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PLR\minhas financas\planilha empresarial\entregavel\Pack+do+Empreendedor++Planilha+Financeira,+Fluxo+de+caixa,+Estoque,+Precificação,+DRE+e+mais!-1743629874930\"/>
    </mc:Choice>
  </mc:AlternateContent>
  <xr:revisionPtr revIDLastSave="0" documentId="13_ncr:1_{64B38C67-42C2-4822-9D0A-88C13FC18038}" xr6:coauthVersionLast="47" xr6:coauthVersionMax="47" xr10:uidLastSave="{00000000-0000-0000-0000-000000000000}"/>
  <bookViews>
    <workbookView xWindow="-120" yWindow="-120" windowWidth="38640" windowHeight="15720" tabRatio="829" activeTab="4" xr2:uid="{00000000-000D-0000-FFFF-FFFF00000000}"/>
  </bookViews>
  <sheets>
    <sheet name="Pr_dg" sheetId="55" r:id="rId1"/>
    <sheet name="Pr_sc" sheetId="56" r:id="rId2"/>
    <sheet name="Pr_pc" sheetId="57" r:id="rId3"/>
    <sheet name="Pr_in" sheetId="58" r:id="rId4"/>
    <sheet name="Pr_lg" sheetId="59" r:id="rId5"/>
    <sheet name="Cad_cl" sheetId="60" r:id="rId6"/>
    <sheet name="Cad_ve" sheetId="61" r:id="rId7"/>
    <sheet name="Cad_me" sheetId="62" r:id="rId8"/>
    <sheet name="Con_ve" sheetId="63" r:id="rId9"/>
    <sheet name="Rg_ge" sheetId="64" r:id="rId10"/>
    <sheet name="Rg_ps" sheetId="74" r:id="rId11"/>
    <sheet name="Rg_pe" sheetId="75" r:id="rId12"/>
    <sheet name="Rg_pl" sheetId="81" r:id="rId13"/>
    <sheet name="Re_cl" sheetId="77" r:id="rId14"/>
    <sheet name="Re_se" sheetId="78" r:id="rId15"/>
    <sheet name="Re_lo" sheetId="80" r:id="rId16"/>
    <sheet name="Dash1" sheetId="71" r:id="rId17"/>
    <sheet name="Dash2" sheetId="72" r:id="rId18"/>
    <sheet name="Dash3" sheetId="73" r:id="rId19"/>
    <sheet name="INI" sheetId="11" r:id="rId20"/>
    <sheet name="DUV" sheetId="52" r:id="rId21"/>
  </sheets>
  <definedNames>
    <definedName name="_xlnm._FilterDatabase" localSheetId="5" hidden="1">Cad_cl!$C$5:$Q$5</definedName>
    <definedName name="_xlnm._FilterDatabase" localSheetId="7" hidden="1">Cad_me!$C$5:$Q$5</definedName>
    <definedName name="_xlnm._FilterDatabase" localSheetId="6" hidden="1">Cad_ve!$C$5:$F$5</definedName>
    <definedName name="_xlnm._FilterDatabase" localSheetId="8" hidden="1">Con_ve!$C$5:$K$5</definedName>
    <definedName name="_xlnm._FilterDatabase" localSheetId="0" hidden="1">Pr_dg!$C$5:$E$10</definedName>
    <definedName name="_xlnm._FilterDatabase" localSheetId="3" hidden="1">Pr_in!$C$5:$C$11</definedName>
    <definedName name="_xlnm._FilterDatabase" localSheetId="4" hidden="1">Pr_lg!$C$5:$C$32</definedName>
    <definedName name="_xlnm._FilterDatabase" localSheetId="2" hidden="1">Pr_pc!$C$5:$D$5</definedName>
    <definedName name="_xlnm._FilterDatabase" localSheetId="1" hidden="1">Pr_sc!$C$5:$G$5</definedName>
    <definedName name="_xlnm._FilterDatabase" localSheetId="12" hidden="1">Rg_pl!$C$5:$P$5</definedName>
    <definedName name="cliente">OFFSET(Cad_cl!$C$6,0,0,COUNTA(Cad_cl!$C$6:$C$1005),1)</definedName>
    <definedName name="etapa">OFFSET(Con_ve!$AC$6,0,0,COUNTA(Con_ve!$X$6:$X$15),1)</definedName>
    <definedName name="fator">Pr_dg!$D$6:$D$10</definedName>
    <definedName name="fator1">OFFSET(Pr_sc!$C$6,0,0,COUNTA(Pr_sc!$C$6:$C$16),1)</definedName>
    <definedName name="fator2">OFFSET(Pr_sc!$D$6,0,0,COUNTA(Pr_sc!$D$6:$D$16),1)</definedName>
    <definedName name="fator3">OFFSET(Pr_sc!$E$6,0,0,COUNTA(Pr_sc!$E$6:$E$16),1)</definedName>
    <definedName name="fator4">OFFSET(Pr_sc!$F$6,0,0,COUNTA(Pr_sc!$F$6:$F$16),1)</definedName>
    <definedName name="fator5">OFFSET(Pr_sc!$G$6,0,0,COUNTA(Pr_sc!$G$6:$G$16),1)</definedName>
    <definedName name="graclix">OFFSET(Dash2!$F$9,0,0,COUNT(Dash2!$F$9:$F$13),1)</definedName>
    <definedName name="gracliy">OFFSET(Dash2!$C$9,0,0,COUNT(Dash2!$F$9:$F$13),1)</definedName>
    <definedName name="graindx">OFFSET(Dash2!$L$9,0,0,COUNT(Dash2!$L$9:$L$13),1)</definedName>
    <definedName name="graindy">OFFSET(Dash2!$I$9,0,0,COUNT(Dash2!$L$9:$L$13),1)</definedName>
    <definedName name="gralocx">OFFSET(Dash2!$F$17,0,0,COUNT(Dash2!$F$17:$F$21),1)</definedName>
    <definedName name="gralocy">OFFSET(Dash2!$C$17,0,0,COUNT(Dash2!$F$17:$F$21),1)</definedName>
    <definedName name="gravenx">OFFSET(Dash2!$L$17,0,0,COUNT(Dash2!$L$17:$L$21),1)</definedName>
    <definedName name="graveny">OFFSET(Dash2!$I$17,0,0,COUNT(Dash2!$L$17:$L$21),1)</definedName>
    <definedName name="indicacao">OFFSET(Pr_in!$C$6,0,0,COUNTA(Pr_in!$C$6:$C$25),1)</definedName>
    <definedName name="localiz">OFFSET(Pr_lg!$C$6,0,0,COUNTA(Pr_lg!$C$6:$C$105),1)</definedName>
    <definedName name="perfil">OFFSET(Pr_pc!$C$6,0,0,COUNTA(Pr_pc!$C$6:$C$15),1)</definedName>
    <definedName name="vendedor">OFFSET(Cad_ve!$C$6,0,0,COUNTA(Cad_ve!$C$6:$C$105),1)</definedName>
  </definedNames>
  <calcPr calcId="191029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56" l="1"/>
  <c r="CD7" i="60"/>
  <c r="CD12" i="60"/>
  <c r="CD17" i="60"/>
  <c r="CD22" i="60"/>
  <c r="CD6" i="60"/>
  <c r="CD8" i="60"/>
  <c r="AP9" i="60"/>
  <c r="AQ9" i="60"/>
  <c r="AR9" i="60"/>
  <c r="AS9" i="60"/>
  <c r="AT9" i="60"/>
  <c r="AU9" i="60"/>
  <c r="AV9" i="60"/>
  <c r="AW9" i="60"/>
  <c r="AX9" i="60"/>
  <c r="AY9" i="60"/>
  <c r="AZ9" i="60"/>
  <c r="BA9" i="60"/>
  <c r="BB9" i="60"/>
  <c r="CD9" i="60"/>
  <c r="CD10" i="60"/>
  <c r="CD11" i="60"/>
  <c r="CD13" i="60"/>
  <c r="CD14" i="60"/>
  <c r="AP15" i="60"/>
  <c r="AQ15" i="60"/>
  <c r="AR15" i="60"/>
  <c r="AS15" i="60"/>
  <c r="AT15" i="60"/>
  <c r="AU15" i="60"/>
  <c r="AV15" i="60"/>
  <c r="AW15" i="60"/>
  <c r="AX15" i="60"/>
  <c r="AY15" i="60"/>
  <c r="AZ15" i="60"/>
  <c r="BA15" i="60"/>
  <c r="BB15" i="60"/>
  <c r="CD15" i="60"/>
  <c r="CD16" i="60"/>
  <c r="CD18" i="60"/>
  <c r="CD19" i="60"/>
  <c r="CD20" i="60"/>
  <c r="AP21" i="60"/>
  <c r="AQ21" i="60"/>
  <c r="AR21" i="60"/>
  <c r="AS21" i="60"/>
  <c r="AT21" i="60"/>
  <c r="AU21" i="60"/>
  <c r="AV21" i="60"/>
  <c r="AW21" i="60"/>
  <c r="AX21" i="60"/>
  <c r="AY21" i="60"/>
  <c r="AZ21" i="60"/>
  <c r="BA21" i="60"/>
  <c r="BB21" i="60"/>
  <c r="CD21" i="60"/>
  <c r="CD23" i="60"/>
  <c r="AP24" i="60"/>
  <c r="AQ24" i="60"/>
  <c r="AR24" i="60"/>
  <c r="AS24" i="60"/>
  <c r="AT24" i="60"/>
  <c r="AU24" i="60"/>
  <c r="AV24" i="60"/>
  <c r="AW24" i="60"/>
  <c r="AX24" i="60"/>
  <c r="AY24" i="60"/>
  <c r="AZ24" i="60"/>
  <c r="BA24" i="60"/>
  <c r="BB24" i="60"/>
  <c r="CD24" i="60"/>
  <c r="CD25" i="60"/>
  <c r="CD26" i="60"/>
  <c r="AP27" i="60"/>
  <c r="AQ27" i="60"/>
  <c r="AR27" i="60"/>
  <c r="AS27" i="60"/>
  <c r="AT27" i="60"/>
  <c r="AU27" i="60"/>
  <c r="AV27" i="60"/>
  <c r="AW27" i="60"/>
  <c r="AX27" i="60"/>
  <c r="AY27" i="60"/>
  <c r="AZ27" i="60"/>
  <c r="BA27" i="60"/>
  <c r="BB27" i="60"/>
  <c r="CD27" i="60"/>
  <c r="CD28" i="60"/>
  <c r="CD29" i="60"/>
  <c r="CD30" i="60"/>
  <c r="CD31" i="60"/>
  <c r="CD32" i="60"/>
  <c r="CD33" i="60"/>
  <c r="CD34" i="60"/>
  <c r="CD35" i="60"/>
  <c r="CD36" i="60"/>
  <c r="CD37" i="60"/>
  <c r="CD38" i="60"/>
  <c r="CD39" i="60"/>
  <c r="CD40" i="60"/>
  <c r="CD41" i="60"/>
  <c r="CD42" i="60"/>
  <c r="CD43" i="60"/>
  <c r="CD44" i="60"/>
  <c r="CD45" i="60"/>
  <c r="CD46" i="60"/>
  <c r="CD47" i="60"/>
  <c r="CD48" i="60"/>
  <c r="CD49" i="60"/>
  <c r="CD50" i="60"/>
  <c r="CD51" i="60"/>
  <c r="CD52" i="60"/>
  <c r="CD53" i="60"/>
  <c r="CD54" i="60"/>
  <c r="CD55" i="60"/>
  <c r="CD56" i="60"/>
  <c r="CD57" i="60"/>
  <c r="CD58" i="60"/>
  <c r="CD59" i="60"/>
  <c r="CD60" i="60"/>
  <c r="CD61" i="60"/>
  <c r="CD62" i="60"/>
  <c r="CD63" i="60"/>
  <c r="CD64" i="60"/>
  <c r="CD65" i="60"/>
  <c r="CD66" i="60"/>
  <c r="CD67" i="60"/>
  <c r="CD68" i="60"/>
  <c r="CD69" i="60"/>
  <c r="CD70" i="60"/>
  <c r="CD71" i="60"/>
  <c r="CD72" i="60"/>
  <c r="CD73" i="60"/>
  <c r="CD74" i="60"/>
  <c r="CD75" i="60"/>
  <c r="CD76" i="60"/>
  <c r="CD77" i="60"/>
  <c r="CD78" i="60"/>
  <c r="CD79" i="60"/>
  <c r="CD80" i="60"/>
  <c r="CD81" i="60"/>
  <c r="CD82" i="60"/>
  <c r="CD83" i="60"/>
  <c r="CD84" i="60"/>
  <c r="CD85" i="60"/>
  <c r="CD86" i="60"/>
  <c r="CD87" i="60"/>
  <c r="CD88" i="60"/>
  <c r="CD89" i="60"/>
  <c r="CD90" i="60"/>
  <c r="CD91" i="60"/>
  <c r="CD92" i="60"/>
  <c r="CD93" i="60"/>
  <c r="CD94" i="60"/>
  <c r="CD95" i="60"/>
  <c r="CD96" i="60"/>
  <c r="CD97" i="60"/>
  <c r="CD98" i="60"/>
  <c r="CD99" i="60"/>
  <c r="CD100" i="60"/>
  <c r="CD101" i="60"/>
  <c r="CD102" i="60"/>
  <c r="CD103" i="60"/>
  <c r="CD104" i="60"/>
  <c r="CD105" i="60"/>
  <c r="CD106" i="60"/>
  <c r="CD107" i="60"/>
  <c r="CD108" i="60"/>
  <c r="CD109" i="60"/>
  <c r="CD110" i="60"/>
  <c r="CD111" i="60"/>
  <c r="CD112" i="60"/>
  <c r="CD113" i="60"/>
  <c r="CD114" i="60"/>
  <c r="CD115" i="60"/>
  <c r="CD116" i="60"/>
  <c r="CD117" i="60"/>
  <c r="CD118" i="60"/>
  <c r="CD119" i="60"/>
  <c r="CD120" i="60"/>
  <c r="CD121" i="60"/>
  <c r="CD122" i="60"/>
  <c r="CD123" i="60"/>
  <c r="CD124" i="60"/>
  <c r="CD125" i="60"/>
  <c r="CD126" i="60"/>
  <c r="CD127" i="60"/>
  <c r="CD128" i="60"/>
  <c r="CD129" i="60"/>
  <c r="CD130" i="60"/>
  <c r="CD131" i="60"/>
  <c r="CD132" i="60"/>
  <c r="CD133" i="60"/>
  <c r="CD134" i="60"/>
  <c r="CD135" i="60"/>
  <c r="CD136" i="60"/>
  <c r="CD137" i="60"/>
  <c r="CD138" i="60"/>
  <c r="CD139" i="60"/>
  <c r="CD140" i="60"/>
  <c r="CD141" i="60"/>
  <c r="CD142" i="60"/>
  <c r="CD143" i="60"/>
  <c r="CD144" i="60"/>
  <c r="CD145" i="60"/>
  <c r="CD146" i="60"/>
  <c r="CD147" i="60"/>
  <c r="CD148" i="60"/>
  <c r="CD149" i="60"/>
  <c r="CD150" i="60"/>
  <c r="CD151" i="60"/>
  <c r="CD152" i="60"/>
  <c r="CD153" i="60"/>
  <c r="CD154" i="60"/>
  <c r="CD155" i="60"/>
  <c r="CD156" i="60"/>
  <c r="CD157" i="60"/>
  <c r="CD158" i="60"/>
  <c r="CD159" i="60"/>
  <c r="CD160" i="60"/>
  <c r="CD161" i="60"/>
  <c r="CD162" i="60"/>
  <c r="CD163" i="60"/>
  <c r="CD164" i="60"/>
  <c r="CD165" i="60"/>
  <c r="CD166" i="60"/>
  <c r="CD167" i="60"/>
  <c r="CD168" i="60"/>
  <c r="CD169" i="60"/>
  <c r="CD170" i="60"/>
  <c r="CD171" i="60"/>
  <c r="CD172" i="60"/>
  <c r="CD173" i="60"/>
  <c r="CD174" i="60"/>
  <c r="CD175" i="60"/>
  <c r="CD176" i="60"/>
  <c r="CD177" i="60"/>
  <c r="CD178" i="60"/>
  <c r="CD179" i="60"/>
  <c r="CD180" i="60"/>
  <c r="CD181" i="60"/>
  <c r="CD182" i="60"/>
  <c r="CD183" i="60"/>
  <c r="CD184" i="60"/>
  <c r="CD185" i="60"/>
  <c r="CD186" i="60"/>
  <c r="CD187" i="60"/>
  <c r="CD188" i="60"/>
  <c r="CD189" i="60"/>
  <c r="CD190" i="60"/>
  <c r="CD191" i="60"/>
  <c r="CD192" i="60"/>
  <c r="CD193" i="60"/>
  <c r="CD194" i="60"/>
  <c r="CD195" i="60"/>
  <c r="CD196" i="60"/>
  <c r="CD197" i="60"/>
  <c r="CD198" i="60"/>
  <c r="CD199" i="60"/>
  <c r="CD200" i="60"/>
  <c r="CD201" i="60"/>
  <c r="CD202" i="60"/>
  <c r="CD203" i="60"/>
  <c r="CD204" i="60"/>
  <c r="CD205" i="60"/>
  <c r="CD206" i="60"/>
  <c r="CD207" i="60"/>
  <c r="CD208" i="60"/>
  <c r="CD209" i="60"/>
  <c r="CD210" i="60"/>
  <c r="CD211" i="60"/>
  <c r="CD212" i="60"/>
  <c r="CD213" i="60"/>
  <c r="CD214" i="60"/>
  <c r="CD215" i="60"/>
  <c r="CD216" i="60"/>
  <c r="CD217" i="60"/>
  <c r="CD218" i="60"/>
  <c r="CD219" i="60"/>
  <c r="CD220" i="60"/>
  <c r="CD221" i="60"/>
  <c r="CD222" i="60"/>
  <c r="CD223" i="60"/>
  <c r="CD224" i="60"/>
  <c r="CD225" i="60"/>
  <c r="CD226" i="60"/>
  <c r="CD227" i="60"/>
  <c r="CD228" i="60"/>
  <c r="CD229" i="60"/>
  <c r="CD230" i="60"/>
  <c r="CD231" i="60"/>
  <c r="CD232" i="60"/>
  <c r="CD233" i="60"/>
  <c r="CD234" i="60"/>
  <c r="CD235" i="60"/>
  <c r="CD236" i="60"/>
  <c r="CD237" i="60"/>
  <c r="CD238" i="60"/>
  <c r="CD239" i="60"/>
  <c r="CD240" i="60"/>
  <c r="CD241" i="60"/>
  <c r="CD242" i="60"/>
  <c r="CD243" i="60"/>
  <c r="CD244" i="60"/>
  <c r="CD245" i="60"/>
  <c r="CD246" i="60"/>
  <c r="CD247" i="60"/>
  <c r="CD248" i="60"/>
  <c r="CD249" i="60"/>
  <c r="CD250" i="60"/>
  <c r="CD251" i="60"/>
  <c r="CD252" i="60"/>
  <c r="CD253" i="60"/>
  <c r="CD254" i="60"/>
  <c r="CD255" i="60"/>
  <c r="CD256" i="60"/>
  <c r="CD257" i="60"/>
  <c r="CD258" i="60"/>
  <c r="CD259" i="60"/>
  <c r="CD260" i="60"/>
  <c r="CD261" i="60"/>
  <c r="CD262" i="60"/>
  <c r="CD263" i="60"/>
  <c r="CD264" i="60"/>
  <c r="CD265" i="60"/>
  <c r="CD266" i="60"/>
  <c r="CD267" i="60"/>
  <c r="CD268" i="60"/>
  <c r="CD269" i="60"/>
  <c r="CD270" i="60"/>
  <c r="CD271" i="60"/>
  <c r="CD272" i="60"/>
  <c r="CD273" i="60"/>
  <c r="CD274" i="60"/>
  <c r="CD275" i="60"/>
  <c r="CD276" i="60"/>
  <c r="CD277" i="60"/>
  <c r="CD278" i="60"/>
  <c r="CD279" i="60"/>
  <c r="CD280" i="60"/>
  <c r="CD281" i="60"/>
  <c r="CD282" i="60"/>
  <c r="CD283" i="60"/>
  <c r="CD284" i="60"/>
  <c r="CD285" i="60"/>
  <c r="CD286" i="60"/>
  <c r="CD287" i="60"/>
  <c r="CD288" i="60"/>
  <c r="CD289" i="60"/>
  <c r="CD290" i="60"/>
  <c r="CD291" i="60"/>
  <c r="CD292" i="60"/>
  <c r="CD293" i="60"/>
  <c r="CD294" i="60"/>
  <c r="CD295" i="60"/>
  <c r="CD296" i="60"/>
  <c r="CD297" i="60"/>
  <c r="CD298" i="60"/>
  <c r="CD299" i="60"/>
  <c r="CD300" i="60"/>
  <c r="CD301" i="60"/>
  <c r="CD302" i="60"/>
  <c r="CD303" i="60"/>
  <c r="CD304" i="60"/>
  <c r="CD305" i="60"/>
  <c r="CD306" i="60"/>
  <c r="CD307" i="60"/>
  <c r="CD308" i="60"/>
  <c r="CD309" i="60"/>
  <c r="CD310" i="60"/>
  <c r="CD311" i="60"/>
  <c r="CD312" i="60"/>
  <c r="CD313" i="60"/>
  <c r="CD314" i="60"/>
  <c r="CD315" i="60"/>
  <c r="CD316" i="60"/>
  <c r="CD317" i="60"/>
  <c r="CD318" i="60"/>
  <c r="CD319" i="60"/>
  <c r="CD320" i="60"/>
  <c r="CD321" i="60"/>
  <c r="CD322" i="60"/>
  <c r="CD323" i="60"/>
  <c r="CD324" i="60"/>
  <c r="CD325" i="60"/>
  <c r="CD326" i="60"/>
  <c r="CD327" i="60"/>
  <c r="CD328" i="60"/>
  <c r="CD329" i="60"/>
  <c r="CD330" i="60"/>
  <c r="CD331" i="60"/>
  <c r="CD332" i="60"/>
  <c r="CD333" i="60"/>
  <c r="CD334" i="60"/>
  <c r="CD335" i="60"/>
  <c r="CD336" i="60"/>
  <c r="CD337" i="60"/>
  <c r="CD338" i="60"/>
  <c r="CD339" i="60"/>
  <c r="CD340" i="60"/>
  <c r="CD341" i="60"/>
  <c r="CD342" i="60"/>
  <c r="CD343" i="60"/>
  <c r="CD344" i="60"/>
  <c r="CD345" i="60"/>
  <c r="CD346" i="60"/>
  <c r="CD347" i="60"/>
  <c r="CD348" i="60"/>
  <c r="CD349" i="60"/>
  <c r="CD350" i="60"/>
  <c r="CD351" i="60"/>
  <c r="CD352" i="60"/>
  <c r="CD353" i="60"/>
  <c r="CD354" i="60"/>
  <c r="CD355" i="60"/>
  <c r="CD356" i="60"/>
  <c r="CD357" i="60"/>
  <c r="CD358" i="60"/>
  <c r="CD359" i="60"/>
  <c r="CD360" i="60"/>
  <c r="CD361" i="60"/>
  <c r="CD362" i="60"/>
  <c r="CD363" i="60"/>
  <c r="CD364" i="60"/>
  <c r="CD365" i="60"/>
  <c r="CD366" i="60"/>
  <c r="CD367" i="60"/>
  <c r="CD368" i="60"/>
  <c r="CD369" i="60"/>
  <c r="CD370" i="60"/>
  <c r="CD371" i="60"/>
  <c r="CD372" i="60"/>
  <c r="CD373" i="60"/>
  <c r="CD374" i="60"/>
  <c r="CD375" i="60"/>
  <c r="CD376" i="60"/>
  <c r="CD377" i="60"/>
  <c r="CD378" i="60"/>
  <c r="CD379" i="60"/>
  <c r="CD380" i="60"/>
  <c r="CD381" i="60"/>
  <c r="CD382" i="60"/>
  <c r="CD383" i="60"/>
  <c r="CD384" i="60"/>
  <c r="CD385" i="60"/>
  <c r="CD386" i="60"/>
  <c r="CD387" i="60"/>
  <c r="CD388" i="60"/>
  <c r="CD389" i="60"/>
  <c r="CD390" i="60"/>
  <c r="CD391" i="60"/>
  <c r="CD392" i="60"/>
  <c r="CD393" i="60"/>
  <c r="CD394" i="60"/>
  <c r="CD395" i="60"/>
  <c r="CD396" i="60"/>
  <c r="CD397" i="60"/>
  <c r="CD398" i="60"/>
  <c r="CD399" i="60"/>
  <c r="CD400" i="60"/>
  <c r="CD401" i="60"/>
  <c r="CD402" i="60"/>
  <c r="CD403" i="60"/>
  <c r="CD404" i="60"/>
  <c r="CD405" i="60"/>
  <c r="CD406" i="60"/>
  <c r="CD407" i="60"/>
  <c r="CD408" i="60"/>
  <c r="CD409" i="60"/>
  <c r="CD410" i="60"/>
  <c r="CD411" i="60"/>
  <c r="CD412" i="60"/>
  <c r="CD413" i="60"/>
  <c r="CD414" i="60"/>
  <c r="CD415" i="60"/>
  <c r="CD416" i="60"/>
  <c r="CD417" i="60"/>
  <c r="CD418" i="60"/>
  <c r="CD419" i="60"/>
  <c r="CD420" i="60"/>
  <c r="CD421" i="60"/>
  <c r="CD422" i="60"/>
  <c r="CD423" i="60"/>
  <c r="CD424" i="60"/>
  <c r="CD425" i="60"/>
  <c r="CD426" i="60"/>
  <c r="CD427" i="60"/>
  <c r="CD428" i="60"/>
  <c r="CD429" i="60"/>
  <c r="CD430" i="60"/>
  <c r="CD431" i="60"/>
  <c r="CD432" i="60"/>
  <c r="CD433" i="60"/>
  <c r="CD434" i="60"/>
  <c r="CD435" i="60"/>
  <c r="CD436" i="60"/>
  <c r="CD437" i="60"/>
  <c r="CD438" i="60"/>
  <c r="CD439" i="60"/>
  <c r="CD440" i="60"/>
  <c r="CD441" i="60"/>
  <c r="CD442" i="60"/>
  <c r="CD443" i="60"/>
  <c r="CD444" i="60"/>
  <c r="CD445" i="60"/>
  <c r="CD446" i="60"/>
  <c r="CD447" i="60"/>
  <c r="CD448" i="60"/>
  <c r="CD449" i="60"/>
  <c r="CD450" i="60"/>
  <c r="CD451" i="60"/>
  <c r="CD452" i="60"/>
  <c r="CD453" i="60"/>
  <c r="CD454" i="60"/>
  <c r="CD455" i="60"/>
  <c r="CD456" i="60"/>
  <c r="CD457" i="60"/>
  <c r="CD458" i="60"/>
  <c r="CD459" i="60"/>
  <c r="CD460" i="60"/>
  <c r="CD461" i="60"/>
  <c r="CD462" i="60"/>
  <c r="CD463" i="60"/>
  <c r="CD464" i="60"/>
  <c r="CD465" i="60"/>
  <c r="CD466" i="60"/>
  <c r="CD467" i="60"/>
  <c r="CD468" i="60"/>
  <c r="CD469" i="60"/>
  <c r="CD470" i="60"/>
  <c r="CD471" i="60"/>
  <c r="CD472" i="60"/>
  <c r="CD473" i="60"/>
  <c r="CD474" i="60"/>
  <c r="CD475" i="60"/>
  <c r="CD476" i="60"/>
  <c r="CD477" i="60"/>
  <c r="CD478" i="60"/>
  <c r="CD479" i="60"/>
  <c r="CD480" i="60"/>
  <c r="CD481" i="60"/>
  <c r="CD482" i="60"/>
  <c r="CD483" i="60"/>
  <c r="CD484" i="60"/>
  <c r="CD485" i="60"/>
  <c r="CD486" i="60"/>
  <c r="CD487" i="60"/>
  <c r="CD488" i="60"/>
  <c r="CD489" i="60"/>
  <c r="CD490" i="60"/>
  <c r="CD491" i="60"/>
  <c r="CD492" i="60"/>
  <c r="CD493" i="60"/>
  <c r="CD494" i="60"/>
  <c r="CD495" i="60"/>
  <c r="CD496" i="60"/>
  <c r="CD497" i="60"/>
  <c r="CD498" i="60"/>
  <c r="CD499" i="60"/>
  <c r="CD500" i="60"/>
  <c r="CD501" i="60"/>
  <c r="CD502" i="60"/>
  <c r="CD503" i="60"/>
  <c r="CD504" i="60"/>
  <c r="CD505" i="60"/>
  <c r="CD506" i="60"/>
  <c r="CD507" i="60"/>
  <c r="CD508" i="60"/>
  <c r="CD509" i="60"/>
  <c r="CD510" i="60"/>
  <c r="CD511" i="60"/>
  <c r="CD512" i="60"/>
  <c r="CD513" i="60"/>
  <c r="CD514" i="60"/>
  <c r="CD515" i="60"/>
  <c r="CD516" i="60"/>
  <c r="CD517" i="60"/>
  <c r="CD518" i="60"/>
  <c r="CD519" i="60"/>
  <c r="CD520" i="60"/>
  <c r="CD521" i="60"/>
  <c r="CD522" i="60"/>
  <c r="CD523" i="60"/>
  <c r="CD524" i="60"/>
  <c r="CD525" i="60"/>
  <c r="CD526" i="60"/>
  <c r="CD527" i="60"/>
  <c r="CD528" i="60"/>
  <c r="CD529" i="60"/>
  <c r="CD530" i="60"/>
  <c r="CD531" i="60"/>
  <c r="CD532" i="60"/>
  <c r="CD533" i="60"/>
  <c r="CD534" i="60"/>
  <c r="CD535" i="60"/>
  <c r="CD536" i="60"/>
  <c r="CD537" i="60"/>
  <c r="CD538" i="60"/>
  <c r="CD539" i="60"/>
  <c r="CD540" i="60"/>
  <c r="CD541" i="60"/>
  <c r="CD542" i="60"/>
  <c r="CD543" i="60"/>
  <c r="CD544" i="60"/>
  <c r="CD545" i="60"/>
  <c r="CD546" i="60"/>
  <c r="CD547" i="60"/>
  <c r="CD548" i="60"/>
  <c r="CD549" i="60"/>
  <c r="CD550" i="60"/>
  <c r="CD551" i="60"/>
  <c r="CD552" i="60"/>
  <c r="CD553" i="60"/>
  <c r="CD554" i="60"/>
  <c r="CD555" i="60"/>
  <c r="CD556" i="60"/>
  <c r="CD557" i="60"/>
  <c r="CD558" i="60"/>
  <c r="CD559" i="60"/>
  <c r="CD560" i="60"/>
  <c r="CD561" i="60"/>
  <c r="CD562" i="60"/>
  <c r="CD563" i="60"/>
  <c r="CD564" i="60"/>
  <c r="CD565" i="60"/>
  <c r="CD566" i="60"/>
  <c r="CD567" i="60"/>
  <c r="CD568" i="60"/>
  <c r="CD569" i="60"/>
  <c r="CD570" i="60"/>
  <c r="CD571" i="60"/>
  <c r="CD572" i="60"/>
  <c r="CD573" i="60"/>
  <c r="CD574" i="60"/>
  <c r="CD575" i="60"/>
  <c r="CD576" i="60"/>
  <c r="CD577" i="60"/>
  <c r="CD578" i="60"/>
  <c r="CD579" i="60"/>
  <c r="CD580" i="60"/>
  <c r="CD581" i="60"/>
  <c r="CD582" i="60"/>
  <c r="CD583" i="60"/>
  <c r="CD584" i="60"/>
  <c r="CD585" i="60"/>
  <c r="CD586" i="60"/>
  <c r="CD587" i="60"/>
  <c r="CD588" i="60"/>
  <c r="CD589" i="60"/>
  <c r="CD590" i="60"/>
  <c r="CD591" i="60"/>
  <c r="CD592" i="60"/>
  <c r="CD593" i="60"/>
  <c r="CD594" i="60"/>
  <c r="CD595" i="60"/>
  <c r="CD596" i="60"/>
  <c r="CD597" i="60"/>
  <c r="CD598" i="60"/>
  <c r="CD599" i="60"/>
  <c r="CD600" i="60"/>
  <c r="CD601" i="60"/>
  <c r="CD602" i="60"/>
  <c r="CD603" i="60"/>
  <c r="CD604" i="60"/>
  <c r="CD605" i="60"/>
  <c r="CD606" i="60"/>
  <c r="CD607" i="60"/>
  <c r="CD608" i="60"/>
  <c r="CD609" i="60"/>
  <c r="CD610" i="60"/>
  <c r="CD611" i="60"/>
  <c r="CD612" i="60"/>
  <c r="CD613" i="60"/>
  <c r="CD614" i="60"/>
  <c r="CD615" i="60"/>
  <c r="CD616" i="60"/>
  <c r="CD617" i="60"/>
  <c r="CD618" i="60"/>
  <c r="CD619" i="60"/>
  <c r="CD620" i="60"/>
  <c r="CD621" i="60"/>
  <c r="CD622" i="60"/>
  <c r="CD623" i="60"/>
  <c r="CD624" i="60"/>
  <c r="CD625" i="60"/>
  <c r="CD626" i="60"/>
  <c r="CD627" i="60"/>
  <c r="CD628" i="60"/>
  <c r="CD629" i="60"/>
  <c r="CD630" i="60"/>
  <c r="CD631" i="60"/>
  <c r="CD632" i="60"/>
  <c r="CD633" i="60"/>
  <c r="CD634" i="60"/>
  <c r="CD635" i="60"/>
  <c r="CD636" i="60"/>
  <c r="CD637" i="60"/>
  <c r="CD638" i="60"/>
  <c r="CD639" i="60"/>
  <c r="CD640" i="60"/>
  <c r="CD641" i="60"/>
  <c r="CD642" i="60"/>
  <c r="CD643" i="60"/>
  <c r="CD644" i="60"/>
  <c r="CD645" i="60"/>
  <c r="CD646" i="60"/>
  <c r="CD647" i="60"/>
  <c r="CD648" i="60"/>
  <c r="CD649" i="60"/>
  <c r="CD650" i="60"/>
  <c r="CD651" i="60"/>
  <c r="CD652" i="60"/>
  <c r="CD653" i="60"/>
  <c r="CD654" i="60"/>
  <c r="CD655" i="60"/>
  <c r="CD656" i="60"/>
  <c r="CD657" i="60"/>
  <c r="CD658" i="60"/>
  <c r="CD659" i="60"/>
  <c r="CD660" i="60"/>
  <c r="CD661" i="60"/>
  <c r="CD662" i="60"/>
  <c r="CD663" i="60"/>
  <c r="CD664" i="60"/>
  <c r="CD665" i="60"/>
  <c r="CD666" i="60"/>
  <c r="CD667" i="60"/>
  <c r="CD668" i="60"/>
  <c r="CD669" i="60"/>
  <c r="CD670" i="60"/>
  <c r="CD671" i="60"/>
  <c r="CD672" i="60"/>
  <c r="CD673" i="60"/>
  <c r="CD674" i="60"/>
  <c r="CD675" i="60"/>
  <c r="CD676" i="60"/>
  <c r="CD677" i="60"/>
  <c r="CD678" i="60"/>
  <c r="CD679" i="60"/>
  <c r="CD680" i="60"/>
  <c r="CD681" i="60"/>
  <c r="CD682" i="60"/>
  <c r="CD683" i="60"/>
  <c r="CD684" i="60"/>
  <c r="CD685" i="60"/>
  <c r="CD686" i="60"/>
  <c r="CD687" i="60"/>
  <c r="CD688" i="60"/>
  <c r="CD689" i="60"/>
  <c r="CD690" i="60"/>
  <c r="CD691" i="60"/>
  <c r="CD692" i="60"/>
  <c r="CD693" i="60"/>
  <c r="CD694" i="60"/>
  <c r="CD695" i="60"/>
  <c r="CD696" i="60"/>
  <c r="CD697" i="60"/>
  <c r="CD698" i="60"/>
  <c r="CD699" i="60"/>
  <c r="CD700" i="60"/>
  <c r="CD701" i="60"/>
  <c r="CD702" i="60"/>
  <c r="CD703" i="60"/>
  <c r="CD704" i="60"/>
  <c r="CD705" i="60"/>
  <c r="CD706" i="60"/>
  <c r="CD707" i="60"/>
  <c r="CD708" i="60"/>
  <c r="CD709" i="60"/>
  <c r="CD710" i="60"/>
  <c r="CD711" i="60"/>
  <c r="CD712" i="60"/>
  <c r="CD713" i="60"/>
  <c r="CD714" i="60"/>
  <c r="CD715" i="60"/>
  <c r="CD716" i="60"/>
  <c r="CD717" i="60"/>
  <c r="CD718" i="60"/>
  <c r="CD719" i="60"/>
  <c r="CD720" i="60"/>
  <c r="CD721" i="60"/>
  <c r="CD722" i="60"/>
  <c r="CD723" i="60"/>
  <c r="CD724" i="60"/>
  <c r="CD725" i="60"/>
  <c r="CD726" i="60"/>
  <c r="CD727" i="60"/>
  <c r="CD728" i="60"/>
  <c r="CD729" i="60"/>
  <c r="CD730" i="60"/>
  <c r="CD731" i="60"/>
  <c r="CD732" i="60"/>
  <c r="CD733" i="60"/>
  <c r="CD734" i="60"/>
  <c r="CD735" i="60"/>
  <c r="CD736" i="60"/>
  <c r="CD737" i="60"/>
  <c r="CD738" i="60"/>
  <c r="CD739" i="60"/>
  <c r="CD740" i="60"/>
  <c r="CD741" i="60"/>
  <c r="CD742" i="60"/>
  <c r="CD743" i="60"/>
  <c r="CD744" i="60"/>
  <c r="CD745" i="60"/>
  <c r="CD746" i="60"/>
  <c r="CD747" i="60"/>
  <c r="CD748" i="60"/>
  <c r="CD749" i="60"/>
  <c r="CD750" i="60"/>
  <c r="CD751" i="60"/>
  <c r="CD752" i="60"/>
  <c r="CD753" i="60"/>
  <c r="CD754" i="60"/>
  <c r="CD755" i="60"/>
  <c r="CD756" i="60"/>
  <c r="CD757" i="60"/>
  <c r="CD758" i="60"/>
  <c r="CD759" i="60"/>
  <c r="CD760" i="60"/>
  <c r="CD761" i="60"/>
  <c r="CD762" i="60"/>
  <c r="CD763" i="60"/>
  <c r="CD764" i="60"/>
  <c r="CD765" i="60"/>
  <c r="CD766" i="60"/>
  <c r="CD767" i="60"/>
  <c r="CD768" i="60"/>
  <c r="CD769" i="60"/>
  <c r="CD770" i="60"/>
  <c r="CD771" i="60"/>
  <c r="CD772" i="60"/>
  <c r="CD773" i="60"/>
  <c r="CD774" i="60"/>
  <c r="CD775" i="60"/>
  <c r="CD776" i="60"/>
  <c r="CD777" i="60"/>
  <c r="CD778" i="60"/>
  <c r="CD779" i="60"/>
  <c r="CD780" i="60"/>
  <c r="CD781" i="60"/>
  <c r="CD782" i="60"/>
  <c r="CD783" i="60"/>
  <c r="CD784" i="60"/>
  <c r="CD785" i="60"/>
  <c r="CD786" i="60"/>
  <c r="CD787" i="60"/>
  <c r="CD788" i="60"/>
  <c r="CD789" i="60"/>
  <c r="CD790" i="60"/>
  <c r="CD791" i="60"/>
  <c r="CD792" i="60"/>
  <c r="CD793" i="60"/>
  <c r="CD794" i="60"/>
  <c r="CD795" i="60"/>
  <c r="CD796" i="60"/>
  <c r="CD797" i="60"/>
  <c r="CD798" i="60"/>
  <c r="CD799" i="60"/>
  <c r="CD800" i="60"/>
  <c r="CD801" i="60"/>
  <c r="CD802" i="60"/>
  <c r="CD803" i="60"/>
  <c r="CD804" i="60"/>
  <c r="CD805" i="60"/>
  <c r="CD806" i="60"/>
  <c r="CD807" i="60"/>
  <c r="CD808" i="60"/>
  <c r="CD809" i="60"/>
  <c r="CD810" i="60"/>
  <c r="CD811" i="60"/>
  <c r="CD812" i="60"/>
  <c r="CD813" i="60"/>
  <c r="CD814" i="60"/>
  <c r="CD815" i="60"/>
  <c r="CD816" i="60"/>
  <c r="CD817" i="60"/>
  <c r="CD818" i="60"/>
  <c r="CD819" i="60"/>
  <c r="CD820" i="60"/>
  <c r="CD821" i="60"/>
  <c r="CD822" i="60"/>
  <c r="CD823" i="60"/>
  <c r="CD824" i="60"/>
  <c r="CD825" i="60"/>
  <c r="CD826" i="60"/>
  <c r="CD827" i="60"/>
  <c r="CD828" i="60"/>
  <c r="CD829" i="60"/>
  <c r="CD830" i="60"/>
  <c r="CD831" i="60"/>
  <c r="CD832" i="60"/>
  <c r="CD833" i="60"/>
  <c r="CD834" i="60"/>
  <c r="CD835" i="60"/>
  <c r="CD836" i="60"/>
  <c r="CD837" i="60"/>
  <c r="CD838" i="60"/>
  <c r="CD839" i="60"/>
  <c r="CD840" i="60"/>
  <c r="CD841" i="60"/>
  <c r="CD842" i="60"/>
  <c r="CD843" i="60"/>
  <c r="CD844" i="60"/>
  <c r="CD845" i="60"/>
  <c r="CD846" i="60"/>
  <c r="CD847" i="60"/>
  <c r="CD848" i="60"/>
  <c r="CD849" i="60"/>
  <c r="CD850" i="60"/>
  <c r="CD851" i="60"/>
  <c r="CD852" i="60"/>
  <c r="CD853" i="60"/>
  <c r="CD854" i="60"/>
  <c r="CD855" i="60"/>
  <c r="CD856" i="60"/>
  <c r="CD857" i="60"/>
  <c r="CD858" i="60"/>
  <c r="CD859" i="60"/>
  <c r="CD860" i="60"/>
  <c r="CD861" i="60"/>
  <c r="CD862" i="60"/>
  <c r="CD863" i="60"/>
  <c r="CD864" i="60"/>
  <c r="CD865" i="60"/>
  <c r="CD866" i="60"/>
  <c r="CD867" i="60"/>
  <c r="CD868" i="60"/>
  <c r="CD869" i="60"/>
  <c r="CD870" i="60"/>
  <c r="CD871" i="60"/>
  <c r="CD872" i="60"/>
  <c r="CD873" i="60"/>
  <c r="CD874" i="60"/>
  <c r="CD875" i="60"/>
  <c r="CD876" i="60"/>
  <c r="CD877" i="60"/>
  <c r="CD878" i="60"/>
  <c r="CD879" i="60"/>
  <c r="CD880" i="60"/>
  <c r="CD881" i="60"/>
  <c r="CD882" i="60"/>
  <c r="CD883" i="60"/>
  <c r="CD884" i="60"/>
  <c r="CD885" i="60"/>
  <c r="CD886" i="60"/>
  <c r="CD887" i="60"/>
  <c r="CD888" i="60"/>
  <c r="CD889" i="60"/>
  <c r="CD890" i="60"/>
  <c r="CD891" i="60"/>
  <c r="CD892" i="60"/>
  <c r="CD893" i="60"/>
  <c r="CD894" i="60"/>
  <c r="CD895" i="60"/>
  <c r="CD896" i="60"/>
  <c r="CD897" i="60"/>
  <c r="CD898" i="60"/>
  <c r="CD899" i="60"/>
  <c r="CD900" i="60"/>
  <c r="CD901" i="60"/>
  <c r="CD902" i="60"/>
  <c r="CD903" i="60"/>
  <c r="CD904" i="60"/>
  <c r="CD905" i="60"/>
  <c r="CD906" i="60"/>
  <c r="CD907" i="60"/>
  <c r="CD908" i="60"/>
  <c r="CD909" i="60"/>
  <c r="CD910" i="60"/>
  <c r="CD911" i="60"/>
  <c r="CD912" i="60"/>
  <c r="CD913" i="60"/>
  <c r="CD914" i="60"/>
  <c r="CD915" i="60"/>
  <c r="CD916" i="60"/>
  <c r="CD917" i="60"/>
  <c r="CD918" i="60"/>
  <c r="CD919" i="60"/>
  <c r="CD920" i="60"/>
  <c r="CD921" i="60"/>
  <c r="CD922" i="60"/>
  <c r="CD923" i="60"/>
  <c r="CD924" i="60"/>
  <c r="CD925" i="60"/>
  <c r="CD926" i="60"/>
  <c r="CD927" i="60"/>
  <c r="CD928" i="60"/>
  <c r="CD929" i="60"/>
  <c r="CD930" i="60"/>
  <c r="CD931" i="60"/>
  <c r="CD932" i="60"/>
  <c r="CD933" i="60"/>
  <c r="CD934" i="60"/>
  <c r="CD935" i="60"/>
  <c r="CD936" i="60"/>
  <c r="CD937" i="60"/>
  <c r="CD938" i="60"/>
  <c r="CD939" i="60"/>
  <c r="CD940" i="60"/>
  <c r="CD941" i="60"/>
  <c r="CD942" i="60"/>
  <c r="CD943" i="60"/>
  <c r="CD944" i="60"/>
  <c r="CD945" i="60"/>
  <c r="CD946" i="60"/>
  <c r="CD947" i="60"/>
  <c r="CD948" i="60"/>
  <c r="CD949" i="60"/>
  <c r="CD950" i="60"/>
  <c r="CD951" i="60"/>
  <c r="CD952" i="60"/>
  <c r="CD953" i="60"/>
  <c r="CD954" i="60"/>
  <c r="CD955" i="60"/>
  <c r="CD956" i="60"/>
  <c r="CD957" i="60"/>
  <c r="CD958" i="60"/>
  <c r="CD959" i="60"/>
  <c r="CD960" i="60"/>
  <c r="CD961" i="60"/>
  <c r="CD962" i="60"/>
  <c r="CD963" i="60"/>
  <c r="CD964" i="60"/>
  <c r="CD965" i="60"/>
  <c r="CD966" i="60"/>
  <c r="CD967" i="60"/>
  <c r="CD968" i="60"/>
  <c r="CD969" i="60"/>
  <c r="CD970" i="60"/>
  <c r="CD971" i="60"/>
  <c r="CD972" i="60"/>
  <c r="CD973" i="60"/>
  <c r="CD974" i="60"/>
  <c r="CD975" i="60"/>
  <c r="CD976" i="60"/>
  <c r="CD977" i="60"/>
  <c r="CD978" i="60"/>
  <c r="CD979" i="60"/>
  <c r="CD980" i="60"/>
  <c r="CD981" i="60"/>
  <c r="CD982" i="60"/>
  <c r="CD983" i="60"/>
  <c r="CD984" i="60"/>
  <c r="CD985" i="60"/>
  <c r="CD986" i="60"/>
  <c r="CD987" i="60"/>
  <c r="CD988" i="60"/>
  <c r="CD989" i="60"/>
  <c r="CD990" i="60"/>
  <c r="CD991" i="60"/>
  <c r="CD992" i="60"/>
  <c r="CD993" i="60"/>
  <c r="CD994" i="60"/>
  <c r="CD995" i="60"/>
  <c r="CD996" i="60"/>
  <c r="CD997" i="60"/>
  <c r="CD998" i="60"/>
  <c r="CD999" i="60"/>
  <c r="CD1000" i="60"/>
  <c r="CD1001" i="60"/>
  <c r="CD1002" i="60"/>
  <c r="CD1003" i="60"/>
  <c r="CD1004" i="60"/>
  <c r="CD1005" i="60"/>
  <c r="D5" i="56"/>
  <c r="C12" i="74"/>
  <c r="C13" i="74"/>
  <c r="F5" i="73"/>
  <c r="B6" i="63"/>
  <c r="B7" i="63"/>
  <c r="B8" i="63"/>
  <c r="B9" i="63"/>
  <c r="B10" i="63"/>
  <c r="B11" i="63"/>
  <c r="B12" i="63"/>
  <c r="B13" i="63"/>
  <c r="B14" i="63"/>
  <c r="B15" i="63"/>
  <c r="B16" i="63"/>
  <c r="B17" i="63"/>
  <c r="B18" i="63"/>
  <c r="B19" i="63"/>
  <c r="B20" i="63"/>
  <c r="B21" i="63"/>
  <c r="B22" i="63"/>
  <c r="B23" i="63"/>
  <c r="B24" i="63"/>
  <c r="B25" i="63"/>
  <c r="B26" i="63"/>
  <c r="B27" i="63"/>
  <c r="B28" i="63"/>
  <c r="B29" i="63"/>
  <c r="B30" i="63"/>
  <c r="B31" i="63"/>
  <c r="B32" i="63"/>
  <c r="B33" i="63"/>
  <c r="B34" i="63"/>
  <c r="B35" i="63"/>
  <c r="B36" i="63"/>
  <c r="B37" i="63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E8" i="64"/>
  <c r="R6" i="73"/>
  <c r="D8" i="64"/>
  <c r="R5" i="73"/>
  <c r="G8" i="64"/>
  <c r="R8" i="73"/>
  <c r="E8" i="73"/>
  <c r="F8" i="64"/>
  <c r="R7" i="73"/>
  <c r="H8" i="64"/>
  <c r="R9" i="73"/>
  <c r="C8" i="73"/>
  <c r="G8" i="73"/>
  <c r="X11" i="73"/>
  <c r="Y11" i="73"/>
  <c r="F6" i="62"/>
  <c r="F9" i="64"/>
  <c r="S7" i="73"/>
  <c r="H6" i="62"/>
  <c r="H9" i="64"/>
  <c r="S9" i="73"/>
  <c r="AB11" i="73"/>
  <c r="AA11" i="73"/>
  <c r="F7" i="64"/>
  <c r="F11" i="64"/>
  <c r="T7" i="73"/>
  <c r="E7" i="64"/>
  <c r="E11" i="64"/>
  <c r="T6" i="73"/>
  <c r="H7" i="64"/>
  <c r="H11" i="64"/>
  <c r="T9" i="73"/>
  <c r="W11" i="73"/>
  <c r="O8" i="64"/>
  <c r="O7" i="64"/>
  <c r="O11" i="64"/>
  <c r="T16" i="73"/>
  <c r="N8" i="64"/>
  <c r="N7" i="64"/>
  <c r="N11" i="64"/>
  <c r="T15" i="73"/>
  <c r="M8" i="64"/>
  <c r="M7" i="64"/>
  <c r="M11" i="64"/>
  <c r="T14" i="73"/>
  <c r="L8" i="64"/>
  <c r="L7" i="64"/>
  <c r="L11" i="64"/>
  <c r="T13" i="73"/>
  <c r="K8" i="64"/>
  <c r="K7" i="64"/>
  <c r="K11" i="64"/>
  <c r="T12" i="73"/>
  <c r="J8" i="64"/>
  <c r="J7" i="64"/>
  <c r="J11" i="64"/>
  <c r="T11" i="73"/>
  <c r="I8" i="64"/>
  <c r="I7" i="64"/>
  <c r="I11" i="64"/>
  <c r="T10" i="73"/>
  <c r="G7" i="64"/>
  <c r="G11" i="64"/>
  <c r="T8" i="73"/>
  <c r="D7" i="64"/>
  <c r="D11" i="64"/>
  <c r="T5" i="73"/>
  <c r="I8" i="73"/>
  <c r="K8" i="73"/>
  <c r="O6" i="62"/>
  <c r="O9" i="64"/>
  <c r="S16" i="73"/>
  <c r="N6" i="62"/>
  <c r="N9" i="64"/>
  <c r="S15" i="73"/>
  <c r="M6" i="62"/>
  <c r="M9" i="64"/>
  <c r="S14" i="73"/>
  <c r="L6" i="62"/>
  <c r="L9" i="64"/>
  <c r="S13" i="73"/>
  <c r="K6" i="62"/>
  <c r="K9" i="64"/>
  <c r="S12" i="73"/>
  <c r="J6" i="62"/>
  <c r="J9" i="64"/>
  <c r="S11" i="73"/>
  <c r="I6" i="62"/>
  <c r="I9" i="64"/>
  <c r="S10" i="73"/>
  <c r="G6" i="62"/>
  <c r="G9" i="64"/>
  <c r="S8" i="73"/>
  <c r="E6" i="62"/>
  <c r="E9" i="64"/>
  <c r="S6" i="73"/>
  <c r="D6" i="62"/>
  <c r="D9" i="64"/>
  <c r="S5" i="73"/>
  <c r="R16" i="73"/>
  <c r="R15" i="73"/>
  <c r="R14" i="73"/>
  <c r="R13" i="73"/>
  <c r="R12" i="73"/>
  <c r="R11" i="73"/>
  <c r="R10" i="73"/>
  <c r="AP6" i="60"/>
  <c r="AQ6" i="60"/>
  <c r="AR6" i="60"/>
  <c r="AS6" i="60"/>
  <c r="AT6" i="60"/>
  <c r="AU6" i="60"/>
  <c r="AV6" i="60"/>
  <c r="AW6" i="60"/>
  <c r="AX6" i="60"/>
  <c r="AY6" i="60"/>
  <c r="AZ6" i="60"/>
  <c r="BA6" i="60"/>
  <c r="BB6" i="60"/>
  <c r="Q7" i="63"/>
  <c r="AP7" i="60"/>
  <c r="AQ7" i="60"/>
  <c r="AR7" i="60"/>
  <c r="AS7" i="60"/>
  <c r="AT7" i="60"/>
  <c r="AU7" i="60"/>
  <c r="AV7" i="60"/>
  <c r="AW7" i="60"/>
  <c r="AX7" i="60"/>
  <c r="AY7" i="60"/>
  <c r="AZ7" i="60"/>
  <c r="BA7" i="60"/>
  <c r="BB7" i="60"/>
  <c r="AP8" i="60"/>
  <c r="AQ8" i="60"/>
  <c r="AR8" i="60"/>
  <c r="AS8" i="60"/>
  <c r="AT8" i="60"/>
  <c r="AU8" i="60"/>
  <c r="AV8" i="60"/>
  <c r="AW8" i="60"/>
  <c r="AX8" i="60"/>
  <c r="AY8" i="60"/>
  <c r="AZ8" i="60"/>
  <c r="BA8" i="60"/>
  <c r="BB8" i="60"/>
  <c r="AP10" i="60"/>
  <c r="AQ10" i="60"/>
  <c r="AR10" i="60"/>
  <c r="AS10" i="60"/>
  <c r="AT10" i="60"/>
  <c r="AU10" i="60"/>
  <c r="AV10" i="60"/>
  <c r="AW10" i="60"/>
  <c r="AX10" i="60"/>
  <c r="AY10" i="60"/>
  <c r="AZ10" i="60"/>
  <c r="BA10" i="60"/>
  <c r="BB10" i="60"/>
  <c r="AP11" i="60"/>
  <c r="AQ11" i="60"/>
  <c r="AR11" i="60"/>
  <c r="AS11" i="60"/>
  <c r="AT11" i="60"/>
  <c r="AU11" i="60"/>
  <c r="AV11" i="60"/>
  <c r="AW11" i="60"/>
  <c r="AX11" i="60"/>
  <c r="AY11" i="60"/>
  <c r="AZ11" i="60"/>
  <c r="BA11" i="60"/>
  <c r="BB11" i="60"/>
  <c r="AP12" i="60"/>
  <c r="AQ12" i="60"/>
  <c r="AR12" i="60"/>
  <c r="AS12" i="60"/>
  <c r="AT12" i="60"/>
  <c r="AU12" i="60"/>
  <c r="AV12" i="60"/>
  <c r="AW12" i="60"/>
  <c r="AX12" i="60"/>
  <c r="AY12" i="60"/>
  <c r="AZ12" i="60"/>
  <c r="BA12" i="60"/>
  <c r="BB12" i="60"/>
  <c r="AP13" i="60"/>
  <c r="AQ13" i="60"/>
  <c r="AR13" i="60"/>
  <c r="AS13" i="60"/>
  <c r="AT13" i="60"/>
  <c r="AU13" i="60"/>
  <c r="AV13" i="60"/>
  <c r="AW13" i="60"/>
  <c r="AX13" i="60"/>
  <c r="AY13" i="60"/>
  <c r="AZ13" i="60"/>
  <c r="BA13" i="60"/>
  <c r="BB13" i="60"/>
  <c r="AP14" i="60"/>
  <c r="AQ14" i="60"/>
  <c r="AR14" i="60"/>
  <c r="AS14" i="60"/>
  <c r="AT14" i="60"/>
  <c r="AU14" i="60"/>
  <c r="AV14" i="60"/>
  <c r="AW14" i="60"/>
  <c r="AX14" i="60"/>
  <c r="AY14" i="60"/>
  <c r="AZ14" i="60"/>
  <c r="BA14" i="60"/>
  <c r="BB14" i="60"/>
  <c r="AP16" i="60"/>
  <c r="AQ16" i="60"/>
  <c r="AR16" i="60"/>
  <c r="AS16" i="60"/>
  <c r="AT16" i="60"/>
  <c r="AU16" i="60"/>
  <c r="AV16" i="60"/>
  <c r="AW16" i="60"/>
  <c r="AX16" i="60"/>
  <c r="AY16" i="60"/>
  <c r="AZ16" i="60"/>
  <c r="BA16" i="60"/>
  <c r="BB16" i="60"/>
  <c r="AP17" i="60"/>
  <c r="AQ17" i="60"/>
  <c r="AR17" i="60"/>
  <c r="AS17" i="60"/>
  <c r="AT17" i="60"/>
  <c r="AU17" i="60"/>
  <c r="AV17" i="60"/>
  <c r="AW17" i="60"/>
  <c r="AX17" i="60"/>
  <c r="AY17" i="60"/>
  <c r="AZ17" i="60"/>
  <c r="BA17" i="60"/>
  <c r="BB17" i="60"/>
  <c r="AP18" i="60"/>
  <c r="AQ18" i="60"/>
  <c r="AR18" i="60"/>
  <c r="AS18" i="60"/>
  <c r="AT18" i="60"/>
  <c r="AU18" i="60"/>
  <c r="AV18" i="60"/>
  <c r="AW18" i="60"/>
  <c r="AX18" i="60"/>
  <c r="AY18" i="60"/>
  <c r="AZ18" i="60"/>
  <c r="BA18" i="60"/>
  <c r="BB18" i="60"/>
  <c r="AP19" i="60"/>
  <c r="AQ19" i="60"/>
  <c r="AR19" i="60"/>
  <c r="AS19" i="60"/>
  <c r="AT19" i="60"/>
  <c r="AU19" i="60"/>
  <c r="AV19" i="60"/>
  <c r="AW19" i="60"/>
  <c r="AX19" i="60"/>
  <c r="AY19" i="60"/>
  <c r="AZ19" i="60"/>
  <c r="BA19" i="60"/>
  <c r="BB19" i="60"/>
  <c r="AP20" i="60"/>
  <c r="AQ20" i="60"/>
  <c r="AR20" i="60"/>
  <c r="AS20" i="60"/>
  <c r="AT20" i="60"/>
  <c r="AU20" i="60"/>
  <c r="AV20" i="60"/>
  <c r="AW20" i="60"/>
  <c r="AX20" i="60"/>
  <c r="AY20" i="60"/>
  <c r="AZ20" i="60"/>
  <c r="BA20" i="60"/>
  <c r="BB20" i="60"/>
  <c r="AP22" i="60"/>
  <c r="AQ22" i="60"/>
  <c r="AR22" i="60"/>
  <c r="AS22" i="60"/>
  <c r="AT22" i="60"/>
  <c r="AU22" i="60"/>
  <c r="AV22" i="60"/>
  <c r="AW22" i="60"/>
  <c r="AX22" i="60"/>
  <c r="AY22" i="60"/>
  <c r="AZ22" i="60"/>
  <c r="BA22" i="60"/>
  <c r="BB22" i="60"/>
  <c r="AP23" i="60"/>
  <c r="AQ23" i="60"/>
  <c r="AR23" i="60"/>
  <c r="AS23" i="60"/>
  <c r="AT23" i="60"/>
  <c r="AU23" i="60"/>
  <c r="AV23" i="60"/>
  <c r="AW23" i="60"/>
  <c r="AX23" i="60"/>
  <c r="AY23" i="60"/>
  <c r="AZ23" i="60"/>
  <c r="BA23" i="60"/>
  <c r="BB23" i="60"/>
  <c r="AP25" i="60"/>
  <c r="AQ25" i="60"/>
  <c r="AR25" i="60"/>
  <c r="AS25" i="60"/>
  <c r="AT25" i="60"/>
  <c r="AU25" i="60"/>
  <c r="AV25" i="60"/>
  <c r="AW25" i="60"/>
  <c r="AX25" i="60"/>
  <c r="AY25" i="60"/>
  <c r="AZ25" i="60"/>
  <c r="BA25" i="60"/>
  <c r="BB25" i="60"/>
  <c r="AP26" i="60"/>
  <c r="AQ26" i="60"/>
  <c r="AR26" i="60"/>
  <c r="AS26" i="60"/>
  <c r="AT26" i="60"/>
  <c r="AU26" i="60"/>
  <c r="AV26" i="60"/>
  <c r="AW26" i="60"/>
  <c r="AX26" i="60"/>
  <c r="AY26" i="60"/>
  <c r="AZ26" i="60"/>
  <c r="BA26" i="60"/>
  <c r="BB26" i="60"/>
  <c r="Q6" i="63"/>
  <c r="AP28" i="60"/>
  <c r="AQ28" i="60"/>
  <c r="AR28" i="60"/>
  <c r="AS28" i="60"/>
  <c r="AT28" i="60"/>
  <c r="AU28" i="60"/>
  <c r="AV28" i="60"/>
  <c r="AW28" i="60"/>
  <c r="AX28" i="60"/>
  <c r="AY28" i="60"/>
  <c r="AZ28" i="60"/>
  <c r="BA28" i="60"/>
  <c r="BB28" i="60"/>
  <c r="AP29" i="60"/>
  <c r="AQ29" i="60"/>
  <c r="AR29" i="60"/>
  <c r="AS29" i="60"/>
  <c r="AT29" i="60"/>
  <c r="AU29" i="60"/>
  <c r="AV29" i="60"/>
  <c r="AW29" i="60"/>
  <c r="AX29" i="60"/>
  <c r="AY29" i="60"/>
  <c r="AZ29" i="60"/>
  <c r="BA29" i="60"/>
  <c r="BB29" i="60"/>
  <c r="AP30" i="60"/>
  <c r="AQ30" i="60"/>
  <c r="AR30" i="60"/>
  <c r="AS30" i="60"/>
  <c r="AT30" i="60"/>
  <c r="AU30" i="60"/>
  <c r="AV30" i="60"/>
  <c r="AW30" i="60"/>
  <c r="AX30" i="60"/>
  <c r="AY30" i="60"/>
  <c r="AZ30" i="60"/>
  <c r="BA30" i="60"/>
  <c r="BB30" i="60"/>
  <c r="AP31" i="60"/>
  <c r="AQ31" i="60"/>
  <c r="AR31" i="60"/>
  <c r="AS31" i="60"/>
  <c r="AT31" i="60"/>
  <c r="AU31" i="60"/>
  <c r="AV31" i="60"/>
  <c r="AW31" i="60"/>
  <c r="AX31" i="60"/>
  <c r="AY31" i="60"/>
  <c r="AZ31" i="60"/>
  <c r="BA31" i="60"/>
  <c r="BB31" i="60"/>
  <c r="AP32" i="60"/>
  <c r="AQ32" i="60"/>
  <c r="AR32" i="60"/>
  <c r="AS32" i="60"/>
  <c r="AT32" i="60"/>
  <c r="AU32" i="60"/>
  <c r="AV32" i="60"/>
  <c r="AW32" i="60"/>
  <c r="AX32" i="60"/>
  <c r="AY32" i="60"/>
  <c r="AZ32" i="60"/>
  <c r="BA32" i="60"/>
  <c r="BB32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AP34" i="60"/>
  <c r="AQ34" i="60"/>
  <c r="AR34" i="60"/>
  <c r="AS34" i="60"/>
  <c r="AT34" i="60"/>
  <c r="AU34" i="60"/>
  <c r="AV34" i="60"/>
  <c r="AW34" i="60"/>
  <c r="AX34" i="60"/>
  <c r="AY34" i="60"/>
  <c r="AZ34" i="60"/>
  <c r="BA34" i="60"/>
  <c r="BB34" i="60"/>
  <c r="AP35" i="60"/>
  <c r="AQ35" i="60"/>
  <c r="AR35" i="60"/>
  <c r="AS35" i="60"/>
  <c r="AT35" i="60"/>
  <c r="AU35" i="60"/>
  <c r="AV35" i="60"/>
  <c r="AW35" i="60"/>
  <c r="AX35" i="60"/>
  <c r="AY35" i="60"/>
  <c r="AZ35" i="60"/>
  <c r="BA35" i="60"/>
  <c r="BB35" i="60"/>
  <c r="AP36" i="60"/>
  <c r="AQ36" i="60"/>
  <c r="AR36" i="60"/>
  <c r="AS36" i="60"/>
  <c r="AT36" i="60"/>
  <c r="AU36" i="60"/>
  <c r="AV36" i="60"/>
  <c r="AW36" i="60"/>
  <c r="AX36" i="60"/>
  <c r="AY36" i="60"/>
  <c r="AZ36" i="60"/>
  <c r="BA36" i="60"/>
  <c r="BB36" i="60"/>
  <c r="AP37" i="60"/>
  <c r="AQ37" i="60"/>
  <c r="AR37" i="60"/>
  <c r="AS37" i="60"/>
  <c r="AT37" i="60"/>
  <c r="AU37" i="60"/>
  <c r="AV37" i="60"/>
  <c r="AW37" i="60"/>
  <c r="AX37" i="60"/>
  <c r="AY37" i="60"/>
  <c r="AZ37" i="60"/>
  <c r="BA37" i="60"/>
  <c r="BB37" i="60"/>
  <c r="AP38" i="60"/>
  <c r="AQ38" i="60"/>
  <c r="AR38" i="60"/>
  <c r="AS38" i="60"/>
  <c r="AT38" i="60"/>
  <c r="AU38" i="60"/>
  <c r="AV38" i="60"/>
  <c r="AW38" i="60"/>
  <c r="AX38" i="60"/>
  <c r="AY38" i="60"/>
  <c r="AZ38" i="60"/>
  <c r="BA38" i="60"/>
  <c r="BB38" i="60"/>
  <c r="AP39" i="60"/>
  <c r="AQ39" i="60"/>
  <c r="AR39" i="60"/>
  <c r="AS39" i="60"/>
  <c r="AT39" i="60"/>
  <c r="AU39" i="60"/>
  <c r="AV39" i="60"/>
  <c r="AW39" i="60"/>
  <c r="AX39" i="60"/>
  <c r="AY39" i="60"/>
  <c r="AZ39" i="60"/>
  <c r="BA39" i="60"/>
  <c r="BB39" i="60"/>
  <c r="AP40" i="60"/>
  <c r="AQ40" i="60"/>
  <c r="AR40" i="60"/>
  <c r="AS40" i="60"/>
  <c r="AT40" i="60"/>
  <c r="AU40" i="60"/>
  <c r="AV40" i="60"/>
  <c r="AW40" i="60"/>
  <c r="AX40" i="60"/>
  <c r="AY40" i="60"/>
  <c r="AZ40" i="60"/>
  <c r="BA40" i="60"/>
  <c r="BB40" i="60"/>
  <c r="AP41" i="60"/>
  <c r="AQ41" i="60"/>
  <c r="AR41" i="60"/>
  <c r="AS41" i="60"/>
  <c r="AT41" i="60"/>
  <c r="AU41" i="60"/>
  <c r="AV41" i="60"/>
  <c r="AW41" i="60"/>
  <c r="AX41" i="60"/>
  <c r="AY41" i="60"/>
  <c r="AZ41" i="60"/>
  <c r="BA41" i="60"/>
  <c r="BB41" i="60"/>
  <c r="AP42" i="60"/>
  <c r="AQ42" i="60"/>
  <c r="AR42" i="60"/>
  <c r="AS42" i="60"/>
  <c r="AT42" i="60"/>
  <c r="AU42" i="60"/>
  <c r="AV42" i="60"/>
  <c r="AW42" i="60"/>
  <c r="AX42" i="60"/>
  <c r="AY42" i="60"/>
  <c r="AZ42" i="60"/>
  <c r="BA42" i="60"/>
  <c r="BB42" i="60"/>
  <c r="AP43" i="60"/>
  <c r="AQ43" i="60"/>
  <c r="AR43" i="60"/>
  <c r="AS43" i="60"/>
  <c r="AT43" i="60"/>
  <c r="AU43" i="60"/>
  <c r="AV43" i="60"/>
  <c r="AW43" i="60"/>
  <c r="AX43" i="60"/>
  <c r="AY43" i="60"/>
  <c r="AZ43" i="60"/>
  <c r="BA43" i="60"/>
  <c r="BB43" i="60"/>
  <c r="AP44" i="60"/>
  <c r="AQ44" i="60"/>
  <c r="AR44" i="60"/>
  <c r="AS44" i="60"/>
  <c r="AT44" i="60"/>
  <c r="AU44" i="60"/>
  <c r="AV44" i="60"/>
  <c r="AW44" i="60"/>
  <c r="AX44" i="60"/>
  <c r="AY44" i="60"/>
  <c r="AZ44" i="60"/>
  <c r="BA44" i="60"/>
  <c r="BB44" i="60"/>
  <c r="AP45" i="60"/>
  <c r="AQ45" i="60"/>
  <c r="AR45" i="60"/>
  <c r="AS45" i="60"/>
  <c r="AT45" i="60"/>
  <c r="AU45" i="60"/>
  <c r="AV45" i="60"/>
  <c r="AW45" i="60"/>
  <c r="AX45" i="60"/>
  <c r="AY45" i="60"/>
  <c r="AZ45" i="60"/>
  <c r="BA45" i="60"/>
  <c r="BB45" i="60"/>
  <c r="AP46" i="60"/>
  <c r="AQ46" i="60"/>
  <c r="AR46" i="60"/>
  <c r="AS46" i="60"/>
  <c r="AT46" i="60"/>
  <c r="AU46" i="60"/>
  <c r="AV46" i="60"/>
  <c r="AW46" i="60"/>
  <c r="AX46" i="60"/>
  <c r="AY46" i="60"/>
  <c r="AZ46" i="60"/>
  <c r="BA46" i="60"/>
  <c r="BB46" i="60"/>
  <c r="AP47" i="60"/>
  <c r="AQ47" i="60"/>
  <c r="AR47" i="60"/>
  <c r="AS47" i="60"/>
  <c r="AT47" i="60"/>
  <c r="AU47" i="60"/>
  <c r="AV47" i="60"/>
  <c r="AW47" i="60"/>
  <c r="AX47" i="60"/>
  <c r="AY47" i="60"/>
  <c r="AZ47" i="60"/>
  <c r="BA47" i="60"/>
  <c r="BB47" i="60"/>
  <c r="AP48" i="60"/>
  <c r="AQ48" i="60"/>
  <c r="AR48" i="60"/>
  <c r="AS48" i="60"/>
  <c r="AT48" i="60"/>
  <c r="AU48" i="60"/>
  <c r="AV48" i="60"/>
  <c r="AW48" i="60"/>
  <c r="AX48" i="60"/>
  <c r="AY48" i="60"/>
  <c r="AZ48" i="60"/>
  <c r="BA48" i="60"/>
  <c r="BB48" i="60"/>
  <c r="AP49" i="60"/>
  <c r="AQ49" i="60"/>
  <c r="AR49" i="60"/>
  <c r="AS49" i="60"/>
  <c r="AT49" i="60"/>
  <c r="AU49" i="60"/>
  <c r="AV49" i="60"/>
  <c r="AW49" i="60"/>
  <c r="AX49" i="60"/>
  <c r="AY49" i="60"/>
  <c r="AZ49" i="60"/>
  <c r="BA49" i="60"/>
  <c r="BB49" i="60"/>
  <c r="AP50" i="60"/>
  <c r="AQ50" i="60"/>
  <c r="AR50" i="60"/>
  <c r="AS50" i="60"/>
  <c r="AT50" i="60"/>
  <c r="AU50" i="60"/>
  <c r="AV50" i="60"/>
  <c r="AW50" i="60"/>
  <c r="AX50" i="60"/>
  <c r="AY50" i="60"/>
  <c r="AZ50" i="60"/>
  <c r="BA50" i="60"/>
  <c r="BB50" i="60"/>
  <c r="AP51" i="60"/>
  <c r="AQ51" i="60"/>
  <c r="AR51" i="60"/>
  <c r="AS51" i="60"/>
  <c r="AT51" i="60"/>
  <c r="AU51" i="60"/>
  <c r="AV51" i="60"/>
  <c r="AW51" i="60"/>
  <c r="AX51" i="60"/>
  <c r="AY51" i="60"/>
  <c r="AZ51" i="60"/>
  <c r="BA51" i="60"/>
  <c r="BB51" i="60"/>
  <c r="AP52" i="60"/>
  <c r="AQ52" i="60"/>
  <c r="AR52" i="60"/>
  <c r="AS52" i="60"/>
  <c r="AT52" i="60"/>
  <c r="AU52" i="60"/>
  <c r="AV52" i="60"/>
  <c r="AW52" i="60"/>
  <c r="AX52" i="60"/>
  <c r="AY52" i="60"/>
  <c r="AZ52" i="60"/>
  <c r="BA52" i="60"/>
  <c r="BB52" i="60"/>
  <c r="AP53" i="60"/>
  <c r="AQ53" i="60"/>
  <c r="AR53" i="60"/>
  <c r="AS53" i="60"/>
  <c r="AT53" i="60"/>
  <c r="AU53" i="60"/>
  <c r="AV53" i="60"/>
  <c r="AW53" i="60"/>
  <c r="AX53" i="60"/>
  <c r="AY53" i="60"/>
  <c r="AZ53" i="60"/>
  <c r="BA53" i="60"/>
  <c r="BB53" i="60"/>
  <c r="AP54" i="60"/>
  <c r="AQ54" i="60"/>
  <c r="AR54" i="60"/>
  <c r="AS54" i="60"/>
  <c r="AT54" i="60"/>
  <c r="AU54" i="60"/>
  <c r="AV54" i="60"/>
  <c r="AW54" i="60"/>
  <c r="AX54" i="60"/>
  <c r="AY54" i="60"/>
  <c r="AZ54" i="60"/>
  <c r="BA54" i="60"/>
  <c r="BB54" i="60"/>
  <c r="AP55" i="60"/>
  <c r="AQ55" i="60"/>
  <c r="AR55" i="60"/>
  <c r="AS55" i="60"/>
  <c r="AT55" i="60"/>
  <c r="AU55" i="60"/>
  <c r="AV55" i="60"/>
  <c r="AW55" i="60"/>
  <c r="AX55" i="60"/>
  <c r="AY55" i="60"/>
  <c r="AZ55" i="60"/>
  <c r="BA55" i="60"/>
  <c r="BB55" i="60"/>
  <c r="AP56" i="60"/>
  <c r="AQ56" i="60"/>
  <c r="AR56" i="60"/>
  <c r="AS56" i="60"/>
  <c r="AT56" i="60"/>
  <c r="AU56" i="60"/>
  <c r="AV56" i="60"/>
  <c r="AW56" i="60"/>
  <c r="AX56" i="60"/>
  <c r="AY56" i="60"/>
  <c r="AZ56" i="60"/>
  <c r="BA56" i="60"/>
  <c r="BB56" i="60"/>
  <c r="AP57" i="60"/>
  <c r="AQ57" i="60"/>
  <c r="AR57" i="60"/>
  <c r="AS57" i="60"/>
  <c r="AT57" i="60"/>
  <c r="AU57" i="60"/>
  <c r="AV57" i="60"/>
  <c r="AW57" i="60"/>
  <c r="AX57" i="60"/>
  <c r="AY57" i="60"/>
  <c r="AZ57" i="60"/>
  <c r="BA57" i="60"/>
  <c r="BB57" i="60"/>
  <c r="AP58" i="60"/>
  <c r="AQ58" i="60"/>
  <c r="AR58" i="60"/>
  <c r="AS58" i="60"/>
  <c r="AT58" i="60"/>
  <c r="AU58" i="60"/>
  <c r="AV58" i="60"/>
  <c r="AW58" i="60"/>
  <c r="AX58" i="60"/>
  <c r="AY58" i="60"/>
  <c r="AZ58" i="60"/>
  <c r="BA58" i="60"/>
  <c r="BB58" i="60"/>
  <c r="AP59" i="60"/>
  <c r="AQ59" i="60"/>
  <c r="AR59" i="60"/>
  <c r="AS59" i="60"/>
  <c r="AT59" i="60"/>
  <c r="AU59" i="60"/>
  <c r="AV59" i="60"/>
  <c r="AW59" i="60"/>
  <c r="AX59" i="60"/>
  <c r="AY59" i="60"/>
  <c r="AZ59" i="60"/>
  <c r="BA59" i="60"/>
  <c r="BB59" i="60"/>
  <c r="AP60" i="60"/>
  <c r="AQ60" i="60"/>
  <c r="AR60" i="60"/>
  <c r="AS60" i="60"/>
  <c r="AT60" i="60"/>
  <c r="AU60" i="60"/>
  <c r="AV60" i="60"/>
  <c r="AW60" i="60"/>
  <c r="AX60" i="60"/>
  <c r="AY60" i="60"/>
  <c r="AZ60" i="60"/>
  <c r="BA60" i="60"/>
  <c r="BB60" i="60"/>
  <c r="AP61" i="60"/>
  <c r="AQ61" i="60"/>
  <c r="AR61" i="60"/>
  <c r="AS61" i="60"/>
  <c r="AT61" i="60"/>
  <c r="AU61" i="60"/>
  <c r="AV61" i="60"/>
  <c r="AW61" i="60"/>
  <c r="AX61" i="60"/>
  <c r="AY61" i="60"/>
  <c r="AZ61" i="60"/>
  <c r="BA61" i="60"/>
  <c r="BB61" i="60"/>
  <c r="AP62" i="60"/>
  <c r="AQ62" i="60"/>
  <c r="AR62" i="60"/>
  <c r="AS62" i="60"/>
  <c r="AT62" i="60"/>
  <c r="AU62" i="60"/>
  <c r="AV62" i="60"/>
  <c r="AW62" i="60"/>
  <c r="AX62" i="60"/>
  <c r="AY62" i="60"/>
  <c r="AZ62" i="60"/>
  <c r="BA62" i="60"/>
  <c r="BB62" i="60"/>
  <c r="AP63" i="60"/>
  <c r="AQ63" i="60"/>
  <c r="AR63" i="60"/>
  <c r="AS63" i="60"/>
  <c r="AT63" i="60"/>
  <c r="AU63" i="60"/>
  <c r="AV63" i="60"/>
  <c r="AW63" i="60"/>
  <c r="AX63" i="60"/>
  <c r="AY63" i="60"/>
  <c r="AZ63" i="60"/>
  <c r="BA63" i="60"/>
  <c r="BB63" i="60"/>
  <c r="AP64" i="60"/>
  <c r="AQ64" i="60"/>
  <c r="AR64" i="60"/>
  <c r="AS64" i="60"/>
  <c r="AT64" i="60"/>
  <c r="AU64" i="60"/>
  <c r="AV64" i="60"/>
  <c r="AW64" i="60"/>
  <c r="AX64" i="60"/>
  <c r="AY64" i="60"/>
  <c r="AZ64" i="60"/>
  <c r="BA64" i="60"/>
  <c r="BB64" i="60"/>
  <c r="AP65" i="60"/>
  <c r="AQ65" i="60"/>
  <c r="AR65" i="60"/>
  <c r="AS65" i="60"/>
  <c r="AT65" i="60"/>
  <c r="AU65" i="60"/>
  <c r="AV65" i="60"/>
  <c r="AW65" i="60"/>
  <c r="AX65" i="60"/>
  <c r="AY65" i="60"/>
  <c r="AZ65" i="60"/>
  <c r="BA65" i="60"/>
  <c r="BB65" i="60"/>
  <c r="AP66" i="60"/>
  <c r="AQ66" i="60"/>
  <c r="AR66" i="60"/>
  <c r="AS66" i="60"/>
  <c r="AT66" i="60"/>
  <c r="AU66" i="60"/>
  <c r="AV66" i="60"/>
  <c r="AW66" i="60"/>
  <c r="AX66" i="60"/>
  <c r="AY66" i="60"/>
  <c r="AZ66" i="60"/>
  <c r="BA66" i="60"/>
  <c r="BB66" i="60"/>
  <c r="AP67" i="60"/>
  <c r="AQ67" i="60"/>
  <c r="AR67" i="60"/>
  <c r="AS67" i="60"/>
  <c r="AT67" i="60"/>
  <c r="AU67" i="60"/>
  <c r="AV67" i="60"/>
  <c r="AW67" i="60"/>
  <c r="AX67" i="60"/>
  <c r="AY67" i="60"/>
  <c r="AZ67" i="60"/>
  <c r="BA67" i="60"/>
  <c r="BB67" i="60"/>
  <c r="AP68" i="60"/>
  <c r="AQ68" i="60"/>
  <c r="AR68" i="60"/>
  <c r="AS68" i="60"/>
  <c r="AT68" i="60"/>
  <c r="AU68" i="60"/>
  <c r="AV68" i="60"/>
  <c r="AW68" i="60"/>
  <c r="AX68" i="60"/>
  <c r="AY68" i="60"/>
  <c r="AZ68" i="60"/>
  <c r="BA68" i="60"/>
  <c r="BB68" i="60"/>
  <c r="AP69" i="60"/>
  <c r="AQ69" i="60"/>
  <c r="AR69" i="60"/>
  <c r="AS69" i="60"/>
  <c r="AT69" i="60"/>
  <c r="AU69" i="60"/>
  <c r="AV69" i="60"/>
  <c r="AW69" i="60"/>
  <c r="AX69" i="60"/>
  <c r="AY69" i="60"/>
  <c r="AZ69" i="60"/>
  <c r="BA69" i="60"/>
  <c r="BB69" i="60"/>
  <c r="AP70" i="60"/>
  <c r="AQ70" i="60"/>
  <c r="AR70" i="60"/>
  <c r="AS70" i="60"/>
  <c r="AT70" i="60"/>
  <c r="AU70" i="60"/>
  <c r="AV70" i="60"/>
  <c r="AW70" i="60"/>
  <c r="AX70" i="60"/>
  <c r="AY70" i="60"/>
  <c r="AZ70" i="60"/>
  <c r="BA70" i="60"/>
  <c r="BB70" i="60"/>
  <c r="AP71" i="60"/>
  <c r="AQ71" i="60"/>
  <c r="AR71" i="60"/>
  <c r="AS71" i="60"/>
  <c r="AT71" i="60"/>
  <c r="AU71" i="60"/>
  <c r="AV71" i="60"/>
  <c r="AW71" i="60"/>
  <c r="AX71" i="60"/>
  <c r="AY71" i="60"/>
  <c r="AZ71" i="60"/>
  <c r="BA71" i="60"/>
  <c r="BB71" i="60"/>
  <c r="AP72" i="60"/>
  <c r="AQ72" i="60"/>
  <c r="AR72" i="60"/>
  <c r="AS72" i="60"/>
  <c r="AT72" i="60"/>
  <c r="AU72" i="60"/>
  <c r="AV72" i="60"/>
  <c r="AW72" i="60"/>
  <c r="AX72" i="60"/>
  <c r="AY72" i="60"/>
  <c r="AZ72" i="60"/>
  <c r="BA72" i="60"/>
  <c r="BB72" i="60"/>
  <c r="AP73" i="60"/>
  <c r="AQ73" i="60"/>
  <c r="AR73" i="60"/>
  <c r="AS73" i="60"/>
  <c r="AT73" i="60"/>
  <c r="AU73" i="60"/>
  <c r="AV73" i="60"/>
  <c r="AW73" i="60"/>
  <c r="AX73" i="60"/>
  <c r="AY73" i="60"/>
  <c r="AZ73" i="60"/>
  <c r="BA73" i="60"/>
  <c r="BB73" i="60"/>
  <c r="AP74" i="60"/>
  <c r="AQ74" i="60"/>
  <c r="AR74" i="60"/>
  <c r="AS74" i="60"/>
  <c r="AT74" i="60"/>
  <c r="AU74" i="60"/>
  <c r="AV74" i="60"/>
  <c r="AW74" i="60"/>
  <c r="AX74" i="60"/>
  <c r="AY74" i="60"/>
  <c r="AZ74" i="60"/>
  <c r="BA74" i="60"/>
  <c r="BB74" i="60"/>
  <c r="AP75" i="60"/>
  <c r="AQ75" i="60"/>
  <c r="AR75" i="60"/>
  <c r="AS75" i="60"/>
  <c r="AT75" i="60"/>
  <c r="AU75" i="60"/>
  <c r="AV75" i="60"/>
  <c r="AW75" i="60"/>
  <c r="AX75" i="60"/>
  <c r="AY75" i="60"/>
  <c r="AZ75" i="60"/>
  <c r="BA75" i="60"/>
  <c r="BB75" i="60"/>
  <c r="AP76" i="60"/>
  <c r="AQ76" i="60"/>
  <c r="AR76" i="60"/>
  <c r="AS76" i="60"/>
  <c r="AT76" i="60"/>
  <c r="AU76" i="60"/>
  <c r="AV76" i="60"/>
  <c r="AW76" i="60"/>
  <c r="AX76" i="60"/>
  <c r="AY76" i="60"/>
  <c r="AZ76" i="60"/>
  <c r="BA76" i="60"/>
  <c r="BB76" i="60"/>
  <c r="AP77" i="60"/>
  <c r="AQ77" i="60"/>
  <c r="AR77" i="60"/>
  <c r="AS77" i="60"/>
  <c r="AT77" i="60"/>
  <c r="AU77" i="60"/>
  <c r="AV77" i="60"/>
  <c r="AW77" i="60"/>
  <c r="AX77" i="60"/>
  <c r="AY77" i="60"/>
  <c r="AZ77" i="60"/>
  <c r="BA77" i="60"/>
  <c r="BB77" i="60"/>
  <c r="AP78" i="60"/>
  <c r="AQ78" i="60"/>
  <c r="AR78" i="60"/>
  <c r="AS78" i="60"/>
  <c r="AT78" i="60"/>
  <c r="AU78" i="60"/>
  <c r="AV78" i="60"/>
  <c r="AW78" i="60"/>
  <c r="AX78" i="60"/>
  <c r="AY78" i="60"/>
  <c r="AZ78" i="60"/>
  <c r="BA78" i="60"/>
  <c r="BB78" i="60"/>
  <c r="AP79" i="60"/>
  <c r="AQ79" i="60"/>
  <c r="AR79" i="60"/>
  <c r="AS79" i="60"/>
  <c r="AT79" i="60"/>
  <c r="AU79" i="60"/>
  <c r="AV79" i="60"/>
  <c r="AW79" i="60"/>
  <c r="AX79" i="60"/>
  <c r="AY79" i="60"/>
  <c r="AZ79" i="60"/>
  <c r="BA79" i="60"/>
  <c r="BB79" i="60"/>
  <c r="AP80" i="60"/>
  <c r="AQ80" i="60"/>
  <c r="AR80" i="60"/>
  <c r="AS80" i="60"/>
  <c r="AT80" i="60"/>
  <c r="AU80" i="60"/>
  <c r="AV80" i="60"/>
  <c r="AW80" i="60"/>
  <c r="AX80" i="60"/>
  <c r="AY80" i="60"/>
  <c r="AZ80" i="60"/>
  <c r="BA80" i="60"/>
  <c r="BB80" i="60"/>
  <c r="AP81" i="60"/>
  <c r="AQ81" i="60"/>
  <c r="AR81" i="60"/>
  <c r="AS81" i="60"/>
  <c r="AT81" i="60"/>
  <c r="AU81" i="60"/>
  <c r="AV81" i="60"/>
  <c r="AW81" i="60"/>
  <c r="AX81" i="60"/>
  <c r="AY81" i="60"/>
  <c r="AZ81" i="60"/>
  <c r="BA81" i="60"/>
  <c r="BB81" i="60"/>
  <c r="AP82" i="60"/>
  <c r="AQ82" i="60"/>
  <c r="AR82" i="60"/>
  <c r="AS82" i="60"/>
  <c r="AT82" i="60"/>
  <c r="AU82" i="60"/>
  <c r="AV82" i="60"/>
  <c r="AW82" i="60"/>
  <c r="AX82" i="60"/>
  <c r="AY82" i="60"/>
  <c r="AZ82" i="60"/>
  <c r="BA82" i="60"/>
  <c r="BB82" i="60"/>
  <c r="AP83" i="60"/>
  <c r="AQ83" i="60"/>
  <c r="AR83" i="60"/>
  <c r="AS83" i="60"/>
  <c r="AT83" i="60"/>
  <c r="AU83" i="60"/>
  <c r="AV83" i="60"/>
  <c r="AW83" i="60"/>
  <c r="AX83" i="60"/>
  <c r="AY83" i="60"/>
  <c r="AZ83" i="60"/>
  <c r="BA83" i="60"/>
  <c r="BB83" i="60"/>
  <c r="AP84" i="60"/>
  <c r="AQ84" i="60"/>
  <c r="AR84" i="60"/>
  <c r="AS84" i="60"/>
  <c r="AT84" i="60"/>
  <c r="AU84" i="60"/>
  <c r="AV84" i="60"/>
  <c r="AW84" i="60"/>
  <c r="AX84" i="60"/>
  <c r="AY84" i="60"/>
  <c r="AZ84" i="60"/>
  <c r="BA84" i="60"/>
  <c r="BB84" i="60"/>
  <c r="AP85" i="60"/>
  <c r="AQ85" i="60"/>
  <c r="AR85" i="60"/>
  <c r="AS85" i="60"/>
  <c r="AT85" i="60"/>
  <c r="AU85" i="60"/>
  <c r="AV85" i="60"/>
  <c r="AW85" i="60"/>
  <c r="AX85" i="60"/>
  <c r="AY85" i="60"/>
  <c r="AZ85" i="60"/>
  <c r="BA85" i="60"/>
  <c r="BB85" i="60"/>
  <c r="AP86" i="60"/>
  <c r="AQ86" i="60"/>
  <c r="AR86" i="60"/>
  <c r="AS86" i="60"/>
  <c r="AT86" i="60"/>
  <c r="AU86" i="60"/>
  <c r="AV86" i="60"/>
  <c r="AW86" i="60"/>
  <c r="AX86" i="60"/>
  <c r="AY86" i="60"/>
  <c r="AZ86" i="60"/>
  <c r="BA86" i="60"/>
  <c r="BB86" i="60"/>
  <c r="AP87" i="60"/>
  <c r="AQ87" i="60"/>
  <c r="AR87" i="60"/>
  <c r="AS87" i="60"/>
  <c r="AT87" i="60"/>
  <c r="AU87" i="60"/>
  <c r="AV87" i="60"/>
  <c r="AW87" i="60"/>
  <c r="AX87" i="60"/>
  <c r="AY87" i="60"/>
  <c r="AZ87" i="60"/>
  <c r="BA87" i="60"/>
  <c r="BB87" i="60"/>
  <c r="AP88" i="60"/>
  <c r="AQ88" i="60"/>
  <c r="AR88" i="60"/>
  <c r="AS88" i="60"/>
  <c r="AT88" i="60"/>
  <c r="AU88" i="60"/>
  <c r="AV88" i="60"/>
  <c r="AW88" i="60"/>
  <c r="AX88" i="60"/>
  <c r="AY88" i="60"/>
  <c r="AZ88" i="60"/>
  <c r="BA88" i="60"/>
  <c r="BB88" i="60"/>
  <c r="AP89" i="60"/>
  <c r="AQ89" i="60"/>
  <c r="AR89" i="60"/>
  <c r="AS89" i="60"/>
  <c r="AT89" i="60"/>
  <c r="AU89" i="60"/>
  <c r="AV89" i="60"/>
  <c r="AW89" i="60"/>
  <c r="AX89" i="60"/>
  <c r="AY89" i="60"/>
  <c r="AZ89" i="60"/>
  <c r="BA89" i="60"/>
  <c r="BB89" i="60"/>
  <c r="AP90" i="60"/>
  <c r="AQ90" i="60"/>
  <c r="AR90" i="60"/>
  <c r="AS90" i="60"/>
  <c r="AT90" i="60"/>
  <c r="AU90" i="60"/>
  <c r="AV90" i="60"/>
  <c r="AW90" i="60"/>
  <c r="AX90" i="60"/>
  <c r="AY90" i="60"/>
  <c r="AZ90" i="60"/>
  <c r="BA90" i="60"/>
  <c r="BB90" i="60"/>
  <c r="AP91" i="60"/>
  <c r="AQ91" i="60"/>
  <c r="AR91" i="60"/>
  <c r="AS91" i="60"/>
  <c r="AT91" i="60"/>
  <c r="AU91" i="60"/>
  <c r="AV91" i="60"/>
  <c r="AW91" i="60"/>
  <c r="AX91" i="60"/>
  <c r="AY91" i="60"/>
  <c r="AZ91" i="60"/>
  <c r="BA91" i="60"/>
  <c r="BB91" i="60"/>
  <c r="AP92" i="60"/>
  <c r="AQ92" i="60"/>
  <c r="AR92" i="60"/>
  <c r="AS92" i="60"/>
  <c r="AT92" i="60"/>
  <c r="AU92" i="60"/>
  <c r="AV92" i="60"/>
  <c r="AW92" i="60"/>
  <c r="AX92" i="60"/>
  <c r="AY92" i="60"/>
  <c r="AZ92" i="60"/>
  <c r="BA92" i="60"/>
  <c r="BB92" i="60"/>
  <c r="AP93" i="60"/>
  <c r="AQ93" i="60"/>
  <c r="AR93" i="60"/>
  <c r="AS93" i="60"/>
  <c r="AT93" i="60"/>
  <c r="AU93" i="60"/>
  <c r="AV93" i="60"/>
  <c r="AW93" i="60"/>
  <c r="AX93" i="60"/>
  <c r="AY93" i="60"/>
  <c r="AZ93" i="60"/>
  <c r="BA93" i="60"/>
  <c r="BB93" i="60"/>
  <c r="AP94" i="60"/>
  <c r="AQ94" i="60"/>
  <c r="AR94" i="60"/>
  <c r="AS94" i="60"/>
  <c r="AT94" i="60"/>
  <c r="AU94" i="60"/>
  <c r="AV94" i="60"/>
  <c r="AW94" i="60"/>
  <c r="AX94" i="60"/>
  <c r="AY94" i="60"/>
  <c r="AZ94" i="60"/>
  <c r="BA94" i="60"/>
  <c r="BB94" i="60"/>
  <c r="AP95" i="60"/>
  <c r="AQ95" i="60"/>
  <c r="AR95" i="60"/>
  <c r="AS95" i="60"/>
  <c r="AT95" i="60"/>
  <c r="AU95" i="60"/>
  <c r="AV95" i="60"/>
  <c r="AW95" i="60"/>
  <c r="AX95" i="60"/>
  <c r="AY95" i="60"/>
  <c r="AZ95" i="60"/>
  <c r="BA95" i="60"/>
  <c r="BB95" i="60"/>
  <c r="AP96" i="60"/>
  <c r="AQ96" i="60"/>
  <c r="AR96" i="60"/>
  <c r="AS96" i="60"/>
  <c r="AT96" i="60"/>
  <c r="AU96" i="60"/>
  <c r="AV96" i="60"/>
  <c r="AW96" i="60"/>
  <c r="AX96" i="60"/>
  <c r="AY96" i="60"/>
  <c r="AZ96" i="60"/>
  <c r="BA96" i="60"/>
  <c r="BB96" i="60"/>
  <c r="AP97" i="60"/>
  <c r="AQ97" i="60"/>
  <c r="AR97" i="60"/>
  <c r="AS97" i="60"/>
  <c r="AT97" i="60"/>
  <c r="AU97" i="60"/>
  <c r="AV97" i="60"/>
  <c r="AW97" i="60"/>
  <c r="AX97" i="60"/>
  <c r="AY97" i="60"/>
  <c r="AZ97" i="60"/>
  <c r="BA97" i="60"/>
  <c r="BB97" i="60"/>
  <c r="AP98" i="60"/>
  <c r="AQ98" i="60"/>
  <c r="AR98" i="60"/>
  <c r="AS98" i="60"/>
  <c r="AT98" i="60"/>
  <c r="AU98" i="60"/>
  <c r="AV98" i="60"/>
  <c r="AW98" i="60"/>
  <c r="AX98" i="60"/>
  <c r="AY98" i="60"/>
  <c r="AZ98" i="60"/>
  <c r="BA98" i="60"/>
  <c r="BB98" i="60"/>
  <c r="AP99" i="60"/>
  <c r="AQ99" i="60"/>
  <c r="AR99" i="60"/>
  <c r="AS99" i="60"/>
  <c r="AT99" i="60"/>
  <c r="AU99" i="60"/>
  <c r="AV99" i="60"/>
  <c r="AW99" i="60"/>
  <c r="AX99" i="60"/>
  <c r="AY99" i="60"/>
  <c r="AZ99" i="60"/>
  <c r="BA99" i="60"/>
  <c r="BB99" i="60"/>
  <c r="AP100" i="60"/>
  <c r="AQ100" i="60"/>
  <c r="AR100" i="60"/>
  <c r="AS100" i="60"/>
  <c r="AT100" i="60"/>
  <c r="AU100" i="60"/>
  <c r="AV100" i="60"/>
  <c r="AW100" i="60"/>
  <c r="AX100" i="60"/>
  <c r="AY100" i="60"/>
  <c r="AZ100" i="60"/>
  <c r="BA100" i="60"/>
  <c r="BB100" i="60"/>
  <c r="AP101" i="60"/>
  <c r="AQ101" i="60"/>
  <c r="AR101" i="60"/>
  <c r="AS101" i="60"/>
  <c r="AT101" i="60"/>
  <c r="AU101" i="60"/>
  <c r="AV101" i="60"/>
  <c r="AW101" i="60"/>
  <c r="AX101" i="60"/>
  <c r="AY101" i="60"/>
  <c r="AZ101" i="60"/>
  <c r="BA101" i="60"/>
  <c r="BB101" i="60"/>
  <c r="AP102" i="60"/>
  <c r="AQ102" i="60"/>
  <c r="AR102" i="60"/>
  <c r="AS102" i="60"/>
  <c r="AT102" i="60"/>
  <c r="AU102" i="60"/>
  <c r="AV102" i="60"/>
  <c r="AW102" i="60"/>
  <c r="AX102" i="60"/>
  <c r="AY102" i="60"/>
  <c r="AZ102" i="60"/>
  <c r="BA102" i="60"/>
  <c r="BB102" i="60"/>
  <c r="AP103" i="60"/>
  <c r="AQ103" i="60"/>
  <c r="AR103" i="60"/>
  <c r="AS103" i="60"/>
  <c r="AT103" i="60"/>
  <c r="AU103" i="60"/>
  <c r="AV103" i="60"/>
  <c r="AW103" i="60"/>
  <c r="AX103" i="60"/>
  <c r="AY103" i="60"/>
  <c r="AZ103" i="60"/>
  <c r="BA103" i="60"/>
  <c r="BB103" i="60"/>
  <c r="AP104" i="60"/>
  <c r="AQ104" i="60"/>
  <c r="AR104" i="60"/>
  <c r="AS104" i="60"/>
  <c r="AT104" i="60"/>
  <c r="AU104" i="60"/>
  <c r="AV104" i="60"/>
  <c r="AW104" i="60"/>
  <c r="AX104" i="60"/>
  <c r="AY104" i="60"/>
  <c r="AZ104" i="60"/>
  <c r="BA104" i="60"/>
  <c r="BB104" i="60"/>
  <c r="AP105" i="60"/>
  <c r="AQ105" i="60"/>
  <c r="AR105" i="60"/>
  <c r="AS105" i="60"/>
  <c r="AT105" i="60"/>
  <c r="AU105" i="60"/>
  <c r="AV105" i="60"/>
  <c r="AW105" i="60"/>
  <c r="AX105" i="60"/>
  <c r="AY105" i="60"/>
  <c r="AZ105" i="60"/>
  <c r="BA105" i="60"/>
  <c r="BB105" i="60"/>
  <c r="AP106" i="60"/>
  <c r="AQ106" i="60"/>
  <c r="AR106" i="60"/>
  <c r="AS106" i="60"/>
  <c r="AT106" i="60"/>
  <c r="AU106" i="60"/>
  <c r="AV106" i="60"/>
  <c r="AW106" i="60"/>
  <c r="AX106" i="60"/>
  <c r="AY106" i="60"/>
  <c r="AZ106" i="60"/>
  <c r="BA106" i="60"/>
  <c r="BB106" i="60"/>
  <c r="AP107" i="60"/>
  <c r="AQ107" i="60"/>
  <c r="AR107" i="60"/>
  <c r="AS107" i="60"/>
  <c r="AT107" i="60"/>
  <c r="AU107" i="60"/>
  <c r="AV107" i="60"/>
  <c r="AW107" i="60"/>
  <c r="AX107" i="60"/>
  <c r="AY107" i="60"/>
  <c r="AZ107" i="60"/>
  <c r="BA107" i="60"/>
  <c r="BB107" i="60"/>
  <c r="AP108" i="60"/>
  <c r="AQ108" i="60"/>
  <c r="AR108" i="60"/>
  <c r="AS108" i="60"/>
  <c r="AT108" i="60"/>
  <c r="AU108" i="60"/>
  <c r="AV108" i="60"/>
  <c r="AW108" i="60"/>
  <c r="AX108" i="60"/>
  <c r="AY108" i="60"/>
  <c r="AZ108" i="60"/>
  <c r="BA108" i="60"/>
  <c r="BB108" i="60"/>
  <c r="AP109" i="60"/>
  <c r="AQ109" i="60"/>
  <c r="AR109" i="60"/>
  <c r="AS109" i="60"/>
  <c r="AT109" i="60"/>
  <c r="AU109" i="60"/>
  <c r="AV109" i="60"/>
  <c r="AW109" i="60"/>
  <c r="AX109" i="60"/>
  <c r="AY109" i="60"/>
  <c r="AZ109" i="60"/>
  <c r="BA109" i="60"/>
  <c r="BB109" i="60"/>
  <c r="AP110" i="60"/>
  <c r="AQ110" i="60"/>
  <c r="AR110" i="60"/>
  <c r="AS110" i="60"/>
  <c r="AT110" i="60"/>
  <c r="AU110" i="60"/>
  <c r="AV110" i="60"/>
  <c r="AW110" i="60"/>
  <c r="AX110" i="60"/>
  <c r="AY110" i="60"/>
  <c r="AZ110" i="60"/>
  <c r="BA110" i="60"/>
  <c r="BB110" i="60"/>
  <c r="AP111" i="60"/>
  <c r="AQ111" i="60"/>
  <c r="AR111" i="60"/>
  <c r="AS111" i="60"/>
  <c r="AT111" i="60"/>
  <c r="AU111" i="60"/>
  <c r="AV111" i="60"/>
  <c r="AW111" i="60"/>
  <c r="AX111" i="60"/>
  <c r="AY111" i="60"/>
  <c r="AZ111" i="60"/>
  <c r="BA111" i="60"/>
  <c r="BB111" i="60"/>
  <c r="AP112" i="60"/>
  <c r="AQ112" i="60"/>
  <c r="AR112" i="60"/>
  <c r="AS112" i="60"/>
  <c r="AT112" i="60"/>
  <c r="AU112" i="60"/>
  <c r="AV112" i="60"/>
  <c r="AW112" i="60"/>
  <c r="AX112" i="60"/>
  <c r="AY112" i="60"/>
  <c r="AZ112" i="60"/>
  <c r="BA112" i="60"/>
  <c r="BB112" i="60"/>
  <c r="AP113" i="60"/>
  <c r="AQ113" i="60"/>
  <c r="AR113" i="60"/>
  <c r="AS113" i="60"/>
  <c r="AT113" i="60"/>
  <c r="AU113" i="60"/>
  <c r="AV113" i="60"/>
  <c r="AW113" i="60"/>
  <c r="AX113" i="60"/>
  <c r="AY113" i="60"/>
  <c r="AZ113" i="60"/>
  <c r="BA113" i="60"/>
  <c r="BB113" i="60"/>
  <c r="AP114" i="60"/>
  <c r="AQ114" i="60"/>
  <c r="AR114" i="60"/>
  <c r="AS114" i="60"/>
  <c r="AT114" i="60"/>
  <c r="AU114" i="60"/>
  <c r="AV114" i="60"/>
  <c r="AW114" i="60"/>
  <c r="AX114" i="60"/>
  <c r="AY114" i="60"/>
  <c r="AZ114" i="60"/>
  <c r="BA114" i="60"/>
  <c r="BB114" i="60"/>
  <c r="AP115" i="60"/>
  <c r="AQ115" i="60"/>
  <c r="AR115" i="60"/>
  <c r="AS115" i="60"/>
  <c r="AT115" i="60"/>
  <c r="AU115" i="60"/>
  <c r="AV115" i="60"/>
  <c r="AW115" i="60"/>
  <c r="AX115" i="60"/>
  <c r="AY115" i="60"/>
  <c r="AZ115" i="60"/>
  <c r="BA115" i="60"/>
  <c r="BB115" i="60"/>
  <c r="AP116" i="60"/>
  <c r="AQ116" i="60"/>
  <c r="AR116" i="60"/>
  <c r="AS116" i="60"/>
  <c r="AT116" i="60"/>
  <c r="AU116" i="60"/>
  <c r="AV116" i="60"/>
  <c r="AW116" i="60"/>
  <c r="AX116" i="60"/>
  <c r="AY116" i="60"/>
  <c r="AZ116" i="60"/>
  <c r="BA116" i="60"/>
  <c r="BB116" i="60"/>
  <c r="AP117" i="60"/>
  <c r="AQ117" i="60"/>
  <c r="AR117" i="60"/>
  <c r="AS117" i="60"/>
  <c r="AT117" i="60"/>
  <c r="AU117" i="60"/>
  <c r="AV117" i="60"/>
  <c r="AW117" i="60"/>
  <c r="AX117" i="60"/>
  <c r="AY117" i="60"/>
  <c r="AZ117" i="60"/>
  <c r="BA117" i="60"/>
  <c r="BB117" i="60"/>
  <c r="AP118" i="60"/>
  <c r="AQ118" i="60"/>
  <c r="AR118" i="60"/>
  <c r="AS118" i="60"/>
  <c r="AT118" i="60"/>
  <c r="AU118" i="60"/>
  <c r="AV118" i="60"/>
  <c r="AW118" i="60"/>
  <c r="AX118" i="60"/>
  <c r="AY118" i="60"/>
  <c r="AZ118" i="60"/>
  <c r="BA118" i="60"/>
  <c r="BB118" i="60"/>
  <c r="AP119" i="60"/>
  <c r="AQ119" i="60"/>
  <c r="AR119" i="60"/>
  <c r="AS119" i="60"/>
  <c r="AT119" i="60"/>
  <c r="AU119" i="60"/>
  <c r="AV119" i="60"/>
  <c r="AW119" i="60"/>
  <c r="AX119" i="60"/>
  <c r="AY119" i="60"/>
  <c r="AZ119" i="60"/>
  <c r="BA119" i="60"/>
  <c r="BB119" i="60"/>
  <c r="AP120" i="60"/>
  <c r="AQ120" i="60"/>
  <c r="AR120" i="60"/>
  <c r="AS120" i="60"/>
  <c r="AT120" i="60"/>
  <c r="AU120" i="60"/>
  <c r="AV120" i="60"/>
  <c r="AW120" i="60"/>
  <c r="AX120" i="60"/>
  <c r="AY120" i="60"/>
  <c r="AZ120" i="60"/>
  <c r="BA120" i="60"/>
  <c r="BB120" i="60"/>
  <c r="AP121" i="60"/>
  <c r="AQ121" i="60"/>
  <c r="AR121" i="60"/>
  <c r="AS121" i="60"/>
  <c r="AT121" i="60"/>
  <c r="AU121" i="60"/>
  <c r="AV121" i="60"/>
  <c r="AW121" i="60"/>
  <c r="AX121" i="60"/>
  <c r="AY121" i="60"/>
  <c r="AZ121" i="60"/>
  <c r="BA121" i="60"/>
  <c r="BB121" i="60"/>
  <c r="AP122" i="60"/>
  <c r="AQ122" i="60"/>
  <c r="AR122" i="60"/>
  <c r="AS122" i="60"/>
  <c r="AT122" i="60"/>
  <c r="AU122" i="60"/>
  <c r="AV122" i="60"/>
  <c r="AW122" i="60"/>
  <c r="AX122" i="60"/>
  <c r="AY122" i="60"/>
  <c r="AZ122" i="60"/>
  <c r="BA122" i="60"/>
  <c r="BB122" i="60"/>
  <c r="AP123" i="60"/>
  <c r="AQ123" i="60"/>
  <c r="AR123" i="60"/>
  <c r="AS123" i="60"/>
  <c r="AT123" i="60"/>
  <c r="AU123" i="60"/>
  <c r="AV123" i="60"/>
  <c r="AW123" i="60"/>
  <c r="AX123" i="60"/>
  <c r="AY123" i="60"/>
  <c r="AZ123" i="60"/>
  <c r="BA123" i="60"/>
  <c r="BB123" i="60"/>
  <c r="AP124" i="60"/>
  <c r="AQ124" i="60"/>
  <c r="AR124" i="60"/>
  <c r="AS124" i="60"/>
  <c r="AT124" i="60"/>
  <c r="AU124" i="60"/>
  <c r="AV124" i="60"/>
  <c r="AW124" i="60"/>
  <c r="AX124" i="60"/>
  <c r="AY124" i="60"/>
  <c r="AZ124" i="60"/>
  <c r="BA124" i="60"/>
  <c r="BB124" i="60"/>
  <c r="AP125" i="60"/>
  <c r="AQ125" i="60"/>
  <c r="AR125" i="60"/>
  <c r="AS125" i="60"/>
  <c r="AT125" i="60"/>
  <c r="AU125" i="60"/>
  <c r="AV125" i="60"/>
  <c r="AW125" i="60"/>
  <c r="AX125" i="60"/>
  <c r="AY125" i="60"/>
  <c r="AZ125" i="60"/>
  <c r="BA125" i="60"/>
  <c r="BB125" i="60"/>
  <c r="AP126" i="60"/>
  <c r="AQ126" i="60"/>
  <c r="AR126" i="60"/>
  <c r="AS126" i="60"/>
  <c r="AT126" i="60"/>
  <c r="AU126" i="60"/>
  <c r="AV126" i="60"/>
  <c r="AW126" i="60"/>
  <c r="AX126" i="60"/>
  <c r="AY126" i="60"/>
  <c r="AZ126" i="60"/>
  <c r="BA126" i="60"/>
  <c r="BB126" i="60"/>
  <c r="AP127" i="60"/>
  <c r="AQ127" i="60"/>
  <c r="AR127" i="60"/>
  <c r="AS127" i="60"/>
  <c r="AT127" i="60"/>
  <c r="AU127" i="60"/>
  <c r="AV127" i="60"/>
  <c r="AW127" i="60"/>
  <c r="AX127" i="60"/>
  <c r="AY127" i="60"/>
  <c r="AZ127" i="60"/>
  <c r="BA127" i="60"/>
  <c r="BB127" i="60"/>
  <c r="AP128" i="60"/>
  <c r="AQ128" i="60"/>
  <c r="AR128" i="60"/>
  <c r="AS128" i="60"/>
  <c r="AT128" i="60"/>
  <c r="AU128" i="60"/>
  <c r="AV128" i="60"/>
  <c r="AW128" i="60"/>
  <c r="AX128" i="60"/>
  <c r="AY128" i="60"/>
  <c r="AZ128" i="60"/>
  <c r="BA128" i="60"/>
  <c r="BB128" i="60"/>
  <c r="AP129" i="60"/>
  <c r="AQ129" i="60"/>
  <c r="AR129" i="60"/>
  <c r="AS129" i="60"/>
  <c r="AT129" i="60"/>
  <c r="AU129" i="60"/>
  <c r="AV129" i="60"/>
  <c r="AW129" i="60"/>
  <c r="AX129" i="60"/>
  <c r="AY129" i="60"/>
  <c r="AZ129" i="60"/>
  <c r="BA129" i="60"/>
  <c r="BB129" i="60"/>
  <c r="AP130" i="60"/>
  <c r="AQ130" i="60"/>
  <c r="AR130" i="60"/>
  <c r="AS130" i="60"/>
  <c r="AT130" i="60"/>
  <c r="AU130" i="60"/>
  <c r="AV130" i="60"/>
  <c r="AW130" i="60"/>
  <c r="AX130" i="60"/>
  <c r="AY130" i="60"/>
  <c r="AZ130" i="60"/>
  <c r="BA130" i="60"/>
  <c r="BB130" i="60"/>
  <c r="AP131" i="60"/>
  <c r="AQ131" i="60"/>
  <c r="AR131" i="60"/>
  <c r="AS131" i="60"/>
  <c r="AT131" i="60"/>
  <c r="AU131" i="60"/>
  <c r="AV131" i="60"/>
  <c r="AW131" i="60"/>
  <c r="AX131" i="60"/>
  <c r="AY131" i="60"/>
  <c r="AZ131" i="60"/>
  <c r="BA131" i="60"/>
  <c r="BB131" i="60"/>
  <c r="AP132" i="60"/>
  <c r="AQ132" i="60"/>
  <c r="AR132" i="60"/>
  <c r="AS132" i="60"/>
  <c r="AT132" i="60"/>
  <c r="AU132" i="60"/>
  <c r="AV132" i="60"/>
  <c r="AW132" i="60"/>
  <c r="AX132" i="60"/>
  <c r="AY132" i="60"/>
  <c r="AZ132" i="60"/>
  <c r="BA132" i="60"/>
  <c r="BB132" i="60"/>
  <c r="AP133" i="60"/>
  <c r="AQ133" i="60"/>
  <c r="AR133" i="60"/>
  <c r="AS133" i="60"/>
  <c r="AT133" i="60"/>
  <c r="AU133" i="60"/>
  <c r="AV133" i="60"/>
  <c r="AW133" i="60"/>
  <c r="AX133" i="60"/>
  <c r="AY133" i="60"/>
  <c r="AZ133" i="60"/>
  <c r="BA133" i="60"/>
  <c r="BB133" i="60"/>
  <c r="AP134" i="60"/>
  <c r="AQ134" i="60"/>
  <c r="AR134" i="60"/>
  <c r="AS134" i="60"/>
  <c r="AT134" i="60"/>
  <c r="AU134" i="60"/>
  <c r="AV134" i="60"/>
  <c r="AW134" i="60"/>
  <c r="AX134" i="60"/>
  <c r="AY134" i="60"/>
  <c r="AZ134" i="60"/>
  <c r="BA134" i="60"/>
  <c r="BB134" i="60"/>
  <c r="AP135" i="60"/>
  <c r="AQ135" i="60"/>
  <c r="AR135" i="60"/>
  <c r="AS135" i="60"/>
  <c r="AT135" i="60"/>
  <c r="AU135" i="60"/>
  <c r="AV135" i="60"/>
  <c r="AW135" i="60"/>
  <c r="AX135" i="60"/>
  <c r="AY135" i="60"/>
  <c r="AZ135" i="60"/>
  <c r="BA135" i="60"/>
  <c r="BB135" i="60"/>
  <c r="AP136" i="60"/>
  <c r="AQ136" i="60"/>
  <c r="AR136" i="60"/>
  <c r="AS136" i="60"/>
  <c r="AT136" i="60"/>
  <c r="AU136" i="60"/>
  <c r="AV136" i="60"/>
  <c r="AW136" i="60"/>
  <c r="AX136" i="60"/>
  <c r="AY136" i="60"/>
  <c r="AZ136" i="60"/>
  <c r="BA136" i="60"/>
  <c r="BB136" i="60"/>
  <c r="AP137" i="60"/>
  <c r="AQ137" i="60"/>
  <c r="AR137" i="60"/>
  <c r="AS137" i="60"/>
  <c r="AT137" i="60"/>
  <c r="AU137" i="60"/>
  <c r="AV137" i="60"/>
  <c r="AW137" i="60"/>
  <c r="AX137" i="60"/>
  <c r="AY137" i="60"/>
  <c r="AZ137" i="60"/>
  <c r="BA137" i="60"/>
  <c r="BB137" i="60"/>
  <c r="AP138" i="60"/>
  <c r="AQ138" i="60"/>
  <c r="AR138" i="60"/>
  <c r="AS138" i="60"/>
  <c r="AT138" i="60"/>
  <c r="AU138" i="60"/>
  <c r="AV138" i="60"/>
  <c r="AW138" i="60"/>
  <c r="AX138" i="60"/>
  <c r="AY138" i="60"/>
  <c r="AZ138" i="60"/>
  <c r="BA138" i="60"/>
  <c r="BB138" i="60"/>
  <c r="AP139" i="60"/>
  <c r="AQ139" i="60"/>
  <c r="AR139" i="60"/>
  <c r="AS139" i="60"/>
  <c r="AT139" i="60"/>
  <c r="AU139" i="60"/>
  <c r="AV139" i="60"/>
  <c r="AW139" i="60"/>
  <c r="AX139" i="60"/>
  <c r="AY139" i="60"/>
  <c r="AZ139" i="60"/>
  <c r="BA139" i="60"/>
  <c r="BB139" i="60"/>
  <c r="AP140" i="60"/>
  <c r="AQ140" i="60"/>
  <c r="AR140" i="60"/>
  <c r="AS140" i="60"/>
  <c r="AT140" i="60"/>
  <c r="AU140" i="60"/>
  <c r="AV140" i="60"/>
  <c r="AW140" i="60"/>
  <c r="AX140" i="60"/>
  <c r="AY140" i="60"/>
  <c r="AZ140" i="60"/>
  <c r="BA140" i="60"/>
  <c r="BB140" i="60"/>
  <c r="AP141" i="60"/>
  <c r="AQ141" i="60"/>
  <c r="AR141" i="60"/>
  <c r="AS141" i="60"/>
  <c r="AT141" i="60"/>
  <c r="AU141" i="60"/>
  <c r="AV141" i="60"/>
  <c r="AW141" i="60"/>
  <c r="AX141" i="60"/>
  <c r="AY141" i="60"/>
  <c r="AZ141" i="60"/>
  <c r="BA141" i="60"/>
  <c r="BB141" i="60"/>
  <c r="AP142" i="60"/>
  <c r="AQ142" i="60"/>
  <c r="AR142" i="60"/>
  <c r="AS142" i="60"/>
  <c r="AT142" i="60"/>
  <c r="AU142" i="60"/>
  <c r="AV142" i="60"/>
  <c r="AW142" i="60"/>
  <c r="AX142" i="60"/>
  <c r="AY142" i="60"/>
  <c r="AZ142" i="60"/>
  <c r="BA142" i="60"/>
  <c r="BB142" i="60"/>
  <c r="AP143" i="60"/>
  <c r="AQ143" i="60"/>
  <c r="AR143" i="60"/>
  <c r="AS143" i="60"/>
  <c r="AT143" i="60"/>
  <c r="AU143" i="60"/>
  <c r="AV143" i="60"/>
  <c r="AW143" i="60"/>
  <c r="AX143" i="60"/>
  <c r="AY143" i="60"/>
  <c r="AZ143" i="60"/>
  <c r="BA143" i="60"/>
  <c r="BB143" i="60"/>
  <c r="AP144" i="60"/>
  <c r="AQ144" i="60"/>
  <c r="AR144" i="60"/>
  <c r="AS144" i="60"/>
  <c r="AT144" i="60"/>
  <c r="AU144" i="60"/>
  <c r="AV144" i="60"/>
  <c r="AW144" i="60"/>
  <c r="AX144" i="60"/>
  <c r="AY144" i="60"/>
  <c r="AZ144" i="60"/>
  <c r="BA144" i="60"/>
  <c r="BB144" i="60"/>
  <c r="AP145" i="60"/>
  <c r="AQ145" i="60"/>
  <c r="AR145" i="60"/>
  <c r="AS145" i="60"/>
  <c r="AT145" i="60"/>
  <c r="AU145" i="60"/>
  <c r="AV145" i="60"/>
  <c r="AW145" i="60"/>
  <c r="AX145" i="60"/>
  <c r="AY145" i="60"/>
  <c r="AZ145" i="60"/>
  <c r="BA145" i="60"/>
  <c r="BB145" i="60"/>
  <c r="AP146" i="60"/>
  <c r="AQ146" i="60"/>
  <c r="AR146" i="60"/>
  <c r="AS146" i="60"/>
  <c r="AT146" i="60"/>
  <c r="AU146" i="60"/>
  <c r="AV146" i="60"/>
  <c r="AW146" i="60"/>
  <c r="AX146" i="60"/>
  <c r="AY146" i="60"/>
  <c r="AZ146" i="60"/>
  <c r="BA146" i="60"/>
  <c r="BB146" i="60"/>
  <c r="AP147" i="60"/>
  <c r="AQ147" i="60"/>
  <c r="AR147" i="60"/>
  <c r="AS147" i="60"/>
  <c r="AT147" i="60"/>
  <c r="AU147" i="60"/>
  <c r="AV147" i="60"/>
  <c r="AW147" i="60"/>
  <c r="AX147" i="60"/>
  <c r="AY147" i="60"/>
  <c r="AZ147" i="60"/>
  <c r="BA147" i="60"/>
  <c r="BB147" i="60"/>
  <c r="AP148" i="60"/>
  <c r="AQ148" i="60"/>
  <c r="AR148" i="60"/>
  <c r="AS148" i="60"/>
  <c r="AT148" i="60"/>
  <c r="AU148" i="60"/>
  <c r="AV148" i="60"/>
  <c r="AW148" i="60"/>
  <c r="AX148" i="60"/>
  <c r="AY148" i="60"/>
  <c r="AZ148" i="60"/>
  <c r="BA148" i="60"/>
  <c r="BB148" i="60"/>
  <c r="AP149" i="60"/>
  <c r="AQ149" i="60"/>
  <c r="AR149" i="60"/>
  <c r="AS149" i="60"/>
  <c r="AT149" i="60"/>
  <c r="AU149" i="60"/>
  <c r="AV149" i="60"/>
  <c r="AW149" i="60"/>
  <c r="AX149" i="60"/>
  <c r="AY149" i="60"/>
  <c r="AZ149" i="60"/>
  <c r="BA149" i="60"/>
  <c r="BB149" i="60"/>
  <c r="AP150" i="60"/>
  <c r="AQ150" i="60"/>
  <c r="AR150" i="60"/>
  <c r="AS150" i="60"/>
  <c r="AT150" i="60"/>
  <c r="AU150" i="60"/>
  <c r="AV150" i="60"/>
  <c r="AW150" i="60"/>
  <c r="AX150" i="60"/>
  <c r="AY150" i="60"/>
  <c r="AZ150" i="60"/>
  <c r="BA150" i="60"/>
  <c r="BB150" i="60"/>
  <c r="AP151" i="60"/>
  <c r="AQ151" i="60"/>
  <c r="AR151" i="60"/>
  <c r="AS151" i="60"/>
  <c r="AT151" i="60"/>
  <c r="AU151" i="60"/>
  <c r="AV151" i="60"/>
  <c r="AW151" i="60"/>
  <c r="AX151" i="60"/>
  <c r="AY151" i="60"/>
  <c r="AZ151" i="60"/>
  <c r="BA151" i="60"/>
  <c r="BB151" i="60"/>
  <c r="AP152" i="60"/>
  <c r="AQ152" i="60"/>
  <c r="AR152" i="60"/>
  <c r="AS152" i="60"/>
  <c r="AT152" i="60"/>
  <c r="AU152" i="60"/>
  <c r="AV152" i="60"/>
  <c r="AW152" i="60"/>
  <c r="AX152" i="60"/>
  <c r="AY152" i="60"/>
  <c r="AZ152" i="60"/>
  <c r="BA152" i="60"/>
  <c r="BB152" i="60"/>
  <c r="AP153" i="60"/>
  <c r="AQ153" i="60"/>
  <c r="AR153" i="60"/>
  <c r="AS153" i="60"/>
  <c r="AT153" i="60"/>
  <c r="AU153" i="60"/>
  <c r="AV153" i="60"/>
  <c r="AW153" i="60"/>
  <c r="AX153" i="60"/>
  <c r="AY153" i="60"/>
  <c r="AZ153" i="60"/>
  <c r="BA153" i="60"/>
  <c r="BB153" i="60"/>
  <c r="AP154" i="60"/>
  <c r="AQ154" i="60"/>
  <c r="AR154" i="60"/>
  <c r="AS154" i="60"/>
  <c r="AT154" i="60"/>
  <c r="AU154" i="60"/>
  <c r="AV154" i="60"/>
  <c r="AW154" i="60"/>
  <c r="AX154" i="60"/>
  <c r="AY154" i="60"/>
  <c r="AZ154" i="60"/>
  <c r="BA154" i="60"/>
  <c r="BB154" i="60"/>
  <c r="AP155" i="60"/>
  <c r="AQ155" i="60"/>
  <c r="AR155" i="60"/>
  <c r="AS155" i="60"/>
  <c r="AT155" i="60"/>
  <c r="AU155" i="60"/>
  <c r="AV155" i="60"/>
  <c r="AW155" i="60"/>
  <c r="AX155" i="60"/>
  <c r="AY155" i="60"/>
  <c r="AZ155" i="60"/>
  <c r="BA155" i="60"/>
  <c r="BB155" i="60"/>
  <c r="AP156" i="60"/>
  <c r="AQ156" i="60"/>
  <c r="AR156" i="60"/>
  <c r="AS156" i="60"/>
  <c r="AT156" i="60"/>
  <c r="AU156" i="60"/>
  <c r="AV156" i="60"/>
  <c r="AW156" i="60"/>
  <c r="AX156" i="60"/>
  <c r="AY156" i="60"/>
  <c r="AZ156" i="60"/>
  <c r="BA156" i="60"/>
  <c r="BB156" i="60"/>
  <c r="AP157" i="60"/>
  <c r="AQ157" i="60"/>
  <c r="AR157" i="60"/>
  <c r="AS157" i="60"/>
  <c r="AT157" i="60"/>
  <c r="AU157" i="60"/>
  <c r="AV157" i="60"/>
  <c r="AW157" i="60"/>
  <c r="AX157" i="60"/>
  <c r="AY157" i="60"/>
  <c r="AZ157" i="60"/>
  <c r="BA157" i="60"/>
  <c r="BB157" i="60"/>
  <c r="AP158" i="60"/>
  <c r="AQ158" i="60"/>
  <c r="AR158" i="60"/>
  <c r="AS158" i="60"/>
  <c r="AT158" i="60"/>
  <c r="AU158" i="60"/>
  <c r="AV158" i="60"/>
  <c r="AW158" i="60"/>
  <c r="AX158" i="60"/>
  <c r="AY158" i="60"/>
  <c r="AZ158" i="60"/>
  <c r="BA158" i="60"/>
  <c r="BB158" i="60"/>
  <c r="AP159" i="60"/>
  <c r="AQ159" i="60"/>
  <c r="AR159" i="60"/>
  <c r="AS159" i="60"/>
  <c r="AT159" i="60"/>
  <c r="AU159" i="60"/>
  <c r="AV159" i="60"/>
  <c r="AW159" i="60"/>
  <c r="AX159" i="60"/>
  <c r="AY159" i="60"/>
  <c r="AZ159" i="60"/>
  <c r="BA159" i="60"/>
  <c r="BB159" i="60"/>
  <c r="AP160" i="60"/>
  <c r="AQ160" i="60"/>
  <c r="AR160" i="60"/>
  <c r="AS160" i="60"/>
  <c r="AT160" i="60"/>
  <c r="AU160" i="60"/>
  <c r="AV160" i="60"/>
  <c r="AW160" i="60"/>
  <c r="AX160" i="60"/>
  <c r="AY160" i="60"/>
  <c r="AZ160" i="60"/>
  <c r="BA160" i="60"/>
  <c r="BB160" i="60"/>
  <c r="AP161" i="60"/>
  <c r="AQ161" i="60"/>
  <c r="AR161" i="60"/>
  <c r="AS161" i="60"/>
  <c r="AT161" i="60"/>
  <c r="AU161" i="60"/>
  <c r="AV161" i="60"/>
  <c r="AW161" i="60"/>
  <c r="AX161" i="60"/>
  <c r="AY161" i="60"/>
  <c r="AZ161" i="60"/>
  <c r="BA161" i="60"/>
  <c r="BB161" i="60"/>
  <c r="AP162" i="60"/>
  <c r="AQ162" i="60"/>
  <c r="AR162" i="60"/>
  <c r="AS162" i="60"/>
  <c r="AT162" i="60"/>
  <c r="AU162" i="60"/>
  <c r="AV162" i="60"/>
  <c r="AW162" i="60"/>
  <c r="AX162" i="60"/>
  <c r="AY162" i="60"/>
  <c r="AZ162" i="60"/>
  <c r="BA162" i="60"/>
  <c r="BB162" i="60"/>
  <c r="AP163" i="60"/>
  <c r="AQ163" i="60"/>
  <c r="AR163" i="60"/>
  <c r="AS163" i="60"/>
  <c r="AT163" i="60"/>
  <c r="AU163" i="60"/>
  <c r="AV163" i="60"/>
  <c r="AW163" i="60"/>
  <c r="AX163" i="60"/>
  <c r="AY163" i="60"/>
  <c r="AZ163" i="60"/>
  <c r="BA163" i="60"/>
  <c r="BB163" i="60"/>
  <c r="AP164" i="60"/>
  <c r="AQ164" i="60"/>
  <c r="AR164" i="60"/>
  <c r="AS164" i="60"/>
  <c r="AT164" i="60"/>
  <c r="AU164" i="60"/>
  <c r="AV164" i="60"/>
  <c r="AW164" i="60"/>
  <c r="AX164" i="60"/>
  <c r="AY164" i="60"/>
  <c r="AZ164" i="60"/>
  <c r="BA164" i="60"/>
  <c r="BB164" i="60"/>
  <c r="AP165" i="60"/>
  <c r="AQ165" i="60"/>
  <c r="AR165" i="60"/>
  <c r="AS165" i="60"/>
  <c r="AT165" i="60"/>
  <c r="AU165" i="60"/>
  <c r="AV165" i="60"/>
  <c r="AW165" i="60"/>
  <c r="AX165" i="60"/>
  <c r="AY165" i="60"/>
  <c r="AZ165" i="60"/>
  <c r="BA165" i="60"/>
  <c r="BB165" i="60"/>
  <c r="AP166" i="60"/>
  <c r="AQ166" i="60"/>
  <c r="AR166" i="60"/>
  <c r="AS166" i="60"/>
  <c r="AT166" i="60"/>
  <c r="AU166" i="60"/>
  <c r="AV166" i="60"/>
  <c r="AW166" i="60"/>
  <c r="AX166" i="60"/>
  <c r="AY166" i="60"/>
  <c r="AZ166" i="60"/>
  <c r="BA166" i="60"/>
  <c r="BB166" i="60"/>
  <c r="AP167" i="60"/>
  <c r="AQ167" i="60"/>
  <c r="AR167" i="60"/>
  <c r="AS167" i="60"/>
  <c r="AT167" i="60"/>
  <c r="AU167" i="60"/>
  <c r="AV167" i="60"/>
  <c r="AW167" i="60"/>
  <c r="AX167" i="60"/>
  <c r="AY167" i="60"/>
  <c r="AZ167" i="60"/>
  <c r="BA167" i="60"/>
  <c r="BB167" i="60"/>
  <c r="AP168" i="60"/>
  <c r="AQ168" i="60"/>
  <c r="AR168" i="60"/>
  <c r="AS168" i="60"/>
  <c r="AT168" i="60"/>
  <c r="AU168" i="60"/>
  <c r="AV168" i="60"/>
  <c r="AW168" i="60"/>
  <c r="AX168" i="60"/>
  <c r="AY168" i="60"/>
  <c r="AZ168" i="60"/>
  <c r="BA168" i="60"/>
  <c r="BB168" i="60"/>
  <c r="AP169" i="60"/>
  <c r="AQ169" i="60"/>
  <c r="AR169" i="60"/>
  <c r="AS169" i="60"/>
  <c r="AT169" i="60"/>
  <c r="AU169" i="60"/>
  <c r="AV169" i="60"/>
  <c r="AW169" i="60"/>
  <c r="AX169" i="60"/>
  <c r="AY169" i="60"/>
  <c r="AZ169" i="60"/>
  <c r="BA169" i="60"/>
  <c r="BB169" i="60"/>
  <c r="AP170" i="60"/>
  <c r="AQ170" i="60"/>
  <c r="AR170" i="60"/>
  <c r="AS170" i="60"/>
  <c r="AT170" i="60"/>
  <c r="AU170" i="60"/>
  <c r="AV170" i="60"/>
  <c r="AW170" i="60"/>
  <c r="AX170" i="60"/>
  <c r="AY170" i="60"/>
  <c r="AZ170" i="60"/>
  <c r="BA170" i="60"/>
  <c r="BB170" i="60"/>
  <c r="AP171" i="60"/>
  <c r="AQ171" i="60"/>
  <c r="AR171" i="60"/>
  <c r="AS171" i="60"/>
  <c r="AT171" i="60"/>
  <c r="AU171" i="60"/>
  <c r="AV171" i="60"/>
  <c r="AW171" i="60"/>
  <c r="AX171" i="60"/>
  <c r="AY171" i="60"/>
  <c r="AZ171" i="60"/>
  <c r="BA171" i="60"/>
  <c r="BB171" i="60"/>
  <c r="AP172" i="60"/>
  <c r="AQ172" i="60"/>
  <c r="AR172" i="60"/>
  <c r="AS172" i="60"/>
  <c r="AT172" i="60"/>
  <c r="AU172" i="60"/>
  <c r="AV172" i="60"/>
  <c r="AW172" i="60"/>
  <c r="AX172" i="60"/>
  <c r="AY172" i="60"/>
  <c r="AZ172" i="60"/>
  <c r="BA172" i="60"/>
  <c r="BB172" i="60"/>
  <c r="AP173" i="60"/>
  <c r="AQ173" i="60"/>
  <c r="AR173" i="60"/>
  <c r="AS173" i="60"/>
  <c r="AT173" i="60"/>
  <c r="AU173" i="60"/>
  <c r="AV173" i="60"/>
  <c r="AW173" i="60"/>
  <c r="AX173" i="60"/>
  <c r="AY173" i="60"/>
  <c r="AZ173" i="60"/>
  <c r="BA173" i="60"/>
  <c r="BB173" i="60"/>
  <c r="AP174" i="60"/>
  <c r="AQ174" i="60"/>
  <c r="AR174" i="60"/>
  <c r="AS174" i="60"/>
  <c r="AT174" i="60"/>
  <c r="AU174" i="60"/>
  <c r="AV174" i="60"/>
  <c r="AW174" i="60"/>
  <c r="AX174" i="60"/>
  <c r="AY174" i="60"/>
  <c r="AZ174" i="60"/>
  <c r="BA174" i="60"/>
  <c r="BB174" i="60"/>
  <c r="AP175" i="60"/>
  <c r="AQ175" i="60"/>
  <c r="AR175" i="60"/>
  <c r="AS175" i="60"/>
  <c r="AT175" i="60"/>
  <c r="AU175" i="60"/>
  <c r="AV175" i="60"/>
  <c r="AW175" i="60"/>
  <c r="AX175" i="60"/>
  <c r="AY175" i="60"/>
  <c r="AZ175" i="60"/>
  <c r="BA175" i="60"/>
  <c r="BB175" i="60"/>
  <c r="AP176" i="60"/>
  <c r="AQ176" i="60"/>
  <c r="AR176" i="60"/>
  <c r="AS176" i="60"/>
  <c r="AT176" i="60"/>
  <c r="AU176" i="60"/>
  <c r="AV176" i="60"/>
  <c r="AW176" i="60"/>
  <c r="AX176" i="60"/>
  <c r="AY176" i="60"/>
  <c r="AZ176" i="60"/>
  <c r="BA176" i="60"/>
  <c r="BB176" i="60"/>
  <c r="AP177" i="60"/>
  <c r="AQ177" i="60"/>
  <c r="AR177" i="60"/>
  <c r="AS177" i="60"/>
  <c r="AT177" i="60"/>
  <c r="AU177" i="60"/>
  <c r="AV177" i="60"/>
  <c r="AW177" i="60"/>
  <c r="AX177" i="60"/>
  <c r="AY177" i="60"/>
  <c r="AZ177" i="60"/>
  <c r="BA177" i="60"/>
  <c r="BB177" i="60"/>
  <c r="AP178" i="60"/>
  <c r="AQ178" i="60"/>
  <c r="AR178" i="60"/>
  <c r="AS178" i="60"/>
  <c r="AT178" i="60"/>
  <c r="AU178" i="60"/>
  <c r="AV178" i="60"/>
  <c r="AW178" i="60"/>
  <c r="AX178" i="60"/>
  <c r="AY178" i="60"/>
  <c r="AZ178" i="60"/>
  <c r="BA178" i="60"/>
  <c r="BB178" i="60"/>
  <c r="AP179" i="60"/>
  <c r="AQ179" i="60"/>
  <c r="AR179" i="60"/>
  <c r="AS179" i="60"/>
  <c r="AT179" i="60"/>
  <c r="AU179" i="60"/>
  <c r="AV179" i="60"/>
  <c r="AW179" i="60"/>
  <c r="AX179" i="60"/>
  <c r="AY179" i="60"/>
  <c r="AZ179" i="60"/>
  <c r="BA179" i="60"/>
  <c r="BB179" i="60"/>
  <c r="AP180" i="60"/>
  <c r="AQ180" i="60"/>
  <c r="AR180" i="60"/>
  <c r="AS180" i="60"/>
  <c r="AT180" i="60"/>
  <c r="AU180" i="60"/>
  <c r="AV180" i="60"/>
  <c r="AW180" i="60"/>
  <c r="AX180" i="60"/>
  <c r="AY180" i="60"/>
  <c r="AZ180" i="60"/>
  <c r="BA180" i="60"/>
  <c r="BB180" i="60"/>
  <c r="AP181" i="60"/>
  <c r="AQ181" i="60"/>
  <c r="AR181" i="60"/>
  <c r="AS181" i="60"/>
  <c r="AT181" i="60"/>
  <c r="AU181" i="60"/>
  <c r="AV181" i="60"/>
  <c r="AW181" i="60"/>
  <c r="AX181" i="60"/>
  <c r="AY181" i="60"/>
  <c r="AZ181" i="60"/>
  <c r="BA181" i="60"/>
  <c r="BB181" i="60"/>
  <c r="AP182" i="60"/>
  <c r="AQ182" i="60"/>
  <c r="AR182" i="60"/>
  <c r="AS182" i="60"/>
  <c r="AT182" i="60"/>
  <c r="AU182" i="60"/>
  <c r="AV182" i="60"/>
  <c r="AW182" i="60"/>
  <c r="AX182" i="60"/>
  <c r="AY182" i="60"/>
  <c r="AZ182" i="60"/>
  <c r="BA182" i="60"/>
  <c r="BB182" i="60"/>
  <c r="AP183" i="60"/>
  <c r="AQ183" i="60"/>
  <c r="AR183" i="60"/>
  <c r="AS183" i="60"/>
  <c r="AT183" i="60"/>
  <c r="AU183" i="60"/>
  <c r="AV183" i="60"/>
  <c r="AW183" i="60"/>
  <c r="AX183" i="60"/>
  <c r="AY183" i="60"/>
  <c r="AZ183" i="60"/>
  <c r="BA183" i="60"/>
  <c r="BB183" i="60"/>
  <c r="AP184" i="60"/>
  <c r="AQ184" i="60"/>
  <c r="AR184" i="60"/>
  <c r="AS184" i="60"/>
  <c r="AT184" i="60"/>
  <c r="AU184" i="60"/>
  <c r="AV184" i="60"/>
  <c r="AW184" i="60"/>
  <c r="AX184" i="60"/>
  <c r="AY184" i="60"/>
  <c r="AZ184" i="60"/>
  <c r="BA184" i="60"/>
  <c r="BB184" i="60"/>
  <c r="AP185" i="60"/>
  <c r="AQ185" i="60"/>
  <c r="AR185" i="60"/>
  <c r="AS185" i="60"/>
  <c r="AT185" i="60"/>
  <c r="AU185" i="60"/>
  <c r="AV185" i="60"/>
  <c r="AW185" i="60"/>
  <c r="AX185" i="60"/>
  <c r="AY185" i="60"/>
  <c r="AZ185" i="60"/>
  <c r="BA185" i="60"/>
  <c r="BB185" i="60"/>
  <c r="AP186" i="60"/>
  <c r="AQ186" i="60"/>
  <c r="AR186" i="60"/>
  <c r="AS186" i="60"/>
  <c r="AT186" i="60"/>
  <c r="AU186" i="60"/>
  <c r="AV186" i="60"/>
  <c r="AW186" i="60"/>
  <c r="AX186" i="60"/>
  <c r="AY186" i="60"/>
  <c r="AZ186" i="60"/>
  <c r="BA186" i="60"/>
  <c r="BB186" i="60"/>
  <c r="AP187" i="60"/>
  <c r="AQ187" i="60"/>
  <c r="AR187" i="60"/>
  <c r="AS187" i="60"/>
  <c r="AT187" i="60"/>
  <c r="AU187" i="60"/>
  <c r="AV187" i="60"/>
  <c r="AW187" i="60"/>
  <c r="AX187" i="60"/>
  <c r="AY187" i="60"/>
  <c r="AZ187" i="60"/>
  <c r="BA187" i="60"/>
  <c r="BB187" i="60"/>
  <c r="AP188" i="60"/>
  <c r="AQ188" i="60"/>
  <c r="AR188" i="60"/>
  <c r="AS188" i="60"/>
  <c r="AT188" i="60"/>
  <c r="AU188" i="60"/>
  <c r="AV188" i="60"/>
  <c r="AW188" i="60"/>
  <c r="AX188" i="60"/>
  <c r="AY188" i="60"/>
  <c r="AZ188" i="60"/>
  <c r="BA188" i="60"/>
  <c r="BB188" i="60"/>
  <c r="AP189" i="60"/>
  <c r="AQ189" i="60"/>
  <c r="AR189" i="60"/>
  <c r="AS189" i="60"/>
  <c r="AT189" i="60"/>
  <c r="AU189" i="60"/>
  <c r="AV189" i="60"/>
  <c r="AW189" i="60"/>
  <c r="AX189" i="60"/>
  <c r="AY189" i="60"/>
  <c r="AZ189" i="60"/>
  <c r="BA189" i="60"/>
  <c r="BB189" i="60"/>
  <c r="AP190" i="60"/>
  <c r="AQ190" i="60"/>
  <c r="AR190" i="60"/>
  <c r="AS190" i="60"/>
  <c r="AT190" i="60"/>
  <c r="AU190" i="60"/>
  <c r="AV190" i="60"/>
  <c r="AW190" i="60"/>
  <c r="AX190" i="60"/>
  <c r="AY190" i="60"/>
  <c r="AZ190" i="60"/>
  <c r="BA190" i="60"/>
  <c r="BB190" i="60"/>
  <c r="AP191" i="60"/>
  <c r="AQ191" i="60"/>
  <c r="AR191" i="60"/>
  <c r="AS191" i="60"/>
  <c r="AT191" i="60"/>
  <c r="AU191" i="60"/>
  <c r="AV191" i="60"/>
  <c r="AW191" i="60"/>
  <c r="AX191" i="60"/>
  <c r="AY191" i="60"/>
  <c r="AZ191" i="60"/>
  <c r="BA191" i="60"/>
  <c r="BB191" i="60"/>
  <c r="AP192" i="60"/>
  <c r="AQ192" i="60"/>
  <c r="AR192" i="60"/>
  <c r="AS192" i="60"/>
  <c r="AT192" i="60"/>
  <c r="AU192" i="60"/>
  <c r="AV192" i="60"/>
  <c r="AW192" i="60"/>
  <c r="AX192" i="60"/>
  <c r="AY192" i="60"/>
  <c r="AZ192" i="60"/>
  <c r="BA192" i="60"/>
  <c r="BB192" i="60"/>
  <c r="AP193" i="60"/>
  <c r="AQ193" i="60"/>
  <c r="AR193" i="60"/>
  <c r="AS193" i="60"/>
  <c r="AT193" i="60"/>
  <c r="AU193" i="60"/>
  <c r="AV193" i="60"/>
  <c r="AW193" i="60"/>
  <c r="AX193" i="60"/>
  <c r="AY193" i="60"/>
  <c r="AZ193" i="60"/>
  <c r="BA193" i="60"/>
  <c r="BB193" i="60"/>
  <c r="AP194" i="60"/>
  <c r="AQ194" i="60"/>
  <c r="AR194" i="60"/>
  <c r="AS194" i="60"/>
  <c r="AT194" i="60"/>
  <c r="AU194" i="60"/>
  <c r="AV194" i="60"/>
  <c r="AW194" i="60"/>
  <c r="AX194" i="60"/>
  <c r="AY194" i="60"/>
  <c r="AZ194" i="60"/>
  <c r="BA194" i="60"/>
  <c r="BB194" i="60"/>
  <c r="AP195" i="60"/>
  <c r="AQ195" i="60"/>
  <c r="AR195" i="60"/>
  <c r="AS195" i="60"/>
  <c r="AT195" i="60"/>
  <c r="AU195" i="60"/>
  <c r="AV195" i="60"/>
  <c r="AW195" i="60"/>
  <c r="AX195" i="60"/>
  <c r="AY195" i="60"/>
  <c r="AZ195" i="60"/>
  <c r="BA195" i="60"/>
  <c r="BB195" i="60"/>
  <c r="AP196" i="60"/>
  <c r="AQ196" i="60"/>
  <c r="AR196" i="60"/>
  <c r="AS196" i="60"/>
  <c r="AT196" i="60"/>
  <c r="AU196" i="60"/>
  <c r="AV196" i="60"/>
  <c r="AW196" i="60"/>
  <c r="AX196" i="60"/>
  <c r="AY196" i="60"/>
  <c r="AZ196" i="60"/>
  <c r="BA196" i="60"/>
  <c r="BB196" i="60"/>
  <c r="AP197" i="60"/>
  <c r="AQ197" i="60"/>
  <c r="AR197" i="60"/>
  <c r="AS197" i="60"/>
  <c r="AT197" i="60"/>
  <c r="AU197" i="60"/>
  <c r="AV197" i="60"/>
  <c r="AW197" i="60"/>
  <c r="AX197" i="60"/>
  <c r="AY197" i="60"/>
  <c r="AZ197" i="60"/>
  <c r="BA197" i="60"/>
  <c r="BB197" i="60"/>
  <c r="AP198" i="60"/>
  <c r="AQ198" i="60"/>
  <c r="AR198" i="60"/>
  <c r="AS198" i="60"/>
  <c r="AT198" i="60"/>
  <c r="AU198" i="60"/>
  <c r="AV198" i="60"/>
  <c r="AW198" i="60"/>
  <c r="AX198" i="60"/>
  <c r="AY198" i="60"/>
  <c r="AZ198" i="60"/>
  <c r="BA198" i="60"/>
  <c r="BB198" i="60"/>
  <c r="AP199" i="60"/>
  <c r="AQ199" i="60"/>
  <c r="AR199" i="60"/>
  <c r="AS199" i="60"/>
  <c r="AT199" i="60"/>
  <c r="AU199" i="60"/>
  <c r="AV199" i="60"/>
  <c r="AW199" i="60"/>
  <c r="AX199" i="60"/>
  <c r="AY199" i="60"/>
  <c r="AZ199" i="60"/>
  <c r="BA199" i="60"/>
  <c r="BB199" i="60"/>
  <c r="AP200" i="60"/>
  <c r="AQ200" i="60"/>
  <c r="AR200" i="60"/>
  <c r="AS200" i="60"/>
  <c r="AT200" i="60"/>
  <c r="AU200" i="60"/>
  <c r="AV200" i="60"/>
  <c r="AW200" i="60"/>
  <c r="AX200" i="60"/>
  <c r="AY200" i="60"/>
  <c r="AZ200" i="60"/>
  <c r="BA200" i="60"/>
  <c r="BB200" i="60"/>
  <c r="AP201" i="60"/>
  <c r="AQ201" i="60"/>
  <c r="AR201" i="60"/>
  <c r="AS201" i="60"/>
  <c r="AT201" i="60"/>
  <c r="AU201" i="60"/>
  <c r="AV201" i="60"/>
  <c r="AW201" i="60"/>
  <c r="AX201" i="60"/>
  <c r="AY201" i="60"/>
  <c r="AZ201" i="60"/>
  <c r="BA201" i="60"/>
  <c r="BB201" i="60"/>
  <c r="AP202" i="60"/>
  <c r="AQ202" i="60"/>
  <c r="AR202" i="60"/>
  <c r="AS202" i="60"/>
  <c r="AT202" i="60"/>
  <c r="AU202" i="60"/>
  <c r="AV202" i="60"/>
  <c r="AW202" i="60"/>
  <c r="AX202" i="60"/>
  <c r="AY202" i="60"/>
  <c r="AZ202" i="60"/>
  <c r="BA202" i="60"/>
  <c r="BB202" i="60"/>
  <c r="AP203" i="60"/>
  <c r="AQ203" i="60"/>
  <c r="AR203" i="60"/>
  <c r="AS203" i="60"/>
  <c r="AT203" i="60"/>
  <c r="AU203" i="60"/>
  <c r="AV203" i="60"/>
  <c r="AW203" i="60"/>
  <c r="AX203" i="60"/>
  <c r="AY203" i="60"/>
  <c r="AZ203" i="60"/>
  <c r="BA203" i="60"/>
  <c r="BB203" i="60"/>
  <c r="AP204" i="60"/>
  <c r="AQ204" i="60"/>
  <c r="AR204" i="60"/>
  <c r="AS204" i="60"/>
  <c r="AT204" i="60"/>
  <c r="AU204" i="60"/>
  <c r="AV204" i="60"/>
  <c r="AW204" i="60"/>
  <c r="AX204" i="60"/>
  <c r="AY204" i="60"/>
  <c r="AZ204" i="60"/>
  <c r="BA204" i="60"/>
  <c r="BB204" i="60"/>
  <c r="AP205" i="60"/>
  <c r="AQ205" i="60"/>
  <c r="AR205" i="60"/>
  <c r="AS205" i="60"/>
  <c r="AT205" i="60"/>
  <c r="AU205" i="60"/>
  <c r="AV205" i="60"/>
  <c r="AW205" i="60"/>
  <c r="AX205" i="60"/>
  <c r="AY205" i="60"/>
  <c r="AZ205" i="60"/>
  <c r="BA205" i="60"/>
  <c r="BB205" i="60"/>
  <c r="AP206" i="60"/>
  <c r="AQ206" i="60"/>
  <c r="AR206" i="60"/>
  <c r="AS206" i="60"/>
  <c r="AT206" i="60"/>
  <c r="AU206" i="60"/>
  <c r="AV206" i="60"/>
  <c r="AW206" i="60"/>
  <c r="AX206" i="60"/>
  <c r="AY206" i="60"/>
  <c r="AZ206" i="60"/>
  <c r="BA206" i="60"/>
  <c r="BB206" i="60"/>
  <c r="AP207" i="60"/>
  <c r="AQ207" i="60"/>
  <c r="AR207" i="60"/>
  <c r="AS207" i="60"/>
  <c r="AT207" i="60"/>
  <c r="AU207" i="60"/>
  <c r="AV207" i="60"/>
  <c r="AW207" i="60"/>
  <c r="AX207" i="60"/>
  <c r="AY207" i="60"/>
  <c r="AZ207" i="60"/>
  <c r="BA207" i="60"/>
  <c r="BB207" i="60"/>
  <c r="AP208" i="60"/>
  <c r="AQ208" i="60"/>
  <c r="AR208" i="60"/>
  <c r="AS208" i="60"/>
  <c r="AT208" i="60"/>
  <c r="AU208" i="60"/>
  <c r="AV208" i="60"/>
  <c r="AW208" i="60"/>
  <c r="AX208" i="60"/>
  <c r="AY208" i="60"/>
  <c r="AZ208" i="60"/>
  <c r="BA208" i="60"/>
  <c r="BB208" i="60"/>
  <c r="AP209" i="60"/>
  <c r="AQ209" i="60"/>
  <c r="AR209" i="60"/>
  <c r="AS209" i="60"/>
  <c r="AT209" i="60"/>
  <c r="AU209" i="60"/>
  <c r="AV209" i="60"/>
  <c r="AW209" i="60"/>
  <c r="AX209" i="60"/>
  <c r="AY209" i="60"/>
  <c r="AZ209" i="60"/>
  <c r="BA209" i="60"/>
  <c r="BB209" i="60"/>
  <c r="AP210" i="60"/>
  <c r="AQ210" i="60"/>
  <c r="AR210" i="60"/>
  <c r="AS210" i="60"/>
  <c r="AT210" i="60"/>
  <c r="AU210" i="60"/>
  <c r="AV210" i="60"/>
  <c r="AW210" i="60"/>
  <c r="AX210" i="60"/>
  <c r="AY210" i="60"/>
  <c r="AZ210" i="60"/>
  <c r="BA210" i="60"/>
  <c r="BB210" i="60"/>
  <c r="AP211" i="60"/>
  <c r="AQ211" i="60"/>
  <c r="AR211" i="60"/>
  <c r="AS211" i="60"/>
  <c r="AT211" i="60"/>
  <c r="AU211" i="60"/>
  <c r="AV211" i="60"/>
  <c r="AW211" i="60"/>
  <c r="AX211" i="60"/>
  <c r="AY211" i="60"/>
  <c r="AZ211" i="60"/>
  <c r="BA211" i="60"/>
  <c r="BB211" i="60"/>
  <c r="AP212" i="60"/>
  <c r="AQ212" i="60"/>
  <c r="AR212" i="60"/>
  <c r="AS212" i="60"/>
  <c r="AT212" i="60"/>
  <c r="AU212" i="60"/>
  <c r="AV212" i="60"/>
  <c r="AW212" i="60"/>
  <c r="AX212" i="60"/>
  <c r="AY212" i="60"/>
  <c r="AZ212" i="60"/>
  <c r="BA212" i="60"/>
  <c r="BB212" i="60"/>
  <c r="AP213" i="60"/>
  <c r="AQ213" i="60"/>
  <c r="AR213" i="60"/>
  <c r="AS213" i="60"/>
  <c r="AT213" i="60"/>
  <c r="AU213" i="60"/>
  <c r="AV213" i="60"/>
  <c r="AW213" i="60"/>
  <c r="AX213" i="60"/>
  <c r="AY213" i="60"/>
  <c r="AZ213" i="60"/>
  <c r="BA213" i="60"/>
  <c r="BB213" i="60"/>
  <c r="AP214" i="60"/>
  <c r="AQ214" i="60"/>
  <c r="AR214" i="60"/>
  <c r="AS214" i="60"/>
  <c r="AT214" i="60"/>
  <c r="AU214" i="60"/>
  <c r="AV214" i="60"/>
  <c r="AW214" i="60"/>
  <c r="AX214" i="60"/>
  <c r="AY214" i="60"/>
  <c r="AZ214" i="60"/>
  <c r="BA214" i="60"/>
  <c r="BB214" i="60"/>
  <c r="AP215" i="60"/>
  <c r="AQ215" i="60"/>
  <c r="AR215" i="60"/>
  <c r="AS215" i="60"/>
  <c r="AT215" i="60"/>
  <c r="AU215" i="60"/>
  <c r="AV215" i="60"/>
  <c r="AW215" i="60"/>
  <c r="AX215" i="60"/>
  <c r="AY215" i="60"/>
  <c r="AZ215" i="60"/>
  <c r="BA215" i="60"/>
  <c r="BB215" i="60"/>
  <c r="AP216" i="60"/>
  <c r="AQ216" i="60"/>
  <c r="AR216" i="60"/>
  <c r="AS216" i="60"/>
  <c r="AT216" i="60"/>
  <c r="AU216" i="60"/>
  <c r="AV216" i="60"/>
  <c r="AW216" i="60"/>
  <c r="AX216" i="60"/>
  <c r="AY216" i="60"/>
  <c r="AZ216" i="60"/>
  <c r="BA216" i="60"/>
  <c r="BB216" i="60"/>
  <c r="AP217" i="60"/>
  <c r="AQ217" i="60"/>
  <c r="AR217" i="60"/>
  <c r="AS217" i="60"/>
  <c r="AT217" i="60"/>
  <c r="AU217" i="60"/>
  <c r="AV217" i="60"/>
  <c r="AW217" i="60"/>
  <c r="AX217" i="60"/>
  <c r="AY217" i="60"/>
  <c r="AZ217" i="60"/>
  <c r="BA217" i="60"/>
  <c r="BB217" i="60"/>
  <c r="AP218" i="60"/>
  <c r="AQ218" i="60"/>
  <c r="AR218" i="60"/>
  <c r="AS218" i="60"/>
  <c r="AT218" i="60"/>
  <c r="AU218" i="60"/>
  <c r="AV218" i="60"/>
  <c r="AW218" i="60"/>
  <c r="AX218" i="60"/>
  <c r="AY218" i="60"/>
  <c r="AZ218" i="60"/>
  <c r="BA218" i="60"/>
  <c r="BB218" i="60"/>
  <c r="AP219" i="60"/>
  <c r="AQ219" i="60"/>
  <c r="AR219" i="60"/>
  <c r="AS219" i="60"/>
  <c r="AT219" i="60"/>
  <c r="AU219" i="60"/>
  <c r="AV219" i="60"/>
  <c r="AW219" i="60"/>
  <c r="AX219" i="60"/>
  <c r="AY219" i="60"/>
  <c r="AZ219" i="60"/>
  <c r="BA219" i="60"/>
  <c r="BB219" i="60"/>
  <c r="AP220" i="60"/>
  <c r="AQ220" i="60"/>
  <c r="AR220" i="60"/>
  <c r="AS220" i="60"/>
  <c r="AT220" i="60"/>
  <c r="AU220" i="60"/>
  <c r="AV220" i="60"/>
  <c r="AW220" i="60"/>
  <c r="AX220" i="60"/>
  <c r="AY220" i="60"/>
  <c r="AZ220" i="60"/>
  <c r="BA220" i="60"/>
  <c r="BB220" i="60"/>
  <c r="AP221" i="60"/>
  <c r="AQ221" i="60"/>
  <c r="AR221" i="60"/>
  <c r="AS221" i="60"/>
  <c r="AT221" i="60"/>
  <c r="AU221" i="60"/>
  <c r="AV221" i="60"/>
  <c r="AW221" i="60"/>
  <c r="AX221" i="60"/>
  <c r="AY221" i="60"/>
  <c r="AZ221" i="60"/>
  <c r="BA221" i="60"/>
  <c r="BB221" i="60"/>
  <c r="AP222" i="60"/>
  <c r="AQ222" i="60"/>
  <c r="AR222" i="60"/>
  <c r="AS222" i="60"/>
  <c r="AT222" i="60"/>
  <c r="AU222" i="60"/>
  <c r="AV222" i="60"/>
  <c r="AW222" i="60"/>
  <c r="AX222" i="60"/>
  <c r="AY222" i="60"/>
  <c r="AZ222" i="60"/>
  <c r="BA222" i="60"/>
  <c r="BB222" i="60"/>
  <c r="AP223" i="60"/>
  <c r="AQ223" i="60"/>
  <c r="AR223" i="60"/>
  <c r="AS223" i="60"/>
  <c r="AT223" i="60"/>
  <c r="AU223" i="60"/>
  <c r="AV223" i="60"/>
  <c r="AW223" i="60"/>
  <c r="AX223" i="60"/>
  <c r="AY223" i="60"/>
  <c r="AZ223" i="60"/>
  <c r="BA223" i="60"/>
  <c r="BB223" i="60"/>
  <c r="AP224" i="60"/>
  <c r="AQ224" i="60"/>
  <c r="AR224" i="60"/>
  <c r="AS224" i="60"/>
  <c r="AT224" i="60"/>
  <c r="AU224" i="60"/>
  <c r="AV224" i="60"/>
  <c r="AW224" i="60"/>
  <c r="AX224" i="60"/>
  <c r="AY224" i="60"/>
  <c r="AZ224" i="60"/>
  <c r="BA224" i="60"/>
  <c r="BB224" i="60"/>
  <c r="AP225" i="60"/>
  <c r="AQ225" i="60"/>
  <c r="AR225" i="60"/>
  <c r="AS225" i="60"/>
  <c r="AT225" i="60"/>
  <c r="AU225" i="60"/>
  <c r="AV225" i="60"/>
  <c r="AW225" i="60"/>
  <c r="AX225" i="60"/>
  <c r="AY225" i="60"/>
  <c r="AZ225" i="60"/>
  <c r="BA225" i="60"/>
  <c r="BB225" i="60"/>
  <c r="AP226" i="60"/>
  <c r="AQ226" i="60"/>
  <c r="AR226" i="60"/>
  <c r="AS226" i="60"/>
  <c r="AT226" i="60"/>
  <c r="AU226" i="60"/>
  <c r="AV226" i="60"/>
  <c r="AW226" i="60"/>
  <c r="AX226" i="60"/>
  <c r="AY226" i="60"/>
  <c r="AZ226" i="60"/>
  <c r="BA226" i="60"/>
  <c r="BB226" i="60"/>
  <c r="AP227" i="60"/>
  <c r="AQ227" i="60"/>
  <c r="AR227" i="60"/>
  <c r="AS227" i="60"/>
  <c r="AT227" i="60"/>
  <c r="AU227" i="60"/>
  <c r="AV227" i="60"/>
  <c r="AW227" i="60"/>
  <c r="AX227" i="60"/>
  <c r="AY227" i="60"/>
  <c r="AZ227" i="60"/>
  <c r="BA227" i="60"/>
  <c r="BB227" i="60"/>
  <c r="AP228" i="60"/>
  <c r="AQ228" i="60"/>
  <c r="AR228" i="60"/>
  <c r="AS228" i="60"/>
  <c r="AT228" i="60"/>
  <c r="AU228" i="60"/>
  <c r="AV228" i="60"/>
  <c r="AW228" i="60"/>
  <c r="AX228" i="60"/>
  <c r="AY228" i="60"/>
  <c r="AZ228" i="60"/>
  <c r="BA228" i="60"/>
  <c r="BB228" i="60"/>
  <c r="AP229" i="60"/>
  <c r="AQ229" i="60"/>
  <c r="AR229" i="60"/>
  <c r="AS229" i="60"/>
  <c r="AT229" i="60"/>
  <c r="AU229" i="60"/>
  <c r="AV229" i="60"/>
  <c r="AW229" i="60"/>
  <c r="AX229" i="60"/>
  <c r="AY229" i="60"/>
  <c r="AZ229" i="60"/>
  <c r="BA229" i="60"/>
  <c r="BB229" i="60"/>
  <c r="AP230" i="60"/>
  <c r="AQ230" i="60"/>
  <c r="AR230" i="60"/>
  <c r="AS230" i="60"/>
  <c r="AT230" i="60"/>
  <c r="AU230" i="60"/>
  <c r="AV230" i="60"/>
  <c r="AW230" i="60"/>
  <c r="AX230" i="60"/>
  <c r="AY230" i="60"/>
  <c r="AZ230" i="60"/>
  <c r="BA230" i="60"/>
  <c r="BB230" i="60"/>
  <c r="AP231" i="60"/>
  <c r="AQ231" i="60"/>
  <c r="AR231" i="60"/>
  <c r="AS231" i="60"/>
  <c r="AT231" i="60"/>
  <c r="AU231" i="60"/>
  <c r="AV231" i="60"/>
  <c r="AW231" i="60"/>
  <c r="AX231" i="60"/>
  <c r="AY231" i="60"/>
  <c r="AZ231" i="60"/>
  <c r="BA231" i="60"/>
  <c r="BB231" i="60"/>
  <c r="AP232" i="60"/>
  <c r="AQ232" i="60"/>
  <c r="AR232" i="60"/>
  <c r="AS232" i="60"/>
  <c r="AT232" i="60"/>
  <c r="AU232" i="60"/>
  <c r="AV232" i="60"/>
  <c r="AW232" i="60"/>
  <c r="AX232" i="60"/>
  <c r="AY232" i="60"/>
  <c r="AZ232" i="60"/>
  <c r="BA232" i="60"/>
  <c r="BB232" i="60"/>
  <c r="AP233" i="60"/>
  <c r="AQ233" i="60"/>
  <c r="AR233" i="60"/>
  <c r="AS233" i="60"/>
  <c r="AT233" i="60"/>
  <c r="AU233" i="60"/>
  <c r="AV233" i="60"/>
  <c r="AW233" i="60"/>
  <c r="AX233" i="60"/>
  <c r="AY233" i="60"/>
  <c r="AZ233" i="60"/>
  <c r="BA233" i="60"/>
  <c r="BB233" i="60"/>
  <c r="AP234" i="60"/>
  <c r="AQ234" i="60"/>
  <c r="AR234" i="60"/>
  <c r="AS234" i="60"/>
  <c r="AT234" i="60"/>
  <c r="AU234" i="60"/>
  <c r="AV234" i="60"/>
  <c r="AW234" i="60"/>
  <c r="AX234" i="60"/>
  <c r="AY234" i="60"/>
  <c r="AZ234" i="60"/>
  <c r="BA234" i="60"/>
  <c r="BB234" i="60"/>
  <c r="AP235" i="60"/>
  <c r="AQ235" i="60"/>
  <c r="AR235" i="60"/>
  <c r="AS235" i="60"/>
  <c r="AT235" i="60"/>
  <c r="AU235" i="60"/>
  <c r="AV235" i="60"/>
  <c r="AW235" i="60"/>
  <c r="AX235" i="60"/>
  <c r="AY235" i="60"/>
  <c r="AZ235" i="60"/>
  <c r="BA235" i="60"/>
  <c r="BB235" i="60"/>
  <c r="AP236" i="60"/>
  <c r="AQ236" i="60"/>
  <c r="AR236" i="60"/>
  <c r="AS236" i="60"/>
  <c r="AT236" i="60"/>
  <c r="AU236" i="60"/>
  <c r="AV236" i="60"/>
  <c r="AW236" i="60"/>
  <c r="AX236" i="60"/>
  <c r="AY236" i="60"/>
  <c r="AZ236" i="60"/>
  <c r="BA236" i="60"/>
  <c r="BB236" i="60"/>
  <c r="AP237" i="60"/>
  <c r="AQ237" i="60"/>
  <c r="AR237" i="60"/>
  <c r="AS237" i="60"/>
  <c r="AT237" i="60"/>
  <c r="AU237" i="60"/>
  <c r="AV237" i="60"/>
  <c r="AW237" i="60"/>
  <c r="AX237" i="60"/>
  <c r="AY237" i="60"/>
  <c r="AZ237" i="60"/>
  <c r="BA237" i="60"/>
  <c r="BB237" i="60"/>
  <c r="AP238" i="60"/>
  <c r="AQ238" i="60"/>
  <c r="AR238" i="60"/>
  <c r="AS238" i="60"/>
  <c r="AT238" i="60"/>
  <c r="AU238" i="60"/>
  <c r="AV238" i="60"/>
  <c r="AW238" i="60"/>
  <c r="AX238" i="60"/>
  <c r="AY238" i="60"/>
  <c r="AZ238" i="60"/>
  <c r="BA238" i="60"/>
  <c r="BB238" i="60"/>
  <c r="AP239" i="60"/>
  <c r="AQ239" i="60"/>
  <c r="AR239" i="60"/>
  <c r="AS239" i="60"/>
  <c r="AT239" i="60"/>
  <c r="AU239" i="60"/>
  <c r="AV239" i="60"/>
  <c r="AW239" i="60"/>
  <c r="AX239" i="60"/>
  <c r="AY239" i="60"/>
  <c r="AZ239" i="60"/>
  <c r="BA239" i="60"/>
  <c r="BB239" i="60"/>
  <c r="AP240" i="60"/>
  <c r="AQ240" i="60"/>
  <c r="AR240" i="60"/>
  <c r="AS240" i="60"/>
  <c r="AT240" i="60"/>
  <c r="AU240" i="60"/>
  <c r="AV240" i="60"/>
  <c r="AW240" i="60"/>
  <c r="AX240" i="60"/>
  <c r="AY240" i="60"/>
  <c r="AZ240" i="60"/>
  <c r="BA240" i="60"/>
  <c r="BB240" i="60"/>
  <c r="AP241" i="60"/>
  <c r="AQ241" i="60"/>
  <c r="AR241" i="60"/>
  <c r="AS241" i="60"/>
  <c r="AT241" i="60"/>
  <c r="AU241" i="60"/>
  <c r="AV241" i="60"/>
  <c r="AW241" i="60"/>
  <c r="AX241" i="60"/>
  <c r="AY241" i="60"/>
  <c r="AZ241" i="60"/>
  <c r="BA241" i="60"/>
  <c r="BB241" i="60"/>
  <c r="AP242" i="60"/>
  <c r="AQ242" i="60"/>
  <c r="AR242" i="60"/>
  <c r="AS242" i="60"/>
  <c r="AT242" i="60"/>
  <c r="AU242" i="60"/>
  <c r="AV242" i="60"/>
  <c r="AW242" i="60"/>
  <c r="AX242" i="60"/>
  <c r="AY242" i="60"/>
  <c r="AZ242" i="60"/>
  <c r="BA242" i="60"/>
  <c r="BB242" i="60"/>
  <c r="AP243" i="60"/>
  <c r="AQ243" i="60"/>
  <c r="AR243" i="60"/>
  <c r="AS243" i="60"/>
  <c r="AT243" i="60"/>
  <c r="AU243" i="60"/>
  <c r="AV243" i="60"/>
  <c r="AW243" i="60"/>
  <c r="AX243" i="60"/>
  <c r="AY243" i="60"/>
  <c r="AZ243" i="60"/>
  <c r="BA243" i="60"/>
  <c r="BB243" i="60"/>
  <c r="AP244" i="60"/>
  <c r="AQ244" i="60"/>
  <c r="AR244" i="60"/>
  <c r="AS244" i="60"/>
  <c r="AT244" i="60"/>
  <c r="AU244" i="60"/>
  <c r="AV244" i="60"/>
  <c r="AW244" i="60"/>
  <c r="AX244" i="60"/>
  <c r="AY244" i="60"/>
  <c r="AZ244" i="60"/>
  <c r="BA244" i="60"/>
  <c r="BB244" i="60"/>
  <c r="AP245" i="60"/>
  <c r="AQ245" i="60"/>
  <c r="AR245" i="60"/>
  <c r="AS245" i="60"/>
  <c r="AT245" i="60"/>
  <c r="AU245" i="60"/>
  <c r="AV245" i="60"/>
  <c r="AW245" i="60"/>
  <c r="AX245" i="60"/>
  <c r="AY245" i="60"/>
  <c r="AZ245" i="60"/>
  <c r="BA245" i="60"/>
  <c r="BB245" i="60"/>
  <c r="AP246" i="60"/>
  <c r="AQ246" i="60"/>
  <c r="AR246" i="60"/>
  <c r="AS246" i="60"/>
  <c r="AT246" i="60"/>
  <c r="AU246" i="60"/>
  <c r="AV246" i="60"/>
  <c r="AW246" i="60"/>
  <c r="AX246" i="60"/>
  <c r="AY246" i="60"/>
  <c r="AZ246" i="60"/>
  <c r="BA246" i="60"/>
  <c r="BB246" i="60"/>
  <c r="AP247" i="60"/>
  <c r="AQ247" i="60"/>
  <c r="AR247" i="60"/>
  <c r="AS247" i="60"/>
  <c r="AT247" i="60"/>
  <c r="AU247" i="60"/>
  <c r="AV247" i="60"/>
  <c r="AW247" i="60"/>
  <c r="AX247" i="60"/>
  <c r="AY247" i="60"/>
  <c r="AZ247" i="60"/>
  <c r="BA247" i="60"/>
  <c r="BB247" i="60"/>
  <c r="AP248" i="60"/>
  <c r="AQ248" i="60"/>
  <c r="AR248" i="60"/>
  <c r="AS248" i="60"/>
  <c r="AT248" i="60"/>
  <c r="AU248" i="60"/>
  <c r="AV248" i="60"/>
  <c r="AW248" i="60"/>
  <c r="AX248" i="60"/>
  <c r="AY248" i="60"/>
  <c r="AZ248" i="60"/>
  <c r="BA248" i="60"/>
  <c r="BB248" i="60"/>
  <c r="AP249" i="60"/>
  <c r="AQ249" i="60"/>
  <c r="AR249" i="60"/>
  <c r="AS249" i="60"/>
  <c r="AT249" i="60"/>
  <c r="AU249" i="60"/>
  <c r="AV249" i="60"/>
  <c r="AW249" i="60"/>
  <c r="AX249" i="60"/>
  <c r="AY249" i="60"/>
  <c r="AZ249" i="60"/>
  <c r="BA249" i="60"/>
  <c r="BB249" i="60"/>
  <c r="AP250" i="60"/>
  <c r="AQ250" i="60"/>
  <c r="AR250" i="60"/>
  <c r="AS250" i="60"/>
  <c r="AT250" i="60"/>
  <c r="AU250" i="60"/>
  <c r="AV250" i="60"/>
  <c r="AW250" i="60"/>
  <c r="AX250" i="60"/>
  <c r="AY250" i="60"/>
  <c r="AZ250" i="60"/>
  <c r="BA250" i="60"/>
  <c r="BB250" i="60"/>
  <c r="AP251" i="60"/>
  <c r="AQ251" i="60"/>
  <c r="AR251" i="60"/>
  <c r="AS251" i="60"/>
  <c r="AT251" i="60"/>
  <c r="AU251" i="60"/>
  <c r="AV251" i="60"/>
  <c r="AW251" i="60"/>
  <c r="AX251" i="60"/>
  <c r="AY251" i="60"/>
  <c r="AZ251" i="60"/>
  <c r="BA251" i="60"/>
  <c r="BB251" i="60"/>
  <c r="AP252" i="60"/>
  <c r="AQ252" i="60"/>
  <c r="AR252" i="60"/>
  <c r="AS252" i="60"/>
  <c r="AT252" i="60"/>
  <c r="AU252" i="60"/>
  <c r="AV252" i="60"/>
  <c r="AW252" i="60"/>
  <c r="AX252" i="60"/>
  <c r="AY252" i="60"/>
  <c r="AZ252" i="60"/>
  <c r="BA252" i="60"/>
  <c r="BB252" i="60"/>
  <c r="AP253" i="60"/>
  <c r="AQ253" i="60"/>
  <c r="AR253" i="60"/>
  <c r="AS253" i="60"/>
  <c r="AT253" i="60"/>
  <c r="AU253" i="60"/>
  <c r="AV253" i="60"/>
  <c r="AW253" i="60"/>
  <c r="AX253" i="60"/>
  <c r="AY253" i="60"/>
  <c r="AZ253" i="60"/>
  <c r="BA253" i="60"/>
  <c r="BB253" i="60"/>
  <c r="AP254" i="60"/>
  <c r="AQ254" i="60"/>
  <c r="AR254" i="60"/>
  <c r="AS254" i="60"/>
  <c r="AT254" i="60"/>
  <c r="AU254" i="60"/>
  <c r="AV254" i="60"/>
  <c r="AW254" i="60"/>
  <c r="AX254" i="60"/>
  <c r="AY254" i="60"/>
  <c r="AZ254" i="60"/>
  <c r="BA254" i="60"/>
  <c r="BB254" i="60"/>
  <c r="AP255" i="60"/>
  <c r="AQ255" i="60"/>
  <c r="AR255" i="60"/>
  <c r="AS255" i="60"/>
  <c r="AT255" i="60"/>
  <c r="AU255" i="60"/>
  <c r="AV255" i="60"/>
  <c r="AW255" i="60"/>
  <c r="AX255" i="60"/>
  <c r="AY255" i="60"/>
  <c r="AZ255" i="60"/>
  <c r="BA255" i="60"/>
  <c r="BB255" i="60"/>
  <c r="AP256" i="60"/>
  <c r="AQ256" i="60"/>
  <c r="AR256" i="60"/>
  <c r="AS256" i="60"/>
  <c r="AT256" i="60"/>
  <c r="AU256" i="60"/>
  <c r="AV256" i="60"/>
  <c r="AW256" i="60"/>
  <c r="AX256" i="60"/>
  <c r="AY256" i="60"/>
  <c r="AZ256" i="60"/>
  <c r="BA256" i="60"/>
  <c r="BB256" i="60"/>
  <c r="AP257" i="60"/>
  <c r="AQ257" i="60"/>
  <c r="AR257" i="60"/>
  <c r="AS257" i="60"/>
  <c r="AT257" i="60"/>
  <c r="AU257" i="60"/>
  <c r="AV257" i="60"/>
  <c r="AW257" i="60"/>
  <c r="AX257" i="60"/>
  <c r="AY257" i="60"/>
  <c r="AZ257" i="60"/>
  <c r="BA257" i="60"/>
  <c r="BB257" i="60"/>
  <c r="AP258" i="60"/>
  <c r="AQ258" i="60"/>
  <c r="AR258" i="60"/>
  <c r="AS258" i="60"/>
  <c r="AT258" i="60"/>
  <c r="AU258" i="60"/>
  <c r="AV258" i="60"/>
  <c r="AW258" i="60"/>
  <c r="AX258" i="60"/>
  <c r="AY258" i="60"/>
  <c r="AZ258" i="60"/>
  <c r="BA258" i="60"/>
  <c r="BB258" i="60"/>
  <c r="AP259" i="60"/>
  <c r="AQ259" i="60"/>
  <c r="AR259" i="60"/>
  <c r="AS259" i="60"/>
  <c r="AT259" i="60"/>
  <c r="AU259" i="60"/>
  <c r="AV259" i="60"/>
  <c r="AW259" i="60"/>
  <c r="AX259" i="60"/>
  <c r="AY259" i="60"/>
  <c r="AZ259" i="60"/>
  <c r="BA259" i="60"/>
  <c r="BB259" i="60"/>
  <c r="AP260" i="60"/>
  <c r="AQ260" i="60"/>
  <c r="AR260" i="60"/>
  <c r="AS260" i="60"/>
  <c r="AT260" i="60"/>
  <c r="AU260" i="60"/>
  <c r="AV260" i="60"/>
  <c r="AW260" i="60"/>
  <c r="AX260" i="60"/>
  <c r="AY260" i="60"/>
  <c r="AZ260" i="60"/>
  <c r="BA260" i="60"/>
  <c r="BB260" i="60"/>
  <c r="AP261" i="60"/>
  <c r="AQ261" i="60"/>
  <c r="AR261" i="60"/>
  <c r="AS261" i="60"/>
  <c r="AT261" i="60"/>
  <c r="AU261" i="60"/>
  <c r="AV261" i="60"/>
  <c r="AW261" i="60"/>
  <c r="AX261" i="60"/>
  <c r="AY261" i="60"/>
  <c r="AZ261" i="60"/>
  <c r="BA261" i="60"/>
  <c r="BB261" i="60"/>
  <c r="AP262" i="60"/>
  <c r="AQ262" i="60"/>
  <c r="AR262" i="60"/>
  <c r="AS262" i="60"/>
  <c r="AT262" i="60"/>
  <c r="AU262" i="60"/>
  <c r="AV262" i="60"/>
  <c r="AW262" i="60"/>
  <c r="AX262" i="60"/>
  <c r="AY262" i="60"/>
  <c r="AZ262" i="60"/>
  <c r="BA262" i="60"/>
  <c r="BB262" i="60"/>
  <c r="AP263" i="60"/>
  <c r="AQ263" i="60"/>
  <c r="AR263" i="60"/>
  <c r="AS263" i="60"/>
  <c r="AT263" i="60"/>
  <c r="AU263" i="60"/>
  <c r="AV263" i="60"/>
  <c r="AW263" i="60"/>
  <c r="AX263" i="60"/>
  <c r="AY263" i="60"/>
  <c r="AZ263" i="60"/>
  <c r="BA263" i="60"/>
  <c r="BB263" i="60"/>
  <c r="AP264" i="60"/>
  <c r="AQ264" i="60"/>
  <c r="AR264" i="60"/>
  <c r="AS264" i="60"/>
  <c r="AT264" i="60"/>
  <c r="AU264" i="60"/>
  <c r="AV264" i="60"/>
  <c r="AW264" i="60"/>
  <c r="AX264" i="60"/>
  <c r="AY264" i="60"/>
  <c r="AZ264" i="60"/>
  <c r="BA264" i="60"/>
  <c r="BB264" i="60"/>
  <c r="AP265" i="60"/>
  <c r="AQ265" i="60"/>
  <c r="AR265" i="60"/>
  <c r="AS265" i="60"/>
  <c r="AT265" i="60"/>
  <c r="AU265" i="60"/>
  <c r="AV265" i="60"/>
  <c r="AW265" i="60"/>
  <c r="AX265" i="60"/>
  <c r="AY265" i="60"/>
  <c r="AZ265" i="60"/>
  <c r="BA265" i="60"/>
  <c r="BB265" i="60"/>
  <c r="AP266" i="60"/>
  <c r="AQ266" i="60"/>
  <c r="AR266" i="60"/>
  <c r="AS266" i="60"/>
  <c r="AT266" i="60"/>
  <c r="AU266" i="60"/>
  <c r="AV266" i="60"/>
  <c r="AW266" i="60"/>
  <c r="AX266" i="60"/>
  <c r="AY266" i="60"/>
  <c r="AZ266" i="60"/>
  <c r="BA266" i="60"/>
  <c r="BB266" i="60"/>
  <c r="AP267" i="60"/>
  <c r="AQ267" i="60"/>
  <c r="AR267" i="60"/>
  <c r="AS267" i="60"/>
  <c r="AT267" i="60"/>
  <c r="AU267" i="60"/>
  <c r="AV267" i="60"/>
  <c r="AW267" i="60"/>
  <c r="AX267" i="60"/>
  <c r="AY267" i="60"/>
  <c r="AZ267" i="60"/>
  <c r="BA267" i="60"/>
  <c r="BB267" i="60"/>
  <c r="AP268" i="60"/>
  <c r="AQ268" i="60"/>
  <c r="AR268" i="60"/>
  <c r="AS268" i="60"/>
  <c r="AT268" i="60"/>
  <c r="AU268" i="60"/>
  <c r="AV268" i="60"/>
  <c r="AW268" i="60"/>
  <c r="AX268" i="60"/>
  <c r="AY268" i="60"/>
  <c r="AZ268" i="60"/>
  <c r="BA268" i="60"/>
  <c r="BB268" i="60"/>
  <c r="AP269" i="60"/>
  <c r="AQ269" i="60"/>
  <c r="AR269" i="60"/>
  <c r="AS269" i="60"/>
  <c r="AT269" i="60"/>
  <c r="AU269" i="60"/>
  <c r="AV269" i="60"/>
  <c r="AW269" i="60"/>
  <c r="AX269" i="60"/>
  <c r="AY269" i="60"/>
  <c r="AZ269" i="60"/>
  <c r="BA269" i="60"/>
  <c r="BB269" i="60"/>
  <c r="AP270" i="60"/>
  <c r="AQ270" i="60"/>
  <c r="AR270" i="60"/>
  <c r="AS270" i="60"/>
  <c r="AT270" i="60"/>
  <c r="AU270" i="60"/>
  <c r="AV270" i="60"/>
  <c r="AW270" i="60"/>
  <c r="AX270" i="60"/>
  <c r="AY270" i="60"/>
  <c r="AZ270" i="60"/>
  <c r="BA270" i="60"/>
  <c r="BB270" i="60"/>
  <c r="AP271" i="60"/>
  <c r="AQ271" i="60"/>
  <c r="AR271" i="60"/>
  <c r="AS271" i="60"/>
  <c r="AT271" i="60"/>
  <c r="AU271" i="60"/>
  <c r="AV271" i="60"/>
  <c r="AW271" i="60"/>
  <c r="AX271" i="60"/>
  <c r="AY271" i="60"/>
  <c r="AZ271" i="60"/>
  <c r="BA271" i="60"/>
  <c r="BB271" i="60"/>
  <c r="AP272" i="60"/>
  <c r="AQ272" i="60"/>
  <c r="AR272" i="60"/>
  <c r="AS272" i="60"/>
  <c r="AT272" i="60"/>
  <c r="AU272" i="60"/>
  <c r="AV272" i="60"/>
  <c r="AW272" i="60"/>
  <c r="AX272" i="60"/>
  <c r="AY272" i="60"/>
  <c r="AZ272" i="60"/>
  <c r="BA272" i="60"/>
  <c r="BB272" i="60"/>
  <c r="AP273" i="60"/>
  <c r="AQ273" i="60"/>
  <c r="AR273" i="60"/>
  <c r="AS273" i="60"/>
  <c r="AT273" i="60"/>
  <c r="AU273" i="60"/>
  <c r="AV273" i="60"/>
  <c r="AW273" i="60"/>
  <c r="AX273" i="60"/>
  <c r="AY273" i="60"/>
  <c r="AZ273" i="60"/>
  <c r="BA273" i="60"/>
  <c r="BB273" i="60"/>
  <c r="AP274" i="60"/>
  <c r="AQ274" i="60"/>
  <c r="AR274" i="60"/>
  <c r="AS274" i="60"/>
  <c r="AT274" i="60"/>
  <c r="AU274" i="60"/>
  <c r="AV274" i="60"/>
  <c r="AW274" i="60"/>
  <c r="AX274" i="60"/>
  <c r="AY274" i="60"/>
  <c r="AZ274" i="60"/>
  <c r="BA274" i="60"/>
  <c r="BB274" i="60"/>
  <c r="AP275" i="60"/>
  <c r="AQ275" i="60"/>
  <c r="AR275" i="60"/>
  <c r="AS275" i="60"/>
  <c r="AT275" i="60"/>
  <c r="AU275" i="60"/>
  <c r="AV275" i="60"/>
  <c r="AW275" i="60"/>
  <c r="AX275" i="60"/>
  <c r="AY275" i="60"/>
  <c r="AZ275" i="60"/>
  <c r="BA275" i="60"/>
  <c r="BB275" i="60"/>
  <c r="AP276" i="60"/>
  <c r="AQ276" i="60"/>
  <c r="AR276" i="60"/>
  <c r="AS276" i="60"/>
  <c r="AT276" i="60"/>
  <c r="AU276" i="60"/>
  <c r="AV276" i="60"/>
  <c r="AW276" i="60"/>
  <c r="AX276" i="60"/>
  <c r="AY276" i="60"/>
  <c r="AZ276" i="60"/>
  <c r="BA276" i="60"/>
  <c r="BB276" i="60"/>
  <c r="AP277" i="60"/>
  <c r="AQ277" i="60"/>
  <c r="AR277" i="60"/>
  <c r="AS277" i="60"/>
  <c r="AT277" i="60"/>
  <c r="AU277" i="60"/>
  <c r="AV277" i="60"/>
  <c r="AW277" i="60"/>
  <c r="AX277" i="60"/>
  <c r="AY277" i="60"/>
  <c r="AZ277" i="60"/>
  <c r="BA277" i="60"/>
  <c r="BB277" i="60"/>
  <c r="AP278" i="60"/>
  <c r="AQ278" i="60"/>
  <c r="AR278" i="60"/>
  <c r="AS278" i="60"/>
  <c r="AT278" i="60"/>
  <c r="AU278" i="60"/>
  <c r="AV278" i="60"/>
  <c r="AW278" i="60"/>
  <c r="AX278" i="60"/>
  <c r="AY278" i="60"/>
  <c r="AZ278" i="60"/>
  <c r="BA278" i="60"/>
  <c r="BB278" i="60"/>
  <c r="AP279" i="60"/>
  <c r="AQ279" i="60"/>
  <c r="AR279" i="60"/>
  <c r="AS279" i="60"/>
  <c r="AT279" i="60"/>
  <c r="AU279" i="60"/>
  <c r="AV279" i="60"/>
  <c r="AW279" i="60"/>
  <c r="AX279" i="60"/>
  <c r="AY279" i="60"/>
  <c r="AZ279" i="60"/>
  <c r="BA279" i="60"/>
  <c r="BB279" i="60"/>
  <c r="AP280" i="60"/>
  <c r="AQ280" i="60"/>
  <c r="AR280" i="60"/>
  <c r="AS280" i="60"/>
  <c r="AT280" i="60"/>
  <c r="AU280" i="60"/>
  <c r="AV280" i="60"/>
  <c r="AW280" i="60"/>
  <c r="AX280" i="60"/>
  <c r="AY280" i="60"/>
  <c r="AZ280" i="60"/>
  <c r="BA280" i="60"/>
  <c r="BB280" i="60"/>
  <c r="AP281" i="60"/>
  <c r="AQ281" i="60"/>
  <c r="AR281" i="60"/>
  <c r="AS281" i="60"/>
  <c r="AT281" i="60"/>
  <c r="AU281" i="60"/>
  <c r="AV281" i="60"/>
  <c r="AW281" i="60"/>
  <c r="AX281" i="60"/>
  <c r="AY281" i="60"/>
  <c r="AZ281" i="60"/>
  <c r="BA281" i="60"/>
  <c r="BB281" i="60"/>
  <c r="AP282" i="60"/>
  <c r="AQ282" i="60"/>
  <c r="AR282" i="60"/>
  <c r="AS282" i="60"/>
  <c r="AT282" i="60"/>
  <c r="AU282" i="60"/>
  <c r="AV282" i="60"/>
  <c r="AW282" i="60"/>
  <c r="AX282" i="60"/>
  <c r="AY282" i="60"/>
  <c r="AZ282" i="60"/>
  <c r="BA282" i="60"/>
  <c r="BB282" i="60"/>
  <c r="AP283" i="60"/>
  <c r="AQ283" i="60"/>
  <c r="AR283" i="60"/>
  <c r="AS283" i="60"/>
  <c r="AT283" i="60"/>
  <c r="AU283" i="60"/>
  <c r="AV283" i="60"/>
  <c r="AW283" i="60"/>
  <c r="AX283" i="60"/>
  <c r="AY283" i="60"/>
  <c r="AZ283" i="60"/>
  <c r="BA283" i="60"/>
  <c r="BB283" i="60"/>
  <c r="AP284" i="60"/>
  <c r="AQ284" i="60"/>
  <c r="AR284" i="60"/>
  <c r="AS284" i="60"/>
  <c r="AT284" i="60"/>
  <c r="AU284" i="60"/>
  <c r="AV284" i="60"/>
  <c r="AW284" i="60"/>
  <c r="AX284" i="60"/>
  <c r="AY284" i="60"/>
  <c r="AZ284" i="60"/>
  <c r="BA284" i="60"/>
  <c r="BB284" i="60"/>
  <c r="AP285" i="60"/>
  <c r="AQ285" i="60"/>
  <c r="AR285" i="60"/>
  <c r="AS285" i="60"/>
  <c r="AT285" i="60"/>
  <c r="AU285" i="60"/>
  <c r="AV285" i="60"/>
  <c r="AW285" i="60"/>
  <c r="AX285" i="60"/>
  <c r="AY285" i="60"/>
  <c r="AZ285" i="60"/>
  <c r="BA285" i="60"/>
  <c r="BB285" i="60"/>
  <c r="AP286" i="60"/>
  <c r="AQ286" i="60"/>
  <c r="AR286" i="60"/>
  <c r="AS286" i="60"/>
  <c r="AT286" i="60"/>
  <c r="AU286" i="60"/>
  <c r="AV286" i="60"/>
  <c r="AW286" i="60"/>
  <c r="AX286" i="60"/>
  <c r="AY286" i="60"/>
  <c r="AZ286" i="60"/>
  <c r="BA286" i="60"/>
  <c r="BB286" i="60"/>
  <c r="AP287" i="60"/>
  <c r="AQ287" i="60"/>
  <c r="AR287" i="60"/>
  <c r="AS287" i="60"/>
  <c r="AT287" i="60"/>
  <c r="AU287" i="60"/>
  <c r="AV287" i="60"/>
  <c r="AW287" i="60"/>
  <c r="AX287" i="60"/>
  <c r="AY287" i="60"/>
  <c r="AZ287" i="60"/>
  <c r="BA287" i="60"/>
  <c r="BB287" i="60"/>
  <c r="AP288" i="60"/>
  <c r="AQ288" i="60"/>
  <c r="AR288" i="60"/>
  <c r="AS288" i="60"/>
  <c r="AT288" i="60"/>
  <c r="AU288" i="60"/>
  <c r="AV288" i="60"/>
  <c r="AW288" i="60"/>
  <c r="AX288" i="60"/>
  <c r="AY288" i="60"/>
  <c r="AZ288" i="60"/>
  <c r="BA288" i="60"/>
  <c r="BB288" i="60"/>
  <c r="AP289" i="60"/>
  <c r="AQ289" i="60"/>
  <c r="AR289" i="60"/>
  <c r="AS289" i="60"/>
  <c r="AT289" i="60"/>
  <c r="AU289" i="60"/>
  <c r="AV289" i="60"/>
  <c r="AW289" i="60"/>
  <c r="AX289" i="60"/>
  <c r="AY289" i="60"/>
  <c r="AZ289" i="60"/>
  <c r="BA289" i="60"/>
  <c r="BB289" i="60"/>
  <c r="AP290" i="60"/>
  <c r="AQ290" i="60"/>
  <c r="AR290" i="60"/>
  <c r="AS290" i="60"/>
  <c r="AT290" i="60"/>
  <c r="AU290" i="60"/>
  <c r="AV290" i="60"/>
  <c r="AW290" i="60"/>
  <c r="AX290" i="60"/>
  <c r="AY290" i="60"/>
  <c r="AZ290" i="60"/>
  <c r="BA290" i="60"/>
  <c r="BB290" i="60"/>
  <c r="AP291" i="60"/>
  <c r="AQ291" i="60"/>
  <c r="AR291" i="60"/>
  <c r="AS291" i="60"/>
  <c r="AT291" i="60"/>
  <c r="AU291" i="60"/>
  <c r="AV291" i="60"/>
  <c r="AW291" i="60"/>
  <c r="AX291" i="60"/>
  <c r="AY291" i="60"/>
  <c r="AZ291" i="60"/>
  <c r="BA291" i="60"/>
  <c r="BB291" i="60"/>
  <c r="AP292" i="60"/>
  <c r="AQ292" i="60"/>
  <c r="AR292" i="60"/>
  <c r="AS292" i="60"/>
  <c r="AT292" i="60"/>
  <c r="AU292" i="60"/>
  <c r="AV292" i="60"/>
  <c r="AW292" i="60"/>
  <c r="AX292" i="60"/>
  <c r="AY292" i="60"/>
  <c r="AZ292" i="60"/>
  <c r="BA292" i="60"/>
  <c r="BB292" i="60"/>
  <c r="AP293" i="60"/>
  <c r="AQ293" i="60"/>
  <c r="AR293" i="60"/>
  <c r="AS293" i="60"/>
  <c r="AT293" i="60"/>
  <c r="AU293" i="60"/>
  <c r="AV293" i="60"/>
  <c r="AW293" i="60"/>
  <c r="AX293" i="60"/>
  <c r="AY293" i="60"/>
  <c r="AZ293" i="60"/>
  <c r="BA293" i="60"/>
  <c r="BB293" i="60"/>
  <c r="AP294" i="60"/>
  <c r="AQ294" i="60"/>
  <c r="AR294" i="60"/>
  <c r="AS294" i="60"/>
  <c r="AT294" i="60"/>
  <c r="AU294" i="60"/>
  <c r="AV294" i="60"/>
  <c r="AW294" i="60"/>
  <c r="AX294" i="60"/>
  <c r="AY294" i="60"/>
  <c r="AZ294" i="60"/>
  <c r="BA294" i="60"/>
  <c r="BB294" i="60"/>
  <c r="AP295" i="60"/>
  <c r="AQ295" i="60"/>
  <c r="AR295" i="60"/>
  <c r="AS295" i="60"/>
  <c r="AT295" i="60"/>
  <c r="AU295" i="60"/>
  <c r="AV295" i="60"/>
  <c r="AW295" i="60"/>
  <c r="AX295" i="60"/>
  <c r="AY295" i="60"/>
  <c r="AZ295" i="60"/>
  <c r="BA295" i="60"/>
  <c r="BB295" i="60"/>
  <c r="AP296" i="60"/>
  <c r="AQ296" i="60"/>
  <c r="AR296" i="60"/>
  <c r="AS296" i="60"/>
  <c r="AT296" i="60"/>
  <c r="AU296" i="60"/>
  <c r="AV296" i="60"/>
  <c r="AW296" i="60"/>
  <c r="AX296" i="60"/>
  <c r="AY296" i="60"/>
  <c r="AZ296" i="60"/>
  <c r="BA296" i="60"/>
  <c r="BB296" i="60"/>
  <c r="AP297" i="60"/>
  <c r="AQ297" i="60"/>
  <c r="AR297" i="60"/>
  <c r="AS297" i="60"/>
  <c r="AT297" i="60"/>
  <c r="AU297" i="60"/>
  <c r="AV297" i="60"/>
  <c r="AW297" i="60"/>
  <c r="AX297" i="60"/>
  <c r="AY297" i="60"/>
  <c r="AZ297" i="60"/>
  <c r="BA297" i="60"/>
  <c r="BB297" i="60"/>
  <c r="AP298" i="60"/>
  <c r="AQ298" i="60"/>
  <c r="AR298" i="60"/>
  <c r="AS298" i="60"/>
  <c r="AT298" i="60"/>
  <c r="AU298" i="60"/>
  <c r="AV298" i="60"/>
  <c r="AW298" i="60"/>
  <c r="AX298" i="60"/>
  <c r="AY298" i="60"/>
  <c r="AZ298" i="60"/>
  <c r="BA298" i="60"/>
  <c r="BB298" i="60"/>
  <c r="AP299" i="60"/>
  <c r="AQ299" i="60"/>
  <c r="AR299" i="60"/>
  <c r="AS299" i="60"/>
  <c r="AT299" i="60"/>
  <c r="AU299" i="60"/>
  <c r="AV299" i="60"/>
  <c r="AW299" i="60"/>
  <c r="AX299" i="60"/>
  <c r="AY299" i="60"/>
  <c r="AZ299" i="60"/>
  <c r="BA299" i="60"/>
  <c r="BB299" i="60"/>
  <c r="AP300" i="60"/>
  <c r="AQ300" i="60"/>
  <c r="AR300" i="60"/>
  <c r="AS300" i="60"/>
  <c r="AT300" i="60"/>
  <c r="AU300" i="60"/>
  <c r="AV300" i="60"/>
  <c r="AW300" i="60"/>
  <c r="AX300" i="60"/>
  <c r="AY300" i="60"/>
  <c r="AZ300" i="60"/>
  <c r="BA300" i="60"/>
  <c r="BB300" i="60"/>
  <c r="AP301" i="60"/>
  <c r="AQ301" i="60"/>
  <c r="AR301" i="60"/>
  <c r="AS301" i="60"/>
  <c r="AT301" i="60"/>
  <c r="AU301" i="60"/>
  <c r="AV301" i="60"/>
  <c r="AW301" i="60"/>
  <c r="AX301" i="60"/>
  <c r="AY301" i="60"/>
  <c r="AZ301" i="60"/>
  <c r="BA301" i="60"/>
  <c r="BB301" i="60"/>
  <c r="AP302" i="60"/>
  <c r="AQ302" i="60"/>
  <c r="AR302" i="60"/>
  <c r="AS302" i="60"/>
  <c r="AT302" i="60"/>
  <c r="AU302" i="60"/>
  <c r="AV302" i="60"/>
  <c r="AW302" i="60"/>
  <c r="AX302" i="60"/>
  <c r="AY302" i="60"/>
  <c r="AZ302" i="60"/>
  <c r="BA302" i="60"/>
  <c r="BB302" i="60"/>
  <c r="AP303" i="60"/>
  <c r="AQ303" i="60"/>
  <c r="AR303" i="60"/>
  <c r="AS303" i="60"/>
  <c r="AT303" i="60"/>
  <c r="AU303" i="60"/>
  <c r="AV303" i="60"/>
  <c r="AW303" i="60"/>
  <c r="AX303" i="60"/>
  <c r="AY303" i="60"/>
  <c r="AZ303" i="60"/>
  <c r="BA303" i="60"/>
  <c r="BB303" i="60"/>
  <c r="AP304" i="60"/>
  <c r="AQ304" i="60"/>
  <c r="AR304" i="60"/>
  <c r="AS304" i="60"/>
  <c r="AT304" i="60"/>
  <c r="AU304" i="60"/>
  <c r="AV304" i="60"/>
  <c r="AW304" i="60"/>
  <c r="AX304" i="60"/>
  <c r="AY304" i="60"/>
  <c r="AZ304" i="60"/>
  <c r="BA304" i="60"/>
  <c r="BB304" i="60"/>
  <c r="AP305" i="60"/>
  <c r="AQ305" i="60"/>
  <c r="AR305" i="60"/>
  <c r="AS305" i="60"/>
  <c r="AT305" i="60"/>
  <c r="AU305" i="60"/>
  <c r="AV305" i="60"/>
  <c r="AW305" i="60"/>
  <c r="AX305" i="60"/>
  <c r="AY305" i="60"/>
  <c r="AZ305" i="60"/>
  <c r="BA305" i="60"/>
  <c r="BB305" i="60"/>
  <c r="AP306" i="60"/>
  <c r="AQ306" i="60"/>
  <c r="AR306" i="60"/>
  <c r="AS306" i="60"/>
  <c r="AT306" i="60"/>
  <c r="AU306" i="60"/>
  <c r="AV306" i="60"/>
  <c r="AW306" i="60"/>
  <c r="AX306" i="60"/>
  <c r="AY306" i="60"/>
  <c r="AZ306" i="60"/>
  <c r="BA306" i="60"/>
  <c r="BB306" i="60"/>
  <c r="AP307" i="60"/>
  <c r="AQ307" i="60"/>
  <c r="AR307" i="60"/>
  <c r="AS307" i="60"/>
  <c r="AT307" i="60"/>
  <c r="AU307" i="60"/>
  <c r="AV307" i="60"/>
  <c r="AW307" i="60"/>
  <c r="AX307" i="60"/>
  <c r="AY307" i="60"/>
  <c r="AZ307" i="60"/>
  <c r="BA307" i="60"/>
  <c r="BB307" i="60"/>
  <c r="AP308" i="60"/>
  <c r="AQ308" i="60"/>
  <c r="AR308" i="60"/>
  <c r="AS308" i="60"/>
  <c r="AT308" i="60"/>
  <c r="AU308" i="60"/>
  <c r="AV308" i="60"/>
  <c r="AW308" i="60"/>
  <c r="AX308" i="60"/>
  <c r="AY308" i="60"/>
  <c r="AZ308" i="60"/>
  <c r="BA308" i="60"/>
  <c r="BB308" i="60"/>
  <c r="AP309" i="60"/>
  <c r="AQ309" i="60"/>
  <c r="AR309" i="60"/>
  <c r="AS309" i="60"/>
  <c r="AT309" i="60"/>
  <c r="AU309" i="60"/>
  <c r="AV309" i="60"/>
  <c r="AW309" i="60"/>
  <c r="AX309" i="60"/>
  <c r="AY309" i="60"/>
  <c r="AZ309" i="60"/>
  <c r="BA309" i="60"/>
  <c r="BB309" i="60"/>
  <c r="AP310" i="60"/>
  <c r="AQ310" i="60"/>
  <c r="AR310" i="60"/>
  <c r="AS310" i="60"/>
  <c r="AT310" i="60"/>
  <c r="AU310" i="60"/>
  <c r="AV310" i="60"/>
  <c r="AW310" i="60"/>
  <c r="AX310" i="60"/>
  <c r="AY310" i="60"/>
  <c r="AZ310" i="60"/>
  <c r="BA310" i="60"/>
  <c r="BB310" i="60"/>
  <c r="AP311" i="60"/>
  <c r="AQ311" i="60"/>
  <c r="AR311" i="60"/>
  <c r="AS311" i="60"/>
  <c r="AT311" i="60"/>
  <c r="AU311" i="60"/>
  <c r="AV311" i="60"/>
  <c r="AW311" i="60"/>
  <c r="AX311" i="60"/>
  <c r="AY311" i="60"/>
  <c r="AZ311" i="60"/>
  <c r="BA311" i="60"/>
  <c r="BB311" i="60"/>
  <c r="AP312" i="60"/>
  <c r="AQ312" i="60"/>
  <c r="AR312" i="60"/>
  <c r="AS312" i="60"/>
  <c r="AT312" i="60"/>
  <c r="AU312" i="60"/>
  <c r="AV312" i="60"/>
  <c r="AW312" i="60"/>
  <c r="AX312" i="60"/>
  <c r="AY312" i="60"/>
  <c r="AZ312" i="60"/>
  <c r="BA312" i="60"/>
  <c r="BB312" i="60"/>
  <c r="AP313" i="60"/>
  <c r="AQ313" i="60"/>
  <c r="AR313" i="60"/>
  <c r="AS313" i="60"/>
  <c r="AT313" i="60"/>
  <c r="AU313" i="60"/>
  <c r="AV313" i="60"/>
  <c r="AW313" i="60"/>
  <c r="AX313" i="60"/>
  <c r="AY313" i="60"/>
  <c r="AZ313" i="60"/>
  <c r="BA313" i="60"/>
  <c r="BB313" i="60"/>
  <c r="AP314" i="60"/>
  <c r="AQ314" i="60"/>
  <c r="AR314" i="60"/>
  <c r="AS314" i="60"/>
  <c r="AT314" i="60"/>
  <c r="AU314" i="60"/>
  <c r="AV314" i="60"/>
  <c r="AW314" i="60"/>
  <c r="AX314" i="60"/>
  <c r="AY314" i="60"/>
  <c r="AZ314" i="60"/>
  <c r="BA314" i="60"/>
  <c r="BB314" i="60"/>
  <c r="AP315" i="60"/>
  <c r="AQ315" i="60"/>
  <c r="AR315" i="60"/>
  <c r="AS315" i="60"/>
  <c r="AT315" i="60"/>
  <c r="AU315" i="60"/>
  <c r="AV315" i="60"/>
  <c r="AW315" i="60"/>
  <c r="AX315" i="60"/>
  <c r="AY315" i="60"/>
  <c r="AZ315" i="60"/>
  <c r="BA315" i="60"/>
  <c r="BB315" i="60"/>
  <c r="AP316" i="60"/>
  <c r="AQ316" i="60"/>
  <c r="AR316" i="60"/>
  <c r="AS316" i="60"/>
  <c r="AT316" i="60"/>
  <c r="AU316" i="60"/>
  <c r="AV316" i="60"/>
  <c r="AW316" i="60"/>
  <c r="AX316" i="60"/>
  <c r="AY316" i="60"/>
  <c r="AZ316" i="60"/>
  <c r="BA316" i="60"/>
  <c r="BB316" i="60"/>
  <c r="AP317" i="60"/>
  <c r="AQ317" i="60"/>
  <c r="AR317" i="60"/>
  <c r="AS317" i="60"/>
  <c r="AT317" i="60"/>
  <c r="AU317" i="60"/>
  <c r="AV317" i="60"/>
  <c r="AW317" i="60"/>
  <c r="AX317" i="60"/>
  <c r="AY317" i="60"/>
  <c r="AZ317" i="60"/>
  <c r="BA317" i="60"/>
  <c r="BB317" i="60"/>
  <c r="AP318" i="60"/>
  <c r="AQ318" i="60"/>
  <c r="AR318" i="60"/>
  <c r="AS318" i="60"/>
  <c r="AT318" i="60"/>
  <c r="AU318" i="60"/>
  <c r="AV318" i="60"/>
  <c r="AW318" i="60"/>
  <c r="AX318" i="60"/>
  <c r="AY318" i="60"/>
  <c r="AZ318" i="60"/>
  <c r="BA318" i="60"/>
  <c r="BB318" i="60"/>
  <c r="AP319" i="60"/>
  <c r="AQ319" i="60"/>
  <c r="AR319" i="60"/>
  <c r="AS319" i="60"/>
  <c r="AT319" i="60"/>
  <c r="AU319" i="60"/>
  <c r="AV319" i="60"/>
  <c r="AW319" i="60"/>
  <c r="AX319" i="60"/>
  <c r="AY319" i="60"/>
  <c r="AZ319" i="60"/>
  <c r="BA319" i="60"/>
  <c r="BB319" i="60"/>
  <c r="AP320" i="60"/>
  <c r="AQ320" i="60"/>
  <c r="AR320" i="60"/>
  <c r="AS320" i="60"/>
  <c r="AT320" i="60"/>
  <c r="AU320" i="60"/>
  <c r="AV320" i="60"/>
  <c r="AW320" i="60"/>
  <c r="AX320" i="60"/>
  <c r="AY320" i="60"/>
  <c r="AZ320" i="60"/>
  <c r="BA320" i="60"/>
  <c r="BB320" i="60"/>
  <c r="AP321" i="60"/>
  <c r="AQ321" i="60"/>
  <c r="AR321" i="60"/>
  <c r="AS321" i="60"/>
  <c r="AT321" i="60"/>
  <c r="AU321" i="60"/>
  <c r="AV321" i="60"/>
  <c r="AW321" i="60"/>
  <c r="AX321" i="60"/>
  <c r="AY321" i="60"/>
  <c r="AZ321" i="60"/>
  <c r="BA321" i="60"/>
  <c r="BB321" i="60"/>
  <c r="AP322" i="60"/>
  <c r="AQ322" i="60"/>
  <c r="AR322" i="60"/>
  <c r="AS322" i="60"/>
  <c r="AT322" i="60"/>
  <c r="AU322" i="60"/>
  <c r="AV322" i="60"/>
  <c r="AW322" i="60"/>
  <c r="AX322" i="60"/>
  <c r="AY322" i="60"/>
  <c r="AZ322" i="60"/>
  <c r="BA322" i="60"/>
  <c r="BB322" i="60"/>
  <c r="AP323" i="60"/>
  <c r="AQ323" i="60"/>
  <c r="AR323" i="60"/>
  <c r="AS323" i="60"/>
  <c r="AT323" i="60"/>
  <c r="AU323" i="60"/>
  <c r="AV323" i="60"/>
  <c r="AW323" i="60"/>
  <c r="AX323" i="60"/>
  <c r="AY323" i="60"/>
  <c r="AZ323" i="60"/>
  <c r="BA323" i="60"/>
  <c r="BB323" i="60"/>
  <c r="AP324" i="60"/>
  <c r="AQ324" i="60"/>
  <c r="AR324" i="60"/>
  <c r="AS324" i="60"/>
  <c r="AT324" i="60"/>
  <c r="AU324" i="60"/>
  <c r="AV324" i="60"/>
  <c r="AW324" i="60"/>
  <c r="AX324" i="60"/>
  <c r="AY324" i="60"/>
  <c r="AZ324" i="60"/>
  <c r="BA324" i="60"/>
  <c r="BB324" i="60"/>
  <c r="AP325" i="60"/>
  <c r="AQ325" i="60"/>
  <c r="AR325" i="60"/>
  <c r="AS325" i="60"/>
  <c r="AT325" i="60"/>
  <c r="AU325" i="60"/>
  <c r="AV325" i="60"/>
  <c r="AW325" i="60"/>
  <c r="AX325" i="60"/>
  <c r="AY325" i="60"/>
  <c r="AZ325" i="60"/>
  <c r="BA325" i="60"/>
  <c r="BB325" i="60"/>
  <c r="AP326" i="60"/>
  <c r="AQ326" i="60"/>
  <c r="AR326" i="60"/>
  <c r="AS326" i="60"/>
  <c r="AT326" i="60"/>
  <c r="AU326" i="60"/>
  <c r="AV326" i="60"/>
  <c r="AW326" i="60"/>
  <c r="AX326" i="60"/>
  <c r="AY326" i="60"/>
  <c r="AZ326" i="60"/>
  <c r="BA326" i="60"/>
  <c r="BB326" i="60"/>
  <c r="AP327" i="60"/>
  <c r="AQ327" i="60"/>
  <c r="AR327" i="60"/>
  <c r="AS327" i="60"/>
  <c r="AT327" i="60"/>
  <c r="AU327" i="60"/>
  <c r="AV327" i="60"/>
  <c r="AW327" i="60"/>
  <c r="AX327" i="60"/>
  <c r="AY327" i="60"/>
  <c r="AZ327" i="60"/>
  <c r="BA327" i="60"/>
  <c r="BB327" i="60"/>
  <c r="AP328" i="60"/>
  <c r="AQ328" i="60"/>
  <c r="AR328" i="60"/>
  <c r="AS328" i="60"/>
  <c r="AT328" i="60"/>
  <c r="AU328" i="60"/>
  <c r="AV328" i="60"/>
  <c r="AW328" i="60"/>
  <c r="AX328" i="60"/>
  <c r="AY328" i="60"/>
  <c r="AZ328" i="60"/>
  <c r="BA328" i="60"/>
  <c r="BB328" i="60"/>
  <c r="AP329" i="60"/>
  <c r="AQ329" i="60"/>
  <c r="AR329" i="60"/>
  <c r="AS329" i="60"/>
  <c r="AT329" i="60"/>
  <c r="AU329" i="60"/>
  <c r="AV329" i="60"/>
  <c r="AW329" i="60"/>
  <c r="AX329" i="60"/>
  <c r="AY329" i="60"/>
  <c r="AZ329" i="60"/>
  <c r="BA329" i="60"/>
  <c r="BB329" i="60"/>
  <c r="AP330" i="60"/>
  <c r="AQ330" i="60"/>
  <c r="AR330" i="60"/>
  <c r="AS330" i="60"/>
  <c r="AT330" i="60"/>
  <c r="AU330" i="60"/>
  <c r="AV330" i="60"/>
  <c r="AW330" i="60"/>
  <c r="AX330" i="60"/>
  <c r="AY330" i="60"/>
  <c r="AZ330" i="60"/>
  <c r="BA330" i="60"/>
  <c r="BB330" i="60"/>
  <c r="AP331" i="60"/>
  <c r="AQ331" i="60"/>
  <c r="AR331" i="60"/>
  <c r="AS331" i="60"/>
  <c r="AT331" i="60"/>
  <c r="AU331" i="60"/>
  <c r="AV331" i="60"/>
  <c r="AW331" i="60"/>
  <c r="AX331" i="60"/>
  <c r="AY331" i="60"/>
  <c r="AZ331" i="60"/>
  <c r="BA331" i="60"/>
  <c r="BB331" i="60"/>
  <c r="AP332" i="60"/>
  <c r="AQ332" i="60"/>
  <c r="AR332" i="60"/>
  <c r="AS332" i="60"/>
  <c r="AT332" i="60"/>
  <c r="AU332" i="60"/>
  <c r="AV332" i="60"/>
  <c r="AW332" i="60"/>
  <c r="AX332" i="60"/>
  <c r="AY332" i="60"/>
  <c r="AZ332" i="60"/>
  <c r="BA332" i="60"/>
  <c r="BB332" i="60"/>
  <c r="AP333" i="60"/>
  <c r="AQ333" i="60"/>
  <c r="AR333" i="60"/>
  <c r="AS333" i="60"/>
  <c r="AT333" i="60"/>
  <c r="AU333" i="60"/>
  <c r="AV333" i="60"/>
  <c r="AW333" i="60"/>
  <c r="AX333" i="60"/>
  <c r="AY333" i="60"/>
  <c r="AZ333" i="60"/>
  <c r="BA333" i="60"/>
  <c r="BB333" i="60"/>
  <c r="AP334" i="60"/>
  <c r="AQ334" i="60"/>
  <c r="AR334" i="60"/>
  <c r="AS334" i="60"/>
  <c r="AT334" i="60"/>
  <c r="AU334" i="60"/>
  <c r="AV334" i="60"/>
  <c r="AW334" i="60"/>
  <c r="AX334" i="60"/>
  <c r="AY334" i="60"/>
  <c r="AZ334" i="60"/>
  <c r="BA334" i="60"/>
  <c r="BB334" i="60"/>
  <c r="AP335" i="60"/>
  <c r="AQ335" i="60"/>
  <c r="AR335" i="60"/>
  <c r="AS335" i="60"/>
  <c r="AT335" i="60"/>
  <c r="AU335" i="60"/>
  <c r="AV335" i="60"/>
  <c r="AW335" i="60"/>
  <c r="AX335" i="60"/>
  <c r="AY335" i="60"/>
  <c r="AZ335" i="60"/>
  <c r="BA335" i="60"/>
  <c r="BB335" i="60"/>
  <c r="AP336" i="60"/>
  <c r="AQ336" i="60"/>
  <c r="AR336" i="60"/>
  <c r="AS336" i="60"/>
  <c r="AT336" i="60"/>
  <c r="AU336" i="60"/>
  <c r="AV336" i="60"/>
  <c r="AW336" i="60"/>
  <c r="AX336" i="60"/>
  <c r="AY336" i="60"/>
  <c r="AZ336" i="60"/>
  <c r="BA336" i="60"/>
  <c r="BB336" i="60"/>
  <c r="AP337" i="60"/>
  <c r="AQ337" i="60"/>
  <c r="AR337" i="60"/>
  <c r="AS337" i="60"/>
  <c r="AT337" i="60"/>
  <c r="AU337" i="60"/>
  <c r="AV337" i="60"/>
  <c r="AW337" i="60"/>
  <c r="AX337" i="60"/>
  <c r="AY337" i="60"/>
  <c r="AZ337" i="60"/>
  <c r="BA337" i="60"/>
  <c r="BB337" i="60"/>
  <c r="AP338" i="60"/>
  <c r="AQ338" i="60"/>
  <c r="AR338" i="60"/>
  <c r="AS338" i="60"/>
  <c r="AT338" i="60"/>
  <c r="AU338" i="60"/>
  <c r="AV338" i="60"/>
  <c r="AW338" i="60"/>
  <c r="AX338" i="60"/>
  <c r="AY338" i="60"/>
  <c r="AZ338" i="60"/>
  <c r="BA338" i="60"/>
  <c r="BB338" i="60"/>
  <c r="AP339" i="60"/>
  <c r="AQ339" i="60"/>
  <c r="AR339" i="60"/>
  <c r="AS339" i="60"/>
  <c r="AT339" i="60"/>
  <c r="AU339" i="60"/>
  <c r="AV339" i="60"/>
  <c r="AW339" i="60"/>
  <c r="AX339" i="60"/>
  <c r="AY339" i="60"/>
  <c r="AZ339" i="60"/>
  <c r="BA339" i="60"/>
  <c r="BB339" i="60"/>
  <c r="AP340" i="60"/>
  <c r="AQ340" i="60"/>
  <c r="AR340" i="60"/>
  <c r="AS340" i="60"/>
  <c r="AT340" i="60"/>
  <c r="AU340" i="60"/>
  <c r="AV340" i="60"/>
  <c r="AW340" i="60"/>
  <c r="AX340" i="60"/>
  <c r="AY340" i="60"/>
  <c r="AZ340" i="60"/>
  <c r="BA340" i="60"/>
  <c r="BB340" i="60"/>
  <c r="AP341" i="60"/>
  <c r="AQ341" i="60"/>
  <c r="AR341" i="60"/>
  <c r="AS341" i="60"/>
  <c r="AT341" i="60"/>
  <c r="AU341" i="60"/>
  <c r="AV341" i="60"/>
  <c r="AW341" i="60"/>
  <c r="AX341" i="60"/>
  <c r="AY341" i="60"/>
  <c r="AZ341" i="60"/>
  <c r="BA341" i="60"/>
  <c r="BB341" i="60"/>
  <c r="AP342" i="60"/>
  <c r="AQ342" i="60"/>
  <c r="AR342" i="60"/>
  <c r="AS342" i="60"/>
  <c r="AT342" i="60"/>
  <c r="AU342" i="60"/>
  <c r="AV342" i="60"/>
  <c r="AW342" i="60"/>
  <c r="AX342" i="60"/>
  <c r="AY342" i="60"/>
  <c r="AZ342" i="60"/>
  <c r="BA342" i="60"/>
  <c r="BB342" i="60"/>
  <c r="AP343" i="60"/>
  <c r="AQ343" i="60"/>
  <c r="AR343" i="60"/>
  <c r="AS343" i="60"/>
  <c r="AT343" i="60"/>
  <c r="AU343" i="60"/>
  <c r="AV343" i="60"/>
  <c r="AW343" i="60"/>
  <c r="AX343" i="60"/>
  <c r="AY343" i="60"/>
  <c r="AZ343" i="60"/>
  <c r="BA343" i="60"/>
  <c r="BB343" i="60"/>
  <c r="AP344" i="60"/>
  <c r="AQ344" i="60"/>
  <c r="AR344" i="60"/>
  <c r="AS344" i="60"/>
  <c r="AT344" i="60"/>
  <c r="AU344" i="60"/>
  <c r="AV344" i="60"/>
  <c r="AW344" i="60"/>
  <c r="AX344" i="60"/>
  <c r="AY344" i="60"/>
  <c r="AZ344" i="60"/>
  <c r="BA344" i="60"/>
  <c r="BB344" i="60"/>
  <c r="AP345" i="60"/>
  <c r="AQ345" i="60"/>
  <c r="AR345" i="60"/>
  <c r="AS345" i="60"/>
  <c r="AT345" i="60"/>
  <c r="AU345" i="60"/>
  <c r="AV345" i="60"/>
  <c r="AW345" i="60"/>
  <c r="AX345" i="60"/>
  <c r="AY345" i="60"/>
  <c r="AZ345" i="60"/>
  <c r="BA345" i="60"/>
  <c r="BB345" i="60"/>
  <c r="AP346" i="60"/>
  <c r="AQ346" i="60"/>
  <c r="AR346" i="60"/>
  <c r="AS346" i="60"/>
  <c r="AT346" i="60"/>
  <c r="AU346" i="60"/>
  <c r="AV346" i="60"/>
  <c r="AW346" i="60"/>
  <c r="AX346" i="60"/>
  <c r="AY346" i="60"/>
  <c r="AZ346" i="60"/>
  <c r="BA346" i="60"/>
  <c r="BB346" i="60"/>
  <c r="AP347" i="60"/>
  <c r="AQ347" i="60"/>
  <c r="AR347" i="60"/>
  <c r="AS347" i="60"/>
  <c r="AT347" i="60"/>
  <c r="AU347" i="60"/>
  <c r="AV347" i="60"/>
  <c r="AW347" i="60"/>
  <c r="AX347" i="60"/>
  <c r="AY347" i="60"/>
  <c r="AZ347" i="60"/>
  <c r="BA347" i="60"/>
  <c r="BB347" i="60"/>
  <c r="AP348" i="60"/>
  <c r="AQ348" i="60"/>
  <c r="AR348" i="60"/>
  <c r="AS348" i="60"/>
  <c r="AT348" i="60"/>
  <c r="AU348" i="60"/>
  <c r="AV348" i="60"/>
  <c r="AW348" i="60"/>
  <c r="AX348" i="60"/>
  <c r="AY348" i="60"/>
  <c r="AZ348" i="60"/>
  <c r="BA348" i="60"/>
  <c r="BB348" i="60"/>
  <c r="AP349" i="60"/>
  <c r="AQ349" i="60"/>
  <c r="AR349" i="60"/>
  <c r="AS349" i="60"/>
  <c r="AT349" i="60"/>
  <c r="AU349" i="60"/>
  <c r="AV349" i="60"/>
  <c r="AW349" i="60"/>
  <c r="AX349" i="60"/>
  <c r="AY349" i="60"/>
  <c r="AZ349" i="60"/>
  <c r="BA349" i="60"/>
  <c r="BB349" i="60"/>
  <c r="AP350" i="60"/>
  <c r="AQ350" i="60"/>
  <c r="AR350" i="60"/>
  <c r="AS350" i="60"/>
  <c r="AT350" i="60"/>
  <c r="AU350" i="60"/>
  <c r="AV350" i="60"/>
  <c r="AW350" i="60"/>
  <c r="AX350" i="60"/>
  <c r="AY350" i="60"/>
  <c r="AZ350" i="60"/>
  <c r="BA350" i="60"/>
  <c r="BB350" i="60"/>
  <c r="AP351" i="60"/>
  <c r="AQ351" i="60"/>
  <c r="AR351" i="60"/>
  <c r="AS351" i="60"/>
  <c r="AT351" i="60"/>
  <c r="AU351" i="60"/>
  <c r="AV351" i="60"/>
  <c r="AW351" i="60"/>
  <c r="AX351" i="60"/>
  <c r="AY351" i="60"/>
  <c r="AZ351" i="60"/>
  <c r="BA351" i="60"/>
  <c r="BB351" i="60"/>
  <c r="AP352" i="60"/>
  <c r="AQ352" i="60"/>
  <c r="AR352" i="60"/>
  <c r="AS352" i="60"/>
  <c r="AT352" i="60"/>
  <c r="AU352" i="60"/>
  <c r="AV352" i="60"/>
  <c r="AW352" i="60"/>
  <c r="AX352" i="60"/>
  <c r="AY352" i="60"/>
  <c r="AZ352" i="60"/>
  <c r="BA352" i="60"/>
  <c r="BB352" i="60"/>
  <c r="AP353" i="60"/>
  <c r="AQ353" i="60"/>
  <c r="AR353" i="60"/>
  <c r="AS353" i="60"/>
  <c r="AT353" i="60"/>
  <c r="AU353" i="60"/>
  <c r="AV353" i="60"/>
  <c r="AW353" i="60"/>
  <c r="AX353" i="60"/>
  <c r="AY353" i="60"/>
  <c r="AZ353" i="60"/>
  <c r="BA353" i="60"/>
  <c r="BB353" i="60"/>
  <c r="AP354" i="60"/>
  <c r="AQ354" i="60"/>
  <c r="AR354" i="60"/>
  <c r="AS354" i="60"/>
  <c r="AT354" i="60"/>
  <c r="AU354" i="60"/>
  <c r="AV354" i="60"/>
  <c r="AW354" i="60"/>
  <c r="AX354" i="60"/>
  <c r="AY354" i="60"/>
  <c r="AZ354" i="60"/>
  <c r="BA354" i="60"/>
  <c r="BB354" i="60"/>
  <c r="AP355" i="60"/>
  <c r="AQ355" i="60"/>
  <c r="AR355" i="60"/>
  <c r="AS355" i="60"/>
  <c r="AT355" i="60"/>
  <c r="AU355" i="60"/>
  <c r="AV355" i="60"/>
  <c r="AW355" i="60"/>
  <c r="AX355" i="60"/>
  <c r="AY355" i="60"/>
  <c r="AZ355" i="60"/>
  <c r="BA355" i="60"/>
  <c r="BB355" i="60"/>
  <c r="AP356" i="60"/>
  <c r="AQ356" i="60"/>
  <c r="AR356" i="60"/>
  <c r="AS356" i="60"/>
  <c r="AT356" i="60"/>
  <c r="AU356" i="60"/>
  <c r="AV356" i="60"/>
  <c r="AW356" i="60"/>
  <c r="AX356" i="60"/>
  <c r="AY356" i="60"/>
  <c r="AZ356" i="60"/>
  <c r="BA356" i="60"/>
  <c r="BB356" i="60"/>
  <c r="AP357" i="60"/>
  <c r="AQ357" i="60"/>
  <c r="AR357" i="60"/>
  <c r="AS357" i="60"/>
  <c r="AT357" i="60"/>
  <c r="AU357" i="60"/>
  <c r="AV357" i="60"/>
  <c r="AW357" i="60"/>
  <c r="AX357" i="60"/>
  <c r="AY357" i="60"/>
  <c r="AZ357" i="60"/>
  <c r="BA357" i="60"/>
  <c r="BB357" i="60"/>
  <c r="AP358" i="60"/>
  <c r="AQ358" i="60"/>
  <c r="AR358" i="60"/>
  <c r="AS358" i="60"/>
  <c r="AT358" i="60"/>
  <c r="AU358" i="60"/>
  <c r="AV358" i="60"/>
  <c r="AW358" i="60"/>
  <c r="AX358" i="60"/>
  <c r="AY358" i="60"/>
  <c r="AZ358" i="60"/>
  <c r="BA358" i="60"/>
  <c r="BB358" i="60"/>
  <c r="AP359" i="60"/>
  <c r="AQ359" i="60"/>
  <c r="AR359" i="60"/>
  <c r="AS359" i="60"/>
  <c r="AT359" i="60"/>
  <c r="AU359" i="60"/>
  <c r="AV359" i="60"/>
  <c r="AW359" i="60"/>
  <c r="AX359" i="60"/>
  <c r="AY359" i="60"/>
  <c r="AZ359" i="60"/>
  <c r="BA359" i="60"/>
  <c r="BB359" i="60"/>
  <c r="AP360" i="60"/>
  <c r="AQ360" i="60"/>
  <c r="AR360" i="60"/>
  <c r="AS360" i="60"/>
  <c r="AT360" i="60"/>
  <c r="AU360" i="60"/>
  <c r="AV360" i="60"/>
  <c r="AW360" i="60"/>
  <c r="AX360" i="60"/>
  <c r="AY360" i="60"/>
  <c r="AZ360" i="60"/>
  <c r="BA360" i="60"/>
  <c r="BB360" i="60"/>
  <c r="AP361" i="60"/>
  <c r="AQ361" i="60"/>
  <c r="AR361" i="60"/>
  <c r="AS361" i="60"/>
  <c r="AT361" i="60"/>
  <c r="AU361" i="60"/>
  <c r="AV361" i="60"/>
  <c r="AW361" i="60"/>
  <c r="AX361" i="60"/>
  <c r="AY361" i="60"/>
  <c r="AZ361" i="60"/>
  <c r="BA361" i="60"/>
  <c r="BB361" i="60"/>
  <c r="AP362" i="60"/>
  <c r="AQ362" i="60"/>
  <c r="AR362" i="60"/>
  <c r="AS362" i="60"/>
  <c r="AT362" i="60"/>
  <c r="AU362" i="60"/>
  <c r="AV362" i="60"/>
  <c r="AW362" i="60"/>
  <c r="AX362" i="60"/>
  <c r="AY362" i="60"/>
  <c r="AZ362" i="60"/>
  <c r="BA362" i="60"/>
  <c r="BB362" i="60"/>
  <c r="AP363" i="60"/>
  <c r="AQ363" i="60"/>
  <c r="AR363" i="60"/>
  <c r="AS363" i="60"/>
  <c r="AT363" i="60"/>
  <c r="AU363" i="60"/>
  <c r="AV363" i="60"/>
  <c r="AW363" i="60"/>
  <c r="AX363" i="60"/>
  <c r="AY363" i="60"/>
  <c r="AZ363" i="60"/>
  <c r="BA363" i="60"/>
  <c r="BB363" i="60"/>
  <c r="AP364" i="60"/>
  <c r="AQ364" i="60"/>
  <c r="AR364" i="60"/>
  <c r="AS364" i="60"/>
  <c r="AT364" i="60"/>
  <c r="AU364" i="60"/>
  <c r="AV364" i="60"/>
  <c r="AW364" i="60"/>
  <c r="AX364" i="60"/>
  <c r="AY364" i="60"/>
  <c r="AZ364" i="60"/>
  <c r="BA364" i="60"/>
  <c r="BB364" i="60"/>
  <c r="AP365" i="60"/>
  <c r="AQ365" i="60"/>
  <c r="AR365" i="60"/>
  <c r="AS365" i="60"/>
  <c r="AT365" i="60"/>
  <c r="AU365" i="60"/>
  <c r="AV365" i="60"/>
  <c r="AW365" i="60"/>
  <c r="AX365" i="60"/>
  <c r="AY365" i="60"/>
  <c r="AZ365" i="60"/>
  <c r="BA365" i="60"/>
  <c r="BB365" i="60"/>
  <c r="AP366" i="60"/>
  <c r="AQ366" i="60"/>
  <c r="AR366" i="60"/>
  <c r="AS366" i="60"/>
  <c r="AT366" i="60"/>
  <c r="AU366" i="60"/>
  <c r="AV366" i="60"/>
  <c r="AW366" i="60"/>
  <c r="AX366" i="60"/>
  <c r="AY366" i="60"/>
  <c r="AZ366" i="60"/>
  <c r="BA366" i="60"/>
  <c r="BB366" i="60"/>
  <c r="AP367" i="60"/>
  <c r="AQ367" i="60"/>
  <c r="AR367" i="60"/>
  <c r="AS367" i="60"/>
  <c r="AT367" i="60"/>
  <c r="AU367" i="60"/>
  <c r="AV367" i="60"/>
  <c r="AW367" i="60"/>
  <c r="AX367" i="60"/>
  <c r="AY367" i="60"/>
  <c r="AZ367" i="60"/>
  <c r="BA367" i="60"/>
  <c r="BB367" i="60"/>
  <c r="AP368" i="60"/>
  <c r="AQ368" i="60"/>
  <c r="AR368" i="60"/>
  <c r="AS368" i="60"/>
  <c r="AT368" i="60"/>
  <c r="AU368" i="60"/>
  <c r="AV368" i="60"/>
  <c r="AW368" i="60"/>
  <c r="AX368" i="60"/>
  <c r="AY368" i="60"/>
  <c r="AZ368" i="60"/>
  <c r="BA368" i="60"/>
  <c r="BB368" i="60"/>
  <c r="AP369" i="60"/>
  <c r="AQ369" i="60"/>
  <c r="AR369" i="60"/>
  <c r="AS369" i="60"/>
  <c r="AT369" i="60"/>
  <c r="AU369" i="60"/>
  <c r="AV369" i="60"/>
  <c r="AW369" i="60"/>
  <c r="AX369" i="60"/>
  <c r="AY369" i="60"/>
  <c r="AZ369" i="60"/>
  <c r="BA369" i="60"/>
  <c r="BB369" i="60"/>
  <c r="AP370" i="60"/>
  <c r="AQ370" i="60"/>
  <c r="AR370" i="60"/>
  <c r="AS370" i="60"/>
  <c r="AT370" i="60"/>
  <c r="AU370" i="60"/>
  <c r="AV370" i="60"/>
  <c r="AW370" i="60"/>
  <c r="AX370" i="60"/>
  <c r="AY370" i="60"/>
  <c r="AZ370" i="60"/>
  <c r="BA370" i="60"/>
  <c r="BB370" i="60"/>
  <c r="AP371" i="60"/>
  <c r="AQ371" i="60"/>
  <c r="AR371" i="60"/>
  <c r="AS371" i="60"/>
  <c r="AT371" i="60"/>
  <c r="AU371" i="60"/>
  <c r="AV371" i="60"/>
  <c r="AW371" i="60"/>
  <c r="AX371" i="60"/>
  <c r="AY371" i="60"/>
  <c r="AZ371" i="60"/>
  <c r="BA371" i="60"/>
  <c r="BB371" i="60"/>
  <c r="AP372" i="60"/>
  <c r="AQ372" i="60"/>
  <c r="AR372" i="60"/>
  <c r="AS372" i="60"/>
  <c r="AT372" i="60"/>
  <c r="AU372" i="60"/>
  <c r="AV372" i="60"/>
  <c r="AW372" i="60"/>
  <c r="AX372" i="60"/>
  <c r="AY372" i="60"/>
  <c r="AZ372" i="60"/>
  <c r="BA372" i="60"/>
  <c r="BB372" i="60"/>
  <c r="AP373" i="60"/>
  <c r="AQ373" i="60"/>
  <c r="AR373" i="60"/>
  <c r="AS373" i="60"/>
  <c r="AT373" i="60"/>
  <c r="AU373" i="60"/>
  <c r="AV373" i="60"/>
  <c r="AW373" i="60"/>
  <c r="AX373" i="60"/>
  <c r="AY373" i="60"/>
  <c r="AZ373" i="60"/>
  <c r="BA373" i="60"/>
  <c r="BB373" i="60"/>
  <c r="AP374" i="60"/>
  <c r="AQ374" i="60"/>
  <c r="AR374" i="60"/>
  <c r="AS374" i="60"/>
  <c r="AT374" i="60"/>
  <c r="AU374" i="60"/>
  <c r="AV374" i="60"/>
  <c r="AW374" i="60"/>
  <c r="AX374" i="60"/>
  <c r="AY374" i="60"/>
  <c r="AZ374" i="60"/>
  <c r="BA374" i="60"/>
  <c r="BB374" i="60"/>
  <c r="AP375" i="60"/>
  <c r="AQ375" i="60"/>
  <c r="AR375" i="60"/>
  <c r="AS375" i="60"/>
  <c r="AT375" i="60"/>
  <c r="AU375" i="60"/>
  <c r="AV375" i="60"/>
  <c r="AW375" i="60"/>
  <c r="AX375" i="60"/>
  <c r="AY375" i="60"/>
  <c r="AZ375" i="60"/>
  <c r="BA375" i="60"/>
  <c r="BB375" i="60"/>
  <c r="AP376" i="60"/>
  <c r="AQ376" i="60"/>
  <c r="AR376" i="60"/>
  <c r="AS376" i="60"/>
  <c r="AT376" i="60"/>
  <c r="AU376" i="60"/>
  <c r="AV376" i="60"/>
  <c r="AW376" i="60"/>
  <c r="AX376" i="60"/>
  <c r="AY376" i="60"/>
  <c r="AZ376" i="60"/>
  <c r="BA376" i="60"/>
  <c r="BB376" i="60"/>
  <c r="AP377" i="60"/>
  <c r="AQ377" i="60"/>
  <c r="AR377" i="60"/>
  <c r="AS377" i="60"/>
  <c r="AT377" i="60"/>
  <c r="AU377" i="60"/>
  <c r="AV377" i="60"/>
  <c r="AW377" i="60"/>
  <c r="AX377" i="60"/>
  <c r="AY377" i="60"/>
  <c r="AZ377" i="60"/>
  <c r="BA377" i="60"/>
  <c r="BB377" i="60"/>
  <c r="AP378" i="60"/>
  <c r="AQ378" i="60"/>
  <c r="AR378" i="60"/>
  <c r="AS378" i="60"/>
  <c r="AT378" i="60"/>
  <c r="AU378" i="60"/>
  <c r="AV378" i="60"/>
  <c r="AW378" i="60"/>
  <c r="AX378" i="60"/>
  <c r="AY378" i="60"/>
  <c r="AZ378" i="60"/>
  <c r="BA378" i="60"/>
  <c r="BB378" i="60"/>
  <c r="AP379" i="60"/>
  <c r="AQ379" i="60"/>
  <c r="AR379" i="60"/>
  <c r="AS379" i="60"/>
  <c r="AT379" i="60"/>
  <c r="AU379" i="60"/>
  <c r="AV379" i="60"/>
  <c r="AW379" i="60"/>
  <c r="AX379" i="60"/>
  <c r="AY379" i="60"/>
  <c r="AZ379" i="60"/>
  <c r="BA379" i="60"/>
  <c r="BB379" i="60"/>
  <c r="AP380" i="60"/>
  <c r="AQ380" i="60"/>
  <c r="AR380" i="60"/>
  <c r="AS380" i="60"/>
  <c r="AT380" i="60"/>
  <c r="AU380" i="60"/>
  <c r="AV380" i="60"/>
  <c r="AW380" i="60"/>
  <c r="AX380" i="60"/>
  <c r="AY380" i="60"/>
  <c r="AZ380" i="60"/>
  <c r="BA380" i="60"/>
  <c r="BB380" i="60"/>
  <c r="AP381" i="60"/>
  <c r="AQ381" i="60"/>
  <c r="AR381" i="60"/>
  <c r="AS381" i="60"/>
  <c r="AT381" i="60"/>
  <c r="AU381" i="60"/>
  <c r="AV381" i="60"/>
  <c r="AW381" i="60"/>
  <c r="AX381" i="60"/>
  <c r="AY381" i="60"/>
  <c r="AZ381" i="60"/>
  <c r="BA381" i="60"/>
  <c r="BB381" i="60"/>
  <c r="AP382" i="60"/>
  <c r="AQ382" i="60"/>
  <c r="AR382" i="60"/>
  <c r="AS382" i="60"/>
  <c r="AT382" i="60"/>
  <c r="AU382" i="60"/>
  <c r="AV382" i="60"/>
  <c r="AW382" i="60"/>
  <c r="AX382" i="60"/>
  <c r="AY382" i="60"/>
  <c r="AZ382" i="60"/>
  <c r="BA382" i="60"/>
  <c r="BB382" i="60"/>
  <c r="AP383" i="60"/>
  <c r="AQ383" i="60"/>
  <c r="AR383" i="60"/>
  <c r="AS383" i="60"/>
  <c r="AT383" i="60"/>
  <c r="AU383" i="60"/>
  <c r="AV383" i="60"/>
  <c r="AW383" i="60"/>
  <c r="AX383" i="60"/>
  <c r="AY383" i="60"/>
  <c r="AZ383" i="60"/>
  <c r="BA383" i="60"/>
  <c r="BB383" i="60"/>
  <c r="AP384" i="60"/>
  <c r="AQ384" i="60"/>
  <c r="AR384" i="60"/>
  <c r="AS384" i="60"/>
  <c r="AT384" i="60"/>
  <c r="AU384" i="60"/>
  <c r="AV384" i="60"/>
  <c r="AW384" i="60"/>
  <c r="AX384" i="60"/>
  <c r="AY384" i="60"/>
  <c r="AZ384" i="60"/>
  <c r="BA384" i="60"/>
  <c r="BB384" i="60"/>
  <c r="AP385" i="60"/>
  <c r="AQ385" i="60"/>
  <c r="AR385" i="60"/>
  <c r="AS385" i="60"/>
  <c r="AT385" i="60"/>
  <c r="AU385" i="60"/>
  <c r="AV385" i="60"/>
  <c r="AW385" i="60"/>
  <c r="AX385" i="60"/>
  <c r="AY385" i="60"/>
  <c r="AZ385" i="60"/>
  <c r="BA385" i="60"/>
  <c r="BB385" i="60"/>
  <c r="AP386" i="60"/>
  <c r="AQ386" i="60"/>
  <c r="AR386" i="60"/>
  <c r="AS386" i="60"/>
  <c r="AT386" i="60"/>
  <c r="AU386" i="60"/>
  <c r="AV386" i="60"/>
  <c r="AW386" i="60"/>
  <c r="AX386" i="60"/>
  <c r="AY386" i="60"/>
  <c r="AZ386" i="60"/>
  <c r="BA386" i="60"/>
  <c r="BB386" i="60"/>
  <c r="AP387" i="60"/>
  <c r="AQ387" i="60"/>
  <c r="AR387" i="60"/>
  <c r="AS387" i="60"/>
  <c r="AT387" i="60"/>
  <c r="AU387" i="60"/>
  <c r="AV387" i="60"/>
  <c r="AW387" i="60"/>
  <c r="AX387" i="60"/>
  <c r="AY387" i="60"/>
  <c r="AZ387" i="60"/>
  <c r="BA387" i="60"/>
  <c r="BB387" i="60"/>
  <c r="AP388" i="60"/>
  <c r="AQ388" i="60"/>
  <c r="AR388" i="60"/>
  <c r="AS388" i="60"/>
  <c r="AT388" i="60"/>
  <c r="AU388" i="60"/>
  <c r="AV388" i="60"/>
  <c r="AW388" i="60"/>
  <c r="AX388" i="60"/>
  <c r="AY388" i="60"/>
  <c r="AZ388" i="60"/>
  <c r="BA388" i="60"/>
  <c r="BB388" i="60"/>
  <c r="AP389" i="60"/>
  <c r="AQ389" i="60"/>
  <c r="AR389" i="60"/>
  <c r="AS389" i="60"/>
  <c r="AT389" i="60"/>
  <c r="AU389" i="60"/>
  <c r="AV389" i="60"/>
  <c r="AW389" i="60"/>
  <c r="AX389" i="60"/>
  <c r="AY389" i="60"/>
  <c r="AZ389" i="60"/>
  <c r="BA389" i="60"/>
  <c r="BB389" i="60"/>
  <c r="AP390" i="60"/>
  <c r="AQ390" i="60"/>
  <c r="AR390" i="60"/>
  <c r="AS390" i="60"/>
  <c r="AT390" i="60"/>
  <c r="AU390" i="60"/>
  <c r="AV390" i="60"/>
  <c r="AW390" i="60"/>
  <c r="AX390" i="60"/>
  <c r="AY390" i="60"/>
  <c r="AZ390" i="60"/>
  <c r="BA390" i="60"/>
  <c r="BB390" i="60"/>
  <c r="AP391" i="60"/>
  <c r="AQ391" i="60"/>
  <c r="AR391" i="60"/>
  <c r="AS391" i="60"/>
  <c r="AT391" i="60"/>
  <c r="AU391" i="60"/>
  <c r="AV391" i="60"/>
  <c r="AW391" i="60"/>
  <c r="AX391" i="60"/>
  <c r="AY391" i="60"/>
  <c r="AZ391" i="60"/>
  <c r="BA391" i="60"/>
  <c r="BB391" i="60"/>
  <c r="AP392" i="60"/>
  <c r="AQ392" i="60"/>
  <c r="AR392" i="60"/>
  <c r="AS392" i="60"/>
  <c r="AT392" i="60"/>
  <c r="AU392" i="60"/>
  <c r="AV392" i="60"/>
  <c r="AW392" i="60"/>
  <c r="AX392" i="60"/>
  <c r="AY392" i="60"/>
  <c r="AZ392" i="60"/>
  <c r="BA392" i="60"/>
  <c r="BB392" i="60"/>
  <c r="AP393" i="60"/>
  <c r="AQ393" i="60"/>
  <c r="AR393" i="60"/>
  <c r="AS393" i="60"/>
  <c r="AT393" i="60"/>
  <c r="AU393" i="60"/>
  <c r="AV393" i="60"/>
  <c r="AW393" i="60"/>
  <c r="AX393" i="60"/>
  <c r="AY393" i="60"/>
  <c r="AZ393" i="60"/>
  <c r="BA393" i="60"/>
  <c r="BB393" i="60"/>
  <c r="AP394" i="60"/>
  <c r="AQ394" i="60"/>
  <c r="AR394" i="60"/>
  <c r="AS394" i="60"/>
  <c r="AT394" i="60"/>
  <c r="AU394" i="60"/>
  <c r="AV394" i="60"/>
  <c r="AW394" i="60"/>
  <c r="AX394" i="60"/>
  <c r="AY394" i="60"/>
  <c r="AZ394" i="60"/>
  <c r="BA394" i="60"/>
  <c r="BB394" i="60"/>
  <c r="AP395" i="60"/>
  <c r="AQ395" i="60"/>
  <c r="AR395" i="60"/>
  <c r="AS395" i="60"/>
  <c r="AT395" i="60"/>
  <c r="AU395" i="60"/>
  <c r="AV395" i="60"/>
  <c r="AW395" i="60"/>
  <c r="AX395" i="60"/>
  <c r="AY395" i="60"/>
  <c r="AZ395" i="60"/>
  <c r="BA395" i="60"/>
  <c r="BB395" i="60"/>
  <c r="AP396" i="60"/>
  <c r="AQ396" i="60"/>
  <c r="AR396" i="60"/>
  <c r="AS396" i="60"/>
  <c r="AT396" i="60"/>
  <c r="AU396" i="60"/>
  <c r="AV396" i="60"/>
  <c r="AW396" i="60"/>
  <c r="AX396" i="60"/>
  <c r="AY396" i="60"/>
  <c r="AZ396" i="60"/>
  <c r="BA396" i="60"/>
  <c r="BB396" i="60"/>
  <c r="AP397" i="60"/>
  <c r="AQ397" i="60"/>
  <c r="AR397" i="60"/>
  <c r="AS397" i="60"/>
  <c r="AT397" i="60"/>
  <c r="AU397" i="60"/>
  <c r="AV397" i="60"/>
  <c r="AW397" i="60"/>
  <c r="AX397" i="60"/>
  <c r="AY397" i="60"/>
  <c r="AZ397" i="60"/>
  <c r="BA397" i="60"/>
  <c r="BB397" i="60"/>
  <c r="AP398" i="60"/>
  <c r="AQ398" i="60"/>
  <c r="AR398" i="60"/>
  <c r="AS398" i="60"/>
  <c r="AT398" i="60"/>
  <c r="AU398" i="60"/>
  <c r="AV398" i="60"/>
  <c r="AW398" i="60"/>
  <c r="AX398" i="60"/>
  <c r="AY398" i="60"/>
  <c r="AZ398" i="60"/>
  <c r="BA398" i="60"/>
  <c r="BB398" i="60"/>
  <c r="AP399" i="60"/>
  <c r="AQ399" i="60"/>
  <c r="AR399" i="60"/>
  <c r="AS399" i="60"/>
  <c r="AT399" i="60"/>
  <c r="AU399" i="60"/>
  <c r="AV399" i="60"/>
  <c r="AW399" i="60"/>
  <c r="AX399" i="60"/>
  <c r="AY399" i="60"/>
  <c r="AZ399" i="60"/>
  <c r="BA399" i="60"/>
  <c r="BB399" i="60"/>
  <c r="AP400" i="60"/>
  <c r="AQ400" i="60"/>
  <c r="AR400" i="60"/>
  <c r="AS400" i="60"/>
  <c r="AT400" i="60"/>
  <c r="AU400" i="60"/>
  <c r="AV400" i="60"/>
  <c r="AW400" i="60"/>
  <c r="AX400" i="60"/>
  <c r="AY400" i="60"/>
  <c r="AZ400" i="60"/>
  <c r="BA400" i="60"/>
  <c r="BB400" i="60"/>
  <c r="AP401" i="60"/>
  <c r="AQ401" i="60"/>
  <c r="AR401" i="60"/>
  <c r="AS401" i="60"/>
  <c r="AT401" i="60"/>
  <c r="AU401" i="60"/>
  <c r="AV401" i="60"/>
  <c r="AW401" i="60"/>
  <c r="AX401" i="60"/>
  <c r="AY401" i="60"/>
  <c r="AZ401" i="60"/>
  <c r="BA401" i="60"/>
  <c r="BB401" i="60"/>
  <c r="AP402" i="60"/>
  <c r="AQ402" i="60"/>
  <c r="AR402" i="60"/>
  <c r="AS402" i="60"/>
  <c r="AT402" i="60"/>
  <c r="AU402" i="60"/>
  <c r="AV402" i="60"/>
  <c r="AW402" i="60"/>
  <c r="AX402" i="60"/>
  <c r="AY402" i="60"/>
  <c r="AZ402" i="60"/>
  <c r="BA402" i="60"/>
  <c r="BB402" i="60"/>
  <c r="AP403" i="60"/>
  <c r="AQ403" i="60"/>
  <c r="AR403" i="60"/>
  <c r="AS403" i="60"/>
  <c r="AT403" i="60"/>
  <c r="AU403" i="60"/>
  <c r="AV403" i="60"/>
  <c r="AW403" i="60"/>
  <c r="AX403" i="60"/>
  <c r="AY403" i="60"/>
  <c r="AZ403" i="60"/>
  <c r="BA403" i="60"/>
  <c r="BB403" i="60"/>
  <c r="AP404" i="60"/>
  <c r="AQ404" i="60"/>
  <c r="AR404" i="60"/>
  <c r="AS404" i="60"/>
  <c r="AT404" i="60"/>
  <c r="AU404" i="60"/>
  <c r="AV404" i="60"/>
  <c r="AW404" i="60"/>
  <c r="AX404" i="60"/>
  <c r="AY404" i="60"/>
  <c r="AZ404" i="60"/>
  <c r="BA404" i="60"/>
  <c r="BB404" i="60"/>
  <c r="AP405" i="60"/>
  <c r="AQ405" i="60"/>
  <c r="AR405" i="60"/>
  <c r="AS405" i="60"/>
  <c r="AT405" i="60"/>
  <c r="AU405" i="60"/>
  <c r="AV405" i="60"/>
  <c r="AW405" i="60"/>
  <c r="AX405" i="60"/>
  <c r="AY405" i="60"/>
  <c r="AZ405" i="60"/>
  <c r="BA405" i="60"/>
  <c r="BB405" i="60"/>
  <c r="AP406" i="60"/>
  <c r="AQ406" i="60"/>
  <c r="AR406" i="60"/>
  <c r="AS406" i="60"/>
  <c r="AT406" i="60"/>
  <c r="AU406" i="60"/>
  <c r="AV406" i="60"/>
  <c r="AW406" i="60"/>
  <c r="AX406" i="60"/>
  <c r="AY406" i="60"/>
  <c r="AZ406" i="60"/>
  <c r="BA406" i="60"/>
  <c r="BB406" i="60"/>
  <c r="AP407" i="60"/>
  <c r="AQ407" i="60"/>
  <c r="AR407" i="60"/>
  <c r="AS407" i="60"/>
  <c r="AT407" i="60"/>
  <c r="AU407" i="60"/>
  <c r="AV407" i="60"/>
  <c r="AW407" i="60"/>
  <c r="AX407" i="60"/>
  <c r="AY407" i="60"/>
  <c r="AZ407" i="60"/>
  <c r="BA407" i="60"/>
  <c r="BB407" i="60"/>
  <c r="AP408" i="60"/>
  <c r="AQ408" i="60"/>
  <c r="AR408" i="60"/>
  <c r="AS408" i="60"/>
  <c r="AT408" i="60"/>
  <c r="AU408" i="60"/>
  <c r="AV408" i="60"/>
  <c r="AW408" i="60"/>
  <c r="AX408" i="60"/>
  <c r="AY408" i="60"/>
  <c r="AZ408" i="60"/>
  <c r="BA408" i="60"/>
  <c r="BB408" i="60"/>
  <c r="AP409" i="60"/>
  <c r="AQ409" i="60"/>
  <c r="AR409" i="60"/>
  <c r="AS409" i="60"/>
  <c r="AT409" i="60"/>
  <c r="AU409" i="60"/>
  <c r="AV409" i="60"/>
  <c r="AW409" i="60"/>
  <c r="AX409" i="60"/>
  <c r="AY409" i="60"/>
  <c r="AZ409" i="60"/>
  <c r="BA409" i="60"/>
  <c r="BB409" i="60"/>
  <c r="AP410" i="60"/>
  <c r="AQ410" i="60"/>
  <c r="AR410" i="60"/>
  <c r="AS410" i="60"/>
  <c r="AT410" i="60"/>
  <c r="AU410" i="60"/>
  <c r="AV410" i="60"/>
  <c r="AW410" i="60"/>
  <c r="AX410" i="60"/>
  <c r="AY410" i="60"/>
  <c r="AZ410" i="60"/>
  <c r="BA410" i="60"/>
  <c r="BB410" i="60"/>
  <c r="AP411" i="60"/>
  <c r="AQ411" i="60"/>
  <c r="AR411" i="60"/>
  <c r="AS411" i="60"/>
  <c r="AT411" i="60"/>
  <c r="AU411" i="60"/>
  <c r="AV411" i="60"/>
  <c r="AW411" i="60"/>
  <c r="AX411" i="60"/>
  <c r="AY411" i="60"/>
  <c r="AZ411" i="60"/>
  <c r="BA411" i="60"/>
  <c r="BB411" i="60"/>
  <c r="AP412" i="60"/>
  <c r="AQ412" i="60"/>
  <c r="AR412" i="60"/>
  <c r="AS412" i="60"/>
  <c r="AT412" i="60"/>
  <c r="AU412" i="60"/>
  <c r="AV412" i="60"/>
  <c r="AW412" i="60"/>
  <c r="AX412" i="60"/>
  <c r="AY412" i="60"/>
  <c r="AZ412" i="60"/>
  <c r="BA412" i="60"/>
  <c r="BB412" i="60"/>
  <c r="AP413" i="60"/>
  <c r="AQ413" i="60"/>
  <c r="AR413" i="60"/>
  <c r="AS413" i="60"/>
  <c r="AT413" i="60"/>
  <c r="AU413" i="60"/>
  <c r="AV413" i="60"/>
  <c r="AW413" i="60"/>
  <c r="AX413" i="60"/>
  <c r="AY413" i="60"/>
  <c r="AZ413" i="60"/>
  <c r="BA413" i="60"/>
  <c r="BB413" i="60"/>
  <c r="AP414" i="60"/>
  <c r="AQ414" i="60"/>
  <c r="AR414" i="60"/>
  <c r="AS414" i="60"/>
  <c r="AT414" i="60"/>
  <c r="AU414" i="60"/>
  <c r="AV414" i="60"/>
  <c r="AW414" i="60"/>
  <c r="AX414" i="60"/>
  <c r="AY414" i="60"/>
  <c r="AZ414" i="60"/>
  <c r="BA414" i="60"/>
  <c r="BB414" i="60"/>
  <c r="AP415" i="60"/>
  <c r="AQ415" i="60"/>
  <c r="AR415" i="60"/>
  <c r="AS415" i="60"/>
  <c r="AT415" i="60"/>
  <c r="AU415" i="60"/>
  <c r="AV415" i="60"/>
  <c r="AW415" i="60"/>
  <c r="AX415" i="60"/>
  <c r="AY415" i="60"/>
  <c r="AZ415" i="60"/>
  <c r="BA415" i="60"/>
  <c r="BB415" i="60"/>
  <c r="AP416" i="60"/>
  <c r="AQ416" i="60"/>
  <c r="AR416" i="60"/>
  <c r="AS416" i="60"/>
  <c r="AT416" i="60"/>
  <c r="AU416" i="60"/>
  <c r="AV416" i="60"/>
  <c r="AW416" i="60"/>
  <c r="AX416" i="60"/>
  <c r="AY416" i="60"/>
  <c r="AZ416" i="60"/>
  <c r="BA416" i="60"/>
  <c r="BB416" i="60"/>
  <c r="AP417" i="60"/>
  <c r="AQ417" i="60"/>
  <c r="AR417" i="60"/>
  <c r="AS417" i="60"/>
  <c r="AT417" i="60"/>
  <c r="AU417" i="60"/>
  <c r="AV417" i="60"/>
  <c r="AW417" i="60"/>
  <c r="AX417" i="60"/>
  <c r="AY417" i="60"/>
  <c r="AZ417" i="60"/>
  <c r="BA417" i="60"/>
  <c r="BB417" i="60"/>
  <c r="AP418" i="60"/>
  <c r="AQ418" i="60"/>
  <c r="AR418" i="60"/>
  <c r="AS418" i="60"/>
  <c r="AT418" i="60"/>
  <c r="AU418" i="60"/>
  <c r="AV418" i="60"/>
  <c r="AW418" i="60"/>
  <c r="AX418" i="60"/>
  <c r="AY418" i="60"/>
  <c r="AZ418" i="60"/>
  <c r="BA418" i="60"/>
  <c r="BB418" i="60"/>
  <c r="AP419" i="60"/>
  <c r="AQ419" i="60"/>
  <c r="AR419" i="60"/>
  <c r="AS419" i="60"/>
  <c r="AT419" i="60"/>
  <c r="AU419" i="60"/>
  <c r="AV419" i="60"/>
  <c r="AW419" i="60"/>
  <c r="AX419" i="60"/>
  <c r="AY419" i="60"/>
  <c r="AZ419" i="60"/>
  <c r="BA419" i="60"/>
  <c r="BB419" i="60"/>
  <c r="AP420" i="60"/>
  <c r="AQ420" i="60"/>
  <c r="AR420" i="60"/>
  <c r="AS420" i="60"/>
  <c r="AT420" i="60"/>
  <c r="AU420" i="60"/>
  <c r="AV420" i="60"/>
  <c r="AW420" i="60"/>
  <c r="AX420" i="60"/>
  <c r="AY420" i="60"/>
  <c r="AZ420" i="60"/>
  <c r="BA420" i="60"/>
  <c r="BB420" i="60"/>
  <c r="AP421" i="60"/>
  <c r="AQ421" i="60"/>
  <c r="AR421" i="60"/>
  <c r="AS421" i="60"/>
  <c r="AT421" i="60"/>
  <c r="AU421" i="60"/>
  <c r="AV421" i="60"/>
  <c r="AW421" i="60"/>
  <c r="AX421" i="60"/>
  <c r="AY421" i="60"/>
  <c r="AZ421" i="60"/>
  <c r="BA421" i="60"/>
  <c r="BB421" i="60"/>
  <c r="AP422" i="60"/>
  <c r="AQ422" i="60"/>
  <c r="AR422" i="60"/>
  <c r="AS422" i="60"/>
  <c r="AT422" i="60"/>
  <c r="AU422" i="60"/>
  <c r="AV422" i="60"/>
  <c r="AW422" i="60"/>
  <c r="AX422" i="60"/>
  <c r="AY422" i="60"/>
  <c r="AZ422" i="60"/>
  <c r="BA422" i="60"/>
  <c r="BB422" i="60"/>
  <c r="AP423" i="60"/>
  <c r="AQ423" i="60"/>
  <c r="AR423" i="60"/>
  <c r="AS423" i="60"/>
  <c r="AT423" i="60"/>
  <c r="AU423" i="60"/>
  <c r="AV423" i="60"/>
  <c r="AW423" i="60"/>
  <c r="AX423" i="60"/>
  <c r="AY423" i="60"/>
  <c r="AZ423" i="60"/>
  <c r="BA423" i="60"/>
  <c r="BB423" i="60"/>
  <c r="AP424" i="60"/>
  <c r="AQ424" i="60"/>
  <c r="AR424" i="60"/>
  <c r="AS424" i="60"/>
  <c r="AT424" i="60"/>
  <c r="AU424" i="60"/>
  <c r="AV424" i="60"/>
  <c r="AW424" i="60"/>
  <c r="AX424" i="60"/>
  <c r="AY424" i="60"/>
  <c r="AZ424" i="60"/>
  <c r="BA424" i="60"/>
  <c r="BB424" i="60"/>
  <c r="AP425" i="60"/>
  <c r="AQ425" i="60"/>
  <c r="AR425" i="60"/>
  <c r="AS425" i="60"/>
  <c r="AT425" i="60"/>
  <c r="AU425" i="60"/>
  <c r="AV425" i="60"/>
  <c r="AW425" i="60"/>
  <c r="AX425" i="60"/>
  <c r="AY425" i="60"/>
  <c r="AZ425" i="60"/>
  <c r="BA425" i="60"/>
  <c r="BB425" i="60"/>
  <c r="AP426" i="60"/>
  <c r="AQ426" i="60"/>
  <c r="AR426" i="60"/>
  <c r="AS426" i="60"/>
  <c r="AT426" i="60"/>
  <c r="AU426" i="60"/>
  <c r="AV426" i="60"/>
  <c r="AW426" i="60"/>
  <c r="AX426" i="60"/>
  <c r="AY426" i="60"/>
  <c r="AZ426" i="60"/>
  <c r="BA426" i="60"/>
  <c r="BB426" i="60"/>
  <c r="AP427" i="60"/>
  <c r="AQ427" i="60"/>
  <c r="AR427" i="60"/>
  <c r="AS427" i="60"/>
  <c r="AT427" i="60"/>
  <c r="AU427" i="60"/>
  <c r="AV427" i="60"/>
  <c r="AW427" i="60"/>
  <c r="AX427" i="60"/>
  <c r="AY427" i="60"/>
  <c r="AZ427" i="60"/>
  <c r="BA427" i="60"/>
  <c r="BB427" i="60"/>
  <c r="AP428" i="60"/>
  <c r="AQ428" i="60"/>
  <c r="AR428" i="60"/>
  <c r="AS428" i="60"/>
  <c r="AT428" i="60"/>
  <c r="AU428" i="60"/>
  <c r="AV428" i="60"/>
  <c r="AW428" i="60"/>
  <c r="AX428" i="60"/>
  <c r="AY428" i="60"/>
  <c r="AZ428" i="60"/>
  <c r="BA428" i="60"/>
  <c r="BB428" i="60"/>
  <c r="AP429" i="60"/>
  <c r="AQ429" i="60"/>
  <c r="AR429" i="60"/>
  <c r="AS429" i="60"/>
  <c r="AT429" i="60"/>
  <c r="AU429" i="60"/>
  <c r="AV429" i="60"/>
  <c r="AW429" i="60"/>
  <c r="AX429" i="60"/>
  <c r="AY429" i="60"/>
  <c r="AZ429" i="60"/>
  <c r="BA429" i="60"/>
  <c r="BB429" i="60"/>
  <c r="AP430" i="60"/>
  <c r="AQ430" i="60"/>
  <c r="AR430" i="60"/>
  <c r="AS430" i="60"/>
  <c r="AT430" i="60"/>
  <c r="AU430" i="60"/>
  <c r="AV430" i="60"/>
  <c r="AW430" i="60"/>
  <c r="AX430" i="60"/>
  <c r="AY430" i="60"/>
  <c r="AZ430" i="60"/>
  <c r="BA430" i="60"/>
  <c r="BB430" i="60"/>
  <c r="AP431" i="60"/>
  <c r="AQ431" i="60"/>
  <c r="AR431" i="60"/>
  <c r="AS431" i="60"/>
  <c r="AT431" i="60"/>
  <c r="AU431" i="60"/>
  <c r="AV431" i="60"/>
  <c r="AW431" i="60"/>
  <c r="AX431" i="60"/>
  <c r="AY431" i="60"/>
  <c r="AZ431" i="60"/>
  <c r="BA431" i="60"/>
  <c r="BB431" i="60"/>
  <c r="AP432" i="60"/>
  <c r="AQ432" i="60"/>
  <c r="AR432" i="60"/>
  <c r="AS432" i="60"/>
  <c r="AT432" i="60"/>
  <c r="AU432" i="60"/>
  <c r="AV432" i="60"/>
  <c r="AW432" i="60"/>
  <c r="AX432" i="60"/>
  <c r="AY432" i="60"/>
  <c r="AZ432" i="60"/>
  <c r="BA432" i="60"/>
  <c r="BB432" i="60"/>
  <c r="AP433" i="60"/>
  <c r="AQ433" i="60"/>
  <c r="AR433" i="60"/>
  <c r="AS433" i="60"/>
  <c r="AT433" i="60"/>
  <c r="AU433" i="60"/>
  <c r="AV433" i="60"/>
  <c r="AW433" i="60"/>
  <c r="AX433" i="60"/>
  <c r="AY433" i="60"/>
  <c r="AZ433" i="60"/>
  <c r="BA433" i="60"/>
  <c r="BB433" i="60"/>
  <c r="AP434" i="60"/>
  <c r="AQ434" i="60"/>
  <c r="AR434" i="60"/>
  <c r="AS434" i="60"/>
  <c r="AT434" i="60"/>
  <c r="AU434" i="60"/>
  <c r="AV434" i="60"/>
  <c r="AW434" i="60"/>
  <c r="AX434" i="60"/>
  <c r="AY434" i="60"/>
  <c r="AZ434" i="60"/>
  <c r="BA434" i="60"/>
  <c r="BB434" i="60"/>
  <c r="AP435" i="60"/>
  <c r="AQ435" i="60"/>
  <c r="AR435" i="60"/>
  <c r="AS435" i="60"/>
  <c r="AT435" i="60"/>
  <c r="AU435" i="60"/>
  <c r="AV435" i="60"/>
  <c r="AW435" i="60"/>
  <c r="AX435" i="60"/>
  <c r="AY435" i="60"/>
  <c r="AZ435" i="60"/>
  <c r="BA435" i="60"/>
  <c r="BB435" i="60"/>
  <c r="AP436" i="60"/>
  <c r="AQ436" i="60"/>
  <c r="AR436" i="60"/>
  <c r="AS436" i="60"/>
  <c r="AT436" i="60"/>
  <c r="AU436" i="60"/>
  <c r="AV436" i="60"/>
  <c r="AW436" i="60"/>
  <c r="AX436" i="60"/>
  <c r="AY436" i="60"/>
  <c r="AZ436" i="60"/>
  <c r="BA436" i="60"/>
  <c r="BB436" i="60"/>
  <c r="AP437" i="60"/>
  <c r="AQ437" i="60"/>
  <c r="AR437" i="60"/>
  <c r="AS437" i="60"/>
  <c r="AT437" i="60"/>
  <c r="AU437" i="60"/>
  <c r="AV437" i="60"/>
  <c r="AW437" i="60"/>
  <c r="AX437" i="60"/>
  <c r="AY437" i="60"/>
  <c r="AZ437" i="60"/>
  <c r="BA437" i="60"/>
  <c r="BB437" i="60"/>
  <c r="AP438" i="60"/>
  <c r="AQ438" i="60"/>
  <c r="AR438" i="60"/>
  <c r="AS438" i="60"/>
  <c r="AT438" i="60"/>
  <c r="AU438" i="60"/>
  <c r="AV438" i="60"/>
  <c r="AW438" i="60"/>
  <c r="AX438" i="60"/>
  <c r="AY438" i="60"/>
  <c r="AZ438" i="60"/>
  <c r="BA438" i="60"/>
  <c r="BB438" i="60"/>
  <c r="AP439" i="60"/>
  <c r="AQ439" i="60"/>
  <c r="AR439" i="60"/>
  <c r="AS439" i="60"/>
  <c r="AT439" i="60"/>
  <c r="AU439" i="60"/>
  <c r="AV439" i="60"/>
  <c r="AW439" i="60"/>
  <c r="AX439" i="60"/>
  <c r="AY439" i="60"/>
  <c r="AZ439" i="60"/>
  <c r="BA439" i="60"/>
  <c r="BB439" i="60"/>
  <c r="AP440" i="60"/>
  <c r="AQ440" i="60"/>
  <c r="AR440" i="60"/>
  <c r="AS440" i="60"/>
  <c r="AT440" i="60"/>
  <c r="AU440" i="60"/>
  <c r="AV440" i="60"/>
  <c r="AW440" i="60"/>
  <c r="AX440" i="60"/>
  <c r="AY440" i="60"/>
  <c r="AZ440" i="60"/>
  <c r="BA440" i="60"/>
  <c r="BB440" i="60"/>
  <c r="AP441" i="60"/>
  <c r="AQ441" i="60"/>
  <c r="AR441" i="60"/>
  <c r="AS441" i="60"/>
  <c r="AT441" i="60"/>
  <c r="AU441" i="60"/>
  <c r="AV441" i="60"/>
  <c r="AW441" i="60"/>
  <c r="AX441" i="60"/>
  <c r="AY441" i="60"/>
  <c r="AZ441" i="60"/>
  <c r="BA441" i="60"/>
  <c r="BB441" i="60"/>
  <c r="AP442" i="60"/>
  <c r="AQ442" i="60"/>
  <c r="AR442" i="60"/>
  <c r="AS442" i="60"/>
  <c r="AT442" i="60"/>
  <c r="AU442" i="60"/>
  <c r="AV442" i="60"/>
  <c r="AW442" i="60"/>
  <c r="AX442" i="60"/>
  <c r="AY442" i="60"/>
  <c r="AZ442" i="60"/>
  <c r="BA442" i="60"/>
  <c r="BB442" i="60"/>
  <c r="AP443" i="60"/>
  <c r="AQ443" i="60"/>
  <c r="AR443" i="60"/>
  <c r="AS443" i="60"/>
  <c r="AT443" i="60"/>
  <c r="AU443" i="60"/>
  <c r="AV443" i="60"/>
  <c r="AW443" i="60"/>
  <c r="AX443" i="60"/>
  <c r="AY443" i="60"/>
  <c r="AZ443" i="60"/>
  <c r="BA443" i="60"/>
  <c r="BB443" i="60"/>
  <c r="AP444" i="60"/>
  <c r="AQ444" i="60"/>
  <c r="AR444" i="60"/>
  <c r="AS444" i="60"/>
  <c r="AT444" i="60"/>
  <c r="AU444" i="60"/>
  <c r="AV444" i="60"/>
  <c r="AW444" i="60"/>
  <c r="AX444" i="60"/>
  <c r="AY444" i="60"/>
  <c r="AZ444" i="60"/>
  <c r="BA444" i="60"/>
  <c r="BB444" i="60"/>
  <c r="AP445" i="60"/>
  <c r="AQ445" i="60"/>
  <c r="AR445" i="60"/>
  <c r="AS445" i="60"/>
  <c r="AT445" i="60"/>
  <c r="AU445" i="60"/>
  <c r="AV445" i="60"/>
  <c r="AW445" i="60"/>
  <c r="AX445" i="60"/>
  <c r="AY445" i="60"/>
  <c r="AZ445" i="60"/>
  <c r="BA445" i="60"/>
  <c r="BB445" i="60"/>
  <c r="AP446" i="60"/>
  <c r="AQ446" i="60"/>
  <c r="AR446" i="60"/>
  <c r="AS446" i="60"/>
  <c r="AT446" i="60"/>
  <c r="AU446" i="60"/>
  <c r="AV446" i="60"/>
  <c r="AW446" i="60"/>
  <c r="AX446" i="60"/>
  <c r="AY446" i="60"/>
  <c r="AZ446" i="60"/>
  <c r="BA446" i="60"/>
  <c r="BB446" i="60"/>
  <c r="AP447" i="60"/>
  <c r="AQ447" i="60"/>
  <c r="AR447" i="60"/>
  <c r="AS447" i="60"/>
  <c r="AT447" i="60"/>
  <c r="AU447" i="60"/>
  <c r="AV447" i="60"/>
  <c r="AW447" i="60"/>
  <c r="AX447" i="60"/>
  <c r="AY447" i="60"/>
  <c r="AZ447" i="60"/>
  <c r="BA447" i="60"/>
  <c r="BB447" i="60"/>
  <c r="AP448" i="60"/>
  <c r="AQ448" i="60"/>
  <c r="AR448" i="60"/>
  <c r="AS448" i="60"/>
  <c r="AT448" i="60"/>
  <c r="AU448" i="60"/>
  <c r="AV448" i="60"/>
  <c r="AW448" i="60"/>
  <c r="AX448" i="60"/>
  <c r="AY448" i="60"/>
  <c r="AZ448" i="60"/>
  <c r="BA448" i="60"/>
  <c r="BB448" i="60"/>
  <c r="AP449" i="60"/>
  <c r="AQ449" i="60"/>
  <c r="AR449" i="60"/>
  <c r="AS449" i="60"/>
  <c r="AT449" i="60"/>
  <c r="AU449" i="60"/>
  <c r="AV449" i="60"/>
  <c r="AW449" i="60"/>
  <c r="AX449" i="60"/>
  <c r="AY449" i="60"/>
  <c r="AZ449" i="60"/>
  <c r="BA449" i="60"/>
  <c r="BB449" i="60"/>
  <c r="AP450" i="60"/>
  <c r="AQ450" i="60"/>
  <c r="AR450" i="60"/>
  <c r="AS450" i="60"/>
  <c r="AT450" i="60"/>
  <c r="AU450" i="60"/>
  <c r="AV450" i="60"/>
  <c r="AW450" i="60"/>
  <c r="AX450" i="60"/>
  <c r="AY450" i="60"/>
  <c r="AZ450" i="60"/>
  <c r="BA450" i="60"/>
  <c r="BB450" i="60"/>
  <c r="AP451" i="60"/>
  <c r="AQ451" i="60"/>
  <c r="AR451" i="60"/>
  <c r="AS451" i="60"/>
  <c r="AT451" i="60"/>
  <c r="AU451" i="60"/>
  <c r="AV451" i="60"/>
  <c r="AW451" i="60"/>
  <c r="AX451" i="60"/>
  <c r="AY451" i="60"/>
  <c r="AZ451" i="60"/>
  <c r="BA451" i="60"/>
  <c r="BB451" i="60"/>
  <c r="AP452" i="60"/>
  <c r="AQ452" i="60"/>
  <c r="AR452" i="60"/>
  <c r="AS452" i="60"/>
  <c r="AT452" i="60"/>
  <c r="AU452" i="60"/>
  <c r="AV452" i="60"/>
  <c r="AW452" i="60"/>
  <c r="AX452" i="60"/>
  <c r="AY452" i="60"/>
  <c r="AZ452" i="60"/>
  <c r="BA452" i="60"/>
  <c r="BB452" i="60"/>
  <c r="AP453" i="60"/>
  <c r="AQ453" i="60"/>
  <c r="AR453" i="60"/>
  <c r="AS453" i="60"/>
  <c r="AT453" i="60"/>
  <c r="AU453" i="60"/>
  <c r="AV453" i="60"/>
  <c r="AW453" i="60"/>
  <c r="AX453" i="60"/>
  <c r="AY453" i="60"/>
  <c r="AZ453" i="60"/>
  <c r="BA453" i="60"/>
  <c r="BB453" i="60"/>
  <c r="AP454" i="60"/>
  <c r="AQ454" i="60"/>
  <c r="AR454" i="60"/>
  <c r="AS454" i="60"/>
  <c r="AT454" i="60"/>
  <c r="AU454" i="60"/>
  <c r="AV454" i="60"/>
  <c r="AW454" i="60"/>
  <c r="AX454" i="60"/>
  <c r="AY454" i="60"/>
  <c r="AZ454" i="60"/>
  <c r="BA454" i="60"/>
  <c r="BB454" i="60"/>
  <c r="AP455" i="60"/>
  <c r="AQ455" i="60"/>
  <c r="AR455" i="60"/>
  <c r="AS455" i="60"/>
  <c r="AT455" i="60"/>
  <c r="AU455" i="60"/>
  <c r="AV455" i="60"/>
  <c r="AW455" i="60"/>
  <c r="AX455" i="60"/>
  <c r="AY455" i="60"/>
  <c r="AZ455" i="60"/>
  <c r="BA455" i="60"/>
  <c r="BB455" i="60"/>
  <c r="AP456" i="60"/>
  <c r="AQ456" i="60"/>
  <c r="AR456" i="60"/>
  <c r="AS456" i="60"/>
  <c r="AT456" i="60"/>
  <c r="AU456" i="60"/>
  <c r="AV456" i="60"/>
  <c r="AW456" i="60"/>
  <c r="AX456" i="60"/>
  <c r="AY456" i="60"/>
  <c r="AZ456" i="60"/>
  <c r="BA456" i="60"/>
  <c r="BB456" i="60"/>
  <c r="AP457" i="60"/>
  <c r="AQ457" i="60"/>
  <c r="AR457" i="60"/>
  <c r="AS457" i="60"/>
  <c r="AT457" i="60"/>
  <c r="AU457" i="60"/>
  <c r="AV457" i="60"/>
  <c r="AW457" i="60"/>
  <c r="AX457" i="60"/>
  <c r="AY457" i="60"/>
  <c r="AZ457" i="60"/>
  <c r="BA457" i="60"/>
  <c r="BB457" i="60"/>
  <c r="AP458" i="60"/>
  <c r="AQ458" i="60"/>
  <c r="AR458" i="60"/>
  <c r="AS458" i="60"/>
  <c r="AT458" i="60"/>
  <c r="AU458" i="60"/>
  <c r="AV458" i="60"/>
  <c r="AW458" i="60"/>
  <c r="AX458" i="60"/>
  <c r="AY458" i="60"/>
  <c r="AZ458" i="60"/>
  <c r="BA458" i="60"/>
  <c r="BB458" i="60"/>
  <c r="AP459" i="60"/>
  <c r="AQ459" i="60"/>
  <c r="AR459" i="60"/>
  <c r="AS459" i="60"/>
  <c r="AT459" i="60"/>
  <c r="AU459" i="60"/>
  <c r="AV459" i="60"/>
  <c r="AW459" i="60"/>
  <c r="AX459" i="60"/>
  <c r="AY459" i="60"/>
  <c r="AZ459" i="60"/>
  <c r="BA459" i="60"/>
  <c r="BB459" i="60"/>
  <c r="AP460" i="60"/>
  <c r="AQ460" i="60"/>
  <c r="AR460" i="60"/>
  <c r="AS460" i="60"/>
  <c r="AT460" i="60"/>
  <c r="AU460" i="60"/>
  <c r="AV460" i="60"/>
  <c r="AW460" i="60"/>
  <c r="AX460" i="60"/>
  <c r="AY460" i="60"/>
  <c r="AZ460" i="60"/>
  <c r="BA460" i="60"/>
  <c r="BB460" i="60"/>
  <c r="AP461" i="60"/>
  <c r="AQ461" i="60"/>
  <c r="AR461" i="60"/>
  <c r="AS461" i="60"/>
  <c r="AT461" i="60"/>
  <c r="AU461" i="60"/>
  <c r="AV461" i="60"/>
  <c r="AW461" i="60"/>
  <c r="AX461" i="60"/>
  <c r="AY461" i="60"/>
  <c r="AZ461" i="60"/>
  <c r="BA461" i="60"/>
  <c r="BB461" i="60"/>
  <c r="AP462" i="60"/>
  <c r="AQ462" i="60"/>
  <c r="AR462" i="60"/>
  <c r="AS462" i="60"/>
  <c r="AT462" i="60"/>
  <c r="AU462" i="60"/>
  <c r="AV462" i="60"/>
  <c r="AW462" i="60"/>
  <c r="AX462" i="60"/>
  <c r="AY462" i="60"/>
  <c r="AZ462" i="60"/>
  <c r="BA462" i="60"/>
  <c r="BB462" i="60"/>
  <c r="AP463" i="60"/>
  <c r="AQ463" i="60"/>
  <c r="AR463" i="60"/>
  <c r="AS463" i="60"/>
  <c r="AT463" i="60"/>
  <c r="AU463" i="60"/>
  <c r="AV463" i="60"/>
  <c r="AW463" i="60"/>
  <c r="AX463" i="60"/>
  <c r="AY463" i="60"/>
  <c r="AZ463" i="60"/>
  <c r="BA463" i="60"/>
  <c r="BB463" i="60"/>
  <c r="AP464" i="60"/>
  <c r="AQ464" i="60"/>
  <c r="AR464" i="60"/>
  <c r="AS464" i="60"/>
  <c r="AT464" i="60"/>
  <c r="AU464" i="60"/>
  <c r="AV464" i="60"/>
  <c r="AW464" i="60"/>
  <c r="AX464" i="60"/>
  <c r="AY464" i="60"/>
  <c r="AZ464" i="60"/>
  <c r="BA464" i="60"/>
  <c r="BB464" i="60"/>
  <c r="AP465" i="60"/>
  <c r="AQ465" i="60"/>
  <c r="AR465" i="60"/>
  <c r="AS465" i="60"/>
  <c r="AT465" i="60"/>
  <c r="AU465" i="60"/>
  <c r="AV465" i="60"/>
  <c r="AW465" i="60"/>
  <c r="AX465" i="60"/>
  <c r="AY465" i="60"/>
  <c r="AZ465" i="60"/>
  <c r="BA465" i="60"/>
  <c r="BB465" i="60"/>
  <c r="AP466" i="60"/>
  <c r="AQ466" i="60"/>
  <c r="AR466" i="60"/>
  <c r="AS466" i="60"/>
  <c r="AT466" i="60"/>
  <c r="AU466" i="60"/>
  <c r="AV466" i="60"/>
  <c r="AW466" i="60"/>
  <c r="AX466" i="60"/>
  <c r="AY466" i="60"/>
  <c r="AZ466" i="60"/>
  <c r="BA466" i="60"/>
  <c r="BB466" i="60"/>
  <c r="AP467" i="60"/>
  <c r="AQ467" i="60"/>
  <c r="AR467" i="60"/>
  <c r="AS467" i="60"/>
  <c r="AT467" i="60"/>
  <c r="AU467" i="60"/>
  <c r="AV467" i="60"/>
  <c r="AW467" i="60"/>
  <c r="AX467" i="60"/>
  <c r="AY467" i="60"/>
  <c r="AZ467" i="60"/>
  <c r="BA467" i="60"/>
  <c r="BB467" i="60"/>
  <c r="AP468" i="60"/>
  <c r="AQ468" i="60"/>
  <c r="AR468" i="60"/>
  <c r="AS468" i="60"/>
  <c r="AT468" i="60"/>
  <c r="AU468" i="60"/>
  <c r="AV468" i="60"/>
  <c r="AW468" i="60"/>
  <c r="AX468" i="60"/>
  <c r="AY468" i="60"/>
  <c r="AZ468" i="60"/>
  <c r="BA468" i="60"/>
  <c r="BB468" i="60"/>
  <c r="AP469" i="60"/>
  <c r="AQ469" i="60"/>
  <c r="AR469" i="60"/>
  <c r="AS469" i="60"/>
  <c r="AT469" i="60"/>
  <c r="AU469" i="60"/>
  <c r="AV469" i="60"/>
  <c r="AW469" i="60"/>
  <c r="AX469" i="60"/>
  <c r="AY469" i="60"/>
  <c r="AZ469" i="60"/>
  <c r="BA469" i="60"/>
  <c r="BB469" i="60"/>
  <c r="AP470" i="60"/>
  <c r="AQ470" i="60"/>
  <c r="AR470" i="60"/>
  <c r="AS470" i="60"/>
  <c r="AT470" i="60"/>
  <c r="AU470" i="60"/>
  <c r="AV470" i="60"/>
  <c r="AW470" i="60"/>
  <c r="AX470" i="60"/>
  <c r="AY470" i="60"/>
  <c r="AZ470" i="60"/>
  <c r="BA470" i="60"/>
  <c r="BB470" i="60"/>
  <c r="AP471" i="60"/>
  <c r="AQ471" i="60"/>
  <c r="AR471" i="60"/>
  <c r="AS471" i="60"/>
  <c r="AT471" i="60"/>
  <c r="AU471" i="60"/>
  <c r="AV471" i="60"/>
  <c r="AW471" i="60"/>
  <c r="AX471" i="60"/>
  <c r="AY471" i="60"/>
  <c r="AZ471" i="60"/>
  <c r="BA471" i="60"/>
  <c r="BB471" i="60"/>
  <c r="AP472" i="60"/>
  <c r="AQ472" i="60"/>
  <c r="AR472" i="60"/>
  <c r="AS472" i="60"/>
  <c r="AT472" i="60"/>
  <c r="AU472" i="60"/>
  <c r="AV472" i="60"/>
  <c r="AW472" i="60"/>
  <c r="AX472" i="60"/>
  <c r="AY472" i="60"/>
  <c r="AZ472" i="60"/>
  <c r="BA472" i="60"/>
  <c r="BB472" i="60"/>
  <c r="AP473" i="60"/>
  <c r="AQ473" i="60"/>
  <c r="AR473" i="60"/>
  <c r="AS473" i="60"/>
  <c r="AT473" i="60"/>
  <c r="AU473" i="60"/>
  <c r="AV473" i="60"/>
  <c r="AW473" i="60"/>
  <c r="AX473" i="60"/>
  <c r="AY473" i="60"/>
  <c r="AZ473" i="60"/>
  <c r="BA473" i="60"/>
  <c r="BB473" i="60"/>
  <c r="AP474" i="60"/>
  <c r="AQ474" i="60"/>
  <c r="AR474" i="60"/>
  <c r="AS474" i="60"/>
  <c r="AT474" i="60"/>
  <c r="AU474" i="60"/>
  <c r="AV474" i="60"/>
  <c r="AW474" i="60"/>
  <c r="AX474" i="60"/>
  <c r="AY474" i="60"/>
  <c r="AZ474" i="60"/>
  <c r="BA474" i="60"/>
  <c r="BB474" i="60"/>
  <c r="AP475" i="60"/>
  <c r="AQ475" i="60"/>
  <c r="AR475" i="60"/>
  <c r="AS475" i="60"/>
  <c r="AT475" i="60"/>
  <c r="AU475" i="60"/>
  <c r="AV475" i="60"/>
  <c r="AW475" i="60"/>
  <c r="AX475" i="60"/>
  <c r="AY475" i="60"/>
  <c r="AZ475" i="60"/>
  <c r="BA475" i="60"/>
  <c r="BB475" i="60"/>
  <c r="AP476" i="60"/>
  <c r="AQ476" i="60"/>
  <c r="AR476" i="60"/>
  <c r="AS476" i="60"/>
  <c r="AT476" i="60"/>
  <c r="AU476" i="60"/>
  <c r="AV476" i="60"/>
  <c r="AW476" i="60"/>
  <c r="AX476" i="60"/>
  <c r="AY476" i="60"/>
  <c r="AZ476" i="60"/>
  <c r="BA476" i="60"/>
  <c r="BB476" i="60"/>
  <c r="AP477" i="60"/>
  <c r="AQ477" i="60"/>
  <c r="AR477" i="60"/>
  <c r="AS477" i="60"/>
  <c r="AT477" i="60"/>
  <c r="AU477" i="60"/>
  <c r="AV477" i="60"/>
  <c r="AW477" i="60"/>
  <c r="AX477" i="60"/>
  <c r="AY477" i="60"/>
  <c r="AZ477" i="60"/>
  <c r="BA477" i="60"/>
  <c r="BB477" i="60"/>
  <c r="AP478" i="60"/>
  <c r="AQ478" i="60"/>
  <c r="AR478" i="60"/>
  <c r="AS478" i="60"/>
  <c r="AT478" i="60"/>
  <c r="AU478" i="60"/>
  <c r="AV478" i="60"/>
  <c r="AW478" i="60"/>
  <c r="AX478" i="60"/>
  <c r="AY478" i="60"/>
  <c r="AZ478" i="60"/>
  <c r="BA478" i="60"/>
  <c r="BB478" i="60"/>
  <c r="AP479" i="60"/>
  <c r="AQ479" i="60"/>
  <c r="AR479" i="60"/>
  <c r="AS479" i="60"/>
  <c r="AT479" i="60"/>
  <c r="AU479" i="60"/>
  <c r="AV479" i="60"/>
  <c r="AW479" i="60"/>
  <c r="AX479" i="60"/>
  <c r="AY479" i="60"/>
  <c r="AZ479" i="60"/>
  <c r="BA479" i="60"/>
  <c r="BB479" i="60"/>
  <c r="AP480" i="60"/>
  <c r="AQ480" i="60"/>
  <c r="AR480" i="60"/>
  <c r="AS480" i="60"/>
  <c r="AT480" i="60"/>
  <c r="AU480" i="60"/>
  <c r="AV480" i="60"/>
  <c r="AW480" i="60"/>
  <c r="AX480" i="60"/>
  <c r="AY480" i="60"/>
  <c r="AZ480" i="60"/>
  <c r="BA480" i="60"/>
  <c r="BB480" i="60"/>
  <c r="AP481" i="60"/>
  <c r="AQ481" i="60"/>
  <c r="AR481" i="60"/>
  <c r="AS481" i="60"/>
  <c r="AT481" i="60"/>
  <c r="AU481" i="60"/>
  <c r="AV481" i="60"/>
  <c r="AW481" i="60"/>
  <c r="AX481" i="60"/>
  <c r="AY481" i="60"/>
  <c r="AZ481" i="60"/>
  <c r="BA481" i="60"/>
  <c r="BB481" i="60"/>
  <c r="AP482" i="60"/>
  <c r="AQ482" i="60"/>
  <c r="AR482" i="60"/>
  <c r="AS482" i="60"/>
  <c r="AT482" i="60"/>
  <c r="AU482" i="60"/>
  <c r="AV482" i="60"/>
  <c r="AW482" i="60"/>
  <c r="AX482" i="60"/>
  <c r="AY482" i="60"/>
  <c r="AZ482" i="60"/>
  <c r="BA482" i="60"/>
  <c r="BB482" i="60"/>
  <c r="AP483" i="60"/>
  <c r="AQ483" i="60"/>
  <c r="AR483" i="60"/>
  <c r="AS483" i="60"/>
  <c r="AT483" i="60"/>
  <c r="AU483" i="60"/>
  <c r="AV483" i="60"/>
  <c r="AW483" i="60"/>
  <c r="AX483" i="60"/>
  <c r="AY483" i="60"/>
  <c r="AZ483" i="60"/>
  <c r="BA483" i="60"/>
  <c r="BB483" i="60"/>
  <c r="AP484" i="60"/>
  <c r="AQ484" i="60"/>
  <c r="AR484" i="60"/>
  <c r="AS484" i="60"/>
  <c r="AT484" i="60"/>
  <c r="AU484" i="60"/>
  <c r="AV484" i="60"/>
  <c r="AW484" i="60"/>
  <c r="AX484" i="60"/>
  <c r="AY484" i="60"/>
  <c r="AZ484" i="60"/>
  <c r="BA484" i="60"/>
  <c r="BB484" i="60"/>
  <c r="AP485" i="60"/>
  <c r="AQ485" i="60"/>
  <c r="AR485" i="60"/>
  <c r="AS485" i="60"/>
  <c r="AT485" i="60"/>
  <c r="AU485" i="60"/>
  <c r="AV485" i="60"/>
  <c r="AW485" i="60"/>
  <c r="AX485" i="60"/>
  <c r="AY485" i="60"/>
  <c r="AZ485" i="60"/>
  <c r="BA485" i="60"/>
  <c r="BB485" i="60"/>
  <c r="AP486" i="60"/>
  <c r="AQ486" i="60"/>
  <c r="AR486" i="60"/>
  <c r="AS486" i="60"/>
  <c r="AT486" i="60"/>
  <c r="AU486" i="60"/>
  <c r="AV486" i="60"/>
  <c r="AW486" i="60"/>
  <c r="AX486" i="60"/>
  <c r="AY486" i="60"/>
  <c r="AZ486" i="60"/>
  <c r="BA486" i="60"/>
  <c r="BB486" i="60"/>
  <c r="AP487" i="60"/>
  <c r="AQ487" i="60"/>
  <c r="AR487" i="60"/>
  <c r="AS487" i="60"/>
  <c r="AT487" i="60"/>
  <c r="AU487" i="60"/>
  <c r="AV487" i="60"/>
  <c r="AW487" i="60"/>
  <c r="AX487" i="60"/>
  <c r="AY487" i="60"/>
  <c r="AZ487" i="60"/>
  <c r="BA487" i="60"/>
  <c r="BB487" i="60"/>
  <c r="AP488" i="60"/>
  <c r="AQ488" i="60"/>
  <c r="AR488" i="60"/>
  <c r="AS488" i="60"/>
  <c r="AT488" i="60"/>
  <c r="AU488" i="60"/>
  <c r="AV488" i="60"/>
  <c r="AW488" i="60"/>
  <c r="AX488" i="60"/>
  <c r="AY488" i="60"/>
  <c r="AZ488" i="60"/>
  <c r="BA488" i="60"/>
  <c r="BB488" i="60"/>
  <c r="AP489" i="60"/>
  <c r="AQ489" i="60"/>
  <c r="AR489" i="60"/>
  <c r="AS489" i="60"/>
  <c r="AT489" i="60"/>
  <c r="AU489" i="60"/>
  <c r="AV489" i="60"/>
  <c r="AW489" i="60"/>
  <c r="AX489" i="60"/>
  <c r="AY489" i="60"/>
  <c r="AZ489" i="60"/>
  <c r="BA489" i="60"/>
  <c r="BB489" i="60"/>
  <c r="AP490" i="60"/>
  <c r="AQ490" i="60"/>
  <c r="AR490" i="60"/>
  <c r="AS490" i="60"/>
  <c r="AT490" i="60"/>
  <c r="AU490" i="60"/>
  <c r="AV490" i="60"/>
  <c r="AW490" i="60"/>
  <c r="AX490" i="60"/>
  <c r="AY490" i="60"/>
  <c r="AZ490" i="60"/>
  <c r="BA490" i="60"/>
  <c r="BB490" i="60"/>
  <c r="AP491" i="60"/>
  <c r="AQ491" i="60"/>
  <c r="AR491" i="60"/>
  <c r="AS491" i="60"/>
  <c r="AT491" i="60"/>
  <c r="AU491" i="60"/>
  <c r="AV491" i="60"/>
  <c r="AW491" i="60"/>
  <c r="AX491" i="60"/>
  <c r="AY491" i="60"/>
  <c r="AZ491" i="60"/>
  <c r="BA491" i="60"/>
  <c r="BB491" i="60"/>
  <c r="AP492" i="60"/>
  <c r="AQ492" i="60"/>
  <c r="AR492" i="60"/>
  <c r="AS492" i="60"/>
  <c r="AT492" i="60"/>
  <c r="AU492" i="60"/>
  <c r="AV492" i="60"/>
  <c r="AW492" i="60"/>
  <c r="AX492" i="60"/>
  <c r="AY492" i="60"/>
  <c r="AZ492" i="60"/>
  <c r="BA492" i="60"/>
  <c r="BB492" i="60"/>
  <c r="AP493" i="60"/>
  <c r="AQ493" i="60"/>
  <c r="AR493" i="60"/>
  <c r="AS493" i="60"/>
  <c r="AT493" i="60"/>
  <c r="AU493" i="60"/>
  <c r="AV493" i="60"/>
  <c r="AW493" i="60"/>
  <c r="AX493" i="60"/>
  <c r="AY493" i="60"/>
  <c r="AZ493" i="60"/>
  <c r="BA493" i="60"/>
  <c r="BB493" i="60"/>
  <c r="AP494" i="60"/>
  <c r="AQ494" i="60"/>
  <c r="AR494" i="60"/>
  <c r="AS494" i="60"/>
  <c r="AT494" i="60"/>
  <c r="AU494" i="60"/>
  <c r="AV494" i="60"/>
  <c r="AW494" i="60"/>
  <c r="AX494" i="60"/>
  <c r="AY494" i="60"/>
  <c r="AZ494" i="60"/>
  <c r="BA494" i="60"/>
  <c r="BB494" i="60"/>
  <c r="AP495" i="60"/>
  <c r="AQ495" i="60"/>
  <c r="AR495" i="60"/>
  <c r="AS495" i="60"/>
  <c r="AT495" i="60"/>
  <c r="AU495" i="60"/>
  <c r="AV495" i="60"/>
  <c r="AW495" i="60"/>
  <c r="AX495" i="60"/>
  <c r="AY495" i="60"/>
  <c r="AZ495" i="60"/>
  <c r="BA495" i="60"/>
  <c r="BB495" i="60"/>
  <c r="AP496" i="60"/>
  <c r="AQ496" i="60"/>
  <c r="AR496" i="60"/>
  <c r="AS496" i="60"/>
  <c r="AT496" i="60"/>
  <c r="AU496" i="60"/>
  <c r="AV496" i="60"/>
  <c r="AW496" i="60"/>
  <c r="AX496" i="60"/>
  <c r="AY496" i="60"/>
  <c r="AZ496" i="60"/>
  <c r="BA496" i="60"/>
  <c r="BB496" i="60"/>
  <c r="AP497" i="60"/>
  <c r="AQ497" i="60"/>
  <c r="AR497" i="60"/>
  <c r="AS497" i="60"/>
  <c r="AT497" i="60"/>
  <c r="AU497" i="60"/>
  <c r="AV497" i="60"/>
  <c r="AW497" i="60"/>
  <c r="AX497" i="60"/>
  <c r="AY497" i="60"/>
  <c r="AZ497" i="60"/>
  <c r="BA497" i="60"/>
  <c r="BB497" i="60"/>
  <c r="AP498" i="60"/>
  <c r="AQ498" i="60"/>
  <c r="AR498" i="60"/>
  <c r="AS498" i="60"/>
  <c r="AT498" i="60"/>
  <c r="AU498" i="60"/>
  <c r="AV498" i="60"/>
  <c r="AW498" i="60"/>
  <c r="AX498" i="60"/>
  <c r="AY498" i="60"/>
  <c r="AZ498" i="60"/>
  <c r="BA498" i="60"/>
  <c r="BB498" i="60"/>
  <c r="AP499" i="60"/>
  <c r="AQ499" i="60"/>
  <c r="AR499" i="60"/>
  <c r="AS499" i="60"/>
  <c r="AT499" i="60"/>
  <c r="AU499" i="60"/>
  <c r="AV499" i="60"/>
  <c r="AW499" i="60"/>
  <c r="AX499" i="60"/>
  <c r="AY499" i="60"/>
  <c r="AZ499" i="60"/>
  <c r="BA499" i="60"/>
  <c r="BB499" i="60"/>
  <c r="AP500" i="60"/>
  <c r="AQ500" i="60"/>
  <c r="AR500" i="60"/>
  <c r="AS500" i="60"/>
  <c r="AT500" i="60"/>
  <c r="AU500" i="60"/>
  <c r="AV500" i="60"/>
  <c r="AW500" i="60"/>
  <c r="AX500" i="60"/>
  <c r="AY500" i="60"/>
  <c r="AZ500" i="60"/>
  <c r="BA500" i="60"/>
  <c r="BB500" i="60"/>
  <c r="AP501" i="60"/>
  <c r="AQ501" i="60"/>
  <c r="AR501" i="60"/>
  <c r="AS501" i="60"/>
  <c r="AT501" i="60"/>
  <c r="AU501" i="60"/>
  <c r="AV501" i="60"/>
  <c r="AW501" i="60"/>
  <c r="AX501" i="60"/>
  <c r="AY501" i="60"/>
  <c r="AZ501" i="60"/>
  <c r="BA501" i="60"/>
  <c r="BB501" i="60"/>
  <c r="AP502" i="60"/>
  <c r="AQ502" i="60"/>
  <c r="AR502" i="60"/>
  <c r="AS502" i="60"/>
  <c r="AT502" i="60"/>
  <c r="AU502" i="60"/>
  <c r="AV502" i="60"/>
  <c r="AW502" i="60"/>
  <c r="AX502" i="60"/>
  <c r="AY502" i="60"/>
  <c r="AZ502" i="60"/>
  <c r="BA502" i="60"/>
  <c r="BB502" i="60"/>
  <c r="AP503" i="60"/>
  <c r="AQ503" i="60"/>
  <c r="AR503" i="60"/>
  <c r="AS503" i="60"/>
  <c r="AT503" i="60"/>
  <c r="AU503" i="60"/>
  <c r="AV503" i="60"/>
  <c r="AW503" i="60"/>
  <c r="AX503" i="60"/>
  <c r="AY503" i="60"/>
  <c r="AZ503" i="60"/>
  <c r="BA503" i="60"/>
  <c r="BB503" i="60"/>
  <c r="AP504" i="60"/>
  <c r="AQ504" i="60"/>
  <c r="AR504" i="60"/>
  <c r="AS504" i="60"/>
  <c r="AT504" i="60"/>
  <c r="AU504" i="60"/>
  <c r="AV504" i="60"/>
  <c r="AW504" i="60"/>
  <c r="AX504" i="60"/>
  <c r="AY504" i="60"/>
  <c r="AZ504" i="60"/>
  <c r="BA504" i="60"/>
  <c r="BB504" i="60"/>
  <c r="AP505" i="60"/>
  <c r="AQ505" i="60"/>
  <c r="AR505" i="60"/>
  <c r="AS505" i="60"/>
  <c r="AT505" i="60"/>
  <c r="AU505" i="60"/>
  <c r="AV505" i="60"/>
  <c r="AW505" i="60"/>
  <c r="AX505" i="60"/>
  <c r="AY505" i="60"/>
  <c r="AZ505" i="60"/>
  <c r="BA505" i="60"/>
  <c r="BB505" i="60"/>
  <c r="AP506" i="60"/>
  <c r="AQ506" i="60"/>
  <c r="AR506" i="60"/>
  <c r="AS506" i="60"/>
  <c r="AT506" i="60"/>
  <c r="AU506" i="60"/>
  <c r="AV506" i="60"/>
  <c r="AW506" i="60"/>
  <c r="AX506" i="60"/>
  <c r="AY506" i="60"/>
  <c r="AZ506" i="60"/>
  <c r="BA506" i="60"/>
  <c r="BB506" i="60"/>
  <c r="AP507" i="60"/>
  <c r="AQ507" i="60"/>
  <c r="AR507" i="60"/>
  <c r="AS507" i="60"/>
  <c r="AT507" i="60"/>
  <c r="AU507" i="60"/>
  <c r="AV507" i="60"/>
  <c r="AW507" i="60"/>
  <c r="AX507" i="60"/>
  <c r="AY507" i="60"/>
  <c r="AZ507" i="60"/>
  <c r="BA507" i="60"/>
  <c r="BB507" i="60"/>
  <c r="AP508" i="60"/>
  <c r="AQ508" i="60"/>
  <c r="AR508" i="60"/>
  <c r="AS508" i="60"/>
  <c r="AT508" i="60"/>
  <c r="AU508" i="60"/>
  <c r="AV508" i="60"/>
  <c r="AW508" i="60"/>
  <c r="AX508" i="60"/>
  <c r="AY508" i="60"/>
  <c r="AZ508" i="60"/>
  <c r="BA508" i="60"/>
  <c r="BB508" i="60"/>
  <c r="AP509" i="60"/>
  <c r="AQ509" i="60"/>
  <c r="AR509" i="60"/>
  <c r="AS509" i="60"/>
  <c r="AT509" i="60"/>
  <c r="AU509" i="60"/>
  <c r="AV509" i="60"/>
  <c r="AW509" i="60"/>
  <c r="AX509" i="60"/>
  <c r="AY509" i="60"/>
  <c r="AZ509" i="60"/>
  <c r="BA509" i="60"/>
  <c r="BB509" i="60"/>
  <c r="AP510" i="60"/>
  <c r="AQ510" i="60"/>
  <c r="AR510" i="60"/>
  <c r="AS510" i="60"/>
  <c r="AT510" i="60"/>
  <c r="AU510" i="60"/>
  <c r="AV510" i="60"/>
  <c r="AW510" i="60"/>
  <c r="AX510" i="60"/>
  <c r="AY510" i="60"/>
  <c r="AZ510" i="60"/>
  <c r="BA510" i="60"/>
  <c r="BB510" i="60"/>
  <c r="AP511" i="60"/>
  <c r="AQ511" i="60"/>
  <c r="AR511" i="60"/>
  <c r="AS511" i="60"/>
  <c r="AT511" i="60"/>
  <c r="AU511" i="60"/>
  <c r="AV511" i="60"/>
  <c r="AW511" i="60"/>
  <c r="AX511" i="60"/>
  <c r="AY511" i="60"/>
  <c r="AZ511" i="60"/>
  <c r="BA511" i="60"/>
  <c r="BB511" i="60"/>
  <c r="AP512" i="60"/>
  <c r="AQ512" i="60"/>
  <c r="AR512" i="60"/>
  <c r="AS512" i="60"/>
  <c r="AT512" i="60"/>
  <c r="AU512" i="60"/>
  <c r="AV512" i="60"/>
  <c r="AW512" i="60"/>
  <c r="AX512" i="60"/>
  <c r="AY512" i="60"/>
  <c r="AZ512" i="60"/>
  <c r="BA512" i="60"/>
  <c r="BB512" i="60"/>
  <c r="AP513" i="60"/>
  <c r="AQ513" i="60"/>
  <c r="AR513" i="60"/>
  <c r="AS513" i="60"/>
  <c r="AT513" i="60"/>
  <c r="AU513" i="60"/>
  <c r="AV513" i="60"/>
  <c r="AW513" i="60"/>
  <c r="AX513" i="60"/>
  <c r="AY513" i="60"/>
  <c r="AZ513" i="60"/>
  <c r="BA513" i="60"/>
  <c r="BB513" i="60"/>
  <c r="AP514" i="60"/>
  <c r="AQ514" i="60"/>
  <c r="AR514" i="60"/>
  <c r="AS514" i="60"/>
  <c r="AT514" i="60"/>
  <c r="AU514" i="60"/>
  <c r="AV514" i="60"/>
  <c r="AW514" i="60"/>
  <c r="AX514" i="60"/>
  <c r="AY514" i="60"/>
  <c r="AZ514" i="60"/>
  <c r="BA514" i="60"/>
  <c r="BB514" i="60"/>
  <c r="AP515" i="60"/>
  <c r="AQ515" i="60"/>
  <c r="AR515" i="60"/>
  <c r="AS515" i="60"/>
  <c r="AT515" i="60"/>
  <c r="AU515" i="60"/>
  <c r="AV515" i="60"/>
  <c r="AW515" i="60"/>
  <c r="AX515" i="60"/>
  <c r="AY515" i="60"/>
  <c r="AZ515" i="60"/>
  <c r="BA515" i="60"/>
  <c r="BB515" i="60"/>
  <c r="AP516" i="60"/>
  <c r="AQ516" i="60"/>
  <c r="AR516" i="60"/>
  <c r="AS516" i="60"/>
  <c r="AT516" i="60"/>
  <c r="AU516" i="60"/>
  <c r="AV516" i="60"/>
  <c r="AW516" i="60"/>
  <c r="AX516" i="60"/>
  <c r="AY516" i="60"/>
  <c r="AZ516" i="60"/>
  <c r="BA516" i="60"/>
  <c r="BB516" i="60"/>
  <c r="AP517" i="60"/>
  <c r="AQ517" i="60"/>
  <c r="AR517" i="60"/>
  <c r="AS517" i="60"/>
  <c r="AT517" i="60"/>
  <c r="AU517" i="60"/>
  <c r="AV517" i="60"/>
  <c r="AW517" i="60"/>
  <c r="AX517" i="60"/>
  <c r="AY517" i="60"/>
  <c r="AZ517" i="60"/>
  <c r="BA517" i="60"/>
  <c r="BB517" i="60"/>
  <c r="AP518" i="60"/>
  <c r="AQ518" i="60"/>
  <c r="AR518" i="60"/>
  <c r="AS518" i="60"/>
  <c r="AT518" i="60"/>
  <c r="AU518" i="60"/>
  <c r="AV518" i="60"/>
  <c r="AW518" i="60"/>
  <c r="AX518" i="60"/>
  <c r="AY518" i="60"/>
  <c r="AZ518" i="60"/>
  <c r="BA518" i="60"/>
  <c r="BB518" i="60"/>
  <c r="AP519" i="60"/>
  <c r="AQ519" i="60"/>
  <c r="AR519" i="60"/>
  <c r="AS519" i="60"/>
  <c r="AT519" i="60"/>
  <c r="AU519" i="60"/>
  <c r="AV519" i="60"/>
  <c r="AW519" i="60"/>
  <c r="AX519" i="60"/>
  <c r="AY519" i="60"/>
  <c r="AZ519" i="60"/>
  <c r="BA519" i="60"/>
  <c r="BB519" i="60"/>
  <c r="AP520" i="60"/>
  <c r="AQ520" i="60"/>
  <c r="AR520" i="60"/>
  <c r="AS520" i="60"/>
  <c r="AT520" i="60"/>
  <c r="AU520" i="60"/>
  <c r="AV520" i="60"/>
  <c r="AW520" i="60"/>
  <c r="AX520" i="60"/>
  <c r="AY520" i="60"/>
  <c r="AZ520" i="60"/>
  <c r="BA520" i="60"/>
  <c r="BB520" i="60"/>
  <c r="AP521" i="60"/>
  <c r="AQ521" i="60"/>
  <c r="AR521" i="60"/>
  <c r="AS521" i="60"/>
  <c r="AT521" i="60"/>
  <c r="AU521" i="60"/>
  <c r="AV521" i="60"/>
  <c r="AW521" i="60"/>
  <c r="AX521" i="60"/>
  <c r="AY521" i="60"/>
  <c r="AZ521" i="60"/>
  <c r="BA521" i="60"/>
  <c r="BB521" i="60"/>
  <c r="AP522" i="60"/>
  <c r="AQ522" i="60"/>
  <c r="AR522" i="60"/>
  <c r="AS522" i="60"/>
  <c r="AT522" i="60"/>
  <c r="AU522" i="60"/>
  <c r="AV522" i="60"/>
  <c r="AW522" i="60"/>
  <c r="AX522" i="60"/>
  <c r="AY522" i="60"/>
  <c r="AZ522" i="60"/>
  <c r="BA522" i="60"/>
  <c r="BB522" i="60"/>
  <c r="AP523" i="60"/>
  <c r="AQ523" i="60"/>
  <c r="AR523" i="60"/>
  <c r="AS523" i="60"/>
  <c r="AT523" i="60"/>
  <c r="AU523" i="60"/>
  <c r="AV523" i="60"/>
  <c r="AW523" i="60"/>
  <c r="AX523" i="60"/>
  <c r="AY523" i="60"/>
  <c r="AZ523" i="60"/>
  <c r="BA523" i="60"/>
  <c r="BB523" i="60"/>
  <c r="AP524" i="60"/>
  <c r="AQ524" i="60"/>
  <c r="AR524" i="60"/>
  <c r="AS524" i="60"/>
  <c r="AT524" i="60"/>
  <c r="AU524" i="60"/>
  <c r="AV524" i="60"/>
  <c r="AW524" i="60"/>
  <c r="AX524" i="60"/>
  <c r="AY524" i="60"/>
  <c r="AZ524" i="60"/>
  <c r="BA524" i="60"/>
  <c r="BB524" i="60"/>
  <c r="AP525" i="60"/>
  <c r="AQ525" i="60"/>
  <c r="AR525" i="60"/>
  <c r="AS525" i="60"/>
  <c r="AT525" i="60"/>
  <c r="AU525" i="60"/>
  <c r="AV525" i="60"/>
  <c r="AW525" i="60"/>
  <c r="AX525" i="60"/>
  <c r="AY525" i="60"/>
  <c r="AZ525" i="60"/>
  <c r="BA525" i="60"/>
  <c r="BB525" i="60"/>
  <c r="AP526" i="60"/>
  <c r="AQ526" i="60"/>
  <c r="AR526" i="60"/>
  <c r="AS526" i="60"/>
  <c r="AT526" i="60"/>
  <c r="AU526" i="60"/>
  <c r="AV526" i="60"/>
  <c r="AW526" i="60"/>
  <c r="AX526" i="60"/>
  <c r="AY526" i="60"/>
  <c r="AZ526" i="60"/>
  <c r="BA526" i="60"/>
  <c r="BB526" i="60"/>
  <c r="AP527" i="60"/>
  <c r="AQ527" i="60"/>
  <c r="AR527" i="60"/>
  <c r="AS527" i="60"/>
  <c r="AT527" i="60"/>
  <c r="AU527" i="60"/>
  <c r="AV527" i="60"/>
  <c r="AW527" i="60"/>
  <c r="AX527" i="60"/>
  <c r="AY527" i="60"/>
  <c r="AZ527" i="60"/>
  <c r="BA527" i="60"/>
  <c r="BB527" i="60"/>
  <c r="AP528" i="60"/>
  <c r="AQ528" i="60"/>
  <c r="AR528" i="60"/>
  <c r="AS528" i="60"/>
  <c r="AT528" i="60"/>
  <c r="AU528" i="60"/>
  <c r="AV528" i="60"/>
  <c r="AW528" i="60"/>
  <c r="AX528" i="60"/>
  <c r="AY528" i="60"/>
  <c r="AZ528" i="60"/>
  <c r="BA528" i="60"/>
  <c r="BB528" i="60"/>
  <c r="AP529" i="60"/>
  <c r="AQ529" i="60"/>
  <c r="AR529" i="60"/>
  <c r="AS529" i="60"/>
  <c r="AT529" i="60"/>
  <c r="AU529" i="60"/>
  <c r="AV529" i="60"/>
  <c r="AW529" i="60"/>
  <c r="AX529" i="60"/>
  <c r="AY529" i="60"/>
  <c r="AZ529" i="60"/>
  <c r="BA529" i="60"/>
  <c r="BB529" i="60"/>
  <c r="AP530" i="60"/>
  <c r="AQ530" i="60"/>
  <c r="AR530" i="60"/>
  <c r="AS530" i="60"/>
  <c r="AT530" i="60"/>
  <c r="AU530" i="60"/>
  <c r="AV530" i="60"/>
  <c r="AW530" i="60"/>
  <c r="AX530" i="60"/>
  <c r="AY530" i="60"/>
  <c r="AZ530" i="60"/>
  <c r="BA530" i="60"/>
  <c r="BB530" i="60"/>
  <c r="AP531" i="60"/>
  <c r="AQ531" i="60"/>
  <c r="AR531" i="60"/>
  <c r="AS531" i="60"/>
  <c r="AT531" i="60"/>
  <c r="AU531" i="60"/>
  <c r="AV531" i="60"/>
  <c r="AW531" i="60"/>
  <c r="AX531" i="60"/>
  <c r="AY531" i="60"/>
  <c r="AZ531" i="60"/>
  <c r="BA531" i="60"/>
  <c r="BB531" i="60"/>
  <c r="AP532" i="60"/>
  <c r="AQ532" i="60"/>
  <c r="AR532" i="60"/>
  <c r="AS532" i="60"/>
  <c r="AT532" i="60"/>
  <c r="AU532" i="60"/>
  <c r="AV532" i="60"/>
  <c r="AW532" i="60"/>
  <c r="AX532" i="60"/>
  <c r="AY532" i="60"/>
  <c r="AZ532" i="60"/>
  <c r="BA532" i="60"/>
  <c r="BB532" i="60"/>
  <c r="AP533" i="60"/>
  <c r="AQ533" i="60"/>
  <c r="AR533" i="60"/>
  <c r="AS533" i="60"/>
  <c r="AT533" i="60"/>
  <c r="AU533" i="60"/>
  <c r="AV533" i="60"/>
  <c r="AW533" i="60"/>
  <c r="AX533" i="60"/>
  <c r="AY533" i="60"/>
  <c r="AZ533" i="60"/>
  <c r="BA533" i="60"/>
  <c r="BB533" i="60"/>
  <c r="AP534" i="60"/>
  <c r="AQ534" i="60"/>
  <c r="AR534" i="60"/>
  <c r="AS534" i="60"/>
  <c r="AT534" i="60"/>
  <c r="AU534" i="60"/>
  <c r="AV534" i="60"/>
  <c r="AW534" i="60"/>
  <c r="AX534" i="60"/>
  <c r="AY534" i="60"/>
  <c r="AZ534" i="60"/>
  <c r="BA534" i="60"/>
  <c r="BB534" i="60"/>
  <c r="AP535" i="60"/>
  <c r="AQ535" i="60"/>
  <c r="AR535" i="60"/>
  <c r="AS535" i="60"/>
  <c r="AT535" i="60"/>
  <c r="AU535" i="60"/>
  <c r="AV535" i="60"/>
  <c r="AW535" i="60"/>
  <c r="AX535" i="60"/>
  <c r="AY535" i="60"/>
  <c r="AZ535" i="60"/>
  <c r="BA535" i="60"/>
  <c r="BB535" i="60"/>
  <c r="AP536" i="60"/>
  <c r="AQ536" i="60"/>
  <c r="AR536" i="60"/>
  <c r="AS536" i="60"/>
  <c r="AT536" i="60"/>
  <c r="AU536" i="60"/>
  <c r="AV536" i="60"/>
  <c r="AW536" i="60"/>
  <c r="AX536" i="60"/>
  <c r="AY536" i="60"/>
  <c r="AZ536" i="60"/>
  <c r="BA536" i="60"/>
  <c r="BB536" i="60"/>
  <c r="AP537" i="60"/>
  <c r="AQ537" i="60"/>
  <c r="AR537" i="60"/>
  <c r="AS537" i="60"/>
  <c r="AT537" i="60"/>
  <c r="AU537" i="60"/>
  <c r="AV537" i="60"/>
  <c r="AW537" i="60"/>
  <c r="AX537" i="60"/>
  <c r="AY537" i="60"/>
  <c r="AZ537" i="60"/>
  <c r="BA537" i="60"/>
  <c r="BB537" i="60"/>
  <c r="AP538" i="60"/>
  <c r="AQ538" i="60"/>
  <c r="AR538" i="60"/>
  <c r="AS538" i="60"/>
  <c r="AT538" i="60"/>
  <c r="AU538" i="60"/>
  <c r="AV538" i="60"/>
  <c r="AW538" i="60"/>
  <c r="AX538" i="60"/>
  <c r="AY538" i="60"/>
  <c r="AZ538" i="60"/>
  <c r="BA538" i="60"/>
  <c r="BB538" i="60"/>
  <c r="AP539" i="60"/>
  <c r="AQ539" i="60"/>
  <c r="AR539" i="60"/>
  <c r="AS539" i="60"/>
  <c r="AT539" i="60"/>
  <c r="AU539" i="60"/>
  <c r="AV539" i="60"/>
  <c r="AW539" i="60"/>
  <c r="AX539" i="60"/>
  <c r="AY539" i="60"/>
  <c r="AZ539" i="60"/>
  <c r="BA539" i="60"/>
  <c r="BB539" i="60"/>
  <c r="AP540" i="60"/>
  <c r="AQ540" i="60"/>
  <c r="AR540" i="60"/>
  <c r="AS540" i="60"/>
  <c r="AT540" i="60"/>
  <c r="AU540" i="60"/>
  <c r="AV540" i="60"/>
  <c r="AW540" i="60"/>
  <c r="AX540" i="60"/>
  <c r="AY540" i="60"/>
  <c r="AZ540" i="60"/>
  <c r="BA540" i="60"/>
  <c r="BB540" i="60"/>
  <c r="AP541" i="60"/>
  <c r="AQ541" i="60"/>
  <c r="AR541" i="60"/>
  <c r="AS541" i="60"/>
  <c r="AT541" i="60"/>
  <c r="AU541" i="60"/>
  <c r="AV541" i="60"/>
  <c r="AW541" i="60"/>
  <c r="AX541" i="60"/>
  <c r="AY541" i="60"/>
  <c r="AZ541" i="60"/>
  <c r="BA541" i="60"/>
  <c r="BB541" i="60"/>
  <c r="AP542" i="60"/>
  <c r="AQ542" i="60"/>
  <c r="AR542" i="60"/>
  <c r="AS542" i="60"/>
  <c r="AT542" i="60"/>
  <c r="AU542" i="60"/>
  <c r="AV542" i="60"/>
  <c r="AW542" i="60"/>
  <c r="AX542" i="60"/>
  <c r="AY542" i="60"/>
  <c r="AZ542" i="60"/>
  <c r="BA542" i="60"/>
  <c r="BB542" i="60"/>
  <c r="AP543" i="60"/>
  <c r="AQ543" i="60"/>
  <c r="AR543" i="60"/>
  <c r="AS543" i="60"/>
  <c r="AT543" i="60"/>
  <c r="AU543" i="60"/>
  <c r="AV543" i="60"/>
  <c r="AW543" i="60"/>
  <c r="AX543" i="60"/>
  <c r="AY543" i="60"/>
  <c r="AZ543" i="60"/>
  <c r="BA543" i="60"/>
  <c r="BB543" i="60"/>
  <c r="AP544" i="60"/>
  <c r="AQ544" i="60"/>
  <c r="AR544" i="60"/>
  <c r="AS544" i="60"/>
  <c r="AT544" i="60"/>
  <c r="AU544" i="60"/>
  <c r="AV544" i="60"/>
  <c r="AW544" i="60"/>
  <c r="AX544" i="60"/>
  <c r="AY544" i="60"/>
  <c r="AZ544" i="60"/>
  <c r="BA544" i="60"/>
  <c r="BB544" i="60"/>
  <c r="AP545" i="60"/>
  <c r="AQ545" i="60"/>
  <c r="AR545" i="60"/>
  <c r="AS545" i="60"/>
  <c r="AT545" i="60"/>
  <c r="AU545" i="60"/>
  <c r="AV545" i="60"/>
  <c r="AW545" i="60"/>
  <c r="AX545" i="60"/>
  <c r="AY545" i="60"/>
  <c r="AZ545" i="60"/>
  <c r="BA545" i="60"/>
  <c r="BB545" i="60"/>
  <c r="AP546" i="60"/>
  <c r="AQ546" i="60"/>
  <c r="AR546" i="60"/>
  <c r="AS546" i="60"/>
  <c r="AT546" i="60"/>
  <c r="AU546" i="60"/>
  <c r="AV546" i="60"/>
  <c r="AW546" i="60"/>
  <c r="AX546" i="60"/>
  <c r="AY546" i="60"/>
  <c r="AZ546" i="60"/>
  <c r="BA546" i="60"/>
  <c r="BB546" i="60"/>
  <c r="AP547" i="60"/>
  <c r="AQ547" i="60"/>
  <c r="AR547" i="60"/>
  <c r="AS547" i="60"/>
  <c r="AT547" i="60"/>
  <c r="AU547" i="60"/>
  <c r="AV547" i="60"/>
  <c r="AW547" i="60"/>
  <c r="AX547" i="60"/>
  <c r="AY547" i="60"/>
  <c r="AZ547" i="60"/>
  <c r="BA547" i="60"/>
  <c r="BB547" i="60"/>
  <c r="AP548" i="60"/>
  <c r="AQ548" i="60"/>
  <c r="AR548" i="60"/>
  <c r="AS548" i="60"/>
  <c r="AT548" i="60"/>
  <c r="AU548" i="60"/>
  <c r="AV548" i="60"/>
  <c r="AW548" i="60"/>
  <c r="AX548" i="60"/>
  <c r="AY548" i="60"/>
  <c r="AZ548" i="60"/>
  <c r="BA548" i="60"/>
  <c r="BB548" i="60"/>
  <c r="AP549" i="60"/>
  <c r="AQ549" i="60"/>
  <c r="AR549" i="60"/>
  <c r="AS549" i="60"/>
  <c r="AT549" i="60"/>
  <c r="AU549" i="60"/>
  <c r="AV549" i="60"/>
  <c r="AW549" i="60"/>
  <c r="AX549" i="60"/>
  <c r="AY549" i="60"/>
  <c r="AZ549" i="60"/>
  <c r="BA549" i="60"/>
  <c r="BB549" i="60"/>
  <c r="AP550" i="60"/>
  <c r="AQ550" i="60"/>
  <c r="AR550" i="60"/>
  <c r="AS550" i="60"/>
  <c r="AT550" i="60"/>
  <c r="AU550" i="60"/>
  <c r="AV550" i="60"/>
  <c r="AW550" i="60"/>
  <c r="AX550" i="60"/>
  <c r="AY550" i="60"/>
  <c r="AZ550" i="60"/>
  <c r="BA550" i="60"/>
  <c r="BB550" i="60"/>
  <c r="AP551" i="60"/>
  <c r="AQ551" i="60"/>
  <c r="AR551" i="60"/>
  <c r="AS551" i="60"/>
  <c r="AT551" i="60"/>
  <c r="AU551" i="60"/>
  <c r="AV551" i="60"/>
  <c r="AW551" i="60"/>
  <c r="AX551" i="60"/>
  <c r="AY551" i="60"/>
  <c r="AZ551" i="60"/>
  <c r="BA551" i="60"/>
  <c r="BB551" i="60"/>
  <c r="AP552" i="60"/>
  <c r="AQ552" i="60"/>
  <c r="AR552" i="60"/>
  <c r="AS552" i="60"/>
  <c r="AT552" i="60"/>
  <c r="AU552" i="60"/>
  <c r="AV552" i="60"/>
  <c r="AW552" i="60"/>
  <c r="AX552" i="60"/>
  <c r="AY552" i="60"/>
  <c r="AZ552" i="60"/>
  <c r="BA552" i="60"/>
  <c r="BB552" i="60"/>
  <c r="AP553" i="60"/>
  <c r="AQ553" i="60"/>
  <c r="AR553" i="60"/>
  <c r="AS553" i="60"/>
  <c r="AT553" i="60"/>
  <c r="AU553" i="60"/>
  <c r="AV553" i="60"/>
  <c r="AW553" i="60"/>
  <c r="AX553" i="60"/>
  <c r="AY553" i="60"/>
  <c r="AZ553" i="60"/>
  <c r="BA553" i="60"/>
  <c r="BB553" i="60"/>
  <c r="AP554" i="60"/>
  <c r="AQ554" i="60"/>
  <c r="AR554" i="60"/>
  <c r="AS554" i="60"/>
  <c r="AT554" i="60"/>
  <c r="AU554" i="60"/>
  <c r="AV554" i="60"/>
  <c r="AW554" i="60"/>
  <c r="AX554" i="60"/>
  <c r="AY554" i="60"/>
  <c r="AZ554" i="60"/>
  <c r="BA554" i="60"/>
  <c r="BB554" i="60"/>
  <c r="AP555" i="60"/>
  <c r="AQ555" i="60"/>
  <c r="AR555" i="60"/>
  <c r="AS555" i="60"/>
  <c r="AT555" i="60"/>
  <c r="AU555" i="60"/>
  <c r="AV555" i="60"/>
  <c r="AW555" i="60"/>
  <c r="AX555" i="60"/>
  <c r="AY555" i="60"/>
  <c r="AZ555" i="60"/>
  <c r="BA555" i="60"/>
  <c r="BB555" i="60"/>
  <c r="AP556" i="60"/>
  <c r="AQ556" i="60"/>
  <c r="AR556" i="60"/>
  <c r="AS556" i="60"/>
  <c r="AT556" i="60"/>
  <c r="AU556" i="60"/>
  <c r="AV556" i="60"/>
  <c r="AW556" i="60"/>
  <c r="AX556" i="60"/>
  <c r="AY556" i="60"/>
  <c r="AZ556" i="60"/>
  <c r="BA556" i="60"/>
  <c r="BB556" i="60"/>
  <c r="AP557" i="60"/>
  <c r="AQ557" i="60"/>
  <c r="AR557" i="60"/>
  <c r="AS557" i="60"/>
  <c r="AT557" i="60"/>
  <c r="AU557" i="60"/>
  <c r="AV557" i="60"/>
  <c r="AW557" i="60"/>
  <c r="AX557" i="60"/>
  <c r="AY557" i="60"/>
  <c r="AZ557" i="60"/>
  <c r="BA557" i="60"/>
  <c r="BB557" i="60"/>
  <c r="AP558" i="60"/>
  <c r="AQ558" i="60"/>
  <c r="AR558" i="60"/>
  <c r="AS558" i="60"/>
  <c r="AT558" i="60"/>
  <c r="AU558" i="60"/>
  <c r="AV558" i="60"/>
  <c r="AW558" i="60"/>
  <c r="AX558" i="60"/>
  <c r="AY558" i="60"/>
  <c r="AZ558" i="60"/>
  <c r="BA558" i="60"/>
  <c r="BB558" i="60"/>
  <c r="AP559" i="60"/>
  <c r="AQ559" i="60"/>
  <c r="AR559" i="60"/>
  <c r="AS559" i="60"/>
  <c r="AT559" i="60"/>
  <c r="AU559" i="60"/>
  <c r="AV559" i="60"/>
  <c r="AW559" i="60"/>
  <c r="AX559" i="60"/>
  <c r="AY559" i="60"/>
  <c r="AZ559" i="60"/>
  <c r="BA559" i="60"/>
  <c r="BB559" i="60"/>
  <c r="AP560" i="60"/>
  <c r="AQ560" i="60"/>
  <c r="AR560" i="60"/>
  <c r="AS560" i="60"/>
  <c r="AT560" i="60"/>
  <c r="AU560" i="60"/>
  <c r="AV560" i="60"/>
  <c r="AW560" i="60"/>
  <c r="AX560" i="60"/>
  <c r="AY560" i="60"/>
  <c r="AZ560" i="60"/>
  <c r="BA560" i="60"/>
  <c r="BB560" i="60"/>
  <c r="AP561" i="60"/>
  <c r="AQ561" i="60"/>
  <c r="AR561" i="60"/>
  <c r="AS561" i="60"/>
  <c r="AT561" i="60"/>
  <c r="AU561" i="60"/>
  <c r="AV561" i="60"/>
  <c r="AW561" i="60"/>
  <c r="AX561" i="60"/>
  <c r="AY561" i="60"/>
  <c r="AZ561" i="60"/>
  <c r="BA561" i="60"/>
  <c r="BB561" i="60"/>
  <c r="AP562" i="60"/>
  <c r="AQ562" i="60"/>
  <c r="AR562" i="60"/>
  <c r="AS562" i="60"/>
  <c r="AT562" i="60"/>
  <c r="AU562" i="60"/>
  <c r="AV562" i="60"/>
  <c r="AW562" i="60"/>
  <c r="AX562" i="60"/>
  <c r="AY562" i="60"/>
  <c r="AZ562" i="60"/>
  <c r="BA562" i="60"/>
  <c r="BB562" i="60"/>
  <c r="AP563" i="60"/>
  <c r="AQ563" i="60"/>
  <c r="AR563" i="60"/>
  <c r="AS563" i="60"/>
  <c r="AT563" i="60"/>
  <c r="AU563" i="60"/>
  <c r="AV563" i="60"/>
  <c r="AW563" i="60"/>
  <c r="AX563" i="60"/>
  <c r="AY563" i="60"/>
  <c r="AZ563" i="60"/>
  <c r="BA563" i="60"/>
  <c r="BB563" i="60"/>
  <c r="AP564" i="60"/>
  <c r="AQ564" i="60"/>
  <c r="AR564" i="60"/>
  <c r="AS564" i="60"/>
  <c r="AT564" i="60"/>
  <c r="AU564" i="60"/>
  <c r="AV564" i="60"/>
  <c r="AW564" i="60"/>
  <c r="AX564" i="60"/>
  <c r="AY564" i="60"/>
  <c r="AZ564" i="60"/>
  <c r="BA564" i="60"/>
  <c r="BB564" i="60"/>
  <c r="AP565" i="60"/>
  <c r="AQ565" i="60"/>
  <c r="AR565" i="60"/>
  <c r="AS565" i="60"/>
  <c r="AT565" i="60"/>
  <c r="AU565" i="60"/>
  <c r="AV565" i="60"/>
  <c r="AW565" i="60"/>
  <c r="AX565" i="60"/>
  <c r="AY565" i="60"/>
  <c r="AZ565" i="60"/>
  <c r="BA565" i="60"/>
  <c r="BB565" i="60"/>
  <c r="AP566" i="60"/>
  <c r="AQ566" i="60"/>
  <c r="AR566" i="60"/>
  <c r="AS566" i="60"/>
  <c r="AT566" i="60"/>
  <c r="AU566" i="60"/>
  <c r="AV566" i="60"/>
  <c r="AW566" i="60"/>
  <c r="AX566" i="60"/>
  <c r="AY566" i="60"/>
  <c r="AZ566" i="60"/>
  <c r="BA566" i="60"/>
  <c r="BB566" i="60"/>
  <c r="AP567" i="60"/>
  <c r="AQ567" i="60"/>
  <c r="AR567" i="60"/>
  <c r="AS567" i="60"/>
  <c r="AT567" i="60"/>
  <c r="AU567" i="60"/>
  <c r="AV567" i="60"/>
  <c r="AW567" i="60"/>
  <c r="AX567" i="60"/>
  <c r="AY567" i="60"/>
  <c r="AZ567" i="60"/>
  <c r="BA567" i="60"/>
  <c r="BB567" i="60"/>
  <c r="AP568" i="60"/>
  <c r="AQ568" i="60"/>
  <c r="AR568" i="60"/>
  <c r="AS568" i="60"/>
  <c r="AT568" i="60"/>
  <c r="AU568" i="60"/>
  <c r="AV568" i="60"/>
  <c r="AW568" i="60"/>
  <c r="AX568" i="60"/>
  <c r="AY568" i="60"/>
  <c r="AZ568" i="60"/>
  <c r="BA568" i="60"/>
  <c r="BB568" i="60"/>
  <c r="AP569" i="60"/>
  <c r="AQ569" i="60"/>
  <c r="AR569" i="60"/>
  <c r="AS569" i="60"/>
  <c r="AT569" i="60"/>
  <c r="AU569" i="60"/>
  <c r="AV569" i="60"/>
  <c r="AW569" i="60"/>
  <c r="AX569" i="60"/>
  <c r="AY569" i="60"/>
  <c r="AZ569" i="60"/>
  <c r="BA569" i="60"/>
  <c r="BB569" i="60"/>
  <c r="AP570" i="60"/>
  <c r="AQ570" i="60"/>
  <c r="AR570" i="60"/>
  <c r="AS570" i="60"/>
  <c r="AT570" i="60"/>
  <c r="AU570" i="60"/>
  <c r="AV570" i="60"/>
  <c r="AW570" i="60"/>
  <c r="AX570" i="60"/>
  <c r="AY570" i="60"/>
  <c r="AZ570" i="60"/>
  <c r="BA570" i="60"/>
  <c r="BB570" i="60"/>
  <c r="AP571" i="60"/>
  <c r="AQ571" i="60"/>
  <c r="AR571" i="60"/>
  <c r="AS571" i="60"/>
  <c r="AT571" i="60"/>
  <c r="AU571" i="60"/>
  <c r="AV571" i="60"/>
  <c r="AW571" i="60"/>
  <c r="AX571" i="60"/>
  <c r="AY571" i="60"/>
  <c r="AZ571" i="60"/>
  <c r="BA571" i="60"/>
  <c r="BB571" i="60"/>
  <c r="AP572" i="60"/>
  <c r="AQ572" i="60"/>
  <c r="AR572" i="60"/>
  <c r="AS572" i="60"/>
  <c r="AT572" i="60"/>
  <c r="AU572" i="60"/>
  <c r="AV572" i="60"/>
  <c r="AW572" i="60"/>
  <c r="AX572" i="60"/>
  <c r="AY572" i="60"/>
  <c r="AZ572" i="60"/>
  <c r="BA572" i="60"/>
  <c r="BB572" i="60"/>
  <c r="AP573" i="60"/>
  <c r="AQ573" i="60"/>
  <c r="AR573" i="60"/>
  <c r="AS573" i="60"/>
  <c r="AT573" i="60"/>
  <c r="AU573" i="60"/>
  <c r="AV573" i="60"/>
  <c r="AW573" i="60"/>
  <c r="AX573" i="60"/>
  <c r="AY573" i="60"/>
  <c r="AZ573" i="60"/>
  <c r="BA573" i="60"/>
  <c r="BB573" i="60"/>
  <c r="AP574" i="60"/>
  <c r="AQ574" i="60"/>
  <c r="AR574" i="60"/>
  <c r="AS574" i="60"/>
  <c r="AT574" i="60"/>
  <c r="AU574" i="60"/>
  <c r="AV574" i="60"/>
  <c r="AW574" i="60"/>
  <c r="AX574" i="60"/>
  <c r="AY574" i="60"/>
  <c r="AZ574" i="60"/>
  <c r="BA574" i="60"/>
  <c r="BB574" i="60"/>
  <c r="AP575" i="60"/>
  <c r="AQ575" i="60"/>
  <c r="AR575" i="60"/>
  <c r="AS575" i="60"/>
  <c r="AT575" i="60"/>
  <c r="AU575" i="60"/>
  <c r="AV575" i="60"/>
  <c r="AW575" i="60"/>
  <c r="AX575" i="60"/>
  <c r="AY575" i="60"/>
  <c r="AZ575" i="60"/>
  <c r="BA575" i="60"/>
  <c r="BB575" i="60"/>
  <c r="AP576" i="60"/>
  <c r="AQ576" i="60"/>
  <c r="AR576" i="60"/>
  <c r="AS576" i="60"/>
  <c r="AT576" i="60"/>
  <c r="AU576" i="60"/>
  <c r="AV576" i="60"/>
  <c r="AW576" i="60"/>
  <c r="AX576" i="60"/>
  <c r="AY576" i="60"/>
  <c r="AZ576" i="60"/>
  <c r="BA576" i="60"/>
  <c r="BB576" i="60"/>
  <c r="AP577" i="60"/>
  <c r="AQ577" i="60"/>
  <c r="AR577" i="60"/>
  <c r="AS577" i="60"/>
  <c r="AT577" i="60"/>
  <c r="AU577" i="60"/>
  <c r="AV577" i="60"/>
  <c r="AW577" i="60"/>
  <c r="AX577" i="60"/>
  <c r="AY577" i="60"/>
  <c r="AZ577" i="60"/>
  <c r="BA577" i="60"/>
  <c r="BB577" i="60"/>
  <c r="AP578" i="60"/>
  <c r="AQ578" i="60"/>
  <c r="AR578" i="60"/>
  <c r="AS578" i="60"/>
  <c r="AT578" i="60"/>
  <c r="AU578" i="60"/>
  <c r="AV578" i="60"/>
  <c r="AW578" i="60"/>
  <c r="AX578" i="60"/>
  <c r="AY578" i="60"/>
  <c r="AZ578" i="60"/>
  <c r="BA578" i="60"/>
  <c r="BB578" i="60"/>
  <c r="AP579" i="60"/>
  <c r="AQ579" i="60"/>
  <c r="AR579" i="60"/>
  <c r="AS579" i="60"/>
  <c r="AT579" i="60"/>
  <c r="AU579" i="60"/>
  <c r="AV579" i="60"/>
  <c r="AW579" i="60"/>
  <c r="AX579" i="60"/>
  <c r="AY579" i="60"/>
  <c r="AZ579" i="60"/>
  <c r="BA579" i="60"/>
  <c r="BB579" i="60"/>
  <c r="AP580" i="60"/>
  <c r="AQ580" i="60"/>
  <c r="AR580" i="60"/>
  <c r="AS580" i="60"/>
  <c r="AT580" i="60"/>
  <c r="AU580" i="60"/>
  <c r="AV580" i="60"/>
  <c r="AW580" i="60"/>
  <c r="AX580" i="60"/>
  <c r="AY580" i="60"/>
  <c r="AZ580" i="60"/>
  <c r="BA580" i="60"/>
  <c r="BB580" i="60"/>
  <c r="AP581" i="60"/>
  <c r="AQ581" i="60"/>
  <c r="AR581" i="60"/>
  <c r="AS581" i="60"/>
  <c r="AT581" i="60"/>
  <c r="AU581" i="60"/>
  <c r="AV581" i="60"/>
  <c r="AW581" i="60"/>
  <c r="AX581" i="60"/>
  <c r="AY581" i="60"/>
  <c r="AZ581" i="60"/>
  <c r="BA581" i="60"/>
  <c r="BB581" i="60"/>
  <c r="AP582" i="60"/>
  <c r="AQ582" i="60"/>
  <c r="AR582" i="60"/>
  <c r="AS582" i="60"/>
  <c r="AT582" i="60"/>
  <c r="AU582" i="60"/>
  <c r="AV582" i="60"/>
  <c r="AW582" i="60"/>
  <c r="AX582" i="60"/>
  <c r="AY582" i="60"/>
  <c r="AZ582" i="60"/>
  <c r="BA582" i="60"/>
  <c r="BB582" i="60"/>
  <c r="AP583" i="60"/>
  <c r="AQ583" i="60"/>
  <c r="AR583" i="60"/>
  <c r="AS583" i="60"/>
  <c r="AT583" i="60"/>
  <c r="AU583" i="60"/>
  <c r="AV583" i="60"/>
  <c r="AW583" i="60"/>
  <c r="AX583" i="60"/>
  <c r="AY583" i="60"/>
  <c r="AZ583" i="60"/>
  <c r="BA583" i="60"/>
  <c r="BB583" i="60"/>
  <c r="AP584" i="60"/>
  <c r="AQ584" i="60"/>
  <c r="AR584" i="60"/>
  <c r="AS584" i="60"/>
  <c r="AT584" i="60"/>
  <c r="AU584" i="60"/>
  <c r="AV584" i="60"/>
  <c r="AW584" i="60"/>
  <c r="AX584" i="60"/>
  <c r="AY584" i="60"/>
  <c r="AZ584" i="60"/>
  <c r="BA584" i="60"/>
  <c r="BB584" i="60"/>
  <c r="AP585" i="60"/>
  <c r="AQ585" i="60"/>
  <c r="AR585" i="60"/>
  <c r="AS585" i="60"/>
  <c r="AT585" i="60"/>
  <c r="AU585" i="60"/>
  <c r="AV585" i="60"/>
  <c r="AW585" i="60"/>
  <c r="AX585" i="60"/>
  <c r="AY585" i="60"/>
  <c r="AZ585" i="60"/>
  <c r="BA585" i="60"/>
  <c r="BB585" i="60"/>
  <c r="AP586" i="60"/>
  <c r="AQ586" i="60"/>
  <c r="AR586" i="60"/>
  <c r="AS586" i="60"/>
  <c r="AT586" i="60"/>
  <c r="AU586" i="60"/>
  <c r="AV586" i="60"/>
  <c r="AW586" i="60"/>
  <c r="AX586" i="60"/>
  <c r="AY586" i="60"/>
  <c r="AZ586" i="60"/>
  <c r="BA586" i="60"/>
  <c r="BB586" i="60"/>
  <c r="AP587" i="60"/>
  <c r="AQ587" i="60"/>
  <c r="AR587" i="60"/>
  <c r="AS587" i="60"/>
  <c r="AT587" i="60"/>
  <c r="AU587" i="60"/>
  <c r="AV587" i="60"/>
  <c r="AW587" i="60"/>
  <c r="AX587" i="60"/>
  <c r="AY587" i="60"/>
  <c r="AZ587" i="60"/>
  <c r="BA587" i="60"/>
  <c r="BB587" i="60"/>
  <c r="AP588" i="60"/>
  <c r="AQ588" i="60"/>
  <c r="AR588" i="60"/>
  <c r="AS588" i="60"/>
  <c r="AT588" i="60"/>
  <c r="AU588" i="60"/>
  <c r="AV588" i="60"/>
  <c r="AW588" i="60"/>
  <c r="AX588" i="60"/>
  <c r="AY588" i="60"/>
  <c r="AZ588" i="60"/>
  <c r="BA588" i="60"/>
  <c r="BB588" i="60"/>
  <c r="AP589" i="60"/>
  <c r="AQ589" i="60"/>
  <c r="AR589" i="60"/>
  <c r="AS589" i="60"/>
  <c r="AT589" i="60"/>
  <c r="AU589" i="60"/>
  <c r="AV589" i="60"/>
  <c r="AW589" i="60"/>
  <c r="AX589" i="60"/>
  <c r="AY589" i="60"/>
  <c r="AZ589" i="60"/>
  <c r="BA589" i="60"/>
  <c r="BB589" i="60"/>
  <c r="AP590" i="60"/>
  <c r="AQ590" i="60"/>
  <c r="AR590" i="60"/>
  <c r="AS590" i="60"/>
  <c r="AT590" i="60"/>
  <c r="AU590" i="60"/>
  <c r="AV590" i="60"/>
  <c r="AW590" i="60"/>
  <c r="AX590" i="60"/>
  <c r="AY590" i="60"/>
  <c r="AZ590" i="60"/>
  <c r="BA590" i="60"/>
  <c r="BB590" i="60"/>
  <c r="AP591" i="60"/>
  <c r="AQ591" i="60"/>
  <c r="AR591" i="60"/>
  <c r="AS591" i="60"/>
  <c r="AT591" i="60"/>
  <c r="AU591" i="60"/>
  <c r="AV591" i="60"/>
  <c r="AW591" i="60"/>
  <c r="AX591" i="60"/>
  <c r="AY591" i="60"/>
  <c r="AZ591" i="60"/>
  <c r="BA591" i="60"/>
  <c r="BB591" i="60"/>
  <c r="AP592" i="60"/>
  <c r="AQ592" i="60"/>
  <c r="AR592" i="60"/>
  <c r="AS592" i="60"/>
  <c r="AT592" i="60"/>
  <c r="AU592" i="60"/>
  <c r="AV592" i="60"/>
  <c r="AW592" i="60"/>
  <c r="AX592" i="60"/>
  <c r="AY592" i="60"/>
  <c r="AZ592" i="60"/>
  <c r="BA592" i="60"/>
  <c r="BB592" i="60"/>
  <c r="AP593" i="60"/>
  <c r="AQ593" i="60"/>
  <c r="AR593" i="60"/>
  <c r="AS593" i="60"/>
  <c r="AT593" i="60"/>
  <c r="AU593" i="60"/>
  <c r="AV593" i="60"/>
  <c r="AW593" i="60"/>
  <c r="AX593" i="60"/>
  <c r="AY593" i="60"/>
  <c r="AZ593" i="60"/>
  <c r="BA593" i="60"/>
  <c r="BB593" i="60"/>
  <c r="AP594" i="60"/>
  <c r="AQ594" i="60"/>
  <c r="AR594" i="60"/>
  <c r="AS594" i="60"/>
  <c r="AT594" i="60"/>
  <c r="AU594" i="60"/>
  <c r="AV594" i="60"/>
  <c r="AW594" i="60"/>
  <c r="AX594" i="60"/>
  <c r="AY594" i="60"/>
  <c r="AZ594" i="60"/>
  <c r="BA594" i="60"/>
  <c r="BB594" i="60"/>
  <c r="AP595" i="60"/>
  <c r="AQ595" i="60"/>
  <c r="AR595" i="60"/>
  <c r="AS595" i="60"/>
  <c r="AT595" i="60"/>
  <c r="AU595" i="60"/>
  <c r="AV595" i="60"/>
  <c r="AW595" i="60"/>
  <c r="AX595" i="60"/>
  <c r="AY595" i="60"/>
  <c r="AZ595" i="60"/>
  <c r="BA595" i="60"/>
  <c r="BB595" i="60"/>
  <c r="AP596" i="60"/>
  <c r="AQ596" i="60"/>
  <c r="AR596" i="60"/>
  <c r="AS596" i="60"/>
  <c r="AT596" i="60"/>
  <c r="AU596" i="60"/>
  <c r="AV596" i="60"/>
  <c r="AW596" i="60"/>
  <c r="AX596" i="60"/>
  <c r="AY596" i="60"/>
  <c r="AZ596" i="60"/>
  <c r="BA596" i="60"/>
  <c r="BB596" i="60"/>
  <c r="AP597" i="60"/>
  <c r="AQ597" i="60"/>
  <c r="AR597" i="60"/>
  <c r="AS597" i="60"/>
  <c r="AT597" i="60"/>
  <c r="AU597" i="60"/>
  <c r="AV597" i="60"/>
  <c r="AW597" i="60"/>
  <c r="AX597" i="60"/>
  <c r="AY597" i="60"/>
  <c r="AZ597" i="60"/>
  <c r="BA597" i="60"/>
  <c r="BB597" i="60"/>
  <c r="AP598" i="60"/>
  <c r="AQ598" i="60"/>
  <c r="AR598" i="60"/>
  <c r="AS598" i="60"/>
  <c r="AT598" i="60"/>
  <c r="AU598" i="60"/>
  <c r="AV598" i="60"/>
  <c r="AW598" i="60"/>
  <c r="AX598" i="60"/>
  <c r="AY598" i="60"/>
  <c r="AZ598" i="60"/>
  <c r="BA598" i="60"/>
  <c r="BB598" i="60"/>
  <c r="AP599" i="60"/>
  <c r="AQ599" i="60"/>
  <c r="AR599" i="60"/>
  <c r="AS599" i="60"/>
  <c r="AT599" i="60"/>
  <c r="AU599" i="60"/>
  <c r="AV599" i="60"/>
  <c r="AW599" i="60"/>
  <c r="AX599" i="60"/>
  <c r="AY599" i="60"/>
  <c r="AZ599" i="60"/>
  <c r="BA599" i="60"/>
  <c r="BB599" i="60"/>
  <c r="AP600" i="60"/>
  <c r="AQ600" i="60"/>
  <c r="AR600" i="60"/>
  <c r="AS600" i="60"/>
  <c r="AT600" i="60"/>
  <c r="AU600" i="60"/>
  <c r="AV600" i="60"/>
  <c r="AW600" i="60"/>
  <c r="AX600" i="60"/>
  <c r="AY600" i="60"/>
  <c r="AZ600" i="60"/>
  <c r="BA600" i="60"/>
  <c r="BB600" i="60"/>
  <c r="AP601" i="60"/>
  <c r="AQ601" i="60"/>
  <c r="AR601" i="60"/>
  <c r="AS601" i="60"/>
  <c r="AT601" i="60"/>
  <c r="AU601" i="60"/>
  <c r="AV601" i="60"/>
  <c r="AW601" i="60"/>
  <c r="AX601" i="60"/>
  <c r="AY601" i="60"/>
  <c r="AZ601" i="60"/>
  <c r="BA601" i="60"/>
  <c r="BB601" i="60"/>
  <c r="AP602" i="60"/>
  <c r="AQ602" i="60"/>
  <c r="AR602" i="60"/>
  <c r="AS602" i="60"/>
  <c r="AT602" i="60"/>
  <c r="AU602" i="60"/>
  <c r="AV602" i="60"/>
  <c r="AW602" i="60"/>
  <c r="AX602" i="60"/>
  <c r="AY602" i="60"/>
  <c r="AZ602" i="60"/>
  <c r="BA602" i="60"/>
  <c r="BB602" i="60"/>
  <c r="AP603" i="60"/>
  <c r="AQ603" i="60"/>
  <c r="AR603" i="60"/>
  <c r="AS603" i="60"/>
  <c r="AT603" i="60"/>
  <c r="AU603" i="60"/>
  <c r="AV603" i="60"/>
  <c r="AW603" i="60"/>
  <c r="AX603" i="60"/>
  <c r="AY603" i="60"/>
  <c r="AZ603" i="60"/>
  <c r="BA603" i="60"/>
  <c r="BB603" i="60"/>
  <c r="AP604" i="60"/>
  <c r="AQ604" i="60"/>
  <c r="AR604" i="60"/>
  <c r="AS604" i="60"/>
  <c r="AT604" i="60"/>
  <c r="AU604" i="60"/>
  <c r="AV604" i="60"/>
  <c r="AW604" i="60"/>
  <c r="AX604" i="60"/>
  <c r="AY604" i="60"/>
  <c r="AZ604" i="60"/>
  <c r="BA604" i="60"/>
  <c r="BB604" i="60"/>
  <c r="AP605" i="60"/>
  <c r="AQ605" i="60"/>
  <c r="AR605" i="60"/>
  <c r="AS605" i="60"/>
  <c r="AT605" i="60"/>
  <c r="AU605" i="60"/>
  <c r="AV605" i="60"/>
  <c r="AW605" i="60"/>
  <c r="AX605" i="60"/>
  <c r="AY605" i="60"/>
  <c r="AZ605" i="60"/>
  <c r="BA605" i="60"/>
  <c r="BB605" i="60"/>
  <c r="AP606" i="60"/>
  <c r="AQ606" i="60"/>
  <c r="AR606" i="60"/>
  <c r="AS606" i="60"/>
  <c r="AT606" i="60"/>
  <c r="AU606" i="60"/>
  <c r="AV606" i="60"/>
  <c r="AW606" i="60"/>
  <c r="AX606" i="60"/>
  <c r="AY606" i="60"/>
  <c r="AZ606" i="60"/>
  <c r="BA606" i="60"/>
  <c r="BB606" i="60"/>
  <c r="AP607" i="60"/>
  <c r="AQ607" i="60"/>
  <c r="AR607" i="60"/>
  <c r="AS607" i="60"/>
  <c r="AT607" i="60"/>
  <c r="AU607" i="60"/>
  <c r="AV607" i="60"/>
  <c r="AW607" i="60"/>
  <c r="AX607" i="60"/>
  <c r="AY607" i="60"/>
  <c r="AZ607" i="60"/>
  <c r="BA607" i="60"/>
  <c r="BB607" i="60"/>
  <c r="AP608" i="60"/>
  <c r="AQ608" i="60"/>
  <c r="AR608" i="60"/>
  <c r="AS608" i="60"/>
  <c r="AT608" i="60"/>
  <c r="AU608" i="60"/>
  <c r="AV608" i="60"/>
  <c r="AW608" i="60"/>
  <c r="AX608" i="60"/>
  <c r="AY608" i="60"/>
  <c r="AZ608" i="60"/>
  <c r="BA608" i="60"/>
  <c r="BB608" i="60"/>
  <c r="AP609" i="60"/>
  <c r="AQ609" i="60"/>
  <c r="AR609" i="60"/>
  <c r="AS609" i="60"/>
  <c r="AT609" i="60"/>
  <c r="AU609" i="60"/>
  <c r="AV609" i="60"/>
  <c r="AW609" i="60"/>
  <c r="AX609" i="60"/>
  <c r="AY609" i="60"/>
  <c r="AZ609" i="60"/>
  <c r="BA609" i="60"/>
  <c r="BB609" i="60"/>
  <c r="AP610" i="60"/>
  <c r="AQ610" i="60"/>
  <c r="AR610" i="60"/>
  <c r="AS610" i="60"/>
  <c r="AT610" i="60"/>
  <c r="AU610" i="60"/>
  <c r="AV610" i="60"/>
  <c r="AW610" i="60"/>
  <c r="AX610" i="60"/>
  <c r="AY610" i="60"/>
  <c r="AZ610" i="60"/>
  <c r="BA610" i="60"/>
  <c r="BB610" i="60"/>
  <c r="AP611" i="60"/>
  <c r="AQ611" i="60"/>
  <c r="AR611" i="60"/>
  <c r="AS611" i="60"/>
  <c r="AT611" i="60"/>
  <c r="AU611" i="60"/>
  <c r="AV611" i="60"/>
  <c r="AW611" i="60"/>
  <c r="AX611" i="60"/>
  <c r="AY611" i="60"/>
  <c r="AZ611" i="60"/>
  <c r="BA611" i="60"/>
  <c r="BB611" i="60"/>
  <c r="AP612" i="60"/>
  <c r="AQ612" i="60"/>
  <c r="AR612" i="60"/>
  <c r="AS612" i="60"/>
  <c r="AT612" i="60"/>
  <c r="AU612" i="60"/>
  <c r="AV612" i="60"/>
  <c r="AW612" i="60"/>
  <c r="AX612" i="60"/>
  <c r="AY612" i="60"/>
  <c r="AZ612" i="60"/>
  <c r="BA612" i="60"/>
  <c r="BB612" i="60"/>
  <c r="AP613" i="60"/>
  <c r="AQ613" i="60"/>
  <c r="AR613" i="60"/>
  <c r="AS613" i="60"/>
  <c r="AT613" i="60"/>
  <c r="AU613" i="60"/>
  <c r="AV613" i="60"/>
  <c r="AW613" i="60"/>
  <c r="AX613" i="60"/>
  <c r="AY613" i="60"/>
  <c r="AZ613" i="60"/>
  <c r="BA613" i="60"/>
  <c r="BB613" i="60"/>
  <c r="AP614" i="60"/>
  <c r="AQ614" i="60"/>
  <c r="AR614" i="60"/>
  <c r="AS614" i="60"/>
  <c r="AT614" i="60"/>
  <c r="AU614" i="60"/>
  <c r="AV614" i="60"/>
  <c r="AW614" i="60"/>
  <c r="AX614" i="60"/>
  <c r="AY614" i="60"/>
  <c r="AZ614" i="60"/>
  <c r="BA614" i="60"/>
  <c r="BB614" i="60"/>
  <c r="AP615" i="60"/>
  <c r="AQ615" i="60"/>
  <c r="AR615" i="60"/>
  <c r="AS615" i="60"/>
  <c r="AT615" i="60"/>
  <c r="AU615" i="60"/>
  <c r="AV615" i="60"/>
  <c r="AW615" i="60"/>
  <c r="AX615" i="60"/>
  <c r="AY615" i="60"/>
  <c r="AZ615" i="60"/>
  <c r="BA615" i="60"/>
  <c r="BB615" i="60"/>
  <c r="AP616" i="60"/>
  <c r="AQ616" i="60"/>
  <c r="AR616" i="60"/>
  <c r="AS616" i="60"/>
  <c r="AT616" i="60"/>
  <c r="AU616" i="60"/>
  <c r="AV616" i="60"/>
  <c r="AW616" i="60"/>
  <c r="AX616" i="60"/>
  <c r="AY616" i="60"/>
  <c r="AZ616" i="60"/>
  <c r="BA616" i="60"/>
  <c r="BB616" i="60"/>
  <c r="AP617" i="60"/>
  <c r="AQ617" i="60"/>
  <c r="AR617" i="60"/>
  <c r="AS617" i="60"/>
  <c r="AT617" i="60"/>
  <c r="AU617" i="60"/>
  <c r="AV617" i="60"/>
  <c r="AW617" i="60"/>
  <c r="AX617" i="60"/>
  <c r="AY617" i="60"/>
  <c r="AZ617" i="60"/>
  <c r="BA617" i="60"/>
  <c r="BB617" i="60"/>
  <c r="AP618" i="60"/>
  <c r="AQ618" i="60"/>
  <c r="AR618" i="60"/>
  <c r="AS618" i="60"/>
  <c r="AT618" i="60"/>
  <c r="AU618" i="60"/>
  <c r="AV618" i="60"/>
  <c r="AW618" i="60"/>
  <c r="AX618" i="60"/>
  <c r="AY618" i="60"/>
  <c r="AZ618" i="60"/>
  <c r="BA618" i="60"/>
  <c r="BB618" i="60"/>
  <c r="AP619" i="60"/>
  <c r="AQ619" i="60"/>
  <c r="AR619" i="60"/>
  <c r="AS619" i="60"/>
  <c r="AT619" i="60"/>
  <c r="AU619" i="60"/>
  <c r="AV619" i="60"/>
  <c r="AW619" i="60"/>
  <c r="AX619" i="60"/>
  <c r="AY619" i="60"/>
  <c r="AZ619" i="60"/>
  <c r="BA619" i="60"/>
  <c r="BB619" i="60"/>
  <c r="AP620" i="60"/>
  <c r="AQ620" i="60"/>
  <c r="AR620" i="60"/>
  <c r="AS620" i="60"/>
  <c r="AT620" i="60"/>
  <c r="AU620" i="60"/>
  <c r="AV620" i="60"/>
  <c r="AW620" i="60"/>
  <c r="AX620" i="60"/>
  <c r="AY620" i="60"/>
  <c r="AZ620" i="60"/>
  <c r="BA620" i="60"/>
  <c r="BB620" i="60"/>
  <c r="AP621" i="60"/>
  <c r="AQ621" i="60"/>
  <c r="AR621" i="60"/>
  <c r="AS621" i="60"/>
  <c r="AT621" i="60"/>
  <c r="AU621" i="60"/>
  <c r="AV621" i="60"/>
  <c r="AW621" i="60"/>
  <c r="AX621" i="60"/>
  <c r="AY621" i="60"/>
  <c r="AZ621" i="60"/>
  <c r="BA621" i="60"/>
  <c r="BB621" i="60"/>
  <c r="AP622" i="60"/>
  <c r="AQ622" i="60"/>
  <c r="AR622" i="60"/>
  <c r="AS622" i="60"/>
  <c r="AT622" i="60"/>
  <c r="AU622" i="60"/>
  <c r="AV622" i="60"/>
  <c r="AW622" i="60"/>
  <c r="AX622" i="60"/>
  <c r="AY622" i="60"/>
  <c r="AZ622" i="60"/>
  <c r="BA622" i="60"/>
  <c r="BB622" i="60"/>
  <c r="AP623" i="60"/>
  <c r="AQ623" i="60"/>
  <c r="AR623" i="60"/>
  <c r="AS623" i="60"/>
  <c r="AT623" i="60"/>
  <c r="AU623" i="60"/>
  <c r="AV623" i="60"/>
  <c r="AW623" i="60"/>
  <c r="AX623" i="60"/>
  <c r="AY623" i="60"/>
  <c r="AZ623" i="60"/>
  <c r="BA623" i="60"/>
  <c r="BB623" i="60"/>
  <c r="AP624" i="60"/>
  <c r="AQ624" i="60"/>
  <c r="AR624" i="60"/>
  <c r="AS624" i="60"/>
  <c r="AT624" i="60"/>
  <c r="AU624" i="60"/>
  <c r="AV624" i="60"/>
  <c r="AW624" i="60"/>
  <c r="AX624" i="60"/>
  <c r="AY624" i="60"/>
  <c r="AZ624" i="60"/>
  <c r="BA624" i="60"/>
  <c r="BB624" i="60"/>
  <c r="AP625" i="60"/>
  <c r="AQ625" i="60"/>
  <c r="AR625" i="60"/>
  <c r="AS625" i="60"/>
  <c r="AT625" i="60"/>
  <c r="AU625" i="60"/>
  <c r="AV625" i="60"/>
  <c r="AW625" i="60"/>
  <c r="AX625" i="60"/>
  <c r="AY625" i="60"/>
  <c r="AZ625" i="60"/>
  <c r="BA625" i="60"/>
  <c r="BB625" i="60"/>
  <c r="AP626" i="60"/>
  <c r="AQ626" i="60"/>
  <c r="AR626" i="60"/>
  <c r="AS626" i="60"/>
  <c r="AT626" i="60"/>
  <c r="AU626" i="60"/>
  <c r="AV626" i="60"/>
  <c r="AW626" i="60"/>
  <c r="AX626" i="60"/>
  <c r="AY626" i="60"/>
  <c r="AZ626" i="60"/>
  <c r="BA626" i="60"/>
  <c r="BB626" i="60"/>
  <c r="AP627" i="60"/>
  <c r="AQ627" i="60"/>
  <c r="AR627" i="60"/>
  <c r="AS627" i="60"/>
  <c r="AT627" i="60"/>
  <c r="AU627" i="60"/>
  <c r="AV627" i="60"/>
  <c r="AW627" i="60"/>
  <c r="AX627" i="60"/>
  <c r="AY627" i="60"/>
  <c r="AZ627" i="60"/>
  <c r="BA627" i="60"/>
  <c r="BB627" i="60"/>
  <c r="AP628" i="60"/>
  <c r="AQ628" i="60"/>
  <c r="AR628" i="60"/>
  <c r="AS628" i="60"/>
  <c r="AT628" i="60"/>
  <c r="AU628" i="60"/>
  <c r="AV628" i="60"/>
  <c r="AW628" i="60"/>
  <c r="AX628" i="60"/>
  <c r="AY628" i="60"/>
  <c r="AZ628" i="60"/>
  <c r="BA628" i="60"/>
  <c r="BB628" i="60"/>
  <c r="AP629" i="60"/>
  <c r="AQ629" i="60"/>
  <c r="AR629" i="60"/>
  <c r="AS629" i="60"/>
  <c r="AT629" i="60"/>
  <c r="AU629" i="60"/>
  <c r="AV629" i="60"/>
  <c r="AW629" i="60"/>
  <c r="AX629" i="60"/>
  <c r="AY629" i="60"/>
  <c r="AZ629" i="60"/>
  <c r="BA629" i="60"/>
  <c r="BB629" i="60"/>
  <c r="AP630" i="60"/>
  <c r="AQ630" i="60"/>
  <c r="AR630" i="60"/>
  <c r="AS630" i="60"/>
  <c r="AT630" i="60"/>
  <c r="AU630" i="60"/>
  <c r="AV630" i="60"/>
  <c r="AW630" i="60"/>
  <c r="AX630" i="60"/>
  <c r="AY630" i="60"/>
  <c r="AZ630" i="60"/>
  <c r="BA630" i="60"/>
  <c r="BB630" i="60"/>
  <c r="AP631" i="60"/>
  <c r="AQ631" i="60"/>
  <c r="AR631" i="60"/>
  <c r="AS631" i="60"/>
  <c r="AT631" i="60"/>
  <c r="AU631" i="60"/>
  <c r="AV631" i="60"/>
  <c r="AW631" i="60"/>
  <c r="AX631" i="60"/>
  <c r="AY631" i="60"/>
  <c r="AZ631" i="60"/>
  <c r="BA631" i="60"/>
  <c r="BB631" i="60"/>
  <c r="AP632" i="60"/>
  <c r="AQ632" i="60"/>
  <c r="AR632" i="60"/>
  <c r="AS632" i="60"/>
  <c r="AT632" i="60"/>
  <c r="AU632" i="60"/>
  <c r="AV632" i="60"/>
  <c r="AW632" i="60"/>
  <c r="AX632" i="60"/>
  <c r="AY632" i="60"/>
  <c r="AZ632" i="60"/>
  <c r="BA632" i="60"/>
  <c r="BB632" i="60"/>
  <c r="AP633" i="60"/>
  <c r="AQ633" i="60"/>
  <c r="AR633" i="60"/>
  <c r="AS633" i="60"/>
  <c r="AT633" i="60"/>
  <c r="AU633" i="60"/>
  <c r="AV633" i="60"/>
  <c r="AW633" i="60"/>
  <c r="AX633" i="60"/>
  <c r="AY633" i="60"/>
  <c r="AZ633" i="60"/>
  <c r="BA633" i="60"/>
  <c r="BB633" i="60"/>
  <c r="AP634" i="60"/>
  <c r="AQ634" i="60"/>
  <c r="AR634" i="60"/>
  <c r="AS634" i="60"/>
  <c r="AT634" i="60"/>
  <c r="AU634" i="60"/>
  <c r="AV634" i="60"/>
  <c r="AW634" i="60"/>
  <c r="AX634" i="60"/>
  <c r="AY634" i="60"/>
  <c r="AZ634" i="60"/>
  <c r="BA634" i="60"/>
  <c r="BB634" i="60"/>
  <c r="AP635" i="60"/>
  <c r="AQ635" i="60"/>
  <c r="AR635" i="60"/>
  <c r="AS635" i="60"/>
  <c r="AT635" i="60"/>
  <c r="AU635" i="60"/>
  <c r="AV635" i="60"/>
  <c r="AW635" i="60"/>
  <c r="AX635" i="60"/>
  <c r="AY635" i="60"/>
  <c r="AZ635" i="60"/>
  <c r="BA635" i="60"/>
  <c r="BB635" i="60"/>
  <c r="AP636" i="60"/>
  <c r="AQ636" i="60"/>
  <c r="AR636" i="60"/>
  <c r="AS636" i="60"/>
  <c r="AT636" i="60"/>
  <c r="AU636" i="60"/>
  <c r="AV636" i="60"/>
  <c r="AW636" i="60"/>
  <c r="AX636" i="60"/>
  <c r="AY636" i="60"/>
  <c r="AZ636" i="60"/>
  <c r="BA636" i="60"/>
  <c r="BB636" i="60"/>
  <c r="AP637" i="60"/>
  <c r="AQ637" i="60"/>
  <c r="AR637" i="60"/>
  <c r="AS637" i="60"/>
  <c r="AT637" i="60"/>
  <c r="AU637" i="60"/>
  <c r="AV637" i="60"/>
  <c r="AW637" i="60"/>
  <c r="AX637" i="60"/>
  <c r="AY637" i="60"/>
  <c r="AZ637" i="60"/>
  <c r="BA637" i="60"/>
  <c r="BB637" i="60"/>
  <c r="AP638" i="60"/>
  <c r="AQ638" i="60"/>
  <c r="AR638" i="60"/>
  <c r="AS638" i="60"/>
  <c r="AT638" i="60"/>
  <c r="AU638" i="60"/>
  <c r="AV638" i="60"/>
  <c r="AW638" i="60"/>
  <c r="AX638" i="60"/>
  <c r="AY638" i="60"/>
  <c r="AZ638" i="60"/>
  <c r="BA638" i="60"/>
  <c r="BB638" i="60"/>
  <c r="AP639" i="60"/>
  <c r="AQ639" i="60"/>
  <c r="AR639" i="60"/>
  <c r="AS639" i="60"/>
  <c r="AT639" i="60"/>
  <c r="AU639" i="60"/>
  <c r="AV639" i="60"/>
  <c r="AW639" i="60"/>
  <c r="AX639" i="60"/>
  <c r="AY639" i="60"/>
  <c r="AZ639" i="60"/>
  <c r="BA639" i="60"/>
  <c r="BB639" i="60"/>
  <c r="AP640" i="60"/>
  <c r="AQ640" i="60"/>
  <c r="AR640" i="60"/>
  <c r="AS640" i="60"/>
  <c r="AT640" i="60"/>
  <c r="AU640" i="60"/>
  <c r="AV640" i="60"/>
  <c r="AW640" i="60"/>
  <c r="AX640" i="60"/>
  <c r="AY640" i="60"/>
  <c r="AZ640" i="60"/>
  <c r="BA640" i="60"/>
  <c r="BB640" i="60"/>
  <c r="AP641" i="60"/>
  <c r="AQ641" i="60"/>
  <c r="AR641" i="60"/>
  <c r="AS641" i="60"/>
  <c r="AT641" i="60"/>
  <c r="AU641" i="60"/>
  <c r="AV641" i="60"/>
  <c r="AW641" i="60"/>
  <c r="AX641" i="60"/>
  <c r="AY641" i="60"/>
  <c r="AZ641" i="60"/>
  <c r="BA641" i="60"/>
  <c r="BB641" i="60"/>
  <c r="AP642" i="60"/>
  <c r="AQ642" i="60"/>
  <c r="AR642" i="60"/>
  <c r="AS642" i="60"/>
  <c r="AT642" i="60"/>
  <c r="AU642" i="60"/>
  <c r="AV642" i="60"/>
  <c r="AW642" i="60"/>
  <c r="AX642" i="60"/>
  <c r="AY642" i="60"/>
  <c r="AZ642" i="60"/>
  <c r="BA642" i="60"/>
  <c r="BB642" i="60"/>
  <c r="AP643" i="60"/>
  <c r="AQ643" i="60"/>
  <c r="AR643" i="60"/>
  <c r="AS643" i="60"/>
  <c r="AT643" i="60"/>
  <c r="AU643" i="60"/>
  <c r="AV643" i="60"/>
  <c r="AW643" i="60"/>
  <c r="AX643" i="60"/>
  <c r="AY643" i="60"/>
  <c r="AZ643" i="60"/>
  <c r="BA643" i="60"/>
  <c r="BB643" i="60"/>
  <c r="AP644" i="60"/>
  <c r="AQ644" i="60"/>
  <c r="AR644" i="60"/>
  <c r="AS644" i="60"/>
  <c r="AT644" i="60"/>
  <c r="AU644" i="60"/>
  <c r="AV644" i="60"/>
  <c r="AW644" i="60"/>
  <c r="AX644" i="60"/>
  <c r="AY644" i="60"/>
  <c r="AZ644" i="60"/>
  <c r="BA644" i="60"/>
  <c r="BB644" i="60"/>
  <c r="AP645" i="60"/>
  <c r="AQ645" i="60"/>
  <c r="AR645" i="60"/>
  <c r="AS645" i="60"/>
  <c r="AT645" i="60"/>
  <c r="AU645" i="60"/>
  <c r="AV645" i="60"/>
  <c r="AW645" i="60"/>
  <c r="AX645" i="60"/>
  <c r="AY645" i="60"/>
  <c r="AZ645" i="60"/>
  <c r="BA645" i="60"/>
  <c r="BB645" i="60"/>
  <c r="AP646" i="60"/>
  <c r="AQ646" i="60"/>
  <c r="AR646" i="60"/>
  <c r="AS646" i="60"/>
  <c r="AT646" i="60"/>
  <c r="AU646" i="60"/>
  <c r="AV646" i="60"/>
  <c r="AW646" i="60"/>
  <c r="AX646" i="60"/>
  <c r="AY646" i="60"/>
  <c r="AZ646" i="60"/>
  <c r="BA646" i="60"/>
  <c r="BB646" i="60"/>
  <c r="AP647" i="60"/>
  <c r="AQ647" i="60"/>
  <c r="AR647" i="60"/>
  <c r="AS647" i="60"/>
  <c r="AT647" i="60"/>
  <c r="AU647" i="60"/>
  <c r="AV647" i="60"/>
  <c r="AW647" i="60"/>
  <c r="AX647" i="60"/>
  <c r="AY647" i="60"/>
  <c r="AZ647" i="60"/>
  <c r="BA647" i="60"/>
  <c r="BB647" i="60"/>
  <c r="AP648" i="60"/>
  <c r="AQ648" i="60"/>
  <c r="AR648" i="60"/>
  <c r="AS648" i="60"/>
  <c r="AT648" i="60"/>
  <c r="AU648" i="60"/>
  <c r="AV648" i="60"/>
  <c r="AW648" i="60"/>
  <c r="AX648" i="60"/>
  <c r="AY648" i="60"/>
  <c r="AZ648" i="60"/>
  <c r="BA648" i="60"/>
  <c r="BB648" i="60"/>
  <c r="AP649" i="60"/>
  <c r="AQ649" i="60"/>
  <c r="AR649" i="60"/>
  <c r="AS649" i="60"/>
  <c r="AT649" i="60"/>
  <c r="AU649" i="60"/>
  <c r="AV649" i="60"/>
  <c r="AW649" i="60"/>
  <c r="AX649" i="60"/>
  <c r="AY649" i="60"/>
  <c r="AZ649" i="60"/>
  <c r="BA649" i="60"/>
  <c r="BB649" i="60"/>
  <c r="AP650" i="60"/>
  <c r="AQ650" i="60"/>
  <c r="AR650" i="60"/>
  <c r="AS650" i="60"/>
  <c r="AT650" i="60"/>
  <c r="AU650" i="60"/>
  <c r="AV650" i="60"/>
  <c r="AW650" i="60"/>
  <c r="AX650" i="60"/>
  <c r="AY650" i="60"/>
  <c r="AZ650" i="60"/>
  <c r="BA650" i="60"/>
  <c r="BB650" i="60"/>
  <c r="AP651" i="60"/>
  <c r="AQ651" i="60"/>
  <c r="AR651" i="60"/>
  <c r="AS651" i="60"/>
  <c r="AT651" i="60"/>
  <c r="AU651" i="60"/>
  <c r="AV651" i="60"/>
  <c r="AW651" i="60"/>
  <c r="AX651" i="60"/>
  <c r="AY651" i="60"/>
  <c r="AZ651" i="60"/>
  <c r="BA651" i="60"/>
  <c r="BB651" i="60"/>
  <c r="AP652" i="60"/>
  <c r="AQ652" i="60"/>
  <c r="AR652" i="60"/>
  <c r="AS652" i="60"/>
  <c r="AT652" i="60"/>
  <c r="AU652" i="60"/>
  <c r="AV652" i="60"/>
  <c r="AW652" i="60"/>
  <c r="AX652" i="60"/>
  <c r="AY652" i="60"/>
  <c r="AZ652" i="60"/>
  <c r="BA652" i="60"/>
  <c r="BB652" i="60"/>
  <c r="AP653" i="60"/>
  <c r="AQ653" i="60"/>
  <c r="AR653" i="60"/>
  <c r="AS653" i="60"/>
  <c r="AT653" i="60"/>
  <c r="AU653" i="60"/>
  <c r="AV653" i="60"/>
  <c r="AW653" i="60"/>
  <c r="AX653" i="60"/>
  <c r="AY653" i="60"/>
  <c r="AZ653" i="60"/>
  <c r="BA653" i="60"/>
  <c r="BB653" i="60"/>
  <c r="AP654" i="60"/>
  <c r="AQ654" i="60"/>
  <c r="AR654" i="60"/>
  <c r="AS654" i="60"/>
  <c r="AT654" i="60"/>
  <c r="AU654" i="60"/>
  <c r="AV654" i="60"/>
  <c r="AW654" i="60"/>
  <c r="AX654" i="60"/>
  <c r="AY654" i="60"/>
  <c r="AZ654" i="60"/>
  <c r="BA654" i="60"/>
  <c r="BB654" i="60"/>
  <c r="AP655" i="60"/>
  <c r="AQ655" i="60"/>
  <c r="AR655" i="60"/>
  <c r="AS655" i="60"/>
  <c r="AT655" i="60"/>
  <c r="AU655" i="60"/>
  <c r="AV655" i="60"/>
  <c r="AW655" i="60"/>
  <c r="AX655" i="60"/>
  <c r="AY655" i="60"/>
  <c r="AZ655" i="60"/>
  <c r="BA655" i="60"/>
  <c r="BB655" i="60"/>
  <c r="AP656" i="60"/>
  <c r="AQ656" i="60"/>
  <c r="AR656" i="60"/>
  <c r="AS656" i="60"/>
  <c r="AT656" i="60"/>
  <c r="AU656" i="60"/>
  <c r="AV656" i="60"/>
  <c r="AW656" i="60"/>
  <c r="AX656" i="60"/>
  <c r="AY656" i="60"/>
  <c r="AZ656" i="60"/>
  <c r="BA656" i="60"/>
  <c r="BB656" i="60"/>
  <c r="AP657" i="60"/>
  <c r="AQ657" i="60"/>
  <c r="AR657" i="60"/>
  <c r="AS657" i="60"/>
  <c r="AT657" i="60"/>
  <c r="AU657" i="60"/>
  <c r="AV657" i="60"/>
  <c r="AW657" i="60"/>
  <c r="AX657" i="60"/>
  <c r="AY657" i="60"/>
  <c r="AZ657" i="60"/>
  <c r="BA657" i="60"/>
  <c r="BB657" i="60"/>
  <c r="AP658" i="60"/>
  <c r="AQ658" i="60"/>
  <c r="AR658" i="60"/>
  <c r="AS658" i="60"/>
  <c r="AT658" i="60"/>
  <c r="AU658" i="60"/>
  <c r="AV658" i="60"/>
  <c r="AW658" i="60"/>
  <c r="AX658" i="60"/>
  <c r="AY658" i="60"/>
  <c r="AZ658" i="60"/>
  <c r="BA658" i="60"/>
  <c r="BB658" i="60"/>
  <c r="AP659" i="60"/>
  <c r="AQ659" i="60"/>
  <c r="AR659" i="60"/>
  <c r="AS659" i="60"/>
  <c r="AT659" i="60"/>
  <c r="AU659" i="60"/>
  <c r="AV659" i="60"/>
  <c r="AW659" i="60"/>
  <c r="AX659" i="60"/>
  <c r="AY659" i="60"/>
  <c r="AZ659" i="60"/>
  <c r="BA659" i="60"/>
  <c r="BB659" i="60"/>
  <c r="AP660" i="60"/>
  <c r="AQ660" i="60"/>
  <c r="AR660" i="60"/>
  <c r="AS660" i="60"/>
  <c r="AT660" i="60"/>
  <c r="AU660" i="60"/>
  <c r="AV660" i="60"/>
  <c r="AW660" i="60"/>
  <c r="AX660" i="60"/>
  <c r="AY660" i="60"/>
  <c r="AZ660" i="60"/>
  <c r="BA660" i="60"/>
  <c r="BB660" i="60"/>
  <c r="AP661" i="60"/>
  <c r="AQ661" i="60"/>
  <c r="AR661" i="60"/>
  <c r="AS661" i="60"/>
  <c r="AT661" i="60"/>
  <c r="AU661" i="60"/>
  <c r="AV661" i="60"/>
  <c r="AW661" i="60"/>
  <c r="AX661" i="60"/>
  <c r="AY661" i="60"/>
  <c r="AZ661" i="60"/>
  <c r="BA661" i="60"/>
  <c r="BB661" i="60"/>
  <c r="AP662" i="60"/>
  <c r="AQ662" i="60"/>
  <c r="AR662" i="60"/>
  <c r="AS662" i="60"/>
  <c r="AT662" i="60"/>
  <c r="AU662" i="60"/>
  <c r="AV662" i="60"/>
  <c r="AW662" i="60"/>
  <c r="AX662" i="60"/>
  <c r="AY662" i="60"/>
  <c r="AZ662" i="60"/>
  <c r="BA662" i="60"/>
  <c r="BB662" i="60"/>
  <c r="AP663" i="60"/>
  <c r="AQ663" i="60"/>
  <c r="AR663" i="60"/>
  <c r="AS663" i="60"/>
  <c r="AT663" i="60"/>
  <c r="AU663" i="60"/>
  <c r="AV663" i="60"/>
  <c r="AW663" i="60"/>
  <c r="AX663" i="60"/>
  <c r="AY663" i="60"/>
  <c r="AZ663" i="60"/>
  <c r="BA663" i="60"/>
  <c r="BB663" i="60"/>
  <c r="AP664" i="60"/>
  <c r="AQ664" i="60"/>
  <c r="AR664" i="60"/>
  <c r="AS664" i="60"/>
  <c r="AT664" i="60"/>
  <c r="AU664" i="60"/>
  <c r="AV664" i="60"/>
  <c r="AW664" i="60"/>
  <c r="AX664" i="60"/>
  <c r="AY664" i="60"/>
  <c r="AZ664" i="60"/>
  <c r="BA664" i="60"/>
  <c r="BB664" i="60"/>
  <c r="AP665" i="60"/>
  <c r="AQ665" i="60"/>
  <c r="AR665" i="60"/>
  <c r="AS665" i="60"/>
  <c r="AT665" i="60"/>
  <c r="AU665" i="60"/>
  <c r="AV665" i="60"/>
  <c r="AW665" i="60"/>
  <c r="AX665" i="60"/>
  <c r="AY665" i="60"/>
  <c r="AZ665" i="60"/>
  <c r="BA665" i="60"/>
  <c r="BB665" i="60"/>
  <c r="AP666" i="60"/>
  <c r="AQ666" i="60"/>
  <c r="AR666" i="60"/>
  <c r="AS666" i="60"/>
  <c r="AT666" i="60"/>
  <c r="AU666" i="60"/>
  <c r="AV666" i="60"/>
  <c r="AW666" i="60"/>
  <c r="AX666" i="60"/>
  <c r="AY666" i="60"/>
  <c r="AZ666" i="60"/>
  <c r="BA666" i="60"/>
  <c r="BB666" i="60"/>
  <c r="AP667" i="60"/>
  <c r="AQ667" i="60"/>
  <c r="AR667" i="60"/>
  <c r="AS667" i="60"/>
  <c r="AT667" i="60"/>
  <c r="AU667" i="60"/>
  <c r="AV667" i="60"/>
  <c r="AW667" i="60"/>
  <c r="AX667" i="60"/>
  <c r="AY667" i="60"/>
  <c r="AZ667" i="60"/>
  <c r="BA667" i="60"/>
  <c r="BB667" i="60"/>
  <c r="AP668" i="60"/>
  <c r="AQ668" i="60"/>
  <c r="AR668" i="60"/>
  <c r="AS668" i="60"/>
  <c r="AT668" i="60"/>
  <c r="AU668" i="60"/>
  <c r="AV668" i="60"/>
  <c r="AW668" i="60"/>
  <c r="AX668" i="60"/>
  <c r="AY668" i="60"/>
  <c r="AZ668" i="60"/>
  <c r="BA668" i="60"/>
  <c r="BB668" i="60"/>
  <c r="AP669" i="60"/>
  <c r="AQ669" i="60"/>
  <c r="AR669" i="60"/>
  <c r="AS669" i="60"/>
  <c r="AT669" i="60"/>
  <c r="AU669" i="60"/>
  <c r="AV669" i="60"/>
  <c r="AW669" i="60"/>
  <c r="AX669" i="60"/>
  <c r="AY669" i="60"/>
  <c r="AZ669" i="60"/>
  <c r="BA669" i="60"/>
  <c r="BB669" i="60"/>
  <c r="AP670" i="60"/>
  <c r="AQ670" i="60"/>
  <c r="AR670" i="60"/>
  <c r="AS670" i="60"/>
  <c r="AT670" i="60"/>
  <c r="AU670" i="60"/>
  <c r="AV670" i="60"/>
  <c r="AW670" i="60"/>
  <c r="AX670" i="60"/>
  <c r="AY670" i="60"/>
  <c r="AZ670" i="60"/>
  <c r="BA670" i="60"/>
  <c r="BB670" i="60"/>
  <c r="AP671" i="60"/>
  <c r="AQ671" i="60"/>
  <c r="AR671" i="60"/>
  <c r="AS671" i="60"/>
  <c r="AT671" i="60"/>
  <c r="AU671" i="60"/>
  <c r="AV671" i="60"/>
  <c r="AW671" i="60"/>
  <c r="AX671" i="60"/>
  <c r="AY671" i="60"/>
  <c r="AZ671" i="60"/>
  <c r="BA671" i="60"/>
  <c r="BB671" i="60"/>
  <c r="AP672" i="60"/>
  <c r="AQ672" i="60"/>
  <c r="AR672" i="60"/>
  <c r="AS672" i="60"/>
  <c r="AT672" i="60"/>
  <c r="AU672" i="60"/>
  <c r="AV672" i="60"/>
  <c r="AW672" i="60"/>
  <c r="AX672" i="60"/>
  <c r="AY672" i="60"/>
  <c r="AZ672" i="60"/>
  <c r="BA672" i="60"/>
  <c r="BB672" i="60"/>
  <c r="AP673" i="60"/>
  <c r="AQ673" i="60"/>
  <c r="AR673" i="60"/>
  <c r="AS673" i="60"/>
  <c r="AT673" i="60"/>
  <c r="AU673" i="60"/>
  <c r="AV673" i="60"/>
  <c r="AW673" i="60"/>
  <c r="AX673" i="60"/>
  <c r="AY673" i="60"/>
  <c r="AZ673" i="60"/>
  <c r="BA673" i="60"/>
  <c r="BB673" i="60"/>
  <c r="AP674" i="60"/>
  <c r="AQ674" i="60"/>
  <c r="AR674" i="60"/>
  <c r="AS674" i="60"/>
  <c r="AT674" i="60"/>
  <c r="AU674" i="60"/>
  <c r="AV674" i="60"/>
  <c r="AW674" i="60"/>
  <c r="AX674" i="60"/>
  <c r="AY674" i="60"/>
  <c r="AZ674" i="60"/>
  <c r="BA674" i="60"/>
  <c r="BB674" i="60"/>
  <c r="AP675" i="60"/>
  <c r="AQ675" i="60"/>
  <c r="AR675" i="60"/>
  <c r="AS675" i="60"/>
  <c r="AT675" i="60"/>
  <c r="AU675" i="60"/>
  <c r="AV675" i="60"/>
  <c r="AW675" i="60"/>
  <c r="AX675" i="60"/>
  <c r="AY675" i="60"/>
  <c r="AZ675" i="60"/>
  <c r="BA675" i="60"/>
  <c r="BB675" i="60"/>
  <c r="AP676" i="60"/>
  <c r="AQ676" i="60"/>
  <c r="AR676" i="60"/>
  <c r="AS676" i="60"/>
  <c r="AT676" i="60"/>
  <c r="AU676" i="60"/>
  <c r="AV676" i="60"/>
  <c r="AW676" i="60"/>
  <c r="AX676" i="60"/>
  <c r="AY676" i="60"/>
  <c r="AZ676" i="60"/>
  <c r="BA676" i="60"/>
  <c r="BB676" i="60"/>
  <c r="AP677" i="60"/>
  <c r="AQ677" i="60"/>
  <c r="AR677" i="60"/>
  <c r="AS677" i="60"/>
  <c r="AT677" i="60"/>
  <c r="AU677" i="60"/>
  <c r="AV677" i="60"/>
  <c r="AW677" i="60"/>
  <c r="AX677" i="60"/>
  <c r="AY677" i="60"/>
  <c r="AZ677" i="60"/>
  <c r="BA677" i="60"/>
  <c r="BB677" i="60"/>
  <c r="AP678" i="60"/>
  <c r="AQ678" i="60"/>
  <c r="AR678" i="60"/>
  <c r="AS678" i="60"/>
  <c r="AT678" i="60"/>
  <c r="AU678" i="60"/>
  <c r="AV678" i="60"/>
  <c r="AW678" i="60"/>
  <c r="AX678" i="60"/>
  <c r="AY678" i="60"/>
  <c r="AZ678" i="60"/>
  <c r="BA678" i="60"/>
  <c r="BB678" i="60"/>
  <c r="AP679" i="60"/>
  <c r="AQ679" i="60"/>
  <c r="AR679" i="60"/>
  <c r="AS679" i="60"/>
  <c r="AT679" i="60"/>
  <c r="AU679" i="60"/>
  <c r="AV679" i="60"/>
  <c r="AW679" i="60"/>
  <c r="AX679" i="60"/>
  <c r="AY679" i="60"/>
  <c r="AZ679" i="60"/>
  <c r="BA679" i="60"/>
  <c r="BB679" i="60"/>
  <c r="AP680" i="60"/>
  <c r="AQ680" i="60"/>
  <c r="AR680" i="60"/>
  <c r="AS680" i="60"/>
  <c r="AT680" i="60"/>
  <c r="AU680" i="60"/>
  <c r="AV680" i="60"/>
  <c r="AW680" i="60"/>
  <c r="AX680" i="60"/>
  <c r="AY680" i="60"/>
  <c r="AZ680" i="60"/>
  <c r="BA680" i="60"/>
  <c r="BB680" i="60"/>
  <c r="AP681" i="60"/>
  <c r="AQ681" i="60"/>
  <c r="AR681" i="60"/>
  <c r="AS681" i="60"/>
  <c r="AT681" i="60"/>
  <c r="AU681" i="60"/>
  <c r="AV681" i="60"/>
  <c r="AW681" i="60"/>
  <c r="AX681" i="60"/>
  <c r="AY681" i="60"/>
  <c r="AZ681" i="60"/>
  <c r="BA681" i="60"/>
  <c r="BB681" i="60"/>
  <c r="AP682" i="60"/>
  <c r="AQ682" i="60"/>
  <c r="AR682" i="60"/>
  <c r="AS682" i="60"/>
  <c r="AT682" i="60"/>
  <c r="AU682" i="60"/>
  <c r="AV682" i="60"/>
  <c r="AW682" i="60"/>
  <c r="AX682" i="60"/>
  <c r="AY682" i="60"/>
  <c r="AZ682" i="60"/>
  <c r="BA682" i="60"/>
  <c r="BB682" i="60"/>
  <c r="AP683" i="60"/>
  <c r="AQ683" i="60"/>
  <c r="AR683" i="60"/>
  <c r="AS683" i="60"/>
  <c r="AT683" i="60"/>
  <c r="AU683" i="60"/>
  <c r="AV683" i="60"/>
  <c r="AW683" i="60"/>
  <c r="AX683" i="60"/>
  <c r="AY683" i="60"/>
  <c r="AZ683" i="60"/>
  <c r="BA683" i="60"/>
  <c r="BB683" i="60"/>
  <c r="AP684" i="60"/>
  <c r="AQ684" i="60"/>
  <c r="AR684" i="60"/>
  <c r="AS684" i="60"/>
  <c r="AT684" i="60"/>
  <c r="AU684" i="60"/>
  <c r="AV684" i="60"/>
  <c r="AW684" i="60"/>
  <c r="AX684" i="60"/>
  <c r="AY684" i="60"/>
  <c r="AZ684" i="60"/>
  <c r="BA684" i="60"/>
  <c r="BB684" i="60"/>
  <c r="AP685" i="60"/>
  <c r="AQ685" i="60"/>
  <c r="AR685" i="60"/>
  <c r="AS685" i="60"/>
  <c r="AT685" i="60"/>
  <c r="AU685" i="60"/>
  <c r="AV685" i="60"/>
  <c r="AW685" i="60"/>
  <c r="AX685" i="60"/>
  <c r="AY685" i="60"/>
  <c r="AZ685" i="60"/>
  <c r="BA685" i="60"/>
  <c r="BB685" i="60"/>
  <c r="AP686" i="60"/>
  <c r="AQ686" i="60"/>
  <c r="AR686" i="60"/>
  <c r="AS686" i="60"/>
  <c r="AT686" i="60"/>
  <c r="AU686" i="60"/>
  <c r="AV686" i="60"/>
  <c r="AW686" i="60"/>
  <c r="AX686" i="60"/>
  <c r="AY686" i="60"/>
  <c r="AZ686" i="60"/>
  <c r="BA686" i="60"/>
  <c r="BB686" i="60"/>
  <c r="AP687" i="60"/>
  <c r="AQ687" i="60"/>
  <c r="AR687" i="60"/>
  <c r="AS687" i="60"/>
  <c r="AT687" i="60"/>
  <c r="AU687" i="60"/>
  <c r="AV687" i="60"/>
  <c r="AW687" i="60"/>
  <c r="AX687" i="60"/>
  <c r="AY687" i="60"/>
  <c r="AZ687" i="60"/>
  <c r="BA687" i="60"/>
  <c r="BB687" i="60"/>
  <c r="AP688" i="60"/>
  <c r="AQ688" i="60"/>
  <c r="AR688" i="60"/>
  <c r="AS688" i="60"/>
  <c r="AT688" i="60"/>
  <c r="AU688" i="60"/>
  <c r="AV688" i="60"/>
  <c r="AW688" i="60"/>
  <c r="AX688" i="60"/>
  <c r="AY688" i="60"/>
  <c r="AZ688" i="60"/>
  <c r="BA688" i="60"/>
  <c r="BB688" i="60"/>
  <c r="AP689" i="60"/>
  <c r="AQ689" i="60"/>
  <c r="AR689" i="60"/>
  <c r="AS689" i="60"/>
  <c r="AT689" i="60"/>
  <c r="AU689" i="60"/>
  <c r="AV689" i="60"/>
  <c r="AW689" i="60"/>
  <c r="AX689" i="60"/>
  <c r="AY689" i="60"/>
  <c r="AZ689" i="60"/>
  <c r="BA689" i="60"/>
  <c r="BB689" i="60"/>
  <c r="AP690" i="60"/>
  <c r="AQ690" i="60"/>
  <c r="AR690" i="60"/>
  <c r="AS690" i="60"/>
  <c r="AT690" i="60"/>
  <c r="AU690" i="60"/>
  <c r="AV690" i="60"/>
  <c r="AW690" i="60"/>
  <c r="AX690" i="60"/>
  <c r="AY690" i="60"/>
  <c r="AZ690" i="60"/>
  <c r="BA690" i="60"/>
  <c r="BB690" i="60"/>
  <c r="AP691" i="60"/>
  <c r="AQ691" i="60"/>
  <c r="AR691" i="60"/>
  <c r="AS691" i="60"/>
  <c r="AT691" i="60"/>
  <c r="AU691" i="60"/>
  <c r="AV691" i="60"/>
  <c r="AW691" i="60"/>
  <c r="AX691" i="60"/>
  <c r="AY691" i="60"/>
  <c r="AZ691" i="60"/>
  <c r="BA691" i="60"/>
  <c r="BB691" i="60"/>
  <c r="AP692" i="60"/>
  <c r="AQ692" i="60"/>
  <c r="AR692" i="60"/>
  <c r="AS692" i="60"/>
  <c r="AT692" i="60"/>
  <c r="AU692" i="60"/>
  <c r="AV692" i="60"/>
  <c r="AW692" i="60"/>
  <c r="AX692" i="60"/>
  <c r="AY692" i="60"/>
  <c r="AZ692" i="60"/>
  <c r="BA692" i="60"/>
  <c r="BB692" i="60"/>
  <c r="AP693" i="60"/>
  <c r="AQ693" i="60"/>
  <c r="AR693" i="60"/>
  <c r="AS693" i="60"/>
  <c r="AT693" i="60"/>
  <c r="AU693" i="60"/>
  <c r="AV693" i="60"/>
  <c r="AW693" i="60"/>
  <c r="AX693" i="60"/>
  <c r="AY693" i="60"/>
  <c r="AZ693" i="60"/>
  <c r="BA693" i="60"/>
  <c r="BB693" i="60"/>
  <c r="AP694" i="60"/>
  <c r="AQ694" i="60"/>
  <c r="AR694" i="60"/>
  <c r="AS694" i="60"/>
  <c r="AT694" i="60"/>
  <c r="AU694" i="60"/>
  <c r="AV694" i="60"/>
  <c r="AW694" i="60"/>
  <c r="AX694" i="60"/>
  <c r="AY694" i="60"/>
  <c r="AZ694" i="60"/>
  <c r="BA694" i="60"/>
  <c r="BB694" i="60"/>
  <c r="AP695" i="60"/>
  <c r="AQ695" i="60"/>
  <c r="AR695" i="60"/>
  <c r="AS695" i="60"/>
  <c r="AT695" i="60"/>
  <c r="AU695" i="60"/>
  <c r="AV695" i="60"/>
  <c r="AW695" i="60"/>
  <c r="AX695" i="60"/>
  <c r="AY695" i="60"/>
  <c r="AZ695" i="60"/>
  <c r="BA695" i="60"/>
  <c r="BB695" i="60"/>
  <c r="AP696" i="60"/>
  <c r="AQ696" i="60"/>
  <c r="AR696" i="60"/>
  <c r="AS696" i="60"/>
  <c r="AT696" i="60"/>
  <c r="AU696" i="60"/>
  <c r="AV696" i="60"/>
  <c r="AW696" i="60"/>
  <c r="AX696" i="60"/>
  <c r="AY696" i="60"/>
  <c r="AZ696" i="60"/>
  <c r="BA696" i="60"/>
  <c r="BB696" i="60"/>
  <c r="AP697" i="60"/>
  <c r="AQ697" i="60"/>
  <c r="AR697" i="60"/>
  <c r="AS697" i="60"/>
  <c r="AT697" i="60"/>
  <c r="AU697" i="60"/>
  <c r="AV697" i="60"/>
  <c r="AW697" i="60"/>
  <c r="AX697" i="60"/>
  <c r="AY697" i="60"/>
  <c r="AZ697" i="60"/>
  <c r="BA697" i="60"/>
  <c r="BB697" i="60"/>
  <c r="AP698" i="60"/>
  <c r="AQ698" i="60"/>
  <c r="AR698" i="60"/>
  <c r="AS698" i="60"/>
  <c r="AT698" i="60"/>
  <c r="AU698" i="60"/>
  <c r="AV698" i="60"/>
  <c r="AW698" i="60"/>
  <c r="AX698" i="60"/>
  <c r="AY698" i="60"/>
  <c r="AZ698" i="60"/>
  <c r="BA698" i="60"/>
  <c r="BB698" i="60"/>
  <c r="AP699" i="60"/>
  <c r="AQ699" i="60"/>
  <c r="AR699" i="60"/>
  <c r="AS699" i="60"/>
  <c r="AT699" i="60"/>
  <c r="AU699" i="60"/>
  <c r="AV699" i="60"/>
  <c r="AW699" i="60"/>
  <c r="AX699" i="60"/>
  <c r="AY699" i="60"/>
  <c r="AZ699" i="60"/>
  <c r="BA699" i="60"/>
  <c r="BB699" i="60"/>
  <c r="AP700" i="60"/>
  <c r="AQ700" i="60"/>
  <c r="AR700" i="60"/>
  <c r="AS700" i="60"/>
  <c r="AT700" i="60"/>
  <c r="AU700" i="60"/>
  <c r="AV700" i="60"/>
  <c r="AW700" i="60"/>
  <c r="AX700" i="60"/>
  <c r="AY700" i="60"/>
  <c r="AZ700" i="60"/>
  <c r="BA700" i="60"/>
  <c r="BB700" i="60"/>
  <c r="AP701" i="60"/>
  <c r="AQ701" i="60"/>
  <c r="AR701" i="60"/>
  <c r="AS701" i="60"/>
  <c r="AT701" i="60"/>
  <c r="AU701" i="60"/>
  <c r="AV701" i="60"/>
  <c r="AW701" i="60"/>
  <c r="AX701" i="60"/>
  <c r="AY701" i="60"/>
  <c r="AZ701" i="60"/>
  <c r="BA701" i="60"/>
  <c r="BB701" i="60"/>
  <c r="AP702" i="60"/>
  <c r="AQ702" i="60"/>
  <c r="AR702" i="60"/>
  <c r="AS702" i="60"/>
  <c r="AT702" i="60"/>
  <c r="AU702" i="60"/>
  <c r="AV702" i="60"/>
  <c r="AW702" i="60"/>
  <c r="AX702" i="60"/>
  <c r="AY702" i="60"/>
  <c r="AZ702" i="60"/>
  <c r="BA702" i="60"/>
  <c r="BB702" i="60"/>
  <c r="AP703" i="60"/>
  <c r="AQ703" i="60"/>
  <c r="AR703" i="60"/>
  <c r="AS703" i="60"/>
  <c r="AT703" i="60"/>
  <c r="AU703" i="60"/>
  <c r="AV703" i="60"/>
  <c r="AW703" i="60"/>
  <c r="AX703" i="60"/>
  <c r="AY703" i="60"/>
  <c r="AZ703" i="60"/>
  <c r="BA703" i="60"/>
  <c r="BB703" i="60"/>
  <c r="AP704" i="60"/>
  <c r="AQ704" i="60"/>
  <c r="AR704" i="60"/>
  <c r="AS704" i="60"/>
  <c r="AT704" i="60"/>
  <c r="AU704" i="60"/>
  <c r="AV704" i="60"/>
  <c r="AW704" i="60"/>
  <c r="AX704" i="60"/>
  <c r="AY704" i="60"/>
  <c r="AZ704" i="60"/>
  <c r="BA704" i="60"/>
  <c r="BB704" i="60"/>
  <c r="AP705" i="60"/>
  <c r="AQ705" i="60"/>
  <c r="AR705" i="60"/>
  <c r="AS705" i="60"/>
  <c r="AT705" i="60"/>
  <c r="AU705" i="60"/>
  <c r="AV705" i="60"/>
  <c r="AW705" i="60"/>
  <c r="AX705" i="60"/>
  <c r="AY705" i="60"/>
  <c r="AZ705" i="60"/>
  <c r="BA705" i="60"/>
  <c r="BB705" i="60"/>
  <c r="AP706" i="60"/>
  <c r="AQ706" i="60"/>
  <c r="AR706" i="60"/>
  <c r="AS706" i="60"/>
  <c r="AT706" i="60"/>
  <c r="AU706" i="60"/>
  <c r="AV706" i="60"/>
  <c r="AW706" i="60"/>
  <c r="AX706" i="60"/>
  <c r="AY706" i="60"/>
  <c r="AZ706" i="60"/>
  <c r="BA706" i="60"/>
  <c r="BB706" i="60"/>
  <c r="AP707" i="60"/>
  <c r="AQ707" i="60"/>
  <c r="AR707" i="60"/>
  <c r="AS707" i="60"/>
  <c r="AT707" i="60"/>
  <c r="AU707" i="60"/>
  <c r="AV707" i="60"/>
  <c r="AW707" i="60"/>
  <c r="AX707" i="60"/>
  <c r="AY707" i="60"/>
  <c r="AZ707" i="60"/>
  <c r="BA707" i="60"/>
  <c r="BB707" i="60"/>
  <c r="AP708" i="60"/>
  <c r="AQ708" i="60"/>
  <c r="AR708" i="60"/>
  <c r="AS708" i="60"/>
  <c r="AT708" i="60"/>
  <c r="AU708" i="60"/>
  <c r="AV708" i="60"/>
  <c r="AW708" i="60"/>
  <c r="AX708" i="60"/>
  <c r="AY708" i="60"/>
  <c r="AZ708" i="60"/>
  <c r="BA708" i="60"/>
  <c r="BB708" i="60"/>
  <c r="AP709" i="60"/>
  <c r="AQ709" i="60"/>
  <c r="AR709" i="60"/>
  <c r="AS709" i="60"/>
  <c r="AT709" i="60"/>
  <c r="AU709" i="60"/>
  <c r="AV709" i="60"/>
  <c r="AW709" i="60"/>
  <c r="AX709" i="60"/>
  <c r="AY709" i="60"/>
  <c r="AZ709" i="60"/>
  <c r="BA709" i="60"/>
  <c r="BB709" i="60"/>
  <c r="AP710" i="60"/>
  <c r="AQ710" i="60"/>
  <c r="AR710" i="60"/>
  <c r="AS710" i="60"/>
  <c r="AT710" i="60"/>
  <c r="AU710" i="60"/>
  <c r="AV710" i="60"/>
  <c r="AW710" i="60"/>
  <c r="AX710" i="60"/>
  <c r="AY710" i="60"/>
  <c r="AZ710" i="60"/>
  <c r="BA710" i="60"/>
  <c r="BB710" i="60"/>
  <c r="AP711" i="60"/>
  <c r="AQ711" i="60"/>
  <c r="AR711" i="60"/>
  <c r="AS711" i="60"/>
  <c r="AT711" i="60"/>
  <c r="AU711" i="60"/>
  <c r="AV711" i="60"/>
  <c r="AW711" i="60"/>
  <c r="AX711" i="60"/>
  <c r="AY711" i="60"/>
  <c r="AZ711" i="60"/>
  <c r="BA711" i="60"/>
  <c r="BB711" i="60"/>
  <c r="AP712" i="60"/>
  <c r="AQ712" i="60"/>
  <c r="AR712" i="60"/>
  <c r="AS712" i="60"/>
  <c r="AT712" i="60"/>
  <c r="AU712" i="60"/>
  <c r="AV712" i="60"/>
  <c r="AW712" i="60"/>
  <c r="AX712" i="60"/>
  <c r="AY712" i="60"/>
  <c r="AZ712" i="60"/>
  <c r="BA712" i="60"/>
  <c r="BB712" i="60"/>
  <c r="AP713" i="60"/>
  <c r="AQ713" i="60"/>
  <c r="AR713" i="60"/>
  <c r="AS713" i="60"/>
  <c r="AT713" i="60"/>
  <c r="AU713" i="60"/>
  <c r="AV713" i="60"/>
  <c r="AW713" i="60"/>
  <c r="AX713" i="60"/>
  <c r="AY713" i="60"/>
  <c r="AZ713" i="60"/>
  <c r="BA713" i="60"/>
  <c r="BB713" i="60"/>
  <c r="AP714" i="60"/>
  <c r="AQ714" i="60"/>
  <c r="AR714" i="60"/>
  <c r="AS714" i="60"/>
  <c r="AT714" i="60"/>
  <c r="AU714" i="60"/>
  <c r="AV714" i="60"/>
  <c r="AW714" i="60"/>
  <c r="AX714" i="60"/>
  <c r="AY714" i="60"/>
  <c r="AZ714" i="60"/>
  <c r="BA714" i="60"/>
  <c r="BB714" i="60"/>
  <c r="AP715" i="60"/>
  <c r="AQ715" i="60"/>
  <c r="AR715" i="60"/>
  <c r="AS715" i="60"/>
  <c r="AT715" i="60"/>
  <c r="AU715" i="60"/>
  <c r="AV715" i="60"/>
  <c r="AW715" i="60"/>
  <c r="AX715" i="60"/>
  <c r="AY715" i="60"/>
  <c r="AZ715" i="60"/>
  <c r="BA715" i="60"/>
  <c r="BB715" i="60"/>
  <c r="AP716" i="60"/>
  <c r="AQ716" i="60"/>
  <c r="AR716" i="60"/>
  <c r="AS716" i="60"/>
  <c r="AT716" i="60"/>
  <c r="AU716" i="60"/>
  <c r="AV716" i="60"/>
  <c r="AW716" i="60"/>
  <c r="AX716" i="60"/>
  <c r="AY716" i="60"/>
  <c r="AZ716" i="60"/>
  <c r="BA716" i="60"/>
  <c r="BB716" i="60"/>
  <c r="AP717" i="60"/>
  <c r="AQ717" i="60"/>
  <c r="AR717" i="60"/>
  <c r="AS717" i="60"/>
  <c r="AT717" i="60"/>
  <c r="AU717" i="60"/>
  <c r="AV717" i="60"/>
  <c r="AW717" i="60"/>
  <c r="AX717" i="60"/>
  <c r="AY717" i="60"/>
  <c r="AZ717" i="60"/>
  <c r="BA717" i="60"/>
  <c r="BB717" i="60"/>
  <c r="AP718" i="60"/>
  <c r="AQ718" i="60"/>
  <c r="AR718" i="60"/>
  <c r="AS718" i="60"/>
  <c r="AT718" i="60"/>
  <c r="AU718" i="60"/>
  <c r="AV718" i="60"/>
  <c r="AW718" i="60"/>
  <c r="AX718" i="60"/>
  <c r="AY718" i="60"/>
  <c r="AZ718" i="60"/>
  <c r="BA718" i="60"/>
  <c r="BB718" i="60"/>
  <c r="AP719" i="60"/>
  <c r="AQ719" i="60"/>
  <c r="AR719" i="60"/>
  <c r="AS719" i="60"/>
  <c r="AT719" i="60"/>
  <c r="AU719" i="60"/>
  <c r="AV719" i="60"/>
  <c r="AW719" i="60"/>
  <c r="AX719" i="60"/>
  <c r="AY719" i="60"/>
  <c r="AZ719" i="60"/>
  <c r="BA719" i="60"/>
  <c r="BB719" i="60"/>
  <c r="AP720" i="60"/>
  <c r="AQ720" i="60"/>
  <c r="AR720" i="60"/>
  <c r="AS720" i="60"/>
  <c r="AT720" i="60"/>
  <c r="AU720" i="60"/>
  <c r="AV720" i="60"/>
  <c r="AW720" i="60"/>
  <c r="AX720" i="60"/>
  <c r="AY720" i="60"/>
  <c r="AZ720" i="60"/>
  <c r="BA720" i="60"/>
  <c r="BB720" i="60"/>
  <c r="AP721" i="60"/>
  <c r="AQ721" i="60"/>
  <c r="AR721" i="60"/>
  <c r="AS721" i="60"/>
  <c r="AT721" i="60"/>
  <c r="AU721" i="60"/>
  <c r="AV721" i="60"/>
  <c r="AW721" i="60"/>
  <c r="AX721" i="60"/>
  <c r="AY721" i="60"/>
  <c r="AZ721" i="60"/>
  <c r="BA721" i="60"/>
  <c r="BB721" i="60"/>
  <c r="AP722" i="60"/>
  <c r="AQ722" i="60"/>
  <c r="AR722" i="60"/>
  <c r="AS722" i="60"/>
  <c r="AT722" i="60"/>
  <c r="AU722" i="60"/>
  <c r="AV722" i="60"/>
  <c r="AW722" i="60"/>
  <c r="AX722" i="60"/>
  <c r="AY722" i="60"/>
  <c r="AZ722" i="60"/>
  <c r="BA722" i="60"/>
  <c r="BB722" i="60"/>
  <c r="AP723" i="60"/>
  <c r="AQ723" i="60"/>
  <c r="AR723" i="60"/>
  <c r="AS723" i="60"/>
  <c r="AT723" i="60"/>
  <c r="AU723" i="60"/>
  <c r="AV723" i="60"/>
  <c r="AW723" i="60"/>
  <c r="AX723" i="60"/>
  <c r="AY723" i="60"/>
  <c r="AZ723" i="60"/>
  <c r="BA723" i="60"/>
  <c r="BB723" i="60"/>
  <c r="AP724" i="60"/>
  <c r="AQ724" i="60"/>
  <c r="AR724" i="60"/>
  <c r="AS724" i="60"/>
  <c r="AT724" i="60"/>
  <c r="AU724" i="60"/>
  <c r="AV724" i="60"/>
  <c r="AW724" i="60"/>
  <c r="AX724" i="60"/>
  <c r="AY724" i="60"/>
  <c r="AZ724" i="60"/>
  <c r="BA724" i="60"/>
  <c r="BB724" i="60"/>
  <c r="AP725" i="60"/>
  <c r="AQ725" i="60"/>
  <c r="AR725" i="60"/>
  <c r="AS725" i="60"/>
  <c r="AT725" i="60"/>
  <c r="AU725" i="60"/>
  <c r="AV725" i="60"/>
  <c r="AW725" i="60"/>
  <c r="AX725" i="60"/>
  <c r="AY725" i="60"/>
  <c r="AZ725" i="60"/>
  <c r="BA725" i="60"/>
  <c r="BB725" i="60"/>
  <c r="AP726" i="60"/>
  <c r="AQ726" i="60"/>
  <c r="AR726" i="60"/>
  <c r="AS726" i="60"/>
  <c r="AT726" i="60"/>
  <c r="AU726" i="60"/>
  <c r="AV726" i="60"/>
  <c r="AW726" i="60"/>
  <c r="AX726" i="60"/>
  <c r="AY726" i="60"/>
  <c r="AZ726" i="60"/>
  <c r="BA726" i="60"/>
  <c r="BB726" i="60"/>
  <c r="AP727" i="60"/>
  <c r="AQ727" i="60"/>
  <c r="AR727" i="60"/>
  <c r="AS727" i="60"/>
  <c r="AT727" i="60"/>
  <c r="AU727" i="60"/>
  <c r="AV727" i="60"/>
  <c r="AW727" i="60"/>
  <c r="AX727" i="60"/>
  <c r="AY727" i="60"/>
  <c r="AZ727" i="60"/>
  <c r="BA727" i="60"/>
  <c r="BB727" i="60"/>
  <c r="AP728" i="60"/>
  <c r="AQ728" i="60"/>
  <c r="AR728" i="60"/>
  <c r="AS728" i="60"/>
  <c r="AT728" i="60"/>
  <c r="AU728" i="60"/>
  <c r="AV728" i="60"/>
  <c r="AW728" i="60"/>
  <c r="AX728" i="60"/>
  <c r="AY728" i="60"/>
  <c r="AZ728" i="60"/>
  <c r="BA728" i="60"/>
  <c r="BB728" i="60"/>
  <c r="AP729" i="60"/>
  <c r="AQ729" i="60"/>
  <c r="AR729" i="60"/>
  <c r="AS729" i="60"/>
  <c r="AT729" i="60"/>
  <c r="AU729" i="60"/>
  <c r="AV729" i="60"/>
  <c r="AW729" i="60"/>
  <c r="AX729" i="60"/>
  <c r="AY729" i="60"/>
  <c r="AZ729" i="60"/>
  <c r="BA729" i="60"/>
  <c r="BB729" i="60"/>
  <c r="AP730" i="60"/>
  <c r="AQ730" i="60"/>
  <c r="AR730" i="60"/>
  <c r="AS730" i="60"/>
  <c r="AT730" i="60"/>
  <c r="AU730" i="60"/>
  <c r="AV730" i="60"/>
  <c r="AW730" i="60"/>
  <c r="AX730" i="60"/>
  <c r="AY730" i="60"/>
  <c r="AZ730" i="60"/>
  <c r="BA730" i="60"/>
  <c r="BB730" i="60"/>
  <c r="AP731" i="60"/>
  <c r="AQ731" i="60"/>
  <c r="AR731" i="60"/>
  <c r="AS731" i="60"/>
  <c r="AT731" i="60"/>
  <c r="AU731" i="60"/>
  <c r="AV731" i="60"/>
  <c r="AW731" i="60"/>
  <c r="AX731" i="60"/>
  <c r="AY731" i="60"/>
  <c r="AZ731" i="60"/>
  <c r="BA731" i="60"/>
  <c r="BB731" i="60"/>
  <c r="AP732" i="60"/>
  <c r="AQ732" i="60"/>
  <c r="AR732" i="60"/>
  <c r="AS732" i="60"/>
  <c r="AT732" i="60"/>
  <c r="AU732" i="60"/>
  <c r="AV732" i="60"/>
  <c r="AW732" i="60"/>
  <c r="AX732" i="60"/>
  <c r="AY732" i="60"/>
  <c r="AZ732" i="60"/>
  <c r="BA732" i="60"/>
  <c r="BB732" i="60"/>
  <c r="AP733" i="60"/>
  <c r="AQ733" i="60"/>
  <c r="AR733" i="60"/>
  <c r="AS733" i="60"/>
  <c r="AT733" i="60"/>
  <c r="AU733" i="60"/>
  <c r="AV733" i="60"/>
  <c r="AW733" i="60"/>
  <c r="AX733" i="60"/>
  <c r="AY733" i="60"/>
  <c r="AZ733" i="60"/>
  <c r="BA733" i="60"/>
  <c r="BB733" i="60"/>
  <c r="AP734" i="60"/>
  <c r="AQ734" i="60"/>
  <c r="AR734" i="60"/>
  <c r="AS734" i="60"/>
  <c r="AT734" i="60"/>
  <c r="AU734" i="60"/>
  <c r="AV734" i="60"/>
  <c r="AW734" i="60"/>
  <c r="AX734" i="60"/>
  <c r="AY734" i="60"/>
  <c r="AZ734" i="60"/>
  <c r="BA734" i="60"/>
  <c r="BB734" i="60"/>
  <c r="AP735" i="60"/>
  <c r="AQ735" i="60"/>
  <c r="AR735" i="60"/>
  <c r="AS735" i="60"/>
  <c r="AT735" i="60"/>
  <c r="AU735" i="60"/>
  <c r="AV735" i="60"/>
  <c r="AW735" i="60"/>
  <c r="AX735" i="60"/>
  <c r="AY735" i="60"/>
  <c r="AZ735" i="60"/>
  <c r="BA735" i="60"/>
  <c r="BB735" i="60"/>
  <c r="AP736" i="60"/>
  <c r="AQ736" i="60"/>
  <c r="AR736" i="60"/>
  <c r="AS736" i="60"/>
  <c r="AT736" i="60"/>
  <c r="AU736" i="60"/>
  <c r="AV736" i="60"/>
  <c r="AW736" i="60"/>
  <c r="AX736" i="60"/>
  <c r="AY736" i="60"/>
  <c r="AZ736" i="60"/>
  <c r="BA736" i="60"/>
  <c r="BB736" i="60"/>
  <c r="AP737" i="60"/>
  <c r="AQ737" i="60"/>
  <c r="AR737" i="60"/>
  <c r="AS737" i="60"/>
  <c r="AT737" i="60"/>
  <c r="AU737" i="60"/>
  <c r="AV737" i="60"/>
  <c r="AW737" i="60"/>
  <c r="AX737" i="60"/>
  <c r="AY737" i="60"/>
  <c r="AZ737" i="60"/>
  <c r="BA737" i="60"/>
  <c r="BB737" i="60"/>
  <c r="AP738" i="60"/>
  <c r="AQ738" i="60"/>
  <c r="AR738" i="60"/>
  <c r="AS738" i="60"/>
  <c r="AT738" i="60"/>
  <c r="AU738" i="60"/>
  <c r="AV738" i="60"/>
  <c r="AW738" i="60"/>
  <c r="AX738" i="60"/>
  <c r="AY738" i="60"/>
  <c r="AZ738" i="60"/>
  <c r="BA738" i="60"/>
  <c r="BB738" i="60"/>
  <c r="AP739" i="60"/>
  <c r="AQ739" i="60"/>
  <c r="AR739" i="60"/>
  <c r="AS739" i="60"/>
  <c r="AT739" i="60"/>
  <c r="AU739" i="60"/>
  <c r="AV739" i="60"/>
  <c r="AW739" i="60"/>
  <c r="AX739" i="60"/>
  <c r="AY739" i="60"/>
  <c r="AZ739" i="60"/>
  <c r="BA739" i="60"/>
  <c r="BB739" i="60"/>
  <c r="AP740" i="60"/>
  <c r="AQ740" i="60"/>
  <c r="AR740" i="60"/>
  <c r="AS740" i="60"/>
  <c r="AT740" i="60"/>
  <c r="AU740" i="60"/>
  <c r="AV740" i="60"/>
  <c r="AW740" i="60"/>
  <c r="AX740" i="60"/>
  <c r="AY740" i="60"/>
  <c r="AZ740" i="60"/>
  <c r="BA740" i="60"/>
  <c r="BB740" i="60"/>
  <c r="AP741" i="60"/>
  <c r="AQ741" i="60"/>
  <c r="AR741" i="60"/>
  <c r="AS741" i="60"/>
  <c r="AT741" i="60"/>
  <c r="AU741" i="60"/>
  <c r="AV741" i="60"/>
  <c r="AW741" i="60"/>
  <c r="AX741" i="60"/>
  <c r="AY741" i="60"/>
  <c r="AZ741" i="60"/>
  <c r="BA741" i="60"/>
  <c r="BB741" i="60"/>
  <c r="AP742" i="60"/>
  <c r="AQ742" i="60"/>
  <c r="AR742" i="60"/>
  <c r="AS742" i="60"/>
  <c r="AT742" i="60"/>
  <c r="AU742" i="60"/>
  <c r="AV742" i="60"/>
  <c r="AW742" i="60"/>
  <c r="AX742" i="60"/>
  <c r="AY742" i="60"/>
  <c r="AZ742" i="60"/>
  <c r="BA742" i="60"/>
  <c r="BB742" i="60"/>
  <c r="AP743" i="60"/>
  <c r="AQ743" i="60"/>
  <c r="AR743" i="60"/>
  <c r="AS743" i="60"/>
  <c r="AT743" i="60"/>
  <c r="AU743" i="60"/>
  <c r="AV743" i="60"/>
  <c r="AW743" i="60"/>
  <c r="AX743" i="60"/>
  <c r="AY743" i="60"/>
  <c r="AZ743" i="60"/>
  <c r="BA743" i="60"/>
  <c r="BB743" i="60"/>
  <c r="AP744" i="60"/>
  <c r="AQ744" i="60"/>
  <c r="AR744" i="60"/>
  <c r="AS744" i="60"/>
  <c r="AT744" i="60"/>
  <c r="AU744" i="60"/>
  <c r="AV744" i="60"/>
  <c r="AW744" i="60"/>
  <c r="AX744" i="60"/>
  <c r="AY744" i="60"/>
  <c r="AZ744" i="60"/>
  <c r="BA744" i="60"/>
  <c r="BB744" i="60"/>
  <c r="AP745" i="60"/>
  <c r="AQ745" i="60"/>
  <c r="AR745" i="60"/>
  <c r="AS745" i="60"/>
  <c r="AT745" i="60"/>
  <c r="AU745" i="60"/>
  <c r="AV745" i="60"/>
  <c r="AW745" i="60"/>
  <c r="AX745" i="60"/>
  <c r="AY745" i="60"/>
  <c r="AZ745" i="60"/>
  <c r="BA745" i="60"/>
  <c r="BB745" i="60"/>
  <c r="AP746" i="60"/>
  <c r="AQ746" i="60"/>
  <c r="AR746" i="60"/>
  <c r="AS746" i="60"/>
  <c r="AT746" i="60"/>
  <c r="AU746" i="60"/>
  <c r="AV746" i="60"/>
  <c r="AW746" i="60"/>
  <c r="AX746" i="60"/>
  <c r="AY746" i="60"/>
  <c r="AZ746" i="60"/>
  <c r="BA746" i="60"/>
  <c r="BB746" i="60"/>
  <c r="AP747" i="60"/>
  <c r="AQ747" i="60"/>
  <c r="AR747" i="60"/>
  <c r="AS747" i="60"/>
  <c r="AT747" i="60"/>
  <c r="AU747" i="60"/>
  <c r="AV747" i="60"/>
  <c r="AW747" i="60"/>
  <c r="AX747" i="60"/>
  <c r="AY747" i="60"/>
  <c r="AZ747" i="60"/>
  <c r="BA747" i="60"/>
  <c r="BB747" i="60"/>
  <c r="AP748" i="60"/>
  <c r="AQ748" i="60"/>
  <c r="AR748" i="60"/>
  <c r="AS748" i="60"/>
  <c r="AT748" i="60"/>
  <c r="AU748" i="60"/>
  <c r="AV748" i="60"/>
  <c r="AW748" i="60"/>
  <c r="AX748" i="60"/>
  <c r="AY748" i="60"/>
  <c r="AZ748" i="60"/>
  <c r="BA748" i="60"/>
  <c r="BB748" i="60"/>
  <c r="AP749" i="60"/>
  <c r="AQ749" i="60"/>
  <c r="AR749" i="60"/>
  <c r="AS749" i="60"/>
  <c r="AT749" i="60"/>
  <c r="AU749" i="60"/>
  <c r="AV749" i="60"/>
  <c r="AW749" i="60"/>
  <c r="AX749" i="60"/>
  <c r="AY749" i="60"/>
  <c r="AZ749" i="60"/>
  <c r="BA749" i="60"/>
  <c r="BB749" i="60"/>
  <c r="AP750" i="60"/>
  <c r="AQ750" i="60"/>
  <c r="AR750" i="60"/>
  <c r="AS750" i="60"/>
  <c r="AT750" i="60"/>
  <c r="AU750" i="60"/>
  <c r="AV750" i="60"/>
  <c r="AW750" i="60"/>
  <c r="AX750" i="60"/>
  <c r="AY750" i="60"/>
  <c r="AZ750" i="60"/>
  <c r="BA750" i="60"/>
  <c r="BB750" i="60"/>
  <c r="AP751" i="60"/>
  <c r="AQ751" i="60"/>
  <c r="AR751" i="60"/>
  <c r="AS751" i="60"/>
  <c r="AT751" i="60"/>
  <c r="AU751" i="60"/>
  <c r="AV751" i="60"/>
  <c r="AW751" i="60"/>
  <c r="AX751" i="60"/>
  <c r="AY751" i="60"/>
  <c r="AZ751" i="60"/>
  <c r="BA751" i="60"/>
  <c r="BB751" i="60"/>
  <c r="AP752" i="60"/>
  <c r="AQ752" i="60"/>
  <c r="AR752" i="60"/>
  <c r="AS752" i="60"/>
  <c r="AT752" i="60"/>
  <c r="AU752" i="60"/>
  <c r="AV752" i="60"/>
  <c r="AW752" i="60"/>
  <c r="AX752" i="60"/>
  <c r="AY752" i="60"/>
  <c r="AZ752" i="60"/>
  <c r="BA752" i="60"/>
  <c r="BB752" i="60"/>
  <c r="AP753" i="60"/>
  <c r="AQ753" i="60"/>
  <c r="AR753" i="60"/>
  <c r="AS753" i="60"/>
  <c r="AT753" i="60"/>
  <c r="AU753" i="60"/>
  <c r="AV753" i="60"/>
  <c r="AW753" i="60"/>
  <c r="AX753" i="60"/>
  <c r="AY753" i="60"/>
  <c r="AZ753" i="60"/>
  <c r="BA753" i="60"/>
  <c r="BB753" i="60"/>
  <c r="AP754" i="60"/>
  <c r="AQ754" i="60"/>
  <c r="AR754" i="60"/>
  <c r="AS754" i="60"/>
  <c r="AT754" i="60"/>
  <c r="AU754" i="60"/>
  <c r="AV754" i="60"/>
  <c r="AW754" i="60"/>
  <c r="AX754" i="60"/>
  <c r="AY754" i="60"/>
  <c r="AZ754" i="60"/>
  <c r="BA754" i="60"/>
  <c r="BB754" i="60"/>
  <c r="AP755" i="60"/>
  <c r="AQ755" i="60"/>
  <c r="AR755" i="60"/>
  <c r="AS755" i="60"/>
  <c r="AT755" i="60"/>
  <c r="AU755" i="60"/>
  <c r="AV755" i="60"/>
  <c r="AW755" i="60"/>
  <c r="AX755" i="60"/>
  <c r="AY755" i="60"/>
  <c r="AZ755" i="60"/>
  <c r="BA755" i="60"/>
  <c r="BB755" i="60"/>
  <c r="AP756" i="60"/>
  <c r="AQ756" i="60"/>
  <c r="AR756" i="60"/>
  <c r="AS756" i="60"/>
  <c r="AT756" i="60"/>
  <c r="AU756" i="60"/>
  <c r="AV756" i="60"/>
  <c r="AW756" i="60"/>
  <c r="AX756" i="60"/>
  <c r="AY756" i="60"/>
  <c r="AZ756" i="60"/>
  <c r="BA756" i="60"/>
  <c r="BB756" i="60"/>
  <c r="AP757" i="60"/>
  <c r="AQ757" i="60"/>
  <c r="AR757" i="60"/>
  <c r="AS757" i="60"/>
  <c r="AT757" i="60"/>
  <c r="AU757" i="60"/>
  <c r="AV757" i="60"/>
  <c r="AW757" i="60"/>
  <c r="AX757" i="60"/>
  <c r="AY757" i="60"/>
  <c r="AZ757" i="60"/>
  <c r="BA757" i="60"/>
  <c r="BB757" i="60"/>
  <c r="AP758" i="60"/>
  <c r="AQ758" i="60"/>
  <c r="AR758" i="60"/>
  <c r="AS758" i="60"/>
  <c r="AT758" i="60"/>
  <c r="AU758" i="60"/>
  <c r="AV758" i="60"/>
  <c r="AW758" i="60"/>
  <c r="AX758" i="60"/>
  <c r="AY758" i="60"/>
  <c r="AZ758" i="60"/>
  <c r="BA758" i="60"/>
  <c r="BB758" i="60"/>
  <c r="AP759" i="60"/>
  <c r="AQ759" i="60"/>
  <c r="AR759" i="60"/>
  <c r="AS759" i="60"/>
  <c r="AT759" i="60"/>
  <c r="AU759" i="60"/>
  <c r="AV759" i="60"/>
  <c r="AW759" i="60"/>
  <c r="AX759" i="60"/>
  <c r="AY759" i="60"/>
  <c r="AZ759" i="60"/>
  <c r="BA759" i="60"/>
  <c r="BB759" i="60"/>
  <c r="AP760" i="60"/>
  <c r="AQ760" i="60"/>
  <c r="AR760" i="60"/>
  <c r="AS760" i="60"/>
  <c r="AT760" i="60"/>
  <c r="AU760" i="60"/>
  <c r="AV760" i="60"/>
  <c r="AW760" i="60"/>
  <c r="AX760" i="60"/>
  <c r="AY760" i="60"/>
  <c r="AZ760" i="60"/>
  <c r="BA760" i="60"/>
  <c r="BB760" i="60"/>
  <c r="AP761" i="60"/>
  <c r="AQ761" i="60"/>
  <c r="AR761" i="60"/>
  <c r="AS761" i="60"/>
  <c r="AT761" i="60"/>
  <c r="AU761" i="60"/>
  <c r="AV761" i="60"/>
  <c r="AW761" i="60"/>
  <c r="AX761" i="60"/>
  <c r="AY761" i="60"/>
  <c r="AZ761" i="60"/>
  <c r="BA761" i="60"/>
  <c r="BB761" i="60"/>
  <c r="AP762" i="60"/>
  <c r="AQ762" i="60"/>
  <c r="AR762" i="60"/>
  <c r="AS762" i="60"/>
  <c r="AT762" i="60"/>
  <c r="AU762" i="60"/>
  <c r="AV762" i="60"/>
  <c r="AW762" i="60"/>
  <c r="AX762" i="60"/>
  <c r="AY762" i="60"/>
  <c r="AZ762" i="60"/>
  <c r="BA762" i="60"/>
  <c r="BB762" i="60"/>
  <c r="AP763" i="60"/>
  <c r="AQ763" i="60"/>
  <c r="AR763" i="60"/>
  <c r="AS763" i="60"/>
  <c r="AT763" i="60"/>
  <c r="AU763" i="60"/>
  <c r="AV763" i="60"/>
  <c r="AW763" i="60"/>
  <c r="AX763" i="60"/>
  <c r="AY763" i="60"/>
  <c r="AZ763" i="60"/>
  <c r="BA763" i="60"/>
  <c r="BB763" i="60"/>
  <c r="AP764" i="60"/>
  <c r="AQ764" i="60"/>
  <c r="AR764" i="60"/>
  <c r="AS764" i="60"/>
  <c r="AT764" i="60"/>
  <c r="AU764" i="60"/>
  <c r="AV764" i="60"/>
  <c r="AW764" i="60"/>
  <c r="AX764" i="60"/>
  <c r="AY764" i="60"/>
  <c r="AZ764" i="60"/>
  <c r="BA764" i="60"/>
  <c r="BB764" i="60"/>
  <c r="AP765" i="60"/>
  <c r="AQ765" i="60"/>
  <c r="AR765" i="60"/>
  <c r="AS765" i="60"/>
  <c r="AT765" i="60"/>
  <c r="AU765" i="60"/>
  <c r="AV765" i="60"/>
  <c r="AW765" i="60"/>
  <c r="AX765" i="60"/>
  <c r="AY765" i="60"/>
  <c r="AZ765" i="60"/>
  <c r="BA765" i="60"/>
  <c r="BB765" i="60"/>
  <c r="AP766" i="60"/>
  <c r="AQ766" i="60"/>
  <c r="AR766" i="60"/>
  <c r="AS766" i="60"/>
  <c r="AT766" i="60"/>
  <c r="AU766" i="60"/>
  <c r="AV766" i="60"/>
  <c r="AW766" i="60"/>
  <c r="AX766" i="60"/>
  <c r="AY766" i="60"/>
  <c r="AZ766" i="60"/>
  <c r="BA766" i="60"/>
  <c r="BB766" i="60"/>
  <c r="AP767" i="60"/>
  <c r="AQ767" i="60"/>
  <c r="AR767" i="60"/>
  <c r="AS767" i="60"/>
  <c r="AT767" i="60"/>
  <c r="AU767" i="60"/>
  <c r="AV767" i="60"/>
  <c r="AW767" i="60"/>
  <c r="AX767" i="60"/>
  <c r="AY767" i="60"/>
  <c r="AZ767" i="60"/>
  <c r="BA767" i="60"/>
  <c r="BB767" i="60"/>
  <c r="AP768" i="60"/>
  <c r="AQ768" i="60"/>
  <c r="AR768" i="60"/>
  <c r="AS768" i="60"/>
  <c r="AT768" i="60"/>
  <c r="AU768" i="60"/>
  <c r="AV768" i="60"/>
  <c r="AW768" i="60"/>
  <c r="AX768" i="60"/>
  <c r="AY768" i="60"/>
  <c r="AZ768" i="60"/>
  <c r="BA768" i="60"/>
  <c r="BB768" i="60"/>
  <c r="AP769" i="60"/>
  <c r="AQ769" i="60"/>
  <c r="AR769" i="60"/>
  <c r="AS769" i="60"/>
  <c r="AT769" i="60"/>
  <c r="AU769" i="60"/>
  <c r="AV769" i="60"/>
  <c r="AW769" i="60"/>
  <c r="AX769" i="60"/>
  <c r="AY769" i="60"/>
  <c r="AZ769" i="60"/>
  <c r="BA769" i="60"/>
  <c r="BB769" i="60"/>
  <c r="AP770" i="60"/>
  <c r="AQ770" i="60"/>
  <c r="AR770" i="60"/>
  <c r="AS770" i="60"/>
  <c r="AT770" i="60"/>
  <c r="AU770" i="60"/>
  <c r="AV770" i="60"/>
  <c r="AW770" i="60"/>
  <c r="AX770" i="60"/>
  <c r="AY770" i="60"/>
  <c r="AZ770" i="60"/>
  <c r="BA770" i="60"/>
  <c r="BB770" i="60"/>
  <c r="AP771" i="60"/>
  <c r="AQ771" i="60"/>
  <c r="AR771" i="60"/>
  <c r="AS771" i="60"/>
  <c r="AT771" i="60"/>
  <c r="AU771" i="60"/>
  <c r="AV771" i="60"/>
  <c r="AW771" i="60"/>
  <c r="AX771" i="60"/>
  <c r="AY771" i="60"/>
  <c r="AZ771" i="60"/>
  <c r="BA771" i="60"/>
  <c r="BB771" i="60"/>
  <c r="AP772" i="60"/>
  <c r="AQ772" i="60"/>
  <c r="AR772" i="60"/>
  <c r="AS772" i="60"/>
  <c r="AT772" i="60"/>
  <c r="AU772" i="60"/>
  <c r="AV772" i="60"/>
  <c r="AW772" i="60"/>
  <c r="AX772" i="60"/>
  <c r="AY772" i="60"/>
  <c r="AZ772" i="60"/>
  <c r="BA772" i="60"/>
  <c r="BB772" i="60"/>
  <c r="AP773" i="60"/>
  <c r="AQ773" i="60"/>
  <c r="AR773" i="60"/>
  <c r="AS773" i="60"/>
  <c r="AT773" i="60"/>
  <c r="AU773" i="60"/>
  <c r="AV773" i="60"/>
  <c r="AW773" i="60"/>
  <c r="AX773" i="60"/>
  <c r="AY773" i="60"/>
  <c r="AZ773" i="60"/>
  <c r="BA773" i="60"/>
  <c r="BB773" i="60"/>
  <c r="AP774" i="60"/>
  <c r="AQ774" i="60"/>
  <c r="AR774" i="60"/>
  <c r="AS774" i="60"/>
  <c r="AT774" i="60"/>
  <c r="AU774" i="60"/>
  <c r="AV774" i="60"/>
  <c r="AW774" i="60"/>
  <c r="AX774" i="60"/>
  <c r="AY774" i="60"/>
  <c r="AZ774" i="60"/>
  <c r="BA774" i="60"/>
  <c r="BB774" i="60"/>
  <c r="AP775" i="60"/>
  <c r="AQ775" i="60"/>
  <c r="AR775" i="60"/>
  <c r="AS775" i="60"/>
  <c r="AT775" i="60"/>
  <c r="AU775" i="60"/>
  <c r="AV775" i="60"/>
  <c r="AW775" i="60"/>
  <c r="AX775" i="60"/>
  <c r="AY775" i="60"/>
  <c r="AZ775" i="60"/>
  <c r="BA775" i="60"/>
  <c r="BB775" i="60"/>
  <c r="AP776" i="60"/>
  <c r="AQ776" i="60"/>
  <c r="AR776" i="60"/>
  <c r="AS776" i="60"/>
  <c r="AT776" i="60"/>
  <c r="AU776" i="60"/>
  <c r="AV776" i="60"/>
  <c r="AW776" i="60"/>
  <c r="AX776" i="60"/>
  <c r="AY776" i="60"/>
  <c r="AZ776" i="60"/>
  <c r="BA776" i="60"/>
  <c r="BB776" i="60"/>
  <c r="AP777" i="60"/>
  <c r="AQ777" i="60"/>
  <c r="AR777" i="60"/>
  <c r="AS777" i="60"/>
  <c r="AT777" i="60"/>
  <c r="AU777" i="60"/>
  <c r="AV777" i="60"/>
  <c r="AW777" i="60"/>
  <c r="AX777" i="60"/>
  <c r="AY777" i="60"/>
  <c r="AZ777" i="60"/>
  <c r="BA777" i="60"/>
  <c r="BB777" i="60"/>
  <c r="AP778" i="60"/>
  <c r="AQ778" i="60"/>
  <c r="AR778" i="60"/>
  <c r="AS778" i="60"/>
  <c r="AT778" i="60"/>
  <c r="AU778" i="60"/>
  <c r="AV778" i="60"/>
  <c r="AW778" i="60"/>
  <c r="AX778" i="60"/>
  <c r="AY778" i="60"/>
  <c r="AZ778" i="60"/>
  <c r="BA778" i="60"/>
  <c r="BB778" i="60"/>
  <c r="AP779" i="60"/>
  <c r="AQ779" i="60"/>
  <c r="AR779" i="60"/>
  <c r="AS779" i="60"/>
  <c r="AT779" i="60"/>
  <c r="AU779" i="60"/>
  <c r="AV779" i="60"/>
  <c r="AW779" i="60"/>
  <c r="AX779" i="60"/>
  <c r="AY779" i="60"/>
  <c r="AZ779" i="60"/>
  <c r="BA779" i="60"/>
  <c r="BB779" i="60"/>
  <c r="AP780" i="60"/>
  <c r="AQ780" i="60"/>
  <c r="AR780" i="60"/>
  <c r="AS780" i="60"/>
  <c r="AT780" i="60"/>
  <c r="AU780" i="60"/>
  <c r="AV780" i="60"/>
  <c r="AW780" i="60"/>
  <c r="AX780" i="60"/>
  <c r="AY780" i="60"/>
  <c r="AZ780" i="60"/>
  <c r="BA780" i="60"/>
  <c r="BB780" i="60"/>
  <c r="AP781" i="60"/>
  <c r="AQ781" i="60"/>
  <c r="AR781" i="60"/>
  <c r="AS781" i="60"/>
  <c r="AT781" i="60"/>
  <c r="AU781" i="60"/>
  <c r="AV781" i="60"/>
  <c r="AW781" i="60"/>
  <c r="AX781" i="60"/>
  <c r="AY781" i="60"/>
  <c r="AZ781" i="60"/>
  <c r="BA781" i="60"/>
  <c r="BB781" i="60"/>
  <c r="AP782" i="60"/>
  <c r="AQ782" i="60"/>
  <c r="AR782" i="60"/>
  <c r="AS782" i="60"/>
  <c r="AT782" i="60"/>
  <c r="AU782" i="60"/>
  <c r="AV782" i="60"/>
  <c r="AW782" i="60"/>
  <c r="AX782" i="60"/>
  <c r="AY782" i="60"/>
  <c r="AZ782" i="60"/>
  <c r="BA782" i="60"/>
  <c r="BB782" i="60"/>
  <c r="AP783" i="60"/>
  <c r="AQ783" i="60"/>
  <c r="AR783" i="60"/>
  <c r="AS783" i="60"/>
  <c r="AT783" i="60"/>
  <c r="AU783" i="60"/>
  <c r="AV783" i="60"/>
  <c r="AW783" i="60"/>
  <c r="AX783" i="60"/>
  <c r="AY783" i="60"/>
  <c r="AZ783" i="60"/>
  <c r="BA783" i="60"/>
  <c r="BB783" i="60"/>
  <c r="AP784" i="60"/>
  <c r="AQ784" i="60"/>
  <c r="AR784" i="60"/>
  <c r="AS784" i="60"/>
  <c r="AT784" i="60"/>
  <c r="AU784" i="60"/>
  <c r="AV784" i="60"/>
  <c r="AW784" i="60"/>
  <c r="AX784" i="60"/>
  <c r="AY784" i="60"/>
  <c r="AZ784" i="60"/>
  <c r="BA784" i="60"/>
  <c r="BB784" i="60"/>
  <c r="AP785" i="60"/>
  <c r="AQ785" i="60"/>
  <c r="AR785" i="60"/>
  <c r="AS785" i="60"/>
  <c r="AT785" i="60"/>
  <c r="AU785" i="60"/>
  <c r="AV785" i="60"/>
  <c r="AW785" i="60"/>
  <c r="AX785" i="60"/>
  <c r="AY785" i="60"/>
  <c r="AZ785" i="60"/>
  <c r="BA785" i="60"/>
  <c r="BB785" i="60"/>
  <c r="AP786" i="60"/>
  <c r="AQ786" i="60"/>
  <c r="AR786" i="60"/>
  <c r="AS786" i="60"/>
  <c r="AT786" i="60"/>
  <c r="AU786" i="60"/>
  <c r="AV786" i="60"/>
  <c r="AW786" i="60"/>
  <c r="AX786" i="60"/>
  <c r="AY786" i="60"/>
  <c r="AZ786" i="60"/>
  <c r="BA786" i="60"/>
  <c r="BB786" i="60"/>
  <c r="AP787" i="60"/>
  <c r="AQ787" i="60"/>
  <c r="AR787" i="60"/>
  <c r="AS787" i="60"/>
  <c r="AT787" i="60"/>
  <c r="AU787" i="60"/>
  <c r="AV787" i="60"/>
  <c r="AW787" i="60"/>
  <c r="AX787" i="60"/>
  <c r="AY787" i="60"/>
  <c r="AZ787" i="60"/>
  <c r="BA787" i="60"/>
  <c r="BB787" i="60"/>
  <c r="AP788" i="60"/>
  <c r="AQ788" i="60"/>
  <c r="AR788" i="60"/>
  <c r="AS788" i="60"/>
  <c r="AT788" i="60"/>
  <c r="AU788" i="60"/>
  <c r="AV788" i="60"/>
  <c r="AW788" i="60"/>
  <c r="AX788" i="60"/>
  <c r="AY788" i="60"/>
  <c r="AZ788" i="60"/>
  <c r="BA788" i="60"/>
  <c r="BB788" i="60"/>
  <c r="AP789" i="60"/>
  <c r="AQ789" i="60"/>
  <c r="AR789" i="60"/>
  <c r="AS789" i="60"/>
  <c r="AT789" i="60"/>
  <c r="AU789" i="60"/>
  <c r="AV789" i="60"/>
  <c r="AW789" i="60"/>
  <c r="AX789" i="60"/>
  <c r="AY789" i="60"/>
  <c r="AZ789" i="60"/>
  <c r="BA789" i="60"/>
  <c r="BB789" i="60"/>
  <c r="AP790" i="60"/>
  <c r="AQ790" i="60"/>
  <c r="AR790" i="60"/>
  <c r="AS790" i="60"/>
  <c r="AT790" i="60"/>
  <c r="AU790" i="60"/>
  <c r="AV790" i="60"/>
  <c r="AW790" i="60"/>
  <c r="AX790" i="60"/>
  <c r="AY790" i="60"/>
  <c r="AZ790" i="60"/>
  <c r="BA790" i="60"/>
  <c r="BB790" i="60"/>
  <c r="AP791" i="60"/>
  <c r="AQ791" i="60"/>
  <c r="AR791" i="60"/>
  <c r="AS791" i="60"/>
  <c r="AT791" i="60"/>
  <c r="AU791" i="60"/>
  <c r="AV791" i="60"/>
  <c r="AW791" i="60"/>
  <c r="AX791" i="60"/>
  <c r="AY791" i="60"/>
  <c r="AZ791" i="60"/>
  <c r="BA791" i="60"/>
  <c r="BB791" i="60"/>
  <c r="AP792" i="60"/>
  <c r="AQ792" i="60"/>
  <c r="AR792" i="60"/>
  <c r="AS792" i="60"/>
  <c r="AT792" i="60"/>
  <c r="AU792" i="60"/>
  <c r="AV792" i="60"/>
  <c r="AW792" i="60"/>
  <c r="AX792" i="60"/>
  <c r="AY792" i="60"/>
  <c r="AZ792" i="60"/>
  <c r="BA792" i="60"/>
  <c r="BB792" i="60"/>
  <c r="AP793" i="60"/>
  <c r="AQ793" i="60"/>
  <c r="AR793" i="60"/>
  <c r="AS793" i="60"/>
  <c r="AT793" i="60"/>
  <c r="AU793" i="60"/>
  <c r="AV793" i="60"/>
  <c r="AW793" i="60"/>
  <c r="AX793" i="60"/>
  <c r="AY793" i="60"/>
  <c r="AZ793" i="60"/>
  <c r="BA793" i="60"/>
  <c r="BB793" i="60"/>
  <c r="AP794" i="60"/>
  <c r="AQ794" i="60"/>
  <c r="AR794" i="60"/>
  <c r="AS794" i="60"/>
  <c r="AT794" i="60"/>
  <c r="AU794" i="60"/>
  <c r="AV794" i="60"/>
  <c r="AW794" i="60"/>
  <c r="AX794" i="60"/>
  <c r="AY794" i="60"/>
  <c r="AZ794" i="60"/>
  <c r="BA794" i="60"/>
  <c r="BB794" i="60"/>
  <c r="AP795" i="60"/>
  <c r="AQ795" i="60"/>
  <c r="AR795" i="60"/>
  <c r="AS795" i="60"/>
  <c r="AT795" i="60"/>
  <c r="AU795" i="60"/>
  <c r="AV795" i="60"/>
  <c r="AW795" i="60"/>
  <c r="AX795" i="60"/>
  <c r="AY795" i="60"/>
  <c r="AZ795" i="60"/>
  <c r="BA795" i="60"/>
  <c r="BB795" i="60"/>
  <c r="AP796" i="60"/>
  <c r="AQ796" i="60"/>
  <c r="AR796" i="60"/>
  <c r="AS796" i="60"/>
  <c r="AT796" i="60"/>
  <c r="AU796" i="60"/>
  <c r="AV796" i="60"/>
  <c r="AW796" i="60"/>
  <c r="AX796" i="60"/>
  <c r="AY796" i="60"/>
  <c r="AZ796" i="60"/>
  <c r="BA796" i="60"/>
  <c r="BB796" i="60"/>
  <c r="AP797" i="60"/>
  <c r="AQ797" i="60"/>
  <c r="AR797" i="60"/>
  <c r="AS797" i="60"/>
  <c r="AT797" i="60"/>
  <c r="AU797" i="60"/>
  <c r="AV797" i="60"/>
  <c r="AW797" i="60"/>
  <c r="AX797" i="60"/>
  <c r="AY797" i="60"/>
  <c r="AZ797" i="60"/>
  <c r="BA797" i="60"/>
  <c r="BB797" i="60"/>
  <c r="AP798" i="60"/>
  <c r="AQ798" i="60"/>
  <c r="AR798" i="60"/>
  <c r="AS798" i="60"/>
  <c r="AT798" i="60"/>
  <c r="AU798" i="60"/>
  <c r="AV798" i="60"/>
  <c r="AW798" i="60"/>
  <c r="AX798" i="60"/>
  <c r="AY798" i="60"/>
  <c r="AZ798" i="60"/>
  <c r="BA798" i="60"/>
  <c r="BB798" i="60"/>
  <c r="AP799" i="60"/>
  <c r="AQ799" i="60"/>
  <c r="AR799" i="60"/>
  <c r="AS799" i="60"/>
  <c r="AT799" i="60"/>
  <c r="AU799" i="60"/>
  <c r="AV799" i="60"/>
  <c r="AW799" i="60"/>
  <c r="AX799" i="60"/>
  <c r="AY799" i="60"/>
  <c r="AZ799" i="60"/>
  <c r="BA799" i="60"/>
  <c r="BB799" i="60"/>
  <c r="AP800" i="60"/>
  <c r="AQ800" i="60"/>
  <c r="AR800" i="60"/>
  <c r="AS800" i="60"/>
  <c r="AT800" i="60"/>
  <c r="AU800" i="60"/>
  <c r="AV800" i="60"/>
  <c r="AW800" i="60"/>
  <c r="AX800" i="60"/>
  <c r="AY800" i="60"/>
  <c r="AZ800" i="60"/>
  <c r="BA800" i="60"/>
  <c r="BB800" i="60"/>
  <c r="AP801" i="60"/>
  <c r="AQ801" i="60"/>
  <c r="AR801" i="60"/>
  <c r="AS801" i="60"/>
  <c r="AT801" i="60"/>
  <c r="AU801" i="60"/>
  <c r="AV801" i="60"/>
  <c r="AW801" i="60"/>
  <c r="AX801" i="60"/>
  <c r="AY801" i="60"/>
  <c r="AZ801" i="60"/>
  <c r="BA801" i="60"/>
  <c r="BB801" i="60"/>
  <c r="AP802" i="60"/>
  <c r="AQ802" i="60"/>
  <c r="AR802" i="60"/>
  <c r="AS802" i="60"/>
  <c r="AT802" i="60"/>
  <c r="AU802" i="60"/>
  <c r="AV802" i="60"/>
  <c r="AW802" i="60"/>
  <c r="AX802" i="60"/>
  <c r="AY802" i="60"/>
  <c r="AZ802" i="60"/>
  <c r="BA802" i="60"/>
  <c r="BB802" i="60"/>
  <c r="AP803" i="60"/>
  <c r="AQ803" i="60"/>
  <c r="AR803" i="60"/>
  <c r="AS803" i="60"/>
  <c r="AT803" i="60"/>
  <c r="AU803" i="60"/>
  <c r="AV803" i="60"/>
  <c r="AW803" i="60"/>
  <c r="AX803" i="60"/>
  <c r="AY803" i="60"/>
  <c r="AZ803" i="60"/>
  <c r="BA803" i="60"/>
  <c r="BB803" i="60"/>
  <c r="AP804" i="60"/>
  <c r="AQ804" i="60"/>
  <c r="AR804" i="60"/>
  <c r="AS804" i="60"/>
  <c r="AT804" i="60"/>
  <c r="AU804" i="60"/>
  <c r="AV804" i="60"/>
  <c r="AW804" i="60"/>
  <c r="AX804" i="60"/>
  <c r="AY804" i="60"/>
  <c r="AZ804" i="60"/>
  <c r="BA804" i="60"/>
  <c r="BB804" i="60"/>
  <c r="AP805" i="60"/>
  <c r="AQ805" i="60"/>
  <c r="AR805" i="60"/>
  <c r="AS805" i="60"/>
  <c r="AT805" i="60"/>
  <c r="AU805" i="60"/>
  <c r="AV805" i="60"/>
  <c r="AW805" i="60"/>
  <c r="AX805" i="60"/>
  <c r="AY805" i="60"/>
  <c r="AZ805" i="60"/>
  <c r="BA805" i="60"/>
  <c r="BB805" i="60"/>
  <c r="AP806" i="60"/>
  <c r="AQ806" i="60"/>
  <c r="AR806" i="60"/>
  <c r="AS806" i="60"/>
  <c r="AT806" i="60"/>
  <c r="AU806" i="60"/>
  <c r="AV806" i="60"/>
  <c r="AW806" i="60"/>
  <c r="AX806" i="60"/>
  <c r="AY806" i="60"/>
  <c r="AZ806" i="60"/>
  <c r="BA806" i="60"/>
  <c r="BB806" i="60"/>
  <c r="AP807" i="60"/>
  <c r="AQ807" i="60"/>
  <c r="AR807" i="60"/>
  <c r="AS807" i="60"/>
  <c r="AT807" i="60"/>
  <c r="AU807" i="60"/>
  <c r="AV807" i="60"/>
  <c r="AW807" i="60"/>
  <c r="AX807" i="60"/>
  <c r="AY807" i="60"/>
  <c r="AZ807" i="60"/>
  <c r="BA807" i="60"/>
  <c r="BB807" i="60"/>
  <c r="AP808" i="60"/>
  <c r="AQ808" i="60"/>
  <c r="AR808" i="60"/>
  <c r="AS808" i="60"/>
  <c r="AT808" i="60"/>
  <c r="AU808" i="60"/>
  <c r="AV808" i="60"/>
  <c r="AW808" i="60"/>
  <c r="AX808" i="60"/>
  <c r="AY808" i="60"/>
  <c r="AZ808" i="60"/>
  <c r="BA808" i="60"/>
  <c r="BB808" i="60"/>
  <c r="AP809" i="60"/>
  <c r="AQ809" i="60"/>
  <c r="AR809" i="60"/>
  <c r="AS809" i="60"/>
  <c r="AT809" i="60"/>
  <c r="AU809" i="60"/>
  <c r="AV809" i="60"/>
  <c r="AW809" i="60"/>
  <c r="AX809" i="60"/>
  <c r="AY809" i="60"/>
  <c r="AZ809" i="60"/>
  <c r="BA809" i="60"/>
  <c r="BB809" i="60"/>
  <c r="AP810" i="60"/>
  <c r="AQ810" i="60"/>
  <c r="AR810" i="60"/>
  <c r="AS810" i="60"/>
  <c r="AT810" i="60"/>
  <c r="AU810" i="60"/>
  <c r="AV810" i="60"/>
  <c r="AW810" i="60"/>
  <c r="AX810" i="60"/>
  <c r="AY810" i="60"/>
  <c r="AZ810" i="60"/>
  <c r="BA810" i="60"/>
  <c r="BB810" i="60"/>
  <c r="AP811" i="60"/>
  <c r="AQ811" i="60"/>
  <c r="AR811" i="60"/>
  <c r="AS811" i="60"/>
  <c r="AT811" i="60"/>
  <c r="AU811" i="60"/>
  <c r="AV811" i="60"/>
  <c r="AW811" i="60"/>
  <c r="AX811" i="60"/>
  <c r="AY811" i="60"/>
  <c r="AZ811" i="60"/>
  <c r="BA811" i="60"/>
  <c r="BB811" i="60"/>
  <c r="AP812" i="60"/>
  <c r="AQ812" i="60"/>
  <c r="AR812" i="60"/>
  <c r="AS812" i="60"/>
  <c r="AT812" i="60"/>
  <c r="AU812" i="60"/>
  <c r="AV812" i="60"/>
  <c r="AW812" i="60"/>
  <c r="AX812" i="60"/>
  <c r="AY812" i="60"/>
  <c r="AZ812" i="60"/>
  <c r="BA812" i="60"/>
  <c r="BB812" i="60"/>
  <c r="AP813" i="60"/>
  <c r="AQ813" i="60"/>
  <c r="AR813" i="60"/>
  <c r="AS813" i="60"/>
  <c r="AT813" i="60"/>
  <c r="AU813" i="60"/>
  <c r="AV813" i="60"/>
  <c r="AW813" i="60"/>
  <c r="AX813" i="60"/>
  <c r="AY813" i="60"/>
  <c r="AZ813" i="60"/>
  <c r="BA813" i="60"/>
  <c r="BB813" i="60"/>
  <c r="AP814" i="60"/>
  <c r="AQ814" i="60"/>
  <c r="AR814" i="60"/>
  <c r="AS814" i="60"/>
  <c r="AT814" i="60"/>
  <c r="AU814" i="60"/>
  <c r="AV814" i="60"/>
  <c r="AW814" i="60"/>
  <c r="AX814" i="60"/>
  <c r="AY814" i="60"/>
  <c r="AZ814" i="60"/>
  <c r="BA814" i="60"/>
  <c r="BB814" i="60"/>
  <c r="AP815" i="60"/>
  <c r="AQ815" i="60"/>
  <c r="AR815" i="60"/>
  <c r="AS815" i="60"/>
  <c r="AT815" i="60"/>
  <c r="AU815" i="60"/>
  <c r="AV815" i="60"/>
  <c r="AW815" i="60"/>
  <c r="AX815" i="60"/>
  <c r="AY815" i="60"/>
  <c r="AZ815" i="60"/>
  <c r="BA815" i="60"/>
  <c r="BB815" i="60"/>
  <c r="AP816" i="60"/>
  <c r="AQ816" i="60"/>
  <c r="AR816" i="60"/>
  <c r="AS816" i="60"/>
  <c r="AT816" i="60"/>
  <c r="AU816" i="60"/>
  <c r="AV816" i="60"/>
  <c r="AW816" i="60"/>
  <c r="AX816" i="60"/>
  <c r="AY816" i="60"/>
  <c r="AZ816" i="60"/>
  <c r="BA816" i="60"/>
  <c r="BB816" i="60"/>
  <c r="AP817" i="60"/>
  <c r="AQ817" i="60"/>
  <c r="AR817" i="60"/>
  <c r="AS817" i="60"/>
  <c r="AT817" i="60"/>
  <c r="AU817" i="60"/>
  <c r="AV817" i="60"/>
  <c r="AW817" i="60"/>
  <c r="AX817" i="60"/>
  <c r="AY817" i="60"/>
  <c r="AZ817" i="60"/>
  <c r="BA817" i="60"/>
  <c r="BB817" i="60"/>
  <c r="AP818" i="60"/>
  <c r="AQ818" i="60"/>
  <c r="AR818" i="60"/>
  <c r="AS818" i="60"/>
  <c r="AT818" i="60"/>
  <c r="AU818" i="60"/>
  <c r="AV818" i="60"/>
  <c r="AW818" i="60"/>
  <c r="AX818" i="60"/>
  <c r="AY818" i="60"/>
  <c r="AZ818" i="60"/>
  <c r="BA818" i="60"/>
  <c r="BB818" i="60"/>
  <c r="AP819" i="60"/>
  <c r="AQ819" i="60"/>
  <c r="AR819" i="60"/>
  <c r="AS819" i="60"/>
  <c r="AT819" i="60"/>
  <c r="AU819" i="60"/>
  <c r="AV819" i="60"/>
  <c r="AW819" i="60"/>
  <c r="AX819" i="60"/>
  <c r="AY819" i="60"/>
  <c r="AZ819" i="60"/>
  <c r="BA819" i="60"/>
  <c r="BB819" i="60"/>
  <c r="AP820" i="60"/>
  <c r="AQ820" i="60"/>
  <c r="AR820" i="60"/>
  <c r="AS820" i="60"/>
  <c r="AT820" i="60"/>
  <c r="AU820" i="60"/>
  <c r="AV820" i="60"/>
  <c r="AW820" i="60"/>
  <c r="AX820" i="60"/>
  <c r="AY820" i="60"/>
  <c r="AZ820" i="60"/>
  <c r="BA820" i="60"/>
  <c r="BB820" i="60"/>
  <c r="AP821" i="60"/>
  <c r="AQ821" i="60"/>
  <c r="AR821" i="60"/>
  <c r="AS821" i="60"/>
  <c r="AT821" i="60"/>
  <c r="AU821" i="60"/>
  <c r="AV821" i="60"/>
  <c r="AW821" i="60"/>
  <c r="AX821" i="60"/>
  <c r="AY821" i="60"/>
  <c r="AZ821" i="60"/>
  <c r="BA821" i="60"/>
  <c r="BB821" i="60"/>
  <c r="AP822" i="60"/>
  <c r="AQ822" i="60"/>
  <c r="AR822" i="60"/>
  <c r="AS822" i="60"/>
  <c r="AT822" i="60"/>
  <c r="AU822" i="60"/>
  <c r="AV822" i="60"/>
  <c r="AW822" i="60"/>
  <c r="AX822" i="60"/>
  <c r="AY822" i="60"/>
  <c r="AZ822" i="60"/>
  <c r="BA822" i="60"/>
  <c r="BB822" i="60"/>
  <c r="AP823" i="60"/>
  <c r="AQ823" i="60"/>
  <c r="AR823" i="60"/>
  <c r="AS823" i="60"/>
  <c r="AT823" i="60"/>
  <c r="AU823" i="60"/>
  <c r="AV823" i="60"/>
  <c r="AW823" i="60"/>
  <c r="AX823" i="60"/>
  <c r="AY823" i="60"/>
  <c r="AZ823" i="60"/>
  <c r="BA823" i="60"/>
  <c r="BB823" i="60"/>
  <c r="AP824" i="60"/>
  <c r="AQ824" i="60"/>
  <c r="AR824" i="60"/>
  <c r="AS824" i="60"/>
  <c r="AT824" i="60"/>
  <c r="AU824" i="60"/>
  <c r="AV824" i="60"/>
  <c r="AW824" i="60"/>
  <c r="AX824" i="60"/>
  <c r="AY824" i="60"/>
  <c r="AZ824" i="60"/>
  <c r="BA824" i="60"/>
  <c r="BB824" i="60"/>
  <c r="AP825" i="60"/>
  <c r="AQ825" i="60"/>
  <c r="AR825" i="60"/>
  <c r="AS825" i="60"/>
  <c r="AT825" i="60"/>
  <c r="AU825" i="60"/>
  <c r="AV825" i="60"/>
  <c r="AW825" i="60"/>
  <c r="AX825" i="60"/>
  <c r="AY825" i="60"/>
  <c r="AZ825" i="60"/>
  <c r="BA825" i="60"/>
  <c r="BB825" i="60"/>
  <c r="AP826" i="60"/>
  <c r="AQ826" i="60"/>
  <c r="AR826" i="60"/>
  <c r="AS826" i="60"/>
  <c r="AT826" i="60"/>
  <c r="AU826" i="60"/>
  <c r="AV826" i="60"/>
  <c r="AW826" i="60"/>
  <c r="AX826" i="60"/>
  <c r="AY826" i="60"/>
  <c r="AZ826" i="60"/>
  <c r="BA826" i="60"/>
  <c r="BB826" i="60"/>
  <c r="AP827" i="60"/>
  <c r="AQ827" i="60"/>
  <c r="AR827" i="60"/>
  <c r="AS827" i="60"/>
  <c r="AT827" i="60"/>
  <c r="AU827" i="60"/>
  <c r="AV827" i="60"/>
  <c r="AW827" i="60"/>
  <c r="AX827" i="60"/>
  <c r="AY827" i="60"/>
  <c r="AZ827" i="60"/>
  <c r="BA827" i="60"/>
  <c r="BB827" i="60"/>
  <c r="AP828" i="60"/>
  <c r="AQ828" i="60"/>
  <c r="AR828" i="60"/>
  <c r="AS828" i="60"/>
  <c r="AT828" i="60"/>
  <c r="AU828" i="60"/>
  <c r="AV828" i="60"/>
  <c r="AW828" i="60"/>
  <c r="AX828" i="60"/>
  <c r="AY828" i="60"/>
  <c r="AZ828" i="60"/>
  <c r="BA828" i="60"/>
  <c r="BB828" i="60"/>
  <c r="AP829" i="60"/>
  <c r="AQ829" i="60"/>
  <c r="AR829" i="60"/>
  <c r="AS829" i="60"/>
  <c r="AT829" i="60"/>
  <c r="AU829" i="60"/>
  <c r="AV829" i="60"/>
  <c r="AW829" i="60"/>
  <c r="AX829" i="60"/>
  <c r="AY829" i="60"/>
  <c r="AZ829" i="60"/>
  <c r="BA829" i="60"/>
  <c r="BB829" i="60"/>
  <c r="AP830" i="60"/>
  <c r="AQ830" i="60"/>
  <c r="AR830" i="60"/>
  <c r="AS830" i="60"/>
  <c r="AT830" i="60"/>
  <c r="AU830" i="60"/>
  <c r="AV830" i="60"/>
  <c r="AW830" i="60"/>
  <c r="AX830" i="60"/>
  <c r="AY830" i="60"/>
  <c r="AZ830" i="60"/>
  <c r="BA830" i="60"/>
  <c r="BB830" i="60"/>
  <c r="AP831" i="60"/>
  <c r="AQ831" i="60"/>
  <c r="AR831" i="60"/>
  <c r="AS831" i="60"/>
  <c r="AT831" i="60"/>
  <c r="AU831" i="60"/>
  <c r="AV831" i="60"/>
  <c r="AW831" i="60"/>
  <c r="AX831" i="60"/>
  <c r="AY831" i="60"/>
  <c r="AZ831" i="60"/>
  <c r="BA831" i="60"/>
  <c r="BB831" i="60"/>
  <c r="AP832" i="60"/>
  <c r="AQ832" i="60"/>
  <c r="AR832" i="60"/>
  <c r="AS832" i="60"/>
  <c r="AT832" i="60"/>
  <c r="AU832" i="60"/>
  <c r="AV832" i="60"/>
  <c r="AW832" i="60"/>
  <c r="AX832" i="60"/>
  <c r="AY832" i="60"/>
  <c r="AZ832" i="60"/>
  <c r="BA832" i="60"/>
  <c r="BB832" i="60"/>
  <c r="AP833" i="60"/>
  <c r="AQ833" i="60"/>
  <c r="AR833" i="60"/>
  <c r="AS833" i="60"/>
  <c r="AT833" i="60"/>
  <c r="AU833" i="60"/>
  <c r="AV833" i="60"/>
  <c r="AW833" i="60"/>
  <c r="AX833" i="60"/>
  <c r="AY833" i="60"/>
  <c r="AZ833" i="60"/>
  <c r="BA833" i="60"/>
  <c r="BB833" i="60"/>
  <c r="AP834" i="60"/>
  <c r="AQ834" i="60"/>
  <c r="AR834" i="60"/>
  <c r="AS834" i="60"/>
  <c r="AT834" i="60"/>
  <c r="AU834" i="60"/>
  <c r="AV834" i="60"/>
  <c r="AW834" i="60"/>
  <c r="AX834" i="60"/>
  <c r="AY834" i="60"/>
  <c r="AZ834" i="60"/>
  <c r="BA834" i="60"/>
  <c r="BB834" i="60"/>
  <c r="AP835" i="60"/>
  <c r="AQ835" i="60"/>
  <c r="AR835" i="60"/>
  <c r="AS835" i="60"/>
  <c r="AT835" i="60"/>
  <c r="AU835" i="60"/>
  <c r="AV835" i="60"/>
  <c r="AW835" i="60"/>
  <c r="AX835" i="60"/>
  <c r="AY835" i="60"/>
  <c r="AZ835" i="60"/>
  <c r="BA835" i="60"/>
  <c r="BB835" i="60"/>
  <c r="AP836" i="60"/>
  <c r="AQ836" i="60"/>
  <c r="AR836" i="60"/>
  <c r="AS836" i="60"/>
  <c r="AT836" i="60"/>
  <c r="AU836" i="60"/>
  <c r="AV836" i="60"/>
  <c r="AW836" i="60"/>
  <c r="AX836" i="60"/>
  <c r="AY836" i="60"/>
  <c r="AZ836" i="60"/>
  <c r="BA836" i="60"/>
  <c r="BB836" i="60"/>
  <c r="AP837" i="60"/>
  <c r="AQ837" i="60"/>
  <c r="AR837" i="60"/>
  <c r="AS837" i="60"/>
  <c r="AT837" i="60"/>
  <c r="AU837" i="60"/>
  <c r="AV837" i="60"/>
  <c r="AW837" i="60"/>
  <c r="AX837" i="60"/>
  <c r="AY837" i="60"/>
  <c r="AZ837" i="60"/>
  <c r="BA837" i="60"/>
  <c r="BB837" i="60"/>
  <c r="AP838" i="60"/>
  <c r="AQ838" i="60"/>
  <c r="AR838" i="60"/>
  <c r="AS838" i="60"/>
  <c r="AT838" i="60"/>
  <c r="AU838" i="60"/>
  <c r="AV838" i="60"/>
  <c r="AW838" i="60"/>
  <c r="AX838" i="60"/>
  <c r="AY838" i="60"/>
  <c r="AZ838" i="60"/>
  <c r="BA838" i="60"/>
  <c r="BB838" i="60"/>
  <c r="AP839" i="60"/>
  <c r="AQ839" i="60"/>
  <c r="AR839" i="60"/>
  <c r="AS839" i="60"/>
  <c r="AT839" i="60"/>
  <c r="AU839" i="60"/>
  <c r="AV839" i="60"/>
  <c r="AW839" i="60"/>
  <c r="AX839" i="60"/>
  <c r="AY839" i="60"/>
  <c r="AZ839" i="60"/>
  <c r="BA839" i="60"/>
  <c r="BB839" i="60"/>
  <c r="AP840" i="60"/>
  <c r="AQ840" i="60"/>
  <c r="AR840" i="60"/>
  <c r="AS840" i="60"/>
  <c r="AT840" i="60"/>
  <c r="AU840" i="60"/>
  <c r="AV840" i="60"/>
  <c r="AW840" i="60"/>
  <c r="AX840" i="60"/>
  <c r="AY840" i="60"/>
  <c r="AZ840" i="60"/>
  <c r="BA840" i="60"/>
  <c r="BB840" i="60"/>
  <c r="AP841" i="60"/>
  <c r="AQ841" i="60"/>
  <c r="AR841" i="60"/>
  <c r="AS841" i="60"/>
  <c r="AT841" i="60"/>
  <c r="AU841" i="60"/>
  <c r="AV841" i="60"/>
  <c r="AW841" i="60"/>
  <c r="AX841" i="60"/>
  <c r="AY841" i="60"/>
  <c r="AZ841" i="60"/>
  <c r="BA841" i="60"/>
  <c r="BB841" i="60"/>
  <c r="AP842" i="60"/>
  <c r="AQ842" i="60"/>
  <c r="AR842" i="60"/>
  <c r="AS842" i="60"/>
  <c r="AT842" i="60"/>
  <c r="AU842" i="60"/>
  <c r="AV842" i="60"/>
  <c r="AW842" i="60"/>
  <c r="AX842" i="60"/>
  <c r="AY842" i="60"/>
  <c r="AZ842" i="60"/>
  <c r="BA842" i="60"/>
  <c r="BB842" i="60"/>
  <c r="AP843" i="60"/>
  <c r="AQ843" i="60"/>
  <c r="AR843" i="60"/>
  <c r="AS843" i="60"/>
  <c r="AT843" i="60"/>
  <c r="AU843" i="60"/>
  <c r="AV843" i="60"/>
  <c r="AW843" i="60"/>
  <c r="AX843" i="60"/>
  <c r="AY843" i="60"/>
  <c r="AZ843" i="60"/>
  <c r="BA843" i="60"/>
  <c r="BB843" i="60"/>
  <c r="AP844" i="60"/>
  <c r="AQ844" i="60"/>
  <c r="AR844" i="60"/>
  <c r="AS844" i="60"/>
  <c r="AT844" i="60"/>
  <c r="AU844" i="60"/>
  <c r="AV844" i="60"/>
  <c r="AW844" i="60"/>
  <c r="AX844" i="60"/>
  <c r="AY844" i="60"/>
  <c r="AZ844" i="60"/>
  <c r="BA844" i="60"/>
  <c r="BB844" i="60"/>
  <c r="AP845" i="60"/>
  <c r="AQ845" i="60"/>
  <c r="AR845" i="60"/>
  <c r="AS845" i="60"/>
  <c r="AT845" i="60"/>
  <c r="AU845" i="60"/>
  <c r="AV845" i="60"/>
  <c r="AW845" i="60"/>
  <c r="AX845" i="60"/>
  <c r="AY845" i="60"/>
  <c r="AZ845" i="60"/>
  <c r="BA845" i="60"/>
  <c r="BB845" i="60"/>
  <c r="AP846" i="60"/>
  <c r="AQ846" i="60"/>
  <c r="AR846" i="60"/>
  <c r="AS846" i="60"/>
  <c r="AT846" i="60"/>
  <c r="AU846" i="60"/>
  <c r="AV846" i="60"/>
  <c r="AW846" i="60"/>
  <c r="AX846" i="60"/>
  <c r="AY846" i="60"/>
  <c r="AZ846" i="60"/>
  <c r="BA846" i="60"/>
  <c r="BB846" i="60"/>
  <c r="AP847" i="60"/>
  <c r="AQ847" i="60"/>
  <c r="AR847" i="60"/>
  <c r="AS847" i="60"/>
  <c r="AT847" i="60"/>
  <c r="AU847" i="60"/>
  <c r="AV847" i="60"/>
  <c r="AW847" i="60"/>
  <c r="AX847" i="60"/>
  <c r="AY847" i="60"/>
  <c r="AZ847" i="60"/>
  <c r="BA847" i="60"/>
  <c r="BB847" i="60"/>
  <c r="AP848" i="60"/>
  <c r="AQ848" i="60"/>
  <c r="AR848" i="60"/>
  <c r="AS848" i="60"/>
  <c r="AT848" i="60"/>
  <c r="AU848" i="60"/>
  <c r="AV848" i="60"/>
  <c r="AW848" i="60"/>
  <c r="AX848" i="60"/>
  <c r="AY848" i="60"/>
  <c r="AZ848" i="60"/>
  <c r="BA848" i="60"/>
  <c r="BB848" i="60"/>
  <c r="AP849" i="60"/>
  <c r="AQ849" i="60"/>
  <c r="AR849" i="60"/>
  <c r="AS849" i="60"/>
  <c r="AT849" i="60"/>
  <c r="AU849" i="60"/>
  <c r="AV849" i="60"/>
  <c r="AW849" i="60"/>
  <c r="AX849" i="60"/>
  <c r="AY849" i="60"/>
  <c r="AZ849" i="60"/>
  <c r="BA849" i="60"/>
  <c r="BB849" i="60"/>
  <c r="AP850" i="60"/>
  <c r="AQ850" i="60"/>
  <c r="AR850" i="60"/>
  <c r="AS850" i="60"/>
  <c r="AT850" i="60"/>
  <c r="AU850" i="60"/>
  <c r="AV850" i="60"/>
  <c r="AW850" i="60"/>
  <c r="AX850" i="60"/>
  <c r="AY850" i="60"/>
  <c r="AZ850" i="60"/>
  <c r="BA850" i="60"/>
  <c r="BB850" i="60"/>
  <c r="AP851" i="60"/>
  <c r="AQ851" i="60"/>
  <c r="AR851" i="60"/>
  <c r="AS851" i="60"/>
  <c r="AT851" i="60"/>
  <c r="AU851" i="60"/>
  <c r="AV851" i="60"/>
  <c r="AW851" i="60"/>
  <c r="AX851" i="60"/>
  <c r="AY851" i="60"/>
  <c r="AZ851" i="60"/>
  <c r="BA851" i="60"/>
  <c r="BB851" i="60"/>
  <c r="AP852" i="60"/>
  <c r="AQ852" i="60"/>
  <c r="AR852" i="60"/>
  <c r="AS852" i="60"/>
  <c r="AT852" i="60"/>
  <c r="AU852" i="60"/>
  <c r="AV852" i="60"/>
  <c r="AW852" i="60"/>
  <c r="AX852" i="60"/>
  <c r="AY852" i="60"/>
  <c r="AZ852" i="60"/>
  <c r="BA852" i="60"/>
  <c r="BB852" i="60"/>
  <c r="AP853" i="60"/>
  <c r="AQ853" i="60"/>
  <c r="AR853" i="60"/>
  <c r="AS853" i="60"/>
  <c r="AT853" i="60"/>
  <c r="AU853" i="60"/>
  <c r="AV853" i="60"/>
  <c r="AW853" i="60"/>
  <c r="AX853" i="60"/>
  <c r="AY853" i="60"/>
  <c r="AZ853" i="60"/>
  <c r="BA853" i="60"/>
  <c r="BB853" i="60"/>
  <c r="AP854" i="60"/>
  <c r="AQ854" i="60"/>
  <c r="AR854" i="60"/>
  <c r="AS854" i="60"/>
  <c r="AT854" i="60"/>
  <c r="AU854" i="60"/>
  <c r="AV854" i="60"/>
  <c r="AW854" i="60"/>
  <c r="AX854" i="60"/>
  <c r="AY854" i="60"/>
  <c r="AZ854" i="60"/>
  <c r="BA854" i="60"/>
  <c r="BB854" i="60"/>
  <c r="AP855" i="60"/>
  <c r="AQ855" i="60"/>
  <c r="AR855" i="60"/>
  <c r="AS855" i="60"/>
  <c r="AT855" i="60"/>
  <c r="AU855" i="60"/>
  <c r="AV855" i="60"/>
  <c r="AW855" i="60"/>
  <c r="AX855" i="60"/>
  <c r="AY855" i="60"/>
  <c r="AZ855" i="60"/>
  <c r="BA855" i="60"/>
  <c r="BB855" i="60"/>
  <c r="AP856" i="60"/>
  <c r="AQ856" i="60"/>
  <c r="AR856" i="60"/>
  <c r="AS856" i="60"/>
  <c r="AT856" i="60"/>
  <c r="AU856" i="60"/>
  <c r="AV856" i="60"/>
  <c r="AW856" i="60"/>
  <c r="AX856" i="60"/>
  <c r="AY856" i="60"/>
  <c r="AZ856" i="60"/>
  <c r="BA856" i="60"/>
  <c r="BB856" i="60"/>
  <c r="AP857" i="60"/>
  <c r="AQ857" i="60"/>
  <c r="AR857" i="60"/>
  <c r="AS857" i="60"/>
  <c r="AT857" i="60"/>
  <c r="AU857" i="60"/>
  <c r="AV857" i="60"/>
  <c r="AW857" i="60"/>
  <c r="AX857" i="60"/>
  <c r="AY857" i="60"/>
  <c r="AZ857" i="60"/>
  <c r="BA857" i="60"/>
  <c r="BB857" i="60"/>
  <c r="AP858" i="60"/>
  <c r="AQ858" i="60"/>
  <c r="AR858" i="60"/>
  <c r="AS858" i="60"/>
  <c r="AT858" i="60"/>
  <c r="AU858" i="60"/>
  <c r="AV858" i="60"/>
  <c r="AW858" i="60"/>
  <c r="AX858" i="60"/>
  <c r="AY858" i="60"/>
  <c r="AZ858" i="60"/>
  <c r="BA858" i="60"/>
  <c r="BB858" i="60"/>
  <c r="AP859" i="60"/>
  <c r="AQ859" i="60"/>
  <c r="AR859" i="60"/>
  <c r="AS859" i="60"/>
  <c r="AT859" i="60"/>
  <c r="AU859" i="60"/>
  <c r="AV859" i="60"/>
  <c r="AW859" i="60"/>
  <c r="AX859" i="60"/>
  <c r="AY859" i="60"/>
  <c r="AZ859" i="60"/>
  <c r="BA859" i="60"/>
  <c r="BB859" i="60"/>
  <c r="AP860" i="60"/>
  <c r="AQ860" i="60"/>
  <c r="AR860" i="60"/>
  <c r="AS860" i="60"/>
  <c r="AT860" i="60"/>
  <c r="AU860" i="60"/>
  <c r="AV860" i="60"/>
  <c r="AW860" i="60"/>
  <c r="AX860" i="60"/>
  <c r="AY860" i="60"/>
  <c r="AZ860" i="60"/>
  <c r="BA860" i="60"/>
  <c r="BB860" i="60"/>
  <c r="AP861" i="60"/>
  <c r="AQ861" i="60"/>
  <c r="AR861" i="60"/>
  <c r="AS861" i="60"/>
  <c r="AT861" i="60"/>
  <c r="AU861" i="60"/>
  <c r="AV861" i="60"/>
  <c r="AW861" i="60"/>
  <c r="AX861" i="60"/>
  <c r="AY861" i="60"/>
  <c r="AZ861" i="60"/>
  <c r="BA861" i="60"/>
  <c r="BB861" i="60"/>
  <c r="AP862" i="60"/>
  <c r="AQ862" i="60"/>
  <c r="AR862" i="60"/>
  <c r="AS862" i="60"/>
  <c r="AT862" i="60"/>
  <c r="AU862" i="60"/>
  <c r="AV862" i="60"/>
  <c r="AW862" i="60"/>
  <c r="AX862" i="60"/>
  <c r="AY862" i="60"/>
  <c r="AZ862" i="60"/>
  <c r="BA862" i="60"/>
  <c r="BB862" i="60"/>
  <c r="AP863" i="60"/>
  <c r="AQ863" i="60"/>
  <c r="AR863" i="60"/>
  <c r="AS863" i="60"/>
  <c r="AT863" i="60"/>
  <c r="AU863" i="60"/>
  <c r="AV863" i="60"/>
  <c r="AW863" i="60"/>
  <c r="AX863" i="60"/>
  <c r="AY863" i="60"/>
  <c r="AZ863" i="60"/>
  <c r="BA863" i="60"/>
  <c r="BB863" i="60"/>
  <c r="AP864" i="60"/>
  <c r="AQ864" i="60"/>
  <c r="AR864" i="60"/>
  <c r="AS864" i="60"/>
  <c r="AT864" i="60"/>
  <c r="AU864" i="60"/>
  <c r="AV864" i="60"/>
  <c r="AW864" i="60"/>
  <c r="AX864" i="60"/>
  <c r="AY864" i="60"/>
  <c r="AZ864" i="60"/>
  <c r="BA864" i="60"/>
  <c r="BB864" i="60"/>
  <c r="AP865" i="60"/>
  <c r="AQ865" i="60"/>
  <c r="AR865" i="60"/>
  <c r="AS865" i="60"/>
  <c r="AT865" i="60"/>
  <c r="AU865" i="60"/>
  <c r="AV865" i="60"/>
  <c r="AW865" i="60"/>
  <c r="AX865" i="60"/>
  <c r="AY865" i="60"/>
  <c r="AZ865" i="60"/>
  <c r="BA865" i="60"/>
  <c r="BB865" i="60"/>
  <c r="AP866" i="60"/>
  <c r="AQ866" i="60"/>
  <c r="AR866" i="60"/>
  <c r="AS866" i="60"/>
  <c r="AT866" i="60"/>
  <c r="AU866" i="60"/>
  <c r="AV866" i="60"/>
  <c r="AW866" i="60"/>
  <c r="AX866" i="60"/>
  <c r="AY866" i="60"/>
  <c r="AZ866" i="60"/>
  <c r="BA866" i="60"/>
  <c r="BB866" i="60"/>
  <c r="AP867" i="60"/>
  <c r="AQ867" i="60"/>
  <c r="AR867" i="60"/>
  <c r="AS867" i="60"/>
  <c r="AT867" i="60"/>
  <c r="AU867" i="60"/>
  <c r="AV867" i="60"/>
  <c r="AW867" i="60"/>
  <c r="AX867" i="60"/>
  <c r="AY867" i="60"/>
  <c r="AZ867" i="60"/>
  <c r="BA867" i="60"/>
  <c r="BB867" i="60"/>
  <c r="AP868" i="60"/>
  <c r="AQ868" i="60"/>
  <c r="AR868" i="60"/>
  <c r="AS868" i="60"/>
  <c r="AT868" i="60"/>
  <c r="AU868" i="60"/>
  <c r="AV868" i="60"/>
  <c r="AW868" i="60"/>
  <c r="AX868" i="60"/>
  <c r="AY868" i="60"/>
  <c r="AZ868" i="60"/>
  <c r="BA868" i="60"/>
  <c r="BB868" i="60"/>
  <c r="AP869" i="60"/>
  <c r="AQ869" i="60"/>
  <c r="AR869" i="60"/>
  <c r="AS869" i="60"/>
  <c r="AT869" i="60"/>
  <c r="AU869" i="60"/>
  <c r="AV869" i="60"/>
  <c r="AW869" i="60"/>
  <c r="AX869" i="60"/>
  <c r="AY869" i="60"/>
  <c r="AZ869" i="60"/>
  <c r="BA869" i="60"/>
  <c r="BB869" i="60"/>
  <c r="AP870" i="60"/>
  <c r="AQ870" i="60"/>
  <c r="AR870" i="60"/>
  <c r="AS870" i="60"/>
  <c r="AT870" i="60"/>
  <c r="AU870" i="60"/>
  <c r="AV870" i="60"/>
  <c r="AW870" i="60"/>
  <c r="AX870" i="60"/>
  <c r="AY870" i="60"/>
  <c r="AZ870" i="60"/>
  <c r="BA870" i="60"/>
  <c r="BB870" i="60"/>
  <c r="AP871" i="60"/>
  <c r="AQ871" i="60"/>
  <c r="AR871" i="60"/>
  <c r="AS871" i="60"/>
  <c r="AT871" i="60"/>
  <c r="AU871" i="60"/>
  <c r="AV871" i="60"/>
  <c r="AW871" i="60"/>
  <c r="AX871" i="60"/>
  <c r="AY871" i="60"/>
  <c r="AZ871" i="60"/>
  <c r="BA871" i="60"/>
  <c r="BB871" i="60"/>
  <c r="AP872" i="60"/>
  <c r="AQ872" i="60"/>
  <c r="AR872" i="60"/>
  <c r="AS872" i="60"/>
  <c r="AT872" i="60"/>
  <c r="AU872" i="60"/>
  <c r="AV872" i="60"/>
  <c r="AW872" i="60"/>
  <c r="AX872" i="60"/>
  <c r="AY872" i="60"/>
  <c r="AZ872" i="60"/>
  <c r="BA872" i="60"/>
  <c r="BB872" i="60"/>
  <c r="AP873" i="60"/>
  <c r="AQ873" i="60"/>
  <c r="AR873" i="60"/>
  <c r="AS873" i="60"/>
  <c r="AT873" i="60"/>
  <c r="AU873" i="60"/>
  <c r="AV873" i="60"/>
  <c r="AW873" i="60"/>
  <c r="AX873" i="60"/>
  <c r="AY873" i="60"/>
  <c r="AZ873" i="60"/>
  <c r="BA873" i="60"/>
  <c r="BB873" i="60"/>
  <c r="AP874" i="60"/>
  <c r="AQ874" i="60"/>
  <c r="AR874" i="60"/>
  <c r="AS874" i="60"/>
  <c r="AT874" i="60"/>
  <c r="AU874" i="60"/>
  <c r="AV874" i="60"/>
  <c r="AW874" i="60"/>
  <c r="AX874" i="60"/>
  <c r="AY874" i="60"/>
  <c r="AZ874" i="60"/>
  <c r="BA874" i="60"/>
  <c r="BB874" i="60"/>
  <c r="AP875" i="60"/>
  <c r="AQ875" i="60"/>
  <c r="AR875" i="60"/>
  <c r="AS875" i="60"/>
  <c r="AT875" i="60"/>
  <c r="AU875" i="60"/>
  <c r="AV875" i="60"/>
  <c r="AW875" i="60"/>
  <c r="AX875" i="60"/>
  <c r="AY875" i="60"/>
  <c r="AZ875" i="60"/>
  <c r="BA875" i="60"/>
  <c r="BB875" i="60"/>
  <c r="AP876" i="60"/>
  <c r="AQ876" i="60"/>
  <c r="AR876" i="60"/>
  <c r="AS876" i="60"/>
  <c r="AT876" i="60"/>
  <c r="AU876" i="60"/>
  <c r="AV876" i="60"/>
  <c r="AW876" i="60"/>
  <c r="AX876" i="60"/>
  <c r="AY876" i="60"/>
  <c r="AZ876" i="60"/>
  <c r="BA876" i="60"/>
  <c r="BB876" i="60"/>
  <c r="AP877" i="60"/>
  <c r="AQ877" i="60"/>
  <c r="AR877" i="60"/>
  <c r="AS877" i="60"/>
  <c r="AT877" i="60"/>
  <c r="AU877" i="60"/>
  <c r="AV877" i="60"/>
  <c r="AW877" i="60"/>
  <c r="AX877" i="60"/>
  <c r="AY877" i="60"/>
  <c r="AZ877" i="60"/>
  <c r="BA877" i="60"/>
  <c r="BB877" i="60"/>
  <c r="AP878" i="60"/>
  <c r="AQ878" i="60"/>
  <c r="AR878" i="60"/>
  <c r="AS878" i="60"/>
  <c r="AT878" i="60"/>
  <c r="AU878" i="60"/>
  <c r="AV878" i="60"/>
  <c r="AW878" i="60"/>
  <c r="AX878" i="60"/>
  <c r="AY878" i="60"/>
  <c r="AZ878" i="60"/>
  <c r="BA878" i="60"/>
  <c r="BB878" i="60"/>
  <c r="AP879" i="60"/>
  <c r="AQ879" i="60"/>
  <c r="AR879" i="60"/>
  <c r="AS879" i="60"/>
  <c r="AT879" i="60"/>
  <c r="AU879" i="60"/>
  <c r="AV879" i="60"/>
  <c r="AW879" i="60"/>
  <c r="AX879" i="60"/>
  <c r="AY879" i="60"/>
  <c r="AZ879" i="60"/>
  <c r="BA879" i="60"/>
  <c r="BB879" i="60"/>
  <c r="AP880" i="60"/>
  <c r="AQ880" i="60"/>
  <c r="AR880" i="60"/>
  <c r="AS880" i="60"/>
  <c r="AT880" i="60"/>
  <c r="AU880" i="60"/>
  <c r="AV880" i="60"/>
  <c r="AW880" i="60"/>
  <c r="AX880" i="60"/>
  <c r="AY880" i="60"/>
  <c r="AZ880" i="60"/>
  <c r="BA880" i="60"/>
  <c r="BB880" i="60"/>
  <c r="AP881" i="60"/>
  <c r="AQ881" i="60"/>
  <c r="AR881" i="60"/>
  <c r="AS881" i="60"/>
  <c r="AT881" i="60"/>
  <c r="AU881" i="60"/>
  <c r="AV881" i="60"/>
  <c r="AW881" i="60"/>
  <c r="AX881" i="60"/>
  <c r="AY881" i="60"/>
  <c r="AZ881" i="60"/>
  <c r="BA881" i="60"/>
  <c r="BB881" i="60"/>
  <c r="AP882" i="60"/>
  <c r="AQ882" i="60"/>
  <c r="AR882" i="60"/>
  <c r="AS882" i="60"/>
  <c r="AT882" i="60"/>
  <c r="AU882" i="60"/>
  <c r="AV882" i="60"/>
  <c r="AW882" i="60"/>
  <c r="AX882" i="60"/>
  <c r="AY882" i="60"/>
  <c r="AZ882" i="60"/>
  <c r="BA882" i="60"/>
  <c r="BB882" i="60"/>
  <c r="AP883" i="60"/>
  <c r="AQ883" i="60"/>
  <c r="AR883" i="60"/>
  <c r="AS883" i="60"/>
  <c r="AT883" i="60"/>
  <c r="AU883" i="60"/>
  <c r="AV883" i="60"/>
  <c r="AW883" i="60"/>
  <c r="AX883" i="60"/>
  <c r="AY883" i="60"/>
  <c r="AZ883" i="60"/>
  <c r="BA883" i="60"/>
  <c r="BB883" i="60"/>
  <c r="AP884" i="60"/>
  <c r="AQ884" i="60"/>
  <c r="AR884" i="60"/>
  <c r="AS884" i="60"/>
  <c r="AT884" i="60"/>
  <c r="AU884" i="60"/>
  <c r="AV884" i="60"/>
  <c r="AW884" i="60"/>
  <c r="AX884" i="60"/>
  <c r="AY884" i="60"/>
  <c r="AZ884" i="60"/>
  <c r="BA884" i="60"/>
  <c r="BB884" i="60"/>
  <c r="AP885" i="60"/>
  <c r="AQ885" i="60"/>
  <c r="AR885" i="60"/>
  <c r="AS885" i="60"/>
  <c r="AT885" i="60"/>
  <c r="AU885" i="60"/>
  <c r="AV885" i="60"/>
  <c r="AW885" i="60"/>
  <c r="AX885" i="60"/>
  <c r="AY885" i="60"/>
  <c r="AZ885" i="60"/>
  <c r="BA885" i="60"/>
  <c r="BB885" i="60"/>
  <c r="AP886" i="60"/>
  <c r="AQ886" i="60"/>
  <c r="AR886" i="60"/>
  <c r="AS886" i="60"/>
  <c r="AT886" i="60"/>
  <c r="AU886" i="60"/>
  <c r="AV886" i="60"/>
  <c r="AW886" i="60"/>
  <c r="AX886" i="60"/>
  <c r="AY886" i="60"/>
  <c r="AZ886" i="60"/>
  <c r="BA886" i="60"/>
  <c r="BB886" i="60"/>
  <c r="AP887" i="60"/>
  <c r="AQ887" i="60"/>
  <c r="AR887" i="60"/>
  <c r="AS887" i="60"/>
  <c r="AT887" i="60"/>
  <c r="AU887" i="60"/>
  <c r="AV887" i="60"/>
  <c r="AW887" i="60"/>
  <c r="AX887" i="60"/>
  <c r="AY887" i="60"/>
  <c r="AZ887" i="60"/>
  <c r="BA887" i="60"/>
  <c r="BB887" i="60"/>
  <c r="AP888" i="60"/>
  <c r="AQ888" i="60"/>
  <c r="AR888" i="60"/>
  <c r="AS888" i="60"/>
  <c r="AT888" i="60"/>
  <c r="AU888" i="60"/>
  <c r="AV888" i="60"/>
  <c r="AW888" i="60"/>
  <c r="AX888" i="60"/>
  <c r="AY888" i="60"/>
  <c r="AZ888" i="60"/>
  <c r="BA888" i="60"/>
  <c r="BB888" i="60"/>
  <c r="AP889" i="60"/>
  <c r="AQ889" i="60"/>
  <c r="AR889" i="60"/>
  <c r="AS889" i="60"/>
  <c r="AT889" i="60"/>
  <c r="AU889" i="60"/>
  <c r="AV889" i="60"/>
  <c r="AW889" i="60"/>
  <c r="AX889" i="60"/>
  <c r="AY889" i="60"/>
  <c r="AZ889" i="60"/>
  <c r="BA889" i="60"/>
  <c r="BB889" i="60"/>
  <c r="AP890" i="60"/>
  <c r="AQ890" i="60"/>
  <c r="AR890" i="60"/>
  <c r="AS890" i="60"/>
  <c r="AT890" i="60"/>
  <c r="AU890" i="60"/>
  <c r="AV890" i="60"/>
  <c r="AW890" i="60"/>
  <c r="AX890" i="60"/>
  <c r="AY890" i="60"/>
  <c r="AZ890" i="60"/>
  <c r="BA890" i="60"/>
  <c r="BB890" i="60"/>
  <c r="AP891" i="60"/>
  <c r="AQ891" i="60"/>
  <c r="AR891" i="60"/>
  <c r="AS891" i="60"/>
  <c r="AT891" i="60"/>
  <c r="AU891" i="60"/>
  <c r="AV891" i="60"/>
  <c r="AW891" i="60"/>
  <c r="AX891" i="60"/>
  <c r="AY891" i="60"/>
  <c r="AZ891" i="60"/>
  <c r="BA891" i="60"/>
  <c r="BB891" i="60"/>
  <c r="AP892" i="60"/>
  <c r="AQ892" i="60"/>
  <c r="AR892" i="60"/>
  <c r="AS892" i="60"/>
  <c r="AT892" i="60"/>
  <c r="AU892" i="60"/>
  <c r="AV892" i="60"/>
  <c r="AW892" i="60"/>
  <c r="AX892" i="60"/>
  <c r="AY892" i="60"/>
  <c r="AZ892" i="60"/>
  <c r="BA892" i="60"/>
  <c r="BB892" i="60"/>
  <c r="AP893" i="60"/>
  <c r="AQ893" i="60"/>
  <c r="AR893" i="60"/>
  <c r="AS893" i="60"/>
  <c r="AT893" i="60"/>
  <c r="AU893" i="60"/>
  <c r="AV893" i="60"/>
  <c r="AW893" i="60"/>
  <c r="AX893" i="60"/>
  <c r="AY893" i="60"/>
  <c r="AZ893" i="60"/>
  <c r="BA893" i="60"/>
  <c r="BB893" i="60"/>
  <c r="AP894" i="60"/>
  <c r="AQ894" i="60"/>
  <c r="AR894" i="60"/>
  <c r="AS894" i="60"/>
  <c r="AT894" i="60"/>
  <c r="AU894" i="60"/>
  <c r="AV894" i="60"/>
  <c r="AW894" i="60"/>
  <c r="AX894" i="60"/>
  <c r="AY894" i="60"/>
  <c r="AZ894" i="60"/>
  <c r="BA894" i="60"/>
  <c r="BB894" i="60"/>
  <c r="AP895" i="60"/>
  <c r="AQ895" i="60"/>
  <c r="AR895" i="60"/>
  <c r="AS895" i="60"/>
  <c r="AT895" i="60"/>
  <c r="AU895" i="60"/>
  <c r="AV895" i="60"/>
  <c r="AW895" i="60"/>
  <c r="AX895" i="60"/>
  <c r="AY895" i="60"/>
  <c r="AZ895" i="60"/>
  <c r="BA895" i="60"/>
  <c r="BB895" i="60"/>
  <c r="AP896" i="60"/>
  <c r="AQ896" i="60"/>
  <c r="AR896" i="60"/>
  <c r="AS896" i="60"/>
  <c r="AT896" i="60"/>
  <c r="AU896" i="60"/>
  <c r="AV896" i="60"/>
  <c r="AW896" i="60"/>
  <c r="AX896" i="60"/>
  <c r="AY896" i="60"/>
  <c r="AZ896" i="60"/>
  <c r="BA896" i="60"/>
  <c r="BB896" i="60"/>
  <c r="AP897" i="60"/>
  <c r="AQ897" i="60"/>
  <c r="AR897" i="60"/>
  <c r="AS897" i="60"/>
  <c r="AT897" i="60"/>
  <c r="AU897" i="60"/>
  <c r="AV897" i="60"/>
  <c r="AW897" i="60"/>
  <c r="AX897" i="60"/>
  <c r="AY897" i="60"/>
  <c r="AZ897" i="60"/>
  <c r="BA897" i="60"/>
  <c r="BB897" i="60"/>
  <c r="AP898" i="60"/>
  <c r="AQ898" i="60"/>
  <c r="AR898" i="60"/>
  <c r="AS898" i="60"/>
  <c r="AT898" i="60"/>
  <c r="AU898" i="60"/>
  <c r="AV898" i="60"/>
  <c r="AW898" i="60"/>
  <c r="AX898" i="60"/>
  <c r="AY898" i="60"/>
  <c r="AZ898" i="60"/>
  <c r="BA898" i="60"/>
  <c r="BB898" i="60"/>
  <c r="AP899" i="60"/>
  <c r="AQ899" i="60"/>
  <c r="AR899" i="60"/>
  <c r="AS899" i="60"/>
  <c r="AT899" i="60"/>
  <c r="AU899" i="60"/>
  <c r="AV899" i="60"/>
  <c r="AW899" i="60"/>
  <c r="AX899" i="60"/>
  <c r="AY899" i="60"/>
  <c r="AZ899" i="60"/>
  <c r="BA899" i="60"/>
  <c r="BB899" i="60"/>
  <c r="AP900" i="60"/>
  <c r="AQ900" i="60"/>
  <c r="AR900" i="60"/>
  <c r="AS900" i="60"/>
  <c r="AT900" i="60"/>
  <c r="AU900" i="60"/>
  <c r="AV900" i="60"/>
  <c r="AW900" i="60"/>
  <c r="AX900" i="60"/>
  <c r="AY900" i="60"/>
  <c r="AZ900" i="60"/>
  <c r="BA900" i="60"/>
  <c r="BB900" i="60"/>
  <c r="AP901" i="60"/>
  <c r="AQ901" i="60"/>
  <c r="AR901" i="60"/>
  <c r="AS901" i="60"/>
  <c r="AT901" i="60"/>
  <c r="AU901" i="60"/>
  <c r="AV901" i="60"/>
  <c r="AW901" i="60"/>
  <c r="AX901" i="60"/>
  <c r="AY901" i="60"/>
  <c r="AZ901" i="60"/>
  <c r="BA901" i="60"/>
  <c r="BB901" i="60"/>
  <c r="AP902" i="60"/>
  <c r="AQ902" i="60"/>
  <c r="AR902" i="60"/>
  <c r="AS902" i="60"/>
  <c r="AT902" i="60"/>
  <c r="AU902" i="60"/>
  <c r="AV902" i="60"/>
  <c r="AW902" i="60"/>
  <c r="AX902" i="60"/>
  <c r="AY902" i="60"/>
  <c r="AZ902" i="60"/>
  <c r="BA902" i="60"/>
  <c r="BB902" i="60"/>
  <c r="AP903" i="60"/>
  <c r="AQ903" i="60"/>
  <c r="AR903" i="60"/>
  <c r="AS903" i="60"/>
  <c r="AT903" i="60"/>
  <c r="AU903" i="60"/>
  <c r="AV903" i="60"/>
  <c r="AW903" i="60"/>
  <c r="AX903" i="60"/>
  <c r="AY903" i="60"/>
  <c r="AZ903" i="60"/>
  <c r="BA903" i="60"/>
  <c r="BB903" i="60"/>
  <c r="AP904" i="60"/>
  <c r="AQ904" i="60"/>
  <c r="AR904" i="60"/>
  <c r="AS904" i="60"/>
  <c r="AT904" i="60"/>
  <c r="AU904" i="60"/>
  <c r="AV904" i="60"/>
  <c r="AW904" i="60"/>
  <c r="AX904" i="60"/>
  <c r="AY904" i="60"/>
  <c r="AZ904" i="60"/>
  <c r="BA904" i="60"/>
  <c r="BB904" i="60"/>
  <c r="AP905" i="60"/>
  <c r="AQ905" i="60"/>
  <c r="AR905" i="60"/>
  <c r="AS905" i="60"/>
  <c r="AT905" i="60"/>
  <c r="AU905" i="60"/>
  <c r="AV905" i="60"/>
  <c r="AW905" i="60"/>
  <c r="AX905" i="60"/>
  <c r="AY905" i="60"/>
  <c r="AZ905" i="60"/>
  <c r="BA905" i="60"/>
  <c r="BB905" i="60"/>
  <c r="AP906" i="60"/>
  <c r="AQ906" i="60"/>
  <c r="AR906" i="60"/>
  <c r="AS906" i="60"/>
  <c r="AT906" i="60"/>
  <c r="AU906" i="60"/>
  <c r="AV906" i="60"/>
  <c r="AW906" i="60"/>
  <c r="AX906" i="60"/>
  <c r="AY906" i="60"/>
  <c r="AZ906" i="60"/>
  <c r="BA906" i="60"/>
  <c r="BB906" i="60"/>
  <c r="AP907" i="60"/>
  <c r="AQ907" i="60"/>
  <c r="AR907" i="60"/>
  <c r="AS907" i="60"/>
  <c r="AT907" i="60"/>
  <c r="AU907" i="60"/>
  <c r="AV907" i="60"/>
  <c r="AW907" i="60"/>
  <c r="AX907" i="60"/>
  <c r="AY907" i="60"/>
  <c r="AZ907" i="60"/>
  <c r="BA907" i="60"/>
  <c r="BB907" i="60"/>
  <c r="AP908" i="60"/>
  <c r="AQ908" i="60"/>
  <c r="AR908" i="60"/>
  <c r="AS908" i="60"/>
  <c r="AT908" i="60"/>
  <c r="AU908" i="60"/>
  <c r="AV908" i="60"/>
  <c r="AW908" i="60"/>
  <c r="AX908" i="60"/>
  <c r="AY908" i="60"/>
  <c r="AZ908" i="60"/>
  <c r="BA908" i="60"/>
  <c r="BB908" i="60"/>
  <c r="AP909" i="60"/>
  <c r="AQ909" i="60"/>
  <c r="AR909" i="60"/>
  <c r="AS909" i="60"/>
  <c r="AT909" i="60"/>
  <c r="AU909" i="60"/>
  <c r="AV909" i="60"/>
  <c r="AW909" i="60"/>
  <c r="AX909" i="60"/>
  <c r="AY909" i="60"/>
  <c r="AZ909" i="60"/>
  <c r="BA909" i="60"/>
  <c r="BB909" i="60"/>
  <c r="AP910" i="60"/>
  <c r="AQ910" i="60"/>
  <c r="AR910" i="60"/>
  <c r="AS910" i="60"/>
  <c r="AT910" i="60"/>
  <c r="AU910" i="60"/>
  <c r="AV910" i="60"/>
  <c r="AW910" i="60"/>
  <c r="AX910" i="60"/>
  <c r="AY910" i="60"/>
  <c r="AZ910" i="60"/>
  <c r="BA910" i="60"/>
  <c r="BB910" i="60"/>
  <c r="AP911" i="60"/>
  <c r="AQ911" i="60"/>
  <c r="AR911" i="60"/>
  <c r="AS911" i="60"/>
  <c r="AT911" i="60"/>
  <c r="AU911" i="60"/>
  <c r="AV911" i="60"/>
  <c r="AW911" i="60"/>
  <c r="AX911" i="60"/>
  <c r="AY911" i="60"/>
  <c r="AZ911" i="60"/>
  <c r="BA911" i="60"/>
  <c r="BB911" i="60"/>
  <c r="AP912" i="60"/>
  <c r="AQ912" i="60"/>
  <c r="AR912" i="60"/>
  <c r="AS912" i="60"/>
  <c r="AT912" i="60"/>
  <c r="AU912" i="60"/>
  <c r="AV912" i="60"/>
  <c r="AW912" i="60"/>
  <c r="AX912" i="60"/>
  <c r="AY912" i="60"/>
  <c r="AZ912" i="60"/>
  <c r="BA912" i="60"/>
  <c r="BB912" i="60"/>
  <c r="AP913" i="60"/>
  <c r="AQ913" i="60"/>
  <c r="AR913" i="60"/>
  <c r="AS913" i="60"/>
  <c r="AT913" i="60"/>
  <c r="AU913" i="60"/>
  <c r="AV913" i="60"/>
  <c r="AW913" i="60"/>
  <c r="AX913" i="60"/>
  <c r="AY913" i="60"/>
  <c r="AZ913" i="60"/>
  <c r="BA913" i="60"/>
  <c r="BB913" i="60"/>
  <c r="AP914" i="60"/>
  <c r="AQ914" i="60"/>
  <c r="AR914" i="60"/>
  <c r="AS914" i="60"/>
  <c r="AT914" i="60"/>
  <c r="AU914" i="60"/>
  <c r="AV914" i="60"/>
  <c r="AW914" i="60"/>
  <c r="AX914" i="60"/>
  <c r="AY914" i="60"/>
  <c r="AZ914" i="60"/>
  <c r="BA914" i="60"/>
  <c r="BB914" i="60"/>
  <c r="AP915" i="60"/>
  <c r="AQ915" i="60"/>
  <c r="AR915" i="60"/>
  <c r="AS915" i="60"/>
  <c r="AT915" i="60"/>
  <c r="AU915" i="60"/>
  <c r="AV915" i="60"/>
  <c r="AW915" i="60"/>
  <c r="AX915" i="60"/>
  <c r="AY915" i="60"/>
  <c r="AZ915" i="60"/>
  <c r="BA915" i="60"/>
  <c r="BB915" i="60"/>
  <c r="AP916" i="60"/>
  <c r="AQ916" i="60"/>
  <c r="AR916" i="60"/>
  <c r="AS916" i="60"/>
  <c r="AT916" i="60"/>
  <c r="AU916" i="60"/>
  <c r="AV916" i="60"/>
  <c r="AW916" i="60"/>
  <c r="AX916" i="60"/>
  <c r="AY916" i="60"/>
  <c r="AZ916" i="60"/>
  <c r="BA916" i="60"/>
  <c r="BB916" i="60"/>
  <c r="AP917" i="60"/>
  <c r="AQ917" i="60"/>
  <c r="AR917" i="60"/>
  <c r="AS917" i="60"/>
  <c r="AT917" i="60"/>
  <c r="AU917" i="60"/>
  <c r="AV917" i="60"/>
  <c r="AW917" i="60"/>
  <c r="AX917" i="60"/>
  <c r="AY917" i="60"/>
  <c r="AZ917" i="60"/>
  <c r="BA917" i="60"/>
  <c r="BB917" i="60"/>
  <c r="AP918" i="60"/>
  <c r="AQ918" i="60"/>
  <c r="AR918" i="60"/>
  <c r="AS918" i="60"/>
  <c r="AT918" i="60"/>
  <c r="AU918" i="60"/>
  <c r="AV918" i="60"/>
  <c r="AW918" i="60"/>
  <c r="AX918" i="60"/>
  <c r="AY918" i="60"/>
  <c r="AZ918" i="60"/>
  <c r="BA918" i="60"/>
  <c r="BB918" i="60"/>
  <c r="AP919" i="60"/>
  <c r="AQ919" i="60"/>
  <c r="AR919" i="60"/>
  <c r="AS919" i="60"/>
  <c r="AT919" i="60"/>
  <c r="AU919" i="60"/>
  <c r="AV919" i="60"/>
  <c r="AW919" i="60"/>
  <c r="AX919" i="60"/>
  <c r="AY919" i="60"/>
  <c r="AZ919" i="60"/>
  <c r="BA919" i="60"/>
  <c r="BB919" i="60"/>
  <c r="AP920" i="60"/>
  <c r="AQ920" i="60"/>
  <c r="AR920" i="60"/>
  <c r="AS920" i="60"/>
  <c r="AT920" i="60"/>
  <c r="AU920" i="60"/>
  <c r="AV920" i="60"/>
  <c r="AW920" i="60"/>
  <c r="AX920" i="60"/>
  <c r="AY920" i="60"/>
  <c r="AZ920" i="60"/>
  <c r="BA920" i="60"/>
  <c r="BB920" i="60"/>
  <c r="AP921" i="60"/>
  <c r="AQ921" i="60"/>
  <c r="AR921" i="60"/>
  <c r="AS921" i="60"/>
  <c r="AT921" i="60"/>
  <c r="AU921" i="60"/>
  <c r="AV921" i="60"/>
  <c r="AW921" i="60"/>
  <c r="AX921" i="60"/>
  <c r="AY921" i="60"/>
  <c r="AZ921" i="60"/>
  <c r="BA921" i="60"/>
  <c r="BB921" i="60"/>
  <c r="AP922" i="60"/>
  <c r="AQ922" i="60"/>
  <c r="AR922" i="60"/>
  <c r="AS922" i="60"/>
  <c r="AT922" i="60"/>
  <c r="AU922" i="60"/>
  <c r="AV922" i="60"/>
  <c r="AW922" i="60"/>
  <c r="AX922" i="60"/>
  <c r="AY922" i="60"/>
  <c r="AZ922" i="60"/>
  <c r="BA922" i="60"/>
  <c r="BB922" i="60"/>
  <c r="AP923" i="60"/>
  <c r="AQ923" i="60"/>
  <c r="AR923" i="60"/>
  <c r="AS923" i="60"/>
  <c r="AT923" i="60"/>
  <c r="AU923" i="60"/>
  <c r="AV923" i="60"/>
  <c r="AW923" i="60"/>
  <c r="AX923" i="60"/>
  <c r="AY923" i="60"/>
  <c r="AZ923" i="60"/>
  <c r="BA923" i="60"/>
  <c r="BB923" i="60"/>
  <c r="AP924" i="60"/>
  <c r="AQ924" i="60"/>
  <c r="AR924" i="60"/>
  <c r="AS924" i="60"/>
  <c r="AT924" i="60"/>
  <c r="AU924" i="60"/>
  <c r="AV924" i="60"/>
  <c r="AW924" i="60"/>
  <c r="AX924" i="60"/>
  <c r="AY924" i="60"/>
  <c r="AZ924" i="60"/>
  <c r="BA924" i="60"/>
  <c r="BB924" i="60"/>
  <c r="AP925" i="60"/>
  <c r="AQ925" i="60"/>
  <c r="AR925" i="60"/>
  <c r="AS925" i="60"/>
  <c r="AT925" i="60"/>
  <c r="AU925" i="60"/>
  <c r="AV925" i="60"/>
  <c r="AW925" i="60"/>
  <c r="AX925" i="60"/>
  <c r="AY925" i="60"/>
  <c r="AZ925" i="60"/>
  <c r="BA925" i="60"/>
  <c r="BB925" i="60"/>
  <c r="AP926" i="60"/>
  <c r="AQ926" i="60"/>
  <c r="AR926" i="60"/>
  <c r="AS926" i="60"/>
  <c r="AT926" i="60"/>
  <c r="AU926" i="60"/>
  <c r="AV926" i="60"/>
  <c r="AW926" i="60"/>
  <c r="AX926" i="60"/>
  <c r="AY926" i="60"/>
  <c r="AZ926" i="60"/>
  <c r="BA926" i="60"/>
  <c r="BB926" i="60"/>
  <c r="AP927" i="60"/>
  <c r="AQ927" i="60"/>
  <c r="AR927" i="60"/>
  <c r="AS927" i="60"/>
  <c r="AT927" i="60"/>
  <c r="AU927" i="60"/>
  <c r="AV927" i="60"/>
  <c r="AW927" i="60"/>
  <c r="AX927" i="60"/>
  <c r="AY927" i="60"/>
  <c r="AZ927" i="60"/>
  <c r="BA927" i="60"/>
  <c r="BB927" i="60"/>
  <c r="AP928" i="60"/>
  <c r="AQ928" i="60"/>
  <c r="AR928" i="60"/>
  <c r="AS928" i="60"/>
  <c r="AT928" i="60"/>
  <c r="AU928" i="60"/>
  <c r="AV928" i="60"/>
  <c r="AW928" i="60"/>
  <c r="AX928" i="60"/>
  <c r="AY928" i="60"/>
  <c r="AZ928" i="60"/>
  <c r="BA928" i="60"/>
  <c r="BB928" i="60"/>
  <c r="AP929" i="60"/>
  <c r="AQ929" i="60"/>
  <c r="AR929" i="60"/>
  <c r="AS929" i="60"/>
  <c r="AT929" i="60"/>
  <c r="AU929" i="60"/>
  <c r="AV929" i="60"/>
  <c r="AW929" i="60"/>
  <c r="AX929" i="60"/>
  <c r="AY929" i="60"/>
  <c r="AZ929" i="60"/>
  <c r="BA929" i="60"/>
  <c r="BB929" i="60"/>
  <c r="AP930" i="60"/>
  <c r="AQ930" i="60"/>
  <c r="AR930" i="60"/>
  <c r="AS930" i="60"/>
  <c r="AT930" i="60"/>
  <c r="AU930" i="60"/>
  <c r="AV930" i="60"/>
  <c r="AW930" i="60"/>
  <c r="AX930" i="60"/>
  <c r="AY930" i="60"/>
  <c r="AZ930" i="60"/>
  <c r="BA930" i="60"/>
  <c r="BB930" i="60"/>
  <c r="AP931" i="60"/>
  <c r="AQ931" i="60"/>
  <c r="AR931" i="60"/>
  <c r="AS931" i="60"/>
  <c r="AT931" i="60"/>
  <c r="AU931" i="60"/>
  <c r="AV931" i="60"/>
  <c r="AW931" i="60"/>
  <c r="AX931" i="60"/>
  <c r="AY931" i="60"/>
  <c r="AZ931" i="60"/>
  <c r="BA931" i="60"/>
  <c r="BB931" i="60"/>
  <c r="AP932" i="60"/>
  <c r="AQ932" i="60"/>
  <c r="AR932" i="60"/>
  <c r="AS932" i="60"/>
  <c r="AT932" i="60"/>
  <c r="AU932" i="60"/>
  <c r="AV932" i="60"/>
  <c r="AW932" i="60"/>
  <c r="AX932" i="60"/>
  <c r="AY932" i="60"/>
  <c r="AZ932" i="60"/>
  <c r="BA932" i="60"/>
  <c r="BB932" i="60"/>
  <c r="AP933" i="60"/>
  <c r="AQ933" i="60"/>
  <c r="AR933" i="60"/>
  <c r="AS933" i="60"/>
  <c r="AT933" i="60"/>
  <c r="AU933" i="60"/>
  <c r="AV933" i="60"/>
  <c r="AW933" i="60"/>
  <c r="AX933" i="60"/>
  <c r="AY933" i="60"/>
  <c r="AZ933" i="60"/>
  <c r="BA933" i="60"/>
  <c r="BB933" i="60"/>
  <c r="AP934" i="60"/>
  <c r="AQ934" i="60"/>
  <c r="AR934" i="60"/>
  <c r="AS934" i="60"/>
  <c r="AT934" i="60"/>
  <c r="AU934" i="60"/>
  <c r="AV934" i="60"/>
  <c r="AW934" i="60"/>
  <c r="AX934" i="60"/>
  <c r="AY934" i="60"/>
  <c r="AZ934" i="60"/>
  <c r="BA934" i="60"/>
  <c r="BB934" i="60"/>
  <c r="AP935" i="60"/>
  <c r="AQ935" i="60"/>
  <c r="AR935" i="60"/>
  <c r="AS935" i="60"/>
  <c r="AT935" i="60"/>
  <c r="AU935" i="60"/>
  <c r="AV935" i="60"/>
  <c r="AW935" i="60"/>
  <c r="AX935" i="60"/>
  <c r="AY935" i="60"/>
  <c r="AZ935" i="60"/>
  <c r="BA935" i="60"/>
  <c r="BB935" i="60"/>
  <c r="AP936" i="60"/>
  <c r="AQ936" i="60"/>
  <c r="AR936" i="60"/>
  <c r="AS936" i="60"/>
  <c r="AT936" i="60"/>
  <c r="AU936" i="60"/>
  <c r="AV936" i="60"/>
  <c r="AW936" i="60"/>
  <c r="AX936" i="60"/>
  <c r="AY936" i="60"/>
  <c r="AZ936" i="60"/>
  <c r="BA936" i="60"/>
  <c r="BB936" i="60"/>
  <c r="AP937" i="60"/>
  <c r="AQ937" i="60"/>
  <c r="AR937" i="60"/>
  <c r="AS937" i="60"/>
  <c r="AT937" i="60"/>
  <c r="AU937" i="60"/>
  <c r="AV937" i="60"/>
  <c r="AW937" i="60"/>
  <c r="AX937" i="60"/>
  <c r="AY937" i="60"/>
  <c r="AZ937" i="60"/>
  <c r="BA937" i="60"/>
  <c r="BB937" i="60"/>
  <c r="AP938" i="60"/>
  <c r="AQ938" i="60"/>
  <c r="AR938" i="60"/>
  <c r="AS938" i="60"/>
  <c r="AT938" i="60"/>
  <c r="AU938" i="60"/>
  <c r="AV938" i="60"/>
  <c r="AW938" i="60"/>
  <c r="AX938" i="60"/>
  <c r="AY938" i="60"/>
  <c r="AZ938" i="60"/>
  <c r="BA938" i="60"/>
  <c r="BB938" i="60"/>
  <c r="AP939" i="60"/>
  <c r="AQ939" i="60"/>
  <c r="AR939" i="60"/>
  <c r="AS939" i="60"/>
  <c r="AT939" i="60"/>
  <c r="AU939" i="60"/>
  <c r="AV939" i="60"/>
  <c r="AW939" i="60"/>
  <c r="AX939" i="60"/>
  <c r="AY939" i="60"/>
  <c r="AZ939" i="60"/>
  <c r="BA939" i="60"/>
  <c r="BB939" i="60"/>
  <c r="AP940" i="60"/>
  <c r="AQ940" i="60"/>
  <c r="AR940" i="60"/>
  <c r="AS940" i="60"/>
  <c r="AT940" i="60"/>
  <c r="AU940" i="60"/>
  <c r="AV940" i="60"/>
  <c r="AW940" i="60"/>
  <c r="AX940" i="60"/>
  <c r="AY940" i="60"/>
  <c r="AZ940" i="60"/>
  <c r="BA940" i="60"/>
  <c r="BB940" i="60"/>
  <c r="AP941" i="60"/>
  <c r="AQ941" i="60"/>
  <c r="AR941" i="60"/>
  <c r="AS941" i="60"/>
  <c r="AT941" i="60"/>
  <c r="AU941" i="60"/>
  <c r="AV941" i="60"/>
  <c r="AW941" i="60"/>
  <c r="AX941" i="60"/>
  <c r="AY941" i="60"/>
  <c r="AZ941" i="60"/>
  <c r="BA941" i="60"/>
  <c r="BB941" i="60"/>
  <c r="AP942" i="60"/>
  <c r="AQ942" i="60"/>
  <c r="AR942" i="60"/>
  <c r="AS942" i="60"/>
  <c r="AT942" i="60"/>
  <c r="AU942" i="60"/>
  <c r="AV942" i="60"/>
  <c r="AW942" i="60"/>
  <c r="AX942" i="60"/>
  <c r="AY942" i="60"/>
  <c r="AZ942" i="60"/>
  <c r="BA942" i="60"/>
  <c r="BB942" i="60"/>
  <c r="AP943" i="60"/>
  <c r="AQ943" i="60"/>
  <c r="AR943" i="60"/>
  <c r="AS943" i="60"/>
  <c r="AT943" i="60"/>
  <c r="AU943" i="60"/>
  <c r="AV943" i="60"/>
  <c r="AW943" i="60"/>
  <c r="AX943" i="60"/>
  <c r="AY943" i="60"/>
  <c r="AZ943" i="60"/>
  <c r="BA943" i="60"/>
  <c r="BB943" i="60"/>
  <c r="AP944" i="60"/>
  <c r="AQ944" i="60"/>
  <c r="AR944" i="60"/>
  <c r="AS944" i="60"/>
  <c r="AT944" i="60"/>
  <c r="AU944" i="60"/>
  <c r="AV944" i="60"/>
  <c r="AW944" i="60"/>
  <c r="AX944" i="60"/>
  <c r="AY944" i="60"/>
  <c r="AZ944" i="60"/>
  <c r="BA944" i="60"/>
  <c r="BB944" i="60"/>
  <c r="AP945" i="60"/>
  <c r="AQ945" i="60"/>
  <c r="AR945" i="60"/>
  <c r="AS945" i="60"/>
  <c r="AT945" i="60"/>
  <c r="AU945" i="60"/>
  <c r="AV945" i="60"/>
  <c r="AW945" i="60"/>
  <c r="AX945" i="60"/>
  <c r="AY945" i="60"/>
  <c r="AZ945" i="60"/>
  <c r="BA945" i="60"/>
  <c r="BB945" i="60"/>
  <c r="AP946" i="60"/>
  <c r="AQ946" i="60"/>
  <c r="AR946" i="60"/>
  <c r="AS946" i="60"/>
  <c r="AT946" i="60"/>
  <c r="AU946" i="60"/>
  <c r="AV946" i="60"/>
  <c r="AW946" i="60"/>
  <c r="AX946" i="60"/>
  <c r="AY946" i="60"/>
  <c r="AZ946" i="60"/>
  <c r="BA946" i="60"/>
  <c r="BB946" i="60"/>
  <c r="AP947" i="60"/>
  <c r="AQ947" i="60"/>
  <c r="AR947" i="60"/>
  <c r="AS947" i="60"/>
  <c r="AT947" i="60"/>
  <c r="AU947" i="60"/>
  <c r="AV947" i="60"/>
  <c r="AW947" i="60"/>
  <c r="AX947" i="60"/>
  <c r="AY947" i="60"/>
  <c r="AZ947" i="60"/>
  <c r="BA947" i="60"/>
  <c r="BB947" i="60"/>
  <c r="AP948" i="60"/>
  <c r="AQ948" i="60"/>
  <c r="AR948" i="60"/>
  <c r="AS948" i="60"/>
  <c r="AT948" i="60"/>
  <c r="AU948" i="60"/>
  <c r="AV948" i="60"/>
  <c r="AW948" i="60"/>
  <c r="AX948" i="60"/>
  <c r="AY948" i="60"/>
  <c r="AZ948" i="60"/>
  <c r="BA948" i="60"/>
  <c r="BB948" i="60"/>
  <c r="AP949" i="60"/>
  <c r="AQ949" i="60"/>
  <c r="AR949" i="60"/>
  <c r="AS949" i="60"/>
  <c r="AT949" i="60"/>
  <c r="AU949" i="60"/>
  <c r="AV949" i="60"/>
  <c r="AW949" i="60"/>
  <c r="AX949" i="60"/>
  <c r="AY949" i="60"/>
  <c r="AZ949" i="60"/>
  <c r="BA949" i="60"/>
  <c r="BB949" i="60"/>
  <c r="AP950" i="60"/>
  <c r="AQ950" i="60"/>
  <c r="AR950" i="60"/>
  <c r="AS950" i="60"/>
  <c r="AT950" i="60"/>
  <c r="AU950" i="60"/>
  <c r="AV950" i="60"/>
  <c r="AW950" i="60"/>
  <c r="AX950" i="60"/>
  <c r="AY950" i="60"/>
  <c r="AZ950" i="60"/>
  <c r="BA950" i="60"/>
  <c r="BB950" i="60"/>
  <c r="AP951" i="60"/>
  <c r="AQ951" i="60"/>
  <c r="AR951" i="60"/>
  <c r="AS951" i="60"/>
  <c r="AT951" i="60"/>
  <c r="AU951" i="60"/>
  <c r="AV951" i="60"/>
  <c r="AW951" i="60"/>
  <c r="AX951" i="60"/>
  <c r="AY951" i="60"/>
  <c r="AZ951" i="60"/>
  <c r="BA951" i="60"/>
  <c r="BB951" i="60"/>
  <c r="AP952" i="60"/>
  <c r="AQ952" i="60"/>
  <c r="AR952" i="60"/>
  <c r="AS952" i="60"/>
  <c r="AT952" i="60"/>
  <c r="AU952" i="60"/>
  <c r="AV952" i="60"/>
  <c r="AW952" i="60"/>
  <c r="AX952" i="60"/>
  <c r="AY952" i="60"/>
  <c r="AZ952" i="60"/>
  <c r="BA952" i="60"/>
  <c r="BB952" i="60"/>
  <c r="AP953" i="60"/>
  <c r="AQ953" i="60"/>
  <c r="AR953" i="60"/>
  <c r="AS953" i="60"/>
  <c r="AT953" i="60"/>
  <c r="AU953" i="60"/>
  <c r="AV953" i="60"/>
  <c r="AW953" i="60"/>
  <c r="AX953" i="60"/>
  <c r="AY953" i="60"/>
  <c r="AZ953" i="60"/>
  <c r="BA953" i="60"/>
  <c r="BB953" i="60"/>
  <c r="AP954" i="60"/>
  <c r="AQ954" i="60"/>
  <c r="AR954" i="60"/>
  <c r="AS954" i="60"/>
  <c r="AT954" i="60"/>
  <c r="AU954" i="60"/>
  <c r="AV954" i="60"/>
  <c r="AW954" i="60"/>
  <c r="AX954" i="60"/>
  <c r="AY954" i="60"/>
  <c r="AZ954" i="60"/>
  <c r="BA954" i="60"/>
  <c r="BB954" i="60"/>
  <c r="AP955" i="60"/>
  <c r="AQ955" i="60"/>
  <c r="AR955" i="60"/>
  <c r="AS955" i="60"/>
  <c r="AT955" i="60"/>
  <c r="AU955" i="60"/>
  <c r="AV955" i="60"/>
  <c r="AW955" i="60"/>
  <c r="AX955" i="60"/>
  <c r="AY955" i="60"/>
  <c r="AZ955" i="60"/>
  <c r="BA955" i="60"/>
  <c r="BB955" i="60"/>
  <c r="AP956" i="60"/>
  <c r="AQ956" i="60"/>
  <c r="AR956" i="60"/>
  <c r="AS956" i="60"/>
  <c r="AT956" i="60"/>
  <c r="AU956" i="60"/>
  <c r="AV956" i="60"/>
  <c r="AW956" i="60"/>
  <c r="AX956" i="60"/>
  <c r="AY956" i="60"/>
  <c r="AZ956" i="60"/>
  <c r="BA956" i="60"/>
  <c r="BB956" i="60"/>
  <c r="AP957" i="60"/>
  <c r="AQ957" i="60"/>
  <c r="AR957" i="60"/>
  <c r="AS957" i="60"/>
  <c r="AT957" i="60"/>
  <c r="AU957" i="60"/>
  <c r="AV957" i="60"/>
  <c r="AW957" i="60"/>
  <c r="AX957" i="60"/>
  <c r="AY957" i="60"/>
  <c r="AZ957" i="60"/>
  <c r="BA957" i="60"/>
  <c r="BB957" i="60"/>
  <c r="AP958" i="60"/>
  <c r="AQ958" i="60"/>
  <c r="AR958" i="60"/>
  <c r="AS958" i="60"/>
  <c r="AT958" i="60"/>
  <c r="AU958" i="60"/>
  <c r="AV958" i="60"/>
  <c r="AW958" i="60"/>
  <c r="AX958" i="60"/>
  <c r="AY958" i="60"/>
  <c r="AZ958" i="60"/>
  <c r="BA958" i="60"/>
  <c r="BB958" i="60"/>
  <c r="AP959" i="60"/>
  <c r="AQ959" i="60"/>
  <c r="AR959" i="60"/>
  <c r="AS959" i="60"/>
  <c r="AT959" i="60"/>
  <c r="AU959" i="60"/>
  <c r="AV959" i="60"/>
  <c r="AW959" i="60"/>
  <c r="AX959" i="60"/>
  <c r="AY959" i="60"/>
  <c r="AZ959" i="60"/>
  <c r="BA959" i="60"/>
  <c r="BB959" i="60"/>
  <c r="AP960" i="60"/>
  <c r="AQ960" i="60"/>
  <c r="AR960" i="60"/>
  <c r="AS960" i="60"/>
  <c r="AT960" i="60"/>
  <c r="AU960" i="60"/>
  <c r="AV960" i="60"/>
  <c r="AW960" i="60"/>
  <c r="AX960" i="60"/>
  <c r="AY960" i="60"/>
  <c r="AZ960" i="60"/>
  <c r="BA960" i="60"/>
  <c r="BB960" i="60"/>
  <c r="AP961" i="60"/>
  <c r="AQ961" i="60"/>
  <c r="AR961" i="60"/>
  <c r="AS961" i="60"/>
  <c r="AT961" i="60"/>
  <c r="AU961" i="60"/>
  <c r="AV961" i="60"/>
  <c r="AW961" i="60"/>
  <c r="AX961" i="60"/>
  <c r="AY961" i="60"/>
  <c r="AZ961" i="60"/>
  <c r="BA961" i="60"/>
  <c r="BB961" i="60"/>
  <c r="AP962" i="60"/>
  <c r="AQ962" i="60"/>
  <c r="AR962" i="60"/>
  <c r="AS962" i="60"/>
  <c r="AT962" i="60"/>
  <c r="AU962" i="60"/>
  <c r="AV962" i="60"/>
  <c r="AW962" i="60"/>
  <c r="AX962" i="60"/>
  <c r="AY962" i="60"/>
  <c r="AZ962" i="60"/>
  <c r="BA962" i="60"/>
  <c r="BB962" i="60"/>
  <c r="AP963" i="60"/>
  <c r="AQ963" i="60"/>
  <c r="AR963" i="60"/>
  <c r="AS963" i="60"/>
  <c r="AT963" i="60"/>
  <c r="AU963" i="60"/>
  <c r="AV963" i="60"/>
  <c r="AW963" i="60"/>
  <c r="AX963" i="60"/>
  <c r="AY963" i="60"/>
  <c r="AZ963" i="60"/>
  <c r="BA963" i="60"/>
  <c r="BB963" i="60"/>
  <c r="AP964" i="60"/>
  <c r="AQ964" i="60"/>
  <c r="AR964" i="60"/>
  <c r="AS964" i="60"/>
  <c r="AT964" i="60"/>
  <c r="AU964" i="60"/>
  <c r="AV964" i="60"/>
  <c r="AW964" i="60"/>
  <c r="AX964" i="60"/>
  <c r="AY964" i="60"/>
  <c r="AZ964" i="60"/>
  <c r="BA964" i="60"/>
  <c r="BB964" i="60"/>
  <c r="AP965" i="60"/>
  <c r="AQ965" i="60"/>
  <c r="AR965" i="60"/>
  <c r="AS965" i="60"/>
  <c r="AT965" i="60"/>
  <c r="AU965" i="60"/>
  <c r="AV965" i="60"/>
  <c r="AW965" i="60"/>
  <c r="AX965" i="60"/>
  <c r="AY965" i="60"/>
  <c r="AZ965" i="60"/>
  <c r="BA965" i="60"/>
  <c r="BB965" i="60"/>
  <c r="AP966" i="60"/>
  <c r="AQ966" i="60"/>
  <c r="AR966" i="60"/>
  <c r="AS966" i="60"/>
  <c r="AT966" i="60"/>
  <c r="AU966" i="60"/>
  <c r="AV966" i="60"/>
  <c r="AW966" i="60"/>
  <c r="AX966" i="60"/>
  <c r="AY966" i="60"/>
  <c r="AZ966" i="60"/>
  <c r="BA966" i="60"/>
  <c r="BB966" i="60"/>
  <c r="AP967" i="60"/>
  <c r="AQ967" i="60"/>
  <c r="AR967" i="60"/>
  <c r="AS967" i="60"/>
  <c r="AT967" i="60"/>
  <c r="AU967" i="60"/>
  <c r="AV967" i="60"/>
  <c r="AW967" i="60"/>
  <c r="AX967" i="60"/>
  <c r="AY967" i="60"/>
  <c r="AZ967" i="60"/>
  <c r="BA967" i="60"/>
  <c r="BB967" i="60"/>
  <c r="AP968" i="60"/>
  <c r="AQ968" i="60"/>
  <c r="AR968" i="60"/>
  <c r="AS968" i="60"/>
  <c r="AT968" i="60"/>
  <c r="AU968" i="60"/>
  <c r="AV968" i="60"/>
  <c r="AW968" i="60"/>
  <c r="AX968" i="60"/>
  <c r="AY968" i="60"/>
  <c r="AZ968" i="60"/>
  <c r="BA968" i="60"/>
  <c r="BB968" i="60"/>
  <c r="AP969" i="60"/>
  <c r="AQ969" i="60"/>
  <c r="AR969" i="60"/>
  <c r="AS969" i="60"/>
  <c r="AT969" i="60"/>
  <c r="AU969" i="60"/>
  <c r="AV969" i="60"/>
  <c r="AW969" i="60"/>
  <c r="AX969" i="60"/>
  <c r="AY969" i="60"/>
  <c r="AZ969" i="60"/>
  <c r="BA969" i="60"/>
  <c r="BB969" i="60"/>
  <c r="AP970" i="60"/>
  <c r="AQ970" i="60"/>
  <c r="AR970" i="60"/>
  <c r="AS970" i="60"/>
  <c r="AT970" i="60"/>
  <c r="AU970" i="60"/>
  <c r="AV970" i="60"/>
  <c r="AW970" i="60"/>
  <c r="AX970" i="60"/>
  <c r="AY970" i="60"/>
  <c r="AZ970" i="60"/>
  <c r="BA970" i="60"/>
  <c r="BB970" i="60"/>
  <c r="AP971" i="60"/>
  <c r="AQ971" i="60"/>
  <c r="AR971" i="60"/>
  <c r="AS971" i="60"/>
  <c r="AT971" i="60"/>
  <c r="AU971" i="60"/>
  <c r="AV971" i="60"/>
  <c r="AW971" i="60"/>
  <c r="AX971" i="60"/>
  <c r="AY971" i="60"/>
  <c r="AZ971" i="60"/>
  <c r="BA971" i="60"/>
  <c r="BB971" i="60"/>
  <c r="AP972" i="60"/>
  <c r="AQ972" i="60"/>
  <c r="AR972" i="60"/>
  <c r="AS972" i="60"/>
  <c r="AT972" i="60"/>
  <c r="AU972" i="60"/>
  <c r="AV972" i="60"/>
  <c r="AW972" i="60"/>
  <c r="AX972" i="60"/>
  <c r="AY972" i="60"/>
  <c r="AZ972" i="60"/>
  <c r="BA972" i="60"/>
  <c r="BB972" i="60"/>
  <c r="AP973" i="60"/>
  <c r="AQ973" i="60"/>
  <c r="AR973" i="60"/>
  <c r="AS973" i="60"/>
  <c r="AT973" i="60"/>
  <c r="AU973" i="60"/>
  <c r="AV973" i="60"/>
  <c r="AW973" i="60"/>
  <c r="AX973" i="60"/>
  <c r="AY973" i="60"/>
  <c r="AZ973" i="60"/>
  <c r="BA973" i="60"/>
  <c r="BB973" i="60"/>
  <c r="AP974" i="60"/>
  <c r="AQ974" i="60"/>
  <c r="AR974" i="60"/>
  <c r="AS974" i="60"/>
  <c r="AT974" i="60"/>
  <c r="AU974" i="60"/>
  <c r="AV974" i="60"/>
  <c r="AW974" i="60"/>
  <c r="AX974" i="60"/>
  <c r="AY974" i="60"/>
  <c r="AZ974" i="60"/>
  <c r="BA974" i="60"/>
  <c r="BB974" i="60"/>
  <c r="AP975" i="60"/>
  <c r="AQ975" i="60"/>
  <c r="AR975" i="60"/>
  <c r="AS975" i="60"/>
  <c r="AT975" i="60"/>
  <c r="AU975" i="60"/>
  <c r="AV975" i="60"/>
  <c r="AW975" i="60"/>
  <c r="AX975" i="60"/>
  <c r="AY975" i="60"/>
  <c r="AZ975" i="60"/>
  <c r="BA975" i="60"/>
  <c r="BB975" i="60"/>
  <c r="AP976" i="60"/>
  <c r="AQ976" i="60"/>
  <c r="AR976" i="60"/>
  <c r="AS976" i="60"/>
  <c r="AT976" i="60"/>
  <c r="AU976" i="60"/>
  <c r="AV976" i="60"/>
  <c r="AW976" i="60"/>
  <c r="AX976" i="60"/>
  <c r="AY976" i="60"/>
  <c r="AZ976" i="60"/>
  <c r="BA976" i="60"/>
  <c r="BB976" i="60"/>
  <c r="AP977" i="60"/>
  <c r="AQ977" i="60"/>
  <c r="AR977" i="60"/>
  <c r="AS977" i="60"/>
  <c r="AT977" i="60"/>
  <c r="AU977" i="60"/>
  <c r="AV977" i="60"/>
  <c r="AW977" i="60"/>
  <c r="AX977" i="60"/>
  <c r="AY977" i="60"/>
  <c r="AZ977" i="60"/>
  <c r="BA977" i="60"/>
  <c r="BB977" i="60"/>
  <c r="AP978" i="60"/>
  <c r="AQ978" i="60"/>
  <c r="AR978" i="60"/>
  <c r="AS978" i="60"/>
  <c r="AT978" i="60"/>
  <c r="AU978" i="60"/>
  <c r="AV978" i="60"/>
  <c r="AW978" i="60"/>
  <c r="AX978" i="60"/>
  <c r="AY978" i="60"/>
  <c r="AZ978" i="60"/>
  <c r="BA978" i="60"/>
  <c r="BB978" i="60"/>
  <c r="AP979" i="60"/>
  <c r="AQ979" i="60"/>
  <c r="AR979" i="60"/>
  <c r="AS979" i="60"/>
  <c r="AT979" i="60"/>
  <c r="AU979" i="60"/>
  <c r="AV979" i="60"/>
  <c r="AW979" i="60"/>
  <c r="AX979" i="60"/>
  <c r="AY979" i="60"/>
  <c r="AZ979" i="60"/>
  <c r="BA979" i="60"/>
  <c r="BB979" i="60"/>
  <c r="AP980" i="60"/>
  <c r="AQ980" i="60"/>
  <c r="AR980" i="60"/>
  <c r="AS980" i="60"/>
  <c r="AT980" i="60"/>
  <c r="AU980" i="60"/>
  <c r="AV980" i="60"/>
  <c r="AW980" i="60"/>
  <c r="AX980" i="60"/>
  <c r="AY980" i="60"/>
  <c r="AZ980" i="60"/>
  <c r="BA980" i="60"/>
  <c r="BB980" i="60"/>
  <c r="AP981" i="60"/>
  <c r="AQ981" i="60"/>
  <c r="AR981" i="60"/>
  <c r="AS981" i="60"/>
  <c r="AT981" i="60"/>
  <c r="AU981" i="60"/>
  <c r="AV981" i="60"/>
  <c r="AW981" i="60"/>
  <c r="AX981" i="60"/>
  <c r="AY981" i="60"/>
  <c r="AZ981" i="60"/>
  <c r="BA981" i="60"/>
  <c r="BB981" i="60"/>
  <c r="AP982" i="60"/>
  <c r="AQ982" i="60"/>
  <c r="AR982" i="60"/>
  <c r="AS982" i="60"/>
  <c r="AT982" i="60"/>
  <c r="AU982" i="60"/>
  <c r="AV982" i="60"/>
  <c r="AW982" i="60"/>
  <c r="AX982" i="60"/>
  <c r="AY982" i="60"/>
  <c r="AZ982" i="60"/>
  <c r="BA982" i="60"/>
  <c r="BB982" i="60"/>
  <c r="AP983" i="60"/>
  <c r="AQ983" i="60"/>
  <c r="AR983" i="60"/>
  <c r="AS983" i="60"/>
  <c r="AT983" i="60"/>
  <c r="AU983" i="60"/>
  <c r="AV983" i="60"/>
  <c r="AW983" i="60"/>
  <c r="AX983" i="60"/>
  <c r="AY983" i="60"/>
  <c r="AZ983" i="60"/>
  <c r="BA983" i="60"/>
  <c r="BB983" i="60"/>
  <c r="AP984" i="60"/>
  <c r="AQ984" i="60"/>
  <c r="AR984" i="60"/>
  <c r="AS984" i="60"/>
  <c r="AT984" i="60"/>
  <c r="AU984" i="60"/>
  <c r="AV984" i="60"/>
  <c r="AW984" i="60"/>
  <c r="AX984" i="60"/>
  <c r="AY984" i="60"/>
  <c r="AZ984" i="60"/>
  <c r="BA984" i="60"/>
  <c r="BB984" i="60"/>
  <c r="AP985" i="60"/>
  <c r="AQ985" i="60"/>
  <c r="AR985" i="60"/>
  <c r="AS985" i="60"/>
  <c r="AT985" i="60"/>
  <c r="AU985" i="60"/>
  <c r="AV985" i="60"/>
  <c r="AW985" i="60"/>
  <c r="AX985" i="60"/>
  <c r="AY985" i="60"/>
  <c r="AZ985" i="60"/>
  <c r="BA985" i="60"/>
  <c r="BB985" i="60"/>
  <c r="AP986" i="60"/>
  <c r="AQ986" i="60"/>
  <c r="AR986" i="60"/>
  <c r="AS986" i="60"/>
  <c r="AT986" i="60"/>
  <c r="AU986" i="60"/>
  <c r="AV986" i="60"/>
  <c r="AW986" i="60"/>
  <c r="AX986" i="60"/>
  <c r="AY986" i="60"/>
  <c r="AZ986" i="60"/>
  <c r="BA986" i="60"/>
  <c r="BB986" i="60"/>
  <c r="AP987" i="60"/>
  <c r="AQ987" i="60"/>
  <c r="AR987" i="60"/>
  <c r="AS987" i="60"/>
  <c r="AT987" i="60"/>
  <c r="AU987" i="60"/>
  <c r="AV987" i="60"/>
  <c r="AW987" i="60"/>
  <c r="AX987" i="60"/>
  <c r="AY987" i="60"/>
  <c r="AZ987" i="60"/>
  <c r="BA987" i="60"/>
  <c r="BB987" i="60"/>
  <c r="AP988" i="60"/>
  <c r="AQ988" i="60"/>
  <c r="AR988" i="60"/>
  <c r="AS988" i="60"/>
  <c r="AT988" i="60"/>
  <c r="AU988" i="60"/>
  <c r="AV988" i="60"/>
  <c r="AW988" i="60"/>
  <c r="AX988" i="60"/>
  <c r="AY988" i="60"/>
  <c r="AZ988" i="60"/>
  <c r="BA988" i="60"/>
  <c r="BB988" i="60"/>
  <c r="AP989" i="60"/>
  <c r="AQ989" i="60"/>
  <c r="AR989" i="60"/>
  <c r="AS989" i="60"/>
  <c r="AT989" i="60"/>
  <c r="AU989" i="60"/>
  <c r="AV989" i="60"/>
  <c r="AW989" i="60"/>
  <c r="AX989" i="60"/>
  <c r="AY989" i="60"/>
  <c r="AZ989" i="60"/>
  <c r="BA989" i="60"/>
  <c r="BB989" i="60"/>
  <c r="AP990" i="60"/>
  <c r="AQ990" i="60"/>
  <c r="AR990" i="60"/>
  <c r="AS990" i="60"/>
  <c r="AT990" i="60"/>
  <c r="AU990" i="60"/>
  <c r="AV990" i="60"/>
  <c r="AW990" i="60"/>
  <c r="AX990" i="60"/>
  <c r="AY990" i="60"/>
  <c r="AZ990" i="60"/>
  <c r="BA990" i="60"/>
  <c r="BB990" i="60"/>
  <c r="AP991" i="60"/>
  <c r="AQ991" i="60"/>
  <c r="AR991" i="60"/>
  <c r="AS991" i="60"/>
  <c r="AT991" i="60"/>
  <c r="AU991" i="60"/>
  <c r="AV991" i="60"/>
  <c r="AW991" i="60"/>
  <c r="AX991" i="60"/>
  <c r="AY991" i="60"/>
  <c r="AZ991" i="60"/>
  <c r="BA991" i="60"/>
  <c r="BB991" i="60"/>
  <c r="AP992" i="60"/>
  <c r="AQ992" i="60"/>
  <c r="AR992" i="60"/>
  <c r="AS992" i="60"/>
  <c r="AT992" i="60"/>
  <c r="AU992" i="60"/>
  <c r="AV992" i="60"/>
  <c r="AW992" i="60"/>
  <c r="AX992" i="60"/>
  <c r="AY992" i="60"/>
  <c r="AZ992" i="60"/>
  <c r="BA992" i="60"/>
  <c r="BB992" i="60"/>
  <c r="AP993" i="60"/>
  <c r="AQ993" i="60"/>
  <c r="AR993" i="60"/>
  <c r="AS993" i="60"/>
  <c r="AT993" i="60"/>
  <c r="AU993" i="60"/>
  <c r="AV993" i="60"/>
  <c r="AW993" i="60"/>
  <c r="AX993" i="60"/>
  <c r="AY993" i="60"/>
  <c r="AZ993" i="60"/>
  <c r="BA993" i="60"/>
  <c r="BB993" i="60"/>
  <c r="AP994" i="60"/>
  <c r="AQ994" i="60"/>
  <c r="AR994" i="60"/>
  <c r="AS994" i="60"/>
  <c r="AT994" i="60"/>
  <c r="AU994" i="60"/>
  <c r="AV994" i="60"/>
  <c r="AW994" i="60"/>
  <c r="AX994" i="60"/>
  <c r="AY994" i="60"/>
  <c r="AZ994" i="60"/>
  <c r="BA994" i="60"/>
  <c r="BB994" i="60"/>
  <c r="AP995" i="60"/>
  <c r="AQ995" i="60"/>
  <c r="AR995" i="60"/>
  <c r="AS995" i="60"/>
  <c r="AT995" i="60"/>
  <c r="AU995" i="60"/>
  <c r="AV995" i="60"/>
  <c r="AW995" i="60"/>
  <c r="AX995" i="60"/>
  <c r="AY995" i="60"/>
  <c r="AZ995" i="60"/>
  <c r="BA995" i="60"/>
  <c r="BB995" i="60"/>
  <c r="AP996" i="60"/>
  <c r="AQ996" i="60"/>
  <c r="AR996" i="60"/>
  <c r="AS996" i="60"/>
  <c r="AT996" i="60"/>
  <c r="AU996" i="60"/>
  <c r="AV996" i="60"/>
  <c r="AW996" i="60"/>
  <c r="AX996" i="60"/>
  <c r="AY996" i="60"/>
  <c r="AZ996" i="60"/>
  <c r="BA996" i="60"/>
  <c r="BB996" i="60"/>
  <c r="AP997" i="60"/>
  <c r="AQ997" i="60"/>
  <c r="AR997" i="60"/>
  <c r="AS997" i="60"/>
  <c r="AT997" i="60"/>
  <c r="AU997" i="60"/>
  <c r="AV997" i="60"/>
  <c r="AW997" i="60"/>
  <c r="AX997" i="60"/>
  <c r="AY997" i="60"/>
  <c r="AZ997" i="60"/>
  <c r="BA997" i="60"/>
  <c r="BB997" i="60"/>
  <c r="AP998" i="60"/>
  <c r="AQ998" i="60"/>
  <c r="AR998" i="60"/>
  <c r="AS998" i="60"/>
  <c r="AT998" i="60"/>
  <c r="AU998" i="60"/>
  <c r="AV998" i="60"/>
  <c r="AW998" i="60"/>
  <c r="AX998" i="60"/>
  <c r="AY998" i="60"/>
  <c r="AZ998" i="60"/>
  <c r="BA998" i="60"/>
  <c r="BB998" i="60"/>
  <c r="AP999" i="60"/>
  <c r="AQ999" i="60"/>
  <c r="AR999" i="60"/>
  <c r="AS999" i="60"/>
  <c r="AT999" i="60"/>
  <c r="AU999" i="60"/>
  <c r="AV999" i="60"/>
  <c r="AW999" i="60"/>
  <c r="AX999" i="60"/>
  <c r="AY999" i="60"/>
  <c r="AZ999" i="60"/>
  <c r="BA999" i="60"/>
  <c r="BB999" i="60"/>
  <c r="AP1000" i="60"/>
  <c r="AQ1000" i="60"/>
  <c r="AR1000" i="60"/>
  <c r="AS1000" i="60"/>
  <c r="AT1000" i="60"/>
  <c r="AU1000" i="60"/>
  <c r="AV1000" i="60"/>
  <c r="AW1000" i="60"/>
  <c r="AX1000" i="60"/>
  <c r="AY1000" i="60"/>
  <c r="AZ1000" i="60"/>
  <c r="BA1000" i="60"/>
  <c r="BB1000" i="60"/>
  <c r="AP1001" i="60"/>
  <c r="AQ1001" i="60"/>
  <c r="AR1001" i="60"/>
  <c r="AS1001" i="60"/>
  <c r="AT1001" i="60"/>
  <c r="AU1001" i="60"/>
  <c r="AV1001" i="60"/>
  <c r="AW1001" i="60"/>
  <c r="AX1001" i="60"/>
  <c r="AY1001" i="60"/>
  <c r="AZ1001" i="60"/>
  <c r="BA1001" i="60"/>
  <c r="BB1001" i="60"/>
  <c r="AP1002" i="60"/>
  <c r="AQ1002" i="60"/>
  <c r="AR1002" i="60"/>
  <c r="AS1002" i="60"/>
  <c r="AT1002" i="60"/>
  <c r="AU1002" i="60"/>
  <c r="AV1002" i="60"/>
  <c r="AW1002" i="60"/>
  <c r="AX1002" i="60"/>
  <c r="AY1002" i="60"/>
  <c r="AZ1002" i="60"/>
  <c r="BA1002" i="60"/>
  <c r="BB1002" i="60"/>
  <c r="AP1003" i="60"/>
  <c r="AQ1003" i="60"/>
  <c r="AR1003" i="60"/>
  <c r="AS1003" i="60"/>
  <c r="AT1003" i="60"/>
  <c r="AU1003" i="60"/>
  <c r="AV1003" i="60"/>
  <c r="AW1003" i="60"/>
  <c r="AX1003" i="60"/>
  <c r="AY1003" i="60"/>
  <c r="AZ1003" i="60"/>
  <c r="BA1003" i="60"/>
  <c r="BB1003" i="60"/>
  <c r="AP1004" i="60"/>
  <c r="AQ1004" i="60"/>
  <c r="AR1004" i="60"/>
  <c r="AS1004" i="60"/>
  <c r="AT1004" i="60"/>
  <c r="AU1004" i="60"/>
  <c r="AV1004" i="60"/>
  <c r="AW1004" i="60"/>
  <c r="AX1004" i="60"/>
  <c r="AY1004" i="60"/>
  <c r="AZ1004" i="60"/>
  <c r="BA1004" i="60"/>
  <c r="BB1004" i="60"/>
  <c r="AP1005" i="60"/>
  <c r="AQ1005" i="60"/>
  <c r="AR1005" i="60"/>
  <c r="AS1005" i="60"/>
  <c r="AT1005" i="60"/>
  <c r="AU1005" i="60"/>
  <c r="AV1005" i="60"/>
  <c r="AW1005" i="60"/>
  <c r="AX1005" i="60"/>
  <c r="AY1005" i="60"/>
  <c r="AZ1005" i="60"/>
  <c r="BA1005" i="60"/>
  <c r="BB1005" i="60"/>
  <c r="T6" i="58"/>
  <c r="T7" i="58"/>
  <c r="T8" i="58"/>
  <c r="T9" i="58"/>
  <c r="T10" i="58"/>
  <c r="T11" i="58"/>
  <c r="T12" i="58"/>
  <c r="T13" i="58"/>
  <c r="T14" i="58"/>
  <c r="T15" i="58"/>
  <c r="T16" i="58"/>
  <c r="T17" i="58"/>
  <c r="T18" i="58"/>
  <c r="T19" i="58"/>
  <c r="T20" i="58"/>
  <c r="T21" i="58"/>
  <c r="T22" i="58"/>
  <c r="T23" i="58"/>
  <c r="T24" i="58"/>
  <c r="T25" i="58"/>
  <c r="U6" i="58"/>
  <c r="U7" i="58"/>
  <c r="U8" i="58"/>
  <c r="U9" i="58"/>
  <c r="U10" i="58"/>
  <c r="U11" i="58"/>
  <c r="U12" i="58"/>
  <c r="U13" i="58"/>
  <c r="U14" i="58"/>
  <c r="U15" i="58"/>
  <c r="U16" i="58"/>
  <c r="U17" i="58"/>
  <c r="U18" i="58"/>
  <c r="U19" i="58"/>
  <c r="U20" i="58"/>
  <c r="U21" i="58"/>
  <c r="U22" i="58"/>
  <c r="U23" i="58"/>
  <c r="U24" i="58"/>
  <c r="U25" i="58"/>
  <c r="V6" i="58"/>
  <c r="V7" i="58"/>
  <c r="V8" i="58"/>
  <c r="V9" i="58"/>
  <c r="V10" i="58"/>
  <c r="V11" i="58"/>
  <c r="V12" i="58"/>
  <c r="V13" i="58"/>
  <c r="V14" i="58"/>
  <c r="V15" i="58"/>
  <c r="V16" i="58"/>
  <c r="V17" i="58"/>
  <c r="V18" i="58"/>
  <c r="V19" i="58"/>
  <c r="V20" i="58"/>
  <c r="V21" i="58"/>
  <c r="V22" i="58"/>
  <c r="V23" i="58"/>
  <c r="V24" i="58"/>
  <c r="V25" i="58"/>
  <c r="AE6" i="58"/>
  <c r="AE7" i="58"/>
  <c r="AE8" i="58"/>
  <c r="AE9" i="58"/>
  <c r="AE10" i="58"/>
  <c r="AE11" i="58"/>
  <c r="AE12" i="58"/>
  <c r="AE13" i="58"/>
  <c r="AE14" i="58"/>
  <c r="AE15" i="58"/>
  <c r="AE16" i="58"/>
  <c r="AE17" i="58"/>
  <c r="AE18" i="58"/>
  <c r="AE19" i="58"/>
  <c r="AE20" i="58"/>
  <c r="AE21" i="58"/>
  <c r="AE22" i="58"/>
  <c r="AE23" i="58"/>
  <c r="AE24" i="58"/>
  <c r="AE25" i="58"/>
  <c r="S6" i="58"/>
  <c r="S7" i="58"/>
  <c r="S8" i="58"/>
  <c r="S9" i="58"/>
  <c r="S10" i="58"/>
  <c r="S11" i="58"/>
  <c r="S12" i="58"/>
  <c r="S13" i="58"/>
  <c r="S14" i="58"/>
  <c r="S15" i="58"/>
  <c r="S16" i="58"/>
  <c r="S17" i="58"/>
  <c r="S18" i="58"/>
  <c r="S19" i="58"/>
  <c r="S20" i="58"/>
  <c r="S21" i="58"/>
  <c r="S22" i="58"/>
  <c r="S23" i="58"/>
  <c r="S24" i="58"/>
  <c r="S25" i="58"/>
  <c r="Y6" i="58"/>
  <c r="Y7" i="58"/>
  <c r="Y8" i="58"/>
  <c r="Y9" i="58"/>
  <c r="Y10" i="58"/>
  <c r="Y11" i="58"/>
  <c r="Y12" i="58"/>
  <c r="Y13" i="58"/>
  <c r="Y14" i="58"/>
  <c r="Y15" i="58"/>
  <c r="Y16" i="58"/>
  <c r="Y17" i="58"/>
  <c r="Y18" i="58"/>
  <c r="Y19" i="58"/>
  <c r="Y20" i="58"/>
  <c r="Y21" i="58"/>
  <c r="Y22" i="58"/>
  <c r="Y23" i="58"/>
  <c r="Y24" i="58"/>
  <c r="Y25" i="58"/>
  <c r="AD6" i="58"/>
  <c r="AD7" i="58"/>
  <c r="AD8" i="58"/>
  <c r="AD9" i="58"/>
  <c r="AD10" i="58"/>
  <c r="AD11" i="58"/>
  <c r="AD12" i="58"/>
  <c r="AD13" i="58"/>
  <c r="AD14" i="58"/>
  <c r="AD15" i="58"/>
  <c r="AD16" i="58"/>
  <c r="AD17" i="58"/>
  <c r="AD18" i="58"/>
  <c r="AD19" i="58"/>
  <c r="AD20" i="58"/>
  <c r="AD21" i="58"/>
  <c r="AD22" i="58"/>
  <c r="AD23" i="58"/>
  <c r="AD24" i="58"/>
  <c r="AD25" i="58"/>
  <c r="R6" i="63"/>
  <c r="R7" i="63"/>
  <c r="R8" i="63"/>
  <c r="V6" i="61"/>
  <c r="W6" i="61"/>
  <c r="X6" i="61"/>
  <c r="Y6" i="61"/>
  <c r="Z6" i="61"/>
  <c r="AA6" i="61"/>
  <c r="AB6" i="61"/>
  <c r="AC6" i="61"/>
  <c r="AD6" i="61"/>
  <c r="AE6" i="61"/>
  <c r="AF6" i="61"/>
  <c r="AG6" i="61"/>
  <c r="AH6" i="61"/>
  <c r="Q8" i="63"/>
  <c r="AJ6" i="61"/>
  <c r="AK6" i="61"/>
  <c r="AL6" i="61"/>
  <c r="AM6" i="61"/>
  <c r="AN6" i="61"/>
  <c r="AO6" i="61"/>
  <c r="AP6" i="61"/>
  <c r="AQ6" i="61"/>
  <c r="AR6" i="61"/>
  <c r="AS6" i="61"/>
  <c r="AT6" i="61"/>
  <c r="AU6" i="61"/>
  <c r="AV6" i="61"/>
  <c r="T6" i="61"/>
  <c r="V7" i="61"/>
  <c r="W7" i="61"/>
  <c r="X7" i="61"/>
  <c r="Y7" i="61"/>
  <c r="Z7" i="61"/>
  <c r="AA7" i="61"/>
  <c r="AB7" i="61"/>
  <c r="AC7" i="61"/>
  <c r="AD7" i="61"/>
  <c r="AE7" i="61"/>
  <c r="AF7" i="61"/>
  <c r="AG7" i="61"/>
  <c r="AH7" i="61"/>
  <c r="AJ7" i="61"/>
  <c r="AK7" i="61"/>
  <c r="AL7" i="61"/>
  <c r="AM7" i="61"/>
  <c r="AN7" i="61"/>
  <c r="AO7" i="61"/>
  <c r="AP7" i="61"/>
  <c r="AQ7" i="61"/>
  <c r="AR7" i="61"/>
  <c r="AS7" i="61"/>
  <c r="AT7" i="61"/>
  <c r="AU7" i="61"/>
  <c r="AV7" i="61"/>
  <c r="T7" i="61"/>
  <c r="V8" i="61"/>
  <c r="W8" i="61"/>
  <c r="X8" i="61"/>
  <c r="Y8" i="61"/>
  <c r="Z8" i="61"/>
  <c r="AA8" i="61"/>
  <c r="AB8" i="61"/>
  <c r="AC8" i="61"/>
  <c r="AD8" i="61"/>
  <c r="AE8" i="61"/>
  <c r="AF8" i="61"/>
  <c r="AG8" i="61"/>
  <c r="AH8" i="61"/>
  <c r="AJ8" i="61"/>
  <c r="AK8" i="61"/>
  <c r="AL8" i="61"/>
  <c r="AM8" i="61"/>
  <c r="AN8" i="61"/>
  <c r="AO8" i="61"/>
  <c r="AP8" i="61"/>
  <c r="AQ8" i="61"/>
  <c r="AR8" i="61"/>
  <c r="AS8" i="61"/>
  <c r="AT8" i="61"/>
  <c r="AU8" i="61"/>
  <c r="AV8" i="61"/>
  <c r="T8" i="61"/>
  <c r="V9" i="61"/>
  <c r="W9" i="61"/>
  <c r="X9" i="61"/>
  <c r="Y9" i="61"/>
  <c r="Z9" i="61"/>
  <c r="AA9" i="61"/>
  <c r="AB9" i="61"/>
  <c r="AC9" i="61"/>
  <c r="AD9" i="61"/>
  <c r="AE9" i="61"/>
  <c r="AF9" i="61"/>
  <c r="AG9" i="61"/>
  <c r="AH9" i="61"/>
  <c r="AJ9" i="61"/>
  <c r="AK9" i="61"/>
  <c r="AL9" i="61"/>
  <c r="AM9" i="61"/>
  <c r="AN9" i="61"/>
  <c r="AO9" i="61"/>
  <c r="AP9" i="61"/>
  <c r="AQ9" i="61"/>
  <c r="AR9" i="61"/>
  <c r="AS9" i="61"/>
  <c r="AT9" i="61"/>
  <c r="AU9" i="61"/>
  <c r="AV9" i="61"/>
  <c r="T9" i="61"/>
  <c r="V10" i="61"/>
  <c r="W10" i="61"/>
  <c r="X10" i="61"/>
  <c r="Y10" i="61"/>
  <c r="Z10" i="61"/>
  <c r="AA10" i="61"/>
  <c r="AB10" i="61"/>
  <c r="AC10" i="61"/>
  <c r="AD10" i="61"/>
  <c r="AE10" i="61"/>
  <c r="AF10" i="61"/>
  <c r="AG10" i="61"/>
  <c r="AH10" i="61"/>
  <c r="AJ10" i="61"/>
  <c r="AK10" i="61"/>
  <c r="AL10" i="61"/>
  <c r="AM10" i="61"/>
  <c r="AN10" i="61"/>
  <c r="AO10" i="61"/>
  <c r="AP10" i="61"/>
  <c r="AQ10" i="61"/>
  <c r="AR10" i="61"/>
  <c r="AS10" i="61"/>
  <c r="AT10" i="61"/>
  <c r="AU10" i="61"/>
  <c r="AV10" i="61"/>
  <c r="T10" i="61"/>
  <c r="V11" i="61"/>
  <c r="W11" i="61"/>
  <c r="X11" i="61"/>
  <c r="Y11" i="61"/>
  <c r="Z11" i="61"/>
  <c r="AA11" i="61"/>
  <c r="AB11" i="61"/>
  <c r="AC11" i="61"/>
  <c r="AD11" i="61"/>
  <c r="AE11" i="61"/>
  <c r="AF11" i="61"/>
  <c r="AG11" i="61"/>
  <c r="AH11" i="61"/>
  <c r="AJ11" i="61"/>
  <c r="AK11" i="61"/>
  <c r="AL11" i="61"/>
  <c r="AM11" i="61"/>
  <c r="AN11" i="61"/>
  <c r="AO11" i="61"/>
  <c r="AP11" i="61"/>
  <c r="AQ11" i="61"/>
  <c r="AR11" i="61"/>
  <c r="AS11" i="61"/>
  <c r="AT11" i="61"/>
  <c r="AU11" i="61"/>
  <c r="AV11" i="61"/>
  <c r="T11" i="61"/>
  <c r="V12" i="61"/>
  <c r="W12" i="61"/>
  <c r="X12" i="61"/>
  <c r="Y12" i="61"/>
  <c r="Z12" i="61"/>
  <c r="AA12" i="61"/>
  <c r="AB12" i="61"/>
  <c r="AC12" i="61"/>
  <c r="AD12" i="61"/>
  <c r="AE12" i="61"/>
  <c r="AF12" i="61"/>
  <c r="AG12" i="61"/>
  <c r="AH12" i="61"/>
  <c r="AJ12" i="61"/>
  <c r="AK12" i="61"/>
  <c r="AL12" i="61"/>
  <c r="AM12" i="61"/>
  <c r="AN12" i="61"/>
  <c r="AO12" i="61"/>
  <c r="AP12" i="61"/>
  <c r="AQ12" i="61"/>
  <c r="AR12" i="61"/>
  <c r="AS12" i="61"/>
  <c r="AT12" i="61"/>
  <c r="AU12" i="61"/>
  <c r="AV12" i="61"/>
  <c r="T12" i="61"/>
  <c r="V13" i="61"/>
  <c r="W13" i="61"/>
  <c r="X13" i="61"/>
  <c r="Y13" i="61"/>
  <c r="Z13" i="61"/>
  <c r="AA13" i="61"/>
  <c r="AB13" i="61"/>
  <c r="AC13" i="61"/>
  <c r="AD13" i="61"/>
  <c r="AE13" i="61"/>
  <c r="AF13" i="61"/>
  <c r="AG13" i="61"/>
  <c r="AH13" i="61"/>
  <c r="AJ13" i="61"/>
  <c r="AK13" i="61"/>
  <c r="AL13" i="61"/>
  <c r="AM13" i="61"/>
  <c r="AN13" i="61"/>
  <c r="AO13" i="61"/>
  <c r="AP13" i="61"/>
  <c r="AQ13" i="61"/>
  <c r="AR13" i="61"/>
  <c r="AS13" i="61"/>
  <c r="AT13" i="61"/>
  <c r="AU13" i="61"/>
  <c r="AV13" i="61"/>
  <c r="T13" i="61"/>
  <c r="V14" i="61"/>
  <c r="W14" i="61"/>
  <c r="X14" i="61"/>
  <c r="Y14" i="61"/>
  <c r="Z14" i="61"/>
  <c r="AA14" i="61"/>
  <c r="AB14" i="61"/>
  <c r="AC14" i="61"/>
  <c r="AD14" i="61"/>
  <c r="AE14" i="61"/>
  <c r="AF14" i="61"/>
  <c r="AG14" i="61"/>
  <c r="AH14" i="61"/>
  <c r="AJ14" i="61"/>
  <c r="AK14" i="61"/>
  <c r="AL14" i="61"/>
  <c r="AM14" i="61"/>
  <c r="AN14" i="61"/>
  <c r="AO14" i="61"/>
  <c r="AP14" i="61"/>
  <c r="AQ14" i="61"/>
  <c r="AR14" i="61"/>
  <c r="AS14" i="61"/>
  <c r="AT14" i="61"/>
  <c r="AU14" i="61"/>
  <c r="AV14" i="61"/>
  <c r="T14" i="61"/>
  <c r="V15" i="61"/>
  <c r="W15" i="61"/>
  <c r="X15" i="61"/>
  <c r="Y15" i="61"/>
  <c r="Z15" i="61"/>
  <c r="AA15" i="61"/>
  <c r="AB15" i="61"/>
  <c r="AC15" i="61"/>
  <c r="AD15" i="61"/>
  <c r="AE15" i="61"/>
  <c r="AF15" i="61"/>
  <c r="AG15" i="61"/>
  <c r="AH15" i="61"/>
  <c r="AJ15" i="61"/>
  <c r="AK15" i="61"/>
  <c r="AL15" i="61"/>
  <c r="AM15" i="61"/>
  <c r="AN15" i="61"/>
  <c r="AO15" i="61"/>
  <c r="AP15" i="61"/>
  <c r="AQ15" i="61"/>
  <c r="AR15" i="61"/>
  <c r="AS15" i="61"/>
  <c r="AT15" i="61"/>
  <c r="AU15" i="61"/>
  <c r="AV15" i="61"/>
  <c r="T15" i="61"/>
  <c r="V16" i="61"/>
  <c r="W16" i="61"/>
  <c r="X16" i="61"/>
  <c r="Y16" i="61"/>
  <c r="Z16" i="61"/>
  <c r="AA16" i="61"/>
  <c r="AB16" i="61"/>
  <c r="AC16" i="61"/>
  <c r="AD16" i="61"/>
  <c r="AE16" i="61"/>
  <c r="AF16" i="61"/>
  <c r="AG16" i="61"/>
  <c r="AH16" i="61"/>
  <c r="AJ16" i="61"/>
  <c r="AK16" i="61"/>
  <c r="AL16" i="61"/>
  <c r="AM16" i="61"/>
  <c r="AN16" i="61"/>
  <c r="AO16" i="61"/>
  <c r="AP16" i="61"/>
  <c r="AQ16" i="61"/>
  <c r="AR16" i="61"/>
  <c r="AS16" i="61"/>
  <c r="AT16" i="61"/>
  <c r="AU16" i="61"/>
  <c r="AV16" i="61"/>
  <c r="T16" i="61"/>
  <c r="V17" i="61"/>
  <c r="W17" i="61"/>
  <c r="X17" i="61"/>
  <c r="Y17" i="61"/>
  <c r="Z17" i="61"/>
  <c r="AA17" i="61"/>
  <c r="AB17" i="61"/>
  <c r="AC17" i="61"/>
  <c r="AD17" i="61"/>
  <c r="AE17" i="61"/>
  <c r="AF17" i="61"/>
  <c r="AG17" i="61"/>
  <c r="AH17" i="61"/>
  <c r="AJ17" i="61"/>
  <c r="AK17" i="61"/>
  <c r="AL17" i="61"/>
  <c r="AM17" i="61"/>
  <c r="AN17" i="61"/>
  <c r="AO17" i="61"/>
  <c r="AP17" i="61"/>
  <c r="AQ17" i="61"/>
  <c r="AR17" i="61"/>
  <c r="AS17" i="61"/>
  <c r="AT17" i="61"/>
  <c r="AU17" i="61"/>
  <c r="AV17" i="61"/>
  <c r="T17" i="61"/>
  <c r="V18" i="61"/>
  <c r="W18" i="61"/>
  <c r="X18" i="61"/>
  <c r="Y18" i="61"/>
  <c r="Z18" i="61"/>
  <c r="AA18" i="61"/>
  <c r="AB18" i="61"/>
  <c r="AC18" i="61"/>
  <c r="AD18" i="61"/>
  <c r="AE18" i="61"/>
  <c r="AF18" i="61"/>
  <c r="AG18" i="61"/>
  <c r="AH18" i="61"/>
  <c r="AJ18" i="61"/>
  <c r="AK18" i="61"/>
  <c r="AL18" i="61"/>
  <c r="AM18" i="61"/>
  <c r="AN18" i="61"/>
  <c r="AO18" i="61"/>
  <c r="AP18" i="61"/>
  <c r="AQ18" i="61"/>
  <c r="AR18" i="61"/>
  <c r="AS18" i="61"/>
  <c r="AT18" i="61"/>
  <c r="AU18" i="61"/>
  <c r="AV18" i="61"/>
  <c r="T18" i="61"/>
  <c r="V19" i="61"/>
  <c r="W19" i="61"/>
  <c r="X19" i="61"/>
  <c r="Y19" i="61"/>
  <c r="Z19" i="61"/>
  <c r="AA19" i="61"/>
  <c r="AB19" i="61"/>
  <c r="AC19" i="61"/>
  <c r="AD19" i="61"/>
  <c r="AE19" i="61"/>
  <c r="AF19" i="61"/>
  <c r="AG19" i="61"/>
  <c r="AH19" i="61"/>
  <c r="AJ19" i="61"/>
  <c r="AK19" i="61"/>
  <c r="AL19" i="61"/>
  <c r="AM19" i="61"/>
  <c r="AN19" i="61"/>
  <c r="AO19" i="61"/>
  <c r="AP19" i="61"/>
  <c r="AQ19" i="61"/>
  <c r="AR19" i="61"/>
  <c r="AS19" i="61"/>
  <c r="AT19" i="61"/>
  <c r="AU19" i="61"/>
  <c r="AV19" i="61"/>
  <c r="T19" i="61"/>
  <c r="V20" i="61"/>
  <c r="W20" i="61"/>
  <c r="X20" i="61"/>
  <c r="Y20" i="61"/>
  <c r="Z20" i="61"/>
  <c r="AA20" i="61"/>
  <c r="AB20" i="61"/>
  <c r="AC20" i="61"/>
  <c r="AD20" i="61"/>
  <c r="AE20" i="61"/>
  <c r="AF20" i="61"/>
  <c r="AG20" i="61"/>
  <c r="AH20" i="61"/>
  <c r="AJ20" i="61"/>
  <c r="AK20" i="61"/>
  <c r="AL20" i="61"/>
  <c r="AM20" i="61"/>
  <c r="AN20" i="61"/>
  <c r="AO20" i="61"/>
  <c r="AP20" i="61"/>
  <c r="AQ20" i="61"/>
  <c r="AR20" i="61"/>
  <c r="AS20" i="61"/>
  <c r="AT20" i="61"/>
  <c r="AU20" i="61"/>
  <c r="AV20" i="61"/>
  <c r="T20" i="61"/>
  <c r="V21" i="61"/>
  <c r="W21" i="61"/>
  <c r="X21" i="61"/>
  <c r="Y21" i="61"/>
  <c r="Z21" i="61"/>
  <c r="AA21" i="61"/>
  <c r="AB21" i="61"/>
  <c r="AC21" i="61"/>
  <c r="AD21" i="61"/>
  <c r="AE21" i="61"/>
  <c r="AF21" i="61"/>
  <c r="AG21" i="61"/>
  <c r="AH21" i="61"/>
  <c r="AJ21" i="61"/>
  <c r="AK21" i="61"/>
  <c r="AL21" i="61"/>
  <c r="AM21" i="61"/>
  <c r="AN21" i="61"/>
  <c r="AO21" i="61"/>
  <c r="AP21" i="61"/>
  <c r="AQ21" i="61"/>
  <c r="AR21" i="61"/>
  <c r="AS21" i="61"/>
  <c r="AT21" i="61"/>
  <c r="AU21" i="61"/>
  <c r="AV21" i="61"/>
  <c r="T21" i="61"/>
  <c r="V22" i="61"/>
  <c r="W22" i="61"/>
  <c r="X22" i="61"/>
  <c r="Y22" i="61"/>
  <c r="Z22" i="61"/>
  <c r="AA22" i="61"/>
  <c r="AB22" i="61"/>
  <c r="AC22" i="61"/>
  <c r="AD22" i="61"/>
  <c r="AE22" i="61"/>
  <c r="AF22" i="61"/>
  <c r="AG22" i="61"/>
  <c r="AH22" i="61"/>
  <c r="AJ22" i="61"/>
  <c r="AK22" i="61"/>
  <c r="AL22" i="61"/>
  <c r="AM22" i="61"/>
  <c r="AN22" i="61"/>
  <c r="AO22" i="61"/>
  <c r="AP22" i="61"/>
  <c r="AQ22" i="61"/>
  <c r="AR22" i="61"/>
  <c r="AS22" i="61"/>
  <c r="AT22" i="61"/>
  <c r="AU22" i="61"/>
  <c r="AV22" i="61"/>
  <c r="T22" i="61"/>
  <c r="V23" i="61"/>
  <c r="W23" i="61"/>
  <c r="X23" i="61"/>
  <c r="Y23" i="61"/>
  <c r="Z23" i="61"/>
  <c r="AA23" i="61"/>
  <c r="AB23" i="61"/>
  <c r="AC23" i="61"/>
  <c r="AD23" i="61"/>
  <c r="AE23" i="61"/>
  <c r="AF23" i="61"/>
  <c r="AG23" i="61"/>
  <c r="AH23" i="61"/>
  <c r="AJ23" i="61"/>
  <c r="AK23" i="61"/>
  <c r="AL23" i="61"/>
  <c r="AM23" i="61"/>
  <c r="AN23" i="61"/>
  <c r="AO23" i="61"/>
  <c r="AP23" i="61"/>
  <c r="AQ23" i="61"/>
  <c r="AR23" i="61"/>
  <c r="AS23" i="61"/>
  <c r="AT23" i="61"/>
  <c r="AU23" i="61"/>
  <c r="AV23" i="61"/>
  <c r="T23" i="61"/>
  <c r="V24" i="61"/>
  <c r="W24" i="61"/>
  <c r="X24" i="61"/>
  <c r="Y24" i="61"/>
  <c r="Z24" i="61"/>
  <c r="AA24" i="61"/>
  <c r="AB24" i="61"/>
  <c r="AC24" i="61"/>
  <c r="AD24" i="61"/>
  <c r="AE24" i="61"/>
  <c r="AF24" i="61"/>
  <c r="AG24" i="61"/>
  <c r="AH24" i="61"/>
  <c r="AJ24" i="61"/>
  <c r="AK24" i="61"/>
  <c r="AL24" i="61"/>
  <c r="AM24" i="61"/>
  <c r="AN24" i="61"/>
  <c r="AO24" i="61"/>
  <c r="AP24" i="61"/>
  <c r="AQ24" i="61"/>
  <c r="AR24" i="61"/>
  <c r="AS24" i="61"/>
  <c r="AT24" i="61"/>
  <c r="AU24" i="61"/>
  <c r="AV24" i="61"/>
  <c r="T24" i="61"/>
  <c r="V25" i="61"/>
  <c r="W25" i="61"/>
  <c r="X25" i="61"/>
  <c r="Y25" i="61"/>
  <c r="Z25" i="61"/>
  <c r="AA25" i="61"/>
  <c r="AB25" i="61"/>
  <c r="AC25" i="61"/>
  <c r="AD25" i="61"/>
  <c r="AE25" i="61"/>
  <c r="AF25" i="61"/>
  <c r="AG25" i="61"/>
  <c r="AH25" i="61"/>
  <c r="AJ25" i="61"/>
  <c r="AK25" i="61"/>
  <c r="AL25" i="61"/>
  <c r="AM25" i="61"/>
  <c r="AN25" i="61"/>
  <c r="AO25" i="61"/>
  <c r="AP25" i="61"/>
  <c r="AQ25" i="61"/>
  <c r="AR25" i="61"/>
  <c r="AS25" i="61"/>
  <c r="AT25" i="61"/>
  <c r="AU25" i="61"/>
  <c r="AV25" i="61"/>
  <c r="T25" i="61"/>
  <c r="V26" i="61"/>
  <c r="W26" i="61"/>
  <c r="X26" i="61"/>
  <c r="Y26" i="61"/>
  <c r="Z26" i="61"/>
  <c r="AA26" i="61"/>
  <c r="AB26" i="61"/>
  <c r="AC26" i="61"/>
  <c r="AD26" i="61"/>
  <c r="AE26" i="61"/>
  <c r="AF26" i="61"/>
  <c r="AG26" i="61"/>
  <c r="AH26" i="61"/>
  <c r="AJ26" i="61"/>
  <c r="AK26" i="61"/>
  <c r="AL26" i="61"/>
  <c r="AM26" i="61"/>
  <c r="AN26" i="61"/>
  <c r="AO26" i="61"/>
  <c r="AP26" i="61"/>
  <c r="AQ26" i="61"/>
  <c r="AR26" i="61"/>
  <c r="AS26" i="61"/>
  <c r="AT26" i="61"/>
  <c r="AU26" i="61"/>
  <c r="AV26" i="61"/>
  <c r="T26" i="61"/>
  <c r="V27" i="61"/>
  <c r="W27" i="61"/>
  <c r="X27" i="61"/>
  <c r="Y27" i="61"/>
  <c r="Z27" i="61"/>
  <c r="AA27" i="61"/>
  <c r="AB27" i="61"/>
  <c r="AC27" i="61"/>
  <c r="AD27" i="61"/>
  <c r="AE27" i="61"/>
  <c r="AF27" i="61"/>
  <c r="AG27" i="61"/>
  <c r="AH27" i="61"/>
  <c r="AJ27" i="61"/>
  <c r="AK27" i="61"/>
  <c r="AL27" i="61"/>
  <c r="AM27" i="61"/>
  <c r="AN27" i="61"/>
  <c r="AO27" i="61"/>
  <c r="AP27" i="61"/>
  <c r="AQ27" i="61"/>
  <c r="AR27" i="61"/>
  <c r="AS27" i="61"/>
  <c r="AT27" i="61"/>
  <c r="AU27" i="61"/>
  <c r="AV27" i="61"/>
  <c r="T27" i="61"/>
  <c r="V28" i="61"/>
  <c r="W28" i="61"/>
  <c r="X28" i="61"/>
  <c r="Y28" i="61"/>
  <c r="Z28" i="61"/>
  <c r="AA28" i="61"/>
  <c r="AB28" i="61"/>
  <c r="AC28" i="61"/>
  <c r="AD28" i="61"/>
  <c r="AE28" i="61"/>
  <c r="AF28" i="61"/>
  <c r="AG28" i="61"/>
  <c r="AH28" i="61"/>
  <c r="AJ28" i="61"/>
  <c r="AK28" i="61"/>
  <c r="AL28" i="61"/>
  <c r="AM28" i="61"/>
  <c r="AN28" i="61"/>
  <c r="AO28" i="61"/>
  <c r="AP28" i="61"/>
  <c r="AQ28" i="61"/>
  <c r="AR28" i="61"/>
  <c r="AS28" i="61"/>
  <c r="AT28" i="61"/>
  <c r="AU28" i="61"/>
  <c r="AV28" i="61"/>
  <c r="T28" i="61"/>
  <c r="V29" i="61"/>
  <c r="W29" i="61"/>
  <c r="X29" i="61"/>
  <c r="Y29" i="61"/>
  <c r="Z29" i="61"/>
  <c r="AA29" i="61"/>
  <c r="AB29" i="61"/>
  <c r="AC29" i="61"/>
  <c r="AD29" i="61"/>
  <c r="AE29" i="61"/>
  <c r="AF29" i="61"/>
  <c r="AG29" i="61"/>
  <c r="AH29" i="61"/>
  <c r="AJ29" i="61"/>
  <c r="AK29" i="61"/>
  <c r="AL29" i="61"/>
  <c r="AM29" i="61"/>
  <c r="AN29" i="61"/>
  <c r="AO29" i="61"/>
  <c r="AP29" i="61"/>
  <c r="AQ29" i="61"/>
  <c r="AR29" i="61"/>
  <c r="AS29" i="61"/>
  <c r="AT29" i="61"/>
  <c r="AU29" i="61"/>
  <c r="AV29" i="61"/>
  <c r="T29" i="61"/>
  <c r="V30" i="61"/>
  <c r="W30" i="61"/>
  <c r="X30" i="61"/>
  <c r="Y30" i="61"/>
  <c r="Z30" i="61"/>
  <c r="AA30" i="61"/>
  <c r="AB30" i="61"/>
  <c r="AC30" i="61"/>
  <c r="AD30" i="61"/>
  <c r="AE30" i="61"/>
  <c r="AF30" i="61"/>
  <c r="AG30" i="61"/>
  <c r="AH30" i="61"/>
  <c r="AJ30" i="61"/>
  <c r="AK30" i="61"/>
  <c r="AL30" i="61"/>
  <c r="AM30" i="61"/>
  <c r="AN30" i="61"/>
  <c r="AO30" i="61"/>
  <c r="AP30" i="61"/>
  <c r="AQ30" i="61"/>
  <c r="AR30" i="61"/>
  <c r="AS30" i="61"/>
  <c r="AT30" i="61"/>
  <c r="AU30" i="61"/>
  <c r="AV30" i="61"/>
  <c r="T30" i="61"/>
  <c r="V31" i="61"/>
  <c r="W31" i="61"/>
  <c r="X31" i="61"/>
  <c r="Y31" i="61"/>
  <c r="Z31" i="61"/>
  <c r="AA31" i="61"/>
  <c r="AB31" i="61"/>
  <c r="AC31" i="61"/>
  <c r="AD31" i="61"/>
  <c r="AE31" i="61"/>
  <c r="AF31" i="61"/>
  <c r="AG31" i="61"/>
  <c r="AH31" i="61"/>
  <c r="AJ31" i="61"/>
  <c r="AK31" i="61"/>
  <c r="AL31" i="61"/>
  <c r="AM31" i="61"/>
  <c r="AN31" i="61"/>
  <c r="AO31" i="61"/>
  <c r="AP31" i="61"/>
  <c r="AQ31" i="61"/>
  <c r="AR31" i="61"/>
  <c r="AS31" i="61"/>
  <c r="AT31" i="61"/>
  <c r="AU31" i="61"/>
  <c r="AV31" i="61"/>
  <c r="T31" i="61"/>
  <c r="V32" i="61"/>
  <c r="W32" i="61"/>
  <c r="X32" i="61"/>
  <c r="Y32" i="61"/>
  <c r="Z32" i="61"/>
  <c r="AA32" i="61"/>
  <c r="AB32" i="61"/>
  <c r="AC32" i="61"/>
  <c r="AD32" i="61"/>
  <c r="AE32" i="61"/>
  <c r="AF32" i="61"/>
  <c r="AG32" i="61"/>
  <c r="AH32" i="61"/>
  <c r="AJ32" i="61"/>
  <c r="AK32" i="61"/>
  <c r="AL32" i="61"/>
  <c r="AM32" i="61"/>
  <c r="AN32" i="61"/>
  <c r="AO32" i="61"/>
  <c r="AP32" i="61"/>
  <c r="AQ32" i="61"/>
  <c r="AR32" i="61"/>
  <c r="AS32" i="61"/>
  <c r="AT32" i="61"/>
  <c r="AU32" i="61"/>
  <c r="AV32" i="61"/>
  <c r="T32" i="61"/>
  <c r="V33" i="61"/>
  <c r="W33" i="61"/>
  <c r="X33" i="61"/>
  <c r="Y33" i="61"/>
  <c r="Z33" i="61"/>
  <c r="AA33" i="61"/>
  <c r="AB33" i="61"/>
  <c r="AC33" i="61"/>
  <c r="AD33" i="61"/>
  <c r="AE33" i="61"/>
  <c r="AF33" i="61"/>
  <c r="AG33" i="61"/>
  <c r="AH33" i="61"/>
  <c r="AJ33" i="61"/>
  <c r="AK33" i="61"/>
  <c r="AL33" i="61"/>
  <c r="AM33" i="61"/>
  <c r="AN33" i="61"/>
  <c r="AO33" i="61"/>
  <c r="AP33" i="61"/>
  <c r="AQ33" i="61"/>
  <c r="AR33" i="61"/>
  <c r="AS33" i="61"/>
  <c r="AT33" i="61"/>
  <c r="AU33" i="61"/>
  <c r="AV33" i="61"/>
  <c r="T33" i="61"/>
  <c r="V34" i="61"/>
  <c r="W34" i="61"/>
  <c r="X34" i="61"/>
  <c r="Y34" i="61"/>
  <c r="Z34" i="61"/>
  <c r="AA34" i="61"/>
  <c r="AB34" i="61"/>
  <c r="AC34" i="61"/>
  <c r="AD34" i="61"/>
  <c r="AE34" i="61"/>
  <c r="AF34" i="61"/>
  <c r="AG34" i="61"/>
  <c r="AH34" i="61"/>
  <c r="AJ34" i="61"/>
  <c r="AK34" i="61"/>
  <c r="AL34" i="61"/>
  <c r="AM34" i="61"/>
  <c r="AN34" i="61"/>
  <c r="AO34" i="61"/>
  <c r="AP34" i="61"/>
  <c r="AQ34" i="61"/>
  <c r="AR34" i="61"/>
  <c r="AS34" i="61"/>
  <c r="AT34" i="61"/>
  <c r="AU34" i="61"/>
  <c r="AV34" i="61"/>
  <c r="T34" i="61"/>
  <c r="V35" i="61"/>
  <c r="W35" i="61"/>
  <c r="X35" i="61"/>
  <c r="Y35" i="61"/>
  <c r="Z35" i="61"/>
  <c r="AA35" i="61"/>
  <c r="AB35" i="61"/>
  <c r="AC35" i="61"/>
  <c r="AD35" i="61"/>
  <c r="AE35" i="61"/>
  <c r="AF35" i="61"/>
  <c r="AG35" i="61"/>
  <c r="AH35" i="61"/>
  <c r="AJ35" i="61"/>
  <c r="AK35" i="61"/>
  <c r="AL35" i="61"/>
  <c r="AM35" i="61"/>
  <c r="AN35" i="61"/>
  <c r="AO35" i="61"/>
  <c r="AP35" i="61"/>
  <c r="AQ35" i="61"/>
  <c r="AR35" i="61"/>
  <c r="AS35" i="61"/>
  <c r="AT35" i="61"/>
  <c r="AU35" i="61"/>
  <c r="AV35" i="61"/>
  <c r="T35" i="61"/>
  <c r="V36" i="61"/>
  <c r="W36" i="61"/>
  <c r="X36" i="61"/>
  <c r="Y36" i="61"/>
  <c r="Z36" i="61"/>
  <c r="AA36" i="61"/>
  <c r="AB36" i="61"/>
  <c r="AC36" i="61"/>
  <c r="AD36" i="61"/>
  <c r="AE36" i="61"/>
  <c r="AF36" i="61"/>
  <c r="AG36" i="61"/>
  <c r="AH36" i="61"/>
  <c r="AJ36" i="61"/>
  <c r="AK36" i="61"/>
  <c r="AL36" i="61"/>
  <c r="AM36" i="61"/>
  <c r="AN36" i="61"/>
  <c r="AO36" i="61"/>
  <c r="AP36" i="61"/>
  <c r="AQ36" i="61"/>
  <c r="AR36" i="61"/>
  <c r="AS36" i="61"/>
  <c r="AT36" i="61"/>
  <c r="AU36" i="61"/>
  <c r="AV36" i="61"/>
  <c r="T36" i="61"/>
  <c r="V37" i="61"/>
  <c r="W37" i="61"/>
  <c r="X37" i="61"/>
  <c r="Y37" i="61"/>
  <c r="Z37" i="61"/>
  <c r="AA37" i="61"/>
  <c r="AB37" i="61"/>
  <c r="AC37" i="61"/>
  <c r="AD37" i="61"/>
  <c r="AE37" i="61"/>
  <c r="AF37" i="61"/>
  <c r="AG37" i="61"/>
  <c r="AH37" i="61"/>
  <c r="AJ37" i="61"/>
  <c r="AK37" i="61"/>
  <c r="AL37" i="61"/>
  <c r="AM37" i="61"/>
  <c r="AN37" i="61"/>
  <c r="AO37" i="61"/>
  <c r="AP37" i="61"/>
  <c r="AQ37" i="61"/>
  <c r="AR37" i="61"/>
  <c r="AS37" i="61"/>
  <c r="AT37" i="61"/>
  <c r="AU37" i="61"/>
  <c r="AV37" i="61"/>
  <c r="T37" i="61"/>
  <c r="V38" i="61"/>
  <c r="W38" i="61"/>
  <c r="X38" i="61"/>
  <c r="Y38" i="61"/>
  <c r="Z38" i="61"/>
  <c r="AA38" i="61"/>
  <c r="AB38" i="61"/>
  <c r="AC38" i="61"/>
  <c r="AD38" i="61"/>
  <c r="AE38" i="61"/>
  <c r="AF38" i="61"/>
  <c r="AG38" i="61"/>
  <c r="AH38" i="61"/>
  <c r="AJ38" i="61"/>
  <c r="AK38" i="61"/>
  <c r="AL38" i="61"/>
  <c r="AM38" i="61"/>
  <c r="AN38" i="61"/>
  <c r="AO38" i="61"/>
  <c r="AP38" i="61"/>
  <c r="AQ38" i="61"/>
  <c r="AR38" i="61"/>
  <c r="AS38" i="61"/>
  <c r="AT38" i="61"/>
  <c r="AU38" i="61"/>
  <c r="AV38" i="61"/>
  <c r="T38" i="61"/>
  <c r="V39" i="61"/>
  <c r="W39" i="61"/>
  <c r="X39" i="61"/>
  <c r="Y39" i="61"/>
  <c r="Z39" i="61"/>
  <c r="AA39" i="61"/>
  <c r="AB39" i="61"/>
  <c r="AC39" i="61"/>
  <c r="AD39" i="61"/>
  <c r="AE39" i="61"/>
  <c r="AF39" i="61"/>
  <c r="AG39" i="61"/>
  <c r="AH39" i="61"/>
  <c r="AJ39" i="61"/>
  <c r="AK39" i="61"/>
  <c r="AL39" i="61"/>
  <c r="AM39" i="61"/>
  <c r="AN39" i="61"/>
  <c r="AO39" i="61"/>
  <c r="AP39" i="61"/>
  <c r="AQ39" i="61"/>
  <c r="AR39" i="61"/>
  <c r="AS39" i="61"/>
  <c r="AT39" i="61"/>
  <c r="AU39" i="61"/>
  <c r="AV39" i="61"/>
  <c r="T39" i="61"/>
  <c r="V40" i="61"/>
  <c r="W40" i="61"/>
  <c r="X40" i="61"/>
  <c r="Y40" i="61"/>
  <c r="Z40" i="61"/>
  <c r="AA40" i="61"/>
  <c r="AB40" i="61"/>
  <c r="AC40" i="61"/>
  <c r="AD40" i="61"/>
  <c r="AE40" i="61"/>
  <c r="AF40" i="61"/>
  <c r="AG40" i="61"/>
  <c r="AH40" i="61"/>
  <c r="AJ40" i="61"/>
  <c r="AK40" i="61"/>
  <c r="AL40" i="61"/>
  <c r="AM40" i="61"/>
  <c r="AN40" i="61"/>
  <c r="AO40" i="61"/>
  <c r="AP40" i="61"/>
  <c r="AQ40" i="61"/>
  <c r="AR40" i="61"/>
  <c r="AS40" i="61"/>
  <c r="AT40" i="61"/>
  <c r="AU40" i="61"/>
  <c r="AV40" i="61"/>
  <c r="T40" i="61"/>
  <c r="V41" i="61"/>
  <c r="W41" i="61"/>
  <c r="X41" i="61"/>
  <c r="Y41" i="61"/>
  <c r="Z41" i="61"/>
  <c r="AA41" i="61"/>
  <c r="AB41" i="61"/>
  <c r="AC41" i="61"/>
  <c r="AD41" i="61"/>
  <c r="AE41" i="61"/>
  <c r="AF41" i="61"/>
  <c r="AG41" i="61"/>
  <c r="AH41" i="61"/>
  <c r="AJ41" i="61"/>
  <c r="AK41" i="61"/>
  <c r="AL41" i="61"/>
  <c r="AM41" i="61"/>
  <c r="AN41" i="61"/>
  <c r="AO41" i="61"/>
  <c r="AP41" i="61"/>
  <c r="AQ41" i="61"/>
  <c r="AR41" i="61"/>
  <c r="AS41" i="61"/>
  <c r="AT41" i="61"/>
  <c r="AU41" i="61"/>
  <c r="AV41" i="61"/>
  <c r="T41" i="61"/>
  <c r="V42" i="61"/>
  <c r="W42" i="61"/>
  <c r="X42" i="61"/>
  <c r="Y42" i="61"/>
  <c r="Z42" i="61"/>
  <c r="AA42" i="61"/>
  <c r="AB42" i="61"/>
  <c r="AC42" i="61"/>
  <c r="AD42" i="61"/>
  <c r="AE42" i="61"/>
  <c r="AF42" i="61"/>
  <c r="AG42" i="61"/>
  <c r="AH42" i="61"/>
  <c r="AJ42" i="61"/>
  <c r="AK42" i="61"/>
  <c r="AL42" i="61"/>
  <c r="AM42" i="61"/>
  <c r="AN42" i="61"/>
  <c r="AO42" i="61"/>
  <c r="AP42" i="61"/>
  <c r="AQ42" i="61"/>
  <c r="AR42" i="61"/>
  <c r="AS42" i="61"/>
  <c r="AT42" i="61"/>
  <c r="AU42" i="61"/>
  <c r="AV42" i="61"/>
  <c r="T42" i="61"/>
  <c r="V43" i="61"/>
  <c r="W43" i="61"/>
  <c r="X43" i="61"/>
  <c r="Y43" i="61"/>
  <c r="Z43" i="61"/>
  <c r="AA43" i="61"/>
  <c r="AB43" i="61"/>
  <c r="AC43" i="61"/>
  <c r="AD43" i="61"/>
  <c r="AE43" i="61"/>
  <c r="AF43" i="61"/>
  <c r="AG43" i="61"/>
  <c r="AH43" i="61"/>
  <c r="AJ43" i="61"/>
  <c r="AK43" i="61"/>
  <c r="AL43" i="61"/>
  <c r="AM43" i="61"/>
  <c r="AN43" i="61"/>
  <c r="AO43" i="61"/>
  <c r="AP43" i="61"/>
  <c r="AQ43" i="61"/>
  <c r="AR43" i="61"/>
  <c r="AS43" i="61"/>
  <c r="AT43" i="61"/>
  <c r="AU43" i="61"/>
  <c r="AV43" i="61"/>
  <c r="T43" i="61"/>
  <c r="V44" i="61"/>
  <c r="W44" i="61"/>
  <c r="X44" i="61"/>
  <c r="Y44" i="61"/>
  <c r="Z44" i="61"/>
  <c r="AA44" i="61"/>
  <c r="AB44" i="61"/>
  <c r="AC44" i="61"/>
  <c r="AD44" i="61"/>
  <c r="AE44" i="61"/>
  <c r="AF44" i="61"/>
  <c r="AG44" i="61"/>
  <c r="AH44" i="61"/>
  <c r="AJ44" i="61"/>
  <c r="AK44" i="61"/>
  <c r="AL44" i="61"/>
  <c r="AM44" i="61"/>
  <c r="AN44" i="61"/>
  <c r="AO44" i="61"/>
  <c r="AP44" i="61"/>
  <c r="AQ44" i="61"/>
  <c r="AR44" i="61"/>
  <c r="AS44" i="61"/>
  <c r="AT44" i="61"/>
  <c r="AU44" i="61"/>
  <c r="AV44" i="61"/>
  <c r="T44" i="61"/>
  <c r="V45" i="61"/>
  <c r="W45" i="61"/>
  <c r="X45" i="61"/>
  <c r="Y45" i="61"/>
  <c r="Z45" i="61"/>
  <c r="AA45" i="61"/>
  <c r="AB45" i="61"/>
  <c r="AC45" i="61"/>
  <c r="AD45" i="61"/>
  <c r="AE45" i="61"/>
  <c r="AF45" i="61"/>
  <c r="AG45" i="61"/>
  <c r="AH45" i="61"/>
  <c r="AJ45" i="61"/>
  <c r="AK45" i="61"/>
  <c r="AL45" i="61"/>
  <c r="AM45" i="61"/>
  <c r="AN45" i="61"/>
  <c r="AO45" i="61"/>
  <c r="AP45" i="61"/>
  <c r="AQ45" i="61"/>
  <c r="AR45" i="61"/>
  <c r="AS45" i="61"/>
  <c r="AT45" i="61"/>
  <c r="AU45" i="61"/>
  <c r="AV45" i="61"/>
  <c r="T45" i="61"/>
  <c r="V46" i="61"/>
  <c r="W46" i="61"/>
  <c r="X46" i="61"/>
  <c r="Y46" i="61"/>
  <c r="Z46" i="61"/>
  <c r="AA46" i="61"/>
  <c r="AB46" i="61"/>
  <c r="AC46" i="61"/>
  <c r="AD46" i="61"/>
  <c r="AE46" i="61"/>
  <c r="AF46" i="61"/>
  <c r="AG46" i="61"/>
  <c r="AH46" i="61"/>
  <c r="AJ46" i="61"/>
  <c r="AK46" i="61"/>
  <c r="AL46" i="61"/>
  <c r="AM46" i="61"/>
  <c r="AN46" i="61"/>
  <c r="AO46" i="61"/>
  <c r="AP46" i="61"/>
  <c r="AQ46" i="61"/>
  <c r="AR46" i="61"/>
  <c r="AS46" i="61"/>
  <c r="AT46" i="61"/>
  <c r="AU46" i="61"/>
  <c r="AV46" i="61"/>
  <c r="T46" i="61"/>
  <c r="V47" i="61"/>
  <c r="W47" i="61"/>
  <c r="X47" i="61"/>
  <c r="Y47" i="61"/>
  <c r="Z47" i="61"/>
  <c r="AA47" i="61"/>
  <c r="AB47" i="61"/>
  <c r="AC47" i="61"/>
  <c r="AD47" i="61"/>
  <c r="AE47" i="61"/>
  <c r="AF47" i="61"/>
  <c r="AG47" i="61"/>
  <c r="AH47" i="61"/>
  <c r="AJ47" i="61"/>
  <c r="AK47" i="61"/>
  <c r="AL47" i="61"/>
  <c r="AM47" i="61"/>
  <c r="AN47" i="61"/>
  <c r="AO47" i="61"/>
  <c r="AP47" i="61"/>
  <c r="AQ47" i="61"/>
  <c r="AR47" i="61"/>
  <c r="AS47" i="61"/>
  <c r="AT47" i="61"/>
  <c r="AU47" i="61"/>
  <c r="AV47" i="61"/>
  <c r="T47" i="61"/>
  <c r="V48" i="61"/>
  <c r="W48" i="61"/>
  <c r="X48" i="61"/>
  <c r="Y48" i="61"/>
  <c r="Z48" i="61"/>
  <c r="AA48" i="61"/>
  <c r="AB48" i="61"/>
  <c r="AC48" i="61"/>
  <c r="AD48" i="61"/>
  <c r="AE48" i="61"/>
  <c r="AF48" i="61"/>
  <c r="AG48" i="61"/>
  <c r="AH48" i="61"/>
  <c r="AJ48" i="61"/>
  <c r="AK48" i="61"/>
  <c r="AL48" i="61"/>
  <c r="AM48" i="61"/>
  <c r="AN48" i="61"/>
  <c r="AO48" i="61"/>
  <c r="AP48" i="61"/>
  <c r="AQ48" i="61"/>
  <c r="AR48" i="61"/>
  <c r="AS48" i="61"/>
  <c r="AT48" i="61"/>
  <c r="AU48" i="61"/>
  <c r="AV48" i="61"/>
  <c r="T48" i="61"/>
  <c r="V49" i="61"/>
  <c r="W49" i="61"/>
  <c r="X49" i="61"/>
  <c r="Y49" i="61"/>
  <c r="Z49" i="61"/>
  <c r="AA49" i="61"/>
  <c r="AB49" i="61"/>
  <c r="AC49" i="61"/>
  <c r="AD49" i="61"/>
  <c r="AE49" i="61"/>
  <c r="AF49" i="61"/>
  <c r="AG49" i="61"/>
  <c r="AH49" i="61"/>
  <c r="AJ49" i="61"/>
  <c r="AK49" i="61"/>
  <c r="AL49" i="61"/>
  <c r="AM49" i="61"/>
  <c r="AN49" i="61"/>
  <c r="AO49" i="61"/>
  <c r="AP49" i="61"/>
  <c r="AQ49" i="61"/>
  <c r="AR49" i="61"/>
  <c r="AS49" i="61"/>
  <c r="AT49" i="61"/>
  <c r="AU49" i="61"/>
  <c r="AV49" i="61"/>
  <c r="T49" i="61"/>
  <c r="V50" i="61"/>
  <c r="W50" i="61"/>
  <c r="X50" i="61"/>
  <c r="Y50" i="61"/>
  <c r="Z50" i="61"/>
  <c r="AA50" i="61"/>
  <c r="AB50" i="61"/>
  <c r="AC50" i="61"/>
  <c r="AD50" i="61"/>
  <c r="AE50" i="61"/>
  <c r="AF50" i="61"/>
  <c r="AG50" i="61"/>
  <c r="AH50" i="61"/>
  <c r="AJ50" i="61"/>
  <c r="AK50" i="61"/>
  <c r="AL50" i="61"/>
  <c r="AM50" i="61"/>
  <c r="AN50" i="61"/>
  <c r="AO50" i="61"/>
  <c r="AP50" i="61"/>
  <c r="AQ50" i="61"/>
  <c r="AR50" i="61"/>
  <c r="AS50" i="61"/>
  <c r="AT50" i="61"/>
  <c r="AU50" i="61"/>
  <c r="AV50" i="61"/>
  <c r="T50" i="61"/>
  <c r="V51" i="61"/>
  <c r="W51" i="61"/>
  <c r="X51" i="61"/>
  <c r="Y51" i="61"/>
  <c r="Z51" i="61"/>
  <c r="AA51" i="61"/>
  <c r="AB51" i="61"/>
  <c r="AC51" i="61"/>
  <c r="AD51" i="61"/>
  <c r="AE51" i="61"/>
  <c r="AF51" i="61"/>
  <c r="AG51" i="61"/>
  <c r="AH51" i="61"/>
  <c r="AJ51" i="61"/>
  <c r="AK51" i="61"/>
  <c r="AL51" i="61"/>
  <c r="AM51" i="61"/>
  <c r="AN51" i="61"/>
  <c r="AO51" i="61"/>
  <c r="AP51" i="61"/>
  <c r="AQ51" i="61"/>
  <c r="AR51" i="61"/>
  <c r="AS51" i="61"/>
  <c r="AT51" i="61"/>
  <c r="AU51" i="61"/>
  <c r="AV51" i="61"/>
  <c r="T51" i="61"/>
  <c r="V52" i="61"/>
  <c r="W52" i="61"/>
  <c r="X52" i="61"/>
  <c r="Y52" i="61"/>
  <c r="Z52" i="61"/>
  <c r="AA52" i="61"/>
  <c r="AB52" i="61"/>
  <c r="AC52" i="61"/>
  <c r="AD52" i="61"/>
  <c r="AE52" i="61"/>
  <c r="AF52" i="61"/>
  <c r="AG52" i="61"/>
  <c r="AH52" i="61"/>
  <c r="AJ52" i="61"/>
  <c r="AK52" i="61"/>
  <c r="AL52" i="61"/>
  <c r="AM52" i="61"/>
  <c r="AN52" i="61"/>
  <c r="AO52" i="61"/>
  <c r="AP52" i="61"/>
  <c r="AQ52" i="61"/>
  <c r="AR52" i="61"/>
  <c r="AS52" i="61"/>
  <c r="AT52" i="61"/>
  <c r="AU52" i="61"/>
  <c r="AV52" i="61"/>
  <c r="T52" i="61"/>
  <c r="V53" i="61"/>
  <c r="W53" i="61"/>
  <c r="X53" i="61"/>
  <c r="Y53" i="61"/>
  <c r="Z53" i="61"/>
  <c r="AA53" i="61"/>
  <c r="AB53" i="61"/>
  <c r="AC53" i="61"/>
  <c r="AD53" i="61"/>
  <c r="AE53" i="61"/>
  <c r="AF53" i="61"/>
  <c r="AG53" i="61"/>
  <c r="AH53" i="61"/>
  <c r="AJ53" i="61"/>
  <c r="AK53" i="61"/>
  <c r="AL53" i="61"/>
  <c r="AM53" i="61"/>
  <c r="AN53" i="61"/>
  <c r="AO53" i="61"/>
  <c r="AP53" i="61"/>
  <c r="AQ53" i="61"/>
  <c r="AR53" i="61"/>
  <c r="AS53" i="61"/>
  <c r="AT53" i="61"/>
  <c r="AU53" i="61"/>
  <c r="AV53" i="61"/>
  <c r="T53" i="61"/>
  <c r="V54" i="61"/>
  <c r="W54" i="61"/>
  <c r="X54" i="61"/>
  <c r="Y54" i="61"/>
  <c r="Z54" i="61"/>
  <c r="AA54" i="61"/>
  <c r="AB54" i="61"/>
  <c r="AC54" i="61"/>
  <c r="AD54" i="61"/>
  <c r="AE54" i="61"/>
  <c r="AF54" i="61"/>
  <c r="AG54" i="61"/>
  <c r="AH54" i="61"/>
  <c r="AJ54" i="61"/>
  <c r="AK54" i="61"/>
  <c r="AL54" i="61"/>
  <c r="AM54" i="61"/>
  <c r="AN54" i="61"/>
  <c r="AO54" i="61"/>
  <c r="AP54" i="61"/>
  <c r="AQ54" i="61"/>
  <c r="AR54" i="61"/>
  <c r="AS54" i="61"/>
  <c r="AT54" i="61"/>
  <c r="AU54" i="61"/>
  <c r="AV54" i="61"/>
  <c r="T54" i="61"/>
  <c r="V55" i="61"/>
  <c r="W55" i="61"/>
  <c r="X55" i="61"/>
  <c r="Y55" i="61"/>
  <c r="Z55" i="61"/>
  <c r="AA55" i="61"/>
  <c r="AB55" i="61"/>
  <c r="AC55" i="61"/>
  <c r="AD55" i="61"/>
  <c r="AE55" i="61"/>
  <c r="AF55" i="61"/>
  <c r="AG55" i="61"/>
  <c r="AH55" i="61"/>
  <c r="AJ55" i="61"/>
  <c r="AK55" i="61"/>
  <c r="AL55" i="61"/>
  <c r="AM55" i="61"/>
  <c r="AN55" i="61"/>
  <c r="AO55" i="61"/>
  <c r="AP55" i="61"/>
  <c r="AQ55" i="61"/>
  <c r="AR55" i="61"/>
  <c r="AS55" i="61"/>
  <c r="AT55" i="61"/>
  <c r="AU55" i="61"/>
  <c r="AV55" i="61"/>
  <c r="T55" i="61"/>
  <c r="V56" i="61"/>
  <c r="W56" i="61"/>
  <c r="X56" i="61"/>
  <c r="Y56" i="61"/>
  <c r="Z56" i="61"/>
  <c r="AA56" i="61"/>
  <c r="AB56" i="61"/>
  <c r="AC56" i="61"/>
  <c r="AD56" i="61"/>
  <c r="AE56" i="61"/>
  <c r="AF56" i="61"/>
  <c r="AG56" i="61"/>
  <c r="AH56" i="61"/>
  <c r="AJ56" i="61"/>
  <c r="AK56" i="61"/>
  <c r="AL56" i="61"/>
  <c r="AM56" i="61"/>
  <c r="AN56" i="61"/>
  <c r="AO56" i="61"/>
  <c r="AP56" i="61"/>
  <c r="AQ56" i="61"/>
  <c r="AR56" i="61"/>
  <c r="AS56" i="61"/>
  <c r="AT56" i="61"/>
  <c r="AU56" i="61"/>
  <c r="AV56" i="61"/>
  <c r="T56" i="61"/>
  <c r="V57" i="61"/>
  <c r="W57" i="61"/>
  <c r="X57" i="61"/>
  <c r="Y57" i="61"/>
  <c r="Z57" i="61"/>
  <c r="AA57" i="61"/>
  <c r="AB57" i="61"/>
  <c r="AC57" i="61"/>
  <c r="AD57" i="61"/>
  <c r="AE57" i="61"/>
  <c r="AF57" i="61"/>
  <c r="AG57" i="61"/>
  <c r="AH57" i="61"/>
  <c r="AJ57" i="61"/>
  <c r="AK57" i="61"/>
  <c r="AL57" i="61"/>
  <c r="AM57" i="61"/>
  <c r="AN57" i="61"/>
  <c r="AO57" i="61"/>
  <c r="AP57" i="61"/>
  <c r="AQ57" i="61"/>
  <c r="AR57" i="61"/>
  <c r="AS57" i="61"/>
  <c r="AT57" i="61"/>
  <c r="AU57" i="61"/>
  <c r="AV57" i="61"/>
  <c r="T57" i="61"/>
  <c r="V58" i="61"/>
  <c r="W58" i="61"/>
  <c r="X58" i="61"/>
  <c r="Y58" i="61"/>
  <c r="Z58" i="61"/>
  <c r="AA58" i="61"/>
  <c r="AB58" i="61"/>
  <c r="AC58" i="61"/>
  <c r="AD58" i="61"/>
  <c r="AE58" i="61"/>
  <c r="AF58" i="61"/>
  <c r="AG58" i="61"/>
  <c r="AH58" i="61"/>
  <c r="AJ58" i="61"/>
  <c r="AK58" i="61"/>
  <c r="AL58" i="61"/>
  <c r="AM58" i="61"/>
  <c r="AN58" i="61"/>
  <c r="AO58" i="61"/>
  <c r="AP58" i="61"/>
  <c r="AQ58" i="61"/>
  <c r="AR58" i="61"/>
  <c r="AS58" i="61"/>
  <c r="AT58" i="61"/>
  <c r="AU58" i="61"/>
  <c r="AV58" i="61"/>
  <c r="T58" i="61"/>
  <c r="V59" i="61"/>
  <c r="W59" i="61"/>
  <c r="X59" i="61"/>
  <c r="Y59" i="61"/>
  <c r="Z59" i="61"/>
  <c r="AA59" i="61"/>
  <c r="AB59" i="61"/>
  <c r="AC59" i="61"/>
  <c r="AD59" i="61"/>
  <c r="AE59" i="61"/>
  <c r="AF59" i="61"/>
  <c r="AG59" i="61"/>
  <c r="AH59" i="61"/>
  <c r="AJ59" i="61"/>
  <c r="AK59" i="61"/>
  <c r="AL59" i="61"/>
  <c r="AM59" i="61"/>
  <c r="AN59" i="61"/>
  <c r="AO59" i="61"/>
  <c r="AP59" i="61"/>
  <c r="AQ59" i="61"/>
  <c r="AR59" i="61"/>
  <c r="AS59" i="61"/>
  <c r="AT59" i="61"/>
  <c r="AU59" i="61"/>
  <c r="AV59" i="61"/>
  <c r="T59" i="61"/>
  <c r="V60" i="61"/>
  <c r="W60" i="61"/>
  <c r="X60" i="61"/>
  <c r="Y60" i="61"/>
  <c r="Z60" i="61"/>
  <c r="AA60" i="61"/>
  <c r="AB60" i="61"/>
  <c r="AC60" i="61"/>
  <c r="AD60" i="61"/>
  <c r="AE60" i="61"/>
  <c r="AF60" i="61"/>
  <c r="AG60" i="61"/>
  <c r="AH60" i="61"/>
  <c r="AJ60" i="61"/>
  <c r="AK60" i="61"/>
  <c r="AL60" i="61"/>
  <c r="AM60" i="61"/>
  <c r="AN60" i="61"/>
  <c r="AO60" i="61"/>
  <c r="AP60" i="61"/>
  <c r="AQ60" i="61"/>
  <c r="AR60" i="61"/>
  <c r="AS60" i="61"/>
  <c r="AT60" i="61"/>
  <c r="AU60" i="61"/>
  <c r="AV60" i="61"/>
  <c r="T60" i="61"/>
  <c r="V61" i="61"/>
  <c r="W61" i="61"/>
  <c r="X61" i="61"/>
  <c r="Y61" i="61"/>
  <c r="Z61" i="61"/>
  <c r="AA61" i="61"/>
  <c r="AB61" i="61"/>
  <c r="AC61" i="61"/>
  <c r="AD61" i="61"/>
  <c r="AE61" i="61"/>
  <c r="AF61" i="61"/>
  <c r="AG61" i="61"/>
  <c r="AH61" i="61"/>
  <c r="AJ61" i="61"/>
  <c r="AK61" i="61"/>
  <c r="AL61" i="61"/>
  <c r="AM61" i="61"/>
  <c r="AN61" i="61"/>
  <c r="AO61" i="61"/>
  <c r="AP61" i="61"/>
  <c r="AQ61" i="61"/>
  <c r="AR61" i="61"/>
  <c r="AS61" i="61"/>
  <c r="AT61" i="61"/>
  <c r="AU61" i="61"/>
  <c r="AV61" i="61"/>
  <c r="T61" i="61"/>
  <c r="V62" i="61"/>
  <c r="W62" i="61"/>
  <c r="X62" i="61"/>
  <c r="Y62" i="61"/>
  <c r="Z62" i="61"/>
  <c r="AA62" i="61"/>
  <c r="AB62" i="61"/>
  <c r="AC62" i="61"/>
  <c r="AD62" i="61"/>
  <c r="AE62" i="61"/>
  <c r="AF62" i="61"/>
  <c r="AG62" i="61"/>
  <c r="AH62" i="61"/>
  <c r="AJ62" i="61"/>
  <c r="AK62" i="61"/>
  <c r="AL62" i="61"/>
  <c r="AM62" i="61"/>
  <c r="AN62" i="61"/>
  <c r="AO62" i="61"/>
  <c r="AP62" i="61"/>
  <c r="AQ62" i="61"/>
  <c r="AR62" i="61"/>
  <c r="AS62" i="61"/>
  <c r="AT62" i="61"/>
  <c r="AU62" i="61"/>
  <c r="AV62" i="61"/>
  <c r="T62" i="61"/>
  <c r="V63" i="61"/>
  <c r="W63" i="61"/>
  <c r="X63" i="61"/>
  <c r="Y63" i="61"/>
  <c r="Z63" i="61"/>
  <c r="AA63" i="61"/>
  <c r="AB63" i="61"/>
  <c r="AC63" i="61"/>
  <c r="AD63" i="61"/>
  <c r="AE63" i="61"/>
  <c r="AF63" i="61"/>
  <c r="AG63" i="61"/>
  <c r="AH63" i="61"/>
  <c r="AJ63" i="61"/>
  <c r="AK63" i="61"/>
  <c r="AL63" i="61"/>
  <c r="AM63" i="61"/>
  <c r="AN63" i="61"/>
  <c r="AO63" i="61"/>
  <c r="AP63" i="61"/>
  <c r="AQ63" i="61"/>
  <c r="AR63" i="61"/>
  <c r="AS63" i="61"/>
  <c r="AT63" i="61"/>
  <c r="AU63" i="61"/>
  <c r="AV63" i="61"/>
  <c r="T63" i="61"/>
  <c r="V64" i="61"/>
  <c r="W64" i="61"/>
  <c r="X64" i="61"/>
  <c r="Y64" i="61"/>
  <c r="Z64" i="61"/>
  <c r="AA64" i="61"/>
  <c r="AB64" i="61"/>
  <c r="AC64" i="61"/>
  <c r="AD64" i="61"/>
  <c r="AE64" i="61"/>
  <c r="AF64" i="61"/>
  <c r="AG64" i="61"/>
  <c r="AH64" i="61"/>
  <c r="AJ64" i="61"/>
  <c r="AK64" i="61"/>
  <c r="AL64" i="61"/>
  <c r="AM64" i="61"/>
  <c r="AN64" i="61"/>
  <c r="AO64" i="61"/>
  <c r="AP64" i="61"/>
  <c r="AQ64" i="61"/>
  <c r="AR64" i="61"/>
  <c r="AS64" i="61"/>
  <c r="AT64" i="61"/>
  <c r="AU64" i="61"/>
  <c r="AV64" i="61"/>
  <c r="T64" i="61"/>
  <c r="V65" i="61"/>
  <c r="W65" i="61"/>
  <c r="X65" i="61"/>
  <c r="Y65" i="61"/>
  <c r="Z65" i="61"/>
  <c r="AA65" i="61"/>
  <c r="AB65" i="61"/>
  <c r="AC65" i="61"/>
  <c r="AD65" i="61"/>
  <c r="AE65" i="61"/>
  <c r="AF65" i="61"/>
  <c r="AG65" i="61"/>
  <c r="AH65" i="61"/>
  <c r="AJ65" i="61"/>
  <c r="AK65" i="61"/>
  <c r="AL65" i="61"/>
  <c r="AM65" i="61"/>
  <c r="AN65" i="61"/>
  <c r="AO65" i="61"/>
  <c r="AP65" i="61"/>
  <c r="AQ65" i="61"/>
  <c r="AR65" i="61"/>
  <c r="AS65" i="61"/>
  <c r="AT65" i="61"/>
  <c r="AU65" i="61"/>
  <c r="AV65" i="61"/>
  <c r="T65" i="61"/>
  <c r="V66" i="61"/>
  <c r="W66" i="61"/>
  <c r="X66" i="61"/>
  <c r="Y66" i="61"/>
  <c r="Z66" i="61"/>
  <c r="AA66" i="61"/>
  <c r="AB66" i="61"/>
  <c r="AC66" i="61"/>
  <c r="AD66" i="61"/>
  <c r="AE66" i="61"/>
  <c r="AF66" i="61"/>
  <c r="AG66" i="61"/>
  <c r="AH66" i="61"/>
  <c r="AJ66" i="61"/>
  <c r="AK66" i="61"/>
  <c r="AL66" i="61"/>
  <c r="AM66" i="61"/>
  <c r="AN66" i="61"/>
  <c r="AO66" i="61"/>
  <c r="AP66" i="61"/>
  <c r="AQ66" i="61"/>
  <c r="AR66" i="61"/>
  <c r="AS66" i="61"/>
  <c r="AT66" i="61"/>
  <c r="AU66" i="61"/>
  <c r="AV66" i="61"/>
  <c r="T66" i="61"/>
  <c r="V67" i="61"/>
  <c r="W67" i="61"/>
  <c r="X67" i="61"/>
  <c r="Y67" i="61"/>
  <c r="Z67" i="61"/>
  <c r="AA67" i="61"/>
  <c r="AB67" i="61"/>
  <c r="AC67" i="61"/>
  <c r="AD67" i="61"/>
  <c r="AE67" i="61"/>
  <c r="AF67" i="61"/>
  <c r="AG67" i="61"/>
  <c r="AH67" i="61"/>
  <c r="AJ67" i="61"/>
  <c r="AK67" i="61"/>
  <c r="AL67" i="61"/>
  <c r="AM67" i="61"/>
  <c r="AN67" i="61"/>
  <c r="AO67" i="61"/>
  <c r="AP67" i="61"/>
  <c r="AQ67" i="61"/>
  <c r="AR67" i="61"/>
  <c r="AS67" i="61"/>
  <c r="AT67" i="61"/>
  <c r="AU67" i="61"/>
  <c r="AV67" i="61"/>
  <c r="T67" i="61"/>
  <c r="V68" i="61"/>
  <c r="W68" i="61"/>
  <c r="X68" i="61"/>
  <c r="Y68" i="61"/>
  <c r="Z68" i="61"/>
  <c r="AA68" i="61"/>
  <c r="AB68" i="61"/>
  <c r="AC68" i="61"/>
  <c r="AD68" i="61"/>
  <c r="AE68" i="61"/>
  <c r="AF68" i="61"/>
  <c r="AG68" i="61"/>
  <c r="AH68" i="61"/>
  <c r="AJ68" i="61"/>
  <c r="AK68" i="61"/>
  <c r="AL68" i="61"/>
  <c r="AM68" i="61"/>
  <c r="AN68" i="61"/>
  <c r="AO68" i="61"/>
  <c r="AP68" i="61"/>
  <c r="AQ68" i="61"/>
  <c r="AR68" i="61"/>
  <c r="AS68" i="61"/>
  <c r="AT68" i="61"/>
  <c r="AU68" i="61"/>
  <c r="AV68" i="61"/>
  <c r="T68" i="61"/>
  <c r="V69" i="61"/>
  <c r="W69" i="61"/>
  <c r="X69" i="61"/>
  <c r="Y69" i="61"/>
  <c r="Z69" i="61"/>
  <c r="AA69" i="61"/>
  <c r="AB69" i="61"/>
  <c r="AC69" i="61"/>
  <c r="AD69" i="61"/>
  <c r="AE69" i="61"/>
  <c r="AF69" i="61"/>
  <c r="AG69" i="61"/>
  <c r="AH69" i="61"/>
  <c r="AJ69" i="61"/>
  <c r="AK69" i="61"/>
  <c r="AL69" i="61"/>
  <c r="AM69" i="61"/>
  <c r="AN69" i="61"/>
  <c r="AO69" i="61"/>
  <c r="AP69" i="61"/>
  <c r="AQ69" i="61"/>
  <c r="AR69" i="61"/>
  <c r="AS69" i="61"/>
  <c r="AT69" i="61"/>
  <c r="AU69" i="61"/>
  <c r="AV69" i="61"/>
  <c r="T69" i="61"/>
  <c r="V70" i="61"/>
  <c r="W70" i="61"/>
  <c r="X70" i="61"/>
  <c r="Y70" i="61"/>
  <c r="Z70" i="61"/>
  <c r="AA70" i="61"/>
  <c r="AB70" i="61"/>
  <c r="AC70" i="61"/>
  <c r="AD70" i="61"/>
  <c r="AE70" i="61"/>
  <c r="AF70" i="61"/>
  <c r="AG70" i="61"/>
  <c r="AH70" i="61"/>
  <c r="AJ70" i="61"/>
  <c r="AK70" i="61"/>
  <c r="AL70" i="61"/>
  <c r="AM70" i="61"/>
  <c r="AN70" i="61"/>
  <c r="AO70" i="61"/>
  <c r="AP70" i="61"/>
  <c r="AQ70" i="61"/>
  <c r="AR70" i="61"/>
  <c r="AS70" i="61"/>
  <c r="AT70" i="61"/>
  <c r="AU70" i="61"/>
  <c r="AV70" i="61"/>
  <c r="T70" i="61"/>
  <c r="V71" i="61"/>
  <c r="W71" i="61"/>
  <c r="X71" i="61"/>
  <c r="Y71" i="61"/>
  <c r="Z71" i="61"/>
  <c r="AA71" i="61"/>
  <c r="AB71" i="61"/>
  <c r="AC71" i="61"/>
  <c r="AD71" i="61"/>
  <c r="AE71" i="61"/>
  <c r="AF71" i="61"/>
  <c r="AG71" i="61"/>
  <c r="AH71" i="61"/>
  <c r="AJ71" i="61"/>
  <c r="AK71" i="61"/>
  <c r="AL71" i="61"/>
  <c r="AM71" i="61"/>
  <c r="AN71" i="61"/>
  <c r="AO71" i="61"/>
  <c r="AP71" i="61"/>
  <c r="AQ71" i="61"/>
  <c r="AR71" i="61"/>
  <c r="AS71" i="61"/>
  <c r="AT71" i="61"/>
  <c r="AU71" i="61"/>
  <c r="AV71" i="61"/>
  <c r="T71" i="61"/>
  <c r="V72" i="61"/>
  <c r="W72" i="61"/>
  <c r="X72" i="61"/>
  <c r="Y72" i="61"/>
  <c r="Z72" i="61"/>
  <c r="AA72" i="61"/>
  <c r="AB72" i="61"/>
  <c r="AC72" i="61"/>
  <c r="AD72" i="61"/>
  <c r="AE72" i="61"/>
  <c r="AF72" i="61"/>
  <c r="AG72" i="61"/>
  <c r="AH72" i="61"/>
  <c r="AJ72" i="61"/>
  <c r="AK72" i="61"/>
  <c r="AL72" i="61"/>
  <c r="AM72" i="61"/>
  <c r="AN72" i="61"/>
  <c r="AO72" i="61"/>
  <c r="AP72" i="61"/>
  <c r="AQ72" i="61"/>
  <c r="AR72" i="61"/>
  <c r="AS72" i="61"/>
  <c r="AT72" i="61"/>
  <c r="AU72" i="61"/>
  <c r="AV72" i="61"/>
  <c r="T72" i="61"/>
  <c r="V73" i="61"/>
  <c r="W73" i="61"/>
  <c r="X73" i="61"/>
  <c r="Y73" i="61"/>
  <c r="Z73" i="61"/>
  <c r="AA73" i="61"/>
  <c r="AB73" i="61"/>
  <c r="AC73" i="61"/>
  <c r="AD73" i="61"/>
  <c r="AE73" i="61"/>
  <c r="AF73" i="61"/>
  <c r="AG73" i="61"/>
  <c r="AH73" i="61"/>
  <c r="AJ73" i="61"/>
  <c r="AK73" i="61"/>
  <c r="AL73" i="61"/>
  <c r="AM73" i="61"/>
  <c r="AN73" i="61"/>
  <c r="AO73" i="61"/>
  <c r="AP73" i="61"/>
  <c r="AQ73" i="61"/>
  <c r="AR73" i="61"/>
  <c r="AS73" i="61"/>
  <c r="AT73" i="61"/>
  <c r="AU73" i="61"/>
  <c r="AV73" i="61"/>
  <c r="T73" i="61"/>
  <c r="V74" i="61"/>
  <c r="W74" i="61"/>
  <c r="X74" i="61"/>
  <c r="Y74" i="61"/>
  <c r="Z74" i="61"/>
  <c r="AA74" i="61"/>
  <c r="AB74" i="61"/>
  <c r="AC74" i="61"/>
  <c r="AD74" i="61"/>
  <c r="AE74" i="61"/>
  <c r="AF74" i="61"/>
  <c r="AG74" i="61"/>
  <c r="AH74" i="61"/>
  <c r="AJ74" i="61"/>
  <c r="AK74" i="61"/>
  <c r="AL74" i="61"/>
  <c r="AM74" i="61"/>
  <c r="AN74" i="61"/>
  <c r="AO74" i="61"/>
  <c r="AP74" i="61"/>
  <c r="AQ74" i="61"/>
  <c r="AR74" i="61"/>
  <c r="AS74" i="61"/>
  <c r="AT74" i="61"/>
  <c r="AU74" i="61"/>
  <c r="AV74" i="61"/>
  <c r="T74" i="61"/>
  <c r="V75" i="61"/>
  <c r="W75" i="61"/>
  <c r="X75" i="61"/>
  <c r="Y75" i="61"/>
  <c r="Z75" i="61"/>
  <c r="AA75" i="61"/>
  <c r="AB75" i="61"/>
  <c r="AC75" i="61"/>
  <c r="AD75" i="61"/>
  <c r="AE75" i="61"/>
  <c r="AF75" i="61"/>
  <c r="AG75" i="61"/>
  <c r="AH75" i="61"/>
  <c r="AJ75" i="61"/>
  <c r="AK75" i="61"/>
  <c r="AL75" i="61"/>
  <c r="AM75" i="61"/>
  <c r="AN75" i="61"/>
  <c r="AO75" i="61"/>
  <c r="AP75" i="61"/>
  <c r="AQ75" i="61"/>
  <c r="AR75" i="61"/>
  <c r="AS75" i="61"/>
  <c r="AT75" i="61"/>
  <c r="AU75" i="61"/>
  <c r="AV75" i="61"/>
  <c r="T75" i="61"/>
  <c r="V76" i="61"/>
  <c r="W76" i="61"/>
  <c r="X76" i="61"/>
  <c r="Y76" i="61"/>
  <c r="Z76" i="61"/>
  <c r="AA76" i="61"/>
  <c r="AB76" i="61"/>
  <c r="AC76" i="61"/>
  <c r="AD76" i="61"/>
  <c r="AE76" i="61"/>
  <c r="AF76" i="61"/>
  <c r="AG76" i="61"/>
  <c r="AH76" i="61"/>
  <c r="AJ76" i="61"/>
  <c r="AK76" i="61"/>
  <c r="AL76" i="61"/>
  <c r="AM76" i="61"/>
  <c r="AN76" i="61"/>
  <c r="AO76" i="61"/>
  <c r="AP76" i="61"/>
  <c r="AQ76" i="61"/>
  <c r="AR76" i="61"/>
  <c r="AS76" i="61"/>
  <c r="AT76" i="61"/>
  <c r="AU76" i="61"/>
  <c r="AV76" i="61"/>
  <c r="T76" i="61"/>
  <c r="V77" i="61"/>
  <c r="W77" i="61"/>
  <c r="X77" i="61"/>
  <c r="Y77" i="61"/>
  <c r="Z77" i="61"/>
  <c r="AA77" i="61"/>
  <c r="AB77" i="61"/>
  <c r="AC77" i="61"/>
  <c r="AD77" i="61"/>
  <c r="AE77" i="61"/>
  <c r="AF77" i="61"/>
  <c r="AG77" i="61"/>
  <c r="AH77" i="61"/>
  <c r="AJ77" i="61"/>
  <c r="AK77" i="61"/>
  <c r="AL77" i="61"/>
  <c r="AM77" i="61"/>
  <c r="AN77" i="61"/>
  <c r="AO77" i="61"/>
  <c r="AP77" i="61"/>
  <c r="AQ77" i="61"/>
  <c r="AR77" i="61"/>
  <c r="AS77" i="61"/>
  <c r="AT77" i="61"/>
  <c r="AU77" i="61"/>
  <c r="AV77" i="61"/>
  <c r="T77" i="61"/>
  <c r="V78" i="61"/>
  <c r="W78" i="61"/>
  <c r="X78" i="61"/>
  <c r="Y78" i="61"/>
  <c r="Z78" i="61"/>
  <c r="AA78" i="61"/>
  <c r="AB78" i="61"/>
  <c r="AC78" i="61"/>
  <c r="AD78" i="61"/>
  <c r="AE78" i="61"/>
  <c r="AF78" i="61"/>
  <c r="AG78" i="61"/>
  <c r="AH78" i="61"/>
  <c r="AJ78" i="61"/>
  <c r="AK78" i="61"/>
  <c r="AL78" i="61"/>
  <c r="AM78" i="61"/>
  <c r="AN78" i="61"/>
  <c r="AO78" i="61"/>
  <c r="AP78" i="61"/>
  <c r="AQ78" i="61"/>
  <c r="AR78" i="61"/>
  <c r="AS78" i="61"/>
  <c r="AT78" i="61"/>
  <c r="AU78" i="61"/>
  <c r="AV78" i="61"/>
  <c r="T78" i="61"/>
  <c r="V79" i="61"/>
  <c r="W79" i="61"/>
  <c r="X79" i="61"/>
  <c r="Y79" i="61"/>
  <c r="Z79" i="61"/>
  <c r="AA79" i="61"/>
  <c r="AB79" i="61"/>
  <c r="AC79" i="61"/>
  <c r="AD79" i="61"/>
  <c r="AE79" i="61"/>
  <c r="AF79" i="61"/>
  <c r="AG79" i="61"/>
  <c r="AH79" i="61"/>
  <c r="AJ79" i="61"/>
  <c r="AK79" i="61"/>
  <c r="AL79" i="61"/>
  <c r="AM79" i="61"/>
  <c r="AN79" i="61"/>
  <c r="AO79" i="61"/>
  <c r="AP79" i="61"/>
  <c r="AQ79" i="61"/>
  <c r="AR79" i="61"/>
  <c r="AS79" i="61"/>
  <c r="AT79" i="61"/>
  <c r="AU79" i="61"/>
  <c r="AV79" i="61"/>
  <c r="T79" i="61"/>
  <c r="V80" i="61"/>
  <c r="W80" i="61"/>
  <c r="X80" i="61"/>
  <c r="Y80" i="61"/>
  <c r="Z80" i="61"/>
  <c r="AA80" i="61"/>
  <c r="AB80" i="61"/>
  <c r="AC80" i="61"/>
  <c r="AD80" i="61"/>
  <c r="AE80" i="61"/>
  <c r="AF80" i="61"/>
  <c r="AG80" i="61"/>
  <c r="AH80" i="61"/>
  <c r="AJ80" i="61"/>
  <c r="AK80" i="61"/>
  <c r="AL80" i="61"/>
  <c r="AM80" i="61"/>
  <c r="AN80" i="61"/>
  <c r="AO80" i="61"/>
  <c r="AP80" i="61"/>
  <c r="AQ80" i="61"/>
  <c r="AR80" i="61"/>
  <c r="AS80" i="61"/>
  <c r="AT80" i="61"/>
  <c r="AU80" i="61"/>
  <c r="AV80" i="61"/>
  <c r="T80" i="61"/>
  <c r="V81" i="61"/>
  <c r="W81" i="61"/>
  <c r="X81" i="61"/>
  <c r="Y81" i="61"/>
  <c r="Z81" i="61"/>
  <c r="AA81" i="61"/>
  <c r="AB81" i="61"/>
  <c r="AC81" i="61"/>
  <c r="AD81" i="61"/>
  <c r="AE81" i="61"/>
  <c r="AF81" i="61"/>
  <c r="AG81" i="61"/>
  <c r="AH81" i="61"/>
  <c r="AJ81" i="61"/>
  <c r="AK81" i="61"/>
  <c r="AL81" i="61"/>
  <c r="AM81" i="61"/>
  <c r="AN81" i="61"/>
  <c r="AO81" i="61"/>
  <c r="AP81" i="61"/>
  <c r="AQ81" i="61"/>
  <c r="AR81" i="61"/>
  <c r="AS81" i="61"/>
  <c r="AT81" i="61"/>
  <c r="AU81" i="61"/>
  <c r="AV81" i="61"/>
  <c r="T81" i="61"/>
  <c r="V82" i="61"/>
  <c r="W82" i="61"/>
  <c r="X82" i="61"/>
  <c r="Y82" i="61"/>
  <c r="Z82" i="61"/>
  <c r="AA82" i="61"/>
  <c r="AB82" i="61"/>
  <c r="AC82" i="61"/>
  <c r="AD82" i="61"/>
  <c r="AE82" i="61"/>
  <c r="AF82" i="61"/>
  <c r="AG82" i="61"/>
  <c r="AH82" i="61"/>
  <c r="AJ82" i="61"/>
  <c r="AK82" i="61"/>
  <c r="AL82" i="61"/>
  <c r="AM82" i="61"/>
  <c r="AN82" i="61"/>
  <c r="AO82" i="61"/>
  <c r="AP82" i="61"/>
  <c r="AQ82" i="61"/>
  <c r="AR82" i="61"/>
  <c r="AS82" i="61"/>
  <c r="AT82" i="61"/>
  <c r="AU82" i="61"/>
  <c r="AV82" i="61"/>
  <c r="T82" i="61"/>
  <c r="V83" i="61"/>
  <c r="W83" i="61"/>
  <c r="X83" i="61"/>
  <c r="Y83" i="61"/>
  <c r="Z83" i="61"/>
  <c r="AA83" i="61"/>
  <c r="AB83" i="61"/>
  <c r="AC83" i="61"/>
  <c r="AD83" i="61"/>
  <c r="AE83" i="61"/>
  <c r="AF83" i="61"/>
  <c r="AG83" i="61"/>
  <c r="AH83" i="61"/>
  <c r="AJ83" i="61"/>
  <c r="AK83" i="61"/>
  <c r="AL83" i="61"/>
  <c r="AM83" i="61"/>
  <c r="AN83" i="61"/>
  <c r="AO83" i="61"/>
  <c r="AP83" i="61"/>
  <c r="AQ83" i="61"/>
  <c r="AR83" i="61"/>
  <c r="AS83" i="61"/>
  <c r="AT83" i="61"/>
  <c r="AU83" i="61"/>
  <c r="AV83" i="61"/>
  <c r="T83" i="61"/>
  <c r="V84" i="61"/>
  <c r="W84" i="61"/>
  <c r="X84" i="61"/>
  <c r="Y84" i="61"/>
  <c r="Z84" i="61"/>
  <c r="AA84" i="61"/>
  <c r="AB84" i="61"/>
  <c r="AC84" i="61"/>
  <c r="AD84" i="61"/>
  <c r="AE84" i="61"/>
  <c r="AF84" i="61"/>
  <c r="AG84" i="61"/>
  <c r="AH84" i="61"/>
  <c r="AJ84" i="61"/>
  <c r="AK84" i="61"/>
  <c r="AL84" i="61"/>
  <c r="AM84" i="61"/>
  <c r="AN84" i="61"/>
  <c r="AO84" i="61"/>
  <c r="AP84" i="61"/>
  <c r="AQ84" i="61"/>
  <c r="AR84" i="61"/>
  <c r="AS84" i="61"/>
  <c r="AT84" i="61"/>
  <c r="AU84" i="61"/>
  <c r="AV84" i="61"/>
  <c r="T84" i="61"/>
  <c r="V85" i="61"/>
  <c r="W85" i="61"/>
  <c r="X85" i="61"/>
  <c r="Y85" i="61"/>
  <c r="Z85" i="61"/>
  <c r="AA85" i="61"/>
  <c r="AB85" i="61"/>
  <c r="AC85" i="61"/>
  <c r="AD85" i="61"/>
  <c r="AE85" i="61"/>
  <c r="AF85" i="61"/>
  <c r="AG85" i="61"/>
  <c r="AH85" i="61"/>
  <c r="AJ85" i="61"/>
  <c r="AK85" i="61"/>
  <c r="AL85" i="61"/>
  <c r="AM85" i="61"/>
  <c r="AN85" i="61"/>
  <c r="AO85" i="61"/>
  <c r="AP85" i="61"/>
  <c r="AQ85" i="61"/>
  <c r="AR85" i="61"/>
  <c r="AS85" i="61"/>
  <c r="AT85" i="61"/>
  <c r="AU85" i="61"/>
  <c r="AV85" i="61"/>
  <c r="T85" i="61"/>
  <c r="V86" i="61"/>
  <c r="W86" i="61"/>
  <c r="X86" i="61"/>
  <c r="Y86" i="61"/>
  <c r="Z86" i="61"/>
  <c r="AA86" i="61"/>
  <c r="AB86" i="61"/>
  <c r="AC86" i="61"/>
  <c r="AD86" i="61"/>
  <c r="AE86" i="61"/>
  <c r="AF86" i="61"/>
  <c r="AG86" i="61"/>
  <c r="AH86" i="61"/>
  <c r="AJ86" i="61"/>
  <c r="AK86" i="61"/>
  <c r="AL86" i="61"/>
  <c r="AM86" i="61"/>
  <c r="AN86" i="61"/>
  <c r="AO86" i="61"/>
  <c r="AP86" i="61"/>
  <c r="AQ86" i="61"/>
  <c r="AR86" i="61"/>
  <c r="AS86" i="61"/>
  <c r="AT86" i="61"/>
  <c r="AU86" i="61"/>
  <c r="AV86" i="61"/>
  <c r="T86" i="61"/>
  <c r="V87" i="61"/>
  <c r="W87" i="61"/>
  <c r="X87" i="61"/>
  <c r="Y87" i="61"/>
  <c r="Z87" i="61"/>
  <c r="AA87" i="61"/>
  <c r="AB87" i="61"/>
  <c r="AC87" i="61"/>
  <c r="AD87" i="61"/>
  <c r="AE87" i="61"/>
  <c r="AF87" i="61"/>
  <c r="AG87" i="61"/>
  <c r="AH87" i="61"/>
  <c r="AJ87" i="61"/>
  <c r="AK87" i="61"/>
  <c r="AL87" i="61"/>
  <c r="AM87" i="61"/>
  <c r="AN87" i="61"/>
  <c r="AO87" i="61"/>
  <c r="AP87" i="61"/>
  <c r="AQ87" i="61"/>
  <c r="AR87" i="61"/>
  <c r="AS87" i="61"/>
  <c r="AT87" i="61"/>
  <c r="AU87" i="61"/>
  <c r="AV87" i="61"/>
  <c r="T87" i="61"/>
  <c r="V88" i="61"/>
  <c r="W88" i="61"/>
  <c r="X88" i="61"/>
  <c r="Y88" i="61"/>
  <c r="Z88" i="61"/>
  <c r="AA88" i="61"/>
  <c r="AB88" i="61"/>
  <c r="AC88" i="61"/>
  <c r="AD88" i="61"/>
  <c r="AE88" i="61"/>
  <c r="AF88" i="61"/>
  <c r="AG88" i="61"/>
  <c r="AH88" i="61"/>
  <c r="AJ88" i="61"/>
  <c r="AK88" i="61"/>
  <c r="AL88" i="61"/>
  <c r="AM88" i="61"/>
  <c r="AN88" i="61"/>
  <c r="AO88" i="61"/>
  <c r="AP88" i="61"/>
  <c r="AQ88" i="61"/>
  <c r="AR88" i="61"/>
  <c r="AS88" i="61"/>
  <c r="AT88" i="61"/>
  <c r="AU88" i="61"/>
  <c r="AV88" i="61"/>
  <c r="T88" i="61"/>
  <c r="V89" i="61"/>
  <c r="W89" i="61"/>
  <c r="X89" i="61"/>
  <c r="Y89" i="61"/>
  <c r="Z89" i="61"/>
  <c r="AA89" i="61"/>
  <c r="AB89" i="61"/>
  <c r="AC89" i="61"/>
  <c r="AD89" i="61"/>
  <c r="AE89" i="61"/>
  <c r="AF89" i="61"/>
  <c r="AG89" i="61"/>
  <c r="AH89" i="61"/>
  <c r="AJ89" i="61"/>
  <c r="AK89" i="61"/>
  <c r="AL89" i="61"/>
  <c r="AM89" i="61"/>
  <c r="AN89" i="61"/>
  <c r="AO89" i="61"/>
  <c r="AP89" i="61"/>
  <c r="AQ89" i="61"/>
  <c r="AR89" i="61"/>
  <c r="AS89" i="61"/>
  <c r="AT89" i="61"/>
  <c r="AU89" i="61"/>
  <c r="AV89" i="61"/>
  <c r="T89" i="61"/>
  <c r="V90" i="61"/>
  <c r="W90" i="61"/>
  <c r="X90" i="61"/>
  <c r="Y90" i="61"/>
  <c r="Z90" i="61"/>
  <c r="AA90" i="61"/>
  <c r="AB90" i="61"/>
  <c r="AC90" i="61"/>
  <c r="AD90" i="61"/>
  <c r="AE90" i="61"/>
  <c r="AF90" i="61"/>
  <c r="AG90" i="61"/>
  <c r="AH90" i="61"/>
  <c r="AJ90" i="61"/>
  <c r="AK90" i="61"/>
  <c r="AL90" i="61"/>
  <c r="AM90" i="61"/>
  <c r="AN90" i="61"/>
  <c r="AO90" i="61"/>
  <c r="AP90" i="61"/>
  <c r="AQ90" i="61"/>
  <c r="AR90" i="61"/>
  <c r="AS90" i="61"/>
  <c r="AT90" i="61"/>
  <c r="AU90" i="61"/>
  <c r="AV90" i="61"/>
  <c r="T90" i="61"/>
  <c r="V91" i="61"/>
  <c r="W91" i="61"/>
  <c r="X91" i="61"/>
  <c r="Y91" i="61"/>
  <c r="Z91" i="61"/>
  <c r="AA91" i="61"/>
  <c r="AB91" i="61"/>
  <c r="AC91" i="61"/>
  <c r="AD91" i="61"/>
  <c r="AE91" i="61"/>
  <c r="AF91" i="61"/>
  <c r="AG91" i="61"/>
  <c r="AH91" i="61"/>
  <c r="AJ91" i="61"/>
  <c r="AK91" i="61"/>
  <c r="AL91" i="61"/>
  <c r="AM91" i="61"/>
  <c r="AN91" i="61"/>
  <c r="AO91" i="61"/>
  <c r="AP91" i="61"/>
  <c r="AQ91" i="61"/>
  <c r="AR91" i="61"/>
  <c r="AS91" i="61"/>
  <c r="AT91" i="61"/>
  <c r="AU91" i="61"/>
  <c r="AV91" i="61"/>
  <c r="T91" i="61"/>
  <c r="V92" i="61"/>
  <c r="W92" i="61"/>
  <c r="X92" i="61"/>
  <c r="Y92" i="61"/>
  <c r="Z92" i="61"/>
  <c r="AA92" i="61"/>
  <c r="AB92" i="61"/>
  <c r="AC92" i="61"/>
  <c r="AD92" i="61"/>
  <c r="AE92" i="61"/>
  <c r="AF92" i="61"/>
  <c r="AG92" i="61"/>
  <c r="AH92" i="61"/>
  <c r="AJ92" i="61"/>
  <c r="AK92" i="61"/>
  <c r="AL92" i="61"/>
  <c r="AM92" i="61"/>
  <c r="AN92" i="61"/>
  <c r="AO92" i="61"/>
  <c r="AP92" i="61"/>
  <c r="AQ92" i="61"/>
  <c r="AR92" i="61"/>
  <c r="AS92" i="61"/>
  <c r="AT92" i="61"/>
  <c r="AU92" i="61"/>
  <c r="AV92" i="61"/>
  <c r="T92" i="61"/>
  <c r="V93" i="61"/>
  <c r="W93" i="61"/>
  <c r="X93" i="61"/>
  <c r="Y93" i="61"/>
  <c r="Z93" i="61"/>
  <c r="AA93" i="61"/>
  <c r="AB93" i="61"/>
  <c r="AC93" i="61"/>
  <c r="AD93" i="61"/>
  <c r="AE93" i="61"/>
  <c r="AF93" i="61"/>
  <c r="AG93" i="61"/>
  <c r="AH93" i="61"/>
  <c r="AJ93" i="61"/>
  <c r="AK93" i="61"/>
  <c r="AL93" i="61"/>
  <c r="AM93" i="61"/>
  <c r="AN93" i="61"/>
  <c r="AO93" i="61"/>
  <c r="AP93" i="61"/>
  <c r="AQ93" i="61"/>
  <c r="AR93" i="61"/>
  <c r="AS93" i="61"/>
  <c r="AT93" i="61"/>
  <c r="AU93" i="61"/>
  <c r="AV93" i="61"/>
  <c r="T93" i="61"/>
  <c r="V94" i="61"/>
  <c r="W94" i="61"/>
  <c r="X94" i="61"/>
  <c r="Y94" i="61"/>
  <c r="Z94" i="61"/>
  <c r="AA94" i="61"/>
  <c r="AB94" i="61"/>
  <c r="AC94" i="61"/>
  <c r="AD94" i="61"/>
  <c r="AE94" i="61"/>
  <c r="AF94" i="61"/>
  <c r="AG94" i="61"/>
  <c r="AH94" i="61"/>
  <c r="AJ94" i="61"/>
  <c r="AK94" i="61"/>
  <c r="AL94" i="61"/>
  <c r="AM94" i="61"/>
  <c r="AN94" i="61"/>
  <c r="AO94" i="61"/>
  <c r="AP94" i="61"/>
  <c r="AQ94" i="61"/>
  <c r="AR94" i="61"/>
  <c r="AS94" i="61"/>
  <c r="AT94" i="61"/>
  <c r="AU94" i="61"/>
  <c r="AV94" i="61"/>
  <c r="T94" i="61"/>
  <c r="V95" i="61"/>
  <c r="W95" i="61"/>
  <c r="X95" i="61"/>
  <c r="Y95" i="61"/>
  <c r="Z95" i="61"/>
  <c r="AA95" i="61"/>
  <c r="AB95" i="61"/>
  <c r="AC95" i="61"/>
  <c r="AD95" i="61"/>
  <c r="AE95" i="61"/>
  <c r="AF95" i="61"/>
  <c r="AG95" i="61"/>
  <c r="AH95" i="61"/>
  <c r="AJ95" i="61"/>
  <c r="AK95" i="61"/>
  <c r="AL95" i="61"/>
  <c r="AM95" i="61"/>
  <c r="AN95" i="61"/>
  <c r="AO95" i="61"/>
  <c r="AP95" i="61"/>
  <c r="AQ95" i="61"/>
  <c r="AR95" i="61"/>
  <c r="AS95" i="61"/>
  <c r="AT95" i="61"/>
  <c r="AU95" i="61"/>
  <c r="AV95" i="61"/>
  <c r="T95" i="61"/>
  <c r="V96" i="61"/>
  <c r="W96" i="61"/>
  <c r="X96" i="61"/>
  <c r="Y96" i="61"/>
  <c r="Z96" i="61"/>
  <c r="AA96" i="61"/>
  <c r="AB96" i="61"/>
  <c r="AC96" i="61"/>
  <c r="AD96" i="61"/>
  <c r="AE96" i="61"/>
  <c r="AF96" i="61"/>
  <c r="AG96" i="61"/>
  <c r="AH96" i="61"/>
  <c r="AJ96" i="61"/>
  <c r="AK96" i="61"/>
  <c r="AL96" i="61"/>
  <c r="AM96" i="61"/>
  <c r="AN96" i="61"/>
  <c r="AO96" i="61"/>
  <c r="AP96" i="61"/>
  <c r="AQ96" i="61"/>
  <c r="AR96" i="61"/>
  <c r="AS96" i="61"/>
  <c r="AT96" i="61"/>
  <c r="AU96" i="61"/>
  <c r="AV96" i="61"/>
  <c r="T96" i="61"/>
  <c r="V97" i="61"/>
  <c r="W97" i="61"/>
  <c r="X97" i="61"/>
  <c r="Y97" i="61"/>
  <c r="Z97" i="61"/>
  <c r="AA97" i="61"/>
  <c r="AB97" i="61"/>
  <c r="AC97" i="61"/>
  <c r="AD97" i="61"/>
  <c r="AE97" i="61"/>
  <c r="AF97" i="61"/>
  <c r="AG97" i="61"/>
  <c r="AH97" i="61"/>
  <c r="AJ97" i="61"/>
  <c r="AK97" i="61"/>
  <c r="AL97" i="61"/>
  <c r="AM97" i="61"/>
  <c r="AN97" i="61"/>
  <c r="AO97" i="61"/>
  <c r="AP97" i="61"/>
  <c r="AQ97" i="61"/>
  <c r="AR97" i="61"/>
  <c r="AS97" i="61"/>
  <c r="AT97" i="61"/>
  <c r="AU97" i="61"/>
  <c r="AV97" i="61"/>
  <c r="T97" i="61"/>
  <c r="V98" i="61"/>
  <c r="W98" i="61"/>
  <c r="X98" i="61"/>
  <c r="Y98" i="61"/>
  <c r="Z98" i="61"/>
  <c r="AA98" i="61"/>
  <c r="AB98" i="61"/>
  <c r="AC98" i="61"/>
  <c r="AD98" i="61"/>
  <c r="AE98" i="61"/>
  <c r="AF98" i="61"/>
  <c r="AG98" i="61"/>
  <c r="AH98" i="61"/>
  <c r="AJ98" i="61"/>
  <c r="AK98" i="61"/>
  <c r="AL98" i="61"/>
  <c r="AM98" i="61"/>
  <c r="AN98" i="61"/>
  <c r="AO98" i="61"/>
  <c r="AP98" i="61"/>
  <c r="AQ98" i="61"/>
  <c r="AR98" i="61"/>
  <c r="AS98" i="61"/>
  <c r="AT98" i="61"/>
  <c r="AU98" i="61"/>
  <c r="AV98" i="61"/>
  <c r="T98" i="61"/>
  <c r="V99" i="61"/>
  <c r="W99" i="61"/>
  <c r="X99" i="61"/>
  <c r="Y99" i="61"/>
  <c r="Z99" i="61"/>
  <c r="AA99" i="61"/>
  <c r="AB99" i="61"/>
  <c r="AC99" i="61"/>
  <c r="AD99" i="61"/>
  <c r="AE99" i="61"/>
  <c r="AF99" i="61"/>
  <c r="AG99" i="61"/>
  <c r="AH99" i="61"/>
  <c r="AJ99" i="61"/>
  <c r="AK99" i="61"/>
  <c r="AL99" i="61"/>
  <c r="AM99" i="61"/>
  <c r="AN99" i="61"/>
  <c r="AO99" i="61"/>
  <c r="AP99" i="61"/>
  <c r="AQ99" i="61"/>
  <c r="AR99" i="61"/>
  <c r="AS99" i="61"/>
  <c r="AT99" i="61"/>
  <c r="AU99" i="61"/>
  <c r="AV99" i="61"/>
  <c r="T99" i="61"/>
  <c r="V100" i="61"/>
  <c r="W100" i="61"/>
  <c r="X100" i="61"/>
  <c r="Y100" i="61"/>
  <c r="Z100" i="61"/>
  <c r="AA100" i="61"/>
  <c r="AB100" i="61"/>
  <c r="AC100" i="61"/>
  <c r="AD100" i="61"/>
  <c r="AE100" i="61"/>
  <c r="AF100" i="61"/>
  <c r="AG100" i="61"/>
  <c r="AH100" i="61"/>
  <c r="AJ100" i="61"/>
  <c r="AK100" i="61"/>
  <c r="AL100" i="61"/>
  <c r="AM100" i="61"/>
  <c r="AN100" i="61"/>
  <c r="AO100" i="61"/>
  <c r="AP100" i="61"/>
  <c r="AQ100" i="61"/>
  <c r="AR100" i="61"/>
  <c r="AS100" i="61"/>
  <c r="AT100" i="61"/>
  <c r="AU100" i="61"/>
  <c r="AV100" i="61"/>
  <c r="T100" i="61"/>
  <c r="V101" i="61"/>
  <c r="W101" i="61"/>
  <c r="X101" i="61"/>
  <c r="Y101" i="61"/>
  <c r="Z101" i="61"/>
  <c r="AA101" i="61"/>
  <c r="AB101" i="61"/>
  <c r="AC101" i="61"/>
  <c r="AD101" i="61"/>
  <c r="AE101" i="61"/>
  <c r="AF101" i="61"/>
  <c r="AG101" i="61"/>
  <c r="AH101" i="61"/>
  <c r="AJ101" i="61"/>
  <c r="AK101" i="61"/>
  <c r="AL101" i="61"/>
  <c r="AM101" i="61"/>
  <c r="AN101" i="61"/>
  <c r="AO101" i="61"/>
  <c r="AP101" i="61"/>
  <c r="AQ101" i="61"/>
  <c r="AR101" i="61"/>
  <c r="AS101" i="61"/>
  <c r="AT101" i="61"/>
  <c r="AU101" i="61"/>
  <c r="AV101" i="61"/>
  <c r="T101" i="61"/>
  <c r="V102" i="61"/>
  <c r="W102" i="61"/>
  <c r="X102" i="61"/>
  <c r="Y102" i="61"/>
  <c r="Z102" i="61"/>
  <c r="AA102" i="61"/>
  <c r="AB102" i="61"/>
  <c r="AC102" i="61"/>
  <c r="AD102" i="61"/>
  <c r="AE102" i="61"/>
  <c r="AF102" i="61"/>
  <c r="AG102" i="61"/>
  <c r="AH102" i="61"/>
  <c r="AJ102" i="61"/>
  <c r="AK102" i="61"/>
  <c r="AL102" i="61"/>
  <c r="AM102" i="61"/>
  <c r="AN102" i="61"/>
  <c r="AO102" i="61"/>
  <c r="AP102" i="61"/>
  <c r="AQ102" i="61"/>
  <c r="AR102" i="61"/>
  <c r="AS102" i="61"/>
  <c r="AT102" i="61"/>
  <c r="AU102" i="61"/>
  <c r="AV102" i="61"/>
  <c r="T102" i="61"/>
  <c r="V103" i="61"/>
  <c r="W103" i="61"/>
  <c r="X103" i="61"/>
  <c r="Y103" i="61"/>
  <c r="Z103" i="61"/>
  <c r="AA103" i="61"/>
  <c r="AB103" i="61"/>
  <c r="AC103" i="61"/>
  <c r="AD103" i="61"/>
  <c r="AE103" i="61"/>
  <c r="AF103" i="61"/>
  <c r="AG103" i="61"/>
  <c r="AH103" i="61"/>
  <c r="AJ103" i="61"/>
  <c r="AK103" i="61"/>
  <c r="AL103" i="61"/>
  <c r="AM103" i="61"/>
  <c r="AN103" i="61"/>
  <c r="AO103" i="61"/>
  <c r="AP103" i="61"/>
  <c r="AQ103" i="61"/>
  <c r="AR103" i="61"/>
  <c r="AS103" i="61"/>
  <c r="AT103" i="61"/>
  <c r="AU103" i="61"/>
  <c r="AV103" i="61"/>
  <c r="T103" i="61"/>
  <c r="V104" i="61"/>
  <c r="W104" i="61"/>
  <c r="X104" i="61"/>
  <c r="Y104" i="61"/>
  <c r="Z104" i="61"/>
  <c r="AA104" i="61"/>
  <c r="AB104" i="61"/>
  <c r="AC104" i="61"/>
  <c r="AD104" i="61"/>
  <c r="AE104" i="61"/>
  <c r="AF104" i="61"/>
  <c r="AG104" i="61"/>
  <c r="AH104" i="61"/>
  <c r="AJ104" i="61"/>
  <c r="AK104" i="61"/>
  <c r="AL104" i="61"/>
  <c r="AM104" i="61"/>
  <c r="AN104" i="61"/>
  <c r="AO104" i="61"/>
  <c r="AP104" i="61"/>
  <c r="AQ104" i="61"/>
  <c r="AR104" i="61"/>
  <c r="AS104" i="61"/>
  <c r="AT104" i="61"/>
  <c r="AU104" i="61"/>
  <c r="AV104" i="61"/>
  <c r="T104" i="61"/>
  <c r="V105" i="61"/>
  <c r="W105" i="61"/>
  <c r="X105" i="61"/>
  <c r="Y105" i="61"/>
  <c r="Z105" i="61"/>
  <c r="AA105" i="61"/>
  <c r="AB105" i="61"/>
  <c r="AC105" i="61"/>
  <c r="AD105" i="61"/>
  <c r="AE105" i="61"/>
  <c r="AF105" i="61"/>
  <c r="AG105" i="61"/>
  <c r="AH105" i="61"/>
  <c r="AJ105" i="61"/>
  <c r="AK105" i="61"/>
  <c r="AL105" i="61"/>
  <c r="AM105" i="61"/>
  <c r="AN105" i="61"/>
  <c r="AO105" i="61"/>
  <c r="AP105" i="61"/>
  <c r="AQ105" i="61"/>
  <c r="AR105" i="61"/>
  <c r="AS105" i="61"/>
  <c r="AT105" i="61"/>
  <c r="AU105" i="61"/>
  <c r="AV105" i="61"/>
  <c r="T105" i="61"/>
  <c r="AG6" i="59"/>
  <c r="BD7" i="60"/>
  <c r="BE7" i="60"/>
  <c r="BF7" i="60"/>
  <c r="BG7" i="60"/>
  <c r="BH7" i="60"/>
  <c r="BI7" i="60"/>
  <c r="BJ7" i="60"/>
  <c r="BK7" i="60"/>
  <c r="BL7" i="60"/>
  <c r="BM7" i="60"/>
  <c r="BN7" i="60"/>
  <c r="BO7" i="60"/>
  <c r="BP7" i="60"/>
  <c r="AU6" i="59"/>
  <c r="S6" i="59"/>
  <c r="AG7" i="59"/>
  <c r="BD6" i="60"/>
  <c r="BE6" i="60"/>
  <c r="BF6" i="60"/>
  <c r="BG6" i="60"/>
  <c r="BH6" i="60"/>
  <c r="BI6" i="60"/>
  <c r="BJ6" i="60"/>
  <c r="BK6" i="60"/>
  <c r="BL6" i="60"/>
  <c r="BM6" i="60"/>
  <c r="BN6" i="60"/>
  <c r="BO6" i="60"/>
  <c r="BP6" i="60"/>
  <c r="BD11" i="60"/>
  <c r="BE11" i="60"/>
  <c r="BF11" i="60"/>
  <c r="BG11" i="60"/>
  <c r="BH11" i="60"/>
  <c r="BI11" i="60"/>
  <c r="BJ11" i="60"/>
  <c r="BK11" i="60"/>
  <c r="BL11" i="60"/>
  <c r="BM11" i="60"/>
  <c r="BN11" i="60"/>
  <c r="BO11" i="60"/>
  <c r="BP11" i="60"/>
  <c r="AU7" i="59"/>
  <c r="S7" i="59"/>
  <c r="AG8" i="59"/>
  <c r="BD10" i="60"/>
  <c r="BE10" i="60"/>
  <c r="BF10" i="60"/>
  <c r="BG10" i="60"/>
  <c r="BH10" i="60"/>
  <c r="BI10" i="60"/>
  <c r="BJ10" i="60"/>
  <c r="BK10" i="60"/>
  <c r="BL10" i="60"/>
  <c r="BM10" i="60"/>
  <c r="BN10" i="60"/>
  <c r="BO10" i="60"/>
  <c r="BP10" i="60"/>
  <c r="AU8" i="59"/>
  <c r="S8" i="59"/>
  <c r="AG9" i="59"/>
  <c r="BD17" i="60"/>
  <c r="BE17" i="60"/>
  <c r="BF17" i="60"/>
  <c r="BG17" i="60"/>
  <c r="BH17" i="60"/>
  <c r="BI17" i="60"/>
  <c r="BJ17" i="60"/>
  <c r="BK17" i="60"/>
  <c r="BL17" i="60"/>
  <c r="BM17" i="60"/>
  <c r="BN17" i="60"/>
  <c r="BO17" i="60"/>
  <c r="BP17" i="60"/>
  <c r="AU9" i="59"/>
  <c r="S9" i="59"/>
  <c r="AG10" i="59"/>
  <c r="BD13" i="60"/>
  <c r="BE13" i="60"/>
  <c r="BF13" i="60"/>
  <c r="BG13" i="60"/>
  <c r="BH13" i="60"/>
  <c r="BI13" i="60"/>
  <c r="BJ13" i="60"/>
  <c r="BK13" i="60"/>
  <c r="BL13" i="60"/>
  <c r="BM13" i="60"/>
  <c r="BN13" i="60"/>
  <c r="BO13" i="60"/>
  <c r="BP13" i="60"/>
  <c r="BD19" i="60"/>
  <c r="BE19" i="60"/>
  <c r="BF19" i="60"/>
  <c r="BG19" i="60"/>
  <c r="BH19" i="60"/>
  <c r="BI19" i="60"/>
  <c r="BJ19" i="60"/>
  <c r="BK19" i="60"/>
  <c r="BL19" i="60"/>
  <c r="BM19" i="60"/>
  <c r="BN19" i="60"/>
  <c r="BO19" i="60"/>
  <c r="BP19" i="60"/>
  <c r="AU10" i="59"/>
  <c r="S10" i="59"/>
  <c r="AG11" i="59"/>
  <c r="BD8" i="60"/>
  <c r="BE8" i="60"/>
  <c r="BF8" i="60"/>
  <c r="BG8" i="60"/>
  <c r="BH8" i="60"/>
  <c r="BI8" i="60"/>
  <c r="BJ8" i="60"/>
  <c r="BK8" i="60"/>
  <c r="BL8" i="60"/>
  <c r="BM8" i="60"/>
  <c r="BN8" i="60"/>
  <c r="BO8" i="60"/>
  <c r="BP8" i="60"/>
  <c r="AU11" i="59"/>
  <c r="S11" i="59"/>
  <c r="AG12" i="59"/>
  <c r="AU12" i="59"/>
  <c r="S12" i="59"/>
  <c r="AG13" i="59"/>
  <c r="AU13" i="59"/>
  <c r="S13" i="59"/>
  <c r="AG14" i="59"/>
  <c r="AU14" i="59"/>
  <c r="S14" i="59"/>
  <c r="AG15" i="59"/>
  <c r="AU15" i="59"/>
  <c r="S15" i="59"/>
  <c r="AG16" i="59"/>
  <c r="AU16" i="59"/>
  <c r="S16" i="59"/>
  <c r="AG17" i="59"/>
  <c r="AU17" i="59"/>
  <c r="S17" i="59"/>
  <c r="AG18" i="59"/>
  <c r="BD18" i="60"/>
  <c r="BE18" i="60"/>
  <c r="BF18" i="60"/>
  <c r="BG18" i="60"/>
  <c r="BH18" i="60"/>
  <c r="BI18" i="60"/>
  <c r="BJ18" i="60"/>
  <c r="BK18" i="60"/>
  <c r="BL18" i="60"/>
  <c r="BM18" i="60"/>
  <c r="BN18" i="60"/>
  <c r="BO18" i="60"/>
  <c r="BP18" i="60"/>
  <c r="BD25" i="60"/>
  <c r="BE25" i="60"/>
  <c r="BF25" i="60"/>
  <c r="BG25" i="60"/>
  <c r="BH25" i="60"/>
  <c r="BI25" i="60"/>
  <c r="BJ25" i="60"/>
  <c r="BK25" i="60"/>
  <c r="BL25" i="60"/>
  <c r="BM25" i="60"/>
  <c r="BN25" i="60"/>
  <c r="BO25" i="60"/>
  <c r="BP25" i="60"/>
  <c r="BD33" i="60"/>
  <c r="BE33" i="60"/>
  <c r="BF33" i="60"/>
  <c r="BG33" i="60"/>
  <c r="BH33" i="60"/>
  <c r="BI33" i="60"/>
  <c r="BJ33" i="60"/>
  <c r="BK33" i="60"/>
  <c r="BL33" i="60"/>
  <c r="BM33" i="60"/>
  <c r="BN33" i="60"/>
  <c r="BO33" i="60"/>
  <c r="BP33" i="60"/>
  <c r="AU18" i="59"/>
  <c r="S18" i="59"/>
  <c r="AG19" i="59"/>
  <c r="AU19" i="59"/>
  <c r="S19" i="59"/>
  <c r="AG20" i="59"/>
  <c r="AU20" i="59"/>
  <c r="S20" i="59"/>
  <c r="AG21" i="59"/>
  <c r="AU21" i="59"/>
  <c r="S21" i="59"/>
  <c r="AG22" i="59"/>
  <c r="BD23" i="60"/>
  <c r="BE23" i="60"/>
  <c r="BF23" i="60"/>
  <c r="BG23" i="60"/>
  <c r="BH23" i="60"/>
  <c r="BI23" i="60"/>
  <c r="BJ23" i="60"/>
  <c r="BK23" i="60"/>
  <c r="BL23" i="60"/>
  <c r="BM23" i="60"/>
  <c r="BN23" i="60"/>
  <c r="BO23" i="60"/>
  <c r="BP23" i="60"/>
  <c r="BD29" i="60"/>
  <c r="BE29" i="60"/>
  <c r="BF29" i="60"/>
  <c r="BG29" i="60"/>
  <c r="BH29" i="60"/>
  <c r="BI29" i="60"/>
  <c r="BJ29" i="60"/>
  <c r="BK29" i="60"/>
  <c r="BL29" i="60"/>
  <c r="BM29" i="60"/>
  <c r="BN29" i="60"/>
  <c r="BO29" i="60"/>
  <c r="BP29" i="60"/>
  <c r="BD30" i="60"/>
  <c r="BE30" i="60"/>
  <c r="BF30" i="60"/>
  <c r="BG30" i="60"/>
  <c r="BH30" i="60"/>
  <c r="BI30" i="60"/>
  <c r="BJ30" i="60"/>
  <c r="BK30" i="60"/>
  <c r="BL30" i="60"/>
  <c r="BM30" i="60"/>
  <c r="BN30" i="60"/>
  <c r="BO30" i="60"/>
  <c r="BP30" i="60"/>
  <c r="BD9" i="60"/>
  <c r="BE9" i="60"/>
  <c r="BF9" i="60"/>
  <c r="BG9" i="60"/>
  <c r="BH9" i="60"/>
  <c r="BI9" i="60"/>
  <c r="BJ9" i="60"/>
  <c r="BK9" i="60"/>
  <c r="BL9" i="60"/>
  <c r="BM9" i="60"/>
  <c r="BN9" i="60"/>
  <c r="BO9" i="60"/>
  <c r="BP9" i="60"/>
  <c r="BD12" i="60"/>
  <c r="BE12" i="60"/>
  <c r="BF12" i="60"/>
  <c r="BG12" i="60"/>
  <c r="BH12" i="60"/>
  <c r="BI12" i="60"/>
  <c r="BJ12" i="60"/>
  <c r="BK12" i="60"/>
  <c r="BL12" i="60"/>
  <c r="BM12" i="60"/>
  <c r="BN12" i="60"/>
  <c r="BO12" i="60"/>
  <c r="BP12" i="60"/>
  <c r="BD14" i="60"/>
  <c r="BE14" i="60"/>
  <c r="BF14" i="60"/>
  <c r="BG14" i="60"/>
  <c r="BH14" i="60"/>
  <c r="BI14" i="60"/>
  <c r="BJ14" i="60"/>
  <c r="BK14" i="60"/>
  <c r="BL14" i="60"/>
  <c r="BM14" i="60"/>
  <c r="BN14" i="60"/>
  <c r="BO14" i="60"/>
  <c r="BP14" i="60"/>
  <c r="BD15" i="60"/>
  <c r="BE15" i="60"/>
  <c r="BF15" i="60"/>
  <c r="BG15" i="60"/>
  <c r="BH15" i="60"/>
  <c r="BI15" i="60"/>
  <c r="BJ15" i="60"/>
  <c r="BK15" i="60"/>
  <c r="BL15" i="60"/>
  <c r="BM15" i="60"/>
  <c r="BN15" i="60"/>
  <c r="BO15" i="60"/>
  <c r="BP15" i="60"/>
  <c r="BD16" i="60"/>
  <c r="BE16" i="60"/>
  <c r="BF16" i="60"/>
  <c r="BG16" i="60"/>
  <c r="BH16" i="60"/>
  <c r="BI16" i="60"/>
  <c r="BJ16" i="60"/>
  <c r="BK16" i="60"/>
  <c r="BL16" i="60"/>
  <c r="BM16" i="60"/>
  <c r="BN16" i="60"/>
  <c r="BO16" i="60"/>
  <c r="BP16" i="60"/>
  <c r="BD20" i="60"/>
  <c r="BE20" i="60"/>
  <c r="BF20" i="60"/>
  <c r="BG20" i="60"/>
  <c r="BH20" i="60"/>
  <c r="BI20" i="60"/>
  <c r="BJ20" i="60"/>
  <c r="BK20" i="60"/>
  <c r="BL20" i="60"/>
  <c r="BM20" i="60"/>
  <c r="BN20" i="60"/>
  <c r="BO20" i="60"/>
  <c r="BP20" i="60"/>
  <c r="BD21" i="60"/>
  <c r="BE21" i="60"/>
  <c r="BF21" i="60"/>
  <c r="BG21" i="60"/>
  <c r="BH21" i="60"/>
  <c r="BI21" i="60"/>
  <c r="BJ21" i="60"/>
  <c r="BK21" i="60"/>
  <c r="BL21" i="60"/>
  <c r="BM21" i="60"/>
  <c r="BN21" i="60"/>
  <c r="BO21" i="60"/>
  <c r="BP21" i="60"/>
  <c r="BD22" i="60"/>
  <c r="BE22" i="60"/>
  <c r="BF22" i="60"/>
  <c r="BG22" i="60"/>
  <c r="BH22" i="60"/>
  <c r="BI22" i="60"/>
  <c r="BJ22" i="60"/>
  <c r="BK22" i="60"/>
  <c r="BL22" i="60"/>
  <c r="BM22" i="60"/>
  <c r="BN22" i="60"/>
  <c r="BO22" i="60"/>
  <c r="BP22" i="60"/>
  <c r="BD24" i="60"/>
  <c r="BE24" i="60"/>
  <c r="BF24" i="60"/>
  <c r="BG24" i="60"/>
  <c r="BH24" i="60"/>
  <c r="BI24" i="60"/>
  <c r="BJ24" i="60"/>
  <c r="BK24" i="60"/>
  <c r="BL24" i="60"/>
  <c r="BM24" i="60"/>
  <c r="BN24" i="60"/>
  <c r="BO24" i="60"/>
  <c r="BP24" i="60"/>
  <c r="BD26" i="60"/>
  <c r="BE26" i="60"/>
  <c r="BF26" i="60"/>
  <c r="BG26" i="60"/>
  <c r="BH26" i="60"/>
  <c r="BI26" i="60"/>
  <c r="BJ26" i="60"/>
  <c r="BK26" i="60"/>
  <c r="BL26" i="60"/>
  <c r="BM26" i="60"/>
  <c r="BN26" i="60"/>
  <c r="BO26" i="60"/>
  <c r="BP26" i="60"/>
  <c r="BD27" i="60"/>
  <c r="BE27" i="60"/>
  <c r="BF27" i="60"/>
  <c r="BG27" i="60"/>
  <c r="BH27" i="60"/>
  <c r="BI27" i="60"/>
  <c r="BJ27" i="60"/>
  <c r="BK27" i="60"/>
  <c r="BL27" i="60"/>
  <c r="BM27" i="60"/>
  <c r="BN27" i="60"/>
  <c r="BO27" i="60"/>
  <c r="BP27" i="60"/>
  <c r="BD28" i="60"/>
  <c r="BE28" i="60"/>
  <c r="BF28" i="60"/>
  <c r="BG28" i="60"/>
  <c r="BH28" i="60"/>
  <c r="BI28" i="60"/>
  <c r="BJ28" i="60"/>
  <c r="BK28" i="60"/>
  <c r="BL28" i="60"/>
  <c r="BM28" i="60"/>
  <c r="BN28" i="60"/>
  <c r="BO28" i="60"/>
  <c r="BP28" i="60"/>
  <c r="BD31" i="60"/>
  <c r="BE31" i="60"/>
  <c r="BF31" i="60"/>
  <c r="BG31" i="60"/>
  <c r="BH31" i="60"/>
  <c r="BI31" i="60"/>
  <c r="BJ31" i="60"/>
  <c r="BK31" i="60"/>
  <c r="BL31" i="60"/>
  <c r="BM31" i="60"/>
  <c r="BN31" i="60"/>
  <c r="BO31" i="60"/>
  <c r="BP31" i="60"/>
  <c r="BD32" i="60"/>
  <c r="BE32" i="60"/>
  <c r="BF32" i="60"/>
  <c r="BG32" i="60"/>
  <c r="BH32" i="60"/>
  <c r="BI32" i="60"/>
  <c r="BJ32" i="60"/>
  <c r="BK32" i="60"/>
  <c r="BL32" i="60"/>
  <c r="BM32" i="60"/>
  <c r="BN32" i="60"/>
  <c r="BO32" i="60"/>
  <c r="BP32" i="60"/>
  <c r="BD34" i="60"/>
  <c r="BE34" i="60"/>
  <c r="BF34" i="60"/>
  <c r="BG34" i="60"/>
  <c r="BH34" i="60"/>
  <c r="BI34" i="60"/>
  <c r="BJ34" i="60"/>
  <c r="BK34" i="60"/>
  <c r="BL34" i="60"/>
  <c r="BM34" i="60"/>
  <c r="BN34" i="60"/>
  <c r="BO34" i="60"/>
  <c r="BP34" i="60"/>
  <c r="BD35" i="60"/>
  <c r="BE35" i="60"/>
  <c r="BF35" i="60"/>
  <c r="BG35" i="60"/>
  <c r="BH35" i="60"/>
  <c r="BI35" i="60"/>
  <c r="BJ35" i="60"/>
  <c r="BK35" i="60"/>
  <c r="BL35" i="60"/>
  <c r="BM35" i="60"/>
  <c r="BN35" i="60"/>
  <c r="BO35" i="60"/>
  <c r="BP35" i="60"/>
  <c r="BD36" i="60"/>
  <c r="BE36" i="60"/>
  <c r="BF36" i="60"/>
  <c r="BG36" i="60"/>
  <c r="BH36" i="60"/>
  <c r="BI36" i="60"/>
  <c r="BJ36" i="60"/>
  <c r="BK36" i="60"/>
  <c r="BL36" i="60"/>
  <c r="BM36" i="60"/>
  <c r="BN36" i="60"/>
  <c r="BO36" i="60"/>
  <c r="BP36" i="60"/>
  <c r="BD37" i="60"/>
  <c r="BE37" i="60"/>
  <c r="BF37" i="60"/>
  <c r="BG37" i="60"/>
  <c r="BH37" i="60"/>
  <c r="BI37" i="60"/>
  <c r="BJ37" i="60"/>
  <c r="BK37" i="60"/>
  <c r="BL37" i="60"/>
  <c r="BM37" i="60"/>
  <c r="BN37" i="60"/>
  <c r="BO37" i="60"/>
  <c r="BP37" i="60"/>
  <c r="BD38" i="60"/>
  <c r="BE38" i="60"/>
  <c r="BF38" i="60"/>
  <c r="BG38" i="60"/>
  <c r="BH38" i="60"/>
  <c r="BI38" i="60"/>
  <c r="BJ38" i="60"/>
  <c r="BK38" i="60"/>
  <c r="BL38" i="60"/>
  <c r="BM38" i="60"/>
  <c r="BN38" i="60"/>
  <c r="BO38" i="60"/>
  <c r="BP38" i="60"/>
  <c r="BD39" i="60"/>
  <c r="BE39" i="60"/>
  <c r="BF39" i="60"/>
  <c r="BG39" i="60"/>
  <c r="BH39" i="60"/>
  <c r="BI39" i="60"/>
  <c r="BJ39" i="60"/>
  <c r="BK39" i="60"/>
  <c r="BL39" i="60"/>
  <c r="BM39" i="60"/>
  <c r="BN39" i="60"/>
  <c r="BO39" i="60"/>
  <c r="BP39" i="60"/>
  <c r="BD40" i="60"/>
  <c r="BE40" i="60"/>
  <c r="BF40" i="60"/>
  <c r="BG40" i="60"/>
  <c r="BH40" i="60"/>
  <c r="BI40" i="60"/>
  <c r="BJ40" i="60"/>
  <c r="BK40" i="60"/>
  <c r="BL40" i="60"/>
  <c r="BM40" i="60"/>
  <c r="BN40" i="60"/>
  <c r="BO40" i="60"/>
  <c r="BP40" i="60"/>
  <c r="BD41" i="60"/>
  <c r="BE41" i="60"/>
  <c r="BF41" i="60"/>
  <c r="BG41" i="60"/>
  <c r="BH41" i="60"/>
  <c r="BI41" i="60"/>
  <c r="BJ41" i="60"/>
  <c r="BK41" i="60"/>
  <c r="BL41" i="60"/>
  <c r="BM41" i="60"/>
  <c r="BN41" i="60"/>
  <c r="BO41" i="60"/>
  <c r="BP41" i="60"/>
  <c r="BD42" i="60"/>
  <c r="BE42" i="60"/>
  <c r="BF42" i="60"/>
  <c r="BG42" i="60"/>
  <c r="BH42" i="60"/>
  <c r="BI42" i="60"/>
  <c r="BJ42" i="60"/>
  <c r="BK42" i="60"/>
  <c r="BL42" i="60"/>
  <c r="BM42" i="60"/>
  <c r="BN42" i="60"/>
  <c r="BO42" i="60"/>
  <c r="BP42" i="60"/>
  <c r="BD43" i="60"/>
  <c r="BE43" i="60"/>
  <c r="BF43" i="60"/>
  <c r="BG43" i="60"/>
  <c r="BH43" i="60"/>
  <c r="BI43" i="60"/>
  <c r="BJ43" i="60"/>
  <c r="BK43" i="60"/>
  <c r="BL43" i="60"/>
  <c r="BM43" i="60"/>
  <c r="BN43" i="60"/>
  <c r="BO43" i="60"/>
  <c r="BP43" i="60"/>
  <c r="BD44" i="60"/>
  <c r="BE44" i="60"/>
  <c r="BF44" i="60"/>
  <c r="BG44" i="60"/>
  <c r="BH44" i="60"/>
  <c r="BI44" i="60"/>
  <c r="BJ44" i="60"/>
  <c r="BK44" i="60"/>
  <c r="BL44" i="60"/>
  <c r="BM44" i="60"/>
  <c r="BN44" i="60"/>
  <c r="BO44" i="60"/>
  <c r="BP44" i="60"/>
  <c r="BD45" i="60"/>
  <c r="BE45" i="60"/>
  <c r="BF45" i="60"/>
  <c r="BG45" i="60"/>
  <c r="BH45" i="60"/>
  <c r="BI45" i="60"/>
  <c r="BJ45" i="60"/>
  <c r="BK45" i="60"/>
  <c r="BL45" i="60"/>
  <c r="BM45" i="60"/>
  <c r="BN45" i="60"/>
  <c r="BO45" i="60"/>
  <c r="BP45" i="60"/>
  <c r="BD46" i="60"/>
  <c r="BE46" i="60"/>
  <c r="BF46" i="60"/>
  <c r="BG46" i="60"/>
  <c r="BH46" i="60"/>
  <c r="BI46" i="60"/>
  <c r="BJ46" i="60"/>
  <c r="BK46" i="60"/>
  <c r="BL46" i="60"/>
  <c r="BM46" i="60"/>
  <c r="BN46" i="60"/>
  <c r="BO46" i="60"/>
  <c r="BP46" i="60"/>
  <c r="BD47" i="60"/>
  <c r="BE47" i="60"/>
  <c r="BF47" i="60"/>
  <c r="BG47" i="60"/>
  <c r="BH47" i="60"/>
  <c r="BI47" i="60"/>
  <c r="BJ47" i="60"/>
  <c r="BK47" i="60"/>
  <c r="BL47" i="60"/>
  <c r="BM47" i="60"/>
  <c r="BN47" i="60"/>
  <c r="BO47" i="60"/>
  <c r="BP47" i="60"/>
  <c r="BD48" i="60"/>
  <c r="BE48" i="60"/>
  <c r="BF48" i="60"/>
  <c r="BG48" i="60"/>
  <c r="BH48" i="60"/>
  <c r="BI48" i="60"/>
  <c r="BJ48" i="60"/>
  <c r="BK48" i="60"/>
  <c r="BL48" i="60"/>
  <c r="BM48" i="60"/>
  <c r="BN48" i="60"/>
  <c r="BO48" i="60"/>
  <c r="BP48" i="60"/>
  <c r="BD49" i="60"/>
  <c r="BE49" i="60"/>
  <c r="BF49" i="60"/>
  <c r="BG49" i="60"/>
  <c r="BH49" i="60"/>
  <c r="BI49" i="60"/>
  <c r="BJ49" i="60"/>
  <c r="BK49" i="60"/>
  <c r="BL49" i="60"/>
  <c r="BM49" i="60"/>
  <c r="BN49" i="60"/>
  <c r="BO49" i="60"/>
  <c r="BP49" i="60"/>
  <c r="BD50" i="60"/>
  <c r="BE50" i="60"/>
  <c r="BF50" i="60"/>
  <c r="BG50" i="60"/>
  <c r="BH50" i="60"/>
  <c r="BI50" i="60"/>
  <c r="BJ50" i="60"/>
  <c r="BK50" i="60"/>
  <c r="BL50" i="60"/>
  <c r="BM50" i="60"/>
  <c r="BN50" i="60"/>
  <c r="BO50" i="60"/>
  <c r="BP50" i="60"/>
  <c r="BD51" i="60"/>
  <c r="BE51" i="60"/>
  <c r="BF51" i="60"/>
  <c r="BG51" i="60"/>
  <c r="BH51" i="60"/>
  <c r="BI51" i="60"/>
  <c r="BJ51" i="60"/>
  <c r="BK51" i="60"/>
  <c r="BL51" i="60"/>
  <c r="BM51" i="60"/>
  <c r="BN51" i="60"/>
  <c r="BO51" i="60"/>
  <c r="BP51" i="60"/>
  <c r="BD52" i="60"/>
  <c r="BE52" i="60"/>
  <c r="BF52" i="60"/>
  <c r="BG52" i="60"/>
  <c r="BH52" i="60"/>
  <c r="BI52" i="60"/>
  <c r="BJ52" i="60"/>
  <c r="BK52" i="60"/>
  <c r="BL52" i="60"/>
  <c r="BM52" i="60"/>
  <c r="BN52" i="60"/>
  <c r="BO52" i="60"/>
  <c r="BP52" i="60"/>
  <c r="BD53" i="60"/>
  <c r="BE53" i="60"/>
  <c r="BF53" i="60"/>
  <c r="BG53" i="60"/>
  <c r="BH53" i="60"/>
  <c r="BI53" i="60"/>
  <c r="BJ53" i="60"/>
  <c r="BK53" i="60"/>
  <c r="BL53" i="60"/>
  <c r="BM53" i="60"/>
  <c r="BN53" i="60"/>
  <c r="BO53" i="60"/>
  <c r="BP53" i="60"/>
  <c r="BD54" i="60"/>
  <c r="BE54" i="60"/>
  <c r="BF54" i="60"/>
  <c r="BG54" i="60"/>
  <c r="BH54" i="60"/>
  <c r="BI54" i="60"/>
  <c r="BJ54" i="60"/>
  <c r="BK54" i="60"/>
  <c r="BL54" i="60"/>
  <c r="BM54" i="60"/>
  <c r="BN54" i="60"/>
  <c r="BO54" i="60"/>
  <c r="BP54" i="60"/>
  <c r="BD55" i="60"/>
  <c r="BE55" i="60"/>
  <c r="BF55" i="60"/>
  <c r="BG55" i="60"/>
  <c r="BH55" i="60"/>
  <c r="BI55" i="60"/>
  <c r="BJ55" i="60"/>
  <c r="BK55" i="60"/>
  <c r="BL55" i="60"/>
  <c r="BM55" i="60"/>
  <c r="BN55" i="60"/>
  <c r="BO55" i="60"/>
  <c r="BP55" i="60"/>
  <c r="BD56" i="60"/>
  <c r="BE56" i="60"/>
  <c r="BF56" i="60"/>
  <c r="BG56" i="60"/>
  <c r="BH56" i="60"/>
  <c r="BI56" i="60"/>
  <c r="BJ56" i="60"/>
  <c r="BK56" i="60"/>
  <c r="BL56" i="60"/>
  <c r="BM56" i="60"/>
  <c r="BN56" i="60"/>
  <c r="BO56" i="60"/>
  <c r="BP56" i="60"/>
  <c r="BD57" i="60"/>
  <c r="BE57" i="60"/>
  <c r="BF57" i="60"/>
  <c r="BG57" i="60"/>
  <c r="BH57" i="60"/>
  <c r="BI57" i="60"/>
  <c r="BJ57" i="60"/>
  <c r="BK57" i="60"/>
  <c r="BL57" i="60"/>
  <c r="BM57" i="60"/>
  <c r="BN57" i="60"/>
  <c r="BO57" i="60"/>
  <c r="BP57" i="60"/>
  <c r="BD58" i="60"/>
  <c r="BE58" i="60"/>
  <c r="BF58" i="60"/>
  <c r="BG58" i="60"/>
  <c r="BH58" i="60"/>
  <c r="BI58" i="60"/>
  <c r="BJ58" i="60"/>
  <c r="BK58" i="60"/>
  <c r="BL58" i="60"/>
  <c r="BM58" i="60"/>
  <c r="BN58" i="60"/>
  <c r="BO58" i="60"/>
  <c r="BP58" i="60"/>
  <c r="BD59" i="60"/>
  <c r="BE59" i="60"/>
  <c r="BF59" i="60"/>
  <c r="BG59" i="60"/>
  <c r="BH59" i="60"/>
  <c r="BI59" i="60"/>
  <c r="BJ59" i="60"/>
  <c r="BK59" i="60"/>
  <c r="BL59" i="60"/>
  <c r="BM59" i="60"/>
  <c r="BN59" i="60"/>
  <c r="BO59" i="60"/>
  <c r="BP59" i="60"/>
  <c r="BD60" i="60"/>
  <c r="BE60" i="60"/>
  <c r="BF60" i="60"/>
  <c r="BG60" i="60"/>
  <c r="BH60" i="60"/>
  <c r="BI60" i="60"/>
  <c r="BJ60" i="60"/>
  <c r="BK60" i="60"/>
  <c r="BL60" i="60"/>
  <c r="BM60" i="60"/>
  <c r="BN60" i="60"/>
  <c r="BO60" i="60"/>
  <c r="BP60" i="60"/>
  <c r="BD61" i="60"/>
  <c r="BE61" i="60"/>
  <c r="BF61" i="60"/>
  <c r="BG61" i="60"/>
  <c r="BH61" i="60"/>
  <c r="BI61" i="60"/>
  <c r="BJ61" i="60"/>
  <c r="BK61" i="60"/>
  <c r="BL61" i="60"/>
  <c r="BM61" i="60"/>
  <c r="BN61" i="60"/>
  <c r="BO61" i="60"/>
  <c r="BP61" i="60"/>
  <c r="BD62" i="60"/>
  <c r="BE62" i="60"/>
  <c r="BF62" i="60"/>
  <c r="BG62" i="60"/>
  <c r="BH62" i="60"/>
  <c r="BI62" i="60"/>
  <c r="BJ62" i="60"/>
  <c r="BK62" i="60"/>
  <c r="BL62" i="60"/>
  <c r="BM62" i="60"/>
  <c r="BN62" i="60"/>
  <c r="BO62" i="60"/>
  <c r="BP62" i="60"/>
  <c r="BD63" i="60"/>
  <c r="BE63" i="60"/>
  <c r="BF63" i="60"/>
  <c r="BG63" i="60"/>
  <c r="BH63" i="60"/>
  <c r="BI63" i="60"/>
  <c r="BJ63" i="60"/>
  <c r="BK63" i="60"/>
  <c r="BL63" i="60"/>
  <c r="BM63" i="60"/>
  <c r="BN63" i="60"/>
  <c r="BO63" i="60"/>
  <c r="BP63" i="60"/>
  <c r="BD64" i="60"/>
  <c r="BE64" i="60"/>
  <c r="BF64" i="60"/>
  <c r="BG64" i="60"/>
  <c r="BH64" i="60"/>
  <c r="BI64" i="60"/>
  <c r="BJ64" i="60"/>
  <c r="BK64" i="60"/>
  <c r="BL64" i="60"/>
  <c r="BM64" i="60"/>
  <c r="BN64" i="60"/>
  <c r="BO64" i="60"/>
  <c r="BP64" i="60"/>
  <c r="BD65" i="60"/>
  <c r="BE65" i="60"/>
  <c r="BF65" i="60"/>
  <c r="BG65" i="60"/>
  <c r="BH65" i="60"/>
  <c r="BI65" i="60"/>
  <c r="BJ65" i="60"/>
  <c r="BK65" i="60"/>
  <c r="BL65" i="60"/>
  <c r="BM65" i="60"/>
  <c r="BN65" i="60"/>
  <c r="BO65" i="60"/>
  <c r="BP65" i="60"/>
  <c r="BD66" i="60"/>
  <c r="BE66" i="60"/>
  <c r="BF66" i="60"/>
  <c r="BG66" i="60"/>
  <c r="BH66" i="60"/>
  <c r="BI66" i="60"/>
  <c r="BJ66" i="60"/>
  <c r="BK66" i="60"/>
  <c r="BL66" i="60"/>
  <c r="BM66" i="60"/>
  <c r="BN66" i="60"/>
  <c r="BO66" i="60"/>
  <c r="BP66" i="60"/>
  <c r="BD67" i="60"/>
  <c r="BE67" i="60"/>
  <c r="BF67" i="60"/>
  <c r="BG67" i="60"/>
  <c r="BH67" i="60"/>
  <c r="BI67" i="60"/>
  <c r="BJ67" i="60"/>
  <c r="BK67" i="60"/>
  <c r="BL67" i="60"/>
  <c r="BM67" i="60"/>
  <c r="BN67" i="60"/>
  <c r="BO67" i="60"/>
  <c r="BP67" i="60"/>
  <c r="BD68" i="60"/>
  <c r="BE68" i="60"/>
  <c r="BF68" i="60"/>
  <c r="BG68" i="60"/>
  <c r="BH68" i="60"/>
  <c r="BI68" i="60"/>
  <c r="BJ68" i="60"/>
  <c r="BK68" i="60"/>
  <c r="BL68" i="60"/>
  <c r="BM68" i="60"/>
  <c r="BN68" i="60"/>
  <c r="BO68" i="60"/>
  <c r="BP68" i="60"/>
  <c r="BD69" i="60"/>
  <c r="BE69" i="60"/>
  <c r="BF69" i="60"/>
  <c r="BG69" i="60"/>
  <c r="BH69" i="60"/>
  <c r="BI69" i="60"/>
  <c r="BJ69" i="60"/>
  <c r="BK69" i="60"/>
  <c r="BL69" i="60"/>
  <c r="BM69" i="60"/>
  <c r="BN69" i="60"/>
  <c r="BO69" i="60"/>
  <c r="BP69" i="60"/>
  <c r="BD70" i="60"/>
  <c r="BE70" i="60"/>
  <c r="BF70" i="60"/>
  <c r="BG70" i="60"/>
  <c r="BH70" i="60"/>
  <c r="BI70" i="60"/>
  <c r="BJ70" i="60"/>
  <c r="BK70" i="60"/>
  <c r="BL70" i="60"/>
  <c r="BM70" i="60"/>
  <c r="BN70" i="60"/>
  <c r="BO70" i="60"/>
  <c r="BP70" i="60"/>
  <c r="BD71" i="60"/>
  <c r="BE71" i="60"/>
  <c r="BF71" i="60"/>
  <c r="BG71" i="60"/>
  <c r="BH71" i="60"/>
  <c r="BI71" i="60"/>
  <c r="BJ71" i="60"/>
  <c r="BK71" i="60"/>
  <c r="BL71" i="60"/>
  <c r="BM71" i="60"/>
  <c r="BN71" i="60"/>
  <c r="BO71" i="60"/>
  <c r="BP71" i="60"/>
  <c r="BD72" i="60"/>
  <c r="BE72" i="60"/>
  <c r="BF72" i="60"/>
  <c r="BG72" i="60"/>
  <c r="BH72" i="60"/>
  <c r="BI72" i="60"/>
  <c r="BJ72" i="60"/>
  <c r="BK72" i="60"/>
  <c r="BL72" i="60"/>
  <c r="BM72" i="60"/>
  <c r="BN72" i="60"/>
  <c r="BO72" i="60"/>
  <c r="BP72" i="60"/>
  <c r="BD73" i="60"/>
  <c r="BE73" i="60"/>
  <c r="BF73" i="60"/>
  <c r="BG73" i="60"/>
  <c r="BH73" i="60"/>
  <c r="BI73" i="60"/>
  <c r="BJ73" i="60"/>
  <c r="BK73" i="60"/>
  <c r="BL73" i="60"/>
  <c r="BM73" i="60"/>
  <c r="BN73" i="60"/>
  <c r="BO73" i="60"/>
  <c r="BP73" i="60"/>
  <c r="BD74" i="60"/>
  <c r="BE74" i="60"/>
  <c r="BF74" i="60"/>
  <c r="BG74" i="60"/>
  <c r="BH74" i="60"/>
  <c r="BI74" i="60"/>
  <c r="BJ74" i="60"/>
  <c r="BK74" i="60"/>
  <c r="BL74" i="60"/>
  <c r="BM74" i="60"/>
  <c r="BN74" i="60"/>
  <c r="BO74" i="60"/>
  <c r="BP74" i="60"/>
  <c r="BD75" i="60"/>
  <c r="BE75" i="60"/>
  <c r="BF75" i="60"/>
  <c r="BG75" i="60"/>
  <c r="BH75" i="60"/>
  <c r="BI75" i="60"/>
  <c r="BJ75" i="60"/>
  <c r="BK75" i="60"/>
  <c r="BL75" i="60"/>
  <c r="BM75" i="60"/>
  <c r="BN75" i="60"/>
  <c r="BO75" i="60"/>
  <c r="BP75" i="60"/>
  <c r="BD76" i="60"/>
  <c r="BE76" i="60"/>
  <c r="BF76" i="60"/>
  <c r="BG76" i="60"/>
  <c r="BH76" i="60"/>
  <c r="BI76" i="60"/>
  <c r="BJ76" i="60"/>
  <c r="BK76" i="60"/>
  <c r="BL76" i="60"/>
  <c r="BM76" i="60"/>
  <c r="BN76" i="60"/>
  <c r="BO76" i="60"/>
  <c r="BP76" i="60"/>
  <c r="BD77" i="60"/>
  <c r="BE77" i="60"/>
  <c r="BF77" i="60"/>
  <c r="BG77" i="60"/>
  <c r="BH77" i="60"/>
  <c r="BI77" i="60"/>
  <c r="BJ77" i="60"/>
  <c r="BK77" i="60"/>
  <c r="BL77" i="60"/>
  <c r="BM77" i="60"/>
  <c r="BN77" i="60"/>
  <c r="BO77" i="60"/>
  <c r="BP77" i="60"/>
  <c r="BD78" i="60"/>
  <c r="BE78" i="60"/>
  <c r="BF78" i="60"/>
  <c r="BG78" i="60"/>
  <c r="BH78" i="60"/>
  <c r="BI78" i="60"/>
  <c r="BJ78" i="60"/>
  <c r="BK78" i="60"/>
  <c r="BL78" i="60"/>
  <c r="BM78" i="60"/>
  <c r="BN78" i="60"/>
  <c r="BO78" i="60"/>
  <c r="BP78" i="60"/>
  <c r="BD79" i="60"/>
  <c r="BE79" i="60"/>
  <c r="BF79" i="60"/>
  <c r="BG79" i="60"/>
  <c r="BH79" i="60"/>
  <c r="BI79" i="60"/>
  <c r="BJ79" i="60"/>
  <c r="BK79" i="60"/>
  <c r="BL79" i="60"/>
  <c r="BM79" i="60"/>
  <c r="BN79" i="60"/>
  <c r="BO79" i="60"/>
  <c r="BP79" i="60"/>
  <c r="BD80" i="60"/>
  <c r="BE80" i="60"/>
  <c r="BF80" i="60"/>
  <c r="BG80" i="60"/>
  <c r="BH80" i="60"/>
  <c r="BI80" i="60"/>
  <c r="BJ80" i="60"/>
  <c r="BK80" i="60"/>
  <c r="BL80" i="60"/>
  <c r="BM80" i="60"/>
  <c r="BN80" i="60"/>
  <c r="BO80" i="60"/>
  <c r="BP80" i="60"/>
  <c r="BD81" i="60"/>
  <c r="BE81" i="60"/>
  <c r="BF81" i="60"/>
  <c r="BG81" i="60"/>
  <c r="BH81" i="60"/>
  <c r="BI81" i="60"/>
  <c r="BJ81" i="60"/>
  <c r="BK81" i="60"/>
  <c r="BL81" i="60"/>
  <c r="BM81" i="60"/>
  <c r="BN81" i="60"/>
  <c r="BO81" i="60"/>
  <c r="BP81" i="60"/>
  <c r="BD82" i="60"/>
  <c r="BE82" i="60"/>
  <c r="BF82" i="60"/>
  <c r="BG82" i="60"/>
  <c r="BH82" i="60"/>
  <c r="BI82" i="60"/>
  <c r="BJ82" i="60"/>
  <c r="BK82" i="60"/>
  <c r="BL82" i="60"/>
  <c r="BM82" i="60"/>
  <c r="BN82" i="60"/>
  <c r="BO82" i="60"/>
  <c r="BP82" i="60"/>
  <c r="BD83" i="60"/>
  <c r="BE83" i="60"/>
  <c r="BF83" i="60"/>
  <c r="BG83" i="60"/>
  <c r="BH83" i="60"/>
  <c r="BI83" i="60"/>
  <c r="BJ83" i="60"/>
  <c r="BK83" i="60"/>
  <c r="BL83" i="60"/>
  <c r="BM83" i="60"/>
  <c r="BN83" i="60"/>
  <c r="BO83" i="60"/>
  <c r="BP83" i="60"/>
  <c r="BD84" i="60"/>
  <c r="BE84" i="60"/>
  <c r="BF84" i="60"/>
  <c r="BG84" i="60"/>
  <c r="BH84" i="60"/>
  <c r="BI84" i="60"/>
  <c r="BJ84" i="60"/>
  <c r="BK84" i="60"/>
  <c r="BL84" i="60"/>
  <c r="BM84" i="60"/>
  <c r="BN84" i="60"/>
  <c r="BO84" i="60"/>
  <c r="BP84" i="60"/>
  <c r="BD85" i="60"/>
  <c r="BE85" i="60"/>
  <c r="BF85" i="60"/>
  <c r="BG85" i="60"/>
  <c r="BH85" i="60"/>
  <c r="BI85" i="60"/>
  <c r="BJ85" i="60"/>
  <c r="BK85" i="60"/>
  <c r="BL85" i="60"/>
  <c r="BM85" i="60"/>
  <c r="BN85" i="60"/>
  <c r="BO85" i="60"/>
  <c r="BP85" i="60"/>
  <c r="BD86" i="60"/>
  <c r="BE86" i="60"/>
  <c r="BF86" i="60"/>
  <c r="BG86" i="60"/>
  <c r="BH86" i="60"/>
  <c r="BI86" i="60"/>
  <c r="BJ86" i="60"/>
  <c r="BK86" i="60"/>
  <c r="BL86" i="60"/>
  <c r="BM86" i="60"/>
  <c r="BN86" i="60"/>
  <c r="BO86" i="60"/>
  <c r="BP86" i="60"/>
  <c r="BD87" i="60"/>
  <c r="BE87" i="60"/>
  <c r="BF87" i="60"/>
  <c r="BG87" i="60"/>
  <c r="BH87" i="60"/>
  <c r="BI87" i="60"/>
  <c r="BJ87" i="60"/>
  <c r="BK87" i="60"/>
  <c r="BL87" i="60"/>
  <c r="BM87" i="60"/>
  <c r="BN87" i="60"/>
  <c r="BO87" i="60"/>
  <c r="BP87" i="60"/>
  <c r="BD88" i="60"/>
  <c r="BE88" i="60"/>
  <c r="BF88" i="60"/>
  <c r="BG88" i="60"/>
  <c r="BH88" i="60"/>
  <c r="BI88" i="60"/>
  <c r="BJ88" i="60"/>
  <c r="BK88" i="60"/>
  <c r="BL88" i="60"/>
  <c r="BM88" i="60"/>
  <c r="BN88" i="60"/>
  <c r="BO88" i="60"/>
  <c r="BP88" i="60"/>
  <c r="BD89" i="60"/>
  <c r="BE89" i="60"/>
  <c r="BF89" i="60"/>
  <c r="BG89" i="60"/>
  <c r="BH89" i="60"/>
  <c r="BI89" i="60"/>
  <c r="BJ89" i="60"/>
  <c r="BK89" i="60"/>
  <c r="BL89" i="60"/>
  <c r="BM89" i="60"/>
  <c r="BN89" i="60"/>
  <c r="BO89" i="60"/>
  <c r="BP89" i="60"/>
  <c r="BD90" i="60"/>
  <c r="BE90" i="60"/>
  <c r="BF90" i="60"/>
  <c r="BG90" i="60"/>
  <c r="BH90" i="60"/>
  <c r="BI90" i="60"/>
  <c r="BJ90" i="60"/>
  <c r="BK90" i="60"/>
  <c r="BL90" i="60"/>
  <c r="BM90" i="60"/>
  <c r="BN90" i="60"/>
  <c r="BO90" i="60"/>
  <c r="BP90" i="60"/>
  <c r="BD91" i="60"/>
  <c r="BE91" i="60"/>
  <c r="BF91" i="60"/>
  <c r="BG91" i="60"/>
  <c r="BH91" i="60"/>
  <c r="BI91" i="60"/>
  <c r="BJ91" i="60"/>
  <c r="BK91" i="60"/>
  <c r="BL91" i="60"/>
  <c r="BM91" i="60"/>
  <c r="BN91" i="60"/>
  <c r="BO91" i="60"/>
  <c r="BP91" i="60"/>
  <c r="BD92" i="60"/>
  <c r="BE92" i="60"/>
  <c r="BF92" i="60"/>
  <c r="BG92" i="60"/>
  <c r="BH92" i="60"/>
  <c r="BI92" i="60"/>
  <c r="BJ92" i="60"/>
  <c r="BK92" i="60"/>
  <c r="BL92" i="60"/>
  <c r="BM92" i="60"/>
  <c r="BN92" i="60"/>
  <c r="BO92" i="60"/>
  <c r="BP92" i="60"/>
  <c r="BD93" i="60"/>
  <c r="BE93" i="60"/>
  <c r="BF93" i="60"/>
  <c r="BG93" i="60"/>
  <c r="BH93" i="60"/>
  <c r="BI93" i="60"/>
  <c r="BJ93" i="60"/>
  <c r="BK93" i="60"/>
  <c r="BL93" i="60"/>
  <c r="BM93" i="60"/>
  <c r="BN93" i="60"/>
  <c r="BO93" i="60"/>
  <c r="BP93" i="60"/>
  <c r="BD94" i="60"/>
  <c r="BE94" i="60"/>
  <c r="BF94" i="60"/>
  <c r="BG94" i="60"/>
  <c r="BH94" i="60"/>
  <c r="BI94" i="60"/>
  <c r="BJ94" i="60"/>
  <c r="BK94" i="60"/>
  <c r="BL94" i="60"/>
  <c r="BM94" i="60"/>
  <c r="BN94" i="60"/>
  <c r="BO94" i="60"/>
  <c r="BP94" i="60"/>
  <c r="BD95" i="60"/>
  <c r="BE95" i="60"/>
  <c r="BF95" i="60"/>
  <c r="BG95" i="60"/>
  <c r="BH95" i="60"/>
  <c r="BI95" i="60"/>
  <c r="BJ95" i="60"/>
  <c r="BK95" i="60"/>
  <c r="BL95" i="60"/>
  <c r="BM95" i="60"/>
  <c r="BN95" i="60"/>
  <c r="BO95" i="60"/>
  <c r="BP95" i="60"/>
  <c r="BD96" i="60"/>
  <c r="BE96" i="60"/>
  <c r="BF96" i="60"/>
  <c r="BG96" i="60"/>
  <c r="BH96" i="60"/>
  <c r="BI96" i="60"/>
  <c r="BJ96" i="60"/>
  <c r="BK96" i="60"/>
  <c r="BL96" i="60"/>
  <c r="BM96" i="60"/>
  <c r="BN96" i="60"/>
  <c r="BO96" i="60"/>
  <c r="BP96" i="60"/>
  <c r="BD97" i="60"/>
  <c r="BE97" i="60"/>
  <c r="BF97" i="60"/>
  <c r="BG97" i="60"/>
  <c r="BH97" i="60"/>
  <c r="BI97" i="60"/>
  <c r="BJ97" i="60"/>
  <c r="BK97" i="60"/>
  <c r="BL97" i="60"/>
  <c r="BM97" i="60"/>
  <c r="BN97" i="60"/>
  <c r="BO97" i="60"/>
  <c r="BP97" i="60"/>
  <c r="BD98" i="60"/>
  <c r="BE98" i="60"/>
  <c r="BF98" i="60"/>
  <c r="BG98" i="60"/>
  <c r="BH98" i="60"/>
  <c r="BI98" i="60"/>
  <c r="BJ98" i="60"/>
  <c r="BK98" i="60"/>
  <c r="BL98" i="60"/>
  <c r="BM98" i="60"/>
  <c r="BN98" i="60"/>
  <c r="BO98" i="60"/>
  <c r="BP98" i="60"/>
  <c r="BD99" i="60"/>
  <c r="BE99" i="60"/>
  <c r="BF99" i="60"/>
  <c r="BG99" i="60"/>
  <c r="BH99" i="60"/>
  <c r="BI99" i="60"/>
  <c r="BJ99" i="60"/>
  <c r="BK99" i="60"/>
  <c r="BL99" i="60"/>
  <c r="BM99" i="60"/>
  <c r="BN99" i="60"/>
  <c r="BO99" i="60"/>
  <c r="BP99" i="60"/>
  <c r="BD100" i="60"/>
  <c r="BE100" i="60"/>
  <c r="BF100" i="60"/>
  <c r="BG100" i="60"/>
  <c r="BH100" i="60"/>
  <c r="BI100" i="60"/>
  <c r="BJ100" i="60"/>
  <c r="BK100" i="60"/>
  <c r="BL100" i="60"/>
  <c r="BM100" i="60"/>
  <c r="BN100" i="60"/>
  <c r="BO100" i="60"/>
  <c r="BP100" i="60"/>
  <c r="BD101" i="60"/>
  <c r="BE101" i="60"/>
  <c r="BF101" i="60"/>
  <c r="BG101" i="60"/>
  <c r="BH101" i="60"/>
  <c r="BI101" i="60"/>
  <c r="BJ101" i="60"/>
  <c r="BK101" i="60"/>
  <c r="BL101" i="60"/>
  <c r="BM101" i="60"/>
  <c r="BN101" i="60"/>
  <c r="BO101" i="60"/>
  <c r="BP101" i="60"/>
  <c r="BD102" i="60"/>
  <c r="BE102" i="60"/>
  <c r="BF102" i="60"/>
  <c r="BG102" i="60"/>
  <c r="BH102" i="60"/>
  <c r="BI102" i="60"/>
  <c r="BJ102" i="60"/>
  <c r="BK102" i="60"/>
  <c r="BL102" i="60"/>
  <c r="BM102" i="60"/>
  <c r="BN102" i="60"/>
  <c r="BO102" i="60"/>
  <c r="BP102" i="60"/>
  <c r="BD103" i="60"/>
  <c r="BE103" i="60"/>
  <c r="BF103" i="60"/>
  <c r="BG103" i="60"/>
  <c r="BH103" i="60"/>
  <c r="BI103" i="60"/>
  <c r="BJ103" i="60"/>
  <c r="BK103" i="60"/>
  <c r="BL103" i="60"/>
  <c r="BM103" i="60"/>
  <c r="BN103" i="60"/>
  <c r="BO103" i="60"/>
  <c r="BP103" i="60"/>
  <c r="BD104" i="60"/>
  <c r="BE104" i="60"/>
  <c r="BF104" i="60"/>
  <c r="BG104" i="60"/>
  <c r="BH104" i="60"/>
  <c r="BI104" i="60"/>
  <c r="BJ104" i="60"/>
  <c r="BK104" i="60"/>
  <c r="BL104" i="60"/>
  <c r="BM104" i="60"/>
  <c r="BN104" i="60"/>
  <c r="BO104" i="60"/>
  <c r="BP104" i="60"/>
  <c r="BD105" i="60"/>
  <c r="BE105" i="60"/>
  <c r="BF105" i="60"/>
  <c r="BG105" i="60"/>
  <c r="BH105" i="60"/>
  <c r="BI105" i="60"/>
  <c r="BJ105" i="60"/>
  <c r="BK105" i="60"/>
  <c r="BL105" i="60"/>
  <c r="BM105" i="60"/>
  <c r="BN105" i="60"/>
  <c r="BO105" i="60"/>
  <c r="BP105" i="60"/>
  <c r="BD106" i="60"/>
  <c r="BE106" i="60"/>
  <c r="BF106" i="60"/>
  <c r="BG106" i="60"/>
  <c r="BH106" i="60"/>
  <c r="BI106" i="60"/>
  <c r="BJ106" i="60"/>
  <c r="BK106" i="60"/>
  <c r="BL106" i="60"/>
  <c r="BM106" i="60"/>
  <c r="BN106" i="60"/>
  <c r="BO106" i="60"/>
  <c r="BP106" i="60"/>
  <c r="BD107" i="60"/>
  <c r="BE107" i="60"/>
  <c r="BF107" i="60"/>
  <c r="BG107" i="60"/>
  <c r="BH107" i="60"/>
  <c r="BI107" i="60"/>
  <c r="BJ107" i="60"/>
  <c r="BK107" i="60"/>
  <c r="BL107" i="60"/>
  <c r="BM107" i="60"/>
  <c r="BN107" i="60"/>
  <c r="BO107" i="60"/>
  <c r="BP107" i="60"/>
  <c r="BD108" i="60"/>
  <c r="BE108" i="60"/>
  <c r="BF108" i="60"/>
  <c r="BG108" i="60"/>
  <c r="BH108" i="60"/>
  <c r="BI108" i="60"/>
  <c r="BJ108" i="60"/>
  <c r="BK108" i="60"/>
  <c r="BL108" i="60"/>
  <c r="BM108" i="60"/>
  <c r="BN108" i="60"/>
  <c r="BO108" i="60"/>
  <c r="BP108" i="60"/>
  <c r="BD109" i="60"/>
  <c r="BE109" i="60"/>
  <c r="BF109" i="60"/>
  <c r="BG109" i="60"/>
  <c r="BH109" i="60"/>
  <c r="BI109" i="60"/>
  <c r="BJ109" i="60"/>
  <c r="BK109" i="60"/>
  <c r="BL109" i="60"/>
  <c r="BM109" i="60"/>
  <c r="BN109" i="60"/>
  <c r="BO109" i="60"/>
  <c r="BP109" i="60"/>
  <c r="BD110" i="60"/>
  <c r="BE110" i="60"/>
  <c r="BF110" i="60"/>
  <c r="BG110" i="60"/>
  <c r="BH110" i="60"/>
  <c r="BI110" i="60"/>
  <c r="BJ110" i="60"/>
  <c r="BK110" i="60"/>
  <c r="BL110" i="60"/>
  <c r="BM110" i="60"/>
  <c r="BN110" i="60"/>
  <c r="BO110" i="60"/>
  <c r="BP110" i="60"/>
  <c r="BD111" i="60"/>
  <c r="BE111" i="60"/>
  <c r="BF111" i="60"/>
  <c r="BG111" i="60"/>
  <c r="BH111" i="60"/>
  <c r="BI111" i="60"/>
  <c r="BJ111" i="60"/>
  <c r="BK111" i="60"/>
  <c r="BL111" i="60"/>
  <c r="BM111" i="60"/>
  <c r="BN111" i="60"/>
  <c r="BO111" i="60"/>
  <c r="BP111" i="60"/>
  <c r="BD112" i="60"/>
  <c r="BE112" i="60"/>
  <c r="BF112" i="60"/>
  <c r="BG112" i="60"/>
  <c r="BH112" i="60"/>
  <c r="BI112" i="60"/>
  <c r="BJ112" i="60"/>
  <c r="BK112" i="60"/>
  <c r="BL112" i="60"/>
  <c r="BM112" i="60"/>
  <c r="BN112" i="60"/>
  <c r="BO112" i="60"/>
  <c r="BP112" i="60"/>
  <c r="BD113" i="60"/>
  <c r="BE113" i="60"/>
  <c r="BF113" i="60"/>
  <c r="BG113" i="60"/>
  <c r="BH113" i="60"/>
  <c r="BI113" i="60"/>
  <c r="BJ113" i="60"/>
  <c r="BK113" i="60"/>
  <c r="BL113" i="60"/>
  <c r="BM113" i="60"/>
  <c r="BN113" i="60"/>
  <c r="BO113" i="60"/>
  <c r="BP113" i="60"/>
  <c r="BD114" i="60"/>
  <c r="BE114" i="60"/>
  <c r="BF114" i="60"/>
  <c r="BG114" i="60"/>
  <c r="BH114" i="60"/>
  <c r="BI114" i="60"/>
  <c r="BJ114" i="60"/>
  <c r="BK114" i="60"/>
  <c r="BL114" i="60"/>
  <c r="BM114" i="60"/>
  <c r="BN114" i="60"/>
  <c r="BO114" i="60"/>
  <c r="BP114" i="60"/>
  <c r="BD115" i="60"/>
  <c r="BE115" i="60"/>
  <c r="BF115" i="60"/>
  <c r="BG115" i="60"/>
  <c r="BH115" i="60"/>
  <c r="BI115" i="60"/>
  <c r="BJ115" i="60"/>
  <c r="BK115" i="60"/>
  <c r="BL115" i="60"/>
  <c r="BM115" i="60"/>
  <c r="BN115" i="60"/>
  <c r="BO115" i="60"/>
  <c r="BP115" i="60"/>
  <c r="BD116" i="60"/>
  <c r="BE116" i="60"/>
  <c r="BF116" i="60"/>
  <c r="BG116" i="60"/>
  <c r="BH116" i="60"/>
  <c r="BI116" i="60"/>
  <c r="BJ116" i="60"/>
  <c r="BK116" i="60"/>
  <c r="BL116" i="60"/>
  <c r="BM116" i="60"/>
  <c r="BN116" i="60"/>
  <c r="BO116" i="60"/>
  <c r="BP116" i="60"/>
  <c r="BD117" i="60"/>
  <c r="BE117" i="60"/>
  <c r="BF117" i="60"/>
  <c r="BG117" i="60"/>
  <c r="BH117" i="60"/>
  <c r="BI117" i="60"/>
  <c r="BJ117" i="60"/>
  <c r="BK117" i="60"/>
  <c r="BL117" i="60"/>
  <c r="BM117" i="60"/>
  <c r="BN117" i="60"/>
  <c r="BO117" i="60"/>
  <c r="BP117" i="60"/>
  <c r="BD118" i="60"/>
  <c r="BE118" i="60"/>
  <c r="BF118" i="60"/>
  <c r="BG118" i="60"/>
  <c r="BH118" i="60"/>
  <c r="BI118" i="60"/>
  <c r="BJ118" i="60"/>
  <c r="BK118" i="60"/>
  <c r="BL118" i="60"/>
  <c r="BM118" i="60"/>
  <c r="BN118" i="60"/>
  <c r="BO118" i="60"/>
  <c r="BP118" i="60"/>
  <c r="BD119" i="60"/>
  <c r="BE119" i="60"/>
  <c r="BF119" i="60"/>
  <c r="BG119" i="60"/>
  <c r="BH119" i="60"/>
  <c r="BI119" i="60"/>
  <c r="BJ119" i="60"/>
  <c r="BK119" i="60"/>
  <c r="BL119" i="60"/>
  <c r="BM119" i="60"/>
  <c r="BN119" i="60"/>
  <c r="BO119" i="60"/>
  <c r="BP119" i="60"/>
  <c r="BD120" i="60"/>
  <c r="BE120" i="60"/>
  <c r="BF120" i="60"/>
  <c r="BG120" i="60"/>
  <c r="BH120" i="60"/>
  <c r="BI120" i="60"/>
  <c r="BJ120" i="60"/>
  <c r="BK120" i="60"/>
  <c r="BL120" i="60"/>
  <c r="BM120" i="60"/>
  <c r="BN120" i="60"/>
  <c r="BO120" i="60"/>
  <c r="BP120" i="60"/>
  <c r="BD121" i="60"/>
  <c r="BE121" i="60"/>
  <c r="BF121" i="60"/>
  <c r="BG121" i="60"/>
  <c r="BH121" i="60"/>
  <c r="BI121" i="60"/>
  <c r="BJ121" i="60"/>
  <c r="BK121" i="60"/>
  <c r="BL121" i="60"/>
  <c r="BM121" i="60"/>
  <c r="BN121" i="60"/>
  <c r="BO121" i="60"/>
  <c r="BP121" i="60"/>
  <c r="BD122" i="60"/>
  <c r="BE122" i="60"/>
  <c r="BF122" i="60"/>
  <c r="BG122" i="60"/>
  <c r="BH122" i="60"/>
  <c r="BI122" i="60"/>
  <c r="BJ122" i="60"/>
  <c r="BK122" i="60"/>
  <c r="BL122" i="60"/>
  <c r="BM122" i="60"/>
  <c r="BN122" i="60"/>
  <c r="BO122" i="60"/>
  <c r="BP122" i="60"/>
  <c r="BD123" i="60"/>
  <c r="BE123" i="60"/>
  <c r="BF123" i="60"/>
  <c r="BG123" i="60"/>
  <c r="BH123" i="60"/>
  <c r="BI123" i="60"/>
  <c r="BJ123" i="60"/>
  <c r="BK123" i="60"/>
  <c r="BL123" i="60"/>
  <c r="BM123" i="60"/>
  <c r="BN123" i="60"/>
  <c r="BO123" i="60"/>
  <c r="BP123" i="60"/>
  <c r="BD124" i="60"/>
  <c r="BE124" i="60"/>
  <c r="BF124" i="60"/>
  <c r="BG124" i="60"/>
  <c r="BH124" i="60"/>
  <c r="BI124" i="60"/>
  <c r="BJ124" i="60"/>
  <c r="BK124" i="60"/>
  <c r="BL124" i="60"/>
  <c r="BM124" i="60"/>
  <c r="BN124" i="60"/>
  <c r="BO124" i="60"/>
  <c r="BP124" i="60"/>
  <c r="BD125" i="60"/>
  <c r="BE125" i="60"/>
  <c r="BF125" i="60"/>
  <c r="BG125" i="60"/>
  <c r="BH125" i="60"/>
  <c r="BI125" i="60"/>
  <c r="BJ125" i="60"/>
  <c r="BK125" i="60"/>
  <c r="BL125" i="60"/>
  <c r="BM125" i="60"/>
  <c r="BN125" i="60"/>
  <c r="BO125" i="60"/>
  <c r="BP125" i="60"/>
  <c r="BD126" i="60"/>
  <c r="BE126" i="60"/>
  <c r="BF126" i="60"/>
  <c r="BG126" i="60"/>
  <c r="BH126" i="60"/>
  <c r="BI126" i="60"/>
  <c r="BJ126" i="60"/>
  <c r="BK126" i="60"/>
  <c r="BL126" i="60"/>
  <c r="BM126" i="60"/>
  <c r="BN126" i="60"/>
  <c r="BO126" i="60"/>
  <c r="BP126" i="60"/>
  <c r="BD127" i="60"/>
  <c r="BE127" i="60"/>
  <c r="BF127" i="60"/>
  <c r="BG127" i="60"/>
  <c r="BH127" i="60"/>
  <c r="BI127" i="60"/>
  <c r="BJ127" i="60"/>
  <c r="BK127" i="60"/>
  <c r="BL127" i="60"/>
  <c r="BM127" i="60"/>
  <c r="BN127" i="60"/>
  <c r="BO127" i="60"/>
  <c r="BP127" i="60"/>
  <c r="BD128" i="60"/>
  <c r="BE128" i="60"/>
  <c r="BF128" i="60"/>
  <c r="BG128" i="60"/>
  <c r="BH128" i="60"/>
  <c r="BI128" i="60"/>
  <c r="BJ128" i="60"/>
  <c r="BK128" i="60"/>
  <c r="BL128" i="60"/>
  <c r="BM128" i="60"/>
  <c r="BN128" i="60"/>
  <c r="BO128" i="60"/>
  <c r="BP128" i="60"/>
  <c r="BD129" i="60"/>
  <c r="BE129" i="60"/>
  <c r="BF129" i="60"/>
  <c r="BG129" i="60"/>
  <c r="BH129" i="60"/>
  <c r="BI129" i="60"/>
  <c r="BJ129" i="60"/>
  <c r="BK129" i="60"/>
  <c r="BL129" i="60"/>
  <c r="BM129" i="60"/>
  <c r="BN129" i="60"/>
  <c r="BO129" i="60"/>
  <c r="BP129" i="60"/>
  <c r="BD130" i="60"/>
  <c r="BE130" i="60"/>
  <c r="BF130" i="60"/>
  <c r="BG130" i="60"/>
  <c r="BH130" i="60"/>
  <c r="BI130" i="60"/>
  <c r="BJ130" i="60"/>
  <c r="BK130" i="60"/>
  <c r="BL130" i="60"/>
  <c r="BM130" i="60"/>
  <c r="BN130" i="60"/>
  <c r="BO130" i="60"/>
  <c r="BP130" i="60"/>
  <c r="BD131" i="60"/>
  <c r="BE131" i="60"/>
  <c r="BF131" i="60"/>
  <c r="BG131" i="60"/>
  <c r="BH131" i="60"/>
  <c r="BI131" i="60"/>
  <c r="BJ131" i="60"/>
  <c r="BK131" i="60"/>
  <c r="BL131" i="60"/>
  <c r="BM131" i="60"/>
  <c r="BN131" i="60"/>
  <c r="BO131" i="60"/>
  <c r="BP131" i="60"/>
  <c r="BD132" i="60"/>
  <c r="BE132" i="60"/>
  <c r="BF132" i="60"/>
  <c r="BG132" i="60"/>
  <c r="BH132" i="60"/>
  <c r="BI132" i="60"/>
  <c r="BJ132" i="60"/>
  <c r="BK132" i="60"/>
  <c r="BL132" i="60"/>
  <c r="BM132" i="60"/>
  <c r="BN132" i="60"/>
  <c r="BO132" i="60"/>
  <c r="BP132" i="60"/>
  <c r="BD133" i="60"/>
  <c r="BE133" i="60"/>
  <c r="BF133" i="60"/>
  <c r="BG133" i="60"/>
  <c r="BH133" i="60"/>
  <c r="BI133" i="60"/>
  <c r="BJ133" i="60"/>
  <c r="BK133" i="60"/>
  <c r="BL133" i="60"/>
  <c r="BM133" i="60"/>
  <c r="BN133" i="60"/>
  <c r="BO133" i="60"/>
  <c r="BP133" i="60"/>
  <c r="BD134" i="60"/>
  <c r="BE134" i="60"/>
  <c r="BF134" i="60"/>
  <c r="BG134" i="60"/>
  <c r="BH134" i="60"/>
  <c r="BI134" i="60"/>
  <c r="BJ134" i="60"/>
  <c r="BK134" i="60"/>
  <c r="BL134" i="60"/>
  <c r="BM134" i="60"/>
  <c r="BN134" i="60"/>
  <c r="BO134" i="60"/>
  <c r="BP134" i="60"/>
  <c r="BD135" i="60"/>
  <c r="BE135" i="60"/>
  <c r="BF135" i="60"/>
  <c r="BG135" i="60"/>
  <c r="BH135" i="60"/>
  <c r="BI135" i="60"/>
  <c r="BJ135" i="60"/>
  <c r="BK135" i="60"/>
  <c r="BL135" i="60"/>
  <c r="BM135" i="60"/>
  <c r="BN135" i="60"/>
  <c r="BO135" i="60"/>
  <c r="BP135" i="60"/>
  <c r="BD136" i="60"/>
  <c r="BE136" i="60"/>
  <c r="BF136" i="60"/>
  <c r="BG136" i="60"/>
  <c r="BH136" i="60"/>
  <c r="BI136" i="60"/>
  <c r="BJ136" i="60"/>
  <c r="BK136" i="60"/>
  <c r="BL136" i="60"/>
  <c r="BM136" i="60"/>
  <c r="BN136" i="60"/>
  <c r="BO136" i="60"/>
  <c r="BP136" i="60"/>
  <c r="BD137" i="60"/>
  <c r="BE137" i="60"/>
  <c r="BF137" i="60"/>
  <c r="BG137" i="60"/>
  <c r="BH137" i="60"/>
  <c r="BI137" i="60"/>
  <c r="BJ137" i="60"/>
  <c r="BK137" i="60"/>
  <c r="BL137" i="60"/>
  <c r="BM137" i="60"/>
  <c r="BN137" i="60"/>
  <c r="BO137" i="60"/>
  <c r="BP137" i="60"/>
  <c r="BD138" i="60"/>
  <c r="BE138" i="60"/>
  <c r="BF138" i="60"/>
  <c r="BG138" i="60"/>
  <c r="BH138" i="60"/>
  <c r="BI138" i="60"/>
  <c r="BJ138" i="60"/>
  <c r="BK138" i="60"/>
  <c r="BL138" i="60"/>
  <c r="BM138" i="60"/>
  <c r="BN138" i="60"/>
  <c r="BO138" i="60"/>
  <c r="BP138" i="60"/>
  <c r="BD139" i="60"/>
  <c r="BE139" i="60"/>
  <c r="BF139" i="60"/>
  <c r="BG139" i="60"/>
  <c r="BH139" i="60"/>
  <c r="BI139" i="60"/>
  <c r="BJ139" i="60"/>
  <c r="BK139" i="60"/>
  <c r="BL139" i="60"/>
  <c r="BM139" i="60"/>
  <c r="BN139" i="60"/>
  <c r="BO139" i="60"/>
  <c r="BP139" i="60"/>
  <c r="BD140" i="60"/>
  <c r="BE140" i="60"/>
  <c r="BF140" i="60"/>
  <c r="BG140" i="60"/>
  <c r="BH140" i="60"/>
  <c r="BI140" i="60"/>
  <c r="BJ140" i="60"/>
  <c r="BK140" i="60"/>
  <c r="BL140" i="60"/>
  <c r="BM140" i="60"/>
  <c r="BN140" i="60"/>
  <c r="BO140" i="60"/>
  <c r="BP140" i="60"/>
  <c r="BD141" i="60"/>
  <c r="BE141" i="60"/>
  <c r="BF141" i="60"/>
  <c r="BG141" i="60"/>
  <c r="BH141" i="60"/>
  <c r="BI141" i="60"/>
  <c r="BJ141" i="60"/>
  <c r="BK141" i="60"/>
  <c r="BL141" i="60"/>
  <c r="BM141" i="60"/>
  <c r="BN141" i="60"/>
  <c r="BO141" i="60"/>
  <c r="BP141" i="60"/>
  <c r="BD142" i="60"/>
  <c r="BE142" i="60"/>
  <c r="BF142" i="60"/>
  <c r="BG142" i="60"/>
  <c r="BH142" i="60"/>
  <c r="BI142" i="60"/>
  <c r="BJ142" i="60"/>
  <c r="BK142" i="60"/>
  <c r="BL142" i="60"/>
  <c r="BM142" i="60"/>
  <c r="BN142" i="60"/>
  <c r="BO142" i="60"/>
  <c r="BP142" i="60"/>
  <c r="BD143" i="60"/>
  <c r="BE143" i="60"/>
  <c r="BF143" i="60"/>
  <c r="BG143" i="60"/>
  <c r="BH143" i="60"/>
  <c r="BI143" i="60"/>
  <c r="BJ143" i="60"/>
  <c r="BK143" i="60"/>
  <c r="BL143" i="60"/>
  <c r="BM143" i="60"/>
  <c r="BN143" i="60"/>
  <c r="BO143" i="60"/>
  <c r="BP143" i="60"/>
  <c r="BD144" i="60"/>
  <c r="BE144" i="60"/>
  <c r="BF144" i="60"/>
  <c r="BG144" i="60"/>
  <c r="BH144" i="60"/>
  <c r="BI144" i="60"/>
  <c r="BJ144" i="60"/>
  <c r="BK144" i="60"/>
  <c r="BL144" i="60"/>
  <c r="BM144" i="60"/>
  <c r="BN144" i="60"/>
  <c r="BO144" i="60"/>
  <c r="BP144" i="60"/>
  <c r="BD145" i="60"/>
  <c r="BE145" i="60"/>
  <c r="BF145" i="60"/>
  <c r="BG145" i="60"/>
  <c r="BH145" i="60"/>
  <c r="BI145" i="60"/>
  <c r="BJ145" i="60"/>
  <c r="BK145" i="60"/>
  <c r="BL145" i="60"/>
  <c r="BM145" i="60"/>
  <c r="BN145" i="60"/>
  <c r="BO145" i="60"/>
  <c r="BP145" i="60"/>
  <c r="BD146" i="60"/>
  <c r="BE146" i="60"/>
  <c r="BF146" i="60"/>
  <c r="BG146" i="60"/>
  <c r="BH146" i="60"/>
  <c r="BI146" i="60"/>
  <c r="BJ146" i="60"/>
  <c r="BK146" i="60"/>
  <c r="BL146" i="60"/>
  <c r="BM146" i="60"/>
  <c r="BN146" i="60"/>
  <c r="BO146" i="60"/>
  <c r="BP146" i="60"/>
  <c r="BD147" i="60"/>
  <c r="BE147" i="60"/>
  <c r="BF147" i="60"/>
  <c r="BG147" i="60"/>
  <c r="BH147" i="60"/>
  <c r="BI147" i="60"/>
  <c r="BJ147" i="60"/>
  <c r="BK147" i="60"/>
  <c r="BL147" i="60"/>
  <c r="BM147" i="60"/>
  <c r="BN147" i="60"/>
  <c r="BO147" i="60"/>
  <c r="BP147" i="60"/>
  <c r="BD148" i="60"/>
  <c r="BE148" i="60"/>
  <c r="BF148" i="60"/>
  <c r="BG148" i="60"/>
  <c r="BH148" i="60"/>
  <c r="BI148" i="60"/>
  <c r="BJ148" i="60"/>
  <c r="BK148" i="60"/>
  <c r="BL148" i="60"/>
  <c r="BM148" i="60"/>
  <c r="BN148" i="60"/>
  <c r="BO148" i="60"/>
  <c r="BP148" i="60"/>
  <c r="BD149" i="60"/>
  <c r="BE149" i="60"/>
  <c r="BF149" i="60"/>
  <c r="BG149" i="60"/>
  <c r="BH149" i="60"/>
  <c r="BI149" i="60"/>
  <c r="BJ149" i="60"/>
  <c r="BK149" i="60"/>
  <c r="BL149" i="60"/>
  <c r="BM149" i="60"/>
  <c r="BN149" i="60"/>
  <c r="BO149" i="60"/>
  <c r="BP149" i="60"/>
  <c r="BD150" i="60"/>
  <c r="BE150" i="60"/>
  <c r="BF150" i="60"/>
  <c r="BG150" i="60"/>
  <c r="BH150" i="60"/>
  <c r="BI150" i="60"/>
  <c r="BJ150" i="60"/>
  <c r="BK150" i="60"/>
  <c r="BL150" i="60"/>
  <c r="BM150" i="60"/>
  <c r="BN150" i="60"/>
  <c r="BO150" i="60"/>
  <c r="BP150" i="60"/>
  <c r="BD151" i="60"/>
  <c r="BE151" i="60"/>
  <c r="BF151" i="60"/>
  <c r="BG151" i="60"/>
  <c r="BH151" i="60"/>
  <c r="BI151" i="60"/>
  <c r="BJ151" i="60"/>
  <c r="BK151" i="60"/>
  <c r="BL151" i="60"/>
  <c r="BM151" i="60"/>
  <c r="BN151" i="60"/>
  <c r="BO151" i="60"/>
  <c r="BP151" i="60"/>
  <c r="BD152" i="60"/>
  <c r="BE152" i="60"/>
  <c r="BF152" i="60"/>
  <c r="BG152" i="60"/>
  <c r="BH152" i="60"/>
  <c r="BI152" i="60"/>
  <c r="BJ152" i="60"/>
  <c r="BK152" i="60"/>
  <c r="BL152" i="60"/>
  <c r="BM152" i="60"/>
  <c r="BN152" i="60"/>
  <c r="BO152" i="60"/>
  <c r="BP152" i="60"/>
  <c r="BD153" i="60"/>
  <c r="BE153" i="60"/>
  <c r="BF153" i="60"/>
  <c r="BG153" i="60"/>
  <c r="BH153" i="60"/>
  <c r="BI153" i="60"/>
  <c r="BJ153" i="60"/>
  <c r="BK153" i="60"/>
  <c r="BL153" i="60"/>
  <c r="BM153" i="60"/>
  <c r="BN153" i="60"/>
  <c r="BO153" i="60"/>
  <c r="BP153" i="60"/>
  <c r="BD154" i="60"/>
  <c r="BE154" i="60"/>
  <c r="BF154" i="60"/>
  <c r="BG154" i="60"/>
  <c r="BH154" i="60"/>
  <c r="BI154" i="60"/>
  <c r="BJ154" i="60"/>
  <c r="BK154" i="60"/>
  <c r="BL154" i="60"/>
  <c r="BM154" i="60"/>
  <c r="BN154" i="60"/>
  <c r="BO154" i="60"/>
  <c r="BP154" i="60"/>
  <c r="BD155" i="60"/>
  <c r="BE155" i="60"/>
  <c r="BF155" i="60"/>
  <c r="BG155" i="60"/>
  <c r="BH155" i="60"/>
  <c r="BI155" i="60"/>
  <c r="BJ155" i="60"/>
  <c r="BK155" i="60"/>
  <c r="BL155" i="60"/>
  <c r="BM155" i="60"/>
  <c r="BN155" i="60"/>
  <c r="BO155" i="60"/>
  <c r="BP155" i="60"/>
  <c r="BD156" i="60"/>
  <c r="BE156" i="60"/>
  <c r="BF156" i="60"/>
  <c r="BG156" i="60"/>
  <c r="BH156" i="60"/>
  <c r="BI156" i="60"/>
  <c r="BJ156" i="60"/>
  <c r="BK156" i="60"/>
  <c r="BL156" i="60"/>
  <c r="BM156" i="60"/>
  <c r="BN156" i="60"/>
  <c r="BO156" i="60"/>
  <c r="BP156" i="60"/>
  <c r="BD157" i="60"/>
  <c r="BE157" i="60"/>
  <c r="BF157" i="60"/>
  <c r="BG157" i="60"/>
  <c r="BH157" i="60"/>
  <c r="BI157" i="60"/>
  <c r="BJ157" i="60"/>
  <c r="BK157" i="60"/>
  <c r="BL157" i="60"/>
  <c r="BM157" i="60"/>
  <c r="BN157" i="60"/>
  <c r="BO157" i="60"/>
  <c r="BP157" i="60"/>
  <c r="BD158" i="60"/>
  <c r="BE158" i="60"/>
  <c r="BF158" i="60"/>
  <c r="BG158" i="60"/>
  <c r="BH158" i="60"/>
  <c r="BI158" i="60"/>
  <c r="BJ158" i="60"/>
  <c r="BK158" i="60"/>
  <c r="BL158" i="60"/>
  <c r="BM158" i="60"/>
  <c r="BN158" i="60"/>
  <c r="BO158" i="60"/>
  <c r="BP158" i="60"/>
  <c r="BD159" i="60"/>
  <c r="BE159" i="60"/>
  <c r="BF159" i="60"/>
  <c r="BG159" i="60"/>
  <c r="BH159" i="60"/>
  <c r="BI159" i="60"/>
  <c r="BJ159" i="60"/>
  <c r="BK159" i="60"/>
  <c r="BL159" i="60"/>
  <c r="BM159" i="60"/>
  <c r="BN159" i="60"/>
  <c r="BO159" i="60"/>
  <c r="BP159" i="60"/>
  <c r="BD160" i="60"/>
  <c r="BE160" i="60"/>
  <c r="BF160" i="60"/>
  <c r="BG160" i="60"/>
  <c r="BH160" i="60"/>
  <c r="BI160" i="60"/>
  <c r="BJ160" i="60"/>
  <c r="BK160" i="60"/>
  <c r="BL160" i="60"/>
  <c r="BM160" i="60"/>
  <c r="BN160" i="60"/>
  <c r="BO160" i="60"/>
  <c r="BP160" i="60"/>
  <c r="BD161" i="60"/>
  <c r="BE161" i="60"/>
  <c r="BF161" i="60"/>
  <c r="BG161" i="60"/>
  <c r="BH161" i="60"/>
  <c r="BI161" i="60"/>
  <c r="BJ161" i="60"/>
  <c r="BK161" i="60"/>
  <c r="BL161" i="60"/>
  <c r="BM161" i="60"/>
  <c r="BN161" i="60"/>
  <c r="BO161" i="60"/>
  <c r="BP161" i="60"/>
  <c r="BD162" i="60"/>
  <c r="BE162" i="60"/>
  <c r="BF162" i="60"/>
  <c r="BG162" i="60"/>
  <c r="BH162" i="60"/>
  <c r="BI162" i="60"/>
  <c r="BJ162" i="60"/>
  <c r="BK162" i="60"/>
  <c r="BL162" i="60"/>
  <c r="BM162" i="60"/>
  <c r="BN162" i="60"/>
  <c r="BO162" i="60"/>
  <c r="BP162" i="60"/>
  <c r="BD163" i="60"/>
  <c r="BE163" i="60"/>
  <c r="BF163" i="60"/>
  <c r="BG163" i="60"/>
  <c r="BH163" i="60"/>
  <c r="BI163" i="60"/>
  <c r="BJ163" i="60"/>
  <c r="BK163" i="60"/>
  <c r="BL163" i="60"/>
  <c r="BM163" i="60"/>
  <c r="BN163" i="60"/>
  <c r="BO163" i="60"/>
  <c r="BP163" i="60"/>
  <c r="BD164" i="60"/>
  <c r="BE164" i="60"/>
  <c r="BF164" i="60"/>
  <c r="BG164" i="60"/>
  <c r="BH164" i="60"/>
  <c r="BI164" i="60"/>
  <c r="BJ164" i="60"/>
  <c r="BK164" i="60"/>
  <c r="BL164" i="60"/>
  <c r="BM164" i="60"/>
  <c r="BN164" i="60"/>
  <c r="BO164" i="60"/>
  <c r="BP164" i="60"/>
  <c r="BD165" i="60"/>
  <c r="BE165" i="60"/>
  <c r="BF165" i="60"/>
  <c r="BG165" i="60"/>
  <c r="BH165" i="60"/>
  <c r="BI165" i="60"/>
  <c r="BJ165" i="60"/>
  <c r="BK165" i="60"/>
  <c r="BL165" i="60"/>
  <c r="BM165" i="60"/>
  <c r="BN165" i="60"/>
  <c r="BO165" i="60"/>
  <c r="BP165" i="60"/>
  <c r="BD166" i="60"/>
  <c r="BE166" i="60"/>
  <c r="BF166" i="60"/>
  <c r="BG166" i="60"/>
  <c r="BH166" i="60"/>
  <c r="BI166" i="60"/>
  <c r="BJ166" i="60"/>
  <c r="BK166" i="60"/>
  <c r="BL166" i="60"/>
  <c r="BM166" i="60"/>
  <c r="BN166" i="60"/>
  <c r="BO166" i="60"/>
  <c r="BP166" i="60"/>
  <c r="BD167" i="60"/>
  <c r="BE167" i="60"/>
  <c r="BF167" i="60"/>
  <c r="BG167" i="60"/>
  <c r="BH167" i="60"/>
  <c r="BI167" i="60"/>
  <c r="BJ167" i="60"/>
  <c r="BK167" i="60"/>
  <c r="BL167" i="60"/>
  <c r="BM167" i="60"/>
  <c r="BN167" i="60"/>
  <c r="BO167" i="60"/>
  <c r="BP167" i="60"/>
  <c r="BD168" i="60"/>
  <c r="BE168" i="60"/>
  <c r="BF168" i="60"/>
  <c r="BG168" i="60"/>
  <c r="BH168" i="60"/>
  <c r="BI168" i="60"/>
  <c r="BJ168" i="60"/>
  <c r="BK168" i="60"/>
  <c r="BL168" i="60"/>
  <c r="BM168" i="60"/>
  <c r="BN168" i="60"/>
  <c r="BO168" i="60"/>
  <c r="BP168" i="60"/>
  <c r="BD169" i="60"/>
  <c r="BE169" i="60"/>
  <c r="BF169" i="60"/>
  <c r="BG169" i="60"/>
  <c r="BH169" i="60"/>
  <c r="BI169" i="60"/>
  <c r="BJ169" i="60"/>
  <c r="BK169" i="60"/>
  <c r="BL169" i="60"/>
  <c r="BM169" i="60"/>
  <c r="BN169" i="60"/>
  <c r="BO169" i="60"/>
  <c r="BP169" i="60"/>
  <c r="BD170" i="60"/>
  <c r="BE170" i="60"/>
  <c r="BF170" i="60"/>
  <c r="BG170" i="60"/>
  <c r="BH170" i="60"/>
  <c r="BI170" i="60"/>
  <c r="BJ170" i="60"/>
  <c r="BK170" i="60"/>
  <c r="BL170" i="60"/>
  <c r="BM170" i="60"/>
  <c r="BN170" i="60"/>
  <c r="BO170" i="60"/>
  <c r="BP170" i="60"/>
  <c r="BD171" i="60"/>
  <c r="BE171" i="60"/>
  <c r="BF171" i="60"/>
  <c r="BG171" i="60"/>
  <c r="BH171" i="60"/>
  <c r="BI171" i="60"/>
  <c r="BJ171" i="60"/>
  <c r="BK171" i="60"/>
  <c r="BL171" i="60"/>
  <c r="BM171" i="60"/>
  <c r="BN171" i="60"/>
  <c r="BO171" i="60"/>
  <c r="BP171" i="60"/>
  <c r="BD172" i="60"/>
  <c r="BE172" i="60"/>
  <c r="BF172" i="60"/>
  <c r="BG172" i="60"/>
  <c r="BH172" i="60"/>
  <c r="BI172" i="60"/>
  <c r="BJ172" i="60"/>
  <c r="BK172" i="60"/>
  <c r="BL172" i="60"/>
  <c r="BM172" i="60"/>
  <c r="BN172" i="60"/>
  <c r="BO172" i="60"/>
  <c r="BP172" i="60"/>
  <c r="BD173" i="60"/>
  <c r="BE173" i="60"/>
  <c r="BF173" i="60"/>
  <c r="BG173" i="60"/>
  <c r="BH173" i="60"/>
  <c r="BI173" i="60"/>
  <c r="BJ173" i="60"/>
  <c r="BK173" i="60"/>
  <c r="BL173" i="60"/>
  <c r="BM173" i="60"/>
  <c r="BN173" i="60"/>
  <c r="BO173" i="60"/>
  <c r="BP173" i="60"/>
  <c r="BD174" i="60"/>
  <c r="BE174" i="60"/>
  <c r="BF174" i="60"/>
  <c r="BG174" i="60"/>
  <c r="BH174" i="60"/>
  <c r="BI174" i="60"/>
  <c r="BJ174" i="60"/>
  <c r="BK174" i="60"/>
  <c r="BL174" i="60"/>
  <c r="BM174" i="60"/>
  <c r="BN174" i="60"/>
  <c r="BO174" i="60"/>
  <c r="BP174" i="60"/>
  <c r="BD175" i="60"/>
  <c r="BE175" i="60"/>
  <c r="BF175" i="60"/>
  <c r="BG175" i="60"/>
  <c r="BH175" i="60"/>
  <c r="BI175" i="60"/>
  <c r="BJ175" i="60"/>
  <c r="BK175" i="60"/>
  <c r="BL175" i="60"/>
  <c r="BM175" i="60"/>
  <c r="BN175" i="60"/>
  <c r="BO175" i="60"/>
  <c r="BP175" i="60"/>
  <c r="BD176" i="60"/>
  <c r="BE176" i="60"/>
  <c r="BF176" i="60"/>
  <c r="BG176" i="60"/>
  <c r="BH176" i="60"/>
  <c r="BI176" i="60"/>
  <c r="BJ176" i="60"/>
  <c r="BK176" i="60"/>
  <c r="BL176" i="60"/>
  <c r="BM176" i="60"/>
  <c r="BN176" i="60"/>
  <c r="BO176" i="60"/>
  <c r="BP176" i="60"/>
  <c r="BD177" i="60"/>
  <c r="BE177" i="60"/>
  <c r="BF177" i="60"/>
  <c r="BG177" i="60"/>
  <c r="BH177" i="60"/>
  <c r="BI177" i="60"/>
  <c r="BJ177" i="60"/>
  <c r="BK177" i="60"/>
  <c r="BL177" i="60"/>
  <c r="BM177" i="60"/>
  <c r="BN177" i="60"/>
  <c r="BO177" i="60"/>
  <c r="BP177" i="60"/>
  <c r="BD178" i="60"/>
  <c r="BE178" i="60"/>
  <c r="BF178" i="60"/>
  <c r="BG178" i="60"/>
  <c r="BH178" i="60"/>
  <c r="BI178" i="60"/>
  <c r="BJ178" i="60"/>
  <c r="BK178" i="60"/>
  <c r="BL178" i="60"/>
  <c r="BM178" i="60"/>
  <c r="BN178" i="60"/>
  <c r="BO178" i="60"/>
  <c r="BP178" i="60"/>
  <c r="BD179" i="60"/>
  <c r="BE179" i="60"/>
  <c r="BF179" i="60"/>
  <c r="BG179" i="60"/>
  <c r="BH179" i="60"/>
  <c r="BI179" i="60"/>
  <c r="BJ179" i="60"/>
  <c r="BK179" i="60"/>
  <c r="BL179" i="60"/>
  <c r="BM179" i="60"/>
  <c r="BN179" i="60"/>
  <c r="BO179" i="60"/>
  <c r="BP179" i="60"/>
  <c r="BD180" i="60"/>
  <c r="BE180" i="60"/>
  <c r="BF180" i="60"/>
  <c r="BG180" i="60"/>
  <c r="BH180" i="60"/>
  <c r="BI180" i="60"/>
  <c r="BJ180" i="60"/>
  <c r="BK180" i="60"/>
  <c r="BL180" i="60"/>
  <c r="BM180" i="60"/>
  <c r="BN180" i="60"/>
  <c r="BO180" i="60"/>
  <c r="BP180" i="60"/>
  <c r="BD181" i="60"/>
  <c r="BE181" i="60"/>
  <c r="BF181" i="60"/>
  <c r="BG181" i="60"/>
  <c r="BH181" i="60"/>
  <c r="BI181" i="60"/>
  <c r="BJ181" i="60"/>
  <c r="BK181" i="60"/>
  <c r="BL181" i="60"/>
  <c r="BM181" i="60"/>
  <c r="BN181" i="60"/>
  <c r="BO181" i="60"/>
  <c r="BP181" i="60"/>
  <c r="BD182" i="60"/>
  <c r="BE182" i="60"/>
  <c r="BF182" i="60"/>
  <c r="BG182" i="60"/>
  <c r="BH182" i="60"/>
  <c r="BI182" i="60"/>
  <c r="BJ182" i="60"/>
  <c r="BK182" i="60"/>
  <c r="BL182" i="60"/>
  <c r="BM182" i="60"/>
  <c r="BN182" i="60"/>
  <c r="BO182" i="60"/>
  <c r="BP182" i="60"/>
  <c r="BD183" i="60"/>
  <c r="BE183" i="60"/>
  <c r="BF183" i="60"/>
  <c r="BG183" i="60"/>
  <c r="BH183" i="60"/>
  <c r="BI183" i="60"/>
  <c r="BJ183" i="60"/>
  <c r="BK183" i="60"/>
  <c r="BL183" i="60"/>
  <c r="BM183" i="60"/>
  <c r="BN183" i="60"/>
  <c r="BO183" i="60"/>
  <c r="BP183" i="60"/>
  <c r="BD184" i="60"/>
  <c r="BE184" i="60"/>
  <c r="BF184" i="60"/>
  <c r="BG184" i="60"/>
  <c r="BH184" i="60"/>
  <c r="BI184" i="60"/>
  <c r="BJ184" i="60"/>
  <c r="BK184" i="60"/>
  <c r="BL184" i="60"/>
  <c r="BM184" i="60"/>
  <c r="BN184" i="60"/>
  <c r="BO184" i="60"/>
  <c r="BP184" i="60"/>
  <c r="BD185" i="60"/>
  <c r="BE185" i="60"/>
  <c r="BF185" i="60"/>
  <c r="BG185" i="60"/>
  <c r="BH185" i="60"/>
  <c r="BI185" i="60"/>
  <c r="BJ185" i="60"/>
  <c r="BK185" i="60"/>
  <c r="BL185" i="60"/>
  <c r="BM185" i="60"/>
  <c r="BN185" i="60"/>
  <c r="BO185" i="60"/>
  <c r="BP185" i="60"/>
  <c r="BD186" i="60"/>
  <c r="BE186" i="60"/>
  <c r="BF186" i="60"/>
  <c r="BG186" i="60"/>
  <c r="BH186" i="60"/>
  <c r="BI186" i="60"/>
  <c r="BJ186" i="60"/>
  <c r="BK186" i="60"/>
  <c r="BL186" i="60"/>
  <c r="BM186" i="60"/>
  <c r="BN186" i="60"/>
  <c r="BO186" i="60"/>
  <c r="BP186" i="60"/>
  <c r="BD187" i="60"/>
  <c r="BE187" i="60"/>
  <c r="BF187" i="60"/>
  <c r="BG187" i="60"/>
  <c r="BH187" i="60"/>
  <c r="BI187" i="60"/>
  <c r="BJ187" i="60"/>
  <c r="BK187" i="60"/>
  <c r="BL187" i="60"/>
  <c r="BM187" i="60"/>
  <c r="BN187" i="60"/>
  <c r="BO187" i="60"/>
  <c r="BP187" i="60"/>
  <c r="BD188" i="60"/>
  <c r="BE188" i="60"/>
  <c r="BF188" i="60"/>
  <c r="BG188" i="60"/>
  <c r="BH188" i="60"/>
  <c r="BI188" i="60"/>
  <c r="BJ188" i="60"/>
  <c r="BK188" i="60"/>
  <c r="BL188" i="60"/>
  <c r="BM188" i="60"/>
  <c r="BN188" i="60"/>
  <c r="BO188" i="60"/>
  <c r="BP188" i="60"/>
  <c r="BD189" i="60"/>
  <c r="BE189" i="60"/>
  <c r="BF189" i="60"/>
  <c r="BG189" i="60"/>
  <c r="BH189" i="60"/>
  <c r="BI189" i="60"/>
  <c r="BJ189" i="60"/>
  <c r="BK189" i="60"/>
  <c r="BL189" i="60"/>
  <c r="BM189" i="60"/>
  <c r="BN189" i="60"/>
  <c r="BO189" i="60"/>
  <c r="BP189" i="60"/>
  <c r="BD190" i="60"/>
  <c r="BE190" i="60"/>
  <c r="BF190" i="60"/>
  <c r="BG190" i="60"/>
  <c r="BH190" i="60"/>
  <c r="BI190" i="60"/>
  <c r="BJ190" i="60"/>
  <c r="BK190" i="60"/>
  <c r="BL190" i="60"/>
  <c r="BM190" i="60"/>
  <c r="BN190" i="60"/>
  <c r="BO190" i="60"/>
  <c r="BP190" i="60"/>
  <c r="BD191" i="60"/>
  <c r="BE191" i="60"/>
  <c r="BF191" i="60"/>
  <c r="BG191" i="60"/>
  <c r="BH191" i="60"/>
  <c r="BI191" i="60"/>
  <c r="BJ191" i="60"/>
  <c r="BK191" i="60"/>
  <c r="BL191" i="60"/>
  <c r="BM191" i="60"/>
  <c r="BN191" i="60"/>
  <c r="BO191" i="60"/>
  <c r="BP191" i="60"/>
  <c r="BD192" i="60"/>
  <c r="BE192" i="60"/>
  <c r="BF192" i="60"/>
  <c r="BG192" i="60"/>
  <c r="BH192" i="60"/>
  <c r="BI192" i="60"/>
  <c r="BJ192" i="60"/>
  <c r="BK192" i="60"/>
  <c r="BL192" i="60"/>
  <c r="BM192" i="60"/>
  <c r="BN192" i="60"/>
  <c r="BO192" i="60"/>
  <c r="BP192" i="60"/>
  <c r="BD193" i="60"/>
  <c r="BE193" i="60"/>
  <c r="BF193" i="60"/>
  <c r="BG193" i="60"/>
  <c r="BH193" i="60"/>
  <c r="BI193" i="60"/>
  <c r="BJ193" i="60"/>
  <c r="BK193" i="60"/>
  <c r="BL193" i="60"/>
  <c r="BM193" i="60"/>
  <c r="BN193" i="60"/>
  <c r="BO193" i="60"/>
  <c r="BP193" i="60"/>
  <c r="BD194" i="60"/>
  <c r="BE194" i="60"/>
  <c r="BF194" i="60"/>
  <c r="BG194" i="60"/>
  <c r="BH194" i="60"/>
  <c r="BI194" i="60"/>
  <c r="BJ194" i="60"/>
  <c r="BK194" i="60"/>
  <c r="BL194" i="60"/>
  <c r="BM194" i="60"/>
  <c r="BN194" i="60"/>
  <c r="BO194" i="60"/>
  <c r="BP194" i="60"/>
  <c r="BD195" i="60"/>
  <c r="BE195" i="60"/>
  <c r="BF195" i="60"/>
  <c r="BG195" i="60"/>
  <c r="BH195" i="60"/>
  <c r="BI195" i="60"/>
  <c r="BJ195" i="60"/>
  <c r="BK195" i="60"/>
  <c r="BL195" i="60"/>
  <c r="BM195" i="60"/>
  <c r="BN195" i="60"/>
  <c r="BO195" i="60"/>
  <c r="BP195" i="60"/>
  <c r="BD196" i="60"/>
  <c r="BE196" i="60"/>
  <c r="BF196" i="60"/>
  <c r="BG196" i="60"/>
  <c r="BH196" i="60"/>
  <c r="BI196" i="60"/>
  <c r="BJ196" i="60"/>
  <c r="BK196" i="60"/>
  <c r="BL196" i="60"/>
  <c r="BM196" i="60"/>
  <c r="BN196" i="60"/>
  <c r="BO196" i="60"/>
  <c r="BP196" i="60"/>
  <c r="BD197" i="60"/>
  <c r="BE197" i="60"/>
  <c r="BF197" i="60"/>
  <c r="BG197" i="60"/>
  <c r="BH197" i="60"/>
  <c r="BI197" i="60"/>
  <c r="BJ197" i="60"/>
  <c r="BK197" i="60"/>
  <c r="BL197" i="60"/>
  <c r="BM197" i="60"/>
  <c r="BN197" i="60"/>
  <c r="BO197" i="60"/>
  <c r="BP197" i="60"/>
  <c r="BD198" i="60"/>
  <c r="BE198" i="60"/>
  <c r="BF198" i="60"/>
  <c r="BG198" i="60"/>
  <c r="BH198" i="60"/>
  <c r="BI198" i="60"/>
  <c r="BJ198" i="60"/>
  <c r="BK198" i="60"/>
  <c r="BL198" i="60"/>
  <c r="BM198" i="60"/>
  <c r="BN198" i="60"/>
  <c r="BO198" i="60"/>
  <c r="BP198" i="60"/>
  <c r="BD199" i="60"/>
  <c r="BE199" i="60"/>
  <c r="BF199" i="60"/>
  <c r="BG199" i="60"/>
  <c r="BH199" i="60"/>
  <c r="BI199" i="60"/>
  <c r="BJ199" i="60"/>
  <c r="BK199" i="60"/>
  <c r="BL199" i="60"/>
  <c r="BM199" i="60"/>
  <c r="BN199" i="60"/>
  <c r="BO199" i="60"/>
  <c r="BP199" i="60"/>
  <c r="BD200" i="60"/>
  <c r="BE200" i="60"/>
  <c r="BF200" i="60"/>
  <c r="BG200" i="60"/>
  <c r="BH200" i="60"/>
  <c r="BI200" i="60"/>
  <c r="BJ200" i="60"/>
  <c r="BK200" i="60"/>
  <c r="BL200" i="60"/>
  <c r="BM200" i="60"/>
  <c r="BN200" i="60"/>
  <c r="BO200" i="60"/>
  <c r="BP200" i="60"/>
  <c r="BD201" i="60"/>
  <c r="BE201" i="60"/>
  <c r="BF201" i="60"/>
  <c r="BG201" i="60"/>
  <c r="BH201" i="60"/>
  <c r="BI201" i="60"/>
  <c r="BJ201" i="60"/>
  <c r="BK201" i="60"/>
  <c r="BL201" i="60"/>
  <c r="BM201" i="60"/>
  <c r="BN201" i="60"/>
  <c r="BO201" i="60"/>
  <c r="BP201" i="60"/>
  <c r="BD202" i="60"/>
  <c r="BE202" i="60"/>
  <c r="BF202" i="60"/>
  <c r="BG202" i="60"/>
  <c r="BH202" i="60"/>
  <c r="BI202" i="60"/>
  <c r="BJ202" i="60"/>
  <c r="BK202" i="60"/>
  <c r="BL202" i="60"/>
  <c r="BM202" i="60"/>
  <c r="BN202" i="60"/>
  <c r="BO202" i="60"/>
  <c r="BP202" i="60"/>
  <c r="BD203" i="60"/>
  <c r="BE203" i="60"/>
  <c r="BF203" i="60"/>
  <c r="BG203" i="60"/>
  <c r="BH203" i="60"/>
  <c r="BI203" i="60"/>
  <c r="BJ203" i="60"/>
  <c r="BK203" i="60"/>
  <c r="BL203" i="60"/>
  <c r="BM203" i="60"/>
  <c r="BN203" i="60"/>
  <c r="BO203" i="60"/>
  <c r="BP203" i="60"/>
  <c r="BD204" i="60"/>
  <c r="BE204" i="60"/>
  <c r="BF204" i="60"/>
  <c r="BG204" i="60"/>
  <c r="BH204" i="60"/>
  <c r="BI204" i="60"/>
  <c r="BJ204" i="60"/>
  <c r="BK204" i="60"/>
  <c r="BL204" i="60"/>
  <c r="BM204" i="60"/>
  <c r="BN204" i="60"/>
  <c r="BO204" i="60"/>
  <c r="BP204" i="60"/>
  <c r="BD205" i="60"/>
  <c r="BE205" i="60"/>
  <c r="BF205" i="60"/>
  <c r="BG205" i="60"/>
  <c r="BH205" i="60"/>
  <c r="BI205" i="60"/>
  <c r="BJ205" i="60"/>
  <c r="BK205" i="60"/>
  <c r="BL205" i="60"/>
  <c r="BM205" i="60"/>
  <c r="BN205" i="60"/>
  <c r="BO205" i="60"/>
  <c r="BP205" i="60"/>
  <c r="BD206" i="60"/>
  <c r="BE206" i="60"/>
  <c r="BF206" i="60"/>
  <c r="BG206" i="60"/>
  <c r="BH206" i="60"/>
  <c r="BI206" i="60"/>
  <c r="BJ206" i="60"/>
  <c r="BK206" i="60"/>
  <c r="BL206" i="60"/>
  <c r="BM206" i="60"/>
  <c r="BN206" i="60"/>
  <c r="BO206" i="60"/>
  <c r="BP206" i="60"/>
  <c r="BD207" i="60"/>
  <c r="BE207" i="60"/>
  <c r="BF207" i="60"/>
  <c r="BG207" i="60"/>
  <c r="BH207" i="60"/>
  <c r="BI207" i="60"/>
  <c r="BJ207" i="60"/>
  <c r="BK207" i="60"/>
  <c r="BL207" i="60"/>
  <c r="BM207" i="60"/>
  <c r="BN207" i="60"/>
  <c r="BO207" i="60"/>
  <c r="BP207" i="60"/>
  <c r="BD208" i="60"/>
  <c r="BE208" i="60"/>
  <c r="BF208" i="60"/>
  <c r="BG208" i="60"/>
  <c r="BH208" i="60"/>
  <c r="BI208" i="60"/>
  <c r="BJ208" i="60"/>
  <c r="BK208" i="60"/>
  <c r="BL208" i="60"/>
  <c r="BM208" i="60"/>
  <c r="BN208" i="60"/>
  <c r="BO208" i="60"/>
  <c r="BP208" i="60"/>
  <c r="BD209" i="60"/>
  <c r="BE209" i="60"/>
  <c r="BF209" i="60"/>
  <c r="BG209" i="60"/>
  <c r="BH209" i="60"/>
  <c r="BI209" i="60"/>
  <c r="BJ209" i="60"/>
  <c r="BK209" i="60"/>
  <c r="BL209" i="60"/>
  <c r="BM209" i="60"/>
  <c r="BN209" i="60"/>
  <c r="BO209" i="60"/>
  <c r="BP209" i="60"/>
  <c r="BD210" i="60"/>
  <c r="BE210" i="60"/>
  <c r="BF210" i="60"/>
  <c r="BG210" i="60"/>
  <c r="BH210" i="60"/>
  <c r="BI210" i="60"/>
  <c r="BJ210" i="60"/>
  <c r="BK210" i="60"/>
  <c r="BL210" i="60"/>
  <c r="BM210" i="60"/>
  <c r="BN210" i="60"/>
  <c r="BO210" i="60"/>
  <c r="BP210" i="60"/>
  <c r="BD211" i="60"/>
  <c r="BE211" i="60"/>
  <c r="BF211" i="60"/>
  <c r="BG211" i="60"/>
  <c r="BH211" i="60"/>
  <c r="BI211" i="60"/>
  <c r="BJ211" i="60"/>
  <c r="BK211" i="60"/>
  <c r="BL211" i="60"/>
  <c r="BM211" i="60"/>
  <c r="BN211" i="60"/>
  <c r="BO211" i="60"/>
  <c r="BP211" i="60"/>
  <c r="BD212" i="60"/>
  <c r="BE212" i="60"/>
  <c r="BF212" i="60"/>
  <c r="BG212" i="60"/>
  <c r="BH212" i="60"/>
  <c r="BI212" i="60"/>
  <c r="BJ212" i="60"/>
  <c r="BK212" i="60"/>
  <c r="BL212" i="60"/>
  <c r="BM212" i="60"/>
  <c r="BN212" i="60"/>
  <c r="BO212" i="60"/>
  <c r="BP212" i="60"/>
  <c r="BD213" i="60"/>
  <c r="BE213" i="60"/>
  <c r="BF213" i="60"/>
  <c r="BG213" i="60"/>
  <c r="BH213" i="60"/>
  <c r="BI213" i="60"/>
  <c r="BJ213" i="60"/>
  <c r="BK213" i="60"/>
  <c r="BL213" i="60"/>
  <c r="BM213" i="60"/>
  <c r="BN213" i="60"/>
  <c r="BO213" i="60"/>
  <c r="BP213" i="60"/>
  <c r="BD214" i="60"/>
  <c r="BE214" i="60"/>
  <c r="BF214" i="60"/>
  <c r="BG214" i="60"/>
  <c r="BH214" i="60"/>
  <c r="BI214" i="60"/>
  <c r="BJ214" i="60"/>
  <c r="BK214" i="60"/>
  <c r="BL214" i="60"/>
  <c r="BM214" i="60"/>
  <c r="BN214" i="60"/>
  <c r="BO214" i="60"/>
  <c r="BP214" i="60"/>
  <c r="BD215" i="60"/>
  <c r="BE215" i="60"/>
  <c r="BF215" i="60"/>
  <c r="BG215" i="60"/>
  <c r="BH215" i="60"/>
  <c r="BI215" i="60"/>
  <c r="BJ215" i="60"/>
  <c r="BK215" i="60"/>
  <c r="BL215" i="60"/>
  <c r="BM215" i="60"/>
  <c r="BN215" i="60"/>
  <c r="BO215" i="60"/>
  <c r="BP215" i="60"/>
  <c r="BD216" i="60"/>
  <c r="BE216" i="60"/>
  <c r="BF216" i="60"/>
  <c r="BG216" i="60"/>
  <c r="BH216" i="60"/>
  <c r="BI216" i="60"/>
  <c r="BJ216" i="60"/>
  <c r="BK216" i="60"/>
  <c r="BL216" i="60"/>
  <c r="BM216" i="60"/>
  <c r="BN216" i="60"/>
  <c r="BO216" i="60"/>
  <c r="BP216" i="60"/>
  <c r="BD217" i="60"/>
  <c r="BE217" i="60"/>
  <c r="BF217" i="60"/>
  <c r="BG217" i="60"/>
  <c r="BH217" i="60"/>
  <c r="BI217" i="60"/>
  <c r="BJ217" i="60"/>
  <c r="BK217" i="60"/>
  <c r="BL217" i="60"/>
  <c r="BM217" i="60"/>
  <c r="BN217" i="60"/>
  <c r="BO217" i="60"/>
  <c r="BP217" i="60"/>
  <c r="BD218" i="60"/>
  <c r="BE218" i="60"/>
  <c r="BF218" i="60"/>
  <c r="BG218" i="60"/>
  <c r="BH218" i="60"/>
  <c r="BI218" i="60"/>
  <c r="BJ218" i="60"/>
  <c r="BK218" i="60"/>
  <c r="BL218" i="60"/>
  <c r="BM218" i="60"/>
  <c r="BN218" i="60"/>
  <c r="BO218" i="60"/>
  <c r="BP218" i="60"/>
  <c r="BD219" i="60"/>
  <c r="BE219" i="60"/>
  <c r="BF219" i="60"/>
  <c r="BG219" i="60"/>
  <c r="BH219" i="60"/>
  <c r="BI219" i="60"/>
  <c r="BJ219" i="60"/>
  <c r="BK219" i="60"/>
  <c r="BL219" i="60"/>
  <c r="BM219" i="60"/>
  <c r="BN219" i="60"/>
  <c r="BO219" i="60"/>
  <c r="BP219" i="60"/>
  <c r="BD220" i="60"/>
  <c r="BE220" i="60"/>
  <c r="BF220" i="60"/>
  <c r="BG220" i="60"/>
  <c r="BH220" i="60"/>
  <c r="BI220" i="60"/>
  <c r="BJ220" i="60"/>
  <c r="BK220" i="60"/>
  <c r="BL220" i="60"/>
  <c r="BM220" i="60"/>
  <c r="BN220" i="60"/>
  <c r="BO220" i="60"/>
  <c r="BP220" i="60"/>
  <c r="BD221" i="60"/>
  <c r="BE221" i="60"/>
  <c r="BF221" i="60"/>
  <c r="BG221" i="60"/>
  <c r="BH221" i="60"/>
  <c r="BI221" i="60"/>
  <c r="BJ221" i="60"/>
  <c r="BK221" i="60"/>
  <c r="BL221" i="60"/>
  <c r="BM221" i="60"/>
  <c r="BN221" i="60"/>
  <c r="BO221" i="60"/>
  <c r="BP221" i="60"/>
  <c r="BD222" i="60"/>
  <c r="BE222" i="60"/>
  <c r="BF222" i="60"/>
  <c r="BG222" i="60"/>
  <c r="BH222" i="60"/>
  <c r="BI222" i="60"/>
  <c r="BJ222" i="60"/>
  <c r="BK222" i="60"/>
  <c r="BL222" i="60"/>
  <c r="BM222" i="60"/>
  <c r="BN222" i="60"/>
  <c r="BO222" i="60"/>
  <c r="BP222" i="60"/>
  <c r="BD223" i="60"/>
  <c r="BE223" i="60"/>
  <c r="BF223" i="60"/>
  <c r="BG223" i="60"/>
  <c r="BH223" i="60"/>
  <c r="BI223" i="60"/>
  <c r="BJ223" i="60"/>
  <c r="BK223" i="60"/>
  <c r="BL223" i="60"/>
  <c r="BM223" i="60"/>
  <c r="BN223" i="60"/>
  <c r="BO223" i="60"/>
  <c r="BP223" i="60"/>
  <c r="BD224" i="60"/>
  <c r="BE224" i="60"/>
  <c r="BF224" i="60"/>
  <c r="BG224" i="60"/>
  <c r="BH224" i="60"/>
  <c r="BI224" i="60"/>
  <c r="BJ224" i="60"/>
  <c r="BK224" i="60"/>
  <c r="BL224" i="60"/>
  <c r="BM224" i="60"/>
  <c r="BN224" i="60"/>
  <c r="BO224" i="60"/>
  <c r="BP224" i="60"/>
  <c r="BD225" i="60"/>
  <c r="BE225" i="60"/>
  <c r="BF225" i="60"/>
  <c r="BG225" i="60"/>
  <c r="BH225" i="60"/>
  <c r="BI225" i="60"/>
  <c r="BJ225" i="60"/>
  <c r="BK225" i="60"/>
  <c r="BL225" i="60"/>
  <c r="BM225" i="60"/>
  <c r="BN225" i="60"/>
  <c r="BO225" i="60"/>
  <c r="BP225" i="60"/>
  <c r="BD226" i="60"/>
  <c r="BE226" i="60"/>
  <c r="BF226" i="60"/>
  <c r="BG226" i="60"/>
  <c r="BH226" i="60"/>
  <c r="BI226" i="60"/>
  <c r="BJ226" i="60"/>
  <c r="BK226" i="60"/>
  <c r="BL226" i="60"/>
  <c r="BM226" i="60"/>
  <c r="BN226" i="60"/>
  <c r="BO226" i="60"/>
  <c r="BP226" i="60"/>
  <c r="BD227" i="60"/>
  <c r="BE227" i="60"/>
  <c r="BF227" i="60"/>
  <c r="BG227" i="60"/>
  <c r="BH227" i="60"/>
  <c r="BI227" i="60"/>
  <c r="BJ227" i="60"/>
  <c r="BK227" i="60"/>
  <c r="BL227" i="60"/>
  <c r="BM227" i="60"/>
  <c r="BN227" i="60"/>
  <c r="BO227" i="60"/>
  <c r="BP227" i="60"/>
  <c r="BD228" i="60"/>
  <c r="BE228" i="60"/>
  <c r="BF228" i="60"/>
  <c r="BG228" i="60"/>
  <c r="BH228" i="60"/>
  <c r="BI228" i="60"/>
  <c r="BJ228" i="60"/>
  <c r="BK228" i="60"/>
  <c r="BL228" i="60"/>
  <c r="BM228" i="60"/>
  <c r="BN228" i="60"/>
  <c r="BO228" i="60"/>
  <c r="BP228" i="60"/>
  <c r="BD229" i="60"/>
  <c r="BE229" i="60"/>
  <c r="BF229" i="60"/>
  <c r="BG229" i="60"/>
  <c r="BH229" i="60"/>
  <c r="BI229" i="60"/>
  <c r="BJ229" i="60"/>
  <c r="BK229" i="60"/>
  <c r="BL229" i="60"/>
  <c r="BM229" i="60"/>
  <c r="BN229" i="60"/>
  <c r="BO229" i="60"/>
  <c r="BP229" i="60"/>
  <c r="BD230" i="60"/>
  <c r="BE230" i="60"/>
  <c r="BF230" i="60"/>
  <c r="BG230" i="60"/>
  <c r="BH230" i="60"/>
  <c r="BI230" i="60"/>
  <c r="BJ230" i="60"/>
  <c r="BK230" i="60"/>
  <c r="BL230" i="60"/>
  <c r="BM230" i="60"/>
  <c r="BN230" i="60"/>
  <c r="BO230" i="60"/>
  <c r="BP230" i="60"/>
  <c r="BD231" i="60"/>
  <c r="BE231" i="60"/>
  <c r="BF231" i="60"/>
  <c r="BG231" i="60"/>
  <c r="BH231" i="60"/>
  <c r="BI231" i="60"/>
  <c r="BJ231" i="60"/>
  <c r="BK231" i="60"/>
  <c r="BL231" i="60"/>
  <c r="BM231" i="60"/>
  <c r="BN231" i="60"/>
  <c r="BO231" i="60"/>
  <c r="BP231" i="60"/>
  <c r="BD232" i="60"/>
  <c r="BE232" i="60"/>
  <c r="BF232" i="60"/>
  <c r="BG232" i="60"/>
  <c r="BH232" i="60"/>
  <c r="BI232" i="60"/>
  <c r="BJ232" i="60"/>
  <c r="BK232" i="60"/>
  <c r="BL232" i="60"/>
  <c r="BM232" i="60"/>
  <c r="BN232" i="60"/>
  <c r="BO232" i="60"/>
  <c r="BP232" i="60"/>
  <c r="BD233" i="60"/>
  <c r="BE233" i="60"/>
  <c r="BF233" i="60"/>
  <c r="BG233" i="60"/>
  <c r="BH233" i="60"/>
  <c r="BI233" i="60"/>
  <c r="BJ233" i="60"/>
  <c r="BK233" i="60"/>
  <c r="BL233" i="60"/>
  <c r="BM233" i="60"/>
  <c r="BN233" i="60"/>
  <c r="BO233" i="60"/>
  <c r="BP233" i="60"/>
  <c r="BD234" i="60"/>
  <c r="BE234" i="60"/>
  <c r="BF234" i="60"/>
  <c r="BG234" i="60"/>
  <c r="BH234" i="60"/>
  <c r="BI234" i="60"/>
  <c r="BJ234" i="60"/>
  <c r="BK234" i="60"/>
  <c r="BL234" i="60"/>
  <c r="BM234" i="60"/>
  <c r="BN234" i="60"/>
  <c r="BO234" i="60"/>
  <c r="BP234" i="60"/>
  <c r="BD235" i="60"/>
  <c r="BE235" i="60"/>
  <c r="BF235" i="60"/>
  <c r="BG235" i="60"/>
  <c r="BH235" i="60"/>
  <c r="BI235" i="60"/>
  <c r="BJ235" i="60"/>
  <c r="BK235" i="60"/>
  <c r="BL235" i="60"/>
  <c r="BM235" i="60"/>
  <c r="BN235" i="60"/>
  <c r="BO235" i="60"/>
  <c r="BP235" i="60"/>
  <c r="BD236" i="60"/>
  <c r="BE236" i="60"/>
  <c r="BF236" i="60"/>
  <c r="BG236" i="60"/>
  <c r="BH236" i="60"/>
  <c r="BI236" i="60"/>
  <c r="BJ236" i="60"/>
  <c r="BK236" i="60"/>
  <c r="BL236" i="60"/>
  <c r="BM236" i="60"/>
  <c r="BN236" i="60"/>
  <c r="BO236" i="60"/>
  <c r="BP236" i="60"/>
  <c r="BD237" i="60"/>
  <c r="BE237" i="60"/>
  <c r="BF237" i="60"/>
  <c r="BG237" i="60"/>
  <c r="BH237" i="60"/>
  <c r="BI237" i="60"/>
  <c r="BJ237" i="60"/>
  <c r="BK237" i="60"/>
  <c r="BL237" i="60"/>
  <c r="BM237" i="60"/>
  <c r="BN237" i="60"/>
  <c r="BO237" i="60"/>
  <c r="BP237" i="60"/>
  <c r="BD238" i="60"/>
  <c r="BE238" i="60"/>
  <c r="BF238" i="60"/>
  <c r="BG238" i="60"/>
  <c r="BH238" i="60"/>
  <c r="BI238" i="60"/>
  <c r="BJ238" i="60"/>
  <c r="BK238" i="60"/>
  <c r="BL238" i="60"/>
  <c r="BM238" i="60"/>
  <c r="BN238" i="60"/>
  <c r="BO238" i="60"/>
  <c r="BP238" i="60"/>
  <c r="BD239" i="60"/>
  <c r="BE239" i="60"/>
  <c r="BF239" i="60"/>
  <c r="BG239" i="60"/>
  <c r="BH239" i="60"/>
  <c r="BI239" i="60"/>
  <c r="BJ239" i="60"/>
  <c r="BK239" i="60"/>
  <c r="BL239" i="60"/>
  <c r="BM239" i="60"/>
  <c r="BN239" i="60"/>
  <c r="BO239" i="60"/>
  <c r="BP239" i="60"/>
  <c r="BD240" i="60"/>
  <c r="BE240" i="60"/>
  <c r="BF240" i="60"/>
  <c r="BG240" i="60"/>
  <c r="BH240" i="60"/>
  <c r="BI240" i="60"/>
  <c r="BJ240" i="60"/>
  <c r="BK240" i="60"/>
  <c r="BL240" i="60"/>
  <c r="BM240" i="60"/>
  <c r="BN240" i="60"/>
  <c r="BO240" i="60"/>
  <c r="BP240" i="60"/>
  <c r="BD241" i="60"/>
  <c r="BE241" i="60"/>
  <c r="BF241" i="60"/>
  <c r="BG241" i="60"/>
  <c r="BH241" i="60"/>
  <c r="BI241" i="60"/>
  <c r="BJ241" i="60"/>
  <c r="BK241" i="60"/>
  <c r="BL241" i="60"/>
  <c r="BM241" i="60"/>
  <c r="BN241" i="60"/>
  <c r="BO241" i="60"/>
  <c r="BP241" i="60"/>
  <c r="BD242" i="60"/>
  <c r="BE242" i="60"/>
  <c r="BF242" i="60"/>
  <c r="BG242" i="60"/>
  <c r="BH242" i="60"/>
  <c r="BI242" i="60"/>
  <c r="BJ242" i="60"/>
  <c r="BK242" i="60"/>
  <c r="BL242" i="60"/>
  <c r="BM242" i="60"/>
  <c r="BN242" i="60"/>
  <c r="BO242" i="60"/>
  <c r="BP242" i="60"/>
  <c r="BD243" i="60"/>
  <c r="BE243" i="60"/>
  <c r="BF243" i="60"/>
  <c r="BG243" i="60"/>
  <c r="BH243" i="60"/>
  <c r="BI243" i="60"/>
  <c r="BJ243" i="60"/>
  <c r="BK243" i="60"/>
  <c r="BL243" i="60"/>
  <c r="BM243" i="60"/>
  <c r="BN243" i="60"/>
  <c r="BO243" i="60"/>
  <c r="BP243" i="60"/>
  <c r="BD244" i="60"/>
  <c r="BE244" i="60"/>
  <c r="BF244" i="60"/>
  <c r="BG244" i="60"/>
  <c r="BH244" i="60"/>
  <c r="BI244" i="60"/>
  <c r="BJ244" i="60"/>
  <c r="BK244" i="60"/>
  <c r="BL244" i="60"/>
  <c r="BM244" i="60"/>
  <c r="BN244" i="60"/>
  <c r="BO244" i="60"/>
  <c r="BP244" i="60"/>
  <c r="BD245" i="60"/>
  <c r="BE245" i="60"/>
  <c r="BF245" i="60"/>
  <c r="BG245" i="60"/>
  <c r="BH245" i="60"/>
  <c r="BI245" i="60"/>
  <c r="BJ245" i="60"/>
  <c r="BK245" i="60"/>
  <c r="BL245" i="60"/>
  <c r="BM245" i="60"/>
  <c r="BN245" i="60"/>
  <c r="BO245" i="60"/>
  <c r="BP245" i="60"/>
  <c r="BD246" i="60"/>
  <c r="BE246" i="60"/>
  <c r="BF246" i="60"/>
  <c r="BG246" i="60"/>
  <c r="BH246" i="60"/>
  <c r="BI246" i="60"/>
  <c r="BJ246" i="60"/>
  <c r="BK246" i="60"/>
  <c r="BL246" i="60"/>
  <c r="BM246" i="60"/>
  <c r="BN246" i="60"/>
  <c r="BO246" i="60"/>
  <c r="BP246" i="60"/>
  <c r="BD247" i="60"/>
  <c r="BE247" i="60"/>
  <c r="BF247" i="60"/>
  <c r="BG247" i="60"/>
  <c r="BH247" i="60"/>
  <c r="BI247" i="60"/>
  <c r="BJ247" i="60"/>
  <c r="BK247" i="60"/>
  <c r="BL247" i="60"/>
  <c r="BM247" i="60"/>
  <c r="BN247" i="60"/>
  <c r="BO247" i="60"/>
  <c r="BP247" i="60"/>
  <c r="BD248" i="60"/>
  <c r="BE248" i="60"/>
  <c r="BF248" i="60"/>
  <c r="BG248" i="60"/>
  <c r="BH248" i="60"/>
  <c r="BI248" i="60"/>
  <c r="BJ248" i="60"/>
  <c r="BK248" i="60"/>
  <c r="BL248" i="60"/>
  <c r="BM248" i="60"/>
  <c r="BN248" i="60"/>
  <c r="BO248" i="60"/>
  <c r="BP248" i="60"/>
  <c r="BD249" i="60"/>
  <c r="BE249" i="60"/>
  <c r="BF249" i="60"/>
  <c r="BG249" i="60"/>
  <c r="BH249" i="60"/>
  <c r="BI249" i="60"/>
  <c r="BJ249" i="60"/>
  <c r="BK249" i="60"/>
  <c r="BL249" i="60"/>
  <c r="BM249" i="60"/>
  <c r="BN249" i="60"/>
  <c r="BO249" i="60"/>
  <c r="BP249" i="60"/>
  <c r="BD250" i="60"/>
  <c r="BE250" i="60"/>
  <c r="BF250" i="60"/>
  <c r="BG250" i="60"/>
  <c r="BH250" i="60"/>
  <c r="BI250" i="60"/>
  <c r="BJ250" i="60"/>
  <c r="BK250" i="60"/>
  <c r="BL250" i="60"/>
  <c r="BM250" i="60"/>
  <c r="BN250" i="60"/>
  <c r="BO250" i="60"/>
  <c r="BP250" i="60"/>
  <c r="BD251" i="60"/>
  <c r="BE251" i="60"/>
  <c r="BF251" i="60"/>
  <c r="BG251" i="60"/>
  <c r="BH251" i="60"/>
  <c r="BI251" i="60"/>
  <c r="BJ251" i="60"/>
  <c r="BK251" i="60"/>
  <c r="BL251" i="60"/>
  <c r="BM251" i="60"/>
  <c r="BN251" i="60"/>
  <c r="BO251" i="60"/>
  <c r="BP251" i="60"/>
  <c r="BD252" i="60"/>
  <c r="BE252" i="60"/>
  <c r="BF252" i="60"/>
  <c r="BG252" i="60"/>
  <c r="BH252" i="60"/>
  <c r="BI252" i="60"/>
  <c r="BJ252" i="60"/>
  <c r="BK252" i="60"/>
  <c r="BL252" i="60"/>
  <c r="BM252" i="60"/>
  <c r="BN252" i="60"/>
  <c r="BO252" i="60"/>
  <c r="BP252" i="60"/>
  <c r="BD253" i="60"/>
  <c r="BE253" i="60"/>
  <c r="BF253" i="60"/>
  <c r="BG253" i="60"/>
  <c r="BH253" i="60"/>
  <c r="BI253" i="60"/>
  <c r="BJ253" i="60"/>
  <c r="BK253" i="60"/>
  <c r="BL253" i="60"/>
  <c r="BM253" i="60"/>
  <c r="BN253" i="60"/>
  <c r="BO253" i="60"/>
  <c r="BP253" i="60"/>
  <c r="BD254" i="60"/>
  <c r="BE254" i="60"/>
  <c r="BF254" i="60"/>
  <c r="BG254" i="60"/>
  <c r="BH254" i="60"/>
  <c r="BI254" i="60"/>
  <c r="BJ254" i="60"/>
  <c r="BK254" i="60"/>
  <c r="BL254" i="60"/>
  <c r="BM254" i="60"/>
  <c r="BN254" i="60"/>
  <c r="BO254" i="60"/>
  <c r="BP254" i="60"/>
  <c r="BD255" i="60"/>
  <c r="BE255" i="60"/>
  <c r="BF255" i="60"/>
  <c r="BG255" i="60"/>
  <c r="BH255" i="60"/>
  <c r="BI255" i="60"/>
  <c r="BJ255" i="60"/>
  <c r="BK255" i="60"/>
  <c r="BL255" i="60"/>
  <c r="BM255" i="60"/>
  <c r="BN255" i="60"/>
  <c r="BO255" i="60"/>
  <c r="BP255" i="60"/>
  <c r="BD256" i="60"/>
  <c r="BE256" i="60"/>
  <c r="BF256" i="60"/>
  <c r="BG256" i="60"/>
  <c r="BH256" i="60"/>
  <c r="BI256" i="60"/>
  <c r="BJ256" i="60"/>
  <c r="BK256" i="60"/>
  <c r="BL256" i="60"/>
  <c r="BM256" i="60"/>
  <c r="BN256" i="60"/>
  <c r="BO256" i="60"/>
  <c r="BP256" i="60"/>
  <c r="BD257" i="60"/>
  <c r="BE257" i="60"/>
  <c r="BF257" i="60"/>
  <c r="BG257" i="60"/>
  <c r="BH257" i="60"/>
  <c r="BI257" i="60"/>
  <c r="BJ257" i="60"/>
  <c r="BK257" i="60"/>
  <c r="BL257" i="60"/>
  <c r="BM257" i="60"/>
  <c r="BN257" i="60"/>
  <c r="BO257" i="60"/>
  <c r="BP257" i="60"/>
  <c r="BD258" i="60"/>
  <c r="BE258" i="60"/>
  <c r="BF258" i="60"/>
  <c r="BG258" i="60"/>
  <c r="BH258" i="60"/>
  <c r="BI258" i="60"/>
  <c r="BJ258" i="60"/>
  <c r="BK258" i="60"/>
  <c r="BL258" i="60"/>
  <c r="BM258" i="60"/>
  <c r="BN258" i="60"/>
  <c r="BO258" i="60"/>
  <c r="BP258" i="60"/>
  <c r="BD259" i="60"/>
  <c r="BE259" i="60"/>
  <c r="BF259" i="60"/>
  <c r="BG259" i="60"/>
  <c r="BH259" i="60"/>
  <c r="BI259" i="60"/>
  <c r="BJ259" i="60"/>
  <c r="BK259" i="60"/>
  <c r="BL259" i="60"/>
  <c r="BM259" i="60"/>
  <c r="BN259" i="60"/>
  <c r="BO259" i="60"/>
  <c r="BP259" i="60"/>
  <c r="BD260" i="60"/>
  <c r="BE260" i="60"/>
  <c r="BF260" i="60"/>
  <c r="BG260" i="60"/>
  <c r="BH260" i="60"/>
  <c r="BI260" i="60"/>
  <c r="BJ260" i="60"/>
  <c r="BK260" i="60"/>
  <c r="BL260" i="60"/>
  <c r="BM260" i="60"/>
  <c r="BN260" i="60"/>
  <c r="BO260" i="60"/>
  <c r="BP260" i="60"/>
  <c r="BD261" i="60"/>
  <c r="BE261" i="60"/>
  <c r="BF261" i="60"/>
  <c r="BG261" i="60"/>
  <c r="BH261" i="60"/>
  <c r="BI261" i="60"/>
  <c r="BJ261" i="60"/>
  <c r="BK261" i="60"/>
  <c r="BL261" i="60"/>
  <c r="BM261" i="60"/>
  <c r="BN261" i="60"/>
  <c r="BO261" i="60"/>
  <c r="BP261" i="60"/>
  <c r="BD262" i="60"/>
  <c r="BE262" i="60"/>
  <c r="BF262" i="60"/>
  <c r="BG262" i="60"/>
  <c r="BH262" i="60"/>
  <c r="BI262" i="60"/>
  <c r="BJ262" i="60"/>
  <c r="BK262" i="60"/>
  <c r="BL262" i="60"/>
  <c r="BM262" i="60"/>
  <c r="BN262" i="60"/>
  <c r="BO262" i="60"/>
  <c r="BP262" i="60"/>
  <c r="BD263" i="60"/>
  <c r="BE263" i="60"/>
  <c r="BF263" i="60"/>
  <c r="BG263" i="60"/>
  <c r="BH263" i="60"/>
  <c r="BI263" i="60"/>
  <c r="BJ263" i="60"/>
  <c r="BK263" i="60"/>
  <c r="BL263" i="60"/>
  <c r="BM263" i="60"/>
  <c r="BN263" i="60"/>
  <c r="BO263" i="60"/>
  <c r="BP263" i="60"/>
  <c r="BD264" i="60"/>
  <c r="BE264" i="60"/>
  <c r="BF264" i="60"/>
  <c r="BG264" i="60"/>
  <c r="BH264" i="60"/>
  <c r="BI264" i="60"/>
  <c r="BJ264" i="60"/>
  <c r="BK264" i="60"/>
  <c r="BL264" i="60"/>
  <c r="BM264" i="60"/>
  <c r="BN264" i="60"/>
  <c r="BO264" i="60"/>
  <c r="BP264" i="60"/>
  <c r="BD265" i="60"/>
  <c r="BE265" i="60"/>
  <c r="BF265" i="60"/>
  <c r="BG265" i="60"/>
  <c r="BH265" i="60"/>
  <c r="BI265" i="60"/>
  <c r="BJ265" i="60"/>
  <c r="BK265" i="60"/>
  <c r="BL265" i="60"/>
  <c r="BM265" i="60"/>
  <c r="BN265" i="60"/>
  <c r="BO265" i="60"/>
  <c r="BP265" i="60"/>
  <c r="BD266" i="60"/>
  <c r="BE266" i="60"/>
  <c r="BF266" i="60"/>
  <c r="BG266" i="60"/>
  <c r="BH266" i="60"/>
  <c r="BI266" i="60"/>
  <c r="BJ266" i="60"/>
  <c r="BK266" i="60"/>
  <c r="BL266" i="60"/>
  <c r="BM266" i="60"/>
  <c r="BN266" i="60"/>
  <c r="BO266" i="60"/>
  <c r="BP266" i="60"/>
  <c r="BD267" i="60"/>
  <c r="BE267" i="60"/>
  <c r="BF267" i="60"/>
  <c r="BG267" i="60"/>
  <c r="BH267" i="60"/>
  <c r="BI267" i="60"/>
  <c r="BJ267" i="60"/>
  <c r="BK267" i="60"/>
  <c r="BL267" i="60"/>
  <c r="BM267" i="60"/>
  <c r="BN267" i="60"/>
  <c r="BO267" i="60"/>
  <c r="BP267" i="60"/>
  <c r="BD268" i="60"/>
  <c r="BE268" i="60"/>
  <c r="BF268" i="60"/>
  <c r="BG268" i="60"/>
  <c r="BH268" i="60"/>
  <c r="BI268" i="60"/>
  <c r="BJ268" i="60"/>
  <c r="BK268" i="60"/>
  <c r="BL268" i="60"/>
  <c r="BM268" i="60"/>
  <c r="BN268" i="60"/>
  <c r="BO268" i="60"/>
  <c r="BP268" i="60"/>
  <c r="BD269" i="60"/>
  <c r="BE269" i="60"/>
  <c r="BF269" i="60"/>
  <c r="BG269" i="60"/>
  <c r="BH269" i="60"/>
  <c r="BI269" i="60"/>
  <c r="BJ269" i="60"/>
  <c r="BK269" i="60"/>
  <c r="BL269" i="60"/>
  <c r="BM269" i="60"/>
  <c r="BN269" i="60"/>
  <c r="BO269" i="60"/>
  <c r="BP269" i="60"/>
  <c r="BD270" i="60"/>
  <c r="BE270" i="60"/>
  <c r="BF270" i="60"/>
  <c r="BG270" i="60"/>
  <c r="BH270" i="60"/>
  <c r="BI270" i="60"/>
  <c r="BJ270" i="60"/>
  <c r="BK270" i="60"/>
  <c r="BL270" i="60"/>
  <c r="BM270" i="60"/>
  <c r="BN270" i="60"/>
  <c r="BO270" i="60"/>
  <c r="BP270" i="60"/>
  <c r="BD271" i="60"/>
  <c r="BE271" i="60"/>
  <c r="BF271" i="60"/>
  <c r="BG271" i="60"/>
  <c r="BH271" i="60"/>
  <c r="BI271" i="60"/>
  <c r="BJ271" i="60"/>
  <c r="BK271" i="60"/>
  <c r="BL271" i="60"/>
  <c r="BM271" i="60"/>
  <c r="BN271" i="60"/>
  <c r="BO271" i="60"/>
  <c r="BP271" i="60"/>
  <c r="BD272" i="60"/>
  <c r="BE272" i="60"/>
  <c r="BF272" i="60"/>
  <c r="BG272" i="60"/>
  <c r="BH272" i="60"/>
  <c r="BI272" i="60"/>
  <c r="BJ272" i="60"/>
  <c r="BK272" i="60"/>
  <c r="BL272" i="60"/>
  <c r="BM272" i="60"/>
  <c r="BN272" i="60"/>
  <c r="BO272" i="60"/>
  <c r="BP272" i="60"/>
  <c r="BD273" i="60"/>
  <c r="BE273" i="60"/>
  <c r="BF273" i="60"/>
  <c r="BG273" i="60"/>
  <c r="BH273" i="60"/>
  <c r="BI273" i="60"/>
  <c r="BJ273" i="60"/>
  <c r="BK273" i="60"/>
  <c r="BL273" i="60"/>
  <c r="BM273" i="60"/>
  <c r="BN273" i="60"/>
  <c r="BO273" i="60"/>
  <c r="BP273" i="60"/>
  <c r="BD274" i="60"/>
  <c r="BE274" i="60"/>
  <c r="BF274" i="60"/>
  <c r="BG274" i="60"/>
  <c r="BH274" i="60"/>
  <c r="BI274" i="60"/>
  <c r="BJ274" i="60"/>
  <c r="BK274" i="60"/>
  <c r="BL274" i="60"/>
  <c r="BM274" i="60"/>
  <c r="BN274" i="60"/>
  <c r="BO274" i="60"/>
  <c r="BP274" i="60"/>
  <c r="BD275" i="60"/>
  <c r="BE275" i="60"/>
  <c r="BF275" i="60"/>
  <c r="BG275" i="60"/>
  <c r="BH275" i="60"/>
  <c r="BI275" i="60"/>
  <c r="BJ275" i="60"/>
  <c r="BK275" i="60"/>
  <c r="BL275" i="60"/>
  <c r="BM275" i="60"/>
  <c r="BN275" i="60"/>
  <c r="BO275" i="60"/>
  <c r="BP275" i="60"/>
  <c r="BD276" i="60"/>
  <c r="BE276" i="60"/>
  <c r="BF276" i="60"/>
  <c r="BG276" i="60"/>
  <c r="BH276" i="60"/>
  <c r="BI276" i="60"/>
  <c r="BJ276" i="60"/>
  <c r="BK276" i="60"/>
  <c r="BL276" i="60"/>
  <c r="BM276" i="60"/>
  <c r="BN276" i="60"/>
  <c r="BO276" i="60"/>
  <c r="BP276" i="60"/>
  <c r="BD277" i="60"/>
  <c r="BE277" i="60"/>
  <c r="BF277" i="60"/>
  <c r="BG277" i="60"/>
  <c r="BH277" i="60"/>
  <c r="BI277" i="60"/>
  <c r="BJ277" i="60"/>
  <c r="BK277" i="60"/>
  <c r="BL277" i="60"/>
  <c r="BM277" i="60"/>
  <c r="BN277" i="60"/>
  <c r="BO277" i="60"/>
  <c r="BP277" i="60"/>
  <c r="BD278" i="60"/>
  <c r="BE278" i="60"/>
  <c r="BF278" i="60"/>
  <c r="BG278" i="60"/>
  <c r="BH278" i="60"/>
  <c r="BI278" i="60"/>
  <c r="BJ278" i="60"/>
  <c r="BK278" i="60"/>
  <c r="BL278" i="60"/>
  <c r="BM278" i="60"/>
  <c r="BN278" i="60"/>
  <c r="BO278" i="60"/>
  <c r="BP278" i="60"/>
  <c r="BD279" i="60"/>
  <c r="BE279" i="60"/>
  <c r="BF279" i="60"/>
  <c r="BG279" i="60"/>
  <c r="BH279" i="60"/>
  <c r="BI279" i="60"/>
  <c r="BJ279" i="60"/>
  <c r="BK279" i="60"/>
  <c r="BL279" i="60"/>
  <c r="BM279" i="60"/>
  <c r="BN279" i="60"/>
  <c r="BO279" i="60"/>
  <c r="BP279" i="60"/>
  <c r="BD280" i="60"/>
  <c r="BE280" i="60"/>
  <c r="BF280" i="60"/>
  <c r="BG280" i="60"/>
  <c r="BH280" i="60"/>
  <c r="BI280" i="60"/>
  <c r="BJ280" i="60"/>
  <c r="BK280" i="60"/>
  <c r="BL280" i="60"/>
  <c r="BM280" i="60"/>
  <c r="BN280" i="60"/>
  <c r="BO280" i="60"/>
  <c r="BP280" i="60"/>
  <c r="BD281" i="60"/>
  <c r="BE281" i="60"/>
  <c r="BF281" i="60"/>
  <c r="BG281" i="60"/>
  <c r="BH281" i="60"/>
  <c r="BI281" i="60"/>
  <c r="BJ281" i="60"/>
  <c r="BK281" i="60"/>
  <c r="BL281" i="60"/>
  <c r="BM281" i="60"/>
  <c r="BN281" i="60"/>
  <c r="BO281" i="60"/>
  <c r="BP281" i="60"/>
  <c r="BD282" i="60"/>
  <c r="BE282" i="60"/>
  <c r="BF282" i="60"/>
  <c r="BG282" i="60"/>
  <c r="BH282" i="60"/>
  <c r="BI282" i="60"/>
  <c r="BJ282" i="60"/>
  <c r="BK282" i="60"/>
  <c r="BL282" i="60"/>
  <c r="BM282" i="60"/>
  <c r="BN282" i="60"/>
  <c r="BO282" i="60"/>
  <c r="BP282" i="60"/>
  <c r="BD283" i="60"/>
  <c r="BE283" i="60"/>
  <c r="BF283" i="60"/>
  <c r="BG283" i="60"/>
  <c r="BH283" i="60"/>
  <c r="BI283" i="60"/>
  <c r="BJ283" i="60"/>
  <c r="BK283" i="60"/>
  <c r="BL283" i="60"/>
  <c r="BM283" i="60"/>
  <c r="BN283" i="60"/>
  <c r="BO283" i="60"/>
  <c r="BP283" i="60"/>
  <c r="BD284" i="60"/>
  <c r="BE284" i="60"/>
  <c r="BF284" i="60"/>
  <c r="BG284" i="60"/>
  <c r="BH284" i="60"/>
  <c r="BI284" i="60"/>
  <c r="BJ284" i="60"/>
  <c r="BK284" i="60"/>
  <c r="BL284" i="60"/>
  <c r="BM284" i="60"/>
  <c r="BN284" i="60"/>
  <c r="BO284" i="60"/>
  <c r="BP284" i="60"/>
  <c r="BD285" i="60"/>
  <c r="BE285" i="60"/>
  <c r="BF285" i="60"/>
  <c r="BG285" i="60"/>
  <c r="BH285" i="60"/>
  <c r="BI285" i="60"/>
  <c r="BJ285" i="60"/>
  <c r="BK285" i="60"/>
  <c r="BL285" i="60"/>
  <c r="BM285" i="60"/>
  <c r="BN285" i="60"/>
  <c r="BO285" i="60"/>
  <c r="BP285" i="60"/>
  <c r="BD286" i="60"/>
  <c r="BE286" i="60"/>
  <c r="BF286" i="60"/>
  <c r="BG286" i="60"/>
  <c r="BH286" i="60"/>
  <c r="BI286" i="60"/>
  <c r="BJ286" i="60"/>
  <c r="BK286" i="60"/>
  <c r="BL286" i="60"/>
  <c r="BM286" i="60"/>
  <c r="BN286" i="60"/>
  <c r="BO286" i="60"/>
  <c r="BP286" i="60"/>
  <c r="BD287" i="60"/>
  <c r="BE287" i="60"/>
  <c r="BF287" i="60"/>
  <c r="BG287" i="60"/>
  <c r="BH287" i="60"/>
  <c r="BI287" i="60"/>
  <c r="BJ287" i="60"/>
  <c r="BK287" i="60"/>
  <c r="BL287" i="60"/>
  <c r="BM287" i="60"/>
  <c r="BN287" i="60"/>
  <c r="BO287" i="60"/>
  <c r="BP287" i="60"/>
  <c r="BD288" i="60"/>
  <c r="BE288" i="60"/>
  <c r="BF288" i="60"/>
  <c r="BG288" i="60"/>
  <c r="BH288" i="60"/>
  <c r="BI288" i="60"/>
  <c r="BJ288" i="60"/>
  <c r="BK288" i="60"/>
  <c r="BL288" i="60"/>
  <c r="BM288" i="60"/>
  <c r="BN288" i="60"/>
  <c r="BO288" i="60"/>
  <c r="BP288" i="60"/>
  <c r="BD289" i="60"/>
  <c r="BE289" i="60"/>
  <c r="BF289" i="60"/>
  <c r="BG289" i="60"/>
  <c r="BH289" i="60"/>
  <c r="BI289" i="60"/>
  <c r="BJ289" i="60"/>
  <c r="BK289" i="60"/>
  <c r="BL289" i="60"/>
  <c r="BM289" i="60"/>
  <c r="BN289" i="60"/>
  <c r="BO289" i="60"/>
  <c r="BP289" i="60"/>
  <c r="BD290" i="60"/>
  <c r="BE290" i="60"/>
  <c r="BF290" i="60"/>
  <c r="BG290" i="60"/>
  <c r="BH290" i="60"/>
  <c r="BI290" i="60"/>
  <c r="BJ290" i="60"/>
  <c r="BK290" i="60"/>
  <c r="BL290" i="60"/>
  <c r="BM290" i="60"/>
  <c r="BN290" i="60"/>
  <c r="BO290" i="60"/>
  <c r="BP290" i="60"/>
  <c r="BD291" i="60"/>
  <c r="BE291" i="60"/>
  <c r="BF291" i="60"/>
  <c r="BG291" i="60"/>
  <c r="BH291" i="60"/>
  <c r="BI291" i="60"/>
  <c r="BJ291" i="60"/>
  <c r="BK291" i="60"/>
  <c r="BL291" i="60"/>
  <c r="BM291" i="60"/>
  <c r="BN291" i="60"/>
  <c r="BO291" i="60"/>
  <c r="BP291" i="60"/>
  <c r="BD292" i="60"/>
  <c r="BE292" i="60"/>
  <c r="BF292" i="60"/>
  <c r="BG292" i="60"/>
  <c r="BH292" i="60"/>
  <c r="BI292" i="60"/>
  <c r="BJ292" i="60"/>
  <c r="BK292" i="60"/>
  <c r="BL292" i="60"/>
  <c r="BM292" i="60"/>
  <c r="BN292" i="60"/>
  <c r="BO292" i="60"/>
  <c r="BP292" i="60"/>
  <c r="BD293" i="60"/>
  <c r="BE293" i="60"/>
  <c r="BF293" i="60"/>
  <c r="BG293" i="60"/>
  <c r="BH293" i="60"/>
  <c r="BI293" i="60"/>
  <c r="BJ293" i="60"/>
  <c r="BK293" i="60"/>
  <c r="BL293" i="60"/>
  <c r="BM293" i="60"/>
  <c r="BN293" i="60"/>
  <c r="BO293" i="60"/>
  <c r="BP293" i="60"/>
  <c r="BD294" i="60"/>
  <c r="BE294" i="60"/>
  <c r="BF294" i="60"/>
  <c r="BG294" i="60"/>
  <c r="BH294" i="60"/>
  <c r="BI294" i="60"/>
  <c r="BJ294" i="60"/>
  <c r="BK294" i="60"/>
  <c r="BL294" i="60"/>
  <c r="BM294" i="60"/>
  <c r="BN294" i="60"/>
  <c r="BO294" i="60"/>
  <c r="BP294" i="60"/>
  <c r="BD295" i="60"/>
  <c r="BE295" i="60"/>
  <c r="BF295" i="60"/>
  <c r="BG295" i="60"/>
  <c r="BH295" i="60"/>
  <c r="BI295" i="60"/>
  <c r="BJ295" i="60"/>
  <c r="BK295" i="60"/>
  <c r="BL295" i="60"/>
  <c r="BM295" i="60"/>
  <c r="BN295" i="60"/>
  <c r="BO295" i="60"/>
  <c r="BP295" i="60"/>
  <c r="BD296" i="60"/>
  <c r="BE296" i="60"/>
  <c r="BF296" i="60"/>
  <c r="BG296" i="60"/>
  <c r="BH296" i="60"/>
  <c r="BI296" i="60"/>
  <c r="BJ296" i="60"/>
  <c r="BK296" i="60"/>
  <c r="BL296" i="60"/>
  <c r="BM296" i="60"/>
  <c r="BN296" i="60"/>
  <c r="BO296" i="60"/>
  <c r="BP296" i="60"/>
  <c r="BD297" i="60"/>
  <c r="BE297" i="60"/>
  <c r="BF297" i="60"/>
  <c r="BG297" i="60"/>
  <c r="BH297" i="60"/>
  <c r="BI297" i="60"/>
  <c r="BJ297" i="60"/>
  <c r="BK297" i="60"/>
  <c r="BL297" i="60"/>
  <c r="BM297" i="60"/>
  <c r="BN297" i="60"/>
  <c r="BO297" i="60"/>
  <c r="BP297" i="60"/>
  <c r="BD298" i="60"/>
  <c r="BE298" i="60"/>
  <c r="BF298" i="60"/>
  <c r="BG298" i="60"/>
  <c r="BH298" i="60"/>
  <c r="BI298" i="60"/>
  <c r="BJ298" i="60"/>
  <c r="BK298" i="60"/>
  <c r="BL298" i="60"/>
  <c r="BM298" i="60"/>
  <c r="BN298" i="60"/>
  <c r="BO298" i="60"/>
  <c r="BP298" i="60"/>
  <c r="BD299" i="60"/>
  <c r="BE299" i="60"/>
  <c r="BF299" i="60"/>
  <c r="BG299" i="60"/>
  <c r="BH299" i="60"/>
  <c r="BI299" i="60"/>
  <c r="BJ299" i="60"/>
  <c r="BK299" i="60"/>
  <c r="BL299" i="60"/>
  <c r="BM299" i="60"/>
  <c r="BN299" i="60"/>
  <c r="BO299" i="60"/>
  <c r="BP299" i="60"/>
  <c r="BD300" i="60"/>
  <c r="BE300" i="60"/>
  <c r="BF300" i="60"/>
  <c r="BG300" i="60"/>
  <c r="BH300" i="60"/>
  <c r="BI300" i="60"/>
  <c r="BJ300" i="60"/>
  <c r="BK300" i="60"/>
  <c r="BL300" i="60"/>
  <c r="BM300" i="60"/>
  <c r="BN300" i="60"/>
  <c r="BO300" i="60"/>
  <c r="BP300" i="60"/>
  <c r="BD301" i="60"/>
  <c r="BE301" i="60"/>
  <c r="BF301" i="60"/>
  <c r="BG301" i="60"/>
  <c r="BH301" i="60"/>
  <c r="BI301" i="60"/>
  <c r="BJ301" i="60"/>
  <c r="BK301" i="60"/>
  <c r="BL301" i="60"/>
  <c r="BM301" i="60"/>
  <c r="BN301" i="60"/>
  <c r="BO301" i="60"/>
  <c r="BP301" i="60"/>
  <c r="BD302" i="60"/>
  <c r="BE302" i="60"/>
  <c r="BF302" i="60"/>
  <c r="BG302" i="60"/>
  <c r="BH302" i="60"/>
  <c r="BI302" i="60"/>
  <c r="BJ302" i="60"/>
  <c r="BK302" i="60"/>
  <c r="BL302" i="60"/>
  <c r="BM302" i="60"/>
  <c r="BN302" i="60"/>
  <c r="BO302" i="60"/>
  <c r="BP302" i="60"/>
  <c r="BD303" i="60"/>
  <c r="BE303" i="60"/>
  <c r="BF303" i="60"/>
  <c r="BG303" i="60"/>
  <c r="BH303" i="60"/>
  <c r="BI303" i="60"/>
  <c r="BJ303" i="60"/>
  <c r="BK303" i="60"/>
  <c r="BL303" i="60"/>
  <c r="BM303" i="60"/>
  <c r="BN303" i="60"/>
  <c r="BO303" i="60"/>
  <c r="BP303" i="60"/>
  <c r="BD304" i="60"/>
  <c r="BE304" i="60"/>
  <c r="BF304" i="60"/>
  <c r="BG304" i="60"/>
  <c r="BH304" i="60"/>
  <c r="BI304" i="60"/>
  <c r="BJ304" i="60"/>
  <c r="BK304" i="60"/>
  <c r="BL304" i="60"/>
  <c r="BM304" i="60"/>
  <c r="BN304" i="60"/>
  <c r="BO304" i="60"/>
  <c r="BP304" i="60"/>
  <c r="BD305" i="60"/>
  <c r="BE305" i="60"/>
  <c r="BF305" i="60"/>
  <c r="BG305" i="60"/>
  <c r="BH305" i="60"/>
  <c r="BI305" i="60"/>
  <c r="BJ305" i="60"/>
  <c r="BK305" i="60"/>
  <c r="BL305" i="60"/>
  <c r="BM305" i="60"/>
  <c r="BN305" i="60"/>
  <c r="BO305" i="60"/>
  <c r="BP305" i="60"/>
  <c r="BD306" i="60"/>
  <c r="BE306" i="60"/>
  <c r="BF306" i="60"/>
  <c r="BG306" i="60"/>
  <c r="BH306" i="60"/>
  <c r="BI306" i="60"/>
  <c r="BJ306" i="60"/>
  <c r="BK306" i="60"/>
  <c r="BL306" i="60"/>
  <c r="BM306" i="60"/>
  <c r="BN306" i="60"/>
  <c r="BO306" i="60"/>
  <c r="BP306" i="60"/>
  <c r="BD307" i="60"/>
  <c r="BE307" i="60"/>
  <c r="BF307" i="60"/>
  <c r="BG307" i="60"/>
  <c r="BH307" i="60"/>
  <c r="BI307" i="60"/>
  <c r="BJ307" i="60"/>
  <c r="BK307" i="60"/>
  <c r="BL307" i="60"/>
  <c r="BM307" i="60"/>
  <c r="BN307" i="60"/>
  <c r="BO307" i="60"/>
  <c r="BP307" i="60"/>
  <c r="BD308" i="60"/>
  <c r="BE308" i="60"/>
  <c r="BF308" i="60"/>
  <c r="BG308" i="60"/>
  <c r="BH308" i="60"/>
  <c r="BI308" i="60"/>
  <c r="BJ308" i="60"/>
  <c r="BK308" i="60"/>
  <c r="BL308" i="60"/>
  <c r="BM308" i="60"/>
  <c r="BN308" i="60"/>
  <c r="BO308" i="60"/>
  <c r="BP308" i="60"/>
  <c r="BD309" i="60"/>
  <c r="BE309" i="60"/>
  <c r="BF309" i="60"/>
  <c r="BG309" i="60"/>
  <c r="BH309" i="60"/>
  <c r="BI309" i="60"/>
  <c r="BJ309" i="60"/>
  <c r="BK309" i="60"/>
  <c r="BL309" i="60"/>
  <c r="BM309" i="60"/>
  <c r="BN309" i="60"/>
  <c r="BO309" i="60"/>
  <c r="BP309" i="60"/>
  <c r="BD310" i="60"/>
  <c r="BE310" i="60"/>
  <c r="BF310" i="60"/>
  <c r="BG310" i="60"/>
  <c r="BH310" i="60"/>
  <c r="BI310" i="60"/>
  <c r="BJ310" i="60"/>
  <c r="BK310" i="60"/>
  <c r="BL310" i="60"/>
  <c r="BM310" i="60"/>
  <c r="BN310" i="60"/>
  <c r="BO310" i="60"/>
  <c r="BP310" i="60"/>
  <c r="BD311" i="60"/>
  <c r="BE311" i="60"/>
  <c r="BF311" i="60"/>
  <c r="BG311" i="60"/>
  <c r="BH311" i="60"/>
  <c r="BI311" i="60"/>
  <c r="BJ311" i="60"/>
  <c r="BK311" i="60"/>
  <c r="BL311" i="60"/>
  <c r="BM311" i="60"/>
  <c r="BN311" i="60"/>
  <c r="BO311" i="60"/>
  <c r="BP311" i="60"/>
  <c r="BD312" i="60"/>
  <c r="BE312" i="60"/>
  <c r="BF312" i="60"/>
  <c r="BG312" i="60"/>
  <c r="BH312" i="60"/>
  <c r="BI312" i="60"/>
  <c r="BJ312" i="60"/>
  <c r="BK312" i="60"/>
  <c r="BL312" i="60"/>
  <c r="BM312" i="60"/>
  <c r="BN312" i="60"/>
  <c r="BO312" i="60"/>
  <c r="BP312" i="60"/>
  <c r="BD313" i="60"/>
  <c r="BE313" i="60"/>
  <c r="BF313" i="60"/>
  <c r="BG313" i="60"/>
  <c r="BH313" i="60"/>
  <c r="BI313" i="60"/>
  <c r="BJ313" i="60"/>
  <c r="BK313" i="60"/>
  <c r="BL313" i="60"/>
  <c r="BM313" i="60"/>
  <c r="BN313" i="60"/>
  <c r="BO313" i="60"/>
  <c r="BP313" i="60"/>
  <c r="BD314" i="60"/>
  <c r="BE314" i="60"/>
  <c r="BF314" i="60"/>
  <c r="BG314" i="60"/>
  <c r="BH314" i="60"/>
  <c r="BI314" i="60"/>
  <c r="BJ314" i="60"/>
  <c r="BK314" i="60"/>
  <c r="BL314" i="60"/>
  <c r="BM314" i="60"/>
  <c r="BN314" i="60"/>
  <c r="BO314" i="60"/>
  <c r="BP314" i="60"/>
  <c r="BD315" i="60"/>
  <c r="BE315" i="60"/>
  <c r="BF315" i="60"/>
  <c r="BG315" i="60"/>
  <c r="BH315" i="60"/>
  <c r="BI315" i="60"/>
  <c r="BJ315" i="60"/>
  <c r="BK315" i="60"/>
  <c r="BL315" i="60"/>
  <c r="BM315" i="60"/>
  <c r="BN315" i="60"/>
  <c r="BO315" i="60"/>
  <c r="BP315" i="60"/>
  <c r="BD316" i="60"/>
  <c r="BE316" i="60"/>
  <c r="BF316" i="60"/>
  <c r="BG316" i="60"/>
  <c r="BH316" i="60"/>
  <c r="BI316" i="60"/>
  <c r="BJ316" i="60"/>
  <c r="BK316" i="60"/>
  <c r="BL316" i="60"/>
  <c r="BM316" i="60"/>
  <c r="BN316" i="60"/>
  <c r="BO316" i="60"/>
  <c r="BP316" i="60"/>
  <c r="BD317" i="60"/>
  <c r="BE317" i="60"/>
  <c r="BF317" i="60"/>
  <c r="BG317" i="60"/>
  <c r="BH317" i="60"/>
  <c r="BI317" i="60"/>
  <c r="BJ317" i="60"/>
  <c r="BK317" i="60"/>
  <c r="BL317" i="60"/>
  <c r="BM317" i="60"/>
  <c r="BN317" i="60"/>
  <c r="BO317" i="60"/>
  <c r="BP317" i="60"/>
  <c r="BD318" i="60"/>
  <c r="BE318" i="60"/>
  <c r="BF318" i="60"/>
  <c r="BG318" i="60"/>
  <c r="BH318" i="60"/>
  <c r="BI318" i="60"/>
  <c r="BJ318" i="60"/>
  <c r="BK318" i="60"/>
  <c r="BL318" i="60"/>
  <c r="BM318" i="60"/>
  <c r="BN318" i="60"/>
  <c r="BO318" i="60"/>
  <c r="BP318" i="60"/>
  <c r="BD319" i="60"/>
  <c r="BE319" i="60"/>
  <c r="BF319" i="60"/>
  <c r="BG319" i="60"/>
  <c r="BH319" i="60"/>
  <c r="BI319" i="60"/>
  <c r="BJ319" i="60"/>
  <c r="BK319" i="60"/>
  <c r="BL319" i="60"/>
  <c r="BM319" i="60"/>
  <c r="BN319" i="60"/>
  <c r="BO319" i="60"/>
  <c r="BP319" i="60"/>
  <c r="BD320" i="60"/>
  <c r="BE320" i="60"/>
  <c r="BF320" i="60"/>
  <c r="BG320" i="60"/>
  <c r="BH320" i="60"/>
  <c r="BI320" i="60"/>
  <c r="BJ320" i="60"/>
  <c r="BK320" i="60"/>
  <c r="BL320" i="60"/>
  <c r="BM320" i="60"/>
  <c r="BN320" i="60"/>
  <c r="BO320" i="60"/>
  <c r="BP320" i="60"/>
  <c r="BD321" i="60"/>
  <c r="BE321" i="60"/>
  <c r="BF321" i="60"/>
  <c r="BG321" i="60"/>
  <c r="BH321" i="60"/>
  <c r="BI321" i="60"/>
  <c r="BJ321" i="60"/>
  <c r="BK321" i="60"/>
  <c r="BL321" i="60"/>
  <c r="BM321" i="60"/>
  <c r="BN321" i="60"/>
  <c r="BO321" i="60"/>
  <c r="BP321" i="60"/>
  <c r="BD322" i="60"/>
  <c r="BE322" i="60"/>
  <c r="BF322" i="60"/>
  <c r="BG322" i="60"/>
  <c r="BH322" i="60"/>
  <c r="BI322" i="60"/>
  <c r="BJ322" i="60"/>
  <c r="BK322" i="60"/>
  <c r="BL322" i="60"/>
  <c r="BM322" i="60"/>
  <c r="BN322" i="60"/>
  <c r="BO322" i="60"/>
  <c r="BP322" i="60"/>
  <c r="BD323" i="60"/>
  <c r="BE323" i="60"/>
  <c r="BF323" i="60"/>
  <c r="BG323" i="60"/>
  <c r="BH323" i="60"/>
  <c r="BI323" i="60"/>
  <c r="BJ323" i="60"/>
  <c r="BK323" i="60"/>
  <c r="BL323" i="60"/>
  <c r="BM323" i="60"/>
  <c r="BN323" i="60"/>
  <c r="BO323" i="60"/>
  <c r="BP323" i="60"/>
  <c r="BD324" i="60"/>
  <c r="BE324" i="60"/>
  <c r="BF324" i="60"/>
  <c r="BG324" i="60"/>
  <c r="BH324" i="60"/>
  <c r="BI324" i="60"/>
  <c r="BJ324" i="60"/>
  <c r="BK324" i="60"/>
  <c r="BL324" i="60"/>
  <c r="BM324" i="60"/>
  <c r="BN324" i="60"/>
  <c r="BO324" i="60"/>
  <c r="BP324" i="60"/>
  <c r="BD325" i="60"/>
  <c r="BE325" i="60"/>
  <c r="BF325" i="60"/>
  <c r="BG325" i="60"/>
  <c r="BH325" i="60"/>
  <c r="BI325" i="60"/>
  <c r="BJ325" i="60"/>
  <c r="BK325" i="60"/>
  <c r="BL325" i="60"/>
  <c r="BM325" i="60"/>
  <c r="BN325" i="60"/>
  <c r="BO325" i="60"/>
  <c r="BP325" i="60"/>
  <c r="BD326" i="60"/>
  <c r="BE326" i="60"/>
  <c r="BF326" i="60"/>
  <c r="BG326" i="60"/>
  <c r="BH326" i="60"/>
  <c r="BI326" i="60"/>
  <c r="BJ326" i="60"/>
  <c r="BK326" i="60"/>
  <c r="BL326" i="60"/>
  <c r="BM326" i="60"/>
  <c r="BN326" i="60"/>
  <c r="BO326" i="60"/>
  <c r="BP326" i="60"/>
  <c r="BD327" i="60"/>
  <c r="BE327" i="60"/>
  <c r="BF327" i="60"/>
  <c r="BG327" i="60"/>
  <c r="BH327" i="60"/>
  <c r="BI327" i="60"/>
  <c r="BJ327" i="60"/>
  <c r="BK327" i="60"/>
  <c r="BL327" i="60"/>
  <c r="BM327" i="60"/>
  <c r="BN327" i="60"/>
  <c r="BO327" i="60"/>
  <c r="BP327" i="60"/>
  <c r="BD328" i="60"/>
  <c r="BE328" i="60"/>
  <c r="BF328" i="60"/>
  <c r="BG328" i="60"/>
  <c r="BH328" i="60"/>
  <c r="BI328" i="60"/>
  <c r="BJ328" i="60"/>
  <c r="BK328" i="60"/>
  <c r="BL328" i="60"/>
  <c r="BM328" i="60"/>
  <c r="BN328" i="60"/>
  <c r="BO328" i="60"/>
  <c r="BP328" i="60"/>
  <c r="BD329" i="60"/>
  <c r="BE329" i="60"/>
  <c r="BF329" i="60"/>
  <c r="BG329" i="60"/>
  <c r="BH329" i="60"/>
  <c r="BI329" i="60"/>
  <c r="BJ329" i="60"/>
  <c r="BK329" i="60"/>
  <c r="BL329" i="60"/>
  <c r="BM329" i="60"/>
  <c r="BN329" i="60"/>
  <c r="BO329" i="60"/>
  <c r="BP329" i="60"/>
  <c r="BD330" i="60"/>
  <c r="BE330" i="60"/>
  <c r="BF330" i="60"/>
  <c r="BG330" i="60"/>
  <c r="BH330" i="60"/>
  <c r="BI330" i="60"/>
  <c r="BJ330" i="60"/>
  <c r="BK330" i="60"/>
  <c r="BL330" i="60"/>
  <c r="BM330" i="60"/>
  <c r="BN330" i="60"/>
  <c r="BO330" i="60"/>
  <c r="BP330" i="60"/>
  <c r="BD331" i="60"/>
  <c r="BE331" i="60"/>
  <c r="BF331" i="60"/>
  <c r="BG331" i="60"/>
  <c r="BH331" i="60"/>
  <c r="BI331" i="60"/>
  <c r="BJ331" i="60"/>
  <c r="BK331" i="60"/>
  <c r="BL331" i="60"/>
  <c r="BM331" i="60"/>
  <c r="BN331" i="60"/>
  <c r="BO331" i="60"/>
  <c r="BP331" i="60"/>
  <c r="BD332" i="60"/>
  <c r="BE332" i="60"/>
  <c r="BF332" i="60"/>
  <c r="BG332" i="60"/>
  <c r="BH332" i="60"/>
  <c r="BI332" i="60"/>
  <c r="BJ332" i="60"/>
  <c r="BK332" i="60"/>
  <c r="BL332" i="60"/>
  <c r="BM332" i="60"/>
  <c r="BN332" i="60"/>
  <c r="BO332" i="60"/>
  <c r="BP332" i="60"/>
  <c r="BD333" i="60"/>
  <c r="BE333" i="60"/>
  <c r="BF333" i="60"/>
  <c r="BG333" i="60"/>
  <c r="BH333" i="60"/>
  <c r="BI333" i="60"/>
  <c r="BJ333" i="60"/>
  <c r="BK333" i="60"/>
  <c r="BL333" i="60"/>
  <c r="BM333" i="60"/>
  <c r="BN333" i="60"/>
  <c r="BO333" i="60"/>
  <c r="BP333" i="60"/>
  <c r="BD334" i="60"/>
  <c r="BE334" i="60"/>
  <c r="BF334" i="60"/>
  <c r="BG334" i="60"/>
  <c r="BH334" i="60"/>
  <c r="BI334" i="60"/>
  <c r="BJ334" i="60"/>
  <c r="BK334" i="60"/>
  <c r="BL334" i="60"/>
  <c r="BM334" i="60"/>
  <c r="BN334" i="60"/>
  <c r="BO334" i="60"/>
  <c r="BP334" i="60"/>
  <c r="BD335" i="60"/>
  <c r="BE335" i="60"/>
  <c r="BF335" i="60"/>
  <c r="BG335" i="60"/>
  <c r="BH335" i="60"/>
  <c r="BI335" i="60"/>
  <c r="BJ335" i="60"/>
  <c r="BK335" i="60"/>
  <c r="BL335" i="60"/>
  <c r="BM335" i="60"/>
  <c r="BN335" i="60"/>
  <c r="BO335" i="60"/>
  <c r="BP335" i="60"/>
  <c r="BD336" i="60"/>
  <c r="BE336" i="60"/>
  <c r="BF336" i="60"/>
  <c r="BG336" i="60"/>
  <c r="BH336" i="60"/>
  <c r="BI336" i="60"/>
  <c r="BJ336" i="60"/>
  <c r="BK336" i="60"/>
  <c r="BL336" i="60"/>
  <c r="BM336" i="60"/>
  <c r="BN336" i="60"/>
  <c r="BO336" i="60"/>
  <c r="BP336" i="60"/>
  <c r="BD337" i="60"/>
  <c r="BE337" i="60"/>
  <c r="BF337" i="60"/>
  <c r="BG337" i="60"/>
  <c r="BH337" i="60"/>
  <c r="BI337" i="60"/>
  <c r="BJ337" i="60"/>
  <c r="BK337" i="60"/>
  <c r="BL337" i="60"/>
  <c r="BM337" i="60"/>
  <c r="BN337" i="60"/>
  <c r="BO337" i="60"/>
  <c r="BP337" i="60"/>
  <c r="BD338" i="60"/>
  <c r="BE338" i="60"/>
  <c r="BF338" i="60"/>
  <c r="BG338" i="60"/>
  <c r="BH338" i="60"/>
  <c r="BI338" i="60"/>
  <c r="BJ338" i="60"/>
  <c r="BK338" i="60"/>
  <c r="BL338" i="60"/>
  <c r="BM338" i="60"/>
  <c r="BN338" i="60"/>
  <c r="BO338" i="60"/>
  <c r="BP338" i="60"/>
  <c r="BD339" i="60"/>
  <c r="BE339" i="60"/>
  <c r="BF339" i="60"/>
  <c r="BG339" i="60"/>
  <c r="BH339" i="60"/>
  <c r="BI339" i="60"/>
  <c r="BJ339" i="60"/>
  <c r="BK339" i="60"/>
  <c r="BL339" i="60"/>
  <c r="BM339" i="60"/>
  <c r="BN339" i="60"/>
  <c r="BO339" i="60"/>
  <c r="BP339" i="60"/>
  <c r="BD340" i="60"/>
  <c r="BE340" i="60"/>
  <c r="BF340" i="60"/>
  <c r="BG340" i="60"/>
  <c r="BH340" i="60"/>
  <c r="BI340" i="60"/>
  <c r="BJ340" i="60"/>
  <c r="BK340" i="60"/>
  <c r="BL340" i="60"/>
  <c r="BM340" i="60"/>
  <c r="BN340" i="60"/>
  <c r="BO340" i="60"/>
  <c r="BP340" i="60"/>
  <c r="BD341" i="60"/>
  <c r="BE341" i="60"/>
  <c r="BF341" i="60"/>
  <c r="BG341" i="60"/>
  <c r="BH341" i="60"/>
  <c r="BI341" i="60"/>
  <c r="BJ341" i="60"/>
  <c r="BK341" i="60"/>
  <c r="BL341" i="60"/>
  <c r="BM341" i="60"/>
  <c r="BN341" i="60"/>
  <c r="BO341" i="60"/>
  <c r="BP341" i="60"/>
  <c r="BD342" i="60"/>
  <c r="BE342" i="60"/>
  <c r="BF342" i="60"/>
  <c r="BG342" i="60"/>
  <c r="BH342" i="60"/>
  <c r="BI342" i="60"/>
  <c r="BJ342" i="60"/>
  <c r="BK342" i="60"/>
  <c r="BL342" i="60"/>
  <c r="BM342" i="60"/>
  <c r="BN342" i="60"/>
  <c r="BO342" i="60"/>
  <c r="BP342" i="60"/>
  <c r="BD343" i="60"/>
  <c r="BE343" i="60"/>
  <c r="BF343" i="60"/>
  <c r="BG343" i="60"/>
  <c r="BH343" i="60"/>
  <c r="BI343" i="60"/>
  <c r="BJ343" i="60"/>
  <c r="BK343" i="60"/>
  <c r="BL343" i="60"/>
  <c r="BM343" i="60"/>
  <c r="BN343" i="60"/>
  <c r="BO343" i="60"/>
  <c r="BP343" i="60"/>
  <c r="BD344" i="60"/>
  <c r="BE344" i="60"/>
  <c r="BF344" i="60"/>
  <c r="BG344" i="60"/>
  <c r="BH344" i="60"/>
  <c r="BI344" i="60"/>
  <c r="BJ344" i="60"/>
  <c r="BK344" i="60"/>
  <c r="BL344" i="60"/>
  <c r="BM344" i="60"/>
  <c r="BN344" i="60"/>
  <c r="BO344" i="60"/>
  <c r="BP344" i="60"/>
  <c r="BD345" i="60"/>
  <c r="BE345" i="60"/>
  <c r="BF345" i="60"/>
  <c r="BG345" i="60"/>
  <c r="BH345" i="60"/>
  <c r="BI345" i="60"/>
  <c r="BJ345" i="60"/>
  <c r="BK345" i="60"/>
  <c r="BL345" i="60"/>
  <c r="BM345" i="60"/>
  <c r="BN345" i="60"/>
  <c r="BO345" i="60"/>
  <c r="BP345" i="60"/>
  <c r="BD346" i="60"/>
  <c r="BE346" i="60"/>
  <c r="BF346" i="60"/>
  <c r="BG346" i="60"/>
  <c r="BH346" i="60"/>
  <c r="BI346" i="60"/>
  <c r="BJ346" i="60"/>
  <c r="BK346" i="60"/>
  <c r="BL346" i="60"/>
  <c r="BM346" i="60"/>
  <c r="BN346" i="60"/>
  <c r="BO346" i="60"/>
  <c r="BP346" i="60"/>
  <c r="BD347" i="60"/>
  <c r="BE347" i="60"/>
  <c r="BF347" i="60"/>
  <c r="BG347" i="60"/>
  <c r="BH347" i="60"/>
  <c r="BI347" i="60"/>
  <c r="BJ347" i="60"/>
  <c r="BK347" i="60"/>
  <c r="BL347" i="60"/>
  <c r="BM347" i="60"/>
  <c r="BN347" i="60"/>
  <c r="BO347" i="60"/>
  <c r="BP347" i="60"/>
  <c r="BD348" i="60"/>
  <c r="BE348" i="60"/>
  <c r="BF348" i="60"/>
  <c r="BG348" i="60"/>
  <c r="BH348" i="60"/>
  <c r="BI348" i="60"/>
  <c r="BJ348" i="60"/>
  <c r="BK348" i="60"/>
  <c r="BL348" i="60"/>
  <c r="BM348" i="60"/>
  <c r="BN348" i="60"/>
  <c r="BO348" i="60"/>
  <c r="BP348" i="60"/>
  <c r="BD349" i="60"/>
  <c r="BE349" i="60"/>
  <c r="BF349" i="60"/>
  <c r="BG349" i="60"/>
  <c r="BH349" i="60"/>
  <c r="BI349" i="60"/>
  <c r="BJ349" i="60"/>
  <c r="BK349" i="60"/>
  <c r="BL349" i="60"/>
  <c r="BM349" i="60"/>
  <c r="BN349" i="60"/>
  <c r="BO349" i="60"/>
  <c r="BP349" i="60"/>
  <c r="BD350" i="60"/>
  <c r="BE350" i="60"/>
  <c r="BF350" i="60"/>
  <c r="BG350" i="60"/>
  <c r="BH350" i="60"/>
  <c r="BI350" i="60"/>
  <c r="BJ350" i="60"/>
  <c r="BK350" i="60"/>
  <c r="BL350" i="60"/>
  <c r="BM350" i="60"/>
  <c r="BN350" i="60"/>
  <c r="BO350" i="60"/>
  <c r="BP350" i="60"/>
  <c r="BD351" i="60"/>
  <c r="BE351" i="60"/>
  <c r="BF351" i="60"/>
  <c r="BG351" i="60"/>
  <c r="BH351" i="60"/>
  <c r="BI351" i="60"/>
  <c r="BJ351" i="60"/>
  <c r="BK351" i="60"/>
  <c r="BL351" i="60"/>
  <c r="BM351" i="60"/>
  <c r="BN351" i="60"/>
  <c r="BO351" i="60"/>
  <c r="BP351" i="60"/>
  <c r="BD352" i="60"/>
  <c r="BE352" i="60"/>
  <c r="BF352" i="60"/>
  <c r="BG352" i="60"/>
  <c r="BH352" i="60"/>
  <c r="BI352" i="60"/>
  <c r="BJ352" i="60"/>
  <c r="BK352" i="60"/>
  <c r="BL352" i="60"/>
  <c r="BM352" i="60"/>
  <c r="BN352" i="60"/>
  <c r="BO352" i="60"/>
  <c r="BP352" i="60"/>
  <c r="BD353" i="60"/>
  <c r="BE353" i="60"/>
  <c r="BF353" i="60"/>
  <c r="BG353" i="60"/>
  <c r="BH353" i="60"/>
  <c r="BI353" i="60"/>
  <c r="BJ353" i="60"/>
  <c r="BK353" i="60"/>
  <c r="BL353" i="60"/>
  <c r="BM353" i="60"/>
  <c r="BN353" i="60"/>
  <c r="BO353" i="60"/>
  <c r="BP353" i="60"/>
  <c r="BD354" i="60"/>
  <c r="BE354" i="60"/>
  <c r="BF354" i="60"/>
  <c r="BG354" i="60"/>
  <c r="BH354" i="60"/>
  <c r="BI354" i="60"/>
  <c r="BJ354" i="60"/>
  <c r="BK354" i="60"/>
  <c r="BL354" i="60"/>
  <c r="BM354" i="60"/>
  <c r="BN354" i="60"/>
  <c r="BO354" i="60"/>
  <c r="BP354" i="60"/>
  <c r="BD355" i="60"/>
  <c r="BE355" i="60"/>
  <c r="BF355" i="60"/>
  <c r="BG355" i="60"/>
  <c r="BH355" i="60"/>
  <c r="BI355" i="60"/>
  <c r="BJ355" i="60"/>
  <c r="BK355" i="60"/>
  <c r="BL355" i="60"/>
  <c r="BM355" i="60"/>
  <c r="BN355" i="60"/>
  <c r="BO355" i="60"/>
  <c r="BP355" i="60"/>
  <c r="BD356" i="60"/>
  <c r="BE356" i="60"/>
  <c r="BF356" i="60"/>
  <c r="BG356" i="60"/>
  <c r="BH356" i="60"/>
  <c r="BI356" i="60"/>
  <c r="BJ356" i="60"/>
  <c r="BK356" i="60"/>
  <c r="BL356" i="60"/>
  <c r="BM356" i="60"/>
  <c r="BN356" i="60"/>
  <c r="BO356" i="60"/>
  <c r="BP356" i="60"/>
  <c r="BD357" i="60"/>
  <c r="BE357" i="60"/>
  <c r="BF357" i="60"/>
  <c r="BG357" i="60"/>
  <c r="BH357" i="60"/>
  <c r="BI357" i="60"/>
  <c r="BJ357" i="60"/>
  <c r="BK357" i="60"/>
  <c r="BL357" i="60"/>
  <c r="BM357" i="60"/>
  <c r="BN357" i="60"/>
  <c r="BO357" i="60"/>
  <c r="BP357" i="60"/>
  <c r="BD358" i="60"/>
  <c r="BE358" i="60"/>
  <c r="BF358" i="60"/>
  <c r="BG358" i="60"/>
  <c r="BH358" i="60"/>
  <c r="BI358" i="60"/>
  <c r="BJ358" i="60"/>
  <c r="BK358" i="60"/>
  <c r="BL358" i="60"/>
  <c r="BM358" i="60"/>
  <c r="BN358" i="60"/>
  <c r="BO358" i="60"/>
  <c r="BP358" i="60"/>
  <c r="BD359" i="60"/>
  <c r="BE359" i="60"/>
  <c r="BF359" i="60"/>
  <c r="BG359" i="60"/>
  <c r="BH359" i="60"/>
  <c r="BI359" i="60"/>
  <c r="BJ359" i="60"/>
  <c r="BK359" i="60"/>
  <c r="BL359" i="60"/>
  <c r="BM359" i="60"/>
  <c r="BN359" i="60"/>
  <c r="BO359" i="60"/>
  <c r="BP359" i="60"/>
  <c r="BD360" i="60"/>
  <c r="BE360" i="60"/>
  <c r="BF360" i="60"/>
  <c r="BG360" i="60"/>
  <c r="BH360" i="60"/>
  <c r="BI360" i="60"/>
  <c r="BJ360" i="60"/>
  <c r="BK360" i="60"/>
  <c r="BL360" i="60"/>
  <c r="BM360" i="60"/>
  <c r="BN360" i="60"/>
  <c r="BO360" i="60"/>
  <c r="BP360" i="60"/>
  <c r="BD361" i="60"/>
  <c r="BE361" i="60"/>
  <c r="BF361" i="60"/>
  <c r="BG361" i="60"/>
  <c r="BH361" i="60"/>
  <c r="BI361" i="60"/>
  <c r="BJ361" i="60"/>
  <c r="BK361" i="60"/>
  <c r="BL361" i="60"/>
  <c r="BM361" i="60"/>
  <c r="BN361" i="60"/>
  <c r="BO361" i="60"/>
  <c r="BP361" i="60"/>
  <c r="BD362" i="60"/>
  <c r="BE362" i="60"/>
  <c r="BF362" i="60"/>
  <c r="BG362" i="60"/>
  <c r="BH362" i="60"/>
  <c r="BI362" i="60"/>
  <c r="BJ362" i="60"/>
  <c r="BK362" i="60"/>
  <c r="BL362" i="60"/>
  <c r="BM362" i="60"/>
  <c r="BN362" i="60"/>
  <c r="BO362" i="60"/>
  <c r="BP362" i="60"/>
  <c r="BD363" i="60"/>
  <c r="BE363" i="60"/>
  <c r="BF363" i="60"/>
  <c r="BG363" i="60"/>
  <c r="BH363" i="60"/>
  <c r="BI363" i="60"/>
  <c r="BJ363" i="60"/>
  <c r="BK363" i="60"/>
  <c r="BL363" i="60"/>
  <c r="BM363" i="60"/>
  <c r="BN363" i="60"/>
  <c r="BO363" i="60"/>
  <c r="BP363" i="60"/>
  <c r="BD364" i="60"/>
  <c r="BE364" i="60"/>
  <c r="BF364" i="60"/>
  <c r="BG364" i="60"/>
  <c r="BH364" i="60"/>
  <c r="BI364" i="60"/>
  <c r="BJ364" i="60"/>
  <c r="BK364" i="60"/>
  <c r="BL364" i="60"/>
  <c r="BM364" i="60"/>
  <c r="BN364" i="60"/>
  <c r="BO364" i="60"/>
  <c r="BP364" i="60"/>
  <c r="BD365" i="60"/>
  <c r="BE365" i="60"/>
  <c r="BF365" i="60"/>
  <c r="BG365" i="60"/>
  <c r="BH365" i="60"/>
  <c r="BI365" i="60"/>
  <c r="BJ365" i="60"/>
  <c r="BK365" i="60"/>
  <c r="BL365" i="60"/>
  <c r="BM365" i="60"/>
  <c r="BN365" i="60"/>
  <c r="BO365" i="60"/>
  <c r="BP365" i="60"/>
  <c r="BD366" i="60"/>
  <c r="BE366" i="60"/>
  <c r="BF366" i="60"/>
  <c r="BG366" i="60"/>
  <c r="BH366" i="60"/>
  <c r="BI366" i="60"/>
  <c r="BJ366" i="60"/>
  <c r="BK366" i="60"/>
  <c r="BL366" i="60"/>
  <c r="BM366" i="60"/>
  <c r="BN366" i="60"/>
  <c r="BO366" i="60"/>
  <c r="BP366" i="60"/>
  <c r="BD367" i="60"/>
  <c r="BE367" i="60"/>
  <c r="BF367" i="60"/>
  <c r="BG367" i="60"/>
  <c r="BH367" i="60"/>
  <c r="BI367" i="60"/>
  <c r="BJ367" i="60"/>
  <c r="BK367" i="60"/>
  <c r="BL367" i="60"/>
  <c r="BM367" i="60"/>
  <c r="BN367" i="60"/>
  <c r="BO367" i="60"/>
  <c r="BP367" i="60"/>
  <c r="BD368" i="60"/>
  <c r="BE368" i="60"/>
  <c r="BF368" i="60"/>
  <c r="BG368" i="60"/>
  <c r="BH368" i="60"/>
  <c r="BI368" i="60"/>
  <c r="BJ368" i="60"/>
  <c r="BK368" i="60"/>
  <c r="BL368" i="60"/>
  <c r="BM368" i="60"/>
  <c r="BN368" i="60"/>
  <c r="BO368" i="60"/>
  <c r="BP368" i="60"/>
  <c r="BD369" i="60"/>
  <c r="BE369" i="60"/>
  <c r="BF369" i="60"/>
  <c r="BG369" i="60"/>
  <c r="BH369" i="60"/>
  <c r="BI369" i="60"/>
  <c r="BJ369" i="60"/>
  <c r="BK369" i="60"/>
  <c r="BL369" i="60"/>
  <c r="BM369" i="60"/>
  <c r="BN369" i="60"/>
  <c r="BO369" i="60"/>
  <c r="BP369" i="60"/>
  <c r="BD370" i="60"/>
  <c r="BE370" i="60"/>
  <c r="BF370" i="60"/>
  <c r="BG370" i="60"/>
  <c r="BH370" i="60"/>
  <c r="BI370" i="60"/>
  <c r="BJ370" i="60"/>
  <c r="BK370" i="60"/>
  <c r="BL370" i="60"/>
  <c r="BM370" i="60"/>
  <c r="BN370" i="60"/>
  <c r="BO370" i="60"/>
  <c r="BP370" i="60"/>
  <c r="BD371" i="60"/>
  <c r="BE371" i="60"/>
  <c r="BF371" i="60"/>
  <c r="BG371" i="60"/>
  <c r="BH371" i="60"/>
  <c r="BI371" i="60"/>
  <c r="BJ371" i="60"/>
  <c r="BK371" i="60"/>
  <c r="BL371" i="60"/>
  <c r="BM371" i="60"/>
  <c r="BN371" i="60"/>
  <c r="BO371" i="60"/>
  <c r="BP371" i="60"/>
  <c r="BD372" i="60"/>
  <c r="BE372" i="60"/>
  <c r="BF372" i="60"/>
  <c r="BG372" i="60"/>
  <c r="BH372" i="60"/>
  <c r="BI372" i="60"/>
  <c r="BJ372" i="60"/>
  <c r="BK372" i="60"/>
  <c r="BL372" i="60"/>
  <c r="BM372" i="60"/>
  <c r="BN372" i="60"/>
  <c r="BO372" i="60"/>
  <c r="BP372" i="60"/>
  <c r="BD373" i="60"/>
  <c r="BE373" i="60"/>
  <c r="BF373" i="60"/>
  <c r="BG373" i="60"/>
  <c r="BH373" i="60"/>
  <c r="BI373" i="60"/>
  <c r="BJ373" i="60"/>
  <c r="BK373" i="60"/>
  <c r="BL373" i="60"/>
  <c r="BM373" i="60"/>
  <c r="BN373" i="60"/>
  <c r="BO373" i="60"/>
  <c r="BP373" i="60"/>
  <c r="BD374" i="60"/>
  <c r="BE374" i="60"/>
  <c r="BF374" i="60"/>
  <c r="BG374" i="60"/>
  <c r="BH374" i="60"/>
  <c r="BI374" i="60"/>
  <c r="BJ374" i="60"/>
  <c r="BK374" i="60"/>
  <c r="BL374" i="60"/>
  <c r="BM374" i="60"/>
  <c r="BN374" i="60"/>
  <c r="BO374" i="60"/>
  <c r="BP374" i="60"/>
  <c r="BD375" i="60"/>
  <c r="BE375" i="60"/>
  <c r="BF375" i="60"/>
  <c r="BG375" i="60"/>
  <c r="BH375" i="60"/>
  <c r="BI375" i="60"/>
  <c r="BJ375" i="60"/>
  <c r="BK375" i="60"/>
  <c r="BL375" i="60"/>
  <c r="BM375" i="60"/>
  <c r="BN375" i="60"/>
  <c r="BO375" i="60"/>
  <c r="BP375" i="60"/>
  <c r="BD376" i="60"/>
  <c r="BE376" i="60"/>
  <c r="BF376" i="60"/>
  <c r="BG376" i="60"/>
  <c r="BH376" i="60"/>
  <c r="BI376" i="60"/>
  <c r="BJ376" i="60"/>
  <c r="BK376" i="60"/>
  <c r="BL376" i="60"/>
  <c r="BM376" i="60"/>
  <c r="BN376" i="60"/>
  <c r="BO376" i="60"/>
  <c r="BP376" i="60"/>
  <c r="BD377" i="60"/>
  <c r="BE377" i="60"/>
  <c r="BF377" i="60"/>
  <c r="BG377" i="60"/>
  <c r="BH377" i="60"/>
  <c r="BI377" i="60"/>
  <c r="BJ377" i="60"/>
  <c r="BK377" i="60"/>
  <c r="BL377" i="60"/>
  <c r="BM377" i="60"/>
  <c r="BN377" i="60"/>
  <c r="BO377" i="60"/>
  <c r="BP377" i="60"/>
  <c r="BD378" i="60"/>
  <c r="BE378" i="60"/>
  <c r="BF378" i="60"/>
  <c r="BG378" i="60"/>
  <c r="BH378" i="60"/>
  <c r="BI378" i="60"/>
  <c r="BJ378" i="60"/>
  <c r="BK378" i="60"/>
  <c r="BL378" i="60"/>
  <c r="BM378" i="60"/>
  <c r="BN378" i="60"/>
  <c r="BO378" i="60"/>
  <c r="BP378" i="60"/>
  <c r="BD379" i="60"/>
  <c r="BE379" i="60"/>
  <c r="BF379" i="60"/>
  <c r="BG379" i="60"/>
  <c r="BH379" i="60"/>
  <c r="BI379" i="60"/>
  <c r="BJ379" i="60"/>
  <c r="BK379" i="60"/>
  <c r="BL379" i="60"/>
  <c r="BM379" i="60"/>
  <c r="BN379" i="60"/>
  <c r="BO379" i="60"/>
  <c r="BP379" i="60"/>
  <c r="BD380" i="60"/>
  <c r="BE380" i="60"/>
  <c r="BF380" i="60"/>
  <c r="BG380" i="60"/>
  <c r="BH380" i="60"/>
  <c r="BI380" i="60"/>
  <c r="BJ380" i="60"/>
  <c r="BK380" i="60"/>
  <c r="BL380" i="60"/>
  <c r="BM380" i="60"/>
  <c r="BN380" i="60"/>
  <c r="BO380" i="60"/>
  <c r="BP380" i="60"/>
  <c r="BD381" i="60"/>
  <c r="BE381" i="60"/>
  <c r="BF381" i="60"/>
  <c r="BG381" i="60"/>
  <c r="BH381" i="60"/>
  <c r="BI381" i="60"/>
  <c r="BJ381" i="60"/>
  <c r="BK381" i="60"/>
  <c r="BL381" i="60"/>
  <c r="BM381" i="60"/>
  <c r="BN381" i="60"/>
  <c r="BO381" i="60"/>
  <c r="BP381" i="60"/>
  <c r="BD382" i="60"/>
  <c r="BE382" i="60"/>
  <c r="BF382" i="60"/>
  <c r="BG382" i="60"/>
  <c r="BH382" i="60"/>
  <c r="BI382" i="60"/>
  <c r="BJ382" i="60"/>
  <c r="BK382" i="60"/>
  <c r="BL382" i="60"/>
  <c r="BM382" i="60"/>
  <c r="BN382" i="60"/>
  <c r="BO382" i="60"/>
  <c r="BP382" i="60"/>
  <c r="BD383" i="60"/>
  <c r="BE383" i="60"/>
  <c r="BF383" i="60"/>
  <c r="BG383" i="60"/>
  <c r="BH383" i="60"/>
  <c r="BI383" i="60"/>
  <c r="BJ383" i="60"/>
  <c r="BK383" i="60"/>
  <c r="BL383" i="60"/>
  <c r="BM383" i="60"/>
  <c r="BN383" i="60"/>
  <c r="BO383" i="60"/>
  <c r="BP383" i="60"/>
  <c r="BD384" i="60"/>
  <c r="BE384" i="60"/>
  <c r="BF384" i="60"/>
  <c r="BG384" i="60"/>
  <c r="BH384" i="60"/>
  <c r="BI384" i="60"/>
  <c r="BJ384" i="60"/>
  <c r="BK384" i="60"/>
  <c r="BL384" i="60"/>
  <c r="BM384" i="60"/>
  <c r="BN384" i="60"/>
  <c r="BO384" i="60"/>
  <c r="BP384" i="60"/>
  <c r="BD385" i="60"/>
  <c r="BE385" i="60"/>
  <c r="BF385" i="60"/>
  <c r="BG385" i="60"/>
  <c r="BH385" i="60"/>
  <c r="BI385" i="60"/>
  <c r="BJ385" i="60"/>
  <c r="BK385" i="60"/>
  <c r="BL385" i="60"/>
  <c r="BM385" i="60"/>
  <c r="BN385" i="60"/>
  <c r="BO385" i="60"/>
  <c r="BP385" i="60"/>
  <c r="BD386" i="60"/>
  <c r="BE386" i="60"/>
  <c r="BF386" i="60"/>
  <c r="BG386" i="60"/>
  <c r="BH386" i="60"/>
  <c r="BI386" i="60"/>
  <c r="BJ386" i="60"/>
  <c r="BK386" i="60"/>
  <c r="BL386" i="60"/>
  <c r="BM386" i="60"/>
  <c r="BN386" i="60"/>
  <c r="BO386" i="60"/>
  <c r="BP386" i="60"/>
  <c r="BD387" i="60"/>
  <c r="BE387" i="60"/>
  <c r="BF387" i="60"/>
  <c r="BG387" i="60"/>
  <c r="BH387" i="60"/>
  <c r="BI387" i="60"/>
  <c r="BJ387" i="60"/>
  <c r="BK387" i="60"/>
  <c r="BL387" i="60"/>
  <c r="BM387" i="60"/>
  <c r="BN387" i="60"/>
  <c r="BO387" i="60"/>
  <c r="BP387" i="60"/>
  <c r="BD388" i="60"/>
  <c r="BE388" i="60"/>
  <c r="BF388" i="60"/>
  <c r="BG388" i="60"/>
  <c r="BH388" i="60"/>
  <c r="BI388" i="60"/>
  <c r="BJ388" i="60"/>
  <c r="BK388" i="60"/>
  <c r="BL388" i="60"/>
  <c r="BM388" i="60"/>
  <c r="BN388" i="60"/>
  <c r="BO388" i="60"/>
  <c r="BP388" i="60"/>
  <c r="BD389" i="60"/>
  <c r="BE389" i="60"/>
  <c r="BF389" i="60"/>
  <c r="BG389" i="60"/>
  <c r="BH389" i="60"/>
  <c r="BI389" i="60"/>
  <c r="BJ389" i="60"/>
  <c r="BK389" i="60"/>
  <c r="BL389" i="60"/>
  <c r="BM389" i="60"/>
  <c r="BN389" i="60"/>
  <c r="BO389" i="60"/>
  <c r="BP389" i="60"/>
  <c r="BD390" i="60"/>
  <c r="BE390" i="60"/>
  <c r="BF390" i="60"/>
  <c r="BG390" i="60"/>
  <c r="BH390" i="60"/>
  <c r="BI390" i="60"/>
  <c r="BJ390" i="60"/>
  <c r="BK390" i="60"/>
  <c r="BL390" i="60"/>
  <c r="BM390" i="60"/>
  <c r="BN390" i="60"/>
  <c r="BO390" i="60"/>
  <c r="BP390" i="60"/>
  <c r="BD391" i="60"/>
  <c r="BE391" i="60"/>
  <c r="BF391" i="60"/>
  <c r="BG391" i="60"/>
  <c r="BH391" i="60"/>
  <c r="BI391" i="60"/>
  <c r="BJ391" i="60"/>
  <c r="BK391" i="60"/>
  <c r="BL391" i="60"/>
  <c r="BM391" i="60"/>
  <c r="BN391" i="60"/>
  <c r="BO391" i="60"/>
  <c r="BP391" i="60"/>
  <c r="BD392" i="60"/>
  <c r="BE392" i="60"/>
  <c r="BF392" i="60"/>
  <c r="BG392" i="60"/>
  <c r="BH392" i="60"/>
  <c r="BI392" i="60"/>
  <c r="BJ392" i="60"/>
  <c r="BK392" i="60"/>
  <c r="BL392" i="60"/>
  <c r="BM392" i="60"/>
  <c r="BN392" i="60"/>
  <c r="BO392" i="60"/>
  <c r="BP392" i="60"/>
  <c r="BD393" i="60"/>
  <c r="BE393" i="60"/>
  <c r="BF393" i="60"/>
  <c r="BG393" i="60"/>
  <c r="BH393" i="60"/>
  <c r="BI393" i="60"/>
  <c r="BJ393" i="60"/>
  <c r="BK393" i="60"/>
  <c r="BL393" i="60"/>
  <c r="BM393" i="60"/>
  <c r="BN393" i="60"/>
  <c r="BO393" i="60"/>
  <c r="BP393" i="60"/>
  <c r="BD394" i="60"/>
  <c r="BE394" i="60"/>
  <c r="BF394" i="60"/>
  <c r="BG394" i="60"/>
  <c r="BH394" i="60"/>
  <c r="BI394" i="60"/>
  <c r="BJ394" i="60"/>
  <c r="BK394" i="60"/>
  <c r="BL394" i="60"/>
  <c r="BM394" i="60"/>
  <c r="BN394" i="60"/>
  <c r="BO394" i="60"/>
  <c r="BP394" i="60"/>
  <c r="BD395" i="60"/>
  <c r="BE395" i="60"/>
  <c r="BF395" i="60"/>
  <c r="BG395" i="60"/>
  <c r="BH395" i="60"/>
  <c r="BI395" i="60"/>
  <c r="BJ395" i="60"/>
  <c r="BK395" i="60"/>
  <c r="BL395" i="60"/>
  <c r="BM395" i="60"/>
  <c r="BN395" i="60"/>
  <c r="BO395" i="60"/>
  <c r="BP395" i="60"/>
  <c r="BD396" i="60"/>
  <c r="BE396" i="60"/>
  <c r="BF396" i="60"/>
  <c r="BG396" i="60"/>
  <c r="BH396" i="60"/>
  <c r="BI396" i="60"/>
  <c r="BJ396" i="60"/>
  <c r="BK396" i="60"/>
  <c r="BL396" i="60"/>
  <c r="BM396" i="60"/>
  <c r="BN396" i="60"/>
  <c r="BO396" i="60"/>
  <c r="BP396" i="60"/>
  <c r="BD397" i="60"/>
  <c r="BE397" i="60"/>
  <c r="BF397" i="60"/>
  <c r="BG397" i="60"/>
  <c r="BH397" i="60"/>
  <c r="BI397" i="60"/>
  <c r="BJ397" i="60"/>
  <c r="BK397" i="60"/>
  <c r="BL397" i="60"/>
  <c r="BM397" i="60"/>
  <c r="BN397" i="60"/>
  <c r="BO397" i="60"/>
  <c r="BP397" i="60"/>
  <c r="BD398" i="60"/>
  <c r="BE398" i="60"/>
  <c r="BF398" i="60"/>
  <c r="BG398" i="60"/>
  <c r="BH398" i="60"/>
  <c r="BI398" i="60"/>
  <c r="BJ398" i="60"/>
  <c r="BK398" i="60"/>
  <c r="BL398" i="60"/>
  <c r="BM398" i="60"/>
  <c r="BN398" i="60"/>
  <c r="BO398" i="60"/>
  <c r="BP398" i="60"/>
  <c r="BD399" i="60"/>
  <c r="BE399" i="60"/>
  <c r="BF399" i="60"/>
  <c r="BG399" i="60"/>
  <c r="BH399" i="60"/>
  <c r="BI399" i="60"/>
  <c r="BJ399" i="60"/>
  <c r="BK399" i="60"/>
  <c r="BL399" i="60"/>
  <c r="BM399" i="60"/>
  <c r="BN399" i="60"/>
  <c r="BO399" i="60"/>
  <c r="BP399" i="60"/>
  <c r="BD400" i="60"/>
  <c r="BE400" i="60"/>
  <c r="BF400" i="60"/>
  <c r="BG400" i="60"/>
  <c r="BH400" i="60"/>
  <c r="BI400" i="60"/>
  <c r="BJ400" i="60"/>
  <c r="BK400" i="60"/>
  <c r="BL400" i="60"/>
  <c r="BM400" i="60"/>
  <c r="BN400" i="60"/>
  <c r="BO400" i="60"/>
  <c r="BP400" i="60"/>
  <c r="BD401" i="60"/>
  <c r="BE401" i="60"/>
  <c r="BF401" i="60"/>
  <c r="BG401" i="60"/>
  <c r="BH401" i="60"/>
  <c r="BI401" i="60"/>
  <c r="BJ401" i="60"/>
  <c r="BK401" i="60"/>
  <c r="BL401" i="60"/>
  <c r="BM401" i="60"/>
  <c r="BN401" i="60"/>
  <c r="BO401" i="60"/>
  <c r="BP401" i="60"/>
  <c r="BD402" i="60"/>
  <c r="BE402" i="60"/>
  <c r="BF402" i="60"/>
  <c r="BG402" i="60"/>
  <c r="BH402" i="60"/>
  <c r="BI402" i="60"/>
  <c r="BJ402" i="60"/>
  <c r="BK402" i="60"/>
  <c r="BL402" i="60"/>
  <c r="BM402" i="60"/>
  <c r="BN402" i="60"/>
  <c r="BO402" i="60"/>
  <c r="BP402" i="60"/>
  <c r="BD403" i="60"/>
  <c r="BE403" i="60"/>
  <c r="BF403" i="60"/>
  <c r="BG403" i="60"/>
  <c r="BH403" i="60"/>
  <c r="BI403" i="60"/>
  <c r="BJ403" i="60"/>
  <c r="BK403" i="60"/>
  <c r="BL403" i="60"/>
  <c r="BM403" i="60"/>
  <c r="BN403" i="60"/>
  <c r="BO403" i="60"/>
  <c r="BP403" i="60"/>
  <c r="BD404" i="60"/>
  <c r="BE404" i="60"/>
  <c r="BF404" i="60"/>
  <c r="BG404" i="60"/>
  <c r="BH404" i="60"/>
  <c r="BI404" i="60"/>
  <c r="BJ404" i="60"/>
  <c r="BK404" i="60"/>
  <c r="BL404" i="60"/>
  <c r="BM404" i="60"/>
  <c r="BN404" i="60"/>
  <c r="BO404" i="60"/>
  <c r="BP404" i="60"/>
  <c r="BD405" i="60"/>
  <c r="BE405" i="60"/>
  <c r="BF405" i="60"/>
  <c r="BG405" i="60"/>
  <c r="BH405" i="60"/>
  <c r="BI405" i="60"/>
  <c r="BJ405" i="60"/>
  <c r="BK405" i="60"/>
  <c r="BL405" i="60"/>
  <c r="BM405" i="60"/>
  <c r="BN405" i="60"/>
  <c r="BO405" i="60"/>
  <c r="BP405" i="60"/>
  <c r="BD406" i="60"/>
  <c r="BE406" i="60"/>
  <c r="BF406" i="60"/>
  <c r="BG406" i="60"/>
  <c r="BH406" i="60"/>
  <c r="BI406" i="60"/>
  <c r="BJ406" i="60"/>
  <c r="BK406" i="60"/>
  <c r="BL406" i="60"/>
  <c r="BM406" i="60"/>
  <c r="BN406" i="60"/>
  <c r="BO406" i="60"/>
  <c r="BP406" i="60"/>
  <c r="BD407" i="60"/>
  <c r="BE407" i="60"/>
  <c r="BF407" i="60"/>
  <c r="BG407" i="60"/>
  <c r="BH407" i="60"/>
  <c r="BI407" i="60"/>
  <c r="BJ407" i="60"/>
  <c r="BK407" i="60"/>
  <c r="BL407" i="60"/>
  <c r="BM407" i="60"/>
  <c r="BN407" i="60"/>
  <c r="BO407" i="60"/>
  <c r="BP407" i="60"/>
  <c r="BD408" i="60"/>
  <c r="BE408" i="60"/>
  <c r="BF408" i="60"/>
  <c r="BG408" i="60"/>
  <c r="BH408" i="60"/>
  <c r="BI408" i="60"/>
  <c r="BJ408" i="60"/>
  <c r="BK408" i="60"/>
  <c r="BL408" i="60"/>
  <c r="BM408" i="60"/>
  <c r="BN408" i="60"/>
  <c r="BO408" i="60"/>
  <c r="BP408" i="60"/>
  <c r="BD409" i="60"/>
  <c r="BE409" i="60"/>
  <c r="BF409" i="60"/>
  <c r="BG409" i="60"/>
  <c r="BH409" i="60"/>
  <c r="BI409" i="60"/>
  <c r="BJ409" i="60"/>
  <c r="BK409" i="60"/>
  <c r="BL409" i="60"/>
  <c r="BM409" i="60"/>
  <c r="BN409" i="60"/>
  <c r="BO409" i="60"/>
  <c r="BP409" i="60"/>
  <c r="BD410" i="60"/>
  <c r="BE410" i="60"/>
  <c r="BF410" i="60"/>
  <c r="BG410" i="60"/>
  <c r="BH410" i="60"/>
  <c r="BI410" i="60"/>
  <c r="BJ410" i="60"/>
  <c r="BK410" i="60"/>
  <c r="BL410" i="60"/>
  <c r="BM410" i="60"/>
  <c r="BN410" i="60"/>
  <c r="BO410" i="60"/>
  <c r="BP410" i="60"/>
  <c r="BD411" i="60"/>
  <c r="BE411" i="60"/>
  <c r="BF411" i="60"/>
  <c r="BG411" i="60"/>
  <c r="BH411" i="60"/>
  <c r="BI411" i="60"/>
  <c r="BJ411" i="60"/>
  <c r="BK411" i="60"/>
  <c r="BL411" i="60"/>
  <c r="BM411" i="60"/>
  <c r="BN411" i="60"/>
  <c r="BO411" i="60"/>
  <c r="BP411" i="60"/>
  <c r="BD412" i="60"/>
  <c r="BE412" i="60"/>
  <c r="BF412" i="60"/>
  <c r="BG412" i="60"/>
  <c r="BH412" i="60"/>
  <c r="BI412" i="60"/>
  <c r="BJ412" i="60"/>
  <c r="BK412" i="60"/>
  <c r="BL412" i="60"/>
  <c r="BM412" i="60"/>
  <c r="BN412" i="60"/>
  <c r="BO412" i="60"/>
  <c r="BP412" i="60"/>
  <c r="BD413" i="60"/>
  <c r="BE413" i="60"/>
  <c r="BF413" i="60"/>
  <c r="BG413" i="60"/>
  <c r="BH413" i="60"/>
  <c r="BI413" i="60"/>
  <c r="BJ413" i="60"/>
  <c r="BK413" i="60"/>
  <c r="BL413" i="60"/>
  <c r="BM413" i="60"/>
  <c r="BN413" i="60"/>
  <c r="BO413" i="60"/>
  <c r="BP413" i="60"/>
  <c r="BD414" i="60"/>
  <c r="BE414" i="60"/>
  <c r="BF414" i="60"/>
  <c r="BG414" i="60"/>
  <c r="BH414" i="60"/>
  <c r="BI414" i="60"/>
  <c r="BJ414" i="60"/>
  <c r="BK414" i="60"/>
  <c r="BL414" i="60"/>
  <c r="BM414" i="60"/>
  <c r="BN414" i="60"/>
  <c r="BO414" i="60"/>
  <c r="BP414" i="60"/>
  <c r="BD415" i="60"/>
  <c r="BE415" i="60"/>
  <c r="BF415" i="60"/>
  <c r="BG415" i="60"/>
  <c r="BH415" i="60"/>
  <c r="BI415" i="60"/>
  <c r="BJ415" i="60"/>
  <c r="BK415" i="60"/>
  <c r="BL415" i="60"/>
  <c r="BM415" i="60"/>
  <c r="BN415" i="60"/>
  <c r="BO415" i="60"/>
  <c r="BP415" i="60"/>
  <c r="BD416" i="60"/>
  <c r="BE416" i="60"/>
  <c r="BF416" i="60"/>
  <c r="BG416" i="60"/>
  <c r="BH416" i="60"/>
  <c r="BI416" i="60"/>
  <c r="BJ416" i="60"/>
  <c r="BK416" i="60"/>
  <c r="BL416" i="60"/>
  <c r="BM416" i="60"/>
  <c r="BN416" i="60"/>
  <c r="BO416" i="60"/>
  <c r="BP416" i="60"/>
  <c r="BD417" i="60"/>
  <c r="BE417" i="60"/>
  <c r="BF417" i="60"/>
  <c r="BG417" i="60"/>
  <c r="BH417" i="60"/>
  <c r="BI417" i="60"/>
  <c r="BJ417" i="60"/>
  <c r="BK417" i="60"/>
  <c r="BL417" i="60"/>
  <c r="BM417" i="60"/>
  <c r="BN417" i="60"/>
  <c r="BO417" i="60"/>
  <c r="BP417" i="60"/>
  <c r="BD418" i="60"/>
  <c r="BE418" i="60"/>
  <c r="BF418" i="60"/>
  <c r="BG418" i="60"/>
  <c r="BH418" i="60"/>
  <c r="BI418" i="60"/>
  <c r="BJ418" i="60"/>
  <c r="BK418" i="60"/>
  <c r="BL418" i="60"/>
  <c r="BM418" i="60"/>
  <c r="BN418" i="60"/>
  <c r="BO418" i="60"/>
  <c r="BP418" i="60"/>
  <c r="BD419" i="60"/>
  <c r="BE419" i="60"/>
  <c r="BF419" i="60"/>
  <c r="BG419" i="60"/>
  <c r="BH419" i="60"/>
  <c r="BI419" i="60"/>
  <c r="BJ419" i="60"/>
  <c r="BK419" i="60"/>
  <c r="BL419" i="60"/>
  <c r="BM419" i="60"/>
  <c r="BN419" i="60"/>
  <c r="BO419" i="60"/>
  <c r="BP419" i="60"/>
  <c r="BD420" i="60"/>
  <c r="BE420" i="60"/>
  <c r="BF420" i="60"/>
  <c r="BG420" i="60"/>
  <c r="BH420" i="60"/>
  <c r="BI420" i="60"/>
  <c r="BJ420" i="60"/>
  <c r="BK420" i="60"/>
  <c r="BL420" i="60"/>
  <c r="BM420" i="60"/>
  <c r="BN420" i="60"/>
  <c r="BO420" i="60"/>
  <c r="BP420" i="60"/>
  <c r="BD421" i="60"/>
  <c r="BE421" i="60"/>
  <c r="BF421" i="60"/>
  <c r="BG421" i="60"/>
  <c r="BH421" i="60"/>
  <c r="BI421" i="60"/>
  <c r="BJ421" i="60"/>
  <c r="BK421" i="60"/>
  <c r="BL421" i="60"/>
  <c r="BM421" i="60"/>
  <c r="BN421" i="60"/>
  <c r="BO421" i="60"/>
  <c r="BP421" i="60"/>
  <c r="BD422" i="60"/>
  <c r="BE422" i="60"/>
  <c r="BF422" i="60"/>
  <c r="BG422" i="60"/>
  <c r="BH422" i="60"/>
  <c r="BI422" i="60"/>
  <c r="BJ422" i="60"/>
  <c r="BK422" i="60"/>
  <c r="BL422" i="60"/>
  <c r="BM422" i="60"/>
  <c r="BN422" i="60"/>
  <c r="BO422" i="60"/>
  <c r="BP422" i="60"/>
  <c r="BD423" i="60"/>
  <c r="BE423" i="60"/>
  <c r="BF423" i="60"/>
  <c r="BG423" i="60"/>
  <c r="BH423" i="60"/>
  <c r="BI423" i="60"/>
  <c r="BJ423" i="60"/>
  <c r="BK423" i="60"/>
  <c r="BL423" i="60"/>
  <c r="BM423" i="60"/>
  <c r="BN423" i="60"/>
  <c r="BO423" i="60"/>
  <c r="BP423" i="60"/>
  <c r="BD424" i="60"/>
  <c r="BE424" i="60"/>
  <c r="BF424" i="60"/>
  <c r="BG424" i="60"/>
  <c r="BH424" i="60"/>
  <c r="BI424" i="60"/>
  <c r="BJ424" i="60"/>
  <c r="BK424" i="60"/>
  <c r="BL424" i="60"/>
  <c r="BM424" i="60"/>
  <c r="BN424" i="60"/>
  <c r="BO424" i="60"/>
  <c r="BP424" i="60"/>
  <c r="BD425" i="60"/>
  <c r="BE425" i="60"/>
  <c r="BF425" i="60"/>
  <c r="BG425" i="60"/>
  <c r="BH425" i="60"/>
  <c r="BI425" i="60"/>
  <c r="BJ425" i="60"/>
  <c r="BK425" i="60"/>
  <c r="BL425" i="60"/>
  <c r="BM425" i="60"/>
  <c r="BN425" i="60"/>
  <c r="BO425" i="60"/>
  <c r="BP425" i="60"/>
  <c r="BD426" i="60"/>
  <c r="BE426" i="60"/>
  <c r="BF426" i="60"/>
  <c r="BG426" i="60"/>
  <c r="BH426" i="60"/>
  <c r="BI426" i="60"/>
  <c r="BJ426" i="60"/>
  <c r="BK426" i="60"/>
  <c r="BL426" i="60"/>
  <c r="BM426" i="60"/>
  <c r="BN426" i="60"/>
  <c r="BO426" i="60"/>
  <c r="BP426" i="60"/>
  <c r="BD427" i="60"/>
  <c r="BE427" i="60"/>
  <c r="BF427" i="60"/>
  <c r="BG427" i="60"/>
  <c r="BH427" i="60"/>
  <c r="BI427" i="60"/>
  <c r="BJ427" i="60"/>
  <c r="BK427" i="60"/>
  <c r="BL427" i="60"/>
  <c r="BM427" i="60"/>
  <c r="BN427" i="60"/>
  <c r="BO427" i="60"/>
  <c r="BP427" i="60"/>
  <c r="BD428" i="60"/>
  <c r="BE428" i="60"/>
  <c r="BF428" i="60"/>
  <c r="BG428" i="60"/>
  <c r="BH428" i="60"/>
  <c r="BI428" i="60"/>
  <c r="BJ428" i="60"/>
  <c r="BK428" i="60"/>
  <c r="BL428" i="60"/>
  <c r="BM428" i="60"/>
  <c r="BN428" i="60"/>
  <c r="BO428" i="60"/>
  <c r="BP428" i="60"/>
  <c r="BD429" i="60"/>
  <c r="BE429" i="60"/>
  <c r="BF429" i="60"/>
  <c r="BG429" i="60"/>
  <c r="BH429" i="60"/>
  <c r="BI429" i="60"/>
  <c r="BJ429" i="60"/>
  <c r="BK429" i="60"/>
  <c r="BL429" i="60"/>
  <c r="BM429" i="60"/>
  <c r="BN429" i="60"/>
  <c r="BO429" i="60"/>
  <c r="BP429" i="60"/>
  <c r="BD430" i="60"/>
  <c r="BE430" i="60"/>
  <c r="BF430" i="60"/>
  <c r="BG430" i="60"/>
  <c r="BH430" i="60"/>
  <c r="BI430" i="60"/>
  <c r="BJ430" i="60"/>
  <c r="BK430" i="60"/>
  <c r="BL430" i="60"/>
  <c r="BM430" i="60"/>
  <c r="BN430" i="60"/>
  <c r="BO430" i="60"/>
  <c r="BP430" i="60"/>
  <c r="BD431" i="60"/>
  <c r="BE431" i="60"/>
  <c r="BF431" i="60"/>
  <c r="BG431" i="60"/>
  <c r="BH431" i="60"/>
  <c r="BI431" i="60"/>
  <c r="BJ431" i="60"/>
  <c r="BK431" i="60"/>
  <c r="BL431" i="60"/>
  <c r="BM431" i="60"/>
  <c r="BN431" i="60"/>
  <c r="BO431" i="60"/>
  <c r="BP431" i="60"/>
  <c r="BD432" i="60"/>
  <c r="BE432" i="60"/>
  <c r="BF432" i="60"/>
  <c r="BG432" i="60"/>
  <c r="BH432" i="60"/>
  <c r="BI432" i="60"/>
  <c r="BJ432" i="60"/>
  <c r="BK432" i="60"/>
  <c r="BL432" i="60"/>
  <c r="BM432" i="60"/>
  <c r="BN432" i="60"/>
  <c r="BO432" i="60"/>
  <c r="BP432" i="60"/>
  <c r="BD433" i="60"/>
  <c r="BE433" i="60"/>
  <c r="BF433" i="60"/>
  <c r="BG433" i="60"/>
  <c r="BH433" i="60"/>
  <c r="BI433" i="60"/>
  <c r="BJ433" i="60"/>
  <c r="BK433" i="60"/>
  <c r="BL433" i="60"/>
  <c r="BM433" i="60"/>
  <c r="BN433" i="60"/>
  <c r="BO433" i="60"/>
  <c r="BP433" i="60"/>
  <c r="BD434" i="60"/>
  <c r="BE434" i="60"/>
  <c r="BF434" i="60"/>
  <c r="BG434" i="60"/>
  <c r="BH434" i="60"/>
  <c r="BI434" i="60"/>
  <c r="BJ434" i="60"/>
  <c r="BK434" i="60"/>
  <c r="BL434" i="60"/>
  <c r="BM434" i="60"/>
  <c r="BN434" i="60"/>
  <c r="BO434" i="60"/>
  <c r="BP434" i="60"/>
  <c r="BD435" i="60"/>
  <c r="BE435" i="60"/>
  <c r="BF435" i="60"/>
  <c r="BG435" i="60"/>
  <c r="BH435" i="60"/>
  <c r="BI435" i="60"/>
  <c r="BJ435" i="60"/>
  <c r="BK435" i="60"/>
  <c r="BL435" i="60"/>
  <c r="BM435" i="60"/>
  <c r="BN435" i="60"/>
  <c r="BO435" i="60"/>
  <c r="BP435" i="60"/>
  <c r="BD436" i="60"/>
  <c r="BE436" i="60"/>
  <c r="BF436" i="60"/>
  <c r="BG436" i="60"/>
  <c r="BH436" i="60"/>
  <c r="BI436" i="60"/>
  <c r="BJ436" i="60"/>
  <c r="BK436" i="60"/>
  <c r="BL436" i="60"/>
  <c r="BM436" i="60"/>
  <c r="BN436" i="60"/>
  <c r="BO436" i="60"/>
  <c r="BP436" i="60"/>
  <c r="BD437" i="60"/>
  <c r="BE437" i="60"/>
  <c r="BF437" i="60"/>
  <c r="BG437" i="60"/>
  <c r="BH437" i="60"/>
  <c r="BI437" i="60"/>
  <c r="BJ437" i="60"/>
  <c r="BK437" i="60"/>
  <c r="BL437" i="60"/>
  <c r="BM437" i="60"/>
  <c r="BN437" i="60"/>
  <c r="BO437" i="60"/>
  <c r="BP437" i="60"/>
  <c r="BD438" i="60"/>
  <c r="BE438" i="60"/>
  <c r="BF438" i="60"/>
  <c r="BG438" i="60"/>
  <c r="BH438" i="60"/>
  <c r="BI438" i="60"/>
  <c r="BJ438" i="60"/>
  <c r="BK438" i="60"/>
  <c r="BL438" i="60"/>
  <c r="BM438" i="60"/>
  <c r="BN438" i="60"/>
  <c r="BO438" i="60"/>
  <c r="BP438" i="60"/>
  <c r="BD439" i="60"/>
  <c r="BE439" i="60"/>
  <c r="BF439" i="60"/>
  <c r="BG439" i="60"/>
  <c r="BH439" i="60"/>
  <c r="BI439" i="60"/>
  <c r="BJ439" i="60"/>
  <c r="BK439" i="60"/>
  <c r="BL439" i="60"/>
  <c r="BM439" i="60"/>
  <c r="BN439" i="60"/>
  <c r="BO439" i="60"/>
  <c r="BP439" i="60"/>
  <c r="BD440" i="60"/>
  <c r="BE440" i="60"/>
  <c r="BF440" i="60"/>
  <c r="BG440" i="60"/>
  <c r="BH440" i="60"/>
  <c r="BI440" i="60"/>
  <c r="BJ440" i="60"/>
  <c r="BK440" i="60"/>
  <c r="BL440" i="60"/>
  <c r="BM440" i="60"/>
  <c r="BN440" i="60"/>
  <c r="BO440" i="60"/>
  <c r="BP440" i="60"/>
  <c r="BD441" i="60"/>
  <c r="BE441" i="60"/>
  <c r="BF441" i="60"/>
  <c r="BG441" i="60"/>
  <c r="BH441" i="60"/>
  <c r="BI441" i="60"/>
  <c r="BJ441" i="60"/>
  <c r="BK441" i="60"/>
  <c r="BL441" i="60"/>
  <c r="BM441" i="60"/>
  <c r="BN441" i="60"/>
  <c r="BO441" i="60"/>
  <c r="BP441" i="60"/>
  <c r="BD442" i="60"/>
  <c r="BE442" i="60"/>
  <c r="BF442" i="60"/>
  <c r="BG442" i="60"/>
  <c r="BH442" i="60"/>
  <c r="BI442" i="60"/>
  <c r="BJ442" i="60"/>
  <c r="BK442" i="60"/>
  <c r="BL442" i="60"/>
  <c r="BM442" i="60"/>
  <c r="BN442" i="60"/>
  <c r="BO442" i="60"/>
  <c r="BP442" i="60"/>
  <c r="BD443" i="60"/>
  <c r="BE443" i="60"/>
  <c r="BF443" i="60"/>
  <c r="BG443" i="60"/>
  <c r="BH443" i="60"/>
  <c r="BI443" i="60"/>
  <c r="BJ443" i="60"/>
  <c r="BK443" i="60"/>
  <c r="BL443" i="60"/>
  <c r="BM443" i="60"/>
  <c r="BN443" i="60"/>
  <c r="BO443" i="60"/>
  <c r="BP443" i="60"/>
  <c r="BD444" i="60"/>
  <c r="BE444" i="60"/>
  <c r="BF444" i="60"/>
  <c r="BG444" i="60"/>
  <c r="BH444" i="60"/>
  <c r="BI444" i="60"/>
  <c r="BJ444" i="60"/>
  <c r="BK444" i="60"/>
  <c r="BL444" i="60"/>
  <c r="BM444" i="60"/>
  <c r="BN444" i="60"/>
  <c r="BO444" i="60"/>
  <c r="BP444" i="60"/>
  <c r="BD445" i="60"/>
  <c r="BE445" i="60"/>
  <c r="BF445" i="60"/>
  <c r="BG445" i="60"/>
  <c r="BH445" i="60"/>
  <c r="BI445" i="60"/>
  <c r="BJ445" i="60"/>
  <c r="BK445" i="60"/>
  <c r="BL445" i="60"/>
  <c r="BM445" i="60"/>
  <c r="BN445" i="60"/>
  <c r="BO445" i="60"/>
  <c r="BP445" i="60"/>
  <c r="BD446" i="60"/>
  <c r="BE446" i="60"/>
  <c r="BF446" i="60"/>
  <c r="BG446" i="60"/>
  <c r="BH446" i="60"/>
  <c r="BI446" i="60"/>
  <c r="BJ446" i="60"/>
  <c r="BK446" i="60"/>
  <c r="BL446" i="60"/>
  <c r="BM446" i="60"/>
  <c r="BN446" i="60"/>
  <c r="BO446" i="60"/>
  <c r="BP446" i="60"/>
  <c r="BD447" i="60"/>
  <c r="BE447" i="60"/>
  <c r="BF447" i="60"/>
  <c r="BG447" i="60"/>
  <c r="BH447" i="60"/>
  <c r="BI447" i="60"/>
  <c r="BJ447" i="60"/>
  <c r="BK447" i="60"/>
  <c r="BL447" i="60"/>
  <c r="BM447" i="60"/>
  <c r="BN447" i="60"/>
  <c r="BO447" i="60"/>
  <c r="BP447" i="60"/>
  <c r="BD448" i="60"/>
  <c r="BE448" i="60"/>
  <c r="BF448" i="60"/>
  <c r="BG448" i="60"/>
  <c r="BH448" i="60"/>
  <c r="BI448" i="60"/>
  <c r="BJ448" i="60"/>
  <c r="BK448" i="60"/>
  <c r="BL448" i="60"/>
  <c r="BM448" i="60"/>
  <c r="BN448" i="60"/>
  <c r="BO448" i="60"/>
  <c r="BP448" i="60"/>
  <c r="BD449" i="60"/>
  <c r="BE449" i="60"/>
  <c r="BF449" i="60"/>
  <c r="BG449" i="60"/>
  <c r="BH449" i="60"/>
  <c r="BI449" i="60"/>
  <c r="BJ449" i="60"/>
  <c r="BK449" i="60"/>
  <c r="BL449" i="60"/>
  <c r="BM449" i="60"/>
  <c r="BN449" i="60"/>
  <c r="BO449" i="60"/>
  <c r="BP449" i="60"/>
  <c r="BD450" i="60"/>
  <c r="BE450" i="60"/>
  <c r="BF450" i="60"/>
  <c r="BG450" i="60"/>
  <c r="BH450" i="60"/>
  <c r="BI450" i="60"/>
  <c r="BJ450" i="60"/>
  <c r="BK450" i="60"/>
  <c r="BL450" i="60"/>
  <c r="BM450" i="60"/>
  <c r="BN450" i="60"/>
  <c r="BO450" i="60"/>
  <c r="BP450" i="60"/>
  <c r="BD451" i="60"/>
  <c r="BE451" i="60"/>
  <c r="BF451" i="60"/>
  <c r="BG451" i="60"/>
  <c r="BH451" i="60"/>
  <c r="BI451" i="60"/>
  <c r="BJ451" i="60"/>
  <c r="BK451" i="60"/>
  <c r="BL451" i="60"/>
  <c r="BM451" i="60"/>
  <c r="BN451" i="60"/>
  <c r="BO451" i="60"/>
  <c r="BP451" i="60"/>
  <c r="BD452" i="60"/>
  <c r="BE452" i="60"/>
  <c r="BF452" i="60"/>
  <c r="BG452" i="60"/>
  <c r="BH452" i="60"/>
  <c r="BI452" i="60"/>
  <c r="BJ452" i="60"/>
  <c r="BK452" i="60"/>
  <c r="BL452" i="60"/>
  <c r="BM452" i="60"/>
  <c r="BN452" i="60"/>
  <c r="BO452" i="60"/>
  <c r="BP452" i="60"/>
  <c r="BD453" i="60"/>
  <c r="BE453" i="60"/>
  <c r="BF453" i="60"/>
  <c r="BG453" i="60"/>
  <c r="BH453" i="60"/>
  <c r="BI453" i="60"/>
  <c r="BJ453" i="60"/>
  <c r="BK453" i="60"/>
  <c r="BL453" i="60"/>
  <c r="BM453" i="60"/>
  <c r="BN453" i="60"/>
  <c r="BO453" i="60"/>
  <c r="BP453" i="60"/>
  <c r="BD454" i="60"/>
  <c r="BE454" i="60"/>
  <c r="BF454" i="60"/>
  <c r="BG454" i="60"/>
  <c r="BH454" i="60"/>
  <c r="BI454" i="60"/>
  <c r="BJ454" i="60"/>
  <c r="BK454" i="60"/>
  <c r="BL454" i="60"/>
  <c r="BM454" i="60"/>
  <c r="BN454" i="60"/>
  <c r="BO454" i="60"/>
  <c r="BP454" i="60"/>
  <c r="BD455" i="60"/>
  <c r="BE455" i="60"/>
  <c r="BF455" i="60"/>
  <c r="BG455" i="60"/>
  <c r="BH455" i="60"/>
  <c r="BI455" i="60"/>
  <c r="BJ455" i="60"/>
  <c r="BK455" i="60"/>
  <c r="BL455" i="60"/>
  <c r="BM455" i="60"/>
  <c r="BN455" i="60"/>
  <c r="BO455" i="60"/>
  <c r="BP455" i="60"/>
  <c r="BD456" i="60"/>
  <c r="BE456" i="60"/>
  <c r="BF456" i="60"/>
  <c r="BG456" i="60"/>
  <c r="BH456" i="60"/>
  <c r="BI456" i="60"/>
  <c r="BJ456" i="60"/>
  <c r="BK456" i="60"/>
  <c r="BL456" i="60"/>
  <c r="BM456" i="60"/>
  <c r="BN456" i="60"/>
  <c r="BO456" i="60"/>
  <c r="BP456" i="60"/>
  <c r="BD457" i="60"/>
  <c r="BE457" i="60"/>
  <c r="BF457" i="60"/>
  <c r="BG457" i="60"/>
  <c r="BH457" i="60"/>
  <c r="BI457" i="60"/>
  <c r="BJ457" i="60"/>
  <c r="BK457" i="60"/>
  <c r="BL457" i="60"/>
  <c r="BM457" i="60"/>
  <c r="BN457" i="60"/>
  <c r="BO457" i="60"/>
  <c r="BP457" i="60"/>
  <c r="BD458" i="60"/>
  <c r="BE458" i="60"/>
  <c r="BF458" i="60"/>
  <c r="BG458" i="60"/>
  <c r="BH458" i="60"/>
  <c r="BI458" i="60"/>
  <c r="BJ458" i="60"/>
  <c r="BK458" i="60"/>
  <c r="BL458" i="60"/>
  <c r="BM458" i="60"/>
  <c r="BN458" i="60"/>
  <c r="BO458" i="60"/>
  <c r="BP458" i="60"/>
  <c r="BD459" i="60"/>
  <c r="BE459" i="60"/>
  <c r="BF459" i="60"/>
  <c r="BG459" i="60"/>
  <c r="BH459" i="60"/>
  <c r="BI459" i="60"/>
  <c r="BJ459" i="60"/>
  <c r="BK459" i="60"/>
  <c r="BL459" i="60"/>
  <c r="BM459" i="60"/>
  <c r="BN459" i="60"/>
  <c r="BO459" i="60"/>
  <c r="BP459" i="60"/>
  <c r="BD460" i="60"/>
  <c r="BE460" i="60"/>
  <c r="BF460" i="60"/>
  <c r="BG460" i="60"/>
  <c r="BH460" i="60"/>
  <c r="BI460" i="60"/>
  <c r="BJ460" i="60"/>
  <c r="BK460" i="60"/>
  <c r="BL460" i="60"/>
  <c r="BM460" i="60"/>
  <c r="BN460" i="60"/>
  <c r="BO460" i="60"/>
  <c r="BP460" i="60"/>
  <c r="BD461" i="60"/>
  <c r="BE461" i="60"/>
  <c r="BF461" i="60"/>
  <c r="BG461" i="60"/>
  <c r="BH461" i="60"/>
  <c r="BI461" i="60"/>
  <c r="BJ461" i="60"/>
  <c r="BK461" i="60"/>
  <c r="BL461" i="60"/>
  <c r="BM461" i="60"/>
  <c r="BN461" i="60"/>
  <c r="BO461" i="60"/>
  <c r="BP461" i="60"/>
  <c r="BD462" i="60"/>
  <c r="BE462" i="60"/>
  <c r="BF462" i="60"/>
  <c r="BG462" i="60"/>
  <c r="BH462" i="60"/>
  <c r="BI462" i="60"/>
  <c r="BJ462" i="60"/>
  <c r="BK462" i="60"/>
  <c r="BL462" i="60"/>
  <c r="BM462" i="60"/>
  <c r="BN462" i="60"/>
  <c r="BO462" i="60"/>
  <c r="BP462" i="60"/>
  <c r="BD463" i="60"/>
  <c r="BE463" i="60"/>
  <c r="BF463" i="60"/>
  <c r="BG463" i="60"/>
  <c r="BH463" i="60"/>
  <c r="BI463" i="60"/>
  <c r="BJ463" i="60"/>
  <c r="BK463" i="60"/>
  <c r="BL463" i="60"/>
  <c r="BM463" i="60"/>
  <c r="BN463" i="60"/>
  <c r="BO463" i="60"/>
  <c r="BP463" i="60"/>
  <c r="BD464" i="60"/>
  <c r="BE464" i="60"/>
  <c r="BF464" i="60"/>
  <c r="BG464" i="60"/>
  <c r="BH464" i="60"/>
  <c r="BI464" i="60"/>
  <c r="BJ464" i="60"/>
  <c r="BK464" i="60"/>
  <c r="BL464" i="60"/>
  <c r="BM464" i="60"/>
  <c r="BN464" i="60"/>
  <c r="BO464" i="60"/>
  <c r="BP464" i="60"/>
  <c r="BD465" i="60"/>
  <c r="BE465" i="60"/>
  <c r="BF465" i="60"/>
  <c r="BG465" i="60"/>
  <c r="BH465" i="60"/>
  <c r="BI465" i="60"/>
  <c r="BJ465" i="60"/>
  <c r="BK465" i="60"/>
  <c r="BL465" i="60"/>
  <c r="BM465" i="60"/>
  <c r="BN465" i="60"/>
  <c r="BO465" i="60"/>
  <c r="BP465" i="60"/>
  <c r="BD466" i="60"/>
  <c r="BE466" i="60"/>
  <c r="BF466" i="60"/>
  <c r="BG466" i="60"/>
  <c r="BH466" i="60"/>
  <c r="BI466" i="60"/>
  <c r="BJ466" i="60"/>
  <c r="BK466" i="60"/>
  <c r="BL466" i="60"/>
  <c r="BM466" i="60"/>
  <c r="BN466" i="60"/>
  <c r="BO466" i="60"/>
  <c r="BP466" i="60"/>
  <c r="BD467" i="60"/>
  <c r="BE467" i="60"/>
  <c r="BF467" i="60"/>
  <c r="BG467" i="60"/>
  <c r="BH467" i="60"/>
  <c r="BI467" i="60"/>
  <c r="BJ467" i="60"/>
  <c r="BK467" i="60"/>
  <c r="BL467" i="60"/>
  <c r="BM467" i="60"/>
  <c r="BN467" i="60"/>
  <c r="BO467" i="60"/>
  <c r="BP467" i="60"/>
  <c r="BD468" i="60"/>
  <c r="BE468" i="60"/>
  <c r="BF468" i="60"/>
  <c r="BG468" i="60"/>
  <c r="BH468" i="60"/>
  <c r="BI468" i="60"/>
  <c r="BJ468" i="60"/>
  <c r="BK468" i="60"/>
  <c r="BL468" i="60"/>
  <c r="BM468" i="60"/>
  <c r="BN468" i="60"/>
  <c r="BO468" i="60"/>
  <c r="BP468" i="60"/>
  <c r="BD469" i="60"/>
  <c r="BE469" i="60"/>
  <c r="BF469" i="60"/>
  <c r="BG469" i="60"/>
  <c r="BH469" i="60"/>
  <c r="BI469" i="60"/>
  <c r="BJ469" i="60"/>
  <c r="BK469" i="60"/>
  <c r="BL469" i="60"/>
  <c r="BM469" i="60"/>
  <c r="BN469" i="60"/>
  <c r="BO469" i="60"/>
  <c r="BP469" i="60"/>
  <c r="BD470" i="60"/>
  <c r="BE470" i="60"/>
  <c r="BF470" i="60"/>
  <c r="BG470" i="60"/>
  <c r="BH470" i="60"/>
  <c r="BI470" i="60"/>
  <c r="BJ470" i="60"/>
  <c r="BK470" i="60"/>
  <c r="BL470" i="60"/>
  <c r="BM470" i="60"/>
  <c r="BN470" i="60"/>
  <c r="BO470" i="60"/>
  <c r="BP470" i="60"/>
  <c r="BD471" i="60"/>
  <c r="BE471" i="60"/>
  <c r="BF471" i="60"/>
  <c r="BG471" i="60"/>
  <c r="BH471" i="60"/>
  <c r="BI471" i="60"/>
  <c r="BJ471" i="60"/>
  <c r="BK471" i="60"/>
  <c r="BL471" i="60"/>
  <c r="BM471" i="60"/>
  <c r="BN471" i="60"/>
  <c r="BO471" i="60"/>
  <c r="BP471" i="60"/>
  <c r="BD472" i="60"/>
  <c r="BE472" i="60"/>
  <c r="BF472" i="60"/>
  <c r="BG472" i="60"/>
  <c r="BH472" i="60"/>
  <c r="BI472" i="60"/>
  <c r="BJ472" i="60"/>
  <c r="BK472" i="60"/>
  <c r="BL472" i="60"/>
  <c r="BM472" i="60"/>
  <c r="BN472" i="60"/>
  <c r="BO472" i="60"/>
  <c r="BP472" i="60"/>
  <c r="BD473" i="60"/>
  <c r="BE473" i="60"/>
  <c r="BF473" i="60"/>
  <c r="BG473" i="60"/>
  <c r="BH473" i="60"/>
  <c r="BI473" i="60"/>
  <c r="BJ473" i="60"/>
  <c r="BK473" i="60"/>
  <c r="BL473" i="60"/>
  <c r="BM473" i="60"/>
  <c r="BN473" i="60"/>
  <c r="BO473" i="60"/>
  <c r="BP473" i="60"/>
  <c r="BD474" i="60"/>
  <c r="BE474" i="60"/>
  <c r="BF474" i="60"/>
  <c r="BG474" i="60"/>
  <c r="BH474" i="60"/>
  <c r="BI474" i="60"/>
  <c r="BJ474" i="60"/>
  <c r="BK474" i="60"/>
  <c r="BL474" i="60"/>
  <c r="BM474" i="60"/>
  <c r="BN474" i="60"/>
  <c r="BO474" i="60"/>
  <c r="BP474" i="60"/>
  <c r="BD475" i="60"/>
  <c r="BE475" i="60"/>
  <c r="BF475" i="60"/>
  <c r="BG475" i="60"/>
  <c r="BH475" i="60"/>
  <c r="BI475" i="60"/>
  <c r="BJ475" i="60"/>
  <c r="BK475" i="60"/>
  <c r="BL475" i="60"/>
  <c r="BM475" i="60"/>
  <c r="BN475" i="60"/>
  <c r="BO475" i="60"/>
  <c r="BP475" i="60"/>
  <c r="BD476" i="60"/>
  <c r="BE476" i="60"/>
  <c r="BF476" i="60"/>
  <c r="BG476" i="60"/>
  <c r="BH476" i="60"/>
  <c r="BI476" i="60"/>
  <c r="BJ476" i="60"/>
  <c r="BK476" i="60"/>
  <c r="BL476" i="60"/>
  <c r="BM476" i="60"/>
  <c r="BN476" i="60"/>
  <c r="BO476" i="60"/>
  <c r="BP476" i="60"/>
  <c r="BD477" i="60"/>
  <c r="BE477" i="60"/>
  <c r="BF477" i="60"/>
  <c r="BG477" i="60"/>
  <c r="BH477" i="60"/>
  <c r="BI477" i="60"/>
  <c r="BJ477" i="60"/>
  <c r="BK477" i="60"/>
  <c r="BL477" i="60"/>
  <c r="BM477" i="60"/>
  <c r="BN477" i="60"/>
  <c r="BO477" i="60"/>
  <c r="BP477" i="60"/>
  <c r="BD478" i="60"/>
  <c r="BE478" i="60"/>
  <c r="BF478" i="60"/>
  <c r="BG478" i="60"/>
  <c r="BH478" i="60"/>
  <c r="BI478" i="60"/>
  <c r="BJ478" i="60"/>
  <c r="BK478" i="60"/>
  <c r="BL478" i="60"/>
  <c r="BM478" i="60"/>
  <c r="BN478" i="60"/>
  <c r="BO478" i="60"/>
  <c r="BP478" i="60"/>
  <c r="BD479" i="60"/>
  <c r="BE479" i="60"/>
  <c r="BF479" i="60"/>
  <c r="BG479" i="60"/>
  <c r="BH479" i="60"/>
  <c r="BI479" i="60"/>
  <c r="BJ479" i="60"/>
  <c r="BK479" i="60"/>
  <c r="BL479" i="60"/>
  <c r="BM479" i="60"/>
  <c r="BN479" i="60"/>
  <c r="BO479" i="60"/>
  <c r="BP479" i="60"/>
  <c r="BD480" i="60"/>
  <c r="BE480" i="60"/>
  <c r="BF480" i="60"/>
  <c r="BG480" i="60"/>
  <c r="BH480" i="60"/>
  <c r="BI480" i="60"/>
  <c r="BJ480" i="60"/>
  <c r="BK480" i="60"/>
  <c r="BL480" i="60"/>
  <c r="BM480" i="60"/>
  <c r="BN480" i="60"/>
  <c r="BO480" i="60"/>
  <c r="BP480" i="60"/>
  <c r="BD481" i="60"/>
  <c r="BE481" i="60"/>
  <c r="BF481" i="60"/>
  <c r="BG481" i="60"/>
  <c r="BH481" i="60"/>
  <c r="BI481" i="60"/>
  <c r="BJ481" i="60"/>
  <c r="BK481" i="60"/>
  <c r="BL481" i="60"/>
  <c r="BM481" i="60"/>
  <c r="BN481" i="60"/>
  <c r="BO481" i="60"/>
  <c r="BP481" i="60"/>
  <c r="BD482" i="60"/>
  <c r="BE482" i="60"/>
  <c r="BF482" i="60"/>
  <c r="BG482" i="60"/>
  <c r="BH482" i="60"/>
  <c r="BI482" i="60"/>
  <c r="BJ482" i="60"/>
  <c r="BK482" i="60"/>
  <c r="BL482" i="60"/>
  <c r="BM482" i="60"/>
  <c r="BN482" i="60"/>
  <c r="BO482" i="60"/>
  <c r="BP482" i="60"/>
  <c r="BD483" i="60"/>
  <c r="BE483" i="60"/>
  <c r="BF483" i="60"/>
  <c r="BG483" i="60"/>
  <c r="BH483" i="60"/>
  <c r="BI483" i="60"/>
  <c r="BJ483" i="60"/>
  <c r="BK483" i="60"/>
  <c r="BL483" i="60"/>
  <c r="BM483" i="60"/>
  <c r="BN483" i="60"/>
  <c r="BO483" i="60"/>
  <c r="BP483" i="60"/>
  <c r="BD484" i="60"/>
  <c r="BE484" i="60"/>
  <c r="BF484" i="60"/>
  <c r="BG484" i="60"/>
  <c r="BH484" i="60"/>
  <c r="BI484" i="60"/>
  <c r="BJ484" i="60"/>
  <c r="BK484" i="60"/>
  <c r="BL484" i="60"/>
  <c r="BM484" i="60"/>
  <c r="BN484" i="60"/>
  <c r="BO484" i="60"/>
  <c r="BP484" i="60"/>
  <c r="BD485" i="60"/>
  <c r="BE485" i="60"/>
  <c r="BF485" i="60"/>
  <c r="BG485" i="60"/>
  <c r="BH485" i="60"/>
  <c r="BI485" i="60"/>
  <c r="BJ485" i="60"/>
  <c r="BK485" i="60"/>
  <c r="BL485" i="60"/>
  <c r="BM485" i="60"/>
  <c r="BN485" i="60"/>
  <c r="BO485" i="60"/>
  <c r="BP485" i="60"/>
  <c r="BD486" i="60"/>
  <c r="BE486" i="60"/>
  <c r="BF486" i="60"/>
  <c r="BG486" i="60"/>
  <c r="BH486" i="60"/>
  <c r="BI486" i="60"/>
  <c r="BJ486" i="60"/>
  <c r="BK486" i="60"/>
  <c r="BL486" i="60"/>
  <c r="BM486" i="60"/>
  <c r="BN486" i="60"/>
  <c r="BO486" i="60"/>
  <c r="BP486" i="60"/>
  <c r="BD487" i="60"/>
  <c r="BE487" i="60"/>
  <c r="BF487" i="60"/>
  <c r="BG487" i="60"/>
  <c r="BH487" i="60"/>
  <c r="BI487" i="60"/>
  <c r="BJ487" i="60"/>
  <c r="BK487" i="60"/>
  <c r="BL487" i="60"/>
  <c r="BM487" i="60"/>
  <c r="BN487" i="60"/>
  <c r="BO487" i="60"/>
  <c r="BP487" i="60"/>
  <c r="BD488" i="60"/>
  <c r="BE488" i="60"/>
  <c r="BF488" i="60"/>
  <c r="BG488" i="60"/>
  <c r="BH488" i="60"/>
  <c r="BI488" i="60"/>
  <c r="BJ488" i="60"/>
  <c r="BK488" i="60"/>
  <c r="BL488" i="60"/>
  <c r="BM488" i="60"/>
  <c r="BN488" i="60"/>
  <c r="BO488" i="60"/>
  <c r="BP488" i="60"/>
  <c r="BD489" i="60"/>
  <c r="BE489" i="60"/>
  <c r="BF489" i="60"/>
  <c r="BG489" i="60"/>
  <c r="BH489" i="60"/>
  <c r="BI489" i="60"/>
  <c r="BJ489" i="60"/>
  <c r="BK489" i="60"/>
  <c r="BL489" i="60"/>
  <c r="BM489" i="60"/>
  <c r="BN489" i="60"/>
  <c r="BO489" i="60"/>
  <c r="BP489" i="60"/>
  <c r="BD490" i="60"/>
  <c r="BE490" i="60"/>
  <c r="BF490" i="60"/>
  <c r="BG490" i="60"/>
  <c r="BH490" i="60"/>
  <c r="BI490" i="60"/>
  <c r="BJ490" i="60"/>
  <c r="BK490" i="60"/>
  <c r="BL490" i="60"/>
  <c r="BM490" i="60"/>
  <c r="BN490" i="60"/>
  <c r="BO490" i="60"/>
  <c r="BP490" i="60"/>
  <c r="BD491" i="60"/>
  <c r="BE491" i="60"/>
  <c r="BF491" i="60"/>
  <c r="BG491" i="60"/>
  <c r="BH491" i="60"/>
  <c r="BI491" i="60"/>
  <c r="BJ491" i="60"/>
  <c r="BK491" i="60"/>
  <c r="BL491" i="60"/>
  <c r="BM491" i="60"/>
  <c r="BN491" i="60"/>
  <c r="BO491" i="60"/>
  <c r="BP491" i="60"/>
  <c r="BD492" i="60"/>
  <c r="BE492" i="60"/>
  <c r="BF492" i="60"/>
  <c r="BG492" i="60"/>
  <c r="BH492" i="60"/>
  <c r="BI492" i="60"/>
  <c r="BJ492" i="60"/>
  <c r="BK492" i="60"/>
  <c r="BL492" i="60"/>
  <c r="BM492" i="60"/>
  <c r="BN492" i="60"/>
  <c r="BO492" i="60"/>
  <c r="BP492" i="60"/>
  <c r="BD493" i="60"/>
  <c r="BE493" i="60"/>
  <c r="BF493" i="60"/>
  <c r="BG493" i="60"/>
  <c r="BH493" i="60"/>
  <c r="BI493" i="60"/>
  <c r="BJ493" i="60"/>
  <c r="BK493" i="60"/>
  <c r="BL493" i="60"/>
  <c r="BM493" i="60"/>
  <c r="BN493" i="60"/>
  <c r="BO493" i="60"/>
  <c r="BP493" i="60"/>
  <c r="BD494" i="60"/>
  <c r="BE494" i="60"/>
  <c r="BF494" i="60"/>
  <c r="BG494" i="60"/>
  <c r="BH494" i="60"/>
  <c r="BI494" i="60"/>
  <c r="BJ494" i="60"/>
  <c r="BK494" i="60"/>
  <c r="BL494" i="60"/>
  <c r="BM494" i="60"/>
  <c r="BN494" i="60"/>
  <c r="BO494" i="60"/>
  <c r="BP494" i="60"/>
  <c r="BD495" i="60"/>
  <c r="BE495" i="60"/>
  <c r="BF495" i="60"/>
  <c r="BG495" i="60"/>
  <c r="BH495" i="60"/>
  <c r="BI495" i="60"/>
  <c r="BJ495" i="60"/>
  <c r="BK495" i="60"/>
  <c r="BL495" i="60"/>
  <c r="BM495" i="60"/>
  <c r="BN495" i="60"/>
  <c r="BO495" i="60"/>
  <c r="BP495" i="60"/>
  <c r="BD496" i="60"/>
  <c r="BE496" i="60"/>
  <c r="BF496" i="60"/>
  <c r="BG496" i="60"/>
  <c r="BH496" i="60"/>
  <c r="BI496" i="60"/>
  <c r="BJ496" i="60"/>
  <c r="BK496" i="60"/>
  <c r="BL496" i="60"/>
  <c r="BM496" i="60"/>
  <c r="BN496" i="60"/>
  <c r="BO496" i="60"/>
  <c r="BP496" i="60"/>
  <c r="BD497" i="60"/>
  <c r="BE497" i="60"/>
  <c r="BF497" i="60"/>
  <c r="BG497" i="60"/>
  <c r="BH497" i="60"/>
  <c r="BI497" i="60"/>
  <c r="BJ497" i="60"/>
  <c r="BK497" i="60"/>
  <c r="BL497" i="60"/>
  <c r="BM497" i="60"/>
  <c r="BN497" i="60"/>
  <c r="BO497" i="60"/>
  <c r="BP497" i="60"/>
  <c r="BD498" i="60"/>
  <c r="BE498" i="60"/>
  <c r="BF498" i="60"/>
  <c r="BG498" i="60"/>
  <c r="BH498" i="60"/>
  <c r="BI498" i="60"/>
  <c r="BJ498" i="60"/>
  <c r="BK498" i="60"/>
  <c r="BL498" i="60"/>
  <c r="BM498" i="60"/>
  <c r="BN498" i="60"/>
  <c r="BO498" i="60"/>
  <c r="BP498" i="60"/>
  <c r="BD499" i="60"/>
  <c r="BE499" i="60"/>
  <c r="BF499" i="60"/>
  <c r="BG499" i="60"/>
  <c r="BH499" i="60"/>
  <c r="BI499" i="60"/>
  <c r="BJ499" i="60"/>
  <c r="BK499" i="60"/>
  <c r="BL499" i="60"/>
  <c r="BM499" i="60"/>
  <c r="BN499" i="60"/>
  <c r="BO499" i="60"/>
  <c r="BP499" i="60"/>
  <c r="BD500" i="60"/>
  <c r="BE500" i="60"/>
  <c r="BF500" i="60"/>
  <c r="BG500" i="60"/>
  <c r="BH500" i="60"/>
  <c r="BI500" i="60"/>
  <c r="BJ500" i="60"/>
  <c r="BK500" i="60"/>
  <c r="BL500" i="60"/>
  <c r="BM500" i="60"/>
  <c r="BN500" i="60"/>
  <c r="BO500" i="60"/>
  <c r="BP500" i="60"/>
  <c r="BD501" i="60"/>
  <c r="BE501" i="60"/>
  <c r="BF501" i="60"/>
  <c r="BG501" i="60"/>
  <c r="BH501" i="60"/>
  <c r="BI501" i="60"/>
  <c r="BJ501" i="60"/>
  <c r="BK501" i="60"/>
  <c r="BL501" i="60"/>
  <c r="BM501" i="60"/>
  <c r="BN501" i="60"/>
  <c r="BO501" i="60"/>
  <c r="BP501" i="60"/>
  <c r="BD502" i="60"/>
  <c r="BE502" i="60"/>
  <c r="BF502" i="60"/>
  <c r="BG502" i="60"/>
  <c r="BH502" i="60"/>
  <c r="BI502" i="60"/>
  <c r="BJ502" i="60"/>
  <c r="BK502" i="60"/>
  <c r="BL502" i="60"/>
  <c r="BM502" i="60"/>
  <c r="BN502" i="60"/>
  <c r="BO502" i="60"/>
  <c r="BP502" i="60"/>
  <c r="BD503" i="60"/>
  <c r="BE503" i="60"/>
  <c r="BF503" i="60"/>
  <c r="BG503" i="60"/>
  <c r="BH503" i="60"/>
  <c r="BI503" i="60"/>
  <c r="BJ503" i="60"/>
  <c r="BK503" i="60"/>
  <c r="BL503" i="60"/>
  <c r="BM503" i="60"/>
  <c r="BN503" i="60"/>
  <c r="BO503" i="60"/>
  <c r="BP503" i="60"/>
  <c r="BD504" i="60"/>
  <c r="BE504" i="60"/>
  <c r="BF504" i="60"/>
  <c r="BG504" i="60"/>
  <c r="BH504" i="60"/>
  <c r="BI504" i="60"/>
  <c r="BJ504" i="60"/>
  <c r="BK504" i="60"/>
  <c r="BL504" i="60"/>
  <c r="BM504" i="60"/>
  <c r="BN504" i="60"/>
  <c r="BO504" i="60"/>
  <c r="BP504" i="60"/>
  <c r="BD505" i="60"/>
  <c r="BE505" i="60"/>
  <c r="BF505" i="60"/>
  <c r="BG505" i="60"/>
  <c r="BH505" i="60"/>
  <c r="BI505" i="60"/>
  <c r="BJ505" i="60"/>
  <c r="BK505" i="60"/>
  <c r="BL505" i="60"/>
  <c r="BM505" i="60"/>
  <c r="BN505" i="60"/>
  <c r="BO505" i="60"/>
  <c r="BP505" i="60"/>
  <c r="BD506" i="60"/>
  <c r="BE506" i="60"/>
  <c r="BF506" i="60"/>
  <c r="BG506" i="60"/>
  <c r="BH506" i="60"/>
  <c r="BI506" i="60"/>
  <c r="BJ506" i="60"/>
  <c r="BK506" i="60"/>
  <c r="BL506" i="60"/>
  <c r="BM506" i="60"/>
  <c r="BN506" i="60"/>
  <c r="BO506" i="60"/>
  <c r="BP506" i="60"/>
  <c r="BD507" i="60"/>
  <c r="BE507" i="60"/>
  <c r="BF507" i="60"/>
  <c r="BG507" i="60"/>
  <c r="BH507" i="60"/>
  <c r="BI507" i="60"/>
  <c r="BJ507" i="60"/>
  <c r="BK507" i="60"/>
  <c r="BL507" i="60"/>
  <c r="BM507" i="60"/>
  <c r="BN507" i="60"/>
  <c r="BO507" i="60"/>
  <c r="BP507" i="60"/>
  <c r="BD508" i="60"/>
  <c r="BE508" i="60"/>
  <c r="BF508" i="60"/>
  <c r="BG508" i="60"/>
  <c r="BH508" i="60"/>
  <c r="BI508" i="60"/>
  <c r="BJ508" i="60"/>
  <c r="BK508" i="60"/>
  <c r="BL508" i="60"/>
  <c r="BM508" i="60"/>
  <c r="BN508" i="60"/>
  <c r="BO508" i="60"/>
  <c r="BP508" i="60"/>
  <c r="BD509" i="60"/>
  <c r="BE509" i="60"/>
  <c r="BF509" i="60"/>
  <c r="BG509" i="60"/>
  <c r="BH509" i="60"/>
  <c r="BI509" i="60"/>
  <c r="BJ509" i="60"/>
  <c r="BK509" i="60"/>
  <c r="BL509" i="60"/>
  <c r="BM509" i="60"/>
  <c r="BN509" i="60"/>
  <c r="BO509" i="60"/>
  <c r="BP509" i="60"/>
  <c r="BD510" i="60"/>
  <c r="BE510" i="60"/>
  <c r="BF510" i="60"/>
  <c r="BG510" i="60"/>
  <c r="BH510" i="60"/>
  <c r="BI510" i="60"/>
  <c r="BJ510" i="60"/>
  <c r="BK510" i="60"/>
  <c r="BL510" i="60"/>
  <c r="BM510" i="60"/>
  <c r="BN510" i="60"/>
  <c r="BO510" i="60"/>
  <c r="BP510" i="60"/>
  <c r="BD511" i="60"/>
  <c r="BE511" i="60"/>
  <c r="BF511" i="60"/>
  <c r="BG511" i="60"/>
  <c r="BH511" i="60"/>
  <c r="BI511" i="60"/>
  <c r="BJ511" i="60"/>
  <c r="BK511" i="60"/>
  <c r="BL511" i="60"/>
  <c r="BM511" i="60"/>
  <c r="BN511" i="60"/>
  <c r="BO511" i="60"/>
  <c r="BP511" i="60"/>
  <c r="BD512" i="60"/>
  <c r="BE512" i="60"/>
  <c r="BF512" i="60"/>
  <c r="BG512" i="60"/>
  <c r="BH512" i="60"/>
  <c r="BI512" i="60"/>
  <c r="BJ512" i="60"/>
  <c r="BK512" i="60"/>
  <c r="BL512" i="60"/>
  <c r="BM512" i="60"/>
  <c r="BN512" i="60"/>
  <c r="BO512" i="60"/>
  <c r="BP512" i="60"/>
  <c r="BD513" i="60"/>
  <c r="BE513" i="60"/>
  <c r="BF513" i="60"/>
  <c r="BG513" i="60"/>
  <c r="BH513" i="60"/>
  <c r="BI513" i="60"/>
  <c r="BJ513" i="60"/>
  <c r="BK513" i="60"/>
  <c r="BL513" i="60"/>
  <c r="BM513" i="60"/>
  <c r="BN513" i="60"/>
  <c r="BO513" i="60"/>
  <c r="BP513" i="60"/>
  <c r="BD514" i="60"/>
  <c r="BE514" i="60"/>
  <c r="BF514" i="60"/>
  <c r="BG514" i="60"/>
  <c r="BH514" i="60"/>
  <c r="BI514" i="60"/>
  <c r="BJ514" i="60"/>
  <c r="BK514" i="60"/>
  <c r="BL514" i="60"/>
  <c r="BM514" i="60"/>
  <c r="BN514" i="60"/>
  <c r="BO514" i="60"/>
  <c r="BP514" i="60"/>
  <c r="BD515" i="60"/>
  <c r="BE515" i="60"/>
  <c r="BF515" i="60"/>
  <c r="BG515" i="60"/>
  <c r="BH515" i="60"/>
  <c r="BI515" i="60"/>
  <c r="BJ515" i="60"/>
  <c r="BK515" i="60"/>
  <c r="BL515" i="60"/>
  <c r="BM515" i="60"/>
  <c r="BN515" i="60"/>
  <c r="BO515" i="60"/>
  <c r="BP515" i="60"/>
  <c r="BD516" i="60"/>
  <c r="BE516" i="60"/>
  <c r="BF516" i="60"/>
  <c r="BG516" i="60"/>
  <c r="BH516" i="60"/>
  <c r="BI516" i="60"/>
  <c r="BJ516" i="60"/>
  <c r="BK516" i="60"/>
  <c r="BL516" i="60"/>
  <c r="BM516" i="60"/>
  <c r="BN516" i="60"/>
  <c r="BO516" i="60"/>
  <c r="BP516" i="60"/>
  <c r="BD517" i="60"/>
  <c r="BE517" i="60"/>
  <c r="BF517" i="60"/>
  <c r="BG517" i="60"/>
  <c r="BH517" i="60"/>
  <c r="BI517" i="60"/>
  <c r="BJ517" i="60"/>
  <c r="BK517" i="60"/>
  <c r="BL517" i="60"/>
  <c r="BM517" i="60"/>
  <c r="BN517" i="60"/>
  <c r="BO517" i="60"/>
  <c r="BP517" i="60"/>
  <c r="BD518" i="60"/>
  <c r="BE518" i="60"/>
  <c r="BF518" i="60"/>
  <c r="BG518" i="60"/>
  <c r="BH518" i="60"/>
  <c r="BI518" i="60"/>
  <c r="BJ518" i="60"/>
  <c r="BK518" i="60"/>
  <c r="BL518" i="60"/>
  <c r="BM518" i="60"/>
  <c r="BN518" i="60"/>
  <c r="BO518" i="60"/>
  <c r="BP518" i="60"/>
  <c r="BD519" i="60"/>
  <c r="BE519" i="60"/>
  <c r="BF519" i="60"/>
  <c r="BG519" i="60"/>
  <c r="BH519" i="60"/>
  <c r="BI519" i="60"/>
  <c r="BJ519" i="60"/>
  <c r="BK519" i="60"/>
  <c r="BL519" i="60"/>
  <c r="BM519" i="60"/>
  <c r="BN519" i="60"/>
  <c r="BO519" i="60"/>
  <c r="BP519" i="60"/>
  <c r="BD520" i="60"/>
  <c r="BE520" i="60"/>
  <c r="BF520" i="60"/>
  <c r="BG520" i="60"/>
  <c r="BH520" i="60"/>
  <c r="BI520" i="60"/>
  <c r="BJ520" i="60"/>
  <c r="BK520" i="60"/>
  <c r="BL520" i="60"/>
  <c r="BM520" i="60"/>
  <c r="BN520" i="60"/>
  <c r="BO520" i="60"/>
  <c r="BP520" i="60"/>
  <c r="BD521" i="60"/>
  <c r="BE521" i="60"/>
  <c r="BF521" i="60"/>
  <c r="BG521" i="60"/>
  <c r="BH521" i="60"/>
  <c r="BI521" i="60"/>
  <c r="BJ521" i="60"/>
  <c r="BK521" i="60"/>
  <c r="BL521" i="60"/>
  <c r="BM521" i="60"/>
  <c r="BN521" i="60"/>
  <c r="BO521" i="60"/>
  <c r="BP521" i="60"/>
  <c r="BD522" i="60"/>
  <c r="BE522" i="60"/>
  <c r="BF522" i="60"/>
  <c r="BG522" i="60"/>
  <c r="BH522" i="60"/>
  <c r="BI522" i="60"/>
  <c r="BJ522" i="60"/>
  <c r="BK522" i="60"/>
  <c r="BL522" i="60"/>
  <c r="BM522" i="60"/>
  <c r="BN522" i="60"/>
  <c r="BO522" i="60"/>
  <c r="BP522" i="60"/>
  <c r="BD523" i="60"/>
  <c r="BE523" i="60"/>
  <c r="BF523" i="60"/>
  <c r="BG523" i="60"/>
  <c r="BH523" i="60"/>
  <c r="BI523" i="60"/>
  <c r="BJ523" i="60"/>
  <c r="BK523" i="60"/>
  <c r="BL523" i="60"/>
  <c r="BM523" i="60"/>
  <c r="BN523" i="60"/>
  <c r="BO523" i="60"/>
  <c r="BP523" i="60"/>
  <c r="BD524" i="60"/>
  <c r="BE524" i="60"/>
  <c r="BF524" i="60"/>
  <c r="BG524" i="60"/>
  <c r="BH524" i="60"/>
  <c r="BI524" i="60"/>
  <c r="BJ524" i="60"/>
  <c r="BK524" i="60"/>
  <c r="BL524" i="60"/>
  <c r="BM524" i="60"/>
  <c r="BN524" i="60"/>
  <c r="BO524" i="60"/>
  <c r="BP524" i="60"/>
  <c r="BD525" i="60"/>
  <c r="BE525" i="60"/>
  <c r="BF525" i="60"/>
  <c r="BG525" i="60"/>
  <c r="BH525" i="60"/>
  <c r="BI525" i="60"/>
  <c r="BJ525" i="60"/>
  <c r="BK525" i="60"/>
  <c r="BL525" i="60"/>
  <c r="BM525" i="60"/>
  <c r="BN525" i="60"/>
  <c r="BO525" i="60"/>
  <c r="BP525" i="60"/>
  <c r="BD526" i="60"/>
  <c r="BE526" i="60"/>
  <c r="BF526" i="60"/>
  <c r="BG526" i="60"/>
  <c r="BH526" i="60"/>
  <c r="BI526" i="60"/>
  <c r="BJ526" i="60"/>
  <c r="BK526" i="60"/>
  <c r="BL526" i="60"/>
  <c r="BM526" i="60"/>
  <c r="BN526" i="60"/>
  <c r="BO526" i="60"/>
  <c r="BP526" i="60"/>
  <c r="BD527" i="60"/>
  <c r="BE527" i="60"/>
  <c r="BF527" i="60"/>
  <c r="BG527" i="60"/>
  <c r="BH527" i="60"/>
  <c r="BI527" i="60"/>
  <c r="BJ527" i="60"/>
  <c r="BK527" i="60"/>
  <c r="BL527" i="60"/>
  <c r="BM527" i="60"/>
  <c r="BN527" i="60"/>
  <c r="BO527" i="60"/>
  <c r="BP527" i="60"/>
  <c r="BD528" i="60"/>
  <c r="BE528" i="60"/>
  <c r="BF528" i="60"/>
  <c r="BG528" i="60"/>
  <c r="BH528" i="60"/>
  <c r="BI528" i="60"/>
  <c r="BJ528" i="60"/>
  <c r="BK528" i="60"/>
  <c r="BL528" i="60"/>
  <c r="BM528" i="60"/>
  <c r="BN528" i="60"/>
  <c r="BO528" i="60"/>
  <c r="BP528" i="60"/>
  <c r="BD529" i="60"/>
  <c r="BE529" i="60"/>
  <c r="BF529" i="60"/>
  <c r="BG529" i="60"/>
  <c r="BH529" i="60"/>
  <c r="BI529" i="60"/>
  <c r="BJ529" i="60"/>
  <c r="BK529" i="60"/>
  <c r="BL529" i="60"/>
  <c r="BM529" i="60"/>
  <c r="BN529" i="60"/>
  <c r="BO529" i="60"/>
  <c r="BP529" i="60"/>
  <c r="BD530" i="60"/>
  <c r="BE530" i="60"/>
  <c r="BF530" i="60"/>
  <c r="BG530" i="60"/>
  <c r="BH530" i="60"/>
  <c r="BI530" i="60"/>
  <c r="BJ530" i="60"/>
  <c r="BK530" i="60"/>
  <c r="BL530" i="60"/>
  <c r="BM530" i="60"/>
  <c r="BN530" i="60"/>
  <c r="BO530" i="60"/>
  <c r="BP530" i="60"/>
  <c r="BD531" i="60"/>
  <c r="BE531" i="60"/>
  <c r="BF531" i="60"/>
  <c r="BG531" i="60"/>
  <c r="BH531" i="60"/>
  <c r="BI531" i="60"/>
  <c r="BJ531" i="60"/>
  <c r="BK531" i="60"/>
  <c r="BL531" i="60"/>
  <c r="BM531" i="60"/>
  <c r="BN531" i="60"/>
  <c r="BO531" i="60"/>
  <c r="BP531" i="60"/>
  <c r="BD532" i="60"/>
  <c r="BE532" i="60"/>
  <c r="BF532" i="60"/>
  <c r="BG532" i="60"/>
  <c r="BH532" i="60"/>
  <c r="BI532" i="60"/>
  <c r="BJ532" i="60"/>
  <c r="BK532" i="60"/>
  <c r="BL532" i="60"/>
  <c r="BM532" i="60"/>
  <c r="BN532" i="60"/>
  <c r="BO532" i="60"/>
  <c r="BP532" i="60"/>
  <c r="BD533" i="60"/>
  <c r="BE533" i="60"/>
  <c r="BF533" i="60"/>
  <c r="BG533" i="60"/>
  <c r="BH533" i="60"/>
  <c r="BI533" i="60"/>
  <c r="BJ533" i="60"/>
  <c r="BK533" i="60"/>
  <c r="BL533" i="60"/>
  <c r="BM533" i="60"/>
  <c r="BN533" i="60"/>
  <c r="BO533" i="60"/>
  <c r="BP533" i="60"/>
  <c r="BD534" i="60"/>
  <c r="BE534" i="60"/>
  <c r="BF534" i="60"/>
  <c r="BG534" i="60"/>
  <c r="BH534" i="60"/>
  <c r="BI534" i="60"/>
  <c r="BJ534" i="60"/>
  <c r="BK534" i="60"/>
  <c r="BL534" i="60"/>
  <c r="BM534" i="60"/>
  <c r="BN534" i="60"/>
  <c r="BO534" i="60"/>
  <c r="BP534" i="60"/>
  <c r="BD535" i="60"/>
  <c r="BE535" i="60"/>
  <c r="BF535" i="60"/>
  <c r="BG535" i="60"/>
  <c r="BH535" i="60"/>
  <c r="BI535" i="60"/>
  <c r="BJ535" i="60"/>
  <c r="BK535" i="60"/>
  <c r="BL535" i="60"/>
  <c r="BM535" i="60"/>
  <c r="BN535" i="60"/>
  <c r="BO535" i="60"/>
  <c r="BP535" i="60"/>
  <c r="BD536" i="60"/>
  <c r="BE536" i="60"/>
  <c r="BF536" i="60"/>
  <c r="BG536" i="60"/>
  <c r="BH536" i="60"/>
  <c r="BI536" i="60"/>
  <c r="BJ536" i="60"/>
  <c r="BK536" i="60"/>
  <c r="BL536" i="60"/>
  <c r="BM536" i="60"/>
  <c r="BN536" i="60"/>
  <c r="BO536" i="60"/>
  <c r="BP536" i="60"/>
  <c r="BD537" i="60"/>
  <c r="BE537" i="60"/>
  <c r="BF537" i="60"/>
  <c r="BG537" i="60"/>
  <c r="BH537" i="60"/>
  <c r="BI537" i="60"/>
  <c r="BJ537" i="60"/>
  <c r="BK537" i="60"/>
  <c r="BL537" i="60"/>
  <c r="BM537" i="60"/>
  <c r="BN537" i="60"/>
  <c r="BO537" i="60"/>
  <c r="BP537" i="60"/>
  <c r="BD538" i="60"/>
  <c r="BE538" i="60"/>
  <c r="BF538" i="60"/>
  <c r="BG538" i="60"/>
  <c r="BH538" i="60"/>
  <c r="BI538" i="60"/>
  <c r="BJ538" i="60"/>
  <c r="BK538" i="60"/>
  <c r="BL538" i="60"/>
  <c r="BM538" i="60"/>
  <c r="BN538" i="60"/>
  <c r="BO538" i="60"/>
  <c r="BP538" i="60"/>
  <c r="BD539" i="60"/>
  <c r="BE539" i="60"/>
  <c r="BF539" i="60"/>
  <c r="BG539" i="60"/>
  <c r="BH539" i="60"/>
  <c r="BI539" i="60"/>
  <c r="BJ539" i="60"/>
  <c r="BK539" i="60"/>
  <c r="BL539" i="60"/>
  <c r="BM539" i="60"/>
  <c r="BN539" i="60"/>
  <c r="BO539" i="60"/>
  <c r="BP539" i="60"/>
  <c r="BD540" i="60"/>
  <c r="BE540" i="60"/>
  <c r="BF540" i="60"/>
  <c r="BG540" i="60"/>
  <c r="BH540" i="60"/>
  <c r="BI540" i="60"/>
  <c r="BJ540" i="60"/>
  <c r="BK540" i="60"/>
  <c r="BL540" i="60"/>
  <c r="BM540" i="60"/>
  <c r="BN540" i="60"/>
  <c r="BO540" i="60"/>
  <c r="BP540" i="60"/>
  <c r="BD541" i="60"/>
  <c r="BE541" i="60"/>
  <c r="BF541" i="60"/>
  <c r="BG541" i="60"/>
  <c r="BH541" i="60"/>
  <c r="BI541" i="60"/>
  <c r="BJ541" i="60"/>
  <c r="BK541" i="60"/>
  <c r="BL541" i="60"/>
  <c r="BM541" i="60"/>
  <c r="BN541" i="60"/>
  <c r="BO541" i="60"/>
  <c r="BP541" i="60"/>
  <c r="BD542" i="60"/>
  <c r="BE542" i="60"/>
  <c r="BF542" i="60"/>
  <c r="BG542" i="60"/>
  <c r="BH542" i="60"/>
  <c r="BI542" i="60"/>
  <c r="BJ542" i="60"/>
  <c r="BK542" i="60"/>
  <c r="BL542" i="60"/>
  <c r="BM542" i="60"/>
  <c r="BN542" i="60"/>
  <c r="BO542" i="60"/>
  <c r="BP542" i="60"/>
  <c r="BD543" i="60"/>
  <c r="BE543" i="60"/>
  <c r="BF543" i="60"/>
  <c r="BG543" i="60"/>
  <c r="BH543" i="60"/>
  <c r="BI543" i="60"/>
  <c r="BJ543" i="60"/>
  <c r="BK543" i="60"/>
  <c r="BL543" i="60"/>
  <c r="BM543" i="60"/>
  <c r="BN543" i="60"/>
  <c r="BO543" i="60"/>
  <c r="BP543" i="60"/>
  <c r="BD544" i="60"/>
  <c r="BE544" i="60"/>
  <c r="BF544" i="60"/>
  <c r="BG544" i="60"/>
  <c r="BH544" i="60"/>
  <c r="BI544" i="60"/>
  <c r="BJ544" i="60"/>
  <c r="BK544" i="60"/>
  <c r="BL544" i="60"/>
  <c r="BM544" i="60"/>
  <c r="BN544" i="60"/>
  <c r="BO544" i="60"/>
  <c r="BP544" i="60"/>
  <c r="BD545" i="60"/>
  <c r="BE545" i="60"/>
  <c r="BF545" i="60"/>
  <c r="BG545" i="60"/>
  <c r="BH545" i="60"/>
  <c r="BI545" i="60"/>
  <c r="BJ545" i="60"/>
  <c r="BK545" i="60"/>
  <c r="BL545" i="60"/>
  <c r="BM545" i="60"/>
  <c r="BN545" i="60"/>
  <c r="BO545" i="60"/>
  <c r="BP545" i="60"/>
  <c r="BD546" i="60"/>
  <c r="BE546" i="60"/>
  <c r="BF546" i="60"/>
  <c r="BG546" i="60"/>
  <c r="BH546" i="60"/>
  <c r="BI546" i="60"/>
  <c r="BJ546" i="60"/>
  <c r="BK546" i="60"/>
  <c r="BL546" i="60"/>
  <c r="BM546" i="60"/>
  <c r="BN546" i="60"/>
  <c r="BO546" i="60"/>
  <c r="BP546" i="60"/>
  <c r="BD547" i="60"/>
  <c r="BE547" i="60"/>
  <c r="BF547" i="60"/>
  <c r="BG547" i="60"/>
  <c r="BH547" i="60"/>
  <c r="BI547" i="60"/>
  <c r="BJ547" i="60"/>
  <c r="BK547" i="60"/>
  <c r="BL547" i="60"/>
  <c r="BM547" i="60"/>
  <c r="BN547" i="60"/>
  <c r="BO547" i="60"/>
  <c r="BP547" i="60"/>
  <c r="BD548" i="60"/>
  <c r="BE548" i="60"/>
  <c r="BF548" i="60"/>
  <c r="BG548" i="60"/>
  <c r="BH548" i="60"/>
  <c r="BI548" i="60"/>
  <c r="BJ548" i="60"/>
  <c r="BK548" i="60"/>
  <c r="BL548" i="60"/>
  <c r="BM548" i="60"/>
  <c r="BN548" i="60"/>
  <c r="BO548" i="60"/>
  <c r="BP548" i="60"/>
  <c r="BD549" i="60"/>
  <c r="BE549" i="60"/>
  <c r="BF549" i="60"/>
  <c r="BG549" i="60"/>
  <c r="BH549" i="60"/>
  <c r="BI549" i="60"/>
  <c r="BJ549" i="60"/>
  <c r="BK549" i="60"/>
  <c r="BL549" i="60"/>
  <c r="BM549" i="60"/>
  <c r="BN549" i="60"/>
  <c r="BO549" i="60"/>
  <c r="BP549" i="60"/>
  <c r="BD550" i="60"/>
  <c r="BE550" i="60"/>
  <c r="BF550" i="60"/>
  <c r="BG550" i="60"/>
  <c r="BH550" i="60"/>
  <c r="BI550" i="60"/>
  <c r="BJ550" i="60"/>
  <c r="BK550" i="60"/>
  <c r="BL550" i="60"/>
  <c r="BM550" i="60"/>
  <c r="BN550" i="60"/>
  <c r="BO550" i="60"/>
  <c r="BP550" i="60"/>
  <c r="BD551" i="60"/>
  <c r="BE551" i="60"/>
  <c r="BF551" i="60"/>
  <c r="BG551" i="60"/>
  <c r="BH551" i="60"/>
  <c r="BI551" i="60"/>
  <c r="BJ551" i="60"/>
  <c r="BK551" i="60"/>
  <c r="BL551" i="60"/>
  <c r="BM551" i="60"/>
  <c r="BN551" i="60"/>
  <c r="BO551" i="60"/>
  <c r="BP551" i="60"/>
  <c r="BD552" i="60"/>
  <c r="BE552" i="60"/>
  <c r="BF552" i="60"/>
  <c r="BG552" i="60"/>
  <c r="BH552" i="60"/>
  <c r="BI552" i="60"/>
  <c r="BJ552" i="60"/>
  <c r="BK552" i="60"/>
  <c r="BL552" i="60"/>
  <c r="BM552" i="60"/>
  <c r="BN552" i="60"/>
  <c r="BO552" i="60"/>
  <c r="BP552" i="60"/>
  <c r="BD553" i="60"/>
  <c r="BE553" i="60"/>
  <c r="BF553" i="60"/>
  <c r="BG553" i="60"/>
  <c r="BH553" i="60"/>
  <c r="BI553" i="60"/>
  <c r="BJ553" i="60"/>
  <c r="BK553" i="60"/>
  <c r="BL553" i="60"/>
  <c r="BM553" i="60"/>
  <c r="BN553" i="60"/>
  <c r="BO553" i="60"/>
  <c r="BP553" i="60"/>
  <c r="BD554" i="60"/>
  <c r="BE554" i="60"/>
  <c r="BF554" i="60"/>
  <c r="BG554" i="60"/>
  <c r="BH554" i="60"/>
  <c r="BI554" i="60"/>
  <c r="BJ554" i="60"/>
  <c r="BK554" i="60"/>
  <c r="BL554" i="60"/>
  <c r="BM554" i="60"/>
  <c r="BN554" i="60"/>
  <c r="BO554" i="60"/>
  <c r="BP554" i="60"/>
  <c r="BD555" i="60"/>
  <c r="BE555" i="60"/>
  <c r="BF555" i="60"/>
  <c r="BG555" i="60"/>
  <c r="BH555" i="60"/>
  <c r="BI555" i="60"/>
  <c r="BJ555" i="60"/>
  <c r="BK555" i="60"/>
  <c r="BL555" i="60"/>
  <c r="BM555" i="60"/>
  <c r="BN555" i="60"/>
  <c r="BO555" i="60"/>
  <c r="BP555" i="60"/>
  <c r="BD556" i="60"/>
  <c r="BE556" i="60"/>
  <c r="BF556" i="60"/>
  <c r="BG556" i="60"/>
  <c r="BH556" i="60"/>
  <c r="BI556" i="60"/>
  <c r="BJ556" i="60"/>
  <c r="BK556" i="60"/>
  <c r="BL556" i="60"/>
  <c r="BM556" i="60"/>
  <c r="BN556" i="60"/>
  <c r="BO556" i="60"/>
  <c r="BP556" i="60"/>
  <c r="BD557" i="60"/>
  <c r="BE557" i="60"/>
  <c r="BF557" i="60"/>
  <c r="BG557" i="60"/>
  <c r="BH557" i="60"/>
  <c r="BI557" i="60"/>
  <c r="BJ557" i="60"/>
  <c r="BK557" i="60"/>
  <c r="BL557" i="60"/>
  <c r="BM557" i="60"/>
  <c r="BN557" i="60"/>
  <c r="BO557" i="60"/>
  <c r="BP557" i="60"/>
  <c r="BD558" i="60"/>
  <c r="BE558" i="60"/>
  <c r="BF558" i="60"/>
  <c r="BG558" i="60"/>
  <c r="BH558" i="60"/>
  <c r="BI558" i="60"/>
  <c r="BJ558" i="60"/>
  <c r="BK558" i="60"/>
  <c r="BL558" i="60"/>
  <c r="BM558" i="60"/>
  <c r="BN558" i="60"/>
  <c r="BO558" i="60"/>
  <c r="BP558" i="60"/>
  <c r="BD559" i="60"/>
  <c r="BE559" i="60"/>
  <c r="BF559" i="60"/>
  <c r="BG559" i="60"/>
  <c r="BH559" i="60"/>
  <c r="BI559" i="60"/>
  <c r="BJ559" i="60"/>
  <c r="BK559" i="60"/>
  <c r="BL559" i="60"/>
  <c r="BM559" i="60"/>
  <c r="BN559" i="60"/>
  <c r="BO559" i="60"/>
  <c r="BP559" i="60"/>
  <c r="BD560" i="60"/>
  <c r="BE560" i="60"/>
  <c r="BF560" i="60"/>
  <c r="BG560" i="60"/>
  <c r="BH560" i="60"/>
  <c r="BI560" i="60"/>
  <c r="BJ560" i="60"/>
  <c r="BK560" i="60"/>
  <c r="BL560" i="60"/>
  <c r="BM560" i="60"/>
  <c r="BN560" i="60"/>
  <c r="BO560" i="60"/>
  <c r="BP560" i="60"/>
  <c r="BD561" i="60"/>
  <c r="BE561" i="60"/>
  <c r="BF561" i="60"/>
  <c r="BG561" i="60"/>
  <c r="BH561" i="60"/>
  <c r="BI561" i="60"/>
  <c r="BJ561" i="60"/>
  <c r="BK561" i="60"/>
  <c r="BL561" i="60"/>
  <c r="BM561" i="60"/>
  <c r="BN561" i="60"/>
  <c r="BO561" i="60"/>
  <c r="BP561" i="60"/>
  <c r="BD562" i="60"/>
  <c r="BE562" i="60"/>
  <c r="BF562" i="60"/>
  <c r="BG562" i="60"/>
  <c r="BH562" i="60"/>
  <c r="BI562" i="60"/>
  <c r="BJ562" i="60"/>
  <c r="BK562" i="60"/>
  <c r="BL562" i="60"/>
  <c r="BM562" i="60"/>
  <c r="BN562" i="60"/>
  <c r="BO562" i="60"/>
  <c r="BP562" i="60"/>
  <c r="BD563" i="60"/>
  <c r="BE563" i="60"/>
  <c r="BF563" i="60"/>
  <c r="BG563" i="60"/>
  <c r="BH563" i="60"/>
  <c r="BI563" i="60"/>
  <c r="BJ563" i="60"/>
  <c r="BK563" i="60"/>
  <c r="BL563" i="60"/>
  <c r="BM563" i="60"/>
  <c r="BN563" i="60"/>
  <c r="BO563" i="60"/>
  <c r="BP563" i="60"/>
  <c r="BD564" i="60"/>
  <c r="BE564" i="60"/>
  <c r="BF564" i="60"/>
  <c r="BG564" i="60"/>
  <c r="BH564" i="60"/>
  <c r="BI564" i="60"/>
  <c r="BJ564" i="60"/>
  <c r="BK564" i="60"/>
  <c r="BL564" i="60"/>
  <c r="BM564" i="60"/>
  <c r="BN564" i="60"/>
  <c r="BO564" i="60"/>
  <c r="BP564" i="60"/>
  <c r="BD565" i="60"/>
  <c r="BE565" i="60"/>
  <c r="BF565" i="60"/>
  <c r="BG565" i="60"/>
  <c r="BH565" i="60"/>
  <c r="BI565" i="60"/>
  <c r="BJ565" i="60"/>
  <c r="BK565" i="60"/>
  <c r="BL565" i="60"/>
  <c r="BM565" i="60"/>
  <c r="BN565" i="60"/>
  <c r="BO565" i="60"/>
  <c r="BP565" i="60"/>
  <c r="BD566" i="60"/>
  <c r="BE566" i="60"/>
  <c r="BF566" i="60"/>
  <c r="BG566" i="60"/>
  <c r="BH566" i="60"/>
  <c r="BI566" i="60"/>
  <c r="BJ566" i="60"/>
  <c r="BK566" i="60"/>
  <c r="BL566" i="60"/>
  <c r="BM566" i="60"/>
  <c r="BN566" i="60"/>
  <c r="BO566" i="60"/>
  <c r="BP566" i="60"/>
  <c r="BD567" i="60"/>
  <c r="BE567" i="60"/>
  <c r="BF567" i="60"/>
  <c r="BG567" i="60"/>
  <c r="BH567" i="60"/>
  <c r="BI567" i="60"/>
  <c r="BJ567" i="60"/>
  <c r="BK567" i="60"/>
  <c r="BL567" i="60"/>
  <c r="BM567" i="60"/>
  <c r="BN567" i="60"/>
  <c r="BO567" i="60"/>
  <c r="BP567" i="60"/>
  <c r="BD568" i="60"/>
  <c r="BE568" i="60"/>
  <c r="BF568" i="60"/>
  <c r="BG568" i="60"/>
  <c r="BH568" i="60"/>
  <c r="BI568" i="60"/>
  <c r="BJ568" i="60"/>
  <c r="BK568" i="60"/>
  <c r="BL568" i="60"/>
  <c r="BM568" i="60"/>
  <c r="BN568" i="60"/>
  <c r="BO568" i="60"/>
  <c r="BP568" i="60"/>
  <c r="BD569" i="60"/>
  <c r="BE569" i="60"/>
  <c r="BF569" i="60"/>
  <c r="BG569" i="60"/>
  <c r="BH569" i="60"/>
  <c r="BI569" i="60"/>
  <c r="BJ569" i="60"/>
  <c r="BK569" i="60"/>
  <c r="BL569" i="60"/>
  <c r="BM569" i="60"/>
  <c r="BN569" i="60"/>
  <c r="BO569" i="60"/>
  <c r="BP569" i="60"/>
  <c r="BD570" i="60"/>
  <c r="BE570" i="60"/>
  <c r="BF570" i="60"/>
  <c r="BG570" i="60"/>
  <c r="BH570" i="60"/>
  <c r="BI570" i="60"/>
  <c r="BJ570" i="60"/>
  <c r="BK570" i="60"/>
  <c r="BL570" i="60"/>
  <c r="BM570" i="60"/>
  <c r="BN570" i="60"/>
  <c r="BO570" i="60"/>
  <c r="BP570" i="60"/>
  <c r="BD571" i="60"/>
  <c r="BE571" i="60"/>
  <c r="BF571" i="60"/>
  <c r="BG571" i="60"/>
  <c r="BH571" i="60"/>
  <c r="BI571" i="60"/>
  <c r="BJ571" i="60"/>
  <c r="BK571" i="60"/>
  <c r="BL571" i="60"/>
  <c r="BM571" i="60"/>
  <c r="BN571" i="60"/>
  <c r="BO571" i="60"/>
  <c r="BP571" i="60"/>
  <c r="BD572" i="60"/>
  <c r="BE572" i="60"/>
  <c r="BF572" i="60"/>
  <c r="BG572" i="60"/>
  <c r="BH572" i="60"/>
  <c r="BI572" i="60"/>
  <c r="BJ572" i="60"/>
  <c r="BK572" i="60"/>
  <c r="BL572" i="60"/>
  <c r="BM572" i="60"/>
  <c r="BN572" i="60"/>
  <c r="BO572" i="60"/>
  <c r="BP572" i="60"/>
  <c r="BD573" i="60"/>
  <c r="BE573" i="60"/>
  <c r="BF573" i="60"/>
  <c r="BG573" i="60"/>
  <c r="BH573" i="60"/>
  <c r="BI573" i="60"/>
  <c r="BJ573" i="60"/>
  <c r="BK573" i="60"/>
  <c r="BL573" i="60"/>
  <c r="BM573" i="60"/>
  <c r="BN573" i="60"/>
  <c r="BO573" i="60"/>
  <c r="BP573" i="60"/>
  <c r="BD574" i="60"/>
  <c r="BE574" i="60"/>
  <c r="BF574" i="60"/>
  <c r="BG574" i="60"/>
  <c r="BH574" i="60"/>
  <c r="BI574" i="60"/>
  <c r="BJ574" i="60"/>
  <c r="BK574" i="60"/>
  <c r="BL574" i="60"/>
  <c r="BM574" i="60"/>
  <c r="BN574" i="60"/>
  <c r="BO574" i="60"/>
  <c r="BP574" i="60"/>
  <c r="BD575" i="60"/>
  <c r="BE575" i="60"/>
  <c r="BF575" i="60"/>
  <c r="BG575" i="60"/>
  <c r="BH575" i="60"/>
  <c r="BI575" i="60"/>
  <c r="BJ575" i="60"/>
  <c r="BK575" i="60"/>
  <c r="BL575" i="60"/>
  <c r="BM575" i="60"/>
  <c r="BN575" i="60"/>
  <c r="BO575" i="60"/>
  <c r="BP575" i="60"/>
  <c r="BD576" i="60"/>
  <c r="BE576" i="60"/>
  <c r="BF576" i="60"/>
  <c r="BG576" i="60"/>
  <c r="BH576" i="60"/>
  <c r="BI576" i="60"/>
  <c r="BJ576" i="60"/>
  <c r="BK576" i="60"/>
  <c r="BL576" i="60"/>
  <c r="BM576" i="60"/>
  <c r="BN576" i="60"/>
  <c r="BO576" i="60"/>
  <c r="BP576" i="60"/>
  <c r="BD577" i="60"/>
  <c r="BE577" i="60"/>
  <c r="BF577" i="60"/>
  <c r="BG577" i="60"/>
  <c r="BH577" i="60"/>
  <c r="BI577" i="60"/>
  <c r="BJ577" i="60"/>
  <c r="BK577" i="60"/>
  <c r="BL577" i="60"/>
  <c r="BM577" i="60"/>
  <c r="BN577" i="60"/>
  <c r="BO577" i="60"/>
  <c r="BP577" i="60"/>
  <c r="BD578" i="60"/>
  <c r="BE578" i="60"/>
  <c r="BF578" i="60"/>
  <c r="BG578" i="60"/>
  <c r="BH578" i="60"/>
  <c r="BI578" i="60"/>
  <c r="BJ578" i="60"/>
  <c r="BK578" i="60"/>
  <c r="BL578" i="60"/>
  <c r="BM578" i="60"/>
  <c r="BN578" i="60"/>
  <c r="BO578" i="60"/>
  <c r="BP578" i="60"/>
  <c r="BD579" i="60"/>
  <c r="BE579" i="60"/>
  <c r="BF579" i="60"/>
  <c r="BG579" i="60"/>
  <c r="BH579" i="60"/>
  <c r="BI579" i="60"/>
  <c r="BJ579" i="60"/>
  <c r="BK579" i="60"/>
  <c r="BL579" i="60"/>
  <c r="BM579" i="60"/>
  <c r="BN579" i="60"/>
  <c r="BO579" i="60"/>
  <c r="BP579" i="60"/>
  <c r="BD580" i="60"/>
  <c r="BE580" i="60"/>
  <c r="BF580" i="60"/>
  <c r="BG580" i="60"/>
  <c r="BH580" i="60"/>
  <c r="BI580" i="60"/>
  <c r="BJ580" i="60"/>
  <c r="BK580" i="60"/>
  <c r="BL580" i="60"/>
  <c r="BM580" i="60"/>
  <c r="BN580" i="60"/>
  <c r="BO580" i="60"/>
  <c r="BP580" i="60"/>
  <c r="BD581" i="60"/>
  <c r="BE581" i="60"/>
  <c r="BF581" i="60"/>
  <c r="BG581" i="60"/>
  <c r="BH581" i="60"/>
  <c r="BI581" i="60"/>
  <c r="BJ581" i="60"/>
  <c r="BK581" i="60"/>
  <c r="BL581" i="60"/>
  <c r="BM581" i="60"/>
  <c r="BN581" i="60"/>
  <c r="BO581" i="60"/>
  <c r="BP581" i="60"/>
  <c r="BD582" i="60"/>
  <c r="BE582" i="60"/>
  <c r="BF582" i="60"/>
  <c r="BG582" i="60"/>
  <c r="BH582" i="60"/>
  <c r="BI582" i="60"/>
  <c r="BJ582" i="60"/>
  <c r="BK582" i="60"/>
  <c r="BL582" i="60"/>
  <c r="BM582" i="60"/>
  <c r="BN582" i="60"/>
  <c r="BO582" i="60"/>
  <c r="BP582" i="60"/>
  <c r="BD583" i="60"/>
  <c r="BE583" i="60"/>
  <c r="BF583" i="60"/>
  <c r="BG583" i="60"/>
  <c r="BH583" i="60"/>
  <c r="BI583" i="60"/>
  <c r="BJ583" i="60"/>
  <c r="BK583" i="60"/>
  <c r="BL583" i="60"/>
  <c r="BM583" i="60"/>
  <c r="BN583" i="60"/>
  <c r="BO583" i="60"/>
  <c r="BP583" i="60"/>
  <c r="BD584" i="60"/>
  <c r="BE584" i="60"/>
  <c r="BF584" i="60"/>
  <c r="BG584" i="60"/>
  <c r="BH584" i="60"/>
  <c r="BI584" i="60"/>
  <c r="BJ584" i="60"/>
  <c r="BK584" i="60"/>
  <c r="BL584" i="60"/>
  <c r="BM584" i="60"/>
  <c r="BN584" i="60"/>
  <c r="BO584" i="60"/>
  <c r="BP584" i="60"/>
  <c r="BD585" i="60"/>
  <c r="BE585" i="60"/>
  <c r="BF585" i="60"/>
  <c r="BG585" i="60"/>
  <c r="BH585" i="60"/>
  <c r="BI585" i="60"/>
  <c r="BJ585" i="60"/>
  <c r="BK585" i="60"/>
  <c r="BL585" i="60"/>
  <c r="BM585" i="60"/>
  <c r="BN585" i="60"/>
  <c r="BO585" i="60"/>
  <c r="BP585" i="60"/>
  <c r="BD586" i="60"/>
  <c r="BE586" i="60"/>
  <c r="BF586" i="60"/>
  <c r="BG586" i="60"/>
  <c r="BH586" i="60"/>
  <c r="BI586" i="60"/>
  <c r="BJ586" i="60"/>
  <c r="BK586" i="60"/>
  <c r="BL586" i="60"/>
  <c r="BM586" i="60"/>
  <c r="BN586" i="60"/>
  <c r="BO586" i="60"/>
  <c r="BP586" i="60"/>
  <c r="BD587" i="60"/>
  <c r="BE587" i="60"/>
  <c r="BF587" i="60"/>
  <c r="BG587" i="60"/>
  <c r="BH587" i="60"/>
  <c r="BI587" i="60"/>
  <c r="BJ587" i="60"/>
  <c r="BK587" i="60"/>
  <c r="BL587" i="60"/>
  <c r="BM587" i="60"/>
  <c r="BN587" i="60"/>
  <c r="BO587" i="60"/>
  <c r="BP587" i="60"/>
  <c r="BD588" i="60"/>
  <c r="BE588" i="60"/>
  <c r="BF588" i="60"/>
  <c r="BG588" i="60"/>
  <c r="BH588" i="60"/>
  <c r="BI588" i="60"/>
  <c r="BJ588" i="60"/>
  <c r="BK588" i="60"/>
  <c r="BL588" i="60"/>
  <c r="BM588" i="60"/>
  <c r="BN588" i="60"/>
  <c r="BO588" i="60"/>
  <c r="BP588" i="60"/>
  <c r="BD589" i="60"/>
  <c r="BE589" i="60"/>
  <c r="BF589" i="60"/>
  <c r="BG589" i="60"/>
  <c r="BH589" i="60"/>
  <c r="BI589" i="60"/>
  <c r="BJ589" i="60"/>
  <c r="BK589" i="60"/>
  <c r="BL589" i="60"/>
  <c r="BM589" i="60"/>
  <c r="BN589" i="60"/>
  <c r="BO589" i="60"/>
  <c r="BP589" i="60"/>
  <c r="BD590" i="60"/>
  <c r="BE590" i="60"/>
  <c r="BF590" i="60"/>
  <c r="BG590" i="60"/>
  <c r="BH590" i="60"/>
  <c r="BI590" i="60"/>
  <c r="BJ590" i="60"/>
  <c r="BK590" i="60"/>
  <c r="BL590" i="60"/>
  <c r="BM590" i="60"/>
  <c r="BN590" i="60"/>
  <c r="BO590" i="60"/>
  <c r="BP590" i="60"/>
  <c r="BD591" i="60"/>
  <c r="BE591" i="60"/>
  <c r="BF591" i="60"/>
  <c r="BG591" i="60"/>
  <c r="BH591" i="60"/>
  <c r="BI591" i="60"/>
  <c r="BJ591" i="60"/>
  <c r="BK591" i="60"/>
  <c r="BL591" i="60"/>
  <c r="BM591" i="60"/>
  <c r="BN591" i="60"/>
  <c r="BO591" i="60"/>
  <c r="BP591" i="60"/>
  <c r="BD592" i="60"/>
  <c r="BE592" i="60"/>
  <c r="BF592" i="60"/>
  <c r="BG592" i="60"/>
  <c r="BH592" i="60"/>
  <c r="BI592" i="60"/>
  <c r="BJ592" i="60"/>
  <c r="BK592" i="60"/>
  <c r="BL592" i="60"/>
  <c r="BM592" i="60"/>
  <c r="BN592" i="60"/>
  <c r="BO592" i="60"/>
  <c r="BP592" i="60"/>
  <c r="BD593" i="60"/>
  <c r="BE593" i="60"/>
  <c r="BF593" i="60"/>
  <c r="BG593" i="60"/>
  <c r="BH593" i="60"/>
  <c r="BI593" i="60"/>
  <c r="BJ593" i="60"/>
  <c r="BK593" i="60"/>
  <c r="BL593" i="60"/>
  <c r="BM593" i="60"/>
  <c r="BN593" i="60"/>
  <c r="BO593" i="60"/>
  <c r="BP593" i="60"/>
  <c r="BD594" i="60"/>
  <c r="BE594" i="60"/>
  <c r="BF594" i="60"/>
  <c r="BG594" i="60"/>
  <c r="BH594" i="60"/>
  <c r="BI594" i="60"/>
  <c r="BJ594" i="60"/>
  <c r="BK594" i="60"/>
  <c r="BL594" i="60"/>
  <c r="BM594" i="60"/>
  <c r="BN594" i="60"/>
  <c r="BO594" i="60"/>
  <c r="BP594" i="60"/>
  <c r="BD595" i="60"/>
  <c r="BE595" i="60"/>
  <c r="BF595" i="60"/>
  <c r="BG595" i="60"/>
  <c r="BH595" i="60"/>
  <c r="BI595" i="60"/>
  <c r="BJ595" i="60"/>
  <c r="BK595" i="60"/>
  <c r="BL595" i="60"/>
  <c r="BM595" i="60"/>
  <c r="BN595" i="60"/>
  <c r="BO595" i="60"/>
  <c r="BP595" i="60"/>
  <c r="BD596" i="60"/>
  <c r="BE596" i="60"/>
  <c r="BF596" i="60"/>
  <c r="BG596" i="60"/>
  <c r="BH596" i="60"/>
  <c r="BI596" i="60"/>
  <c r="BJ596" i="60"/>
  <c r="BK596" i="60"/>
  <c r="BL596" i="60"/>
  <c r="BM596" i="60"/>
  <c r="BN596" i="60"/>
  <c r="BO596" i="60"/>
  <c r="BP596" i="60"/>
  <c r="BD597" i="60"/>
  <c r="BE597" i="60"/>
  <c r="BF597" i="60"/>
  <c r="BG597" i="60"/>
  <c r="BH597" i="60"/>
  <c r="BI597" i="60"/>
  <c r="BJ597" i="60"/>
  <c r="BK597" i="60"/>
  <c r="BL597" i="60"/>
  <c r="BM597" i="60"/>
  <c r="BN597" i="60"/>
  <c r="BO597" i="60"/>
  <c r="BP597" i="60"/>
  <c r="BD598" i="60"/>
  <c r="BE598" i="60"/>
  <c r="BF598" i="60"/>
  <c r="BG598" i="60"/>
  <c r="BH598" i="60"/>
  <c r="BI598" i="60"/>
  <c r="BJ598" i="60"/>
  <c r="BK598" i="60"/>
  <c r="BL598" i="60"/>
  <c r="BM598" i="60"/>
  <c r="BN598" i="60"/>
  <c r="BO598" i="60"/>
  <c r="BP598" i="60"/>
  <c r="BD599" i="60"/>
  <c r="BE599" i="60"/>
  <c r="BF599" i="60"/>
  <c r="BG599" i="60"/>
  <c r="BH599" i="60"/>
  <c r="BI599" i="60"/>
  <c r="BJ599" i="60"/>
  <c r="BK599" i="60"/>
  <c r="BL599" i="60"/>
  <c r="BM599" i="60"/>
  <c r="BN599" i="60"/>
  <c r="BO599" i="60"/>
  <c r="BP599" i="60"/>
  <c r="BD600" i="60"/>
  <c r="BE600" i="60"/>
  <c r="BF600" i="60"/>
  <c r="BG600" i="60"/>
  <c r="BH600" i="60"/>
  <c r="BI600" i="60"/>
  <c r="BJ600" i="60"/>
  <c r="BK600" i="60"/>
  <c r="BL600" i="60"/>
  <c r="BM600" i="60"/>
  <c r="BN600" i="60"/>
  <c r="BO600" i="60"/>
  <c r="BP600" i="60"/>
  <c r="BD601" i="60"/>
  <c r="BE601" i="60"/>
  <c r="BF601" i="60"/>
  <c r="BG601" i="60"/>
  <c r="BH601" i="60"/>
  <c r="BI601" i="60"/>
  <c r="BJ601" i="60"/>
  <c r="BK601" i="60"/>
  <c r="BL601" i="60"/>
  <c r="BM601" i="60"/>
  <c r="BN601" i="60"/>
  <c r="BO601" i="60"/>
  <c r="BP601" i="60"/>
  <c r="BD602" i="60"/>
  <c r="BE602" i="60"/>
  <c r="BF602" i="60"/>
  <c r="BG602" i="60"/>
  <c r="BH602" i="60"/>
  <c r="BI602" i="60"/>
  <c r="BJ602" i="60"/>
  <c r="BK602" i="60"/>
  <c r="BL602" i="60"/>
  <c r="BM602" i="60"/>
  <c r="BN602" i="60"/>
  <c r="BO602" i="60"/>
  <c r="BP602" i="60"/>
  <c r="BD603" i="60"/>
  <c r="BE603" i="60"/>
  <c r="BF603" i="60"/>
  <c r="BG603" i="60"/>
  <c r="BH603" i="60"/>
  <c r="BI603" i="60"/>
  <c r="BJ603" i="60"/>
  <c r="BK603" i="60"/>
  <c r="BL603" i="60"/>
  <c r="BM603" i="60"/>
  <c r="BN603" i="60"/>
  <c r="BO603" i="60"/>
  <c r="BP603" i="60"/>
  <c r="BD604" i="60"/>
  <c r="BE604" i="60"/>
  <c r="BF604" i="60"/>
  <c r="BG604" i="60"/>
  <c r="BH604" i="60"/>
  <c r="BI604" i="60"/>
  <c r="BJ604" i="60"/>
  <c r="BK604" i="60"/>
  <c r="BL604" i="60"/>
  <c r="BM604" i="60"/>
  <c r="BN604" i="60"/>
  <c r="BO604" i="60"/>
  <c r="BP604" i="60"/>
  <c r="BD605" i="60"/>
  <c r="BE605" i="60"/>
  <c r="BF605" i="60"/>
  <c r="BG605" i="60"/>
  <c r="BH605" i="60"/>
  <c r="BI605" i="60"/>
  <c r="BJ605" i="60"/>
  <c r="BK605" i="60"/>
  <c r="BL605" i="60"/>
  <c r="BM605" i="60"/>
  <c r="BN605" i="60"/>
  <c r="BO605" i="60"/>
  <c r="BP605" i="60"/>
  <c r="BD606" i="60"/>
  <c r="BE606" i="60"/>
  <c r="BF606" i="60"/>
  <c r="BG606" i="60"/>
  <c r="BH606" i="60"/>
  <c r="BI606" i="60"/>
  <c r="BJ606" i="60"/>
  <c r="BK606" i="60"/>
  <c r="BL606" i="60"/>
  <c r="BM606" i="60"/>
  <c r="BN606" i="60"/>
  <c r="BO606" i="60"/>
  <c r="BP606" i="60"/>
  <c r="BD607" i="60"/>
  <c r="BE607" i="60"/>
  <c r="BF607" i="60"/>
  <c r="BG607" i="60"/>
  <c r="BH607" i="60"/>
  <c r="BI607" i="60"/>
  <c r="BJ607" i="60"/>
  <c r="BK607" i="60"/>
  <c r="BL607" i="60"/>
  <c r="BM607" i="60"/>
  <c r="BN607" i="60"/>
  <c r="BO607" i="60"/>
  <c r="BP607" i="60"/>
  <c r="BD608" i="60"/>
  <c r="BE608" i="60"/>
  <c r="BF608" i="60"/>
  <c r="BG608" i="60"/>
  <c r="BH608" i="60"/>
  <c r="BI608" i="60"/>
  <c r="BJ608" i="60"/>
  <c r="BK608" i="60"/>
  <c r="BL608" i="60"/>
  <c r="BM608" i="60"/>
  <c r="BN608" i="60"/>
  <c r="BO608" i="60"/>
  <c r="BP608" i="60"/>
  <c r="BD609" i="60"/>
  <c r="BE609" i="60"/>
  <c r="BF609" i="60"/>
  <c r="BG609" i="60"/>
  <c r="BH609" i="60"/>
  <c r="BI609" i="60"/>
  <c r="BJ609" i="60"/>
  <c r="BK609" i="60"/>
  <c r="BL609" i="60"/>
  <c r="BM609" i="60"/>
  <c r="BN609" i="60"/>
  <c r="BO609" i="60"/>
  <c r="BP609" i="60"/>
  <c r="BD610" i="60"/>
  <c r="BE610" i="60"/>
  <c r="BF610" i="60"/>
  <c r="BG610" i="60"/>
  <c r="BH610" i="60"/>
  <c r="BI610" i="60"/>
  <c r="BJ610" i="60"/>
  <c r="BK610" i="60"/>
  <c r="BL610" i="60"/>
  <c r="BM610" i="60"/>
  <c r="BN610" i="60"/>
  <c r="BO610" i="60"/>
  <c r="BP610" i="60"/>
  <c r="BD611" i="60"/>
  <c r="BE611" i="60"/>
  <c r="BF611" i="60"/>
  <c r="BG611" i="60"/>
  <c r="BH611" i="60"/>
  <c r="BI611" i="60"/>
  <c r="BJ611" i="60"/>
  <c r="BK611" i="60"/>
  <c r="BL611" i="60"/>
  <c r="BM611" i="60"/>
  <c r="BN611" i="60"/>
  <c r="BO611" i="60"/>
  <c r="BP611" i="60"/>
  <c r="BD612" i="60"/>
  <c r="BE612" i="60"/>
  <c r="BF612" i="60"/>
  <c r="BG612" i="60"/>
  <c r="BH612" i="60"/>
  <c r="BI612" i="60"/>
  <c r="BJ612" i="60"/>
  <c r="BK612" i="60"/>
  <c r="BL612" i="60"/>
  <c r="BM612" i="60"/>
  <c r="BN612" i="60"/>
  <c r="BO612" i="60"/>
  <c r="BP612" i="60"/>
  <c r="BD613" i="60"/>
  <c r="BE613" i="60"/>
  <c r="BF613" i="60"/>
  <c r="BG613" i="60"/>
  <c r="BH613" i="60"/>
  <c r="BI613" i="60"/>
  <c r="BJ613" i="60"/>
  <c r="BK613" i="60"/>
  <c r="BL613" i="60"/>
  <c r="BM613" i="60"/>
  <c r="BN613" i="60"/>
  <c r="BO613" i="60"/>
  <c r="BP613" i="60"/>
  <c r="BD614" i="60"/>
  <c r="BE614" i="60"/>
  <c r="BF614" i="60"/>
  <c r="BG614" i="60"/>
  <c r="BH614" i="60"/>
  <c r="BI614" i="60"/>
  <c r="BJ614" i="60"/>
  <c r="BK614" i="60"/>
  <c r="BL614" i="60"/>
  <c r="BM614" i="60"/>
  <c r="BN614" i="60"/>
  <c r="BO614" i="60"/>
  <c r="BP614" i="60"/>
  <c r="BD615" i="60"/>
  <c r="BE615" i="60"/>
  <c r="BF615" i="60"/>
  <c r="BG615" i="60"/>
  <c r="BH615" i="60"/>
  <c r="BI615" i="60"/>
  <c r="BJ615" i="60"/>
  <c r="BK615" i="60"/>
  <c r="BL615" i="60"/>
  <c r="BM615" i="60"/>
  <c r="BN615" i="60"/>
  <c r="BO615" i="60"/>
  <c r="BP615" i="60"/>
  <c r="BD616" i="60"/>
  <c r="BE616" i="60"/>
  <c r="BF616" i="60"/>
  <c r="BG616" i="60"/>
  <c r="BH616" i="60"/>
  <c r="BI616" i="60"/>
  <c r="BJ616" i="60"/>
  <c r="BK616" i="60"/>
  <c r="BL616" i="60"/>
  <c r="BM616" i="60"/>
  <c r="BN616" i="60"/>
  <c r="BO616" i="60"/>
  <c r="BP616" i="60"/>
  <c r="BD617" i="60"/>
  <c r="BE617" i="60"/>
  <c r="BF617" i="60"/>
  <c r="BG617" i="60"/>
  <c r="BH617" i="60"/>
  <c r="BI617" i="60"/>
  <c r="BJ617" i="60"/>
  <c r="BK617" i="60"/>
  <c r="BL617" i="60"/>
  <c r="BM617" i="60"/>
  <c r="BN617" i="60"/>
  <c r="BO617" i="60"/>
  <c r="BP617" i="60"/>
  <c r="BD618" i="60"/>
  <c r="BE618" i="60"/>
  <c r="BF618" i="60"/>
  <c r="BG618" i="60"/>
  <c r="BH618" i="60"/>
  <c r="BI618" i="60"/>
  <c r="BJ618" i="60"/>
  <c r="BK618" i="60"/>
  <c r="BL618" i="60"/>
  <c r="BM618" i="60"/>
  <c r="BN618" i="60"/>
  <c r="BO618" i="60"/>
  <c r="BP618" i="60"/>
  <c r="BD619" i="60"/>
  <c r="BE619" i="60"/>
  <c r="BF619" i="60"/>
  <c r="BG619" i="60"/>
  <c r="BH619" i="60"/>
  <c r="BI619" i="60"/>
  <c r="BJ619" i="60"/>
  <c r="BK619" i="60"/>
  <c r="BL619" i="60"/>
  <c r="BM619" i="60"/>
  <c r="BN619" i="60"/>
  <c r="BO619" i="60"/>
  <c r="BP619" i="60"/>
  <c r="BD620" i="60"/>
  <c r="BE620" i="60"/>
  <c r="BF620" i="60"/>
  <c r="BG620" i="60"/>
  <c r="BH620" i="60"/>
  <c r="BI620" i="60"/>
  <c r="BJ620" i="60"/>
  <c r="BK620" i="60"/>
  <c r="BL620" i="60"/>
  <c r="BM620" i="60"/>
  <c r="BN620" i="60"/>
  <c r="BO620" i="60"/>
  <c r="BP620" i="60"/>
  <c r="BD621" i="60"/>
  <c r="BE621" i="60"/>
  <c r="BF621" i="60"/>
  <c r="BG621" i="60"/>
  <c r="BH621" i="60"/>
  <c r="BI621" i="60"/>
  <c r="BJ621" i="60"/>
  <c r="BK621" i="60"/>
  <c r="BL621" i="60"/>
  <c r="BM621" i="60"/>
  <c r="BN621" i="60"/>
  <c r="BO621" i="60"/>
  <c r="BP621" i="60"/>
  <c r="BD622" i="60"/>
  <c r="BE622" i="60"/>
  <c r="BF622" i="60"/>
  <c r="BG622" i="60"/>
  <c r="BH622" i="60"/>
  <c r="BI622" i="60"/>
  <c r="BJ622" i="60"/>
  <c r="BK622" i="60"/>
  <c r="BL622" i="60"/>
  <c r="BM622" i="60"/>
  <c r="BN622" i="60"/>
  <c r="BO622" i="60"/>
  <c r="BP622" i="60"/>
  <c r="BD623" i="60"/>
  <c r="BE623" i="60"/>
  <c r="BF623" i="60"/>
  <c r="BG623" i="60"/>
  <c r="BH623" i="60"/>
  <c r="BI623" i="60"/>
  <c r="BJ623" i="60"/>
  <c r="BK623" i="60"/>
  <c r="BL623" i="60"/>
  <c r="BM623" i="60"/>
  <c r="BN623" i="60"/>
  <c r="BO623" i="60"/>
  <c r="BP623" i="60"/>
  <c r="BD624" i="60"/>
  <c r="BE624" i="60"/>
  <c r="BF624" i="60"/>
  <c r="BG624" i="60"/>
  <c r="BH624" i="60"/>
  <c r="BI624" i="60"/>
  <c r="BJ624" i="60"/>
  <c r="BK624" i="60"/>
  <c r="BL624" i="60"/>
  <c r="BM624" i="60"/>
  <c r="BN624" i="60"/>
  <c r="BO624" i="60"/>
  <c r="BP624" i="60"/>
  <c r="BD625" i="60"/>
  <c r="BE625" i="60"/>
  <c r="BF625" i="60"/>
  <c r="BG625" i="60"/>
  <c r="BH625" i="60"/>
  <c r="BI625" i="60"/>
  <c r="BJ625" i="60"/>
  <c r="BK625" i="60"/>
  <c r="BL625" i="60"/>
  <c r="BM625" i="60"/>
  <c r="BN625" i="60"/>
  <c r="BO625" i="60"/>
  <c r="BP625" i="60"/>
  <c r="BD626" i="60"/>
  <c r="BE626" i="60"/>
  <c r="BF626" i="60"/>
  <c r="BG626" i="60"/>
  <c r="BH626" i="60"/>
  <c r="BI626" i="60"/>
  <c r="BJ626" i="60"/>
  <c r="BK626" i="60"/>
  <c r="BL626" i="60"/>
  <c r="BM626" i="60"/>
  <c r="BN626" i="60"/>
  <c r="BO626" i="60"/>
  <c r="BP626" i="60"/>
  <c r="BD627" i="60"/>
  <c r="BE627" i="60"/>
  <c r="BF627" i="60"/>
  <c r="BG627" i="60"/>
  <c r="BH627" i="60"/>
  <c r="BI627" i="60"/>
  <c r="BJ627" i="60"/>
  <c r="BK627" i="60"/>
  <c r="BL627" i="60"/>
  <c r="BM627" i="60"/>
  <c r="BN627" i="60"/>
  <c r="BO627" i="60"/>
  <c r="BP627" i="60"/>
  <c r="BD628" i="60"/>
  <c r="BE628" i="60"/>
  <c r="BF628" i="60"/>
  <c r="BG628" i="60"/>
  <c r="BH628" i="60"/>
  <c r="BI628" i="60"/>
  <c r="BJ628" i="60"/>
  <c r="BK628" i="60"/>
  <c r="BL628" i="60"/>
  <c r="BM628" i="60"/>
  <c r="BN628" i="60"/>
  <c r="BO628" i="60"/>
  <c r="BP628" i="60"/>
  <c r="BD629" i="60"/>
  <c r="BE629" i="60"/>
  <c r="BF629" i="60"/>
  <c r="BG629" i="60"/>
  <c r="BH629" i="60"/>
  <c r="BI629" i="60"/>
  <c r="BJ629" i="60"/>
  <c r="BK629" i="60"/>
  <c r="BL629" i="60"/>
  <c r="BM629" i="60"/>
  <c r="BN629" i="60"/>
  <c r="BO629" i="60"/>
  <c r="BP629" i="60"/>
  <c r="BD630" i="60"/>
  <c r="BE630" i="60"/>
  <c r="BF630" i="60"/>
  <c r="BG630" i="60"/>
  <c r="BH630" i="60"/>
  <c r="BI630" i="60"/>
  <c r="BJ630" i="60"/>
  <c r="BK630" i="60"/>
  <c r="BL630" i="60"/>
  <c r="BM630" i="60"/>
  <c r="BN630" i="60"/>
  <c r="BO630" i="60"/>
  <c r="BP630" i="60"/>
  <c r="BD631" i="60"/>
  <c r="BE631" i="60"/>
  <c r="BF631" i="60"/>
  <c r="BG631" i="60"/>
  <c r="BH631" i="60"/>
  <c r="BI631" i="60"/>
  <c r="BJ631" i="60"/>
  <c r="BK631" i="60"/>
  <c r="BL631" i="60"/>
  <c r="BM631" i="60"/>
  <c r="BN631" i="60"/>
  <c r="BO631" i="60"/>
  <c r="BP631" i="60"/>
  <c r="BD632" i="60"/>
  <c r="BE632" i="60"/>
  <c r="BF632" i="60"/>
  <c r="BG632" i="60"/>
  <c r="BH632" i="60"/>
  <c r="BI632" i="60"/>
  <c r="BJ632" i="60"/>
  <c r="BK632" i="60"/>
  <c r="BL632" i="60"/>
  <c r="BM632" i="60"/>
  <c r="BN632" i="60"/>
  <c r="BO632" i="60"/>
  <c r="BP632" i="60"/>
  <c r="BD633" i="60"/>
  <c r="BE633" i="60"/>
  <c r="BF633" i="60"/>
  <c r="BG633" i="60"/>
  <c r="BH633" i="60"/>
  <c r="BI633" i="60"/>
  <c r="BJ633" i="60"/>
  <c r="BK633" i="60"/>
  <c r="BL633" i="60"/>
  <c r="BM633" i="60"/>
  <c r="BN633" i="60"/>
  <c r="BO633" i="60"/>
  <c r="BP633" i="60"/>
  <c r="BD634" i="60"/>
  <c r="BE634" i="60"/>
  <c r="BF634" i="60"/>
  <c r="BG634" i="60"/>
  <c r="BH634" i="60"/>
  <c r="BI634" i="60"/>
  <c r="BJ634" i="60"/>
  <c r="BK634" i="60"/>
  <c r="BL634" i="60"/>
  <c r="BM634" i="60"/>
  <c r="BN634" i="60"/>
  <c r="BO634" i="60"/>
  <c r="BP634" i="60"/>
  <c r="BD635" i="60"/>
  <c r="BE635" i="60"/>
  <c r="BF635" i="60"/>
  <c r="BG635" i="60"/>
  <c r="BH635" i="60"/>
  <c r="BI635" i="60"/>
  <c r="BJ635" i="60"/>
  <c r="BK635" i="60"/>
  <c r="BL635" i="60"/>
  <c r="BM635" i="60"/>
  <c r="BN635" i="60"/>
  <c r="BO635" i="60"/>
  <c r="BP635" i="60"/>
  <c r="BD636" i="60"/>
  <c r="BE636" i="60"/>
  <c r="BF636" i="60"/>
  <c r="BG636" i="60"/>
  <c r="BH636" i="60"/>
  <c r="BI636" i="60"/>
  <c r="BJ636" i="60"/>
  <c r="BK636" i="60"/>
  <c r="BL636" i="60"/>
  <c r="BM636" i="60"/>
  <c r="BN636" i="60"/>
  <c r="BO636" i="60"/>
  <c r="BP636" i="60"/>
  <c r="BD637" i="60"/>
  <c r="BE637" i="60"/>
  <c r="BF637" i="60"/>
  <c r="BG637" i="60"/>
  <c r="BH637" i="60"/>
  <c r="BI637" i="60"/>
  <c r="BJ637" i="60"/>
  <c r="BK637" i="60"/>
  <c r="BL637" i="60"/>
  <c r="BM637" i="60"/>
  <c r="BN637" i="60"/>
  <c r="BO637" i="60"/>
  <c r="BP637" i="60"/>
  <c r="BD638" i="60"/>
  <c r="BE638" i="60"/>
  <c r="BF638" i="60"/>
  <c r="BG638" i="60"/>
  <c r="BH638" i="60"/>
  <c r="BI638" i="60"/>
  <c r="BJ638" i="60"/>
  <c r="BK638" i="60"/>
  <c r="BL638" i="60"/>
  <c r="BM638" i="60"/>
  <c r="BN638" i="60"/>
  <c r="BO638" i="60"/>
  <c r="BP638" i="60"/>
  <c r="BD639" i="60"/>
  <c r="BE639" i="60"/>
  <c r="BF639" i="60"/>
  <c r="BG639" i="60"/>
  <c r="BH639" i="60"/>
  <c r="BI639" i="60"/>
  <c r="BJ639" i="60"/>
  <c r="BK639" i="60"/>
  <c r="BL639" i="60"/>
  <c r="BM639" i="60"/>
  <c r="BN639" i="60"/>
  <c r="BO639" i="60"/>
  <c r="BP639" i="60"/>
  <c r="BD640" i="60"/>
  <c r="BE640" i="60"/>
  <c r="BF640" i="60"/>
  <c r="BG640" i="60"/>
  <c r="BH640" i="60"/>
  <c r="BI640" i="60"/>
  <c r="BJ640" i="60"/>
  <c r="BK640" i="60"/>
  <c r="BL640" i="60"/>
  <c r="BM640" i="60"/>
  <c r="BN640" i="60"/>
  <c r="BO640" i="60"/>
  <c r="BP640" i="60"/>
  <c r="BD641" i="60"/>
  <c r="BE641" i="60"/>
  <c r="BF641" i="60"/>
  <c r="BG641" i="60"/>
  <c r="BH641" i="60"/>
  <c r="BI641" i="60"/>
  <c r="BJ641" i="60"/>
  <c r="BK641" i="60"/>
  <c r="BL641" i="60"/>
  <c r="BM641" i="60"/>
  <c r="BN641" i="60"/>
  <c r="BO641" i="60"/>
  <c r="BP641" i="60"/>
  <c r="BD642" i="60"/>
  <c r="BE642" i="60"/>
  <c r="BF642" i="60"/>
  <c r="BG642" i="60"/>
  <c r="BH642" i="60"/>
  <c r="BI642" i="60"/>
  <c r="BJ642" i="60"/>
  <c r="BK642" i="60"/>
  <c r="BL642" i="60"/>
  <c r="BM642" i="60"/>
  <c r="BN642" i="60"/>
  <c r="BO642" i="60"/>
  <c r="BP642" i="60"/>
  <c r="BD643" i="60"/>
  <c r="BE643" i="60"/>
  <c r="BF643" i="60"/>
  <c r="BG643" i="60"/>
  <c r="BH643" i="60"/>
  <c r="BI643" i="60"/>
  <c r="BJ643" i="60"/>
  <c r="BK643" i="60"/>
  <c r="BL643" i="60"/>
  <c r="BM643" i="60"/>
  <c r="BN643" i="60"/>
  <c r="BO643" i="60"/>
  <c r="BP643" i="60"/>
  <c r="BD644" i="60"/>
  <c r="BE644" i="60"/>
  <c r="BF644" i="60"/>
  <c r="BG644" i="60"/>
  <c r="BH644" i="60"/>
  <c r="BI644" i="60"/>
  <c r="BJ644" i="60"/>
  <c r="BK644" i="60"/>
  <c r="BL644" i="60"/>
  <c r="BM644" i="60"/>
  <c r="BN644" i="60"/>
  <c r="BO644" i="60"/>
  <c r="BP644" i="60"/>
  <c r="BD645" i="60"/>
  <c r="BE645" i="60"/>
  <c r="BF645" i="60"/>
  <c r="BG645" i="60"/>
  <c r="BH645" i="60"/>
  <c r="BI645" i="60"/>
  <c r="BJ645" i="60"/>
  <c r="BK645" i="60"/>
  <c r="BL645" i="60"/>
  <c r="BM645" i="60"/>
  <c r="BN645" i="60"/>
  <c r="BO645" i="60"/>
  <c r="BP645" i="60"/>
  <c r="BD646" i="60"/>
  <c r="BE646" i="60"/>
  <c r="BF646" i="60"/>
  <c r="BG646" i="60"/>
  <c r="BH646" i="60"/>
  <c r="BI646" i="60"/>
  <c r="BJ646" i="60"/>
  <c r="BK646" i="60"/>
  <c r="BL646" i="60"/>
  <c r="BM646" i="60"/>
  <c r="BN646" i="60"/>
  <c r="BO646" i="60"/>
  <c r="BP646" i="60"/>
  <c r="BD647" i="60"/>
  <c r="BE647" i="60"/>
  <c r="BF647" i="60"/>
  <c r="BG647" i="60"/>
  <c r="BH647" i="60"/>
  <c r="BI647" i="60"/>
  <c r="BJ647" i="60"/>
  <c r="BK647" i="60"/>
  <c r="BL647" i="60"/>
  <c r="BM647" i="60"/>
  <c r="BN647" i="60"/>
  <c r="BO647" i="60"/>
  <c r="BP647" i="60"/>
  <c r="BD648" i="60"/>
  <c r="BE648" i="60"/>
  <c r="BF648" i="60"/>
  <c r="BG648" i="60"/>
  <c r="BH648" i="60"/>
  <c r="BI648" i="60"/>
  <c r="BJ648" i="60"/>
  <c r="BK648" i="60"/>
  <c r="BL648" i="60"/>
  <c r="BM648" i="60"/>
  <c r="BN648" i="60"/>
  <c r="BO648" i="60"/>
  <c r="BP648" i="60"/>
  <c r="BD649" i="60"/>
  <c r="BE649" i="60"/>
  <c r="BF649" i="60"/>
  <c r="BG649" i="60"/>
  <c r="BH649" i="60"/>
  <c r="BI649" i="60"/>
  <c r="BJ649" i="60"/>
  <c r="BK649" i="60"/>
  <c r="BL649" i="60"/>
  <c r="BM649" i="60"/>
  <c r="BN649" i="60"/>
  <c r="BO649" i="60"/>
  <c r="BP649" i="60"/>
  <c r="BD650" i="60"/>
  <c r="BE650" i="60"/>
  <c r="BF650" i="60"/>
  <c r="BG650" i="60"/>
  <c r="BH650" i="60"/>
  <c r="BI650" i="60"/>
  <c r="BJ650" i="60"/>
  <c r="BK650" i="60"/>
  <c r="BL650" i="60"/>
  <c r="BM650" i="60"/>
  <c r="BN650" i="60"/>
  <c r="BO650" i="60"/>
  <c r="BP650" i="60"/>
  <c r="BD651" i="60"/>
  <c r="BE651" i="60"/>
  <c r="BF651" i="60"/>
  <c r="BG651" i="60"/>
  <c r="BH651" i="60"/>
  <c r="BI651" i="60"/>
  <c r="BJ651" i="60"/>
  <c r="BK651" i="60"/>
  <c r="BL651" i="60"/>
  <c r="BM651" i="60"/>
  <c r="BN651" i="60"/>
  <c r="BO651" i="60"/>
  <c r="BP651" i="60"/>
  <c r="BD652" i="60"/>
  <c r="BE652" i="60"/>
  <c r="BF652" i="60"/>
  <c r="BG652" i="60"/>
  <c r="BH652" i="60"/>
  <c r="BI652" i="60"/>
  <c r="BJ652" i="60"/>
  <c r="BK652" i="60"/>
  <c r="BL652" i="60"/>
  <c r="BM652" i="60"/>
  <c r="BN652" i="60"/>
  <c r="BO652" i="60"/>
  <c r="BP652" i="60"/>
  <c r="BD653" i="60"/>
  <c r="BE653" i="60"/>
  <c r="BF653" i="60"/>
  <c r="BG653" i="60"/>
  <c r="BH653" i="60"/>
  <c r="BI653" i="60"/>
  <c r="BJ653" i="60"/>
  <c r="BK653" i="60"/>
  <c r="BL653" i="60"/>
  <c r="BM653" i="60"/>
  <c r="BN653" i="60"/>
  <c r="BO653" i="60"/>
  <c r="BP653" i="60"/>
  <c r="BD654" i="60"/>
  <c r="BE654" i="60"/>
  <c r="BF654" i="60"/>
  <c r="BG654" i="60"/>
  <c r="BH654" i="60"/>
  <c r="BI654" i="60"/>
  <c r="BJ654" i="60"/>
  <c r="BK654" i="60"/>
  <c r="BL654" i="60"/>
  <c r="BM654" i="60"/>
  <c r="BN654" i="60"/>
  <c r="BO654" i="60"/>
  <c r="BP654" i="60"/>
  <c r="BD655" i="60"/>
  <c r="BE655" i="60"/>
  <c r="BF655" i="60"/>
  <c r="BG655" i="60"/>
  <c r="BH655" i="60"/>
  <c r="BI655" i="60"/>
  <c r="BJ655" i="60"/>
  <c r="BK655" i="60"/>
  <c r="BL655" i="60"/>
  <c r="BM655" i="60"/>
  <c r="BN655" i="60"/>
  <c r="BO655" i="60"/>
  <c r="BP655" i="60"/>
  <c r="BD656" i="60"/>
  <c r="BE656" i="60"/>
  <c r="BF656" i="60"/>
  <c r="BG656" i="60"/>
  <c r="BH656" i="60"/>
  <c r="BI656" i="60"/>
  <c r="BJ656" i="60"/>
  <c r="BK656" i="60"/>
  <c r="BL656" i="60"/>
  <c r="BM656" i="60"/>
  <c r="BN656" i="60"/>
  <c r="BO656" i="60"/>
  <c r="BP656" i="60"/>
  <c r="BD657" i="60"/>
  <c r="BE657" i="60"/>
  <c r="BF657" i="60"/>
  <c r="BG657" i="60"/>
  <c r="BH657" i="60"/>
  <c r="BI657" i="60"/>
  <c r="BJ657" i="60"/>
  <c r="BK657" i="60"/>
  <c r="BL657" i="60"/>
  <c r="BM657" i="60"/>
  <c r="BN657" i="60"/>
  <c r="BO657" i="60"/>
  <c r="BP657" i="60"/>
  <c r="BD658" i="60"/>
  <c r="BE658" i="60"/>
  <c r="BF658" i="60"/>
  <c r="BG658" i="60"/>
  <c r="BH658" i="60"/>
  <c r="BI658" i="60"/>
  <c r="BJ658" i="60"/>
  <c r="BK658" i="60"/>
  <c r="BL658" i="60"/>
  <c r="BM658" i="60"/>
  <c r="BN658" i="60"/>
  <c r="BO658" i="60"/>
  <c r="BP658" i="60"/>
  <c r="BD659" i="60"/>
  <c r="BE659" i="60"/>
  <c r="BF659" i="60"/>
  <c r="BG659" i="60"/>
  <c r="BH659" i="60"/>
  <c r="BI659" i="60"/>
  <c r="BJ659" i="60"/>
  <c r="BK659" i="60"/>
  <c r="BL659" i="60"/>
  <c r="BM659" i="60"/>
  <c r="BN659" i="60"/>
  <c r="BO659" i="60"/>
  <c r="BP659" i="60"/>
  <c r="BD660" i="60"/>
  <c r="BE660" i="60"/>
  <c r="BF660" i="60"/>
  <c r="BG660" i="60"/>
  <c r="BH660" i="60"/>
  <c r="BI660" i="60"/>
  <c r="BJ660" i="60"/>
  <c r="BK660" i="60"/>
  <c r="BL660" i="60"/>
  <c r="BM660" i="60"/>
  <c r="BN660" i="60"/>
  <c r="BO660" i="60"/>
  <c r="BP660" i="60"/>
  <c r="BD661" i="60"/>
  <c r="BE661" i="60"/>
  <c r="BF661" i="60"/>
  <c r="BG661" i="60"/>
  <c r="BH661" i="60"/>
  <c r="BI661" i="60"/>
  <c r="BJ661" i="60"/>
  <c r="BK661" i="60"/>
  <c r="BL661" i="60"/>
  <c r="BM661" i="60"/>
  <c r="BN661" i="60"/>
  <c r="BO661" i="60"/>
  <c r="BP661" i="60"/>
  <c r="BD662" i="60"/>
  <c r="BE662" i="60"/>
  <c r="BF662" i="60"/>
  <c r="BG662" i="60"/>
  <c r="BH662" i="60"/>
  <c r="BI662" i="60"/>
  <c r="BJ662" i="60"/>
  <c r="BK662" i="60"/>
  <c r="BL662" i="60"/>
  <c r="BM662" i="60"/>
  <c r="BN662" i="60"/>
  <c r="BO662" i="60"/>
  <c r="BP662" i="60"/>
  <c r="BD663" i="60"/>
  <c r="BE663" i="60"/>
  <c r="BF663" i="60"/>
  <c r="BG663" i="60"/>
  <c r="BH663" i="60"/>
  <c r="BI663" i="60"/>
  <c r="BJ663" i="60"/>
  <c r="BK663" i="60"/>
  <c r="BL663" i="60"/>
  <c r="BM663" i="60"/>
  <c r="BN663" i="60"/>
  <c r="BO663" i="60"/>
  <c r="BP663" i="60"/>
  <c r="BD664" i="60"/>
  <c r="BE664" i="60"/>
  <c r="BF664" i="60"/>
  <c r="BG664" i="60"/>
  <c r="BH664" i="60"/>
  <c r="BI664" i="60"/>
  <c r="BJ664" i="60"/>
  <c r="BK664" i="60"/>
  <c r="BL664" i="60"/>
  <c r="BM664" i="60"/>
  <c r="BN664" i="60"/>
  <c r="BO664" i="60"/>
  <c r="BP664" i="60"/>
  <c r="BD665" i="60"/>
  <c r="BE665" i="60"/>
  <c r="BF665" i="60"/>
  <c r="BG665" i="60"/>
  <c r="BH665" i="60"/>
  <c r="BI665" i="60"/>
  <c r="BJ665" i="60"/>
  <c r="BK665" i="60"/>
  <c r="BL665" i="60"/>
  <c r="BM665" i="60"/>
  <c r="BN665" i="60"/>
  <c r="BO665" i="60"/>
  <c r="BP665" i="60"/>
  <c r="BD666" i="60"/>
  <c r="BE666" i="60"/>
  <c r="BF666" i="60"/>
  <c r="BG666" i="60"/>
  <c r="BH666" i="60"/>
  <c r="BI666" i="60"/>
  <c r="BJ666" i="60"/>
  <c r="BK666" i="60"/>
  <c r="BL666" i="60"/>
  <c r="BM666" i="60"/>
  <c r="BN666" i="60"/>
  <c r="BO666" i="60"/>
  <c r="BP666" i="60"/>
  <c r="BD667" i="60"/>
  <c r="BE667" i="60"/>
  <c r="BF667" i="60"/>
  <c r="BG667" i="60"/>
  <c r="BH667" i="60"/>
  <c r="BI667" i="60"/>
  <c r="BJ667" i="60"/>
  <c r="BK667" i="60"/>
  <c r="BL667" i="60"/>
  <c r="BM667" i="60"/>
  <c r="BN667" i="60"/>
  <c r="BO667" i="60"/>
  <c r="BP667" i="60"/>
  <c r="BD668" i="60"/>
  <c r="BE668" i="60"/>
  <c r="BF668" i="60"/>
  <c r="BG668" i="60"/>
  <c r="BH668" i="60"/>
  <c r="BI668" i="60"/>
  <c r="BJ668" i="60"/>
  <c r="BK668" i="60"/>
  <c r="BL668" i="60"/>
  <c r="BM668" i="60"/>
  <c r="BN668" i="60"/>
  <c r="BO668" i="60"/>
  <c r="BP668" i="60"/>
  <c r="BD669" i="60"/>
  <c r="BE669" i="60"/>
  <c r="BF669" i="60"/>
  <c r="BG669" i="60"/>
  <c r="BH669" i="60"/>
  <c r="BI669" i="60"/>
  <c r="BJ669" i="60"/>
  <c r="BK669" i="60"/>
  <c r="BL669" i="60"/>
  <c r="BM669" i="60"/>
  <c r="BN669" i="60"/>
  <c r="BO669" i="60"/>
  <c r="BP669" i="60"/>
  <c r="BD670" i="60"/>
  <c r="BE670" i="60"/>
  <c r="BF670" i="60"/>
  <c r="BG670" i="60"/>
  <c r="BH670" i="60"/>
  <c r="BI670" i="60"/>
  <c r="BJ670" i="60"/>
  <c r="BK670" i="60"/>
  <c r="BL670" i="60"/>
  <c r="BM670" i="60"/>
  <c r="BN670" i="60"/>
  <c r="BO670" i="60"/>
  <c r="BP670" i="60"/>
  <c r="BD671" i="60"/>
  <c r="BE671" i="60"/>
  <c r="BF671" i="60"/>
  <c r="BG671" i="60"/>
  <c r="BH671" i="60"/>
  <c r="BI671" i="60"/>
  <c r="BJ671" i="60"/>
  <c r="BK671" i="60"/>
  <c r="BL671" i="60"/>
  <c r="BM671" i="60"/>
  <c r="BN671" i="60"/>
  <c r="BO671" i="60"/>
  <c r="BP671" i="60"/>
  <c r="BD672" i="60"/>
  <c r="BE672" i="60"/>
  <c r="BF672" i="60"/>
  <c r="BG672" i="60"/>
  <c r="BH672" i="60"/>
  <c r="BI672" i="60"/>
  <c r="BJ672" i="60"/>
  <c r="BK672" i="60"/>
  <c r="BL672" i="60"/>
  <c r="BM672" i="60"/>
  <c r="BN672" i="60"/>
  <c r="BO672" i="60"/>
  <c r="BP672" i="60"/>
  <c r="BD673" i="60"/>
  <c r="BE673" i="60"/>
  <c r="BF673" i="60"/>
  <c r="BG673" i="60"/>
  <c r="BH673" i="60"/>
  <c r="BI673" i="60"/>
  <c r="BJ673" i="60"/>
  <c r="BK673" i="60"/>
  <c r="BL673" i="60"/>
  <c r="BM673" i="60"/>
  <c r="BN673" i="60"/>
  <c r="BO673" i="60"/>
  <c r="BP673" i="60"/>
  <c r="BD674" i="60"/>
  <c r="BE674" i="60"/>
  <c r="BF674" i="60"/>
  <c r="BG674" i="60"/>
  <c r="BH674" i="60"/>
  <c r="BI674" i="60"/>
  <c r="BJ674" i="60"/>
  <c r="BK674" i="60"/>
  <c r="BL674" i="60"/>
  <c r="BM674" i="60"/>
  <c r="BN674" i="60"/>
  <c r="BO674" i="60"/>
  <c r="BP674" i="60"/>
  <c r="BD675" i="60"/>
  <c r="BE675" i="60"/>
  <c r="BF675" i="60"/>
  <c r="BG675" i="60"/>
  <c r="BH675" i="60"/>
  <c r="BI675" i="60"/>
  <c r="BJ675" i="60"/>
  <c r="BK675" i="60"/>
  <c r="BL675" i="60"/>
  <c r="BM675" i="60"/>
  <c r="BN675" i="60"/>
  <c r="BO675" i="60"/>
  <c r="BP675" i="60"/>
  <c r="BD676" i="60"/>
  <c r="BE676" i="60"/>
  <c r="BF676" i="60"/>
  <c r="BG676" i="60"/>
  <c r="BH676" i="60"/>
  <c r="BI676" i="60"/>
  <c r="BJ676" i="60"/>
  <c r="BK676" i="60"/>
  <c r="BL676" i="60"/>
  <c r="BM676" i="60"/>
  <c r="BN676" i="60"/>
  <c r="BO676" i="60"/>
  <c r="BP676" i="60"/>
  <c r="BD677" i="60"/>
  <c r="BE677" i="60"/>
  <c r="BF677" i="60"/>
  <c r="BG677" i="60"/>
  <c r="BH677" i="60"/>
  <c r="BI677" i="60"/>
  <c r="BJ677" i="60"/>
  <c r="BK677" i="60"/>
  <c r="BL677" i="60"/>
  <c r="BM677" i="60"/>
  <c r="BN677" i="60"/>
  <c r="BO677" i="60"/>
  <c r="BP677" i="60"/>
  <c r="BD678" i="60"/>
  <c r="BE678" i="60"/>
  <c r="BF678" i="60"/>
  <c r="BG678" i="60"/>
  <c r="BH678" i="60"/>
  <c r="BI678" i="60"/>
  <c r="BJ678" i="60"/>
  <c r="BK678" i="60"/>
  <c r="BL678" i="60"/>
  <c r="BM678" i="60"/>
  <c r="BN678" i="60"/>
  <c r="BO678" i="60"/>
  <c r="BP678" i="60"/>
  <c r="BD679" i="60"/>
  <c r="BE679" i="60"/>
  <c r="BF679" i="60"/>
  <c r="BG679" i="60"/>
  <c r="BH679" i="60"/>
  <c r="BI679" i="60"/>
  <c r="BJ679" i="60"/>
  <c r="BK679" i="60"/>
  <c r="BL679" i="60"/>
  <c r="BM679" i="60"/>
  <c r="BN679" i="60"/>
  <c r="BO679" i="60"/>
  <c r="BP679" i="60"/>
  <c r="BD680" i="60"/>
  <c r="BE680" i="60"/>
  <c r="BF680" i="60"/>
  <c r="BG680" i="60"/>
  <c r="BH680" i="60"/>
  <c r="BI680" i="60"/>
  <c r="BJ680" i="60"/>
  <c r="BK680" i="60"/>
  <c r="BL680" i="60"/>
  <c r="BM680" i="60"/>
  <c r="BN680" i="60"/>
  <c r="BO680" i="60"/>
  <c r="BP680" i="60"/>
  <c r="BD681" i="60"/>
  <c r="BE681" i="60"/>
  <c r="BF681" i="60"/>
  <c r="BG681" i="60"/>
  <c r="BH681" i="60"/>
  <c r="BI681" i="60"/>
  <c r="BJ681" i="60"/>
  <c r="BK681" i="60"/>
  <c r="BL681" i="60"/>
  <c r="BM681" i="60"/>
  <c r="BN681" i="60"/>
  <c r="BO681" i="60"/>
  <c r="BP681" i="60"/>
  <c r="BD682" i="60"/>
  <c r="BE682" i="60"/>
  <c r="BF682" i="60"/>
  <c r="BG682" i="60"/>
  <c r="BH682" i="60"/>
  <c r="BI682" i="60"/>
  <c r="BJ682" i="60"/>
  <c r="BK682" i="60"/>
  <c r="BL682" i="60"/>
  <c r="BM682" i="60"/>
  <c r="BN682" i="60"/>
  <c r="BO682" i="60"/>
  <c r="BP682" i="60"/>
  <c r="BD683" i="60"/>
  <c r="BE683" i="60"/>
  <c r="BF683" i="60"/>
  <c r="BG683" i="60"/>
  <c r="BH683" i="60"/>
  <c r="BI683" i="60"/>
  <c r="BJ683" i="60"/>
  <c r="BK683" i="60"/>
  <c r="BL683" i="60"/>
  <c r="BM683" i="60"/>
  <c r="BN683" i="60"/>
  <c r="BO683" i="60"/>
  <c r="BP683" i="60"/>
  <c r="BD684" i="60"/>
  <c r="BE684" i="60"/>
  <c r="BF684" i="60"/>
  <c r="BG684" i="60"/>
  <c r="BH684" i="60"/>
  <c r="BI684" i="60"/>
  <c r="BJ684" i="60"/>
  <c r="BK684" i="60"/>
  <c r="BL684" i="60"/>
  <c r="BM684" i="60"/>
  <c r="BN684" i="60"/>
  <c r="BO684" i="60"/>
  <c r="BP684" i="60"/>
  <c r="BD685" i="60"/>
  <c r="BE685" i="60"/>
  <c r="BF685" i="60"/>
  <c r="BG685" i="60"/>
  <c r="BH685" i="60"/>
  <c r="BI685" i="60"/>
  <c r="BJ685" i="60"/>
  <c r="BK685" i="60"/>
  <c r="BL685" i="60"/>
  <c r="BM685" i="60"/>
  <c r="BN685" i="60"/>
  <c r="BO685" i="60"/>
  <c r="BP685" i="60"/>
  <c r="BD686" i="60"/>
  <c r="BE686" i="60"/>
  <c r="BF686" i="60"/>
  <c r="BG686" i="60"/>
  <c r="BH686" i="60"/>
  <c r="BI686" i="60"/>
  <c r="BJ686" i="60"/>
  <c r="BK686" i="60"/>
  <c r="BL686" i="60"/>
  <c r="BM686" i="60"/>
  <c r="BN686" i="60"/>
  <c r="BO686" i="60"/>
  <c r="BP686" i="60"/>
  <c r="BD687" i="60"/>
  <c r="BE687" i="60"/>
  <c r="BF687" i="60"/>
  <c r="BG687" i="60"/>
  <c r="BH687" i="60"/>
  <c r="BI687" i="60"/>
  <c r="BJ687" i="60"/>
  <c r="BK687" i="60"/>
  <c r="BL687" i="60"/>
  <c r="BM687" i="60"/>
  <c r="BN687" i="60"/>
  <c r="BO687" i="60"/>
  <c r="BP687" i="60"/>
  <c r="BD688" i="60"/>
  <c r="BE688" i="60"/>
  <c r="BF688" i="60"/>
  <c r="BG688" i="60"/>
  <c r="BH688" i="60"/>
  <c r="BI688" i="60"/>
  <c r="BJ688" i="60"/>
  <c r="BK688" i="60"/>
  <c r="BL688" i="60"/>
  <c r="BM688" i="60"/>
  <c r="BN688" i="60"/>
  <c r="BO688" i="60"/>
  <c r="BP688" i="60"/>
  <c r="BD689" i="60"/>
  <c r="BE689" i="60"/>
  <c r="BF689" i="60"/>
  <c r="BG689" i="60"/>
  <c r="BH689" i="60"/>
  <c r="BI689" i="60"/>
  <c r="BJ689" i="60"/>
  <c r="BK689" i="60"/>
  <c r="BL689" i="60"/>
  <c r="BM689" i="60"/>
  <c r="BN689" i="60"/>
  <c r="BO689" i="60"/>
  <c r="BP689" i="60"/>
  <c r="BD690" i="60"/>
  <c r="BE690" i="60"/>
  <c r="BF690" i="60"/>
  <c r="BG690" i="60"/>
  <c r="BH690" i="60"/>
  <c r="BI690" i="60"/>
  <c r="BJ690" i="60"/>
  <c r="BK690" i="60"/>
  <c r="BL690" i="60"/>
  <c r="BM690" i="60"/>
  <c r="BN690" i="60"/>
  <c r="BO690" i="60"/>
  <c r="BP690" i="60"/>
  <c r="BD691" i="60"/>
  <c r="BE691" i="60"/>
  <c r="BF691" i="60"/>
  <c r="BG691" i="60"/>
  <c r="BH691" i="60"/>
  <c r="BI691" i="60"/>
  <c r="BJ691" i="60"/>
  <c r="BK691" i="60"/>
  <c r="BL691" i="60"/>
  <c r="BM691" i="60"/>
  <c r="BN691" i="60"/>
  <c r="BO691" i="60"/>
  <c r="BP691" i="60"/>
  <c r="BD692" i="60"/>
  <c r="BE692" i="60"/>
  <c r="BF692" i="60"/>
  <c r="BG692" i="60"/>
  <c r="BH692" i="60"/>
  <c r="BI692" i="60"/>
  <c r="BJ692" i="60"/>
  <c r="BK692" i="60"/>
  <c r="BL692" i="60"/>
  <c r="BM692" i="60"/>
  <c r="BN692" i="60"/>
  <c r="BO692" i="60"/>
  <c r="BP692" i="60"/>
  <c r="BD693" i="60"/>
  <c r="BE693" i="60"/>
  <c r="BF693" i="60"/>
  <c r="BG693" i="60"/>
  <c r="BH693" i="60"/>
  <c r="BI693" i="60"/>
  <c r="BJ693" i="60"/>
  <c r="BK693" i="60"/>
  <c r="BL693" i="60"/>
  <c r="BM693" i="60"/>
  <c r="BN693" i="60"/>
  <c r="BO693" i="60"/>
  <c r="BP693" i="60"/>
  <c r="BD694" i="60"/>
  <c r="BE694" i="60"/>
  <c r="BF694" i="60"/>
  <c r="BG694" i="60"/>
  <c r="BH694" i="60"/>
  <c r="BI694" i="60"/>
  <c r="BJ694" i="60"/>
  <c r="BK694" i="60"/>
  <c r="BL694" i="60"/>
  <c r="BM694" i="60"/>
  <c r="BN694" i="60"/>
  <c r="BO694" i="60"/>
  <c r="BP694" i="60"/>
  <c r="BD695" i="60"/>
  <c r="BE695" i="60"/>
  <c r="BF695" i="60"/>
  <c r="BG695" i="60"/>
  <c r="BH695" i="60"/>
  <c r="BI695" i="60"/>
  <c r="BJ695" i="60"/>
  <c r="BK695" i="60"/>
  <c r="BL695" i="60"/>
  <c r="BM695" i="60"/>
  <c r="BN695" i="60"/>
  <c r="BO695" i="60"/>
  <c r="BP695" i="60"/>
  <c r="BD696" i="60"/>
  <c r="BE696" i="60"/>
  <c r="BF696" i="60"/>
  <c r="BG696" i="60"/>
  <c r="BH696" i="60"/>
  <c r="BI696" i="60"/>
  <c r="BJ696" i="60"/>
  <c r="BK696" i="60"/>
  <c r="BL696" i="60"/>
  <c r="BM696" i="60"/>
  <c r="BN696" i="60"/>
  <c r="BO696" i="60"/>
  <c r="BP696" i="60"/>
  <c r="BD697" i="60"/>
  <c r="BE697" i="60"/>
  <c r="BF697" i="60"/>
  <c r="BG697" i="60"/>
  <c r="BH697" i="60"/>
  <c r="BI697" i="60"/>
  <c r="BJ697" i="60"/>
  <c r="BK697" i="60"/>
  <c r="BL697" i="60"/>
  <c r="BM697" i="60"/>
  <c r="BN697" i="60"/>
  <c r="BO697" i="60"/>
  <c r="BP697" i="60"/>
  <c r="BD698" i="60"/>
  <c r="BE698" i="60"/>
  <c r="BF698" i="60"/>
  <c r="BG698" i="60"/>
  <c r="BH698" i="60"/>
  <c r="BI698" i="60"/>
  <c r="BJ698" i="60"/>
  <c r="BK698" i="60"/>
  <c r="BL698" i="60"/>
  <c r="BM698" i="60"/>
  <c r="BN698" i="60"/>
  <c r="BO698" i="60"/>
  <c r="BP698" i="60"/>
  <c r="BD699" i="60"/>
  <c r="BE699" i="60"/>
  <c r="BF699" i="60"/>
  <c r="BG699" i="60"/>
  <c r="BH699" i="60"/>
  <c r="BI699" i="60"/>
  <c r="BJ699" i="60"/>
  <c r="BK699" i="60"/>
  <c r="BL699" i="60"/>
  <c r="BM699" i="60"/>
  <c r="BN699" i="60"/>
  <c r="BO699" i="60"/>
  <c r="BP699" i="60"/>
  <c r="BD700" i="60"/>
  <c r="BE700" i="60"/>
  <c r="BF700" i="60"/>
  <c r="BG700" i="60"/>
  <c r="BH700" i="60"/>
  <c r="BI700" i="60"/>
  <c r="BJ700" i="60"/>
  <c r="BK700" i="60"/>
  <c r="BL700" i="60"/>
  <c r="BM700" i="60"/>
  <c r="BN700" i="60"/>
  <c r="BO700" i="60"/>
  <c r="BP700" i="60"/>
  <c r="BD701" i="60"/>
  <c r="BE701" i="60"/>
  <c r="BF701" i="60"/>
  <c r="BG701" i="60"/>
  <c r="BH701" i="60"/>
  <c r="BI701" i="60"/>
  <c r="BJ701" i="60"/>
  <c r="BK701" i="60"/>
  <c r="BL701" i="60"/>
  <c r="BM701" i="60"/>
  <c r="BN701" i="60"/>
  <c r="BO701" i="60"/>
  <c r="BP701" i="60"/>
  <c r="BD702" i="60"/>
  <c r="BE702" i="60"/>
  <c r="BF702" i="60"/>
  <c r="BG702" i="60"/>
  <c r="BH702" i="60"/>
  <c r="BI702" i="60"/>
  <c r="BJ702" i="60"/>
  <c r="BK702" i="60"/>
  <c r="BL702" i="60"/>
  <c r="BM702" i="60"/>
  <c r="BN702" i="60"/>
  <c r="BO702" i="60"/>
  <c r="BP702" i="60"/>
  <c r="BD703" i="60"/>
  <c r="BE703" i="60"/>
  <c r="BF703" i="60"/>
  <c r="BG703" i="60"/>
  <c r="BH703" i="60"/>
  <c r="BI703" i="60"/>
  <c r="BJ703" i="60"/>
  <c r="BK703" i="60"/>
  <c r="BL703" i="60"/>
  <c r="BM703" i="60"/>
  <c r="BN703" i="60"/>
  <c r="BO703" i="60"/>
  <c r="BP703" i="60"/>
  <c r="BD704" i="60"/>
  <c r="BE704" i="60"/>
  <c r="BF704" i="60"/>
  <c r="BG704" i="60"/>
  <c r="BH704" i="60"/>
  <c r="BI704" i="60"/>
  <c r="BJ704" i="60"/>
  <c r="BK704" i="60"/>
  <c r="BL704" i="60"/>
  <c r="BM704" i="60"/>
  <c r="BN704" i="60"/>
  <c r="BO704" i="60"/>
  <c r="BP704" i="60"/>
  <c r="BD705" i="60"/>
  <c r="BE705" i="60"/>
  <c r="BF705" i="60"/>
  <c r="BG705" i="60"/>
  <c r="BH705" i="60"/>
  <c r="BI705" i="60"/>
  <c r="BJ705" i="60"/>
  <c r="BK705" i="60"/>
  <c r="BL705" i="60"/>
  <c r="BM705" i="60"/>
  <c r="BN705" i="60"/>
  <c r="BO705" i="60"/>
  <c r="BP705" i="60"/>
  <c r="BD706" i="60"/>
  <c r="BE706" i="60"/>
  <c r="BF706" i="60"/>
  <c r="BG706" i="60"/>
  <c r="BH706" i="60"/>
  <c r="BI706" i="60"/>
  <c r="BJ706" i="60"/>
  <c r="BK706" i="60"/>
  <c r="BL706" i="60"/>
  <c r="BM706" i="60"/>
  <c r="BN706" i="60"/>
  <c r="BO706" i="60"/>
  <c r="BP706" i="60"/>
  <c r="BD707" i="60"/>
  <c r="BE707" i="60"/>
  <c r="BF707" i="60"/>
  <c r="BG707" i="60"/>
  <c r="BH707" i="60"/>
  <c r="BI707" i="60"/>
  <c r="BJ707" i="60"/>
  <c r="BK707" i="60"/>
  <c r="BL707" i="60"/>
  <c r="BM707" i="60"/>
  <c r="BN707" i="60"/>
  <c r="BO707" i="60"/>
  <c r="BP707" i="60"/>
  <c r="BD708" i="60"/>
  <c r="BE708" i="60"/>
  <c r="BF708" i="60"/>
  <c r="BG708" i="60"/>
  <c r="BH708" i="60"/>
  <c r="BI708" i="60"/>
  <c r="BJ708" i="60"/>
  <c r="BK708" i="60"/>
  <c r="BL708" i="60"/>
  <c r="BM708" i="60"/>
  <c r="BN708" i="60"/>
  <c r="BO708" i="60"/>
  <c r="BP708" i="60"/>
  <c r="BD709" i="60"/>
  <c r="BE709" i="60"/>
  <c r="BF709" i="60"/>
  <c r="BG709" i="60"/>
  <c r="BH709" i="60"/>
  <c r="BI709" i="60"/>
  <c r="BJ709" i="60"/>
  <c r="BK709" i="60"/>
  <c r="BL709" i="60"/>
  <c r="BM709" i="60"/>
  <c r="BN709" i="60"/>
  <c r="BO709" i="60"/>
  <c r="BP709" i="60"/>
  <c r="BD710" i="60"/>
  <c r="BE710" i="60"/>
  <c r="BF710" i="60"/>
  <c r="BG710" i="60"/>
  <c r="BH710" i="60"/>
  <c r="BI710" i="60"/>
  <c r="BJ710" i="60"/>
  <c r="BK710" i="60"/>
  <c r="BL710" i="60"/>
  <c r="BM710" i="60"/>
  <c r="BN710" i="60"/>
  <c r="BO710" i="60"/>
  <c r="BP710" i="60"/>
  <c r="BD711" i="60"/>
  <c r="BE711" i="60"/>
  <c r="BF711" i="60"/>
  <c r="BG711" i="60"/>
  <c r="BH711" i="60"/>
  <c r="BI711" i="60"/>
  <c r="BJ711" i="60"/>
  <c r="BK711" i="60"/>
  <c r="BL711" i="60"/>
  <c r="BM711" i="60"/>
  <c r="BN711" i="60"/>
  <c r="BO711" i="60"/>
  <c r="BP711" i="60"/>
  <c r="BD712" i="60"/>
  <c r="BE712" i="60"/>
  <c r="BF712" i="60"/>
  <c r="BG712" i="60"/>
  <c r="BH712" i="60"/>
  <c r="BI712" i="60"/>
  <c r="BJ712" i="60"/>
  <c r="BK712" i="60"/>
  <c r="BL712" i="60"/>
  <c r="BM712" i="60"/>
  <c r="BN712" i="60"/>
  <c r="BO712" i="60"/>
  <c r="BP712" i="60"/>
  <c r="BD713" i="60"/>
  <c r="BE713" i="60"/>
  <c r="BF713" i="60"/>
  <c r="BG713" i="60"/>
  <c r="BH713" i="60"/>
  <c r="BI713" i="60"/>
  <c r="BJ713" i="60"/>
  <c r="BK713" i="60"/>
  <c r="BL713" i="60"/>
  <c r="BM713" i="60"/>
  <c r="BN713" i="60"/>
  <c r="BO713" i="60"/>
  <c r="BP713" i="60"/>
  <c r="BD714" i="60"/>
  <c r="BE714" i="60"/>
  <c r="BF714" i="60"/>
  <c r="BG714" i="60"/>
  <c r="BH714" i="60"/>
  <c r="BI714" i="60"/>
  <c r="BJ714" i="60"/>
  <c r="BK714" i="60"/>
  <c r="BL714" i="60"/>
  <c r="BM714" i="60"/>
  <c r="BN714" i="60"/>
  <c r="BO714" i="60"/>
  <c r="BP714" i="60"/>
  <c r="BD715" i="60"/>
  <c r="BE715" i="60"/>
  <c r="BF715" i="60"/>
  <c r="BG715" i="60"/>
  <c r="BH715" i="60"/>
  <c r="BI715" i="60"/>
  <c r="BJ715" i="60"/>
  <c r="BK715" i="60"/>
  <c r="BL715" i="60"/>
  <c r="BM715" i="60"/>
  <c r="BN715" i="60"/>
  <c r="BO715" i="60"/>
  <c r="BP715" i="60"/>
  <c r="BD716" i="60"/>
  <c r="BE716" i="60"/>
  <c r="BF716" i="60"/>
  <c r="BG716" i="60"/>
  <c r="BH716" i="60"/>
  <c r="BI716" i="60"/>
  <c r="BJ716" i="60"/>
  <c r="BK716" i="60"/>
  <c r="BL716" i="60"/>
  <c r="BM716" i="60"/>
  <c r="BN716" i="60"/>
  <c r="BO716" i="60"/>
  <c r="BP716" i="60"/>
  <c r="BD717" i="60"/>
  <c r="BE717" i="60"/>
  <c r="BF717" i="60"/>
  <c r="BG717" i="60"/>
  <c r="BH717" i="60"/>
  <c r="BI717" i="60"/>
  <c r="BJ717" i="60"/>
  <c r="BK717" i="60"/>
  <c r="BL717" i="60"/>
  <c r="BM717" i="60"/>
  <c r="BN717" i="60"/>
  <c r="BO717" i="60"/>
  <c r="BP717" i="60"/>
  <c r="BD718" i="60"/>
  <c r="BE718" i="60"/>
  <c r="BF718" i="60"/>
  <c r="BG718" i="60"/>
  <c r="BH718" i="60"/>
  <c r="BI718" i="60"/>
  <c r="BJ718" i="60"/>
  <c r="BK718" i="60"/>
  <c r="BL718" i="60"/>
  <c r="BM718" i="60"/>
  <c r="BN718" i="60"/>
  <c r="BO718" i="60"/>
  <c r="BP718" i="60"/>
  <c r="BD719" i="60"/>
  <c r="BE719" i="60"/>
  <c r="BF719" i="60"/>
  <c r="BG719" i="60"/>
  <c r="BH719" i="60"/>
  <c r="BI719" i="60"/>
  <c r="BJ719" i="60"/>
  <c r="BK719" i="60"/>
  <c r="BL719" i="60"/>
  <c r="BM719" i="60"/>
  <c r="BN719" i="60"/>
  <c r="BO719" i="60"/>
  <c r="BP719" i="60"/>
  <c r="BD720" i="60"/>
  <c r="BE720" i="60"/>
  <c r="BF720" i="60"/>
  <c r="BG720" i="60"/>
  <c r="BH720" i="60"/>
  <c r="BI720" i="60"/>
  <c r="BJ720" i="60"/>
  <c r="BK720" i="60"/>
  <c r="BL720" i="60"/>
  <c r="BM720" i="60"/>
  <c r="BN720" i="60"/>
  <c r="BO720" i="60"/>
  <c r="BP720" i="60"/>
  <c r="BD721" i="60"/>
  <c r="BE721" i="60"/>
  <c r="BF721" i="60"/>
  <c r="BG721" i="60"/>
  <c r="BH721" i="60"/>
  <c r="BI721" i="60"/>
  <c r="BJ721" i="60"/>
  <c r="BK721" i="60"/>
  <c r="BL721" i="60"/>
  <c r="BM721" i="60"/>
  <c r="BN721" i="60"/>
  <c r="BO721" i="60"/>
  <c r="BP721" i="60"/>
  <c r="BD722" i="60"/>
  <c r="BE722" i="60"/>
  <c r="BF722" i="60"/>
  <c r="BG722" i="60"/>
  <c r="BH722" i="60"/>
  <c r="BI722" i="60"/>
  <c r="BJ722" i="60"/>
  <c r="BK722" i="60"/>
  <c r="BL722" i="60"/>
  <c r="BM722" i="60"/>
  <c r="BN722" i="60"/>
  <c r="BO722" i="60"/>
  <c r="BP722" i="60"/>
  <c r="BD723" i="60"/>
  <c r="BE723" i="60"/>
  <c r="BF723" i="60"/>
  <c r="BG723" i="60"/>
  <c r="BH723" i="60"/>
  <c r="BI723" i="60"/>
  <c r="BJ723" i="60"/>
  <c r="BK723" i="60"/>
  <c r="BL723" i="60"/>
  <c r="BM723" i="60"/>
  <c r="BN723" i="60"/>
  <c r="BO723" i="60"/>
  <c r="BP723" i="60"/>
  <c r="BD724" i="60"/>
  <c r="BE724" i="60"/>
  <c r="BF724" i="60"/>
  <c r="BG724" i="60"/>
  <c r="BH724" i="60"/>
  <c r="BI724" i="60"/>
  <c r="BJ724" i="60"/>
  <c r="BK724" i="60"/>
  <c r="BL724" i="60"/>
  <c r="BM724" i="60"/>
  <c r="BN724" i="60"/>
  <c r="BO724" i="60"/>
  <c r="BP724" i="60"/>
  <c r="BD725" i="60"/>
  <c r="BE725" i="60"/>
  <c r="BF725" i="60"/>
  <c r="BG725" i="60"/>
  <c r="BH725" i="60"/>
  <c r="BI725" i="60"/>
  <c r="BJ725" i="60"/>
  <c r="BK725" i="60"/>
  <c r="BL725" i="60"/>
  <c r="BM725" i="60"/>
  <c r="BN725" i="60"/>
  <c r="BO725" i="60"/>
  <c r="BP725" i="60"/>
  <c r="BD726" i="60"/>
  <c r="BE726" i="60"/>
  <c r="BF726" i="60"/>
  <c r="BG726" i="60"/>
  <c r="BH726" i="60"/>
  <c r="BI726" i="60"/>
  <c r="BJ726" i="60"/>
  <c r="BK726" i="60"/>
  <c r="BL726" i="60"/>
  <c r="BM726" i="60"/>
  <c r="BN726" i="60"/>
  <c r="BO726" i="60"/>
  <c r="BP726" i="60"/>
  <c r="BD727" i="60"/>
  <c r="BE727" i="60"/>
  <c r="BF727" i="60"/>
  <c r="BG727" i="60"/>
  <c r="BH727" i="60"/>
  <c r="BI727" i="60"/>
  <c r="BJ727" i="60"/>
  <c r="BK727" i="60"/>
  <c r="BL727" i="60"/>
  <c r="BM727" i="60"/>
  <c r="BN727" i="60"/>
  <c r="BO727" i="60"/>
  <c r="BP727" i="60"/>
  <c r="BD728" i="60"/>
  <c r="BE728" i="60"/>
  <c r="BF728" i="60"/>
  <c r="BG728" i="60"/>
  <c r="BH728" i="60"/>
  <c r="BI728" i="60"/>
  <c r="BJ728" i="60"/>
  <c r="BK728" i="60"/>
  <c r="BL728" i="60"/>
  <c r="BM728" i="60"/>
  <c r="BN728" i="60"/>
  <c r="BO728" i="60"/>
  <c r="BP728" i="60"/>
  <c r="BD729" i="60"/>
  <c r="BE729" i="60"/>
  <c r="BF729" i="60"/>
  <c r="BG729" i="60"/>
  <c r="BH729" i="60"/>
  <c r="BI729" i="60"/>
  <c r="BJ729" i="60"/>
  <c r="BK729" i="60"/>
  <c r="BL729" i="60"/>
  <c r="BM729" i="60"/>
  <c r="BN729" i="60"/>
  <c r="BO729" i="60"/>
  <c r="BP729" i="60"/>
  <c r="BD730" i="60"/>
  <c r="BE730" i="60"/>
  <c r="BF730" i="60"/>
  <c r="BG730" i="60"/>
  <c r="BH730" i="60"/>
  <c r="BI730" i="60"/>
  <c r="BJ730" i="60"/>
  <c r="BK730" i="60"/>
  <c r="BL730" i="60"/>
  <c r="BM730" i="60"/>
  <c r="BN730" i="60"/>
  <c r="BO730" i="60"/>
  <c r="BP730" i="60"/>
  <c r="BD731" i="60"/>
  <c r="BE731" i="60"/>
  <c r="BF731" i="60"/>
  <c r="BG731" i="60"/>
  <c r="BH731" i="60"/>
  <c r="BI731" i="60"/>
  <c r="BJ731" i="60"/>
  <c r="BK731" i="60"/>
  <c r="BL731" i="60"/>
  <c r="BM731" i="60"/>
  <c r="BN731" i="60"/>
  <c r="BO731" i="60"/>
  <c r="BP731" i="60"/>
  <c r="BD732" i="60"/>
  <c r="BE732" i="60"/>
  <c r="BF732" i="60"/>
  <c r="BG732" i="60"/>
  <c r="BH732" i="60"/>
  <c r="BI732" i="60"/>
  <c r="BJ732" i="60"/>
  <c r="BK732" i="60"/>
  <c r="BL732" i="60"/>
  <c r="BM732" i="60"/>
  <c r="BN732" i="60"/>
  <c r="BO732" i="60"/>
  <c r="BP732" i="60"/>
  <c r="BD733" i="60"/>
  <c r="BE733" i="60"/>
  <c r="BF733" i="60"/>
  <c r="BG733" i="60"/>
  <c r="BH733" i="60"/>
  <c r="BI733" i="60"/>
  <c r="BJ733" i="60"/>
  <c r="BK733" i="60"/>
  <c r="BL733" i="60"/>
  <c r="BM733" i="60"/>
  <c r="BN733" i="60"/>
  <c r="BO733" i="60"/>
  <c r="BP733" i="60"/>
  <c r="BD734" i="60"/>
  <c r="BE734" i="60"/>
  <c r="BF734" i="60"/>
  <c r="BG734" i="60"/>
  <c r="BH734" i="60"/>
  <c r="BI734" i="60"/>
  <c r="BJ734" i="60"/>
  <c r="BK734" i="60"/>
  <c r="BL734" i="60"/>
  <c r="BM734" i="60"/>
  <c r="BN734" i="60"/>
  <c r="BO734" i="60"/>
  <c r="BP734" i="60"/>
  <c r="BD735" i="60"/>
  <c r="BE735" i="60"/>
  <c r="BF735" i="60"/>
  <c r="BG735" i="60"/>
  <c r="BH735" i="60"/>
  <c r="BI735" i="60"/>
  <c r="BJ735" i="60"/>
  <c r="BK735" i="60"/>
  <c r="BL735" i="60"/>
  <c r="BM735" i="60"/>
  <c r="BN735" i="60"/>
  <c r="BO735" i="60"/>
  <c r="BP735" i="60"/>
  <c r="BD736" i="60"/>
  <c r="BE736" i="60"/>
  <c r="BF736" i="60"/>
  <c r="BG736" i="60"/>
  <c r="BH736" i="60"/>
  <c r="BI736" i="60"/>
  <c r="BJ736" i="60"/>
  <c r="BK736" i="60"/>
  <c r="BL736" i="60"/>
  <c r="BM736" i="60"/>
  <c r="BN736" i="60"/>
  <c r="BO736" i="60"/>
  <c r="BP736" i="60"/>
  <c r="BD737" i="60"/>
  <c r="BE737" i="60"/>
  <c r="BF737" i="60"/>
  <c r="BG737" i="60"/>
  <c r="BH737" i="60"/>
  <c r="BI737" i="60"/>
  <c r="BJ737" i="60"/>
  <c r="BK737" i="60"/>
  <c r="BL737" i="60"/>
  <c r="BM737" i="60"/>
  <c r="BN737" i="60"/>
  <c r="BO737" i="60"/>
  <c r="BP737" i="60"/>
  <c r="BD738" i="60"/>
  <c r="BE738" i="60"/>
  <c r="BF738" i="60"/>
  <c r="BG738" i="60"/>
  <c r="BH738" i="60"/>
  <c r="BI738" i="60"/>
  <c r="BJ738" i="60"/>
  <c r="BK738" i="60"/>
  <c r="BL738" i="60"/>
  <c r="BM738" i="60"/>
  <c r="BN738" i="60"/>
  <c r="BO738" i="60"/>
  <c r="BP738" i="60"/>
  <c r="BD739" i="60"/>
  <c r="BE739" i="60"/>
  <c r="BF739" i="60"/>
  <c r="BG739" i="60"/>
  <c r="BH739" i="60"/>
  <c r="BI739" i="60"/>
  <c r="BJ739" i="60"/>
  <c r="BK739" i="60"/>
  <c r="BL739" i="60"/>
  <c r="BM739" i="60"/>
  <c r="BN739" i="60"/>
  <c r="BO739" i="60"/>
  <c r="BP739" i="60"/>
  <c r="BD740" i="60"/>
  <c r="BE740" i="60"/>
  <c r="BF740" i="60"/>
  <c r="BG740" i="60"/>
  <c r="BH740" i="60"/>
  <c r="BI740" i="60"/>
  <c r="BJ740" i="60"/>
  <c r="BK740" i="60"/>
  <c r="BL740" i="60"/>
  <c r="BM740" i="60"/>
  <c r="BN740" i="60"/>
  <c r="BO740" i="60"/>
  <c r="BP740" i="60"/>
  <c r="BD741" i="60"/>
  <c r="BE741" i="60"/>
  <c r="BF741" i="60"/>
  <c r="BG741" i="60"/>
  <c r="BH741" i="60"/>
  <c r="BI741" i="60"/>
  <c r="BJ741" i="60"/>
  <c r="BK741" i="60"/>
  <c r="BL741" i="60"/>
  <c r="BM741" i="60"/>
  <c r="BN741" i="60"/>
  <c r="BO741" i="60"/>
  <c r="BP741" i="60"/>
  <c r="BD742" i="60"/>
  <c r="BE742" i="60"/>
  <c r="BF742" i="60"/>
  <c r="BG742" i="60"/>
  <c r="BH742" i="60"/>
  <c r="BI742" i="60"/>
  <c r="BJ742" i="60"/>
  <c r="BK742" i="60"/>
  <c r="BL742" i="60"/>
  <c r="BM742" i="60"/>
  <c r="BN742" i="60"/>
  <c r="BO742" i="60"/>
  <c r="BP742" i="60"/>
  <c r="BD743" i="60"/>
  <c r="BE743" i="60"/>
  <c r="BF743" i="60"/>
  <c r="BG743" i="60"/>
  <c r="BH743" i="60"/>
  <c r="BI743" i="60"/>
  <c r="BJ743" i="60"/>
  <c r="BK743" i="60"/>
  <c r="BL743" i="60"/>
  <c r="BM743" i="60"/>
  <c r="BN743" i="60"/>
  <c r="BO743" i="60"/>
  <c r="BP743" i="60"/>
  <c r="BD744" i="60"/>
  <c r="BE744" i="60"/>
  <c r="BF744" i="60"/>
  <c r="BG744" i="60"/>
  <c r="BH744" i="60"/>
  <c r="BI744" i="60"/>
  <c r="BJ744" i="60"/>
  <c r="BK744" i="60"/>
  <c r="BL744" i="60"/>
  <c r="BM744" i="60"/>
  <c r="BN744" i="60"/>
  <c r="BO744" i="60"/>
  <c r="BP744" i="60"/>
  <c r="BD745" i="60"/>
  <c r="BE745" i="60"/>
  <c r="BF745" i="60"/>
  <c r="BG745" i="60"/>
  <c r="BH745" i="60"/>
  <c r="BI745" i="60"/>
  <c r="BJ745" i="60"/>
  <c r="BK745" i="60"/>
  <c r="BL745" i="60"/>
  <c r="BM745" i="60"/>
  <c r="BN745" i="60"/>
  <c r="BO745" i="60"/>
  <c r="BP745" i="60"/>
  <c r="BD746" i="60"/>
  <c r="BE746" i="60"/>
  <c r="BF746" i="60"/>
  <c r="BG746" i="60"/>
  <c r="BH746" i="60"/>
  <c r="BI746" i="60"/>
  <c r="BJ746" i="60"/>
  <c r="BK746" i="60"/>
  <c r="BL746" i="60"/>
  <c r="BM746" i="60"/>
  <c r="BN746" i="60"/>
  <c r="BO746" i="60"/>
  <c r="BP746" i="60"/>
  <c r="BD747" i="60"/>
  <c r="BE747" i="60"/>
  <c r="BF747" i="60"/>
  <c r="BG747" i="60"/>
  <c r="BH747" i="60"/>
  <c r="BI747" i="60"/>
  <c r="BJ747" i="60"/>
  <c r="BK747" i="60"/>
  <c r="BL747" i="60"/>
  <c r="BM747" i="60"/>
  <c r="BN747" i="60"/>
  <c r="BO747" i="60"/>
  <c r="BP747" i="60"/>
  <c r="BD748" i="60"/>
  <c r="BE748" i="60"/>
  <c r="BF748" i="60"/>
  <c r="BG748" i="60"/>
  <c r="BH748" i="60"/>
  <c r="BI748" i="60"/>
  <c r="BJ748" i="60"/>
  <c r="BK748" i="60"/>
  <c r="BL748" i="60"/>
  <c r="BM748" i="60"/>
  <c r="BN748" i="60"/>
  <c r="BO748" i="60"/>
  <c r="BP748" i="60"/>
  <c r="BD749" i="60"/>
  <c r="BE749" i="60"/>
  <c r="BF749" i="60"/>
  <c r="BG749" i="60"/>
  <c r="BH749" i="60"/>
  <c r="BI749" i="60"/>
  <c r="BJ749" i="60"/>
  <c r="BK749" i="60"/>
  <c r="BL749" i="60"/>
  <c r="BM749" i="60"/>
  <c r="BN749" i="60"/>
  <c r="BO749" i="60"/>
  <c r="BP749" i="60"/>
  <c r="BD750" i="60"/>
  <c r="BE750" i="60"/>
  <c r="BF750" i="60"/>
  <c r="BG750" i="60"/>
  <c r="BH750" i="60"/>
  <c r="BI750" i="60"/>
  <c r="BJ750" i="60"/>
  <c r="BK750" i="60"/>
  <c r="BL750" i="60"/>
  <c r="BM750" i="60"/>
  <c r="BN750" i="60"/>
  <c r="BO750" i="60"/>
  <c r="BP750" i="60"/>
  <c r="BD751" i="60"/>
  <c r="BE751" i="60"/>
  <c r="BF751" i="60"/>
  <c r="BG751" i="60"/>
  <c r="BH751" i="60"/>
  <c r="BI751" i="60"/>
  <c r="BJ751" i="60"/>
  <c r="BK751" i="60"/>
  <c r="BL751" i="60"/>
  <c r="BM751" i="60"/>
  <c r="BN751" i="60"/>
  <c r="BO751" i="60"/>
  <c r="BP751" i="60"/>
  <c r="BD752" i="60"/>
  <c r="BE752" i="60"/>
  <c r="BF752" i="60"/>
  <c r="BG752" i="60"/>
  <c r="BH752" i="60"/>
  <c r="BI752" i="60"/>
  <c r="BJ752" i="60"/>
  <c r="BK752" i="60"/>
  <c r="BL752" i="60"/>
  <c r="BM752" i="60"/>
  <c r="BN752" i="60"/>
  <c r="BO752" i="60"/>
  <c r="BP752" i="60"/>
  <c r="BD753" i="60"/>
  <c r="BE753" i="60"/>
  <c r="BF753" i="60"/>
  <c r="BG753" i="60"/>
  <c r="BH753" i="60"/>
  <c r="BI753" i="60"/>
  <c r="BJ753" i="60"/>
  <c r="BK753" i="60"/>
  <c r="BL753" i="60"/>
  <c r="BM753" i="60"/>
  <c r="BN753" i="60"/>
  <c r="BO753" i="60"/>
  <c r="BP753" i="60"/>
  <c r="BD754" i="60"/>
  <c r="BE754" i="60"/>
  <c r="BF754" i="60"/>
  <c r="BG754" i="60"/>
  <c r="BH754" i="60"/>
  <c r="BI754" i="60"/>
  <c r="BJ754" i="60"/>
  <c r="BK754" i="60"/>
  <c r="BL754" i="60"/>
  <c r="BM754" i="60"/>
  <c r="BN754" i="60"/>
  <c r="BO754" i="60"/>
  <c r="BP754" i="60"/>
  <c r="BD755" i="60"/>
  <c r="BE755" i="60"/>
  <c r="BF755" i="60"/>
  <c r="BG755" i="60"/>
  <c r="BH755" i="60"/>
  <c r="BI755" i="60"/>
  <c r="BJ755" i="60"/>
  <c r="BK755" i="60"/>
  <c r="BL755" i="60"/>
  <c r="BM755" i="60"/>
  <c r="BN755" i="60"/>
  <c r="BO755" i="60"/>
  <c r="BP755" i="60"/>
  <c r="BD756" i="60"/>
  <c r="BE756" i="60"/>
  <c r="BF756" i="60"/>
  <c r="BG756" i="60"/>
  <c r="BH756" i="60"/>
  <c r="BI756" i="60"/>
  <c r="BJ756" i="60"/>
  <c r="BK756" i="60"/>
  <c r="BL756" i="60"/>
  <c r="BM756" i="60"/>
  <c r="BN756" i="60"/>
  <c r="BO756" i="60"/>
  <c r="BP756" i="60"/>
  <c r="BD757" i="60"/>
  <c r="BE757" i="60"/>
  <c r="BF757" i="60"/>
  <c r="BG757" i="60"/>
  <c r="BH757" i="60"/>
  <c r="BI757" i="60"/>
  <c r="BJ757" i="60"/>
  <c r="BK757" i="60"/>
  <c r="BL757" i="60"/>
  <c r="BM757" i="60"/>
  <c r="BN757" i="60"/>
  <c r="BO757" i="60"/>
  <c r="BP757" i="60"/>
  <c r="BD758" i="60"/>
  <c r="BE758" i="60"/>
  <c r="BF758" i="60"/>
  <c r="BG758" i="60"/>
  <c r="BH758" i="60"/>
  <c r="BI758" i="60"/>
  <c r="BJ758" i="60"/>
  <c r="BK758" i="60"/>
  <c r="BL758" i="60"/>
  <c r="BM758" i="60"/>
  <c r="BN758" i="60"/>
  <c r="BO758" i="60"/>
  <c r="BP758" i="60"/>
  <c r="BD759" i="60"/>
  <c r="BE759" i="60"/>
  <c r="BF759" i="60"/>
  <c r="BG759" i="60"/>
  <c r="BH759" i="60"/>
  <c r="BI759" i="60"/>
  <c r="BJ759" i="60"/>
  <c r="BK759" i="60"/>
  <c r="BL759" i="60"/>
  <c r="BM759" i="60"/>
  <c r="BN759" i="60"/>
  <c r="BO759" i="60"/>
  <c r="BP759" i="60"/>
  <c r="BD760" i="60"/>
  <c r="BE760" i="60"/>
  <c r="BF760" i="60"/>
  <c r="BG760" i="60"/>
  <c r="BH760" i="60"/>
  <c r="BI760" i="60"/>
  <c r="BJ760" i="60"/>
  <c r="BK760" i="60"/>
  <c r="BL760" i="60"/>
  <c r="BM760" i="60"/>
  <c r="BN760" i="60"/>
  <c r="BO760" i="60"/>
  <c r="BP760" i="60"/>
  <c r="BD761" i="60"/>
  <c r="BE761" i="60"/>
  <c r="BF761" i="60"/>
  <c r="BG761" i="60"/>
  <c r="BH761" i="60"/>
  <c r="BI761" i="60"/>
  <c r="BJ761" i="60"/>
  <c r="BK761" i="60"/>
  <c r="BL761" i="60"/>
  <c r="BM761" i="60"/>
  <c r="BN761" i="60"/>
  <c r="BO761" i="60"/>
  <c r="BP761" i="60"/>
  <c r="BD762" i="60"/>
  <c r="BE762" i="60"/>
  <c r="BF762" i="60"/>
  <c r="BG762" i="60"/>
  <c r="BH762" i="60"/>
  <c r="BI762" i="60"/>
  <c r="BJ762" i="60"/>
  <c r="BK762" i="60"/>
  <c r="BL762" i="60"/>
  <c r="BM762" i="60"/>
  <c r="BN762" i="60"/>
  <c r="BO762" i="60"/>
  <c r="BP762" i="60"/>
  <c r="BD763" i="60"/>
  <c r="BE763" i="60"/>
  <c r="BF763" i="60"/>
  <c r="BG763" i="60"/>
  <c r="BH763" i="60"/>
  <c r="BI763" i="60"/>
  <c r="BJ763" i="60"/>
  <c r="BK763" i="60"/>
  <c r="BL763" i="60"/>
  <c r="BM763" i="60"/>
  <c r="BN763" i="60"/>
  <c r="BO763" i="60"/>
  <c r="BP763" i="60"/>
  <c r="BD764" i="60"/>
  <c r="BE764" i="60"/>
  <c r="BF764" i="60"/>
  <c r="BG764" i="60"/>
  <c r="BH764" i="60"/>
  <c r="BI764" i="60"/>
  <c r="BJ764" i="60"/>
  <c r="BK764" i="60"/>
  <c r="BL764" i="60"/>
  <c r="BM764" i="60"/>
  <c r="BN764" i="60"/>
  <c r="BO764" i="60"/>
  <c r="BP764" i="60"/>
  <c r="BD765" i="60"/>
  <c r="BE765" i="60"/>
  <c r="BF765" i="60"/>
  <c r="BG765" i="60"/>
  <c r="BH765" i="60"/>
  <c r="BI765" i="60"/>
  <c r="BJ765" i="60"/>
  <c r="BK765" i="60"/>
  <c r="BL765" i="60"/>
  <c r="BM765" i="60"/>
  <c r="BN765" i="60"/>
  <c r="BO765" i="60"/>
  <c r="BP765" i="60"/>
  <c r="BD766" i="60"/>
  <c r="BE766" i="60"/>
  <c r="BF766" i="60"/>
  <c r="BG766" i="60"/>
  <c r="BH766" i="60"/>
  <c r="BI766" i="60"/>
  <c r="BJ766" i="60"/>
  <c r="BK766" i="60"/>
  <c r="BL766" i="60"/>
  <c r="BM766" i="60"/>
  <c r="BN766" i="60"/>
  <c r="BO766" i="60"/>
  <c r="BP766" i="60"/>
  <c r="BD767" i="60"/>
  <c r="BE767" i="60"/>
  <c r="BF767" i="60"/>
  <c r="BG767" i="60"/>
  <c r="BH767" i="60"/>
  <c r="BI767" i="60"/>
  <c r="BJ767" i="60"/>
  <c r="BK767" i="60"/>
  <c r="BL767" i="60"/>
  <c r="BM767" i="60"/>
  <c r="BN767" i="60"/>
  <c r="BO767" i="60"/>
  <c r="BP767" i="60"/>
  <c r="BD768" i="60"/>
  <c r="BE768" i="60"/>
  <c r="BF768" i="60"/>
  <c r="BG768" i="60"/>
  <c r="BH768" i="60"/>
  <c r="BI768" i="60"/>
  <c r="BJ768" i="60"/>
  <c r="BK768" i="60"/>
  <c r="BL768" i="60"/>
  <c r="BM768" i="60"/>
  <c r="BN768" i="60"/>
  <c r="BO768" i="60"/>
  <c r="BP768" i="60"/>
  <c r="BD769" i="60"/>
  <c r="BE769" i="60"/>
  <c r="BF769" i="60"/>
  <c r="BG769" i="60"/>
  <c r="BH769" i="60"/>
  <c r="BI769" i="60"/>
  <c r="BJ769" i="60"/>
  <c r="BK769" i="60"/>
  <c r="BL769" i="60"/>
  <c r="BM769" i="60"/>
  <c r="BN769" i="60"/>
  <c r="BO769" i="60"/>
  <c r="BP769" i="60"/>
  <c r="BD770" i="60"/>
  <c r="BE770" i="60"/>
  <c r="BF770" i="60"/>
  <c r="BG770" i="60"/>
  <c r="BH770" i="60"/>
  <c r="BI770" i="60"/>
  <c r="BJ770" i="60"/>
  <c r="BK770" i="60"/>
  <c r="BL770" i="60"/>
  <c r="BM770" i="60"/>
  <c r="BN770" i="60"/>
  <c r="BO770" i="60"/>
  <c r="BP770" i="60"/>
  <c r="BD771" i="60"/>
  <c r="BE771" i="60"/>
  <c r="BF771" i="60"/>
  <c r="BG771" i="60"/>
  <c r="BH771" i="60"/>
  <c r="BI771" i="60"/>
  <c r="BJ771" i="60"/>
  <c r="BK771" i="60"/>
  <c r="BL771" i="60"/>
  <c r="BM771" i="60"/>
  <c r="BN771" i="60"/>
  <c r="BO771" i="60"/>
  <c r="BP771" i="60"/>
  <c r="BD772" i="60"/>
  <c r="BE772" i="60"/>
  <c r="BF772" i="60"/>
  <c r="BG772" i="60"/>
  <c r="BH772" i="60"/>
  <c r="BI772" i="60"/>
  <c r="BJ772" i="60"/>
  <c r="BK772" i="60"/>
  <c r="BL772" i="60"/>
  <c r="BM772" i="60"/>
  <c r="BN772" i="60"/>
  <c r="BO772" i="60"/>
  <c r="BP772" i="60"/>
  <c r="BD773" i="60"/>
  <c r="BE773" i="60"/>
  <c r="BF773" i="60"/>
  <c r="BG773" i="60"/>
  <c r="BH773" i="60"/>
  <c r="BI773" i="60"/>
  <c r="BJ773" i="60"/>
  <c r="BK773" i="60"/>
  <c r="BL773" i="60"/>
  <c r="BM773" i="60"/>
  <c r="BN773" i="60"/>
  <c r="BO773" i="60"/>
  <c r="BP773" i="60"/>
  <c r="BD774" i="60"/>
  <c r="BE774" i="60"/>
  <c r="BF774" i="60"/>
  <c r="BG774" i="60"/>
  <c r="BH774" i="60"/>
  <c r="BI774" i="60"/>
  <c r="BJ774" i="60"/>
  <c r="BK774" i="60"/>
  <c r="BL774" i="60"/>
  <c r="BM774" i="60"/>
  <c r="BN774" i="60"/>
  <c r="BO774" i="60"/>
  <c r="BP774" i="60"/>
  <c r="BD775" i="60"/>
  <c r="BE775" i="60"/>
  <c r="BF775" i="60"/>
  <c r="BG775" i="60"/>
  <c r="BH775" i="60"/>
  <c r="BI775" i="60"/>
  <c r="BJ775" i="60"/>
  <c r="BK775" i="60"/>
  <c r="BL775" i="60"/>
  <c r="BM775" i="60"/>
  <c r="BN775" i="60"/>
  <c r="BO775" i="60"/>
  <c r="BP775" i="60"/>
  <c r="BD776" i="60"/>
  <c r="BE776" i="60"/>
  <c r="BF776" i="60"/>
  <c r="BG776" i="60"/>
  <c r="BH776" i="60"/>
  <c r="BI776" i="60"/>
  <c r="BJ776" i="60"/>
  <c r="BK776" i="60"/>
  <c r="BL776" i="60"/>
  <c r="BM776" i="60"/>
  <c r="BN776" i="60"/>
  <c r="BO776" i="60"/>
  <c r="BP776" i="60"/>
  <c r="BD777" i="60"/>
  <c r="BE777" i="60"/>
  <c r="BF777" i="60"/>
  <c r="BG777" i="60"/>
  <c r="BH777" i="60"/>
  <c r="BI777" i="60"/>
  <c r="BJ777" i="60"/>
  <c r="BK777" i="60"/>
  <c r="BL777" i="60"/>
  <c r="BM777" i="60"/>
  <c r="BN777" i="60"/>
  <c r="BO777" i="60"/>
  <c r="BP777" i="60"/>
  <c r="BD778" i="60"/>
  <c r="BE778" i="60"/>
  <c r="BF778" i="60"/>
  <c r="BG778" i="60"/>
  <c r="BH778" i="60"/>
  <c r="BI778" i="60"/>
  <c r="BJ778" i="60"/>
  <c r="BK778" i="60"/>
  <c r="BL778" i="60"/>
  <c r="BM778" i="60"/>
  <c r="BN778" i="60"/>
  <c r="BO778" i="60"/>
  <c r="BP778" i="60"/>
  <c r="BD779" i="60"/>
  <c r="BE779" i="60"/>
  <c r="BF779" i="60"/>
  <c r="BG779" i="60"/>
  <c r="BH779" i="60"/>
  <c r="BI779" i="60"/>
  <c r="BJ779" i="60"/>
  <c r="BK779" i="60"/>
  <c r="BL779" i="60"/>
  <c r="BM779" i="60"/>
  <c r="BN779" i="60"/>
  <c r="BO779" i="60"/>
  <c r="BP779" i="60"/>
  <c r="BD780" i="60"/>
  <c r="BE780" i="60"/>
  <c r="BF780" i="60"/>
  <c r="BG780" i="60"/>
  <c r="BH780" i="60"/>
  <c r="BI780" i="60"/>
  <c r="BJ780" i="60"/>
  <c r="BK780" i="60"/>
  <c r="BL780" i="60"/>
  <c r="BM780" i="60"/>
  <c r="BN780" i="60"/>
  <c r="BO780" i="60"/>
  <c r="BP780" i="60"/>
  <c r="BD781" i="60"/>
  <c r="BE781" i="60"/>
  <c r="BF781" i="60"/>
  <c r="BG781" i="60"/>
  <c r="BH781" i="60"/>
  <c r="BI781" i="60"/>
  <c r="BJ781" i="60"/>
  <c r="BK781" i="60"/>
  <c r="BL781" i="60"/>
  <c r="BM781" i="60"/>
  <c r="BN781" i="60"/>
  <c r="BO781" i="60"/>
  <c r="BP781" i="60"/>
  <c r="BD782" i="60"/>
  <c r="BE782" i="60"/>
  <c r="BF782" i="60"/>
  <c r="BG782" i="60"/>
  <c r="BH782" i="60"/>
  <c r="BI782" i="60"/>
  <c r="BJ782" i="60"/>
  <c r="BK782" i="60"/>
  <c r="BL782" i="60"/>
  <c r="BM782" i="60"/>
  <c r="BN782" i="60"/>
  <c r="BO782" i="60"/>
  <c r="BP782" i="60"/>
  <c r="BD783" i="60"/>
  <c r="BE783" i="60"/>
  <c r="BF783" i="60"/>
  <c r="BG783" i="60"/>
  <c r="BH783" i="60"/>
  <c r="BI783" i="60"/>
  <c r="BJ783" i="60"/>
  <c r="BK783" i="60"/>
  <c r="BL783" i="60"/>
  <c r="BM783" i="60"/>
  <c r="BN783" i="60"/>
  <c r="BO783" i="60"/>
  <c r="BP783" i="60"/>
  <c r="BD784" i="60"/>
  <c r="BE784" i="60"/>
  <c r="BF784" i="60"/>
  <c r="BG784" i="60"/>
  <c r="BH784" i="60"/>
  <c r="BI784" i="60"/>
  <c r="BJ784" i="60"/>
  <c r="BK784" i="60"/>
  <c r="BL784" i="60"/>
  <c r="BM784" i="60"/>
  <c r="BN784" i="60"/>
  <c r="BO784" i="60"/>
  <c r="BP784" i="60"/>
  <c r="BD785" i="60"/>
  <c r="BE785" i="60"/>
  <c r="BF785" i="60"/>
  <c r="BG785" i="60"/>
  <c r="BH785" i="60"/>
  <c r="BI785" i="60"/>
  <c r="BJ785" i="60"/>
  <c r="BK785" i="60"/>
  <c r="BL785" i="60"/>
  <c r="BM785" i="60"/>
  <c r="BN785" i="60"/>
  <c r="BO785" i="60"/>
  <c r="BP785" i="60"/>
  <c r="BD786" i="60"/>
  <c r="BE786" i="60"/>
  <c r="BF786" i="60"/>
  <c r="BG786" i="60"/>
  <c r="BH786" i="60"/>
  <c r="BI786" i="60"/>
  <c r="BJ786" i="60"/>
  <c r="BK786" i="60"/>
  <c r="BL786" i="60"/>
  <c r="BM786" i="60"/>
  <c r="BN786" i="60"/>
  <c r="BO786" i="60"/>
  <c r="BP786" i="60"/>
  <c r="BD787" i="60"/>
  <c r="BE787" i="60"/>
  <c r="BF787" i="60"/>
  <c r="BG787" i="60"/>
  <c r="BH787" i="60"/>
  <c r="BI787" i="60"/>
  <c r="BJ787" i="60"/>
  <c r="BK787" i="60"/>
  <c r="BL787" i="60"/>
  <c r="BM787" i="60"/>
  <c r="BN787" i="60"/>
  <c r="BO787" i="60"/>
  <c r="BP787" i="60"/>
  <c r="BD788" i="60"/>
  <c r="BE788" i="60"/>
  <c r="BF788" i="60"/>
  <c r="BG788" i="60"/>
  <c r="BH788" i="60"/>
  <c r="BI788" i="60"/>
  <c r="BJ788" i="60"/>
  <c r="BK788" i="60"/>
  <c r="BL788" i="60"/>
  <c r="BM788" i="60"/>
  <c r="BN788" i="60"/>
  <c r="BO788" i="60"/>
  <c r="BP788" i="60"/>
  <c r="BD789" i="60"/>
  <c r="BE789" i="60"/>
  <c r="BF789" i="60"/>
  <c r="BG789" i="60"/>
  <c r="BH789" i="60"/>
  <c r="BI789" i="60"/>
  <c r="BJ789" i="60"/>
  <c r="BK789" i="60"/>
  <c r="BL789" i="60"/>
  <c r="BM789" i="60"/>
  <c r="BN789" i="60"/>
  <c r="BO789" i="60"/>
  <c r="BP789" i="60"/>
  <c r="BD790" i="60"/>
  <c r="BE790" i="60"/>
  <c r="BF790" i="60"/>
  <c r="BG790" i="60"/>
  <c r="BH790" i="60"/>
  <c r="BI790" i="60"/>
  <c r="BJ790" i="60"/>
  <c r="BK790" i="60"/>
  <c r="BL790" i="60"/>
  <c r="BM790" i="60"/>
  <c r="BN790" i="60"/>
  <c r="BO790" i="60"/>
  <c r="BP790" i="60"/>
  <c r="BD791" i="60"/>
  <c r="BE791" i="60"/>
  <c r="BF791" i="60"/>
  <c r="BG791" i="60"/>
  <c r="BH791" i="60"/>
  <c r="BI791" i="60"/>
  <c r="BJ791" i="60"/>
  <c r="BK791" i="60"/>
  <c r="BL791" i="60"/>
  <c r="BM791" i="60"/>
  <c r="BN791" i="60"/>
  <c r="BO791" i="60"/>
  <c r="BP791" i="60"/>
  <c r="BD792" i="60"/>
  <c r="BE792" i="60"/>
  <c r="BF792" i="60"/>
  <c r="BG792" i="60"/>
  <c r="BH792" i="60"/>
  <c r="BI792" i="60"/>
  <c r="BJ792" i="60"/>
  <c r="BK792" i="60"/>
  <c r="BL792" i="60"/>
  <c r="BM792" i="60"/>
  <c r="BN792" i="60"/>
  <c r="BO792" i="60"/>
  <c r="BP792" i="60"/>
  <c r="BD793" i="60"/>
  <c r="BE793" i="60"/>
  <c r="BF793" i="60"/>
  <c r="BG793" i="60"/>
  <c r="BH793" i="60"/>
  <c r="BI793" i="60"/>
  <c r="BJ793" i="60"/>
  <c r="BK793" i="60"/>
  <c r="BL793" i="60"/>
  <c r="BM793" i="60"/>
  <c r="BN793" i="60"/>
  <c r="BO793" i="60"/>
  <c r="BP793" i="60"/>
  <c r="BD794" i="60"/>
  <c r="BE794" i="60"/>
  <c r="BF794" i="60"/>
  <c r="BG794" i="60"/>
  <c r="BH794" i="60"/>
  <c r="BI794" i="60"/>
  <c r="BJ794" i="60"/>
  <c r="BK794" i="60"/>
  <c r="BL794" i="60"/>
  <c r="BM794" i="60"/>
  <c r="BN794" i="60"/>
  <c r="BO794" i="60"/>
  <c r="BP794" i="60"/>
  <c r="BD795" i="60"/>
  <c r="BE795" i="60"/>
  <c r="BF795" i="60"/>
  <c r="BG795" i="60"/>
  <c r="BH795" i="60"/>
  <c r="BI795" i="60"/>
  <c r="BJ795" i="60"/>
  <c r="BK795" i="60"/>
  <c r="BL795" i="60"/>
  <c r="BM795" i="60"/>
  <c r="BN795" i="60"/>
  <c r="BO795" i="60"/>
  <c r="BP795" i="60"/>
  <c r="BD796" i="60"/>
  <c r="BE796" i="60"/>
  <c r="BF796" i="60"/>
  <c r="BG796" i="60"/>
  <c r="BH796" i="60"/>
  <c r="BI796" i="60"/>
  <c r="BJ796" i="60"/>
  <c r="BK796" i="60"/>
  <c r="BL796" i="60"/>
  <c r="BM796" i="60"/>
  <c r="BN796" i="60"/>
  <c r="BO796" i="60"/>
  <c r="BP796" i="60"/>
  <c r="BD797" i="60"/>
  <c r="BE797" i="60"/>
  <c r="BF797" i="60"/>
  <c r="BG797" i="60"/>
  <c r="BH797" i="60"/>
  <c r="BI797" i="60"/>
  <c r="BJ797" i="60"/>
  <c r="BK797" i="60"/>
  <c r="BL797" i="60"/>
  <c r="BM797" i="60"/>
  <c r="BN797" i="60"/>
  <c r="BO797" i="60"/>
  <c r="BP797" i="60"/>
  <c r="BD798" i="60"/>
  <c r="BE798" i="60"/>
  <c r="BF798" i="60"/>
  <c r="BG798" i="60"/>
  <c r="BH798" i="60"/>
  <c r="BI798" i="60"/>
  <c r="BJ798" i="60"/>
  <c r="BK798" i="60"/>
  <c r="BL798" i="60"/>
  <c r="BM798" i="60"/>
  <c r="BN798" i="60"/>
  <c r="BO798" i="60"/>
  <c r="BP798" i="60"/>
  <c r="BD799" i="60"/>
  <c r="BE799" i="60"/>
  <c r="BF799" i="60"/>
  <c r="BG799" i="60"/>
  <c r="BH799" i="60"/>
  <c r="BI799" i="60"/>
  <c r="BJ799" i="60"/>
  <c r="BK799" i="60"/>
  <c r="BL799" i="60"/>
  <c r="BM799" i="60"/>
  <c r="BN799" i="60"/>
  <c r="BO799" i="60"/>
  <c r="BP799" i="60"/>
  <c r="BD800" i="60"/>
  <c r="BE800" i="60"/>
  <c r="BF800" i="60"/>
  <c r="BG800" i="60"/>
  <c r="BH800" i="60"/>
  <c r="BI800" i="60"/>
  <c r="BJ800" i="60"/>
  <c r="BK800" i="60"/>
  <c r="BL800" i="60"/>
  <c r="BM800" i="60"/>
  <c r="BN800" i="60"/>
  <c r="BO800" i="60"/>
  <c r="BP800" i="60"/>
  <c r="BD801" i="60"/>
  <c r="BE801" i="60"/>
  <c r="BF801" i="60"/>
  <c r="BG801" i="60"/>
  <c r="BH801" i="60"/>
  <c r="BI801" i="60"/>
  <c r="BJ801" i="60"/>
  <c r="BK801" i="60"/>
  <c r="BL801" i="60"/>
  <c r="BM801" i="60"/>
  <c r="BN801" i="60"/>
  <c r="BO801" i="60"/>
  <c r="BP801" i="60"/>
  <c r="BD802" i="60"/>
  <c r="BE802" i="60"/>
  <c r="BF802" i="60"/>
  <c r="BG802" i="60"/>
  <c r="BH802" i="60"/>
  <c r="BI802" i="60"/>
  <c r="BJ802" i="60"/>
  <c r="BK802" i="60"/>
  <c r="BL802" i="60"/>
  <c r="BM802" i="60"/>
  <c r="BN802" i="60"/>
  <c r="BO802" i="60"/>
  <c r="BP802" i="60"/>
  <c r="BD803" i="60"/>
  <c r="BE803" i="60"/>
  <c r="BF803" i="60"/>
  <c r="BG803" i="60"/>
  <c r="BH803" i="60"/>
  <c r="BI803" i="60"/>
  <c r="BJ803" i="60"/>
  <c r="BK803" i="60"/>
  <c r="BL803" i="60"/>
  <c r="BM803" i="60"/>
  <c r="BN803" i="60"/>
  <c r="BO803" i="60"/>
  <c r="BP803" i="60"/>
  <c r="BD804" i="60"/>
  <c r="BE804" i="60"/>
  <c r="BF804" i="60"/>
  <c r="BG804" i="60"/>
  <c r="BH804" i="60"/>
  <c r="BI804" i="60"/>
  <c r="BJ804" i="60"/>
  <c r="BK804" i="60"/>
  <c r="BL804" i="60"/>
  <c r="BM804" i="60"/>
  <c r="BN804" i="60"/>
  <c r="BO804" i="60"/>
  <c r="BP804" i="60"/>
  <c r="BD805" i="60"/>
  <c r="BE805" i="60"/>
  <c r="BF805" i="60"/>
  <c r="BG805" i="60"/>
  <c r="BH805" i="60"/>
  <c r="BI805" i="60"/>
  <c r="BJ805" i="60"/>
  <c r="BK805" i="60"/>
  <c r="BL805" i="60"/>
  <c r="BM805" i="60"/>
  <c r="BN805" i="60"/>
  <c r="BO805" i="60"/>
  <c r="BP805" i="60"/>
  <c r="BD806" i="60"/>
  <c r="BE806" i="60"/>
  <c r="BF806" i="60"/>
  <c r="BG806" i="60"/>
  <c r="BH806" i="60"/>
  <c r="BI806" i="60"/>
  <c r="BJ806" i="60"/>
  <c r="BK806" i="60"/>
  <c r="BL806" i="60"/>
  <c r="BM806" i="60"/>
  <c r="BN806" i="60"/>
  <c r="BO806" i="60"/>
  <c r="BP806" i="60"/>
  <c r="BD807" i="60"/>
  <c r="BE807" i="60"/>
  <c r="BF807" i="60"/>
  <c r="BG807" i="60"/>
  <c r="BH807" i="60"/>
  <c r="BI807" i="60"/>
  <c r="BJ807" i="60"/>
  <c r="BK807" i="60"/>
  <c r="BL807" i="60"/>
  <c r="BM807" i="60"/>
  <c r="BN807" i="60"/>
  <c r="BO807" i="60"/>
  <c r="BP807" i="60"/>
  <c r="BD808" i="60"/>
  <c r="BE808" i="60"/>
  <c r="BF808" i="60"/>
  <c r="BG808" i="60"/>
  <c r="BH808" i="60"/>
  <c r="BI808" i="60"/>
  <c r="BJ808" i="60"/>
  <c r="BK808" i="60"/>
  <c r="BL808" i="60"/>
  <c r="BM808" i="60"/>
  <c r="BN808" i="60"/>
  <c r="BO808" i="60"/>
  <c r="BP808" i="60"/>
  <c r="BD809" i="60"/>
  <c r="BE809" i="60"/>
  <c r="BF809" i="60"/>
  <c r="BG809" i="60"/>
  <c r="BH809" i="60"/>
  <c r="BI809" i="60"/>
  <c r="BJ809" i="60"/>
  <c r="BK809" i="60"/>
  <c r="BL809" i="60"/>
  <c r="BM809" i="60"/>
  <c r="BN809" i="60"/>
  <c r="BO809" i="60"/>
  <c r="BP809" i="60"/>
  <c r="BD810" i="60"/>
  <c r="BE810" i="60"/>
  <c r="BF810" i="60"/>
  <c r="BG810" i="60"/>
  <c r="BH810" i="60"/>
  <c r="BI810" i="60"/>
  <c r="BJ810" i="60"/>
  <c r="BK810" i="60"/>
  <c r="BL810" i="60"/>
  <c r="BM810" i="60"/>
  <c r="BN810" i="60"/>
  <c r="BO810" i="60"/>
  <c r="BP810" i="60"/>
  <c r="BD811" i="60"/>
  <c r="BE811" i="60"/>
  <c r="BF811" i="60"/>
  <c r="BG811" i="60"/>
  <c r="BH811" i="60"/>
  <c r="BI811" i="60"/>
  <c r="BJ811" i="60"/>
  <c r="BK811" i="60"/>
  <c r="BL811" i="60"/>
  <c r="BM811" i="60"/>
  <c r="BN811" i="60"/>
  <c r="BO811" i="60"/>
  <c r="BP811" i="60"/>
  <c r="BD812" i="60"/>
  <c r="BE812" i="60"/>
  <c r="BF812" i="60"/>
  <c r="BG812" i="60"/>
  <c r="BH812" i="60"/>
  <c r="BI812" i="60"/>
  <c r="BJ812" i="60"/>
  <c r="BK812" i="60"/>
  <c r="BL812" i="60"/>
  <c r="BM812" i="60"/>
  <c r="BN812" i="60"/>
  <c r="BO812" i="60"/>
  <c r="BP812" i="60"/>
  <c r="BD813" i="60"/>
  <c r="BE813" i="60"/>
  <c r="BF813" i="60"/>
  <c r="BG813" i="60"/>
  <c r="BH813" i="60"/>
  <c r="BI813" i="60"/>
  <c r="BJ813" i="60"/>
  <c r="BK813" i="60"/>
  <c r="BL813" i="60"/>
  <c r="BM813" i="60"/>
  <c r="BN813" i="60"/>
  <c r="BO813" i="60"/>
  <c r="BP813" i="60"/>
  <c r="BD814" i="60"/>
  <c r="BE814" i="60"/>
  <c r="BF814" i="60"/>
  <c r="BG814" i="60"/>
  <c r="BH814" i="60"/>
  <c r="BI814" i="60"/>
  <c r="BJ814" i="60"/>
  <c r="BK814" i="60"/>
  <c r="BL814" i="60"/>
  <c r="BM814" i="60"/>
  <c r="BN814" i="60"/>
  <c r="BO814" i="60"/>
  <c r="BP814" i="60"/>
  <c r="BD815" i="60"/>
  <c r="BE815" i="60"/>
  <c r="BF815" i="60"/>
  <c r="BG815" i="60"/>
  <c r="BH815" i="60"/>
  <c r="BI815" i="60"/>
  <c r="BJ815" i="60"/>
  <c r="BK815" i="60"/>
  <c r="BL815" i="60"/>
  <c r="BM815" i="60"/>
  <c r="BN815" i="60"/>
  <c r="BO815" i="60"/>
  <c r="BP815" i="60"/>
  <c r="BD816" i="60"/>
  <c r="BE816" i="60"/>
  <c r="BF816" i="60"/>
  <c r="BG816" i="60"/>
  <c r="BH816" i="60"/>
  <c r="BI816" i="60"/>
  <c r="BJ816" i="60"/>
  <c r="BK816" i="60"/>
  <c r="BL816" i="60"/>
  <c r="BM816" i="60"/>
  <c r="BN816" i="60"/>
  <c r="BO816" i="60"/>
  <c r="BP816" i="60"/>
  <c r="BD817" i="60"/>
  <c r="BE817" i="60"/>
  <c r="BF817" i="60"/>
  <c r="BG817" i="60"/>
  <c r="BH817" i="60"/>
  <c r="BI817" i="60"/>
  <c r="BJ817" i="60"/>
  <c r="BK817" i="60"/>
  <c r="BL817" i="60"/>
  <c r="BM817" i="60"/>
  <c r="BN817" i="60"/>
  <c r="BO817" i="60"/>
  <c r="BP817" i="60"/>
  <c r="BD818" i="60"/>
  <c r="BE818" i="60"/>
  <c r="BF818" i="60"/>
  <c r="BG818" i="60"/>
  <c r="BH818" i="60"/>
  <c r="BI818" i="60"/>
  <c r="BJ818" i="60"/>
  <c r="BK818" i="60"/>
  <c r="BL818" i="60"/>
  <c r="BM818" i="60"/>
  <c r="BN818" i="60"/>
  <c r="BO818" i="60"/>
  <c r="BP818" i="60"/>
  <c r="BD819" i="60"/>
  <c r="BE819" i="60"/>
  <c r="BF819" i="60"/>
  <c r="BG819" i="60"/>
  <c r="BH819" i="60"/>
  <c r="BI819" i="60"/>
  <c r="BJ819" i="60"/>
  <c r="BK819" i="60"/>
  <c r="BL819" i="60"/>
  <c r="BM819" i="60"/>
  <c r="BN819" i="60"/>
  <c r="BO819" i="60"/>
  <c r="BP819" i="60"/>
  <c r="BD820" i="60"/>
  <c r="BE820" i="60"/>
  <c r="BF820" i="60"/>
  <c r="BG820" i="60"/>
  <c r="BH820" i="60"/>
  <c r="BI820" i="60"/>
  <c r="BJ820" i="60"/>
  <c r="BK820" i="60"/>
  <c r="BL820" i="60"/>
  <c r="BM820" i="60"/>
  <c r="BN820" i="60"/>
  <c r="BO820" i="60"/>
  <c r="BP820" i="60"/>
  <c r="BD821" i="60"/>
  <c r="BE821" i="60"/>
  <c r="BF821" i="60"/>
  <c r="BG821" i="60"/>
  <c r="BH821" i="60"/>
  <c r="BI821" i="60"/>
  <c r="BJ821" i="60"/>
  <c r="BK821" i="60"/>
  <c r="BL821" i="60"/>
  <c r="BM821" i="60"/>
  <c r="BN821" i="60"/>
  <c r="BO821" i="60"/>
  <c r="BP821" i="60"/>
  <c r="BD822" i="60"/>
  <c r="BE822" i="60"/>
  <c r="BF822" i="60"/>
  <c r="BG822" i="60"/>
  <c r="BH822" i="60"/>
  <c r="BI822" i="60"/>
  <c r="BJ822" i="60"/>
  <c r="BK822" i="60"/>
  <c r="BL822" i="60"/>
  <c r="BM822" i="60"/>
  <c r="BN822" i="60"/>
  <c r="BO822" i="60"/>
  <c r="BP822" i="60"/>
  <c r="BD823" i="60"/>
  <c r="BE823" i="60"/>
  <c r="BF823" i="60"/>
  <c r="BG823" i="60"/>
  <c r="BH823" i="60"/>
  <c r="BI823" i="60"/>
  <c r="BJ823" i="60"/>
  <c r="BK823" i="60"/>
  <c r="BL823" i="60"/>
  <c r="BM823" i="60"/>
  <c r="BN823" i="60"/>
  <c r="BO823" i="60"/>
  <c r="BP823" i="60"/>
  <c r="BD824" i="60"/>
  <c r="BE824" i="60"/>
  <c r="BF824" i="60"/>
  <c r="BG824" i="60"/>
  <c r="BH824" i="60"/>
  <c r="BI824" i="60"/>
  <c r="BJ824" i="60"/>
  <c r="BK824" i="60"/>
  <c r="BL824" i="60"/>
  <c r="BM824" i="60"/>
  <c r="BN824" i="60"/>
  <c r="BO824" i="60"/>
  <c r="BP824" i="60"/>
  <c r="BD825" i="60"/>
  <c r="BE825" i="60"/>
  <c r="BF825" i="60"/>
  <c r="BG825" i="60"/>
  <c r="BH825" i="60"/>
  <c r="BI825" i="60"/>
  <c r="BJ825" i="60"/>
  <c r="BK825" i="60"/>
  <c r="BL825" i="60"/>
  <c r="BM825" i="60"/>
  <c r="BN825" i="60"/>
  <c r="BO825" i="60"/>
  <c r="BP825" i="60"/>
  <c r="BD826" i="60"/>
  <c r="BE826" i="60"/>
  <c r="BF826" i="60"/>
  <c r="BG826" i="60"/>
  <c r="BH826" i="60"/>
  <c r="BI826" i="60"/>
  <c r="BJ826" i="60"/>
  <c r="BK826" i="60"/>
  <c r="BL826" i="60"/>
  <c r="BM826" i="60"/>
  <c r="BN826" i="60"/>
  <c r="BO826" i="60"/>
  <c r="BP826" i="60"/>
  <c r="BD827" i="60"/>
  <c r="BE827" i="60"/>
  <c r="BF827" i="60"/>
  <c r="BG827" i="60"/>
  <c r="BH827" i="60"/>
  <c r="BI827" i="60"/>
  <c r="BJ827" i="60"/>
  <c r="BK827" i="60"/>
  <c r="BL827" i="60"/>
  <c r="BM827" i="60"/>
  <c r="BN827" i="60"/>
  <c r="BO827" i="60"/>
  <c r="BP827" i="60"/>
  <c r="BD828" i="60"/>
  <c r="BE828" i="60"/>
  <c r="BF828" i="60"/>
  <c r="BG828" i="60"/>
  <c r="BH828" i="60"/>
  <c r="BI828" i="60"/>
  <c r="BJ828" i="60"/>
  <c r="BK828" i="60"/>
  <c r="BL828" i="60"/>
  <c r="BM828" i="60"/>
  <c r="BN828" i="60"/>
  <c r="BO828" i="60"/>
  <c r="BP828" i="60"/>
  <c r="BD829" i="60"/>
  <c r="BE829" i="60"/>
  <c r="BF829" i="60"/>
  <c r="BG829" i="60"/>
  <c r="BH829" i="60"/>
  <c r="BI829" i="60"/>
  <c r="BJ829" i="60"/>
  <c r="BK829" i="60"/>
  <c r="BL829" i="60"/>
  <c r="BM829" i="60"/>
  <c r="BN829" i="60"/>
  <c r="BO829" i="60"/>
  <c r="BP829" i="60"/>
  <c r="BD830" i="60"/>
  <c r="BE830" i="60"/>
  <c r="BF830" i="60"/>
  <c r="BG830" i="60"/>
  <c r="BH830" i="60"/>
  <c r="BI830" i="60"/>
  <c r="BJ830" i="60"/>
  <c r="BK830" i="60"/>
  <c r="BL830" i="60"/>
  <c r="BM830" i="60"/>
  <c r="BN830" i="60"/>
  <c r="BO830" i="60"/>
  <c r="BP830" i="60"/>
  <c r="BD831" i="60"/>
  <c r="BE831" i="60"/>
  <c r="BF831" i="60"/>
  <c r="BG831" i="60"/>
  <c r="BH831" i="60"/>
  <c r="BI831" i="60"/>
  <c r="BJ831" i="60"/>
  <c r="BK831" i="60"/>
  <c r="BL831" i="60"/>
  <c r="BM831" i="60"/>
  <c r="BN831" i="60"/>
  <c r="BO831" i="60"/>
  <c r="BP831" i="60"/>
  <c r="BD832" i="60"/>
  <c r="BE832" i="60"/>
  <c r="BF832" i="60"/>
  <c r="BG832" i="60"/>
  <c r="BH832" i="60"/>
  <c r="BI832" i="60"/>
  <c r="BJ832" i="60"/>
  <c r="BK832" i="60"/>
  <c r="BL832" i="60"/>
  <c r="BM832" i="60"/>
  <c r="BN832" i="60"/>
  <c r="BO832" i="60"/>
  <c r="BP832" i="60"/>
  <c r="BD833" i="60"/>
  <c r="BE833" i="60"/>
  <c r="BF833" i="60"/>
  <c r="BG833" i="60"/>
  <c r="BH833" i="60"/>
  <c r="BI833" i="60"/>
  <c r="BJ833" i="60"/>
  <c r="BK833" i="60"/>
  <c r="BL833" i="60"/>
  <c r="BM833" i="60"/>
  <c r="BN833" i="60"/>
  <c r="BO833" i="60"/>
  <c r="BP833" i="60"/>
  <c r="BD834" i="60"/>
  <c r="BE834" i="60"/>
  <c r="BF834" i="60"/>
  <c r="BG834" i="60"/>
  <c r="BH834" i="60"/>
  <c r="BI834" i="60"/>
  <c r="BJ834" i="60"/>
  <c r="BK834" i="60"/>
  <c r="BL834" i="60"/>
  <c r="BM834" i="60"/>
  <c r="BN834" i="60"/>
  <c r="BO834" i="60"/>
  <c r="BP834" i="60"/>
  <c r="BD835" i="60"/>
  <c r="BE835" i="60"/>
  <c r="BF835" i="60"/>
  <c r="BG835" i="60"/>
  <c r="BH835" i="60"/>
  <c r="BI835" i="60"/>
  <c r="BJ835" i="60"/>
  <c r="BK835" i="60"/>
  <c r="BL835" i="60"/>
  <c r="BM835" i="60"/>
  <c r="BN835" i="60"/>
  <c r="BO835" i="60"/>
  <c r="BP835" i="60"/>
  <c r="BD836" i="60"/>
  <c r="BE836" i="60"/>
  <c r="BF836" i="60"/>
  <c r="BG836" i="60"/>
  <c r="BH836" i="60"/>
  <c r="BI836" i="60"/>
  <c r="BJ836" i="60"/>
  <c r="BK836" i="60"/>
  <c r="BL836" i="60"/>
  <c r="BM836" i="60"/>
  <c r="BN836" i="60"/>
  <c r="BO836" i="60"/>
  <c r="BP836" i="60"/>
  <c r="BD837" i="60"/>
  <c r="BE837" i="60"/>
  <c r="BF837" i="60"/>
  <c r="BG837" i="60"/>
  <c r="BH837" i="60"/>
  <c r="BI837" i="60"/>
  <c r="BJ837" i="60"/>
  <c r="BK837" i="60"/>
  <c r="BL837" i="60"/>
  <c r="BM837" i="60"/>
  <c r="BN837" i="60"/>
  <c r="BO837" i="60"/>
  <c r="BP837" i="60"/>
  <c r="BD838" i="60"/>
  <c r="BE838" i="60"/>
  <c r="BF838" i="60"/>
  <c r="BG838" i="60"/>
  <c r="BH838" i="60"/>
  <c r="BI838" i="60"/>
  <c r="BJ838" i="60"/>
  <c r="BK838" i="60"/>
  <c r="BL838" i="60"/>
  <c r="BM838" i="60"/>
  <c r="BN838" i="60"/>
  <c r="BO838" i="60"/>
  <c r="BP838" i="60"/>
  <c r="BD839" i="60"/>
  <c r="BE839" i="60"/>
  <c r="BF839" i="60"/>
  <c r="BG839" i="60"/>
  <c r="BH839" i="60"/>
  <c r="BI839" i="60"/>
  <c r="BJ839" i="60"/>
  <c r="BK839" i="60"/>
  <c r="BL839" i="60"/>
  <c r="BM839" i="60"/>
  <c r="BN839" i="60"/>
  <c r="BO839" i="60"/>
  <c r="BP839" i="60"/>
  <c r="BD840" i="60"/>
  <c r="BE840" i="60"/>
  <c r="BF840" i="60"/>
  <c r="BG840" i="60"/>
  <c r="BH840" i="60"/>
  <c r="BI840" i="60"/>
  <c r="BJ840" i="60"/>
  <c r="BK840" i="60"/>
  <c r="BL840" i="60"/>
  <c r="BM840" i="60"/>
  <c r="BN840" i="60"/>
  <c r="BO840" i="60"/>
  <c r="BP840" i="60"/>
  <c r="BD841" i="60"/>
  <c r="BE841" i="60"/>
  <c r="BF841" i="60"/>
  <c r="BG841" i="60"/>
  <c r="BH841" i="60"/>
  <c r="BI841" i="60"/>
  <c r="BJ841" i="60"/>
  <c r="BK841" i="60"/>
  <c r="BL841" i="60"/>
  <c r="BM841" i="60"/>
  <c r="BN841" i="60"/>
  <c r="BO841" i="60"/>
  <c r="BP841" i="60"/>
  <c r="BD842" i="60"/>
  <c r="BE842" i="60"/>
  <c r="BF842" i="60"/>
  <c r="BG842" i="60"/>
  <c r="BH842" i="60"/>
  <c r="BI842" i="60"/>
  <c r="BJ842" i="60"/>
  <c r="BK842" i="60"/>
  <c r="BL842" i="60"/>
  <c r="BM842" i="60"/>
  <c r="BN842" i="60"/>
  <c r="BO842" i="60"/>
  <c r="BP842" i="60"/>
  <c r="BD843" i="60"/>
  <c r="BE843" i="60"/>
  <c r="BF843" i="60"/>
  <c r="BG843" i="60"/>
  <c r="BH843" i="60"/>
  <c r="BI843" i="60"/>
  <c r="BJ843" i="60"/>
  <c r="BK843" i="60"/>
  <c r="BL843" i="60"/>
  <c r="BM843" i="60"/>
  <c r="BN843" i="60"/>
  <c r="BO843" i="60"/>
  <c r="BP843" i="60"/>
  <c r="BD844" i="60"/>
  <c r="BE844" i="60"/>
  <c r="BF844" i="60"/>
  <c r="BG844" i="60"/>
  <c r="BH844" i="60"/>
  <c r="BI844" i="60"/>
  <c r="BJ844" i="60"/>
  <c r="BK844" i="60"/>
  <c r="BL844" i="60"/>
  <c r="BM844" i="60"/>
  <c r="BN844" i="60"/>
  <c r="BO844" i="60"/>
  <c r="BP844" i="60"/>
  <c r="BD845" i="60"/>
  <c r="BE845" i="60"/>
  <c r="BF845" i="60"/>
  <c r="BG845" i="60"/>
  <c r="BH845" i="60"/>
  <c r="BI845" i="60"/>
  <c r="BJ845" i="60"/>
  <c r="BK845" i="60"/>
  <c r="BL845" i="60"/>
  <c r="BM845" i="60"/>
  <c r="BN845" i="60"/>
  <c r="BO845" i="60"/>
  <c r="BP845" i="60"/>
  <c r="BD846" i="60"/>
  <c r="BE846" i="60"/>
  <c r="BF846" i="60"/>
  <c r="BG846" i="60"/>
  <c r="BH846" i="60"/>
  <c r="BI846" i="60"/>
  <c r="BJ846" i="60"/>
  <c r="BK846" i="60"/>
  <c r="BL846" i="60"/>
  <c r="BM846" i="60"/>
  <c r="BN846" i="60"/>
  <c r="BO846" i="60"/>
  <c r="BP846" i="60"/>
  <c r="BD847" i="60"/>
  <c r="BE847" i="60"/>
  <c r="BF847" i="60"/>
  <c r="BG847" i="60"/>
  <c r="BH847" i="60"/>
  <c r="BI847" i="60"/>
  <c r="BJ847" i="60"/>
  <c r="BK847" i="60"/>
  <c r="BL847" i="60"/>
  <c r="BM847" i="60"/>
  <c r="BN847" i="60"/>
  <c r="BO847" i="60"/>
  <c r="BP847" i="60"/>
  <c r="BD848" i="60"/>
  <c r="BE848" i="60"/>
  <c r="BF848" i="60"/>
  <c r="BG848" i="60"/>
  <c r="BH848" i="60"/>
  <c r="BI848" i="60"/>
  <c r="BJ848" i="60"/>
  <c r="BK848" i="60"/>
  <c r="BL848" i="60"/>
  <c r="BM848" i="60"/>
  <c r="BN848" i="60"/>
  <c r="BO848" i="60"/>
  <c r="BP848" i="60"/>
  <c r="BD849" i="60"/>
  <c r="BE849" i="60"/>
  <c r="BF849" i="60"/>
  <c r="BG849" i="60"/>
  <c r="BH849" i="60"/>
  <c r="BI849" i="60"/>
  <c r="BJ849" i="60"/>
  <c r="BK849" i="60"/>
  <c r="BL849" i="60"/>
  <c r="BM849" i="60"/>
  <c r="BN849" i="60"/>
  <c r="BO849" i="60"/>
  <c r="BP849" i="60"/>
  <c r="BD850" i="60"/>
  <c r="BE850" i="60"/>
  <c r="BF850" i="60"/>
  <c r="BG850" i="60"/>
  <c r="BH850" i="60"/>
  <c r="BI850" i="60"/>
  <c r="BJ850" i="60"/>
  <c r="BK850" i="60"/>
  <c r="BL850" i="60"/>
  <c r="BM850" i="60"/>
  <c r="BN850" i="60"/>
  <c r="BO850" i="60"/>
  <c r="BP850" i="60"/>
  <c r="BD851" i="60"/>
  <c r="BE851" i="60"/>
  <c r="BF851" i="60"/>
  <c r="BG851" i="60"/>
  <c r="BH851" i="60"/>
  <c r="BI851" i="60"/>
  <c r="BJ851" i="60"/>
  <c r="BK851" i="60"/>
  <c r="BL851" i="60"/>
  <c r="BM851" i="60"/>
  <c r="BN851" i="60"/>
  <c r="BO851" i="60"/>
  <c r="BP851" i="60"/>
  <c r="BD852" i="60"/>
  <c r="BE852" i="60"/>
  <c r="BF852" i="60"/>
  <c r="BG852" i="60"/>
  <c r="BH852" i="60"/>
  <c r="BI852" i="60"/>
  <c r="BJ852" i="60"/>
  <c r="BK852" i="60"/>
  <c r="BL852" i="60"/>
  <c r="BM852" i="60"/>
  <c r="BN852" i="60"/>
  <c r="BO852" i="60"/>
  <c r="BP852" i="60"/>
  <c r="BD853" i="60"/>
  <c r="BE853" i="60"/>
  <c r="BF853" i="60"/>
  <c r="BG853" i="60"/>
  <c r="BH853" i="60"/>
  <c r="BI853" i="60"/>
  <c r="BJ853" i="60"/>
  <c r="BK853" i="60"/>
  <c r="BL853" i="60"/>
  <c r="BM853" i="60"/>
  <c r="BN853" i="60"/>
  <c r="BO853" i="60"/>
  <c r="BP853" i="60"/>
  <c r="BD854" i="60"/>
  <c r="BE854" i="60"/>
  <c r="BF854" i="60"/>
  <c r="BG854" i="60"/>
  <c r="BH854" i="60"/>
  <c r="BI854" i="60"/>
  <c r="BJ854" i="60"/>
  <c r="BK854" i="60"/>
  <c r="BL854" i="60"/>
  <c r="BM854" i="60"/>
  <c r="BN854" i="60"/>
  <c r="BO854" i="60"/>
  <c r="BP854" i="60"/>
  <c r="BD855" i="60"/>
  <c r="BE855" i="60"/>
  <c r="BF855" i="60"/>
  <c r="BG855" i="60"/>
  <c r="BH855" i="60"/>
  <c r="BI855" i="60"/>
  <c r="BJ855" i="60"/>
  <c r="BK855" i="60"/>
  <c r="BL855" i="60"/>
  <c r="BM855" i="60"/>
  <c r="BN855" i="60"/>
  <c r="BO855" i="60"/>
  <c r="BP855" i="60"/>
  <c r="BD856" i="60"/>
  <c r="BE856" i="60"/>
  <c r="BF856" i="60"/>
  <c r="BG856" i="60"/>
  <c r="BH856" i="60"/>
  <c r="BI856" i="60"/>
  <c r="BJ856" i="60"/>
  <c r="BK856" i="60"/>
  <c r="BL856" i="60"/>
  <c r="BM856" i="60"/>
  <c r="BN856" i="60"/>
  <c r="BO856" i="60"/>
  <c r="BP856" i="60"/>
  <c r="BD857" i="60"/>
  <c r="BE857" i="60"/>
  <c r="BF857" i="60"/>
  <c r="BG857" i="60"/>
  <c r="BH857" i="60"/>
  <c r="BI857" i="60"/>
  <c r="BJ857" i="60"/>
  <c r="BK857" i="60"/>
  <c r="BL857" i="60"/>
  <c r="BM857" i="60"/>
  <c r="BN857" i="60"/>
  <c r="BO857" i="60"/>
  <c r="BP857" i="60"/>
  <c r="BD858" i="60"/>
  <c r="BE858" i="60"/>
  <c r="BF858" i="60"/>
  <c r="BG858" i="60"/>
  <c r="BH858" i="60"/>
  <c r="BI858" i="60"/>
  <c r="BJ858" i="60"/>
  <c r="BK858" i="60"/>
  <c r="BL858" i="60"/>
  <c r="BM858" i="60"/>
  <c r="BN858" i="60"/>
  <c r="BO858" i="60"/>
  <c r="BP858" i="60"/>
  <c r="BD859" i="60"/>
  <c r="BE859" i="60"/>
  <c r="BF859" i="60"/>
  <c r="BG859" i="60"/>
  <c r="BH859" i="60"/>
  <c r="BI859" i="60"/>
  <c r="BJ859" i="60"/>
  <c r="BK859" i="60"/>
  <c r="BL859" i="60"/>
  <c r="BM859" i="60"/>
  <c r="BN859" i="60"/>
  <c r="BO859" i="60"/>
  <c r="BP859" i="60"/>
  <c r="BD860" i="60"/>
  <c r="BE860" i="60"/>
  <c r="BF860" i="60"/>
  <c r="BG860" i="60"/>
  <c r="BH860" i="60"/>
  <c r="BI860" i="60"/>
  <c r="BJ860" i="60"/>
  <c r="BK860" i="60"/>
  <c r="BL860" i="60"/>
  <c r="BM860" i="60"/>
  <c r="BN860" i="60"/>
  <c r="BO860" i="60"/>
  <c r="BP860" i="60"/>
  <c r="BD861" i="60"/>
  <c r="BE861" i="60"/>
  <c r="BF861" i="60"/>
  <c r="BG861" i="60"/>
  <c r="BH861" i="60"/>
  <c r="BI861" i="60"/>
  <c r="BJ861" i="60"/>
  <c r="BK861" i="60"/>
  <c r="BL861" i="60"/>
  <c r="BM861" i="60"/>
  <c r="BN861" i="60"/>
  <c r="BO861" i="60"/>
  <c r="BP861" i="60"/>
  <c r="BD862" i="60"/>
  <c r="BE862" i="60"/>
  <c r="BF862" i="60"/>
  <c r="BG862" i="60"/>
  <c r="BH862" i="60"/>
  <c r="BI862" i="60"/>
  <c r="BJ862" i="60"/>
  <c r="BK862" i="60"/>
  <c r="BL862" i="60"/>
  <c r="BM862" i="60"/>
  <c r="BN862" i="60"/>
  <c r="BO862" i="60"/>
  <c r="BP862" i="60"/>
  <c r="BD863" i="60"/>
  <c r="BE863" i="60"/>
  <c r="BF863" i="60"/>
  <c r="BG863" i="60"/>
  <c r="BH863" i="60"/>
  <c r="BI863" i="60"/>
  <c r="BJ863" i="60"/>
  <c r="BK863" i="60"/>
  <c r="BL863" i="60"/>
  <c r="BM863" i="60"/>
  <c r="BN863" i="60"/>
  <c r="BO863" i="60"/>
  <c r="BP863" i="60"/>
  <c r="BD864" i="60"/>
  <c r="BE864" i="60"/>
  <c r="BF864" i="60"/>
  <c r="BG864" i="60"/>
  <c r="BH864" i="60"/>
  <c r="BI864" i="60"/>
  <c r="BJ864" i="60"/>
  <c r="BK864" i="60"/>
  <c r="BL864" i="60"/>
  <c r="BM864" i="60"/>
  <c r="BN864" i="60"/>
  <c r="BO864" i="60"/>
  <c r="BP864" i="60"/>
  <c r="BD865" i="60"/>
  <c r="BE865" i="60"/>
  <c r="BF865" i="60"/>
  <c r="BG865" i="60"/>
  <c r="BH865" i="60"/>
  <c r="BI865" i="60"/>
  <c r="BJ865" i="60"/>
  <c r="BK865" i="60"/>
  <c r="BL865" i="60"/>
  <c r="BM865" i="60"/>
  <c r="BN865" i="60"/>
  <c r="BO865" i="60"/>
  <c r="BP865" i="60"/>
  <c r="BD866" i="60"/>
  <c r="BE866" i="60"/>
  <c r="BF866" i="60"/>
  <c r="BG866" i="60"/>
  <c r="BH866" i="60"/>
  <c r="BI866" i="60"/>
  <c r="BJ866" i="60"/>
  <c r="BK866" i="60"/>
  <c r="BL866" i="60"/>
  <c r="BM866" i="60"/>
  <c r="BN866" i="60"/>
  <c r="BO866" i="60"/>
  <c r="BP866" i="60"/>
  <c r="BD867" i="60"/>
  <c r="BE867" i="60"/>
  <c r="BF867" i="60"/>
  <c r="BG867" i="60"/>
  <c r="BH867" i="60"/>
  <c r="BI867" i="60"/>
  <c r="BJ867" i="60"/>
  <c r="BK867" i="60"/>
  <c r="BL867" i="60"/>
  <c r="BM867" i="60"/>
  <c r="BN867" i="60"/>
  <c r="BO867" i="60"/>
  <c r="BP867" i="60"/>
  <c r="BD868" i="60"/>
  <c r="BE868" i="60"/>
  <c r="BF868" i="60"/>
  <c r="BG868" i="60"/>
  <c r="BH868" i="60"/>
  <c r="BI868" i="60"/>
  <c r="BJ868" i="60"/>
  <c r="BK868" i="60"/>
  <c r="BL868" i="60"/>
  <c r="BM868" i="60"/>
  <c r="BN868" i="60"/>
  <c r="BO868" i="60"/>
  <c r="BP868" i="60"/>
  <c r="BD869" i="60"/>
  <c r="BE869" i="60"/>
  <c r="BF869" i="60"/>
  <c r="BG869" i="60"/>
  <c r="BH869" i="60"/>
  <c r="BI869" i="60"/>
  <c r="BJ869" i="60"/>
  <c r="BK869" i="60"/>
  <c r="BL869" i="60"/>
  <c r="BM869" i="60"/>
  <c r="BN869" i="60"/>
  <c r="BO869" i="60"/>
  <c r="BP869" i="60"/>
  <c r="BD870" i="60"/>
  <c r="BE870" i="60"/>
  <c r="BF870" i="60"/>
  <c r="BG870" i="60"/>
  <c r="BH870" i="60"/>
  <c r="BI870" i="60"/>
  <c r="BJ870" i="60"/>
  <c r="BK870" i="60"/>
  <c r="BL870" i="60"/>
  <c r="BM870" i="60"/>
  <c r="BN870" i="60"/>
  <c r="BO870" i="60"/>
  <c r="BP870" i="60"/>
  <c r="BD871" i="60"/>
  <c r="BE871" i="60"/>
  <c r="BF871" i="60"/>
  <c r="BG871" i="60"/>
  <c r="BH871" i="60"/>
  <c r="BI871" i="60"/>
  <c r="BJ871" i="60"/>
  <c r="BK871" i="60"/>
  <c r="BL871" i="60"/>
  <c r="BM871" i="60"/>
  <c r="BN871" i="60"/>
  <c r="BO871" i="60"/>
  <c r="BP871" i="60"/>
  <c r="BD872" i="60"/>
  <c r="BE872" i="60"/>
  <c r="BF872" i="60"/>
  <c r="BG872" i="60"/>
  <c r="BH872" i="60"/>
  <c r="BI872" i="60"/>
  <c r="BJ872" i="60"/>
  <c r="BK872" i="60"/>
  <c r="BL872" i="60"/>
  <c r="BM872" i="60"/>
  <c r="BN872" i="60"/>
  <c r="BO872" i="60"/>
  <c r="BP872" i="60"/>
  <c r="BD873" i="60"/>
  <c r="BE873" i="60"/>
  <c r="BF873" i="60"/>
  <c r="BG873" i="60"/>
  <c r="BH873" i="60"/>
  <c r="BI873" i="60"/>
  <c r="BJ873" i="60"/>
  <c r="BK873" i="60"/>
  <c r="BL873" i="60"/>
  <c r="BM873" i="60"/>
  <c r="BN873" i="60"/>
  <c r="BO873" i="60"/>
  <c r="BP873" i="60"/>
  <c r="BD874" i="60"/>
  <c r="BE874" i="60"/>
  <c r="BF874" i="60"/>
  <c r="BG874" i="60"/>
  <c r="BH874" i="60"/>
  <c r="BI874" i="60"/>
  <c r="BJ874" i="60"/>
  <c r="BK874" i="60"/>
  <c r="BL874" i="60"/>
  <c r="BM874" i="60"/>
  <c r="BN874" i="60"/>
  <c r="BO874" i="60"/>
  <c r="BP874" i="60"/>
  <c r="BD875" i="60"/>
  <c r="BE875" i="60"/>
  <c r="BF875" i="60"/>
  <c r="BG875" i="60"/>
  <c r="BH875" i="60"/>
  <c r="BI875" i="60"/>
  <c r="BJ875" i="60"/>
  <c r="BK875" i="60"/>
  <c r="BL875" i="60"/>
  <c r="BM875" i="60"/>
  <c r="BN875" i="60"/>
  <c r="BO875" i="60"/>
  <c r="BP875" i="60"/>
  <c r="BD876" i="60"/>
  <c r="BE876" i="60"/>
  <c r="BF876" i="60"/>
  <c r="BG876" i="60"/>
  <c r="BH876" i="60"/>
  <c r="BI876" i="60"/>
  <c r="BJ876" i="60"/>
  <c r="BK876" i="60"/>
  <c r="BL876" i="60"/>
  <c r="BM876" i="60"/>
  <c r="BN876" i="60"/>
  <c r="BO876" i="60"/>
  <c r="BP876" i="60"/>
  <c r="BD877" i="60"/>
  <c r="BE877" i="60"/>
  <c r="BF877" i="60"/>
  <c r="BG877" i="60"/>
  <c r="BH877" i="60"/>
  <c r="BI877" i="60"/>
  <c r="BJ877" i="60"/>
  <c r="BK877" i="60"/>
  <c r="BL877" i="60"/>
  <c r="BM877" i="60"/>
  <c r="BN877" i="60"/>
  <c r="BO877" i="60"/>
  <c r="BP877" i="60"/>
  <c r="BD878" i="60"/>
  <c r="BE878" i="60"/>
  <c r="BF878" i="60"/>
  <c r="BG878" i="60"/>
  <c r="BH878" i="60"/>
  <c r="BI878" i="60"/>
  <c r="BJ878" i="60"/>
  <c r="BK878" i="60"/>
  <c r="BL878" i="60"/>
  <c r="BM878" i="60"/>
  <c r="BN878" i="60"/>
  <c r="BO878" i="60"/>
  <c r="BP878" i="60"/>
  <c r="BD879" i="60"/>
  <c r="BE879" i="60"/>
  <c r="BF879" i="60"/>
  <c r="BG879" i="60"/>
  <c r="BH879" i="60"/>
  <c r="BI879" i="60"/>
  <c r="BJ879" i="60"/>
  <c r="BK879" i="60"/>
  <c r="BL879" i="60"/>
  <c r="BM879" i="60"/>
  <c r="BN879" i="60"/>
  <c r="BO879" i="60"/>
  <c r="BP879" i="60"/>
  <c r="BD880" i="60"/>
  <c r="BE880" i="60"/>
  <c r="BF880" i="60"/>
  <c r="BG880" i="60"/>
  <c r="BH880" i="60"/>
  <c r="BI880" i="60"/>
  <c r="BJ880" i="60"/>
  <c r="BK880" i="60"/>
  <c r="BL880" i="60"/>
  <c r="BM880" i="60"/>
  <c r="BN880" i="60"/>
  <c r="BO880" i="60"/>
  <c r="BP880" i="60"/>
  <c r="BD881" i="60"/>
  <c r="BE881" i="60"/>
  <c r="BF881" i="60"/>
  <c r="BG881" i="60"/>
  <c r="BH881" i="60"/>
  <c r="BI881" i="60"/>
  <c r="BJ881" i="60"/>
  <c r="BK881" i="60"/>
  <c r="BL881" i="60"/>
  <c r="BM881" i="60"/>
  <c r="BN881" i="60"/>
  <c r="BO881" i="60"/>
  <c r="BP881" i="60"/>
  <c r="BD882" i="60"/>
  <c r="BE882" i="60"/>
  <c r="BF882" i="60"/>
  <c r="BG882" i="60"/>
  <c r="BH882" i="60"/>
  <c r="BI882" i="60"/>
  <c r="BJ882" i="60"/>
  <c r="BK882" i="60"/>
  <c r="BL882" i="60"/>
  <c r="BM882" i="60"/>
  <c r="BN882" i="60"/>
  <c r="BO882" i="60"/>
  <c r="BP882" i="60"/>
  <c r="BD883" i="60"/>
  <c r="BE883" i="60"/>
  <c r="BF883" i="60"/>
  <c r="BG883" i="60"/>
  <c r="BH883" i="60"/>
  <c r="BI883" i="60"/>
  <c r="BJ883" i="60"/>
  <c r="BK883" i="60"/>
  <c r="BL883" i="60"/>
  <c r="BM883" i="60"/>
  <c r="BN883" i="60"/>
  <c r="BO883" i="60"/>
  <c r="BP883" i="60"/>
  <c r="BD884" i="60"/>
  <c r="BE884" i="60"/>
  <c r="BF884" i="60"/>
  <c r="BG884" i="60"/>
  <c r="BH884" i="60"/>
  <c r="BI884" i="60"/>
  <c r="BJ884" i="60"/>
  <c r="BK884" i="60"/>
  <c r="BL884" i="60"/>
  <c r="BM884" i="60"/>
  <c r="BN884" i="60"/>
  <c r="BO884" i="60"/>
  <c r="BP884" i="60"/>
  <c r="BD885" i="60"/>
  <c r="BE885" i="60"/>
  <c r="BF885" i="60"/>
  <c r="BG885" i="60"/>
  <c r="BH885" i="60"/>
  <c r="BI885" i="60"/>
  <c r="BJ885" i="60"/>
  <c r="BK885" i="60"/>
  <c r="BL885" i="60"/>
  <c r="BM885" i="60"/>
  <c r="BN885" i="60"/>
  <c r="BO885" i="60"/>
  <c r="BP885" i="60"/>
  <c r="BD886" i="60"/>
  <c r="BE886" i="60"/>
  <c r="BF886" i="60"/>
  <c r="BG886" i="60"/>
  <c r="BH886" i="60"/>
  <c r="BI886" i="60"/>
  <c r="BJ886" i="60"/>
  <c r="BK886" i="60"/>
  <c r="BL886" i="60"/>
  <c r="BM886" i="60"/>
  <c r="BN886" i="60"/>
  <c r="BO886" i="60"/>
  <c r="BP886" i="60"/>
  <c r="BD887" i="60"/>
  <c r="BE887" i="60"/>
  <c r="BF887" i="60"/>
  <c r="BG887" i="60"/>
  <c r="BH887" i="60"/>
  <c r="BI887" i="60"/>
  <c r="BJ887" i="60"/>
  <c r="BK887" i="60"/>
  <c r="BL887" i="60"/>
  <c r="BM887" i="60"/>
  <c r="BN887" i="60"/>
  <c r="BO887" i="60"/>
  <c r="BP887" i="60"/>
  <c r="BD888" i="60"/>
  <c r="BE888" i="60"/>
  <c r="BF888" i="60"/>
  <c r="BG888" i="60"/>
  <c r="BH888" i="60"/>
  <c r="BI888" i="60"/>
  <c r="BJ888" i="60"/>
  <c r="BK888" i="60"/>
  <c r="BL888" i="60"/>
  <c r="BM888" i="60"/>
  <c r="BN888" i="60"/>
  <c r="BO888" i="60"/>
  <c r="BP888" i="60"/>
  <c r="BD889" i="60"/>
  <c r="BE889" i="60"/>
  <c r="BF889" i="60"/>
  <c r="BG889" i="60"/>
  <c r="BH889" i="60"/>
  <c r="BI889" i="60"/>
  <c r="BJ889" i="60"/>
  <c r="BK889" i="60"/>
  <c r="BL889" i="60"/>
  <c r="BM889" i="60"/>
  <c r="BN889" i="60"/>
  <c r="BO889" i="60"/>
  <c r="BP889" i="60"/>
  <c r="BD890" i="60"/>
  <c r="BE890" i="60"/>
  <c r="BF890" i="60"/>
  <c r="BG890" i="60"/>
  <c r="BH890" i="60"/>
  <c r="BI890" i="60"/>
  <c r="BJ890" i="60"/>
  <c r="BK890" i="60"/>
  <c r="BL890" i="60"/>
  <c r="BM890" i="60"/>
  <c r="BN890" i="60"/>
  <c r="BO890" i="60"/>
  <c r="BP890" i="60"/>
  <c r="BD891" i="60"/>
  <c r="BE891" i="60"/>
  <c r="BF891" i="60"/>
  <c r="BG891" i="60"/>
  <c r="BH891" i="60"/>
  <c r="BI891" i="60"/>
  <c r="BJ891" i="60"/>
  <c r="BK891" i="60"/>
  <c r="BL891" i="60"/>
  <c r="BM891" i="60"/>
  <c r="BN891" i="60"/>
  <c r="BO891" i="60"/>
  <c r="BP891" i="60"/>
  <c r="BD892" i="60"/>
  <c r="BE892" i="60"/>
  <c r="BF892" i="60"/>
  <c r="BG892" i="60"/>
  <c r="BH892" i="60"/>
  <c r="BI892" i="60"/>
  <c r="BJ892" i="60"/>
  <c r="BK892" i="60"/>
  <c r="BL892" i="60"/>
  <c r="BM892" i="60"/>
  <c r="BN892" i="60"/>
  <c r="BO892" i="60"/>
  <c r="BP892" i="60"/>
  <c r="BD893" i="60"/>
  <c r="BE893" i="60"/>
  <c r="BF893" i="60"/>
  <c r="BG893" i="60"/>
  <c r="BH893" i="60"/>
  <c r="BI893" i="60"/>
  <c r="BJ893" i="60"/>
  <c r="BK893" i="60"/>
  <c r="BL893" i="60"/>
  <c r="BM893" i="60"/>
  <c r="BN893" i="60"/>
  <c r="BO893" i="60"/>
  <c r="BP893" i="60"/>
  <c r="BD894" i="60"/>
  <c r="BE894" i="60"/>
  <c r="BF894" i="60"/>
  <c r="BG894" i="60"/>
  <c r="BH894" i="60"/>
  <c r="BI894" i="60"/>
  <c r="BJ894" i="60"/>
  <c r="BK894" i="60"/>
  <c r="BL894" i="60"/>
  <c r="BM894" i="60"/>
  <c r="BN894" i="60"/>
  <c r="BO894" i="60"/>
  <c r="BP894" i="60"/>
  <c r="BD895" i="60"/>
  <c r="BE895" i="60"/>
  <c r="BF895" i="60"/>
  <c r="BG895" i="60"/>
  <c r="BH895" i="60"/>
  <c r="BI895" i="60"/>
  <c r="BJ895" i="60"/>
  <c r="BK895" i="60"/>
  <c r="BL895" i="60"/>
  <c r="BM895" i="60"/>
  <c r="BN895" i="60"/>
  <c r="BO895" i="60"/>
  <c r="BP895" i="60"/>
  <c r="BD896" i="60"/>
  <c r="BE896" i="60"/>
  <c r="BF896" i="60"/>
  <c r="BG896" i="60"/>
  <c r="BH896" i="60"/>
  <c r="BI896" i="60"/>
  <c r="BJ896" i="60"/>
  <c r="BK896" i="60"/>
  <c r="BL896" i="60"/>
  <c r="BM896" i="60"/>
  <c r="BN896" i="60"/>
  <c r="BO896" i="60"/>
  <c r="BP896" i="60"/>
  <c r="BD897" i="60"/>
  <c r="BE897" i="60"/>
  <c r="BF897" i="60"/>
  <c r="BG897" i="60"/>
  <c r="BH897" i="60"/>
  <c r="BI897" i="60"/>
  <c r="BJ897" i="60"/>
  <c r="BK897" i="60"/>
  <c r="BL897" i="60"/>
  <c r="BM897" i="60"/>
  <c r="BN897" i="60"/>
  <c r="BO897" i="60"/>
  <c r="BP897" i="60"/>
  <c r="BD898" i="60"/>
  <c r="BE898" i="60"/>
  <c r="BF898" i="60"/>
  <c r="BG898" i="60"/>
  <c r="BH898" i="60"/>
  <c r="BI898" i="60"/>
  <c r="BJ898" i="60"/>
  <c r="BK898" i="60"/>
  <c r="BL898" i="60"/>
  <c r="BM898" i="60"/>
  <c r="BN898" i="60"/>
  <c r="BO898" i="60"/>
  <c r="BP898" i="60"/>
  <c r="BD899" i="60"/>
  <c r="BE899" i="60"/>
  <c r="BF899" i="60"/>
  <c r="BG899" i="60"/>
  <c r="BH899" i="60"/>
  <c r="BI899" i="60"/>
  <c r="BJ899" i="60"/>
  <c r="BK899" i="60"/>
  <c r="BL899" i="60"/>
  <c r="BM899" i="60"/>
  <c r="BN899" i="60"/>
  <c r="BO899" i="60"/>
  <c r="BP899" i="60"/>
  <c r="BD900" i="60"/>
  <c r="BE900" i="60"/>
  <c r="BF900" i="60"/>
  <c r="BG900" i="60"/>
  <c r="BH900" i="60"/>
  <c r="BI900" i="60"/>
  <c r="BJ900" i="60"/>
  <c r="BK900" i="60"/>
  <c r="BL900" i="60"/>
  <c r="BM900" i="60"/>
  <c r="BN900" i="60"/>
  <c r="BO900" i="60"/>
  <c r="BP900" i="60"/>
  <c r="BD901" i="60"/>
  <c r="BE901" i="60"/>
  <c r="BF901" i="60"/>
  <c r="BG901" i="60"/>
  <c r="BH901" i="60"/>
  <c r="BI901" i="60"/>
  <c r="BJ901" i="60"/>
  <c r="BK901" i="60"/>
  <c r="BL901" i="60"/>
  <c r="BM901" i="60"/>
  <c r="BN901" i="60"/>
  <c r="BO901" i="60"/>
  <c r="BP901" i="60"/>
  <c r="BD902" i="60"/>
  <c r="BE902" i="60"/>
  <c r="BF902" i="60"/>
  <c r="BG902" i="60"/>
  <c r="BH902" i="60"/>
  <c r="BI902" i="60"/>
  <c r="BJ902" i="60"/>
  <c r="BK902" i="60"/>
  <c r="BL902" i="60"/>
  <c r="BM902" i="60"/>
  <c r="BN902" i="60"/>
  <c r="BO902" i="60"/>
  <c r="BP902" i="60"/>
  <c r="BD903" i="60"/>
  <c r="BE903" i="60"/>
  <c r="BF903" i="60"/>
  <c r="BG903" i="60"/>
  <c r="BH903" i="60"/>
  <c r="BI903" i="60"/>
  <c r="BJ903" i="60"/>
  <c r="BK903" i="60"/>
  <c r="BL903" i="60"/>
  <c r="BM903" i="60"/>
  <c r="BN903" i="60"/>
  <c r="BO903" i="60"/>
  <c r="BP903" i="60"/>
  <c r="BD904" i="60"/>
  <c r="BE904" i="60"/>
  <c r="BF904" i="60"/>
  <c r="BG904" i="60"/>
  <c r="BH904" i="60"/>
  <c r="BI904" i="60"/>
  <c r="BJ904" i="60"/>
  <c r="BK904" i="60"/>
  <c r="BL904" i="60"/>
  <c r="BM904" i="60"/>
  <c r="BN904" i="60"/>
  <c r="BO904" i="60"/>
  <c r="BP904" i="60"/>
  <c r="BD905" i="60"/>
  <c r="BE905" i="60"/>
  <c r="BF905" i="60"/>
  <c r="BG905" i="60"/>
  <c r="BH905" i="60"/>
  <c r="BI905" i="60"/>
  <c r="BJ905" i="60"/>
  <c r="BK905" i="60"/>
  <c r="BL905" i="60"/>
  <c r="BM905" i="60"/>
  <c r="BN905" i="60"/>
  <c r="BO905" i="60"/>
  <c r="BP905" i="60"/>
  <c r="BD906" i="60"/>
  <c r="BE906" i="60"/>
  <c r="BF906" i="60"/>
  <c r="BG906" i="60"/>
  <c r="BH906" i="60"/>
  <c r="BI906" i="60"/>
  <c r="BJ906" i="60"/>
  <c r="BK906" i="60"/>
  <c r="BL906" i="60"/>
  <c r="BM906" i="60"/>
  <c r="BN906" i="60"/>
  <c r="BO906" i="60"/>
  <c r="BP906" i="60"/>
  <c r="BD907" i="60"/>
  <c r="BE907" i="60"/>
  <c r="BF907" i="60"/>
  <c r="BG907" i="60"/>
  <c r="BH907" i="60"/>
  <c r="BI907" i="60"/>
  <c r="BJ907" i="60"/>
  <c r="BK907" i="60"/>
  <c r="BL907" i="60"/>
  <c r="BM907" i="60"/>
  <c r="BN907" i="60"/>
  <c r="BO907" i="60"/>
  <c r="BP907" i="60"/>
  <c r="BD908" i="60"/>
  <c r="BE908" i="60"/>
  <c r="BF908" i="60"/>
  <c r="BG908" i="60"/>
  <c r="BH908" i="60"/>
  <c r="BI908" i="60"/>
  <c r="BJ908" i="60"/>
  <c r="BK908" i="60"/>
  <c r="BL908" i="60"/>
  <c r="BM908" i="60"/>
  <c r="BN908" i="60"/>
  <c r="BO908" i="60"/>
  <c r="BP908" i="60"/>
  <c r="BD909" i="60"/>
  <c r="BE909" i="60"/>
  <c r="BF909" i="60"/>
  <c r="BG909" i="60"/>
  <c r="BH909" i="60"/>
  <c r="BI909" i="60"/>
  <c r="BJ909" i="60"/>
  <c r="BK909" i="60"/>
  <c r="BL909" i="60"/>
  <c r="BM909" i="60"/>
  <c r="BN909" i="60"/>
  <c r="BO909" i="60"/>
  <c r="BP909" i="60"/>
  <c r="BD910" i="60"/>
  <c r="BE910" i="60"/>
  <c r="BF910" i="60"/>
  <c r="BG910" i="60"/>
  <c r="BH910" i="60"/>
  <c r="BI910" i="60"/>
  <c r="BJ910" i="60"/>
  <c r="BK910" i="60"/>
  <c r="BL910" i="60"/>
  <c r="BM910" i="60"/>
  <c r="BN910" i="60"/>
  <c r="BO910" i="60"/>
  <c r="BP910" i="60"/>
  <c r="BD911" i="60"/>
  <c r="BE911" i="60"/>
  <c r="BF911" i="60"/>
  <c r="BG911" i="60"/>
  <c r="BH911" i="60"/>
  <c r="BI911" i="60"/>
  <c r="BJ911" i="60"/>
  <c r="BK911" i="60"/>
  <c r="BL911" i="60"/>
  <c r="BM911" i="60"/>
  <c r="BN911" i="60"/>
  <c r="BO911" i="60"/>
  <c r="BP911" i="60"/>
  <c r="BD912" i="60"/>
  <c r="BE912" i="60"/>
  <c r="BF912" i="60"/>
  <c r="BG912" i="60"/>
  <c r="BH912" i="60"/>
  <c r="BI912" i="60"/>
  <c r="BJ912" i="60"/>
  <c r="BK912" i="60"/>
  <c r="BL912" i="60"/>
  <c r="BM912" i="60"/>
  <c r="BN912" i="60"/>
  <c r="BO912" i="60"/>
  <c r="BP912" i="60"/>
  <c r="BD913" i="60"/>
  <c r="BE913" i="60"/>
  <c r="BF913" i="60"/>
  <c r="BG913" i="60"/>
  <c r="BH913" i="60"/>
  <c r="BI913" i="60"/>
  <c r="BJ913" i="60"/>
  <c r="BK913" i="60"/>
  <c r="BL913" i="60"/>
  <c r="BM913" i="60"/>
  <c r="BN913" i="60"/>
  <c r="BO913" i="60"/>
  <c r="BP913" i="60"/>
  <c r="BD914" i="60"/>
  <c r="BE914" i="60"/>
  <c r="BF914" i="60"/>
  <c r="BG914" i="60"/>
  <c r="BH914" i="60"/>
  <c r="BI914" i="60"/>
  <c r="BJ914" i="60"/>
  <c r="BK914" i="60"/>
  <c r="BL914" i="60"/>
  <c r="BM914" i="60"/>
  <c r="BN914" i="60"/>
  <c r="BO914" i="60"/>
  <c r="BP914" i="60"/>
  <c r="BD915" i="60"/>
  <c r="BE915" i="60"/>
  <c r="BF915" i="60"/>
  <c r="BG915" i="60"/>
  <c r="BH915" i="60"/>
  <c r="BI915" i="60"/>
  <c r="BJ915" i="60"/>
  <c r="BK915" i="60"/>
  <c r="BL915" i="60"/>
  <c r="BM915" i="60"/>
  <c r="BN915" i="60"/>
  <c r="BO915" i="60"/>
  <c r="BP915" i="60"/>
  <c r="BD916" i="60"/>
  <c r="BE916" i="60"/>
  <c r="BF916" i="60"/>
  <c r="BG916" i="60"/>
  <c r="BH916" i="60"/>
  <c r="BI916" i="60"/>
  <c r="BJ916" i="60"/>
  <c r="BK916" i="60"/>
  <c r="BL916" i="60"/>
  <c r="BM916" i="60"/>
  <c r="BN916" i="60"/>
  <c r="BO916" i="60"/>
  <c r="BP916" i="60"/>
  <c r="BD917" i="60"/>
  <c r="BE917" i="60"/>
  <c r="BF917" i="60"/>
  <c r="BG917" i="60"/>
  <c r="BH917" i="60"/>
  <c r="BI917" i="60"/>
  <c r="BJ917" i="60"/>
  <c r="BK917" i="60"/>
  <c r="BL917" i="60"/>
  <c r="BM917" i="60"/>
  <c r="BN917" i="60"/>
  <c r="BO917" i="60"/>
  <c r="BP917" i="60"/>
  <c r="BD918" i="60"/>
  <c r="BE918" i="60"/>
  <c r="BF918" i="60"/>
  <c r="BG918" i="60"/>
  <c r="BH918" i="60"/>
  <c r="BI918" i="60"/>
  <c r="BJ918" i="60"/>
  <c r="BK918" i="60"/>
  <c r="BL918" i="60"/>
  <c r="BM918" i="60"/>
  <c r="BN918" i="60"/>
  <c r="BO918" i="60"/>
  <c r="BP918" i="60"/>
  <c r="BD919" i="60"/>
  <c r="BE919" i="60"/>
  <c r="BF919" i="60"/>
  <c r="BG919" i="60"/>
  <c r="BH919" i="60"/>
  <c r="BI919" i="60"/>
  <c r="BJ919" i="60"/>
  <c r="BK919" i="60"/>
  <c r="BL919" i="60"/>
  <c r="BM919" i="60"/>
  <c r="BN919" i="60"/>
  <c r="BO919" i="60"/>
  <c r="BP919" i="60"/>
  <c r="BD920" i="60"/>
  <c r="BE920" i="60"/>
  <c r="BF920" i="60"/>
  <c r="BG920" i="60"/>
  <c r="BH920" i="60"/>
  <c r="BI920" i="60"/>
  <c r="BJ920" i="60"/>
  <c r="BK920" i="60"/>
  <c r="BL920" i="60"/>
  <c r="BM920" i="60"/>
  <c r="BN920" i="60"/>
  <c r="BO920" i="60"/>
  <c r="BP920" i="60"/>
  <c r="BD921" i="60"/>
  <c r="BE921" i="60"/>
  <c r="BF921" i="60"/>
  <c r="BG921" i="60"/>
  <c r="BH921" i="60"/>
  <c r="BI921" i="60"/>
  <c r="BJ921" i="60"/>
  <c r="BK921" i="60"/>
  <c r="BL921" i="60"/>
  <c r="BM921" i="60"/>
  <c r="BN921" i="60"/>
  <c r="BO921" i="60"/>
  <c r="BP921" i="60"/>
  <c r="BD922" i="60"/>
  <c r="BE922" i="60"/>
  <c r="BF922" i="60"/>
  <c r="BG922" i="60"/>
  <c r="BH922" i="60"/>
  <c r="BI922" i="60"/>
  <c r="BJ922" i="60"/>
  <c r="BK922" i="60"/>
  <c r="BL922" i="60"/>
  <c r="BM922" i="60"/>
  <c r="BN922" i="60"/>
  <c r="BO922" i="60"/>
  <c r="BP922" i="60"/>
  <c r="BD923" i="60"/>
  <c r="BE923" i="60"/>
  <c r="BF923" i="60"/>
  <c r="BG923" i="60"/>
  <c r="BH923" i="60"/>
  <c r="BI923" i="60"/>
  <c r="BJ923" i="60"/>
  <c r="BK923" i="60"/>
  <c r="BL923" i="60"/>
  <c r="BM923" i="60"/>
  <c r="BN923" i="60"/>
  <c r="BO923" i="60"/>
  <c r="BP923" i="60"/>
  <c r="BD924" i="60"/>
  <c r="BE924" i="60"/>
  <c r="BF924" i="60"/>
  <c r="BG924" i="60"/>
  <c r="BH924" i="60"/>
  <c r="BI924" i="60"/>
  <c r="BJ924" i="60"/>
  <c r="BK924" i="60"/>
  <c r="BL924" i="60"/>
  <c r="BM924" i="60"/>
  <c r="BN924" i="60"/>
  <c r="BO924" i="60"/>
  <c r="BP924" i="60"/>
  <c r="BD925" i="60"/>
  <c r="BE925" i="60"/>
  <c r="BF925" i="60"/>
  <c r="BG925" i="60"/>
  <c r="BH925" i="60"/>
  <c r="BI925" i="60"/>
  <c r="BJ925" i="60"/>
  <c r="BK925" i="60"/>
  <c r="BL925" i="60"/>
  <c r="BM925" i="60"/>
  <c r="BN925" i="60"/>
  <c r="BO925" i="60"/>
  <c r="BP925" i="60"/>
  <c r="BD926" i="60"/>
  <c r="BE926" i="60"/>
  <c r="BF926" i="60"/>
  <c r="BG926" i="60"/>
  <c r="BH926" i="60"/>
  <c r="BI926" i="60"/>
  <c r="BJ926" i="60"/>
  <c r="BK926" i="60"/>
  <c r="BL926" i="60"/>
  <c r="BM926" i="60"/>
  <c r="BN926" i="60"/>
  <c r="BO926" i="60"/>
  <c r="BP926" i="60"/>
  <c r="BD927" i="60"/>
  <c r="BE927" i="60"/>
  <c r="BF927" i="60"/>
  <c r="BG927" i="60"/>
  <c r="BH927" i="60"/>
  <c r="BI927" i="60"/>
  <c r="BJ927" i="60"/>
  <c r="BK927" i="60"/>
  <c r="BL927" i="60"/>
  <c r="BM927" i="60"/>
  <c r="BN927" i="60"/>
  <c r="BO927" i="60"/>
  <c r="BP927" i="60"/>
  <c r="BD928" i="60"/>
  <c r="BE928" i="60"/>
  <c r="BF928" i="60"/>
  <c r="BG928" i="60"/>
  <c r="BH928" i="60"/>
  <c r="BI928" i="60"/>
  <c r="BJ928" i="60"/>
  <c r="BK928" i="60"/>
  <c r="BL928" i="60"/>
  <c r="BM928" i="60"/>
  <c r="BN928" i="60"/>
  <c r="BO928" i="60"/>
  <c r="BP928" i="60"/>
  <c r="BD929" i="60"/>
  <c r="BE929" i="60"/>
  <c r="BF929" i="60"/>
  <c r="BG929" i="60"/>
  <c r="BH929" i="60"/>
  <c r="BI929" i="60"/>
  <c r="BJ929" i="60"/>
  <c r="BK929" i="60"/>
  <c r="BL929" i="60"/>
  <c r="BM929" i="60"/>
  <c r="BN929" i="60"/>
  <c r="BO929" i="60"/>
  <c r="BP929" i="60"/>
  <c r="BD930" i="60"/>
  <c r="BE930" i="60"/>
  <c r="BF930" i="60"/>
  <c r="BG930" i="60"/>
  <c r="BH930" i="60"/>
  <c r="BI930" i="60"/>
  <c r="BJ930" i="60"/>
  <c r="BK930" i="60"/>
  <c r="BL930" i="60"/>
  <c r="BM930" i="60"/>
  <c r="BN930" i="60"/>
  <c r="BO930" i="60"/>
  <c r="BP930" i="60"/>
  <c r="BD931" i="60"/>
  <c r="BE931" i="60"/>
  <c r="BF931" i="60"/>
  <c r="BG931" i="60"/>
  <c r="BH931" i="60"/>
  <c r="BI931" i="60"/>
  <c r="BJ931" i="60"/>
  <c r="BK931" i="60"/>
  <c r="BL931" i="60"/>
  <c r="BM931" i="60"/>
  <c r="BN931" i="60"/>
  <c r="BO931" i="60"/>
  <c r="BP931" i="60"/>
  <c r="BD932" i="60"/>
  <c r="BE932" i="60"/>
  <c r="BF932" i="60"/>
  <c r="BG932" i="60"/>
  <c r="BH932" i="60"/>
  <c r="BI932" i="60"/>
  <c r="BJ932" i="60"/>
  <c r="BK932" i="60"/>
  <c r="BL932" i="60"/>
  <c r="BM932" i="60"/>
  <c r="BN932" i="60"/>
  <c r="BO932" i="60"/>
  <c r="BP932" i="60"/>
  <c r="BD933" i="60"/>
  <c r="BE933" i="60"/>
  <c r="BF933" i="60"/>
  <c r="BG933" i="60"/>
  <c r="BH933" i="60"/>
  <c r="BI933" i="60"/>
  <c r="BJ933" i="60"/>
  <c r="BK933" i="60"/>
  <c r="BL933" i="60"/>
  <c r="BM933" i="60"/>
  <c r="BN933" i="60"/>
  <c r="BO933" i="60"/>
  <c r="BP933" i="60"/>
  <c r="BD934" i="60"/>
  <c r="BE934" i="60"/>
  <c r="BF934" i="60"/>
  <c r="BG934" i="60"/>
  <c r="BH934" i="60"/>
  <c r="BI934" i="60"/>
  <c r="BJ934" i="60"/>
  <c r="BK934" i="60"/>
  <c r="BL934" i="60"/>
  <c r="BM934" i="60"/>
  <c r="BN934" i="60"/>
  <c r="BO934" i="60"/>
  <c r="BP934" i="60"/>
  <c r="BD935" i="60"/>
  <c r="BE935" i="60"/>
  <c r="BF935" i="60"/>
  <c r="BG935" i="60"/>
  <c r="BH935" i="60"/>
  <c r="BI935" i="60"/>
  <c r="BJ935" i="60"/>
  <c r="BK935" i="60"/>
  <c r="BL935" i="60"/>
  <c r="BM935" i="60"/>
  <c r="BN935" i="60"/>
  <c r="BO935" i="60"/>
  <c r="BP935" i="60"/>
  <c r="BD936" i="60"/>
  <c r="BE936" i="60"/>
  <c r="BF936" i="60"/>
  <c r="BG936" i="60"/>
  <c r="BH936" i="60"/>
  <c r="BI936" i="60"/>
  <c r="BJ936" i="60"/>
  <c r="BK936" i="60"/>
  <c r="BL936" i="60"/>
  <c r="BM936" i="60"/>
  <c r="BN936" i="60"/>
  <c r="BO936" i="60"/>
  <c r="BP936" i="60"/>
  <c r="BD937" i="60"/>
  <c r="BE937" i="60"/>
  <c r="BF937" i="60"/>
  <c r="BG937" i="60"/>
  <c r="BH937" i="60"/>
  <c r="BI937" i="60"/>
  <c r="BJ937" i="60"/>
  <c r="BK937" i="60"/>
  <c r="BL937" i="60"/>
  <c r="BM937" i="60"/>
  <c r="BN937" i="60"/>
  <c r="BO937" i="60"/>
  <c r="BP937" i="60"/>
  <c r="BD938" i="60"/>
  <c r="BE938" i="60"/>
  <c r="BF938" i="60"/>
  <c r="BG938" i="60"/>
  <c r="BH938" i="60"/>
  <c r="BI938" i="60"/>
  <c r="BJ938" i="60"/>
  <c r="BK938" i="60"/>
  <c r="BL938" i="60"/>
  <c r="BM938" i="60"/>
  <c r="BN938" i="60"/>
  <c r="BO938" i="60"/>
  <c r="BP938" i="60"/>
  <c r="BD939" i="60"/>
  <c r="BE939" i="60"/>
  <c r="BF939" i="60"/>
  <c r="BG939" i="60"/>
  <c r="BH939" i="60"/>
  <c r="BI939" i="60"/>
  <c r="BJ939" i="60"/>
  <c r="BK939" i="60"/>
  <c r="BL939" i="60"/>
  <c r="BM939" i="60"/>
  <c r="BN939" i="60"/>
  <c r="BO939" i="60"/>
  <c r="BP939" i="60"/>
  <c r="BD940" i="60"/>
  <c r="BE940" i="60"/>
  <c r="BF940" i="60"/>
  <c r="BG940" i="60"/>
  <c r="BH940" i="60"/>
  <c r="BI940" i="60"/>
  <c r="BJ940" i="60"/>
  <c r="BK940" i="60"/>
  <c r="BL940" i="60"/>
  <c r="BM940" i="60"/>
  <c r="BN940" i="60"/>
  <c r="BO940" i="60"/>
  <c r="BP940" i="60"/>
  <c r="BD941" i="60"/>
  <c r="BE941" i="60"/>
  <c r="BF941" i="60"/>
  <c r="BG941" i="60"/>
  <c r="BH941" i="60"/>
  <c r="BI941" i="60"/>
  <c r="BJ941" i="60"/>
  <c r="BK941" i="60"/>
  <c r="BL941" i="60"/>
  <c r="BM941" i="60"/>
  <c r="BN941" i="60"/>
  <c r="BO941" i="60"/>
  <c r="BP941" i="60"/>
  <c r="BD942" i="60"/>
  <c r="BE942" i="60"/>
  <c r="BF942" i="60"/>
  <c r="BG942" i="60"/>
  <c r="BH942" i="60"/>
  <c r="BI942" i="60"/>
  <c r="BJ942" i="60"/>
  <c r="BK942" i="60"/>
  <c r="BL942" i="60"/>
  <c r="BM942" i="60"/>
  <c r="BN942" i="60"/>
  <c r="BO942" i="60"/>
  <c r="BP942" i="60"/>
  <c r="BD943" i="60"/>
  <c r="BE943" i="60"/>
  <c r="BF943" i="60"/>
  <c r="BG943" i="60"/>
  <c r="BH943" i="60"/>
  <c r="BI943" i="60"/>
  <c r="BJ943" i="60"/>
  <c r="BK943" i="60"/>
  <c r="BL943" i="60"/>
  <c r="BM943" i="60"/>
  <c r="BN943" i="60"/>
  <c r="BO943" i="60"/>
  <c r="BP943" i="60"/>
  <c r="BD944" i="60"/>
  <c r="BE944" i="60"/>
  <c r="BF944" i="60"/>
  <c r="BG944" i="60"/>
  <c r="BH944" i="60"/>
  <c r="BI944" i="60"/>
  <c r="BJ944" i="60"/>
  <c r="BK944" i="60"/>
  <c r="BL944" i="60"/>
  <c r="BM944" i="60"/>
  <c r="BN944" i="60"/>
  <c r="BO944" i="60"/>
  <c r="BP944" i="60"/>
  <c r="BD945" i="60"/>
  <c r="BE945" i="60"/>
  <c r="BF945" i="60"/>
  <c r="BG945" i="60"/>
  <c r="BH945" i="60"/>
  <c r="BI945" i="60"/>
  <c r="BJ945" i="60"/>
  <c r="BK945" i="60"/>
  <c r="BL945" i="60"/>
  <c r="BM945" i="60"/>
  <c r="BN945" i="60"/>
  <c r="BO945" i="60"/>
  <c r="BP945" i="60"/>
  <c r="BD946" i="60"/>
  <c r="BE946" i="60"/>
  <c r="BF946" i="60"/>
  <c r="BG946" i="60"/>
  <c r="BH946" i="60"/>
  <c r="BI946" i="60"/>
  <c r="BJ946" i="60"/>
  <c r="BK946" i="60"/>
  <c r="BL946" i="60"/>
  <c r="BM946" i="60"/>
  <c r="BN946" i="60"/>
  <c r="BO946" i="60"/>
  <c r="BP946" i="60"/>
  <c r="BD947" i="60"/>
  <c r="BE947" i="60"/>
  <c r="BF947" i="60"/>
  <c r="BG947" i="60"/>
  <c r="BH947" i="60"/>
  <c r="BI947" i="60"/>
  <c r="BJ947" i="60"/>
  <c r="BK947" i="60"/>
  <c r="BL947" i="60"/>
  <c r="BM947" i="60"/>
  <c r="BN947" i="60"/>
  <c r="BO947" i="60"/>
  <c r="BP947" i="60"/>
  <c r="BD948" i="60"/>
  <c r="BE948" i="60"/>
  <c r="BF948" i="60"/>
  <c r="BG948" i="60"/>
  <c r="BH948" i="60"/>
  <c r="BI948" i="60"/>
  <c r="BJ948" i="60"/>
  <c r="BK948" i="60"/>
  <c r="BL948" i="60"/>
  <c r="BM948" i="60"/>
  <c r="BN948" i="60"/>
  <c r="BO948" i="60"/>
  <c r="BP948" i="60"/>
  <c r="BD949" i="60"/>
  <c r="BE949" i="60"/>
  <c r="BF949" i="60"/>
  <c r="BG949" i="60"/>
  <c r="BH949" i="60"/>
  <c r="BI949" i="60"/>
  <c r="BJ949" i="60"/>
  <c r="BK949" i="60"/>
  <c r="BL949" i="60"/>
  <c r="BM949" i="60"/>
  <c r="BN949" i="60"/>
  <c r="BO949" i="60"/>
  <c r="BP949" i="60"/>
  <c r="BD950" i="60"/>
  <c r="BE950" i="60"/>
  <c r="BF950" i="60"/>
  <c r="BG950" i="60"/>
  <c r="BH950" i="60"/>
  <c r="BI950" i="60"/>
  <c r="BJ950" i="60"/>
  <c r="BK950" i="60"/>
  <c r="BL950" i="60"/>
  <c r="BM950" i="60"/>
  <c r="BN950" i="60"/>
  <c r="BO950" i="60"/>
  <c r="BP950" i="60"/>
  <c r="BD951" i="60"/>
  <c r="BE951" i="60"/>
  <c r="BF951" i="60"/>
  <c r="BG951" i="60"/>
  <c r="BH951" i="60"/>
  <c r="BI951" i="60"/>
  <c r="BJ951" i="60"/>
  <c r="BK951" i="60"/>
  <c r="BL951" i="60"/>
  <c r="BM951" i="60"/>
  <c r="BN951" i="60"/>
  <c r="BO951" i="60"/>
  <c r="BP951" i="60"/>
  <c r="BD952" i="60"/>
  <c r="BE952" i="60"/>
  <c r="BF952" i="60"/>
  <c r="BG952" i="60"/>
  <c r="BH952" i="60"/>
  <c r="BI952" i="60"/>
  <c r="BJ952" i="60"/>
  <c r="BK952" i="60"/>
  <c r="BL952" i="60"/>
  <c r="BM952" i="60"/>
  <c r="BN952" i="60"/>
  <c r="BO952" i="60"/>
  <c r="BP952" i="60"/>
  <c r="BD953" i="60"/>
  <c r="BE953" i="60"/>
  <c r="BF953" i="60"/>
  <c r="BG953" i="60"/>
  <c r="BH953" i="60"/>
  <c r="BI953" i="60"/>
  <c r="BJ953" i="60"/>
  <c r="BK953" i="60"/>
  <c r="BL953" i="60"/>
  <c r="BM953" i="60"/>
  <c r="BN953" i="60"/>
  <c r="BO953" i="60"/>
  <c r="BP953" i="60"/>
  <c r="BD954" i="60"/>
  <c r="BE954" i="60"/>
  <c r="BF954" i="60"/>
  <c r="BG954" i="60"/>
  <c r="BH954" i="60"/>
  <c r="BI954" i="60"/>
  <c r="BJ954" i="60"/>
  <c r="BK954" i="60"/>
  <c r="BL954" i="60"/>
  <c r="BM954" i="60"/>
  <c r="BN954" i="60"/>
  <c r="BO954" i="60"/>
  <c r="BP954" i="60"/>
  <c r="BD955" i="60"/>
  <c r="BE955" i="60"/>
  <c r="BF955" i="60"/>
  <c r="BG955" i="60"/>
  <c r="BH955" i="60"/>
  <c r="BI955" i="60"/>
  <c r="BJ955" i="60"/>
  <c r="BK955" i="60"/>
  <c r="BL955" i="60"/>
  <c r="BM955" i="60"/>
  <c r="BN955" i="60"/>
  <c r="BO955" i="60"/>
  <c r="BP955" i="60"/>
  <c r="BD956" i="60"/>
  <c r="BE956" i="60"/>
  <c r="BF956" i="60"/>
  <c r="BG956" i="60"/>
  <c r="BH956" i="60"/>
  <c r="BI956" i="60"/>
  <c r="BJ956" i="60"/>
  <c r="BK956" i="60"/>
  <c r="BL956" i="60"/>
  <c r="BM956" i="60"/>
  <c r="BN956" i="60"/>
  <c r="BO956" i="60"/>
  <c r="BP956" i="60"/>
  <c r="BD957" i="60"/>
  <c r="BE957" i="60"/>
  <c r="BF957" i="60"/>
  <c r="BG957" i="60"/>
  <c r="BH957" i="60"/>
  <c r="BI957" i="60"/>
  <c r="BJ957" i="60"/>
  <c r="BK957" i="60"/>
  <c r="BL957" i="60"/>
  <c r="BM957" i="60"/>
  <c r="BN957" i="60"/>
  <c r="BO957" i="60"/>
  <c r="BP957" i="60"/>
  <c r="BD958" i="60"/>
  <c r="BE958" i="60"/>
  <c r="BF958" i="60"/>
  <c r="BG958" i="60"/>
  <c r="BH958" i="60"/>
  <c r="BI958" i="60"/>
  <c r="BJ958" i="60"/>
  <c r="BK958" i="60"/>
  <c r="BL958" i="60"/>
  <c r="BM958" i="60"/>
  <c r="BN958" i="60"/>
  <c r="BO958" i="60"/>
  <c r="BP958" i="60"/>
  <c r="BD959" i="60"/>
  <c r="BE959" i="60"/>
  <c r="BF959" i="60"/>
  <c r="BG959" i="60"/>
  <c r="BH959" i="60"/>
  <c r="BI959" i="60"/>
  <c r="BJ959" i="60"/>
  <c r="BK959" i="60"/>
  <c r="BL959" i="60"/>
  <c r="BM959" i="60"/>
  <c r="BN959" i="60"/>
  <c r="BO959" i="60"/>
  <c r="BP959" i="60"/>
  <c r="BD960" i="60"/>
  <c r="BE960" i="60"/>
  <c r="BF960" i="60"/>
  <c r="BG960" i="60"/>
  <c r="BH960" i="60"/>
  <c r="BI960" i="60"/>
  <c r="BJ960" i="60"/>
  <c r="BK960" i="60"/>
  <c r="BL960" i="60"/>
  <c r="BM960" i="60"/>
  <c r="BN960" i="60"/>
  <c r="BO960" i="60"/>
  <c r="BP960" i="60"/>
  <c r="BD961" i="60"/>
  <c r="BE961" i="60"/>
  <c r="BF961" i="60"/>
  <c r="BG961" i="60"/>
  <c r="BH961" i="60"/>
  <c r="BI961" i="60"/>
  <c r="BJ961" i="60"/>
  <c r="BK961" i="60"/>
  <c r="BL961" i="60"/>
  <c r="BM961" i="60"/>
  <c r="BN961" i="60"/>
  <c r="BO961" i="60"/>
  <c r="BP961" i="60"/>
  <c r="BD962" i="60"/>
  <c r="BE962" i="60"/>
  <c r="BF962" i="60"/>
  <c r="BG962" i="60"/>
  <c r="BH962" i="60"/>
  <c r="BI962" i="60"/>
  <c r="BJ962" i="60"/>
  <c r="BK962" i="60"/>
  <c r="BL962" i="60"/>
  <c r="BM962" i="60"/>
  <c r="BN962" i="60"/>
  <c r="BO962" i="60"/>
  <c r="BP962" i="60"/>
  <c r="BD963" i="60"/>
  <c r="BE963" i="60"/>
  <c r="BF963" i="60"/>
  <c r="BG963" i="60"/>
  <c r="BH963" i="60"/>
  <c r="BI963" i="60"/>
  <c r="BJ963" i="60"/>
  <c r="BK963" i="60"/>
  <c r="BL963" i="60"/>
  <c r="BM963" i="60"/>
  <c r="BN963" i="60"/>
  <c r="BO963" i="60"/>
  <c r="BP963" i="60"/>
  <c r="BD964" i="60"/>
  <c r="BE964" i="60"/>
  <c r="BF964" i="60"/>
  <c r="BG964" i="60"/>
  <c r="BH964" i="60"/>
  <c r="BI964" i="60"/>
  <c r="BJ964" i="60"/>
  <c r="BK964" i="60"/>
  <c r="BL964" i="60"/>
  <c r="BM964" i="60"/>
  <c r="BN964" i="60"/>
  <c r="BO964" i="60"/>
  <c r="BP964" i="60"/>
  <c r="BD965" i="60"/>
  <c r="BE965" i="60"/>
  <c r="BF965" i="60"/>
  <c r="BG965" i="60"/>
  <c r="BH965" i="60"/>
  <c r="BI965" i="60"/>
  <c r="BJ965" i="60"/>
  <c r="BK965" i="60"/>
  <c r="BL965" i="60"/>
  <c r="BM965" i="60"/>
  <c r="BN965" i="60"/>
  <c r="BO965" i="60"/>
  <c r="BP965" i="60"/>
  <c r="BD966" i="60"/>
  <c r="BE966" i="60"/>
  <c r="BF966" i="60"/>
  <c r="BG966" i="60"/>
  <c r="BH966" i="60"/>
  <c r="BI966" i="60"/>
  <c r="BJ966" i="60"/>
  <c r="BK966" i="60"/>
  <c r="BL966" i="60"/>
  <c r="BM966" i="60"/>
  <c r="BN966" i="60"/>
  <c r="BO966" i="60"/>
  <c r="BP966" i="60"/>
  <c r="BD967" i="60"/>
  <c r="BE967" i="60"/>
  <c r="BF967" i="60"/>
  <c r="BG967" i="60"/>
  <c r="BH967" i="60"/>
  <c r="BI967" i="60"/>
  <c r="BJ967" i="60"/>
  <c r="BK967" i="60"/>
  <c r="BL967" i="60"/>
  <c r="BM967" i="60"/>
  <c r="BN967" i="60"/>
  <c r="BO967" i="60"/>
  <c r="BP967" i="60"/>
  <c r="BD968" i="60"/>
  <c r="BE968" i="60"/>
  <c r="BF968" i="60"/>
  <c r="BG968" i="60"/>
  <c r="BH968" i="60"/>
  <c r="BI968" i="60"/>
  <c r="BJ968" i="60"/>
  <c r="BK968" i="60"/>
  <c r="BL968" i="60"/>
  <c r="BM968" i="60"/>
  <c r="BN968" i="60"/>
  <c r="BO968" i="60"/>
  <c r="BP968" i="60"/>
  <c r="BD969" i="60"/>
  <c r="BE969" i="60"/>
  <c r="BF969" i="60"/>
  <c r="BG969" i="60"/>
  <c r="BH969" i="60"/>
  <c r="BI969" i="60"/>
  <c r="BJ969" i="60"/>
  <c r="BK969" i="60"/>
  <c r="BL969" i="60"/>
  <c r="BM969" i="60"/>
  <c r="BN969" i="60"/>
  <c r="BO969" i="60"/>
  <c r="BP969" i="60"/>
  <c r="BD970" i="60"/>
  <c r="BE970" i="60"/>
  <c r="BF970" i="60"/>
  <c r="BG970" i="60"/>
  <c r="BH970" i="60"/>
  <c r="BI970" i="60"/>
  <c r="BJ970" i="60"/>
  <c r="BK970" i="60"/>
  <c r="BL970" i="60"/>
  <c r="BM970" i="60"/>
  <c r="BN970" i="60"/>
  <c r="BO970" i="60"/>
  <c r="BP970" i="60"/>
  <c r="BD971" i="60"/>
  <c r="BE971" i="60"/>
  <c r="BF971" i="60"/>
  <c r="BG971" i="60"/>
  <c r="BH971" i="60"/>
  <c r="BI971" i="60"/>
  <c r="BJ971" i="60"/>
  <c r="BK971" i="60"/>
  <c r="BL971" i="60"/>
  <c r="BM971" i="60"/>
  <c r="BN971" i="60"/>
  <c r="BO971" i="60"/>
  <c r="BP971" i="60"/>
  <c r="BD972" i="60"/>
  <c r="BE972" i="60"/>
  <c r="BF972" i="60"/>
  <c r="BG972" i="60"/>
  <c r="BH972" i="60"/>
  <c r="BI972" i="60"/>
  <c r="BJ972" i="60"/>
  <c r="BK972" i="60"/>
  <c r="BL972" i="60"/>
  <c r="BM972" i="60"/>
  <c r="BN972" i="60"/>
  <c r="BO972" i="60"/>
  <c r="BP972" i="60"/>
  <c r="BD973" i="60"/>
  <c r="BE973" i="60"/>
  <c r="BF973" i="60"/>
  <c r="BG973" i="60"/>
  <c r="BH973" i="60"/>
  <c r="BI973" i="60"/>
  <c r="BJ973" i="60"/>
  <c r="BK973" i="60"/>
  <c r="BL973" i="60"/>
  <c r="BM973" i="60"/>
  <c r="BN973" i="60"/>
  <c r="BO973" i="60"/>
  <c r="BP973" i="60"/>
  <c r="BD974" i="60"/>
  <c r="BE974" i="60"/>
  <c r="BF974" i="60"/>
  <c r="BG974" i="60"/>
  <c r="BH974" i="60"/>
  <c r="BI974" i="60"/>
  <c r="BJ974" i="60"/>
  <c r="BK974" i="60"/>
  <c r="BL974" i="60"/>
  <c r="BM974" i="60"/>
  <c r="BN974" i="60"/>
  <c r="BO974" i="60"/>
  <c r="BP974" i="60"/>
  <c r="BD975" i="60"/>
  <c r="BE975" i="60"/>
  <c r="BF975" i="60"/>
  <c r="BG975" i="60"/>
  <c r="BH975" i="60"/>
  <c r="BI975" i="60"/>
  <c r="BJ975" i="60"/>
  <c r="BK975" i="60"/>
  <c r="BL975" i="60"/>
  <c r="BM975" i="60"/>
  <c r="BN975" i="60"/>
  <c r="BO975" i="60"/>
  <c r="BP975" i="60"/>
  <c r="BD976" i="60"/>
  <c r="BE976" i="60"/>
  <c r="BF976" i="60"/>
  <c r="BG976" i="60"/>
  <c r="BH976" i="60"/>
  <c r="BI976" i="60"/>
  <c r="BJ976" i="60"/>
  <c r="BK976" i="60"/>
  <c r="BL976" i="60"/>
  <c r="BM976" i="60"/>
  <c r="BN976" i="60"/>
  <c r="BO976" i="60"/>
  <c r="BP976" i="60"/>
  <c r="BD977" i="60"/>
  <c r="BE977" i="60"/>
  <c r="BF977" i="60"/>
  <c r="BG977" i="60"/>
  <c r="BH977" i="60"/>
  <c r="BI977" i="60"/>
  <c r="BJ977" i="60"/>
  <c r="BK977" i="60"/>
  <c r="BL977" i="60"/>
  <c r="BM977" i="60"/>
  <c r="BN977" i="60"/>
  <c r="BO977" i="60"/>
  <c r="BP977" i="60"/>
  <c r="BD978" i="60"/>
  <c r="BE978" i="60"/>
  <c r="BF978" i="60"/>
  <c r="BG978" i="60"/>
  <c r="BH978" i="60"/>
  <c r="BI978" i="60"/>
  <c r="BJ978" i="60"/>
  <c r="BK978" i="60"/>
  <c r="BL978" i="60"/>
  <c r="BM978" i="60"/>
  <c r="BN978" i="60"/>
  <c r="BO978" i="60"/>
  <c r="BP978" i="60"/>
  <c r="BD979" i="60"/>
  <c r="BE979" i="60"/>
  <c r="BF979" i="60"/>
  <c r="BG979" i="60"/>
  <c r="BH979" i="60"/>
  <c r="BI979" i="60"/>
  <c r="BJ979" i="60"/>
  <c r="BK979" i="60"/>
  <c r="BL979" i="60"/>
  <c r="BM979" i="60"/>
  <c r="BN979" i="60"/>
  <c r="BO979" i="60"/>
  <c r="BP979" i="60"/>
  <c r="BD980" i="60"/>
  <c r="BE980" i="60"/>
  <c r="BF980" i="60"/>
  <c r="BG980" i="60"/>
  <c r="BH980" i="60"/>
  <c r="BI980" i="60"/>
  <c r="BJ980" i="60"/>
  <c r="BK980" i="60"/>
  <c r="BL980" i="60"/>
  <c r="BM980" i="60"/>
  <c r="BN980" i="60"/>
  <c r="BO980" i="60"/>
  <c r="BP980" i="60"/>
  <c r="BD981" i="60"/>
  <c r="BE981" i="60"/>
  <c r="BF981" i="60"/>
  <c r="BG981" i="60"/>
  <c r="BH981" i="60"/>
  <c r="BI981" i="60"/>
  <c r="BJ981" i="60"/>
  <c r="BK981" i="60"/>
  <c r="BL981" i="60"/>
  <c r="BM981" i="60"/>
  <c r="BN981" i="60"/>
  <c r="BO981" i="60"/>
  <c r="BP981" i="60"/>
  <c r="BD982" i="60"/>
  <c r="BE982" i="60"/>
  <c r="BF982" i="60"/>
  <c r="BG982" i="60"/>
  <c r="BH982" i="60"/>
  <c r="BI982" i="60"/>
  <c r="BJ982" i="60"/>
  <c r="BK982" i="60"/>
  <c r="BL982" i="60"/>
  <c r="BM982" i="60"/>
  <c r="BN982" i="60"/>
  <c r="BO982" i="60"/>
  <c r="BP982" i="60"/>
  <c r="BD983" i="60"/>
  <c r="BE983" i="60"/>
  <c r="BF983" i="60"/>
  <c r="BG983" i="60"/>
  <c r="BH983" i="60"/>
  <c r="BI983" i="60"/>
  <c r="BJ983" i="60"/>
  <c r="BK983" i="60"/>
  <c r="BL983" i="60"/>
  <c r="BM983" i="60"/>
  <c r="BN983" i="60"/>
  <c r="BO983" i="60"/>
  <c r="BP983" i="60"/>
  <c r="BD984" i="60"/>
  <c r="BE984" i="60"/>
  <c r="BF984" i="60"/>
  <c r="BG984" i="60"/>
  <c r="BH984" i="60"/>
  <c r="BI984" i="60"/>
  <c r="BJ984" i="60"/>
  <c r="BK984" i="60"/>
  <c r="BL984" i="60"/>
  <c r="BM984" i="60"/>
  <c r="BN984" i="60"/>
  <c r="BO984" i="60"/>
  <c r="BP984" i="60"/>
  <c r="BD985" i="60"/>
  <c r="BE985" i="60"/>
  <c r="BF985" i="60"/>
  <c r="BG985" i="60"/>
  <c r="BH985" i="60"/>
  <c r="BI985" i="60"/>
  <c r="BJ985" i="60"/>
  <c r="BK985" i="60"/>
  <c r="BL985" i="60"/>
  <c r="BM985" i="60"/>
  <c r="BN985" i="60"/>
  <c r="BO985" i="60"/>
  <c r="BP985" i="60"/>
  <c r="BD986" i="60"/>
  <c r="BE986" i="60"/>
  <c r="BF986" i="60"/>
  <c r="BG986" i="60"/>
  <c r="BH986" i="60"/>
  <c r="BI986" i="60"/>
  <c r="BJ986" i="60"/>
  <c r="BK986" i="60"/>
  <c r="BL986" i="60"/>
  <c r="BM986" i="60"/>
  <c r="BN986" i="60"/>
  <c r="BO986" i="60"/>
  <c r="BP986" i="60"/>
  <c r="BD987" i="60"/>
  <c r="BE987" i="60"/>
  <c r="BF987" i="60"/>
  <c r="BG987" i="60"/>
  <c r="BH987" i="60"/>
  <c r="BI987" i="60"/>
  <c r="BJ987" i="60"/>
  <c r="BK987" i="60"/>
  <c r="BL987" i="60"/>
  <c r="BM987" i="60"/>
  <c r="BN987" i="60"/>
  <c r="BO987" i="60"/>
  <c r="BP987" i="60"/>
  <c r="BD988" i="60"/>
  <c r="BE988" i="60"/>
  <c r="BF988" i="60"/>
  <c r="BG988" i="60"/>
  <c r="BH988" i="60"/>
  <c r="BI988" i="60"/>
  <c r="BJ988" i="60"/>
  <c r="BK988" i="60"/>
  <c r="BL988" i="60"/>
  <c r="BM988" i="60"/>
  <c r="BN988" i="60"/>
  <c r="BO988" i="60"/>
  <c r="BP988" i="60"/>
  <c r="BD989" i="60"/>
  <c r="BE989" i="60"/>
  <c r="BF989" i="60"/>
  <c r="BG989" i="60"/>
  <c r="BH989" i="60"/>
  <c r="BI989" i="60"/>
  <c r="BJ989" i="60"/>
  <c r="BK989" i="60"/>
  <c r="BL989" i="60"/>
  <c r="BM989" i="60"/>
  <c r="BN989" i="60"/>
  <c r="BO989" i="60"/>
  <c r="BP989" i="60"/>
  <c r="BD990" i="60"/>
  <c r="BE990" i="60"/>
  <c r="BF990" i="60"/>
  <c r="BG990" i="60"/>
  <c r="BH990" i="60"/>
  <c r="BI990" i="60"/>
  <c r="BJ990" i="60"/>
  <c r="BK990" i="60"/>
  <c r="BL990" i="60"/>
  <c r="BM990" i="60"/>
  <c r="BN990" i="60"/>
  <c r="BO990" i="60"/>
  <c r="BP990" i="60"/>
  <c r="BD991" i="60"/>
  <c r="BE991" i="60"/>
  <c r="BF991" i="60"/>
  <c r="BG991" i="60"/>
  <c r="BH991" i="60"/>
  <c r="BI991" i="60"/>
  <c r="BJ991" i="60"/>
  <c r="BK991" i="60"/>
  <c r="BL991" i="60"/>
  <c r="BM991" i="60"/>
  <c r="BN991" i="60"/>
  <c r="BO991" i="60"/>
  <c r="BP991" i="60"/>
  <c r="BD992" i="60"/>
  <c r="BE992" i="60"/>
  <c r="BF992" i="60"/>
  <c r="BG992" i="60"/>
  <c r="BH992" i="60"/>
  <c r="BI992" i="60"/>
  <c r="BJ992" i="60"/>
  <c r="BK992" i="60"/>
  <c r="BL992" i="60"/>
  <c r="BM992" i="60"/>
  <c r="BN992" i="60"/>
  <c r="BO992" i="60"/>
  <c r="BP992" i="60"/>
  <c r="BD993" i="60"/>
  <c r="BE993" i="60"/>
  <c r="BF993" i="60"/>
  <c r="BG993" i="60"/>
  <c r="BH993" i="60"/>
  <c r="BI993" i="60"/>
  <c r="BJ993" i="60"/>
  <c r="BK993" i="60"/>
  <c r="BL993" i="60"/>
  <c r="BM993" i="60"/>
  <c r="BN993" i="60"/>
  <c r="BO993" i="60"/>
  <c r="BP993" i="60"/>
  <c r="BD994" i="60"/>
  <c r="BE994" i="60"/>
  <c r="BF994" i="60"/>
  <c r="BG994" i="60"/>
  <c r="BH994" i="60"/>
  <c r="BI994" i="60"/>
  <c r="BJ994" i="60"/>
  <c r="BK994" i="60"/>
  <c r="BL994" i="60"/>
  <c r="BM994" i="60"/>
  <c r="BN994" i="60"/>
  <c r="BO994" i="60"/>
  <c r="BP994" i="60"/>
  <c r="BD995" i="60"/>
  <c r="BE995" i="60"/>
  <c r="BF995" i="60"/>
  <c r="BG995" i="60"/>
  <c r="BH995" i="60"/>
  <c r="BI995" i="60"/>
  <c r="BJ995" i="60"/>
  <c r="BK995" i="60"/>
  <c r="BL995" i="60"/>
  <c r="BM995" i="60"/>
  <c r="BN995" i="60"/>
  <c r="BO995" i="60"/>
  <c r="BP995" i="60"/>
  <c r="BD996" i="60"/>
  <c r="BE996" i="60"/>
  <c r="BF996" i="60"/>
  <c r="BG996" i="60"/>
  <c r="BH996" i="60"/>
  <c r="BI996" i="60"/>
  <c r="BJ996" i="60"/>
  <c r="BK996" i="60"/>
  <c r="BL996" i="60"/>
  <c r="BM996" i="60"/>
  <c r="BN996" i="60"/>
  <c r="BO996" i="60"/>
  <c r="BP996" i="60"/>
  <c r="BD997" i="60"/>
  <c r="BE997" i="60"/>
  <c r="BF997" i="60"/>
  <c r="BG997" i="60"/>
  <c r="BH997" i="60"/>
  <c r="BI997" i="60"/>
  <c r="BJ997" i="60"/>
  <c r="BK997" i="60"/>
  <c r="BL997" i="60"/>
  <c r="BM997" i="60"/>
  <c r="BN997" i="60"/>
  <c r="BO997" i="60"/>
  <c r="BP997" i="60"/>
  <c r="BD998" i="60"/>
  <c r="BE998" i="60"/>
  <c r="BF998" i="60"/>
  <c r="BG998" i="60"/>
  <c r="BH998" i="60"/>
  <c r="BI998" i="60"/>
  <c r="BJ998" i="60"/>
  <c r="BK998" i="60"/>
  <c r="BL998" i="60"/>
  <c r="BM998" i="60"/>
  <c r="BN998" i="60"/>
  <c r="BO998" i="60"/>
  <c r="BP998" i="60"/>
  <c r="BD999" i="60"/>
  <c r="BE999" i="60"/>
  <c r="BF999" i="60"/>
  <c r="BG999" i="60"/>
  <c r="BH999" i="60"/>
  <c r="BI999" i="60"/>
  <c r="BJ999" i="60"/>
  <c r="BK999" i="60"/>
  <c r="BL999" i="60"/>
  <c r="BM999" i="60"/>
  <c r="BN999" i="60"/>
  <c r="BO999" i="60"/>
  <c r="BP999" i="60"/>
  <c r="BD1000" i="60"/>
  <c r="BE1000" i="60"/>
  <c r="BF1000" i="60"/>
  <c r="BG1000" i="60"/>
  <c r="BH1000" i="60"/>
  <c r="BI1000" i="60"/>
  <c r="BJ1000" i="60"/>
  <c r="BK1000" i="60"/>
  <c r="BL1000" i="60"/>
  <c r="BM1000" i="60"/>
  <c r="BN1000" i="60"/>
  <c r="BO1000" i="60"/>
  <c r="BP1000" i="60"/>
  <c r="BD1001" i="60"/>
  <c r="BE1001" i="60"/>
  <c r="BF1001" i="60"/>
  <c r="BG1001" i="60"/>
  <c r="BH1001" i="60"/>
  <c r="BI1001" i="60"/>
  <c r="BJ1001" i="60"/>
  <c r="BK1001" i="60"/>
  <c r="BL1001" i="60"/>
  <c r="BM1001" i="60"/>
  <c r="BN1001" i="60"/>
  <c r="BO1001" i="60"/>
  <c r="BP1001" i="60"/>
  <c r="BD1002" i="60"/>
  <c r="BE1002" i="60"/>
  <c r="BF1002" i="60"/>
  <c r="BG1002" i="60"/>
  <c r="BH1002" i="60"/>
  <c r="BI1002" i="60"/>
  <c r="BJ1002" i="60"/>
  <c r="BK1002" i="60"/>
  <c r="BL1002" i="60"/>
  <c r="BM1002" i="60"/>
  <c r="BN1002" i="60"/>
  <c r="BO1002" i="60"/>
  <c r="BP1002" i="60"/>
  <c r="BD1003" i="60"/>
  <c r="BE1003" i="60"/>
  <c r="BF1003" i="60"/>
  <c r="BG1003" i="60"/>
  <c r="BH1003" i="60"/>
  <c r="BI1003" i="60"/>
  <c r="BJ1003" i="60"/>
  <c r="BK1003" i="60"/>
  <c r="BL1003" i="60"/>
  <c r="BM1003" i="60"/>
  <c r="BN1003" i="60"/>
  <c r="BO1003" i="60"/>
  <c r="BP1003" i="60"/>
  <c r="BD1004" i="60"/>
  <c r="BE1004" i="60"/>
  <c r="BF1004" i="60"/>
  <c r="BG1004" i="60"/>
  <c r="BH1004" i="60"/>
  <c r="BI1004" i="60"/>
  <c r="BJ1004" i="60"/>
  <c r="BK1004" i="60"/>
  <c r="BL1004" i="60"/>
  <c r="BM1004" i="60"/>
  <c r="BN1004" i="60"/>
  <c r="BO1004" i="60"/>
  <c r="BP1004" i="60"/>
  <c r="BD1005" i="60"/>
  <c r="BE1005" i="60"/>
  <c r="BF1005" i="60"/>
  <c r="BG1005" i="60"/>
  <c r="BH1005" i="60"/>
  <c r="BI1005" i="60"/>
  <c r="BJ1005" i="60"/>
  <c r="BK1005" i="60"/>
  <c r="BL1005" i="60"/>
  <c r="BM1005" i="60"/>
  <c r="BN1005" i="60"/>
  <c r="BO1005" i="60"/>
  <c r="BP1005" i="60"/>
  <c r="AU22" i="59"/>
  <c r="S22" i="59"/>
  <c r="AG23" i="59"/>
  <c r="AU23" i="59"/>
  <c r="S23" i="59"/>
  <c r="AG24" i="59"/>
  <c r="AU24" i="59"/>
  <c r="S24" i="59"/>
  <c r="AG25" i="59"/>
  <c r="AU25" i="59"/>
  <c r="S25" i="59"/>
  <c r="AG26" i="59"/>
  <c r="AU26" i="59"/>
  <c r="S26" i="59"/>
  <c r="AG27" i="59"/>
  <c r="AU27" i="59"/>
  <c r="S27" i="59"/>
  <c r="AG28" i="59"/>
  <c r="AU28" i="59"/>
  <c r="S28" i="59"/>
  <c r="AG29" i="59"/>
  <c r="AU29" i="59"/>
  <c r="S29" i="59"/>
  <c r="AG30" i="59"/>
  <c r="AU30" i="59"/>
  <c r="S30" i="59"/>
  <c r="AG31" i="59"/>
  <c r="AU31" i="59"/>
  <c r="S31" i="59"/>
  <c r="AG32" i="59"/>
  <c r="AU32" i="59"/>
  <c r="S32" i="59"/>
  <c r="AG33" i="59"/>
  <c r="AU33" i="59"/>
  <c r="S33" i="59"/>
  <c r="AG34" i="59"/>
  <c r="AU34" i="59"/>
  <c r="S34" i="59"/>
  <c r="AG35" i="59"/>
  <c r="AU35" i="59"/>
  <c r="S35" i="59"/>
  <c r="AG36" i="59"/>
  <c r="AU36" i="59"/>
  <c r="S36" i="59"/>
  <c r="AG37" i="59"/>
  <c r="AU37" i="59"/>
  <c r="S37" i="59"/>
  <c r="AG38" i="59"/>
  <c r="AU38" i="59"/>
  <c r="S38" i="59"/>
  <c r="AG39" i="59"/>
  <c r="AU39" i="59"/>
  <c r="S39" i="59"/>
  <c r="AG40" i="59"/>
  <c r="AU40" i="59"/>
  <c r="S40" i="59"/>
  <c r="AG41" i="59"/>
  <c r="AU41" i="59"/>
  <c r="S41" i="59"/>
  <c r="AG42" i="59"/>
  <c r="AU42" i="59"/>
  <c r="S42" i="59"/>
  <c r="AG43" i="59"/>
  <c r="AU43" i="59"/>
  <c r="S43" i="59"/>
  <c r="AG44" i="59"/>
  <c r="AU44" i="59"/>
  <c r="S44" i="59"/>
  <c r="AG45" i="59"/>
  <c r="AU45" i="59"/>
  <c r="S45" i="59"/>
  <c r="AG46" i="59"/>
  <c r="AU46" i="59"/>
  <c r="S46" i="59"/>
  <c r="AG47" i="59"/>
  <c r="AU47" i="59"/>
  <c r="S47" i="59"/>
  <c r="AG48" i="59"/>
  <c r="AU48" i="59"/>
  <c r="S48" i="59"/>
  <c r="AG49" i="59"/>
  <c r="AU49" i="59"/>
  <c r="S49" i="59"/>
  <c r="AG50" i="59"/>
  <c r="AU50" i="59"/>
  <c r="S50" i="59"/>
  <c r="AG51" i="59"/>
  <c r="AU51" i="59"/>
  <c r="S51" i="59"/>
  <c r="AG52" i="59"/>
  <c r="AU52" i="59"/>
  <c r="S52" i="59"/>
  <c r="AG53" i="59"/>
  <c r="AU53" i="59"/>
  <c r="S53" i="59"/>
  <c r="AG54" i="59"/>
  <c r="AU54" i="59"/>
  <c r="S54" i="59"/>
  <c r="AG55" i="59"/>
  <c r="AU55" i="59"/>
  <c r="S55" i="59"/>
  <c r="AG56" i="59"/>
  <c r="AU56" i="59"/>
  <c r="S56" i="59"/>
  <c r="AG57" i="59"/>
  <c r="AU57" i="59"/>
  <c r="S57" i="59"/>
  <c r="AG58" i="59"/>
  <c r="AU58" i="59"/>
  <c r="S58" i="59"/>
  <c r="AG59" i="59"/>
  <c r="AU59" i="59"/>
  <c r="S59" i="59"/>
  <c r="AG60" i="59"/>
  <c r="AU60" i="59"/>
  <c r="S60" i="59"/>
  <c r="AG61" i="59"/>
  <c r="AU61" i="59"/>
  <c r="S61" i="59"/>
  <c r="AG62" i="59"/>
  <c r="AU62" i="59"/>
  <c r="S62" i="59"/>
  <c r="AG63" i="59"/>
  <c r="AU63" i="59"/>
  <c r="S63" i="59"/>
  <c r="AG64" i="59"/>
  <c r="AU64" i="59"/>
  <c r="S64" i="59"/>
  <c r="AG65" i="59"/>
  <c r="AU65" i="59"/>
  <c r="S65" i="59"/>
  <c r="AG66" i="59"/>
  <c r="AU66" i="59"/>
  <c r="S66" i="59"/>
  <c r="AG67" i="59"/>
  <c r="AU67" i="59"/>
  <c r="S67" i="59"/>
  <c r="AG68" i="59"/>
  <c r="AU68" i="59"/>
  <c r="S68" i="59"/>
  <c r="AG69" i="59"/>
  <c r="AU69" i="59"/>
  <c r="S69" i="59"/>
  <c r="AG70" i="59"/>
  <c r="AU70" i="59"/>
  <c r="S70" i="59"/>
  <c r="AG71" i="59"/>
  <c r="AU71" i="59"/>
  <c r="S71" i="59"/>
  <c r="AG72" i="59"/>
  <c r="AU72" i="59"/>
  <c r="S72" i="59"/>
  <c r="AG73" i="59"/>
  <c r="AU73" i="59"/>
  <c r="S73" i="59"/>
  <c r="AG74" i="59"/>
  <c r="AU74" i="59"/>
  <c r="S74" i="59"/>
  <c r="AG75" i="59"/>
  <c r="AU75" i="59"/>
  <c r="S75" i="59"/>
  <c r="AG76" i="59"/>
  <c r="AU76" i="59"/>
  <c r="S76" i="59"/>
  <c r="AG77" i="59"/>
  <c r="AU77" i="59"/>
  <c r="S77" i="59"/>
  <c r="AG78" i="59"/>
  <c r="AU78" i="59"/>
  <c r="S78" i="59"/>
  <c r="AG79" i="59"/>
  <c r="AU79" i="59"/>
  <c r="S79" i="59"/>
  <c r="AG80" i="59"/>
  <c r="AU80" i="59"/>
  <c r="S80" i="59"/>
  <c r="AG81" i="59"/>
  <c r="AU81" i="59"/>
  <c r="S81" i="59"/>
  <c r="AG82" i="59"/>
  <c r="AU82" i="59"/>
  <c r="S82" i="59"/>
  <c r="AG83" i="59"/>
  <c r="AU83" i="59"/>
  <c r="S83" i="59"/>
  <c r="AG84" i="59"/>
  <c r="AU84" i="59"/>
  <c r="S84" i="59"/>
  <c r="AG85" i="59"/>
  <c r="AU85" i="59"/>
  <c r="S85" i="59"/>
  <c r="AG86" i="59"/>
  <c r="AU86" i="59"/>
  <c r="S86" i="59"/>
  <c r="AG87" i="59"/>
  <c r="AU87" i="59"/>
  <c r="S87" i="59"/>
  <c r="AG88" i="59"/>
  <c r="AU88" i="59"/>
  <c r="S88" i="59"/>
  <c r="AG89" i="59"/>
  <c r="AU89" i="59"/>
  <c r="S89" i="59"/>
  <c r="AG90" i="59"/>
  <c r="AU90" i="59"/>
  <c r="S90" i="59"/>
  <c r="AG91" i="59"/>
  <c r="AU91" i="59"/>
  <c r="S91" i="59"/>
  <c r="AG92" i="59"/>
  <c r="AU92" i="59"/>
  <c r="S92" i="59"/>
  <c r="AG93" i="59"/>
  <c r="AU93" i="59"/>
  <c r="S93" i="59"/>
  <c r="AG94" i="59"/>
  <c r="AU94" i="59"/>
  <c r="S94" i="59"/>
  <c r="AG95" i="59"/>
  <c r="AU95" i="59"/>
  <c r="S95" i="59"/>
  <c r="AG96" i="59"/>
  <c r="AU96" i="59"/>
  <c r="S96" i="59"/>
  <c r="AG97" i="59"/>
  <c r="AU97" i="59"/>
  <c r="S97" i="59"/>
  <c r="AG98" i="59"/>
  <c r="AU98" i="59"/>
  <c r="S98" i="59"/>
  <c r="AG99" i="59"/>
  <c r="AU99" i="59"/>
  <c r="S99" i="59"/>
  <c r="AG100" i="59"/>
  <c r="AU100" i="59"/>
  <c r="S100" i="59"/>
  <c r="AG101" i="59"/>
  <c r="AU101" i="59"/>
  <c r="S101" i="59"/>
  <c r="AG102" i="59"/>
  <c r="AU102" i="59"/>
  <c r="S102" i="59"/>
  <c r="AG103" i="59"/>
  <c r="AU103" i="59"/>
  <c r="S103" i="59"/>
  <c r="AG104" i="59"/>
  <c r="AU104" i="59"/>
  <c r="S104" i="59"/>
  <c r="AG105" i="59"/>
  <c r="AU105" i="59"/>
  <c r="S105" i="59"/>
  <c r="S6" i="63"/>
  <c r="S7" i="63"/>
  <c r="S8" i="63"/>
  <c r="S105" i="61"/>
  <c r="R105" i="61"/>
  <c r="Q105" i="61"/>
  <c r="P105" i="61"/>
  <c r="O105" i="61"/>
  <c r="N105" i="61"/>
  <c r="M105" i="61"/>
  <c r="L105" i="61"/>
  <c r="K105" i="61"/>
  <c r="J105" i="61"/>
  <c r="I105" i="61"/>
  <c r="H105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S103" i="61"/>
  <c r="R103" i="61"/>
  <c r="Q103" i="61"/>
  <c r="P103" i="61"/>
  <c r="O103" i="61"/>
  <c r="N103" i="61"/>
  <c r="M103" i="61"/>
  <c r="L103" i="61"/>
  <c r="K103" i="61"/>
  <c r="J103" i="61"/>
  <c r="I103" i="61"/>
  <c r="H103" i="61"/>
  <c r="S102" i="61"/>
  <c r="R102" i="61"/>
  <c r="Q102" i="61"/>
  <c r="P102" i="61"/>
  <c r="O102" i="61"/>
  <c r="N102" i="61"/>
  <c r="M102" i="61"/>
  <c r="L102" i="61"/>
  <c r="K102" i="61"/>
  <c r="J102" i="61"/>
  <c r="I102" i="61"/>
  <c r="H102" i="61"/>
  <c r="S101" i="61"/>
  <c r="R101" i="61"/>
  <c r="Q101" i="61"/>
  <c r="P101" i="61"/>
  <c r="O101" i="61"/>
  <c r="N101" i="61"/>
  <c r="M101" i="61"/>
  <c r="L101" i="61"/>
  <c r="K101" i="61"/>
  <c r="J101" i="61"/>
  <c r="I101" i="61"/>
  <c r="H101" i="61"/>
  <c r="S100" i="61"/>
  <c r="R100" i="61"/>
  <c r="Q100" i="61"/>
  <c r="P100" i="61"/>
  <c r="O100" i="61"/>
  <c r="N100" i="61"/>
  <c r="M100" i="61"/>
  <c r="L100" i="61"/>
  <c r="K100" i="61"/>
  <c r="J100" i="61"/>
  <c r="I100" i="61"/>
  <c r="H100" i="61"/>
  <c r="S99" i="61"/>
  <c r="R99" i="61"/>
  <c r="Q99" i="61"/>
  <c r="P99" i="61"/>
  <c r="O99" i="61"/>
  <c r="N99" i="61"/>
  <c r="M99" i="61"/>
  <c r="L99" i="61"/>
  <c r="K99" i="61"/>
  <c r="J99" i="61"/>
  <c r="I99" i="61"/>
  <c r="H99" i="61"/>
  <c r="S98" i="61"/>
  <c r="R98" i="61"/>
  <c r="Q98" i="61"/>
  <c r="P98" i="61"/>
  <c r="O98" i="61"/>
  <c r="N98" i="61"/>
  <c r="M98" i="61"/>
  <c r="L98" i="61"/>
  <c r="K98" i="61"/>
  <c r="J98" i="61"/>
  <c r="I98" i="61"/>
  <c r="H98" i="61"/>
  <c r="S97" i="61"/>
  <c r="R97" i="61"/>
  <c r="Q97" i="61"/>
  <c r="P97" i="61"/>
  <c r="O97" i="61"/>
  <c r="N97" i="61"/>
  <c r="M97" i="61"/>
  <c r="L97" i="61"/>
  <c r="K97" i="61"/>
  <c r="J97" i="61"/>
  <c r="I97" i="61"/>
  <c r="H97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S95" i="61"/>
  <c r="R95" i="61"/>
  <c r="Q95" i="61"/>
  <c r="P95" i="61"/>
  <c r="O95" i="61"/>
  <c r="N95" i="61"/>
  <c r="M95" i="61"/>
  <c r="L95" i="61"/>
  <c r="K95" i="61"/>
  <c r="J95" i="61"/>
  <c r="I95" i="61"/>
  <c r="H95" i="61"/>
  <c r="S94" i="61"/>
  <c r="R94" i="61"/>
  <c r="Q94" i="61"/>
  <c r="P94" i="61"/>
  <c r="O94" i="61"/>
  <c r="N94" i="61"/>
  <c r="M94" i="61"/>
  <c r="L94" i="61"/>
  <c r="K94" i="61"/>
  <c r="J94" i="61"/>
  <c r="I94" i="61"/>
  <c r="H94" i="61"/>
  <c r="S93" i="61"/>
  <c r="R93" i="61"/>
  <c r="Q93" i="61"/>
  <c r="P93" i="61"/>
  <c r="O93" i="61"/>
  <c r="N93" i="61"/>
  <c r="M93" i="61"/>
  <c r="L93" i="61"/>
  <c r="K93" i="61"/>
  <c r="J93" i="61"/>
  <c r="I93" i="61"/>
  <c r="H93" i="61"/>
  <c r="S92" i="61"/>
  <c r="R92" i="61"/>
  <c r="Q92" i="61"/>
  <c r="P92" i="61"/>
  <c r="O92" i="61"/>
  <c r="N92" i="61"/>
  <c r="M92" i="61"/>
  <c r="L92" i="61"/>
  <c r="K92" i="61"/>
  <c r="J92" i="61"/>
  <c r="I92" i="61"/>
  <c r="H92" i="61"/>
  <c r="S91" i="61"/>
  <c r="R91" i="61"/>
  <c r="Q91" i="61"/>
  <c r="P91" i="61"/>
  <c r="O91" i="61"/>
  <c r="N91" i="61"/>
  <c r="M91" i="61"/>
  <c r="L91" i="61"/>
  <c r="K91" i="61"/>
  <c r="J91" i="61"/>
  <c r="I91" i="61"/>
  <c r="H91" i="61"/>
  <c r="S90" i="61"/>
  <c r="R90" i="61"/>
  <c r="Q90" i="61"/>
  <c r="P90" i="61"/>
  <c r="O90" i="61"/>
  <c r="N90" i="61"/>
  <c r="M90" i="61"/>
  <c r="L90" i="61"/>
  <c r="K90" i="61"/>
  <c r="J90" i="61"/>
  <c r="I90" i="61"/>
  <c r="H90" i="61"/>
  <c r="S89" i="61"/>
  <c r="R89" i="61"/>
  <c r="Q89" i="61"/>
  <c r="P89" i="61"/>
  <c r="O89" i="61"/>
  <c r="N89" i="61"/>
  <c r="M89" i="61"/>
  <c r="L89" i="61"/>
  <c r="K89" i="61"/>
  <c r="J89" i="61"/>
  <c r="I89" i="61"/>
  <c r="H89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S87" i="61"/>
  <c r="R87" i="61"/>
  <c r="Q87" i="61"/>
  <c r="P87" i="61"/>
  <c r="O87" i="61"/>
  <c r="N87" i="61"/>
  <c r="M87" i="61"/>
  <c r="L87" i="61"/>
  <c r="K87" i="61"/>
  <c r="J87" i="61"/>
  <c r="I87" i="61"/>
  <c r="H87" i="61"/>
  <c r="S86" i="61"/>
  <c r="R86" i="61"/>
  <c r="Q86" i="61"/>
  <c r="P86" i="61"/>
  <c r="O86" i="61"/>
  <c r="N86" i="61"/>
  <c r="M86" i="61"/>
  <c r="L86" i="61"/>
  <c r="K86" i="61"/>
  <c r="J86" i="61"/>
  <c r="I86" i="61"/>
  <c r="H86" i="61"/>
  <c r="S85" i="61"/>
  <c r="R85" i="61"/>
  <c r="Q85" i="61"/>
  <c r="P85" i="61"/>
  <c r="O85" i="61"/>
  <c r="N85" i="61"/>
  <c r="M85" i="61"/>
  <c r="L85" i="61"/>
  <c r="K85" i="61"/>
  <c r="J85" i="61"/>
  <c r="I85" i="61"/>
  <c r="H85" i="61"/>
  <c r="S84" i="61"/>
  <c r="R84" i="61"/>
  <c r="Q84" i="61"/>
  <c r="P84" i="61"/>
  <c r="O84" i="61"/>
  <c r="N84" i="61"/>
  <c r="M84" i="61"/>
  <c r="L84" i="61"/>
  <c r="K84" i="61"/>
  <c r="J84" i="61"/>
  <c r="I84" i="61"/>
  <c r="H84" i="61"/>
  <c r="S83" i="61"/>
  <c r="R83" i="61"/>
  <c r="Q83" i="61"/>
  <c r="P83" i="61"/>
  <c r="O83" i="61"/>
  <c r="N83" i="61"/>
  <c r="M83" i="61"/>
  <c r="L83" i="61"/>
  <c r="K83" i="61"/>
  <c r="J83" i="61"/>
  <c r="I83" i="61"/>
  <c r="H83" i="61"/>
  <c r="S82" i="61"/>
  <c r="R82" i="61"/>
  <c r="Q82" i="61"/>
  <c r="P82" i="61"/>
  <c r="O82" i="61"/>
  <c r="N82" i="61"/>
  <c r="M82" i="61"/>
  <c r="L82" i="61"/>
  <c r="K82" i="61"/>
  <c r="J82" i="61"/>
  <c r="I82" i="61"/>
  <c r="H82" i="61"/>
  <c r="S81" i="61"/>
  <c r="R81" i="61"/>
  <c r="Q81" i="61"/>
  <c r="P81" i="61"/>
  <c r="O81" i="61"/>
  <c r="N81" i="61"/>
  <c r="M81" i="61"/>
  <c r="L81" i="61"/>
  <c r="K81" i="61"/>
  <c r="J81" i="61"/>
  <c r="I81" i="61"/>
  <c r="H81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S79" i="61"/>
  <c r="R79" i="61"/>
  <c r="Q79" i="61"/>
  <c r="P79" i="61"/>
  <c r="O79" i="61"/>
  <c r="N79" i="61"/>
  <c r="M79" i="61"/>
  <c r="L79" i="61"/>
  <c r="K79" i="61"/>
  <c r="J79" i="61"/>
  <c r="I79" i="61"/>
  <c r="H79" i="61"/>
  <c r="S78" i="61"/>
  <c r="R78" i="61"/>
  <c r="Q78" i="61"/>
  <c r="P78" i="61"/>
  <c r="O78" i="61"/>
  <c r="N78" i="61"/>
  <c r="M78" i="61"/>
  <c r="L78" i="61"/>
  <c r="K78" i="61"/>
  <c r="J78" i="61"/>
  <c r="I78" i="61"/>
  <c r="H78" i="61"/>
  <c r="S77" i="61"/>
  <c r="R77" i="61"/>
  <c r="Q77" i="61"/>
  <c r="P77" i="61"/>
  <c r="O77" i="61"/>
  <c r="N77" i="61"/>
  <c r="M77" i="61"/>
  <c r="L77" i="61"/>
  <c r="K77" i="61"/>
  <c r="J77" i="61"/>
  <c r="I77" i="61"/>
  <c r="H77" i="61"/>
  <c r="S76" i="61"/>
  <c r="R76" i="61"/>
  <c r="Q76" i="61"/>
  <c r="P76" i="61"/>
  <c r="O76" i="61"/>
  <c r="N76" i="61"/>
  <c r="M76" i="61"/>
  <c r="L76" i="61"/>
  <c r="K76" i="61"/>
  <c r="J76" i="61"/>
  <c r="I76" i="61"/>
  <c r="H76" i="61"/>
  <c r="S75" i="61"/>
  <c r="R75" i="61"/>
  <c r="Q75" i="61"/>
  <c r="P75" i="61"/>
  <c r="O75" i="61"/>
  <c r="N75" i="61"/>
  <c r="M75" i="61"/>
  <c r="L75" i="61"/>
  <c r="K75" i="61"/>
  <c r="J75" i="61"/>
  <c r="I75" i="61"/>
  <c r="H75" i="61"/>
  <c r="S74" i="61"/>
  <c r="R74" i="61"/>
  <c r="Q74" i="61"/>
  <c r="P74" i="61"/>
  <c r="O74" i="61"/>
  <c r="N74" i="61"/>
  <c r="M74" i="61"/>
  <c r="L74" i="61"/>
  <c r="K74" i="61"/>
  <c r="J74" i="61"/>
  <c r="I74" i="61"/>
  <c r="H74" i="61"/>
  <c r="S73" i="61"/>
  <c r="R73" i="61"/>
  <c r="Q73" i="61"/>
  <c r="P73" i="61"/>
  <c r="O73" i="61"/>
  <c r="N73" i="61"/>
  <c r="M73" i="61"/>
  <c r="L73" i="61"/>
  <c r="K73" i="61"/>
  <c r="J73" i="61"/>
  <c r="I73" i="61"/>
  <c r="H73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S71" i="61"/>
  <c r="R71" i="61"/>
  <c r="Q71" i="61"/>
  <c r="P71" i="61"/>
  <c r="O71" i="61"/>
  <c r="N71" i="61"/>
  <c r="M71" i="61"/>
  <c r="L71" i="61"/>
  <c r="K71" i="61"/>
  <c r="J71" i="61"/>
  <c r="I71" i="61"/>
  <c r="H71" i="61"/>
  <c r="S70" i="61"/>
  <c r="R70" i="61"/>
  <c r="Q70" i="61"/>
  <c r="P70" i="61"/>
  <c r="O70" i="61"/>
  <c r="N70" i="61"/>
  <c r="M70" i="61"/>
  <c r="L70" i="61"/>
  <c r="K70" i="61"/>
  <c r="J70" i="61"/>
  <c r="I70" i="61"/>
  <c r="H70" i="61"/>
  <c r="S69" i="61"/>
  <c r="R69" i="61"/>
  <c r="Q69" i="61"/>
  <c r="P69" i="61"/>
  <c r="O69" i="61"/>
  <c r="N69" i="61"/>
  <c r="M69" i="61"/>
  <c r="L69" i="61"/>
  <c r="K69" i="61"/>
  <c r="J69" i="61"/>
  <c r="I69" i="61"/>
  <c r="H69" i="61"/>
  <c r="S68" i="61"/>
  <c r="R68" i="61"/>
  <c r="Q68" i="61"/>
  <c r="P68" i="61"/>
  <c r="O68" i="61"/>
  <c r="N68" i="61"/>
  <c r="M68" i="61"/>
  <c r="L68" i="61"/>
  <c r="K68" i="61"/>
  <c r="J68" i="61"/>
  <c r="I68" i="61"/>
  <c r="H68" i="61"/>
  <c r="S67" i="61"/>
  <c r="R67" i="61"/>
  <c r="Q67" i="61"/>
  <c r="P67" i="61"/>
  <c r="O67" i="61"/>
  <c r="N67" i="61"/>
  <c r="M67" i="61"/>
  <c r="L67" i="61"/>
  <c r="K67" i="61"/>
  <c r="J67" i="61"/>
  <c r="I67" i="61"/>
  <c r="H67" i="61"/>
  <c r="S66" i="61"/>
  <c r="R66" i="61"/>
  <c r="Q66" i="61"/>
  <c r="P66" i="61"/>
  <c r="O66" i="61"/>
  <c r="N66" i="61"/>
  <c r="M66" i="61"/>
  <c r="L66" i="61"/>
  <c r="K66" i="61"/>
  <c r="J66" i="61"/>
  <c r="I66" i="61"/>
  <c r="H66" i="61"/>
  <c r="S65" i="61"/>
  <c r="R65" i="61"/>
  <c r="Q65" i="61"/>
  <c r="P65" i="61"/>
  <c r="O65" i="61"/>
  <c r="N65" i="61"/>
  <c r="M65" i="61"/>
  <c r="L65" i="61"/>
  <c r="K65" i="61"/>
  <c r="J65" i="61"/>
  <c r="I65" i="61"/>
  <c r="H65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S63" i="61"/>
  <c r="R63" i="61"/>
  <c r="Q63" i="61"/>
  <c r="P63" i="61"/>
  <c r="O63" i="61"/>
  <c r="N63" i="61"/>
  <c r="M63" i="61"/>
  <c r="L63" i="61"/>
  <c r="K63" i="61"/>
  <c r="J63" i="61"/>
  <c r="I63" i="61"/>
  <c r="H63" i="61"/>
  <c r="S62" i="61"/>
  <c r="R62" i="61"/>
  <c r="Q62" i="61"/>
  <c r="P62" i="61"/>
  <c r="O62" i="61"/>
  <c r="N62" i="61"/>
  <c r="M62" i="61"/>
  <c r="L62" i="61"/>
  <c r="K62" i="61"/>
  <c r="J62" i="61"/>
  <c r="I62" i="61"/>
  <c r="H62" i="61"/>
  <c r="S61" i="61"/>
  <c r="R61" i="61"/>
  <c r="Q61" i="61"/>
  <c r="P61" i="61"/>
  <c r="O61" i="61"/>
  <c r="N61" i="61"/>
  <c r="M61" i="61"/>
  <c r="L61" i="61"/>
  <c r="K61" i="61"/>
  <c r="J61" i="61"/>
  <c r="I61" i="61"/>
  <c r="H61" i="61"/>
  <c r="S60" i="61"/>
  <c r="R60" i="61"/>
  <c r="Q60" i="61"/>
  <c r="P60" i="61"/>
  <c r="O60" i="61"/>
  <c r="N60" i="61"/>
  <c r="M60" i="61"/>
  <c r="L60" i="61"/>
  <c r="K60" i="61"/>
  <c r="J60" i="61"/>
  <c r="I60" i="61"/>
  <c r="H60" i="61"/>
  <c r="S59" i="61"/>
  <c r="R59" i="61"/>
  <c r="Q59" i="61"/>
  <c r="P59" i="61"/>
  <c r="O59" i="61"/>
  <c r="N59" i="61"/>
  <c r="M59" i="61"/>
  <c r="L59" i="61"/>
  <c r="K59" i="61"/>
  <c r="J59" i="61"/>
  <c r="I59" i="61"/>
  <c r="H59" i="61"/>
  <c r="S58" i="61"/>
  <c r="R58" i="61"/>
  <c r="Q58" i="61"/>
  <c r="P58" i="61"/>
  <c r="O58" i="61"/>
  <c r="N58" i="61"/>
  <c r="M58" i="61"/>
  <c r="L58" i="61"/>
  <c r="K58" i="61"/>
  <c r="J58" i="61"/>
  <c r="I58" i="61"/>
  <c r="H58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S55" i="61"/>
  <c r="R55" i="61"/>
  <c r="Q55" i="61"/>
  <c r="P55" i="61"/>
  <c r="O55" i="61"/>
  <c r="N55" i="61"/>
  <c r="M55" i="61"/>
  <c r="L55" i="61"/>
  <c r="K55" i="61"/>
  <c r="J55" i="61"/>
  <c r="I55" i="61"/>
  <c r="H55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S53" i="61"/>
  <c r="R53" i="61"/>
  <c r="Q53" i="61"/>
  <c r="P53" i="61"/>
  <c r="O53" i="61"/>
  <c r="N53" i="61"/>
  <c r="M53" i="61"/>
  <c r="L53" i="61"/>
  <c r="K53" i="61"/>
  <c r="J53" i="61"/>
  <c r="I53" i="61"/>
  <c r="H53" i="61"/>
  <c r="S52" i="61"/>
  <c r="R52" i="61"/>
  <c r="Q52" i="61"/>
  <c r="P52" i="61"/>
  <c r="O52" i="61"/>
  <c r="N52" i="61"/>
  <c r="M52" i="61"/>
  <c r="L52" i="61"/>
  <c r="K52" i="61"/>
  <c r="J52" i="61"/>
  <c r="I52" i="61"/>
  <c r="H52" i="61"/>
  <c r="S51" i="61"/>
  <c r="R51" i="61"/>
  <c r="Q51" i="61"/>
  <c r="P51" i="61"/>
  <c r="O51" i="61"/>
  <c r="N51" i="61"/>
  <c r="M51" i="61"/>
  <c r="L51" i="61"/>
  <c r="K51" i="61"/>
  <c r="J51" i="61"/>
  <c r="I51" i="61"/>
  <c r="H51" i="61"/>
  <c r="S50" i="61"/>
  <c r="R50" i="61"/>
  <c r="Q50" i="61"/>
  <c r="P50" i="61"/>
  <c r="O50" i="61"/>
  <c r="N50" i="61"/>
  <c r="M50" i="61"/>
  <c r="L50" i="61"/>
  <c r="K50" i="61"/>
  <c r="J50" i="61"/>
  <c r="I50" i="61"/>
  <c r="H50" i="61"/>
  <c r="S49" i="61"/>
  <c r="R49" i="61"/>
  <c r="Q49" i="61"/>
  <c r="P49" i="61"/>
  <c r="O49" i="61"/>
  <c r="N49" i="61"/>
  <c r="M49" i="61"/>
  <c r="L49" i="61"/>
  <c r="K49" i="61"/>
  <c r="J49" i="61"/>
  <c r="I49" i="61"/>
  <c r="H49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S47" i="61"/>
  <c r="R47" i="61"/>
  <c r="Q47" i="61"/>
  <c r="P47" i="61"/>
  <c r="O47" i="61"/>
  <c r="N47" i="61"/>
  <c r="M47" i="61"/>
  <c r="L47" i="61"/>
  <c r="K47" i="61"/>
  <c r="J47" i="61"/>
  <c r="I47" i="61"/>
  <c r="H47" i="61"/>
  <c r="S46" i="61"/>
  <c r="R46" i="61"/>
  <c r="Q46" i="61"/>
  <c r="P46" i="61"/>
  <c r="O46" i="61"/>
  <c r="N46" i="61"/>
  <c r="M46" i="61"/>
  <c r="L46" i="61"/>
  <c r="K46" i="61"/>
  <c r="J46" i="61"/>
  <c r="I46" i="61"/>
  <c r="H46" i="61"/>
  <c r="S45" i="61"/>
  <c r="R45" i="61"/>
  <c r="Q45" i="61"/>
  <c r="P45" i="61"/>
  <c r="O45" i="61"/>
  <c r="N45" i="61"/>
  <c r="M45" i="61"/>
  <c r="L45" i="61"/>
  <c r="K45" i="61"/>
  <c r="J45" i="61"/>
  <c r="I45" i="61"/>
  <c r="H45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S37" i="61"/>
  <c r="R37" i="61"/>
  <c r="Q37" i="61"/>
  <c r="P37" i="61"/>
  <c r="O37" i="61"/>
  <c r="N37" i="61"/>
  <c r="M37" i="61"/>
  <c r="L37" i="61"/>
  <c r="K37" i="61"/>
  <c r="J37" i="61"/>
  <c r="I37" i="61"/>
  <c r="H37" i="61"/>
  <c r="S36" i="61"/>
  <c r="R36" i="61"/>
  <c r="Q36" i="61"/>
  <c r="P36" i="61"/>
  <c r="O36" i="61"/>
  <c r="N36" i="61"/>
  <c r="M36" i="61"/>
  <c r="L36" i="61"/>
  <c r="K36" i="61"/>
  <c r="J36" i="61"/>
  <c r="I36" i="61"/>
  <c r="H36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S9" i="61"/>
  <c r="R9" i="61"/>
  <c r="Q9" i="61"/>
  <c r="P9" i="61"/>
  <c r="O9" i="61"/>
  <c r="N9" i="61"/>
  <c r="M9" i="61"/>
  <c r="L9" i="61"/>
  <c r="K9" i="61"/>
  <c r="J9" i="61"/>
  <c r="I9" i="61"/>
  <c r="H9" i="61"/>
  <c r="S8" i="61"/>
  <c r="R8" i="61"/>
  <c r="Q8" i="61"/>
  <c r="P8" i="61"/>
  <c r="O8" i="61"/>
  <c r="N8" i="61"/>
  <c r="M8" i="61"/>
  <c r="L8" i="61"/>
  <c r="K8" i="61"/>
  <c r="J8" i="61"/>
  <c r="I8" i="61"/>
  <c r="H8" i="61"/>
  <c r="S7" i="61"/>
  <c r="R7" i="61"/>
  <c r="Q7" i="61"/>
  <c r="P7" i="61"/>
  <c r="O7" i="61"/>
  <c r="N7" i="61"/>
  <c r="M7" i="61"/>
  <c r="L7" i="61"/>
  <c r="K7" i="61"/>
  <c r="J7" i="61"/>
  <c r="I7" i="61"/>
  <c r="H7" i="61"/>
  <c r="S6" i="61"/>
  <c r="R6" i="61"/>
  <c r="Q6" i="61"/>
  <c r="P6" i="61"/>
  <c r="O6" i="61"/>
  <c r="N6" i="61"/>
  <c r="M6" i="61"/>
  <c r="L6" i="61"/>
  <c r="K6" i="61"/>
  <c r="J6" i="61"/>
  <c r="I6" i="61"/>
  <c r="H6" i="61"/>
  <c r="AF105" i="59"/>
  <c r="AT105" i="59"/>
  <c r="R105" i="59"/>
  <c r="AE105" i="59"/>
  <c r="AS105" i="59"/>
  <c r="Q105" i="59"/>
  <c r="AD105" i="59"/>
  <c r="AR105" i="59"/>
  <c r="P105" i="59"/>
  <c r="AC105" i="59"/>
  <c r="AQ105" i="59"/>
  <c r="O105" i="59"/>
  <c r="AB105" i="59"/>
  <c r="AP105" i="59"/>
  <c r="N105" i="59"/>
  <c r="AA105" i="59"/>
  <c r="AO105" i="59"/>
  <c r="M105" i="59"/>
  <c r="Z105" i="59"/>
  <c r="AN105" i="59"/>
  <c r="L105" i="59"/>
  <c r="Y105" i="59"/>
  <c r="AM105" i="59"/>
  <c r="K105" i="59"/>
  <c r="X105" i="59"/>
  <c r="AL105" i="59"/>
  <c r="J105" i="59"/>
  <c r="W105" i="59"/>
  <c r="AK105" i="59"/>
  <c r="I105" i="59"/>
  <c r="V105" i="59"/>
  <c r="AJ105" i="59"/>
  <c r="H105" i="59"/>
  <c r="U105" i="59"/>
  <c r="AI105" i="59"/>
  <c r="G105" i="59"/>
  <c r="AF104" i="59"/>
  <c r="AT104" i="59"/>
  <c r="R104" i="59"/>
  <c r="AE104" i="59"/>
  <c r="AS104" i="59"/>
  <c r="Q104" i="59"/>
  <c r="AD104" i="59"/>
  <c r="AR104" i="59"/>
  <c r="P104" i="59"/>
  <c r="AC104" i="59"/>
  <c r="AQ104" i="59"/>
  <c r="O104" i="59"/>
  <c r="AB104" i="59"/>
  <c r="AP104" i="59"/>
  <c r="N104" i="59"/>
  <c r="AA104" i="59"/>
  <c r="AO104" i="59"/>
  <c r="M104" i="59"/>
  <c r="Z104" i="59"/>
  <c r="AN104" i="59"/>
  <c r="L104" i="59"/>
  <c r="Y104" i="59"/>
  <c r="AM104" i="59"/>
  <c r="K104" i="59"/>
  <c r="X104" i="59"/>
  <c r="AL104" i="59"/>
  <c r="J104" i="59"/>
  <c r="W104" i="59"/>
  <c r="AK104" i="59"/>
  <c r="I104" i="59"/>
  <c r="V104" i="59"/>
  <c r="AJ104" i="59"/>
  <c r="H104" i="59"/>
  <c r="U104" i="59"/>
  <c r="AI104" i="59"/>
  <c r="G104" i="59"/>
  <c r="AF103" i="59"/>
  <c r="AT103" i="59"/>
  <c r="R103" i="59"/>
  <c r="AE103" i="59"/>
  <c r="AS103" i="59"/>
  <c r="Q103" i="59"/>
  <c r="AD103" i="59"/>
  <c r="AR103" i="59"/>
  <c r="P103" i="59"/>
  <c r="AC103" i="59"/>
  <c r="AQ103" i="59"/>
  <c r="O103" i="59"/>
  <c r="AB103" i="59"/>
  <c r="AP103" i="59"/>
  <c r="N103" i="59"/>
  <c r="AA103" i="59"/>
  <c r="AO103" i="59"/>
  <c r="M103" i="59"/>
  <c r="Z103" i="59"/>
  <c r="AN103" i="59"/>
  <c r="L103" i="59"/>
  <c r="Y103" i="59"/>
  <c r="AM103" i="59"/>
  <c r="K103" i="59"/>
  <c r="X103" i="59"/>
  <c r="AL103" i="59"/>
  <c r="J103" i="59"/>
  <c r="W103" i="59"/>
  <c r="AK103" i="59"/>
  <c r="I103" i="59"/>
  <c r="V103" i="59"/>
  <c r="AJ103" i="59"/>
  <c r="H103" i="59"/>
  <c r="U103" i="59"/>
  <c r="AI103" i="59"/>
  <c r="G103" i="59"/>
  <c r="AF102" i="59"/>
  <c r="AT102" i="59"/>
  <c r="R102" i="59"/>
  <c r="AE102" i="59"/>
  <c r="AS102" i="59"/>
  <c r="Q102" i="59"/>
  <c r="AD102" i="59"/>
  <c r="AR102" i="59"/>
  <c r="P102" i="59"/>
  <c r="AC102" i="59"/>
  <c r="AQ102" i="59"/>
  <c r="O102" i="59"/>
  <c r="AB102" i="59"/>
  <c r="AP102" i="59"/>
  <c r="N102" i="59"/>
  <c r="AA102" i="59"/>
  <c r="AO102" i="59"/>
  <c r="M102" i="59"/>
  <c r="Z102" i="59"/>
  <c r="AN102" i="59"/>
  <c r="L102" i="59"/>
  <c r="Y102" i="59"/>
  <c r="AM102" i="59"/>
  <c r="K102" i="59"/>
  <c r="X102" i="59"/>
  <c r="AL102" i="59"/>
  <c r="J102" i="59"/>
  <c r="W102" i="59"/>
  <c r="AK102" i="59"/>
  <c r="I102" i="59"/>
  <c r="V102" i="59"/>
  <c r="AJ102" i="59"/>
  <c r="H102" i="59"/>
  <c r="U102" i="59"/>
  <c r="AI102" i="59"/>
  <c r="G102" i="59"/>
  <c r="AF101" i="59"/>
  <c r="AT101" i="59"/>
  <c r="R101" i="59"/>
  <c r="AE101" i="59"/>
  <c r="AS101" i="59"/>
  <c r="Q101" i="59"/>
  <c r="AD101" i="59"/>
  <c r="AR101" i="59"/>
  <c r="P101" i="59"/>
  <c r="AC101" i="59"/>
  <c r="AQ101" i="59"/>
  <c r="O101" i="59"/>
  <c r="AB101" i="59"/>
  <c r="AP101" i="59"/>
  <c r="N101" i="59"/>
  <c r="AA101" i="59"/>
  <c r="AO101" i="59"/>
  <c r="M101" i="59"/>
  <c r="Z101" i="59"/>
  <c r="AN101" i="59"/>
  <c r="L101" i="59"/>
  <c r="Y101" i="59"/>
  <c r="AM101" i="59"/>
  <c r="K101" i="59"/>
  <c r="X101" i="59"/>
  <c r="AL101" i="59"/>
  <c r="J101" i="59"/>
  <c r="W101" i="59"/>
  <c r="AK101" i="59"/>
  <c r="I101" i="59"/>
  <c r="V101" i="59"/>
  <c r="AJ101" i="59"/>
  <c r="H101" i="59"/>
  <c r="U101" i="59"/>
  <c r="AI101" i="59"/>
  <c r="G101" i="59"/>
  <c r="AF100" i="59"/>
  <c r="AT100" i="59"/>
  <c r="R100" i="59"/>
  <c r="AE100" i="59"/>
  <c r="AS100" i="59"/>
  <c r="Q100" i="59"/>
  <c r="AD100" i="59"/>
  <c r="AR100" i="59"/>
  <c r="P100" i="59"/>
  <c r="AC100" i="59"/>
  <c r="AQ100" i="59"/>
  <c r="O100" i="59"/>
  <c r="AB100" i="59"/>
  <c r="AP100" i="59"/>
  <c r="N100" i="59"/>
  <c r="AA100" i="59"/>
  <c r="AO100" i="59"/>
  <c r="M100" i="59"/>
  <c r="Z100" i="59"/>
  <c r="AN100" i="59"/>
  <c r="L100" i="59"/>
  <c r="Y100" i="59"/>
  <c r="AM100" i="59"/>
  <c r="K100" i="59"/>
  <c r="X100" i="59"/>
  <c r="AL100" i="59"/>
  <c r="J100" i="59"/>
  <c r="W100" i="59"/>
  <c r="AK100" i="59"/>
  <c r="I100" i="59"/>
  <c r="V100" i="59"/>
  <c r="AJ100" i="59"/>
  <c r="H100" i="59"/>
  <c r="U100" i="59"/>
  <c r="AI100" i="59"/>
  <c r="G100" i="59"/>
  <c r="AF99" i="59"/>
  <c r="AT99" i="59"/>
  <c r="R99" i="59"/>
  <c r="AE99" i="59"/>
  <c r="AS99" i="59"/>
  <c r="Q99" i="59"/>
  <c r="AD99" i="59"/>
  <c r="AR99" i="59"/>
  <c r="P99" i="59"/>
  <c r="AC99" i="59"/>
  <c r="AQ99" i="59"/>
  <c r="O99" i="59"/>
  <c r="AB99" i="59"/>
  <c r="AP99" i="59"/>
  <c r="N99" i="59"/>
  <c r="AA99" i="59"/>
  <c r="AO99" i="59"/>
  <c r="M99" i="59"/>
  <c r="Z99" i="59"/>
  <c r="AN99" i="59"/>
  <c r="L99" i="59"/>
  <c r="Y99" i="59"/>
  <c r="AM99" i="59"/>
  <c r="K99" i="59"/>
  <c r="X99" i="59"/>
  <c r="AL99" i="59"/>
  <c r="J99" i="59"/>
  <c r="W99" i="59"/>
  <c r="AK99" i="59"/>
  <c r="I99" i="59"/>
  <c r="V99" i="59"/>
  <c r="AJ99" i="59"/>
  <c r="H99" i="59"/>
  <c r="U99" i="59"/>
  <c r="AI99" i="59"/>
  <c r="G99" i="59"/>
  <c r="AF98" i="59"/>
  <c r="AT98" i="59"/>
  <c r="R98" i="59"/>
  <c r="AE98" i="59"/>
  <c r="AS98" i="59"/>
  <c r="Q98" i="59"/>
  <c r="AD98" i="59"/>
  <c r="AR98" i="59"/>
  <c r="P98" i="59"/>
  <c r="AC98" i="59"/>
  <c r="AQ98" i="59"/>
  <c r="O98" i="59"/>
  <c r="AB98" i="59"/>
  <c r="AP98" i="59"/>
  <c r="N98" i="59"/>
  <c r="AA98" i="59"/>
  <c r="AO98" i="59"/>
  <c r="M98" i="59"/>
  <c r="Z98" i="59"/>
  <c r="AN98" i="59"/>
  <c r="L98" i="59"/>
  <c r="Y98" i="59"/>
  <c r="AM98" i="59"/>
  <c r="K98" i="59"/>
  <c r="X98" i="59"/>
  <c r="AL98" i="59"/>
  <c r="J98" i="59"/>
  <c r="W98" i="59"/>
  <c r="AK98" i="59"/>
  <c r="I98" i="59"/>
  <c r="V98" i="59"/>
  <c r="AJ98" i="59"/>
  <c r="H98" i="59"/>
  <c r="U98" i="59"/>
  <c r="AI98" i="59"/>
  <c r="G98" i="59"/>
  <c r="AF97" i="59"/>
  <c r="AT97" i="59"/>
  <c r="R97" i="59"/>
  <c r="AE97" i="59"/>
  <c r="AS97" i="59"/>
  <c r="Q97" i="59"/>
  <c r="AD97" i="59"/>
  <c r="AR97" i="59"/>
  <c r="P97" i="59"/>
  <c r="AC97" i="59"/>
  <c r="AQ97" i="59"/>
  <c r="O97" i="59"/>
  <c r="AB97" i="59"/>
  <c r="AP97" i="59"/>
  <c r="N97" i="59"/>
  <c r="AA97" i="59"/>
  <c r="AO97" i="59"/>
  <c r="M97" i="59"/>
  <c r="Z97" i="59"/>
  <c r="AN97" i="59"/>
  <c r="L97" i="59"/>
  <c r="Y97" i="59"/>
  <c r="AM97" i="59"/>
  <c r="K97" i="59"/>
  <c r="X97" i="59"/>
  <c r="AL97" i="59"/>
  <c r="J97" i="59"/>
  <c r="W97" i="59"/>
  <c r="AK97" i="59"/>
  <c r="I97" i="59"/>
  <c r="V97" i="59"/>
  <c r="AJ97" i="59"/>
  <c r="H97" i="59"/>
  <c r="U97" i="59"/>
  <c r="AI97" i="59"/>
  <c r="G97" i="59"/>
  <c r="AF96" i="59"/>
  <c r="AT96" i="59"/>
  <c r="R96" i="59"/>
  <c r="AE96" i="59"/>
  <c r="AS96" i="59"/>
  <c r="Q96" i="59"/>
  <c r="AD96" i="59"/>
  <c r="AR96" i="59"/>
  <c r="P96" i="59"/>
  <c r="AC96" i="59"/>
  <c r="AQ96" i="59"/>
  <c r="O96" i="59"/>
  <c r="AB96" i="59"/>
  <c r="AP96" i="59"/>
  <c r="N96" i="59"/>
  <c r="AA96" i="59"/>
  <c r="AO96" i="59"/>
  <c r="M96" i="59"/>
  <c r="Z96" i="59"/>
  <c r="AN96" i="59"/>
  <c r="L96" i="59"/>
  <c r="Y96" i="59"/>
  <c r="AM96" i="59"/>
  <c r="K96" i="59"/>
  <c r="X96" i="59"/>
  <c r="AL96" i="59"/>
  <c r="J96" i="59"/>
  <c r="W96" i="59"/>
  <c r="AK96" i="59"/>
  <c r="I96" i="59"/>
  <c r="V96" i="59"/>
  <c r="AJ96" i="59"/>
  <c r="H96" i="59"/>
  <c r="U96" i="59"/>
  <c r="AI96" i="59"/>
  <c r="G96" i="59"/>
  <c r="AF95" i="59"/>
  <c r="AT95" i="59"/>
  <c r="R95" i="59"/>
  <c r="AE95" i="59"/>
  <c r="AS95" i="59"/>
  <c r="Q95" i="59"/>
  <c r="AD95" i="59"/>
  <c r="AR95" i="59"/>
  <c r="P95" i="59"/>
  <c r="AC95" i="59"/>
  <c r="AQ95" i="59"/>
  <c r="O95" i="59"/>
  <c r="AB95" i="59"/>
  <c r="AP95" i="59"/>
  <c r="N95" i="59"/>
  <c r="AA95" i="59"/>
  <c r="AO95" i="59"/>
  <c r="M95" i="59"/>
  <c r="Z95" i="59"/>
  <c r="AN95" i="59"/>
  <c r="L95" i="59"/>
  <c r="Y95" i="59"/>
  <c r="AM95" i="59"/>
  <c r="K95" i="59"/>
  <c r="X95" i="59"/>
  <c r="AL95" i="59"/>
  <c r="J95" i="59"/>
  <c r="W95" i="59"/>
  <c r="AK95" i="59"/>
  <c r="I95" i="59"/>
  <c r="V95" i="59"/>
  <c r="AJ95" i="59"/>
  <c r="H95" i="59"/>
  <c r="U95" i="59"/>
  <c r="AI95" i="59"/>
  <c r="G95" i="59"/>
  <c r="AF94" i="59"/>
  <c r="AT94" i="59"/>
  <c r="R94" i="59"/>
  <c r="AE94" i="59"/>
  <c r="AS94" i="59"/>
  <c r="Q94" i="59"/>
  <c r="AD94" i="59"/>
  <c r="AR94" i="59"/>
  <c r="P94" i="59"/>
  <c r="AC94" i="59"/>
  <c r="AQ94" i="59"/>
  <c r="O94" i="59"/>
  <c r="AB94" i="59"/>
  <c r="AP94" i="59"/>
  <c r="N94" i="59"/>
  <c r="AA94" i="59"/>
  <c r="AO94" i="59"/>
  <c r="M94" i="59"/>
  <c r="Z94" i="59"/>
  <c r="AN94" i="59"/>
  <c r="L94" i="59"/>
  <c r="Y94" i="59"/>
  <c r="AM94" i="59"/>
  <c r="K94" i="59"/>
  <c r="X94" i="59"/>
  <c r="AL94" i="59"/>
  <c r="J94" i="59"/>
  <c r="W94" i="59"/>
  <c r="AK94" i="59"/>
  <c r="I94" i="59"/>
  <c r="V94" i="59"/>
  <c r="AJ94" i="59"/>
  <c r="H94" i="59"/>
  <c r="U94" i="59"/>
  <c r="AI94" i="59"/>
  <c r="G94" i="59"/>
  <c r="AF93" i="59"/>
  <c r="AT93" i="59"/>
  <c r="R93" i="59"/>
  <c r="AE93" i="59"/>
  <c r="AS93" i="59"/>
  <c r="Q93" i="59"/>
  <c r="AD93" i="59"/>
  <c r="AR93" i="59"/>
  <c r="P93" i="59"/>
  <c r="AC93" i="59"/>
  <c r="AQ93" i="59"/>
  <c r="O93" i="59"/>
  <c r="AB93" i="59"/>
  <c r="AP93" i="59"/>
  <c r="N93" i="59"/>
  <c r="AA93" i="59"/>
  <c r="AO93" i="59"/>
  <c r="M93" i="59"/>
  <c r="Z93" i="59"/>
  <c r="AN93" i="59"/>
  <c r="L93" i="59"/>
  <c r="Y93" i="59"/>
  <c r="AM93" i="59"/>
  <c r="K93" i="59"/>
  <c r="X93" i="59"/>
  <c r="AL93" i="59"/>
  <c r="J93" i="59"/>
  <c r="W93" i="59"/>
  <c r="AK93" i="59"/>
  <c r="I93" i="59"/>
  <c r="V93" i="59"/>
  <c r="AJ93" i="59"/>
  <c r="H93" i="59"/>
  <c r="U93" i="59"/>
  <c r="AI93" i="59"/>
  <c r="G93" i="59"/>
  <c r="AF92" i="59"/>
  <c r="AT92" i="59"/>
  <c r="R92" i="59"/>
  <c r="AE92" i="59"/>
  <c r="AS92" i="59"/>
  <c r="Q92" i="59"/>
  <c r="AD92" i="59"/>
  <c r="AR92" i="59"/>
  <c r="P92" i="59"/>
  <c r="AC92" i="59"/>
  <c r="AQ92" i="59"/>
  <c r="O92" i="59"/>
  <c r="AB92" i="59"/>
  <c r="AP92" i="59"/>
  <c r="N92" i="59"/>
  <c r="AA92" i="59"/>
  <c r="AO92" i="59"/>
  <c r="M92" i="59"/>
  <c r="Z92" i="59"/>
  <c r="AN92" i="59"/>
  <c r="L92" i="59"/>
  <c r="Y92" i="59"/>
  <c r="AM92" i="59"/>
  <c r="K92" i="59"/>
  <c r="X92" i="59"/>
  <c r="AL92" i="59"/>
  <c r="J92" i="59"/>
  <c r="W92" i="59"/>
  <c r="AK92" i="59"/>
  <c r="I92" i="59"/>
  <c r="V92" i="59"/>
  <c r="AJ92" i="59"/>
  <c r="H92" i="59"/>
  <c r="U92" i="59"/>
  <c r="AI92" i="59"/>
  <c r="G92" i="59"/>
  <c r="AF91" i="59"/>
  <c r="AT91" i="59"/>
  <c r="R91" i="59"/>
  <c r="AE91" i="59"/>
  <c r="AS91" i="59"/>
  <c r="Q91" i="59"/>
  <c r="AD91" i="59"/>
  <c r="AR91" i="59"/>
  <c r="P91" i="59"/>
  <c r="AC91" i="59"/>
  <c r="AQ91" i="59"/>
  <c r="O91" i="59"/>
  <c r="AB91" i="59"/>
  <c r="AP91" i="59"/>
  <c r="N91" i="59"/>
  <c r="AA91" i="59"/>
  <c r="AO91" i="59"/>
  <c r="M91" i="59"/>
  <c r="Z91" i="59"/>
  <c r="AN91" i="59"/>
  <c r="L91" i="59"/>
  <c r="Y91" i="59"/>
  <c r="AM91" i="59"/>
  <c r="K91" i="59"/>
  <c r="X91" i="59"/>
  <c r="AL91" i="59"/>
  <c r="J91" i="59"/>
  <c r="W91" i="59"/>
  <c r="AK91" i="59"/>
  <c r="I91" i="59"/>
  <c r="V91" i="59"/>
  <c r="AJ91" i="59"/>
  <c r="H91" i="59"/>
  <c r="U91" i="59"/>
  <c r="AI91" i="59"/>
  <c r="G91" i="59"/>
  <c r="AF90" i="59"/>
  <c r="AT90" i="59"/>
  <c r="R90" i="59"/>
  <c r="AE90" i="59"/>
  <c r="AS90" i="59"/>
  <c r="Q90" i="59"/>
  <c r="AD90" i="59"/>
  <c r="AR90" i="59"/>
  <c r="P90" i="59"/>
  <c r="AC90" i="59"/>
  <c r="AQ90" i="59"/>
  <c r="O90" i="59"/>
  <c r="AB90" i="59"/>
  <c r="AP90" i="59"/>
  <c r="N90" i="59"/>
  <c r="AA90" i="59"/>
  <c r="AO90" i="59"/>
  <c r="M90" i="59"/>
  <c r="Z90" i="59"/>
  <c r="AN90" i="59"/>
  <c r="L90" i="59"/>
  <c r="Y90" i="59"/>
  <c r="AM90" i="59"/>
  <c r="K90" i="59"/>
  <c r="X90" i="59"/>
  <c r="AL90" i="59"/>
  <c r="J90" i="59"/>
  <c r="W90" i="59"/>
  <c r="AK90" i="59"/>
  <c r="I90" i="59"/>
  <c r="V90" i="59"/>
  <c r="AJ90" i="59"/>
  <c r="H90" i="59"/>
  <c r="U90" i="59"/>
  <c r="AI90" i="59"/>
  <c r="G90" i="59"/>
  <c r="AF89" i="59"/>
  <c r="AT89" i="59"/>
  <c r="R89" i="59"/>
  <c r="AE89" i="59"/>
  <c r="AS89" i="59"/>
  <c r="Q89" i="59"/>
  <c r="AD89" i="59"/>
  <c r="AR89" i="59"/>
  <c r="P89" i="59"/>
  <c r="AC89" i="59"/>
  <c r="AQ89" i="59"/>
  <c r="O89" i="59"/>
  <c r="AB89" i="59"/>
  <c r="AP89" i="59"/>
  <c r="N89" i="59"/>
  <c r="AA89" i="59"/>
  <c r="AO89" i="59"/>
  <c r="M89" i="59"/>
  <c r="Z89" i="59"/>
  <c r="AN89" i="59"/>
  <c r="L89" i="59"/>
  <c r="Y89" i="59"/>
  <c r="AM89" i="59"/>
  <c r="K89" i="59"/>
  <c r="X89" i="59"/>
  <c r="AL89" i="59"/>
  <c r="J89" i="59"/>
  <c r="W89" i="59"/>
  <c r="AK89" i="59"/>
  <c r="I89" i="59"/>
  <c r="V89" i="59"/>
  <c r="AJ89" i="59"/>
  <c r="H89" i="59"/>
  <c r="U89" i="59"/>
  <c r="AI89" i="59"/>
  <c r="G89" i="59"/>
  <c r="AF88" i="59"/>
  <c r="AT88" i="59"/>
  <c r="R88" i="59"/>
  <c r="AE88" i="59"/>
  <c r="AS88" i="59"/>
  <c r="Q88" i="59"/>
  <c r="AD88" i="59"/>
  <c r="AR88" i="59"/>
  <c r="P88" i="59"/>
  <c r="AC88" i="59"/>
  <c r="AQ88" i="59"/>
  <c r="O88" i="59"/>
  <c r="AB88" i="59"/>
  <c r="AP88" i="59"/>
  <c r="N88" i="59"/>
  <c r="AA88" i="59"/>
  <c r="AO88" i="59"/>
  <c r="M88" i="59"/>
  <c r="Z88" i="59"/>
  <c r="AN88" i="59"/>
  <c r="L88" i="59"/>
  <c r="Y88" i="59"/>
  <c r="AM88" i="59"/>
  <c r="K88" i="59"/>
  <c r="X88" i="59"/>
  <c r="AL88" i="59"/>
  <c r="J88" i="59"/>
  <c r="W88" i="59"/>
  <c r="AK88" i="59"/>
  <c r="I88" i="59"/>
  <c r="V88" i="59"/>
  <c r="AJ88" i="59"/>
  <c r="H88" i="59"/>
  <c r="U88" i="59"/>
  <c r="AI88" i="59"/>
  <c r="G88" i="59"/>
  <c r="AF87" i="59"/>
  <c r="AT87" i="59"/>
  <c r="R87" i="59"/>
  <c r="AE87" i="59"/>
  <c r="AS87" i="59"/>
  <c r="Q87" i="59"/>
  <c r="AD87" i="59"/>
  <c r="AR87" i="59"/>
  <c r="P87" i="59"/>
  <c r="AC87" i="59"/>
  <c r="AQ87" i="59"/>
  <c r="O87" i="59"/>
  <c r="AB87" i="59"/>
  <c r="AP87" i="59"/>
  <c r="N87" i="59"/>
  <c r="AA87" i="59"/>
  <c r="AO87" i="59"/>
  <c r="M87" i="59"/>
  <c r="Z87" i="59"/>
  <c r="AN87" i="59"/>
  <c r="L87" i="59"/>
  <c r="Y87" i="59"/>
  <c r="AM87" i="59"/>
  <c r="K87" i="59"/>
  <c r="X87" i="59"/>
  <c r="AL87" i="59"/>
  <c r="J87" i="59"/>
  <c r="W87" i="59"/>
  <c r="AK87" i="59"/>
  <c r="I87" i="59"/>
  <c r="V87" i="59"/>
  <c r="AJ87" i="59"/>
  <c r="H87" i="59"/>
  <c r="U87" i="59"/>
  <c r="AI87" i="59"/>
  <c r="G87" i="59"/>
  <c r="AF86" i="59"/>
  <c r="AT86" i="59"/>
  <c r="R86" i="59"/>
  <c r="AE86" i="59"/>
  <c r="AS86" i="59"/>
  <c r="Q86" i="59"/>
  <c r="AD86" i="59"/>
  <c r="AR86" i="59"/>
  <c r="P86" i="59"/>
  <c r="AC86" i="59"/>
  <c r="AQ86" i="59"/>
  <c r="O86" i="59"/>
  <c r="AB86" i="59"/>
  <c r="AP86" i="59"/>
  <c r="N86" i="59"/>
  <c r="AA86" i="59"/>
  <c r="AO86" i="59"/>
  <c r="M86" i="59"/>
  <c r="Z86" i="59"/>
  <c r="AN86" i="59"/>
  <c r="L86" i="59"/>
  <c r="Y86" i="59"/>
  <c r="AM86" i="59"/>
  <c r="K86" i="59"/>
  <c r="X86" i="59"/>
  <c r="AL86" i="59"/>
  <c r="J86" i="59"/>
  <c r="W86" i="59"/>
  <c r="AK86" i="59"/>
  <c r="I86" i="59"/>
  <c r="V86" i="59"/>
  <c r="AJ86" i="59"/>
  <c r="H86" i="59"/>
  <c r="U86" i="59"/>
  <c r="AI86" i="59"/>
  <c r="G86" i="59"/>
  <c r="AF85" i="59"/>
  <c r="AT85" i="59"/>
  <c r="R85" i="59"/>
  <c r="AE85" i="59"/>
  <c r="AS85" i="59"/>
  <c r="Q85" i="59"/>
  <c r="AD85" i="59"/>
  <c r="AR85" i="59"/>
  <c r="P85" i="59"/>
  <c r="AC85" i="59"/>
  <c r="AQ85" i="59"/>
  <c r="O85" i="59"/>
  <c r="AB85" i="59"/>
  <c r="AP85" i="59"/>
  <c r="N85" i="59"/>
  <c r="AA85" i="59"/>
  <c r="AO85" i="59"/>
  <c r="M85" i="59"/>
  <c r="Z85" i="59"/>
  <c r="AN85" i="59"/>
  <c r="L85" i="59"/>
  <c r="Y85" i="59"/>
  <c r="AM85" i="59"/>
  <c r="K85" i="59"/>
  <c r="X85" i="59"/>
  <c r="AL85" i="59"/>
  <c r="J85" i="59"/>
  <c r="W85" i="59"/>
  <c r="AK85" i="59"/>
  <c r="I85" i="59"/>
  <c r="V85" i="59"/>
  <c r="AJ85" i="59"/>
  <c r="H85" i="59"/>
  <c r="U85" i="59"/>
  <c r="AI85" i="59"/>
  <c r="G85" i="59"/>
  <c r="AF84" i="59"/>
  <c r="AT84" i="59"/>
  <c r="R84" i="59"/>
  <c r="AE84" i="59"/>
  <c r="AS84" i="59"/>
  <c r="Q84" i="59"/>
  <c r="AD84" i="59"/>
  <c r="AR84" i="59"/>
  <c r="P84" i="59"/>
  <c r="AC84" i="59"/>
  <c r="AQ84" i="59"/>
  <c r="O84" i="59"/>
  <c r="AB84" i="59"/>
  <c r="AP84" i="59"/>
  <c r="N84" i="59"/>
  <c r="AA84" i="59"/>
  <c r="AO84" i="59"/>
  <c r="M84" i="59"/>
  <c r="Z84" i="59"/>
  <c r="AN84" i="59"/>
  <c r="L84" i="59"/>
  <c r="Y84" i="59"/>
  <c r="AM84" i="59"/>
  <c r="K84" i="59"/>
  <c r="X84" i="59"/>
  <c r="AL84" i="59"/>
  <c r="J84" i="59"/>
  <c r="W84" i="59"/>
  <c r="AK84" i="59"/>
  <c r="I84" i="59"/>
  <c r="V84" i="59"/>
  <c r="AJ84" i="59"/>
  <c r="H84" i="59"/>
  <c r="U84" i="59"/>
  <c r="AI84" i="59"/>
  <c r="G84" i="59"/>
  <c r="AF83" i="59"/>
  <c r="AT83" i="59"/>
  <c r="R83" i="59"/>
  <c r="AE83" i="59"/>
  <c r="AS83" i="59"/>
  <c r="Q83" i="59"/>
  <c r="AD83" i="59"/>
  <c r="AR83" i="59"/>
  <c r="P83" i="59"/>
  <c r="AC83" i="59"/>
  <c r="AQ83" i="59"/>
  <c r="O83" i="59"/>
  <c r="AB83" i="59"/>
  <c r="AP83" i="59"/>
  <c r="N83" i="59"/>
  <c r="AA83" i="59"/>
  <c r="AO83" i="59"/>
  <c r="M83" i="59"/>
  <c r="Z83" i="59"/>
  <c r="AN83" i="59"/>
  <c r="L83" i="59"/>
  <c r="Y83" i="59"/>
  <c r="AM83" i="59"/>
  <c r="K83" i="59"/>
  <c r="X83" i="59"/>
  <c r="AL83" i="59"/>
  <c r="J83" i="59"/>
  <c r="W83" i="59"/>
  <c r="AK83" i="59"/>
  <c r="I83" i="59"/>
  <c r="V83" i="59"/>
  <c r="AJ83" i="59"/>
  <c r="H83" i="59"/>
  <c r="U83" i="59"/>
  <c r="AI83" i="59"/>
  <c r="G83" i="59"/>
  <c r="AF82" i="59"/>
  <c r="AT82" i="59"/>
  <c r="R82" i="59"/>
  <c r="AE82" i="59"/>
  <c r="AS82" i="59"/>
  <c r="Q82" i="59"/>
  <c r="AD82" i="59"/>
  <c r="AR82" i="59"/>
  <c r="P82" i="59"/>
  <c r="AC82" i="59"/>
  <c r="AQ82" i="59"/>
  <c r="O82" i="59"/>
  <c r="AB82" i="59"/>
  <c r="AP82" i="59"/>
  <c r="N82" i="59"/>
  <c r="AA82" i="59"/>
  <c r="AO82" i="59"/>
  <c r="M82" i="59"/>
  <c r="Z82" i="59"/>
  <c r="AN82" i="59"/>
  <c r="L82" i="59"/>
  <c r="Y82" i="59"/>
  <c r="AM82" i="59"/>
  <c r="K82" i="59"/>
  <c r="X82" i="59"/>
  <c r="AL82" i="59"/>
  <c r="J82" i="59"/>
  <c r="W82" i="59"/>
  <c r="AK82" i="59"/>
  <c r="I82" i="59"/>
  <c r="V82" i="59"/>
  <c r="AJ82" i="59"/>
  <c r="H82" i="59"/>
  <c r="U82" i="59"/>
  <c r="AI82" i="59"/>
  <c r="G82" i="59"/>
  <c r="AF81" i="59"/>
  <c r="AT81" i="59"/>
  <c r="R81" i="59"/>
  <c r="AE81" i="59"/>
  <c r="AS81" i="59"/>
  <c r="Q81" i="59"/>
  <c r="AD81" i="59"/>
  <c r="AR81" i="59"/>
  <c r="P81" i="59"/>
  <c r="AC81" i="59"/>
  <c r="AQ81" i="59"/>
  <c r="O81" i="59"/>
  <c r="AB81" i="59"/>
  <c r="AP81" i="59"/>
  <c r="N81" i="59"/>
  <c r="AA81" i="59"/>
  <c r="AO81" i="59"/>
  <c r="M81" i="59"/>
  <c r="Z81" i="59"/>
  <c r="AN81" i="59"/>
  <c r="L81" i="59"/>
  <c r="Y81" i="59"/>
  <c r="AM81" i="59"/>
  <c r="K81" i="59"/>
  <c r="X81" i="59"/>
  <c r="AL81" i="59"/>
  <c r="J81" i="59"/>
  <c r="W81" i="59"/>
  <c r="AK81" i="59"/>
  <c r="I81" i="59"/>
  <c r="V81" i="59"/>
  <c r="AJ81" i="59"/>
  <c r="H81" i="59"/>
  <c r="U81" i="59"/>
  <c r="AI81" i="59"/>
  <c r="G81" i="59"/>
  <c r="AF80" i="59"/>
  <c r="AT80" i="59"/>
  <c r="R80" i="59"/>
  <c r="AE80" i="59"/>
  <c r="AS80" i="59"/>
  <c r="Q80" i="59"/>
  <c r="AD80" i="59"/>
  <c r="AR80" i="59"/>
  <c r="P80" i="59"/>
  <c r="AC80" i="59"/>
  <c r="AQ80" i="59"/>
  <c r="O80" i="59"/>
  <c r="AB80" i="59"/>
  <c r="AP80" i="59"/>
  <c r="N80" i="59"/>
  <c r="AA80" i="59"/>
  <c r="AO80" i="59"/>
  <c r="M80" i="59"/>
  <c r="Z80" i="59"/>
  <c r="AN80" i="59"/>
  <c r="L80" i="59"/>
  <c r="Y80" i="59"/>
  <c r="AM80" i="59"/>
  <c r="K80" i="59"/>
  <c r="X80" i="59"/>
  <c r="AL80" i="59"/>
  <c r="J80" i="59"/>
  <c r="W80" i="59"/>
  <c r="AK80" i="59"/>
  <c r="I80" i="59"/>
  <c r="V80" i="59"/>
  <c r="AJ80" i="59"/>
  <c r="H80" i="59"/>
  <c r="U80" i="59"/>
  <c r="AI80" i="59"/>
  <c r="G80" i="59"/>
  <c r="AF79" i="59"/>
  <c r="AT79" i="59"/>
  <c r="R79" i="59"/>
  <c r="AE79" i="59"/>
  <c r="AS79" i="59"/>
  <c r="Q79" i="59"/>
  <c r="AD79" i="59"/>
  <c r="AR79" i="59"/>
  <c r="P79" i="59"/>
  <c r="AC79" i="59"/>
  <c r="AQ79" i="59"/>
  <c r="O79" i="59"/>
  <c r="AB79" i="59"/>
  <c r="AP79" i="59"/>
  <c r="N79" i="59"/>
  <c r="AA79" i="59"/>
  <c r="AO79" i="59"/>
  <c r="M79" i="59"/>
  <c r="Z79" i="59"/>
  <c r="AN79" i="59"/>
  <c r="L79" i="59"/>
  <c r="Y79" i="59"/>
  <c r="AM79" i="59"/>
  <c r="K79" i="59"/>
  <c r="X79" i="59"/>
  <c r="AL79" i="59"/>
  <c r="J79" i="59"/>
  <c r="W79" i="59"/>
  <c r="AK79" i="59"/>
  <c r="I79" i="59"/>
  <c r="V79" i="59"/>
  <c r="AJ79" i="59"/>
  <c r="H79" i="59"/>
  <c r="U79" i="59"/>
  <c r="AI79" i="59"/>
  <c r="G79" i="59"/>
  <c r="AF78" i="59"/>
  <c r="AT78" i="59"/>
  <c r="R78" i="59"/>
  <c r="AE78" i="59"/>
  <c r="AS78" i="59"/>
  <c r="Q78" i="59"/>
  <c r="AD78" i="59"/>
  <c r="AR78" i="59"/>
  <c r="P78" i="59"/>
  <c r="AC78" i="59"/>
  <c r="AQ78" i="59"/>
  <c r="O78" i="59"/>
  <c r="AB78" i="59"/>
  <c r="AP78" i="59"/>
  <c r="N78" i="59"/>
  <c r="AA78" i="59"/>
  <c r="AO78" i="59"/>
  <c r="M78" i="59"/>
  <c r="Z78" i="59"/>
  <c r="AN78" i="59"/>
  <c r="L78" i="59"/>
  <c r="Y78" i="59"/>
  <c r="AM78" i="59"/>
  <c r="K78" i="59"/>
  <c r="X78" i="59"/>
  <c r="AL78" i="59"/>
  <c r="J78" i="59"/>
  <c r="W78" i="59"/>
  <c r="AK78" i="59"/>
  <c r="I78" i="59"/>
  <c r="V78" i="59"/>
  <c r="AJ78" i="59"/>
  <c r="H78" i="59"/>
  <c r="U78" i="59"/>
  <c r="AI78" i="59"/>
  <c r="G78" i="59"/>
  <c r="AF77" i="59"/>
  <c r="AT77" i="59"/>
  <c r="R77" i="59"/>
  <c r="AE77" i="59"/>
  <c r="AS77" i="59"/>
  <c r="Q77" i="59"/>
  <c r="AD77" i="59"/>
  <c r="AR77" i="59"/>
  <c r="P77" i="59"/>
  <c r="AC77" i="59"/>
  <c r="AQ77" i="59"/>
  <c r="O77" i="59"/>
  <c r="AB77" i="59"/>
  <c r="AP77" i="59"/>
  <c r="N77" i="59"/>
  <c r="AA77" i="59"/>
  <c r="AO77" i="59"/>
  <c r="M77" i="59"/>
  <c r="Z77" i="59"/>
  <c r="AN77" i="59"/>
  <c r="L77" i="59"/>
  <c r="Y77" i="59"/>
  <c r="AM77" i="59"/>
  <c r="K77" i="59"/>
  <c r="X77" i="59"/>
  <c r="AL77" i="59"/>
  <c r="J77" i="59"/>
  <c r="W77" i="59"/>
  <c r="AK77" i="59"/>
  <c r="I77" i="59"/>
  <c r="V77" i="59"/>
  <c r="AJ77" i="59"/>
  <c r="H77" i="59"/>
  <c r="U77" i="59"/>
  <c r="AI77" i="59"/>
  <c r="G77" i="59"/>
  <c r="AF76" i="59"/>
  <c r="AT76" i="59"/>
  <c r="R76" i="59"/>
  <c r="AE76" i="59"/>
  <c r="AS76" i="59"/>
  <c r="Q76" i="59"/>
  <c r="AD76" i="59"/>
  <c r="AR76" i="59"/>
  <c r="P76" i="59"/>
  <c r="AC76" i="59"/>
  <c r="AQ76" i="59"/>
  <c r="O76" i="59"/>
  <c r="AB76" i="59"/>
  <c r="AP76" i="59"/>
  <c r="N76" i="59"/>
  <c r="AA76" i="59"/>
  <c r="AO76" i="59"/>
  <c r="M76" i="59"/>
  <c r="Z76" i="59"/>
  <c r="AN76" i="59"/>
  <c r="L76" i="59"/>
  <c r="Y76" i="59"/>
  <c r="AM76" i="59"/>
  <c r="K76" i="59"/>
  <c r="X76" i="59"/>
  <c r="AL76" i="59"/>
  <c r="J76" i="59"/>
  <c r="W76" i="59"/>
  <c r="AK76" i="59"/>
  <c r="I76" i="59"/>
  <c r="V76" i="59"/>
  <c r="AJ76" i="59"/>
  <c r="H76" i="59"/>
  <c r="U76" i="59"/>
  <c r="AI76" i="59"/>
  <c r="G76" i="59"/>
  <c r="AF75" i="59"/>
  <c r="AT75" i="59"/>
  <c r="R75" i="59"/>
  <c r="AE75" i="59"/>
  <c r="AS75" i="59"/>
  <c r="Q75" i="59"/>
  <c r="AD75" i="59"/>
  <c r="AR75" i="59"/>
  <c r="P75" i="59"/>
  <c r="AC75" i="59"/>
  <c r="AQ75" i="59"/>
  <c r="O75" i="59"/>
  <c r="AB75" i="59"/>
  <c r="AP75" i="59"/>
  <c r="N75" i="59"/>
  <c r="AA75" i="59"/>
  <c r="AO75" i="59"/>
  <c r="M75" i="59"/>
  <c r="Z75" i="59"/>
  <c r="AN75" i="59"/>
  <c r="L75" i="59"/>
  <c r="Y75" i="59"/>
  <c r="AM75" i="59"/>
  <c r="K75" i="59"/>
  <c r="X75" i="59"/>
  <c r="AL75" i="59"/>
  <c r="J75" i="59"/>
  <c r="W75" i="59"/>
  <c r="AK75" i="59"/>
  <c r="I75" i="59"/>
  <c r="V75" i="59"/>
  <c r="AJ75" i="59"/>
  <c r="H75" i="59"/>
  <c r="U75" i="59"/>
  <c r="AI75" i="59"/>
  <c r="G75" i="59"/>
  <c r="AF74" i="59"/>
  <c r="AT74" i="59"/>
  <c r="R74" i="59"/>
  <c r="AE74" i="59"/>
  <c r="AS74" i="59"/>
  <c r="Q74" i="59"/>
  <c r="AD74" i="59"/>
  <c r="AR74" i="59"/>
  <c r="P74" i="59"/>
  <c r="AC74" i="59"/>
  <c r="AQ74" i="59"/>
  <c r="O74" i="59"/>
  <c r="AB74" i="59"/>
  <c r="AP74" i="59"/>
  <c r="N74" i="59"/>
  <c r="AA74" i="59"/>
  <c r="AO74" i="59"/>
  <c r="M74" i="59"/>
  <c r="Z74" i="59"/>
  <c r="AN74" i="59"/>
  <c r="L74" i="59"/>
  <c r="Y74" i="59"/>
  <c r="AM74" i="59"/>
  <c r="K74" i="59"/>
  <c r="X74" i="59"/>
  <c r="AL74" i="59"/>
  <c r="J74" i="59"/>
  <c r="W74" i="59"/>
  <c r="AK74" i="59"/>
  <c r="I74" i="59"/>
  <c r="V74" i="59"/>
  <c r="AJ74" i="59"/>
  <c r="H74" i="59"/>
  <c r="U74" i="59"/>
  <c r="AI74" i="59"/>
  <c r="G74" i="59"/>
  <c r="AF73" i="59"/>
  <c r="AT73" i="59"/>
  <c r="R73" i="59"/>
  <c r="AE73" i="59"/>
  <c r="AS73" i="59"/>
  <c r="Q73" i="59"/>
  <c r="AD73" i="59"/>
  <c r="AR73" i="59"/>
  <c r="P73" i="59"/>
  <c r="AC73" i="59"/>
  <c r="AQ73" i="59"/>
  <c r="O73" i="59"/>
  <c r="AB73" i="59"/>
  <c r="AP73" i="59"/>
  <c r="N73" i="59"/>
  <c r="AA73" i="59"/>
  <c r="AO73" i="59"/>
  <c r="M73" i="59"/>
  <c r="Z73" i="59"/>
  <c r="AN73" i="59"/>
  <c r="L73" i="59"/>
  <c r="Y73" i="59"/>
  <c r="AM73" i="59"/>
  <c r="K73" i="59"/>
  <c r="X73" i="59"/>
  <c r="AL73" i="59"/>
  <c r="J73" i="59"/>
  <c r="W73" i="59"/>
  <c r="AK73" i="59"/>
  <c r="I73" i="59"/>
  <c r="V73" i="59"/>
  <c r="AJ73" i="59"/>
  <c r="H73" i="59"/>
  <c r="U73" i="59"/>
  <c r="AI73" i="59"/>
  <c r="G73" i="59"/>
  <c r="AF72" i="59"/>
  <c r="AT72" i="59"/>
  <c r="R72" i="59"/>
  <c r="AE72" i="59"/>
  <c r="AS72" i="59"/>
  <c r="Q72" i="59"/>
  <c r="AD72" i="59"/>
  <c r="AR72" i="59"/>
  <c r="P72" i="59"/>
  <c r="AC72" i="59"/>
  <c r="AQ72" i="59"/>
  <c r="O72" i="59"/>
  <c r="AB72" i="59"/>
  <c r="AP72" i="59"/>
  <c r="N72" i="59"/>
  <c r="AA72" i="59"/>
  <c r="AO72" i="59"/>
  <c r="M72" i="59"/>
  <c r="Z72" i="59"/>
  <c r="AN72" i="59"/>
  <c r="L72" i="59"/>
  <c r="Y72" i="59"/>
  <c r="AM72" i="59"/>
  <c r="K72" i="59"/>
  <c r="X72" i="59"/>
  <c r="AL72" i="59"/>
  <c r="J72" i="59"/>
  <c r="W72" i="59"/>
  <c r="AK72" i="59"/>
  <c r="I72" i="59"/>
  <c r="V72" i="59"/>
  <c r="AJ72" i="59"/>
  <c r="H72" i="59"/>
  <c r="U72" i="59"/>
  <c r="AI72" i="59"/>
  <c r="G72" i="59"/>
  <c r="AF71" i="59"/>
  <c r="AT71" i="59"/>
  <c r="R71" i="59"/>
  <c r="AE71" i="59"/>
  <c r="AS71" i="59"/>
  <c r="Q71" i="59"/>
  <c r="AD71" i="59"/>
  <c r="AR71" i="59"/>
  <c r="P71" i="59"/>
  <c r="AC71" i="59"/>
  <c r="AQ71" i="59"/>
  <c r="O71" i="59"/>
  <c r="AB71" i="59"/>
  <c r="AP71" i="59"/>
  <c r="N71" i="59"/>
  <c r="AA71" i="59"/>
  <c r="AO71" i="59"/>
  <c r="M71" i="59"/>
  <c r="Z71" i="59"/>
  <c r="AN71" i="59"/>
  <c r="L71" i="59"/>
  <c r="Y71" i="59"/>
  <c r="AM71" i="59"/>
  <c r="K71" i="59"/>
  <c r="X71" i="59"/>
  <c r="AL71" i="59"/>
  <c r="J71" i="59"/>
  <c r="W71" i="59"/>
  <c r="AK71" i="59"/>
  <c r="I71" i="59"/>
  <c r="V71" i="59"/>
  <c r="AJ71" i="59"/>
  <c r="H71" i="59"/>
  <c r="U71" i="59"/>
  <c r="AI71" i="59"/>
  <c r="G71" i="59"/>
  <c r="AF70" i="59"/>
  <c r="AT70" i="59"/>
  <c r="R70" i="59"/>
  <c r="AE70" i="59"/>
  <c r="AS70" i="59"/>
  <c r="Q70" i="59"/>
  <c r="AD70" i="59"/>
  <c r="AR70" i="59"/>
  <c r="P70" i="59"/>
  <c r="AC70" i="59"/>
  <c r="AQ70" i="59"/>
  <c r="O70" i="59"/>
  <c r="AB70" i="59"/>
  <c r="AP70" i="59"/>
  <c r="N70" i="59"/>
  <c r="AA70" i="59"/>
  <c r="AO70" i="59"/>
  <c r="M70" i="59"/>
  <c r="Z70" i="59"/>
  <c r="AN70" i="59"/>
  <c r="L70" i="59"/>
  <c r="Y70" i="59"/>
  <c r="AM70" i="59"/>
  <c r="K70" i="59"/>
  <c r="X70" i="59"/>
  <c r="AL70" i="59"/>
  <c r="J70" i="59"/>
  <c r="W70" i="59"/>
  <c r="AK70" i="59"/>
  <c r="I70" i="59"/>
  <c r="V70" i="59"/>
  <c r="AJ70" i="59"/>
  <c r="H70" i="59"/>
  <c r="U70" i="59"/>
  <c r="AI70" i="59"/>
  <c r="G70" i="59"/>
  <c r="AF69" i="59"/>
  <c r="AT69" i="59"/>
  <c r="R69" i="59"/>
  <c r="AE69" i="59"/>
  <c r="AS69" i="59"/>
  <c r="Q69" i="59"/>
  <c r="AD69" i="59"/>
  <c r="AR69" i="59"/>
  <c r="P69" i="59"/>
  <c r="AC69" i="59"/>
  <c r="AQ69" i="59"/>
  <c r="O69" i="59"/>
  <c r="AB69" i="59"/>
  <c r="AP69" i="59"/>
  <c r="N69" i="59"/>
  <c r="AA69" i="59"/>
  <c r="AO69" i="59"/>
  <c r="M69" i="59"/>
  <c r="Z69" i="59"/>
  <c r="AN69" i="59"/>
  <c r="L69" i="59"/>
  <c r="Y69" i="59"/>
  <c r="AM69" i="59"/>
  <c r="K69" i="59"/>
  <c r="X69" i="59"/>
  <c r="AL69" i="59"/>
  <c r="J69" i="59"/>
  <c r="W69" i="59"/>
  <c r="AK69" i="59"/>
  <c r="I69" i="59"/>
  <c r="V69" i="59"/>
  <c r="AJ69" i="59"/>
  <c r="H69" i="59"/>
  <c r="U69" i="59"/>
  <c r="AI69" i="59"/>
  <c r="G69" i="59"/>
  <c r="AF68" i="59"/>
  <c r="AT68" i="59"/>
  <c r="R68" i="59"/>
  <c r="AE68" i="59"/>
  <c r="AS68" i="59"/>
  <c r="Q68" i="59"/>
  <c r="AD68" i="59"/>
  <c r="AR68" i="59"/>
  <c r="P68" i="59"/>
  <c r="AC68" i="59"/>
  <c r="AQ68" i="59"/>
  <c r="O68" i="59"/>
  <c r="AB68" i="59"/>
  <c r="AP68" i="59"/>
  <c r="N68" i="59"/>
  <c r="AA68" i="59"/>
  <c r="AO68" i="59"/>
  <c r="M68" i="59"/>
  <c r="Z68" i="59"/>
  <c r="AN68" i="59"/>
  <c r="L68" i="59"/>
  <c r="Y68" i="59"/>
  <c r="AM68" i="59"/>
  <c r="K68" i="59"/>
  <c r="X68" i="59"/>
  <c r="AL68" i="59"/>
  <c r="J68" i="59"/>
  <c r="W68" i="59"/>
  <c r="AK68" i="59"/>
  <c r="I68" i="59"/>
  <c r="V68" i="59"/>
  <c r="AJ68" i="59"/>
  <c r="H68" i="59"/>
  <c r="U68" i="59"/>
  <c r="AI68" i="59"/>
  <c r="G68" i="59"/>
  <c r="AF67" i="59"/>
  <c r="AT67" i="59"/>
  <c r="R67" i="59"/>
  <c r="AE67" i="59"/>
  <c r="AS67" i="59"/>
  <c r="Q67" i="59"/>
  <c r="AD67" i="59"/>
  <c r="AR67" i="59"/>
  <c r="P67" i="59"/>
  <c r="AC67" i="59"/>
  <c r="AQ67" i="59"/>
  <c r="O67" i="59"/>
  <c r="AB67" i="59"/>
  <c r="AP67" i="59"/>
  <c r="N67" i="59"/>
  <c r="AA67" i="59"/>
  <c r="AO67" i="59"/>
  <c r="M67" i="59"/>
  <c r="Z67" i="59"/>
  <c r="AN67" i="59"/>
  <c r="L67" i="59"/>
  <c r="Y67" i="59"/>
  <c r="AM67" i="59"/>
  <c r="K67" i="59"/>
  <c r="X67" i="59"/>
  <c r="AL67" i="59"/>
  <c r="J67" i="59"/>
  <c r="W67" i="59"/>
  <c r="AK67" i="59"/>
  <c r="I67" i="59"/>
  <c r="V67" i="59"/>
  <c r="AJ67" i="59"/>
  <c r="H67" i="59"/>
  <c r="U67" i="59"/>
  <c r="AI67" i="59"/>
  <c r="G67" i="59"/>
  <c r="AF66" i="59"/>
  <c r="AT66" i="59"/>
  <c r="R66" i="59"/>
  <c r="AE66" i="59"/>
  <c r="AS66" i="59"/>
  <c r="Q66" i="59"/>
  <c r="AD66" i="59"/>
  <c r="AR66" i="59"/>
  <c r="P66" i="59"/>
  <c r="AC66" i="59"/>
  <c r="AQ66" i="59"/>
  <c r="O66" i="59"/>
  <c r="AB66" i="59"/>
  <c r="AP66" i="59"/>
  <c r="N66" i="59"/>
  <c r="AA66" i="59"/>
  <c r="AO66" i="59"/>
  <c r="M66" i="59"/>
  <c r="Z66" i="59"/>
  <c r="AN66" i="59"/>
  <c r="L66" i="59"/>
  <c r="Y66" i="59"/>
  <c r="AM66" i="59"/>
  <c r="K66" i="59"/>
  <c r="X66" i="59"/>
  <c r="AL66" i="59"/>
  <c r="J66" i="59"/>
  <c r="W66" i="59"/>
  <c r="AK66" i="59"/>
  <c r="I66" i="59"/>
  <c r="V66" i="59"/>
  <c r="AJ66" i="59"/>
  <c r="H66" i="59"/>
  <c r="U66" i="59"/>
  <c r="AI66" i="59"/>
  <c r="G66" i="59"/>
  <c r="AF65" i="59"/>
  <c r="AT65" i="59"/>
  <c r="R65" i="59"/>
  <c r="AE65" i="59"/>
  <c r="AS65" i="59"/>
  <c r="Q65" i="59"/>
  <c r="AD65" i="59"/>
  <c r="AR65" i="59"/>
  <c r="P65" i="59"/>
  <c r="AC65" i="59"/>
  <c r="AQ65" i="59"/>
  <c r="O65" i="59"/>
  <c r="AB65" i="59"/>
  <c r="AP65" i="59"/>
  <c r="N65" i="59"/>
  <c r="AA65" i="59"/>
  <c r="AO65" i="59"/>
  <c r="M65" i="59"/>
  <c r="Z65" i="59"/>
  <c r="AN65" i="59"/>
  <c r="L65" i="59"/>
  <c r="Y65" i="59"/>
  <c r="AM65" i="59"/>
  <c r="K65" i="59"/>
  <c r="X65" i="59"/>
  <c r="AL65" i="59"/>
  <c r="J65" i="59"/>
  <c r="W65" i="59"/>
  <c r="AK65" i="59"/>
  <c r="I65" i="59"/>
  <c r="V65" i="59"/>
  <c r="AJ65" i="59"/>
  <c r="H65" i="59"/>
  <c r="U65" i="59"/>
  <c r="AI65" i="59"/>
  <c r="G65" i="59"/>
  <c r="AF64" i="59"/>
  <c r="AT64" i="59"/>
  <c r="R64" i="59"/>
  <c r="AE64" i="59"/>
  <c r="AS64" i="59"/>
  <c r="Q64" i="59"/>
  <c r="AD64" i="59"/>
  <c r="AR64" i="59"/>
  <c r="P64" i="59"/>
  <c r="AC64" i="59"/>
  <c r="AQ64" i="59"/>
  <c r="O64" i="59"/>
  <c r="AB64" i="59"/>
  <c r="AP64" i="59"/>
  <c r="N64" i="59"/>
  <c r="AA64" i="59"/>
  <c r="AO64" i="59"/>
  <c r="M64" i="59"/>
  <c r="Z64" i="59"/>
  <c r="AN64" i="59"/>
  <c r="L64" i="59"/>
  <c r="Y64" i="59"/>
  <c r="AM64" i="59"/>
  <c r="K64" i="59"/>
  <c r="X64" i="59"/>
  <c r="AL64" i="59"/>
  <c r="J64" i="59"/>
  <c r="W64" i="59"/>
  <c r="AK64" i="59"/>
  <c r="I64" i="59"/>
  <c r="V64" i="59"/>
  <c r="AJ64" i="59"/>
  <c r="H64" i="59"/>
  <c r="U64" i="59"/>
  <c r="AI64" i="59"/>
  <c r="G64" i="59"/>
  <c r="AF63" i="59"/>
  <c r="AT63" i="59"/>
  <c r="R63" i="59"/>
  <c r="AE63" i="59"/>
  <c r="AS63" i="59"/>
  <c r="Q63" i="59"/>
  <c r="AD63" i="59"/>
  <c r="AR63" i="59"/>
  <c r="P63" i="59"/>
  <c r="AC63" i="59"/>
  <c r="AQ63" i="59"/>
  <c r="O63" i="59"/>
  <c r="AB63" i="59"/>
  <c r="AP63" i="59"/>
  <c r="N63" i="59"/>
  <c r="AA63" i="59"/>
  <c r="AO63" i="59"/>
  <c r="M63" i="59"/>
  <c r="Z63" i="59"/>
  <c r="AN63" i="59"/>
  <c r="L63" i="59"/>
  <c r="Y63" i="59"/>
  <c r="AM63" i="59"/>
  <c r="K63" i="59"/>
  <c r="X63" i="59"/>
  <c r="AL63" i="59"/>
  <c r="J63" i="59"/>
  <c r="W63" i="59"/>
  <c r="AK63" i="59"/>
  <c r="I63" i="59"/>
  <c r="V63" i="59"/>
  <c r="AJ63" i="59"/>
  <c r="H63" i="59"/>
  <c r="U63" i="59"/>
  <c r="AI63" i="59"/>
  <c r="G63" i="59"/>
  <c r="AF62" i="59"/>
  <c r="AT62" i="59"/>
  <c r="R62" i="59"/>
  <c r="AE62" i="59"/>
  <c r="AS62" i="59"/>
  <c r="Q62" i="59"/>
  <c r="AD62" i="59"/>
  <c r="AR62" i="59"/>
  <c r="P62" i="59"/>
  <c r="AC62" i="59"/>
  <c r="AQ62" i="59"/>
  <c r="O62" i="59"/>
  <c r="AB62" i="59"/>
  <c r="AP62" i="59"/>
  <c r="N62" i="59"/>
  <c r="AA62" i="59"/>
  <c r="AO62" i="59"/>
  <c r="M62" i="59"/>
  <c r="Z62" i="59"/>
  <c r="AN62" i="59"/>
  <c r="L62" i="59"/>
  <c r="Y62" i="59"/>
  <c r="AM62" i="59"/>
  <c r="K62" i="59"/>
  <c r="X62" i="59"/>
  <c r="AL62" i="59"/>
  <c r="J62" i="59"/>
  <c r="W62" i="59"/>
  <c r="AK62" i="59"/>
  <c r="I62" i="59"/>
  <c r="V62" i="59"/>
  <c r="AJ62" i="59"/>
  <c r="H62" i="59"/>
  <c r="U62" i="59"/>
  <c r="AI62" i="59"/>
  <c r="G62" i="59"/>
  <c r="AF61" i="59"/>
  <c r="AT61" i="59"/>
  <c r="R61" i="59"/>
  <c r="AE61" i="59"/>
  <c r="AS61" i="59"/>
  <c r="Q61" i="59"/>
  <c r="AD61" i="59"/>
  <c r="AR61" i="59"/>
  <c r="P61" i="59"/>
  <c r="AC61" i="59"/>
  <c r="AQ61" i="59"/>
  <c r="O61" i="59"/>
  <c r="AB61" i="59"/>
  <c r="AP61" i="59"/>
  <c r="N61" i="59"/>
  <c r="AA61" i="59"/>
  <c r="AO61" i="59"/>
  <c r="M61" i="59"/>
  <c r="Z61" i="59"/>
  <c r="AN61" i="59"/>
  <c r="L61" i="59"/>
  <c r="Y61" i="59"/>
  <c r="AM61" i="59"/>
  <c r="K61" i="59"/>
  <c r="X61" i="59"/>
  <c r="AL61" i="59"/>
  <c r="J61" i="59"/>
  <c r="W61" i="59"/>
  <c r="AK61" i="59"/>
  <c r="I61" i="59"/>
  <c r="V61" i="59"/>
  <c r="AJ61" i="59"/>
  <c r="H61" i="59"/>
  <c r="U61" i="59"/>
  <c r="AI61" i="59"/>
  <c r="G61" i="59"/>
  <c r="AF60" i="59"/>
  <c r="AT60" i="59"/>
  <c r="R60" i="59"/>
  <c r="AE60" i="59"/>
  <c r="AS60" i="59"/>
  <c r="Q60" i="59"/>
  <c r="AD60" i="59"/>
  <c r="AR60" i="59"/>
  <c r="P60" i="59"/>
  <c r="AC60" i="59"/>
  <c r="AQ60" i="59"/>
  <c r="O60" i="59"/>
  <c r="AB60" i="59"/>
  <c r="AP60" i="59"/>
  <c r="N60" i="59"/>
  <c r="AA60" i="59"/>
  <c r="AO60" i="59"/>
  <c r="M60" i="59"/>
  <c r="Z60" i="59"/>
  <c r="AN60" i="59"/>
  <c r="L60" i="59"/>
  <c r="Y60" i="59"/>
  <c r="AM60" i="59"/>
  <c r="K60" i="59"/>
  <c r="X60" i="59"/>
  <c r="AL60" i="59"/>
  <c r="J60" i="59"/>
  <c r="W60" i="59"/>
  <c r="AK60" i="59"/>
  <c r="I60" i="59"/>
  <c r="V60" i="59"/>
  <c r="AJ60" i="59"/>
  <c r="H60" i="59"/>
  <c r="U60" i="59"/>
  <c r="AI60" i="59"/>
  <c r="G60" i="59"/>
  <c r="AF59" i="59"/>
  <c r="AT59" i="59"/>
  <c r="R59" i="59"/>
  <c r="AE59" i="59"/>
  <c r="AS59" i="59"/>
  <c r="Q59" i="59"/>
  <c r="AD59" i="59"/>
  <c r="AR59" i="59"/>
  <c r="P59" i="59"/>
  <c r="AC59" i="59"/>
  <c r="AQ59" i="59"/>
  <c r="O59" i="59"/>
  <c r="AB59" i="59"/>
  <c r="AP59" i="59"/>
  <c r="N59" i="59"/>
  <c r="AA59" i="59"/>
  <c r="AO59" i="59"/>
  <c r="M59" i="59"/>
  <c r="Z59" i="59"/>
  <c r="AN59" i="59"/>
  <c r="L59" i="59"/>
  <c r="Y59" i="59"/>
  <c r="AM59" i="59"/>
  <c r="K59" i="59"/>
  <c r="X59" i="59"/>
  <c r="AL59" i="59"/>
  <c r="J59" i="59"/>
  <c r="W59" i="59"/>
  <c r="AK59" i="59"/>
  <c r="I59" i="59"/>
  <c r="V59" i="59"/>
  <c r="AJ59" i="59"/>
  <c r="H59" i="59"/>
  <c r="U59" i="59"/>
  <c r="AI59" i="59"/>
  <c r="G59" i="59"/>
  <c r="AF58" i="59"/>
  <c r="AT58" i="59"/>
  <c r="R58" i="59"/>
  <c r="AE58" i="59"/>
  <c r="AS58" i="59"/>
  <c r="Q58" i="59"/>
  <c r="AD58" i="59"/>
  <c r="AR58" i="59"/>
  <c r="P58" i="59"/>
  <c r="AC58" i="59"/>
  <c r="AQ58" i="59"/>
  <c r="O58" i="59"/>
  <c r="AB58" i="59"/>
  <c r="AP58" i="59"/>
  <c r="N58" i="59"/>
  <c r="AA58" i="59"/>
  <c r="AO58" i="59"/>
  <c r="M58" i="59"/>
  <c r="Z58" i="59"/>
  <c r="AN58" i="59"/>
  <c r="L58" i="59"/>
  <c r="Y58" i="59"/>
  <c r="AM58" i="59"/>
  <c r="K58" i="59"/>
  <c r="X58" i="59"/>
  <c r="AL58" i="59"/>
  <c r="J58" i="59"/>
  <c r="W58" i="59"/>
  <c r="AK58" i="59"/>
  <c r="I58" i="59"/>
  <c r="V58" i="59"/>
  <c r="AJ58" i="59"/>
  <c r="H58" i="59"/>
  <c r="U58" i="59"/>
  <c r="AI58" i="59"/>
  <c r="G58" i="59"/>
  <c r="AF57" i="59"/>
  <c r="AT57" i="59"/>
  <c r="R57" i="59"/>
  <c r="AE57" i="59"/>
  <c r="AS57" i="59"/>
  <c r="Q57" i="59"/>
  <c r="AD57" i="59"/>
  <c r="AR57" i="59"/>
  <c r="P57" i="59"/>
  <c r="AC57" i="59"/>
  <c r="AQ57" i="59"/>
  <c r="O57" i="59"/>
  <c r="AB57" i="59"/>
  <c r="AP57" i="59"/>
  <c r="N57" i="59"/>
  <c r="AA57" i="59"/>
  <c r="AO57" i="59"/>
  <c r="M57" i="59"/>
  <c r="Z57" i="59"/>
  <c r="AN57" i="59"/>
  <c r="L57" i="59"/>
  <c r="Y57" i="59"/>
  <c r="AM57" i="59"/>
  <c r="K57" i="59"/>
  <c r="X57" i="59"/>
  <c r="AL57" i="59"/>
  <c r="J57" i="59"/>
  <c r="W57" i="59"/>
  <c r="AK57" i="59"/>
  <c r="I57" i="59"/>
  <c r="V57" i="59"/>
  <c r="AJ57" i="59"/>
  <c r="H57" i="59"/>
  <c r="U57" i="59"/>
  <c r="AI57" i="59"/>
  <c r="G57" i="59"/>
  <c r="AF56" i="59"/>
  <c r="AT56" i="59"/>
  <c r="R56" i="59"/>
  <c r="AE56" i="59"/>
  <c r="AS56" i="59"/>
  <c r="Q56" i="59"/>
  <c r="AD56" i="59"/>
  <c r="AR56" i="59"/>
  <c r="P56" i="59"/>
  <c r="AC56" i="59"/>
  <c r="AQ56" i="59"/>
  <c r="O56" i="59"/>
  <c r="AB56" i="59"/>
  <c r="AP56" i="59"/>
  <c r="N56" i="59"/>
  <c r="AA56" i="59"/>
  <c r="AO56" i="59"/>
  <c r="M56" i="59"/>
  <c r="Z56" i="59"/>
  <c r="AN56" i="59"/>
  <c r="L56" i="59"/>
  <c r="Y56" i="59"/>
  <c r="AM56" i="59"/>
  <c r="K56" i="59"/>
  <c r="X56" i="59"/>
  <c r="AL56" i="59"/>
  <c r="J56" i="59"/>
  <c r="W56" i="59"/>
  <c r="AK56" i="59"/>
  <c r="I56" i="59"/>
  <c r="V56" i="59"/>
  <c r="AJ56" i="59"/>
  <c r="H56" i="59"/>
  <c r="U56" i="59"/>
  <c r="AI56" i="59"/>
  <c r="G56" i="59"/>
  <c r="AF55" i="59"/>
  <c r="AT55" i="59"/>
  <c r="R55" i="59"/>
  <c r="AE55" i="59"/>
  <c r="AS55" i="59"/>
  <c r="Q55" i="59"/>
  <c r="AD55" i="59"/>
  <c r="AR55" i="59"/>
  <c r="P55" i="59"/>
  <c r="AC55" i="59"/>
  <c r="AQ55" i="59"/>
  <c r="O55" i="59"/>
  <c r="AB55" i="59"/>
  <c r="AP55" i="59"/>
  <c r="N55" i="59"/>
  <c r="AA55" i="59"/>
  <c r="AO55" i="59"/>
  <c r="M55" i="59"/>
  <c r="Z55" i="59"/>
  <c r="AN55" i="59"/>
  <c r="L55" i="59"/>
  <c r="Y55" i="59"/>
  <c r="AM55" i="59"/>
  <c r="K55" i="59"/>
  <c r="X55" i="59"/>
  <c r="AL55" i="59"/>
  <c r="J55" i="59"/>
  <c r="W55" i="59"/>
  <c r="AK55" i="59"/>
  <c r="I55" i="59"/>
  <c r="V55" i="59"/>
  <c r="AJ55" i="59"/>
  <c r="H55" i="59"/>
  <c r="U55" i="59"/>
  <c r="AI55" i="59"/>
  <c r="G55" i="59"/>
  <c r="AF54" i="59"/>
  <c r="AT54" i="59"/>
  <c r="R54" i="59"/>
  <c r="AE54" i="59"/>
  <c r="AS54" i="59"/>
  <c r="Q54" i="59"/>
  <c r="AD54" i="59"/>
  <c r="AR54" i="59"/>
  <c r="P54" i="59"/>
  <c r="AC54" i="59"/>
  <c r="AQ54" i="59"/>
  <c r="O54" i="59"/>
  <c r="AB54" i="59"/>
  <c r="AP54" i="59"/>
  <c r="N54" i="59"/>
  <c r="AA54" i="59"/>
  <c r="AO54" i="59"/>
  <c r="M54" i="59"/>
  <c r="Z54" i="59"/>
  <c r="AN54" i="59"/>
  <c r="L54" i="59"/>
  <c r="Y54" i="59"/>
  <c r="AM54" i="59"/>
  <c r="K54" i="59"/>
  <c r="X54" i="59"/>
  <c r="AL54" i="59"/>
  <c r="J54" i="59"/>
  <c r="W54" i="59"/>
  <c r="AK54" i="59"/>
  <c r="I54" i="59"/>
  <c r="V54" i="59"/>
  <c r="AJ54" i="59"/>
  <c r="H54" i="59"/>
  <c r="U54" i="59"/>
  <c r="AI54" i="59"/>
  <c r="G54" i="59"/>
  <c r="AF53" i="59"/>
  <c r="AT53" i="59"/>
  <c r="R53" i="59"/>
  <c r="AE53" i="59"/>
  <c r="AS53" i="59"/>
  <c r="Q53" i="59"/>
  <c r="AD53" i="59"/>
  <c r="AR53" i="59"/>
  <c r="P53" i="59"/>
  <c r="AC53" i="59"/>
  <c r="AQ53" i="59"/>
  <c r="O53" i="59"/>
  <c r="AB53" i="59"/>
  <c r="AP53" i="59"/>
  <c r="N53" i="59"/>
  <c r="AA53" i="59"/>
  <c r="AO53" i="59"/>
  <c r="M53" i="59"/>
  <c r="Z53" i="59"/>
  <c r="AN53" i="59"/>
  <c r="L53" i="59"/>
  <c r="Y53" i="59"/>
  <c r="AM53" i="59"/>
  <c r="K53" i="59"/>
  <c r="X53" i="59"/>
  <c r="AL53" i="59"/>
  <c r="J53" i="59"/>
  <c r="W53" i="59"/>
  <c r="AK53" i="59"/>
  <c r="I53" i="59"/>
  <c r="V53" i="59"/>
  <c r="AJ53" i="59"/>
  <c r="H53" i="59"/>
  <c r="U53" i="59"/>
  <c r="AI53" i="59"/>
  <c r="G53" i="59"/>
  <c r="AF52" i="59"/>
  <c r="AT52" i="59"/>
  <c r="R52" i="59"/>
  <c r="AE52" i="59"/>
  <c r="AS52" i="59"/>
  <c r="Q52" i="59"/>
  <c r="AD52" i="59"/>
  <c r="AR52" i="59"/>
  <c r="P52" i="59"/>
  <c r="AC52" i="59"/>
  <c r="AQ52" i="59"/>
  <c r="O52" i="59"/>
  <c r="AB52" i="59"/>
  <c r="AP52" i="59"/>
  <c r="N52" i="59"/>
  <c r="AA52" i="59"/>
  <c r="AO52" i="59"/>
  <c r="M52" i="59"/>
  <c r="Z52" i="59"/>
  <c r="AN52" i="59"/>
  <c r="L52" i="59"/>
  <c r="Y52" i="59"/>
  <c r="AM52" i="59"/>
  <c r="K52" i="59"/>
  <c r="X52" i="59"/>
  <c r="AL52" i="59"/>
  <c r="J52" i="59"/>
  <c r="W52" i="59"/>
  <c r="AK52" i="59"/>
  <c r="I52" i="59"/>
  <c r="V52" i="59"/>
  <c r="AJ52" i="59"/>
  <c r="H52" i="59"/>
  <c r="U52" i="59"/>
  <c r="AI52" i="59"/>
  <c r="G52" i="59"/>
  <c r="AF51" i="59"/>
  <c r="AT51" i="59"/>
  <c r="R51" i="59"/>
  <c r="AE51" i="59"/>
  <c r="AS51" i="59"/>
  <c r="Q51" i="59"/>
  <c r="AD51" i="59"/>
  <c r="AR51" i="59"/>
  <c r="P51" i="59"/>
  <c r="AC51" i="59"/>
  <c r="AQ51" i="59"/>
  <c r="O51" i="59"/>
  <c r="AB51" i="59"/>
  <c r="AP51" i="59"/>
  <c r="N51" i="59"/>
  <c r="AA51" i="59"/>
  <c r="AO51" i="59"/>
  <c r="M51" i="59"/>
  <c r="Z51" i="59"/>
  <c r="AN51" i="59"/>
  <c r="L51" i="59"/>
  <c r="Y51" i="59"/>
  <c r="AM51" i="59"/>
  <c r="K51" i="59"/>
  <c r="X51" i="59"/>
  <c r="AL51" i="59"/>
  <c r="J51" i="59"/>
  <c r="W51" i="59"/>
  <c r="AK51" i="59"/>
  <c r="I51" i="59"/>
  <c r="V51" i="59"/>
  <c r="AJ51" i="59"/>
  <c r="H51" i="59"/>
  <c r="U51" i="59"/>
  <c r="AI51" i="59"/>
  <c r="G51" i="59"/>
  <c r="AF50" i="59"/>
  <c r="AT50" i="59"/>
  <c r="R50" i="59"/>
  <c r="AE50" i="59"/>
  <c r="AS50" i="59"/>
  <c r="Q50" i="59"/>
  <c r="AD50" i="59"/>
  <c r="AR50" i="59"/>
  <c r="P50" i="59"/>
  <c r="AC50" i="59"/>
  <c r="AQ50" i="59"/>
  <c r="O50" i="59"/>
  <c r="AB50" i="59"/>
  <c r="AP50" i="59"/>
  <c r="N50" i="59"/>
  <c r="AA50" i="59"/>
  <c r="AO50" i="59"/>
  <c r="M50" i="59"/>
  <c r="Z50" i="59"/>
  <c r="AN50" i="59"/>
  <c r="L50" i="59"/>
  <c r="Y50" i="59"/>
  <c r="AM50" i="59"/>
  <c r="K50" i="59"/>
  <c r="X50" i="59"/>
  <c r="AL50" i="59"/>
  <c r="J50" i="59"/>
  <c r="W50" i="59"/>
  <c r="AK50" i="59"/>
  <c r="I50" i="59"/>
  <c r="V50" i="59"/>
  <c r="AJ50" i="59"/>
  <c r="H50" i="59"/>
  <c r="U50" i="59"/>
  <c r="AI50" i="59"/>
  <c r="G50" i="59"/>
  <c r="AF49" i="59"/>
  <c r="AT49" i="59"/>
  <c r="R49" i="59"/>
  <c r="AE49" i="59"/>
  <c r="AS49" i="59"/>
  <c r="Q49" i="59"/>
  <c r="AD49" i="59"/>
  <c r="AR49" i="59"/>
  <c r="P49" i="59"/>
  <c r="AC49" i="59"/>
  <c r="AQ49" i="59"/>
  <c r="O49" i="59"/>
  <c r="AB49" i="59"/>
  <c r="AP49" i="59"/>
  <c r="N49" i="59"/>
  <c r="AA49" i="59"/>
  <c r="AO49" i="59"/>
  <c r="M49" i="59"/>
  <c r="Z49" i="59"/>
  <c r="AN49" i="59"/>
  <c r="L49" i="59"/>
  <c r="Y49" i="59"/>
  <c r="AM49" i="59"/>
  <c r="K49" i="59"/>
  <c r="X49" i="59"/>
  <c r="AL49" i="59"/>
  <c r="J49" i="59"/>
  <c r="W49" i="59"/>
  <c r="AK49" i="59"/>
  <c r="I49" i="59"/>
  <c r="V49" i="59"/>
  <c r="AJ49" i="59"/>
  <c r="H49" i="59"/>
  <c r="U49" i="59"/>
  <c r="AI49" i="59"/>
  <c r="G49" i="59"/>
  <c r="AF48" i="59"/>
  <c r="AT48" i="59"/>
  <c r="R48" i="59"/>
  <c r="AE48" i="59"/>
  <c r="AS48" i="59"/>
  <c r="Q48" i="59"/>
  <c r="AD48" i="59"/>
  <c r="AR48" i="59"/>
  <c r="P48" i="59"/>
  <c r="AC48" i="59"/>
  <c r="AQ48" i="59"/>
  <c r="O48" i="59"/>
  <c r="AB48" i="59"/>
  <c r="AP48" i="59"/>
  <c r="N48" i="59"/>
  <c r="AA48" i="59"/>
  <c r="AO48" i="59"/>
  <c r="M48" i="59"/>
  <c r="Z48" i="59"/>
  <c r="AN48" i="59"/>
  <c r="L48" i="59"/>
  <c r="Y48" i="59"/>
  <c r="AM48" i="59"/>
  <c r="K48" i="59"/>
  <c r="X48" i="59"/>
  <c r="AL48" i="59"/>
  <c r="J48" i="59"/>
  <c r="W48" i="59"/>
  <c r="AK48" i="59"/>
  <c r="I48" i="59"/>
  <c r="V48" i="59"/>
  <c r="AJ48" i="59"/>
  <c r="H48" i="59"/>
  <c r="U48" i="59"/>
  <c r="AI48" i="59"/>
  <c r="G48" i="59"/>
  <c r="AF47" i="59"/>
  <c r="AT47" i="59"/>
  <c r="R47" i="59"/>
  <c r="AE47" i="59"/>
  <c r="AS47" i="59"/>
  <c r="Q47" i="59"/>
  <c r="AD47" i="59"/>
  <c r="AR47" i="59"/>
  <c r="P47" i="59"/>
  <c r="AC47" i="59"/>
  <c r="AQ47" i="59"/>
  <c r="O47" i="59"/>
  <c r="AB47" i="59"/>
  <c r="AP47" i="59"/>
  <c r="N47" i="59"/>
  <c r="AA47" i="59"/>
  <c r="AO47" i="59"/>
  <c r="M47" i="59"/>
  <c r="Z47" i="59"/>
  <c r="AN47" i="59"/>
  <c r="L47" i="59"/>
  <c r="Y47" i="59"/>
  <c r="AM47" i="59"/>
  <c r="K47" i="59"/>
  <c r="X47" i="59"/>
  <c r="AL47" i="59"/>
  <c r="J47" i="59"/>
  <c r="W47" i="59"/>
  <c r="AK47" i="59"/>
  <c r="I47" i="59"/>
  <c r="V47" i="59"/>
  <c r="AJ47" i="59"/>
  <c r="H47" i="59"/>
  <c r="U47" i="59"/>
  <c r="AI47" i="59"/>
  <c r="G47" i="59"/>
  <c r="AF46" i="59"/>
  <c r="AT46" i="59"/>
  <c r="R46" i="59"/>
  <c r="AE46" i="59"/>
  <c r="AS46" i="59"/>
  <c r="Q46" i="59"/>
  <c r="AD46" i="59"/>
  <c r="AR46" i="59"/>
  <c r="P46" i="59"/>
  <c r="AC46" i="59"/>
  <c r="AQ46" i="59"/>
  <c r="O46" i="59"/>
  <c r="AB46" i="59"/>
  <c r="AP46" i="59"/>
  <c r="N46" i="59"/>
  <c r="AA46" i="59"/>
  <c r="AO46" i="59"/>
  <c r="M46" i="59"/>
  <c r="Z46" i="59"/>
  <c r="AN46" i="59"/>
  <c r="L46" i="59"/>
  <c r="Y46" i="59"/>
  <c r="AM46" i="59"/>
  <c r="K46" i="59"/>
  <c r="X46" i="59"/>
  <c r="AL46" i="59"/>
  <c r="J46" i="59"/>
  <c r="W46" i="59"/>
  <c r="AK46" i="59"/>
  <c r="I46" i="59"/>
  <c r="V46" i="59"/>
  <c r="AJ46" i="59"/>
  <c r="H46" i="59"/>
  <c r="U46" i="59"/>
  <c r="AI46" i="59"/>
  <c r="G46" i="59"/>
  <c r="AF45" i="59"/>
  <c r="AT45" i="59"/>
  <c r="R45" i="59"/>
  <c r="AE45" i="59"/>
  <c r="AS45" i="59"/>
  <c r="Q45" i="59"/>
  <c r="AD45" i="59"/>
  <c r="AR45" i="59"/>
  <c r="P45" i="59"/>
  <c r="AC45" i="59"/>
  <c r="AQ45" i="59"/>
  <c r="O45" i="59"/>
  <c r="AB45" i="59"/>
  <c r="AP45" i="59"/>
  <c r="N45" i="59"/>
  <c r="AA45" i="59"/>
  <c r="AO45" i="59"/>
  <c r="M45" i="59"/>
  <c r="Z45" i="59"/>
  <c r="AN45" i="59"/>
  <c r="L45" i="59"/>
  <c r="Y45" i="59"/>
  <c r="AM45" i="59"/>
  <c r="K45" i="59"/>
  <c r="X45" i="59"/>
  <c r="AL45" i="59"/>
  <c r="J45" i="59"/>
  <c r="W45" i="59"/>
  <c r="AK45" i="59"/>
  <c r="I45" i="59"/>
  <c r="V45" i="59"/>
  <c r="AJ45" i="59"/>
  <c r="H45" i="59"/>
  <c r="U45" i="59"/>
  <c r="AI45" i="59"/>
  <c r="G45" i="59"/>
  <c r="AF44" i="59"/>
  <c r="AT44" i="59"/>
  <c r="R44" i="59"/>
  <c r="AE44" i="59"/>
  <c r="AS44" i="59"/>
  <c r="Q44" i="59"/>
  <c r="AD44" i="59"/>
  <c r="AR44" i="59"/>
  <c r="P44" i="59"/>
  <c r="AC44" i="59"/>
  <c r="AQ44" i="59"/>
  <c r="O44" i="59"/>
  <c r="AB44" i="59"/>
  <c r="AP44" i="59"/>
  <c r="N44" i="59"/>
  <c r="AA44" i="59"/>
  <c r="AO44" i="59"/>
  <c r="M44" i="59"/>
  <c r="Z44" i="59"/>
  <c r="AN44" i="59"/>
  <c r="L44" i="59"/>
  <c r="Y44" i="59"/>
  <c r="AM44" i="59"/>
  <c r="K44" i="59"/>
  <c r="X44" i="59"/>
  <c r="AL44" i="59"/>
  <c r="J44" i="59"/>
  <c r="W44" i="59"/>
  <c r="AK44" i="59"/>
  <c r="I44" i="59"/>
  <c r="V44" i="59"/>
  <c r="AJ44" i="59"/>
  <c r="H44" i="59"/>
  <c r="U44" i="59"/>
  <c r="AI44" i="59"/>
  <c r="G44" i="59"/>
  <c r="AF43" i="59"/>
  <c r="AT43" i="59"/>
  <c r="R43" i="59"/>
  <c r="AE43" i="59"/>
  <c r="AS43" i="59"/>
  <c r="Q43" i="59"/>
  <c r="AD43" i="59"/>
  <c r="AR43" i="59"/>
  <c r="P43" i="59"/>
  <c r="AC43" i="59"/>
  <c r="AQ43" i="59"/>
  <c r="O43" i="59"/>
  <c r="AB43" i="59"/>
  <c r="AP43" i="59"/>
  <c r="N43" i="59"/>
  <c r="AA43" i="59"/>
  <c r="AO43" i="59"/>
  <c r="M43" i="59"/>
  <c r="Z43" i="59"/>
  <c r="AN43" i="59"/>
  <c r="L43" i="59"/>
  <c r="Y43" i="59"/>
  <c r="AM43" i="59"/>
  <c r="K43" i="59"/>
  <c r="X43" i="59"/>
  <c r="AL43" i="59"/>
  <c r="J43" i="59"/>
  <c r="W43" i="59"/>
  <c r="AK43" i="59"/>
  <c r="I43" i="59"/>
  <c r="V43" i="59"/>
  <c r="AJ43" i="59"/>
  <c r="H43" i="59"/>
  <c r="U43" i="59"/>
  <c r="AI43" i="59"/>
  <c r="G43" i="59"/>
  <c r="AF42" i="59"/>
  <c r="AT42" i="59"/>
  <c r="R42" i="59"/>
  <c r="AE42" i="59"/>
  <c r="AS42" i="59"/>
  <c r="Q42" i="59"/>
  <c r="AD42" i="59"/>
  <c r="AR42" i="59"/>
  <c r="P42" i="59"/>
  <c r="AC42" i="59"/>
  <c r="AQ42" i="59"/>
  <c r="O42" i="59"/>
  <c r="AB42" i="59"/>
  <c r="AP42" i="59"/>
  <c r="N42" i="59"/>
  <c r="AA42" i="59"/>
  <c r="AO42" i="59"/>
  <c r="M42" i="59"/>
  <c r="Z42" i="59"/>
  <c r="AN42" i="59"/>
  <c r="L42" i="59"/>
  <c r="Y42" i="59"/>
  <c r="AM42" i="59"/>
  <c r="K42" i="59"/>
  <c r="X42" i="59"/>
  <c r="AL42" i="59"/>
  <c r="J42" i="59"/>
  <c r="W42" i="59"/>
  <c r="AK42" i="59"/>
  <c r="I42" i="59"/>
  <c r="V42" i="59"/>
  <c r="AJ42" i="59"/>
  <c r="H42" i="59"/>
  <c r="U42" i="59"/>
  <c r="AI42" i="59"/>
  <c r="G42" i="59"/>
  <c r="AF41" i="59"/>
  <c r="AT41" i="59"/>
  <c r="R41" i="59"/>
  <c r="AE41" i="59"/>
  <c r="AS41" i="59"/>
  <c r="Q41" i="59"/>
  <c r="AD41" i="59"/>
  <c r="AR41" i="59"/>
  <c r="P41" i="59"/>
  <c r="AC41" i="59"/>
  <c r="AQ41" i="59"/>
  <c r="O41" i="59"/>
  <c r="AB41" i="59"/>
  <c r="AP41" i="59"/>
  <c r="N41" i="59"/>
  <c r="AA41" i="59"/>
  <c r="AO41" i="59"/>
  <c r="M41" i="59"/>
  <c r="Z41" i="59"/>
  <c r="AN41" i="59"/>
  <c r="L41" i="59"/>
  <c r="Y41" i="59"/>
  <c r="AM41" i="59"/>
  <c r="K41" i="59"/>
  <c r="X41" i="59"/>
  <c r="AL41" i="59"/>
  <c r="J41" i="59"/>
  <c r="W41" i="59"/>
  <c r="AK41" i="59"/>
  <c r="I41" i="59"/>
  <c r="V41" i="59"/>
  <c r="AJ41" i="59"/>
  <c r="H41" i="59"/>
  <c r="U41" i="59"/>
  <c r="AI41" i="59"/>
  <c r="G41" i="59"/>
  <c r="AF40" i="59"/>
  <c r="AT40" i="59"/>
  <c r="R40" i="59"/>
  <c r="AE40" i="59"/>
  <c r="AS40" i="59"/>
  <c r="Q40" i="59"/>
  <c r="AD40" i="59"/>
  <c r="AR40" i="59"/>
  <c r="P40" i="59"/>
  <c r="AC40" i="59"/>
  <c r="AQ40" i="59"/>
  <c r="O40" i="59"/>
  <c r="AB40" i="59"/>
  <c r="AP40" i="59"/>
  <c r="N40" i="59"/>
  <c r="AA40" i="59"/>
  <c r="AO40" i="59"/>
  <c r="M40" i="59"/>
  <c r="Z40" i="59"/>
  <c r="AN40" i="59"/>
  <c r="L40" i="59"/>
  <c r="Y40" i="59"/>
  <c r="AM40" i="59"/>
  <c r="K40" i="59"/>
  <c r="X40" i="59"/>
  <c r="AL40" i="59"/>
  <c r="J40" i="59"/>
  <c r="W40" i="59"/>
  <c r="AK40" i="59"/>
  <c r="I40" i="59"/>
  <c r="V40" i="59"/>
  <c r="AJ40" i="59"/>
  <c r="H40" i="59"/>
  <c r="U40" i="59"/>
  <c r="AI40" i="59"/>
  <c r="G40" i="59"/>
  <c r="AF39" i="59"/>
  <c r="AT39" i="59"/>
  <c r="R39" i="59"/>
  <c r="AE39" i="59"/>
  <c r="AS39" i="59"/>
  <c r="Q39" i="59"/>
  <c r="AD39" i="59"/>
  <c r="AR39" i="59"/>
  <c r="P39" i="59"/>
  <c r="AC39" i="59"/>
  <c r="AQ39" i="59"/>
  <c r="O39" i="59"/>
  <c r="AB39" i="59"/>
  <c r="AP39" i="59"/>
  <c r="N39" i="59"/>
  <c r="AA39" i="59"/>
  <c r="AO39" i="59"/>
  <c r="M39" i="59"/>
  <c r="Z39" i="59"/>
  <c r="AN39" i="59"/>
  <c r="L39" i="59"/>
  <c r="Y39" i="59"/>
  <c r="AM39" i="59"/>
  <c r="K39" i="59"/>
  <c r="X39" i="59"/>
  <c r="AL39" i="59"/>
  <c r="J39" i="59"/>
  <c r="W39" i="59"/>
  <c r="AK39" i="59"/>
  <c r="I39" i="59"/>
  <c r="V39" i="59"/>
  <c r="AJ39" i="59"/>
  <c r="H39" i="59"/>
  <c r="U39" i="59"/>
  <c r="AI39" i="59"/>
  <c r="G39" i="59"/>
  <c r="AF38" i="59"/>
  <c r="AT38" i="59"/>
  <c r="R38" i="59"/>
  <c r="AE38" i="59"/>
  <c r="AS38" i="59"/>
  <c r="Q38" i="59"/>
  <c r="AD38" i="59"/>
  <c r="AR38" i="59"/>
  <c r="P38" i="59"/>
  <c r="AC38" i="59"/>
  <c r="AQ38" i="59"/>
  <c r="O38" i="59"/>
  <c r="AB38" i="59"/>
  <c r="AP38" i="59"/>
  <c r="N38" i="59"/>
  <c r="AA38" i="59"/>
  <c r="AO38" i="59"/>
  <c r="M38" i="59"/>
  <c r="Z38" i="59"/>
  <c r="AN38" i="59"/>
  <c r="L38" i="59"/>
  <c r="Y38" i="59"/>
  <c r="AM38" i="59"/>
  <c r="K38" i="59"/>
  <c r="X38" i="59"/>
  <c r="AL38" i="59"/>
  <c r="J38" i="59"/>
  <c r="W38" i="59"/>
  <c r="AK38" i="59"/>
  <c r="I38" i="59"/>
  <c r="V38" i="59"/>
  <c r="AJ38" i="59"/>
  <c r="H38" i="59"/>
  <c r="U38" i="59"/>
  <c r="AI38" i="59"/>
  <c r="G38" i="59"/>
  <c r="AF37" i="59"/>
  <c r="AT37" i="59"/>
  <c r="R37" i="59"/>
  <c r="AE37" i="59"/>
  <c r="AS37" i="59"/>
  <c r="Q37" i="59"/>
  <c r="AD37" i="59"/>
  <c r="AR37" i="59"/>
  <c r="P37" i="59"/>
  <c r="AC37" i="59"/>
  <c r="AQ37" i="59"/>
  <c r="O37" i="59"/>
  <c r="AB37" i="59"/>
  <c r="AP37" i="59"/>
  <c r="N37" i="59"/>
  <c r="AA37" i="59"/>
  <c r="AO37" i="59"/>
  <c r="M37" i="59"/>
  <c r="Z37" i="59"/>
  <c r="AN37" i="59"/>
  <c r="L37" i="59"/>
  <c r="Y37" i="59"/>
  <c r="AM37" i="59"/>
  <c r="K37" i="59"/>
  <c r="X37" i="59"/>
  <c r="AL37" i="59"/>
  <c r="J37" i="59"/>
  <c r="W37" i="59"/>
  <c r="AK37" i="59"/>
  <c r="I37" i="59"/>
  <c r="V37" i="59"/>
  <c r="AJ37" i="59"/>
  <c r="H37" i="59"/>
  <c r="U37" i="59"/>
  <c r="AI37" i="59"/>
  <c r="G37" i="59"/>
  <c r="AF36" i="59"/>
  <c r="AT36" i="59"/>
  <c r="R36" i="59"/>
  <c r="AE36" i="59"/>
  <c r="AS36" i="59"/>
  <c r="Q36" i="59"/>
  <c r="AD36" i="59"/>
  <c r="AR36" i="59"/>
  <c r="P36" i="59"/>
  <c r="AC36" i="59"/>
  <c r="AQ36" i="59"/>
  <c r="O36" i="59"/>
  <c r="AB36" i="59"/>
  <c r="AP36" i="59"/>
  <c r="N36" i="59"/>
  <c r="AA36" i="59"/>
  <c r="AO36" i="59"/>
  <c r="M36" i="59"/>
  <c r="Z36" i="59"/>
  <c r="AN36" i="59"/>
  <c r="L36" i="59"/>
  <c r="Y36" i="59"/>
  <c r="AM36" i="59"/>
  <c r="K36" i="59"/>
  <c r="X36" i="59"/>
  <c r="AL36" i="59"/>
  <c r="J36" i="59"/>
  <c r="W36" i="59"/>
  <c r="AK36" i="59"/>
  <c r="I36" i="59"/>
  <c r="V36" i="59"/>
  <c r="AJ36" i="59"/>
  <c r="H36" i="59"/>
  <c r="U36" i="59"/>
  <c r="AI36" i="59"/>
  <c r="G36" i="59"/>
  <c r="AF35" i="59"/>
  <c r="AT35" i="59"/>
  <c r="R35" i="59"/>
  <c r="AE35" i="59"/>
  <c r="AS35" i="59"/>
  <c r="Q35" i="59"/>
  <c r="AD35" i="59"/>
  <c r="AR35" i="59"/>
  <c r="P35" i="59"/>
  <c r="AC35" i="59"/>
  <c r="AQ35" i="59"/>
  <c r="O35" i="59"/>
  <c r="AB35" i="59"/>
  <c r="AP35" i="59"/>
  <c r="N35" i="59"/>
  <c r="AA35" i="59"/>
  <c r="AO35" i="59"/>
  <c r="M35" i="59"/>
  <c r="Z35" i="59"/>
  <c r="AN35" i="59"/>
  <c r="L35" i="59"/>
  <c r="Y35" i="59"/>
  <c r="AM35" i="59"/>
  <c r="K35" i="59"/>
  <c r="X35" i="59"/>
  <c r="AL35" i="59"/>
  <c r="J35" i="59"/>
  <c r="W35" i="59"/>
  <c r="AK35" i="59"/>
  <c r="I35" i="59"/>
  <c r="V35" i="59"/>
  <c r="AJ35" i="59"/>
  <c r="H35" i="59"/>
  <c r="U35" i="59"/>
  <c r="AI35" i="59"/>
  <c r="G35" i="59"/>
  <c r="AF34" i="59"/>
  <c r="AT34" i="59"/>
  <c r="R34" i="59"/>
  <c r="AE34" i="59"/>
  <c r="AS34" i="59"/>
  <c r="Q34" i="59"/>
  <c r="AD34" i="59"/>
  <c r="AR34" i="59"/>
  <c r="P34" i="59"/>
  <c r="AC34" i="59"/>
  <c r="AQ34" i="59"/>
  <c r="O34" i="59"/>
  <c r="AB34" i="59"/>
  <c r="AP34" i="59"/>
  <c r="N34" i="59"/>
  <c r="AA34" i="59"/>
  <c r="AO34" i="59"/>
  <c r="M34" i="59"/>
  <c r="Z34" i="59"/>
  <c r="AN34" i="59"/>
  <c r="L34" i="59"/>
  <c r="Y34" i="59"/>
  <c r="AM34" i="59"/>
  <c r="K34" i="59"/>
  <c r="X34" i="59"/>
  <c r="AL34" i="59"/>
  <c r="J34" i="59"/>
  <c r="W34" i="59"/>
  <c r="AK34" i="59"/>
  <c r="I34" i="59"/>
  <c r="V34" i="59"/>
  <c r="AJ34" i="59"/>
  <c r="H34" i="59"/>
  <c r="U34" i="59"/>
  <c r="AI34" i="59"/>
  <c r="G34" i="59"/>
  <c r="AF33" i="59"/>
  <c r="AT33" i="59"/>
  <c r="R33" i="59"/>
  <c r="AE33" i="59"/>
  <c r="AS33" i="59"/>
  <c r="Q33" i="59"/>
  <c r="AD33" i="59"/>
  <c r="AR33" i="59"/>
  <c r="P33" i="59"/>
  <c r="AC33" i="59"/>
  <c r="AQ33" i="59"/>
  <c r="O33" i="59"/>
  <c r="AB33" i="59"/>
  <c r="AP33" i="59"/>
  <c r="N33" i="59"/>
  <c r="AA33" i="59"/>
  <c r="AO33" i="59"/>
  <c r="M33" i="59"/>
  <c r="Z33" i="59"/>
  <c r="AN33" i="59"/>
  <c r="L33" i="59"/>
  <c r="Y33" i="59"/>
  <c r="AM33" i="59"/>
  <c r="K33" i="59"/>
  <c r="X33" i="59"/>
  <c r="AL33" i="59"/>
  <c r="J33" i="59"/>
  <c r="W33" i="59"/>
  <c r="AK33" i="59"/>
  <c r="I33" i="59"/>
  <c r="V33" i="59"/>
  <c r="AJ33" i="59"/>
  <c r="H33" i="59"/>
  <c r="U33" i="59"/>
  <c r="AI33" i="59"/>
  <c r="G33" i="59"/>
  <c r="AF32" i="59"/>
  <c r="AT32" i="59"/>
  <c r="R32" i="59"/>
  <c r="AE32" i="59"/>
  <c r="AS32" i="59"/>
  <c r="Q32" i="59"/>
  <c r="AD32" i="59"/>
  <c r="AR32" i="59"/>
  <c r="P32" i="59"/>
  <c r="AC32" i="59"/>
  <c r="AQ32" i="59"/>
  <c r="O32" i="59"/>
  <c r="AB32" i="59"/>
  <c r="AP32" i="59"/>
  <c r="N32" i="59"/>
  <c r="AA32" i="59"/>
  <c r="AO32" i="59"/>
  <c r="M32" i="59"/>
  <c r="Z32" i="59"/>
  <c r="AN32" i="59"/>
  <c r="L32" i="59"/>
  <c r="Y32" i="59"/>
  <c r="AM32" i="59"/>
  <c r="K32" i="59"/>
  <c r="X32" i="59"/>
  <c r="AL32" i="59"/>
  <c r="J32" i="59"/>
  <c r="W32" i="59"/>
  <c r="AK32" i="59"/>
  <c r="I32" i="59"/>
  <c r="V32" i="59"/>
  <c r="AJ32" i="59"/>
  <c r="H32" i="59"/>
  <c r="U32" i="59"/>
  <c r="AI32" i="59"/>
  <c r="G32" i="59"/>
  <c r="AF31" i="59"/>
  <c r="AT31" i="59"/>
  <c r="R31" i="59"/>
  <c r="AE31" i="59"/>
  <c r="AS31" i="59"/>
  <c r="Q31" i="59"/>
  <c r="AD31" i="59"/>
  <c r="AR31" i="59"/>
  <c r="P31" i="59"/>
  <c r="AC31" i="59"/>
  <c r="AQ31" i="59"/>
  <c r="O31" i="59"/>
  <c r="AB31" i="59"/>
  <c r="AP31" i="59"/>
  <c r="N31" i="59"/>
  <c r="AA31" i="59"/>
  <c r="AO31" i="59"/>
  <c r="M31" i="59"/>
  <c r="Z31" i="59"/>
  <c r="AN31" i="59"/>
  <c r="L31" i="59"/>
  <c r="Y31" i="59"/>
  <c r="AM31" i="59"/>
  <c r="K31" i="59"/>
  <c r="X31" i="59"/>
  <c r="AL31" i="59"/>
  <c r="J31" i="59"/>
  <c r="W31" i="59"/>
  <c r="AK31" i="59"/>
  <c r="I31" i="59"/>
  <c r="V31" i="59"/>
  <c r="AJ31" i="59"/>
  <c r="H31" i="59"/>
  <c r="U31" i="59"/>
  <c r="AI31" i="59"/>
  <c r="G31" i="59"/>
  <c r="AF30" i="59"/>
  <c r="AT30" i="59"/>
  <c r="R30" i="59"/>
  <c r="AE30" i="59"/>
  <c r="AS30" i="59"/>
  <c r="Q30" i="59"/>
  <c r="AD30" i="59"/>
  <c r="AR30" i="59"/>
  <c r="P30" i="59"/>
  <c r="AC30" i="59"/>
  <c r="AQ30" i="59"/>
  <c r="O30" i="59"/>
  <c r="AB30" i="59"/>
  <c r="AP30" i="59"/>
  <c r="N30" i="59"/>
  <c r="AA30" i="59"/>
  <c r="AO30" i="59"/>
  <c r="M30" i="59"/>
  <c r="Z30" i="59"/>
  <c r="AN30" i="59"/>
  <c r="L30" i="59"/>
  <c r="Y30" i="59"/>
  <c r="AM30" i="59"/>
  <c r="K30" i="59"/>
  <c r="X30" i="59"/>
  <c r="AL30" i="59"/>
  <c r="J30" i="59"/>
  <c r="W30" i="59"/>
  <c r="AK30" i="59"/>
  <c r="I30" i="59"/>
  <c r="V30" i="59"/>
  <c r="AJ30" i="59"/>
  <c r="H30" i="59"/>
  <c r="U30" i="59"/>
  <c r="AI30" i="59"/>
  <c r="G30" i="59"/>
  <c r="AF29" i="59"/>
  <c r="AT29" i="59"/>
  <c r="R29" i="59"/>
  <c r="AE29" i="59"/>
  <c r="AS29" i="59"/>
  <c r="Q29" i="59"/>
  <c r="AD29" i="59"/>
  <c r="AR29" i="59"/>
  <c r="P29" i="59"/>
  <c r="AC29" i="59"/>
  <c r="AQ29" i="59"/>
  <c r="O29" i="59"/>
  <c r="AB29" i="59"/>
  <c r="AP29" i="59"/>
  <c r="N29" i="59"/>
  <c r="AA29" i="59"/>
  <c r="AO29" i="59"/>
  <c r="M29" i="59"/>
  <c r="Z29" i="59"/>
  <c r="AN29" i="59"/>
  <c r="L29" i="59"/>
  <c r="Y29" i="59"/>
  <c r="AM29" i="59"/>
  <c r="K29" i="59"/>
  <c r="X29" i="59"/>
  <c r="AL29" i="59"/>
  <c r="J29" i="59"/>
  <c r="W29" i="59"/>
  <c r="AK29" i="59"/>
  <c r="I29" i="59"/>
  <c r="V29" i="59"/>
  <c r="AJ29" i="59"/>
  <c r="H29" i="59"/>
  <c r="U29" i="59"/>
  <c r="AI29" i="59"/>
  <c r="G29" i="59"/>
  <c r="AF28" i="59"/>
  <c r="AT28" i="59"/>
  <c r="R28" i="59"/>
  <c r="AE28" i="59"/>
  <c r="AS28" i="59"/>
  <c r="Q28" i="59"/>
  <c r="AD28" i="59"/>
  <c r="AR28" i="59"/>
  <c r="P28" i="59"/>
  <c r="AC28" i="59"/>
  <c r="AQ28" i="59"/>
  <c r="O28" i="59"/>
  <c r="AB28" i="59"/>
  <c r="AP28" i="59"/>
  <c r="N28" i="59"/>
  <c r="AA28" i="59"/>
  <c r="AO28" i="59"/>
  <c r="M28" i="59"/>
  <c r="Z28" i="59"/>
  <c r="AN28" i="59"/>
  <c r="L28" i="59"/>
  <c r="Y28" i="59"/>
  <c r="AM28" i="59"/>
  <c r="K28" i="59"/>
  <c r="X28" i="59"/>
  <c r="AL28" i="59"/>
  <c r="J28" i="59"/>
  <c r="W28" i="59"/>
  <c r="AK28" i="59"/>
  <c r="I28" i="59"/>
  <c r="V28" i="59"/>
  <c r="AJ28" i="59"/>
  <c r="H28" i="59"/>
  <c r="U28" i="59"/>
  <c r="AI28" i="59"/>
  <c r="G28" i="59"/>
  <c r="AF27" i="59"/>
  <c r="AT27" i="59"/>
  <c r="R27" i="59"/>
  <c r="AE27" i="59"/>
  <c r="AS27" i="59"/>
  <c r="Q27" i="59"/>
  <c r="AD27" i="59"/>
  <c r="AR27" i="59"/>
  <c r="P27" i="59"/>
  <c r="AC27" i="59"/>
  <c r="AQ27" i="59"/>
  <c r="O27" i="59"/>
  <c r="AB27" i="59"/>
  <c r="AP27" i="59"/>
  <c r="N27" i="59"/>
  <c r="AA27" i="59"/>
  <c r="AO27" i="59"/>
  <c r="M27" i="59"/>
  <c r="Z27" i="59"/>
  <c r="AN27" i="59"/>
  <c r="L27" i="59"/>
  <c r="Y27" i="59"/>
  <c r="AM27" i="59"/>
  <c r="K27" i="59"/>
  <c r="X27" i="59"/>
  <c r="AL27" i="59"/>
  <c r="J27" i="59"/>
  <c r="W27" i="59"/>
  <c r="AK27" i="59"/>
  <c r="I27" i="59"/>
  <c r="V27" i="59"/>
  <c r="AJ27" i="59"/>
  <c r="H27" i="59"/>
  <c r="U27" i="59"/>
  <c r="AI27" i="59"/>
  <c r="G27" i="59"/>
  <c r="AF26" i="59"/>
  <c r="AT26" i="59"/>
  <c r="R26" i="59"/>
  <c r="AE26" i="59"/>
  <c r="AS26" i="59"/>
  <c r="Q26" i="59"/>
  <c r="AD26" i="59"/>
  <c r="AR26" i="59"/>
  <c r="P26" i="59"/>
  <c r="AC26" i="59"/>
  <c r="AQ26" i="59"/>
  <c r="O26" i="59"/>
  <c r="AB26" i="59"/>
  <c r="AP26" i="59"/>
  <c r="N26" i="59"/>
  <c r="AA26" i="59"/>
  <c r="AO26" i="59"/>
  <c r="M26" i="59"/>
  <c r="Z26" i="59"/>
  <c r="AN26" i="59"/>
  <c r="L26" i="59"/>
  <c r="Y26" i="59"/>
  <c r="AM26" i="59"/>
  <c r="K26" i="59"/>
  <c r="X26" i="59"/>
  <c r="AL26" i="59"/>
  <c r="J26" i="59"/>
  <c r="W26" i="59"/>
  <c r="AK26" i="59"/>
  <c r="I26" i="59"/>
  <c r="V26" i="59"/>
  <c r="AJ26" i="59"/>
  <c r="H26" i="59"/>
  <c r="U26" i="59"/>
  <c r="AI26" i="59"/>
  <c r="G26" i="59"/>
  <c r="AF25" i="59"/>
  <c r="AT25" i="59"/>
  <c r="R25" i="59"/>
  <c r="AE25" i="59"/>
  <c r="AS25" i="59"/>
  <c r="Q25" i="59"/>
  <c r="AD25" i="59"/>
  <c r="AR25" i="59"/>
  <c r="P25" i="59"/>
  <c r="AC25" i="59"/>
  <c r="AQ25" i="59"/>
  <c r="O25" i="59"/>
  <c r="AB25" i="59"/>
  <c r="AP25" i="59"/>
  <c r="N25" i="59"/>
  <c r="AA25" i="59"/>
  <c r="AO25" i="59"/>
  <c r="M25" i="59"/>
  <c r="Z25" i="59"/>
  <c r="AN25" i="59"/>
  <c r="L25" i="59"/>
  <c r="Y25" i="59"/>
  <c r="AM25" i="59"/>
  <c r="K25" i="59"/>
  <c r="X25" i="59"/>
  <c r="AL25" i="59"/>
  <c r="J25" i="59"/>
  <c r="W25" i="59"/>
  <c r="AK25" i="59"/>
  <c r="I25" i="59"/>
  <c r="V25" i="59"/>
  <c r="AJ25" i="59"/>
  <c r="H25" i="59"/>
  <c r="U25" i="59"/>
  <c r="AI25" i="59"/>
  <c r="G25" i="59"/>
  <c r="AF24" i="59"/>
  <c r="AT24" i="59"/>
  <c r="R24" i="59"/>
  <c r="AE24" i="59"/>
  <c r="AS24" i="59"/>
  <c r="Q24" i="59"/>
  <c r="AD24" i="59"/>
  <c r="AR24" i="59"/>
  <c r="P24" i="59"/>
  <c r="AC24" i="59"/>
  <c r="AQ24" i="59"/>
  <c r="O24" i="59"/>
  <c r="AB24" i="59"/>
  <c r="AP24" i="59"/>
  <c r="N24" i="59"/>
  <c r="AA24" i="59"/>
  <c r="AO24" i="59"/>
  <c r="M24" i="59"/>
  <c r="Z24" i="59"/>
  <c r="AN24" i="59"/>
  <c r="L24" i="59"/>
  <c r="Y24" i="59"/>
  <c r="AM24" i="59"/>
  <c r="K24" i="59"/>
  <c r="X24" i="59"/>
  <c r="AL24" i="59"/>
  <c r="J24" i="59"/>
  <c r="W24" i="59"/>
  <c r="AK24" i="59"/>
  <c r="I24" i="59"/>
  <c r="V24" i="59"/>
  <c r="AJ24" i="59"/>
  <c r="H24" i="59"/>
  <c r="U24" i="59"/>
  <c r="AI24" i="59"/>
  <c r="G24" i="59"/>
  <c r="AF23" i="59"/>
  <c r="AT23" i="59"/>
  <c r="R23" i="59"/>
  <c r="AE23" i="59"/>
  <c r="AS23" i="59"/>
  <c r="Q23" i="59"/>
  <c r="AD23" i="59"/>
  <c r="AR23" i="59"/>
  <c r="P23" i="59"/>
  <c r="AC23" i="59"/>
  <c r="AQ23" i="59"/>
  <c r="O23" i="59"/>
  <c r="AB23" i="59"/>
  <c r="AP23" i="59"/>
  <c r="N23" i="59"/>
  <c r="AA23" i="59"/>
  <c r="AO23" i="59"/>
  <c r="M23" i="59"/>
  <c r="Z23" i="59"/>
  <c r="AN23" i="59"/>
  <c r="L23" i="59"/>
  <c r="Y23" i="59"/>
  <c r="AM23" i="59"/>
  <c r="K23" i="59"/>
  <c r="X23" i="59"/>
  <c r="AL23" i="59"/>
  <c r="J23" i="59"/>
  <c r="W23" i="59"/>
  <c r="AK23" i="59"/>
  <c r="I23" i="59"/>
  <c r="V23" i="59"/>
  <c r="AJ23" i="59"/>
  <c r="H23" i="59"/>
  <c r="U23" i="59"/>
  <c r="AI23" i="59"/>
  <c r="G23" i="59"/>
  <c r="AF22" i="59"/>
  <c r="AT22" i="59"/>
  <c r="R22" i="59"/>
  <c r="AE22" i="59"/>
  <c r="AS22" i="59"/>
  <c r="Q22" i="59"/>
  <c r="AD22" i="59"/>
  <c r="AR22" i="59"/>
  <c r="P22" i="59"/>
  <c r="AC22" i="59"/>
  <c r="AQ22" i="59"/>
  <c r="O22" i="59"/>
  <c r="AB22" i="59"/>
  <c r="AP22" i="59"/>
  <c r="N22" i="59"/>
  <c r="AA22" i="59"/>
  <c r="AO22" i="59"/>
  <c r="M22" i="59"/>
  <c r="Z22" i="59"/>
  <c r="AN22" i="59"/>
  <c r="L22" i="59"/>
  <c r="Y22" i="59"/>
  <c r="AM22" i="59"/>
  <c r="K22" i="59"/>
  <c r="X22" i="59"/>
  <c r="AL22" i="59"/>
  <c r="J22" i="59"/>
  <c r="W22" i="59"/>
  <c r="AK22" i="59"/>
  <c r="I22" i="59"/>
  <c r="V22" i="59"/>
  <c r="AJ22" i="59"/>
  <c r="H22" i="59"/>
  <c r="U22" i="59"/>
  <c r="AI22" i="59"/>
  <c r="G22" i="59"/>
  <c r="AF21" i="59"/>
  <c r="AT21" i="59"/>
  <c r="R21" i="59"/>
  <c r="AE21" i="59"/>
  <c r="AS21" i="59"/>
  <c r="Q21" i="59"/>
  <c r="AD21" i="59"/>
  <c r="AR21" i="59"/>
  <c r="P21" i="59"/>
  <c r="AC21" i="59"/>
  <c r="AQ21" i="59"/>
  <c r="O21" i="59"/>
  <c r="AB21" i="59"/>
  <c r="AP21" i="59"/>
  <c r="N21" i="59"/>
  <c r="AA21" i="59"/>
  <c r="AO21" i="59"/>
  <c r="M21" i="59"/>
  <c r="Z21" i="59"/>
  <c r="AN21" i="59"/>
  <c r="L21" i="59"/>
  <c r="Y21" i="59"/>
  <c r="AM21" i="59"/>
  <c r="K21" i="59"/>
  <c r="X21" i="59"/>
  <c r="AL21" i="59"/>
  <c r="J21" i="59"/>
  <c r="W21" i="59"/>
  <c r="AK21" i="59"/>
  <c r="I21" i="59"/>
  <c r="V21" i="59"/>
  <c r="AJ21" i="59"/>
  <c r="H21" i="59"/>
  <c r="U21" i="59"/>
  <c r="AI21" i="59"/>
  <c r="G21" i="59"/>
  <c r="AF20" i="59"/>
  <c r="AT20" i="59"/>
  <c r="R20" i="59"/>
  <c r="AE20" i="59"/>
  <c r="AS20" i="59"/>
  <c r="Q20" i="59"/>
  <c r="AD20" i="59"/>
  <c r="AR20" i="59"/>
  <c r="P20" i="59"/>
  <c r="AC20" i="59"/>
  <c r="AQ20" i="59"/>
  <c r="O20" i="59"/>
  <c r="AB20" i="59"/>
  <c r="AP20" i="59"/>
  <c r="N20" i="59"/>
  <c r="AA20" i="59"/>
  <c r="AO20" i="59"/>
  <c r="M20" i="59"/>
  <c r="Z20" i="59"/>
  <c r="AN20" i="59"/>
  <c r="L20" i="59"/>
  <c r="Y20" i="59"/>
  <c r="AM20" i="59"/>
  <c r="K20" i="59"/>
  <c r="X20" i="59"/>
  <c r="AL20" i="59"/>
  <c r="J20" i="59"/>
  <c r="W20" i="59"/>
  <c r="AK20" i="59"/>
  <c r="I20" i="59"/>
  <c r="V20" i="59"/>
  <c r="AJ20" i="59"/>
  <c r="H20" i="59"/>
  <c r="U20" i="59"/>
  <c r="AI20" i="59"/>
  <c r="G20" i="59"/>
  <c r="AF19" i="59"/>
  <c r="AT19" i="59"/>
  <c r="R19" i="59"/>
  <c r="AE19" i="59"/>
  <c r="AS19" i="59"/>
  <c r="Q19" i="59"/>
  <c r="AD19" i="59"/>
  <c r="AR19" i="59"/>
  <c r="P19" i="59"/>
  <c r="AC19" i="59"/>
  <c r="AQ19" i="59"/>
  <c r="O19" i="59"/>
  <c r="AB19" i="59"/>
  <c r="AP19" i="59"/>
  <c r="N19" i="59"/>
  <c r="AA19" i="59"/>
  <c r="AO19" i="59"/>
  <c r="M19" i="59"/>
  <c r="Z19" i="59"/>
  <c r="AN19" i="59"/>
  <c r="L19" i="59"/>
  <c r="Y19" i="59"/>
  <c r="AM19" i="59"/>
  <c r="K19" i="59"/>
  <c r="X19" i="59"/>
  <c r="AL19" i="59"/>
  <c r="J19" i="59"/>
  <c r="W19" i="59"/>
  <c r="AK19" i="59"/>
  <c r="I19" i="59"/>
  <c r="V19" i="59"/>
  <c r="AJ19" i="59"/>
  <c r="H19" i="59"/>
  <c r="U19" i="59"/>
  <c r="AI19" i="59"/>
  <c r="G19" i="59"/>
  <c r="AF18" i="59"/>
  <c r="AT18" i="59"/>
  <c r="R18" i="59"/>
  <c r="AE18" i="59"/>
  <c r="AS18" i="59"/>
  <c r="Q18" i="59"/>
  <c r="AD18" i="59"/>
  <c r="AR18" i="59"/>
  <c r="P18" i="59"/>
  <c r="AC18" i="59"/>
  <c r="AQ18" i="59"/>
  <c r="O18" i="59"/>
  <c r="AB18" i="59"/>
  <c r="AP18" i="59"/>
  <c r="N18" i="59"/>
  <c r="AA18" i="59"/>
  <c r="AO18" i="59"/>
  <c r="M18" i="59"/>
  <c r="Z18" i="59"/>
  <c r="AN18" i="59"/>
  <c r="L18" i="59"/>
  <c r="Y18" i="59"/>
  <c r="AM18" i="59"/>
  <c r="K18" i="59"/>
  <c r="X18" i="59"/>
  <c r="AL18" i="59"/>
  <c r="J18" i="59"/>
  <c r="W18" i="59"/>
  <c r="AK18" i="59"/>
  <c r="I18" i="59"/>
  <c r="V18" i="59"/>
  <c r="AJ18" i="59"/>
  <c r="H18" i="59"/>
  <c r="U18" i="59"/>
  <c r="AI18" i="59"/>
  <c r="G18" i="59"/>
  <c r="AF17" i="59"/>
  <c r="AT17" i="59"/>
  <c r="R17" i="59"/>
  <c r="AE17" i="59"/>
  <c r="AS17" i="59"/>
  <c r="Q17" i="59"/>
  <c r="AD17" i="59"/>
  <c r="AR17" i="59"/>
  <c r="P17" i="59"/>
  <c r="AC17" i="59"/>
  <c r="AQ17" i="59"/>
  <c r="O17" i="59"/>
  <c r="AB17" i="59"/>
  <c r="AP17" i="59"/>
  <c r="N17" i="59"/>
  <c r="AA17" i="59"/>
  <c r="AO17" i="59"/>
  <c r="M17" i="59"/>
  <c r="Z17" i="59"/>
  <c r="AN17" i="59"/>
  <c r="L17" i="59"/>
  <c r="Y17" i="59"/>
  <c r="AM17" i="59"/>
  <c r="K17" i="59"/>
  <c r="X17" i="59"/>
  <c r="AL17" i="59"/>
  <c r="J17" i="59"/>
  <c r="W17" i="59"/>
  <c r="AK17" i="59"/>
  <c r="I17" i="59"/>
  <c r="V17" i="59"/>
  <c r="AJ17" i="59"/>
  <c r="H17" i="59"/>
  <c r="U17" i="59"/>
  <c r="AI17" i="59"/>
  <c r="G17" i="59"/>
  <c r="AF16" i="59"/>
  <c r="AT16" i="59"/>
  <c r="R16" i="59"/>
  <c r="AE16" i="59"/>
  <c r="AS16" i="59"/>
  <c r="Q16" i="59"/>
  <c r="AD16" i="59"/>
  <c r="AR16" i="59"/>
  <c r="P16" i="59"/>
  <c r="AC16" i="59"/>
  <c r="AQ16" i="59"/>
  <c r="O16" i="59"/>
  <c r="AB16" i="59"/>
  <c r="AP16" i="59"/>
  <c r="N16" i="59"/>
  <c r="AA16" i="59"/>
  <c r="AO16" i="59"/>
  <c r="M16" i="59"/>
  <c r="Z16" i="59"/>
  <c r="AN16" i="59"/>
  <c r="L16" i="59"/>
  <c r="Y16" i="59"/>
  <c r="AM16" i="59"/>
  <c r="K16" i="59"/>
  <c r="X16" i="59"/>
  <c r="AL16" i="59"/>
  <c r="J16" i="59"/>
  <c r="W16" i="59"/>
  <c r="AK16" i="59"/>
  <c r="I16" i="59"/>
  <c r="V16" i="59"/>
  <c r="AJ16" i="59"/>
  <c r="H16" i="59"/>
  <c r="U16" i="59"/>
  <c r="AI16" i="59"/>
  <c r="G16" i="59"/>
  <c r="AF15" i="59"/>
  <c r="AT15" i="59"/>
  <c r="R15" i="59"/>
  <c r="AE15" i="59"/>
  <c r="AS15" i="59"/>
  <c r="Q15" i="59"/>
  <c r="AD15" i="59"/>
  <c r="AR15" i="59"/>
  <c r="P15" i="59"/>
  <c r="AC15" i="59"/>
  <c r="AQ15" i="59"/>
  <c r="O15" i="59"/>
  <c r="AB15" i="59"/>
  <c r="AP15" i="59"/>
  <c r="N15" i="59"/>
  <c r="AA15" i="59"/>
  <c r="AO15" i="59"/>
  <c r="M15" i="59"/>
  <c r="Z15" i="59"/>
  <c r="AN15" i="59"/>
  <c r="L15" i="59"/>
  <c r="Y15" i="59"/>
  <c r="AM15" i="59"/>
  <c r="K15" i="59"/>
  <c r="X15" i="59"/>
  <c r="AL15" i="59"/>
  <c r="J15" i="59"/>
  <c r="W15" i="59"/>
  <c r="AK15" i="59"/>
  <c r="I15" i="59"/>
  <c r="V15" i="59"/>
  <c r="AJ15" i="59"/>
  <c r="H15" i="59"/>
  <c r="U15" i="59"/>
  <c r="AI15" i="59"/>
  <c r="G15" i="59"/>
  <c r="AF14" i="59"/>
  <c r="AT14" i="59"/>
  <c r="R14" i="59"/>
  <c r="AE14" i="59"/>
  <c r="AS14" i="59"/>
  <c r="Q14" i="59"/>
  <c r="AD14" i="59"/>
  <c r="AR14" i="59"/>
  <c r="P14" i="59"/>
  <c r="AC14" i="59"/>
  <c r="AQ14" i="59"/>
  <c r="O14" i="59"/>
  <c r="AB14" i="59"/>
  <c r="AP14" i="59"/>
  <c r="N14" i="59"/>
  <c r="AA14" i="59"/>
  <c r="AO14" i="59"/>
  <c r="M14" i="59"/>
  <c r="Z14" i="59"/>
  <c r="AN14" i="59"/>
  <c r="L14" i="59"/>
  <c r="Y14" i="59"/>
  <c r="AM14" i="59"/>
  <c r="K14" i="59"/>
  <c r="X14" i="59"/>
  <c r="AL14" i="59"/>
  <c r="J14" i="59"/>
  <c r="W14" i="59"/>
  <c r="AK14" i="59"/>
  <c r="I14" i="59"/>
  <c r="V14" i="59"/>
  <c r="AJ14" i="59"/>
  <c r="H14" i="59"/>
  <c r="U14" i="59"/>
  <c r="AI14" i="59"/>
  <c r="G14" i="59"/>
  <c r="AF13" i="59"/>
  <c r="AT13" i="59"/>
  <c r="R13" i="59"/>
  <c r="AE13" i="59"/>
  <c r="AS13" i="59"/>
  <c r="Q13" i="59"/>
  <c r="AD13" i="59"/>
  <c r="AR13" i="59"/>
  <c r="P13" i="59"/>
  <c r="AC13" i="59"/>
  <c r="AQ13" i="59"/>
  <c r="O13" i="59"/>
  <c r="AB13" i="59"/>
  <c r="AP13" i="59"/>
  <c r="N13" i="59"/>
  <c r="AA13" i="59"/>
  <c r="AO13" i="59"/>
  <c r="M13" i="59"/>
  <c r="Z13" i="59"/>
  <c r="AN13" i="59"/>
  <c r="L13" i="59"/>
  <c r="Y13" i="59"/>
  <c r="AM13" i="59"/>
  <c r="K13" i="59"/>
  <c r="X13" i="59"/>
  <c r="AL13" i="59"/>
  <c r="J13" i="59"/>
  <c r="W13" i="59"/>
  <c r="AK13" i="59"/>
  <c r="I13" i="59"/>
  <c r="V13" i="59"/>
  <c r="AJ13" i="59"/>
  <c r="H13" i="59"/>
  <c r="U13" i="59"/>
  <c r="AI13" i="59"/>
  <c r="G13" i="59"/>
  <c r="AF12" i="59"/>
  <c r="AT12" i="59"/>
  <c r="R12" i="59"/>
  <c r="AE12" i="59"/>
  <c r="AS12" i="59"/>
  <c r="Q12" i="59"/>
  <c r="AD12" i="59"/>
  <c r="AR12" i="59"/>
  <c r="P12" i="59"/>
  <c r="AC12" i="59"/>
  <c r="AQ12" i="59"/>
  <c r="O12" i="59"/>
  <c r="AB12" i="59"/>
  <c r="AP12" i="59"/>
  <c r="N12" i="59"/>
  <c r="AA12" i="59"/>
  <c r="AO12" i="59"/>
  <c r="M12" i="59"/>
  <c r="Z12" i="59"/>
  <c r="AN12" i="59"/>
  <c r="L12" i="59"/>
  <c r="Y12" i="59"/>
  <c r="AM12" i="59"/>
  <c r="K12" i="59"/>
  <c r="X12" i="59"/>
  <c r="AL12" i="59"/>
  <c r="J12" i="59"/>
  <c r="W12" i="59"/>
  <c r="AK12" i="59"/>
  <c r="I12" i="59"/>
  <c r="V12" i="59"/>
  <c r="AJ12" i="59"/>
  <c r="H12" i="59"/>
  <c r="U12" i="59"/>
  <c r="AI12" i="59"/>
  <c r="G12" i="59"/>
  <c r="AF11" i="59"/>
  <c r="AT11" i="59"/>
  <c r="R11" i="59"/>
  <c r="AE11" i="59"/>
  <c r="AS11" i="59"/>
  <c r="Q11" i="59"/>
  <c r="AD11" i="59"/>
  <c r="AR11" i="59"/>
  <c r="P11" i="59"/>
  <c r="AC11" i="59"/>
  <c r="AQ11" i="59"/>
  <c r="O11" i="59"/>
  <c r="AB11" i="59"/>
  <c r="AP11" i="59"/>
  <c r="N11" i="59"/>
  <c r="AA11" i="59"/>
  <c r="AO11" i="59"/>
  <c r="M11" i="59"/>
  <c r="Z11" i="59"/>
  <c r="AN11" i="59"/>
  <c r="L11" i="59"/>
  <c r="Y11" i="59"/>
  <c r="AM11" i="59"/>
  <c r="K11" i="59"/>
  <c r="X11" i="59"/>
  <c r="AL11" i="59"/>
  <c r="J11" i="59"/>
  <c r="W11" i="59"/>
  <c r="AK11" i="59"/>
  <c r="I11" i="59"/>
  <c r="V11" i="59"/>
  <c r="AJ11" i="59"/>
  <c r="H11" i="59"/>
  <c r="U11" i="59"/>
  <c r="AI11" i="59"/>
  <c r="G11" i="59"/>
  <c r="AF10" i="59"/>
  <c r="AT10" i="59"/>
  <c r="R10" i="59"/>
  <c r="AE10" i="59"/>
  <c r="AS10" i="59"/>
  <c r="Q10" i="59"/>
  <c r="AD10" i="59"/>
  <c r="AR10" i="59"/>
  <c r="P10" i="59"/>
  <c r="AC10" i="59"/>
  <c r="AQ10" i="59"/>
  <c r="O10" i="59"/>
  <c r="AB10" i="59"/>
  <c r="AP10" i="59"/>
  <c r="N10" i="59"/>
  <c r="AA10" i="59"/>
  <c r="AO10" i="59"/>
  <c r="M10" i="59"/>
  <c r="Z10" i="59"/>
  <c r="AN10" i="59"/>
  <c r="L10" i="59"/>
  <c r="Y10" i="59"/>
  <c r="AM10" i="59"/>
  <c r="K10" i="59"/>
  <c r="X10" i="59"/>
  <c r="AL10" i="59"/>
  <c r="J10" i="59"/>
  <c r="W10" i="59"/>
  <c r="AK10" i="59"/>
  <c r="I10" i="59"/>
  <c r="V10" i="59"/>
  <c r="AJ10" i="59"/>
  <c r="H10" i="59"/>
  <c r="U10" i="59"/>
  <c r="AI10" i="59"/>
  <c r="G10" i="59"/>
  <c r="AF9" i="59"/>
  <c r="AT9" i="59"/>
  <c r="R9" i="59"/>
  <c r="AE9" i="59"/>
  <c r="AS9" i="59"/>
  <c r="Q9" i="59"/>
  <c r="AD9" i="59"/>
  <c r="AR9" i="59"/>
  <c r="P9" i="59"/>
  <c r="AC9" i="59"/>
  <c r="AQ9" i="59"/>
  <c r="O9" i="59"/>
  <c r="AB9" i="59"/>
  <c r="AP9" i="59"/>
  <c r="N9" i="59"/>
  <c r="AA9" i="59"/>
  <c r="AO9" i="59"/>
  <c r="M9" i="59"/>
  <c r="Z9" i="59"/>
  <c r="AN9" i="59"/>
  <c r="L9" i="59"/>
  <c r="Y9" i="59"/>
  <c r="AM9" i="59"/>
  <c r="K9" i="59"/>
  <c r="X9" i="59"/>
  <c r="AL9" i="59"/>
  <c r="J9" i="59"/>
  <c r="W9" i="59"/>
  <c r="AK9" i="59"/>
  <c r="I9" i="59"/>
  <c r="V9" i="59"/>
  <c r="AJ9" i="59"/>
  <c r="H9" i="59"/>
  <c r="U9" i="59"/>
  <c r="AI9" i="59"/>
  <c r="G9" i="59"/>
  <c r="AF8" i="59"/>
  <c r="AT8" i="59"/>
  <c r="R8" i="59"/>
  <c r="AE8" i="59"/>
  <c r="AS8" i="59"/>
  <c r="Q8" i="59"/>
  <c r="AD8" i="59"/>
  <c r="AR8" i="59"/>
  <c r="P8" i="59"/>
  <c r="AC8" i="59"/>
  <c r="AQ8" i="59"/>
  <c r="O8" i="59"/>
  <c r="AB8" i="59"/>
  <c r="AP8" i="59"/>
  <c r="N8" i="59"/>
  <c r="AA8" i="59"/>
  <c r="AO8" i="59"/>
  <c r="M8" i="59"/>
  <c r="Z8" i="59"/>
  <c r="AN8" i="59"/>
  <c r="L8" i="59"/>
  <c r="Y8" i="59"/>
  <c r="AM8" i="59"/>
  <c r="K8" i="59"/>
  <c r="X8" i="59"/>
  <c r="AL8" i="59"/>
  <c r="J8" i="59"/>
  <c r="W8" i="59"/>
  <c r="AK8" i="59"/>
  <c r="I8" i="59"/>
  <c r="V8" i="59"/>
  <c r="AJ8" i="59"/>
  <c r="H8" i="59"/>
  <c r="U8" i="59"/>
  <c r="AI8" i="59"/>
  <c r="G8" i="59"/>
  <c r="AF7" i="59"/>
  <c r="AT7" i="59"/>
  <c r="R7" i="59"/>
  <c r="AE7" i="59"/>
  <c r="AS7" i="59"/>
  <c r="Q7" i="59"/>
  <c r="AD7" i="59"/>
  <c r="AR7" i="59"/>
  <c r="P7" i="59"/>
  <c r="AC7" i="59"/>
  <c r="AQ7" i="59"/>
  <c r="O7" i="59"/>
  <c r="AB7" i="59"/>
  <c r="AP7" i="59"/>
  <c r="N7" i="59"/>
  <c r="AA7" i="59"/>
  <c r="AO7" i="59"/>
  <c r="M7" i="59"/>
  <c r="Z7" i="59"/>
  <c r="AN7" i="59"/>
  <c r="L7" i="59"/>
  <c r="Y7" i="59"/>
  <c r="AM7" i="59"/>
  <c r="K7" i="59"/>
  <c r="X7" i="59"/>
  <c r="AL7" i="59"/>
  <c r="J7" i="59"/>
  <c r="W7" i="59"/>
  <c r="AK7" i="59"/>
  <c r="I7" i="59"/>
  <c r="V7" i="59"/>
  <c r="AJ7" i="59"/>
  <c r="H7" i="59"/>
  <c r="U7" i="59"/>
  <c r="AI7" i="59"/>
  <c r="G7" i="59"/>
  <c r="AF6" i="59"/>
  <c r="AT6" i="59"/>
  <c r="R6" i="59"/>
  <c r="AE6" i="59"/>
  <c r="AS6" i="59"/>
  <c r="Q6" i="59"/>
  <c r="AD6" i="59"/>
  <c r="AR6" i="59"/>
  <c r="P6" i="59"/>
  <c r="AC6" i="59"/>
  <c r="AQ6" i="59"/>
  <c r="O6" i="59"/>
  <c r="AB6" i="59"/>
  <c r="AP6" i="59"/>
  <c r="N6" i="59"/>
  <c r="AA6" i="59"/>
  <c r="AO6" i="59"/>
  <c r="M6" i="59"/>
  <c r="Z6" i="59"/>
  <c r="AN6" i="59"/>
  <c r="L6" i="59"/>
  <c r="Y6" i="59"/>
  <c r="AM6" i="59"/>
  <c r="K6" i="59"/>
  <c r="X6" i="59"/>
  <c r="AL6" i="59"/>
  <c r="J6" i="59"/>
  <c r="W6" i="59"/>
  <c r="AK6" i="59"/>
  <c r="I6" i="59"/>
  <c r="V6" i="59"/>
  <c r="AJ6" i="59"/>
  <c r="H6" i="59"/>
  <c r="U6" i="59"/>
  <c r="AI6" i="59"/>
  <c r="G6" i="59"/>
  <c r="D17" i="80"/>
  <c r="C17" i="80"/>
  <c r="L17" i="80"/>
  <c r="D16" i="80"/>
  <c r="C16" i="80"/>
  <c r="L16" i="80"/>
  <c r="D15" i="80"/>
  <c r="D14" i="80"/>
  <c r="C15" i="80"/>
  <c r="L15" i="80"/>
  <c r="D13" i="80"/>
  <c r="C14" i="80"/>
  <c r="L14" i="80"/>
  <c r="C13" i="80"/>
  <c r="L13" i="80"/>
  <c r="K17" i="80"/>
  <c r="K16" i="80"/>
  <c r="K15" i="80"/>
  <c r="K14" i="80"/>
  <c r="K13" i="80"/>
  <c r="J17" i="80"/>
  <c r="J16" i="80"/>
  <c r="J15" i="80"/>
  <c r="J14" i="80"/>
  <c r="J13" i="80"/>
  <c r="I17" i="80"/>
  <c r="I16" i="80"/>
  <c r="I15" i="80"/>
  <c r="I14" i="80"/>
  <c r="I13" i="80"/>
  <c r="H14" i="80"/>
  <c r="H15" i="80"/>
  <c r="H16" i="80"/>
  <c r="H17" i="80"/>
  <c r="H13" i="80"/>
  <c r="K8" i="60"/>
  <c r="K6" i="60"/>
  <c r="T7" i="63"/>
  <c r="T8" i="63"/>
  <c r="U7" i="63"/>
  <c r="U8" i="63"/>
  <c r="V7" i="63"/>
  <c r="V8" i="63"/>
  <c r="W7" i="63"/>
  <c r="W8" i="63"/>
  <c r="X7" i="63"/>
  <c r="X8" i="63"/>
  <c r="Y7" i="63"/>
  <c r="Y8" i="63"/>
  <c r="Y6" i="63"/>
  <c r="X6" i="63"/>
  <c r="W6" i="63"/>
  <c r="V6" i="63"/>
  <c r="U6" i="63"/>
  <c r="T6" i="63"/>
  <c r="C7" i="81"/>
  <c r="O7" i="81"/>
  <c r="N7" i="81"/>
  <c r="M7" i="81"/>
  <c r="L7" i="81"/>
  <c r="K7" i="81"/>
  <c r="J7" i="81"/>
  <c r="I7" i="81"/>
  <c r="H7" i="81"/>
  <c r="G7" i="81"/>
  <c r="F7" i="81"/>
  <c r="E7" i="81"/>
  <c r="D7" i="81"/>
  <c r="C6" i="81"/>
  <c r="O6" i="81"/>
  <c r="N6" i="81"/>
  <c r="M6" i="81"/>
  <c r="L6" i="81"/>
  <c r="K6" i="81"/>
  <c r="J6" i="81"/>
  <c r="I6" i="81"/>
  <c r="H6" i="81"/>
  <c r="G6" i="81"/>
  <c r="F6" i="81"/>
  <c r="E6" i="81"/>
  <c r="D6" i="81"/>
  <c r="P7" i="81"/>
  <c r="P6" i="81"/>
  <c r="J6" i="60"/>
  <c r="J7" i="60"/>
  <c r="J8" i="60"/>
  <c r="C17" i="74"/>
  <c r="M5" i="60"/>
  <c r="U5" i="63"/>
  <c r="N5" i="60"/>
  <c r="V5" i="63"/>
  <c r="AA17" i="63"/>
  <c r="K7" i="60"/>
  <c r="AA18" i="63"/>
  <c r="AA19" i="63"/>
  <c r="O17" i="74"/>
  <c r="N17" i="74"/>
  <c r="M17" i="74"/>
  <c r="L17" i="74"/>
  <c r="K17" i="74"/>
  <c r="J17" i="74"/>
  <c r="I17" i="74"/>
  <c r="AA15" i="63"/>
  <c r="AA16" i="63"/>
  <c r="H17" i="74"/>
  <c r="AA13" i="63"/>
  <c r="G17" i="74"/>
  <c r="AA11" i="63"/>
  <c r="F17" i="74"/>
  <c r="AA9" i="63"/>
  <c r="E17" i="74"/>
  <c r="C16" i="74"/>
  <c r="O16" i="74"/>
  <c r="N16" i="74"/>
  <c r="M16" i="74"/>
  <c r="L16" i="74"/>
  <c r="K16" i="74"/>
  <c r="J16" i="74"/>
  <c r="I16" i="74"/>
  <c r="H16" i="74"/>
  <c r="G16" i="74"/>
  <c r="F16" i="74"/>
  <c r="E16" i="74"/>
  <c r="C15" i="74"/>
  <c r="O15" i="74"/>
  <c r="N15" i="74"/>
  <c r="M15" i="74"/>
  <c r="L15" i="74"/>
  <c r="K15" i="74"/>
  <c r="J15" i="74"/>
  <c r="I15" i="74"/>
  <c r="H15" i="74"/>
  <c r="G15" i="74"/>
  <c r="F15" i="74"/>
  <c r="E15" i="74"/>
  <c r="C14" i="74"/>
  <c r="O14" i="74"/>
  <c r="N14" i="74"/>
  <c r="M14" i="74"/>
  <c r="L14" i="74"/>
  <c r="K14" i="74"/>
  <c r="J14" i="74"/>
  <c r="I14" i="74"/>
  <c r="H14" i="74"/>
  <c r="G14" i="74"/>
  <c r="F14" i="74"/>
  <c r="E14" i="74"/>
  <c r="O13" i="74"/>
  <c r="N13" i="74"/>
  <c r="M13" i="74"/>
  <c r="L13" i="74"/>
  <c r="K13" i="74"/>
  <c r="J13" i="74"/>
  <c r="I13" i="74"/>
  <c r="H13" i="74"/>
  <c r="G13" i="74"/>
  <c r="F13" i="74"/>
  <c r="E13" i="74"/>
  <c r="O12" i="74"/>
  <c r="N12" i="74"/>
  <c r="M12" i="74"/>
  <c r="L12" i="74"/>
  <c r="K12" i="74"/>
  <c r="J12" i="74"/>
  <c r="I12" i="74"/>
  <c r="H12" i="74"/>
  <c r="G12" i="74"/>
  <c r="F12" i="74"/>
  <c r="E12" i="74"/>
  <c r="AA6" i="63"/>
  <c r="AA7" i="63"/>
  <c r="D17" i="74"/>
  <c r="D16" i="74"/>
  <c r="D15" i="74"/>
  <c r="D14" i="74"/>
  <c r="D13" i="74"/>
  <c r="D12" i="74"/>
  <c r="C8" i="74"/>
  <c r="O8" i="74"/>
  <c r="N8" i="74"/>
  <c r="M8" i="74"/>
  <c r="L8" i="74"/>
  <c r="K8" i="74"/>
  <c r="J8" i="74"/>
  <c r="I8" i="74"/>
  <c r="H8" i="74"/>
  <c r="G8" i="74"/>
  <c r="F8" i="74"/>
  <c r="E8" i="74"/>
  <c r="D8" i="74"/>
  <c r="C11" i="74"/>
  <c r="O11" i="74"/>
  <c r="N11" i="74"/>
  <c r="M11" i="74"/>
  <c r="L11" i="74"/>
  <c r="K11" i="74"/>
  <c r="J11" i="74"/>
  <c r="I11" i="74"/>
  <c r="H11" i="74"/>
  <c r="G11" i="74"/>
  <c r="F11" i="74"/>
  <c r="E11" i="74"/>
  <c r="D11" i="74"/>
  <c r="C10" i="74"/>
  <c r="O10" i="74"/>
  <c r="N10" i="74"/>
  <c r="M10" i="74"/>
  <c r="L10" i="74"/>
  <c r="K10" i="74"/>
  <c r="J10" i="74"/>
  <c r="I10" i="74"/>
  <c r="H10" i="74"/>
  <c r="G10" i="74"/>
  <c r="F10" i="74"/>
  <c r="E10" i="74"/>
  <c r="D10" i="74"/>
  <c r="C9" i="74"/>
  <c r="O9" i="74"/>
  <c r="N9" i="74"/>
  <c r="M9" i="74"/>
  <c r="L9" i="74"/>
  <c r="K9" i="74"/>
  <c r="J9" i="74"/>
  <c r="I9" i="74"/>
  <c r="H9" i="74"/>
  <c r="G9" i="74"/>
  <c r="F9" i="74"/>
  <c r="E9" i="74"/>
  <c r="D9" i="74"/>
  <c r="AA8" i="63"/>
  <c r="AA10" i="63"/>
  <c r="AA12" i="63"/>
  <c r="AA14" i="63"/>
  <c r="AA20" i="63"/>
  <c r="AA21" i="63"/>
  <c r="AA22" i="63"/>
  <c r="AA23" i="63"/>
  <c r="AA24" i="63"/>
  <c r="AA25" i="63"/>
  <c r="AA26" i="63"/>
  <c r="AA27" i="63"/>
  <c r="AA28" i="63"/>
  <c r="AA29" i="63"/>
  <c r="AA30" i="63"/>
  <c r="AA31" i="63"/>
  <c r="AA32" i="63"/>
  <c r="AA33" i="63"/>
  <c r="AA34" i="63"/>
  <c r="AA35" i="63"/>
  <c r="AA36" i="63"/>
  <c r="AA37" i="63"/>
  <c r="AA38" i="63"/>
  <c r="AA39" i="63"/>
  <c r="AA40" i="63"/>
  <c r="AA41" i="63"/>
  <c r="AA42" i="63"/>
  <c r="AA43" i="63"/>
  <c r="AA44" i="63"/>
  <c r="AA45" i="63"/>
  <c r="AA46" i="63"/>
  <c r="AA47" i="63"/>
  <c r="AA48" i="63"/>
  <c r="AA49" i="63"/>
  <c r="AA50" i="63"/>
  <c r="AA51" i="63"/>
  <c r="AA52" i="63"/>
  <c r="AA53" i="63"/>
  <c r="AA54" i="63"/>
  <c r="AA55" i="63"/>
  <c r="AA56" i="63"/>
  <c r="AA57" i="63"/>
  <c r="AA58" i="63"/>
  <c r="AA59" i="63"/>
  <c r="AA60" i="63"/>
  <c r="AA61" i="63"/>
  <c r="AA62" i="63"/>
  <c r="AA63" i="63"/>
  <c r="AA64" i="63"/>
  <c r="AA65" i="63"/>
  <c r="AA66" i="63"/>
  <c r="AA67" i="63"/>
  <c r="AA68" i="63"/>
  <c r="AA69" i="63"/>
  <c r="AA70" i="63"/>
  <c r="AA71" i="63"/>
  <c r="AA72" i="63"/>
  <c r="AA73" i="63"/>
  <c r="AA74" i="63"/>
  <c r="AA75" i="63"/>
  <c r="AA76" i="63"/>
  <c r="AA77" i="63"/>
  <c r="AA78" i="63"/>
  <c r="AA79" i="63"/>
  <c r="AA80" i="63"/>
  <c r="AA81" i="63"/>
  <c r="AA82" i="63"/>
  <c r="AA83" i="63"/>
  <c r="AA84" i="63"/>
  <c r="AA85" i="63"/>
  <c r="AA86" i="63"/>
  <c r="AA87" i="63"/>
  <c r="AA88" i="63"/>
  <c r="AA89" i="63"/>
  <c r="AA90" i="63"/>
  <c r="AA91" i="63"/>
  <c r="AA92" i="63"/>
  <c r="AA93" i="63"/>
  <c r="AA94" i="63"/>
  <c r="AA95" i="63"/>
  <c r="AA96" i="63"/>
  <c r="AA97" i="63"/>
  <c r="AA98" i="63"/>
  <c r="AA99" i="63"/>
  <c r="AA100" i="63"/>
  <c r="AA101" i="63"/>
  <c r="AA102" i="63"/>
  <c r="AA103" i="63"/>
  <c r="AA104" i="63"/>
  <c r="AA105" i="63"/>
  <c r="AA106" i="63"/>
  <c r="AA107" i="63"/>
  <c r="AA108" i="63"/>
  <c r="AA109" i="63"/>
  <c r="AA110" i="63"/>
  <c r="AA111" i="63"/>
  <c r="AA112" i="63"/>
  <c r="AA113" i="63"/>
  <c r="AA114" i="63"/>
  <c r="AA115" i="63"/>
  <c r="AA116" i="63"/>
  <c r="AA117" i="63"/>
  <c r="AA118" i="63"/>
  <c r="AA119" i="63"/>
  <c r="AA120" i="63"/>
  <c r="AA121" i="63"/>
  <c r="AA122" i="63"/>
  <c r="AA123" i="63"/>
  <c r="AA124" i="63"/>
  <c r="AA125" i="63"/>
  <c r="AA126" i="63"/>
  <c r="AA127" i="63"/>
  <c r="AA128" i="63"/>
  <c r="AA129" i="63"/>
  <c r="AA130" i="63"/>
  <c r="AA131" i="63"/>
  <c r="AA132" i="63"/>
  <c r="AA133" i="63"/>
  <c r="AA134" i="63"/>
  <c r="AA135" i="63"/>
  <c r="AA136" i="63"/>
  <c r="AA137" i="63"/>
  <c r="AA138" i="63"/>
  <c r="AA139" i="63"/>
  <c r="AA140" i="63"/>
  <c r="AA141" i="63"/>
  <c r="AA142" i="63"/>
  <c r="AA143" i="63"/>
  <c r="AA144" i="63"/>
  <c r="AA145" i="63"/>
  <c r="AA146" i="63"/>
  <c r="AA147" i="63"/>
  <c r="AA148" i="63"/>
  <c r="AA149" i="63"/>
  <c r="AA150" i="63"/>
  <c r="AA151" i="63"/>
  <c r="AA152" i="63"/>
  <c r="AA153" i="63"/>
  <c r="AA154" i="63"/>
  <c r="AA155" i="63"/>
  <c r="AA156" i="63"/>
  <c r="AA157" i="63"/>
  <c r="AA158" i="63"/>
  <c r="AA159" i="63"/>
  <c r="AA160" i="63"/>
  <c r="AA161" i="63"/>
  <c r="AA162" i="63"/>
  <c r="AA163" i="63"/>
  <c r="AA164" i="63"/>
  <c r="AA165" i="63"/>
  <c r="AA166" i="63"/>
  <c r="AA167" i="63"/>
  <c r="AA168" i="63"/>
  <c r="AA169" i="63"/>
  <c r="AA170" i="63"/>
  <c r="AA171" i="63"/>
  <c r="AA172" i="63"/>
  <c r="AA173" i="63"/>
  <c r="AA174" i="63"/>
  <c r="AA175" i="63"/>
  <c r="AA176" i="63"/>
  <c r="AA177" i="63"/>
  <c r="AA178" i="63"/>
  <c r="AA179" i="63"/>
  <c r="AA180" i="63"/>
  <c r="AA181" i="63"/>
  <c r="AA182" i="63"/>
  <c r="AA183" i="63"/>
  <c r="AA184" i="63"/>
  <c r="AA185" i="63"/>
  <c r="AA186" i="63"/>
  <c r="AA187" i="63"/>
  <c r="AA188" i="63"/>
  <c r="AA189" i="63"/>
  <c r="AA190" i="63"/>
  <c r="AA191" i="63"/>
  <c r="AA192" i="63"/>
  <c r="AA193" i="63"/>
  <c r="AA194" i="63"/>
  <c r="AA195" i="63"/>
  <c r="AA196" i="63"/>
  <c r="AA197" i="63"/>
  <c r="AA198" i="63"/>
  <c r="AA199" i="63"/>
  <c r="AA200" i="63"/>
  <c r="AA201" i="63"/>
  <c r="AA202" i="63"/>
  <c r="AA203" i="63"/>
  <c r="AA204" i="63"/>
  <c r="AA205" i="63"/>
  <c r="AA206" i="63"/>
  <c r="AA207" i="63"/>
  <c r="AA208" i="63"/>
  <c r="AA209" i="63"/>
  <c r="AA210" i="63"/>
  <c r="AA211" i="63"/>
  <c r="AA212" i="63"/>
  <c r="AA213" i="63"/>
  <c r="AA214" i="63"/>
  <c r="AA215" i="63"/>
  <c r="AA216" i="63"/>
  <c r="AA217" i="63"/>
  <c r="AA218" i="63"/>
  <c r="AA219" i="63"/>
  <c r="AA220" i="63"/>
  <c r="AA221" i="63"/>
  <c r="AA222" i="63"/>
  <c r="AA223" i="63"/>
  <c r="AA224" i="63"/>
  <c r="AA225" i="63"/>
  <c r="AA226" i="63"/>
  <c r="AA227" i="63"/>
  <c r="AA228" i="63"/>
  <c r="AA229" i="63"/>
  <c r="AA230" i="63"/>
  <c r="AA231" i="63"/>
  <c r="AA232" i="63"/>
  <c r="AA233" i="63"/>
  <c r="AA234" i="63"/>
  <c r="AA235" i="63"/>
  <c r="AA236" i="63"/>
  <c r="AA237" i="63"/>
  <c r="AA238" i="63"/>
  <c r="AA239" i="63"/>
  <c r="AA240" i="63"/>
  <c r="AA241" i="63"/>
  <c r="AA242" i="63"/>
  <c r="AA243" i="63"/>
  <c r="AA244" i="63"/>
  <c r="AA245" i="63"/>
  <c r="AA246" i="63"/>
  <c r="AA247" i="63"/>
  <c r="AA248" i="63"/>
  <c r="AA249" i="63"/>
  <c r="AA250" i="63"/>
  <c r="AA251" i="63"/>
  <c r="AA252" i="63"/>
  <c r="AA253" i="63"/>
  <c r="AA254" i="63"/>
  <c r="AA255" i="63"/>
  <c r="AA256" i="63"/>
  <c r="AA257" i="63"/>
  <c r="AA258" i="63"/>
  <c r="AA259" i="63"/>
  <c r="AA260" i="63"/>
  <c r="AA261" i="63"/>
  <c r="AA262" i="63"/>
  <c r="AA263" i="63"/>
  <c r="AA264" i="63"/>
  <c r="AA265" i="63"/>
  <c r="AA266" i="63"/>
  <c r="AA267" i="63"/>
  <c r="AA268" i="63"/>
  <c r="AA269" i="63"/>
  <c r="AA270" i="63"/>
  <c r="AA271" i="63"/>
  <c r="AA272" i="63"/>
  <c r="AA273" i="63"/>
  <c r="AA274" i="63"/>
  <c r="AA275" i="63"/>
  <c r="AA276" i="63"/>
  <c r="AA277" i="63"/>
  <c r="AA278" i="63"/>
  <c r="AA279" i="63"/>
  <c r="AA280" i="63"/>
  <c r="AA281" i="63"/>
  <c r="AA282" i="63"/>
  <c r="AA283" i="63"/>
  <c r="AA284" i="63"/>
  <c r="AA285" i="63"/>
  <c r="AA286" i="63"/>
  <c r="AA287" i="63"/>
  <c r="AA288" i="63"/>
  <c r="AA289" i="63"/>
  <c r="AA290" i="63"/>
  <c r="AA291" i="63"/>
  <c r="AA292" i="63"/>
  <c r="AA293" i="63"/>
  <c r="AA294" i="63"/>
  <c r="AA295" i="63"/>
  <c r="AA296" i="63"/>
  <c r="AA297" i="63"/>
  <c r="AA298" i="63"/>
  <c r="AA299" i="63"/>
  <c r="AA300" i="63"/>
  <c r="AA301" i="63"/>
  <c r="AA302" i="63"/>
  <c r="AA303" i="63"/>
  <c r="AA304" i="63"/>
  <c r="AA305" i="63"/>
  <c r="AA306" i="63"/>
  <c r="AA307" i="63"/>
  <c r="AA308" i="63"/>
  <c r="AA309" i="63"/>
  <c r="AA310" i="63"/>
  <c r="AA311" i="63"/>
  <c r="AA312" i="63"/>
  <c r="AA313" i="63"/>
  <c r="AA314" i="63"/>
  <c r="AA315" i="63"/>
  <c r="AA316" i="63"/>
  <c r="AA317" i="63"/>
  <c r="AA318" i="63"/>
  <c r="AA319" i="63"/>
  <c r="AA320" i="63"/>
  <c r="AA321" i="63"/>
  <c r="AA322" i="63"/>
  <c r="AA323" i="63"/>
  <c r="AA324" i="63"/>
  <c r="AA325" i="63"/>
  <c r="AA326" i="63"/>
  <c r="AA327" i="63"/>
  <c r="AA328" i="63"/>
  <c r="AA329" i="63"/>
  <c r="AA330" i="63"/>
  <c r="AA331" i="63"/>
  <c r="AA332" i="63"/>
  <c r="AA333" i="63"/>
  <c r="AA334" i="63"/>
  <c r="AA335" i="63"/>
  <c r="AA336" i="63"/>
  <c r="AA337" i="63"/>
  <c r="AA338" i="63"/>
  <c r="AA339" i="63"/>
  <c r="AA340" i="63"/>
  <c r="AA341" i="63"/>
  <c r="AA342" i="63"/>
  <c r="AA343" i="63"/>
  <c r="AA344" i="63"/>
  <c r="AA345" i="63"/>
  <c r="AA346" i="63"/>
  <c r="AA347" i="63"/>
  <c r="AA348" i="63"/>
  <c r="AA349" i="63"/>
  <c r="AA350" i="63"/>
  <c r="AA351" i="63"/>
  <c r="AA352" i="63"/>
  <c r="AA353" i="63"/>
  <c r="AA354" i="63"/>
  <c r="AA355" i="63"/>
  <c r="AA356" i="63"/>
  <c r="AA357" i="63"/>
  <c r="AA358" i="63"/>
  <c r="AA359" i="63"/>
  <c r="AA360" i="63"/>
  <c r="AA361" i="63"/>
  <c r="AA362" i="63"/>
  <c r="AA363" i="63"/>
  <c r="AA364" i="63"/>
  <c r="AA365" i="63"/>
  <c r="AA366" i="63"/>
  <c r="AA367" i="63"/>
  <c r="AA368" i="63"/>
  <c r="AA369" i="63"/>
  <c r="AA370" i="63"/>
  <c r="AA371" i="63"/>
  <c r="AA372" i="63"/>
  <c r="AA373" i="63"/>
  <c r="AA374" i="63"/>
  <c r="AA375" i="63"/>
  <c r="AA376" i="63"/>
  <c r="AA377" i="63"/>
  <c r="AA378" i="63"/>
  <c r="AA379" i="63"/>
  <c r="AA380" i="63"/>
  <c r="AA381" i="63"/>
  <c r="AA382" i="63"/>
  <c r="AA383" i="63"/>
  <c r="AA384" i="63"/>
  <c r="AA385" i="63"/>
  <c r="AA386" i="63"/>
  <c r="AA387" i="63"/>
  <c r="AA388" i="63"/>
  <c r="AA389" i="63"/>
  <c r="AA390" i="63"/>
  <c r="AA391" i="63"/>
  <c r="AA392" i="63"/>
  <c r="AA393" i="63"/>
  <c r="AA394" i="63"/>
  <c r="AA395" i="63"/>
  <c r="AA396" i="63"/>
  <c r="AA397" i="63"/>
  <c r="AA398" i="63"/>
  <c r="AA399" i="63"/>
  <c r="AA400" i="63"/>
  <c r="AA401" i="63"/>
  <c r="AA402" i="63"/>
  <c r="AA403" i="63"/>
  <c r="AA404" i="63"/>
  <c r="AA405" i="63"/>
  <c r="AA406" i="63"/>
  <c r="AA407" i="63"/>
  <c r="AA408" i="63"/>
  <c r="AA409" i="63"/>
  <c r="AA410" i="63"/>
  <c r="AA411" i="63"/>
  <c r="AA412" i="63"/>
  <c r="AA413" i="63"/>
  <c r="AA414" i="63"/>
  <c r="AA415" i="63"/>
  <c r="AA416" i="63"/>
  <c r="AA417" i="63"/>
  <c r="AA418" i="63"/>
  <c r="AA419" i="63"/>
  <c r="AA420" i="63"/>
  <c r="AA421" i="63"/>
  <c r="AA422" i="63"/>
  <c r="AA423" i="63"/>
  <c r="AA424" i="63"/>
  <c r="AA425" i="63"/>
  <c r="AA426" i="63"/>
  <c r="AA427" i="63"/>
  <c r="AA428" i="63"/>
  <c r="AA429" i="63"/>
  <c r="AA430" i="63"/>
  <c r="AA431" i="63"/>
  <c r="AA432" i="63"/>
  <c r="AA433" i="63"/>
  <c r="AA434" i="63"/>
  <c r="AA435" i="63"/>
  <c r="AA436" i="63"/>
  <c r="AA437" i="63"/>
  <c r="AA438" i="63"/>
  <c r="AA439" i="63"/>
  <c r="AA440" i="63"/>
  <c r="AA441" i="63"/>
  <c r="AA442" i="63"/>
  <c r="AA443" i="63"/>
  <c r="AA444" i="63"/>
  <c r="AA445" i="63"/>
  <c r="AA446" i="63"/>
  <c r="AA447" i="63"/>
  <c r="AA448" i="63"/>
  <c r="AA449" i="63"/>
  <c r="AA450" i="63"/>
  <c r="AA451" i="63"/>
  <c r="AA452" i="63"/>
  <c r="AA453" i="63"/>
  <c r="AA454" i="63"/>
  <c r="AA455" i="63"/>
  <c r="AA456" i="63"/>
  <c r="AA457" i="63"/>
  <c r="AA458" i="63"/>
  <c r="AA459" i="63"/>
  <c r="AA460" i="63"/>
  <c r="AA461" i="63"/>
  <c r="AA462" i="63"/>
  <c r="AA463" i="63"/>
  <c r="AA464" i="63"/>
  <c r="AA465" i="63"/>
  <c r="AA466" i="63"/>
  <c r="AA467" i="63"/>
  <c r="AA468" i="63"/>
  <c r="AA469" i="63"/>
  <c r="AA470" i="63"/>
  <c r="AA471" i="63"/>
  <c r="AA472" i="63"/>
  <c r="AA473" i="63"/>
  <c r="AA474" i="63"/>
  <c r="AA475" i="63"/>
  <c r="AA476" i="63"/>
  <c r="AA477" i="63"/>
  <c r="AA478" i="63"/>
  <c r="AA479" i="63"/>
  <c r="AA480" i="63"/>
  <c r="AA481" i="63"/>
  <c r="AA482" i="63"/>
  <c r="AA483" i="63"/>
  <c r="AA484" i="63"/>
  <c r="AA485" i="63"/>
  <c r="AA486" i="63"/>
  <c r="AA487" i="63"/>
  <c r="AA488" i="63"/>
  <c r="AA489" i="63"/>
  <c r="AA490" i="63"/>
  <c r="AA491" i="63"/>
  <c r="AA492" i="63"/>
  <c r="AA493" i="63"/>
  <c r="AA494" i="63"/>
  <c r="AA495" i="63"/>
  <c r="AA496" i="63"/>
  <c r="AA497" i="63"/>
  <c r="AA498" i="63"/>
  <c r="AA499" i="63"/>
  <c r="AA500" i="63"/>
  <c r="AA501" i="63"/>
  <c r="AA502" i="63"/>
  <c r="AA503" i="63"/>
  <c r="AA504" i="63"/>
  <c r="AA505" i="63"/>
  <c r="AA506" i="63"/>
  <c r="AA507" i="63"/>
  <c r="AA508" i="63"/>
  <c r="AA509" i="63"/>
  <c r="AA510" i="63"/>
  <c r="AA511" i="63"/>
  <c r="AA512" i="63"/>
  <c r="AA513" i="63"/>
  <c r="AA514" i="63"/>
  <c r="AA515" i="63"/>
  <c r="AA516" i="63"/>
  <c r="AA517" i="63"/>
  <c r="AA518" i="63"/>
  <c r="AA519" i="63"/>
  <c r="AA520" i="63"/>
  <c r="AA521" i="63"/>
  <c r="AA522" i="63"/>
  <c r="AA523" i="63"/>
  <c r="AA524" i="63"/>
  <c r="AA525" i="63"/>
  <c r="AA526" i="63"/>
  <c r="AA527" i="63"/>
  <c r="AA528" i="63"/>
  <c r="AA529" i="63"/>
  <c r="AA530" i="63"/>
  <c r="AA531" i="63"/>
  <c r="AA532" i="63"/>
  <c r="AA533" i="63"/>
  <c r="AA534" i="63"/>
  <c r="AA535" i="63"/>
  <c r="AA536" i="63"/>
  <c r="AA537" i="63"/>
  <c r="AA538" i="63"/>
  <c r="AA539" i="63"/>
  <c r="AA540" i="63"/>
  <c r="AA541" i="63"/>
  <c r="AA542" i="63"/>
  <c r="AA543" i="63"/>
  <c r="AA544" i="63"/>
  <c r="AA545" i="63"/>
  <c r="AA546" i="63"/>
  <c r="AA547" i="63"/>
  <c r="AA548" i="63"/>
  <c r="AA549" i="63"/>
  <c r="AA550" i="63"/>
  <c r="AA551" i="63"/>
  <c r="AA552" i="63"/>
  <c r="AA553" i="63"/>
  <c r="AA554" i="63"/>
  <c r="AA555" i="63"/>
  <c r="AA556" i="63"/>
  <c r="AA557" i="63"/>
  <c r="AA558" i="63"/>
  <c r="AA559" i="63"/>
  <c r="AA560" i="63"/>
  <c r="AA561" i="63"/>
  <c r="AA562" i="63"/>
  <c r="AA563" i="63"/>
  <c r="AA564" i="63"/>
  <c r="AA565" i="63"/>
  <c r="AA566" i="63"/>
  <c r="AA567" i="63"/>
  <c r="AA568" i="63"/>
  <c r="AA569" i="63"/>
  <c r="AA570" i="63"/>
  <c r="AA571" i="63"/>
  <c r="AA572" i="63"/>
  <c r="AA573" i="63"/>
  <c r="AA574" i="63"/>
  <c r="AA575" i="63"/>
  <c r="AA576" i="63"/>
  <c r="AA577" i="63"/>
  <c r="AA578" i="63"/>
  <c r="AA579" i="63"/>
  <c r="AA580" i="63"/>
  <c r="AA581" i="63"/>
  <c r="AA582" i="63"/>
  <c r="AA583" i="63"/>
  <c r="AA584" i="63"/>
  <c r="AA585" i="63"/>
  <c r="AA586" i="63"/>
  <c r="AA587" i="63"/>
  <c r="AA588" i="63"/>
  <c r="AA589" i="63"/>
  <c r="AA590" i="63"/>
  <c r="AA591" i="63"/>
  <c r="AA592" i="63"/>
  <c r="AA593" i="63"/>
  <c r="AA594" i="63"/>
  <c r="AA595" i="63"/>
  <c r="AA596" i="63"/>
  <c r="AA597" i="63"/>
  <c r="AA598" i="63"/>
  <c r="AA599" i="63"/>
  <c r="AA600" i="63"/>
  <c r="AA601" i="63"/>
  <c r="AA602" i="63"/>
  <c r="AA603" i="63"/>
  <c r="AA604" i="63"/>
  <c r="AA605" i="63"/>
  <c r="AA606" i="63"/>
  <c r="AA607" i="63"/>
  <c r="AA608" i="63"/>
  <c r="AA609" i="63"/>
  <c r="AA610" i="63"/>
  <c r="AA611" i="63"/>
  <c r="AA612" i="63"/>
  <c r="AA613" i="63"/>
  <c r="AA614" i="63"/>
  <c r="AA615" i="63"/>
  <c r="AA616" i="63"/>
  <c r="AA617" i="63"/>
  <c r="AA618" i="63"/>
  <c r="AA619" i="63"/>
  <c r="AA620" i="63"/>
  <c r="AA621" i="63"/>
  <c r="AA622" i="63"/>
  <c r="AA623" i="63"/>
  <c r="AA624" i="63"/>
  <c r="AA625" i="63"/>
  <c r="AA626" i="63"/>
  <c r="AA627" i="63"/>
  <c r="AA628" i="63"/>
  <c r="AA629" i="63"/>
  <c r="AA630" i="63"/>
  <c r="AA631" i="63"/>
  <c r="AA632" i="63"/>
  <c r="AA633" i="63"/>
  <c r="AA634" i="63"/>
  <c r="AA635" i="63"/>
  <c r="AA636" i="63"/>
  <c r="AA637" i="63"/>
  <c r="AA638" i="63"/>
  <c r="AA639" i="63"/>
  <c r="AA640" i="63"/>
  <c r="AA641" i="63"/>
  <c r="AA642" i="63"/>
  <c r="AA643" i="63"/>
  <c r="AA644" i="63"/>
  <c r="AA645" i="63"/>
  <c r="AA646" i="63"/>
  <c r="AA647" i="63"/>
  <c r="AA648" i="63"/>
  <c r="AA649" i="63"/>
  <c r="AA650" i="63"/>
  <c r="AA651" i="63"/>
  <c r="AA652" i="63"/>
  <c r="AA653" i="63"/>
  <c r="AA654" i="63"/>
  <c r="AA655" i="63"/>
  <c r="AA656" i="63"/>
  <c r="AA657" i="63"/>
  <c r="AA658" i="63"/>
  <c r="AA659" i="63"/>
  <c r="AA660" i="63"/>
  <c r="AA661" i="63"/>
  <c r="AA662" i="63"/>
  <c r="AA663" i="63"/>
  <c r="AA664" i="63"/>
  <c r="AA665" i="63"/>
  <c r="AA666" i="63"/>
  <c r="AA667" i="63"/>
  <c r="AA668" i="63"/>
  <c r="AA669" i="63"/>
  <c r="AA670" i="63"/>
  <c r="AA671" i="63"/>
  <c r="AA672" i="63"/>
  <c r="AA673" i="63"/>
  <c r="AA674" i="63"/>
  <c r="AA675" i="63"/>
  <c r="AA676" i="63"/>
  <c r="AA677" i="63"/>
  <c r="AA678" i="63"/>
  <c r="AA679" i="63"/>
  <c r="AA680" i="63"/>
  <c r="AA681" i="63"/>
  <c r="AA682" i="63"/>
  <c r="AA683" i="63"/>
  <c r="AA684" i="63"/>
  <c r="AA685" i="63"/>
  <c r="AA686" i="63"/>
  <c r="AA687" i="63"/>
  <c r="AA688" i="63"/>
  <c r="AA689" i="63"/>
  <c r="AA690" i="63"/>
  <c r="AA691" i="63"/>
  <c r="AA692" i="63"/>
  <c r="AA693" i="63"/>
  <c r="AA694" i="63"/>
  <c r="AA695" i="63"/>
  <c r="AA696" i="63"/>
  <c r="AA697" i="63"/>
  <c r="AA698" i="63"/>
  <c r="AA699" i="63"/>
  <c r="AA700" i="63"/>
  <c r="AA701" i="63"/>
  <c r="AA702" i="63"/>
  <c r="AA703" i="63"/>
  <c r="AA704" i="63"/>
  <c r="AA705" i="63"/>
  <c r="AA706" i="63"/>
  <c r="AA707" i="63"/>
  <c r="AA708" i="63"/>
  <c r="AA709" i="63"/>
  <c r="AA710" i="63"/>
  <c r="AA711" i="63"/>
  <c r="AA712" i="63"/>
  <c r="AA713" i="63"/>
  <c r="AA714" i="63"/>
  <c r="AA715" i="63"/>
  <c r="AA716" i="63"/>
  <c r="AA717" i="63"/>
  <c r="AA718" i="63"/>
  <c r="AA719" i="63"/>
  <c r="AA720" i="63"/>
  <c r="AA721" i="63"/>
  <c r="AA722" i="63"/>
  <c r="AA723" i="63"/>
  <c r="AA724" i="63"/>
  <c r="AA725" i="63"/>
  <c r="AA726" i="63"/>
  <c r="AA727" i="63"/>
  <c r="AA728" i="63"/>
  <c r="AA729" i="63"/>
  <c r="AA730" i="63"/>
  <c r="AA731" i="63"/>
  <c r="AA732" i="63"/>
  <c r="AA733" i="63"/>
  <c r="AA734" i="63"/>
  <c r="AA735" i="63"/>
  <c r="AA736" i="63"/>
  <c r="AA737" i="63"/>
  <c r="AA738" i="63"/>
  <c r="AA739" i="63"/>
  <c r="AA740" i="63"/>
  <c r="AA741" i="63"/>
  <c r="AA742" i="63"/>
  <c r="AA743" i="63"/>
  <c r="AA744" i="63"/>
  <c r="AA745" i="63"/>
  <c r="AA746" i="63"/>
  <c r="AA747" i="63"/>
  <c r="AA748" i="63"/>
  <c r="AA749" i="63"/>
  <c r="AA750" i="63"/>
  <c r="AA751" i="63"/>
  <c r="AA752" i="63"/>
  <c r="AA753" i="63"/>
  <c r="AA754" i="63"/>
  <c r="AA755" i="63"/>
  <c r="AA756" i="63"/>
  <c r="AA757" i="63"/>
  <c r="AA758" i="63"/>
  <c r="AA759" i="63"/>
  <c r="AA760" i="63"/>
  <c r="AA761" i="63"/>
  <c r="AA762" i="63"/>
  <c r="AA763" i="63"/>
  <c r="AA764" i="63"/>
  <c r="AA765" i="63"/>
  <c r="AA766" i="63"/>
  <c r="AA767" i="63"/>
  <c r="AA768" i="63"/>
  <c r="AA769" i="63"/>
  <c r="AA770" i="63"/>
  <c r="AA771" i="63"/>
  <c r="AA772" i="63"/>
  <c r="AA773" i="63"/>
  <c r="AA774" i="63"/>
  <c r="AA775" i="63"/>
  <c r="AA776" i="63"/>
  <c r="AA777" i="63"/>
  <c r="AA778" i="63"/>
  <c r="AA779" i="63"/>
  <c r="AA780" i="63"/>
  <c r="AA781" i="63"/>
  <c r="AA782" i="63"/>
  <c r="AA783" i="63"/>
  <c r="AA784" i="63"/>
  <c r="AA785" i="63"/>
  <c r="AA786" i="63"/>
  <c r="AA787" i="63"/>
  <c r="AA788" i="63"/>
  <c r="AA789" i="63"/>
  <c r="AA790" i="63"/>
  <c r="AA791" i="63"/>
  <c r="AA792" i="63"/>
  <c r="AA793" i="63"/>
  <c r="AA794" i="63"/>
  <c r="AA795" i="63"/>
  <c r="AA796" i="63"/>
  <c r="AA797" i="63"/>
  <c r="AA798" i="63"/>
  <c r="AA799" i="63"/>
  <c r="AA800" i="63"/>
  <c r="AA801" i="63"/>
  <c r="AA802" i="63"/>
  <c r="AA803" i="63"/>
  <c r="AA804" i="63"/>
  <c r="AA805" i="63"/>
  <c r="AA806" i="63"/>
  <c r="AA807" i="63"/>
  <c r="AA808" i="63"/>
  <c r="AA809" i="63"/>
  <c r="AA810" i="63"/>
  <c r="AA811" i="63"/>
  <c r="AA812" i="63"/>
  <c r="AA813" i="63"/>
  <c r="AA814" i="63"/>
  <c r="AA815" i="63"/>
  <c r="AA816" i="63"/>
  <c r="AA817" i="63"/>
  <c r="AA818" i="63"/>
  <c r="AA819" i="63"/>
  <c r="AA820" i="63"/>
  <c r="AA821" i="63"/>
  <c r="AA822" i="63"/>
  <c r="AA823" i="63"/>
  <c r="AA824" i="63"/>
  <c r="AA825" i="63"/>
  <c r="AA826" i="63"/>
  <c r="AA827" i="63"/>
  <c r="AA828" i="63"/>
  <c r="AA829" i="63"/>
  <c r="AA830" i="63"/>
  <c r="AA831" i="63"/>
  <c r="AA832" i="63"/>
  <c r="AA833" i="63"/>
  <c r="AA834" i="63"/>
  <c r="AA835" i="63"/>
  <c r="AA836" i="63"/>
  <c r="AA837" i="63"/>
  <c r="AA838" i="63"/>
  <c r="AA839" i="63"/>
  <c r="AA840" i="63"/>
  <c r="AA841" i="63"/>
  <c r="AA842" i="63"/>
  <c r="AA843" i="63"/>
  <c r="AA844" i="63"/>
  <c r="AA845" i="63"/>
  <c r="AA846" i="63"/>
  <c r="AA847" i="63"/>
  <c r="AA848" i="63"/>
  <c r="AA849" i="63"/>
  <c r="AA850" i="63"/>
  <c r="AA851" i="63"/>
  <c r="AA852" i="63"/>
  <c r="AA853" i="63"/>
  <c r="AA854" i="63"/>
  <c r="AA855" i="63"/>
  <c r="AA856" i="63"/>
  <c r="AA857" i="63"/>
  <c r="AA858" i="63"/>
  <c r="AA859" i="63"/>
  <c r="AA860" i="63"/>
  <c r="AA861" i="63"/>
  <c r="AA862" i="63"/>
  <c r="AA863" i="63"/>
  <c r="AA864" i="63"/>
  <c r="AA865" i="63"/>
  <c r="AA866" i="63"/>
  <c r="AA867" i="63"/>
  <c r="AA868" i="63"/>
  <c r="AA869" i="63"/>
  <c r="AA870" i="63"/>
  <c r="AA871" i="63"/>
  <c r="AA872" i="63"/>
  <c r="AA873" i="63"/>
  <c r="AA874" i="63"/>
  <c r="AA875" i="63"/>
  <c r="AA876" i="63"/>
  <c r="AA877" i="63"/>
  <c r="AA878" i="63"/>
  <c r="AA879" i="63"/>
  <c r="AA880" i="63"/>
  <c r="AA881" i="63"/>
  <c r="AA882" i="63"/>
  <c r="AA883" i="63"/>
  <c r="AA884" i="63"/>
  <c r="AA885" i="63"/>
  <c r="AA886" i="63"/>
  <c r="AA887" i="63"/>
  <c r="AA888" i="63"/>
  <c r="AA889" i="63"/>
  <c r="AA890" i="63"/>
  <c r="AA891" i="63"/>
  <c r="AA892" i="63"/>
  <c r="AA893" i="63"/>
  <c r="AA894" i="63"/>
  <c r="AA895" i="63"/>
  <c r="AA896" i="63"/>
  <c r="AA897" i="63"/>
  <c r="AA898" i="63"/>
  <c r="AA899" i="63"/>
  <c r="AA900" i="63"/>
  <c r="AA901" i="63"/>
  <c r="AA902" i="63"/>
  <c r="AA903" i="63"/>
  <c r="AA904" i="63"/>
  <c r="AA905" i="63"/>
  <c r="AA906" i="63"/>
  <c r="AA907" i="63"/>
  <c r="AA908" i="63"/>
  <c r="AA909" i="63"/>
  <c r="AA910" i="63"/>
  <c r="AA911" i="63"/>
  <c r="AA912" i="63"/>
  <c r="AA913" i="63"/>
  <c r="AA914" i="63"/>
  <c r="AA915" i="63"/>
  <c r="AA916" i="63"/>
  <c r="AA917" i="63"/>
  <c r="AA918" i="63"/>
  <c r="AA919" i="63"/>
  <c r="AA920" i="63"/>
  <c r="AA921" i="63"/>
  <c r="AA922" i="63"/>
  <c r="AA923" i="63"/>
  <c r="AA924" i="63"/>
  <c r="AA925" i="63"/>
  <c r="AA926" i="63"/>
  <c r="AA927" i="63"/>
  <c r="AA928" i="63"/>
  <c r="AA929" i="63"/>
  <c r="AA930" i="63"/>
  <c r="AA931" i="63"/>
  <c r="AA932" i="63"/>
  <c r="AA933" i="63"/>
  <c r="AA934" i="63"/>
  <c r="AA935" i="63"/>
  <c r="AA936" i="63"/>
  <c r="AA937" i="63"/>
  <c r="AA938" i="63"/>
  <c r="AA939" i="63"/>
  <c r="AA940" i="63"/>
  <c r="AA941" i="63"/>
  <c r="AA942" i="63"/>
  <c r="AA943" i="63"/>
  <c r="AA944" i="63"/>
  <c r="AA945" i="63"/>
  <c r="AA946" i="63"/>
  <c r="AA947" i="63"/>
  <c r="AA948" i="63"/>
  <c r="AA949" i="63"/>
  <c r="AA950" i="63"/>
  <c r="AA951" i="63"/>
  <c r="AA952" i="63"/>
  <c r="AA953" i="63"/>
  <c r="AA954" i="63"/>
  <c r="AA955" i="63"/>
  <c r="AA956" i="63"/>
  <c r="AA957" i="63"/>
  <c r="AA958" i="63"/>
  <c r="AA959" i="63"/>
  <c r="AA960" i="63"/>
  <c r="AA961" i="63"/>
  <c r="AA962" i="63"/>
  <c r="AA963" i="63"/>
  <c r="AA964" i="63"/>
  <c r="AA965" i="63"/>
  <c r="AA966" i="63"/>
  <c r="AA967" i="63"/>
  <c r="AA968" i="63"/>
  <c r="AA969" i="63"/>
  <c r="AA970" i="63"/>
  <c r="AA971" i="63"/>
  <c r="AA972" i="63"/>
  <c r="AA973" i="63"/>
  <c r="AA974" i="63"/>
  <c r="AA975" i="63"/>
  <c r="AA976" i="63"/>
  <c r="AA977" i="63"/>
  <c r="AA978" i="63"/>
  <c r="AA979" i="63"/>
  <c r="AA980" i="63"/>
  <c r="AA981" i="63"/>
  <c r="AA982" i="63"/>
  <c r="AA983" i="63"/>
  <c r="AA984" i="63"/>
  <c r="AA985" i="63"/>
  <c r="AA986" i="63"/>
  <c r="AA987" i="63"/>
  <c r="AA988" i="63"/>
  <c r="AA989" i="63"/>
  <c r="AA990" i="63"/>
  <c r="AA991" i="63"/>
  <c r="AA992" i="63"/>
  <c r="AA993" i="63"/>
  <c r="AA994" i="63"/>
  <c r="AA995" i="63"/>
  <c r="AA996" i="63"/>
  <c r="AA997" i="63"/>
  <c r="AA998" i="63"/>
  <c r="AA999" i="63"/>
  <c r="AA1000" i="63"/>
  <c r="AA1001" i="63"/>
  <c r="AA1002" i="63"/>
  <c r="AA1003" i="63"/>
  <c r="AA1004" i="63"/>
  <c r="AA1005" i="63"/>
  <c r="AC25" i="58"/>
  <c r="AB25" i="58"/>
  <c r="AA25" i="58"/>
  <c r="Z25" i="58"/>
  <c r="X25" i="58"/>
  <c r="W25" i="58"/>
  <c r="AC24" i="58"/>
  <c r="AB24" i="58"/>
  <c r="AA24" i="58"/>
  <c r="Z24" i="58"/>
  <c r="X24" i="58"/>
  <c r="W24" i="58"/>
  <c r="AC23" i="58"/>
  <c r="AB23" i="58"/>
  <c r="AA23" i="58"/>
  <c r="Z23" i="58"/>
  <c r="X23" i="58"/>
  <c r="W23" i="58"/>
  <c r="AC22" i="58"/>
  <c r="AB22" i="58"/>
  <c r="AA22" i="58"/>
  <c r="Z22" i="58"/>
  <c r="X22" i="58"/>
  <c r="W22" i="58"/>
  <c r="AC21" i="58"/>
  <c r="AB21" i="58"/>
  <c r="AA21" i="58"/>
  <c r="Z21" i="58"/>
  <c r="X21" i="58"/>
  <c r="W21" i="58"/>
  <c r="AC20" i="58"/>
  <c r="AB20" i="58"/>
  <c r="AA20" i="58"/>
  <c r="Z20" i="58"/>
  <c r="X20" i="58"/>
  <c r="W20" i="58"/>
  <c r="AC19" i="58"/>
  <c r="AB19" i="58"/>
  <c r="AA19" i="58"/>
  <c r="Z19" i="58"/>
  <c r="X19" i="58"/>
  <c r="W19" i="58"/>
  <c r="AC18" i="58"/>
  <c r="AB18" i="58"/>
  <c r="AA18" i="58"/>
  <c r="Z18" i="58"/>
  <c r="X18" i="58"/>
  <c r="W18" i="58"/>
  <c r="AC17" i="58"/>
  <c r="AB17" i="58"/>
  <c r="AA17" i="58"/>
  <c r="Z17" i="58"/>
  <c r="X17" i="58"/>
  <c r="W17" i="58"/>
  <c r="AC16" i="58"/>
  <c r="AB16" i="58"/>
  <c r="AA16" i="58"/>
  <c r="Z16" i="58"/>
  <c r="X16" i="58"/>
  <c r="W16" i="58"/>
  <c r="AC15" i="58"/>
  <c r="AB15" i="58"/>
  <c r="AA15" i="58"/>
  <c r="Z15" i="58"/>
  <c r="X15" i="58"/>
  <c r="W15" i="58"/>
  <c r="AC14" i="58"/>
  <c r="AB14" i="58"/>
  <c r="AA14" i="58"/>
  <c r="Z14" i="58"/>
  <c r="X14" i="58"/>
  <c r="W14" i="58"/>
  <c r="AC13" i="58"/>
  <c r="AB13" i="58"/>
  <c r="AA13" i="58"/>
  <c r="Z13" i="58"/>
  <c r="X13" i="58"/>
  <c r="W13" i="58"/>
  <c r="AC12" i="58"/>
  <c r="AB12" i="58"/>
  <c r="AA12" i="58"/>
  <c r="Z12" i="58"/>
  <c r="X12" i="58"/>
  <c r="W12" i="58"/>
  <c r="AC11" i="58"/>
  <c r="AB11" i="58"/>
  <c r="AA11" i="58"/>
  <c r="Z11" i="58"/>
  <c r="X11" i="58"/>
  <c r="W11" i="58"/>
  <c r="AC10" i="58"/>
  <c r="AB10" i="58"/>
  <c r="AA10" i="58"/>
  <c r="Z10" i="58"/>
  <c r="X10" i="58"/>
  <c r="W10" i="58"/>
  <c r="AC9" i="58"/>
  <c r="AB9" i="58"/>
  <c r="AA9" i="58"/>
  <c r="Z9" i="58"/>
  <c r="X9" i="58"/>
  <c r="W9" i="58"/>
  <c r="AC8" i="58"/>
  <c r="AB8" i="58"/>
  <c r="AA8" i="58"/>
  <c r="Z8" i="58"/>
  <c r="X8" i="58"/>
  <c r="W8" i="58"/>
  <c r="AC7" i="58"/>
  <c r="AB7" i="58"/>
  <c r="AA7" i="58"/>
  <c r="Z7" i="58"/>
  <c r="X7" i="58"/>
  <c r="W7" i="58"/>
  <c r="AC6" i="58"/>
  <c r="AB6" i="58"/>
  <c r="AA6" i="58"/>
  <c r="Z6" i="58"/>
  <c r="X6" i="58"/>
  <c r="W6" i="58"/>
  <c r="D22" i="80"/>
  <c r="D21" i="80"/>
  <c r="C22" i="80"/>
  <c r="F22" i="80"/>
  <c r="D23" i="80"/>
  <c r="C23" i="80"/>
  <c r="F23" i="80"/>
  <c r="D24" i="80"/>
  <c r="C24" i="80"/>
  <c r="F24" i="80"/>
  <c r="D25" i="80"/>
  <c r="C25" i="80"/>
  <c r="F25" i="80"/>
  <c r="C21" i="80"/>
  <c r="F21" i="80"/>
  <c r="BG6" i="58"/>
  <c r="BG9" i="58"/>
  <c r="E22" i="80"/>
  <c r="E23" i="80"/>
  <c r="E24" i="80"/>
  <c r="E25" i="80"/>
  <c r="BG7" i="58"/>
  <c r="E21" i="80"/>
  <c r="BG25" i="58"/>
  <c r="BF25" i="58"/>
  <c r="BE25" i="58"/>
  <c r="BD25" i="58"/>
  <c r="BC25" i="58"/>
  <c r="BB25" i="58"/>
  <c r="BA25" i="58"/>
  <c r="AZ25" i="58"/>
  <c r="AY25" i="58"/>
  <c r="AX25" i="58"/>
  <c r="AW25" i="58"/>
  <c r="AV25" i="58"/>
  <c r="AU25" i="58"/>
  <c r="BG24" i="58"/>
  <c r="BF24" i="58"/>
  <c r="BE24" i="58"/>
  <c r="BD24" i="58"/>
  <c r="BC24" i="58"/>
  <c r="BB24" i="58"/>
  <c r="BA24" i="58"/>
  <c r="AZ24" i="58"/>
  <c r="AY24" i="58"/>
  <c r="AX24" i="58"/>
  <c r="AW24" i="58"/>
  <c r="AV24" i="58"/>
  <c r="AU24" i="58"/>
  <c r="BG23" i="58"/>
  <c r="BF23" i="58"/>
  <c r="BE23" i="58"/>
  <c r="BD23" i="58"/>
  <c r="BC23" i="58"/>
  <c r="BB23" i="58"/>
  <c r="BA23" i="58"/>
  <c r="AZ23" i="58"/>
  <c r="AY23" i="58"/>
  <c r="AX23" i="58"/>
  <c r="AW23" i="58"/>
  <c r="AV23" i="58"/>
  <c r="AU23" i="58"/>
  <c r="BG22" i="58"/>
  <c r="BF22" i="58"/>
  <c r="BE22" i="58"/>
  <c r="BD22" i="58"/>
  <c r="BC22" i="58"/>
  <c r="BB22" i="58"/>
  <c r="BA22" i="58"/>
  <c r="AZ22" i="58"/>
  <c r="AY22" i="58"/>
  <c r="AX22" i="58"/>
  <c r="AW22" i="58"/>
  <c r="AV22" i="58"/>
  <c r="AU22" i="58"/>
  <c r="BG21" i="58"/>
  <c r="BF21" i="58"/>
  <c r="BE21" i="58"/>
  <c r="BD21" i="58"/>
  <c r="BC21" i="58"/>
  <c r="BB21" i="58"/>
  <c r="BA21" i="58"/>
  <c r="AZ21" i="58"/>
  <c r="AY21" i="58"/>
  <c r="AX21" i="58"/>
  <c r="AW21" i="58"/>
  <c r="AV21" i="58"/>
  <c r="AU21" i="58"/>
  <c r="BG20" i="58"/>
  <c r="BF20" i="58"/>
  <c r="BE20" i="58"/>
  <c r="BD20" i="58"/>
  <c r="BC20" i="58"/>
  <c r="BB20" i="58"/>
  <c r="BA20" i="58"/>
  <c r="AZ20" i="58"/>
  <c r="AY20" i="58"/>
  <c r="AX20" i="58"/>
  <c r="AW20" i="58"/>
  <c r="AV20" i="58"/>
  <c r="AU20" i="58"/>
  <c r="BG19" i="58"/>
  <c r="BF19" i="58"/>
  <c r="BE19" i="58"/>
  <c r="BD19" i="58"/>
  <c r="BC19" i="58"/>
  <c r="BB19" i="58"/>
  <c r="BA19" i="58"/>
  <c r="AZ19" i="58"/>
  <c r="AY19" i="58"/>
  <c r="AX19" i="58"/>
  <c r="AW19" i="58"/>
  <c r="AV19" i="58"/>
  <c r="AU19" i="58"/>
  <c r="BG18" i="58"/>
  <c r="BF18" i="58"/>
  <c r="BE18" i="58"/>
  <c r="BD18" i="58"/>
  <c r="BC18" i="58"/>
  <c r="BB18" i="58"/>
  <c r="BA18" i="58"/>
  <c r="AZ18" i="58"/>
  <c r="AY18" i="58"/>
  <c r="AX18" i="58"/>
  <c r="AW18" i="58"/>
  <c r="AV18" i="58"/>
  <c r="AU18" i="58"/>
  <c r="BG17" i="58"/>
  <c r="BF17" i="58"/>
  <c r="BE17" i="58"/>
  <c r="BD17" i="58"/>
  <c r="BC17" i="58"/>
  <c r="BB17" i="58"/>
  <c r="BA17" i="58"/>
  <c r="AZ17" i="58"/>
  <c r="AY17" i="58"/>
  <c r="AX17" i="58"/>
  <c r="AW17" i="58"/>
  <c r="AV17" i="58"/>
  <c r="AU17" i="58"/>
  <c r="BG16" i="58"/>
  <c r="BF16" i="58"/>
  <c r="BE16" i="58"/>
  <c r="BD16" i="58"/>
  <c r="BC16" i="58"/>
  <c r="BB16" i="58"/>
  <c r="BA16" i="58"/>
  <c r="AZ16" i="58"/>
  <c r="AY16" i="58"/>
  <c r="AX16" i="58"/>
  <c r="AW16" i="58"/>
  <c r="AV16" i="58"/>
  <c r="AU16" i="58"/>
  <c r="BG15" i="58"/>
  <c r="BF15" i="58"/>
  <c r="BE15" i="58"/>
  <c r="BD15" i="58"/>
  <c r="BC15" i="58"/>
  <c r="BB15" i="58"/>
  <c r="BA15" i="58"/>
  <c r="AZ15" i="58"/>
  <c r="AY15" i="58"/>
  <c r="AX15" i="58"/>
  <c r="AW15" i="58"/>
  <c r="AV15" i="58"/>
  <c r="AU15" i="58"/>
  <c r="BG14" i="58"/>
  <c r="BF14" i="58"/>
  <c r="BE14" i="58"/>
  <c r="BD14" i="58"/>
  <c r="BC14" i="58"/>
  <c r="BB14" i="58"/>
  <c r="BA14" i="58"/>
  <c r="AZ14" i="58"/>
  <c r="AY14" i="58"/>
  <c r="AX14" i="58"/>
  <c r="AW14" i="58"/>
  <c r="AV14" i="58"/>
  <c r="AU14" i="58"/>
  <c r="BG13" i="58"/>
  <c r="BF13" i="58"/>
  <c r="BE13" i="58"/>
  <c r="BD13" i="58"/>
  <c r="BC13" i="58"/>
  <c r="BB13" i="58"/>
  <c r="BA13" i="58"/>
  <c r="AZ13" i="58"/>
  <c r="AY13" i="58"/>
  <c r="AX13" i="58"/>
  <c r="AW13" i="58"/>
  <c r="AV13" i="58"/>
  <c r="AU13" i="58"/>
  <c r="BG12" i="58"/>
  <c r="BF12" i="58"/>
  <c r="BE12" i="58"/>
  <c r="BD12" i="58"/>
  <c r="BC12" i="58"/>
  <c r="BB12" i="58"/>
  <c r="BA12" i="58"/>
  <c r="AZ12" i="58"/>
  <c r="AY12" i="58"/>
  <c r="AX12" i="58"/>
  <c r="AW12" i="58"/>
  <c r="AV12" i="58"/>
  <c r="AU12" i="58"/>
  <c r="BG11" i="58"/>
  <c r="BF11" i="58"/>
  <c r="BE11" i="58"/>
  <c r="BD11" i="58"/>
  <c r="BC11" i="58"/>
  <c r="BB11" i="58"/>
  <c r="BA11" i="58"/>
  <c r="AZ11" i="58"/>
  <c r="AY11" i="58"/>
  <c r="AX11" i="58"/>
  <c r="AW11" i="58"/>
  <c r="AV11" i="58"/>
  <c r="AU11" i="58"/>
  <c r="BG10" i="58"/>
  <c r="BF10" i="58"/>
  <c r="BE10" i="58"/>
  <c r="BD10" i="58"/>
  <c r="BC10" i="58"/>
  <c r="BB10" i="58"/>
  <c r="BA10" i="58"/>
  <c r="AZ10" i="58"/>
  <c r="AY10" i="58"/>
  <c r="AX10" i="58"/>
  <c r="AW10" i="58"/>
  <c r="AV10" i="58"/>
  <c r="AU10" i="58"/>
  <c r="BF9" i="58"/>
  <c r="BE9" i="58"/>
  <c r="BD9" i="58"/>
  <c r="BC9" i="58"/>
  <c r="BB9" i="58"/>
  <c r="BA9" i="58"/>
  <c r="AZ9" i="58"/>
  <c r="AY9" i="58"/>
  <c r="AX9" i="58"/>
  <c r="AW9" i="58"/>
  <c r="AV9" i="58"/>
  <c r="AU9" i="58"/>
  <c r="BG8" i="58"/>
  <c r="BF8" i="58"/>
  <c r="BE8" i="58"/>
  <c r="BD8" i="58"/>
  <c r="BC8" i="58"/>
  <c r="BB8" i="58"/>
  <c r="BA8" i="58"/>
  <c r="AZ8" i="58"/>
  <c r="AY8" i="58"/>
  <c r="AX8" i="58"/>
  <c r="AW8" i="58"/>
  <c r="AV8" i="58"/>
  <c r="AU8" i="58"/>
  <c r="BF7" i="58"/>
  <c r="BE7" i="58"/>
  <c r="BD7" i="58"/>
  <c r="BC7" i="58"/>
  <c r="BB7" i="58"/>
  <c r="BA7" i="58"/>
  <c r="AZ7" i="58"/>
  <c r="AY7" i="58"/>
  <c r="AX7" i="58"/>
  <c r="AW7" i="58"/>
  <c r="AV7" i="58"/>
  <c r="AU7" i="58"/>
  <c r="BF6" i="58"/>
  <c r="BE6" i="58"/>
  <c r="BD6" i="58"/>
  <c r="BC6" i="58"/>
  <c r="BB6" i="58"/>
  <c r="BA6" i="58"/>
  <c r="AZ6" i="58"/>
  <c r="AY6" i="58"/>
  <c r="AX6" i="58"/>
  <c r="AW6" i="58"/>
  <c r="AV6" i="58"/>
  <c r="AU6" i="58"/>
  <c r="C19" i="80"/>
  <c r="G17" i="80"/>
  <c r="F17" i="80"/>
  <c r="E17" i="80"/>
  <c r="G16" i="80"/>
  <c r="F16" i="80"/>
  <c r="E16" i="80"/>
  <c r="G15" i="80"/>
  <c r="F15" i="80"/>
  <c r="E15" i="80"/>
  <c r="G14" i="80"/>
  <c r="F14" i="80"/>
  <c r="E14" i="80"/>
  <c r="G13" i="80"/>
  <c r="F13" i="80"/>
  <c r="E13" i="80"/>
  <c r="CC1005" i="60"/>
  <c r="CB1005" i="60"/>
  <c r="CA1005" i="60"/>
  <c r="BZ1005" i="60"/>
  <c r="BY1005" i="60"/>
  <c r="BX1005" i="60"/>
  <c r="BW1005" i="60"/>
  <c r="BV1005" i="60"/>
  <c r="BU1005" i="60"/>
  <c r="BT1005" i="60"/>
  <c r="BS1005" i="60"/>
  <c r="BR1005" i="60"/>
  <c r="CC1004" i="60"/>
  <c r="CB1004" i="60"/>
  <c r="CA1004" i="60"/>
  <c r="BZ1004" i="60"/>
  <c r="BY1004" i="60"/>
  <c r="BX1004" i="60"/>
  <c r="BW1004" i="60"/>
  <c r="BV1004" i="60"/>
  <c r="BU1004" i="60"/>
  <c r="BT1004" i="60"/>
  <c r="BS1004" i="60"/>
  <c r="BR1004" i="60"/>
  <c r="CC1003" i="60"/>
  <c r="CB1003" i="60"/>
  <c r="CA1003" i="60"/>
  <c r="BZ1003" i="60"/>
  <c r="BY1003" i="60"/>
  <c r="BX1003" i="60"/>
  <c r="BW1003" i="60"/>
  <c r="BV1003" i="60"/>
  <c r="BU1003" i="60"/>
  <c r="BT1003" i="60"/>
  <c r="BS1003" i="60"/>
  <c r="BR1003" i="60"/>
  <c r="CC1002" i="60"/>
  <c r="CB1002" i="60"/>
  <c r="CA1002" i="60"/>
  <c r="BZ1002" i="60"/>
  <c r="BY1002" i="60"/>
  <c r="BX1002" i="60"/>
  <c r="BW1002" i="60"/>
  <c r="BV1002" i="60"/>
  <c r="BU1002" i="60"/>
  <c r="BT1002" i="60"/>
  <c r="BS1002" i="60"/>
  <c r="BR1002" i="60"/>
  <c r="CC1001" i="60"/>
  <c r="CB1001" i="60"/>
  <c r="CA1001" i="60"/>
  <c r="BZ1001" i="60"/>
  <c r="BY1001" i="60"/>
  <c r="BX1001" i="60"/>
  <c r="BW1001" i="60"/>
  <c r="BV1001" i="60"/>
  <c r="BU1001" i="60"/>
  <c r="BT1001" i="60"/>
  <c r="BS1001" i="60"/>
  <c r="BR1001" i="60"/>
  <c r="CC1000" i="60"/>
  <c r="CB1000" i="60"/>
  <c r="CA1000" i="60"/>
  <c r="BZ1000" i="60"/>
  <c r="BY1000" i="60"/>
  <c r="BX1000" i="60"/>
  <c r="BW1000" i="60"/>
  <c r="BV1000" i="60"/>
  <c r="BU1000" i="60"/>
  <c r="BT1000" i="60"/>
  <c r="BS1000" i="60"/>
  <c r="BR1000" i="60"/>
  <c r="CC999" i="60"/>
  <c r="CB999" i="60"/>
  <c r="CA999" i="60"/>
  <c r="BZ999" i="60"/>
  <c r="BY999" i="60"/>
  <c r="BX999" i="60"/>
  <c r="BW999" i="60"/>
  <c r="BV999" i="60"/>
  <c r="BU999" i="60"/>
  <c r="BT999" i="60"/>
  <c r="BS999" i="60"/>
  <c r="BR999" i="60"/>
  <c r="CC998" i="60"/>
  <c r="CB998" i="60"/>
  <c r="CA998" i="60"/>
  <c r="BZ998" i="60"/>
  <c r="BY998" i="60"/>
  <c r="BX998" i="60"/>
  <c r="BW998" i="60"/>
  <c r="BV998" i="60"/>
  <c r="BU998" i="60"/>
  <c r="BT998" i="60"/>
  <c r="BS998" i="60"/>
  <c r="BR998" i="60"/>
  <c r="CC997" i="60"/>
  <c r="CB997" i="60"/>
  <c r="CA997" i="60"/>
  <c r="BZ997" i="60"/>
  <c r="BY997" i="60"/>
  <c r="BX997" i="60"/>
  <c r="BW997" i="60"/>
  <c r="BV997" i="60"/>
  <c r="BU997" i="60"/>
  <c r="BT997" i="60"/>
  <c r="BS997" i="60"/>
  <c r="BR997" i="60"/>
  <c r="CC996" i="60"/>
  <c r="CB996" i="60"/>
  <c r="CA996" i="60"/>
  <c r="BZ996" i="60"/>
  <c r="BY996" i="60"/>
  <c r="BX996" i="60"/>
  <c r="BW996" i="60"/>
  <c r="BV996" i="60"/>
  <c r="BU996" i="60"/>
  <c r="BT996" i="60"/>
  <c r="BS996" i="60"/>
  <c r="BR996" i="60"/>
  <c r="CC995" i="60"/>
  <c r="CB995" i="60"/>
  <c r="CA995" i="60"/>
  <c r="BZ995" i="60"/>
  <c r="BY995" i="60"/>
  <c r="BX995" i="60"/>
  <c r="BW995" i="60"/>
  <c r="BV995" i="60"/>
  <c r="BU995" i="60"/>
  <c r="BT995" i="60"/>
  <c r="BS995" i="60"/>
  <c r="BR995" i="60"/>
  <c r="CC994" i="60"/>
  <c r="CB994" i="60"/>
  <c r="CA994" i="60"/>
  <c r="BZ994" i="60"/>
  <c r="BY994" i="60"/>
  <c r="BX994" i="60"/>
  <c r="BW994" i="60"/>
  <c r="BV994" i="60"/>
  <c r="BU994" i="60"/>
  <c r="BT994" i="60"/>
  <c r="BS994" i="60"/>
  <c r="BR994" i="60"/>
  <c r="CC993" i="60"/>
  <c r="CB993" i="60"/>
  <c r="CA993" i="60"/>
  <c r="BZ993" i="60"/>
  <c r="BY993" i="60"/>
  <c r="BX993" i="60"/>
  <c r="BW993" i="60"/>
  <c r="BV993" i="60"/>
  <c r="BU993" i="60"/>
  <c r="BT993" i="60"/>
  <c r="BS993" i="60"/>
  <c r="BR993" i="60"/>
  <c r="CC992" i="60"/>
  <c r="CB992" i="60"/>
  <c r="CA992" i="60"/>
  <c r="BZ992" i="60"/>
  <c r="BY992" i="60"/>
  <c r="BX992" i="60"/>
  <c r="BW992" i="60"/>
  <c r="BV992" i="60"/>
  <c r="BU992" i="60"/>
  <c r="BT992" i="60"/>
  <c r="BS992" i="60"/>
  <c r="BR992" i="60"/>
  <c r="CC991" i="60"/>
  <c r="CB991" i="60"/>
  <c r="CA991" i="60"/>
  <c r="BZ991" i="60"/>
  <c r="BY991" i="60"/>
  <c r="BX991" i="60"/>
  <c r="BW991" i="60"/>
  <c r="BV991" i="60"/>
  <c r="BU991" i="60"/>
  <c r="BT991" i="60"/>
  <c r="BS991" i="60"/>
  <c r="BR991" i="60"/>
  <c r="CC990" i="60"/>
  <c r="CB990" i="60"/>
  <c r="CA990" i="60"/>
  <c r="BZ990" i="60"/>
  <c r="BY990" i="60"/>
  <c r="BX990" i="60"/>
  <c r="BW990" i="60"/>
  <c r="BV990" i="60"/>
  <c r="BU990" i="60"/>
  <c r="BT990" i="60"/>
  <c r="BS990" i="60"/>
  <c r="BR990" i="60"/>
  <c r="CC989" i="60"/>
  <c r="CB989" i="60"/>
  <c r="CA989" i="60"/>
  <c r="BZ989" i="60"/>
  <c r="BY989" i="60"/>
  <c r="BX989" i="60"/>
  <c r="BW989" i="60"/>
  <c r="BV989" i="60"/>
  <c r="BU989" i="60"/>
  <c r="BT989" i="60"/>
  <c r="BS989" i="60"/>
  <c r="BR989" i="60"/>
  <c r="CC988" i="60"/>
  <c r="CB988" i="60"/>
  <c r="CA988" i="60"/>
  <c r="BZ988" i="60"/>
  <c r="BY988" i="60"/>
  <c r="BX988" i="60"/>
  <c r="BW988" i="60"/>
  <c r="BV988" i="60"/>
  <c r="BU988" i="60"/>
  <c r="BT988" i="60"/>
  <c r="BS988" i="60"/>
  <c r="BR988" i="60"/>
  <c r="CC987" i="60"/>
  <c r="CB987" i="60"/>
  <c r="CA987" i="60"/>
  <c r="BZ987" i="60"/>
  <c r="BY987" i="60"/>
  <c r="BX987" i="60"/>
  <c r="BW987" i="60"/>
  <c r="BV987" i="60"/>
  <c r="BU987" i="60"/>
  <c r="BT987" i="60"/>
  <c r="BS987" i="60"/>
  <c r="BR987" i="60"/>
  <c r="CC986" i="60"/>
  <c r="CB986" i="60"/>
  <c r="CA986" i="60"/>
  <c r="BZ986" i="60"/>
  <c r="BY986" i="60"/>
  <c r="BX986" i="60"/>
  <c r="BW986" i="60"/>
  <c r="BV986" i="60"/>
  <c r="BU986" i="60"/>
  <c r="BT986" i="60"/>
  <c r="BS986" i="60"/>
  <c r="BR986" i="60"/>
  <c r="CC985" i="60"/>
  <c r="CB985" i="60"/>
  <c r="CA985" i="60"/>
  <c r="BZ985" i="60"/>
  <c r="BY985" i="60"/>
  <c r="BX985" i="60"/>
  <c r="BW985" i="60"/>
  <c r="BV985" i="60"/>
  <c r="BU985" i="60"/>
  <c r="BT985" i="60"/>
  <c r="BS985" i="60"/>
  <c r="BR985" i="60"/>
  <c r="CC984" i="60"/>
  <c r="CB984" i="60"/>
  <c r="CA984" i="60"/>
  <c r="BZ984" i="60"/>
  <c r="BY984" i="60"/>
  <c r="BX984" i="60"/>
  <c r="BW984" i="60"/>
  <c r="BV984" i="60"/>
  <c r="BU984" i="60"/>
  <c r="BT984" i="60"/>
  <c r="BS984" i="60"/>
  <c r="BR984" i="60"/>
  <c r="CC983" i="60"/>
  <c r="CB983" i="60"/>
  <c r="CA983" i="60"/>
  <c r="BZ983" i="60"/>
  <c r="BY983" i="60"/>
  <c r="BX983" i="60"/>
  <c r="BW983" i="60"/>
  <c r="BV983" i="60"/>
  <c r="BU983" i="60"/>
  <c r="BT983" i="60"/>
  <c r="BS983" i="60"/>
  <c r="BR983" i="60"/>
  <c r="CC982" i="60"/>
  <c r="CB982" i="60"/>
  <c r="CA982" i="60"/>
  <c r="BZ982" i="60"/>
  <c r="BY982" i="60"/>
  <c r="BX982" i="60"/>
  <c r="BW982" i="60"/>
  <c r="BV982" i="60"/>
  <c r="BU982" i="60"/>
  <c r="BT982" i="60"/>
  <c r="BS982" i="60"/>
  <c r="BR982" i="60"/>
  <c r="CC981" i="60"/>
  <c r="CB981" i="60"/>
  <c r="CA981" i="60"/>
  <c r="BZ981" i="60"/>
  <c r="BY981" i="60"/>
  <c r="BX981" i="60"/>
  <c r="BW981" i="60"/>
  <c r="BV981" i="60"/>
  <c r="BU981" i="60"/>
  <c r="BT981" i="60"/>
  <c r="BS981" i="60"/>
  <c r="BR981" i="60"/>
  <c r="CC980" i="60"/>
  <c r="CB980" i="60"/>
  <c r="CA980" i="60"/>
  <c r="BZ980" i="60"/>
  <c r="BY980" i="60"/>
  <c r="BX980" i="60"/>
  <c r="BW980" i="60"/>
  <c r="BV980" i="60"/>
  <c r="BU980" i="60"/>
  <c r="BT980" i="60"/>
  <c r="BS980" i="60"/>
  <c r="BR980" i="60"/>
  <c r="CC979" i="60"/>
  <c r="CB979" i="60"/>
  <c r="CA979" i="60"/>
  <c r="BZ979" i="60"/>
  <c r="BY979" i="60"/>
  <c r="BX979" i="60"/>
  <c r="BW979" i="60"/>
  <c r="BV979" i="60"/>
  <c r="BU979" i="60"/>
  <c r="BT979" i="60"/>
  <c r="BS979" i="60"/>
  <c r="BR979" i="60"/>
  <c r="CC978" i="60"/>
  <c r="CB978" i="60"/>
  <c r="CA978" i="60"/>
  <c r="BZ978" i="60"/>
  <c r="BY978" i="60"/>
  <c r="BX978" i="60"/>
  <c r="BW978" i="60"/>
  <c r="BV978" i="60"/>
  <c r="BU978" i="60"/>
  <c r="BT978" i="60"/>
  <c r="BS978" i="60"/>
  <c r="BR978" i="60"/>
  <c r="CC977" i="60"/>
  <c r="CB977" i="60"/>
  <c r="CA977" i="60"/>
  <c r="BZ977" i="60"/>
  <c r="BY977" i="60"/>
  <c r="BX977" i="60"/>
  <c r="BW977" i="60"/>
  <c r="BV977" i="60"/>
  <c r="BU977" i="60"/>
  <c r="BT977" i="60"/>
  <c r="BS977" i="60"/>
  <c r="BR977" i="60"/>
  <c r="CC976" i="60"/>
  <c r="CB976" i="60"/>
  <c r="CA976" i="60"/>
  <c r="BZ976" i="60"/>
  <c r="BY976" i="60"/>
  <c r="BX976" i="60"/>
  <c r="BW976" i="60"/>
  <c r="BV976" i="60"/>
  <c r="BU976" i="60"/>
  <c r="BT976" i="60"/>
  <c r="BS976" i="60"/>
  <c r="BR976" i="60"/>
  <c r="CC975" i="60"/>
  <c r="CB975" i="60"/>
  <c r="CA975" i="60"/>
  <c r="BZ975" i="60"/>
  <c r="BY975" i="60"/>
  <c r="BX975" i="60"/>
  <c r="BW975" i="60"/>
  <c r="BV975" i="60"/>
  <c r="BU975" i="60"/>
  <c r="BT975" i="60"/>
  <c r="BS975" i="60"/>
  <c r="BR975" i="60"/>
  <c r="CC974" i="60"/>
  <c r="CB974" i="60"/>
  <c r="CA974" i="60"/>
  <c r="BZ974" i="60"/>
  <c r="BY974" i="60"/>
  <c r="BX974" i="60"/>
  <c r="BW974" i="60"/>
  <c r="BV974" i="60"/>
  <c r="BU974" i="60"/>
  <c r="BT974" i="60"/>
  <c r="BS974" i="60"/>
  <c r="BR974" i="60"/>
  <c r="CC973" i="60"/>
  <c r="CB973" i="60"/>
  <c r="CA973" i="60"/>
  <c r="BZ973" i="60"/>
  <c r="BY973" i="60"/>
  <c r="BX973" i="60"/>
  <c r="BW973" i="60"/>
  <c r="BV973" i="60"/>
  <c r="BU973" i="60"/>
  <c r="BT973" i="60"/>
  <c r="BS973" i="60"/>
  <c r="BR973" i="60"/>
  <c r="CC972" i="60"/>
  <c r="CB972" i="60"/>
  <c r="CA972" i="60"/>
  <c r="BZ972" i="60"/>
  <c r="BY972" i="60"/>
  <c r="BX972" i="60"/>
  <c r="BW972" i="60"/>
  <c r="BV972" i="60"/>
  <c r="BU972" i="60"/>
  <c r="BT972" i="60"/>
  <c r="BS972" i="60"/>
  <c r="BR972" i="60"/>
  <c r="CC971" i="60"/>
  <c r="CB971" i="60"/>
  <c r="CA971" i="60"/>
  <c r="BZ971" i="60"/>
  <c r="BY971" i="60"/>
  <c r="BX971" i="60"/>
  <c r="BW971" i="60"/>
  <c r="BV971" i="60"/>
  <c r="BU971" i="60"/>
  <c r="BT971" i="60"/>
  <c r="BS971" i="60"/>
  <c r="BR971" i="60"/>
  <c r="CC970" i="60"/>
  <c r="CB970" i="60"/>
  <c r="CA970" i="60"/>
  <c r="BZ970" i="60"/>
  <c r="BY970" i="60"/>
  <c r="BX970" i="60"/>
  <c r="BW970" i="60"/>
  <c r="BV970" i="60"/>
  <c r="BU970" i="60"/>
  <c r="BT970" i="60"/>
  <c r="BS970" i="60"/>
  <c r="BR970" i="60"/>
  <c r="CC969" i="60"/>
  <c r="CB969" i="60"/>
  <c r="CA969" i="60"/>
  <c r="BZ969" i="60"/>
  <c r="BY969" i="60"/>
  <c r="BX969" i="60"/>
  <c r="BW969" i="60"/>
  <c r="BV969" i="60"/>
  <c r="BU969" i="60"/>
  <c r="BT969" i="60"/>
  <c r="BS969" i="60"/>
  <c r="BR969" i="60"/>
  <c r="CC968" i="60"/>
  <c r="CB968" i="60"/>
  <c r="CA968" i="60"/>
  <c r="BZ968" i="60"/>
  <c r="BY968" i="60"/>
  <c r="BX968" i="60"/>
  <c r="BW968" i="60"/>
  <c r="BV968" i="60"/>
  <c r="BU968" i="60"/>
  <c r="BT968" i="60"/>
  <c r="BS968" i="60"/>
  <c r="BR968" i="60"/>
  <c r="CC967" i="60"/>
  <c r="CB967" i="60"/>
  <c r="CA967" i="60"/>
  <c r="BZ967" i="60"/>
  <c r="BY967" i="60"/>
  <c r="BX967" i="60"/>
  <c r="BW967" i="60"/>
  <c r="BV967" i="60"/>
  <c r="BU967" i="60"/>
  <c r="BT967" i="60"/>
  <c r="BS967" i="60"/>
  <c r="BR967" i="60"/>
  <c r="CC966" i="60"/>
  <c r="CB966" i="60"/>
  <c r="CA966" i="60"/>
  <c r="BZ966" i="60"/>
  <c r="BY966" i="60"/>
  <c r="BX966" i="60"/>
  <c r="BW966" i="60"/>
  <c r="BV966" i="60"/>
  <c r="BU966" i="60"/>
  <c r="BT966" i="60"/>
  <c r="BS966" i="60"/>
  <c r="BR966" i="60"/>
  <c r="CC965" i="60"/>
  <c r="CB965" i="60"/>
  <c r="CA965" i="60"/>
  <c r="BZ965" i="60"/>
  <c r="BY965" i="60"/>
  <c r="BX965" i="60"/>
  <c r="BW965" i="60"/>
  <c r="BV965" i="60"/>
  <c r="BU965" i="60"/>
  <c r="BT965" i="60"/>
  <c r="BS965" i="60"/>
  <c r="BR965" i="60"/>
  <c r="CC964" i="60"/>
  <c r="CB964" i="60"/>
  <c r="CA964" i="60"/>
  <c r="BZ964" i="60"/>
  <c r="BY964" i="60"/>
  <c r="BX964" i="60"/>
  <c r="BW964" i="60"/>
  <c r="BV964" i="60"/>
  <c r="BU964" i="60"/>
  <c r="BT964" i="60"/>
  <c r="BS964" i="60"/>
  <c r="BR964" i="60"/>
  <c r="CC963" i="60"/>
  <c r="CB963" i="60"/>
  <c r="CA963" i="60"/>
  <c r="BZ963" i="60"/>
  <c r="BY963" i="60"/>
  <c r="BX963" i="60"/>
  <c r="BW963" i="60"/>
  <c r="BV963" i="60"/>
  <c r="BU963" i="60"/>
  <c r="BT963" i="60"/>
  <c r="BS963" i="60"/>
  <c r="BR963" i="60"/>
  <c r="CC962" i="60"/>
  <c r="CB962" i="60"/>
  <c r="CA962" i="60"/>
  <c r="BZ962" i="60"/>
  <c r="BY962" i="60"/>
  <c r="BX962" i="60"/>
  <c r="BW962" i="60"/>
  <c r="BV962" i="60"/>
  <c r="BU962" i="60"/>
  <c r="BT962" i="60"/>
  <c r="BS962" i="60"/>
  <c r="BR962" i="60"/>
  <c r="CC961" i="60"/>
  <c r="CB961" i="60"/>
  <c r="CA961" i="60"/>
  <c r="BZ961" i="60"/>
  <c r="BY961" i="60"/>
  <c r="BX961" i="60"/>
  <c r="BW961" i="60"/>
  <c r="BV961" i="60"/>
  <c r="BU961" i="60"/>
  <c r="BT961" i="60"/>
  <c r="BS961" i="60"/>
  <c r="BR961" i="60"/>
  <c r="CC960" i="60"/>
  <c r="CB960" i="60"/>
  <c r="CA960" i="60"/>
  <c r="BZ960" i="60"/>
  <c r="BY960" i="60"/>
  <c r="BX960" i="60"/>
  <c r="BW960" i="60"/>
  <c r="BV960" i="60"/>
  <c r="BU960" i="60"/>
  <c r="BT960" i="60"/>
  <c r="BS960" i="60"/>
  <c r="BR960" i="60"/>
  <c r="CC959" i="60"/>
  <c r="CB959" i="60"/>
  <c r="CA959" i="60"/>
  <c r="BZ959" i="60"/>
  <c r="BY959" i="60"/>
  <c r="BX959" i="60"/>
  <c r="BW959" i="60"/>
  <c r="BV959" i="60"/>
  <c r="BU959" i="60"/>
  <c r="BT959" i="60"/>
  <c r="BS959" i="60"/>
  <c r="BR959" i="60"/>
  <c r="CC958" i="60"/>
  <c r="CB958" i="60"/>
  <c r="CA958" i="60"/>
  <c r="BZ958" i="60"/>
  <c r="BY958" i="60"/>
  <c r="BX958" i="60"/>
  <c r="BW958" i="60"/>
  <c r="BV958" i="60"/>
  <c r="BU958" i="60"/>
  <c r="BT958" i="60"/>
  <c r="BS958" i="60"/>
  <c r="BR958" i="60"/>
  <c r="CC957" i="60"/>
  <c r="CB957" i="60"/>
  <c r="CA957" i="60"/>
  <c r="BZ957" i="60"/>
  <c r="BY957" i="60"/>
  <c r="BX957" i="60"/>
  <c r="BW957" i="60"/>
  <c r="BV957" i="60"/>
  <c r="BU957" i="60"/>
  <c r="BT957" i="60"/>
  <c r="BS957" i="60"/>
  <c r="BR957" i="60"/>
  <c r="CC956" i="60"/>
  <c r="CB956" i="60"/>
  <c r="CA956" i="60"/>
  <c r="BZ956" i="60"/>
  <c r="BY956" i="60"/>
  <c r="BX956" i="60"/>
  <c r="BW956" i="60"/>
  <c r="BV956" i="60"/>
  <c r="BU956" i="60"/>
  <c r="BT956" i="60"/>
  <c r="BS956" i="60"/>
  <c r="BR956" i="60"/>
  <c r="CC955" i="60"/>
  <c r="CB955" i="60"/>
  <c r="CA955" i="60"/>
  <c r="BZ955" i="60"/>
  <c r="BY955" i="60"/>
  <c r="BX955" i="60"/>
  <c r="BW955" i="60"/>
  <c r="BV955" i="60"/>
  <c r="BU955" i="60"/>
  <c r="BT955" i="60"/>
  <c r="BS955" i="60"/>
  <c r="BR955" i="60"/>
  <c r="CC954" i="60"/>
  <c r="CB954" i="60"/>
  <c r="CA954" i="60"/>
  <c r="BZ954" i="60"/>
  <c r="BY954" i="60"/>
  <c r="BX954" i="60"/>
  <c r="BW954" i="60"/>
  <c r="BV954" i="60"/>
  <c r="BU954" i="60"/>
  <c r="BT954" i="60"/>
  <c r="BS954" i="60"/>
  <c r="BR954" i="60"/>
  <c r="CC953" i="60"/>
  <c r="CB953" i="60"/>
  <c r="CA953" i="60"/>
  <c r="BZ953" i="60"/>
  <c r="BY953" i="60"/>
  <c r="BX953" i="60"/>
  <c r="BW953" i="60"/>
  <c r="BV953" i="60"/>
  <c r="BU953" i="60"/>
  <c r="BT953" i="60"/>
  <c r="BS953" i="60"/>
  <c r="BR953" i="60"/>
  <c r="CC952" i="60"/>
  <c r="CB952" i="60"/>
  <c r="CA952" i="60"/>
  <c r="BZ952" i="60"/>
  <c r="BY952" i="60"/>
  <c r="BX952" i="60"/>
  <c r="BW952" i="60"/>
  <c r="BV952" i="60"/>
  <c r="BU952" i="60"/>
  <c r="BT952" i="60"/>
  <c r="BS952" i="60"/>
  <c r="BR952" i="60"/>
  <c r="CC951" i="60"/>
  <c r="CB951" i="60"/>
  <c r="CA951" i="60"/>
  <c r="BZ951" i="60"/>
  <c r="BY951" i="60"/>
  <c r="BX951" i="60"/>
  <c r="BW951" i="60"/>
  <c r="BV951" i="60"/>
  <c r="BU951" i="60"/>
  <c r="BT951" i="60"/>
  <c r="BS951" i="60"/>
  <c r="BR951" i="60"/>
  <c r="CC950" i="60"/>
  <c r="CB950" i="60"/>
  <c r="CA950" i="60"/>
  <c r="BZ950" i="60"/>
  <c r="BY950" i="60"/>
  <c r="BX950" i="60"/>
  <c r="BW950" i="60"/>
  <c r="BV950" i="60"/>
  <c r="BU950" i="60"/>
  <c r="BT950" i="60"/>
  <c r="BS950" i="60"/>
  <c r="BR950" i="60"/>
  <c r="CC949" i="60"/>
  <c r="CB949" i="60"/>
  <c r="CA949" i="60"/>
  <c r="BZ949" i="60"/>
  <c r="BY949" i="60"/>
  <c r="BX949" i="60"/>
  <c r="BW949" i="60"/>
  <c r="BV949" i="60"/>
  <c r="BU949" i="60"/>
  <c r="BT949" i="60"/>
  <c r="BS949" i="60"/>
  <c r="BR949" i="60"/>
  <c r="CC948" i="60"/>
  <c r="CB948" i="60"/>
  <c r="CA948" i="60"/>
  <c r="BZ948" i="60"/>
  <c r="BY948" i="60"/>
  <c r="BX948" i="60"/>
  <c r="BW948" i="60"/>
  <c r="BV948" i="60"/>
  <c r="BU948" i="60"/>
  <c r="BT948" i="60"/>
  <c r="BS948" i="60"/>
  <c r="BR948" i="60"/>
  <c r="CC947" i="60"/>
  <c r="CB947" i="60"/>
  <c r="CA947" i="60"/>
  <c r="BZ947" i="60"/>
  <c r="BY947" i="60"/>
  <c r="BX947" i="60"/>
  <c r="BW947" i="60"/>
  <c r="BV947" i="60"/>
  <c r="BU947" i="60"/>
  <c r="BT947" i="60"/>
  <c r="BS947" i="60"/>
  <c r="BR947" i="60"/>
  <c r="CC946" i="60"/>
  <c r="CB946" i="60"/>
  <c r="CA946" i="60"/>
  <c r="BZ946" i="60"/>
  <c r="BY946" i="60"/>
  <c r="BX946" i="60"/>
  <c r="BW946" i="60"/>
  <c r="BV946" i="60"/>
  <c r="BU946" i="60"/>
  <c r="BT946" i="60"/>
  <c r="BS946" i="60"/>
  <c r="BR946" i="60"/>
  <c r="CC945" i="60"/>
  <c r="CB945" i="60"/>
  <c r="CA945" i="60"/>
  <c r="BZ945" i="60"/>
  <c r="BY945" i="60"/>
  <c r="BX945" i="60"/>
  <c r="BW945" i="60"/>
  <c r="BV945" i="60"/>
  <c r="BU945" i="60"/>
  <c r="BT945" i="60"/>
  <c r="BS945" i="60"/>
  <c r="BR945" i="60"/>
  <c r="CC944" i="60"/>
  <c r="CB944" i="60"/>
  <c r="CA944" i="60"/>
  <c r="BZ944" i="60"/>
  <c r="BY944" i="60"/>
  <c r="BX944" i="60"/>
  <c r="BW944" i="60"/>
  <c r="BV944" i="60"/>
  <c r="BU944" i="60"/>
  <c r="BT944" i="60"/>
  <c r="BS944" i="60"/>
  <c r="BR944" i="60"/>
  <c r="CC943" i="60"/>
  <c r="CB943" i="60"/>
  <c r="CA943" i="60"/>
  <c r="BZ943" i="60"/>
  <c r="BY943" i="60"/>
  <c r="BX943" i="60"/>
  <c r="BW943" i="60"/>
  <c r="BV943" i="60"/>
  <c r="BU943" i="60"/>
  <c r="BT943" i="60"/>
  <c r="BS943" i="60"/>
  <c r="BR943" i="60"/>
  <c r="CC942" i="60"/>
  <c r="CB942" i="60"/>
  <c r="CA942" i="60"/>
  <c r="BZ942" i="60"/>
  <c r="BY942" i="60"/>
  <c r="BX942" i="60"/>
  <c r="BW942" i="60"/>
  <c r="BV942" i="60"/>
  <c r="BU942" i="60"/>
  <c r="BT942" i="60"/>
  <c r="BS942" i="60"/>
  <c r="BR942" i="60"/>
  <c r="CC941" i="60"/>
  <c r="CB941" i="60"/>
  <c r="CA941" i="60"/>
  <c r="BZ941" i="60"/>
  <c r="BY941" i="60"/>
  <c r="BX941" i="60"/>
  <c r="BW941" i="60"/>
  <c r="BV941" i="60"/>
  <c r="BU941" i="60"/>
  <c r="BT941" i="60"/>
  <c r="BS941" i="60"/>
  <c r="BR941" i="60"/>
  <c r="CC940" i="60"/>
  <c r="CB940" i="60"/>
  <c r="CA940" i="60"/>
  <c r="BZ940" i="60"/>
  <c r="BY940" i="60"/>
  <c r="BX940" i="60"/>
  <c r="BW940" i="60"/>
  <c r="BV940" i="60"/>
  <c r="BU940" i="60"/>
  <c r="BT940" i="60"/>
  <c r="BS940" i="60"/>
  <c r="BR940" i="60"/>
  <c r="CC939" i="60"/>
  <c r="CB939" i="60"/>
  <c r="CA939" i="60"/>
  <c r="BZ939" i="60"/>
  <c r="BY939" i="60"/>
  <c r="BX939" i="60"/>
  <c r="BW939" i="60"/>
  <c r="BV939" i="60"/>
  <c r="BU939" i="60"/>
  <c r="BT939" i="60"/>
  <c r="BS939" i="60"/>
  <c r="BR939" i="60"/>
  <c r="CC938" i="60"/>
  <c r="CB938" i="60"/>
  <c r="CA938" i="60"/>
  <c r="BZ938" i="60"/>
  <c r="BY938" i="60"/>
  <c r="BX938" i="60"/>
  <c r="BW938" i="60"/>
  <c r="BV938" i="60"/>
  <c r="BU938" i="60"/>
  <c r="BT938" i="60"/>
  <c r="BS938" i="60"/>
  <c r="BR938" i="60"/>
  <c r="CC937" i="60"/>
  <c r="CB937" i="60"/>
  <c r="CA937" i="60"/>
  <c r="BZ937" i="60"/>
  <c r="BY937" i="60"/>
  <c r="BX937" i="60"/>
  <c r="BW937" i="60"/>
  <c r="BV937" i="60"/>
  <c r="BU937" i="60"/>
  <c r="BT937" i="60"/>
  <c r="BS937" i="60"/>
  <c r="BR937" i="60"/>
  <c r="CC936" i="60"/>
  <c r="CB936" i="60"/>
  <c r="CA936" i="60"/>
  <c r="BZ936" i="60"/>
  <c r="BY936" i="60"/>
  <c r="BX936" i="60"/>
  <c r="BW936" i="60"/>
  <c r="BV936" i="60"/>
  <c r="BU936" i="60"/>
  <c r="BT936" i="60"/>
  <c r="BS936" i="60"/>
  <c r="BR936" i="60"/>
  <c r="CC935" i="60"/>
  <c r="CB935" i="60"/>
  <c r="CA935" i="60"/>
  <c r="BZ935" i="60"/>
  <c r="BY935" i="60"/>
  <c r="BX935" i="60"/>
  <c r="BW935" i="60"/>
  <c r="BV935" i="60"/>
  <c r="BU935" i="60"/>
  <c r="BT935" i="60"/>
  <c r="BS935" i="60"/>
  <c r="BR935" i="60"/>
  <c r="CC934" i="60"/>
  <c r="CB934" i="60"/>
  <c r="CA934" i="60"/>
  <c r="BZ934" i="60"/>
  <c r="BY934" i="60"/>
  <c r="BX934" i="60"/>
  <c r="BW934" i="60"/>
  <c r="BV934" i="60"/>
  <c r="BU934" i="60"/>
  <c r="BT934" i="60"/>
  <c r="BS934" i="60"/>
  <c r="BR934" i="60"/>
  <c r="CC933" i="60"/>
  <c r="CB933" i="60"/>
  <c r="CA933" i="60"/>
  <c r="BZ933" i="60"/>
  <c r="BY933" i="60"/>
  <c r="BX933" i="60"/>
  <c r="BW933" i="60"/>
  <c r="BV933" i="60"/>
  <c r="BU933" i="60"/>
  <c r="BT933" i="60"/>
  <c r="BS933" i="60"/>
  <c r="BR933" i="60"/>
  <c r="CC932" i="60"/>
  <c r="CB932" i="60"/>
  <c r="CA932" i="60"/>
  <c r="BZ932" i="60"/>
  <c r="BY932" i="60"/>
  <c r="BX932" i="60"/>
  <c r="BW932" i="60"/>
  <c r="BV932" i="60"/>
  <c r="BU932" i="60"/>
  <c r="BT932" i="60"/>
  <c r="BS932" i="60"/>
  <c r="BR932" i="60"/>
  <c r="CC931" i="60"/>
  <c r="CB931" i="60"/>
  <c r="CA931" i="60"/>
  <c r="BZ931" i="60"/>
  <c r="BY931" i="60"/>
  <c r="BX931" i="60"/>
  <c r="BW931" i="60"/>
  <c r="BV931" i="60"/>
  <c r="BU931" i="60"/>
  <c r="BT931" i="60"/>
  <c r="BS931" i="60"/>
  <c r="BR931" i="60"/>
  <c r="CC930" i="60"/>
  <c r="CB930" i="60"/>
  <c r="CA930" i="60"/>
  <c r="BZ930" i="60"/>
  <c r="BY930" i="60"/>
  <c r="BX930" i="60"/>
  <c r="BW930" i="60"/>
  <c r="BV930" i="60"/>
  <c r="BU930" i="60"/>
  <c r="BT930" i="60"/>
  <c r="BS930" i="60"/>
  <c r="BR930" i="60"/>
  <c r="CC929" i="60"/>
  <c r="CB929" i="60"/>
  <c r="CA929" i="60"/>
  <c r="BZ929" i="60"/>
  <c r="BY929" i="60"/>
  <c r="BX929" i="60"/>
  <c r="BW929" i="60"/>
  <c r="BV929" i="60"/>
  <c r="BU929" i="60"/>
  <c r="BT929" i="60"/>
  <c r="BS929" i="60"/>
  <c r="BR929" i="60"/>
  <c r="CC928" i="60"/>
  <c r="CB928" i="60"/>
  <c r="CA928" i="60"/>
  <c r="BZ928" i="60"/>
  <c r="BY928" i="60"/>
  <c r="BX928" i="60"/>
  <c r="BW928" i="60"/>
  <c r="BV928" i="60"/>
  <c r="BU928" i="60"/>
  <c r="BT928" i="60"/>
  <c r="BS928" i="60"/>
  <c r="BR928" i="60"/>
  <c r="CC927" i="60"/>
  <c r="CB927" i="60"/>
  <c r="CA927" i="60"/>
  <c r="BZ927" i="60"/>
  <c r="BY927" i="60"/>
  <c r="BX927" i="60"/>
  <c r="BW927" i="60"/>
  <c r="BV927" i="60"/>
  <c r="BU927" i="60"/>
  <c r="BT927" i="60"/>
  <c r="BS927" i="60"/>
  <c r="BR927" i="60"/>
  <c r="CC926" i="60"/>
  <c r="CB926" i="60"/>
  <c r="CA926" i="60"/>
  <c r="BZ926" i="60"/>
  <c r="BY926" i="60"/>
  <c r="BX926" i="60"/>
  <c r="BW926" i="60"/>
  <c r="BV926" i="60"/>
  <c r="BU926" i="60"/>
  <c r="BT926" i="60"/>
  <c r="BS926" i="60"/>
  <c r="BR926" i="60"/>
  <c r="CC925" i="60"/>
  <c r="CB925" i="60"/>
  <c r="CA925" i="60"/>
  <c r="BZ925" i="60"/>
  <c r="BY925" i="60"/>
  <c r="BX925" i="60"/>
  <c r="BW925" i="60"/>
  <c r="BV925" i="60"/>
  <c r="BU925" i="60"/>
  <c r="BT925" i="60"/>
  <c r="BS925" i="60"/>
  <c r="BR925" i="60"/>
  <c r="CC924" i="60"/>
  <c r="CB924" i="60"/>
  <c r="CA924" i="60"/>
  <c r="BZ924" i="60"/>
  <c r="BY924" i="60"/>
  <c r="BX924" i="60"/>
  <c r="BW924" i="60"/>
  <c r="BV924" i="60"/>
  <c r="BU924" i="60"/>
  <c r="BT924" i="60"/>
  <c r="BS924" i="60"/>
  <c r="BR924" i="60"/>
  <c r="CC923" i="60"/>
  <c r="CB923" i="60"/>
  <c r="CA923" i="60"/>
  <c r="BZ923" i="60"/>
  <c r="BY923" i="60"/>
  <c r="BX923" i="60"/>
  <c r="BW923" i="60"/>
  <c r="BV923" i="60"/>
  <c r="BU923" i="60"/>
  <c r="BT923" i="60"/>
  <c r="BS923" i="60"/>
  <c r="BR923" i="60"/>
  <c r="CC922" i="60"/>
  <c r="CB922" i="60"/>
  <c r="CA922" i="60"/>
  <c r="BZ922" i="60"/>
  <c r="BY922" i="60"/>
  <c r="BX922" i="60"/>
  <c r="BW922" i="60"/>
  <c r="BV922" i="60"/>
  <c r="BU922" i="60"/>
  <c r="BT922" i="60"/>
  <c r="BS922" i="60"/>
  <c r="BR922" i="60"/>
  <c r="CC921" i="60"/>
  <c r="CB921" i="60"/>
  <c r="CA921" i="60"/>
  <c r="BZ921" i="60"/>
  <c r="BY921" i="60"/>
  <c r="BX921" i="60"/>
  <c r="BW921" i="60"/>
  <c r="BV921" i="60"/>
  <c r="BU921" i="60"/>
  <c r="BT921" i="60"/>
  <c r="BS921" i="60"/>
  <c r="BR921" i="60"/>
  <c r="CC920" i="60"/>
  <c r="CB920" i="60"/>
  <c r="CA920" i="60"/>
  <c r="BZ920" i="60"/>
  <c r="BY920" i="60"/>
  <c r="BX920" i="60"/>
  <c r="BW920" i="60"/>
  <c r="BV920" i="60"/>
  <c r="BU920" i="60"/>
  <c r="BT920" i="60"/>
  <c r="BS920" i="60"/>
  <c r="BR920" i="60"/>
  <c r="CC919" i="60"/>
  <c r="CB919" i="60"/>
  <c r="CA919" i="60"/>
  <c r="BZ919" i="60"/>
  <c r="BY919" i="60"/>
  <c r="BX919" i="60"/>
  <c r="BW919" i="60"/>
  <c r="BV919" i="60"/>
  <c r="BU919" i="60"/>
  <c r="BT919" i="60"/>
  <c r="BS919" i="60"/>
  <c r="BR919" i="60"/>
  <c r="CC918" i="60"/>
  <c r="CB918" i="60"/>
  <c r="CA918" i="60"/>
  <c r="BZ918" i="60"/>
  <c r="BY918" i="60"/>
  <c r="BX918" i="60"/>
  <c r="BW918" i="60"/>
  <c r="BV918" i="60"/>
  <c r="BU918" i="60"/>
  <c r="BT918" i="60"/>
  <c r="BS918" i="60"/>
  <c r="BR918" i="60"/>
  <c r="CC917" i="60"/>
  <c r="CB917" i="60"/>
  <c r="CA917" i="60"/>
  <c r="BZ917" i="60"/>
  <c r="BY917" i="60"/>
  <c r="BX917" i="60"/>
  <c r="BW917" i="60"/>
  <c r="BV917" i="60"/>
  <c r="BU917" i="60"/>
  <c r="BT917" i="60"/>
  <c r="BS917" i="60"/>
  <c r="BR917" i="60"/>
  <c r="CC916" i="60"/>
  <c r="CB916" i="60"/>
  <c r="CA916" i="60"/>
  <c r="BZ916" i="60"/>
  <c r="BY916" i="60"/>
  <c r="BX916" i="60"/>
  <c r="BW916" i="60"/>
  <c r="BV916" i="60"/>
  <c r="BU916" i="60"/>
  <c r="BT916" i="60"/>
  <c r="BS916" i="60"/>
  <c r="BR916" i="60"/>
  <c r="CC915" i="60"/>
  <c r="CB915" i="60"/>
  <c r="CA915" i="60"/>
  <c r="BZ915" i="60"/>
  <c r="BY915" i="60"/>
  <c r="BX915" i="60"/>
  <c r="BW915" i="60"/>
  <c r="BV915" i="60"/>
  <c r="BU915" i="60"/>
  <c r="BT915" i="60"/>
  <c r="BS915" i="60"/>
  <c r="BR915" i="60"/>
  <c r="CC914" i="60"/>
  <c r="CB914" i="60"/>
  <c r="CA914" i="60"/>
  <c r="BZ914" i="60"/>
  <c r="BY914" i="60"/>
  <c r="BX914" i="60"/>
  <c r="BW914" i="60"/>
  <c r="BV914" i="60"/>
  <c r="BU914" i="60"/>
  <c r="BT914" i="60"/>
  <c r="BS914" i="60"/>
  <c r="BR914" i="60"/>
  <c r="CC913" i="60"/>
  <c r="CB913" i="60"/>
  <c r="CA913" i="60"/>
  <c r="BZ913" i="60"/>
  <c r="BY913" i="60"/>
  <c r="BX913" i="60"/>
  <c r="BW913" i="60"/>
  <c r="BV913" i="60"/>
  <c r="BU913" i="60"/>
  <c r="BT913" i="60"/>
  <c r="BS913" i="60"/>
  <c r="BR913" i="60"/>
  <c r="CC912" i="60"/>
  <c r="CB912" i="60"/>
  <c r="CA912" i="60"/>
  <c r="BZ912" i="60"/>
  <c r="BY912" i="60"/>
  <c r="BX912" i="60"/>
  <c r="BW912" i="60"/>
  <c r="BV912" i="60"/>
  <c r="BU912" i="60"/>
  <c r="BT912" i="60"/>
  <c r="BS912" i="60"/>
  <c r="BR912" i="60"/>
  <c r="CC911" i="60"/>
  <c r="CB911" i="60"/>
  <c r="CA911" i="60"/>
  <c r="BZ911" i="60"/>
  <c r="BY911" i="60"/>
  <c r="BX911" i="60"/>
  <c r="BW911" i="60"/>
  <c r="BV911" i="60"/>
  <c r="BU911" i="60"/>
  <c r="BT911" i="60"/>
  <c r="BS911" i="60"/>
  <c r="BR911" i="60"/>
  <c r="CC910" i="60"/>
  <c r="CB910" i="60"/>
  <c r="CA910" i="60"/>
  <c r="BZ910" i="60"/>
  <c r="BY910" i="60"/>
  <c r="BX910" i="60"/>
  <c r="BW910" i="60"/>
  <c r="BV910" i="60"/>
  <c r="BU910" i="60"/>
  <c r="BT910" i="60"/>
  <c r="BS910" i="60"/>
  <c r="BR910" i="60"/>
  <c r="CC909" i="60"/>
  <c r="CB909" i="60"/>
  <c r="CA909" i="60"/>
  <c r="BZ909" i="60"/>
  <c r="BY909" i="60"/>
  <c r="BX909" i="60"/>
  <c r="BW909" i="60"/>
  <c r="BV909" i="60"/>
  <c r="BU909" i="60"/>
  <c r="BT909" i="60"/>
  <c r="BS909" i="60"/>
  <c r="BR909" i="60"/>
  <c r="CC908" i="60"/>
  <c r="CB908" i="60"/>
  <c r="CA908" i="60"/>
  <c r="BZ908" i="60"/>
  <c r="BY908" i="60"/>
  <c r="BX908" i="60"/>
  <c r="BW908" i="60"/>
  <c r="BV908" i="60"/>
  <c r="BU908" i="60"/>
  <c r="BT908" i="60"/>
  <c r="BS908" i="60"/>
  <c r="BR908" i="60"/>
  <c r="CC907" i="60"/>
  <c r="CB907" i="60"/>
  <c r="CA907" i="60"/>
  <c r="BZ907" i="60"/>
  <c r="BY907" i="60"/>
  <c r="BX907" i="60"/>
  <c r="BW907" i="60"/>
  <c r="BV907" i="60"/>
  <c r="BU907" i="60"/>
  <c r="BT907" i="60"/>
  <c r="BS907" i="60"/>
  <c r="BR907" i="60"/>
  <c r="CC906" i="60"/>
  <c r="CB906" i="60"/>
  <c r="CA906" i="60"/>
  <c r="BZ906" i="60"/>
  <c r="BY906" i="60"/>
  <c r="BX906" i="60"/>
  <c r="BW906" i="60"/>
  <c r="BV906" i="60"/>
  <c r="BU906" i="60"/>
  <c r="BT906" i="60"/>
  <c r="BS906" i="60"/>
  <c r="BR906" i="60"/>
  <c r="CC905" i="60"/>
  <c r="CB905" i="60"/>
  <c r="CA905" i="60"/>
  <c r="BZ905" i="60"/>
  <c r="BY905" i="60"/>
  <c r="BX905" i="60"/>
  <c r="BW905" i="60"/>
  <c r="BV905" i="60"/>
  <c r="BU905" i="60"/>
  <c r="BT905" i="60"/>
  <c r="BS905" i="60"/>
  <c r="BR905" i="60"/>
  <c r="CC904" i="60"/>
  <c r="CB904" i="60"/>
  <c r="CA904" i="60"/>
  <c r="BZ904" i="60"/>
  <c r="BY904" i="60"/>
  <c r="BX904" i="60"/>
  <c r="BW904" i="60"/>
  <c r="BV904" i="60"/>
  <c r="BU904" i="60"/>
  <c r="BT904" i="60"/>
  <c r="BS904" i="60"/>
  <c r="BR904" i="60"/>
  <c r="CC903" i="60"/>
  <c r="CB903" i="60"/>
  <c r="CA903" i="60"/>
  <c r="BZ903" i="60"/>
  <c r="BY903" i="60"/>
  <c r="BX903" i="60"/>
  <c r="BW903" i="60"/>
  <c r="BV903" i="60"/>
  <c r="BU903" i="60"/>
  <c r="BT903" i="60"/>
  <c r="BS903" i="60"/>
  <c r="BR903" i="60"/>
  <c r="CC902" i="60"/>
  <c r="CB902" i="60"/>
  <c r="CA902" i="60"/>
  <c r="BZ902" i="60"/>
  <c r="BY902" i="60"/>
  <c r="BX902" i="60"/>
  <c r="BW902" i="60"/>
  <c r="BV902" i="60"/>
  <c r="BU902" i="60"/>
  <c r="BT902" i="60"/>
  <c r="BS902" i="60"/>
  <c r="BR902" i="60"/>
  <c r="CC901" i="60"/>
  <c r="CB901" i="60"/>
  <c r="CA901" i="60"/>
  <c r="BZ901" i="60"/>
  <c r="BY901" i="60"/>
  <c r="BX901" i="60"/>
  <c r="BW901" i="60"/>
  <c r="BV901" i="60"/>
  <c r="BU901" i="60"/>
  <c r="BT901" i="60"/>
  <c r="BS901" i="60"/>
  <c r="BR901" i="60"/>
  <c r="CC900" i="60"/>
  <c r="CB900" i="60"/>
  <c r="CA900" i="60"/>
  <c r="BZ900" i="60"/>
  <c r="BY900" i="60"/>
  <c r="BX900" i="60"/>
  <c r="BW900" i="60"/>
  <c r="BV900" i="60"/>
  <c r="BU900" i="60"/>
  <c r="BT900" i="60"/>
  <c r="BS900" i="60"/>
  <c r="BR900" i="60"/>
  <c r="CC899" i="60"/>
  <c r="CB899" i="60"/>
  <c r="CA899" i="60"/>
  <c r="BZ899" i="60"/>
  <c r="BY899" i="60"/>
  <c r="BX899" i="60"/>
  <c r="BW899" i="60"/>
  <c r="BV899" i="60"/>
  <c r="BU899" i="60"/>
  <c r="BT899" i="60"/>
  <c r="BS899" i="60"/>
  <c r="BR899" i="60"/>
  <c r="CC898" i="60"/>
  <c r="CB898" i="60"/>
  <c r="CA898" i="60"/>
  <c r="BZ898" i="60"/>
  <c r="BY898" i="60"/>
  <c r="BX898" i="60"/>
  <c r="BW898" i="60"/>
  <c r="BV898" i="60"/>
  <c r="BU898" i="60"/>
  <c r="BT898" i="60"/>
  <c r="BS898" i="60"/>
  <c r="BR898" i="60"/>
  <c r="CC897" i="60"/>
  <c r="CB897" i="60"/>
  <c r="CA897" i="60"/>
  <c r="BZ897" i="60"/>
  <c r="BY897" i="60"/>
  <c r="BX897" i="60"/>
  <c r="BW897" i="60"/>
  <c r="BV897" i="60"/>
  <c r="BU897" i="60"/>
  <c r="BT897" i="60"/>
  <c r="BS897" i="60"/>
  <c r="BR897" i="60"/>
  <c r="CC896" i="60"/>
  <c r="CB896" i="60"/>
  <c r="CA896" i="60"/>
  <c r="BZ896" i="60"/>
  <c r="BY896" i="60"/>
  <c r="BX896" i="60"/>
  <c r="BW896" i="60"/>
  <c r="BV896" i="60"/>
  <c r="BU896" i="60"/>
  <c r="BT896" i="60"/>
  <c r="BS896" i="60"/>
  <c r="BR896" i="60"/>
  <c r="CC895" i="60"/>
  <c r="CB895" i="60"/>
  <c r="CA895" i="60"/>
  <c r="BZ895" i="60"/>
  <c r="BY895" i="60"/>
  <c r="BX895" i="60"/>
  <c r="BW895" i="60"/>
  <c r="BV895" i="60"/>
  <c r="BU895" i="60"/>
  <c r="BT895" i="60"/>
  <c r="BS895" i="60"/>
  <c r="BR895" i="60"/>
  <c r="CC894" i="60"/>
  <c r="CB894" i="60"/>
  <c r="CA894" i="60"/>
  <c r="BZ894" i="60"/>
  <c r="BY894" i="60"/>
  <c r="BX894" i="60"/>
  <c r="BW894" i="60"/>
  <c r="BV894" i="60"/>
  <c r="BU894" i="60"/>
  <c r="BT894" i="60"/>
  <c r="BS894" i="60"/>
  <c r="BR894" i="60"/>
  <c r="CC893" i="60"/>
  <c r="CB893" i="60"/>
  <c r="CA893" i="60"/>
  <c r="BZ893" i="60"/>
  <c r="BY893" i="60"/>
  <c r="BX893" i="60"/>
  <c r="BW893" i="60"/>
  <c r="BV893" i="60"/>
  <c r="BU893" i="60"/>
  <c r="BT893" i="60"/>
  <c r="BS893" i="60"/>
  <c r="BR893" i="60"/>
  <c r="CC892" i="60"/>
  <c r="CB892" i="60"/>
  <c r="CA892" i="60"/>
  <c r="BZ892" i="60"/>
  <c r="BY892" i="60"/>
  <c r="BX892" i="60"/>
  <c r="BW892" i="60"/>
  <c r="BV892" i="60"/>
  <c r="BU892" i="60"/>
  <c r="BT892" i="60"/>
  <c r="BS892" i="60"/>
  <c r="BR892" i="60"/>
  <c r="CC891" i="60"/>
  <c r="CB891" i="60"/>
  <c r="CA891" i="60"/>
  <c r="BZ891" i="60"/>
  <c r="BY891" i="60"/>
  <c r="BX891" i="60"/>
  <c r="BW891" i="60"/>
  <c r="BV891" i="60"/>
  <c r="BU891" i="60"/>
  <c r="BT891" i="60"/>
  <c r="BS891" i="60"/>
  <c r="BR891" i="60"/>
  <c r="CC890" i="60"/>
  <c r="CB890" i="60"/>
  <c r="CA890" i="60"/>
  <c r="BZ890" i="60"/>
  <c r="BY890" i="60"/>
  <c r="BX890" i="60"/>
  <c r="BW890" i="60"/>
  <c r="BV890" i="60"/>
  <c r="BU890" i="60"/>
  <c r="BT890" i="60"/>
  <c r="BS890" i="60"/>
  <c r="BR890" i="60"/>
  <c r="CC889" i="60"/>
  <c r="CB889" i="60"/>
  <c r="CA889" i="60"/>
  <c r="BZ889" i="60"/>
  <c r="BY889" i="60"/>
  <c r="BX889" i="60"/>
  <c r="BW889" i="60"/>
  <c r="BV889" i="60"/>
  <c r="BU889" i="60"/>
  <c r="BT889" i="60"/>
  <c r="BS889" i="60"/>
  <c r="BR889" i="60"/>
  <c r="CC888" i="60"/>
  <c r="CB888" i="60"/>
  <c r="CA888" i="60"/>
  <c r="BZ888" i="60"/>
  <c r="BY888" i="60"/>
  <c r="BX888" i="60"/>
  <c r="BW888" i="60"/>
  <c r="BV888" i="60"/>
  <c r="BU888" i="60"/>
  <c r="BT888" i="60"/>
  <c r="BS888" i="60"/>
  <c r="BR888" i="60"/>
  <c r="CC887" i="60"/>
  <c r="CB887" i="60"/>
  <c r="CA887" i="60"/>
  <c r="BZ887" i="60"/>
  <c r="BY887" i="60"/>
  <c r="BX887" i="60"/>
  <c r="BW887" i="60"/>
  <c r="BV887" i="60"/>
  <c r="BU887" i="60"/>
  <c r="BT887" i="60"/>
  <c r="BS887" i="60"/>
  <c r="BR887" i="60"/>
  <c r="CC886" i="60"/>
  <c r="CB886" i="60"/>
  <c r="CA886" i="60"/>
  <c r="BZ886" i="60"/>
  <c r="BY886" i="60"/>
  <c r="BX886" i="60"/>
  <c r="BW886" i="60"/>
  <c r="BV886" i="60"/>
  <c r="BU886" i="60"/>
  <c r="BT886" i="60"/>
  <c r="BS886" i="60"/>
  <c r="BR886" i="60"/>
  <c r="CC885" i="60"/>
  <c r="CB885" i="60"/>
  <c r="CA885" i="60"/>
  <c r="BZ885" i="60"/>
  <c r="BY885" i="60"/>
  <c r="BX885" i="60"/>
  <c r="BW885" i="60"/>
  <c r="BV885" i="60"/>
  <c r="BU885" i="60"/>
  <c r="BT885" i="60"/>
  <c r="BS885" i="60"/>
  <c r="BR885" i="60"/>
  <c r="CC884" i="60"/>
  <c r="CB884" i="60"/>
  <c r="CA884" i="60"/>
  <c r="BZ884" i="60"/>
  <c r="BY884" i="60"/>
  <c r="BX884" i="60"/>
  <c r="BW884" i="60"/>
  <c r="BV884" i="60"/>
  <c r="BU884" i="60"/>
  <c r="BT884" i="60"/>
  <c r="BS884" i="60"/>
  <c r="BR884" i="60"/>
  <c r="CC883" i="60"/>
  <c r="CB883" i="60"/>
  <c r="CA883" i="60"/>
  <c r="BZ883" i="60"/>
  <c r="BY883" i="60"/>
  <c r="BX883" i="60"/>
  <c r="BW883" i="60"/>
  <c r="BV883" i="60"/>
  <c r="BU883" i="60"/>
  <c r="BT883" i="60"/>
  <c r="BS883" i="60"/>
  <c r="BR883" i="60"/>
  <c r="CC882" i="60"/>
  <c r="CB882" i="60"/>
  <c r="CA882" i="60"/>
  <c r="BZ882" i="60"/>
  <c r="BY882" i="60"/>
  <c r="BX882" i="60"/>
  <c r="BW882" i="60"/>
  <c r="BV882" i="60"/>
  <c r="BU882" i="60"/>
  <c r="BT882" i="60"/>
  <c r="BS882" i="60"/>
  <c r="BR882" i="60"/>
  <c r="CC881" i="60"/>
  <c r="CB881" i="60"/>
  <c r="CA881" i="60"/>
  <c r="BZ881" i="60"/>
  <c r="BY881" i="60"/>
  <c r="BX881" i="60"/>
  <c r="BW881" i="60"/>
  <c r="BV881" i="60"/>
  <c r="BU881" i="60"/>
  <c r="BT881" i="60"/>
  <c r="BS881" i="60"/>
  <c r="BR881" i="60"/>
  <c r="CC880" i="60"/>
  <c r="CB880" i="60"/>
  <c r="CA880" i="60"/>
  <c r="BZ880" i="60"/>
  <c r="BY880" i="60"/>
  <c r="BX880" i="60"/>
  <c r="BW880" i="60"/>
  <c r="BV880" i="60"/>
  <c r="BU880" i="60"/>
  <c r="BT880" i="60"/>
  <c r="BS880" i="60"/>
  <c r="BR880" i="60"/>
  <c r="CC879" i="60"/>
  <c r="CB879" i="60"/>
  <c r="CA879" i="60"/>
  <c r="BZ879" i="60"/>
  <c r="BY879" i="60"/>
  <c r="BX879" i="60"/>
  <c r="BW879" i="60"/>
  <c r="BV879" i="60"/>
  <c r="BU879" i="60"/>
  <c r="BT879" i="60"/>
  <c r="BS879" i="60"/>
  <c r="BR879" i="60"/>
  <c r="CC878" i="60"/>
  <c r="CB878" i="60"/>
  <c r="CA878" i="60"/>
  <c r="BZ878" i="60"/>
  <c r="BY878" i="60"/>
  <c r="BX878" i="60"/>
  <c r="BW878" i="60"/>
  <c r="BV878" i="60"/>
  <c r="BU878" i="60"/>
  <c r="BT878" i="60"/>
  <c r="BS878" i="60"/>
  <c r="BR878" i="60"/>
  <c r="CC877" i="60"/>
  <c r="CB877" i="60"/>
  <c r="CA877" i="60"/>
  <c r="BZ877" i="60"/>
  <c r="BY877" i="60"/>
  <c r="BX877" i="60"/>
  <c r="BW877" i="60"/>
  <c r="BV877" i="60"/>
  <c r="BU877" i="60"/>
  <c r="BT877" i="60"/>
  <c r="BS877" i="60"/>
  <c r="BR877" i="60"/>
  <c r="CC876" i="60"/>
  <c r="CB876" i="60"/>
  <c r="CA876" i="60"/>
  <c r="BZ876" i="60"/>
  <c r="BY876" i="60"/>
  <c r="BX876" i="60"/>
  <c r="BW876" i="60"/>
  <c r="BV876" i="60"/>
  <c r="BU876" i="60"/>
  <c r="BT876" i="60"/>
  <c r="BS876" i="60"/>
  <c r="BR876" i="60"/>
  <c r="CC875" i="60"/>
  <c r="CB875" i="60"/>
  <c r="CA875" i="60"/>
  <c r="BZ875" i="60"/>
  <c r="BY875" i="60"/>
  <c r="BX875" i="60"/>
  <c r="BW875" i="60"/>
  <c r="BV875" i="60"/>
  <c r="BU875" i="60"/>
  <c r="BT875" i="60"/>
  <c r="BS875" i="60"/>
  <c r="BR875" i="60"/>
  <c r="CC874" i="60"/>
  <c r="CB874" i="60"/>
  <c r="CA874" i="60"/>
  <c r="BZ874" i="60"/>
  <c r="BY874" i="60"/>
  <c r="BX874" i="60"/>
  <c r="BW874" i="60"/>
  <c r="BV874" i="60"/>
  <c r="BU874" i="60"/>
  <c r="BT874" i="60"/>
  <c r="BS874" i="60"/>
  <c r="BR874" i="60"/>
  <c r="CC873" i="60"/>
  <c r="CB873" i="60"/>
  <c r="CA873" i="60"/>
  <c r="BZ873" i="60"/>
  <c r="BY873" i="60"/>
  <c r="BX873" i="60"/>
  <c r="BW873" i="60"/>
  <c r="BV873" i="60"/>
  <c r="BU873" i="60"/>
  <c r="BT873" i="60"/>
  <c r="BS873" i="60"/>
  <c r="BR873" i="60"/>
  <c r="CC872" i="60"/>
  <c r="CB872" i="60"/>
  <c r="CA872" i="60"/>
  <c r="BZ872" i="60"/>
  <c r="BY872" i="60"/>
  <c r="BX872" i="60"/>
  <c r="BW872" i="60"/>
  <c r="BV872" i="60"/>
  <c r="BU872" i="60"/>
  <c r="BT872" i="60"/>
  <c r="BS872" i="60"/>
  <c r="BR872" i="60"/>
  <c r="CC871" i="60"/>
  <c r="CB871" i="60"/>
  <c r="CA871" i="60"/>
  <c r="BZ871" i="60"/>
  <c r="BY871" i="60"/>
  <c r="BX871" i="60"/>
  <c r="BW871" i="60"/>
  <c r="BV871" i="60"/>
  <c r="BU871" i="60"/>
  <c r="BT871" i="60"/>
  <c r="BS871" i="60"/>
  <c r="BR871" i="60"/>
  <c r="CC870" i="60"/>
  <c r="CB870" i="60"/>
  <c r="CA870" i="60"/>
  <c r="BZ870" i="60"/>
  <c r="BY870" i="60"/>
  <c r="BX870" i="60"/>
  <c r="BW870" i="60"/>
  <c r="BV870" i="60"/>
  <c r="BU870" i="60"/>
  <c r="BT870" i="60"/>
  <c r="BS870" i="60"/>
  <c r="BR870" i="60"/>
  <c r="CC869" i="60"/>
  <c r="CB869" i="60"/>
  <c r="CA869" i="60"/>
  <c r="BZ869" i="60"/>
  <c r="BY869" i="60"/>
  <c r="BX869" i="60"/>
  <c r="BW869" i="60"/>
  <c r="BV869" i="60"/>
  <c r="BU869" i="60"/>
  <c r="BT869" i="60"/>
  <c r="BS869" i="60"/>
  <c r="BR869" i="60"/>
  <c r="CC868" i="60"/>
  <c r="CB868" i="60"/>
  <c r="CA868" i="60"/>
  <c r="BZ868" i="60"/>
  <c r="BY868" i="60"/>
  <c r="BX868" i="60"/>
  <c r="BW868" i="60"/>
  <c r="BV868" i="60"/>
  <c r="BU868" i="60"/>
  <c r="BT868" i="60"/>
  <c r="BS868" i="60"/>
  <c r="BR868" i="60"/>
  <c r="CC867" i="60"/>
  <c r="CB867" i="60"/>
  <c r="CA867" i="60"/>
  <c r="BZ867" i="60"/>
  <c r="BY867" i="60"/>
  <c r="BX867" i="60"/>
  <c r="BW867" i="60"/>
  <c r="BV867" i="60"/>
  <c r="BU867" i="60"/>
  <c r="BT867" i="60"/>
  <c r="BS867" i="60"/>
  <c r="BR867" i="60"/>
  <c r="CC866" i="60"/>
  <c r="CB866" i="60"/>
  <c r="CA866" i="60"/>
  <c r="BZ866" i="60"/>
  <c r="BY866" i="60"/>
  <c r="BX866" i="60"/>
  <c r="BW866" i="60"/>
  <c r="BV866" i="60"/>
  <c r="BU866" i="60"/>
  <c r="BT866" i="60"/>
  <c r="BS866" i="60"/>
  <c r="BR866" i="60"/>
  <c r="CC865" i="60"/>
  <c r="CB865" i="60"/>
  <c r="CA865" i="60"/>
  <c r="BZ865" i="60"/>
  <c r="BY865" i="60"/>
  <c r="BX865" i="60"/>
  <c r="BW865" i="60"/>
  <c r="BV865" i="60"/>
  <c r="BU865" i="60"/>
  <c r="BT865" i="60"/>
  <c r="BS865" i="60"/>
  <c r="BR865" i="60"/>
  <c r="CC864" i="60"/>
  <c r="CB864" i="60"/>
  <c r="CA864" i="60"/>
  <c r="BZ864" i="60"/>
  <c r="BY864" i="60"/>
  <c r="BX864" i="60"/>
  <c r="BW864" i="60"/>
  <c r="BV864" i="60"/>
  <c r="BU864" i="60"/>
  <c r="BT864" i="60"/>
  <c r="BS864" i="60"/>
  <c r="BR864" i="60"/>
  <c r="CC863" i="60"/>
  <c r="CB863" i="60"/>
  <c r="CA863" i="60"/>
  <c r="BZ863" i="60"/>
  <c r="BY863" i="60"/>
  <c r="BX863" i="60"/>
  <c r="BW863" i="60"/>
  <c r="BV863" i="60"/>
  <c r="BU863" i="60"/>
  <c r="BT863" i="60"/>
  <c r="BS863" i="60"/>
  <c r="BR863" i="60"/>
  <c r="CC862" i="60"/>
  <c r="CB862" i="60"/>
  <c r="CA862" i="60"/>
  <c r="BZ862" i="60"/>
  <c r="BY862" i="60"/>
  <c r="BX862" i="60"/>
  <c r="BW862" i="60"/>
  <c r="BV862" i="60"/>
  <c r="BU862" i="60"/>
  <c r="BT862" i="60"/>
  <c r="BS862" i="60"/>
  <c r="BR862" i="60"/>
  <c r="CC861" i="60"/>
  <c r="CB861" i="60"/>
  <c r="CA861" i="60"/>
  <c r="BZ861" i="60"/>
  <c r="BY861" i="60"/>
  <c r="BX861" i="60"/>
  <c r="BW861" i="60"/>
  <c r="BV861" i="60"/>
  <c r="BU861" i="60"/>
  <c r="BT861" i="60"/>
  <c r="BS861" i="60"/>
  <c r="BR861" i="60"/>
  <c r="CC860" i="60"/>
  <c r="CB860" i="60"/>
  <c r="CA860" i="60"/>
  <c r="BZ860" i="60"/>
  <c r="BY860" i="60"/>
  <c r="BX860" i="60"/>
  <c r="BW860" i="60"/>
  <c r="BV860" i="60"/>
  <c r="BU860" i="60"/>
  <c r="BT860" i="60"/>
  <c r="BS860" i="60"/>
  <c r="BR860" i="60"/>
  <c r="CC859" i="60"/>
  <c r="CB859" i="60"/>
  <c r="CA859" i="60"/>
  <c r="BZ859" i="60"/>
  <c r="BY859" i="60"/>
  <c r="BX859" i="60"/>
  <c r="BW859" i="60"/>
  <c r="BV859" i="60"/>
  <c r="BU859" i="60"/>
  <c r="BT859" i="60"/>
  <c r="BS859" i="60"/>
  <c r="BR859" i="60"/>
  <c r="CC858" i="60"/>
  <c r="CB858" i="60"/>
  <c r="CA858" i="60"/>
  <c r="BZ858" i="60"/>
  <c r="BY858" i="60"/>
  <c r="BX858" i="60"/>
  <c r="BW858" i="60"/>
  <c r="BV858" i="60"/>
  <c r="BU858" i="60"/>
  <c r="BT858" i="60"/>
  <c r="BS858" i="60"/>
  <c r="BR858" i="60"/>
  <c r="CC857" i="60"/>
  <c r="CB857" i="60"/>
  <c r="CA857" i="60"/>
  <c r="BZ857" i="60"/>
  <c r="BY857" i="60"/>
  <c r="BX857" i="60"/>
  <c r="BW857" i="60"/>
  <c r="BV857" i="60"/>
  <c r="BU857" i="60"/>
  <c r="BT857" i="60"/>
  <c r="BS857" i="60"/>
  <c r="BR857" i="60"/>
  <c r="CC856" i="60"/>
  <c r="CB856" i="60"/>
  <c r="CA856" i="60"/>
  <c r="BZ856" i="60"/>
  <c r="BY856" i="60"/>
  <c r="BX856" i="60"/>
  <c r="BW856" i="60"/>
  <c r="BV856" i="60"/>
  <c r="BU856" i="60"/>
  <c r="BT856" i="60"/>
  <c r="BS856" i="60"/>
  <c r="BR856" i="60"/>
  <c r="CC855" i="60"/>
  <c r="CB855" i="60"/>
  <c r="CA855" i="60"/>
  <c r="BZ855" i="60"/>
  <c r="BY855" i="60"/>
  <c r="BX855" i="60"/>
  <c r="BW855" i="60"/>
  <c r="BV855" i="60"/>
  <c r="BU855" i="60"/>
  <c r="BT855" i="60"/>
  <c r="BS855" i="60"/>
  <c r="BR855" i="60"/>
  <c r="CC854" i="60"/>
  <c r="CB854" i="60"/>
  <c r="CA854" i="60"/>
  <c r="BZ854" i="60"/>
  <c r="BY854" i="60"/>
  <c r="BX854" i="60"/>
  <c r="BW854" i="60"/>
  <c r="BV854" i="60"/>
  <c r="BU854" i="60"/>
  <c r="BT854" i="60"/>
  <c r="BS854" i="60"/>
  <c r="BR854" i="60"/>
  <c r="CC853" i="60"/>
  <c r="CB853" i="60"/>
  <c r="CA853" i="60"/>
  <c r="BZ853" i="60"/>
  <c r="BY853" i="60"/>
  <c r="BX853" i="60"/>
  <c r="BW853" i="60"/>
  <c r="BV853" i="60"/>
  <c r="BU853" i="60"/>
  <c r="BT853" i="60"/>
  <c r="BS853" i="60"/>
  <c r="BR853" i="60"/>
  <c r="CC852" i="60"/>
  <c r="CB852" i="60"/>
  <c r="CA852" i="60"/>
  <c r="BZ852" i="60"/>
  <c r="BY852" i="60"/>
  <c r="BX852" i="60"/>
  <c r="BW852" i="60"/>
  <c r="BV852" i="60"/>
  <c r="BU852" i="60"/>
  <c r="BT852" i="60"/>
  <c r="BS852" i="60"/>
  <c r="BR852" i="60"/>
  <c r="CC851" i="60"/>
  <c r="CB851" i="60"/>
  <c r="CA851" i="60"/>
  <c r="BZ851" i="60"/>
  <c r="BY851" i="60"/>
  <c r="BX851" i="60"/>
  <c r="BW851" i="60"/>
  <c r="BV851" i="60"/>
  <c r="BU851" i="60"/>
  <c r="BT851" i="60"/>
  <c r="BS851" i="60"/>
  <c r="BR851" i="60"/>
  <c r="CC850" i="60"/>
  <c r="CB850" i="60"/>
  <c r="CA850" i="60"/>
  <c r="BZ850" i="60"/>
  <c r="BY850" i="60"/>
  <c r="BX850" i="60"/>
  <c r="BW850" i="60"/>
  <c r="BV850" i="60"/>
  <c r="BU850" i="60"/>
  <c r="BT850" i="60"/>
  <c r="BS850" i="60"/>
  <c r="BR850" i="60"/>
  <c r="CC849" i="60"/>
  <c r="CB849" i="60"/>
  <c r="CA849" i="60"/>
  <c r="BZ849" i="60"/>
  <c r="BY849" i="60"/>
  <c r="BX849" i="60"/>
  <c r="BW849" i="60"/>
  <c r="BV849" i="60"/>
  <c r="BU849" i="60"/>
  <c r="BT849" i="60"/>
  <c r="BS849" i="60"/>
  <c r="BR849" i="60"/>
  <c r="CC848" i="60"/>
  <c r="CB848" i="60"/>
  <c r="CA848" i="60"/>
  <c r="BZ848" i="60"/>
  <c r="BY848" i="60"/>
  <c r="BX848" i="60"/>
  <c r="BW848" i="60"/>
  <c r="BV848" i="60"/>
  <c r="BU848" i="60"/>
  <c r="BT848" i="60"/>
  <c r="BS848" i="60"/>
  <c r="BR848" i="60"/>
  <c r="CC847" i="60"/>
  <c r="CB847" i="60"/>
  <c r="CA847" i="60"/>
  <c r="BZ847" i="60"/>
  <c r="BY847" i="60"/>
  <c r="BX847" i="60"/>
  <c r="BW847" i="60"/>
  <c r="BV847" i="60"/>
  <c r="BU847" i="60"/>
  <c r="BT847" i="60"/>
  <c r="BS847" i="60"/>
  <c r="BR847" i="60"/>
  <c r="CC846" i="60"/>
  <c r="CB846" i="60"/>
  <c r="CA846" i="60"/>
  <c r="BZ846" i="60"/>
  <c r="BY846" i="60"/>
  <c r="BX846" i="60"/>
  <c r="BW846" i="60"/>
  <c r="BV846" i="60"/>
  <c r="BU846" i="60"/>
  <c r="BT846" i="60"/>
  <c r="BS846" i="60"/>
  <c r="BR846" i="60"/>
  <c r="CC845" i="60"/>
  <c r="CB845" i="60"/>
  <c r="CA845" i="60"/>
  <c r="BZ845" i="60"/>
  <c r="BY845" i="60"/>
  <c r="BX845" i="60"/>
  <c r="BW845" i="60"/>
  <c r="BV845" i="60"/>
  <c r="BU845" i="60"/>
  <c r="BT845" i="60"/>
  <c r="BS845" i="60"/>
  <c r="BR845" i="60"/>
  <c r="CC844" i="60"/>
  <c r="CB844" i="60"/>
  <c r="CA844" i="60"/>
  <c r="BZ844" i="60"/>
  <c r="BY844" i="60"/>
  <c r="BX844" i="60"/>
  <c r="BW844" i="60"/>
  <c r="BV844" i="60"/>
  <c r="BU844" i="60"/>
  <c r="BT844" i="60"/>
  <c r="BS844" i="60"/>
  <c r="BR844" i="60"/>
  <c r="CC843" i="60"/>
  <c r="CB843" i="60"/>
  <c r="CA843" i="60"/>
  <c r="BZ843" i="60"/>
  <c r="BY843" i="60"/>
  <c r="BX843" i="60"/>
  <c r="BW843" i="60"/>
  <c r="BV843" i="60"/>
  <c r="BU843" i="60"/>
  <c r="BT843" i="60"/>
  <c r="BS843" i="60"/>
  <c r="BR843" i="60"/>
  <c r="CC842" i="60"/>
  <c r="CB842" i="60"/>
  <c r="CA842" i="60"/>
  <c r="BZ842" i="60"/>
  <c r="BY842" i="60"/>
  <c r="BX842" i="60"/>
  <c r="BW842" i="60"/>
  <c r="BV842" i="60"/>
  <c r="BU842" i="60"/>
  <c r="BT842" i="60"/>
  <c r="BS842" i="60"/>
  <c r="BR842" i="60"/>
  <c r="CC841" i="60"/>
  <c r="CB841" i="60"/>
  <c r="CA841" i="60"/>
  <c r="BZ841" i="60"/>
  <c r="BY841" i="60"/>
  <c r="BX841" i="60"/>
  <c r="BW841" i="60"/>
  <c r="BV841" i="60"/>
  <c r="BU841" i="60"/>
  <c r="BT841" i="60"/>
  <c r="BS841" i="60"/>
  <c r="BR841" i="60"/>
  <c r="CC840" i="60"/>
  <c r="CB840" i="60"/>
  <c r="CA840" i="60"/>
  <c r="BZ840" i="60"/>
  <c r="BY840" i="60"/>
  <c r="BX840" i="60"/>
  <c r="BW840" i="60"/>
  <c r="BV840" i="60"/>
  <c r="BU840" i="60"/>
  <c r="BT840" i="60"/>
  <c r="BS840" i="60"/>
  <c r="BR840" i="60"/>
  <c r="CC839" i="60"/>
  <c r="CB839" i="60"/>
  <c r="CA839" i="60"/>
  <c r="BZ839" i="60"/>
  <c r="BY839" i="60"/>
  <c r="BX839" i="60"/>
  <c r="BW839" i="60"/>
  <c r="BV839" i="60"/>
  <c r="BU839" i="60"/>
  <c r="BT839" i="60"/>
  <c r="BS839" i="60"/>
  <c r="BR839" i="60"/>
  <c r="CC838" i="60"/>
  <c r="CB838" i="60"/>
  <c r="CA838" i="60"/>
  <c r="BZ838" i="60"/>
  <c r="BY838" i="60"/>
  <c r="BX838" i="60"/>
  <c r="BW838" i="60"/>
  <c r="BV838" i="60"/>
  <c r="BU838" i="60"/>
  <c r="BT838" i="60"/>
  <c r="BS838" i="60"/>
  <c r="BR838" i="60"/>
  <c r="CC837" i="60"/>
  <c r="CB837" i="60"/>
  <c r="CA837" i="60"/>
  <c r="BZ837" i="60"/>
  <c r="BY837" i="60"/>
  <c r="BX837" i="60"/>
  <c r="BW837" i="60"/>
  <c r="BV837" i="60"/>
  <c r="BU837" i="60"/>
  <c r="BT837" i="60"/>
  <c r="BS837" i="60"/>
  <c r="BR837" i="60"/>
  <c r="CC836" i="60"/>
  <c r="CB836" i="60"/>
  <c r="CA836" i="60"/>
  <c r="BZ836" i="60"/>
  <c r="BY836" i="60"/>
  <c r="BX836" i="60"/>
  <c r="BW836" i="60"/>
  <c r="BV836" i="60"/>
  <c r="BU836" i="60"/>
  <c r="BT836" i="60"/>
  <c r="BS836" i="60"/>
  <c r="BR836" i="60"/>
  <c r="CC835" i="60"/>
  <c r="CB835" i="60"/>
  <c r="CA835" i="60"/>
  <c r="BZ835" i="60"/>
  <c r="BY835" i="60"/>
  <c r="BX835" i="60"/>
  <c r="BW835" i="60"/>
  <c r="BV835" i="60"/>
  <c r="BU835" i="60"/>
  <c r="BT835" i="60"/>
  <c r="BS835" i="60"/>
  <c r="BR835" i="60"/>
  <c r="CC834" i="60"/>
  <c r="CB834" i="60"/>
  <c r="CA834" i="60"/>
  <c r="BZ834" i="60"/>
  <c r="BY834" i="60"/>
  <c r="BX834" i="60"/>
  <c r="BW834" i="60"/>
  <c r="BV834" i="60"/>
  <c r="BU834" i="60"/>
  <c r="BT834" i="60"/>
  <c r="BS834" i="60"/>
  <c r="BR834" i="60"/>
  <c r="CC833" i="60"/>
  <c r="CB833" i="60"/>
  <c r="CA833" i="60"/>
  <c r="BZ833" i="60"/>
  <c r="BY833" i="60"/>
  <c r="BX833" i="60"/>
  <c r="BW833" i="60"/>
  <c r="BV833" i="60"/>
  <c r="BU833" i="60"/>
  <c r="BT833" i="60"/>
  <c r="BS833" i="60"/>
  <c r="BR833" i="60"/>
  <c r="CC832" i="60"/>
  <c r="CB832" i="60"/>
  <c r="CA832" i="60"/>
  <c r="BZ832" i="60"/>
  <c r="BY832" i="60"/>
  <c r="BX832" i="60"/>
  <c r="BW832" i="60"/>
  <c r="BV832" i="60"/>
  <c r="BU832" i="60"/>
  <c r="BT832" i="60"/>
  <c r="BS832" i="60"/>
  <c r="BR832" i="60"/>
  <c r="CC831" i="60"/>
  <c r="CB831" i="60"/>
  <c r="CA831" i="60"/>
  <c r="BZ831" i="60"/>
  <c r="BY831" i="60"/>
  <c r="BX831" i="60"/>
  <c r="BW831" i="60"/>
  <c r="BV831" i="60"/>
  <c r="BU831" i="60"/>
  <c r="BT831" i="60"/>
  <c r="BS831" i="60"/>
  <c r="BR831" i="60"/>
  <c r="CC830" i="60"/>
  <c r="CB830" i="60"/>
  <c r="CA830" i="60"/>
  <c r="BZ830" i="60"/>
  <c r="BY830" i="60"/>
  <c r="BX830" i="60"/>
  <c r="BW830" i="60"/>
  <c r="BV830" i="60"/>
  <c r="BU830" i="60"/>
  <c r="BT830" i="60"/>
  <c r="BS830" i="60"/>
  <c r="BR830" i="60"/>
  <c r="CC829" i="60"/>
  <c r="CB829" i="60"/>
  <c r="CA829" i="60"/>
  <c r="BZ829" i="60"/>
  <c r="BY829" i="60"/>
  <c r="BX829" i="60"/>
  <c r="BW829" i="60"/>
  <c r="BV829" i="60"/>
  <c r="BU829" i="60"/>
  <c r="BT829" i="60"/>
  <c r="BS829" i="60"/>
  <c r="BR829" i="60"/>
  <c r="CC828" i="60"/>
  <c r="CB828" i="60"/>
  <c r="CA828" i="60"/>
  <c r="BZ828" i="60"/>
  <c r="BY828" i="60"/>
  <c r="BX828" i="60"/>
  <c r="BW828" i="60"/>
  <c r="BV828" i="60"/>
  <c r="BU828" i="60"/>
  <c r="BT828" i="60"/>
  <c r="BS828" i="60"/>
  <c r="BR828" i="60"/>
  <c r="CC827" i="60"/>
  <c r="CB827" i="60"/>
  <c r="CA827" i="60"/>
  <c r="BZ827" i="60"/>
  <c r="BY827" i="60"/>
  <c r="BX827" i="60"/>
  <c r="BW827" i="60"/>
  <c r="BV827" i="60"/>
  <c r="BU827" i="60"/>
  <c r="BT827" i="60"/>
  <c r="BS827" i="60"/>
  <c r="BR827" i="60"/>
  <c r="CC826" i="60"/>
  <c r="CB826" i="60"/>
  <c r="CA826" i="60"/>
  <c r="BZ826" i="60"/>
  <c r="BY826" i="60"/>
  <c r="BX826" i="60"/>
  <c r="BW826" i="60"/>
  <c r="BV826" i="60"/>
  <c r="BU826" i="60"/>
  <c r="BT826" i="60"/>
  <c r="BS826" i="60"/>
  <c r="BR826" i="60"/>
  <c r="CC825" i="60"/>
  <c r="CB825" i="60"/>
  <c r="CA825" i="60"/>
  <c r="BZ825" i="60"/>
  <c r="BY825" i="60"/>
  <c r="BX825" i="60"/>
  <c r="BW825" i="60"/>
  <c r="BV825" i="60"/>
  <c r="BU825" i="60"/>
  <c r="BT825" i="60"/>
  <c r="BS825" i="60"/>
  <c r="BR825" i="60"/>
  <c r="CC824" i="60"/>
  <c r="CB824" i="60"/>
  <c r="CA824" i="60"/>
  <c r="BZ824" i="60"/>
  <c r="BY824" i="60"/>
  <c r="BX824" i="60"/>
  <c r="BW824" i="60"/>
  <c r="BV824" i="60"/>
  <c r="BU824" i="60"/>
  <c r="BT824" i="60"/>
  <c r="BS824" i="60"/>
  <c r="BR824" i="60"/>
  <c r="CC823" i="60"/>
  <c r="CB823" i="60"/>
  <c r="CA823" i="60"/>
  <c r="BZ823" i="60"/>
  <c r="BY823" i="60"/>
  <c r="BX823" i="60"/>
  <c r="BW823" i="60"/>
  <c r="BV823" i="60"/>
  <c r="BU823" i="60"/>
  <c r="BT823" i="60"/>
  <c r="BS823" i="60"/>
  <c r="BR823" i="60"/>
  <c r="CC822" i="60"/>
  <c r="CB822" i="60"/>
  <c r="CA822" i="60"/>
  <c r="BZ822" i="60"/>
  <c r="BY822" i="60"/>
  <c r="BX822" i="60"/>
  <c r="BW822" i="60"/>
  <c r="BV822" i="60"/>
  <c r="BU822" i="60"/>
  <c r="BT822" i="60"/>
  <c r="BS822" i="60"/>
  <c r="BR822" i="60"/>
  <c r="CC821" i="60"/>
  <c r="CB821" i="60"/>
  <c r="CA821" i="60"/>
  <c r="BZ821" i="60"/>
  <c r="BY821" i="60"/>
  <c r="BX821" i="60"/>
  <c r="BW821" i="60"/>
  <c r="BV821" i="60"/>
  <c r="BU821" i="60"/>
  <c r="BT821" i="60"/>
  <c r="BS821" i="60"/>
  <c r="BR821" i="60"/>
  <c r="CC820" i="60"/>
  <c r="CB820" i="60"/>
  <c r="CA820" i="60"/>
  <c r="BZ820" i="60"/>
  <c r="BY820" i="60"/>
  <c r="BX820" i="60"/>
  <c r="BW820" i="60"/>
  <c r="BV820" i="60"/>
  <c r="BU820" i="60"/>
  <c r="BT820" i="60"/>
  <c r="BS820" i="60"/>
  <c r="BR820" i="60"/>
  <c r="CC819" i="60"/>
  <c r="CB819" i="60"/>
  <c r="CA819" i="60"/>
  <c r="BZ819" i="60"/>
  <c r="BY819" i="60"/>
  <c r="BX819" i="60"/>
  <c r="BW819" i="60"/>
  <c r="BV819" i="60"/>
  <c r="BU819" i="60"/>
  <c r="BT819" i="60"/>
  <c r="BS819" i="60"/>
  <c r="BR819" i="60"/>
  <c r="CC818" i="60"/>
  <c r="CB818" i="60"/>
  <c r="CA818" i="60"/>
  <c r="BZ818" i="60"/>
  <c r="BY818" i="60"/>
  <c r="BX818" i="60"/>
  <c r="BW818" i="60"/>
  <c r="BV818" i="60"/>
  <c r="BU818" i="60"/>
  <c r="BT818" i="60"/>
  <c r="BS818" i="60"/>
  <c r="BR818" i="60"/>
  <c r="CC817" i="60"/>
  <c r="CB817" i="60"/>
  <c r="CA817" i="60"/>
  <c r="BZ817" i="60"/>
  <c r="BY817" i="60"/>
  <c r="BX817" i="60"/>
  <c r="BW817" i="60"/>
  <c r="BV817" i="60"/>
  <c r="BU817" i="60"/>
  <c r="BT817" i="60"/>
  <c r="BS817" i="60"/>
  <c r="BR817" i="60"/>
  <c r="CC816" i="60"/>
  <c r="CB816" i="60"/>
  <c r="CA816" i="60"/>
  <c r="BZ816" i="60"/>
  <c r="BY816" i="60"/>
  <c r="BX816" i="60"/>
  <c r="BW816" i="60"/>
  <c r="BV816" i="60"/>
  <c r="BU816" i="60"/>
  <c r="BT816" i="60"/>
  <c r="BS816" i="60"/>
  <c r="BR816" i="60"/>
  <c r="CC815" i="60"/>
  <c r="CB815" i="60"/>
  <c r="CA815" i="60"/>
  <c r="BZ815" i="60"/>
  <c r="BY815" i="60"/>
  <c r="BX815" i="60"/>
  <c r="BW815" i="60"/>
  <c r="BV815" i="60"/>
  <c r="BU815" i="60"/>
  <c r="BT815" i="60"/>
  <c r="BS815" i="60"/>
  <c r="BR815" i="60"/>
  <c r="CC814" i="60"/>
  <c r="CB814" i="60"/>
  <c r="CA814" i="60"/>
  <c r="BZ814" i="60"/>
  <c r="BY814" i="60"/>
  <c r="BX814" i="60"/>
  <c r="BW814" i="60"/>
  <c r="BV814" i="60"/>
  <c r="BU814" i="60"/>
  <c r="BT814" i="60"/>
  <c r="BS814" i="60"/>
  <c r="BR814" i="60"/>
  <c r="CC813" i="60"/>
  <c r="CB813" i="60"/>
  <c r="CA813" i="60"/>
  <c r="BZ813" i="60"/>
  <c r="BY813" i="60"/>
  <c r="BX813" i="60"/>
  <c r="BW813" i="60"/>
  <c r="BV813" i="60"/>
  <c r="BU813" i="60"/>
  <c r="BT813" i="60"/>
  <c r="BS813" i="60"/>
  <c r="BR813" i="60"/>
  <c r="CC812" i="60"/>
  <c r="CB812" i="60"/>
  <c r="CA812" i="60"/>
  <c r="BZ812" i="60"/>
  <c r="BY812" i="60"/>
  <c r="BX812" i="60"/>
  <c r="BW812" i="60"/>
  <c r="BV812" i="60"/>
  <c r="BU812" i="60"/>
  <c r="BT812" i="60"/>
  <c r="BS812" i="60"/>
  <c r="BR812" i="60"/>
  <c r="CC811" i="60"/>
  <c r="CB811" i="60"/>
  <c r="CA811" i="60"/>
  <c r="BZ811" i="60"/>
  <c r="BY811" i="60"/>
  <c r="BX811" i="60"/>
  <c r="BW811" i="60"/>
  <c r="BV811" i="60"/>
  <c r="BU811" i="60"/>
  <c r="BT811" i="60"/>
  <c r="BS811" i="60"/>
  <c r="BR811" i="60"/>
  <c r="CC810" i="60"/>
  <c r="CB810" i="60"/>
  <c r="CA810" i="60"/>
  <c r="BZ810" i="60"/>
  <c r="BY810" i="60"/>
  <c r="BX810" i="60"/>
  <c r="BW810" i="60"/>
  <c r="BV810" i="60"/>
  <c r="BU810" i="60"/>
  <c r="BT810" i="60"/>
  <c r="BS810" i="60"/>
  <c r="BR810" i="60"/>
  <c r="CC809" i="60"/>
  <c r="CB809" i="60"/>
  <c r="CA809" i="60"/>
  <c r="BZ809" i="60"/>
  <c r="BY809" i="60"/>
  <c r="BX809" i="60"/>
  <c r="BW809" i="60"/>
  <c r="BV809" i="60"/>
  <c r="BU809" i="60"/>
  <c r="BT809" i="60"/>
  <c r="BS809" i="60"/>
  <c r="BR809" i="60"/>
  <c r="CC808" i="60"/>
  <c r="CB808" i="60"/>
  <c r="CA808" i="60"/>
  <c r="BZ808" i="60"/>
  <c r="BY808" i="60"/>
  <c r="BX808" i="60"/>
  <c r="BW808" i="60"/>
  <c r="BV808" i="60"/>
  <c r="BU808" i="60"/>
  <c r="BT808" i="60"/>
  <c r="BS808" i="60"/>
  <c r="BR808" i="60"/>
  <c r="CC807" i="60"/>
  <c r="CB807" i="60"/>
  <c r="CA807" i="60"/>
  <c r="BZ807" i="60"/>
  <c r="BY807" i="60"/>
  <c r="BX807" i="60"/>
  <c r="BW807" i="60"/>
  <c r="BV807" i="60"/>
  <c r="BU807" i="60"/>
  <c r="BT807" i="60"/>
  <c r="BS807" i="60"/>
  <c r="BR807" i="60"/>
  <c r="CC806" i="60"/>
  <c r="CB806" i="60"/>
  <c r="CA806" i="60"/>
  <c r="BZ806" i="60"/>
  <c r="BY806" i="60"/>
  <c r="BX806" i="60"/>
  <c r="BW806" i="60"/>
  <c r="BV806" i="60"/>
  <c r="BU806" i="60"/>
  <c r="BT806" i="60"/>
  <c r="BS806" i="60"/>
  <c r="BR806" i="60"/>
  <c r="CC805" i="60"/>
  <c r="CB805" i="60"/>
  <c r="CA805" i="60"/>
  <c r="BZ805" i="60"/>
  <c r="BY805" i="60"/>
  <c r="BX805" i="60"/>
  <c r="BW805" i="60"/>
  <c r="BV805" i="60"/>
  <c r="BU805" i="60"/>
  <c r="BT805" i="60"/>
  <c r="BS805" i="60"/>
  <c r="BR805" i="60"/>
  <c r="CC804" i="60"/>
  <c r="CB804" i="60"/>
  <c r="CA804" i="60"/>
  <c r="BZ804" i="60"/>
  <c r="BY804" i="60"/>
  <c r="BX804" i="60"/>
  <c r="BW804" i="60"/>
  <c r="BV804" i="60"/>
  <c r="BU804" i="60"/>
  <c r="BT804" i="60"/>
  <c r="BS804" i="60"/>
  <c r="BR804" i="60"/>
  <c r="CC803" i="60"/>
  <c r="CB803" i="60"/>
  <c r="CA803" i="60"/>
  <c r="BZ803" i="60"/>
  <c r="BY803" i="60"/>
  <c r="BX803" i="60"/>
  <c r="BW803" i="60"/>
  <c r="BV803" i="60"/>
  <c r="BU803" i="60"/>
  <c r="BT803" i="60"/>
  <c r="BS803" i="60"/>
  <c r="BR803" i="60"/>
  <c r="CC802" i="60"/>
  <c r="CB802" i="60"/>
  <c r="CA802" i="60"/>
  <c r="BZ802" i="60"/>
  <c r="BY802" i="60"/>
  <c r="BX802" i="60"/>
  <c r="BW802" i="60"/>
  <c r="BV802" i="60"/>
  <c r="BU802" i="60"/>
  <c r="BT802" i="60"/>
  <c r="BS802" i="60"/>
  <c r="BR802" i="60"/>
  <c r="CC801" i="60"/>
  <c r="CB801" i="60"/>
  <c r="CA801" i="60"/>
  <c r="BZ801" i="60"/>
  <c r="BY801" i="60"/>
  <c r="BX801" i="60"/>
  <c r="BW801" i="60"/>
  <c r="BV801" i="60"/>
  <c r="BU801" i="60"/>
  <c r="BT801" i="60"/>
  <c r="BS801" i="60"/>
  <c r="BR801" i="60"/>
  <c r="CC800" i="60"/>
  <c r="CB800" i="60"/>
  <c r="CA800" i="60"/>
  <c r="BZ800" i="60"/>
  <c r="BY800" i="60"/>
  <c r="BX800" i="60"/>
  <c r="BW800" i="60"/>
  <c r="BV800" i="60"/>
  <c r="BU800" i="60"/>
  <c r="BT800" i="60"/>
  <c r="BS800" i="60"/>
  <c r="BR800" i="60"/>
  <c r="CC799" i="60"/>
  <c r="CB799" i="60"/>
  <c r="CA799" i="60"/>
  <c r="BZ799" i="60"/>
  <c r="BY799" i="60"/>
  <c r="BX799" i="60"/>
  <c r="BW799" i="60"/>
  <c r="BV799" i="60"/>
  <c r="BU799" i="60"/>
  <c r="BT799" i="60"/>
  <c r="BS799" i="60"/>
  <c r="BR799" i="60"/>
  <c r="CC798" i="60"/>
  <c r="CB798" i="60"/>
  <c r="CA798" i="60"/>
  <c r="BZ798" i="60"/>
  <c r="BY798" i="60"/>
  <c r="BX798" i="60"/>
  <c r="BW798" i="60"/>
  <c r="BV798" i="60"/>
  <c r="BU798" i="60"/>
  <c r="BT798" i="60"/>
  <c r="BS798" i="60"/>
  <c r="BR798" i="60"/>
  <c r="CC797" i="60"/>
  <c r="CB797" i="60"/>
  <c r="CA797" i="60"/>
  <c r="BZ797" i="60"/>
  <c r="BY797" i="60"/>
  <c r="BX797" i="60"/>
  <c r="BW797" i="60"/>
  <c r="BV797" i="60"/>
  <c r="BU797" i="60"/>
  <c r="BT797" i="60"/>
  <c r="BS797" i="60"/>
  <c r="BR797" i="60"/>
  <c r="CC796" i="60"/>
  <c r="CB796" i="60"/>
  <c r="CA796" i="60"/>
  <c r="BZ796" i="60"/>
  <c r="BY796" i="60"/>
  <c r="BX796" i="60"/>
  <c r="BW796" i="60"/>
  <c r="BV796" i="60"/>
  <c r="BU796" i="60"/>
  <c r="BT796" i="60"/>
  <c r="BS796" i="60"/>
  <c r="BR796" i="60"/>
  <c r="CC795" i="60"/>
  <c r="CB795" i="60"/>
  <c r="CA795" i="60"/>
  <c r="BZ795" i="60"/>
  <c r="BY795" i="60"/>
  <c r="BX795" i="60"/>
  <c r="BW795" i="60"/>
  <c r="BV795" i="60"/>
  <c r="BU795" i="60"/>
  <c r="BT795" i="60"/>
  <c r="BS795" i="60"/>
  <c r="BR795" i="60"/>
  <c r="CC794" i="60"/>
  <c r="CB794" i="60"/>
  <c r="CA794" i="60"/>
  <c r="BZ794" i="60"/>
  <c r="BY794" i="60"/>
  <c r="BX794" i="60"/>
  <c r="BW794" i="60"/>
  <c r="BV794" i="60"/>
  <c r="BU794" i="60"/>
  <c r="BT794" i="60"/>
  <c r="BS794" i="60"/>
  <c r="BR794" i="60"/>
  <c r="CC793" i="60"/>
  <c r="CB793" i="60"/>
  <c r="CA793" i="60"/>
  <c r="BZ793" i="60"/>
  <c r="BY793" i="60"/>
  <c r="BX793" i="60"/>
  <c r="BW793" i="60"/>
  <c r="BV793" i="60"/>
  <c r="BU793" i="60"/>
  <c r="BT793" i="60"/>
  <c r="BS793" i="60"/>
  <c r="BR793" i="60"/>
  <c r="CC792" i="60"/>
  <c r="CB792" i="60"/>
  <c r="CA792" i="60"/>
  <c r="BZ792" i="60"/>
  <c r="BY792" i="60"/>
  <c r="BX792" i="60"/>
  <c r="BW792" i="60"/>
  <c r="BV792" i="60"/>
  <c r="BU792" i="60"/>
  <c r="BT792" i="60"/>
  <c r="BS792" i="60"/>
  <c r="BR792" i="60"/>
  <c r="CC791" i="60"/>
  <c r="CB791" i="60"/>
  <c r="CA791" i="60"/>
  <c r="BZ791" i="60"/>
  <c r="BY791" i="60"/>
  <c r="BX791" i="60"/>
  <c r="BW791" i="60"/>
  <c r="BV791" i="60"/>
  <c r="BU791" i="60"/>
  <c r="BT791" i="60"/>
  <c r="BS791" i="60"/>
  <c r="BR791" i="60"/>
  <c r="CC790" i="60"/>
  <c r="CB790" i="60"/>
  <c r="CA790" i="60"/>
  <c r="BZ790" i="60"/>
  <c r="BY790" i="60"/>
  <c r="BX790" i="60"/>
  <c r="BW790" i="60"/>
  <c r="BV790" i="60"/>
  <c r="BU790" i="60"/>
  <c r="BT790" i="60"/>
  <c r="BS790" i="60"/>
  <c r="BR790" i="60"/>
  <c r="CC789" i="60"/>
  <c r="CB789" i="60"/>
  <c r="CA789" i="60"/>
  <c r="BZ789" i="60"/>
  <c r="BY789" i="60"/>
  <c r="BX789" i="60"/>
  <c r="BW789" i="60"/>
  <c r="BV789" i="60"/>
  <c r="BU789" i="60"/>
  <c r="BT789" i="60"/>
  <c r="BS789" i="60"/>
  <c r="BR789" i="60"/>
  <c r="CC788" i="60"/>
  <c r="CB788" i="60"/>
  <c r="CA788" i="60"/>
  <c r="BZ788" i="60"/>
  <c r="BY788" i="60"/>
  <c r="BX788" i="60"/>
  <c r="BW788" i="60"/>
  <c r="BV788" i="60"/>
  <c r="BU788" i="60"/>
  <c r="BT788" i="60"/>
  <c r="BS788" i="60"/>
  <c r="BR788" i="60"/>
  <c r="CC787" i="60"/>
  <c r="CB787" i="60"/>
  <c r="CA787" i="60"/>
  <c r="BZ787" i="60"/>
  <c r="BY787" i="60"/>
  <c r="BX787" i="60"/>
  <c r="BW787" i="60"/>
  <c r="BV787" i="60"/>
  <c r="BU787" i="60"/>
  <c r="BT787" i="60"/>
  <c r="BS787" i="60"/>
  <c r="BR787" i="60"/>
  <c r="CC786" i="60"/>
  <c r="CB786" i="60"/>
  <c r="CA786" i="60"/>
  <c r="BZ786" i="60"/>
  <c r="BY786" i="60"/>
  <c r="BX786" i="60"/>
  <c r="BW786" i="60"/>
  <c r="BV786" i="60"/>
  <c r="BU786" i="60"/>
  <c r="BT786" i="60"/>
  <c r="BS786" i="60"/>
  <c r="BR786" i="60"/>
  <c r="CC785" i="60"/>
  <c r="CB785" i="60"/>
  <c r="CA785" i="60"/>
  <c r="BZ785" i="60"/>
  <c r="BY785" i="60"/>
  <c r="BX785" i="60"/>
  <c r="BW785" i="60"/>
  <c r="BV785" i="60"/>
  <c r="BU785" i="60"/>
  <c r="BT785" i="60"/>
  <c r="BS785" i="60"/>
  <c r="BR785" i="60"/>
  <c r="CC784" i="60"/>
  <c r="CB784" i="60"/>
  <c r="CA784" i="60"/>
  <c r="BZ784" i="60"/>
  <c r="BY784" i="60"/>
  <c r="BX784" i="60"/>
  <c r="BW784" i="60"/>
  <c r="BV784" i="60"/>
  <c r="BU784" i="60"/>
  <c r="BT784" i="60"/>
  <c r="BS784" i="60"/>
  <c r="BR784" i="60"/>
  <c r="CC783" i="60"/>
  <c r="CB783" i="60"/>
  <c r="CA783" i="60"/>
  <c r="BZ783" i="60"/>
  <c r="BY783" i="60"/>
  <c r="BX783" i="60"/>
  <c r="BW783" i="60"/>
  <c r="BV783" i="60"/>
  <c r="BU783" i="60"/>
  <c r="BT783" i="60"/>
  <c r="BS783" i="60"/>
  <c r="BR783" i="60"/>
  <c r="CC782" i="60"/>
  <c r="CB782" i="60"/>
  <c r="CA782" i="60"/>
  <c r="BZ782" i="60"/>
  <c r="BY782" i="60"/>
  <c r="BX782" i="60"/>
  <c r="BW782" i="60"/>
  <c r="BV782" i="60"/>
  <c r="BU782" i="60"/>
  <c r="BT782" i="60"/>
  <c r="BS782" i="60"/>
  <c r="BR782" i="60"/>
  <c r="CC781" i="60"/>
  <c r="CB781" i="60"/>
  <c r="CA781" i="60"/>
  <c r="BZ781" i="60"/>
  <c r="BY781" i="60"/>
  <c r="BX781" i="60"/>
  <c r="BW781" i="60"/>
  <c r="BV781" i="60"/>
  <c r="BU781" i="60"/>
  <c r="BT781" i="60"/>
  <c r="BS781" i="60"/>
  <c r="BR781" i="60"/>
  <c r="CC780" i="60"/>
  <c r="CB780" i="60"/>
  <c r="CA780" i="60"/>
  <c r="BZ780" i="60"/>
  <c r="BY780" i="60"/>
  <c r="BX780" i="60"/>
  <c r="BW780" i="60"/>
  <c r="BV780" i="60"/>
  <c r="BU780" i="60"/>
  <c r="BT780" i="60"/>
  <c r="BS780" i="60"/>
  <c r="BR780" i="60"/>
  <c r="CC779" i="60"/>
  <c r="CB779" i="60"/>
  <c r="CA779" i="60"/>
  <c r="BZ779" i="60"/>
  <c r="BY779" i="60"/>
  <c r="BX779" i="60"/>
  <c r="BW779" i="60"/>
  <c r="BV779" i="60"/>
  <c r="BU779" i="60"/>
  <c r="BT779" i="60"/>
  <c r="BS779" i="60"/>
  <c r="BR779" i="60"/>
  <c r="CC778" i="60"/>
  <c r="CB778" i="60"/>
  <c r="CA778" i="60"/>
  <c r="BZ778" i="60"/>
  <c r="BY778" i="60"/>
  <c r="BX778" i="60"/>
  <c r="BW778" i="60"/>
  <c r="BV778" i="60"/>
  <c r="BU778" i="60"/>
  <c r="BT778" i="60"/>
  <c r="BS778" i="60"/>
  <c r="BR778" i="60"/>
  <c r="CC777" i="60"/>
  <c r="CB777" i="60"/>
  <c r="CA777" i="60"/>
  <c r="BZ777" i="60"/>
  <c r="BY777" i="60"/>
  <c r="BX777" i="60"/>
  <c r="BW777" i="60"/>
  <c r="BV777" i="60"/>
  <c r="BU777" i="60"/>
  <c r="BT777" i="60"/>
  <c r="BS777" i="60"/>
  <c r="BR777" i="60"/>
  <c r="CC776" i="60"/>
  <c r="CB776" i="60"/>
  <c r="CA776" i="60"/>
  <c r="BZ776" i="60"/>
  <c r="BY776" i="60"/>
  <c r="BX776" i="60"/>
  <c r="BW776" i="60"/>
  <c r="BV776" i="60"/>
  <c r="BU776" i="60"/>
  <c r="BT776" i="60"/>
  <c r="BS776" i="60"/>
  <c r="BR776" i="60"/>
  <c r="CC775" i="60"/>
  <c r="CB775" i="60"/>
  <c r="CA775" i="60"/>
  <c r="BZ775" i="60"/>
  <c r="BY775" i="60"/>
  <c r="BX775" i="60"/>
  <c r="BW775" i="60"/>
  <c r="BV775" i="60"/>
  <c r="BU775" i="60"/>
  <c r="BT775" i="60"/>
  <c r="BS775" i="60"/>
  <c r="BR775" i="60"/>
  <c r="CC774" i="60"/>
  <c r="CB774" i="60"/>
  <c r="CA774" i="60"/>
  <c r="BZ774" i="60"/>
  <c r="BY774" i="60"/>
  <c r="BX774" i="60"/>
  <c r="BW774" i="60"/>
  <c r="BV774" i="60"/>
  <c r="BU774" i="60"/>
  <c r="BT774" i="60"/>
  <c r="BS774" i="60"/>
  <c r="BR774" i="60"/>
  <c r="CC773" i="60"/>
  <c r="CB773" i="60"/>
  <c r="CA773" i="60"/>
  <c r="BZ773" i="60"/>
  <c r="BY773" i="60"/>
  <c r="BX773" i="60"/>
  <c r="BW773" i="60"/>
  <c r="BV773" i="60"/>
  <c r="BU773" i="60"/>
  <c r="BT773" i="60"/>
  <c r="BS773" i="60"/>
  <c r="BR773" i="60"/>
  <c r="CC772" i="60"/>
  <c r="CB772" i="60"/>
  <c r="CA772" i="60"/>
  <c r="BZ772" i="60"/>
  <c r="BY772" i="60"/>
  <c r="BX772" i="60"/>
  <c r="BW772" i="60"/>
  <c r="BV772" i="60"/>
  <c r="BU772" i="60"/>
  <c r="BT772" i="60"/>
  <c r="BS772" i="60"/>
  <c r="BR772" i="60"/>
  <c r="CC771" i="60"/>
  <c r="CB771" i="60"/>
  <c r="CA771" i="60"/>
  <c r="BZ771" i="60"/>
  <c r="BY771" i="60"/>
  <c r="BX771" i="60"/>
  <c r="BW771" i="60"/>
  <c r="BV771" i="60"/>
  <c r="BU771" i="60"/>
  <c r="BT771" i="60"/>
  <c r="BS771" i="60"/>
  <c r="BR771" i="60"/>
  <c r="CC770" i="60"/>
  <c r="CB770" i="60"/>
  <c r="CA770" i="60"/>
  <c r="BZ770" i="60"/>
  <c r="BY770" i="60"/>
  <c r="BX770" i="60"/>
  <c r="BW770" i="60"/>
  <c r="BV770" i="60"/>
  <c r="BU770" i="60"/>
  <c r="BT770" i="60"/>
  <c r="BS770" i="60"/>
  <c r="BR770" i="60"/>
  <c r="CC769" i="60"/>
  <c r="CB769" i="60"/>
  <c r="CA769" i="60"/>
  <c r="BZ769" i="60"/>
  <c r="BY769" i="60"/>
  <c r="BX769" i="60"/>
  <c r="BW769" i="60"/>
  <c r="BV769" i="60"/>
  <c r="BU769" i="60"/>
  <c r="BT769" i="60"/>
  <c r="BS769" i="60"/>
  <c r="BR769" i="60"/>
  <c r="CC768" i="60"/>
  <c r="CB768" i="60"/>
  <c r="CA768" i="60"/>
  <c r="BZ768" i="60"/>
  <c r="BY768" i="60"/>
  <c r="BX768" i="60"/>
  <c r="BW768" i="60"/>
  <c r="BV768" i="60"/>
  <c r="BU768" i="60"/>
  <c r="BT768" i="60"/>
  <c r="BS768" i="60"/>
  <c r="BR768" i="60"/>
  <c r="CC767" i="60"/>
  <c r="CB767" i="60"/>
  <c r="CA767" i="60"/>
  <c r="BZ767" i="60"/>
  <c r="BY767" i="60"/>
  <c r="BX767" i="60"/>
  <c r="BW767" i="60"/>
  <c r="BV767" i="60"/>
  <c r="BU767" i="60"/>
  <c r="BT767" i="60"/>
  <c r="BS767" i="60"/>
  <c r="BR767" i="60"/>
  <c r="CC766" i="60"/>
  <c r="CB766" i="60"/>
  <c r="CA766" i="60"/>
  <c r="BZ766" i="60"/>
  <c r="BY766" i="60"/>
  <c r="BX766" i="60"/>
  <c r="BW766" i="60"/>
  <c r="BV766" i="60"/>
  <c r="BU766" i="60"/>
  <c r="BT766" i="60"/>
  <c r="BS766" i="60"/>
  <c r="BR766" i="60"/>
  <c r="CC765" i="60"/>
  <c r="CB765" i="60"/>
  <c r="CA765" i="60"/>
  <c r="BZ765" i="60"/>
  <c r="BY765" i="60"/>
  <c r="BX765" i="60"/>
  <c r="BW765" i="60"/>
  <c r="BV765" i="60"/>
  <c r="BU765" i="60"/>
  <c r="BT765" i="60"/>
  <c r="BS765" i="60"/>
  <c r="BR765" i="60"/>
  <c r="CC764" i="60"/>
  <c r="CB764" i="60"/>
  <c r="CA764" i="60"/>
  <c r="BZ764" i="60"/>
  <c r="BY764" i="60"/>
  <c r="BX764" i="60"/>
  <c r="BW764" i="60"/>
  <c r="BV764" i="60"/>
  <c r="BU764" i="60"/>
  <c r="BT764" i="60"/>
  <c r="BS764" i="60"/>
  <c r="BR764" i="60"/>
  <c r="CC763" i="60"/>
  <c r="CB763" i="60"/>
  <c r="CA763" i="60"/>
  <c r="BZ763" i="60"/>
  <c r="BY763" i="60"/>
  <c r="BX763" i="60"/>
  <c r="BW763" i="60"/>
  <c r="BV763" i="60"/>
  <c r="BU763" i="60"/>
  <c r="BT763" i="60"/>
  <c r="BS763" i="60"/>
  <c r="BR763" i="60"/>
  <c r="CC762" i="60"/>
  <c r="CB762" i="60"/>
  <c r="CA762" i="60"/>
  <c r="BZ762" i="60"/>
  <c r="BY762" i="60"/>
  <c r="BX762" i="60"/>
  <c r="BW762" i="60"/>
  <c r="BV762" i="60"/>
  <c r="BU762" i="60"/>
  <c r="BT762" i="60"/>
  <c r="BS762" i="60"/>
  <c r="BR762" i="60"/>
  <c r="CC761" i="60"/>
  <c r="CB761" i="60"/>
  <c r="CA761" i="60"/>
  <c r="BZ761" i="60"/>
  <c r="BY761" i="60"/>
  <c r="BX761" i="60"/>
  <c r="BW761" i="60"/>
  <c r="BV761" i="60"/>
  <c r="BU761" i="60"/>
  <c r="BT761" i="60"/>
  <c r="BS761" i="60"/>
  <c r="BR761" i="60"/>
  <c r="CC760" i="60"/>
  <c r="CB760" i="60"/>
  <c r="CA760" i="60"/>
  <c r="BZ760" i="60"/>
  <c r="BY760" i="60"/>
  <c r="BX760" i="60"/>
  <c r="BW760" i="60"/>
  <c r="BV760" i="60"/>
  <c r="BU760" i="60"/>
  <c r="BT760" i="60"/>
  <c r="BS760" i="60"/>
  <c r="BR760" i="60"/>
  <c r="CC759" i="60"/>
  <c r="CB759" i="60"/>
  <c r="CA759" i="60"/>
  <c r="BZ759" i="60"/>
  <c r="BY759" i="60"/>
  <c r="BX759" i="60"/>
  <c r="BW759" i="60"/>
  <c r="BV759" i="60"/>
  <c r="BU759" i="60"/>
  <c r="BT759" i="60"/>
  <c r="BS759" i="60"/>
  <c r="BR759" i="60"/>
  <c r="CC758" i="60"/>
  <c r="CB758" i="60"/>
  <c r="CA758" i="60"/>
  <c r="BZ758" i="60"/>
  <c r="BY758" i="60"/>
  <c r="BX758" i="60"/>
  <c r="BW758" i="60"/>
  <c r="BV758" i="60"/>
  <c r="BU758" i="60"/>
  <c r="BT758" i="60"/>
  <c r="BS758" i="60"/>
  <c r="BR758" i="60"/>
  <c r="CC757" i="60"/>
  <c r="CB757" i="60"/>
  <c r="CA757" i="60"/>
  <c r="BZ757" i="60"/>
  <c r="BY757" i="60"/>
  <c r="BX757" i="60"/>
  <c r="BW757" i="60"/>
  <c r="BV757" i="60"/>
  <c r="BU757" i="60"/>
  <c r="BT757" i="60"/>
  <c r="BS757" i="60"/>
  <c r="BR757" i="60"/>
  <c r="CC756" i="60"/>
  <c r="CB756" i="60"/>
  <c r="CA756" i="60"/>
  <c r="BZ756" i="60"/>
  <c r="BY756" i="60"/>
  <c r="BX756" i="60"/>
  <c r="BW756" i="60"/>
  <c r="BV756" i="60"/>
  <c r="BU756" i="60"/>
  <c r="BT756" i="60"/>
  <c r="BS756" i="60"/>
  <c r="BR756" i="60"/>
  <c r="CC755" i="60"/>
  <c r="CB755" i="60"/>
  <c r="CA755" i="60"/>
  <c r="BZ755" i="60"/>
  <c r="BY755" i="60"/>
  <c r="BX755" i="60"/>
  <c r="BW755" i="60"/>
  <c r="BV755" i="60"/>
  <c r="BU755" i="60"/>
  <c r="BT755" i="60"/>
  <c r="BS755" i="60"/>
  <c r="BR755" i="60"/>
  <c r="CC754" i="60"/>
  <c r="CB754" i="60"/>
  <c r="CA754" i="60"/>
  <c r="BZ754" i="60"/>
  <c r="BY754" i="60"/>
  <c r="BX754" i="60"/>
  <c r="BW754" i="60"/>
  <c r="BV754" i="60"/>
  <c r="BU754" i="60"/>
  <c r="BT754" i="60"/>
  <c r="BS754" i="60"/>
  <c r="BR754" i="60"/>
  <c r="CC753" i="60"/>
  <c r="CB753" i="60"/>
  <c r="CA753" i="60"/>
  <c r="BZ753" i="60"/>
  <c r="BY753" i="60"/>
  <c r="BX753" i="60"/>
  <c r="BW753" i="60"/>
  <c r="BV753" i="60"/>
  <c r="BU753" i="60"/>
  <c r="BT753" i="60"/>
  <c r="BS753" i="60"/>
  <c r="BR753" i="60"/>
  <c r="CC752" i="60"/>
  <c r="CB752" i="60"/>
  <c r="CA752" i="60"/>
  <c r="BZ752" i="60"/>
  <c r="BY752" i="60"/>
  <c r="BX752" i="60"/>
  <c r="BW752" i="60"/>
  <c r="BV752" i="60"/>
  <c r="BU752" i="60"/>
  <c r="BT752" i="60"/>
  <c r="BS752" i="60"/>
  <c r="BR752" i="60"/>
  <c r="CC751" i="60"/>
  <c r="CB751" i="60"/>
  <c r="CA751" i="60"/>
  <c r="BZ751" i="60"/>
  <c r="BY751" i="60"/>
  <c r="BX751" i="60"/>
  <c r="BW751" i="60"/>
  <c r="BV751" i="60"/>
  <c r="BU751" i="60"/>
  <c r="BT751" i="60"/>
  <c r="BS751" i="60"/>
  <c r="BR751" i="60"/>
  <c r="CC750" i="60"/>
  <c r="CB750" i="60"/>
  <c r="CA750" i="60"/>
  <c r="BZ750" i="60"/>
  <c r="BY750" i="60"/>
  <c r="BX750" i="60"/>
  <c r="BW750" i="60"/>
  <c r="BV750" i="60"/>
  <c r="BU750" i="60"/>
  <c r="BT750" i="60"/>
  <c r="BS750" i="60"/>
  <c r="BR750" i="60"/>
  <c r="CC749" i="60"/>
  <c r="CB749" i="60"/>
  <c r="CA749" i="60"/>
  <c r="BZ749" i="60"/>
  <c r="BY749" i="60"/>
  <c r="BX749" i="60"/>
  <c r="BW749" i="60"/>
  <c r="BV749" i="60"/>
  <c r="BU749" i="60"/>
  <c r="BT749" i="60"/>
  <c r="BS749" i="60"/>
  <c r="BR749" i="60"/>
  <c r="CC748" i="60"/>
  <c r="CB748" i="60"/>
  <c r="CA748" i="60"/>
  <c r="BZ748" i="60"/>
  <c r="BY748" i="60"/>
  <c r="BX748" i="60"/>
  <c r="BW748" i="60"/>
  <c r="BV748" i="60"/>
  <c r="BU748" i="60"/>
  <c r="BT748" i="60"/>
  <c r="BS748" i="60"/>
  <c r="BR748" i="60"/>
  <c r="CC747" i="60"/>
  <c r="CB747" i="60"/>
  <c r="CA747" i="60"/>
  <c r="BZ747" i="60"/>
  <c r="BY747" i="60"/>
  <c r="BX747" i="60"/>
  <c r="BW747" i="60"/>
  <c r="BV747" i="60"/>
  <c r="BU747" i="60"/>
  <c r="BT747" i="60"/>
  <c r="BS747" i="60"/>
  <c r="BR747" i="60"/>
  <c r="CC746" i="60"/>
  <c r="CB746" i="60"/>
  <c r="CA746" i="60"/>
  <c r="BZ746" i="60"/>
  <c r="BY746" i="60"/>
  <c r="BX746" i="60"/>
  <c r="BW746" i="60"/>
  <c r="BV746" i="60"/>
  <c r="BU746" i="60"/>
  <c r="BT746" i="60"/>
  <c r="BS746" i="60"/>
  <c r="BR746" i="60"/>
  <c r="CC745" i="60"/>
  <c r="CB745" i="60"/>
  <c r="CA745" i="60"/>
  <c r="BZ745" i="60"/>
  <c r="BY745" i="60"/>
  <c r="BX745" i="60"/>
  <c r="BW745" i="60"/>
  <c r="BV745" i="60"/>
  <c r="BU745" i="60"/>
  <c r="BT745" i="60"/>
  <c r="BS745" i="60"/>
  <c r="BR745" i="60"/>
  <c r="CC744" i="60"/>
  <c r="CB744" i="60"/>
  <c r="CA744" i="60"/>
  <c r="BZ744" i="60"/>
  <c r="BY744" i="60"/>
  <c r="BX744" i="60"/>
  <c r="BW744" i="60"/>
  <c r="BV744" i="60"/>
  <c r="BU744" i="60"/>
  <c r="BT744" i="60"/>
  <c r="BS744" i="60"/>
  <c r="BR744" i="60"/>
  <c r="CC743" i="60"/>
  <c r="CB743" i="60"/>
  <c r="CA743" i="60"/>
  <c r="BZ743" i="60"/>
  <c r="BY743" i="60"/>
  <c r="BX743" i="60"/>
  <c r="BW743" i="60"/>
  <c r="BV743" i="60"/>
  <c r="BU743" i="60"/>
  <c r="BT743" i="60"/>
  <c r="BS743" i="60"/>
  <c r="BR743" i="60"/>
  <c r="CC742" i="60"/>
  <c r="CB742" i="60"/>
  <c r="CA742" i="60"/>
  <c r="BZ742" i="60"/>
  <c r="BY742" i="60"/>
  <c r="BX742" i="60"/>
  <c r="BW742" i="60"/>
  <c r="BV742" i="60"/>
  <c r="BU742" i="60"/>
  <c r="BT742" i="60"/>
  <c r="BS742" i="60"/>
  <c r="BR742" i="60"/>
  <c r="CC741" i="60"/>
  <c r="CB741" i="60"/>
  <c r="CA741" i="60"/>
  <c r="BZ741" i="60"/>
  <c r="BY741" i="60"/>
  <c r="BX741" i="60"/>
  <c r="BW741" i="60"/>
  <c r="BV741" i="60"/>
  <c r="BU741" i="60"/>
  <c r="BT741" i="60"/>
  <c r="BS741" i="60"/>
  <c r="BR741" i="60"/>
  <c r="CC740" i="60"/>
  <c r="CB740" i="60"/>
  <c r="CA740" i="60"/>
  <c r="BZ740" i="60"/>
  <c r="BY740" i="60"/>
  <c r="BX740" i="60"/>
  <c r="BW740" i="60"/>
  <c r="BV740" i="60"/>
  <c r="BU740" i="60"/>
  <c r="BT740" i="60"/>
  <c r="BS740" i="60"/>
  <c r="BR740" i="60"/>
  <c r="CC739" i="60"/>
  <c r="CB739" i="60"/>
  <c r="CA739" i="60"/>
  <c r="BZ739" i="60"/>
  <c r="BY739" i="60"/>
  <c r="BX739" i="60"/>
  <c r="BW739" i="60"/>
  <c r="BV739" i="60"/>
  <c r="BU739" i="60"/>
  <c r="BT739" i="60"/>
  <c r="BS739" i="60"/>
  <c r="BR739" i="60"/>
  <c r="CC738" i="60"/>
  <c r="CB738" i="60"/>
  <c r="CA738" i="60"/>
  <c r="BZ738" i="60"/>
  <c r="BY738" i="60"/>
  <c r="BX738" i="60"/>
  <c r="BW738" i="60"/>
  <c r="BV738" i="60"/>
  <c r="BU738" i="60"/>
  <c r="BT738" i="60"/>
  <c r="BS738" i="60"/>
  <c r="BR738" i="60"/>
  <c r="CC737" i="60"/>
  <c r="CB737" i="60"/>
  <c r="CA737" i="60"/>
  <c r="BZ737" i="60"/>
  <c r="BY737" i="60"/>
  <c r="BX737" i="60"/>
  <c r="BW737" i="60"/>
  <c r="BV737" i="60"/>
  <c r="BU737" i="60"/>
  <c r="BT737" i="60"/>
  <c r="BS737" i="60"/>
  <c r="BR737" i="60"/>
  <c r="CC736" i="60"/>
  <c r="CB736" i="60"/>
  <c r="CA736" i="60"/>
  <c r="BZ736" i="60"/>
  <c r="BY736" i="60"/>
  <c r="BX736" i="60"/>
  <c r="BW736" i="60"/>
  <c r="BV736" i="60"/>
  <c r="BU736" i="60"/>
  <c r="BT736" i="60"/>
  <c r="BS736" i="60"/>
  <c r="BR736" i="60"/>
  <c r="CC735" i="60"/>
  <c r="CB735" i="60"/>
  <c r="CA735" i="60"/>
  <c r="BZ735" i="60"/>
  <c r="BY735" i="60"/>
  <c r="BX735" i="60"/>
  <c r="BW735" i="60"/>
  <c r="BV735" i="60"/>
  <c r="BU735" i="60"/>
  <c r="BT735" i="60"/>
  <c r="BS735" i="60"/>
  <c r="BR735" i="60"/>
  <c r="CC734" i="60"/>
  <c r="CB734" i="60"/>
  <c r="CA734" i="60"/>
  <c r="BZ734" i="60"/>
  <c r="BY734" i="60"/>
  <c r="BX734" i="60"/>
  <c r="BW734" i="60"/>
  <c r="BV734" i="60"/>
  <c r="BU734" i="60"/>
  <c r="BT734" i="60"/>
  <c r="BS734" i="60"/>
  <c r="BR734" i="60"/>
  <c r="CC733" i="60"/>
  <c r="CB733" i="60"/>
  <c r="CA733" i="60"/>
  <c r="BZ733" i="60"/>
  <c r="BY733" i="60"/>
  <c r="BX733" i="60"/>
  <c r="BW733" i="60"/>
  <c r="BV733" i="60"/>
  <c r="BU733" i="60"/>
  <c r="BT733" i="60"/>
  <c r="BS733" i="60"/>
  <c r="BR733" i="60"/>
  <c r="CC732" i="60"/>
  <c r="CB732" i="60"/>
  <c r="CA732" i="60"/>
  <c r="BZ732" i="60"/>
  <c r="BY732" i="60"/>
  <c r="BX732" i="60"/>
  <c r="BW732" i="60"/>
  <c r="BV732" i="60"/>
  <c r="BU732" i="60"/>
  <c r="BT732" i="60"/>
  <c r="BS732" i="60"/>
  <c r="BR732" i="60"/>
  <c r="CC731" i="60"/>
  <c r="CB731" i="60"/>
  <c r="CA731" i="60"/>
  <c r="BZ731" i="60"/>
  <c r="BY731" i="60"/>
  <c r="BX731" i="60"/>
  <c r="BW731" i="60"/>
  <c r="BV731" i="60"/>
  <c r="BU731" i="60"/>
  <c r="BT731" i="60"/>
  <c r="BS731" i="60"/>
  <c r="BR731" i="60"/>
  <c r="CC730" i="60"/>
  <c r="CB730" i="60"/>
  <c r="CA730" i="60"/>
  <c r="BZ730" i="60"/>
  <c r="BY730" i="60"/>
  <c r="BX730" i="60"/>
  <c r="BW730" i="60"/>
  <c r="BV730" i="60"/>
  <c r="BU730" i="60"/>
  <c r="BT730" i="60"/>
  <c r="BS730" i="60"/>
  <c r="BR730" i="60"/>
  <c r="CC729" i="60"/>
  <c r="CB729" i="60"/>
  <c r="CA729" i="60"/>
  <c r="BZ729" i="60"/>
  <c r="BY729" i="60"/>
  <c r="BX729" i="60"/>
  <c r="BW729" i="60"/>
  <c r="BV729" i="60"/>
  <c r="BU729" i="60"/>
  <c r="BT729" i="60"/>
  <c r="BS729" i="60"/>
  <c r="BR729" i="60"/>
  <c r="CC728" i="60"/>
  <c r="CB728" i="60"/>
  <c r="CA728" i="60"/>
  <c r="BZ728" i="60"/>
  <c r="BY728" i="60"/>
  <c r="BX728" i="60"/>
  <c r="BW728" i="60"/>
  <c r="BV728" i="60"/>
  <c r="BU728" i="60"/>
  <c r="BT728" i="60"/>
  <c r="BS728" i="60"/>
  <c r="BR728" i="60"/>
  <c r="CC727" i="60"/>
  <c r="CB727" i="60"/>
  <c r="CA727" i="60"/>
  <c r="BZ727" i="60"/>
  <c r="BY727" i="60"/>
  <c r="BX727" i="60"/>
  <c r="BW727" i="60"/>
  <c r="BV727" i="60"/>
  <c r="BU727" i="60"/>
  <c r="BT727" i="60"/>
  <c r="BS727" i="60"/>
  <c r="BR727" i="60"/>
  <c r="CC726" i="60"/>
  <c r="CB726" i="60"/>
  <c r="CA726" i="60"/>
  <c r="BZ726" i="60"/>
  <c r="BY726" i="60"/>
  <c r="BX726" i="60"/>
  <c r="BW726" i="60"/>
  <c r="BV726" i="60"/>
  <c r="BU726" i="60"/>
  <c r="BT726" i="60"/>
  <c r="BS726" i="60"/>
  <c r="BR726" i="60"/>
  <c r="CC725" i="60"/>
  <c r="CB725" i="60"/>
  <c r="CA725" i="60"/>
  <c r="BZ725" i="60"/>
  <c r="BY725" i="60"/>
  <c r="BX725" i="60"/>
  <c r="BW725" i="60"/>
  <c r="BV725" i="60"/>
  <c r="BU725" i="60"/>
  <c r="BT725" i="60"/>
  <c r="BS725" i="60"/>
  <c r="BR725" i="60"/>
  <c r="CC724" i="60"/>
  <c r="CB724" i="60"/>
  <c r="CA724" i="60"/>
  <c r="BZ724" i="60"/>
  <c r="BY724" i="60"/>
  <c r="BX724" i="60"/>
  <c r="BW724" i="60"/>
  <c r="BV724" i="60"/>
  <c r="BU724" i="60"/>
  <c r="BT724" i="60"/>
  <c r="BS724" i="60"/>
  <c r="BR724" i="60"/>
  <c r="CC723" i="60"/>
  <c r="CB723" i="60"/>
  <c r="CA723" i="60"/>
  <c r="BZ723" i="60"/>
  <c r="BY723" i="60"/>
  <c r="BX723" i="60"/>
  <c r="BW723" i="60"/>
  <c r="BV723" i="60"/>
  <c r="BU723" i="60"/>
  <c r="BT723" i="60"/>
  <c r="BS723" i="60"/>
  <c r="BR723" i="60"/>
  <c r="CC722" i="60"/>
  <c r="CB722" i="60"/>
  <c r="CA722" i="60"/>
  <c r="BZ722" i="60"/>
  <c r="BY722" i="60"/>
  <c r="BX722" i="60"/>
  <c r="BW722" i="60"/>
  <c r="BV722" i="60"/>
  <c r="BU722" i="60"/>
  <c r="BT722" i="60"/>
  <c r="BS722" i="60"/>
  <c r="BR722" i="60"/>
  <c r="CC721" i="60"/>
  <c r="CB721" i="60"/>
  <c r="CA721" i="60"/>
  <c r="BZ721" i="60"/>
  <c r="BY721" i="60"/>
  <c r="BX721" i="60"/>
  <c r="BW721" i="60"/>
  <c r="BV721" i="60"/>
  <c r="BU721" i="60"/>
  <c r="BT721" i="60"/>
  <c r="BS721" i="60"/>
  <c r="BR721" i="60"/>
  <c r="CC720" i="60"/>
  <c r="CB720" i="60"/>
  <c r="CA720" i="60"/>
  <c r="BZ720" i="60"/>
  <c r="BY720" i="60"/>
  <c r="BX720" i="60"/>
  <c r="BW720" i="60"/>
  <c r="BV720" i="60"/>
  <c r="BU720" i="60"/>
  <c r="BT720" i="60"/>
  <c r="BS720" i="60"/>
  <c r="BR720" i="60"/>
  <c r="CC719" i="60"/>
  <c r="CB719" i="60"/>
  <c r="CA719" i="60"/>
  <c r="BZ719" i="60"/>
  <c r="BY719" i="60"/>
  <c r="BX719" i="60"/>
  <c r="BW719" i="60"/>
  <c r="BV719" i="60"/>
  <c r="BU719" i="60"/>
  <c r="BT719" i="60"/>
  <c r="BS719" i="60"/>
  <c r="BR719" i="60"/>
  <c r="CC718" i="60"/>
  <c r="CB718" i="60"/>
  <c r="CA718" i="60"/>
  <c r="BZ718" i="60"/>
  <c r="BY718" i="60"/>
  <c r="BX718" i="60"/>
  <c r="BW718" i="60"/>
  <c r="BV718" i="60"/>
  <c r="BU718" i="60"/>
  <c r="BT718" i="60"/>
  <c r="BS718" i="60"/>
  <c r="BR718" i="60"/>
  <c r="CC717" i="60"/>
  <c r="CB717" i="60"/>
  <c r="CA717" i="60"/>
  <c r="BZ717" i="60"/>
  <c r="BY717" i="60"/>
  <c r="BX717" i="60"/>
  <c r="BW717" i="60"/>
  <c r="BV717" i="60"/>
  <c r="BU717" i="60"/>
  <c r="BT717" i="60"/>
  <c r="BS717" i="60"/>
  <c r="BR717" i="60"/>
  <c r="CC716" i="60"/>
  <c r="CB716" i="60"/>
  <c r="CA716" i="60"/>
  <c r="BZ716" i="60"/>
  <c r="BY716" i="60"/>
  <c r="BX716" i="60"/>
  <c r="BW716" i="60"/>
  <c r="BV716" i="60"/>
  <c r="BU716" i="60"/>
  <c r="BT716" i="60"/>
  <c r="BS716" i="60"/>
  <c r="BR716" i="60"/>
  <c r="CC715" i="60"/>
  <c r="CB715" i="60"/>
  <c r="CA715" i="60"/>
  <c r="BZ715" i="60"/>
  <c r="BY715" i="60"/>
  <c r="BX715" i="60"/>
  <c r="BW715" i="60"/>
  <c r="BV715" i="60"/>
  <c r="BU715" i="60"/>
  <c r="BT715" i="60"/>
  <c r="BS715" i="60"/>
  <c r="BR715" i="60"/>
  <c r="CC714" i="60"/>
  <c r="CB714" i="60"/>
  <c r="CA714" i="60"/>
  <c r="BZ714" i="60"/>
  <c r="BY714" i="60"/>
  <c r="BX714" i="60"/>
  <c r="BW714" i="60"/>
  <c r="BV714" i="60"/>
  <c r="BU714" i="60"/>
  <c r="BT714" i="60"/>
  <c r="BS714" i="60"/>
  <c r="BR714" i="60"/>
  <c r="CC713" i="60"/>
  <c r="CB713" i="60"/>
  <c r="CA713" i="60"/>
  <c r="BZ713" i="60"/>
  <c r="BY713" i="60"/>
  <c r="BX713" i="60"/>
  <c r="BW713" i="60"/>
  <c r="BV713" i="60"/>
  <c r="BU713" i="60"/>
  <c r="BT713" i="60"/>
  <c r="BS713" i="60"/>
  <c r="BR713" i="60"/>
  <c r="CC712" i="60"/>
  <c r="CB712" i="60"/>
  <c r="CA712" i="60"/>
  <c r="BZ712" i="60"/>
  <c r="BY712" i="60"/>
  <c r="BX712" i="60"/>
  <c r="BW712" i="60"/>
  <c r="BV712" i="60"/>
  <c r="BU712" i="60"/>
  <c r="BT712" i="60"/>
  <c r="BS712" i="60"/>
  <c r="BR712" i="60"/>
  <c r="CC711" i="60"/>
  <c r="CB711" i="60"/>
  <c r="CA711" i="60"/>
  <c r="BZ711" i="60"/>
  <c r="BY711" i="60"/>
  <c r="BX711" i="60"/>
  <c r="BW711" i="60"/>
  <c r="BV711" i="60"/>
  <c r="BU711" i="60"/>
  <c r="BT711" i="60"/>
  <c r="BS711" i="60"/>
  <c r="BR711" i="60"/>
  <c r="CC710" i="60"/>
  <c r="CB710" i="60"/>
  <c r="CA710" i="60"/>
  <c r="BZ710" i="60"/>
  <c r="BY710" i="60"/>
  <c r="BX710" i="60"/>
  <c r="BW710" i="60"/>
  <c r="BV710" i="60"/>
  <c r="BU710" i="60"/>
  <c r="BT710" i="60"/>
  <c r="BS710" i="60"/>
  <c r="BR710" i="60"/>
  <c r="CC709" i="60"/>
  <c r="CB709" i="60"/>
  <c r="CA709" i="60"/>
  <c r="BZ709" i="60"/>
  <c r="BY709" i="60"/>
  <c r="BX709" i="60"/>
  <c r="BW709" i="60"/>
  <c r="BV709" i="60"/>
  <c r="BU709" i="60"/>
  <c r="BT709" i="60"/>
  <c r="BS709" i="60"/>
  <c r="BR709" i="60"/>
  <c r="CC708" i="60"/>
  <c r="CB708" i="60"/>
  <c r="CA708" i="60"/>
  <c r="BZ708" i="60"/>
  <c r="BY708" i="60"/>
  <c r="BX708" i="60"/>
  <c r="BW708" i="60"/>
  <c r="BV708" i="60"/>
  <c r="BU708" i="60"/>
  <c r="BT708" i="60"/>
  <c r="BS708" i="60"/>
  <c r="BR708" i="60"/>
  <c r="CC707" i="60"/>
  <c r="CB707" i="60"/>
  <c r="CA707" i="60"/>
  <c r="BZ707" i="60"/>
  <c r="BY707" i="60"/>
  <c r="BX707" i="60"/>
  <c r="BW707" i="60"/>
  <c r="BV707" i="60"/>
  <c r="BU707" i="60"/>
  <c r="BT707" i="60"/>
  <c r="BS707" i="60"/>
  <c r="BR707" i="60"/>
  <c r="CC706" i="60"/>
  <c r="CB706" i="60"/>
  <c r="CA706" i="60"/>
  <c r="BZ706" i="60"/>
  <c r="BY706" i="60"/>
  <c r="BX706" i="60"/>
  <c r="BW706" i="60"/>
  <c r="BV706" i="60"/>
  <c r="BU706" i="60"/>
  <c r="BT706" i="60"/>
  <c r="BS706" i="60"/>
  <c r="BR706" i="60"/>
  <c r="CC705" i="60"/>
  <c r="CB705" i="60"/>
  <c r="CA705" i="60"/>
  <c r="BZ705" i="60"/>
  <c r="BY705" i="60"/>
  <c r="BX705" i="60"/>
  <c r="BW705" i="60"/>
  <c r="BV705" i="60"/>
  <c r="BU705" i="60"/>
  <c r="BT705" i="60"/>
  <c r="BS705" i="60"/>
  <c r="BR705" i="60"/>
  <c r="CC704" i="60"/>
  <c r="CB704" i="60"/>
  <c r="CA704" i="60"/>
  <c r="BZ704" i="60"/>
  <c r="BY704" i="60"/>
  <c r="BX704" i="60"/>
  <c r="BW704" i="60"/>
  <c r="BV704" i="60"/>
  <c r="BU704" i="60"/>
  <c r="BT704" i="60"/>
  <c r="BS704" i="60"/>
  <c r="BR704" i="60"/>
  <c r="CC703" i="60"/>
  <c r="CB703" i="60"/>
  <c r="CA703" i="60"/>
  <c r="BZ703" i="60"/>
  <c r="BY703" i="60"/>
  <c r="BX703" i="60"/>
  <c r="BW703" i="60"/>
  <c r="BV703" i="60"/>
  <c r="BU703" i="60"/>
  <c r="BT703" i="60"/>
  <c r="BS703" i="60"/>
  <c r="BR703" i="60"/>
  <c r="CC702" i="60"/>
  <c r="CB702" i="60"/>
  <c r="CA702" i="60"/>
  <c r="BZ702" i="60"/>
  <c r="BY702" i="60"/>
  <c r="BX702" i="60"/>
  <c r="BW702" i="60"/>
  <c r="BV702" i="60"/>
  <c r="BU702" i="60"/>
  <c r="BT702" i="60"/>
  <c r="BS702" i="60"/>
  <c r="BR702" i="60"/>
  <c r="CC701" i="60"/>
  <c r="CB701" i="60"/>
  <c r="CA701" i="60"/>
  <c r="BZ701" i="60"/>
  <c r="BY701" i="60"/>
  <c r="BX701" i="60"/>
  <c r="BW701" i="60"/>
  <c r="BV701" i="60"/>
  <c r="BU701" i="60"/>
  <c r="BT701" i="60"/>
  <c r="BS701" i="60"/>
  <c r="BR701" i="60"/>
  <c r="CC700" i="60"/>
  <c r="CB700" i="60"/>
  <c r="CA700" i="60"/>
  <c r="BZ700" i="60"/>
  <c r="BY700" i="60"/>
  <c r="BX700" i="60"/>
  <c r="BW700" i="60"/>
  <c r="BV700" i="60"/>
  <c r="BU700" i="60"/>
  <c r="BT700" i="60"/>
  <c r="BS700" i="60"/>
  <c r="BR700" i="60"/>
  <c r="CC699" i="60"/>
  <c r="CB699" i="60"/>
  <c r="CA699" i="60"/>
  <c r="BZ699" i="60"/>
  <c r="BY699" i="60"/>
  <c r="BX699" i="60"/>
  <c r="BW699" i="60"/>
  <c r="BV699" i="60"/>
  <c r="BU699" i="60"/>
  <c r="BT699" i="60"/>
  <c r="BS699" i="60"/>
  <c r="BR699" i="60"/>
  <c r="CC698" i="60"/>
  <c r="CB698" i="60"/>
  <c r="CA698" i="60"/>
  <c r="BZ698" i="60"/>
  <c r="BY698" i="60"/>
  <c r="BX698" i="60"/>
  <c r="BW698" i="60"/>
  <c r="BV698" i="60"/>
  <c r="BU698" i="60"/>
  <c r="BT698" i="60"/>
  <c r="BS698" i="60"/>
  <c r="BR698" i="60"/>
  <c r="CC697" i="60"/>
  <c r="CB697" i="60"/>
  <c r="CA697" i="60"/>
  <c r="BZ697" i="60"/>
  <c r="BY697" i="60"/>
  <c r="BX697" i="60"/>
  <c r="BW697" i="60"/>
  <c r="BV697" i="60"/>
  <c r="BU697" i="60"/>
  <c r="BT697" i="60"/>
  <c r="BS697" i="60"/>
  <c r="BR697" i="60"/>
  <c r="CC696" i="60"/>
  <c r="CB696" i="60"/>
  <c r="CA696" i="60"/>
  <c r="BZ696" i="60"/>
  <c r="BY696" i="60"/>
  <c r="BX696" i="60"/>
  <c r="BW696" i="60"/>
  <c r="BV696" i="60"/>
  <c r="BU696" i="60"/>
  <c r="BT696" i="60"/>
  <c r="BS696" i="60"/>
  <c r="BR696" i="60"/>
  <c r="CC695" i="60"/>
  <c r="CB695" i="60"/>
  <c r="CA695" i="60"/>
  <c r="BZ695" i="60"/>
  <c r="BY695" i="60"/>
  <c r="BX695" i="60"/>
  <c r="BW695" i="60"/>
  <c r="BV695" i="60"/>
  <c r="BU695" i="60"/>
  <c r="BT695" i="60"/>
  <c r="BS695" i="60"/>
  <c r="BR695" i="60"/>
  <c r="CC694" i="60"/>
  <c r="CB694" i="60"/>
  <c r="CA694" i="60"/>
  <c r="BZ694" i="60"/>
  <c r="BY694" i="60"/>
  <c r="BX694" i="60"/>
  <c r="BW694" i="60"/>
  <c r="BV694" i="60"/>
  <c r="BU694" i="60"/>
  <c r="BT694" i="60"/>
  <c r="BS694" i="60"/>
  <c r="BR694" i="60"/>
  <c r="CC693" i="60"/>
  <c r="CB693" i="60"/>
  <c r="CA693" i="60"/>
  <c r="BZ693" i="60"/>
  <c r="BY693" i="60"/>
  <c r="BX693" i="60"/>
  <c r="BW693" i="60"/>
  <c r="BV693" i="60"/>
  <c r="BU693" i="60"/>
  <c r="BT693" i="60"/>
  <c r="BS693" i="60"/>
  <c r="BR693" i="60"/>
  <c r="CC692" i="60"/>
  <c r="CB692" i="60"/>
  <c r="CA692" i="60"/>
  <c r="BZ692" i="60"/>
  <c r="BY692" i="60"/>
  <c r="BX692" i="60"/>
  <c r="BW692" i="60"/>
  <c r="BV692" i="60"/>
  <c r="BU692" i="60"/>
  <c r="BT692" i="60"/>
  <c r="BS692" i="60"/>
  <c r="BR692" i="60"/>
  <c r="CC691" i="60"/>
  <c r="CB691" i="60"/>
  <c r="CA691" i="60"/>
  <c r="BZ691" i="60"/>
  <c r="BY691" i="60"/>
  <c r="BX691" i="60"/>
  <c r="BW691" i="60"/>
  <c r="BV691" i="60"/>
  <c r="BU691" i="60"/>
  <c r="BT691" i="60"/>
  <c r="BS691" i="60"/>
  <c r="BR691" i="60"/>
  <c r="CC690" i="60"/>
  <c r="CB690" i="60"/>
  <c r="CA690" i="60"/>
  <c r="BZ690" i="60"/>
  <c r="BY690" i="60"/>
  <c r="BX690" i="60"/>
  <c r="BW690" i="60"/>
  <c r="BV690" i="60"/>
  <c r="BU690" i="60"/>
  <c r="BT690" i="60"/>
  <c r="BS690" i="60"/>
  <c r="BR690" i="60"/>
  <c r="CC689" i="60"/>
  <c r="CB689" i="60"/>
  <c r="CA689" i="60"/>
  <c r="BZ689" i="60"/>
  <c r="BY689" i="60"/>
  <c r="BX689" i="60"/>
  <c r="BW689" i="60"/>
  <c r="BV689" i="60"/>
  <c r="BU689" i="60"/>
  <c r="BT689" i="60"/>
  <c r="BS689" i="60"/>
  <c r="BR689" i="60"/>
  <c r="CC688" i="60"/>
  <c r="CB688" i="60"/>
  <c r="CA688" i="60"/>
  <c r="BZ688" i="60"/>
  <c r="BY688" i="60"/>
  <c r="BX688" i="60"/>
  <c r="BW688" i="60"/>
  <c r="BV688" i="60"/>
  <c r="BU688" i="60"/>
  <c r="BT688" i="60"/>
  <c r="BS688" i="60"/>
  <c r="BR688" i="60"/>
  <c r="CC687" i="60"/>
  <c r="CB687" i="60"/>
  <c r="CA687" i="60"/>
  <c r="BZ687" i="60"/>
  <c r="BY687" i="60"/>
  <c r="BX687" i="60"/>
  <c r="BW687" i="60"/>
  <c r="BV687" i="60"/>
  <c r="BU687" i="60"/>
  <c r="BT687" i="60"/>
  <c r="BS687" i="60"/>
  <c r="BR687" i="60"/>
  <c r="CC686" i="60"/>
  <c r="CB686" i="60"/>
  <c r="CA686" i="60"/>
  <c r="BZ686" i="60"/>
  <c r="BY686" i="60"/>
  <c r="BX686" i="60"/>
  <c r="BW686" i="60"/>
  <c r="BV686" i="60"/>
  <c r="BU686" i="60"/>
  <c r="BT686" i="60"/>
  <c r="BS686" i="60"/>
  <c r="BR686" i="60"/>
  <c r="CC685" i="60"/>
  <c r="CB685" i="60"/>
  <c r="CA685" i="60"/>
  <c r="BZ685" i="60"/>
  <c r="BY685" i="60"/>
  <c r="BX685" i="60"/>
  <c r="BW685" i="60"/>
  <c r="BV685" i="60"/>
  <c r="BU685" i="60"/>
  <c r="BT685" i="60"/>
  <c r="BS685" i="60"/>
  <c r="BR685" i="60"/>
  <c r="CC684" i="60"/>
  <c r="CB684" i="60"/>
  <c r="CA684" i="60"/>
  <c r="BZ684" i="60"/>
  <c r="BY684" i="60"/>
  <c r="BX684" i="60"/>
  <c r="BW684" i="60"/>
  <c r="BV684" i="60"/>
  <c r="BU684" i="60"/>
  <c r="BT684" i="60"/>
  <c r="BS684" i="60"/>
  <c r="BR684" i="60"/>
  <c r="CC683" i="60"/>
  <c r="CB683" i="60"/>
  <c r="CA683" i="60"/>
  <c r="BZ683" i="60"/>
  <c r="BY683" i="60"/>
  <c r="BX683" i="60"/>
  <c r="BW683" i="60"/>
  <c r="BV683" i="60"/>
  <c r="BU683" i="60"/>
  <c r="BT683" i="60"/>
  <c r="BS683" i="60"/>
  <c r="BR683" i="60"/>
  <c r="CC682" i="60"/>
  <c r="CB682" i="60"/>
  <c r="CA682" i="60"/>
  <c r="BZ682" i="60"/>
  <c r="BY682" i="60"/>
  <c r="BX682" i="60"/>
  <c r="BW682" i="60"/>
  <c r="BV682" i="60"/>
  <c r="BU682" i="60"/>
  <c r="BT682" i="60"/>
  <c r="BS682" i="60"/>
  <c r="BR682" i="60"/>
  <c r="CC681" i="60"/>
  <c r="CB681" i="60"/>
  <c r="CA681" i="60"/>
  <c r="BZ681" i="60"/>
  <c r="BY681" i="60"/>
  <c r="BX681" i="60"/>
  <c r="BW681" i="60"/>
  <c r="BV681" i="60"/>
  <c r="BU681" i="60"/>
  <c r="BT681" i="60"/>
  <c r="BS681" i="60"/>
  <c r="BR681" i="60"/>
  <c r="CC680" i="60"/>
  <c r="CB680" i="60"/>
  <c r="CA680" i="60"/>
  <c r="BZ680" i="60"/>
  <c r="BY680" i="60"/>
  <c r="BX680" i="60"/>
  <c r="BW680" i="60"/>
  <c r="BV680" i="60"/>
  <c r="BU680" i="60"/>
  <c r="BT680" i="60"/>
  <c r="BS680" i="60"/>
  <c r="BR680" i="60"/>
  <c r="CC679" i="60"/>
  <c r="CB679" i="60"/>
  <c r="CA679" i="60"/>
  <c r="BZ679" i="60"/>
  <c r="BY679" i="60"/>
  <c r="BX679" i="60"/>
  <c r="BW679" i="60"/>
  <c r="BV679" i="60"/>
  <c r="BU679" i="60"/>
  <c r="BT679" i="60"/>
  <c r="BS679" i="60"/>
  <c r="BR679" i="60"/>
  <c r="CC678" i="60"/>
  <c r="CB678" i="60"/>
  <c r="CA678" i="60"/>
  <c r="BZ678" i="60"/>
  <c r="BY678" i="60"/>
  <c r="BX678" i="60"/>
  <c r="BW678" i="60"/>
  <c r="BV678" i="60"/>
  <c r="BU678" i="60"/>
  <c r="BT678" i="60"/>
  <c r="BS678" i="60"/>
  <c r="BR678" i="60"/>
  <c r="CC677" i="60"/>
  <c r="CB677" i="60"/>
  <c r="CA677" i="60"/>
  <c r="BZ677" i="60"/>
  <c r="BY677" i="60"/>
  <c r="BX677" i="60"/>
  <c r="BW677" i="60"/>
  <c r="BV677" i="60"/>
  <c r="BU677" i="60"/>
  <c r="BT677" i="60"/>
  <c r="BS677" i="60"/>
  <c r="BR677" i="60"/>
  <c r="CC676" i="60"/>
  <c r="CB676" i="60"/>
  <c r="CA676" i="60"/>
  <c r="BZ676" i="60"/>
  <c r="BY676" i="60"/>
  <c r="BX676" i="60"/>
  <c r="BW676" i="60"/>
  <c r="BV676" i="60"/>
  <c r="BU676" i="60"/>
  <c r="BT676" i="60"/>
  <c r="BS676" i="60"/>
  <c r="BR676" i="60"/>
  <c r="CC675" i="60"/>
  <c r="CB675" i="60"/>
  <c r="CA675" i="60"/>
  <c r="BZ675" i="60"/>
  <c r="BY675" i="60"/>
  <c r="BX675" i="60"/>
  <c r="BW675" i="60"/>
  <c r="BV675" i="60"/>
  <c r="BU675" i="60"/>
  <c r="BT675" i="60"/>
  <c r="BS675" i="60"/>
  <c r="BR675" i="60"/>
  <c r="CC674" i="60"/>
  <c r="CB674" i="60"/>
  <c r="CA674" i="60"/>
  <c r="BZ674" i="60"/>
  <c r="BY674" i="60"/>
  <c r="BX674" i="60"/>
  <c r="BW674" i="60"/>
  <c r="BV674" i="60"/>
  <c r="BU674" i="60"/>
  <c r="BT674" i="60"/>
  <c r="BS674" i="60"/>
  <c r="BR674" i="60"/>
  <c r="CC673" i="60"/>
  <c r="CB673" i="60"/>
  <c r="CA673" i="60"/>
  <c r="BZ673" i="60"/>
  <c r="BY673" i="60"/>
  <c r="BX673" i="60"/>
  <c r="BW673" i="60"/>
  <c r="BV673" i="60"/>
  <c r="BU673" i="60"/>
  <c r="BT673" i="60"/>
  <c r="BS673" i="60"/>
  <c r="BR673" i="60"/>
  <c r="CC672" i="60"/>
  <c r="CB672" i="60"/>
  <c r="CA672" i="60"/>
  <c r="BZ672" i="60"/>
  <c r="BY672" i="60"/>
  <c r="BX672" i="60"/>
  <c r="BW672" i="60"/>
  <c r="BV672" i="60"/>
  <c r="BU672" i="60"/>
  <c r="BT672" i="60"/>
  <c r="BS672" i="60"/>
  <c r="BR672" i="60"/>
  <c r="CC671" i="60"/>
  <c r="CB671" i="60"/>
  <c r="CA671" i="60"/>
  <c r="BZ671" i="60"/>
  <c r="BY671" i="60"/>
  <c r="BX671" i="60"/>
  <c r="BW671" i="60"/>
  <c r="BV671" i="60"/>
  <c r="BU671" i="60"/>
  <c r="BT671" i="60"/>
  <c r="BS671" i="60"/>
  <c r="BR671" i="60"/>
  <c r="CC670" i="60"/>
  <c r="CB670" i="60"/>
  <c r="CA670" i="60"/>
  <c r="BZ670" i="60"/>
  <c r="BY670" i="60"/>
  <c r="BX670" i="60"/>
  <c r="BW670" i="60"/>
  <c r="BV670" i="60"/>
  <c r="BU670" i="60"/>
  <c r="BT670" i="60"/>
  <c r="BS670" i="60"/>
  <c r="BR670" i="60"/>
  <c r="CC669" i="60"/>
  <c r="CB669" i="60"/>
  <c r="CA669" i="60"/>
  <c r="BZ669" i="60"/>
  <c r="BY669" i="60"/>
  <c r="BX669" i="60"/>
  <c r="BW669" i="60"/>
  <c r="BV669" i="60"/>
  <c r="BU669" i="60"/>
  <c r="BT669" i="60"/>
  <c r="BS669" i="60"/>
  <c r="BR669" i="60"/>
  <c r="CC668" i="60"/>
  <c r="CB668" i="60"/>
  <c r="CA668" i="60"/>
  <c r="BZ668" i="60"/>
  <c r="BY668" i="60"/>
  <c r="BX668" i="60"/>
  <c r="BW668" i="60"/>
  <c r="BV668" i="60"/>
  <c r="BU668" i="60"/>
  <c r="BT668" i="60"/>
  <c r="BS668" i="60"/>
  <c r="BR668" i="60"/>
  <c r="CC667" i="60"/>
  <c r="CB667" i="60"/>
  <c r="CA667" i="60"/>
  <c r="BZ667" i="60"/>
  <c r="BY667" i="60"/>
  <c r="BX667" i="60"/>
  <c r="BW667" i="60"/>
  <c r="BV667" i="60"/>
  <c r="BU667" i="60"/>
  <c r="BT667" i="60"/>
  <c r="BS667" i="60"/>
  <c r="BR667" i="60"/>
  <c r="CC666" i="60"/>
  <c r="CB666" i="60"/>
  <c r="CA666" i="60"/>
  <c r="BZ666" i="60"/>
  <c r="BY666" i="60"/>
  <c r="BX666" i="60"/>
  <c r="BW666" i="60"/>
  <c r="BV666" i="60"/>
  <c r="BU666" i="60"/>
  <c r="BT666" i="60"/>
  <c r="BS666" i="60"/>
  <c r="BR666" i="60"/>
  <c r="CC665" i="60"/>
  <c r="CB665" i="60"/>
  <c r="CA665" i="60"/>
  <c r="BZ665" i="60"/>
  <c r="BY665" i="60"/>
  <c r="BX665" i="60"/>
  <c r="BW665" i="60"/>
  <c r="BV665" i="60"/>
  <c r="BU665" i="60"/>
  <c r="BT665" i="60"/>
  <c r="BS665" i="60"/>
  <c r="BR665" i="60"/>
  <c r="CC664" i="60"/>
  <c r="CB664" i="60"/>
  <c r="CA664" i="60"/>
  <c r="BZ664" i="60"/>
  <c r="BY664" i="60"/>
  <c r="BX664" i="60"/>
  <c r="BW664" i="60"/>
  <c r="BV664" i="60"/>
  <c r="BU664" i="60"/>
  <c r="BT664" i="60"/>
  <c r="BS664" i="60"/>
  <c r="BR664" i="60"/>
  <c r="CC663" i="60"/>
  <c r="CB663" i="60"/>
  <c r="CA663" i="60"/>
  <c r="BZ663" i="60"/>
  <c r="BY663" i="60"/>
  <c r="BX663" i="60"/>
  <c r="BW663" i="60"/>
  <c r="BV663" i="60"/>
  <c r="BU663" i="60"/>
  <c r="BT663" i="60"/>
  <c r="BS663" i="60"/>
  <c r="BR663" i="60"/>
  <c r="CC662" i="60"/>
  <c r="CB662" i="60"/>
  <c r="CA662" i="60"/>
  <c r="BZ662" i="60"/>
  <c r="BY662" i="60"/>
  <c r="BX662" i="60"/>
  <c r="BW662" i="60"/>
  <c r="BV662" i="60"/>
  <c r="BU662" i="60"/>
  <c r="BT662" i="60"/>
  <c r="BS662" i="60"/>
  <c r="BR662" i="60"/>
  <c r="CC661" i="60"/>
  <c r="CB661" i="60"/>
  <c r="CA661" i="60"/>
  <c r="BZ661" i="60"/>
  <c r="BY661" i="60"/>
  <c r="BX661" i="60"/>
  <c r="BW661" i="60"/>
  <c r="BV661" i="60"/>
  <c r="BU661" i="60"/>
  <c r="BT661" i="60"/>
  <c r="BS661" i="60"/>
  <c r="BR661" i="60"/>
  <c r="CC660" i="60"/>
  <c r="CB660" i="60"/>
  <c r="CA660" i="60"/>
  <c r="BZ660" i="60"/>
  <c r="BY660" i="60"/>
  <c r="BX660" i="60"/>
  <c r="BW660" i="60"/>
  <c r="BV660" i="60"/>
  <c r="BU660" i="60"/>
  <c r="BT660" i="60"/>
  <c r="BS660" i="60"/>
  <c r="BR660" i="60"/>
  <c r="CC659" i="60"/>
  <c r="CB659" i="60"/>
  <c r="CA659" i="60"/>
  <c r="BZ659" i="60"/>
  <c r="BY659" i="60"/>
  <c r="BX659" i="60"/>
  <c r="BW659" i="60"/>
  <c r="BV659" i="60"/>
  <c r="BU659" i="60"/>
  <c r="BT659" i="60"/>
  <c r="BS659" i="60"/>
  <c r="BR659" i="60"/>
  <c r="CC658" i="60"/>
  <c r="CB658" i="60"/>
  <c r="CA658" i="60"/>
  <c r="BZ658" i="60"/>
  <c r="BY658" i="60"/>
  <c r="BX658" i="60"/>
  <c r="BW658" i="60"/>
  <c r="BV658" i="60"/>
  <c r="BU658" i="60"/>
  <c r="BT658" i="60"/>
  <c r="BS658" i="60"/>
  <c r="BR658" i="60"/>
  <c r="CC657" i="60"/>
  <c r="CB657" i="60"/>
  <c r="CA657" i="60"/>
  <c r="BZ657" i="60"/>
  <c r="BY657" i="60"/>
  <c r="BX657" i="60"/>
  <c r="BW657" i="60"/>
  <c r="BV657" i="60"/>
  <c r="BU657" i="60"/>
  <c r="BT657" i="60"/>
  <c r="BS657" i="60"/>
  <c r="BR657" i="60"/>
  <c r="CC656" i="60"/>
  <c r="CB656" i="60"/>
  <c r="CA656" i="60"/>
  <c r="BZ656" i="60"/>
  <c r="BY656" i="60"/>
  <c r="BX656" i="60"/>
  <c r="BW656" i="60"/>
  <c r="BV656" i="60"/>
  <c r="BU656" i="60"/>
  <c r="BT656" i="60"/>
  <c r="BS656" i="60"/>
  <c r="BR656" i="60"/>
  <c r="CC655" i="60"/>
  <c r="CB655" i="60"/>
  <c r="CA655" i="60"/>
  <c r="BZ655" i="60"/>
  <c r="BY655" i="60"/>
  <c r="BX655" i="60"/>
  <c r="BW655" i="60"/>
  <c r="BV655" i="60"/>
  <c r="BU655" i="60"/>
  <c r="BT655" i="60"/>
  <c r="BS655" i="60"/>
  <c r="BR655" i="60"/>
  <c r="CC654" i="60"/>
  <c r="CB654" i="60"/>
  <c r="CA654" i="60"/>
  <c r="BZ654" i="60"/>
  <c r="BY654" i="60"/>
  <c r="BX654" i="60"/>
  <c r="BW654" i="60"/>
  <c r="BV654" i="60"/>
  <c r="BU654" i="60"/>
  <c r="BT654" i="60"/>
  <c r="BS654" i="60"/>
  <c r="BR654" i="60"/>
  <c r="CC653" i="60"/>
  <c r="CB653" i="60"/>
  <c r="CA653" i="60"/>
  <c r="BZ653" i="60"/>
  <c r="BY653" i="60"/>
  <c r="BX653" i="60"/>
  <c r="BW653" i="60"/>
  <c r="BV653" i="60"/>
  <c r="BU653" i="60"/>
  <c r="BT653" i="60"/>
  <c r="BS653" i="60"/>
  <c r="BR653" i="60"/>
  <c r="CC652" i="60"/>
  <c r="CB652" i="60"/>
  <c r="CA652" i="60"/>
  <c r="BZ652" i="60"/>
  <c r="BY652" i="60"/>
  <c r="BX652" i="60"/>
  <c r="BW652" i="60"/>
  <c r="BV652" i="60"/>
  <c r="BU652" i="60"/>
  <c r="BT652" i="60"/>
  <c r="BS652" i="60"/>
  <c r="BR652" i="60"/>
  <c r="CC651" i="60"/>
  <c r="CB651" i="60"/>
  <c r="CA651" i="60"/>
  <c r="BZ651" i="60"/>
  <c r="BY651" i="60"/>
  <c r="BX651" i="60"/>
  <c r="BW651" i="60"/>
  <c r="BV651" i="60"/>
  <c r="BU651" i="60"/>
  <c r="BT651" i="60"/>
  <c r="BS651" i="60"/>
  <c r="BR651" i="60"/>
  <c r="CC650" i="60"/>
  <c r="CB650" i="60"/>
  <c r="CA650" i="60"/>
  <c r="BZ650" i="60"/>
  <c r="BY650" i="60"/>
  <c r="BX650" i="60"/>
  <c r="BW650" i="60"/>
  <c r="BV650" i="60"/>
  <c r="BU650" i="60"/>
  <c r="BT650" i="60"/>
  <c r="BS650" i="60"/>
  <c r="BR650" i="60"/>
  <c r="CC649" i="60"/>
  <c r="CB649" i="60"/>
  <c r="CA649" i="60"/>
  <c r="BZ649" i="60"/>
  <c r="BY649" i="60"/>
  <c r="BX649" i="60"/>
  <c r="BW649" i="60"/>
  <c r="BV649" i="60"/>
  <c r="BU649" i="60"/>
  <c r="BT649" i="60"/>
  <c r="BS649" i="60"/>
  <c r="BR649" i="60"/>
  <c r="CC648" i="60"/>
  <c r="CB648" i="60"/>
  <c r="CA648" i="60"/>
  <c r="BZ648" i="60"/>
  <c r="BY648" i="60"/>
  <c r="BX648" i="60"/>
  <c r="BW648" i="60"/>
  <c r="BV648" i="60"/>
  <c r="BU648" i="60"/>
  <c r="BT648" i="60"/>
  <c r="BS648" i="60"/>
  <c r="BR648" i="60"/>
  <c r="CC647" i="60"/>
  <c r="CB647" i="60"/>
  <c r="CA647" i="60"/>
  <c r="BZ647" i="60"/>
  <c r="BY647" i="60"/>
  <c r="BX647" i="60"/>
  <c r="BW647" i="60"/>
  <c r="BV647" i="60"/>
  <c r="BU647" i="60"/>
  <c r="BT647" i="60"/>
  <c r="BS647" i="60"/>
  <c r="BR647" i="60"/>
  <c r="CC646" i="60"/>
  <c r="CB646" i="60"/>
  <c r="CA646" i="60"/>
  <c r="BZ646" i="60"/>
  <c r="BY646" i="60"/>
  <c r="BX646" i="60"/>
  <c r="BW646" i="60"/>
  <c r="BV646" i="60"/>
  <c r="BU646" i="60"/>
  <c r="BT646" i="60"/>
  <c r="BS646" i="60"/>
  <c r="BR646" i="60"/>
  <c r="CC645" i="60"/>
  <c r="CB645" i="60"/>
  <c r="CA645" i="60"/>
  <c r="BZ645" i="60"/>
  <c r="BY645" i="60"/>
  <c r="BX645" i="60"/>
  <c r="BW645" i="60"/>
  <c r="BV645" i="60"/>
  <c r="BU645" i="60"/>
  <c r="BT645" i="60"/>
  <c r="BS645" i="60"/>
  <c r="BR645" i="60"/>
  <c r="CC644" i="60"/>
  <c r="CB644" i="60"/>
  <c r="CA644" i="60"/>
  <c r="BZ644" i="60"/>
  <c r="BY644" i="60"/>
  <c r="BX644" i="60"/>
  <c r="BW644" i="60"/>
  <c r="BV644" i="60"/>
  <c r="BU644" i="60"/>
  <c r="BT644" i="60"/>
  <c r="BS644" i="60"/>
  <c r="BR644" i="60"/>
  <c r="CC643" i="60"/>
  <c r="CB643" i="60"/>
  <c r="CA643" i="60"/>
  <c r="BZ643" i="60"/>
  <c r="BY643" i="60"/>
  <c r="BX643" i="60"/>
  <c r="BW643" i="60"/>
  <c r="BV643" i="60"/>
  <c r="BU643" i="60"/>
  <c r="BT643" i="60"/>
  <c r="BS643" i="60"/>
  <c r="BR643" i="60"/>
  <c r="CC642" i="60"/>
  <c r="CB642" i="60"/>
  <c r="CA642" i="60"/>
  <c r="BZ642" i="60"/>
  <c r="BY642" i="60"/>
  <c r="BX642" i="60"/>
  <c r="BW642" i="60"/>
  <c r="BV642" i="60"/>
  <c r="BU642" i="60"/>
  <c r="BT642" i="60"/>
  <c r="BS642" i="60"/>
  <c r="BR642" i="60"/>
  <c r="CC641" i="60"/>
  <c r="CB641" i="60"/>
  <c r="CA641" i="60"/>
  <c r="BZ641" i="60"/>
  <c r="BY641" i="60"/>
  <c r="BX641" i="60"/>
  <c r="BW641" i="60"/>
  <c r="BV641" i="60"/>
  <c r="BU641" i="60"/>
  <c r="BT641" i="60"/>
  <c r="BS641" i="60"/>
  <c r="BR641" i="60"/>
  <c r="CC640" i="60"/>
  <c r="CB640" i="60"/>
  <c r="CA640" i="60"/>
  <c r="BZ640" i="60"/>
  <c r="BY640" i="60"/>
  <c r="BX640" i="60"/>
  <c r="BW640" i="60"/>
  <c r="BV640" i="60"/>
  <c r="BU640" i="60"/>
  <c r="BT640" i="60"/>
  <c r="BS640" i="60"/>
  <c r="BR640" i="60"/>
  <c r="CC639" i="60"/>
  <c r="CB639" i="60"/>
  <c r="CA639" i="60"/>
  <c r="BZ639" i="60"/>
  <c r="BY639" i="60"/>
  <c r="BX639" i="60"/>
  <c r="BW639" i="60"/>
  <c r="BV639" i="60"/>
  <c r="BU639" i="60"/>
  <c r="BT639" i="60"/>
  <c r="BS639" i="60"/>
  <c r="BR639" i="60"/>
  <c r="CC638" i="60"/>
  <c r="CB638" i="60"/>
  <c r="CA638" i="60"/>
  <c r="BZ638" i="60"/>
  <c r="BY638" i="60"/>
  <c r="BX638" i="60"/>
  <c r="BW638" i="60"/>
  <c r="BV638" i="60"/>
  <c r="BU638" i="60"/>
  <c r="BT638" i="60"/>
  <c r="BS638" i="60"/>
  <c r="BR638" i="60"/>
  <c r="CC637" i="60"/>
  <c r="CB637" i="60"/>
  <c r="CA637" i="60"/>
  <c r="BZ637" i="60"/>
  <c r="BY637" i="60"/>
  <c r="BX637" i="60"/>
  <c r="BW637" i="60"/>
  <c r="BV637" i="60"/>
  <c r="BU637" i="60"/>
  <c r="BT637" i="60"/>
  <c r="BS637" i="60"/>
  <c r="BR637" i="60"/>
  <c r="CC636" i="60"/>
  <c r="CB636" i="60"/>
  <c r="CA636" i="60"/>
  <c r="BZ636" i="60"/>
  <c r="BY636" i="60"/>
  <c r="BX636" i="60"/>
  <c r="BW636" i="60"/>
  <c r="BV636" i="60"/>
  <c r="BU636" i="60"/>
  <c r="BT636" i="60"/>
  <c r="BS636" i="60"/>
  <c r="BR636" i="60"/>
  <c r="CC635" i="60"/>
  <c r="CB635" i="60"/>
  <c r="CA635" i="60"/>
  <c r="BZ635" i="60"/>
  <c r="BY635" i="60"/>
  <c r="BX635" i="60"/>
  <c r="BW635" i="60"/>
  <c r="BV635" i="60"/>
  <c r="BU635" i="60"/>
  <c r="BT635" i="60"/>
  <c r="BS635" i="60"/>
  <c r="BR635" i="60"/>
  <c r="CC634" i="60"/>
  <c r="CB634" i="60"/>
  <c r="CA634" i="60"/>
  <c r="BZ634" i="60"/>
  <c r="BY634" i="60"/>
  <c r="BX634" i="60"/>
  <c r="BW634" i="60"/>
  <c r="BV634" i="60"/>
  <c r="BU634" i="60"/>
  <c r="BT634" i="60"/>
  <c r="BS634" i="60"/>
  <c r="BR634" i="60"/>
  <c r="CC633" i="60"/>
  <c r="CB633" i="60"/>
  <c r="CA633" i="60"/>
  <c r="BZ633" i="60"/>
  <c r="BY633" i="60"/>
  <c r="BX633" i="60"/>
  <c r="BW633" i="60"/>
  <c r="BV633" i="60"/>
  <c r="BU633" i="60"/>
  <c r="BT633" i="60"/>
  <c r="BS633" i="60"/>
  <c r="BR633" i="60"/>
  <c r="CC632" i="60"/>
  <c r="CB632" i="60"/>
  <c r="CA632" i="60"/>
  <c r="BZ632" i="60"/>
  <c r="BY632" i="60"/>
  <c r="BX632" i="60"/>
  <c r="BW632" i="60"/>
  <c r="BV632" i="60"/>
  <c r="BU632" i="60"/>
  <c r="BT632" i="60"/>
  <c r="BS632" i="60"/>
  <c r="BR632" i="60"/>
  <c r="CC631" i="60"/>
  <c r="CB631" i="60"/>
  <c r="CA631" i="60"/>
  <c r="BZ631" i="60"/>
  <c r="BY631" i="60"/>
  <c r="BX631" i="60"/>
  <c r="BW631" i="60"/>
  <c r="BV631" i="60"/>
  <c r="BU631" i="60"/>
  <c r="BT631" i="60"/>
  <c r="BS631" i="60"/>
  <c r="BR631" i="60"/>
  <c r="CC630" i="60"/>
  <c r="CB630" i="60"/>
  <c r="CA630" i="60"/>
  <c r="BZ630" i="60"/>
  <c r="BY630" i="60"/>
  <c r="BX630" i="60"/>
  <c r="BW630" i="60"/>
  <c r="BV630" i="60"/>
  <c r="BU630" i="60"/>
  <c r="BT630" i="60"/>
  <c r="BS630" i="60"/>
  <c r="BR630" i="60"/>
  <c r="CC629" i="60"/>
  <c r="CB629" i="60"/>
  <c r="CA629" i="60"/>
  <c r="BZ629" i="60"/>
  <c r="BY629" i="60"/>
  <c r="BX629" i="60"/>
  <c r="BW629" i="60"/>
  <c r="BV629" i="60"/>
  <c r="BU629" i="60"/>
  <c r="BT629" i="60"/>
  <c r="BS629" i="60"/>
  <c r="BR629" i="60"/>
  <c r="CC628" i="60"/>
  <c r="CB628" i="60"/>
  <c r="CA628" i="60"/>
  <c r="BZ628" i="60"/>
  <c r="BY628" i="60"/>
  <c r="BX628" i="60"/>
  <c r="BW628" i="60"/>
  <c r="BV628" i="60"/>
  <c r="BU628" i="60"/>
  <c r="BT628" i="60"/>
  <c r="BS628" i="60"/>
  <c r="BR628" i="60"/>
  <c r="CC627" i="60"/>
  <c r="CB627" i="60"/>
  <c r="CA627" i="60"/>
  <c r="BZ627" i="60"/>
  <c r="BY627" i="60"/>
  <c r="BX627" i="60"/>
  <c r="BW627" i="60"/>
  <c r="BV627" i="60"/>
  <c r="BU627" i="60"/>
  <c r="BT627" i="60"/>
  <c r="BS627" i="60"/>
  <c r="BR627" i="60"/>
  <c r="CC626" i="60"/>
  <c r="CB626" i="60"/>
  <c r="CA626" i="60"/>
  <c r="BZ626" i="60"/>
  <c r="BY626" i="60"/>
  <c r="BX626" i="60"/>
  <c r="BW626" i="60"/>
  <c r="BV626" i="60"/>
  <c r="BU626" i="60"/>
  <c r="BT626" i="60"/>
  <c r="BS626" i="60"/>
  <c r="BR626" i="60"/>
  <c r="CC625" i="60"/>
  <c r="CB625" i="60"/>
  <c r="CA625" i="60"/>
  <c r="BZ625" i="60"/>
  <c r="BY625" i="60"/>
  <c r="BX625" i="60"/>
  <c r="BW625" i="60"/>
  <c r="BV625" i="60"/>
  <c r="BU625" i="60"/>
  <c r="BT625" i="60"/>
  <c r="BS625" i="60"/>
  <c r="BR625" i="60"/>
  <c r="CC624" i="60"/>
  <c r="CB624" i="60"/>
  <c r="CA624" i="60"/>
  <c r="BZ624" i="60"/>
  <c r="BY624" i="60"/>
  <c r="BX624" i="60"/>
  <c r="BW624" i="60"/>
  <c r="BV624" i="60"/>
  <c r="BU624" i="60"/>
  <c r="BT624" i="60"/>
  <c r="BS624" i="60"/>
  <c r="BR624" i="60"/>
  <c r="CC623" i="60"/>
  <c r="CB623" i="60"/>
  <c r="CA623" i="60"/>
  <c r="BZ623" i="60"/>
  <c r="BY623" i="60"/>
  <c r="BX623" i="60"/>
  <c r="BW623" i="60"/>
  <c r="BV623" i="60"/>
  <c r="BU623" i="60"/>
  <c r="BT623" i="60"/>
  <c r="BS623" i="60"/>
  <c r="BR623" i="60"/>
  <c r="CC622" i="60"/>
  <c r="CB622" i="60"/>
  <c r="CA622" i="60"/>
  <c r="BZ622" i="60"/>
  <c r="BY622" i="60"/>
  <c r="BX622" i="60"/>
  <c r="BW622" i="60"/>
  <c r="BV622" i="60"/>
  <c r="BU622" i="60"/>
  <c r="BT622" i="60"/>
  <c r="BS622" i="60"/>
  <c r="BR622" i="60"/>
  <c r="CC621" i="60"/>
  <c r="CB621" i="60"/>
  <c r="CA621" i="60"/>
  <c r="BZ621" i="60"/>
  <c r="BY621" i="60"/>
  <c r="BX621" i="60"/>
  <c r="BW621" i="60"/>
  <c r="BV621" i="60"/>
  <c r="BU621" i="60"/>
  <c r="BT621" i="60"/>
  <c r="BS621" i="60"/>
  <c r="BR621" i="60"/>
  <c r="CC620" i="60"/>
  <c r="CB620" i="60"/>
  <c r="CA620" i="60"/>
  <c r="BZ620" i="60"/>
  <c r="BY620" i="60"/>
  <c r="BX620" i="60"/>
  <c r="BW620" i="60"/>
  <c r="BV620" i="60"/>
  <c r="BU620" i="60"/>
  <c r="BT620" i="60"/>
  <c r="BS620" i="60"/>
  <c r="BR620" i="60"/>
  <c r="CC619" i="60"/>
  <c r="CB619" i="60"/>
  <c r="CA619" i="60"/>
  <c r="BZ619" i="60"/>
  <c r="BY619" i="60"/>
  <c r="BX619" i="60"/>
  <c r="BW619" i="60"/>
  <c r="BV619" i="60"/>
  <c r="BU619" i="60"/>
  <c r="BT619" i="60"/>
  <c r="BS619" i="60"/>
  <c r="BR619" i="60"/>
  <c r="CC618" i="60"/>
  <c r="CB618" i="60"/>
  <c r="CA618" i="60"/>
  <c r="BZ618" i="60"/>
  <c r="BY618" i="60"/>
  <c r="BX618" i="60"/>
  <c r="BW618" i="60"/>
  <c r="BV618" i="60"/>
  <c r="BU618" i="60"/>
  <c r="BT618" i="60"/>
  <c r="BS618" i="60"/>
  <c r="BR618" i="60"/>
  <c r="CC617" i="60"/>
  <c r="CB617" i="60"/>
  <c r="CA617" i="60"/>
  <c r="BZ617" i="60"/>
  <c r="BY617" i="60"/>
  <c r="BX617" i="60"/>
  <c r="BW617" i="60"/>
  <c r="BV617" i="60"/>
  <c r="BU617" i="60"/>
  <c r="BT617" i="60"/>
  <c r="BS617" i="60"/>
  <c r="BR617" i="60"/>
  <c r="CC616" i="60"/>
  <c r="CB616" i="60"/>
  <c r="CA616" i="60"/>
  <c r="BZ616" i="60"/>
  <c r="BY616" i="60"/>
  <c r="BX616" i="60"/>
  <c r="BW616" i="60"/>
  <c r="BV616" i="60"/>
  <c r="BU616" i="60"/>
  <c r="BT616" i="60"/>
  <c r="BS616" i="60"/>
  <c r="BR616" i="60"/>
  <c r="CC615" i="60"/>
  <c r="CB615" i="60"/>
  <c r="CA615" i="60"/>
  <c r="BZ615" i="60"/>
  <c r="BY615" i="60"/>
  <c r="BX615" i="60"/>
  <c r="BW615" i="60"/>
  <c r="BV615" i="60"/>
  <c r="BU615" i="60"/>
  <c r="BT615" i="60"/>
  <c r="BS615" i="60"/>
  <c r="BR615" i="60"/>
  <c r="CC614" i="60"/>
  <c r="CB614" i="60"/>
  <c r="CA614" i="60"/>
  <c r="BZ614" i="60"/>
  <c r="BY614" i="60"/>
  <c r="BX614" i="60"/>
  <c r="BW614" i="60"/>
  <c r="BV614" i="60"/>
  <c r="BU614" i="60"/>
  <c r="BT614" i="60"/>
  <c r="BS614" i="60"/>
  <c r="BR614" i="60"/>
  <c r="CC613" i="60"/>
  <c r="CB613" i="60"/>
  <c r="CA613" i="60"/>
  <c r="BZ613" i="60"/>
  <c r="BY613" i="60"/>
  <c r="BX613" i="60"/>
  <c r="BW613" i="60"/>
  <c r="BV613" i="60"/>
  <c r="BU613" i="60"/>
  <c r="BT613" i="60"/>
  <c r="BS613" i="60"/>
  <c r="BR613" i="60"/>
  <c r="CC612" i="60"/>
  <c r="CB612" i="60"/>
  <c r="CA612" i="60"/>
  <c r="BZ612" i="60"/>
  <c r="BY612" i="60"/>
  <c r="BX612" i="60"/>
  <c r="BW612" i="60"/>
  <c r="BV612" i="60"/>
  <c r="BU612" i="60"/>
  <c r="BT612" i="60"/>
  <c r="BS612" i="60"/>
  <c r="BR612" i="60"/>
  <c r="CC611" i="60"/>
  <c r="CB611" i="60"/>
  <c r="CA611" i="60"/>
  <c r="BZ611" i="60"/>
  <c r="BY611" i="60"/>
  <c r="BX611" i="60"/>
  <c r="BW611" i="60"/>
  <c r="BV611" i="60"/>
  <c r="BU611" i="60"/>
  <c r="BT611" i="60"/>
  <c r="BS611" i="60"/>
  <c r="BR611" i="60"/>
  <c r="CC610" i="60"/>
  <c r="CB610" i="60"/>
  <c r="CA610" i="60"/>
  <c r="BZ610" i="60"/>
  <c r="BY610" i="60"/>
  <c r="BX610" i="60"/>
  <c r="BW610" i="60"/>
  <c r="BV610" i="60"/>
  <c r="BU610" i="60"/>
  <c r="BT610" i="60"/>
  <c r="BS610" i="60"/>
  <c r="BR610" i="60"/>
  <c r="CC609" i="60"/>
  <c r="CB609" i="60"/>
  <c r="CA609" i="60"/>
  <c r="BZ609" i="60"/>
  <c r="BY609" i="60"/>
  <c r="BX609" i="60"/>
  <c r="BW609" i="60"/>
  <c r="BV609" i="60"/>
  <c r="BU609" i="60"/>
  <c r="BT609" i="60"/>
  <c r="BS609" i="60"/>
  <c r="BR609" i="60"/>
  <c r="CC608" i="60"/>
  <c r="CB608" i="60"/>
  <c r="CA608" i="60"/>
  <c r="BZ608" i="60"/>
  <c r="BY608" i="60"/>
  <c r="BX608" i="60"/>
  <c r="BW608" i="60"/>
  <c r="BV608" i="60"/>
  <c r="BU608" i="60"/>
  <c r="BT608" i="60"/>
  <c r="BS608" i="60"/>
  <c r="BR608" i="60"/>
  <c r="CC607" i="60"/>
  <c r="CB607" i="60"/>
  <c r="CA607" i="60"/>
  <c r="BZ607" i="60"/>
  <c r="BY607" i="60"/>
  <c r="BX607" i="60"/>
  <c r="BW607" i="60"/>
  <c r="BV607" i="60"/>
  <c r="BU607" i="60"/>
  <c r="BT607" i="60"/>
  <c r="BS607" i="60"/>
  <c r="BR607" i="60"/>
  <c r="CC606" i="60"/>
  <c r="CB606" i="60"/>
  <c r="CA606" i="60"/>
  <c r="BZ606" i="60"/>
  <c r="BY606" i="60"/>
  <c r="BX606" i="60"/>
  <c r="BW606" i="60"/>
  <c r="BV606" i="60"/>
  <c r="BU606" i="60"/>
  <c r="BT606" i="60"/>
  <c r="BS606" i="60"/>
  <c r="BR606" i="60"/>
  <c r="CC605" i="60"/>
  <c r="CB605" i="60"/>
  <c r="CA605" i="60"/>
  <c r="BZ605" i="60"/>
  <c r="BY605" i="60"/>
  <c r="BX605" i="60"/>
  <c r="BW605" i="60"/>
  <c r="BV605" i="60"/>
  <c r="BU605" i="60"/>
  <c r="BT605" i="60"/>
  <c r="BS605" i="60"/>
  <c r="BR605" i="60"/>
  <c r="CC604" i="60"/>
  <c r="CB604" i="60"/>
  <c r="CA604" i="60"/>
  <c r="BZ604" i="60"/>
  <c r="BY604" i="60"/>
  <c r="BX604" i="60"/>
  <c r="BW604" i="60"/>
  <c r="BV604" i="60"/>
  <c r="BU604" i="60"/>
  <c r="BT604" i="60"/>
  <c r="BS604" i="60"/>
  <c r="BR604" i="60"/>
  <c r="CC603" i="60"/>
  <c r="CB603" i="60"/>
  <c r="CA603" i="60"/>
  <c r="BZ603" i="60"/>
  <c r="BY603" i="60"/>
  <c r="BX603" i="60"/>
  <c r="BW603" i="60"/>
  <c r="BV603" i="60"/>
  <c r="BU603" i="60"/>
  <c r="BT603" i="60"/>
  <c r="BS603" i="60"/>
  <c r="BR603" i="60"/>
  <c r="CC602" i="60"/>
  <c r="CB602" i="60"/>
  <c r="CA602" i="60"/>
  <c r="BZ602" i="60"/>
  <c r="BY602" i="60"/>
  <c r="BX602" i="60"/>
  <c r="BW602" i="60"/>
  <c r="BV602" i="60"/>
  <c r="BU602" i="60"/>
  <c r="BT602" i="60"/>
  <c r="BS602" i="60"/>
  <c r="BR602" i="60"/>
  <c r="CC601" i="60"/>
  <c r="CB601" i="60"/>
  <c r="CA601" i="60"/>
  <c r="BZ601" i="60"/>
  <c r="BY601" i="60"/>
  <c r="BX601" i="60"/>
  <c r="BW601" i="60"/>
  <c r="BV601" i="60"/>
  <c r="BU601" i="60"/>
  <c r="BT601" i="60"/>
  <c r="BS601" i="60"/>
  <c r="BR601" i="60"/>
  <c r="CC600" i="60"/>
  <c r="CB600" i="60"/>
  <c r="CA600" i="60"/>
  <c r="BZ600" i="60"/>
  <c r="BY600" i="60"/>
  <c r="BX600" i="60"/>
  <c r="BW600" i="60"/>
  <c r="BV600" i="60"/>
  <c r="BU600" i="60"/>
  <c r="BT600" i="60"/>
  <c r="BS600" i="60"/>
  <c r="BR600" i="60"/>
  <c r="CC599" i="60"/>
  <c r="CB599" i="60"/>
  <c r="CA599" i="60"/>
  <c r="BZ599" i="60"/>
  <c r="BY599" i="60"/>
  <c r="BX599" i="60"/>
  <c r="BW599" i="60"/>
  <c r="BV599" i="60"/>
  <c r="BU599" i="60"/>
  <c r="BT599" i="60"/>
  <c r="BS599" i="60"/>
  <c r="BR599" i="60"/>
  <c r="CC598" i="60"/>
  <c r="CB598" i="60"/>
  <c r="CA598" i="60"/>
  <c r="BZ598" i="60"/>
  <c r="BY598" i="60"/>
  <c r="BX598" i="60"/>
  <c r="BW598" i="60"/>
  <c r="BV598" i="60"/>
  <c r="BU598" i="60"/>
  <c r="BT598" i="60"/>
  <c r="BS598" i="60"/>
  <c r="BR598" i="60"/>
  <c r="CC597" i="60"/>
  <c r="CB597" i="60"/>
  <c r="CA597" i="60"/>
  <c r="BZ597" i="60"/>
  <c r="BY597" i="60"/>
  <c r="BX597" i="60"/>
  <c r="BW597" i="60"/>
  <c r="BV597" i="60"/>
  <c r="BU597" i="60"/>
  <c r="BT597" i="60"/>
  <c r="BS597" i="60"/>
  <c r="BR597" i="60"/>
  <c r="CC596" i="60"/>
  <c r="CB596" i="60"/>
  <c r="CA596" i="60"/>
  <c r="BZ596" i="60"/>
  <c r="BY596" i="60"/>
  <c r="BX596" i="60"/>
  <c r="BW596" i="60"/>
  <c r="BV596" i="60"/>
  <c r="BU596" i="60"/>
  <c r="BT596" i="60"/>
  <c r="BS596" i="60"/>
  <c r="BR596" i="60"/>
  <c r="CC595" i="60"/>
  <c r="CB595" i="60"/>
  <c r="CA595" i="60"/>
  <c r="BZ595" i="60"/>
  <c r="BY595" i="60"/>
  <c r="BX595" i="60"/>
  <c r="BW595" i="60"/>
  <c r="BV595" i="60"/>
  <c r="BU595" i="60"/>
  <c r="BT595" i="60"/>
  <c r="BS595" i="60"/>
  <c r="BR595" i="60"/>
  <c r="CC594" i="60"/>
  <c r="CB594" i="60"/>
  <c r="CA594" i="60"/>
  <c r="BZ594" i="60"/>
  <c r="BY594" i="60"/>
  <c r="BX594" i="60"/>
  <c r="BW594" i="60"/>
  <c r="BV594" i="60"/>
  <c r="BU594" i="60"/>
  <c r="BT594" i="60"/>
  <c r="BS594" i="60"/>
  <c r="BR594" i="60"/>
  <c r="CC593" i="60"/>
  <c r="CB593" i="60"/>
  <c r="CA593" i="60"/>
  <c r="BZ593" i="60"/>
  <c r="BY593" i="60"/>
  <c r="BX593" i="60"/>
  <c r="BW593" i="60"/>
  <c r="BV593" i="60"/>
  <c r="BU593" i="60"/>
  <c r="BT593" i="60"/>
  <c r="BS593" i="60"/>
  <c r="BR593" i="60"/>
  <c r="CC592" i="60"/>
  <c r="CB592" i="60"/>
  <c r="CA592" i="60"/>
  <c r="BZ592" i="60"/>
  <c r="BY592" i="60"/>
  <c r="BX592" i="60"/>
  <c r="BW592" i="60"/>
  <c r="BV592" i="60"/>
  <c r="BU592" i="60"/>
  <c r="BT592" i="60"/>
  <c r="BS592" i="60"/>
  <c r="BR592" i="60"/>
  <c r="CC591" i="60"/>
  <c r="CB591" i="60"/>
  <c r="CA591" i="60"/>
  <c r="BZ591" i="60"/>
  <c r="BY591" i="60"/>
  <c r="BX591" i="60"/>
  <c r="BW591" i="60"/>
  <c r="BV591" i="60"/>
  <c r="BU591" i="60"/>
  <c r="BT591" i="60"/>
  <c r="BS591" i="60"/>
  <c r="BR591" i="60"/>
  <c r="CC590" i="60"/>
  <c r="CB590" i="60"/>
  <c r="CA590" i="60"/>
  <c r="BZ590" i="60"/>
  <c r="BY590" i="60"/>
  <c r="BX590" i="60"/>
  <c r="BW590" i="60"/>
  <c r="BV590" i="60"/>
  <c r="BU590" i="60"/>
  <c r="BT590" i="60"/>
  <c r="BS590" i="60"/>
  <c r="BR590" i="60"/>
  <c r="CC589" i="60"/>
  <c r="CB589" i="60"/>
  <c r="CA589" i="60"/>
  <c r="BZ589" i="60"/>
  <c r="BY589" i="60"/>
  <c r="BX589" i="60"/>
  <c r="BW589" i="60"/>
  <c r="BV589" i="60"/>
  <c r="BU589" i="60"/>
  <c r="BT589" i="60"/>
  <c r="BS589" i="60"/>
  <c r="BR589" i="60"/>
  <c r="CC588" i="60"/>
  <c r="CB588" i="60"/>
  <c r="CA588" i="60"/>
  <c r="BZ588" i="60"/>
  <c r="BY588" i="60"/>
  <c r="BX588" i="60"/>
  <c r="BW588" i="60"/>
  <c r="BV588" i="60"/>
  <c r="BU588" i="60"/>
  <c r="BT588" i="60"/>
  <c r="BS588" i="60"/>
  <c r="BR588" i="60"/>
  <c r="CC587" i="60"/>
  <c r="CB587" i="60"/>
  <c r="CA587" i="60"/>
  <c r="BZ587" i="60"/>
  <c r="BY587" i="60"/>
  <c r="BX587" i="60"/>
  <c r="BW587" i="60"/>
  <c r="BV587" i="60"/>
  <c r="BU587" i="60"/>
  <c r="BT587" i="60"/>
  <c r="BS587" i="60"/>
  <c r="BR587" i="60"/>
  <c r="CC586" i="60"/>
  <c r="CB586" i="60"/>
  <c r="CA586" i="60"/>
  <c r="BZ586" i="60"/>
  <c r="BY586" i="60"/>
  <c r="BX586" i="60"/>
  <c r="BW586" i="60"/>
  <c r="BV586" i="60"/>
  <c r="BU586" i="60"/>
  <c r="BT586" i="60"/>
  <c r="BS586" i="60"/>
  <c r="BR586" i="60"/>
  <c r="CC585" i="60"/>
  <c r="CB585" i="60"/>
  <c r="CA585" i="60"/>
  <c r="BZ585" i="60"/>
  <c r="BY585" i="60"/>
  <c r="BX585" i="60"/>
  <c r="BW585" i="60"/>
  <c r="BV585" i="60"/>
  <c r="BU585" i="60"/>
  <c r="BT585" i="60"/>
  <c r="BS585" i="60"/>
  <c r="BR585" i="60"/>
  <c r="CC584" i="60"/>
  <c r="CB584" i="60"/>
  <c r="CA584" i="60"/>
  <c r="BZ584" i="60"/>
  <c r="BY584" i="60"/>
  <c r="BX584" i="60"/>
  <c r="BW584" i="60"/>
  <c r="BV584" i="60"/>
  <c r="BU584" i="60"/>
  <c r="BT584" i="60"/>
  <c r="BS584" i="60"/>
  <c r="BR584" i="60"/>
  <c r="CC583" i="60"/>
  <c r="CB583" i="60"/>
  <c r="CA583" i="60"/>
  <c r="BZ583" i="60"/>
  <c r="BY583" i="60"/>
  <c r="BX583" i="60"/>
  <c r="BW583" i="60"/>
  <c r="BV583" i="60"/>
  <c r="BU583" i="60"/>
  <c r="BT583" i="60"/>
  <c r="BS583" i="60"/>
  <c r="BR583" i="60"/>
  <c r="CC582" i="60"/>
  <c r="CB582" i="60"/>
  <c r="CA582" i="60"/>
  <c r="BZ582" i="60"/>
  <c r="BY582" i="60"/>
  <c r="BX582" i="60"/>
  <c r="BW582" i="60"/>
  <c r="BV582" i="60"/>
  <c r="BU582" i="60"/>
  <c r="BT582" i="60"/>
  <c r="BS582" i="60"/>
  <c r="BR582" i="60"/>
  <c r="CC581" i="60"/>
  <c r="CB581" i="60"/>
  <c r="CA581" i="60"/>
  <c r="BZ581" i="60"/>
  <c r="BY581" i="60"/>
  <c r="BX581" i="60"/>
  <c r="BW581" i="60"/>
  <c r="BV581" i="60"/>
  <c r="BU581" i="60"/>
  <c r="BT581" i="60"/>
  <c r="BS581" i="60"/>
  <c r="BR581" i="60"/>
  <c r="CC580" i="60"/>
  <c r="CB580" i="60"/>
  <c r="CA580" i="60"/>
  <c r="BZ580" i="60"/>
  <c r="BY580" i="60"/>
  <c r="BX580" i="60"/>
  <c r="BW580" i="60"/>
  <c r="BV580" i="60"/>
  <c r="BU580" i="60"/>
  <c r="BT580" i="60"/>
  <c r="BS580" i="60"/>
  <c r="BR580" i="60"/>
  <c r="CC579" i="60"/>
  <c r="CB579" i="60"/>
  <c r="CA579" i="60"/>
  <c r="BZ579" i="60"/>
  <c r="BY579" i="60"/>
  <c r="BX579" i="60"/>
  <c r="BW579" i="60"/>
  <c r="BV579" i="60"/>
  <c r="BU579" i="60"/>
  <c r="BT579" i="60"/>
  <c r="BS579" i="60"/>
  <c r="BR579" i="60"/>
  <c r="CC578" i="60"/>
  <c r="CB578" i="60"/>
  <c r="CA578" i="60"/>
  <c r="BZ578" i="60"/>
  <c r="BY578" i="60"/>
  <c r="BX578" i="60"/>
  <c r="BW578" i="60"/>
  <c r="BV578" i="60"/>
  <c r="BU578" i="60"/>
  <c r="BT578" i="60"/>
  <c r="BS578" i="60"/>
  <c r="BR578" i="60"/>
  <c r="CC577" i="60"/>
  <c r="CB577" i="60"/>
  <c r="CA577" i="60"/>
  <c r="BZ577" i="60"/>
  <c r="BY577" i="60"/>
  <c r="BX577" i="60"/>
  <c r="BW577" i="60"/>
  <c r="BV577" i="60"/>
  <c r="BU577" i="60"/>
  <c r="BT577" i="60"/>
  <c r="BS577" i="60"/>
  <c r="BR577" i="60"/>
  <c r="CC576" i="60"/>
  <c r="CB576" i="60"/>
  <c r="CA576" i="60"/>
  <c r="BZ576" i="60"/>
  <c r="BY576" i="60"/>
  <c r="BX576" i="60"/>
  <c r="BW576" i="60"/>
  <c r="BV576" i="60"/>
  <c r="BU576" i="60"/>
  <c r="BT576" i="60"/>
  <c r="BS576" i="60"/>
  <c r="BR576" i="60"/>
  <c r="CC575" i="60"/>
  <c r="CB575" i="60"/>
  <c r="CA575" i="60"/>
  <c r="BZ575" i="60"/>
  <c r="BY575" i="60"/>
  <c r="BX575" i="60"/>
  <c r="BW575" i="60"/>
  <c r="BV575" i="60"/>
  <c r="BU575" i="60"/>
  <c r="BT575" i="60"/>
  <c r="BS575" i="60"/>
  <c r="BR575" i="60"/>
  <c r="CC574" i="60"/>
  <c r="CB574" i="60"/>
  <c r="CA574" i="60"/>
  <c r="BZ574" i="60"/>
  <c r="BY574" i="60"/>
  <c r="BX574" i="60"/>
  <c r="BW574" i="60"/>
  <c r="BV574" i="60"/>
  <c r="BU574" i="60"/>
  <c r="BT574" i="60"/>
  <c r="BS574" i="60"/>
  <c r="BR574" i="60"/>
  <c r="CC573" i="60"/>
  <c r="CB573" i="60"/>
  <c r="CA573" i="60"/>
  <c r="BZ573" i="60"/>
  <c r="BY573" i="60"/>
  <c r="BX573" i="60"/>
  <c r="BW573" i="60"/>
  <c r="BV573" i="60"/>
  <c r="BU573" i="60"/>
  <c r="BT573" i="60"/>
  <c r="BS573" i="60"/>
  <c r="BR573" i="60"/>
  <c r="CC572" i="60"/>
  <c r="CB572" i="60"/>
  <c r="CA572" i="60"/>
  <c r="BZ572" i="60"/>
  <c r="BY572" i="60"/>
  <c r="BX572" i="60"/>
  <c r="BW572" i="60"/>
  <c r="BV572" i="60"/>
  <c r="BU572" i="60"/>
  <c r="BT572" i="60"/>
  <c r="BS572" i="60"/>
  <c r="BR572" i="60"/>
  <c r="CC571" i="60"/>
  <c r="CB571" i="60"/>
  <c r="CA571" i="60"/>
  <c r="BZ571" i="60"/>
  <c r="BY571" i="60"/>
  <c r="BX571" i="60"/>
  <c r="BW571" i="60"/>
  <c r="BV571" i="60"/>
  <c r="BU571" i="60"/>
  <c r="BT571" i="60"/>
  <c r="BS571" i="60"/>
  <c r="BR571" i="60"/>
  <c r="CC570" i="60"/>
  <c r="CB570" i="60"/>
  <c r="CA570" i="60"/>
  <c r="BZ570" i="60"/>
  <c r="BY570" i="60"/>
  <c r="BX570" i="60"/>
  <c r="BW570" i="60"/>
  <c r="BV570" i="60"/>
  <c r="BU570" i="60"/>
  <c r="BT570" i="60"/>
  <c r="BS570" i="60"/>
  <c r="BR570" i="60"/>
  <c r="CC569" i="60"/>
  <c r="CB569" i="60"/>
  <c r="CA569" i="60"/>
  <c r="BZ569" i="60"/>
  <c r="BY569" i="60"/>
  <c r="BX569" i="60"/>
  <c r="BW569" i="60"/>
  <c r="BV569" i="60"/>
  <c r="BU569" i="60"/>
  <c r="BT569" i="60"/>
  <c r="BS569" i="60"/>
  <c r="BR569" i="60"/>
  <c r="CC568" i="60"/>
  <c r="CB568" i="60"/>
  <c r="CA568" i="60"/>
  <c r="BZ568" i="60"/>
  <c r="BY568" i="60"/>
  <c r="BX568" i="60"/>
  <c r="BW568" i="60"/>
  <c r="BV568" i="60"/>
  <c r="BU568" i="60"/>
  <c r="BT568" i="60"/>
  <c r="BS568" i="60"/>
  <c r="BR568" i="60"/>
  <c r="CC567" i="60"/>
  <c r="CB567" i="60"/>
  <c r="CA567" i="60"/>
  <c r="BZ567" i="60"/>
  <c r="BY567" i="60"/>
  <c r="BX567" i="60"/>
  <c r="BW567" i="60"/>
  <c r="BV567" i="60"/>
  <c r="BU567" i="60"/>
  <c r="BT567" i="60"/>
  <c r="BS567" i="60"/>
  <c r="BR567" i="60"/>
  <c r="CC566" i="60"/>
  <c r="CB566" i="60"/>
  <c r="CA566" i="60"/>
  <c r="BZ566" i="60"/>
  <c r="BY566" i="60"/>
  <c r="BX566" i="60"/>
  <c r="BW566" i="60"/>
  <c r="BV566" i="60"/>
  <c r="BU566" i="60"/>
  <c r="BT566" i="60"/>
  <c r="BS566" i="60"/>
  <c r="BR566" i="60"/>
  <c r="CC565" i="60"/>
  <c r="CB565" i="60"/>
  <c r="CA565" i="60"/>
  <c r="BZ565" i="60"/>
  <c r="BY565" i="60"/>
  <c r="BX565" i="60"/>
  <c r="BW565" i="60"/>
  <c r="BV565" i="60"/>
  <c r="BU565" i="60"/>
  <c r="BT565" i="60"/>
  <c r="BS565" i="60"/>
  <c r="BR565" i="60"/>
  <c r="CC564" i="60"/>
  <c r="CB564" i="60"/>
  <c r="CA564" i="60"/>
  <c r="BZ564" i="60"/>
  <c r="BY564" i="60"/>
  <c r="BX564" i="60"/>
  <c r="BW564" i="60"/>
  <c r="BV564" i="60"/>
  <c r="BU564" i="60"/>
  <c r="BT564" i="60"/>
  <c r="BS564" i="60"/>
  <c r="BR564" i="60"/>
  <c r="CC563" i="60"/>
  <c r="CB563" i="60"/>
  <c r="CA563" i="60"/>
  <c r="BZ563" i="60"/>
  <c r="BY563" i="60"/>
  <c r="BX563" i="60"/>
  <c r="BW563" i="60"/>
  <c r="BV563" i="60"/>
  <c r="BU563" i="60"/>
  <c r="BT563" i="60"/>
  <c r="BS563" i="60"/>
  <c r="BR563" i="60"/>
  <c r="CC562" i="60"/>
  <c r="CB562" i="60"/>
  <c r="CA562" i="60"/>
  <c r="BZ562" i="60"/>
  <c r="BY562" i="60"/>
  <c r="BX562" i="60"/>
  <c r="BW562" i="60"/>
  <c r="BV562" i="60"/>
  <c r="BU562" i="60"/>
  <c r="BT562" i="60"/>
  <c r="BS562" i="60"/>
  <c r="BR562" i="60"/>
  <c r="CC561" i="60"/>
  <c r="CB561" i="60"/>
  <c r="CA561" i="60"/>
  <c r="BZ561" i="60"/>
  <c r="BY561" i="60"/>
  <c r="BX561" i="60"/>
  <c r="BW561" i="60"/>
  <c r="BV561" i="60"/>
  <c r="BU561" i="60"/>
  <c r="BT561" i="60"/>
  <c r="BS561" i="60"/>
  <c r="BR561" i="60"/>
  <c r="CC560" i="60"/>
  <c r="CB560" i="60"/>
  <c r="CA560" i="60"/>
  <c r="BZ560" i="60"/>
  <c r="BY560" i="60"/>
  <c r="BX560" i="60"/>
  <c r="BW560" i="60"/>
  <c r="BV560" i="60"/>
  <c r="BU560" i="60"/>
  <c r="BT560" i="60"/>
  <c r="BS560" i="60"/>
  <c r="BR560" i="60"/>
  <c r="CC559" i="60"/>
  <c r="CB559" i="60"/>
  <c r="CA559" i="60"/>
  <c r="BZ559" i="60"/>
  <c r="BY559" i="60"/>
  <c r="BX559" i="60"/>
  <c r="BW559" i="60"/>
  <c r="BV559" i="60"/>
  <c r="BU559" i="60"/>
  <c r="BT559" i="60"/>
  <c r="BS559" i="60"/>
  <c r="BR559" i="60"/>
  <c r="CC558" i="60"/>
  <c r="CB558" i="60"/>
  <c r="CA558" i="60"/>
  <c r="BZ558" i="60"/>
  <c r="BY558" i="60"/>
  <c r="BX558" i="60"/>
  <c r="BW558" i="60"/>
  <c r="BV558" i="60"/>
  <c r="BU558" i="60"/>
  <c r="BT558" i="60"/>
  <c r="BS558" i="60"/>
  <c r="BR558" i="60"/>
  <c r="CC557" i="60"/>
  <c r="CB557" i="60"/>
  <c r="CA557" i="60"/>
  <c r="BZ557" i="60"/>
  <c r="BY557" i="60"/>
  <c r="BX557" i="60"/>
  <c r="BW557" i="60"/>
  <c r="BV557" i="60"/>
  <c r="BU557" i="60"/>
  <c r="BT557" i="60"/>
  <c r="BS557" i="60"/>
  <c r="BR557" i="60"/>
  <c r="CC556" i="60"/>
  <c r="CB556" i="60"/>
  <c r="CA556" i="60"/>
  <c r="BZ556" i="60"/>
  <c r="BY556" i="60"/>
  <c r="BX556" i="60"/>
  <c r="BW556" i="60"/>
  <c r="BV556" i="60"/>
  <c r="BU556" i="60"/>
  <c r="BT556" i="60"/>
  <c r="BS556" i="60"/>
  <c r="BR556" i="60"/>
  <c r="CC555" i="60"/>
  <c r="CB555" i="60"/>
  <c r="CA555" i="60"/>
  <c r="BZ555" i="60"/>
  <c r="BY555" i="60"/>
  <c r="BX555" i="60"/>
  <c r="BW555" i="60"/>
  <c r="BV555" i="60"/>
  <c r="BU555" i="60"/>
  <c r="BT555" i="60"/>
  <c r="BS555" i="60"/>
  <c r="BR555" i="60"/>
  <c r="CC554" i="60"/>
  <c r="CB554" i="60"/>
  <c r="CA554" i="60"/>
  <c r="BZ554" i="60"/>
  <c r="BY554" i="60"/>
  <c r="BX554" i="60"/>
  <c r="BW554" i="60"/>
  <c r="BV554" i="60"/>
  <c r="BU554" i="60"/>
  <c r="BT554" i="60"/>
  <c r="BS554" i="60"/>
  <c r="BR554" i="60"/>
  <c r="CC553" i="60"/>
  <c r="CB553" i="60"/>
  <c r="CA553" i="60"/>
  <c r="BZ553" i="60"/>
  <c r="BY553" i="60"/>
  <c r="BX553" i="60"/>
  <c r="BW553" i="60"/>
  <c r="BV553" i="60"/>
  <c r="BU553" i="60"/>
  <c r="BT553" i="60"/>
  <c r="BS553" i="60"/>
  <c r="BR553" i="60"/>
  <c r="CC552" i="60"/>
  <c r="CB552" i="60"/>
  <c r="CA552" i="60"/>
  <c r="BZ552" i="60"/>
  <c r="BY552" i="60"/>
  <c r="BX552" i="60"/>
  <c r="BW552" i="60"/>
  <c r="BV552" i="60"/>
  <c r="BU552" i="60"/>
  <c r="BT552" i="60"/>
  <c r="BS552" i="60"/>
  <c r="BR552" i="60"/>
  <c r="CC551" i="60"/>
  <c r="CB551" i="60"/>
  <c r="CA551" i="60"/>
  <c r="BZ551" i="60"/>
  <c r="BY551" i="60"/>
  <c r="BX551" i="60"/>
  <c r="BW551" i="60"/>
  <c r="BV551" i="60"/>
  <c r="BU551" i="60"/>
  <c r="BT551" i="60"/>
  <c r="BS551" i="60"/>
  <c r="BR551" i="60"/>
  <c r="CC550" i="60"/>
  <c r="CB550" i="60"/>
  <c r="CA550" i="60"/>
  <c r="BZ550" i="60"/>
  <c r="BY550" i="60"/>
  <c r="BX550" i="60"/>
  <c r="BW550" i="60"/>
  <c r="BV550" i="60"/>
  <c r="BU550" i="60"/>
  <c r="BT550" i="60"/>
  <c r="BS550" i="60"/>
  <c r="BR550" i="60"/>
  <c r="CC549" i="60"/>
  <c r="CB549" i="60"/>
  <c r="CA549" i="60"/>
  <c r="BZ549" i="60"/>
  <c r="BY549" i="60"/>
  <c r="BX549" i="60"/>
  <c r="BW549" i="60"/>
  <c r="BV549" i="60"/>
  <c r="BU549" i="60"/>
  <c r="BT549" i="60"/>
  <c r="BS549" i="60"/>
  <c r="BR549" i="60"/>
  <c r="CC548" i="60"/>
  <c r="CB548" i="60"/>
  <c r="CA548" i="60"/>
  <c r="BZ548" i="60"/>
  <c r="BY548" i="60"/>
  <c r="BX548" i="60"/>
  <c r="BW548" i="60"/>
  <c r="BV548" i="60"/>
  <c r="BU548" i="60"/>
  <c r="BT548" i="60"/>
  <c r="BS548" i="60"/>
  <c r="BR548" i="60"/>
  <c r="CC547" i="60"/>
  <c r="CB547" i="60"/>
  <c r="CA547" i="60"/>
  <c r="BZ547" i="60"/>
  <c r="BY547" i="60"/>
  <c r="BX547" i="60"/>
  <c r="BW547" i="60"/>
  <c r="BV547" i="60"/>
  <c r="BU547" i="60"/>
  <c r="BT547" i="60"/>
  <c r="BS547" i="60"/>
  <c r="BR547" i="60"/>
  <c r="CC546" i="60"/>
  <c r="CB546" i="60"/>
  <c r="CA546" i="60"/>
  <c r="BZ546" i="60"/>
  <c r="BY546" i="60"/>
  <c r="BX546" i="60"/>
  <c r="BW546" i="60"/>
  <c r="BV546" i="60"/>
  <c r="BU546" i="60"/>
  <c r="BT546" i="60"/>
  <c r="BS546" i="60"/>
  <c r="BR546" i="60"/>
  <c r="CC545" i="60"/>
  <c r="CB545" i="60"/>
  <c r="CA545" i="60"/>
  <c r="BZ545" i="60"/>
  <c r="BY545" i="60"/>
  <c r="BX545" i="60"/>
  <c r="BW545" i="60"/>
  <c r="BV545" i="60"/>
  <c r="BU545" i="60"/>
  <c r="BT545" i="60"/>
  <c r="BS545" i="60"/>
  <c r="BR545" i="60"/>
  <c r="CC544" i="60"/>
  <c r="CB544" i="60"/>
  <c r="CA544" i="60"/>
  <c r="BZ544" i="60"/>
  <c r="BY544" i="60"/>
  <c r="BX544" i="60"/>
  <c r="BW544" i="60"/>
  <c r="BV544" i="60"/>
  <c r="BU544" i="60"/>
  <c r="BT544" i="60"/>
  <c r="BS544" i="60"/>
  <c r="BR544" i="60"/>
  <c r="CC543" i="60"/>
  <c r="CB543" i="60"/>
  <c r="CA543" i="60"/>
  <c r="BZ543" i="60"/>
  <c r="BY543" i="60"/>
  <c r="BX543" i="60"/>
  <c r="BW543" i="60"/>
  <c r="BV543" i="60"/>
  <c r="BU543" i="60"/>
  <c r="BT543" i="60"/>
  <c r="BS543" i="60"/>
  <c r="BR543" i="60"/>
  <c r="CC542" i="60"/>
  <c r="CB542" i="60"/>
  <c r="CA542" i="60"/>
  <c r="BZ542" i="60"/>
  <c r="BY542" i="60"/>
  <c r="BX542" i="60"/>
  <c r="BW542" i="60"/>
  <c r="BV542" i="60"/>
  <c r="BU542" i="60"/>
  <c r="BT542" i="60"/>
  <c r="BS542" i="60"/>
  <c r="BR542" i="60"/>
  <c r="CC541" i="60"/>
  <c r="CB541" i="60"/>
  <c r="CA541" i="60"/>
  <c r="BZ541" i="60"/>
  <c r="BY541" i="60"/>
  <c r="BX541" i="60"/>
  <c r="BW541" i="60"/>
  <c r="BV541" i="60"/>
  <c r="BU541" i="60"/>
  <c r="BT541" i="60"/>
  <c r="BS541" i="60"/>
  <c r="BR541" i="60"/>
  <c r="CC540" i="60"/>
  <c r="CB540" i="60"/>
  <c r="CA540" i="60"/>
  <c r="BZ540" i="60"/>
  <c r="BY540" i="60"/>
  <c r="BX540" i="60"/>
  <c r="BW540" i="60"/>
  <c r="BV540" i="60"/>
  <c r="BU540" i="60"/>
  <c r="BT540" i="60"/>
  <c r="BS540" i="60"/>
  <c r="BR540" i="60"/>
  <c r="CC539" i="60"/>
  <c r="CB539" i="60"/>
  <c r="CA539" i="60"/>
  <c r="BZ539" i="60"/>
  <c r="BY539" i="60"/>
  <c r="BX539" i="60"/>
  <c r="BW539" i="60"/>
  <c r="BV539" i="60"/>
  <c r="BU539" i="60"/>
  <c r="BT539" i="60"/>
  <c r="BS539" i="60"/>
  <c r="BR539" i="60"/>
  <c r="CC538" i="60"/>
  <c r="CB538" i="60"/>
  <c r="CA538" i="60"/>
  <c r="BZ538" i="60"/>
  <c r="BY538" i="60"/>
  <c r="BX538" i="60"/>
  <c r="BW538" i="60"/>
  <c r="BV538" i="60"/>
  <c r="BU538" i="60"/>
  <c r="BT538" i="60"/>
  <c r="BS538" i="60"/>
  <c r="BR538" i="60"/>
  <c r="CC537" i="60"/>
  <c r="CB537" i="60"/>
  <c r="CA537" i="60"/>
  <c r="BZ537" i="60"/>
  <c r="BY537" i="60"/>
  <c r="BX537" i="60"/>
  <c r="BW537" i="60"/>
  <c r="BV537" i="60"/>
  <c r="BU537" i="60"/>
  <c r="BT537" i="60"/>
  <c r="BS537" i="60"/>
  <c r="BR537" i="60"/>
  <c r="CC536" i="60"/>
  <c r="CB536" i="60"/>
  <c r="CA536" i="60"/>
  <c r="BZ536" i="60"/>
  <c r="BY536" i="60"/>
  <c r="BX536" i="60"/>
  <c r="BW536" i="60"/>
  <c r="BV536" i="60"/>
  <c r="BU536" i="60"/>
  <c r="BT536" i="60"/>
  <c r="BS536" i="60"/>
  <c r="BR536" i="60"/>
  <c r="CC535" i="60"/>
  <c r="CB535" i="60"/>
  <c r="CA535" i="60"/>
  <c r="BZ535" i="60"/>
  <c r="BY535" i="60"/>
  <c r="BX535" i="60"/>
  <c r="BW535" i="60"/>
  <c r="BV535" i="60"/>
  <c r="BU535" i="60"/>
  <c r="BT535" i="60"/>
  <c r="BS535" i="60"/>
  <c r="BR535" i="60"/>
  <c r="CC534" i="60"/>
  <c r="CB534" i="60"/>
  <c r="CA534" i="60"/>
  <c r="BZ534" i="60"/>
  <c r="BY534" i="60"/>
  <c r="BX534" i="60"/>
  <c r="BW534" i="60"/>
  <c r="BV534" i="60"/>
  <c r="BU534" i="60"/>
  <c r="BT534" i="60"/>
  <c r="BS534" i="60"/>
  <c r="BR534" i="60"/>
  <c r="CC533" i="60"/>
  <c r="CB533" i="60"/>
  <c r="CA533" i="60"/>
  <c r="BZ533" i="60"/>
  <c r="BY533" i="60"/>
  <c r="BX533" i="60"/>
  <c r="BW533" i="60"/>
  <c r="BV533" i="60"/>
  <c r="BU533" i="60"/>
  <c r="BT533" i="60"/>
  <c r="BS533" i="60"/>
  <c r="BR533" i="60"/>
  <c r="CC532" i="60"/>
  <c r="CB532" i="60"/>
  <c r="CA532" i="60"/>
  <c r="BZ532" i="60"/>
  <c r="BY532" i="60"/>
  <c r="BX532" i="60"/>
  <c r="BW532" i="60"/>
  <c r="BV532" i="60"/>
  <c r="BU532" i="60"/>
  <c r="BT532" i="60"/>
  <c r="BS532" i="60"/>
  <c r="BR532" i="60"/>
  <c r="CC531" i="60"/>
  <c r="CB531" i="60"/>
  <c r="CA531" i="60"/>
  <c r="BZ531" i="60"/>
  <c r="BY531" i="60"/>
  <c r="BX531" i="60"/>
  <c r="BW531" i="60"/>
  <c r="BV531" i="60"/>
  <c r="BU531" i="60"/>
  <c r="BT531" i="60"/>
  <c r="BS531" i="60"/>
  <c r="BR531" i="60"/>
  <c r="CC530" i="60"/>
  <c r="CB530" i="60"/>
  <c r="CA530" i="60"/>
  <c r="BZ530" i="60"/>
  <c r="BY530" i="60"/>
  <c r="BX530" i="60"/>
  <c r="BW530" i="60"/>
  <c r="BV530" i="60"/>
  <c r="BU530" i="60"/>
  <c r="BT530" i="60"/>
  <c r="BS530" i="60"/>
  <c r="BR530" i="60"/>
  <c r="CC529" i="60"/>
  <c r="CB529" i="60"/>
  <c r="CA529" i="60"/>
  <c r="BZ529" i="60"/>
  <c r="BY529" i="60"/>
  <c r="BX529" i="60"/>
  <c r="BW529" i="60"/>
  <c r="BV529" i="60"/>
  <c r="BU529" i="60"/>
  <c r="BT529" i="60"/>
  <c r="BS529" i="60"/>
  <c r="BR529" i="60"/>
  <c r="CC528" i="60"/>
  <c r="CB528" i="60"/>
  <c r="CA528" i="60"/>
  <c r="BZ528" i="60"/>
  <c r="BY528" i="60"/>
  <c r="BX528" i="60"/>
  <c r="BW528" i="60"/>
  <c r="BV528" i="60"/>
  <c r="BU528" i="60"/>
  <c r="BT528" i="60"/>
  <c r="BS528" i="60"/>
  <c r="BR528" i="60"/>
  <c r="CC527" i="60"/>
  <c r="CB527" i="60"/>
  <c r="CA527" i="60"/>
  <c r="BZ527" i="60"/>
  <c r="BY527" i="60"/>
  <c r="BX527" i="60"/>
  <c r="BW527" i="60"/>
  <c r="BV527" i="60"/>
  <c r="BU527" i="60"/>
  <c r="BT527" i="60"/>
  <c r="BS527" i="60"/>
  <c r="BR527" i="60"/>
  <c r="CC526" i="60"/>
  <c r="CB526" i="60"/>
  <c r="CA526" i="60"/>
  <c r="BZ526" i="60"/>
  <c r="BY526" i="60"/>
  <c r="BX526" i="60"/>
  <c r="BW526" i="60"/>
  <c r="BV526" i="60"/>
  <c r="BU526" i="60"/>
  <c r="BT526" i="60"/>
  <c r="BS526" i="60"/>
  <c r="BR526" i="60"/>
  <c r="CC525" i="60"/>
  <c r="CB525" i="60"/>
  <c r="CA525" i="60"/>
  <c r="BZ525" i="60"/>
  <c r="BY525" i="60"/>
  <c r="BX525" i="60"/>
  <c r="BW525" i="60"/>
  <c r="BV525" i="60"/>
  <c r="BU525" i="60"/>
  <c r="BT525" i="60"/>
  <c r="BS525" i="60"/>
  <c r="BR525" i="60"/>
  <c r="CC524" i="60"/>
  <c r="CB524" i="60"/>
  <c r="CA524" i="60"/>
  <c r="BZ524" i="60"/>
  <c r="BY524" i="60"/>
  <c r="BX524" i="60"/>
  <c r="BW524" i="60"/>
  <c r="BV524" i="60"/>
  <c r="BU524" i="60"/>
  <c r="BT524" i="60"/>
  <c r="BS524" i="60"/>
  <c r="BR524" i="60"/>
  <c r="CC523" i="60"/>
  <c r="CB523" i="60"/>
  <c r="CA523" i="60"/>
  <c r="BZ523" i="60"/>
  <c r="BY523" i="60"/>
  <c r="BX523" i="60"/>
  <c r="BW523" i="60"/>
  <c r="BV523" i="60"/>
  <c r="BU523" i="60"/>
  <c r="BT523" i="60"/>
  <c r="BS523" i="60"/>
  <c r="BR523" i="60"/>
  <c r="CC522" i="60"/>
  <c r="CB522" i="60"/>
  <c r="CA522" i="60"/>
  <c r="BZ522" i="60"/>
  <c r="BY522" i="60"/>
  <c r="BX522" i="60"/>
  <c r="BW522" i="60"/>
  <c r="BV522" i="60"/>
  <c r="BU522" i="60"/>
  <c r="BT522" i="60"/>
  <c r="BS522" i="60"/>
  <c r="BR522" i="60"/>
  <c r="CC521" i="60"/>
  <c r="CB521" i="60"/>
  <c r="CA521" i="60"/>
  <c r="BZ521" i="60"/>
  <c r="BY521" i="60"/>
  <c r="BX521" i="60"/>
  <c r="BW521" i="60"/>
  <c r="BV521" i="60"/>
  <c r="BU521" i="60"/>
  <c r="BT521" i="60"/>
  <c r="BS521" i="60"/>
  <c r="BR521" i="60"/>
  <c r="CC520" i="60"/>
  <c r="CB520" i="60"/>
  <c r="CA520" i="60"/>
  <c r="BZ520" i="60"/>
  <c r="BY520" i="60"/>
  <c r="BX520" i="60"/>
  <c r="BW520" i="60"/>
  <c r="BV520" i="60"/>
  <c r="BU520" i="60"/>
  <c r="BT520" i="60"/>
  <c r="BS520" i="60"/>
  <c r="BR520" i="60"/>
  <c r="CC519" i="60"/>
  <c r="CB519" i="60"/>
  <c r="CA519" i="60"/>
  <c r="BZ519" i="60"/>
  <c r="BY519" i="60"/>
  <c r="BX519" i="60"/>
  <c r="BW519" i="60"/>
  <c r="BV519" i="60"/>
  <c r="BU519" i="60"/>
  <c r="BT519" i="60"/>
  <c r="BS519" i="60"/>
  <c r="BR519" i="60"/>
  <c r="CC518" i="60"/>
  <c r="CB518" i="60"/>
  <c r="CA518" i="60"/>
  <c r="BZ518" i="60"/>
  <c r="BY518" i="60"/>
  <c r="BX518" i="60"/>
  <c r="BW518" i="60"/>
  <c r="BV518" i="60"/>
  <c r="BU518" i="60"/>
  <c r="BT518" i="60"/>
  <c r="BS518" i="60"/>
  <c r="BR518" i="60"/>
  <c r="CC517" i="60"/>
  <c r="CB517" i="60"/>
  <c r="CA517" i="60"/>
  <c r="BZ517" i="60"/>
  <c r="BY517" i="60"/>
  <c r="BX517" i="60"/>
  <c r="BW517" i="60"/>
  <c r="BV517" i="60"/>
  <c r="BU517" i="60"/>
  <c r="BT517" i="60"/>
  <c r="BS517" i="60"/>
  <c r="BR517" i="60"/>
  <c r="CC516" i="60"/>
  <c r="CB516" i="60"/>
  <c r="CA516" i="60"/>
  <c r="BZ516" i="60"/>
  <c r="BY516" i="60"/>
  <c r="BX516" i="60"/>
  <c r="BW516" i="60"/>
  <c r="BV516" i="60"/>
  <c r="BU516" i="60"/>
  <c r="BT516" i="60"/>
  <c r="BS516" i="60"/>
  <c r="BR516" i="60"/>
  <c r="CC515" i="60"/>
  <c r="CB515" i="60"/>
  <c r="CA515" i="60"/>
  <c r="BZ515" i="60"/>
  <c r="BY515" i="60"/>
  <c r="BX515" i="60"/>
  <c r="BW515" i="60"/>
  <c r="BV515" i="60"/>
  <c r="BU515" i="60"/>
  <c r="BT515" i="60"/>
  <c r="BS515" i="60"/>
  <c r="BR515" i="60"/>
  <c r="CC514" i="60"/>
  <c r="CB514" i="60"/>
  <c r="CA514" i="60"/>
  <c r="BZ514" i="60"/>
  <c r="BY514" i="60"/>
  <c r="BX514" i="60"/>
  <c r="BW514" i="60"/>
  <c r="BV514" i="60"/>
  <c r="BU514" i="60"/>
  <c r="BT514" i="60"/>
  <c r="BS514" i="60"/>
  <c r="BR514" i="60"/>
  <c r="CC513" i="60"/>
  <c r="CB513" i="60"/>
  <c r="CA513" i="60"/>
  <c r="BZ513" i="60"/>
  <c r="BY513" i="60"/>
  <c r="BX513" i="60"/>
  <c r="BW513" i="60"/>
  <c r="BV513" i="60"/>
  <c r="BU513" i="60"/>
  <c r="BT513" i="60"/>
  <c r="BS513" i="60"/>
  <c r="BR513" i="60"/>
  <c r="CC512" i="60"/>
  <c r="CB512" i="60"/>
  <c r="CA512" i="60"/>
  <c r="BZ512" i="60"/>
  <c r="BY512" i="60"/>
  <c r="BX512" i="60"/>
  <c r="BW512" i="60"/>
  <c r="BV512" i="60"/>
  <c r="BU512" i="60"/>
  <c r="BT512" i="60"/>
  <c r="BS512" i="60"/>
  <c r="BR512" i="60"/>
  <c r="CC511" i="60"/>
  <c r="CB511" i="60"/>
  <c r="CA511" i="60"/>
  <c r="BZ511" i="60"/>
  <c r="BY511" i="60"/>
  <c r="BX511" i="60"/>
  <c r="BW511" i="60"/>
  <c r="BV511" i="60"/>
  <c r="BU511" i="60"/>
  <c r="BT511" i="60"/>
  <c r="BS511" i="60"/>
  <c r="BR511" i="60"/>
  <c r="CC510" i="60"/>
  <c r="CB510" i="60"/>
  <c r="CA510" i="60"/>
  <c r="BZ510" i="60"/>
  <c r="BY510" i="60"/>
  <c r="BX510" i="60"/>
  <c r="BW510" i="60"/>
  <c r="BV510" i="60"/>
  <c r="BU510" i="60"/>
  <c r="BT510" i="60"/>
  <c r="BS510" i="60"/>
  <c r="BR510" i="60"/>
  <c r="CC509" i="60"/>
  <c r="CB509" i="60"/>
  <c r="CA509" i="60"/>
  <c r="BZ509" i="60"/>
  <c r="BY509" i="60"/>
  <c r="BX509" i="60"/>
  <c r="BW509" i="60"/>
  <c r="BV509" i="60"/>
  <c r="BU509" i="60"/>
  <c r="BT509" i="60"/>
  <c r="BS509" i="60"/>
  <c r="BR509" i="60"/>
  <c r="CC508" i="60"/>
  <c r="CB508" i="60"/>
  <c r="CA508" i="60"/>
  <c r="BZ508" i="60"/>
  <c r="BY508" i="60"/>
  <c r="BX508" i="60"/>
  <c r="BW508" i="60"/>
  <c r="BV508" i="60"/>
  <c r="BU508" i="60"/>
  <c r="BT508" i="60"/>
  <c r="BS508" i="60"/>
  <c r="BR508" i="60"/>
  <c r="CC507" i="60"/>
  <c r="CB507" i="60"/>
  <c r="CA507" i="60"/>
  <c r="BZ507" i="60"/>
  <c r="BY507" i="60"/>
  <c r="BX507" i="60"/>
  <c r="BW507" i="60"/>
  <c r="BV507" i="60"/>
  <c r="BU507" i="60"/>
  <c r="BT507" i="60"/>
  <c r="BS507" i="60"/>
  <c r="BR507" i="60"/>
  <c r="CC506" i="60"/>
  <c r="CB506" i="60"/>
  <c r="CA506" i="60"/>
  <c r="BZ506" i="60"/>
  <c r="BY506" i="60"/>
  <c r="BX506" i="60"/>
  <c r="BW506" i="60"/>
  <c r="BV506" i="60"/>
  <c r="BU506" i="60"/>
  <c r="BT506" i="60"/>
  <c r="BS506" i="60"/>
  <c r="BR506" i="60"/>
  <c r="CC505" i="60"/>
  <c r="CB505" i="60"/>
  <c r="CA505" i="60"/>
  <c r="BZ505" i="60"/>
  <c r="BY505" i="60"/>
  <c r="BX505" i="60"/>
  <c r="BW505" i="60"/>
  <c r="BV505" i="60"/>
  <c r="BU505" i="60"/>
  <c r="BT505" i="60"/>
  <c r="BS505" i="60"/>
  <c r="BR505" i="60"/>
  <c r="CC504" i="60"/>
  <c r="CB504" i="60"/>
  <c r="CA504" i="60"/>
  <c r="BZ504" i="60"/>
  <c r="BY504" i="60"/>
  <c r="BX504" i="60"/>
  <c r="BW504" i="60"/>
  <c r="BV504" i="60"/>
  <c r="BU504" i="60"/>
  <c r="BT504" i="60"/>
  <c r="BS504" i="60"/>
  <c r="BR504" i="60"/>
  <c r="CC503" i="60"/>
  <c r="CB503" i="60"/>
  <c r="CA503" i="60"/>
  <c r="BZ503" i="60"/>
  <c r="BY503" i="60"/>
  <c r="BX503" i="60"/>
  <c r="BW503" i="60"/>
  <c r="BV503" i="60"/>
  <c r="BU503" i="60"/>
  <c r="BT503" i="60"/>
  <c r="BS503" i="60"/>
  <c r="BR503" i="60"/>
  <c r="CC502" i="60"/>
  <c r="CB502" i="60"/>
  <c r="CA502" i="60"/>
  <c r="BZ502" i="60"/>
  <c r="BY502" i="60"/>
  <c r="BX502" i="60"/>
  <c r="BW502" i="60"/>
  <c r="BV502" i="60"/>
  <c r="BU502" i="60"/>
  <c r="BT502" i="60"/>
  <c r="BS502" i="60"/>
  <c r="BR502" i="60"/>
  <c r="CC501" i="60"/>
  <c r="CB501" i="60"/>
  <c r="CA501" i="60"/>
  <c r="BZ501" i="60"/>
  <c r="BY501" i="60"/>
  <c r="BX501" i="60"/>
  <c r="BW501" i="60"/>
  <c r="BV501" i="60"/>
  <c r="BU501" i="60"/>
  <c r="BT501" i="60"/>
  <c r="BS501" i="60"/>
  <c r="BR501" i="60"/>
  <c r="CC500" i="60"/>
  <c r="CB500" i="60"/>
  <c r="CA500" i="60"/>
  <c r="BZ500" i="60"/>
  <c r="BY500" i="60"/>
  <c r="BX500" i="60"/>
  <c r="BW500" i="60"/>
  <c r="BV500" i="60"/>
  <c r="BU500" i="60"/>
  <c r="BT500" i="60"/>
  <c r="BS500" i="60"/>
  <c r="BR500" i="60"/>
  <c r="CC499" i="60"/>
  <c r="CB499" i="60"/>
  <c r="CA499" i="60"/>
  <c r="BZ499" i="60"/>
  <c r="BY499" i="60"/>
  <c r="BX499" i="60"/>
  <c r="BW499" i="60"/>
  <c r="BV499" i="60"/>
  <c r="BU499" i="60"/>
  <c r="BT499" i="60"/>
  <c r="BS499" i="60"/>
  <c r="BR499" i="60"/>
  <c r="CC498" i="60"/>
  <c r="CB498" i="60"/>
  <c r="CA498" i="60"/>
  <c r="BZ498" i="60"/>
  <c r="BY498" i="60"/>
  <c r="BX498" i="60"/>
  <c r="BW498" i="60"/>
  <c r="BV498" i="60"/>
  <c r="BU498" i="60"/>
  <c r="BT498" i="60"/>
  <c r="BS498" i="60"/>
  <c r="BR498" i="60"/>
  <c r="CC497" i="60"/>
  <c r="CB497" i="60"/>
  <c r="CA497" i="60"/>
  <c r="BZ497" i="60"/>
  <c r="BY497" i="60"/>
  <c r="BX497" i="60"/>
  <c r="BW497" i="60"/>
  <c r="BV497" i="60"/>
  <c r="BU497" i="60"/>
  <c r="BT497" i="60"/>
  <c r="BS497" i="60"/>
  <c r="BR497" i="60"/>
  <c r="CC496" i="60"/>
  <c r="CB496" i="60"/>
  <c r="CA496" i="60"/>
  <c r="BZ496" i="60"/>
  <c r="BY496" i="60"/>
  <c r="BX496" i="60"/>
  <c r="BW496" i="60"/>
  <c r="BV496" i="60"/>
  <c r="BU496" i="60"/>
  <c r="BT496" i="60"/>
  <c r="BS496" i="60"/>
  <c r="BR496" i="60"/>
  <c r="CC495" i="60"/>
  <c r="CB495" i="60"/>
  <c r="CA495" i="60"/>
  <c r="BZ495" i="60"/>
  <c r="BY495" i="60"/>
  <c r="BX495" i="60"/>
  <c r="BW495" i="60"/>
  <c r="BV495" i="60"/>
  <c r="BU495" i="60"/>
  <c r="BT495" i="60"/>
  <c r="BS495" i="60"/>
  <c r="BR495" i="60"/>
  <c r="CC494" i="60"/>
  <c r="CB494" i="60"/>
  <c r="CA494" i="60"/>
  <c r="BZ494" i="60"/>
  <c r="BY494" i="60"/>
  <c r="BX494" i="60"/>
  <c r="BW494" i="60"/>
  <c r="BV494" i="60"/>
  <c r="BU494" i="60"/>
  <c r="BT494" i="60"/>
  <c r="BS494" i="60"/>
  <c r="BR494" i="60"/>
  <c r="CC493" i="60"/>
  <c r="CB493" i="60"/>
  <c r="CA493" i="60"/>
  <c r="BZ493" i="60"/>
  <c r="BY493" i="60"/>
  <c r="BX493" i="60"/>
  <c r="BW493" i="60"/>
  <c r="BV493" i="60"/>
  <c r="BU493" i="60"/>
  <c r="BT493" i="60"/>
  <c r="BS493" i="60"/>
  <c r="BR493" i="60"/>
  <c r="CC492" i="60"/>
  <c r="CB492" i="60"/>
  <c r="CA492" i="60"/>
  <c r="BZ492" i="60"/>
  <c r="BY492" i="60"/>
  <c r="BX492" i="60"/>
  <c r="BW492" i="60"/>
  <c r="BV492" i="60"/>
  <c r="BU492" i="60"/>
  <c r="BT492" i="60"/>
  <c r="BS492" i="60"/>
  <c r="BR492" i="60"/>
  <c r="CC491" i="60"/>
  <c r="CB491" i="60"/>
  <c r="CA491" i="60"/>
  <c r="BZ491" i="60"/>
  <c r="BY491" i="60"/>
  <c r="BX491" i="60"/>
  <c r="BW491" i="60"/>
  <c r="BV491" i="60"/>
  <c r="BU491" i="60"/>
  <c r="BT491" i="60"/>
  <c r="BS491" i="60"/>
  <c r="BR491" i="60"/>
  <c r="CC490" i="60"/>
  <c r="CB490" i="60"/>
  <c r="CA490" i="60"/>
  <c r="BZ490" i="60"/>
  <c r="BY490" i="60"/>
  <c r="BX490" i="60"/>
  <c r="BW490" i="60"/>
  <c r="BV490" i="60"/>
  <c r="BU490" i="60"/>
  <c r="BT490" i="60"/>
  <c r="BS490" i="60"/>
  <c r="BR490" i="60"/>
  <c r="CC489" i="60"/>
  <c r="CB489" i="60"/>
  <c r="CA489" i="60"/>
  <c r="BZ489" i="60"/>
  <c r="BY489" i="60"/>
  <c r="BX489" i="60"/>
  <c r="BW489" i="60"/>
  <c r="BV489" i="60"/>
  <c r="BU489" i="60"/>
  <c r="BT489" i="60"/>
  <c r="BS489" i="60"/>
  <c r="BR489" i="60"/>
  <c r="CC488" i="60"/>
  <c r="CB488" i="60"/>
  <c r="CA488" i="60"/>
  <c r="BZ488" i="60"/>
  <c r="BY488" i="60"/>
  <c r="BX488" i="60"/>
  <c r="BW488" i="60"/>
  <c r="BV488" i="60"/>
  <c r="BU488" i="60"/>
  <c r="BT488" i="60"/>
  <c r="BS488" i="60"/>
  <c r="BR488" i="60"/>
  <c r="CC487" i="60"/>
  <c r="CB487" i="60"/>
  <c r="CA487" i="60"/>
  <c r="BZ487" i="60"/>
  <c r="BY487" i="60"/>
  <c r="BX487" i="60"/>
  <c r="BW487" i="60"/>
  <c r="BV487" i="60"/>
  <c r="BU487" i="60"/>
  <c r="BT487" i="60"/>
  <c r="BS487" i="60"/>
  <c r="BR487" i="60"/>
  <c r="CC486" i="60"/>
  <c r="CB486" i="60"/>
  <c r="CA486" i="60"/>
  <c r="BZ486" i="60"/>
  <c r="BY486" i="60"/>
  <c r="BX486" i="60"/>
  <c r="BW486" i="60"/>
  <c r="BV486" i="60"/>
  <c r="BU486" i="60"/>
  <c r="BT486" i="60"/>
  <c r="BS486" i="60"/>
  <c r="BR486" i="60"/>
  <c r="CC485" i="60"/>
  <c r="CB485" i="60"/>
  <c r="CA485" i="60"/>
  <c r="BZ485" i="60"/>
  <c r="BY485" i="60"/>
  <c r="BX485" i="60"/>
  <c r="BW485" i="60"/>
  <c r="BV485" i="60"/>
  <c r="BU485" i="60"/>
  <c r="BT485" i="60"/>
  <c r="BS485" i="60"/>
  <c r="BR485" i="60"/>
  <c r="CC484" i="60"/>
  <c r="CB484" i="60"/>
  <c r="CA484" i="60"/>
  <c r="BZ484" i="60"/>
  <c r="BY484" i="60"/>
  <c r="BX484" i="60"/>
  <c r="BW484" i="60"/>
  <c r="BV484" i="60"/>
  <c r="BU484" i="60"/>
  <c r="BT484" i="60"/>
  <c r="BS484" i="60"/>
  <c r="BR484" i="60"/>
  <c r="CC483" i="60"/>
  <c r="CB483" i="60"/>
  <c r="CA483" i="60"/>
  <c r="BZ483" i="60"/>
  <c r="BY483" i="60"/>
  <c r="BX483" i="60"/>
  <c r="BW483" i="60"/>
  <c r="BV483" i="60"/>
  <c r="BU483" i="60"/>
  <c r="BT483" i="60"/>
  <c r="BS483" i="60"/>
  <c r="BR483" i="60"/>
  <c r="CC482" i="60"/>
  <c r="CB482" i="60"/>
  <c r="CA482" i="60"/>
  <c r="BZ482" i="60"/>
  <c r="BY482" i="60"/>
  <c r="BX482" i="60"/>
  <c r="BW482" i="60"/>
  <c r="BV482" i="60"/>
  <c r="BU482" i="60"/>
  <c r="BT482" i="60"/>
  <c r="BS482" i="60"/>
  <c r="BR482" i="60"/>
  <c r="CC481" i="60"/>
  <c r="CB481" i="60"/>
  <c r="CA481" i="60"/>
  <c r="BZ481" i="60"/>
  <c r="BY481" i="60"/>
  <c r="BX481" i="60"/>
  <c r="BW481" i="60"/>
  <c r="BV481" i="60"/>
  <c r="BU481" i="60"/>
  <c r="BT481" i="60"/>
  <c r="BS481" i="60"/>
  <c r="BR481" i="60"/>
  <c r="CC480" i="60"/>
  <c r="CB480" i="60"/>
  <c r="CA480" i="60"/>
  <c r="BZ480" i="60"/>
  <c r="BY480" i="60"/>
  <c r="BX480" i="60"/>
  <c r="BW480" i="60"/>
  <c r="BV480" i="60"/>
  <c r="BU480" i="60"/>
  <c r="BT480" i="60"/>
  <c r="BS480" i="60"/>
  <c r="BR480" i="60"/>
  <c r="CC479" i="60"/>
  <c r="CB479" i="60"/>
  <c r="CA479" i="60"/>
  <c r="BZ479" i="60"/>
  <c r="BY479" i="60"/>
  <c r="BX479" i="60"/>
  <c r="BW479" i="60"/>
  <c r="BV479" i="60"/>
  <c r="BU479" i="60"/>
  <c r="BT479" i="60"/>
  <c r="BS479" i="60"/>
  <c r="BR479" i="60"/>
  <c r="CC478" i="60"/>
  <c r="CB478" i="60"/>
  <c r="CA478" i="60"/>
  <c r="BZ478" i="60"/>
  <c r="BY478" i="60"/>
  <c r="BX478" i="60"/>
  <c r="BW478" i="60"/>
  <c r="BV478" i="60"/>
  <c r="BU478" i="60"/>
  <c r="BT478" i="60"/>
  <c r="BS478" i="60"/>
  <c r="BR478" i="60"/>
  <c r="CC477" i="60"/>
  <c r="CB477" i="60"/>
  <c r="CA477" i="60"/>
  <c r="BZ477" i="60"/>
  <c r="BY477" i="60"/>
  <c r="BX477" i="60"/>
  <c r="BW477" i="60"/>
  <c r="BV477" i="60"/>
  <c r="BU477" i="60"/>
  <c r="BT477" i="60"/>
  <c r="BS477" i="60"/>
  <c r="BR477" i="60"/>
  <c r="CC476" i="60"/>
  <c r="CB476" i="60"/>
  <c r="CA476" i="60"/>
  <c r="BZ476" i="60"/>
  <c r="BY476" i="60"/>
  <c r="BX476" i="60"/>
  <c r="BW476" i="60"/>
  <c r="BV476" i="60"/>
  <c r="BU476" i="60"/>
  <c r="BT476" i="60"/>
  <c r="BS476" i="60"/>
  <c r="BR476" i="60"/>
  <c r="CC475" i="60"/>
  <c r="CB475" i="60"/>
  <c r="CA475" i="60"/>
  <c r="BZ475" i="60"/>
  <c r="BY475" i="60"/>
  <c r="BX475" i="60"/>
  <c r="BW475" i="60"/>
  <c r="BV475" i="60"/>
  <c r="BU475" i="60"/>
  <c r="BT475" i="60"/>
  <c r="BS475" i="60"/>
  <c r="BR475" i="60"/>
  <c r="CC474" i="60"/>
  <c r="CB474" i="60"/>
  <c r="CA474" i="60"/>
  <c r="BZ474" i="60"/>
  <c r="BY474" i="60"/>
  <c r="BX474" i="60"/>
  <c r="BW474" i="60"/>
  <c r="BV474" i="60"/>
  <c r="BU474" i="60"/>
  <c r="BT474" i="60"/>
  <c r="BS474" i="60"/>
  <c r="BR474" i="60"/>
  <c r="CC473" i="60"/>
  <c r="CB473" i="60"/>
  <c r="CA473" i="60"/>
  <c r="BZ473" i="60"/>
  <c r="BY473" i="60"/>
  <c r="BX473" i="60"/>
  <c r="BW473" i="60"/>
  <c r="BV473" i="60"/>
  <c r="BU473" i="60"/>
  <c r="BT473" i="60"/>
  <c r="BS473" i="60"/>
  <c r="BR473" i="60"/>
  <c r="CC472" i="60"/>
  <c r="CB472" i="60"/>
  <c r="CA472" i="60"/>
  <c r="BZ472" i="60"/>
  <c r="BY472" i="60"/>
  <c r="BX472" i="60"/>
  <c r="BW472" i="60"/>
  <c r="BV472" i="60"/>
  <c r="BU472" i="60"/>
  <c r="BT472" i="60"/>
  <c r="BS472" i="60"/>
  <c r="BR472" i="60"/>
  <c r="CC471" i="60"/>
  <c r="CB471" i="60"/>
  <c r="CA471" i="60"/>
  <c r="BZ471" i="60"/>
  <c r="BY471" i="60"/>
  <c r="BX471" i="60"/>
  <c r="BW471" i="60"/>
  <c r="BV471" i="60"/>
  <c r="BU471" i="60"/>
  <c r="BT471" i="60"/>
  <c r="BS471" i="60"/>
  <c r="BR471" i="60"/>
  <c r="CC470" i="60"/>
  <c r="CB470" i="60"/>
  <c r="CA470" i="60"/>
  <c r="BZ470" i="60"/>
  <c r="BY470" i="60"/>
  <c r="BX470" i="60"/>
  <c r="BW470" i="60"/>
  <c r="BV470" i="60"/>
  <c r="BU470" i="60"/>
  <c r="BT470" i="60"/>
  <c r="BS470" i="60"/>
  <c r="BR470" i="60"/>
  <c r="CC469" i="60"/>
  <c r="CB469" i="60"/>
  <c r="CA469" i="60"/>
  <c r="BZ469" i="60"/>
  <c r="BY469" i="60"/>
  <c r="BX469" i="60"/>
  <c r="BW469" i="60"/>
  <c r="BV469" i="60"/>
  <c r="BU469" i="60"/>
  <c r="BT469" i="60"/>
  <c r="BS469" i="60"/>
  <c r="BR469" i="60"/>
  <c r="CC468" i="60"/>
  <c r="CB468" i="60"/>
  <c r="CA468" i="60"/>
  <c r="BZ468" i="60"/>
  <c r="BY468" i="60"/>
  <c r="BX468" i="60"/>
  <c r="BW468" i="60"/>
  <c r="BV468" i="60"/>
  <c r="BU468" i="60"/>
  <c r="BT468" i="60"/>
  <c r="BS468" i="60"/>
  <c r="BR468" i="60"/>
  <c r="CC467" i="60"/>
  <c r="CB467" i="60"/>
  <c r="CA467" i="60"/>
  <c r="BZ467" i="60"/>
  <c r="BY467" i="60"/>
  <c r="BX467" i="60"/>
  <c r="BW467" i="60"/>
  <c r="BV467" i="60"/>
  <c r="BU467" i="60"/>
  <c r="BT467" i="60"/>
  <c r="BS467" i="60"/>
  <c r="BR467" i="60"/>
  <c r="CC466" i="60"/>
  <c r="CB466" i="60"/>
  <c r="CA466" i="60"/>
  <c r="BZ466" i="60"/>
  <c r="BY466" i="60"/>
  <c r="BX466" i="60"/>
  <c r="BW466" i="60"/>
  <c r="BV466" i="60"/>
  <c r="BU466" i="60"/>
  <c r="BT466" i="60"/>
  <c r="BS466" i="60"/>
  <c r="BR466" i="60"/>
  <c r="CC465" i="60"/>
  <c r="CB465" i="60"/>
  <c r="CA465" i="60"/>
  <c r="BZ465" i="60"/>
  <c r="BY465" i="60"/>
  <c r="BX465" i="60"/>
  <c r="BW465" i="60"/>
  <c r="BV465" i="60"/>
  <c r="BU465" i="60"/>
  <c r="BT465" i="60"/>
  <c r="BS465" i="60"/>
  <c r="BR465" i="60"/>
  <c r="CC464" i="60"/>
  <c r="CB464" i="60"/>
  <c r="CA464" i="60"/>
  <c r="BZ464" i="60"/>
  <c r="BY464" i="60"/>
  <c r="BX464" i="60"/>
  <c r="BW464" i="60"/>
  <c r="BV464" i="60"/>
  <c r="BU464" i="60"/>
  <c r="BT464" i="60"/>
  <c r="BS464" i="60"/>
  <c r="BR464" i="60"/>
  <c r="CC463" i="60"/>
  <c r="CB463" i="60"/>
  <c r="CA463" i="60"/>
  <c r="BZ463" i="60"/>
  <c r="BY463" i="60"/>
  <c r="BX463" i="60"/>
  <c r="BW463" i="60"/>
  <c r="BV463" i="60"/>
  <c r="BU463" i="60"/>
  <c r="BT463" i="60"/>
  <c r="BS463" i="60"/>
  <c r="BR463" i="60"/>
  <c r="CC462" i="60"/>
  <c r="CB462" i="60"/>
  <c r="CA462" i="60"/>
  <c r="BZ462" i="60"/>
  <c r="BY462" i="60"/>
  <c r="BX462" i="60"/>
  <c r="BW462" i="60"/>
  <c r="BV462" i="60"/>
  <c r="BU462" i="60"/>
  <c r="BT462" i="60"/>
  <c r="BS462" i="60"/>
  <c r="BR462" i="60"/>
  <c r="CC461" i="60"/>
  <c r="CB461" i="60"/>
  <c r="CA461" i="60"/>
  <c r="BZ461" i="60"/>
  <c r="BY461" i="60"/>
  <c r="BX461" i="60"/>
  <c r="BW461" i="60"/>
  <c r="BV461" i="60"/>
  <c r="BU461" i="60"/>
  <c r="BT461" i="60"/>
  <c r="BS461" i="60"/>
  <c r="BR461" i="60"/>
  <c r="CC460" i="60"/>
  <c r="CB460" i="60"/>
  <c r="CA460" i="60"/>
  <c r="BZ460" i="60"/>
  <c r="BY460" i="60"/>
  <c r="BX460" i="60"/>
  <c r="BW460" i="60"/>
  <c r="BV460" i="60"/>
  <c r="BU460" i="60"/>
  <c r="BT460" i="60"/>
  <c r="BS460" i="60"/>
  <c r="BR460" i="60"/>
  <c r="CC459" i="60"/>
  <c r="CB459" i="60"/>
  <c r="CA459" i="60"/>
  <c r="BZ459" i="60"/>
  <c r="BY459" i="60"/>
  <c r="BX459" i="60"/>
  <c r="BW459" i="60"/>
  <c r="BV459" i="60"/>
  <c r="BU459" i="60"/>
  <c r="BT459" i="60"/>
  <c r="BS459" i="60"/>
  <c r="BR459" i="60"/>
  <c r="CC458" i="60"/>
  <c r="CB458" i="60"/>
  <c r="CA458" i="60"/>
  <c r="BZ458" i="60"/>
  <c r="BY458" i="60"/>
  <c r="BX458" i="60"/>
  <c r="BW458" i="60"/>
  <c r="BV458" i="60"/>
  <c r="BU458" i="60"/>
  <c r="BT458" i="60"/>
  <c r="BS458" i="60"/>
  <c r="BR458" i="60"/>
  <c r="CC457" i="60"/>
  <c r="CB457" i="60"/>
  <c r="CA457" i="60"/>
  <c r="BZ457" i="60"/>
  <c r="BY457" i="60"/>
  <c r="BX457" i="60"/>
  <c r="BW457" i="60"/>
  <c r="BV457" i="60"/>
  <c r="BU457" i="60"/>
  <c r="BT457" i="60"/>
  <c r="BS457" i="60"/>
  <c r="BR457" i="60"/>
  <c r="CC456" i="60"/>
  <c r="CB456" i="60"/>
  <c r="CA456" i="60"/>
  <c r="BZ456" i="60"/>
  <c r="BY456" i="60"/>
  <c r="BX456" i="60"/>
  <c r="BW456" i="60"/>
  <c r="BV456" i="60"/>
  <c r="BU456" i="60"/>
  <c r="BT456" i="60"/>
  <c r="BS456" i="60"/>
  <c r="BR456" i="60"/>
  <c r="CC455" i="60"/>
  <c r="CB455" i="60"/>
  <c r="CA455" i="60"/>
  <c r="BZ455" i="60"/>
  <c r="BY455" i="60"/>
  <c r="BX455" i="60"/>
  <c r="BW455" i="60"/>
  <c r="BV455" i="60"/>
  <c r="BU455" i="60"/>
  <c r="BT455" i="60"/>
  <c r="BS455" i="60"/>
  <c r="BR455" i="60"/>
  <c r="CC454" i="60"/>
  <c r="CB454" i="60"/>
  <c r="CA454" i="60"/>
  <c r="BZ454" i="60"/>
  <c r="BY454" i="60"/>
  <c r="BX454" i="60"/>
  <c r="BW454" i="60"/>
  <c r="BV454" i="60"/>
  <c r="BU454" i="60"/>
  <c r="BT454" i="60"/>
  <c r="BS454" i="60"/>
  <c r="BR454" i="60"/>
  <c r="CC453" i="60"/>
  <c r="CB453" i="60"/>
  <c r="CA453" i="60"/>
  <c r="BZ453" i="60"/>
  <c r="BY453" i="60"/>
  <c r="BX453" i="60"/>
  <c r="BW453" i="60"/>
  <c r="BV453" i="60"/>
  <c r="BU453" i="60"/>
  <c r="BT453" i="60"/>
  <c r="BS453" i="60"/>
  <c r="BR453" i="60"/>
  <c r="CC452" i="60"/>
  <c r="CB452" i="60"/>
  <c r="CA452" i="60"/>
  <c r="BZ452" i="60"/>
  <c r="BY452" i="60"/>
  <c r="BX452" i="60"/>
  <c r="BW452" i="60"/>
  <c r="BV452" i="60"/>
  <c r="BU452" i="60"/>
  <c r="BT452" i="60"/>
  <c r="BS452" i="60"/>
  <c r="BR452" i="60"/>
  <c r="CC451" i="60"/>
  <c r="CB451" i="60"/>
  <c r="CA451" i="60"/>
  <c r="BZ451" i="60"/>
  <c r="BY451" i="60"/>
  <c r="BX451" i="60"/>
  <c r="BW451" i="60"/>
  <c r="BV451" i="60"/>
  <c r="BU451" i="60"/>
  <c r="BT451" i="60"/>
  <c r="BS451" i="60"/>
  <c r="BR451" i="60"/>
  <c r="CC450" i="60"/>
  <c r="CB450" i="60"/>
  <c r="CA450" i="60"/>
  <c r="BZ450" i="60"/>
  <c r="BY450" i="60"/>
  <c r="BX450" i="60"/>
  <c r="BW450" i="60"/>
  <c r="BV450" i="60"/>
  <c r="BU450" i="60"/>
  <c r="BT450" i="60"/>
  <c r="BS450" i="60"/>
  <c r="BR450" i="60"/>
  <c r="CC449" i="60"/>
  <c r="CB449" i="60"/>
  <c r="CA449" i="60"/>
  <c r="BZ449" i="60"/>
  <c r="BY449" i="60"/>
  <c r="BX449" i="60"/>
  <c r="BW449" i="60"/>
  <c r="BV449" i="60"/>
  <c r="BU449" i="60"/>
  <c r="BT449" i="60"/>
  <c r="BS449" i="60"/>
  <c r="BR449" i="60"/>
  <c r="CC448" i="60"/>
  <c r="CB448" i="60"/>
  <c r="CA448" i="60"/>
  <c r="BZ448" i="60"/>
  <c r="BY448" i="60"/>
  <c r="BX448" i="60"/>
  <c r="BW448" i="60"/>
  <c r="BV448" i="60"/>
  <c r="BU448" i="60"/>
  <c r="BT448" i="60"/>
  <c r="BS448" i="60"/>
  <c r="BR448" i="60"/>
  <c r="CC447" i="60"/>
  <c r="CB447" i="60"/>
  <c r="CA447" i="60"/>
  <c r="BZ447" i="60"/>
  <c r="BY447" i="60"/>
  <c r="BX447" i="60"/>
  <c r="BW447" i="60"/>
  <c r="BV447" i="60"/>
  <c r="BU447" i="60"/>
  <c r="BT447" i="60"/>
  <c r="BS447" i="60"/>
  <c r="BR447" i="60"/>
  <c r="CC446" i="60"/>
  <c r="CB446" i="60"/>
  <c r="CA446" i="60"/>
  <c r="BZ446" i="60"/>
  <c r="BY446" i="60"/>
  <c r="BX446" i="60"/>
  <c r="BW446" i="60"/>
  <c r="BV446" i="60"/>
  <c r="BU446" i="60"/>
  <c r="BT446" i="60"/>
  <c r="BS446" i="60"/>
  <c r="BR446" i="60"/>
  <c r="CC445" i="60"/>
  <c r="CB445" i="60"/>
  <c r="CA445" i="60"/>
  <c r="BZ445" i="60"/>
  <c r="BY445" i="60"/>
  <c r="BX445" i="60"/>
  <c r="BW445" i="60"/>
  <c r="BV445" i="60"/>
  <c r="BU445" i="60"/>
  <c r="BT445" i="60"/>
  <c r="BS445" i="60"/>
  <c r="BR445" i="60"/>
  <c r="CC444" i="60"/>
  <c r="CB444" i="60"/>
  <c r="CA444" i="60"/>
  <c r="BZ444" i="60"/>
  <c r="BY444" i="60"/>
  <c r="BX444" i="60"/>
  <c r="BW444" i="60"/>
  <c r="BV444" i="60"/>
  <c r="BU444" i="60"/>
  <c r="BT444" i="60"/>
  <c r="BS444" i="60"/>
  <c r="BR444" i="60"/>
  <c r="CC443" i="60"/>
  <c r="CB443" i="60"/>
  <c r="CA443" i="60"/>
  <c r="BZ443" i="60"/>
  <c r="BY443" i="60"/>
  <c r="BX443" i="60"/>
  <c r="BW443" i="60"/>
  <c r="BV443" i="60"/>
  <c r="BU443" i="60"/>
  <c r="BT443" i="60"/>
  <c r="BS443" i="60"/>
  <c r="BR443" i="60"/>
  <c r="CC442" i="60"/>
  <c r="CB442" i="60"/>
  <c r="CA442" i="60"/>
  <c r="BZ442" i="60"/>
  <c r="BY442" i="60"/>
  <c r="BX442" i="60"/>
  <c r="BW442" i="60"/>
  <c r="BV442" i="60"/>
  <c r="BU442" i="60"/>
  <c r="BT442" i="60"/>
  <c r="BS442" i="60"/>
  <c r="BR442" i="60"/>
  <c r="CC441" i="60"/>
  <c r="CB441" i="60"/>
  <c r="CA441" i="60"/>
  <c r="BZ441" i="60"/>
  <c r="BY441" i="60"/>
  <c r="BX441" i="60"/>
  <c r="BW441" i="60"/>
  <c r="BV441" i="60"/>
  <c r="BU441" i="60"/>
  <c r="BT441" i="60"/>
  <c r="BS441" i="60"/>
  <c r="BR441" i="60"/>
  <c r="CC440" i="60"/>
  <c r="CB440" i="60"/>
  <c r="CA440" i="60"/>
  <c r="BZ440" i="60"/>
  <c r="BY440" i="60"/>
  <c r="BX440" i="60"/>
  <c r="BW440" i="60"/>
  <c r="BV440" i="60"/>
  <c r="BU440" i="60"/>
  <c r="BT440" i="60"/>
  <c r="BS440" i="60"/>
  <c r="BR440" i="60"/>
  <c r="CC439" i="60"/>
  <c r="CB439" i="60"/>
  <c r="CA439" i="60"/>
  <c r="BZ439" i="60"/>
  <c r="BY439" i="60"/>
  <c r="BX439" i="60"/>
  <c r="BW439" i="60"/>
  <c r="BV439" i="60"/>
  <c r="BU439" i="60"/>
  <c r="BT439" i="60"/>
  <c r="BS439" i="60"/>
  <c r="BR439" i="60"/>
  <c r="CC438" i="60"/>
  <c r="CB438" i="60"/>
  <c r="CA438" i="60"/>
  <c r="BZ438" i="60"/>
  <c r="BY438" i="60"/>
  <c r="BX438" i="60"/>
  <c r="BW438" i="60"/>
  <c r="BV438" i="60"/>
  <c r="BU438" i="60"/>
  <c r="BT438" i="60"/>
  <c r="BS438" i="60"/>
  <c r="BR438" i="60"/>
  <c r="CC437" i="60"/>
  <c r="CB437" i="60"/>
  <c r="CA437" i="60"/>
  <c r="BZ437" i="60"/>
  <c r="BY437" i="60"/>
  <c r="BX437" i="60"/>
  <c r="BW437" i="60"/>
  <c r="BV437" i="60"/>
  <c r="BU437" i="60"/>
  <c r="BT437" i="60"/>
  <c r="BS437" i="60"/>
  <c r="BR437" i="60"/>
  <c r="CC436" i="60"/>
  <c r="CB436" i="60"/>
  <c r="CA436" i="60"/>
  <c r="BZ436" i="60"/>
  <c r="BY436" i="60"/>
  <c r="BX436" i="60"/>
  <c r="BW436" i="60"/>
  <c r="BV436" i="60"/>
  <c r="BU436" i="60"/>
  <c r="BT436" i="60"/>
  <c r="BS436" i="60"/>
  <c r="BR436" i="60"/>
  <c r="CC435" i="60"/>
  <c r="CB435" i="60"/>
  <c r="CA435" i="60"/>
  <c r="BZ435" i="60"/>
  <c r="BY435" i="60"/>
  <c r="BX435" i="60"/>
  <c r="BW435" i="60"/>
  <c r="BV435" i="60"/>
  <c r="BU435" i="60"/>
  <c r="BT435" i="60"/>
  <c r="BS435" i="60"/>
  <c r="BR435" i="60"/>
  <c r="CC434" i="60"/>
  <c r="CB434" i="60"/>
  <c r="CA434" i="60"/>
  <c r="BZ434" i="60"/>
  <c r="BY434" i="60"/>
  <c r="BX434" i="60"/>
  <c r="BW434" i="60"/>
  <c r="BV434" i="60"/>
  <c r="BU434" i="60"/>
  <c r="BT434" i="60"/>
  <c r="BS434" i="60"/>
  <c r="BR434" i="60"/>
  <c r="CC433" i="60"/>
  <c r="CB433" i="60"/>
  <c r="CA433" i="60"/>
  <c r="BZ433" i="60"/>
  <c r="BY433" i="60"/>
  <c r="BX433" i="60"/>
  <c r="BW433" i="60"/>
  <c r="BV433" i="60"/>
  <c r="BU433" i="60"/>
  <c r="BT433" i="60"/>
  <c r="BS433" i="60"/>
  <c r="BR433" i="60"/>
  <c r="CC432" i="60"/>
  <c r="CB432" i="60"/>
  <c r="CA432" i="60"/>
  <c r="BZ432" i="60"/>
  <c r="BY432" i="60"/>
  <c r="BX432" i="60"/>
  <c r="BW432" i="60"/>
  <c r="BV432" i="60"/>
  <c r="BU432" i="60"/>
  <c r="BT432" i="60"/>
  <c r="BS432" i="60"/>
  <c r="BR432" i="60"/>
  <c r="CC431" i="60"/>
  <c r="CB431" i="60"/>
  <c r="CA431" i="60"/>
  <c r="BZ431" i="60"/>
  <c r="BY431" i="60"/>
  <c r="BX431" i="60"/>
  <c r="BW431" i="60"/>
  <c r="BV431" i="60"/>
  <c r="BU431" i="60"/>
  <c r="BT431" i="60"/>
  <c r="BS431" i="60"/>
  <c r="BR431" i="60"/>
  <c r="CC430" i="60"/>
  <c r="CB430" i="60"/>
  <c r="CA430" i="60"/>
  <c r="BZ430" i="60"/>
  <c r="BY430" i="60"/>
  <c r="BX430" i="60"/>
  <c r="BW430" i="60"/>
  <c r="BV430" i="60"/>
  <c r="BU430" i="60"/>
  <c r="BT430" i="60"/>
  <c r="BS430" i="60"/>
  <c r="BR430" i="60"/>
  <c r="CC429" i="60"/>
  <c r="CB429" i="60"/>
  <c r="CA429" i="60"/>
  <c r="BZ429" i="60"/>
  <c r="BY429" i="60"/>
  <c r="BX429" i="60"/>
  <c r="BW429" i="60"/>
  <c r="BV429" i="60"/>
  <c r="BU429" i="60"/>
  <c r="BT429" i="60"/>
  <c r="BS429" i="60"/>
  <c r="BR429" i="60"/>
  <c r="CC428" i="60"/>
  <c r="CB428" i="60"/>
  <c r="CA428" i="60"/>
  <c r="BZ428" i="60"/>
  <c r="BY428" i="60"/>
  <c r="BX428" i="60"/>
  <c r="BW428" i="60"/>
  <c r="BV428" i="60"/>
  <c r="BU428" i="60"/>
  <c r="BT428" i="60"/>
  <c r="BS428" i="60"/>
  <c r="BR428" i="60"/>
  <c r="CC427" i="60"/>
  <c r="CB427" i="60"/>
  <c r="CA427" i="60"/>
  <c r="BZ427" i="60"/>
  <c r="BY427" i="60"/>
  <c r="BX427" i="60"/>
  <c r="BW427" i="60"/>
  <c r="BV427" i="60"/>
  <c r="BU427" i="60"/>
  <c r="BT427" i="60"/>
  <c r="BS427" i="60"/>
  <c r="BR427" i="60"/>
  <c r="CC426" i="60"/>
  <c r="CB426" i="60"/>
  <c r="CA426" i="60"/>
  <c r="BZ426" i="60"/>
  <c r="BY426" i="60"/>
  <c r="BX426" i="60"/>
  <c r="BW426" i="60"/>
  <c r="BV426" i="60"/>
  <c r="BU426" i="60"/>
  <c r="BT426" i="60"/>
  <c r="BS426" i="60"/>
  <c r="BR426" i="60"/>
  <c r="CC425" i="60"/>
  <c r="CB425" i="60"/>
  <c r="CA425" i="60"/>
  <c r="BZ425" i="60"/>
  <c r="BY425" i="60"/>
  <c r="BX425" i="60"/>
  <c r="BW425" i="60"/>
  <c r="BV425" i="60"/>
  <c r="BU425" i="60"/>
  <c r="BT425" i="60"/>
  <c r="BS425" i="60"/>
  <c r="BR425" i="60"/>
  <c r="CC424" i="60"/>
  <c r="CB424" i="60"/>
  <c r="CA424" i="60"/>
  <c r="BZ424" i="60"/>
  <c r="BY424" i="60"/>
  <c r="BX424" i="60"/>
  <c r="BW424" i="60"/>
  <c r="BV424" i="60"/>
  <c r="BU424" i="60"/>
  <c r="BT424" i="60"/>
  <c r="BS424" i="60"/>
  <c r="BR424" i="60"/>
  <c r="CC423" i="60"/>
  <c r="CB423" i="60"/>
  <c r="CA423" i="60"/>
  <c r="BZ423" i="60"/>
  <c r="BY423" i="60"/>
  <c r="BX423" i="60"/>
  <c r="BW423" i="60"/>
  <c r="BV423" i="60"/>
  <c r="BU423" i="60"/>
  <c r="BT423" i="60"/>
  <c r="BS423" i="60"/>
  <c r="BR423" i="60"/>
  <c r="CC422" i="60"/>
  <c r="CB422" i="60"/>
  <c r="CA422" i="60"/>
  <c r="BZ422" i="60"/>
  <c r="BY422" i="60"/>
  <c r="BX422" i="60"/>
  <c r="BW422" i="60"/>
  <c r="BV422" i="60"/>
  <c r="BU422" i="60"/>
  <c r="BT422" i="60"/>
  <c r="BS422" i="60"/>
  <c r="BR422" i="60"/>
  <c r="CC421" i="60"/>
  <c r="CB421" i="60"/>
  <c r="CA421" i="60"/>
  <c r="BZ421" i="60"/>
  <c r="BY421" i="60"/>
  <c r="BX421" i="60"/>
  <c r="BW421" i="60"/>
  <c r="BV421" i="60"/>
  <c r="BU421" i="60"/>
  <c r="BT421" i="60"/>
  <c r="BS421" i="60"/>
  <c r="BR421" i="60"/>
  <c r="CC420" i="60"/>
  <c r="CB420" i="60"/>
  <c r="CA420" i="60"/>
  <c r="BZ420" i="60"/>
  <c r="BY420" i="60"/>
  <c r="BX420" i="60"/>
  <c r="BW420" i="60"/>
  <c r="BV420" i="60"/>
  <c r="BU420" i="60"/>
  <c r="BT420" i="60"/>
  <c r="BS420" i="60"/>
  <c r="BR420" i="60"/>
  <c r="CC419" i="60"/>
  <c r="CB419" i="60"/>
  <c r="CA419" i="60"/>
  <c r="BZ419" i="60"/>
  <c r="BY419" i="60"/>
  <c r="BX419" i="60"/>
  <c r="BW419" i="60"/>
  <c r="BV419" i="60"/>
  <c r="BU419" i="60"/>
  <c r="BT419" i="60"/>
  <c r="BS419" i="60"/>
  <c r="BR419" i="60"/>
  <c r="CC418" i="60"/>
  <c r="CB418" i="60"/>
  <c r="CA418" i="60"/>
  <c r="BZ418" i="60"/>
  <c r="BY418" i="60"/>
  <c r="BX418" i="60"/>
  <c r="BW418" i="60"/>
  <c r="BV418" i="60"/>
  <c r="BU418" i="60"/>
  <c r="BT418" i="60"/>
  <c r="BS418" i="60"/>
  <c r="BR418" i="60"/>
  <c r="CC417" i="60"/>
  <c r="CB417" i="60"/>
  <c r="CA417" i="60"/>
  <c r="BZ417" i="60"/>
  <c r="BY417" i="60"/>
  <c r="BX417" i="60"/>
  <c r="BW417" i="60"/>
  <c r="BV417" i="60"/>
  <c r="BU417" i="60"/>
  <c r="BT417" i="60"/>
  <c r="BS417" i="60"/>
  <c r="BR417" i="60"/>
  <c r="CC416" i="60"/>
  <c r="CB416" i="60"/>
  <c r="CA416" i="60"/>
  <c r="BZ416" i="60"/>
  <c r="BY416" i="60"/>
  <c r="BX416" i="60"/>
  <c r="BW416" i="60"/>
  <c r="BV416" i="60"/>
  <c r="BU416" i="60"/>
  <c r="BT416" i="60"/>
  <c r="BS416" i="60"/>
  <c r="BR416" i="60"/>
  <c r="CC415" i="60"/>
  <c r="CB415" i="60"/>
  <c r="CA415" i="60"/>
  <c r="BZ415" i="60"/>
  <c r="BY415" i="60"/>
  <c r="BX415" i="60"/>
  <c r="BW415" i="60"/>
  <c r="BV415" i="60"/>
  <c r="BU415" i="60"/>
  <c r="BT415" i="60"/>
  <c r="BS415" i="60"/>
  <c r="BR415" i="60"/>
  <c r="CC414" i="60"/>
  <c r="CB414" i="60"/>
  <c r="CA414" i="60"/>
  <c r="BZ414" i="60"/>
  <c r="BY414" i="60"/>
  <c r="BX414" i="60"/>
  <c r="BW414" i="60"/>
  <c r="BV414" i="60"/>
  <c r="BU414" i="60"/>
  <c r="BT414" i="60"/>
  <c r="BS414" i="60"/>
  <c r="BR414" i="60"/>
  <c r="CC413" i="60"/>
  <c r="CB413" i="60"/>
  <c r="CA413" i="60"/>
  <c r="BZ413" i="60"/>
  <c r="BY413" i="60"/>
  <c r="BX413" i="60"/>
  <c r="BW413" i="60"/>
  <c r="BV413" i="60"/>
  <c r="BU413" i="60"/>
  <c r="BT413" i="60"/>
  <c r="BS413" i="60"/>
  <c r="BR413" i="60"/>
  <c r="CC412" i="60"/>
  <c r="CB412" i="60"/>
  <c r="CA412" i="60"/>
  <c r="BZ412" i="60"/>
  <c r="BY412" i="60"/>
  <c r="BX412" i="60"/>
  <c r="BW412" i="60"/>
  <c r="BV412" i="60"/>
  <c r="BU412" i="60"/>
  <c r="BT412" i="60"/>
  <c r="BS412" i="60"/>
  <c r="BR412" i="60"/>
  <c r="CC411" i="60"/>
  <c r="CB411" i="60"/>
  <c r="CA411" i="60"/>
  <c r="BZ411" i="60"/>
  <c r="BY411" i="60"/>
  <c r="BX411" i="60"/>
  <c r="BW411" i="60"/>
  <c r="BV411" i="60"/>
  <c r="BU411" i="60"/>
  <c r="BT411" i="60"/>
  <c r="BS411" i="60"/>
  <c r="BR411" i="60"/>
  <c r="CC410" i="60"/>
  <c r="CB410" i="60"/>
  <c r="CA410" i="60"/>
  <c r="BZ410" i="60"/>
  <c r="BY410" i="60"/>
  <c r="BX410" i="60"/>
  <c r="BW410" i="60"/>
  <c r="BV410" i="60"/>
  <c r="BU410" i="60"/>
  <c r="BT410" i="60"/>
  <c r="BS410" i="60"/>
  <c r="BR410" i="60"/>
  <c r="CC409" i="60"/>
  <c r="CB409" i="60"/>
  <c r="CA409" i="60"/>
  <c r="BZ409" i="60"/>
  <c r="BY409" i="60"/>
  <c r="BX409" i="60"/>
  <c r="BW409" i="60"/>
  <c r="BV409" i="60"/>
  <c r="BU409" i="60"/>
  <c r="BT409" i="60"/>
  <c r="BS409" i="60"/>
  <c r="BR409" i="60"/>
  <c r="CC408" i="60"/>
  <c r="CB408" i="60"/>
  <c r="CA408" i="60"/>
  <c r="BZ408" i="60"/>
  <c r="BY408" i="60"/>
  <c r="BX408" i="60"/>
  <c r="BW408" i="60"/>
  <c r="BV408" i="60"/>
  <c r="BU408" i="60"/>
  <c r="BT408" i="60"/>
  <c r="BS408" i="60"/>
  <c r="BR408" i="60"/>
  <c r="CC407" i="60"/>
  <c r="CB407" i="60"/>
  <c r="CA407" i="60"/>
  <c r="BZ407" i="60"/>
  <c r="BY407" i="60"/>
  <c r="BX407" i="60"/>
  <c r="BW407" i="60"/>
  <c r="BV407" i="60"/>
  <c r="BU407" i="60"/>
  <c r="BT407" i="60"/>
  <c r="BS407" i="60"/>
  <c r="BR407" i="60"/>
  <c r="CC406" i="60"/>
  <c r="CB406" i="60"/>
  <c r="CA406" i="60"/>
  <c r="BZ406" i="60"/>
  <c r="BY406" i="60"/>
  <c r="BX406" i="60"/>
  <c r="BW406" i="60"/>
  <c r="BV406" i="60"/>
  <c r="BU406" i="60"/>
  <c r="BT406" i="60"/>
  <c r="BS406" i="60"/>
  <c r="BR406" i="60"/>
  <c r="CC405" i="60"/>
  <c r="CB405" i="60"/>
  <c r="CA405" i="60"/>
  <c r="BZ405" i="60"/>
  <c r="BY405" i="60"/>
  <c r="BX405" i="60"/>
  <c r="BW405" i="60"/>
  <c r="BV405" i="60"/>
  <c r="BU405" i="60"/>
  <c r="BT405" i="60"/>
  <c r="BS405" i="60"/>
  <c r="BR405" i="60"/>
  <c r="CC404" i="60"/>
  <c r="CB404" i="60"/>
  <c r="CA404" i="60"/>
  <c r="BZ404" i="60"/>
  <c r="BY404" i="60"/>
  <c r="BX404" i="60"/>
  <c r="BW404" i="60"/>
  <c r="BV404" i="60"/>
  <c r="BU404" i="60"/>
  <c r="BT404" i="60"/>
  <c r="BS404" i="60"/>
  <c r="BR404" i="60"/>
  <c r="CC403" i="60"/>
  <c r="CB403" i="60"/>
  <c r="CA403" i="60"/>
  <c r="BZ403" i="60"/>
  <c r="BY403" i="60"/>
  <c r="BX403" i="60"/>
  <c r="BW403" i="60"/>
  <c r="BV403" i="60"/>
  <c r="BU403" i="60"/>
  <c r="BT403" i="60"/>
  <c r="BS403" i="60"/>
  <c r="BR403" i="60"/>
  <c r="CC402" i="60"/>
  <c r="CB402" i="60"/>
  <c r="CA402" i="60"/>
  <c r="BZ402" i="60"/>
  <c r="BY402" i="60"/>
  <c r="BX402" i="60"/>
  <c r="BW402" i="60"/>
  <c r="BV402" i="60"/>
  <c r="BU402" i="60"/>
  <c r="BT402" i="60"/>
  <c r="BS402" i="60"/>
  <c r="BR402" i="60"/>
  <c r="CC401" i="60"/>
  <c r="CB401" i="60"/>
  <c r="CA401" i="60"/>
  <c r="BZ401" i="60"/>
  <c r="BY401" i="60"/>
  <c r="BX401" i="60"/>
  <c r="BW401" i="60"/>
  <c r="BV401" i="60"/>
  <c r="BU401" i="60"/>
  <c r="BT401" i="60"/>
  <c r="BS401" i="60"/>
  <c r="BR401" i="60"/>
  <c r="CC400" i="60"/>
  <c r="CB400" i="60"/>
  <c r="CA400" i="60"/>
  <c r="BZ400" i="60"/>
  <c r="BY400" i="60"/>
  <c r="BX400" i="60"/>
  <c r="BW400" i="60"/>
  <c r="BV400" i="60"/>
  <c r="BU400" i="60"/>
  <c r="BT400" i="60"/>
  <c r="BS400" i="60"/>
  <c r="BR400" i="60"/>
  <c r="CC399" i="60"/>
  <c r="CB399" i="60"/>
  <c r="CA399" i="60"/>
  <c r="BZ399" i="60"/>
  <c r="BY399" i="60"/>
  <c r="BX399" i="60"/>
  <c r="BW399" i="60"/>
  <c r="BV399" i="60"/>
  <c r="BU399" i="60"/>
  <c r="BT399" i="60"/>
  <c r="BS399" i="60"/>
  <c r="BR399" i="60"/>
  <c r="CC398" i="60"/>
  <c r="CB398" i="60"/>
  <c r="CA398" i="60"/>
  <c r="BZ398" i="60"/>
  <c r="BY398" i="60"/>
  <c r="BX398" i="60"/>
  <c r="BW398" i="60"/>
  <c r="BV398" i="60"/>
  <c r="BU398" i="60"/>
  <c r="BT398" i="60"/>
  <c r="BS398" i="60"/>
  <c r="BR398" i="60"/>
  <c r="CC397" i="60"/>
  <c r="CB397" i="60"/>
  <c r="CA397" i="60"/>
  <c r="BZ397" i="60"/>
  <c r="BY397" i="60"/>
  <c r="BX397" i="60"/>
  <c r="BW397" i="60"/>
  <c r="BV397" i="60"/>
  <c r="BU397" i="60"/>
  <c r="BT397" i="60"/>
  <c r="BS397" i="60"/>
  <c r="BR397" i="60"/>
  <c r="CC396" i="60"/>
  <c r="CB396" i="60"/>
  <c r="CA396" i="60"/>
  <c r="BZ396" i="60"/>
  <c r="BY396" i="60"/>
  <c r="BX396" i="60"/>
  <c r="BW396" i="60"/>
  <c r="BV396" i="60"/>
  <c r="BU396" i="60"/>
  <c r="BT396" i="60"/>
  <c r="BS396" i="60"/>
  <c r="BR396" i="60"/>
  <c r="CC395" i="60"/>
  <c r="CB395" i="60"/>
  <c r="CA395" i="60"/>
  <c r="BZ395" i="60"/>
  <c r="BY395" i="60"/>
  <c r="BX395" i="60"/>
  <c r="BW395" i="60"/>
  <c r="BV395" i="60"/>
  <c r="BU395" i="60"/>
  <c r="BT395" i="60"/>
  <c r="BS395" i="60"/>
  <c r="BR395" i="60"/>
  <c r="CC394" i="60"/>
  <c r="CB394" i="60"/>
  <c r="CA394" i="60"/>
  <c r="BZ394" i="60"/>
  <c r="BY394" i="60"/>
  <c r="BX394" i="60"/>
  <c r="BW394" i="60"/>
  <c r="BV394" i="60"/>
  <c r="BU394" i="60"/>
  <c r="BT394" i="60"/>
  <c r="BS394" i="60"/>
  <c r="BR394" i="60"/>
  <c r="CC393" i="60"/>
  <c r="CB393" i="60"/>
  <c r="CA393" i="60"/>
  <c r="BZ393" i="60"/>
  <c r="BY393" i="60"/>
  <c r="BX393" i="60"/>
  <c r="BW393" i="60"/>
  <c r="BV393" i="60"/>
  <c r="BU393" i="60"/>
  <c r="BT393" i="60"/>
  <c r="BS393" i="60"/>
  <c r="BR393" i="60"/>
  <c r="CC392" i="60"/>
  <c r="CB392" i="60"/>
  <c r="CA392" i="60"/>
  <c r="BZ392" i="60"/>
  <c r="BY392" i="60"/>
  <c r="BX392" i="60"/>
  <c r="BW392" i="60"/>
  <c r="BV392" i="60"/>
  <c r="BU392" i="60"/>
  <c r="BT392" i="60"/>
  <c r="BS392" i="60"/>
  <c r="BR392" i="60"/>
  <c r="CC391" i="60"/>
  <c r="CB391" i="60"/>
  <c r="CA391" i="60"/>
  <c r="BZ391" i="60"/>
  <c r="BY391" i="60"/>
  <c r="BX391" i="60"/>
  <c r="BW391" i="60"/>
  <c r="BV391" i="60"/>
  <c r="BU391" i="60"/>
  <c r="BT391" i="60"/>
  <c r="BS391" i="60"/>
  <c r="BR391" i="60"/>
  <c r="CC390" i="60"/>
  <c r="CB390" i="60"/>
  <c r="CA390" i="60"/>
  <c r="BZ390" i="60"/>
  <c r="BY390" i="60"/>
  <c r="BX390" i="60"/>
  <c r="BW390" i="60"/>
  <c r="BV390" i="60"/>
  <c r="BU390" i="60"/>
  <c r="BT390" i="60"/>
  <c r="BS390" i="60"/>
  <c r="BR390" i="60"/>
  <c r="CC389" i="60"/>
  <c r="CB389" i="60"/>
  <c r="CA389" i="60"/>
  <c r="BZ389" i="60"/>
  <c r="BY389" i="60"/>
  <c r="BX389" i="60"/>
  <c r="BW389" i="60"/>
  <c r="BV389" i="60"/>
  <c r="BU389" i="60"/>
  <c r="BT389" i="60"/>
  <c r="BS389" i="60"/>
  <c r="BR389" i="60"/>
  <c r="CC388" i="60"/>
  <c r="CB388" i="60"/>
  <c r="CA388" i="60"/>
  <c r="BZ388" i="60"/>
  <c r="BY388" i="60"/>
  <c r="BX388" i="60"/>
  <c r="BW388" i="60"/>
  <c r="BV388" i="60"/>
  <c r="BU388" i="60"/>
  <c r="BT388" i="60"/>
  <c r="BS388" i="60"/>
  <c r="BR388" i="60"/>
  <c r="CC387" i="60"/>
  <c r="CB387" i="60"/>
  <c r="CA387" i="60"/>
  <c r="BZ387" i="60"/>
  <c r="BY387" i="60"/>
  <c r="BX387" i="60"/>
  <c r="BW387" i="60"/>
  <c r="BV387" i="60"/>
  <c r="BU387" i="60"/>
  <c r="BT387" i="60"/>
  <c r="BS387" i="60"/>
  <c r="BR387" i="60"/>
  <c r="CC386" i="60"/>
  <c r="CB386" i="60"/>
  <c r="CA386" i="60"/>
  <c r="BZ386" i="60"/>
  <c r="BY386" i="60"/>
  <c r="BX386" i="60"/>
  <c r="BW386" i="60"/>
  <c r="BV386" i="60"/>
  <c r="BU386" i="60"/>
  <c r="BT386" i="60"/>
  <c r="BS386" i="60"/>
  <c r="BR386" i="60"/>
  <c r="CC385" i="60"/>
  <c r="CB385" i="60"/>
  <c r="CA385" i="60"/>
  <c r="BZ385" i="60"/>
  <c r="BY385" i="60"/>
  <c r="BX385" i="60"/>
  <c r="BW385" i="60"/>
  <c r="BV385" i="60"/>
  <c r="BU385" i="60"/>
  <c r="BT385" i="60"/>
  <c r="BS385" i="60"/>
  <c r="BR385" i="60"/>
  <c r="CC384" i="60"/>
  <c r="CB384" i="60"/>
  <c r="CA384" i="60"/>
  <c r="BZ384" i="60"/>
  <c r="BY384" i="60"/>
  <c r="BX384" i="60"/>
  <c r="BW384" i="60"/>
  <c r="BV384" i="60"/>
  <c r="BU384" i="60"/>
  <c r="BT384" i="60"/>
  <c r="BS384" i="60"/>
  <c r="BR384" i="60"/>
  <c r="CC383" i="60"/>
  <c r="CB383" i="60"/>
  <c r="CA383" i="60"/>
  <c r="BZ383" i="60"/>
  <c r="BY383" i="60"/>
  <c r="BX383" i="60"/>
  <c r="BW383" i="60"/>
  <c r="BV383" i="60"/>
  <c r="BU383" i="60"/>
  <c r="BT383" i="60"/>
  <c r="BS383" i="60"/>
  <c r="BR383" i="60"/>
  <c r="CC382" i="60"/>
  <c r="CB382" i="60"/>
  <c r="CA382" i="60"/>
  <c r="BZ382" i="60"/>
  <c r="BY382" i="60"/>
  <c r="BX382" i="60"/>
  <c r="BW382" i="60"/>
  <c r="BV382" i="60"/>
  <c r="BU382" i="60"/>
  <c r="BT382" i="60"/>
  <c r="BS382" i="60"/>
  <c r="BR382" i="60"/>
  <c r="CC381" i="60"/>
  <c r="CB381" i="60"/>
  <c r="CA381" i="60"/>
  <c r="BZ381" i="60"/>
  <c r="BY381" i="60"/>
  <c r="BX381" i="60"/>
  <c r="BW381" i="60"/>
  <c r="BV381" i="60"/>
  <c r="BU381" i="60"/>
  <c r="BT381" i="60"/>
  <c r="BS381" i="60"/>
  <c r="BR381" i="60"/>
  <c r="CC380" i="60"/>
  <c r="CB380" i="60"/>
  <c r="CA380" i="60"/>
  <c r="BZ380" i="60"/>
  <c r="BY380" i="60"/>
  <c r="BX380" i="60"/>
  <c r="BW380" i="60"/>
  <c r="BV380" i="60"/>
  <c r="BU380" i="60"/>
  <c r="BT380" i="60"/>
  <c r="BS380" i="60"/>
  <c r="BR380" i="60"/>
  <c r="CC379" i="60"/>
  <c r="CB379" i="60"/>
  <c r="CA379" i="60"/>
  <c r="BZ379" i="60"/>
  <c r="BY379" i="60"/>
  <c r="BX379" i="60"/>
  <c r="BW379" i="60"/>
  <c r="BV379" i="60"/>
  <c r="BU379" i="60"/>
  <c r="BT379" i="60"/>
  <c r="BS379" i="60"/>
  <c r="BR379" i="60"/>
  <c r="CC378" i="60"/>
  <c r="CB378" i="60"/>
  <c r="CA378" i="60"/>
  <c r="BZ378" i="60"/>
  <c r="BY378" i="60"/>
  <c r="BX378" i="60"/>
  <c r="BW378" i="60"/>
  <c r="BV378" i="60"/>
  <c r="BU378" i="60"/>
  <c r="BT378" i="60"/>
  <c r="BS378" i="60"/>
  <c r="BR378" i="60"/>
  <c r="CC377" i="60"/>
  <c r="CB377" i="60"/>
  <c r="CA377" i="60"/>
  <c r="BZ377" i="60"/>
  <c r="BY377" i="60"/>
  <c r="BX377" i="60"/>
  <c r="BW377" i="60"/>
  <c r="BV377" i="60"/>
  <c r="BU377" i="60"/>
  <c r="BT377" i="60"/>
  <c r="BS377" i="60"/>
  <c r="BR377" i="60"/>
  <c r="CC376" i="60"/>
  <c r="CB376" i="60"/>
  <c r="CA376" i="60"/>
  <c r="BZ376" i="60"/>
  <c r="BY376" i="60"/>
  <c r="BX376" i="60"/>
  <c r="BW376" i="60"/>
  <c r="BV376" i="60"/>
  <c r="BU376" i="60"/>
  <c r="BT376" i="60"/>
  <c r="BS376" i="60"/>
  <c r="BR376" i="60"/>
  <c r="CC375" i="60"/>
  <c r="CB375" i="60"/>
  <c r="CA375" i="60"/>
  <c r="BZ375" i="60"/>
  <c r="BY375" i="60"/>
  <c r="BX375" i="60"/>
  <c r="BW375" i="60"/>
  <c r="BV375" i="60"/>
  <c r="BU375" i="60"/>
  <c r="BT375" i="60"/>
  <c r="BS375" i="60"/>
  <c r="BR375" i="60"/>
  <c r="CC374" i="60"/>
  <c r="CB374" i="60"/>
  <c r="CA374" i="60"/>
  <c r="BZ374" i="60"/>
  <c r="BY374" i="60"/>
  <c r="BX374" i="60"/>
  <c r="BW374" i="60"/>
  <c r="BV374" i="60"/>
  <c r="BU374" i="60"/>
  <c r="BT374" i="60"/>
  <c r="BS374" i="60"/>
  <c r="BR374" i="60"/>
  <c r="CC373" i="60"/>
  <c r="CB373" i="60"/>
  <c r="CA373" i="60"/>
  <c r="BZ373" i="60"/>
  <c r="BY373" i="60"/>
  <c r="BX373" i="60"/>
  <c r="BW373" i="60"/>
  <c r="BV373" i="60"/>
  <c r="BU373" i="60"/>
  <c r="BT373" i="60"/>
  <c r="BS373" i="60"/>
  <c r="BR373" i="60"/>
  <c r="CC372" i="60"/>
  <c r="CB372" i="60"/>
  <c r="CA372" i="60"/>
  <c r="BZ372" i="60"/>
  <c r="BY372" i="60"/>
  <c r="BX372" i="60"/>
  <c r="BW372" i="60"/>
  <c r="BV372" i="60"/>
  <c r="BU372" i="60"/>
  <c r="BT372" i="60"/>
  <c r="BS372" i="60"/>
  <c r="BR372" i="60"/>
  <c r="CC371" i="60"/>
  <c r="CB371" i="60"/>
  <c r="CA371" i="60"/>
  <c r="BZ371" i="60"/>
  <c r="BY371" i="60"/>
  <c r="BX371" i="60"/>
  <c r="BW371" i="60"/>
  <c r="BV371" i="60"/>
  <c r="BU371" i="60"/>
  <c r="BT371" i="60"/>
  <c r="BS371" i="60"/>
  <c r="BR371" i="60"/>
  <c r="CC370" i="60"/>
  <c r="CB370" i="60"/>
  <c r="CA370" i="60"/>
  <c r="BZ370" i="60"/>
  <c r="BY370" i="60"/>
  <c r="BX370" i="60"/>
  <c r="BW370" i="60"/>
  <c r="BV370" i="60"/>
  <c r="BU370" i="60"/>
  <c r="BT370" i="60"/>
  <c r="BS370" i="60"/>
  <c r="BR370" i="60"/>
  <c r="CC369" i="60"/>
  <c r="CB369" i="60"/>
  <c r="CA369" i="60"/>
  <c r="BZ369" i="60"/>
  <c r="BY369" i="60"/>
  <c r="BX369" i="60"/>
  <c r="BW369" i="60"/>
  <c r="BV369" i="60"/>
  <c r="BU369" i="60"/>
  <c r="BT369" i="60"/>
  <c r="BS369" i="60"/>
  <c r="BR369" i="60"/>
  <c r="CC368" i="60"/>
  <c r="CB368" i="60"/>
  <c r="CA368" i="60"/>
  <c r="BZ368" i="60"/>
  <c r="BY368" i="60"/>
  <c r="BX368" i="60"/>
  <c r="BW368" i="60"/>
  <c r="BV368" i="60"/>
  <c r="BU368" i="60"/>
  <c r="BT368" i="60"/>
  <c r="BS368" i="60"/>
  <c r="BR368" i="60"/>
  <c r="CC367" i="60"/>
  <c r="CB367" i="60"/>
  <c r="CA367" i="60"/>
  <c r="BZ367" i="60"/>
  <c r="BY367" i="60"/>
  <c r="BX367" i="60"/>
  <c r="BW367" i="60"/>
  <c r="BV367" i="60"/>
  <c r="BU367" i="60"/>
  <c r="BT367" i="60"/>
  <c r="BS367" i="60"/>
  <c r="BR367" i="60"/>
  <c r="CC366" i="60"/>
  <c r="CB366" i="60"/>
  <c r="CA366" i="60"/>
  <c r="BZ366" i="60"/>
  <c r="BY366" i="60"/>
  <c r="BX366" i="60"/>
  <c r="BW366" i="60"/>
  <c r="BV366" i="60"/>
  <c r="BU366" i="60"/>
  <c r="BT366" i="60"/>
  <c r="BS366" i="60"/>
  <c r="BR366" i="60"/>
  <c r="CC365" i="60"/>
  <c r="CB365" i="60"/>
  <c r="CA365" i="60"/>
  <c r="BZ365" i="60"/>
  <c r="BY365" i="60"/>
  <c r="BX365" i="60"/>
  <c r="BW365" i="60"/>
  <c r="BV365" i="60"/>
  <c r="BU365" i="60"/>
  <c r="BT365" i="60"/>
  <c r="BS365" i="60"/>
  <c r="BR365" i="60"/>
  <c r="CC364" i="60"/>
  <c r="CB364" i="60"/>
  <c r="CA364" i="60"/>
  <c r="BZ364" i="60"/>
  <c r="BY364" i="60"/>
  <c r="BX364" i="60"/>
  <c r="BW364" i="60"/>
  <c r="BV364" i="60"/>
  <c r="BU364" i="60"/>
  <c r="BT364" i="60"/>
  <c r="BS364" i="60"/>
  <c r="BR364" i="60"/>
  <c r="CC363" i="60"/>
  <c r="CB363" i="60"/>
  <c r="CA363" i="60"/>
  <c r="BZ363" i="60"/>
  <c r="BY363" i="60"/>
  <c r="BX363" i="60"/>
  <c r="BW363" i="60"/>
  <c r="BV363" i="60"/>
  <c r="BU363" i="60"/>
  <c r="BT363" i="60"/>
  <c r="BS363" i="60"/>
  <c r="BR363" i="60"/>
  <c r="CC362" i="60"/>
  <c r="CB362" i="60"/>
  <c r="CA362" i="60"/>
  <c r="BZ362" i="60"/>
  <c r="BY362" i="60"/>
  <c r="BX362" i="60"/>
  <c r="BW362" i="60"/>
  <c r="BV362" i="60"/>
  <c r="BU362" i="60"/>
  <c r="BT362" i="60"/>
  <c r="BS362" i="60"/>
  <c r="BR362" i="60"/>
  <c r="CC361" i="60"/>
  <c r="CB361" i="60"/>
  <c r="CA361" i="60"/>
  <c r="BZ361" i="60"/>
  <c r="BY361" i="60"/>
  <c r="BX361" i="60"/>
  <c r="BW361" i="60"/>
  <c r="BV361" i="60"/>
  <c r="BU361" i="60"/>
  <c r="BT361" i="60"/>
  <c r="BS361" i="60"/>
  <c r="BR361" i="60"/>
  <c r="CC360" i="60"/>
  <c r="CB360" i="60"/>
  <c r="CA360" i="60"/>
  <c r="BZ360" i="60"/>
  <c r="BY360" i="60"/>
  <c r="BX360" i="60"/>
  <c r="BW360" i="60"/>
  <c r="BV360" i="60"/>
  <c r="BU360" i="60"/>
  <c r="BT360" i="60"/>
  <c r="BS360" i="60"/>
  <c r="BR360" i="60"/>
  <c r="CC359" i="60"/>
  <c r="CB359" i="60"/>
  <c r="CA359" i="60"/>
  <c r="BZ359" i="60"/>
  <c r="BY359" i="60"/>
  <c r="BX359" i="60"/>
  <c r="BW359" i="60"/>
  <c r="BV359" i="60"/>
  <c r="BU359" i="60"/>
  <c r="BT359" i="60"/>
  <c r="BS359" i="60"/>
  <c r="BR359" i="60"/>
  <c r="CC358" i="60"/>
  <c r="CB358" i="60"/>
  <c r="CA358" i="60"/>
  <c r="BZ358" i="60"/>
  <c r="BY358" i="60"/>
  <c r="BX358" i="60"/>
  <c r="BW358" i="60"/>
  <c r="BV358" i="60"/>
  <c r="BU358" i="60"/>
  <c r="BT358" i="60"/>
  <c r="BS358" i="60"/>
  <c r="BR358" i="60"/>
  <c r="CC357" i="60"/>
  <c r="CB357" i="60"/>
  <c r="CA357" i="60"/>
  <c r="BZ357" i="60"/>
  <c r="BY357" i="60"/>
  <c r="BX357" i="60"/>
  <c r="BW357" i="60"/>
  <c r="BV357" i="60"/>
  <c r="BU357" i="60"/>
  <c r="BT357" i="60"/>
  <c r="BS357" i="60"/>
  <c r="BR357" i="60"/>
  <c r="CC356" i="60"/>
  <c r="CB356" i="60"/>
  <c r="CA356" i="60"/>
  <c r="BZ356" i="60"/>
  <c r="BY356" i="60"/>
  <c r="BX356" i="60"/>
  <c r="BW356" i="60"/>
  <c r="BV356" i="60"/>
  <c r="BU356" i="60"/>
  <c r="BT356" i="60"/>
  <c r="BS356" i="60"/>
  <c r="BR356" i="60"/>
  <c r="CC355" i="60"/>
  <c r="CB355" i="60"/>
  <c r="CA355" i="60"/>
  <c r="BZ355" i="60"/>
  <c r="BY355" i="60"/>
  <c r="BX355" i="60"/>
  <c r="BW355" i="60"/>
  <c r="BV355" i="60"/>
  <c r="BU355" i="60"/>
  <c r="BT355" i="60"/>
  <c r="BS355" i="60"/>
  <c r="BR355" i="60"/>
  <c r="CC354" i="60"/>
  <c r="CB354" i="60"/>
  <c r="CA354" i="60"/>
  <c r="BZ354" i="60"/>
  <c r="BY354" i="60"/>
  <c r="BX354" i="60"/>
  <c r="BW354" i="60"/>
  <c r="BV354" i="60"/>
  <c r="BU354" i="60"/>
  <c r="BT354" i="60"/>
  <c r="BS354" i="60"/>
  <c r="BR354" i="60"/>
  <c r="CC353" i="60"/>
  <c r="CB353" i="60"/>
  <c r="CA353" i="60"/>
  <c r="BZ353" i="60"/>
  <c r="BY353" i="60"/>
  <c r="BX353" i="60"/>
  <c r="BW353" i="60"/>
  <c r="BV353" i="60"/>
  <c r="BU353" i="60"/>
  <c r="BT353" i="60"/>
  <c r="BS353" i="60"/>
  <c r="BR353" i="60"/>
  <c r="CC352" i="60"/>
  <c r="CB352" i="60"/>
  <c r="CA352" i="60"/>
  <c r="BZ352" i="60"/>
  <c r="BY352" i="60"/>
  <c r="BX352" i="60"/>
  <c r="BW352" i="60"/>
  <c r="BV352" i="60"/>
  <c r="BU352" i="60"/>
  <c r="BT352" i="60"/>
  <c r="BS352" i="60"/>
  <c r="BR352" i="60"/>
  <c r="CC351" i="60"/>
  <c r="CB351" i="60"/>
  <c r="CA351" i="60"/>
  <c r="BZ351" i="60"/>
  <c r="BY351" i="60"/>
  <c r="BX351" i="60"/>
  <c r="BW351" i="60"/>
  <c r="BV351" i="60"/>
  <c r="BU351" i="60"/>
  <c r="BT351" i="60"/>
  <c r="BS351" i="60"/>
  <c r="BR351" i="60"/>
  <c r="CC350" i="60"/>
  <c r="CB350" i="60"/>
  <c r="CA350" i="60"/>
  <c r="BZ350" i="60"/>
  <c r="BY350" i="60"/>
  <c r="BX350" i="60"/>
  <c r="BW350" i="60"/>
  <c r="BV350" i="60"/>
  <c r="BU350" i="60"/>
  <c r="BT350" i="60"/>
  <c r="BS350" i="60"/>
  <c r="BR350" i="60"/>
  <c r="CC349" i="60"/>
  <c r="CB349" i="60"/>
  <c r="CA349" i="60"/>
  <c r="BZ349" i="60"/>
  <c r="BY349" i="60"/>
  <c r="BX349" i="60"/>
  <c r="BW349" i="60"/>
  <c r="BV349" i="60"/>
  <c r="BU349" i="60"/>
  <c r="BT349" i="60"/>
  <c r="BS349" i="60"/>
  <c r="BR349" i="60"/>
  <c r="CC348" i="60"/>
  <c r="CB348" i="60"/>
  <c r="CA348" i="60"/>
  <c r="BZ348" i="60"/>
  <c r="BY348" i="60"/>
  <c r="BX348" i="60"/>
  <c r="BW348" i="60"/>
  <c r="BV348" i="60"/>
  <c r="BU348" i="60"/>
  <c r="BT348" i="60"/>
  <c r="BS348" i="60"/>
  <c r="BR348" i="60"/>
  <c r="CC347" i="60"/>
  <c r="CB347" i="60"/>
  <c r="CA347" i="60"/>
  <c r="BZ347" i="60"/>
  <c r="BY347" i="60"/>
  <c r="BX347" i="60"/>
  <c r="BW347" i="60"/>
  <c r="BV347" i="60"/>
  <c r="BU347" i="60"/>
  <c r="BT347" i="60"/>
  <c r="BS347" i="60"/>
  <c r="BR347" i="60"/>
  <c r="CC346" i="60"/>
  <c r="CB346" i="60"/>
  <c r="CA346" i="60"/>
  <c r="BZ346" i="60"/>
  <c r="BY346" i="60"/>
  <c r="BX346" i="60"/>
  <c r="BW346" i="60"/>
  <c r="BV346" i="60"/>
  <c r="BU346" i="60"/>
  <c r="BT346" i="60"/>
  <c r="BS346" i="60"/>
  <c r="BR346" i="60"/>
  <c r="CC345" i="60"/>
  <c r="CB345" i="60"/>
  <c r="CA345" i="60"/>
  <c r="BZ345" i="60"/>
  <c r="BY345" i="60"/>
  <c r="BX345" i="60"/>
  <c r="BW345" i="60"/>
  <c r="BV345" i="60"/>
  <c r="BU345" i="60"/>
  <c r="BT345" i="60"/>
  <c r="BS345" i="60"/>
  <c r="BR345" i="60"/>
  <c r="CC344" i="60"/>
  <c r="CB344" i="60"/>
  <c r="CA344" i="60"/>
  <c r="BZ344" i="60"/>
  <c r="BY344" i="60"/>
  <c r="BX344" i="60"/>
  <c r="BW344" i="60"/>
  <c r="BV344" i="60"/>
  <c r="BU344" i="60"/>
  <c r="BT344" i="60"/>
  <c r="BS344" i="60"/>
  <c r="BR344" i="60"/>
  <c r="CC343" i="60"/>
  <c r="CB343" i="60"/>
  <c r="CA343" i="60"/>
  <c r="BZ343" i="60"/>
  <c r="BY343" i="60"/>
  <c r="BX343" i="60"/>
  <c r="BW343" i="60"/>
  <c r="BV343" i="60"/>
  <c r="BU343" i="60"/>
  <c r="BT343" i="60"/>
  <c r="BS343" i="60"/>
  <c r="BR343" i="60"/>
  <c r="CC342" i="60"/>
  <c r="CB342" i="60"/>
  <c r="CA342" i="60"/>
  <c r="BZ342" i="60"/>
  <c r="BY342" i="60"/>
  <c r="BX342" i="60"/>
  <c r="BW342" i="60"/>
  <c r="BV342" i="60"/>
  <c r="BU342" i="60"/>
  <c r="BT342" i="60"/>
  <c r="BS342" i="60"/>
  <c r="BR342" i="60"/>
  <c r="CC341" i="60"/>
  <c r="CB341" i="60"/>
  <c r="CA341" i="60"/>
  <c r="BZ341" i="60"/>
  <c r="BY341" i="60"/>
  <c r="BX341" i="60"/>
  <c r="BW341" i="60"/>
  <c r="BV341" i="60"/>
  <c r="BU341" i="60"/>
  <c r="BT341" i="60"/>
  <c r="BS341" i="60"/>
  <c r="BR341" i="60"/>
  <c r="CC340" i="60"/>
  <c r="CB340" i="60"/>
  <c r="CA340" i="60"/>
  <c r="BZ340" i="60"/>
  <c r="BY340" i="60"/>
  <c r="BX340" i="60"/>
  <c r="BW340" i="60"/>
  <c r="BV340" i="60"/>
  <c r="BU340" i="60"/>
  <c r="BT340" i="60"/>
  <c r="BS340" i="60"/>
  <c r="BR340" i="60"/>
  <c r="CC339" i="60"/>
  <c r="CB339" i="60"/>
  <c r="CA339" i="60"/>
  <c r="BZ339" i="60"/>
  <c r="BY339" i="60"/>
  <c r="BX339" i="60"/>
  <c r="BW339" i="60"/>
  <c r="BV339" i="60"/>
  <c r="BU339" i="60"/>
  <c r="BT339" i="60"/>
  <c r="BS339" i="60"/>
  <c r="BR339" i="60"/>
  <c r="CC338" i="60"/>
  <c r="CB338" i="60"/>
  <c r="CA338" i="60"/>
  <c r="BZ338" i="60"/>
  <c r="BY338" i="60"/>
  <c r="BX338" i="60"/>
  <c r="BW338" i="60"/>
  <c r="BV338" i="60"/>
  <c r="BU338" i="60"/>
  <c r="BT338" i="60"/>
  <c r="BS338" i="60"/>
  <c r="BR338" i="60"/>
  <c r="CC337" i="60"/>
  <c r="CB337" i="60"/>
  <c r="CA337" i="60"/>
  <c r="BZ337" i="60"/>
  <c r="BY337" i="60"/>
  <c r="BX337" i="60"/>
  <c r="BW337" i="60"/>
  <c r="BV337" i="60"/>
  <c r="BU337" i="60"/>
  <c r="BT337" i="60"/>
  <c r="BS337" i="60"/>
  <c r="BR337" i="60"/>
  <c r="CC336" i="60"/>
  <c r="CB336" i="60"/>
  <c r="CA336" i="60"/>
  <c r="BZ336" i="60"/>
  <c r="BY336" i="60"/>
  <c r="BX336" i="60"/>
  <c r="BW336" i="60"/>
  <c r="BV336" i="60"/>
  <c r="BU336" i="60"/>
  <c r="BT336" i="60"/>
  <c r="BS336" i="60"/>
  <c r="BR336" i="60"/>
  <c r="CC335" i="60"/>
  <c r="CB335" i="60"/>
  <c r="CA335" i="60"/>
  <c r="BZ335" i="60"/>
  <c r="BY335" i="60"/>
  <c r="BX335" i="60"/>
  <c r="BW335" i="60"/>
  <c r="BV335" i="60"/>
  <c r="BU335" i="60"/>
  <c r="BT335" i="60"/>
  <c r="BS335" i="60"/>
  <c r="BR335" i="60"/>
  <c r="CC334" i="60"/>
  <c r="CB334" i="60"/>
  <c r="CA334" i="60"/>
  <c r="BZ334" i="60"/>
  <c r="BY334" i="60"/>
  <c r="BX334" i="60"/>
  <c r="BW334" i="60"/>
  <c r="BV334" i="60"/>
  <c r="BU334" i="60"/>
  <c r="BT334" i="60"/>
  <c r="BS334" i="60"/>
  <c r="BR334" i="60"/>
  <c r="CC333" i="60"/>
  <c r="CB333" i="60"/>
  <c r="CA333" i="60"/>
  <c r="BZ333" i="60"/>
  <c r="BY333" i="60"/>
  <c r="BX333" i="60"/>
  <c r="BW333" i="60"/>
  <c r="BV333" i="60"/>
  <c r="BU333" i="60"/>
  <c r="BT333" i="60"/>
  <c r="BS333" i="60"/>
  <c r="BR333" i="60"/>
  <c r="CC332" i="60"/>
  <c r="CB332" i="60"/>
  <c r="CA332" i="60"/>
  <c r="BZ332" i="60"/>
  <c r="BY332" i="60"/>
  <c r="BX332" i="60"/>
  <c r="BW332" i="60"/>
  <c r="BV332" i="60"/>
  <c r="BU332" i="60"/>
  <c r="BT332" i="60"/>
  <c r="BS332" i="60"/>
  <c r="BR332" i="60"/>
  <c r="CC331" i="60"/>
  <c r="CB331" i="60"/>
  <c r="CA331" i="60"/>
  <c r="BZ331" i="60"/>
  <c r="BY331" i="60"/>
  <c r="BX331" i="60"/>
  <c r="BW331" i="60"/>
  <c r="BV331" i="60"/>
  <c r="BU331" i="60"/>
  <c r="BT331" i="60"/>
  <c r="BS331" i="60"/>
  <c r="BR331" i="60"/>
  <c r="CC330" i="60"/>
  <c r="CB330" i="60"/>
  <c r="CA330" i="60"/>
  <c r="BZ330" i="60"/>
  <c r="BY330" i="60"/>
  <c r="BX330" i="60"/>
  <c r="BW330" i="60"/>
  <c r="BV330" i="60"/>
  <c r="BU330" i="60"/>
  <c r="BT330" i="60"/>
  <c r="BS330" i="60"/>
  <c r="BR330" i="60"/>
  <c r="CC329" i="60"/>
  <c r="CB329" i="60"/>
  <c r="CA329" i="60"/>
  <c r="BZ329" i="60"/>
  <c r="BY329" i="60"/>
  <c r="BX329" i="60"/>
  <c r="BW329" i="60"/>
  <c r="BV329" i="60"/>
  <c r="BU329" i="60"/>
  <c r="BT329" i="60"/>
  <c r="BS329" i="60"/>
  <c r="BR329" i="60"/>
  <c r="CC328" i="60"/>
  <c r="CB328" i="60"/>
  <c r="CA328" i="60"/>
  <c r="BZ328" i="60"/>
  <c r="BY328" i="60"/>
  <c r="BX328" i="60"/>
  <c r="BW328" i="60"/>
  <c r="BV328" i="60"/>
  <c r="BU328" i="60"/>
  <c r="BT328" i="60"/>
  <c r="BS328" i="60"/>
  <c r="BR328" i="60"/>
  <c r="CC327" i="60"/>
  <c r="CB327" i="60"/>
  <c r="CA327" i="60"/>
  <c r="BZ327" i="60"/>
  <c r="BY327" i="60"/>
  <c r="BX327" i="60"/>
  <c r="BW327" i="60"/>
  <c r="BV327" i="60"/>
  <c r="BU327" i="60"/>
  <c r="BT327" i="60"/>
  <c r="BS327" i="60"/>
  <c r="BR327" i="60"/>
  <c r="CC326" i="60"/>
  <c r="CB326" i="60"/>
  <c r="CA326" i="60"/>
  <c r="BZ326" i="60"/>
  <c r="BY326" i="60"/>
  <c r="BX326" i="60"/>
  <c r="BW326" i="60"/>
  <c r="BV326" i="60"/>
  <c r="BU326" i="60"/>
  <c r="BT326" i="60"/>
  <c r="BS326" i="60"/>
  <c r="BR326" i="60"/>
  <c r="CC325" i="60"/>
  <c r="CB325" i="60"/>
  <c r="CA325" i="60"/>
  <c r="BZ325" i="60"/>
  <c r="BY325" i="60"/>
  <c r="BX325" i="60"/>
  <c r="BW325" i="60"/>
  <c r="BV325" i="60"/>
  <c r="BU325" i="60"/>
  <c r="BT325" i="60"/>
  <c r="BS325" i="60"/>
  <c r="BR325" i="60"/>
  <c r="CC324" i="60"/>
  <c r="CB324" i="60"/>
  <c r="CA324" i="60"/>
  <c r="BZ324" i="60"/>
  <c r="BY324" i="60"/>
  <c r="BX324" i="60"/>
  <c r="BW324" i="60"/>
  <c r="BV324" i="60"/>
  <c r="BU324" i="60"/>
  <c r="BT324" i="60"/>
  <c r="BS324" i="60"/>
  <c r="BR324" i="60"/>
  <c r="CC323" i="60"/>
  <c r="CB323" i="60"/>
  <c r="CA323" i="60"/>
  <c r="BZ323" i="60"/>
  <c r="BY323" i="60"/>
  <c r="BX323" i="60"/>
  <c r="BW323" i="60"/>
  <c r="BV323" i="60"/>
  <c r="BU323" i="60"/>
  <c r="BT323" i="60"/>
  <c r="BS323" i="60"/>
  <c r="BR323" i="60"/>
  <c r="CC322" i="60"/>
  <c r="CB322" i="60"/>
  <c r="CA322" i="60"/>
  <c r="BZ322" i="60"/>
  <c r="BY322" i="60"/>
  <c r="BX322" i="60"/>
  <c r="BW322" i="60"/>
  <c r="BV322" i="60"/>
  <c r="BU322" i="60"/>
  <c r="BT322" i="60"/>
  <c r="BS322" i="60"/>
  <c r="BR322" i="60"/>
  <c r="CC321" i="60"/>
  <c r="CB321" i="60"/>
  <c r="CA321" i="60"/>
  <c r="BZ321" i="60"/>
  <c r="BY321" i="60"/>
  <c r="BX321" i="60"/>
  <c r="BW321" i="60"/>
  <c r="BV321" i="60"/>
  <c r="BU321" i="60"/>
  <c r="BT321" i="60"/>
  <c r="BS321" i="60"/>
  <c r="BR321" i="60"/>
  <c r="CC320" i="60"/>
  <c r="CB320" i="60"/>
  <c r="CA320" i="60"/>
  <c r="BZ320" i="60"/>
  <c r="BY320" i="60"/>
  <c r="BX320" i="60"/>
  <c r="BW320" i="60"/>
  <c r="BV320" i="60"/>
  <c r="BU320" i="60"/>
  <c r="BT320" i="60"/>
  <c r="BS320" i="60"/>
  <c r="BR320" i="60"/>
  <c r="CC319" i="60"/>
  <c r="CB319" i="60"/>
  <c r="CA319" i="60"/>
  <c r="BZ319" i="60"/>
  <c r="BY319" i="60"/>
  <c r="BX319" i="60"/>
  <c r="BW319" i="60"/>
  <c r="BV319" i="60"/>
  <c r="BU319" i="60"/>
  <c r="BT319" i="60"/>
  <c r="BS319" i="60"/>
  <c r="BR319" i="60"/>
  <c r="CC318" i="60"/>
  <c r="CB318" i="60"/>
  <c r="CA318" i="60"/>
  <c r="BZ318" i="60"/>
  <c r="BY318" i="60"/>
  <c r="BX318" i="60"/>
  <c r="BW318" i="60"/>
  <c r="BV318" i="60"/>
  <c r="BU318" i="60"/>
  <c r="BT318" i="60"/>
  <c r="BS318" i="60"/>
  <c r="BR318" i="60"/>
  <c r="CC317" i="60"/>
  <c r="CB317" i="60"/>
  <c r="CA317" i="60"/>
  <c r="BZ317" i="60"/>
  <c r="BY317" i="60"/>
  <c r="BX317" i="60"/>
  <c r="BW317" i="60"/>
  <c r="BV317" i="60"/>
  <c r="BU317" i="60"/>
  <c r="BT317" i="60"/>
  <c r="BS317" i="60"/>
  <c r="BR317" i="60"/>
  <c r="CC316" i="60"/>
  <c r="CB316" i="60"/>
  <c r="CA316" i="60"/>
  <c r="BZ316" i="60"/>
  <c r="BY316" i="60"/>
  <c r="BX316" i="60"/>
  <c r="BW316" i="60"/>
  <c r="BV316" i="60"/>
  <c r="BU316" i="60"/>
  <c r="BT316" i="60"/>
  <c r="BS316" i="60"/>
  <c r="BR316" i="60"/>
  <c r="CC315" i="60"/>
  <c r="CB315" i="60"/>
  <c r="CA315" i="60"/>
  <c r="BZ315" i="60"/>
  <c r="BY315" i="60"/>
  <c r="BX315" i="60"/>
  <c r="BW315" i="60"/>
  <c r="BV315" i="60"/>
  <c r="BU315" i="60"/>
  <c r="BT315" i="60"/>
  <c r="BS315" i="60"/>
  <c r="BR315" i="60"/>
  <c r="CC314" i="60"/>
  <c r="CB314" i="60"/>
  <c r="CA314" i="60"/>
  <c r="BZ314" i="60"/>
  <c r="BY314" i="60"/>
  <c r="BX314" i="60"/>
  <c r="BW314" i="60"/>
  <c r="BV314" i="60"/>
  <c r="BU314" i="60"/>
  <c r="BT314" i="60"/>
  <c r="BS314" i="60"/>
  <c r="BR314" i="60"/>
  <c r="CC313" i="60"/>
  <c r="CB313" i="60"/>
  <c r="CA313" i="60"/>
  <c r="BZ313" i="60"/>
  <c r="BY313" i="60"/>
  <c r="BX313" i="60"/>
  <c r="BW313" i="60"/>
  <c r="BV313" i="60"/>
  <c r="BU313" i="60"/>
  <c r="BT313" i="60"/>
  <c r="BS313" i="60"/>
  <c r="BR313" i="60"/>
  <c r="CC312" i="60"/>
  <c r="CB312" i="60"/>
  <c r="CA312" i="60"/>
  <c r="BZ312" i="60"/>
  <c r="BY312" i="60"/>
  <c r="BX312" i="60"/>
  <c r="BW312" i="60"/>
  <c r="BV312" i="60"/>
  <c r="BU312" i="60"/>
  <c r="BT312" i="60"/>
  <c r="BS312" i="60"/>
  <c r="BR312" i="60"/>
  <c r="CC311" i="60"/>
  <c r="CB311" i="60"/>
  <c r="CA311" i="60"/>
  <c r="BZ311" i="60"/>
  <c r="BY311" i="60"/>
  <c r="BX311" i="60"/>
  <c r="BW311" i="60"/>
  <c r="BV311" i="60"/>
  <c r="BU311" i="60"/>
  <c r="BT311" i="60"/>
  <c r="BS311" i="60"/>
  <c r="BR311" i="60"/>
  <c r="CC310" i="60"/>
  <c r="CB310" i="60"/>
  <c r="CA310" i="60"/>
  <c r="BZ310" i="60"/>
  <c r="BY310" i="60"/>
  <c r="BX310" i="60"/>
  <c r="BW310" i="60"/>
  <c r="BV310" i="60"/>
  <c r="BU310" i="60"/>
  <c r="BT310" i="60"/>
  <c r="BS310" i="60"/>
  <c r="BR310" i="60"/>
  <c r="CC309" i="60"/>
  <c r="CB309" i="60"/>
  <c r="CA309" i="60"/>
  <c r="BZ309" i="60"/>
  <c r="BY309" i="60"/>
  <c r="BX309" i="60"/>
  <c r="BW309" i="60"/>
  <c r="BV309" i="60"/>
  <c r="BU309" i="60"/>
  <c r="BT309" i="60"/>
  <c r="BS309" i="60"/>
  <c r="BR309" i="60"/>
  <c r="CC308" i="60"/>
  <c r="CB308" i="60"/>
  <c r="CA308" i="60"/>
  <c r="BZ308" i="60"/>
  <c r="BY308" i="60"/>
  <c r="BX308" i="60"/>
  <c r="BW308" i="60"/>
  <c r="BV308" i="60"/>
  <c r="BU308" i="60"/>
  <c r="BT308" i="60"/>
  <c r="BS308" i="60"/>
  <c r="BR308" i="60"/>
  <c r="CC307" i="60"/>
  <c r="CB307" i="60"/>
  <c r="CA307" i="60"/>
  <c r="BZ307" i="60"/>
  <c r="BY307" i="60"/>
  <c r="BX307" i="60"/>
  <c r="BW307" i="60"/>
  <c r="BV307" i="60"/>
  <c r="BU307" i="60"/>
  <c r="BT307" i="60"/>
  <c r="BS307" i="60"/>
  <c r="BR307" i="60"/>
  <c r="CC306" i="60"/>
  <c r="CB306" i="60"/>
  <c r="CA306" i="60"/>
  <c r="BZ306" i="60"/>
  <c r="BY306" i="60"/>
  <c r="BX306" i="60"/>
  <c r="BW306" i="60"/>
  <c r="BV306" i="60"/>
  <c r="BU306" i="60"/>
  <c r="BT306" i="60"/>
  <c r="BS306" i="60"/>
  <c r="BR306" i="60"/>
  <c r="CC305" i="60"/>
  <c r="CB305" i="60"/>
  <c r="CA305" i="60"/>
  <c r="BZ305" i="60"/>
  <c r="BY305" i="60"/>
  <c r="BX305" i="60"/>
  <c r="BW305" i="60"/>
  <c r="BV305" i="60"/>
  <c r="BU305" i="60"/>
  <c r="BT305" i="60"/>
  <c r="BS305" i="60"/>
  <c r="BR305" i="60"/>
  <c r="CC304" i="60"/>
  <c r="CB304" i="60"/>
  <c r="CA304" i="60"/>
  <c r="BZ304" i="60"/>
  <c r="BY304" i="60"/>
  <c r="BX304" i="60"/>
  <c r="BW304" i="60"/>
  <c r="BV304" i="60"/>
  <c r="BU304" i="60"/>
  <c r="BT304" i="60"/>
  <c r="BS304" i="60"/>
  <c r="BR304" i="60"/>
  <c r="CC303" i="60"/>
  <c r="CB303" i="60"/>
  <c r="CA303" i="60"/>
  <c r="BZ303" i="60"/>
  <c r="BY303" i="60"/>
  <c r="BX303" i="60"/>
  <c r="BW303" i="60"/>
  <c r="BV303" i="60"/>
  <c r="BU303" i="60"/>
  <c r="BT303" i="60"/>
  <c r="BS303" i="60"/>
  <c r="BR303" i="60"/>
  <c r="CC302" i="60"/>
  <c r="CB302" i="60"/>
  <c r="CA302" i="60"/>
  <c r="BZ302" i="60"/>
  <c r="BY302" i="60"/>
  <c r="BX302" i="60"/>
  <c r="BW302" i="60"/>
  <c r="BV302" i="60"/>
  <c r="BU302" i="60"/>
  <c r="BT302" i="60"/>
  <c r="BS302" i="60"/>
  <c r="BR302" i="60"/>
  <c r="CC301" i="60"/>
  <c r="CB301" i="60"/>
  <c r="CA301" i="60"/>
  <c r="BZ301" i="60"/>
  <c r="BY301" i="60"/>
  <c r="BX301" i="60"/>
  <c r="BW301" i="60"/>
  <c r="BV301" i="60"/>
  <c r="BU301" i="60"/>
  <c r="BT301" i="60"/>
  <c r="BS301" i="60"/>
  <c r="BR301" i="60"/>
  <c r="CC300" i="60"/>
  <c r="CB300" i="60"/>
  <c r="CA300" i="60"/>
  <c r="BZ300" i="60"/>
  <c r="BY300" i="60"/>
  <c r="BX300" i="60"/>
  <c r="BW300" i="60"/>
  <c r="BV300" i="60"/>
  <c r="BU300" i="60"/>
  <c r="BT300" i="60"/>
  <c r="BS300" i="60"/>
  <c r="BR300" i="60"/>
  <c r="CC299" i="60"/>
  <c r="CB299" i="60"/>
  <c r="CA299" i="60"/>
  <c r="BZ299" i="60"/>
  <c r="BY299" i="60"/>
  <c r="BX299" i="60"/>
  <c r="BW299" i="60"/>
  <c r="BV299" i="60"/>
  <c r="BU299" i="60"/>
  <c r="BT299" i="60"/>
  <c r="BS299" i="60"/>
  <c r="BR299" i="60"/>
  <c r="CC298" i="60"/>
  <c r="CB298" i="60"/>
  <c r="CA298" i="60"/>
  <c r="BZ298" i="60"/>
  <c r="BY298" i="60"/>
  <c r="BX298" i="60"/>
  <c r="BW298" i="60"/>
  <c r="BV298" i="60"/>
  <c r="BU298" i="60"/>
  <c r="BT298" i="60"/>
  <c r="BS298" i="60"/>
  <c r="BR298" i="60"/>
  <c r="CC297" i="60"/>
  <c r="CB297" i="60"/>
  <c r="CA297" i="60"/>
  <c r="BZ297" i="60"/>
  <c r="BY297" i="60"/>
  <c r="BX297" i="60"/>
  <c r="BW297" i="60"/>
  <c r="BV297" i="60"/>
  <c r="BU297" i="60"/>
  <c r="BT297" i="60"/>
  <c r="BS297" i="60"/>
  <c r="BR297" i="60"/>
  <c r="CC296" i="60"/>
  <c r="CB296" i="60"/>
  <c r="CA296" i="60"/>
  <c r="BZ296" i="60"/>
  <c r="BY296" i="60"/>
  <c r="BX296" i="60"/>
  <c r="BW296" i="60"/>
  <c r="BV296" i="60"/>
  <c r="BU296" i="60"/>
  <c r="BT296" i="60"/>
  <c r="BS296" i="60"/>
  <c r="BR296" i="60"/>
  <c r="CC295" i="60"/>
  <c r="CB295" i="60"/>
  <c r="CA295" i="60"/>
  <c r="BZ295" i="60"/>
  <c r="BY295" i="60"/>
  <c r="BX295" i="60"/>
  <c r="BW295" i="60"/>
  <c r="BV295" i="60"/>
  <c r="BU295" i="60"/>
  <c r="BT295" i="60"/>
  <c r="BS295" i="60"/>
  <c r="BR295" i="60"/>
  <c r="CC294" i="60"/>
  <c r="CB294" i="60"/>
  <c r="CA294" i="60"/>
  <c r="BZ294" i="60"/>
  <c r="BY294" i="60"/>
  <c r="BX294" i="60"/>
  <c r="BW294" i="60"/>
  <c r="BV294" i="60"/>
  <c r="BU294" i="60"/>
  <c r="BT294" i="60"/>
  <c r="BS294" i="60"/>
  <c r="BR294" i="60"/>
  <c r="CC293" i="60"/>
  <c r="CB293" i="60"/>
  <c r="CA293" i="60"/>
  <c r="BZ293" i="60"/>
  <c r="BY293" i="60"/>
  <c r="BX293" i="60"/>
  <c r="BW293" i="60"/>
  <c r="BV293" i="60"/>
  <c r="BU293" i="60"/>
  <c r="BT293" i="60"/>
  <c r="BS293" i="60"/>
  <c r="BR293" i="60"/>
  <c r="CC292" i="60"/>
  <c r="CB292" i="60"/>
  <c r="CA292" i="60"/>
  <c r="BZ292" i="60"/>
  <c r="BY292" i="60"/>
  <c r="BX292" i="60"/>
  <c r="BW292" i="60"/>
  <c r="BV292" i="60"/>
  <c r="BU292" i="60"/>
  <c r="BT292" i="60"/>
  <c r="BS292" i="60"/>
  <c r="BR292" i="60"/>
  <c r="CC291" i="60"/>
  <c r="CB291" i="60"/>
  <c r="CA291" i="60"/>
  <c r="BZ291" i="60"/>
  <c r="BY291" i="60"/>
  <c r="BX291" i="60"/>
  <c r="BW291" i="60"/>
  <c r="BV291" i="60"/>
  <c r="BU291" i="60"/>
  <c r="BT291" i="60"/>
  <c r="BS291" i="60"/>
  <c r="BR291" i="60"/>
  <c r="CC290" i="60"/>
  <c r="CB290" i="60"/>
  <c r="CA290" i="60"/>
  <c r="BZ290" i="60"/>
  <c r="BY290" i="60"/>
  <c r="BX290" i="60"/>
  <c r="BW290" i="60"/>
  <c r="BV290" i="60"/>
  <c r="BU290" i="60"/>
  <c r="BT290" i="60"/>
  <c r="BS290" i="60"/>
  <c r="BR290" i="60"/>
  <c r="CC289" i="60"/>
  <c r="CB289" i="60"/>
  <c r="CA289" i="60"/>
  <c r="BZ289" i="60"/>
  <c r="BY289" i="60"/>
  <c r="BX289" i="60"/>
  <c r="BW289" i="60"/>
  <c r="BV289" i="60"/>
  <c r="BU289" i="60"/>
  <c r="BT289" i="60"/>
  <c r="BS289" i="60"/>
  <c r="BR289" i="60"/>
  <c r="CC288" i="60"/>
  <c r="CB288" i="60"/>
  <c r="CA288" i="60"/>
  <c r="BZ288" i="60"/>
  <c r="BY288" i="60"/>
  <c r="BX288" i="60"/>
  <c r="BW288" i="60"/>
  <c r="BV288" i="60"/>
  <c r="BU288" i="60"/>
  <c r="BT288" i="60"/>
  <c r="BS288" i="60"/>
  <c r="BR288" i="60"/>
  <c r="CC287" i="60"/>
  <c r="CB287" i="60"/>
  <c r="CA287" i="60"/>
  <c r="BZ287" i="60"/>
  <c r="BY287" i="60"/>
  <c r="BX287" i="60"/>
  <c r="BW287" i="60"/>
  <c r="BV287" i="60"/>
  <c r="BU287" i="60"/>
  <c r="BT287" i="60"/>
  <c r="BS287" i="60"/>
  <c r="BR287" i="60"/>
  <c r="CC286" i="60"/>
  <c r="CB286" i="60"/>
  <c r="CA286" i="60"/>
  <c r="BZ286" i="60"/>
  <c r="BY286" i="60"/>
  <c r="BX286" i="60"/>
  <c r="BW286" i="60"/>
  <c r="BV286" i="60"/>
  <c r="BU286" i="60"/>
  <c r="BT286" i="60"/>
  <c r="BS286" i="60"/>
  <c r="BR286" i="60"/>
  <c r="CC285" i="60"/>
  <c r="CB285" i="60"/>
  <c r="CA285" i="60"/>
  <c r="BZ285" i="60"/>
  <c r="BY285" i="60"/>
  <c r="BX285" i="60"/>
  <c r="BW285" i="60"/>
  <c r="BV285" i="60"/>
  <c r="BU285" i="60"/>
  <c r="BT285" i="60"/>
  <c r="BS285" i="60"/>
  <c r="BR285" i="60"/>
  <c r="CC284" i="60"/>
  <c r="CB284" i="60"/>
  <c r="CA284" i="60"/>
  <c r="BZ284" i="60"/>
  <c r="BY284" i="60"/>
  <c r="BX284" i="60"/>
  <c r="BW284" i="60"/>
  <c r="BV284" i="60"/>
  <c r="BU284" i="60"/>
  <c r="BT284" i="60"/>
  <c r="BS284" i="60"/>
  <c r="BR284" i="60"/>
  <c r="CC283" i="60"/>
  <c r="CB283" i="60"/>
  <c r="CA283" i="60"/>
  <c r="BZ283" i="60"/>
  <c r="BY283" i="60"/>
  <c r="BX283" i="60"/>
  <c r="BW283" i="60"/>
  <c r="BV283" i="60"/>
  <c r="BU283" i="60"/>
  <c r="BT283" i="60"/>
  <c r="BS283" i="60"/>
  <c r="BR283" i="60"/>
  <c r="CC282" i="60"/>
  <c r="CB282" i="60"/>
  <c r="CA282" i="60"/>
  <c r="BZ282" i="60"/>
  <c r="BY282" i="60"/>
  <c r="BX282" i="60"/>
  <c r="BW282" i="60"/>
  <c r="BV282" i="60"/>
  <c r="BU282" i="60"/>
  <c r="BT282" i="60"/>
  <c r="BS282" i="60"/>
  <c r="BR282" i="60"/>
  <c r="CC281" i="60"/>
  <c r="CB281" i="60"/>
  <c r="CA281" i="60"/>
  <c r="BZ281" i="60"/>
  <c r="BY281" i="60"/>
  <c r="BX281" i="60"/>
  <c r="BW281" i="60"/>
  <c r="BV281" i="60"/>
  <c r="BU281" i="60"/>
  <c r="BT281" i="60"/>
  <c r="BS281" i="60"/>
  <c r="BR281" i="60"/>
  <c r="CC280" i="60"/>
  <c r="CB280" i="60"/>
  <c r="CA280" i="60"/>
  <c r="BZ280" i="60"/>
  <c r="BY280" i="60"/>
  <c r="BX280" i="60"/>
  <c r="BW280" i="60"/>
  <c r="BV280" i="60"/>
  <c r="BU280" i="60"/>
  <c r="BT280" i="60"/>
  <c r="BS280" i="60"/>
  <c r="BR280" i="60"/>
  <c r="CC279" i="60"/>
  <c r="CB279" i="60"/>
  <c r="CA279" i="60"/>
  <c r="BZ279" i="60"/>
  <c r="BY279" i="60"/>
  <c r="BX279" i="60"/>
  <c r="BW279" i="60"/>
  <c r="BV279" i="60"/>
  <c r="BU279" i="60"/>
  <c r="BT279" i="60"/>
  <c r="BS279" i="60"/>
  <c r="BR279" i="60"/>
  <c r="CC278" i="60"/>
  <c r="CB278" i="60"/>
  <c r="CA278" i="60"/>
  <c r="BZ278" i="60"/>
  <c r="BY278" i="60"/>
  <c r="BX278" i="60"/>
  <c r="BW278" i="60"/>
  <c r="BV278" i="60"/>
  <c r="BU278" i="60"/>
  <c r="BT278" i="60"/>
  <c r="BS278" i="60"/>
  <c r="BR278" i="60"/>
  <c r="CC277" i="60"/>
  <c r="CB277" i="60"/>
  <c r="CA277" i="60"/>
  <c r="BZ277" i="60"/>
  <c r="BY277" i="60"/>
  <c r="BX277" i="60"/>
  <c r="BW277" i="60"/>
  <c r="BV277" i="60"/>
  <c r="BU277" i="60"/>
  <c r="BT277" i="60"/>
  <c r="BS277" i="60"/>
  <c r="BR277" i="60"/>
  <c r="CC276" i="60"/>
  <c r="CB276" i="60"/>
  <c r="CA276" i="60"/>
  <c r="BZ276" i="60"/>
  <c r="BY276" i="60"/>
  <c r="BX276" i="60"/>
  <c r="BW276" i="60"/>
  <c r="BV276" i="60"/>
  <c r="BU276" i="60"/>
  <c r="BT276" i="60"/>
  <c r="BS276" i="60"/>
  <c r="BR276" i="60"/>
  <c r="CC275" i="60"/>
  <c r="CB275" i="60"/>
  <c r="CA275" i="60"/>
  <c r="BZ275" i="60"/>
  <c r="BY275" i="60"/>
  <c r="BX275" i="60"/>
  <c r="BW275" i="60"/>
  <c r="BV275" i="60"/>
  <c r="BU275" i="60"/>
  <c r="BT275" i="60"/>
  <c r="BS275" i="60"/>
  <c r="BR275" i="60"/>
  <c r="CC274" i="60"/>
  <c r="CB274" i="60"/>
  <c r="CA274" i="60"/>
  <c r="BZ274" i="60"/>
  <c r="BY274" i="60"/>
  <c r="BX274" i="60"/>
  <c r="BW274" i="60"/>
  <c r="BV274" i="60"/>
  <c r="BU274" i="60"/>
  <c r="BT274" i="60"/>
  <c r="BS274" i="60"/>
  <c r="BR274" i="60"/>
  <c r="CC273" i="60"/>
  <c r="CB273" i="60"/>
  <c r="CA273" i="60"/>
  <c r="BZ273" i="60"/>
  <c r="BY273" i="60"/>
  <c r="BX273" i="60"/>
  <c r="BW273" i="60"/>
  <c r="BV273" i="60"/>
  <c r="BU273" i="60"/>
  <c r="BT273" i="60"/>
  <c r="BS273" i="60"/>
  <c r="BR273" i="60"/>
  <c r="CC272" i="60"/>
  <c r="CB272" i="60"/>
  <c r="CA272" i="60"/>
  <c r="BZ272" i="60"/>
  <c r="BY272" i="60"/>
  <c r="BX272" i="60"/>
  <c r="BW272" i="60"/>
  <c r="BV272" i="60"/>
  <c r="BU272" i="60"/>
  <c r="BT272" i="60"/>
  <c r="BS272" i="60"/>
  <c r="BR272" i="60"/>
  <c r="CC271" i="60"/>
  <c r="CB271" i="60"/>
  <c r="CA271" i="60"/>
  <c r="BZ271" i="60"/>
  <c r="BY271" i="60"/>
  <c r="BX271" i="60"/>
  <c r="BW271" i="60"/>
  <c r="BV271" i="60"/>
  <c r="BU271" i="60"/>
  <c r="BT271" i="60"/>
  <c r="BS271" i="60"/>
  <c r="BR271" i="60"/>
  <c r="CC270" i="60"/>
  <c r="CB270" i="60"/>
  <c r="CA270" i="60"/>
  <c r="BZ270" i="60"/>
  <c r="BY270" i="60"/>
  <c r="BX270" i="60"/>
  <c r="BW270" i="60"/>
  <c r="BV270" i="60"/>
  <c r="BU270" i="60"/>
  <c r="BT270" i="60"/>
  <c r="BS270" i="60"/>
  <c r="BR270" i="60"/>
  <c r="CC269" i="60"/>
  <c r="CB269" i="60"/>
  <c r="CA269" i="60"/>
  <c r="BZ269" i="60"/>
  <c r="BY269" i="60"/>
  <c r="BX269" i="60"/>
  <c r="BW269" i="60"/>
  <c r="BV269" i="60"/>
  <c r="BU269" i="60"/>
  <c r="BT269" i="60"/>
  <c r="BS269" i="60"/>
  <c r="BR269" i="60"/>
  <c r="CC268" i="60"/>
  <c r="CB268" i="60"/>
  <c r="CA268" i="60"/>
  <c r="BZ268" i="60"/>
  <c r="BY268" i="60"/>
  <c r="BX268" i="60"/>
  <c r="BW268" i="60"/>
  <c r="BV268" i="60"/>
  <c r="BU268" i="60"/>
  <c r="BT268" i="60"/>
  <c r="BS268" i="60"/>
  <c r="BR268" i="60"/>
  <c r="CC267" i="60"/>
  <c r="CB267" i="60"/>
  <c r="CA267" i="60"/>
  <c r="BZ267" i="60"/>
  <c r="BY267" i="60"/>
  <c r="BX267" i="60"/>
  <c r="BW267" i="60"/>
  <c r="BV267" i="60"/>
  <c r="BU267" i="60"/>
  <c r="BT267" i="60"/>
  <c r="BS267" i="60"/>
  <c r="BR267" i="60"/>
  <c r="CC266" i="60"/>
  <c r="CB266" i="60"/>
  <c r="CA266" i="60"/>
  <c r="BZ266" i="60"/>
  <c r="BY266" i="60"/>
  <c r="BX266" i="60"/>
  <c r="BW266" i="60"/>
  <c r="BV266" i="60"/>
  <c r="BU266" i="60"/>
  <c r="BT266" i="60"/>
  <c r="BS266" i="60"/>
  <c r="BR266" i="60"/>
  <c r="CC265" i="60"/>
  <c r="CB265" i="60"/>
  <c r="CA265" i="60"/>
  <c r="BZ265" i="60"/>
  <c r="BY265" i="60"/>
  <c r="BX265" i="60"/>
  <c r="BW265" i="60"/>
  <c r="BV265" i="60"/>
  <c r="BU265" i="60"/>
  <c r="BT265" i="60"/>
  <c r="BS265" i="60"/>
  <c r="BR265" i="60"/>
  <c r="CC264" i="60"/>
  <c r="CB264" i="60"/>
  <c r="CA264" i="60"/>
  <c r="BZ264" i="60"/>
  <c r="BY264" i="60"/>
  <c r="BX264" i="60"/>
  <c r="BW264" i="60"/>
  <c r="BV264" i="60"/>
  <c r="BU264" i="60"/>
  <c r="BT264" i="60"/>
  <c r="BS264" i="60"/>
  <c r="BR264" i="60"/>
  <c r="CC263" i="60"/>
  <c r="CB263" i="60"/>
  <c r="CA263" i="60"/>
  <c r="BZ263" i="60"/>
  <c r="BY263" i="60"/>
  <c r="BX263" i="60"/>
  <c r="BW263" i="60"/>
  <c r="BV263" i="60"/>
  <c r="BU263" i="60"/>
  <c r="BT263" i="60"/>
  <c r="BS263" i="60"/>
  <c r="BR263" i="60"/>
  <c r="CC262" i="60"/>
  <c r="CB262" i="60"/>
  <c r="CA262" i="60"/>
  <c r="BZ262" i="60"/>
  <c r="BY262" i="60"/>
  <c r="BX262" i="60"/>
  <c r="BW262" i="60"/>
  <c r="BV262" i="60"/>
  <c r="BU262" i="60"/>
  <c r="BT262" i="60"/>
  <c r="BS262" i="60"/>
  <c r="BR262" i="60"/>
  <c r="CC261" i="60"/>
  <c r="CB261" i="60"/>
  <c r="CA261" i="60"/>
  <c r="BZ261" i="60"/>
  <c r="BY261" i="60"/>
  <c r="BX261" i="60"/>
  <c r="BW261" i="60"/>
  <c r="BV261" i="60"/>
  <c r="BU261" i="60"/>
  <c r="BT261" i="60"/>
  <c r="BS261" i="60"/>
  <c r="BR261" i="60"/>
  <c r="CC260" i="60"/>
  <c r="CB260" i="60"/>
  <c r="CA260" i="60"/>
  <c r="BZ260" i="60"/>
  <c r="BY260" i="60"/>
  <c r="BX260" i="60"/>
  <c r="BW260" i="60"/>
  <c r="BV260" i="60"/>
  <c r="BU260" i="60"/>
  <c r="BT260" i="60"/>
  <c r="BS260" i="60"/>
  <c r="BR260" i="60"/>
  <c r="CC259" i="60"/>
  <c r="CB259" i="60"/>
  <c r="CA259" i="60"/>
  <c r="BZ259" i="60"/>
  <c r="BY259" i="60"/>
  <c r="BX259" i="60"/>
  <c r="BW259" i="60"/>
  <c r="BV259" i="60"/>
  <c r="BU259" i="60"/>
  <c r="BT259" i="60"/>
  <c r="BS259" i="60"/>
  <c r="BR259" i="60"/>
  <c r="CC258" i="60"/>
  <c r="CB258" i="60"/>
  <c r="CA258" i="60"/>
  <c r="BZ258" i="60"/>
  <c r="BY258" i="60"/>
  <c r="BX258" i="60"/>
  <c r="BW258" i="60"/>
  <c r="BV258" i="60"/>
  <c r="BU258" i="60"/>
  <c r="BT258" i="60"/>
  <c r="BS258" i="60"/>
  <c r="BR258" i="60"/>
  <c r="CC257" i="60"/>
  <c r="CB257" i="60"/>
  <c r="CA257" i="60"/>
  <c r="BZ257" i="60"/>
  <c r="BY257" i="60"/>
  <c r="BX257" i="60"/>
  <c r="BW257" i="60"/>
  <c r="BV257" i="60"/>
  <c r="BU257" i="60"/>
  <c r="BT257" i="60"/>
  <c r="BS257" i="60"/>
  <c r="BR257" i="60"/>
  <c r="CC256" i="60"/>
  <c r="CB256" i="60"/>
  <c r="CA256" i="60"/>
  <c r="BZ256" i="60"/>
  <c r="BY256" i="60"/>
  <c r="BX256" i="60"/>
  <c r="BW256" i="60"/>
  <c r="BV256" i="60"/>
  <c r="BU256" i="60"/>
  <c r="BT256" i="60"/>
  <c r="BS256" i="60"/>
  <c r="BR256" i="60"/>
  <c r="CC255" i="60"/>
  <c r="CB255" i="60"/>
  <c r="CA255" i="60"/>
  <c r="BZ255" i="60"/>
  <c r="BY255" i="60"/>
  <c r="BX255" i="60"/>
  <c r="BW255" i="60"/>
  <c r="BV255" i="60"/>
  <c r="BU255" i="60"/>
  <c r="BT255" i="60"/>
  <c r="BS255" i="60"/>
  <c r="BR255" i="60"/>
  <c r="CC254" i="60"/>
  <c r="CB254" i="60"/>
  <c r="CA254" i="60"/>
  <c r="BZ254" i="60"/>
  <c r="BY254" i="60"/>
  <c r="BX254" i="60"/>
  <c r="BW254" i="60"/>
  <c r="BV254" i="60"/>
  <c r="BU254" i="60"/>
  <c r="BT254" i="60"/>
  <c r="BS254" i="60"/>
  <c r="BR254" i="60"/>
  <c r="CC253" i="60"/>
  <c r="CB253" i="60"/>
  <c r="CA253" i="60"/>
  <c r="BZ253" i="60"/>
  <c r="BY253" i="60"/>
  <c r="BX253" i="60"/>
  <c r="BW253" i="60"/>
  <c r="BV253" i="60"/>
  <c r="BU253" i="60"/>
  <c r="BT253" i="60"/>
  <c r="BS253" i="60"/>
  <c r="BR253" i="60"/>
  <c r="CC252" i="60"/>
  <c r="CB252" i="60"/>
  <c r="CA252" i="60"/>
  <c r="BZ252" i="60"/>
  <c r="BY252" i="60"/>
  <c r="BX252" i="60"/>
  <c r="BW252" i="60"/>
  <c r="BV252" i="60"/>
  <c r="BU252" i="60"/>
  <c r="BT252" i="60"/>
  <c r="BS252" i="60"/>
  <c r="BR252" i="60"/>
  <c r="CC251" i="60"/>
  <c r="CB251" i="60"/>
  <c r="CA251" i="60"/>
  <c r="BZ251" i="60"/>
  <c r="BY251" i="60"/>
  <c r="BX251" i="60"/>
  <c r="BW251" i="60"/>
  <c r="BV251" i="60"/>
  <c r="BU251" i="60"/>
  <c r="BT251" i="60"/>
  <c r="BS251" i="60"/>
  <c r="BR251" i="60"/>
  <c r="CC250" i="60"/>
  <c r="CB250" i="60"/>
  <c r="CA250" i="60"/>
  <c r="BZ250" i="60"/>
  <c r="BY250" i="60"/>
  <c r="BX250" i="60"/>
  <c r="BW250" i="60"/>
  <c r="BV250" i="60"/>
  <c r="BU250" i="60"/>
  <c r="BT250" i="60"/>
  <c r="BS250" i="60"/>
  <c r="BR250" i="60"/>
  <c r="CC249" i="60"/>
  <c r="CB249" i="60"/>
  <c r="CA249" i="60"/>
  <c r="BZ249" i="60"/>
  <c r="BY249" i="60"/>
  <c r="BX249" i="60"/>
  <c r="BW249" i="60"/>
  <c r="BV249" i="60"/>
  <c r="BU249" i="60"/>
  <c r="BT249" i="60"/>
  <c r="BS249" i="60"/>
  <c r="BR249" i="60"/>
  <c r="CC248" i="60"/>
  <c r="CB248" i="60"/>
  <c r="CA248" i="60"/>
  <c r="BZ248" i="60"/>
  <c r="BY248" i="60"/>
  <c r="BX248" i="60"/>
  <c r="BW248" i="60"/>
  <c r="BV248" i="60"/>
  <c r="BU248" i="60"/>
  <c r="BT248" i="60"/>
  <c r="BS248" i="60"/>
  <c r="BR248" i="60"/>
  <c r="CC247" i="60"/>
  <c r="CB247" i="60"/>
  <c r="CA247" i="60"/>
  <c r="BZ247" i="60"/>
  <c r="BY247" i="60"/>
  <c r="BX247" i="60"/>
  <c r="BW247" i="60"/>
  <c r="BV247" i="60"/>
  <c r="BU247" i="60"/>
  <c r="BT247" i="60"/>
  <c r="BS247" i="60"/>
  <c r="BR247" i="60"/>
  <c r="CC246" i="60"/>
  <c r="CB246" i="60"/>
  <c r="CA246" i="60"/>
  <c r="BZ246" i="60"/>
  <c r="BY246" i="60"/>
  <c r="BX246" i="60"/>
  <c r="BW246" i="60"/>
  <c r="BV246" i="60"/>
  <c r="BU246" i="60"/>
  <c r="BT246" i="60"/>
  <c r="BS246" i="60"/>
  <c r="BR246" i="60"/>
  <c r="CC245" i="60"/>
  <c r="CB245" i="60"/>
  <c r="CA245" i="60"/>
  <c r="BZ245" i="60"/>
  <c r="BY245" i="60"/>
  <c r="BX245" i="60"/>
  <c r="BW245" i="60"/>
  <c r="BV245" i="60"/>
  <c r="BU245" i="60"/>
  <c r="BT245" i="60"/>
  <c r="BS245" i="60"/>
  <c r="BR245" i="60"/>
  <c r="CC244" i="60"/>
  <c r="CB244" i="60"/>
  <c r="CA244" i="60"/>
  <c r="BZ244" i="60"/>
  <c r="BY244" i="60"/>
  <c r="BX244" i="60"/>
  <c r="BW244" i="60"/>
  <c r="BV244" i="60"/>
  <c r="BU244" i="60"/>
  <c r="BT244" i="60"/>
  <c r="BS244" i="60"/>
  <c r="BR244" i="60"/>
  <c r="CC243" i="60"/>
  <c r="CB243" i="60"/>
  <c r="CA243" i="60"/>
  <c r="BZ243" i="60"/>
  <c r="BY243" i="60"/>
  <c r="BX243" i="60"/>
  <c r="BW243" i="60"/>
  <c r="BV243" i="60"/>
  <c r="BU243" i="60"/>
  <c r="BT243" i="60"/>
  <c r="BS243" i="60"/>
  <c r="BR243" i="60"/>
  <c r="CC242" i="60"/>
  <c r="CB242" i="60"/>
  <c r="CA242" i="60"/>
  <c r="BZ242" i="60"/>
  <c r="BY242" i="60"/>
  <c r="BX242" i="60"/>
  <c r="BW242" i="60"/>
  <c r="BV242" i="60"/>
  <c r="BU242" i="60"/>
  <c r="BT242" i="60"/>
  <c r="BS242" i="60"/>
  <c r="BR242" i="60"/>
  <c r="CC241" i="60"/>
  <c r="CB241" i="60"/>
  <c r="CA241" i="60"/>
  <c r="BZ241" i="60"/>
  <c r="BY241" i="60"/>
  <c r="BX241" i="60"/>
  <c r="BW241" i="60"/>
  <c r="BV241" i="60"/>
  <c r="BU241" i="60"/>
  <c r="BT241" i="60"/>
  <c r="BS241" i="60"/>
  <c r="BR241" i="60"/>
  <c r="CC240" i="60"/>
  <c r="CB240" i="60"/>
  <c r="CA240" i="60"/>
  <c r="BZ240" i="60"/>
  <c r="BY240" i="60"/>
  <c r="BX240" i="60"/>
  <c r="BW240" i="60"/>
  <c r="BV240" i="60"/>
  <c r="BU240" i="60"/>
  <c r="BT240" i="60"/>
  <c r="BS240" i="60"/>
  <c r="BR240" i="60"/>
  <c r="CC239" i="60"/>
  <c r="CB239" i="60"/>
  <c r="CA239" i="60"/>
  <c r="BZ239" i="60"/>
  <c r="BY239" i="60"/>
  <c r="BX239" i="60"/>
  <c r="BW239" i="60"/>
  <c r="BV239" i="60"/>
  <c r="BU239" i="60"/>
  <c r="BT239" i="60"/>
  <c r="BS239" i="60"/>
  <c r="BR239" i="60"/>
  <c r="CC238" i="60"/>
  <c r="CB238" i="60"/>
  <c r="CA238" i="60"/>
  <c r="BZ238" i="60"/>
  <c r="BY238" i="60"/>
  <c r="BX238" i="60"/>
  <c r="BW238" i="60"/>
  <c r="BV238" i="60"/>
  <c r="BU238" i="60"/>
  <c r="BT238" i="60"/>
  <c r="BS238" i="60"/>
  <c r="BR238" i="60"/>
  <c r="CC237" i="60"/>
  <c r="CB237" i="60"/>
  <c r="CA237" i="60"/>
  <c r="BZ237" i="60"/>
  <c r="BY237" i="60"/>
  <c r="BX237" i="60"/>
  <c r="BW237" i="60"/>
  <c r="BV237" i="60"/>
  <c r="BU237" i="60"/>
  <c r="BT237" i="60"/>
  <c r="BS237" i="60"/>
  <c r="BR237" i="60"/>
  <c r="CC236" i="60"/>
  <c r="CB236" i="60"/>
  <c r="CA236" i="60"/>
  <c r="BZ236" i="60"/>
  <c r="BY236" i="60"/>
  <c r="BX236" i="60"/>
  <c r="BW236" i="60"/>
  <c r="BV236" i="60"/>
  <c r="BU236" i="60"/>
  <c r="BT236" i="60"/>
  <c r="BS236" i="60"/>
  <c r="BR236" i="60"/>
  <c r="CC235" i="60"/>
  <c r="CB235" i="60"/>
  <c r="CA235" i="60"/>
  <c r="BZ235" i="60"/>
  <c r="BY235" i="60"/>
  <c r="BX235" i="60"/>
  <c r="BW235" i="60"/>
  <c r="BV235" i="60"/>
  <c r="BU235" i="60"/>
  <c r="BT235" i="60"/>
  <c r="BS235" i="60"/>
  <c r="BR235" i="60"/>
  <c r="CC234" i="60"/>
  <c r="CB234" i="60"/>
  <c r="CA234" i="60"/>
  <c r="BZ234" i="60"/>
  <c r="BY234" i="60"/>
  <c r="BX234" i="60"/>
  <c r="BW234" i="60"/>
  <c r="BV234" i="60"/>
  <c r="BU234" i="60"/>
  <c r="BT234" i="60"/>
  <c r="BS234" i="60"/>
  <c r="BR234" i="60"/>
  <c r="CC233" i="60"/>
  <c r="CB233" i="60"/>
  <c r="CA233" i="60"/>
  <c r="BZ233" i="60"/>
  <c r="BY233" i="60"/>
  <c r="BX233" i="60"/>
  <c r="BW233" i="60"/>
  <c r="BV233" i="60"/>
  <c r="BU233" i="60"/>
  <c r="BT233" i="60"/>
  <c r="BS233" i="60"/>
  <c r="BR233" i="60"/>
  <c r="CC232" i="60"/>
  <c r="CB232" i="60"/>
  <c r="CA232" i="60"/>
  <c r="BZ232" i="60"/>
  <c r="BY232" i="60"/>
  <c r="BX232" i="60"/>
  <c r="BW232" i="60"/>
  <c r="BV232" i="60"/>
  <c r="BU232" i="60"/>
  <c r="BT232" i="60"/>
  <c r="BS232" i="60"/>
  <c r="BR232" i="60"/>
  <c r="CC231" i="60"/>
  <c r="CB231" i="60"/>
  <c r="CA231" i="60"/>
  <c r="BZ231" i="60"/>
  <c r="BY231" i="60"/>
  <c r="BX231" i="60"/>
  <c r="BW231" i="60"/>
  <c r="BV231" i="60"/>
  <c r="BU231" i="60"/>
  <c r="BT231" i="60"/>
  <c r="BS231" i="60"/>
  <c r="BR231" i="60"/>
  <c r="CC230" i="60"/>
  <c r="CB230" i="60"/>
  <c r="CA230" i="60"/>
  <c r="BZ230" i="60"/>
  <c r="BY230" i="60"/>
  <c r="BX230" i="60"/>
  <c r="BW230" i="60"/>
  <c r="BV230" i="60"/>
  <c r="BU230" i="60"/>
  <c r="BT230" i="60"/>
  <c r="BS230" i="60"/>
  <c r="BR230" i="60"/>
  <c r="CC229" i="60"/>
  <c r="CB229" i="60"/>
  <c r="CA229" i="60"/>
  <c r="BZ229" i="60"/>
  <c r="BY229" i="60"/>
  <c r="BX229" i="60"/>
  <c r="BW229" i="60"/>
  <c r="BV229" i="60"/>
  <c r="BU229" i="60"/>
  <c r="BT229" i="60"/>
  <c r="BS229" i="60"/>
  <c r="BR229" i="60"/>
  <c r="CC228" i="60"/>
  <c r="CB228" i="60"/>
  <c r="CA228" i="60"/>
  <c r="BZ228" i="60"/>
  <c r="BY228" i="60"/>
  <c r="BX228" i="60"/>
  <c r="BW228" i="60"/>
  <c r="BV228" i="60"/>
  <c r="BU228" i="60"/>
  <c r="BT228" i="60"/>
  <c r="BS228" i="60"/>
  <c r="BR228" i="60"/>
  <c r="CC227" i="60"/>
  <c r="CB227" i="60"/>
  <c r="CA227" i="60"/>
  <c r="BZ227" i="60"/>
  <c r="BY227" i="60"/>
  <c r="BX227" i="60"/>
  <c r="BW227" i="60"/>
  <c r="BV227" i="60"/>
  <c r="BU227" i="60"/>
  <c r="BT227" i="60"/>
  <c r="BS227" i="60"/>
  <c r="BR227" i="60"/>
  <c r="CC226" i="60"/>
  <c r="CB226" i="60"/>
  <c r="CA226" i="60"/>
  <c r="BZ226" i="60"/>
  <c r="BY226" i="60"/>
  <c r="BX226" i="60"/>
  <c r="BW226" i="60"/>
  <c r="BV226" i="60"/>
  <c r="BU226" i="60"/>
  <c r="BT226" i="60"/>
  <c r="BS226" i="60"/>
  <c r="BR226" i="60"/>
  <c r="CC225" i="60"/>
  <c r="CB225" i="60"/>
  <c r="CA225" i="60"/>
  <c r="BZ225" i="60"/>
  <c r="BY225" i="60"/>
  <c r="BX225" i="60"/>
  <c r="BW225" i="60"/>
  <c r="BV225" i="60"/>
  <c r="BU225" i="60"/>
  <c r="BT225" i="60"/>
  <c r="BS225" i="60"/>
  <c r="BR225" i="60"/>
  <c r="CC224" i="60"/>
  <c r="CB224" i="60"/>
  <c r="CA224" i="60"/>
  <c r="BZ224" i="60"/>
  <c r="BY224" i="60"/>
  <c r="BX224" i="60"/>
  <c r="BW224" i="60"/>
  <c r="BV224" i="60"/>
  <c r="BU224" i="60"/>
  <c r="BT224" i="60"/>
  <c r="BS224" i="60"/>
  <c r="BR224" i="60"/>
  <c r="CC223" i="60"/>
  <c r="CB223" i="60"/>
  <c r="CA223" i="60"/>
  <c r="BZ223" i="60"/>
  <c r="BY223" i="60"/>
  <c r="BX223" i="60"/>
  <c r="BW223" i="60"/>
  <c r="BV223" i="60"/>
  <c r="BU223" i="60"/>
  <c r="BT223" i="60"/>
  <c r="BS223" i="60"/>
  <c r="BR223" i="60"/>
  <c r="CC222" i="60"/>
  <c r="CB222" i="60"/>
  <c r="CA222" i="60"/>
  <c r="BZ222" i="60"/>
  <c r="BY222" i="60"/>
  <c r="BX222" i="60"/>
  <c r="BW222" i="60"/>
  <c r="BV222" i="60"/>
  <c r="BU222" i="60"/>
  <c r="BT222" i="60"/>
  <c r="BS222" i="60"/>
  <c r="BR222" i="60"/>
  <c r="CC221" i="60"/>
  <c r="CB221" i="60"/>
  <c r="CA221" i="60"/>
  <c r="BZ221" i="60"/>
  <c r="BY221" i="60"/>
  <c r="BX221" i="60"/>
  <c r="BW221" i="60"/>
  <c r="BV221" i="60"/>
  <c r="BU221" i="60"/>
  <c r="BT221" i="60"/>
  <c r="BS221" i="60"/>
  <c r="BR221" i="60"/>
  <c r="CC220" i="60"/>
  <c r="CB220" i="60"/>
  <c r="CA220" i="60"/>
  <c r="BZ220" i="60"/>
  <c r="BY220" i="60"/>
  <c r="BX220" i="60"/>
  <c r="BW220" i="60"/>
  <c r="BV220" i="60"/>
  <c r="BU220" i="60"/>
  <c r="BT220" i="60"/>
  <c r="BS220" i="60"/>
  <c r="BR220" i="60"/>
  <c r="CC219" i="60"/>
  <c r="CB219" i="60"/>
  <c r="CA219" i="60"/>
  <c r="BZ219" i="60"/>
  <c r="BY219" i="60"/>
  <c r="BX219" i="60"/>
  <c r="BW219" i="60"/>
  <c r="BV219" i="60"/>
  <c r="BU219" i="60"/>
  <c r="BT219" i="60"/>
  <c r="BS219" i="60"/>
  <c r="BR219" i="60"/>
  <c r="CC218" i="60"/>
  <c r="CB218" i="60"/>
  <c r="CA218" i="60"/>
  <c r="BZ218" i="60"/>
  <c r="BY218" i="60"/>
  <c r="BX218" i="60"/>
  <c r="BW218" i="60"/>
  <c r="BV218" i="60"/>
  <c r="BU218" i="60"/>
  <c r="BT218" i="60"/>
  <c r="BS218" i="60"/>
  <c r="BR218" i="60"/>
  <c r="CC217" i="60"/>
  <c r="CB217" i="60"/>
  <c r="CA217" i="60"/>
  <c r="BZ217" i="60"/>
  <c r="BY217" i="60"/>
  <c r="BX217" i="60"/>
  <c r="BW217" i="60"/>
  <c r="BV217" i="60"/>
  <c r="BU217" i="60"/>
  <c r="BT217" i="60"/>
  <c r="BS217" i="60"/>
  <c r="BR217" i="60"/>
  <c r="CC216" i="60"/>
  <c r="CB216" i="60"/>
  <c r="CA216" i="60"/>
  <c r="BZ216" i="60"/>
  <c r="BY216" i="60"/>
  <c r="BX216" i="60"/>
  <c r="BW216" i="60"/>
  <c r="BV216" i="60"/>
  <c r="BU216" i="60"/>
  <c r="BT216" i="60"/>
  <c r="BS216" i="60"/>
  <c r="BR216" i="60"/>
  <c r="CC215" i="60"/>
  <c r="CB215" i="60"/>
  <c r="CA215" i="60"/>
  <c r="BZ215" i="60"/>
  <c r="BY215" i="60"/>
  <c r="BX215" i="60"/>
  <c r="BW215" i="60"/>
  <c r="BV215" i="60"/>
  <c r="BU215" i="60"/>
  <c r="BT215" i="60"/>
  <c r="BS215" i="60"/>
  <c r="BR215" i="60"/>
  <c r="CC214" i="60"/>
  <c r="CB214" i="60"/>
  <c r="CA214" i="60"/>
  <c r="BZ214" i="60"/>
  <c r="BY214" i="60"/>
  <c r="BX214" i="60"/>
  <c r="BW214" i="60"/>
  <c r="BV214" i="60"/>
  <c r="BU214" i="60"/>
  <c r="BT214" i="60"/>
  <c r="BS214" i="60"/>
  <c r="BR214" i="60"/>
  <c r="CC213" i="60"/>
  <c r="CB213" i="60"/>
  <c r="CA213" i="60"/>
  <c r="BZ213" i="60"/>
  <c r="BY213" i="60"/>
  <c r="BX213" i="60"/>
  <c r="BW213" i="60"/>
  <c r="BV213" i="60"/>
  <c r="BU213" i="60"/>
  <c r="BT213" i="60"/>
  <c r="BS213" i="60"/>
  <c r="BR213" i="60"/>
  <c r="CC212" i="60"/>
  <c r="CB212" i="60"/>
  <c r="CA212" i="60"/>
  <c r="BZ212" i="60"/>
  <c r="BY212" i="60"/>
  <c r="BX212" i="60"/>
  <c r="BW212" i="60"/>
  <c r="BV212" i="60"/>
  <c r="BU212" i="60"/>
  <c r="BT212" i="60"/>
  <c r="BS212" i="60"/>
  <c r="BR212" i="60"/>
  <c r="CC211" i="60"/>
  <c r="CB211" i="60"/>
  <c r="CA211" i="60"/>
  <c r="BZ211" i="60"/>
  <c r="BY211" i="60"/>
  <c r="BX211" i="60"/>
  <c r="BW211" i="60"/>
  <c r="BV211" i="60"/>
  <c r="BU211" i="60"/>
  <c r="BT211" i="60"/>
  <c r="BS211" i="60"/>
  <c r="BR211" i="60"/>
  <c r="CC210" i="60"/>
  <c r="CB210" i="60"/>
  <c r="CA210" i="60"/>
  <c r="BZ210" i="60"/>
  <c r="BY210" i="60"/>
  <c r="BX210" i="60"/>
  <c r="BW210" i="60"/>
  <c r="BV210" i="60"/>
  <c r="BU210" i="60"/>
  <c r="BT210" i="60"/>
  <c r="BS210" i="60"/>
  <c r="BR210" i="60"/>
  <c r="CC209" i="60"/>
  <c r="CB209" i="60"/>
  <c r="CA209" i="60"/>
  <c r="BZ209" i="60"/>
  <c r="BY209" i="60"/>
  <c r="BX209" i="60"/>
  <c r="BW209" i="60"/>
  <c r="BV209" i="60"/>
  <c r="BU209" i="60"/>
  <c r="BT209" i="60"/>
  <c r="BS209" i="60"/>
  <c r="BR209" i="60"/>
  <c r="CC208" i="60"/>
  <c r="CB208" i="60"/>
  <c r="CA208" i="60"/>
  <c r="BZ208" i="60"/>
  <c r="BY208" i="60"/>
  <c r="BX208" i="60"/>
  <c r="BW208" i="60"/>
  <c r="BV208" i="60"/>
  <c r="BU208" i="60"/>
  <c r="BT208" i="60"/>
  <c r="BS208" i="60"/>
  <c r="BR208" i="60"/>
  <c r="CC207" i="60"/>
  <c r="CB207" i="60"/>
  <c r="CA207" i="60"/>
  <c r="BZ207" i="60"/>
  <c r="BY207" i="60"/>
  <c r="BX207" i="60"/>
  <c r="BW207" i="60"/>
  <c r="BV207" i="60"/>
  <c r="BU207" i="60"/>
  <c r="BT207" i="60"/>
  <c r="BS207" i="60"/>
  <c r="BR207" i="60"/>
  <c r="CC206" i="60"/>
  <c r="CB206" i="60"/>
  <c r="CA206" i="60"/>
  <c r="BZ206" i="60"/>
  <c r="BY206" i="60"/>
  <c r="BX206" i="60"/>
  <c r="BW206" i="60"/>
  <c r="BV206" i="60"/>
  <c r="BU206" i="60"/>
  <c r="BT206" i="60"/>
  <c r="BS206" i="60"/>
  <c r="BR206" i="60"/>
  <c r="CC205" i="60"/>
  <c r="CB205" i="60"/>
  <c r="CA205" i="60"/>
  <c r="BZ205" i="60"/>
  <c r="BY205" i="60"/>
  <c r="BX205" i="60"/>
  <c r="BW205" i="60"/>
  <c r="BV205" i="60"/>
  <c r="BU205" i="60"/>
  <c r="BT205" i="60"/>
  <c r="BS205" i="60"/>
  <c r="BR205" i="60"/>
  <c r="CC204" i="60"/>
  <c r="CB204" i="60"/>
  <c r="CA204" i="60"/>
  <c r="BZ204" i="60"/>
  <c r="BY204" i="60"/>
  <c r="BX204" i="60"/>
  <c r="BW204" i="60"/>
  <c r="BV204" i="60"/>
  <c r="BU204" i="60"/>
  <c r="BT204" i="60"/>
  <c r="BS204" i="60"/>
  <c r="BR204" i="60"/>
  <c r="CC203" i="60"/>
  <c r="CB203" i="60"/>
  <c r="CA203" i="60"/>
  <c r="BZ203" i="60"/>
  <c r="BY203" i="60"/>
  <c r="BX203" i="60"/>
  <c r="BW203" i="60"/>
  <c r="BV203" i="60"/>
  <c r="BU203" i="60"/>
  <c r="BT203" i="60"/>
  <c r="BS203" i="60"/>
  <c r="BR203" i="60"/>
  <c r="CC202" i="60"/>
  <c r="CB202" i="60"/>
  <c r="CA202" i="60"/>
  <c r="BZ202" i="60"/>
  <c r="BY202" i="60"/>
  <c r="BX202" i="60"/>
  <c r="BW202" i="60"/>
  <c r="BV202" i="60"/>
  <c r="BU202" i="60"/>
  <c r="BT202" i="60"/>
  <c r="BS202" i="60"/>
  <c r="BR202" i="60"/>
  <c r="CC201" i="60"/>
  <c r="CB201" i="60"/>
  <c r="CA201" i="60"/>
  <c r="BZ201" i="60"/>
  <c r="BY201" i="60"/>
  <c r="BX201" i="60"/>
  <c r="BW201" i="60"/>
  <c r="BV201" i="60"/>
  <c r="BU201" i="60"/>
  <c r="BT201" i="60"/>
  <c r="BS201" i="60"/>
  <c r="BR201" i="60"/>
  <c r="CC200" i="60"/>
  <c r="CB200" i="60"/>
  <c r="CA200" i="60"/>
  <c r="BZ200" i="60"/>
  <c r="BY200" i="60"/>
  <c r="BX200" i="60"/>
  <c r="BW200" i="60"/>
  <c r="BV200" i="60"/>
  <c r="BU200" i="60"/>
  <c r="BT200" i="60"/>
  <c r="BS200" i="60"/>
  <c r="BR200" i="60"/>
  <c r="CC199" i="60"/>
  <c r="CB199" i="60"/>
  <c r="CA199" i="60"/>
  <c r="BZ199" i="60"/>
  <c r="BY199" i="60"/>
  <c r="BX199" i="60"/>
  <c r="BW199" i="60"/>
  <c r="BV199" i="60"/>
  <c r="BU199" i="60"/>
  <c r="BT199" i="60"/>
  <c r="BS199" i="60"/>
  <c r="BR199" i="60"/>
  <c r="CC198" i="60"/>
  <c r="CB198" i="60"/>
  <c r="CA198" i="60"/>
  <c r="BZ198" i="60"/>
  <c r="BY198" i="60"/>
  <c r="BX198" i="60"/>
  <c r="BW198" i="60"/>
  <c r="BV198" i="60"/>
  <c r="BU198" i="60"/>
  <c r="BT198" i="60"/>
  <c r="BS198" i="60"/>
  <c r="BR198" i="60"/>
  <c r="CC197" i="60"/>
  <c r="CB197" i="60"/>
  <c r="CA197" i="60"/>
  <c r="BZ197" i="60"/>
  <c r="BY197" i="60"/>
  <c r="BX197" i="60"/>
  <c r="BW197" i="60"/>
  <c r="BV197" i="60"/>
  <c r="BU197" i="60"/>
  <c r="BT197" i="60"/>
  <c r="BS197" i="60"/>
  <c r="BR197" i="60"/>
  <c r="CC196" i="60"/>
  <c r="CB196" i="60"/>
  <c r="CA196" i="60"/>
  <c r="BZ196" i="60"/>
  <c r="BY196" i="60"/>
  <c r="BX196" i="60"/>
  <c r="BW196" i="60"/>
  <c r="BV196" i="60"/>
  <c r="BU196" i="60"/>
  <c r="BT196" i="60"/>
  <c r="BS196" i="60"/>
  <c r="BR196" i="60"/>
  <c r="CC195" i="60"/>
  <c r="CB195" i="60"/>
  <c r="CA195" i="60"/>
  <c r="BZ195" i="60"/>
  <c r="BY195" i="60"/>
  <c r="BX195" i="60"/>
  <c r="BW195" i="60"/>
  <c r="BV195" i="60"/>
  <c r="BU195" i="60"/>
  <c r="BT195" i="60"/>
  <c r="BS195" i="60"/>
  <c r="BR195" i="60"/>
  <c r="CC194" i="60"/>
  <c r="CB194" i="60"/>
  <c r="CA194" i="60"/>
  <c r="BZ194" i="60"/>
  <c r="BY194" i="60"/>
  <c r="BX194" i="60"/>
  <c r="BW194" i="60"/>
  <c r="BV194" i="60"/>
  <c r="BU194" i="60"/>
  <c r="BT194" i="60"/>
  <c r="BS194" i="60"/>
  <c r="BR194" i="60"/>
  <c r="CC193" i="60"/>
  <c r="CB193" i="60"/>
  <c r="CA193" i="60"/>
  <c r="BZ193" i="60"/>
  <c r="BY193" i="60"/>
  <c r="BX193" i="60"/>
  <c r="BW193" i="60"/>
  <c r="BV193" i="60"/>
  <c r="BU193" i="60"/>
  <c r="BT193" i="60"/>
  <c r="BS193" i="60"/>
  <c r="BR193" i="60"/>
  <c r="CC192" i="60"/>
  <c r="CB192" i="60"/>
  <c r="CA192" i="60"/>
  <c r="BZ192" i="60"/>
  <c r="BY192" i="60"/>
  <c r="BX192" i="60"/>
  <c r="BW192" i="60"/>
  <c r="BV192" i="60"/>
  <c r="BU192" i="60"/>
  <c r="BT192" i="60"/>
  <c r="BS192" i="60"/>
  <c r="BR192" i="60"/>
  <c r="CC191" i="60"/>
  <c r="CB191" i="60"/>
  <c r="CA191" i="60"/>
  <c r="BZ191" i="60"/>
  <c r="BY191" i="60"/>
  <c r="BX191" i="60"/>
  <c r="BW191" i="60"/>
  <c r="BV191" i="60"/>
  <c r="BU191" i="60"/>
  <c r="BT191" i="60"/>
  <c r="BS191" i="60"/>
  <c r="BR191" i="60"/>
  <c r="CC190" i="60"/>
  <c r="CB190" i="60"/>
  <c r="CA190" i="60"/>
  <c r="BZ190" i="60"/>
  <c r="BY190" i="60"/>
  <c r="BX190" i="60"/>
  <c r="BW190" i="60"/>
  <c r="BV190" i="60"/>
  <c r="BU190" i="60"/>
  <c r="BT190" i="60"/>
  <c r="BS190" i="60"/>
  <c r="BR190" i="60"/>
  <c r="CC189" i="60"/>
  <c r="CB189" i="60"/>
  <c r="CA189" i="60"/>
  <c r="BZ189" i="60"/>
  <c r="BY189" i="60"/>
  <c r="BX189" i="60"/>
  <c r="BW189" i="60"/>
  <c r="BV189" i="60"/>
  <c r="BU189" i="60"/>
  <c r="BT189" i="60"/>
  <c r="BS189" i="60"/>
  <c r="BR189" i="60"/>
  <c r="CC188" i="60"/>
  <c r="CB188" i="60"/>
  <c r="CA188" i="60"/>
  <c r="BZ188" i="60"/>
  <c r="BY188" i="60"/>
  <c r="BX188" i="60"/>
  <c r="BW188" i="60"/>
  <c r="BV188" i="60"/>
  <c r="BU188" i="60"/>
  <c r="BT188" i="60"/>
  <c r="BS188" i="60"/>
  <c r="BR188" i="60"/>
  <c r="CC187" i="60"/>
  <c r="CB187" i="60"/>
  <c r="CA187" i="60"/>
  <c r="BZ187" i="60"/>
  <c r="BY187" i="60"/>
  <c r="BX187" i="60"/>
  <c r="BW187" i="60"/>
  <c r="BV187" i="60"/>
  <c r="BU187" i="60"/>
  <c r="BT187" i="60"/>
  <c r="BS187" i="60"/>
  <c r="BR187" i="60"/>
  <c r="CC186" i="60"/>
  <c r="CB186" i="60"/>
  <c r="CA186" i="60"/>
  <c r="BZ186" i="60"/>
  <c r="BY186" i="60"/>
  <c r="BX186" i="60"/>
  <c r="BW186" i="60"/>
  <c r="BV186" i="60"/>
  <c r="BU186" i="60"/>
  <c r="BT186" i="60"/>
  <c r="BS186" i="60"/>
  <c r="BR186" i="60"/>
  <c r="CC185" i="60"/>
  <c r="CB185" i="60"/>
  <c r="CA185" i="60"/>
  <c r="BZ185" i="60"/>
  <c r="BY185" i="60"/>
  <c r="BX185" i="60"/>
  <c r="BW185" i="60"/>
  <c r="BV185" i="60"/>
  <c r="BU185" i="60"/>
  <c r="BT185" i="60"/>
  <c r="BS185" i="60"/>
  <c r="BR185" i="60"/>
  <c r="CC184" i="60"/>
  <c r="CB184" i="60"/>
  <c r="CA184" i="60"/>
  <c r="BZ184" i="60"/>
  <c r="BY184" i="60"/>
  <c r="BX184" i="60"/>
  <c r="BW184" i="60"/>
  <c r="BV184" i="60"/>
  <c r="BU184" i="60"/>
  <c r="BT184" i="60"/>
  <c r="BS184" i="60"/>
  <c r="BR184" i="60"/>
  <c r="CC183" i="60"/>
  <c r="CB183" i="60"/>
  <c r="CA183" i="60"/>
  <c r="BZ183" i="60"/>
  <c r="BY183" i="60"/>
  <c r="BX183" i="60"/>
  <c r="BW183" i="60"/>
  <c r="BV183" i="60"/>
  <c r="BU183" i="60"/>
  <c r="BT183" i="60"/>
  <c r="BS183" i="60"/>
  <c r="BR183" i="60"/>
  <c r="CC182" i="60"/>
  <c r="CB182" i="60"/>
  <c r="CA182" i="60"/>
  <c r="BZ182" i="60"/>
  <c r="BY182" i="60"/>
  <c r="BX182" i="60"/>
  <c r="BW182" i="60"/>
  <c r="BV182" i="60"/>
  <c r="BU182" i="60"/>
  <c r="BT182" i="60"/>
  <c r="BS182" i="60"/>
  <c r="BR182" i="60"/>
  <c r="CC181" i="60"/>
  <c r="CB181" i="60"/>
  <c r="CA181" i="60"/>
  <c r="BZ181" i="60"/>
  <c r="BY181" i="60"/>
  <c r="BX181" i="60"/>
  <c r="BW181" i="60"/>
  <c r="BV181" i="60"/>
  <c r="BU181" i="60"/>
  <c r="BT181" i="60"/>
  <c r="BS181" i="60"/>
  <c r="BR181" i="60"/>
  <c r="CC180" i="60"/>
  <c r="CB180" i="60"/>
  <c r="CA180" i="60"/>
  <c r="BZ180" i="60"/>
  <c r="BY180" i="60"/>
  <c r="BX180" i="60"/>
  <c r="BW180" i="60"/>
  <c r="BV180" i="60"/>
  <c r="BU180" i="60"/>
  <c r="BT180" i="60"/>
  <c r="BS180" i="60"/>
  <c r="BR180" i="60"/>
  <c r="CC179" i="60"/>
  <c r="CB179" i="60"/>
  <c r="CA179" i="60"/>
  <c r="BZ179" i="60"/>
  <c r="BY179" i="60"/>
  <c r="BX179" i="60"/>
  <c r="BW179" i="60"/>
  <c r="BV179" i="60"/>
  <c r="BU179" i="60"/>
  <c r="BT179" i="60"/>
  <c r="BS179" i="60"/>
  <c r="BR179" i="60"/>
  <c r="CC178" i="60"/>
  <c r="CB178" i="60"/>
  <c r="CA178" i="60"/>
  <c r="BZ178" i="60"/>
  <c r="BY178" i="60"/>
  <c r="BX178" i="60"/>
  <c r="BW178" i="60"/>
  <c r="BV178" i="60"/>
  <c r="BU178" i="60"/>
  <c r="BT178" i="60"/>
  <c r="BS178" i="60"/>
  <c r="BR178" i="60"/>
  <c r="CC177" i="60"/>
  <c r="CB177" i="60"/>
  <c r="CA177" i="60"/>
  <c r="BZ177" i="60"/>
  <c r="BY177" i="60"/>
  <c r="BX177" i="60"/>
  <c r="BW177" i="60"/>
  <c r="BV177" i="60"/>
  <c r="BU177" i="60"/>
  <c r="BT177" i="60"/>
  <c r="BS177" i="60"/>
  <c r="BR177" i="60"/>
  <c r="CC176" i="60"/>
  <c r="CB176" i="60"/>
  <c r="CA176" i="60"/>
  <c r="BZ176" i="60"/>
  <c r="BY176" i="60"/>
  <c r="BX176" i="60"/>
  <c r="BW176" i="60"/>
  <c r="BV176" i="60"/>
  <c r="BU176" i="60"/>
  <c r="BT176" i="60"/>
  <c r="BS176" i="60"/>
  <c r="BR176" i="60"/>
  <c r="CC175" i="60"/>
  <c r="CB175" i="60"/>
  <c r="CA175" i="60"/>
  <c r="BZ175" i="60"/>
  <c r="BY175" i="60"/>
  <c r="BX175" i="60"/>
  <c r="BW175" i="60"/>
  <c r="BV175" i="60"/>
  <c r="BU175" i="60"/>
  <c r="BT175" i="60"/>
  <c r="BS175" i="60"/>
  <c r="BR175" i="60"/>
  <c r="CC174" i="60"/>
  <c r="CB174" i="60"/>
  <c r="CA174" i="60"/>
  <c r="BZ174" i="60"/>
  <c r="BY174" i="60"/>
  <c r="BX174" i="60"/>
  <c r="BW174" i="60"/>
  <c r="BV174" i="60"/>
  <c r="BU174" i="60"/>
  <c r="BT174" i="60"/>
  <c r="BS174" i="60"/>
  <c r="BR174" i="60"/>
  <c r="CC173" i="60"/>
  <c r="CB173" i="60"/>
  <c r="CA173" i="60"/>
  <c r="BZ173" i="60"/>
  <c r="BY173" i="60"/>
  <c r="BX173" i="60"/>
  <c r="BW173" i="60"/>
  <c r="BV173" i="60"/>
  <c r="BU173" i="60"/>
  <c r="BT173" i="60"/>
  <c r="BS173" i="60"/>
  <c r="BR173" i="60"/>
  <c r="CC172" i="60"/>
  <c r="CB172" i="60"/>
  <c r="CA172" i="60"/>
  <c r="BZ172" i="60"/>
  <c r="BY172" i="60"/>
  <c r="BX172" i="60"/>
  <c r="BW172" i="60"/>
  <c r="BV172" i="60"/>
  <c r="BU172" i="60"/>
  <c r="BT172" i="60"/>
  <c r="BS172" i="60"/>
  <c r="BR172" i="60"/>
  <c r="CC171" i="60"/>
  <c r="CB171" i="60"/>
  <c r="CA171" i="60"/>
  <c r="BZ171" i="60"/>
  <c r="BY171" i="60"/>
  <c r="BX171" i="60"/>
  <c r="BW171" i="60"/>
  <c r="BV171" i="60"/>
  <c r="BU171" i="60"/>
  <c r="BT171" i="60"/>
  <c r="BS171" i="60"/>
  <c r="BR171" i="60"/>
  <c r="CC170" i="60"/>
  <c r="CB170" i="60"/>
  <c r="CA170" i="60"/>
  <c r="BZ170" i="60"/>
  <c r="BY170" i="60"/>
  <c r="BX170" i="60"/>
  <c r="BW170" i="60"/>
  <c r="BV170" i="60"/>
  <c r="BU170" i="60"/>
  <c r="BT170" i="60"/>
  <c r="BS170" i="60"/>
  <c r="BR170" i="60"/>
  <c r="CC169" i="60"/>
  <c r="CB169" i="60"/>
  <c r="CA169" i="60"/>
  <c r="BZ169" i="60"/>
  <c r="BY169" i="60"/>
  <c r="BX169" i="60"/>
  <c r="BW169" i="60"/>
  <c r="BV169" i="60"/>
  <c r="BU169" i="60"/>
  <c r="BT169" i="60"/>
  <c r="BS169" i="60"/>
  <c r="BR169" i="60"/>
  <c r="CC168" i="60"/>
  <c r="CB168" i="60"/>
  <c r="CA168" i="60"/>
  <c r="BZ168" i="60"/>
  <c r="BY168" i="60"/>
  <c r="BX168" i="60"/>
  <c r="BW168" i="60"/>
  <c r="BV168" i="60"/>
  <c r="BU168" i="60"/>
  <c r="BT168" i="60"/>
  <c r="BS168" i="60"/>
  <c r="BR168" i="60"/>
  <c r="CC167" i="60"/>
  <c r="CB167" i="60"/>
  <c r="CA167" i="60"/>
  <c r="BZ167" i="60"/>
  <c r="BY167" i="60"/>
  <c r="BX167" i="60"/>
  <c r="BW167" i="60"/>
  <c r="BV167" i="60"/>
  <c r="BU167" i="60"/>
  <c r="BT167" i="60"/>
  <c r="BS167" i="60"/>
  <c r="BR167" i="60"/>
  <c r="CC166" i="60"/>
  <c r="CB166" i="60"/>
  <c r="CA166" i="60"/>
  <c r="BZ166" i="60"/>
  <c r="BY166" i="60"/>
  <c r="BX166" i="60"/>
  <c r="BW166" i="60"/>
  <c r="BV166" i="60"/>
  <c r="BU166" i="60"/>
  <c r="BT166" i="60"/>
  <c r="BS166" i="60"/>
  <c r="BR166" i="60"/>
  <c r="CC165" i="60"/>
  <c r="CB165" i="60"/>
  <c r="CA165" i="60"/>
  <c r="BZ165" i="60"/>
  <c r="BY165" i="60"/>
  <c r="BX165" i="60"/>
  <c r="BW165" i="60"/>
  <c r="BV165" i="60"/>
  <c r="BU165" i="60"/>
  <c r="BT165" i="60"/>
  <c r="BS165" i="60"/>
  <c r="BR165" i="60"/>
  <c r="CC164" i="60"/>
  <c r="CB164" i="60"/>
  <c r="CA164" i="60"/>
  <c r="BZ164" i="60"/>
  <c r="BY164" i="60"/>
  <c r="BX164" i="60"/>
  <c r="BW164" i="60"/>
  <c r="BV164" i="60"/>
  <c r="BU164" i="60"/>
  <c r="BT164" i="60"/>
  <c r="BS164" i="60"/>
  <c r="BR164" i="60"/>
  <c r="CC163" i="60"/>
  <c r="CB163" i="60"/>
  <c r="CA163" i="60"/>
  <c r="BZ163" i="60"/>
  <c r="BY163" i="60"/>
  <c r="BX163" i="60"/>
  <c r="BW163" i="60"/>
  <c r="BV163" i="60"/>
  <c r="BU163" i="60"/>
  <c r="BT163" i="60"/>
  <c r="BS163" i="60"/>
  <c r="BR163" i="60"/>
  <c r="CC162" i="60"/>
  <c r="CB162" i="60"/>
  <c r="CA162" i="60"/>
  <c r="BZ162" i="60"/>
  <c r="BY162" i="60"/>
  <c r="BX162" i="60"/>
  <c r="BW162" i="60"/>
  <c r="BV162" i="60"/>
  <c r="BU162" i="60"/>
  <c r="BT162" i="60"/>
  <c r="BS162" i="60"/>
  <c r="BR162" i="60"/>
  <c r="CC161" i="60"/>
  <c r="CB161" i="60"/>
  <c r="CA161" i="60"/>
  <c r="BZ161" i="60"/>
  <c r="BY161" i="60"/>
  <c r="BX161" i="60"/>
  <c r="BW161" i="60"/>
  <c r="BV161" i="60"/>
  <c r="BU161" i="60"/>
  <c r="BT161" i="60"/>
  <c r="BS161" i="60"/>
  <c r="BR161" i="60"/>
  <c r="CC160" i="60"/>
  <c r="CB160" i="60"/>
  <c r="CA160" i="60"/>
  <c r="BZ160" i="60"/>
  <c r="BY160" i="60"/>
  <c r="BX160" i="60"/>
  <c r="BW160" i="60"/>
  <c r="BV160" i="60"/>
  <c r="BU160" i="60"/>
  <c r="BT160" i="60"/>
  <c r="BS160" i="60"/>
  <c r="BR160" i="60"/>
  <c r="CC159" i="60"/>
  <c r="CB159" i="60"/>
  <c r="CA159" i="60"/>
  <c r="BZ159" i="60"/>
  <c r="BY159" i="60"/>
  <c r="BX159" i="60"/>
  <c r="BW159" i="60"/>
  <c r="BV159" i="60"/>
  <c r="BU159" i="60"/>
  <c r="BT159" i="60"/>
  <c r="BS159" i="60"/>
  <c r="BR159" i="60"/>
  <c r="CC158" i="60"/>
  <c r="CB158" i="60"/>
  <c r="CA158" i="60"/>
  <c r="BZ158" i="60"/>
  <c r="BY158" i="60"/>
  <c r="BX158" i="60"/>
  <c r="BW158" i="60"/>
  <c r="BV158" i="60"/>
  <c r="BU158" i="60"/>
  <c r="BT158" i="60"/>
  <c r="BS158" i="60"/>
  <c r="BR158" i="60"/>
  <c r="CC157" i="60"/>
  <c r="CB157" i="60"/>
  <c r="CA157" i="60"/>
  <c r="BZ157" i="60"/>
  <c r="BY157" i="60"/>
  <c r="BX157" i="60"/>
  <c r="BW157" i="60"/>
  <c r="BV157" i="60"/>
  <c r="BU157" i="60"/>
  <c r="BT157" i="60"/>
  <c r="BS157" i="60"/>
  <c r="BR157" i="60"/>
  <c r="CC156" i="60"/>
  <c r="CB156" i="60"/>
  <c r="CA156" i="60"/>
  <c r="BZ156" i="60"/>
  <c r="BY156" i="60"/>
  <c r="BX156" i="60"/>
  <c r="BW156" i="60"/>
  <c r="BV156" i="60"/>
  <c r="BU156" i="60"/>
  <c r="BT156" i="60"/>
  <c r="BS156" i="60"/>
  <c r="BR156" i="60"/>
  <c r="CC155" i="60"/>
  <c r="CB155" i="60"/>
  <c r="CA155" i="60"/>
  <c r="BZ155" i="60"/>
  <c r="BY155" i="60"/>
  <c r="BX155" i="60"/>
  <c r="BW155" i="60"/>
  <c r="BV155" i="60"/>
  <c r="BU155" i="60"/>
  <c r="BT155" i="60"/>
  <c r="BS155" i="60"/>
  <c r="BR155" i="60"/>
  <c r="CC154" i="60"/>
  <c r="CB154" i="60"/>
  <c r="CA154" i="60"/>
  <c r="BZ154" i="60"/>
  <c r="BY154" i="60"/>
  <c r="BX154" i="60"/>
  <c r="BW154" i="60"/>
  <c r="BV154" i="60"/>
  <c r="BU154" i="60"/>
  <c r="BT154" i="60"/>
  <c r="BS154" i="60"/>
  <c r="BR154" i="60"/>
  <c r="CC153" i="60"/>
  <c r="CB153" i="60"/>
  <c r="CA153" i="60"/>
  <c r="BZ153" i="60"/>
  <c r="BY153" i="60"/>
  <c r="BX153" i="60"/>
  <c r="BW153" i="60"/>
  <c r="BV153" i="60"/>
  <c r="BU153" i="60"/>
  <c r="BT153" i="60"/>
  <c r="BS153" i="60"/>
  <c r="BR153" i="60"/>
  <c r="CC152" i="60"/>
  <c r="CB152" i="60"/>
  <c r="CA152" i="60"/>
  <c r="BZ152" i="60"/>
  <c r="BY152" i="60"/>
  <c r="BX152" i="60"/>
  <c r="BW152" i="60"/>
  <c r="BV152" i="60"/>
  <c r="BU152" i="60"/>
  <c r="BT152" i="60"/>
  <c r="BS152" i="60"/>
  <c r="BR152" i="60"/>
  <c r="CC151" i="60"/>
  <c r="CB151" i="60"/>
  <c r="CA151" i="60"/>
  <c r="BZ151" i="60"/>
  <c r="BY151" i="60"/>
  <c r="BX151" i="60"/>
  <c r="BW151" i="60"/>
  <c r="BV151" i="60"/>
  <c r="BU151" i="60"/>
  <c r="BT151" i="60"/>
  <c r="BS151" i="60"/>
  <c r="BR151" i="60"/>
  <c r="CC150" i="60"/>
  <c r="CB150" i="60"/>
  <c r="CA150" i="60"/>
  <c r="BZ150" i="60"/>
  <c r="BY150" i="60"/>
  <c r="BX150" i="60"/>
  <c r="BW150" i="60"/>
  <c r="BV150" i="60"/>
  <c r="BU150" i="60"/>
  <c r="BT150" i="60"/>
  <c r="BS150" i="60"/>
  <c r="BR150" i="60"/>
  <c r="CC149" i="60"/>
  <c r="CB149" i="60"/>
  <c r="CA149" i="60"/>
  <c r="BZ149" i="60"/>
  <c r="BY149" i="60"/>
  <c r="BX149" i="60"/>
  <c r="BW149" i="60"/>
  <c r="BV149" i="60"/>
  <c r="BU149" i="60"/>
  <c r="BT149" i="60"/>
  <c r="BS149" i="60"/>
  <c r="BR149" i="60"/>
  <c r="CC148" i="60"/>
  <c r="CB148" i="60"/>
  <c r="CA148" i="60"/>
  <c r="BZ148" i="60"/>
  <c r="BY148" i="60"/>
  <c r="BX148" i="60"/>
  <c r="BW148" i="60"/>
  <c r="BV148" i="60"/>
  <c r="BU148" i="60"/>
  <c r="BT148" i="60"/>
  <c r="BS148" i="60"/>
  <c r="BR148" i="60"/>
  <c r="CC147" i="60"/>
  <c r="CB147" i="60"/>
  <c r="CA147" i="60"/>
  <c r="BZ147" i="60"/>
  <c r="BY147" i="60"/>
  <c r="BX147" i="60"/>
  <c r="BW147" i="60"/>
  <c r="BV147" i="60"/>
  <c r="BU147" i="60"/>
  <c r="BT147" i="60"/>
  <c r="BS147" i="60"/>
  <c r="BR147" i="60"/>
  <c r="CC146" i="60"/>
  <c r="CB146" i="60"/>
  <c r="CA146" i="60"/>
  <c r="BZ146" i="60"/>
  <c r="BY146" i="60"/>
  <c r="BX146" i="60"/>
  <c r="BW146" i="60"/>
  <c r="BV146" i="60"/>
  <c r="BU146" i="60"/>
  <c r="BT146" i="60"/>
  <c r="BS146" i="60"/>
  <c r="BR146" i="60"/>
  <c r="CC145" i="60"/>
  <c r="CB145" i="60"/>
  <c r="CA145" i="60"/>
  <c r="BZ145" i="60"/>
  <c r="BY145" i="60"/>
  <c r="BX145" i="60"/>
  <c r="BW145" i="60"/>
  <c r="BV145" i="60"/>
  <c r="BU145" i="60"/>
  <c r="BT145" i="60"/>
  <c r="BS145" i="60"/>
  <c r="BR145" i="60"/>
  <c r="CC144" i="60"/>
  <c r="CB144" i="60"/>
  <c r="CA144" i="60"/>
  <c r="BZ144" i="60"/>
  <c r="BY144" i="60"/>
  <c r="BX144" i="60"/>
  <c r="BW144" i="60"/>
  <c r="BV144" i="60"/>
  <c r="BU144" i="60"/>
  <c r="BT144" i="60"/>
  <c r="BS144" i="60"/>
  <c r="BR144" i="60"/>
  <c r="CC143" i="60"/>
  <c r="CB143" i="60"/>
  <c r="CA143" i="60"/>
  <c r="BZ143" i="60"/>
  <c r="BY143" i="60"/>
  <c r="BX143" i="60"/>
  <c r="BW143" i="60"/>
  <c r="BV143" i="60"/>
  <c r="BU143" i="60"/>
  <c r="BT143" i="60"/>
  <c r="BS143" i="60"/>
  <c r="BR143" i="60"/>
  <c r="CC142" i="60"/>
  <c r="CB142" i="60"/>
  <c r="CA142" i="60"/>
  <c r="BZ142" i="60"/>
  <c r="BY142" i="60"/>
  <c r="BX142" i="60"/>
  <c r="BW142" i="60"/>
  <c r="BV142" i="60"/>
  <c r="BU142" i="60"/>
  <c r="BT142" i="60"/>
  <c r="BS142" i="60"/>
  <c r="BR142" i="60"/>
  <c r="CC141" i="60"/>
  <c r="CB141" i="60"/>
  <c r="CA141" i="60"/>
  <c r="BZ141" i="60"/>
  <c r="BY141" i="60"/>
  <c r="BX141" i="60"/>
  <c r="BW141" i="60"/>
  <c r="BV141" i="60"/>
  <c r="BU141" i="60"/>
  <c r="BT141" i="60"/>
  <c r="BS141" i="60"/>
  <c r="BR141" i="60"/>
  <c r="CC140" i="60"/>
  <c r="CB140" i="60"/>
  <c r="CA140" i="60"/>
  <c r="BZ140" i="60"/>
  <c r="BY140" i="60"/>
  <c r="BX140" i="60"/>
  <c r="BW140" i="60"/>
  <c r="BV140" i="60"/>
  <c r="BU140" i="60"/>
  <c r="BT140" i="60"/>
  <c r="BS140" i="60"/>
  <c r="BR140" i="60"/>
  <c r="CC139" i="60"/>
  <c r="CB139" i="60"/>
  <c r="CA139" i="60"/>
  <c r="BZ139" i="60"/>
  <c r="BY139" i="60"/>
  <c r="BX139" i="60"/>
  <c r="BW139" i="60"/>
  <c r="BV139" i="60"/>
  <c r="BU139" i="60"/>
  <c r="BT139" i="60"/>
  <c r="BS139" i="60"/>
  <c r="BR139" i="60"/>
  <c r="CC138" i="60"/>
  <c r="CB138" i="60"/>
  <c r="CA138" i="60"/>
  <c r="BZ138" i="60"/>
  <c r="BY138" i="60"/>
  <c r="BX138" i="60"/>
  <c r="BW138" i="60"/>
  <c r="BV138" i="60"/>
  <c r="BU138" i="60"/>
  <c r="BT138" i="60"/>
  <c r="BS138" i="60"/>
  <c r="BR138" i="60"/>
  <c r="CC137" i="60"/>
  <c r="CB137" i="60"/>
  <c r="CA137" i="60"/>
  <c r="BZ137" i="60"/>
  <c r="BY137" i="60"/>
  <c r="BX137" i="60"/>
  <c r="BW137" i="60"/>
  <c r="BV137" i="60"/>
  <c r="BU137" i="60"/>
  <c r="BT137" i="60"/>
  <c r="BS137" i="60"/>
  <c r="BR137" i="60"/>
  <c r="CC136" i="60"/>
  <c r="CB136" i="60"/>
  <c r="CA136" i="60"/>
  <c r="BZ136" i="60"/>
  <c r="BY136" i="60"/>
  <c r="BX136" i="60"/>
  <c r="BW136" i="60"/>
  <c r="BV136" i="60"/>
  <c r="BU136" i="60"/>
  <c r="BT136" i="60"/>
  <c r="BS136" i="60"/>
  <c r="BR136" i="60"/>
  <c r="CC135" i="60"/>
  <c r="CB135" i="60"/>
  <c r="CA135" i="60"/>
  <c r="BZ135" i="60"/>
  <c r="BY135" i="60"/>
  <c r="BX135" i="60"/>
  <c r="BW135" i="60"/>
  <c r="BV135" i="60"/>
  <c r="BU135" i="60"/>
  <c r="BT135" i="60"/>
  <c r="BS135" i="60"/>
  <c r="BR135" i="60"/>
  <c r="CC134" i="60"/>
  <c r="CB134" i="60"/>
  <c r="CA134" i="60"/>
  <c r="BZ134" i="60"/>
  <c r="BY134" i="60"/>
  <c r="BX134" i="60"/>
  <c r="BW134" i="60"/>
  <c r="BV134" i="60"/>
  <c r="BU134" i="60"/>
  <c r="BT134" i="60"/>
  <c r="BS134" i="60"/>
  <c r="BR134" i="60"/>
  <c r="CC133" i="60"/>
  <c r="CB133" i="60"/>
  <c r="CA133" i="60"/>
  <c r="BZ133" i="60"/>
  <c r="BY133" i="60"/>
  <c r="BX133" i="60"/>
  <c r="BW133" i="60"/>
  <c r="BV133" i="60"/>
  <c r="BU133" i="60"/>
  <c r="BT133" i="60"/>
  <c r="BS133" i="60"/>
  <c r="BR133" i="60"/>
  <c r="CC132" i="60"/>
  <c r="CB132" i="60"/>
  <c r="CA132" i="60"/>
  <c r="BZ132" i="60"/>
  <c r="BY132" i="60"/>
  <c r="BX132" i="60"/>
  <c r="BW132" i="60"/>
  <c r="BV132" i="60"/>
  <c r="BU132" i="60"/>
  <c r="BT132" i="60"/>
  <c r="BS132" i="60"/>
  <c r="BR132" i="60"/>
  <c r="CC131" i="60"/>
  <c r="CB131" i="60"/>
  <c r="CA131" i="60"/>
  <c r="BZ131" i="60"/>
  <c r="BY131" i="60"/>
  <c r="BX131" i="60"/>
  <c r="BW131" i="60"/>
  <c r="BV131" i="60"/>
  <c r="BU131" i="60"/>
  <c r="BT131" i="60"/>
  <c r="BS131" i="60"/>
  <c r="BR131" i="60"/>
  <c r="CC130" i="60"/>
  <c r="CB130" i="60"/>
  <c r="CA130" i="60"/>
  <c r="BZ130" i="60"/>
  <c r="BY130" i="60"/>
  <c r="BX130" i="60"/>
  <c r="BW130" i="60"/>
  <c r="BV130" i="60"/>
  <c r="BU130" i="60"/>
  <c r="BT130" i="60"/>
  <c r="BS130" i="60"/>
  <c r="BR130" i="60"/>
  <c r="CC129" i="60"/>
  <c r="CB129" i="60"/>
  <c r="CA129" i="60"/>
  <c r="BZ129" i="60"/>
  <c r="BY129" i="60"/>
  <c r="BX129" i="60"/>
  <c r="BW129" i="60"/>
  <c r="BV129" i="60"/>
  <c r="BU129" i="60"/>
  <c r="BT129" i="60"/>
  <c r="BS129" i="60"/>
  <c r="BR129" i="60"/>
  <c r="CC128" i="60"/>
  <c r="CB128" i="60"/>
  <c r="CA128" i="60"/>
  <c r="BZ128" i="60"/>
  <c r="BY128" i="60"/>
  <c r="BX128" i="60"/>
  <c r="BW128" i="60"/>
  <c r="BV128" i="60"/>
  <c r="BU128" i="60"/>
  <c r="BT128" i="60"/>
  <c r="BS128" i="60"/>
  <c r="BR128" i="60"/>
  <c r="CC127" i="60"/>
  <c r="CB127" i="60"/>
  <c r="CA127" i="60"/>
  <c r="BZ127" i="60"/>
  <c r="BY127" i="60"/>
  <c r="BX127" i="60"/>
  <c r="BW127" i="60"/>
  <c r="BV127" i="60"/>
  <c r="BU127" i="60"/>
  <c r="BT127" i="60"/>
  <c r="BS127" i="60"/>
  <c r="BR127" i="60"/>
  <c r="CC126" i="60"/>
  <c r="CB126" i="60"/>
  <c r="CA126" i="60"/>
  <c r="BZ126" i="60"/>
  <c r="BY126" i="60"/>
  <c r="BX126" i="60"/>
  <c r="BW126" i="60"/>
  <c r="BV126" i="60"/>
  <c r="BU126" i="60"/>
  <c r="BT126" i="60"/>
  <c r="BS126" i="60"/>
  <c r="BR126" i="60"/>
  <c r="CC125" i="60"/>
  <c r="CB125" i="60"/>
  <c r="CA125" i="60"/>
  <c r="BZ125" i="60"/>
  <c r="BY125" i="60"/>
  <c r="BX125" i="60"/>
  <c r="BW125" i="60"/>
  <c r="BV125" i="60"/>
  <c r="BU125" i="60"/>
  <c r="BT125" i="60"/>
  <c r="BS125" i="60"/>
  <c r="BR125" i="60"/>
  <c r="CC124" i="60"/>
  <c r="CB124" i="60"/>
  <c r="CA124" i="60"/>
  <c r="BZ124" i="60"/>
  <c r="BY124" i="60"/>
  <c r="BX124" i="60"/>
  <c r="BW124" i="60"/>
  <c r="BV124" i="60"/>
  <c r="BU124" i="60"/>
  <c r="BT124" i="60"/>
  <c r="BS124" i="60"/>
  <c r="BR124" i="60"/>
  <c r="CC123" i="60"/>
  <c r="CB123" i="60"/>
  <c r="CA123" i="60"/>
  <c r="BZ123" i="60"/>
  <c r="BY123" i="60"/>
  <c r="BX123" i="60"/>
  <c r="BW123" i="60"/>
  <c r="BV123" i="60"/>
  <c r="BU123" i="60"/>
  <c r="BT123" i="60"/>
  <c r="BS123" i="60"/>
  <c r="BR123" i="60"/>
  <c r="CC122" i="60"/>
  <c r="CB122" i="60"/>
  <c r="CA122" i="60"/>
  <c r="BZ122" i="60"/>
  <c r="BY122" i="60"/>
  <c r="BX122" i="60"/>
  <c r="BW122" i="60"/>
  <c r="BV122" i="60"/>
  <c r="BU122" i="60"/>
  <c r="BT122" i="60"/>
  <c r="BS122" i="60"/>
  <c r="BR122" i="60"/>
  <c r="CC121" i="60"/>
  <c r="CB121" i="60"/>
  <c r="CA121" i="60"/>
  <c r="BZ121" i="60"/>
  <c r="BY121" i="60"/>
  <c r="BX121" i="60"/>
  <c r="BW121" i="60"/>
  <c r="BV121" i="60"/>
  <c r="BU121" i="60"/>
  <c r="BT121" i="60"/>
  <c r="BS121" i="60"/>
  <c r="BR121" i="60"/>
  <c r="CC120" i="60"/>
  <c r="CB120" i="60"/>
  <c r="CA120" i="60"/>
  <c r="BZ120" i="60"/>
  <c r="BY120" i="60"/>
  <c r="BX120" i="60"/>
  <c r="BW120" i="60"/>
  <c r="BV120" i="60"/>
  <c r="BU120" i="60"/>
  <c r="BT120" i="60"/>
  <c r="BS120" i="60"/>
  <c r="BR120" i="60"/>
  <c r="CC119" i="60"/>
  <c r="CB119" i="60"/>
  <c r="CA119" i="60"/>
  <c r="BZ119" i="60"/>
  <c r="BY119" i="60"/>
  <c r="BX119" i="60"/>
  <c r="BW119" i="60"/>
  <c r="BV119" i="60"/>
  <c r="BU119" i="60"/>
  <c r="BT119" i="60"/>
  <c r="BS119" i="60"/>
  <c r="BR119" i="60"/>
  <c r="CC118" i="60"/>
  <c r="CB118" i="60"/>
  <c r="CA118" i="60"/>
  <c r="BZ118" i="60"/>
  <c r="BY118" i="60"/>
  <c r="BX118" i="60"/>
  <c r="BW118" i="60"/>
  <c r="BV118" i="60"/>
  <c r="BU118" i="60"/>
  <c r="BT118" i="60"/>
  <c r="BS118" i="60"/>
  <c r="BR118" i="60"/>
  <c r="CC117" i="60"/>
  <c r="CB117" i="60"/>
  <c r="CA117" i="60"/>
  <c r="BZ117" i="60"/>
  <c r="BY117" i="60"/>
  <c r="BX117" i="60"/>
  <c r="BW117" i="60"/>
  <c r="BV117" i="60"/>
  <c r="BU117" i="60"/>
  <c r="BT117" i="60"/>
  <c r="BS117" i="60"/>
  <c r="BR117" i="60"/>
  <c r="CC116" i="60"/>
  <c r="CB116" i="60"/>
  <c r="CA116" i="60"/>
  <c r="BZ116" i="60"/>
  <c r="BY116" i="60"/>
  <c r="BX116" i="60"/>
  <c r="BW116" i="60"/>
  <c r="BV116" i="60"/>
  <c r="BU116" i="60"/>
  <c r="BT116" i="60"/>
  <c r="BS116" i="60"/>
  <c r="BR116" i="60"/>
  <c r="CC115" i="60"/>
  <c r="CB115" i="60"/>
  <c r="CA115" i="60"/>
  <c r="BZ115" i="60"/>
  <c r="BY115" i="60"/>
  <c r="BX115" i="60"/>
  <c r="BW115" i="60"/>
  <c r="BV115" i="60"/>
  <c r="BU115" i="60"/>
  <c r="BT115" i="60"/>
  <c r="BS115" i="60"/>
  <c r="BR115" i="60"/>
  <c r="CC114" i="60"/>
  <c r="CB114" i="60"/>
  <c r="CA114" i="60"/>
  <c r="BZ114" i="60"/>
  <c r="BY114" i="60"/>
  <c r="BX114" i="60"/>
  <c r="BW114" i="60"/>
  <c r="BV114" i="60"/>
  <c r="BU114" i="60"/>
  <c r="BT114" i="60"/>
  <c r="BS114" i="60"/>
  <c r="BR114" i="60"/>
  <c r="CC113" i="60"/>
  <c r="CB113" i="60"/>
  <c r="CA113" i="60"/>
  <c r="BZ113" i="60"/>
  <c r="BY113" i="60"/>
  <c r="BX113" i="60"/>
  <c r="BW113" i="60"/>
  <c r="BV113" i="60"/>
  <c r="BU113" i="60"/>
  <c r="BT113" i="60"/>
  <c r="BS113" i="60"/>
  <c r="BR113" i="60"/>
  <c r="CC112" i="60"/>
  <c r="CB112" i="60"/>
  <c r="CA112" i="60"/>
  <c r="BZ112" i="60"/>
  <c r="BY112" i="60"/>
  <c r="BX112" i="60"/>
  <c r="BW112" i="60"/>
  <c r="BV112" i="60"/>
  <c r="BU112" i="60"/>
  <c r="BT112" i="60"/>
  <c r="BS112" i="60"/>
  <c r="BR112" i="60"/>
  <c r="CC111" i="60"/>
  <c r="CB111" i="60"/>
  <c r="CA111" i="60"/>
  <c r="BZ111" i="60"/>
  <c r="BY111" i="60"/>
  <c r="BX111" i="60"/>
  <c r="BW111" i="60"/>
  <c r="BV111" i="60"/>
  <c r="BU111" i="60"/>
  <c r="BT111" i="60"/>
  <c r="BS111" i="60"/>
  <c r="BR111" i="60"/>
  <c r="CC110" i="60"/>
  <c r="CB110" i="60"/>
  <c r="CA110" i="60"/>
  <c r="BZ110" i="60"/>
  <c r="BY110" i="60"/>
  <c r="BX110" i="60"/>
  <c r="BW110" i="60"/>
  <c r="BV110" i="60"/>
  <c r="BU110" i="60"/>
  <c r="BT110" i="60"/>
  <c r="BS110" i="60"/>
  <c r="BR110" i="60"/>
  <c r="CC109" i="60"/>
  <c r="CB109" i="60"/>
  <c r="CA109" i="60"/>
  <c r="BZ109" i="60"/>
  <c r="BY109" i="60"/>
  <c r="BX109" i="60"/>
  <c r="BW109" i="60"/>
  <c r="BV109" i="60"/>
  <c r="BU109" i="60"/>
  <c r="BT109" i="60"/>
  <c r="BS109" i="60"/>
  <c r="BR109" i="60"/>
  <c r="CC108" i="60"/>
  <c r="CB108" i="60"/>
  <c r="CA108" i="60"/>
  <c r="BZ108" i="60"/>
  <c r="BY108" i="60"/>
  <c r="BX108" i="60"/>
  <c r="BW108" i="60"/>
  <c r="BV108" i="60"/>
  <c r="BU108" i="60"/>
  <c r="BT108" i="60"/>
  <c r="BS108" i="60"/>
  <c r="BR108" i="60"/>
  <c r="CC107" i="60"/>
  <c r="CB107" i="60"/>
  <c r="CA107" i="60"/>
  <c r="BZ107" i="60"/>
  <c r="BY107" i="60"/>
  <c r="BX107" i="60"/>
  <c r="BW107" i="60"/>
  <c r="BV107" i="60"/>
  <c r="BU107" i="60"/>
  <c r="BT107" i="60"/>
  <c r="BS107" i="60"/>
  <c r="BR107" i="60"/>
  <c r="CC106" i="60"/>
  <c r="CB106" i="60"/>
  <c r="CA106" i="60"/>
  <c r="BZ106" i="60"/>
  <c r="BY106" i="60"/>
  <c r="BX106" i="60"/>
  <c r="BW106" i="60"/>
  <c r="BV106" i="60"/>
  <c r="BU106" i="60"/>
  <c r="BT106" i="60"/>
  <c r="BS106" i="60"/>
  <c r="BR106" i="60"/>
  <c r="CC105" i="60"/>
  <c r="CB105" i="60"/>
  <c r="CA105" i="60"/>
  <c r="BZ105" i="60"/>
  <c r="BY105" i="60"/>
  <c r="BX105" i="60"/>
  <c r="BW105" i="60"/>
  <c r="BV105" i="60"/>
  <c r="BU105" i="60"/>
  <c r="BT105" i="60"/>
  <c r="BS105" i="60"/>
  <c r="BR105" i="60"/>
  <c r="CC104" i="60"/>
  <c r="CB104" i="60"/>
  <c r="CA104" i="60"/>
  <c r="BZ104" i="60"/>
  <c r="BY104" i="60"/>
  <c r="BX104" i="60"/>
  <c r="BW104" i="60"/>
  <c r="BV104" i="60"/>
  <c r="BU104" i="60"/>
  <c r="BT104" i="60"/>
  <c r="BS104" i="60"/>
  <c r="BR104" i="60"/>
  <c r="CC103" i="60"/>
  <c r="CB103" i="60"/>
  <c r="CA103" i="60"/>
  <c r="BZ103" i="60"/>
  <c r="BY103" i="60"/>
  <c r="BX103" i="60"/>
  <c r="BW103" i="60"/>
  <c r="BV103" i="60"/>
  <c r="BU103" i="60"/>
  <c r="BT103" i="60"/>
  <c r="BS103" i="60"/>
  <c r="BR103" i="60"/>
  <c r="CC102" i="60"/>
  <c r="CB102" i="60"/>
  <c r="CA102" i="60"/>
  <c r="BZ102" i="60"/>
  <c r="BY102" i="60"/>
  <c r="BX102" i="60"/>
  <c r="BW102" i="60"/>
  <c r="BV102" i="60"/>
  <c r="BU102" i="60"/>
  <c r="BT102" i="60"/>
  <c r="BS102" i="60"/>
  <c r="BR102" i="60"/>
  <c r="CC101" i="60"/>
  <c r="CB101" i="60"/>
  <c r="CA101" i="60"/>
  <c r="BZ101" i="60"/>
  <c r="BY101" i="60"/>
  <c r="BX101" i="60"/>
  <c r="BW101" i="60"/>
  <c r="BV101" i="60"/>
  <c r="BU101" i="60"/>
  <c r="BT101" i="60"/>
  <c r="BS101" i="60"/>
  <c r="BR101" i="60"/>
  <c r="CC100" i="60"/>
  <c r="CB100" i="60"/>
  <c r="CA100" i="60"/>
  <c r="BZ100" i="60"/>
  <c r="BY100" i="60"/>
  <c r="BX100" i="60"/>
  <c r="BW100" i="60"/>
  <c r="BV100" i="60"/>
  <c r="BU100" i="60"/>
  <c r="BT100" i="60"/>
  <c r="BS100" i="60"/>
  <c r="BR100" i="60"/>
  <c r="CC99" i="60"/>
  <c r="CB99" i="60"/>
  <c r="CA99" i="60"/>
  <c r="BZ99" i="60"/>
  <c r="BY99" i="60"/>
  <c r="BX99" i="60"/>
  <c r="BW99" i="60"/>
  <c r="BV99" i="60"/>
  <c r="BU99" i="60"/>
  <c r="BT99" i="60"/>
  <c r="BS99" i="60"/>
  <c r="BR99" i="60"/>
  <c r="CC98" i="60"/>
  <c r="CB98" i="60"/>
  <c r="CA98" i="60"/>
  <c r="BZ98" i="60"/>
  <c r="BY98" i="60"/>
  <c r="BX98" i="60"/>
  <c r="BW98" i="60"/>
  <c r="BV98" i="60"/>
  <c r="BU98" i="60"/>
  <c r="BT98" i="60"/>
  <c r="BS98" i="60"/>
  <c r="BR98" i="60"/>
  <c r="CC97" i="60"/>
  <c r="CB97" i="60"/>
  <c r="CA97" i="60"/>
  <c r="BZ97" i="60"/>
  <c r="BY97" i="60"/>
  <c r="BX97" i="60"/>
  <c r="BW97" i="60"/>
  <c r="BV97" i="60"/>
  <c r="BU97" i="60"/>
  <c r="BT97" i="60"/>
  <c r="BS97" i="60"/>
  <c r="BR97" i="60"/>
  <c r="CC96" i="60"/>
  <c r="CB96" i="60"/>
  <c r="CA96" i="60"/>
  <c r="BZ96" i="60"/>
  <c r="BY96" i="60"/>
  <c r="BX96" i="60"/>
  <c r="BW96" i="60"/>
  <c r="BV96" i="60"/>
  <c r="BU96" i="60"/>
  <c r="BT96" i="60"/>
  <c r="BS96" i="60"/>
  <c r="BR96" i="60"/>
  <c r="CC95" i="60"/>
  <c r="CB95" i="60"/>
  <c r="CA95" i="60"/>
  <c r="BZ95" i="60"/>
  <c r="BY95" i="60"/>
  <c r="BX95" i="60"/>
  <c r="BW95" i="60"/>
  <c r="BV95" i="60"/>
  <c r="BU95" i="60"/>
  <c r="BT95" i="60"/>
  <c r="BS95" i="60"/>
  <c r="BR95" i="60"/>
  <c r="CC94" i="60"/>
  <c r="CB94" i="60"/>
  <c r="CA94" i="60"/>
  <c r="BZ94" i="60"/>
  <c r="BY94" i="60"/>
  <c r="BX94" i="60"/>
  <c r="BW94" i="60"/>
  <c r="BV94" i="60"/>
  <c r="BU94" i="60"/>
  <c r="BT94" i="60"/>
  <c r="BS94" i="60"/>
  <c r="BR94" i="60"/>
  <c r="CC93" i="60"/>
  <c r="CB93" i="60"/>
  <c r="CA93" i="60"/>
  <c r="BZ93" i="60"/>
  <c r="BY93" i="60"/>
  <c r="BX93" i="60"/>
  <c r="BW93" i="60"/>
  <c r="BV93" i="60"/>
  <c r="BU93" i="60"/>
  <c r="BT93" i="60"/>
  <c r="BS93" i="60"/>
  <c r="BR93" i="60"/>
  <c r="CC92" i="60"/>
  <c r="CB92" i="60"/>
  <c r="CA92" i="60"/>
  <c r="BZ92" i="60"/>
  <c r="BY92" i="60"/>
  <c r="BX92" i="60"/>
  <c r="BW92" i="60"/>
  <c r="BV92" i="60"/>
  <c r="BU92" i="60"/>
  <c r="BT92" i="60"/>
  <c r="BS92" i="60"/>
  <c r="BR92" i="60"/>
  <c r="CC91" i="60"/>
  <c r="CB91" i="60"/>
  <c r="CA91" i="60"/>
  <c r="BZ91" i="60"/>
  <c r="BY91" i="60"/>
  <c r="BX91" i="60"/>
  <c r="BW91" i="60"/>
  <c r="BV91" i="60"/>
  <c r="BU91" i="60"/>
  <c r="BT91" i="60"/>
  <c r="BS91" i="60"/>
  <c r="BR91" i="60"/>
  <c r="CC90" i="60"/>
  <c r="CB90" i="60"/>
  <c r="CA90" i="60"/>
  <c r="BZ90" i="60"/>
  <c r="BY90" i="60"/>
  <c r="BX90" i="60"/>
  <c r="BW90" i="60"/>
  <c r="BV90" i="60"/>
  <c r="BU90" i="60"/>
  <c r="BT90" i="60"/>
  <c r="BS90" i="60"/>
  <c r="BR90" i="60"/>
  <c r="CC89" i="60"/>
  <c r="CB89" i="60"/>
  <c r="CA89" i="60"/>
  <c r="BZ89" i="60"/>
  <c r="BY89" i="60"/>
  <c r="BX89" i="60"/>
  <c r="BW89" i="60"/>
  <c r="BV89" i="60"/>
  <c r="BU89" i="60"/>
  <c r="BT89" i="60"/>
  <c r="BS89" i="60"/>
  <c r="BR89" i="60"/>
  <c r="CC88" i="60"/>
  <c r="CB88" i="60"/>
  <c r="CA88" i="60"/>
  <c r="BZ88" i="60"/>
  <c r="BY88" i="60"/>
  <c r="BX88" i="60"/>
  <c r="BW88" i="60"/>
  <c r="BV88" i="60"/>
  <c r="BU88" i="60"/>
  <c r="BT88" i="60"/>
  <c r="BS88" i="60"/>
  <c r="BR88" i="60"/>
  <c r="CC87" i="60"/>
  <c r="CB87" i="60"/>
  <c r="CA87" i="60"/>
  <c r="BZ87" i="60"/>
  <c r="BY87" i="60"/>
  <c r="BX87" i="60"/>
  <c r="BW87" i="60"/>
  <c r="BV87" i="60"/>
  <c r="BU87" i="60"/>
  <c r="BT87" i="60"/>
  <c r="BS87" i="60"/>
  <c r="BR87" i="60"/>
  <c r="CC86" i="60"/>
  <c r="CB86" i="60"/>
  <c r="CA86" i="60"/>
  <c r="BZ86" i="60"/>
  <c r="BY86" i="60"/>
  <c r="BX86" i="60"/>
  <c r="BW86" i="60"/>
  <c r="BV86" i="60"/>
  <c r="BU86" i="60"/>
  <c r="BT86" i="60"/>
  <c r="BS86" i="60"/>
  <c r="BR86" i="60"/>
  <c r="CC85" i="60"/>
  <c r="CB85" i="60"/>
  <c r="CA85" i="60"/>
  <c r="BZ85" i="60"/>
  <c r="BY85" i="60"/>
  <c r="BX85" i="60"/>
  <c r="BW85" i="60"/>
  <c r="BV85" i="60"/>
  <c r="BU85" i="60"/>
  <c r="BT85" i="60"/>
  <c r="BS85" i="60"/>
  <c r="BR85" i="60"/>
  <c r="CC84" i="60"/>
  <c r="CB84" i="60"/>
  <c r="CA84" i="60"/>
  <c r="BZ84" i="60"/>
  <c r="BY84" i="60"/>
  <c r="BX84" i="60"/>
  <c r="BW84" i="60"/>
  <c r="BV84" i="60"/>
  <c r="BU84" i="60"/>
  <c r="BT84" i="60"/>
  <c r="BS84" i="60"/>
  <c r="BR84" i="60"/>
  <c r="CC83" i="60"/>
  <c r="CB83" i="60"/>
  <c r="CA83" i="60"/>
  <c r="BZ83" i="60"/>
  <c r="BY83" i="60"/>
  <c r="BX83" i="60"/>
  <c r="BW83" i="60"/>
  <c r="BV83" i="60"/>
  <c r="BU83" i="60"/>
  <c r="BT83" i="60"/>
  <c r="BS83" i="60"/>
  <c r="BR83" i="60"/>
  <c r="CC82" i="60"/>
  <c r="CB82" i="60"/>
  <c r="CA82" i="60"/>
  <c r="BZ82" i="60"/>
  <c r="BY82" i="60"/>
  <c r="BX82" i="60"/>
  <c r="BW82" i="60"/>
  <c r="BV82" i="60"/>
  <c r="BU82" i="60"/>
  <c r="BT82" i="60"/>
  <c r="BS82" i="60"/>
  <c r="BR82" i="60"/>
  <c r="CC81" i="60"/>
  <c r="CB81" i="60"/>
  <c r="CA81" i="60"/>
  <c r="BZ81" i="60"/>
  <c r="BY81" i="60"/>
  <c r="BX81" i="60"/>
  <c r="BW81" i="60"/>
  <c r="BV81" i="60"/>
  <c r="BU81" i="60"/>
  <c r="BT81" i="60"/>
  <c r="BS81" i="60"/>
  <c r="BR81" i="60"/>
  <c r="CC80" i="60"/>
  <c r="CB80" i="60"/>
  <c r="CA80" i="60"/>
  <c r="BZ80" i="60"/>
  <c r="BY80" i="60"/>
  <c r="BX80" i="60"/>
  <c r="BW80" i="60"/>
  <c r="BV80" i="60"/>
  <c r="BU80" i="60"/>
  <c r="BT80" i="60"/>
  <c r="BS80" i="60"/>
  <c r="BR80" i="60"/>
  <c r="CC79" i="60"/>
  <c r="CB79" i="60"/>
  <c r="CA79" i="60"/>
  <c r="BZ79" i="60"/>
  <c r="BY79" i="60"/>
  <c r="BX79" i="60"/>
  <c r="BW79" i="60"/>
  <c r="BV79" i="60"/>
  <c r="BU79" i="60"/>
  <c r="BT79" i="60"/>
  <c r="BS79" i="60"/>
  <c r="BR79" i="60"/>
  <c r="CC78" i="60"/>
  <c r="CB78" i="60"/>
  <c r="CA78" i="60"/>
  <c r="BZ78" i="60"/>
  <c r="BY78" i="60"/>
  <c r="BX78" i="60"/>
  <c r="BW78" i="60"/>
  <c r="BV78" i="60"/>
  <c r="BU78" i="60"/>
  <c r="BT78" i="60"/>
  <c r="BS78" i="60"/>
  <c r="BR78" i="60"/>
  <c r="CC77" i="60"/>
  <c r="CB77" i="60"/>
  <c r="CA77" i="60"/>
  <c r="BZ77" i="60"/>
  <c r="BY77" i="60"/>
  <c r="BX77" i="60"/>
  <c r="BW77" i="60"/>
  <c r="BV77" i="60"/>
  <c r="BU77" i="60"/>
  <c r="BT77" i="60"/>
  <c r="BS77" i="60"/>
  <c r="BR77" i="60"/>
  <c r="CC76" i="60"/>
  <c r="CB76" i="60"/>
  <c r="CA76" i="60"/>
  <c r="BZ76" i="60"/>
  <c r="BY76" i="60"/>
  <c r="BX76" i="60"/>
  <c r="BW76" i="60"/>
  <c r="BV76" i="60"/>
  <c r="BU76" i="60"/>
  <c r="BT76" i="60"/>
  <c r="BS76" i="60"/>
  <c r="BR76" i="60"/>
  <c r="CC75" i="60"/>
  <c r="CB75" i="60"/>
  <c r="CA75" i="60"/>
  <c r="BZ75" i="60"/>
  <c r="BY75" i="60"/>
  <c r="BX75" i="60"/>
  <c r="BW75" i="60"/>
  <c r="BV75" i="60"/>
  <c r="BU75" i="60"/>
  <c r="BT75" i="60"/>
  <c r="BS75" i="60"/>
  <c r="BR75" i="60"/>
  <c r="CC74" i="60"/>
  <c r="CB74" i="60"/>
  <c r="CA74" i="60"/>
  <c r="BZ74" i="60"/>
  <c r="BY74" i="60"/>
  <c r="BX74" i="60"/>
  <c r="BW74" i="60"/>
  <c r="BV74" i="60"/>
  <c r="BU74" i="60"/>
  <c r="BT74" i="60"/>
  <c r="BS74" i="60"/>
  <c r="BR74" i="60"/>
  <c r="CC73" i="60"/>
  <c r="CB73" i="60"/>
  <c r="CA73" i="60"/>
  <c r="BZ73" i="60"/>
  <c r="BY73" i="60"/>
  <c r="BX73" i="60"/>
  <c r="BW73" i="60"/>
  <c r="BV73" i="60"/>
  <c r="BU73" i="60"/>
  <c r="BT73" i="60"/>
  <c r="BS73" i="60"/>
  <c r="BR73" i="60"/>
  <c r="CC72" i="60"/>
  <c r="CB72" i="60"/>
  <c r="CA72" i="60"/>
  <c r="BZ72" i="60"/>
  <c r="BY72" i="60"/>
  <c r="BX72" i="60"/>
  <c r="BW72" i="60"/>
  <c r="BV72" i="60"/>
  <c r="BU72" i="60"/>
  <c r="BT72" i="60"/>
  <c r="BS72" i="60"/>
  <c r="BR72" i="60"/>
  <c r="CC71" i="60"/>
  <c r="CB71" i="60"/>
  <c r="CA71" i="60"/>
  <c r="BZ71" i="60"/>
  <c r="BY71" i="60"/>
  <c r="BX71" i="60"/>
  <c r="BW71" i="60"/>
  <c r="BV71" i="60"/>
  <c r="BU71" i="60"/>
  <c r="BT71" i="60"/>
  <c r="BS71" i="60"/>
  <c r="BR71" i="60"/>
  <c r="CC70" i="60"/>
  <c r="CB70" i="60"/>
  <c r="CA70" i="60"/>
  <c r="BZ70" i="60"/>
  <c r="BY70" i="60"/>
  <c r="BX70" i="60"/>
  <c r="BW70" i="60"/>
  <c r="BV70" i="60"/>
  <c r="BU70" i="60"/>
  <c r="BT70" i="60"/>
  <c r="BS70" i="60"/>
  <c r="BR70" i="60"/>
  <c r="CC69" i="60"/>
  <c r="CB69" i="60"/>
  <c r="CA69" i="60"/>
  <c r="BZ69" i="60"/>
  <c r="BY69" i="60"/>
  <c r="BX69" i="60"/>
  <c r="BW69" i="60"/>
  <c r="BV69" i="60"/>
  <c r="BU69" i="60"/>
  <c r="BT69" i="60"/>
  <c r="BS69" i="60"/>
  <c r="BR69" i="60"/>
  <c r="CC68" i="60"/>
  <c r="CB68" i="60"/>
  <c r="CA68" i="60"/>
  <c r="BZ68" i="60"/>
  <c r="BY68" i="60"/>
  <c r="BX68" i="60"/>
  <c r="BW68" i="60"/>
  <c r="BV68" i="60"/>
  <c r="BU68" i="60"/>
  <c r="BT68" i="60"/>
  <c r="BS68" i="60"/>
  <c r="BR68" i="60"/>
  <c r="CC67" i="60"/>
  <c r="CB67" i="60"/>
  <c r="CA67" i="60"/>
  <c r="BZ67" i="60"/>
  <c r="BY67" i="60"/>
  <c r="BX67" i="60"/>
  <c r="BW67" i="60"/>
  <c r="BV67" i="60"/>
  <c r="BU67" i="60"/>
  <c r="BT67" i="60"/>
  <c r="BS67" i="60"/>
  <c r="BR67" i="60"/>
  <c r="CC66" i="60"/>
  <c r="CB66" i="60"/>
  <c r="CA66" i="60"/>
  <c r="BZ66" i="60"/>
  <c r="BY66" i="60"/>
  <c r="BX66" i="60"/>
  <c r="BW66" i="60"/>
  <c r="BV66" i="60"/>
  <c r="BU66" i="60"/>
  <c r="BT66" i="60"/>
  <c r="BS66" i="60"/>
  <c r="BR66" i="60"/>
  <c r="CC65" i="60"/>
  <c r="CB65" i="60"/>
  <c r="CA65" i="60"/>
  <c r="BZ65" i="60"/>
  <c r="BY65" i="60"/>
  <c r="BX65" i="60"/>
  <c r="BW65" i="60"/>
  <c r="BV65" i="60"/>
  <c r="BU65" i="60"/>
  <c r="BT65" i="60"/>
  <c r="BS65" i="60"/>
  <c r="BR65" i="60"/>
  <c r="CC64" i="60"/>
  <c r="CB64" i="60"/>
  <c r="CA64" i="60"/>
  <c r="BZ64" i="60"/>
  <c r="BY64" i="60"/>
  <c r="BX64" i="60"/>
  <c r="BW64" i="60"/>
  <c r="BV64" i="60"/>
  <c r="BU64" i="60"/>
  <c r="BT64" i="60"/>
  <c r="BS64" i="60"/>
  <c r="BR64" i="60"/>
  <c r="CC63" i="60"/>
  <c r="CB63" i="60"/>
  <c r="CA63" i="60"/>
  <c r="BZ63" i="60"/>
  <c r="BY63" i="60"/>
  <c r="BX63" i="60"/>
  <c r="BW63" i="60"/>
  <c r="BV63" i="60"/>
  <c r="BU63" i="60"/>
  <c r="BT63" i="60"/>
  <c r="BS63" i="60"/>
  <c r="BR63" i="60"/>
  <c r="CC62" i="60"/>
  <c r="CB62" i="60"/>
  <c r="CA62" i="60"/>
  <c r="BZ62" i="60"/>
  <c r="BY62" i="60"/>
  <c r="BX62" i="60"/>
  <c r="BW62" i="60"/>
  <c r="BV62" i="60"/>
  <c r="BU62" i="60"/>
  <c r="BT62" i="60"/>
  <c r="BS62" i="60"/>
  <c r="BR62" i="60"/>
  <c r="CC61" i="60"/>
  <c r="CB61" i="60"/>
  <c r="CA61" i="60"/>
  <c r="BZ61" i="60"/>
  <c r="BY61" i="60"/>
  <c r="BX61" i="60"/>
  <c r="BW61" i="60"/>
  <c r="BV61" i="60"/>
  <c r="BU61" i="60"/>
  <c r="BT61" i="60"/>
  <c r="BS61" i="60"/>
  <c r="BR61" i="60"/>
  <c r="CC60" i="60"/>
  <c r="CB60" i="60"/>
  <c r="CA60" i="60"/>
  <c r="BZ60" i="60"/>
  <c r="BY60" i="60"/>
  <c r="BX60" i="60"/>
  <c r="BW60" i="60"/>
  <c r="BV60" i="60"/>
  <c r="BU60" i="60"/>
  <c r="BT60" i="60"/>
  <c r="BS60" i="60"/>
  <c r="BR60" i="60"/>
  <c r="CC59" i="60"/>
  <c r="CB59" i="60"/>
  <c r="CA59" i="60"/>
  <c r="BZ59" i="60"/>
  <c r="BY59" i="60"/>
  <c r="BX59" i="60"/>
  <c r="BW59" i="60"/>
  <c r="BV59" i="60"/>
  <c r="BU59" i="60"/>
  <c r="BT59" i="60"/>
  <c r="BS59" i="60"/>
  <c r="BR59" i="60"/>
  <c r="CC58" i="60"/>
  <c r="CB58" i="60"/>
  <c r="CA58" i="60"/>
  <c r="BZ58" i="60"/>
  <c r="BY58" i="60"/>
  <c r="BX58" i="60"/>
  <c r="BW58" i="60"/>
  <c r="BV58" i="60"/>
  <c r="BU58" i="60"/>
  <c r="BT58" i="60"/>
  <c r="BS58" i="60"/>
  <c r="BR58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CC56" i="60"/>
  <c r="CB56" i="60"/>
  <c r="CA56" i="60"/>
  <c r="BZ56" i="60"/>
  <c r="BY56" i="60"/>
  <c r="BX56" i="60"/>
  <c r="BW56" i="60"/>
  <c r="BV56" i="60"/>
  <c r="BU56" i="60"/>
  <c r="BT56" i="60"/>
  <c r="BS56" i="60"/>
  <c r="BR56" i="60"/>
  <c r="CC55" i="60"/>
  <c r="CB55" i="60"/>
  <c r="CA55" i="60"/>
  <c r="BZ55" i="60"/>
  <c r="BY55" i="60"/>
  <c r="BX55" i="60"/>
  <c r="BW55" i="60"/>
  <c r="BV55" i="60"/>
  <c r="BU55" i="60"/>
  <c r="BT55" i="60"/>
  <c r="BS55" i="60"/>
  <c r="BR55" i="60"/>
  <c r="CC54" i="60"/>
  <c r="CB54" i="60"/>
  <c r="CA54" i="60"/>
  <c r="BZ54" i="60"/>
  <c r="BY54" i="60"/>
  <c r="BX54" i="60"/>
  <c r="BW54" i="60"/>
  <c r="BV54" i="60"/>
  <c r="BU54" i="60"/>
  <c r="BT54" i="60"/>
  <c r="BS54" i="60"/>
  <c r="BR54" i="60"/>
  <c r="CC53" i="60"/>
  <c r="CB53" i="60"/>
  <c r="CA53" i="60"/>
  <c r="BZ53" i="60"/>
  <c r="BY53" i="60"/>
  <c r="BX53" i="60"/>
  <c r="BW53" i="60"/>
  <c r="BV53" i="60"/>
  <c r="BU53" i="60"/>
  <c r="BT53" i="60"/>
  <c r="BS53" i="60"/>
  <c r="BR53" i="60"/>
  <c r="CC52" i="60"/>
  <c r="CB52" i="60"/>
  <c r="CA52" i="60"/>
  <c r="BZ52" i="60"/>
  <c r="BY52" i="60"/>
  <c r="BX52" i="60"/>
  <c r="BW52" i="60"/>
  <c r="BV52" i="60"/>
  <c r="BU52" i="60"/>
  <c r="BT52" i="60"/>
  <c r="BS52" i="60"/>
  <c r="BR52" i="60"/>
  <c r="CC51" i="60"/>
  <c r="CB51" i="60"/>
  <c r="CA51" i="60"/>
  <c r="BZ51" i="60"/>
  <c r="BY51" i="60"/>
  <c r="BX51" i="60"/>
  <c r="BW51" i="60"/>
  <c r="BV51" i="60"/>
  <c r="BU51" i="60"/>
  <c r="BT51" i="60"/>
  <c r="BS51" i="60"/>
  <c r="BR51" i="60"/>
  <c r="CC50" i="60"/>
  <c r="CB50" i="60"/>
  <c r="CA50" i="60"/>
  <c r="BZ50" i="60"/>
  <c r="BY50" i="60"/>
  <c r="BX50" i="60"/>
  <c r="BW50" i="60"/>
  <c r="BV50" i="60"/>
  <c r="BU50" i="60"/>
  <c r="BT50" i="60"/>
  <c r="BS50" i="60"/>
  <c r="BR50" i="60"/>
  <c r="CC49" i="60"/>
  <c r="CB49" i="60"/>
  <c r="CA49" i="60"/>
  <c r="BZ49" i="60"/>
  <c r="BY49" i="60"/>
  <c r="BX49" i="60"/>
  <c r="BW49" i="60"/>
  <c r="BV49" i="60"/>
  <c r="BU49" i="60"/>
  <c r="BT49" i="60"/>
  <c r="BS49" i="60"/>
  <c r="BR49" i="60"/>
  <c r="CC48" i="60"/>
  <c r="CB48" i="60"/>
  <c r="CA48" i="60"/>
  <c r="BZ48" i="60"/>
  <c r="BY48" i="60"/>
  <c r="BX48" i="60"/>
  <c r="BW48" i="60"/>
  <c r="BV48" i="60"/>
  <c r="BU48" i="60"/>
  <c r="BT48" i="60"/>
  <c r="BS48" i="60"/>
  <c r="BR48" i="60"/>
  <c r="CC47" i="60"/>
  <c r="CB47" i="60"/>
  <c r="CA47" i="60"/>
  <c r="BZ47" i="60"/>
  <c r="BY47" i="60"/>
  <c r="BX47" i="60"/>
  <c r="BW47" i="60"/>
  <c r="BV47" i="60"/>
  <c r="BU47" i="60"/>
  <c r="BT47" i="60"/>
  <c r="BS47" i="60"/>
  <c r="BR47" i="60"/>
  <c r="CC46" i="60"/>
  <c r="CB46" i="60"/>
  <c r="CA46" i="60"/>
  <c r="BZ46" i="60"/>
  <c r="BY46" i="60"/>
  <c r="BX46" i="60"/>
  <c r="BW46" i="60"/>
  <c r="BV46" i="60"/>
  <c r="BU46" i="60"/>
  <c r="BT46" i="60"/>
  <c r="BS46" i="60"/>
  <c r="BR46" i="60"/>
  <c r="CC45" i="60"/>
  <c r="CB45" i="60"/>
  <c r="CA45" i="60"/>
  <c r="BZ45" i="60"/>
  <c r="BY45" i="60"/>
  <c r="BX45" i="60"/>
  <c r="BW45" i="60"/>
  <c r="BV45" i="60"/>
  <c r="BU45" i="60"/>
  <c r="BT45" i="60"/>
  <c r="BS45" i="60"/>
  <c r="BR45" i="60"/>
  <c r="CC44" i="60"/>
  <c r="CB44" i="60"/>
  <c r="CA44" i="60"/>
  <c r="BZ44" i="60"/>
  <c r="BY44" i="60"/>
  <c r="BX44" i="60"/>
  <c r="BW44" i="60"/>
  <c r="BV44" i="60"/>
  <c r="BU44" i="60"/>
  <c r="BT44" i="60"/>
  <c r="BS44" i="60"/>
  <c r="BR44" i="60"/>
  <c r="CC43" i="60"/>
  <c r="CB43" i="60"/>
  <c r="CA43" i="60"/>
  <c r="BZ43" i="60"/>
  <c r="BY43" i="60"/>
  <c r="BX43" i="60"/>
  <c r="BW43" i="60"/>
  <c r="BV43" i="60"/>
  <c r="BU43" i="60"/>
  <c r="BT43" i="60"/>
  <c r="BS43" i="60"/>
  <c r="BR43" i="60"/>
  <c r="CC42" i="60"/>
  <c r="CB42" i="60"/>
  <c r="CA42" i="60"/>
  <c r="BZ42" i="60"/>
  <c r="BY42" i="60"/>
  <c r="BX42" i="60"/>
  <c r="BW42" i="60"/>
  <c r="BV42" i="60"/>
  <c r="BU42" i="60"/>
  <c r="BT42" i="60"/>
  <c r="BS42" i="60"/>
  <c r="BR42" i="60"/>
  <c r="CC41" i="60"/>
  <c r="CB41" i="60"/>
  <c r="CA41" i="60"/>
  <c r="BZ41" i="60"/>
  <c r="BY41" i="60"/>
  <c r="BX41" i="60"/>
  <c r="BW41" i="60"/>
  <c r="BV41" i="60"/>
  <c r="BU41" i="60"/>
  <c r="BT41" i="60"/>
  <c r="BS41" i="60"/>
  <c r="BR41" i="60"/>
  <c r="CC40" i="60"/>
  <c r="CB40" i="60"/>
  <c r="CA40" i="60"/>
  <c r="BZ40" i="60"/>
  <c r="BY40" i="60"/>
  <c r="BX40" i="60"/>
  <c r="BW40" i="60"/>
  <c r="BV40" i="60"/>
  <c r="BU40" i="60"/>
  <c r="BT40" i="60"/>
  <c r="BS40" i="60"/>
  <c r="BR40" i="60"/>
  <c r="CC39" i="60"/>
  <c r="CB39" i="60"/>
  <c r="CA39" i="60"/>
  <c r="BZ39" i="60"/>
  <c r="BY39" i="60"/>
  <c r="BX39" i="60"/>
  <c r="BW39" i="60"/>
  <c r="BV39" i="60"/>
  <c r="BU39" i="60"/>
  <c r="BT39" i="60"/>
  <c r="BS39" i="60"/>
  <c r="BR39" i="60"/>
  <c r="CC38" i="60"/>
  <c r="CB38" i="60"/>
  <c r="CA38" i="60"/>
  <c r="BZ38" i="60"/>
  <c r="BY38" i="60"/>
  <c r="BX38" i="60"/>
  <c r="BW38" i="60"/>
  <c r="BV38" i="60"/>
  <c r="BU38" i="60"/>
  <c r="BT38" i="60"/>
  <c r="BS38" i="60"/>
  <c r="BR38" i="60"/>
  <c r="CC37" i="60"/>
  <c r="CB37" i="60"/>
  <c r="CA37" i="60"/>
  <c r="BZ37" i="60"/>
  <c r="BY37" i="60"/>
  <c r="BX37" i="60"/>
  <c r="BW37" i="60"/>
  <c r="BV37" i="60"/>
  <c r="BU37" i="60"/>
  <c r="BT37" i="60"/>
  <c r="BS37" i="60"/>
  <c r="BR37" i="60"/>
  <c r="CC36" i="60"/>
  <c r="CB36" i="60"/>
  <c r="CA36" i="60"/>
  <c r="BZ36" i="60"/>
  <c r="BY36" i="60"/>
  <c r="BX36" i="60"/>
  <c r="BW36" i="60"/>
  <c r="BV36" i="60"/>
  <c r="BU36" i="60"/>
  <c r="BT36" i="60"/>
  <c r="BS36" i="60"/>
  <c r="BR36" i="60"/>
  <c r="CC35" i="60"/>
  <c r="CB35" i="60"/>
  <c r="CA35" i="60"/>
  <c r="BZ35" i="60"/>
  <c r="BY35" i="60"/>
  <c r="BX35" i="60"/>
  <c r="BW35" i="60"/>
  <c r="BV35" i="60"/>
  <c r="BU35" i="60"/>
  <c r="BT35" i="60"/>
  <c r="BS35" i="60"/>
  <c r="BR35" i="60"/>
  <c r="CC34" i="60"/>
  <c r="CB34" i="60"/>
  <c r="CA34" i="60"/>
  <c r="BZ34" i="60"/>
  <c r="BY34" i="60"/>
  <c r="BX34" i="60"/>
  <c r="BW34" i="60"/>
  <c r="BV34" i="60"/>
  <c r="BU34" i="60"/>
  <c r="BT34" i="60"/>
  <c r="BS34" i="60"/>
  <c r="BR34" i="60"/>
  <c r="CC33" i="60"/>
  <c r="CB33" i="60"/>
  <c r="CA33" i="60"/>
  <c r="BZ33" i="60"/>
  <c r="BY33" i="60"/>
  <c r="BX33" i="60"/>
  <c r="BW33" i="60"/>
  <c r="BV33" i="60"/>
  <c r="BU33" i="60"/>
  <c r="BT33" i="60"/>
  <c r="BS33" i="60"/>
  <c r="BR33" i="60"/>
  <c r="CC32" i="60"/>
  <c r="CB32" i="60"/>
  <c r="CA32" i="60"/>
  <c r="BZ32" i="60"/>
  <c r="BY32" i="60"/>
  <c r="BX32" i="60"/>
  <c r="BW32" i="60"/>
  <c r="BV32" i="60"/>
  <c r="BU32" i="60"/>
  <c r="BT32" i="60"/>
  <c r="BS32" i="60"/>
  <c r="BR32" i="60"/>
  <c r="CC31" i="60"/>
  <c r="CB31" i="60"/>
  <c r="CA31" i="60"/>
  <c r="BZ31" i="60"/>
  <c r="BY31" i="60"/>
  <c r="BX31" i="60"/>
  <c r="BW31" i="60"/>
  <c r="BV31" i="60"/>
  <c r="BU31" i="60"/>
  <c r="BT31" i="60"/>
  <c r="BS31" i="60"/>
  <c r="BR31" i="60"/>
  <c r="CC30" i="60"/>
  <c r="CB30" i="60"/>
  <c r="CA30" i="60"/>
  <c r="BZ30" i="60"/>
  <c r="BY30" i="60"/>
  <c r="BX30" i="60"/>
  <c r="BW30" i="60"/>
  <c r="BV30" i="60"/>
  <c r="BU30" i="60"/>
  <c r="BT30" i="60"/>
  <c r="BS30" i="60"/>
  <c r="BR30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CC28" i="60"/>
  <c r="CB28" i="60"/>
  <c r="CA28" i="60"/>
  <c r="BZ28" i="60"/>
  <c r="BY28" i="60"/>
  <c r="BX28" i="60"/>
  <c r="BW28" i="60"/>
  <c r="BV28" i="60"/>
  <c r="BU28" i="60"/>
  <c r="BT28" i="60"/>
  <c r="BS28" i="60"/>
  <c r="BR28" i="60"/>
  <c r="CC27" i="60"/>
  <c r="CB27" i="60"/>
  <c r="CA27" i="60"/>
  <c r="BZ27" i="60"/>
  <c r="BY27" i="60"/>
  <c r="BX27" i="60"/>
  <c r="BW27" i="60"/>
  <c r="BV27" i="60"/>
  <c r="BU27" i="60"/>
  <c r="BT27" i="60"/>
  <c r="BS27" i="60"/>
  <c r="BR27" i="60"/>
  <c r="CC26" i="60"/>
  <c r="CB26" i="60"/>
  <c r="CA26" i="60"/>
  <c r="BZ26" i="60"/>
  <c r="BY26" i="60"/>
  <c r="BX26" i="60"/>
  <c r="BW26" i="60"/>
  <c r="BV26" i="60"/>
  <c r="BU26" i="60"/>
  <c r="BT26" i="60"/>
  <c r="BS26" i="60"/>
  <c r="BR26" i="60"/>
  <c r="CC25" i="60"/>
  <c r="CB25" i="60"/>
  <c r="CA25" i="60"/>
  <c r="BZ25" i="60"/>
  <c r="BY25" i="60"/>
  <c r="BX25" i="60"/>
  <c r="BW25" i="60"/>
  <c r="BV25" i="60"/>
  <c r="BU25" i="60"/>
  <c r="BT25" i="60"/>
  <c r="BS25" i="60"/>
  <c r="BR25" i="60"/>
  <c r="CC24" i="60"/>
  <c r="CB24" i="60"/>
  <c r="CA24" i="60"/>
  <c r="BZ24" i="60"/>
  <c r="BY24" i="60"/>
  <c r="BX24" i="60"/>
  <c r="BW24" i="60"/>
  <c r="BV24" i="60"/>
  <c r="BU24" i="60"/>
  <c r="BT24" i="60"/>
  <c r="BS24" i="60"/>
  <c r="BR24" i="60"/>
  <c r="CC23" i="60"/>
  <c r="CB23" i="60"/>
  <c r="CA23" i="60"/>
  <c r="BZ23" i="60"/>
  <c r="BY23" i="60"/>
  <c r="BX23" i="60"/>
  <c r="BW23" i="60"/>
  <c r="BV23" i="60"/>
  <c r="BU23" i="60"/>
  <c r="BT23" i="60"/>
  <c r="BS23" i="60"/>
  <c r="BR23" i="60"/>
  <c r="CC22" i="60"/>
  <c r="CB22" i="60"/>
  <c r="CA22" i="60"/>
  <c r="BZ22" i="60"/>
  <c r="BY22" i="60"/>
  <c r="BX22" i="60"/>
  <c r="BW22" i="60"/>
  <c r="BV22" i="60"/>
  <c r="BU22" i="60"/>
  <c r="BT22" i="60"/>
  <c r="BS22" i="60"/>
  <c r="BR22" i="60"/>
  <c r="CC21" i="60"/>
  <c r="CB21" i="60"/>
  <c r="CA21" i="60"/>
  <c r="BZ21" i="60"/>
  <c r="BY21" i="60"/>
  <c r="BX21" i="60"/>
  <c r="BW21" i="60"/>
  <c r="BV21" i="60"/>
  <c r="BU21" i="60"/>
  <c r="BT21" i="60"/>
  <c r="BS21" i="60"/>
  <c r="BR21" i="60"/>
  <c r="CC20" i="60"/>
  <c r="CB20" i="60"/>
  <c r="CA20" i="60"/>
  <c r="BZ20" i="60"/>
  <c r="BY20" i="60"/>
  <c r="BX20" i="60"/>
  <c r="BW20" i="60"/>
  <c r="BV20" i="60"/>
  <c r="BU20" i="60"/>
  <c r="BT20" i="60"/>
  <c r="BS20" i="60"/>
  <c r="BR20" i="60"/>
  <c r="CC19" i="60"/>
  <c r="CB19" i="60"/>
  <c r="CA19" i="60"/>
  <c r="BZ19" i="60"/>
  <c r="BY19" i="60"/>
  <c r="BX19" i="60"/>
  <c r="BW19" i="60"/>
  <c r="BV19" i="60"/>
  <c r="BU19" i="60"/>
  <c r="BT19" i="60"/>
  <c r="BS19" i="60"/>
  <c r="BR19" i="60"/>
  <c r="CC18" i="60"/>
  <c r="CB18" i="60"/>
  <c r="CA18" i="60"/>
  <c r="BZ18" i="60"/>
  <c r="BY18" i="60"/>
  <c r="BX18" i="60"/>
  <c r="BW18" i="60"/>
  <c r="BV18" i="60"/>
  <c r="BU18" i="60"/>
  <c r="BT18" i="60"/>
  <c r="BS18" i="60"/>
  <c r="BR18" i="60"/>
  <c r="CC17" i="60"/>
  <c r="CB17" i="60"/>
  <c r="CA17" i="60"/>
  <c r="BZ17" i="60"/>
  <c r="BY17" i="60"/>
  <c r="BX17" i="60"/>
  <c r="BW17" i="60"/>
  <c r="BV17" i="60"/>
  <c r="BU17" i="60"/>
  <c r="BT17" i="60"/>
  <c r="BS17" i="60"/>
  <c r="BR17" i="60"/>
  <c r="CC16" i="60"/>
  <c r="CB16" i="60"/>
  <c r="CA16" i="60"/>
  <c r="BZ16" i="60"/>
  <c r="BY16" i="60"/>
  <c r="BX16" i="60"/>
  <c r="BW16" i="60"/>
  <c r="BV16" i="60"/>
  <c r="BU16" i="60"/>
  <c r="BT16" i="60"/>
  <c r="BS16" i="60"/>
  <c r="BR16" i="60"/>
  <c r="CC15" i="60"/>
  <c r="CB15" i="60"/>
  <c r="CA15" i="60"/>
  <c r="BZ15" i="60"/>
  <c r="BY15" i="60"/>
  <c r="BX15" i="60"/>
  <c r="BW15" i="60"/>
  <c r="BV15" i="60"/>
  <c r="BU15" i="60"/>
  <c r="BT15" i="60"/>
  <c r="BS15" i="60"/>
  <c r="BR15" i="60"/>
  <c r="CC14" i="60"/>
  <c r="CB14" i="60"/>
  <c r="CA14" i="60"/>
  <c r="BZ14" i="60"/>
  <c r="BY14" i="60"/>
  <c r="BX14" i="60"/>
  <c r="BW14" i="60"/>
  <c r="BV14" i="60"/>
  <c r="BU14" i="60"/>
  <c r="BT14" i="60"/>
  <c r="BS14" i="60"/>
  <c r="BR14" i="60"/>
  <c r="CC13" i="60"/>
  <c r="CB13" i="60"/>
  <c r="CA13" i="60"/>
  <c r="BZ13" i="60"/>
  <c r="BY13" i="60"/>
  <c r="BX13" i="60"/>
  <c r="BW13" i="60"/>
  <c r="BV13" i="60"/>
  <c r="BU13" i="60"/>
  <c r="BT13" i="60"/>
  <c r="BS13" i="60"/>
  <c r="BR13" i="60"/>
  <c r="CC12" i="60"/>
  <c r="CB12" i="60"/>
  <c r="CA12" i="60"/>
  <c r="BZ12" i="60"/>
  <c r="BY12" i="60"/>
  <c r="BX12" i="60"/>
  <c r="BW12" i="60"/>
  <c r="BV12" i="60"/>
  <c r="BU12" i="60"/>
  <c r="BT12" i="60"/>
  <c r="BS12" i="60"/>
  <c r="BR12" i="60"/>
  <c r="CC11" i="60"/>
  <c r="CB11" i="60"/>
  <c r="CA11" i="60"/>
  <c r="BZ11" i="60"/>
  <c r="BY11" i="60"/>
  <c r="BX11" i="60"/>
  <c r="BW11" i="60"/>
  <c r="BV11" i="60"/>
  <c r="BU11" i="60"/>
  <c r="BT11" i="60"/>
  <c r="BS11" i="60"/>
  <c r="BR11" i="60"/>
  <c r="CC10" i="60"/>
  <c r="CB10" i="60"/>
  <c r="CA10" i="60"/>
  <c r="BZ10" i="60"/>
  <c r="BY10" i="60"/>
  <c r="BX10" i="60"/>
  <c r="BW10" i="60"/>
  <c r="BV10" i="60"/>
  <c r="BU10" i="60"/>
  <c r="BT10" i="60"/>
  <c r="BS10" i="60"/>
  <c r="BR10" i="60"/>
  <c r="CC9" i="60"/>
  <c r="CB9" i="60"/>
  <c r="CA9" i="60"/>
  <c r="BZ9" i="60"/>
  <c r="BY9" i="60"/>
  <c r="BX9" i="60"/>
  <c r="BW9" i="60"/>
  <c r="BV9" i="60"/>
  <c r="BU9" i="60"/>
  <c r="BT9" i="60"/>
  <c r="BS9" i="60"/>
  <c r="BR9" i="60"/>
  <c r="CC8" i="60"/>
  <c r="CB8" i="60"/>
  <c r="CA8" i="60"/>
  <c r="BZ8" i="60"/>
  <c r="BY8" i="60"/>
  <c r="BX8" i="60"/>
  <c r="BW8" i="60"/>
  <c r="BV8" i="60"/>
  <c r="BU8" i="60"/>
  <c r="BT8" i="60"/>
  <c r="BS8" i="60"/>
  <c r="BR8" i="60"/>
  <c r="CC7" i="60"/>
  <c r="CB7" i="60"/>
  <c r="CA7" i="60"/>
  <c r="BZ7" i="60"/>
  <c r="BY7" i="60"/>
  <c r="BX7" i="60"/>
  <c r="BW7" i="60"/>
  <c r="BV7" i="60"/>
  <c r="BU7" i="60"/>
  <c r="BT7" i="60"/>
  <c r="BS7" i="60"/>
  <c r="BR7" i="60"/>
  <c r="CC6" i="60"/>
  <c r="CB6" i="60"/>
  <c r="CA6" i="60"/>
  <c r="BZ6" i="60"/>
  <c r="BY6" i="60"/>
  <c r="BX6" i="60"/>
  <c r="BW6" i="60"/>
  <c r="BV6" i="60"/>
  <c r="BU6" i="60"/>
  <c r="BT6" i="60"/>
  <c r="BS6" i="60"/>
  <c r="BR6" i="60"/>
  <c r="C11" i="80"/>
  <c r="K7" i="80"/>
  <c r="V4" i="62"/>
  <c r="H7" i="80"/>
  <c r="E7" i="80"/>
  <c r="D5" i="80"/>
  <c r="J7" i="80"/>
  <c r="AG8" i="58"/>
  <c r="AH8" i="58"/>
  <c r="AI8" i="58"/>
  <c r="AJ8" i="58"/>
  <c r="AK8" i="58"/>
  <c r="AL8" i="58"/>
  <c r="AM8" i="58"/>
  <c r="AN8" i="58"/>
  <c r="AO8" i="58"/>
  <c r="AP8" i="58"/>
  <c r="AQ8" i="58"/>
  <c r="AR8" i="58"/>
  <c r="AS8" i="58"/>
  <c r="AG9" i="58"/>
  <c r="AH9" i="58"/>
  <c r="AI9" i="58"/>
  <c r="AJ9" i="58"/>
  <c r="AK9" i="58"/>
  <c r="AL9" i="58"/>
  <c r="AM9" i="58"/>
  <c r="AN9" i="58"/>
  <c r="AO9" i="58"/>
  <c r="AP9" i="58"/>
  <c r="AQ9" i="58"/>
  <c r="AR9" i="58"/>
  <c r="AS9" i="58"/>
  <c r="AG11" i="58"/>
  <c r="AH11" i="58"/>
  <c r="AI11" i="58"/>
  <c r="AJ11" i="58"/>
  <c r="AK11" i="58"/>
  <c r="AL11" i="58"/>
  <c r="AM11" i="58"/>
  <c r="AN11" i="58"/>
  <c r="AO11" i="58"/>
  <c r="AP11" i="58"/>
  <c r="AQ11" i="58"/>
  <c r="AR11" i="58"/>
  <c r="AS11" i="58"/>
  <c r="AG6" i="58"/>
  <c r="AH6" i="58"/>
  <c r="AI6" i="58"/>
  <c r="AJ6" i="58"/>
  <c r="AK6" i="58"/>
  <c r="AL6" i="58"/>
  <c r="AM6" i="58"/>
  <c r="AN6" i="58"/>
  <c r="AO6" i="58"/>
  <c r="AP6" i="58"/>
  <c r="AQ6" i="58"/>
  <c r="AR6" i="58"/>
  <c r="AS6" i="58"/>
  <c r="AG10" i="58"/>
  <c r="AH10" i="58"/>
  <c r="AI10" i="58"/>
  <c r="AJ10" i="58"/>
  <c r="AK10" i="58"/>
  <c r="AL10" i="58"/>
  <c r="AM10" i="58"/>
  <c r="AN10" i="58"/>
  <c r="AO10" i="58"/>
  <c r="AP10" i="58"/>
  <c r="AQ10" i="58"/>
  <c r="AR10" i="58"/>
  <c r="AS10" i="58"/>
  <c r="AG7" i="58"/>
  <c r="AH7" i="58"/>
  <c r="AI7" i="58"/>
  <c r="AJ7" i="58"/>
  <c r="AK7" i="58"/>
  <c r="AL7" i="58"/>
  <c r="AM7" i="58"/>
  <c r="AN7" i="58"/>
  <c r="AO7" i="58"/>
  <c r="AP7" i="58"/>
  <c r="AQ7" i="58"/>
  <c r="AR7" i="58"/>
  <c r="AS7" i="58"/>
  <c r="AR25" i="58"/>
  <c r="AQ25" i="58"/>
  <c r="AP25" i="58"/>
  <c r="AO25" i="58"/>
  <c r="AN25" i="58"/>
  <c r="AM25" i="58"/>
  <c r="AL25" i="58"/>
  <c r="AK25" i="58"/>
  <c r="AJ25" i="58"/>
  <c r="AI25" i="58"/>
  <c r="AH25" i="58"/>
  <c r="AG25" i="58"/>
  <c r="AR24" i="58"/>
  <c r="AQ24" i="58"/>
  <c r="AP24" i="58"/>
  <c r="AO24" i="58"/>
  <c r="AN24" i="58"/>
  <c r="AM24" i="58"/>
  <c r="AL24" i="58"/>
  <c r="AK24" i="58"/>
  <c r="AJ24" i="58"/>
  <c r="AI24" i="58"/>
  <c r="AH24" i="58"/>
  <c r="AG24" i="58"/>
  <c r="AR23" i="58"/>
  <c r="AQ23" i="58"/>
  <c r="AP23" i="58"/>
  <c r="AO23" i="58"/>
  <c r="AN23" i="58"/>
  <c r="AM23" i="58"/>
  <c r="AL23" i="58"/>
  <c r="AK23" i="58"/>
  <c r="AJ23" i="58"/>
  <c r="AI23" i="58"/>
  <c r="AH23" i="58"/>
  <c r="AG23" i="58"/>
  <c r="AR22" i="58"/>
  <c r="AQ22" i="58"/>
  <c r="AP22" i="58"/>
  <c r="AO22" i="58"/>
  <c r="AN22" i="58"/>
  <c r="AM22" i="58"/>
  <c r="AL22" i="58"/>
  <c r="AK22" i="58"/>
  <c r="AJ22" i="58"/>
  <c r="AI22" i="58"/>
  <c r="AH22" i="58"/>
  <c r="AG22" i="58"/>
  <c r="AR21" i="58"/>
  <c r="AQ21" i="58"/>
  <c r="AP21" i="58"/>
  <c r="AO21" i="58"/>
  <c r="AN21" i="58"/>
  <c r="AM21" i="58"/>
  <c r="AL21" i="58"/>
  <c r="AK21" i="58"/>
  <c r="AJ21" i="58"/>
  <c r="AI21" i="58"/>
  <c r="AH21" i="58"/>
  <c r="AG21" i="58"/>
  <c r="AR20" i="58"/>
  <c r="AQ20" i="58"/>
  <c r="AP20" i="58"/>
  <c r="AO20" i="58"/>
  <c r="AN20" i="58"/>
  <c r="AM20" i="58"/>
  <c r="AL20" i="58"/>
  <c r="AK20" i="58"/>
  <c r="AJ20" i="58"/>
  <c r="AI20" i="58"/>
  <c r="AH20" i="58"/>
  <c r="AG20" i="58"/>
  <c r="AR19" i="58"/>
  <c r="AQ19" i="58"/>
  <c r="AP19" i="58"/>
  <c r="AO19" i="58"/>
  <c r="AN19" i="58"/>
  <c r="AM19" i="58"/>
  <c r="AL19" i="58"/>
  <c r="AK19" i="58"/>
  <c r="AJ19" i="58"/>
  <c r="AI19" i="58"/>
  <c r="AH19" i="58"/>
  <c r="AG19" i="58"/>
  <c r="AR18" i="58"/>
  <c r="AQ18" i="58"/>
  <c r="AP18" i="58"/>
  <c r="AO18" i="58"/>
  <c r="AN18" i="58"/>
  <c r="AM18" i="58"/>
  <c r="AL18" i="58"/>
  <c r="AK18" i="58"/>
  <c r="AJ18" i="58"/>
  <c r="AI18" i="58"/>
  <c r="AH18" i="58"/>
  <c r="AG18" i="58"/>
  <c r="AR17" i="58"/>
  <c r="AQ17" i="58"/>
  <c r="AP17" i="58"/>
  <c r="AO17" i="58"/>
  <c r="AN17" i="58"/>
  <c r="AM17" i="58"/>
  <c r="AL17" i="58"/>
  <c r="AK17" i="58"/>
  <c r="AJ17" i="58"/>
  <c r="AI17" i="58"/>
  <c r="AH17" i="58"/>
  <c r="AG17" i="58"/>
  <c r="AR16" i="58"/>
  <c r="AQ16" i="58"/>
  <c r="AP16" i="58"/>
  <c r="AO16" i="58"/>
  <c r="AN16" i="58"/>
  <c r="AM16" i="58"/>
  <c r="AL16" i="58"/>
  <c r="AK16" i="58"/>
  <c r="AJ16" i="58"/>
  <c r="AI16" i="58"/>
  <c r="AH16" i="58"/>
  <c r="AG16" i="58"/>
  <c r="AR15" i="58"/>
  <c r="AQ15" i="58"/>
  <c r="AP15" i="58"/>
  <c r="AO15" i="58"/>
  <c r="AN15" i="58"/>
  <c r="AM15" i="58"/>
  <c r="AL15" i="58"/>
  <c r="AK15" i="58"/>
  <c r="AJ15" i="58"/>
  <c r="AI15" i="58"/>
  <c r="AH15" i="58"/>
  <c r="AG15" i="58"/>
  <c r="AR14" i="58"/>
  <c r="AQ14" i="58"/>
  <c r="AP14" i="58"/>
  <c r="AO14" i="58"/>
  <c r="AN14" i="58"/>
  <c r="AM14" i="58"/>
  <c r="AL14" i="58"/>
  <c r="AK14" i="58"/>
  <c r="AJ14" i="58"/>
  <c r="AI14" i="58"/>
  <c r="AH14" i="58"/>
  <c r="AG14" i="58"/>
  <c r="AR13" i="58"/>
  <c r="AQ13" i="58"/>
  <c r="AP13" i="58"/>
  <c r="AO13" i="58"/>
  <c r="AN13" i="58"/>
  <c r="AM13" i="58"/>
  <c r="AL13" i="58"/>
  <c r="AK13" i="58"/>
  <c r="AJ13" i="58"/>
  <c r="AI13" i="58"/>
  <c r="AH13" i="58"/>
  <c r="AG13" i="58"/>
  <c r="AR12" i="58"/>
  <c r="AQ12" i="58"/>
  <c r="AP12" i="58"/>
  <c r="AO12" i="58"/>
  <c r="AN12" i="58"/>
  <c r="AM12" i="58"/>
  <c r="AL12" i="58"/>
  <c r="AK12" i="58"/>
  <c r="AJ12" i="58"/>
  <c r="AI12" i="58"/>
  <c r="AH12" i="58"/>
  <c r="AG12" i="58"/>
  <c r="AS25" i="58"/>
  <c r="AS24" i="58"/>
  <c r="AS23" i="58"/>
  <c r="AS22" i="58"/>
  <c r="AS21" i="58"/>
  <c r="AS20" i="58"/>
  <c r="AS19" i="58"/>
  <c r="AS18" i="58"/>
  <c r="AS17" i="58"/>
  <c r="AS16" i="58"/>
  <c r="AS15" i="58"/>
  <c r="AS14" i="58"/>
  <c r="AS13" i="58"/>
  <c r="AS12" i="58"/>
  <c r="CF7" i="60"/>
  <c r="CG7" i="60"/>
  <c r="CH7" i="60"/>
  <c r="CI7" i="60"/>
  <c r="CJ7" i="60"/>
  <c r="CK7" i="60"/>
  <c r="CL7" i="60"/>
  <c r="CM7" i="60"/>
  <c r="CN7" i="60"/>
  <c r="CO7" i="60"/>
  <c r="CP7" i="60"/>
  <c r="CQ7" i="60"/>
  <c r="CF8" i="60"/>
  <c r="CG8" i="60"/>
  <c r="CH8" i="60"/>
  <c r="CI8" i="60"/>
  <c r="CJ8" i="60"/>
  <c r="CK8" i="60"/>
  <c r="CL8" i="60"/>
  <c r="CM8" i="60"/>
  <c r="CN8" i="60"/>
  <c r="CO8" i="60"/>
  <c r="CP8" i="60"/>
  <c r="CQ8" i="60"/>
  <c r="CF9" i="60"/>
  <c r="CG9" i="60"/>
  <c r="CH9" i="60"/>
  <c r="CI9" i="60"/>
  <c r="CJ9" i="60"/>
  <c r="CK9" i="60"/>
  <c r="CL9" i="60"/>
  <c r="CM9" i="60"/>
  <c r="CN9" i="60"/>
  <c r="CO9" i="60"/>
  <c r="CP9" i="60"/>
  <c r="CQ9" i="60"/>
  <c r="CF10" i="60"/>
  <c r="CG10" i="60"/>
  <c r="CH10" i="60"/>
  <c r="CI10" i="60"/>
  <c r="CJ10" i="60"/>
  <c r="CK10" i="60"/>
  <c r="CL10" i="60"/>
  <c r="CM10" i="60"/>
  <c r="CN10" i="60"/>
  <c r="CO10" i="60"/>
  <c r="CP10" i="60"/>
  <c r="CQ10" i="60"/>
  <c r="CF11" i="60"/>
  <c r="CG11" i="60"/>
  <c r="CH11" i="60"/>
  <c r="CI11" i="60"/>
  <c r="CJ11" i="60"/>
  <c r="CK11" i="60"/>
  <c r="CL11" i="60"/>
  <c r="CM11" i="60"/>
  <c r="CN11" i="60"/>
  <c r="CO11" i="60"/>
  <c r="CP11" i="60"/>
  <c r="CQ11" i="60"/>
  <c r="CF12" i="60"/>
  <c r="CG12" i="60"/>
  <c r="CH12" i="60"/>
  <c r="CI12" i="60"/>
  <c r="CJ12" i="60"/>
  <c r="CK12" i="60"/>
  <c r="CL12" i="60"/>
  <c r="CM12" i="60"/>
  <c r="CN12" i="60"/>
  <c r="CO12" i="60"/>
  <c r="CP12" i="60"/>
  <c r="CQ12" i="60"/>
  <c r="CF13" i="60"/>
  <c r="CG13" i="60"/>
  <c r="CH13" i="60"/>
  <c r="CI13" i="60"/>
  <c r="CJ13" i="60"/>
  <c r="CK13" i="60"/>
  <c r="CL13" i="60"/>
  <c r="CM13" i="60"/>
  <c r="CN13" i="60"/>
  <c r="CO13" i="60"/>
  <c r="CP13" i="60"/>
  <c r="CQ13" i="60"/>
  <c r="CF14" i="60"/>
  <c r="CG14" i="60"/>
  <c r="CH14" i="60"/>
  <c r="CI14" i="60"/>
  <c r="CJ14" i="60"/>
  <c r="CK14" i="60"/>
  <c r="CL14" i="60"/>
  <c r="CM14" i="60"/>
  <c r="CN14" i="60"/>
  <c r="CO14" i="60"/>
  <c r="CP14" i="60"/>
  <c r="CQ14" i="60"/>
  <c r="CF15" i="60"/>
  <c r="CG15" i="60"/>
  <c r="CH15" i="60"/>
  <c r="CI15" i="60"/>
  <c r="CJ15" i="60"/>
  <c r="CK15" i="60"/>
  <c r="CL15" i="60"/>
  <c r="CM15" i="60"/>
  <c r="CN15" i="60"/>
  <c r="CO15" i="60"/>
  <c r="CP15" i="60"/>
  <c r="CQ15" i="60"/>
  <c r="CF16" i="60"/>
  <c r="CG16" i="60"/>
  <c r="CH16" i="60"/>
  <c r="CI16" i="60"/>
  <c r="CJ16" i="60"/>
  <c r="CK16" i="60"/>
  <c r="CL16" i="60"/>
  <c r="CM16" i="60"/>
  <c r="CN16" i="60"/>
  <c r="CO16" i="60"/>
  <c r="CP16" i="60"/>
  <c r="CQ16" i="60"/>
  <c r="CF17" i="60"/>
  <c r="CG17" i="60"/>
  <c r="CH17" i="60"/>
  <c r="CI17" i="60"/>
  <c r="CJ17" i="60"/>
  <c r="CK17" i="60"/>
  <c r="CL17" i="60"/>
  <c r="CM17" i="60"/>
  <c r="CN17" i="60"/>
  <c r="CO17" i="60"/>
  <c r="CP17" i="60"/>
  <c r="CQ17" i="60"/>
  <c r="CF18" i="60"/>
  <c r="CG18" i="60"/>
  <c r="CH18" i="60"/>
  <c r="CI18" i="60"/>
  <c r="CJ18" i="60"/>
  <c r="CK18" i="60"/>
  <c r="CL18" i="60"/>
  <c r="CM18" i="60"/>
  <c r="CN18" i="60"/>
  <c r="CO18" i="60"/>
  <c r="CP18" i="60"/>
  <c r="CQ18" i="60"/>
  <c r="CF19" i="60"/>
  <c r="CG19" i="60"/>
  <c r="CH19" i="60"/>
  <c r="CI19" i="60"/>
  <c r="CJ19" i="60"/>
  <c r="CK19" i="60"/>
  <c r="CL19" i="60"/>
  <c r="CM19" i="60"/>
  <c r="CN19" i="60"/>
  <c r="CO19" i="60"/>
  <c r="CP19" i="60"/>
  <c r="CQ19" i="60"/>
  <c r="CF20" i="60"/>
  <c r="CG20" i="60"/>
  <c r="CH20" i="60"/>
  <c r="CI20" i="60"/>
  <c r="CJ20" i="60"/>
  <c r="CK20" i="60"/>
  <c r="CL20" i="60"/>
  <c r="CM20" i="60"/>
  <c r="CN20" i="60"/>
  <c r="CO20" i="60"/>
  <c r="CP20" i="60"/>
  <c r="CQ20" i="60"/>
  <c r="CF21" i="60"/>
  <c r="CG21" i="60"/>
  <c r="CH21" i="60"/>
  <c r="CI21" i="60"/>
  <c r="CJ21" i="60"/>
  <c r="CK21" i="60"/>
  <c r="CL21" i="60"/>
  <c r="CM21" i="60"/>
  <c r="CN21" i="60"/>
  <c r="CO21" i="60"/>
  <c r="CP21" i="60"/>
  <c r="CQ21" i="60"/>
  <c r="CF22" i="60"/>
  <c r="CG22" i="60"/>
  <c r="CH22" i="60"/>
  <c r="CI22" i="60"/>
  <c r="CJ22" i="60"/>
  <c r="CK22" i="60"/>
  <c r="CL22" i="60"/>
  <c r="CM22" i="60"/>
  <c r="CN22" i="60"/>
  <c r="CO22" i="60"/>
  <c r="CP22" i="60"/>
  <c r="CQ22" i="60"/>
  <c r="CF23" i="60"/>
  <c r="CG23" i="60"/>
  <c r="CH23" i="60"/>
  <c r="CI23" i="60"/>
  <c r="CJ23" i="60"/>
  <c r="CK23" i="60"/>
  <c r="CL23" i="60"/>
  <c r="CM23" i="60"/>
  <c r="CN23" i="60"/>
  <c r="CO23" i="60"/>
  <c r="CP23" i="60"/>
  <c r="CQ23" i="60"/>
  <c r="CF24" i="60"/>
  <c r="CG24" i="60"/>
  <c r="CH24" i="60"/>
  <c r="CI24" i="60"/>
  <c r="CJ24" i="60"/>
  <c r="CK24" i="60"/>
  <c r="CL24" i="60"/>
  <c r="CM24" i="60"/>
  <c r="CN24" i="60"/>
  <c r="CO24" i="60"/>
  <c r="CP24" i="60"/>
  <c r="CQ24" i="60"/>
  <c r="CF25" i="60"/>
  <c r="CG25" i="60"/>
  <c r="CH25" i="60"/>
  <c r="CI25" i="60"/>
  <c r="CJ25" i="60"/>
  <c r="CK25" i="60"/>
  <c r="CL25" i="60"/>
  <c r="CM25" i="60"/>
  <c r="CN25" i="60"/>
  <c r="CO25" i="60"/>
  <c r="CP25" i="60"/>
  <c r="CQ25" i="60"/>
  <c r="CF26" i="60"/>
  <c r="CG26" i="60"/>
  <c r="CH26" i="60"/>
  <c r="CI26" i="60"/>
  <c r="CJ26" i="60"/>
  <c r="CK26" i="60"/>
  <c r="CL26" i="60"/>
  <c r="CM26" i="60"/>
  <c r="CN26" i="60"/>
  <c r="CO26" i="60"/>
  <c r="CP26" i="60"/>
  <c r="CQ26" i="60"/>
  <c r="CF27" i="60"/>
  <c r="CG27" i="60"/>
  <c r="CH27" i="60"/>
  <c r="CI27" i="60"/>
  <c r="CJ27" i="60"/>
  <c r="CK27" i="60"/>
  <c r="CL27" i="60"/>
  <c r="CM27" i="60"/>
  <c r="CN27" i="60"/>
  <c r="CO27" i="60"/>
  <c r="CP27" i="60"/>
  <c r="CQ27" i="60"/>
  <c r="CF28" i="60"/>
  <c r="CG28" i="60"/>
  <c r="CH28" i="60"/>
  <c r="CI28" i="60"/>
  <c r="CJ28" i="60"/>
  <c r="CK28" i="60"/>
  <c r="CL28" i="60"/>
  <c r="CM28" i="60"/>
  <c r="CN28" i="60"/>
  <c r="CO28" i="60"/>
  <c r="CP28" i="60"/>
  <c r="CQ28" i="60"/>
  <c r="CF29" i="60"/>
  <c r="CG29" i="60"/>
  <c r="CH29" i="60"/>
  <c r="CI29" i="60"/>
  <c r="CJ29" i="60"/>
  <c r="CK29" i="60"/>
  <c r="CL29" i="60"/>
  <c r="CM29" i="60"/>
  <c r="CN29" i="60"/>
  <c r="CO29" i="60"/>
  <c r="CP29" i="60"/>
  <c r="CQ29" i="60"/>
  <c r="CF30" i="60"/>
  <c r="CG30" i="60"/>
  <c r="CH30" i="60"/>
  <c r="CI30" i="60"/>
  <c r="CJ30" i="60"/>
  <c r="CK30" i="60"/>
  <c r="CL30" i="60"/>
  <c r="CM30" i="60"/>
  <c r="CN30" i="60"/>
  <c r="CO30" i="60"/>
  <c r="CP30" i="60"/>
  <c r="CQ30" i="60"/>
  <c r="CF31" i="60"/>
  <c r="CG31" i="60"/>
  <c r="CH31" i="60"/>
  <c r="CI31" i="60"/>
  <c r="CJ31" i="60"/>
  <c r="CK31" i="60"/>
  <c r="CL31" i="60"/>
  <c r="CM31" i="60"/>
  <c r="CN31" i="60"/>
  <c r="CO31" i="60"/>
  <c r="CP31" i="60"/>
  <c r="CQ31" i="60"/>
  <c r="CF32" i="60"/>
  <c r="CG32" i="60"/>
  <c r="CH32" i="60"/>
  <c r="CI32" i="60"/>
  <c r="CJ32" i="60"/>
  <c r="CK32" i="60"/>
  <c r="CL32" i="60"/>
  <c r="CM32" i="60"/>
  <c r="CN32" i="60"/>
  <c r="CO32" i="60"/>
  <c r="CP32" i="60"/>
  <c r="CQ32" i="60"/>
  <c r="CF33" i="60"/>
  <c r="CG33" i="60"/>
  <c r="CH33" i="60"/>
  <c r="CI33" i="60"/>
  <c r="CJ33" i="60"/>
  <c r="CK33" i="60"/>
  <c r="CL33" i="60"/>
  <c r="CM33" i="60"/>
  <c r="CN33" i="60"/>
  <c r="CO33" i="60"/>
  <c r="CP33" i="60"/>
  <c r="CQ33" i="60"/>
  <c r="CF34" i="60"/>
  <c r="CG34" i="60"/>
  <c r="CH34" i="60"/>
  <c r="CI34" i="60"/>
  <c r="CJ34" i="60"/>
  <c r="CK34" i="60"/>
  <c r="CL34" i="60"/>
  <c r="CM34" i="60"/>
  <c r="CN34" i="60"/>
  <c r="CO34" i="60"/>
  <c r="CP34" i="60"/>
  <c r="CQ34" i="60"/>
  <c r="CF35" i="60"/>
  <c r="CG35" i="60"/>
  <c r="CH35" i="60"/>
  <c r="CI35" i="60"/>
  <c r="CJ35" i="60"/>
  <c r="CK35" i="60"/>
  <c r="CL35" i="60"/>
  <c r="CM35" i="60"/>
  <c r="CN35" i="60"/>
  <c r="CO35" i="60"/>
  <c r="CP35" i="60"/>
  <c r="CQ35" i="60"/>
  <c r="CF36" i="60"/>
  <c r="CG36" i="60"/>
  <c r="CH36" i="60"/>
  <c r="CI36" i="60"/>
  <c r="CJ36" i="60"/>
  <c r="CK36" i="60"/>
  <c r="CL36" i="60"/>
  <c r="CM36" i="60"/>
  <c r="CN36" i="60"/>
  <c r="CO36" i="60"/>
  <c r="CP36" i="60"/>
  <c r="CQ36" i="60"/>
  <c r="CF37" i="60"/>
  <c r="CG37" i="60"/>
  <c r="CH37" i="60"/>
  <c r="CI37" i="60"/>
  <c r="CJ37" i="60"/>
  <c r="CK37" i="60"/>
  <c r="CL37" i="60"/>
  <c r="CM37" i="60"/>
  <c r="CN37" i="60"/>
  <c r="CO37" i="60"/>
  <c r="CP37" i="60"/>
  <c r="CQ37" i="60"/>
  <c r="CF38" i="60"/>
  <c r="CG38" i="60"/>
  <c r="CH38" i="60"/>
  <c r="CI38" i="60"/>
  <c r="CJ38" i="60"/>
  <c r="CK38" i="60"/>
  <c r="CL38" i="60"/>
  <c r="CM38" i="60"/>
  <c r="CN38" i="60"/>
  <c r="CO38" i="60"/>
  <c r="CP38" i="60"/>
  <c r="CQ38" i="60"/>
  <c r="CF39" i="60"/>
  <c r="CG39" i="60"/>
  <c r="CH39" i="60"/>
  <c r="CI39" i="60"/>
  <c r="CJ39" i="60"/>
  <c r="CK39" i="60"/>
  <c r="CL39" i="60"/>
  <c r="CM39" i="60"/>
  <c r="CN39" i="60"/>
  <c r="CO39" i="60"/>
  <c r="CP39" i="60"/>
  <c r="CQ39" i="60"/>
  <c r="CF40" i="60"/>
  <c r="CG40" i="60"/>
  <c r="CH40" i="60"/>
  <c r="CI40" i="60"/>
  <c r="CJ40" i="60"/>
  <c r="CK40" i="60"/>
  <c r="CL40" i="60"/>
  <c r="CM40" i="60"/>
  <c r="CN40" i="60"/>
  <c r="CO40" i="60"/>
  <c r="CP40" i="60"/>
  <c r="CQ40" i="60"/>
  <c r="CF41" i="60"/>
  <c r="CG41" i="60"/>
  <c r="CH41" i="60"/>
  <c r="CI41" i="60"/>
  <c r="CJ41" i="60"/>
  <c r="CK41" i="60"/>
  <c r="CL41" i="60"/>
  <c r="CM41" i="60"/>
  <c r="CN41" i="60"/>
  <c r="CO41" i="60"/>
  <c r="CP41" i="60"/>
  <c r="CQ41" i="60"/>
  <c r="CF42" i="60"/>
  <c r="CG42" i="60"/>
  <c r="CH42" i="60"/>
  <c r="CI42" i="60"/>
  <c r="CJ42" i="60"/>
  <c r="CK42" i="60"/>
  <c r="CL42" i="60"/>
  <c r="CM42" i="60"/>
  <c r="CN42" i="60"/>
  <c r="CO42" i="60"/>
  <c r="CP42" i="60"/>
  <c r="CQ42" i="60"/>
  <c r="CF43" i="60"/>
  <c r="CG43" i="60"/>
  <c r="CH43" i="60"/>
  <c r="CI43" i="60"/>
  <c r="CJ43" i="60"/>
  <c r="CK43" i="60"/>
  <c r="CL43" i="60"/>
  <c r="CM43" i="60"/>
  <c r="CN43" i="60"/>
  <c r="CO43" i="60"/>
  <c r="CP43" i="60"/>
  <c r="CQ43" i="60"/>
  <c r="CF44" i="60"/>
  <c r="CG44" i="60"/>
  <c r="CH44" i="60"/>
  <c r="CI44" i="60"/>
  <c r="CJ44" i="60"/>
  <c r="CK44" i="60"/>
  <c r="CL44" i="60"/>
  <c r="CM44" i="60"/>
  <c r="CN44" i="60"/>
  <c r="CO44" i="60"/>
  <c r="CP44" i="60"/>
  <c r="CQ44" i="60"/>
  <c r="CF45" i="60"/>
  <c r="CG45" i="60"/>
  <c r="CH45" i="60"/>
  <c r="CI45" i="60"/>
  <c r="CJ45" i="60"/>
  <c r="CK45" i="60"/>
  <c r="CL45" i="60"/>
  <c r="CM45" i="60"/>
  <c r="CN45" i="60"/>
  <c r="CO45" i="60"/>
  <c r="CP45" i="60"/>
  <c r="CQ45" i="60"/>
  <c r="CF46" i="60"/>
  <c r="CG46" i="60"/>
  <c r="CH46" i="60"/>
  <c r="CI46" i="60"/>
  <c r="CJ46" i="60"/>
  <c r="CK46" i="60"/>
  <c r="CL46" i="60"/>
  <c r="CM46" i="60"/>
  <c r="CN46" i="60"/>
  <c r="CO46" i="60"/>
  <c r="CP46" i="60"/>
  <c r="CQ46" i="60"/>
  <c r="CF47" i="60"/>
  <c r="CG47" i="60"/>
  <c r="CH47" i="60"/>
  <c r="CI47" i="60"/>
  <c r="CJ47" i="60"/>
  <c r="CK47" i="60"/>
  <c r="CL47" i="60"/>
  <c r="CM47" i="60"/>
  <c r="CN47" i="60"/>
  <c r="CO47" i="60"/>
  <c r="CP47" i="60"/>
  <c r="CQ47" i="60"/>
  <c r="CF48" i="60"/>
  <c r="CG48" i="60"/>
  <c r="CH48" i="60"/>
  <c r="CI48" i="60"/>
  <c r="CJ48" i="60"/>
  <c r="CK48" i="60"/>
  <c r="CL48" i="60"/>
  <c r="CM48" i="60"/>
  <c r="CN48" i="60"/>
  <c r="CO48" i="60"/>
  <c r="CP48" i="60"/>
  <c r="CQ48" i="60"/>
  <c r="CF49" i="60"/>
  <c r="CG49" i="60"/>
  <c r="CH49" i="60"/>
  <c r="CI49" i="60"/>
  <c r="CJ49" i="60"/>
  <c r="CK49" i="60"/>
  <c r="CL49" i="60"/>
  <c r="CM49" i="60"/>
  <c r="CN49" i="60"/>
  <c r="CO49" i="60"/>
  <c r="CP49" i="60"/>
  <c r="CQ49" i="60"/>
  <c r="CF50" i="60"/>
  <c r="CG50" i="60"/>
  <c r="CH50" i="60"/>
  <c r="CI50" i="60"/>
  <c r="CJ50" i="60"/>
  <c r="CK50" i="60"/>
  <c r="CL50" i="60"/>
  <c r="CM50" i="60"/>
  <c r="CN50" i="60"/>
  <c r="CO50" i="60"/>
  <c r="CP50" i="60"/>
  <c r="CQ50" i="60"/>
  <c r="CF51" i="60"/>
  <c r="CG51" i="60"/>
  <c r="CH51" i="60"/>
  <c r="CI51" i="60"/>
  <c r="CJ51" i="60"/>
  <c r="CK51" i="60"/>
  <c r="CL51" i="60"/>
  <c r="CM51" i="60"/>
  <c r="CN51" i="60"/>
  <c r="CO51" i="60"/>
  <c r="CP51" i="60"/>
  <c r="CQ51" i="60"/>
  <c r="CF52" i="60"/>
  <c r="CG52" i="60"/>
  <c r="CH52" i="60"/>
  <c r="CI52" i="60"/>
  <c r="CJ52" i="60"/>
  <c r="CK52" i="60"/>
  <c r="CL52" i="60"/>
  <c r="CM52" i="60"/>
  <c r="CN52" i="60"/>
  <c r="CO52" i="60"/>
  <c r="CP52" i="60"/>
  <c r="CQ52" i="60"/>
  <c r="CF53" i="60"/>
  <c r="CG53" i="60"/>
  <c r="CH53" i="60"/>
  <c r="CI53" i="60"/>
  <c r="CJ53" i="60"/>
  <c r="CK53" i="60"/>
  <c r="CL53" i="60"/>
  <c r="CM53" i="60"/>
  <c r="CN53" i="60"/>
  <c r="CO53" i="60"/>
  <c r="CP53" i="60"/>
  <c r="CQ53" i="60"/>
  <c r="CF54" i="60"/>
  <c r="CG54" i="60"/>
  <c r="CH54" i="60"/>
  <c r="CI54" i="60"/>
  <c r="CJ54" i="60"/>
  <c r="CK54" i="60"/>
  <c r="CL54" i="60"/>
  <c r="CM54" i="60"/>
  <c r="CN54" i="60"/>
  <c r="CO54" i="60"/>
  <c r="CP54" i="60"/>
  <c r="CQ54" i="60"/>
  <c r="CF55" i="60"/>
  <c r="CG55" i="60"/>
  <c r="CH55" i="60"/>
  <c r="CI55" i="60"/>
  <c r="CJ55" i="60"/>
  <c r="CK55" i="60"/>
  <c r="CL55" i="60"/>
  <c r="CM55" i="60"/>
  <c r="CN55" i="60"/>
  <c r="CO55" i="60"/>
  <c r="CP55" i="60"/>
  <c r="CQ55" i="60"/>
  <c r="CF56" i="60"/>
  <c r="CG56" i="60"/>
  <c r="CH56" i="60"/>
  <c r="CI56" i="60"/>
  <c r="CJ56" i="60"/>
  <c r="CK56" i="60"/>
  <c r="CL56" i="60"/>
  <c r="CM56" i="60"/>
  <c r="CN56" i="60"/>
  <c r="CO56" i="60"/>
  <c r="CP56" i="60"/>
  <c r="CQ56" i="60"/>
  <c r="CF57" i="60"/>
  <c r="CG57" i="60"/>
  <c r="CH57" i="60"/>
  <c r="CI57" i="60"/>
  <c r="CJ57" i="60"/>
  <c r="CK57" i="60"/>
  <c r="CL57" i="60"/>
  <c r="CM57" i="60"/>
  <c r="CN57" i="60"/>
  <c r="CO57" i="60"/>
  <c r="CP57" i="60"/>
  <c r="CQ57" i="60"/>
  <c r="CF58" i="60"/>
  <c r="CG58" i="60"/>
  <c r="CH58" i="60"/>
  <c r="CI58" i="60"/>
  <c r="CJ58" i="60"/>
  <c r="CK58" i="60"/>
  <c r="CL58" i="60"/>
  <c r="CM58" i="60"/>
  <c r="CN58" i="60"/>
  <c r="CO58" i="60"/>
  <c r="CP58" i="60"/>
  <c r="CQ58" i="60"/>
  <c r="CF59" i="60"/>
  <c r="CG59" i="60"/>
  <c r="CH59" i="60"/>
  <c r="CI59" i="60"/>
  <c r="CJ59" i="60"/>
  <c r="CK59" i="60"/>
  <c r="CL59" i="60"/>
  <c r="CM59" i="60"/>
  <c r="CN59" i="60"/>
  <c r="CO59" i="60"/>
  <c r="CP59" i="60"/>
  <c r="CQ59" i="60"/>
  <c r="CF60" i="60"/>
  <c r="CG60" i="60"/>
  <c r="CH60" i="60"/>
  <c r="CI60" i="60"/>
  <c r="CJ60" i="60"/>
  <c r="CK60" i="60"/>
  <c r="CL60" i="60"/>
  <c r="CM60" i="60"/>
  <c r="CN60" i="60"/>
  <c r="CO60" i="60"/>
  <c r="CP60" i="60"/>
  <c r="CQ60" i="60"/>
  <c r="CF61" i="60"/>
  <c r="CG61" i="60"/>
  <c r="CH61" i="60"/>
  <c r="CI61" i="60"/>
  <c r="CJ61" i="60"/>
  <c r="CK61" i="60"/>
  <c r="CL61" i="60"/>
  <c r="CM61" i="60"/>
  <c r="CN61" i="60"/>
  <c r="CO61" i="60"/>
  <c r="CP61" i="60"/>
  <c r="CQ61" i="60"/>
  <c r="CF62" i="60"/>
  <c r="CG62" i="60"/>
  <c r="CH62" i="60"/>
  <c r="CI62" i="60"/>
  <c r="CJ62" i="60"/>
  <c r="CK62" i="60"/>
  <c r="CL62" i="60"/>
  <c r="CM62" i="60"/>
  <c r="CN62" i="60"/>
  <c r="CO62" i="60"/>
  <c r="CP62" i="60"/>
  <c r="CQ62" i="60"/>
  <c r="CF63" i="60"/>
  <c r="CG63" i="60"/>
  <c r="CH63" i="60"/>
  <c r="CI63" i="60"/>
  <c r="CJ63" i="60"/>
  <c r="CK63" i="60"/>
  <c r="CL63" i="60"/>
  <c r="CM63" i="60"/>
  <c r="CN63" i="60"/>
  <c r="CO63" i="60"/>
  <c r="CP63" i="60"/>
  <c r="CQ63" i="60"/>
  <c r="CF64" i="60"/>
  <c r="CG64" i="60"/>
  <c r="CH64" i="60"/>
  <c r="CI64" i="60"/>
  <c r="CJ64" i="60"/>
  <c r="CK64" i="60"/>
  <c r="CL64" i="60"/>
  <c r="CM64" i="60"/>
  <c r="CN64" i="60"/>
  <c r="CO64" i="60"/>
  <c r="CP64" i="60"/>
  <c r="CQ64" i="60"/>
  <c r="CF65" i="60"/>
  <c r="CG65" i="60"/>
  <c r="CH65" i="60"/>
  <c r="CI65" i="60"/>
  <c r="CJ65" i="60"/>
  <c r="CK65" i="60"/>
  <c r="CL65" i="60"/>
  <c r="CM65" i="60"/>
  <c r="CN65" i="60"/>
  <c r="CO65" i="60"/>
  <c r="CP65" i="60"/>
  <c r="CQ65" i="60"/>
  <c r="CF66" i="60"/>
  <c r="CG66" i="60"/>
  <c r="CH66" i="60"/>
  <c r="CI66" i="60"/>
  <c r="CJ66" i="60"/>
  <c r="CK66" i="60"/>
  <c r="CL66" i="60"/>
  <c r="CM66" i="60"/>
  <c r="CN66" i="60"/>
  <c r="CO66" i="60"/>
  <c r="CP66" i="60"/>
  <c r="CQ66" i="60"/>
  <c r="CF67" i="60"/>
  <c r="CG67" i="60"/>
  <c r="CH67" i="60"/>
  <c r="CI67" i="60"/>
  <c r="CJ67" i="60"/>
  <c r="CK67" i="60"/>
  <c r="CL67" i="60"/>
  <c r="CM67" i="60"/>
  <c r="CN67" i="60"/>
  <c r="CO67" i="60"/>
  <c r="CP67" i="60"/>
  <c r="CQ67" i="60"/>
  <c r="CF68" i="60"/>
  <c r="CG68" i="60"/>
  <c r="CH68" i="60"/>
  <c r="CI68" i="60"/>
  <c r="CJ68" i="60"/>
  <c r="CK68" i="60"/>
  <c r="CL68" i="60"/>
  <c r="CM68" i="60"/>
  <c r="CN68" i="60"/>
  <c r="CO68" i="60"/>
  <c r="CP68" i="60"/>
  <c r="CQ68" i="60"/>
  <c r="CF69" i="60"/>
  <c r="CG69" i="60"/>
  <c r="CH69" i="60"/>
  <c r="CI69" i="60"/>
  <c r="CJ69" i="60"/>
  <c r="CK69" i="60"/>
  <c r="CL69" i="60"/>
  <c r="CM69" i="60"/>
  <c r="CN69" i="60"/>
  <c r="CO69" i="60"/>
  <c r="CP69" i="60"/>
  <c r="CQ69" i="60"/>
  <c r="CF70" i="60"/>
  <c r="CG70" i="60"/>
  <c r="CH70" i="60"/>
  <c r="CI70" i="60"/>
  <c r="CJ70" i="60"/>
  <c r="CK70" i="60"/>
  <c r="CL70" i="60"/>
  <c r="CM70" i="60"/>
  <c r="CN70" i="60"/>
  <c r="CO70" i="60"/>
  <c r="CP70" i="60"/>
  <c r="CQ70" i="60"/>
  <c r="CF71" i="60"/>
  <c r="CG71" i="60"/>
  <c r="CH71" i="60"/>
  <c r="CI71" i="60"/>
  <c r="CJ71" i="60"/>
  <c r="CK71" i="60"/>
  <c r="CL71" i="60"/>
  <c r="CM71" i="60"/>
  <c r="CN71" i="60"/>
  <c r="CO71" i="60"/>
  <c r="CP71" i="60"/>
  <c r="CQ71" i="60"/>
  <c r="CF72" i="60"/>
  <c r="CG72" i="60"/>
  <c r="CH72" i="60"/>
  <c r="CI72" i="60"/>
  <c r="CJ72" i="60"/>
  <c r="CK72" i="60"/>
  <c r="CL72" i="60"/>
  <c r="CM72" i="60"/>
  <c r="CN72" i="60"/>
  <c r="CO72" i="60"/>
  <c r="CP72" i="60"/>
  <c r="CQ72" i="60"/>
  <c r="CF73" i="60"/>
  <c r="CG73" i="60"/>
  <c r="CH73" i="60"/>
  <c r="CI73" i="60"/>
  <c r="CJ73" i="60"/>
  <c r="CK73" i="60"/>
  <c r="CL73" i="60"/>
  <c r="CM73" i="60"/>
  <c r="CN73" i="60"/>
  <c r="CO73" i="60"/>
  <c r="CP73" i="60"/>
  <c r="CQ73" i="60"/>
  <c r="CF74" i="60"/>
  <c r="CG74" i="60"/>
  <c r="CH74" i="60"/>
  <c r="CI74" i="60"/>
  <c r="CJ74" i="60"/>
  <c r="CK74" i="60"/>
  <c r="CL74" i="60"/>
  <c r="CM74" i="60"/>
  <c r="CN74" i="60"/>
  <c r="CO74" i="60"/>
  <c r="CP74" i="60"/>
  <c r="CQ74" i="60"/>
  <c r="CF75" i="60"/>
  <c r="CG75" i="60"/>
  <c r="CH75" i="60"/>
  <c r="CI75" i="60"/>
  <c r="CJ75" i="60"/>
  <c r="CK75" i="60"/>
  <c r="CL75" i="60"/>
  <c r="CM75" i="60"/>
  <c r="CN75" i="60"/>
  <c r="CO75" i="60"/>
  <c r="CP75" i="60"/>
  <c r="CQ75" i="60"/>
  <c r="CF76" i="60"/>
  <c r="CG76" i="60"/>
  <c r="CH76" i="60"/>
  <c r="CI76" i="60"/>
  <c r="CJ76" i="60"/>
  <c r="CK76" i="60"/>
  <c r="CL76" i="60"/>
  <c r="CM76" i="60"/>
  <c r="CN76" i="60"/>
  <c r="CO76" i="60"/>
  <c r="CP76" i="60"/>
  <c r="CQ76" i="60"/>
  <c r="CF77" i="60"/>
  <c r="CG77" i="60"/>
  <c r="CH77" i="60"/>
  <c r="CI77" i="60"/>
  <c r="CJ77" i="60"/>
  <c r="CK77" i="60"/>
  <c r="CL77" i="60"/>
  <c r="CM77" i="60"/>
  <c r="CN77" i="60"/>
  <c r="CO77" i="60"/>
  <c r="CP77" i="60"/>
  <c r="CQ77" i="60"/>
  <c r="CF78" i="60"/>
  <c r="CG78" i="60"/>
  <c r="CH78" i="60"/>
  <c r="CI78" i="60"/>
  <c r="CJ78" i="60"/>
  <c r="CK78" i="60"/>
  <c r="CL78" i="60"/>
  <c r="CM78" i="60"/>
  <c r="CN78" i="60"/>
  <c r="CO78" i="60"/>
  <c r="CP78" i="60"/>
  <c r="CQ78" i="60"/>
  <c r="CF79" i="60"/>
  <c r="CG79" i="60"/>
  <c r="CH79" i="60"/>
  <c r="CI79" i="60"/>
  <c r="CJ79" i="60"/>
  <c r="CK79" i="60"/>
  <c r="CL79" i="60"/>
  <c r="CM79" i="60"/>
  <c r="CN79" i="60"/>
  <c r="CO79" i="60"/>
  <c r="CP79" i="60"/>
  <c r="CQ79" i="60"/>
  <c r="CF80" i="60"/>
  <c r="CG80" i="60"/>
  <c r="CH80" i="60"/>
  <c r="CI80" i="60"/>
  <c r="CJ80" i="60"/>
  <c r="CK80" i="60"/>
  <c r="CL80" i="60"/>
  <c r="CM80" i="60"/>
  <c r="CN80" i="60"/>
  <c r="CO80" i="60"/>
  <c r="CP80" i="60"/>
  <c r="CQ80" i="60"/>
  <c r="CF81" i="60"/>
  <c r="CG81" i="60"/>
  <c r="CH81" i="60"/>
  <c r="CI81" i="60"/>
  <c r="CJ81" i="60"/>
  <c r="CK81" i="60"/>
  <c r="CL81" i="60"/>
  <c r="CM81" i="60"/>
  <c r="CN81" i="60"/>
  <c r="CO81" i="60"/>
  <c r="CP81" i="60"/>
  <c r="CQ81" i="60"/>
  <c r="CF82" i="60"/>
  <c r="CG82" i="60"/>
  <c r="CH82" i="60"/>
  <c r="CI82" i="60"/>
  <c r="CJ82" i="60"/>
  <c r="CK82" i="60"/>
  <c r="CL82" i="60"/>
  <c r="CM82" i="60"/>
  <c r="CN82" i="60"/>
  <c r="CO82" i="60"/>
  <c r="CP82" i="60"/>
  <c r="CQ82" i="60"/>
  <c r="CF83" i="60"/>
  <c r="CG83" i="60"/>
  <c r="CH83" i="60"/>
  <c r="CI83" i="60"/>
  <c r="CJ83" i="60"/>
  <c r="CK83" i="60"/>
  <c r="CL83" i="60"/>
  <c r="CM83" i="60"/>
  <c r="CN83" i="60"/>
  <c r="CO83" i="60"/>
  <c r="CP83" i="60"/>
  <c r="CQ83" i="60"/>
  <c r="CF84" i="60"/>
  <c r="CG84" i="60"/>
  <c r="CH84" i="60"/>
  <c r="CI84" i="60"/>
  <c r="CJ84" i="60"/>
  <c r="CK84" i="60"/>
  <c r="CL84" i="60"/>
  <c r="CM84" i="60"/>
  <c r="CN84" i="60"/>
  <c r="CO84" i="60"/>
  <c r="CP84" i="60"/>
  <c r="CQ84" i="60"/>
  <c r="CF85" i="60"/>
  <c r="CG85" i="60"/>
  <c r="CH85" i="60"/>
  <c r="CI85" i="60"/>
  <c r="CJ85" i="60"/>
  <c r="CK85" i="60"/>
  <c r="CL85" i="60"/>
  <c r="CM85" i="60"/>
  <c r="CN85" i="60"/>
  <c r="CO85" i="60"/>
  <c r="CP85" i="60"/>
  <c r="CQ85" i="60"/>
  <c r="CF86" i="60"/>
  <c r="CG86" i="60"/>
  <c r="CH86" i="60"/>
  <c r="CI86" i="60"/>
  <c r="CJ86" i="60"/>
  <c r="CK86" i="60"/>
  <c r="CL86" i="60"/>
  <c r="CM86" i="60"/>
  <c r="CN86" i="60"/>
  <c r="CO86" i="60"/>
  <c r="CP86" i="60"/>
  <c r="CQ86" i="60"/>
  <c r="CF87" i="60"/>
  <c r="CG87" i="60"/>
  <c r="CH87" i="60"/>
  <c r="CI87" i="60"/>
  <c r="CJ87" i="60"/>
  <c r="CK87" i="60"/>
  <c r="CL87" i="60"/>
  <c r="CM87" i="60"/>
  <c r="CN87" i="60"/>
  <c r="CO87" i="60"/>
  <c r="CP87" i="60"/>
  <c r="CQ87" i="60"/>
  <c r="CF88" i="60"/>
  <c r="CG88" i="60"/>
  <c r="CH88" i="60"/>
  <c r="CI88" i="60"/>
  <c r="CJ88" i="60"/>
  <c r="CK88" i="60"/>
  <c r="CL88" i="60"/>
  <c r="CM88" i="60"/>
  <c r="CN88" i="60"/>
  <c r="CO88" i="60"/>
  <c r="CP88" i="60"/>
  <c r="CQ88" i="60"/>
  <c r="CF89" i="60"/>
  <c r="CG89" i="60"/>
  <c r="CH89" i="60"/>
  <c r="CI89" i="60"/>
  <c r="CJ89" i="60"/>
  <c r="CK89" i="60"/>
  <c r="CL89" i="60"/>
  <c r="CM89" i="60"/>
  <c r="CN89" i="60"/>
  <c r="CO89" i="60"/>
  <c r="CP89" i="60"/>
  <c r="CQ89" i="60"/>
  <c r="CF90" i="60"/>
  <c r="CG90" i="60"/>
  <c r="CH90" i="60"/>
  <c r="CI90" i="60"/>
  <c r="CJ90" i="60"/>
  <c r="CK90" i="60"/>
  <c r="CL90" i="60"/>
  <c r="CM90" i="60"/>
  <c r="CN90" i="60"/>
  <c r="CO90" i="60"/>
  <c r="CP90" i="60"/>
  <c r="CQ90" i="60"/>
  <c r="CF91" i="60"/>
  <c r="CG91" i="60"/>
  <c r="CH91" i="60"/>
  <c r="CI91" i="60"/>
  <c r="CJ91" i="60"/>
  <c r="CK91" i="60"/>
  <c r="CL91" i="60"/>
  <c r="CM91" i="60"/>
  <c r="CN91" i="60"/>
  <c r="CO91" i="60"/>
  <c r="CP91" i="60"/>
  <c r="CQ91" i="60"/>
  <c r="CF92" i="60"/>
  <c r="CG92" i="60"/>
  <c r="CH92" i="60"/>
  <c r="CI92" i="60"/>
  <c r="CJ92" i="60"/>
  <c r="CK92" i="60"/>
  <c r="CL92" i="60"/>
  <c r="CM92" i="60"/>
  <c r="CN92" i="60"/>
  <c r="CO92" i="60"/>
  <c r="CP92" i="60"/>
  <c r="CQ92" i="60"/>
  <c r="CF93" i="60"/>
  <c r="CG93" i="60"/>
  <c r="CH93" i="60"/>
  <c r="CI93" i="60"/>
  <c r="CJ93" i="60"/>
  <c r="CK93" i="60"/>
  <c r="CL93" i="60"/>
  <c r="CM93" i="60"/>
  <c r="CN93" i="60"/>
  <c r="CO93" i="60"/>
  <c r="CP93" i="60"/>
  <c r="CQ93" i="60"/>
  <c r="CF94" i="60"/>
  <c r="CG94" i="60"/>
  <c r="CH94" i="60"/>
  <c r="CI94" i="60"/>
  <c r="CJ94" i="60"/>
  <c r="CK94" i="60"/>
  <c r="CL94" i="60"/>
  <c r="CM94" i="60"/>
  <c r="CN94" i="60"/>
  <c r="CO94" i="60"/>
  <c r="CP94" i="60"/>
  <c r="CQ94" i="60"/>
  <c r="CF95" i="60"/>
  <c r="CG95" i="60"/>
  <c r="CH95" i="60"/>
  <c r="CI95" i="60"/>
  <c r="CJ95" i="60"/>
  <c r="CK95" i="60"/>
  <c r="CL95" i="60"/>
  <c r="CM95" i="60"/>
  <c r="CN95" i="60"/>
  <c r="CO95" i="60"/>
  <c r="CP95" i="60"/>
  <c r="CQ95" i="60"/>
  <c r="CF96" i="60"/>
  <c r="CG96" i="60"/>
  <c r="CH96" i="60"/>
  <c r="CI96" i="60"/>
  <c r="CJ96" i="60"/>
  <c r="CK96" i="60"/>
  <c r="CL96" i="60"/>
  <c r="CM96" i="60"/>
  <c r="CN96" i="60"/>
  <c r="CO96" i="60"/>
  <c r="CP96" i="60"/>
  <c r="CQ96" i="60"/>
  <c r="CF97" i="60"/>
  <c r="CG97" i="60"/>
  <c r="CH97" i="60"/>
  <c r="CI97" i="60"/>
  <c r="CJ97" i="60"/>
  <c r="CK97" i="60"/>
  <c r="CL97" i="60"/>
  <c r="CM97" i="60"/>
  <c r="CN97" i="60"/>
  <c r="CO97" i="60"/>
  <c r="CP97" i="60"/>
  <c r="CQ97" i="60"/>
  <c r="CF98" i="60"/>
  <c r="CG98" i="60"/>
  <c r="CH98" i="60"/>
  <c r="CI98" i="60"/>
  <c r="CJ98" i="60"/>
  <c r="CK98" i="60"/>
  <c r="CL98" i="60"/>
  <c r="CM98" i="60"/>
  <c r="CN98" i="60"/>
  <c r="CO98" i="60"/>
  <c r="CP98" i="60"/>
  <c r="CQ98" i="60"/>
  <c r="CF99" i="60"/>
  <c r="CG99" i="60"/>
  <c r="CH99" i="60"/>
  <c r="CI99" i="60"/>
  <c r="CJ99" i="60"/>
  <c r="CK99" i="60"/>
  <c r="CL99" i="60"/>
  <c r="CM99" i="60"/>
  <c r="CN99" i="60"/>
  <c r="CO99" i="60"/>
  <c r="CP99" i="60"/>
  <c r="CQ99" i="60"/>
  <c r="CF100" i="60"/>
  <c r="CG100" i="60"/>
  <c r="CH100" i="60"/>
  <c r="CI100" i="60"/>
  <c r="CJ100" i="60"/>
  <c r="CK100" i="60"/>
  <c r="CL100" i="60"/>
  <c r="CM100" i="60"/>
  <c r="CN100" i="60"/>
  <c r="CO100" i="60"/>
  <c r="CP100" i="60"/>
  <c r="CQ100" i="60"/>
  <c r="CF101" i="60"/>
  <c r="CG101" i="60"/>
  <c r="CH101" i="60"/>
  <c r="CI101" i="60"/>
  <c r="CJ101" i="60"/>
  <c r="CK101" i="60"/>
  <c r="CL101" i="60"/>
  <c r="CM101" i="60"/>
  <c r="CN101" i="60"/>
  <c r="CO101" i="60"/>
  <c r="CP101" i="60"/>
  <c r="CQ101" i="60"/>
  <c r="CF102" i="60"/>
  <c r="CG102" i="60"/>
  <c r="CH102" i="60"/>
  <c r="CI102" i="60"/>
  <c r="CJ102" i="60"/>
  <c r="CK102" i="60"/>
  <c r="CL102" i="60"/>
  <c r="CM102" i="60"/>
  <c r="CN102" i="60"/>
  <c r="CO102" i="60"/>
  <c r="CP102" i="60"/>
  <c r="CQ102" i="60"/>
  <c r="CF103" i="60"/>
  <c r="CG103" i="60"/>
  <c r="CH103" i="60"/>
  <c r="CI103" i="60"/>
  <c r="CJ103" i="60"/>
  <c r="CK103" i="60"/>
  <c r="CL103" i="60"/>
  <c r="CM103" i="60"/>
  <c r="CN103" i="60"/>
  <c r="CO103" i="60"/>
  <c r="CP103" i="60"/>
  <c r="CQ103" i="60"/>
  <c r="CF104" i="60"/>
  <c r="CG104" i="60"/>
  <c r="CH104" i="60"/>
  <c r="CI104" i="60"/>
  <c r="CJ104" i="60"/>
  <c r="CK104" i="60"/>
  <c r="CL104" i="60"/>
  <c r="CM104" i="60"/>
  <c r="CN104" i="60"/>
  <c r="CO104" i="60"/>
  <c r="CP104" i="60"/>
  <c r="CQ104" i="60"/>
  <c r="CF105" i="60"/>
  <c r="CG105" i="60"/>
  <c r="CH105" i="60"/>
  <c r="CI105" i="60"/>
  <c r="CJ105" i="60"/>
  <c r="CK105" i="60"/>
  <c r="CL105" i="60"/>
  <c r="CM105" i="60"/>
  <c r="CN105" i="60"/>
  <c r="CO105" i="60"/>
  <c r="CP105" i="60"/>
  <c r="CQ105" i="60"/>
  <c r="CF106" i="60"/>
  <c r="CG106" i="60"/>
  <c r="CH106" i="60"/>
  <c r="CI106" i="60"/>
  <c r="CJ106" i="60"/>
  <c r="CK106" i="60"/>
  <c r="CL106" i="60"/>
  <c r="CM106" i="60"/>
  <c r="CN106" i="60"/>
  <c r="CO106" i="60"/>
  <c r="CP106" i="60"/>
  <c r="CQ106" i="60"/>
  <c r="CF107" i="60"/>
  <c r="CG107" i="60"/>
  <c r="CH107" i="60"/>
  <c r="CI107" i="60"/>
  <c r="CJ107" i="60"/>
  <c r="CK107" i="60"/>
  <c r="CL107" i="60"/>
  <c r="CM107" i="60"/>
  <c r="CN107" i="60"/>
  <c r="CO107" i="60"/>
  <c r="CP107" i="60"/>
  <c r="CQ107" i="60"/>
  <c r="CF108" i="60"/>
  <c r="CG108" i="60"/>
  <c r="CH108" i="60"/>
  <c r="CI108" i="60"/>
  <c r="CJ108" i="60"/>
  <c r="CK108" i="60"/>
  <c r="CL108" i="60"/>
  <c r="CM108" i="60"/>
  <c r="CN108" i="60"/>
  <c r="CO108" i="60"/>
  <c r="CP108" i="60"/>
  <c r="CQ108" i="60"/>
  <c r="CF109" i="60"/>
  <c r="CG109" i="60"/>
  <c r="CH109" i="60"/>
  <c r="CI109" i="60"/>
  <c r="CJ109" i="60"/>
  <c r="CK109" i="60"/>
  <c r="CL109" i="60"/>
  <c r="CM109" i="60"/>
  <c r="CN109" i="60"/>
  <c r="CO109" i="60"/>
  <c r="CP109" i="60"/>
  <c r="CQ109" i="60"/>
  <c r="CF110" i="60"/>
  <c r="CG110" i="60"/>
  <c r="CH110" i="60"/>
  <c r="CI110" i="60"/>
  <c r="CJ110" i="60"/>
  <c r="CK110" i="60"/>
  <c r="CL110" i="60"/>
  <c r="CM110" i="60"/>
  <c r="CN110" i="60"/>
  <c r="CO110" i="60"/>
  <c r="CP110" i="60"/>
  <c r="CQ110" i="60"/>
  <c r="CF111" i="60"/>
  <c r="CG111" i="60"/>
  <c r="CH111" i="60"/>
  <c r="CI111" i="60"/>
  <c r="CJ111" i="60"/>
  <c r="CK111" i="60"/>
  <c r="CL111" i="60"/>
  <c r="CM111" i="60"/>
  <c r="CN111" i="60"/>
  <c r="CO111" i="60"/>
  <c r="CP111" i="60"/>
  <c r="CQ111" i="60"/>
  <c r="CF112" i="60"/>
  <c r="CG112" i="60"/>
  <c r="CH112" i="60"/>
  <c r="CI112" i="60"/>
  <c r="CJ112" i="60"/>
  <c r="CK112" i="60"/>
  <c r="CL112" i="60"/>
  <c r="CM112" i="60"/>
  <c r="CN112" i="60"/>
  <c r="CO112" i="60"/>
  <c r="CP112" i="60"/>
  <c r="CQ112" i="60"/>
  <c r="CF113" i="60"/>
  <c r="CG113" i="60"/>
  <c r="CH113" i="60"/>
  <c r="CI113" i="60"/>
  <c r="CJ113" i="60"/>
  <c r="CK113" i="60"/>
  <c r="CL113" i="60"/>
  <c r="CM113" i="60"/>
  <c r="CN113" i="60"/>
  <c r="CO113" i="60"/>
  <c r="CP113" i="60"/>
  <c r="CQ113" i="60"/>
  <c r="CF114" i="60"/>
  <c r="CG114" i="60"/>
  <c r="CH114" i="60"/>
  <c r="CI114" i="60"/>
  <c r="CJ114" i="60"/>
  <c r="CK114" i="60"/>
  <c r="CL114" i="60"/>
  <c r="CM114" i="60"/>
  <c r="CN114" i="60"/>
  <c r="CO114" i="60"/>
  <c r="CP114" i="60"/>
  <c r="CQ114" i="60"/>
  <c r="CF115" i="60"/>
  <c r="CG115" i="60"/>
  <c r="CH115" i="60"/>
  <c r="CI115" i="60"/>
  <c r="CJ115" i="60"/>
  <c r="CK115" i="60"/>
  <c r="CL115" i="60"/>
  <c r="CM115" i="60"/>
  <c r="CN115" i="60"/>
  <c r="CO115" i="60"/>
  <c r="CP115" i="60"/>
  <c r="CQ115" i="60"/>
  <c r="CF116" i="60"/>
  <c r="CG116" i="60"/>
  <c r="CH116" i="60"/>
  <c r="CI116" i="60"/>
  <c r="CJ116" i="60"/>
  <c r="CK116" i="60"/>
  <c r="CL116" i="60"/>
  <c r="CM116" i="60"/>
  <c r="CN116" i="60"/>
  <c r="CO116" i="60"/>
  <c r="CP116" i="60"/>
  <c r="CQ116" i="60"/>
  <c r="CF117" i="60"/>
  <c r="CG117" i="60"/>
  <c r="CH117" i="60"/>
  <c r="CI117" i="60"/>
  <c r="CJ117" i="60"/>
  <c r="CK117" i="60"/>
  <c r="CL117" i="60"/>
  <c r="CM117" i="60"/>
  <c r="CN117" i="60"/>
  <c r="CO117" i="60"/>
  <c r="CP117" i="60"/>
  <c r="CQ117" i="60"/>
  <c r="CF118" i="60"/>
  <c r="CG118" i="60"/>
  <c r="CH118" i="60"/>
  <c r="CI118" i="60"/>
  <c r="CJ118" i="60"/>
  <c r="CK118" i="60"/>
  <c r="CL118" i="60"/>
  <c r="CM118" i="60"/>
  <c r="CN118" i="60"/>
  <c r="CO118" i="60"/>
  <c r="CP118" i="60"/>
  <c r="CQ118" i="60"/>
  <c r="CF119" i="60"/>
  <c r="CG119" i="60"/>
  <c r="CH119" i="60"/>
  <c r="CI119" i="60"/>
  <c r="CJ119" i="60"/>
  <c r="CK119" i="60"/>
  <c r="CL119" i="60"/>
  <c r="CM119" i="60"/>
  <c r="CN119" i="60"/>
  <c r="CO119" i="60"/>
  <c r="CP119" i="60"/>
  <c r="CQ119" i="60"/>
  <c r="CF120" i="60"/>
  <c r="CG120" i="60"/>
  <c r="CH120" i="60"/>
  <c r="CI120" i="60"/>
  <c r="CJ120" i="60"/>
  <c r="CK120" i="60"/>
  <c r="CL120" i="60"/>
  <c r="CM120" i="60"/>
  <c r="CN120" i="60"/>
  <c r="CO120" i="60"/>
  <c r="CP120" i="60"/>
  <c r="CQ120" i="60"/>
  <c r="CF121" i="60"/>
  <c r="CG121" i="60"/>
  <c r="CH121" i="60"/>
  <c r="CI121" i="60"/>
  <c r="CJ121" i="60"/>
  <c r="CK121" i="60"/>
  <c r="CL121" i="60"/>
  <c r="CM121" i="60"/>
  <c r="CN121" i="60"/>
  <c r="CO121" i="60"/>
  <c r="CP121" i="60"/>
  <c r="CQ121" i="60"/>
  <c r="CF122" i="60"/>
  <c r="CG122" i="60"/>
  <c r="CH122" i="60"/>
  <c r="CI122" i="60"/>
  <c r="CJ122" i="60"/>
  <c r="CK122" i="60"/>
  <c r="CL122" i="60"/>
  <c r="CM122" i="60"/>
  <c r="CN122" i="60"/>
  <c r="CO122" i="60"/>
  <c r="CP122" i="60"/>
  <c r="CQ122" i="60"/>
  <c r="CF123" i="60"/>
  <c r="CG123" i="60"/>
  <c r="CH123" i="60"/>
  <c r="CI123" i="60"/>
  <c r="CJ123" i="60"/>
  <c r="CK123" i="60"/>
  <c r="CL123" i="60"/>
  <c r="CM123" i="60"/>
  <c r="CN123" i="60"/>
  <c r="CO123" i="60"/>
  <c r="CP123" i="60"/>
  <c r="CQ123" i="60"/>
  <c r="CF124" i="60"/>
  <c r="CG124" i="60"/>
  <c r="CH124" i="60"/>
  <c r="CI124" i="60"/>
  <c r="CJ124" i="60"/>
  <c r="CK124" i="60"/>
  <c r="CL124" i="60"/>
  <c r="CM124" i="60"/>
  <c r="CN124" i="60"/>
  <c r="CO124" i="60"/>
  <c r="CP124" i="60"/>
  <c r="CQ124" i="60"/>
  <c r="CF125" i="60"/>
  <c r="CG125" i="60"/>
  <c r="CH125" i="60"/>
  <c r="CI125" i="60"/>
  <c r="CJ125" i="60"/>
  <c r="CK125" i="60"/>
  <c r="CL125" i="60"/>
  <c r="CM125" i="60"/>
  <c r="CN125" i="60"/>
  <c r="CO125" i="60"/>
  <c r="CP125" i="60"/>
  <c r="CQ125" i="60"/>
  <c r="CF126" i="60"/>
  <c r="CG126" i="60"/>
  <c r="CH126" i="60"/>
  <c r="CI126" i="60"/>
  <c r="CJ126" i="60"/>
  <c r="CK126" i="60"/>
  <c r="CL126" i="60"/>
  <c r="CM126" i="60"/>
  <c r="CN126" i="60"/>
  <c r="CO126" i="60"/>
  <c r="CP126" i="60"/>
  <c r="CQ126" i="60"/>
  <c r="CF127" i="60"/>
  <c r="CG127" i="60"/>
  <c r="CH127" i="60"/>
  <c r="CI127" i="60"/>
  <c r="CJ127" i="60"/>
  <c r="CK127" i="60"/>
  <c r="CL127" i="60"/>
  <c r="CM127" i="60"/>
  <c r="CN127" i="60"/>
  <c r="CO127" i="60"/>
  <c r="CP127" i="60"/>
  <c r="CQ127" i="60"/>
  <c r="CF128" i="60"/>
  <c r="CG128" i="60"/>
  <c r="CH128" i="60"/>
  <c r="CI128" i="60"/>
  <c r="CJ128" i="60"/>
  <c r="CK128" i="60"/>
  <c r="CL128" i="60"/>
  <c r="CM128" i="60"/>
  <c r="CN128" i="60"/>
  <c r="CO128" i="60"/>
  <c r="CP128" i="60"/>
  <c r="CQ128" i="60"/>
  <c r="CF129" i="60"/>
  <c r="CG129" i="60"/>
  <c r="CH129" i="60"/>
  <c r="CI129" i="60"/>
  <c r="CJ129" i="60"/>
  <c r="CK129" i="60"/>
  <c r="CL129" i="60"/>
  <c r="CM129" i="60"/>
  <c r="CN129" i="60"/>
  <c r="CO129" i="60"/>
  <c r="CP129" i="60"/>
  <c r="CQ129" i="60"/>
  <c r="CF130" i="60"/>
  <c r="CG130" i="60"/>
  <c r="CH130" i="60"/>
  <c r="CI130" i="60"/>
  <c r="CJ130" i="60"/>
  <c r="CK130" i="60"/>
  <c r="CL130" i="60"/>
  <c r="CM130" i="60"/>
  <c r="CN130" i="60"/>
  <c r="CO130" i="60"/>
  <c r="CP130" i="60"/>
  <c r="CQ130" i="60"/>
  <c r="CF131" i="60"/>
  <c r="CG131" i="60"/>
  <c r="CH131" i="60"/>
  <c r="CI131" i="60"/>
  <c r="CJ131" i="60"/>
  <c r="CK131" i="60"/>
  <c r="CL131" i="60"/>
  <c r="CM131" i="60"/>
  <c r="CN131" i="60"/>
  <c r="CO131" i="60"/>
  <c r="CP131" i="60"/>
  <c r="CQ131" i="60"/>
  <c r="CF132" i="60"/>
  <c r="CG132" i="60"/>
  <c r="CH132" i="60"/>
  <c r="CI132" i="60"/>
  <c r="CJ132" i="60"/>
  <c r="CK132" i="60"/>
  <c r="CL132" i="60"/>
  <c r="CM132" i="60"/>
  <c r="CN132" i="60"/>
  <c r="CO132" i="60"/>
  <c r="CP132" i="60"/>
  <c r="CQ132" i="60"/>
  <c r="CF133" i="60"/>
  <c r="CG133" i="60"/>
  <c r="CH133" i="60"/>
  <c r="CI133" i="60"/>
  <c r="CJ133" i="60"/>
  <c r="CK133" i="60"/>
  <c r="CL133" i="60"/>
  <c r="CM133" i="60"/>
  <c r="CN133" i="60"/>
  <c r="CO133" i="60"/>
  <c r="CP133" i="60"/>
  <c r="CQ133" i="60"/>
  <c r="CF134" i="60"/>
  <c r="CG134" i="60"/>
  <c r="CH134" i="60"/>
  <c r="CI134" i="60"/>
  <c r="CJ134" i="60"/>
  <c r="CK134" i="60"/>
  <c r="CL134" i="60"/>
  <c r="CM134" i="60"/>
  <c r="CN134" i="60"/>
  <c r="CO134" i="60"/>
  <c r="CP134" i="60"/>
  <c r="CQ134" i="60"/>
  <c r="CF135" i="60"/>
  <c r="CG135" i="60"/>
  <c r="CH135" i="60"/>
  <c r="CI135" i="60"/>
  <c r="CJ135" i="60"/>
  <c r="CK135" i="60"/>
  <c r="CL135" i="60"/>
  <c r="CM135" i="60"/>
  <c r="CN135" i="60"/>
  <c r="CO135" i="60"/>
  <c r="CP135" i="60"/>
  <c r="CQ135" i="60"/>
  <c r="CF136" i="60"/>
  <c r="CG136" i="60"/>
  <c r="CH136" i="60"/>
  <c r="CI136" i="60"/>
  <c r="CJ136" i="60"/>
  <c r="CK136" i="60"/>
  <c r="CL136" i="60"/>
  <c r="CM136" i="60"/>
  <c r="CN136" i="60"/>
  <c r="CO136" i="60"/>
  <c r="CP136" i="60"/>
  <c r="CQ136" i="60"/>
  <c r="CF137" i="60"/>
  <c r="CG137" i="60"/>
  <c r="CH137" i="60"/>
  <c r="CI137" i="60"/>
  <c r="CJ137" i="60"/>
  <c r="CK137" i="60"/>
  <c r="CL137" i="60"/>
  <c r="CM137" i="60"/>
  <c r="CN137" i="60"/>
  <c r="CO137" i="60"/>
  <c r="CP137" i="60"/>
  <c r="CQ137" i="60"/>
  <c r="CF138" i="60"/>
  <c r="CG138" i="60"/>
  <c r="CH138" i="60"/>
  <c r="CI138" i="60"/>
  <c r="CJ138" i="60"/>
  <c r="CK138" i="60"/>
  <c r="CL138" i="60"/>
  <c r="CM138" i="60"/>
  <c r="CN138" i="60"/>
  <c r="CO138" i="60"/>
  <c r="CP138" i="60"/>
  <c r="CQ138" i="60"/>
  <c r="CF139" i="60"/>
  <c r="CG139" i="60"/>
  <c r="CH139" i="60"/>
  <c r="CI139" i="60"/>
  <c r="CJ139" i="60"/>
  <c r="CK139" i="60"/>
  <c r="CL139" i="60"/>
  <c r="CM139" i="60"/>
  <c r="CN139" i="60"/>
  <c r="CO139" i="60"/>
  <c r="CP139" i="60"/>
  <c r="CQ139" i="60"/>
  <c r="CF140" i="60"/>
  <c r="CG140" i="60"/>
  <c r="CH140" i="60"/>
  <c r="CI140" i="60"/>
  <c r="CJ140" i="60"/>
  <c r="CK140" i="60"/>
  <c r="CL140" i="60"/>
  <c r="CM140" i="60"/>
  <c r="CN140" i="60"/>
  <c r="CO140" i="60"/>
  <c r="CP140" i="60"/>
  <c r="CQ140" i="60"/>
  <c r="CF141" i="60"/>
  <c r="CG141" i="60"/>
  <c r="CH141" i="60"/>
  <c r="CI141" i="60"/>
  <c r="CJ141" i="60"/>
  <c r="CK141" i="60"/>
  <c r="CL141" i="60"/>
  <c r="CM141" i="60"/>
  <c r="CN141" i="60"/>
  <c r="CO141" i="60"/>
  <c r="CP141" i="60"/>
  <c r="CQ141" i="60"/>
  <c r="CF142" i="60"/>
  <c r="CG142" i="60"/>
  <c r="CH142" i="60"/>
  <c r="CI142" i="60"/>
  <c r="CJ142" i="60"/>
  <c r="CK142" i="60"/>
  <c r="CL142" i="60"/>
  <c r="CM142" i="60"/>
  <c r="CN142" i="60"/>
  <c r="CO142" i="60"/>
  <c r="CP142" i="60"/>
  <c r="CQ142" i="60"/>
  <c r="CF143" i="60"/>
  <c r="CG143" i="60"/>
  <c r="CH143" i="60"/>
  <c r="CI143" i="60"/>
  <c r="CJ143" i="60"/>
  <c r="CK143" i="60"/>
  <c r="CL143" i="60"/>
  <c r="CM143" i="60"/>
  <c r="CN143" i="60"/>
  <c r="CO143" i="60"/>
  <c r="CP143" i="60"/>
  <c r="CQ143" i="60"/>
  <c r="CF144" i="60"/>
  <c r="CG144" i="60"/>
  <c r="CH144" i="60"/>
  <c r="CI144" i="60"/>
  <c r="CJ144" i="60"/>
  <c r="CK144" i="60"/>
  <c r="CL144" i="60"/>
  <c r="CM144" i="60"/>
  <c r="CN144" i="60"/>
  <c r="CO144" i="60"/>
  <c r="CP144" i="60"/>
  <c r="CQ144" i="60"/>
  <c r="CF145" i="60"/>
  <c r="CG145" i="60"/>
  <c r="CH145" i="60"/>
  <c r="CI145" i="60"/>
  <c r="CJ145" i="60"/>
  <c r="CK145" i="60"/>
  <c r="CL145" i="60"/>
  <c r="CM145" i="60"/>
  <c r="CN145" i="60"/>
  <c r="CO145" i="60"/>
  <c r="CP145" i="60"/>
  <c r="CQ145" i="60"/>
  <c r="CF146" i="60"/>
  <c r="CG146" i="60"/>
  <c r="CH146" i="60"/>
  <c r="CI146" i="60"/>
  <c r="CJ146" i="60"/>
  <c r="CK146" i="60"/>
  <c r="CL146" i="60"/>
  <c r="CM146" i="60"/>
  <c r="CN146" i="60"/>
  <c r="CO146" i="60"/>
  <c r="CP146" i="60"/>
  <c r="CQ146" i="60"/>
  <c r="CF147" i="60"/>
  <c r="CG147" i="60"/>
  <c r="CH147" i="60"/>
  <c r="CI147" i="60"/>
  <c r="CJ147" i="60"/>
  <c r="CK147" i="60"/>
  <c r="CL147" i="60"/>
  <c r="CM147" i="60"/>
  <c r="CN147" i="60"/>
  <c r="CO147" i="60"/>
  <c r="CP147" i="60"/>
  <c r="CQ147" i="60"/>
  <c r="CF148" i="60"/>
  <c r="CG148" i="60"/>
  <c r="CH148" i="60"/>
  <c r="CI148" i="60"/>
  <c r="CJ148" i="60"/>
  <c r="CK148" i="60"/>
  <c r="CL148" i="60"/>
  <c r="CM148" i="60"/>
  <c r="CN148" i="60"/>
  <c r="CO148" i="60"/>
  <c r="CP148" i="60"/>
  <c r="CQ148" i="60"/>
  <c r="CF149" i="60"/>
  <c r="CG149" i="60"/>
  <c r="CH149" i="60"/>
  <c r="CI149" i="60"/>
  <c r="CJ149" i="60"/>
  <c r="CK149" i="60"/>
  <c r="CL149" i="60"/>
  <c r="CM149" i="60"/>
  <c r="CN149" i="60"/>
  <c r="CO149" i="60"/>
  <c r="CP149" i="60"/>
  <c r="CQ149" i="60"/>
  <c r="CF150" i="60"/>
  <c r="CG150" i="60"/>
  <c r="CH150" i="60"/>
  <c r="CI150" i="60"/>
  <c r="CJ150" i="60"/>
  <c r="CK150" i="60"/>
  <c r="CL150" i="60"/>
  <c r="CM150" i="60"/>
  <c r="CN150" i="60"/>
  <c r="CO150" i="60"/>
  <c r="CP150" i="60"/>
  <c r="CQ150" i="60"/>
  <c r="CF151" i="60"/>
  <c r="CG151" i="60"/>
  <c r="CH151" i="60"/>
  <c r="CI151" i="60"/>
  <c r="CJ151" i="60"/>
  <c r="CK151" i="60"/>
  <c r="CL151" i="60"/>
  <c r="CM151" i="60"/>
  <c r="CN151" i="60"/>
  <c r="CO151" i="60"/>
  <c r="CP151" i="60"/>
  <c r="CQ151" i="60"/>
  <c r="CF152" i="60"/>
  <c r="CG152" i="60"/>
  <c r="CH152" i="60"/>
  <c r="CI152" i="60"/>
  <c r="CJ152" i="60"/>
  <c r="CK152" i="60"/>
  <c r="CL152" i="60"/>
  <c r="CM152" i="60"/>
  <c r="CN152" i="60"/>
  <c r="CO152" i="60"/>
  <c r="CP152" i="60"/>
  <c r="CQ152" i="60"/>
  <c r="CF153" i="60"/>
  <c r="CG153" i="60"/>
  <c r="CH153" i="60"/>
  <c r="CI153" i="60"/>
  <c r="CJ153" i="60"/>
  <c r="CK153" i="60"/>
  <c r="CL153" i="60"/>
  <c r="CM153" i="60"/>
  <c r="CN153" i="60"/>
  <c r="CO153" i="60"/>
  <c r="CP153" i="60"/>
  <c r="CQ153" i="60"/>
  <c r="CF154" i="60"/>
  <c r="CG154" i="60"/>
  <c r="CH154" i="60"/>
  <c r="CI154" i="60"/>
  <c r="CJ154" i="60"/>
  <c r="CK154" i="60"/>
  <c r="CL154" i="60"/>
  <c r="CM154" i="60"/>
  <c r="CN154" i="60"/>
  <c r="CO154" i="60"/>
  <c r="CP154" i="60"/>
  <c r="CQ154" i="60"/>
  <c r="CF155" i="60"/>
  <c r="CG155" i="60"/>
  <c r="CH155" i="60"/>
  <c r="CI155" i="60"/>
  <c r="CJ155" i="60"/>
  <c r="CK155" i="60"/>
  <c r="CL155" i="60"/>
  <c r="CM155" i="60"/>
  <c r="CN155" i="60"/>
  <c r="CO155" i="60"/>
  <c r="CP155" i="60"/>
  <c r="CQ155" i="60"/>
  <c r="CF156" i="60"/>
  <c r="CG156" i="60"/>
  <c r="CH156" i="60"/>
  <c r="CI156" i="60"/>
  <c r="CJ156" i="60"/>
  <c r="CK156" i="60"/>
  <c r="CL156" i="60"/>
  <c r="CM156" i="60"/>
  <c r="CN156" i="60"/>
  <c r="CO156" i="60"/>
  <c r="CP156" i="60"/>
  <c r="CQ156" i="60"/>
  <c r="CF157" i="60"/>
  <c r="CG157" i="60"/>
  <c r="CH157" i="60"/>
  <c r="CI157" i="60"/>
  <c r="CJ157" i="60"/>
  <c r="CK157" i="60"/>
  <c r="CL157" i="60"/>
  <c r="CM157" i="60"/>
  <c r="CN157" i="60"/>
  <c r="CO157" i="60"/>
  <c r="CP157" i="60"/>
  <c r="CQ157" i="60"/>
  <c r="CF158" i="60"/>
  <c r="CG158" i="60"/>
  <c r="CH158" i="60"/>
  <c r="CI158" i="60"/>
  <c r="CJ158" i="60"/>
  <c r="CK158" i="60"/>
  <c r="CL158" i="60"/>
  <c r="CM158" i="60"/>
  <c r="CN158" i="60"/>
  <c r="CO158" i="60"/>
  <c r="CP158" i="60"/>
  <c r="CQ158" i="60"/>
  <c r="CF159" i="60"/>
  <c r="CG159" i="60"/>
  <c r="CH159" i="60"/>
  <c r="CI159" i="60"/>
  <c r="CJ159" i="60"/>
  <c r="CK159" i="60"/>
  <c r="CL159" i="60"/>
  <c r="CM159" i="60"/>
  <c r="CN159" i="60"/>
  <c r="CO159" i="60"/>
  <c r="CP159" i="60"/>
  <c r="CQ159" i="60"/>
  <c r="CF160" i="60"/>
  <c r="CG160" i="60"/>
  <c r="CH160" i="60"/>
  <c r="CI160" i="60"/>
  <c r="CJ160" i="60"/>
  <c r="CK160" i="60"/>
  <c r="CL160" i="60"/>
  <c r="CM160" i="60"/>
  <c r="CN160" i="60"/>
  <c r="CO160" i="60"/>
  <c r="CP160" i="60"/>
  <c r="CQ160" i="60"/>
  <c r="CF161" i="60"/>
  <c r="CG161" i="60"/>
  <c r="CH161" i="60"/>
  <c r="CI161" i="60"/>
  <c r="CJ161" i="60"/>
  <c r="CK161" i="60"/>
  <c r="CL161" i="60"/>
  <c r="CM161" i="60"/>
  <c r="CN161" i="60"/>
  <c r="CO161" i="60"/>
  <c r="CP161" i="60"/>
  <c r="CQ161" i="60"/>
  <c r="CF162" i="60"/>
  <c r="CG162" i="60"/>
  <c r="CH162" i="60"/>
  <c r="CI162" i="60"/>
  <c r="CJ162" i="60"/>
  <c r="CK162" i="60"/>
  <c r="CL162" i="60"/>
  <c r="CM162" i="60"/>
  <c r="CN162" i="60"/>
  <c r="CO162" i="60"/>
  <c r="CP162" i="60"/>
  <c r="CQ162" i="60"/>
  <c r="CF163" i="60"/>
  <c r="CG163" i="60"/>
  <c r="CH163" i="60"/>
  <c r="CI163" i="60"/>
  <c r="CJ163" i="60"/>
  <c r="CK163" i="60"/>
  <c r="CL163" i="60"/>
  <c r="CM163" i="60"/>
  <c r="CN163" i="60"/>
  <c r="CO163" i="60"/>
  <c r="CP163" i="60"/>
  <c r="CQ163" i="60"/>
  <c r="CF164" i="60"/>
  <c r="CG164" i="60"/>
  <c r="CH164" i="60"/>
  <c r="CI164" i="60"/>
  <c r="CJ164" i="60"/>
  <c r="CK164" i="60"/>
  <c r="CL164" i="60"/>
  <c r="CM164" i="60"/>
  <c r="CN164" i="60"/>
  <c r="CO164" i="60"/>
  <c r="CP164" i="60"/>
  <c r="CQ164" i="60"/>
  <c r="CF165" i="60"/>
  <c r="CG165" i="60"/>
  <c r="CH165" i="60"/>
  <c r="CI165" i="60"/>
  <c r="CJ165" i="60"/>
  <c r="CK165" i="60"/>
  <c r="CL165" i="60"/>
  <c r="CM165" i="60"/>
  <c r="CN165" i="60"/>
  <c r="CO165" i="60"/>
  <c r="CP165" i="60"/>
  <c r="CQ165" i="60"/>
  <c r="CF166" i="60"/>
  <c r="CG166" i="60"/>
  <c r="CH166" i="60"/>
  <c r="CI166" i="60"/>
  <c r="CJ166" i="60"/>
  <c r="CK166" i="60"/>
  <c r="CL166" i="60"/>
  <c r="CM166" i="60"/>
  <c r="CN166" i="60"/>
  <c r="CO166" i="60"/>
  <c r="CP166" i="60"/>
  <c r="CQ166" i="60"/>
  <c r="CF167" i="60"/>
  <c r="CG167" i="60"/>
  <c r="CH167" i="60"/>
  <c r="CI167" i="60"/>
  <c r="CJ167" i="60"/>
  <c r="CK167" i="60"/>
  <c r="CL167" i="60"/>
  <c r="CM167" i="60"/>
  <c r="CN167" i="60"/>
  <c r="CO167" i="60"/>
  <c r="CP167" i="60"/>
  <c r="CQ167" i="60"/>
  <c r="CF168" i="60"/>
  <c r="CG168" i="60"/>
  <c r="CH168" i="60"/>
  <c r="CI168" i="60"/>
  <c r="CJ168" i="60"/>
  <c r="CK168" i="60"/>
  <c r="CL168" i="60"/>
  <c r="CM168" i="60"/>
  <c r="CN168" i="60"/>
  <c r="CO168" i="60"/>
  <c r="CP168" i="60"/>
  <c r="CQ168" i="60"/>
  <c r="CF169" i="60"/>
  <c r="CG169" i="60"/>
  <c r="CH169" i="60"/>
  <c r="CI169" i="60"/>
  <c r="CJ169" i="60"/>
  <c r="CK169" i="60"/>
  <c r="CL169" i="60"/>
  <c r="CM169" i="60"/>
  <c r="CN169" i="60"/>
  <c r="CO169" i="60"/>
  <c r="CP169" i="60"/>
  <c r="CQ169" i="60"/>
  <c r="CF170" i="60"/>
  <c r="CG170" i="60"/>
  <c r="CH170" i="60"/>
  <c r="CI170" i="60"/>
  <c r="CJ170" i="60"/>
  <c r="CK170" i="60"/>
  <c r="CL170" i="60"/>
  <c r="CM170" i="60"/>
  <c r="CN170" i="60"/>
  <c r="CO170" i="60"/>
  <c r="CP170" i="60"/>
  <c r="CQ170" i="60"/>
  <c r="CF171" i="60"/>
  <c r="CG171" i="60"/>
  <c r="CH171" i="60"/>
  <c r="CI171" i="60"/>
  <c r="CJ171" i="60"/>
  <c r="CK171" i="60"/>
  <c r="CL171" i="60"/>
  <c r="CM171" i="60"/>
  <c r="CN171" i="60"/>
  <c r="CO171" i="60"/>
  <c r="CP171" i="60"/>
  <c r="CQ171" i="60"/>
  <c r="CF172" i="60"/>
  <c r="CG172" i="60"/>
  <c r="CH172" i="60"/>
  <c r="CI172" i="60"/>
  <c r="CJ172" i="60"/>
  <c r="CK172" i="60"/>
  <c r="CL172" i="60"/>
  <c r="CM172" i="60"/>
  <c r="CN172" i="60"/>
  <c r="CO172" i="60"/>
  <c r="CP172" i="60"/>
  <c r="CQ172" i="60"/>
  <c r="CF173" i="60"/>
  <c r="CG173" i="60"/>
  <c r="CH173" i="60"/>
  <c r="CI173" i="60"/>
  <c r="CJ173" i="60"/>
  <c r="CK173" i="60"/>
  <c r="CL173" i="60"/>
  <c r="CM173" i="60"/>
  <c r="CN173" i="60"/>
  <c r="CO173" i="60"/>
  <c r="CP173" i="60"/>
  <c r="CQ173" i="60"/>
  <c r="CF174" i="60"/>
  <c r="CG174" i="60"/>
  <c r="CH174" i="60"/>
  <c r="CI174" i="60"/>
  <c r="CJ174" i="60"/>
  <c r="CK174" i="60"/>
  <c r="CL174" i="60"/>
  <c r="CM174" i="60"/>
  <c r="CN174" i="60"/>
  <c r="CO174" i="60"/>
  <c r="CP174" i="60"/>
  <c r="CQ174" i="60"/>
  <c r="CF175" i="60"/>
  <c r="CG175" i="60"/>
  <c r="CH175" i="60"/>
  <c r="CI175" i="60"/>
  <c r="CJ175" i="60"/>
  <c r="CK175" i="60"/>
  <c r="CL175" i="60"/>
  <c r="CM175" i="60"/>
  <c r="CN175" i="60"/>
  <c r="CO175" i="60"/>
  <c r="CP175" i="60"/>
  <c r="CQ175" i="60"/>
  <c r="CF176" i="60"/>
  <c r="CG176" i="60"/>
  <c r="CH176" i="60"/>
  <c r="CI176" i="60"/>
  <c r="CJ176" i="60"/>
  <c r="CK176" i="60"/>
  <c r="CL176" i="60"/>
  <c r="CM176" i="60"/>
  <c r="CN176" i="60"/>
  <c r="CO176" i="60"/>
  <c r="CP176" i="60"/>
  <c r="CQ176" i="60"/>
  <c r="CF177" i="60"/>
  <c r="CG177" i="60"/>
  <c r="CH177" i="60"/>
  <c r="CI177" i="60"/>
  <c r="CJ177" i="60"/>
  <c r="CK177" i="60"/>
  <c r="CL177" i="60"/>
  <c r="CM177" i="60"/>
  <c r="CN177" i="60"/>
  <c r="CO177" i="60"/>
  <c r="CP177" i="60"/>
  <c r="CQ177" i="60"/>
  <c r="CF178" i="60"/>
  <c r="CG178" i="60"/>
  <c r="CH178" i="60"/>
  <c r="CI178" i="60"/>
  <c r="CJ178" i="60"/>
  <c r="CK178" i="60"/>
  <c r="CL178" i="60"/>
  <c r="CM178" i="60"/>
  <c r="CN178" i="60"/>
  <c r="CO178" i="60"/>
  <c r="CP178" i="60"/>
  <c r="CQ178" i="60"/>
  <c r="CF179" i="60"/>
  <c r="CG179" i="60"/>
  <c r="CH179" i="60"/>
  <c r="CI179" i="60"/>
  <c r="CJ179" i="60"/>
  <c r="CK179" i="60"/>
  <c r="CL179" i="60"/>
  <c r="CM179" i="60"/>
  <c r="CN179" i="60"/>
  <c r="CO179" i="60"/>
  <c r="CP179" i="60"/>
  <c r="CQ179" i="60"/>
  <c r="CF180" i="60"/>
  <c r="CG180" i="60"/>
  <c r="CH180" i="60"/>
  <c r="CI180" i="60"/>
  <c r="CJ180" i="60"/>
  <c r="CK180" i="60"/>
  <c r="CL180" i="60"/>
  <c r="CM180" i="60"/>
  <c r="CN180" i="60"/>
  <c r="CO180" i="60"/>
  <c r="CP180" i="60"/>
  <c r="CQ180" i="60"/>
  <c r="CF181" i="60"/>
  <c r="CG181" i="60"/>
  <c r="CH181" i="60"/>
  <c r="CI181" i="60"/>
  <c r="CJ181" i="60"/>
  <c r="CK181" i="60"/>
  <c r="CL181" i="60"/>
  <c r="CM181" i="60"/>
  <c r="CN181" i="60"/>
  <c r="CO181" i="60"/>
  <c r="CP181" i="60"/>
  <c r="CQ181" i="60"/>
  <c r="CF182" i="60"/>
  <c r="CG182" i="60"/>
  <c r="CH182" i="60"/>
  <c r="CI182" i="60"/>
  <c r="CJ182" i="60"/>
  <c r="CK182" i="60"/>
  <c r="CL182" i="60"/>
  <c r="CM182" i="60"/>
  <c r="CN182" i="60"/>
  <c r="CO182" i="60"/>
  <c r="CP182" i="60"/>
  <c r="CQ182" i="60"/>
  <c r="CF183" i="60"/>
  <c r="CG183" i="60"/>
  <c r="CH183" i="60"/>
  <c r="CI183" i="60"/>
  <c r="CJ183" i="60"/>
  <c r="CK183" i="60"/>
  <c r="CL183" i="60"/>
  <c r="CM183" i="60"/>
  <c r="CN183" i="60"/>
  <c r="CO183" i="60"/>
  <c r="CP183" i="60"/>
  <c r="CQ183" i="60"/>
  <c r="CF184" i="60"/>
  <c r="CG184" i="60"/>
  <c r="CH184" i="60"/>
  <c r="CI184" i="60"/>
  <c r="CJ184" i="60"/>
  <c r="CK184" i="60"/>
  <c r="CL184" i="60"/>
  <c r="CM184" i="60"/>
  <c r="CN184" i="60"/>
  <c r="CO184" i="60"/>
  <c r="CP184" i="60"/>
  <c r="CQ184" i="60"/>
  <c r="CF185" i="60"/>
  <c r="CG185" i="60"/>
  <c r="CH185" i="60"/>
  <c r="CI185" i="60"/>
  <c r="CJ185" i="60"/>
  <c r="CK185" i="60"/>
  <c r="CL185" i="60"/>
  <c r="CM185" i="60"/>
  <c r="CN185" i="60"/>
  <c r="CO185" i="60"/>
  <c r="CP185" i="60"/>
  <c r="CQ185" i="60"/>
  <c r="CF186" i="60"/>
  <c r="CG186" i="60"/>
  <c r="CH186" i="60"/>
  <c r="CI186" i="60"/>
  <c r="CJ186" i="60"/>
  <c r="CK186" i="60"/>
  <c r="CL186" i="60"/>
  <c r="CM186" i="60"/>
  <c r="CN186" i="60"/>
  <c r="CO186" i="60"/>
  <c r="CP186" i="60"/>
  <c r="CQ186" i="60"/>
  <c r="CF187" i="60"/>
  <c r="CG187" i="60"/>
  <c r="CH187" i="60"/>
  <c r="CI187" i="60"/>
  <c r="CJ187" i="60"/>
  <c r="CK187" i="60"/>
  <c r="CL187" i="60"/>
  <c r="CM187" i="60"/>
  <c r="CN187" i="60"/>
  <c r="CO187" i="60"/>
  <c r="CP187" i="60"/>
  <c r="CQ187" i="60"/>
  <c r="CF188" i="60"/>
  <c r="CG188" i="60"/>
  <c r="CH188" i="60"/>
  <c r="CI188" i="60"/>
  <c r="CJ188" i="60"/>
  <c r="CK188" i="60"/>
  <c r="CL188" i="60"/>
  <c r="CM188" i="60"/>
  <c r="CN188" i="60"/>
  <c r="CO188" i="60"/>
  <c r="CP188" i="60"/>
  <c r="CQ188" i="60"/>
  <c r="CF189" i="60"/>
  <c r="CG189" i="60"/>
  <c r="CH189" i="60"/>
  <c r="CI189" i="60"/>
  <c r="CJ189" i="60"/>
  <c r="CK189" i="60"/>
  <c r="CL189" i="60"/>
  <c r="CM189" i="60"/>
  <c r="CN189" i="60"/>
  <c r="CO189" i="60"/>
  <c r="CP189" i="60"/>
  <c r="CQ189" i="60"/>
  <c r="CF190" i="60"/>
  <c r="CG190" i="60"/>
  <c r="CH190" i="60"/>
  <c r="CI190" i="60"/>
  <c r="CJ190" i="60"/>
  <c r="CK190" i="60"/>
  <c r="CL190" i="60"/>
  <c r="CM190" i="60"/>
  <c r="CN190" i="60"/>
  <c r="CO190" i="60"/>
  <c r="CP190" i="60"/>
  <c r="CQ190" i="60"/>
  <c r="CF191" i="60"/>
  <c r="CG191" i="60"/>
  <c r="CH191" i="60"/>
  <c r="CI191" i="60"/>
  <c r="CJ191" i="60"/>
  <c r="CK191" i="60"/>
  <c r="CL191" i="60"/>
  <c r="CM191" i="60"/>
  <c r="CN191" i="60"/>
  <c r="CO191" i="60"/>
  <c r="CP191" i="60"/>
  <c r="CQ191" i="60"/>
  <c r="CF192" i="60"/>
  <c r="CG192" i="60"/>
  <c r="CH192" i="60"/>
  <c r="CI192" i="60"/>
  <c r="CJ192" i="60"/>
  <c r="CK192" i="60"/>
  <c r="CL192" i="60"/>
  <c r="CM192" i="60"/>
  <c r="CN192" i="60"/>
  <c r="CO192" i="60"/>
  <c r="CP192" i="60"/>
  <c r="CQ192" i="60"/>
  <c r="CF193" i="60"/>
  <c r="CG193" i="60"/>
  <c r="CH193" i="60"/>
  <c r="CI193" i="60"/>
  <c r="CJ193" i="60"/>
  <c r="CK193" i="60"/>
  <c r="CL193" i="60"/>
  <c r="CM193" i="60"/>
  <c r="CN193" i="60"/>
  <c r="CO193" i="60"/>
  <c r="CP193" i="60"/>
  <c r="CQ193" i="60"/>
  <c r="CF194" i="60"/>
  <c r="CG194" i="60"/>
  <c r="CH194" i="60"/>
  <c r="CI194" i="60"/>
  <c r="CJ194" i="60"/>
  <c r="CK194" i="60"/>
  <c r="CL194" i="60"/>
  <c r="CM194" i="60"/>
  <c r="CN194" i="60"/>
  <c r="CO194" i="60"/>
  <c r="CP194" i="60"/>
  <c r="CQ194" i="60"/>
  <c r="CF195" i="60"/>
  <c r="CG195" i="60"/>
  <c r="CH195" i="60"/>
  <c r="CI195" i="60"/>
  <c r="CJ195" i="60"/>
  <c r="CK195" i="60"/>
  <c r="CL195" i="60"/>
  <c r="CM195" i="60"/>
  <c r="CN195" i="60"/>
  <c r="CO195" i="60"/>
  <c r="CP195" i="60"/>
  <c r="CQ195" i="60"/>
  <c r="CF196" i="60"/>
  <c r="CG196" i="60"/>
  <c r="CH196" i="60"/>
  <c r="CI196" i="60"/>
  <c r="CJ196" i="60"/>
  <c r="CK196" i="60"/>
  <c r="CL196" i="60"/>
  <c r="CM196" i="60"/>
  <c r="CN196" i="60"/>
  <c r="CO196" i="60"/>
  <c r="CP196" i="60"/>
  <c r="CQ196" i="60"/>
  <c r="CF197" i="60"/>
  <c r="CG197" i="60"/>
  <c r="CH197" i="60"/>
  <c r="CI197" i="60"/>
  <c r="CJ197" i="60"/>
  <c r="CK197" i="60"/>
  <c r="CL197" i="60"/>
  <c r="CM197" i="60"/>
  <c r="CN197" i="60"/>
  <c r="CO197" i="60"/>
  <c r="CP197" i="60"/>
  <c r="CQ197" i="60"/>
  <c r="CF198" i="60"/>
  <c r="CG198" i="60"/>
  <c r="CH198" i="60"/>
  <c r="CI198" i="60"/>
  <c r="CJ198" i="60"/>
  <c r="CK198" i="60"/>
  <c r="CL198" i="60"/>
  <c r="CM198" i="60"/>
  <c r="CN198" i="60"/>
  <c r="CO198" i="60"/>
  <c r="CP198" i="60"/>
  <c r="CQ198" i="60"/>
  <c r="CF199" i="60"/>
  <c r="CG199" i="60"/>
  <c r="CH199" i="60"/>
  <c r="CI199" i="60"/>
  <c r="CJ199" i="60"/>
  <c r="CK199" i="60"/>
  <c r="CL199" i="60"/>
  <c r="CM199" i="60"/>
  <c r="CN199" i="60"/>
  <c r="CO199" i="60"/>
  <c r="CP199" i="60"/>
  <c r="CQ199" i="60"/>
  <c r="CF200" i="60"/>
  <c r="CG200" i="60"/>
  <c r="CH200" i="60"/>
  <c r="CI200" i="60"/>
  <c r="CJ200" i="60"/>
  <c r="CK200" i="60"/>
  <c r="CL200" i="60"/>
  <c r="CM200" i="60"/>
  <c r="CN200" i="60"/>
  <c r="CO200" i="60"/>
  <c r="CP200" i="60"/>
  <c r="CQ200" i="60"/>
  <c r="CF201" i="60"/>
  <c r="CG201" i="60"/>
  <c r="CH201" i="60"/>
  <c r="CI201" i="60"/>
  <c r="CJ201" i="60"/>
  <c r="CK201" i="60"/>
  <c r="CL201" i="60"/>
  <c r="CM201" i="60"/>
  <c r="CN201" i="60"/>
  <c r="CO201" i="60"/>
  <c r="CP201" i="60"/>
  <c r="CQ201" i="60"/>
  <c r="CF202" i="60"/>
  <c r="CG202" i="60"/>
  <c r="CH202" i="60"/>
  <c r="CI202" i="60"/>
  <c r="CJ202" i="60"/>
  <c r="CK202" i="60"/>
  <c r="CL202" i="60"/>
  <c r="CM202" i="60"/>
  <c r="CN202" i="60"/>
  <c r="CO202" i="60"/>
  <c r="CP202" i="60"/>
  <c r="CQ202" i="60"/>
  <c r="CF203" i="60"/>
  <c r="CG203" i="60"/>
  <c r="CH203" i="60"/>
  <c r="CI203" i="60"/>
  <c r="CJ203" i="60"/>
  <c r="CK203" i="60"/>
  <c r="CL203" i="60"/>
  <c r="CM203" i="60"/>
  <c r="CN203" i="60"/>
  <c r="CO203" i="60"/>
  <c r="CP203" i="60"/>
  <c r="CQ203" i="60"/>
  <c r="CF204" i="60"/>
  <c r="CG204" i="60"/>
  <c r="CH204" i="60"/>
  <c r="CI204" i="60"/>
  <c r="CJ204" i="60"/>
  <c r="CK204" i="60"/>
  <c r="CL204" i="60"/>
  <c r="CM204" i="60"/>
  <c r="CN204" i="60"/>
  <c r="CO204" i="60"/>
  <c r="CP204" i="60"/>
  <c r="CQ204" i="60"/>
  <c r="CF205" i="60"/>
  <c r="CG205" i="60"/>
  <c r="CH205" i="60"/>
  <c r="CI205" i="60"/>
  <c r="CJ205" i="60"/>
  <c r="CK205" i="60"/>
  <c r="CL205" i="60"/>
  <c r="CM205" i="60"/>
  <c r="CN205" i="60"/>
  <c r="CO205" i="60"/>
  <c r="CP205" i="60"/>
  <c r="CQ205" i="60"/>
  <c r="CF206" i="60"/>
  <c r="CG206" i="60"/>
  <c r="CH206" i="60"/>
  <c r="CI206" i="60"/>
  <c r="CJ206" i="60"/>
  <c r="CK206" i="60"/>
  <c r="CL206" i="60"/>
  <c r="CM206" i="60"/>
  <c r="CN206" i="60"/>
  <c r="CO206" i="60"/>
  <c r="CP206" i="60"/>
  <c r="CQ206" i="60"/>
  <c r="CF207" i="60"/>
  <c r="CG207" i="60"/>
  <c r="CH207" i="60"/>
  <c r="CI207" i="60"/>
  <c r="CJ207" i="60"/>
  <c r="CK207" i="60"/>
  <c r="CL207" i="60"/>
  <c r="CM207" i="60"/>
  <c r="CN207" i="60"/>
  <c r="CO207" i="60"/>
  <c r="CP207" i="60"/>
  <c r="CQ207" i="60"/>
  <c r="CF208" i="60"/>
  <c r="CG208" i="60"/>
  <c r="CH208" i="60"/>
  <c r="CI208" i="60"/>
  <c r="CJ208" i="60"/>
  <c r="CK208" i="60"/>
  <c r="CL208" i="60"/>
  <c r="CM208" i="60"/>
  <c r="CN208" i="60"/>
  <c r="CO208" i="60"/>
  <c r="CP208" i="60"/>
  <c r="CQ208" i="60"/>
  <c r="CF209" i="60"/>
  <c r="CG209" i="60"/>
  <c r="CH209" i="60"/>
  <c r="CI209" i="60"/>
  <c r="CJ209" i="60"/>
  <c r="CK209" i="60"/>
  <c r="CL209" i="60"/>
  <c r="CM209" i="60"/>
  <c r="CN209" i="60"/>
  <c r="CO209" i="60"/>
  <c r="CP209" i="60"/>
  <c r="CQ209" i="60"/>
  <c r="CF210" i="60"/>
  <c r="CG210" i="60"/>
  <c r="CH210" i="60"/>
  <c r="CI210" i="60"/>
  <c r="CJ210" i="60"/>
  <c r="CK210" i="60"/>
  <c r="CL210" i="60"/>
  <c r="CM210" i="60"/>
  <c r="CN210" i="60"/>
  <c r="CO210" i="60"/>
  <c r="CP210" i="60"/>
  <c r="CQ210" i="60"/>
  <c r="CF211" i="60"/>
  <c r="CG211" i="60"/>
  <c r="CH211" i="60"/>
  <c r="CI211" i="60"/>
  <c r="CJ211" i="60"/>
  <c r="CK211" i="60"/>
  <c r="CL211" i="60"/>
  <c r="CM211" i="60"/>
  <c r="CN211" i="60"/>
  <c r="CO211" i="60"/>
  <c r="CP211" i="60"/>
  <c r="CQ211" i="60"/>
  <c r="CF212" i="60"/>
  <c r="CG212" i="60"/>
  <c r="CH212" i="60"/>
  <c r="CI212" i="60"/>
  <c r="CJ212" i="60"/>
  <c r="CK212" i="60"/>
  <c r="CL212" i="60"/>
  <c r="CM212" i="60"/>
  <c r="CN212" i="60"/>
  <c r="CO212" i="60"/>
  <c r="CP212" i="60"/>
  <c r="CQ212" i="60"/>
  <c r="CF213" i="60"/>
  <c r="CG213" i="60"/>
  <c r="CH213" i="60"/>
  <c r="CI213" i="60"/>
  <c r="CJ213" i="60"/>
  <c r="CK213" i="60"/>
  <c r="CL213" i="60"/>
  <c r="CM213" i="60"/>
  <c r="CN213" i="60"/>
  <c r="CO213" i="60"/>
  <c r="CP213" i="60"/>
  <c r="CQ213" i="60"/>
  <c r="CF214" i="60"/>
  <c r="CG214" i="60"/>
  <c r="CH214" i="60"/>
  <c r="CI214" i="60"/>
  <c r="CJ214" i="60"/>
  <c r="CK214" i="60"/>
  <c r="CL214" i="60"/>
  <c r="CM214" i="60"/>
  <c r="CN214" i="60"/>
  <c r="CO214" i="60"/>
  <c r="CP214" i="60"/>
  <c r="CQ214" i="60"/>
  <c r="CF215" i="60"/>
  <c r="CG215" i="60"/>
  <c r="CH215" i="60"/>
  <c r="CI215" i="60"/>
  <c r="CJ215" i="60"/>
  <c r="CK215" i="60"/>
  <c r="CL215" i="60"/>
  <c r="CM215" i="60"/>
  <c r="CN215" i="60"/>
  <c r="CO215" i="60"/>
  <c r="CP215" i="60"/>
  <c r="CQ215" i="60"/>
  <c r="CF216" i="60"/>
  <c r="CG216" i="60"/>
  <c r="CH216" i="60"/>
  <c r="CI216" i="60"/>
  <c r="CJ216" i="60"/>
  <c r="CK216" i="60"/>
  <c r="CL216" i="60"/>
  <c r="CM216" i="60"/>
  <c r="CN216" i="60"/>
  <c r="CO216" i="60"/>
  <c r="CP216" i="60"/>
  <c r="CQ216" i="60"/>
  <c r="CF217" i="60"/>
  <c r="CG217" i="60"/>
  <c r="CH217" i="60"/>
  <c r="CI217" i="60"/>
  <c r="CJ217" i="60"/>
  <c r="CK217" i="60"/>
  <c r="CL217" i="60"/>
  <c r="CM217" i="60"/>
  <c r="CN217" i="60"/>
  <c r="CO217" i="60"/>
  <c r="CP217" i="60"/>
  <c r="CQ217" i="60"/>
  <c r="CF218" i="60"/>
  <c r="CG218" i="60"/>
  <c r="CH218" i="60"/>
  <c r="CI218" i="60"/>
  <c r="CJ218" i="60"/>
  <c r="CK218" i="60"/>
  <c r="CL218" i="60"/>
  <c r="CM218" i="60"/>
  <c r="CN218" i="60"/>
  <c r="CO218" i="60"/>
  <c r="CP218" i="60"/>
  <c r="CQ218" i="60"/>
  <c r="CF219" i="60"/>
  <c r="CG219" i="60"/>
  <c r="CH219" i="60"/>
  <c r="CI219" i="60"/>
  <c r="CJ219" i="60"/>
  <c r="CK219" i="60"/>
  <c r="CL219" i="60"/>
  <c r="CM219" i="60"/>
  <c r="CN219" i="60"/>
  <c r="CO219" i="60"/>
  <c r="CP219" i="60"/>
  <c r="CQ219" i="60"/>
  <c r="CF220" i="60"/>
  <c r="CG220" i="60"/>
  <c r="CH220" i="60"/>
  <c r="CI220" i="60"/>
  <c r="CJ220" i="60"/>
  <c r="CK220" i="60"/>
  <c r="CL220" i="60"/>
  <c r="CM220" i="60"/>
  <c r="CN220" i="60"/>
  <c r="CO220" i="60"/>
  <c r="CP220" i="60"/>
  <c r="CQ220" i="60"/>
  <c r="CF221" i="60"/>
  <c r="CG221" i="60"/>
  <c r="CH221" i="60"/>
  <c r="CI221" i="60"/>
  <c r="CJ221" i="60"/>
  <c r="CK221" i="60"/>
  <c r="CL221" i="60"/>
  <c r="CM221" i="60"/>
  <c r="CN221" i="60"/>
  <c r="CO221" i="60"/>
  <c r="CP221" i="60"/>
  <c r="CQ221" i="60"/>
  <c r="CF222" i="60"/>
  <c r="CG222" i="60"/>
  <c r="CH222" i="60"/>
  <c r="CI222" i="60"/>
  <c r="CJ222" i="60"/>
  <c r="CK222" i="60"/>
  <c r="CL222" i="60"/>
  <c r="CM222" i="60"/>
  <c r="CN222" i="60"/>
  <c r="CO222" i="60"/>
  <c r="CP222" i="60"/>
  <c r="CQ222" i="60"/>
  <c r="CF223" i="60"/>
  <c r="CG223" i="60"/>
  <c r="CH223" i="60"/>
  <c r="CI223" i="60"/>
  <c r="CJ223" i="60"/>
  <c r="CK223" i="60"/>
  <c r="CL223" i="60"/>
  <c r="CM223" i="60"/>
  <c r="CN223" i="60"/>
  <c r="CO223" i="60"/>
  <c r="CP223" i="60"/>
  <c r="CQ223" i="60"/>
  <c r="CF224" i="60"/>
  <c r="CG224" i="60"/>
  <c r="CH224" i="60"/>
  <c r="CI224" i="60"/>
  <c r="CJ224" i="60"/>
  <c r="CK224" i="60"/>
  <c r="CL224" i="60"/>
  <c r="CM224" i="60"/>
  <c r="CN224" i="60"/>
  <c r="CO224" i="60"/>
  <c r="CP224" i="60"/>
  <c r="CQ224" i="60"/>
  <c r="CF225" i="60"/>
  <c r="CG225" i="60"/>
  <c r="CH225" i="60"/>
  <c r="CI225" i="60"/>
  <c r="CJ225" i="60"/>
  <c r="CK225" i="60"/>
  <c r="CL225" i="60"/>
  <c r="CM225" i="60"/>
  <c r="CN225" i="60"/>
  <c r="CO225" i="60"/>
  <c r="CP225" i="60"/>
  <c r="CQ225" i="60"/>
  <c r="CF226" i="60"/>
  <c r="CG226" i="60"/>
  <c r="CH226" i="60"/>
  <c r="CI226" i="60"/>
  <c r="CJ226" i="60"/>
  <c r="CK226" i="60"/>
  <c r="CL226" i="60"/>
  <c r="CM226" i="60"/>
  <c r="CN226" i="60"/>
  <c r="CO226" i="60"/>
  <c r="CP226" i="60"/>
  <c r="CQ226" i="60"/>
  <c r="CF227" i="60"/>
  <c r="CG227" i="60"/>
  <c r="CH227" i="60"/>
  <c r="CI227" i="60"/>
  <c r="CJ227" i="60"/>
  <c r="CK227" i="60"/>
  <c r="CL227" i="60"/>
  <c r="CM227" i="60"/>
  <c r="CN227" i="60"/>
  <c r="CO227" i="60"/>
  <c r="CP227" i="60"/>
  <c r="CQ227" i="60"/>
  <c r="CF228" i="60"/>
  <c r="CG228" i="60"/>
  <c r="CH228" i="60"/>
  <c r="CI228" i="60"/>
  <c r="CJ228" i="60"/>
  <c r="CK228" i="60"/>
  <c r="CL228" i="60"/>
  <c r="CM228" i="60"/>
  <c r="CN228" i="60"/>
  <c r="CO228" i="60"/>
  <c r="CP228" i="60"/>
  <c r="CQ228" i="60"/>
  <c r="CF229" i="60"/>
  <c r="CG229" i="60"/>
  <c r="CH229" i="60"/>
  <c r="CI229" i="60"/>
  <c r="CJ229" i="60"/>
  <c r="CK229" i="60"/>
  <c r="CL229" i="60"/>
  <c r="CM229" i="60"/>
  <c r="CN229" i="60"/>
  <c r="CO229" i="60"/>
  <c r="CP229" i="60"/>
  <c r="CQ229" i="60"/>
  <c r="CF230" i="60"/>
  <c r="CG230" i="60"/>
  <c r="CH230" i="60"/>
  <c r="CI230" i="60"/>
  <c r="CJ230" i="60"/>
  <c r="CK230" i="60"/>
  <c r="CL230" i="60"/>
  <c r="CM230" i="60"/>
  <c r="CN230" i="60"/>
  <c r="CO230" i="60"/>
  <c r="CP230" i="60"/>
  <c r="CQ230" i="60"/>
  <c r="CF231" i="60"/>
  <c r="CG231" i="60"/>
  <c r="CH231" i="60"/>
  <c r="CI231" i="60"/>
  <c r="CJ231" i="60"/>
  <c r="CK231" i="60"/>
  <c r="CL231" i="60"/>
  <c r="CM231" i="60"/>
  <c r="CN231" i="60"/>
  <c r="CO231" i="60"/>
  <c r="CP231" i="60"/>
  <c r="CQ231" i="60"/>
  <c r="CF232" i="60"/>
  <c r="CG232" i="60"/>
  <c r="CH232" i="60"/>
  <c r="CI232" i="60"/>
  <c r="CJ232" i="60"/>
  <c r="CK232" i="60"/>
  <c r="CL232" i="60"/>
  <c r="CM232" i="60"/>
  <c r="CN232" i="60"/>
  <c r="CO232" i="60"/>
  <c r="CP232" i="60"/>
  <c r="CQ232" i="60"/>
  <c r="CF233" i="60"/>
  <c r="CG233" i="60"/>
  <c r="CH233" i="60"/>
  <c r="CI233" i="60"/>
  <c r="CJ233" i="60"/>
  <c r="CK233" i="60"/>
  <c r="CL233" i="60"/>
  <c r="CM233" i="60"/>
  <c r="CN233" i="60"/>
  <c r="CO233" i="60"/>
  <c r="CP233" i="60"/>
  <c r="CQ233" i="60"/>
  <c r="CF234" i="60"/>
  <c r="CG234" i="60"/>
  <c r="CH234" i="60"/>
  <c r="CI234" i="60"/>
  <c r="CJ234" i="60"/>
  <c r="CK234" i="60"/>
  <c r="CL234" i="60"/>
  <c r="CM234" i="60"/>
  <c r="CN234" i="60"/>
  <c r="CO234" i="60"/>
  <c r="CP234" i="60"/>
  <c r="CQ234" i="60"/>
  <c r="CF235" i="60"/>
  <c r="CG235" i="60"/>
  <c r="CH235" i="60"/>
  <c r="CI235" i="60"/>
  <c r="CJ235" i="60"/>
  <c r="CK235" i="60"/>
  <c r="CL235" i="60"/>
  <c r="CM235" i="60"/>
  <c r="CN235" i="60"/>
  <c r="CO235" i="60"/>
  <c r="CP235" i="60"/>
  <c r="CQ235" i="60"/>
  <c r="CF236" i="60"/>
  <c r="CG236" i="60"/>
  <c r="CH236" i="60"/>
  <c r="CI236" i="60"/>
  <c r="CJ236" i="60"/>
  <c r="CK236" i="60"/>
  <c r="CL236" i="60"/>
  <c r="CM236" i="60"/>
  <c r="CN236" i="60"/>
  <c r="CO236" i="60"/>
  <c r="CP236" i="60"/>
  <c r="CQ236" i="60"/>
  <c r="CF237" i="60"/>
  <c r="CG237" i="60"/>
  <c r="CH237" i="60"/>
  <c r="CI237" i="60"/>
  <c r="CJ237" i="60"/>
  <c r="CK237" i="60"/>
  <c r="CL237" i="60"/>
  <c r="CM237" i="60"/>
  <c r="CN237" i="60"/>
  <c r="CO237" i="60"/>
  <c r="CP237" i="60"/>
  <c r="CQ237" i="60"/>
  <c r="CF238" i="60"/>
  <c r="CG238" i="60"/>
  <c r="CH238" i="60"/>
  <c r="CI238" i="60"/>
  <c r="CJ238" i="60"/>
  <c r="CK238" i="60"/>
  <c r="CL238" i="60"/>
  <c r="CM238" i="60"/>
  <c r="CN238" i="60"/>
  <c r="CO238" i="60"/>
  <c r="CP238" i="60"/>
  <c r="CQ238" i="60"/>
  <c r="CF239" i="60"/>
  <c r="CG239" i="60"/>
  <c r="CH239" i="60"/>
  <c r="CI239" i="60"/>
  <c r="CJ239" i="60"/>
  <c r="CK239" i="60"/>
  <c r="CL239" i="60"/>
  <c r="CM239" i="60"/>
  <c r="CN239" i="60"/>
  <c r="CO239" i="60"/>
  <c r="CP239" i="60"/>
  <c r="CQ239" i="60"/>
  <c r="CF240" i="60"/>
  <c r="CG240" i="60"/>
  <c r="CH240" i="60"/>
  <c r="CI240" i="60"/>
  <c r="CJ240" i="60"/>
  <c r="CK240" i="60"/>
  <c r="CL240" i="60"/>
  <c r="CM240" i="60"/>
  <c r="CN240" i="60"/>
  <c r="CO240" i="60"/>
  <c r="CP240" i="60"/>
  <c r="CQ240" i="60"/>
  <c r="CF241" i="60"/>
  <c r="CG241" i="60"/>
  <c r="CH241" i="60"/>
  <c r="CI241" i="60"/>
  <c r="CJ241" i="60"/>
  <c r="CK241" i="60"/>
  <c r="CL241" i="60"/>
  <c r="CM241" i="60"/>
  <c r="CN241" i="60"/>
  <c r="CO241" i="60"/>
  <c r="CP241" i="60"/>
  <c r="CQ241" i="60"/>
  <c r="CF242" i="60"/>
  <c r="CG242" i="60"/>
  <c r="CH242" i="60"/>
  <c r="CI242" i="60"/>
  <c r="CJ242" i="60"/>
  <c r="CK242" i="60"/>
  <c r="CL242" i="60"/>
  <c r="CM242" i="60"/>
  <c r="CN242" i="60"/>
  <c r="CO242" i="60"/>
  <c r="CP242" i="60"/>
  <c r="CQ242" i="60"/>
  <c r="CF243" i="60"/>
  <c r="CG243" i="60"/>
  <c r="CH243" i="60"/>
  <c r="CI243" i="60"/>
  <c r="CJ243" i="60"/>
  <c r="CK243" i="60"/>
  <c r="CL243" i="60"/>
  <c r="CM243" i="60"/>
  <c r="CN243" i="60"/>
  <c r="CO243" i="60"/>
  <c r="CP243" i="60"/>
  <c r="CQ243" i="60"/>
  <c r="CF244" i="60"/>
  <c r="CG244" i="60"/>
  <c r="CH244" i="60"/>
  <c r="CI244" i="60"/>
  <c r="CJ244" i="60"/>
  <c r="CK244" i="60"/>
  <c r="CL244" i="60"/>
  <c r="CM244" i="60"/>
  <c r="CN244" i="60"/>
  <c r="CO244" i="60"/>
  <c r="CP244" i="60"/>
  <c r="CQ244" i="60"/>
  <c r="CF245" i="60"/>
  <c r="CG245" i="60"/>
  <c r="CH245" i="60"/>
  <c r="CI245" i="60"/>
  <c r="CJ245" i="60"/>
  <c r="CK245" i="60"/>
  <c r="CL245" i="60"/>
  <c r="CM245" i="60"/>
  <c r="CN245" i="60"/>
  <c r="CO245" i="60"/>
  <c r="CP245" i="60"/>
  <c r="CQ245" i="60"/>
  <c r="CF246" i="60"/>
  <c r="CG246" i="60"/>
  <c r="CH246" i="60"/>
  <c r="CI246" i="60"/>
  <c r="CJ246" i="60"/>
  <c r="CK246" i="60"/>
  <c r="CL246" i="60"/>
  <c r="CM246" i="60"/>
  <c r="CN246" i="60"/>
  <c r="CO246" i="60"/>
  <c r="CP246" i="60"/>
  <c r="CQ246" i="60"/>
  <c r="CF247" i="60"/>
  <c r="CG247" i="60"/>
  <c r="CH247" i="60"/>
  <c r="CI247" i="60"/>
  <c r="CJ247" i="60"/>
  <c r="CK247" i="60"/>
  <c r="CL247" i="60"/>
  <c r="CM247" i="60"/>
  <c r="CN247" i="60"/>
  <c r="CO247" i="60"/>
  <c r="CP247" i="60"/>
  <c r="CQ247" i="60"/>
  <c r="CF248" i="60"/>
  <c r="CG248" i="60"/>
  <c r="CH248" i="60"/>
  <c r="CI248" i="60"/>
  <c r="CJ248" i="60"/>
  <c r="CK248" i="60"/>
  <c r="CL248" i="60"/>
  <c r="CM248" i="60"/>
  <c r="CN248" i="60"/>
  <c r="CO248" i="60"/>
  <c r="CP248" i="60"/>
  <c r="CQ248" i="60"/>
  <c r="CF249" i="60"/>
  <c r="CG249" i="60"/>
  <c r="CH249" i="60"/>
  <c r="CI249" i="60"/>
  <c r="CJ249" i="60"/>
  <c r="CK249" i="60"/>
  <c r="CL249" i="60"/>
  <c r="CM249" i="60"/>
  <c r="CN249" i="60"/>
  <c r="CO249" i="60"/>
  <c r="CP249" i="60"/>
  <c r="CQ249" i="60"/>
  <c r="CF250" i="60"/>
  <c r="CG250" i="60"/>
  <c r="CH250" i="60"/>
  <c r="CI250" i="60"/>
  <c r="CJ250" i="60"/>
  <c r="CK250" i="60"/>
  <c r="CL250" i="60"/>
  <c r="CM250" i="60"/>
  <c r="CN250" i="60"/>
  <c r="CO250" i="60"/>
  <c r="CP250" i="60"/>
  <c r="CQ250" i="60"/>
  <c r="CF251" i="60"/>
  <c r="CG251" i="60"/>
  <c r="CH251" i="60"/>
  <c r="CI251" i="60"/>
  <c r="CJ251" i="60"/>
  <c r="CK251" i="60"/>
  <c r="CL251" i="60"/>
  <c r="CM251" i="60"/>
  <c r="CN251" i="60"/>
  <c r="CO251" i="60"/>
  <c r="CP251" i="60"/>
  <c r="CQ251" i="60"/>
  <c r="CF252" i="60"/>
  <c r="CG252" i="60"/>
  <c r="CH252" i="60"/>
  <c r="CI252" i="60"/>
  <c r="CJ252" i="60"/>
  <c r="CK252" i="60"/>
  <c r="CL252" i="60"/>
  <c r="CM252" i="60"/>
  <c r="CN252" i="60"/>
  <c r="CO252" i="60"/>
  <c r="CP252" i="60"/>
  <c r="CQ252" i="60"/>
  <c r="CF253" i="60"/>
  <c r="CG253" i="60"/>
  <c r="CH253" i="60"/>
  <c r="CI253" i="60"/>
  <c r="CJ253" i="60"/>
  <c r="CK253" i="60"/>
  <c r="CL253" i="60"/>
  <c r="CM253" i="60"/>
  <c r="CN253" i="60"/>
  <c r="CO253" i="60"/>
  <c r="CP253" i="60"/>
  <c r="CQ253" i="60"/>
  <c r="CF254" i="60"/>
  <c r="CG254" i="60"/>
  <c r="CH254" i="60"/>
  <c r="CI254" i="60"/>
  <c r="CJ254" i="60"/>
  <c r="CK254" i="60"/>
  <c r="CL254" i="60"/>
  <c r="CM254" i="60"/>
  <c r="CN254" i="60"/>
  <c r="CO254" i="60"/>
  <c r="CP254" i="60"/>
  <c r="CQ254" i="60"/>
  <c r="CF255" i="60"/>
  <c r="CG255" i="60"/>
  <c r="CH255" i="60"/>
  <c r="CI255" i="60"/>
  <c r="CJ255" i="60"/>
  <c r="CK255" i="60"/>
  <c r="CL255" i="60"/>
  <c r="CM255" i="60"/>
  <c r="CN255" i="60"/>
  <c r="CO255" i="60"/>
  <c r="CP255" i="60"/>
  <c r="CQ255" i="60"/>
  <c r="CF256" i="60"/>
  <c r="CG256" i="60"/>
  <c r="CH256" i="60"/>
  <c r="CI256" i="60"/>
  <c r="CJ256" i="60"/>
  <c r="CK256" i="60"/>
  <c r="CL256" i="60"/>
  <c r="CM256" i="60"/>
  <c r="CN256" i="60"/>
  <c r="CO256" i="60"/>
  <c r="CP256" i="60"/>
  <c r="CQ256" i="60"/>
  <c r="CF257" i="60"/>
  <c r="CG257" i="60"/>
  <c r="CH257" i="60"/>
  <c r="CI257" i="60"/>
  <c r="CJ257" i="60"/>
  <c r="CK257" i="60"/>
  <c r="CL257" i="60"/>
  <c r="CM257" i="60"/>
  <c r="CN257" i="60"/>
  <c r="CO257" i="60"/>
  <c r="CP257" i="60"/>
  <c r="CQ257" i="60"/>
  <c r="CF258" i="60"/>
  <c r="CG258" i="60"/>
  <c r="CH258" i="60"/>
  <c r="CI258" i="60"/>
  <c r="CJ258" i="60"/>
  <c r="CK258" i="60"/>
  <c r="CL258" i="60"/>
  <c r="CM258" i="60"/>
  <c r="CN258" i="60"/>
  <c r="CO258" i="60"/>
  <c r="CP258" i="60"/>
  <c r="CQ258" i="60"/>
  <c r="CF259" i="60"/>
  <c r="CG259" i="60"/>
  <c r="CH259" i="60"/>
  <c r="CI259" i="60"/>
  <c r="CJ259" i="60"/>
  <c r="CK259" i="60"/>
  <c r="CL259" i="60"/>
  <c r="CM259" i="60"/>
  <c r="CN259" i="60"/>
  <c r="CO259" i="60"/>
  <c r="CP259" i="60"/>
  <c r="CQ259" i="60"/>
  <c r="CF260" i="60"/>
  <c r="CG260" i="60"/>
  <c r="CH260" i="60"/>
  <c r="CI260" i="60"/>
  <c r="CJ260" i="60"/>
  <c r="CK260" i="60"/>
  <c r="CL260" i="60"/>
  <c r="CM260" i="60"/>
  <c r="CN260" i="60"/>
  <c r="CO260" i="60"/>
  <c r="CP260" i="60"/>
  <c r="CQ260" i="60"/>
  <c r="CF261" i="60"/>
  <c r="CG261" i="60"/>
  <c r="CH261" i="60"/>
  <c r="CI261" i="60"/>
  <c r="CJ261" i="60"/>
  <c r="CK261" i="60"/>
  <c r="CL261" i="60"/>
  <c r="CM261" i="60"/>
  <c r="CN261" i="60"/>
  <c r="CO261" i="60"/>
  <c r="CP261" i="60"/>
  <c r="CQ261" i="60"/>
  <c r="CF262" i="60"/>
  <c r="CG262" i="60"/>
  <c r="CH262" i="60"/>
  <c r="CI262" i="60"/>
  <c r="CJ262" i="60"/>
  <c r="CK262" i="60"/>
  <c r="CL262" i="60"/>
  <c r="CM262" i="60"/>
  <c r="CN262" i="60"/>
  <c r="CO262" i="60"/>
  <c r="CP262" i="60"/>
  <c r="CQ262" i="60"/>
  <c r="CF263" i="60"/>
  <c r="CG263" i="60"/>
  <c r="CH263" i="60"/>
  <c r="CI263" i="60"/>
  <c r="CJ263" i="60"/>
  <c r="CK263" i="60"/>
  <c r="CL263" i="60"/>
  <c r="CM263" i="60"/>
  <c r="CN263" i="60"/>
  <c r="CO263" i="60"/>
  <c r="CP263" i="60"/>
  <c r="CQ263" i="60"/>
  <c r="CF264" i="60"/>
  <c r="CG264" i="60"/>
  <c r="CH264" i="60"/>
  <c r="CI264" i="60"/>
  <c r="CJ264" i="60"/>
  <c r="CK264" i="60"/>
  <c r="CL264" i="60"/>
  <c r="CM264" i="60"/>
  <c r="CN264" i="60"/>
  <c r="CO264" i="60"/>
  <c r="CP264" i="60"/>
  <c r="CQ264" i="60"/>
  <c r="CF265" i="60"/>
  <c r="CG265" i="60"/>
  <c r="CH265" i="60"/>
  <c r="CI265" i="60"/>
  <c r="CJ265" i="60"/>
  <c r="CK265" i="60"/>
  <c r="CL265" i="60"/>
  <c r="CM265" i="60"/>
  <c r="CN265" i="60"/>
  <c r="CO265" i="60"/>
  <c r="CP265" i="60"/>
  <c r="CQ265" i="60"/>
  <c r="CF266" i="60"/>
  <c r="CG266" i="60"/>
  <c r="CH266" i="60"/>
  <c r="CI266" i="60"/>
  <c r="CJ266" i="60"/>
  <c r="CK266" i="60"/>
  <c r="CL266" i="60"/>
  <c r="CM266" i="60"/>
  <c r="CN266" i="60"/>
  <c r="CO266" i="60"/>
  <c r="CP266" i="60"/>
  <c r="CQ266" i="60"/>
  <c r="CF267" i="60"/>
  <c r="CG267" i="60"/>
  <c r="CH267" i="60"/>
  <c r="CI267" i="60"/>
  <c r="CJ267" i="60"/>
  <c r="CK267" i="60"/>
  <c r="CL267" i="60"/>
  <c r="CM267" i="60"/>
  <c r="CN267" i="60"/>
  <c r="CO267" i="60"/>
  <c r="CP267" i="60"/>
  <c r="CQ267" i="60"/>
  <c r="CF268" i="60"/>
  <c r="CG268" i="60"/>
  <c r="CH268" i="60"/>
  <c r="CI268" i="60"/>
  <c r="CJ268" i="60"/>
  <c r="CK268" i="60"/>
  <c r="CL268" i="60"/>
  <c r="CM268" i="60"/>
  <c r="CN268" i="60"/>
  <c r="CO268" i="60"/>
  <c r="CP268" i="60"/>
  <c r="CQ268" i="60"/>
  <c r="CF269" i="60"/>
  <c r="CG269" i="60"/>
  <c r="CH269" i="60"/>
  <c r="CI269" i="60"/>
  <c r="CJ269" i="60"/>
  <c r="CK269" i="60"/>
  <c r="CL269" i="60"/>
  <c r="CM269" i="60"/>
  <c r="CN269" i="60"/>
  <c r="CO269" i="60"/>
  <c r="CP269" i="60"/>
  <c r="CQ269" i="60"/>
  <c r="CF270" i="60"/>
  <c r="CG270" i="60"/>
  <c r="CH270" i="60"/>
  <c r="CI270" i="60"/>
  <c r="CJ270" i="60"/>
  <c r="CK270" i="60"/>
  <c r="CL270" i="60"/>
  <c r="CM270" i="60"/>
  <c r="CN270" i="60"/>
  <c r="CO270" i="60"/>
  <c r="CP270" i="60"/>
  <c r="CQ270" i="60"/>
  <c r="CF271" i="60"/>
  <c r="CG271" i="60"/>
  <c r="CH271" i="60"/>
  <c r="CI271" i="60"/>
  <c r="CJ271" i="60"/>
  <c r="CK271" i="60"/>
  <c r="CL271" i="60"/>
  <c r="CM271" i="60"/>
  <c r="CN271" i="60"/>
  <c r="CO271" i="60"/>
  <c r="CP271" i="60"/>
  <c r="CQ271" i="60"/>
  <c r="CF272" i="60"/>
  <c r="CG272" i="60"/>
  <c r="CH272" i="60"/>
  <c r="CI272" i="60"/>
  <c r="CJ272" i="60"/>
  <c r="CK272" i="60"/>
  <c r="CL272" i="60"/>
  <c r="CM272" i="60"/>
  <c r="CN272" i="60"/>
  <c r="CO272" i="60"/>
  <c r="CP272" i="60"/>
  <c r="CQ272" i="60"/>
  <c r="CF273" i="60"/>
  <c r="CG273" i="60"/>
  <c r="CH273" i="60"/>
  <c r="CI273" i="60"/>
  <c r="CJ273" i="60"/>
  <c r="CK273" i="60"/>
  <c r="CL273" i="60"/>
  <c r="CM273" i="60"/>
  <c r="CN273" i="60"/>
  <c r="CO273" i="60"/>
  <c r="CP273" i="60"/>
  <c r="CQ273" i="60"/>
  <c r="CF274" i="60"/>
  <c r="CG274" i="60"/>
  <c r="CH274" i="60"/>
  <c r="CI274" i="60"/>
  <c r="CJ274" i="60"/>
  <c r="CK274" i="60"/>
  <c r="CL274" i="60"/>
  <c r="CM274" i="60"/>
  <c r="CN274" i="60"/>
  <c r="CO274" i="60"/>
  <c r="CP274" i="60"/>
  <c r="CQ274" i="60"/>
  <c r="CF275" i="60"/>
  <c r="CG275" i="60"/>
  <c r="CH275" i="60"/>
  <c r="CI275" i="60"/>
  <c r="CJ275" i="60"/>
  <c r="CK275" i="60"/>
  <c r="CL275" i="60"/>
  <c r="CM275" i="60"/>
  <c r="CN275" i="60"/>
  <c r="CO275" i="60"/>
  <c r="CP275" i="60"/>
  <c r="CQ275" i="60"/>
  <c r="CF276" i="60"/>
  <c r="CG276" i="60"/>
  <c r="CH276" i="60"/>
  <c r="CI276" i="60"/>
  <c r="CJ276" i="60"/>
  <c r="CK276" i="60"/>
  <c r="CL276" i="60"/>
  <c r="CM276" i="60"/>
  <c r="CN276" i="60"/>
  <c r="CO276" i="60"/>
  <c r="CP276" i="60"/>
  <c r="CQ276" i="60"/>
  <c r="CF277" i="60"/>
  <c r="CG277" i="60"/>
  <c r="CH277" i="60"/>
  <c r="CI277" i="60"/>
  <c r="CJ277" i="60"/>
  <c r="CK277" i="60"/>
  <c r="CL277" i="60"/>
  <c r="CM277" i="60"/>
  <c r="CN277" i="60"/>
  <c r="CO277" i="60"/>
  <c r="CP277" i="60"/>
  <c r="CQ277" i="60"/>
  <c r="CF278" i="60"/>
  <c r="CG278" i="60"/>
  <c r="CH278" i="60"/>
  <c r="CI278" i="60"/>
  <c r="CJ278" i="60"/>
  <c r="CK278" i="60"/>
  <c r="CL278" i="60"/>
  <c r="CM278" i="60"/>
  <c r="CN278" i="60"/>
  <c r="CO278" i="60"/>
  <c r="CP278" i="60"/>
  <c r="CQ278" i="60"/>
  <c r="CF279" i="60"/>
  <c r="CG279" i="60"/>
  <c r="CH279" i="60"/>
  <c r="CI279" i="60"/>
  <c r="CJ279" i="60"/>
  <c r="CK279" i="60"/>
  <c r="CL279" i="60"/>
  <c r="CM279" i="60"/>
  <c r="CN279" i="60"/>
  <c r="CO279" i="60"/>
  <c r="CP279" i="60"/>
  <c r="CQ279" i="60"/>
  <c r="CF280" i="60"/>
  <c r="CG280" i="60"/>
  <c r="CH280" i="60"/>
  <c r="CI280" i="60"/>
  <c r="CJ280" i="60"/>
  <c r="CK280" i="60"/>
  <c r="CL280" i="60"/>
  <c r="CM280" i="60"/>
  <c r="CN280" i="60"/>
  <c r="CO280" i="60"/>
  <c r="CP280" i="60"/>
  <c r="CQ280" i="60"/>
  <c r="CF281" i="60"/>
  <c r="CG281" i="60"/>
  <c r="CH281" i="60"/>
  <c r="CI281" i="60"/>
  <c r="CJ281" i="60"/>
  <c r="CK281" i="60"/>
  <c r="CL281" i="60"/>
  <c r="CM281" i="60"/>
  <c r="CN281" i="60"/>
  <c r="CO281" i="60"/>
  <c r="CP281" i="60"/>
  <c r="CQ281" i="60"/>
  <c r="CF282" i="60"/>
  <c r="CG282" i="60"/>
  <c r="CH282" i="60"/>
  <c r="CI282" i="60"/>
  <c r="CJ282" i="60"/>
  <c r="CK282" i="60"/>
  <c r="CL282" i="60"/>
  <c r="CM282" i="60"/>
  <c r="CN282" i="60"/>
  <c r="CO282" i="60"/>
  <c r="CP282" i="60"/>
  <c r="CQ282" i="60"/>
  <c r="CF283" i="60"/>
  <c r="CG283" i="60"/>
  <c r="CH283" i="60"/>
  <c r="CI283" i="60"/>
  <c r="CJ283" i="60"/>
  <c r="CK283" i="60"/>
  <c r="CL283" i="60"/>
  <c r="CM283" i="60"/>
  <c r="CN283" i="60"/>
  <c r="CO283" i="60"/>
  <c r="CP283" i="60"/>
  <c r="CQ283" i="60"/>
  <c r="CF284" i="60"/>
  <c r="CG284" i="60"/>
  <c r="CH284" i="60"/>
  <c r="CI284" i="60"/>
  <c r="CJ284" i="60"/>
  <c r="CK284" i="60"/>
  <c r="CL284" i="60"/>
  <c r="CM284" i="60"/>
  <c r="CN284" i="60"/>
  <c r="CO284" i="60"/>
  <c r="CP284" i="60"/>
  <c r="CQ284" i="60"/>
  <c r="CF285" i="60"/>
  <c r="CG285" i="60"/>
  <c r="CH285" i="60"/>
  <c r="CI285" i="60"/>
  <c r="CJ285" i="60"/>
  <c r="CK285" i="60"/>
  <c r="CL285" i="60"/>
  <c r="CM285" i="60"/>
  <c r="CN285" i="60"/>
  <c r="CO285" i="60"/>
  <c r="CP285" i="60"/>
  <c r="CQ285" i="60"/>
  <c r="CF286" i="60"/>
  <c r="CG286" i="60"/>
  <c r="CH286" i="60"/>
  <c r="CI286" i="60"/>
  <c r="CJ286" i="60"/>
  <c r="CK286" i="60"/>
  <c r="CL286" i="60"/>
  <c r="CM286" i="60"/>
  <c r="CN286" i="60"/>
  <c r="CO286" i="60"/>
  <c r="CP286" i="60"/>
  <c r="CQ286" i="60"/>
  <c r="CF287" i="60"/>
  <c r="CG287" i="60"/>
  <c r="CH287" i="60"/>
  <c r="CI287" i="60"/>
  <c r="CJ287" i="60"/>
  <c r="CK287" i="60"/>
  <c r="CL287" i="60"/>
  <c r="CM287" i="60"/>
  <c r="CN287" i="60"/>
  <c r="CO287" i="60"/>
  <c r="CP287" i="60"/>
  <c r="CQ287" i="60"/>
  <c r="CF288" i="60"/>
  <c r="CG288" i="60"/>
  <c r="CH288" i="60"/>
  <c r="CI288" i="60"/>
  <c r="CJ288" i="60"/>
  <c r="CK288" i="60"/>
  <c r="CL288" i="60"/>
  <c r="CM288" i="60"/>
  <c r="CN288" i="60"/>
  <c r="CO288" i="60"/>
  <c r="CP288" i="60"/>
  <c r="CQ288" i="60"/>
  <c r="CF289" i="60"/>
  <c r="CG289" i="60"/>
  <c r="CH289" i="60"/>
  <c r="CI289" i="60"/>
  <c r="CJ289" i="60"/>
  <c r="CK289" i="60"/>
  <c r="CL289" i="60"/>
  <c r="CM289" i="60"/>
  <c r="CN289" i="60"/>
  <c r="CO289" i="60"/>
  <c r="CP289" i="60"/>
  <c r="CQ289" i="60"/>
  <c r="CF290" i="60"/>
  <c r="CG290" i="60"/>
  <c r="CH290" i="60"/>
  <c r="CI290" i="60"/>
  <c r="CJ290" i="60"/>
  <c r="CK290" i="60"/>
  <c r="CL290" i="60"/>
  <c r="CM290" i="60"/>
  <c r="CN290" i="60"/>
  <c r="CO290" i="60"/>
  <c r="CP290" i="60"/>
  <c r="CQ290" i="60"/>
  <c r="CF291" i="60"/>
  <c r="CG291" i="60"/>
  <c r="CH291" i="60"/>
  <c r="CI291" i="60"/>
  <c r="CJ291" i="60"/>
  <c r="CK291" i="60"/>
  <c r="CL291" i="60"/>
  <c r="CM291" i="60"/>
  <c r="CN291" i="60"/>
  <c r="CO291" i="60"/>
  <c r="CP291" i="60"/>
  <c r="CQ291" i="60"/>
  <c r="CF292" i="60"/>
  <c r="CG292" i="60"/>
  <c r="CH292" i="60"/>
  <c r="CI292" i="60"/>
  <c r="CJ292" i="60"/>
  <c r="CK292" i="60"/>
  <c r="CL292" i="60"/>
  <c r="CM292" i="60"/>
  <c r="CN292" i="60"/>
  <c r="CO292" i="60"/>
  <c r="CP292" i="60"/>
  <c r="CQ292" i="60"/>
  <c r="CF293" i="60"/>
  <c r="CG293" i="60"/>
  <c r="CH293" i="60"/>
  <c r="CI293" i="60"/>
  <c r="CJ293" i="60"/>
  <c r="CK293" i="60"/>
  <c r="CL293" i="60"/>
  <c r="CM293" i="60"/>
  <c r="CN293" i="60"/>
  <c r="CO293" i="60"/>
  <c r="CP293" i="60"/>
  <c r="CQ293" i="60"/>
  <c r="CF294" i="60"/>
  <c r="CG294" i="60"/>
  <c r="CH294" i="60"/>
  <c r="CI294" i="60"/>
  <c r="CJ294" i="60"/>
  <c r="CK294" i="60"/>
  <c r="CL294" i="60"/>
  <c r="CM294" i="60"/>
  <c r="CN294" i="60"/>
  <c r="CO294" i="60"/>
  <c r="CP294" i="60"/>
  <c r="CQ294" i="60"/>
  <c r="CF295" i="60"/>
  <c r="CG295" i="60"/>
  <c r="CH295" i="60"/>
  <c r="CI295" i="60"/>
  <c r="CJ295" i="60"/>
  <c r="CK295" i="60"/>
  <c r="CL295" i="60"/>
  <c r="CM295" i="60"/>
  <c r="CN295" i="60"/>
  <c r="CO295" i="60"/>
  <c r="CP295" i="60"/>
  <c r="CQ295" i="60"/>
  <c r="CF296" i="60"/>
  <c r="CG296" i="60"/>
  <c r="CH296" i="60"/>
  <c r="CI296" i="60"/>
  <c r="CJ296" i="60"/>
  <c r="CK296" i="60"/>
  <c r="CL296" i="60"/>
  <c r="CM296" i="60"/>
  <c r="CN296" i="60"/>
  <c r="CO296" i="60"/>
  <c r="CP296" i="60"/>
  <c r="CQ296" i="60"/>
  <c r="CF297" i="60"/>
  <c r="CG297" i="60"/>
  <c r="CH297" i="60"/>
  <c r="CI297" i="60"/>
  <c r="CJ297" i="60"/>
  <c r="CK297" i="60"/>
  <c r="CL297" i="60"/>
  <c r="CM297" i="60"/>
  <c r="CN297" i="60"/>
  <c r="CO297" i="60"/>
  <c r="CP297" i="60"/>
  <c r="CQ297" i="60"/>
  <c r="CF298" i="60"/>
  <c r="CG298" i="60"/>
  <c r="CH298" i="60"/>
  <c r="CI298" i="60"/>
  <c r="CJ298" i="60"/>
  <c r="CK298" i="60"/>
  <c r="CL298" i="60"/>
  <c r="CM298" i="60"/>
  <c r="CN298" i="60"/>
  <c r="CO298" i="60"/>
  <c r="CP298" i="60"/>
  <c r="CQ298" i="60"/>
  <c r="CF299" i="60"/>
  <c r="CG299" i="60"/>
  <c r="CH299" i="60"/>
  <c r="CI299" i="60"/>
  <c r="CJ299" i="60"/>
  <c r="CK299" i="60"/>
  <c r="CL299" i="60"/>
  <c r="CM299" i="60"/>
  <c r="CN299" i="60"/>
  <c r="CO299" i="60"/>
  <c r="CP299" i="60"/>
  <c r="CQ299" i="60"/>
  <c r="CF300" i="60"/>
  <c r="CG300" i="60"/>
  <c r="CH300" i="60"/>
  <c r="CI300" i="60"/>
  <c r="CJ300" i="60"/>
  <c r="CK300" i="60"/>
  <c r="CL300" i="60"/>
  <c r="CM300" i="60"/>
  <c r="CN300" i="60"/>
  <c r="CO300" i="60"/>
  <c r="CP300" i="60"/>
  <c r="CQ300" i="60"/>
  <c r="CF301" i="60"/>
  <c r="CG301" i="60"/>
  <c r="CH301" i="60"/>
  <c r="CI301" i="60"/>
  <c r="CJ301" i="60"/>
  <c r="CK301" i="60"/>
  <c r="CL301" i="60"/>
  <c r="CM301" i="60"/>
  <c r="CN301" i="60"/>
  <c r="CO301" i="60"/>
  <c r="CP301" i="60"/>
  <c r="CQ301" i="60"/>
  <c r="CF302" i="60"/>
  <c r="CG302" i="60"/>
  <c r="CH302" i="60"/>
  <c r="CI302" i="60"/>
  <c r="CJ302" i="60"/>
  <c r="CK302" i="60"/>
  <c r="CL302" i="60"/>
  <c r="CM302" i="60"/>
  <c r="CN302" i="60"/>
  <c r="CO302" i="60"/>
  <c r="CP302" i="60"/>
  <c r="CQ302" i="60"/>
  <c r="CF303" i="60"/>
  <c r="CG303" i="60"/>
  <c r="CH303" i="60"/>
  <c r="CI303" i="60"/>
  <c r="CJ303" i="60"/>
  <c r="CK303" i="60"/>
  <c r="CL303" i="60"/>
  <c r="CM303" i="60"/>
  <c r="CN303" i="60"/>
  <c r="CO303" i="60"/>
  <c r="CP303" i="60"/>
  <c r="CQ303" i="60"/>
  <c r="CF304" i="60"/>
  <c r="CG304" i="60"/>
  <c r="CH304" i="60"/>
  <c r="CI304" i="60"/>
  <c r="CJ304" i="60"/>
  <c r="CK304" i="60"/>
  <c r="CL304" i="60"/>
  <c r="CM304" i="60"/>
  <c r="CN304" i="60"/>
  <c r="CO304" i="60"/>
  <c r="CP304" i="60"/>
  <c r="CQ304" i="60"/>
  <c r="CF305" i="60"/>
  <c r="CG305" i="60"/>
  <c r="CH305" i="60"/>
  <c r="CI305" i="60"/>
  <c r="CJ305" i="60"/>
  <c r="CK305" i="60"/>
  <c r="CL305" i="60"/>
  <c r="CM305" i="60"/>
  <c r="CN305" i="60"/>
  <c r="CO305" i="60"/>
  <c r="CP305" i="60"/>
  <c r="CQ305" i="60"/>
  <c r="CF306" i="60"/>
  <c r="CG306" i="60"/>
  <c r="CH306" i="60"/>
  <c r="CI306" i="60"/>
  <c r="CJ306" i="60"/>
  <c r="CK306" i="60"/>
  <c r="CL306" i="60"/>
  <c r="CM306" i="60"/>
  <c r="CN306" i="60"/>
  <c r="CO306" i="60"/>
  <c r="CP306" i="60"/>
  <c r="CQ306" i="60"/>
  <c r="CF307" i="60"/>
  <c r="CG307" i="60"/>
  <c r="CH307" i="60"/>
  <c r="CI307" i="60"/>
  <c r="CJ307" i="60"/>
  <c r="CK307" i="60"/>
  <c r="CL307" i="60"/>
  <c r="CM307" i="60"/>
  <c r="CN307" i="60"/>
  <c r="CO307" i="60"/>
  <c r="CP307" i="60"/>
  <c r="CQ307" i="60"/>
  <c r="CF308" i="60"/>
  <c r="CG308" i="60"/>
  <c r="CH308" i="60"/>
  <c r="CI308" i="60"/>
  <c r="CJ308" i="60"/>
  <c r="CK308" i="60"/>
  <c r="CL308" i="60"/>
  <c r="CM308" i="60"/>
  <c r="CN308" i="60"/>
  <c r="CO308" i="60"/>
  <c r="CP308" i="60"/>
  <c r="CQ308" i="60"/>
  <c r="CF309" i="60"/>
  <c r="CG309" i="60"/>
  <c r="CH309" i="60"/>
  <c r="CI309" i="60"/>
  <c r="CJ309" i="60"/>
  <c r="CK309" i="60"/>
  <c r="CL309" i="60"/>
  <c r="CM309" i="60"/>
  <c r="CN309" i="60"/>
  <c r="CO309" i="60"/>
  <c r="CP309" i="60"/>
  <c r="CQ309" i="60"/>
  <c r="CF310" i="60"/>
  <c r="CG310" i="60"/>
  <c r="CH310" i="60"/>
  <c r="CI310" i="60"/>
  <c r="CJ310" i="60"/>
  <c r="CK310" i="60"/>
  <c r="CL310" i="60"/>
  <c r="CM310" i="60"/>
  <c r="CN310" i="60"/>
  <c r="CO310" i="60"/>
  <c r="CP310" i="60"/>
  <c r="CQ310" i="60"/>
  <c r="CF311" i="60"/>
  <c r="CG311" i="60"/>
  <c r="CH311" i="60"/>
  <c r="CI311" i="60"/>
  <c r="CJ311" i="60"/>
  <c r="CK311" i="60"/>
  <c r="CL311" i="60"/>
  <c r="CM311" i="60"/>
  <c r="CN311" i="60"/>
  <c r="CO311" i="60"/>
  <c r="CP311" i="60"/>
  <c r="CQ311" i="60"/>
  <c r="CF312" i="60"/>
  <c r="CG312" i="60"/>
  <c r="CH312" i="60"/>
  <c r="CI312" i="60"/>
  <c r="CJ312" i="60"/>
  <c r="CK312" i="60"/>
  <c r="CL312" i="60"/>
  <c r="CM312" i="60"/>
  <c r="CN312" i="60"/>
  <c r="CO312" i="60"/>
  <c r="CP312" i="60"/>
  <c r="CQ312" i="60"/>
  <c r="CF313" i="60"/>
  <c r="CG313" i="60"/>
  <c r="CH313" i="60"/>
  <c r="CI313" i="60"/>
  <c r="CJ313" i="60"/>
  <c r="CK313" i="60"/>
  <c r="CL313" i="60"/>
  <c r="CM313" i="60"/>
  <c r="CN313" i="60"/>
  <c r="CO313" i="60"/>
  <c r="CP313" i="60"/>
  <c r="CQ313" i="60"/>
  <c r="CF314" i="60"/>
  <c r="CG314" i="60"/>
  <c r="CH314" i="60"/>
  <c r="CI314" i="60"/>
  <c r="CJ314" i="60"/>
  <c r="CK314" i="60"/>
  <c r="CL314" i="60"/>
  <c r="CM314" i="60"/>
  <c r="CN314" i="60"/>
  <c r="CO314" i="60"/>
  <c r="CP314" i="60"/>
  <c r="CQ314" i="60"/>
  <c r="CF315" i="60"/>
  <c r="CG315" i="60"/>
  <c r="CH315" i="60"/>
  <c r="CI315" i="60"/>
  <c r="CJ315" i="60"/>
  <c r="CK315" i="60"/>
  <c r="CL315" i="60"/>
  <c r="CM315" i="60"/>
  <c r="CN315" i="60"/>
  <c r="CO315" i="60"/>
  <c r="CP315" i="60"/>
  <c r="CQ315" i="60"/>
  <c r="CF316" i="60"/>
  <c r="CG316" i="60"/>
  <c r="CH316" i="60"/>
  <c r="CI316" i="60"/>
  <c r="CJ316" i="60"/>
  <c r="CK316" i="60"/>
  <c r="CL316" i="60"/>
  <c r="CM316" i="60"/>
  <c r="CN316" i="60"/>
  <c r="CO316" i="60"/>
  <c r="CP316" i="60"/>
  <c r="CQ316" i="60"/>
  <c r="CF317" i="60"/>
  <c r="CG317" i="60"/>
  <c r="CH317" i="60"/>
  <c r="CI317" i="60"/>
  <c r="CJ317" i="60"/>
  <c r="CK317" i="60"/>
  <c r="CL317" i="60"/>
  <c r="CM317" i="60"/>
  <c r="CN317" i="60"/>
  <c r="CO317" i="60"/>
  <c r="CP317" i="60"/>
  <c r="CQ317" i="60"/>
  <c r="CF318" i="60"/>
  <c r="CG318" i="60"/>
  <c r="CH318" i="60"/>
  <c r="CI318" i="60"/>
  <c r="CJ318" i="60"/>
  <c r="CK318" i="60"/>
  <c r="CL318" i="60"/>
  <c r="CM318" i="60"/>
  <c r="CN318" i="60"/>
  <c r="CO318" i="60"/>
  <c r="CP318" i="60"/>
  <c r="CQ318" i="60"/>
  <c r="CF319" i="60"/>
  <c r="CG319" i="60"/>
  <c r="CH319" i="60"/>
  <c r="CI319" i="60"/>
  <c r="CJ319" i="60"/>
  <c r="CK319" i="60"/>
  <c r="CL319" i="60"/>
  <c r="CM319" i="60"/>
  <c r="CN319" i="60"/>
  <c r="CO319" i="60"/>
  <c r="CP319" i="60"/>
  <c r="CQ319" i="60"/>
  <c r="CF320" i="60"/>
  <c r="CG320" i="60"/>
  <c r="CH320" i="60"/>
  <c r="CI320" i="60"/>
  <c r="CJ320" i="60"/>
  <c r="CK320" i="60"/>
  <c r="CL320" i="60"/>
  <c r="CM320" i="60"/>
  <c r="CN320" i="60"/>
  <c r="CO320" i="60"/>
  <c r="CP320" i="60"/>
  <c r="CQ320" i="60"/>
  <c r="CF321" i="60"/>
  <c r="CG321" i="60"/>
  <c r="CH321" i="60"/>
  <c r="CI321" i="60"/>
  <c r="CJ321" i="60"/>
  <c r="CK321" i="60"/>
  <c r="CL321" i="60"/>
  <c r="CM321" i="60"/>
  <c r="CN321" i="60"/>
  <c r="CO321" i="60"/>
  <c r="CP321" i="60"/>
  <c r="CQ321" i="60"/>
  <c r="CF322" i="60"/>
  <c r="CG322" i="60"/>
  <c r="CH322" i="60"/>
  <c r="CI322" i="60"/>
  <c r="CJ322" i="60"/>
  <c r="CK322" i="60"/>
  <c r="CL322" i="60"/>
  <c r="CM322" i="60"/>
  <c r="CN322" i="60"/>
  <c r="CO322" i="60"/>
  <c r="CP322" i="60"/>
  <c r="CQ322" i="60"/>
  <c r="CF323" i="60"/>
  <c r="CG323" i="60"/>
  <c r="CH323" i="60"/>
  <c r="CI323" i="60"/>
  <c r="CJ323" i="60"/>
  <c r="CK323" i="60"/>
  <c r="CL323" i="60"/>
  <c r="CM323" i="60"/>
  <c r="CN323" i="60"/>
  <c r="CO323" i="60"/>
  <c r="CP323" i="60"/>
  <c r="CQ323" i="60"/>
  <c r="CF324" i="60"/>
  <c r="CG324" i="60"/>
  <c r="CH324" i="60"/>
  <c r="CI324" i="60"/>
  <c r="CJ324" i="60"/>
  <c r="CK324" i="60"/>
  <c r="CL324" i="60"/>
  <c r="CM324" i="60"/>
  <c r="CN324" i="60"/>
  <c r="CO324" i="60"/>
  <c r="CP324" i="60"/>
  <c r="CQ324" i="60"/>
  <c r="CF325" i="60"/>
  <c r="CG325" i="60"/>
  <c r="CH325" i="60"/>
  <c r="CI325" i="60"/>
  <c r="CJ325" i="60"/>
  <c r="CK325" i="60"/>
  <c r="CL325" i="60"/>
  <c r="CM325" i="60"/>
  <c r="CN325" i="60"/>
  <c r="CO325" i="60"/>
  <c r="CP325" i="60"/>
  <c r="CQ325" i="60"/>
  <c r="CF326" i="60"/>
  <c r="CG326" i="60"/>
  <c r="CH326" i="60"/>
  <c r="CI326" i="60"/>
  <c r="CJ326" i="60"/>
  <c r="CK326" i="60"/>
  <c r="CL326" i="60"/>
  <c r="CM326" i="60"/>
  <c r="CN326" i="60"/>
  <c r="CO326" i="60"/>
  <c r="CP326" i="60"/>
  <c r="CQ326" i="60"/>
  <c r="CF327" i="60"/>
  <c r="CG327" i="60"/>
  <c r="CH327" i="60"/>
  <c r="CI327" i="60"/>
  <c r="CJ327" i="60"/>
  <c r="CK327" i="60"/>
  <c r="CL327" i="60"/>
  <c r="CM327" i="60"/>
  <c r="CN327" i="60"/>
  <c r="CO327" i="60"/>
  <c r="CP327" i="60"/>
  <c r="CQ327" i="60"/>
  <c r="CF328" i="60"/>
  <c r="CG328" i="60"/>
  <c r="CH328" i="60"/>
  <c r="CI328" i="60"/>
  <c r="CJ328" i="60"/>
  <c r="CK328" i="60"/>
  <c r="CL328" i="60"/>
  <c r="CM328" i="60"/>
  <c r="CN328" i="60"/>
  <c r="CO328" i="60"/>
  <c r="CP328" i="60"/>
  <c r="CQ328" i="60"/>
  <c r="CF329" i="60"/>
  <c r="CG329" i="60"/>
  <c r="CH329" i="60"/>
  <c r="CI329" i="60"/>
  <c r="CJ329" i="60"/>
  <c r="CK329" i="60"/>
  <c r="CL329" i="60"/>
  <c r="CM329" i="60"/>
  <c r="CN329" i="60"/>
  <c r="CO329" i="60"/>
  <c r="CP329" i="60"/>
  <c r="CQ329" i="60"/>
  <c r="CF330" i="60"/>
  <c r="CG330" i="60"/>
  <c r="CH330" i="60"/>
  <c r="CI330" i="60"/>
  <c r="CJ330" i="60"/>
  <c r="CK330" i="60"/>
  <c r="CL330" i="60"/>
  <c r="CM330" i="60"/>
  <c r="CN330" i="60"/>
  <c r="CO330" i="60"/>
  <c r="CP330" i="60"/>
  <c r="CQ330" i="60"/>
  <c r="CF331" i="60"/>
  <c r="CG331" i="60"/>
  <c r="CH331" i="60"/>
  <c r="CI331" i="60"/>
  <c r="CJ331" i="60"/>
  <c r="CK331" i="60"/>
  <c r="CL331" i="60"/>
  <c r="CM331" i="60"/>
  <c r="CN331" i="60"/>
  <c r="CO331" i="60"/>
  <c r="CP331" i="60"/>
  <c r="CQ331" i="60"/>
  <c r="CF332" i="60"/>
  <c r="CG332" i="60"/>
  <c r="CH332" i="60"/>
  <c r="CI332" i="60"/>
  <c r="CJ332" i="60"/>
  <c r="CK332" i="60"/>
  <c r="CL332" i="60"/>
  <c r="CM332" i="60"/>
  <c r="CN332" i="60"/>
  <c r="CO332" i="60"/>
  <c r="CP332" i="60"/>
  <c r="CQ332" i="60"/>
  <c r="CF333" i="60"/>
  <c r="CG333" i="60"/>
  <c r="CH333" i="60"/>
  <c r="CI333" i="60"/>
  <c r="CJ333" i="60"/>
  <c r="CK333" i="60"/>
  <c r="CL333" i="60"/>
  <c r="CM333" i="60"/>
  <c r="CN333" i="60"/>
  <c r="CO333" i="60"/>
  <c r="CP333" i="60"/>
  <c r="CQ333" i="60"/>
  <c r="CF334" i="60"/>
  <c r="CG334" i="60"/>
  <c r="CH334" i="60"/>
  <c r="CI334" i="60"/>
  <c r="CJ334" i="60"/>
  <c r="CK334" i="60"/>
  <c r="CL334" i="60"/>
  <c r="CM334" i="60"/>
  <c r="CN334" i="60"/>
  <c r="CO334" i="60"/>
  <c r="CP334" i="60"/>
  <c r="CQ334" i="60"/>
  <c r="CF335" i="60"/>
  <c r="CG335" i="60"/>
  <c r="CH335" i="60"/>
  <c r="CI335" i="60"/>
  <c r="CJ335" i="60"/>
  <c r="CK335" i="60"/>
  <c r="CL335" i="60"/>
  <c r="CM335" i="60"/>
  <c r="CN335" i="60"/>
  <c r="CO335" i="60"/>
  <c r="CP335" i="60"/>
  <c r="CQ335" i="60"/>
  <c r="CF336" i="60"/>
  <c r="CG336" i="60"/>
  <c r="CH336" i="60"/>
  <c r="CI336" i="60"/>
  <c r="CJ336" i="60"/>
  <c r="CK336" i="60"/>
  <c r="CL336" i="60"/>
  <c r="CM336" i="60"/>
  <c r="CN336" i="60"/>
  <c r="CO336" i="60"/>
  <c r="CP336" i="60"/>
  <c r="CQ336" i="60"/>
  <c r="CF337" i="60"/>
  <c r="CG337" i="60"/>
  <c r="CH337" i="60"/>
  <c r="CI337" i="60"/>
  <c r="CJ337" i="60"/>
  <c r="CK337" i="60"/>
  <c r="CL337" i="60"/>
  <c r="CM337" i="60"/>
  <c r="CN337" i="60"/>
  <c r="CO337" i="60"/>
  <c r="CP337" i="60"/>
  <c r="CQ337" i="60"/>
  <c r="CF338" i="60"/>
  <c r="CG338" i="60"/>
  <c r="CH338" i="60"/>
  <c r="CI338" i="60"/>
  <c r="CJ338" i="60"/>
  <c r="CK338" i="60"/>
  <c r="CL338" i="60"/>
  <c r="CM338" i="60"/>
  <c r="CN338" i="60"/>
  <c r="CO338" i="60"/>
  <c r="CP338" i="60"/>
  <c r="CQ338" i="60"/>
  <c r="CF339" i="60"/>
  <c r="CG339" i="60"/>
  <c r="CH339" i="60"/>
  <c r="CI339" i="60"/>
  <c r="CJ339" i="60"/>
  <c r="CK339" i="60"/>
  <c r="CL339" i="60"/>
  <c r="CM339" i="60"/>
  <c r="CN339" i="60"/>
  <c r="CO339" i="60"/>
  <c r="CP339" i="60"/>
  <c r="CQ339" i="60"/>
  <c r="CF340" i="60"/>
  <c r="CG340" i="60"/>
  <c r="CH340" i="60"/>
  <c r="CI340" i="60"/>
  <c r="CJ340" i="60"/>
  <c r="CK340" i="60"/>
  <c r="CL340" i="60"/>
  <c r="CM340" i="60"/>
  <c r="CN340" i="60"/>
  <c r="CO340" i="60"/>
  <c r="CP340" i="60"/>
  <c r="CQ340" i="60"/>
  <c r="CF341" i="60"/>
  <c r="CG341" i="60"/>
  <c r="CH341" i="60"/>
  <c r="CI341" i="60"/>
  <c r="CJ341" i="60"/>
  <c r="CK341" i="60"/>
  <c r="CL341" i="60"/>
  <c r="CM341" i="60"/>
  <c r="CN341" i="60"/>
  <c r="CO341" i="60"/>
  <c r="CP341" i="60"/>
  <c r="CQ341" i="60"/>
  <c r="CF342" i="60"/>
  <c r="CG342" i="60"/>
  <c r="CH342" i="60"/>
  <c r="CI342" i="60"/>
  <c r="CJ342" i="60"/>
  <c r="CK342" i="60"/>
  <c r="CL342" i="60"/>
  <c r="CM342" i="60"/>
  <c r="CN342" i="60"/>
  <c r="CO342" i="60"/>
  <c r="CP342" i="60"/>
  <c r="CQ342" i="60"/>
  <c r="CF343" i="60"/>
  <c r="CG343" i="60"/>
  <c r="CH343" i="60"/>
  <c r="CI343" i="60"/>
  <c r="CJ343" i="60"/>
  <c r="CK343" i="60"/>
  <c r="CL343" i="60"/>
  <c r="CM343" i="60"/>
  <c r="CN343" i="60"/>
  <c r="CO343" i="60"/>
  <c r="CP343" i="60"/>
  <c r="CQ343" i="60"/>
  <c r="CF344" i="60"/>
  <c r="CG344" i="60"/>
  <c r="CH344" i="60"/>
  <c r="CI344" i="60"/>
  <c r="CJ344" i="60"/>
  <c r="CK344" i="60"/>
  <c r="CL344" i="60"/>
  <c r="CM344" i="60"/>
  <c r="CN344" i="60"/>
  <c r="CO344" i="60"/>
  <c r="CP344" i="60"/>
  <c r="CQ344" i="60"/>
  <c r="CF345" i="60"/>
  <c r="CG345" i="60"/>
  <c r="CH345" i="60"/>
  <c r="CI345" i="60"/>
  <c r="CJ345" i="60"/>
  <c r="CK345" i="60"/>
  <c r="CL345" i="60"/>
  <c r="CM345" i="60"/>
  <c r="CN345" i="60"/>
  <c r="CO345" i="60"/>
  <c r="CP345" i="60"/>
  <c r="CQ345" i="60"/>
  <c r="CF346" i="60"/>
  <c r="CG346" i="60"/>
  <c r="CH346" i="60"/>
  <c r="CI346" i="60"/>
  <c r="CJ346" i="60"/>
  <c r="CK346" i="60"/>
  <c r="CL346" i="60"/>
  <c r="CM346" i="60"/>
  <c r="CN346" i="60"/>
  <c r="CO346" i="60"/>
  <c r="CP346" i="60"/>
  <c r="CQ346" i="60"/>
  <c r="CF347" i="60"/>
  <c r="CG347" i="60"/>
  <c r="CH347" i="60"/>
  <c r="CI347" i="60"/>
  <c r="CJ347" i="60"/>
  <c r="CK347" i="60"/>
  <c r="CL347" i="60"/>
  <c r="CM347" i="60"/>
  <c r="CN347" i="60"/>
  <c r="CO347" i="60"/>
  <c r="CP347" i="60"/>
  <c r="CQ347" i="60"/>
  <c r="CF348" i="60"/>
  <c r="CG348" i="60"/>
  <c r="CH348" i="60"/>
  <c r="CI348" i="60"/>
  <c r="CJ348" i="60"/>
  <c r="CK348" i="60"/>
  <c r="CL348" i="60"/>
  <c r="CM348" i="60"/>
  <c r="CN348" i="60"/>
  <c r="CO348" i="60"/>
  <c r="CP348" i="60"/>
  <c r="CQ348" i="60"/>
  <c r="CF349" i="60"/>
  <c r="CG349" i="60"/>
  <c r="CH349" i="60"/>
  <c r="CI349" i="60"/>
  <c r="CJ349" i="60"/>
  <c r="CK349" i="60"/>
  <c r="CL349" i="60"/>
  <c r="CM349" i="60"/>
  <c r="CN349" i="60"/>
  <c r="CO349" i="60"/>
  <c r="CP349" i="60"/>
  <c r="CQ349" i="60"/>
  <c r="CF350" i="60"/>
  <c r="CG350" i="60"/>
  <c r="CH350" i="60"/>
  <c r="CI350" i="60"/>
  <c r="CJ350" i="60"/>
  <c r="CK350" i="60"/>
  <c r="CL350" i="60"/>
  <c r="CM350" i="60"/>
  <c r="CN350" i="60"/>
  <c r="CO350" i="60"/>
  <c r="CP350" i="60"/>
  <c r="CQ350" i="60"/>
  <c r="CF351" i="60"/>
  <c r="CG351" i="60"/>
  <c r="CH351" i="60"/>
  <c r="CI351" i="60"/>
  <c r="CJ351" i="60"/>
  <c r="CK351" i="60"/>
  <c r="CL351" i="60"/>
  <c r="CM351" i="60"/>
  <c r="CN351" i="60"/>
  <c r="CO351" i="60"/>
  <c r="CP351" i="60"/>
  <c r="CQ351" i="60"/>
  <c r="CF352" i="60"/>
  <c r="CG352" i="60"/>
  <c r="CH352" i="60"/>
  <c r="CI352" i="60"/>
  <c r="CJ352" i="60"/>
  <c r="CK352" i="60"/>
  <c r="CL352" i="60"/>
  <c r="CM352" i="60"/>
  <c r="CN352" i="60"/>
  <c r="CO352" i="60"/>
  <c r="CP352" i="60"/>
  <c r="CQ352" i="60"/>
  <c r="CF353" i="60"/>
  <c r="CG353" i="60"/>
  <c r="CH353" i="60"/>
  <c r="CI353" i="60"/>
  <c r="CJ353" i="60"/>
  <c r="CK353" i="60"/>
  <c r="CL353" i="60"/>
  <c r="CM353" i="60"/>
  <c r="CN353" i="60"/>
  <c r="CO353" i="60"/>
  <c r="CP353" i="60"/>
  <c r="CQ353" i="60"/>
  <c r="CF354" i="60"/>
  <c r="CG354" i="60"/>
  <c r="CH354" i="60"/>
  <c r="CI354" i="60"/>
  <c r="CJ354" i="60"/>
  <c r="CK354" i="60"/>
  <c r="CL354" i="60"/>
  <c r="CM354" i="60"/>
  <c r="CN354" i="60"/>
  <c r="CO354" i="60"/>
  <c r="CP354" i="60"/>
  <c r="CQ354" i="60"/>
  <c r="CF355" i="60"/>
  <c r="CG355" i="60"/>
  <c r="CH355" i="60"/>
  <c r="CI355" i="60"/>
  <c r="CJ355" i="60"/>
  <c r="CK355" i="60"/>
  <c r="CL355" i="60"/>
  <c r="CM355" i="60"/>
  <c r="CN355" i="60"/>
  <c r="CO355" i="60"/>
  <c r="CP355" i="60"/>
  <c r="CQ355" i="60"/>
  <c r="CF356" i="60"/>
  <c r="CG356" i="60"/>
  <c r="CH356" i="60"/>
  <c r="CI356" i="60"/>
  <c r="CJ356" i="60"/>
  <c r="CK356" i="60"/>
  <c r="CL356" i="60"/>
  <c r="CM356" i="60"/>
  <c r="CN356" i="60"/>
  <c r="CO356" i="60"/>
  <c r="CP356" i="60"/>
  <c r="CQ356" i="60"/>
  <c r="CF357" i="60"/>
  <c r="CG357" i="60"/>
  <c r="CH357" i="60"/>
  <c r="CI357" i="60"/>
  <c r="CJ357" i="60"/>
  <c r="CK357" i="60"/>
  <c r="CL357" i="60"/>
  <c r="CM357" i="60"/>
  <c r="CN357" i="60"/>
  <c r="CO357" i="60"/>
  <c r="CP357" i="60"/>
  <c r="CQ357" i="60"/>
  <c r="CF358" i="60"/>
  <c r="CG358" i="60"/>
  <c r="CH358" i="60"/>
  <c r="CI358" i="60"/>
  <c r="CJ358" i="60"/>
  <c r="CK358" i="60"/>
  <c r="CL358" i="60"/>
  <c r="CM358" i="60"/>
  <c r="CN358" i="60"/>
  <c r="CO358" i="60"/>
  <c r="CP358" i="60"/>
  <c r="CQ358" i="60"/>
  <c r="CF359" i="60"/>
  <c r="CG359" i="60"/>
  <c r="CH359" i="60"/>
  <c r="CI359" i="60"/>
  <c r="CJ359" i="60"/>
  <c r="CK359" i="60"/>
  <c r="CL359" i="60"/>
  <c r="CM359" i="60"/>
  <c r="CN359" i="60"/>
  <c r="CO359" i="60"/>
  <c r="CP359" i="60"/>
  <c r="CQ359" i="60"/>
  <c r="CF360" i="60"/>
  <c r="CG360" i="60"/>
  <c r="CH360" i="60"/>
  <c r="CI360" i="60"/>
  <c r="CJ360" i="60"/>
  <c r="CK360" i="60"/>
  <c r="CL360" i="60"/>
  <c r="CM360" i="60"/>
  <c r="CN360" i="60"/>
  <c r="CO360" i="60"/>
  <c r="CP360" i="60"/>
  <c r="CQ360" i="60"/>
  <c r="CF361" i="60"/>
  <c r="CG361" i="60"/>
  <c r="CH361" i="60"/>
  <c r="CI361" i="60"/>
  <c r="CJ361" i="60"/>
  <c r="CK361" i="60"/>
  <c r="CL361" i="60"/>
  <c r="CM361" i="60"/>
  <c r="CN361" i="60"/>
  <c r="CO361" i="60"/>
  <c r="CP361" i="60"/>
  <c r="CQ361" i="60"/>
  <c r="CF362" i="60"/>
  <c r="CG362" i="60"/>
  <c r="CH362" i="60"/>
  <c r="CI362" i="60"/>
  <c r="CJ362" i="60"/>
  <c r="CK362" i="60"/>
  <c r="CL362" i="60"/>
  <c r="CM362" i="60"/>
  <c r="CN362" i="60"/>
  <c r="CO362" i="60"/>
  <c r="CP362" i="60"/>
  <c r="CQ362" i="60"/>
  <c r="CF363" i="60"/>
  <c r="CG363" i="60"/>
  <c r="CH363" i="60"/>
  <c r="CI363" i="60"/>
  <c r="CJ363" i="60"/>
  <c r="CK363" i="60"/>
  <c r="CL363" i="60"/>
  <c r="CM363" i="60"/>
  <c r="CN363" i="60"/>
  <c r="CO363" i="60"/>
  <c r="CP363" i="60"/>
  <c r="CQ363" i="60"/>
  <c r="CF364" i="60"/>
  <c r="CG364" i="60"/>
  <c r="CH364" i="60"/>
  <c r="CI364" i="60"/>
  <c r="CJ364" i="60"/>
  <c r="CK364" i="60"/>
  <c r="CL364" i="60"/>
  <c r="CM364" i="60"/>
  <c r="CN364" i="60"/>
  <c r="CO364" i="60"/>
  <c r="CP364" i="60"/>
  <c r="CQ364" i="60"/>
  <c r="CF365" i="60"/>
  <c r="CG365" i="60"/>
  <c r="CH365" i="60"/>
  <c r="CI365" i="60"/>
  <c r="CJ365" i="60"/>
  <c r="CK365" i="60"/>
  <c r="CL365" i="60"/>
  <c r="CM365" i="60"/>
  <c r="CN365" i="60"/>
  <c r="CO365" i="60"/>
  <c r="CP365" i="60"/>
  <c r="CQ365" i="60"/>
  <c r="CF366" i="60"/>
  <c r="CG366" i="60"/>
  <c r="CH366" i="60"/>
  <c r="CI366" i="60"/>
  <c r="CJ366" i="60"/>
  <c r="CK366" i="60"/>
  <c r="CL366" i="60"/>
  <c r="CM366" i="60"/>
  <c r="CN366" i="60"/>
  <c r="CO366" i="60"/>
  <c r="CP366" i="60"/>
  <c r="CQ366" i="60"/>
  <c r="CF367" i="60"/>
  <c r="CG367" i="60"/>
  <c r="CH367" i="60"/>
  <c r="CI367" i="60"/>
  <c r="CJ367" i="60"/>
  <c r="CK367" i="60"/>
  <c r="CL367" i="60"/>
  <c r="CM367" i="60"/>
  <c r="CN367" i="60"/>
  <c r="CO367" i="60"/>
  <c r="CP367" i="60"/>
  <c r="CQ367" i="60"/>
  <c r="CF368" i="60"/>
  <c r="CG368" i="60"/>
  <c r="CH368" i="60"/>
  <c r="CI368" i="60"/>
  <c r="CJ368" i="60"/>
  <c r="CK368" i="60"/>
  <c r="CL368" i="60"/>
  <c r="CM368" i="60"/>
  <c r="CN368" i="60"/>
  <c r="CO368" i="60"/>
  <c r="CP368" i="60"/>
  <c r="CQ368" i="60"/>
  <c r="CF369" i="60"/>
  <c r="CG369" i="60"/>
  <c r="CH369" i="60"/>
  <c r="CI369" i="60"/>
  <c r="CJ369" i="60"/>
  <c r="CK369" i="60"/>
  <c r="CL369" i="60"/>
  <c r="CM369" i="60"/>
  <c r="CN369" i="60"/>
  <c r="CO369" i="60"/>
  <c r="CP369" i="60"/>
  <c r="CQ369" i="60"/>
  <c r="CF370" i="60"/>
  <c r="CG370" i="60"/>
  <c r="CH370" i="60"/>
  <c r="CI370" i="60"/>
  <c r="CJ370" i="60"/>
  <c r="CK370" i="60"/>
  <c r="CL370" i="60"/>
  <c r="CM370" i="60"/>
  <c r="CN370" i="60"/>
  <c r="CO370" i="60"/>
  <c r="CP370" i="60"/>
  <c r="CQ370" i="60"/>
  <c r="CF371" i="60"/>
  <c r="CG371" i="60"/>
  <c r="CH371" i="60"/>
  <c r="CI371" i="60"/>
  <c r="CJ371" i="60"/>
  <c r="CK371" i="60"/>
  <c r="CL371" i="60"/>
  <c r="CM371" i="60"/>
  <c r="CN371" i="60"/>
  <c r="CO371" i="60"/>
  <c r="CP371" i="60"/>
  <c r="CQ371" i="60"/>
  <c r="CF372" i="60"/>
  <c r="CG372" i="60"/>
  <c r="CH372" i="60"/>
  <c r="CI372" i="60"/>
  <c r="CJ372" i="60"/>
  <c r="CK372" i="60"/>
  <c r="CL372" i="60"/>
  <c r="CM372" i="60"/>
  <c r="CN372" i="60"/>
  <c r="CO372" i="60"/>
  <c r="CP372" i="60"/>
  <c r="CQ372" i="60"/>
  <c r="CF373" i="60"/>
  <c r="CG373" i="60"/>
  <c r="CH373" i="60"/>
  <c r="CI373" i="60"/>
  <c r="CJ373" i="60"/>
  <c r="CK373" i="60"/>
  <c r="CL373" i="60"/>
  <c r="CM373" i="60"/>
  <c r="CN373" i="60"/>
  <c r="CO373" i="60"/>
  <c r="CP373" i="60"/>
  <c r="CQ373" i="60"/>
  <c r="CF374" i="60"/>
  <c r="CG374" i="60"/>
  <c r="CH374" i="60"/>
  <c r="CI374" i="60"/>
  <c r="CJ374" i="60"/>
  <c r="CK374" i="60"/>
  <c r="CL374" i="60"/>
  <c r="CM374" i="60"/>
  <c r="CN374" i="60"/>
  <c r="CO374" i="60"/>
  <c r="CP374" i="60"/>
  <c r="CQ374" i="60"/>
  <c r="CF375" i="60"/>
  <c r="CG375" i="60"/>
  <c r="CH375" i="60"/>
  <c r="CI375" i="60"/>
  <c r="CJ375" i="60"/>
  <c r="CK375" i="60"/>
  <c r="CL375" i="60"/>
  <c r="CM375" i="60"/>
  <c r="CN375" i="60"/>
  <c r="CO375" i="60"/>
  <c r="CP375" i="60"/>
  <c r="CQ375" i="60"/>
  <c r="CF376" i="60"/>
  <c r="CG376" i="60"/>
  <c r="CH376" i="60"/>
  <c r="CI376" i="60"/>
  <c r="CJ376" i="60"/>
  <c r="CK376" i="60"/>
  <c r="CL376" i="60"/>
  <c r="CM376" i="60"/>
  <c r="CN376" i="60"/>
  <c r="CO376" i="60"/>
  <c r="CP376" i="60"/>
  <c r="CQ376" i="60"/>
  <c r="CF377" i="60"/>
  <c r="CG377" i="60"/>
  <c r="CH377" i="60"/>
  <c r="CI377" i="60"/>
  <c r="CJ377" i="60"/>
  <c r="CK377" i="60"/>
  <c r="CL377" i="60"/>
  <c r="CM377" i="60"/>
  <c r="CN377" i="60"/>
  <c r="CO377" i="60"/>
  <c r="CP377" i="60"/>
  <c r="CQ377" i="60"/>
  <c r="CF378" i="60"/>
  <c r="CG378" i="60"/>
  <c r="CH378" i="60"/>
  <c r="CI378" i="60"/>
  <c r="CJ378" i="60"/>
  <c r="CK378" i="60"/>
  <c r="CL378" i="60"/>
  <c r="CM378" i="60"/>
  <c r="CN378" i="60"/>
  <c r="CO378" i="60"/>
  <c r="CP378" i="60"/>
  <c r="CQ378" i="60"/>
  <c r="CF379" i="60"/>
  <c r="CG379" i="60"/>
  <c r="CH379" i="60"/>
  <c r="CI379" i="60"/>
  <c r="CJ379" i="60"/>
  <c r="CK379" i="60"/>
  <c r="CL379" i="60"/>
  <c r="CM379" i="60"/>
  <c r="CN379" i="60"/>
  <c r="CO379" i="60"/>
  <c r="CP379" i="60"/>
  <c r="CQ379" i="60"/>
  <c r="CF380" i="60"/>
  <c r="CG380" i="60"/>
  <c r="CH380" i="60"/>
  <c r="CI380" i="60"/>
  <c r="CJ380" i="60"/>
  <c r="CK380" i="60"/>
  <c r="CL380" i="60"/>
  <c r="CM380" i="60"/>
  <c r="CN380" i="60"/>
  <c r="CO380" i="60"/>
  <c r="CP380" i="60"/>
  <c r="CQ380" i="60"/>
  <c r="CF381" i="60"/>
  <c r="CG381" i="60"/>
  <c r="CH381" i="60"/>
  <c r="CI381" i="60"/>
  <c r="CJ381" i="60"/>
  <c r="CK381" i="60"/>
  <c r="CL381" i="60"/>
  <c r="CM381" i="60"/>
  <c r="CN381" i="60"/>
  <c r="CO381" i="60"/>
  <c r="CP381" i="60"/>
  <c r="CQ381" i="60"/>
  <c r="CF382" i="60"/>
  <c r="CG382" i="60"/>
  <c r="CH382" i="60"/>
  <c r="CI382" i="60"/>
  <c r="CJ382" i="60"/>
  <c r="CK382" i="60"/>
  <c r="CL382" i="60"/>
  <c r="CM382" i="60"/>
  <c r="CN382" i="60"/>
  <c r="CO382" i="60"/>
  <c r="CP382" i="60"/>
  <c r="CQ382" i="60"/>
  <c r="CF383" i="60"/>
  <c r="CG383" i="60"/>
  <c r="CH383" i="60"/>
  <c r="CI383" i="60"/>
  <c r="CJ383" i="60"/>
  <c r="CK383" i="60"/>
  <c r="CL383" i="60"/>
  <c r="CM383" i="60"/>
  <c r="CN383" i="60"/>
  <c r="CO383" i="60"/>
  <c r="CP383" i="60"/>
  <c r="CQ383" i="60"/>
  <c r="CF384" i="60"/>
  <c r="CG384" i="60"/>
  <c r="CH384" i="60"/>
  <c r="CI384" i="60"/>
  <c r="CJ384" i="60"/>
  <c r="CK384" i="60"/>
  <c r="CL384" i="60"/>
  <c r="CM384" i="60"/>
  <c r="CN384" i="60"/>
  <c r="CO384" i="60"/>
  <c r="CP384" i="60"/>
  <c r="CQ384" i="60"/>
  <c r="CF385" i="60"/>
  <c r="CG385" i="60"/>
  <c r="CH385" i="60"/>
  <c r="CI385" i="60"/>
  <c r="CJ385" i="60"/>
  <c r="CK385" i="60"/>
  <c r="CL385" i="60"/>
  <c r="CM385" i="60"/>
  <c r="CN385" i="60"/>
  <c r="CO385" i="60"/>
  <c r="CP385" i="60"/>
  <c r="CQ385" i="60"/>
  <c r="CF386" i="60"/>
  <c r="CG386" i="60"/>
  <c r="CH386" i="60"/>
  <c r="CI386" i="60"/>
  <c r="CJ386" i="60"/>
  <c r="CK386" i="60"/>
  <c r="CL386" i="60"/>
  <c r="CM386" i="60"/>
  <c r="CN386" i="60"/>
  <c r="CO386" i="60"/>
  <c r="CP386" i="60"/>
  <c r="CQ386" i="60"/>
  <c r="CF387" i="60"/>
  <c r="CG387" i="60"/>
  <c r="CH387" i="60"/>
  <c r="CI387" i="60"/>
  <c r="CJ387" i="60"/>
  <c r="CK387" i="60"/>
  <c r="CL387" i="60"/>
  <c r="CM387" i="60"/>
  <c r="CN387" i="60"/>
  <c r="CO387" i="60"/>
  <c r="CP387" i="60"/>
  <c r="CQ387" i="60"/>
  <c r="CF388" i="60"/>
  <c r="CG388" i="60"/>
  <c r="CH388" i="60"/>
  <c r="CI388" i="60"/>
  <c r="CJ388" i="60"/>
  <c r="CK388" i="60"/>
  <c r="CL388" i="60"/>
  <c r="CM388" i="60"/>
  <c r="CN388" i="60"/>
  <c r="CO388" i="60"/>
  <c r="CP388" i="60"/>
  <c r="CQ388" i="60"/>
  <c r="CF389" i="60"/>
  <c r="CG389" i="60"/>
  <c r="CH389" i="60"/>
  <c r="CI389" i="60"/>
  <c r="CJ389" i="60"/>
  <c r="CK389" i="60"/>
  <c r="CL389" i="60"/>
  <c r="CM389" i="60"/>
  <c r="CN389" i="60"/>
  <c r="CO389" i="60"/>
  <c r="CP389" i="60"/>
  <c r="CQ389" i="60"/>
  <c r="CF390" i="60"/>
  <c r="CG390" i="60"/>
  <c r="CH390" i="60"/>
  <c r="CI390" i="60"/>
  <c r="CJ390" i="60"/>
  <c r="CK390" i="60"/>
  <c r="CL390" i="60"/>
  <c r="CM390" i="60"/>
  <c r="CN390" i="60"/>
  <c r="CO390" i="60"/>
  <c r="CP390" i="60"/>
  <c r="CQ390" i="60"/>
  <c r="CF391" i="60"/>
  <c r="CG391" i="60"/>
  <c r="CH391" i="60"/>
  <c r="CI391" i="60"/>
  <c r="CJ391" i="60"/>
  <c r="CK391" i="60"/>
  <c r="CL391" i="60"/>
  <c r="CM391" i="60"/>
  <c r="CN391" i="60"/>
  <c r="CO391" i="60"/>
  <c r="CP391" i="60"/>
  <c r="CQ391" i="60"/>
  <c r="CF392" i="60"/>
  <c r="CG392" i="60"/>
  <c r="CH392" i="60"/>
  <c r="CI392" i="60"/>
  <c r="CJ392" i="60"/>
  <c r="CK392" i="60"/>
  <c r="CL392" i="60"/>
  <c r="CM392" i="60"/>
  <c r="CN392" i="60"/>
  <c r="CO392" i="60"/>
  <c r="CP392" i="60"/>
  <c r="CQ392" i="60"/>
  <c r="CF393" i="60"/>
  <c r="CG393" i="60"/>
  <c r="CH393" i="60"/>
  <c r="CI393" i="60"/>
  <c r="CJ393" i="60"/>
  <c r="CK393" i="60"/>
  <c r="CL393" i="60"/>
  <c r="CM393" i="60"/>
  <c r="CN393" i="60"/>
  <c r="CO393" i="60"/>
  <c r="CP393" i="60"/>
  <c r="CQ393" i="60"/>
  <c r="CF394" i="60"/>
  <c r="CG394" i="60"/>
  <c r="CH394" i="60"/>
  <c r="CI394" i="60"/>
  <c r="CJ394" i="60"/>
  <c r="CK394" i="60"/>
  <c r="CL394" i="60"/>
  <c r="CM394" i="60"/>
  <c r="CN394" i="60"/>
  <c r="CO394" i="60"/>
  <c r="CP394" i="60"/>
  <c r="CQ394" i="60"/>
  <c r="CF395" i="60"/>
  <c r="CG395" i="60"/>
  <c r="CH395" i="60"/>
  <c r="CI395" i="60"/>
  <c r="CJ395" i="60"/>
  <c r="CK395" i="60"/>
  <c r="CL395" i="60"/>
  <c r="CM395" i="60"/>
  <c r="CN395" i="60"/>
  <c r="CO395" i="60"/>
  <c r="CP395" i="60"/>
  <c r="CQ395" i="60"/>
  <c r="CF396" i="60"/>
  <c r="CG396" i="60"/>
  <c r="CH396" i="60"/>
  <c r="CI396" i="60"/>
  <c r="CJ396" i="60"/>
  <c r="CK396" i="60"/>
  <c r="CL396" i="60"/>
  <c r="CM396" i="60"/>
  <c r="CN396" i="60"/>
  <c r="CO396" i="60"/>
  <c r="CP396" i="60"/>
  <c r="CQ396" i="60"/>
  <c r="CF397" i="60"/>
  <c r="CG397" i="60"/>
  <c r="CH397" i="60"/>
  <c r="CI397" i="60"/>
  <c r="CJ397" i="60"/>
  <c r="CK397" i="60"/>
  <c r="CL397" i="60"/>
  <c r="CM397" i="60"/>
  <c r="CN397" i="60"/>
  <c r="CO397" i="60"/>
  <c r="CP397" i="60"/>
  <c r="CQ397" i="60"/>
  <c r="CF398" i="60"/>
  <c r="CG398" i="60"/>
  <c r="CH398" i="60"/>
  <c r="CI398" i="60"/>
  <c r="CJ398" i="60"/>
  <c r="CK398" i="60"/>
  <c r="CL398" i="60"/>
  <c r="CM398" i="60"/>
  <c r="CN398" i="60"/>
  <c r="CO398" i="60"/>
  <c r="CP398" i="60"/>
  <c r="CQ398" i="60"/>
  <c r="CF399" i="60"/>
  <c r="CG399" i="60"/>
  <c r="CH399" i="60"/>
  <c r="CI399" i="60"/>
  <c r="CJ399" i="60"/>
  <c r="CK399" i="60"/>
  <c r="CL399" i="60"/>
  <c r="CM399" i="60"/>
  <c r="CN399" i="60"/>
  <c r="CO399" i="60"/>
  <c r="CP399" i="60"/>
  <c r="CQ399" i="60"/>
  <c r="CF400" i="60"/>
  <c r="CG400" i="60"/>
  <c r="CH400" i="60"/>
  <c r="CI400" i="60"/>
  <c r="CJ400" i="60"/>
  <c r="CK400" i="60"/>
  <c r="CL400" i="60"/>
  <c r="CM400" i="60"/>
  <c r="CN400" i="60"/>
  <c r="CO400" i="60"/>
  <c r="CP400" i="60"/>
  <c r="CQ400" i="60"/>
  <c r="CF401" i="60"/>
  <c r="CG401" i="60"/>
  <c r="CH401" i="60"/>
  <c r="CI401" i="60"/>
  <c r="CJ401" i="60"/>
  <c r="CK401" i="60"/>
  <c r="CL401" i="60"/>
  <c r="CM401" i="60"/>
  <c r="CN401" i="60"/>
  <c r="CO401" i="60"/>
  <c r="CP401" i="60"/>
  <c r="CQ401" i="60"/>
  <c r="CF402" i="60"/>
  <c r="CG402" i="60"/>
  <c r="CH402" i="60"/>
  <c r="CI402" i="60"/>
  <c r="CJ402" i="60"/>
  <c r="CK402" i="60"/>
  <c r="CL402" i="60"/>
  <c r="CM402" i="60"/>
  <c r="CN402" i="60"/>
  <c r="CO402" i="60"/>
  <c r="CP402" i="60"/>
  <c r="CQ402" i="60"/>
  <c r="CF403" i="60"/>
  <c r="CG403" i="60"/>
  <c r="CH403" i="60"/>
  <c r="CI403" i="60"/>
  <c r="CJ403" i="60"/>
  <c r="CK403" i="60"/>
  <c r="CL403" i="60"/>
  <c r="CM403" i="60"/>
  <c r="CN403" i="60"/>
  <c r="CO403" i="60"/>
  <c r="CP403" i="60"/>
  <c r="CQ403" i="60"/>
  <c r="CF404" i="60"/>
  <c r="CG404" i="60"/>
  <c r="CH404" i="60"/>
  <c r="CI404" i="60"/>
  <c r="CJ404" i="60"/>
  <c r="CK404" i="60"/>
  <c r="CL404" i="60"/>
  <c r="CM404" i="60"/>
  <c r="CN404" i="60"/>
  <c r="CO404" i="60"/>
  <c r="CP404" i="60"/>
  <c r="CQ404" i="60"/>
  <c r="CF405" i="60"/>
  <c r="CG405" i="60"/>
  <c r="CH405" i="60"/>
  <c r="CI405" i="60"/>
  <c r="CJ405" i="60"/>
  <c r="CK405" i="60"/>
  <c r="CL405" i="60"/>
  <c r="CM405" i="60"/>
  <c r="CN405" i="60"/>
  <c r="CO405" i="60"/>
  <c r="CP405" i="60"/>
  <c r="CQ405" i="60"/>
  <c r="CF406" i="60"/>
  <c r="CG406" i="60"/>
  <c r="CH406" i="60"/>
  <c r="CI406" i="60"/>
  <c r="CJ406" i="60"/>
  <c r="CK406" i="60"/>
  <c r="CL406" i="60"/>
  <c r="CM406" i="60"/>
  <c r="CN406" i="60"/>
  <c r="CO406" i="60"/>
  <c r="CP406" i="60"/>
  <c r="CQ406" i="60"/>
  <c r="CF407" i="60"/>
  <c r="CG407" i="60"/>
  <c r="CH407" i="60"/>
  <c r="CI407" i="60"/>
  <c r="CJ407" i="60"/>
  <c r="CK407" i="60"/>
  <c r="CL407" i="60"/>
  <c r="CM407" i="60"/>
  <c r="CN407" i="60"/>
  <c r="CO407" i="60"/>
  <c r="CP407" i="60"/>
  <c r="CQ407" i="60"/>
  <c r="CF408" i="60"/>
  <c r="CG408" i="60"/>
  <c r="CH408" i="60"/>
  <c r="CI408" i="60"/>
  <c r="CJ408" i="60"/>
  <c r="CK408" i="60"/>
  <c r="CL408" i="60"/>
  <c r="CM408" i="60"/>
  <c r="CN408" i="60"/>
  <c r="CO408" i="60"/>
  <c r="CP408" i="60"/>
  <c r="CQ408" i="60"/>
  <c r="CF409" i="60"/>
  <c r="CG409" i="60"/>
  <c r="CH409" i="60"/>
  <c r="CI409" i="60"/>
  <c r="CJ409" i="60"/>
  <c r="CK409" i="60"/>
  <c r="CL409" i="60"/>
  <c r="CM409" i="60"/>
  <c r="CN409" i="60"/>
  <c r="CO409" i="60"/>
  <c r="CP409" i="60"/>
  <c r="CQ409" i="60"/>
  <c r="CF410" i="60"/>
  <c r="CG410" i="60"/>
  <c r="CH410" i="60"/>
  <c r="CI410" i="60"/>
  <c r="CJ410" i="60"/>
  <c r="CK410" i="60"/>
  <c r="CL410" i="60"/>
  <c r="CM410" i="60"/>
  <c r="CN410" i="60"/>
  <c r="CO410" i="60"/>
  <c r="CP410" i="60"/>
  <c r="CQ410" i="60"/>
  <c r="CF411" i="60"/>
  <c r="CG411" i="60"/>
  <c r="CH411" i="60"/>
  <c r="CI411" i="60"/>
  <c r="CJ411" i="60"/>
  <c r="CK411" i="60"/>
  <c r="CL411" i="60"/>
  <c r="CM411" i="60"/>
  <c r="CN411" i="60"/>
  <c r="CO411" i="60"/>
  <c r="CP411" i="60"/>
  <c r="CQ411" i="60"/>
  <c r="CF412" i="60"/>
  <c r="CG412" i="60"/>
  <c r="CH412" i="60"/>
  <c r="CI412" i="60"/>
  <c r="CJ412" i="60"/>
  <c r="CK412" i="60"/>
  <c r="CL412" i="60"/>
  <c r="CM412" i="60"/>
  <c r="CN412" i="60"/>
  <c r="CO412" i="60"/>
  <c r="CP412" i="60"/>
  <c r="CQ412" i="60"/>
  <c r="CF413" i="60"/>
  <c r="CG413" i="60"/>
  <c r="CH413" i="60"/>
  <c r="CI413" i="60"/>
  <c r="CJ413" i="60"/>
  <c r="CK413" i="60"/>
  <c r="CL413" i="60"/>
  <c r="CM413" i="60"/>
  <c r="CN413" i="60"/>
  <c r="CO413" i="60"/>
  <c r="CP413" i="60"/>
  <c r="CQ413" i="60"/>
  <c r="CF414" i="60"/>
  <c r="CG414" i="60"/>
  <c r="CH414" i="60"/>
  <c r="CI414" i="60"/>
  <c r="CJ414" i="60"/>
  <c r="CK414" i="60"/>
  <c r="CL414" i="60"/>
  <c r="CM414" i="60"/>
  <c r="CN414" i="60"/>
  <c r="CO414" i="60"/>
  <c r="CP414" i="60"/>
  <c r="CQ414" i="60"/>
  <c r="CF415" i="60"/>
  <c r="CG415" i="60"/>
  <c r="CH415" i="60"/>
  <c r="CI415" i="60"/>
  <c r="CJ415" i="60"/>
  <c r="CK415" i="60"/>
  <c r="CL415" i="60"/>
  <c r="CM415" i="60"/>
  <c r="CN415" i="60"/>
  <c r="CO415" i="60"/>
  <c r="CP415" i="60"/>
  <c r="CQ415" i="60"/>
  <c r="CF416" i="60"/>
  <c r="CG416" i="60"/>
  <c r="CH416" i="60"/>
  <c r="CI416" i="60"/>
  <c r="CJ416" i="60"/>
  <c r="CK416" i="60"/>
  <c r="CL416" i="60"/>
  <c r="CM416" i="60"/>
  <c r="CN416" i="60"/>
  <c r="CO416" i="60"/>
  <c r="CP416" i="60"/>
  <c r="CQ416" i="60"/>
  <c r="CF417" i="60"/>
  <c r="CG417" i="60"/>
  <c r="CH417" i="60"/>
  <c r="CI417" i="60"/>
  <c r="CJ417" i="60"/>
  <c r="CK417" i="60"/>
  <c r="CL417" i="60"/>
  <c r="CM417" i="60"/>
  <c r="CN417" i="60"/>
  <c r="CO417" i="60"/>
  <c r="CP417" i="60"/>
  <c r="CQ417" i="60"/>
  <c r="CF418" i="60"/>
  <c r="CG418" i="60"/>
  <c r="CH418" i="60"/>
  <c r="CI418" i="60"/>
  <c r="CJ418" i="60"/>
  <c r="CK418" i="60"/>
  <c r="CL418" i="60"/>
  <c r="CM418" i="60"/>
  <c r="CN418" i="60"/>
  <c r="CO418" i="60"/>
  <c r="CP418" i="60"/>
  <c r="CQ418" i="60"/>
  <c r="CF419" i="60"/>
  <c r="CG419" i="60"/>
  <c r="CH419" i="60"/>
  <c r="CI419" i="60"/>
  <c r="CJ419" i="60"/>
  <c r="CK419" i="60"/>
  <c r="CL419" i="60"/>
  <c r="CM419" i="60"/>
  <c r="CN419" i="60"/>
  <c r="CO419" i="60"/>
  <c r="CP419" i="60"/>
  <c r="CQ419" i="60"/>
  <c r="CF420" i="60"/>
  <c r="CG420" i="60"/>
  <c r="CH420" i="60"/>
  <c r="CI420" i="60"/>
  <c r="CJ420" i="60"/>
  <c r="CK420" i="60"/>
  <c r="CL420" i="60"/>
  <c r="CM420" i="60"/>
  <c r="CN420" i="60"/>
  <c r="CO420" i="60"/>
  <c r="CP420" i="60"/>
  <c r="CQ420" i="60"/>
  <c r="CF421" i="60"/>
  <c r="CG421" i="60"/>
  <c r="CH421" i="60"/>
  <c r="CI421" i="60"/>
  <c r="CJ421" i="60"/>
  <c r="CK421" i="60"/>
  <c r="CL421" i="60"/>
  <c r="CM421" i="60"/>
  <c r="CN421" i="60"/>
  <c r="CO421" i="60"/>
  <c r="CP421" i="60"/>
  <c r="CQ421" i="60"/>
  <c r="CF422" i="60"/>
  <c r="CG422" i="60"/>
  <c r="CH422" i="60"/>
  <c r="CI422" i="60"/>
  <c r="CJ422" i="60"/>
  <c r="CK422" i="60"/>
  <c r="CL422" i="60"/>
  <c r="CM422" i="60"/>
  <c r="CN422" i="60"/>
  <c r="CO422" i="60"/>
  <c r="CP422" i="60"/>
  <c r="CQ422" i="60"/>
  <c r="CF423" i="60"/>
  <c r="CG423" i="60"/>
  <c r="CH423" i="60"/>
  <c r="CI423" i="60"/>
  <c r="CJ423" i="60"/>
  <c r="CK423" i="60"/>
  <c r="CL423" i="60"/>
  <c r="CM423" i="60"/>
  <c r="CN423" i="60"/>
  <c r="CO423" i="60"/>
  <c r="CP423" i="60"/>
  <c r="CQ423" i="60"/>
  <c r="CF424" i="60"/>
  <c r="CG424" i="60"/>
  <c r="CH424" i="60"/>
  <c r="CI424" i="60"/>
  <c r="CJ424" i="60"/>
  <c r="CK424" i="60"/>
  <c r="CL424" i="60"/>
  <c r="CM424" i="60"/>
  <c r="CN424" i="60"/>
  <c r="CO424" i="60"/>
  <c r="CP424" i="60"/>
  <c r="CQ424" i="60"/>
  <c r="CF425" i="60"/>
  <c r="CG425" i="60"/>
  <c r="CH425" i="60"/>
  <c r="CI425" i="60"/>
  <c r="CJ425" i="60"/>
  <c r="CK425" i="60"/>
  <c r="CL425" i="60"/>
  <c r="CM425" i="60"/>
  <c r="CN425" i="60"/>
  <c r="CO425" i="60"/>
  <c r="CP425" i="60"/>
  <c r="CQ425" i="60"/>
  <c r="CF426" i="60"/>
  <c r="CG426" i="60"/>
  <c r="CH426" i="60"/>
  <c r="CI426" i="60"/>
  <c r="CJ426" i="60"/>
  <c r="CK426" i="60"/>
  <c r="CL426" i="60"/>
  <c r="CM426" i="60"/>
  <c r="CN426" i="60"/>
  <c r="CO426" i="60"/>
  <c r="CP426" i="60"/>
  <c r="CQ426" i="60"/>
  <c r="CF427" i="60"/>
  <c r="CG427" i="60"/>
  <c r="CH427" i="60"/>
  <c r="CI427" i="60"/>
  <c r="CJ427" i="60"/>
  <c r="CK427" i="60"/>
  <c r="CL427" i="60"/>
  <c r="CM427" i="60"/>
  <c r="CN427" i="60"/>
  <c r="CO427" i="60"/>
  <c r="CP427" i="60"/>
  <c r="CQ427" i="60"/>
  <c r="CF428" i="60"/>
  <c r="CG428" i="60"/>
  <c r="CH428" i="60"/>
  <c r="CI428" i="60"/>
  <c r="CJ428" i="60"/>
  <c r="CK428" i="60"/>
  <c r="CL428" i="60"/>
  <c r="CM428" i="60"/>
  <c r="CN428" i="60"/>
  <c r="CO428" i="60"/>
  <c r="CP428" i="60"/>
  <c r="CQ428" i="60"/>
  <c r="CF429" i="60"/>
  <c r="CG429" i="60"/>
  <c r="CH429" i="60"/>
  <c r="CI429" i="60"/>
  <c r="CJ429" i="60"/>
  <c r="CK429" i="60"/>
  <c r="CL429" i="60"/>
  <c r="CM429" i="60"/>
  <c r="CN429" i="60"/>
  <c r="CO429" i="60"/>
  <c r="CP429" i="60"/>
  <c r="CQ429" i="60"/>
  <c r="CF430" i="60"/>
  <c r="CG430" i="60"/>
  <c r="CH430" i="60"/>
  <c r="CI430" i="60"/>
  <c r="CJ430" i="60"/>
  <c r="CK430" i="60"/>
  <c r="CL430" i="60"/>
  <c r="CM430" i="60"/>
  <c r="CN430" i="60"/>
  <c r="CO430" i="60"/>
  <c r="CP430" i="60"/>
  <c r="CQ430" i="60"/>
  <c r="CF431" i="60"/>
  <c r="CG431" i="60"/>
  <c r="CH431" i="60"/>
  <c r="CI431" i="60"/>
  <c r="CJ431" i="60"/>
  <c r="CK431" i="60"/>
  <c r="CL431" i="60"/>
  <c r="CM431" i="60"/>
  <c r="CN431" i="60"/>
  <c r="CO431" i="60"/>
  <c r="CP431" i="60"/>
  <c r="CQ431" i="60"/>
  <c r="CF432" i="60"/>
  <c r="CG432" i="60"/>
  <c r="CH432" i="60"/>
  <c r="CI432" i="60"/>
  <c r="CJ432" i="60"/>
  <c r="CK432" i="60"/>
  <c r="CL432" i="60"/>
  <c r="CM432" i="60"/>
  <c r="CN432" i="60"/>
  <c r="CO432" i="60"/>
  <c r="CP432" i="60"/>
  <c r="CQ432" i="60"/>
  <c r="CF433" i="60"/>
  <c r="CG433" i="60"/>
  <c r="CH433" i="60"/>
  <c r="CI433" i="60"/>
  <c r="CJ433" i="60"/>
  <c r="CK433" i="60"/>
  <c r="CL433" i="60"/>
  <c r="CM433" i="60"/>
  <c r="CN433" i="60"/>
  <c r="CO433" i="60"/>
  <c r="CP433" i="60"/>
  <c r="CQ433" i="60"/>
  <c r="CF434" i="60"/>
  <c r="CG434" i="60"/>
  <c r="CH434" i="60"/>
  <c r="CI434" i="60"/>
  <c r="CJ434" i="60"/>
  <c r="CK434" i="60"/>
  <c r="CL434" i="60"/>
  <c r="CM434" i="60"/>
  <c r="CN434" i="60"/>
  <c r="CO434" i="60"/>
  <c r="CP434" i="60"/>
  <c r="CQ434" i="60"/>
  <c r="CF435" i="60"/>
  <c r="CG435" i="60"/>
  <c r="CH435" i="60"/>
  <c r="CI435" i="60"/>
  <c r="CJ435" i="60"/>
  <c r="CK435" i="60"/>
  <c r="CL435" i="60"/>
  <c r="CM435" i="60"/>
  <c r="CN435" i="60"/>
  <c r="CO435" i="60"/>
  <c r="CP435" i="60"/>
  <c r="CQ435" i="60"/>
  <c r="CF436" i="60"/>
  <c r="CG436" i="60"/>
  <c r="CH436" i="60"/>
  <c r="CI436" i="60"/>
  <c r="CJ436" i="60"/>
  <c r="CK436" i="60"/>
  <c r="CL436" i="60"/>
  <c r="CM436" i="60"/>
  <c r="CN436" i="60"/>
  <c r="CO436" i="60"/>
  <c r="CP436" i="60"/>
  <c r="CQ436" i="60"/>
  <c r="CF437" i="60"/>
  <c r="CG437" i="60"/>
  <c r="CH437" i="60"/>
  <c r="CI437" i="60"/>
  <c r="CJ437" i="60"/>
  <c r="CK437" i="60"/>
  <c r="CL437" i="60"/>
  <c r="CM437" i="60"/>
  <c r="CN437" i="60"/>
  <c r="CO437" i="60"/>
  <c r="CP437" i="60"/>
  <c r="CQ437" i="60"/>
  <c r="CF438" i="60"/>
  <c r="CG438" i="60"/>
  <c r="CH438" i="60"/>
  <c r="CI438" i="60"/>
  <c r="CJ438" i="60"/>
  <c r="CK438" i="60"/>
  <c r="CL438" i="60"/>
  <c r="CM438" i="60"/>
  <c r="CN438" i="60"/>
  <c r="CO438" i="60"/>
  <c r="CP438" i="60"/>
  <c r="CQ438" i="60"/>
  <c r="CF439" i="60"/>
  <c r="CG439" i="60"/>
  <c r="CH439" i="60"/>
  <c r="CI439" i="60"/>
  <c r="CJ439" i="60"/>
  <c r="CK439" i="60"/>
  <c r="CL439" i="60"/>
  <c r="CM439" i="60"/>
  <c r="CN439" i="60"/>
  <c r="CO439" i="60"/>
  <c r="CP439" i="60"/>
  <c r="CQ439" i="60"/>
  <c r="CF440" i="60"/>
  <c r="CG440" i="60"/>
  <c r="CH440" i="60"/>
  <c r="CI440" i="60"/>
  <c r="CJ440" i="60"/>
  <c r="CK440" i="60"/>
  <c r="CL440" i="60"/>
  <c r="CM440" i="60"/>
  <c r="CN440" i="60"/>
  <c r="CO440" i="60"/>
  <c r="CP440" i="60"/>
  <c r="CQ440" i="60"/>
  <c r="CF441" i="60"/>
  <c r="CG441" i="60"/>
  <c r="CH441" i="60"/>
  <c r="CI441" i="60"/>
  <c r="CJ441" i="60"/>
  <c r="CK441" i="60"/>
  <c r="CL441" i="60"/>
  <c r="CM441" i="60"/>
  <c r="CN441" i="60"/>
  <c r="CO441" i="60"/>
  <c r="CP441" i="60"/>
  <c r="CQ441" i="60"/>
  <c r="CF442" i="60"/>
  <c r="CG442" i="60"/>
  <c r="CH442" i="60"/>
  <c r="CI442" i="60"/>
  <c r="CJ442" i="60"/>
  <c r="CK442" i="60"/>
  <c r="CL442" i="60"/>
  <c r="CM442" i="60"/>
  <c r="CN442" i="60"/>
  <c r="CO442" i="60"/>
  <c r="CP442" i="60"/>
  <c r="CQ442" i="60"/>
  <c r="CF443" i="60"/>
  <c r="CG443" i="60"/>
  <c r="CH443" i="60"/>
  <c r="CI443" i="60"/>
  <c r="CJ443" i="60"/>
  <c r="CK443" i="60"/>
  <c r="CL443" i="60"/>
  <c r="CM443" i="60"/>
  <c r="CN443" i="60"/>
  <c r="CO443" i="60"/>
  <c r="CP443" i="60"/>
  <c r="CQ443" i="60"/>
  <c r="CF444" i="60"/>
  <c r="CG444" i="60"/>
  <c r="CH444" i="60"/>
  <c r="CI444" i="60"/>
  <c r="CJ444" i="60"/>
  <c r="CK444" i="60"/>
  <c r="CL444" i="60"/>
  <c r="CM444" i="60"/>
  <c r="CN444" i="60"/>
  <c r="CO444" i="60"/>
  <c r="CP444" i="60"/>
  <c r="CQ444" i="60"/>
  <c r="CF445" i="60"/>
  <c r="CG445" i="60"/>
  <c r="CH445" i="60"/>
  <c r="CI445" i="60"/>
  <c r="CJ445" i="60"/>
  <c r="CK445" i="60"/>
  <c r="CL445" i="60"/>
  <c r="CM445" i="60"/>
  <c r="CN445" i="60"/>
  <c r="CO445" i="60"/>
  <c r="CP445" i="60"/>
  <c r="CQ445" i="60"/>
  <c r="CF446" i="60"/>
  <c r="CG446" i="60"/>
  <c r="CH446" i="60"/>
  <c r="CI446" i="60"/>
  <c r="CJ446" i="60"/>
  <c r="CK446" i="60"/>
  <c r="CL446" i="60"/>
  <c r="CM446" i="60"/>
  <c r="CN446" i="60"/>
  <c r="CO446" i="60"/>
  <c r="CP446" i="60"/>
  <c r="CQ446" i="60"/>
  <c r="CF447" i="60"/>
  <c r="CG447" i="60"/>
  <c r="CH447" i="60"/>
  <c r="CI447" i="60"/>
  <c r="CJ447" i="60"/>
  <c r="CK447" i="60"/>
  <c r="CL447" i="60"/>
  <c r="CM447" i="60"/>
  <c r="CN447" i="60"/>
  <c r="CO447" i="60"/>
  <c r="CP447" i="60"/>
  <c r="CQ447" i="60"/>
  <c r="CF448" i="60"/>
  <c r="CG448" i="60"/>
  <c r="CH448" i="60"/>
  <c r="CI448" i="60"/>
  <c r="CJ448" i="60"/>
  <c r="CK448" i="60"/>
  <c r="CL448" i="60"/>
  <c r="CM448" i="60"/>
  <c r="CN448" i="60"/>
  <c r="CO448" i="60"/>
  <c r="CP448" i="60"/>
  <c r="CQ448" i="60"/>
  <c r="CF449" i="60"/>
  <c r="CG449" i="60"/>
  <c r="CH449" i="60"/>
  <c r="CI449" i="60"/>
  <c r="CJ449" i="60"/>
  <c r="CK449" i="60"/>
  <c r="CL449" i="60"/>
  <c r="CM449" i="60"/>
  <c r="CN449" i="60"/>
  <c r="CO449" i="60"/>
  <c r="CP449" i="60"/>
  <c r="CQ449" i="60"/>
  <c r="CF450" i="60"/>
  <c r="CG450" i="60"/>
  <c r="CH450" i="60"/>
  <c r="CI450" i="60"/>
  <c r="CJ450" i="60"/>
  <c r="CK450" i="60"/>
  <c r="CL450" i="60"/>
  <c r="CM450" i="60"/>
  <c r="CN450" i="60"/>
  <c r="CO450" i="60"/>
  <c r="CP450" i="60"/>
  <c r="CQ450" i="60"/>
  <c r="CF451" i="60"/>
  <c r="CG451" i="60"/>
  <c r="CH451" i="60"/>
  <c r="CI451" i="60"/>
  <c r="CJ451" i="60"/>
  <c r="CK451" i="60"/>
  <c r="CL451" i="60"/>
  <c r="CM451" i="60"/>
  <c r="CN451" i="60"/>
  <c r="CO451" i="60"/>
  <c r="CP451" i="60"/>
  <c r="CQ451" i="60"/>
  <c r="CF452" i="60"/>
  <c r="CG452" i="60"/>
  <c r="CH452" i="60"/>
  <c r="CI452" i="60"/>
  <c r="CJ452" i="60"/>
  <c r="CK452" i="60"/>
  <c r="CL452" i="60"/>
  <c r="CM452" i="60"/>
  <c r="CN452" i="60"/>
  <c r="CO452" i="60"/>
  <c r="CP452" i="60"/>
  <c r="CQ452" i="60"/>
  <c r="CF453" i="60"/>
  <c r="CG453" i="60"/>
  <c r="CH453" i="60"/>
  <c r="CI453" i="60"/>
  <c r="CJ453" i="60"/>
  <c r="CK453" i="60"/>
  <c r="CL453" i="60"/>
  <c r="CM453" i="60"/>
  <c r="CN453" i="60"/>
  <c r="CO453" i="60"/>
  <c r="CP453" i="60"/>
  <c r="CQ453" i="60"/>
  <c r="CF454" i="60"/>
  <c r="CG454" i="60"/>
  <c r="CH454" i="60"/>
  <c r="CI454" i="60"/>
  <c r="CJ454" i="60"/>
  <c r="CK454" i="60"/>
  <c r="CL454" i="60"/>
  <c r="CM454" i="60"/>
  <c r="CN454" i="60"/>
  <c r="CO454" i="60"/>
  <c r="CP454" i="60"/>
  <c r="CQ454" i="60"/>
  <c r="CF455" i="60"/>
  <c r="CG455" i="60"/>
  <c r="CH455" i="60"/>
  <c r="CI455" i="60"/>
  <c r="CJ455" i="60"/>
  <c r="CK455" i="60"/>
  <c r="CL455" i="60"/>
  <c r="CM455" i="60"/>
  <c r="CN455" i="60"/>
  <c r="CO455" i="60"/>
  <c r="CP455" i="60"/>
  <c r="CQ455" i="60"/>
  <c r="CF456" i="60"/>
  <c r="CG456" i="60"/>
  <c r="CH456" i="60"/>
  <c r="CI456" i="60"/>
  <c r="CJ456" i="60"/>
  <c r="CK456" i="60"/>
  <c r="CL456" i="60"/>
  <c r="CM456" i="60"/>
  <c r="CN456" i="60"/>
  <c r="CO456" i="60"/>
  <c r="CP456" i="60"/>
  <c r="CQ456" i="60"/>
  <c r="CF457" i="60"/>
  <c r="CG457" i="60"/>
  <c r="CH457" i="60"/>
  <c r="CI457" i="60"/>
  <c r="CJ457" i="60"/>
  <c r="CK457" i="60"/>
  <c r="CL457" i="60"/>
  <c r="CM457" i="60"/>
  <c r="CN457" i="60"/>
  <c r="CO457" i="60"/>
  <c r="CP457" i="60"/>
  <c r="CQ457" i="60"/>
  <c r="CF458" i="60"/>
  <c r="CG458" i="60"/>
  <c r="CH458" i="60"/>
  <c r="CI458" i="60"/>
  <c r="CJ458" i="60"/>
  <c r="CK458" i="60"/>
  <c r="CL458" i="60"/>
  <c r="CM458" i="60"/>
  <c r="CN458" i="60"/>
  <c r="CO458" i="60"/>
  <c r="CP458" i="60"/>
  <c r="CQ458" i="60"/>
  <c r="CF459" i="60"/>
  <c r="CG459" i="60"/>
  <c r="CH459" i="60"/>
  <c r="CI459" i="60"/>
  <c r="CJ459" i="60"/>
  <c r="CK459" i="60"/>
  <c r="CL459" i="60"/>
  <c r="CM459" i="60"/>
  <c r="CN459" i="60"/>
  <c r="CO459" i="60"/>
  <c r="CP459" i="60"/>
  <c r="CQ459" i="60"/>
  <c r="CF460" i="60"/>
  <c r="CG460" i="60"/>
  <c r="CH460" i="60"/>
  <c r="CI460" i="60"/>
  <c r="CJ460" i="60"/>
  <c r="CK460" i="60"/>
  <c r="CL460" i="60"/>
  <c r="CM460" i="60"/>
  <c r="CN460" i="60"/>
  <c r="CO460" i="60"/>
  <c r="CP460" i="60"/>
  <c r="CQ460" i="60"/>
  <c r="CF461" i="60"/>
  <c r="CG461" i="60"/>
  <c r="CH461" i="60"/>
  <c r="CI461" i="60"/>
  <c r="CJ461" i="60"/>
  <c r="CK461" i="60"/>
  <c r="CL461" i="60"/>
  <c r="CM461" i="60"/>
  <c r="CN461" i="60"/>
  <c r="CO461" i="60"/>
  <c r="CP461" i="60"/>
  <c r="CQ461" i="60"/>
  <c r="CF462" i="60"/>
  <c r="CG462" i="60"/>
  <c r="CH462" i="60"/>
  <c r="CI462" i="60"/>
  <c r="CJ462" i="60"/>
  <c r="CK462" i="60"/>
  <c r="CL462" i="60"/>
  <c r="CM462" i="60"/>
  <c r="CN462" i="60"/>
  <c r="CO462" i="60"/>
  <c r="CP462" i="60"/>
  <c r="CQ462" i="60"/>
  <c r="CF463" i="60"/>
  <c r="CG463" i="60"/>
  <c r="CH463" i="60"/>
  <c r="CI463" i="60"/>
  <c r="CJ463" i="60"/>
  <c r="CK463" i="60"/>
  <c r="CL463" i="60"/>
  <c r="CM463" i="60"/>
  <c r="CN463" i="60"/>
  <c r="CO463" i="60"/>
  <c r="CP463" i="60"/>
  <c r="CQ463" i="60"/>
  <c r="CF464" i="60"/>
  <c r="CG464" i="60"/>
  <c r="CH464" i="60"/>
  <c r="CI464" i="60"/>
  <c r="CJ464" i="60"/>
  <c r="CK464" i="60"/>
  <c r="CL464" i="60"/>
  <c r="CM464" i="60"/>
  <c r="CN464" i="60"/>
  <c r="CO464" i="60"/>
  <c r="CP464" i="60"/>
  <c r="CQ464" i="60"/>
  <c r="CF465" i="60"/>
  <c r="CG465" i="60"/>
  <c r="CH465" i="60"/>
  <c r="CI465" i="60"/>
  <c r="CJ465" i="60"/>
  <c r="CK465" i="60"/>
  <c r="CL465" i="60"/>
  <c r="CM465" i="60"/>
  <c r="CN465" i="60"/>
  <c r="CO465" i="60"/>
  <c r="CP465" i="60"/>
  <c r="CQ465" i="60"/>
  <c r="CF466" i="60"/>
  <c r="CG466" i="60"/>
  <c r="CH466" i="60"/>
  <c r="CI466" i="60"/>
  <c r="CJ466" i="60"/>
  <c r="CK466" i="60"/>
  <c r="CL466" i="60"/>
  <c r="CM466" i="60"/>
  <c r="CN466" i="60"/>
  <c r="CO466" i="60"/>
  <c r="CP466" i="60"/>
  <c r="CQ466" i="60"/>
  <c r="CF467" i="60"/>
  <c r="CG467" i="60"/>
  <c r="CH467" i="60"/>
  <c r="CI467" i="60"/>
  <c r="CJ467" i="60"/>
  <c r="CK467" i="60"/>
  <c r="CL467" i="60"/>
  <c r="CM467" i="60"/>
  <c r="CN467" i="60"/>
  <c r="CO467" i="60"/>
  <c r="CP467" i="60"/>
  <c r="CQ467" i="60"/>
  <c r="CF468" i="60"/>
  <c r="CG468" i="60"/>
  <c r="CH468" i="60"/>
  <c r="CI468" i="60"/>
  <c r="CJ468" i="60"/>
  <c r="CK468" i="60"/>
  <c r="CL468" i="60"/>
  <c r="CM468" i="60"/>
  <c r="CN468" i="60"/>
  <c r="CO468" i="60"/>
  <c r="CP468" i="60"/>
  <c r="CQ468" i="60"/>
  <c r="CF469" i="60"/>
  <c r="CG469" i="60"/>
  <c r="CH469" i="60"/>
  <c r="CI469" i="60"/>
  <c r="CJ469" i="60"/>
  <c r="CK469" i="60"/>
  <c r="CL469" i="60"/>
  <c r="CM469" i="60"/>
  <c r="CN469" i="60"/>
  <c r="CO469" i="60"/>
  <c r="CP469" i="60"/>
  <c r="CQ469" i="60"/>
  <c r="CF470" i="60"/>
  <c r="CG470" i="60"/>
  <c r="CH470" i="60"/>
  <c r="CI470" i="60"/>
  <c r="CJ470" i="60"/>
  <c r="CK470" i="60"/>
  <c r="CL470" i="60"/>
  <c r="CM470" i="60"/>
  <c r="CN470" i="60"/>
  <c r="CO470" i="60"/>
  <c r="CP470" i="60"/>
  <c r="CQ470" i="60"/>
  <c r="CF471" i="60"/>
  <c r="CG471" i="60"/>
  <c r="CH471" i="60"/>
  <c r="CI471" i="60"/>
  <c r="CJ471" i="60"/>
  <c r="CK471" i="60"/>
  <c r="CL471" i="60"/>
  <c r="CM471" i="60"/>
  <c r="CN471" i="60"/>
  <c r="CO471" i="60"/>
  <c r="CP471" i="60"/>
  <c r="CQ471" i="60"/>
  <c r="CF472" i="60"/>
  <c r="CG472" i="60"/>
  <c r="CH472" i="60"/>
  <c r="CI472" i="60"/>
  <c r="CJ472" i="60"/>
  <c r="CK472" i="60"/>
  <c r="CL472" i="60"/>
  <c r="CM472" i="60"/>
  <c r="CN472" i="60"/>
  <c r="CO472" i="60"/>
  <c r="CP472" i="60"/>
  <c r="CQ472" i="60"/>
  <c r="CF473" i="60"/>
  <c r="CG473" i="60"/>
  <c r="CH473" i="60"/>
  <c r="CI473" i="60"/>
  <c r="CJ473" i="60"/>
  <c r="CK473" i="60"/>
  <c r="CL473" i="60"/>
  <c r="CM473" i="60"/>
  <c r="CN473" i="60"/>
  <c r="CO473" i="60"/>
  <c r="CP473" i="60"/>
  <c r="CQ473" i="60"/>
  <c r="CF474" i="60"/>
  <c r="CG474" i="60"/>
  <c r="CH474" i="60"/>
  <c r="CI474" i="60"/>
  <c r="CJ474" i="60"/>
  <c r="CK474" i="60"/>
  <c r="CL474" i="60"/>
  <c r="CM474" i="60"/>
  <c r="CN474" i="60"/>
  <c r="CO474" i="60"/>
  <c r="CP474" i="60"/>
  <c r="CQ474" i="60"/>
  <c r="CF475" i="60"/>
  <c r="CG475" i="60"/>
  <c r="CH475" i="60"/>
  <c r="CI475" i="60"/>
  <c r="CJ475" i="60"/>
  <c r="CK475" i="60"/>
  <c r="CL475" i="60"/>
  <c r="CM475" i="60"/>
  <c r="CN475" i="60"/>
  <c r="CO475" i="60"/>
  <c r="CP475" i="60"/>
  <c r="CQ475" i="60"/>
  <c r="CF476" i="60"/>
  <c r="CG476" i="60"/>
  <c r="CH476" i="60"/>
  <c r="CI476" i="60"/>
  <c r="CJ476" i="60"/>
  <c r="CK476" i="60"/>
  <c r="CL476" i="60"/>
  <c r="CM476" i="60"/>
  <c r="CN476" i="60"/>
  <c r="CO476" i="60"/>
  <c r="CP476" i="60"/>
  <c r="CQ476" i="60"/>
  <c r="CF477" i="60"/>
  <c r="CG477" i="60"/>
  <c r="CH477" i="60"/>
  <c r="CI477" i="60"/>
  <c r="CJ477" i="60"/>
  <c r="CK477" i="60"/>
  <c r="CL477" i="60"/>
  <c r="CM477" i="60"/>
  <c r="CN477" i="60"/>
  <c r="CO477" i="60"/>
  <c r="CP477" i="60"/>
  <c r="CQ477" i="60"/>
  <c r="CF478" i="60"/>
  <c r="CG478" i="60"/>
  <c r="CH478" i="60"/>
  <c r="CI478" i="60"/>
  <c r="CJ478" i="60"/>
  <c r="CK478" i="60"/>
  <c r="CL478" i="60"/>
  <c r="CM478" i="60"/>
  <c r="CN478" i="60"/>
  <c r="CO478" i="60"/>
  <c r="CP478" i="60"/>
  <c r="CQ478" i="60"/>
  <c r="CF479" i="60"/>
  <c r="CG479" i="60"/>
  <c r="CH479" i="60"/>
  <c r="CI479" i="60"/>
  <c r="CJ479" i="60"/>
  <c r="CK479" i="60"/>
  <c r="CL479" i="60"/>
  <c r="CM479" i="60"/>
  <c r="CN479" i="60"/>
  <c r="CO479" i="60"/>
  <c r="CP479" i="60"/>
  <c r="CQ479" i="60"/>
  <c r="CF480" i="60"/>
  <c r="CG480" i="60"/>
  <c r="CH480" i="60"/>
  <c r="CI480" i="60"/>
  <c r="CJ480" i="60"/>
  <c r="CK480" i="60"/>
  <c r="CL480" i="60"/>
  <c r="CM480" i="60"/>
  <c r="CN480" i="60"/>
  <c r="CO480" i="60"/>
  <c r="CP480" i="60"/>
  <c r="CQ480" i="60"/>
  <c r="CF481" i="60"/>
  <c r="CG481" i="60"/>
  <c r="CH481" i="60"/>
  <c r="CI481" i="60"/>
  <c r="CJ481" i="60"/>
  <c r="CK481" i="60"/>
  <c r="CL481" i="60"/>
  <c r="CM481" i="60"/>
  <c r="CN481" i="60"/>
  <c r="CO481" i="60"/>
  <c r="CP481" i="60"/>
  <c r="CQ481" i="60"/>
  <c r="CF482" i="60"/>
  <c r="CG482" i="60"/>
  <c r="CH482" i="60"/>
  <c r="CI482" i="60"/>
  <c r="CJ482" i="60"/>
  <c r="CK482" i="60"/>
  <c r="CL482" i="60"/>
  <c r="CM482" i="60"/>
  <c r="CN482" i="60"/>
  <c r="CO482" i="60"/>
  <c r="CP482" i="60"/>
  <c r="CQ482" i="60"/>
  <c r="CF483" i="60"/>
  <c r="CG483" i="60"/>
  <c r="CH483" i="60"/>
  <c r="CI483" i="60"/>
  <c r="CJ483" i="60"/>
  <c r="CK483" i="60"/>
  <c r="CL483" i="60"/>
  <c r="CM483" i="60"/>
  <c r="CN483" i="60"/>
  <c r="CO483" i="60"/>
  <c r="CP483" i="60"/>
  <c r="CQ483" i="60"/>
  <c r="CF484" i="60"/>
  <c r="CG484" i="60"/>
  <c r="CH484" i="60"/>
  <c r="CI484" i="60"/>
  <c r="CJ484" i="60"/>
  <c r="CK484" i="60"/>
  <c r="CL484" i="60"/>
  <c r="CM484" i="60"/>
  <c r="CN484" i="60"/>
  <c r="CO484" i="60"/>
  <c r="CP484" i="60"/>
  <c r="CQ484" i="60"/>
  <c r="CF485" i="60"/>
  <c r="CG485" i="60"/>
  <c r="CH485" i="60"/>
  <c r="CI485" i="60"/>
  <c r="CJ485" i="60"/>
  <c r="CK485" i="60"/>
  <c r="CL485" i="60"/>
  <c r="CM485" i="60"/>
  <c r="CN485" i="60"/>
  <c r="CO485" i="60"/>
  <c r="CP485" i="60"/>
  <c r="CQ485" i="60"/>
  <c r="CF486" i="60"/>
  <c r="CG486" i="60"/>
  <c r="CH486" i="60"/>
  <c r="CI486" i="60"/>
  <c r="CJ486" i="60"/>
  <c r="CK486" i="60"/>
  <c r="CL486" i="60"/>
  <c r="CM486" i="60"/>
  <c r="CN486" i="60"/>
  <c r="CO486" i="60"/>
  <c r="CP486" i="60"/>
  <c r="CQ486" i="60"/>
  <c r="CF487" i="60"/>
  <c r="CG487" i="60"/>
  <c r="CH487" i="60"/>
  <c r="CI487" i="60"/>
  <c r="CJ487" i="60"/>
  <c r="CK487" i="60"/>
  <c r="CL487" i="60"/>
  <c r="CM487" i="60"/>
  <c r="CN487" i="60"/>
  <c r="CO487" i="60"/>
  <c r="CP487" i="60"/>
  <c r="CQ487" i="60"/>
  <c r="CF488" i="60"/>
  <c r="CG488" i="60"/>
  <c r="CH488" i="60"/>
  <c r="CI488" i="60"/>
  <c r="CJ488" i="60"/>
  <c r="CK488" i="60"/>
  <c r="CL488" i="60"/>
  <c r="CM488" i="60"/>
  <c r="CN488" i="60"/>
  <c r="CO488" i="60"/>
  <c r="CP488" i="60"/>
  <c r="CQ488" i="60"/>
  <c r="CF489" i="60"/>
  <c r="CG489" i="60"/>
  <c r="CH489" i="60"/>
  <c r="CI489" i="60"/>
  <c r="CJ489" i="60"/>
  <c r="CK489" i="60"/>
  <c r="CL489" i="60"/>
  <c r="CM489" i="60"/>
  <c r="CN489" i="60"/>
  <c r="CO489" i="60"/>
  <c r="CP489" i="60"/>
  <c r="CQ489" i="60"/>
  <c r="CF490" i="60"/>
  <c r="CG490" i="60"/>
  <c r="CH490" i="60"/>
  <c r="CI490" i="60"/>
  <c r="CJ490" i="60"/>
  <c r="CK490" i="60"/>
  <c r="CL490" i="60"/>
  <c r="CM490" i="60"/>
  <c r="CN490" i="60"/>
  <c r="CO490" i="60"/>
  <c r="CP490" i="60"/>
  <c r="CQ490" i="60"/>
  <c r="CF491" i="60"/>
  <c r="CG491" i="60"/>
  <c r="CH491" i="60"/>
  <c r="CI491" i="60"/>
  <c r="CJ491" i="60"/>
  <c r="CK491" i="60"/>
  <c r="CL491" i="60"/>
  <c r="CM491" i="60"/>
  <c r="CN491" i="60"/>
  <c r="CO491" i="60"/>
  <c r="CP491" i="60"/>
  <c r="CQ491" i="60"/>
  <c r="CF492" i="60"/>
  <c r="CG492" i="60"/>
  <c r="CH492" i="60"/>
  <c r="CI492" i="60"/>
  <c r="CJ492" i="60"/>
  <c r="CK492" i="60"/>
  <c r="CL492" i="60"/>
  <c r="CM492" i="60"/>
  <c r="CN492" i="60"/>
  <c r="CO492" i="60"/>
  <c r="CP492" i="60"/>
  <c r="CQ492" i="60"/>
  <c r="CF493" i="60"/>
  <c r="CG493" i="60"/>
  <c r="CH493" i="60"/>
  <c r="CI493" i="60"/>
  <c r="CJ493" i="60"/>
  <c r="CK493" i="60"/>
  <c r="CL493" i="60"/>
  <c r="CM493" i="60"/>
  <c r="CN493" i="60"/>
  <c r="CO493" i="60"/>
  <c r="CP493" i="60"/>
  <c r="CQ493" i="60"/>
  <c r="CF494" i="60"/>
  <c r="CG494" i="60"/>
  <c r="CH494" i="60"/>
  <c r="CI494" i="60"/>
  <c r="CJ494" i="60"/>
  <c r="CK494" i="60"/>
  <c r="CL494" i="60"/>
  <c r="CM494" i="60"/>
  <c r="CN494" i="60"/>
  <c r="CO494" i="60"/>
  <c r="CP494" i="60"/>
  <c r="CQ494" i="60"/>
  <c r="CF495" i="60"/>
  <c r="CG495" i="60"/>
  <c r="CH495" i="60"/>
  <c r="CI495" i="60"/>
  <c r="CJ495" i="60"/>
  <c r="CK495" i="60"/>
  <c r="CL495" i="60"/>
  <c r="CM495" i="60"/>
  <c r="CN495" i="60"/>
  <c r="CO495" i="60"/>
  <c r="CP495" i="60"/>
  <c r="CQ495" i="60"/>
  <c r="CF496" i="60"/>
  <c r="CG496" i="60"/>
  <c r="CH496" i="60"/>
  <c r="CI496" i="60"/>
  <c r="CJ496" i="60"/>
  <c r="CK496" i="60"/>
  <c r="CL496" i="60"/>
  <c r="CM496" i="60"/>
  <c r="CN496" i="60"/>
  <c r="CO496" i="60"/>
  <c r="CP496" i="60"/>
  <c r="CQ496" i="60"/>
  <c r="CF497" i="60"/>
  <c r="CG497" i="60"/>
  <c r="CH497" i="60"/>
  <c r="CI497" i="60"/>
  <c r="CJ497" i="60"/>
  <c r="CK497" i="60"/>
  <c r="CL497" i="60"/>
  <c r="CM497" i="60"/>
  <c r="CN497" i="60"/>
  <c r="CO497" i="60"/>
  <c r="CP497" i="60"/>
  <c r="CQ497" i="60"/>
  <c r="CF498" i="60"/>
  <c r="CG498" i="60"/>
  <c r="CH498" i="60"/>
  <c r="CI498" i="60"/>
  <c r="CJ498" i="60"/>
  <c r="CK498" i="60"/>
  <c r="CL498" i="60"/>
  <c r="CM498" i="60"/>
  <c r="CN498" i="60"/>
  <c r="CO498" i="60"/>
  <c r="CP498" i="60"/>
  <c r="CQ498" i="60"/>
  <c r="CF499" i="60"/>
  <c r="CG499" i="60"/>
  <c r="CH499" i="60"/>
  <c r="CI499" i="60"/>
  <c r="CJ499" i="60"/>
  <c r="CK499" i="60"/>
  <c r="CL499" i="60"/>
  <c r="CM499" i="60"/>
  <c r="CN499" i="60"/>
  <c r="CO499" i="60"/>
  <c r="CP499" i="60"/>
  <c r="CQ499" i="60"/>
  <c r="CF500" i="60"/>
  <c r="CG500" i="60"/>
  <c r="CH500" i="60"/>
  <c r="CI500" i="60"/>
  <c r="CJ500" i="60"/>
  <c r="CK500" i="60"/>
  <c r="CL500" i="60"/>
  <c r="CM500" i="60"/>
  <c r="CN500" i="60"/>
  <c r="CO500" i="60"/>
  <c r="CP500" i="60"/>
  <c r="CQ500" i="60"/>
  <c r="CF501" i="60"/>
  <c r="CG501" i="60"/>
  <c r="CH501" i="60"/>
  <c r="CI501" i="60"/>
  <c r="CJ501" i="60"/>
  <c r="CK501" i="60"/>
  <c r="CL501" i="60"/>
  <c r="CM501" i="60"/>
  <c r="CN501" i="60"/>
  <c r="CO501" i="60"/>
  <c r="CP501" i="60"/>
  <c r="CQ501" i="60"/>
  <c r="CF502" i="60"/>
  <c r="CG502" i="60"/>
  <c r="CH502" i="60"/>
  <c r="CI502" i="60"/>
  <c r="CJ502" i="60"/>
  <c r="CK502" i="60"/>
  <c r="CL502" i="60"/>
  <c r="CM502" i="60"/>
  <c r="CN502" i="60"/>
  <c r="CO502" i="60"/>
  <c r="CP502" i="60"/>
  <c r="CQ502" i="60"/>
  <c r="CF503" i="60"/>
  <c r="CG503" i="60"/>
  <c r="CH503" i="60"/>
  <c r="CI503" i="60"/>
  <c r="CJ503" i="60"/>
  <c r="CK503" i="60"/>
  <c r="CL503" i="60"/>
  <c r="CM503" i="60"/>
  <c r="CN503" i="60"/>
  <c r="CO503" i="60"/>
  <c r="CP503" i="60"/>
  <c r="CQ503" i="60"/>
  <c r="CF504" i="60"/>
  <c r="CG504" i="60"/>
  <c r="CH504" i="60"/>
  <c r="CI504" i="60"/>
  <c r="CJ504" i="60"/>
  <c r="CK504" i="60"/>
  <c r="CL504" i="60"/>
  <c r="CM504" i="60"/>
  <c r="CN504" i="60"/>
  <c r="CO504" i="60"/>
  <c r="CP504" i="60"/>
  <c r="CQ504" i="60"/>
  <c r="CF505" i="60"/>
  <c r="CG505" i="60"/>
  <c r="CH505" i="60"/>
  <c r="CI505" i="60"/>
  <c r="CJ505" i="60"/>
  <c r="CK505" i="60"/>
  <c r="CL505" i="60"/>
  <c r="CM505" i="60"/>
  <c r="CN505" i="60"/>
  <c r="CO505" i="60"/>
  <c r="CP505" i="60"/>
  <c r="CQ505" i="60"/>
  <c r="CF506" i="60"/>
  <c r="CG506" i="60"/>
  <c r="CH506" i="60"/>
  <c r="CI506" i="60"/>
  <c r="CJ506" i="60"/>
  <c r="CK506" i="60"/>
  <c r="CL506" i="60"/>
  <c r="CM506" i="60"/>
  <c r="CN506" i="60"/>
  <c r="CO506" i="60"/>
  <c r="CP506" i="60"/>
  <c r="CQ506" i="60"/>
  <c r="CF507" i="60"/>
  <c r="CG507" i="60"/>
  <c r="CH507" i="60"/>
  <c r="CI507" i="60"/>
  <c r="CJ507" i="60"/>
  <c r="CK507" i="60"/>
  <c r="CL507" i="60"/>
  <c r="CM507" i="60"/>
  <c r="CN507" i="60"/>
  <c r="CO507" i="60"/>
  <c r="CP507" i="60"/>
  <c r="CQ507" i="60"/>
  <c r="CF508" i="60"/>
  <c r="CG508" i="60"/>
  <c r="CH508" i="60"/>
  <c r="CI508" i="60"/>
  <c r="CJ508" i="60"/>
  <c r="CK508" i="60"/>
  <c r="CL508" i="60"/>
  <c r="CM508" i="60"/>
  <c r="CN508" i="60"/>
  <c r="CO508" i="60"/>
  <c r="CP508" i="60"/>
  <c r="CQ508" i="60"/>
  <c r="CF509" i="60"/>
  <c r="CG509" i="60"/>
  <c r="CH509" i="60"/>
  <c r="CI509" i="60"/>
  <c r="CJ509" i="60"/>
  <c r="CK509" i="60"/>
  <c r="CL509" i="60"/>
  <c r="CM509" i="60"/>
  <c r="CN509" i="60"/>
  <c r="CO509" i="60"/>
  <c r="CP509" i="60"/>
  <c r="CQ509" i="60"/>
  <c r="CF510" i="60"/>
  <c r="CG510" i="60"/>
  <c r="CH510" i="60"/>
  <c r="CI510" i="60"/>
  <c r="CJ510" i="60"/>
  <c r="CK510" i="60"/>
  <c r="CL510" i="60"/>
  <c r="CM510" i="60"/>
  <c r="CN510" i="60"/>
  <c r="CO510" i="60"/>
  <c r="CP510" i="60"/>
  <c r="CQ510" i="60"/>
  <c r="CF511" i="60"/>
  <c r="CG511" i="60"/>
  <c r="CH511" i="60"/>
  <c r="CI511" i="60"/>
  <c r="CJ511" i="60"/>
  <c r="CK511" i="60"/>
  <c r="CL511" i="60"/>
  <c r="CM511" i="60"/>
  <c r="CN511" i="60"/>
  <c r="CO511" i="60"/>
  <c r="CP511" i="60"/>
  <c r="CQ511" i="60"/>
  <c r="CF512" i="60"/>
  <c r="CG512" i="60"/>
  <c r="CH512" i="60"/>
  <c r="CI512" i="60"/>
  <c r="CJ512" i="60"/>
  <c r="CK512" i="60"/>
  <c r="CL512" i="60"/>
  <c r="CM512" i="60"/>
  <c r="CN512" i="60"/>
  <c r="CO512" i="60"/>
  <c r="CP512" i="60"/>
  <c r="CQ512" i="60"/>
  <c r="CF513" i="60"/>
  <c r="CG513" i="60"/>
  <c r="CH513" i="60"/>
  <c r="CI513" i="60"/>
  <c r="CJ513" i="60"/>
  <c r="CK513" i="60"/>
  <c r="CL513" i="60"/>
  <c r="CM513" i="60"/>
  <c r="CN513" i="60"/>
  <c r="CO513" i="60"/>
  <c r="CP513" i="60"/>
  <c r="CQ513" i="60"/>
  <c r="CF514" i="60"/>
  <c r="CG514" i="60"/>
  <c r="CH514" i="60"/>
  <c r="CI514" i="60"/>
  <c r="CJ514" i="60"/>
  <c r="CK514" i="60"/>
  <c r="CL514" i="60"/>
  <c r="CM514" i="60"/>
  <c r="CN514" i="60"/>
  <c r="CO514" i="60"/>
  <c r="CP514" i="60"/>
  <c r="CQ514" i="60"/>
  <c r="CF515" i="60"/>
  <c r="CG515" i="60"/>
  <c r="CH515" i="60"/>
  <c r="CI515" i="60"/>
  <c r="CJ515" i="60"/>
  <c r="CK515" i="60"/>
  <c r="CL515" i="60"/>
  <c r="CM515" i="60"/>
  <c r="CN515" i="60"/>
  <c r="CO515" i="60"/>
  <c r="CP515" i="60"/>
  <c r="CQ515" i="60"/>
  <c r="CF516" i="60"/>
  <c r="CG516" i="60"/>
  <c r="CH516" i="60"/>
  <c r="CI516" i="60"/>
  <c r="CJ516" i="60"/>
  <c r="CK516" i="60"/>
  <c r="CL516" i="60"/>
  <c r="CM516" i="60"/>
  <c r="CN516" i="60"/>
  <c r="CO516" i="60"/>
  <c r="CP516" i="60"/>
  <c r="CQ516" i="60"/>
  <c r="CF517" i="60"/>
  <c r="CG517" i="60"/>
  <c r="CH517" i="60"/>
  <c r="CI517" i="60"/>
  <c r="CJ517" i="60"/>
  <c r="CK517" i="60"/>
  <c r="CL517" i="60"/>
  <c r="CM517" i="60"/>
  <c r="CN517" i="60"/>
  <c r="CO517" i="60"/>
  <c r="CP517" i="60"/>
  <c r="CQ517" i="60"/>
  <c r="CF518" i="60"/>
  <c r="CG518" i="60"/>
  <c r="CH518" i="60"/>
  <c r="CI518" i="60"/>
  <c r="CJ518" i="60"/>
  <c r="CK518" i="60"/>
  <c r="CL518" i="60"/>
  <c r="CM518" i="60"/>
  <c r="CN518" i="60"/>
  <c r="CO518" i="60"/>
  <c r="CP518" i="60"/>
  <c r="CQ518" i="60"/>
  <c r="CF519" i="60"/>
  <c r="CG519" i="60"/>
  <c r="CH519" i="60"/>
  <c r="CI519" i="60"/>
  <c r="CJ519" i="60"/>
  <c r="CK519" i="60"/>
  <c r="CL519" i="60"/>
  <c r="CM519" i="60"/>
  <c r="CN519" i="60"/>
  <c r="CO519" i="60"/>
  <c r="CP519" i="60"/>
  <c r="CQ519" i="60"/>
  <c r="CF520" i="60"/>
  <c r="CG520" i="60"/>
  <c r="CH520" i="60"/>
  <c r="CI520" i="60"/>
  <c r="CJ520" i="60"/>
  <c r="CK520" i="60"/>
  <c r="CL520" i="60"/>
  <c r="CM520" i="60"/>
  <c r="CN520" i="60"/>
  <c r="CO520" i="60"/>
  <c r="CP520" i="60"/>
  <c r="CQ520" i="60"/>
  <c r="CF521" i="60"/>
  <c r="CG521" i="60"/>
  <c r="CH521" i="60"/>
  <c r="CI521" i="60"/>
  <c r="CJ521" i="60"/>
  <c r="CK521" i="60"/>
  <c r="CL521" i="60"/>
  <c r="CM521" i="60"/>
  <c r="CN521" i="60"/>
  <c r="CO521" i="60"/>
  <c r="CP521" i="60"/>
  <c r="CQ521" i="60"/>
  <c r="CF522" i="60"/>
  <c r="CG522" i="60"/>
  <c r="CH522" i="60"/>
  <c r="CI522" i="60"/>
  <c r="CJ522" i="60"/>
  <c r="CK522" i="60"/>
  <c r="CL522" i="60"/>
  <c r="CM522" i="60"/>
  <c r="CN522" i="60"/>
  <c r="CO522" i="60"/>
  <c r="CP522" i="60"/>
  <c r="CQ522" i="60"/>
  <c r="CF523" i="60"/>
  <c r="CG523" i="60"/>
  <c r="CH523" i="60"/>
  <c r="CI523" i="60"/>
  <c r="CJ523" i="60"/>
  <c r="CK523" i="60"/>
  <c r="CL523" i="60"/>
  <c r="CM523" i="60"/>
  <c r="CN523" i="60"/>
  <c r="CO523" i="60"/>
  <c r="CP523" i="60"/>
  <c r="CQ523" i="60"/>
  <c r="CF524" i="60"/>
  <c r="CG524" i="60"/>
  <c r="CH524" i="60"/>
  <c r="CI524" i="60"/>
  <c r="CJ524" i="60"/>
  <c r="CK524" i="60"/>
  <c r="CL524" i="60"/>
  <c r="CM524" i="60"/>
  <c r="CN524" i="60"/>
  <c r="CO524" i="60"/>
  <c r="CP524" i="60"/>
  <c r="CQ524" i="60"/>
  <c r="CF525" i="60"/>
  <c r="CG525" i="60"/>
  <c r="CH525" i="60"/>
  <c r="CI525" i="60"/>
  <c r="CJ525" i="60"/>
  <c r="CK525" i="60"/>
  <c r="CL525" i="60"/>
  <c r="CM525" i="60"/>
  <c r="CN525" i="60"/>
  <c r="CO525" i="60"/>
  <c r="CP525" i="60"/>
  <c r="CQ525" i="60"/>
  <c r="CF526" i="60"/>
  <c r="CG526" i="60"/>
  <c r="CH526" i="60"/>
  <c r="CI526" i="60"/>
  <c r="CJ526" i="60"/>
  <c r="CK526" i="60"/>
  <c r="CL526" i="60"/>
  <c r="CM526" i="60"/>
  <c r="CN526" i="60"/>
  <c r="CO526" i="60"/>
  <c r="CP526" i="60"/>
  <c r="CQ526" i="60"/>
  <c r="CF527" i="60"/>
  <c r="CG527" i="60"/>
  <c r="CH527" i="60"/>
  <c r="CI527" i="60"/>
  <c r="CJ527" i="60"/>
  <c r="CK527" i="60"/>
  <c r="CL527" i="60"/>
  <c r="CM527" i="60"/>
  <c r="CN527" i="60"/>
  <c r="CO527" i="60"/>
  <c r="CP527" i="60"/>
  <c r="CQ527" i="60"/>
  <c r="CF528" i="60"/>
  <c r="CG528" i="60"/>
  <c r="CH528" i="60"/>
  <c r="CI528" i="60"/>
  <c r="CJ528" i="60"/>
  <c r="CK528" i="60"/>
  <c r="CL528" i="60"/>
  <c r="CM528" i="60"/>
  <c r="CN528" i="60"/>
  <c r="CO528" i="60"/>
  <c r="CP528" i="60"/>
  <c r="CQ528" i="60"/>
  <c r="CF529" i="60"/>
  <c r="CG529" i="60"/>
  <c r="CH529" i="60"/>
  <c r="CI529" i="60"/>
  <c r="CJ529" i="60"/>
  <c r="CK529" i="60"/>
  <c r="CL529" i="60"/>
  <c r="CM529" i="60"/>
  <c r="CN529" i="60"/>
  <c r="CO529" i="60"/>
  <c r="CP529" i="60"/>
  <c r="CQ529" i="60"/>
  <c r="CF530" i="60"/>
  <c r="CG530" i="60"/>
  <c r="CH530" i="60"/>
  <c r="CI530" i="60"/>
  <c r="CJ530" i="60"/>
  <c r="CK530" i="60"/>
  <c r="CL530" i="60"/>
  <c r="CM530" i="60"/>
  <c r="CN530" i="60"/>
  <c r="CO530" i="60"/>
  <c r="CP530" i="60"/>
  <c r="CQ530" i="60"/>
  <c r="CF531" i="60"/>
  <c r="CG531" i="60"/>
  <c r="CH531" i="60"/>
  <c r="CI531" i="60"/>
  <c r="CJ531" i="60"/>
  <c r="CK531" i="60"/>
  <c r="CL531" i="60"/>
  <c r="CM531" i="60"/>
  <c r="CN531" i="60"/>
  <c r="CO531" i="60"/>
  <c r="CP531" i="60"/>
  <c r="CQ531" i="60"/>
  <c r="CF532" i="60"/>
  <c r="CG532" i="60"/>
  <c r="CH532" i="60"/>
  <c r="CI532" i="60"/>
  <c r="CJ532" i="60"/>
  <c r="CK532" i="60"/>
  <c r="CL532" i="60"/>
  <c r="CM532" i="60"/>
  <c r="CN532" i="60"/>
  <c r="CO532" i="60"/>
  <c r="CP532" i="60"/>
  <c r="CQ532" i="60"/>
  <c r="CF533" i="60"/>
  <c r="CG533" i="60"/>
  <c r="CH533" i="60"/>
  <c r="CI533" i="60"/>
  <c r="CJ533" i="60"/>
  <c r="CK533" i="60"/>
  <c r="CL533" i="60"/>
  <c r="CM533" i="60"/>
  <c r="CN533" i="60"/>
  <c r="CO533" i="60"/>
  <c r="CP533" i="60"/>
  <c r="CQ533" i="60"/>
  <c r="CF534" i="60"/>
  <c r="CG534" i="60"/>
  <c r="CH534" i="60"/>
  <c r="CI534" i="60"/>
  <c r="CJ534" i="60"/>
  <c r="CK534" i="60"/>
  <c r="CL534" i="60"/>
  <c r="CM534" i="60"/>
  <c r="CN534" i="60"/>
  <c r="CO534" i="60"/>
  <c r="CP534" i="60"/>
  <c r="CQ534" i="60"/>
  <c r="CF535" i="60"/>
  <c r="CG535" i="60"/>
  <c r="CH535" i="60"/>
  <c r="CI535" i="60"/>
  <c r="CJ535" i="60"/>
  <c r="CK535" i="60"/>
  <c r="CL535" i="60"/>
  <c r="CM535" i="60"/>
  <c r="CN535" i="60"/>
  <c r="CO535" i="60"/>
  <c r="CP535" i="60"/>
  <c r="CQ535" i="60"/>
  <c r="CF536" i="60"/>
  <c r="CG536" i="60"/>
  <c r="CH536" i="60"/>
  <c r="CI536" i="60"/>
  <c r="CJ536" i="60"/>
  <c r="CK536" i="60"/>
  <c r="CL536" i="60"/>
  <c r="CM536" i="60"/>
  <c r="CN536" i="60"/>
  <c r="CO536" i="60"/>
  <c r="CP536" i="60"/>
  <c r="CQ536" i="60"/>
  <c r="CF537" i="60"/>
  <c r="CG537" i="60"/>
  <c r="CH537" i="60"/>
  <c r="CI537" i="60"/>
  <c r="CJ537" i="60"/>
  <c r="CK537" i="60"/>
  <c r="CL537" i="60"/>
  <c r="CM537" i="60"/>
  <c r="CN537" i="60"/>
  <c r="CO537" i="60"/>
  <c r="CP537" i="60"/>
  <c r="CQ537" i="60"/>
  <c r="CF538" i="60"/>
  <c r="CG538" i="60"/>
  <c r="CH538" i="60"/>
  <c r="CI538" i="60"/>
  <c r="CJ538" i="60"/>
  <c r="CK538" i="60"/>
  <c r="CL538" i="60"/>
  <c r="CM538" i="60"/>
  <c r="CN538" i="60"/>
  <c r="CO538" i="60"/>
  <c r="CP538" i="60"/>
  <c r="CQ538" i="60"/>
  <c r="CF539" i="60"/>
  <c r="CG539" i="60"/>
  <c r="CH539" i="60"/>
  <c r="CI539" i="60"/>
  <c r="CJ539" i="60"/>
  <c r="CK539" i="60"/>
  <c r="CL539" i="60"/>
  <c r="CM539" i="60"/>
  <c r="CN539" i="60"/>
  <c r="CO539" i="60"/>
  <c r="CP539" i="60"/>
  <c r="CQ539" i="60"/>
  <c r="CF540" i="60"/>
  <c r="CG540" i="60"/>
  <c r="CH540" i="60"/>
  <c r="CI540" i="60"/>
  <c r="CJ540" i="60"/>
  <c r="CK540" i="60"/>
  <c r="CL540" i="60"/>
  <c r="CM540" i="60"/>
  <c r="CN540" i="60"/>
  <c r="CO540" i="60"/>
  <c r="CP540" i="60"/>
  <c r="CQ540" i="60"/>
  <c r="CF541" i="60"/>
  <c r="CG541" i="60"/>
  <c r="CH541" i="60"/>
  <c r="CI541" i="60"/>
  <c r="CJ541" i="60"/>
  <c r="CK541" i="60"/>
  <c r="CL541" i="60"/>
  <c r="CM541" i="60"/>
  <c r="CN541" i="60"/>
  <c r="CO541" i="60"/>
  <c r="CP541" i="60"/>
  <c r="CQ541" i="60"/>
  <c r="CF542" i="60"/>
  <c r="CG542" i="60"/>
  <c r="CH542" i="60"/>
  <c r="CI542" i="60"/>
  <c r="CJ542" i="60"/>
  <c r="CK542" i="60"/>
  <c r="CL542" i="60"/>
  <c r="CM542" i="60"/>
  <c r="CN542" i="60"/>
  <c r="CO542" i="60"/>
  <c r="CP542" i="60"/>
  <c r="CQ542" i="60"/>
  <c r="CF543" i="60"/>
  <c r="CG543" i="60"/>
  <c r="CH543" i="60"/>
  <c r="CI543" i="60"/>
  <c r="CJ543" i="60"/>
  <c r="CK543" i="60"/>
  <c r="CL543" i="60"/>
  <c r="CM543" i="60"/>
  <c r="CN543" i="60"/>
  <c r="CO543" i="60"/>
  <c r="CP543" i="60"/>
  <c r="CQ543" i="60"/>
  <c r="CF544" i="60"/>
  <c r="CG544" i="60"/>
  <c r="CH544" i="60"/>
  <c r="CI544" i="60"/>
  <c r="CJ544" i="60"/>
  <c r="CK544" i="60"/>
  <c r="CL544" i="60"/>
  <c r="CM544" i="60"/>
  <c r="CN544" i="60"/>
  <c r="CO544" i="60"/>
  <c r="CP544" i="60"/>
  <c r="CQ544" i="60"/>
  <c r="CF545" i="60"/>
  <c r="CG545" i="60"/>
  <c r="CH545" i="60"/>
  <c r="CI545" i="60"/>
  <c r="CJ545" i="60"/>
  <c r="CK545" i="60"/>
  <c r="CL545" i="60"/>
  <c r="CM545" i="60"/>
  <c r="CN545" i="60"/>
  <c r="CO545" i="60"/>
  <c r="CP545" i="60"/>
  <c r="CQ545" i="60"/>
  <c r="CF546" i="60"/>
  <c r="CG546" i="60"/>
  <c r="CH546" i="60"/>
  <c r="CI546" i="60"/>
  <c r="CJ546" i="60"/>
  <c r="CK546" i="60"/>
  <c r="CL546" i="60"/>
  <c r="CM546" i="60"/>
  <c r="CN546" i="60"/>
  <c r="CO546" i="60"/>
  <c r="CP546" i="60"/>
  <c r="CQ546" i="60"/>
  <c r="CF547" i="60"/>
  <c r="CG547" i="60"/>
  <c r="CH547" i="60"/>
  <c r="CI547" i="60"/>
  <c r="CJ547" i="60"/>
  <c r="CK547" i="60"/>
  <c r="CL547" i="60"/>
  <c r="CM547" i="60"/>
  <c r="CN547" i="60"/>
  <c r="CO547" i="60"/>
  <c r="CP547" i="60"/>
  <c r="CQ547" i="60"/>
  <c r="CF548" i="60"/>
  <c r="CG548" i="60"/>
  <c r="CH548" i="60"/>
  <c r="CI548" i="60"/>
  <c r="CJ548" i="60"/>
  <c r="CK548" i="60"/>
  <c r="CL548" i="60"/>
  <c r="CM548" i="60"/>
  <c r="CN548" i="60"/>
  <c r="CO548" i="60"/>
  <c r="CP548" i="60"/>
  <c r="CQ548" i="60"/>
  <c r="CF549" i="60"/>
  <c r="CG549" i="60"/>
  <c r="CH549" i="60"/>
  <c r="CI549" i="60"/>
  <c r="CJ549" i="60"/>
  <c r="CK549" i="60"/>
  <c r="CL549" i="60"/>
  <c r="CM549" i="60"/>
  <c r="CN549" i="60"/>
  <c r="CO549" i="60"/>
  <c r="CP549" i="60"/>
  <c r="CQ549" i="60"/>
  <c r="CF550" i="60"/>
  <c r="CG550" i="60"/>
  <c r="CH550" i="60"/>
  <c r="CI550" i="60"/>
  <c r="CJ550" i="60"/>
  <c r="CK550" i="60"/>
  <c r="CL550" i="60"/>
  <c r="CM550" i="60"/>
  <c r="CN550" i="60"/>
  <c r="CO550" i="60"/>
  <c r="CP550" i="60"/>
  <c r="CQ550" i="60"/>
  <c r="CF551" i="60"/>
  <c r="CG551" i="60"/>
  <c r="CH551" i="60"/>
  <c r="CI551" i="60"/>
  <c r="CJ551" i="60"/>
  <c r="CK551" i="60"/>
  <c r="CL551" i="60"/>
  <c r="CM551" i="60"/>
  <c r="CN551" i="60"/>
  <c r="CO551" i="60"/>
  <c r="CP551" i="60"/>
  <c r="CQ551" i="60"/>
  <c r="CF552" i="60"/>
  <c r="CG552" i="60"/>
  <c r="CH552" i="60"/>
  <c r="CI552" i="60"/>
  <c r="CJ552" i="60"/>
  <c r="CK552" i="60"/>
  <c r="CL552" i="60"/>
  <c r="CM552" i="60"/>
  <c r="CN552" i="60"/>
  <c r="CO552" i="60"/>
  <c r="CP552" i="60"/>
  <c r="CQ552" i="60"/>
  <c r="CF553" i="60"/>
  <c r="CG553" i="60"/>
  <c r="CH553" i="60"/>
  <c r="CI553" i="60"/>
  <c r="CJ553" i="60"/>
  <c r="CK553" i="60"/>
  <c r="CL553" i="60"/>
  <c r="CM553" i="60"/>
  <c r="CN553" i="60"/>
  <c r="CO553" i="60"/>
  <c r="CP553" i="60"/>
  <c r="CQ553" i="60"/>
  <c r="CF554" i="60"/>
  <c r="CG554" i="60"/>
  <c r="CH554" i="60"/>
  <c r="CI554" i="60"/>
  <c r="CJ554" i="60"/>
  <c r="CK554" i="60"/>
  <c r="CL554" i="60"/>
  <c r="CM554" i="60"/>
  <c r="CN554" i="60"/>
  <c r="CO554" i="60"/>
  <c r="CP554" i="60"/>
  <c r="CQ554" i="60"/>
  <c r="CF555" i="60"/>
  <c r="CG555" i="60"/>
  <c r="CH555" i="60"/>
  <c r="CI555" i="60"/>
  <c r="CJ555" i="60"/>
  <c r="CK555" i="60"/>
  <c r="CL555" i="60"/>
  <c r="CM555" i="60"/>
  <c r="CN555" i="60"/>
  <c r="CO555" i="60"/>
  <c r="CP555" i="60"/>
  <c r="CQ555" i="60"/>
  <c r="CF556" i="60"/>
  <c r="CG556" i="60"/>
  <c r="CH556" i="60"/>
  <c r="CI556" i="60"/>
  <c r="CJ556" i="60"/>
  <c r="CK556" i="60"/>
  <c r="CL556" i="60"/>
  <c r="CM556" i="60"/>
  <c r="CN556" i="60"/>
  <c r="CO556" i="60"/>
  <c r="CP556" i="60"/>
  <c r="CQ556" i="60"/>
  <c r="CF557" i="60"/>
  <c r="CG557" i="60"/>
  <c r="CH557" i="60"/>
  <c r="CI557" i="60"/>
  <c r="CJ557" i="60"/>
  <c r="CK557" i="60"/>
  <c r="CL557" i="60"/>
  <c r="CM557" i="60"/>
  <c r="CN557" i="60"/>
  <c r="CO557" i="60"/>
  <c r="CP557" i="60"/>
  <c r="CQ557" i="60"/>
  <c r="CF558" i="60"/>
  <c r="CG558" i="60"/>
  <c r="CH558" i="60"/>
  <c r="CI558" i="60"/>
  <c r="CJ558" i="60"/>
  <c r="CK558" i="60"/>
  <c r="CL558" i="60"/>
  <c r="CM558" i="60"/>
  <c r="CN558" i="60"/>
  <c r="CO558" i="60"/>
  <c r="CP558" i="60"/>
  <c r="CQ558" i="60"/>
  <c r="CF559" i="60"/>
  <c r="CG559" i="60"/>
  <c r="CH559" i="60"/>
  <c r="CI559" i="60"/>
  <c r="CJ559" i="60"/>
  <c r="CK559" i="60"/>
  <c r="CL559" i="60"/>
  <c r="CM559" i="60"/>
  <c r="CN559" i="60"/>
  <c r="CO559" i="60"/>
  <c r="CP559" i="60"/>
  <c r="CQ559" i="60"/>
  <c r="CF560" i="60"/>
  <c r="CG560" i="60"/>
  <c r="CH560" i="60"/>
  <c r="CI560" i="60"/>
  <c r="CJ560" i="60"/>
  <c r="CK560" i="60"/>
  <c r="CL560" i="60"/>
  <c r="CM560" i="60"/>
  <c r="CN560" i="60"/>
  <c r="CO560" i="60"/>
  <c r="CP560" i="60"/>
  <c r="CQ560" i="60"/>
  <c r="CF561" i="60"/>
  <c r="CG561" i="60"/>
  <c r="CH561" i="60"/>
  <c r="CI561" i="60"/>
  <c r="CJ561" i="60"/>
  <c r="CK561" i="60"/>
  <c r="CL561" i="60"/>
  <c r="CM561" i="60"/>
  <c r="CN561" i="60"/>
  <c r="CO561" i="60"/>
  <c r="CP561" i="60"/>
  <c r="CQ561" i="60"/>
  <c r="CF562" i="60"/>
  <c r="CG562" i="60"/>
  <c r="CH562" i="60"/>
  <c r="CI562" i="60"/>
  <c r="CJ562" i="60"/>
  <c r="CK562" i="60"/>
  <c r="CL562" i="60"/>
  <c r="CM562" i="60"/>
  <c r="CN562" i="60"/>
  <c r="CO562" i="60"/>
  <c r="CP562" i="60"/>
  <c r="CQ562" i="60"/>
  <c r="CF563" i="60"/>
  <c r="CG563" i="60"/>
  <c r="CH563" i="60"/>
  <c r="CI563" i="60"/>
  <c r="CJ563" i="60"/>
  <c r="CK563" i="60"/>
  <c r="CL563" i="60"/>
  <c r="CM563" i="60"/>
  <c r="CN563" i="60"/>
  <c r="CO563" i="60"/>
  <c r="CP563" i="60"/>
  <c r="CQ563" i="60"/>
  <c r="CF564" i="60"/>
  <c r="CG564" i="60"/>
  <c r="CH564" i="60"/>
  <c r="CI564" i="60"/>
  <c r="CJ564" i="60"/>
  <c r="CK564" i="60"/>
  <c r="CL564" i="60"/>
  <c r="CM564" i="60"/>
  <c r="CN564" i="60"/>
  <c r="CO564" i="60"/>
  <c r="CP564" i="60"/>
  <c r="CQ564" i="60"/>
  <c r="CF565" i="60"/>
  <c r="CG565" i="60"/>
  <c r="CH565" i="60"/>
  <c r="CI565" i="60"/>
  <c r="CJ565" i="60"/>
  <c r="CK565" i="60"/>
  <c r="CL565" i="60"/>
  <c r="CM565" i="60"/>
  <c r="CN565" i="60"/>
  <c r="CO565" i="60"/>
  <c r="CP565" i="60"/>
  <c r="CQ565" i="60"/>
  <c r="CF566" i="60"/>
  <c r="CG566" i="60"/>
  <c r="CH566" i="60"/>
  <c r="CI566" i="60"/>
  <c r="CJ566" i="60"/>
  <c r="CK566" i="60"/>
  <c r="CL566" i="60"/>
  <c r="CM566" i="60"/>
  <c r="CN566" i="60"/>
  <c r="CO566" i="60"/>
  <c r="CP566" i="60"/>
  <c r="CQ566" i="60"/>
  <c r="CF567" i="60"/>
  <c r="CG567" i="60"/>
  <c r="CH567" i="60"/>
  <c r="CI567" i="60"/>
  <c r="CJ567" i="60"/>
  <c r="CK567" i="60"/>
  <c r="CL567" i="60"/>
  <c r="CM567" i="60"/>
  <c r="CN567" i="60"/>
  <c r="CO567" i="60"/>
  <c r="CP567" i="60"/>
  <c r="CQ567" i="60"/>
  <c r="CF568" i="60"/>
  <c r="CG568" i="60"/>
  <c r="CH568" i="60"/>
  <c r="CI568" i="60"/>
  <c r="CJ568" i="60"/>
  <c r="CK568" i="60"/>
  <c r="CL568" i="60"/>
  <c r="CM568" i="60"/>
  <c r="CN568" i="60"/>
  <c r="CO568" i="60"/>
  <c r="CP568" i="60"/>
  <c r="CQ568" i="60"/>
  <c r="CF569" i="60"/>
  <c r="CG569" i="60"/>
  <c r="CH569" i="60"/>
  <c r="CI569" i="60"/>
  <c r="CJ569" i="60"/>
  <c r="CK569" i="60"/>
  <c r="CL569" i="60"/>
  <c r="CM569" i="60"/>
  <c r="CN569" i="60"/>
  <c r="CO569" i="60"/>
  <c r="CP569" i="60"/>
  <c r="CQ569" i="60"/>
  <c r="CF570" i="60"/>
  <c r="CG570" i="60"/>
  <c r="CH570" i="60"/>
  <c r="CI570" i="60"/>
  <c r="CJ570" i="60"/>
  <c r="CK570" i="60"/>
  <c r="CL570" i="60"/>
  <c r="CM570" i="60"/>
  <c r="CN570" i="60"/>
  <c r="CO570" i="60"/>
  <c r="CP570" i="60"/>
  <c r="CQ570" i="60"/>
  <c r="CF571" i="60"/>
  <c r="CG571" i="60"/>
  <c r="CH571" i="60"/>
  <c r="CI571" i="60"/>
  <c r="CJ571" i="60"/>
  <c r="CK571" i="60"/>
  <c r="CL571" i="60"/>
  <c r="CM571" i="60"/>
  <c r="CN571" i="60"/>
  <c r="CO571" i="60"/>
  <c r="CP571" i="60"/>
  <c r="CQ571" i="60"/>
  <c r="CF572" i="60"/>
  <c r="CG572" i="60"/>
  <c r="CH572" i="60"/>
  <c r="CI572" i="60"/>
  <c r="CJ572" i="60"/>
  <c r="CK572" i="60"/>
  <c r="CL572" i="60"/>
  <c r="CM572" i="60"/>
  <c r="CN572" i="60"/>
  <c r="CO572" i="60"/>
  <c r="CP572" i="60"/>
  <c r="CQ572" i="60"/>
  <c r="CF573" i="60"/>
  <c r="CG573" i="60"/>
  <c r="CH573" i="60"/>
  <c r="CI573" i="60"/>
  <c r="CJ573" i="60"/>
  <c r="CK573" i="60"/>
  <c r="CL573" i="60"/>
  <c r="CM573" i="60"/>
  <c r="CN573" i="60"/>
  <c r="CO573" i="60"/>
  <c r="CP573" i="60"/>
  <c r="CQ573" i="60"/>
  <c r="CF574" i="60"/>
  <c r="CG574" i="60"/>
  <c r="CH574" i="60"/>
  <c r="CI574" i="60"/>
  <c r="CJ574" i="60"/>
  <c r="CK574" i="60"/>
  <c r="CL574" i="60"/>
  <c r="CM574" i="60"/>
  <c r="CN574" i="60"/>
  <c r="CO574" i="60"/>
  <c r="CP574" i="60"/>
  <c r="CQ574" i="60"/>
  <c r="CF575" i="60"/>
  <c r="CG575" i="60"/>
  <c r="CH575" i="60"/>
  <c r="CI575" i="60"/>
  <c r="CJ575" i="60"/>
  <c r="CK575" i="60"/>
  <c r="CL575" i="60"/>
  <c r="CM575" i="60"/>
  <c r="CN575" i="60"/>
  <c r="CO575" i="60"/>
  <c r="CP575" i="60"/>
  <c r="CQ575" i="60"/>
  <c r="CF576" i="60"/>
  <c r="CG576" i="60"/>
  <c r="CH576" i="60"/>
  <c r="CI576" i="60"/>
  <c r="CJ576" i="60"/>
  <c r="CK576" i="60"/>
  <c r="CL576" i="60"/>
  <c r="CM576" i="60"/>
  <c r="CN576" i="60"/>
  <c r="CO576" i="60"/>
  <c r="CP576" i="60"/>
  <c r="CQ576" i="60"/>
  <c r="CF577" i="60"/>
  <c r="CG577" i="60"/>
  <c r="CH577" i="60"/>
  <c r="CI577" i="60"/>
  <c r="CJ577" i="60"/>
  <c r="CK577" i="60"/>
  <c r="CL577" i="60"/>
  <c r="CM577" i="60"/>
  <c r="CN577" i="60"/>
  <c r="CO577" i="60"/>
  <c r="CP577" i="60"/>
  <c r="CQ577" i="60"/>
  <c r="CF578" i="60"/>
  <c r="CG578" i="60"/>
  <c r="CH578" i="60"/>
  <c r="CI578" i="60"/>
  <c r="CJ578" i="60"/>
  <c r="CK578" i="60"/>
  <c r="CL578" i="60"/>
  <c r="CM578" i="60"/>
  <c r="CN578" i="60"/>
  <c r="CO578" i="60"/>
  <c r="CP578" i="60"/>
  <c r="CQ578" i="60"/>
  <c r="CF579" i="60"/>
  <c r="CG579" i="60"/>
  <c r="CH579" i="60"/>
  <c r="CI579" i="60"/>
  <c r="CJ579" i="60"/>
  <c r="CK579" i="60"/>
  <c r="CL579" i="60"/>
  <c r="CM579" i="60"/>
  <c r="CN579" i="60"/>
  <c r="CO579" i="60"/>
  <c r="CP579" i="60"/>
  <c r="CQ579" i="60"/>
  <c r="CF580" i="60"/>
  <c r="CG580" i="60"/>
  <c r="CH580" i="60"/>
  <c r="CI580" i="60"/>
  <c r="CJ580" i="60"/>
  <c r="CK580" i="60"/>
  <c r="CL580" i="60"/>
  <c r="CM580" i="60"/>
  <c r="CN580" i="60"/>
  <c r="CO580" i="60"/>
  <c r="CP580" i="60"/>
  <c r="CQ580" i="60"/>
  <c r="CF581" i="60"/>
  <c r="CG581" i="60"/>
  <c r="CH581" i="60"/>
  <c r="CI581" i="60"/>
  <c r="CJ581" i="60"/>
  <c r="CK581" i="60"/>
  <c r="CL581" i="60"/>
  <c r="CM581" i="60"/>
  <c r="CN581" i="60"/>
  <c r="CO581" i="60"/>
  <c r="CP581" i="60"/>
  <c r="CQ581" i="60"/>
  <c r="CF582" i="60"/>
  <c r="CG582" i="60"/>
  <c r="CH582" i="60"/>
  <c r="CI582" i="60"/>
  <c r="CJ582" i="60"/>
  <c r="CK582" i="60"/>
  <c r="CL582" i="60"/>
  <c r="CM582" i="60"/>
  <c r="CN582" i="60"/>
  <c r="CO582" i="60"/>
  <c r="CP582" i="60"/>
  <c r="CQ582" i="60"/>
  <c r="CF583" i="60"/>
  <c r="CG583" i="60"/>
  <c r="CH583" i="60"/>
  <c r="CI583" i="60"/>
  <c r="CJ583" i="60"/>
  <c r="CK583" i="60"/>
  <c r="CL583" i="60"/>
  <c r="CM583" i="60"/>
  <c r="CN583" i="60"/>
  <c r="CO583" i="60"/>
  <c r="CP583" i="60"/>
  <c r="CQ583" i="60"/>
  <c r="CF584" i="60"/>
  <c r="CG584" i="60"/>
  <c r="CH584" i="60"/>
  <c r="CI584" i="60"/>
  <c r="CJ584" i="60"/>
  <c r="CK584" i="60"/>
  <c r="CL584" i="60"/>
  <c r="CM584" i="60"/>
  <c r="CN584" i="60"/>
  <c r="CO584" i="60"/>
  <c r="CP584" i="60"/>
  <c r="CQ584" i="60"/>
  <c r="CF585" i="60"/>
  <c r="CG585" i="60"/>
  <c r="CH585" i="60"/>
  <c r="CI585" i="60"/>
  <c r="CJ585" i="60"/>
  <c r="CK585" i="60"/>
  <c r="CL585" i="60"/>
  <c r="CM585" i="60"/>
  <c r="CN585" i="60"/>
  <c r="CO585" i="60"/>
  <c r="CP585" i="60"/>
  <c r="CQ585" i="60"/>
  <c r="CF586" i="60"/>
  <c r="CG586" i="60"/>
  <c r="CH586" i="60"/>
  <c r="CI586" i="60"/>
  <c r="CJ586" i="60"/>
  <c r="CK586" i="60"/>
  <c r="CL586" i="60"/>
  <c r="CM586" i="60"/>
  <c r="CN586" i="60"/>
  <c r="CO586" i="60"/>
  <c r="CP586" i="60"/>
  <c r="CQ586" i="60"/>
  <c r="CF587" i="60"/>
  <c r="CG587" i="60"/>
  <c r="CH587" i="60"/>
  <c r="CI587" i="60"/>
  <c r="CJ587" i="60"/>
  <c r="CK587" i="60"/>
  <c r="CL587" i="60"/>
  <c r="CM587" i="60"/>
  <c r="CN587" i="60"/>
  <c r="CO587" i="60"/>
  <c r="CP587" i="60"/>
  <c r="CQ587" i="60"/>
  <c r="CF588" i="60"/>
  <c r="CG588" i="60"/>
  <c r="CH588" i="60"/>
  <c r="CI588" i="60"/>
  <c r="CJ588" i="60"/>
  <c r="CK588" i="60"/>
  <c r="CL588" i="60"/>
  <c r="CM588" i="60"/>
  <c r="CN588" i="60"/>
  <c r="CO588" i="60"/>
  <c r="CP588" i="60"/>
  <c r="CQ588" i="60"/>
  <c r="CF589" i="60"/>
  <c r="CG589" i="60"/>
  <c r="CH589" i="60"/>
  <c r="CI589" i="60"/>
  <c r="CJ589" i="60"/>
  <c r="CK589" i="60"/>
  <c r="CL589" i="60"/>
  <c r="CM589" i="60"/>
  <c r="CN589" i="60"/>
  <c r="CO589" i="60"/>
  <c r="CP589" i="60"/>
  <c r="CQ589" i="60"/>
  <c r="CF590" i="60"/>
  <c r="CG590" i="60"/>
  <c r="CH590" i="60"/>
  <c r="CI590" i="60"/>
  <c r="CJ590" i="60"/>
  <c r="CK590" i="60"/>
  <c r="CL590" i="60"/>
  <c r="CM590" i="60"/>
  <c r="CN590" i="60"/>
  <c r="CO590" i="60"/>
  <c r="CP590" i="60"/>
  <c r="CQ590" i="60"/>
  <c r="CF591" i="60"/>
  <c r="CG591" i="60"/>
  <c r="CH591" i="60"/>
  <c r="CI591" i="60"/>
  <c r="CJ591" i="60"/>
  <c r="CK591" i="60"/>
  <c r="CL591" i="60"/>
  <c r="CM591" i="60"/>
  <c r="CN591" i="60"/>
  <c r="CO591" i="60"/>
  <c r="CP591" i="60"/>
  <c r="CQ591" i="60"/>
  <c r="CF592" i="60"/>
  <c r="CG592" i="60"/>
  <c r="CH592" i="60"/>
  <c r="CI592" i="60"/>
  <c r="CJ592" i="60"/>
  <c r="CK592" i="60"/>
  <c r="CL592" i="60"/>
  <c r="CM592" i="60"/>
  <c r="CN592" i="60"/>
  <c r="CO592" i="60"/>
  <c r="CP592" i="60"/>
  <c r="CQ592" i="60"/>
  <c r="CF593" i="60"/>
  <c r="CG593" i="60"/>
  <c r="CH593" i="60"/>
  <c r="CI593" i="60"/>
  <c r="CJ593" i="60"/>
  <c r="CK593" i="60"/>
  <c r="CL593" i="60"/>
  <c r="CM593" i="60"/>
  <c r="CN593" i="60"/>
  <c r="CO593" i="60"/>
  <c r="CP593" i="60"/>
  <c r="CQ593" i="60"/>
  <c r="CF594" i="60"/>
  <c r="CG594" i="60"/>
  <c r="CH594" i="60"/>
  <c r="CI594" i="60"/>
  <c r="CJ594" i="60"/>
  <c r="CK594" i="60"/>
  <c r="CL594" i="60"/>
  <c r="CM594" i="60"/>
  <c r="CN594" i="60"/>
  <c r="CO594" i="60"/>
  <c r="CP594" i="60"/>
  <c r="CQ594" i="60"/>
  <c r="CF595" i="60"/>
  <c r="CG595" i="60"/>
  <c r="CH595" i="60"/>
  <c r="CI595" i="60"/>
  <c r="CJ595" i="60"/>
  <c r="CK595" i="60"/>
  <c r="CL595" i="60"/>
  <c r="CM595" i="60"/>
  <c r="CN595" i="60"/>
  <c r="CO595" i="60"/>
  <c r="CP595" i="60"/>
  <c r="CQ595" i="60"/>
  <c r="CF596" i="60"/>
  <c r="CG596" i="60"/>
  <c r="CH596" i="60"/>
  <c r="CI596" i="60"/>
  <c r="CJ596" i="60"/>
  <c r="CK596" i="60"/>
  <c r="CL596" i="60"/>
  <c r="CM596" i="60"/>
  <c r="CN596" i="60"/>
  <c r="CO596" i="60"/>
  <c r="CP596" i="60"/>
  <c r="CQ596" i="60"/>
  <c r="CF597" i="60"/>
  <c r="CG597" i="60"/>
  <c r="CH597" i="60"/>
  <c r="CI597" i="60"/>
  <c r="CJ597" i="60"/>
  <c r="CK597" i="60"/>
  <c r="CL597" i="60"/>
  <c r="CM597" i="60"/>
  <c r="CN597" i="60"/>
  <c r="CO597" i="60"/>
  <c r="CP597" i="60"/>
  <c r="CQ597" i="60"/>
  <c r="CF598" i="60"/>
  <c r="CG598" i="60"/>
  <c r="CH598" i="60"/>
  <c r="CI598" i="60"/>
  <c r="CJ598" i="60"/>
  <c r="CK598" i="60"/>
  <c r="CL598" i="60"/>
  <c r="CM598" i="60"/>
  <c r="CN598" i="60"/>
  <c r="CO598" i="60"/>
  <c r="CP598" i="60"/>
  <c r="CQ598" i="60"/>
  <c r="CF599" i="60"/>
  <c r="CG599" i="60"/>
  <c r="CH599" i="60"/>
  <c r="CI599" i="60"/>
  <c r="CJ599" i="60"/>
  <c r="CK599" i="60"/>
  <c r="CL599" i="60"/>
  <c r="CM599" i="60"/>
  <c r="CN599" i="60"/>
  <c r="CO599" i="60"/>
  <c r="CP599" i="60"/>
  <c r="CQ599" i="60"/>
  <c r="CF600" i="60"/>
  <c r="CG600" i="60"/>
  <c r="CH600" i="60"/>
  <c r="CI600" i="60"/>
  <c r="CJ600" i="60"/>
  <c r="CK600" i="60"/>
  <c r="CL600" i="60"/>
  <c r="CM600" i="60"/>
  <c r="CN600" i="60"/>
  <c r="CO600" i="60"/>
  <c r="CP600" i="60"/>
  <c r="CQ600" i="60"/>
  <c r="CF601" i="60"/>
  <c r="CG601" i="60"/>
  <c r="CH601" i="60"/>
  <c r="CI601" i="60"/>
  <c r="CJ601" i="60"/>
  <c r="CK601" i="60"/>
  <c r="CL601" i="60"/>
  <c r="CM601" i="60"/>
  <c r="CN601" i="60"/>
  <c r="CO601" i="60"/>
  <c r="CP601" i="60"/>
  <c r="CQ601" i="60"/>
  <c r="CF602" i="60"/>
  <c r="CG602" i="60"/>
  <c r="CH602" i="60"/>
  <c r="CI602" i="60"/>
  <c r="CJ602" i="60"/>
  <c r="CK602" i="60"/>
  <c r="CL602" i="60"/>
  <c r="CM602" i="60"/>
  <c r="CN602" i="60"/>
  <c r="CO602" i="60"/>
  <c r="CP602" i="60"/>
  <c r="CQ602" i="60"/>
  <c r="CF603" i="60"/>
  <c r="CG603" i="60"/>
  <c r="CH603" i="60"/>
  <c r="CI603" i="60"/>
  <c r="CJ603" i="60"/>
  <c r="CK603" i="60"/>
  <c r="CL603" i="60"/>
  <c r="CM603" i="60"/>
  <c r="CN603" i="60"/>
  <c r="CO603" i="60"/>
  <c r="CP603" i="60"/>
  <c r="CQ603" i="60"/>
  <c r="CF604" i="60"/>
  <c r="CG604" i="60"/>
  <c r="CH604" i="60"/>
  <c r="CI604" i="60"/>
  <c r="CJ604" i="60"/>
  <c r="CK604" i="60"/>
  <c r="CL604" i="60"/>
  <c r="CM604" i="60"/>
  <c r="CN604" i="60"/>
  <c r="CO604" i="60"/>
  <c r="CP604" i="60"/>
  <c r="CQ604" i="60"/>
  <c r="CF605" i="60"/>
  <c r="CG605" i="60"/>
  <c r="CH605" i="60"/>
  <c r="CI605" i="60"/>
  <c r="CJ605" i="60"/>
  <c r="CK605" i="60"/>
  <c r="CL605" i="60"/>
  <c r="CM605" i="60"/>
  <c r="CN605" i="60"/>
  <c r="CO605" i="60"/>
  <c r="CP605" i="60"/>
  <c r="CQ605" i="60"/>
  <c r="CF606" i="60"/>
  <c r="CG606" i="60"/>
  <c r="CH606" i="60"/>
  <c r="CI606" i="60"/>
  <c r="CJ606" i="60"/>
  <c r="CK606" i="60"/>
  <c r="CL606" i="60"/>
  <c r="CM606" i="60"/>
  <c r="CN606" i="60"/>
  <c r="CO606" i="60"/>
  <c r="CP606" i="60"/>
  <c r="CQ606" i="60"/>
  <c r="CF607" i="60"/>
  <c r="CG607" i="60"/>
  <c r="CH607" i="60"/>
  <c r="CI607" i="60"/>
  <c r="CJ607" i="60"/>
  <c r="CK607" i="60"/>
  <c r="CL607" i="60"/>
  <c r="CM607" i="60"/>
  <c r="CN607" i="60"/>
  <c r="CO607" i="60"/>
  <c r="CP607" i="60"/>
  <c r="CQ607" i="60"/>
  <c r="CF608" i="60"/>
  <c r="CG608" i="60"/>
  <c r="CH608" i="60"/>
  <c r="CI608" i="60"/>
  <c r="CJ608" i="60"/>
  <c r="CK608" i="60"/>
  <c r="CL608" i="60"/>
  <c r="CM608" i="60"/>
  <c r="CN608" i="60"/>
  <c r="CO608" i="60"/>
  <c r="CP608" i="60"/>
  <c r="CQ608" i="60"/>
  <c r="CF609" i="60"/>
  <c r="CG609" i="60"/>
  <c r="CH609" i="60"/>
  <c r="CI609" i="60"/>
  <c r="CJ609" i="60"/>
  <c r="CK609" i="60"/>
  <c r="CL609" i="60"/>
  <c r="CM609" i="60"/>
  <c r="CN609" i="60"/>
  <c r="CO609" i="60"/>
  <c r="CP609" i="60"/>
  <c r="CQ609" i="60"/>
  <c r="CF610" i="60"/>
  <c r="CG610" i="60"/>
  <c r="CH610" i="60"/>
  <c r="CI610" i="60"/>
  <c r="CJ610" i="60"/>
  <c r="CK610" i="60"/>
  <c r="CL610" i="60"/>
  <c r="CM610" i="60"/>
  <c r="CN610" i="60"/>
  <c r="CO610" i="60"/>
  <c r="CP610" i="60"/>
  <c r="CQ610" i="60"/>
  <c r="CF611" i="60"/>
  <c r="CG611" i="60"/>
  <c r="CH611" i="60"/>
  <c r="CI611" i="60"/>
  <c r="CJ611" i="60"/>
  <c r="CK611" i="60"/>
  <c r="CL611" i="60"/>
  <c r="CM611" i="60"/>
  <c r="CN611" i="60"/>
  <c r="CO611" i="60"/>
  <c r="CP611" i="60"/>
  <c r="CQ611" i="60"/>
  <c r="CF612" i="60"/>
  <c r="CG612" i="60"/>
  <c r="CH612" i="60"/>
  <c r="CI612" i="60"/>
  <c r="CJ612" i="60"/>
  <c r="CK612" i="60"/>
  <c r="CL612" i="60"/>
  <c r="CM612" i="60"/>
  <c r="CN612" i="60"/>
  <c r="CO612" i="60"/>
  <c r="CP612" i="60"/>
  <c r="CQ612" i="60"/>
  <c r="CF613" i="60"/>
  <c r="CG613" i="60"/>
  <c r="CH613" i="60"/>
  <c r="CI613" i="60"/>
  <c r="CJ613" i="60"/>
  <c r="CK613" i="60"/>
  <c r="CL613" i="60"/>
  <c r="CM613" i="60"/>
  <c r="CN613" i="60"/>
  <c r="CO613" i="60"/>
  <c r="CP613" i="60"/>
  <c r="CQ613" i="60"/>
  <c r="CF614" i="60"/>
  <c r="CG614" i="60"/>
  <c r="CH614" i="60"/>
  <c r="CI614" i="60"/>
  <c r="CJ614" i="60"/>
  <c r="CK614" i="60"/>
  <c r="CL614" i="60"/>
  <c r="CM614" i="60"/>
  <c r="CN614" i="60"/>
  <c r="CO614" i="60"/>
  <c r="CP614" i="60"/>
  <c r="CQ614" i="60"/>
  <c r="CF615" i="60"/>
  <c r="CG615" i="60"/>
  <c r="CH615" i="60"/>
  <c r="CI615" i="60"/>
  <c r="CJ615" i="60"/>
  <c r="CK615" i="60"/>
  <c r="CL615" i="60"/>
  <c r="CM615" i="60"/>
  <c r="CN615" i="60"/>
  <c r="CO615" i="60"/>
  <c r="CP615" i="60"/>
  <c r="CQ615" i="60"/>
  <c r="CF616" i="60"/>
  <c r="CG616" i="60"/>
  <c r="CH616" i="60"/>
  <c r="CI616" i="60"/>
  <c r="CJ616" i="60"/>
  <c r="CK616" i="60"/>
  <c r="CL616" i="60"/>
  <c r="CM616" i="60"/>
  <c r="CN616" i="60"/>
  <c r="CO616" i="60"/>
  <c r="CP616" i="60"/>
  <c r="CQ616" i="60"/>
  <c r="CF617" i="60"/>
  <c r="CG617" i="60"/>
  <c r="CH617" i="60"/>
  <c r="CI617" i="60"/>
  <c r="CJ617" i="60"/>
  <c r="CK617" i="60"/>
  <c r="CL617" i="60"/>
  <c r="CM617" i="60"/>
  <c r="CN617" i="60"/>
  <c r="CO617" i="60"/>
  <c r="CP617" i="60"/>
  <c r="CQ617" i="60"/>
  <c r="CF618" i="60"/>
  <c r="CG618" i="60"/>
  <c r="CH618" i="60"/>
  <c r="CI618" i="60"/>
  <c r="CJ618" i="60"/>
  <c r="CK618" i="60"/>
  <c r="CL618" i="60"/>
  <c r="CM618" i="60"/>
  <c r="CN618" i="60"/>
  <c r="CO618" i="60"/>
  <c r="CP618" i="60"/>
  <c r="CQ618" i="60"/>
  <c r="CF619" i="60"/>
  <c r="CG619" i="60"/>
  <c r="CH619" i="60"/>
  <c r="CI619" i="60"/>
  <c r="CJ619" i="60"/>
  <c r="CK619" i="60"/>
  <c r="CL619" i="60"/>
  <c r="CM619" i="60"/>
  <c r="CN619" i="60"/>
  <c r="CO619" i="60"/>
  <c r="CP619" i="60"/>
  <c r="CQ619" i="60"/>
  <c r="CF620" i="60"/>
  <c r="CG620" i="60"/>
  <c r="CH620" i="60"/>
  <c r="CI620" i="60"/>
  <c r="CJ620" i="60"/>
  <c r="CK620" i="60"/>
  <c r="CL620" i="60"/>
  <c r="CM620" i="60"/>
  <c r="CN620" i="60"/>
  <c r="CO620" i="60"/>
  <c r="CP620" i="60"/>
  <c r="CQ620" i="60"/>
  <c r="CF621" i="60"/>
  <c r="CG621" i="60"/>
  <c r="CH621" i="60"/>
  <c r="CI621" i="60"/>
  <c r="CJ621" i="60"/>
  <c r="CK621" i="60"/>
  <c r="CL621" i="60"/>
  <c r="CM621" i="60"/>
  <c r="CN621" i="60"/>
  <c r="CO621" i="60"/>
  <c r="CP621" i="60"/>
  <c r="CQ621" i="60"/>
  <c r="CF622" i="60"/>
  <c r="CG622" i="60"/>
  <c r="CH622" i="60"/>
  <c r="CI622" i="60"/>
  <c r="CJ622" i="60"/>
  <c r="CK622" i="60"/>
  <c r="CL622" i="60"/>
  <c r="CM622" i="60"/>
  <c r="CN622" i="60"/>
  <c r="CO622" i="60"/>
  <c r="CP622" i="60"/>
  <c r="CQ622" i="60"/>
  <c r="CF623" i="60"/>
  <c r="CG623" i="60"/>
  <c r="CH623" i="60"/>
  <c r="CI623" i="60"/>
  <c r="CJ623" i="60"/>
  <c r="CK623" i="60"/>
  <c r="CL623" i="60"/>
  <c r="CM623" i="60"/>
  <c r="CN623" i="60"/>
  <c r="CO623" i="60"/>
  <c r="CP623" i="60"/>
  <c r="CQ623" i="60"/>
  <c r="CF624" i="60"/>
  <c r="CG624" i="60"/>
  <c r="CH624" i="60"/>
  <c r="CI624" i="60"/>
  <c r="CJ624" i="60"/>
  <c r="CK624" i="60"/>
  <c r="CL624" i="60"/>
  <c r="CM624" i="60"/>
  <c r="CN624" i="60"/>
  <c r="CO624" i="60"/>
  <c r="CP624" i="60"/>
  <c r="CQ624" i="60"/>
  <c r="CF625" i="60"/>
  <c r="CG625" i="60"/>
  <c r="CH625" i="60"/>
  <c r="CI625" i="60"/>
  <c r="CJ625" i="60"/>
  <c r="CK625" i="60"/>
  <c r="CL625" i="60"/>
  <c r="CM625" i="60"/>
  <c r="CN625" i="60"/>
  <c r="CO625" i="60"/>
  <c r="CP625" i="60"/>
  <c r="CQ625" i="60"/>
  <c r="CF626" i="60"/>
  <c r="CG626" i="60"/>
  <c r="CH626" i="60"/>
  <c r="CI626" i="60"/>
  <c r="CJ626" i="60"/>
  <c r="CK626" i="60"/>
  <c r="CL626" i="60"/>
  <c r="CM626" i="60"/>
  <c r="CN626" i="60"/>
  <c r="CO626" i="60"/>
  <c r="CP626" i="60"/>
  <c r="CQ626" i="60"/>
  <c r="CF627" i="60"/>
  <c r="CG627" i="60"/>
  <c r="CH627" i="60"/>
  <c r="CI627" i="60"/>
  <c r="CJ627" i="60"/>
  <c r="CK627" i="60"/>
  <c r="CL627" i="60"/>
  <c r="CM627" i="60"/>
  <c r="CN627" i="60"/>
  <c r="CO627" i="60"/>
  <c r="CP627" i="60"/>
  <c r="CQ627" i="60"/>
  <c r="CF628" i="60"/>
  <c r="CG628" i="60"/>
  <c r="CH628" i="60"/>
  <c r="CI628" i="60"/>
  <c r="CJ628" i="60"/>
  <c r="CK628" i="60"/>
  <c r="CL628" i="60"/>
  <c r="CM628" i="60"/>
  <c r="CN628" i="60"/>
  <c r="CO628" i="60"/>
  <c r="CP628" i="60"/>
  <c r="CQ628" i="60"/>
  <c r="CF629" i="60"/>
  <c r="CG629" i="60"/>
  <c r="CH629" i="60"/>
  <c r="CI629" i="60"/>
  <c r="CJ629" i="60"/>
  <c r="CK629" i="60"/>
  <c r="CL629" i="60"/>
  <c r="CM629" i="60"/>
  <c r="CN629" i="60"/>
  <c r="CO629" i="60"/>
  <c r="CP629" i="60"/>
  <c r="CQ629" i="60"/>
  <c r="CF630" i="60"/>
  <c r="CG630" i="60"/>
  <c r="CH630" i="60"/>
  <c r="CI630" i="60"/>
  <c r="CJ630" i="60"/>
  <c r="CK630" i="60"/>
  <c r="CL630" i="60"/>
  <c r="CM630" i="60"/>
  <c r="CN630" i="60"/>
  <c r="CO630" i="60"/>
  <c r="CP630" i="60"/>
  <c r="CQ630" i="60"/>
  <c r="CF631" i="60"/>
  <c r="CG631" i="60"/>
  <c r="CH631" i="60"/>
  <c r="CI631" i="60"/>
  <c r="CJ631" i="60"/>
  <c r="CK631" i="60"/>
  <c r="CL631" i="60"/>
  <c r="CM631" i="60"/>
  <c r="CN631" i="60"/>
  <c r="CO631" i="60"/>
  <c r="CP631" i="60"/>
  <c r="CQ631" i="60"/>
  <c r="CF632" i="60"/>
  <c r="CG632" i="60"/>
  <c r="CH632" i="60"/>
  <c r="CI632" i="60"/>
  <c r="CJ632" i="60"/>
  <c r="CK632" i="60"/>
  <c r="CL632" i="60"/>
  <c r="CM632" i="60"/>
  <c r="CN632" i="60"/>
  <c r="CO632" i="60"/>
  <c r="CP632" i="60"/>
  <c r="CQ632" i="60"/>
  <c r="CF633" i="60"/>
  <c r="CG633" i="60"/>
  <c r="CH633" i="60"/>
  <c r="CI633" i="60"/>
  <c r="CJ633" i="60"/>
  <c r="CK633" i="60"/>
  <c r="CL633" i="60"/>
  <c r="CM633" i="60"/>
  <c r="CN633" i="60"/>
  <c r="CO633" i="60"/>
  <c r="CP633" i="60"/>
  <c r="CQ633" i="60"/>
  <c r="CF634" i="60"/>
  <c r="CG634" i="60"/>
  <c r="CH634" i="60"/>
  <c r="CI634" i="60"/>
  <c r="CJ634" i="60"/>
  <c r="CK634" i="60"/>
  <c r="CL634" i="60"/>
  <c r="CM634" i="60"/>
  <c r="CN634" i="60"/>
  <c r="CO634" i="60"/>
  <c r="CP634" i="60"/>
  <c r="CQ634" i="60"/>
  <c r="CF635" i="60"/>
  <c r="CG635" i="60"/>
  <c r="CH635" i="60"/>
  <c r="CI635" i="60"/>
  <c r="CJ635" i="60"/>
  <c r="CK635" i="60"/>
  <c r="CL635" i="60"/>
  <c r="CM635" i="60"/>
  <c r="CN635" i="60"/>
  <c r="CO635" i="60"/>
  <c r="CP635" i="60"/>
  <c r="CQ635" i="60"/>
  <c r="CF636" i="60"/>
  <c r="CG636" i="60"/>
  <c r="CH636" i="60"/>
  <c r="CI636" i="60"/>
  <c r="CJ636" i="60"/>
  <c r="CK636" i="60"/>
  <c r="CL636" i="60"/>
  <c r="CM636" i="60"/>
  <c r="CN636" i="60"/>
  <c r="CO636" i="60"/>
  <c r="CP636" i="60"/>
  <c r="CQ636" i="60"/>
  <c r="CF637" i="60"/>
  <c r="CG637" i="60"/>
  <c r="CH637" i="60"/>
  <c r="CI637" i="60"/>
  <c r="CJ637" i="60"/>
  <c r="CK637" i="60"/>
  <c r="CL637" i="60"/>
  <c r="CM637" i="60"/>
  <c r="CN637" i="60"/>
  <c r="CO637" i="60"/>
  <c r="CP637" i="60"/>
  <c r="CQ637" i="60"/>
  <c r="CF638" i="60"/>
  <c r="CG638" i="60"/>
  <c r="CH638" i="60"/>
  <c r="CI638" i="60"/>
  <c r="CJ638" i="60"/>
  <c r="CK638" i="60"/>
  <c r="CL638" i="60"/>
  <c r="CM638" i="60"/>
  <c r="CN638" i="60"/>
  <c r="CO638" i="60"/>
  <c r="CP638" i="60"/>
  <c r="CQ638" i="60"/>
  <c r="CF639" i="60"/>
  <c r="CG639" i="60"/>
  <c r="CH639" i="60"/>
  <c r="CI639" i="60"/>
  <c r="CJ639" i="60"/>
  <c r="CK639" i="60"/>
  <c r="CL639" i="60"/>
  <c r="CM639" i="60"/>
  <c r="CN639" i="60"/>
  <c r="CO639" i="60"/>
  <c r="CP639" i="60"/>
  <c r="CQ639" i="60"/>
  <c r="CF640" i="60"/>
  <c r="CG640" i="60"/>
  <c r="CH640" i="60"/>
  <c r="CI640" i="60"/>
  <c r="CJ640" i="60"/>
  <c r="CK640" i="60"/>
  <c r="CL640" i="60"/>
  <c r="CM640" i="60"/>
  <c r="CN640" i="60"/>
  <c r="CO640" i="60"/>
  <c r="CP640" i="60"/>
  <c r="CQ640" i="60"/>
  <c r="CF641" i="60"/>
  <c r="CG641" i="60"/>
  <c r="CH641" i="60"/>
  <c r="CI641" i="60"/>
  <c r="CJ641" i="60"/>
  <c r="CK641" i="60"/>
  <c r="CL641" i="60"/>
  <c r="CM641" i="60"/>
  <c r="CN641" i="60"/>
  <c r="CO641" i="60"/>
  <c r="CP641" i="60"/>
  <c r="CQ641" i="60"/>
  <c r="CF642" i="60"/>
  <c r="CG642" i="60"/>
  <c r="CH642" i="60"/>
  <c r="CI642" i="60"/>
  <c r="CJ642" i="60"/>
  <c r="CK642" i="60"/>
  <c r="CL642" i="60"/>
  <c r="CM642" i="60"/>
  <c r="CN642" i="60"/>
  <c r="CO642" i="60"/>
  <c r="CP642" i="60"/>
  <c r="CQ642" i="60"/>
  <c r="CF643" i="60"/>
  <c r="CG643" i="60"/>
  <c r="CH643" i="60"/>
  <c r="CI643" i="60"/>
  <c r="CJ643" i="60"/>
  <c r="CK643" i="60"/>
  <c r="CL643" i="60"/>
  <c r="CM643" i="60"/>
  <c r="CN643" i="60"/>
  <c r="CO643" i="60"/>
  <c r="CP643" i="60"/>
  <c r="CQ643" i="60"/>
  <c r="CF644" i="60"/>
  <c r="CG644" i="60"/>
  <c r="CH644" i="60"/>
  <c r="CI644" i="60"/>
  <c r="CJ644" i="60"/>
  <c r="CK644" i="60"/>
  <c r="CL644" i="60"/>
  <c r="CM644" i="60"/>
  <c r="CN644" i="60"/>
  <c r="CO644" i="60"/>
  <c r="CP644" i="60"/>
  <c r="CQ644" i="60"/>
  <c r="CF645" i="60"/>
  <c r="CG645" i="60"/>
  <c r="CH645" i="60"/>
  <c r="CI645" i="60"/>
  <c r="CJ645" i="60"/>
  <c r="CK645" i="60"/>
  <c r="CL645" i="60"/>
  <c r="CM645" i="60"/>
  <c r="CN645" i="60"/>
  <c r="CO645" i="60"/>
  <c r="CP645" i="60"/>
  <c r="CQ645" i="60"/>
  <c r="CF646" i="60"/>
  <c r="CG646" i="60"/>
  <c r="CH646" i="60"/>
  <c r="CI646" i="60"/>
  <c r="CJ646" i="60"/>
  <c r="CK646" i="60"/>
  <c r="CL646" i="60"/>
  <c r="CM646" i="60"/>
  <c r="CN646" i="60"/>
  <c r="CO646" i="60"/>
  <c r="CP646" i="60"/>
  <c r="CQ646" i="60"/>
  <c r="CF647" i="60"/>
  <c r="CG647" i="60"/>
  <c r="CH647" i="60"/>
  <c r="CI647" i="60"/>
  <c r="CJ647" i="60"/>
  <c r="CK647" i="60"/>
  <c r="CL647" i="60"/>
  <c r="CM647" i="60"/>
  <c r="CN647" i="60"/>
  <c r="CO647" i="60"/>
  <c r="CP647" i="60"/>
  <c r="CQ647" i="60"/>
  <c r="CF648" i="60"/>
  <c r="CG648" i="60"/>
  <c r="CH648" i="60"/>
  <c r="CI648" i="60"/>
  <c r="CJ648" i="60"/>
  <c r="CK648" i="60"/>
  <c r="CL648" i="60"/>
  <c r="CM648" i="60"/>
  <c r="CN648" i="60"/>
  <c r="CO648" i="60"/>
  <c r="CP648" i="60"/>
  <c r="CQ648" i="60"/>
  <c r="CF649" i="60"/>
  <c r="CG649" i="60"/>
  <c r="CH649" i="60"/>
  <c r="CI649" i="60"/>
  <c r="CJ649" i="60"/>
  <c r="CK649" i="60"/>
  <c r="CL649" i="60"/>
  <c r="CM649" i="60"/>
  <c r="CN649" i="60"/>
  <c r="CO649" i="60"/>
  <c r="CP649" i="60"/>
  <c r="CQ649" i="60"/>
  <c r="CF650" i="60"/>
  <c r="CG650" i="60"/>
  <c r="CH650" i="60"/>
  <c r="CI650" i="60"/>
  <c r="CJ650" i="60"/>
  <c r="CK650" i="60"/>
  <c r="CL650" i="60"/>
  <c r="CM650" i="60"/>
  <c r="CN650" i="60"/>
  <c r="CO650" i="60"/>
  <c r="CP650" i="60"/>
  <c r="CQ650" i="60"/>
  <c r="CF651" i="60"/>
  <c r="CG651" i="60"/>
  <c r="CH651" i="60"/>
  <c r="CI651" i="60"/>
  <c r="CJ651" i="60"/>
  <c r="CK651" i="60"/>
  <c r="CL651" i="60"/>
  <c r="CM651" i="60"/>
  <c r="CN651" i="60"/>
  <c r="CO651" i="60"/>
  <c r="CP651" i="60"/>
  <c r="CQ651" i="60"/>
  <c r="CF652" i="60"/>
  <c r="CG652" i="60"/>
  <c r="CH652" i="60"/>
  <c r="CI652" i="60"/>
  <c r="CJ652" i="60"/>
  <c r="CK652" i="60"/>
  <c r="CL652" i="60"/>
  <c r="CM652" i="60"/>
  <c r="CN652" i="60"/>
  <c r="CO652" i="60"/>
  <c r="CP652" i="60"/>
  <c r="CQ652" i="60"/>
  <c r="CF653" i="60"/>
  <c r="CG653" i="60"/>
  <c r="CH653" i="60"/>
  <c r="CI653" i="60"/>
  <c r="CJ653" i="60"/>
  <c r="CK653" i="60"/>
  <c r="CL653" i="60"/>
  <c r="CM653" i="60"/>
  <c r="CN653" i="60"/>
  <c r="CO653" i="60"/>
  <c r="CP653" i="60"/>
  <c r="CQ653" i="60"/>
  <c r="CF654" i="60"/>
  <c r="CG654" i="60"/>
  <c r="CH654" i="60"/>
  <c r="CI654" i="60"/>
  <c r="CJ654" i="60"/>
  <c r="CK654" i="60"/>
  <c r="CL654" i="60"/>
  <c r="CM654" i="60"/>
  <c r="CN654" i="60"/>
  <c r="CO654" i="60"/>
  <c r="CP654" i="60"/>
  <c r="CQ654" i="60"/>
  <c r="CF655" i="60"/>
  <c r="CG655" i="60"/>
  <c r="CH655" i="60"/>
  <c r="CI655" i="60"/>
  <c r="CJ655" i="60"/>
  <c r="CK655" i="60"/>
  <c r="CL655" i="60"/>
  <c r="CM655" i="60"/>
  <c r="CN655" i="60"/>
  <c r="CO655" i="60"/>
  <c r="CP655" i="60"/>
  <c r="CQ655" i="60"/>
  <c r="CF656" i="60"/>
  <c r="CG656" i="60"/>
  <c r="CH656" i="60"/>
  <c r="CI656" i="60"/>
  <c r="CJ656" i="60"/>
  <c r="CK656" i="60"/>
  <c r="CL656" i="60"/>
  <c r="CM656" i="60"/>
  <c r="CN656" i="60"/>
  <c r="CO656" i="60"/>
  <c r="CP656" i="60"/>
  <c r="CQ656" i="60"/>
  <c r="CF657" i="60"/>
  <c r="CG657" i="60"/>
  <c r="CH657" i="60"/>
  <c r="CI657" i="60"/>
  <c r="CJ657" i="60"/>
  <c r="CK657" i="60"/>
  <c r="CL657" i="60"/>
  <c r="CM657" i="60"/>
  <c r="CN657" i="60"/>
  <c r="CO657" i="60"/>
  <c r="CP657" i="60"/>
  <c r="CQ657" i="60"/>
  <c r="CF658" i="60"/>
  <c r="CG658" i="60"/>
  <c r="CH658" i="60"/>
  <c r="CI658" i="60"/>
  <c r="CJ658" i="60"/>
  <c r="CK658" i="60"/>
  <c r="CL658" i="60"/>
  <c r="CM658" i="60"/>
  <c r="CN658" i="60"/>
  <c r="CO658" i="60"/>
  <c r="CP658" i="60"/>
  <c r="CQ658" i="60"/>
  <c r="CF659" i="60"/>
  <c r="CG659" i="60"/>
  <c r="CH659" i="60"/>
  <c r="CI659" i="60"/>
  <c r="CJ659" i="60"/>
  <c r="CK659" i="60"/>
  <c r="CL659" i="60"/>
  <c r="CM659" i="60"/>
  <c r="CN659" i="60"/>
  <c r="CO659" i="60"/>
  <c r="CP659" i="60"/>
  <c r="CQ659" i="60"/>
  <c r="CF660" i="60"/>
  <c r="CG660" i="60"/>
  <c r="CH660" i="60"/>
  <c r="CI660" i="60"/>
  <c r="CJ660" i="60"/>
  <c r="CK660" i="60"/>
  <c r="CL660" i="60"/>
  <c r="CM660" i="60"/>
  <c r="CN660" i="60"/>
  <c r="CO660" i="60"/>
  <c r="CP660" i="60"/>
  <c r="CQ660" i="60"/>
  <c r="CF661" i="60"/>
  <c r="CG661" i="60"/>
  <c r="CH661" i="60"/>
  <c r="CI661" i="60"/>
  <c r="CJ661" i="60"/>
  <c r="CK661" i="60"/>
  <c r="CL661" i="60"/>
  <c r="CM661" i="60"/>
  <c r="CN661" i="60"/>
  <c r="CO661" i="60"/>
  <c r="CP661" i="60"/>
  <c r="CQ661" i="60"/>
  <c r="CF662" i="60"/>
  <c r="CG662" i="60"/>
  <c r="CH662" i="60"/>
  <c r="CI662" i="60"/>
  <c r="CJ662" i="60"/>
  <c r="CK662" i="60"/>
  <c r="CL662" i="60"/>
  <c r="CM662" i="60"/>
  <c r="CN662" i="60"/>
  <c r="CO662" i="60"/>
  <c r="CP662" i="60"/>
  <c r="CQ662" i="60"/>
  <c r="CF663" i="60"/>
  <c r="CG663" i="60"/>
  <c r="CH663" i="60"/>
  <c r="CI663" i="60"/>
  <c r="CJ663" i="60"/>
  <c r="CK663" i="60"/>
  <c r="CL663" i="60"/>
  <c r="CM663" i="60"/>
  <c r="CN663" i="60"/>
  <c r="CO663" i="60"/>
  <c r="CP663" i="60"/>
  <c r="CQ663" i="60"/>
  <c r="CF664" i="60"/>
  <c r="CG664" i="60"/>
  <c r="CH664" i="60"/>
  <c r="CI664" i="60"/>
  <c r="CJ664" i="60"/>
  <c r="CK664" i="60"/>
  <c r="CL664" i="60"/>
  <c r="CM664" i="60"/>
  <c r="CN664" i="60"/>
  <c r="CO664" i="60"/>
  <c r="CP664" i="60"/>
  <c r="CQ664" i="60"/>
  <c r="CF665" i="60"/>
  <c r="CG665" i="60"/>
  <c r="CH665" i="60"/>
  <c r="CI665" i="60"/>
  <c r="CJ665" i="60"/>
  <c r="CK665" i="60"/>
  <c r="CL665" i="60"/>
  <c r="CM665" i="60"/>
  <c r="CN665" i="60"/>
  <c r="CO665" i="60"/>
  <c r="CP665" i="60"/>
  <c r="CQ665" i="60"/>
  <c r="CF666" i="60"/>
  <c r="CG666" i="60"/>
  <c r="CH666" i="60"/>
  <c r="CI666" i="60"/>
  <c r="CJ666" i="60"/>
  <c r="CK666" i="60"/>
  <c r="CL666" i="60"/>
  <c r="CM666" i="60"/>
  <c r="CN666" i="60"/>
  <c r="CO666" i="60"/>
  <c r="CP666" i="60"/>
  <c r="CQ666" i="60"/>
  <c r="CF667" i="60"/>
  <c r="CG667" i="60"/>
  <c r="CH667" i="60"/>
  <c r="CI667" i="60"/>
  <c r="CJ667" i="60"/>
  <c r="CK667" i="60"/>
  <c r="CL667" i="60"/>
  <c r="CM667" i="60"/>
  <c r="CN667" i="60"/>
  <c r="CO667" i="60"/>
  <c r="CP667" i="60"/>
  <c r="CQ667" i="60"/>
  <c r="CF668" i="60"/>
  <c r="CG668" i="60"/>
  <c r="CH668" i="60"/>
  <c r="CI668" i="60"/>
  <c r="CJ668" i="60"/>
  <c r="CK668" i="60"/>
  <c r="CL668" i="60"/>
  <c r="CM668" i="60"/>
  <c r="CN668" i="60"/>
  <c r="CO668" i="60"/>
  <c r="CP668" i="60"/>
  <c r="CQ668" i="60"/>
  <c r="CF669" i="60"/>
  <c r="CG669" i="60"/>
  <c r="CH669" i="60"/>
  <c r="CI669" i="60"/>
  <c r="CJ669" i="60"/>
  <c r="CK669" i="60"/>
  <c r="CL669" i="60"/>
  <c r="CM669" i="60"/>
  <c r="CN669" i="60"/>
  <c r="CO669" i="60"/>
  <c r="CP669" i="60"/>
  <c r="CQ669" i="60"/>
  <c r="CF670" i="60"/>
  <c r="CG670" i="60"/>
  <c r="CH670" i="60"/>
  <c r="CI670" i="60"/>
  <c r="CJ670" i="60"/>
  <c r="CK670" i="60"/>
  <c r="CL670" i="60"/>
  <c r="CM670" i="60"/>
  <c r="CN670" i="60"/>
  <c r="CO670" i="60"/>
  <c r="CP670" i="60"/>
  <c r="CQ670" i="60"/>
  <c r="CF671" i="60"/>
  <c r="CG671" i="60"/>
  <c r="CH671" i="60"/>
  <c r="CI671" i="60"/>
  <c r="CJ671" i="60"/>
  <c r="CK671" i="60"/>
  <c r="CL671" i="60"/>
  <c r="CM671" i="60"/>
  <c r="CN671" i="60"/>
  <c r="CO671" i="60"/>
  <c r="CP671" i="60"/>
  <c r="CQ671" i="60"/>
  <c r="CF672" i="60"/>
  <c r="CG672" i="60"/>
  <c r="CH672" i="60"/>
  <c r="CI672" i="60"/>
  <c r="CJ672" i="60"/>
  <c r="CK672" i="60"/>
  <c r="CL672" i="60"/>
  <c r="CM672" i="60"/>
  <c r="CN672" i="60"/>
  <c r="CO672" i="60"/>
  <c r="CP672" i="60"/>
  <c r="CQ672" i="60"/>
  <c r="CF673" i="60"/>
  <c r="CG673" i="60"/>
  <c r="CH673" i="60"/>
  <c r="CI673" i="60"/>
  <c r="CJ673" i="60"/>
  <c r="CK673" i="60"/>
  <c r="CL673" i="60"/>
  <c r="CM673" i="60"/>
  <c r="CN673" i="60"/>
  <c r="CO673" i="60"/>
  <c r="CP673" i="60"/>
  <c r="CQ673" i="60"/>
  <c r="CF674" i="60"/>
  <c r="CG674" i="60"/>
  <c r="CH674" i="60"/>
  <c r="CI674" i="60"/>
  <c r="CJ674" i="60"/>
  <c r="CK674" i="60"/>
  <c r="CL674" i="60"/>
  <c r="CM674" i="60"/>
  <c r="CN674" i="60"/>
  <c r="CO674" i="60"/>
  <c r="CP674" i="60"/>
  <c r="CQ674" i="60"/>
  <c r="CF675" i="60"/>
  <c r="CG675" i="60"/>
  <c r="CH675" i="60"/>
  <c r="CI675" i="60"/>
  <c r="CJ675" i="60"/>
  <c r="CK675" i="60"/>
  <c r="CL675" i="60"/>
  <c r="CM675" i="60"/>
  <c r="CN675" i="60"/>
  <c r="CO675" i="60"/>
  <c r="CP675" i="60"/>
  <c r="CQ675" i="60"/>
  <c r="CF676" i="60"/>
  <c r="CG676" i="60"/>
  <c r="CH676" i="60"/>
  <c r="CI676" i="60"/>
  <c r="CJ676" i="60"/>
  <c r="CK676" i="60"/>
  <c r="CL676" i="60"/>
  <c r="CM676" i="60"/>
  <c r="CN676" i="60"/>
  <c r="CO676" i="60"/>
  <c r="CP676" i="60"/>
  <c r="CQ676" i="60"/>
  <c r="CF677" i="60"/>
  <c r="CG677" i="60"/>
  <c r="CH677" i="60"/>
  <c r="CI677" i="60"/>
  <c r="CJ677" i="60"/>
  <c r="CK677" i="60"/>
  <c r="CL677" i="60"/>
  <c r="CM677" i="60"/>
  <c r="CN677" i="60"/>
  <c r="CO677" i="60"/>
  <c r="CP677" i="60"/>
  <c r="CQ677" i="60"/>
  <c r="CF678" i="60"/>
  <c r="CG678" i="60"/>
  <c r="CH678" i="60"/>
  <c r="CI678" i="60"/>
  <c r="CJ678" i="60"/>
  <c r="CK678" i="60"/>
  <c r="CL678" i="60"/>
  <c r="CM678" i="60"/>
  <c r="CN678" i="60"/>
  <c r="CO678" i="60"/>
  <c r="CP678" i="60"/>
  <c r="CQ678" i="60"/>
  <c r="CF679" i="60"/>
  <c r="CG679" i="60"/>
  <c r="CH679" i="60"/>
  <c r="CI679" i="60"/>
  <c r="CJ679" i="60"/>
  <c r="CK679" i="60"/>
  <c r="CL679" i="60"/>
  <c r="CM679" i="60"/>
  <c r="CN679" i="60"/>
  <c r="CO679" i="60"/>
  <c r="CP679" i="60"/>
  <c r="CQ679" i="60"/>
  <c r="CF680" i="60"/>
  <c r="CG680" i="60"/>
  <c r="CH680" i="60"/>
  <c r="CI680" i="60"/>
  <c r="CJ680" i="60"/>
  <c r="CK680" i="60"/>
  <c r="CL680" i="60"/>
  <c r="CM680" i="60"/>
  <c r="CN680" i="60"/>
  <c r="CO680" i="60"/>
  <c r="CP680" i="60"/>
  <c r="CQ680" i="60"/>
  <c r="CF681" i="60"/>
  <c r="CG681" i="60"/>
  <c r="CH681" i="60"/>
  <c r="CI681" i="60"/>
  <c r="CJ681" i="60"/>
  <c r="CK681" i="60"/>
  <c r="CL681" i="60"/>
  <c r="CM681" i="60"/>
  <c r="CN681" i="60"/>
  <c r="CO681" i="60"/>
  <c r="CP681" i="60"/>
  <c r="CQ681" i="60"/>
  <c r="CF682" i="60"/>
  <c r="CG682" i="60"/>
  <c r="CH682" i="60"/>
  <c r="CI682" i="60"/>
  <c r="CJ682" i="60"/>
  <c r="CK682" i="60"/>
  <c r="CL682" i="60"/>
  <c r="CM682" i="60"/>
  <c r="CN682" i="60"/>
  <c r="CO682" i="60"/>
  <c r="CP682" i="60"/>
  <c r="CQ682" i="60"/>
  <c r="CF683" i="60"/>
  <c r="CG683" i="60"/>
  <c r="CH683" i="60"/>
  <c r="CI683" i="60"/>
  <c r="CJ683" i="60"/>
  <c r="CK683" i="60"/>
  <c r="CL683" i="60"/>
  <c r="CM683" i="60"/>
  <c r="CN683" i="60"/>
  <c r="CO683" i="60"/>
  <c r="CP683" i="60"/>
  <c r="CQ683" i="60"/>
  <c r="CF684" i="60"/>
  <c r="CG684" i="60"/>
  <c r="CH684" i="60"/>
  <c r="CI684" i="60"/>
  <c r="CJ684" i="60"/>
  <c r="CK684" i="60"/>
  <c r="CL684" i="60"/>
  <c r="CM684" i="60"/>
  <c r="CN684" i="60"/>
  <c r="CO684" i="60"/>
  <c r="CP684" i="60"/>
  <c r="CQ684" i="60"/>
  <c r="CF685" i="60"/>
  <c r="CG685" i="60"/>
  <c r="CH685" i="60"/>
  <c r="CI685" i="60"/>
  <c r="CJ685" i="60"/>
  <c r="CK685" i="60"/>
  <c r="CL685" i="60"/>
  <c r="CM685" i="60"/>
  <c r="CN685" i="60"/>
  <c r="CO685" i="60"/>
  <c r="CP685" i="60"/>
  <c r="CQ685" i="60"/>
  <c r="CF686" i="60"/>
  <c r="CG686" i="60"/>
  <c r="CH686" i="60"/>
  <c r="CI686" i="60"/>
  <c r="CJ686" i="60"/>
  <c r="CK686" i="60"/>
  <c r="CL686" i="60"/>
  <c r="CM686" i="60"/>
  <c r="CN686" i="60"/>
  <c r="CO686" i="60"/>
  <c r="CP686" i="60"/>
  <c r="CQ686" i="60"/>
  <c r="CF687" i="60"/>
  <c r="CG687" i="60"/>
  <c r="CH687" i="60"/>
  <c r="CI687" i="60"/>
  <c r="CJ687" i="60"/>
  <c r="CK687" i="60"/>
  <c r="CL687" i="60"/>
  <c r="CM687" i="60"/>
  <c r="CN687" i="60"/>
  <c r="CO687" i="60"/>
  <c r="CP687" i="60"/>
  <c r="CQ687" i="60"/>
  <c r="CF688" i="60"/>
  <c r="CG688" i="60"/>
  <c r="CH688" i="60"/>
  <c r="CI688" i="60"/>
  <c r="CJ688" i="60"/>
  <c r="CK688" i="60"/>
  <c r="CL688" i="60"/>
  <c r="CM688" i="60"/>
  <c r="CN688" i="60"/>
  <c r="CO688" i="60"/>
  <c r="CP688" i="60"/>
  <c r="CQ688" i="60"/>
  <c r="CF689" i="60"/>
  <c r="CG689" i="60"/>
  <c r="CH689" i="60"/>
  <c r="CI689" i="60"/>
  <c r="CJ689" i="60"/>
  <c r="CK689" i="60"/>
  <c r="CL689" i="60"/>
  <c r="CM689" i="60"/>
  <c r="CN689" i="60"/>
  <c r="CO689" i="60"/>
  <c r="CP689" i="60"/>
  <c r="CQ689" i="60"/>
  <c r="CF690" i="60"/>
  <c r="CG690" i="60"/>
  <c r="CH690" i="60"/>
  <c r="CI690" i="60"/>
  <c r="CJ690" i="60"/>
  <c r="CK690" i="60"/>
  <c r="CL690" i="60"/>
  <c r="CM690" i="60"/>
  <c r="CN690" i="60"/>
  <c r="CO690" i="60"/>
  <c r="CP690" i="60"/>
  <c r="CQ690" i="60"/>
  <c r="CF691" i="60"/>
  <c r="CG691" i="60"/>
  <c r="CH691" i="60"/>
  <c r="CI691" i="60"/>
  <c r="CJ691" i="60"/>
  <c r="CK691" i="60"/>
  <c r="CL691" i="60"/>
  <c r="CM691" i="60"/>
  <c r="CN691" i="60"/>
  <c r="CO691" i="60"/>
  <c r="CP691" i="60"/>
  <c r="CQ691" i="60"/>
  <c r="CF692" i="60"/>
  <c r="CG692" i="60"/>
  <c r="CH692" i="60"/>
  <c r="CI692" i="60"/>
  <c r="CJ692" i="60"/>
  <c r="CK692" i="60"/>
  <c r="CL692" i="60"/>
  <c r="CM692" i="60"/>
  <c r="CN692" i="60"/>
  <c r="CO692" i="60"/>
  <c r="CP692" i="60"/>
  <c r="CQ692" i="60"/>
  <c r="CF693" i="60"/>
  <c r="CG693" i="60"/>
  <c r="CH693" i="60"/>
  <c r="CI693" i="60"/>
  <c r="CJ693" i="60"/>
  <c r="CK693" i="60"/>
  <c r="CL693" i="60"/>
  <c r="CM693" i="60"/>
  <c r="CN693" i="60"/>
  <c r="CO693" i="60"/>
  <c r="CP693" i="60"/>
  <c r="CQ693" i="60"/>
  <c r="CF694" i="60"/>
  <c r="CG694" i="60"/>
  <c r="CH694" i="60"/>
  <c r="CI694" i="60"/>
  <c r="CJ694" i="60"/>
  <c r="CK694" i="60"/>
  <c r="CL694" i="60"/>
  <c r="CM694" i="60"/>
  <c r="CN694" i="60"/>
  <c r="CO694" i="60"/>
  <c r="CP694" i="60"/>
  <c r="CQ694" i="60"/>
  <c r="CF695" i="60"/>
  <c r="CG695" i="60"/>
  <c r="CH695" i="60"/>
  <c r="CI695" i="60"/>
  <c r="CJ695" i="60"/>
  <c r="CK695" i="60"/>
  <c r="CL695" i="60"/>
  <c r="CM695" i="60"/>
  <c r="CN695" i="60"/>
  <c r="CO695" i="60"/>
  <c r="CP695" i="60"/>
  <c r="CQ695" i="60"/>
  <c r="CF696" i="60"/>
  <c r="CG696" i="60"/>
  <c r="CH696" i="60"/>
  <c r="CI696" i="60"/>
  <c r="CJ696" i="60"/>
  <c r="CK696" i="60"/>
  <c r="CL696" i="60"/>
  <c r="CM696" i="60"/>
  <c r="CN696" i="60"/>
  <c r="CO696" i="60"/>
  <c r="CP696" i="60"/>
  <c r="CQ696" i="60"/>
  <c r="CF697" i="60"/>
  <c r="CG697" i="60"/>
  <c r="CH697" i="60"/>
  <c r="CI697" i="60"/>
  <c r="CJ697" i="60"/>
  <c r="CK697" i="60"/>
  <c r="CL697" i="60"/>
  <c r="CM697" i="60"/>
  <c r="CN697" i="60"/>
  <c r="CO697" i="60"/>
  <c r="CP697" i="60"/>
  <c r="CQ697" i="60"/>
  <c r="CF698" i="60"/>
  <c r="CG698" i="60"/>
  <c r="CH698" i="60"/>
  <c r="CI698" i="60"/>
  <c r="CJ698" i="60"/>
  <c r="CK698" i="60"/>
  <c r="CL698" i="60"/>
  <c r="CM698" i="60"/>
  <c r="CN698" i="60"/>
  <c r="CO698" i="60"/>
  <c r="CP698" i="60"/>
  <c r="CQ698" i="60"/>
  <c r="CF699" i="60"/>
  <c r="CG699" i="60"/>
  <c r="CH699" i="60"/>
  <c r="CI699" i="60"/>
  <c r="CJ699" i="60"/>
  <c r="CK699" i="60"/>
  <c r="CL699" i="60"/>
  <c r="CM699" i="60"/>
  <c r="CN699" i="60"/>
  <c r="CO699" i="60"/>
  <c r="CP699" i="60"/>
  <c r="CQ699" i="60"/>
  <c r="CF700" i="60"/>
  <c r="CG700" i="60"/>
  <c r="CH700" i="60"/>
  <c r="CI700" i="60"/>
  <c r="CJ700" i="60"/>
  <c r="CK700" i="60"/>
  <c r="CL700" i="60"/>
  <c r="CM700" i="60"/>
  <c r="CN700" i="60"/>
  <c r="CO700" i="60"/>
  <c r="CP700" i="60"/>
  <c r="CQ700" i="60"/>
  <c r="CF701" i="60"/>
  <c r="CG701" i="60"/>
  <c r="CH701" i="60"/>
  <c r="CI701" i="60"/>
  <c r="CJ701" i="60"/>
  <c r="CK701" i="60"/>
  <c r="CL701" i="60"/>
  <c r="CM701" i="60"/>
  <c r="CN701" i="60"/>
  <c r="CO701" i="60"/>
  <c r="CP701" i="60"/>
  <c r="CQ701" i="60"/>
  <c r="CF702" i="60"/>
  <c r="CG702" i="60"/>
  <c r="CH702" i="60"/>
  <c r="CI702" i="60"/>
  <c r="CJ702" i="60"/>
  <c r="CK702" i="60"/>
  <c r="CL702" i="60"/>
  <c r="CM702" i="60"/>
  <c r="CN702" i="60"/>
  <c r="CO702" i="60"/>
  <c r="CP702" i="60"/>
  <c r="CQ702" i="60"/>
  <c r="CF703" i="60"/>
  <c r="CG703" i="60"/>
  <c r="CH703" i="60"/>
  <c r="CI703" i="60"/>
  <c r="CJ703" i="60"/>
  <c r="CK703" i="60"/>
  <c r="CL703" i="60"/>
  <c r="CM703" i="60"/>
  <c r="CN703" i="60"/>
  <c r="CO703" i="60"/>
  <c r="CP703" i="60"/>
  <c r="CQ703" i="60"/>
  <c r="CF704" i="60"/>
  <c r="CG704" i="60"/>
  <c r="CH704" i="60"/>
  <c r="CI704" i="60"/>
  <c r="CJ704" i="60"/>
  <c r="CK704" i="60"/>
  <c r="CL704" i="60"/>
  <c r="CM704" i="60"/>
  <c r="CN704" i="60"/>
  <c r="CO704" i="60"/>
  <c r="CP704" i="60"/>
  <c r="CQ704" i="60"/>
  <c r="CF705" i="60"/>
  <c r="CG705" i="60"/>
  <c r="CH705" i="60"/>
  <c r="CI705" i="60"/>
  <c r="CJ705" i="60"/>
  <c r="CK705" i="60"/>
  <c r="CL705" i="60"/>
  <c r="CM705" i="60"/>
  <c r="CN705" i="60"/>
  <c r="CO705" i="60"/>
  <c r="CP705" i="60"/>
  <c r="CQ705" i="60"/>
  <c r="CF706" i="60"/>
  <c r="CG706" i="60"/>
  <c r="CH706" i="60"/>
  <c r="CI706" i="60"/>
  <c r="CJ706" i="60"/>
  <c r="CK706" i="60"/>
  <c r="CL706" i="60"/>
  <c r="CM706" i="60"/>
  <c r="CN706" i="60"/>
  <c r="CO706" i="60"/>
  <c r="CP706" i="60"/>
  <c r="CQ706" i="60"/>
  <c r="CF707" i="60"/>
  <c r="CG707" i="60"/>
  <c r="CH707" i="60"/>
  <c r="CI707" i="60"/>
  <c r="CJ707" i="60"/>
  <c r="CK707" i="60"/>
  <c r="CL707" i="60"/>
  <c r="CM707" i="60"/>
  <c r="CN707" i="60"/>
  <c r="CO707" i="60"/>
  <c r="CP707" i="60"/>
  <c r="CQ707" i="60"/>
  <c r="CF708" i="60"/>
  <c r="CG708" i="60"/>
  <c r="CH708" i="60"/>
  <c r="CI708" i="60"/>
  <c r="CJ708" i="60"/>
  <c r="CK708" i="60"/>
  <c r="CL708" i="60"/>
  <c r="CM708" i="60"/>
  <c r="CN708" i="60"/>
  <c r="CO708" i="60"/>
  <c r="CP708" i="60"/>
  <c r="CQ708" i="60"/>
  <c r="CF709" i="60"/>
  <c r="CG709" i="60"/>
  <c r="CH709" i="60"/>
  <c r="CI709" i="60"/>
  <c r="CJ709" i="60"/>
  <c r="CK709" i="60"/>
  <c r="CL709" i="60"/>
  <c r="CM709" i="60"/>
  <c r="CN709" i="60"/>
  <c r="CO709" i="60"/>
  <c r="CP709" i="60"/>
  <c r="CQ709" i="60"/>
  <c r="CF710" i="60"/>
  <c r="CG710" i="60"/>
  <c r="CH710" i="60"/>
  <c r="CI710" i="60"/>
  <c r="CJ710" i="60"/>
  <c r="CK710" i="60"/>
  <c r="CL710" i="60"/>
  <c r="CM710" i="60"/>
  <c r="CN710" i="60"/>
  <c r="CO710" i="60"/>
  <c r="CP710" i="60"/>
  <c r="CQ710" i="60"/>
  <c r="CF711" i="60"/>
  <c r="CG711" i="60"/>
  <c r="CH711" i="60"/>
  <c r="CI711" i="60"/>
  <c r="CJ711" i="60"/>
  <c r="CK711" i="60"/>
  <c r="CL711" i="60"/>
  <c r="CM711" i="60"/>
  <c r="CN711" i="60"/>
  <c r="CO711" i="60"/>
  <c r="CP711" i="60"/>
  <c r="CQ711" i="60"/>
  <c r="CF712" i="60"/>
  <c r="CG712" i="60"/>
  <c r="CH712" i="60"/>
  <c r="CI712" i="60"/>
  <c r="CJ712" i="60"/>
  <c r="CK712" i="60"/>
  <c r="CL712" i="60"/>
  <c r="CM712" i="60"/>
  <c r="CN712" i="60"/>
  <c r="CO712" i="60"/>
  <c r="CP712" i="60"/>
  <c r="CQ712" i="60"/>
  <c r="CF713" i="60"/>
  <c r="CG713" i="60"/>
  <c r="CH713" i="60"/>
  <c r="CI713" i="60"/>
  <c r="CJ713" i="60"/>
  <c r="CK713" i="60"/>
  <c r="CL713" i="60"/>
  <c r="CM713" i="60"/>
  <c r="CN713" i="60"/>
  <c r="CO713" i="60"/>
  <c r="CP713" i="60"/>
  <c r="CQ713" i="60"/>
  <c r="CF714" i="60"/>
  <c r="CG714" i="60"/>
  <c r="CH714" i="60"/>
  <c r="CI714" i="60"/>
  <c r="CJ714" i="60"/>
  <c r="CK714" i="60"/>
  <c r="CL714" i="60"/>
  <c r="CM714" i="60"/>
  <c r="CN714" i="60"/>
  <c r="CO714" i="60"/>
  <c r="CP714" i="60"/>
  <c r="CQ714" i="60"/>
  <c r="CF715" i="60"/>
  <c r="CG715" i="60"/>
  <c r="CH715" i="60"/>
  <c r="CI715" i="60"/>
  <c r="CJ715" i="60"/>
  <c r="CK715" i="60"/>
  <c r="CL715" i="60"/>
  <c r="CM715" i="60"/>
  <c r="CN715" i="60"/>
  <c r="CO715" i="60"/>
  <c r="CP715" i="60"/>
  <c r="CQ715" i="60"/>
  <c r="CF716" i="60"/>
  <c r="CG716" i="60"/>
  <c r="CH716" i="60"/>
  <c r="CI716" i="60"/>
  <c r="CJ716" i="60"/>
  <c r="CK716" i="60"/>
  <c r="CL716" i="60"/>
  <c r="CM716" i="60"/>
  <c r="CN716" i="60"/>
  <c r="CO716" i="60"/>
  <c r="CP716" i="60"/>
  <c r="CQ716" i="60"/>
  <c r="CF717" i="60"/>
  <c r="CG717" i="60"/>
  <c r="CH717" i="60"/>
  <c r="CI717" i="60"/>
  <c r="CJ717" i="60"/>
  <c r="CK717" i="60"/>
  <c r="CL717" i="60"/>
  <c r="CM717" i="60"/>
  <c r="CN717" i="60"/>
  <c r="CO717" i="60"/>
  <c r="CP717" i="60"/>
  <c r="CQ717" i="60"/>
  <c r="CF718" i="60"/>
  <c r="CG718" i="60"/>
  <c r="CH718" i="60"/>
  <c r="CI718" i="60"/>
  <c r="CJ718" i="60"/>
  <c r="CK718" i="60"/>
  <c r="CL718" i="60"/>
  <c r="CM718" i="60"/>
  <c r="CN718" i="60"/>
  <c r="CO718" i="60"/>
  <c r="CP718" i="60"/>
  <c r="CQ718" i="60"/>
  <c r="CF719" i="60"/>
  <c r="CG719" i="60"/>
  <c r="CH719" i="60"/>
  <c r="CI719" i="60"/>
  <c r="CJ719" i="60"/>
  <c r="CK719" i="60"/>
  <c r="CL719" i="60"/>
  <c r="CM719" i="60"/>
  <c r="CN719" i="60"/>
  <c r="CO719" i="60"/>
  <c r="CP719" i="60"/>
  <c r="CQ719" i="60"/>
  <c r="CF720" i="60"/>
  <c r="CG720" i="60"/>
  <c r="CH720" i="60"/>
  <c r="CI720" i="60"/>
  <c r="CJ720" i="60"/>
  <c r="CK720" i="60"/>
  <c r="CL720" i="60"/>
  <c r="CM720" i="60"/>
  <c r="CN720" i="60"/>
  <c r="CO720" i="60"/>
  <c r="CP720" i="60"/>
  <c r="CQ720" i="60"/>
  <c r="CF721" i="60"/>
  <c r="CG721" i="60"/>
  <c r="CH721" i="60"/>
  <c r="CI721" i="60"/>
  <c r="CJ721" i="60"/>
  <c r="CK721" i="60"/>
  <c r="CL721" i="60"/>
  <c r="CM721" i="60"/>
  <c r="CN721" i="60"/>
  <c r="CO721" i="60"/>
  <c r="CP721" i="60"/>
  <c r="CQ721" i="60"/>
  <c r="CF722" i="60"/>
  <c r="CG722" i="60"/>
  <c r="CH722" i="60"/>
  <c r="CI722" i="60"/>
  <c r="CJ722" i="60"/>
  <c r="CK722" i="60"/>
  <c r="CL722" i="60"/>
  <c r="CM722" i="60"/>
  <c r="CN722" i="60"/>
  <c r="CO722" i="60"/>
  <c r="CP722" i="60"/>
  <c r="CQ722" i="60"/>
  <c r="CF723" i="60"/>
  <c r="CG723" i="60"/>
  <c r="CH723" i="60"/>
  <c r="CI723" i="60"/>
  <c r="CJ723" i="60"/>
  <c r="CK723" i="60"/>
  <c r="CL723" i="60"/>
  <c r="CM723" i="60"/>
  <c r="CN723" i="60"/>
  <c r="CO723" i="60"/>
  <c r="CP723" i="60"/>
  <c r="CQ723" i="60"/>
  <c r="CF724" i="60"/>
  <c r="CG724" i="60"/>
  <c r="CH724" i="60"/>
  <c r="CI724" i="60"/>
  <c r="CJ724" i="60"/>
  <c r="CK724" i="60"/>
  <c r="CL724" i="60"/>
  <c r="CM724" i="60"/>
  <c r="CN724" i="60"/>
  <c r="CO724" i="60"/>
  <c r="CP724" i="60"/>
  <c r="CQ724" i="60"/>
  <c r="CF725" i="60"/>
  <c r="CG725" i="60"/>
  <c r="CH725" i="60"/>
  <c r="CI725" i="60"/>
  <c r="CJ725" i="60"/>
  <c r="CK725" i="60"/>
  <c r="CL725" i="60"/>
  <c r="CM725" i="60"/>
  <c r="CN725" i="60"/>
  <c r="CO725" i="60"/>
  <c r="CP725" i="60"/>
  <c r="CQ725" i="60"/>
  <c r="CF726" i="60"/>
  <c r="CG726" i="60"/>
  <c r="CH726" i="60"/>
  <c r="CI726" i="60"/>
  <c r="CJ726" i="60"/>
  <c r="CK726" i="60"/>
  <c r="CL726" i="60"/>
  <c r="CM726" i="60"/>
  <c r="CN726" i="60"/>
  <c r="CO726" i="60"/>
  <c r="CP726" i="60"/>
  <c r="CQ726" i="60"/>
  <c r="CF727" i="60"/>
  <c r="CG727" i="60"/>
  <c r="CH727" i="60"/>
  <c r="CI727" i="60"/>
  <c r="CJ727" i="60"/>
  <c r="CK727" i="60"/>
  <c r="CL727" i="60"/>
  <c r="CM727" i="60"/>
  <c r="CN727" i="60"/>
  <c r="CO727" i="60"/>
  <c r="CP727" i="60"/>
  <c r="CQ727" i="60"/>
  <c r="CF728" i="60"/>
  <c r="CG728" i="60"/>
  <c r="CH728" i="60"/>
  <c r="CI728" i="60"/>
  <c r="CJ728" i="60"/>
  <c r="CK728" i="60"/>
  <c r="CL728" i="60"/>
  <c r="CM728" i="60"/>
  <c r="CN728" i="60"/>
  <c r="CO728" i="60"/>
  <c r="CP728" i="60"/>
  <c r="CQ728" i="60"/>
  <c r="CF729" i="60"/>
  <c r="CG729" i="60"/>
  <c r="CH729" i="60"/>
  <c r="CI729" i="60"/>
  <c r="CJ729" i="60"/>
  <c r="CK729" i="60"/>
  <c r="CL729" i="60"/>
  <c r="CM729" i="60"/>
  <c r="CN729" i="60"/>
  <c r="CO729" i="60"/>
  <c r="CP729" i="60"/>
  <c r="CQ729" i="60"/>
  <c r="CF730" i="60"/>
  <c r="CG730" i="60"/>
  <c r="CH730" i="60"/>
  <c r="CI730" i="60"/>
  <c r="CJ730" i="60"/>
  <c r="CK730" i="60"/>
  <c r="CL730" i="60"/>
  <c r="CM730" i="60"/>
  <c r="CN730" i="60"/>
  <c r="CO730" i="60"/>
  <c r="CP730" i="60"/>
  <c r="CQ730" i="60"/>
  <c r="CF731" i="60"/>
  <c r="CG731" i="60"/>
  <c r="CH731" i="60"/>
  <c r="CI731" i="60"/>
  <c r="CJ731" i="60"/>
  <c r="CK731" i="60"/>
  <c r="CL731" i="60"/>
  <c r="CM731" i="60"/>
  <c r="CN731" i="60"/>
  <c r="CO731" i="60"/>
  <c r="CP731" i="60"/>
  <c r="CQ731" i="60"/>
  <c r="CF732" i="60"/>
  <c r="CG732" i="60"/>
  <c r="CH732" i="60"/>
  <c r="CI732" i="60"/>
  <c r="CJ732" i="60"/>
  <c r="CK732" i="60"/>
  <c r="CL732" i="60"/>
  <c r="CM732" i="60"/>
  <c r="CN732" i="60"/>
  <c r="CO732" i="60"/>
  <c r="CP732" i="60"/>
  <c r="CQ732" i="60"/>
  <c r="CF733" i="60"/>
  <c r="CG733" i="60"/>
  <c r="CH733" i="60"/>
  <c r="CI733" i="60"/>
  <c r="CJ733" i="60"/>
  <c r="CK733" i="60"/>
  <c r="CL733" i="60"/>
  <c r="CM733" i="60"/>
  <c r="CN733" i="60"/>
  <c r="CO733" i="60"/>
  <c r="CP733" i="60"/>
  <c r="CQ733" i="60"/>
  <c r="CF734" i="60"/>
  <c r="CG734" i="60"/>
  <c r="CH734" i="60"/>
  <c r="CI734" i="60"/>
  <c r="CJ734" i="60"/>
  <c r="CK734" i="60"/>
  <c r="CL734" i="60"/>
  <c r="CM734" i="60"/>
  <c r="CN734" i="60"/>
  <c r="CO734" i="60"/>
  <c r="CP734" i="60"/>
  <c r="CQ734" i="60"/>
  <c r="CF735" i="60"/>
  <c r="CG735" i="60"/>
  <c r="CH735" i="60"/>
  <c r="CI735" i="60"/>
  <c r="CJ735" i="60"/>
  <c r="CK735" i="60"/>
  <c r="CL735" i="60"/>
  <c r="CM735" i="60"/>
  <c r="CN735" i="60"/>
  <c r="CO735" i="60"/>
  <c r="CP735" i="60"/>
  <c r="CQ735" i="60"/>
  <c r="CF736" i="60"/>
  <c r="CG736" i="60"/>
  <c r="CH736" i="60"/>
  <c r="CI736" i="60"/>
  <c r="CJ736" i="60"/>
  <c r="CK736" i="60"/>
  <c r="CL736" i="60"/>
  <c r="CM736" i="60"/>
  <c r="CN736" i="60"/>
  <c r="CO736" i="60"/>
  <c r="CP736" i="60"/>
  <c r="CQ736" i="60"/>
  <c r="CF737" i="60"/>
  <c r="CG737" i="60"/>
  <c r="CH737" i="60"/>
  <c r="CI737" i="60"/>
  <c r="CJ737" i="60"/>
  <c r="CK737" i="60"/>
  <c r="CL737" i="60"/>
  <c r="CM737" i="60"/>
  <c r="CN737" i="60"/>
  <c r="CO737" i="60"/>
  <c r="CP737" i="60"/>
  <c r="CQ737" i="60"/>
  <c r="CF738" i="60"/>
  <c r="CG738" i="60"/>
  <c r="CH738" i="60"/>
  <c r="CI738" i="60"/>
  <c r="CJ738" i="60"/>
  <c r="CK738" i="60"/>
  <c r="CL738" i="60"/>
  <c r="CM738" i="60"/>
  <c r="CN738" i="60"/>
  <c r="CO738" i="60"/>
  <c r="CP738" i="60"/>
  <c r="CQ738" i="60"/>
  <c r="CF739" i="60"/>
  <c r="CG739" i="60"/>
  <c r="CH739" i="60"/>
  <c r="CI739" i="60"/>
  <c r="CJ739" i="60"/>
  <c r="CK739" i="60"/>
  <c r="CL739" i="60"/>
  <c r="CM739" i="60"/>
  <c r="CN739" i="60"/>
  <c r="CO739" i="60"/>
  <c r="CP739" i="60"/>
  <c r="CQ739" i="60"/>
  <c r="CF740" i="60"/>
  <c r="CG740" i="60"/>
  <c r="CH740" i="60"/>
  <c r="CI740" i="60"/>
  <c r="CJ740" i="60"/>
  <c r="CK740" i="60"/>
  <c r="CL740" i="60"/>
  <c r="CM740" i="60"/>
  <c r="CN740" i="60"/>
  <c r="CO740" i="60"/>
  <c r="CP740" i="60"/>
  <c r="CQ740" i="60"/>
  <c r="CF741" i="60"/>
  <c r="CG741" i="60"/>
  <c r="CH741" i="60"/>
  <c r="CI741" i="60"/>
  <c r="CJ741" i="60"/>
  <c r="CK741" i="60"/>
  <c r="CL741" i="60"/>
  <c r="CM741" i="60"/>
  <c r="CN741" i="60"/>
  <c r="CO741" i="60"/>
  <c r="CP741" i="60"/>
  <c r="CQ741" i="60"/>
  <c r="CF742" i="60"/>
  <c r="CG742" i="60"/>
  <c r="CH742" i="60"/>
  <c r="CI742" i="60"/>
  <c r="CJ742" i="60"/>
  <c r="CK742" i="60"/>
  <c r="CL742" i="60"/>
  <c r="CM742" i="60"/>
  <c r="CN742" i="60"/>
  <c r="CO742" i="60"/>
  <c r="CP742" i="60"/>
  <c r="CQ742" i="60"/>
  <c r="CF743" i="60"/>
  <c r="CG743" i="60"/>
  <c r="CH743" i="60"/>
  <c r="CI743" i="60"/>
  <c r="CJ743" i="60"/>
  <c r="CK743" i="60"/>
  <c r="CL743" i="60"/>
  <c r="CM743" i="60"/>
  <c r="CN743" i="60"/>
  <c r="CO743" i="60"/>
  <c r="CP743" i="60"/>
  <c r="CQ743" i="60"/>
  <c r="CF744" i="60"/>
  <c r="CG744" i="60"/>
  <c r="CH744" i="60"/>
  <c r="CI744" i="60"/>
  <c r="CJ744" i="60"/>
  <c r="CK744" i="60"/>
  <c r="CL744" i="60"/>
  <c r="CM744" i="60"/>
  <c r="CN744" i="60"/>
  <c r="CO744" i="60"/>
  <c r="CP744" i="60"/>
  <c r="CQ744" i="60"/>
  <c r="CF745" i="60"/>
  <c r="CG745" i="60"/>
  <c r="CH745" i="60"/>
  <c r="CI745" i="60"/>
  <c r="CJ745" i="60"/>
  <c r="CK745" i="60"/>
  <c r="CL745" i="60"/>
  <c r="CM745" i="60"/>
  <c r="CN745" i="60"/>
  <c r="CO745" i="60"/>
  <c r="CP745" i="60"/>
  <c r="CQ745" i="60"/>
  <c r="CF746" i="60"/>
  <c r="CG746" i="60"/>
  <c r="CH746" i="60"/>
  <c r="CI746" i="60"/>
  <c r="CJ746" i="60"/>
  <c r="CK746" i="60"/>
  <c r="CL746" i="60"/>
  <c r="CM746" i="60"/>
  <c r="CN746" i="60"/>
  <c r="CO746" i="60"/>
  <c r="CP746" i="60"/>
  <c r="CQ746" i="60"/>
  <c r="CF747" i="60"/>
  <c r="CG747" i="60"/>
  <c r="CH747" i="60"/>
  <c r="CI747" i="60"/>
  <c r="CJ747" i="60"/>
  <c r="CK747" i="60"/>
  <c r="CL747" i="60"/>
  <c r="CM747" i="60"/>
  <c r="CN747" i="60"/>
  <c r="CO747" i="60"/>
  <c r="CP747" i="60"/>
  <c r="CQ747" i="60"/>
  <c r="CF748" i="60"/>
  <c r="CG748" i="60"/>
  <c r="CH748" i="60"/>
  <c r="CI748" i="60"/>
  <c r="CJ748" i="60"/>
  <c r="CK748" i="60"/>
  <c r="CL748" i="60"/>
  <c r="CM748" i="60"/>
  <c r="CN748" i="60"/>
  <c r="CO748" i="60"/>
  <c r="CP748" i="60"/>
  <c r="CQ748" i="60"/>
  <c r="CF749" i="60"/>
  <c r="CG749" i="60"/>
  <c r="CH749" i="60"/>
  <c r="CI749" i="60"/>
  <c r="CJ749" i="60"/>
  <c r="CK749" i="60"/>
  <c r="CL749" i="60"/>
  <c r="CM749" i="60"/>
  <c r="CN749" i="60"/>
  <c r="CO749" i="60"/>
  <c r="CP749" i="60"/>
  <c r="CQ749" i="60"/>
  <c r="CF750" i="60"/>
  <c r="CG750" i="60"/>
  <c r="CH750" i="60"/>
  <c r="CI750" i="60"/>
  <c r="CJ750" i="60"/>
  <c r="CK750" i="60"/>
  <c r="CL750" i="60"/>
  <c r="CM750" i="60"/>
  <c r="CN750" i="60"/>
  <c r="CO750" i="60"/>
  <c r="CP750" i="60"/>
  <c r="CQ750" i="60"/>
  <c r="CF751" i="60"/>
  <c r="CG751" i="60"/>
  <c r="CH751" i="60"/>
  <c r="CI751" i="60"/>
  <c r="CJ751" i="60"/>
  <c r="CK751" i="60"/>
  <c r="CL751" i="60"/>
  <c r="CM751" i="60"/>
  <c r="CN751" i="60"/>
  <c r="CO751" i="60"/>
  <c r="CP751" i="60"/>
  <c r="CQ751" i="60"/>
  <c r="CF752" i="60"/>
  <c r="CG752" i="60"/>
  <c r="CH752" i="60"/>
  <c r="CI752" i="60"/>
  <c r="CJ752" i="60"/>
  <c r="CK752" i="60"/>
  <c r="CL752" i="60"/>
  <c r="CM752" i="60"/>
  <c r="CN752" i="60"/>
  <c r="CO752" i="60"/>
  <c r="CP752" i="60"/>
  <c r="CQ752" i="60"/>
  <c r="CF753" i="60"/>
  <c r="CG753" i="60"/>
  <c r="CH753" i="60"/>
  <c r="CI753" i="60"/>
  <c r="CJ753" i="60"/>
  <c r="CK753" i="60"/>
  <c r="CL753" i="60"/>
  <c r="CM753" i="60"/>
  <c r="CN753" i="60"/>
  <c r="CO753" i="60"/>
  <c r="CP753" i="60"/>
  <c r="CQ753" i="60"/>
  <c r="CF754" i="60"/>
  <c r="CG754" i="60"/>
  <c r="CH754" i="60"/>
  <c r="CI754" i="60"/>
  <c r="CJ754" i="60"/>
  <c r="CK754" i="60"/>
  <c r="CL754" i="60"/>
  <c r="CM754" i="60"/>
  <c r="CN754" i="60"/>
  <c r="CO754" i="60"/>
  <c r="CP754" i="60"/>
  <c r="CQ754" i="60"/>
  <c r="CF755" i="60"/>
  <c r="CG755" i="60"/>
  <c r="CH755" i="60"/>
  <c r="CI755" i="60"/>
  <c r="CJ755" i="60"/>
  <c r="CK755" i="60"/>
  <c r="CL755" i="60"/>
  <c r="CM755" i="60"/>
  <c r="CN755" i="60"/>
  <c r="CO755" i="60"/>
  <c r="CP755" i="60"/>
  <c r="CQ755" i="60"/>
  <c r="CF756" i="60"/>
  <c r="CG756" i="60"/>
  <c r="CH756" i="60"/>
  <c r="CI756" i="60"/>
  <c r="CJ756" i="60"/>
  <c r="CK756" i="60"/>
  <c r="CL756" i="60"/>
  <c r="CM756" i="60"/>
  <c r="CN756" i="60"/>
  <c r="CO756" i="60"/>
  <c r="CP756" i="60"/>
  <c r="CQ756" i="60"/>
  <c r="CF757" i="60"/>
  <c r="CG757" i="60"/>
  <c r="CH757" i="60"/>
  <c r="CI757" i="60"/>
  <c r="CJ757" i="60"/>
  <c r="CK757" i="60"/>
  <c r="CL757" i="60"/>
  <c r="CM757" i="60"/>
  <c r="CN757" i="60"/>
  <c r="CO757" i="60"/>
  <c r="CP757" i="60"/>
  <c r="CQ757" i="60"/>
  <c r="CF758" i="60"/>
  <c r="CG758" i="60"/>
  <c r="CH758" i="60"/>
  <c r="CI758" i="60"/>
  <c r="CJ758" i="60"/>
  <c r="CK758" i="60"/>
  <c r="CL758" i="60"/>
  <c r="CM758" i="60"/>
  <c r="CN758" i="60"/>
  <c r="CO758" i="60"/>
  <c r="CP758" i="60"/>
  <c r="CQ758" i="60"/>
  <c r="CF759" i="60"/>
  <c r="CG759" i="60"/>
  <c r="CH759" i="60"/>
  <c r="CI759" i="60"/>
  <c r="CJ759" i="60"/>
  <c r="CK759" i="60"/>
  <c r="CL759" i="60"/>
  <c r="CM759" i="60"/>
  <c r="CN759" i="60"/>
  <c r="CO759" i="60"/>
  <c r="CP759" i="60"/>
  <c r="CQ759" i="60"/>
  <c r="CF760" i="60"/>
  <c r="CG760" i="60"/>
  <c r="CH760" i="60"/>
  <c r="CI760" i="60"/>
  <c r="CJ760" i="60"/>
  <c r="CK760" i="60"/>
  <c r="CL760" i="60"/>
  <c r="CM760" i="60"/>
  <c r="CN760" i="60"/>
  <c r="CO760" i="60"/>
  <c r="CP760" i="60"/>
  <c r="CQ760" i="60"/>
  <c r="CF761" i="60"/>
  <c r="CG761" i="60"/>
  <c r="CH761" i="60"/>
  <c r="CI761" i="60"/>
  <c r="CJ761" i="60"/>
  <c r="CK761" i="60"/>
  <c r="CL761" i="60"/>
  <c r="CM761" i="60"/>
  <c r="CN761" i="60"/>
  <c r="CO761" i="60"/>
  <c r="CP761" i="60"/>
  <c r="CQ761" i="60"/>
  <c r="CF762" i="60"/>
  <c r="CG762" i="60"/>
  <c r="CH762" i="60"/>
  <c r="CI762" i="60"/>
  <c r="CJ762" i="60"/>
  <c r="CK762" i="60"/>
  <c r="CL762" i="60"/>
  <c r="CM762" i="60"/>
  <c r="CN762" i="60"/>
  <c r="CO762" i="60"/>
  <c r="CP762" i="60"/>
  <c r="CQ762" i="60"/>
  <c r="CF763" i="60"/>
  <c r="CG763" i="60"/>
  <c r="CH763" i="60"/>
  <c r="CI763" i="60"/>
  <c r="CJ763" i="60"/>
  <c r="CK763" i="60"/>
  <c r="CL763" i="60"/>
  <c r="CM763" i="60"/>
  <c r="CN763" i="60"/>
  <c r="CO763" i="60"/>
  <c r="CP763" i="60"/>
  <c r="CQ763" i="60"/>
  <c r="CF764" i="60"/>
  <c r="CG764" i="60"/>
  <c r="CH764" i="60"/>
  <c r="CI764" i="60"/>
  <c r="CJ764" i="60"/>
  <c r="CK764" i="60"/>
  <c r="CL764" i="60"/>
  <c r="CM764" i="60"/>
  <c r="CN764" i="60"/>
  <c r="CO764" i="60"/>
  <c r="CP764" i="60"/>
  <c r="CQ764" i="60"/>
  <c r="CF765" i="60"/>
  <c r="CG765" i="60"/>
  <c r="CH765" i="60"/>
  <c r="CI765" i="60"/>
  <c r="CJ765" i="60"/>
  <c r="CK765" i="60"/>
  <c r="CL765" i="60"/>
  <c r="CM765" i="60"/>
  <c r="CN765" i="60"/>
  <c r="CO765" i="60"/>
  <c r="CP765" i="60"/>
  <c r="CQ765" i="60"/>
  <c r="CF766" i="60"/>
  <c r="CG766" i="60"/>
  <c r="CH766" i="60"/>
  <c r="CI766" i="60"/>
  <c r="CJ766" i="60"/>
  <c r="CK766" i="60"/>
  <c r="CL766" i="60"/>
  <c r="CM766" i="60"/>
  <c r="CN766" i="60"/>
  <c r="CO766" i="60"/>
  <c r="CP766" i="60"/>
  <c r="CQ766" i="60"/>
  <c r="CF767" i="60"/>
  <c r="CG767" i="60"/>
  <c r="CH767" i="60"/>
  <c r="CI767" i="60"/>
  <c r="CJ767" i="60"/>
  <c r="CK767" i="60"/>
  <c r="CL767" i="60"/>
  <c r="CM767" i="60"/>
  <c r="CN767" i="60"/>
  <c r="CO767" i="60"/>
  <c r="CP767" i="60"/>
  <c r="CQ767" i="60"/>
  <c r="CF768" i="60"/>
  <c r="CG768" i="60"/>
  <c r="CH768" i="60"/>
  <c r="CI768" i="60"/>
  <c r="CJ768" i="60"/>
  <c r="CK768" i="60"/>
  <c r="CL768" i="60"/>
  <c r="CM768" i="60"/>
  <c r="CN768" i="60"/>
  <c r="CO768" i="60"/>
  <c r="CP768" i="60"/>
  <c r="CQ768" i="60"/>
  <c r="CF769" i="60"/>
  <c r="CG769" i="60"/>
  <c r="CH769" i="60"/>
  <c r="CI769" i="60"/>
  <c r="CJ769" i="60"/>
  <c r="CK769" i="60"/>
  <c r="CL769" i="60"/>
  <c r="CM769" i="60"/>
  <c r="CN769" i="60"/>
  <c r="CO769" i="60"/>
  <c r="CP769" i="60"/>
  <c r="CQ769" i="60"/>
  <c r="CF770" i="60"/>
  <c r="CG770" i="60"/>
  <c r="CH770" i="60"/>
  <c r="CI770" i="60"/>
  <c r="CJ770" i="60"/>
  <c r="CK770" i="60"/>
  <c r="CL770" i="60"/>
  <c r="CM770" i="60"/>
  <c r="CN770" i="60"/>
  <c r="CO770" i="60"/>
  <c r="CP770" i="60"/>
  <c r="CQ770" i="60"/>
  <c r="CF771" i="60"/>
  <c r="CG771" i="60"/>
  <c r="CH771" i="60"/>
  <c r="CI771" i="60"/>
  <c r="CJ771" i="60"/>
  <c r="CK771" i="60"/>
  <c r="CL771" i="60"/>
  <c r="CM771" i="60"/>
  <c r="CN771" i="60"/>
  <c r="CO771" i="60"/>
  <c r="CP771" i="60"/>
  <c r="CQ771" i="60"/>
  <c r="CF772" i="60"/>
  <c r="CG772" i="60"/>
  <c r="CH772" i="60"/>
  <c r="CI772" i="60"/>
  <c r="CJ772" i="60"/>
  <c r="CK772" i="60"/>
  <c r="CL772" i="60"/>
  <c r="CM772" i="60"/>
  <c r="CN772" i="60"/>
  <c r="CO772" i="60"/>
  <c r="CP772" i="60"/>
  <c r="CQ772" i="60"/>
  <c r="CF773" i="60"/>
  <c r="CG773" i="60"/>
  <c r="CH773" i="60"/>
  <c r="CI773" i="60"/>
  <c r="CJ773" i="60"/>
  <c r="CK773" i="60"/>
  <c r="CL773" i="60"/>
  <c r="CM773" i="60"/>
  <c r="CN773" i="60"/>
  <c r="CO773" i="60"/>
  <c r="CP773" i="60"/>
  <c r="CQ773" i="60"/>
  <c r="CF774" i="60"/>
  <c r="CG774" i="60"/>
  <c r="CH774" i="60"/>
  <c r="CI774" i="60"/>
  <c r="CJ774" i="60"/>
  <c r="CK774" i="60"/>
  <c r="CL774" i="60"/>
  <c r="CM774" i="60"/>
  <c r="CN774" i="60"/>
  <c r="CO774" i="60"/>
  <c r="CP774" i="60"/>
  <c r="CQ774" i="60"/>
  <c r="CF775" i="60"/>
  <c r="CG775" i="60"/>
  <c r="CH775" i="60"/>
  <c r="CI775" i="60"/>
  <c r="CJ775" i="60"/>
  <c r="CK775" i="60"/>
  <c r="CL775" i="60"/>
  <c r="CM775" i="60"/>
  <c r="CN775" i="60"/>
  <c r="CO775" i="60"/>
  <c r="CP775" i="60"/>
  <c r="CQ775" i="60"/>
  <c r="CF776" i="60"/>
  <c r="CG776" i="60"/>
  <c r="CH776" i="60"/>
  <c r="CI776" i="60"/>
  <c r="CJ776" i="60"/>
  <c r="CK776" i="60"/>
  <c r="CL776" i="60"/>
  <c r="CM776" i="60"/>
  <c r="CN776" i="60"/>
  <c r="CO776" i="60"/>
  <c r="CP776" i="60"/>
  <c r="CQ776" i="60"/>
  <c r="CF777" i="60"/>
  <c r="CG777" i="60"/>
  <c r="CH777" i="60"/>
  <c r="CI777" i="60"/>
  <c r="CJ777" i="60"/>
  <c r="CK777" i="60"/>
  <c r="CL777" i="60"/>
  <c r="CM777" i="60"/>
  <c r="CN777" i="60"/>
  <c r="CO777" i="60"/>
  <c r="CP777" i="60"/>
  <c r="CQ777" i="60"/>
  <c r="CF778" i="60"/>
  <c r="CG778" i="60"/>
  <c r="CH778" i="60"/>
  <c r="CI778" i="60"/>
  <c r="CJ778" i="60"/>
  <c r="CK778" i="60"/>
  <c r="CL778" i="60"/>
  <c r="CM778" i="60"/>
  <c r="CN778" i="60"/>
  <c r="CO778" i="60"/>
  <c r="CP778" i="60"/>
  <c r="CQ778" i="60"/>
  <c r="CF779" i="60"/>
  <c r="CG779" i="60"/>
  <c r="CH779" i="60"/>
  <c r="CI779" i="60"/>
  <c r="CJ779" i="60"/>
  <c r="CK779" i="60"/>
  <c r="CL779" i="60"/>
  <c r="CM779" i="60"/>
  <c r="CN779" i="60"/>
  <c r="CO779" i="60"/>
  <c r="CP779" i="60"/>
  <c r="CQ779" i="60"/>
  <c r="CF780" i="60"/>
  <c r="CG780" i="60"/>
  <c r="CH780" i="60"/>
  <c r="CI780" i="60"/>
  <c r="CJ780" i="60"/>
  <c r="CK780" i="60"/>
  <c r="CL780" i="60"/>
  <c r="CM780" i="60"/>
  <c r="CN780" i="60"/>
  <c r="CO780" i="60"/>
  <c r="CP780" i="60"/>
  <c r="CQ780" i="60"/>
  <c r="CF781" i="60"/>
  <c r="CG781" i="60"/>
  <c r="CH781" i="60"/>
  <c r="CI781" i="60"/>
  <c r="CJ781" i="60"/>
  <c r="CK781" i="60"/>
  <c r="CL781" i="60"/>
  <c r="CM781" i="60"/>
  <c r="CN781" i="60"/>
  <c r="CO781" i="60"/>
  <c r="CP781" i="60"/>
  <c r="CQ781" i="60"/>
  <c r="CF782" i="60"/>
  <c r="CG782" i="60"/>
  <c r="CH782" i="60"/>
  <c r="CI782" i="60"/>
  <c r="CJ782" i="60"/>
  <c r="CK782" i="60"/>
  <c r="CL782" i="60"/>
  <c r="CM782" i="60"/>
  <c r="CN782" i="60"/>
  <c r="CO782" i="60"/>
  <c r="CP782" i="60"/>
  <c r="CQ782" i="60"/>
  <c r="CF783" i="60"/>
  <c r="CG783" i="60"/>
  <c r="CH783" i="60"/>
  <c r="CI783" i="60"/>
  <c r="CJ783" i="60"/>
  <c r="CK783" i="60"/>
  <c r="CL783" i="60"/>
  <c r="CM783" i="60"/>
  <c r="CN783" i="60"/>
  <c r="CO783" i="60"/>
  <c r="CP783" i="60"/>
  <c r="CQ783" i="60"/>
  <c r="CF784" i="60"/>
  <c r="CG784" i="60"/>
  <c r="CH784" i="60"/>
  <c r="CI784" i="60"/>
  <c r="CJ784" i="60"/>
  <c r="CK784" i="60"/>
  <c r="CL784" i="60"/>
  <c r="CM784" i="60"/>
  <c r="CN784" i="60"/>
  <c r="CO784" i="60"/>
  <c r="CP784" i="60"/>
  <c r="CQ784" i="60"/>
  <c r="CF785" i="60"/>
  <c r="CG785" i="60"/>
  <c r="CH785" i="60"/>
  <c r="CI785" i="60"/>
  <c r="CJ785" i="60"/>
  <c r="CK785" i="60"/>
  <c r="CL785" i="60"/>
  <c r="CM785" i="60"/>
  <c r="CN785" i="60"/>
  <c r="CO785" i="60"/>
  <c r="CP785" i="60"/>
  <c r="CQ785" i="60"/>
  <c r="CF786" i="60"/>
  <c r="CG786" i="60"/>
  <c r="CH786" i="60"/>
  <c r="CI786" i="60"/>
  <c r="CJ786" i="60"/>
  <c r="CK786" i="60"/>
  <c r="CL786" i="60"/>
  <c r="CM786" i="60"/>
  <c r="CN786" i="60"/>
  <c r="CO786" i="60"/>
  <c r="CP786" i="60"/>
  <c r="CQ786" i="60"/>
  <c r="CF787" i="60"/>
  <c r="CG787" i="60"/>
  <c r="CH787" i="60"/>
  <c r="CI787" i="60"/>
  <c r="CJ787" i="60"/>
  <c r="CK787" i="60"/>
  <c r="CL787" i="60"/>
  <c r="CM787" i="60"/>
  <c r="CN787" i="60"/>
  <c r="CO787" i="60"/>
  <c r="CP787" i="60"/>
  <c r="CQ787" i="60"/>
  <c r="CF788" i="60"/>
  <c r="CG788" i="60"/>
  <c r="CH788" i="60"/>
  <c r="CI788" i="60"/>
  <c r="CJ788" i="60"/>
  <c r="CK788" i="60"/>
  <c r="CL788" i="60"/>
  <c r="CM788" i="60"/>
  <c r="CN788" i="60"/>
  <c r="CO788" i="60"/>
  <c r="CP788" i="60"/>
  <c r="CQ788" i="60"/>
  <c r="CF789" i="60"/>
  <c r="CG789" i="60"/>
  <c r="CH789" i="60"/>
  <c r="CI789" i="60"/>
  <c r="CJ789" i="60"/>
  <c r="CK789" i="60"/>
  <c r="CL789" i="60"/>
  <c r="CM789" i="60"/>
  <c r="CN789" i="60"/>
  <c r="CO789" i="60"/>
  <c r="CP789" i="60"/>
  <c r="CQ789" i="60"/>
  <c r="CF790" i="60"/>
  <c r="CG790" i="60"/>
  <c r="CH790" i="60"/>
  <c r="CI790" i="60"/>
  <c r="CJ790" i="60"/>
  <c r="CK790" i="60"/>
  <c r="CL790" i="60"/>
  <c r="CM790" i="60"/>
  <c r="CN790" i="60"/>
  <c r="CO790" i="60"/>
  <c r="CP790" i="60"/>
  <c r="CQ790" i="60"/>
  <c r="CF791" i="60"/>
  <c r="CG791" i="60"/>
  <c r="CH791" i="60"/>
  <c r="CI791" i="60"/>
  <c r="CJ791" i="60"/>
  <c r="CK791" i="60"/>
  <c r="CL791" i="60"/>
  <c r="CM791" i="60"/>
  <c r="CN791" i="60"/>
  <c r="CO791" i="60"/>
  <c r="CP791" i="60"/>
  <c r="CQ791" i="60"/>
  <c r="CF792" i="60"/>
  <c r="CG792" i="60"/>
  <c r="CH792" i="60"/>
  <c r="CI792" i="60"/>
  <c r="CJ792" i="60"/>
  <c r="CK792" i="60"/>
  <c r="CL792" i="60"/>
  <c r="CM792" i="60"/>
  <c r="CN792" i="60"/>
  <c r="CO792" i="60"/>
  <c r="CP792" i="60"/>
  <c r="CQ792" i="60"/>
  <c r="CF793" i="60"/>
  <c r="CG793" i="60"/>
  <c r="CH793" i="60"/>
  <c r="CI793" i="60"/>
  <c r="CJ793" i="60"/>
  <c r="CK793" i="60"/>
  <c r="CL793" i="60"/>
  <c r="CM793" i="60"/>
  <c r="CN793" i="60"/>
  <c r="CO793" i="60"/>
  <c r="CP793" i="60"/>
  <c r="CQ793" i="60"/>
  <c r="CF794" i="60"/>
  <c r="CG794" i="60"/>
  <c r="CH794" i="60"/>
  <c r="CI794" i="60"/>
  <c r="CJ794" i="60"/>
  <c r="CK794" i="60"/>
  <c r="CL794" i="60"/>
  <c r="CM794" i="60"/>
  <c r="CN794" i="60"/>
  <c r="CO794" i="60"/>
  <c r="CP794" i="60"/>
  <c r="CQ794" i="60"/>
  <c r="CF795" i="60"/>
  <c r="CG795" i="60"/>
  <c r="CH795" i="60"/>
  <c r="CI795" i="60"/>
  <c r="CJ795" i="60"/>
  <c r="CK795" i="60"/>
  <c r="CL795" i="60"/>
  <c r="CM795" i="60"/>
  <c r="CN795" i="60"/>
  <c r="CO795" i="60"/>
  <c r="CP795" i="60"/>
  <c r="CQ795" i="60"/>
  <c r="CF796" i="60"/>
  <c r="CG796" i="60"/>
  <c r="CH796" i="60"/>
  <c r="CI796" i="60"/>
  <c r="CJ796" i="60"/>
  <c r="CK796" i="60"/>
  <c r="CL796" i="60"/>
  <c r="CM796" i="60"/>
  <c r="CN796" i="60"/>
  <c r="CO796" i="60"/>
  <c r="CP796" i="60"/>
  <c r="CQ796" i="60"/>
  <c r="CF797" i="60"/>
  <c r="CG797" i="60"/>
  <c r="CH797" i="60"/>
  <c r="CI797" i="60"/>
  <c r="CJ797" i="60"/>
  <c r="CK797" i="60"/>
  <c r="CL797" i="60"/>
  <c r="CM797" i="60"/>
  <c r="CN797" i="60"/>
  <c r="CO797" i="60"/>
  <c r="CP797" i="60"/>
  <c r="CQ797" i="60"/>
  <c r="CF798" i="60"/>
  <c r="CG798" i="60"/>
  <c r="CH798" i="60"/>
  <c r="CI798" i="60"/>
  <c r="CJ798" i="60"/>
  <c r="CK798" i="60"/>
  <c r="CL798" i="60"/>
  <c r="CM798" i="60"/>
  <c r="CN798" i="60"/>
  <c r="CO798" i="60"/>
  <c r="CP798" i="60"/>
  <c r="CQ798" i="60"/>
  <c r="CF799" i="60"/>
  <c r="CG799" i="60"/>
  <c r="CH799" i="60"/>
  <c r="CI799" i="60"/>
  <c r="CJ799" i="60"/>
  <c r="CK799" i="60"/>
  <c r="CL799" i="60"/>
  <c r="CM799" i="60"/>
  <c r="CN799" i="60"/>
  <c r="CO799" i="60"/>
  <c r="CP799" i="60"/>
  <c r="CQ799" i="60"/>
  <c r="CF800" i="60"/>
  <c r="CG800" i="60"/>
  <c r="CH800" i="60"/>
  <c r="CI800" i="60"/>
  <c r="CJ800" i="60"/>
  <c r="CK800" i="60"/>
  <c r="CL800" i="60"/>
  <c r="CM800" i="60"/>
  <c r="CN800" i="60"/>
  <c r="CO800" i="60"/>
  <c r="CP800" i="60"/>
  <c r="CQ800" i="60"/>
  <c r="CF801" i="60"/>
  <c r="CG801" i="60"/>
  <c r="CH801" i="60"/>
  <c r="CI801" i="60"/>
  <c r="CJ801" i="60"/>
  <c r="CK801" i="60"/>
  <c r="CL801" i="60"/>
  <c r="CM801" i="60"/>
  <c r="CN801" i="60"/>
  <c r="CO801" i="60"/>
  <c r="CP801" i="60"/>
  <c r="CQ801" i="60"/>
  <c r="CF802" i="60"/>
  <c r="CG802" i="60"/>
  <c r="CH802" i="60"/>
  <c r="CI802" i="60"/>
  <c r="CJ802" i="60"/>
  <c r="CK802" i="60"/>
  <c r="CL802" i="60"/>
  <c r="CM802" i="60"/>
  <c r="CN802" i="60"/>
  <c r="CO802" i="60"/>
  <c r="CP802" i="60"/>
  <c r="CQ802" i="60"/>
  <c r="CF803" i="60"/>
  <c r="CG803" i="60"/>
  <c r="CH803" i="60"/>
  <c r="CI803" i="60"/>
  <c r="CJ803" i="60"/>
  <c r="CK803" i="60"/>
  <c r="CL803" i="60"/>
  <c r="CM803" i="60"/>
  <c r="CN803" i="60"/>
  <c r="CO803" i="60"/>
  <c r="CP803" i="60"/>
  <c r="CQ803" i="60"/>
  <c r="CF804" i="60"/>
  <c r="CG804" i="60"/>
  <c r="CH804" i="60"/>
  <c r="CI804" i="60"/>
  <c r="CJ804" i="60"/>
  <c r="CK804" i="60"/>
  <c r="CL804" i="60"/>
  <c r="CM804" i="60"/>
  <c r="CN804" i="60"/>
  <c r="CO804" i="60"/>
  <c r="CP804" i="60"/>
  <c r="CQ804" i="60"/>
  <c r="CF805" i="60"/>
  <c r="CG805" i="60"/>
  <c r="CH805" i="60"/>
  <c r="CI805" i="60"/>
  <c r="CJ805" i="60"/>
  <c r="CK805" i="60"/>
  <c r="CL805" i="60"/>
  <c r="CM805" i="60"/>
  <c r="CN805" i="60"/>
  <c r="CO805" i="60"/>
  <c r="CP805" i="60"/>
  <c r="CQ805" i="60"/>
  <c r="CF806" i="60"/>
  <c r="CG806" i="60"/>
  <c r="CH806" i="60"/>
  <c r="CI806" i="60"/>
  <c r="CJ806" i="60"/>
  <c r="CK806" i="60"/>
  <c r="CL806" i="60"/>
  <c r="CM806" i="60"/>
  <c r="CN806" i="60"/>
  <c r="CO806" i="60"/>
  <c r="CP806" i="60"/>
  <c r="CQ806" i="60"/>
  <c r="CF807" i="60"/>
  <c r="CG807" i="60"/>
  <c r="CH807" i="60"/>
  <c r="CI807" i="60"/>
  <c r="CJ807" i="60"/>
  <c r="CK807" i="60"/>
  <c r="CL807" i="60"/>
  <c r="CM807" i="60"/>
  <c r="CN807" i="60"/>
  <c r="CO807" i="60"/>
  <c r="CP807" i="60"/>
  <c r="CQ807" i="60"/>
  <c r="CF808" i="60"/>
  <c r="CG808" i="60"/>
  <c r="CH808" i="60"/>
  <c r="CI808" i="60"/>
  <c r="CJ808" i="60"/>
  <c r="CK808" i="60"/>
  <c r="CL808" i="60"/>
  <c r="CM808" i="60"/>
  <c r="CN808" i="60"/>
  <c r="CO808" i="60"/>
  <c r="CP808" i="60"/>
  <c r="CQ808" i="60"/>
  <c r="CF809" i="60"/>
  <c r="CG809" i="60"/>
  <c r="CH809" i="60"/>
  <c r="CI809" i="60"/>
  <c r="CJ809" i="60"/>
  <c r="CK809" i="60"/>
  <c r="CL809" i="60"/>
  <c r="CM809" i="60"/>
  <c r="CN809" i="60"/>
  <c r="CO809" i="60"/>
  <c r="CP809" i="60"/>
  <c r="CQ809" i="60"/>
  <c r="CF810" i="60"/>
  <c r="CG810" i="60"/>
  <c r="CH810" i="60"/>
  <c r="CI810" i="60"/>
  <c r="CJ810" i="60"/>
  <c r="CK810" i="60"/>
  <c r="CL810" i="60"/>
  <c r="CM810" i="60"/>
  <c r="CN810" i="60"/>
  <c r="CO810" i="60"/>
  <c r="CP810" i="60"/>
  <c r="CQ810" i="60"/>
  <c r="CF811" i="60"/>
  <c r="CG811" i="60"/>
  <c r="CH811" i="60"/>
  <c r="CI811" i="60"/>
  <c r="CJ811" i="60"/>
  <c r="CK811" i="60"/>
  <c r="CL811" i="60"/>
  <c r="CM811" i="60"/>
  <c r="CN811" i="60"/>
  <c r="CO811" i="60"/>
  <c r="CP811" i="60"/>
  <c r="CQ811" i="60"/>
  <c r="CF812" i="60"/>
  <c r="CG812" i="60"/>
  <c r="CH812" i="60"/>
  <c r="CI812" i="60"/>
  <c r="CJ812" i="60"/>
  <c r="CK812" i="60"/>
  <c r="CL812" i="60"/>
  <c r="CM812" i="60"/>
  <c r="CN812" i="60"/>
  <c r="CO812" i="60"/>
  <c r="CP812" i="60"/>
  <c r="CQ812" i="60"/>
  <c r="CF813" i="60"/>
  <c r="CG813" i="60"/>
  <c r="CH813" i="60"/>
  <c r="CI813" i="60"/>
  <c r="CJ813" i="60"/>
  <c r="CK813" i="60"/>
  <c r="CL813" i="60"/>
  <c r="CM813" i="60"/>
  <c r="CN813" i="60"/>
  <c r="CO813" i="60"/>
  <c r="CP813" i="60"/>
  <c r="CQ813" i="60"/>
  <c r="CF814" i="60"/>
  <c r="CG814" i="60"/>
  <c r="CH814" i="60"/>
  <c r="CI814" i="60"/>
  <c r="CJ814" i="60"/>
  <c r="CK814" i="60"/>
  <c r="CL814" i="60"/>
  <c r="CM814" i="60"/>
  <c r="CN814" i="60"/>
  <c r="CO814" i="60"/>
  <c r="CP814" i="60"/>
  <c r="CQ814" i="60"/>
  <c r="CF815" i="60"/>
  <c r="CG815" i="60"/>
  <c r="CH815" i="60"/>
  <c r="CI815" i="60"/>
  <c r="CJ815" i="60"/>
  <c r="CK815" i="60"/>
  <c r="CL815" i="60"/>
  <c r="CM815" i="60"/>
  <c r="CN815" i="60"/>
  <c r="CO815" i="60"/>
  <c r="CP815" i="60"/>
  <c r="CQ815" i="60"/>
  <c r="CF816" i="60"/>
  <c r="CG816" i="60"/>
  <c r="CH816" i="60"/>
  <c r="CI816" i="60"/>
  <c r="CJ816" i="60"/>
  <c r="CK816" i="60"/>
  <c r="CL816" i="60"/>
  <c r="CM816" i="60"/>
  <c r="CN816" i="60"/>
  <c r="CO816" i="60"/>
  <c r="CP816" i="60"/>
  <c r="CQ816" i="60"/>
  <c r="CF817" i="60"/>
  <c r="CG817" i="60"/>
  <c r="CH817" i="60"/>
  <c r="CI817" i="60"/>
  <c r="CJ817" i="60"/>
  <c r="CK817" i="60"/>
  <c r="CL817" i="60"/>
  <c r="CM817" i="60"/>
  <c r="CN817" i="60"/>
  <c r="CO817" i="60"/>
  <c r="CP817" i="60"/>
  <c r="CQ817" i="60"/>
  <c r="CF818" i="60"/>
  <c r="CG818" i="60"/>
  <c r="CH818" i="60"/>
  <c r="CI818" i="60"/>
  <c r="CJ818" i="60"/>
  <c r="CK818" i="60"/>
  <c r="CL818" i="60"/>
  <c r="CM818" i="60"/>
  <c r="CN818" i="60"/>
  <c r="CO818" i="60"/>
  <c r="CP818" i="60"/>
  <c r="CQ818" i="60"/>
  <c r="CF819" i="60"/>
  <c r="CG819" i="60"/>
  <c r="CH819" i="60"/>
  <c r="CI819" i="60"/>
  <c r="CJ819" i="60"/>
  <c r="CK819" i="60"/>
  <c r="CL819" i="60"/>
  <c r="CM819" i="60"/>
  <c r="CN819" i="60"/>
  <c r="CO819" i="60"/>
  <c r="CP819" i="60"/>
  <c r="CQ819" i="60"/>
  <c r="CF820" i="60"/>
  <c r="CG820" i="60"/>
  <c r="CH820" i="60"/>
  <c r="CI820" i="60"/>
  <c r="CJ820" i="60"/>
  <c r="CK820" i="60"/>
  <c r="CL820" i="60"/>
  <c r="CM820" i="60"/>
  <c r="CN820" i="60"/>
  <c r="CO820" i="60"/>
  <c r="CP820" i="60"/>
  <c r="CQ820" i="60"/>
  <c r="CF821" i="60"/>
  <c r="CG821" i="60"/>
  <c r="CH821" i="60"/>
  <c r="CI821" i="60"/>
  <c r="CJ821" i="60"/>
  <c r="CK821" i="60"/>
  <c r="CL821" i="60"/>
  <c r="CM821" i="60"/>
  <c r="CN821" i="60"/>
  <c r="CO821" i="60"/>
  <c r="CP821" i="60"/>
  <c r="CQ821" i="60"/>
  <c r="CF822" i="60"/>
  <c r="CG822" i="60"/>
  <c r="CH822" i="60"/>
  <c r="CI822" i="60"/>
  <c r="CJ822" i="60"/>
  <c r="CK822" i="60"/>
  <c r="CL822" i="60"/>
  <c r="CM822" i="60"/>
  <c r="CN822" i="60"/>
  <c r="CO822" i="60"/>
  <c r="CP822" i="60"/>
  <c r="CQ822" i="60"/>
  <c r="CF823" i="60"/>
  <c r="CG823" i="60"/>
  <c r="CH823" i="60"/>
  <c r="CI823" i="60"/>
  <c r="CJ823" i="60"/>
  <c r="CK823" i="60"/>
  <c r="CL823" i="60"/>
  <c r="CM823" i="60"/>
  <c r="CN823" i="60"/>
  <c r="CO823" i="60"/>
  <c r="CP823" i="60"/>
  <c r="CQ823" i="60"/>
  <c r="CF824" i="60"/>
  <c r="CG824" i="60"/>
  <c r="CH824" i="60"/>
  <c r="CI824" i="60"/>
  <c r="CJ824" i="60"/>
  <c r="CK824" i="60"/>
  <c r="CL824" i="60"/>
  <c r="CM824" i="60"/>
  <c r="CN824" i="60"/>
  <c r="CO824" i="60"/>
  <c r="CP824" i="60"/>
  <c r="CQ824" i="60"/>
  <c r="CF825" i="60"/>
  <c r="CG825" i="60"/>
  <c r="CH825" i="60"/>
  <c r="CI825" i="60"/>
  <c r="CJ825" i="60"/>
  <c r="CK825" i="60"/>
  <c r="CL825" i="60"/>
  <c r="CM825" i="60"/>
  <c r="CN825" i="60"/>
  <c r="CO825" i="60"/>
  <c r="CP825" i="60"/>
  <c r="CQ825" i="60"/>
  <c r="CF826" i="60"/>
  <c r="CG826" i="60"/>
  <c r="CH826" i="60"/>
  <c r="CI826" i="60"/>
  <c r="CJ826" i="60"/>
  <c r="CK826" i="60"/>
  <c r="CL826" i="60"/>
  <c r="CM826" i="60"/>
  <c r="CN826" i="60"/>
  <c r="CO826" i="60"/>
  <c r="CP826" i="60"/>
  <c r="CQ826" i="60"/>
  <c r="CF827" i="60"/>
  <c r="CG827" i="60"/>
  <c r="CH827" i="60"/>
  <c r="CI827" i="60"/>
  <c r="CJ827" i="60"/>
  <c r="CK827" i="60"/>
  <c r="CL827" i="60"/>
  <c r="CM827" i="60"/>
  <c r="CN827" i="60"/>
  <c r="CO827" i="60"/>
  <c r="CP827" i="60"/>
  <c r="CQ827" i="60"/>
  <c r="CF828" i="60"/>
  <c r="CG828" i="60"/>
  <c r="CH828" i="60"/>
  <c r="CI828" i="60"/>
  <c r="CJ828" i="60"/>
  <c r="CK828" i="60"/>
  <c r="CL828" i="60"/>
  <c r="CM828" i="60"/>
  <c r="CN828" i="60"/>
  <c r="CO828" i="60"/>
  <c r="CP828" i="60"/>
  <c r="CQ828" i="60"/>
  <c r="CF829" i="60"/>
  <c r="CG829" i="60"/>
  <c r="CH829" i="60"/>
  <c r="CI829" i="60"/>
  <c r="CJ829" i="60"/>
  <c r="CK829" i="60"/>
  <c r="CL829" i="60"/>
  <c r="CM829" i="60"/>
  <c r="CN829" i="60"/>
  <c r="CO829" i="60"/>
  <c r="CP829" i="60"/>
  <c r="CQ829" i="60"/>
  <c r="CF830" i="60"/>
  <c r="CG830" i="60"/>
  <c r="CH830" i="60"/>
  <c r="CI830" i="60"/>
  <c r="CJ830" i="60"/>
  <c r="CK830" i="60"/>
  <c r="CL830" i="60"/>
  <c r="CM830" i="60"/>
  <c r="CN830" i="60"/>
  <c r="CO830" i="60"/>
  <c r="CP830" i="60"/>
  <c r="CQ830" i="60"/>
  <c r="CF831" i="60"/>
  <c r="CG831" i="60"/>
  <c r="CH831" i="60"/>
  <c r="CI831" i="60"/>
  <c r="CJ831" i="60"/>
  <c r="CK831" i="60"/>
  <c r="CL831" i="60"/>
  <c r="CM831" i="60"/>
  <c r="CN831" i="60"/>
  <c r="CO831" i="60"/>
  <c r="CP831" i="60"/>
  <c r="CQ831" i="60"/>
  <c r="CF832" i="60"/>
  <c r="CG832" i="60"/>
  <c r="CH832" i="60"/>
  <c r="CI832" i="60"/>
  <c r="CJ832" i="60"/>
  <c r="CK832" i="60"/>
  <c r="CL832" i="60"/>
  <c r="CM832" i="60"/>
  <c r="CN832" i="60"/>
  <c r="CO832" i="60"/>
  <c r="CP832" i="60"/>
  <c r="CQ832" i="60"/>
  <c r="CF833" i="60"/>
  <c r="CG833" i="60"/>
  <c r="CH833" i="60"/>
  <c r="CI833" i="60"/>
  <c r="CJ833" i="60"/>
  <c r="CK833" i="60"/>
  <c r="CL833" i="60"/>
  <c r="CM833" i="60"/>
  <c r="CN833" i="60"/>
  <c r="CO833" i="60"/>
  <c r="CP833" i="60"/>
  <c r="CQ833" i="60"/>
  <c r="CF834" i="60"/>
  <c r="CG834" i="60"/>
  <c r="CH834" i="60"/>
  <c r="CI834" i="60"/>
  <c r="CJ834" i="60"/>
  <c r="CK834" i="60"/>
  <c r="CL834" i="60"/>
  <c r="CM834" i="60"/>
  <c r="CN834" i="60"/>
  <c r="CO834" i="60"/>
  <c r="CP834" i="60"/>
  <c r="CQ834" i="60"/>
  <c r="CF835" i="60"/>
  <c r="CG835" i="60"/>
  <c r="CH835" i="60"/>
  <c r="CI835" i="60"/>
  <c r="CJ835" i="60"/>
  <c r="CK835" i="60"/>
  <c r="CL835" i="60"/>
  <c r="CM835" i="60"/>
  <c r="CN835" i="60"/>
  <c r="CO835" i="60"/>
  <c r="CP835" i="60"/>
  <c r="CQ835" i="60"/>
  <c r="CF836" i="60"/>
  <c r="CG836" i="60"/>
  <c r="CH836" i="60"/>
  <c r="CI836" i="60"/>
  <c r="CJ836" i="60"/>
  <c r="CK836" i="60"/>
  <c r="CL836" i="60"/>
  <c r="CM836" i="60"/>
  <c r="CN836" i="60"/>
  <c r="CO836" i="60"/>
  <c r="CP836" i="60"/>
  <c r="CQ836" i="60"/>
  <c r="CF837" i="60"/>
  <c r="CG837" i="60"/>
  <c r="CH837" i="60"/>
  <c r="CI837" i="60"/>
  <c r="CJ837" i="60"/>
  <c r="CK837" i="60"/>
  <c r="CL837" i="60"/>
  <c r="CM837" i="60"/>
  <c r="CN837" i="60"/>
  <c r="CO837" i="60"/>
  <c r="CP837" i="60"/>
  <c r="CQ837" i="60"/>
  <c r="CF838" i="60"/>
  <c r="CG838" i="60"/>
  <c r="CH838" i="60"/>
  <c r="CI838" i="60"/>
  <c r="CJ838" i="60"/>
  <c r="CK838" i="60"/>
  <c r="CL838" i="60"/>
  <c r="CM838" i="60"/>
  <c r="CN838" i="60"/>
  <c r="CO838" i="60"/>
  <c r="CP838" i="60"/>
  <c r="CQ838" i="60"/>
  <c r="CF839" i="60"/>
  <c r="CG839" i="60"/>
  <c r="CH839" i="60"/>
  <c r="CI839" i="60"/>
  <c r="CJ839" i="60"/>
  <c r="CK839" i="60"/>
  <c r="CL839" i="60"/>
  <c r="CM839" i="60"/>
  <c r="CN839" i="60"/>
  <c r="CO839" i="60"/>
  <c r="CP839" i="60"/>
  <c r="CQ839" i="60"/>
  <c r="CF840" i="60"/>
  <c r="CG840" i="60"/>
  <c r="CH840" i="60"/>
  <c r="CI840" i="60"/>
  <c r="CJ840" i="60"/>
  <c r="CK840" i="60"/>
  <c r="CL840" i="60"/>
  <c r="CM840" i="60"/>
  <c r="CN840" i="60"/>
  <c r="CO840" i="60"/>
  <c r="CP840" i="60"/>
  <c r="CQ840" i="60"/>
  <c r="CF841" i="60"/>
  <c r="CG841" i="60"/>
  <c r="CH841" i="60"/>
  <c r="CI841" i="60"/>
  <c r="CJ841" i="60"/>
  <c r="CK841" i="60"/>
  <c r="CL841" i="60"/>
  <c r="CM841" i="60"/>
  <c r="CN841" i="60"/>
  <c r="CO841" i="60"/>
  <c r="CP841" i="60"/>
  <c r="CQ841" i="60"/>
  <c r="CF842" i="60"/>
  <c r="CG842" i="60"/>
  <c r="CH842" i="60"/>
  <c r="CI842" i="60"/>
  <c r="CJ842" i="60"/>
  <c r="CK842" i="60"/>
  <c r="CL842" i="60"/>
  <c r="CM842" i="60"/>
  <c r="CN842" i="60"/>
  <c r="CO842" i="60"/>
  <c r="CP842" i="60"/>
  <c r="CQ842" i="60"/>
  <c r="CF843" i="60"/>
  <c r="CG843" i="60"/>
  <c r="CH843" i="60"/>
  <c r="CI843" i="60"/>
  <c r="CJ843" i="60"/>
  <c r="CK843" i="60"/>
  <c r="CL843" i="60"/>
  <c r="CM843" i="60"/>
  <c r="CN843" i="60"/>
  <c r="CO843" i="60"/>
  <c r="CP843" i="60"/>
  <c r="CQ843" i="60"/>
  <c r="CF844" i="60"/>
  <c r="CG844" i="60"/>
  <c r="CH844" i="60"/>
  <c r="CI844" i="60"/>
  <c r="CJ844" i="60"/>
  <c r="CK844" i="60"/>
  <c r="CL844" i="60"/>
  <c r="CM844" i="60"/>
  <c r="CN844" i="60"/>
  <c r="CO844" i="60"/>
  <c r="CP844" i="60"/>
  <c r="CQ844" i="60"/>
  <c r="CF845" i="60"/>
  <c r="CG845" i="60"/>
  <c r="CH845" i="60"/>
  <c r="CI845" i="60"/>
  <c r="CJ845" i="60"/>
  <c r="CK845" i="60"/>
  <c r="CL845" i="60"/>
  <c r="CM845" i="60"/>
  <c r="CN845" i="60"/>
  <c r="CO845" i="60"/>
  <c r="CP845" i="60"/>
  <c r="CQ845" i="60"/>
  <c r="CF846" i="60"/>
  <c r="CG846" i="60"/>
  <c r="CH846" i="60"/>
  <c r="CI846" i="60"/>
  <c r="CJ846" i="60"/>
  <c r="CK846" i="60"/>
  <c r="CL846" i="60"/>
  <c r="CM846" i="60"/>
  <c r="CN846" i="60"/>
  <c r="CO846" i="60"/>
  <c r="CP846" i="60"/>
  <c r="CQ846" i="60"/>
  <c r="CF847" i="60"/>
  <c r="CG847" i="60"/>
  <c r="CH847" i="60"/>
  <c r="CI847" i="60"/>
  <c r="CJ847" i="60"/>
  <c r="CK847" i="60"/>
  <c r="CL847" i="60"/>
  <c r="CM847" i="60"/>
  <c r="CN847" i="60"/>
  <c r="CO847" i="60"/>
  <c r="CP847" i="60"/>
  <c r="CQ847" i="60"/>
  <c r="CF848" i="60"/>
  <c r="CG848" i="60"/>
  <c r="CH848" i="60"/>
  <c r="CI848" i="60"/>
  <c r="CJ848" i="60"/>
  <c r="CK848" i="60"/>
  <c r="CL848" i="60"/>
  <c r="CM848" i="60"/>
  <c r="CN848" i="60"/>
  <c r="CO848" i="60"/>
  <c r="CP848" i="60"/>
  <c r="CQ848" i="60"/>
  <c r="CF849" i="60"/>
  <c r="CG849" i="60"/>
  <c r="CH849" i="60"/>
  <c r="CI849" i="60"/>
  <c r="CJ849" i="60"/>
  <c r="CK849" i="60"/>
  <c r="CL849" i="60"/>
  <c r="CM849" i="60"/>
  <c r="CN849" i="60"/>
  <c r="CO849" i="60"/>
  <c r="CP849" i="60"/>
  <c r="CQ849" i="60"/>
  <c r="CF850" i="60"/>
  <c r="CG850" i="60"/>
  <c r="CH850" i="60"/>
  <c r="CI850" i="60"/>
  <c r="CJ850" i="60"/>
  <c r="CK850" i="60"/>
  <c r="CL850" i="60"/>
  <c r="CM850" i="60"/>
  <c r="CN850" i="60"/>
  <c r="CO850" i="60"/>
  <c r="CP850" i="60"/>
  <c r="CQ850" i="60"/>
  <c r="CF851" i="60"/>
  <c r="CG851" i="60"/>
  <c r="CH851" i="60"/>
  <c r="CI851" i="60"/>
  <c r="CJ851" i="60"/>
  <c r="CK851" i="60"/>
  <c r="CL851" i="60"/>
  <c r="CM851" i="60"/>
  <c r="CN851" i="60"/>
  <c r="CO851" i="60"/>
  <c r="CP851" i="60"/>
  <c r="CQ851" i="60"/>
  <c r="CF852" i="60"/>
  <c r="CG852" i="60"/>
  <c r="CH852" i="60"/>
  <c r="CI852" i="60"/>
  <c r="CJ852" i="60"/>
  <c r="CK852" i="60"/>
  <c r="CL852" i="60"/>
  <c r="CM852" i="60"/>
  <c r="CN852" i="60"/>
  <c r="CO852" i="60"/>
  <c r="CP852" i="60"/>
  <c r="CQ852" i="60"/>
  <c r="CF853" i="60"/>
  <c r="CG853" i="60"/>
  <c r="CH853" i="60"/>
  <c r="CI853" i="60"/>
  <c r="CJ853" i="60"/>
  <c r="CK853" i="60"/>
  <c r="CL853" i="60"/>
  <c r="CM853" i="60"/>
  <c r="CN853" i="60"/>
  <c r="CO853" i="60"/>
  <c r="CP853" i="60"/>
  <c r="CQ853" i="60"/>
  <c r="CF854" i="60"/>
  <c r="CG854" i="60"/>
  <c r="CH854" i="60"/>
  <c r="CI854" i="60"/>
  <c r="CJ854" i="60"/>
  <c r="CK854" i="60"/>
  <c r="CL854" i="60"/>
  <c r="CM854" i="60"/>
  <c r="CN854" i="60"/>
  <c r="CO854" i="60"/>
  <c r="CP854" i="60"/>
  <c r="CQ854" i="60"/>
  <c r="CF855" i="60"/>
  <c r="CG855" i="60"/>
  <c r="CH855" i="60"/>
  <c r="CI855" i="60"/>
  <c r="CJ855" i="60"/>
  <c r="CK855" i="60"/>
  <c r="CL855" i="60"/>
  <c r="CM855" i="60"/>
  <c r="CN855" i="60"/>
  <c r="CO855" i="60"/>
  <c r="CP855" i="60"/>
  <c r="CQ855" i="60"/>
  <c r="CF856" i="60"/>
  <c r="CG856" i="60"/>
  <c r="CH856" i="60"/>
  <c r="CI856" i="60"/>
  <c r="CJ856" i="60"/>
  <c r="CK856" i="60"/>
  <c r="CL856" i="60"/>
  <c r="CM856" i="60"/>
  <c r="CN856" i="60"/>
  <c r="CO856" i="60"/>
  <c r="CP856" i="60"/>
  <c r="CQ856" i="60"/>
  <c r="CF857" i="60"/>
  <c r="CG857" i="60"/>
  <c r="CH857" i="60"/>
  <c r="CI857" i="60"/>
  <c r="CJ857" i="60"/>
  <c r="CK857" i="60"/>
  <c r="CL857" i="60"/>
  <c r="CM857" i="60"/>
  <c r="CN857" i="60"/>
  <c r="CO857" i="60"/>
  <c r="CP857" i="60"/>
  <c r="CQ857" i="60"/>
  <c r="CF858" i="60"/>
  <c r="CG858" i="60"/>
  <c r="CH858" i="60"/>
  <c r="CI858" i="60"/>
  <c r="CJ858" i="60"/>
  <c r="CK858" i="60"/>
  <c r="CL858" i="60"/>
  <c r="CM858" i="60"/>
  <c r="CN858" i="60"/>
  <c r="CO858" i="60"/>
  <c r="CP858" i="60"/>
  <c r="CQ858" i="60"/>
  <c r="CF859" i="60"/>
  <c r="CG859" i="60"/>
  <c r="CH859" i="60"/>
  <c r="CI859" i="60"/>
  <c r="CJ859" i="60"/>
  <c r="CK859" i="60"/>
  <c r="CL859" i="60"/>
  <c r="CM859" i="60"/>
  <c r="CN859" i="60"/>
  <c r="CO859" i="60"/>
  <c r="CP859" i="60"/>
  <c r="CQ859" i="60"/>
  <c r="CF860" i="60"/>
  <c r="CG860" i="60"/>
  <c r="CH860" i="60"/>
  <c r="CI860" i="60"/>
  <c r="CJ860" i="60"/>
  <c r="CK860" i="60"/>
  <c r="CL860" i="60"/>
  <c r="CM860" i="60"/>
  <c r="CN860" i="60"/>
  <c r="CO860" i="60"/>
  <c r="CP860" i="60"/>
  <c r="CQ860" i="60"/>
  <c r="CF861" i="60"/>
  <c r="CG861" i="60"/>
  <c r="CH861" i="60"/>
  <c r="CI861" i="60"/>
  <c r="CJ861" i="60"/>
  <c r="CK861" i="60"/>
  <c r="CL861" i="60"/>
  <c r="CM861" i="60"/>
  <c r="CN861" i="60"/>
  <c r="CO861" i="60"/>
  <c r="CP861" i="60"/>
  <c r="CQ861" i="60"/>
  <c r="CF862" i="60"/>
  <c r="CG862" i="60"/>
  <c r="CH862" i="60"/>
  <c r="CI862" i="60"/>
  <c r="CJ862" i="60"/>
  <c r="CK862" i="60"/>
  <c r="CL862" i="60"/>
  <c r="CM862" i="60"/>
  <c r="CN862" i="60"/>
  <c r="CO862" i="60"/>
  <c r="CP862" i="60"/>
  <c r="CQ862" i="60"/>
  <c r="CF863" i="60"/>
  <c r="CG863" i="60"/>
  <c r="CH863" i="60"/>
  <c r="CI863" i="60"/>
  <c r="CJ863" i="60"/>
  <c r="CK863" i="60"/>
  <c r="CL863" i="60"/>
  <c r="CM863" i="60"/>
  <c r="CN863" i="60"/>
  <c r="CO863" i="60"/>
  <c r="CP863" i="60"/>
  <c r="CQ863" i="60"/>
  <c r="CF864" i="60"/>
  <c r="CG864" i="60"/>
  <c r="CH864" i="60"/>
  <c r="CI864" i="60"/>
  <c r="CJ864" i="60"/>
  <c r="CK864" i="60"/>
  <c r="CL864" i="60"/>
  <c r="CM864" i="60"/>
  <c r="CN864" i="60"/>
  <c r="CO864" i="60"/>
  <c r="CP864" i="60"/>
  <c r="CQ864" i="60"/>
  <c r="CF865" i="60"/>
  <c r="CG865" i="60"/>
  <c r="CH865" i="60"/>
  <c r="CI865" i="60"/>
  <c r="CJ865" i="60"/>
  <c r="CK865" i="60"/>
  <c r="CL865" i="60"/>
  <c r="CM865" i="60"/>
  <c r="CN865" i="60"/>
  <c r="CO865" i="60"/>
  <c r="CP865" i="60"/>
  <c r="CQ865" i="60"/>
  <c r="CF866" i="60"/>
  <c r="CG866" i="60"/>
  <c r="CH866" i="60"/>
  <c r="CI866" i="60"/>
  <c r="CJ866" i="60"/>
  <c r="CK866" i="60"/>
  <c r="CL866" i="60"/>
  <c r="CM866" i="60"/>
  <c r="CN866" i="60"/>
  <c r="CO866" i="60"/>
  <c r="CP866" i="60"/>
  <c r="CQ866" i="60"/>
  <c r="CF867" i="60"/>
  <c r="CG867" i="60"/>
  <c r="CH867" i="60"/>
  <c r="CI867" i="60"/>
  <c r="CJ867" i="60"/>
  <c r="CK867" i="60"/>
  <c r="CL867" i="60"/>
  <c r="CM867" i="60"/>
  <c r="CN867" i="60"/>
  <c r="CO867" i="60"/>
  <c r="CP867" i="60"/>
  <c r="CQ867" i="60"/>
  <c r="CF868" i="60"/>
  <c r="CG868" i="60"/>
  <c r="CH868" i="60"/>
  <c r="CI868" i="60"/>
  <c r="CJ868" i="60"/>
  <c r="CK868" i="60"/>
  <c r="CL868" i="60"/>
  <c r="CM868" i="60"/>
  <c r="CN868" i="60"/>
  <c r="CO868" i="60"/>
  <c r="CP868" i="60"/>
  <c r="CQ868" i="60"/>
  <c r="CF869" i="60"/>
  <c r="CG869" i="60"/>
  <c r="CH869" i="60"/>
  <c r="CI869" i="60"/>
  <c r="CJ869" i="60"/>
  <c r="CK869" i="60"/>
  <c r="CL869" i="60"/>
  <c r="CM869" i="60"/>
  <c r="CN869" i="60"/>
  <c r="CO869" i="60"/>
  <c r="CP869" i="60"/>
  <c r="CQ869" i="60"/>
  <c r="CF870" i="60"/>
  <c r="CG870" i="60"/>
  <c r="CH870" i="60"/>
  <c r="CI870" i="60"/>
  <c r="CJ870" i="60"/>
  <c r="CK870" i="60"/>
  <c r="CL870" i="60"/>
  <c r="CM870" i="60"/>
  <c r="CN870" i="60"/>
  <c r="CO870" i="60"/>
  <c r="CP870" i="60"/>
  <c r="CQ870" i="60"/>
  <c r="CF871" i="60"/>
  <c r="CG871" i="60"/>
  <c r="CH871" i="60"/>
  <c r="CI871" i="60"/>
  <c r="CJ871" i="60"/>
  <c r="CK871" i="60"/>
  <c r="CL871" i="60"/>
  <c r="CM871" i="60"/>
  <c r="CN871" i="60"/>
  <c r="CO871" i="60"/>
  <c r="CP871" i="60"/>
  <c r="CQ871" i="60"/>
  <c r="CF872" i="60"/>
  <c r="CG872" i="60"/>
  <c r="CH872" i="60"/>
  <c r="CI872" i="60"/>
  <c r="CJ872" i="60"/>
  <c r="CK872" i="60"/>
  <c r="CL872" i="60"/>
  <c r="CM872" i="60"/>
  <c r="CN872" i="60"/>
  <c r="CO872" i="60"/>
  <c r="CP872" i="60"/>
  <c r="CQ872" i="60"/>
  <c r="CF873" i="60"/>
  <c r="CG873" i="60"/>
  <c r="CH873" i="60"/>
  <c r="CI873" i="60"/>
  <c r="CJ873" i="60"/>
  <c r="CK873" i="60"/>
  <c r="CL873" i="60"/>
  <c r="CM873" i="60"/>
  <c r="CN873" i="60"/>
  <c r="CO873" i="60"/>
  <c r="CP873" i="60"/>
  <c r="CQ873" i="60"/>
  <c r="CF874" i="60"/>
  <c r="CG874" i="60"/>
  <c r="CH874" i="60"/>
  <c r="CI874" i="60"/>
  <c r="CJ874" i="60"/>
  <c r="CK874" i="60"/>
  <c r="CL874" i="60"/>
  <c r="CM874" i="60"/>
  <c r="CN874" i="60"/>
  <c r="CO874" i="60"/>
  <c r="CP874" i="60"/>
  <c r="CQ874" i="60"/>
  <c r="CF875" i="60"/>
  <c r="CG875" i="60"/>
  <c r="CH875" i="60"/>
  <c r="CI875" i="60"/>
  <c r="CJ875" i="60"/>
  <c r="CK875" i="60"/>
  <c r="CL875" i="60"/>
  <c r="CM875" i="60"/>
  <c r="CN875" i="60"/>
  <c r="CO875" i="60"/>
  <c r="CP875" i="60"/>
  <c r="CQ875" i="60"/>
  <c r="CF876" i="60"/>
  <c r="CG876" i="60"/>
  <c r="CH876" i="60"/>
  <c r="CI876" i="60"/>
  <c r="CJ876" i="60"/>
  <c r="CK876" i="60"/>
  <c r="CL876" i="60"/>
  <c r="CM876" i="60"/>
  <c r="CN876" i="60"/>
  <c r="CO876" i="60"/>
  <c r="CP876" i="60"/>
  <c r="CQ876" i="60"/>
  <c r="CF877" i="60"/>
  <c r="CG877" i="60"/>
  <c r="CH877" i="60"/>
  <c r="CI877" i="60"/>
  <c r="CJ877" i="60"/>
  <c r="CK877" i="60"/>
  <c r="CL877" i="60"/>
  <c r="CM877" i="60"/>
  <c r="CN877" i="60"/>
  <c r="CO877" i="60"/>
  <c r="CP877" i="60"/>
  <c r="CQ877" i="60"/>
  <c r="CF878" i="60"/>
  <c r="CG878" i="60"/>
  <c r="CH878" i="60"/>
  <c r="CI878" i="60"/>
  <c r="CJ878" i="60"/>
  <c r="CK878" i="60"/>
  <c r="CL878" i="60"/>
  <c r="CM878" i="60"/>
  <c r="CN878" i="60"/>
  <c r="CO878" i="60"/>
  <c r="CP878" i="60"/>
  <c r="CQ878" i="60"/>
  <c r="CF879" i="60"/>
  <c r="CG879" i="60"/>
  <c r="CH879" i="60"/>
  <c r="CI879" i="60"/>
  <c r="CJ879" i="60"/>
  <c r="CK879" i="60"/>
  <c r="CL879" i="60"/>
  <c r="CM879" i="60"/>
  <c r="CN879" i="60"/>
  <c r="CO879" i="60"/>
  <c r="CP879" i="60"/>
  <c r="CQ879" i="60"/>
  <c r="CF880" i="60"/>
  <c r="CG880" i="60"/>
  <c r="CH880" i="60"/>
  <c r="CI880" i="60"/>
  <c r="CJ880" i="60"/>
  <c r="CK880" i="60"/>
  <c r="CL880" i="60"/>
  <c r="CM880" i="60"/>
  <c r="CN880" i="60"/>
  <c r="CO880" i="60"/>
  <c r="CP880" i="60"/>
  <c r="CQ880" i="60"/>
  <c r="CF881" i="60"/>
  <c r="CG881" i="60"/>
  <c r="CH881" i="60"/>
  <c r="CI881" i="60"/>
  <c r="CJ881" i="60"/>
  <c r="CK881" i="60"/>
  <c r="CL881" i="60"/>
  <c r="CM881" i="60"/>
  <c r="CN881" i="60"/>
  <c r="CO881" i="60"/>
  <c r="CP881" i="60"/>
  <c r="CQ881" i="60"/>
  <c r="CF882" i="60"/>
  <c r="CG882" i="60"/>
  <c r="CH882" i="60"/>
  <c r="CI882" i="60"/>
  <c r="CJ882" i="60"/>
  <c r="CK882" i="60"/>
  <c r="CL882" i="60"/>
  <c r="CM882" i="60"/>
  <c r="CN882" i="60"/>
  <c r="CO882" i="60"/>
  <c r="CP882" i="60"/>
  <c r="CQ882" i="60"/>
  <c r="CF883" i="60"/>
  <c r="CG883" i="60"/>
  <c r="CH883" i="60"/>
  <c r="CI883" i="60"/>
  <c r="CJ883" i="60"/>
  <c r="CK883" i="60"/>
  <c r="CL883" i="60"/>
  <c r="CM883" i="60"/>
  <c r="CN883" i="60"/>
  <c r="CO883" i="60"/>
  <c r="CP883" i="60"/>
  <c r="CQ883" i="60"/>
  <c r="CF884" i="60"/>
  <c r="CG884" i="60"/>
  <c r="CH884" i="60"/>
  <c r="CI884" i="60"/>
  <c r="CJ884" i="60"/>
  <c r="CK884" i="60"/>
  <c r="CL884" i="60"/>
  <c r="CM884" i="60"/>
  <c r="CN884" i="60"/>
  <c r="CO884" i="60"/>
  <c r="CP884" i="60"/>
  <c r="CQ884" i="60"/>
  <c r="CF885" i="60"/>
  <c r="CG885" i="60"/>
  <c r="CH885" i="60"/>
  <c r="CI885" i="60"/>
  <c r="CJ885" i="60"/>
  <c r="CK885" i="60"/>
  <c r="CL885" i="60"/>
  <c r="CM885" i="60"/>
  <c r="CN885" i="60"/>
  <c r="CO885" i="60"/>
  <c r="CP885" i="60"/>
  <c r="CQ885" i="60"/>
  <c r="CF886" i="60"/>
  <c r="CG886" i="60"/>
  <c r="CH886" i="60"/>
  <c r="CI886" i="60"/>
  <c r="CJ886" i="60"/>
  <c r="CK886" i="60"/>
  <c r="CL886" i="60"/>
  <c r="CM886" i="60"/>
  <c r="CN886" i="60"/>
  <c r="CO886" i="60"/>
  <c r="CP886" i="60"/>
  <c r="CQ886" i="60"/>
  <c r="CF887" i="60"/>
  <c r="CG887" i="60"/>
  <c r="CH887" i="60"/>
  <c r="CI887" i="60"/>
  <c r="CJ887" i="60"/>
  <c r="CK887" i="60"/>
  <c r="CL887" i="60"/>
  <c r="CM887" i="60"/>
  <c r="CN887" i="60"/>
  <c r="CO887" i="60"/>
  <c r="CP887" i="60"/>
  <c r="CQ887" i="60"/>
  <c r="CF888" i="60"/>
  <c r="CG888" i="60"/>
  <c r="CH888" i="60"/>
  <c r="CI888" i="60"/>
  <c r="CJ888" i="60"/>
  <c r="CK888" i="60"/>
  <c r="CL888" i="60"/>
  <c r="CM888" i="60"/>
  <c r="CN888" i="60"/>
  <c r="CO888" i="60"/>
  <c r="CP888" i="60"/>
  <c r="CQ888" i="60"/>
  <c r="CF889" i="60"/>
  <c r="CG889" i="60"/>
  <c r="CH889" i="60"/>
  <c r="CI889" i="60"/>
  <c r="CJ889" i="60"/>
  <c r="CK889" i="60"/>
  <c r="CL889" i="60"/>
  <c r="CM889" i="60"/>
  <c r="CN889" i="60"/>
  <c r="CO889" i="60"/>
  <c r="CP889" i="60"/>
  <c r="CQ889" i="60"/>
  <c r="CF890" i="60"/>
  <c r="CG890" i="60"/>
  <c r="CH890" i="60"/>
  <c r="CI890" i="60"/>
  <c r="CJ890" i="60"/>
  <c r="CK890" i="60"/>
  <c r="CL890" i="60"/>
  <c r="CM890" i="60"/>
  <c r="CN890" i="60"/>
  <c r="CO890" i="60"/>
  <c r="CP890" i="60"/>
  <c r="CQ890" i="60"/>
  <c r="CF891" i="60"/>
  <c r="CG891" i="60"/>
  <c r="CH891" i="60"/>
  <c r="CI891" i="60"/>
  <c r="CJ891" i="60"/>
  <c r="CK891" i="60"/>
  <c r="CL891" i="60"/>
  <c r="CM891" i="60"/>
  <c r="CN891" i="60"/>
  <c r="CO891" i="60"/>
  <c r="CP891" i="60"/>
  <c r="CQ891" i="60"/>
  <c r="CF892" i="60"/>
  <c r="CG892" i="60"/>
  <c r="CH892" i="60"/>
  <c r="CI892" i="60"/>
  <c r="CJ892" i="60"/>
  <c r="CK892" i="60"/>
  <c r="CL892" i="60"/>
  <c r="CM892" i="60"/>
  <c r="CN892" i="60"/>
  <c r="CO892" i="60"/>
  <c r="CP892" i="60"/>
  <c r="CQ892" i="60"/>
  <c r="CF893" i="60"/>
  <c r="CG893" i="60"/>
  <c r="CH893" i="60"/>
  <c r="CI893" i="60"/>
  <c r="CJ893" i="60"/>
  <c r="CK893" i="60"/>
  <c r="CL893" i="60"/>
  <c r="CM893" i="60"/>
  <c r="CN893" i="60"/>
  <c r="CO893" i="60"/>
  <c r="CP893" i="60"/>
  <c r="CQ893" i="60"/>
  <c r="CF894" i="60"/>
  <c r="CG894" i="60"/>
  <c r="CH894" i="60"/>
  <c r="CI894" i="60"/>
  <c r="CJ894" i="60"/>
  <c r="CK894" i="60"/>
  <c r="CL894" i="60"/>
  <c r="CM894" i="60"/>
  <c r="CN894" i="60"/>
  <c r="CO894" i="60"/>
  <c r="CP894" i="60"/>
  <c r="CQ894" i="60"/>
  <c r="CF895" i="60"/>
  <c r="CG895" i="60"/>
  <c r="CH895" i="60"/>
  <c r="CI895" i="60"/>
  <c r="CJ895" i="60"/>
  <c r="CK895" i="60"/>
  <c r="CL895" i="60"/>
  <c r="CM895" i="60"/>
  <c r="CN895" i="60"/>
  <c r="CO895" i="60"/>
  <c r="CP895" i="60"/>
  <c r="CQ895" i="60"/>
  <c r="CF896" i="60"/>
  <c r="CG896" i="60"/>
  <c r="CH896" i="60"/>
  <c r="CI896" i="60"/>
  <c r="CJ896" i="60"/>
  <c r="CK896" i="60"/>
  <c r="CL896" i="60"/>
  <c r="CM896" i="60"/>
  <c r="CN896" i="60"/>
  <c r="CO896" i="60"/>
  <c r="CP896" i="60"/>
  <c r="CQ896" i="60"/>
  <c r="CF897" i="60"/>
  <c r="CG897" i="60"/>
  <c r="CH897" i="60"/>
  <c r="CI897" i="60"/>
  <c r="CJ897" i="60"/>
  <c r="CK897" i="60"/>
  <c r="CL897" i="60"/>
  <c r="CM897" i="60"/>
  <c r="CN897" i="60"/>
  <c r="CO897" i="60"/>
  <c r="CP897" i="60"/>
  <c r="CQ897" i="60"/>
  <c r="CF898" i="60"/>
  <c r="CG898" i="60"/>
  <c r="CH898" i="60"/>
  <c r="CI898" i="60"/>
  <c r="CJ898" i="60"/>
  <c r="CK898" i="60"/>
  <c r="CL898" i="60"/>
  <c r="CM898" i="60"/>
  <c r="CN898" i="60"/>
  <c r="CO898" i="60"/>
  <c r="CP898" i="60"/>
  <c r="CQ898" i="60"/>
  <c r="CF899" i="60"/>
  <c r="CG899" i="60"/>
  <c r="CH899" i="60"/>
  <c r="CI899" i="60"/>
  <c r="CJ899" i="60"/>
  <c r="CK899" i="60"/>
  <c r="CL899" i="60"/>
  <c r="CM899" i="60"/>
  <c r="CN899" i="60"/>
  <c r="CO899" i="60"/>
  <c r="CP899" i="60"/>
  <c r="CQ899" i="60"/>
  <c r="CF900" i="60"/>
  <c r="CG900" i="60"/>
  <c r="CH900" i="60"/>
  <c r="CI900" i="60"/>
  <c r="CJ900" i="60"/>
  <c r="CK900" i="60"/>
  <c r="CL900" i="60"/>
  <c r="CM900" i="60"/>
  <c r="CN900" i="60"/>
  <c r="CO900" i="60"/>
  <c r="CP900" i="60"/>
  <c r="CQ900" i="60"/>
  <c r="CF901" i="60"/>
  <c r="CG901" i="60"/>
  <c r="CH901" i="60"/>
  <c r="CI901" i="60"/>
  <c r="CJ901" i="60"/>
  <c r="CK901" i="60"/>
  <c r="CL901" i="60"/>
  <c r="CM901" i="60"/>
  <c r="CN901" i="60"/>
  <c r="CO901" i="60"/>
  <c r="CP901" i="60"/>
  <c r="CQ901" i="60"/>
  <c r="CF902" i="60"/>
  <c r="CG902" i="60"/>
  <c r="CH902" i="60"/>
  <c r="CI902" i="60"/>
  <c r="CJ902" i="60"/>
  <c r="CK902" i="60"/>
  <c r="CL902" i="60"/>
  <c r="CM902" i="60"/>
  <c r="CN902" i="60"/>
  <c r="CO902" i="60"/>
  <c r="CP902" i="60"/>
  <c r="CQ902" i="60"/>
  <c r="CF903" i="60"/>
  <c r="CG903" i="60"/>
  <c r="CH903" i="60"/>
  <c r="CI903" i="60"/>
  <c r="CJ903" i="60"/>
  <c r="CK903" i="60"/>
  <c r="CL903" i="60"/>
  <c r="CM903" i="60"/>
  <c r="CN903" i="60"/>
  <c r="CO903" i="60"/>
  <c r="CP903" i="60"/>
  <c r="CQ903" i="60"/>
  <c r="CF904" i="60"/>
  <c r="CG904" i="60"/>
  <c r="CH904" i="60"/>
  <c r="CI904" i="60"/>
  <c r="CJ904" i="60"/>
  <c r="CK904" i="60"/>
  <c r="CL904" i="60"/>
  <c r="CM904" i="60"/>
  <c r="CN904" i="60"/>
  <c r="CO904" i="60"/>
  <c r="CP904" i="60"/>
  <c r="CQ904" i="60"/>
  <c r="CF905" i="60"/>
  <c r="CG905" i="60"/>
  <c r="CH905" i="60"/>
  <c r="CI905" i="60"/>
  <c r="CJ905" i="60"/>
  <c r="CK905" i="60"/>
  <c r="CL905" i="60"/>
  <c r="CM905" i="60"/>
  <c r="CN905" i="60"/>
  <c r="CO905" i="60"/>
  <c r="CP905" i="60"/>
  <c r="CQ905" i="60"/>
  <c r="CF906" i="60"/>
  <c r="CG906" i="60"/>
  <c r="CH906" i="60"/>
  <c r="CI906" i="60"/>
  <c r="CJ906" i="60"/>
  <c r="CK906" i="60"/>
  <c r="CL906" i="60"/>
  <c r="CM906" i="60"/>
  <c r="CN906" i="60"/>
  <c r="CO906" i="60"/>
  <c r="CP906" i="60"/>
  <c r="CQ906" i="60"/>
  <c r="CF907" i="60"/>
  <c r="CG907" i="60"/>
  <c r="CH907" i="60"/>
  <c r="CI907" i="60"/>
  <c r="CJ907" i="60"/>
  <c r="CK907" i="60"/>
  <c r="CL907" i="60"/>
  <c r="CM907" i="60"/>
  <c r="CN907" i="60"/>
  <c r="CO907" i="60"/>
  <c r="CP907" i="60"/>
  <c r="CQ907" i="60"/>
  <c r="CF908" i="60"/>
  <c r="CG908" i="60"/>
  <c r="CH908" i="60"/>
  <c r="CI908" i="60"/>
  <c r="CJ908" i="60"/>
  <c r="CK908" i="60"/>
  <c r="CL908" i="60"/>
  <c r="CM908" i="60"/>
  <c r="CN908" i="60"/>
  <c r="CO908" i="60"/>
  <c r="CP908" i="60"/>
  <c r="CQ908" i="60"/>
  <c r="CF909" i="60"/>
  <c r="CG909" i="60"/>
  <c r="CH909" i="60"/>
  <c r="CI909" i="60"/>
  <c r="CJ909" i="60"/>
  <c r="CK909" i="60"/>
  <c r="CL909" i="60"/>
  <c r="CM909" i="60"/>
  <c r="CN909" i="60"/>
  <c r="CO909" i="60"/>
  <c r="CP909" i="60"/>
  <c r="CQ909" i="60"/>
  <c r="CF910" i="60"/>
  <c r="CG910" i="60"/>
  <c r="CH910" i="60"/>
  <c r="CI910" i="60"/>
  <c r="CJ910" i="60"/>
  <c r="CK910" i="60"/>
  <c r="CL910" i="60"/>
  <c r="CM910" i="60"/>
  <c r="CN910" i="60"/>
  <c r="CO910" i="60"/>
  <c r="CP910" i="60"/>
  <c r="CQ910" i="60"/>
  <c r="CF911" i="60"/>
  <c r="CG911" i="60"/>
  <c r="CH911" i="60"/>
  <c r="CI911" i="60"/>
  <c r="CJ911" i="60"/>
  <c r="CK911" i="60"/>
  <c r="CL911" i="60"/>
  <c r="CM911" i="60"/>
  <c r="CN911" i="60"/>
  <c r="CO911" i="60"/>
  <c r="CP911" i="60"/>
  <c r="CQ911" i="60"/>
  <c r="CF912" i="60"/>
  <c r="CG912" i="60"/>
  <c r="CH912" i="60"/>
  <c r="CI912" i="60"/>
  <c r="CJ912" i="60"/>
  <c r="CK912" i="60"/>
  <c r="CL912" i="60"/>
  <c r="CM912" i="60"/>
  <c r="CN912" i="60"/>
  <c r="CO912" i="60"/>
  <c r="CP912" i="60"/>
  <c r="CQ912" i="60"/>
  <c r="CF913" i="60"/>
  <c r="CG913" i="60"/>
  <c r="CH913" i="60"/>
  <c r="CI913" i="60"/>
  <c r="CJ913" i="60"/>
  <c r="CK913" i="60"/>
  <c r="CL913" i="60"/>
  <c r="CM913" i="60"/>
  <c r="CN913" i="60"/>
  <c r="CO913" i="60"/>
  <c r="CP913" i="60"/>
  <c r="CQ913" i="60"/>
  <c r="CF914" i="60"/>
  <c r="CG914" i="60"/>
  <c r="CH914" i="60"/>
  <c r="CI914" i="60"/>
  <c r="CJ914" i="60"/>
  <c r="CK914" i="60"/>
  <c r="CL914" i="60"/>
  <c r="CM914" i="60"/>
  <c r="CN914" i="60"/>
  <c r="CO914" i="60"/>
  <c r="CP914" i="60"/>
  <c r="CQ914" i="60"/>
  <c r="CF915" i="60"/>
  <c r="CG915" i="60"/>
  <c r="CH915" i="60"/>
  <c r="CI915" i="60"/>
  <c r="CJ915" i="60"/>
  <c r="CK915" i="60"/>
  <c r="CL915" i="60"/>
  <c r="CM915" i="60"/>
  <c r="CN915" i="60"/>
  <c r="CO915" i="60"/>
  <c r="CP915" i="60"/>
  <c r="CQ915" i="60"/>
  <c r="CF916" i="60"/>
  <c r="CG916" i="60"/>
  <c r="CH916" i="60"/>
  <c r="CI916" i="60"/>
  <c r="CJ916" i="60"/>
  <c r="CK916" i="60"/>
  <c r="CL916" i="60"/>
  <c r="CM916" i="60"/>
  <c r="CN916" i="60"/>
  <c r="CO916" i="60"/>
  <c r="CP916" i="60"/>
  <c r="CQ916" i="60"/>
  <c r="CF917" i="60"/>
  <c r="CG917" i="60"/>
  <c r="CH917" i="60"/>
  <c r="CI917" i="60"/>
  <c r="CJ917" i="60"/>
  <c r="CK917" i="60"/>
  <c r="CL917" i="60"/>
  <c r="CM917" i="60"/>
  <c r="CN917" i="60"/>
  <c r="CO917" i="60"/>
  <c r="CP917" i="60"/>
  <c r="CQ917" i="60"/>
  <c r="CF918" i="60"/>
  <c r="CG918" i="60"/>
  <c r="CH918" i="60"/>
  <c r="CI918" i="60"/>
  <c r="CJ918" i="60"/>
  <c r="CK918" i="60"/>
  <c r="CL918" i="60"/>
  <c r="CM918" i="60"/>
  <c r="CN918" i="60"/>
  <c r="CO918" i="60"/>
  <c r="CP918" i="60"/>
  <c r="CQ918" i="60"/>
  <c r="CF919" i="60"/>
  <c r="CG919" i="60"/>
  <c r="CH919" i="60"/>
  <c r="CI919" i="60"/>
  <c r="CJ919" i="60"/>
  <c r="CK919" i="60"/>
  <c r="CL919" i="60"/>
  <c r="CM919" i="60"/>
  <c r="CN919" i="60"/>
  <c r="CO919" i="60"/>
  <c r="CP919" i="60"/>
  <c r="CQ919" i="60"/>
  <c r="CF920" i="60"/>
  <c r="CG920" i="60"/>
  <c r="CH920" i="60"/>
  <c r="CI920" i="60"/>
  <c r="CJ920" i="60"/>
  <c r="CK920" i="60"/>
  <c r="CL920" i="60"/>
  <c r="CM920" i="60"/>
  <c r="CN920" i="60"/>
  <c r="CO920" i="60"/>
  <c r="CP920" i="60"/>
  <c r="CQ920" i="60"/>
  <c r="CF921" i="60"/>
  <c r="CG921" i="60"/>
  <c r="CH921" i="60"/>
  <c r="CI921" i="60"/>
  <c r="CJ921" i="60"/>
  <c r="CK921" i="60"/>
  <c r="CL921" i="60"/>
  <c r="CM921" i="60"/>
  <c r="CN921" i="60"/>
  <c r="CO921" i="60"/>
  <c r="CP921" i="60"/>
  <c r="CQ921" i="60"/>
  <c r="CF922" i="60"/>
  <c r="CG922" i="60"/>
  <c r="CH922" i="60"/>
  <c r="CI922" i="60"/>
  <c r="CJ922" i="60"/>
  <c r="CK922" i="60"/>
  <c r="CL922" i="60"/>
  <c r="CM922" i="60"/>
  <c r="CN922" i="60"/>
  <c r="CO922" i="60"/>
  <c r="CP922" i="60"/>
  <c r="CQ922" i="60"/>
  <c r="CF923" i="60"/>
  <c r="CG923" i="60"/>
  <c r="CH923" i="60"/>
  <c r="CI923" i="60"/>
  <c r="CJ923" i="60"/>
  <c r="CK923" i="60"/>
  <c r="CL923" i="60"/>
  <c r="CM923" i="60"/>
  <c r="CN923" i="60"/>
  <c r="CO923" i="60"/>
  <c r="CP923" i="60"/>
  <c r="CQ923" i="60"/>
  <c r="CF924" i="60"/>
  <c r="CG924" i="60"/>
  <c r="CH924" i="60"/>
  <c r="CI924" i="60"/>
  <c r="CJ924" i="60"/>
  <c r="CK924" i="60"/>
  <c r="CL924" i="60"/>
  <c r="CM924" i="60"/>
  <c r="CN924" i="60"/>
  <c r="CO924" i="60"/>
  <c r="CP924" i="60"/>
  <c r="CQ924" i="60"/>
  <c r="CF925" i="60"/>
  <c r="CG925" i="60"/>
  <c r="CH925" i="60"/>
  <c r="CI925" i="60"/>
  <c r="CJ925" i="60"/>
  <c r="CK925" i="60"/>
  <c r="CL925" i="60"/>
  <c r="CM925" i="60"/>
  <c r="CN925" i="60"/>
  <c r="CO925" i="60"/>
  <c r="CP925" i="60"/>
  <c r="CQ925" i="60"/>
  <c r="CF926" i="60"/>
  <c r="CG926" i="60"/>
  <c r="CH926" i="60"/>
  <c r="CI926" i="60"/>
  <c r="CJ926" i="60"/>
  <c r="CK926" i="60"/>
  <c r="CL926" i="60"/>
  <c r="CM926" i="60"/>
  <c r="CN926" i="60"/>
  <c r="CO926" i="60"/>
  <c r="CP926" i="60"/>
  <c r="CQ926" i="60"/>
  <c r="CF927" i="60"/>
  <c r="CG927" i="60"/>
  <c r="CH927" i="60"/>
  <c r="CI927" i="60"/>
  <c r="CJ927" i="60"/>
  <c r="CK927" i="60"/>
  <c r="CL927" i="60"/>
  <c r="CM927" i="60"/>
  <c r="CN927" i="60"/>
  <c r="CO927" i="60"/>
  <c r="CP927" i="60"/>
  <c r="CQ927" i="60"/>
  <c r="CF928" i="60"/>
  <c r="CG928" i="60"/>
  <c r="CH928" i="60"/>
  <c r="CI928" i="60"/>
  <c r="CJ928" i="60"/>
  <c r="CK928" i="60"/>
  <c r="CL928" i="60"/>
  <c r="CM928" i="60"/>
  <c r="CN928" i="60"/>
  <c r="CO928" i="60"/>
  <c r="CP928" i="60"/>
  <c r="CQ928" i="60"/>
  <c r="CF929" i="60"/>
  <c r="CG929" i="60"/>
  <c r="CH929" i="60"/>
  <c r="CI929" i="60"/>
  <c r="CJ929" i="60"/>
  <c r="CK929" i="60"/>
  <c r="CL929" i="60"/>
  <c r="CM929" i="60"/>
  <c r="CN929" i="60"/>
  <c r="CO929" i="60"/>
  <c r="CP929" i="60"/>
  <c r="CQ929" i="60"/>
  <c r="CF930" i="60"/>
  <c r="CG930" i="60"/>
  <c r="CH930" i="60"/>
  <c r="CI930" i="60"/>
  <c r="CJ930" i="60"/>
  <c r="CK930" i="60"/>
  <c r="CL930" i="60"/>
  <c r="CM930" i="60"/>
  <c r="CN930" i="60"/>
  <c r="CO930" i="60"/>
  <c r="CP930" i="60"/>
  <c r="CQ930" i="60"/>
  <c r="CF931" i="60"/>
  <c r="CG931" i="60"/>
  <c r="CH931" i="60"/>
  <c r="CI931" i="60"/>
  <c r="CJ931" i="60"/>
  <c r="CK931" i="60"/>
  <c r="CL931" i="60"/>
  <c r="CM931" i="60"/>
  <c r="CN931" i="60"/>
  <c r="CO931" i="60"/>
  <c r="CP931" i="60"/>
  <c r="CQ931" i="60"/>
  <c r="CF932" i="60"/>
  <c r="CG932" i="60"/>
  <c r="CH932" i="60"/>
  <c r="CI932" i="60"/>
  <c r="CJ932" i="60"/>
  <c r="CK932" i="60"/>
  <c r="CL932" i="60"/>
  <c r="CM932" i="60"/>
  <c r="CN932" i="60"/>
  <c r="CO932" i="60"/>
  <c r="CP932" i="60"/>
  <c r="CQ932" i="60"/>
  <c r="CF933" i="60"/>
  <c r="CG933" i="60"/>
  <c r="CH933" i="60"/>
  <c r="CI933" i="60"/>
  <c r="CJ933" i="60"/>
  <c r="CK933" i="60"/>
  <c r="CL933" i="60"/>
  <c r="CM933" i="60"/>
  <c r="CN933" i="60"/>
  <c r="CO933" i="60"/>
  <c r="CP933" i="60"/>
  <c r="CQ933" i="60"/>
  <c r="CF934" i="60"/>
  <c r="CG934" i="60"/>
  <c r="CH934" i="60"/>
  <c r="CI934" i="60"/>
  <c r="CJ934" i="60"/>
  <c r="CK934" i="60"/>
  <c r="CL934" i="60"/>
  <c r="CM934" i="60"/>
  <c r="CN934" i="60"/>
  <c r="CO934" i="60"/>
  <c r="CP934" i="60"/>
  <c r="CQ934" i="60"/>
  <c r="CF935" i="60"/>
  <c r="CG935" i="60"/>
  <c r="CH935" i="60"/>
  <c r="CI935" i="60"/>
  <c r="CJ935" i="60"/>
  <c r="CK935" i="60"/>
  <c r="CL935" i="60"/>
  <c r="CM935" i="60"/>
  <c r="CN935" i="60"/>
  <c r="CO935" i="60"/>
  <c r="CP935" i="60"/>
  <c r="CQ935" i="60"/>
  <c r="CF936" i="60"/>
  <c r="CG936" i="60"/>
  <c r="CH936" i="60"/>
  <c r="CI936" i="60"/>
  <c r="CJ936" i="60"/>
  <c r="CK936" i="60"/>
  <c r="CL936" i="60"/>
  <c r="CM936" i="60"/>
  <c r="CN936" i="60"/>
  <c r="CO936" i="60"/>
  <c r="CP936" i="60"/>
  <c r="CQ936" i="60"/>
  <c r="CF937" i="60"/>
  <c r="CG937" i="60"/>
  <c r="CH937" i="60"/>
  <c r="CI937" i="60"/>
  <c r="CJ937" i="60"/>
  <c r="CK937" i="60"/>
  <c r="CL937" i="60"/>
  <c r="CM937" i="60"/>
  <c r="CN937" i="60"/>
  <c r="CO937" i="60"/>
  <c r="CP937" i="60"/>
  <c r="CQ937" i="60"/>
  <c r="CF938" i="60"/>
  <c r="CG938" i="60"/>
  <c r="CH938" i="60"/>
  <c r="CI938" i="60"/>
  <c r="CJ938" i="60"/>
  <c r="CK938" i="60"/>
  <c r="CL938" i="60"/>
  <c r="CM938" i="60"/>
  <c r="CN938" i="60"/>
  <c r="CO938" i="60"/>
  <c r="CP938" i="60"/>
  <c r="CQ938" i="60"/>
  <c r="CF939" i="60"/>
  <c r="CG939" i="60"/>
  <c r="CH939" i="60"/>
  <c r="CI939" i="60"/>
  <c r="CJ939" i="60"/>
  <c r="CK939" i="60"/>
  <c r="CL939" i="60"/>
  <c r="CM939" i="60"/>
  <c r="CN939" i="60"/>
  <c r="CO939" i="60"/>
  <c r="CP939" i="60"/>
  <c r="CQ939" i="60"/>
  <c r="CF940" i="60"/>
  <c r="CG940" i="60"/>
  <c r="CH940" i="60"/>
  <c r="CI940" i="60"/>
  <c r="CJ940" i="60"/>
  <c r="CK940" i="60"/>
  <c r="CL940" i="60"/>
  <c r="CM940" i="60"/>
  <c r="CN940" i="60"/>
  <c r="CO940" i="60"/>
  <c r="CP940" i="60"/>
  <c r="CQ940" i="60"/>
  <c r="CF941" i="60"/>
  <c r="CG941" i="60"/>
  <c r="CH941" i="60"/>
  <c r="CI941" i="60"/>
  <c r="CJ941" i="60"/>
  <c r="CK941" i="60"/>
  <c r="CL941" i="60"/>
  <c r="CM941" i="60"/>
  <c r="CN941" i="60"/>
  <c r="CO941" i="60"/>
  <c r="CP941" i="60"/>
  <c r="CQ941" i="60"/>
  <c r="CF942" i="60"/>
  <c r="CG942" i="60"/>
  <c r="CH942" i="60"/>
  <c r="CI942" i="60"/>
  <c r="CJ942" i="60"/>
  <c r="CK942" i="60"/>
  <c r="CL942" i="60"/>
  <c r="CM942" i="60"/>
  <c r="CN942" i="60"/>
  <c r="CO942" i="60"/>
  <c r="CP942" i="60"/>
  <c r="CQ942" i="60"/>
  <c r="CF943" i="60"/>
  <c r="CG943" i="60"/>
  <c r="CH943" i="60"/>
  <c r="CI943" i="60"/>
  <c r="CJ943" i="60"/>
  <c r="CK943" i="60"/>
  <c r="CL943" i="60"/>
  <c r="CM943" i="60"/>
  <c r="CN943" i="60"/>
  <c r="CO943" i="60"/>
  <c r="CP943" i="60"/>
  <c r="CQ943" i="60"/>
  <c r="CF944" i="60"/>
  <c r="CG944" i="60"/>
  <c r="CH944" i="60"/>
  <c r="CI944" i="60"/>
  <c r="CJ944" i="60"/>
  <c r="CK944" i="60"/>
  <c r="CL944" i="60"/>
  <c r="CM944" i="60"/>
  <c r="CN944" i="60"/>
  <c r="CO944" i="60"/>
  <c r="CP944" i="60"/>
  <c r="CQ944" i="60"/>
  <c r="CF945" i="60"/>
  <c r="CG945" i="60"/>
  <c r="CH945" i="60"/>
  <c r="CI945" i="60"/>
  <c r="CJ945" i="60"/>
  <c r="CK945" i="60"/>
  <c r="CL945" i="60"/>
  <c r="CM945" i="60"/>
  <c r="CN945" i="60"/>
  <c r="CO945" i="60"/>
  <c r="CP945" i="60"/>
  <c r="CQ945" i="60"/>
  <c r="CF946" i="60"/>
  <c r="CG946" i="60"/>
  <c r="CH946" i="60"/>
  <c r="CI946" i="60"/>
  <c r="CJ946" i="60"/>
  <c r="CK946" i="60"/>
  <c r="CL946" i="60"/>
  <c r="CM946" i="60"/>
  <c r="CN946" i="60"/>
  <c r="CO946" i="60"/>
  <c r="CP946" i="60"/>
  <c r="CQ946" i="60"/>
  <c r="CF947" i="60"/>
  <c r="CG947" i="60"/>
  <c r="CH947" i="60"/>
  <c r="CI947" i="60"/>
  <c r="CJ947" i="60"/>
  <c r="CK947" i="60"/>
  <c r="CL947" i="60"/>
  <c r="CM947" i="60"/>
  <c r="CN947" i="60"/>
  <c r="CO947" i="60"/>
  <c r="CP947" i="60"/>
  <c r="CQ947" i="60"/>
  <c r="CF948" i="60"/>
  <c r="CG948" i="60"/>
  <c r="CH948" i="60"/>
  <c r="CI948" i="60"/>
  <c r="CJ948" i="60"/>
  <c r="CK948" i="60"/>
  <c r="CL948" i="60"/>
  <c r="CM948" i="60"/>
  <c r="CN948" i="60"/>
  <c r="CO948" i="60"/>
  <c r="CP948" i="60"/>
  <c r="CQ948" i="60"/>
  <c r="CF949" i="60"/>
  <c r="CG949" i="60"/>
  <c r="CH949" i="60"/>
  <c r="CI949" i="60"/>
  <c r="CJ949" i="60"/>
  <c r="CK949" i="60"/>
  <c r="CL949" i="60"/>
  <c r="CM949" i="60"/>
  <c r="CN949" i="60"/>
  <c r="CO949" i="60"/>
  <c r="CP949" i="60"/>
  <c r="CQ949" i="60"/>
  <c r="CF950" i="60"/>
  <c r="CG950" i="60"/>
  <c r="CH950" i="60"/>
  <c r="CI950" i="60"/>
  <c r="CJ950" i="60"/>
  <c r="CK950" i="60"/>
  <c r="CL950" i="60"/>
  <c r="CM950" i="60"/>
  <c r="CN950" i="60"/>
  <c r="CO950" i="60"/>
  <c r="CP950" i="60"/>
  <c r="CQ950" i="60"/>
  <c r="CF951" i="60"/>
  <c r="CG951" i="60"/>
  <c r="CH951" i="60"/>
  <c r="CI951" i="60"/>
  <c r="CJ951" i="60"/>
  <c r="CK951" i="60"/>
  <c r="CL951" i="60"/>
  <c r="CM951" i="60"/>
  <c r="CN951" i="60"/>
  <c r="CO951" i="60"/>
  <c r="CP951" i="60"/>
  <c r="CQ951" i="60"/>
  <c r="CF952" i="60"/>
  <c r="CG952" i="60"/>
  <c r="CH952" i="60"/>
  <c r="CI952" i="60"/>
  <c r="CJ952" i="60"/>
  <c r="CK952" i="60"/>
  <c r="CL952" i="60"/>
  <c r="CM952" i="60"/>
  <c r="CN952" i="60"/>
  <c r="CO952" i="60"/>
  <c r="CP952" i="60"/>
  <c r="CQ952" i="60"/>
  <c r="CF953" i="60"/>
  <c r="CG953" i="60"/>
  <c r="CH953" i="60"/>
  <c r="CI953" i="60"/>
  <c r="CJ953" i="60"/>
  <c r="CK953" i="60"/>
  <c r="CL953" i="60"/>
  <c r="CM953" i="60"/>
  <c r="CN953" i="60"/>
  <c r="CO953" i="60"/>
  <c r="CP953" i="60"/>
  <c r="CQ953" i="60"/>
  <c r="CF954" i="60"/>
  <c r="CG954" i="60"/>
  <c r="CH954" i="60"/>
  <c r="CI954" i="60"/>
  <c r="CJ954" i="60"/>
  <c r="CK954" i="60"/>
  <c r="CL954" i="60"/>
  <c r="CM954" i="60"/>
  <c r="CN954" i="60"/>
  <c r="CO954" i="60"/>
  <c r="CP954" i="60"/>
  <c r="CQ954" i="60"/>
  <c r="CF955" i="60"/>
  <c r="CG955" i="60"/>
  <c r="CH955" i="60"/>
  <c r="CI955" i="60"/>
  <c r="CJ955" i="60"/>
  <c r="CK955" i="60"/>
  <c r="CL955" i="60"/>
  <c r="CM955" i="60"/>
  <c r="CN955" i="60"/>
  <c r="CO955" i="60"/>
  <c r="CP955" i="60"/>
  <c r="CQ955" i="60"/>
  <c r="CF956" i="60"/>
  <c r="CG956" i="60"/>
  <c r="CH956" i="60"/>
  <c r="CI956" i="60"/>
  <c r="CJ956" i="60"/>
  <c r="CK956" i="60"/>
  <c r="CL956" i="60"/>
  <c r="CM956" i="60"/>
  <c r="CN956" i="60"/>
  <c r="CO956" i="60"/>
  <c r="CP956" i="60"/>
  <c r="CQ956" i="60"/>
  <c r="CF957" i="60"/>
  <c r="CG957" i="60"/>
  <c r="CH957" i="60"/>
  <c r="CI957" i="60"/>
  <c r="CJ957" i="60"/>
  <c r="CK957" i="60"/>
  <c r="CL957" i="60"/>
  <c r="CM957" i="60"/>
  <c r="CN957" i="60"/>
  <c r="CO957" i="60"/>
  <c r="CP957" i="60"/>
  <c r="CQ957" i="60"/>
  <c r="CF958" i="60"/>
  <c r="CG958" i="60"/>
  <c r="CH958" i="60"/>
  <c r="CI958" i="60"/>
  <c r="CJ958" i="60"/>
  <c r="CK958" i="60"/>
  <c r="CL958" i="60"/>
  <c r="CM958" i="60"/>
  <c r="CN958" i="60"/>
  <c r="CO958" i="60"/>
  <c r="CP958" i="60"/>
  <c r="CQ958" i="60"/>
  <c r="CF959" i="60"/>
  <c r="CG959" i="60"/>
  <c r="CH959" i="60"/>
  <c r="CI959" i="60"/>
  <c r="CJ959" i="60"/>
  <c r="CK959" i="60"/>
  <c r="CL959" i="60"/>
  <c r="CM959" i="60"/>
  <c r="CN959" i="60"/>
  <c r="CO959" i="60"/>
  <c r="CP959" i="60"/>
  <c r="CQ959" i="60"/>
  <c r="CF960" i="60"/>
  <c r="CG960" i="60"/>
  <c r="CH960" i="60"/>
  <c r="CI960" i="60"/>
  <c r="CJ960" i="60"/>
  <c r="CK960" i="60"/>
  <c r="CL960" i="60"/>
  <c r="CM960" i="60"/>
  <c r="CN960" i="60"/>
  <c r="CO960" i="60"/>
  <c r="CP960" i="60"/>
  <c r="CQ960" i="60"/>
  <c r="CF961" i="60"/>
  <c r="CG961" i="60"/>
  <c r="CH961" i="60"/>
  <c r="CI961" i="60"/>
  <c r="CJ961" i="60"/>
  <c r="CK961" i="60"/>
  <c r="CL961" i="60"/>
  <c r="CM961" i="60"/>
  <c r="CN961" i="60"/>
  <c r="CO961" i="60"/>
  <c r="CP961" i="60"/>
  <c r="CQ961" i="60"/>
  <c r="CF962" i="60"/>
  <c r="CG962" i="60"/>
  <c r="CH962" i="60"/>
  <c r="CI962" i="60"/>
  <c r="CJ962" i="60"/>
  <c r="CK962" i="60"/>
  <c r="CL962" i="60"/>
  <c r="CM962" i="60"/>
  <c r="CN962" i="60"/>
  <c r="CO962" i="60"/>
  <c r="CP962" i="60"/>
  <c r="CQ962" i="60"/>
  <c r="CF963" i="60"/>
  <c r="CG963" i="60"/>
  <c r="CH963" i="60"/>
  <c r="CI963" i="60"/>
  <c r="CJ963" i="60"/>
  <c r="CK963" i="60"/>
  <c r="CL963" i="60"/>
  <c r="CM963" i="60"/>
  <c r="CN963" i="60"/>
  <c r="CO963" i="60"/>
  <c r="CP963" i="60"/>
  <c r="CQ963" i="60"/>
  <c r="CF964" i="60"/>
  <c r="CG964" i="60"/>
  <c r="CH964" i="60"/>
  <c r="CI964" i="60"/>
  <c r="CJ964" i="60"/>
  <c r="CK964" i="60"/>
  <c r="CL964" i="60"/>
  <c r="CM964" i="60"/>
  <c r="CN964" i="60"/>
  <c r="CO964" i="60"/>
  <c r="CP964" i="60"/>
  <c r="CQ964" i="60"/>
  <c r="CF965" i="60"/>
  <c r="CG965" i="60"/>
  <c r="CH965" i="60"/>
  <c r="CI965" i="60"/>
  <c r="CJ965" i="60"/>
  <c r="CK965" i="60"/>
  <c r="CL965" i="60"/>
  <c r="CM965" i="60"/>
  <c r="CN965" i="60"/>
  <c r="CO965" i="60"/>
  <c r="CP965" i="60"/>
  <c r="CQ965" i="60"/>
  <c r="CF966" i="60"/>
  <c r="CG966" i="60"/>
  <c r="CH966" i="60"/>
  <c r="CI966" i="60"/>
  <c r="CJ966" i="60"/>
  <c r="CK966" i="60"/>
  <c r="CL966" i="60"/>
  <c r="CM966" i="60"/>
  <c r="CN966" i="60"/>
  <c r="CO966" i="60"/>
  <c r="CP966" i="60"/>
  <c r="CQ966" i="60"/>
  <c r="CF967" i="60"/>
  <c r="CG967" i="60"/>
  <c r="CH967" i="60"/>
  <c r="CI967" i="60"/>
  <c r="CJ967" i="60"/>
  <c r="CK967" i="60"/>
  <c r="CL967" i="60"/>
  <c r="CM967" i="60"/>
  <c r="CN967" i="60"/>
  <c r="CO967" i="60"/>
  <c r="CP967" i="60"/>
  <c r="CQ967" i="60"/>
  <c r="CF968" i="60"/>
  <c r="CG968" i="60"/>
  <c r="CH968" i="60"/>
  <c r="CI968" i="60"/>
  <c r="CJ968" i="60"/>
  <c r="CK968" i="60"/>
  <c r="CL968" i="60"/>
  <c r="CM968" i="60"/>
  <c r="CN968" i="60"/>
  <c r="CO968" i="60"/>
  <c r="CP968" i="60"/>
  <c r="CQ968" i="60"/>
  <c r="CF969" i="60"/>
  <c r="CG969" i="60"/>
  <c r="CH969" i="60"/>
  <c r="CI969" i="60"/>
  <c r="CJ969" i="60"/>
  <c r="CK969" i="60"/>
  <c r="CL969" i="60"/>
  <c r="CM969" i="60"/>
  <c r="CN969" i="60"/>
  <c r="CO969" i="60"/>
  <c r="CP969" i="60"/>
  <c r="CQ969" i="60"/>
  <c r="CF970" i="60"/>
  <c r="CG970" i="60"/>
  <c r="CH970" i="60"/>
  <c r="CI970" i="60"/>
  <c r="CJ970" i="60"/>
  <c r="CK970" i="60"/>
  <c r="CL970" i="60"/>
  <c r="CM970" i="60"/>
  <c r="CN970" i="60"/>
  <c r="CO970" i="60"/>
  <c r="CP970" i="60"/>
  <c r="CQ970" i="60"/>
  <c r="CF971" i="60"/>
  <c r="CG971" i="60"/>
  <c r="CH971" i="60"/>
  <c r="CI971" i="60"/>
  <c r="CJ971" i="60"/>
  <c r="CK971" i="60"/>
  <c r="CL971" i="60"/>
  <c r="CM971" i="60"/>
  <c r="CN971" i="60"/>
  <c r="CO971" i="60"/>
  <c r="CP971" i="60"/>
  <c r="CQ971" i="60"/>
  <c r="CF972" i="60"/>
  <c r="CG972" i="60"/>
  <c r="CH972" i="60"/>
  <c r="CI972" i="60"/>
  <c r="CJ972" i="60"/>
  <c r="CK972" i="60"/>
  <c r="CL972" i="60"/>
  <c r="CM972" i="60"/>
  <c r="CN972" i="60"/>
  <c r="CO972" i="60"/>
  <c r="CP972" i="60"/>
  <c r="CQ972" i="60"/>
  <c r="CF973" i="60"/>
  <c r="CG973" i="60"/>
  <c r="CH973" i="60"/>
  <c r="CI973" i="60"/>
  <c r="CJ973" i="60"/>
  <c r="CK973" i="60"/>
  <c r="CL973" i="60"/>
  <c r="CM973" i="60"/>
  <c r="CN973" i="60"/>
  <c r="CO973" i="60"/>
  <c r="CP973" i="60"/>
  <c r="CQ973" i="60"/>
  <c r="CF974" i="60"/>
  <c r="CG974" i="60"/>
  <c r="CH974" i="60"/>
  <c r="CI974" i="60"/>
  <c r="CJ974" i="60"/>
  <c r="CK974" i="60"/>
  <c r="CL974" i="60"/>
  <c r="CM974" i="60"/>
  <c r="CN974" i="60"/>
  <c r="CO974" i="60"/>
  <c r="CP974" i="60"/>
  <c r="CQ974" i="60"/>
  <c r="CF975" i="60"/>
  <c r="CG975" i="60"/>
  <c r="CH975" i="60"/>
  <c r="CI975" i="60"/>
  <c r="CJ975" i="60"/>
  <c r="CK975" i="60"/>
  <c r="CL975" i="60"/>
  <c r="CM975" i="60"/>
  <c r="CN975" i="60"/>
  <c r="CO975" i="60"/>
  <c r="CP975" i="60"/>
  <c r="CQ975" i="60"/>
  <c r="CF976" i="60"/>
  <c r="CG976" i="60"/>
  <c r="CH976" i="60"/>
  <c r="CI976" i="60"/>
  <c r="CJ976" i="60"/>
  <c r="CK976" i="60"/>
  <c r="CL976" i="60"/>
  <c r="CM976" i="60"/>
  <c r="CN976" i="60"/>
  <c r="CO976" i="60"/>
  <c r="CP976" i="60"/>
  <c r="CQ976" i="60"/>
  <c r="CF977" i="60"/>
  <c r="CG977" i="60"/>
  <c r="CH977" i="60"/>
  <c r="CI977" i="60"/>
  <c r="CJ977" i="60"/>
  <c r="CK977" i="60"/>
  <c r="CL977" i="60"/>
  <c r="CM977" i="60"/>
  <c r="CN977" i="60"/>
  <c r="CO977" i="60"/>
  <c r="CP977" i="60"/>
  <c r="CQ977" i="60"/>
  <c r="CF978" i="60"/>
  <c r="CG978" i="60"/>
  <c r="CH978" i="60"/>
  <c r="CI978" i="60"/>
  <c r="CJ978" i="60"/>
  <c r="CK978" i="60"/>
  <c r="CL978" i="60"/>
  <c r="CM978" i="60"/>
  <c r="CN978" i="60"/>
  <c r="CO978" i="60"/>
  <c r="CP978" i="60"/>
  <c r="CQ978" i="60"/>
  <c r="CF979" i="60"/>
  <c r="CG979" i="60"/>
  <c r="CH979" i="60"/>
  <c r="CI979" i="60"/>
  <c r="CJ979" i="60"/>
  <c r="CK979" i="60"/>
  <c r="CL979" i="60"/>
  <c r="CM979" i="60"/>
  <c r="CN979" i="60"/>
  <c r="CO979" i="60"/>
  <c r="CP979" i="60"/>
  <c r="CQ979" i="60"/>
  <c r="CF980" i="60"/>
  <c r="CG980" i="60"/>
  <c r="CH980" i="60"/>
  <c r="CI980" i="60"/>
  <c r="CJ980" i="60"/>
  <c r="CK980" i="60"/>
  <c r="CL980" i="60"/>
  <c r="CM980" i="60"/>
  <c r="CN980" i="60"/>
  <c r="CO980" i="60"/>
  <c r="CP980" i="60"/>
  <c r="CQ980" i="60"/>
  <c r="CF981" i="60"/>
  <c r="CG981" i="60"/>
  <c r="CH981" i="60"/>
  <c r="CI981" i="60"/>
  <c r="CJ981" i="60"/>
  <c r="CK981" i="60"/>
  <c r="CL981" i="60"/>
  <c r="CM981" i="60"/>
  <c r="CN981" i="60"/>
  <c r="CO981" i="60"/>
  <c r="CP981" i="60"/>
  <c r="CQ981" i="60"/>
  <c r="CF982" i="60"/>
  <c r="CG982" i="60"/>
  <c r="CH982" i="60"/>
  <c r="CI982" i="60"/>
  <c r="CJ982" i="60"/>
  <c r="CK982" i="60"/>
  <c r="CL982" i="60"/>
  <c r="CM982" i="60"/>
  <c r="CN982" i="60"/>
  <c r="CO982" i="60"/>
  <c r="CP982" i="60"/>
  <c r="CQ982" i="60"/>
  <c r="CF983" i="60"/>
  <c r="CG983" i="60"/>
  <c r="CH983" i="60"/>
  <c r="CI983" i="60"/>
  <c r="CJ983" i="60"/>
  <c r="CK983" i="60"/>
  <c r="CL983" i="60"/>
  <c r="CM983" i="60"/>
  <c r="CN983" i="60"/>
  <c r="CO983" i="60"/>
  <c r="CP983" i="60"/>
  <c r="CQ983" i="60"/>
  <c r="CF984" i="60"/>
  <c r="CG984" i="60"/>
  <c r="CH984" i="60"/>
  <c r="CI984" i="60"/>
  <c r="CJ984" i="60"/>
  <c r="CK984" i="60"/>
  <c r="CL984" i="60"/>
  <c r="CM984" i="60"/>
  <c r="CN984" i="60"/>
  <c r="CO984" i="60"/>
  <c r="CP984" i="60"/>
  <c r="CQ984" i="60"/>
  <c r="CF985" i="60"/>
  <c r="CG985" i="60"/>
  <c r="CH985" i="60"/>
  <c r="CI985" i="60"/>
  <c r="CJ985" i="60"/>
  <c r="CK985" i="60"/>
  <c r="CL985" i="60"/>
  <c r="CM985" i="60"/>
  <c r="CN985" i="60"/>
  <c r="CO985" i="60"/>
  <c r="CP985" i="60"/>
  <c r="CQ985" i="60"/>
  <c r="CF986" i="60"/>
  <c r="CG986" i="60"/>
  <c r="CH986" i="60"/>
  <c r="CI986" i="60"/>
  <c r="CJ986" i="60"/>
  <c r="CK986" i="60"/>
  <c r="CL986" i="60"/>
  <c r="CM986" i="60"/>
  <c r="CN986" i="60"/>
  <c r="CO986" i="60"/>
  <c r="CP986" i="60"/>
  <c r="CQ986" i="60"/>
  <c r="CF987" i="60"/>
  <c r="CG987" i="60"/>
  <c r="CH987" i="60"/>
  <c r="CI987" i="60"/>
  <c r="CJ987" i="60"/>
  <c r="CK987" i="60"/>
  <c r="CL987" i="60"/>
  <c r="CM987" i="60"/>
  <c r="CN987" i="60"/>
  <c r="CO987" i="60"/>
  <c r="CP987" i="60"/>
  <c r="CQ987" i="60"/>
  <c r="CF988" i="60"/>
  <c r="CG988" i="60"/>
  <c r="CH988" i="60"/>
  <c r="CI988" i="60"/>
  <c r="CJ988" i="60"/>
  <c r="CK988" i="60"/>
  <c r="CL988" i="60"/>
  <c r="CM988" i="60"/>
  <c r="CN988" i="60"/>
  <c r="CO988" i="60"/>
  <c r="CP988" i="60"/>
  <c r="CQ988" i="60"/>
  <c r="CF989" i="60"/>
  <c r="CG989" i="60"/>
  <c r="CH989" i="60"/>
  <c r="CI989" i="60"/>
  <c r="CJ989" i="60"/>
  <c r="CK989" i="60"/>
  <c r="CL989" i="60"/>
  <c r="CM989" i="60"/>
  <c r="CN989" i="60"/>
  <c r="CO989" i="60"/>
  <c r="CP989" i="60"/>
  <c r="CQ989" i="60"/>
  <c r="CF990" i="60"/>
  <c r="CG990" i="60"/>
  <c r="CH990" i="60"/>
  <c r="CI990" i="60"/>
  <c r="CJ990" i="60"/>
  <c r="CK990" i="60"/>
  <c r="CL990" i="60"/>
  <c r="CM990" i="60"/>
  <c r="CN990" i="60"/>
  <c r="CO990" i="60"/>
  <c r="CP990" i="60"/>
  <c r="CQ990" i="60"/>
  <c r="CF991" i="60"/>
  <c r="CG991" i="60"/>
  <c r="CH991" i="60"/>
  <c r="CI991" i="60"/>
  <c r="CJ991" i="60"/>
  <c r="CK991" i="60"/>
  <c r="CL991" i="60"/>
  <c r="CM991" i="60"/>
  <c r="CN991" i="60"/>
  <c r="CO991" i="60"/>
  <c r="CP991" i="60"/>
  <c r="CQ991" i="60"/>
  <c r="CF992" i="60"/>
  <c r="CG992" i="60"/>
  <c r="CH992" i="60"/>
  <c r="CI992" i="60"/>
  <c r="CJ992" i="60"/>
  <c r="CK992" i="60"/>
  <c r="CL992" i="60"/>
  <c r="CM992" i="60"/>
  <c r="CN992" i="60"/>
  <c r="CO992" i="60"/>
  <c r="CP992" i="60"/>
  <c r="CQ992" i="60"/>
  <c r="CF993" i="60"/>
  <c r="CG993" i="60"/>
  <c r="CH993" i="60"/>
  <c r="CI993" i="60"/>
  <c r="CJ993" i="60"/>
  <c r="CK993" i="60"/>
  <c r="CL993" i="60"/>
  <c r="CM993" i="60"/>
  <c r="CN993" i="60"/>
  <c r="CO993" i="60"/>
  <c r="CP993" i="60"/>
  <c r="CQ993" i="60"/>
  <c r="CF994" i="60"/>
  <c r="CG994" i="60"/>
  <c r="CH994" i="60"/>
  <c r="CI994" i="60"/>
  <c r="CJ994" i="60"/>
  <c r="CK994" i="60"/>
  <c r="CL994" i="60"/>
  <c r="CM994" i="60"/>
  <c r="CN994" i="60"/>
  <c r="CO994" i="60"/>
  <c r="CP994" i="60"/>
  <c r="CQ994" i="60"/>
  <c r="CF995" i="60"/>
  <c r="CG995" i="60"/>
  <c r="CH995" i="60"/>
  <c r="CI995" i="60"/>
  <c r="CJ995" i="60"/>
  <c r="CK995" i="60"/>
  <c r="CL995" i="60"/>
  <c r="CM995" i="60"/>
  <c r="CN995" i="60"/>
  <c r="CO995" i="60"/>
  <c r="CP995" i="60"/>
  <c r="CQ995" i="60"/>
  <c r="CF996" i="60"/>
  <c r="CG996" i="60"/>
  <c r="CH996" i="60"/>
  <c r="CI996" i="60"/>
  <c r="CJ996" i="60"/>
  <c r="CK996" i="60"/>
  <c r="CL996" i="60"/>
  <c r="CM996" i="60"/>
  <c r="CN996" i="60"/>
  <c r="CO996" i="60"/>
  <c r="CP996" i="60"/>
  <c r="CQ996" i="60"/>
  <c r="CF997" i="60"/>
  <c r="CG997" i="60"/>
  <c r="CH997" i="60"/>
  <c r="CI997" i="60"/>
  <c r="CJ997" i="60"/>
  <c r="CK997" i="60"/>
  <c r="CL997" i="60"/>
  <c r="CM997" i="60"/>
  <c r="CN997" i="60"/>
  <c r="CO997" i="60"/>
  <c r="CP997" i="60"/>
  <c r="CQ997" i="60"/>
  <c r="CF998" i="60"/>
  <c r="CG998" i="60"/>
  <c r="CH998" i="60"/>
  <c r="CI998" i="60"/>
  <c r="CJ998" i="60"/>
  <c r="CK998" i="60"/>
  <c r="CL998" i="60"/>
  <c r="CM998" i="60"/>
  <c r="CN998" i="60"/>
  <c r="CO998" i="60"/>
  <c r="CP998" i="60"/>
  <c r="CQ998" i="60"/>
  <c r="CF999" i="60"/>
  <c r="CG999" i="60"/>
  <c r="CH999" i="60"/>
  <c r="CI999" i="60"/>
  <c r="CJ999" i="60"/>
  <c r="CK999" i="60"/>
  <c r="CL999" i="60"/>
  <c r="CM999" i="60"/>
  <c r="CN999" i="60"/>
  <c r="CO999" i="60"/>
  <c r="CP999" i="60"/>
  <c r="CQ999" i="60"/>
  <c r="CF1000" i="60"/>
  <c r="CG1000" i="60"/>
  <c r="CH1000" i="60"/>
  <c r="CI1000" i="60"/>
  <c r="CJ1000" i="60"/>
  <c r="CK1000" i="60"/>
  <c r="CL1000" i="60"/>
  <c r="CM1000" i="60"/>
  <c r="CN1000" i="60"/>
  <c r="CO1000" i="60"/>
  <c r="CP1000" i="60"/>
  <c r="CQ1000" i="60"/>
  <c r="CF1001" i="60"/>
  <c r="CG1001" i="60"/>
  <c r="CH1001" i="60"/>
  <c r="CI1001" i="60"/>
  <c r="CJ1001" i="60"/>
  <c r="CK1001" i="60"/>
  <c r="CL1001" i="60"/>
  <c r="CM1001" i="60"/>
  <c r="CN1001" i="60"/>
  <c r="CO1001" i="60"/>
  <c r="CP1001" i="60"/>
  <c r="CQ1001" i="60"/>
  <c r="CF1002" i="60"/>
  <c r="CG1002" i="60"/>
  <c r="CH1002" i="60"/>
  <c r="CI1002" i="60"/>
  <c r="CJ1002" i="60"/>
  <c r="CK1002" i="60"/>
  <c r="CL1002" i="60"/>
  <c r="CM1002" i="60"/>
  <c r="CN1002" i="60"/>
  <c r="CO1002" i="60"/>
  <c r="CP1002" i="60"/>
  <c r="CQ1002" i="60"/>
  <c r="CF1003" i="60"/>
  <c r="CG1003" i="60"/>
  <c r="CH1003" i="60"/>
  <c r="CI1003" i="60"/>
  <c r="CJ1003" i="60"/>
  <c r="CK1003" i="60"/>
  <c r="CL1003" i="60"/>
  <c r="CM1003" i="60"/>
  <c r="CN1003" i="60"/>
  <c r="CO1003" i="60"/>
  <c r="CP1003" i="60"/>
  <c r="CQ1003" i="60"/>
  <c r="CF1004" i="60"/>
  <c r="CG1004" i="60"/>
  <c r="CH1004" i="60"/>
  <c r="CI1004" i="60"/>
  <c r="CJ1004" i="60"/>
  <c r="CK1004" i="60"/>
  <c r="CL1004" i="60"/>
  <c r="CM1004" i="60"/>
  <c r="CN1004" i="60"/>
  <c r="CO1004" i="60"/>
  <c r="CP1004" i="60"/>
  <c r="CQ1004" i="60"/>
  <c r="CF1005" i="60"/>
  <c r="CG1005" i="60"/>
  <c r="CH1005" i="60"/>
  <c r="CI1005" i="60"/>
  <c r="CJ1005" i="60"/>
  <c r="CK1005" i="60"/>
  <c r="CL1005" i="60"/>
  <c r="CM1005" i="60"/>
  <c r="CN1005" i="60"/>
  <c r="CO1005" i="60"/>
  <c r="CP1005" i="60"/>
  <c r="CQ1005" i="60"/>
  <c r="CQ6" i="60"/>
  <c r="CP6" i="60"/>
  <c r="CO6" i="60"/>
  <c r="CN6" i="60"/>
  <c r="CM6" i="60"/>
  <c r="CL6" i="60"/>
  <c r="CK6" i="60"/>
  <c r="CJ6" i="60"/>
  <c r="CI6" i="60"/>
  <c r="CH6" i="60"/>
  <c r="CG6" i="60"/>
  <c r="CF6" i="60"/>
  <c r="CR7" i="60"/>
  <c r="CR8" i="60"/>
  <c r="CR9" i="60"/>
  <c r="CR10" i="60"/>
  <c r="CR11" i="60"/>
  <c r="CR12" i="60"/>
  <c r="CR13" i="60"/>
  <c r="CR14" i="60"/>
  <c r="CR15" i="60"/>
  <c r="CR16" i="60"/>
  <c r="CR17" i="60"/>
  <c r="CR18" i="60"/>
  <c r="CR19" i="60"/>
  <c r="CR20" i="60"/>
  <c r="CR21" i="60"/>
  <c r="CR22" i="60"/>
  <c r="CR23" i="60"/>
  <c r="CR24" i="60"/>
  <c r="CR25" i="60"/>
  <c r="CR26" i="60"/>
  <c r="CR27" i="60"/>
  <c r="CR28" i="60"/>
  <c r="CR29" i="60"/>
  <c r="CR30" i="60"/>
  <c r="CR31" i="60"/>
  <c r="CR32" i="60"/>
  <c r="CR33" i="60"/>
  <c r="CR34" i="60"/>
  <c r="CR35" i="60"/>
  <c r="CR36" i="60"/>
  <c r="CR37" i="60"/>
  <c r="CR38" i="60"/>
  <c r="CR39" i="60"/>
  <c r="CR40" i="60"/>
  <c r="CR41" i="60"/>
  <c r="CR42" i="60"/>
  <c r="CR43" i="60"/>
  <c r="CR44" i="60"/>
  <c r="CR45" i="60"/>
  <c r="CR46" i="60"/>
  <c r="CR47" i="60"/>
  <c r="CR48" i="60"/>
  <c r="CR49" i="60"/>
  <c r="CR50" i="60"/>
  <c r="CR51" i="60"/>
  <c r="CR52" i="60"/>
  <c r="CR53" i="60"/>
  <c r="CR54" i="60"/>
  <c r="CR55" i="60"/>
  <c r="CR56" i="60"/>
  <c r="CR57" i="60"/>
  <c r="CR58" i="60"/>
  <c r="CR59" i="60"/>
  <c r="CR60" i="60"/>
  <c r="CR61" i="60"/>
  <c r="CR62" i="60"/>
  <c r="CR63" i="60"/>
  <c r="CR64" i="60"/>
  <c r="CR65" i="60"/>
  <c r="CR66" i="60"/>
  <c r="CR67" i="60"/>
  <c r="CR68" i="60"/>
  <c r="CR69" i="60"/>
  <c r="CR70" i="60"/>
  <c r="CR71" i="60"/>
  <c r="CR72" i="60"/>
  <c r="CR73" i="60"/>
  <c r="CR74" i="60"/>
  <c r="CR75" i="60"/>
  <c r="CR76" i="60"/>
  <c r="CR77" i="60"/>
  <c r="CR78" i="60"/>
  <c r="CR79" i="60"/>
  <c r="CR80" i="60"/>
  <c r="CR81" i="60"/>
  <c r="CR82" i="60"/>
  <c r="CR83" i="60"/>
  <c r="CR84" i="60"/>
  <c r="CR85" i="60"/>
  <c r="CR86" i="60"/>
  <c r="CR87" i="60"/>
  <c r="CR88" i="60"/>
  <c r="CR89" i="60"/>
  <c r="CR90" i="60"/>
  <c r="CR91" i="60"/>
  <c r="CR92" i="60"/>
  <c r="CR93" i="60"/>
  <c r="CR94" i="60"/>
  <c r="CR95" i="60"/>
  <c r="CR96" i="60"/>
  <c r="CR97" i="60"/>
  <c r="CR98" i="60"/>
  <c r="CR99" i="60"/>
  <c r="CR100" i="60"/>
  <c r="CR101" i="60"/>
  <c r="CR102" i="60"/>
  <c r="CR103" i="60"/>
  <c r="CR104" i="60"/>
  <c r="CR105" i="60"/>
  <c r="CR106" i="60"/>
  <c r="CR107" i="60"/>
  <c r="CR108" i="60"/>
  <c r="CR109" i="60"/>
  <c r="CR110" i="60"/>
  <c r="CR111" i="60"/>
  <c r="CR112" i="60"/>
  <c r="CR113" i="60"/>
  <c r="CR114" i="60"/>
  <c r="CR115" i="60"/>
  <c r="CR116" i="60"/>
  <c r="CR117" i="60"/>
  <c r="CR118" i="60"/>
  <c r="CR119" i="60"/>
  <c r="CR120" i="60"/>
  <c r="CR121" i="60"/>
  <c r="CR122" i="60"/>
  <c r="CR123" i="60"/>
  <c r="CR124" i="60"/>
  <c r="CR125" i="60"/>
  <c r="CR126" i="60"/>
  <c r="CR127" i="60"/>
  <c r="CR128" i="60"/>
  <c r="CR129" i="60"/>
  <c r="CR130" i="60"/>
  <c r="CR131" i="60"/>
  <c r="CR132" i="60"/>
  <c r="CR133" i="60"/>
  <c r="CR134" i="60"/>
  <c r="CR135" i="60"/>
  <c r="CR136" i="60"/>
  <c r="CR137" i="60"/>
  <c r="CR138" i="60"/>
  <c r="CR139" i="60"/>
  <c r="CR140" i="60"/>
  <c r="CR141" i="60"/>
  <c r="CR142" i="60"/>
  <c r="CR143" i="60"/>
  <c r="CR144" i="60"/>
  <c r="CR145" i="60"/>
  <c r="CR146" i="60"/>
  <c r="CR147" i="60"/>
  <c r="CR148" i="60"/>
  <c r="CR149" i="60"/>
  <c r="CR150" i="60"/>
  <c r="CR151" i="60"/>
  <c r="CR152" i="60"/>
  <c r="CR153" i="60"/>
  <c r="CR154" i="60"/>
  <c r="CR155" i="60"/>
  <c r="CR156" i="60"/>
  <c r="CR157" i="60"/>
  <c r="CR158" i="60"/>
  <c r="CR159" i="60"/>
  <c r="CR160" i="60"/>
  <c r="CR161" i="60"/>
  <c r="CR162" i="60"/>
  <c r="CR163" i="60"/>
  <c r="CR164" i="60"/>
  <c r="CR165" i="60"/>
  <c r="CR166" i="60"/>
  <c r="CR167" i="60"/>
  <c r="CR168" i="60"/>
  <c r="CR169" i="60"/>
  <c r="CR170" i="60"/>
  <c r="CR171" i="60"/>
  <c r="CR172" i="60"/>
  <c r="CR173" i="60"/>
  <c r="CR174" i="60"/>
  <c r="CR175" i="60"/>
  <c r="CR176" i="60"/>
  <c r="CR177" i="60"/>
  <c r="CR178" i="60"/>
  <c r="CR179" i="60"/>
  <c r="CR180" i="60"/>
  <c r="CR181" i="60"/>
  <c r="CR182" i="60"/>
  <c r="CR183" i="60"/>
  <c r="CR184" i="60"/>
  <c r="CR185" i="60"/>
  <c r="CR186" i="60"/>
  <c r="CR187" i="60"/>
  <c r="CR188" i="60"/>
  <c r="CR189" i="60"/>
  <c r="CR190" i="60"/>
  <c r="CR191" i="60"/>
  <c r="CR192" i="60"/>
  <c r="CR193" i="60"/>
  <c r="CR194" i="60"/>
  <c r="CR195" i="60"/>
  <c r="CR196" i="60"/>
  <c r="CR197" i="60"/>
  <c r="CR198" i="60"/>
  <c r="CR199" i="60"/>
  <c r="CR200" i="60"/>
  <c r="CR201" i="60"/>
  <c r="CR202" i="60"/>
  <c r="CR203" i="60"/>
  <c r="CR204" i="60"/>
  <c r="CR205" i="60"/>
  <c r="CR206" i="60"/>
  <c r="CR207" i="60"/>
  <c r="CR208" i="60"/>
  <c r="CR209" i="60"/>
  <c r="CR210" i="60"/>
  <c r="CR211" i="60"/>
  <c r="CR212" i="60"/>
  <c r="CR213" i="60"/>
  <c r="CR214" i="60"/>
  <c r="CR215" i="60"/>
  <c r="CR216" i="60"/>
  <c r="CR217" i="60"/>
  <c r="CR218" i="60"/>
  <c r="CR219" i="60"/>
  <c r="CR220" i="60"/>
  <c r="CR221" i="60"/>
  <c r="CR222" i="60"/>
  <c r="CR223" i="60"/>
  <c r="CR224" i="60"/>
  <c r="CR225" i="60"/>
  <c r="CR226" i="60"/>
  <c r="CR227" i="60"/>
  <c r="CR228" i="60"/>
  <c r="CR229" i="60"/>
  <c r="CR230" i="60"/>
  <c r="CR231" i="60"/>
  <c r="CR232" i="60"/>
  <c r="CR233" i="60"/>
  <c r="CR234" i="60"/>
  <c r="CR235" i="60"/>
  <c r="CR236" i="60"/>
  <c r="CR237" i="60"/>
  <c r="CR238" i="60"/>
  <c r="CR239" i="60"/>
  <c r="CR240" i="60"/>
  <c r="CR241" i="60"/>
  <c r="CR242" i="60"/>
  <c r="CR243" i="60"/>
  <c r="CR244" i="60"/>
  <c r="CR245" i="60"/>
  <c r="CR246" i="60"/>
  <c r="CR247" i="60"/>
  <c r="CR248" i="60"/>
  <c r="CR249" i="60"/>
  <c r="CR250" i="60"/>
  <c r="CR251" i="60"/>
  <c r="CR252" i="60"/>
  <c r="CR253" i="60"/>
  <c r="CR254" i="60"/>
  <c r="CR255" i="60"/>
  <c r="CR256" i="60"/>
  <c r="CR257" i="60"/>
  <c r="CR258" i="60"/>
  <c r="CR259" i="60"/>
  <c r="CR260" i="60"/>
  <c r="CR261" i="60"/>
  <c r="CR262" i="60"/>
  <c r="CR263" i="60"/>
  <c r="CR264" i="60"/>
  <c r="CR265" i="60"/>
  <c r="CR266" i="60"/>
  <c r="CR267" i="60"/>
  <c r="CR268" i="60"/>
  <c r="CR269" i="60"/>
  <c r="CR270" i="60"/>
  <c r="CR271" i="60"/>
  <c r="CR272" i="60"/>
  <c r="CR273" i="60"/>
  <c r="CR274" i="60"/>
  <c r="CR275" i="60"/>
  <c r="CR276" i="60"/>
  <c r="CR277" i="60"/>
  <c r="CR278" i="60"/>
  <c r="CR279" i="60"/>
  <c r="CR280" i="60"/>
  <c r="CR281" i="60"/>
  <c r="CR282" i="60"/>
  <c r="CR283" i="60"/>
  <c r="CR284" i="60"/>
  <c r="CR285" i="60"/>
  <c r="CR286" i="60"/>
  <c r="CR287" i="60"/>
  <c r="CR288" i="60"/>
  <c r="CR289" i="60"/>
  <c r="CR290" i="60"/>
  <c r="CR291" i="60"/>
  <c r="CR292" i="60"/>
  <c r="CR293" i="60"/>
  <c r="CR294" i="60"/>
  <c r="CR295" i="60"/>
  <c r="CR296" i="60"/>
  <c r="CR297" i="60"/>
  <c r="CR298" i="60"/>
  <c r="CR299" i="60"/>
  <c r="CR300" i="60"/>
  <c r="CR301" i="60"/>
  <c r="CR302" i="60"/>
  <c r="CR303" i="60"/>
  <c r="CR304" i="60"/>
  <c r="CR305" i="60"/>
  <c r="CR306" i="60"/>
  <c r="CR307" i="60"/>
  <c r="CR308" i="60"/>
  <c r="CR309" i="60"/>
  <c r="CR310" i="60"/>
  <c r="CR311" i="60"/>
  <c r="CR312" i="60"/>
  <c r="CR313" i="60"/>
  <c r="CR314" i="60"/>
  <c r="CR315" i="60"/>
  <c r="CR316" i="60"/>
  <c r="CR317" i="60"/>
  <c r="CR318" i="60"/>
  <c r="CR319" i="60"/>
  <c r="CR320" i="60"/>
  <c r="CR321" i="60"/>
  <c r="CR322" i="60"/>
  <c r="CR323" i="60"/>
  <c r="CR324" i="60"/>
  <c r="CR325" i="60"/>
  <c r="CR326" i="60"/>
  <c r="CR327" i="60"/>
  <c r="CR328" i="60"/>
  <c r="CR329" i="60"/>
  <c r="CR330" i="60"/>
  <c r="CR331" i="60"/>
  <c r="CR332" i="60"/>
  <c r="CR333" i="60"/>
  <c r="CR334" i="60"/>
  <c r="CR335" i="60"/>
  <c r="CR336" i="60"/>
  <c r="CR337" i="60"/>
  <c r="CR338" i="60"/>
  <c r="CR339" i="60"/>
  <c r="CR340" i="60"/>
  <c r="CR341" i="60"/>
  <c r="CR342" i="60"/>
  <c r="CR343" i="60"/>
  <c r="CR344" i="60"/>
  <c r="CR345" i="60"/>
  <c r="CR346" i="60"/>
  <c r="CR347" i="60"/>
  <c r="CR348" i="60"/>
  <c r="CR349" i="60"/>
  <c r="CR350" i="60"/>
  <c r="CR351" i="60"/>
  <c r="CR352" i="60"/>
  <c r="CR353" i="60"/>
  <c r="CR354" i="60"/>
  <c r="CR355" i="60"/>
  <c r="CR356" i="60"/>
  <c r="CR357" i="60"/>
  <c r="CR358" i="60"/>
  <c r="CR359" i="60"/>
  <c r="CR360" i="60"/>
  <c r="CR361" i="60"/>
  <c r="CR362" i="60"/>
  <c r="CR363" i="60"/>
  <c r="CR364" i="60"/>
  <c r="CR365" i="60"/>
  <c r="CR366" i="60"/>
  <c r="CR367" i="60"/>
  <c r="CR368" i="60"/>
  <c r="CR369" i="60"/>
  <c r="CR370" i="60"/>
  <c r="CR371" i="60"/>
  <c r="CR372" i="60"/>
  <c r="CR373" i="60"/>
  <c r="CR374" i="60"/>
  <c r="CR375" i="60"/>
  <c r="CR376" i="60"/>
  <c r="CR377" i="60"/>
  <c r="CR378" i="60"/>
  <c r="CR379" i="60"/>
  <c r="CR380" i="60"/>
  <c r="CR381" i="60"/>
  <c r="CR382" i="60"/>
  <c r="CR383" i="60"/>
  <c r="CR384" i="60"/>
  <c r="CR385" i="60"/>
  <c r="CR386" i="60"/>
  <c r="CR387" i="60"/>
  <c r="CR388" i="60"/>
  <c r="CR389" i="60"/>
  <c r="CR390" i="60"/>
  <c r="CR391" i="60"/>
  <c r="CR392" i="60"/>
  <c r="CR393" i="60"/>
  <c r="CR394" i="60"/>
  <c r="CR395" i="60"/>
  <c r="CR396" i="60"/>
  <c r="CR397" i="60"/>
  <c r="CR398" i="60"/>
  <c r="CR399" i="60"/>
  <c r="CR400" i="60"/>
  <c r="CR401" i="60"/>
  <c r="CR402" i="60"/>
  <c r="CR403" i="60"/>
  <c r="CR404" i="60"/>
  <c r="CR405" i="60"/>
  <c r="CR406" i="60"/>
  <c r="CR407" i="60"/>
  <c r="CR408" i="60"/>
  <c r="CR409" i="60"/>
  <c r="CR410" i="60"/>
  <c r="CR411" i="60"/>
  <c r="CR412" i="60"/>
  <c r="CR413" i="60"/>
  <c r="CR414" i="60"/>
  <c r="CR415" i="60"/>
  <c r="CR416" i="60"/>
  <c r="CR417" i="60"/>
  <c r="CR418" i="60"/>
  <c r="CR419" i="60"/>
  <c r="CR420" i="60"/>
  <c r="CR421" i="60"/>
  <c r="CR422" i="60"/>
  <c r="CR423" i="60"/>
  <c r="CR424" i="60"/>
  <c r="CR425" i="60"/>
  <c r="CR426" i="60"/>
  <c r="CR427" i="60"/>
  <c r="CR428" i="60"/>
  <c r="CR429" i="60"/>
  <c r="CR430" i="60"/>
  <c r="CR431" i="60"/>
  <c r="CR432" i="60"/>
  <c r="CR433" i="60"/>
  <c r="CR434" i="60"/>
  <c r="CR435" i="60"/>
  <c r="CR436" i="60"/>
  <c r="CR437" i="60"/>
  <c r="CR438" i="60"/>
  <c r="CR439" i="60"/>
  <c r="CR440" i="60"/>
  <c r="CR441" i="60"/>
  <c r="CR442" i="60"/>
  <c r="CR443" i="60"/>
  <c r="CR444" i="60"/>
  <c r="CR445" i="60"/>
  <c r="CR446" i="60"/>
  <c r="CR447" i="60"/>
  <c r="CR448" i="60"/>
  <c r="CR449" i="60"/>
  <c r="CR450" i="60"/>
  <c r="CR451" i="60"/>
  <c r="CR452" i="60"/>
  <c r="CR453" i="60"/>
  <c r="CR454" i="60"/>
  <c r="CR455" i="60"/>
  <c r="CR456" i="60"/>
  <c r="CR457" i="60"/>
  <c r="CR458" i="60"/>
  <c r="CR459" i="60"/>
  <c r="CR460" i="60"/>
  <c r="CR461" i="60"/>
  <c r="CR462" i="60"/>
  <c r="CR463" i="60"/>
  <c r="CR464" i="60"/>
  <c r="CR465" i="60"/>
  <c r="CR466" i="60"/>
  <c r="CR467" i="60"/>
  <c r="CR468" i="60"/>
  <c r="CR469" i="60"/>
  <c r="CR470" i="60"/>
  <c r="CR471" i="60"/>
  <c r="CR472" i="60"/>
  <c r="CR473" i="60"/>
  <c r="CR474" i="60"/>
  <c r="CR475" i="60"/>
  <c r="CR476" i="60"/>
  <c r="CR477" i="60"/>
  <c r="CR478" i="60"/>
  <c r="CR479" i="60"/>
  <c r="CR480" i="60"/>
  <c r="CR481" i="60"/>
  <c r="CR482" i="60"/>
  <c r="CR483" i="60"/>
  <c r="CR484" i="60"/>
  <c r="CR485" i="60"/>
  <c r="CR486" i="60"/>
  <c r="CR487" i="60"/>
  <c r="CR488" i="60"/>
  <c r="CR489" i="60"/>
  <c r="CR490" i="60"/>
  <c r="CR491" i="60"/>
  <c r="CR492" i="60"/>
  <c r="CR493" i="60"/>
  <c r="CR494" i="60"/>
  <c r="CR495" i="60"/>
  <c r="CR496" i="60"/>
  <c r="CR497" i="60"/>
  <c r="CR498" i="60"/>
  <c r="CR499" i="60"/>
  <c r="CR500" i="60"/>
  <c r="CR501" i="60"/>
  <c r="CR502" i="60"/>
  <c r="CR503" i="60"/>
  <c r="CR504" i="60"/>
  <c r="CR505" i="60"/>
  <c r="CR506" i="60"/>
  <c r="CR507" i="60"/>
  <c r="CR508" i="60"/>
  <c r="CR509" i="60"/>
  <c r="CR510" i="60"/>
  <c r="CR511" i="60"/>
  <c r="CR512" i="60"/>
  <c r="CR513" i="60"/>
  <c r="CR514" i="60"/>
  <c r="CR515" i="60"/>
  <c r="CR516" i="60"/>
  <c r="CR517" i="60"/>
  <c r="CR518" i="60"/>
  <c r="CR519" i="60"/>
  <c r="CR520" i="60"/>
  <c r="CR521" i="60"/>
  <c r="CR522" i="60"/>
  <c r="CR523" i="60"/>
  <c r="CR524" i="60"/>
  <c r="CR525" i="60"/>
  <c r="CR526" i="60"/>
  <c r="CR527" i="60"/>
  <c r="CR528" i="60"/>
  <c r="CR529" i="60"/>
  <c r="CR530" i="60"/>
  <c r="CR531" i="60"/>
  <c r="CR532" i="60"/>
  <c r="CR533" i="60"/>
  <c r="CR534" i="60"/>
  <c r="CR535" i="60"/>
  <c r="CR536" i="60"/>
  <c r="CR537" i="60"/>
  <c r="CR538" i="60"/>
  <c r="CR539" i="60"/>
  <c r="CR540" i="60"/>
  <c r="CR541" i="60"/>
  <c r="CR542" i="60"/>
  <c r="CR543" i="60"/>
  <c r="CR544" i="60"/>
  <c r="CR545" i="60"/>
  <c r="CR546" i="60"/>
  <c r="CR547" i="60"/>
  <c r="CR548" i="60"/>
  <c r="CR549" i="60"/>
  <c r="CR550" i="60"/>
  <c r="CR551" i="60"/>
  <c r="CR552" i="60"/>
  <c r="CR553" i="60"/>
  <c r="CR554" i="60"/>
  <c r="CR555" i="60"/>
  <c r="CR556" i="60"/>
  <c r="CR557" i="60"/>
  <c r="CR558" i="60"/>
  <c r="CR559" i="60"/>
  <c r="CR560" i="60"/>
  <c r="CR561" i="60"/>
  <c r="CR562" i="60"/>
  <c r="CR563" i="60"/>
  <c r="CR564" i="60"/>
  <c r="CR565" i="60"/>
  <c r="CR566" i="60"/>
  <c r="CR567" i="60"/>
  <c r="CR568" i="60"/>
  <c r="CR569" i="60"/>
  <c r="CR570" i="60"/>
  <c r="CR571" i="60"/>
  <c r="CR572" i="60"/>
  <c r="CR573" i="60"/>
  <c r="CR574" i="60"/>
  <c r="CR575" i="60"/>
  <c r="CR576" i="60"/>
  <c r="CR577" i="60"/>
  <c r="CR578" i="60"/>
  <c r="CR579" i="60"/>
  <c r="CR580" i="60"/>
  <c r="CR581" i="60"/>
  <c r="CR582" i="60"/>
  <c r="CR583" i="60"/>
  <c r="CR584" i="60"/>
  <c r="CR585" i="60"/>
  <c r="CR586" i="60"/>
  <c r="CR587" i="60"/>
  <c r="CR588" i="60"/>
  <c r="CR589" i="60"/>
  <c r="CR590" i="60"/>
  <c r="CR591" i="60"/>
  <c r="CR592" i="60"/>
  <c r="CR593" i="60"/>
  <c r="CR594" i="60"/>
  <c r="CR595" i="60"/>
  <c r="CR596" i="60"/>
  <c r="CR597" i="60"/>
  <c r="CR598" i="60"/>
  <c r="CR599" i="60"/>
  <c r="CR600" i="60"/>
  <c r="CR601" i="60"/>
  <c r="CR602" i="60"/>
  <c r="CR603" i="60"/>
  <c r="CR604" i="60"/>
  <c r="CR605" i="60"/>
  <c r="CR606" i="60"/>
  <c r="CR607" i="60"/>
  <c r="CR608" i="60"/>
  <c r="CR609" i="60"/>
  <c r="CR610" i="60"/>
  <c r="CR611" i="60"/>
  <c r="CR612" i="60"/>
  <c r="CR613" i="60"/>
  <c r="CR614" i="60"/>
  <c r="CR615" i="60"/>
  <c r="CR616" i="60"/>
  <c r="CR617" i="60"/>
  <c r="CR618" i="60"/>
  <c r="CR619" i="60"/>
  <c r="CR620" i="60"/>
  <c r="CR621" i="60"/>
  <c r="CR622" i="60"/>
  <c r="CR623" i="60"/>
  <c r="CR624" i="60"/>
  <c r="CR625" i="60"/>
  <c r="CR626" i="60"/>
  <c r="CR627" i="60"/>
  <c r="CR628" i="60"/>
  <c r="CR629" i="60"/>
  <c r="CR630" i="60"/>
  <c r="CR631" i="60"/>
  <c r="CR632" i="60"/>
  <c r="CR633" i="60"/>
  <c r="CR634" i="60"/>
  <c r="CR635" i="60"/>
  <c r="CR636" i="60"/>
  <c r="CR637" i="60"/>
  <c r="CR638" i="60"/>
  <c r="CR639" i="60"/>
  <c r="CR640" i="60"/>
  <c r="CR641" i="60"/>
  <c r="CR642" i="60"/>
  <c r="CR643" i="60"/>
  <c r="CR644" i="60"/>
  <c r="CR645" i="60"/>
  <c r="CR646" i="60"/>
  <c r="CR647" i="60"/>
  <c r="CR648" i="60"/>
  <c r="CR649" i="60"/>
  <c r="CR650" i="60"/>
  <c r="CR651" i="60"/>
  <c r="CR652" i="60"/>
  <c r="CR653" i="60"/>
  <c r="CR654" i="60"/>
  <c r="CR655" i="60"/>
  <c r="CR656" i="60"/>
  <c r="CR657" i="60"/>
  <c r="CR658" i="60"/>
  <c r="CR659" i="60"/>
  <c r="CR660" i="60"/>
  <c r="CR661" i="60"/>
  <c r="CR662" i="60"/>
  <c r="CR663" i="60"/>
  <c r="CR664" i="60"/>
  <c r="CR665" i="60"/>
  <c r="CR666" i="60"/>
  <c r="CR667" i="60"/>
  <c r="CR668" i="60"/>
  <c r="CR669" i="60"/>
  <c r="CR670" i="60"/>
  <c r="CR671" i="60"/>
  <c r="CR672" i="60"/>
  <c r="CR673" i="60"/>
  <c r="CR674" i="60"/>
  <c r="CR675" i="60"/>
  <c r="CR676" i="60"/>
  <c r="CR677" i="60"/>
  <c r="CR678" i="60"/>
  <c r="CR679" i="60"/>
  <c r="CR680" i="60"/>
  <c r="CR681" i="60"/>
  <c r="CR682" i="60"/>
  <c r="CR683" i="60"/>
  <c r="CR684" i="60"/>
  <c r="CR685" i="60"/>
  <c r="CR686" i="60"/>
  <c r="CR687" i="60"/>
  <c r="CR688" i="60"/>
  <c r="CR689" i="60"/>
  <c r="CR690" i="60"/>
  <c r="CR691" i="60"/>
  <c r="CR692" i="60"/>
  <c r="CR693" i="60"/>
  <c r="CR694" i="60"/>
  <c r="CR695" i="60"/>
  <c r="CR696" i="60"/>
  <c r="CR697" i="60"/>
  <c r="CR698" i="60"/>
  <c r="CR699" i="60"/>
  <c r="CR700" i="60"/>
  <c r="CR701" i="60"/>
  <c r="CR702" i="60"/>
  <c r="CR703" i="60"/>
  <c r="CR704" i="60"/>
  <c r="CR705" i="60"/>
  <c r="CR706" i="60"/>
  <c r="CR707" i="60"/>
  <c r="CR708" i="60"/>
  <c r="CR709" i="60"/>
  <c r="CR710" i="60"/>
  <c r="CR711" i="60"/>
  <c r="CR712" i="60"/>
  <c r="CR713" i="60"/>
  <c r="CR714" i="60"/>
  <c r="CR715" i="60"/>
  <c r="CR716" i="60"/>
  <c r="CR717" i="60"/>
  <c r="CR718" i="60"/>
  <c r="CR719" i="60"/>
  <c r="CR720" i="60"/>
  <c r="CR721" i="60"/>
  <c r="CR722" i="60"/>
  <c r="CR723" i="60"/>
  <c r="CR724" i="60"/>
  <c r="CR725" i="60"/>
  <c r="CR726" i="60"/>
  <c r="CR727" i="60"/>
  <c r="CR728" i="60"/>
  <c r="CR729" i="60"/>
  <c r="CR730" i="60"/>
  <c r="CR731" i="60"/>
  <c r="CR732" i="60"/>
  <c r="CR733" i="60"/>
  <c r="CR734" i="60"/>
  <c r="CR735" i="60"/>
  <c r="CR736" i="60"/>
  <c r="CR737" i="60"/>
  <c r="CR738" i="60"/>
  <c r="CR739" i="60"/>
  <c r="CR740" i="60"/>
  <c r="CR741" i="60"/>
  <c r="CR742" i="60"/>
  <c r="CR743" i="60"/>
  <c r="CR744" i="60"/>
  <c r="CR745" i="60"/>
  <c r="CR746" i="60"/>
  <c r="CR747" i="60"/>
  <c r="CR748" i="60"/>
  <c r="CR749" i="60"/>
  <c r="CR750" i="60"/>
  <c r="CR751" i="60"/>
  <c r="CR752" i="60"/>
  <c r="CR753" i="60"/>
  <c r="CR754" i="60"/>
  <c r="CR755" i="60"/>
  <c r="CR756" i="60"/>
  <c r="CR757" i="60"/>
  <c r="CR758" i="60"/>
  <c r="CR759" i="60"/>
  <c r="CR760" i="60"/>
  <c r="CR761" i="60"/>
  <c r="CR762" i="60"/>
  <c r="CR763" i="60"/>
  <c r="CR764" i="60"/>
  <c r="CR765" i="60"/>
  <c r="CR766" i="60"/>
  <c r="CR767" i="60"/>
  <c r="CR768" i="60"/>
  <c r="CR769" i="60"/>
  <c r="CR770" i="60"/>
  <c r="CR771" i="60"/>
  <c r="CR772" i="60"/>
  <c r="CR773" i="60"/>
  <c r="CR774" i="60"/>
  <c r="CR775" i="60"/>
  <c r="CR776" i="60"/>
  <c r="CR777" i="60"/>
  <c r="CR778" i="60"/>
  <c r="CR779" i="60"/>
  <c r="CR780" i="60"/>
  <c r="CR781" i="60"/>
  <c r="CR782" i="60"/>
  <c r="CR783" i="60"/>
  <c r="CR784" i="60"/>
  <c r="CR785" i="60"/>
  <c r="CR786" i="60"/>
  <c r="CR787" i="60"/>
  <c r="CR788" i="60"/>
  <c r="CR789" i="60"/>
  <c r="CR790" i="60"/>
  <c r="CR791" i="60"/>
  <c r="CR792" i="60"/>
  <c r="CR793" i="60"/>
  <c r="CR794" i="60"/>
  <c r="CR795" i="60"/>
  <c r="CR796" i="60"/>
  <c r="CR797" i="60"/>
  <c r="CR798" i="60"/>
  <c r="CR799" i="60"/>
  <c r="CR800" i="60"/>
  <c r="CR801" i="60"/>
  <c r="CR802" i="60"/>
  <c r="CR803" i="60"/>
  <c r="CR804" i="60"/>
  <c r="CR805" i="60"/>
  <c r="CR806" i="60"/>
  <c r="CR807" i="60"/>
  <c r="CR808" i="60"/>
  <c r="CR809" i="60"/>
  <c r="CR810" i="60"/>
  <c r="CR811" i="60"/>
  <c r="CR812" i="60"/>
  <c r="CR813" i="60"/>
  <c r="CR814" i="60"/>
  <c r="CR815" i="60"/>
  <c r="CR816" i="60"/>
  <c r="CR817" i="60"/>
  <c r="CR818" i="60"/>
  <c r="CR819" i="60"/>
  <c r="CR820" i="60"/>
  <c r="CR821" i="60"/>
  <c r="CR822" i="60"/>
  <c r="CR823" i="60"/>
  <c r="CR824" i="60"/>
  <c r="CR825" i="60"/>
  <c r="CR826" i="60"/>
  <c r="CR827" i="60"/>
  <c r="CR828" i="60"/>
  <c r="CR829" i="60"/>
  <c r="CR830" i="60"/>
  <c r="CR831" i="60"/>
  <c r="CR832" i="60"/>
  <c r="CR833" i="60"/>
  <c r="CR834" i="60"/>
  <c r="CR835" i="60"/>
  <c r="CR836" i="60"/>
  <c r="CR837" i="60"/>
  <c r="CR838" i="60"/>
  <c r="CR839" i="60"/>
  <c r="CR840" i="60"/>
  <c r="CR841" i="60"/>
  <c r="CR842" i="60"/>
  <c r="CR843" i="60"/>
  <c r="CR844" i="60"/>
  <c r="CR845" i="60"/>
  <c r="CR846" i="60"/>
  <c r="CR847" i="60"/>
  <c r="CR848" i="60"/>
  <c r="CR849" i="60"/>
  <c r="CR850" i="60"/>
  <c r="CR851" i="60"/>
  <c r="CR852" i="60"/>
  <c r="CR853" i="60"/>
  <c r="CR854" i="60"/>
  <c r="CR855" i="60"/>
  <c r="CR856" i="60"/>
  <c r="CR857" i="60"/>
  <c r="CR858" i="60"/>
  <c r="CR859" i="60"/>
  <c r="CR860" i="60"/>
  <c r="CR861" i="60"/>
  <c r="CR862" i="60"/>
  <c r="CR863" i="60"/>
  <c r="CR864" i="60"/>
  <c r="CR865" i="60"/>
  <c r="CR866" i="60"/>
  <c r="CR867" i="60"/>
  <c r="CR868" i="60"/>
  <c r="CR869" i="60"/>
  <c r="CR870" i="60"/>
  <c r="CR871" i="60"/>
  <c r="CR872" i="60"/>
  <c r="CR873" i="60"/>
  <c r="CR874" i="60"/>
  <c r="CR875" i="60"/>
  <c r="CR876" i="60"/>
  <c r="CR877" i="60"/>
  <c r="CR878" i="60"/>
  <c r="CR879" i="60"/>
  <c r="CR880" i="60"/>
  <c r="CR881" i="60"/>
  <c r="CR882" i="60"/>
  <c r="CR883" i="60"/>
  <c r="CR884" i="60"/>
  <c r="CR885" i="60"/>
  <c r="CR886" i="60"/>
  <c r="CR887" i="60"/>
  <c r="CR888" i="60"/>
  <c r="CR889" i="60"/>
  <c r="CR890" i="60"/>
  <c r="CR891" i="60"/>
  <c r="CR892" i="60"/>
  <c r="CR893" i="60"/>
  <c r="CR894" i="60"/>
  <c r="CR895" i="60"/>
  <c r="CR896" i="60"/>
  <c r="CR897" i="60"/>
  <c r="CR898" i="60"/>
  <c r="CR899" i="60"/>
  <c r="CR900" i="60"/>
  <c r="CR901" i="60"/>
  <c r="CR902" i="60"/>
  <c r="CR903" i="60"/>
  <c r="CR904" i="60"/>
  <c r="CR905" i="60"/>
  <c r="CR906" i="60"/>
  <c r="CR907" i="60"/>
  <c r="CR908" i="60"/>
  <c r="CR909" i="60"/>
  <c r="CR910" i="60"/>
  <c r="CR911" i="60"/>
  <c r="CR912" i="60"/>
  <c r="CR913" i="60"/>
  <c r="CR914" i="60"/>
  <c r="CR915" i="60"/>
  <c r="CR916" i="60"/>
  <c r="CR917" i="60"/>
  <c r="CR918" i="60"/>
  <c r="CR919" i="60"/>
  <c r="CR920" i="60"/>
  <c r="CR921" i="60"/>
  <c r="CR922" i="60"/>
  <c r="CR923" i="60"/>
  <c r="CR924" i="60"/>
  <c r="CR925" i="60"/>
  <c r="CR926" i="60"/>
  <c r="CR927" i="60"/>
  <c r="CR928" i="60"/>
  <c r="CR929" i="60"/>
  <c r="CR930" i="60"/>
  <c r="CR931" i="60"/>
  <c r="CR932" i="60"/>
  <c r="CR933" i="60"/>
  <c r="CR934" i="60"/>
  <c r="CR935" i="60"/>
  <c r="CR936" i="60"/>
  <c r="CR937" i="60"/>
  <c r="CR938" i="60"/>
  <c r="CR939" i="60"/>
  <c r="CR940" i="60"/>
  <c r="CR941" i="60"/>
  <c r="CR942" i="60"/>
  <c r="CR943" i="60"/>
  <c r="CR944" i="60"/>
  <c r="CR945" i="60"/>
  <c r="CR946" i="60"/>
  <c r="CR947" i="60"/>
  <c r="CR948" i="60"/>
  <c r="CR949" i="60"/>
  <c r="CR950" i="60"/>
  <c r="CR951" i="60"/>
  <c r="CR952" i="60"/>
  <c r="CR953" i="60"/>
  <c r="CR954" i="60"/>
  <c r="CR955" i="60"/>
  <c r="CR956" i="60"/>
  <c r="CR957" i="60"/>
  <c r="CR958" i="60"/>
  <c r="CR959" i="60"/>
  <c r="CR960" i="60"/>
  <c r="CR961" i="60"/>
  <c r="CR962" i="60"/>
  <c r="CR963" i="60"/>
  <c r="CR964" i="60"/>
  <c r="CR965" i="60"/>
  <c r="CR966" i="60"/>
  <c r="CR967" i="60"/>
  <c r="CR968" i="60"/>
  <c r="CR969" i="60"/>
  <c r="CR970" i="60"/>
  <c r="CR971" i="60"/>
  <c r="CR972" i="60"/>
  <c r="CR973" i="60"/>
  <c r="CR974" i="60"/>
  <c r="CR975" i="60"/>
  <c r="CR976" i="60"/>
  <c r="CR977" i="60"/>
  <c r="CR978" i="60"/>
  <c r="CR979" i="60"/>
  <c r="CR980" i="60"/>
  <c r="CR981" i="60"/>
  <c r="CR982" i="60"/>
  <c r="CR983" i="60"/>
  <c r="CR984" i="60"/>
  <c r="CR985" i="60"/>
  <c r="CR986" i="60"/>
  <c r="CR987" i="60"/>
  <c r="CR988" i="60"/>
  <c r="CR989" i="60"/>
  <c r="CR990" i="60"/>
  <c r="CR991" i="60"/>
  <c r="CR992" i="60"/>
  <c r="CR993" i="60"/>
  <c r="CR994" i="60"/>
  <c r="CR995" i="60"/>
  <c r="CR996" i="60"/>
  <c r="CR997" i="60"/>
  <c r="CR998" i="60"/>
  <c r="CR999" i="60"/>
  <c r="CR1000" i="60"/>
  <c r="CR1001" i="60"/>
  <c r="CR1002" i="60"/>
  <c r="CR1003" i="60"/>
  <c r="CR1004" i="60"/>
  <c r="CR1005" i="60"/>
  <c r="CR6" i="60"/>
  <c r="P6" i="63"/>
  <c r="P7" i="63"/>
  <c r="P8" i="63"/>
  <c r="Q5" i="60"/>
  <c r="Y5" i="63"/>
  <c r="P5" i="60"/>
  <c r="X5" i="63"/>
  <c r="O5" i="60"/>
  <c r="W5" i="63"/>
  <c r="T5" i="63"/>
  <c r="S5" i="63"/>
  <c r="R5" i="63"/>
  <c r="P17" i="74"/>
  <c r="P16" i="74"/>
  <c r="P15" i="74"/>
  <c r="P14" i="74"/>
  <c r="P13" i="74"/>
  <c r="P12" i="74"/>
  <c r="P11" i="74"/>
  <c r="P10" i="74"/>
  <c r="P9" i="74"/>
  <c r="P8" i="74"/>
  <c r="O10" i="64"/>
  <c r="N10" i="64"/>
  <c r="M10" i="64"/>
  <c r="L10" i="64"/>
  <c r="K10" i="64"/>
  <c r="J10" i="64"/>
  <c r="I10" i="64"/>
  <c r="H10" i="64"/>
  <c r="G10" i="64"/>
  <c r="F10" i="64"/>
  <c r="E10" i="64"/>
  <c r="D10" i="64"/>
  <c r="O6" i="64"/>
  <c r="N6" i="64"/>
  <c r="M6" i="64"/>
  <c r="L6" i="64"/>
  <c r="K6" i="64"/>
  <c r="J6" i="64"/>
  <c r="I6" i="64"/>
  <c r="H6" i="64"/>
  <c r="G6" i="64"/>
  <c r="F6" i="64"/>
  <c r="E6" i="64"/>
  <c r="D6" i="64"/>
  <c r="F7" i="61"/>
  <c r="F6" i="61"/>
  <c r="E7" i="61"/>
  <c r="E6" i="61"/>
  <c r="P7" i="64"/>
  <c r="P8" i="64"/>
  <c r="P9" i="64"/>
  <c r="P10" i="64"/>
  <c r="P11" i="64"/>
  <c r="P6" i="64"/>
  <c r="AC7" i="63"/>
  <c r="AC8" i="63"/>
  <c r="AC9" i="63"/>
  <c r="AC10" i="63"/>
  <c r="AC11" i="63"/>
  <c r="AC6" i="63"/>
  <c r="Q8" i="62"/>
  <c r="Q7" i="62"/>
  <c r="P8" i="62"/>
  <c r="P7" i="62"/>
  <c r="V5" i="62"/>
  <c r="P5" i="62"/>
  <c r="T6" i="62"/>
  <c r="T7" i="62"/>
  <c r="T8" i="62"/>
  <c r="T9" i="62"/>
  <c r="T10" i="62"/>
  <c r="T11" i="62"/>
  <c r="T12" i="62"/>
  <c r="T13" i="62"/>
  <c r="T14" i="62"/>
  <c r="T15" i="62"/>
  <c r="T16" i="62"/>
  <c r="T17" i="62"/>
  <c r="T18" i="62"/>
  <c r="T19" i="62"/>
  <c r="T20" i="62"/>
  <c r="T21" i="62"/>
  <c r="T22" i="62"/>
  <c r="T23" i="62"/>
  <c r="T24" i="62"/>
  <c r="T25" i="62"/>
  <c r="T26" i="62"/>
  <c r="T27" i="62"/>
  <c r="T28" i="62"/>
  <c r="T29" i="62"/>
  <c r="T30" i="62"/>
  <c r="T31" i="62"/>
  <c r="T32" i="62"/>
  <c r="T33" i="62"/>
  <c r="T34" i="62"/>
  <c r="T35" i="62"/>
  <c r="T36" i="62"/>
  <c r="T37" i="62"/>
  <c r="T38" i="62"/>
  <c r="T39" i="62"/>
  <c r="T40" i="62"/>
  <c r="T41" i="62"/>
  <c r="T42" i="62"/>
  <c r="T43" i="62"/>
  <c r="T44" i="62"/>
  <c r="T45" i="62"/>
  <c r="T46" i="62"/>
  <c r="T47" i="62"/>
  <c r="T48" i="62"/>
  <c r="T49" i="62"/>
  <c r="T50" i="62"/>
  <c r="T51" i="62"/>
  <c r="T52" i="62"/>
  <c r="T53" i="62"/>
  <c r="T54" i="62"/>
  <c r="T55" i="62"/>
  <c r="T56" i="62"/>
  <c r="T57" i="62"/>
  <c r="T58" i="62"/>
  <c r="T59" i="62"/>
  <c r="T60" i="62"/>
  <c r="T61" i="62"/>
  <c r="T62" i="62"/>
  <c r="T63" i="62"/>
  <c r="T64" i="62"/>
  <c r="T65" i="62"/>
  <c r="T66" i="62"/>
  <c r="T67" i="62"/>
  <c r="T68" i="62"/>
  <c r="T69" i="62"/>
  <c r="T70" i="62"/>
  <c r="T71" i="62"/>
  <c r="T72" i="62"/>
  <c r="T73" i="62"/>
  <c r="T74" i="62"/>
  <c r="T75" i="62"/>
  <c r="T76" i="62"/>
  <c r="T77" i="62"/>
  <c r="T78" i="62"/>
  <c r="T79" i="62"/>
  <c r="T80" i="62"/>
  <c r="T81" i="62"/>
  <c r="T82" i="62"/>
  <c r="T83" i="62"/>
  <c r="T84" i="62"/>
  <c r="T85" i="62"/>
  <c r="T86" i="62"/>
  <c r="T87" i="62"/>
  <c r="T88" i="62"/>
  <c r="T89" i="62"/>
  <c r="T90" i="62"/>
  <c r="T91" i="62"/>
  <c r="T92" i="62"/>
  <c r="T93" i="62"/>
  <c r="T94" i="62"/>
  <c r="T95" i="62"/>
  <c r="T96" i="62"/>
  <c r="T97" i="62"/>
  <c r="T98" i="62"/>
  <c r="T99" i="62"/>
  <c r="T100" i="62"/>
  <c r="T101" i="62"/>
  <c r="T102" i="62"/>
  <c r="T103" i="62"/>
  <c r="T104" i="62"/>
  <c r="T105" i="62"/>
  <c r="T106" i="62"/>
  <c r="T5" i="62"/>
  <c r="Q6" i="62"/>
  <c r="P6" i="62"/>
  <c r="G5" i="56"/>
  <c r="F5" i="56"/>
  <c r="E5" i="56"/>
</calcChain>
</file>

<file path=xl/sharedStrings.xml><?xml version="1.0" encoding="utf-8"?>
<sst xmlns="http://schemas.openxmlformats.org/spreadsheetml/2006/main" count="13416" uniqueCount="324">
  <si>
    <t>Passo 1</t>
  </si>
  <si>
    <t>Passo 2</t>
  </si>
  <si>
    <t>Passo 3</t>
  </si>
  <si>
    <t>Passo 4</t>
  </si>
  <si>
    <t>Passo 5</t>
  </si>
  <si>
    <t>IMPORTANTE: SIGA O PASSO A PASSO DE PREENCHIMENTO</t>
  </si>
  <si>
    <t>1. Como desbloquear as abas da planilha?</t>
  </si>
  <si>
    <t>2. Como inserir a logo da minha empresa?</t>
  </si>
  <si>
    <t>3. Como adicionar mais linhas nos lançamentos?</t>
  </si>
  <si>
    <t>4. Como redimensiono uma coluna ou linha da planilha?</t>
  </si>
  <si>
    <t>Com a planilha desbloqueada(ver pergunta 1), clique sobre o número da linha com o botão diretiro e escolha a opção altura da linha no caso das linhas ou na letra da coluna com o botão direito e escolha a opção largura da coluna no caso de colunas.</t>
  </si>
  <si>
    <t>6. Como mudo a moeda da planilha?</t>
  </si>
  <si>
    <t>5. Como faço para usar as listas de seleção dos dashboards no Mac?</t>
  </si>
  <si>
    <t xml:space="preserve">Para usar a qualquer lista em uma caixa de combinação (caixa para seleção dos meses ou do plano de contas) no Excel para Mac, basta clicar e pressionar na caixa, escolher o item desejado e soltar o botão. Se você tentar dar apenas um clique, a lista não funcionará. </t>
  </si>
  <si>
    <t>Passo 6</t>
  </si>
  <si>
    <t>Fatores de segmentação de clientes</t>
  </si>
  <si>
    <t>Fator 1</t>
  </si>
  <si>
    <t>Área de interesse</t>
  </si>
  <si>
    <t>Fator 2</t>
  </si>
  <si>
    <t>Localização geográfica</t>
  </si>
  <si>
    <t>Fator 3</t>
  </si>
  <si>
    <t>Ramo de atividade</t>
  </si>
  <si>
    <t>Fator 4</t>
  </si>
  <si>
    <t>Idade</t>
  </si>
  <si>
    <t>Fator 5</t>
  </si>
  <si>
    <t>Seu ciclo de vendas envolve
 mais de um contato?</t>
  </si>
  <si>
    <t>Etapa 1</t>
  </si>
  <si>
    <t>1º Contato</t>
  </si>
  <si>
    <t>Etapa 2</t>
  </si>
  <si>
    <t>Negociação da venda</t>
  </si>
  <si>
    <t>Etapa 3</t>
  </si>
  <si>
    <t>Confirmação dos dados cadastrais</t>
  </si>
  <si>
    <t>Etapa 4</t>
  </si>
  <si>
    <t>Venda concluída</t>
  </si>
  <si>
    <t>Etapa 5</t>
  </si>
  <si>
    <t>Entrega do produto</t>
  </si>
  <si>
    <t>Etapa 6</t>
  </si>
  <si>
    <t>Contato pós venda</t>
  </si>
  <si>
    <t>Etapa 7</t>
  </si>
  <si>
    <t>Etapa 8</t>
  </si>
  <si>
    <t>Etapa 9</t>
  </si>
  <si>
    <t>Etapa 10</t>
  </si>
  <si>
    <t>Perfil</t>
  </si>
  <si>
    <t>Observações</t>
  </si>
  <si>
    <t>Cliente Exporádico</t>
  </si>
  <si>
    <t>Cliente Regular</t>
  </si>
  <si>
    <t>Cliente Fiel</t>
  </si>
  <si>
    <t>Cliente Antigo</t>
  </si>
  <si>
    <t>Não Cliente</t>
  </si>
  <si>
    <t>Cadastro de indicações</t>
  </si>
  <si>
    <t>Indicação</t>
  </si>
  <si>
    <t>Site</t>
  </si>
  <si>
    <t>Propaganda paga</t>
  </si>
  <si>
    <t>Folder</t>
  </si>
  <si>
    <t>Google</t>
  </si>
  <si>
    <t>Redes sociais</t>
  </si>
  <si>
    <t>Localização Geográfica</t>
  </si>
  <si>
    <t>Acre (AC)</t>
  </si>
  <si>
    <t>Alagoas (AL)</t>
  </si>
  <si>
    <t>Amapá (AP)</t>
  </si>
  <si>
    <t>Amazonas (AM)</t>
  </si>
  <si>
    <t>Bahia (BA)</t>
  </si>
  <si>
    <t>Ceará (CE)</t>
  </si>
  <si>
    <t>Distrito Federal (DF)</t>
  </si>
  <si>
    <t>Espírito Santo (ES)</t>
  </si>
  <si>
    <t>Goiás (GO)</t>
  </si>
  <si>
    <t>Maranhão (MA)</t>
  </si>
  <si>
    <t>Mato Grosso (MT)</t>
  </si>
  <si>
    <t>Mato Grosso do Sul (MS)</t>
  </si>
  <si>
    <t>Minas Gerais (MG)</t>
  </si>
  <si>
    <t>Pará (PA) </t>
  </si>
  <si>
    <t>Paraíba (PB)</t>
  </si>
  <si>
    <t>Paraná (PR)</t>
  </si>
  <si>
    <t>Pernambuco (PE)</t>
  </si>
  <si>
    <t>Piauí (PI)</t>
  </si>
  <si>
    <t>Rio de Janeiro (RJ)</t>
  </si>
  <si>
    <t>Rio Grande do Norte (RN)</t>
  </si>
  <si>
    <t>Rio Grande do Sul (RS)</t>
  </si>
  <si>
    <t>Rondônia (RO)</t>
  </si>
  <si>
    <t>Roraima (RR)</t>
  </si>
  <si>
    <t>Santa Catarina (SC)</t>
  </si>
  <si>
    <t>São Paulo (SP)</t>
  </si>
  <si>
    <t>Sergipe (SE)</t>
  </si>
  <si>
    <t>Tocantins (TO)</t>
  </si>
  <si>
    <t>Informações adicionais ou nome do contato</t>
  </si>
  <si>
    <t>Data de cadastro</t>
  </si>
  <si>
    <t>Como conheceu</t>
  </si>
  <si>
    <t>Telefone</t>
  </si>
  <si>
    <t>E-mail</t>
  </si>
  <si>
    <t>Localidade</t>
  </si>
  <si>
    <t>Valor total
comprado</t>
  </si>
  <si>
    <t>Marketing</t>
  </si>
  <si>
    <t>Varejo</t>
  </si>
  <si>
    <t>Atacado</t>
  </si>
  <si>
    <t>Tecnologia</t>
  </si>
  <si>
    <t>Sul</t>
  </si>
  <si>
    <t>Sudeste</t>
  </si>
  <si>
    <t>Norte</t>
  </si>
  <si>
    <t>Nordeste</t>
  </si>
  <si>
    <t>Centro-Oeste</t>
  </si>
  <si>
    <t>e-commerce</t>
  </si>
  <si>
    <t>Vestuário</t>
  </si>
  <si>
    <t>Informática</t>
  </si>
  <si>
    <t>18 a 21 anos</t>
  </si>
  <si>
    <t>22 a 30 anos</t>
  </si>
  <si>
    <t>31 a 40 anos</t>
  </si>
  <si>
    <t>41 a 50 anos</t>
  </si>
  <si>
    <t>51 a 60 anos</t>
  </si>
  <si>
    <t>Mais de 60 anos</t>
  </si>
  <si>
    <t>Cliente 1</t>
  </si>
  <si>
    <t>Contato 1</t>
  </si>
  <si>
    <t>Cliente 2</t>
  </si>
  <si>
    <t>Contato 2</t>
  </si>
  <si>
    <t>Cliente 3</t>
  </si>
  <si>
    <t>Contato 3</t>
  </si>
  <si>
    <t>Cliente 4</t>
  </si>
  <si>
    <t>Contato 4</t>
  </si>
  <si>
    <t>Cliente 5</t>
  </si>
  <si>
    <t>Contato 5</t>
  </si>
  <si>
    <t>Cliente 6</t>
  </si>
  <si>
    <t>Contato 6</t>
  </si>
  <si>
    <t>Cliente 7</t>
  </si>
  <si>
    <t>Contato 7</t>
  </si>
  <si>
    <t>Cliente 8</t>
  </si>
  <si>
    <t>Contato 8</t>
  </si>
  <si>
    <t>Cliente 9</t>
  </si>
  <si>
    <t>Contato 9</t>
  </si>
  <si>
    <t>Cliente 10</t>
  </si>
  <si>
    <t>Contato 10</t>
  </si>
  <si>
    <t>Cliente 11</t>
  </si>
  <si>
    <t>Contato 11</t>
  </si>
  <si>
    <t>Cliente 12</t>
  </si>
  <si>
    <t>Contato 12</t>
  </si>
  <si>
    <t>Cliente 13</t>
  </si>
  <si>
    <t>Contato 13</t>
  </si>
  <si>
    <t>Cliente 14</t>
  </si>
  <si>
    <t>Contato 14</t>
  </si>
  <si>
    <t>Cliente 15</t>
  </si>
  <si>
    <t>Contato 15</t>
  </si>
  <si>
    <t>Cliente 16</t>
  </si>
  <si>
    <t>Contato 16</t>
  </si>
  <si>
    <t>Cliente 17</t>
  </si>
  <si>
    <t>Contato 17</t>
  </si>
  <si>
    <t>Cliente 18</t>
  </si>
  <si>
    <t>Contato 18</t>
  </si>
  <si>
    <t>Cliente 19</t>
  </si>
  <si>
    <t>Contato 19</t>
  </si>
  <si>
    <t>Cliente 20</t>
  </si>
  <si>
    <t>Contato 20</t>
  </si>
  <si>
    <t>Cliente 21</t>
  </si>
  <si>
    <t>Contato 21</t>
  </si>
  <si>
    <t>Cliente 22</t>
  </si>
  <si>
    <t>Contato 22</t>
  </si>
  <si>
    <t>Cliente 23</t>
  </si>
  <si>
    <t>Contato 23</t>
  </si>
  <si>
    <t>Cliente 24</t>
  </si>
  <si>
    <t>Contato 24</t>
  </si>
  <si>
    <t>Cliente 25</t>
  </si>
  <si>
    <t>Contato 25</t>
  </si>
  <si>
    <t>Cliente 26</t>
  </si>
  <si>
    <t>Contato 26</t>
  </si>
  <si>
    <t>Cliente 27</t>
  </si>
  <si>
    <t>Contato 27</t>
  </si>
  <si>
    <t>Cliente 28</t>
  </si>
  <si>
    <t>Contato 28</t>
  </si>
  <si>
    <t>Cliente 29</t>
  </si>
  <si>
    <t>Contato 29</t>
  </si>
  <si>
    <t>Cliente 30</t>
  </si>
  <si>
    <t>Contato 30</t>
  </si>
  <si>
    <t>x</t>
  </si>
  <si>
    <t>joao@gmail.com</t>
  </si>
  <si>
    <t>carlos@gmail.com</t>
  </si>
  <si>
    <t>pedro@gmail.com</t>
  </si>
  <si>
    <t>vera@gmail.com</t>
  </si>
  <si>
    <t>maria@gmail.com</t>
  </si>
  <si>
    <t>Nome do vendedor</t>
  </si>
  <si>
    <t>Número de vendas em aberto</t>
  </si>
  <si>
    <t>Jorge</t>
  </si>
  <si>
    <t>Vendedor 1</t>
  </si>
  <si>
    <t>Ana</t>
  </si>
  <si>
    <t>Vendedor 2</t>
  </si>
  <si>
    <t>Claudio</t>
  </si>
  <si>
    <t>Vendedor 3</t>
  </si>
  <si>
    <t>Felipe</t>
  </si>
  <si>
    <t>Vendedor 4</t>
  </si>
  <si>
    <t>Carla</t>
  </si>
  <si>
    <t>Vendedor 5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</si>
  <si>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</si>
  <si>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</si>
  <si>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</si>
  <si>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</si>
  <si>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</si>
  <si>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</si>
  <si>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</si>
  <si>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</si>
  <si>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</si>
  <si>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</si>
  <si>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</si>
  <si>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</si>
  <si>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</si>
  <si>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Anual</t>
  </si>
  <si>
    <t>Localização</t>
  </si>
  <si>
    <t>Qual foi o cliente?</t>
  </si>
  <si>
    <t>Vendedor responsável</t>
  </si>
  <si>
    <t>Itens Vendidos</t>
  </si>
  <si>
    <t>Valor da negociação</t>
  </si>
  <si>
    <t>Data do 1º Contato</t>
  </si>
  <si>
    <t>Status da Negociação</t>
  </si>
  <si>
    <t>Etapa do cliclo de vendas</t>
  </si>
  <si>
    <t>Data do último contato</t>
  </si>
  <si>
    <t>Carro</t>
  </si>
  <si>
    <t>Kombi</t>
  </si>
  <si>
    <t>Caminhão</t>
  </si>
  <si>
    <t>Moto</t>
  </si>
  <si>
    <t>Empilhadeira</t>
  </si>
  <si>
    <t>Obs 1</t>
  </si>
  <si>
    <t>Obs 2</t>
  </si>
  <si>
    <t>Obs 3</t>
  </si>
  <si>
    <t>Obs 4</t>
  </si>
  <si>
    <t>Obs 5</t>
  </si>
  <si>
    <t>Obs 6</t>
  </si>
  <si>
    <t>Obs 7</t>
  </si>
  <si>
    <t>Obs 8</t>
  </si>
  <si>
    <t>Obs 9</t>
  </si>
  <si>
    <t>Obs 10</t>
  </si>
  <si>
    <t>Obs 11</t>
  </si>
  <si>
    <t>Obs 12</t>
  </si>
  <si>
    <t>Obs 13</t>
  </si>
  <si>
    <t>Obs 14</t>
  </si>
  <si>
    <t>Fechada</t>
  </si>
  <si>
    <t>Perdida</t>
  </si>
  <si>
    <t>Em negociação</t>
  </si>
  <si>
    <t>Mês</t>
  </si>
  <si>
    <t>Segmento</t>
  </si>
  <si>
    <t>Etapas</t>
  </si>
  <si>
    <t>Geral</t>
  </si>
  <si>
    <t>Vendas</t>
  </si>
  <si>
    <t>Negociações</t>
  </si>
  <si>
    <t>Receita</t>
  </si>
  <si>
    <t>Meta</t>
  </si>
  <si>
    <t>Diferença</t>
  </si>
  <si>
    <t>Ticket médio</t>
  </si>
  <si>
    <t>Selecione o segmento &gt;</t>
  </si>
  <si>
    <t>rg_ps</t>
  </si>
  <si>
    <t>Por perfil</t>
  </si>
  <si>
    <t>Selecione o cliente &gt;</t>
  </si>
  <si>
    <t>Total vendido</t>
  </si>
  <si>
    <t>Valor "em negociação"</t>
  </si>
  <si>
    <t>Email</t>
  </si>
  <si>
    <t>Valor total comprado</t>
  </si>
  <si>
    <t>Valor em
negociação</t>
  </si>
  <si>
    <t>Valor em negociação</t>
  </si>
  <si>
    <t>Todos os meses</t>
  </si>
  <si>
    <t>classe</t>
  </si>
  <si>
    <t>Valor vendido</t>
  </si>
  <si>
    <t>COMPRADO</t>
  </si>
  <si>
    <t>EM NEGOCIAÇÃO</t>
  </si>
  <si>
    <t>TOTAL DE CLIENTES</t>
  </si>
  <si>
    <t>Número de clientes</t>
  </si>
  <si>
    <t>Cliente</t>
  </si>
  <si>
    <t>Valor total</t>
  </si>
  <si>
    <t>Área de venda</t>
  </si>
  <si>
    <t>Valor
comprado</t>
  </si>
  <si>
    <t>Indicações</t>
  </si>
  <si>
    <t>VENDIDO</t>
  </si>
  <si>
    <t>TOTAL</t>
  </si>
  <si>
    <t>Selecione a localização &gt;</t>
  </si>
  <si>
    <t>CLIENTE POR ÁREA POR MÊS</t>
  </si>
  <si>
    <t>N/A</t>
  </si>
  <si>
    <t>Prospectar</t>
  </si>
  <si>
    <t>VENDIDO POR ÁREA</t>
  </si>
  <si>
    <t>Valores negociados</t>
  </si>
  <si>
    <t>Valores vendidos</t>
  </si>
  <si>
    <t>grafico de barras com a quantidade de vendas por mês</t>
  </si>
  <si>
    <t>Quantidade de vendas por mês</t>
  </si>
  <si>
    <t>grafico de colunas com valores negociados e vendidos por mês</t>
  </si>
  <si>
    <t>Valores negociados e vendidos por mês</t>
  </si>
  <si>
    <t>grafico de linhas com o ticket médio por mês</t>
  </si>
  <si>
    <t>Selecione o período &gt;</t>
  </si>
  <si>
    <t>Valores fechados</t>
  </si>
  <si>
    <t>Vendedores</t>
  </si>
  <si>
    <t>Receita no mês atual</t>
  </si>
  <si>
    <t>Receita no mês anterior</t>
  </si>
  <si>
    <t>% de crescimento</t>
  </si>
  <si>
    <t>% em relação a meta</t>
  </si>
  <si>
    <t>Graficos</t>
  </si>
  <si>
    <t>Mês atual</t>
  </si>
  <si>
    <t>Mês anterior</t>
  </si>
  <si>
    <t>PREMISSAS GERAIS</t>
  </si>
  <si>
    <t>CADASTRO</t>
  </si>
  <si>
    <t>CONTROLE DE VENDAS</t>
  </si>
  <si>
    <t>RELATÓRIOS GERAIS</t>
  </si>
  <si>
    <t>RELATÓRIOS ESPECÍFICOS</t>
  </si>
  <si>
    <t>DASHBOARD</t>
  </si>
  <si>
    <t>Nessa aba, você faz algumas análises do andamento de suas vendas na sua totalidade ou então, pode analisar os dados por segmento, por perfil e por localização de seus clientes.</t>
  </si>
  <si>
    <t>É nesta aba que você irá registrar todas as vendas em andamento.</t>
  </si>
  <si>
    <t>A área de Cadastro é onde você irá registrar as informações mais importantes relativas aos seus clientes, seus vendedores e registrar suas metas para o ano.</t>
  </si>
  <si>
    <t>A parte de Premissas Gerais é onde você vai registrados, os dados gerais, a segmentação e o perfil dos seus clientes, além dos tipos de indicações e a localização geográfica em que estão estabelecidos seus clientes.</t>
  </si>
  <si>
    <t>Nessa aba, você informações mais apuradas de suas vendas, com relação ao cliente, segmento e localização, acessando as informações através do mês escolhido.</t>
  </si>
  <si>
    <t>Nessa parte da planilha você tem acesso rápido a números gerais das vendas, os top 5 mais vendidos, e um comparativo do mês com o mês anterior.</t>
  </si>
  <si>
    <t>Sim</t>
  </si>
  <si>
    <t>Ticket médio por mês</t>
  </si>
  <si>
    <t>Qtd. Compras</t>
  </si>
  <si>
    <t>Número de vendas realizadas</t>
  </si>
  <si>
    <t>Ticket Médio</t>
  </si>
  <si>
    <t>Mês Atual x Anterior</t>
  </si>
  <si>
    <t>% de Crescimento no Mês</t>
  </si>
  <si>
    <t>Mês Atual x Meta</t>
  </si>
  <si>
    <t>% em relação à Meta</t>
  </si>
  <si>
    <t/>
  </si>
  <si>
    <t xml:space="preserve">Marketing
Sudeste
e-commerce
18 a 21 anos
</t>
  </si>
  <si>
    <t>Selecione o segmento a ser analisado</t>
  </si>
  <si>
    <t>Ranking do fator de segmentação Área de interesse (Todos os meses)</t>
  </si>
  <si>
    <t>Top 5 clientes ( Área de interesse / Geral)</t>
  </si>
  <si>
    <t>Top 5 indicações ( Área de interesse / Geral)</t>
  </si>
  <si>
    <t>Top 5 clientes ( Todos os meses )</t>
  </si>
  <si>
    <t>Top 5 indicações ( Todos os meses )</t>
  </si>
  <si>
    <t>Top 5 localização ( Todos os meses )</t>
  </si>
  <si>
    <t>Top 5 vendedores ( Todos os meses )</t>
  </si>
  <si>
    <r>
      <t xml:space="preserve">PLANILHA DE </t>
    </r>
    <r>
      <rPr>
        <b/>
        <sz val="40"/>
        <color rgb="FF333333"/>
        <rFont val="Calibri (Corpo)"/>
      </rPr>
      <t xml:space="preserve">CONTROLE DE CLIENTES (CRM) 4.0 </t>
    </r>
  </si>
  <si>
    <r>
      <t xml:space="preserve">Vá na guia superior </t>
    </r>
    <r>
      <rPr>
        <b/>
        <sz val="12"/>
        <rFont val="Calibri"/>
        <family val="2"/>
        <scheme val="minor"/>
      </rPr>
      <t>REVISÃO</t>
    </r>
    <r>
      <rPr>
        <sz val="12"/>
        <color theme="1" tint="0.249977111117893"/>
        <rFont val="Calibri"/>
        <family val="2"/>
        <scheme val="minor"/>
      </rPr>
      <t xml:space="preserve"> e, dentro do grupo de alterações escolha a opção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PLANILHA.</t>
    </r>
    <r>
      <rPr>
        <sz val="12"/>
        <color theme="1" tint="0.249977111117893"/>
        <rFont val="Calibri"/>
        <family val="2"/>
        <scheme val="minor"/>
      </rPr>
      <t xml:space="preserve"> As planilhas não possuem senhas, o bloqueio erve apenas para melhorar seu uso. </t>
    </r>
  </si>
  <si>
    <r>
      <t xml:space="preserve">Selecione os campos que deseja mudar a moeda. Clique com o botão direito escolha a opção </t>
    </r>
    <r>
      <rPr>
        <b/>
        <sz val="12"/>
        <rFont val="Calibri"/>
        <family val="2"/>
        <scheme val="minor"/>
      </rPr>
      <t>FORMATAR CÉLULAS</t>
    </r>
    <r>
      <rPr>
        <sz val="12"/>
        <color theme="1" tint="0.249977111117893"/>
        <rFont val="Calibri"/>
        <family val="2"/>
        <scheme val="minor"/>
      </rPr>
      <t xml:space="preserve">. Altere o símbolo para o formato que desejar na guia </t>
    </r>
    <r>
      <rPr>
        <b/>
        <sz val="12"/>
        <rFont val="Calibri"/>
        <family val="2"/>
        <scheme val="minor"/>
      </rPr>
      <t>NÚMERO</t>
    </r>
  </si>
  <si>
    <r>
      <t xml:space="preserve">Recomendamos que você </t>
    </r>
    <r>
      <rPr>
        <b/>
        <sz val="12"/>
        <rFont val="Calibri"/>
        <family val="2"/>
        <scheme val="minor"/>
      </rPr>
      <t>utilize apenas a ESTRUTURA ATUAL</t>
    </r>
    <r>
      <rPr>
        <sz val="12"/>
        <color theme="1" tint="0.249977111117893"/>
        <rFont val="Calibri"/>
        <family val="2"/>
        <scheme val="minor"/>
      </rPr>
      <t>, já que diversas fórmulas estão vinculadas aos intervalos já criados.</t>
    </r>
  </si>
  <si>
    <r>
      <t xml:space="preserve">Com a aba desbloqueada, vá na guia </t>
    </r>
    <r>
      <rPr>
        <b/>
        <sz val="12"/>
        <rFont val="Calibri"/>
        <family val="2"/>
        <scheme val="minor"/>
      </rPr>
      <t>INSERIR</t>
    </r>
    <r>
      <rPr>
        <sz val="12"/>
        <color theme="1" tint="0.249977111117893"/>
        <rFont val="Calibri"/>
        <family val="2"/>
        <scheme val="minor"/>
      </rPr>
      <t xml:space="preserve"> e, dentro do grupo </t>
    </r>
    <r>
      <rPr>
        <b/>
        <sz val="12"/>
        <rFont val="Calibri"/>
        <family val="2"/>
        <scheme val="minor"/>
      </rPr>
      <t>ILUSTRAÇÕES</t>
    </r>
    <r>
      <rPr>
        <sz val="12"/>
        <color theme="1" tint="0.249977111117893"/>
        <rFont val="Calibri"/>
        <family val="2"/>
        <scheme val="minor"/>
      </rPr>
      <t xml:space="preserve"> escolha a opção </t>
    </r>
    <r>
      <rPr>
        <b/>
        <sz val="12"/>
        <rFont val="Calibri"/>
        <family val="2"/>
        <scheme val="minor"/>
      </rPr>
      <t>IMAGENS.</t>
    </r>
    <r>
      <rPr>
        <sz val="12"/>
        <color theme="1" tint="0.249977111117893"/>
        <rFont val="Calibri"/>
        <family val="2"/>
        <scheme val="minor"/>
      </rPr>
      <t xml:space="preserve"> Basta selecionar o arquivo com a sua logo, posicionar e redimensionar como quiser.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</si>
</sst>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&lt;=9999999999]\(##\)\ ####\-####;\(##\)\ #####\-####"/>
    <numFmt numFmtId="165" formatCode="&quot;R$&quot;#,##0.00"/>
    <numFmt numFmtId="166" formatCode="&quot;R$&quot;\ #,##0.00"/>
    <numFmt numFmtId="167" formatCode="_-* #,##0_-;\-* #,##0_-;_-* &quot;-&quot;??_-;_-@_-"/>
    <numFmt numFmtId="168" formatCode="&quot;R$&quot;#,##0"/>
  </numFmts>
  <fonts count="3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ck">
        <color theme="0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ck">
        <color theme="0"/>
      </left>
      <right style="thick">
        <color theme="0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theme="0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92">
    <xf numFmtId="0" fontId="0" fillId="0" borderId="0" xfId="0"/>
    <xf numFmtId="0" fontId="0" fillId="2" borderId="0" xfId="0" applyFill="1"/>
    <xf numFmtId="0" fontId="0" fillId="4" borderId="0" xfId="0" applyFill="1"/>
    <xf numFmtId="0" fontId="7" fillId="4" borderId="0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2" borderId="0" xfId="0" applyFill="1" applyAlignment="1">
      <alignment horizontal="right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10" fillId="3" borderId="1" xfId="0" applyFont="1" applyFill="1" applyBorder="1" applyAlignment="1">
      <alignment horizontal="left" vertical="center" indent="1"/>
    </xf>
    <xf numFmtId="0" fontId="9" fillId="4" borderId="0" xfId="1" applyFont="1" applyFill="1" applyAlignment="1" applyProtection="1">
      <alignment horizontal="left" vertical="center" indent="1"/>
      <protection locked="0"/>
    </xf>
    <xf numFmtId="0" fontId="6" fillId="0" borderId="0" xfId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20" fillId="5" borderId="5" xfId="0" applyFont="1" applyFill="1" applyBorder="1" applyAlignment="1">
      <alignment horizontal="left" vertical="center" wrapText="1" indent="1"/>
    </xf>
    <xf numFmtId="0" fontId="20" fillId="5" borderId="9" xfId="0" applyFont="1" applyFill="1" applyBorder="1" applyAlignment="1">
      <alignment horizontal="left" vertical="center" wrapText="1" indent="1"/>
    </xf>
    <xf numFmtId="14" fontId="20" fillId="5" borderId="5" xfId="0" applyNumberFormat="1" applyFont="1" applyFill="1" applyBorder="1" applyAlignment="1">
      <alignment horizontal="left" vertical="center" wrapText="1" indent="1"/>
    </xf>
    <xf numFmtId="14" fontId="3" fillId="0" borderId="1" xfId="0" applyNumberFormat="1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19" fillId="0" borderId="0" xfId="0" applyFont="1"/>
    <xf numFmtId="0" fontId="21" fillId="2" borderId="0" xfId="0" applyFont="1" applyFill="1"/>
    <xf numFmtId="0" fontId="19" fillId="2" borderId="0" xfId="0" applyFont="1" applyFill="1"/>
    <xf numFmtId="0" fontId="21" fillId="4" borderId="0" xfId="0" applyFont="1" applyFill="1"/>
    <xf numFmtId="0" fontId="19" fillId="4" borderId="0" xfId="0" applyFont="1" applyFill="1"/>
    <xf numFmtId="0" fontId="21" fillId="0" borderId="0" xfId="0" applyFont="1"/>
    <xf numFmtId="0" fontId="23" fillId="0" borderId="6" xfId="0" applyFont="1" applyBorder="1" applyAlignment="1">
      <alignment horizontal="right" vertical="center" indent="1"/>
    </xf>
    <xf numFmtId="0" fontId="20" fillId="5" borderId="22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5" fontId="3" fillId="0" borderId="23" xfId="0" applyNumberFormat="1" applyFont="1" applyBorder="1" applyAlignment="1">
      <alignment horizontal="left" vertical="center" indent="1"/>
    </xf>
    <xf numFmtId="165" fontId="3" fillId="0" borderId="0" xfId="0" applyNumberFormat="1" applyFont="1" applyAlignment="1">
      <alignment horizontal="left" vertical="center" indent="1"/>
    </xf>
    <xf numFmtId="0" fontId="2" fillId="3" borderId="24" xfId="0" applyFont="1" applyFill="1" applyBorder="1" applyAlignment="1">
      <alignment horizontal="left" vertical="center" indent="1"/>
    </xf>
    <xf numFmtId="165" fontId="2" fillId="3" borderId="24" xfId="0" applyNumberFormat="1" applyFont="1" applyFill="1" applyBorder="1" applyAlignment="1">
      <alignment horizontal="left" vertical="center" indent="1"/>
    </xf>
    <xf numFmtId="0" fontId="20" fillId="0" borderId="22" xfId="0" applyFont="1" applyBorder="1" applyAlignment="1">
      <alignment horizontal="left" vertical="center" wrapText="1" indent="1"/>
    </xf>
    <xf numFmtId="14" fontId="2" fillId="3" borderId="24" xfId="0" applyNumberFormat="1" applyFont="1" applyFill="1" applyBorder="1" applyAlignment="1">
      <alignment horizontal="left" vertical="center" indent="1"/>
    </xf>
    <xf numFmtId="0" fontId="2" fillId="0" borderId="25" xfId="0" applyFont="1" applyBorder="1" applyAlignment="1">
      <alignment vertical="center"/>
    </xf>
    <xf numFmtId="165" fontId="2" fillId="0" borderId="26" xfId="0" applyNumberFormat="1" applyFont="1" applyBorder="1" applyAlignment="1">
      <alignment horizontal="left" vertical="center" indent="1"/>
    </xf>
    <xf numFmtId="164" fontId="2" fillId="3" borderId="24" xfId="0" applyNumberFormat="1" applyFont="1" applyFill="1" applyBorder="1" applyAlignment="1">
      <alignment horizontal="left" vertical="center" indent="1"/>
    </xf>
    <xf numFmtId="0" fontId="23" fillId="0" borderId="0" xfId="0" applyFont="1" applyAlignment="1">
      <alignment horizontal="right" vertical="center" indent="1"/>
    </xf>
    <xf numFmtId="0" fontId="20" fillId="0" borderId="10" xfId="0" applyFont="1" applyBorder="1" applyAlignment="1">
      <alignment horizontal="left" vertical="center" wrapText="1" indent="1"/>
    </xf>
    <xf numFmtId="0" fontId="2" fillId="3" borderId="18" xfId="0" applyFont="1" applyFill="1" applyBorder="1" applyAlignment="1">
      <alignment horizontal="left" vertical="center" indent="1"/>
    </xf>
    <xf numFmtId="165" fontId="2" fillId="3" borderId="19" xfId="0" applyNumberFormat="1" applyFont="1" applyFill="1" applyBorder="1" applyAlignment="1">
      <alignment horizontal="left" vertical="center" indent="1"/>
    </xf>
    <xf numFmtId="165" fontId="2" fillId="3" borderId="18" xfId="0" applyNumberFormat="1" applyFont="1" applyFill="1" applyBorder="1" applyAlignment="1">
      <alignment horizontal="left" vertical="center" indent="1"/>
    </xf>
    <xf numFmtId="0" fontId="20" fillId="0" borderId="6" xfId="0" applyFont="1" applyBorder="1" applyAlignment="1">
      <alignment horizontal="left" vertical="center" wrapText="1" indent="1"/>
    </xf>
    <xf numFmtId="0" fontId="20" fillId="0" borderId="7" xfId="0" applyFont="1" applyBorder="1" applyAlignment="1">
      <alignment horizontal="left" vertical="center" wrapText="1" indent="1"/>
    </xf>
    <xf numFmtId="165" fontId="2" fillId="0" borderId="39" xfId="0" applyNumberFormat="1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165" fontId="2" fillId="0" borderId="40" xfId="0" applyNumberFormat="1" applyFont="1" applyBorder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20" fillId="0" borderId="29" xfId="0" applyFont="1" applyBorder="1" applyAlignment="1">
      <alignment vertical="center" wrapText="1"/>
    </xf>
    <xf numFmtId="0" fontId="21" fillId="0" borderId="0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0" fillId="5" borderId="41" xfId="0" applyFont="1" applyFill="1" applyBorder="1" applyAlignment="1">
      <alignment horizontal="left" vertical="center" wrapText="1" indent="1"/>
    </xf>
    <xf numFmtId="0" fontId="5" fillId="0" borderId="0" xfId="0" applyFont="1"/>
    <xf numFmtId="0" fontId="28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165" fontId="29" fillId="3" borderId="43" xfId="3" applyNumberFormat="1" applyFont="1" applyFill="1" applyBorder="1" applyAlignment="1" applyProtection="1">
      <alignment horizontal="center" vertical="center" wrapText="1"/>
    </xf>
    <xf numFmtId="0" fontId="29" fillId="3" borderId="43" xfId="3" applyNumberFormat="1" applyFont="1" applyFill="1" applyBorder="1" applyAlignment="1" applyProtection="1">
      <alignment horizontal="center" vertical="center" wrapText="1"/>
    </xf>
    <xf numFmtId="0" fontId="30" fillId="3" borderId="19" xfId="0" applyFont="1" applyFill="1" applyBorder="1" applyAlignment="1">
      <alignment horizontal="left" vertical="center" indent="1"/>
    </xf>
    <xf numFmtId="165" fontId="30" fillId="3" borderId="19" xfId="0" applyNumberFormat="1" applyFont="1" applyFill="1" applyBorder="1" applyAlignment="1">
      <alignment horizontal="left" vertical="center" indent="1"/>
    </xf>
    <xf numFmtId="0" fontId="30" fillId="3" borderId="32" xfId="0" applyFont="1" applyFill="1" applyBorder="1" applyAlignment="1">
      <alignment horizontal="left" vertical="center" indent="1"/>
    </xf>
    <xf numFmtId="0" fontId="30" fillId="3" borderId="30" xfId="0" applyFont="1" applyFill="1" applyBorder="1" applyAlignment="1">
      <alignment horizontal="left" vertical="center" indent="1"/>
    </xf>
    <xf numFmtId="165" fontId="31" fillId="3" borderId="30" xfId="0" applyNumberFormat="1" applyFont="1" applyFill="1" applyBorder="1" applyAlignment="1">
      <alignment horizontal="left" vertical="center" indent="1"/>
    </xf>
    <xf numFmtId="165" fontId="30" fillId="3" borderId="38" xfId="0" applyNumberFormat="1" applyFont="1" applyFill="1" applyBorder="1" applyAlignment="1">
      <alignment horizontal="left" vertical="center" indent="1"/>
    </xf>
    <xf numFmtId="165" fontId="30" fillId="3" borderId="30" xfId="0" applyNumberFormat="1" applyFont="1" applyFill="1" applyBorder="1" applyAlignment="1">
      <alignment horizontal="left" vertical="center" indent="1"/>
    </xf>
    <xf numFmtId="165" fontId="30" fillId="3" borderId="37" xfId="0" applyNumberFormat="1" applyFont="1" applyFill="1" applyBorder="1" applyAlignment="1">
      <alignment horizontal="left" vertical="center" indent="1"/>
    </xf>
    <xf numFmtId="165" fontId="30" fillId="3" borderId="1" xfId="0" applyNumberFormat="1" applyFont="1" applyFill="1" applyBorder="1" applyAlignment="1">
      <alignment horizontal="left" vertical="center" indent="1"/>
    </xf>
    <xf numFmtId="0" fontId="30" fillId="0" borderId="0" xfId="0" applyFont="1"/>
    <xf numFmtId="0" fontId="26" fillId="6" borderId="5" xfId="0" applyFont="1" applyFill="1" applyBorder="1" applyAlignment="1">
      <alignment horizontal="left" vertical="center" wrapText="1" indent="1"/>
    </xf>
    <xf numFmtId="0" fontId="27" fillId="3" borderId="21" xfId="0" applyFont="1" applyFill="1" applyBorder="1" applyAlignment="1">
      <alignment horizontal="left" vertical="center" indent="1"/>
    </xf>
    <xf numFmtId="0" fontId="20" fillId="5" borderId="44" xfId="0" applyFont="1" applyFill="1" applyBorder="1" applyAlignment="1">
      <alignment horizontal="left" vertical="center" wrapText="1" indent="1"/>
    </xf>
    <xf numFmtId="0" fontId="20" fillId="5" borderId="14" xfId="0" applyFont="1" applyFill="1" applyBorder="1" applyAlignment="1">
      <alignment horizontal="left" vertical="center" wrapText="1" indent="1"/>
    </xf>
    <xf numFmtId="0" fontId="20" fillId="5" borderId="17" xfId="0" applyFont="1" applyFill="1" applyBorder="1" applyAlignment="1">
      <alignment horizontal="left" vertical="center" wrapText="1" indent="1"/>
    </xf>
    <xf numFmtId="1" fontId="0" fillId="0" borderId="0" xfId="0" applyNumberFormat="1"/>
    <xf numFmtId="9" fontId="29" fillId="3" borderId="43" xfId="4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2" borderId="0" xfId="0" applyFont="1" applyFill="1"/>
    <xf numFmtId="0" fontId="5" fillId="2" borderId="0" xfId="0" applyFont="1" applyFill="1"/>
    <xf numFmtId="0" fontId="22" fillId="4" borderId="0" xfId="0" applyFont="1" applyFill="1" applyAlignment="1">
      <alignment horizontal="center" vertical="center"/>
    </xf>
    <xf numFmtId="0" fontId="22" fillId="4" borderId="0" xfId="0" applyFont="1" applyFill="1"/>
    <xf numFmtId="0" fontId="5" fillId="4" borderId="0" xfId="0" applyFont="1" applyFill="1"/>
    <xf numFmtId="0" fontId="19" fillId="0" borderId="0" xfId="0" applyFont="1" applyAlignment="1">
      <alignment horizontal="center"/>
    </xf>
    <xf numFmtId="0" fontId="24" fillId="0" borderId="3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1"/>
    </xf>
    <xf numFmtId="165" fontId="2" fillId="3" borderId="1" xfId="0" applyNumberFormat="1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16" fontId="22" fillId="0" borderId="0" xfId="0" applyNumberFormat="1" applyFont="1"/>
    <xf numFmtId="0" fontId="30" fillId="3" borderId="1" xfId="0" applyFont="1" applyFill="1" applyBorder="1" applyAlignment="1">
      <alignment horizontal="left" vertical="center" indent="1"/>
    </xf>
    <xf numFmtId="0" fontId="2" fillId="0" borderId="33" xfId="0" applyFont="1" applyBorder="1" applyAlignment="1" applyProtection="1">
      <alignment horizontal="left" vertical="center" indent="1"/>
      <protection locked="0"/>
    </xf>
    <xf numFmtId="0" fontId="26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left" vertical="center" indent="1"/>
    </xf>
    <xf numFmtId="165" fontId="22" fillId="0" borderId="0" xfId="0" applyNumberFormat="1" applyFont="1" applyAlignment="1">
      <alignment horizontal="left" vertical="center" indent="1"/>
    </xf>
    <xf numFmtId="167" fontId="22" fillId="0" borderId="0" xfId="3" applyNumberFormat="1" applyFont="1" applyFill="1" applyBorder="1" applyProtection="1"/>
    <xf numFmtId="167" fontId="22" fillId="0" borderId="0" xfId="0" applyNumberFormat="1" applyFont="1"/>
    <xf numFmtId="167" fontId="5" fillId="2" borderId="0" xfId="3" applyNumberFormat="1" applyFont="1" applyFill="1" applyProtection="1"/>
    <xf numFmtId="167" fontId="5" fillId="4" borderId="0" xfId="3" applyNumberFormat="1" applyFont="1" applyFill="1" applyBorder="1" applyProtection="1"/>
    <xf numFmtId="167" fontId="5" fillId="0" borderId="0" xfId="3" applyNumberFormat="1" applyFont="1" applyFill="1" applyBorder="1" applyProtection="1"/>
    <xf numFmtId="167" fontId="5" fillId="0" borderId="0" xfId="3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left" wrapText="1" indent="1"/>
    </xf>
    <xf numFmtId="14" fontId="0" fillId="2" borderId="0" xfId="0" applyNumberFormat="1" applyFill="1" applyAlignment="1">
      <alignment horizontal="left" wrapText="1" indent="1"/>
    </xf>
    <xf numFmtId="0" fontId="22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1"/>
    </xf>
    <xf numFmtId="0" fontId="5" fillId="4" borderId="0" xfId="1" applyFont="1" applyFill="1" applyBorder="1" applyAlignment="1" applyProtection="1">
      <alignment horizontal="left" vertical="center" wrapText="1" indent="1"/>
    </xf>
    <xf numFmtId="0" fontId="5" fillId="4" borderId="0" xfId="0" applyFont="1" applyFill="1" applyAlignment="1">
      <alignment horizontal="left" vertical="center" wrapText="1" indent="1"/>
    </xf>
    <xf numFmtId="14" fontId="5" fillId="4" borderId="0" xfId="0" applyNumberFormat="1" applyFont="1" applyFill="1" applyAlignment="1">
      <alignment horizontal="left" vertical="center" wrapText="1" indent="1"/>
    </xf>
    <xf numFmtId="0" fontId="0" fillId="4" borderId="0" xfId="0" applyFill="1" applyAlignment="1">
      <alignment horizontal="left" wrapText="1" indent="1"/>
    </xf>
    <xf numFmtId="0" fontId="22" fillId="4" borderId="0" xfId="0" applyFont="1" applyFill="1" applyAlignment="1">
      <alignment horizontal="left" wrapText="1" indent="1"/>
    </xf>
    <xf numFmtId="0" fontId="5" fillId="4" borderId="0" xfId="0" applyFont="1" applyFill="1" applyAlignment="1">
      <alignment horizontal="left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14" fontId="5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2" fillId="0" borderId="34" xfId="0" applyFont="1" applyBorder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22" fillId="0" borderId="35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14" fontId="3" fillId="0" borderId="1" xfId="0" applyNumberFormat="1" applyFont="1" applyBorder="1" applyAlignment="1" applyProtection="1">
      <alignment horizontal="left" vertical="center" wrapText="1" indent="1"/>
      <protection locked="0"/>
    </xf>
    <xf numFmtId="164" fontId="3" fillId="0" borderId="1" xfId="0" applyNumberFormat="1" applyFont="1" applyBorder="1" applyAlignment="1" applyProtection="1">
      <alignment horizontal="left" vertical="center" wrapText="1" indent="1"/>
      <protection locked="0"/>
    </xf>
    <xf numFmtId="0" fontId="2" fillId="3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left" vertical="center" wrapText="1" indent="1"/>
    </xf>
    <xf numFmtId="166" fontId="22" fillId="0" borderId="36" xfId="0" applyNumberFormat="1" applyFont="1" applyBorder="1" applyAlignment="1">
      <alignment horizontal="left" vertical="center" wrapText="1" indent="1"/>
    </xf>
    <xf numFmtId="14" fontId="0" fillId="0" borderId="0" xfId="0" applyNumberFormat="1" applyAlignment="1">
      <alignment horizontal="left" wrapText="1" indent="1"/>
    </xf>
    <xf numFmtId="0" fontId="3" fillId="0" borderId="16" xfId="0" applyFont="1" applyBorder="1" applyAlignment="1">
      <alignment horizontal="left" vertical="center" wrapText="1" indent="1"/>
    </xf>
    <xf numFmtId="0" fontId="31" fillId="4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0" fillId="0" borderId="1" xfId="0" applyNumberFormat="1" applyFont="1" applyBorder="1" applyAlignment="1" applyProtection="1">
      <alignment horizontal="left" vertical="center" indent="1"/>
      <protection locked="0"/>
    </xf>
    <xf numFmtId="0" fontId="30" fillId="2" borderId="0" xfId="0" applyFont="1" applyFill="1" applyAlignment="1">
      <alignment horizontal="center"/>
    </xf>
    <xf numFmtId="0" fontId="30" fillId="4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2" fillId="5" borderId="5" xfId="0" applyFont="1" applyFill="1" applyBorder="1" applyAlignment="1">
      <alignment horizontal="center" vertical="center" wrapText="1"/>
    </xf>
    <xf numFmtId="165" fontId="30" fillId="3" borderId="1" xfId="0" applyNumberFormat="1" applyFont="1" applyFill="1" applyBorder="1" applyAlignment="1">
      <alignment horizontal="center" vertical="center"/>
    </xf>
    <xf numFmtId="168" fontId="30" fillId="3" borderId="1" xfId="0" applyNumberFormat="1" applyFont="1" applyFill="1" applyBorder="1" applyAlignment="1">
      <alignment horizontal="center" vertical="center"/>
    </xf>
    <xf numFmtId="168" fontId="30" fillId="0" borderId="1" xfId="0" applyNumberFormat="1" applyFont="1" applyBorder="1" applyAlignment="1" applyProtection="1">
      <alignment horizontal="center" vertical="center"/>
      <protection locked="0"/>
    </xf>
    <xf numFmtId="165" fontId="31" fillId="3" borderId="1" xfId="0" applyNumberFormat="1" applyFont="1" applyFill="1" applyBorder="1" applyAlignment="1">
      <alignment horizontal="left" vertical="center" indent="1"/>
    </xf>
    <xf numFmtId="0" fontId="31" fillId="6" borderId="1" xfId="0" applyFont="1" applyFill="1" applyBorder="1" applyAlignment="1">
      <alignment horizontal="left" vertical="center" indent="1"/>
    </xf>
    <xf numFmtId="165" fontId="31" fillId="6" borderId="1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left" vertical="center" wrapText="1" indent="1"/>
    </xf>
    <xf numFmtId="167" fontId="13" fillId="0" borderId="0" xfId="3" applyNumberFormat="1" applyFont="1" applyFill="1" applyBorder="1" applyAlignment="1" applyProtection="1">
      <alignment horizontal="left" vertical="center" indent="1"/>
    </xf>
    <xf numFmtId="9" fontId="0" fillId="0" borderId="0" xfId="0" applyNumberFormat="1"/>
    <xf numFmtId="0" fontId="3" fillId="3" borderId="1" xfId="0" applyFont="1" applyFill="1" applyBorder="1" applyAlignment="1">
      <alignment horizontal="left" vertical="center" wrapText="1" indent="1"/>
    </xf>
    <xf numFmtId="14" fontId="3" fillId="3" borderId="1" xfId="0" applyNumberFormat="1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14" fontId="3" fillId="3" borderId="1" xfId="0" applyNumberFormat="1" applyFont="1" applyFill="1" applyBorder="1" applyAlignment="1">
      <alignment horizontal="left" vertical="center" indent="1"/>
    </xf>
    <xf numFmtId="0" fontId="2" fillId="3" borderId="20" xfId="0" applyFont="1" applyFill="1" applyBorder="1" applyAlignment="1">
      <alignment horizontal="left" vertical="center" indent="1"/>
    </xf>
    <xf numFmtId="0" fontId="2" fillId="3" borderId="33" xfId="0" applyFont="1" applyFill="1" applyBorder="1" applyAlignment="1">
      <alignment horizontal="left" vertical="center" indent="1"/>
    </xf>
    <xf numFmtId="0" fontId="0" fillId="8" borderId="0" xfId="0" applyFill="1"/>
    <xf numFmtId="0" fontId="12" fillId="8" borderId="0" xfId="0" applyFont="1" applyFill="1" applyAlignment="1">
      <alignment vertical="center"/>
    </xf>
    <xf numFmtId="0" fontId="34" fillId="8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20" fillId="5" borderId="14" xfId="0" applyFont="1" applyFill="1" applyBorder="1" applyAlignment="1">
      <alignment horizontal="left" vertical="center" wrapText="1" indent="1"/>
    </xf>
    <xf numFmtId="0" fontId="20" fillId="5" borderId="42" xfId="0" applyFont="1" applyFill="1" applyBorder="1" applyAlignment="1">
      <alignment horizontal="left" vertical="center" wrapText="1" indent="1"/>
    </xf>
    <xf numFmtId="0" fontId="20" fillId="5" borderId="15" xfId="0" applyFont="1" applyFill="1" applyBorder="1" applyAlignment="1">
      <alignment horizontal="left" vertical="center" wrapText="1" indent="1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3" borderId="12" xfId="0" applyFont="1" applyFill="1" applyBorder="1" applyAlignment="1">
      <alignment horizontal="left" vertical="center" indent="1"/>
    </xf>
    <xf numFmtId="0" fontId="3" fillId="3" borderId="13" xfId="0" applyFont="1" applyFill="1" applyBorder="1" applyAlignment="1">
      <alignment horizontal="left" vertical="center" indent="1"/>
    </xf>
    <xf numFmtId="0" fontId="3" fillId="3" borderId="10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19" fillId="0" borderId="34" xfId="0" applyFont="1" applyBorder="1" applyAlignment="1">
      <alignment horizontal="center"/>
    </xf>
    <xf numFmtId="0" fontId="2" fillId="0" borderId="20" xfId="0" applyFont="1" applyBorder="1" applyAlignment="1" applyProtection="1">
      <alignment horizontal="left" vertical="center" indent="1"/>
      <protection locked="0"/>
    </xf>
    <xf numFmtId="0" fontId="2" fillId="0" borderId="18" xfId="0" applyFont="1" applyBorder="1" applyAlignment="1" applyProtection="1">
      <alignment horizontal="left" vertical="center" indent="1"/>
      <protection locked="0"/>
    </xf>
    <xf numFmtId="0" fontId="2" fillId="3" borderId="45" xfId="0" applyFont="1" applyFill="1" applyBorder="1" applyAlignment="1">
      <alignment horizontal="left" vertical="center" wrapText="1" indent="1"/>
    </xf>
    <xf numFmtId="0" fontId="2" fillId="3" borderId="46" xfId="0" applyFont="1" applyFill="1" applyBorder="1" applyAlignment="1">
      <alignment horizontal="left" vertical="center" wrapText="1" indent="1"/>
    </xf>
    <xf numFmtId="0" fontId="20" fillId="5" borderId="28" xfId="0" applyFont="1" applyFill="1" applyBorder="1" applyAlignment="1">
      <alignment horizontal="left" vertical="center" wrapText="1" indent="1"/>
    </xf>
    <xf numFmtId="0" fontId="20" fillId="5" borderId="29" xfId="0" applyFont="1" applyFill="1" applyBorder="1" applyAlignment="1">
      <alignment horizontal="left" vertical="center" wrapText="1" indent="1"/>
    </xf>
    <xf numFmtId="0" fontId="20" fillId="5" borderId="31" xfId="0" applyFont="1" applyFill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left" vertical="center" indent="1"/>
    </xf>
    <xf numFmtId="0" fontId="2" fillId="3" borderId="47" xfId="0" applyFont="1" applyFill="1" applyBorder="1" applyAlignment="1">
      <alignment horizontal="left" vertical="center" indent="1"/>
    </xf>
    <xf numFmtId="0" fontId="2" fillId="3" borderId="48" xfId="0" applyFont="1" applyFill="1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2" borderId="0" xfId="0" applyFill="1"/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</cellXfs>
  <cellStyles count="5">
    <cellStyle name="Hiperlink" xfId="1" builtinId="8"/>
    <cellStyle name="Hiperlink Visitado" xfId="2" builtinId="9" hidden="1"/>
    <cellStyle name="Normal" xfId="0" builtinId="0"/>
    <cellStyle name="Porcentagem" xfId="4" builtinId="5"/>
    <cellStyle name="Vírgula" xfId="3" builtinId="3"/>
  </cellStyles>
  <dxfs count="26"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border>
        <right style="thin">
          <color theme="0" tint="-0.14996795556505021"/>
        </right>
        <vertical/>
        <horizontal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border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Medium7"/>
  <colors>
    <mruColors>
      <color rgb="FF55B03E"/>
      <color rgb="FF6699CC"/>
      <color rgb="FF404040"/>
      <color rgb="FFD9D9D9"/>
      <color rgb="FFF2B800"/>
      <color rgb="FFF0462E"/>
      <color rgb="FF0562C1"/>
      <color rgb="FFE71919"/>
      <color rgb="FF566DCE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Dash1!$E$5</c:f>
              <c:strCache>
                <c:ptCount val="1"/>
                <c:pt idx="0">
                  <c:v>Quantidade de vendas por mês</c:v>
                </c:pt>
              </c:strCache>
            </c:strRef>
          </c:tx>
          <c:spPr>
            <a:solidFill>
              <a:srgbClr val="566DCE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Dash1!$U$6:$AF$6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Dash1!$U$8:$AF$8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01013888"/>
        <c:axId val="502375552"/>
      </c:barChart>
      <c:catAx>
        <c:axId val="5010138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2375552"/>
        <c:crosses val="autoZero"/>
        <c:auto val="1"/>
        <c:lblAlgn val="ctr"/>
        <c:lblOffset val="100"/>
        <c:noMultiLvlLbl val="0"/>
      </c:catAx>
      <c:valAx>
        <c:axId val="502375552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010138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Dash3!$AA$9:$AB$9</c:f>
              <c:strCache>
                <c:ptCount val="2"/>
                <c:pt idx="0">
                  <c:v>Mês atual</c:v>
                </c:pt>
                <c:pt idx="1">
                  <c:v>Meta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5B0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1-4193-9593-3EC10E9EA99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91-4193-9593-3EC10E9EA999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Dash3!$AA$9:$AB$9</c:f>
              <c:strCache>
                <c:ptCount val="2"/>
                <c:pt idx="0">
                  <c:v>Mês atual</c:v>
                </c:pt>
                <c:pt idx="1">
                  <c:v>Meta</c:v>
                </c:pt>
              </c:strCache>
            </c:strRef>
          </c:cat>
          <c:val>
            <c:numRef>
              <c:f>Dash3!$AA$11:$AB$11</c:f>
              <c:numCache>
                <c:formatCode>_-* #,##0_-;\-* #,##0_-;_-* "-"??_-;_-@_-</c:formatCode>
                <c:ptCount val="2"/>
                <c:pt idx="0">
                  <c:v>139300</c:v>
                </c:pt>
                <c:pt idx="1">
                  <c:v>41000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61801088"/>
        <c:axId val="261802624"/>
      </c:barChart>
      <c:catAx>
        <c:axId val="26180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1802624"/>
        <c:crosses val="autoZero"/>
        <c:auto val="1"/>
        <c:lblAlgn val="ctr"/>
        <c:lblOffset val="100"/>
        <c:noMultiLvlLbl val="0"/>
      </c:catAx>
      <c:valAx>
        <c:axId val="261802624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2618010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Dash3!$G$7</c:f>
              <c:strCache>
                <c:ptCount val="1"/>
                <c:pt idx="0">
                  <c:v>% de crescimento</c:v>
                </c:pt>
              </c:strCache>
            </c:strRef>
          </c:tx>
          <c:spPr>
            <a:solidFill>
              <a:srgbClr val="F0462E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66-4C41-922A-162424D0C01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66-4C41-922A-162424D0C0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Dash3!$G$7</c:f>
              <c:strCache>
                <c:ptCount val="1"/>
                <c:pt idx="0">
                  <c:v>% de crescimento</c:v>
                </c:pt>
              </c:strCache>
            </c:strRef>
          </c:cat>
          <c:val>
            <c:numRef>
              <c:f>Dash3!$G$8</c:f>
              <c:numCache>
                <c:formatCode>0%</c:formatCode>
                <c:ptCount val="1"/>
                <c:pt idx="0">
                  <c:v>3.6433333333333335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6-4C41-922A-162424D0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4584600"/>
        <c:axId val="544589192"/>
      </c:barChart>
      <c:catAx>
        <c:axId val="544584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4589192"/>
        <c:crosses val="autoZero"/>
        <c:auto val="1"/>
        <c:lblAlgn val="ctr"/>
        <c:lblOffset val="100"/>
        <c:noMultiLvlLbl val="0"/>
      </c:catAx>
      <c:valAx>
        <c:axId val="54458919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544584600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Dash3!$K$7</c:f>
              <c:strCache>
                <c:ptCount val="1"/>
                <c:pt idx="0">
                  <c:v>% em relação a meta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DB-49FE-A17A-56EFB87C39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DB-49FE-A17A-56EFB87C39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Dash3!$K$7</c:f>
              <c:strCache>
                <c:ptCount val="1"/>
                <c:pt idx="0">
                  <c:v>% em relação a meta</c:v>
                </c:pt>
              </c:strCache>
            </c:strRef>
          </c:cat>
          <c:val>
            <c:numRef>
              <c:f>Dash3!$K$8</c:f>
              <c:numCache>
                <c:formatCode>0%</c:formatCode>
                <c:ptCount val="1"/>
                <c:pt idx="0">
                  <c:v>3.397560975609756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DB-49FE-A17A-56EFB87C3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4588536"/>
        <c:axId val="544579680"/>
      </c:barChart>
      <c:catAx>
        <c:axId val="544588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4579680"/>
        <c:crosses val="autoZero"/>
        <c:auto val="1"/>
        <c:lblAlgn val="ctr"/>
        <c:lblOffset val="100"/>
        <c:noMultiLvlLbl val="0"/>
      </c:catAx>
      <c:valAx>
        <c:axId val="5445796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54458853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Dash1!$J$5</c:f>
              <c:strCache>
                <c:ptCount val="1"/>
                <c:pt idx="0">
                  <c:v>Valores negociados e vendidos por mês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Dash1!$U$6:$AF$6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Dash1!$U$14:$AF$14</c:f>
              <c:numCache>
                <c:formatCode>_-* #,##0_-;\-* #,##0_-;_-* "-"??_-;_-@_-</c:formatCode>
                <c:ptCount val="12"/>
                <c:pt idx="0">
                  <c:v>15700</c:v>
                </c:pt>
                <c:pt idx="1">
                  <c:v>3000</c:v>
                </c:pt>
                <c:pt idx="2">
                  <c:v>2300</c:v>
                </c:pt>
                <c:pt idx="3">
                  <c:v>30000</c:v>
                </c:pt>
                <c:pt idx="4">
                  <c:v>139300</c:v>
                </c:pt>
                <c:pt idx="5">
                  <c:v>90000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02408704"/>
        <c:axId val="502410240"/>
      </c:barChart>
      <c:catAx>
        <c:axId val="50240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2410240"/>
        <c:crosses val="autoZero"/>
        <c:auto val="1"/>
        <c:lblAlgn val="ctr"/>
        <c:lblOffset val="100"/>
        <c:noMultiLvlLbl val="0"/>
      </c:catAx>
      <c:valAx>
        <c:axId val="502410240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50240870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Dash1!$J$11</c:f>
              <c:strCache>
                <c:ptCount val="1"/>
                <c:pt idx="0">
                  <c:v>Ticket médio por mês</c:v>
                </c:pt>
              </c:strCache>
            </c:strRef>
          </c:tx>
          <c:spPr>
            <a:ln>
              <a:solidFill>
                <a:srgbClr val="F2B800"/>
              </a:solidFill>
            </a:ln>
            <a:effectLst/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Dash1!$U$6:$AF$6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Dash1!$U$18:$AF$18</c:f>
              <c:numCache>
                <c:formatCode>_-* #,##0_-;\-* #,##0_-;_-* "-"??_-;_-@_-</c:formatCode>
                <c:ptCount val="12"/>
                <c:pt idx="0">
                  <c:v>7850</c:v>
                </c:pt>
                <c:pt idx="1">
                  <c:v>3000</c:v>
                </c:pt>
                <c:pt idx="2">
                  <c:v>2300</c:v>
                </c:pt>
                <c:pt idx="3">
                  <c:v>30000</c:v>
                </c:pt>
                <c:pt idx="4">
                  <c:v>34825</c:v>
                </c:pt>
                <c:pt idx="5">
                  <c:v>90000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2451584"/>
        <c:axId val="502453376"/>
      </c:lineChart>
      <c:catAx>
        <c:axId val="5024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02453376"/>
        <c:crosses val="autoZero"/>
        <c:auto val="1"/>
        <c:lblAlgn val="ctr"/>
        <c:lblOffset val="100"/>
        <c:noMultiLvlLbl val="0"/>
      </c:catAx>
      <c:valAx>
        <c:axId val="502453376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50245158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575844199135659E-2"/>
          <c:y val="0.11141119017720107"/>
          <c:w val="0.58060834975386444"/>
          <c:h val="0.79906906655504395"/>
        </c:manualLayout>
      </c:layout>
      <c:doughnutChart>
        <c:varyColors val="1"/>
        <c:ser>
          <c:idx val="0"/>
          <c:order val="0"/>
          <c:tx>
            <c:strRef>
              <c:f>Dash2!$F$8</c:f>
              <c:strCache>
                <c:ptCount val="1"/>
                <c:pt idx="0">
                  <c:v>Valores fechados</c:v>
                </c:pt>
              </c:strCache>
            </c:strRef>
          </c:tx>
          <c:spPr>
            <a:solidFill>
              <a:srgbClr val="55B03E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D-4769-A8EC-C4F3DE5FB3CD}"/>
              </c:ext>
            </c:extLst>
          </c:dPt>
          <c:dPt>
            <c:idx val="1"/>
            <c:bubble3D val="0"/>
            <c:spPr>
              <a:solidFill>
                <a:srgbClr val="55B03E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D-4769-A8EC-C4F3DE5FB3CD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D-4769-A8EC-C4F3DE5FB3CD}"/>
              </c:ext>
            </c:extLst>
          </c:dPt>
          <c:dPt>
            <c:idx val="3"/>
            <c:bubble3D val="0"/>
            <c:spPr>
              <a:solidFill>
                <a:srgbClr val="F2B8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84-473F-9F5C-4C927CFF748B}"/>
              </c:ext>
            </c:extLst>
          </c:dPt>
          <c:dPt>
            <c:idx val="4"/>
            <c:bubble3D val="0"/>
            <c:spPr>
              <a:solidFill>
                <a:srgbClr val="F0462E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84-473F-9F5C-4C927CFF748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[0]!gracliy</c:f>
              <c:strCache>
                <c:ptCount val="5"/>
                <c:pt idx="0">
                  <c:v>Cliente 3</c:v>
                </c:pt>
                <c:pt idx="1">
                  <c:v>Cliente 2</c:v>
                </c:pt>
                <c:pt idx="2">
                  <c:v>Cliente 1</c:v>
                </c:pt>
                <c:pt idx="3">
                  <c:v>Cliente 5</c:v>
                </c:pt>
                <c:pt idx="4">
                  <c:v>Cliente 27</c:v>
                </c:pt>
              </c:strCache>
            </c:strRef>
          </c:cat>
          <c:val>
            <c:numRef>
              <c:f>[0]!graclix</c:f>
              <c:numCache>
                <c:formatCode>"R$"#,##0.00</c:formatCode>
                <c:ptCount val="5"/>
                <c:pt idx="0">
                  <c:v>90000</c:v>
                </c:pt>
                <c:pt idx="1">
                  <c:v>75700</c:v>
                </c:pt>
                <c:pt idx="2">
                  <c:v>50000</c:v>
                </c:pt>
                <c:pt idx="3">
                  <c:v>30000</c:v>
                </c:pt>
                <c:pt idx="4">
                  <c:v>17000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D-4769-A8EC-C4F3DE5FB3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14732612654848E-2"/>
          <c:y val="9.6527417329426532E-2"/>
          <c:w val="0.57653968077595474"/>
          <c:h val="0.79346951304590485"/>
        </c:manualLayout>
      </c:layout>
      <c:doughnutChart>
        <c:varyColors val="1"/>
        <c:ser>
          <c:idx val="0"/>
          <c:order val="0"/>
          <c:tx>
            <c:strRef>
              <c:f>Dash2!$L$8</c:f>
              <c:strCache>
                <c:ptCount val="1"/>
                <c:pt idx="0">
                  <c:v>Valores fechados</c:v>
                </c:pt>
              </c:strCache>
            </c:strRef>
          </c:tx>
          <c:spPr>
            <a:solidFill>
              <a:srgbClr val="55B03E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D-4769-A8EC-C4F3DE5FB3CD}"/>
              </c:ext>
            </c:extLst>
          </c:dPt>
          <c:dPt>
            <c:idx val="1"/>
            <c:bubble3D val="0"/>
            <c:spPr>
              <a:solidFill>
                <a:srgbClr val="55B03E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D-4769-A8EC-C4F3DE5FB3CD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D-4769-A8EC-C4F3DE5FB3CD}"/>
              </c:ext>
            </c:extLst>
          </c:dPt>
          <c:dPt>
            <c:idx val="3"/>
            <c:bubble3D val="0"/>
            <c:spPr>
              <a:solidFill>
                <a:srgbClr val="F2B8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F65-4F5D-BABA-4604BA59C98D}"/>
              </c:ext>
            </c:extLst>
          </c:dPt>
          <c:dPt>
            <c:idx val="4"/>
            <c:bubble3D val="0"/>
            <c:spPr>
              <a:solidFill>
                <a:srgbClr val="F0462E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F65-4F5D-BABA-4604BA59C98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[0]!graindy</c:f>
              <c:strCache>
                <c:ptCount val="5"/>
                <c:pt idx="0">
                  <c:v>Propaganda paga</c:v>
                </c:pt>
                <c:pt idx="1">
                  <c:v>Site</c:v>
                </c:pt>
                <c:pt idx="2">
                  <c:v>Indicação</c:v>
                </c:pt>
                <c:pt idx="3">
                  <c:v>Google</c:v>
                </c:pt>
                <c:pt idx="4">
                  <c:v>Folder</c:v>
                </c:pt>
              </c:strCache>
            </c:strRef>
          </c:cat>
          <c:val>
            <c:numRef>
              <c:f>[0]!graindx</c:f>
              <c:numCache>
                <c:formatCode>"R$"#,##0.00</c:formatCode>
                <c:ptCount val="5"/>
                <c:pt idx="0">
                  <c:v>107000</c:v>
                </c:pt>
                <c:pt idx="1">
                  <c:v>78700</c:v>
                </c:pt>
                <c:pt idx="2">
                  <c:v>50000</c:v>
                </c:pt>
                <c:pt idx="3">
                  <c:v>40000</c:v>
                </c:pt>
                <c:pt idx="4">
                  <c:v>2300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D-4769-A8EC-C4F3DE5FB3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407889641054422E-2"/>
          <c:y val="8.9793218920050225E-2"/>
          <c:w val="0.58519122906407639"/>
          <c:h val="0.80537630807869398"/>
        </c:manualLayout>
      </c:layout>
      <c:doughnutChart>
        <c:varyColors val="1"/>
        <c:ser>
          <c:idx val="0"/>
          <c:order val="0"/>
          <c:tx>
            <c:strRef>
              <c:f>Dash2!$F$8</c:f>
              <c:strCache>
                <c:ptCount val="1"/>
                <c:pt idx="0">
                  <c:v>Valores fechados</c:v>
                </c:pt>
              </c:strCache>
            </c:strRef>
          </c:tx>
          <c:spPr>
            <a:solidFill>
              <a:srgbClr val="55B03E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D-4769-A8EC-C4F3DE5FB3CD}"/>
              </c:ext>
            </c:extLst>
          </c:dPt>
          <c:dPt>
            <c:idx val="1"/>
            <c:bubble3D val="0"/>
            <c:spPr>
              <a:solidFill>
                <a:srgbClr val="55B03E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D-4769-A8EC-C4F3DE5FB3CD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D-4769-A8EC-C4F3DE5FB3CD}"/>
              </c:ext>
            </c:extLst>
          </c:dPt>
          <c:dPt>
            <c:idx val="3"/>
            <c:bubble3D val="0"/>
            <c:spPr>
              <a:solidFill>
                <a:srgbClr val="F2B8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CBF-447B-B343-909C0174B62B}"/>
              </c:ext>
            </c:extLst>
          </c:dPt>
          <c:dPt>
            <c:idx val="4"/>
            <c:bubble3D val="0"/>
            <c:spPr>
              <a:solidFill>
                <a:srgbClr val="F0462E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CBF-447B-B343-909C0174B62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[0]!gralocy</c:f>
              <c:strCache>
                <c:ptCount val="5"/>
                <c:pt idx="0">
                  <c:v>Ceará (CE)</c:v>
                </c:pt>
                <c:pt idx="1">
                  <c:v>Acre (AC)</c:v>
                </c:pt>
                <c:pt idx="2">
                  <c:v>Alagoas (AL)</c:v>
                </c:pt>
                <c:pt idx="3">
                  <c:v>Pernambuco (PE)</c:v>
                </c:pt>
                <c:pt idx="4">
                  <c:v>Amapá (AP)</c:v>
                </c:pt>
              </c:strCache>
            </c:strRef>
          </c:cat>
          <c:val>
            <c:numRef>
              <c:f>[0]!gralocx</c:f>
              <c:numCache>
                <c:formatCode>"R$"#,##0.00</c:formatCode>
                <c:ptCount val="5"/>
                <c:pt idx="0">
                  <c:v>90000</c:v>
                </c:pt>
                <c:pt idx="1">
                  <c:v>75700</c:v>
                </c:pt>
                <c:pt idx="2">
                  <c:v>50000</c:v>
                </c:pt>
                <c:pt idx="3">
                  <c:v>2300</c:v>
                </c:pt>
                <c:pt idx="4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D-4769-A8EC-C4F3DE5FB3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486423508982667"/>
          <c:y val="5.6994000279056795E-2"/>
          <c:w val="0.36423448153364452"/>
          <c:h val="0.90018808427514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14732612654848E-2"/>
          <c:y val="8.2351332496162971E-2"/>
          <c:w val="0.60229075025639545"/>
          <c:h val="0.8289097251290638"/>
        </c:manualLayout>
      </c:layout>
      <c:doughnutChart>
        <c:varyColors val="1"/>
        <c:ser>
          <c:idx val="0"/>
          <c:order val="0"/>
          <c:tx>
            <c:strRef>
              <c:f>Dash2!$L$8</c:f>
              <c:strCache>
                <c:ptCount val="1"/>
                <c:pt idx="0">
                  <c:v>Valores fechados</c:v>
                </c:pt>
              </c:strCache>
            </c:strRef>
          </c:tx>
          <c:spPr>
            <a:solidFill>
              <a:srgbClr val="55B03E"/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D-4769-A8EC-C4F3DE5FB3CD}"/>
              </c:ext>
            </c:extLst>
          </c:dPt>
          <c:dPt>
            <c:idx val="1"/>
            <c:bubble3D val="0"/>
            <c:spPr>
              <a:solidFill>
                <a:srgbClr val="55B03E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3D-4769-A8EC-C4F3DE5FB3CD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3D-4769-A8EC-C4F3DE5FB3CD}"/>
              </c:ext>
            </c:extLst>
          </c:dPt>
          <c:dPt>
            <c:idx val="3"/>
            <c:bubble3D val="0"/>
            <c:spPr>
              <a:solidFill>
                <a:srgbClr val="F2B800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5AE-4939-9783-59BF22F670AA}"/>
              </c:ext>
            </c:extLst>
          </c:dPt>
          <c:dPt>
            <c:idx val="4"/>
            <c:bubble3D val="0"/>
            <c:spPr>
              <a:solidFill>
                <a:srgbClr val="F0462E"/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5AE-4939-9783-59BF22F670A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[0]!graveny</c:f>
              <c:strCache>
                <c:ptCount val="5"/>
                <c:pt idx="0">
                  <c:v>Claudio</c:v>
                </c:pt>
                <c:pt idx="1">
                  <c:v>Jorge</c:v>
                </c:pt>
                <c:pt idx="2">
                  <c:v>Ana</c:v>
                </c:pt>
                <c:pt idx="3">
                  <c:v>Felipe</c:v>
                </c:pt>
                <c:pt idx="4">
                  <c:v>Carla</c:v>
                </c:pt>
              </c:strCache>
            </c:strRef>
          </c:cat>
          <c:val>
            <c:numRef>
              <c:f>[0]!gravenx</c:f>
              <c:numCache>
                <c:formatCode>"R$"#,##0.00</c:formatCode>
                <c:ptCount val="5"/>
                <c:pt idx="0">
                  <c:v>107000</c:v>
                </c:pt>
                <c:pt idx="1">
                  <c:v>90000</c:v>
                </c:pt>
                <c:pt idx="2">
                  <c:v>73000</c:v>
                </c:pt>
                <c:pt idx="3">
                  <c:v>5700</c:v>
                </c:pt>
                <c:pt idx="4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D-4769-A8EC-C4F3DE5FB3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Dash3!$W$10</c:f>
              <c:strCache>
                <c:ptCount val="1"/>
                <c:pt idx="0">
                  <c:v> Ticket médio </c:v>
                </c:pt>
              </c:strCache>
            </c:strRef>
          </c:tx>
          <c:spPr>
            <a:solidFill>
              <a:srgbClr val="6699C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Dash3!$E$5</c:f>
              <c:strCache>
                <c:ptCount val="1"/>
                <c:pt idx="0">
                  <c:v>Maio</c:v>
                </c:pt>
              </c:strCache>
            </c:strRef>
          </c:cat>
          <c:val>
            <c:numRef>
              <c:f>Dash3!$W$11</c:f>
              <c:numCache>
                <c:formatCode>_-* #,##0_-;\-* #,##0_-;_-* "-"??_-;_-@_-</c:formatCode>
                <c:ptCount val="1"/>
                <c:pt idx="0">
                  <c:v>34825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84138368"/>
        <c:axId val="184140160"/>
      </c:barChart>
      <c:catAx>
        <c:axId val="18413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4140160"/>
        <c:crosses val="autoZero"/>
        <c:auto val="1"/>
        <c:lblAlgn val="ctr"/>
        <c:lblOffset val="100"/>
        <c:noMultiLvlLbl val="0"/>
      </c:catAx>
      <c:valAx>
        <c:axId val="184140160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8413836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Dash3!$X$9:$Y$9</c:f>
              <c:strCache>
                <c:ptCount val="2"/>
                <c:pt idx="0">
                  <c:v>Mês atual</c:v>
                </c:pt>
                <c:pt idx="1">
                  <c:v>Mês anterior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55B03E"/>
              </a:solidFill>
            </c:spPr>
            <c:extLst>
              <c:ext xmlns:c16="http://schemas.microsoft.com/office/drawing/2014/chart" uri="{C3380CC4-5D6E-409C-BE32-E72D297353CC}">
                <c16:uniqueId val="{00000001-699C-4EA0-8507-B9A78B3FA2E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99C-4EA0-8507-B9A78B3FA2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Dash3!$X$9:$Y$9</c:f>
              <c:strCache>
                <c:ptCount val="2"/>
                <c:pt idx="0">
                  <c:v>Mês atual</c:v>
                </c:pt>
                <c:pt idx="1">
                  <c:v>Mês anterior</c:v>
                </c:pt>
              </c:strCache>
            </c:strRef>
          </c:cat>
          <c:val>
            <c:numRef>
              <c:f>Dash3!$X$11:$Y$11</c:f>
              <c:numCache>
                <c:formatCode>_-* #,##0_-;\-* #,##0_-;_-* "-"??_-;_-@_-</c:formatCode>
                <c:ptCount val="2"/>
                <c:pt idx="0">
                  <c:v>139300</c:v>
                </c:pt>
                <c:pt idx="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9C-4EA0-8507-B9A78B3FA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61769088"/>
        <c:axId val="261770624"/>
      </c:barChart>
      <c:catAx>
        <c:axId val="26176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1770624"/>
        <c:crosses val="autoZero"/>
        <c:auto val="1"/>
        <c:lblAlgn val="ctr"/>
        <c:lblOffset val="100"/>
        <c:noMultiLvlLbl val="0"/>
      </c:catAx>
      <c:valAx>
        <c:axId val="261770624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2617690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Pr_dg!A1"/><Relationship Id="rId7" Type="http://schemas.openxmlformats.org/officeDocument/2006/relationships/hyperlink" Target="#Cad_cl!A1"/><Relationship Id="rId2" Type="http://schemas.openxmlformats.org/officeDocument/2006/relationships/hyperlink" Target="#Pr_in!A1"/><Relationship Id="rId1" Type="http://schemas.openxmlformats.org/officeDocument/2006/relationships/hyperlink" Target="#Pr_sc!A1"/><Relationship Id="rId6" Type="http://schemas.openxmlformats.org/officeDocument/2006/relationships/hyperlink" Target="#Dash1!A1"/><Relationship Id="rId11" Type="http://schemas.openxmlformats.org/officeDocument/2006/relationships/hyperlink" Target="#INI!A1"/><Relationship Id="rId5" Type="http://schemas.openxmlformats.org/officeDocument/2006/relationships/hyperlink" Target="#Pr_lg!A1"/><Relationship Id="rId10" Type="http://schemas.openxmlformats.org/officeDocument/2006/relationships/hyperlink" Target="#Re_cl!A1"/><Relationship Id="rId4" Type="http://schemas.openxmlformats.org/officeDocument/2006/relationships/hyperlink" Target="#Pr_pc!A1"/><Relationship Id="rId9" Type="http://schemas.openxmlformats.org/officeDocument/2006/relationships/hyperlink" Target="#Rg_g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Rg_ge!A1"/><Relationship Id="rId7" Type="http://schemas.openxmlformats.org/officeDocument/2006/relationships/hyperlink" Target="#Cad_cl!A1"/><Relationship Id="rId2" Type="http://schemas.openxmlformats.org/officeDocument/2006/relationships/hyperlink" Target="#Rg_pl!A1"/><Relationship Id="rId1" Type="http://schemas.openxmlformats.org/officeDocument/2006/relationships/hyperlink" Target="#Rg_ps!A1"/><Relationship Id="rId6" Type="http://schemas.openxmlformats.org/officeDocument/2006/relationships/hyperlink" Target="#Pr_dg!A1"/><Relationship Id="rId5" Type="http://schemas.openxmlformats.org/officeDocument/2006/relationships/hyperlink" Target="#Dash1!A1"/><Relationship Id="rId10" Type="http://schemas.openxmlformats.org/officeDocument/2006/relationships/hyperlink" Target="#INI!A1"/><Relationship Id="rId4" Type="http://schemas.openxmlformats.org/officeDocument/2006/relationships/hyperlink" Target="#Rg_pe!A1"/><Relationship Id="rId9" Type="http://schemas.openxmlformats.org/officeDocument/2006/relationships/hyperlink" Target="#Re_cl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Rg_ge!A1"/><Relationship Id="rId7" Type="http://schemas.openxmlformats.org/officeDocument/2006/relationships/hyperlink" Target="#Cad_cl!A1"/><Relationship Id="rId2" Type="http://schemas.openxmlformats.org/officeDocument/2006/relationships/hyperlink" Target="#Rg_pl!A1"/><Relationship Id="rId1" Type="http://schemas.openxmlformats.org/officeDocument/2006/relationships/hyperlink" Target="#Rg_ps!A1"/><Relationship Id="rId6" Type="http://schemas.openxmlformats.org/officeDocument/2006/relationships/hyperlink" Target="#Pr_dg!A1"/><Relationship Id="rId5" Type="http://schemas.openxmlformats.org/officeDocument/2006/relationships/hyperlink" Target="#Dash1!A1"/><Relationship Id="rId10" Type="http://schemas.openxmlformats.org/officeDocument/2006/relationships/hyperlink" Target="#INI!A1"/><Relationship Id="rId4" Type="http://schemas.openxmlformats.org/officeDocument/2006/relationships/hyperlink" Target="#Rg_pe!A1"/><Relationship Id="rId9" Type="http://schemas.openxmlformats.org/officeDocument/2006/relationships/hyperlink" Target="#Re_cl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Rg_ge!A1"/><Relationship Id="rId7" Type="http://schemas.openxmlformats.org/officeDocument/2006/relationships/hyperlink" Target="#Cad_cl!A1"/><Relationship Id="rId2" Type="http://schemas.openxmlformats.org/officeDocument/2006/relationships/hyperlink" Target="#Rg_pl!A1"/><Relationship Id="rId1" Type="http://schemas.openxmlformats.org/officeDocument/2006/relationships/hyperlink" Target="#Rg_ps!A1"/><Relationship Id="rId6" Type="http://schemas.openxmlformats.org/officeDocument/2006/relationships/hyperlink" Target="#Pr_dg!A1"/><Relationship Id="rId5" Type="http://schemas.openxmlformats.org/officeDocument/2006/relationships/hyperlink" Target="#Dash1!A1"/><Relationship Id="rId10" Type="http://schemas.openxmlformats.org/officeDocument/2006/relationships/hyperlink" Target="#INI!A1"/><Relationship Id="rId4" Type="http://schemas.openxmlformats.org/officeDocument/2006/relationships/hyperlink" Target="#Rg_pe!A1"/><Relationship Id="rId9" Type="http://schemas.openxmlformats.org/officeDocument/2006/relationships/hyperlink" Target="#Re_cl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Rg_ge!A1"/><Relationship Id="rId7" Type="http://schemas.openxmlformats.org/officeDocument/2006/relationships/hyperlink" Target="#Cad_cl!A1"/><Relationship Id="rId2" Type="http://schemas.openxmlformats.org/officeDocument/2006/relationships/hyperlink" Target="#Rg_pl!A1"/><Relationship Id="rId1" Type="http://schemas.openxmlformats.org/officeDocument/2006/relationships/hyperlink" Target="#Rg_ps!A1"/><Relationship Id="rId6" Type="http://schemas.openxmlformats.org/officeDocument/2006/relationships/hyperlink" Target="#Pr_dg!A1"/><Relationship Id="rId5" Type="http://schemas.openxmlformats.org/officeDocument/2006/relationships/hyperlink" Target="#Dash1!A1"/><Relationship Id="rId10" Type="http://schemas.openxmlformats.org/officeDocument/2006/relationships/hyperlink" Target="#INI!A1"/><Relationship Id="rId4" Type="http://schemas.openxmlformats.org/officeDocument/2006/relationships/hyperlink" Target="#Rg_pe!A1"/><Relationship Id="rId9" Type="http://schemas.openxmlformats.org/officeDocument/2006/relationships/hyperlink" Target="#Re_cl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Rg_ge!A1"/><Relationship Id="rId3" Type="http://schemas.openxmlformats.org/officeDocument/2006/relationships/hyperlink" Target="#Re_lo!A1"/><Relationship Id="rId7" Type="http://schemas.openxmlformats.org/officeDocument/2006/relationships/hyperlink" Target="#Con_ve!A1"/><Relationship Id="rId2" Type="http://schemas.openxmlformats.org/officeDocument/2006/relationships/hyperlink" Target="#Re_cl!A1"/><Relationship Id="rId1" Type="http://schemas.openxmlformats.org/officeDocument/2006/relationships/hyperlink" Target="#Re_se!A1"/><Relationship Id="rId6" Type="http://schemas.openxmlformats.org/officeDocument/2006/relationships/hyperlink" Target="#Cad_cl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Rg_ge!A1"/><Relationship Id="rId3" Type="http://schemas.openxmlformats.org/officeDocument/2006/relationships/hyperlink" Target="#Re_lo!A1"/><Relationship Id="rId7" Type="http://schemas.openxmlformats.org/officeDocument/2006/relationships/hyperlink" Target="#Con_ve!A1"/><Relationship Id="rId2" Type="http://schemas.openxmlformats.org/officeDocument/2006/relationships/hyperlink" Target="#Re_cl!A1"/><Relationship Id="rId1" Type="http://schemas.openxmlformats.org/officeDocument/2006/relationships/hyperlink" Target="#Re_se!A1"/><Relationship Id="rId6" Type="http://schemas.openxmlformats.org/officeDocument/2006/relationships/hyperlink" Target="#Cad_cl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Rg_ge!A1"/><Relationship Id="rId3" Type="http://schemas.openxmlformats.org/officeDocument/2006/relationships/hyperlink" Target="#Re_lo!A1"/><Relationship Id="rId7" Type="http://schemas.openxmlformats.org/officeDocument/2006/relationships/hyperlink" Target="#Con_ve!A1"/><Relationship Id="rId2" Type="http://schemas.openxmlformats.org/officeDocument/2006/relationships/hyperlink" Target="#Re_cl!A1"/><Relationship Id="rId1" Type="http://schemas.openxmlformats.org/officeDocument/2006/relationships/hyperlink" Target="#Re_se!A1"/><Relationship Id="rId6" Type="http://schemas.openxmlformats.org/officeDocument/2006/relationships/hyperlink" Target="#Cad_cl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Cad_cl!A1"/><Relationship Id="rId3" Type="http://schemas.openxmlformats.org/officeDocument/2006/relationships/hyperlink" Target="#Dash3!A1"/><Relationship Id="rId7" Type="http://schemas.openxmlformats.org/officeDocument/2006/relationships/hyperlink" Target="#Pr_dg!A1"/><Relationship Id="rId12" Type="http://schemas.openxmlformats.org/officeDocument/2006/relationships/hyperlink" Target="#INI!A1"/><Relationship Id="rId2" Type="http://schemas.openxmlformats.org/officeDocument/2006/relationships/hyperlink" Target="#Dash1!A1"/><Relationship Id="rId1" Type="http://schemas.openxmlformats.org/officeDocument/2006/relationships/hyperlink" Target="#Dash2!A1"/><Relationship Id="rId6" Type="http://schemas.openxmlformats.org/officeDocument/2006/relationships/chart" Target="../charts/chart3.xml"/><Relationship Id="rId11" Type="http://schemas.openxmlformats.org/officeDocument/2006/relationships/hyperlink" Target="#Re_cl!A1"/><Relationship Id="rId5" Type="http://schemas.openxmlformats.org/officeDocument/2006/relationships/chart" Target="../charts/chart2.xml"/><Relationship Id="rId10" Type="http://schemas.openxmlformats.org/officeDocument/2006/relationships/hyperlink" Target="#Rg_ge!A1"/><Relationship Id="rId4" Type="http://schemas.openxmlformats.org/officeDocument/2006/relationships/chart" Target="../charts/chart1.xml"/><Relationship Id="rId9" Type="http://schemas.openxmlformats.org/officeDocument/2006/relationships/hyperlink" Target="#Con_ve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Pr_dg!A1"/><Relationship Id="rId13" Type="http://schemas.openxmlformats.org/officeDocument/2006/relationships/hyperlink" Target="#INI!A1"/><Relationship Id="rId3" Type="http://schemas.openxmlformats.org/officeDocument/2006/relationships/hyperlink" Target="#Dash3!A1"/><Relationship Id="rId7" Type="http://schemas.openxmlformats.org/officeDocument/2006/relationships/chart" Target="../charts/chart7.xml"/><Relationship Id="rId12" Type="http://schemas.openxmlformats.org/officeDocument/2006/relationships/hyperlink" Target="#Re_cl!A1"/><Relationship Id="rId2" Type="http://schemas.openxmlformats.org/officeDocument/2006/relationships/hyperlink" Target="#Dash1!A1"/><Relationship Id="rId1" Type="http://schemas.openxmlformats.org/officeDocument/2006/relationships/hyperlink" Target="#Dash2!A1"/><Relationship Id="rId6" Type="http://schemas.openxmlformats.org/officeDocument/2006/relationships/chart" Target="../charts/chart6.xml"/><Relationship Id="rId11" Type="http://schemas.openxmlformats.org/officeDocument/2006/relationships/hyperlink" Target="#Rg_ge!A1"/><Relationship Id="rId5" Type="http://schemas.openxmlformats.org/officeDocument/2006/relationships/chart" Target="../charts/chart5.xml"/><Relationship Id="rId10" Type="http://schemas.openxmlformats.org/officeDocument/2006/relationships/hyperlink" Target="#Con_ve!A1"/><Relationship Id="rId4" Type="http://schemas.openxmlformats.org/officeDocument/2006/relationships/chart" Target="../charts/chart4.xml"/><Relationship Id="rId9" Type="http://schemas.openxmlformats.org/officeDocument/2006/relationships/hyperlink" Target="#Cad_cl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hyperlink" Target="#Re_cl!A1"/><Relationship Id="rId3" Type="http://schemas.openxmlformats.org/officeDocument/2006/relationships/hyperlink" Target="#Dash3!A1"/><Relationship Id="rId7" Type="http://schemas.openxmlformats.org/officeDocument/2006/relationships/chart" Target="../charts/chart11.xml"/><Relationship Id="rId12" Type="http://schemas.openxmlformats.org/officeDocument/2006/relationships/hyperlink" Target="#Rg_ge!A1"/><Relationship Id="rId2" Type="http://schemas.openxmlformats.org/officeDocument/2006/relationships/hyperlink" Target="#Dash1!A1"/><Relationship Id="rId1" Type="http://schemas.openxmlformats.org/officeDocument/2006/relationships/hyperlink" Target="#Dash2!A1"/><Relationship Id="rId6" Type="http://schemas.openxmlformats.org/officeDocument/2006/relationships/chart" Target="../charts/chart10.xml"/><Relationship Id="rId11" Type="http://schemas.openxmlformats.org/officeDocument/2006/relationships/hyperlink" Target="#Con_ve!A1"/><Relationship Id="rId5" Type="http://schemas.openxmlformats.org/officeDocument/2006/relationships/chart" Target="../charts/chart9.xml"/><Relationship Id="rId10" Type="http://schemas.openxmlformats.org/officeDocument/2006/relationships/hyperlink" Target="#Cad_cl!A1"/><Relationship Id="rId4" Type="http://schemas.openxmlformats.org/officeDocument/2006/relationships/chart" Target="../charts/chart8.xml"/><Relationship Id="rId9" Type="http://schemas.openxmlformats.org/officeDocument/2006/relationships/hyperlink" Target="#Pr_dg!A1"/><Relationship Id="rId14" Type="http://schemas.openxmlformats.org/officeDocument/2006/relationships/hyperlink" Target="#INI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Pr_dg!A1"/><Relationship Id="rId7" Type="http://schemas.openxmlformats.org/officeDocument/2006/relationships/hyperlink" Target="#Cad_cl!A1"/><Relationship Id="rId2" Type="http://schemas.openxmlformats.org/officeDocument/2006/relationships/hyperlink" Target="#Pr_in!A1"/><Relationship Id="rId1" Type="http://schemas.openxmlformats.org/officeDocument/2006/relationships/hyperlink" Target="#Pr_sc!A1"/><Relationship Id="rId6" Type="http://schemas.openxmlformats.org/officeDocument/2006/relationships/hyperlink" Target="#Dash1!A1"/><Relationship Id="rId11" Type="http://schemas.openxmlformats.org/officeDocument/2006/relationships/hyperlink" Target="#INI!A1"/><Relationship Id="rId5" Type="http://schemas.openxmlformats.org/officeDocument/2006/relationships/hyperlink" Target="#Pr_lg!A1"/><Relationship Id="rId10" Type="http://schemas.openxmlformats.org/officeDocument/2006/relationships/hyperlink" Target="#Re_cl!A1"/><Relationship Id="rId4" Type="http://schemas.openxmlformats.org/officeDocument/2006/relationships/hyperlink" Target="#Pr_pc!A1"/><Relationship Id="rId9" Type="http://schemas.openxmlformats.org/officeDocument/2006/relationships/hyperlink" Target="#Rg_g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Pr_dg!A1"/><Relationship Id="rId7" Type="http://schemas.openxmlformats.org/officeDocument/2006/relationships/hyperlink" Target="#Re_cl!A1"/><Relationship Id="rId2" Type="http://schemas.openxmlformats.org/officeDocument/2006/relationships/hyperlink" Target="#Dash1!A1"/><Relationship Id="rId1" Type="http://schemas.openxmlformats.org/officeDocument/2006/relationships/hyperlink" Target="#INI!A1"/><Relationship Id="rId6" Type="http://schemas.openxmlformats.org/officeDocument/2006/relationships/hyperlink" Target="#Rg_ge!A1"/><Relationship Id="rId5" Type="http://schemas.openxmlformats.org/officeDocument/2006/relationships/hyperlink" Target="#Con_ve!A1"/><Relationship Id="rId4" Type="http://schemas.openxmlformats.org/officeDocument/2006/relationships/hyperlink" Target="#Cad_cl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Re_cl!A1"/><Relationship Id="rId3" Type="http://schemas.openxmlformats.org/officeDocument/2006/relationships/hyperlink" Target="#Dash1!A1"/><Relationship Id="rId7" Type="http://schemas.openxmlformats.org/officeDocument/2006/relationships/hyperlink" Target="#Rg_ge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Con_ve!A1"/><Relationship Id="rId5" Type="http://schemas.openxmlformats.org/officeDocument/2006/relationships/hyperlink" Target="#Cad_cl!A1"/><Relationship Id="rId4" Type="http://schemas.openxmlformats.org/officeDocument/2006/relationships/hyperlink" Target="#Pr_dg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Pr_dg!A1"/><Relationship Id="rId7" Type="http://schemas.openxmlformats.org/officeDocument/2006/relationships/hyperlink" Target="#Cad_cl!A1"/><Relationship Id="rId2" Type="http://schemas.openxmlformats.org/officeDocument/2006/relationships/hyperlink" Target="#Pr_in!A1"/><Relationship Id="rId1" Type="http://schemas.openxmlformats.org/officeDocument/2006/relationships/hyperlink" Target="#Pr_sc!A1"/><Relationship Id="rId6" Type="http://schemas.openxmlformats.org/officeDocument/2006/relationships/hyperlink" Target="#Dash1!A1"/><Relationship Id="rId11" Type="http://schemas.openxmlformats.org/officeDocument/2006/relationships/hyperlink" Target="#INI!A1"/><Relationship Id="rId5" Type="http://schemas.openxmlformats.org/officeDocument/2006/relationships/hyperlink" Target="#Pr_lg!A1"/><Relationship Id="rId10" Type="http://schemas.openxmlformats.org/officeDocument/2006/relationships/hyperlink" Target="#Re_cl!A1"/><Relationship Id="rId4" Type="http://schemas.openxmlformats.org/officeDocument/2006/relationships/hyperlink" Target="#Pr_pc!A1"/><Relationship Id="rId9" Type="http://schemas.openxmlformats.org/officeDocument/2006/relationships/hyperlink" Target="#Rg_ge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Pr_dg!A1"/><Relationship Id="rId7" Type="http://schemas.openxmlformats.org/officeDocument/2006/relationships/hyperlink" Target="#Cad_cl!A1"/><Relationship Id="rId2" Type="http://schemas.openxmlformats.org/officeDocument/2006/relationships/hyperlink" Target="#Pr_in!A1"/><Relationship Id="rId1" Type="http://schemas.openxmlformats.org/officeDocument/2006/relationships/hyperlink" Target="#Pr_sc!A1"/><Relationship Id="rId6" Type="http://schemas.openxmlformats.org/officeDocument/2006/relationships/hyperlink" Target="#Dash1!A1"/><Relationship Id="rId11" Type="http://schemas.openxmlformats.org/officeDocument/2006/relationships/hyperlink" Target="#INI!A1"/><Relationship Id="rId5" Type="http://schemas.openxmlformats.org/officeDocument/2006/relationships/hyperlink" Target="#Pr_lg!A1"/><Relationship Id="rId10" Type="http://schemas.openxmlformats.org/officeDocument/2006/relationships/hyperlink" Target="#Re_cl!A1"/><Relationship Id="rId4" Type="http://schemas.openxmlformats.org/officeDocument/2006/relationships/hyperlink" Target="#Pr_pc!A1"/><Relationship Id="rId9" Type="http://schemas.openxmlformats.org/officeDocument/2006/relationships/hyperlink" Target="#Rg_ge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Con_ve!A1"/><Relationship Id="rId3" Type="http://schemas.openxmlformats.org/officeDocument/2006/relationships/hyperlink" Target="#Pr_dg!A1"/><Relationship Id="rId7" Type="http://schemas.openxmlformats.org/officeDocument/2006/relationships/hyperlink" Target="#Cad_cl!A1"/><Relationship Id="rId2" Type="http://schemas.openxmlformats.org/officeDocument/2006/relationships/hyperlink" Target="#Pr_in!A1"/><Relationship Id="rId1" Type="http://schemas.openxmlformats.org/officeDocument/2006/relationships/hyperlink" Target="#Pr_sc!A1"/><Relationship Id="rId6" Type="http://schemas.openxmlformats.org/officeDocument/2006/relationships/hyperlink" Target="#Dash1!A1"/><Relationship Id="rId11" Type="http://schemas.openxmlformats.org/officeDocument/2006/relationships/hyperlink" Target="#INI!A1"/><Relationship Id="rId5" Type="http://schemas.openxmlformats.org/officeDocument/2006/relationships/hyperlink" Target="#Pr_lg!A1"/><Relationship Id="rId10" Type="http://schemas.openxmlformats.org/officeDocument/2006/relationships/hyperlink" Target="#Re_cl!A1"/><Relationship Id="rId4" Type="http://schemas.openxmlformats.org/officeDocument/2006/relationships/hyperlink" Target="#Pr_pc!A1"/><Relationship Id="rId9" Type="http://schemas.openxmlformats.org/officeDocument/2006/relationships/hyperlink" Target="#Rg_ge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Re_cl!A1"/><Relationship Id="rId3" Type="http://schemas.openxmlformats.org/officeDocument/2006/relationships/hyperlink" Target="#Cad_me!A1"/><Relationship Id="rId7" Type="http://schemas.openxmlformats.org/officeDocument/2006/relationships/hyperlink" Target="#Rg_ge!A1"/><Relationship Id="rId2" Type="http://schemas.openxmlformats.org/officeDocument/2006/relationships/hyperlink" Target="#Cad_cl!A1"/><Relationship Id="rId1" Type="http://schemas.openxmlformats.org/officeDocument/2006/relationships/hyperlink" Target="#Cad_ve!A1"/><Relationship Id="rId6" Type="http://schemas.openxmlformats.org/officeDocument/2006/relationships/hyperlink" Target="#Con_ve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Re_cl!A1"/><Relationship Id="rId3" Type="http://schemas.openxmlformats.org/officeDocument/2006/relationships/hyperlink" Target="#Cad_me!A1"/><Relationship Id="rId7" Type="http://schemas.openxmlformats.org/officeDocument/2006/relationships/hyperlink" Target="#Rg_ge!A1"/><Relationship Id="rId2" Type="http://schemas.openxmlformats.org/officeDocument/2006/relationships/hyperlink" Target="#Cad_cl!A1"/><Relationship Id="rId1" Type="http://schemas.openxmlformats.org/officeDocument/2006/relationships/hyperlink" Target="#Cad_ve!A1"/><Relationship Id="rId6" Type="http://schemas.openxmlformats.org/officeDocument/2006/relationships/hyperlink" Target="#Con_ve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Re_cl!A1"/><Relationship Id="rId3" Type="http://schemas.openxmlformats.org/officeDocument/2006/relationships/hyperlink" Target="#Cad_me!A1"/><Relationship Id="rId7" Type="http://schemas.openxmlformats.org/officeDocument/2006/relationships/hyperlink" Target="#Rg_ge!A1"/><Relationship Id="rId2" Type="http://schemas.openxmlformats.org/officeDocument/2006/relationships/hyperlink" Target="#Cad_cl!A1"/><Relationship Id="rId1" Type="http://schemas.openxmlformats.org/officeDocument/2006/relationships/hyperlink" Target="#Cad_ve!A1"/><Relationship Id="rId6" Type="http://schemas.openxmlformats.org/officeDocument/2006/relationships/hyperlink" Target="#Con_ve!A1"/><Relationship Id="rId5" Type="http://schemas.openxmlformats.org/officeDocument/2006/relationships/hyperlink" Target="#Pr_dg!A1"/><Relationship Id="rId4" Type="http://schemas.openxmlformats.org/officeDocument/2006/relationships/hyperlink" Target="#Dash1!A1"/><Relationship Id="rId9" Type="http://schemas.openxmlformats.org/officeDocument/2006/relationships/hyperlink" Target="#INI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Cad_cl!A1"/><Relationship Id="rId7" Type="http://schemas.openxmlformats.org/officeDocument/2006/relationships/hyperlink" Target="#INI!A1"/><Relationship Id="rId2" Type="http://schemas.openxmlformats.org/officeDocument/2006/relationships/hyperlink" Target="#Pr_dg!A1"/><Relationship Id="rId1" Type="http://schemas.openxmlformats.org/officeDocument/2006/relationships/hyperlink" Target="#Dash1!A1"/><Relationship Id="rId6" Type="http://schemas.openxmlformats.org/officeDocument/2006/relationships/hyperlink" Target="#Re_cl!A1"/><Relationship Id="rId5" Type="http://schemas.openxmlformats.org/officeDocument/2006/relationships/hyperlink" Target="#Rg_ge!A1"/><Relationship Id="rId4" Type="http://schemas.openxmlformats.org/officeDocument/2006/relationships/hyperlink" Target="#Con_v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349252</xdr:colOff>
      <xdr:row>1</xdr:row>
      <xdr:rowOff>95247</xdr:rowOff>
    </xdr:from>
    <xdr:to>
      <xdr:col>4</xdr:col>
      <xdr:colOff>1428750</xdr:colOff>
      <xdr:row>2</xdr:row>
      <xdr:rowOff>13047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360085" y="592664"/>
          <a:ext cx="1894415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SEGMENTAÇÃO</a:t>
          </a:r>
          <a:r>
            <a:rPr lang="pt-BR" sz="1100" b="1" baseline="0">
              <a:solidFill>
                <a:schemeClr val="bg1"/>
              </a:solidFill>
            </a:rPr>
            <a:t> DE CLIENTES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571509</xdr:colOff>
      <xdr:row>1</xdr:row>
      <xdr:rowOff>95247</xdr:rowOff>
    </xdr:from>
    <xdr:to>
      <xdr:col>6</xdr:col>
      <xdr:colOff>1820342</xdr:colOff>
      <xdr:row>2</xdr:row>
      <xdr:rowOff>13047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683259" y="592664"/>
          <a:ext cx="12488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INDICAÇÕES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338666</xdr:colOff>
      <xdr:row>2</xdr:row>
      <xdr:rowOff>13047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00666" y="592664"/>
          <a:ext cx="124883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DADOS GERAIS</a:t>
          </a:r>
        </a:p>
      </xdr:txBody>
    </xdr:sp>
    <xdr:clientData/>
  </xdr:twoCellAnchor>
  <xdr:twoCellAnchor editAs="absolute">
    <xdr:from>
      <xdr:col>4</xdr:col>
      <xdr:colOff>1441463</xdr:colOff>
      <xdr:row>1</xdr:row>
      <xdr:rowOff>97363</xdr:rowOff>
    </xdr:from>
    <xdr:to>
      <xdr:col>6</xdr:col>
      <xdr:colOff>560917</xdr:colOff>
      <xdr:row>2</xdr:row>
      <xdr:rowOff>15163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267213" y="594780"/>
          <a:ext cx="1405454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PERFIL DE CLIENTES</a:t>
          </a:r>
        </a:p>
      </xdr:txBody>
    </xdr:sp>
    <xdr:clientData/>
  </xdr:twoCellAnchor>
  <xdr:twoCellAnchor editAs="absolute">
    <xdr:from>
      <xdr:col>6</xdr:col>
      <xdr:colOff>1830964</xdr:colOff>
      <xdr:row>1</xdr:row>
      <xdr:rowOff>95289</xdr:rowOff>
    </xdr:from>
    <xdr:to>
      <xdr:col>8</xdr:col>
      <xdr:colOff>518584</xdr:colOff>
      <xdr:row>2</xdr:row>
      <xdr:rowOff>13089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942714" y="592706"/>
          <a:ext cx="189437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 GEOGRÁFICA</a:t>
          </a:r>
        </a:p>
      </xdr:txBody>
    </xdr:sp>
    <xdr:clientData/>
  </xdr:twoCellAnchor>
  <xdr:twoCellAnchor editAs="absolute">
    <xdr:from>
      <xdr:col>6</xdr:col>
      <xdr:colOff>1502830</xdr:colOff>
      <xdr:row>0</xdr:row>
      <xdr:rowOff>0</xdr:rowOff>
    </xdr:from>
    <xdr:to>
      <xdr:col>7</xdr:col>
      <xdr:colOff>607479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438148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438149</xdr:colOff>
      <xdr:row>0</xdr:row>
      <xdr:rowOff>0</xdr:rowOff>
    </xdr:from>
    <xdr:to>
      <xdr:col>4</xdr:col>
      <xdr:colOff>655806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654049</xdr:colOff>
      <xdr:row>0</xdr:row>
      <xdr:rowOff>0</xdr:rowOff>
    </xdr:from>
    <xdr:to>
      <xdr:col>4</xdr:col>
      <xdr:colOff>1706031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1706032</xdr:colOff>
      <xdr:row>0</xdr:row>
      <xdr:rowOff>0</xdr:rowOff>
    </xdr:from>
    <xdr:to>
      <xdr:col>6</xdr:col>
      <xdr:colOff>461431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461432</xdr:colOff>
      <xdr:row>0</xdr:row>
      <xdr:rowOff>0</xdr:rowOff>
    </xdr:from>
    <xdr:to>
      <xdr:col>6</xdr:col>
      <xdr:colOff>1502831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7</xdr:col>
      <xdr:colOff>608188</xdr:colOff>
      <xdr:row>0</xdr:row>
      <xdr:rowOff>0</xdr:rowOff>
    </xdr:from>
    <xdr:to>
      <xdr:col>8</xdr:col>
      <xdr:colOff>376648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179918</xdr:colOff>
      <xdr:row>1</xdr:row>
      <xdr:rowOff>95247</xdr:rowOff>
    </xdr:from>
    <xdr:to>
      <xdr:col>5</xdr:col>
      <xdr:colOff>487202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360085" y="592664"/>
          <a:ext cx="124920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SEGMENTO</a:t>
          </a:r>
        </a:p>
      </xdr:txBody>
    </xdr:sp>
    <xdr:clientData/>
  </xdr:twoCellAnchor>
  <xdr:twoCellAnchor editAs="absolute">
    <xdr:from>
      <xdr:col>6</xdr:col>
      <xdr:colOff>814951</xdr:colOff>
      <xdr:row>1</xdr:row>
      <xdr:rowOff>95247</xdr:rowOff>
    </xdr:from>
    <xdr:to>
      <xdr:col>8</xdr:col>
      <xdr:colOff>338667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878951" y="592664"/>
          <a:ext cx="1407549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LOCALIZAÇÃO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4</xdr:col>
      <xdr:colOff>169332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499567</xdr:colOff>
      <xdr:row>1</xdr:row>
      <xdr:rowOff>97363</xdr:rowOff>
    </xdr:from>
    <xdr:to>
      <xdr:col>6</xdr:col>
      <xdr:colOff>806850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3621650" y="594780"/>
          <a:ext cx="124920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PERFIL</a:t>
          </a:r>
        </a:p>
      </xdr:txBody>
    </xdr:sp>
    <xdr:clientData/>
  </xdr:twoCellAnchor>
  <xdr:twoCellAnchor editAs="absolute">
    <xdr:from>
      <xdr:col>8</xdr:col>
      <xdr:colOff>666747</xdr:colOff>
      <xdr:row>0</xdr:row>
      <xdr:rowOff>0</xdr:rowOff>
    </xdr:from>
    <xdr:to>
      <xdr:col>9</xdr:col>
      <xdr:colOff>766229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169332</xdr:colOff>
      <xdr:row>0</xdr:row>
      <xdr:rowOff>0</xdr:rowOff>
    </xdr:from>
    <xdr:to>
      <xdr:col>4</xdr:col>
      <xdr:colOff>268814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268815</xdr:colOff>
      <xdr:row>0</xdr:row>
      <xdr:rowOff>0</xdr:rowOff>
    </xdr:from>
    <xdr:to>
      <xdr:col>5</xdr:col>
      <xdr:colOff>359473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5</xdr:col>
      <xdr:colOff>357716</xdr:colOff>
      <xdr:row>0</xdr:row>
      <xdr:rowOff>0</xdr:rowOff>
    </xdr:from>
    <xdr:to>
      <xdr:col>6</xdr:col>
      <xdr:colOff>467781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6</xdr:col>
      <xdr:colOff>467782</xdr:colOff>
      <xdr:row>0</xdr:row>
      <xdr:rowOff>0</xdr:rowOff>
    </xdr:from>
    <xdr:to>
      <xdr:col>7</xdr:col>
      <xdr:colOff>567264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7</xdr:col>
      <xdr:colOff>567265</xdr:colOff>
      <xdr:row>0</xdr:row>
      <xdr:rowOff>0</xdr:rowOff>
    </xdr:from>
    <xdr:to>
      <xdr:col>8</xdr:col>
      <xdr:colOff>666748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766938</xdr:colOff>
      <xdr:row>0</xdr:row>
      <xdr:rowOff>0</xdr:rowOff>
    </xdr:from>
    <xdr:to>
      <xdr:col>10</xdr:col>
      <xdr:colOff>863481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857252</xdr:colOff>
      <xdr:row>1</xdr:row>
      <xdr:rowOff>95247</xdr:rowOff>
    </xdr:from>
    <xdr:to>
      <xdr:col>5</xdr:col>
      <xdr:colOff>243785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368552" y="590547"/>
          <a:ext cx="1250258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POR SEGMENTO</a:t>
          </a:r>
        </a:p>
      </xdr:txBody>
    </xdr:sp>
    <xdr:clientData/>
  </xdr:twoCellAnchor>
  <xdr:twoCellAnchor editAs="absolute">
    <xdr:from>
      <xdr:col>6</xdr:col>
      <xdr:colOff>582118</xdr:colOff>
      <xdr:row>1</xdr:row>
      <xdr:rowOff>95247</xdr:rowOff>
    </xdr:from>
    <xdr:to>
      <xdr:col>8</xdr:col>
      <xdr:colOff>127000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889534" y="590547"/>
          <a:ext cx="140860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LOCALIZAÇÃO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846666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102783" y="590547"/>
          <a:ext cx="125518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256150</xdr:colOff>
      <xdr:row>1</xdr:row>
      <xdr:rowOff>97363</xdr:rowOff>
    </xdr:from>
    <xdr:to>
      <xdr:col>6</xdr:col>
      <xdr:colOff>574017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3631175" y="592663"/>
          <a:ext cx="125025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PERFIL</a:t>
          </a:r>
        </a:p>
      </xdr:txBody>
    </xdr:sp>
    <xdr:clientData/>
  </xdr:twoCellAnchor>
  <xdr:twoCellAnchor editAs="absolute">
    <xdr:from>
      <xdr:col>8</xdr:col>
      <xdr:colOff>455080</xdr:colOff>
      <xdr:row>0</xdr:row>
      <xdr:rowOff>0</xdr:rowOff>
    </xdr:from>
    <xdr:to>
      <xdr:col>9</xdr:col>
      <xdr:colOff>565146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14814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14815</xdr:colOff>
      <xdr:row>0</xdr:row>
      <xdr:rowOff>0</xdr:rowOff>
    </xdr:from>
    <xdr:to>
      <xdr:col>5</xdr:col>
      <xdr:colOff>116056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5</xdr:col>
      <xdr:colOff>114299</xdr:colOff>
      <xdr:row>0</xdr:row>
      <xdr:rowOff>0</xdr:rowOff>
    </xdr:from>
    <xdr:to>
      <xdr:col>6</xdr:col>
      <xdr:colOff>234948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6</xdr:col>
      <xdr:colOff>234949</xdr:colOff>
      <xdr:row>0</xdr:row>
      <xdr:rowOff>0</xdr:rowOff>
    </xdr:from>
    <xdr:to>
      <xdr:col>7</xdr:col>
      <xdr:colOff>345014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7</xdr:col>
      <xdr:colOff>345015</xdr:colOff>
      <xdr:row>0</xdr:row>
      <xdr:rowOff>0</xdr:rowOff>
    </xdr:from>
    <xdr:to>
      <xdr:col>8</xdr:col>
      <xdr:colOff>455081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565855</xdr:colOff>
      <xdr:row>0</xdr:row>
      <xdr:rowOff>0</xdr:rowOff>
    </xdr:from>
    <xdr:to>
      <xdr:col>10</xdr:col>
      <xdr:colOff>672981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730252</xdr:colOff>
      <xdr:row>1</xdr:row>
      <xdr:rowOff>95247</xdr:rowOff>
    </xdr:from>
    <xdr:to>
      <xdr:col>5</xdr:col>
      <xdr:colOff>116785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2370668" y="590547"/>
          <a:ext cx="125131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SEGMENTO</a:t>
          </a:r>
        </a:p>
      </xdr:txBody>
    </xdr:sp>
    <xdr:clientData/>
  </xdr:twoCellAnchor>
  <xdr:twoCellAnchor editAs="absolute">
    <xdr:from>
      <xdr:col>6</xdr:col>
      <xdr:colOff>455118</xdr:colOff>
      <xdr:row>1</xdr:row>
      <xdr:rowOff>95247</xdr:rowOff>
    </xdr:from>
    <xdr:to>
      <xdr:col>8</xdr:col>
      <xdr:colOff>0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892709" y="590547"/>
          <a:ext cx="140860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LOCALIZAÇÃO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719666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102783" y="590547"/>
          <a:ext cx="1257299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129150</xdr:colOff>
      <xdr:row>1</xdr:row>
      <xdr:rowOff>97363</xdr:rowOff>
    </xdr:from>
    <xdr:to>
      <xdr:col>6</xdr:col>
      <xdr:colOff>447017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3634350" y="592663"/>
          <a:ext cx="1250258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POR PERFIL</a:t>
          </a:r>
        </a:p>
      </xdr:txBody>
    </xdr:sp>
    <xdr:clientData/>
  </xdr:twoCellAnchor>
  <xdr:twoCellAnchor editAs="absolute">
    <xdr:from>
      <xdr:col>8</xdr:col>
      <xdr:colOff>328080</xdr:colOff>
      <xdr:row>0</xdr:row>
      <xdr:rowOff>0</xdr:rowOff>
    </xdr:from>
    <xdr:to>
      <xdr:col>9</xdr:col>
      <xdr:colOff>438146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819148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819149</xdr:colOff>
      <xdr:row>0</xdr:row>
      <xdr:rowOff>0</xdr:rowOff>
    </xdr:from>
    <xdr:to>
      <xdr:col>4</xdr:col>
      <xdr:colOff>920389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918632</xdr:colOff>
      <xdr:row>0</xdr:row>
      <xdr:rowOff>0</xdr:rowOff>
    </xdr:from>
    <xdr:to>
      <xdr:col>6</xdr:col>
      <xdr:colOff>107948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6</xdr:col>
      <xdr:colOff>107949</xdr:colOff>
      <xdr:row>0</xdr:row>
      <xdr:rowOff>0</xdr:rowOff>
    </xdr:from>
    <xdr:to>
      <xdr:col>7</xdr:col>
      <xdr:colOff>218014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7</xdr:col>
      <xdr:colOff>218015</xdr:colOff>
      <xdr:row>0</xdr:row>
      <xdr:rowOff>0</xdr:rowOff>
    </xdr:from>
    <xdr:to>
      <xdr:col>8</xdr:col>
      <xdr:colOff>328081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438855</xdr:colOff>
      <xdr:row>0</xdr:row>
      <xdr:rowOff>0</xdr:rowOff>
    </xdr:from>
    <xdr:to>
      <xdr:col>10</xdr:col>
      <xdr:colOff>545981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613835</xdr:colOff>
      <xdr:row>1</xdr:row>
      <xdr:rowOff>95247</xdr:rowOff>
    </xdr:from>
    <xdr:to>
      <xdr:col>5</xdr:col>
      <xdr:colOff>42702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2359027" y="590547"/>
          <a:ext cx="124708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SEGMENTO</a:t>
          </a:r>
        </a:p>
      </xdr:txBody>
    </xdr:sp>
    <xdr:clientData/>
  </xdr:twoCellAnchor>
  <xdr:twoCellAnchor editAs="absolute">
    <xdr:from>
      <xdr:col>6</xdr:col>
      <xdr:colOff>402201</xdr:colOff>
      <xdr:row>1</xdr:row>
      <xdr:rowOff>95247</xdr:rowOff>
    </xdr:from>
    <xdr:to>
      <xdr:col>7</xdr:col>
      <xdr:colOff>899583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4874718" y="590547"/>
          <a:ext cx="140649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POR LOCALIZAÇÃO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603249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1102783" y="590547"/>
          <a:ext cx="124565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55067</xdr:colOff>
      <xdr:row>1</xdr:row>
      <xdr:rowOff>97363</xdr:rowOff>
    </xdr:from>
    <xdr:to>
      <xdr:col>6</xdr:col>
      <xdr:colOff>394100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3618475" y="592663"/>
          <a:ext cx="1248142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POR PERFIL</a:t>
          </a:r>
        </a:p>
      </xdr:txBody>
    </xdr:sp>
    <xdr:clientData/>
  </xdr:twoCellAnchor>
  <xdr:twoCellAnchor editAs="absolute">
    <xdr:from>
      <xdr:col>8</xdr:col>
      <xdr:colOff>317497</xdr:colOff>
      <xdr:row>0</xdr:row>
      <xdr:rowOff>0</xdr:rowOff>
    </xdr:from>
    <xdr:to>
      <xdr:col>9</xdr:col>
      <xdr:colOff>448729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702731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702732</xdr:colOff>
      <xdr:row>0</xdr:row>
      <xdr:rowOff>0</xdr:rowOff>
    </xdr:from>
    <xdr:to>
      <xdr:col>4</xdr:col>
      <xdr:colOff>825139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823382</xdr:colOff>
      <xdr:row>0</xdr:row>
      <xdr:rowOff>0</xdr:rowOff>
    </xdr:from>
    <xdr:to>
      <xdr:col>6</xdr:col>
      <xdr:colOff>55031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6</xdr:col>
      <xdr:colOff>55032</xdr:colOff>
      <xdr:row>0</xdr:row>
      <xdr:rowOff>0</xdr:rowOff>
    </xdr:from>
    <xdr:to>
      <xdr:col>7</xdr:col>
      <xdr:colOff>186264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7</xdr:col>
      <xdr:colOff>186265</xdr:colOff>
      <xdr:row>0</xdr:row>
      <xdr:rowOff>0</xdr:rowOff>
    </xdr:from>
    <xdr:to>
      <xdr:col>8</xdr:col>
      <xdr:colOff>317498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449438</xdr:colOff>
      <xdr:row>0</xdr:row>
      <xdr:rowOff>0</xdr:rowOff>
    </xdr:from>
    <xdr:to>
      <xdr:col>10</xdr:col>
      <xdr:colOff>577731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95252</xdr:colOff>
      <xdr:row>1</xdr:row>
      <xdr:rowOff>95247</xdr:rowOff>
    </xdr:from>
    <xdr:to>
      <xdr:col>4</xdr:col>
      <xdr:colOff>1344452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370668" y="590547"/>
          <a:ext cx="125131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4</xdr:col>
      <xdr:colOff>84666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102783" y="590547"/>
          <a:ext cx="1257299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CLIENTE</a:t>
          </a:r>
        </a:p>
      </xdr:txBody>
    </xdr:sp>
    <xdr:clientData/>
  </xdr:twoCellAnchor>
  <xdr:twoCellAnchor editAs="absolute">
    <xdr:from>
      <xdr:col>4</xdr:col>
      <xdr:colOff>1356817</xdr:colOff>
      <xdr:row>1</xdr:row>
      <xdr:rowOff>97363</xdr:rowOff>
    </xdr:from>
    <xdr:to>
      <xdr:col>5</xdr:col>
      <xdr:colOff>267100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3634350" y="592663"/>
          <a:ext cx="125025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</a:t>
          </a:r>
        </a:p>
      </xdr:txBody>
    </xdr:sp>
    <xdr:clientData/>
  </xdr:twoCellAnchor>
  <xdr:twoCellAnchor editAs="absolute">
    <xdr:from>
      <xdr:col>7</xdr:col>
      <xdr:colOff>306913</xdr:colOff>
      <xdr:row>0</xdr:row>
      <xdr:rowOff>0</xdr:rowOff>
    </xdr:from>
    <xdr:to>
      <xdr:col>7</xdr:col>
      <xdr:colOff>1348312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184148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184149</xdr:colOff>
      <xdr:row>0</xdr:row>
      <xdr:rowOff>0</xdr:rowOff>
    </xdr:from>
    <xdr:to>
      <xdr:col>4</xdr:col>
      <xdr:colOff>1216723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1214966</xdr:colOff>
      <xdr:row>0</xdr:row>
      <xdr:rowOff>0</xdr:rowOff>
    </xdr:from>
    <xdr:to>
      <xdr:col>4</xdr:col>
      <xdr:colOff>2266948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2266949</xdr:colOff>
      <xdr:row>0</xdr:row>
      <xdr:rowOff>0</xdr:rowOff>
    </xdr:from>
    <xdr:to>
      <xdr:col>6</xdr:col>
      <xdr:colOff>461431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461432</xdr:colOff>
      <xdr:row>0</xdr:row>
      <xdr:rowOff>0</xdr:rowOff>
    </xdr:from>
    <xdr:to>
      <xdr:col>7</xdr:col>
      <xdr:colOff>306914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7</xdr:col>
      <xdr:colOff>1349021</xdr:colOff>
      <xdr:row>0</xdr:row>
      <xdr:rowOff>0</xdr:rowOff>
    </xdr:from>
    <xdr:to>
      <xdr:col>8</xdr:col>
      <xdr:colOff>609481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232835</xdr:colOff>
      <xdr:row>1</xdr:row>
      <xdr:rowOff>95247</xdr:rowOff>
    </xdr:from>
    <xdr:to>
      <xdr:col>5</xdr:col>
      <xdr:colOff>95618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362202" y="590547"/>
          <a:ext cx="1249200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SEGMENTO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4</xdr:col>
      <xdr:colOff>222249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102783" y="590547"/>
          <a:ext cx="12488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CLIENTE</a:t>
          </a:r>
        </a:p>
      </xdr:txBody>
    </xdr:sp>
    <xdr:clientData/>
  </xdr:twoCellAnchor>
  <xdr:twoCellAnchor editAs="absolute">
    <xdr:from>
      <xdr:col>5</xdr:col>
      <xdr:colOff>107983</xdr:colOff>
      <xdr:row>1</xdr:row>
      <xdr:rowOff>97363</xdr:rowOff>
    </xdr:from>
    <xdr:to>
      <xdr:col>5</xdr:col>
      <xdr:colOff>1357183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623767" y="592663"/>
          <a:ext cx="1243908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</a:t>
          </a:r>
        </a:p>
      </xdr:txBody>
    </xdr:sp>
    <xdr:clientData/>
  </xdr:twoCellAnchor>
  <xdr:twoCellAnchor editAs="absolute">
    <xdr:from>
      <xdr:col>7</xdr:col>
      <xdr:colOff>814913</xdr:colOff>
      <xdr:row>0</xdr:row>
      <xdr:rowOff>0</xdr:rowOff>
    </xdr:from>
    <xdr:to>
      <xdr:col>9</xdr:col>
      <xdr:colOff>480479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321731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321732</xdr:colOff>
      <xdr:row>0</xdr:row>
      <xdr:rowOff>0</xdr:rowOff>
    </xdr:from>
    <xdr:to>
      <xdr:col>4</xdr:col>
      <xdr:colOff>1354306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1352549</xdr:colOff>
      <xdr:row>0</xdr:row>
      <xdr:rowOff>0</xdr:rowOff>
    </xdr:from>
    <xdr:to>
      <xdr:col>5</xdr:col>
      <xdr:colOff>1018114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5</xdr:col>
      <xdr:colOff>1018115</xdr:colOff>
      <xdr:row>0</xdr:row>
      <xdr:rowOff>0</xdr:rowOff>
    </xdr:from>
    <xdr:to>
      <xdr:col>6</xdr:col>
      <xdr:colOff>673098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673099</xdr:colOff>
      <xdr:row>0</xdr:row>
      <xdr:rowOff>0</xdr:rowOff>
    </xdr:from>
    <xdr:to>
      <xdr:col>7</xdr:col>
      <xdr:colOff>814914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481188</xdr:colOff>
      <xdr:row>0</xdr:row>
      <xdr:rowOff>0</xdr:rowOff>
    </xdr:from>
    <xdr:to>
      <xdr:col>10</xdr:col>
      <xdr:colOff>16815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391585</xdr:colOff>
      <xdr:row>1</xdr:row>
      <xdr:rowOff>95247</xdr:rowOff>
    </xdr:from>
    <xdr:to>
      <xdr:col>4</xdr:col>
      <xdr:colOff>1640785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362202" y="590547"/>
          <a:ext cx="124920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SEGMENTO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4</xdr:col>
      <xdr:colOff>380999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102783" y="590547"/>
          <a:ext cx="12488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CLIENTE</a:t>
          </a:r>
        </a:p>
      </xdr:txBody>
    </xdr:sp>
    <xdr:clientData/>
  </xdr:twoCellAnchor>
  <xdr:twoCellAnchor editAs="absolute">
    <xdr:from>
      <xdr:col>5</xdr:col>
      <xdr:colOff>2150</xdr:colOff>
      <xdr:row>1</xdr:row>
      <xdr:rowOff>97363</xdr:rowOff>
    </xdr:from>
    <xdr:to>
      <xdr:col>6</xdr:col>
      <xdr:colOff>2517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3623767" y="592663"/>
          <a:ext cx="1246025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LOCALIZAÇÃO</a:t>
          </a:r>
        </a:p>
      </xdr:txBody>
    </xdr:sp>
    <xdr:clientData/>
  </xdr:twoCellAnchor>
  <xdr:twoCellAnchor editAs="absolute">
    <xdr:from>
      <xdr:col>7</xdr:col>
      <xdr:colOff>539747</xdr:colOff>
      <xdr:row>0</xdr:row>
      <xdr:rowOff>0</xdr:rowOff>
    </xdr:from>
    <xdr:to>
      <xdr:col>8</xdr:col>
      <xdr:colOff>25396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480481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480482</xdr:colOff>
      <xdr:row>0</xdr:row>
      <xdr:rowOff>0</xdr:rowOff>
    </xdr:from>
    <xdr:to>
      <xdr:col>4</xdr:col>
      <xdr:colOff>1513056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1511299</xdr:colOff>
      <xdr:row>0</xdr:row>
      <xdr:rowOff>0</xdr:rowOff>
    </xdr:from>
    <xdr:to>
      <xdr:col>5</xdr:col>
      <xdr:colOff>912281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5</xdr:col>
      <xdr:colOff>912282</xdr:colOff>
      <xdr:row>0</xdr:row>
      <xdr:rowOff>0</xdr:rowOff>
    </xdr:from>
    <xdr:to>
      <xdr:col>6</xdr:col>
      <xdr:colOff>704848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704849</xdr:colOff>
      <xdr:row>0</xdr:row>
      <xdr:rowOff>0</xdr:rowOff>
    </xdr:from>
    <xdr:to>
      <xdr:col>7</xdr:col>
      <xdr:colOff>539748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8</xdr:col>
      <xdr:colOff>26105</xdr:colOff>
      <xdr:row>0</xdr:row>
      <xdr:rowOff>0</xdr:rowOff>
    </xdr:from>
    <xdr:to>
      <xdr:col>8</xdr:col>
      <xdr:colOff>1064565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4</xdr:col>
      <xdr:colOff>476618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2370668" y="590547"/>
          <a:ext cx="125766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TOP 5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488983</xdr:colOff>
      <xdr:row>1</xdr:row>
      <xdr:rowOff>97363</xdr:rowOff>
    </xdr:from>
    <xdr:to>
      <xdr:col>7</xdr:col>
      <xdr:colOff>425850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3640700" y="592663"/>
          <a:ext cx="12534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COMPARATIVO</a:t>
          </a:r>
        </a:p>
      </xdr:txBody>
    </xdr:sp>
    <xdr:clientData/>
  </xdr:twoCellAnchor>
  <xdr:twoCellAnchor>
    <xdr:from>
      <xdr:col>4</xdr:col>
      <xdr:colOff>127000</xdr:colOff>
      <xdr:row>4</xdr:row>
      <xdr:rowOff>328083</xdr:rowOff>
    </xdr:from>
    <xdr:to>
      <xdr:col>8</xdr:col>
      <xdr:colOff>465667</xdr:colOff>
      <xdr:row>14</xdr:row>
      <xdr:rowOff>338666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127001</xdr:colOff>
      <xdr:row>4</xdr:row>
      <xdr:rowOff>328083</xdr:rowOff>
    </xdr:from>
    <xdr:to>
      <xdr:col>18</xdr:col>
      <xdr:colOff>116417</xdr:colOff>
      <xdr:row>8</xdr:row>
      <xdr:rowOff>334431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127000</xdr:colOff>
      <xdr:row>10</xdr:row>
      <xdr:rowOff>328083</xdr:rowOff>
    </xdr:from>
    <xdr:to>
      <xdr:col>18</xdr:col>
      <xdr:colOff>116416</xdr:colOff>
      <xdr:row>14</xdr:row>
      <xdr:rowOff>338666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9</xdr:col>
      <xdr:colOff>761997</xdr:colOff>
      <xdr:row>0</xdr:row>
      <xdr:rowOff>0</xdr:rowOff>
    </xdr:from>
    <xdr:to>
      <xdr:col>11</xdr:col>
      <xdr:colOff>173562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4</xdr:col>
      <xdr:colOff>348889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347132</xdr:colOff>
      <xdr:row>0</xdr:row>
      <xdr:rowOff>0</xdr:rowOff>
    </xdr:from>
    <xdr:to>
      <xdr:col>7</xdr:col>
      <xdr:colOff>86781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7</xdr:col>
      <xdr:colOff>86782</xdr:colOff>
      <xdr:row>0</xdr:row>
      <xdr:rowOff>0</xdr:rowOff>
    </xdr:from>
    <xdr:to>
      <xdr:col>8</xdr:col>
      <xdr:colOff>313264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8</xdr:col>
      <xdr:colOff>313265</xdr:colOff>
      <xdr:row>0</xdr:row>
      <xdr:rowOff>0</xdr:rowOff>
    </xdr:from>
    <xdr:to>
      <xdr:col>9</xdr:col>
      <xdr:colOff>761998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11</xdr:col>
      <xdr:colOff>174271</xdr:colOff>
      <xdr:row>0</xdr:row>
      <xdr:rowOff>0</xdr:rowOff>
    </xdr:from>
    <xdr:to>
      <xdr:col>12</xdr:col>
      <xdr:colOff>397815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423335</xdr:colOff>
      <xdr:row>1</xdr:row>
      <xdr:rowOff>95247</xdr:rowOff>
    </xdr:from>
    <xdr:to>
      <xdr:col>5</xdr:col>
      <xdr:colOff>328452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2370668" y="590547"/>
          <a:ext cx="1257667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TOP 5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4</xdr:col>
      <xdr:colOff>412749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340817</xdr:colOff>
      <xdr:row>1</xdr:row>
      <xdr:rowOff>97363</xdr:rowOff>
    </xdr:from>
    <xdr:to>
      <xdr:col>6</xdr:col>
      <xdr:colOff>415267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3640700" y="592663"/>
          <a:ext cx="12534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COMPARATIVO</a:t>
          </a:r>
        </a:p>
      </xdr:txBody>
    </xdr:sp>
    <xdr:clientData/>
  </xdr:twoCellAnchor>
  <xdr:twoCellAnchor>
    <xdr:from>
      <xdr:col>6</xdr:col>
      <xdr:colOff>52917</xdr:colOff>
      <xdr:row>6</xdr:row>
      <xdr:rowOff>10583</xdr:rowOff>
    </xdr:from>
    <xdr:to>
      <xdr:col>7</xdr:col>
      <xdr:colOff>63500</xdr:colOff>
      <xdr:row>11</xdr:row>
      <xdr:rowOff>278333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52915</xdr:colOff>
      <xdr:row>6</xdr:row>
      <xdr:rowOff>21166</xdr:rowOff>
    </xdr:from>
    <xdr:to>
      <xdr:col>13</xdr:col>
      <xdr:colOff>63499</xdr:colOff>
      <xdr:row>12</xdr:row>
      <xdr:rowOff>3166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52916</xdr:colOff>
      <xdr:row>12</xdr:row>
      <xdr:rowOff>74083</xdr:rowOff>
    </xdr:from>
    <xdr:to>
      <xdr:col>7</xdr:col>
      <xdr:colOff>63499</xdr:colOff>
      <xdr:row>19</xdr:row>
      <xdr:rowOff>246583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52914</xdr:colOff>
      <xdr:row>14</xdr:row>
      <xdr:rowOff>21167</xdr:rowOff>
    </xdr:from>
    <xdr:to>
      <xdr:col>13</xdr:col>
      <xdr:colOff>63498</xdr:colOff>
      <xdr:row>20</xdr:row>
      <xdr:rowOff>3167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2158997</xdr:colOff>
      <xdr:row>0</xdr:row>
      <xdr:rowOff>0</xdr:rowOff>
    </xdr:from>
    <xdr:to>
      <xdr:col>8</xdr:col>
      <xdr:colOff>543979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4</xdr:col>
      <xdr:colOff>512231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4</xdr:col>
      <xdr:colOff>512232</xdr:colOff>
      <xdr:row>0</xdr:row>
      <xdr:rowOff>0</xdr:rowOff>
    </xdr:from>
    <xdr:to>
      <xdr:col>5</xdr:col>
      <xdr:colOff>200723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5</xdr:col>
      <xdr:colOff>198966</xdr:colOff>
      <xdr:row>0</xdr:row>
      <xdr:rowOff>0</xdr:rowOff>
    </xdr:from>
    <xdr:to>
      <xdr:col>6</xdr:col>
      <xdr:colOff>76198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6</xdr:col>
      <xdr:colOff>76199</xdr:colOff>
      <xdr:row>0</xdr:row>
      <xdr:rowOff>0</xdr:rowOff>
    </xdr:from>
    <xdr:to>
      <xdr:col>6</xdr:col>
      <xdr:colOff>1117598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1117599</xdr:colOff>
      <xdr:row>0</xdr:row>
      <xdr:rowOff>0</xdr:rowOff>
    </xdr:from>
    <xdr:to>
      <xdr:col>6</xdr:col>
      <xdr:colOff>2158998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8</xdr:col>
      <xdr:colOff>544688</xdr:colOff>
      <xdr:row>0</xdr:row>
      <xdr:rowOff>0</xdr:rowOff>
    </xdr:from>
    <xdr:to>
      <xdr:col>10</xdr:col>
      <xdr:colOff>175565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4</xdr:col>
      <xdr:colOff>720035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2370668" y="590547"/>
          <a:ext cx="125766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TOP 5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732400</xdr:colOff>
      <xdr:row>1</xdr:row>
      <xdr:rowOff>97363</xdr:rowOff>
    </xdr:from>
    <xdr:to>
      <xdr:col>4</xdr:col>
      <xdr:colOff>1981600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3640700" y="592663"/>
          <a:ext cx="125343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COMPARATIVO</a:t>
          </a:r>
        </a:p>
      </xdr:txBody>
    </xdr:sp>
    <xdr:clientData/>
  </xdr:twoCellAnchor>
  <xdr:twoCellAnchor>
    <xdr:from>
      <xdr:col>2</xdr:col>
      <xdr:colOff>1</xdr:colOff>
      <xdr:row>8</xdr:row>
      <xdr:rowOff>0</xdr:rowOff>
    </xdr:from>
    <xdr:to>
      <xdr:col>3</xdr:col>
      <xdr:colOff>1</xdr:colOff>
      <xdr:row>13</xdr:row>
      <xdr:rowOff>148167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8</xdr:row>
      <xdr:rowOff>0</xdr:rowOff>
    </xdr:from>
    <xdr:to>
      <xdr:col>5</xdr:col>
      <xdr:colOff>1</xdr:colOff>
      <xdr:row>13</xdr:row>
      <xdr:rowOff>148167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8</xdr:row>
      <xdr:rowOff>0</xdr:rowOff>
    </xdr:from>
    <xdr:to>
      <xdr:col>9</xdr:col>
      <xdr:colOff>0</xdr:colOff>
      <xdr:row>13</xdr:row>
      <xdr:rowOff>148167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8</xdr:row>
      <xdr:rowOff>0</xdr:rowOff>
    </xdr:from>
    <xdr:to>
      <xdr:col>7</xdr:col>
      <xdr:colOff>1</xdr:colOff>
      <xdr:row>13</xdr:row>
      <xdr:rowOff>148167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8</xdr:row>
      <xdr:rowOff>0</xdr:rowOff>
    </xdr:from>
    <xdr:to>
      <xdr:col>11</xdr:col>
      <xdr:colOff>1</xdr:colOff>
      <xdr:row>13</xdr:row>
      <xdr:rowOff>148167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6</xdr:col>
      <xdr:colOff>1100663</xdr:colOff>
      <xdr:row>0</xdr:row>
      <xdr:rowOff>0</xdr:rowOff>
    </xdr:from>
    <xdr:to>
      <xdr:col>6</xdr:col>
      <xdr:colOff>2142062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4</xdr:col>
      <xdr:colOff>592306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590549</xdr:colOff>
      <xdr:row>0</xdr:row>
      <xdr:rowOff>0</xdr:rowOff>
    </xdr:from>
    <xdr:to>
      <xdr:col>4</xdr:col>
      <xdr:colOff>1642531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1642532</xdr:colOff>
      <xdr:row>0</xdr:row>
      <xdr:rowOff>0</xdr:rowOff>
    </xdr:from>
    <xdr:to>
      <xdr:col>6</xdr:col>
      <xdr:colOff>59264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6</xdr:col>
      <xdr:colOff>59265</xdr:colOff>
      <xdr:row>0</xdr:row>
      <xdr:rowOff>0</xdr:rowOff>
    </xdr:from>
    <xdr:to>
      <xdr:col>6</xdr:col>
      <xdr:colOff>1100664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6</xdr:col>
      <xdr:colOff>2142771</xdr:colOff>
      <xdr:row>0</xdr:row>
      <xdr:rowOff>0</xdr:rowOff>
    </xdr:from>
    <xdr:to>
      <xdr:col>8</xdr:col>
      <xdr:colOff>556565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3</xdr:col>
      <xdr:colOff>1608667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70668" y="590547"/>
          <a:ext cx="1902882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SEGMENTAÇÃO</a:t>
          </a:r>
          <a:r>
            <a:rPr lang="pt-BR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DE CLIENTES</a:t>
          </a:r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656176</xdr:colOff>
      <xdr:row>1</xdr:row>
      <xdr:rowOff>95247</xdr:rowOff>
    </xdr:from>
    <xdr:to>
      <xdr:col>4</xdr:col>
      <xdr:colOff>1905009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10776" y="590547"/>
          <a:ext cx="1257299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INDICAÇÕES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DADOS GERAIS</a:t>
          </a:r>
        </a:p>
      </xdr:txBody>
    </xdr:sp>
    <xdr:clientData/>
  </xdr:twoCellAnchor>
  <xdr:twoCellAnchor editAs="absolute">
    <xdr:from>
      <xdr:col>3</xdr:col>
      <xdr:colOff>1621380</xdr:colOff>
      <xdr:row>1</xdr:row>
      <xdr:rowOff>97363</xdr:rowOff>
    </xdr:from>
    <xdr:to>
      <xdr:col>4</xdr:col>
      <xdr:colOff>645584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286263" y="592663"/>
          <a:ext cx="1413921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PERFIL DE CLIENTES</a:t>
          </a:r>
        </a:p>
      </xdr:txBody>
    </xdr:sp>
    <xdr:clientData/>
  </xdr:twoCellAnchor>
  <xdr:twoCellAnchor editAs="absolute">
    <xdr:from>
      <xdr:col>4</xdr:col>
      <xdr:colOff>1915631</xdr:colOff>
      <xdr:row>1</xdr:row>
      <xdr:rowOff>95289</xdr:rowOff>
    </xdr:from>
    <xdr:to>
      <xdr:col>5</xdr:col>
      <xdr:colOff>1428751</xdr:colOff>
      <xdr:row>2</xdr:row>
      <xdr:rowOff>13089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978697" y="590589"/>
          <a:ext cx="190283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 GEOGRÁFICA</a:t>
          </a:r>
        </a:p>
      </xdr:txBody>
    </xdr:sp>
    <xdr:clientData/>
  </xdr:twoCellAnchor>
  <xdr:twoCellAnchor editAs="absolute">
    <xdr:from>
      <xdr:col>4</xdr:col>
      <xdr:colOff>1587497</xdr:colOff>
      <xdr:row>0</xdr:row>
      <xdr:rowOff>0</xdr:rowOff>
    </xdr:from>
    <xdr:to>
      <xdr:col>5</xdr:col>
      <xdr:colOff>247646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1885948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3</xdr:col>
      <xdr:colOff>1885949</xdr:colOff>
      <xdr:row>0</xdr:row>
      <xdr:rowOff>0</xdr:rowOff>
    </xdr:from>
    <xdr:to>
      <xdr:col>4</xdr:col>
      <xdr:colOff>546098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4</xdr:col>
      <xdr:colOff>546099</xdr:colOff>
      <xdr:row>0</xdr:row>
      <xdr:rowOff>0</xdr:rowOff>
    </xdr:from>
    <xdr:to>
      <xdr:col>4</xdr:col>
      <xdr:colOff>1587498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5</xdr:col>
      <xdr:colOff>248355</xdr:colOff>
      <xdr:row>0</xdr:row>
      <xdr:rowOff>0</xdr:rowOff>
    </xdr:from>
    <xdr:to>
      <xdr:col>5</xdr:col>
      <xdr:colOff>1286815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PASSO A PASSO</a:t>
          </a:r>
        </a:p>
      </xdr:txBody>
    </xdr:sp>
    <xdr:clientData/>
  </xdr:twoCellAnchor>
  <xdr:twoCellAnchor editAs="absolute">
    <xdr:from>
      <xdr:col>5</xdr:col>
      <xdr:colOff>518580</xdr:colOff>
      <xdr:row>0</xdr:row>
      <xdr:rowOff>0</xdr:rowOff>
    </xdr:from>
    <xdr:to>
      <xdr:col>5</xdr:col>
      <xdr:colOff>1559979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1274232</xdr:colOff>
      <xdr:row>0</xdr:row>
      <xdr:rowOff>0</xdr:rowOff>
    </xdr:from>
    <xdr:to>
      <xdr:col>3</xdr:col>
      <xdr:colOff>2306806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2305049</xdr:colOff>
      <xdr:row>0</xdr:row>
      <xdr:rowOff>0</xdr:rowOff>
    </xdr:from>
    <xdr:to>
      <xdr:col>4</xdr:col>
      <xdr:colOff>520698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520699</xdr:colOff>
      <xdr:row>0</xdr:row>
      <xdr:rowOff>0</xdr:rowOff>
    </xdr:from>
    <xdr:to>
      <xdr:col>4</xdr:col>
      <xdr:colOff>1562098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4</xdr:col>
      <xdr:colOff>1562099</xdr:colOff>
      <xdr:row>0</xdr:row>
      <xdr:rowOff>0</xdr:rowOff>
    </xdr:from>
    <xdr:to>
      <xdr:col>5</xdr:col>
      <xdr:colOff>518581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5</xdr:col>
      <xdr:colOff>1560688</xdr:colOff>
      <xdr:row>0</xdr:row>
      <xdr:rowOff>0</xdr:rowOff>
    </xdr:from>
    <xdr:to>
      <xdr:col>6</xdr:col>
      <xdr:colOff>514231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PASSO A PASSO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DÚVIDAS FREQUENTES</a:t>
          </a:r>
        </a:p>
      </xdr:txBody>
    </xdr:sp>
    <xdr:clientData/>
  </xdr:twoCellAnchor>
  <xdr:twoCellAnchor editAs="absolute">
    <xdr:from>
      <xdr:col>2</xdr:col>
      <xdr:colOff>6349997</xdr:colOff>
      <xdr:row>0</xdr:row>
      <xdr:rowOff>0</xdr:rowOff>
    </xdr:from>
    <xdr:to>
      <xdr:col>4</xdr:col>
      <xdr:colOff>681562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2</xdr:col>
      <xdr:colOff>4267198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2</xdr:col>
      <xdr:colOff>4267199</xdr:colOff>
      <xdr:row>0</xdr:row>
      <xdr:rowOff>0</xdr:rowOff>
    </xdr:from>
    <xdr:to>
      <xdr:col>2</xdr:col>
      <xdr:colOff>5308598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2</xdr:col>
      <xdr:colOff>5308599</xdr:colOff>
      <xdr:row>0</xdr:row>
      <xdr:rowOff>0</xdr:rowOff>
    </xdr:from>
    <xdr:to>
      <xdr:col>2</xdr:col>
      <xdr:colOff>6349998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4</xdr:col>
      <xdr:colOff>682271</xdr:colOff>
      <xdr:row>0</xdr:row>
      <xdr:rowOff>0</xdr:rowOff>
    </xdr:from>
    <xdr:to>
      <xdr:col>4</xdr:col>
      <xdr:colOff>1720731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3</xdr:col>
      <xdr:colOff>1174750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370668" y="590547"/>
          <a:ext cx="1902882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SEGMENTAÇÃO</a:t>
          </a:r>
          <a:r>
            <a:rPr lang="pt-BR" sz="1100" b="1" baseline="0">
              <a:solidFill>
                <a:schemeClr val="bg1"/>
              </a:solidFill>
            </a:rPr>
            <a:t> DE CLIENTES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2603509</xdr:colOff>
      <xdr:row>1</xdr:row>
      <xdr:rowOff>95247</xdr:rowOff>
    </xdr:from>
    <xdr:to>
      <xdr:col>3</xdr:col>
      <xdr:colOff>3852342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710776" y="590547"/>
          <a:ext cx="1257299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INDICAÇÕES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DADOS GERAIS</a:t>
          </a:r>
        </a:p>
      </xdr:txBody>
    </xdr:sp>
    <xdr:clientData/>
  </xdr:twoCellAnchor>
  <xdr:twoCellAnchor editAs="absolute">
    <xdr:from>
      <xdr:col>3</xdr:col>
      <xdr:colOff>1187463</xdr:colOff>
      <xdr:row>1</xdr:row>
      <xdr:rowOff>97363</xdr:rowOff>
    </xdr:from>
    <xdr:to>
      <xdr:col>3</xdr:col>
      <xdr:colOff>2592917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286263" y="592663"/>
          <a:ext cx="1413921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PERFIL DE CLIENTES</a:t>
          </a:r>
        </a:p>
      </xdr:txBody>
    </xdr:sp>
    <xdr:clientData/>
  </xdr:twoCellAnchor>
  <xdr:twoCellAnchor editAs="absolute">
    <xdr:from>
      <xdr:col>3</xdr:col>
      <xdr:colOff>3862964</xdr:colOff>
      <xdr:row>1</xdr:row>
      <xdr:rowOff>95289</xdr:rowOff>
    </xdr:from>
    <xdr:to>
      <xdr:col>5</xdr:col>
      <xdr:colOff>804334</xdr:colOff>
      <xdr:row>2</xdr:row>
      <xdr:rowOff>13089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978697" y="590589"/>
          <a:ext cx="190283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 GEOGRÁFICA</a:t>
          </a:r>
        </a:p>
      </xdr:txBody>
    </xdr:sp>
    <xdr:clientData/>
  </xdr:twoCellAnchor>
  <xdr:twoCellAnchor editAs="absolute">
    <xdr:from>
      <xdr:col>3</xdr:col>
      <xdr:colOff>3534830</xdr:colOff>
      <xdr:row>0</xdr:row>
      <xdr:rowOff>0</xdr:rowOff>
    </xdr:from>
    <xdr:to>
      <xdr:col>4</xdr:col>
      <xdr:colOff>438146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401806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400049</xdr:colOff>
      <xdr:row>0</xdr:row>
      <xdr:rowOff>0</xdr:rowOff>
    </xdr:from>
    <xdr:to>
      <xdr:col>3</xdr:col>
      <xdr:colOff>1452031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3</xdr:col>
      <xdr:colOff>1452032</xdr:colOff>
      <xdr:row>0</xdr:row>
      <xdr:rowOff>0</xdr:rowOff>
    </xdr:from>
    <xdr:to>
      <xdr:col>3</xdr:col>
      <xdr:colOff>2493431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3</xdr:col>
      <xdr:colOff>2493432</xdr:colOff>
      <xdr:row>0</xdr:row>
      <xdr:rowOff>0</xdr:rowOff>
    </xdr:from>
    <xdr:to>
      <xdr:col>3</xdr:col>
      <xdr:colOff>3534831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4</xdr:col>
      <xdr:colOff>438855</xdr:colOff>
      <xdr:row>0</xdr:row>
      <xdr:rowOff>0</xdr:rowOff>
    </xdr:from>
    <xdr:to>
      <xdr:col>5</xdr:col>
      <xdr:colOff>662398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2</xdr:col>
      <xdr:colOff>3989917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370668" y="590547"/>
          <a:ext cx="1902882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SEGMENTAÇÃO</a:t>
          </a:r>
          <a:r>
            <a:rPr lang="pt-BR" sz="1100" b="1" baseline="0">
              <a:solidFill>
                <a:schemeClr val="bg1"/>
              </a:solidFill>
            </a:rPr>
            <a:t> DE CLIENTES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338676</xdr:colOff>
      <xdr:row>1</xdr:row>
      <xdr:rowOff>95247</xdr:rowOff>
    </xdr:from>
    <xdr:to>
      <xdr:col>5</xdr:col>
      <xdr:colOff>772592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710776" y="590547"/>
          <a:ext cx="1257299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INDICAÇÕES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DADOS GERAIS</a:t>
          </a:r>
        </a:p>
      </xdr:txBody>
    </xdr:sp>
    <xdr:clientData/>
  </xdr:twoCellAnchor>
  <xdr:twoCellAnchor editAs="absolute">
    <xdr:from>
      <xdr:col>2</xdr:col>
      <xdr:colOff>4002630</xdr:colOff>
      <xdr:row>1</xdr:row>
      <xdr:rowOff>97363</xdr:rowOff>
    </xdr:from>
    <xdr:to>
      <xdr:col>4</xdr:col>
      <xdr:colOff>328084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286263" y="592663"/>
          <a:ext cx="1413921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PERFIL DE CLIENTES</a:t>
          </a:r>
        </a:p>
      </xdr:txBody>
    </xdr:sp>
    <xdr:clientData/>
  </xdr:twoCellAnchor>
  <xdr:twoCellAnchor editAs="absolute">
    <xdr:from>
      <xdr:col>5</xdr:col>
      <xdr:colOff>783214</xdr:colOff>
      <xdr:row>1</xdr:row>
      <xdr:rowOff>95289</xdr:rowOff>
    </xdr:from>
    <xdr:to>
      <xdr:col>8</xdr:col>
      <xdr:colOff>232834</xdr:colOff>
      <xdr:row>2</xdr:row>
      <xdr:rowOff>13089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978697" y="590589"/>
          <a:ext cx="190283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LOCALIZAÇÃO GEOGRÁFICA</a:t>
          </a:r>
        </a:p>
      </xdr:txBody>
    </xdr:sp>
    <xdr:clientData/>
  </xdr:twoCellAnchor>
  <xdr:twoCellAnchor editAs="absolute">
    <xdr:from>
      <xdr:col>5</xdr:col>
      <xdr:colOff>455080</xdr:colOff>
      <xdr:row>0</xdr:row>
      <xdr:rowOff>0</xdr:rowOff>
    </xdr:from>
    <xdr:to>
      <xdr:col>6</xdr:col>
      <xdr:colOff>681562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3</xdr:col>
      <xdr:colOff>2114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3</xdr:col>
      <xdr:colOff>2115</xdr:colOff>
      <xdr:row>0</xdr:row>
      <xdr:rowOff>0</xdr:rowOff>
    </xdr:from>
    <xdr:to>
      <xdr:col>4</xdr:col>
      <xdr:colOff>228598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4</xdr:col>
      <xdr:colOff>228599</xdr:colOff>
      <xdr:row>0</xdr:row>
      <xdr:rowOff>0</xdr:rowOff>
    </xdr:from>
    <xdr:to>
      <xdr:col>5</xdr:col>
      <xdr:colOff>455081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6</xdr:col>
      <xdr:colOff>682271</xdr:colOff>
      <xdr:row>0</xdr:row>
      <xdr:rowOff>0</xdr:rowOff>
    </xdr:from>
    <xdr:to>
      <xdr:col>8</xdr:col>
      <xdr:colOff>90898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2</xdr:col>
      <xdr:colOff>3989917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370668" y="590547"/>
          <a:ext cx="1902882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SEGMENTAÇÃO</a:t>
          </a:r>
          <a:r>
            <a:rPr lang="pt-BR" sz="1100" b="1" baseline="0">
              <a:solidFill>
                <a:schemeClr val="bg1"/>
              </a:solidFill>
            </a:rPr>
            <a:t> DE CLIENTES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550342</xdr:colOff>
      <xdr:row>1</xdr:row>
      <xdr:rowOff>95247</xdr:rowOff>
    </xdr:from>
    <xdr:to>
      <xdr:col>6</xdr:col>
      <xdr:colOff>169342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710776" y="590547"/>
          <a:ext cx="1257299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INDICAÇÕES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DADOS GERAIS</a:t>
          </a:r>
        </a:p>
      </xdr:txBody>
    </xdr:sp>
    <xdr:clientData/>
  </xdr:twoCellAnchor>
  <xdr:twoCellAnchor editAs="absolute">
    <xdr:from>
      <xdr:col>2</xdr:col>
      <xdr:colOff>4002630</xdr:colOff>
      <xdr:row>1</xdr:row>
      <xdr:rowOff>97363</xdr:rowOff>
    </xdr:from>
    <xdr:to>
      <xdr:col>4</xdr:col>
      <xdr:colOff>539750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286263" y="592663"/>
          <a:ext cx="1413921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PERFIL DE CLIENTES</a:t>
          </a:r>
        </a:p>
      </xdr:txBody>
    </xdr:sp>
    <xdr:clientData/>
  </xdr:twoCellAnchor>
  <xdr:twoCellAnchor editAs="absolute">
    <xdr:from>
      <xdr:col>6</xdr:col>
      <xdr:colOff>179964</xdr:colOff>
      <xdr:row>1</xdr:row>
      <xdr:rowOff>95289</xdr:rowOff>
    </xdr:from>
    <xdr:to>
      <xdr:col>8</xdr:col>
      <xdr:colOff>444501</xdr:colOff>
      <xdr:row>2</xdr:row>
      <xdr:rowOff>13089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978697" y="590589"/>
          <a:ext cx="1902837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LOCALIZAÇÃO GEOGRÁFICA</a:t>
          </a:r>
        </a:p>
      </xdr:txBody>
    </xdr:sp>
    <xdr:clientData/>
  </xdr:twoCellAnchor>
  <xdr:twoCellAnchor editAs="absolute">
    <xdr:from>
      <xdr:col>5</xdr:col>
      <xdr:colOff>666747</xdr:colOff>
      <xdr:row>0</xdr:row>
      <xdr:rowOff>0</xdr:rowOff>
    </xdr:from>
    <xdr:to>
      <xdr:col>7</xdr:col>
      <xdr:colOff>78312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3</xdr:col>
      <xdr:colOff>213781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3</xdr:col>
      <xdr:colOff>213782</xdr:colOff>
      <xdr:row>0</xdr:row>
      <xdr:rowOff>0</xdr:rowOff>
    </xdr:from>
    <xdr:to>
      <xdr:col>4</xdr:col>
      <xdr:colOff>440264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4</xdr:col>
      <xdr:colOff>440265</xdr:colOff>
      <xdr:row>0</xdr:row>
      <xdr:rowOff>0</xdr:rowOff>
    </xdr:from>
    <xdr:to>
      <xdr:col>5</xdr:col>
      <xdr:colOff>666748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7</xdr:col>
      <xdr:colOff>79021</xdr:colOff>
      <xdr:row>0</xdr:row>
      <xdr:rowOff>0</xdr:rowOff>
    </xdr:from>
    <xdr:to>
      <xdr:col>8</xdr:col>
      <xdr:colOff>302565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254002</xdr:colOff>
      <xdr:row>1</xdr:row>
      <xdr:rowOff>95247</xdr:rowOff>
    </xdr:from>
    <xdr:to>
      <xdr:col>4</xdr:col>
      <xdr:colOff>368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360085" y="592664"/>
          <a:ext cx="124920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VENDEDORES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243416</xdr:colOff>
      <xdr:row>2</xdr:row>
      <xdr:rowOff>13047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CLIENTES</a:t>
          </a:r>
        </a:p>
      </xdr:txBody>
    </xdr:sp>
    <xdr:clientData/>
  </xdr:twoCellAnchor>
  <xdr:twoCellAnchor editAs="absolute">
    <xdr:from>
      <xdr:col>4</xdr:col>
      <xdr:colOff>12733</xdr:colOff>
      <xdr:row>1</xdr:row>
      <xdr:rowOff>97363</xdr:rowOff>
    </xdr:from>
    <xdr:to>
      <xdr:col>5</xdr:col>
      <xdr:colOff>320017</xdr:colOff>
      <xdr:row>2</xdr:row>
      <xdr:rowOff>15163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621650" y="594780"/>
          <a:ext cx="1249200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</a:t>
          </a:r>
        </a:p>
      </xdr:txBody>
    </xdr:sp>
    <xdr:clientData/>
  </xdr:twoCellAnchor>
  <xdr:twoCellAnchor editAs="absolute">
    <xdr:from>
      <xdr:col>6</xdr:col>
      <xdr:colOff>529163</xdr:colOff>
      <xdr:row>0</xdr:row>
      <xdr:rowOff>0</xdr:rowOff>
    </xdr:from>
    <xdr:to>
      <xdr:col>7</xdr:col>
      <xdr:colOff>406396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342898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342899</xdr:colOff>
      <xdr:row>0</xdr:row>
      <xdr:rowOff>0</xdr:rowOff>
    </xdr:from>
    <xdr:to>
      <xdr:col>3</xdr:col>
      <xdr:colOff>1375473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1373716</xdr:colOff>
      <xdr:row>0</xdr:row>
      <xdr:rowOff>0</xdr:rowOff>
    </xdr:from>
    <xdr:to>
      <xdr:col>4</xdr:col>
      <xdr:colOff>922864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922865</xdr:colOff>
      <xdr:row>0</xdr:row>
      <xdr:rowOff>0</xdr:rowOff>
    </xdr:from>
    <xdr:to>
      <xdr:col>5</xdr:col>
      <xdr:colOff>1022348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5</xdr:col>
      <xdr:colOff>1022349</xdr:colOff>
      <xdr:row>0</xdr:row>
      <xdr:rowOff>0</xdr:rowOff>
    </xdr:from>
    <xdr:to>
      <xdr:col>6</xdr:col>
      <xdr:colOff>529164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7</xdr:col>
      <xdr:colOff>407105</xdr:colOff>
      <xdr:row>0</xdr:row>
      <xdr:rowOff>0</xdr:rowOff>
    </xdr:from>
    <xdr:to>
      <xdr:col>7</xdr:col>
      <xdr:colOff>1445565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2095502</xdr:colOff>
      <xdr:row>1</xdr:row>
      <xdr:rowOff>95247</xdr:rowOff>
    </xdr:from>
    <xdr:to>
      <xdr:col>3</xdr:col>
      <xdr:colOff>339035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370668" y="590547"/>
          <a:ext cx="1257667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VENDEDORES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2</xdr:col>
      <xdr:colOff>2084916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CLIENTES</a:t>
          </a:r>
        </a:p>
      </xdr:txBody>
    </xdr:sp>
    <xdr:clientData/>
  </xdr:twoCellAnchor>
  <xdr:twoCellAnchor editAs="absolute">
    <xdr:from>
      <xdr:col>3</xdr:col>
      <xdr:colOff>351400</xdr:colOff>
      <xdr:row>1</xdr:row>
      <xdr:rowOff>97363</xdr:rowOff>
    </xdr:from>
    <xdr:to>
      <xdr:col>3</xdr:col>
      <xdr:colOff>1600600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640700" y="592663"/>
          <a:ext cx="1253433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METAS</a:t>
          </a:r>
        </a:p>
      </xdr:txBody>
    </xdr:sp>
    <xdr:clientData/>
  </xdr:twoCellAnchor>
  <xdr:twoCellAnchor editAs="absolute">
    <xdr:from>
      <xdr:col>4</xdr:col>
      <xdr:colOff>645580</xdr:colOff>
      <xdr:row>0</xdr:row>
      <xdr:rowOff>0</xdr:rowOff>
    </xdr:from>
    <xdr:to>
      <xdr:col>5</xdr:col>
      <xdr:colOff>311146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211306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209549</xdr:colOff>
      <xdr:row>0</xdr:row>
      <xdr:rowOff>0</xdr:rowOff>
    </xdr:from>
    <xdr:to>
      <xdr:col>3</xdr:col>
      <xdr:colOff>1261531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3</xdr:col>
      <xdr:colOff>1261532</xdr:colOff>
      <xdr:row>0</xdr:row>
      <xdr:rowOff>0</xdr:rowOff>
    </xdr:from>
    <xdr:to>
      <xdr:col>3</xdr:col>
      <xdr:colOff>2302931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3</xdr:col>
      <xdr:colOff>2302932</xdr:colOff>
      <xdr:row>0</xdr:row>
      <xdr:rowOff>0</xdr:rowOff>
    </xdr:from>
    <xdr:to>
      <xdr:col>4</xdr:col>
      <xdr:colOff>645581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5</xdr:col>
      <xdr:colOff>311855</xdr:colOff>
      <xdr:row>0</xdr:row>
      <xdr:rowOff>0</xdr:rowOff>
    </xdr:from>
    <xdr:to>
      <xdr:col>5</xdr:col>
      <xdr:colOff>1350315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232835</xdr:colOff>
      <xdr:row>1</xdr:row>
      <xdr:rowOff>95247</xdr:rowOff>
    </xdr:from>
    <xdr:to>
      <xdr:col>4</xdr:col>
      <xdr:colOff>667118</xdr:colOff>
      <xdr:row>2</xdr:row>
      <xdr:rowOff>13047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370668" y="590547"/>
          <a:ext cx="1257667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VENDEDORES</a:t>
          </a:r>
        </a:p>
      </xdr:txBody>
    </xdr:sp>
    <xdr:clientData/>
  </xdr:twoCellAnchor>
  <xdr:twoCellAnchor editAs="absolute">
    <xdr:from>
      <xdr:col>2</xdr:col>
      <xdr:colOff>836083</xdr:colOff>
      <xdr:row>1</xdr:row>
      <xdr:rowOff>95247</xdr:rowOff>
    </xdr:from>
    <xdr:to>
      <xdr:col>3</xdr:col>
      <xdr:colOff>222249</xdr:colOff>
      <xdr:row>2</xdr:row>
      <xdr:rowOff>13047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07016" y="590547"/>
          <a:ext cx="1253066" cy="298800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CLIENTES</a:t>
          </a:r>
        </a:p>
      </xdr:txBody>
    </xdr:sp>
    <xdr:clientData/>
  </xdr:twoCellAnchor>
  <xdr:twoCellAnchor editAs="absolute">
    <xdr:from>
      <xdr:col>4</xdr:col>
      <xdr:colOff>679483</xdr:colOff>
      <xdr:row>1</xdr:row>
      <xdr:rowOff>97363</xdr:rowOff>
    </xdr:from>
    <xdr:to>
      <xdr:col>6</xdr:col>
      <xdr:colOff>298850</xdr:colOff>
      <xdr:row>2</xdr:row>
      <xdr:rowOff>15163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640700" y="592663"/>
          <a:ext cx="125343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METAS</a:t>
          </a:r>
        </a:p>
      </xdr:txBody>
    </xdr:sp>
    <xdr:clientData/>
  </xdr:twoCellAnchor>
  <xdr:twoCellAnchor editAs="absolute">
    <xdr:from>
      <xdr:col>8</xdr:col>
      <xdr:colOff>412747</xdr:colOff>
      <xdr:row>0</xdr:row>
      <xdr:rowOff>0</xdr:rowOff>
    </xdr:from>
    <xdr:to>
      <xdr:col>9</xdr:col>
      <xdr:colOff>639229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321731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321732</xdr:colOff>
      <xdr:row>0</xdr:row>
      <xdr:rowOff>0</xdr:rowOff>
    </xdr:from>
    <xdr:to>
      <xdr:col>4</xdr:col>
      <xdr:colOff>539389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4</xdr:col>
      <xdr:colOff>537632</xdr:colOff>
      <xdr:row>0</xdr:row>
      <xdr:rowOff>0</xdr:rowOff>
    </xdr:from>
    <xdr:to>
      <xdr:col>5</xdr:col>
      <xdr:colOff>774698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5</xdr:col>
      <xdr:colOff>774699</xdr:colOff>
      <xdr:row>0</xdr:row>
      <xdr:rowOff>0</xdr:rowOff>
    </xdr:from>
    <xdr:to>
      <xdr:col>7</xdr:col>
      <xdr:colOff>186264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7</xdr:col>
      <xdr:colOff>186265</xdr:colOff>
      <xdr:row>0</xdr:row>
      <xdr:rowOff>0</xdr:rowOff>
    </xdr:from>
    <xdr:to>
      <xdr:col>8</xdr:col>
      <xdr:colOff>412748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9</xdr:col>
      <xdr:colOff>639938</xdr:colOff>
      <xdr:row>0</xdr:row>
      <xdr:rowOff>0</xdr:rowOff>
    </xdr:from>
    <xdr:to>
      <xdr:col>11</xdr:col>
      <xdr:colOff>48565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253997</xdr:colOff>
      <xdr:row>0</xdr:row>
      <xdr:rowOff>0</xdr:rowOff>
    </xdr:from>
    <xdr:to>
      <xdr:col>7</xdr:col>
      <xdr:colOff>364062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>
        <a:xfrm>
          <a:off x="6614580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1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311148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PREMISSAS GERAIS</a:t>
          </a:r>
        </a:p>
      </xdr:txBody>
    </xdr:sp>
    <xdr:clientData/>
  </xdr:twoCellAnchor>
  <xdr:twoCellAnchor editAs="absolute">
    <xdr:from>
      <xdr:col>3</xdr:col>
      <xdr:colOff>311149</xdr:colOff>
      <xdr:row>0</xdr:row>
      <xdr:rowOff>0</xdr:rowOff>
    </xdr:from>
    <xdr:to>
      <xdr:col>3</xdr:col>
      <xdr:colOff>1343723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CADASTRO</a:t>
          </a:r>
        </a:p>
      </xdr:txBody>
    </xdr:sp>
    <xdr:clientData/>
  </xdr:twoCellAnchor>
  <xdr:twoCellAnchor editAs="absolute">
    <xdr:from>
      <xdr:col>3</xdr:col>
      <xdr:colOff>1341966</xdr:colOff>
      <xdr:row>0</xdr:row>
      <xdr:rowOff>0</xdr:rowOff>
    </xdr:from>
    <xdr:to>
      <xdr:col>4</xdr:col>
      <xdr:colOff>1007531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/>
        </xdr:cNvSpPr>
      </xdr:nvSpPr>
      <xdr:spPr>
        <a:xfrm>
          <a:off x="3479799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CONTROLE DE VENDAS</a:t>
          </a:r>
          <a:endParaRPr lang="pt-BR" sz="1100" b="1"/>
        </a:p>
      </xdr:txBody>
    </xdr:sp>
    <xdr:clientData/>
  </xdr:twoCellAnchor>
  <xdr:twoCellAnchor editAs="absolute">
    <xdr:from>
      <xdr:col>4</xdr:col>
      <xdr:colOff>1007532</xdr:colOff>
      <xdr:row>0</xdr:row>
      <xdr:rowOff>0</xdr:rowOff>
    </xdr:from>
    <xdr:to>
      <xdr:col>5</xdr:col>
      <xdr:colOff>281514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/>
        </xdr:cNvSpPr>
      </xdr:nvSpPr>
      <xdr:spPr>
        <a:xfrm>
          <a:off x="45317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GERAIS</a:t>
          </a:r>
          <a:endParaRPr lang="pt-BR" sz="1100" b="1"/>
        </a:p>
      </xdr:txBody>
    </xdr:sp>
    <xdr:clientData/>
  </xdr:twoCellAnchor>
  <xdr:twoCellAnchor editAs="absolute">
    <xdr:from>
      <xdr:col>5</xdr:col>
      <xdr:colOff>281515</xdr:colOff>
      <xdr:row>0</xdr:row>
      <xdr:rowOff>0</xdr:rowOff>
    </xdr:from>
    <xdr:to>
      <xdr:col>6</xdr:col>
      <xdr:colOff>253998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/>
        </xdr:cNvSpPr>
      </xdr:nvSpPr>
      <xdr:spPr>
        <a:xfrm>
          <a:off x="5573182" y="0"/>
          <a:ext cx="1041399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RELATÓRIOS ESPECÍFICOS</a:t>
          </a:r>
          <a:endParaRPr lang="pt-BR" sz="1100" b="1"/>
        </a:p>
      </xdr:txBody>
    </xdr:sp>
    <xdr:clientData/>
  </xdr:twoCellAnchor>
  <xdr:twoCellAnchor editAs="absolute">
    <xdr:from>
      <xdr:col>7</xdr:col>
      <xdr:colOff>364771</xdr:colOff>
      <xdr:row>0</xdr:row>
      <xdr:rowOff>0</xdr:rowOff>
    </xdr:from>
    <xdr:to>
      <xdr:col>7</xdr:col>
      <xdr:colOff>1403231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/>
        </xdr:cNvSpPr>
      </xdr:nvSpPr>
      <xdr:spPr>
        <a:xfrm>
          <a:off x="7656688" y="0"/>
          <a:ext cx="1038460" cy="500327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INSTRUÇÕES</a:t>
          </a:r>
        </a:p>
      </xdr:txBody>
    </xdr:sp>
    <xdr:clientData/>
  </xdr:twoCellAnchor>
  <xdr:twoCellAnchor editAs="absolute">
    <xdr:from>
      <xdr:col>2</xdr:col>
      <xdr:colOff>836057</xdr:colOff>
      <xdr:row>1</xdr:row>
      <xdr:rowOff>95247</xdr:rowOff>
    </xdr:from>
    <xdr:to>
      <xdr:col>3</xdr:col>
      <xdr:colOff>666750</xdr:colOff>
      <xdr:row>2</xdr:row>
      <xdr:rowOff>13047</xdr:rowOff>
    </xdr:to>
    <xdr:sp macro="" textlink="">
      <xdr:nvSpPr>
        <xdr:cNvPr id="10" name="Retângul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100640" y="592664"/>
          <a:ext cx="1703943" cy="298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CONTROLE DE VENDAS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58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2.875" customWidth="1"/>
    <col min="4" max="4" width="10.75" customWidth="1"/>
    <col min="5" max="5" width="26" customWidth="1"/>
    <col min="6" max="6" width="4" customWidth="1"/>
    <col min="7" max="7" width="25.375" customWidth="1"/>
    <col min="8" max="8" width="16.625" customWidth="1"/>
    <col min="9" max="9" width="22.5" customWidth="1"/>
    <col min="10" max="23" width="10.75" customWidth="1"/>
  </cols>
  <sheetData>
    <row r="1" spans="3:9" s="1" customFormat="1" ht="39" customHeight="1">
      <c r="E1" s="6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159" customFormat="1" ht="44.25" customHeight="1">
      <c r="C3" s="160"/>
      <c r="E3" s="161"/>
      <c r="F3" s="161"/>
    </row>
    <row r="4" spans="3:9" ht="15" customHeight="1" thickBot="1">
      <c r="C4" s="8"/>
      <c r="D4" s="9"/>
      <c r="E4" s="9"/>
      <c r="F4" s="9"/>
      <c r="G4" s="9"/>
      <c r="H4" s="9"/>
      <c r="I4" s="9"/>
    </row>
    <row r="5" spans="3:9" ht="42" customHeight="1" thickTop="1" thickBot="1">
      <c r="C5" s="164" t="s">
        <v>15</v>
      </c>
      <c r="D5" s="165"/>
      <c r="E5" s="166"/>
      <c r="G5" s="24" t="s">
        <v>25</v>
      </c>
      <c r="H5" s="169" t="s">
        <v>300</v>
      </c>
      <c r="I5" s="170"/>
    </row>
    <row r="6" spans="3:9" ht="27.75" customHeight="1" thickTop="1" thickBot="1">
      <c r="C6" s="63" t="s">
        <v>16</v>
      </c>
      <c r="D6" s="167" t="s">
        <v>17</v>
      </c>
      <c r="E6" s="168"/>
      <c r="G6" s="23" t="s">
        <v>26</v>
      </c>
      <c r="H6" s="171" t="s">
        <v>27</v>
      </c>
      <c r="I6" s="172"/>
    </row>
    <row r="7" spans="3:9" ht="27.75" customHeight="1" thickTop="1" thickBot="1">
      <c r="C7" s="23" t="s">
        <v>18</v>
      </c>
      <c r="D7" s="162" t="s">
        <v>19</v>
      </c>
      <c r="E7" s="163"/>
      <c r="G7" s="23" t="s">
        <v>28</v>
      </c>
      <c r="H7" s="162" t="s">
        <v>29</v>
      </c>
      <c r="I7" s="163"/>
    </row>
    <row r="8" spans="3:9" ht="27.75" customHeight="1" thickTop="1" thickBot="1">
      <c r="C8" s="23" t="s">
        <v>20</v>
      </c>
      <c r="D8" s="162" t="s">
        <v>21</v>
      </c>
      <c r="E8" s="163"/>
      <c r="G8" s="23" t="s">
        <v>30</v>
      </c>
      <c r="H8" s="162" t="s">
        <v>31</v>
      </c>
      <c r="I8" s="163"/>
    </row>
    <row r="9" spans="3:9" ht="27.75" customHeight="1" thickTop="1" thickBot="1">
      <c r="C9" s="23" t="s">
        <v>22</v>
      </c>
      <c r="D9" s="162" t="s">
        <v>23</v>
      </c>
      <c r="E9" s="163"/>
      <c r="G9" s="23" t="s">
        <v>32</v>
      </c>
      <c r="H9" s="162" t="s">
        <v>33</v>
      </c>
      <c r="I9" s="163"/>
    </row>
    <row r="10" spans="3:9" ht="27.75" customHeight="1" thickTop="1" thickBot="1">
      <c r="C10" s="23" t="s">
        <v>24</v>
      </c>
      <c r="D10" s="162"/>
      <c r="E10" s="163"/>
      <c r="G10" s="23" t="s">
        <v>34</v>
      </c>
      <c r="H10" s="162" t="s">
        <v>35</v>
      </c>
      <c r="I10" s="163"/>
    </row>
    <row r="11" spans="3:9" ht="27.75" customHeight="1" thickTop="1" thickBot="1">
      <c r="G11" s="23" t="s">
        <v>36</v>
      </c>
      <c r="H11" s="162" t="s">
        <v>37</v>
      </c>
      <c r="I11" s="163"/>
    </row>
    <row r="12" spans="3:9" ht="27.75" customHeight="1" thickTop="1" thickBot="1">
      <c r="G12" s="23" t="s">
        <v>38</v>
      </c>
      <c r="H12" s="162"/>
      <c r="I12" s="163"/>
    </row>
    <row r="13" spans="3:9" ht="27.75" customHeight="1" thickTop="1" thickBot="1">
      <c r="G13" s="23" t="s">
        <v>39</v>
      </c>
      <c r="H13" s="162"/>
      <c r="I13" s="163"/>
    </row>
    <row r="14" spans="3:9" ht="27.75" customHeight="1" thickTop="1" thickBot="1">
      <c r="G14" s="23" t="s">
        <v>40</v>
      </c>
      <c r="H14" s="162"/>
      <c r="I14" s="163"/>
    </row>
    <row r="15" spans="3:9" ht="27.75" customHeight="1" thickTop="1">
      <c r="G15" s="23" t="s">
        <v>41</v>
      </c>
      <c r="H15" s="162"/>
      <c r="I15" s="163"/>
    </row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</sheetData>
  <mergeCells count="17">
    <mergeCell ref="H8:I8"/>
    <mergeCell ref="H9:I9"/>
    <mergeCell ref="H15:I15"/>
    <mergeCell ref="C5:E5"/>
    <mergeCell ref="H11:I11"/>
    <mergeCell ref="H12:I12"/>
    <mergeCell ref="H13:I13"/>
    <mergeCell ref="H14:I14"/>
    <mergeCell ref="D6:E6"/>
    <mergeCell ref="D7:E7"/>
    <mergeCell ref="D8:E8"/>
    <mergeCell ref="D9:E9"/>
    <mergeCell ref="D10:E10"/>
    <mergeCell ref="H10:I10"/>
    <mergeCell ref="H5:I5"/>
    <mergeCell ref="H6:I6"/>
    <mergeCell ref="H7:I7"/>
  </mergeCells>
  <conditionalFormatting sqref="G6:I15">
    <cfRule type="expression" dxfId="25" priority="2">
      <formula>$H$5="Não"</formula>
    </cfRule>
  </conditionalFormatting>
  <conditionalFormatting sqref="H5:I5">
    <cfRule type="containsText" dxfId="24" priority="1" operator="containsText" text="Não">
      <formula>NOT(ISERROR(SEARCH("Não",H5)))</formula>
    </cfRule>
  </conditionalFormatting>
  <dataValidations count="1">
    <dataValidation type="list" allowBlank="1" showInputMessage="1" showErrorMessage="1" sqref="H5:I5" xr:uid="{00000000-0002-0000-0000-000000000000}">
      <formula1>"Sim,Não"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12.75" customWidth="1"/>
    <col min="4" max="15" width="12.375" customWidth="1"/>
    <col min="16" max="16" width="14" customWidth="1"/>
    <col min="17" max="23" width="10.75" customWidth="1"/>
  </cols>
  <sheetData>
    <row r="1" spans="3:16" s="1" customFormat="1" ht="39" customHeight="1">
      <c r="E1" s="6"/>
    </row>
    <row r="2" spans="3:16" s="2" customFormat="1" ht="30" customHeight="1">
      <c r="C2" s="4"/>
      <c r="D2" s="5"/>
      <c r="E2" s="5"/>
      <c r="F2" s="5"/>
      <c r="G2" s="5"/>
      <c r="H2" s="5"/>
      <c r="I2" s="5"/>
    </row>
    <row r="3" spans="3:16" s="159" customFormat="1" ht="44.25" customHeight="1">
      <c r="C3" s="160"/>
      <c r="E3" s="161"/>
      <c r="F3" s="161"/>
    </row>
    <row r="4" spans="3:16" ht="15" customHeight="1" thickBo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</row>
    <row r="5" spans="3:16" ht="39" customHeight="1" thickTop="1" thickBot="1">
      <c r="C5" s="23" t="s">
        <v>235</v>
      </c>
      <c r="D5" s="23" t="s">
        <v>188</v>
      </c>
      <c r="E5" s="23" t="s">
        <v>189</v>
      </c>
      <c r="F5" s="23" t="s">
        <v>190</v>
      </c>
      <c r="G5" s="23" t="s">
        <v>191</v>
      </c>
      <c r="H5" s="23" t="s">
        <v>192</v>
      </c>
      <c r="I5" s="23" t="s">
        <v>193</v>
      </c>
      <c r="J5" s="23" t="s">
        <v>194</v>
      </c>
      <c r="K5" s="23" t="s">
        <v>195</v>
      </c>
      <c r="L5" s="23" t="s">
        <v>196</v>
      </c>
      <c r="M5" s="23" t="s">
        <v>197</v>
      </c>
      <c r="N5" s="23" t="s">
        <v>198</v>
      </c>
      <c r="O5" s="23" t="s">
        <v>199</v>
      </c>
      <c r="P5" s="79" t="s">
        <v>187</v>
      </c>
    </row>
    <row r="6" spans="3:16" ht="39" customHeight="1" thickTop="1" thickBot="1">
      <c r="C6" s="23" t="s">
        <v>237</v>
      </c>
      <c r="D6" s="99">
        <f>COUNTIF(Con_ve!$B$6:$B$1005,D4)</f>
        <v>2</v>
      </c>
      <c r="E6" s="99">
        <f>COUNTIF(Con_ve!$B$6:$B$1005,E4)</f>
        <v>3</v>
      </c>
      <c r="F6" s="99">
        <f>COUNTIF(Con_ve!$B$6:$B$1005,F4)</f>
        <v>1</v>
      </c>
      <c r="G6" s="99">
        <f>COUNTIF(Con_ve!$B$6:$B$1005,G4)</f>
        <v>3</v>
      </c>
      <c r="H6" s="99">
        <f>COUNTIF(Con_ve!$B$6:$B$1005,H4)</f>
        <v>4</v>
      </c>
      <c r="I6" s="99">
        <f>COUNTIF(Con_ve!$B$6:$B$1005,I4)</f>
        <v>1</v>
      </c>
      <c r="J6" s="99">
        <f>COUNTIF(Con_ve!$B$6:$B$1005,J4)</f>
        <v>0</v>
      </c>
      <c r="K6" s="99">
        <f>COUNTIF(Con_ve!$B$6:$B$1005,K4)</f>
        <v>0</v>
      </c>
      <c r="L6" s="99">
        <f>COUNTIF(Con_ve!$B$6:$B$1005,L4)</f>
        <v>0</v>
      </c>
      <c r="M6" s="99">
        <f>COUNTIF(Con_ve!$B$6:$B$1005,M4)</f>
        <v>0</v>
      </c>
      <c r="N6" s="99">
        <f>COUNTIF(Con_ve!$B$6:$B$1005,N4)</f>
        <v>0</v>
      </c>
      <c r="O6" s="99">
        <f>COUNTIF(Con_ve!$B$6:$B$1005,O4)</f>
        <v>0</v>
      </c>
      <c r="P6" s="148">
        <f>SUM(D6:O6)</f>
        <v>14</v>
      </c>
    </row>
    <row r="7" spans="3:16" ht="39" customHeight="1" thickTop="1" thickBot="1">
      <c r="C7" s="23" t="s">
        <v>236</v>
      </c>
      <c r="D7" s="99">
        <f>COUNTIFS(Con_ve!$B$6:$B$1005,D4,Con_ve!$I$6:$I$1005,Con_ve!$N$6)</f>
        <v>2</v>
      </c>
      <c r="E7" s="99">
        <f>COUNTIFS(Con_ve!$B$6:$B$1005,E4,Con_ve!$I$6:$I$1005,Con_ve!$N$6)</f>
        <v>1</v>
      </c>
      <c r="F7" s="99">
        <f>COUNTIFS(Con_ve!$B$6:$B$1005,F4,Con_ve!$I$6:$I$1005,Con_ve!$N$6)</f>
        <v>1</v>
      </c>
      <c r="G7" s="99">
        <f>COUNTIFS(Con_ve!$B$6:$B$1005,G4,Con_ve!$I$6:$I$1005,Con_ve!$N$6)</f>
        <v>1</v>
      </c>
      <c r="H7" s="99">
        <f>COUNTIFS(Con_ve!$B$6:$B$1005,H4,Con_ve!$I$6:$I$1005,Con_ve!$N$6)</f>
        <v>4</v>
      </c>
      <c r="I7" s="99">
        <f>COUNTIFS(Con_ve!$B$6:$B$1005,I4,Con_ve!$I$6:$I$1005,Con_ve!$N$6)</f>
        <v>1</v>
      </c>
      <c r="J7" s="99">
        <f>COUNTIFS(Con_ve!$B$6:$B$1005,J4,Con_ve!$I$6:$I$1005,Con_ve!$N$6)</f>
        <v>0</v>
      </c>
      <c r="K7" s="99">
        <f>COUNTIFS(Con_ve!$B$6:$B$1005,K4,Con_ve!$I$6:$I$1005,Con_ve!$N$6)</f>
        <v>0</v>
      </c>
      <c r="L7" s="99">
        <f>COUNTIFS(Con_ve!$B$6:$B$1005,L4,Con_ve!$I$6:$I$1005,Con_ve!$N$6)</f>
        <v>0</v>
      </c>
      <c r="M7" s="99">
        <f>COUNTIFS(Con_ve!$B$6:$B$1005,M4,Con_ve!$I$6:$I$1005,Con_ve!$N$6)</f>
        <v>0</v>
      </c>
      <c r="N7" s="99">
        <f>COUNTIFS(Con_ve!$B$6:$B$1005,N4,Con_ve!$I$6:$I$1005,Con_ve!$N$6)</f>
        <v>0</v>
      </c>
      <c r="O7" s="99">
        <f>COUNTIFS(Con_ve!$B$6:$B$1005,O4,Con_ve!$I$6:$I$1005,Con_ve!$N$6)</f>
        <v>0</v>
      </c>
      <c r="P7" s="148">
        <f t="shared" ref="P7:P11" si="0">SUM(D7:O7)</f>
        <v>10</v>
      </c>
    </row>
    <row r="8" spans="3:16" ht="39" customHeight="1" thickTop="1" thickBot="1">
      <c r="C8" s="23" t="s">
        <v>238</v>
      </c>
      <c r="D8" s="144">
        <f>SUMIFS(Con_ve!$F$6:$F$1005,Con_ve!$B$6:$B$1005,Rg_ge!D4,Con_ve!$I$6:$I$1005,Con_ve!$N$6)</f>
        <v>15700</v>
      </c>
      <c r="E8" s="144">
        <f>SUMIFS(Con_ve!$F$6:$F$1005,Con_ve!$B$6:$B$1005,Rg_ge!E4,Con_ve!$I$6:$I$1005,Con_ve!$N$6)</f>
        <v>3000</v>
      </c>
      <c r="F8" s="144">
        <f>SUMIFS(Con_ve!$F$6:$F$1005,Con_ve!$B$6:$B$1005,Rg_ge!F4,Con_ve!$I$6:$I$1005,Con_ve!$N$6)</f>
        <v>2300</v>
      </c>
      <c r="G8" s="144">
        <f>SUMIFS(Con_ve!$F$6:$F$1005,Con_ve!$B$6:$B$1005,Rg_ge!G4,Con_ve!$I$6:$I$1005,Con_ve!$N$6)</f>
        <v>30000</v>
      </c>
      <c r="H8" s="144">
        <f>SUMIFS(Con_ve!$F$6:$F$1005,Con_ve!$B$6:$B$1005,Rg_ge!H4,Con_ve!$I$6:$I$1005,Con_ve!$N$6)</f>
        <v>139300</v>
      </c>
      <c r="I8" s="144">
        <f>SUMIFS(Con_ve!$F$6:$F$1005,Con_ve!$B$6:$B$1005,Rg_ge!I4,Con_ve!$I$6:$I$1005,Con_ve!$N$6)</f>
        <v>90000</v>
      </c>
      <c r="J8" s="144">
        <f>SUMIFS(Con_ve!$F$6:$F$1005,Con_ve!$B$6:$B$1005,Rg_ge!J4,Con_ve!$I$6:$I$1005,Con_ve!$N$6)</f>
        <v>0</v>
      </c>
      <c r="K8" s="144">
        <f>SUMIFS(Con_ve!$F$6:$F$1005,Con_ve!$B$6:$B$1005,Rg_ge!K4,Con_ve!$I$6:$I$1005,Con_ve!$N$6)</f>
        <v>0</v>
      </c>
      <c r="L8" s="144">
        <f>SUMIFS(Con_ve!$F$6:$F$1005,Con_ve!$B$6:$B$1005,Rg_ge!L4,Con_ve!$I$6:$I$1005,Con_ve!$N$6)</f>
        <v>0</v>
      </c>
      <c r="M8" s="144">
        <f>SUMIFS(Con_ve!$F$6:$F$1005,Con_ve!$B$6:$B$1005,Rg_ge!M4,Con_ve!$I$6:$I$1005,Con_ve!$N$6)</f>
        <v>0</v>
      </c>
      <c r="N8" s="144">
        <f>SUMIFS(Con_ve!$F$6:$F$1005,Con_ve!$B$6:$B$1005,Rg_ge!N4,Con_ve!$I$6:$I$1005,Con_ve!$N$6)</f>
        <v>0</v>
      </c>
      <c r="O8" s="144">
        <f>SUMIFS(Con_ve!$F$6:$F$1005,Con_ve!$B$6:$B$1005,Rg_ge!O4,Con_ve!$I$6:$I$1005,Con_ve!$N$6)</f>
        <v>0</v>
      </c>
      <c r="P8" s="149">
        <f t="shared" si="0"/>
        <v>280300</v>
      </c>
    </row>
    <row r="9" spans="3:16" ht="39" customHeight="1" thickTop="1" thickBot="1">
      <c r="C9" s="23" t="s">
        <v>239</v>
      </c>
      <c r="D9" s="144">
        <f>Cad_me!D6</f>
        <v>21000</v>
      </c>
      <c r="E9" s="144">
        <f>Cad_me!E6</f>
        <v>24500</v>
      </c>
      <c r="F9" s="144">
        <f>Cad_me!F6</f>
        <v>33000</v>
      </c>
      <c r="G9" s="144">
        <f>Cad_me!G6</f>
        <v>37000</v>
      </c>
      <c r="H9" s="144">
        <f>Cad_me!H6</f>
        <v>41000</v>
      </c>
      <c r="I9" s="144">
        <f>Cad_me!I6</f>
        <v>45000</v>
      </c>
      <c r="J9" s="144">
        <f>Cad_me!J6</f>
        <v>49000</v>
      </c>
      <c r="K9" s="144">
        <f>Cad_me!K6</f>
        <v>53000</v>
      </c>
      <c r="L9" s="144">
        <f>Cad_me!L6</f>
        <v>57000</v>
      </c>
      <c r="M9" s="144">
        <f>Cad_me!M6</f>
        <v>61000</v>
      </c>
      <c r="N9" s="144">
        <f>Cad_me!N6</f>
        <v>65000</v>
      </c>
      <c r="O9" s="144">
        <f>Cad_me!O6</f>
        <v>69000</v>
      </c>
      <c r="P9" s="149">
        <f t="shared" si="0"/>
        <v>555500</v>
      </c>
    </row>
    <row r="10" spans="3:16" ht="39" customHeight="1" thickTop="1" thickBot="1">
      <c r="C10" s="23" t="s">
        <v>240</v>
      </c>
      <c r="D10" s="144">
        <f>D8-D9</f>
        <v>-5300</v>
      </c>
      <c r="E10" s="144">
        <f t="shared" ref="E10:O10" si="1">E8-E9</f>
        <v>-21500</v>
      </c>
      <c r="F10" s="144">
        <f t="shared" si="1"/>
        <v>-30700</v>
      </c>
      <c r="G10" s="144">
        <f t="shared" si="1"/>
        <v>-7000</v>
      </c>
      <c r="H10" s="144">
        <f t="shared" si="1"/>
        <v>98300</v>
      </c>
      <c r="I10" s="144">
        <f t="shared" si="1"/>
        <v>45000</v>
      </c>
      <c r="J10" s="144">
        <f t="shared" si="1"/>
        <v>-49000</v>
      </c>
      <c r="K10" s="144">
        <f t="shared" si="1"/>
        <v>-53000</v>
      </c>
      <c r="L10" s="144">
        <f t="shared" si="1"/>
        <v>-57000</v>
      </c>
      <c r="M10" s="144">
        <f t="shared" si="1"/>
        <v>-61000</v>
      </c>
      <c r="N10" s="144">
        <f t="shared" si="1"/>
        <v>-65000</v>
      </c>
      <c r="O10" s="144">
        <f t="shared" si="1"/>
        <v>-69000</v>
      </c>
      <c r="P10" s="149">
        <f t="shared" si="0"/>
        <v>-275200</v>
      </c>
    </row>
    <row r="11" spans="3:16" ht="39" customHeight="1" thickTop="1">
      <c r="C11" s="23" t="s">
        <v>241</v>
      </c>
      <c r="D11" s="144">
        <f>IFERROR(D8/D7,0)</f>
        <v>7850</v>
      </c>
      <c r="E11" s="144">
        <f t="shared" ref="E11:O11" si="2">IFERROR(E8/E7,0)</f>
        <v>3000</v>
      </c>
      <c r="F11" s="144">
        <f t="shared" si="2"/>
        <v>2300</v>
      </c>
      <c r="G11" s="144">
        <f t="shared" si="2"/>
        <v>30000</v>
      </c>
      <c r="H11" s="144">
        <f t="shared" si="2"/>
        <v>34825</v>
      </c>
      <c r="I11" s="144">
        <f t="shared" si="2"/>
        <v>90000</v>
      </c>
      <c r="J11" s="144">
        <f t="shared" si="2"/>
        <v>0</v>
      </c>
      <c r="K11" s="144">
        <f t="shared" si="2"/>
        <v>0</v>
      </c>
      <c r="L11" s="144">
        <f t="shared" si="2"/>
        <v>0</v>
      </c>
      <c r="M11" s="144">
        <f t="shared" si="2"/>
        <v>0</v>
      </c>
      <c r="N11" s="144">
        <f t="shared" si="2"/>
        <v>0</v>
      </c>
      <c r="O11" s="144">
        <f t="shared" si="2"/>
        <v>0</v>
      </c>
      <c r="P11" s="149">
        <f t="shared" si="0"/>
        <v>167975</v>
      </c>
    </row>
    <row r="12" spans="3:16" ht="30" customHeight="1"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64"/>
    </row>
    <row r="13" spans="3:16" ht="30" customHeight="1"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64"/>
    </row>
    <row r="14" spans="3:16" ht="30" customHeight="1"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64"/>
    </row>
    <row r="15" spans="3:16" ht="30" customHeight="1"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64"/>
    </row>
    <row r="16" spans="3:16" ht="30" customHeight="1"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64"/>
    </row>
    <row r="17" spans="4:16" ht="30" customHeight="1"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64"/>
    </row>
    <row r="18" spans="4:16" ht="30" customHeight="1"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4:16" ht="30" customHeight="1"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4:16" ht="30" customHeight="1"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4:16" ht="30" customHeight="1"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</row>
    <row r="22" spans="4:16" ht="30" customHeight="1"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4:16" ht="30" customHeight="1"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</row>
    <row r="24" spans="4:16" ht="30" customHeight="1"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</row>
    <row r="25" spans="4:16" ht="30" customHeight="1"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</row>
    <row r="26" spans="4:16" ht="30" customHeight="1"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4:16" ht="30" customHeight="1"/>
    <row r="28" spans="4:16" ht="30" customHeight="1"/>
    <row r="29" spans="4:16" ht="30" customHeight="1"/>
    <row r="30" spans="4:16" ht="30" customHeight="1"/>
    <row r="31" spans="4:16" ht="30" customHeight="1"/>
    <row r="32" spans="4:1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conditionalFormatting sqref="D10:P10">
    <cfRule type="cellIs" dxfId="12" priority="2" operator="equal">
      <formula>0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P491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16.25" customWidth="1"/>
    <col min="4" max="15" width="12.25" customWidth="1"/>
    <col min="16" max="16" width="13.25" customWidth="1"/>
    <col min="17" max="23" width="10.75" customWidth="1"/>
  </cols>
  <sheetData>
    <row r="1" spans="3:16" s="1" customFormat="1" ht="39" customHeight="1">
      <c r="E1" s="6"/>
    </row>
    <row r="2" spans="3:16" s="2" customFormat="1" ht="30" customHeight="1">
      <c r="C2" s="4"/>
      <c r="D2" s="5"/>
      <c r="E2" s="5"/>
      <c r="F2" s="5"/>
      <c r="G2" s="5"/>
      <c r="H2" s="5"/>
      <c r="I2" s="5"/>
    </row>
    <row r="3" spans="3:16" s="159" customFormat="1" ht="44.25" customHeight="1">
      <c r="C3" s="160"/>
      <c r="E3" s="161"/>
      <c r="F3" s="161"/>
    </row>
    <row r="4" spans="3:16" ht="16.5" thickBot="1">
      <c r="C4" s="8"/>
      <c r="D4" s="9"/>
      <c r="E4" s="9"/>
      <c r="F4" s="9"/>
      <c r="G4" s="9"/>
      <c r="H4" s="9"/>
      <c r="I4" s="9"/>
    </row>
    <row r="5" spans="3:16" ht="30" customHeight="1" thickTop="1">
      <c r="C5" s="8"/>
      <c r="D5" s="34" t="s">
        <v>242</v>
      </c>
      <c r="E5" s="174" t="s">
        <v>19</v>
      </c>
      <c r="F5" s="175"/>
      <c r="G5" s="9"/>
      <c r="H5" s="9"/>
      <c r="I5" s="9"/>
    </row>
    <row r="6" spans="3:16" ht="15" customHeight="1" thickBot="1">
      <c r="C6" s="8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N6" s="9">
        <v>11</v>
      </c>
      <c r="O6" s="9">
        <v>12</v>
      </c>
    </row>
    <row r="7" spans="3:16" ht="30" customHeight="1" thickTop="1">
      <c r="C7" s="150" t="s">
        <v>233</v>
      </c>
      <c r="D7" s="23" t="s">
        <v>188</v>
      </c>
      <c r="E7" s="23" t="s">
        <v>189</v>
      </c>
      <c r="F7" s="23" t="s">
        <v>190</v>
      </c>
      <c r="G7" s="23" t="s">
        <v>191</v>
      </c>
      <c r="H7" s="23" t="s">
        <v>192</v>
      </c>
      <c r="I7" s="23" t="s">
        <v>193</v>
      </c>
      <c r="J7" s="23" t="s">
        <v>194</v>
      </c>
      <c r="K7" s="23" t="s">
        <v>195</v>
      </c>
      <c r="L7" s="23" t="s">
        <v>196</v>
      </c>
      <c r="M7" s="23" t="s">
        <v>197</v>
      </c>
      <c r="N7" s="23" t="s">
        <v>198</v>
      </c>
      <c r="O7" s="23" t="s">
        <v>199</v>
      </c>
      <c r="P7" s="79" t="s">
        <v>187</v>
      </c>
    </row>
    <row r="8" spans="3:16" ht="36.75" customHeight="1">
      <c r="C8" s="80" t="str">
        <f>IFERROR(IF(HLOOKUP(E5,Pr_sc!$C$5:$G$15,2,FALSE)="","",HLOOKUP(E5,Pr_sc!$C$5:$G$15,2,FALSE)),"")</f>
        <v>Sul</v>
      </c>
      <c r="D8" s="77">
        <f>SUMIFS(Con_ve!$F$6:$F$1005,Con_ve!$B$6:$B$1005,D6,Con_ve!$I$6:$I$1005,Con_ve!$N$6,Con_ve!$AA$6:$AA$1005,$C$8)</f>
        <v>0</v>
      </c>
      <c r="E8" s="77">
        <f>SUMIFS(Con_ve!$F$6:$F$1005,Con_ve!$B$6:$B$1005,E6,Con_ve!$I$6:$I$1005,Con_ve!$N$6,Con_ve!$AA$6:$AA$1005,$C$8)</f>
        <v>0</v>
      </c>
      <c r="F8" s="77">
        <f>SUMIFS(Con_ve!$F$6:$F$1005,Con_ve!$B$6:$B$1005,F6,Con_ve!$I$6:$I$1005,Con_ve!$N$6,Con_ve!$AA$6:$AA$1005,$C$8)</f>
        <v>0</v>
      </c>
      <c r="G8" s="77">
        <f>SUMIFS(Con_ve!$F$6:$F$1005,Con_ve!$B$6:$B$1005,G6,Con_ve!$I$6:$I$1005,Con_ve!$N$6,Con_ve!$AA$6:$AA$1005,$C$8)</f>
        <v>30000</v>
      </c>
      <c r="H8" s="77">
        <f>SUMIFS(Con_ve!$F$6:$F$1005,Con_ve!$B$6:$B$1005,H6,Con_ve!$I$6:$I$1005,Con_ve!$N$6,Con_ve!$AA$6:$AA$1005,$C$8)</f>
        <v>0</v>
      </c>
      <c r="I8" s="77">
        <f>SUMIFS(Con_ve!$F$6:$F$1005,Con_ve!$B$6:$B$1005,I6,Con_ve!$I$6:$I$1005,Con_ve!$N$6,Con_ve!$AA$6:$AA$1005,$C$8)</f>
        <v>0</v>
      </c>
      <c r="J8" s="77">
        <f>SUMIFS(Con_ve!$F$6:$F$1005,Con_ve!$B$6:$B$1005,J6,Con_ve!$I$6:$I$1005,Con_ve!$N$6,Con_ve!$AA$6:$AA$1005,$C$8)</f>
        <v>0</v>
      </c>
      <c r="K8" s="77">
        <f>SUMIFS(Con_ve!$F$6:$F$1005,Con_ve!$B$6:$B$1005,K6,Con_ve!$I$6:$I$1005,Con_ve!$N$6,Con_ve!$AA$6:$AA$1005,$C$8)</f>
        <v>0</v>
      </c>
      <c r="L8" s="77">
        <f>SUMIFS(Con_ve!$F$6:$F$1005,Con_ve!$B$6:$B$1005,L6,Con_ve!$I$6:$I$1005,Con_ve!$N$6,Con_ve!$AA$6:$AA$1005,$C$8)</f>
        <v>0</v>
      </c>
      <c r="M8" s="77">
        <f>SUMIFS(Con_ve!$F$6:$F$1005,Con_ve!$B$6:$B$1005,M6,Con_ve!$I$6:$I$1005,Con_ve!$N$6,Con_ve!$AA$6:$AA$1005,$C$8)</f>
        <v>0</v>
      </c>
      <c r="N8" s="77">
        <f>SUMIFS(Con_ve!$F$6:$F$1005,Con_ve!$B$6:$B$1005,N6,Con_ve!$I$6:$I$1005,Con_ve!$N$6,Con_ve!$AA$6:$AA$1005,$C$8)</f>
        <v>0</v>
      </c>
      <c r="O8" s="77">
        <f>SUMIFS(Con_ve!$F$6:$F$1005,Con_ve!$B$6:$B$1005,O6,Con_ve!$I$6:$I$1005,Con_ve!$N$6,Con_ve!$AA$6:$AA$1005,$C$8)</f>
        <v>0</v>
      </c>
      <c r="P8" s="147">
        <f t="shared" ref="P8:P17" si="0">SUM(D8:O8)</f>
        <v>30000</v>
      </c>
    </row>
    <row r="9" spans="3:16" ht="36.75" customHeight="1">
      <c r="C9" s="80" t="str">
        <f>IFERROR(IF(HLOOKUP(E5,Pr_sc!$C$5:$G$15,3,FALSE)="","",HLOOKUP(E5,Pr_sc!$C$5:$G$15,3,FALSE)),"")</f>
        <v>Sudeste</v>
      </c>
      <c r="D9" s="77">
        <f>SUMIFS(Con_ve!$F$6:$F$1005,Con_ve!$B$6:$B$1005,D6,Con_ve!$I$6:$I$1005,Con_ve!$N$6,Con_ve!$AA$6:$AA$1005,$C$9)</f>
        <v>5700</v>
      </c>
      <c r="E9" s="77">
        <f>SUMIFS(Con_ve!$F$6:$F$1005,Con_ve!$B$6:$B$1005,E6,Con_ve!$I$6:$I$1005,Con_ve!$N$6,Con_ve!$AA$6:$AA$1005,$C$9)</f>
        <v>0</v>
      </c>
      <c r="F9" s="77">
        <f>SUMIFS(Con_ve!$F$6:$F$1005,Con_ve!$B$6:$B$1005,F6,Con_ve!$I$6:$I$1005,Con_ve!$N$6,Con_ve!$AA$6:$AA$1005,$C$9)</f>
        <v>2300</v>
      </c>
      <c r="G9" s="77">
        <f>SUMIFS(Con_ve!$F$6:$F$1005,Con_ve!$B$6:$B$1005,G6,Con_ve!$I$6:$I$1005,Con_ve!$N$6,Con_ve!$AA$6:$AA$1005,$C$9)</f>
        <v>0</v>
      </c>
      <c r="H9" s="77">
        <f>SUMIFS(Con_ve!$F$6:$F$1005,Con_ve!$B$6:$B$1005,H6,Con_ve!$I$6:$I$1005,Con_ve!$N$6,Con_ve!$AA$6:$AA$1005,$C$9)</f>
        <v>137000</v>
      </c>
      <c r="I9" s="77">
        <f>SUMIFS(Con_ve!$F$6:$F$1005,Con_ve!$B$6:$B$1005,I6,Con_ve!$I$6:$I$1005,Con_ve!$N$6,Con_ve!$AA$6:$AA$1005,$C$9)</f>
        <v>90000</v>
      </c>
      <c r="J9" s="77">
        <f>SUMIFS(Con_ve!$F$6:$F$1005,Con_ve!$B$6:$B$1005,J6,Con_ve!$I$6:$I$1005,Con_ve!$N$6,Con_ve!$AA$6:$AA$1005,$C$9)</f>
        <v>0</v>
      </c>
      <c r="K9" s="77">
        <f>SUMIFS(Con_ve!$F$6:$F$1005,Con_ve!$B$6:$B$1005,K6,Con_ve!$I$6:$I$1005,Con_ve!$N$6,Con_ve!$AA$6:$AA$1005,$C$9)</f>
        <v>0</v>
      </c>
      <c r="L9" s="77">
        <f>SUMIFS(Con_ve!$F$6:$F$1005,Con_ve!$B$6:$B$1005,L6,Con_ve!$I$6:$I$1005,Con_ve!$N$6,Con_ve!$AA$6:$AA$1005,$C$9)</f>
        <v>0</v>
      </c>
      <c r="M9" s="77">
        <f>SUMIFS(Con_ve!$F$6:$F$1005,Con_ve!$B$6:$B$1005,M6,Con_ve!$I$6:$I$1005,Con_ve!$N$6,Con_ve!$AA$6:$AA$1005,$C$9)</f>
        <v>0</v>
      </c>
      <c r="N9" s="77">
        <f>SUMIFS(Con_ve!$F$6:$F$1005,Con_ve!$B$6:$B$1005,N6,Con_ve!$I$6:$I$1005,Con_ve!$N$6,Con_ve!$AA$6:$AA$1005,$C$9)</f>
        <v>0</v>
      </c>
      <c r="O9" s="77">
        <f>SUMIFS(Con_ve!$F$6:$F$1005,Con_ve!$B$6:$B$1005,O6,Con_ve!$I$6:$I$1005,Con_ve!$N$6,Con_ve!$AA$6:$AA$1005,$C$9)</f>
        <v>0</v>
      </c>
      <c r="P9" s="147">
        <f t="shared" si="0"/>
        <v>235000</v>
      </c>
    </row>
    <row r="10" spans="3:16" ht="36.75" customHeight="1">
      <c r="C10" s="80" t="str">
        <f>IFERROR(IF(HLOOKUP(E5,Pr_sc!$C$5:$G$15,4,FALSE)="","",HLOOKUP(E5,Pr_sc!$C$5:$G$15,4,FALSE)),"")</f>
        <v>Norte</v>
      </c>
      <c r="D10" s="77">
        <f>SUMIFS(Con_ve!$F$6:$F$1005,Con_ve!$B$6:$B$1005,D6,Con_ve!$I$6:$I$1005,Con_ve!$N$6,Con_ve!$AA$6:$AA$1005,$C$10)</f>
        <v>10000</v>
      </c>
      <c r="E10" s="77">
        <f>SUMIFS(Con_ve!$F$6:$F$1005,Con_ve!$B$6:$B$1005,E6,Con_ve!$I$6:$I$1005,Con_ve!$N$6,Con_ve!$AA$6:$AA$1005,$C$10)</f>
        <v>3000</v>
      </c>
      <c r="F10" s="77">
        <f>SUMIFS(Con_ve!$F$6:$F$1005,Con_ve!$B$6:$B$1005,F6,Con_ve!$I$6:$I$1005,Con_ve!$N$6,Con_ve!$AA$6:$AA$1005,$C$10)</f>
        <v>0</v>
      </c>
      <c r="G10" s="77">
        <f>SUMIFS(Con_ve!$F$6:$F$1005,Con_ve!$B$6:$B$1005,G6,Con_ve!$I$6:$I$1005,Con_ve!$N$6,Con_ve!$AA$6:$AA$1005,$C$10)</f>
        <v>0</v>
      </c>
      <c r="H10" s="77">
        <f>SUMIFS(Con_ve!$F$6:$F$1005,Con_ve!$B$6:$B$1005,H6,Con_ve!$I$6:$I$1005,Con_ve!$N$6,Con_ve!$AA$6:$AA$1005,$C$10)</f>
        <v>0</v>
      </c>
      <c r="I10" s="77">
        <f>SUMIFS(Con_ve!$F$6:$F$1005,Con_ve!$B$6:$B$1005,I6,Con_ve!$I$6:$I$1005,Con_ve!$N$6,Con_ve!$AA$6:$AA$1005,$C$10)</f>
        <v>0</v>
      </c>
      <c r="J10" s="77">
        <f>SUMIFS(Con_ve!$F$6:$F$1005,Con_ve!$B$6:$B$1005,J6,Con_ve!$I$6:$I$1005,Con_ve!$N$6,Con_ve!$AA$6:$AA$1005,$C$10)</f>
        <v>0</v>
      </c>
      <c r="K10" s="77">
        <f>SUMIFS(Con_ve!$F$6:$F$1005,Con_ve!$B$6:$B$1005,K6,Con_ve!$I$6:$I$1005,Con_ve!$N$6,Con_ve!$AA$6:$AA$1005,$C$10)</f>
        <v>0</v>
      </c>
      <c r="L10" s="77">
        <f>SUMIFS(Con_ve!$F$6:$F$1005,Con_ve!$B$6:$B$1005,L6,Con_ve!$I$6:$I$1005,Con_ve!$N$6,Con_ve!$AA$6:$AA$1005,$C$10)</f>
        <v>0</v>
      </c>
      <c r="M10" s="77">
        <f>SUMIFS(Con_ve!$F$6:$F$1005,Con_ve!$B$6:$B$1005,M6,Con_ve!$I$6:$I$1005,Con_ve!$N$6,Con_ve!$AA$6:$AA$1005,$C$10)</f>
        <v>0</v>
      </c>
      <c r="N10" s="77">
        <f>SUMIFS(Con_ve!$F$6:$F$1005,Con_ve!$B$6:$B$1005,N6,Con_ve!$I$6:$I$1005,Con_ve!$N$6,Con_ve!$AA$6:$AA$1005,$C$10)</f>
        <v>0</v>
      </c>
      <c r="O10" s="77">
        <f>SUMIFS(Con_ve!$F$6:$F$1005,Con_ve!$B$6:$B$1005,O6,Con_ve!$I$6:$I$1005,Con_ve!$N$6,Con_ve!$AA$6:$AA$1005,$C$10)</f>
        <v>0</v>
      </c>
      <c r="P10" s="147">
        <f t="shared" si="0"/>
        <v>13000</v>
      </c>
    </row>
    <row r="11" spans="3:16" ht="36.75" customHeight="1">
      <c r="C11" s="80" t="str">
        <f>IFERROR(IF(HLOOKUP(E5,Pr_sc!$C$5:$G$15,5,FALSE)="","",HLOOKUP(E5,Pr_sc!$C$5:$G$15,5,FALSE)),"")</f>
        <v>Nordeste</v>
      </c>
      <c r="D11" s="77">
        <f>SUMIFS(Con_ve!$F$6:$F$1005,Con_ve!$B$6:$B$1005,D6,Con_ve!$I$6:$I$1005,Con_ve!$N$6,Con_ve!$AA$6:$AA$1005,$C$11)</f>
        <v>0</v>
      </c>
      <c r="E11" s="77">
        <f>SUMIFS(Con_ve!$F$6:$F$1005,Con_ve!$B$6:$B$1005,E6,Con_ve!$I$6:$I$1005,Con_ve!$N$6,Con_ve!$AA$6:$AA$1005,$C$11)</f>
        <v>0</v>
      </c>
      <c r="F11" s="77">
        <f>SUMIFS(Con_ve!$F$6:$F$1005,Con_ve!$B$6:$B$1005,F6,Con_ve!$I$6:$I$1005,Con_ve!$N$6,Con_ve!$AA$6:$AA$1005,$C$11)</f>
        <v>0</v>
      </c>
      <c r="G11" s="77">
        <f>SUMIFS(Con_ve!$F$6:$F$1005,Con_ve!$B$6:$B$1005,G6,Con_ve!$I$6:$I$1005,Con_ve!$N$6,Con_ve!$AA$6:$AA$1005,$C$11)</f>
        <v>0</v>
      </c>
      <c r="H11" s="77">
        <f>SUMIFS(Con_ve!$F$6:$F$1005,Con_ve!$B$6:$B$1005,H6,Con_ve!$I$6:$I$1005,Con_ve!$N$6,Con_ve!$AA$6:$AA$1005,$C$11)</f>
        <v>2300</v>
      </c>
      <c r="I11" s="77">
        <f>SUMIFS(Con_ve!$F$6:$F$1005,Con_ve!$B$6:$B$1005,I6,Con_ve!$I$6:$I$1005,Con_ve!$N$6,Con_ve!$AA$6:$AA$1005,$C$11)</f>
        <v>0</v>
      </c>
      <c r="J11" s="77">
        <f>SUMIFS(Con_ve!$F$6:$F$1005,Con_ve!$B$6:$B$1005,J6,Con_ve!$I$6:$I$1005,Con_ve!$N$6,Con_ve!$AA$6:$AA$1005,$C$11)</f>
        <v>0</v>
      </c>
      <c r="K11" s="77">
        <f>SUMIFS(Con_ve!$F$6:$F$1005,Con_ve!$B$6:$B$1005,K6,Con_ve!$I$6:$I$1005,Con_ve!$N$6,Con_ve!$AA$6:$AA$1005,$C$11)</f>
        <v>0</v>
      </c>
      <c r="L11" s="77">
        <f>SUMIFS(Con_ve!$F$6:$F$1005,Con_ve!$B$6:$B$1005,L6,Con_ve!$I$6:$I$1005,Con_ve!$N$6,Con_ve!$AA$6:$AA$1005,$C$11)</f>
        <v>0</v>
      </c>
      <c r="M11" s="77">
        <f>SUMIFS(Con_ve!$F$6:$F$1005,Con_ve!$B$6:$B$1005,M6,Con_ve!$I$6:$I$1005,Con_ve!$N$6,Con_ve!$AA$6:$AA$1005,$C$11)</f>
        <v>0</v>
      </c>
      <c r="N11" s="77">
        <f>SUMIFS(Con_ve!$F$6:$F$1005,Con_ve!$B$6:$B$1005,N6,Con_ve!$I$6:$I$1005,Con_ve!$N$6,Con_ve!$AA$6:$AA$1005,$C$11)</f>
        <v>0</v>
      </c>
      <c r="O11" s="77">
        <f>SUMIFS(Con_ve!$F$6:$F$1005,Con_ve!$B$6:$B$1005,O6,Con_ve!$I$6:$I$1005,Con_ve!$N$6,Con_ve!$AA$6:$AA$1005,$C$11)</f>
        <v>0</v>
      </c>
      <c r="P11" s="147">
        <f t="shared" si="0"/>
        <v>2300</v>
      </c>
    </row>
    <row r="12" spans="3:16" ht="36.75" customHeight="1">
      <c r="C12" s="80" t="str">
        <f>IFERROR(IF(HLOOKUP(E5,Pr_sc!$C$5:$G$15,6,FALSE)="","",HLOOKUP(E5,Pr_sc!$C$5:$G$15,6,FALSE)),"")</f>
        <v>Centro-Oeste</v>
      </c>
      <c r="D12" s="77">
        <f>SUMIFS(Con_ve!$F$6:$F$1005,Con_ve!$B$6:$B$1005,D6,Con_ve!$I$6:$I$1005,Con_ve!$N$6,Con_ve!$AA$6:$AA$1005,$C$12)</f>
        <v>0</v>
      </c>
      <c r="E12" s="77">
        <f>SUMIFS(Con_ve!$F$6:$F$1005,Con_ve!$B$6:$B$1005,E6,Con_ve!$I$6:$I$1005,Con_ve!$N$6,Con_ve!$AA$6:$AA$1005,$C$12)</f>
        <v>0</v>
      </c>
      <c r="F12" s="77">
        <f>SUMIFS(Con_ve!$F$6:$F$1005,Con_ve!$B$6:$B$1005,F6,Con_ve!$I$6:$I$1005,Con_ve!$N$6,Con_ve!$AA$6:$AA$1005,$C$12)</f>
        <v>0</v>
      </c>
      <c r="G12" s="77">
        <f>SUMIFS(Con_ve!$F$6:$F$1005,Con_ve!$B$6:$B$1005,G6,Con_ve!$I$6:$I$1005,Con_ve!$N$6,Con_ve!$AA$6:$AA$1005,$C$12)</f>
        <v>0</v>
      </c>
      <c r="H12" s="77">
        <f>SUMIFS(Con_ve!$F$6:$F$1005,Con_ve!$B$6:$B$1005,H6,Con_ve!$I$6:$I$1005,Con_ve!$N$6,Con_ve!$AA$6:$AA$1005,$C$12)</f>
        <v>0</v>
      </c>
      <c r="I12" s="77">
        <f>SUMIFS(Con_ve!$F$6:$F$1005,Con_ve!$B$6:$B$1005,I6,Con_ve!$I$6:$I$1005,Con_ve!$N$6,Con_ve!$AA$6:$AA$1005,$C$12)</f>
        <v>0</v>
      </c>
      <c r="J12" s="77">
        <f>SUMIFS(Con_ve!$F$6:$F$1005,Con_ve!$B$6:$B$1005,J6,Con_ve!$I$6:$I$1005,Con_ve!$N$6,Con_ve!$AA$6:$AA$1005,$C$12)</f>
        <v>0</v>
      </c>
      <c r="K12" s="77">
        <f>SUMIFS(Con_ve!$F$6:$F$1005,Con_ve!$B$6:$B$1005,K6,Con_ve!$I$6:$I$1005,Con_ve!$N$6,Con_ve!$AA$6:$AA$1005,$C$12)</f>
        <v>0</v>
      </c>
      <c r="L12" s="77">
        <f>SUMIFS(Con_ve!$F$6:$F$1005,Con_ve!$B$6:$B$1005,L6,Con_ve!$I$6:$I$1005,Con_ve!$N$6,Con_ve!$AA$6:$AA$1005,$C$12)</f>
        <v>0</v>
      </c>
      <c r="M12" s="77">
        <f>SUMIFS(Con_ve!$F$6:$F$1005,Con_ve!$B$6:$B$1005,M6,Con_ve!$I$6:$I$1005,Con_ve!$N$6,Con_ve!$AA$6:$AA$1005,$C$12)</f>
        <v>0</v>
      </c>
      <c r="N12" s="77">
        <f>SUMIFS(Con_ve!$F$6:$F$1005,Con_ve!$B$6:$B$1005,N6,Con_ve!$I$6:$I$1005,Con_ve!$N$6,Con_ve!$AA$6:$AA$1005,$C$12)</f>
        <v>0</v>
      </c>
      <c r="O12" s="77">
        <f>SUMIFS(Con_ve!$F$6:$F$1005,Con_ve!$B$6:$B$1005,O6,Con_ve!$I$6:$I$1005,Con_ve!$N$6,Con_ve!$AA$6:$AA$1005,$C$12)</f>
        <v>0</v>
      </c>
      <c r="P12" s="147">
        <f t="shared" si="0"/>
        <v>0</v>
      </c>
    </row>
    <row r="13" spans="3:16" ht="36.75" customHeight="1">
      <c r="C13" s="80" t="str">
        <f>IFERROR(IF(HLOOKUP(E5,Pr_sc!$C$5:$G$15,7,FALSE)="","",HLOOKUP(E5,Pr_sc!$C$5:$G$15,7,FALSE)),"")</f>
        <v/>
      </c>
      <c r="D13" s="77">
        <f>SUMIFS(Con_ve!$F$6:$F$1005,Con_ve!$B$6:$B$1005,D6,Con_ve!$I$6:$I$1005,Con_ve!$N$6,Con_ve!$AA$6:$AA$1005,$C$13)</f>
        <v>0</v>
      </c>
      <c r="E13" s="77">
        <f>SUMIFS(Con_ve!$F$6:$F$1005,Con_ve!$B$6:$B$1005,E6,Con_ve!$I$6:$I$1005,Con_ve!$N$6,Con_ve!$AA$6:$AA$1005,$C$13)</f>
        <v>0</v>
      </c>
      <c r="F13" s="77">
        <f>SUMIFS(Con_ve!$F$6:$F$1005,Con_ve!$B$6:$B$1005,F6,Con_ve!$I$6:$I$1005,Con_ve!$N$6,Con_ve!$AA$6:$AA$1005,$C$13)</f>
        <v>0</v>
      </c>
      <c r="G13" s="77">
        <f>SUMIFS(Con_ve!$F$6:$F$1005,Con_ve!$B$6:$B$1005,G6,Con_ve!$I$6:$I$1005,Con_ve!$N$6,Con_ve!$AA$6:$AA$1005,$C$13)</f>
        <v>0</v>
      </c>
      <c r="H13" s="77">
        <f>SUMIFS(Con_ve!$F$6:$F$1005,Con_ve!$B$6:$B$1005,H6,Con_ve!$I$6:$I$1005,Con_ve!$N$6,Con_ve!$AA$6:$AA$1005,$C$13)</f>
        <v>0</v>
      </c>
      <c r="I13" s="77">
        <f>SUMIFS(Con_ve!$F$6:$F$1005,Con_ve!$B$6:$B$1005,I6,Con_ve!$I$6:$I$1005,Con_ve!$N$6,Con_ve!$AA$6:$AA$1005,$C$13)</f>
        <v>0</v>
      </c>
      <c r="J13" s="77">
        <f>SUMIFS(Con_ve!$F$6:$F$1005,Con_ve!$B$6:$B$1005,J6,Con_ve!$I$6:$I$1005,Con_ve!$N$6,Con_ve!$AA$6:$AA$1005,$C$13)</f>
        <v>0</v>
      </c>
      <c r="K13" s="77">
        <f>SUMIFS(Con_ve!$F$6:$F$1005,Con_ve!$B$6:$B$1005,K6,Con_ve!$I$6:$I$1005,Con_ve!$N$6,Con_ve!$AA$6:$AA$1005,$C$13)</f>
        <v>0</v>
      </c>
      <c r="L13" s="77">
        <f>SUMIFS(Con_ve!$F$6:$F$1005,Con_ve!$B$6:$B$1005,L6,Con_ve!$I$6:$I$1005,Con_ve!$N$6,Con_ve!$AA$6:$AA$1005,$C$13)</f>
        <v>0</v>
      </c>
      <c r="M13" s="77">
        <f>SUMIFS(Con_ve!$F$6:$F$1005,Con_ve!$B$6:$B$1005,M6,Con_ve!$I$6:$I$1005,Con_ve!$N$6,Con_ve!$AA$6:$AA$1005,$C$13)</f>
        <v>0</v>
      </c>
      <c r="N13" s="77">
        <f>SUMIFS(Con_ve!$F$6:$F$1005,Con_ve!$B$6:$B$1005,N6,Con_ve!$I$6:$I$1005,Con_ve!$N$6,Con_ve!$AA$6:$AA$1005,$C$13)</f>
        <v>0</v>
      </c>
      <c r="O13" s="77">
        <f>SUMIFS(Con_ve!$F$6:$F$1005,Con_ve!$B$6:$B$1005,O6,Con_ve!$I$6:$I$1005,Con_ve!$N$6,Con_ve!$AA$6:$AA$1005,$C$13)</f>
        <v>0</v>
      </c>
      <c r="P13" s="147">
        <f t="shared" si="0"/>
        <v>0</v>
      </c>
    </row>
    <row r="14" spans="3:16" ht="36.75" customHeight="1">
      <c r="C14" s="80" t="str">
        <f>IFERROR(IF(HLOOKUP(E5,Pr_sc!$C$5:$G$15,8,FALSE)="","",HLOOKUP(E5,Pr_sc!$C$5:$G$15,8,FALSE)),"")</f>
        <v/>
      </c>
      <c r="D14" s="77">
        <f>SUMIFS(Con_ve!$F$6:$F$1005,Con_ve!$B$6:$B$1005,D6,Con_ve!$I$6:$I$1005,Con_ve!$N$6,Con_ve!$AA$6:$AA$1005,$C$14)</f>
        <v>0</v>
      </c>
      <c r="E14" s="77">
        <f>SUMIFS(Con_ve!$F$6:$F$1005,Con_ve!$B$6:$B$1005,E6,Con_ve!$I$6:$I$1005,Con_ve!$N$6,Con_ve!$AA$6:$AA$1005,$C$14)</f>
        <v>0</v>
      </c>
      <c r="F14" s="77">
        <f>SUMIFS(Con_ve!$F$6:$F$1005,Con_ve!$B$6:$B$1005,F6,Con_ve!$I$6:$I$1005,Con_ve!$N$6,Con_ve!$AA$6:$AA$1005,$C$14)</f>
        <v>0</v>
      </c>
      <c r="G14" s="77">
        <f>SUMIFS(Con_ve!$F$6:$F$1005,Con_ve!$B$6:$B$1005,G6,Con_ve!$I$6:$I$1005,Con_ve!$N$6,Con_ve!$AA$6:$AA$1005,$C$14)</f>
        <v>0</v>
      </c>
      <c r="H14" s="77">
        <f>SUMIFS(Con_ve!$F$6:$F$1005,Con_ve!$B$6:$B$1005,H6,Con_ve!$I$6:$I$1005,Con_ve!$N$6,Con_ve!$AA$6:$AA$1005,$C$14)</f>
        <v>0</v>
      </c>
      <c r="I14" s="77">
        <f>SUMIFS(Con_ve!$F$6:$F$1005,Con_ve!$B$6:$B$1005,I6,Con_ve!$I$6:$I$1005,Con_ve!$N$6,Con_ve!$AA$6:$AA$1005,$C$14)</f>
        <v>0</v>
      </c>
      <c r="J14" s="77">
        <f>SUMIFS(Con_ve!$F$6:$F$1005,Con_ve!$B$6:$B$1005,J6,Con_ve!$I$6:$I$1005,Con_ve!$N$6,Con_ve!$AA$6:$AA$1005,$C$14)</f>
        <v>0</v>
      </c>
      <c r="K14" s="77">
        <f>SUMIFS(Con_ve!$F$6:$F$1005,Con_ve!$B$6:$B$1005,K6,Con_ve!$I$6:$I$1005,Con_ve!$N$6,Con_ve!$AA$6:$AA$1005,$C$14)</f>
        <v>0</v>
      </c>
      <c r="L14" s="77">
        <f>SUMIFS(Con_ve!$F$6:$F$1005,Con_ve!$B$6:$B$1005,L6,Con_ve!$I$6:$I$1005,Con_ve!$N$6,Con_ve!$AA$6:$AA$1005,$C$14)</f>
        <v>0</v>
      </c>
      <c r="M14" s="77">
        <f>SUMIFS(Con_ve!$F$6:$F$1005,Con_ve!$B$6:$B$1005,M6,Con_ve!$I$6:$I$1005,Con_ve!$N$6,Con_ve!$AA$6:$AA$1005,$C$14)</f>
        <v>0</v>
      </c>
      <c r="N14" s="77">
        <f>SUMIFS(Con_ve!$F$6:$F$1005,Con_ve!$B$6:$B$1005,N6,Con_ve!$I$6:$I$1005,Con_ve!$N$6,Con_ve!$AA$6:$AA$1005,$C$14)</f>
        <v>0</v>
      </c>
      <c r="O14" s="77">
        <f>SUMIFS(Con_ve!$F$6:$F$1005,Con_ve!$B$6:$B$1005,O6,Con_ve!$I$6:$I$1005,Con_ve!$N$6,Con_ve!$AA$6:$AA$1005,$C$14)</f>
        <v>0</v>
      </c>
      <c r="P14" s="147">
        <f t="shared" si="0"/>
        <v>0</v>
      </c>
    </row>
    <row r="15" spans="3:16" ht="36.75" customHeight="1">
      <c r="C15" s="80" t="str">
        <f>IFERROR(IF(HLOOKUP(E5,Pr_sc!$C$5:$G$15,9,FALSE)="","",HLOOKUP(E5,Pr_sc!$C$5:$G$15,9,FALSE)),"")</f>
        <v/>
      </c>
      <c r="D15" s="77">
        <f>SUMIFS(Con_ve!$F$6:$F$1005,Con_ve!$B$6:$B$1005,D6,Con_ve!$I$6:$I$1005,Con_ve!$N$6,Con_ve!$AA$6:$AA$1005,$C$15)</f>
        <v>0</v>
      </c>
      <c r="E15" s="77">
        <f>SUMIFS(Con_ve!$F$6:$F$1005,Con_ve!$B$6:$B$1005,E6,Con_ve!$I$6:$I$1005,Con_ve!$N$6,Con_ve!$AA$6:$AA$1005,$C$15)</f>
        <v>0</v>
      </c>
      <c r="F15" s="77">
        <f>SUMIFS(Con_ve!$F$6:$F$1005,Con_ve!$B$6:$B$1005,F6,Con_ve!$I$6:$I$1005,Con_ve!$N$6,Con_ve!$AA$6:$AA$1005,$C$15)</f>
        <v>0</v>
      </c>
      <c r="G15" s="77">
        <f>SUMIFS(Con_ve!$F$6:$F$1005,Con_ve!$B$6:$B$1005,G6,Con_ve!$I$6:$I$1005,Con_ve!$N$6,Con_ve!$AA$6:$AA$1005,$C$15)</f>
        <v>0</v>
      </c>
      <c r="H15" s="77">
        <f>SUMIFS(Con_ve!$F$6:$F$1005,Con_ve!$B$6:$B$1005,H6,Con_ve!$I$6:$I$1005,Con_ve!$N$6,Con_ve!$AA$6:$AA$1005,$C$15)</f>
        <v>0</v>
      </c>
      <c r="I15" s="77">
        <f>SUMIFS(Con_ve!$F$6:$F$1005,Con_ve!$B$6:$B$1005,I6,Con_ve!$I$6:$I$1005,Con_ve!$N$6,Con_ve!$AA$6:$AA$1005,$C$15)</f>
        <v>0</v>
      </c>
      <c r="J15" s="77">
        <f>SUMIFS(Con_ve!$F$6:$F$1005,Con_ve!$B$6:$B$1005,J6,Con_ve!$I$6:$I$1005,Con_ve!$N$6,Con_ve!$AA$6:$AA$1005,$C$15)</f>
        <v>0</v>
      </c>
      <c r="K15" s="77">
        <f>SUMIFS(Con_ve!$F$6:$F$1005,Con_ve!$B$6:$B$1005,K6,Con_ve!$I$6:$I$1005,Con_ve!$N$6,Con_ve!$AA$6:$AA$1005,$C$15)</f>
        <v>0</v>
      </c>
      <c r="L15" s="77">
        <f>SUMIFS(Con_ve!$F$6:$F$1005,Con_ve!$B$6:$B$1005,L6,Con_ve!$I$6:$I$1005,Con_ve!$N$6,Con_ve!$AA$6:$AA$1005,$C$15)</f>
        <v>0</v>
      </c>
      <c r="M15" s="77">
        <f>SUMIFS(Con_ve!$F$6:$F$1005,Con_ve!$B$6:$B$1005,M6,Con_ve!$I$6:$I$1005,Con_ve!$N$6,Con_ve!$AA$6:$AA$1005,$C$15)</f>
        <v>0</v>
      </c>
      <c r="N15" s="77">
        <f>SUMIFS(Con_ve!$F$6:$F$1005,Con_ve!$B$6:$B$1005,N6,Con_ve!$I$6:$I$1005,Con_ve!$N$6,Con_ve!$AA$6:$AA$1005,$C$15)</f>
        <v>0</v>
      </c>
      <c r="O15" s="77">
        <f>SUMIFS(Con_ve!$F$6:$F$1005,Con_ve!$B$6:$B$1005,O6,Con_ve!$I$6:$I$1005,Con_ve!$N$6,Con_ve!$AA$6:$AA$1005,$C$15)</f>
        <v>0</v>
      </c>
      <c r="P15" s="147">
        <f t="shared" si="0"/>
        <v>0</v>
      </c>
    </row>
    <row r="16" spans="3:16" ht="36.75" customHeight="1">
      <c r="C16" s="80" t="str">
        <f>IFERROR(IF(HLOOKUP(E5,Pr_sc!$C$5:$G$15,10,FALSE)="","",HLOOKUP(E5,Pr_sc!$C$5:$G$15,10,FALSE)),"")</f>
        <v/>
      </c>
      <c r="D16" s="77">
        <f>SUMIFS(Con_ve!$F$6:$F$1005,Con_ve!$B$6:$B$1005,D6,Con_ve!$I$6:$I$1005,Con_ve!$N$6,Con_ve!$AA$6:$AA$1005,$C$16)</f>
        <v>0</v>
      </c>
      <c r="E16" s="77">
        <f>SUMIFS(Con_ve!$F$6:$F$1005,Con_ve!$B$6:$B$1005,E6,Con_ve!$I$6:$I$1005,Con_ve!$N$6,Con_ve!$AA$6:$AA$1005,$C$16)</f>
        <v>0</v>
      </c>
      <c r="F16" s="77">
        <f>SUMIFS(Con_ve!$F$6:$F$1005,Con_ve!$B$6:$B$1005,F6,Con_ve!$I$6:$I$1005,Con_ve!$N$6,Con_ve!$AA$6:$AA$1005,$C$16)</f>
        <v>0</v>
      </c>
      <c r="G16" s="77">
        <f>SUMIFS(Con_ve!$F$6:$F$1005,Con_ve!$B$6:$B$1005,G6,Con_ve!$I$6:$I$1005,Con_ve!$N$6,Con_ve!$AA$6:$AA$1005,$C$16)</f>
        <v>0</v>
      </c>
      <c r="H16" s="77">
        <f>SUMIFS(Con_ve!$F$6:$F$1005,Con_ve!$B$6:$B$1005,H6,Con_ve!$I$6:$I$1005,Con_ve!$N$6,Con_ve!$AA$6:$AA$1005,$C$16)</f>
        <v>0</v>
      </c>
      <c r="I16" s="77">
        <f>SUMIFS(Con_ve!$F$6:$F$1005,Con_ve!$B$6:$B$1005,I6,Con_ve!$I$6:$I$1005,Con_ve!$N$6,Con_ve!$AA$6:$AA$1005,$C$16)</f>
        <v>0</v>
      </c>
      <c r="J16" s="77">
        <f>SUMIFS(Con_ve!$F$6:$F$1005,Con_ve!$B$6:$B$1005,J6,Con_ve!$I$6:$I$1005,Con_ve!$N$6,Con_ve!$AA$6:$AA$1005,$C$16)</f>
        <v>0</v>
      </c>
      <c r="K16" s="77">
        <f>SUMIFS(Con_ve!$F$6:$F$1005,Con_ve!$B$6:$B$1005,K6,Con_ve!$I$6:$I$1005,Con_ve!$N$6,Con_ve!$AA$6:$AA$1005,$C$16)</f>
        <v>0</v>
      </c>
      <c r="L16" s="77">
        <f>SUMIFS(Con_ve!$F$6:$F$1005,Con_ve!$B$6:$B$1005,L6,Con_ve!$I$6:$I$1005,Con_ve!$N$6,Con_ve!$AA$6:$AA$1005,$C$16)</f>
        <v>0</v>
      </c>
      <c r="M16" s="77">
        <f>SUMIFS(Con_ve!$F$6:$F$1005,Con_ve!$B$6:$B$1005,M6,Con_ve!$I$6:$I$1005,Con_ve!$N$6,Con_ve!$AA$6:$AA$1005,$C$16)</f>
        <v>0</v>
      </c>
      <c r="N16" s="77">
        <f>SUMIFS(Con_ve!$F$6:$F$1005,Con_ve!$B$6:$B$1005,N6,Con_ve!$I$6:$I$1005,Con_ve!$N$6,Con_ve!$AA$6:$AA$1005,$C$16)</f>
        <v>0</v>
      </c>
      <c r="O16" s="77">
        <f>SUMIFS(Con_ve!$F$6:$F$1005,Con_ve!$B$6:$B$1005,O6,Con_ve!$I$6:$I$1005,Con_ve!$N$6,Con_ve!$AA$6:$AA$1005,$C$16)</f>
        <v>0</v>
      </c>
      <c r="P16" s="147">
        <f t="shared" si="0"/>
        <v>0</v>
      </c>
    </row>
    <row r="17" spans="3:16" ht="36.75" customHeight="1">
      <c r="C17" s="80" t="str">
        <f>IFERROR(IF(HLOOKUP(E5,Pr_sc!$C$5:$G$15,11,FALSE)="","",HLOOKUP(E5,Pr_sc!$C$5:$G$15,11,FALSE)),"")</f>
        <v/>
      </c>
      <c r="D17" s="77">
        <f>SUMIFS(Con_ve!$F$6:$F$1005,Con_ve!$B$6:$B$1005,D6,Con_ve!$I$6:$I$1005,Con_ve!$N$6,Con_ve!$AA$6:$AA$1005,$C$17)</f>
        <v>0</v>
      </c>
      <c r="E17" s="77">
        <f>SUMIFS(Con_ve!$F$6:$F$1005,Con_ve!$B$6:$B$1005,E6,Con_ve!$I$6:$I$1005,Con_ve!$N$6,Con_ve!$AA$6:$AA$1005,$C$17)</f>
        <v>0</v>
      </c>
      <c r="F17" s="77">
        <f>SUMIFS(Con_ve!$F$6:$F$1005,Con_ve!$B$6:$B$1005,F6,Con_ve!$I$6:$I$1005,Con_ve!$N$6,Con_ve!$AA$6:$AA$1005,$C$17)</f>
        <v>0</v>
      </c>
      <c r="G17" s="77">
        <f>SUMIFS(Con_ve!$F$6:$F$1005,Con_ve!$B$6:$B$1005,G6,Con_ve!$I$6:$I$1005,Con_ve!$N$6,Con_ve!$AA$6:$AA$1005,$C$17)</f>
        <v>0</v>
      </c>
      <c r="H17" s="77">
        <f>SUMIFS(Con_ve!$F$6:$F$1005,Con_ve!$B$6:$B$1005,H6,Con_ve!$I$6:$I$1005,Con_ve!$N$6,Con_ve!$AA$6:$AA$1005,$C$17)</f>
        <v>0</v>
      </c>
      <c r="I17" s="77">
        <f>SUMIFS(Con_ve!$F$6:$F$1005,Con_ve!$B$6:$B$1005,I6,Con_ve!$I$6:$I$1005,Con_ve!$N$6,Con_ve!$AA$6:$AA$1005,$C$17)</f>
        <v>0</v>
      </c>
      <c r="J17" s="77">
        <f>SUMIFS(Con_ve!$F$6:$F$1005,Con_ve!$B$6:$B$1005,J6,Con_ve!$I$6:$I$1005,Con_ve!$N$6,Con_ve!$AA$6:$AA$1005,$C$17)</f>
        <v>0</v>
      </c>
      <c r="K17" s="77">
        <f>SUMIFS(Con_ve!$F$6:$F$1005,Con_ve!$B$6:$B$1005,K6,Con_ve!$I$6:$I$1005,Con_ve!$N$6,Con_ve!$AA$6:$AA$1005,$C$17)</f>
        <v>0</v>
      </c>
      <c r="L17" s="77">
        <f>SUMIFS(Con_ve!$F$6:$F$1005,Con_ve!$B$6:$B$1005,L6,Con_ve!$I$6:$I$1005,Con_ve!$N$6,Con_ve!$AA$6:$AA$1005,$C$17)</f>
        <v>0</v>
      </c>
      <c r="M17" s="77">
        <f>SUMIFS(Con_ve!$F$6:$F$1005,Con_ve!$B$6:$B$1005,M6,Con_ve!$I$6:$I$1005,Con_ve!$N$6,Con_ve!$AA$6:$AA$1005,$C$17)</f>
        <v>0</v>
      </c>
      <c r="N17" s="77">
        <f>SUMIFS(Con_ve!$F$6:$F$1005,Con_ve!$B$6:$B$1005,N6,Con_ve!$I$6:$I$1005,Con_ve!$N$6,Con_ve!$AA$6:$AA$1005,$C$17)</f>
        <v>0</v>
      </c>
      <c r="O17" s="77">
        <f>SUMIFS(Con_ve!$F$6:$F$1005,Con_ve!$B$6:$B$1005,O6,Con_ve!$I$6:$I$1005,Con_ve!$N$6,Con_ve!$AA$6:$AA$1005,$C$17)</f>
        <v>0</v>
      </c>
      <c r="P17" s="147">
        <f t="shared" si="0"/>
        <v>0</v>
      </c>
    </row>
    <row r="18" spans="3:16" ht="30" customHeight="1"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3:16" ht="30" customHeight="1"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3:16" ht="30" customHeight="1"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3:16" ht="30" customHeight="1"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</row>
    <row r="22" spans="3:16" ht="30" customHeight="1"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3:16" ht="30" customHeight="1"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</row>
    <row r="24" spans="3:16" ht="30" customHeight="1"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</row>
    <row r="25" spans="3:16" ht="30" customHeight="1"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</row>
    <row r="26" spans="3:16" ht="30" customHeight="1"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3:16" ht="30" customHeight="1"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3:16" ht="30" customHeight="1"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</row>
    <row r="29" spans="3:16" ht="30" customHeight="1"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</row>
    <row r="30" spans="3:16" ht="30" customHeight="1"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3:16" ht="30" customHeight="1"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</row>
    <row r="32" spans="3:16" ht="30" customHeight="1"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</row>
    <row r="33" spans="4:15" ht="30" customHeight="1"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4:15" ht="30" customHeight="1"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4:15" ht="30" customHeight="1"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4:15" ht="30" customHeight="1"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4:15" ht="30" customHeight="1"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4:15" ht="30" customHeight="1"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4:15" ht="30" customHeight="1"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4:15" ht="30" customHeight="1"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4:15" ht="30" customHeight="1"/>
    <row r="42" spans="4:15" ht="30" customHeight="1"/>
    <row r="43" spans="4:15" ht="30" customHeight="1"/>
    <row r="44" spans="4:15" ht="30" customHeight="1"/>
    <row r="45" spans="4:15" ht="30" customHeight="1"/>
    <row r="46" spans="4:15" ht="30" customHeight="1"/>
    <row r="47" spans="4:15" ht="30" customHeight="1"/>
    <row r="48" spans="4:15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</sheetData>
  <mergeCells count="1">
    <mergeCell ref="E5:F5"/>
  </mergeCells>
  <conditionalFormatting sqref="C8:P17">
    <cfRule type="expression" dxfId="9" priority="1">
      <formula>$C8&lt;&gt;""</formula>
    </cfRule>
    <cfRule type="expression" dxfId="8" priority="2">
      <formula>$C8=""</formula>
    </cfRule>
  </conditionalFormatting>
  <conditionalFormatting sqref="P8:P17">
    <cfRule type="colorScale" priority="51">
      <colorScale>
        <cfvo type="min"/>
        <cfvo type="percentile" val="50"/>
        <cfvo type="max"/>
        <color rgb="FFF0462E"/>
        <color rgb="FFFFC000"/>
        <color rgb="FF55B03E"/>
      </colorScale>
    </cfRule>
  </conditionalFormatting>
  <dataValidations count="1">
    <dataValidation type="list" allowBlank="1" showInputMessage="1" showErrorMessage="1" sqref="E5:F5" xr:uid="{00000000-0002-0000-0A00-000000000000}">
      <formula1>fator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P507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17.875" customWidth="1"/>
    <col min="4" max="15" width="12.25" customWidth="1"/>
    <col min="16" max="16" width="13.5" customWidth="1"/>
    <col min="17" max="23" width="10.75" customWidth="1"/>
  </cols>
  <sheetData>
    <row r="1" spans="3:16" s="1" customFormat="1" ht="39" customHeight="1">
      <c r="E1" s="6"/>
    </row>
    <row r="2" spans="3:16" s="2" customFormat="1" ht="30" customHeight="1">
      <c r="C2" s="4"/>
      <c r="D2" s="5"/>
      <c r="E2" s="5"/>
      <c r="F2" s="5"/>
      <c r="G2" s="5"/>
      <c r="H2" s="5"/>
      <c r="I2" s="5"/>
    </row>
    <row r="3" spans="3:16" s="159" customFormat="1" ht="44.25" customHeight="1">
      <c r="C3" s="160"/>
      <c r="E3" s="161"/>
      <c r="F3" s="161"/>
    </row>
    <row r="4" spans="3:16" ht="15" customHeight="1" thickBo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</row>
    <row r="5" spans="3:16" ht="30" customHeight="1" thickTop="1">
      <c r="C5" s="35" t="s">
        <v>244</v>
      </c>
      <c r="D5" s="23" t="s">
        <v>188</v>
      </c>
      <c r="E5" s="23" t="s">
        <v>189</v>
      </c>
      <c r="F5" s="23" t="s">
        <v>190</v>
      </c>
      <c r="G5" s="23" t="s">
        <v>191</v>
      </c>
      <c r="H5" s="23" t="s">
        <v>192</v>
      </c>
      <c r="I5" s="23" t="s">
        <v>193</v>
      </c>
      <c r="J5" s="23" t="s">
        <v>194</v>
      </c>
      <c r="K5" s="23" t="s">
        <v>195</v>
      </c>
      <c r="L5" s="23" t="s">
        <v>196</v>
      </c>
      <c r="M5" s="23" t="s">
        <v>197</v>
      </c>
      <c r="N5" s="23" t="s">
        <v>198</v>
      </c>
      <c r="O5" s="23" t="s">
        <v>199</v>
      </c>
      <c r="P5" s="79" t="s">
        <v>187</v>
      </c>
    </row>
    <row r="6" spans="3:16" ht="36.75" customHeight="1">
      <c r="C6" s="80" t="s">
        <v>44</v>
      </c>
      <c r="D6" s="77">
        <v>10000</v>
      </c>
      <c r="E6" s="77">
        <v>3000</v>
      </c>
      <c r="F6" s="77">
        <v>0</v>
      </c>
      <c r="G6" s="77">
        <v>0</v>
      </c>
      <c r="H6" s="77">
        <v>0</v>
      </c>
      <c r="I6" s="77">
        <v>90000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147">
        <v>103000</v>
      </c>
    </row>
    <row r="7" spans="3:16" ht="36.75" customHeight="1">
      <c r="C7" s="80" t="s">
        <v>45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147">
        <v>0</v>
      </c>
    </row>
    <row r="8" spans="3:16" ht="36.75" customHeight="1">
      <c r="C8" s="80" t="s">
        <v>46</v>
      </c>
      <c r="D8" s="77">
        <v>0</v>
      </c>
      <c r="E8" s="77">
        <v>0</v>
      </c>
      <c r="F8" s="77">
        <v>0</v>
      </c>
      <c r="G8" s="77">
        <v>30000</v>
      </c>
      <c r="H8" s="77">
        <v>50000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147">
        <v>80000</v>
      </c>
    </row>
    <row r="9" spans="3:16" ht="36.75" customHeight="1">
      <c r="C9" s="80" t="s">
        <v>47</v>
      </c>
      <c r="D9" s="77">
        <v>0</v>
      </c>
      <c r="E9" s="77">
        <v>0</v>
      </c>
      <c r="F9" s="77">
        <v>2300</v>
      </c>
      <c r="G9" s="77">
        <v>0</v>
      </c>
      <c r="H9" s="77">
        <v>2300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147">
        <v>4600</v>
      </c>
    </row>
    <row r="10" spans="3:16" ht="36.75" customHeight="1">
      <c r="C10" s="80" t="s">
        <v>48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147">
        <v>0</v>
      </c>
    </row>
    <row r="11" spans="3:16" ht="36.75" customHeight="1">
      <c r="C11" s="80" t="s">
        <v>309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147">
        <v>0</v>
      </c>
    </row>
    <row r="12" spans="3:16" ht="36.75" customHeight="1">
      <c r="C12" s="80" t="s">
        <v>309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147">
        <v>0</v>
      </c>
    </row>
    <row r="13" spans="3:16" ht="36.75" customHeight="1">
      <c r="C13" s="80" t="s">
        <v>309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147">
        <v>0</v>
      </c>
    </row>
    <row r="14" spans="3:16" ht="36.75" customHeight="1">
      <c r="C14" s="80" t="s">
        <v>309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147">
        <v>0</v>
      </c>
    </row>
    <row r="15" spans="3:16" ht="36.75" customHeight="1">
      <c r="C15" s="80" t="s">
        <v>309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147">
        <v>0</v>
      </c>
    </row>
    <row r="16" spans="3: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</sheetData>
  <conditionalFormatting sqref="C6:P15">
    <cfRule type="expression" dxfId="7" priority="1">
      <formula>$C6&lt;&gt;""</formula>
    </cfRule>
    <cfRule type="expression" dxfId="6" priority="2">
      <formula>$C6=""</formula>
    </cfRule>
  </conditionalFormatting>
  <conditionalFormatting sqref="P6:P15">
    <cfRule type="colorScale" priority="12">
      <colorScale>
        <cfvo type="min"/>
        <cfvo type="percentile" val="50"/>
        <cfvo type="max"/>
        <color rgb="FFF0462E"/>
        <color rgb="FFFFC000"/>
        <color rgb="FF55B03E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:P507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19.375" customWidth="1"/>
    <col min="4" max="15" width="11.875" customWidth="1"/>
    <col min="16" max="16" width="13.5" customWidth="1"/>
    <col min="17" max="23" width="10.75" customWidth="1"/>
  </cols>
  <sheetData>
    <row r="1" spans="3:16" s="1" customFormat="1" ht="39" customHeight="1">
      <c r="E1" s="6"/>
    </row>
    <row r="2" spans="3:16" s="2" customFormat="1" ht="30" customHeight="1">
      <c r="C2" s="4"/>
      <c r="D2" s="5"/>
      <c r="E2" s="5"/>
      <c r="F2" s="5"/>
      <c r="G2" s="5"/>
      <c r="H2" s="5"/>
      <c r="I2" s="5"/>
    </row>
    <row r="3" spans="3:16" s="159" customFormat="1" ht="44.25" customHeight="1">
      <c r="C3" s="160"/>
      <c r="E3" s="161"/>
      <c r="F3" s="161"/>
    </row>
    <row r="4" spans="3:16" ht="15" customHeight="1" thickBot="1">
      <c r="C4" s="8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</row>
    <row r="5" spans="3:16" ht="30" customHeight="1" thickTop="1">
      <c r="C5" s="35" t="s">
        <v>244</v>
      </c>
      <c r="D5" s="23" t="s">
        <v>188</v>
      </c>
      <c r="E5" s="23" t="s">
        <v>189</v>
      </c>
      <c r="F5" s="23" t="s">
        <v>190</v>
      </c>
      <c r="G5" s="23" t="s">
        <v>191</v>
      </c>
      <c r="H5" s="23" t="s">
        <v>192</v>
      </c>
      <c r="I5" s="23" t="s">
        <v>193</v>
      </c>
      <c r="J5" s="23" t="s">
        <v>194</v>
      </c>
      <c r="K5" s="23" t="s">
        <v>195</v>
      </c>
      <c r="L5" s="23" t="s">
        <v>196</v>
      </c>
      <c r="M5" s="23" t="s">
        <v>197</v>
      </c>
      <c r="N5" s="23" t="s">
        <v>198</v>
      </c>
      <c r="O5" s="23" t="s">
        <v>199</v>
      </c>
      <c r="P5" s="79" t="s">
        <v>187</v>
      </c>
    </row>
    <row r="6" spans="3:16" ht="37.5" customHeight="1">
      <c r="C6" s="80" t="str">
        <f>IF(Pr_lg!C6="","",Pr_lg!C6)</f>
        <v>Acre (AC)</v>
      </c>
      <c r="D6" s="77">
        <f>SUMIFS(Con_ve!$F$6:$F$1005,Con_ve!$B$6:$B$1005,D$4,Con_ve!$I$6:$I$1005,Con_ve!$N$6,Con_ve!$S$6:$S$1005,$C6)</f>
        <v>5700</v>
      </c>
      <c r="E6" s="77">
        <f>SUMIFS(Con_ve!$F$6:$F$1005,Con_ve!$B$6:$B$1005,E$4,Con_ve!$I$6:$I$1005,Con_ve!$N$6,Con_ve!$S$6:$S$1005,$C6)</f>
        <v>0</v>
      </c>
      <c r="F6" s="77">
        <f>SUMIFS(Con_ve!$F$6:$F$1005,Con_ve!$B$6:$B$1005,F$4,Con_ve!$I$6:$I$1005,Con_ve!$N$6,Con_ve!$S$6:$S$1005,$C6)</f>
        <v>0</v>
      </c>
      <c r="G6" s="77">
        <f>SUMIFS(Con_ve!$F$6:$F$1005,Con_ve!$B$6:$B$1005,G$4,Con_ve!$I$6:$I$1005,Con_ve!$N$6,Con_ve!$S$6:$S$1005,$C6)</f>
        <v>0</v>
      </c>
      <c r="H6" s="77">
        <f>SUMIFS(Con_ve!$F$6:$F$1005,Con_ve!$B$6:$B$1005,H$4,Con_ve!$I$6:$I$1005,Con_ve!$N$6,Con_ve!$S$6:$S$1005,$C6)</f>
        <v>70000</v>
      </c>
      <c r="I6" s="77">
        <f>SUMIFS(Con_ve!$F$6:$F$1005,Con_ve!$B$6:$B$1005,I$4,Con_ve!$I$6:$I$1005,Con_ve!$N$6,Con_ve!$S$6:$S$1005,$C6)</f>
        <v>0</v>
      </c>
      <c r="J6" s="77">
        <f>SUMIFS(Con_ve!$F$6:$F$1005,Con_ve!$B$6:$B$1005,J$4,Con_ve!$I$6:$I$1005,Con_ve!$N$6,Con_ve!$S$6:$S$1005,$C6)</f>
        <v>0</v>
      </c>
      <c r="K6" s="77">
        <f>SUMIFS(Con_ve!$F$6:$F$1005,Con_ve!$B$6:$B$1005,K$4,Con_ve!$I$6:$I$1005,Con_ve!$N$6,Con_ve!$S$6:$S$1005,$C6)</f>
        <v>0</v>
      </c>
      <c r="L6" s="77">
        <f>SUMIFS(Con_ve!$F$6:$F$1005,Con_ve!$B$6:$B$1005,L$4,Con_ve!$I$6:$I$1005,Con_ve!$N$6,Con_ve!$S$6:$S$1005,$C6)</f>
        <v>0</v>
      </c>
      <c r="M6" s="77">
        <f>SUMIFS(Con_ve!$F$6:$F$1005,Con_ve!$B$6:$B$1005,M$4,Con_ve!$I$6:$I$1005,Con_ve!$N$6,Con_ve!$S$6:$S$1005,$C6)</f>
        <v>0</v>
      </c>
      <c r="N6" s="77">
        <f>SUMIFS(Con_ve!$F$6:$F$1005,Con_ve!$B$6:$B$1005,N$4,Con_ve!$I$6:$I$1005,Con_ve!$N$6,Con_ve!$S$6:$S$1005,$C6)</f>
        <v>0</v>
      </c>
      <c r="O6" s="77">
        <f>SUMIFS(Con_ve!$F$6:$F$1005,Con_ve!$B$6:$B$1005,O$4,Con_ve!$I$6:$I$1005,Con_ve!$N$6,Con_ve!$S$6:$S$1005,$C6)</f>
        <v>0</v>
      </c>
      <c r="P6" s="147">
        <f t="shared" ref="P6:P7" si="0">SUM(D6:O6)</f>
        <v>75700</v>
      </c>
    </row>
    <row r="7" spans="3:16" ht="37.5" customHeight="1">
      <c r="C7" s="80" t="str">
        <f>IF(Pr_lg!C7="","",Pr_lg!C7)</f>
        <v>Alagoas (AL)</v>
      </c>
      <c r="D7" s="77">
        <f>SUMIFS(Con_ve!$F$6:$F$1005,Con_ve!$B$6:$B$1005,D$4,Con_ve!$I$6:$I$1005,Con_ve!$N$6,Con_ve!$S$6:$S$1005,$C7)</f>
        <v>0</v>
      </c>
      <c r="E7" s="77">
        <f>SUMIFS(Con_ve!$F$6:$F$1005,Con_ve!$B$6:$B$1005,E$4,Con_ve!$I$6:$I$1005,Con_ve!$N$6,Con_ve!$S$6:$S$1005,$C7)</f>
        <v>0</v>
      </c>
      <c r="F7" s="77">
        <f>SUMIFS(Con_ve!$F$6:$F$1005,Con_ve!$B$6:$B$1005,F$4,Con_ve!$I$6:$I$1005,Con_ve!$N$6,Con_ve!$S$6:$S$1005,$C7)</f>
        <v>0</v>
      </c>
      <c r="G7" s="77">
        <f>SUMIFS(Con_ve!$F$6:$F$1005,Con_ve!$B$6:$B$1005,G$4,Con_ve!$I$6:$I$1005,Con_ve!$N$6,Con_ve!$S$6:$S$1005,$C7)</f>
        <v>0</v>
      </c>
      <c r="H7" s="77">
        <f>SUMIFS(Con_ve!$F$6:$F$1005,Con_ve!$B$6:$B$1005,H$4,Con_ve!$I$6:$I$1005,Con_ve!$N$6,Con_ve!$S$6:$S$1005,$C7)</f>
        <v>50000</v>
      </c>
      <c r="I7" s="77">
        <f>SUMIFS(Con_ve!$F$6:$F$1005,Con_ve!$B$6:$B$1005,I$4,Con_ve!$I$6:$I$1005,Con_ve!$N$6,Con_ve!$S$6:$S$1005,$C7)</f>
        <v>0</v>
      </c>
      <c r="J7" s="77">
        <f>SUMIFS(Con_ve!$F$6:$F$1005,Con_ve!$B$6:$B$1005,J$4,Con_ve!$I$6:$I$1005,Con_ve!$N$6,Con_ve!$S$6:$S$1005,$C7)</f>
        <v>0</v>
      </c>
      <c r="K7" s="77">
        <f>SUMIFS(Con_ve!$F$6:$F$1005,Con_ve!$B$6:$B$1005,K$4,Con_ve!$I$6:$I$1005,Con_ve!$N$6,Con_ve!$S$6:$S$1005,$C7)</f>
        <v>0</v>
      </c>
      <c r="L7" s="77">
        <f>SUMIFS(Con_ve!$F$6:$F$1005,Con_ve!$B$6:$B$1005,L$4,Con_ve!$I$6:$I$1005,Con_ve!$N$6,Con_ve!$S$6:$S$1005,$C7)</f>
        <v>0</v>
      </c>
      <c r="M7" s="77">
        <f>SUMIFS(Con_ve!$F$6:$F$1005,Con_ve!$B$6:$B$1005,M$4,Con_ve!$I$6:$I$1005,Con_ve!$N$6,Con_ve!$S$6:$S$1005,$C7)</f>
        <v>0</v>
      </c>
      <c r="N7" s="77">
        <f>SUMIFS(Con_ve!$F$6:$F$1005,Con_ve!$B$6:$B$1005,N$4,Con_ve!$I$6:$I$1005,Con_ve!$N$6,Con_ve!$S$6:$S$1005,$C7)</f>
        <v>0</v>
      </c>
      <c r="O7" s="77">
        <f>SUMIFS(Con_ve!$F$6:$F$1005,Con_ve!$B$6:$B$1005,O$4,Con_ve!$I$6:$I$1005,Con_ve!$N$6,Con_ve!$S$6:$S$1005,$C7)</f>
        <v>0</v>
      </c>
      <c r="P7" s="147">
        <f t="shared" si="0"/>
        <v>50000</v>
      </c>
    </row>
    <row r="8" spans="3:16" ht="37.5" customHeight="1">
      <c r="C8" s="80" t="s">
        <v>59</v>
      </c>
      <c r="D8" s="77">
        <v>0</v>
      </c>
      <c r="E8" s="77">
        <v>0</v>
      </c>
      <c r="F8" s="77">
        <v>0</v>
      </c>
      <c r="G8" s="77">
        <v>30000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147">
        <v>30000</v>
      </c>
    </row>
    <row r="9" spans="3:16" ht="37.5" customHeight="1">
      <c r="C9" s="80" t="s">
        <v>60</v>
      </c>
      <c r="D9" s="77">
        <v>0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147">
        <v>0</v>
      </c>
    </row>
    <row r="10" spans="3:16" ht="37.5" customHeight="1">
      <c r="C10" s="80" t="s">
        <v>61</v>
      </c>
      <c r="D10" s="77">
        <v>0</v>
      </c>
      <c r="E10" s="77">
        <v>3000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147">
        <v>3000</v>
      </c>
    </row>
    <row r="11" spans="3:16" ht="37.5" customHeight="1">
      <c r="C11" s="80" t="s">
        <v>62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  <c r="I11" s="77">
        <v>90000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147">
        <v>90000</v>
      </c>
    </row>
    <row r="12" spans="3:16" ht="37.5" customHeight="1">
      <c r="C12" s="80" t="s">
        <v>63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147">
        <v>0</v>
      </c>
    </row>
    <row r="13" spans="3:16" ht="37.5" customHeight="1">
      <c r="C13" s="80" t="s">
        <v>64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147">
        <v>0</v>
      </c>
    </row>
    <row r="14" spans="3:16" ht="37.5" customHeight="1">
      <c r="C14" s="80" t="s">
        <v>65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147">
        <v>0</v>
      </c>
    </row>
    <row r="15" spans="3:16" ht="37.5" customHeight="1">
      <c r="C15" s="80" t="s">
        <v>66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147">
        <v>0</v>
      </c>
    </row>
    <row r="16" spans="3:16" ht="37.5" customHeight="1">
      <c r="C16" s="80" t="s">
        <v>67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147">
        <v>0</v>
      </c>
    </row>
    <row r="17" spans="3:16" ht="37.5" customHeight="1">
      <c r="C17" s="80" t="s">
        <v>68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77">
        <v>0</v>
      </c>
      <c r="P17" s="147">
        <v>0</v>
      </c>
    </row>
    <row r="18" spans="3:16" ht="37.5" customHeight="1">
      <c r="C18" s="80" t="s">
        <v>69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147">
        <v>0</v>
      </c>
    </row>
    <row r="19" spans="3:16" ht="37.5" customHeight="1">
      <c r="C19" s="80" t="s">
        <v>70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147">
        <v>0</v>
      </c>
    </row>
    <row r="20" spans="3:16" ht="37.5" customHeight="1">
      <c r="C20" s="80" t="s">
        <v>71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147">
        <v>0</v>
      </c>
    </row>
    <row r="21" spans="3:16" ht="37.5" customHeight="1">
      <c r="C21" s="80" t="s">
        <v>72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147">
        <v>0</v>
      </c>
    </row>
    <row r="22" spans="3:16" ht="37.5" customHeight="1">
      <c r="C22" s="80" t="s">
        <v>73</v>
      </c>
      <c r="D22" s="77">
        <v>0</v>
      </c>
      <c r="E22" s="77">
        <v>0</v>
      </c>
      <c r="F22" s="77">
        <v>0</v>
      </c>
      <c r="G22" s="77">
        <v>0</v>
      </c>
      <c r="H22" s="77">
        <v>2300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147">
        <v>2300</v>
      </c>
    </row>
    <row r="23" spans="3:16" ht="37.5" customHeight="1">
      <c r="C23" s="80" t="s">
        <v>74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147">
        <v>0</v>
      </c>
    </row>
    <row r="24" spans="3:16" ht="37.5" customHeight="1">
      <c r="C24" s="80" t="s">
        <v>75</v>
      </c>
      <c r="D24" s="77">
        <v>0</v>
      </c>
      <c r="E24" s="77">
        <v>0</v>
      </c>
      <c r="F24" s="77">
        <v>2300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147">
        <v>2300</v>
      </c>
    </row>
    <row r="25" spans="3:16" ht="37.5" customHeight="1">
      <c r="C25" s="80" t="s">
        <v>76</v>
      </c>
      <c r="D25" s="77">
        <v>10000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147">
        <v>10000</v>
      </c>
    </row>
    <row r="26" spans="3:16" ht="37.5" customHeight="1">
      <c r="C26" s="80" t="s">
        <v>77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147">
        <v>0</v>
      </c>
    </row>
    <row r="27" spans="3:16" ht="37.5" customHeight="1">
      <c r="C27" s="80" t="s">
        <v>78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147">
        <v>0</v>
      </c>
    </row>
    <row r="28" spans="3:16" ht="37.5" customHeight="1">
      <c r="C28" s="80" t="s">
        <v>79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147">
        <v>0</v>
      </c>
    </row>
    <row r="29" spans="3:16" ht="37.5" customHeight="1">
      <c r="C29" s="80" t="s">
        <v>80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147">
        <v>0</v>
      </c>
    </row>
    <row r="30" spans="3:16" ht="37.5" customHeight="1">
      <c r="C30" s="80" t="s">
        <v>81</v>
      </c>
      <c r="D30" s="77">
        <v>0</v>
      </c>
      <c r="E30" s="77">
        <v>0</v>
      </c>
      <c r="F30" s="77">
        <v>0</v>
      </c>
      <c r="G30" s="77">
        <v>0</v>
      </c>
      <c r="H30" s="77">
        <v>17000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147">
        <v>17000</v>
      </c>
    </row>
    <row r="31" spans="3:16" ht="37.5" customHeight="1">
      <c r="C31" s="80" t="s">
        <v>82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147">
        <v>0</v>
      </c>
    </row>
    <row r="32" spans="3:16" ht="37.5" customHeight="1">
      <c r="C32" s="80" t="s">
        <v>83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147">
        <v>0</v>
      </c>
    </row>
    <row r="33" spans="3:16" ht="37.5" customHeight="1">
      <c r="C33" s="80" t="s">
        <v>309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147">
        <v>0</v>
      </c>
    </row>
    <row r="34" spans="3:16" ht="37.5" customHeight="1">
      <c r="C34" s="80" t="s">
        <v>309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147">
        <v>0</v>
      </c>
    </row>
    <row r="35" spans="3:16" ht="37.5" customHeight="1">
      <c r="C35" s="80" t="s">
        <v>309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147">
        <v>0</v>
      </c>
    </row>
    <row r="36" spans="3:16" ht="37.5" customHeight="1">
      <c r="C36" s="80" t="s">
        <v>309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147">
        <v>0</v>
      </c>
    </row>
    <row r="37" spans="3:16" ht="37.5" customHeight="1">
      <c r="C37" s="80" t="s">
        <v>309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147">
        <v>0</v>
      </c>
    </row>
    <row r="38" spans="3:16" ht="37.5" customHeight="1">
      <c r="C38" s="80" t="s">
        <v>309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147">
        <v>0</v>
      </c>
    </row>
    <row r="39" spans="3:16" ht="37.5" customHeight="1">
      <c r="C39" s="80" t="s">
        <v>309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147">
        <v>0</v>
      </c>
    </row>
    <row r="40" spans="3:16" ht="37.5" customHeight="1">
      <c r="C40" s="80" t="s">
        <v>309</v>
      </c>
      <c r="D40" s="77">
        <v>0</v>
      </c>
      <c r="E40" s="77">
        <v>0</v>
      </c>
      <c r="F40" s="77">
        <v>0</v>
      </c>
      <c r="G40" s="77">
        <v>0</v>
      </c>
      <c r="H40" s="77">
        <v>0</v>
      </c>
      <c r="I40" s="77">
        <v>0</v>
      </c>
      <c r="J40" s="77">
        <v>0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147">
        <v>0</v>
      </c>
    </row>
    <row r="41" spans="3:16" ht="37.5" customHeight="1">
      <c r="C41" s="80" t="s">
        <v>309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147">
        <v>0</v>
      </c>
    </row>
    <row r="42" spans="3:16" ht="37.5" customHeight="1">
      <c r="C42" s="80" t="s">
        <v>309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147">
        <v>0</v>
      </c>
    </row>
    <row r="43" spans="3:16" ht="37.5" customHeight="1">
      <c r="C43" s="80" t="s">
        <v>309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147">
        <v>0</v>
      </c>
    </row>
    <row r="44" spans="3:16" ht="37.5" customHeight="1">
      <c r="C44" s="80" t="s">
        <v>309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147">
        <v>0</v>
      </c>
    </row>
    <row r="45" spans="3:16" ht="37.5" customHeight="1">
      <c r="C45" s="80" t="s">
        <v>309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  <c r="P45" s="147">
        <v>0</v>
      </c>
    </row>
    <row r="46" spans="3:16" ht="37.5" customHeight="1">
      <c r="C46" s="80" t="s">
        <v>309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  <c r="I46" s="77">
        <v>0</v>
      </c>
      <c r="J46" s="77">
        <v>0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147">
        <v>0</v>
      </c>
    </row>
    <row r="47" spans="3:16" ht="37.5" customHeight="1">
      <c r="C47" s="80" t="s">
        <v>309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147">
        <v>0</v>
      </c>
    </row>
    <row r="48" spans="3:16" ht="37.5" customHeight="1">
      <c r="C48" s="80" t="s">
        <v>309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147">
        <v>0</v>
      </c>
    </row>
    <row r="49" spans="3:16" ht="37.5" customHeight="1">
      <c r="C49" s="80" t="s">
        <v>309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147">
        <v>0</v>
      </c>
    </row>
    <row r="50" spans="3:16" ht="37.5" customHeight="1">
      <c r="C50" s="80" t="s">
        <v>309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147">
        <v>0</v>
      </c>
    </row>
    <row r="51" spans="3:16" ht="37.5" customHeight="1">
      <c r="C51" s="80" t="s">
        <v>309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147">
        <v>0</v>
      </c>
    </row>
    <row r="52" spans="3:16" ht="37.5" customHeight="1">
      <c r="C52" s="80" t="s">
        <v>309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147">
        <v>0</v>
      </c>
    </row>
    <row r="53" spans="3:16" ht="37.5" customHeight="1">
      <c r="C53" s="80" t="s">
        <v>309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0</v>
      </c>
      <c r="N53" s="77">
        <v>0</v>
      </c>
      <c r="O53" s="77">
        <v>0</v>
      </c>
      <c r="P53" s="147">
        <v>0</v>
      </c>
    </row>
    <row r="54" spans="3:16" ht="37.5" customHeight="1">
      <c r="C54" s="80" t="s">
        <v>309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  <c r="I54" s="77">
        <v>0</v>
      </c>
      <c r="J54" s="77">
        <v>0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147">
        <v>0</v>
      </c>
    </row>
    <row r="55" spans="3:16" ht="37.5" customHeight="1">
      <c r="C55" s="80" t="s">
        <v>309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147">
        <v>0</v>
      </c>
    </row>
    <row r="56" spans="3:16" ht="37.5" customHeight="1">
      <c r="C56" s="80" t="s">
        <v>309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147">
        <v>0</v>
      </c>
    </row>
    <row r="57" spans="3:16" ht="37.5" customHeight="1">
      <c r="C57" s="80" t="s">
        <v>309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77">
        <v>0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147">
        <v>0</v>
      </c>
    </row>
    <row r="58" spans="3:16" ht="37.5" customHeight="1">
      <c r="C58" s="80" t="s">
        <v>309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>
        <v>0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147">
        <v>0</v>
      </c>
    </row>
    <row r="59" spans="3:16" ht="37.5" customHeight="1">
      <c r="C59" s="80" t="s">
        <v>309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147">
        <v>0</v>
      </c>
    </row>
    <row r="60" spans="3:16" ht="37.5" customHeight="1">
      <c r="C60" s="80" t="s">
        <v>309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147">
        <v>0</v>
      </c>
    </row>
    <row r="61" spans="3:16" ht="37.5" customHeight="1">
      <c r="C61" s="80" t="s">
        <v>309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147">
        <v>0</v>
      </c>
    </row>
    <row r="62" spans="3:16" ht="37.5" customHeight="1">
      <c r="C62" s="80" t="s">
        <v>309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147">
        <v>0</v>
      </c>
    </row>
    <row r="63" spans="3:16" ht="37.5" customHeight="1">
      <c r="C63" s="80" t="s">
        <v>309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147">
        <v>0</v>
      </c>
    </row>
    <row r="64" spans="3:16" ht="37.5" customHeight="1">
      <c r="C64" s="80" t="s">
        <v>309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147">
        <v>0</v>
      </c>
    </row>
    <row r="65" spans="3:16" ht="37.5" customHeight="1">
      <c r="C65" s="80" t="s">
        <v>309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147">
        <v>0</v>
      </c>
    </row>
    <row r="66" spans="3:16" ht="37.5" customHeight="1">
      <c r="C66" s="80" t="s">
        <v>309</v>
      </c>
      <c r="D66" s="77">
        <v>0</v>
      </c>
      <c r="E66" s="77">
        <v>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147">
        <v>0</v>
      </c>
    </row>
    <row r="67" spans="3:16" ht="37.5" customHeight="1">
      <c r="C67" s="80" t="s">
        <v>309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147">
        <v>0</v>
      </c>
    </row>
    <row r="68" spans="3:16" ht="37.5" customHeight="1">
      <c r="C68" s="80" t="s">
        <v>309</v>
      </c>
      <c r="D68" s="77">
        <v>0</v>
      </c>
      <c r="E68" s="77">
        <v>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147">
        <v>0</v>
      </c>
    </row>
    <row r="69" spans="3:16" ht="37.5" customHeight="1">
      <c r="C69" s="80" t="s">
        <v>309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147">
        <v>0</v>
      </c>
    </row>
    <row r="70" spans="3:16" ht="37.5" customHeight="1">
      <c r="C70" s="80" t="s">
        <v>309</v>
      </c>
      <c r="D70" s="77">
        <v>0</v>
      </c>
      <c r="E70" s="77">
        <v>0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147">
        <v>0</v>
      </c>
    </row>
    <row r="71" spans="3:16" ht="37.5" customHeight="1">
      <c r="C71" s="80" t="s">
        <v>309</v>
      </c>
      <c r="D71" s="77">
        <v>0</v>
      </c>
      <c r="E71" s="77">
        <v>0</v>
      </c>
      <c r="F71" s="77">
        <v>0</v>
      </c>
      <c r="G71" s="77">
        <v>0</v>
      </c>
      <c r="H71" s="77">
        <v>0</v>
      </c>
      <c r="I71" s="77">
        <v>0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147">
        <v>0</v>
      </c>
    </row>
    <row r="72" spans="3:16" ht="37.5" customHeight="1">
      <c r="C72" s="80" t="s">
        <v>309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147">
        <v>0</v>
      </c>
    </row>
    <row r="73" spans="3:16" ht="37.5" customHeight="1">
      <c r="C73" s="80" t="s">
        <v>309</v>
      </c>
      <c r="D73" s="77">
        <v>0</v>
      </c>
      <c r="E73" s="77">
        <v>0</v>
      </c>
      <c r="F73" s="77">
        <v>0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147">
        <v>0</v>
      </c>
    </row>
    <row r="74" spans="3:16" ht="37.5" customHeight="1">
      <c r="C74" s="80" t="s">
        <v>309</v>
      </c>
      <c r="D74" s="77">
        <v>0</v>
      </c>
      <c r="E74" s="77">
        <v>0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147">
        <v>0</v>
      </c>
    </row>
    <row r="75" spans="3:16" ht="37.5" customHeight="1">
      <c r="C75" s="80" t="s">
        <v>309</v>
      </c>
      <c r="D75" s="77">
        <v>0</v>
      </c>
      <c r="E75" s="77">
        <v>0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147">
        <v>0</v>
      </c>
    </row>
    <row r="76" spans="3:16" ht="37.5" customHeight="1">
      <c r="C76" s="80" t="s">
        <v>309</v>
      </c>
      <c r="D76" s="77">
        <v>0</v>
      </c>
      <c r="E76" s="77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147">
        <v>0</v>
      </c>
    </row>
    <row r="77" spans="3:16" ht="37.5" customHeight="1">
      <c r="C77" s="80" t="s">
        <v>309</v>
      </c>
      <c r="D77" s="77">
        <v>0</v>
      </c>
      <c r="E77" s="77">
        <v>0</v>
      </c>
      <c r="F77" s="77">
        <v>0</v>
      </c>
      <c r="G77" s="77">
        <v>0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147">
        <v>0</v>
      </c>
    </row>
    <row r="78" spans="3:16" ht="37.5" customHeight="1">
      <c r="C78" s="80" t="s">
        <v>309</v>
      </c>
      <c r="D78" s="77">
        <v>0</v>
      </c>
      <c r="E78" s="77">
        <v>0</v>
      </c>
      <c r="F78" s="77">
        <v>0</v>
      </c>
      <c r="G78" s="77">
        <v>0</v>
      </c>
      <c r="H78" s="77">
        <v>0</v>
      </c>
      <c r="I78" s="77">
        <v>0</v>
      </c>
      <c r="J78" s="77">
        <v>0</v>
      </c>
      <c r="K78" s="77">
        <v>0</v>
      </c>
      <c r="L78" s="77">
        <v>0</v>
      </c>
      <c r="M78" s="77">
        <v>0</v>
      </c>
      <c r="N78" s="77">
        <v>0</v>
      </c>
      <c r="O78" s="77">
        <v>0</v>
      </c>
      <c r="P78" s="147">
        <v>0</v>
      </c>
    </row>
    <row r="79" spans="3:16" ht="37.5" customHeight="1">
      <c r="C79" s="80" t="s">
        <v>309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7">
        <v>0</v>
      </c>
      <c r="O79" s="77">
        <v>0</v>
      </c>
      <c r="P79" s="147">
        <v>0</v>
      </c>
    </row>
    <row r="80" spans="3:16" ht="37.5" customHeight="1">
      <c r="C80" s="80" t="s">
        <v>309</v>
      </c>
      <c r="D80" s="77">
        <v>0</v>
      </c>
      <c r="E80" s="77">
        <v>0</v>
      </c>
      <c r="F80" s="77">
        <v>0</v>
      </c>
      <c r="G80" s="77">
        <v>0</v>
      </c>
      <c r="H80" s="77">
        <v>0</v>
      </c>
      <c r="I80" s="77">
        <v>0</v>
      </c>
      <c r="J80" s="77">
        <v>0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147">
        <v>0</v>
      </c>
    </row>
    <row r="81" spans="3:16" ht="37.5" customHeight="1">
      <c r="C81" s="80" t="s">
        <v>309</v>
      </c>
      <c r="D81" s="77">
        <v>0</v>
      </c>
      <c r="E81" s="77">
        <v>0</v>
      </c>
      <c r="F81" s="77">
        <v>0</v>
      </c>
      <c r="G81" s="77">
        <v>0</v>
      </c>
      <c r="H81" s="77">
        <v>0</v>
      </c>
      <c r="I81" s="77">
        <v>0</v>
      </c>
      <c r="J81" s="77">
        <v>0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147">
        <v>0</v>
      </c>
    </row>
    <row r="82" spans="3:16" ht="37.5" customHeight="1">
      <c r="C82" s="80" t="s">
        <v>309</v>
      </c>
      <c r="D82" s="77">
        <v>0</v>
      </c>
      <c r="E82" s="77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7">
        <v>0</v>
      </c>
      <c r="N82" s="77">
        <v>0</v>
      </c>
      <c r="O82" s="77">
        <v>0</v>
      </c>
      <c r="P82" s="147">
        <v>0</v>
      </c>
    </row>
    <row r="83" spans="3:16" ht="37.5" customHeight="1">
      <c r="C83" s="80" t="s">
        <v>309</v>
      </c>
      <c r="D83" s="77">
        <v>0</v>
      </c>
      <c r="E83" s="77">
        <v>0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147">
        <v>0</v>
      </c>
    </row>
    <row r="84" spans="3:16" ht="37.5" customHeight="1">
      <c r="C84" s="80" t="s">
        <v>309</v>
      </c>
      <c r="D84" s="77">
        <v>0</v>
      </c>
      <c r="E84" s="77">
        <v>0</v>
      </c>
      <c r="F84" s="77">
        <v>0</v>
      </c>
      <c r="G84" s="77">
        <v>0</v>
      </c>
      <c r="H84" s="77">
        <v>0</v>
      </c>
      <c r="I84" s="77">
        <v>0</v>
      </c>
      <c r="J84" s="77">
        <v>0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147">
        <v>0</v>
      </c>
    </row>
    <row r="85" spans="3:16" ht="37.5" customHeight="1">
      <c r="C85" s="80" t="s">
        <v>309</v>
      </c>
      <c r="D85" s="77">
        <v>0</v>
      </c>
      <c r="E85" s="77">
        <v>0</v>
      </c>
      <c r="F85" s="77">
        <v>0</v>
      </c>
      <c r="G85" s="77">
        <v>0</v>
      </c>
      <c r="H85" s="77">
        <v>0</v>
      </c>
      <c r="I85" s="77">
        <v>0</v>
      </c>
      <c r="J85" s="77">
        <v>0</v>
      </c>
      <c r="K85" s="77">
        <v>0</v>
      </c>
      <c r="L85" s="77">
        <v>0</v>
      </c>
      <c r="M85" s="77">
        <v>0</v>
      </c>
      <c r="N85" s="77">
        <v>0</v>
      </c>
      <c r="O85" s="77">
        <v>0</v>
      </c>
      <c r="P85" s="147">
        <v>0</v>
      </c>
    </row>
    <row r="86" spans="3:16" ht="37.5" customHeight="1">
      <c r="C86" s="80" t="s">
        <v>309</v>
      </c>
      <c r="D86" s="77">
        <v>0</v>
      </c>
      <c r="E86" s="77">
        <v>0</v>
      </c>
      <c r="F86" s="77">
        <v>0</v>
      </c>
      <c r="G86" s="77">
        <v>0</v>
      </c>
      <c r="H86" s="77">
        <v>0</v>
      </c>
      <c r="I86" s="77">
        <v>0</v>
      </c>
      <c r="J86" s="77">
        <v>0</v>
      </c>
      <c r="K86" s="77">
        <v>0</v>
      </c>
      <c r="L86" s="77">
        <v>0</v>
      </c>
      <c r="M86" s="77">
        <v>0</v>
      </c>
      <c r="N86" s="77">
        <v>0</v>
      </c>
      <c r="O86" s="77">
        <v>0</v>
      </c>
      <c r="P86" s="147">
        <v>0</v>
      </c>
    </row>
    <row r="87" spans="3:16" ht="37.5" customHeight="1">
      <c r="C87" s="80" t="s">
        <v>309</v>
      </c>
      <c r="D87" s="77">
        <v>0</v>
      </c>
      <c r="E87" s="77">
        <v>0</v>
      </c>
      <c r="F87" s="77">
        <v>0</v>
      </c>
      <c r="G87" s="77">
        <v>0</v>
      </c>
      <c r="H87" s="77">
        <v>0</v>
      </c>
      <c r="I87" s="77">
        <v>0</v>
      </c>
      <c r="J87" s="77">
        <v>0</v>
      </c>
      <c r="K87" s="77">
        <v>0</v>
      </c>
      <c r="L87" s="77">
        <v>0</v>
      </c>
      <c r="M87" s="77">
        <v>0</v>
      </c>
      <c r="N87" s="77">
        <v>0</v>
      </c>
      <c r="O87" s="77">
        <v>0</v>
      </c>
      <c r="P87" s="147">
        <v>0</v>
      </c>
    </row>
    <row r="88" spans="3:16" ht="37.5" customHeight="1">
      <c r="C88" s="80" t="s">
        <v>309</v>
      </c>
      <c r="D88" s="77">
        <v>0</v>
      </c>
      <c r="E88" s="77">
        <v>0</v>
      </c>
      <c r="F88" s="77">
        <v>0</v>
      </c>
      <c r="G88" s="77">
        <v>0</v>
      </c>
      <c r="H88" s="77">
        <v>0</v>
      </c>
      <c r="I88" s="77">
        <v>0</v>
      </c>
      <c r="J88" s="77">
        <v>0</v>
      </c>
      <c r="K88" s="77">
        <v>0</v>
      </c>
      <c r="L88" s="77">
        <v>0</v>
      </c>
      <c r="M88" s="77">
        <v>0</v>
      </c>
      <c r="N88" s="77">
        <v>0</v>
      </c>
      <c r="O88" s="77">
        <v>0</v>
      </c>
      <c r="P88" s="147">
        <v>0</v>
      </c>
    </row>
    <row r="89" spans="3:16" ht="37.5" customHeight="1">
      <c r="C89" s="80" t="s">
        <v>309</v>
      </c>
      <c r="D89" s="77">
        <v>0</v>
      </c>
      <c r="E89" s="77">
        <v>0</v>
      </c>
      <c r="F89" s="77">
        <v>0</v>
      </c>
      <c r="G89" s="77">
        <v>0</v>
      </c>
      <c r="H89" s="77">
        <v>0</v>
      </c>
      <c r="I89" s="77">
        <v>0</v>
      </c>
      <c r="J89" s="77">
        <v>0</v>
      </c>
      <c r="K89" s="77">
        <v>0</v>
      </c>
      <c r="L89" s="77">
        <v>0</v>
      </c>
      <c r="M89" s="77">
        <v>0</v>
      </c>
      <c r="N89" s="77">
        <v>0</v>
      </c>
      <c r="O89" s="77">
        <v>0</v>
      </c>
      <c r="P89" s="147">
        <v>0</v>
      </c>
    </row>
    <row r="90" spans="3:16" ht="37.5" customHeight="1">
      <c r="C90" s="80" t="s">
        <v>309</v>
      </c>
      <c r="D90" s="77">
        <v>0</v>
      </c>
      <c r="E90" s="77">
        <v>0</v>
      </c>
      <c r="F90" s="77">
        <v>0</v>
      </c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147">
        <v>0</v>
      </c>
    </row>
    <row r="91" spans="3:16" ht="37.5" customHeight="1">
      <c r="C91" s="80" t="s">
        <v>309</v>
      </c>
      <c r="D91" s="77">
        <v>0</v>
      </c>
      <c r="E91" s="77">
        <v>0</v>
      </c>
      <c r="F91" s="77">
        <v>0</v>
      </c>
      <c r="G91" s="77">
        <v>0</v>
      </c>
      <c r="H91" s="77">
        <v>0</v>
      </c>
      <c r="I91" s="77">
        <v>0</v>
      </c>
      <c r="J91" s="77">
        <v>0</v>
      </c>
      <c r="K91" s="77">
        <v>0</v>
      </c>
      <c r="L91" s="77">
        <v>0</v>
      </c>
      <c r="M91" s="77">
        <v>0</v>
      </c>
      <c r="N91" s="77">
        <v>0</v>
      </c>
      <c r="O91" s="77">
        <v>0</v>
      </c>
      <c r="P91" s="147">
        <v>0</v>
      </c>
    </row>
    <row r="92" spans="3:16" ht="37.5" customHeight="1">
      <c r="C92" s="80" t="s">
        <v>309</v>
      </c>
      <c r="D92" s="77">
        <v>0</v>
      </c>
      <c r="E92" s="77">
        <v>0</v>
      </c>
      <c r="F92" s="77">
        <v>0</v>
      </c>
      <c r="G92" s="77">
        <v>0</v>
      </c>
      <c r="H92" s="77">
        <v>0</v>
      </c>
      <c r="I92" s="77">
        <v>0</v>
      </c>
      <c r="J92" s="77">
        <v>0</v>
      </c>
      <c r="K92" s="77">
        <v>0</v>
      </c>
      <c r="L92" s="77">
        <v>0</v>
      </c>
      <c r="M92" s="77">
        <v>0</v>
      </c>
      <c r="N92" s="77">
        <v>0</v>
      </c>
      <c r="O92" s="77">
        <v>0</v>
      </c>
      <c r="P92" s="147">
        <v>0</v>
      </c>
    </row>
    <row r="93" spans="3:16" ht="37.5" customHeight="1">
      <c r="C93" s="80" t="s">
        <v>309</v>
      </c>
      <c r="D93" s="77">
        <v>0</v>
      </c>
      <c r="E93" s="77">
        <v>0</v>
      </c>
      <c r="F93" s="77">
        <v>0</v>
      </c>
      <c r="G93" s="77">
        <v>0</v>
      </c>
      <c r="H93" s="77">
        <v>0</v>
      </c>
      <c r="I93" s="77">
        <v>0</v>
      </c>
      <c r="J93" s="77">
        <v>0</v>
      </c>
      <c r="K93" s="77">
        <v>0</v>
      </c>
      <c r="L93" s="77">
        <v>0</v>
      </c>
      <c r="M93" s="77">
        <v>0</v>
      </c>
      <c r="N93" s="77">
        <v>0</v>
      </c>
      <c r="O93" s="77">
        <v>0</v>
      </c>
      <c r="P93" s="147">
        <v>0</v>
      </c>
    </row>
    <row r="94" spans="3:16" ht="37.5" customHeight="1">
      <c r="C94" s="80" t="s">
        <v>309</v>
      </c>
      <c r="D94" s="77">
        <v>0</v>
      </c>
      <c r="E94" s="77">
        <v>0</v>
      </c>
      <c r="F94" s="77">
        <v>0</v>
      </c>
      <c r="G94" s="77">
        <v>0</v>
      </c>
      <c r="H94" s="77">
        <v>0</v>
      </c>
      <c r="I94" s="77">
        <v>0</v>
      </c>
      <c r="J94" s="77">
        <v>0</v>
      </c>
      <c r="K94" s="77">
        <v>0</v>
      </c>
      <c r="L94" s="77">
        <v>0</v>
      </c>
      <c r="M94" s="77">
        <v>0</v>
      </c>
      <c r="N94" s="77">
        <v>0</v>
      </c>
      <c r="O94" s="77">
        <v>0</v>
      </c>
      <c r="P94" s="147">
        <v>0</v>
      </c>
    </row>
    <row r="95" spans="3:16" ht="37.5" customHeight="1">
      <c r="C95" s="80" t="s">
        <v>309</v>
      </c>
      <c r="D95" s="77">
        <v>0</v>
      </c>
      <c r="E95" s="77">
        <v>0</v>
      </c>
      <c r="F95" s="77">
        <v>0</v>
      </c>
      <c r="G95" s="77">
        <v>0</v>
      </c>
      <c r="H95" s="77">
        <v>0</v>
      </c>
      <c r="I95" s="77">
        <v>0</v>
      </c>
      <c r="J95" s="77">
        <v>0</v>
      </c>
      <c r="K95" s="77">
        <v>0</v>
      </c>
      <c r="L95" s="77">
        <v>0</v>
      </c>
      <c r="M95" s="77">
        <v>0</v>
      </c>
      <c r="N95" s="77">
        <v>0</v>
      </c>
      <c r="O95" s="77">
        <v>0</v>
      </c>
      <c r="P95" s="147">
        <v>0</v>
      </c>
    </row>
    <row r="96" spans="3:16" ht="37.5" customHeight="1">
      <c r="C96" s="80" t="s">
        <v>309</v>
      </c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77">
        <v>0</v>
      </c>
      <c r="P96" s="147">
        <v>0</v>
      </c>
    </row>
    <row r="97" spans="3:16" ht="37.5" customHeight="1">
      <c r="C97" s="80" t="s">
        <v>309</v>
      </c>
      <c r="D97" s="77">
        <v>0</v>
      </c>
      <c r="E97" s="77">
        <v>0</v>
      </c>
      <c r="F97" s="77">
        <v>0</v>
      </c>
      <c r="G97" s="77">
        <v>0</v>
      </c>
      <c r="H97" s="77">
        <v>0</v>
      </c>
      <c r="I97" s="77">
        <v>0</v>
      </c>
      <c r="J97" s="77">
        <v>0</v>
      </c>
      <c r="K97" s="77">
        <v>0</v>
      </c>
      <c r="L97" s="77">
        <v>0</v>
      </c>
      <c r="M97" s="77">
        <v>0</v>
      </c>
      <c r="N97" s="77">
        <v>0</v>
      </c>
      <c r="O97" s="77">
        <v>0</v>
      </c>
      <c r="P97" s="147">
        <v>0</v>
      </c>
    </row>
    <row r="98" spans="3:16" ht="37.5" customHeight="1">
      <c r="C98" s="80" t="s">
        <v>309</v>
      </c>
      <c r="D98" s="77">
        <v>0</v>
      </c>
      <c r="E98" s="77">
        <v>0</v>
      </c>
      <c r="F98" s="77">
        <v>0</v>
      </c>
      <c r="G98" s="77">
        <v>0</v>
      </c>
      <c r="H98" s="77">
        <v>0</v>
      </c>
      <c r="I98" s="77">
        <v>0</v>
      </c>
      <c r="J98" s="77">
        <v>0</v>
      </c>
      <c r="K98" s="77">
        <v>0</v>
      </c>
      <c r="L98" s="77">
        <v>0</v>
      </c>
      <c r="M98" s="77">
        <v>0</v>
      </c>
      <c r="N98" s="77">
        <v>0</v>
      </c>
      <c r="O98" s="77">
        <v>0</v>
      </c>
      <c r="P98" s="147">
        <v>0</v>
      </c>
    </row>
    <row r="99" spans="3:16" ht="37.5" customHeight="1">
      <c r="C99" s="80" t="s">
        <v>309</v>
      </c>
      <c r="D99" s="77">
        <v>0</v>
      </c>
      <c r="E99" s="77">
        <v>0</v>
      </c>
      <c r="F99" s="77">
        <v>0</v>
      </c>
      <c r="G99" s="77">
        <v>0</v>
      </c>
      <c r="H99" s="77">
        <v>0</v>
      </c>
      <c r="I99" s="77">
        <v>0</v>
      </c>
      <c r="J99" s="77">
        <v>0</v>
      </c>
      <c r="K99" s="77">
        <v>0</v>
      </c>
      <c r="L99" s="77">
        <v>0</v>
      </c>
      <c r="M99" s="77">
        <v>0</v>
      </c>
      <c r="N99" s="77">
        <v>0</v>
      </c>
      <c r="O99" s="77">
        <v>0</v>
      </c>
      <c r="P99" s="147">
        <v>0</v>
      </c>
    </row>
    <row r="100" spans="3:16" ht="37.5" customHeight="1">
      <c r="C100" s="80" t="s">
        <v>309</v>
      </c>
      <c r="D100" s="77">
        <v>0</v>
      </c>
      <c r="E100" s="77">
        <v>0</v>
      </c>
      <c r="F100" s="77">
        <v>0</v>
      </c>
      <c r="G100" s="77">
        <v>0</v>
      </c>
      <c r="H100" s="77">
        <v>0</v>
      </c>
      <c r="I100" s="77">
        <v>0</v>
      </c>
      <c r="J100" s="77">
        <v>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147">
        <v>0</v>
      </c>
    </row>
    <row r="101" spans="3:16" ht="37.5" customHeight="1">
      <c r="C101" s="80" t="s">
        <v>309</v>
      </c>
      <c r="D101" s="77">
        <v>0</v>
      </c>
      <c r="E101" s="77">
        <v>0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147">
        <v>0</v>
      </c>
    </row>
    <row r="102" spans="3:16" ht="37.5" customHeight="1">
      <c r="C102" s="80" t="s">
        <v>309</v>
      </c>
      <c r="D102" s="77">
        <v>0</v>
      </c>
      <c r="E102" s="77">
        <v>0</v>
      </c>
      <c r="F102" s="77">
        <v>0</v>
      </c>
      <c r="G102" s="77">
        <v>0</v>
      </c>
      <c r="H102" s="77">
        <v>0</v>
      </c>
      <c r="I102" s="77">
        <v>0</v>
      </c>
      <c r="J102" s="77">
        <v>0</v>
      </c>
      <c r="K102" s="77">
        <v>0</v>
      </c>
      <c r="L102" s="77">
        <v>0</v>
      </c>
      <c r="M102" s="77">
        <v>0</v>
      </c>
      <c r="N102" s="77">
        <v>0</v>
      </c>
      <c r="O102" s="77">
        <v>0</v>
      </c>
      <c r="P102" s="147">
        <v>0</v>
      </c>
    </row>
    <row r="103" spans="3:16" ht="37.5" customHeight="1">
      <c r="C103" s="80" t="s">
        <v>309</v>
      </c>
      <c r="D103" s="77">
        <v>0</v>
      </c>
      <c r="E103" s="77">
        <v>0</v>
      </c>
      <c r="F103" s="77">
        <v>0</v>
      </c>
      <c r="G103" s="77">
        <v>0</v>
      </c>
      <c r="H103" s="77">
        <v>0</v>
      </c>
      <c r="I103" s="77">
        <v>0</v>
      </c>
      <c r="J103" s="77">
        <v>0</v>
      </c>
      <c r="K103" s="77">
        <v>0</v>
      </c>
      <c r="L103" s="77">
        <v>0</v>
      </c>
      <c r="M103" s="77">
        <v>0</v>
      </c>
      <c r="N103" s="77">
        <v>0</v>
      </c>
      <c r="O103" s="77">
        <v>0</v>
      </c>
      <c r="P103" s="147">
        <v>0</v>
      </c>
    </row>
    <row r="104" spans="3:16" ht="37.5" customHeight="1">
      <c r="C104" s="80" t="s">
        <v>309</v>
      </c>
      <c r="D104" s="77">
        <v>0</v>
      </c>
      <c r="E104" s="77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77">
        <v>0</v>
      </c>
      <c r="L104" s="77">
        <v>0</v>
      </c>
      <c r="M104" s="77">
        <v>0</v>
      </c>
      <c r="N104" s="77">
        <v>0</v>
      </c>
      <c r="O104" s="77">
        <v>0</v>
      </c>
      <c r="P104" s="147">
        <v>0</v>
      </c>
    </row>
    <row r="105" spans="3:16" ht="37.5" customHeight="1">
      <c r="C105" s="80" t="s">
        <v>309</v>
      </c>
      <c r="D105" s="77">
        <v>0</v>
      </c>
      <c r="E105" s="77">
        <v>0</v>
      </c>
      <c r="F105" s="77">
        <v>0</v>
      </c>
      <c r="G105" s="77">
        <v>0</v>
      </c>
      <c r="H105" s="77">
        <v>0</v>
      </c>
      <c r="I105" s="77">
        <v>0</v>
      </c>
      <c r="J105" s="77">
        <v>0</v>
      </c>
      <c r="K105" s="77">
        <v>0</v>
      </c>
      <c r="L105" s="77">
        <v>0</v>
      </c>
      <c r="M105" s="77">
        <v>0</v>
      </c>
      <c r="N105" s="77">
        <v>0</v>
      </c>
      <c r="O105" s="77">
        <v>0</v>
      </c>
      <c r="P105" s="147">
        <v>0</v>
      </c>
    </row>
    <row r="106" spans="3:16" ht="37.5" customHeight="1"/>
    <row r="107" spans="3:16" ht="37.5" customHeight="1"/>
    <row r="108" spans="3:16" ht="37.5" customHeight="1"/>
    <row r="109" spans="3:16" ht="37.5" customHeight="1"/>
    <row r="110" spans="3:16" ht="37.5" customHeight="1"/>
    <row r="111" spans="3:16" ht="37.5" customHeight="1"/>
    <row r="112" spans="3:16" ht="37.5" customHeight="1"/>
    <row r="113" ht="37.5" customHeight="1"/>
    <row r="114" ht="37.5" customHeight="1"/>
    <row r="115" ht="37.5" customHeight="1"/>
    <row r="116" ht="37.5" customHeight="1"/>
    <row r="117" ht="37.5" customHeight="1"/>
    <row r="118" ht="37.5" customHeight="1"/>
    <row r="119" ht="37.5" customHeight="1"/>
    <row r="120" ht="37.5" customHeight="1"/>
    <row r="121" ht="37.5" customHeight="1"/>
    <row r="122" ht="37.5" customHeight="1"/>
    <row r="123" ht="37.5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</sheetData>
  <autoFilter ref="C5:P5" xr:uid="{00000000-0009-0000-0000-00000C000000}"/>
  <conditionalFormatting sqref="C6:P105">
    <cfRule type="expression" dxfId="5" priority="1">
      <formula>$C6&lt;&gt;""</formula>
    </cfRule>
    <cfRule type="expression" dxfId="4" priority="2">
      <formula>$C6=""</formula>
    </cfRule>
  </conditionalFormatting>
  <conditionalFormatting sqref="P6:P105">
    <cfRule type="colorScale" priority="3">
      <colorScale>
        <cfvo type="min"/>
        <cfvo type="percentile" val="50"/>
        <cfvo type="max"/>
        <color rgb="FFF0462E"/>
        <color rgb="FFFFC000"/>
        <color rgb="FF55B03E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R447"/>
  <sheetViews>
    <sheetView showGridLines="0" zoomScale="90" zoomScaleNormal="90" zoomScalePageLayoutView="80" workbookViewId="0">
      <pane ySplit="6" topLeftCell="A7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6.25" customWidth="1"/>
    <col min="4" max="4" width="7.25" hidden="1" customWidth="1"/>
    <col min="5" max="5" width="30.625" customWidth="1"/>
    <col min="6" max="6" width="6.625" customWidth="1"/>
    <col min="7" max="7" width="15.625" customWidth="1"/>
    <col min="8" max="8" width="23.375" customWidth="1"/>
    <col min="9" max="9" width="13.625" customWidth="1"/>
    <col min="10" max="10" width="31.875" customWidth="1"/>
    <col min="11" max="15" width="13.625" customWidth="1"/>
    <col min="16" max="17" width="13.625" style="64" customWidth="1"/>
    <col min="18" max="18" width="13.625" customWidth="1"/>
    <col min="19" max="25" width="10.75" customWidth="1"/>
  </cols>
  <sheetData>
    <row r="1" spans="3:18" s="1" customFormat="1" ht="39" customHeight="1">
      <c r="G1" s="6"/>
      <c r="P1" s="89"/>
      <c r="Q1" s="89"/>
    </row>
    <row r="2" spans="3:18" s="2" customFormat="1" ht="30" customHeight="1">
      <c r="C2" s="4"/>
      <c r="D2" s="4"/>
      <c r="E2" s="4"/>
      <c r="F2" s="5"/>
      <c r="G2" s="5"/>
      <c r="H2" s="5"/>
      <c r="I2" s="5"/>
      <c r="J2" s="5"/>
      <c r="K2" s="5"/>
      <c r="P2" s="92"/>
      <c r="Q2" s="92"/>
    </row>
    <row r="3" spans="3:18" s="159" customFormat="1" ht="44.25" customHeight="1">
      <c r="C3" s="160"/>
      <c r="E3" s="161"/>
      <c r="F3" s="161"/>
    </row>
    <row r="4" spans="3:18" ht="16.5" thickBot="1">
      <c r="C4" s="8"/>
      <c r="D4" s="8"/>
      <c r="E4" s="8"/>
      <c r="F4" s="9"/>
      <c r="G4" s="9"/>
      <c r="H4" s="9"/>
      <c r="I4" s="9"/>
      <c r="J4" s="9"/>
      <c r="K4" s="9"/>
    </row>
    <row r="5" spans="3:18" ht="30" customHeight="1" thickTop="1">
      <c r="C5" s="34" t="s">
        <v>245</v>
      </c>
      <c r="D5" s="48"/>
      <c r="E5" s="157" t="s">
        <v>109</v>
      </c>
      <c r="F5" s="45"/>
      <c r="G5" s="34" t="s">
        <v>278</v>
      </c>
      <c r="H5" s="157" t="s">
        <v>192</v>
      </c>
      <c r="I5" s="45"/>
      <c r="P5" s="64" t="s">
        <v>188</v>
      </c>
      <c r="Q5" s="64">
        <v>1</v>
      </c>
    </row>
    <row r="6" spans="3:18" ht="18.75" customHeight="1" thickBot="1"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P6" s="64" t="s">
        <v>189</v>
      </c>
      <c r="Q6" s="64">
        <v>2</v>
      </c>
    </row>
    <row r="7" spans="3:18" ht="50.25" customHeight="1" thickTop="1" thickBot="1">
      <c r="C7" s="35" t="s">
        <v>246</v>
      </c>
      <c r="D7" s="83"/>
      <c r="E7" s="42">
        <v>50000</v>
      </c>
      <c r="F7" s="36"/>
      <c r="G7" s="35" t="s">
        <v>85</v>
      </c>
      <c r="H7" s="44">
        <v>42014</v>
      </c>
      <c r="J7" s="35" t="s">
        <v>249</v>
      </c>
      <c r="M7" s="36"/>
      <c r="N7" s="36"/>
      <c r="P7" s="64" t="s">
        <v>190</v>
      </c>
      <c r="Q7" s="64">
        <v>3</v>
      </c>
      <c r="R7" s="36"/>
    </row>
    <row r="8" spans="3:18" ht="50.25" customHeight="1" thickTop="1" thickBot="1">
      <c r="C8" s="35" t="s">
        <v>247</v>
      </c>
      <c r="D8" s="83"/>
      <c r="E8" s="42">
        <v>0</v>
      </c>
      <c r="F8" s="37"/>
      <c r="G8" s="35" t="s">
        <v>50</v>
      </c>
      <c r="H8" s="41" t="s">
        <v>50</v>
      </c>
      <c r="J8" s="96">
        <v>50000</v>
      </c>
      <c r="K8" s="38"/>
      <c r="L8" s="38"/>
      <c r="M8" s="38"/>
      <c r="N8" s="38"/>
      <c r="P8" s="64" t="s">
        <v>191</v>
      </c>
      <c r="Q8" s="64">
        <v>4</v>
      </c>
      <c r="R8" s="38"/>
    </row>
    <row r="9" spans="3:18" ht="15.75" customHeight="1" thickTop="1" thickBot="1">
      <c r="C9" s="43"/>
      <c r="D9" s="49"/>
      <c r="E9" s="46"/>
      <c r="F9" s="38"/>
      <c r="J9" s="38"/>
      <c r="K9" s="38"/>
      <c r="L9" s="38"/>
      <c r="M9" s="38"/>
      <c r="N9" s="38"/>
      <c r="P9" s="64" t="s">
        <v>192</v>
      </c>
      <c r="Q9" s="64">
        <v>5</v>
      </c>
      <c r="R9" s="38"/>
    </row>
    <row r="10" spans="3:18" ht="50.25" customHeight="1" thickTop="1" thickBot="1">
      <c r="C10" s="35" t="s">
        <v>87</v>
      </c>
      <c r="D10" s="83"/>
      <c r="E10" s="47">
        <v>2143531010</v>
      </c>
      <c r="F10" s="37"/>
      <c r="G10" s="35" t="s">
        <v>89</v>
      </c>
      <c r="H10" s="41" t="s">
        <v>58</v>
      </c>
      <c r="I10" s="38"/>
      <c r="J10" s="176" t="s">
        <v>310</v>
      </c>
      <c r="K10" s="38"/>
      <c r="L10" s="38"/>
      <c r="M10" s="38"/>
      <c r="N10" s="38"/>
      <c r="P10" s="64" t="s">
        <v>193</v>
      </c>
      <c r="Q10" s="64">
        <v>6</v>
      </c>
      <c r="R10" s="38"/>
    </row>
    <row r="11" spans="3:18" ht="50.25" customHeight="1" thickTop="1">
      <c r="C11" s="35" t="s">
        <v>248</v>
      </c>
      <c r="D11" s="83"/>
      <c r="E11" s="41" t="s">
        <v>174</v>
      </c>
      <c r="F11" s="39"/>
      <c r="G11" s="35" t="s">
        <v>42</v>
      </c>
      <c r="H11" s="41" t="s">
        <v>46</v>
      </c>
      <c r="I11" s="40"/>
      <c r="J11" s="177"/>
      <c r="K11" s="40"/>
      <c r="L11" s="40"/>
      <c r="M11" s="40"/>
      <c r="N11" s="40"/>
      <c r="P11" s="64" t="s">
        <v>194</v>
      </c>
      <c r="Q11" s="64">
        <v>7</v>
      </c>
      <c r="R11" s="40"/>
    </row>
    <row r="12" spans="3:18" ht="3.75" customHeight="1">
      <c r="I12" s="40"/>
      <c r="J12" s="40"/>
      <c r="K12" s="40"/>
      <c r="L12" s="40"/>
      <c r="M12" s="40"/>
      <c r="N12" s="40"/>
      <c r="P12" s="64" t="s">
        <v>195</v>
      </c>
      <c r="Q12" s="64">
        <v>8</v>
      </c>
      <c r="R12" s="40"/>
    </row>
    <row r="13" spans="3:18" ht="1.5" customHeight="1">
      <c r="I13" s="40"/>
      <c r="J13" s="40"/>
      <c r="K13" s="40"/>
      <c r="L13" s="40"/>
      <c r="M13" s="40"/>
      <c r="N13" s="40"/>
      <c r="P13" s="64" t="s">
        <v>196</v>
      </c>
      <c r="Q13" s="64">
        <v>9</v>
      </c>
      <c r="R13" s="40"/>
    </row>
    <row r="14" spans="3:18" ht="1.5" customHeight="1">
      <c r="I14" s="40"/>
      <c r="J14" s="40"/>
      <c r="K14" s="40"/>
      <c r="L14" s="40"/>
      <c r="M14" s="40"/>
      <c r="N14" s="40"/>
      <c r="P14" s="64" t="s">
        <v>197</v>
      </c>
      <c r="Q14" s="64">
        <v>10</v>
      </c>
      <c r="R14" s="40"/>
    </row>
    <row r="15" spans="3:18" ht="1.5" customHeight="1">
      <c r="P15" s="64" t="s">
        <v>198</v>
      </c>
      <c r="Q15" s="64">
        <v>11</v>
      </c>
    </row>
    <row r="16" spans="3:18" ht="1.5" customHeight="1">
      <c r="P16" s="64" t="s">
        <v>199</v>
      </c>
      <c r="Q16" s="64">
        <v>12</v>
      </c>
    </row>
    <row r="17" spans="16:17" ht="30" customHeight="1">
      <c r="P17" s="64" t="s">
        <v>252</v>
      </c>
      <c r="Q17" s="64">
        <v>13</v>
      </c>
    </row>
    <row r="18" spans="16:17" ht="30" customHeight="1"/>
    <row r="19" spans="16:17" ht="30" customHeight="1"/>
    <row r="20" spans="16:17" ht="30" customHeight="1"/>
    <row r="21" spans="16:17" ht="30" customHeight="1"/>
    <row r="22" spans="16:17" ht="30" customHeight="1"/>
    <row r="23" spans="16:17" ht="30" customHeight="1"/>
    <row r="24" spans="16:17" ht="30" customHeight="1"/>
    <row r="25" spans="16:17" ht="30" customHeight="1"/>
    <row r="26" spans="16:17" ht="30" customHeight="1"/>
    <row r="27" spans="16:17" ht="30" customHeight="1"/>
    <row r="28" spans="16:17" ht="30" customHeight="1"/>
    <row r="29" spans="16:17" ht="30" customHeight="1"/>
    <row r="30" spans="16:17" ht="30" customHeight="1"/>
    <row r="31" spans="16:17" ht="30" customHeight="1"/>
    <row r="32" spans="16:17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</sheetData>
  <mergeCells count="1">
    <mergeCell ref="J10:J11"/>
  </mergeCells>
  <dataValidations count="2">
    <dataValidation type="list" allowBlank="1" showInputMessage="1" showErrorMessage="1" sqref="E5:F5" xr:uid="{00000000-0002-0000-0D00-000000000000}">
      <formula1>cliente</formula1>
    </dataValidation>
    <dataValidation type="list" allowBlank="1" showInputMessage="1" showErrorMessage="1" sqref="H5" xr:uid="{00000000-0002-0000-0D00-000001000000}">
      <formula1>$P$5:$P$17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2000000}">
          <x14:formula1>
            <xm:f>Rg_ge!$D$5:$O$5</xm:f>
          </x14:formula1>
          <xm:sqref>I5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:U446"/>
  <sheetViews>
    <sheetView showGridLines="0" zoomScale="90" zoomScaleNormal="90" zoomScalePageLayoutView="80" workbookViewId="0">
      <pane ySplit="6" topLeftCell="A7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4.5" customWidth="1"/>
    <col min="4" max="4" width="7.625" hidden="1" customWidth="1"/>
    <col min="5" max="6" width="18.25" customWidth="1"/>
    <col min="7" max="7" width="11.75" customWidth="1"/>
    <col min="8" max="8" width="15.125" customWidth="1"/>
    <col min="9" max="9" width="2.875" customWidth="1"/>
    <col min="10" max="10" width="19.75" customWidth="1"/>
    <col min="11" max="18" width="13.625" customWidth="1"/>
    <col min="19" max="20" width="13.625" style="64" customWidth="1"/>
    <col min="21" max="21" width="13.625" customWidth="1"/>
    <col min="22" max="28" width="10.75" customWidth="1"/>
  </cols>
  <sheetData>
    <row r="1" spans="3:21" s="1" customFormat="1" ht="39" customHeight="1">
      <c r="F1" s="6"/>
      <c r="S1" s="89"/>
      <c r="T1" s="89"/>
    </row>
    <row r="2" spans="3:21" s="2" customFormat="1" ht="30" customHeight="1">
      <c r="C2" s="4"/>
      <c r="D2" s="4"/>
      <c r="E2" s="4"/>
      <c r="F2" s="5"/>
      <c r="G2" s="5"/>
      <c r="H2" s="5"/>
      <c r="I2" s="5"/>
      <c r="S2" s="92"/>
      <c r="T2" s="92"/>
    </row>
    <row r="3" spans="3:21" s="159" customFormat="1" ht="44.25" customHeight="1">
      <c r="C3" s="160"/>
      <c r="E3" s="161"/>
      <c r="F3" s="161"/>
    </row>
    <row r="4" spans="3:21" ht="16.5" thickBot="1">
      <c r="C4" s="8"/>
      <c r="D4" s="8"/>
      <c r="E4" s="8"/>
      <c r="F4" s="9"/>
      <c r="G4" s="9"/>
      <c r="H4" s="9"/>
      <c r="I4" s="9"/>
    </row>
    <row r="5" spans="3:21" ht="30.75" customHeight="1" thickTop="1" thickBot="1">
      <c r="C5" s="34" t="s">
        <v>242</v>
      </c>
      <c r="D5" s="48">
        <v>1</v>
      </c>
      <c r="E5" s="158" t="s">
        <v>17</v>
      </c>
      <c r="G5" s="34" t="s">
        <v>278</v>
      </c>
      <c r="H5" s="158" t="s">
        <v>252</v>
      </c>
      <c r="J5" s="82" t="s">
        <v>311</v>
      </c>
      <c r="K5" s="181" t="s">
        <v>93</v>
      </c>
      <c r="L5" s="182"/>
      <c r="M5" s="183"/>
      <c r="S5" s="64" t="s">
        <v>188</v>
      </c>
      <c r="T5" s="64">
        <v>1</v>
      </c>
    </row>
    <row r="6" spans="3:21" ht="5.25" customHeight="1" thickTop="1" thickBot="1">
      <c r="C6" s="8"/>
      <c r="D6" s="8"/>
      <c r="E6" s="8"/>
      <c r="F6" s="9"/>
      <c r="G6" s="9"/>
      <c r="H6" s="9"/>
      <c r="I6" s="9"/>
      <c r="P6" s="9"/>
      <c r="Q6" s="9"/>
      <c r="S6" s="64" t="s">
        <v>189</v>
      </c>
      <c r="T6" s="64">
        <v>2</v>
      </c>
    </row>
    <row r="7" spans="3:21" ht="35.25" customHeight="1" thickTop="1" thickBot="1">
      <c r="C7" s="178" t="s">
        <v>312</v>
      </c>
      <c r="D7" s="179"/>
      <c r="E7" s="179"/>
      <c r="F7" s="179"/>
      <c r="G7" s="179"/>
      <c r="H7" s="179"/>
      <c r="J7" s="24" t="s">
        <v>246</v>
      </c>
      <c r="K7" s="51">
        <v>4600</v>
      </c>
      <c r="L7" s="24" t="s">
        <v>258</v>
      </c>
      <c r="M7" s="50">
        <v>0</v>
      </c>
      <c r="P7" s="36"/>
      <c r="Q7" s="36"/>
      <c r="S7" s="64" t="s">
        <v>190</v>
      </c>
      <c r="T7" s="64">
        <v>3</v>
      </c>
      <c r="U7" s="36"/>
    </row>
    <row r="8" spans="3:21" ht="42.75" customHeight="1" thickTop="1" thickBot="1">
      <c r="C8" s="82" t="s">
        <v>233</v>
      </c>
      <c r="D8" s="82"/>
      <c r="E8" s="82" t="s">
        <v>254</v>
      </c>
      <c r="F8" s="82" t="s">
        <v>251</v>
      </c>
      <c r="G8" s="82" t="s">
        <v>258</v>
      </c>
      <c r="H8" s="82" t="s">
        <v>241</v>
      </c>
      <c r="I8" s="38"/>
      <c r="J8" s="24" t="s">
        <v>247</v>
      </c>
      <c r="K8" s="51">
        <v>0</v>
      </c>
      <c r="L8" s="24" t="s">
        <v>241</v>
      </c>
      <c r="M8" s="52">
        <v>4600</v>
      </c>
      <c r="P8" s="38"/>
      <c r="Q8" s="38"/>
      <c r="S8" s="64" t="s">
        <v>191</v>
      </c>
      <c r="T8" s="64">
        <v>4</v>
      </c>
      <c r="U8" s="38"/>
    </row>
    <row r="9" spans="3:21" ht="30" customHeight="1" thickTop="1">
      <c r="C9" s="71" t="s">
        <v>91</v>
      </c>
      <c r="D9" s="72"/>
      <c r="E9" s="73">
        <v>120000</v>
      </c>
      <c r="F9" s="74">
        <v>30000</v>
      </c>
      <c r="G9" s="72">
        <v>0</v>
      </c>
      <c r="H9" s="75">
        <v>24000</v>
      </c>
      <c r="I9" s="38"/>
      <c r="P9" s="38"/>
      <c r="Q9" s="38"/>
      <c r="S9" s="64" t="s">
        <v>192</v>
      </c>
      <c r="T9" s="64">
        <v>5</v>
      </c>
      <c r="U9" s="38"/>
    </row>
    <row r="10" spans="3:21" ht="30" customHeight="1" thickBot="1">
      <c r="C10" s="69" t="s">
        <v>92</v>
      </c>
      <c r="D10" s="72"/>
      <c r="E10" s="73">
        <v>0</v>
      </c>
      <c r="F10" s="76">
        <v>0</v>
      </c>
      <c r="G10" s="72">
        <v>1</v>
      </c>
      <c r="H10" s="75">
        <v>0</v>
      </c>
      <c r="I10" s="38"/>
      <c r="J10" s="178" t="s">
        <v>313</v>
      </c>
      <c r="K10" s="179"/>
      <c r="L10" s="179"/>
      <c r="M10" s="179"/>
      <c r="N10" s="179"/>
      <c r="O10" s="179"/>
      <c r="P10" s="38"/>
      <c r="Q10" s="38"/>
      <c r="S10" s="64" t="s">
        <v>193</v>
      </c>
      <c r="T10" s="64">
        <v>6</v>
      </c>
      <c r="U10" s="38"/>
    </row>
    <row r="11" spans="3:21" ht="32.25" customHeight="1" thickTop="1" thickBot="1">
      <c r="C11" s="69" t="s">
        <v>93</v>
      </c>
      <c r="D11" s="72"/>
      <c r="E11" s="73">
        <v>4600</v>
      </c>
      <c r="F11" s="76">
        <v>0</v>
      </c>
      <c r="G11" s="72">
        <v>0</v>
      </c>
      <c r="H11" s="75">
        <v>4600</v>
      </c>
      <c r="I11" s="40"/>
      <c r="J11" s="82" t="s">
        <v>259</v>
      </c>
      <c r="K11" s="82" t="s">
        <v>260</v>
      </c>
      <c r="L11" s="82" t="s">
        <v>261</v>
      </c>
      <c r="M11" s="82" t="s">
        <v>262</v>
      </c>
      <c r="N11" s="82" t="s">
        <v>250</v>
      </c>
      <c r="O11" s="82" t="s">
        <v>17</v>
      </c>
      <c r="P11" s="40"/>
      <c r="Q11" s="40"/>
      <c r="S11" s="64" t="s">
        <v>194</v>
      </c>
      <c r="T11" s="64">
        <v>7</v>
      </c>
      <c r="U11" s="40"/>
    </row>
    <row r="12" spans="3:21" ht="30" customHeight="1" thickTop="1">
      <c r="C12" s="69" t="s">
        <v>94</v>
      </c>
      <c r="D12" s="72"/>
      <c r="E12" s="73">
        <v>30000</v>
      </c>
      <c r="F12" s="76">
        <v>20000</v>
      </c>
      <c r="G12" s="72">
        <v>0</v>
      </c>
      <c r="H12" s="75">
        <v>30000</v>
      </c>
      <c r="I12" s="40"/>
      <c r="J12" s="69" t="s">
        <v>113</v>
      </c>
      <c r="K12" s="69">
        <v>90000</v>
      </c>
      <c r="L12" s="69" t="s">
        <v>62</v>
      </c>
      <c r="M12" s="70">
        <v>90000</v>
      </c>
      <c r="N12" s="70">
        <v>0</v>
      </c>
      <c r="O12" s="69" t="s">
        <v>94</v>
      </c>
      <c r="P12" s="40"/>
      <c r="Q12" s="40"/>
      <c r="S12" s="64" t="s">
        <v>195</v>
      </c>
      <c r="T12" s="64">
        <v>8</v>
      </c>
      <c r="U12" s="40"/>
    </row>
    <row r="13" spans="3:21" ht="30" customHeight="1">
      <c r="C13" s="69" t="s">
        <v>309</v>
      </c>
      <c r="D13" s="72"/>
      <c r="E13" s="73" t="s">
        <v>309</v>
      </c>
      <c r="F13" s="76" t="s">
        <v>309</v>
      </c>
      <c r="G13" s="72" t="s">
        <v>309</v>
      </c>
      <c r="H13" s="75" t="s">
        <v>309</v>
      </c>
      <c r="I13" s="40"/>
      <c r="J13" s="69" t="s">
        <v>111</v>
      </c>
      <c r="K13" s="69">
        <v>75700</v>
      </c>
      <c r="L13" s="69" t="s">
        <v>57</v>
      </c>
      <c r="M13" s="70">
        <v>75700</v>
      </c>
      <c r="N13" s="70">
        <v>0</v>
      </c>
      <c r="O13" s="69" t="s">
        <v>93</v>
      </c>
      <c r="P13" s="40"/>
      <c r="Q13" s="40"/>
      <c r="S13" s="64" t="s">
        <v>196</v>
      </c>
      <c r="T13" s="64">
        <v>9</v>
      </c>
      <c r="U13" s="40"/>
    </row>
    <row r="14" spans="3:21" ht="30" customHeight="1">
      <c r="C14" s="69" t="s">
        <v>309</v>
      </c>
      <c r="D14" s="72"/>
      <c r="E14" s="73" t="s">
        <v>309</v>
      </c>
      <c r="F14" s="76" t="s">
        <v>309</v>
      </c>
      <c r="G14" s="72" t="s">
        <v>309</v>
      </c>
      <c r="H14" s="75" t="s">
        <v>309</v>
      </c>
      <c r="I14" s="40"/>
      <c r="J14" s="69" t="s">
        <v>109</v>
      </c>
      <c r="K14" s="69">
        <v>50000</v>
      </c>
      <c r="L14" s="69" t="s">
        <v>58</v>
      </c>
      <c r="M14" s="70">
        <v>50000</v>
      </c>
      <c r="N14" s="70">
        <v>0</v>
      </c>
      <c r="O14" s="69" t="s">
        <v>91</v>
      </c>
      <c r="P14" s="40"/>
      <c r="Q14" s="40"/>
      <c r="S14" s="64" t="s">
        <v>197</v>
      </c>
      <c r="T14" s="64">
        <v>10</v>
      </c>
      <c r="U14" s="40"/>
    </row>
    <row r="15" spans="3:21" ht="30" customHeight="1">
      <c r="C15" s="69" t="s">
        <v>309</v>
      </c>
      <c r="D15" s="72"/>
      <c r="E15" s="73" t="s">
        <v>309</v>
      </c>
      <c r="F15" s="76" t="s">
        <v>309</v>
      </c>
      <c r="G15" s="72" t="s">
        <v>309</v>
      </c>
      <c r="H15" s="75" t="s">
        <v>309</v>
      </c>
      <c r="J15" s="69" t="s">
        <v>117</v>
      </c>
      <c r="K15" s="69">
        <v>30000</v>
      </c>
      <c r="L15" s="69" t="s">
        <v>59</v>
      </c>
      <c r="M15" s="70">
        <v>30000</v>
      </c>
      <c r="N15" s="70">
        <v>0</v>
      </c>
      <c r="O15" s="69" t="s">
        <v>91</v>
      </c>
      <c r="S15" s="64" t="s">
        <v>198</v>
      </c>
      <c r="T15" s="64">
        <v>11</v>
      </c>
    </row>
    <row r="16" spans="3:21" ht="30" customHeight="1">
      <c r="C16" s="69" t="s">
        <v>309</v>
      </c>
      <c r="D16" s="72"/>
      <c r="E16" s="73" t="s">
        <v>309</v>
      </c>
      <c r="F16" s="76" t="s">
        <v>309</v>
      </c>
      <c r="G16" s="72" t="s">
        <v>309</v>
      </c>
      <c r="H16" s="75" t="s">
        <v>309</v>
      </c>
      <c r="J16" s="69" t="s">
        <v>161</v>
      </c>
      <c r="K16" s="69">
        <v>17000</v>
      </c>
      <c r="L16" s="69" t="s">
        <v>81</v>
      </c>
      <c r="M16" s="70">
        <v>17000</v>
      </c>
      <c r="N16" s="70">
        <v>0</v>
      </c>
      <c r="O16" s="69" t="s">
        <v>93</v>
      </c>
      <c r="S16" s="64" t="s">
        <v>199</v>
      </c>
      <c r="T16" s="64">
        <v>12</v>
      </c>
    </row>
    <row r="17" spans="3:20" ht="30" customHeight="1">
      <c r="C17" s="69" t="s">
        <v>309</v>
      </c>
      <c r="D17" s="72"/>
      <c r="E17" s="73" t="s">
        <v>309</v>
      </c>
      <c r="F17" s="76" t="s">
        <v>309</v>
      </c>
      <c r="G17" s="72" t="s">
        <v>309</v>
      </c>
      <c r="H17" s="75" t="s">
        <v>309</v>
      </c>
      <c r="S17" s="64" t="s">
        <v>252</v>
      </c>
      <c r="T17" s="64">
        <v>13</v>
      </c>
    </row>
    <row r="18" spans="3:20" ht="30" customHeight="1">
      <c r="C18" s="69" t="s">
        <v>309</v>
      </c>
      <c r="D18" s="72"/>
      <c r="E18" s="73" t="s">
        <v>309</v>
      </c>
      <c r="F18" s="76" t="s">
        <v>309</v>
      </c>
      <c r="G18" s="72" t="s">
        <v>309</v>
      </c>
      <c r="H18" s="75" t="s">
        <v>309</v>
      </c>
    </row>
    <row r="19" spans="3:20" ht="8.25" customHeight="1"/>
    <row r="20" spans="3:20" ht="27.75" customHeight="1" thickBot="1">
      <c r="C20" s="178" t="s">
        <v>314</v>
      </c>
      <c r="D20" s="179"/>
      <c r="E20" s="179"/>
      <c r="F20" s="180"/>
    </row>
    <row r="21" spans="3:20" ht="27.75" customHeight="1" thickTop="1" thickBot="1">
      <c r="C21" s="82" t="s">
        <v>263</v>
      </c>
      <c r="D21" s="82" t="s">
        <v>260</v>
      </c>
      <c r="E21" s="82" t="s">
        <v>254</v>
      </c>
      <c r="F21" s="82" t="s">
        <v>250</v>
      </c>
    </row>
    <row r="22" spans="3:20" ht="27.75" customHeight="1" thickTop="1">
      <c r="C22" s="69" t="s">
        <v>52</v>
      </c>
      <c r="D22" s="69">
        <v>107000</v>
      </c>
      <c r="E22" s="70">
        <v>107000</v>
      </c>
      <c r="F22" s="70">
        <v>0</v>
      </c>
    </row>
    <row r="23" spans="3:20" ht="27.75" customHeight="1">
      <c r="C23" s="69" t="s">
        <v>51</v>
      </c>
      <c r="D23" s="69">
        <v>78700</v>
      </c>
      <c r="E23" s="70">
        <v>78700</v>
      </c>
      <c r="F23" s="70">
        <v>0</v>
      </c>
    </row>
    <row r="24" spans="3:20" ht="27.75" customHeight="1">
      <c r="C24" s="69" t="s">
        <v>50</v>
      </c>
      <c r="D24" s="69">
        <v>50000</v>
      </c>
      <c r="E24" s="70">
        <v>50000</v>
      </c>
      <c r="F24" s="70">
        <v>30000</v>
      </c>
    </row>
    <row r="25" spans="3:20" ht="27.75" customHeight="1">
      <c r="C25" s="69" t="s">
        <v>54</v>
      </c>
      <c r="D25" s="69">
        <v>40000</v>
      </c>
      <c r="E25" s="70">
        <v>40000</v>
      </c>
      <c r="F25" s="70">
        <v>20000</v>
      </c>
    </row>
    <row r="26" spans="3:20" ht="27.75" customHeight="1">
      <c r="C26" s="69" t="s">
        <v>53</v>
      </c>
      <c r="D26" s="69">
        <v>2300</v>
      </c>
      <c r="E26" s="70">
        <v>2300</v>
      </c>
      <c r="F26" s="70">
        <v>0</v>
      </c>
    </row>
    <row r="27" spans="3:20" ht="27.75" customHeight="1"/>
    <row r="28" spans="3:20" ht="27.75" customHeight="1"/>
    <row r="29" spans="3:20" ht="30" customHeight="1"/>
    <row r="30" spans="3:20" ht="30" customHeight="1"/>
    <row r="31" spans="3:20" ht="30" customHeight="1"/>
    <row r="32" spans="3:20" ht="12" customHeight="1"/>
    <row r="33" spans="7:8" ht="30" customHeight="1" thickBot="1">
      <c r="G33" s="59"/>
      <c r="H33" s="59"/>
    </row>
    <row r="34" spans="7:8" ht="30" customHeight="1" thickTop="1">
      <c r="G34" s="53"/>
      <c r="H34" s="54"/>
    </row>
    <row r="35" spans="7:8" ht="30" customHeight="1">
      <c r="G35" s="55"/>
      <c r="H35" s="56"/>
    </row>
    <row r="36" spans="7:8" ht="30" customHeight="1">
      <c r="G36" s="55"/>
      <c r="H36" s="56"/>
    </row>
    <row r="37" spans="7:8" ht="30" customHeight="1">
      <c r="G37" s="55"/>
      <c r="H37" s="56"/>
    </row>
    <row r="38" spans="7:8" ht="30" customHeight="1">
      <c r="G38" s="55"/>
      <c r="H38" s="56"/>
    </row>
    <row r="39" spans="7:8" ht="30" customHeight="1" thickBot="1">
      <c r="G39" s="57"/>
      <c r="H39" s="58"/>
    </row>
    <row r="40" spans="7:8" ht="30" customHeight="1" thickTop="1"/>
    <row r="41" spans="7:8" ht="30" customHeight="1"/>
    <row r="42" spans="7:8" ht="30" customHeight="1"/>
    <row r="43" spans="7:8" ht="30" customHeight="1"/>
    <row r="44" spans="7:8" ht="30" customHeight="1"/>
    <row r="45" spans="7:8" ht="30" customHeight="1"/>
    <row r="46" spans="7:8" ht="30" customHeight="1"/>
    <row r="47" spans="7:8" ht="30" customHeight="1"/>
    <row r="48" spans="7: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</sheetData>
  <mergeCells count="4">
    <mergeCell ref="C7:H7"/>
    <mergeCell ref="J10:O10"/>
    <mergeCell ref="C20:F20"/>
    <mergeCell ref="K5:M5"/>
  </mergeCells>
  <conditionalFormatting sqref="C9:H9">
    <cfRule type="expression" dxfId="3" priority="1">
      <formula>$C9=""</formula>
    </cfRule>
  </conditionalFormatting>
  <conditionalFormatting sqref="E9:E18">
    <cfRule type="colorScale" priority="2">
      <colorScale>
        <cfvo type="min"/>
        <cfvo type="percentile" val="50"/>
        <cfvo type="max"/>
        <color rgb="FFF0462E"/>
        <color rgb="FFFFC000"/>
        <color rgb="FF55B03E"/>
      </colorScale>
    </cfRule>
  </conditionalFormatting>
  <dataValidations count="3">
    <dataValidation type="list" allowBlank="1" showInputMessage="1" showErrorMessage="1" sqref="E5" xr:uid="{00000000-0002-0000-0E00-000000000000}">
      <formula1>fator</formula1>
    </dataValidation>
    <dataValidation type="list" allowBlank="1" showInputMessage="1" showErrorMessage="1" sqref="K5" xr:uid="{00000000-0002-0000-0E00-000001000000}">
      <formula1>OFFSET($C$9,0,0,COUNTA($C$9:$C$18),1)</formula1>
    </dataValidation>
    <dataValidation type="list" allowBlank="1" showInputMessage="1" showErrorMessage="1" sqref="H5" xr:uid="{00000000-0002-0000-0E00-000002000000}">
      <formula1>$S$5:$S$17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R443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2.375" customWidth="1"/>
    <col min="4" max="4" width="8.375" hidden="1" customWidth="1"/>
    <col min="5" max="5" width="21.625" customWidth="1"/>
    <col min="6" max="6" width="16.375" customWidth="1"/>
    <col min="7" max="7" width="15.875" customWidth="1"/>
    <col min="8" max="12" width="20.375" customWidth="1"/>
    <col min="13" max="13" width="13.625" customWidth="1"/>
    <col min="14" max="16" width="13.625" style="64" customWidth="1"/>
    <col min="17" max="18" width="10.75" style="64" customWidth="1"/>
    <col min="19" max="23" width="10.75" customWidth="1"/>
  </cols>
  <sheetData>
    <row r="1" spans="3:18" s="1" customFormat="1" ht="39" customHeight="1">
      <c r="F1" s="6"/>
      <c r="N1" s="89"/>
      <c r="O1" s="89"/>
      <c r="P1" s="89"/>
      <c r="Q1" s="89"/>
      <c r="R1" s="89"/>
    </row>
    <row r="2" spans="3:18" s="2" customFormat="1" ht="30" customHeight="1">
      <c r="C2" s="4"/>
      <c r="D2" s="4"/>
      <c r="E2" s="4"/>
      <c r="F2" s="5"/>
      <c r="G2" s="5"/>
      <c r="H2" s="5"/>
      <c r="I2" s="5"/>
      <c r="N2" s="92"/>
      <c r="O2" s="92"/>
      <c r="P2" s="92"/>
      <c r="Q2" s="92"/>
      <c r="R2" s="92"/>
    </row>
    <row r="3" spans="3:18" s="159" customFormat="1" ht="44.25" customHeight="1">
      <c r="C3" s="160"/>
      <c r="E3" s="161"/>
      <c r="F3" s="161"/>
    </row>
    <row r="4" spans="3:18" ht="16.5" thickBot="1">
      <c r="C4" s="8"/>
      <c r="D4" s="8"/>
      <c r="E4" s="8"/>
      <c r="F4" s="9"/>
      <c r="G4" s="9"/>
      <c r="H4" s="9"/>
      <c r="I4" s="9"/>
      <c r="Q4" s="64" t="s">
        <v>239</v>
      </c>
    </row>
    <row r="5" spans="3:18" ht="30" customHeight="1" thickTop="1">
      <c r="C5" s="34" t="s">
        <v>266</v>
      </c>
      <c r="D5" s="48">
        <f>IF(ISERR(MATCH(E5,Pr_lg!$C$6:$C$105,0)),"",MATCH(E5,Pr_lg!$C$6:$C$105,0))</f>
        <v>19</v>
      </c>
      <c r="E5" s="100" t="s">
        <v>75</v>
      </c>
      <c r="G5" s="34" t="s">
        <v>278</v>
      </c>
      <c r="H5" s="100" t="s">
        <v>252</v>
      </c>
      <c r="N5" s="64" t="s">
        <v>188</v>
      </c>
      <c r="O5" s="64">
        <v>1</v>
      </c>
      <c r="Q5" s="64" t="s">
        <v>188</v>
      </c>
      <c r="R5" s="64">
        <v>1</v>
      </c>
    </row>
    <row r="6" spans="3:18" ht="6" customHeight="1" thickBot="1">
      <c r="C6" s="8"/>
      <c r="D6" s="8"/>
      <c r="E6" s="8"/>
      <c r="F6" s="9"/>
      <c r="G6" s="9"/>
      <c r="H6" s="9"/>
      <c r="I6" s="9"/>
      <c r="J6" s="9"/>
      <c r="K6" s="9"/>
      <c r="L6" s="9"/>
      <c r="N6" s="64" t="s">
        <v>189</v>
      </c>
      <c r="O6" s="64">
        <v>2</v>
      </c>
      <c r="Q6" s="64" t="s">
        <v>189</v>
      </c>
      <c r="R6" s="64">
        <v>2</v>
      </c>
    </row>
    <row r="7" spans="3:18" ht="30" customHeight="1" thickTop="1" thickBot="1">
      <c r="C7" s="24" t="s">
        <v>246</v>
      </c>
      <c r="E7" s="51">
        <f ca="1">SUMIF(Cad_cl!$I$6:$I$1005,$E$5,OFFSET(Cad_cl!$AO$6:$AO$1005,0,VLOOKUP($H$5,$N$5:$O$16,2,0)))</f>
        <v>2300</v>
      </c>
      <c r="G7" s="24" t="s">
        <v>247</v>
      </c>
      <c r="H7" s="51">
        <f ca="1">SUMIF(Cad_cl!$I$6:$I$1005,$E$5,OFFSET(Cad_cl!$BC$6:$BC$1005,0,VLOOKUP($H$5,$N$5:$O$16,2,0)))</f>
        <v>0</v>
      </c>
      <c r="J7" s="24" t="str">
        <f>"Meta de "&amp;$H$5</f>
        <v>Meta de Todos os meses</v>
      </c>
      <c r="K7" s="52">
        <f ca="1">SUMIF(Cad_me!$C$7:$C$106,$E$5,OFFSET(Cad_me!$C$7:$C$106,0,VLOOKUP($H$5,$Q$5:$R$16,2,0)))</f>
        <v>69000</v>
      </c>
      <c r="N7" s="64" t="s">
        <v>190</v>
      </c>
      <c r="O7" s="64">
        <v>3</v>
      </c>
      <c r="P7" s="101"/>
      <c r="Q7" s="64" t="s">
        <v>190</v>
      </c>
      <c r="R7" s="64">
        <v>3</v>
      </c>
    </row>
    <row r="8" spans="3:18" ht="4.5" customHeight="1" thickTop="1">
      <c r="F8" s="38"/>
      <c r="G8" s="38"/>
      <c r="H8" s="38"/>
      <c r="I8" s="38"/>
      <c r="J8" s="38"/>
      <c r="K8" s="38"/>
      <c r="L8" s="38"/>
      <c r="N8" s="64" t="s">
        <v>191</v>
      </c>
      <c r="O8" s="64">
        <v>4</v>
      </c>
      <c r="P8" s="102"/>
      <c r="Q8" s="64" t="s">
        <v>191</v>
      </c>
      <c r="R8" s="64">
        <v>4</v>
      </c>
    </row>
    <row r="9" spans="3:18" ht="4.5" customHeight="1">
      <c r="F9" s="38"/>
      <c r="G9" s="38"/>
      <c r="H9" s="38"/>
      <c r="I9" s="38"/>
      <c r="J9" s="38"/>
      <c r="K9" s="38"/>
      <c r="L9" s="38"/>
      <c r="N9" s="64" t="s">
        <v>192</v>
      </c>
      <c r="O9" s="64">
        <v>5</v>
      </c>
      <c r="P9" s="102"/>
      <c r="Q9" s="64" t="s">
        <v>192</v>
      </c>
      <c r="R9" s="64">
        <v>5</v>
      </c>
    </row>
    <row r="10" spans="3:18" ht="4.5" customHeight="1">
      <c r="C10" s="38"/>
      <c r="D10" s="38"/>
      <c r="E10" s="38"/>
      <c r="F10" s="38"/>
      <c r="G10" s="38"/>
      <c r="H10" s="38"/>
      <c r="I10" s="38"/>
      <c r="J10" s="38"/>
      <c r="K10" s="38"/>
      <c r="L10" s="38"/>
      <c r="N10" s="64" t="s">
        <v>193</v>
      </c>
      <c r="O10" s="64">
        <v>6</v>
      </c>
      <c r="P10" s="102"/>
      <c r="Q10" s="64" t="s">
        <v>193</v>
      </c>
      <c r="R10" s="64">
        <v>6</v>
      </c>
    </row>
    <row r="11" spans="3:18" ht="30" customHeight="1" thickBot="1">
      <c r="C11" s="178" t="str">
        <f>"Top 5 clientes ( "&amp;$H$5&amp;" / "&amp;$E$5&amp;" )"</f>
        <v>Top 5 clientes ( Todos os meses / Rio de Janeiro (RJ) )</v>
      </c>
      <c r="D11" s="179"/>
      <c r="E11" s="179"/>
      <c r="F11" s="179"/>
      <c r="G11" s="179"/>
      <c r="H11" s="179"/>
      <c r="I11" s="179"/>
      <c r="J11" s="179"/>
      <c r="K11" s="179"/>
      <c r="L11" s="179"/>
      <c r="N11" s="64" t="s">
        <v>194</v>
      </c>
      <c r="O11" s="64">
        <v>7</v>
      </c>
      <c r="P11" s="103"/>
      <c r="Q11" s="64" t="s">
        <v>194</v>
      </c>
      <c r="R11" s="64">
        <v>7</v>
      </c>
    </row>
    <row r="12" spans="3:18" ht="38.25" customHeight="1" thickTop="1" thickBot="1">
      <c r="C12" s="82" t="s">
        <v>259</v>
      </c>
      <c r="D12" s="82" t="s">
        <v>260</v>
      </c>
      <c r="E12" s="82" t="s">
        <v>261</v>
      </c>
      <c r="F12" s="82" t="s">
        <v>262</v>
      </c>
      <c r="G12" s="82" t="s">
        <v>250</v>
      </c>
      <c r="H12" s="82" t="s">
        <v>17</v>
      </c>
      <c r="I12" s="82" t="s">
        <v>19</v>
      </c>
      <c r="J12" s="82" t="s">
        <v>21</v>
      </c>
      <c r="K12" s="82" t="s">
        <v>23</v>
      </c>
      <c r="L12" s="82" t="s">
        <v>268</v>
      </c>
      <c r="N12" s="64" t="s">
        <v>195</v>
      </c>
      <c r="O12" s="64">
        <v>8</v>
      </c>
      <c r="P12" s="103"/>
      <c r="Q12" s="64" t="s">
        <v>195</v>
      </c>
      <c r="R12" s="64">
        <v>8</v>
      </c>
    </row>
    <row r="13" spans="3:18" ht="30" customHeight="1" thickTop="1">
      <c r="C13" s="69" t="str">
        <f ca="1">IF(D13=0,"",IF(D13=D12,INDEX(Cad_cl!$C$6:$C$1005,MATCH(D13,OFFSET(Cad_cl!$BQ$6:$BQ$1005,0,VLOOKUP($H$5,$N$5:$O$16,2,0)),1),1),INDEX(Cad_cl!$C$6:$C$1005,MATCH(D13,OFFSET(Cad_cl!$BQ$6:$BQ$1005,0,VLOOKUP($H$5,N5:O16,2,0)),0),1)))</f>
        <v>Cliente 4</v>
      </c>
      <c r="D13" s="69">
        <f ca="1">IF(ISERR(IFERROR(LARGE(OFFSET(Cad_cl!$BQ$6:$BQ$1005,0,VLOOKUP($H$5,$N$5:$O$16,2,0)),1),0)),"",IFERROR(LARGE(OFFSET(Cad_cl!$BQ$6:$BQ$1005,0,VLOOKUP($H$5,$N$5:$O$16,2,0)),1),0))</f>
        <v>2300</v>
      </c>
      <c r="E13" s="69" t="str">
        <f ca="1">IF(ISERR(IFERROR(VLOOKUP($C13,Cad_cl!$C$6:$I$1005,7,0),"")),"",IFERROR(VLOOKUP($C13,Cad_cl!$C$6:$I$1005,7,0),""))</f>
        <v>Rio de Janeiro (RJ)</v>
      </c>
      <c r="F13" s="70">
        <f ca="1">IF(C13="","",IF($H$5="Todos os meses",SUMIFS(Con_ve!$F$6:$F$1005,Con_ve!$C$6:$C$1005,$C13,Con_ve!$I$6:$I$1005,Con_ve!$N$6),SUMIFS(Con_ve!$F$6:$F$1005,Con_ve!$C$6:$C$1005,$C13,Con_ve!$I$6:$I$1005,Con_ve!$N$6,Con_ve!$Q$6:$Q$1005,VLOOKUP($H$5,Re_lo!$N$5:$O$16,2,0))))</f>
        <v>2300</v>
      </c>
      <c r="G13" s="70">
        <f ca="1">IF(C13="","",IF($H$5="Todos os meses",SUMIFS(Con_ve!$F$6:$F$1005,Con_ve!$C$6:$C$1005,$C13,Con_ve!$I$6:$I$1005,Con_ve!$N$8),SUMIFS(Con_ve!$F$6:$F$1005,Con_ve!$C$6:$C$1005,$C13,Con_ve!$I$6:$I$1005,Con_ve!$N$8,Con_ve!$Q$6:$Q$1005,VLOOKUP($H$5,Re_lo!$N$5:$O$16,2,0))))</f>
        <v>0</v>
      </c>
      <c r="H13" s="69" t="str">
        <f ca="1">IF(ISERR(IFERROR(IF(VLOOKUP($C13,Cad_cl!$C$6:$Q$1005,11,0)="","N/A",VLOOKUP($C13,Cad_cl!$C$6:$Q$1005,11,0)),"")),"",IFERROR(IF(VLOOKUP($C13,Cad_cl!$C$6:$Q$1005,11,0)="","N/A",VLOOKUP($C13,Cad_cl!$C$6:$Q$1005,11,0)),""))</f>
        <v>Varejo</v>
      </c>
      <c r="I13" s="69" t="str">
        <f ca="1">IF(ISERR(IFERROR(IF(VLOOKUP($C13,Cad_cl!$C$6:$Q$1005,12,0)="","N/A",VLOOKUP($C13,Cad_cl!$C$6:$Q$1005,12,0)),"")),"",IFERROR(IF(VLOOKUP($C13,Cad_cl!$C$6:$Q$1005,12,0)="","N/A",VLOOKUP($C13,Cad_cl!$C$6:$Q$1005,12,0)),""))</f>
        <v>Sudeste</v>
      </c>
      <c r="J13" s="69" t="str">
        <f ca="1">IF(ISERR(IFERROR(IF(VLOOKUP($C13,Cad_cl!$C$6:$Q$1005,13,0)="","N/A",VLOOKUP($C13,Cad_cl!$C$6:$Q$1005,13,0)),"")),"",IFERROR(IF(VLOOKUP($C13,Cad_cl!$C$6:$Q$1005,13,0)="","N/A",VLOOKUP($C13,Cad_cl!$C$6:$Q$1005,13,0)),""))</f>
        <v>Vestuário</v>
      </c>
      <c r="K13" s="69" t="str">
        <f ca="1">IF(ISERR(IFERROR(IF(VLOOKUP($C13,Cad_cl!$C$6:$Q$1005,14,0)="","N/A",VLOOKUP($C13,Cad_cl!$C$6:$Q$1005,14,0)),"")),"",IFERROR(IF(VLOOKUP($C13,Cad_cl!$C$6:$Q$1005,14,0)="","N/A",VLOOKUP($C13,Cad_cl!$C$6:$Q$1005,14,0)),""))</f>
        <v>41 a 50 anos</v>
      </c>
      <c r="L13" s="69" t="str">
        <f ca="1">IF(ISERR(IFERROR(IF(VLOOKUP($C13,Cad_cl!$C$6:$Q$1005,15,0)="","N/A",VLOOKUP($C13,Cad_cl!$C$6:$Q$1005,15,0)),"")),"",IFERROR(IF(VLOOKUP($C13,Cad_cl!$C$6:$Q$1005,15,0)="","N/A",VLOOKUP($C13,Cad_cl!$C$6:$Q$1005,15,0)),""))</f>
        <v>N/A</v>
      </c>
      <c r="N13" s="64" t="s">
        <v>196</v>
      </c>
      <c r="O13" s="64">
        <v>9</v>
      </c>
      <c r="P13" s="103"/>
      <c r="Q13" s="64" t="s">
        <v>196</v>
      </c>
      <c r="R13" s="64">
        <v>9</v>
      </c>
    </row>
    <row r="14" spans="3:18" ht="30" customHeight="1">
      <c r="C14" s="69" t="str">
        <f ca="1">IF(D14=0,"",IF(D14=D13,INDEX(Cad_cl!$C$6:$C$1005,MATCH(D14,OFFSET(Cad_cl!$BQ$6:$BQ$1005,0,VLOOKUP($H$5,$N$5:$O$16,2,0)),1),1),INDEX(Cad_cl!$C$6:$C$1005,MATCH(D14,OFFSET(Cad_cl!$BQ$6:$BQ$1005,0,VLOOKUP($H$5,N6:O17,2,0)),0),1)))</f>
        <v/>
      </c>
      <c r="D14" s="69">
        <f ca="1">IF(ISERR(IFERROR(LARGE(OFFSET(Cad_cl!$BQ$6:$BQ$1005,0,VLOOKUP($H$5,$N$5:$O$16,2,0)),2),0)),"",IFERROR(LARGE(OFFSET(Cad_cl!$BQ$6:$BQ$1005,0,VLOOKUP($H$5,$N$5:$O$16,2,0)),2),0))</f>
        <v>0</v>
      </c>
      <c r="E14" s="69" t="str">
        <f ca="1">IF(ISERR(IFERROR(VLOOKUP($C14,Cad_cl!$C$6:$I$1005,7,0),"")),"",IFERROR(VLOOKUP($C14,Cad_cl!$C$6:$I$1005,7,0),""))</f>
        <v/>
      </c>
      <c r="F14" s="70" t="str">
        <f ca="1">IF(C14="","",IF($H$5="Todos os meses",SUMIFS(Con_ve!$F$6:$F$1005,Con_ve!$C$6:$C$1005,$C14,Con_ve!$I$6:$I$1005,Con_ve!$N$6),SUMIFS(Con_ve!$F$6:$F$1005,Con_ve!$C$6:$C$1005,$C14,Con_ve!$I$6:$I$1005,Con_ve!$N$6,Con_ve!$Q$6:$Q$1005,VLOOKUP($H$5,Re_lo!$N$5:$O$16,2,0))))</f>
        <v/>
      </c>
      <c r="G14" s="70" t="str">
        <f ca="1">IF(C14="","",IF($H$5="Todos os meses",SUMIFS(Con_ve!$F$6:$F$1005,Con_ve!$C$6:$C$1005,$C14,Con_ve!$I$6:$I$1005,Con_ve!$N$8),SUMIFS(Con_ve!$F$6:$F$1005,Con_ve!$C$6:$C$1005,$C14,Con_ve!$I$6:$I$1005,Con_ve!$N$8,Con_ve!$Q$6:$Q$1005,VLOOKUP($H$5,Re_lo!$N$5:$O$16,2,0))))</f>
        <v/>
      </c>
      <c r="H14" s="69" t="str">
        <f ca="1">IF(ISERR(IFERROR(IF(VLOOKUP($C14,Cad_cl!$C$6:$Q$1005,11,0)="","N/A",VLOOKUP($C14,Cad_cl!$C$6:$Q$1005,11,0)),"")),"",IFERROR(IF(VLOOKUP($C14,Cad_cl!$C$6:$Q$1005,11,0)="","N/A",VLOOKUP($C14,Cad_cl!$C$6:$Q$1005,11,0)),""))</f>
        <v/>
      </c>
      <c r="I14" s="69" t="str">
        <f ca="1">IF(ISERR(IFERROR(IF(VLOOKUP($C14,Cad_cl!$C$6:$Q$1005,12,0)="","N/A",VLOOKUP($C14,Cad_cl!$C$6:$Q$1005,12,0)),"")),"",IFERROR(IF(VLOOKUP($C14,Cad_cl!$C$6:$Q$1005,12,0)="","N/A",VLOOKUP($C14,Cad_cl!$C$6:$Q$1005,12,0)),""))</f>
        <v/>
      </c>
      <c r="J14" s="69" t="str">
        <f ca="1">IF(ISERR(IFERROR(IF(VLOOKUP($C14,Cad_cl!$C$6:$Q$1005,13,0)="","N/A",VLOOKUP($C14,Cad_cl!$C$6:$Q$1005,13,0)),"")),"",IFERROR(IF(VLOOKUP($C14,Cad_cl!$C$6:$Q$1005,13,0)="","N/A",VLOOKUP($C14,Cad_cl!$C$6:$Q$1005,13,0)),""))</f>
        <v/>
      </c>
      <c r="K14" s="69" t="str">
        <f ca="1">IF(ISERR(IFERROR(IF(VLOOKUP($C14,Cad_cl!$C$6:$Q$1005,14,0)="","N/A",VLOOKUP($C14,Cad_cl!$C$6:$Q$1005,14,0)),"")),"",IFERROR(IF(VLOOKUP($C14,Cad_cl!$C$6:$Q$1005,14,0)="","N/A",VLOOKUP($C14,Cad_cl!$C$6:$Q$1005,14,0)),""))</f>
        <v/>
      </c>
      <c r="L14" s="69" t="str">
        <f ca="1">IF(ISERR(IFERROR(IF(VLOOKUP($C14,Cad_cl!$C$6:$Q$1005,15,0)="","N/A",VLOOKUP($C14,Cad_cl!$C$6:$Q$1005,15,0)),"")),"",IFERROR(IF(VLOOKUP($C14,Cad_cl!$C$6:$Q$1005,15,0)="","N/A",VLOOKUP($C14,Cad_cl!$C$6:$Q$1005,15,0)),""))</f>
        <v/>
      </c>
      <c r="N14" s="64" t="s">
        <v>197</v>
      </c>
      <c r="O14" s="64">
        <v>10</v>
      </c>
      <c r="P14" s="103"/>
      <c r="Q14" s="64" t="s">
        <v>197</v>
      </c>
      <c r="R14" s="64">
        <v>10</v>
      </c>
    </row>
    <row r="15" spans="3:18" ht="30" customHeight="1">
      <c r="C15" s="69" t="str">
        <f ca="1">IF(D15=0,"",IF(D15=D14,INDEX(Cad_cl!$C$6:$C$1005,MATCH(D15,OFFSET(Cad_cl!$BQ$6:$BQ$1005,0,VLOOKUP($H$5,$N$5:$O$16,2,0)),1),1),INDEX(Cad_cl!$C$6:$C$1005,MATCH(D15,OFFSET(Cad_cl!$BQ$6:$BQ$1005,0,VLOOKUP($H$5,N7:O18,2,0)),0),1)))</f>
        <v/>
      </c>
      <c r="D15" s="69">
        <f ca="1">IF(ISERR(IFERROR(LARGE(OFFSET(Cad_cl!$BQ$6:$BQ$1005,0,VLOOKUP($H$5,$N$5:$O$16,2,0)),3),0)),"",IFERROR(LARGE(OFFSET(Cad_cl!$BQ$6:$BQ$1005,0,VLOOKUP($H$5,$N$5:$O$16,2,0)),3),0))</f>
        <v>0</v>
      </c>
      <c r="E15" s="69" t="str">
        <f ca="1">IF(ISERR(IFERROR(VLOOKUP($C15,Cad_cl!$C$6:$I$1005,7,0),"")),"",IFERROR(VLOOKUP($C15,Cad_cl!$C$6:$I$1005,7,0),""))</f>
        <v/>
      </c>
      <c r="F15" s="70" t="str">
        <f ca="1">IF(C15="","",IF($H$5="Todos os meses",SUMIFS(Con_ve!$F$6:$F$1005,Con_ve!$C$6:$C$1005,$C15,Con_ve!$I$6:$I$1005,Con_ve!$N$6),SUMIFS(Con_ve!$F$6:$F$1005,Con_ve!$C$6:$C$1005,$C15,Con_ve!$I$6:$I$1005,Con_ve!$N$6,Con_ve!$Q$6:$Q$1005,VLOOKUP($H$5,Re_lo!$N$5:$O$16,2,0))))</f>
        <v/>
      </c>
      <c r="G15" s="70" t="str">
        <f ca="1">IF(C15="","",IF($H$5="Todos os meses",SUMIFS(Con_ve!$F$6:$F$1005,Con_ve!$C$6:$C$1005,$C15,Con_ve!$I$6:$I$1005,Con_ve!$N$8),SUMIFS(Con_ve!$F$6:$F$1005,Con_ve!$C$6:$C$1005,$C15,Con_ve!$I$6:$I$1005,Con_ve!$N$8,Con_ve!$Q$6:$Q$1005,VLOOKUP($H$5,Re_lo!$N$5:$O$16,2,0))))</f>
        <v/>
      </c>
      <c r="H15" s="69" t="str">
        <f ca="1">IF(ISERR(IFERROR(IF(VLOOKUP($C15,Cad_cl!$C$6:$Q$1005,11,0)="","N/A",VLOOKUP($C15,Cad_cl!$C$6:$Q$1005,11,0)),"")),"",IFERROR(IF(VLOOKUP($C15,Cad_cl!$C$6:$Q$1005,11,0)="","N/A",VLOOKUP($C15,Cad_cl!$C$6:$Q$1005,11,0)),""))</f>
        <v/>
      </c>
      <c r="I15" s="69" t="str">
        <f ca="1">IF(ISERR(IFERROR(IF(VLOOKUP($C15,Cad_cl!$C$6:$Q$1005,12,0)="","N/A",VLOOKUP($C15,Cad_cl!$C$6:$Q$1005,12,0)),"")),"",IFERROR(IF(VLOOKUP($C15,Cad_cl!$C$6:$Q$1005,12,0)="","N/A",VLOOKUP($C15,Cad_cl!$C$6:$Q$1005,12,0)),""))</f>
        <v/>
      </c>
      <c r="J15" s="69" t="str">
        <f ca="1">IF(ISERR(IFERROR(IF(VLOOKUP($C15,Cad_cl!$C$6:$Q$1005,13,0)="","N/A",VLOOKUP($C15,Cad_cl!$C$6:$Q$1005,13,0)),"")),"",IFERROR(IF(VLOOKUP($C15,Cad_cl!$C$6:$Q$1005,13,0)="","N/A",VLOOKUP($C15,Cad_cl!$C$6:$Q$1005,13,0)),""))</f>
        <v/>
      </c>
      <c r="K15" s="69" t="str">
        <f ca="1">IF(ISERR(IFERROR(IF(VLOOKUP($C15,Cad_cl!$C$6:$Q$1005,14,0)="","N/A",VLOOKUP($C15,Cad_cl!$C$6:$Q$1005,14,0)),"")),"",IFERROR(IF(VLOOKUP($C15,Cad_cl!$C$6:$Q$1005,14,0)="","N/A",VLOOKUP($C15,Cad_cl!$C$6:$Q$1005,14,0)),""))</f>
        <v/>
      </c>
      <c r="L15" s="69" t="str">
        <f ca="1">IF(ISERR(IFERROR(IF(VLOOKUP($C15,Cad_cl!$C$6:$Q$1005,15,0)="","N/A",VLOOKUP($C15,Cad_cl!$C$6:$Q$1005,15,0)),"")),"",IFERROR(IF(VLOOKUP($C15,Cad_cl!$C$6:$Q$1005,15,0)="","N/A",VLOOKUP($C15,Cad_cl!$C$6:$Q$1005,15,0)),""))</f>
        <v/>
      </c>
      <c r="N15" s="64" t="s">
        <v>199</v>
      </c>
      <c r="O15" s="64">
        <v>12</v>
      </c>
      <c r="Q15" s="64" t="s">
        <v>199</v>
      </c>
      <c r="R15" s="64">
        <v>12</v>
      </c>
    </row>
    <row r="16" spans="3:18" ht="30" customHeight="1">
      <c r="C16" s="69" t="str">
        <f ca="1">IF(D16=0,"",IF(D16=D15,INDEX(Cad_cl!$C$6:$C$1005,MATCH(D16,OFFSET(Cad_cl!$BQ$6:$BQ$1005,0,VLOOKUP($H$5,$N$5:$O$16,2,0)),1),1),INDEX(Cad_cl!$C$6:$C$1005,MATCH(D16,OFFSET(Cad_cl!$BQ$6:$BQ$1005,0,VLOOKUP($H$5,N8:O19,2,0)),0),1)))</f>
        <v/>
      </c>
      <c r="D16" s="69">
        <f ca="1">IF(ISERR(IFERROR(LARGE(OFFSET(Cad_cl!$BQ$6:$BQ$1005,0,VLOOKUP($H$5,$N$5:$O$16,2,0)),4),0)),"",IFERROR(LARGE(OFFSET(Cad_cl!$BQ$6:$BQ$1005,0,VLOOKUP($H$5,$N$5:$O$16,2,0)),4),0))</f>
        <v>0</v>
      </c>
      <c r="E16" s="69" t="str">
        <f ca="1">IF(ISERR(IFERROR(VLOOKUP($C16,Cad_cl!$C$6:$I$1005,7,0),"")),"",IFERROR(VLOOKUP($C16,Cad_cl!$C$6:$I$1005,7,0),""))</f>
        <v/>
      </c>
      <c r="F16" s="70" t="str">
        <f ca="1">IF(C16="","",IF($H$5="Todos os meses",SUMIFS(Con_ve!$F$6:$F$1005,Con_ve!$C$6:$C$1005,$C16,Con_ve!$I$6:$I$1005,Con_ve!$N$6),SUMIFS(Con_ve!$F$6:$F$1005,Con_ve!$C$6:$C$1005,$C16,Con_ve!$I$6:$I$1005,Con_ve!$N$6,Con_ve!$Q$6:$Q$1005,VLOOKUP($H$5,Re_lo!$N$5:$O$16,2,0))))</f>
        <v/>
      </c>
      <c r="G16" s="70" t="str">
        <f ca="1">IF(C16="","",IF($H$5="Todos os meses",SUMIFS(Con_ve!$F$6:$F$1005,Con_ve!$C$6:$C$1005,$C16,Con_ve!$I$6:$I$1005,Con_ve!$N$8),SUMIFS(Con_ve!$F$6:$F$1005,Con_ve!$C$6:$C$1005,$C16,Con_ve!$I$6:$I$1005,Con_ve!$N$8,Con_ve!$Q$6:$Q$1005,VLOOKUP($H$5,Re_lo!$N$5:$O$16,2,0))))</f>
        <v/>
      </c>
      <c r="H16" s="69" t="str">
        <f ca="1">IF(ISERR(IFERROR(IF(VLOOKUP($C16,Cad_cl!$C$6:$Q$1005,11,0)="","N/A",VLOOKUP($C16,Cad_cl!$C$6:$Q$1005,11,0)),"")),"",IFERROR(IF(VLOOKUP($C16,Cad_cl!$C$6:$Q$1005,11,0)="","N/A",VLOOKUP($C16,Cad_cl!$C$6:$Q$1005,11,0)),""))</f>
        <v/>
      </c>
      <c r="I16" s="69" t="str">
        <f ca="1">IF(ISERR(IFERROR(IF(VLOOKUP($C16,Cad_cl!$C$6:$Q$1005,12,0)="","N/A",VLOOKUP($C16,Cad_cl!$C$6:$Q$1005,12,0)),"")),"",IFERROR(IF(VLOOKUP($C16,Cad_cl!$C$6:$Q$1005,12,0)="","N/A",VLOOKUP($C16,Cad_cl!$C$6:$Q$1005,12,0)),""))</f>
        <v/>
      </c>
      <c r="J16" s="69" t="str">
        <f ca="1">IF(ISERR(IFERROR(IF(VLOOKUP($C16,Cad_cl!$C$6:$Q$1005,13,0)="","N/A",VLOOKUP($C16,Cad_cl!$C$6:$Q$1005,13,0)),"")),"",IFERROR(IF(VLOOKUP($C16,Cad_cl!$C$6:$Q$1005,13,0)="","N/A",VLOOKUP($C16,Cad_cl!$C$6:$Q$1005,13,0)),""))</f>
        <v/>
      </c>
      <c r="K16" s="69" t="str">
        <f ca="1">IF(ISERR(IFERROR(IF(VLOOKUP($C16,Cad_cl!$C$6:$Q$1005,14,0)="","N/A",VLOOKUP($C16,Cad_cl!$C$6:$Q$1005,14,0)),"")),"",IFERROR(IF(VLOOKUP($C16,Cad_cl!$C$6:$Q$1005,14,0)="","N/A",VLOOKUP($C16,Cad_cl!$C$6:$Q$1005,14,0)),""))</f>
        <v/>
      </c>
      <c r="L16" s="69" t="str">
        <f ca="1">IF(ISERR(IFERROR(IF(VLOOKUP($C16,Cad_cl!$C$6:$Q$1005,15,0)="","N/A",VLOOKUP($C16,Cad_cl!$C$6:$Q$1005,15,0)),"")),"",IFERROR(IF(VLOOKUP($C16,Cad_cl!$C$6:$Q$1005,15,0)="","N/A",VLOOKUP($C16,Cad_cl!$C$6:$Q$1005,15,0)),""))</f>
        <v/>
      </c>
      <c r="N16" s="64" t="s">
        <v>252</v>
      </c>
      <c r="O16" s="64">
        <v>13</v>
      </c>
      <c r="Q16" s="64" t="s">
        <v>252</v>
      </c>
      <c r="R16" s="64">
        <v>14</v>
      </c>
    </row>
    <row r="17" spans="3:12" ht="30" customHeight="1">
      <c r="C17" s="69" t="str">
        <f ca="1">IF(D17=0,"",IF(D17=D16,INDEX(Cad_cl!$C$6:$C$1005,MATCH(D17,OFFSET(Cad_cl!$BQ$6:$BQ$1005,0,VLOOKUP($H$5,$N$5:$O$16,2,0)),1),1),INDEX(Cad_cl!$C$6:$C$1005,MATCH(D17,OFFSET(Cad_cl!$BQ$6:$BQ$1005,0,VLOOKUP($H$5,N9:O20,2,0)),0),1)))</f>
        <v/>
      </c>
      <c r="D17" s="69">
        <f ca="1">IF(ISERR(IFERROR(LARGE(OFFSET(Cad_cl!$BQ$6:$BQ$1005,0,VLOOKUP($H$5,$N$5:$O$16,2,0)),5),0)),"",IFERROR(LARGE(OFFSET(Cad_cl!$BQ$6:$BQ$1005,0,VLOOKUP($H$5,$N$5:$O$16,2,0)),5),0))</f>
        <v>0</v>
      </c>
      <c r="E17" s="69" t="str">
        <f ca="1">IF(ISERR(IFERROR(VLOOKUP($C17,Cad_cl!$C$6:$I$1005,7,0),"")),"",IFERROR(VLOOKUP($C17,Cad_cl!$C$6:$I$1005,7,0),""))</f>
        <v/>
      </c>
      <c r="F17" s="70" t="str">
        <f ca="1">IF(C17="","",IF($H$5="Todos os meses",SUMIFS(Con_ve!$F$6:$F$1005,Con_ve!$C$6:$C$1005,$C17,Con_ve!$I$6:$I$1005,Con_ve!$N$6),SUMIFS(Con_ve!$F$6:$F$1005,Con_ve!$C$6:$C$1005,$C17,Con_ve!$I$6:$I$1005,Con_ve!$N$6,Con_ve!$Q$6:$Q$1005,VLOOKUP($H$5,Re_lo!$N$5:$O$16,2,0))))</f>
        <v/>
      </c>
      <c r="G17" s="70" t="str">
        <f ca="1">IF(C17="","",IF($H$5="Todos os meses",SUMIFS(Con_ve!$F$6:$F$1005,Con_ve!$C$6:$C$1005,$C17,Con_ve!$I$6:$I$1005,Con_ve!$N$8),SUMIFS(Con_ve!$F$6:$F$1005,Con_ve!$C$6:$C$1005,$C17,Con_ve!$I$6:$I$1005,Con_ve!$N$8,Con_ve!$Q$6:$Q$1005,VLOOKUP($H$5,Re_lo!$N$5:$O$16,2,0))))</f>
        <v/>
      </c>
      <c r="H17" s="69" t="str">
        <f ca="1">IF(ISERR(IFERROR(IF(VLOOKUP($C17,Cad_cl!$C$6:$Q$1005,11,0)="","N/A",VLOOKUP($C17,Cad_cl!$C$6:$Q$1005,11,0)),"")),"",IFERROR(IF(VLOOKUP($C17,Cad_cl!$C$6:$Q$1005,11,0)="","N/A",VLOOKUP($C17,Cad_cl!$C$6:$Q$1005,11,0)),""))</f>
        <v/>
      </c>
      <c r="I17" s="69" t="str">
        <f ca="1">IF(ISERR(IFERROR(IF(VLOOKUP($C17,Cad_cl!$C$6:$Q$1005,12,0)="","N/A",VLOOKUP($C17,Cad_cl!$C$6:$Q$1005,12,0)),"")),"",IFERROR(IF(VLOOKUP($C17,Cad_cl!$C$6:$Q$1005,12,0)="","N/A",VLOOKUP($C17,Cad_cl!$C$6:$Q$1005,12,0)),""))</f>
        <v/>
      </c>
      <c r="J17" s="69" t="str">
        <f ca="1">IF(ISERR(IFERROR(IF(VLOOKUP($C17,Cad_cl!$C$6:$Q$1005,13,0)="","N/A",VLOOKUP($C17,Cad_cl!$C$6:$Q$1005,13,0)),"")),"",IFERROR(IF(VLOOKUP($C17,Cad_cl!$C$6:$Q$1005,13,0)="","N/A",VLOOKUP($C17,Cad_cl!$C$6:$Q$1005,13,0)),""))</f>
        <v/>
      </c>
      <c r="K17" s="69" t="str">
        <f ca="1">IF(ISERR(IFERROR(IF(VLOOKUP($C17,Cad_cl!$C$6:$Q$1005,14,0)="","N/A",VLOOKUP($C17,Cad_cl!$C$6:$Q$1005,14,0)),"")),"",IFERROR(IF(VLOOKUP($C17,Cad_cl!$C$6:$Q$1005,14,0)="","N/A",VLOOKUP($C17,Cad_cl!$C$6:$Q$1005,14,0)),""))</f>
        <v/>
      </c>
      <c r="L17" s="69" t="str">
        <f ca="1">IF(ISERR(IFERROR(IF(VLOOKUP($C17,Cad_cl!$C$6:$Q$1005,15,0)="","N/A",VLOOKUP($C17,Cad_cl!$C$6:$Q$1005,15,0)),"")),"",IFERROR(IF(VLOOKUP($C17,Cad_cl!$C$6:$Q$1005,15,0)="","N/A",VLOOKUP($C17,Cad_cl!$C$6:$Q$1005,15,0)),""))</f>
        <v/>
      </c>
    </row>
    <row r="18" spans="3:12" ht="6.75" customHeight="1">
      <c r="C18" s="38"/>
      <c r="D18" s="38"/>
      <c r="E18" s="38"/>
      <c r="F18" s="38"/>
      <c r="G18" s="38"/>
      <c r="H18" s="38"/>
    </row>
    <row r="19" spans="3:12" ht="30" customHeight="1" thickBot="1">
      <c r="C19" s="178" t="str">
        <f>"Top 5 indicações ( "&amp;$H$5&amp;" / "&amp;$E$5&amp;" )"</f>
        <v>Top 5 indicações ( Todos os meses / Rio de Janeiro (RJ) )</v>
      </c>
      <c r="D19" s="179"/>
      <c r="E19" s="179"/>
      <c r="F19" s="180"/>
    </row>
    <row r="20" spans="3:12" ht="30" customHeight="1" thickTop="1" thickBot="1">
      <c r="C20" s="82" t="s">
        <v>263</v>
      </c>
      <c r="D20" s="82" t="s">
        <v>260</v>
      </c>
      <c r="E20" s="82" t="s">
        <v>254</v>
      </c>
      <c r="F20" s="82" t="s">
        <v>250</v>
      </c>
    </row>
    <row r="21" spans="3:12" ht="30" customHeight="1" thickTop="1">
      <c r="C21" s="69" t="str">
        <f ca="1">IF(ISERR(IF(D21=0,"",IF(D21=D20,INDEX(Cad_cl!$F$6:$F$1005,MATCH(D21,OFFSET(Cad_cl!$BQ$6:$BQ$1005,0,VLOOKUP($H$5,$N$5:$O$16,2,0)),1),1),INDEX(Cad_cl!$F$6:$F$1005,MATCH(D21,OFFSET(Cad_cl!$BQ$6:$BQ$1005,0,VLOOKUP($H$5,$N$5:$O$16,2,0)),0),1)))),"",IF(D21=0,"",IF(D21=D20,INDEX(Cad_cl!$F$6:$F$1005,MATCH(D21,OFFSET(Cad_cl!$BQ$6:$BQ$1005,0,VLOOKUP($H$5,$N$5:$O$16,2,0)),1),1),INDEX(Cad_cl!$F$6:$F$1005,MATCH(D21,OFFSET(Cad_cl!$BQ$6:$BQ$1005,0,VLOOKUP($H$5,$N$5:$O$16,2,0)),0),1))))</f>
        <v>Folder</v>
      </c>
      <c r="D21" s="69">
        <f ca="1">IF(ISERR(IFERROR(LARGE(OFFSET(Cad_cl!$BQ$6:$BQ$1005,0,VLOOKUP($H$5,$N$5:$O$16,2,0)),1),0)),"",IFERROR(LARGE(OFFSET(Cad_cl!$BQ$6:$BQ$1005,0,VLOOKUP($H$5,$N$5:$O$16,2,0)),1),0))</f>
        <v>2300</v>
      </c>
      <c r="E21" s="70">
        <f ca="1">IF(ISERR(IF($C21="","",VLOOKUP($C21,Pr_in!$C$6:$BU$25,(44+VLOOKUP($H$5,$N$5:$O$16,2,0)),0))),"",IF($C21="","",VLOOKUP($C21,Pr_in!$C$6:$BU$25,(44+VLOOKUP($H$5,$N$5:$O$16,2,0)),0)))</f>
        <v>2300</v>
      </c>
      <c r="F21" s="70">
        <f ca="1">IF(ISERR(IF($C21="","",VLOOKUP($C21,Pr_in!$C$6:$BU$25,(58+VLOOKUP($H$5,$N$5:$O$16,2,0)),0))),"",IF($C21="","",VLOOKUP($C21,Pr_in!$C$6:$BU$25,(58+VLOOKUP($H$5,$N$5:$O$16,2,0)),0)))</f>
        <v>0</v>
      </c>
    </row>
    <row r="22" spans="3:12" ht="30" customHeight="1">
      <c r="C22" s="69" t="str">
        <f ca="1">IF(ISERR(IF(D22=0,"",IF(D22=D21,INDEX(Cad_cl!$F$6:$F$1005,MATCH(D22,OFFSET(Cad_cl!$BQ$6:$BQ$1005,0,VLOOKUP($H$5,$N$5:$O$16,2,0)),1),1),INDEX(Cad_cl!$F$6:$F$1005,MATCH(D22,OFFSET(Cad_cl!$BQ$6:$BQ$1005,0,VLOOKUP($H$5,$N$5:$O$16,2,0)),0),1)))),"",IF(D22=0,"",IF(D22=D21,INDEX(Cad_cl!$F$6:$F$1005,MATCH(D22,OFFSET(Cad_cl!$BQ$6:$BQ$1005,0,VLOOKUP($H$5,$N$5:$O$16,2,0)),1),1),INDEX(Cad_cl!$F$6:$F$1005,MATCH(D22,OFFSET(Cad_cl!$BQ$6:$BQ$1005,0,VLOOKUP($H$5,$N$5:$O$16,2,0)),0),1))))</f>
        <v/>
      </c>
      <c r="D22" s="69">
        <f ca="1">IF(ISERR(IFERROR(LARGE(OFFSET(Cad_cl!$BQ$6:$BQ$1005,0,VLOOKUP($H$5,$N$5:$O$16,2,0)),2),0)),"",IFERROR(LARGE(OFFSET(Cad_cl!$BQ$6:$BQ$1005,0,VLOOKUP($H$5,$N$5:$O$16,2,0)),2),0))</f>
        <v>0</v>
      </c>
      <c r="E22" s="70" t="str">
        <f ca="1">IF(ISERR(IF($C22="","",VLOOKUP($C22,Pr_in!$C$6:$BU$25,(44+VLOOKUP($H$5,$N$5:$O$16,2,0)),0))),"",IF($C22="","",VLOOKUP($C22,Pr_in!$C$6:$BU$25,(44+VLOOKUP($H$5,$N$5:$O$16,2,0)),0)))</f>
        <v/>
      </c>
      <c r="F22" s="70" t="str">
        <f ca="1">IF(ISERR(IF($C22="","",VLOOKUP($C22,Pr_in!$C$6:$BU$25,(58+VLOOKUP($H$5,$N$5:$O$16,2,0)),0))),"",IF($C22="","",VLOOKUP($C22,Pr_in!$C$6:$BU$25,(58+VLOOKUP($H$5,$N$5:$O$16,2,0)),0)))</f>
        <v/>
      </c>
    </row>
    <row r="23" spans="3:12" ht="30" customHeight="1">
      <c r="C23" s="69" t="str">
        <f ca="1">IF(ISERR(IF(D23=0,"",IF(D23=D22,INDEX(Cad_cl!$F$6:$F$1005,MATCH(D23,OFFSET(Cad_cl!$BQ$6:$BQ$1005,0,VLOOKUP($H$5,$N$5:$O$16,2,0)),1),1),INDEX(Cad_cl!$F$6:$F$1005,MATCH(D23,OFFSET(Cad_cl!$BQ$6:$BQ$1005,0,VLOOKUP($H$5,$N$5:$O$16,2,0)),0),1)))),"",IF(D23=0,"",IF(D23=D22,INDEX(Cad_cl!$F$6:$F$1005,MATCH(D23,OFFSET(Cad_cl!$BQ$6:$BQ$1005,0,VLOOKUP($H$5,$N$5:$O$16,2,0)),1),1),INDEX(Cad_cl!$F$6:$F$1005,MATCH(D23,OFFSET(Cad_cl!$BQ$6:$BQ$1005,0,VLOOKUP($H$5,$N$5:$O$16,2,0)),0),1))))</f>
        <v/>
      </c>
      <c r="D23" s="69">
        <f ca="1">IF(ISERR(IFERROR(LARGE(OFFSET(Cad_cl!$BQ$6:$BQ$1005,0,VLOOKUP($H$5,$N$5:$O$16,2,0)),3),0)),"",IFERROR(LARGE(OFFSET(Cad_cl!$BQ$6:$BQ$1005,0,VLOOKUP($H$5,$N$5:$O$16,2,0)),3),0))</f>
        <v>0</v>
      </c>
      <c r="E23" s="70" t="str">
        <f ca="1">IF(ISERR(IF($C23="","",VLOOKUP($C23,Pr_in!$C$6:$BU$25,(44+VLOOKUP($H$5,$N$5:$O$16,2,0)),0))),"",IF($C23="","",VLOOKUP($C23,Pr_in!$C$6:$BU$25,(44+VLOOKUP($H$5,$N$5:$O$16,2,0)),0)))</f>
        <v/>
      </c>
      <c r="F23" s="70" t="str">
        <f ca="1">IF(ISERR(IF($C23="","",VLOOKUP($C23,Pr_in!$C$6:$BU$25,(58+VLOOKUP($H$5,$N$5:$O$16,2,0)),0))),"",IF($C23="","",VLOOKUP($C23,Pr_in!$C$6:$BU$25,(58+VLOOKUP($H$5,$N$5:$O$16,2,0)),0)))</f>
        <v/>
      </c>
    </row>
    <row r="24" spans="3:12" ht="30" customHeight="1">
      <c r="C24" s="69" t="str">
        <f ca="1">IF(ISERR(IF(D24=0,"",IF(D24=D23,INDEX(Cad_cl!$F$6:$F$1005,MATCH(D24,OFFSET(Cad_cl!$BQ$6:$BQ$1005,0,VLOOKUP($H$5,$N$5:$O$16,2,0)),1),1),INDEX(Cad_cl!$F$6:$F$1005,MATCH(D24,OFFSET(Cad_cl!$BQ$6:$BQ$1005,0,VLOOKUP($H$5,$N$5:$O$16,2,0)),0),1)))),"",IF(D24=0,"",IF(D24=D23,INDEX(Cad_cl!$F$6:$F$1005,MATCH(D24,OFFSET(Cad_cl!$BQ$6:$BQ$1005,0,VLOOKUP($H$5,$N$5:$O$16,2,0)),1),1),INDEX(Cad_cl!$F$6:$F$1005,MATCH(D24,OFFSET(Cad_cl!$BQ$6:$BQ$1005,0,VLOOKUP($H$5,$N$5:$O$16,2,0)),0),1))))</f>
        <v/>
      </c>
      <c r="D24" s="69">
        <f ca="1">IF(ISERR(IFERROR(LARGE(OFFSET(Cad_cl!$BQ$6:$BQ$1005,0,VLOOKUP($H$5,$N$5:$O$16,2,0)),4),0)),"",IFERROR(LARGE(OFFSET(Cad_cl!$BQ$6:$BQ$1005,0,VLOOKUP($H$5,$N$5:$O$16,2,0)),4),0))</f>
        <v>0</v>
      </c>
      <c r="E24" s="70" t="str">
        <f ca="1">IF(ISERR(IF($C24="","",VLOOKUP($C24,Pr_in!$C$6:$BU$25,(44+VLOOKUP($H$5,$N$5:$O$16,2,0)),0))),"",IF($C24="","",VLOOKUP($C24,Pr_in!$C$6:$BU$25,(44+VLOOKUP($H$5,$N$5:$O$16,2,0)),0)))</f>
        <v/>
      </c>
      <c r="F24" s="70" t="str">
        <f ca="1">IF(ISERR(IF($C24="","",VLOOKUP($C24,Pr_in!$C$6:$BU$25,(58+VLOOKUP($H$5,$N$5:$O$16,2,0)),0))),"",IF($C24="","",VLOOKUP($C24,Pr_in!$C$6:$BU$25,(58+VLOOKUP($H$5,$N$5:$O$16,2,0)),0)))</f>
        <v/>
      </c>
    </row>
    <row r="25" spans="3:12" ht="30" customHeight="1">
      <c r="C25" s="69" t="str">
        <f ca="1">IF(ISERR(IF(D25=0,"",IF(D25=D24,INDEX(Cad_cl!$F$6:$F$1005,MATCH(D25,OFFSET(Cad_cl!$BQ$6:$BQ$1005,0,VLOOKUP($H$5,$N$5:$O$16,2,0)),1),1),INDEX(Cad_cl!$F$6:$F$1005,MATCH(D25,OFFSET(Cad_cl!$BQ$6:$BQ$1005,0,VLOOKUP($H$5,$N$5:$O$16,2,0)),0),1)))),"",IF(D25=0,"",IF(D25=D24,INDEX(Cad_cl!$F$6:$F$1005,MATCH(D25,OFFSET(Cad_cl!$BQ$6:$BQ$1005,0,VLOOKUP($H$5,$N$5:$O$16,2,0)),1),1),INDEX(Cad_cl!$F$6:$F$1005,MATCH(D25,OFFSET(Cad_cl!$BQ$6:$BQ$1005,0,VLOOKUP($H$5,$N$5:$O$16,2,0)),0),1))))</f>
        <v/>
      </c>
      <c r="D25" s="69">
        <f ca="1">IF(ISERR(IFERROR(LARGE(OFFSET(Cad_cl!$BQ$6:$BQ$1005,0,VLOOKUP($H$5,$N$5:$O$16,2,0)),5),0)),"",IFERROR(LARGE(OFFSET(Cad_cl!$BQ$6:$BQ$1005,0,VLOOKUP($H$5,$N$5:$O$16,2,0)),5),0))</f>
        <v>0</v>
      </c>
      <c r="E25" s="70" t="str">
        <f ca="1">IF(ISERR(IF($C25="","",VLOOKUP($C25,Pr_in!$C$6:$BU$25,(44+VLOOKUP($H$5,$N$5:$O$16,2,0)),0))),"",IF($C25="","",VLOOKUP($C25,Pr_in!$C$6:$BU$25,(44+VLOOKUP($H$5,$N$5:$O$16,2,0)),0)))</f>
        <v/>
      </c>
      <c r="F25" s="70" t="str">
        <f ca="1">IF(ISERR(IF($C25="","",VLOOKUP($C25,Pr_in!$C$6:$BU$25,(58+VLOOKUP($H$5,$N$5:$O$16,2,0)),0))),"",IF($C25="","",VLOOKUP($C25,Pr_in!$C$6:$BU$25,(58+VLOOKUP($H$5,$N$5:$O$16,2,0)),0)))</f>
        <v/>
      </c>
    </row>
    <row r="26" spans="3:12" ht="30" customHeight="1"/>
    <row r="27" spans="3:12" ht="30" customHeight="1"/>
    <row r="28" spans="3:12" ht="30" customHeight="1"/>
    <row r="29" spans="3:12" ht="30" customHeight="1"/>
    <row r="30" spans="3:12" ht="30" customHeight="1" thickBot="1">
      <c r="G30" s="59"/>
      <c r="H30" s="59"/>
    </row>
    <row r="31" spans="3:12" ht="30" customHeight="1" thickTop="1">
      <c r="G31" s="53"/>
      <c r="H31" s="54"/>
    </row>
    <row r="32" spans="3:12" ht="30" customHeight="1">
      <c r="G32" s="55"/>
      <c r="H32" s="56"/>
    </row>
    <row r="33" spans="7:8" ht="30" customHeight="1">
      <c r="G33" s="55"/>
      <c r="H33" s="56"/>
    </row>
    <row r="34" spans="7:8" ht="30" customHeight="1">
      <c r="G34" s="55"/>
      <c r="H34" s="56"/>
    </row>
    <row r="35" spans="7:8" ht="30" customHeight="1">
      <c r="G35" s="55"/>
      <c r="H35" s="56"/>
    </row>
    <row r="36" spans="7:8" ht="30" customHeight="1" thickBot="1">
      <c r="G36" s="57"/>
      <c r="H36" s="58"/>
    </row>
    <row r="37" spans="7:8" ht="30" customHeight="1" thickTop="1"/>
    <row r="38" spans="7:8" ht="30" customHeight="1"/>
    <row r="39" spans="7:8" ht="30" customHeight="1"/>
    <row r="40" spans="7:8" ht="30" customHeight="1"/>
    <row r="41" spans="7:8" ht="30" customHeight="1"/>
    <row r="42" spans="7:8" ht="30" customHeight="1"/>
    <row r="43" spans="7:8" ht="30" customHeight="1"/>
    <row r="44" spans="7:8" ht="30" customHeight="1"/>
    <row r="45" spans="7:8" ht="30" customHeight="1"/>
    <row r="46" spans="7:8" ht="30" customHeight="1"/>
    <row r="47" spans="7:8" ht="30" customHeight="1"/>
    <row r="48" spans="7: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</sheetData>
  <mergeCells count="2">
    <mergeCell ref="C19:F19"/>
    <mergeCell ref="C11:L11"/>
  </mergeCells>
  <dataValidations count="2">
    <dataValidation type="list" allowBlank="1" showInputMessage="1" showErrorMessage="1" sqref="E5" xr:uid="{00000000-0002-0000-0F00-000000000000}">
      <formula1>localiz</formula1>
    </dataValidation>
    <dataValidation type="list" allowBlank="1" showInputMessage="1" showErrorMessage="1" sqref="H5" xr:uid="{00000000-0002-0000-0F00-000001000000}">
      <formula1>$N$5:$N$16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1:AG589"/>
  <sheetViews>
    <sheetView showGridLines="0" zoomScale="90" zoomScaleNormal="90" zoomScalePageLayoutView="80" workbookViewId="0">
      <pane ySplit="2" topLeftCell="A4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34.25" customWidth="1"/>
    <col min="4" max="4" width="3.375" customWidth="1"/>
    <col min="5" max="5" width="8.625" customWidth="1"/>
    <col min="6" max="7" width="4.25" customWidth="1"/>
    <col min="8" max="8" width="10.75" customWidth="1"/>
    <col min="9" max="9" width="7.75" customWidth="1"/>
    <col min="10" max="20" width="10.75" customWidth="1"/>
    <col min="21" max="26" width="10.75" style="87" customWidth="1"/>
    <col min="27" max="32" width="11" style="87"/>
    <col min="33" max="33" width="11" style="28"/>
  </cols>
  <sheetData>
    <row r="1" spans="3:33" s="1" customFormat="1" ht="39" customHeight="1">
      <c r="E1" s="6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30"/>
    </row>
    <row r="2" spans="3:33" s="2" customFormat="1" ht="30" customHeight="1">
      <c r="C2" s="4"/>
      <c r="D2" s="5"/>
      <c r="E2" s="5"/>
      <c r="F2" s="5"/>
      <c r="G2" s="5"/>
      <c r="H2" s="5"/>
      <c r="I2" s="5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32"/>
    </row>
    <row r="3" spans="3:33" s="159" customFormat="1" ht="44.25" customHeight="1">
      <c r="C3" s="160"/>
      <c r="E3" s="161"/>
      <c r="F3" s="161"/>
    </row>
    <row r="4" spans="3:33" ht="15" customHeight="1">
      <c r="C4" s="8"/>
      <c r="D4" s="9"/>
      <c r="E4" s="9"/>
      <c r="F4" s="9"/>
      <c r="G4" s="9"/>
      <c r="H4" s="9"/>
      <c r="I4" s="9"/>
      <c r="U4" s="87">
        <v>1</v>
      </c>
      <c r="V4" s="87">
        <v>2</v>
      </c>
      <c r="W4" s="87">
        <v>3</v>
      </c>
      <c r="X4" s="87">
        <v>4</v>
      </c>
      <c r="Y4" s="87">
        <v>5</v>
      </c>
      <c r="Z4" s="87">
        <v>6</v>
      </c>
      <c r="AA4" s="87">
        <v>7</v>
      </c>
      <c r="AB4" s="87">
        <v>8</v>
      </c>
      <c r="AC4" s="87">
        <v>9</v>
      </c>
      <c r="AD4" s="87">
        <v>10</v>
      </c>
      <c r="AE4" s="87">
        <v>11</v>
      </c>
      <c r="AF4" s="87">
        <v>12</v>
      </c>
    </row>
    <row r="5" spans="3:33" ht="27" customHeight="1">
      <c r="C5" s="65" t="s">
        <v>271</v>
      </c>
      <c r="E5" s="65" t="s">
        <v>274</v>
      </c>
      <c r="I5" s="64"/>
      <c r="J5" s="65" t="s">
        <v>276</v>
      </c>
      <c r="U5" s="102" t="s">
        <v>273</v>
      </c>
    </row>
    <row r="6" spans="3:33" ht="48" customHeight="1">
      <c r="C6" s="67">
        <v>345300</v>
      </c>
      <c r="U6" s="87" t="s">
        <v>188</v>
      </c>
      <c r="V6" s="87" t="s">
        <v>189</v>
      </c>
      <c r="W6" s="87" t="s">
        <v>190</v>
      </c>
      <c r="X6" s="87" t="s">
        <v>191</v>
      </c>
      <c r="Y6" s="87" t="s">
        <v>192</v>
      </c>
      <c r="Z6" s="87" t="s">
        <v>193</v>
      </c>
      <c r="AA6" s="87" t="s">
        <v>194</v>
      </c>
      <c r="AB6" s="87" t="s">
        <v>195</v>
      </c>
      <c r="AC6" s="87" t="s">
        <v>196</v>
      </c>
      <c r="AD6" s="87" t="s">
        <v>197</v>
      </c>
      <c r="AE6" s="87" t="s">
        <v>198</v>
      </c>
      <c r="AF6" s="87" t="s">
        <v>199</v>
      </c>
    </row>
    <row r="7" spans="3:33" ht="1.5" customHeight="1">
      <c r="C7" s="66"/>
    </row>
    <row r="8" spans="3:33" ht="27" customHeight="1">
      <c r="C8" s="65" t="s">
        <v>236</v>
      </c>
      <c r="U8" s="87">
        <v>2</v>
      </c>
      <c r="V8" s="87">
        <v>1</v>
      </c>
      <c r="W8" s="87">
        <v>1</v>
      </c>
      <c r="X8" s="87">
        <v>1</v>
      </c>
      <c r="Y8" s="87">
        <v>4</v>
      </c>
      <c r="Z8" s="87">
        <v>1</v>
      </c>
      <c r="AA8" s="87">
        <v>0</v>
      </c>
      <c r="AB8" s="87">
        <v>0</v>
      </c>
      <c r="AC8" s="87">
        <v>0</v>
      </c>
      <c r="AD8" s="87">
        <v>0</v>
      </c>
      <c r="AE8" s="87">
        <v>0</v>
      </c>
      <c r="AF8" s="87">
        <v>0</v>
      </c>
    </row>
    <row r="9" spans="3:33" ht="48" customHeight="1">
      <c r="C9" s="68">
        <v>10</v>
      </c>
    </row>
    <row r="10" spans="3:33" ht="1.5" customHeight="1">
      <c r="C10" s="66"/>
    </row>
    <row r="11" spans="3:33" ht="27" customHeight="1">
      <c r="C11" s="65" t="s">
        <v>272</v>
      </c>
      <c r="J11" s="65" t="s">
        <v>301</v>
      </c>
      <c r="U11" s="102" t="s">
        <v>275</v>
      </c>
    </row>
    <row r="12" spans="3:33" ht="48" customHeight="1">
      <c r="C12" s="67">
        <v>280300</v>
      </c>
      <c r="U12" s="87" t="s">
        <v>188</v>
      </c>
      <c r="V12" s="87" t="s">
        <v>189</v>
      </c>
      <c r="W12" s="87" t="s">
        <v>190</v>
      </c>
      <c r="X12" s="87" t="s">
        <v>191</v>
      </c>
      <c r="Y12" s="87" t="s">
        <v>192</v>
      </c>
      <c r="Z12" s="87" t="s">
        <v>193</v>
      </c>
      <c r="AA12" s="87" t="s">
        <v>194</v>
      </c>
      <c r="AB12" s="87" t="s">
        <v>195</v>
      </c>
      <c r="AC12" s="87" t="s">
        <v>196</v>
      </c>
      <c r="AD12" s="87" t="s">
        <v>197</v>
      </c>
      <c r="AE12" s="87" t="s">
        <v>198</v>
      </c>
      <c r="AF12" s="87" t="s">
        <v>199</v>
      </c>
    </row>
    <row r="13" spans="3:33" ht="1.5" customHeight="1">
      <c r="C13" s="66"/>
    </row>
    <row r="14" spans="3:33" ht="27" customHeight="1">
      <c r="C14" s="65" t="s">
        <v>241</v>
      </c>
      <c r="U14" s="104">
        <v>15700</v>
      </c>
      <c r="V14" s="104">
        <v>3000</v>
      </c>
      <c r="W14" s="104">
        <v>2300</v>
      </c>
      <c r="X14" s="104">
        <v>30000</v>
      </c>
      <c r="Y14" s="104">
        <v>139300</v>
      </c>
      <c r="Z14" s="104">
        <v>90000</v>
      </c>
      <c r="AA14" s="104">
        <v>0</v>
      </c>
      <c r="AB14" s="104">
        <v>0</v>
      </c>
      <c r="AC14" s="104">
        <v>0</v>
      </c>
      <c r="AD14" s="104">
        <v>0</v>
      </c>
      <c r="AE14" s="104">
        <v>0</v>
      </c>
      <c r="AF14" s="104">
        <v>0</v>
      </c>
    </row>
    <row r="15" spans="3:33" ht="48" customHeight="1">
      <c r="C15" s="67">
        <v>28030</v>
      </c>
    </row>
    <row r="16" spans="3:33" ht="30" customHeight="1">
      <c r="U16" s="102" t="s">
        <v>277</v>
      </c>
    </row>
    <row r="17" spans="5:32" ht="30" customHeight="1">
      <c r="E17" s="65"/>
      <c r="U17" s="87" t="s">
        <v>188</v>
      </c>
      <c r="V17" s="87" t="s">
        <v>189</v>
      </c>
      <c r="W17" s="87" t="s">
        <v>190</v>
      </c>
      <c r="X17" s="87" t="s">
        <v>191</v>
      </c>
      <c r="Y17" s="87" t="s">
        <v>192</v>
      </c>
      <c r="Z17" s="87" t="s">
        <v>193</v>
      </c>
      <c r="AA17" s="87" t="s">
        <v>194</v>
      </c>
      <c r="AB17" s="87" t="s">
        <v>195</v>
      </c>
      <c r="AC17" s="87" t="s">
        <v>196</v>
      </c>
      <c r="AD17" s="87" t="s">
        <v>197</v>
      </c>
      <c r="AE17" s="87" t="s">
        <v>198</v>
      </c>
      <c r="AF17" s="87" t="s">
        <v>199</v>
      </c>
    </row>
    <row r="18" spans="5:32" ht="30" customHeight="1">
      <c r="U18" s="105">
        <v>7850</v>
      </c>
      <c r="V18" s="105">
        <v>3000</v>
      </c>
      <c r="W18" s="105">
        <v>2300</v>
      </c>
      <c r="X18" s="105">
        <v>30000</v>
      </c>
      <c r="Y18" s="105">
        <v>34825</v>
      </c>
      <c r="Z18" s="105">
        <v>90000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</row>
    <row r="19" spans="5:32" ht="30" customHeight="1"/>
    <row r="20" spans="5:32" ht="30" customHeight="1"/>
    <row r="21" spans="5:32" ht="30" customHeight="1"/>
    <row r="22" spans="5:32" ht="30" customHeight="1"/>
    <row r="23" spans="5:32" ht="30" customHeight="1"/>
    <row r="24" spans="5:32" ht="30" customHeight="1"/>
    <row r="25" spans="5:32" ht="30" customHeight="1"/>
    <row r="26" spans="5:32" ht="30" customHeight="1"/>
    <row r="27" spans="5:32" ht="30" customHeight="1"/>
    <row r="28" spans="5:32" ht="30" customHeight="1"/>
    <row r="29" spans="5:32" ht="30" customHeight="1"/>
    <row r="30" spans="5:32" ht="30" customHeight="1"/>
    <row r="31" spans="5:32" ht="30" customHeight="1"/>
    <row r="32" spans="5: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1:W590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1.875" bestFit="1" customWidth="1"/>
    <col min="4" max="4" width="10.25" hidden="1" customWidth="1"/>
    <col min="5" max="5" width="17.625" customWidth="1"/>
    <col min="6" max="6" width="15.375" customWidth="1"/>
    <col min="7" max="7" width="32.25" customWidth="1"/>
    <col min="8" max="8" width="2.625" customWidth="1"/>
    <col min="9" max="9" width="18.5" customWidth="1"/>
    <col min="10" max="10" width="10.75" hidden="1" customWidth="1"/>
    <col min="11" max="12" width="17.375" customWidth="1"/>
    <col min="13" max="13" width="32.25" customWidth="1"/>
    <col min="14" max="21" width="10.75" customWidth="1"/>
    <col min="22" max="23" width="10.75" style="64" customWidth="1"/>
  </cols>
  <sheetData>
    <row r="1" spans="3:23" s="1" customFormat="1" ht="39" customHeight="1">
      <c r="F1" s="6"/>
      <c r="V1" s="89"/>
      <c r="W1" s="89"/>
    </row>
    <row r="2" spans="3:23" s="2" customFormat="1" ht="30" customHeight="1">
      <c r="C2" s="4"/>
      <c r="D2" s="4"/>
      <c r="E2" s="5"/>
      <c r="F2" s="5"/>
      <c r="G2" s="5"/>
      <c r="H2" s="5"/>
      <c r="I2" s="5"/>
      <c r="J2" s="5"/>
      <c r="K2" s="5"/>
      <c r="L2" s="5"/>
      <c r="V2" s="92"/>
      <c r="W2" s="92"/>
    </row>
    <row r="3" spans="3:23" s="159" customFormat="1" ht="44.25" customHeight="1">
      <c r="C3" s="160"/>
      <c r="E3" s="161"/>
      <c r="F3" s="161"/>
    </row>
    <row r="4" spans="3:23" ht="6.75" customHeight="1" thickBot="1">
      <c r="C4" s="8"/>
      <c r="D4" s="8"/>
      <c r="E4" s="9"/>
      <c r="F4" s="9"/>
      <c r="G4" s="9"/>
      <c r="H4" s="9"/>
      <c r="I4" s="9"/>
      <c r="J4" s="9"/>
      <c r="K4" s="9"/>
      <c r="L4" s="9"/>
    </row>
    <row r="5" spans="3:23" ht="24.75" customHeight="1" thickTop="1" thickBot="1">
      <c r="C5" s="34" t="s">
        <v>278</v>
      </c>
      <c r="D5" s="48"/>
      <c r="E5" s="158" t="s">
        <v>252</v>
      </c>
      <c r="F5" s="84"/>
      <c r="V5" s="64" t="s">
        <v>188</v>
      </c>
      <c r="W5" s="64">
        <v>1</v>
      </c>
    </row>
    <row r="6" spans="3:23" ht="6.75" customHeight="1" thickTop="1">
      <c r="C6" s="34"/>
      <c r="D6" s="48"/>
      <c r="E6" s="48"/>
      <c r="V6" s="64" t="s">
        <v>189</v>
      </c>
      <c r="W6" s="64">
        <v>2</v>
      </c>
    </row>
    <row r="7" spans="3:23" ht="30" hidden="1" customHeight="1" thickBot="1">
      <c r="C7" s="178" t="s">
        <v>315</v>
      </c>
      <c r="D7" s="179"/>
      <c r="E7" s="179"/>
      <c r="F7" s="179"/>
      <c r="G7" s="184"/>
      <c r="I7" s="178" t="s">
        <v>316</v>
      </c>
      <c r="J7" s="179"/>
      <c r="K7" s="179"/>
      <c r="L7" s="179"/>
      <c r="M7" s="184"/>
      <c r="V7" s="64" t="s">
        <v>190</v>
      </c>
      <c r="W7" s="64">
        <v>3</v>
      </c>
    </row>
    <row r="8" spans="3:23" ht="30" customHeight="1" thickBot="1">
      <c r="C8" s="81" t="s">
        <v>259</v>
      </c>
      <c r="D8" s="81"/>
      <c r="E8" s="81" t="s">
        <v>271</v>
      </c>
      <c r="F8" s="81" t="s">
        <v>279</v>
      </c>
      <c r="I8" s="81" t="s">
        <v>263</v>
      </c>
      <c r="J8" s="81"/>
      <c r="K8" s="81" t="s">
        <v>271</v>
      </c>
      <c r="L8" s="81" t="s">
        <v>279</v>
      </c>
      <c r="V8" s="64" t="s">
        <v>191</v>
      </c>
      <c r="W8" s="64">
        <v>4</v>
      </c>
    </row>
    <row r="9" spans="3:23" ht="22.5" customHeight="1" thickTop="1">
      <c r="C9" s="69" t="s">
        <v>113</v>
      </c>
      <c r="D9" s="69">
        <v>90000</v>
      </c>
      <c r="E9" s="70">
        <v>90000</v>
      </c>
      <c r="F9" s="70">
        <v>90000</v>
      </c>
      <c r="I9" s="69" t="s">
        <v>52</v>
      </c>
      <c r="J9" s="69">
        <v>107000</v>
      </c>
      <c r="K9" s="70">
        <v>107000</v>
      </c>
      <c r="L9" s="70">
        <v>107000</v>
      </c>
      <c r="V9" s="64" t="s">
        <v>192</v>
      </c>
      <c r="W9" s="64">
        <v>5</v>
      </c>
    </row>
    <row r="10" spans="3:23" ht="22.5" customHeight="1">
      <c r="C10" s="69" t="s">
        <v>111</v>
      </c>
      <c r="D10" s="69">
        <v>75700</v>
      </c>
      <c r="E10" s="70">
        <v>75700</v>
      </c>
      <c r="F10" s="70">
        <v>75700</v>
      </c>
      <c r="I10" s="69" t="s">
        <v>51</v>
      </c>
      <c r="J10" s="69">
        <v>78700</v>
      </c>
      <c r="K10" s="70">
        <v>78700</v>
      </c>
      <c r="L10" s="70">
        <v>78700</v>
      </c>
      <c r="V10" s="64" t="s">
        <v>193</v>
      </c>
      <c r="W10" s="64">
        <v>6</v>
      </c>
    </row>
    <row r="11" spans="3:23" ht="22.5" customHeight="1">
      <c r="C11" s="69" t="s">
        <v>109</v>
      </c>
      <c r="D11" s="69">
        <v>50000</v>
      </c>
      <c r="E11" s="70">
        <v>50000</v>
      </c>
      <c r="F11" s="70">
        <v>50000</v>
      </c>
      <c r="I11" s="69" t="s">
        <v>50</v>
      </c>
      <c r="J11" s="69">
        <v>50000</v>
      </c>
      <c r="K11" s="70">
        <v>80000</v>
      </c>
      <c r="L11" s="70">
        <v>50000</v>
      </c>
      <c r="V11" s="64" t="s">
        <v>194</v>
      </c>
      <c r="W11" s="64">
        <v>7</v>
      </c>
    </row>
    <row r="12" spans="3:23" ht="22.5" customHeight="1">
      <c r="C12" s="69" t="s">
        <v>117</v>
      </c>
      <c r="D12" s="69">
        <v>30000</v>
      </c>
      <c r="E12" s="70">
        <v>30000</v>
      </c>
      <c r="F12" s="70">
        <v>30000</v>
      </c>
      <c r="I12" s="69" t="s">
        <v>54</v>
      </c>
      <c r="J12" s="69">
        <v>40000</v>
      </c>
      <c r="K12" s="70">
        <v>60000</v>
      </c>
      <c r="L12" s="70">
        <v>40000</v>
      </c>
      <c r="V12" s="64" t="s">
        <v>195</v>
      </c>
      <c r="W12" s="64">
        <v>8</v>
      </c>
    </row>
    <row r="13" spans="3:23" ht="22.5" customHeight="1">
      <c r="C13" s="69" t="s">
        <v>161</v>
      </c>
      <c r="D13" s="69">
        <v>17000</v>
      </c>
      <c r="E13" s="70">
        <v>17000</v>
      </c>
      <c r="F13" s="70">
        <v>17000</v>
      </c>
      <c r="I13" s="69" t="s">
        <v>53</v>
      </c>
      <c r="J13" s="69">
        <v>2300</v>
      </c>
      <c r="K13" s="70">
        <v>2300</v>
      </c>
      <c r="L13" s="70">
        <v>2300</v>
      </c>
      <c r="V13" s="64" t="s">
        <v>196</v>
      </c>
      <c r="W13" s="64">
        <v>9</v>
      </c>
    </row>
    <row r="14" spans="3:23" ht="7.5" customHeight="1">
      <c r="V14" s="64" t="s">
        <v>197</v>
      </c>
      <c r="W14" s="64">
        <v>10</v>
      </c>
    </row>
    <row r="15" spans="3:23" ht="30" hidden="1" customHeight="1" thickBot="1">
      <c r="C15" s="178" t="s">
        <v>317</v>
      </c>
      <c r="D15" s="179"/>
      <c r="E15" s="179"/>
      <c r="F15" s="179"/>
      <c r="G15" s="184"/>
      <c r="I15" s="178" t="s">
        <v>318</v>
      </c>
      <c r="J15" s="179"/>
      <c r="K15" s="179"/>
      <c r="L15" s="179"/>
      <c r="M15" s="184"/>
      <c r="V15" s="64" t="s">
        <v>198</v>
      </c>
      <c r="W15" s="64">
        <v>11</v>
      </c>
    </row>
    <row r="16" spans="3:23" ht="30" customHeight="1" thickBot="1">
      <c r="C16" s="81" t="s">
        <v>201</v>
      </c>
      <c r="D16" s="81"/>
      <c r="E16" s="81" t="s">
        <v>271</v>
      </c>
      <c r="F16" s="81" t="s">
        <v>279</v>
      </c>
      <c r="I16" s="81" t="s">
        <v>280</v>
      </c>
      <c r="J16" s="81"/>
      <c r="K16" s="81" t="s">
        <v>271</v>
      </c>
      <c r="L16" s="81" t="s">
        <v>279</v>
      </c>
      <c r="V16" s="64" t="s">
        <v>199</v>
      </c>
      <c r="W16" s="64">
        <v>12</v>
      </c>
    </row>
    <row r="17" spans="3:23" ht="22.5" customHeight="1" thickTop="1">
      <c r="C17" s="69" t="s">
        <v>62</v>
      </c>
      <c r="D17" s="69">
        <v>90000</v>
      </c>
      <c r="E17" s="70">
        <v>90000</v>
      </c>
      <c r="F17" s="70">
        <v>90000</v>
      </c>
      <c r="I17" s="69" t="s">
        <v>181</v>
      </c>
      <c r="J17" s="69">
        <v>124000</v>
      </c>
      <c r="K17" s="70">
        <v>124000</v>
      </c>
      <c r="L17" s="70">
        <v>107000</v>
      </c>
      <c r="V17" s="64" t="s">
        <v>252</v>
      </c>
      <c r="W17" s="64">
        <v>13</v>
      </c>
    </row>
    <row r="18" spans="3:23" ht="22.5" customHeight="1">
      <c r="C18" s="69" t="s">
        <v>57</v>
      </c>
      <c r="D18" s="69">
        <v>75700</v>
      </c>
      <c r="E18" s="70">
        <v>75700</v>
      </c>
      <c r="F18" s="70">
        <v>75700</v>
      </c>
      <c r="I18" s="69" t="s">
        <v>177</v>
      </c>
      <c r="J18" s="69">
        <v>120000</v>
      </c>
      <c r="K18" s="70">
        <v>120000</v>
      </c>
      <c r="L18" s="70">
        <v>90000</v>
      </c>
    </row>
    <row r="19" spans="3:23" ht="22.5" customHeight="1">
      <c r="C19" s="69" t="s">
        <v>58</v>
      </c>
      <c r="D19" s="69">
        <v>50000</v>
      </c>
      <c r="E19" s="70">
        <v>50000</v>
      </c>
      <c r="F19" s="70">
        <v>50000</v>
      </c>
      <c r="I19" s="69" t="s">
        <v>179</v>
      </c>
      <c r="J19" s="69">
        <v>76000</v>
      </c>
      <c r="K19" s="70">
        <v>76000</v>
      </c>
      <c r="L19" s="70">
        <v>73000</v>
      </c>
    </row>
    <row r="20" spans="3:23" ht="22.5" customHeight="1">
      <c r="C20" s="69" t="s">
        <v>73</v>
      </c>
      <c r="D20" s="69">
        <v>32300</v>
      </c>
      <c r="E20" s="70">
        <v>32300</v>
      </c>
      <c r="F20" s="70">
        <v>2300</v>
      </c>
      <c r="I20" s="69" t="s">
        <v>183</v>
      </c>
      <c r="J20" s="69">
        <v>5700</v>
      </c>
      <c r="K20" s="70">
        <v>20700</v>
      </c>
      <c r="L20" s="70">
        <v>5700</v>
      </c>
    </row>
    <row r="21" spans="3:23" ht="22.5" customHeight="1">
      <c r="C21" s="69" t="s">
        <v>59</v>
      </c>
      <c r="D21" s="69">
        <v>30000</v>
      </c>
      <c r="E21" s="70">
        <v>30000</v>
      </c>
      <c r="F21" s="70">
        <v>30000</v>
      </c>
      <c r="I21" s="69" t="s">
        <v>185</v>
      </c>
      <c r="J21" s="69">
        <v>4600</v>
      </c>
      <c r="K21" s="70">
        <v>4600</v>
      </c>
      <c r="L21" s="70">
        <v>4600</v>
      </c>
    </row>
    <row r="22" spans="3:23" ht="30" customHeight="1"/>
    <row r="23" spans="3:23" ht="30" customHeight="1"/>
    <row r="24" spans="3:23" ht="30" customHeight="1"/>
    <row r="25" spans="3:23" ht="30" customHeight="1"/>
    <row r="26" spans="3:23" ht="30" customHeight="1"/>
    <row r="27" spans="3:23" ht="30" customHeight="1"/>
    <row r="28" spans="3:23" ht="30" customHeight="1"/>
    <row r="29" spans="3:23" ht="30" customHeight="1"/>
    <row r="30" spans="3:23" ht="30" customHeight="1"/>
    <row r="31" spans="3:23" ht="30" customHeight="1"/>
    <row r="32" spans="3:2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</sheetData>
  <mergeCells count="4">
    <mergeCell ref="C7:G7"/>
    <mergeCell ref="I7:M7"/>
    <mergeCell ref="C15:G15"/>
    <mergeCell ref="I15:M15"/>
  </mergeCells>
  <dataValidations count="1">
    <dataValidation type="list" allowBlank="1" showInputMessage="1" showErrorMessage="1" sqref="E5" xr:uid="{00000000-0002-0000-1100-000000000000}">
      <formula1>$V$5:$V$17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1:AL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31.75" customWidth="1"/>
    <col min="4" max="4" width="2.625" customWidth="1"/>
    <col min="5" max="5" width="31.75" customWidth="1"/>
    <col min="6" max="6" width="2.625" customWidth="1"/>
    <col min="7" max="7" width="31.75" customWidth="1"/>
    <col min="8" max="8" width="2.625" customWidth="1"/>
    <col min="9" max="9" width="31.75" customWidth="1"/>
    <col min="10" max="10" width="2.625" customWidth="1"/>
    <col min="11" max="11" width="31.75" customWidth="1"/>
    <col min="12" max="15" width="10.75" customWidth="1"/>
    <col min="16" max="17" width="10.75" style="64" customWidth="1"/>
    <col min="18" max="20" width="10.75" style="108" customWidth="1"/>
    <col min="21" max="21" width="10.75" style="64" customWidth="1"/>
    <col min="22" max="22" width="11" style="64"/>
    <col min="23" max="23" width="15.625" style="64" customWidth="1"/>
    <col min="24" max="38" width="11" style="64"/>
  </cols>
  <sheetData>
    <row r="1" spans="3:38" s="1" customFormat="1" ht="39" customHeight="1">
      <c r="C1" s="6"/>
      <c r="P1" s="89"/>
      <c r="Q1" s="89"/>
      <c r="R1" s="106"/>
      <c r="S1" s="106"/>
      <c r="T1" s="106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</row>
    <row r="2" spans="3:38" s="2" customFormat="1" ht="30" customHeight="1">
      <c r="C2" s="5"/>
      <c r="D2" s="5"/>
      <c r="E2" s="5"/>
      <c r="F2" s="5"/>
      <c r="G2" s="5"/>
      <c r="P2" s="92"/>
      <c r="Q2" s="92"/>
      <c r="R2" s="107"/>
      <c r="S2" s="107"/>
      <c r="T2" s="107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3:38" s="159" customFormat="1" ht="44.25" customHeight="1">
      <c r="C3" s="160"/>
      <c r="E3" s="161"/>
      <c r="F3" s="161"/>
    </row>
    <row r="4" spans="3:38" ht="12.75" customHeight="1" thickBot="1">
      <c r="C4" s="9"/>
      <c r="D4" s="9"/>
      <c r="E4" s="9"/>
      <c r="F4" s="9"/>
      <c r="G4" s="9"/>
      <c r="R4" s="108" t="s">
        <v>238</v>
      </c>
      <c r="S4" s="108" t="s">
        <v>239</v>
      </c>
      <c r="T4" s="108" t="s">
        <v>241</v>
      </c>
    </row>
    <row r="5" spans="3:38" ht="30" customHeight="1" thickTop="1">
      <c r="C5" s="34" t="s">
        <v>278</v>
      </c>
      <c r="E5" s="100" t="s">
        <v>192</v>
      </c>
      <c r="F5" s="64">
        <f>VLOOKUP(E5,P5:Q18,2,FALSE)</f>
        <v>5</v>
      </c>
      <c r="P5" s="64" t="s">
        <v>188</v>
      </c>
      <c r="Q5" s="64">
        <v>1</v>
      </c>
      <c r="R5" s="108">
        <f>Rg_ge!D8</f>
        <v>15700</v>
      </c>
      <c r="S5" s="108">
        <f>Rg_ge!D9</f>
        <v>21000</v>
      </c>
      <c r="T5" s="108">
        <f>Rg_ge!D11</f>
        <v>7850</v>
      </c>
      <c r="U5" s="64" t="s">
        <v>188</v>
      </c>
    </row>
    <row r="6" spans="3:38" ht="9.9499999999999993" customHeight="1">
      <c r="G6" s="152"/>
      <c r="P6" s="64" t="s">
        <v>189</v>
      </c>
      <c r="Q6" s="64">
        <v>2</v>
      </c>
      <c r="R6" s="108">
        <f>Rg_ge!E8</f>
        <v>3000</v>
      </c>
      <c r="S6" s="108">
        <f>Rg_ge!E9</f>
        <v>24500</v>
      </c>
      <c r="T6" s="108">
        <f>Rg_ge!E11</f>
        <v>3000</v>
      </c>
      <c r="U6" s="64" t="s">
        <v>189</v>
      </c>
    </row>
    <row r="7" spans="3:38" ht="30" customHeight="1">
      <c r="C7" s="65" t="s">
        <v>281</v>
      </c>
      <c r="E7" s="65" t="s">
        <v>282</v>
      </c>
      <c r="G7" s="65" t="s">
        <v>283</v>
      </c>
      <c r="I7" s="65" t="s">
        <v>239</v>
      </c>
      <c r="K7" s="65" t="s">
        <v>284</v>
      </c>
      <c r="P7" s="64" t="s">
        <v>190</v>
      </c>
      <c r="Q7" s="64">
        <v>3</v>
      </c>
      <c r="R7" s="108">
        <f>Rg_ge!F8</f>
        <v>2300</v>
      </c>
      <c r="S7" s="108">
        <f>Rg_ge!F9</f>
        <v>33000</v>
      </c>
      <c r="T7" s="108">
        <f>Rg_ge!F11</f>
        <v>2300</v>
      </c>
      <c r="U7" s="64" t="s">
        <v>190</v>
      </c>
    </row>
    <row r="8" spans="3:38" ht="45" customHeight="1">
      <c r="C8" s="67">
        <f>VLOOKUP(F5,$Q$5:$R$17,2,FALSE)</f>
        <v>139300</v>
      </c>
      <c r="E8" s="67">
        <f>IF(F5-1=0,"-",VLOOKUP(F5-1,$Q$5:$R$17,2,FALSE))</f>
        <v>30000</v>
      </c>
      <c r="G8" s="85">
        <f>IFERROR(IF(E8="-",0%,(C8-E8)/E8),0%)</f>
        <v>3.6433333333333335</v>
      </c>
      <c r="I8" s="67">
        <f>VLOOKUP(F5,$Q$5:$S$17,3,FALSE)</f>
        <v>41000</v>
      </c>
      <c r="K8" s="85">
        <f>C8/I8</f>
        <v>3.397560975609756</v>
      </c>
      <c r="P8" s="64" t="s">
        <v>191</v>
      </c>
      <c r="Q8" s="64">
        <v>4</v>
      </c>
      <c r="R8" s="108">
        <f>Rg_ge!G8</f>
        <v>30000</v>
      </c>
      <c r="S8" s="108">
        <f>Rg_ge!G9</f>
        <v>37000</v>
      </c>
      <c r="T8" s="108">
        <f>Rg_ge!G11</f>
        <v>30000</v>
      </c>
      <c r="U8" s="64" t="s">
        <v>191</v>
      </c>
    </row>
    <row r="9" spans="3:38" s="10" customFormat="1" ht="30.75" customHeight="1">
      <c r="C9" s="10" t="s">
        <v>304</v>
      </c>
      <c r="E9" s="10" t="s">
        <v>305</v>
      </c>
      <c r="G9" s="10" t="s">
        <v>306</v>
      </c>
      <c r="I9" s="10" t="s">
        <v>307</v>
      </c>
      <c r="K9" s="10" t="s">
        <v>308</v>
      </c>
      <c r="P9" s="10" t="s">
        <v>192</v>
      </c>
      <c r="Q9" s="10">
        <v>5</v>
      </c>
      <c r="R9" s="151">
        <f>Rg_ge!H8</f>
        <v>139300</v>
      </c>
      <c r="S9" s="151">
        <f>Rg_ge!H9</f>
        <v>41000</v>
      </c>
      <c r="T9" s="151">
        <f>Rg_ge!H11</f>
        <v>34825</v>
      </c>
      <c r="U9" s="10" t="s">
        <v>192</v>
      </c>
      <c r="W9" s="151" t="s">
        <v>285</v>
      </c>
      <c r="X9" s="10" t="s">
        <v>286</v>
      </c>
      <c r="Y9" s="10" t="s">
        <v>287</v>
      </c>
      <c r="AA9" s="10" t="s">
        <v>286</v>
      </c>
      <c r="AB9" s="10" t="s">
        <v>239</v>
      </c>
    </row>
    <row r="10" spans="3:38" ht="30" customHeight="1">
      <c r="P10" s="64" t="s">
        <v>193</v>
      </c>
      <c r="Q10" s="64">
        <v>6</v>
      </c>
      <c r="R10" s="108">
        <f>Rg_ge!I8</f>
        <v>90000</v>
      </c>
      <c r="S10" s="108">
        <f>Rg_ge!I9</f>
        <v>45000</v>
      </c>
      <c r="T10" s="108">
        <f>Rg_ge!I11</f>
        <v>90000</v>
      </c>
      <c r="U10" s="64" t="s">
        <v>193</v>
      </c>
      <c r="W10" s="108" t="s">
        <v>241</v>
      </c>
    </row>
    <row r="11" spans="3:38" ht="30" customHeight="1">
      <c r="P11" s="64" t="s">
        <v>194</v>
      </c>
      <c r="Q11" s="64">
        <v>7</v>
      </c>
      <c r="R11" s="108">
        <f>Rg_ge!J8</f>
        <v>0</v>
      </c>
      <c r="S11" s="108">
        <f>Rg_ge!J9</f>
        <v>49000</v>
      </c>
      <c r="T11" s="108">
        <f>Rg_ge!J11</f>
        <v>0</v>
      </c>
      <c r="U11" s="64" t="s">
        <v>194</v>
      </c>
      <c r="W11" s="109">
        <f>VLOOKUP(F5,$Q$5:$T$16,4,FALSE)</f>
        <v>34825</v>
      </c>
      <c r="X11" s="108">
        <f>VLOOKUP(F5,$Q$5:$R$16,2,FALSE)</f>
        <v>139300</v>
      </c>
      <c r="Y11" s="108">
        <f>IF(F5-1=0,"0",VLOOKUP(F5-1,$Q$5:$R$16,2,FALSE))</f>
        <v>30000</v>
      </c>
      <c r="AA11" s="108">
        <f>X11</f>
        <v>139300</v>
      </c>
      <c r="AB11" s="108">
        <f>VLOOKUP(F5,$Q$5:$S$16,3,FALSE)</f>
        <v>41000</v>
      </c>
    </row>
    <row r="12" spans="3:38" ht="30" customHeight="1">
      <c r="C12" s="66"/>
      <c r="P12" s="64" t="s">
        <v>195</v>
      </c>
      <c r="Q12" s="64">
        <v>8</v>
      </c>
      <c r="R12" s="108">
        <f>Rg_ge!K8</f>
        <v>0</v>
      </c>
      <c r="S12" s="108">
        <f>Rg_ge!K9</f>
        <v>53000</v>
      </c>
      <c r="T12" s="108">
        <f>Rg_ge!K11</f>
        <v>0</v>
      </c>
      <c r="U12" s="64" t="s">
        <v>195</v>
      </c>
    </row>
    <row r="13" spans="3:38" ht="30" customHeight="1">
      <c r="P13" s="64" t="s">
        <v>196</v>
      </c>
      <c r="Q13" s="64">
        <v>9</v>
      </c>
      <c r="R13" s="108">
        <f>Rg_ge!L8</f>
        <v>0</v>
      </c>
      <c r="S13" s="108">
        <f>Rg_ge!L9</f>
        <v>57000</v>
      </c>
      <c r="T13" s="108">
        <f>Rg_ge!L11</f>
        <v>0</v>
      </c>
      <c r="U13" s="64" t="s">
        <v>196</v>
      </c>
    </row>
    <row r="14" spans="3:38" ht="30" customHeight="1">
      <c r="P14" s="64" t="s">
        <v>197</v>
      </c>
      <c r="Q14" s="64">
        <v>10</v>
      </c>
      <c r="R14" s="108">
        <f>Rg_ge!M8</f>
        <v>0</v>
      </c>
      <c r="S14" s="108">
        <f>Rg_ge!M9</f>
        <v>61000</v>
      </c>
      <c r="T14" s="108">
        <f>Rg_ge!M11</f>
        <v>0</v>
      </c>
      <c r="U14" s="64" t="s">
        <v>197</v>
      </c>
    </row>
    <row r="15" spans="3:38" ht="30" customHeight="1">
      <c r="C15" s="66"/>
      <c r="P15" s="64" t="s">
        <v>198</v>
      </c>
      <c r="Q15" s="64">
        <v>11</v>
      </c>
      <c r="R15" s="108">
        <f>Rg_ge!N8</f>
        <v>0</v>
      </c>
      <c r="S15" s="108">
        <f>Rg_ge!N9</f>
        <v>65000</v>
      </c>
      <c r="T15" s="108">
        <f>Rg_ge!N11</f>
        <v>0</v>
      </c>
      <c r="U15" s="64" t="s">
        <v>198</v>
      </c>
    </row>
    <row r="16" spans="3:38" ht="30" customHeight="1">
      <c r="P16" s="64" t="s">
        <v>199</v>
      </c>
      <c r="Q16" s="64">
        <v>12</v>
      </c>
      <c r="R16" s="108">
        <f>Rg_ge!O8</f>
        <v>0</v>
      </c>
      <c r="S16" s="108">
        <f>Rg_ge!O9</f>
        <v>69000</v>
      </c>
      <c r="T16" s="108">
        <f>Rg_ge!O11</f>
        <v>0</v>
      </c>
      <c r="U16" s="64" t="s">
        <v>199</v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conditionalFormatting sqref="G8 K8">
    <cfRule type="cellIs" dxfId="2" priority="2" operator="lessThan">
      <formula>0.6</formula>
    </cfRule>
    <cfRule type="cellIs" dxfId="1" priority="3" operator="greaterThan">
      <formula>0.9</formula>
    </cfRule>
    <cfRule type="cellIs" dxfId="0" priority="4" operator="equal">
      <formula>0.6</formula>
    </cfRule>
  </conditionalFormatting>
  <dataValidations count="1">
    <dataValidation type="list" allowBlank="1" showInputMessage="1" showErrorMessage="1" sqref="E5" xr:uid="{00000000-0002-0000-1200-000000000000}">
      <formula1>$P$5:$P$16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I584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7" width="31.25" customWidth="1"/>
    <col min="8" max="23" width="10.75" customWidth="1"/>
  </cols>
  <sheetData>
    <row r="1" spans="3:9" s="1" customFormat="1" ht="39" customHeight="1">
      <c r="E1" s="6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159" customFormat="1" ht="44.25" customHeight="1">
      <c r="C3" s="160"/>
      <c r="E3" s="161"/>
      <c r="F3" s="161"/>
    </row>
    <row r="4" spans="3:9" ht="15" customHeight="1" thickBot="1">
      <c r="C4" s="8"/>
      <c r="D4" s="9"/>
      <c r="E4" s="9"/>
      <c r="F4" s="9"/>
      <c r="G4" s="9"/>
      <c r="H4" s="9"/>
      <c r="I4" s="9"/>
    </row>
    <row r="5" spans="3:9" ht="30" customHeight="1" thickTop="1">
      <c r="C5" s="23" t="str">
        <f>IF(Pr_dg!D6="","N/A",Pr_dg!D6)</f>
        <v>Área de interesse</v>
      </c>
      <c r="D5" s="23" t="str">
        <f>IF(Pr_dg!D7="","N/A",Pr_dg!D7)</f>
        <v>Localização geográfica</v>
      </c>
      <c r="E5" s="23" t="str">
        <f>IF(Pr_dg!D8="","N/A",Pr_dg!D8)</f>
        <v>Ramo de atividade</v>
      </c>
      <c r="F5" s="23" t="str">
        <f>IF(Pr_dg!D9="","N/A",Pr_dg!D9)</f>
        <v>Idade</v>
      </c>
      <c r="G5" s="23" t="str">
        <f>IF(Pr_dg!D10="","N/A",Pr_dg!D10)</f>
        <v>N/A</v>
      </c>
    </row>
    <row r="6" spans="3:9" ht="30" customHeight="1">
      <c r="C6" s="27" t="s">
        <v>91</v>
      </c>
      <c r="D6" s="27" t="s">
        <v>95</v>
      </c>
      <c r="E6" s="27" t="s">
        <v>100</v>
      </c>
      <c r="F6" s="27" t="s">
        <v>103</v>
      </c>
      <c r="G6" s="27"/>
    </row>
    <row r="7" spans="3:9" ht="30" customHeight="1">
      <c r="C7" s="27" t="s">
        <v>92</v>
      </c>
      <c r="D7" s="27" t="s">
        <v>96</v>
      </c>
      <c r="E7" s="27" t="s">
        <v>101</v>
      </c>
      <c r="F7" s="27" t="s">
        <v>104</v>
      </c>
      <c r="G7" s="27"/>
    </row>
    <row r="8" spans="3:9" ht="30" customHeight="1">
      <c r="C8" s="97" t="s">
        <v>93</v>
      </c>
      <c r="D8" s="97" t="s">
        <v>97</v>
      </c>
      <c r="E8" s="97" t="s">
        <v>102</v>
      </c>
      <c r="F8" s="97" t="s">
        <v>105</v>
      </c>
      <c r="G8" s="97"/>
    </row>
    <row r="9" spans="3:9" ht="30" customHeight="1">
      <c r="C9" s="97" t="s">
        <v>94</v>
      </c>
      <c r="D9" s="97" t="s">
        <v>98</v>
      </c>
      <c r="E9" s="97"/>
      <c r="F9" s="97" t="s">
        <v>106</v>
      </c>
      <c r="G9" s="97"/>
    </row>
    <row r="10" spans="3:9" ht="30" customHeight="1">
      <c r="C10" s="97"/>
      <c r="D10" s="97" t="s">
        <v>99</v>
      </c>
      <c r="E10" s="97"/>
      <c r="F10" s="97" t="s">
        <v>107</v>
      </c>
      <c r="G10" s="97"/>
    </row>
    <row r="11" spans="3:9" ht="30" customHeight="1">
      <c r="C11" s="97"/>
      <c r="D11" s="97"/>
      <c r="E11" s="97"/>
      <c r="F11" s="97" t="s">
        <v>108</v>
      </c>
      <c r="G11" s="97"/>
    </row>
    <row r="12" spans="3:9" ht="30" customHeight="1">
      <c r="C12" s="97"/>
      <c r="D12" s="97"/>
      <c r="E12" s="97"/>
      <c r="F12" s="97"/>
      <c r="G12" s="97"/>
    </row>
    <row r="13" spans="3:9" ht="30" customHeight="1">
      <c r="C13" s="97"/>
      <c r="D13" s="97"/>
      <c r="E13" s="97"/>
      <c r="F13" s="97"/>
      <c r="G13" s="97"/>
    </row>
    <row r="14" spans="3:9" ht="30" customHeight="1">
      <c r="C14" s="97"/>
      <c r="D14" s="97"/>
      <c r="E14" s="97"/>
      <c r="F14" s="97"/>
      <c r="G14" s="97"/>
    </row>
    <row r="15" spans="3:9" ht="30" customHeight="1">
      <c r="C15" s="97"/>
      <c r="D15" s="97"/>
      <c r="E15" s="97"/>
      <c r="F15" s="97"/>
      <c r="G15" s="97"/>
    </row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</sheetData>
  <autoFilter ref="C5:G5" xr:uid="{00000000-0009-0000-0000-000001000000}"/>
  <conditionalFormatting sqref="C6:G15">
    <cfRule type="expression" dxfId="23" priority="1">
      <formula>C$5="N/A"</formula>
    </cfRule>
  </conditionalFormatting>
  <dataValidations count="1">
    <dataValidation type="custom" allowBlank="1" showInputMessage="1" showErrorMessage="1" sqref="C6:G15" xr:uid="{00000000-0002-0000-0100-000000000000}">
      <formula1>C$5&lt;&gt;"N/A"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25"/>
  <dimension ref="C1:Q20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D2" sqref="D2"/>
    </sheetView>
  </sheetViews>
  <sheetFormatPr defaultColWidth="11" defaultRowHeight="15.75"/>
  <cols>
    <col min="1" max="1" width="2.125" customWidth="1"/>
    <col min="2" max="2" width="1.375" customWidth="1"/>
    <col min="3" max="3" width="12" customWidth="1"/>
    <col min="4" max="4" width="37.25" customWidth="1"/>
    <col min="5" max="7" width="27.375" customWidth="1"/>
    <col min="8" max="8" width="12.625" customWidth="1"/>
    <col min="9" max="9" width="20.625" customWidth="1"/>
    <col min="10" max="10" width="5.625" customWidth="1"/>
    <col min="11" max="11" width="11" customWidth="1"/>
    <col min="15" max="15" width="11" customWidth="1"/>
    <col min="20" max="20" width="5.125" customWidth="1"/>
  </cols>
  <sheetData>
    <row r="1" spans="3:17" s="1" customFormat="1" ht="39" customHeight="1"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159" customFormat="1" ht="44.25" customHeight="1">
      <c r="C3" s="160"/>
      <c r="E3" s="161"/>
      <c r="F3" s="161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50.1" customHeight="1">
      <c r="C5" s="13" t="s">
        <v>319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3:17" ht="27" customHeight="1">
      <c r="C6" s="15" t="s">
        <v>5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3:17" ht="27" customHeight="1">
      <c r="C7" s="187"/>
      <c r="D7" s="187"/>
      <c r="E7" s="187"/>
      <c r="F7" s="187"/>
      <c r="G7" s="187"/>
      <c r="H7" s="187"/>
      <c r="I7" s="17"/>
      <c r="J7" s="17"/>
      <c r="K7" s="17"/>
      <c r="L7" s="17"/>
      <c r="M7" s="21"/>
    </row>
    <row r="8" spans="3:17" ht="36" customHeight="1">
      <c r="C8" s="20" t="s">
        <v>0</v>
      </c>
      <c r="D8" s="19" t="s">
        <v>288</v>
      </c>
      <c r="E8" s="189" t="s">
        <v>297</v>
      </c>
      <c r="F8" s="190"/>
      <c r="G8" s="190"/>
      <c r="H8" s="190"/>
      <c r="I8" s="191"/>
      <c r="J8" s="18"/>
    </row>
    <row r="9" spans="3:17" ht="8.1" customHeight="1">
      <c r="C9" s="186"/>
      <c r="D9" s="186"/>
      <c r="E9" s="186"/>
      <c r="F9" s="186"/>
      <c r="G9" s="188"/>
      <c r="H9" s="186"/>
      <c r="I9" s="186"/>
    </row>
    <row r="10" spans="3:17" ht="36" customHeight="1">
      <c r="C10" s="20" t="s">
        <v>1</v>
      </c>
      <c r="D10" s="19" t="s">
        <v>289</v>
      </c>
      <c r="E10" s="189" t="s">
        <v>296</v>
      </c>
      <c r="F10" s="190"/>
      <c r="G10" s="190"/>
      <c r="H10" s="190"/>
      <c r="I10" s="191"/>
      <c r="J10" s="18"/>
    </row>
    <row r="11" spans="3:17" ht="8.1" customHeight="1">
      <c r="C11" s="186"/>
      <c r="D11" s="186"/>
      <c r="E11" s="186"/>
      <c r="F11" s="186"/>
      <c r="G11" s="186"/>
      <c r="H11" s="186"/>
      <c r="I11" s="186"/>
    </row>
    <row r="12" spans="3:17" ht="36" customHeight="1">
      <c r="C12" s="20" t="s">
        <v>2</v>
      </c>
      <c r="D12" s="19" t="s">
        <v>290</v>
      </c>
      <c r="E12" s="189" t="s">
        <v>295</v>
      </c>
      <c r="F12" s="190"/>
      <c r="G12" s="190"/>
      <c r="H12" s="190"/>
      <c r="I12" s="191"/>
      <c r="J12" s="18"/>
    </row>
    <row r="13" spans="3:17" ht="8.1" customHeight="1">
      <c r="C13" s="186"/>
      <c r="D13" s="186"/>
      <c r="E13" s="186"/>
      <c r="F13" s="186"/>
      <c r="G13" s="186"/>
      <c r="H13" s="186"/>
      <c r="I13" s="186"/>
    </row>
    <row r="14" spans="3:17" ht="36" customHeight="1">
      <c r="C14" s="20" t="s">
        <v>3</v>
      </c>
      <c r="D14" s="19" t="s">
        <v>291</v>
      </c>
      <c r="E14" s="189" t="s">
        <v>294</v>
      </c>
      <c r="F14" s="190"/>
      <c r="G14" s="190"/>
      <c r="H14" s="190"/>
      <c r="I14" s="191"/>
      <c r="J14" s="18"/>
    </row>
    <row r="15" spans="3:17" ht="8.1" customHeight="1">
      <c r="C15" s="186"/>
      <c r="D15" s="186"/>
      <c r="E15" s="186"/>
      <c r="F15" s="186"/>
      <c r="G15" s="186"/>
      <c r="H15" s="186"/>
      <c r="I15" s="186"/>
    </row>
    <row r="16" spans="3:17" ht="36" customHeight="1">
      <c r="C16" s="20" t="s">
        <v>4</v>
      </c>
      <c r="D16" s="19" t="s">
        <v>292</v>
      </c>
      <c r="E16" s="189" t="s">
        <v>298</v>
      </c>
      <c r="F16" s="190"/>
      <c r="G16" s="190"/>
      <c r="H16" s="190"/>
      <c r="I16" s="191"/>
      <c r="J16" s="18"/>
    </row>
    <row r="17" spans="3:10" ht="8.25" customHeight="1">
      <c r="C17" s="186"/>
      <c r="D17" s="186"/>
      <c r="E17" s="186"/>
      <c r="F17" s="186"/>
      <c r="G17" s="186"/>
      <c r="H17" s="186"/>
      <c r="I17" s="186"/>
    </row>
    <row r="18" spans="3:10" ht="36" customHeight="1">
      <c r="C18" s="20" t="s">
        <v>14</v>
      </c>
      <c r="D18" s="19" t="s">
        <v>293</v>
      </c>
      <c r="E18" s="189" t="s">
        <v>299</v>
      </c>
      <c r="F18" s="190"/>
      <c r="G18" s="190"/>
      <c r="H18" s="190"/>
      <c r="I18" s="191"/>
      <c r="J18" s="18"/>
    </row>
    <row r="19" spans="3:10" ht="8.25" customHeight="1">
      <c r="C19" s="186"/>
      <c r="D19" s="186"/>
      <c r="E19" s="186"/>
      <c r="F19" s="186"/>
      <c r="G19" s="186"/>
      <c r="H19" s="186"/>
      <c r="I19" s="186"/>
    </row>
    <row r="20" spans="3:10" ht="8.25" customHeight="1">
      <c r="C20" s="186"/>
      <c r="D20" s="186"/>
      <c r="E20" s="186"/>
      <c r="F20" s="186"/>
      <c r="G20" s="186"/>
      <c r="H20" s="186"/>
      <c r="I20" s="186"/>
    </row>
  </sheetData>
  <mergeCells count="19">
    <mergeCell ref="E18:I18"/>
    <mergeCell ref="C19:I19"/>
    <mergeCell ref="C20:I20"/>
    <mergeCell ref="C1:D1"/>
    <mergeCell ref="E1:F1"/>
    <mergeCell ref="G1:H1"/>
    <mergeCell ref="I1:J1"/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3" sqref="C3"/>
    </sheetView>
  </sheetViews>
  <sheetFormatPr defaultColWidth="11" defaultRowHeight="15.75"/>
  <cols>
    <col min="1" max="1" width="2.125" customWidth="1"/>
    <col min="2" max="2" width="1.375" customWidth="1"/>
    <col min="3" max="3" width="85.125" customWidth="1"/>
    <col min="4" max="4" width="2.875" customWidth="1"/>
    <col min="5" max="5" width="85.125" customWidth="1"/>
    <col min="6" max="7" width="1.5" customWidth="1"/>
    <col min="10" max="10" width="11" customWidth="1"/>
    <col min="15" max="15" width="5.125" customWidth="1"/>
  </cols>
  <sheetData>
    <row r="1" spans="3:12" s="1" customFormat="1" ht="39" customHeight="1">
      <c r="C1" s="185"/>
      <c r="D1" s="185"/>
      <c r="E1" s="185"/>
      <c r="F1" s="185"/>
      <c r="H1" s="6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159" customFormat="1" ht="44.25" customHeight="1">
      <c r="C3" s="160"/>
      <c r="E3" s="161"/>
      <c r="F3" s="161"/>
    </row>
    <row r="4" spans="3:12" ht="19.5" customHeight="1">
      <c r="D4" s="7"/>
      <c r="E4" s="8"/>
      <c r="F4" s="8"/>
      <c r="G4" s="9"/>
      <c r="H4" s="9"/>
      <c r="I4" s="9"/>
      <c r="J4" s="9"/>
      <c r="K4" s="9"/>
      <c r="L4" s="9"/>
    </row>
    <row r="5" spans="3:12" ht="28.5" customHeight="1">
      <c r="C5" s="10" t="s">
        <v>6</v>
      </c>
      <c r="E5" s="10" t="s">
        <v>9</v>
      </c>
    </row>
    <row r="6" spans="3:12" ht="69.75" customHeight="1">
      <c r="C6" s="22" t="s">
        <v>320</v>
      </c>
      <c r="D6" s="11"/>
      <c r="E6" s="22" t="s">
        <v>10</v>
      </c>
      <c r="F6" s="12"/>
    </row>
    <row r="7" spans="3:12" ht="7.5" customHeight="1"/>
    <row r="8" spans="3:12" ht="28.5" customHeight="1">
      <c r="C8" s="10" t="s">
        <v>7</v>
      </c>
      <c r="D8" s="11"/>
      <c r="E8" s="10" t="s">
        <v>12</v>
      </c>
    </row>
    <row r="9" spans="3:12" ht="69.75" customHeight="1">
      <c r="C9" s="22" t="s">
        <v>323</v>
      </c>
      <c r="E9" s="22" t="s">
        <v>13</v>
      </c>
    </row>
    <row r="10" spans="3:12" ht="7.5" customHeight="1"/>
    <row r="11" spans="3:12" ht="28.5" customHeight="1">
      <c r="C11" s="10" t="s">
        <v>8</v>
      </c>
      <c r="E11" s="10" t="s">
        <v>11</v>
      </c>
    </row>
    <row r="12" spans="3:12" ht="69.75" customHeight="1">
      <c r="C12" s="22" t="s">
        <v>322</v>
      </c>
      <c r="E12" s="22" t="s">
        <v>321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I588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36.875" customWidth="1"/>
    <col min="4" max="4" width="54.25" customWidth="1"/>
    <col min="5" max="23" width="10.75" customWidth="1"/>
  </cols>
  <sheetData>
    <row r="1" spans="3:9" s="1" customFormat="1" ht="39" customHeight="1">
      <c r="E1" s="6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159" customFormat="1" ht="44.25" customHeight="1">
      <c r="C3" s="160"/>
      <c r="E3" s="161"/>
      <c r="F3" s="161"/>
    </row>
    <row r="4" spans="3:9" ht="15" customHeight="1" thickBot="1">
      <c r="C4" s="8"/>
      <c r="D4" s="9"/>
      <c r="E4" s="9"/>
      <c r="F4" s="9"/>
      <c r="G4" s="9"/>
      <c r="H4" s="9"/>
      <c r="I4" s="9"/>
    </row>
    <row r="5" spans="3:9" ht="30" customHeight="1" thickTop="1">
      <c r="C5" s="23" t="s">
        <v>42</v>
      </c>
      <c r="D5" s="23" t="s">
        <v>43</v>
      </c>
    </row>
    <row r="6" spans="3:9" ht="30" customHeight="1">
      <c r="C6" s="27" t="s">
        <v>44</v>
      </c>
      <c r="D6" s="27"/>
    </row>
    <row r="7" spans="3:9" ht="30" customHeight="1">
      <c r="C7" s="27" t="s">
        <v>45</v>
      </c>
      <c r="D7" s="27"/>
    </row>
    <row r="8" spans="3:9" ht="30" customHeight="1">
      <c r="C8" s="97" t="s">
        <v>46</v>
      </c>
      <c r="D8" s="97"/>
    </row>
    <row r="9" spans="3:9" ht="30" customHeight="1">
      <c r="C9" s="97" t="s">
        <v>47</v>
      </c>
      <c r="D9" s="97"/>
    </row>
    <row r="10" spans="3:9" ht="30" customHeight="1">
      <c r="C10" s="97" t="s">
        <v>48</v>
      </c>
      <c r="D10" s="97"/>
    </row>
    <row r="11" spans="3:9" ht="30" customHeight="1">
      <c r="C11" s="97"/>
      <c r="D11" s="97"/>
    </row>
    <row r="12" spans="3:9" ht="30" customHeight="1">
      <c r="C12" s="97"/>
      <c r="D12" s="97"/>
    </row>
    <row r="13" spans="3:9" ht="30" customHeight="1">
      <c r="C13" s="97"/>
      <c r="D13" s="97"/>
    </row>
    <row r="14" spans="3:9" ht="30" customHeight="1">
      <c r="C14" s="97"/>
      <c r="D14" s="97"/>
    </row>
    <row r="15" spans="3:9" ht="30" customHeight="1">
      <c r="C15" s="97"/>
      <c r="D15" s="97"/>
    </row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autoFilter ref="C5:D5" xr:uid="{00000000-0009-0000-0000-000002000000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CW589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56" customWidth="1"/>
    <col min="4" max="4" width="10.75" customWidth="1"/>
    <col min="5" max="22" width="10.75" style="28" customWidth="1"/>
    <col min="23" max="59" width="11" style="28"/>
    <col min="89" max="101" width="11" style="33"/>
  </cols>
  <sheetData>
    <row r="1" spans="3:101" s="1" customFormat="1" ht="39" customHeight="1">
      <c r="D1" s="6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</row>
    <row r="2" spans="3:101" s="2" customFormat="1" ht="30" customHeight="1">
      <c r="C2" s="4"/>
      <c r="D2" s="5"/>
      <c r="E2" s="62"/>
      <c r="F2" s="62"/>
      <c r="G2" s="62"/>
      <c r="H2" s="6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</row>
    <row r="3" spans="3:101" s="159" customFormat="1" ht="44.25" customHeight="1">
      <c r="C3" s="160"/>
      <c r="E3" s="161"/>
      <c r="F3" s="161"/>
    </row>
    <row r="4" spans="3:101" s="33" customFormat="1" ht="15" customHeight="1" thickBot="1">
      <c r="C4" s="60"/>
      <c r="D4" s="61"/>
      <c r="E4" s="86"/>
      <c r="F4" s="86"/>
      <c r="G4" s="86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 t="s">
        <v>264</v>
      </c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 t="s">
        <v>256</v>
      </c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 t="s">
        <v>270</v>
      </c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93"/>
    </row>
    <row r="5" spans="3:101" ht="30" customHeight="1" thickTop="1">
      <c r="C5" s="23" t="s">
        <v>49</v>
      </c>
      <c r="E5" s="87">
        <v>1</v>
      </c>
      <c r="F5" s="87">
        <v>2</v>
      </c>
      <c r="G5" s="87">
        <v>3</v>
      </c>
      <c r="H5" s="87">
        <v>4</v>
      </c>
      <c r="I5" s="87">
        <v>5</v>
      </c>
      <c r="J5" s="87">
        <v>6</v>
      </c>
      <c r="K5" s="87">
        <v>7</v>
      </c>
      <c r="L5" s="87">
        <v>8</v>
      </c>
      <c r="M5" s="87">
        <v>9</v>
      </c>
      <c r="N5" s="87">
        <v>10</v>
      </c>
      <c r="O5" s="87">
        <v>11</v>
      </c>
      <c r="P5" s="87">
        <v>12</v>
      </c>
      <c r="Q5" s="87">
        <v>13</v>
      </c>
      <c r="R5" s="87"/>
      <c r="S5" s="87">
        <v>1</v>
      </c>
      <c r="T5" s="87">
        <v>2</v>
      </c>
      <c r="U5" s="87">
        <v>3</v>
      </c>
      <c r="V5" s="87">
        <v>4</v>
      </c>
      <c r="W5" s="87">
        <v>5</v>
      </c>
      <c r="X5" s="87">
        <v>6</v>
      </c>
      <c r="Y5" s="87">
        <v>7</v>
      </c>
      <c r="Z5" s="87">
        <v>8</v>
      </c>
      <c r="AA5" s="87">
        <v>9</v>
      </c>
      <c r="AB5" s="87">
        <v>10</v>
      </c>
      <c r="AC5" s="87">
        <v>11</v>
      </c>
      <c r="AD5" s="87">
        <v>12</v>
      </c>
      <c r="AE5" s="87">
        <v>13</v>
      </c>
      <c r="AF5" s="87"/>
      <c r="AG5" s="87">
        <v>1</v>
      </c>
      <c r="AH5" s="87">
        <v>2</v>
      </c>
      <c r="AI5" s="87">
        <v>3</v>
      </c>
      <c r="AJ5" s="87">
        <v>4</v>
      </c>
      <c r="AK5" s="87">
        <v>5</v>
      </c>
      <c r="AL5" s="87">
        <v>6</v>
      </c>
      <c r="AM5" s="87">
        <v>7</v>
      </c>
      <c r="AN5" s="87">
        <v>8</v>
      </c>
      <c r="AO5" s="87">
        <v>9</v>
      </c>
      <c r="AP5" s="87">
        <v>10</v>
      </c>
      <c r="AQ5" s="87">
        <v>11</v>
      </c>
      <c r="AR5" s="87">
        <v>12</v>
      </c>
      <c r="AS5" s="87">
        <v>13</v>
      </c>
      <c r="AT5" s="87"/>
      <c r="AU5" s="87">
        <v>1</v>
      </c>
      <c r="AV5" s="87">
        <v>2</v>
      </c>
      <c r="AW5" s="87">
        <v>3</v>
      </c>
      <c r="AX5" s="87">
        <v>4</v>
      </c>
      <c r="AY5" s="87">
        <v>5</v>
      </c>
      <c r="AZ5" s="87">
        <v>6</v>
      </c>
      <c r="BA5" s="87">
        <v>7</v>
      </c>
      <c r="BB5" s="87">
        <v>8</v>
      </c>
      <c r="BC5" s="87">
        <v>9</v>
      </c>
      <c r="BD5" s="87">
        <v>10</v>
      </c>
      <c r="BE5" s="87">
        <v>11</v>
      </c>
      <c r="BF5" s="87">
        <v>12</v>
      </c>
      <c r="BG5" s="87">
        <v>13</v>
      </c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</row>
    <row r="6" spans="3:101" ht="30" customHeight="1">
      <c r="C6" s="97" t="s">
        <v>50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>
        <f ca="1">IF(ISERR(IF($C6="","",SUMIF(Cad_cl!$F$6:$F$1005,$C6,OFFSET(Cad_cl!$AO$6:$AO$1005,0,S$5)))),"",IF($C6="","",SUMIF(Cad_cl!$F$6:$F$1005,$C6,OFFSET(Cad_cl!$AO$6:$AO$1005,0,S$5))))</f>
        <v>0</v>
      </c>
      <c r="T6" s="87">
        <f ca="1">IF(ISERR(IF($C6="","",SUMIF(Cad_cl!$F$6:$F$1005,$C6,OFFSET(Cad_cl!$AO$6:$AO$1005,0,T$5)))),"",IF($C6="","",SUMIF(Cad_cl!$F$6:$F$1005,$C6,OFFSET(Cad_cl!$AO$6:$AO$1005,0,T$5))))</f>
        <v>0</v>
      </c>
      <c r="U6" s="87">
        <f ca="1">IF(ISERR(IF($C6="","",SUMIF(Cad_cl!$F$6:$F$1005,$C6,OFFSET(Cad_cl!$AO$6:$AO$1005,0,U$5)))),"",IF($C6="","",SUMIF(Cad_cl!$F$6:$F$1005,$C6,OFFSET(Cad_cl!$AO$6:$AO$1005,0,U$5))))</f>
        <v>0</v>
      </c>
      <c r="V6" s="87">
        <f ca="1">IF(ISERR(IF($C6="","",SUMIF(Cad_cl!$F$6:$F$1005,$C6,OFFSET(Cad_cl!$AO$6:$AO$1005,0,V$5)))),"",IF($C6="","",SUMIF(Cad_cl!$F$6:$F$1005,$C6,OFFSET(Cad_cl!$AO$6:$AO$1005,0,V$5))))</f>
        <v>0</v>
      </c>
      <c r="W6" s="87">
        <f ca="1">IF(ISERR(IF($C6="","",SUMIF(Cad_cl!$F$6:$F$1005,$C6,OFFSET(Cad_cl!$AO$6:$AO$1005,0,W$5)))),"",IF($C6="","",SUMIF(Cad_cl!$F$6:$F$1005,$C6,OFFSET(Cad_cl!$AO$6:$AO$1005,0,W$5))))</f>
        <v>50000</v>
      </c>
      <c r="X6" s="87">
        <f ca="1">IF(ISERR(IF($C6="","",SUMIF(Cad_cl!$F$6:$F$1005,$C6,OFFSET(Cad_cl!$AO$6:$AO$1005,0,X$5)))),"",IF($C6="","",SUMIF(Cad_cl!$F$6:$F$1005,$C6,OFFSET(Cad_cl!$AO$6:$AO$1005,0,X$5))))</f>
        <v>0</v>
      </c>
      <c r="Y6" s="87">
        <f ca="1">IF(ISERR(IF($C6="","",SUMIF(Cad_cl!$F$6:$F$1005,$C6,OFFSET(Cad_cl!$AO$6:$AO$1005,0,Y$5)))),"",IF($C6="","",SUMIF(Cad_cl!$F$6:$F$1005,$C6,OFFSET(Cad_cl!$AO$6:$AO$1005,0,Y$5))))</f>
        <v>0</v>
      </c>
      <c r="Z6" s="87">
        <f ca="1">IF(ISERR(IF($C6="","",SUMIF(Cad_cl!$F$6:$F$1005,$C6,OFFSET(Cad_cl!$AO$6:$AO$1005,0,Z$5)))),"",IF($C6="","",SUMIF(Cad_cl!$F$6:$F$1005,$C6,OFFSET(Cad_cl!$AO$6:$AO$1005,0,Z$5))))</f>
        <v>0</v>
      </c>
      <c r="AA6" s="87">
        <f ca="1">IF(ISERR(IF($C6="","",SUMIF(Cad_cl!$F$6:$F$1005,$C6,OFFSET(Cad_cl!$AO$6:$AO$1005,0,AA$5)))),"",IF($C6="","",SUMIF(Cad_cl!$F$6:$F$1005,$C6,OFFSET(Cad_cl!$AO$6:$AO$1005,0,AA$5))))</f>
        <v>0</v>
      </c>
      <c r="AB6" s="87">
        <f ca="1">IF(ISERR(IF($C6="","",SUMIF(Cad_cl!$F$6:$F$1005,$C6,OFFSET(Cad_cl!$AO$6:$AO$1005,0,AB$5)))),"",IF($C6="","",SUMIF(Cad_cl!$F$6:$F$1005,$C6,OFFSET(Cad_cl!$AO$6:$AO$1005,0,AB$5))))</f>
        <v>0</v>
      </c>
      <c r="AC6" s="87">
        <f ca="1">IF(ISERR(IF($C6="","",SUMIF(Cad_cl!$F$6:$F$1005,$C6,OFFSET(Cad_cl!$AO$6:$AO$1005,0,AC$5)))),"",IF($C6="","",SUMIF(Cad_cl!$F$6:$F$1005,$C6,OFFSET(Cad_cl!$AO$6:$AO$1005,0,AC$5))))</f>
        <v>0</v>
      </c>
      <c r="AD6" s="87">
        <f ca="1">IF(ISERR(IF($C6="","",SUMIF(Cad_cl!$F$6:$F$1005,$C6,OFFSET(Cad_cl!$AO$6:$AO$1005,0,AD$5)))),"",IF($C6="","",SUMIF(Cad_cl!$F$6:$F$1005,$C6,OFFSET(Cad_cl!$AO$6:$AO$1005,0,AD$5))))</f>
        <v>0</v>
      </c>
      <c r="AE6" s="87">
        <f ca="1">IF(ISERR(IF($C6="","",SUMIF(Cad_cl!$F$6:$F$1005,$C6,OFFSET(Cad_cl!$AO$6:$AO$1005,0,AE$5)))),"",IF($C6="","",SUMIF(Cad_cl!$F$6:$F$1005,$C6,OFFSET(Cad_cl!$AO$6:$AO$1005,0,AE$5))))</f>
        <v>50000</v>
      </c>
      <c r="AF6" s="87"/>
      <c r="AG6" s="87">
        <f ca="1">IF($C6="","",SUMIF(Cad_cl!$F$6:$F$1005,$C6,OFFSET(Cad_cl!$BC$6:$BC$1005,0,AG$5)))</f>
        <v>0</v>
      </c>
      <c r="AH6" s="87">
        <f ca="1">IF($C6="","",SUMIF(Cad_cl!$F$6:$F$1005,$C6,OFFSET(Cad_cl!$BC$6:$BC$1005,0,AH$5)))</f>
        <v>30000</v>
      </c>
      <c r="AI6" s="87">
        <f ca="1">IF($C6="","",SUMIF(Cad_cl!$F$6:$F$1005,$C6,OFFSET(Cad_cl!$BC$6:$BC$1005,0,AI$5)))</f>
        <v>0</v>
      </c>
      <c r="AJ6" s="87">
        <f ca="1">IF($C6="","",SUMIF(Cad_cl!$F$6:$F$1005,$C6,OFFSET(Cad_cl!$BC$6:$BC$1005,0,AJ$5)))</f>
        <v>0</v>
      </c>
      <c r="AK6" s="87">
        <f ca="1">IF($C6="","",SUMIF(Cad_cl!$F$6:$F$1005,$C6,OFFSET(Cad_cl!$BC$6:$BC$1005,0,AK$5)))</f>
        <v>0</v>
      </c>
      <c r="AL6" s="87">
        <f ca="1">IF($C6="","",SUMIF(Cad_cl!$F$6:$F$1005,$C6,OFFSET(Cad_cl!$BC$6:$BC$1005,0,AL$5)))</f>
        <v>0</v>
      </c>
      <c r="AM6" s="87">
        <f ca="1">IF($C6="","",SUMIF(Cad_cl!$F$6:$F$1005,$C6,OFFSET(Cad_cl!$BC$6:$BC$1005,0,AM$5)))</f>
        <v>0</v>
      </c>
      <c r="AN6" s="87">
        <f ca="1">IF($C6="","",SUMIF(Cad_cl!$F$6:$F$1005,$C6,OFFSET(Cad_cl!$BC$6:$BC$1005,0,AN$5)))</f>
        <v>0</v>
      </c>
      <c r="AO6" s="87">
        <f ca="1">IF($C6="","",SUMIF(Cad_cl!$F$6:$F$1005,$C6,OFFSET(Cad_cl!$BC$6:$BC$1005,0,AO$5)))</f>
        <v>0</v>
      </c>
      <c r="AP6" s="87">
        <f ca="1">IF($C6="","",SUMIF(Cad_cl!$F$6:$F$1005,$C6,OFFSET(Cad_cl!$BC$6:$BC$1005,0,AP$5)))</f>
        <v>0</v>
      </c>
      <c r="AQ6" s="87">
        <f ca="1">IF($C6="","",SUMIF(Cad_cl!$F$6:$F$1005,$C6,OFFSET(Cad_cl!$BC$6:$BC$1005,0,AQ$5)))</f>
        <v>0</v>
      </c>
      <c r="AR6" s="87">
        <f ca="1">IF($C6="","",SUMIF(Cad_cl!$F$6:$F$1005,$C6,OFFSET(Cad_cl!$BC$6:$BC$1005,0,AR$5)))</f>
        <v>0</v>
      </c>
      <c r="AS6" s="87">
        <f ca="1">SUM(AG6:AR6)</f>
        <v>30000</v>
      </c>
      <c r="AT6" s="87"/>
      <c r="AU6" s="87">
        <f ca="1">IF(ISERR(IF($C6="","",SUMIFS(OFFSET(Cad_cl!$AO$6:$AO$1005,0,AU$5),Cad_cl!$F$6:$F$1005,$C6,Cad_cl!$I$6:$I$1005,Re_lo!$E$5))),"",IF($C6="","",SUMIFS(OFFSET(Cad_cl!$AO$6:$AO$1005,0,AU$5),Cad_cl!$F$6:$F$1005,$C6,Cad_cl!$I$6:$I$1005,Re_lo!$E$5)))</f>
        <v>0</v>
      </c>
      <c r="AV6" s="87">
        <f ca="1">IF(ISERR(IF($C6="","",SUMIFS(OFFSET(Cad_cl!$AO$6:$AO$1005,0,AV$5),Cad_cl!$F$6:$F$1005,$C6,Cad_cl!$I$6:$I$1005,Re_lo!$E$5))),"",IF($C6="","",SUMIFS(OFFSET(Cad_cl!$AO$6:$AO$1005,0,AV$5),Cad_cl!$F$6:$F$1005,$C6,Cad_cl!$I$6:$I$1005,Re_lo!$E$5)))</f>
        <v>0</v>
      </c>
      <c r="AW6" s="87">
        <f ca="1">IF(ISERR(IF($C6="","",SUMIFS(OFFSET(Cad_cl!$AO$6:$AO$1005,0,AW$5),Cad_cl!$F$6:$F$1005,$C6,Cad_cl!$I$6:$I$1005,Re_lo!$E$5))),"",IF($C6="","",SUMIFS(OFFSET(Cad_cl!$AO$6:$AO$1005,0,AW$5),Cad_cl!$F$6:$F$1005,$C6,Cad_cl!$I$6:$I$1005,Re_lo!$E$5)))</f>
        <v>0</v>
      </c>
      <c r="AX6" s="87">
        <f ca="1">IF(ISERR(IF($C6="","",SUMIFS(OFFSET(Cad_cl!$AO$6:$AO$1005,0,AX$5),Cad_cl!$F$6:$F$1005,$C6,Cad_cl!$I$6:$I$1005,Re_lo!$E$5))),"",IF($C6="","",SUMIFS(OFFSET(Cad_cl!$AO$6:$AO$1005,0,AX$5),Cad_cl!$F$6:$F$1005,$C6,Cad_cl!$I$6:$I$1005,Re_lo!$E$5)))</f>
        <v>0</v>
      </c>
      <c r="AY6" s="87">
        <f ca="1">IF(ISERR(IF($C6="","",SUMIFS(OFFSET(Cad_cl!$AO$6:$AO$1005,0,AY$5),Cad_cl!$F$6:$F$1005,$C6,Cad_cl!$I$6:$I$1005,Re_lo!$E$5))),"",IF($C6="","",SUMIFS(OFFSET(Cad_cl!$AO$6:$AO$1005,0,AY$5),Cad_cl!$F$6:$F$1005,$C6,Cad_cl!$I$6:$I$1005,Re_lo!$E$5)))</f>
        <v>0</v>
      </c>
      <c r="AZ6" s="87">
        <f ca="1">IF(ISERR(IF($C6="","",SUMIFS(OFFSET(Cad_cl!$AO$6:$AO$1005,0,AZ$5),Cad_cl!$F$6:$F$1005,$C6,Cad_cl!$I$6:$I$1005,Re_lo!$E$5))),"",IF($C6="","",SUMIFS(OFFSET(Cad_cl!$AO$6:$AO$1005,0,AZ$5),Cad_cl!$F$6:$F$1005,$C6,Cad_cl!$I$6:$I$1005,Re_lo!$E$5)))</f>
        <v>0</v>
      </c>
      <c r="BA6" s="87">
        <f ca="1">IF(ISERR(IF($C6="","",SUMIFS(OFFSET(Cad_cl!$AO$6:$AO$1005,0,BA$5),Cad_cl!$F$6:$F$1005,$C6,Cad_cl!$I$6:$I$1005,Re_lo!$E$5))),"",IF($C6="","",SUMIFS(OFFSET(Cad_cl!$AO$6:$AO$1005,0,BA$5),Cad_cl!$F$6:$F$1005,$C6,Cad_cl!$I$6:$I$1005,Re_lo!$E$5)))</f>
        <v>0</v>
      </c>
      <c r="BB6" s="87">
        <f ca="1">IF(ISERR(IF($C6="","",SUMIFS(OFFSET(Cad_cl!$AO$6:$AO$1005,0,BB$5),Cad_cl!$F$6:$F$1005,$C6,Cad_cl!$I$6:$I$1005,Re_lo!$E$5))),"",IF($C6="","",SUMIFS(OFFSET(Cad_cl!$AO$6:$AO$1005,0,BB$5),Cad_cl!$F$6:$F$1005,$C6,Cad_cl!$I$6:$I$1005,Re_lo!$E$5)))</f>
        <v>0</v>
      </c>
      <c r="BC6" s="87">
        <f ca="1">IF(ISERR(IF($C6="","",SUMIFS(OFFSET(Cad_cl!$AO$6:$AO$1005,0,BC$5),Cad_cl!$F$6:$F$1005,$C6,Cad_cl!$I$6:$I$1005,Re_lo!$E$5))),"",IF($C6="","",SUMIFS(OFFSET(Cad_cl!$AO$6:$AO$1005,0,BC$5),Cad_cl!$F$6:$F$1005,$C6,Cad_cl!$I$6:$I$1005,Re_lo!$E$5)))</f>
        <v>0</v>
      </c>
      <c r="BD6" s="87">
        <f ca="1">IF(ISERR(IF($C6="","",SUMIFS(OFFSET(Cad_cl!$AO$6:$AO$1005,0,BD$5),Cad_cl!$F$6:$F$1005,$C6,Cad_cl!$I$6:$I$1005,Re_lo!$E$5))),"",IF($C6="","",SUMIFS(OFFSET(Cad_cl!$AO$6:$AO$1005,0,BD$5),Cad_cl!$F$6:$F$1005,$C6,Cad_cl!$I$6:$I$1005,Re_lo!$E$5)))</f>
        <v>0</v>
      </c>
      <c r="BE6" s="87">
        <f ca="1">IF(ISERR(IF($C6="","",SUMIFS(OFFSET(Cad_cl!$AO$6:$AO$1005,0,BE$5),Cad_cl!$F$6:$F$1005,$C6,Cad_cl!$I$6:$I$1005,Re_lo!$E$5))),"",IF($C6="","",SUMIFS(OFFSET(Cad_cl!$AO$6:$AO$1005,0,BE$5),Cad_cl!$F$6:$F$1005,$C6,Cad_cl!$I$6:$I$1005,Re_lo!$E$5)))</f>
        <v>0</v>
      </c>
      <c r="BF6" s="87">
        <f ca="1">IF(ISERR(IF($C6="","",SUMIFS(OFFSET(Cad_cl!$AO$6:$AO$1005,0,BF$5),Cad_cl!$F$6:$F$1005,$C6,Cad_cl!$I$6:$I$1005,Re_lo!$E$5))),"",IF($C6="","",SUMIFS(OFFSET(Cad_cl!$AO$6:$AO$1005,0,BF$5),Cad_cl!$F$6:$F$1005,$C6,Cad_cl!$I$6:$I$1005,Re_lo!$E$5)))</f>
        <v>0</v>
      </c>
      <c r="BG6" s="87">
        <f ca="1">IF(ISERR(IF($C6="","",SUMIFS(OFFSET(Cad_cl!$AO$6:$AO$1005,0,BG$5),Cad_cl!$F$6:$F$1005,$C6,Cad_cl!$I$6:$I$1005,Re_lo!$E$5))),"",IF($C6="","",SUMIFS(OFFSET(Cad_cl!$AO$6:$AO$1005,0,BG$5),Cad_cl!$F$6:$F$1005,$C6,Cad_cl!$I$6:$I$1005,Re_lo!$E$5)))</f>
        <v>0</v>
      </c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</row>
    <row r="7" spans="3:101" ht="30" customHeight="1">
      <c r="C7" s="97" t="s">
        <v>51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>
        <f ca="1">IF(ISERR(IF($C7="","",SUMIF(Cad_cl!$F$6:$F$1005,$C7,OFFSET(Cad_cl!$AO$6:$AO$1005,0,S$5)))),"",IF($C7="","",SUMIF(Cad_cl!$F$6:$F$1005,$C7,OFFSET(Cad_cl!$AO$6:$AO$1005,0,S$5))))</f>
        <v>5700</v>
      </c>
      <c r="T7" s="87">
        <f ca="1">IF(ISERR(IF($C7="","",SUMIF(Cad_cl!$F$6:$F$1005,$C7,OFFSET(Cad_cl!$AO$6:$AO$1005,0,T$5)))),"",IF($C7="","",SUMIF(Cad_cl!$F$6:$F$1005,$C7,OFFSET(Cad_cl!$AO$6:$AO$1005,0,T$5))))</f>
        <v>3000</v>
      </c>
      <c r="U7" s="87">
        <f ca="1">IF(ISERR(IF($C7="","",SUMIF(Cad_cl!$F$6:$F$1005,$C7,OFFSET(Cad_cl!$AO$6:$AO$1005,0,U$5)))),"",IF($C7="","",SUMIF(Cad_cl!$F$6:$F$1005,$C7,OFFSET(Cad_cl!$AO$6:$AO$1005,0,U$5))))</f>
        <v>0</v>
      </c>
      <c r="V7" s="87">
        <f ca="1">IF(ISERR(IF($C7="","",SUMIF(Cad_cl!$F$6:$F$1005,$C7,OFFSET(Cad_cl!$AO$6:$AO$1005,0,V$5)))),"",IF($C7="","",SUMIF(Cad_cl!$F$6:$F$1005,$C7,OFFSET(Cad_cl!$AO$6:$AO$1005,0,V$5))))</f>
        <v>0</v>
      </c>
      <c r="W7" s="87">
        <f ca="1">IF(ISERR(IF($C7="","",SUMIF(Cad_cl!$F$6:$F$1005,$C7,OFFSET(Cad_cl!$AO$6:$AO$1005,0,W$5)))),"",IF($C7="","",SUMIF(Cad_cl!$F$6:$F$1005,$C7,OFFSET(Cad_cl!$AO$6:$AO$1005,0,W$5))))</f>
        <v>70000</v>
      </c>
      <c r="X7" s="87">
        <f ca="1">IF(ISERR(IF($C7="","",SUMIF(Cad_cl!$F$6:$F$1005,$C7,OFFSET(Cad_cl!$AO$6:$AO$1005,0,X$5)))),"",IF($C7="","",SUMIF(Cad_cl!$F$6:$F$1005,$C7,OFFSET(Cad_cl!$AO$6:$AO$1005,0,X$5))))</f>
        <v>0</v>
      </c>
      <c r="Y7" s="87">
        <f ca="1">IF(ISERR(IF($C7="","",SUMIF(Cad_cl!$F$6:$F$1005,$C7,OFFSET(Cad_cl!$AO$6:$AO$1005,0,Y$5)))),"",IF($C7="","",SUMIF(Cad_cl!$F$6:$F$1005,$C7,OFFSET(Cad_cl!$AO$6:$AO$1005,0,Y$5))))</f>
        <v>0</v>
      </c>
      <c r="Z7" s="87">
        <f ca="1">IF(ISERR(IF($C7="","",SUMIF(Cad_cl!$F$6:$F$1005,$C7,OFFSET(Cad_cl!$AO$6:$AO$1005,0,Z$5)))),"",IF($C7="","",SUMIF(Cad_cl!$F$6:$F$1005,$C7,OFFSET(Cad_cl!$AO$6:$AO$1005,0,Z$5))))</f>
        <v>0</v>
      </c>
      <c r="AA7" s="87">
        <f ca="1">IF(ISERR(IF($C7="","",SUMIF(Cad_cl!$F$6:$F$1005,$C7,OFFSET(Cad_cl!$AO$6:$AO$1005,0,AA$5)))),"",IF($C7="","",SUMIF(Cad_cl!$F$6:$F$1005,$C7,OFFSET(Cad_cl!$AO$6:$AO$1005,0,AA$5))))</f>
        <v>0</v>
      </c>
      <c r="AB7" s="87">
        <f ca="1">IF(ISERR(IF($C7="","",SUMIF(Cad_cl!$F$6:$F$1005,$C7,OFFSET(Cad_cl!$AO$6:$AO$1005,0,AB$5)))),"",IF($C7="","",SUMIF(Cad_cl!$F$6:$F$1005,$C7,OFFSET(Cad_cl!$AO$6:$AO$1005,0,AB$5))))</f>
        <v>0</v>
      </c>
      <c r="AC7" s="87">
        <f ca="1">IF(ISERR(IF($C7="","",SUMIF(Cad_cl!$F$6:$F$1005,$C7,OFFSET(Cad_cl!$AO$6:$AO$1005,0,AC$5)))),"",IF($C7="","",SUMIF(Cad_cl!$F$6:$F$1005,$C7,OFFSET(Cad_cl!$AO$6:$AO$1005,0,AC$5))))</f>
        <v>0</v>
      </c>
      <c r="AD7" s="87">
        <f ca="1">IF(ISERR(IF($C7="","",SUMIF(Cad_cl!$F$6:$F$1005,$C7,OFFSET(Cad_cl!$AO$6:$AO$1005,0,AD$5)))),"",IF($C7="","",SUMIF(Cad_cl!$F$6:$F$1005,$C7,OFFSET(Cad_cl!$AO$6:$AO$1005,0,AD$5))))</f>
        <v>0</v>
      </c>
      <c r="AE7" s="87">
        <f ca="1">IF(ISERR(IF($C7="","",SUMIF(Cad_cl!$F$6:$F$1005,$C7,OFFSET(Cad_cl!$AO$6:$AO$1005,0,AE$5)))),"",IF($C7="","",SUMIF(Cad_cl!$F$6:$F$1005,$C7,OFFSET(Cad_cl!$AO$6:$AO$1005,0,AE$5))))</f>
        <v>78700</v>
      </c>
      <c r="AF7" s="87"/>
      <c r="AG7" s="87">
        <f ca="1">IF($C7="","",SUMIF(Cad_cl!$F$6:$F$1005,$C7,OFFSET(Cad_cl!$BC$6:$BC$1005,0,AG$5)))</f>
        <v>0</v>
      </c>
      <c r="AH7" s="87">
        <f ca="1">IF($C7="","",SUMIF(Cad_cl!$F$6:$F$1005,$C7,OFFSET(Cad_cl!$BC$6:$BC$1005,0,AH$5)))</f>
        <v>0</v>
      </c>
      <c r="AI7" s="87">
        <f ca="1">IF($C7="","",SUMIF(Cad_cl!$F$6:$F$1005,$C7,OFFSET(Cad_cl!$BC$6:$BC$1005,0,AI$5)))</f>
        <v>0</v>
      </c>
      <c r="AJ7" s="87">
        <f ca="1">IF($C7="","",SUMIF(Cad_cl!$F$6:$F$1005,$C7,OFFSET(Cad_cl!$BC$6:$BC$1005,0,AJ$5)))</f>
        <v>0</v>
      </c>
      <c r="AK7" s="87">
        <f ca="1">IF($C7="","",SUMIF(Cad_cl!$F$6:$F$1005,$C7,OFFSET(Cad_cl!$BC$6:$BC$1005,0,AK$5)))</f>
        <v>0</v>
      </c>
      <c r="AL7" s="87">
        <f ca="1">IF($C7="","",SUMIF(Cad_cl!$F$6:$F$1005,$C7,OFFSET(Cad_cl!$BC$6:$BC$1005,0,AL$5)))</f>
        <v>0</v>
      </c>
      <c r="AM7" s="87">
        <f ca="1">IF($C7="","",SUMIF(Cad_cl!$F$6:$F$1005,$C7,OFFSET(Cad_cl!$BC$6:$BC$1005,0,AM$5)))</f>
        <v>0</v>
      </c>
      <c r="AN7" s="87">
        <f ca="1">IF($C7="","",SUMIF(Cad_cl!$F$6:$F$1005,$C7,OFFSET(Cad_cl!$BC$6:$BC$1005,0,AN$5)))</f>
        <v>0</v>
      </c>
      <c r="AO7" s="87">
        <f ca="1">IF($C7="","",SUMIF(Cad_cl!$F$6:$F$1005,$C7,OFFSET(Cad_cl!$BC$6:$BC$1005,0,AO$5)))</f>
        <v>0</v>
      </c>
      <c r="AP7" s="87">
        <f ca="1">IF($C7="","",SUMIF(Cad_cl!$F$6:$F$1005,$C7,OFFSET(Cad_cl!$BC$6:$BC$1005,0,AP$5)))</f>
        <v>0</v>
      </c>
      <c r="AQ7" s="87">
        <f ca="1">IF($C7="","",SUMIF(Cad_cl!$F$6:$F$1005,$C7,OFFSET(Cad_cl!$BC$6:$BC$1005,0,AQ$5)))</f>
        <v>0</v>
      </c>
      <c r="AR7" s="87">
        <f ca="1">IF($C7="","",SUMIF(Cad_cl!$F$6:$F$1005,$C7,OFFSET(Cad_cl!$BC$6:$BC$1005,0,AR$5)))</f>
        <v>0</v>
      </c>
      <c r="AS7" s="87">
        <f t="shared" ref="AS7:AS25" ca="1" si="0">SUM(AG7:AR7)</f>
        <v>0</v>
      </c>
      <c r="AT7" s="87"/>
      <c r="AU7" s="87">
        <f ca="1">IF(ISERR(IF($C7="","",SUMIFS(OFFSET(Cad_cl!$AO$6:$AO$1005,0,AU$5),Cad_cl!$F$6:$F$1005,$C7,Cad_cl!$I$6:$I$1005,Re_lo!$E$5))),"",IF($C7="","",SUMIFS(OFFSET(Cad_cl!$AO$6:$AO$1005,0,AU$5),Cad_cl!$F$6:$F$1005,$C7,Cad_cl!$I$6:$I$1005,Re_lo!$E$5)))</f>
        <v>0</v>
      </c>
      <c r="AV7" s="87">
        <f ca="1">IF(ISERR(IF($C7="","",SUMIFS(OFFSET(Cad_cl!$AO$6:$AO$1005,0,AV$5),Cad_cl!$F$6:$F$1005,$C7,Cad_cl!$I$6:$I$1005,Re_lo!$E$5))),"",IF($C7="","",SUMIFS(OFFSET(Cad_cl!$AO$6:$AO$1005,0,AV$5),Cad_cl!$F$6:$F$1005,$C7,Cad_cl!$I$6:$I$1005,Re_lo!$E$5)))</f>
        <v>0</v>
      </c>
      <c r="AW7" s="87">
        <f ca="1">IF(ISERR(IF($C7="","",SUMIFS(OFFSET(Cad_cl!$AO$6:$AO$1005,0,AW$5),Cad_cl!$F$6:$F$1005,$C7,Cad_cl!$I$6:$I$1005,Re_lo!$E$5))),"",IF($C7="","",SUMIFS(OFFSET(Cad_cl!$AO$6:$AO$1005,0,AW$5),Cad_cl!$F$6:$F$1005,$C7,Cad_cl!$I$6:$I$1005,Re_lo!$E$5)))</f>
        <v>0</v>
      </c>
      <c r="AX7" s="87">
        <f ca="1">IF(ISERR(IF($C7="","",SUMIFS(OFFSET(Cad_cl!$AO$6:$AO$1005,0,AX$5),Cad_cl!$F$6:$F$1005,$C7,Cad_cl!$I$6:$I$1005,Re_lo!$E$5))),"",IF($C7="","",SUMIFS(OFFSET(Cad_cl!$AO$6:$AO$1005,0,AX$5),Cad_cl!$F$6:$F$1005,$C7,Cad_cl!$I$6:$I$1005,Re_lo!$E$5)))</f>
        <v>0</v>
      </c>
      <c r="AY7" s="87">
        <f ca="1">IF(ISERR(IF($C7="","",SUMIFS(OFFSET(Cad_cl!$AO$6:$AO$1005,0,AY$5),Cad_cl!$F$6:$F$1005,$C7,Cad_cl!$I$6:$I$1005,Re_lo!$E$5))),"",IF($C7="","",SUMIFS(OFFSET(Cad_cl!$AO$6:$AO$1005,0,AY$5),Cad_cl!$F$6:$F$1005,$C7,Cad_cl!$I$6:$I$1005,Re_lo!$E$5)))</f>
        <v>0</v>
      </c>
      <c r="AZ7" s="87">
        <f ca="1">IF(ISERR(IF($C7="","",SUMIFS(OFFSET(Cad_cl!$AO$6:$AO$1005,0,AZ$5),Cad_cl!$F$6:$F$1005,$C7,Cad_cl!$I$6:$I$1005,Re_lo!$E$5))),"",IF($C7="","",SUMIFS(OFFSET(Cad_cl!$AO$6:$AO$1005,0,AZ$5),Cad_cl!$F$6:$F$1005,$C7,Cad_cl!$I$6:$I$1005,Re_lo!$E$5)))</f>
        <v>0</v>
      </c>
      <c r="BA7" s="87">
        <f ca="1">IF(ISERR(IF($C7="","",SUMIFS(OFFSET(Cad_cl!$AO$6:$AO$1005,0,BA$5),Cad_cl!$F$6:$F$1005,$C7,Cad_cl!$I$6:$I$1005,Re_lo!$E$5))),"",IF($C7="","",SUMIFS(OFFSET(Cad_cl!$AO$6:$AO$1005,0,BA$5),Cad_cl!$F$6:$F$1005,$C7,Cad_cl!$I$6:$I$1005,Re_lo!$E$5)))</f>
        <v>0</v>
      </c>
      <c r="BB7" s="87">
        <f ca="1">IF(ISERR(IF($C7="","",SUMIFS(OFFSET(Cad_cl!$AO$6:$AO$1005,0,BB$5),Cad_cl!$F$6:$F$1005,$C7,Cad_cl!$I$6:$I$1005,Re_lo!$E$5))),"",IF($C7="","",SUMIFS(OFFSET(Cad_cl!$AO$6:$AO$1005,0,BB$5),Cad_cl!$F$6:$F$1005,$C7,Cad_cl!$I$6:$I$1005,Re_lo!$E$5)))</f>
        <v>0</v>
      </c>
      <c r="BC7" s="87">
        <f ca="1">IF(ISERR(IF($C7="","",SUMIFS(OFFSET(Cad_cl!$AO$6:$AO$1005,0,BC$5),Cad_cl!$F$6:$F$1005,$C7,Cad_cl!$I$6:$I$1005,Re_lo!$E$5))),"",IF($C7="","",SUMIFS(OFFSET(Cad_cl!$AO$6:$AO$1005,0,BC$5),Cad_cl!$F$6:$F$1005,$C7,Cad_cl!$I$6:$I$1005,Re_lo!$E$5)))</f>
        <v>0</v>
      </c>
      <c r="BD7" s="87">
        <f ca="1">IF(ISERR(IF($C7="","",SUMIFS(OFFSET(Cad_cl!$AO$6:$AO$1005,0,BD$5),Cad_cl!$F$6:$F$1005,$C7,Cad_cl!$I$6:$I$1005,Re_lo!$E$5))),"",IF($C7="","",SUMIFS(OFFSET(Cad_cl!$AO$6:$AO$1005,0,BD$5),Cad_cl!$F$6:$F$1005,$C7,Cad_cl!$I$6:$I$1005,Re_lo!$E$5)))</f>
        <v>0</v>
      </c>
      <c r="BE7" s="87">
        <f ca="1">IF(ISERR(IF($C7="","",SUMIFS(OFFSET(Cad_cl!$AO$6:$AO$1005,0,BE$5),Cad_cl!$F$6:$F$1005,$C7,Cad_cl!$I$6:$I$1005,Re_lo!$E$5))),"",IF($C7="","",SUMIFS(OFFSET(Cad_cl!$AO$6:$AO$1005,0,BE$5),Cad_cl!$F$6:$F$1005,$C7,Cad_cl!$I$6:$I$1005,Re_lo!$E$5)))</f>
        <v>0</v>
      </c>
      <c r="BF7" s="87">
        <f ca="1">IF(ISERR(IF($C7="","",SUMIFS(OFFSET(Cad_cl!$AO$6:$AO$1005,0,BF$5),Cad_cl!$F$6:$F$1005,$C7,Cad_cl!$I$6:$I$1005,Re_lo!$E$5))),"",IF($C7="","",SUMIFS(OFFSET(Cad_cl!$AO$6:$AO$1005,0,BF$5),Cad_cl!$F$6:$F$1005,$C7,Cad_cl!$I$6:$I$1005,Re_lo!$E$5)))</f>
        <v>0</v>
      </c>
      <c r="BG7" s="87">
        <f ca="1">IF(ISERR(IF($C7="","",SUMIFS(OFFSET(Cad_cl!$AO$6:$AO$1005,0,BG$5),Cad_cl!$F$6:$F$1005,$C7,Cad_cl!$I$6:$I$1005,Re_lo!$E$5))),"",IF($C7="","",SUMIFS(OFFSET(Cad_cl!$AO$6:$AO$1005,0,BG$5),Cad_cl!$F$6:$F$1005,$C7,Cad_cl!$I$6:$I$1005,Re_lo!$E$5)))</f>
        <v>0</v>
      </c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</row>
    <row r="8" spans="3:101" ht="30" customHeight="1">
      <c r="C8" s="97" t="s">
        <v>52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>
        <f ca="1">IF(ISERR(IF($C8="","",SUMIF(Cad_cl!$F$6:$F$1005,$C8,OFFSET(Cad_cl!$AO$6:$AO$1005,0,S$5)))),"",IF($C8="","",SUMIF(Cad_cl!$F$6:$F$1005,$C8,OFFSET(Cad_cl!$AO$6:$AO$1005,0,S$5))))</f>
        <v>0</v>
      </c>
      <c r="T8" s="87">
        <f ca="1">IF(ISERR(IF($C8="","",SUMIF(Cad_cl!$F$6:$F$1005,$C8,OFFSET(Cad_cl!$AO$6:$AO$1005,0,T$5)))),"",IF($C8="","",SUMIF(Cad_cl!$F$6:$F$1005,$C8,OFFSET(Cad_cl!$AO$6:$AO$1005,0,T$5))))</f>
        <v>0</v>
      </c>
      <c r="U8" s="87">
        <f ca="1">IF(ISERR(IF($C8="","",SUMIF(Cad_cl!$F$6:$F$1005,$C8,OFFSET(Cad_cl!$AO$6:$AO$1005,0,U$5)))),"",IF($C8="","",SUMIF(Cad_cl!$F$6:$F$1005,$C8,OFFSET(Cad_cl!$AO$6:$AO$1005,0,U$5))))</f>
        <v>0</v>
      </c>
      <c r="V8" s="87">
        <f ca="1">IF(ISERR(IF($C8="","",SUMIF(Cad_cl!$F$6:$F$1005,$C8,OFFSET(Cad_cl!$AO$6:$AO$1005,0,V$5)))),"",IF($C8="","",SUMIF(Cad_cl!$F$6:$F$1005,$C8,OFFSET(Cad_cl!$AO$6:$AO$1005,0,V$5))))</f>
        <v>0</v>
      </c>
      <c r="W8" s="87">
        <f ca="1">IF(ISERR(IF($C8="","",SUMIF(Cad_cl!$F$6:$F$1005,$C8,OFFSET(Cad_cl!$AO$6:$AO$1005,0,W$5)))),"",IF($C8="","",SUMIF(Cad_cl!$F$6:$F$1005,$C8,OFFSET(Cad_cl!$AO$6:$AO$1005,0,W$5))))</f>
        <v>17000</v>
      </c>
      <c r="X8" s="87">
        <f ca="1">IF(ISERR(IF($C8="","",SUMIF(Cad_cl!$F$6:$F$1005,$C8,OFFSET(Cad_cl!$AO$6:$AO$1005,0,X$5)))),"",IF($C8="","",SUMIF(Cad_cl!$F$6:$F$1005,$C8,OFFSET(Cad_cl!$AO$6:$AO$1005,0,X$5))))</f>
        <v>90000</v>
      </c>
      <c r="Y8" s="87">
        <f ca="1">IF(ISERR(IF($C8="","",SUMIF(Cad_cl!$F$6:$F$1005,$C8,OFFSET(Cad_cl!$AO$6:$AO$1005,0,Y$5)))),"",IF($C8="","",SUMIF(Cad_cl!$F$6:$F$1005,$C8,OFFSET(Cad_cl!$AO$6:$AO$1005,0,Y$5))))</f>
        <v>0</v>
      </c>
      <c r="Z8" s="87">
        <f ca="1">IF(ISERR(IF($C8="","",SUMIF(Cad_cl!$F$6:$F$1005,$C8,OFFSET(Cad_cl!$AO$6:$AO$1005,0,Z$5)))),"",IF($C8="","",SUMIF(Cad_cl!$F$6:$F$1005,$C8,OFFSET(Cad_cl!$AO$6:$AO$1005,0,Z$5))))</f>
        <v>0</v>
      </c>
      <c r="AA8" s="87">
        <f ca="1">IF(ISERR(IF($C8="","",SUMIF(Cad_cl!$F$6:$F$1005,$C8,OFFSET(Cad_cl!$AO$6:$AO$1005,0,AA$5)))),"",IF($C8="","",SUMIF(Cad_cl!$F$6:$F$1005,$C8,OFFSET(Cad_cl!$AO$6:$AO$1005,0,AA$5))))</f>
        <v>0</v>
      </c>
      <c r="AB8" s="87">
        <f ca="1">IF(ISERR(IF($C8="","",SUMIF(Cad_cl!$F$6:$F$1005,$C8,OFFSET(Cad_cl!$AO$6:$AO$1005,0,AB$5)))),"",IF($C8="","",SUMIF(Cad_cl!$F$6:$F$1005,$C8,OFFSET(Cad_cl!$AO$6:$AO$1005,0,AB$5))))</f>
        <v>0</v>
      </c>
      <c r="AC8" s="87">
        <f ca="1">IF(ISERR(IF($C8="","",SUMIF(Cad_cl!$F$6:$F$1005,$C8,OFFSET(Cad_cl!$AO$6:$AO$1005,0,AC$5)))),"",IF($C8="","",SUMIF(Cad_cl!$F$6:$F$1005,$C8,OFFSET(Cad_cl!$AO$6:$AO$1005,0,AC$5))))</f>
        <v>0</v>
      </c>
      <c r="AD8" s="87">
        <f ca="1">IF(ISERR(IF($C8="","",SUMIF(Cad_cl!$F$6:$F$1005,$C8,OFFSET(Cad_cl!$AO$6:$AO$1005,0,AD$5)))),"",IF($C8="","",SUMIF(Cad_cl!$F$6:$F$1005,$C8,OFFSET(Cad_cl!$AO$6:$AO$1005,0,AD$5))))</f>
        <v>0</v>
      </c>
      <c r="AE8" s="87">
        <f ca="1">IF(ISERR(IF($C8="","",SUMIF(Cad_cl!$F$6:$F$1005,$C8,OFFSET(Cad_cl!$AO$6:$AO$1005,0,AE$5)))),"",IF($C8="","",SUMIF(Cad_cl!$F$6:$F$1005,$C8,OFFSET(Cad_cl!$AO$6:$AO$1005,0,AE$5))))</f>
        <v>107000</v>
      </c>
      <c r="AF8" s="87"/>
      <c r="AG8" s="87">
        <f ca="1">IF($C8="","",SUMIF(Cad_cl!$F$6:$F$1005,$C8,OFFSET(Cad_cl!$BC$6:$BC$1005,0,AG$5)))</f>
        <v>0</v>
      </c>
      <c r="AH8" s="87">
        <f ca="1">IF($C8="","",SUMIF(Cad_cl!$F$6:$F$1005,$C8,OFFSET(Cad_cl!$BC$6:$BC$1005,0,AH$5)))</f>
        <v>0</v>
      </c>
      <c r="AI8" s="87">
        <f ca="1">IF($C8="","",SUMIF(Cad_cl!$F$6:$F$1005,$C8,OFFSET(Cad_cl!$BC$6:$BC$1005,0,AI$5)))</f>
        <v>0</v>
      </c>
      <c r="AJ8" s="87">
        <f ca="1">IF($C8="","",SUMIF(Cad_cl!$F$6:$F$1005,$C8,OFFSET(Cad_cl!$BC$6:$BC$1005,0,AJ$5)))</f>
        <v>0</v>
      </c>
      <c r="AK8" s="87">
        <f ca="1">IF($C8="","",SUMIF(Cad_cl!$F$6:$F$1005,$C8,OFFSET(Cad_cl!$BC$6:$BC$1005,0,AK$5)))</f>
        <v>0</v>
      </c>
      <c r="AL8" s="87">
        <f ca="1">IF($C8="","",SUMIF(Cad_cl!$F$6:$F$1005,$C8,OFFSET(Cad_cl!$BC$6:$BC$1005,0,AL$5)))</f>
        <v>0</v>
      </c>
      <c r="AM8" s="87">
        <f ca="1">IF($C8="","",SUMIF(Cad_cl!$F$6:$F$1005,$C8,OFFSET(Cad_cl!$BC$6:$BC$1005,0,AM$5)))</f>
        <v>0</v>
      </c>
      <c r="AN8" s="87">
        <f ca="1">IF($C8="","",SUMIF(Cad_cl!$F$6:$F$1005,$C8,OFFSET(Cad_cl!$BC$6:$BC$1005,0,AN$5)))</f>
        <v>0</v>
      </c>
      <c r="AO8" s="87">
        <f ca="1">IF($C8="","",SUMIF(Cad_cl!$F$6:$F$1005,$C8,OFFSET(Cad_cl!$BC$6:$BC$1005,0,AO$5)))</f>
        <v>0</v>
      </c>
      <c r="AP8" s="87">
        <f ca="1">IF($C8="","",SUMIF(Cad_cl!$F$6:$F$1005,$C8,OFFSET(Cad_cl!$BC$6:$BC$1005,0,AP$5)))</f>
        <v>0</v>
      </c>
      <c r="AQ8" s="87">
        <f ca="1">IF($C8="","",SUMIF(Cad_cl!$F$6:$F$1005,$C8,OFFSET(Cad_cl!$BC$6:$BC$1005,0,AQ$5)))</f>
        <v>0</v>
      </c>
      <c r="AR8" s="87">
        <f ca="1">IF($C8="","",SUMIF(Cad_cl!$F$6:$F$1005,$C8,OFFSET(Cad_cl!$BC$6:$BC$1005,0,AR$5)))</f>
        <v>0</v>
      </c>
      <c r="AS8" s="87">
        <f t="shared" ca="1" si="0"/>
        <v>0</v>
      </c>
      <c r="AT8" s="87"/>
      <c r="AU8" s="87">
        <f ca="1">IF(ISERR(IF($C8="","",SUMIFS(OFFSET(Cad_cl!$AO$6:$AO$1005,0,AU$5),Cad_cl!$F$6:$F$1005,$C8,Cad_cl!$I$6:$I$1005,Re_lo!$E$5))),"",IF($C8="","",SUMIFS(OFFSET(Cad_cl!$AO$6:$AO$1005,0,AU$5),Cad_cl!$F$6:$F$1005,$C8,Cad_cl!$I$6:$I$1005,Re_lo!$E$5)))</f>
        <v>0</v>
      </c>
      <c r="AV8" s="87">
        <f ca="1">IF(ISERR(IF($C8="","",SUMIFS(OFFSET(Cad_cl!$AO$6:$AO$1005,0,AV$5),Cad_cl!$F$6:$F$1005,$C8,Cad_cl!$I$6:$I$1005,Re_lo!$E$5))),"",IF($C8="","",SUMIFS(OFFSET(Cad_cl!$AO$6:$AO$1005,0,AV$5),Cad_cl!$F$6:$F$1005,$C8,Cad_cl!$I$6:$I$1005,Re_lo!$E$5)))</f>
        <v>0</v>
      </c>
      <c r="AW8" s="87">
        <f ca="1">IF(ISERR(IF($C8="","",SUMIFS(OFFSET(Cad_cl!$AO$6:$AO$1005,0,AW$5),Cad_cl!$F$6:$F$1005,$C8,Cad_cl!$I$6:$I$1005,Re_lo!$E$5))),"",IF($C8="","",SUMIFS(OFFSET(Cad_cl!$AO$6:$AO$1005,0,AW$5),Cad_cl!$F$6:$F$1005,$C8,Cad_cl!$I$6:$I$1005,Re_lo!$E$5)))</f>
        <v>0</v>
      </c>
      <c r="AX8" s="87">
        <f ca="1">IF(ISERR(IF($C8="","",SUMIFS(OFFSET(Cad_cl!$AO$6:$AO$1005,0,AX$5),Cad_cl!$F$6:$F$1005,$C8,Cad_cl!$I$6:$I$1005,Re_lo!$E$5))),"",IF($C8="","",SUMIFS(OFFSET(Cad_cl!$AO$6:$AO$1005,0,AX$5),Cad_cl!$F$6:$F$1005,$C8,Cad_cl!$I$6:$I$1005,Re_lo!$E$5)))</f>
        <v>0</v>
      </c>
      <c r="AY8" s="87">
        <f ca="1">IF(ISERR(IF($C8="","",SUMIFS(OFFSET(Cad_cl!$AO$6:$AO$1005,0,AY$5),Cad_cl!$F$6:$F$1005,$C8,Cad_cl!$I$6:$I$1005,Re_lo!$E$5))),"",IF($C8="","",SUMIFS(OFFSET(Cad_cl!$AO$6:$AO$1005,0,AY$5),Cad_cl!$F$6:$F$1005,$C8,Cad_cl!$I$6:$I$1005,Re_lo!$E$5)))</f>
        <v>0</v>
      </c>
      <c r="AZ8" s="87">
        <f ca="1">IF(ISERR(IF($C8="","",SUMIFS(OFFSET(Cad_cl!$AO$6:$AO$1005,0,AZ$5),Cad_cl!$F$6:$F$1005,$C8,Cad_cl!$I$6:$I$1005,Re_lo!$E$5))),"",IF($C8="","",SUMIFS(OFFSET(Cad_cl!$AO$6:$AO$1005,0,AZ$5),Cad_cl!$F$6:$F$1005,$C8,Cad_cl!$I$6:$I$1005,Re_lo!$E$5)))</f>
        <v>0</v>
      </c>
      <c r="BA8" s="87">
        <f ca="1">IF(ISERR(IF($C8="","",SUMIFS(OFFSET(Cad_cl!$AO$6:$AO$1005,0,BA$5),Cad_cl!$F$6:$F$1005,$C8,Cad_cl!$I$6:$I$1005,Re_lo!$E$5))),"",IF($C8="","",SUMIFS(OFFSET(Cad_cl!$AO$6:$AO$1005,0,BA$5),Cad_cl!$F$6:$F$1005,$C8,Cad_cl!$I$6:$I$1005,Re_lo!$E$5)))</f>
        <v>0</v>
      </c>
      <c r="BB8" s="87">
        <f ca="1">IF(ISERR(IF($C8="","",SUMIFS(OFFSET(Cad_cl!$AO$6:$AO$1005,0,BB$5),Cad_cl!$F$6:$F$1005,$C8,Cad_cl!$I$6:$I$1005,Re_lo!$E$5))),"",IF($C8="","",SUMIFS(OFFSET(Cad_cl!$AO$6:$AO$1005,0,BB$5),Cad_cl!$F$6:$F$1005,$C8,Cad_cl!$I$6:$I$1005,Re_lo!$E$5)))</f>
        <v>0</v>
      </c>
      <c r="BC8" s="87">
        <f ca="1">IF(ISERR(IF($C8="","",SUMIFS(OFFSET(Cad_cl!$AO$6:$AO$1005,0,BC$5),Cad_cl!$F$6:$F$1005,$C8,Cad_cl!$I$6:$I$1005,Re_lo!$E$5))),"",IF($C8="","",SUMIFS(OFFSET(Cad_cl!$AO$6:$AO$1005,0,BC$5),Cad_cl!$F$6:$F$1005,$C8,Cad_cl!$I$6:$I$1005,Re_lo!$E$5)))</f>
        <v>0</v>
      </c>
      <c r="BD8" s="87">
        <f ca="1">IF(ISERR(IF($C8="","",SUMIFS(OFFSET(Cad_cl!$AO$6:$AO$1005,0,BD$5),Cad_cl!$F$6:$F$1005,$C8,Cad_cl!$I$6:$I$1005,Re_lo!$E$5))),"",IF($C8="","",SUMIFS(OFFSET(Cad_cl!$AO$6:$AO$1005,0,BD$5),Cad_cl!$F$6:$F$1005,$C8,Cad_cl!$I$6:$I$1005,Re_lo!$E$5)))</f>
        <v>0</v>
      </c>
      <c r="BE8" s="87">
        <f ca="1">IF(ISERR(IF($C8="","",SUMIFS(OFFSET(Cad_cl!$AO$6:$AO$1005,0,BE$5),Cad_cl!$F$6:$F$1005,$C8,Cad_cl!$I$6:$I$1005,Re_lo!$E$5))),"",IF($C8="","",SUMIFS(OFFSET(Cad_cl!$AO$6:$AO$1005,0,BE$5),Cad_cl!$F$6:$F$1005,$C8,Cad_cl!$I$6:$I$1005,Re_lo!$E$5)))</f>
        <v>0</v>
      </c>
      <c r="BF8" s="87">
        <f ca="1">IF(ISERR(IF($C8="","",SUMIFS(OFFSET(Cad_cl!$AO$6:$AO$1005,0,BF$5),Cad_cl!$F$6:$F$1005,$C8,Cad_cl!$I$6:$I$1005,Re_lo!$E$5))),"",IF($C8="","",SUMIFS(OFFSET(Cad_cl!$AO$6:$AO$1005,0,BF$5),Cad_cl!$F$6:$F$1005,$C8,Cad_cl!$I$6:$I$1005,Re_lo!$E$5)))</f>
        <v>0</v>
      </c>
      <c r="BG8" s="87">
        <f ca="1">IF(ISERR(IF($C8="","",SUMIFS(OFFSET(Cad_cl!$AO$6:$AO$1005,0,BG$5),Cad_cl!$F$6:$F$1005,$C8,Cad_cl!$I$6:$I$1005,Re_lo!$E$5))),"",IF($C8="","",SUMIFS(OFFSET(Cad_cl!$AO$6:$AO$1005,0,BG$5),Cad_cl!$F$6:$F$1005,$C8,Cad_cl!$I$6:$I$1005,Re_lo!$E$5)))</f>
        <v>0</v>
      </c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</row>
    <row r="9" spans="3:101" ht="30" customHeight="1">
      <c r="C9" s="97" t="s">
        <v>53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>
        <f ca="1">IF(ISERR(IF($C9="","",SUMIF(Cad_cl!$F$6:$F$1005,$C9,OFFSET(Cad_cl!$AO$6:$AO$1005,0,S$5)))),"",IF($C9="","",SUMIF(Cad_cl!$F$6:$F$1005,$C9,OFFSET(Cad_cl!$AO$6:$AO$1005,0,S$5))))</f>
        <v>0</v>
      </c>
      <c r="T9" s="87">
        <f ca="1">IF(ISERR(IF($C9="","",SUMIF(Cad_cl!$F$6:$F$1005,$C9,OFFSET(Cad_cl!$AO$6:$AO$1005,0,T$5)))),"",IF($C9="","",SUMIF(Cad_cl!$F$6:$F$1005,$C9,OFFSET(Cad_cl!$AO$6:$AO$1005,0,T$5))))</f>
        <v>0</v>
      </c>
      <c r="U9" s="87">
        <f ca="1">IF(ISERR(IF($C9="","",SUMIF(Cad_cl!$F$6:$F$1005,$C9,OFFSET(Cad_cl!$AO$6:$AO$1005,0,U$5)))),"",IF($C9="","",SUMIF(Cad_cl!$F$6:$F$1005,$C9,OFFSET(Cad_cl!$AO$6:$AO$1005,0,U$5))))</f>
        <v>2300</v>
      </c>
      <c r="V9" s="87">
        <f ca="1">IF(ISERR(IF($C9="","",SUMIF(Cad_cl!$F$6:$F$1005,$C9,OFFSET(Cad_cl!$AO$6:$AO$1005,0,V$5)))),"",IF($C9="","",SUMIF(Cad_cl!$F$6:$F$1005,$C9,OFFSET(Cad_cl!$AO$6:$AO$1005,0,V$5))))</f>
        <v>0</v>
      </c>
      <c r="W9" s="87">
        <f ca="1">IF(ISERR(IF($C9="","",SUMIF(Cad_cl!$F$6:$F$1005,$C9,OFFSET(Cad_cl!$AO$6:$AO$1005,0,W$5)))),"",IF($C9="","",SUMIF(Cad_cl!$F$6:$F$1005,$C9,OFFSET(Cad_cl!$AO$6:$AO$1005,0,W$5))))</f>
        <v>0</v>
      </c>
      <c r="X9" s="87">
        <f ca="1">IF(ISERR(IF($C9="","",SUMIF(Cad_cl!$F$6:$F$1005,$C9,OFFSET(Cad_cl!$AO$6:$AO$1005,0,X$5)))),"",IF($C9="","",SUMIF(Cad_cl!$F$6:$F$1005,$C9,OFFSET(Cad_cl!$AO$6:$AO$1005,0,X$5))))</f>
        <v>0</v>
      </c>
      <c r="Y9" s="87">
        <f ca="1">IF(ISERR(IF($C9="","",SUMIF(Cad_cl!$F$6:$F$1005,$C9,OFFSET(Cad_cl!$AO$6:$AO$1005,0,Y$5)))),"",IF($C9="","",SUMIF(Cad_cl!$F$6:$F$1005,$C9,OFFSET(Cad_cl!$AO$6:$AO$1005,0,Y$5))))</f>
        <v>0</v>
      </c>
      <c r="Z9" s="87">
        <f ca="1">IF(ISERR(IF($C9="","",SUMIF(Cad_cl!$F$6:$F$1005,$C9,OFFSET(Cad_cl!$AO$6:$AO$1005,0,Z$5)))),"",IF($C9="","",SUMIF(Cad_cl!$F$6:$F$1005,$C9,OFFSET(Cad_cl!$AO$6:$AO$1005,0,Z$5))))</f>
        <v>0</v>
      </c>
      <c r="AA9" s="87">
        <f ca="1">IF(ISERR(IF($C9="","",SUMIF(Cad_cl!$F$6:$F$1005,$C9,OFFSET(Cad_cl!$AO$6:$AO$1005,0,AA$5)))),"",IF($C9="","",SUMIF(Cad_cl!$F$6:$F$1005,$C9,OFFSET(Cad_cl!$AO$6:$AO$1005,0,AA$5))))</f>
        <v>0</v>
      </c>
      <c r="AB9" s="87">
        <f ca="1">IF(ISERR(IF($C9="","",SUMIF(Cad_cl!$F$6:$F$1005,$C9,OFFSET(Cad_cl!$AO$6:$AO$1005,0,AB$5)))),"",IF($C9="","",SUMIF(Cad_cl!$F$6:$F$1005,$C9,OFFSET(Cad_cl!$AO$6:$AO$1005,0,AB$5))))</f>
        <v>0</v>
      </c>
      <c r="AC9" s="87">
        <f ca="1">IF(ISERR(IF($C9="","",SUMIF(Cad_cl!$F$6:$F$1005,$C9,OFFSET(Cad_cl!$AO$6:$AO$1005,0,AC$5)))),"",IF($C9="","",SUMIF(Cad_cl!$F$6:$F$1005,$C9,OFFSET(Cad_cl!$AO$6:$AO$1005,0,AC$5))))</f>
        <v>0</v>
      </c>
      <c r="AD9" s="87">
        <f ca="1">IF(ISERR(IF($C9="","",SUMIF(Cad_cl!$F$6:$F$1005,$C9,OFFSET(Cad_cl!$AO$6:$AO$1005,0,AD$5)))),"",IF($C9="","",SUMIF(Cad_cl!$F$6:$F$1005,$C9,OFFSET(Cad_cl!$AO$6:$AO$1005,0,AD$5))))</f>
        <v>0</v>
      </c>
      <c r="AE9" s="87">
        <f ca="1">IF(ISERR(IF($C9="","",SUMIF(Cad_cl!$F$6:$F$1005,$C9,OFFSET(Cad_cl!$AO$6:$AO$1005,0,AE$5)))),"",IF($C9="","",SUMIF(Cad_cl!$F$6:$F$1005,$C9,OFFSET(Cad_cl!$AO$6:$AO$1005,0,AE$5))))</f>
        <v>2300</v>
      </c>
      <c r="AF9" s="87"/>
      <c r="AG9" s="87">
        <f ca="1">IF($C9="","",SUMIF(Cad_cl!$F$6:$F$1005,$C9,OFFSET(Cad_cl!$BC$6:$BC$1005,0,AG$5)))</f>
        <v>0</v>
      </c>
      <c r="AH9" s="87">
        <f ca="1">IF($C9="","",SUMIF(Cad_cl!$F$6:$F$1005,$C9,OFFSET(Cad_cl!$BC$6:$BC$1005,0,AH$5)))</f>
        <v>0</v>
      </c>
      <c r="AI9" s="87">
        <f ca="1">IF($C9="","",SUMIF(Cad_cl!$F$6:$F$1005,$C9,OFFSET(Cad_cl!$BC$6:$BC$1005,0,AI$5)))</f>
        <v>0</v>
      </c>
      <c r="AJ9" s="87">
        <f ca="1">IF($C9="","",SUMIF(Cad_cl!$F$6:$F$1005,$C9,OFFSET(Cad_cl!$BC$6:$BC$1005,0,AJ$5)))</f>
        <v>0</v>
      </c>
      <c r="AK9" s="87">
        <f ca="1">IF($C9="","",SUMIF(Cad_cl!$F$6:$F$1005,$C9,OFFSET(Cad_cl!$BC$6:$BC$1005,0,AK$5)))</f>
        <v>0</v>
      </c>
      <c r="AL9" s="87">
        <f ca="1">IF($C9="","",SUMIF(Cad_cl!$F$6:$F$1005,$C9,OFFSET(Cad_cl!$BC$6:$BC$1005,0,AL$5)))</f>
        <v>0</v>
      </c>
      <c r="AM9" s="87">
        <f ca="1">IF($C9="","",SUMIF(Cad_cl!$F$6:$F$1005,$C9,OFFSET(Cad_cl!$BC$6:$BC$1005,0,AM$5)))</f>
        <v>0</v>
      </c>
      <c r="AN9" s="87">
        <f ca="1">IF($C9="","",SUMIF(Cad_cl!$F$6:$F$1005,$C9,OFFSET(Cad_cl!$BC$6:$BC$1005,0,AN$5)))</f>
        <v>0</v>
      </c>
      <c r="AO9" s="87">
        <f ca="1">IF($C9="","",SUMIF(Cad_cl!$F$6:$F$1005,$C9,OFFSET(Cad_cl!$BC$6:$BC$1005,0,AO$5)))</f>
        <v>0</v>
      </c>
      <c r="AP9" s="87">
        <f ca="1">IF($C9="","",SUMIF(Cad_cl!$F$6:$F$1005,$C9,OFFSET(Cad_cl!$BC$6:$BC$1005,0,AP$5)))</f>
        <v>0</v>
      </c>
      <c r="AQ9" s="87">
        <f ca="1">IF($C9="","",SUMIF(Cad_cl!$F$6:$F$1005,$C9,OFFSET(Cad_cl!$BC$6:$BC$1005,0,AQ$5)))</f>
        <v>0</v>
      </c>
      <c r="AR9" s="87">
        <f ca="1">IF($C9="","",SUMIF(Cad_cl!$F$6:$F$1005,$C9,OFFSET(Cad_cl!$BC$6:$BC$1005,0,AR$5)))</f>
        <v>0</v>
      </c>
      <c r="AS9" s="87">
        <f t="shared" ca="1" si="0"/>
        <v>0</v>
      </c>
      <c r="AT9" s="87"/>
      <c r="AU9" s="87">
        <f ca="1">IF(ISERR(IF($C9="","",SUMIFS(OFFSET(Cad_cl!$AO$6:$AO$1005,0,AU$5),Cad_cl!$F$6:$F$1005,$C9,Cad_cl!$I$6:$I$1005,Re_lo!$E$5))),"",IF($C9="","",SUMIFS(OFFSET(Cad_cl!$AO$6:$AO$1005,0,AU$5),Cad_cl!$F$6:$F$1005,$C9,Cad_cl!$I$6:$I$1005,Re_lo!$E$5)))</f>
        <v>0</v>
      </c>
      <c r="AV9" s="87">
        <f ca="1">IF(ISERR(IF($C9="","",SUMIFS(OFFSET(Cad_cl!$AO$6:$AO$1005,0,AV$5),Cad_cl!$F$6:$F$1005,$C9,Cad_cl!$I$6:$I$1005,Re_lo!$E$5))),"",IF($C9="","",SUMIFS(OFFSET(Cad_cl!$AO$6:$AO$1005,0,AV$5),Cad_cl!$F$6:$F$1005,$C9,Cad_cl!$I$6:$I$1005,Re_lo!$E$5)))</f>
        <v>0</v>
      </c>
      <c r="AW9" s="87">
        <f ca="1">IF(ISERR(IF($C9="","",SUMIFS(OFFSET(Cad_cl!$AO$6:$AO$1005,0,AW$5),Cad_cl!$F$6:$F$1005,$C9,Cad_cl!$I$6:$I$1005,Re_lo!$E$5))),"",IF($C9="","",SUMIFS(OFFSET(Cad_cl!$AO$6:$AO$1005,0,AW$5),Cad_cl!$F$6:$F$1005,$C9,Cad_cl!$I$6:$I$1005,Re_lo!$E$5)))</f>
        <v>2300</v>
      </c>
      <c r="AX9" s="87">
        <f ca="1">IF(ISERR(IF($C9="","",SUMIFS(OFFSET(Cad_cl!$AO$6:$AO$1005,0,AX$5),Cad_cl!$F$6:$F$1005,$C9,Cad_cl!$I$6:$I$1005,Re_lo!$E$5))),"",IF($C9="","",SUMIFS(OFFSET(Cad_cl!$AO$6:$AO$1005,0,AX$5),Cad_cl!$F$6:$F$1005,$C9,Cad_cl!$I$6:$I$1005,Re_lo!$E$5)))</f>
        <v>0</v>
      </c>
      <c r="AY9" s="87">
        <f ca="1">IF(ISERR(IF($C9="","",SUMIFS(OFFSET(Cad_cl!$AO$6:$AO$1005,0,AY$5),Cad_cl!$F$6:$F$1005,$C9,Cad_cl!$I$6:$I$1005,Re_lo!$E$5))),"",IF($C9="","",SUMIFS(OFFSET(Cad_cl!$AO$6:$AO$1005,0,AY$5),Cad_cl!$F$6:$F$1005,$C9,Cad_cl!$I$6:$I$1005,Re_lo!$E$5)))</f>
        <v>0</v>
      </c>
      <c r="AZ9" s="87">
        <f ca="1">IF(ISERR(IF($C9="","",SUMIFS(OFFSET(Cad_cl!$AO$6:$AO$1005,0,AZ$5),Cad_cl!$F$6:$F$1005,$C9,Cad_cl!$I$6:$I$1005,Re_lo!$E$5))),"",IF($C9="","",SUMIFS(OFFSET(Cad_cl!$AO$6:$AO$1005,0,AZ$5),Cad_cl!$F$6:$F$1005,$C9,Cad_cl!$I$6:$I$1005,Re_lo!$E$5)))</f>
        <v>0</v>
      </c>
      <c r="BA9" s="87">
        <f ca="1">IF(ISERR(IF($C9="","",SUMIFS(OFFSET(Cad_cl!$AO$6:$AO$1005,0,BA$5),Cad_cl!$F$6:$F$1005,$C9,Cad_cl!$I$6:$I$1005,Re_lo!$E$5))),"",IF($C9="","",SUMIFS(OFFSET(Cad_cl!$AO$6:$AO$1005,0,BA$5),Cad_cl!$F$6:$F$1005,$C9,Cad_cl!$I$6:$I$1005,Re_lo!$E$5)))</f>
        <v>0</v>
      </c>
      <c r="BB9" s="87">
        <f ca="1">IF(ISERR(IF($C9="","",SUMIFS(OFFSET(Cad_cl!$AO$6:$AO$1005,0,BB$5),Cad_cl!$F$6:$F$1005,$C9,Cad_cl!$I$6:$I$1005,Re_lo!$E$5))),"",IF($C9="","",SUMIFS(OFFSET(Cad_cl!$AO$6:$AO$1005,0,BB$5),Cad_cl!$F$6:$F$1005,$C9,Cad_cl!$I$6:$I$1005,Re_lo!$E$5)))</f>
        <v>0</v>
      </c>
      <c r="BC9" s="87">
        <f ca="1">IF(ISERR(IF($C9="","",SUMIFS(OFFSET(Cad_cl!$AO$6:$AO$1005,0,BC$5),Cad_cl!$F$6:$F$1005,$C9,Cad_cl!$I$6:$I$1005,Re_lo!$E$5))),"",IF($C9="","",SUMIFS(OFFSET(Cad_cl!$AO$6:$AO$1005,0,BC$5),Cad_cl!$F$6:$F$1005,$C9,Cad_cl!$I$6:$I$1005,Re_lo!$E$5)))</f>
        <v>0</v>
      </c>
      <c r="BD9" s="87">
        <f ca="1">IF(ISERR(IF($C9="","",SUMIFS(OFFSET(Cad_cl!$AO$6:$AO$1005,0,BD$5),Cad_cl!$F$6:$F$1005,$C9,Cad_cl!$I$6:$I$1005,Re_lo!$E$5))),"",IF($C9="","",SUMIFS(OFFSET(Cad_cl!$AO$6:$AO$1005,0,BD$5),Cad_cl!$F$6:$F$1005,$C9,Cad_cl!$I$6:$I$1005,Re_lo!$E$5)))</f>
        <v>0</v>
      </c>
      <c r="BE9" s="87">
        <f ca="1">IF(ISERR(IF($C9="","",SUMIFS(OFFSET(Cad_cl!$AO$6:$AO$1005,0,BE$5),Cad_cl!$F$6:$F$1005,$C9,Cad_cl!$I$6:$I$1005,Re_lo!$E$5))),"",IF($C9="","",SUMIFS(OFFSET(Cad_cl!$AO$6:$AO$1005,0,BE$5),Cad_cl!$F$6:$F$1005,$C9,Cad_cl!$I$6:$I$1005,Re_lo!$E$5)))</f>
        <v>0</v>
      </c>
      <c r="BF9" s="87">
        <f ca="1">IF(ISERR(IF($C9="","",SUMIFS(OFFSET(Cad_cl!$AO$6:$AO$1005,0,BF$5),Cad_cl!$F$6:$F$1005,$C9,Cad_cl!$I$6:$I$1005,Re_lo!$E$5))),"",IF($C9="","",SUMIFS(OFFSET(Cad_cl!$AO$6:$AO$1005,0,BF$5),Cad_cl!$F$6:$F$1005,$C9,Cad_cl!$I$6:$I$1005,Re_lo!$E$5)))</f>
        <v>0</v>
      </c>
      <c r="BG9" s="87">
        <f ca="1">IF(ISERR(IF($C9="","",SUMIFS(OFFSET(Cad_cl!$AO$6:$AO$1005,0,BG$5),Cad_cl!$F$6:$F$1005,$C9,Cad_cl!$I$6:$I$1005,Re_lo!$E$5))),"",IF($C9="","",SUMIFS(OFFSET(Cad_cl!$AO$6:$AO$1005,0,BG$5),Cad_cl!$F$6:$F$1005,$C9,Cad_cl!$I$6:$I$1005,Re_lo!$E$5)))</f>
        <v>2300</v>
      </c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</row>
    <row r="10" spans="3:101" ht="30" customHeight="1">
      <c r="C10" s="97" t="s">
        <v>54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>
        <f ca="1">IF(ISERR(IF($C10="","",SUMIF(Cad_cl!$F$6:$F$1005,$C10,OFFSET(Cad_cl!$AO$6:$AO$1005,0,S$5)))),"",IF($C10="","",SUMIF(Cad_cl!$F$6:$F$1005,$C10,OFFSET(Cad_cl!$AO$6:$AO$1005,0,S$5))))</f>
        <v>10000</v>
      </c>
      <c r="T10" s="87">
        <f ca="1">IF(ISERR(IF($C10="","",SUMIF(Cad_cl!$F$6:$F$1005,$C10,OFFSET(Cad_cl!$AO$6:$AO$1005,0,T$5)))),"",IF($C10="","",SUMIF(Cad_cl!$F$6:$F$1005,$C10,OFFSET(Cad_cl!$AO$6:$AO$1005,0,T$5))))</f>
        <v>0</v>
      </c>
      <c r="U10" s="87">
        <f ca="1">IF(ISERR(IF($C10="","",SUMIF(Cad_cl!$F$6:$F$1005,$C10,OFFSET(Cad_cl!$AO$6:$AO$1005,0,U$5)))),"",IF($C10="","",SUMIF(Cad_cl!$F$6:$F$1005,$C10,OFFSET(Cad_cl!$AO$6:$AO$1005,0,U$5))))</f>
        <v>0</v>
      </c>
      <c r="V10" s="87">
        <f ca="1">IF(ISERR(IF($C10="","",SUMIF(Cad_cl!$F$6:$F$1005,$C10,OFFSET(Cad_cl!$AO$6:$AO$1005,0,V$5)))),"",IF($C10="","",SUMIF(Cad_cl!$F$6:$F$1005,$C10,OFFSET(Cad_cl!$AO$6:$AO$1005,0,V$5))))</f>
        <v>30000</v>
      </c>
      <c r="W10" s="87">
        <f ca="1">IF(ISERR(IF($C10="","",SUMIF(Cad_cl!$F$6:$F$1005,$C10,OFFSET(Cad_cl!$AO$6:$AO$1005,0,W$5)))),"",IF($C10="","",SUMIF(Cad_cl!$F$6:$F$1005,$C10,OFFSET(Cad_cl!$AO$6:$AO$1005,0,W$5))))</f>
        <v>0</v>
      </c>
      <c r="X10" s="87">
        <f ca="1">IF(ISERR(IF($C10="","",SUMIF(Cad_cl!$F$6:$F$1005,$C10,OFFSET(Cad_cl!$AO$6:$AO$1005,0,X$5)))),"",IF($C10="","",SUMIF(Cad_cl!$F$6:$F$1005,$C10,OFFSET(Cad_cl!$AO$6:$AO$1005,0,X$5))))</f>
        <v>0</v>
      </c>
      <c r="Y10" s="87">
        <f ca="1">IF(ISERR(IF($C10="","",SUMIF(Cad_cl!$F$6:$F$1005,$C10,OFFSET(Cad_cl!$AO$6:$AO$1005,0,Y$5)))),"",IF($C10="","",SUMIF(Cad_cl!$F$6:$F$1005,$C10,OFFSET(Cad_cl!$AO$6:$AO$1005,0,Y$5))))</f>
        <v>0</v>
      </c>
      <c r="Z10" s="87">
        <f ca="1">IF(ISERR(IF($C10="","",SUMIF(Cad_cl!$F$6:$F$1005,$C10,OFFSET(Cad_cl!$AO$6:$AO$1005,0,Z$5)))),"",IF($C10="","",SUMIF(Cad_cl!$F$6:$F$1005,$C10,OFFSET(Cad_cl!$AO$6:$AO$1005,0,Z$5))))</f>
        <v>0</v>
      </c>
      <c r="AA10" s="87">
        <f ca="1">IF(ISERR(IF($C10="","",SUMIF(Cad_cl!$F$6:$F$1005,$C10,OFFSET(Cad_cl!$AO$6:$AO$1005,0,AA$5)))),"",IF($C10="","",SUMIF(Cad_cl!$F$6:$F$1005,$C10,OFFSET(Cad_cl!$AO$6:$AO$1005,0,AA$5))))</f>
        <v>0</v>
      </c>
      <c r="AB10" s="87">
        <f ca="1">IF(ISERR(IF($C10="","",SUMIF(Cad_cl!$F$6:$F$1005,$C10,OFFSET(Cad_cl!$AO$6:$AO$1005,0,AB$5)))),"",IF($C10="","",SUMIF(Cad_cl!$F$6:$F$1005,$C10,OFFSET(Cad_cl!$AO$6:$AO$1005,0,AB$5))))</f>
        <v>0</v>
      </c>
      <c r="AC10" s="87">
        <f ca="1">IF(ISERR(IF($C10="","",SUMIF(Cad_cl!$F$6:$F$1005,$C10,OFFSET(Cad_cl!$AO$6:$AO$1005,0,AC$5)))),"",IF($C10="","",SUMIF(Cad_cl!$F$6:$F$1005,$C10,OFFSET(Cad_cl!$AO$6:$AO$1005,0,AC$5))))</f>
        <v>0</v>
      </c>
      <c r="AD10" s="87">
        <f ca="1">IF(ISERR(IF($C10="","",SUMIF(Cad_cl!$F$6:$F$1005,$C10,OFFSET(Cad_cl!$AO$6:$AO$1005,0,AD$5)))),"",IF($C10="","",SUMIF(Cad_cl!$F$6:$F$1005,$C10,OFFSET(Cad_cl!$AO$6:$AO$1005,0,AD$5))))</f>
        <v>0</v>
      </c>
      <c r="AE10" s="87">
        <f ca="1">IF(ISERR(IF($C10="","",SUMIF(Cad_cl!$F$6:$F$1005,$C10,OFFSET(Cad_cl!$AO$6:$AO$1005,0,AE$5)))),"",IF($C10="","",SUMIF(Cad_cl!$F$6:$F$1005,$C10,OFFSET(Cad_cl!$AO$6:$AO$1005,0,AE$5))))</f>
        <v>40000</v>
      </c>
      <c r="AF10" s="87"/>
      <c r="AG10" s="87">
        <f ca="1">IF($C10="","",SUMIF(Cad_cl!$F$6:$F$1005,$C10,OFFSET(Cad_cl!$BC$6:$BC$1005,0,AG$5)))</f>
        <v>0</v>
      </c>
      <c r="AH10" s="87">
        <f ca="1">IF($C10="","",SUMIF(Cad_cl!$F$6:$F$1005,$C10,OFFSET(Cad_cl!$BC$6:$BC$1005,0,AH$5)))</f>
        <v>17000</v>
      </c>
      <c r="AI10" s="87">
        <f ca="1">IF($C10="","",SUMIF(Cad_cl!$F$6:$F$1005,$C10,OFFSET(Cad_cl!$BC$6:$BC$1005,0,AI$5)))</f>
        <v>0</v>
      </c>
      <c r="AJ10" s="87">
        <f ca="1">IF($C10="","",SUMIF(Cad_cl!$F$6:$F$1005,$C10,OFFSET(Cad_cl!$BC$6:$BC$1005,0,AJ$5)))</f>
        <v>3000</v>
      </c>
      <c r="AK10" s="87">
        <f ca="1">IF($C10="","",SUMIF(Cad_cl!$F$6:$F$1005,$C10,OFFSET(Cad_cl!$BC$6:$BC$1005,0,AK$5)))</f>
        <v>0</v>
      </c>
      <c r="AL10" s="87">
        <f ca="1">IF($C10="","",SUMIF(Cad_cl!$F$6:$F$1005,$C10,OFFSET(Cad_cl!$BC$6:$BC$1005,0,AL$5)))</f>
        <v>0</v>
      </c>
      <c r="AM10" s="87">
        <f ca="1">IF($C10="","",SUMIF(Cad_cl!$F$6:$F$1005,$C10,OFFSET(Cad_cl!$BC$6:$BC$1005,0,AM$5)))</f>
        <v>0</v>
      </c>
      <c r="AN10" s="87">
        <f ca="1">IF($C10="","",SUMIF(Cad_cl!$F$6:$F$1005,$C10,OFFSET(Cad_cl!$BC$6:$BC$1005,0,AN$5)))</f>
        <v>0</v>
      </c>
      <c r="AO10" s="87">
        <f ca="1">IF($C10="","",SUMIF(Cad_cl!$F$6:$F$1005,$C10,OFFSET(Cad_cl!$BC$6:$BC$1005,0,AO$5)))</f>
        <v>0</v>
      </c>
      <c r="AP10" s="87">
        <f ca="1">IF($C10="","",SUMIF(Cad_cl!$F$6:$F$1005,$C10,OFFSET(Cad_cl!$BC$6:$BC$1005,0,AP$5)))</f>
        <v>0</v>
      </c>
      <c r="AQ10" s="87">
        <f ca="1">IF($C10="","",SUMIF(Cad_cl!$F$6:$F$1005,$C10,OFFSET(Cad_cl!$BC$6:$BC$1005,0,AQ$5)))</f>
        <v>0</v>
      </c>
      <c r="AR10" s="87">
        <f ca="1">IF($C10="","",SUMIF(Cad_cl!$F$6:$F$1005,$C10,OFFSET(Cad_cl!$BC$6:$BC$1005,0,AR$5)))</f>
        <v>0</v>
      </c>
      <c r="AS10" s="87">
        <f t="shared" ca="1" si="0"/>
        <v>20000</v>
      </c>
      <c r="AT10" s="87"/>
      <c r="AU10" s="87">
        <f ca="1">IF(ISERR(IF($C10="","",SUMIFS(OFFSET(Cad_cl!$AO$6:$AO$1005,0,AU$5),Cad_cl!$F$6:$F$1005,$C10,Cad_cl!$I$6:$I$1005,Re_lo!$E$5))),"",IF($C10="","",SUMIFS(OFFSET(Cad_cl!$AO$6:$AO$1005,0,AU$5),Cad_cl!$F$6:$F$1005,$C10,Cad_cl!$I$6:$I$1005,Re_lo!$E$5)))</f>
        <v>0</v>
      </c>
      <c r="AV10" s="87">
        <f ca="1">IF(ISERR(IF($C10="","",SUMIFS(OFFSET(Cad_cl!$AO$6:$AO$1005,0,AV$5),Cad_cl!$F$6:$F$1005,$C10,Cad_cl!$I$6:$I$1005,Re_lo!$E$5))),"",IF($C10="","",SUMIFS(OFFSET(Cad_cl!$AO$6:$AO$1005,0,AV$5),Cad_cl!$F$6:$F$1005,$C10,Cad_cl!$I$6:$I$1005,Re_lo!$E$5)))</f>
        <v>0</v>
      </c>
      <c r="AW10" s="87">
        <f ca="1">IF(ISERR(IF($C10="","",SUMIFS(OFFSET(Cad_cl!$AO$6:$AO$1005,0,AW$5),Cad_cl!$F$6:$F$1005,$C10,Cad_cl!$I$6:$I$1005,Re_lo!$E$5))),"",IF($C10="","",SUMIFS(OFFSET(Cad_cl!$AO$6:$AO$1005,0,AW$5),Cad_cl!$F$6:$F$1005,$C10,Cad_cl!$I$6:$I$1005,Re_lo!$E$5)))</f>
        <v>0</v>
      </c>
      <c r="AX10" s="87">
        <f ca="1">IF(ISERR(IF($C10="","",SUMIFS(OFFSET(Cad_cl!$AO$6:$AO$1005,0,AX$5),Cad_cl!$F$6:$F$1005,$C10,Cad_cl!$I$6:$I$1005,Re_lo!$E$5))),"",IF($C10="","",SUMIFS(OFFSET(Cad_cl!$AO$6:$AO$1005,0,AX$5),Cad_cl!$F$6:$F$1005,$C10,Cad_cl!$I$6:$I$1005,Re_lo!$E$5)))</f>
        <v>0</v>
      </c>
      <c r="AY10" s="87">
        <f ca="1">IF(ISERR(IF($C10="","",SUMIFS(OFFSET(Cad_cl!$AO$6:$AO$1005,0,AY$5),Cad_cl!$F$6:$F$1005,$C10,Cad_cl!$I$6:$I$1005,Re_lo!$E$5))),"",IF($C10="","",SUMIFS(OFFSET(Cad_cl!$AO$6:$AO$1005,0,AY$5),Cad_cl!$F$6:$F$1005,$C10,Cad_cl!$I$6:$I$1005,Re_lo!$E$5)))</f>
        <v>0</v>
      </c>
      <c r="AZ10" s="87">
        <f ca="1">IF(ISERR(IF($C10="","",SUMIFS(OFFSET(Cad_cl!$AO$6:$AO$1005,0,AZ$5),Cad_cl!$F$6:$F$1005,$C10,Cad_cl!$I$6:$I$1005,Re_lo!$E$5))),"",IF($C10="","",SUMIFS(OFFSET(Cad_cl!$AO$6:$AO$1005,0,AZ$5),Cad_cl!$F$6:$F$1005,$C10,Cad_cl!$I$6:$I$1005,Re_lo!$E$5)))</f>
        <v>0</v>
      </c>
      <c r="BA10" s="87">
        <f ca="1">IF(ISERR(IF($C10="","",SUMIFS(OFFSET(Cad_cl!$AO$6:$AO$1005,0,BA$5),Cad_cl!$F$6:$F$1005,$C10,Cad_cl!$I$6:$I$1005,Re_lo!$E$5))),"",IF($C10="","",SUMIFS(OFFSET(Cad_cl!$AO$6:$AO$1005,0,BA$5),Cad_cl!$F$6:$F$1005,$C10,Cad_cl!$I$6:$I$1005,Re_lo!$E$5)))</f>
        <v>0</v>
      </c>
      <c r="BB10" s="87">
        <f ca="1">IF(ISERR(IF($C10="","",SUMIFS(OFFSET(Cad_cl!$AO$6:$AO$1005,0,BB$5),Cad_cl!$F$6:$F$1005,$C10,Cad_cl!$I$6:$I$1005,Re_lo!$E$5))),"",IF($C10="","",SUMIFS(OFFSET(Cad_cl!$AO$6:$AO$1005,0,BB$5),Cad_cl!$F$6:$F$1005,$C10,Cad_cl!$I$6:$I$1005,Re_lo!$E$5)))</f>
        <v>0</v>
      </c>
      <c r="BC10" s="87">
        <f ca="1">IF(ISERR(IF($C10="","",SUMIFS(OFFSET(Cad_cl!$AO$6:$AO$1005,0,BC$5),Cad_cl!$F$6:$F$1005,$C10,Cad_cl!$I$6:$I$1005,Re_lo!$E$5))),"",IF($C10="","",SUMIFS(OFFSET(Cad_cl!$AO$6:$AO$1005,0,BC$5),Cad_cl!$F$6:$F$1005,$C10,Cad_cl!$I$6:$I$1005,Re_lo!$E$5)))</f>
        <v>0</v>
      </c>
      <c r="BD10" s="87">
        <f ca="1">IF(ISERR(IF($C10="","",SUMIFS(OFFSET(Cad_cl!$AO$6:$AO$1005,0,BD$5),Cad_cl!$F$6:$F$1005,$C10,Cad_cl!$I$6:$I$1005,Re_lo!$E$5))),"",IF($C10="","",SUMIFS(OFFSET(Cad_cl!$AO$6:$AO$1005,0,BD$5),Cad_cl!$F$6:$F$1005,$C10,Cad_cl!$I$6:$I$1005,Re_lo!$E$5)))</f>
        <v>0</v>
      </c>
      <c r="BE10" s="87">
        <f ca="1">IF(ISERR(IF($C10="","",SUMIFS(OFFSET(Cad_cl!$AO$6:$AO$1005,0,BE$5),Cad_cl!$F$6:$F$1005,$C10,Cad_cl!$I$6:$I$1005,Re_lo!$E$5))),"",IF($C10="","",SUMIFS(OFFSET(Cad_cl!$AO$6:$AO$1005,0,BE$5),Cad_cl!$F$6:$F$1005,$C10,Cad_cl!$I$6:$I$1005,Re_lo!$E$5)))</f>
        <v>0</v>
      </c>
      <c r="BF10" s="87">
        <f ca="1">IF(ISERR(IF($C10="","",SUMIFS(OFFSET(Cad_cl!$AO$6:$AO$1005,0,BF$5),Cad_cl!$F$6:$F$1005,$C10,Cad_cl!$I$6:$I$1005,Re_lo!$E$5))),"",IF($C10="","",SUMIFS(OFFSET(Cad_cl!$AO$6:$AO$1005,0,BF$5),Cad_cl!$F$6:$F$1005,$C10,Cad_cl!$I$6:$I$1005,Re_lo!$E$5)))</f>
        <v>0</v>
      </c>
      <c r="BG10" s="87">
        <f ca="1">IF(ISERR(IF($C10="","",SUMIFS(OFFSET(Cad_cl!$AO$6:$AO$1005,0,BG$5),Cad_cl!$F$6:$F$1005,$C10,Cad_cl!$I$6:$I$1005,Re_lo!$E$5))),"",IF($C10="","",SUMIFS(OFFSET(Cad_cl!$AO$6:$AO$1005,0,BG$5),Cad_cl!$F$6:$F$1005,$C10,Cad_cl!$I$6:$I$1005,Re_lo!$E$5)))</f>
        <v>0</v>
      </c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</row>
    <row r="11" spans="3:101" ht="30" customHeight="1">
      <c r="C11" s="97" t="s">
        <v>55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>
        <f ca="1">IF(ISERR(IF($C11="","",SUMIF(Cad_cl!$F$6:$F$1005,$C11,OFFSET(Cad_cl!$AO$6:$AO$1005,0,S$5)))),"",IF($C11="","",SUMIF(Cad_cl!$F$6:$F$1005,$C11,OFFSET(Cad_cl!$AO$6:$AO$1005,0,S$5))))</f>
        <v>0</v>
      </c>
      <c r="T11" s="87">
        <f ca="1">IF(ISERR(IF($C11="","",SUMIF(Cad_cl!$F$6:$F$1005,$C11,OFFSET(Cad_cl!$AO$6:$AO$1005,0,T$5)))),"",IF($C11="","",SUMIF(Cad_cl!$F$6:$F$1005,$C11,OFFSET(Cad_cl!$AO$6:$AO$1005,0,T$5))))</f>
        <v>0</v>
      </c>
      <c r="U11" s="87">
        <f ca="1">IF(ISERR(IF($C11="","",SUMIF(Cad_cl!$F$6:$F$1005,$C11,OFFSET(Cad_cl!$AO$6:$AO$1005,0,U$5)))),"",IF($C11="","",SUMIF(Cad_cl!$F$6:$F$1005,$C11,OFFSET(Cad_cl!$AO$6:$AO$1005,0,U$5))))</f>
        <v>0</v>
      </c>
      <c r="V11" s="87">
        <f ca="1">IF(ISERR(IF($C11="","",SUMIF(Cad_cl!$F$6:$F$1005,$C11,OFFSET(Cad_cl!$AO$6:$AO$1005,0,V$5)))),"",IF($C11="","",SUMIF(Cad_cl!$F$6:$F$1005,$C11,OFFSET(Cad_cl!$AO$6:$AO$1005,0,V$5))))</f>
        <v>0</v>
      </c>
      <c r="W11" s="87">
        <f ca="1">IF(ISERR(IF($C11="","",SUMIF(Cad_cl!$F$6:$F$1005,$C11,OFFSET(Cad_cl!$AO$6:$AO$1005,0,W$5)))),"",IF($C11="","",SUMIF(Cad_cl!$F$6:$F$1005,$C11,OFFSET(Cad_cl!$AO$6:$AO$1005,0,W$5))))</f>
        <v>2300</v>
      </c>
      <c r="X11" s="87">
        <f ca="1">IF(ISERR(IF($C11="","",SUMIF(Cad_cl!$F$6:$F$1005,$C11,OFFSET(Cad_cl!$AO$6:$AO$1005,0,X$5)))),"",IF($C11="","",SUMIF(Cad_cl!$F$6:$F$1005,$C11,OFFSET(Cad_cl!$AO$6:$AO$1005,0,X$5))))</f>
        <v>0</v>
      </c>
      <c r="Y11" s="87">
        <f ca="1">IF(ISERR(IF($C11="","",SUMIF(Cad_cl!$F$6:$F$1005,$C11,OFFSET(Cad_cl!$AO$6:$AO$1005,0,Y$5)))),"",IF($C11="","",SUMIF(Cad_cl!$F$6:$F$1005,$C11,OFFSET(Cad_cl!$AO$6:$AO$1005,0,Y$5))))</f>
        <v>0</v>
      </c>
      <c r="Z11" s="87">
        <f ca="1">IF(ISERR(IF($C11="","",SUMIF(Cad_cl!$F$6:$F$1005,$C11,OFFSET(Cad_cl!$AO$6:$AO$1005,0,Z$5)))),"",IF($C11="","",SUMIF(Cad_cl!$F$6:$F$1005,$C11,OFFSET(Cad_cl!$AO$6:$AO$1005,0,Z$5))))</f>
        <v>0</v>
      </c>
      <c r="AA11" s="87">
        <f ca="1">IF(ISERR(IF($C11="","",SUMIF(Cad_cl!$F$6:$F$1005,$C11,OFFSET(Cad_cl!$AO$6:$AO$1005,0,AA$5)))),"",IF($C11="","",SUMIF(Cad_cl!$F$6:$F$1005,$C11,OFFSET(Cad_cl!$AO$6:$AO$1005,0,AA$5))))</f>
        <v>0</v>
      </c>
      <c r="AB11" s="87">
        <f ca="1">IF(ISERR(IF($C11="","",SUMIF(Cad_cl!$F$6:$F$1005,$C11,OFFSET(Cad_cl!$AO$6:$AO$1005,0,AB$5)))),"",IF($C11="","",SUMIF(Cad_cl!$F$6:$F$1005,$C11,OFFSET(Cad_cl!$AO$6:$AO$1005,0,AB$5))))</f>
        <v>0</v>
      </c>
      <c r="AC11" s="87">
        <f ca="1">IF(ISERR(IF($C11="","",SUMIF(Cad_cl!$F$6:$F$1005,$C11,OFFSET(Cad_cl!$AO$6:$AO$1005,0,AC$5)))),"",IF($C11="","",SUMIF(Cad_cl!$F$6:$F$1005,$C11,OFFSET(Cad_cl!$AO$6:$AO$1005,0,AC$5))))</f>
        <v>0</v>
      </c>
      <c r="AD11" s="87">
        <f ca="1">IF(ISERR(IF($C11="","",SUMIF(Cad_cl!$F$6:$F$1005,$C11,OFFSET(Cad_cl!$AO$6:$AO$1005,0,AD$5)))),"",IF($C11="","",SUMIF(Cad_cl!$F$6:$F$1005,$C11,OFFSET(Cad_cl!$AO$6:$AO$1005,0,AD$5))))</f>
        <v>0</v>
      </c>
      <c r="AE11" s="87">
        <f ca="1">IF(ISERR(IF($C11="","",SUMIF(Cad_cl!$F$6:$F$1005,$C11,OFFSET(Cad_cl!$AO$6:$AO$1005,0,AE$5)))),"",IF($C11="","",SUMIF(Cad_cl!$F$6:$F$1005,$C11,OFFSET(Cad_cl!$AO$6:$AO$1005,0,AE$5))))</f>
        <v>2300</v>
      </c>
      <c r="AF11" s="87"/>
      <c r="AG11" s="87">
        <f ca="1">IF($C11="","",SUMIF(Cad_cl!$F$6:$F$1005,$C11,OFFSET(Cad_cl!$BC$6:$BC$1005,0,AG$5)))</f>
        <v>0</v>
      </c>
      <c r="AH11" s="87">
        <f ca="1">IF($C11="","",SUMIF(Cad_cl!$F$6:$F$1005,$C11,OFFSET(Cad_cl!$BC$6:$BC$1005,0,AH$5)))</f>
        <v>0</v>
      </c>
      <c r="AI11" s="87">
        <f ca="1">IF($C11="","",SUMIF(Cad_cl!$F$6:$F$1005,$C11,OFFSET(Cad_cl!$BC$6:$BC$1005,0,AI$5)))</f>
        <v>0</v>
      </c>
      <c r="AJ11" s="87">
        <f ca="1">IF($C11="","",SUMIF(Cad_cl!$F$6:$F$1005,$C11,OFFSET(Cad_cl!$BC$6:$BC$1005,0,AJ$5)))</f>
        <v>0</v>
      </c>
      <c r="AK11" s="87">
        <f ca="1">IF($C11="","",SUMIF(Cad_cl!$F$6:$F$1005,$C11,OFFSET(Cad_cl!$BC$6:$BC$1005,0,AK$5)))</f>
        <v>0</v>
      </c>
      <c r="AL11" s="87">
        <f ca="1">IF($C11="","",SUMIF(Cad_cl!$F$6:$F$1005,$C11,OFFSET(Cad_cl!$BC$6:$BC$1005,0,AL$5)))</f>
        <v>0</v>
      </c>
      <c r="AM11" s="87">
        <f ca="1">IF($C11="","",SUMIF(Cad_cl!$F$6:$F$1005,$C11,OFFSET(Cad_cl!$BC$6:$BC$1005,0,AM$5)))</f>
        <v>0</v>
      </c>
      <c r="AN11" s="87">
        <f ca="1">IF($C11="","",SUMIF(Cad_cl!$F$6:$F$1005,$C11,OFFSET(Cad_cl!$BC$6:$BC$1005,0,AN$5)))</f>
        <v>0</v>
      </c>
      <c r="AO11" s="87">
        <f ca="1">IF($C11="","",SUMIF(Cad_cl!$F$6:$F$1005,$C11,OFFSET(Cad_cl!$BC$6:$BC$1005,0,AO$5)))</f>
        <v>0</v>
      </c>
      <c r="AP11" s="87">
        <f ca="1">IF($C11="","",SUMIF(Cad_cl!$F$6:$F$1005,$C11,OFFSET(Cad_cl!$BC$6:$BC$1005,0,AP$5)))</f>
        <v>0</v>
      </c>
      <c r="AQ11" s="87">
        <f ca="1">IF($C11="","",SUMIF(Cad_cl!$F$6:$F$1005,$C11,OFFSET(Cad_cl!$BC$6:$BC$1005,0,AQ$5)))</f>
        <v>0</v>
      </c>
      <c r="AR11" s="87">
        <f ca="1">IF($C11="","",SUMIF(Cad_cl!$F$6:$F$1005,$C11,OFFSET(Cad_cl!$BC$6:$BC$1005,0,AR$5)))</f>
        <v>0</v>
      </c>
      <c r="AS11" s="87">
        <f t="shared" ca="1" si="0"/>
        <v>0</v>
      </c>
      <c r="AT11" s="87"/>
      <c r="AU11" s="87">
        <f ca="1">IF(ISERR(IF($C11="","",SUMIFS(OFFSET(Cad_cl!$AO$6:$AO$1005,0,AU$5),Cad_cl!$F$6:$F$1005,$C11,Cad_cl!$I$6:$I$1005,Re_lo!$E$5))),"",IF($C11="","",SUMIFS(OFFSET(Cad_cl!$AO$6:$AO$1005,0,AU$5),Cad_cl!$F$6:$F$1005,$C11,Cad_cl!$I$6:$I$1005,Re_lo!$E$5)))</f>
        <v>0</v>
      </c>
      <c r="AV11" s="87">
        <f ca="1">IF(ISERR(IF($C11="","",SUMIFS(OFFSET(Cad_cl!$AO$6:$AO$1005,0,AV$5),Cad_cl!$F$6:$F$1005,$C11,Cad_cl!$I$6:$I$1005,Re_lo!$E$5))),"",IF($C11="","",SUMIFS(OFFSET(Cad_cl!$AO$6:$AO$1005,0,AV$5),Cad_cl!$F$6:$F$1005,$C11,Cad_cl!$I$6:$I$1005,Re_lo!$E$5)))</f>
        <v>0</v>
      </c>
      <c r="AW11" s="87">
        <f ca="1">IF(ISERR(IF($C11="","",SUMIFS(OFFSET(Cad_cl!$AO$6:$AO$1005,0,AW$5),Cad_cl!$F$6:$F$1005,$C11,Cad_cl!$I$6:$I$1005,Re_lo!$E$5))),"",IF($C11="","",SUMIFS(OFFSET(Cad_cl!$AO$6:$AO$1005,0,AW$5),Cad_cl!$F$6:$F$1005,$C11,Cad_cl!$I$6:$I$1005,Re_lo!$E$5)))</f>
        <v>0</v>
      </c>
      <c r="AX11" s="87">
        <f ca="1">IF(ISERR(IF($C11="","",SUMIFS(OFFSET(Cad_cl!$AO$6:$AO$1005,0,AX$5),Cad_cl!$F$6:$F$1005,$C11,Cad_cl!$I$6:$I$1005,Re_lo!$E$5))),"",IF($C11="","",SUMIFS(OFFSET(Cad_cl!$AO$6:$AO$1005,0,AX$5),Cad_cl!$F$6:$F$1005,$C11,Cad_cl!$I$6:$I$1005,Re_lo!$E$5)))</f>
        <v>0</v>
      </c>
      <c r="AY11" s="87">
        <f ca="1">IF(ISERR(IF($C11="","",SUMIFS(OFFSET(Cad_cl!$AO$6:$AO$1005,0,AY$5),Cad_cl!$F$6:$F$1005,$C11,Cad_cl!$I$6:$I$1005,Re_lo!$E$5))),"",IF($C11="","",SUMIFS(OFFSET(Cad_cl!$AO$6:$AO$1005,0,AY$5),Cad_cl!$F$6:$F$1005,$C11,Cad_cl!$I$6:$I$1005,Re_lo!$E$5)))</f>
        <v>0</v>
      </c>
      <c r="AZ11" s="87">
        <f ca="1">IF(ISERR(IF($C11="","",SUMIFS(OFFSET(Cad_cl!$AO$6:$AO$1005,0,AZ$5),Cad_cl!$F$6:$F$1005,$C11,Cad_cl!$I$6:$I$1005,Re_lo!$E$5))),"",IF($C11="","",SUMIFS(OFFSET(Cad_cl!$AO$6:$AO$1005,0,AZ$5),Cad_cl!$F$6:$F$1005,$C11,Cad_cl!$I$6:$I$1005,Re_lo!$E$5)))</f>
        <v>0</v>
      </c>
      <c r="BA11" s="87">
        <f ca="1">IF(ISERR(IF($C11="","",SUMIFS(OFFSET(Cad_cl!$AO$6:$AO$1005,0,BA$5),Cad_cl!$F$6:$F$1005,$C11,Cad_cl!$I$6:$I$1005,Re_lo!$E$5))),"",IF($C11="","",SUMIFS(OFFSET(Cad_cl!$AO$6:$AO$1005,0,BA$5),Cad_cl!$F$6:$F$1005,$C11,Cad_cl!$I$6:$I$1005,Re_lo!$E$5)))</f>
        <v>0</v>
      </c>
      <c r="BB11" s="87">
        <f ca="1">IF(ISERR(IF($C11="","",SUMIFS(OFFSET(Cad_cl!$AO$6:$AO$1005,0,BB$5),Cad_cl!$F$6:$F$1005,$C11,Cad_cl!$I$6:$I$1005,Re_lo!$E$5))),"",IF($C11="","",SUMIFS(OFFSET(Cad_cl!$AO$6:$AO$1005,0,BB$5),Cad_cl!$F$6:$F$1005,$C11,Cad_cl!$I$6:$I$1005,Re_lo!$E$5)))</f>
        <v>0</v>
      </c>
      <c r="BC11" s="87">
        <f ca="1">IF(ISERR(IF($C11="","",SUMIFS(OFFSET(Cad_cl!$AO$6:$AO$1005,0,BC$5),Cad_cl!$F$6:$F$1005,$C11,Cad_cl!$I$6:$I$1005,Re_lo!$E$5))),"",IF($C11="","",SUMIFS(OFFSET(Cad_cl!$AO$6:$AO$1005,0,BC$5),Cad_cl!$F$6:$F$1005,$C11,Cad_cl!$I$6:$I$1005,Re_lo!$E$5)))</f>
        <v>0</v>
      </c>
      <c r="BD11" s="87">
        <f ca="1">IF(ISERR(IF($C11="","",SUMIFS(OFFSET(Cad_cl!$AO$6:$AO$1005,0,BD$5),Cad_cl!$F$6:$F$1005,$C11,Cad_cl!$I$6:$I$1005,Re_lo!$E$5))),"",IF($C11="","",SUMIFS(OFFSET(Cad_cl!$AO$6:$AO$1005,0,BD$5),Cad_cl!$F$6:$F$1005,$C11,Cad_cl!$I$6:$I$1005,Re_lo!$E$5)))</f>
        <v>0</v>
      </c>
      <c r="BE11" s="87">
        <f ca="1">IF(ISERR(IF($C11="","",SUMIFS(OFFSET(Cad_cl!$AO$6:$AO$1005,0,BE$5),Cad_cl!$F$6:$F$1005,$C11,Cad_cl!$I$6:$I$1005,Re_lo!$E$5))),"",IF($C11="","",SUMIFS(OFFSET(Cad_cl!$AO$6:$AO$1005,0,BE$5),Cad_cl!$F$6:$F$1005,$C11,Cad_cl!$I$6:$I$1005,Re_lo!$E$5)))</f>
        <v>0</v>
      </c>
      <c r="BF11" s="87">
        <f ca="1">IF(ISERR(IF($C11="","",SUMIFS(OFFSET(Cad_cl!$AO$6:$AO$1005,0,BF$5),Cad_cl!$F$6:$F$1005,$C11,Cad_cl!$I$6:$I$1005,Re_lo!$E$5))),"",IF($C11="","",SUMIFS(OFFSET(Cad_cl!$AO$6:$AO$1005,0,BF$5),Cad_cl!$F$6:$F$1005,$C11,Cad_cl!$I$6:$I$1005,Re_lo!$E$5)))</f>
        <v>0</v>
      </c>
      <c r="BG11" s="87">
        <f ca="1">IF(ISERR(IF($C11="","",SUMIFS(OFFSET(Cad_cl!$AO$6:$AO$1005,0,BG$5),Cad_cl!$F$6:$F$1005,$C11,Cad_cl!$I$6:$I$1005,Re_lo!$E$5))),"",IF($C11="","",SUMIFS(OFFSET(Cad_cl!$AO$6:$AO$1005,0,BG$5),Cad_cl!$F$6:$F$1005,$C11,Cad_cl!$I$6:$I$1005,Re_lo!$E$5)))</f>
        <v>0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</row>
    <row r="12" spans="3:101" ht="30" customHeight="1">
      <c r="C12" s="9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 t="str">
        <f ca="1">IF(ISERR(IF($C12="","",SUMIF(Cad_cl!$F$6:$F$1005,$C12,OFFSET(Cad_cl!$AO$6:$AO$1005,0,S$5)))),"",IF($C12="","",SUMIF(Cad_cl!$F$6:$F$1005,$C12,OFFSET(Cad_cl!$AO$6:$AO$1005,0,S$5))))</f>
        <v/>
      </c>
      <c r="T12" s="87" t="str">
        <f ca="1">IF(ISERR(IF($C12="","",SUMIF(Cad_cl!$F$6:$F$1005,$C12,OFFSET(Cad_cl!$AO$6:$AO$1005,0,T$5)))),"",IF($C12="","",SUMIF(Cad_cl!$F$6:$F$1005,$C12,OFFSET(Cad_cl!$AO$6:$AO$1005,0,T$5))))</f>
        <v/>
      </c>
      <c r="U12" s="87" t="str">
        <f ca="1">IF(ISERR(IF($C12="","",SUMIF(Cad_cl!$F$6:$F$1005,$C12,OFFSET(Cad_cl!$AO$6:$AO$1005,0,U$5)))),"",IF($C12="","",SUMIF(Cad_cl!$F$6:$F$1005,$C12,OFFSET(Cad_cl!$AO$6:$AO$1005,0,U$5))))</f>
        <v/>
      </c>
      <c r="V12" s="87" t="str">
        <f ca="1">IF(ISERR(IF($C12="","",SUMIF(Cad_cl!$F$6:$F$1005,$C12,OFFSET(Cad_cl!$AO$6:$AO$1005,0,V$5)))),"",IF($C12="","",SUMIF(Cad_cl!$F$6:$F$1005,$C12,OFFSET(Cad_cl!$AO$6:$AO$1005,0,V$5))))</f>
        <v/>
      </c>
      <c r="W12" s="87" t="str">
        <f ca="1">IF(ISERR(IF($C12="","",SUMIF(Cad_cl!$F$6:$F$1005,$C12,OFFSET(Cad_cl!$AO$6:$AO$1005,0,W$5)))),"",IF($C12="","",SUMIF(Cad_cl!$F$6:$F$1005,$C12,OFFSET(Cad_cl!$AO$6:$AO$1005,0,W$5))))</f>
        <v/>
      </c>
      <c r="X12" s="87" t="str">
        <f ca="1">IF(ISERR(IF($C12="","",SUMIF(Cad_cl!$F$6:$F$1005,$C12,OFFSET(Cad_cl!$AO$6:$AO$1005,0,X$5)))),"",IF($C12="","",SUMIF(Cad_cl!$F$6:$F$1005,$C12,OFFSET(Cad_cl!$AO$6:$AO$1005,0,X$5))))</f>
        <v/>
      </c>
      <c r="Y12" s="87" t="str">
        <f ca="1">IF(ISERR(IF($C12="","",SUMIF(Cad_cl!$F$6:$F$1005,$C12,OFFSET(Cad_cl!$AO$6:$AO$1005,0,Y$5)))),"",IF($C12="","",SUMIF(Cad_cl!$F$6:$F$1005,$C12,OFFSET(Cad_cl!$AO$6:$AO$1005,0,Y$5))))</f>
        <v/>
      </c>
      <c r="Z12" s="87" t="str">
        <f ca="1">IF(ISERR(IF($C12="","",SUMIF(Cad_cl!$F$6:$F$1005,$C12,OFFSET(Cad_cl!$AO$6:$AO$1005,0,Z$5)))),"",IF($C12="","",SUMIF(Cad_cl!$F$6:$F$1005,$C12,OFFSET(Cad_cl!$AO$6:$AO$1005,0,Z$5))))</f>
        <v/>
      </c>
      <c r="AA12" s="87" t="str">
        <f ca="1">IF(ISERR(IF($C12="","",SUMIF(Cad_cl!$F$6:$F$1005,$C12,OFFSET(Cad_cl!$AO$6:$AO$1005,0,AA$5)))),"",IF($C12="","",SUMIF(Cad_cl!$F$6:$F$1005,$C12,OFFSET(Cad_cl!$AO$6:$AO$1005,0,AA$5))))</f>
        <v/>
      </c>
      <c r="AB12" s="87" t="str">
        <f ca="1">IF(ISERR(IF($C12="","",SUMIF(Cad_cl!$F$6:$F$1005,$C12,OFFSET(Cad_cl!$AO$6:$AO$1005,0,AB$5)))),"",IF($C12="","",SUMIF(Cad_cl!$F$6:$F$1005,$C12,OFFSET(Cad_cl!$AO$6:$AO$1005,0,AB$5))))</f>
        <v/>
      </c>
      <c r="AC12" s="87" t="str">
        <f ca="1">IF(ISERR(IF($C12="","",SUMIF(Cad_cl!$F$6:$F$1005,$C12,OFFSET(Cad_cl!$AO$6:$AO$1005,0,AC$5)))),"",IF($C12="","",SUMIF(Cad_cl!$F$6:$F$1005,$C12,OFFSET(Cad_cl!$AO$6:$AO$1005,0,AC$5))))</f>
        <v/>
      </c>
      <c r="AD12" s="87" t="str">
        <f ca="1">IF(ISERR(IF($C12="","",SUMIF(Cad_cl!$F$6:$F$1005,$C12,OFFSET(Cad_cl!$AO$6:$AO$1005,0,AD$5)))),"",IF($C12="","",SUMIF(Cad_cl!$F$6:$F$1005,$C12,OFFSET(Cad_cl!$AO$6:$AO$1005,0,AD$5))))</f>
        <v/>
      </c>
      <c r="AE12" s="87" t="str">
        <f ca="1">IF(ISERR(IF($C12="","",SUMIF(Cad_cl!$F$6:$F$1005,$C12,OFFSET(Cad_cl!$AO$6:$AO$1005,0,AE$5)))),"",IF($C12="","",SUMIF(Cad_cl!$F$6:$F$1005,$C12,OFFSET(Cad_cl!$AO$6:$AO$1005,0,AE$5))))</f>
        <v/>
      </c>
      <c r="AF12" s="87"/>
      <c r="AG12" s="87" t="str">
        <f ca="1">IF($C12="","",SUMIF(Cad_cl!$F$6:$F$1005,$C12,OFFSET(Cad_cl!$BC$6:$BC$1005,0,AG$5)))</f>
        <v/>
      </c>
      <c r="AH12" s="87" t="str">
        <f ca="1">IF($C12="","",SUMIF(Cad_cl!$F$6:$F$1005,$C12,OFFSET(Cad_cl!$BC$6:$BC$1005,0,AH$5)))</f>
        <v/>
      </c>
      <c r="AI12" s="87" t="str">
        <f ca="1">IF($C12="","",SUMIF(Cad_cl!$F$6:$F$1005,$C12,OFFSET(Cad_cl!$BC$6:$BC$1005,0,AI$5)))</f>
        <v/>
      </c>
      <c r="AJ12" s="87" t="str">
        <f ca="1">IF($C12="","",SUMIF(Cad_cl!$F$6:$F$1005,$C12,OFFSET(Cad_cl!$BC$6:$BC$1005,0,AJ$5)))</f>
        <v/>
      </c>
      <c r="AK12" s="87" t="str">
        <f ca="1">IF($C12="","",SUMIF(Cad_cl!$F$6:$F$1005,$C12,OFFSET(Cad_cl!$BC$6:$BC$1005,0,AK$5)))</f>
        <v/>
      </c>
      <c r="AL12" s="87" t="str">
        <f ca="1">IF($C12="","",SUMIF(Cad_cl!$F$6:$F$1005,$C12,OFFSET(Cad_cl!$BC$6:$BC$1005,0,AL$5)))</f>
        <v/>
      </c>
      <c r="AM12" s="87" t="str">
        <f ca="1">IF($C12="","",SUMIF(Cad_cl!$F$6:$F$1005,$C12,OFFSET(Cad_cl!$BC$6:$BC$1005,0,AM$5)))</f>
        <v/>
      </c>
      <c r="AN12" s="87" t="str">
        <f ca="1">IF($C12="","",SUMIF(Cad_cl!$F$6:$F$1005,$C12,OFFSET(Cad_cl!$BC$6:$BC$1005,0,AN$5)))</f>
        <v/>
      </c>
      <c r="AO12" s="87" t="str">
        <f ca="1">IF($C12="","",SUMIF(Cad_cl!$F$6:$F$1005,$C12,OFFSET(Cad_cl!$BC$6:$BC$1005,0,AO$5)))</f>
        <v/>
      </c>
      <c r="AP12" s="87" t="str">
        <f ca="1">IF($C12="","",SUMIF(Cad_cl!$F$6:$F$1005,$C12,OFFSET(Cad_cl!$BC$6:$BC$1005,0,AP$5)))</f>
        <v/>
      </c>
      <c r="AQ12" s="87" t="str">
        <f ca="1">IF($C12="","",SUMIF(Cad_cl!$F$6:$F$1005,$C12,OFFSET(Cad_cl!$BC$6:$BC$1005,0,AQ$5)))</f>
        <v/>
      </c>
      <c r="AR12" s="87" t="str">
        <f ca="1">IF($C12="","",SUMIF(Cad_cl!$F$6:$F$1005,$C12,OFFSET(Cad_cl!$BC$6:$BC$1005,0,AR$5)))</f>
        <v/>
      </c>
      <c r="AS12" s="87">
        <f t="shared" ca="1" si="0"/>
        <v>0</v>
      </c>
      <c r="AT12" s="87"/>
      <c r="AU12" s="87" t="str">
        <f ca="1">IF(ISERR(IF($C12="","",SUMIFS(OFFSET(Cad_cl!$AO$6:$AO$1005,0,AU$5),Cad_cl!$F$6:$F$1005,$C12,Cad_cl!$I$6:$I$1005,Re_lo!$E$5))),"",IF($C12="","",SUMIFS(OFFSET(Cad_cl!$AO$6:$AO$1005,0,AU$5),Cad_cl!$F$6:$F$1005,$C12,Cad_cl!$I$6:$I$1005,Re_lo!$E$5)))</f>
        <v/>
      </c>
      <c r="AV12" s="87" t="str">
        <f ca="1">IF(ISERR(IF($C12="","",SUMIFS(OFFSET(Cad_cl!$AO$6:$AO$1005,0,AV$5),Cad_cl!$F$6:$F$1005,$C12,Cad_cl!$I$6:$I$1005,Re_lo!$E$5))),"",IF($C12="","",SUMIFS(OFFSET(Cad_cl!$AO$6:$AO$1005,0,AV$5),Cad_cl!$F$6:$F$1005,$C12,Cad_cl!$I$6:$I$1005,Re_lo!$E$5)))</f>
        <v/>
      </c>
      <c r="AW12" s="87" t="str">
        <f ca="1">IF(ISERR(IF($C12="","",SUMIFS(OFFSET(Cad_cl!$AO$6:$AO$1005,0,AW$5),Cad_cl!$F$6:$F$1005,$C12,Cad_cl!$I$6:$I$1005,Re_lo!$E$5))),"",IF($C12="","",SUMIFS(OFFSET(Cad_cl!$AO$6:$AO$1005,0,AW$5),Cad_cl!$F$6:$F$1005,$C12,Cad_cl!$I$6:$I$1005,Re_lo!$E$5)))</f>
        <v/>
      </c>
      <c r="AX12" s="87" t="str">
        <f ca="1">IF(ISERR(IF($C12="","",SUMIFS(OFFSET(Cad_cl!$AO$6:$AO$1005,0,AX$5),Cad_cl!$F$6:$F$1005,$C12,Cad_cl!$I$6:$I$1005,Re_lo!$E$5))),"",IF($C12="","",SUMIFS(OFFSET(Cad_cl!$AO$6:$AO$1005,0,AX$5),Cad_cl!$F$6:$F$1005,$C12,Cad_cl!$I$6:$I$1005,Re_lo!$E$5)))</f>
        <v/>
      </c>
      <c r="AY12" s="87" t="str">
        <f ca="1">IF(ISERR(IF($C12="","",SUMIFS(OFFSET(Cad_cl!$AO$6:$AO$1005,0,AY$5),Cad_cl!$F$6:$F$1005,$C12,Cad_cl!$I$6:$I$1005,Re_lo!$E$5))),"",IF($C12="","",SUMIFS(OFFSET(Cad_cl!$AO$6:$AO$1005,0,AY$5),Cad_cl!$F$6:$F$1005,$C12,Cad_cl!$I$6:$I$1005,Re_lo!$E$5)))</f>
        <v/>
      </c>
      <c r="AZ12" s="87" t="str">
        <f ca="1">IF(ISERR(IF($C12="","",SUMIFS(OFFSET(Cad_cl!$AO$6:$AO$1005,0,AZ$5),Cad_cl!$F$6:$F$1005,$C12,Cad_cl!$I$6:$I$1005,Re_lo!$E$5))),"",IF($C12="","",SUMIFS(OFFSET(Cad_cl!$AO$6:$AO$1005,0,AZ$5),Cad_cl!$F$6:$F$1005,$C12,Cad_cl!$I$6:$I$1005,Re_lo!$E$5)))</f>
        <v/>
      </c>
      <c r="BA12" s="87" t="str">
        <f ca="1">IF(ISERR(IF($C12="","",SUMIFS(OFFSET(Cad_cl!$AO$6:$AO$1005,0,BA$5),Cad_cl!$F$6:$F$1005,$C12,Cad_cl!$I$6:$I$1005,Re_lo!$E$5))),"",IF($C12="","",SUMIFS(OFFSET(Cad_cl!$AO$6:$AO$1005,0,BA$5),Cad_cl!$F$6:$F$1005,$C12,Cad_cl!$I$6:$I$1005,Re_lo!$E$5)))</f>
        <v/>
      </c>
      <c r="BB12" s="87" t="str">
        <f ca="1">IF(ISERR(IF($C12="","",SUMIFS(OFFSET(Cad_cl!$AO$6:$AO$1005,0,BB$5),Cad_cl!$F$6:$F$1005,$C12,Cad_cl!$I$6:$I$1005,Re_lo!$E$5))),"",IF($C12="","",SUMIFS(OFFSET(Cad_cl!$AO$6:$AO$1005,0,BB$5),Cad_cl!$F$6:$F$1005,$C12,Cad_cl!$I$6:$I$1005,Re_lo!$E$5)))</f>
        <v/>
      </c>
      <c r="BC12" s="87" t="str">
        <f ca="1">IF(ISERR(IF($C12="","",SUMIFS(OFFSET(Cad_cl!$AO$6:$AO$1005,0,BC$5),Cad_cl!$F$6:$F$1005,$C12,Cad_cl!$I$6:$I$1005,Re_lo!$E$5))),"",IF($C12="","",SUMIFS(OFFSET(Cad_cl!$AO$6:$AO$1005,0,BC$5),Cad_cl!$F$6:$F$1005,$C12,Cad_cl!$I$6:$I$1005,Re_lo!$E$5)))</f>
        <v/>
      </c>
      <c r="BD12" s="87" t="str">
        <f ca="1">IF(ISERR(IF($C12="","",SUMIFS(OFFSET(Cad_cl!$AO$6:$AO$1005,0,BD$5),Cad_cl!$F$6:$F$1005,$C12,Cad_cl!$I$6:$I$1005,Re_lo!$E$5))),"",IF($C12="","",SUMIFS(OFFSET(Cad_cl!$AO$6:$AO$1005,0,BD$5),Cad_cl!$F$6:$F$1005,$C12,Cad_cl!$I$6:$I$1005,Re_lo!$E$5)))</f>
        <v/>
      </c>
      <c r="BE12" s="87" t="str">
        <f ca="1">IF(ISERR(IF($C12="","",SUMIFS(OFFSET(Cad_cl!$AO$6:$AO$1005,0,BE$5),Cad_cl!$F$6:$F$1005,$C12,Cad_cl!$I$6:$I$1005,Re_lo!$E$5))),"",IF($C12="","",SUMIFS(OFFSET(Cad_cl!$AO$6:$AO$1005,0,BE$5),Cad_cl!$F$6:$F$1005,$C12,Cad_cl!$I$6:$I$1005,Re_lo!$E$5)))</f>
        <v/>
      </c>
      <c r="BF12" s="87" t="str">
        <f ca="1">IF(ISERR(IF($C12="","",SUMIFS(OFFSET(Cad_cl!$AO$6:$AO$1005,0,BF$5),Cad_cl!$F$6:$F$1005,$C12,Cad_cl!$I$6:$I$1005,Re_lo!$E$5))),"",IF($C12="","",SUMIFS(OFFSET(Cad_cl!$AO$6:$AO$1005,0,BF$5),Cad_cl!$F$6:$F$1005,$C12,Cad_cl!$I$6:$I$1005,Re_lo!$E$5)))</f>
        <v/>
      </c>
      <c r="BG12" s="87" t="str">
        <f ca="1">IF(ISERR(IF($C12="","",SUMIFS(OFFSET(Cad_cl!$AO$6:$AO$1005,0,BG$5),Cad_cl!$F$6:$F$1005,$C12,Cad_cl!$I$6:$I$1005,Re_lo!$E$5))),"",IF($C12="","",SUMIFS(OFFSET(Cad_cl!$AO$6:$AO$1005,0,BG$5),Cad_cl!$F$6:$F$1005,$C12,Cad_cl!$I$6:$I$1005,Re_lo!$E$5)))</f>
        <v/>
      </c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</row>
    <row r="13" spans="3:101" ht="30" customHeight="1">
      <c r="C13" s="9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 t="str">
        <f ca="1">IF(ISERR(IF($C13="","",SUMIF(Cad_cl!$F$6:$F$1005,$C13,OFFSET(Cad_cl!$AO$6:$AO$1005,0,S$5)))),"",IF($C13="","",SUMIF(Cad_cl!$F$6:$F$1005,$C13,OFFSET(Cad_cl!$AO$6:$AO$1005,0,S$5))))</f>
        <v/>
      </c>
      <c r="T13" s="87" t="str">
        <f ca="1">IF(ISERR(IF($C13="","",SUMIF(Cad_cl!$F$6:$F$1005,$C13,OFFSET(Cad_cl!$AO$6:$AO$1005,0,T$5)))),"",IF($C13="","",SUMIF(Cad_cl!$F$6:$F$1005,$C13,OFFSET(Cad_cl!$AO$6:$AO$1005,0,T$5))))</f>
        <v/>
      </c>
      <c r="U13" s="87" t="str">
        <f ca="1">IF(ISERR(IF($C13="","",SUMIF(Cad_cl!$F$6:$F$1005,$C13,OFFSET(Cad_cl!$AO$6:$AO$1005,0,U$5)))),"",IF($C13="","",SUMIF(Cad_cl!$F$6:$F$1005,$C13,OFFSET(Cad_cl!$AO$6:$AO$1005,0,U$5))))</f>
        <v/>
      </c>
      <c r="V13" s="87" t="str">
        <f ca="1">IF(ISERR(IF($C13="","",SUMIF(Cad_cl!$F$6:$F$1005,$C13,OFFSET(Cad_cl!$AO$6:$AO$1005,0,V$5)))),"",IF($C13="","",SUMIF(Cad_cl!$F$6:$F$1005,$C13,OFFSET(Cad_cl!$AO$6:$AO$1005,0,V$5))))</f>
        <v/>
      </c>
      <c r="W13" s="87" t="str">
        <f ca="1">IF(ISERR(IF($C13="","",SUMIF(Cad_cl!$F$6:$F$1005,$C13,OFFSET(Cad_cl!$AO$6:$AO$1005,0,W$5)))),"",IF($C13="","",SUMIF(Cad_cl!$F$6:$F$1005,$C13,OFFSET(Cad_cl!$AO$6:$AO$1005,0,W$5))))</f>
        <v/>
      </c>
      <c r="X13" s="87" t="str">
        <f ca="1">IF(ISERR(IF($C13="","",SUMIF(Cad_cl!$F$6:$F$1005,$C13,OFFSET(Cad_cl!$AO$6:$AO$1005,0,X$5)))),"",IF($C13="","",SUMIF(Cad_cl!$F$6:$F$1005,$C13,OFFSET(Cad_cl!$AO$6:$AO$1005,0,X$5))))</f>
        <v/>
      </c>
      <c r="Y13" s="87" t="str">
        <f ca="1">IF(ISERR(IF($C13="","",SUMIF(Cad_cl!$F$6:$F$1005,$C13,OFFSET(Cad_cl!$AO$6:$AO$1005,0,Y$5)))),"",IF($C13="","",SUMIF(Cad_cl!$F$6:$F$1005,$C13,OFFSET(Cad_cl!$AO$6:$AO$1005,0,Y$5))))</f>
        <v/>
      </c>
      <c r="Z13" s="87" t="str">
        <f ca="1">IF(ISERR(IF($C13="","",SUMIF(Cad_cl!$F$6:$F$1005,$C13,OFFSET(Cad_cl!$AO$6:$AO$1005,0,Z$5)))),"",IF($C13="","",SUMIF(Cad_cl!$F$6:$F$1005,$C13,OFFSET(Cad_cl!$AO$6:$AO$1005,0,Z$5))))</f>
        <v/>
      </c>
      <c r="AA13" s="87" t="str">
        <f ca="1">IF(ISERR(IF($C13="","",SUMIF(Cad_cl!$F$6:$F$1005,$C13,OFFSET(Cad_cl!$AO$6:$AO$1005,0,AA$5)))),"",IF($C13="","",SUMIF(Cad_cl!$F$6:$F$1005,$C13,OFFSET(Cad_cl!$AO$6:$AO$1005,0,AA$5))))</f>
        <v/>
      </c>
      <c r="AB13" s="87" t="str">
        <f ca="1">IF(ISERR(IF($C13="","",SUMIF(Cad_cl!$F$6:$F$1005,$C13,OFFSET(Cad_cl!$AO$6:$AO$1005,0,AB$5)))),"",IF($C13="","",SUMIF(Cad_cl!$F$6:$F$1005,$C13,OFFSET(Cad_cl!$AO$6:$AO$1005,0,AB$5))))</f>
        <v/>
      </c>
      <c r="AC13" s="87" t="str">
        <f ca="1">IF(ISERR(IF($C13="","",SUMIF(Cad_cl!$F$6:$F$1005,$C13,OFFSET(Cad_cl!$AO$6:$AO$1005,0,AC$5)))),"",IF($C13="","",SUMIF(Cad_cl!$F$6:$F$1005,$C13,OFFSET(Cad_cl!$AO$6:$AO$1005,0,AC$5))))</f>
        <v/>
      </c>
      <c r="AD13" s="87" t="str">
        <f ca="1">IF(ISERR(IF($C13="","",SUMIF(Cad_cl!$F$6:$F$1005,$C13,OFFSET(Cad_cl!$AO$6:$AO$1005,0,AD$5)))),"",IF($C13="","",SUMIF(Cad_cl!$F$6:$F$1005,$C13,OFFSET(Cad_cl!$AO$6:$AO$1005,0,AD$5))))</f>
        <v/>
      </c>
      <c r="AE13" s="87" t="str">
        <f ca="1">IF(ISERR(IF($C13="","",SUMIF(Cad_cl!$F$6:$F$1005,$C13,OFFSET(Cad_cl!$AO$6:$AO$1005,0,AE$5)))),"",IF($C13="","",SUMIF(Cad_cl!$F$6:$F$1005,$C13,OFFSET(Cad_cl!$AO$6:$AO$1005,0,AE$5))))</f>
        <v/>
      </c>
      <c r="AF13" s="87"/>
      <c r="AG13" s="87" t="str">
        <f ca="1">IF($C13="","",SUMIF(Cad_cl!$F$6:$F$1005,$C13,OFFSET(Cad_cl!$BC$6:$BC$1005,0,AG$5)))</f>
        <v/>
      </c>
      <c r="AH13" s="87" t="str">
        <f ca="1">IF($C13="","",SUMIF(Cad_cl!$F$6:$F$1005,$C13,OFFSET(Cad_cl!$BC$6:$BC$1005,0,AH$5)))</f>
        <v/>
      </c>
      <c r="AI13" s="87" t="str">
        <f ca="1">IF($C13="","",SUMIF(Cad_cl!$F$6:$F$1005,$C13,OFFSET(Cad_cl!$BC$6:$BC$1005,0,AI$5)))</f>
        <v/>
      </c>
      <c r="AJ13" s="87" t="str">
        <f ca="1">IF($C13="","",SUMIF(Cad_cl!$F$6:$F$1005,$C13,OFFSET(Cad_cl!$BC$6:$BC$1005,0,AJ$5)))</f>
        <v/>
      </c>
      <c r="AK13" s="87" t="str">
        <f ca="1">IF($C13="","",SUMIF(Cad_cl!$F$6:$F$1005,$C13,OFFSET(Cad_cl!$BC$6:$BC$1005,0,AK$5)))</f>
        <v/>
      </c>
      <c r="AL13" s="87" t="str">
        <f ca="1">IF($C13="","",SUMIF(Cad_cl!$F$6:$F$1005,$C13,OFFSET(Cad_cl!$BC$6:$BC$1005,0,AL$5)))</f>
        <v/>
      </c>
      <c r="AM13" s="87" t="str">
        <f ca="1">IF($C13="","",SUMIF(Cad_cl!$F$6:$F$1005,$C13,OFFSET(Cad_cl!$BC$6:$BC$1005,0,AM$5)))</f>
        <v/>
      </c>
      <c r="AN13" s="87" t="str">
        <f ca="1">IF($C13="","",SUMIF(Cad_cl!$F$6:$F$1005,$C13,OFFSET(Cad_cl!$BC$6:$BC$1005,0,AN$5)))</f>
        <v/>
      </c>
      <c r="AO13" s="87" t="str">
        <f ca="1">IF($C13="","",SUMIF(Cad_cl!$F$6:$F$1005,$C13,OFFSET(Cad_cl!$BC$6:$BC$1005,0,AO$5)))</f>
        <v/>
      </c>
      <c r="AP13" s="87" t="str">
        <f ca="1">IF($C13="","",SUMIF(Cad_cl!$F$6:$F$1005,$C13,OFFSET(Cad_cl!$BC$6:$BC$1005,0,AP$5)))</f>
        <v/>
      </c>
      <c r="AQ13" s="87" t="str">
        <f ca="1">IF($C13="","",SUMIF(Cad_cl!$F$6:$F$1005,$C13,OFFSET(Cad_cl!$BC$6:$BC$1005,0,AQ$5)))</f>
        <v/>
      </c>
      <c r="AR13" s="87" t="str">
        <f ca="1">IF($C13="","",SUMIF(Cad_cl!$F$6:$F$1005,$C13,OFFSET(Cad_cl!$BC$6:$BC$1005,0,AR$5)))</f>
        <v/>
      </c>
      <c r="AS13" s="87">
        <f t="shared" ca="1" si="0"/>
        <v>0</v>
      </c>
      <c r="AT13" s="87"/>
      <c r="AU13" s="87" t="str">
        <f ca="1">IF(ISERR(IF($C13="","",SUMIFS(OFFSET(Cad_cl!$AO$6:$AO$1005,0,AU$5),Cad_cl!$F$6:$F$1005,$C13,Cad_cl!$I$6:$I$1005,Re_lo!$E$5))),"",IF($C13="","",SUMIFS(OFFSET(Cad_cl!$AO$6:$AO$1005,0,AU$5),Cad_cl!$F$6:$F$1005,$C13,Cad_cl!$I$6:$I$1005,Re_lo!$E$5)))</f>
        <v/>
      </c>
      <c r="AV13" s="87" t="str">
        <f ca="1">IF(ISERR(IF($C13="","",SUMIFS(OFFSET(Cad_cl!$AO$6:$AO$1005,0,AV$5),Cad_cl!$F$6:$F$1005,$C13,Cad_cl!$I$6:$I$1005,Re_lo!$E$5))),"",IF($C13="","",SUMIFS(OFFSET(Cad_cl!$AO$6:$AO$1005,0,AV$5),Cad_cl!$F$6:$F$1005,$C13,Cad_cl!$I$6:$I$1005,Re_lo!$E$5)))</f>
        <v/>
      </c>
      <c r="AW13" s="87" t="str">
        <f ca="1">IF(ISERR(IF($C13="","",SUMIFS(OFFSET(Cad_cl!$AO$6:$AO$1005,0,AW$5),Cad_cl!$F$6:$F$1005,$C13,Cad_cl!$I$6:$I$1005,Re_lo!$E$5))),"",IF($C13="","",SUMIFS(OFFSET(Cad_cl!$AO$6:$AO$1005,0,AW$5),Cad_cl!$F$6:$F$1005,$C13,Cad_cl!$I$6:$I$1005,Re_lo!$E$5)))</f>
        <v/>
      </c>
      <c r="AX13" s="87" t="str">
        <f ca="1">IF(ISERR(IF($C13="","",SUMIFS(OFFSET(Cad_cl!$AO$6:$AO$1005,0,AX$5),Cad_cl!$F$6:$F$1005,$C13,Cad_cl!$I$6:$I$1005,Re_lo!$E$5))),"",IF($C13="","",SUMIFS(OFFSET(Cad_cl!$AO$6:$AO$1005,0,AX$5),Cad_cl!$F$6:$F$1005,$C13,Cad_cl!$I$6:$I$1005,Re_lo!$E$5)))</f>
        <v/>
      </c>
      <c r="AY13" s="87" t="str">
        <f ca="1">IF(ISERR(IF($C13="","",SUMIFS(OFFSET(Cad_cl!$AO$6:$AO$1005,0,AY$5),Cad_cl!$F$6:$F$1005,$C13,Cad_cl!$I$6:$I$1005,Re_lo!$E$5))),"",IF($C13="","",SUMIFS(OFFSET(Cad_cl!$AO$6:$AO$1005,0,AY$5),Cad_cl!$F$6:$F$1005,$C13,Cad_cl!$I$6:$I$1005,Re_lo!$E$5)))</f>
        <v/>
      </c>
      <c r="AZ13" s="87" t="str">
        <f ca="1">IF(ISERR(IF($C13="","",SUMIFS(OFFSET(Cad_cl!$AO$6:$AO$1005,0,AZ$5),Cad_cl!$F$6:$F$1005,$C13,Cad_cl!$I$6:$I$1005,Re_lo!$E$5))),"",IF($C13="","",SUMIFS(OFFSET(Cad_cl!$AO$6:$AO$1005,0,AZ$5),Cad_cl!$F$6:$F$1005,$C13,Cad_cl!$I$6:$I$1005,Re_lo!$E$5)))</f>
        <v/>
      </c>
      <c r="BA13" s="87" t="str">
        <f ca="1">IF(ISERR(IF($C13="","",SUMIFS(OFFSET(Cad_cl!$AO$6:$AO$1005,0,BA$5),Cad_cl!$F$6:$F$1005,$C13,Cad_cl!$I$6:$I$1005,Re_lo!$E$5))),"",IF($C13="","",SUMIFS(OFFSET(Cad_cl!$AO$6:$AO$1005,0,BA$5),Cad_cl!$F$6:$F$1005,$C13,Cad_cl!$I$6:$I$1005,Re_lo!$E$5)))</f>
        <v/>
      </c>
      <c r="BB13" s="87" t="str">
        <f ca="1">IF(ISERR(IF($C13="","",SUMIFS(OFFSET(Cad_cl!$AO$6:$AO$1005,0,BB$5),Cad_cl!$F$6:$F$1005,$C13,Cad_cl!$I$6:$I$1005,Re_lo!$E$5))),"",IF($C13="","",SUMIFS(OFFSET(Cad_cl!$AO$6:$AO$1005,0,BB$5),Cad_cl!$F$6:$F$1005,$C13,Cad_cl!$I$6:$I$1005,Re_lo!$E$5)))</f>
        <v/>
      </c>
      <c r="BC13" s="87" t="str">
        <f ca="1">IF(ISERR(IF($C13="","",SUMIFS(OFFSET(Cad_cl!$AO$6:$AO$1005,0,BC$5),Cad_cl!$F$6:$F$1005,$C13,Cad_cl!$I$6:$I$1005,Re_lo!$E$5))),"",IF($C13="","",SUMIFS(OFFSET(Cad_cl!$AO$6:$AO$1005,0,BC$5),Cad_cl!$F$6:$F$1005,$C13,Cad_cl!$I$6:$I$1005,Re_lo!$E$5)))</f>
        <v/>
      </c>
      <c r="BD13" s="87" t="str">
        <f ca="1">IF(ISERR(IF($C13="","",SUMIFS(OFFSET(Cad_cl!$AO$6:$AO$1005,0,BD$5),Cad_cl!$F$6:$F$1005,$C13,Cad_cl!$I$6:$I$1005,Re_lo!$E$5))),"",IF($C13="","",SUMIFS(OFFSET(Cad_cl!$AO$6:$AO$1005,0,BD$5),Cad_cl!$F$6:$F$1005,$C13,Cad_cl!$I$6:$I$1005,Re_lo!$E$5)))</f>
        <v/>
      </c>
      <c r="BE13" s="87" t="str">
        <f ca="1">IF(ISERR(IF($C13="","",SUMIFS(OFFSET(Cad_cl!$AO$6:$AO$1005,0,BE$5),Cad_cl!$F$6:$F$1005,$C13,Cad_cl!$I$6:$I$1005,Re_lo!$E$5))),"",IF($C13="","",SUMIFS(OFFSET(Cad_cl!$AO$6:$AO$1005,0,BE$5),Cad_cl!$F$6:$F$1005,$C13,Cad_cl!$I$6:$I$1005,Re_lo!$E$5)))</f>
        <v/>
      </c>
      <c r="BF13" s="87" t="str">
        <f ca="1">IF(ISERR(IF($C13="","",SUMIFS(OFFSET(Cad_cl!$AO$6:$AO$1005,0,BF$5),Cad_cl!$F$6:$F$1005,$C13,Cad_cl!$I$6:$I$1005,Re_lo!$E$5))),"",IF($C13="","",SUMIFS(OFFSET(Cad_cl!$AO$6:$AO$1005,0,BF$5),Cad_cl!$F$6:$F$1005,$C13,Cad_cl!$I$6:$I$1005,Re_lo!$E$5)))</f>
        <v/>
      </c>
      <c r="BG13" s="87" t="str">
        <f ca="1">IF(ISERR(IF($C13="","",SUMIFS(OFFSET(Cad_cl!$AO$6:$AO$1005,0,BG$5),Cad_cl!$F$6:$F$1005,$C13,Cad_cl!$I$6:$I$1005,Re_lo!$E$5))),"",IF($C13="","",SUMIFS(OFFSET(Cad_cl!$AO$6:$AO$1005,0,BG$5),Cad_cl!$F$6:$F$1005,$C13,Cad_cl!$I$6:$I$1005,Re_lo!$E$5)))</f>
        <v/>
      </c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</row>
    <row r="14" spans="3:101" ht="30" customHeight="1">
      <c r="C14" s="9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 t="str">
        <f ca="1">IF(ISERR(IF($C14="","",SUMIF(Cad_cl!$F$6:$F$1005,$C14,OFFSET(Cad_cl!$AO$6:$AO$1005,0,S$5)))),"",IF($C14="","",SUMIF(Cad_cl!$F$6:$F$1005,$C14,OFFSET(Cad_cl!$AO$6:$AO$1005,0,S$5))))</f>
        <v/>
      </c>
      <c r="T14" s="87" t="str">
        <f ca="1">IF(ISERR(IF($C14="","",SUMIF(Cad_cl!$F$6:$F$1005,$C14,OFFSET(Cad_cl!$AO$6:$AO$1005,0,T$5)))),"",IF($C14="","",SUMIF(Cad_cl!$F$6:$F$1005,$C14,OFFSET(Cad_cl!$AO$6:$AO$1005,0,T$5))))</f>
        <v/>
      </c>
      <c r="U14" s="87" t="str">
        <f ca="1">IF(ISERR(IF($C14="","",SUMIF(Cad_cl!$F$6:$F$1005,$C14,OFFSET(Cad_cl!$AO$6:$AO$1005,0,U$5)))),"",IF($C14="","",SUMIF(Cad_cl!$F$6:$F$1005,$C14,OFFSET(Cad_cl!$AO$6:$AO$1005,0,U$5))))</f>
        <v/>
      </c>
      <c r="V14" s="87" t="str">
        <f ca="1">IF(ISERR(IF($C14="","",SUMIF(Cad_cl!$F$6:$F$1005,$C14,OFFSET(Cad_cl!$AO$6:$AO$1005,0,V$5)))),"",IF($C14="","",SUMIF(Cad_cl!$F$6:$F$1005,$C14,OFFSET(Cad_cl!$AO$6:$AO$1005,0,V$5))))</f>
        <v/>
      </c>
      <c r="W14" s="87" t="str">
        <f ca="1">IF(ISERR(IF($C14="","",SUMIF(Cad_cl!$F$6:$F$1005,$C14,OFFSET(Cad_cl!$AO$6:$AO$1005,0,W$5)))),"",IF($C14="","",SUMIF(Cad_cl!$F$6:$F$1005,$C14,OFFSET(Cad_cl!$AO$6:$AO$1005,0,W$5))))</f>
        <v/>
      </c>
      <c r="X14" s="87" t="str">
        <f ca="1">IF(ISERR(IF($C14="","",SUMIF(Cad_cl!$F$6:$F$1005,$C14,OFFSET(Cad_cl!$AO$6:$AO$1005,0,X$5)))),"",IF($C14="","",SUMIF(Cad_cl!$F$6:$F$1005,$C14,OFFSET(Cad_cl!$AO$6:$AO$1005,0,X$5))))</f>
        <v/>
      </c>
      <c r="Y14" s="87" t="str">
        <f ca="1">IF(ISERR(IF($C14="","",SUMIF(Cad_cl!$F$6:$F$1005,$C14,OFFSET(Cad_cl!$AO$6:$AO$1005,0,Y$5)))),"",IF($C14="","",SUMIF(Cad_cl!$F$6:$F$1005,$C14,OFFSET(Cad_cl!$AO$6:$AO$1005,0,Y$5))))</f>
        <v/>
      </c>
      <c r="Z14" s="87" t="str">
        <f ca="1">IF(ISERR(IF($C14="","",SUMIF(Cad_cl!$F$6:$F$1005,$C14,OFFSET(Cad_cl!$AO$6:$AO$1005,0,Z$5)))),"",IF($C14="","",SUMIF(Cad_cl!$F$6:$F$1005,$C14,OFFSET(Cad_cl!$AO$6:$AO$1005,0,Z$5))))</f>
        <v/>
      </c>
      <c r="AA14" s="87" t="str">
        <f ca="1">IF(ISERR(IF($C14="","",SUMIF(Cad_cl!$F$6:$F$1005,$C14,OFFSET(Cad_cl!$AO$6:$AO$1005,0,AA$5)))),"",IF($C14="","",SUMIF(Cad_cl!$F$6:$F$1005,$C14,OFFSET(Cad_cl!$AO$6:$AO$1005,0,AA$5))))</f>
        <v/>
      </c>
      <c r="AB14" s="87" t="str">
        <f ca="1">IF(ISERR(IF($C14="","",SUMIF(Cad_cl!$F$6:$F$1005,$C14,OFFSET(Cad_cl!$AO$6:$AO$1005,0,AB$5)))),"",IF($C14="","",SUMIF(Cad_cl!$F$6:$F$1005,$C14,OFFSET(Cad_cl!$AO$6:$AO$1005,0,AB$5))))</f>
        <v/>
      </c>
      <c r="AC14" s="87" t="str">
        <f ca="1">IF(ISERR(IF($C14="","",SUMIF(Cad_cl!$F$6:$F$1005,$C14,OFFSET(Cad_cl!$AO$6:$AO$1005,0,AC$5)))),"",IF($C14="","",SUMIF(Cad_cl!$F$6:$F$1005,$C14,OFFSET(Cad_cl!$AO$6:$AO$1005,0,AC$5))))</f>
        <v/>
      </c>
      <c r="AD14" s="87" t="str">
        <f ca="1">IF(ISERR(IF($C14="","",SUMIF(Cad_cl!$F$6:$F$1005,$C14,OFFSET(Cad_cl!$AO$6:$AO$1005,0,AD$5)))),"",IF($C14="","",SUMIF(Cad_cl!$F$6:$F$1005,$C14,OFFSET(Cad_cl!$AO$6:$AO$1005,0,AD$5))))</f>
        <v/>
      </c>
      <c r="AE14" s="87" t="str">
        <f ca="1">IF(ISERR(IF($C14="","",SUMIF(Cad_cl!$F$6:$F$1005,$C14,OFFSET(Cad_cl!$AO$6:$AO$1005,0,AE$5)))),"",IF($C14="","",SUMIF(Cad_cl!$F$6:$F$1005,$C14,OFFSET(Cad_cl!$AO$6:$AO$1005,0,AE$5))))</f>
        <v/>
      </c>
      <c r="AF14" s="87"/>
      <c r="AG14" s="87" t="str">
        <f ca="1">IF($C14="","",SUMIF(Cad_cl!$F$6:$F$1005,$C14,OFFSET(Cad_cl!$BC$6:$BC$1005,0,AG$5)))</f>
        <v/>
      </c>
      <c r="AH14" s="87" t="str">
        <f ca="1">IF($C14="","",SUMIF(Cad_cl!$F$6:$F$1005,$C14,OFFSET(Cad_cl!$BC$6:$BC$1005,0,AH$5)))</f>
        <v/>
      </c>
      <c r="AI14" s="87" t="str">
        <f ca="1">IF($C14="","",SUMIF(Cad_cl!$F$6:$F$1005,$C14,OFFSET(Cad_cl!$BC$6:$BC$1005,0,AI$5)))</f>
        <v/>
      </c>
      <c r="AJ14" s="87" t="str">
        <f ca="1">IF($C14="","",SUMIF(Cad_cl!$F$6:$F$1005,$C14,OFFSET(Cad_cl!$BC$6:$BC$1005,0,AJ$5)))</f>
        <v/>
      </c>
      <c r="AK14" s="87" t="str">
        <f ca="1">IF($C14="","",SUMIF(Cad_cl!$F$6:$F$1005,$C14,OFFSET(Cad_cl!$BC$6:$BC$1005,0,AK$5)))</f>
        <v/>
      </c>
      <c r="AL14" s="87" t="str">
        <f ca="1">IF($C14="","",SUMIF(Cad_cl!$F$6:$F$1005,$C14,OFFSET(Cad_cl!$BC$6:$BC$1005,0,AL$5)))</f>
        <v/>
      </c>
      <c r="AM14" s="87" t="str">
        <f ca="1">IF($C14="","",SUMIF(Cad_cl!$F$6:$F$1005,$C14,OFFSET(Cad_cl!$BC$6:$BC$1005,0,AM$5)))</f>
        <v/>
      </c>
      <c r="AN14" s="87" t="str">
        <f ca="1">IF($C14="","",SUMIF(Cad_cl!$F$6:$F$1005,$C14,OFFSET(Cad_cl!$BC$6:$BC$1005,0,AN$5)))</f>
        <v/>
      </c>
      <c r="AO14" s="87" t="str">
        <f ca="1">IF($C14="","",SUMIF(Cad_cl!$F$6:$F$1005,$C14,OFFSET(Cad_cl!$BC$6:$BC$1005,0,AO$5)))</f>
        <v/>
      </c>
      <c r="AP14" s="87" t="str">
        <f ca="1">IF($C14="","",SUMIF(Cad_cl!$F$6:$F$1005,$C14,OFFSET(Cad_cl!$BC$6:$BC$1005,0,AP$5)))</f>
        <v/>
      </c>
      <c r="AQ14" s="87" t="str">
        <f ca="1">IF($C14="","",SUMIF(Cad_cl!$F$6:$F$1005,$C14,OFFSET(Cad_cl!$BC$6:$BC$1005,0,AQ$5)))</f>
        <v/>
      </c>
      <c r="AR14" s="87" t="str">
        <f ca="1">IF($C14="","",SUMIF(Cad_cl!$F$6:$F$1005,$C14,OFFSET(Cad_cl!$BC$6:$BC$1005,0,AR$5)))</f>
        <v/>
      </c>
      <c r="AS14" s="87">
        <f t="shared" ca="1" si="0"/>
        <v>0</v>
      </c>
      <c r="AT14" s="87"/>
      <c r="AU14" s="87" t="str">
        <f ca="1">IF(ISERR(IF($C14="","",SUMIFS(OFFSET(Cad_cl!$AO$6:$AO$1005,0,AU$5),Cad_cl!$F$6:$F$1005,$C14,Cad_cl!$I$6:$I$1005,Re_lo!$E$5))),"",IF($C14="","",SUMIFS(OFFSET(Cad_cl!$AO$6:$AO$1005,0,AU$5),Cad_cl!$F$6:$F$1005,$C14,Cad_cl!$I$6:$I$1005,Re_lo!$E$5)))</f>
        <v/>
      </c>
      <c r="AV14" s="87" t="str">
        <f ca="1">IF(ISERR(IF($C14="","",SUMIFS(OFFSET(Cad_cl!$AO$6:$AO$1005,0,AV$5),Cad_cl!$F$6:$F$1005,$C14,Cad_cl!$I$6:$I$1005,Re_lo!$E$5))),"",IF($C14="","",SUMIFS(OFFSET(Cad_cl!$AO$6:$AO$1005,0,AV$5),Cad_cl!$F$6:$F$1005,$C14,Cad_cl!$I$6:$I$1005,Re_lo!$E$5)))</f>
        <v/>
      </c>
      <c r="AW14" s="87" t="str">
        <f ca="1">IF(ISERR(IF($C14="","",SUMIFS(OFFSET(Cad_cl!$AO$6:$AO$1005,0,AW$5),Cad_cl!$F$6:$F$1005,$C14,Cad_cl!$I$6:$I$1005,Re_lo!$E$5))),"",IF($C14="","",SUMIFS(OFFSET(Cad_cl!$AO$6:$AO$1005,0,AW$5),Cad_cl!$F$6:$F$1005,$C14,Cad_cl!$I$6:$I$1005,Re_lo!$E$5)))</f>
        <v/>
      </c>
      <c r="AX14" s="87" t="str">
        <f ca="1">IF(ISERR(IF($C14="","",SUMIFS(OFFSET(Cad_cl!$AO$6:$AO$1005,0,AX$5),Cad_cl!$F$6:$F$1005,$C14,Cad_cl!$I$6:$I$1005,Re_lo!$E$5))),"",IF($C14="","",SUMIFS(OFFSET(Cad_cl!$AO$6:$AO$1005,0,AX$5),Cad_cl!$F$6:$F$1005,$C14,Cad_cl!$I$6:$I$1005,Re_lo!$E$5)))</f>
        <v/>
      </c>
      <c r="AY14" s="87" t="str">
        <f ca="1">IF(ISERR(IF($C14="","",SUMIFS(OFFSET(Cad_cl!$AO$6:$AO$1005,0,AY$5),Cad_cl!$F$6:$F$1005,$C14,Cad_cl!$I$6:$I$1005,Re_lo!$E$5))),"",IF($C14="","",SUMIFS(OFFSET(Cad_cl!$AO$6:$AO$1005,0,AY$5),Cad_cl!$F$6:$F$1005,$C14,Cad_cl!$I$6:$I$1005,Re_lo!$E$5)))</f>
        <v/>
      </c>
      <c r="AZ14" s="87" t="str">
        <f ca="1">IF(ISERR(IF($C14="","",SUMIFS(OFFSET(Cad_cl!$AO$6:$AO$1005,0,AZ$5),Cad_cl!$F$6:$F$1005,$C14,Cad_cl!$I$6:$I$1005,Re_lo!$E$5))),"",IF($C14="","",SUMIFS(OFFSET(Cad_cl!$AO$6:$AO$1005,0,AZ$5),Cad_cl!$F$6:$F$1005,$C14,Cad_cl!$I$6:$I$1005,Re_lo!$E$5)))</f>
        <v/>
      </c>
      <c r="BA14" s="87" t="str">
        <f ca="1">IF(ISERR(IF($C14="","",SUMIFS(OFFSET(Cad_cl!$AO$6:$AO$1005,0,BA$5),Cad_cl!$F$6:$F$1005,$C14,Cad_cl!$I$6:$I$1005,Re_lo!$E$5))),"",IF($C14="","",SUMIFS(OFFSET(Cad_cl!$AO$6:$AO$1005,0,BA$5),Cad_cl!$F$6:$F$1005,$C14,Cad_cl!$I$6:$I$1005,Re_lo!$E$5)))</f>
        <v/>
      </c>
      <c r="BB14" s="87" t="str">
        <f ca="1">IF(ISERR(IF($C14="","",SUMIFS(OFFSET(Cad_cl!$AO$6:$AO$1005,0,BB$5),Cad_cl!$F$6:$F$1005,$C14,Cad_cl!$I$6:$I$1005,Re_lo!$E$5))),"",IF($C14="","",SUMIFS(OFFSET(Cad_cl!$AO$6:$AO$1005,0,BB$5),Cad_cl!$F$6:$F$1005,$C14,Cad_cl!$I$6:$I$1005,Re_lo!$E$5)))</f>
        <v/>
      </c>
      <c r="BC14" s="87" t="str">
        <f ca="1">IF(ISERR(IF($C14="","",SUMIFS(OFFSET(Cad_cl!$AO$6:$AO$1005,0,BC$5),Cad_cl!$F$6:$F$1005,$C14,Cad_cl!$I$6:$I$1005,Re_lo!$E$5))),"",IF($C14="","",SUMIFS(OFFSET(Cad_cl!$AO$6:$AO$1005,0,BC$5),Cad_cl!$F$6:$F$1005,$C14,Cad_cl!$I$6:$I$1005,Re_lo!$E$5)))</f>
        <v/>
      </c>
      <c r="BD14" s="87" t="str">
        <f ca="1">IF(ISERR(IF($C14="","",SUMIFS(OFFSET(Cad_cl!$AO$6:$AO$1005,0,BD$5),Cad_cl!$F$6:$F$1005,$C14,Cad_cl!$I$6:$I$1005,Re_lo!$E$5))),"",IF($C14="","",SUMIFS(OFFSET(Cad_cl!$AO$6:$AO$1005,0,BD$5),Cad_cl!$F$6:$F$1005,$C14,Cad_cl!$I$6:$I$1005,Re_lo!$E$5)))</f>
        <v/>
      </c>
      <c r="BE14" s="87" t="str">
        <f ca="1">IF(ISERR(IF($C14="","",SUMIFS(OFFSET(Cad_cl!$AO$6:$AO$1005,0,BE$5),Cad_cl!$F$6:$F$1005,$C14,Cad_cl!$I$6:$I$1005,Re_lo!$E$5))),"",IF($C14="","",SUMIFS(OFFSET(Cad_cl!$AO$6:$AO$1005,0,BE$5),Cad_cl!$F$6:$F$1005,$C14,Cad_cl!$I$6:$I$1005,Re_lo!$E$5)))</f>
        <v/>
      </c>
      <c r="BF14" s="87" t="str">
        <f ca="1">IF(ISERR(IF($C14="","",SUMIFS(OFFSET(Cad_cl!$AO$6:$AO$1005,0,BF$5),Cad_cl!$F$6:$F$1005,$C14,Cad_cl!$I$6:$I$1005,Re_lo!$E$5))),"",IF($C14="","",SUMIFS(OFFSET(Cad_cl!$AO$6:$AO$1005,0,BF$5),Cad_cl!$F$6:$F$1005,$C14,Cad_cl!$I$6:$I$1005,Re_lo!$E$5)))</f>
        <v/>
      </c>
      <c r="BG14" s="87" t="str">
        <f ca="1">IF(ISERR(IF($C14="","",SUMIFS(OFFSET(Cad_cl!$AO$6:$AO$1005,0,BG$5),Cad_cl!$F$6:$F$1005,$C14,Cad_cl!$I$6:$I$1005,Re_lo!$E$5))),"",IF($C14="","",SUMIFS(OFFSET(Cad_cl!$AO$6:$AO$1005,0,BG$5),Cad_cl!$F$6:$F$1005,$C14,Cad_cl!$I$6:$I$1005,Re_lo!$E$5)))</f>
        <v/>
      </c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</row>
    <row r="15" spans="3:101" ht="30" customHeight="1">
      <c r="C15" s="9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 t="str">
        <f ca="1">IF(ISERR(IF($C15="","",SUMIF(Cad_cl!$F$6:$F$1005,$C15,OFFSET(Cad_cl!$AO$6:$AO$1005,0,S$5)))),"",IF($C15="","",SUMIF(Cad_cl!$F$6:$F$1005,$C15,OFFSET(Cad_cl!$AO$6:$AO$1005,0,S$5))))</f>
        <v/>
      </c>
      <c r="T15" s="87" t="str">
        <f ca="1">IF(ISERR(IF($C15="","",SUMIF(Cad_cl!$F$6:$F$1005,$C15,OFFSET(Cad_cl!$AO$6:$AO$1005,0,T$5)))),"",IF($C15="","",SUMIF(Cad_cl!$F$6:$F$1005,$C15,OFFSET(Cad_cl!$AO$6:$AO$1005,0,T$5))))</f>
        <v/>
      </c>
      <c r="U15" s="87" t="str">
        <f ca="1">IF(ISERR(IF($C15="","",SUMIF(Cad_cl!$F$6:$F$1005,$C15,OFFSET(Cad_cl!$AO$6:$AO$1005,0,U$5)))),"",IF($C15="","",SUMIF(Cad_cl!$F$6:$F$1005,$C15,OFFSET(Cad_cl!$AO$6:$AO$1005,0,U$5))))</f>
        <v/>
      </c>
      <c r="V15" s="87" t="str">
        <f ca="1">IF(ISERR(IF($C15="","",SUMIF(Cad_cl!$F$6:$F$1005,$C15,OFFSET(Cad_cl!$AO$6:$AO$1005,0,V$5)))),"",IF($C15="","",SUMIF(Cad_cl!$F$6:$F$1005,$C15,OFFSET(Cad_cl!$AO$6:$AO$1005,0,V$5))))</f>
        <v/>
      </c>
      <c r="W15" s="87" t="str">
        <f ca="1">IF(ISERR(IF($C15="","",SUMIF(Cad_cl!$F$6:$F$1005,$C15,OFFSET(Cad_cl!$AO$6:$AO$1005,0,W$5)))),"",IF($C15="","",SUMIF(Cad_cl!$F$6:$F$1005,$C15,OFFSET(Cad_cl!$AO$6:$AO$1005,0,W$5))))</f>
        <v/>
      </c>
      <c r="X15" s="87" t="str">
        <f ca="1">IF(ISERR(IF($C15="","",SUMIF(Cad_cl!$F$6:$F$1005,$C15,OFFSET(Cad_cl!$AO$6:$AO$1005,0,X$5)))),"",IF($C15="","",SUMIF(Cad_cl!$F$6:$F$1005,$C15,OFFSET(Cad_cl!$AO$6:$AO$1005,0,X$5))))</f>
        <v/>
      </c>
      <c r="Y15" s="87" t="str">
        <f ca="1">IF(ISERR(IF($C15="","",SUMIF(Cad_cl!$F$6:$F$1005,$C15,OFFSET(Cad_cl!$AO$6:$AO$1005,0,Y$5)))),"",IF($C15="","",SUMIF(Cad_cl!$F$6:$F$1005,$C15,OFFSET(Cad_cl!$AO$6:$AO$1005,0,Y$5))))</f>
        <v/>
      </c>
      <c r="Z15" s="87" t="str">
        <f ca="1">IF(ISERR(IF($C15="","",SUMIF(Cad_cl!$F$6:$F$1005,$C15,OFFSET(Cad_cl!$AO$6:$AO$1005,0,Z$5)))),"",IF($C15="","",SUMIF(Cad_cl!$F$6:$F$1005,$C15,OFFSET(Cad_cl!$AO$6:$AO$1005,0,Z$5))))</f>
        <v/>
      </c>
      <c r="AA15" s="87" t="str">
        <f ca="1">IF(ISERR(IF($C15="","",SUMIF(Cad_cl!$F$6:$F$1005,$C15,OFFSET(Cad_cl!$AO$6:$AO$1005,0,AA$5)))),"",IF($C15="","",SUMIF(Cad_cl!$F$6:$F$1005,$C15,OFFSET(Cad_cl!$AO$6:$AO$1005,0,AA$5))))</f>
        <v/>
      </c>
      <c r="AB15" s="87" t="str">
        <f ca="1">IF(ISERR(IF($C15="","",SUMIF(Cad_cl!$F$6:$F$1005,$C15,OFFSET(Cad_cl!$AO$6:$AO$1005,0,AB$5)))),"",IF($C15="","",SUMIF(Cad_cl!$F$6:$F$1005,$C15,OFFSET(Cad_cl!$AO$6:$AO$1005,0,AB$5))))</f>
        <v/>
      </c>
      <c r="AC15" s="87" t="str">
        <f ca="1">IF(ISERR(IF($C15="","",SUMIF(Cad_cl!$F$6:$F$1005,$C15,OFFSET(Cad_cl!$AO$6:$AO$1005,0,AC$5)))),"",IF($C15="","",SUMIF(Cad_cl!$F$6:$F$1005,$C15,OFFSET(Cad_cl!$AO$6:$AO$1005,0,AC$5))))</f>
        <v/>
      </c>
      <c r="AD15" s="87" t="str">
        <f ca="1">IF(ISERR(IF($C15="","",SUMIF(Cad_cl!$F$6:$F$1005,$C15,OFFSET(Cad_cl!$AO$6:$AO$1005,0,AD$5)))),"",IF($C15="","",SUMIF(Cad_cl!$F$6:$F$1005,$C15,OFFSET(Cad_cl!$AO$6:$AO$1005,0,AD$5))))</f>
        <v/>
      </c>
      <c r="AE15" s="87" t="str">
        <f ca="1">IF(ISERR(IF($C15="","",SUMIF(Cad_cl!$F$6:$F$1005,$C15,OFFSET(Cad_cl!$AO$6:$AO$1005,0,AE$5)))),"",IF($C15="","",SUMIF(Cad_cl!$F$6:$F$1005,$C15,OFFSET(Cad_cl!$AO$6:$AO$1005,0,AE$5))))</f>
        <v/>
      </c>
      <c r="AF15" s="87"/>
      <c r="AG15" s="87" t="str">
        <f ca="1">IF($C15="","",SUMIF(Cad_cl!$F$6:$F$1005,$C15,OFFSET(Cad_cl!$BC$6:$BC$1005,0,AG$5)))</f>
        <v/>
      </c>
      <c r="AH15" s="87" t="str">
        <f ca="1">IF($C15="","",SUMIF(Cad_cl!$F$6:$F$1005,$C15,OFFSET(Cad_cl!$BC$6:$BC$1005,0,AH$5)))</f>
        <v/>
      </c>
      <c r="AI15" s="87" t="str">
        <f ca="1">IF($C15="","",SUMIF(Cad_cl!$F$6:$F$1005,$C15,OFFSET(Cad_cl!$BC$6:$BC$1005,0,AI$5)))</f>
        <v/>
      </c>
      <c r="AJ15" s="87" t="str">
        <f ca="1">IF($C15="","",SUMIF(Cad_cl!$F$6:$F$1005,$C15,OFFSET(Cad_cl!$BC$6:$BC$1005,0,AJ$5)))</f>
        <v/>
      </c>
      <c r="AK15" s="87" t="str">
        <f ca="1">IF($C15="","",SUMIF(Cad_cl!$F$6:$F$1005,$C15,OFFSET(Cad_cl!$BC$6:$BC$1005,0,AK$5)))</f>
        <v/>
      </c>
      <c r="AL15" s="87" t="str">
        <f ca="1">IF($C15="","",SUMIF(Cad_cl!$F$6:$F$1005,$C15,OFFSET(Cad_cl!$BC$6:$BC$1005,0,AL$5)))</f>
        <v/>
      </c>
      <c r="AM15" s="87" t="str">
        <f ca="1">IF($C15="","",SUMIF(Cad_cl!$F$6:$F$1005,$C15,OFFSET(Cad_cl!$BC$6:$BC$1005,0,AM$5)))</f>
        <v/>
      </c>
      <c r="AN15" s="87" t="str">
        <f ca="1">IF($C15="","",SUMIF(Cad_cl!$F$6:$F$1005,$C15,OFFSET(Cad_cl!$BC$6:$BC$1005,0,AN$5)))</f>
        <v/>
      </c>
      <c r="AO15" s="87" t="str">
        <f ca="1">IF($C15="","",SUMIF(Cad_cl!$F$6:$F$1005,$C15,OFFSET(Cad_cl!$BC$6:$BC$1005,0,AO$5)))</f>
        <v/>
      </c>
      <c r="AP15" s="87" t="str">
        <f ca="1">IF($C15="","",SUMIF(Cad_cl!$F$6:$F$1005,$C15,OFFSET(Cad_cl!$BC$6:$BC$1005,0,AP$5)))</f>
        <v/>
      </c>
      <c r="AQ15" s="87" t="str">
        <f ca="1">IF($C15="","",SUMIF(Cad_cl!$F$6:$F$1005,$C15,OFFSET(Cad_cl!$BC$6:$BC$1005,0,AQ$5)))</f>
        <v/>
      </c>
      <c r="AR15" s="87" t="str">
        <f ca="1">IF($C15="","",SUMIF(Cad_cl!$F$6:$F$1005,$C15,OFFSET(Cad_cl!$BC$6:$BC$1005,0,AR$5)))</f>
        <v/>
      </c>
      <c r="AS15" s="87">
        <f t="shared" ca="1" si="0"/>
        <v>0</v>
      </c>
      <c r="AT15" s="87"/>
      <c r="AU15" s="87" t="str">
        <f ca="1">IF(ISERR(IF($C15="","",SUMIFS(OFFSET(Cad_cl!$AO$6:$AO$1005,0,AU$5),Cad_cl!$F$6:$F$1005,$C15,Cad_cl!$I$6:$I$1005,Re_lo!$E$5))),"",IF($C15="","",SUMIFS(OFFSET(Cad_cl!$AO$6:$AO$1005,0,AU$5),Cad_cl!$F$6:$F$1005,$C15,Cad_cl!$I$6:$I$1005,Re_lo!$E$5)))</f>
        <v/>
      </c>
      <c r="AV15" s="87" t="str">
        <f ca="1">IF(ISERR(IF($C15="","",SUMIFS(OFFSET(Cad_cl!$AO$6:$AO$1005,0,AV$5),Cad_cl!$F$6:$F$1005,$C15,Cad_cl!$I$6:$I$1005,Re_lo!$E$5))),"",IF($C15="","",SUMIFS(OFFSET(Cad_cl!$AO$6:$AO$1005,0,AV$5),Cad_cl!$F$6:$F$1005,$C15,Cad_cl!$I$6:$I$1005,Re_lo!$E$5)))</f>
        <v/>
      </c>
      <c r="AW15" s="87" t="str">
        <f ca="1">IF(ISERR(IF($C15="","",SUMIFS(OFFSET(Cad_cl!$AO$6:$AO$1005,0,AW$5),Cad_cl!$F$6:$F$1005,$C15,Cad_cl!$I$6:$I$1005,Re_lo!$E$5))),"",IF($C15="","",SUMIFS(OFFSET(Cad_cl!$AO$6:$AO$1005,0,AW$5),Cad_cl!$F$6:$F$1005,$C15,Cad_cl!$I$6:$I$1005,Re_lo!$E$5)))</f>
        <v/>
      </c>
      <c r="AX15" s="87" t="str">
        <f ca="1">IF(ISERR(IF($C15="","",SUMIFS(OFFSET(Cad_cl!$AO$6:$AO$1005,0,AX$5),Cad_cl!$F$6:$F$1005,$C15,Cad_cl!$I$6:$I$1005,Re_lo!$E$5))),"",IF($C15="","",SUMIFS(OFFSET(Cad_cl!$AO$6:$AO$1005,0,AX$5),Cad_cl!$F$6:$F$1005,$C15,Cad_cl!$I$6:$I$1005,Re_lo!$E$5)))</f>
        <v/>
      </c>
      <c r="AY15" s="87" t="str">
        <f ca="1">IF(ISERR(IF($C15="","",SUMIFS(OFFSET(Cad_cl!$AO$6:$AO$1005,0,AY$5),Cad_cl!$F$6:$F$1005,$C15,Cad_cl!$I$6:$I$1005,Re_lo!$E$5))),"",IF($C15="","",SUMIFS(OFFSET(Cad_cl!$AO$6:$AO$1005,0,AY$5),Cad_cl!$F$6:$F$1005,$C15,Cad_cl!$I$6:$I$1005,Re_lo!$E$5)))</f>
        <v/>
      </c>
      <c r="AZ15" s="87" t="str">
        <f ca="1">IF(ISERR(IF($C15="","",SUMIFS(OFFSET(Cad_cl!$AO$6:$AO$1005,0,AZ$5),Cad_cl!$F$6:$F$1005,$C15,Cad_cl!$I$6:$I$1005,Re_lo!$E$5))),"",IF($C15="","",SUMIFS(OFFSET(Cad_cl!$AO$6:$AO$1005,0,AZ$5),Cad_cl!$F$6:$F$1005,$C15,Cad_cl!$I$6:$I$1005,Re_lo!$E$5)))</f>
        <v/>
      </c>
      <c r="BA15" s="87" t="str">
        <f ca="1">IF(ISERR(IF($C15="","",SUMIFS(OFFSET(Cad_cl!$AO$6:$AO$1005,0,BA$5),Cad_cl!$F$6:$F$1005,$C15,Cad_cl!$I$6:$I$1005,Re_lo!$E$5))),"",IF($C15="","",SUMIFS(OFFSET(Cad_cl!$AO$6:$AO$1005,0,BA$5),Cad_cl!$F$6:$F$1005,$C15,Cad_cl!$I$6:$I$1005,Re_lo!$E$5)))</f>
        <v/>
      </c>
      <c r="BB15" s="87" t="str">
        <f ca="1">IF(ISERR(IF($C15="","",SUMIFS(OFFSET(Cad_cl!$AO$6:$AO$1005,0,BB$5),Cad_cl!$F$6:$F$1005,$C15,Cad_cl!$I$6:$I$1005,Re_lo!$E$5))),"",IF($C15="","",SUMIFS(OFFSET(Cad_cl!$AO$6:$AO$1005,0,BB$5),Cad_cl!$F$6:$F$1005,$C15,Cad_cl!$I$6:$I$1005,Re_lo!$E$5)))</f>
        <v/>
      </c>
      <c r="BC15" s="87" t="str">
        <f ca="1">IF(ISERR(IF($C15="","",SUMIFS(OFFSET(Cad_cl!$AO$6:$AO$1005,0,BC$5),Cad_cl!$F$6:$F$1005,$C15,Cad_cl!$I$6:$I$1005,Re_lo!$E$5))),"",IF($C15="","",SUMIFS(OFFSET(Cad_cl!$AO$6:$AO$1005,0,BC$5),Cad_cl!$F$6:$F$1005,$C15,Cad_cl!$I$6:$I$1005,Re_lo!$E$5)))</f>
        <v/>
      </c>
      <c r="BD15" s="87" t="str">
        <f ca="1">IF(ISERR(IF($C15="","",SUMIFS(OFFSET(Cad_cl!$AO$6:$AO$1005,0,BD$5),Cad_cl!$F$6:$F$1005,$C15,Cad_cl!$I$6:$I$1005,Re_lo!$E$5))),"",IF($C15="","",SUMIFS(OFFSET(Cad_cl!$AO$6:$AO$1005,0,BD$5),Cad_cl!$F$6:$F$1005,$C15,Cad_cl!$I$6:$I$1005,Re_lo!$E$5)))</f>
        <v/>
      </c>
      <c r="BE15" s="87" t="str">
        <f ca="1">IF(ISERR(IF($C15="","",SUMIFS(OFFSET(Cad_cl!$AO$6:$AO$1005,0,BE$5),Cad_cl!$F$6:$F$1005,$C15,Cad_cl!$I$6:$I$1005,Re_lo!$E$5))),"",IF($C15="","",SUMIFS(OFFSET(Cad_cl!$AO$6:$AO$1005,0,BE$5),Cad_cl!$F$6:$F$1005,$C15,Cad_cl!$I$6:$I$1005,Re_lo!$E$5)))</f>
        <v/>
      </c>
      <c r="BF15" s="87" t="str">
        <f ca="1">IF(ISERR(IF($C15="","",SUMIFS(OFFSET(Cad_cl!$AO$6:$AO$1005,0,BF$5),Cad_cl!$F$6:$F$1005,$C15,Cad_cl!$I$6:$I$1005,Re_lo!$E$5))),"",IF($C15="","",SUMIFS(OFFSET(Cad_cl!$AO$6:$AO$1005,0,BF$5),Cad_cl!$F$6:$F$1005,$C15,Cad_cl!$I$6:$I$1005,Re_lo!$E$5)))</f>
        <v/>
      </c>
      <c r="BG15" s="87" t="str">
        <f ca="1">IF(ISERR(IF($C15="","",SUMIFS(OFFSET(Cad_cl!$AO$6:$AO$1005,0,BG$5),Cad_cl!$F$6:$F$1005,$C15,Cad_cl!$I$6:$I$1005,Re_lo!$E$5))),"",IF($C15="","",SUMIFS(OFFSET(Cad_cl!$AO$6:$AO$1005,0,BG$5),Cad_cl!$F$6:$F$1005,$C15,Cad_cl!$I$6:$I$1005,Re_lo!$E$5)))</f>
        <v/>
      </c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</row>
    <row r="16" spans="3:101" ht="30" customHeight="1">
      <c r="C16" s="9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 t="str">
        <f ca="1">IF(ISERR(IF($C16="","",SUMIF(Cad_cl!$F$6:$F$1005,$C16,OFFSET(Cad_cl!$AO$6:$AO$1005,0,S$5)))),"",IF($C16="","",SUMIF(Cad_cl!$F$6:$F$1005,$C16,OFFSET(Cad_cl!$AO$6:$AO$1005,0,S$5))))</f>
        <v/>
      </c>
      <c r="T16" s="87" t="str">
        <f ca="1">IF(ISERR(IF($C16="","",SUMIF(Cad_cl!$F$6:$F$1005,$C16,OFFSET(Cad_cl!$AO$6:$AO$1005,0,T$5)))),"",IF($C16="","",SUMIF(Cad_cl!$F$6:$F$1005,$C16,OFFSET(Cad_cl!$AO$6:$AO$1005,0,T$5))))</f>
        <v/>
      </c>
      <c r="U16" s="87" t="str">
        <f ca="1">IF(ISERR(IF($C16="","",SUMIF(Cad_cl!$F$6:$F$1005,$C16,OFFSET(Cad_cl!$AO$6:$AO$1005,0,U$5)))),"",IF($C16="","",SUMIF(Cad_cl!$F$6:$F$1005,$C16,OFFSET(Cad_cl!$AO$6:$AO$1005,0,U$5))))</f>
        <v/>
      </c>
      <c r="V16" s="87" t="str">
        <f ca="1">IF(ISERR(IF($C16="","",SUMIF(Cad_cl!$F$6:$F$1005,$C16,OFFSET(Cad_cl!$AO$6:$AO$1005,0,V$5)))),"",IF($C16="","",SUMIF(Cad_cl!$F$6:$F$1005,$C16,OFFSET(Cad_cl!$AO$6:$AO$1005,0,V$5))))</f>
        <v/>
      </c>
      <c r="W16" s="87" t="str">
        <f ca="1">IF(ISERR(IF($C16="","",SUMIF(Cad_cl!$F$6:$F$1005,$C16,OFFSET(Cad_cl!$AO$6:$AO$1005,0,W$5)))),"",IF($C16="","",SUMIF(Cad_cl!$F$6:$F$1005,$C16,OFFSET(Cad_cl!$AO$6:$AO$1005,0,W$5))))</f>
        <v/>
      </c>
      <c r="X16" s="87" t="str">
        <f ca="1">IF(ISERR(IF($C16="","",SUMIF(Cad_cl!$F$6:$F$1005,$C16,OFFSET(Cad_cl!$AO$6:$AO$1005,0,X$5)))),"",IF($C16="","",SUMIF(Cad_cl!$F$6:$F$1005,$C16,OFFSET(Cad_cl!$AO$6:$AO$1005,0,X$5))))</f>
        <v/>
      </c>
      <c r="Y16" s="87" t="str">
        <f ca="1">IF(ISERR(IF($C16="","",SUMIF(Cad_cl!$F$6:$F$1005,$C16,OFFSET(Cad_cl!$AO$6:$AO$1005,0,Y$5)))),"",IF($C16="","",SUMIF(Cad_cl!$F$6:$F$1005,$C16,OFFSET(Cad_cl!$AO$6:$AO$1005,0,Y$5))))</f>
        <v/>
      </c>
      <c r="Z16" s="87" t="str">
        <f ca="1">IF(ISERR(IF($C16="","",SUMIF(Cad_cl!$F$6:$F$1005,$C16,OFFSET(Cad_cl!$AO$6:$AO$1005,0,Z$5)))),"",IF($C16="","",SUMIF(Cad_cl!$F$6:$F$1005,$C16,OFFSET(Cad_cl!$AO$6:$AO$1005,0,Z$5))))</f>
        <v/>
      </c>
      <c r="AA16" s="87" t="str">
        <f ca="1">IF(ISERR(IF($C16="","",SUMIF(Cad_cl!$F$6:$F$1005,$C16,OFFSET(Cad_cl!$AO$6:$AO$1005,0,AA$5)))),"",IF($C16="","",SUMIF(Cad_cl!$F$6:$F$1005,$C16,OFFSET(Cad_cl!$AO$6:$AO$1005,0,AA$5))))</f>
        <v/>
      </c>
      <c r="AB16" s="87" t="str">
        <f ca="1">IF(ISERR(IF($C16="","",SUMIF(Cad_cl!$F$6:$F$1005,$C16,OFFSET(Cad_cl!$AO$6:$AO$1005,0,AB$5)))),"",IF($C16="","",SUMIF(Cad_cl!$F$6:$F$1005,$C16,OFFSET(Cad_cl!$AO$6:$AO$1005,0,AB$5))))</f>
        <v/>
      </c>
      <c r="AC16" s="87" t="str">
        <f ca="1">IF(ISERR(IF($C16="","",SUMIF(Cad_cl!$F$6:$F$1005,$C16,OFFSET(Cad_cl!$AO$6:$AO$1005,0,AC$5)))),"",IF($C16="","",SUMIF(Cad_cl!$F$6:$F$1005,$C16,OFFSET(Cad_cl!$AO$6:$AO$1005,0,AC$5))))</f>
        <v/>
      </c>
      <c r="AD16" s="87" t="str">
        <f ca="1">IF(ISERR(IF($C16="","",SUMIF(Cad_cl!$F$6:$F$1005,$C16,OFFSET(Cad_cl!$AO$6:$AO$1005,0,AD$5)))),"",IF($C16="","",SUMIF(Cad_cl!$F$6:$F$1005,$C16,OFFSET(Cad_cl!$AO$6:$AO$1005,0,AD$5))))</f>
        <v/>
      </c>
      <c r="AE16" s="87" t="str">
        <f ca="1">IF(ISERR(IF($C16="","",SUMIF(Cad_cl!$F$6:$F$1005,$C16,OFFSET(Cad_cl!$AO$6:$AO$1005,0,AE$5)))),"",IF($C16="","",SUMIF(Cad_cl!$F$6:$F$1005,$C16,OFFSET(Cad_cl!$AO$6:$AO$1005,0,AE$5))))</f>
        <v/>
      </c>
      <c r="AF16" s="87"/>
      <c r="AG16" s="87" t="str">
        <f ca="1">IF($C16="","",SUMIF(Cad_cl!$F$6:$F$1005,$C16,OFFSET(Cad_cl!$BC$6:$BC$1005,0,AG$5)))</f>
        <v/>
      </c>
      <c r="AH16" s="87" t="str">
        <f ca="1">IF($C16="","",SUMIF(Cad_cl!$F$6:$F$1005,$C16,OFFSET(Cad_cl!$BC$6:$BC$1005,0,AH$5)))</f>
        <v/>
      </c>
      <c r="AI16" s="87" t="str">
        <f ca="1">IF($C16="","",SUMIF(Cad_cl!$F$6:$F$1005,$C16,OFFSET(Cad_cl!$BC$6:$BC$1005,0,AI$5)))</f>
        <v/>
      </c>
      <c r="AJ16" s="87" t="str">
        <f ca="1">IF($C16="","",SUMIF(Cad_cl!$F$6:$F$1005,$C16,OFFSET(Cad_cl!$BC$6:$BC$1005,0,AJ$5)))</f>
        <v/>
      </c>
      <c r="AK16" s="87" t="str">
        <f ca="1">IF($C16="","",SUMIF(Cad_cl!$F$6:$F$1005,$C16,OFFSET(Cad_cl!$BC$6:$BC$1005,0,AK$5)))</f>
        <v/>
      </c>
      <c r="AL16" s="87" t="str">
        <f ca="1">IF($C16="","",SUMIF(Cad_cl!$F$6:$F$1005,$C16,OFFSET(Cad_cl!$BC$6:$BC$1005,0,AL$5)))</f>
        <v/>
      </c>
      <c r="AM16" s="87" t="str">
        <f ca="1">IF($C16="","",SUMIF(Cad_cl!$F$6:$F$1005,$C16,OFFSET(Cad_cl!$BC$6:$BC$1005,0,AM$5)))</f>
        <v/>
      </c>
      <c r="AN16" s="87" t="str">
        <f ca="1">IF($C16="","",SUMIF(Cad_cl!$F$6:$F$1005,$C16,OFFSET(Cad_cl!$BC$6:$BC$1005,0,AN$5)))</f>
        <v/>
      </c>
      <c r="AO16" s="87" t="str">
        <f ca="1">IF($C16="","",SUMIF(Cad_cl!$F$6:$F$1005,$C16,OFFSET(Cad_cl!$BC$6:$BC$1005,0,AO$5)))</f>
        <v/>
      </c>
      <c r="AP16" s="87" t="str">
        <f ca="1">IF($C16="","",SUMIF(Cad_cl!$F$6:$F$1005,$C16,OFFSET(Cad_cl!$BC$6:$BC$1005,0,AP$5)))</f>
        <v/>
      </c>
      <c r="AQ16" s="87" t="str">
        <f ca="1">IF($C16="","",SUMIF(Cad_cl!$F$6:$F$1005,$C16,OFFSET(Cad_cl!$BC$6:$BC$1005,0,AQ$5)))</f>
        <v/>
      </c>
      <c r="AR16" s="87" t="str">
        <f ca="1">IF($C16="","",SUMIF(Cad_cl!$F$6:$F$1005,$C16,OFFSET(Cad_cl!$BC$6:$BC$1005,0,AR$5)))</f>
        <v/>
      </c>
      <c r="AS16" s="87">
        <f t="shared" ca="1" si="0"/>
        <v>0</v>
      </c>
      <c r="AT16" s="87"/>
      <c r="AU16" s="87" t="str">
        <f ca="1">IF(ISERR(IF($C16="","",SUMIFS(OFFSET(Cad_cl!$AO$6:$AO$1005,0,AU$5),Cad_cl!$F$6:$F$1005,$C16,Cad_cl!$I$6:$I$1005,Re_lo!$E$5))),"",IF($C16="","",SUMIFS(OFFSET(Cad_cl!$AO$6:$AO$1005,0,AU$5),Cad_cl!$F$6:$F$1005,$C16,Cad_cl!$I$6:$I$1005,Re_lo!$E$5)))</f>
        <v/>
      </c>
      <c r="AV16" s="87" t="str">
        <f ca="1">IF(ISERR(IF($C16="","",SUMIFS(OFFSET(Cad_cl!$AO$6:$AO$1005,0,AV$5),Cad_cl!$F$6:$F$1005,$C16,Cad_cl!$I$6:$I$1005,Re_lo!$E$5))),"",IF($C16="","",SUMIFS(OFFSET(Cad_cl!$AO$6:$AO$1005,0,AV$5),Cad_cl!$F$6:$F$1005,$C16,Cad_cl!$I$6:$I$1005,Re_lo!$E$5)))</f>
        <v/>
      </c>
      <c r="AW16" s="87" t="str">
        <f ca="1">IF(ISERR(IF($C16="","",SUMIFS(OFFSET(Cad_cl!$AO$6:$AO$1005,0,AW$5),Cad_cl!$F$6:$F$1005,$C16,Cad_cl!$I$6:$I$1005,Re_lo!$E$5))),"",IF($C16="","",SUMIFS(OFFSET(Cad_cl!$AO$6:$AO$1005,0,AW$5),Cad_cl!$F$6:$F$1005,$C16,Cad_cl!$I$6:$I$1005,Re_lo!$E$5)))</f>
        <v/>
      </c>
      <c r="AX16" s="87" t="str">
        <f ca="1">IF(ISERR(IF($C16="","",SUMIFS(OFFSET(Cad_cl!$AO$6:$AO$1005,0,AX$5),Cad_cl!$F$6:$F$1005,$C16,Cad_cl!$I$6:$I$1005,Re_lo!$E$5))),"",IF($C16="","",SUMIFS(OFFSET(Cad_cl!$AO$6:$AO$1005,0,AX$5),Cad_cl!$F$6:$F$1005,$C16,Cad_cl!$I$6:$I$1005,Re_lo!$E$5)))</f>
        <v/>
      </c>
      <c r="AY16" s="87" t="str">
        <f ca="1">IF(ISERR(IF($C16="","",SUMIFS(OFFSET(Cad_cl!$AO$6:$AO$1005,0,AY$5),Cad_cl!$F$6:$F$1005,$C16,Cad_cl!$I$6:$I$1005,Re_lo!$E$5))),"",IF($C16="","",SUMIFS(OFFSET(Cad_cl!$AO$6:$AO$1005,0,AY$5),Cad_cl!$F$6:$F$1005,$C16,Cad_cl!$I$6:$I$1005,Re_lo!$E$5)))</f>
        <v/>
      </c>
      <c r="AZ16" s="87" t="str">
        <f ca="1">IF(ISERR(IF($C16="","",SUMIFS(OFFSET(Cad_cl!$AO$6:$AO$1005,0,AZ$5),Cad_cl!$F$6:$F$1005,$C16,Cad_cl!$I$6:$I$1005,Re_lo!$E$5))),"",IF($C16="","",SUMIFS(OFFSET(Cad_cl!$AO$6:$AO$1005,0,AZ$5),Cad_cl!$F$6:$F$1005,$C16,Cad_cl!$I$6:$I$1005,Re_lo!$E$5)))</f>
        <v/>
      </c>
      <c r="BA16" s="87" t="str">
        <f ca="1">IF(ISERR(IF($C16="","",SUMIFS(OFFSET(Cad_cl!$AO$6:$AO$1005,0,BA$5),Cad_cl!$F$6:$F$1005,$C16,Cad_cl!$I$6:$I$1005,Re_lo!$E$5))),"",IF($C16="","",SUMIFS(OFFSET(Cad_cl!$AO$6:$AO$1005,0,BA$5),Cad_cl!$F$6:$F$1005,$C16,Cad_cl!$I$6:$I$1005,Re_lo!$E$5)))</f>
        <v/>
      </c>
      <c r="BB16" s="87" t="str">
        <f ca="1">IF(ISERR(IF($C16="","",SUMIFS(OFFSET(Cad_cl!$AO$6:$AO$1005,0,BB$5),Cad_cl!$F$6:$F$1005,$C16,Cad_cl!$I$6:$I$1005,Re_lo!$E$5))),"",IF($C16="","",SUMIFS(OFFSET(Cad_cl!$AO$6:$AO$1005,0,BB$5),Cad_cl!$F$6:$F$1005,$C16,Cad_cl!$I$6:$I$1005,Re_lo!$E$5)))</f>
        <v/>
      </c>
      <c r="BC16" s="87" t="str">
        <f ca="1">IF(ISERR(IF($C16="","",SUMIFS(OFFSET(Cad_cl!$AO$6:$AO$1005,0,BC$5),Cad_cl!$F$6:$F$1005,$C16,Cad_cl!$I$6:$I$1005,Re_lo!$E$5))),"",IF($C16="","",SUMIFS(OFFSET(Cad_cl!$AO$6:$AO$1005,0,BC$5),Cad_cl!$F$6:$F$1005,$C16,Cad_cl!$I$6:$I$1005,Re_lo!$E$5)))</f>
        <v/>
      </c>
      <c r="BD16" s="87" t="str">
        <f ca="1">IF(ISERR(IF($C16="","",SUMIFS(OFFSET(Cad_cl!$AO$6:$AO$1005,0,BD$5),Cad_cl!$F$6:$F$1005,$C16,Cad_cl!$I$6:$I$1005,Re_lo!$E$5))),"",IF($C16="","",SUMIFS(OFFSET(Cad_cl!$AO$6:$AO$1005,0,BD$5),Cad_cl!$F$6:$F$1005,$C16,Cad_cl!$I$6:$I$1005,Re_lo!$E$5)))</f>
        <v/>
      </c>
      <c r="BE16" s="87" t="str">
        <f ca="1">IF(ISERR(IF($C16="","",SUMIFS(OFFSET(Cad_cl!$AO$6:$AO$1005,0,BE$5),Cad_cl!$F$6:$F$1005,$C16,Cad_cl!$I$6:$I$1005,Re_lo!$E$5))),"",IF($C16="","",SUMIFS(OFFSET(Cad_cl!$AO$6:$AO$1005,0,BE$5),Cad_cl!$F$6:$F$1005,$C16,Cad_cl!$I$6:$I$1005,Re_lo!$E$5)))</f>
        <v/>
      </c>
      <c r="BF16" s="87" t="str">
        <f ca="1">IF(ISERR(IF($C16="","",SUMIFS(OFFSET(Cad_cl!$AO$6:$AO$1005,0,BF$5),Cad_cl!$F$6:$F$1005,$C16,Cad_cl!$I$6:$I$1005,Re_lo!$E$5))),"",IF($C16="","",SUMIFS(OFFSET(Cad_cl!$AO$6:$AO$1005,0,BF$5),Cad_cl!$F$6:$F$1005,$C16,Cad_cl!$I$6:$I$1005,Re_lo!$E$5)))</f>
        <v/>
      </c>
      <c r="BG16" s="87" t="str">
        <f ca="1">IF(ISERR(IF($C16="","",SUMIFS(OFFSET(Cad_cl!$AO$6:$AO$1005,0,BG$5),Cad_cl!$F$6:$F$1005,$C16,Cad_cl!$I$6:$I$1005,Re_lo!$E$5))),"",IF($C16="","",SUMIFS(OFFSET(Cad_cl!$AO$6:$AO$1005,0,BG$5),Cad_cl!$F$6:$F$1005,$C16,Cad_cl!$I$6:$I$1005,Re_lo!$E$5)))</f>
        <v/>
      </c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</row>
    <row r="17" spans="3:80" ht="30" customHeight="1">
      <c r="C17" s="9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 t="str">
        <f ca="1">IF(ISERR(IF($C17="","",SUMIF(Cad_cl!$F$6:$F$1005,$C17,OFFSET(Cad_cl!$AO$6:$AO$1005,0,S$5)))),"",IF($C17="","",SUMIF(Cad_cl!$F$6:$F$1005,$C17,OFFSET(Cad_cl!$AO$6:$AO$1005,0,S$5))))</f>
        <v/>
      </c>
      <c r="T17" s="87" t="str">
        <f ca="1">IF(ISERR(IF($C17="","",SUMIF(Cad_cl!$F$6:$F$1005,$C17,OFFSET(Cad_cl!$AO$6:$AO$1005,0,T$5)))),"",IF($C17="","",SUMIF(Cad_cl!$F$6:$F$1005,$C17,OFFSET(Cad_cl!$AO$6:$AO$1005,0,T$5))))</f>
        <v/>
      </c>
      <c r="U17" s="87" t="str">
        <f ca="1">IF(ISERR(IF($C17="","",SUMIF(Cad_cl!$F$6:$F$1005,$C17,OFFSET(Cad_cl!$AO$6:$AO$1005,0,U$5)))),"",IF($C17="","",SUMIF(Cad_cl!$F$6:$F$1005,$C17,OFFSET(Cad_cl!$AO$6:$AO$1005,0,U$5))))</f>
        <v/>
      </c>
      <c r="V17" s="87" t="str">
        <f ca="1">IF(ISERR(IF($C17="","",SUMIF(Cad_cl!$F$6:$F$1005,$C17,OFFSET(Cad_cl!$AO$6:$AO$1005,0,V$5)))),"",IF($C17="","",SUMIF(Cad_cl!$F$6:$F$1005,$C17,OFFSET(Cad_cl!$AO$6:$AO$1005,0,V$5))))</f>
        <v/>
      </c>
      <c r="W17" s="87" t="str">
        <f ca="1">IF(ISERR(IF($C17="","",SUMIF(Cad_cl!$F$6:$F$1005,$C17,OFFSET(Cad_cl!$AO$6:$AO$1005,0,W$5)))),"",IF($C17="","",SUMIF(Cad_cl!$F$6:$F$1005,$C17,OFFSET(Cad_cl!$AO$6:$AO$1005,0,W$5))))</f>
        <v/>
      </c>
      <c r="X17" s="87" t="str">
        <f ca="1">IF(ISERR(IF($C17="","",SUMIF(Cad_cl!$F$6:$F$1005,$C17,OFFSET(Cad_cl!$AO$6:$AO$1005,0,X$5)))),"",IF($C17="","",SUMIF(Cad_cl!$F$6:$F$1005,$C17,OFFSET(Cad_cl!$AO$6:$AO$1005,0,X$5))))</f>
        <v/>
      </c>
      <c r="Y17" s="87" t="str">
        <f ca="1">IF(ISERR(IF($C17="","",SUMIF(Cad_cl!$F$6:$F$1005,$C17,OFFSET(Cad_cl!$AO$6:$AO$1005,0,Y$5)))),"",IF($C17="","",SUMIF(Cad_cl!$F$6:$F$1005,$C17,OFFSET(Cad_cl!$AO$6:$AO$1005,0,Y$5))))</f>
        <v/>
      </c>
      <c r="Z17" s="87" t="str">
        <f ca="1">IF(ISERR(IF($C17="","",SUMIF(Cad_cl!$F$6:$F$1005,$C17,OFFSET(Cad_cl!$AO$6:$AO$1005,0,Z$5)))),"",IF($C17="","",SUMIF(Cad_cl!$F$6:$F$1005,$C17,OFFSET(Cad_cl!$AO$6:$AO$1005,0,Z$5))))</f>
        <v/>
      </c>
      <c r="AA17" s="87" t="str">
        <f ca="1">IF(ISERR(IF($C17="","",SUMIF(Cad_cl!$F$6:$F$1005,$C17,OFFSET(Cad_cl!$AO$6:$AO$1005,0,AA$5)))),"",IF($C17="","",SUMIF(Cad_cl!$F$6:$F$1005,$C17,OFFSET(Cad_cl!$AO$6:$AO$1005,0,AA$5))))</f>
        <v/>
      </c>
      <c r="AB17" s="87" t="str">
        <f ca="1">IF(ISERR(IF($C17="","",SUMIF(Cad_cl!$F$6:$F$1005,$C17,OFFSET(Cad_cl!$AO$6:$AO$1005,0,AB$5)))),"",IF($C17="","",SUMIF(Cad_cl!$F$6:$F$1005,$C17,OFFSET(Cad_cl!$AO$6:$AO$1005,0,AB$5))))</f>
        <v/>
      </c>
      <c r="AC17" s="87" t="str">
        <f ca="1">IF(ISERR(IF($C17="","",SUMIF(Cad_cl!$F$6:$F$1005,$C17,OFFSET(Cad_cl!$AO$6:$AO$1005,0,AC$5)))),"",IF($C17="","",SUMIF(Cad_cl!$F$6:$F$1005,$C17,OFFSET(Cad_cl!$AO$6:$AO$1005,0,AC$5))))</f>
        <v/>
      </c>
      <c r="AD17" s="87" t="str">
        <f ca="1">IF(ISERR(IF($C17="","",SUMIF(Cad_cl!$F$6:$F$1005,$C17,OFFSET(Cad_cl!$AO$6:$AO$1005,0,AD$5)))),"",IF($C17="","",SUMIF(Cad_cl!$F$6:$F$1005,$C17,OFFSET(Cad_cl!$AO$6:$AO$1005,0,AD$5))))</f>
        <v/>
      </c>
      <c r="AE17" s="87" t="str">
        <f ca="1">IF(ISERR(IF($C17="","",SUMIF(Cad_cl!$F$6:$F$1005,$C17,OFFSET(Cad_cl!$AO$6:$AO$1005,0,AE$5)))),"",IF($C17="","",SUMIF(Cad_cl!$F$6:$F$1005,$C17,OFFSET(Cad_cl!$AO$6:$AO$1005,0,AE$5))))</f>
        <v/>
      </c>
      <c r="AF17" s="87"/>
      <c r="AG17" s="87" t="str">
        <f ca="1">IF($C17="","",SUMIF(Cad_cl!$F$6:$F$1005,$C17,OFFSET(Cad_cl!$BC$6:$BC$1005,0,AG$5)))</f>
        <v/>
      </c>
      <c r="AH17" s="87" t="str">
        <f ca="1">IF($C17="","",SUMIF(Cad_cl!$F$6:$F$1005,$C17,OFFSET(Cad_cl!$BC$6:$BC$1005,0,AH$5)))</f>
        <v/>
      </c>
      <c r="AI17" s="87" t="str">
        <f ca="1">IF($C17="","",SUMIF(Cad_cl!$F$6:$F$1005,$C17,OFFSET(Cad_cl!$BC$6:$BC$1005,0,AI$5)))</f>
        <v/>
      </c>
      <c r="AJ17" s="87" t="str">
        <f ca="1">IF($C17="","",SUMIF(Cad_cl!$F$6:$F$1005,$C17,OFFSET(Cad_cl!$BC$6:$BC$1005,0,AJ$5)))</f>
        <v/>
      </c>
      <c r="AK17" s="87" t="str">
        <f ca="1">IF($C17="","",SUMIF(Cad_cl!$F$6:$F$1005,$C17,OFFSET(Cad_cl!$BC$6:$BC$1005,0,AK$5)))</f>
        <v/>
      </c>
      <c r="AL17" s="87" t="str">
        <f ca="1">IF($C17="","",SUMIF(Cad_cl!$F$6:$F$1005,$C17,OFFSET(Cad_cl!$BC$6:$BC$1005,0,AL$5)))</f>
        <v/>
      </c>
      <c r="AM17" s="87" t="str">
        <f ca="1">IF($C17="","",SUMIF(Cad_cl!$F$6:$F$1005,$C17,OFFSET(Cad_cl!$BC$6:$BC$1005,0,AM$5)))</f>
        <v/>
      </c>
      <c r="AN17" s="87" t="str">
        <f ca="1">IF($C17="","",SUMIF(Cad_cl!$F$6:$F$1005,$C17,OFFSET(Cad_cl!$BC$6:$BC$1005,0,AN$5)))</f>
        <v/>
      </c>
      <c r="AO17" s="87" t="str">
        <f ca="1">IF($C17="","",SUMIF(Cad_cl!$F$6:$F$1005,$C17,OFFSET(Cad_cl!$BC$6:$BC$1005,0,AO$5)))</f>
        <v/>
      </c>
      <c r="AP17" s="87" t="str">
        <f ca="1">IF($C17="","",SUMIF(Cad_cl!$F$6:$F$1005,$C17,OFFSET(Cad_cl!$BC$6:$BC$1005,0,AP$5)))</f>
        <v/>
      </c>
      <c r="AQ17" s="87" t="str">
        <f ca="1">IF($C17="","",SUMIF(Cad_cl!$F$6:$F$1005,$C17,OFFSET(Cad_cl!$BC$6:$BC$1005,0,AQ$5)))</f>
        <v/>
      </c>
      <c r="AR17" s="87" t="str">
        <f ca="1">IF($C17="","",SUMIF(Cad_cl!$F$6:$F$1005,$C17,OFFSET(Cad_cl!$BC$6:$BC$1005,0,AR$5)))</f>
        <v/>
      </c>
      <c r="AS17" s="87">
        <f t="shared" ca="1" si="0"/>
        <v>0</v>
      </c>
      <c r="AT17" s="87"/>
      <c r="AU17" s="87" t="str">
        <f ca="1">IF(ISERR(IF($C17="","",SUMIFS(OFFSET(Cad_cl!$AO$6:$AO$1005,0,AU$5),Cad_cl!$F$6:$F$1005,$C17,Cad_cl!$I$6:$I$1005,Re_lo!$E$5))),"",IF($C17="","",SUMIFS(OFFSET(Cad_cl!$AO$6:$AO$1005,0,AU$5),Cad_cl!$F$6:$F$1005,$C17,Cad_cl!$I$6:$I$1005,Re_lo!$E$5)))</f>
        <v/>
      </c>
      <c r="AV17" s="87" t="str">
        <f ca="1">IF(ISERR(IF($C17="","",SUMIFS(OFFSET(Cad_cl!$AO$6:$AO$1005,0,AV$5),Cad_cl!$F$6:$F$1005,$C17,Cad_cl!$I$6:$I$1005,Re_lo!$E$5))),"",IF($C17="","",SUMIFS(OFFSET(Cad_cl!$AO$6:$AO$1005,0,AV$5),Cad_cl!$F$6:$F$1005,$C17,Cad_cl!$I$6:$I$1005,Re_lo!$E$5)))</f>
        <v/>
      </c>
      <c r="AW17" s="87" t="str">
        <f ca="1">IF(ISERR(IF($C17="","",SUMIFS(OFFSET(Cad_cl!$AO$6:$AO$1005,0,AW$5),Cad_cl!$F$6:$F$1005,$C17,Cad_cl!$I$6:$I$1005,Re_lo!$E$5))),"",IF($C17="","",SUMIFS(OFFSET(Cad_cl!$AO$6:$AO$1005,0,AW$5),Cad_cl!$F$6:$F$1005,$C17,Cad_cl!$I$6:$I$1005,Re_lo!$E$5)))</f>
        <v/>
      </c>
      <c r="AX17" s="87" t="str">
        <f ca="1">IF(ISERR(IF($C17="","",SUMIFS(OFFSET(Cad_cl!$AO$6:$AO$1005,0,AX$5),Cad_cl!$F$6:$F$1005,$C17,Cad_cl!$I$6:$I$1005,Re_lo!$E$5))),"",IF($C17="","",SUMIFS(OFFSET(Cad_cl!$AO$6:$AO$1005,0,AX$5),Cad_cl!$F$6:$F$1005,$C17,Cad_cl!$I$6:$I$1005,Re_lo!$E$5)))</f>
        <v/>
      </c>
      <c r="AY17" s="87" t="str">
        <f ca="1">IF(ISERR(IF($C17="","",SUMIFS(OFFSET(Cad_cl!$AO$6:$AO$1005,0,AY$5),Cad_cl!$F$6:$F$1005,$C17,Cad_cl!$I$6:$I$1005,Re_lo!$E$5))),"",IF($C17="","",SUMIFS(OFFSET(Cad_cl!$AO$6:$AO$1005,0,AY$5),Cad_cl!$F$6:$F$1005,$C17,Cad_cl!$I$6:$I$1005,Re_lo!$E$5)))</f>
        <v/>
      </c>
      <c r="AZ17" s="87" t="str">
        <f ca="1">IF(ISERR(IF($C17="","",SUMIFS(OFFSET(Cad_cl!$AO$6:$AO$1005,0,AZ$5),Cad_cl!$F$6:$F$1005,$C17,Cad_cl!$I$6:$I$1005,Re_lo!$E$5))),"",IF($C17="","",SUMIFS(OFFSET(Cad_cl!$AO$6:$AO$1005,0,AZ$5),Cad_cl!$F$6:$F$1005,$C17,Cad_cl!$I$6:$I$1005,Re_lo!$E$5)))</f>
        <v/>
      </c>
      <c r="BA17" s="87" t="str">
        <f ca="1">IF(ISERR(IF($C17="","",SUMIFS(OFFSET(Cad_cl!$AO$6:$AO$1005,0,BA$5),Cad_cl!$F$6:$F$1005,$C17,Cad_cl!$I$6:$I$1005,Re_lo!$E$5))),"",IF($C17="","",SUMIFS(OFFSET(Cad_cl!$AO$6:$AO$1005,0,BA$5),Cad_cl!$F$6:$F$1005,$C17,Cad_cl!$I$6:$I$1005,Re_lo!$E$5)))</f>
        <v/>
      </c>
      <c r="BB17" s="87" t="str">
        <f ca="1">IF(ISERR(IF($C17="","",SUMIFS(OFFSET(Cad_cl!$AO$6:$AO$1005,0,BB$5),Cad_cl!$F$6:$F$1005,$C17,Cad_cl!$I$6:$I$1005,Re_lo!$E$5))),"",IF($C17="","",SUMIFS(OFFSET(Cad_cl!$AO$6:$AO$1005,0,BB$5),Cad_cl!$F$6:$F$1005,$C17,Cad_cl!$I$6:$I$1005,Re_lo!$E$5)))</f>
        <v/>
      </c>
      <c r="BC17" s="87" t="str">
        <f ca="1">IF(ISERR(IF($C17="","",SUMIFS(OFFSET(Cad_cl!$AO$6:$AO$1005,0,BC$5),Cad_cl!$F$6:$F$1005,$C17,Cad_cl!$I$6:$I$1005,Re_lo!$E$5))),"",IF($C17="","",SUMIFS(OFFSET(Cad_cl!$AO$6:$AO$1005,0,BC$5),Cad_cl!$F$6:$F$1005,$C17,Cad_cl!$I$6:$I$1005,Re_lo!$E$5)))</f>
        <v/>
      </c>
      <c r="BD17" s="87" t="str">
        <f ca="1">IF(ISERR(IF($C17="","",SUMIFS(OFFSET(Cad_cl!$AO$6:$AO$1005,0,BD$5),Cad_cl!$F$6:$F$1005,$C17,Cad_cl!$I$6:$I$1005,Re_lo!$E$5))),"",IF($C17="","",SUMIFS(OFFSET(Cad_cl!$AO$6:$AO$1005,0,BD$5),Cad_cl!$F$6:$F$1005,$C17,Cad_cl!$I$6:$I$1005,Re_lo!$E$5)))</f>
        <v/>
      </c>
      <c r="BE17" s="87" t="str">
        <f ca="1">IF(ISERR(IF($C17="","",SUMIFS(OFFSET(Cad_cl!$AO$6:$AO$1005,0,BE$5),Cad_cl!$F$6:$F$1005,$C17,Cad_cl!$I$6:$I$1005,Re_lo!$E$5))),"",IF($C17="","",SUMIFS(OFFSET(Cad_cl!$AO$6:$AO$1005,0,BE$5),Cad_cl!$F$6:$F$1005,$C17,Cad_cl!$I$6:$I$1005,Re_lo!$E$5)))</f>
        <v/>
      </c>
      <c r="BF17" s="87" t="str">
        <f ca="1">IF(ISERR(IF($C17="","",SUMIFS(OFFSET(Cad_cl!$AO$6:$AO$1005,0,BF$5),Cad_cl!$F$6:$F$1005,$C17,Cad_cl!$I$6:$I$1005,Re_lo!$E$5))),"",IF($C17="","",SUMIFS(OFFSET(Cad_cl!$AO$6:$AO$1005,0,BF$5),Cad_cl!$F$6:$F$1005,$C17,Cad_cl!$I$6:$I$1005,Re_lo!$E$5)))</f>
        <v/>
      </c>
      <c r="BG17" s="87" t="str">
        <f ca="1">IF(ISERR(IF($C17="","",SUMIFS(OFFSET(Cad_cl!$AO$6:$AO$1005,0,BG$5),Cad_cl!$F$6:$F$1005,$C17,Cad_cl!$I$6:$I$1005,Re_lo!$E$5))),"",IF($C17="","",SUMIFS(OFFSET(Cad_cl!$AO$6:$AO$1005,0,BG$5),Cad_cl!$F$6:$F$1005,$C17,Cad_cl!$I$6:$I$1005,Re_lo!$E$5)))</f>
        <v/>
      </c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</row>
    <row r="18" spans="3:80" ht="30" customHeight="1">
      <c r="C18" s="9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 t="str">
        <f ca="1">IF(ISERR(IF($C18="","",SUMIF(Cad_cl!$F$6:$F$1005,$C18,OFFSET(Cad_cl!$AO$6:$AO$1005,0,S$5)))),"",IF($C18="","",SUMIF(Cad_cl!$F$6:$F$1005,$C18,OFFSET(Cad_cl!$AO$6:$AO$1005,0,S$5))))</f>
        <v/>
      </c>
      <c r="T18" s="87" t="str">
        <f ca="1">IF(ISERR(IF($C18="","",SUMIF(Cad_cl!$F$6:$F$1005,$C18,OFFSET(Cad_cl!$AO$6:$AO$1005,0,T$5)))),"",IF($C18="","",SUMIF(Cad_cl!$F$6:$F$1005,$C18,OFFSET(Cad_cl!$AO$6:$AO$1005,0,T$5))))</f>
        <v/>
      </c>
      <c r="U18" s="87" t="str">
        <f ca="1">IF(ISERR(IF($C18="","",SUMIF(Cad_cl!$F$6:$F$1005,$C18,OFFSET(Cad_cl!$AO$6:$AO$1005,0,U$5)))),"",IF($C18="","",SUMIF(Cad_cl!$F$6:$F$1005,$C18,OFFSET(Cad_cl!$AO$6:$AO$1005,0,U$5))))</f>
        <v/>
      </c>
      <c r="V18" s="87" t="str">
        <f ca="1">IF(ISERR(IF($C18="","",SUMIF(Cad_cl!$F$6:$F$1005,$C18,OFFSET(Cad_cl!$AO$6:$AO$1005,0,V$5)))),"",IF($C18="","",SUMIF(Cad_cl!$F$6:$F$1005,$C18,OFFSET(Cad_cl!$AO$6:$AO$1005,0,V$5))))</f>
        <v/>
      </c>
      <c r="W18" s="87" t="str">
        <f ca="1">IF(ISERR(IF($C18="","",SUMIF(Cad_cl!$F$6:$F$1005,$C18,OFFSET(Cad_cl!$AO$6:$AO$1005,0,W$5)))),"",IF($C18="","",SUMIF(Cad_cl!$F$6:$F$1005,$C18,OFFSET(Cad_cl!$AO$6:$AO$1005,0,W$5))))</f>
        <v/>
      </c>
      <c r="X18" s="87" t="str">
        <f ca="1">IF(ISERR(IF($C18="","",SUMIF(Cad_cl!$F$6:$F$1005,$C18,OFFSET(Cad_cl!$AO$6:$AO$1005,0,X$5)))),"",IF($C18="","",SUMIF(Cad_cl!$F$6:$F$1005,$C18,OFFSET(Cad_cl!$AO$6:$AO$1005,0,X$5))))</f>
        <v/>
      </c>
      <c r="Y18" s="87" t="str">
        <f ca="1">IF(ISERR(IF($C18="","",SUMIF(Cad_cl!$F$6:$F$1005,$C18,OFFSET(Cad_cl!$AO$6:$AO$1005,0,Y$5)))),"",IF($C18="","",SUMIF(Cad_cl!$F$6:$F$1005,$C18,OFFSET(Cad_cl!$AO$6:$AO$1005,0,Y$5))))</f>
        <v/>
      </c>
      <c r="Z18" s="87" t="str">
        <f ca="1">IF(ISERR(IF($C18="","",SUMIF(Cad_cl!$F$6:$F$1005,$C18,OFFSET(Cad_cl!$AO$6:$AO$1005,0,Z$5)))),"",IF($C18="","",SUMIF(Cad_cl!$F$6:$F$1005,$C18,OFFSET(Cad_cl!$AO$6:$AO$1005,0,Z$5))))</f>
        <v/>
      </c>
      <c r="AA18" s="87" t="str">
        <f ca="1">IF(ISERR(IF($C18="","",SUMIF(Cad_cl!$F$6:$F$1005,$C18,OFFSET(Cad_cl!$AO$6:$AO$1005,0,AA$5)))),"",IF($C18="","",SUMIF(Cad_cl!$F$6:$F$1005,$C18,OFFSET(Cad_cl!$AO$6:$AO$1005,0,AA$5))))</f>
        <v/>
      </c>
      <c r="AB18" s="87" t="str">
        <f ca="1">IF(ISERR(IF($C18="","",SUMIF(Cad_cl!$F$6:$F$1005,$C18,OFFSET(Cad_cl!$AO$6:$AO$1005,0,AB$5)))),"",IF($C18="","",SUMIF(Cad_cl!$F$6:$F$1005,$C18,OFFSET(Cad_cl!$AO$6:$AO$1005,0,AB$5))))</f>
        <v/>
      </c>
      <c r="AC18" s="87" t="str">
        <f ca="1">IF(ISERR(IF($C18="","",SUMIF(Cad_cl!$F$6:$F$1005,$C18,OFFSET(Cad_cl!$AO$6:$AO$1005,0,AC$5)))),"",IF($C18="","",SUMIF(Cad_cl!$F$6:$F$1005,$C18,OFFSET(Cad_cl!$AO$6:$AO$1005,0,AC$5))))</f>
        <v/>
      </c>
      <c r="AD18" s="87" t="str">
        <f ca="1">IF(ISERR(IF($C18="","",SUMIF(Cad_cl!$F$6:$F$1005,$C18,OFFSET(Cad_cl!$AO$6:$AO$1005,0,AD$5)))),"",IF($C18="","",SUMIF(Cad_cl!$F$6:$F$1005,$C18,OFFSET(Cad_cl!$AO$6:$AO$1005,0,AD$5))))</f>
        <v/>
      </c>
      <c r="AE18" s="87" t="str">
        <f ca="1">IF(ISERR(IF($C18="","",SUMIF(Cad_cl!$F$6:$F$1005,$C18,OFFSET(Cad_cl!$AO$6:$AO$1005,0,AE$5)))),"",IF($C18="","",SUMIF(Cad_cl!$F$6:$F$1005,$C18,OFFSET(Cad_cl!$AO$6:$AO$1005,0,AE$5))))</f>
        <v/>
      </c>
      <c r="AF18" s="87"/>
      <c r="AG18" s="87" t="str">
        <f ca="1">IF($C18="","",SUMIF(Cad_cl!$F$6:$F$1005,$C18,OFFSET(Cad_cl!$BC$6:$BC$1005,0,AG$5)))</f>
        <v/>
      </c>
      <c r="AH18" s="87" t="str">
        <f ca="1">IF($C18="","",SUMIF(Cad_cl!$F$6:$F$1005,$C18,OFFSET(Cad_cl!$BC$6:$BC$1005,0,AH$5)))</f>
        <v/>
      </c>
      <c r="AI18" s="87" t="str">
        <f ca="1">IF($C18="","",SUMIF(Cad_cl!$F$6:$F$1005,$C18,OFFSET(Cad_cl!$BC$6:$BC$1005,0,AI$5)))</f>
        <v/>
      </c>
      <c r="AJ18" s="87" t="str">
        <f ca="1">IF($C18="","",SUMIF(Cad_cl!$F$6:$F$1005,$C18,OFFSET(Cad_cl!$BC$6:$BC$1005,0,AJ$5)))</f>
        <v/>
      </c>
      <c r="AK18" s="87" t="str">
        <f ca="1">IF($C18="","",SUMIF(Cad_cl!$F$6:$F$1005,$C18,OFFSET(Cad_cl!$BC$6:$BC$1005,0,AK$5)))</f>
        <v/>
      </c>
      <c r="AL18" s="87" t="str">
        <f ca="1">IF($C18="","",SUMIF(Cad_cl!$F$6:$F$1005,$C18,OFFSET(Cad_cl!$BC$6:$BC$1005,0,AL$5)))</f>
        <v/>
      </c>
      <c r="AM18" s="87" t="str">
        <f ca="1">IF($C18="","",SUMIF(Cad_cl!$F$6:$F$1005,$C18,OFFSET(Cad_cl!$BC$6:$BC$1005,0,AM$5)))</f>
        <v/>
      </c>
      <c r="AN18" s="87" t="str">
        <f ca="1">IF($C18="","",SUMIF(Cad_cl!$F$6:$F$1005,$C18,OFFSET(Cad_cl!$BC$6:$BC$1005,0,AN$5)))</f>
        <v/>
      </c>
      <c r="AO18" s="87" t="str">
        <f ca="1">IF($C18="","",SUMIF(Cad_cl!$F$6:$F$1005,$C18,OFFSET(Cad_cl!$BC$6:$BC$1005,0,AO$5)))</f>
        <v/>
      </c>
      <c r="AP18" s="87" t="str">
        <f ca="1">IF($C18="","",SUMIF(Cad_cl!$F$6:$F$1005,$C18,OFFSET(Cad_cl!$BC$6:$BC$1005,0,AP$5)))</f>
        <v/>
      </c>
      <c r="AQ18" s="87" t="str">
        <f ca="1">IF($C18="","",SUMIF(Cad_cl!$F$6:$F$1005,$C18,OFFSET(Cad_cl!$BC$6:$BC$1005,0,AQ$5)))</f>
        <v/>
      </c>
      <c r="AR18" s="87" t="str">
        <f ca="1">IF($C18="","",SUMIF(Cad_cl!$F$6:$F$1005,$C18,OFFSET(Cad_cl!$BC$6:$BC$1005,0,AR$5)))</f>
        <v/>
      </c>
      <c r="AS18" s="87">
        <f t="shared" ca="1" si="0"/>
        <v>0</v>
      </c>
      <c r="AT18" s="87"/>
      <c r="AU18" s="87" t="str">
        <f ca="1">IF(ISERR(IF($C18="","",SUMIFS(OFFSET(Cad_cl!$AO$6:$AO$1005,0,AU$5),Cad_cl!$F$6:$F$1005,$C18,Cad_cl!$I$6:$I$1005,Re_lo!$E$5))),"",IF($C18="","",SUMIFS(OFFSET(Cad_cl!$AO$6:$AO$1005,0,AU$5),Cad_cl!$F$6:$F$1005,$C18,Cad_cl!$I$6:$I$1005,Re_lo!$E$5)))</f>
        <v/>
      </c>
      <c r="AV18" s="87" t="str">
        <f ca="1">IF(ISERR(IF($C18="","",SUMIFS(OFFSET(Cad_cl!$AO$6:$AO$1005,0,AV$5),Cad_cl!$F$6:$F$1005,$C18,Cad_cl!$I$6:$I$1005,Re_lo!$E$5))),"",IF($C18="","",SUMIFS(OFFSET(Cad_cl!$AO$6:$AO$1005,0,AV$5),Cad_cl!$F$6:$F$1005,$C18,Cad_cl!$I$6:$I$1005,Re_lo!$E$5)))</f>
        <v/>
      </c>
      <c r="AW18" s="87" t="str">
        <f ca="1">IF(ISERR(IF($C18="","",SUMIFS(OFFSET(Cad_cl!$AO$6:$AO$1005,0,AW$5),Cad_cl!$F$6:$F$1005,$C18,Cad_cl!$I$6:$I$1005,Re_lo!$E$5))),"",IF($C18="","",SUMIFS(OFFSET(Cad_cl!$AO$6:$AO$1005,0,AW$5),Cad_cl!$F$6:$F$1005,$C18,Cad_cl!$I$6:$I$1005,Re_lo!$E$5)))</f>
        <v/>
      </c>
      <c r="AX18" s="87" t="str">
        <f ca="1">IF(ISERR(IF($C18="","",SUMIFS(OFFSET(Cad_cl!$AO$6:$AO$1005,0,AX$5),Cad_cl!$F$6:$F$1005,$C18,Cad_cl!$I$6:$I$1005,Re_lo!$E$5))),"",IF($C18="","",SUMIFS(OFFSET(Cad_cl!$AO$6:$AO$1005,0,AX$5),Cad_cl!$F$6:$F$1005,$C18,Cad_cl!$I$6:$I$1005,Re_lo!$E$5)))</f>
        <v/>
      </c>
      <c r="AY18" s="87" t="str">
        <f ca="1">IF(ISERR(IF($C18="","",SUMIFS(OFFSET(Cad_cl!$AO$6:$AO$1005,0,AY$5),Cad_cl!$F$6:$F$1005,$C18,Cad_cl!$I$6:$I$1005,Re_lo!$E$5))),"",IF($C18="","",SUMIFS(OFFSET(Cad_cl!$AO$6:$AO$1005,0,AY$5),Cad_cl!$F$6:$F$1005,$C18,Cad_cl!$I$6:$I$1005,Re_lo!$E$5)))</f>
        <v/>
      </c>
      <c r="AZ18" s="87" t="str">
        <f ca="1">IF(ISERR(IF($C18="","",SUMIFS(OFFSET(Cad_cl!$AO$6:$AO$1005,0,AZ$5),Cad_cl!$F$6:$F$1005,$C18,Cad_cl!$I$6:$I$1005,Re_lo!$E$5))),"",IF($C18="","",SUMIFS(OFFSET(Cad_cl!$AO$6:$AO$1005,0,AZ$5),Cad_cl!$F$6:$F$1005,$C18,Cad_cl!$I$6:$I$1005,Re_lo!$E$5)))</f>
        <v/>
      </c>
      <c r="BA18" s="87" t="str">
        <f ca="1">IF(ISERR(IF($C18="","",SUMIFS(OFFSET(Cad_cl!$AO$6:$AO$1005,0,BA$5),Cad_cl!$F$6:$F$1005,$C18,Cad_cl!$I$6:$I$1005,Re_lo!$E$5))),"",IF($C18="","",SUMIFS(OFFSET(Cad_cl!$AO$6:$AO$1005,0,BA$5),Cad_cl!$F$6:$F$1005,$C18,Cad_cl!$I$6:$I$1005,Re_lo!$E$5)))</f>
        <v/>
      </c>
      <c r="BB18" s="87" t="str">
        <f ca="1">IF(ISERR(IF($C18="","",SUMIFS(OFFSET(Cad_cl!$AO$6:$AO$1005,0,BB$5),Cad_cl!$F$6:$F$1005,$C18,Cad_cl!$I$6:$I$1005,Re_lo!$E$5))),"",IF($C18="","",SUMIFS(OFFSET(Cad_cl!$AO$6:$AO$1005,0,BB$5),Cad_cl!$F$6:$F$1005,$C18,Cad_cl!$I$6:$I$1005,Re_lo!$E$5)))</f>
        <v/>
      </c>
      <c r="BC18" s="87" t="str">
        <f ca="1">IF(ISERR(IF($C18="","",SUMIFS(OFFSET(Cad_cl!$AO$6:$AO$1005,0,BC$5),Cad_cl!$F$6:$F$1005,$C18,Cad_cl!$I$6:$I$1005,Re_lo!$E$5))),"",IF($C18="","",SUMIFS(OFFSET(Cad_cl!$AO$6:$AO$1005,0,BC$5),Cad_cl!$F$6:$F$1005,$C18,Cad_cl!$I$6:$I$1005,Re_lo!$E$5)))</f>
        <v/>
      </c>
      <c r="BD18" s="87" t="str">
        <f ca="1">IF(ISERR(IF($C18="","",SUMIFS(OFFSET(Cad_cl!$AO$6:$AO$1005,0,BD$5),Cad_cl!$F$6:$F$1005,$C18,Cad_cl!$I$6:$I$1005,Re_lo!$E$5))),"",IF($C18="","",SUMIFS(OFFSET(Cad_cl!$AO$6:$AO$1005,0,BD$5),Cad_cl!$F$6:$F$1005,$C18,Cad_cl!$I$6:$I$1005,Re_lo!$E$5)))</f>
        <v/>
      </c>
      <c r="BE18" s="87" t="str">
        <f ca="1">IF(ISERR(IF($C18="","",SUMIFS(OFFSET(Cad_cl!$AO$6:$AO$1005,0,BE$5),Cad_cl!$F$6:$F$1005,$C18,Cad_cl!$I$6:$I$1005,Re_lo!$E$5))),"",IF($C18="","",SUMIFS(OFFSET(Cad_cl!$AO$6:$AO$1005,0,BE$5),Cad_cl!$F$6:$F$1005,$C18,Cad_cl!$I$6:$I$1005,Re_lo!$E$5)))</f>
        <v/>
      </c>
      <c r="BF18" s="87" t="str">
        <f ca="1">IF(ISERR(IF($C18="","",SUMIFS(OFFSET(Cad_cl!$AO$6:$AO$1005,0,BF$5),Cad_cl!$F$6:$F$1005,$C18,Cad_cl!$I$6:$I$1005,Re_lo!$E$5))),"",IF($C18="","",SUMIFS(OFFSET(Cad_cl!$AO$6:$AO$1005,0,BF$5),Cad_cl!$F$6:$F$1005,$C18,Cad_cl!$I$6:$I$1005,Re_lo!$E$5)))</f>
        <v/>
      </c>
      <c r="BG18" s="87" t="str">
        <f ca="1">IF(ISERR(IF($C18="","",SUMIFS(OFFSET(Cad_cl!$AO$6:$AO$1005,0,BG$5),Cad_cl!$F$6:$F$1005,$C18,Cad_cl!$I$6:$I$1005,Re_lo!$E$5))),"",IF($C18="","",SUMIFS(OFFSET(Cad_cl!$AO$6:$AO$1005,0,BG$5),Cad_cl!$F$6:$F$1005,$C18,Cad_cl!$I$6:$I$1005,Re_lo!$E$5)))</f>
        <v/>
      </c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</row>
    <row r="19" spans="3:80" ht="30" customHeight="1">
      <c r="C19" s="9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 t="str">
        <f ca="1">IF(ISERR(IF($C19="","",SUMIF(Cad_cl!$F$6:$F$1005,$C19,OFFSET(Cad_cl!$AO$6:$AO$1005,0,S$5)))),"",IF($C19="","",SUMIF(Cad_cl!$F$6:$F$1005,$C19,OFFSET(Cad_cl!$AO$6:$AO$1005,0,S$5))))</f>
        <v/>
      </c>
      <c r="T19" s="87" t="str">
        <f ca="1">IF(ISERR(IF($C19="","",SUMIF(Cad_cl!$F$6:$F$1005,$C19,OFFSET(Cad_cl!$AO$6:$AO$1005,0,T$5)))),"",IF($C19="","",SUMIF(Cad_cl!$F$6:$F$1005,$C19,OFFSET(Cad_cl!$AO$6:$AO$1005,0,T$5))))</f>
        <v/>
      </c>
      <c r="U19" s="87" t="str">
        <f ca="1">IF(ISERR(IF($C19="","",SUMIF(Cad_cl!$F$6:$F$1005,$C19,OFFSET(Cad_cl!$AO$6:$AO$1005,0,U$5)))),"",IF($C19="","",SUMIF(Cad_cl!$F$6:$F$1005,$C19,OFFSET(Cad_cl!$AO$6:$AO$1005,0,U$5))))</f>
        <v/>
      </c>
      <c r="V19" s="87" t="str">
        <f ca="1">IF(ISERR(IF($C19="","",SUMIF(Cad_cl!$F$6:$F$1005,$C19,OFFSET(Cad_cl!$AO$6:$AO$1005,0,V$5)))),"",IF($C19="","",SUMIF(Cad_cl!$F$6:$F$1005,$C19,OFFSET(Cad_cl!$AO$6:$AO$1005,0,V$5))))</f>
        <v/>
      </c>
      <c r="W19" s="87" t="str">
        <f ca="1">IF(ISERR(IF($C19="","",SUMIF(Cad_cl!$F$6:$F$1005,$C19,OFFSET(Cad_cl!$AO$6:$AO$1005,0,W$5)))),"",IF($C19="","",SUMIF(Cad_cl!$F$6:$F$1005,$C19,OFFSET(Cad_cl!$AO$6:$AO$1005,0,W$5))))</f>
        <v/>
      </c>
      <c r="X19" s="87" t="str">
        <f ca="1">IF(ISERR(IF($C19="","",SUMIF(Cad_cl!$F$6:$F$1005,$C19,OFFSET(Cad_cl!$AO$6:$AO$1005,0,X$5)))),"",IF($C19="","",SUMIF(Cad_cl!$F$6:$F$1005,$C19,OFFSET(Cad_cl!$AO$6:$AO$1005,0,X$5))))</f>
        <v/>
      </c>
      <c r="Y19" s="87" t="str">
        <f ca="1">IF(ISERR(IF($C19="","",SUMIF(Cad_cl!$F$6:$F$1005,$C19,OFFSET(Cad_cl!$AO$6:$AO$1005,0,Y$5)))),"",IF($C19="","",SUMIF(Cad_cl!$F$6:$F$1005,$C19,OFFSET(Cad_cl!$AO$6:$AO$1005,0,Y$5))))</f>
        <v/>
      </c>
      <c r="Z19" s="87" t="str">
        <f ca="1">IF(ISERR(IF($C19="","",SUMIF(Cad_cl!$F$6:$F$1005,$C19,OFFSET(Cad_cl!$AO$6:$AO$1005,0,Z$5)))),"",IF($C19="","",SUMIF(Cad_cl!$F$6:$F$1005,$C19,OFFSET(Cad_cl!$AO$6:$AO$1005,0,Z$5))))</f>
        <v/>
      </c>
      <c r="AA19" s="87" t="str">
        <f ca="1">IF(ISERR(IF($C19="","",SUMIF(Cad_cl!$F$6:$F$1005,$C19,OFFSET(Cad_cl!$AO$6:$AO$1005,0,AA$5)))),"",IF($C19="","",SUMIF(Cad_cl!$F$6:$F$1005,$C19,OFFSET(Cad_cl!$AO$6:$AO$1005,0,AA$5))))</f>
        <v/>
      </c>
      <c r="AB19" s="87" t="str">
        <f ca="1">IF(ISERR(IF($C19="","",SUMIF(Cad_cl!$F$6:$F$1005,$C19,OFFSET(Cad_cl!$AO$6:$AO$1005,0,AB$5)))),"",IF($C19="","",SUMIF(Cad_cl!$F$6:$F$1005,$C19,OFFSET(Cad_cl!$AO$6:$AO$1005,0,AB$5))))</f>
        <v/>
      </c>
      <c r="AC19" s="87" t="str">
        <f ca="1">IF(ISERR(IF($C19="","",SUMIF(Cad_cl!$F$6:$F$1005,$C19,OFFSET(Cad_cl!$AO$6:$AO$1005,0,AC$5)))),"",IF($C19="","",SUMIF(Cad_cl!$F$6:$F$1005,$C19,OFFSET(Cad_cl!$AO$6:$AO$1005,0,AC$5))))</f>
        <v/>
      </c>
      <c r="AD19" s="87" t="str">
        <f ca="1">IF(ISERR(IF($C19="","",SUMIF(Cad_cl!$F$6:$F$1005,$C19,OFFSET(Cad_cl!$AO$6:$AO$1005,0,AD$5)))),"",IF($C19="","",SUMIF(Cad_cl!$F$6:$F$1005,$C19,OFFSET(Cad_cl!$AO$6:$AO$1005,0,AD$5))))</f>
        <v/>
      </c>
      <c r="AE19" s="87" t="str">
        <f ca="1">IF(ISERR(IF($C19="","",SUMIF(Cad_cl!$F$6:$F$1005,$C19,OFFSET(Cad_cl!$AO$6:$AO$1005,0,AE$5)))),"",IF($C19="","",SUMIF(Cad_cl!$F$6:$F$1005,$C19,OFFSET(Cad_cl!$AO$6:$AO$1005,0,AE$5))))</f>
        <v/>
      </c>
      <c r="AF19" s="87"/>
      <c r="AG19" s="87" t="str">
        <f ca="1">IF($C19="","",SUMIF(Cad_cl!$F$6:$F$1005,$C19,OFFSET(Cad_cl!$BC$6:$BC$1005,0,AG$5)))</f>
        <v/>
      </c>
      <c r="AH19" s="87" t="str">
        <f ca="1">IF($C19="","",SUMIF(Cad_cl!$F$6:$F$1005,$C19,OFFSET(Cad_cl!$BC$6:$BC$1005,0,AH$5)))</f>
        <v/>
      </c>
      <c r="AI19" s="87" t="str">
        <f ca="1">IF($C19="","",SUMIF(Cad_cl!$F$6:$F$1005,$C19,OFFSET(Cad_cl!$BC$6:$BC$1005,0,AI$5)))</f>
        <v/>
      </c>
      <c r="AJ19" s="87" t="str">
        <f ca="1">IF($C19="","",SUMIF(Cad_cl!$F$6:$F$1005,$C19,OFFSET(Cad_cl!$BC$6:$BC$1005,0,AJ$5)))</f>
        <v/>
      </c>
      <c r="AK19" s="87" t="str">
        <f ca="1">IF($C19="","",SUMIF(Cad_cl!$F$6:$F$1005,$C19,OFFSET(Cad_cl!$BC$6:$BC$1005,0,AK$5)))</f>
        <v/>
      </c>
      <c r="AL19" s="87" t="str">
        <f ca="1">IF($C19="","",SUMIF(Cad_cl!$F$6:$F$1005,$C19,OFFSET(Cad_cl!$BC$6:$BC$1005,0,AL$5)))</f>
        <v/>
      </c>
      <c r="AM19" s="87" t="str">
        <f ca="1">IF($C19="","",SUMIF(Cad_cl!$F$6:$F$1005,$C19,OFFSET(Cad_cl!$BC$6:$BC$1005,0,AM$5)))</f>
        <v/>
      </c>
      <c r="AN19" s="87" t="str">
        <f ca="1">IF($C19="","",SUMIF(Cad_cl!$F$6:$F$1005,$C19,OFFSET(Cad_cl!$BC$6:$BC$1005,0,AN$5)))</f>
        <v/>
      </c>
      <c r="AO19" s="87" t="str">
        <f ca="1">IF($C19="","",SUMIF(Cad_cl!$F$6:$F$1005,$C19,OFFSET(Cad_cl!$BC$6:$BC$1005,0,AO$5)))</f>
        <v/>
      </c>
      <c r="AP19" s="87" t="str">
        <f ca="1">IF($C19="","",SUMIF(Cad_cl!$F$6:$F$1005,$C19,OFFSET(Cad_cl!$BC$6:$BC$1005,0,AP$5)))</f>
        <v/>
      </c>
      <c r="AQ19" s="87" t="str">
        <f ca="1">IF($C19="","",SUMIF(Cad_cl!$F$6:$F$1005,$C19,OFFSET(Cad_cl!$BC$6:$BC$1005,0,AQ$5)))</f>
        <v/>
      </c>
      <c r="AR19" s="87" t="str">
        <f ca="1">IF($C19="","",SUMIF(Cad_cl!$F$6:$F$1005,$C19,OFFSET(Cad_cl!$BC$6:$BC$1005,0,AR$5)))</f>
        <v/>
      </c>
      <c r="AS19" s="87">
        <f t="shared" ca="1" si="0"/>
        <v>0</v>
      </c>
      <c r="AT19" s="87"/>
      <c r="AU19" s="87" t="str">
        <f ca="1">IF(ISERR(IF($C19="","",SUMIFS(OFFSET(Cad_cl!$AO$6:$AO$1005,0,AU$5),Cad_cl!$F$6:$F$1005,$C19,Cad_cl!$I$6:$I$1005,Re_lo!$E$5))),"",IF($C19="","",SUMIFS(OFFSET(Cad_cl!$AO$6:$AO$1005,0,AU$5),Cad_cl!$F$6:$F$1005,$C19,Cad_cl!$I$6:$I$1005,Re_lo!$E$5)))</f>
        <v/>
      </c>
      <c r="AV19" s="87" t="str">
        <f ca="1">IF(ISERR(IF($C19="","",SUMIFS(OFFSET(Cad_cl!$AO$6:$AO$1005,0,AV$5),Cad_cl!$F$6:$F$1005,$C19,Cad_cl!$I$6:$I$1005,Re_lo!$E$5))),"",IF($C19="","",SUMIFS(OFFSET(Cad_cl!$AO$6:$AO$1005,0,AV$5),Cad_cl!$F$6:$F$1005,$C19,Cad_cl!$I$6:$I$1005,Re_lo!$E$5)))</f>
        <v/>
      </c>
      <c r="AW19" s="87" t="str">
        <f ca="1">IF(ISERR(IF($C19="","",SUMIFS(OFFSET(Cad_cl!$AO$6:$AO$1005,0,AW$5),Cad_cl!$F$6:$F$1005,$C19,Cad_cl!$I$6:$I$1005,Re_lo!$E$5))),"",IF($C19="","",SUMIFS(OFFSET(Cad_cl!$AO$6:$AO$1005,0,AW$5),Cad_cl!$F$6:$F$1005,$C19,Cad_cl!$I$6:$I$1005,Re_lo!$E$5)))</f>
        <v/>
      </c>
      <c r="AX19" s="87" t="str">
        <f ca="1">IF(ISERR(IF($C19="","",SUMIFS(OFFSET(Cad_cl!$AO$6:$AO$1005,0,AX$5),Cad_cl!$F$6:$F$1005,$C19,Cad_cl!$I$6:$I$1005,Re_lo!$E$5))),"",IF($C19="","",SUMIFS(OFFSET(Cad_cl!$AO$6:$AO$1005,0,AX$5),Cad_cl!$F$6:$F$1005,$C19,Cad_cl!$I$6:$I$1005,Re_lo!$E$5)))</f>
        <v/>
      </c>
      <c r="AY19" s="87" t="str">
        <f ca="1">IF(ISERR(IF($C19="","",SUMIFS(OFFSET(Cad_cl!$AO$6:$AO$1005,0,AY$5),Cad_cl!$F$6:$F$1005,$C19,Cad_cl!$I$6:$I$1005,Re_lo!$E$5))),"",IF($C19="","",SUMIFS(OFFSET(Cad_cl!$AO$6:$AO$1005,0,AY$5),Cad_cl!$F$6:$F$1005,$C19,Cad_cl!$I$6:$I$1005,Re_lo!$E$5)))</f>
        <v/>
      </c>
      <c r="AZ19" s="87" t="str">
        <f ca="1">IF(ISERR(IF($C19="","",SUMIFS(OFFSET(Cad_cl!$AO$6:$AO$1005,0,AZ$5),Cad_cl!$F$6:$F$1005,$C19,Cad_cl!$I$6:$I$1005,Re_lo!$E$5))),"",IF($C19="","",SUMIFS(OFFSET(Cad_cl!$AO$6:$AO$1005,0,AZ$5),Cad_cl!$F$6:$F$1005,$C19,Cad_cl!$I$6:$I$1005,Re_lo!$E$5)))</f>
        <v/>
      </c>
      <c r="BA19" s="87" t="str">
        <f ca="1">IF(ISERR(IF($C19="","",SUMIFS(OFFSET(Cad_cl!$AO$6:$AO$1005,0,BA$5),Cad_cl!$F$6:$F$1005,$C19,Cad_cl!$I$6:$I$1005,Re_lo!$E$5))),"",IF($C19="","",SUMIFS(OFFSET(Cad_cl!$AO$6:$AO$1005,0,BA$5),Cad_cl!$F$6:$F$1005,$C19,Cad_cl!$I$6:$I$1005,Re_lo!$E$5)))</f>
        <v/>
      </c>
      <c r="BB19" s="87" t="str">
        <f ca="1">IF(ISERR(IF($C19="","",SUMIFS(OFFSET(Cad_cl!$AO$6:$AO$1005,0,BB$5),Cad_cl!$F$6:$F$1005,$C19,Cad_cl!$I$6:$I$1005,Re_lo!$E$5))),"",IF($C19="","",SUMIFS(OFFSET(Cad_cl!$AO$6:$AO$1005,0,BB$5),Cad_cl!$F$6:$F$1005,$C19,Cad_cl!$I$6:$I$1005,Re_lo!$E$5)))</f>
        <v/>
      </c>
      <c r="BC19" s="87" t="str">
        <f ca="1">IF(ISERR(IF($C19="","",SUMIFS(OFFSET(Cad_cl!$AO$6:$AO$1005,0,BC$5),Cad_cl!$F$6:$F$1005,$C19,Cad_cl!$I$6:$I$1005,Re_lo!$E$5))),"",IF($C19="","",SUMIFS(OFFSET(Cad_cl!$AO$6:$AO$1005,0,BC$5),Cad_cl!$F$6:$F$1005,$C19,Cad_cl!$I$6:$I$1005,Re_lo!$E$5)))</f>
        <v/>
      </c>
      <c r="BD19" s="87" t="str">
        <f ca="1">IF(ISERR(IF($C19="","",SUMIFS(OFFSET(Cad_cl!$AO$6:$AO$1005,0,BD$5),Cad_cl!$F$6:$F$1005,$C19,Cad_cl!$I$6:$I$1005,Re_lo!$E$5))),"",IF($C19="","",SUMIFS(OFFSET(Cad_cl!$AO$6:$AO$1005,0,BD$5),Cad_cl!$F$6:$F$1005,$C19,Cad_cl!$I$6:$I$1005,Re_lo!$E$5)))</f>
        <v/>
      </c>
      <c r="BE19" s="87" t="str">
        <f ca="1">IF(ISERR(IF($C19="","",SUMIFS(OFFSET(Cad_cl!$AO$6:$AO$1005,0,BE$5),Cad_cl!$F$6:$F$1005,$C19,Cad_cl!$I$6:$I$1005,Re_lo!$E$5))),"",IF($C19="","",SUMIFS(OFFSET(Cad_cl!$AO$6:$AO$1005,0,BE$5),Cad_cl!$F$6:$F$1005,$C19,Cad_cl!$I$6:$I$1005,Re_lo!$E$5)))</f>
        <v/>
      </c>
      <c r="BF19" s="87" t="str">
        <f ca="1">IF(ISERR(IF($C19="","",SUMIFS(OFFSET(Cad_cl!$AO$6:$AO$1005,0,BF$5),Cad_cl!$F$6:$F$1005,$C19,Cad_cl!$I$6:$I$1005,Re_lo!$E$5))),"",IF($C19="","",SUMIFS(OFFSET(Cad_cl!$AO$6:$AO$1005,0,BF$5),Cad_cl!$F$6:$F$1005,$C19,Cad_cl!$I$6:$I$1005,Re_lo!$E$5)))</f>
        <v/>
      </c>
      <c r="BG19" s="87" t="str">
        <f ca="1">IF(ISERR(IF($C19="","",SUMIFS(OFFSET(Cad_cl!$AO$6:$AO$1005,0,BG$5),Cad_cl!$F$6:$F$1005,$C19,Cad_cl!$I$6:$I$1005,Re_lo!$E$5))),"",IF($C19="","",SUMIFS(OFFSET(Cad_cl!$AO$6:$AO$1005,0,BG$5),Cad_cl!$F$6:$F$1005,$C19,Cad_cl!$I$6:$I$1005,Re_lo!$E$5)))</f>
        <v/>
      </c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</row>
    <row r="20" spans="3:80" ht="30" customHeight="1">
      <c r="C20" s="9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 t="str">
        <f ca="1">IF(ISERR(IF($C20="","",SUMIF(Cad_cl!$F$6:$F$1005,$C20,OFFSET(Cad_cl!$AO$6:$AO$1005,0,S$5)))),"",IF($C20="","",SUMIF(Cad_cl!$F$6:$F$1005,$C20,OFFSET(Cad_cl!$AO$6:$AO$1005,0,S$5))))</f>
        <v/>
      </c>
      <c r="T20" s="87" t="str">
        <f ca="1">IF(ISERR(IF($C20="","",SUMIF(Cad_cl!$F$6:$F$1005,$C20,OFFSET(Cad_cl!$AO$6:$AO$1005,0,T$5)))),"",IF($C20="","",SUMIF(Cad_cl!$F$6:$F$1005,$C20,OFFSET(Cad_cl!$AO$6:$AO$1005,0,T$5))))</f>
        <v/>
      </c>
      <c r="U20" s="87" t="str">
        <f ca="1">IF(ISERR(IF($C20="","",SUMIF(Cad_cl!$F$6:$F$1005,$C20,OFFSET(Cad_cl!$AO$6:$AO$1005,0,U$5)))),"",IF($C20="","",SUMIF(Cad_cl!$F$6:$F$1005,$C20,OFFSET(Cad_cl!$AO$6:$AO$1005,0,U$5))))</f>
        <v/>
      </c>
      <c r="V20" s="87" t="str">
        <f ca="1">IF(ISERR(IF($C20="","",SUMIF(Cad_cl!$F$6:$F$1005,$C20,OFFSET(Cad_cl!$AO$6:$AO$1005,0,V$5)))),"",IF($C20="","",SUMIF(Cad_cl!$F$6:$F$1005,$C20,OFFSET(Cad_cl!$AO$6:$AO$1005,0,V$5))))</f>
        <v/>
      </c>
      <c r="W20" s="87" t="str">
        <f ca="1">IF(ISERR(IF($C20="","",SUMIF(Cad_cl!$F$6:$F$1005,$C20,OFFSET(Cad_cl!$AO$6:$AO$1005,0,W$5)))),"",IF($C20="","",SUMIF(Cad_cl!$F$6:$F$1005,$C20,OFFSET(Cad_cl!$AO$6:$AO$1005,0,W$5))))</f>
        <v/>
      </c>
      <c r="X20" s="87" t="str">
        <f ca="1">IF(ISERR(IF($C20="","",SUMIF(Cad_cl!$F$6:$F$1005,$C20,OFFSET(Cad_cl!$AO$6:$AO$1005,0,X$5)))),"",IF($C20="","",SUMIF(Cad_cl!$F$6:$F$1005,$C20,OFFSET(Cad_cl!$AO$6:$AO$1005,0,X$5))))</f>
        <v/>
      </c>
      <c r="Y20" s="87" t="str">
        <f ca="1">IF(ISERR(IF($C20="","",SUMIF(Cad_cl!$F$6:$F$1005,$C20,OFFSET(Cad_cl!$AO$6:$AO$1005,0,Y$5)))),"",IF($C20="","",SUMIF(Cad_cl!$F$6:$F$1005,$C20,OFFSET(Cad_cl!$AO$6:$AO$1005,0,Y$5))))</f>
        <v/>
      </c>
      <c r="Z20" s="87" t="str">
        <f ca="1">IF(ISERR(IF($C20="","",SUMIF(Cad_cl!$F$6:$F$1005,$C20,OFFSET(Cad_cl!$AO$6:$AO$1005,0,Z$5)))),"",IF($C20="","",SUMIF(Cad_cl!$F$6:$F$1005,$C20,OFFSET(Cad_cl!$AO$6:$AO$1005,0,Z$5))))</f>
        <v/>
      </c>
      <c r="AA20" s="87" t="str">
        <f ca="1">IF(ISERR(IF($C20="","",SUMIF(Cad_cl!$F$6:$F$1005,$C20,OFFSET(Cad_cl!$AO$6:$AO$1005,0,AA$5)))),"",IF($C20="","",SUMIF(Cad_cl!$F$6:$F$1005,$C20,OFFSET(Cad_cl!$AO$6:$AO$1005,0,AA$5))))</f>
        <v/>
      </c>
      <c r="AB20" s="87" t="str">
        <f ca="1">IF(ISERR(IF($C20="","",SUMIF(Cad_cl!$F$6:$F$1005,$C20,OFFSET(Cad_cl!$AO$6:$AO$1005,0,AB$5)))),"",IF($C20="","",SUMIF(Cad_cl!$F$6:$F$1005,$C20,OFFSET(Cad_cl!$AO$6:$AO$1005,0,AB$5))))</f>
        <v/>
      </c>
      <c r="AC20" s="87" t="str">
        <f ca="1">IF(ISERR(IF($C20="","",SUMIF(Cad_cl!$F$6:$F$1005,$C20,OFFSET(Cad_cl!$AO$6:$AO$1005,0,AC$5)))),"",IF($C20="","",SUMIF(Cad_cl!$F$6:$F$1005,$C20,OFFSET(Cad_cl!$AO$6:$AO$1005,0,AC$5))))</f>
        <v/>
      </c>
      <c r="AD20" s="87" t="str">
        <f ca="1">IF(ISERR(IF($C20="","",SUMIF(Cad_cl!$F$6:$F$1005,$C20,OFFSET(Cad_cl!$AO$6:$AO$1005,0,AD$5)))),"",IF($C20="","",SUMIF(Cad_cl!$F$6:$F$1005,$C20,OFFSET(Cad_cl!$AO$6:$AO$1005,0,AD$5))))</f>
        <v/>
      </c>
      <c r="AE20" s="87" t="str">
        <f ca="1">IF(ISERR(IF($C20="","",SUMIF(Cad_cl!$F$6:$F$1005,$C20,OFFSET(Cad_cl!$AO$6:$AO$1005,0,AE$5)))),"",IF($C20="","",SUMIF(Cad_cl!$F$6:$F$1005,$C20,OFFSET(Cad_cl!$AO$6:$AO$1005,0,AE$5))))</f>
        <v/>
      </c>
      <c r="AF20" s="87"/>
      <c r="AG20" s="87" t="str">
        <f ca="1">IF($C20="","",SUMIF(Cad_cl!$F$6:$F$1005,$C20,OFFSET(Cad_cl!$BC$6:$BC$1005,0,AG$5)))</f>
        <v/>
      </c>
      <c r="AH20" s="87" t="str">
        <f ca="1">IF($C20="","",SUMIF(Cad_cl!$F$6:$F$1005,$C20,OFFSET(Cad_cl!$BC$6:$BC$1005,0,AH$5)))</f>
        <v/>
      </c>
      <c r="AI20" s="87" t="str">
        <f ca="1">IF($C20="","",SUMIF(Cad_cl!$F$6:$F$1005,$C20,OFFSET(Cad_cl!$BC$6:$BC$1005,0,AI$5)))</f>
        <v/>
      </c>
      <c r="AJ20" s="87" t="str">
        <f ca="1">IF($C20="","",SUMIF(Cad_cl!$F$6:$F$1005,$C20,OFFSET(Cad_cl!$BC$6:$BC$1005,0,AJ$5)))</f>
        <v/>
      </c>
      <c r="AK20" s="87" t="str">
        <f ca="1">IF($C20="","",SUMIF(Cad_cl!$F$6:$F$1005,$C20,OFFSET(Cad_cl!$BC$6:$BC$1005,0,AK$5)))</f>
        <v/>
      </c>
      <c r="AL20" s="87" t="str">
        <f ca="1">IF($C20="","",SUMIF(Cad_cl!$F$6:$F$1005,$C20,OFFSET(Cad_cl!$BC$6:$BC$1005,0,AL$5)))</f>
        <v/>
      </c>
      <c r="AM20" s="87" t="str">
        <f ca="1">IF($C20="","",SUMIF(Cad_cl!$F$6:$F$1005,$C20,OFFSET(Cad_cl!$BC$6:$BC$1005,0,AM$5)))</f>
        <v/>
      </c>
      <c r="AN20" s="87" t="str">
        <f ca="1">IF($C20="","",SUMIF(Cad_cl!$F$6:$F$1005,$C20,OFFSET(Cad_cl!$BC$6:$BC$1005,0,AN$5)))</f>
        <v/>
      </c>
      <c r="AO20" s="87" t="str">
        <f ca="1">IF($C20="","",SUMIF(Cad_cl!$F$6:$F$1005,$C20,OFFSET(Cad_cl!$BC$6:$BC$1005,0,AO$5)))</f>
        <v/>
      </c>
      <c r="AP20" s="87" t="str">
        <f ca="1">IF($C20="","",SUMIF(Cad_cl!$F$6:$F$1005,$C20,OFFSET(Cad_cl!$BC$6:$BC$1005,0,AP$5)))</f>
        <v/>
      </c>
      <c r="AQ20" s="87" t="str">
        <f ca="1">IF($C20="","",SUMIF(Cad_cl!$F$6:$F$1005,$C20,OFFSET(Cad_cl!$BC$6:$BC$1005,0,AQ$5)))</f>
        <v/>
      </c>
      <c r="AR20" s="87" t="str">
        <f ca="1">IF($C20="","",SUMIF(Cad_cl!$F$6:$F$1005,$C20,OFFSET(Cad_cl!$BC$6:$BC$1005,0,AR$5)))</f>
        <v/>
      </c>
      <c r="AS20" s="87">
        <f t="shared" ca="1" si="0"/>
        <v>0</v>
      </c>
      <c r="AT20" s="87"/>
      <c r="AU20" s="87" t="str">
        <f ca="1">IF(ISERR(IF($C20="","",SUMIFS(OFFSET(Cad_cl!$AO$6:$AO$1005,0,AU$5),Cad_cl!$F$6:$F$1005,$C20,Cad_cl!$I$6:$I$1005,Re_lo!$E$5))),"",IF($C20="","",SUMIFS(OFFSET(Cad_cl!$AO$6:$AO$1005,0,AU$5),Cad_cl!$F$6:$F$1005,$C20,Cad_cl!$I$6:$I$1005,Re_lo!$E$5)))</f>
        <v/>
      </c>
      <c r="AV20" s="87" t="str">
        <f ca="1">IF(ISERR(IF($C20="","",SUMIFS(OFFSET(Cad_cl!$AO$6:$AO$1005,0,AV$5),Cad_cl!$F$6:$F$1005,$C20,Cad_cl!$I$6:$I$1005,Re_lo!$E$5))),"",IF($C20="","",SUMIFS(OFFSET(Cad_cl!$AO$6:$AO$1005,0,AV$5),Cad_cl!$F$6:$F$1005,$C20,Cad_cl!$I$6:$I$1005,Re_lo!$E$5)))</f>
        <v/>
      </c>
      <c r="AW20" s="87" t="str">
        <f ca="1">IF(ISERR(IF($C20="","",SUMIFS(OFFSET(Cad_cl!$AO$6:$AO$1005,0,AW$5),Cad_cl!$F$6:$F$1005,$C20,Cad_cl!$I$6:$I$1005,Re_lo!$E$5))),"",IF($C20="","",SUMIFS(OFFSET(Cad_cl!$AO$6:$AO$1005,0,AW$5),Cad_cl!$F$6:$F$1005,$C20,Cad_cl!$I$6:$I$1005,Re_lo!$E$5)))</f>
        <v/>
      </c>
      <c r="AX20" s="87" t="str">
        <f ca="1">IF(ISERR(IF($C20="","",SUMIFS(OFFSET(Cad_cl!$AO$6:$AO$1005,0,AX$5),Cad_cl!$F$6:$F$1005,$C20,Cad_cl!$I$6:$I$1005,Re_lo!$E$5))),"",IF($C20="","",SUMIFS(OFFSET(Cad_cl!$AO$6:$AO$1005,0,AX$5),Cad_cl!$F$6:$F$1005,$C20,Cad_cl!$I$6:$I$1005,Re_lo!$E$5)))</f>
        <v/>
      </c>
      <c r="AY20" s="87" t="str">
        <f ca="1">IF(ISERR(IF($C20="","",SUMIFS(OFFSET(Cad_cl!$AO$6:$AO$1005,0,AY$5),Cad_cl!$F$6:$F$1005,$C20,Cad_cl!$I$6:$I$1005,Re_lo!$E$5))),"",IF($C20="","",SUMIFS(OFFSET(Cad_cl!$AO$6:$AO$1005,0,AY$5),Cad_cl!$F$6:$F$1005,$C20,Cad_cl!$I$6:$I$1005,Re_lo!$E$5)))</f>
        <v/>
      </c>
      <c r="AZ20" s="87" t="str">
        <f ca="1">IF(ISERR(IF($C20="","",SUMIFS(OFFSET(Cad_cl!$AO$6:$AO$1005,0,AZ$5),Cad_cl!$F$6:$F$1005,$C20,Cad_cl!$I$6:$I$1005,Re_lo!$E$5))),"",IF($C20="","",SUMIFS(OFFSET(Cad_cl!$AO$6:$AO$1005,0,AZ$5),Cad_cl!$F$6:$F$1005,$C20,Cad_cl!$I$6:$I$1005,Re_lo!$E$5)))</f>
        <v/>
      </c>
      <c r="BA20" s="87" t="str">
        <f ca="1">IF(ISERR(IF($C20="","",SUMIFS(OFFSET(Cad_cl!$AO$6:$AO$1005,0,BA$5),Cad_cl!$F$6:$F$1005,$C20,Cad_cl!$I$6:$I$1005,Re_lo!$E$5))),"",IF($C20="","",SUMIFS(OFFSET(Cad_cl!$AO$6:$AO$1005,0,BA$5),Cad_cl!$F$6:$F$1005,$C20,Cad_cl!$I$6:$I$1005,Re_lo!$E$5)))</f>
        <v/>
      </c>
      <c r="BB20" s="87" t="str">
        <f ca="1">IF(ISERR(IF($C20="","",SUMIFS(OFFSET(Cad_cl!$AO$6:$AO$1005,0,BB$5),Cad_cl!$F$6:$F$1005,$C20,Cad_cl!$I$6:$I$1005,Re_lo!$E$5))),"",IF($C20="","",SUMIFS(OFFSET(Cad_cl!$AO$6:$AO$1005,0,BB$5),Cad_cl!$F$6:$F$1005,$C20,Cad_cl!$I$6:$I$1005,Re_lo!$E$5)))</f>
        <v/>
      </c>
      <c r="BC20" s="87" t="str">
        <f ca="1">IF(ISERR(IF($C20="","",SUMIFS(OFFSET(Cad_cl!$AO$6:$AO$1005,0,BC$5),Cad_cl!$F$6:$F$1005,$C20,Cad_cl!$I$6:$I$1005,Re_lo!$E$5))),"",IF($C20="","",SUMIFS(OFFSET(Cad_cl!$AO$6:$AO$1005,0,BC$5),Cad_cl!$F$6:$F$1005,$C20,Cad_cl!$I$6:$I$1005,Re_lo!$E$5)))</f>
        <v/>
      </c>
      <c r="BD20" s="87" t="str">
        <f ca="1">IF(ISERR(IF($C20="","",SUMIFS(OFFSET(Cad_cl!$AO$6:$AO$1005,0,BD$5),Cad_cl!$F$6:$F$1005,$C20,Cad_cl!$I$6:$I$1005,Re_lo!$E$5))),"",IF($C20="","",SUMIFS(OFFSET(Cad_cl!$AO$6:$AO$1005,0,BD$5),Cad_cl!$F$6:$F$1005,$C20,Cad_cl!$I$6:$I$1005,Re_lo!$E$5)))</f>
        <v/>
      </c>
      <c r="BE20" s="87" t="str">
        <f ca="1">IF(ISERR(IF($C20="","",SUMIFS(OFFSET(Cad_cl!$AO$6:$AO$1005,0,BE$5),Cad_cl!$F$6:$F$1005,$C20,Cad_cl!$I$6:$I$1005,Re_lo!$E$5))),"",IF($C20="","",SUMIFS(OFFSET(Cad_cl!$AO$6:$AO$1005,0,BE$5),Cad_cl!$F$6:$F$1005,$C20,Cad_cl!$I$6:$I$1005,Re_lo!$E$5)))</f>
        <v/>
      </c>
      <c r="BF20" s="87" t="str">
        <f ca="1">IF(ISERR(IF($C20="","",SUMIFS(OFFSET(Cad_cl!$AO$6:$AO$1005,0,BF$5),Cad_cl!$F$6:$F$1005,$C20,Cad_cl!$I$6:$I$1005,Re_lo!$E$5))),"",IF($C20="","",SUMIFS(OFFSET(Cad_cl!$AO$6:$AO$1005,0,BF$5),Cad_cl!$F$6:$F$1005,$C20,Cad_cl!$I$6:$I$1005,Re_lo!$E$5)))</f>
        <v/>
      </c>
      <c r="BG20" s="87" t="str">
        <f ca="1">IF(ISERR(IF($C20="","",SUMIFS(OFFSET(Cad_cl!$AO$6:$AO$1005,0,BG$5),Cad_cl!$F$6:$F$1005,$C20,Cad_cl!$I$6:$I$1005,Re_lo!$E$5))),"",IF($C20="","",SUMIFS(OFFSET(Cad_cl!$AO$6:$AO$1005,0,BG$5),Cad_cl!$F$6:$F$1005,$C20,Cad_cl!$I$6:$I$1005,Re_lo!$E$5)))</f>
        <v/>
      </c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</row>
    <row r="21" spans="3:80" ht="30" customHeight="1">
      <c r="C21" s="9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 t="str">
        <f ca="1">IF(ISERR(IF($C21="","",SUMIF(Cad_cl!$F$6:$F$1005,$C21,OFFSET(Cad_cl!$AO$6:$AO$1005,0,S$5)))),"",IF($C21="","",SUMIF(Cad_cl!$F$6:$F$1005,$C21,OFFSET(Cad_cl!$AO$6:$AO$1005,0,S$5))))</f>
        <v/>
      </c>
      <c r="T21" s="87" t="str">
        <f ca="1">IF(ISERR(IF($C21="","",SUMIF(Cad_cl!$F$6:$F$1005,$C21,OFFSET(Cad_cl!$AO$6:$AO$1005,0,T$5)))),"",IF($C21="","",SUMIF(Cad_cl!$F$6:$F$1005,$C21,OFFSET(Cad_cl!$AO$6:$AO$1005,0,T$5))))</f>
        <v/>
      </c>
      <c r="U21" s="87" t="str">
        <f ca="1">IF(ISERR(IF($C21="","",SUMIF(Cad_cl!$F$6:$F$1005,$C21,OFFSET(Cad_cl!$AO$6:$AO$1005,0,U$5)))),"",IF($C21="","",SUMIF(Cad_cl!$F$6:$F$1005,$C21,OFFSET(Cad_cl!$AO$6:$AO$1005,0,U$5))))</f>
        <v/>
      </c>
      <c r="V21" s="87" t="str">
        <f ca="1">IF(ISERR(IF($C21="","",SUMIF(Cad_cl!$F$6:$F$1005,$C21,OFFSET(Cad_cl!$AO$6:$AO$1005,0,V$5)))),"",IF($C21="","",SUMIF(Cad_cl!$F$6:$F$1005,$C21,OFFSET(Cad_cl!$AO$6:$AO$1005,0,V$5))))</f>
        <v/>
      </c>
      <c r="W21" s="87" t="str">
        <f ca="1">IF(ISERR(IF($C21="","",SUMIF(Cad_cl!$F$6:$F$1005,$C21,OFFSET(Cad_cl!$AO$6:$AO$1005,0,W$5)))),"",IF($C21="","",SUMIF(Cad_cl!$F$6:$F$1005,$C21,OFFSET(Cad_cl!$AO$6:$AO$1005,0,W$5))))</f>
        <v/>
      </c>
      <c r="X21" s="87" t="str">
        <f ca="1">IF(ISERR(IF($C21="","",SUMIF(Cad_cl!$F$6:$F$1005,$C21,OFFSET(Cad_cl!$AO$6:$AO$1005,0,X$5)))),"",IF($C21="","",SUMIF(Cad_cl!$F$6:$F$1005,$C21,OFFSET(Cad_cl!$AO$6:$AO$1005,0,X$5))))</f>
        <v/>
      </c>
      <c r="Y21" s="87" t="str">
        <f ca="1">IF(ISERR(IF($C21="","",SUMIF(Cad_cl!$F$6:$F$1005,$C21,OFFSET(Cad_cl!$AO$6:$AO$1005,0,Y$5)))),"",IF($C21="","",SUMIF(Cad_cl!$F$6:$F$1005,$C21,OFFSET(Cad_cl!$AO$6:$AO$1005,0,Y$5))))</f>
        <v/>
      </c>
      <c r="Z21" s="87" t="str">
        <f ca="1">IF(ISERR(IF($C21="","",SUMIF(Cad_cl!$F$6:$F$1005,$C21,OFFSET(Cad_cl!$AO$6:$AO$1005,0,Z$5)))),"",IF($C21="","",SUMIF(Cad_cl!$F$6:$F$1005,$C21,OFFSET(Cad_cl!$AO$6:$AO$1005,0,Z$5))))</f>
        <v/>
      </c>
      <c r="AA21" s="87" t="str">
        <f ca="1">IF(ISERR(IF($C21="","",SUMIF(Cad_cl!$F$6:$F$1005,$C21,OFFSET(Cad_cl!$AO$6:$AO$1005,0,AA$5)))),"",IF($C21="","",SUMIF(Cad_cl!$F$6:$F$1005,$C21,OFFSET(Cad_cl!$AO$6:$AO$1005,0,AA$5))))</f>
        <v/>
      </c>
      <c r="AB21" s="87" t="str">
        <f ca="1">IF(ISERR(IF($C21="","",SUMIF(Cad_cl!$F$6:$F$1005,$C21,OFFSET(Cad_cl!$AO$6:$AO$1005,0,AB$5)))),"",IF($C21="","",SUMIF(Cad_cl!$F$6:$F$1005,$C21,OFFSET(Cad_cl!$AO$6:$AO$1005,0,AB$5))))</f>
        <v/>
      </c>
      <c r="AC21" s="87" t="str">
        <f ca="1">IF(ISERR(IF($C21="","",SUMIF(Cad_cl!$F$6:$F$1005,$C21,OFFSET(Cad_cl!$AO$6:$AO$1005,0,AC$5)))),"",IF($C21="","",SUMIF(Cad_cl!$F$6:$F$1005,$C21,OFFSET(Cad_cl!$AO$6:$AO$1005,0,AC$5))))</f>
        <v/>
      </c>
      <c r="AD21" s="87" t="str">
        <f ca="1">IF(ISERR(IF($C21="","",SUMIF(Cad_cl!$F$6:$F$1005,$C21,OFFSET(Cad_cl!$AO$6:$AO$1005,0,AD$5)))),"",IF($C21="","",SUMIF(Cad_cl!$F$6:$F$1005,$C21,OFFSET(Cad_cl!$AO$6:$AO$1005,0,AD$5))))</f>
        <v/>
      </c>
      <c r="AE21" s="87" t="str">
        <f ca="1">IF(ISERR(IF($C21="","",SUMIF(Cad_cl!$F$6:$F$1005,$C21,OFFSET(Cad_cl!$AO$6:$AO$1005,0,AE$5)))),"",IF($C21="","",SUMIF(Cad_cl!$F$6:$F$1005,$C21,OFFSET(Cad_cl!$AO$6:$AO$1005,0,AE$5))))</f>
        <v/>
      </c>
      <c r="AF21" s="87"/>
      <c r="AG21" s="87" t="str">
        <f ca="1">IF($C21="","",SUMIF(Cad_cl!$F$6:$F$1005,$C21,OFFSET(Cad_cl!$BC$6:$BC$1005,0,AG$5)))</f>
        <v/>
      </c>
      <c r="AH21" s="87" t="str">
        <f ca="1">IF($C21="","",SUMIF(Cad_cl!$F$6:$F$1005,$C21,OFFSET(Cad_cl!$BC$6:$BC$1005,0,AH$5)))</f>
        <v/>
      </c>
      <c r="AI21" s="87" t="str">
        <f ca="1">IF($C21="","",SUMIF(Cad_cl!$F$6:$F$1005,$C21,OFFSET(Cad_cl!$BC$6:$BC$1005,0,AI$5)))</f>
        <v/>
      </c>
      <c r="AJ21" s="87" t="str">
        <f ca="1">IF($C21="","",SUMIF(Cad_cl!$F$6:$F$1005,$C21,OFFSET(Cad_cl!$BC$6:$BC$1005,0,AJ$5)))</f>
        <v/>
      </c>
      <c r="AK21" s="87" t="str">
        <f ca="1">IF($C21="","",SUMIF(Cad_cl!$F$6:$F$1005,$C21,OFFSET(Cad_cl!$BC$6:$BC$1005,0,AK$5)))</f>
        <v/>
      </c>
      <c r="AL21" s="87" t="str">
        <f ca="1">IF($C21="","",SUMIF(Cad_cl!$F$6:$F$1005,$C21,OFFSET(Cad_cl!$BC$6:$BC$1005,0,AL$5)))</f>
        <v/>
      </c>
      <c r="AM21" s="87" t="str">
        <f ca="1">IF($C21="","",SUMIF(Cad_cl!$F$6:$F$1005,$C21,OFFSET(Cad_cl!$BC$6:$BC$1005,0,AM$5)))</f>
        <v/>
      </c>
      <c r="AN21" s="87" t="str">
        <f ca="1">IF($C21="","",SUMIF(Cad_cl!$F$6:$F$1005,$C21,OFFSET(Cad_cl!$BC$6:$BC$1005,0,AN$5)))</f>
        <v/>
      </c>
      <c r="AO21" s="87" t="str">
        <f ca="1">IF($C21="","",SUMIF(Cad_cl!$F$6:$F$1005,$C21,OFFSET(Cad_cl!$BC$6:$BC$1005,0,AO$5)))</f>
        <v/>
      </c>
      <c r="AP21" s="87" t="str">
        <f ca="1">IF($C21="","",SUMIF(Cad_cl!$F$6:$F$1005,$C21,OFFSET(Cad_cl!$BC$6:$BC$1005,0,AP$5)))</f>
        <v/>
      </c>
      <c r="AQ21" s="87" t="str">
        <f ca="1">IF($C21="","",SUMIF(Cad_cl!$F$6:$F$1005,$C21,OFFSET(Cad_cl!$BC$6:$BC$1005,0,AQ$5)))</f>
        <v/>
      </c>
      <c r="AR21" s="87" t="str">
        <f ca="1">IF($C21="","",SUMIF(Cad_cl!$F$6:$F$1005,$C21,OFFSET(Cad_cl!$BC$6:$BC$1005,0,AR$5)))</f>
        <v/>
      </c>
      <c r="AS21" s="87">
        <f t="shared" ca="1" si="0"/>
        <v>0</v>
      </c>
      <c r="AT21" s="87"/>
      <c r="AU21" s="87" t="str">
        <f ca="1">IF(ISERR(IF($C21="","",SUMIFS(OFFSET(Cad_cl!$AO$6:$AO$1005,0,AU$5),Cad_cl!$F$6:$F$1005,$C21,Cad_cl!$I$6:$I$1005,Re_lo!$E$5))),"",IF($C21="","",SUMIFS(OFFSET(Cad_cl!$AO$6:$AO$1005,0,AU$5),Cad_cl!$F$6:$F$1005,$C21,Cad_cl!$I$6:$I$1005,Re_lo!$E$5)))</f>
        <v/>
      </c>
      <c r="AV21" s="87" t="str">
        <f ca="1">IF(ISERR(IF($C21="","",SUMIFS(OFFSET(Cad_cl!$AO$6:$AO$1005,0,AV$5),Cad_cl!$F$6:$F$1005,$C21,Cad_cl!$I$6:$I$1005,Re_lo!$E$5))),"",IF($C21="","",SUMIFS(OFFSET(Cad_cl!$AO$6:$AO$1005,0,AV$5),Cad_cl!$F$6:$F$1005,$C21,Cad_cl!$I$6:$I$1005,Re_lo!$E$5)))</f>
        <v/>
      </c>
      <c r="AW21" s="87" t="str">
        <f ca="1">IF(ISERR(IF($C21="","",SUMIFS(OFFSET(Cad_cl!$AO$6:$AO$1005,0,AW$5),Cad_cl!$F$6:$F$1005,$C21,Cad_cl!$I$6:$I$1005,Re_lo!$E$5))),"",IF($C21="","",SUMIFS(OFFSET(Cad_cl!$AO$6:$AO$1005,0,AW$5),Cad_cl!$F$6:$F$1005,$C21,Cad_cl!$I$6:$I$1005,Re_lo!$E$5)))</f>
        <v/>
      </c>
      <c r="AX21" s="87" t="str">
        <f ca="1">IF(ISERR(IF($C21="","",SUMIFS(OFFSET(Cad_cl!$AO$6:$AO$1005,0,AX$5),Cad_cl!$F$6:$F$1005,$C21,Cad_cl!$I$6:$I$1005,Re_lo!$E$5))),"",IF($C21="","",SUMIFS(OFFSET(Cad_cl!$AO$6:$AO$1005,0,AX$5),Cad_cl!$F$6:$F$1005,$C21,Cad_cl!$I$6:$I$1005,Re_lo!$E$5)))</f>
        <v/>
      </c>
      <c r="AY21" s="87" t="str">
        <f ca="1">IF(ISERR(IF($C21="","",SUMIFS(OFFSET(Cad_cl!$AO$6:$AO$1005,0,AY$5),Cad_cl!$F$6:$F$1005,$C21,Cad_cl!$I$6:$I$1005,Re_lo!$E$5))),"",IF($C21="","",SUMIFS(OFFSET(Cad_cl!$AO$6:$AO$1005,0,AY$5),Cad_cl!$F$6:$F$1005,$C21,Cad_cl!$I$6:$I$1005,Re_lo!$E$5)))</f>
        <v/>
      </c>
      <c r="AZ21" s="87" t="str">
        <f ca="1">IF(ISERR(IF($C21="","",SUMIFS(OFFSET(Cad_cl!$AO$6:$AO$1005,0,AZ$5),Cad_cl!$F$6:$F$1005,$C21,Cad_cl!$I$6:$I$1005,Re_lo!$E$5))),"",IF($C21="","",SUMIFS(OFFSET(Cad_cl!$AO$6:$AO$1005,0,AZ$5),Cad_cl!$F$6:$F$1005,$C21,Cad_cl!$I$6:$I$1005,Re_lo!$E$5)))</f>
        <v/>
      </c>
      <c r="BA21" s="87" t="str">
        <f ca="1">IF(ISERR(IF($C21="","",SUMIFS(OFFSET(Cad_cl!$AO$6:$AO$1005,0,BA$5),Cad_cl!$F$6:$F$1005,$C21,Cad_cl!$I$6:$I$1005,Re_lo!$E$5))),"",IF($C21="","",SUMIFS(OFFSET(Cad_cl!$AO$6:$AO$1005,0,BA$5),Cad_cl!$F$6:$F$1005,$C21,Cad_cl!$I$6:$I$1005,Re_lo!$E$5)))</f>
        <v/>
      </c>
      <c r="BB21" s="87" t="str">
        <f ca="1">IF(ISERR(IF($C21="","",SUMIFS(OFFSET(Cad_cl!$AO$6:$AO$1005,0,BB$5),Cad_cl!$F$6:$F$1005,$C21,Cad_cl!$I$6:$I$1005,Re_lo!$E$5))),"",IF($C21="","",SUMIFS(OFFSET(Cad_cl!$AO$6:$AO$1005,0,BB$5),Cad_cl!$F$6:$F$1005,$C21,Cad_cl!$I$6:$I$1005,Re_lo!$E$5)))</f>
        <v/>
      </c>
      <c r="BC21" s="87" t="str">
        <f ca="1">IF(ISERR(IF($C21="","",SUMIFS(OFFSET(Cad_cl!$AO$6:$AO$1005,0,BC$5),Cad_cl!$F$6:$F$1005,$C21,Cad_cl!$I$6:$I$1005,Re_lo!$E$5))),"",IF($C21="","",SUMIFS(OFFSET(Cad_cl!$AO$6:$AO$1005,0,BC$5),Cad_cl!$F$6:$F$1005,$C21,Cad_cl!$I$6:$I$1005,Re_lo!$E$5)))</f>
        <v/>
      </c>
      <c r="BD21" s="87" t="str">
        <f ca="1">IF(ISERR(IF($C21="","",SUMIFS(OFFSET(Cad_cl!$AO$6:$AO$1005,0,BD$5),Cad_cl!$F$6:$F$1005,$C21,Cad_cl!$I$6:$I$1005,Re_lo!$E$5))),"",IF($C21="","",SUMIFS(OFFSET(Cad_cl!$AO$6:$AO$1005,0,BD$5),Cad_cl!$F$6:$F$1005,$C21,Cad_cl!$I$6:$I$1005,Re_lo!$E$5)))</f>
        <v/>
      </c>
      <c r="BE21" s="87" t="str">
        <f ca="1">IF(ISERR(IF($C21="","",SUMIFS(OFFSET(Cad_cl!$AO$6:$AO$1005,0,BE$5),Cad_cl!$F$6:$F$1005,$C21,Cad_cl!$I$6:$I$1005,Re_lo!$E$5))),"",IF($C21="","",SUMIFS(OFFSET(Cad_cl!$AO$6:$AO$1005,0,BE$5),Cad_cl!$F$6:$F$1005,$C21,Cad_cl!$I$6:$I$1005,Re_lo!$E$5)))</f>
        <v/>
      </c>
      <c r="BF21" s="87" t="str">
        <f ca="1">IF(ISERR(IF($C21="","",SUMIFS(OFFSET(Cad_cl!$AO$6:$AO$1005,0,BF$5),Cad_cl!$F$6:$F$1005,$C21,Cad_cl!$I$6:$I$1005,Re_lo!$E$5))),"",IF($C21="","",SUMIFS(OFFSET(Cad_cl!$AO$6:$AO$1005,0,BF$5),Cad_cl!$F$6:$F$1005,$C21,Cad_cl!$I$6:$I$1005,Re_lo!$E$5)))</f>
        <v/>
      </c>
      <c r="BG21" s="87" t="str">
        <f ca="1">IF(ISERR(IF($C21="","",SUMIFS(OFFSET(Cad_cl!$AO$6:$AO$1005,0,BG$5),Cad_cl!$F$6:$F$1005,$C21,Cad_cl!$I$6:$I$1005,Re_lo!$E$5))),"",IF($C21="","",SUMIFS(OFFSET(Cad_cl!$AO$6:$AO$1005,0,BG$5),Cad_cl!$F$6:$F$1005,$C21,Cad_cl!$I$6:$I$1005,Re_lo!$E$5)))</f>
        <v/>
      </c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</row>
    <row r="22" spans="3:80" ht="30" customHeight="1">
      <c r="C22" s="9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 t="str">
        <f ca="1">IF(ISERR(IF($C22="","",SUMIF(Cad_cl!$F$6:$F$1005,$C22,OFFSET(Cad_cl!$AO$6:$AO$1005,0,S$5)))),"",IF($C22="","",SUMIF(Cad_cl!$F$6:$F$1005,$C22,OFFSET(Cad_cl!$AO$6:$AO$1005,0,S$5))))</f>
        <v/>
      </c>
      <c r="T22" s="87" t="str">
        <f ca="1">IF(ISERR(IF($C22="","",SUMIF(Cad_cl!$F$6:$F$1005,$C22,OFFSET(Cad_cl!$AO$6:$AO$1005,0,T$5)))),"",IF($C22="","",SUMIF(Cad_cl!$F$6:$F$1005,$C22,OFFSET(Cad_cl!$AO$6:$AO$1005,0,T$5))))</f>
        <v/>
      </c>
      <c r="U22" s="87" t="str">
        <f ca="1">IF(ISERR(IF($C22="","",SUMIF(Cad_cl!$F$6:$F$1005,$C22,OFFSET(Cad_cl!$AO$6:$AO$1005,0,U$5)))),"",IF($C22="","",SUMIF(Cad_cl!$F$6:$F$1005,$C22,OFFSET(Cad_cl!$AO$6:$AO$1005,0,U$5))))</f>
        <v/>
      </c>
      <c r="V22" s="87" t="str">
        <f ca="1">IF(ISERR(IF($C22="","",SUMIF(Cad_cl!$F$6:$F$1005,$C22,OFFSET(Cad_cl!$AO$6:$AO$1005,0,V$5)))),"",IF($C22="","",SUMIF(Cad_cl!$F$6:$F$1005,$C22,OFFSET(Cad_cl!$AO$6:$AO$1005,0,V$5))))</f>
        <v/>
      </c>
      <c r="W22" s="87" t="str">
        <f ca="1">IF(ISERR(IF($C22="","",SUMIF(Cad_cl!$F$6:$F$1005,$C22,OFFSET(Cad_cl!$AO$6:$AO$1005,0,W$5)))),"",IF($C22="","",SUMIF(Cad_cl!$F$6:$F$1005,$C22,OFFSET(Cad_cl!$AO$6:$AO$1005,0,W$5))))</f>
        <v/>
      </c>
      <c r="X22" s="87" t="str">
        <f ca="1">IF(ISERR(IF($C22="","",SUMIF(Cad_cl!$F$6:$F$1005,$C22,OFFSET(Cad_cl!$AO$6:$AO$1005,0,X$5)))),"",IF($C22="","",SUMIF(Cad_cl!$F$6:$F$1005,$C22,OFFSET(Cad_cl!$AO$6:$AO$1005,0,X$5))))</f>
        <v/>
      </c>
      <c r="Y22" s="87" t="str">
        <f ca="1">IF(ISERR(IF($C22="","",SUMIF(Cad_cl!$F$6:$F$1005,$C22,OFFSET(Cad_cl!$AO$6:$AO$1005,0,Y$5)))),"",IF($C22="","",SUMIF(Cad_cl!$F$6:$F$1005,$C22,OFFSET(Cad_cl!$AO$6:$AO$1005,0,Y$5))))</f>
        <v/>
      </c>
      <c r="Z22" s="87" t="str">
        <f ca="1">IF(ISERR(IF($C22="","",SUMIF(Cad_cl!$F$6:$F$1005,$C22,OFFSET(Cad_cl!$AO$6:$AO$1005,0,Z$5)))),"",IF($C22="","",SUMIF(Cad_cl!$F$6:$F$1005,$C22,OFFSET(Cad_cl!$AO$6:$AO$1005,0,Z$5))))</f>
        <v/>
      </c>
      <c r="AA22" s="87" t="str">
        <f ca="1">IF(ISERR(IF($C22="","",SUMIF(Cad_cl!$F$6:$F$1005,$C22,OFFSET(Cad_cl!$AO$6:$AO$1005,0,AA$5)))),"",IF($C22="","",SUMIF(Cad_cl!$F$6:$F$1005,$C22,OFFSET(Cad_cl!$AO$6:$AO$1005,0,AA$5))))</f>
        <v/>
      </c>
      <c r="AB22" s="87" t="str">
        <f ca="1">IF(ISERR(IF($C22="","",SUMIF(Cad_cl!$F$6:$F$1005,$C22,OFFSET(Cad_cl!$AO$6:$AO$1005,0,AB$5)))),"",IF($C22="","",SUMIF(Cad_cl!$F$6:$F$1005,$C22,OFFSET(Cad_cl!$AO$6:$AO$1005,0,AB$5))))</f>
        <v/>
      </c>
      <c r="AC22" s="87" t="str">
        <f ca="1">IF(ISERR(IF($C22="","",SUMIF(Cad_cl!$F$6:$F$1005,$C22,OFFSET(Cad_cl!$AO$6:$AO$1005,0,AC$5)))),"",IF($C22="","",SUMIF(Cad_cl!$F$6:$F$1005,$C22,OFFSET(Cad_cl!$AO$6:$AO$1005,0,AC$5))))</f>
        <v/>
      </c>
      <c r="AD22" s="87" t="str">
        <f ca="1">IF(ISERR(IF($C22="","",SUMIF(Cad_cl!$F$6:$F$1005,$C22,OFFSET(Cad_cl!$AO$6:$AO$1005,0,AD$5)))),"",IF($C22="","",SUMIF(Cad_cl!$F$6:$F$1005,$C22,OFFSET(Cad_cl!$AO$6:$AO$1005,0,AD$5))))</f>
        <v/>
      </c>
      <c r="AE22" s="87" t="str">
        <f ca="1">IF(ISERR(IF($C22="","",SUMIF(Cad_cl!$F$6:$F$1005,$C22,OFFSET(Cad_cl!$AO$6:$AO$1005,0,AE$5)))),"",IF($C22="","",SUMIF(Cad_cl!$F$6:$F$1005,$C22,OFFSET(Cad_cl!$AO$6:$AO$1005,0,AE$5))))</f>
        <v/>
      </c>
      <c r="AF22" s="87"/>
      <c r="AG22" s="87" t="str">
        <f ca="1">IF($C22="","",SUMIF(Cad_cl!$F$6:$F$1005,$C22,OFFSET(Cad_cl!$BC$6:$BC$1005,0,AG$5)))</f>
        <v/>
      </c>
      <c r="AH22" s="87" t="str">
        <f ca="1">IF($C22="","",SUMIF(Cad_cl!$F$6:$F$1005,$C22,OFFSET(Cad_cl!$BC$6:$BC$1005,0,AH$5)))</f>
        <v/>
      </c>
      <c r="AI22" s="87" t="str">
        <f ca="1">IF($C22="","",SUMIF(Cad_cl!$F$6:$F$1005,$C22,OFFSET(Cad_cl!$BC$6:$BC$1005,0,AI$5)))</f>
        <v/>
      </c>
      <c r="AJ22" s="87" t="str">
        <f ca="1">IF($C22="","",SUMIF(Cad_cl!$F$6:$F$1005,$C22,OFFSET(Cad_cl!$BC$6:$BC$1005,0,AJ$5)))</f>
        <v/>
      </c>
      <c r="AK22" s="87" t="str">
        <f ca="1">IF($C22="","",SUMIF(Cad_cl!$F$6:$F$1005,$C22,OFFSET(Cad_cl!$BC$6:$BC$1005,0,AK$5)))</f>
        <v/>
      </c>
      <c r="AL22" s="87" t="str">
        <f ca="1">IF($C22="","",SUMIF(Cad_cl!$F$6:$F$1005,$C22,OFFSET(Cad_cl!$BC$6:$BC$1005,0,AL$5)))</f>
        <v/>
      </c>
      <c r="AM22" s="87" t="str">
        <f ca="1">IF($C22="","",SUMIF(Cad_cl!$F$6:$F$1005,$C22,OFFSET(Cad_cl!$BC$6:$BC$1005,0,AM$5)))</f>
        <v/>
      </c>
      <c r="AN22" s="87" t="str">
        <f ca="1">IF($C22="","",SUMIF(Cad_cl!$F$6:$F$1005,$C22,OFFSET(Cad_cl!$BC$6:$BC$1005,0,AN$5)))</f>
        <v/>
      </c>
      <c r="AO22" s="87" t="str">
        <f ca="1">IF($C22="","",SUMIF(Cad_cl!$F$6:$F$1005,$C22,OFFSET(Cad_cl!$BC$6:$BC$1005,0,AO$5)))</f>
        <v/>
      </c>
      <c r="AP22" s="87" t="str">
        <f ca="1">IF($C22="","",SUMIF(Cad_cl!$F$6:$F$1005,$C22,OFFSET(Cad_cl!$BC$6:$BC$1005,0,AP$5)))</f>
        <v/>
      </c>
      <c r="AQ22" s="87" t="str">
        <f ca="1">IF($C22="","",SUMIF(Cad_cl!$F$6:$F$1005,$C22,OFFSET(Cad_cl!$BC$6:$BC$1005,0,AQ$5)))</f>
        <v/>
      </c>
      <c r="AR22" s="87" t="str">
        <f ca="1">IF($C22="","",SUMIF(Cad_cl!$F$6:$F$1005,$C22,OFFSET(Cad_cl!$BC$6:$BC$1005,0,AR$5)))</f>
        <v/>
      </c>
      <c r="AS22" s="87">
        <f t="shared" ca="1" si="0"/>
        <v>0</v>
      </c>
      <c r="AT22" s="87"/>
      <c r="AU22" s="87" t="str">
        <f ca="1">IF(ISERR(IF($C22="","",SUMIFS(OFFSET(Cad_cl!$AO$6:$AO$1005,0,AU$5),Cad_cl!$F$6:$F$1005,$C22,Cad_cl!$I$6:$I$1005,Re_lo!$E$5))),"",IF($C22="","",SUMIFS(OFFSET(Cad_cl!$AO$6:$AO$1005,0,AU$5),Cad_cl!$F$6:$F$1005,$C22,Cad_cl!$I$6:$I$1005,Re_lo!$E$5)))</f>
        <v/>
      </c>
      <c r="AV22" s="87" t="str">
        <f ca="1">IF(ISERR(IF($C22="","",SUMIFS(OFFSET(Cad_cl!$AO$6:$AO$1005,0,AV$5),Cad_cl!$F$6:$F$1005,$C22,Cad_cl!$I$6:$I$1005,Re_lo!$E$5))),"",IF($C22="","",SUMIFS(OFFSET(Cad_cl!$AO$6:$AO$1005,0,AV$5),Cad_cl!$F$6:$F$1005,$C22,Cad_cl!$I$6:$I$1005,Re_lo!$E$5)))</f>
        <v/>
      </c>
      <c r="AW22" s="87" t="str">
        <f ca="1">IF(ISERR(IF($C22="","",SUMIFS(OFFSET(Cad_cl!$AO$6:$AO$1005,0,AW$5),Cad_cl!$F$6:$F$1005,$C22,Cad_cl!$I$6:$I$1005,Re_lo!$E$5))),"",IF($C22="","",SUMIFS(OFFSET(Cad_cl!$AO$6:$AO$1005,0,AW$5),Cad_cl!$F$6:$F$1005,$C22,Cad_cl!$I$6:$I$1005,Re_lo!$E$5)))</f>
        <v/>
      </c>
      <c r="AX22" s="87" t="str">
        <f ca="1">IF(ISERR(IF($C22="","",SUMIFS(OFFSET(Cad_cl!$AO$6:$AO$1005,0,AX$5),Cad_cl!$F$6:$F$1005,$C22,Cad_cl!$I$6:$I$1005,Re_lo!$E$5))),"",IF($C22="","",SUMIFS(OFFSET(Cad_cl!$AO$6:$AO$1005,0,AX$5),Cad_cl!$F$6:$F$1005,$C22,Cad_cl!$I$6:$I$1005,Re_lo!$E$5)))</f>
        <v/>
      </c>
      <c r="AY22" s="87" t="str">
        <f ca="1">IF(ISERR(IF($C22="","",SUMIFS(OFFSET(Cad_cl!$AO$6:$AO$1005,0,AY$5),Cad_cl!$F$6:$F$1005,$C22,Cad_cl!$I$6:$I$1005,Re_lo!$E$5))),"",IF($C22="","",SUMIFS(OFFSET(Cad_cl!$AO$6:$AO$1005,0,AY$5),Cad_cl!$F$6:$F$1005,$C22,Cad_cl!$I$6:$I$1005,Re_lo!$E$5)))</f>
        <v/>
      </c>
      <c r="AZ22" s="87" t="str">
        <f ca="1">IF(ISERR(IF($C22="","",SUMIFS(OFFSET(Cad_cl!$AO$6:$AO$1005,0,AZ$5),Cad_cl!$F$6:$F$1005,$C22,Cad_cl!$I$6:$I$1005,Re_lo!$E$5))),"",IF($C22="","",SUMIFS(OFFSET(Cad_cl!$AO$6:$AO$1005,0,AZ$5),Cad_cl!$F$6:$F$1005,$C22,Cad_cl!$I$6:$I$1005,Re_lo!$E$5)))</f>
        <v/>
      </c>
      <c r="BA22" s="87" t="str">
        <f ca="1">IF(ISERR(IF($C22="","",SUMIFS(OFFSET(Cad_cl!$AO$6:$AO$1005,0,BA$5),Cad_cl!$F$6:$F$1005,$C22,Cad_cl!$I$6:$I$1005,Re_lo!$E$5))),"",IF($C22="","",SUMIFS(OFFSET(Cad_cl!$AO$6:$AO$1005,0,BA$5),Cad_cl!$F$6:$F$1005,$C22,Cad_cl!$I$6:$I$1005,Re_lo!$E$5)))</f>
        <v/>
      </c>
      <c r="BB22" s="87" t="str">
        <f ca="1">IF(ISERR(IF($C22="","",SUMIFS(OFFSET(Cad_cl!$AO$6:$AO$1005,0,BB$5),Cad_cl!$F$6:$F$1005,$C22,Cad_cl!$I$6:$I$1005,Re_lo!$E$5))),"",IF($C22="","",SUMIFS(OFFSET(Cad_cl!$AO$6:$AO$1005,0,BB$5),Cad_cl!$F$6:$F$1005,$C22,Cad_cl!$I$6:$I$1005,Re_lo!$E$5)))</f>
        <v/>
      </c>
      <c r="BC22" s="87" t="str">
        <f ca="1">IF(ISERR(IF($C22="","",SUMIFS(OFFSET(Cad_cl!$AO$6:$AO$1005,0,BC$5),Cad_cl!$F$6:$F$1005,$C22,Cad_cl!$I$6:$I$1005,Re_lo!$E$5))),"",IF($C22="","",SUMIFS(OFFSET(Cad_cl!$AO$6:$AO$1005,0,BC$5),Cad_cl!$F$6:$F$1005,$C22,Cad_cl!$I$6:$I$1005,Re_lo!$E$5)))</f>
        <v/>
      </c>
      <c r="BD22" s="87" t="str">
        <f ca="1">IF(ISERR(IF($C22="","",SUMIFS(OFFSET(Cad_cl!$AO$6:$AO$1005,0,BD$5),Cad_cl!$F$6:$F$1005,$C22,Cad_cl!$I$6:$I$1005,Re_lo!$E$5))),"",IF($C22="","",SUMIFS(OFFSET(Cad_cl!$AO$6:$AO$1005,0,BD$5),Cad_cl!$F$6:$F$1005,$C22,Cad_cl!$I$6:$I$1005,Re_lo!$E$5)))</f>
        <v/>
      </c>
      <c r="BE22" s="87" t="str">
        <f ca="1">IF(ISERR(IF($C22="","",SUMIFS(OFFSET(Cad_cl!$AO$6:$AO$1005,0,BE$5),Cad_cl!$F$6:$F$1005,$C22,Cad_cl!$I$6:$I$1005,Re_lo!$E$5))),"",IF($C22="","",SUMIFS(OFFSET(Cad_cl!$AO$6:$AO$1005,0,BE$5),Cad_cl!$F$6:$F$1005,$C22,Cad_cl!$I$6:$I$1005,Re_lo!$E$5)))</f>
        <v/>
      </c>
      <c r="BF22" s="87" t="str">
        <f ca="1">IF(ISERR(IF($C22="","",SUMIFS(OFFSET(Cad_cl!$AO$6:$AO$1005,0,BF$5),Cad_cl!$F$6:$F$1005,$C22,Cad_cl!$I$6:$I$1005,Re_lo!$E$5))),"",IF($C22="","",SUMIFS(OFFSET(Cad_cl!$AO$6:$AO$1005,0,BF$5),Cad_cl!$F$6:$F$1005,$C22,Cad_cl!$I$6:$I$1005,Re_lo!$E$5)))</f>
        <v/>
      </c>
      <c r="BG22" s="87" t="str">
        <f ca="1">IF(ISERR(IF($C22="","",SUMIFS(OFFSET(Cad_cl!$AO$6:$AO$1005,0,BG$5),Cad_cl!$F$6:$F$1005,$C22,Cad_cl!$I$6:$I$1005,Re_lo!$E$5))),"",IF($C22="","",SUMIFS(OFFSET(Cad_cl!$AO$6:$AO$1005,0,BG$5),Cad_cl!$F$6:$F$1005,$C22,Cad_cl!$I$6:$I$1005,Re_lo!$E$5)))</f>
        <v/>
      </c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</row>
    <row r="23" spans="3:80" ht="30" customHeight="1">
      <c r="C23" s="9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 t="str">
        <f ca="1">IF(ISERR(IF($C23="","",SUMIF(Cad_cl!$F$6:$F$1005,$C23,OFFSET(Cad_cl!$AO$6:$AO$1005,0,S$5)))),"",IF($C23="","",SUMIF(Cad_cl!$F$6:$F$1005,$C23,OFFSET(Cad_cl!$AO$6:$AO$1005,0,S$5))))</f>
        <v/>
      </c>
      <c r="T23" s="87" t="str">
        <f ca="1">IF(ISERR(IF($C23="","",SUMIF(Cad_cl!$F$6:$F$1005,$C23,OFFSET(Cad_cl!$AO$6:$AO$1005,0,T$5)))),"",IF($C23="","",SUMIF(Cad_cl!$F$6:$F$1005,$C23,OFFSET(Cad_cl!$AO$6:$AO$1005,0,T$5))))</f>
        <v/>
      </c>
      <c r="U23" s="87" t="str">
        <f ca="1">IF(ISERR(IF($C23="","",SUMIF(Cad_cl!$F$6:$F$1005,$C23,OFFSET(Cad_cl!$AO$6:$AO$1005,0,U$5)))),"",IF($C23="","",SUMIF(Cad_cl!$F$6:$F$1005,$C23,OFFSET(Cad_cl!$AO$6:$AO$1005,0,U$5))))</f>
        <v/>
      </c>
      <c r="V23" s="87" t="str">
        <f ca="1">IF(ISERR(IF($C23="","",SUMIF(Cad_cl!$F$6:$F$1005,$C23,OFFSET(Cad_cl!$AO$6:$AO$1005,0,V$5)))),"",IF($C23="","",SUMIF(Cad_cl!$F$6:$F$1005,$C23,OFFSET(Cad_cl!$AO$6:$AO$1005,0,V$5))))</f>
        <v/>
      </c>
      <c r="W23" s="87" t="str">
        <f ca="1">IF(ISERR(IF($C23="","",SUMIF(Cad_cl!$F$6:$F$1005,$C23,OFFSET(Cad_cl!$AO$6:$AO$1005,0,W$5)))),"",IF($C23="","",SUMIF(Cad_cl!$F$6:$F$1005,$C23,OFFSET(Cad_cl!$AO$6:$AO$1005,0,W$5))))</f>
        <v/>
      </c>
      <c r="X23" s="87" t="str">
        <f ca="1">IF(ISERR(IF($C23="","",SUMIF(Cad_cl!$F$6:$F$1005,$C23,OFFSET(Cad_cl!$AO$6:$AO$1005,0,X$5)))),"",IF($C23="","",SUMIF(Cad_cl!$F$6:$F$1005,$C23,OFFSET(Cad_cl!$AO$6:$AO$1005,0,X$5))))</f>
        <v/>
      </c>
      <c r="Y23" s="87" t="str">
        <f ca="1">IF(ISERR(IF($C23="","",SUMIF(Cad_cl!$F$6:$F$1005,$C23,OFFSET(Cad_cl!$AO$6:$AO$1005,0,Y$5)))),"",IF($C23="","",SUMIF(Cad_cl!$F$6:$F$1005,$C23,OFFSET(Cad_cl!$AO$6:$AO$1005,0,Y$5))))</f>
        <v/>
      </c>
      <c r="Z23" s="87" t="str">
        <f ca="1">IF(ISERR(IF($C23="","",SUMIF(Cad_cl!$F$6:$F$1005,$C23,OFFSET(Cad_cl!$AO$6:$AO$1005,0,Z$5)))),"",IF($C23="","",SUMIF(Cad_cl!$F$6:$F$1005,$C23,OFFSET(Cad_cl!$AO$6:$AO$1005,0,Z$5))))</f>
        <v/>
      </c>
      <c r="AA23" s="87" t="str">
        <f ca="1">IF(ISERR(IF($C23="","",SUMIF(Cad_cl!$F$6:$F$1005,$C23,OFFSET(Cad_cl!$AO$6:$AO$1005,0,AA$5)))),"",IF($C23="","",SUMIF(Cad_cl!$F$6:$F$1005,$C23,OFFSET(Cad_cl!$AO$6:$AO$1005,0,AA$5))))</f>
        <v/>
      </c>
      <c r="AB23" s="87" t="str">
        <f ca="1">IF(ISERR(IF($C23="","",SUMIF(Cad_cl!$F$6:$F$1005,$C23,OFFSET(Cad_cl!$AO$6:$AO$1005,0,AB$5)))),"",IF($C23="","",SUMIF(Cad_cl!$F$6:$F$1005,$C23,OFFSET(Cad_cl!$AO$6:$AO$1005,0,AB$5))))</f>
        <v/>
      </c>
      <c r="AC23" s="87" t="str">
        <f ca="1">IF(ISERR(IF($C23="","",SUMIF(Cad_cl!$F$6:$F$1005,$C23,OFFSET(Cad_cl!$AO$6:$AO$1005,0,AC$5)))),"",IF($C23="","",SUMIF(Cad_cl!$F$6:$F$1005,$C23,OFFSET(Cad_cl!$AO$6:$AO$1005,0,AC$5))))</f>
        <v/>
      </c>
      <c r="AD23" s="87" t="str">
        <f ca="1">IF(ISERR(IF($C23="","",SUMIF(Cad_cl!$F$6:$F$1005,$C23,OFFSET(Cad_cl!$AO$6:$AO$1005,0,AD$5)))),"",IF($C23="","",SUMIF(Cad_cl!$F$6:$F$1005,$C23,OFFSET(Cad_cl!$AO$6:$AO$1005,0,AD$5))))</f>
        <v/>
      </c>
      <c r="AE23" s="87" t="str">
        <f ca="1">IF(ISERR(IF($C23="","",SUMIF(Cad_cl!$F$6:$F$1005,$C23,OFFSET(Cad_cl!$AO$6:$AO$1005,0,AE$5)))),"",IF($C23="","",SUMIF(Cad_cl!$F$6:$F$1005,$C23,OFFSET(Cad_cl!$AO$6:$AO$1005,0,AE$5))))</f>
        <v/>
      </c>
      <c r="AF23" s="87"/>
      <c r="AG23" s="87" t="str">
        <f ca="1">IF($C23="","",SUMIF(Cad_cl!$F$6:$F$1005,$C23,OFFSET(Cad_cl!$BC$6:$BC$1005,0,AG$5)))</f>
        <v/>
      </c>
      <c r="AH23" s="87" t="str">
        <f ca="1">IF($C23="","",SUMIF(Cad_cl!$F$6:$F$1005,$C23,OFFSET(Cad_cl!$BC$6:$BC$1005,0,AH$5)))</f>
        <v/>
      </c>
      <c r="AI23" s="87" t="str">
        <f ca="1">IF($C23="","",SUMIF(Cad_cl!$F$6:$F$1005,$C23,OFFSET(Cad_cl!$BC$6:$BC$1005,0,AI$5)))</f>
        <v/>
      </c>
      <c r="AJ23" s="87" t="str">
        <f ca="1">IF($C23="","",SUMIF(Cad_cl!$F$6:$F$1005,$C23,OFFSET(Cad_cl!$BC$6:$BC$1005,0,AJ$5)))</f>
        <v/>
      </c>
      <c r="AK23" s="87" t="str">
        <f ca="1">IF($C23="","",SUMIF(Cad_cl!$F$6:$F$1005,$C23,OFFSET(Cad_cl!$BC$6:$BC$1005,0,AK$5)))</f>
        <v/>
      </c>
      <c r="AL23" s="87" t="str">
        <f ca="1">IF($C23="","",SUMIF(Cad_cl!$F$6:$F$1005,$C23,OFFSET(Cad_cl!$BC$6:$BC$1005,0,AL$5)))</f>
        <v/>
      </c>
      <c r="AM23" s="87" t="str">
        <f ca="1">IF($C23="","",SUMIF(Cad_cl!$F$6:$F$1005,$C23,OFFSET(Cad_cl!$BC$6:$BC$1005,0,AM$5)))</f>
        <v/>
      </c>
      <c r="AN23" s="87" t="str">
        <f ca="1">IF($C23="","",SUMIF(Cad_cl!$F$6:$F$1005,$C23,OFFSET(Cad_cl!$BC$6:$BC$1005,0,AN$5)))</f>
        <v/>
      </c>
      <c r="AO23" s="87" t="str">
        <f ca="1">IF($C23="","",SUMIF(Cad_cl!$F$6:$F$1005,$C23,OFFSET(Cad_cl!$BC$6:$BC$1005,0,AO$5)))</f>
        <v/>
      </c>
      <c r="AP23" s="87" t="str">
        <f ca="1">IF($C23="","",SUMIF(Cad_cl!$F$6:$F$1005,$C23,OFFSET(Cad_cl!$BC$6:$BC$1005,0,AP$5)))</f>
        <v/>
      </c>
      <c r="AQ23" s="87" t="str">
        <f ca="1">IF($C23="","",SUMIF(Cad_cl!$F$6:$F$1005,$C23,OFFSET(Cad_cl!$BC$6:$BC$1005,0,AQ$5)))</f>
        <v/>
      </c>
      <c r="AR23" s="87" t="str">
        <f ca="1">IF($C23="","",SUMIF(Cad_cl!$F$6:$F$1005,$C23,OFFSET(Cad_cl!$BC$6:$BC$1005,0,AR$5)))</f>
        <v/>
      </c>
      <c r="AS23" s="87">
        <f t="shared" ca="1" si="0"/>
        <v>0</v>
      </c>
      <c r="AT23" s="87"/>
      <c r="AU23" s="87" t="str">
        <f ca="1">IF(ISERR(IF($C23="","",SUMIFS(OFFSET(Cad_cl!$AO$6:$AO$1005,0,AU$5),Cad_cl!$F$6:$F$1005,$C23,Cad_cl!$I$6:$I$1005,Re_lo!$E$5))),"",IF($C23="","",SUMIFS(OFFSET(Cad_cl!$AO$6:$AO$1005,0,AU$5),Cad_cl!$F$6:$F$1005,$C23,Cad_cl!$I$6:$I$1005,Re_lo!$E$5)))</f>
        <v/>
      </c>
      <c r="AV23" s="87" t="str">
        <f ca="1">IF(ISERR(IF($C23="","",SUMIFS(OFFSET(Cad_cl!$AO$6:$AO$1005,0,AV$5),Cad_cl!$F$6:$F$1005,$C23,Cad_cl!$I$6:$I$1005,Re_lo!$E$5))),"",IF($C23="","",SUMIFS(OFFSET(Cad_cl!$AO$6:$AO$1005,0,AV$5),Cad_cl!$F$6:$F$1005,$C23,Cad_cl!$I$6:$I$1005,Re_lo!$E$5)))</f>
        <v/>
      </c>
      <c r="AW23" s="87" t="str">
        <f ca="1">IF(ISERR(IF($C23="","",SUMIFS(OFFSET(Cad_cl!$AO$6:$AO$1005,0,AW$5),Cad_cl!$F$6:$F$1005,$C23,Cad_cl!$I$6:$I$1005,Re_lo!$E$5))),"",IF($C23="","",SUMIFS(OFFSET(Cad_cl!$AO$6:$AO$1005,0,AW$5),Cad_cl!$F$6:$F$1005,$C23,Cad_cl!$I$6:$I$1005,Re_lo!$E$5)))</f>
        <v/>
      </c>
      <c r="AX23" s="87" t="str">
        <f ca="1">IF(ISERR(IF($C23="","",SUMIFS(OFFSET(Cad_cl!$AO$6:$AO$1005,0,AX$5),Cad_cl!$F$6:$F$1005,$C23,Cad_cl!$I$6:$I$1005,Re_lo!$E$5))),"",IF($C23="","",SUMIFS(OFFSET(Cad_cl!$AO$6:$AO$1005,0,AX$5),Cad_cl!$F$6:$F$1005,$C23,Cad_cl!$I$6:$I$1005,Re_lo!$E$5)))</f>
        <v/>
      </c>
      <c r="AY23" s="87" t="str">
        <f ca="1">IF(ISERR(IF($C23="","",SUMIFS(OFFSET(Cad_cl!$AO$6:$AO$1005,0,AY$5),Cad_cl!$F$6:$F$1005,$C23,Cad_cl!$I$6:$I$1005,Re_lo!$E$5))),"",IF($C23="","",SUMIFS(OFFSET(Cad_cl!$AO$6:$AO$1005,0,AY$5),Cad_cl!$F$6:$F$1005,$C23,Cad_cl!$I$6:$I$1005,Re_lo!$E$5)))</f>
        <v/>
      </c>
      <c r="AZ23" s="87" t="str">
        <f ca="1">IF(ISERR(IF($C23="","",SUMIFS(OFFSET(Cad_cl!$AO$6:$AO$1005,0,AZ$5),Cad_cl!$F$6:$F$1005,$C23,Cad_cl!$I$6:$I$1005,Re_lo!$E$5))),"",IF($C23="","",SUMIFS(OFFSET(Cad_cl!$AO$6:$AO$1005,0,AZ$5),Cad_cl!$F$6:$F$1005,$C23,Cad_cl!$I$6:$I$1005,Re_lo!$E$5)))</f>
        <v/>
      </c>
      <c r="BA23" s="87" t="str">
        <f ca="1">IF(ISERR(IF($C23="","",SUMIFS(OFFSET(Cad_cl!$AO$6:$AO$1005,0,BA$5),Cad_cl!$F$6:$F$1005,$C23,Cad_cl!$I$6:$I$1005,Re_lo!$E$5))),"",IF($C23="","",SUMIFS(OFFSET(Cad_cl!$AO$6:$AO$1005,0,BA$5),Cad_cl!$F$6:$F$1005,$C23,Cad_cl!$I$6:$I$1005,Re_lo!$E$5)))</f>
        <v/>
      </c>
      <c r="BB23" s="87" t="str">
        <f ca="1">IF(ISERR(IF($C23="","",SUMIFS(OFFSET(Cad_cl!$AO$6:$AO$1005,0,BB$5),Cad_cl!$F$6:$F$1005,$C23,Cad_cl!$I$6:$I$1005,Re_lo!$E$5))),"",IF($C23="","",SUMIFS(OFFSET(Cad_cl!$AO$6:$AO$1005,0,BB$5),Cad_cl!$F$6:$F$1005,$C23,Cad_cl!$I$6:$I$1005,Re_lo!$E$5)))</f>
        <v/>
      </c>
      <c r="BC23" s="87" t="str">
        <f ca="1">IF(ISERR(IF($C23="","",SUMIFS(OFFSET(Cad_cl!$AO$6:$AO$1005,0,BC$5),Cad_cl!$F$6:$F$1005,$C23,Cad_cl!$I$6:$I$1005,Re_lo!$E$5))),"",IF($C23="","",SUMIFS(OFFSET(Cad_cl!$AO$6:$AO$1005,0,BC$5),Cad_cl!$F$6:$F$1005,$C23,Cad_cl!$I$6:$I$1005,Re_lo!$E$5)))</f>
        <v/>
      </c>
      <c r="BD23" s="87" t="str">
        <f ca="1">IF(ISERR(IF($C23="","",SUMIFS(OFFSET(Cad_cl!$AO$6:$AO$1005,0,BD$5),Cad_cl!$F$6:$F$1005,$C23,Cad_cl!$I$6:$I$1005,Re_lo!$E$5))),"",IF($C23="","",SUMIFS(OFFSET(Cad_cl!$AO$6:$AO$1005,0,BD$5),Cad_cl!$F$6:$F$1005,$C23,Cad_cl!$I$6:$I$1005,Re_lo!$E$5)))</f>
        <v/>
      </c>
      <c r="BE23" s="87" t="str">
        <f ca="1">IF(ISERR(IF($C23="","",SUMIFS(OFFSET(Cad_cl!$AO$6:$AO$1005,0,BE$5),Cad_cl!$F$6:$F$1005,$C23,Cad_cl!$I$6:$I$1005,Re_lo!$E$5))),"",IF($C23="","",SUMIFS(OFFSET(Cad_cl!$AO$6:$AO$1005,0,BE$5),Cad_cl!$F$6:$F$1005,$C23,Cad_cl!$I$6:$I$1005,Re_lo!$E$5)))</f>
        <v/>
      </c>
      <c r="BF23" s="87" t="str">
        <f ca="1">IF(ISERR(IF($C23="","",SUMIFS(OFFSET(Cad_cl!$AO$6:$AO$1005,0,BF$5),Cad_cl!$F$6:$F$1005,$C23,Cad_cl!$I$6:$I$1005,Re_lo!$E$5))),"",IF($C23="","",SUMIFS(OFFSET(Cad_cl!$AO$6:$AO$1005,0,BF$5),Cad_cl!$F$6:$F$1005,$C23,Cad_cl!$I$6:$I$1005,Re_lo!$E$5)))</f>
        <v/>
      </c>
      <c r="BG23" s="87" t="str">
        <f ca="1">IF(ISERR(IF($C23="","",SUMIFS(OFFSET(Cad_cl!$AO$6:$AO$1005,0,BG$5),Cad_cl!$F$6:$F$1005,$C23,Cad_cl!$I$6:$I$1005,Re_lo!$E$5))),"",IF($C23="","",SUMIFS(OFFSET(Cad_cl!$AO$6:$AO$1005,0,BG$5),Cad_cl!$F$6:$F$1005,$C23,Cad_cl!$I$6:$I$1005,Re_lo!$E$5)))</f>
        <v/>
      </c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</row>
    <row r="24" spans="3:80" ht="30" customHeight="1">
      <c r="C24" s="9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 t="str">
        <f ca="1">IF(ISERR(IF($C24="","",SUMIF(Cad_cl!$F$6:$F$1005,$C24,OFFSET(Cad_cl!$AO$6:$AO$1005,0,S$5)))),"",IF($C24="","",SUMIF(Cad_cl!$F$6:$F$1005,$C24,OFFSET(Cad_cl!$AO$6:$AO$1005,0,S$5))))</f>
        <v/>
      </c>
      <c r="T24" s="87" t="str">
        <f ca="1">IF(ISERR(IF($C24="","",SUMIF(Cad_cl!$F$6:$F$1005,$C24,OFFSET(Cad_cl!$AO$6:$AO$1005,0,T$5)))),"",IF($C24="","",SUMIF(Cad_cl!$F$6:$F$1005,$C24,OFFSET(Cad_cl!$AO$6:$AO$1005,0,T$5))))</f>
        <v/>
      </c>
      <c r="U24" s="87" t="str">
        <f ca="1">IF(ISERR(IF($C24="","",SUMIF(Cad_cl!$F$6:$F$1005,$C24,OFFSET(Cad_cl!$AO$6:$AO$1005,0,U$5)))),"",IF($C24="","",SUMIF(Cad_cl!$F$6:$F$1005,$C24,OFFSET(Cad_cl!$AO$6:$AO$1005,0,U$5))))</f>
        <v/>
      </c>
      <c r="V24" s="87" t="str">
        <f ca="1">IF(ISERR(IF($C24="","",SUMIF(Cad_cl!$F$6:$F$1005,$C24,OFFSET(Cad_cl!$AO$6:$AO$1005,0,V$5)))),"",IF($C24="","",SUMIF(Cad_cl!$F$6:$F$1005,$C24,OFFSET(Cad_cl!$AO$6:$AO$1005,0,V$5))))</f>
        <v/>
      </c>
      <c r="W24" s="87" t="str">
        <f ca="1">IF(ISERR(IF($C24="","",SUMIF(Cad_cl!$F$6:$F$1005,$C24,OFFSET(Cad_cl!$AO$6:$AO$1005,0,W$5)))),"",IF($C24="","",SUMIF(Cad_cl!$F$6:$F$1005,$C24,OFFSET(Cad_cl!$AO$6:$AO$1005,0,W$5))))</f>
        <v/>
      </c>
      <c r="X24" s="87" t="str">
        <f ca="1">IF(ISERR(IF($C24="","",SUMIF(Cad_cl!$F$6:$F$1005,$C24,OFFSET(Cad_cl!$AO$6:$AO$1005,0,X$5)))),"",IF($C24="","",SUMIF(Cad_cl!$F$6:$F$1005,$C24,OFFSET(Cad_cl!$AO$6:$AO$1005,0,X$5))))</f>
        <v/>
      </c>
      <c r="Y24" s="87" t="str">
        <f ca="1">IF(ISERR(IF($C24="","",SUMIF(Cad_cl!$F$6:$F$1005,$C24,OFFSET(Cad_cl!$AO$6:$AO$1005,0,Y$5)))),"",IF($C24="","",SUMIF(Cad_cl!$F$6:$F$1005,$C24,OFFSET(Cad_cl!$AO$6:$AO$1005,0,Y$5))))</f>
        <v/>
      </c>
      <c r="Z24" s="87" t="str">
        <f ca="1">IF(ISERR(IF($C24="","",SUMIF(Cad_cl!$F$6:$F$1005,$C24,OFFSET(Cad_cl!$AO$6:$AO$1005,0,Z$5)))),"",IF($C24="","",SUMIF(Cad_cl!$F$6:$F$1005,$C24,OFFSET(Cad_cl!$AO$6:$AO$1005,0,Z$5))))</f>
        <v/>
      </c>
      <c r="AA24" s="87" t="str">
        <f ca="1">IF(ISERR(IF($C24="","",SUMIF(Cad_cl!$F$6:$F$1005,$C24,OFFSET(Cad_cl!$AO$6:$AO$1005,0,AA$5)))),"",IF($C24="","",SUMIF(Cad_cl!$F$6:$F$1005,$C24,OFFSET(Cad_cl!$AO$6:$AO$1005,0,AA$5))))</f>
        <v/>
      </c>
      <c r="AB24" s="87" t="str">
        <f ca="1">IF(ISERR(IF($C24="","",SUMIF(Cad_cl!$F$6:$F$1005,$C24,OFFSET(Cad_cl!$AO$6:$AO$1005,0,AB$5)))),"",IF($C24="","",SUMIF(Cad_cl!$F$6:$F$1005,$C24,OFFSET(Cad_cl!$AO$6:$AO$1005,0,AB$5))))</f>
        <v/>
      </c>
      <c r="AC24" s="87" t="str">
        <f ca="1">IF(ISERR(IF($C24="","",SUMIF(Cad_cl!$F$6:$F$1005,$C24,OFFSET(Cad_cl!$AO$6:$AO$1005,0,AC$5)))),"",IF($C24="","",SUMIF(Cad_cl!$F$6:$F$1005,$C24,OFFSET(Cad_cl!$AO$6:$AO$1005,0,AC$5))))</f>
        <v/>
      </c>
      <c r="AD24" s="87" t="str">
        <f ca="1">IF(ISERR(IF($C24="","",SUMIF(Cad_cl!$F$6:$F$1005,$C24,OFFSET(Cad_cl!$AO$6:$AO$1005,0,AD$5)))),"",IF($C24="","",SUMIF(Cad_cl!$F$6:$F$1005,$C24,OFFSET(Cad_cl!$AO$6:$AO$1005,0,AD$5))))</f>
        <v/>
      </c>
      <c r="AE24" s="87" t="str">
        <f ca="1">IF(ISERR(IF($C24="","",SUMIF(Cad_cl!$F$6:$F$1005,$C24,OFFSET(Cad_cl!$AO$6:$AO$1005,0,AE$5)))),"",IF($C24="","",SUMIF(Cad_cl!$F$6:$F$1005,$C24,OFFSET(Cad_cl!$AO$6:$AO$1005,0,AE$5))))</f>
        <v/>
      </c>
      <c r="AF24" s="87"/>
      <c r="AG24" s="87" t="str">
        <f ca="1">IF($C24="","",SUMIF(Cad_cl!$F$6:$F$1005,$C24,OFFSET(Cad_cl!$BC$6:$BC$1005,0,AG$5)))</f>
        <v/>
      </c>
      <c r="AH24" s="87" t="str">
        <f ca="1">IF($C24="","",SUMIF(Cad_cl!$F$6:$F$1005,$C24,OFFSET(Cad_cl!$BC$6:$BC$1005,0,AH$5)))</f>
        <v/>
      </c>
      <c r="AI24" s="87" t="str">
        <f ca="1">IF($C24="","",SUMIF(Cad_cl!$F$6:$F$1005,$C24,OFFSET(Cad_cl!$BC$6:$BC$1005,0,AI$5)))</f>
        <v/>
      </c>
      <c r="AJ24" s="87" t="str">
        <f ca="1">IF($C24="","",SUMIF(Cad_cl!$F$6:$F$1005,$C24,OFFSET(Cad_cl!$BC$6:$BC$1005,0,AJ$5)))</f>
        <v/>
      </c>
      <c r="AK24" s="87" t="str">
        <f ca="1">IF($C24="","",SUMIF(Cad_cl!$F$6:$F$1005,$C24,OFFSET(Cad_cl!$BC$6:$BC$1005,0,AK$5)))</f>
        <v/>
      </c>
      <c r="AL24" s="87" t="str">
        <f ca="1">IF($C24="","",SUMIF(Cad_cl!$F$6:$F$1005,$C24,OFFSET(Cad_cl!$BC$6:$BC$1005,0,AL$5)))</f>
        <v/>
      </c>
      <c r="AM24" s="87" t="str">
        <f ca="1">IF($C24="","",SUMIF(Cad_cl!$F$6:$F$1005,$C24,OFFSET(Cad_cl!$BC$6:$BC$1005,0,AM$5)))</f>
        <v/>
      </c>
      <c r="AN24" s="87" t="str">
        <f ca="1">IF($C24="","",SUMIF(Cad_cl!$F$6:$F$1005,$C24,OFFSET(Cad_cl!$BC$6:$BC$1005,0,AN$5)))</f>
        <v/>
      </c>
      <c r="AO24" s="87" t="str">
        <f ca="1">IF($C24="","",SUMIF(Cad_cl!$F$6:$F$1005,$C24,OFFSET(Cad_cl!$BC$6:$BC$1005,0,AO$5)))</f>
        <v/>
      </c>
      <c r="AP24" s="87" t="str">
        <f ca="1">IF($C24="","",SUMIF(Cad_cl!$F$6:$F$1005,$C24,OFFSET(Cad_cl!$BC$6:$BC$1005,0,AP$5)))</f>
        <v/>
      </c>
      <c r="AQ24" s="87" t="str">
        <f ca="1">IF($C24="","",SUMIF(Cad_cl!$F$6:$F$1005,$C24,OFFSET(Cad_cl!$BC$6:$BC$1005,0,AQ$5)))</f>
        <v/>
      </c>
      <c r="AR24" s="87" t="str">
        <f ca="1">IF($C24="","",SUMIF(Cad_cl!$F$6:$F$1005,$C24,OFFSET(Cad_cl!$BC$6:$BC$1005,0,AR$5)))</f>
        <v/>
      </c>
      <c r="AS24" s="87">
        <f t="shared" ca="1" si="0"/>
        <v>0</v>
      </c>
      <c r="AT24" s="87"/>
      <c r="AU24" s="87" t="str">
        <f ca="1">IF(ISERR(IF($C24="","",SUMIFS(OFFSET(Cad_cl!$AO$6:$AO$1005,0,AU$5),Cad_cl!$F$6:$F$1005,$C24,Cad_cl!$I$6:$I$1005,Re_lo!$E$5))),"",IF($C24="","",SUMIFS(OFFSET(Cad_cl!$AO$6:$AO$1005,0,AU$5),Cad_cl!$F$6:$F$1005,$C24,Cad_cl!$I$6:$I$1005,Re_lo!$E$5)))</f>
        <v/>
      </c>
      <c r="AV24" s="87" t="str">
        <f ca="1">IF(ISERR(IF($C24="","",SUMIFS(OFFSET(Cad_cl!$AO$6:$AO$1005,0,AV$5),Cad_cl!$F$6:$F$1005,$C24,Cad_cl!$I$6:$I$1005,Re_lo!$E$5))),"",IF($C24="","",SUMIFS(OFFSET(Cad_cl!$AO$6:$AO$1005,0,AV$5),Cad_cl!$F$6:$F$1005,$C24,Cad_cl!$I$6:$I$1005,Re_lo!$E$5)))</f>
        <v/>
      </c>
      <c r="AW24" s="87" t="str">
        <f ca="1">IF(ISERR(IF($C24="","",SUMIFS(OFFSET(Cad_cl!$AO$6:$AO$1005,0,AW$5),Cad_cl!$F$6:$F$1005,$C24,Cad_cl!$I$6:$I$1005,Re_lo!$E$5))),"",IF($C24="","",SUMIFS(OFFSET(Cad_cl!$AO$6:$AO$1005,0,AW$5),Cad_cl!$F$6:$F$1005,$C24,Cad_cl!$I$6:$I$1005,Re_lo!$E$5)))</f>
        <v/>
      </c>
      <c r="AX24" s="87" t="str">
        <f ca="1">IF(ISERR(IF($C24="","",SUMIFS(OFFSET(Cad_cl!$AO$6:$AO$1005,0,AX$5),Cad_cl!$F$6:$F$1005,$C24,Cad_cl!$I$6:$I$1005,Re_lo!$E$5))),"",IF($C24="","",SUMIFS(OFFSET(Cad_cl!$AO$6:$AO$1005,0,AX$5),Cad_cl!$F$6:$F$1005,$C24,Cad_cl!$I$6:$I$1005,Re_lo!$E$5)))</f>
        <v/>
      </c>
      <c r="AY24" s="87" t="str">
        <f ca="1">IF(ISERR(IF($C24="","",SUMIFS(OFFSET(Cad_cl!$AO$6:$AO$1005,0,AY$5),Cad_cl!$F$6:$F$1005,$C24,Cad_cl!$I$6:$I$1005,Re_lo!$E$5))),"",IF($C24="","",SUMIFS(OFFSET(Cad_cl!$AO$6:$AO$1005,0,AY$5),Cad_cl!$F$6:$F$1005,$C24,Cad_cl!$I$6:$I$1005,Re_lo!$E$5)))</f>
        <v/>
      </c>
      <c r="AZ24" s="87" t="str">
        <f ca="1">IF(ISERR(IF($C24="","",SUMIFS(OFFSET(Cad_cl!$AO$6:$AO$1005,0,AZ$5),Cad_cl!$F$6:$F$1005,$C24,Cad_cl!$I$6:$I$1005,Re_lo!$E$5))),"",IF($C24="","",SUMIFS(OFFSET(Cad_cl!$AO$6:$AO$1005,0,AZ$5),Cad_cl!$F$6:$F$1005,$C24,Cad_cl!$I$6:$I$1005,Re_lo!$E$5)))</f>
        <v/>
      </c>
      <c r="BA24" s="87" t="str">
        <f ca="1">IF(ISERR(IF($C24="","",SUMIFS(OFFSET(Cad_cl!$AO$6:$AO$1005,0,BA$5),Cad_cl!$F$6:$F$1005,$C24,Cad_cl!$I$6:$I$1005,Re_lo!$E$5))),"",IF($C24="","",SUMIFS(OFFSET(Cad_cl!$AO$6:$AO$1005,0,BA$5),Cad_cl!$F$6:$F$1005,$C24,Cad_cl!$I$6:$I$1005,Re_lo!$E$5)))</f>
        <v/>
      </c>
      <c r="BB24" s="87" t="str">
        <f ca="1">IF(ISERR(IF($C24="","",SUMIFS(OFFSET(Cad_cl!$AO$6:$AO$1005,0,BB$5),Cad_cl!$F$6:$F$1005,$C24,Cad_cl!$I$6:$I$1005,Re_lo!$E$5))),"",IF($C24="","",SUMIFS(OFFSET(Cad_cl!$AO$6:$AO$1005,0,BB$5),Cad_cl!$F$6:$F$1005,$C24,Cad_cl!$I$6:$I$1005,Re_lo!$E$5)))</f>
        <v/>
      </c>
      <c r="BC24" s="87" t="str">
        <f ca="1">IF(ISERR(IF($C24="","",SUMIFS(OFFSET(Cad_cl!$AO$6:$AO$1005,0,BC$5),Cad_cl!$F$6:$F$1005,$C24,Cad_cl!$I$6:$I$1005,Re_lo!$E$5))),"",IF($C24="","",SUMIFS(OFFSET(Cad_cl!$AO$6:$AO$1005,0,BC$5),Cad_cl!$F$6:$F$1005,$C24,Cad_cl!$I$6:$I$1005,Re_lo!$E$5)))</f>
        <v/>
      </c>
      <c r="BD24" s="87" t="str">
        <f ca="1">IF(ISERR(IF($C24="","",SUMIFS(OFFSET(Cad_cl!$AO$6:$AO$1005,0,BD$5),Cad_cl!$F$6:$F$1005,$C24,Cad_cl!$I$6:$I$1005,Re_lo!$E$5))),"",IF($C24="","",SUMIFS(OFFSET(Cad_cl!$AO$6:$AO$1005,0,BD$5),Cad_cl!$F$6:$F$1005,$C24,Cad_cl!$I$6:$I$1005,Re_lo!$E$5)))</f>
        <v/>
      </c>
      <c r="BE24" s="87" t="str">
        <f ca="1">IF(ISERR(IF($C24="","",SUMIFS(OFFSET(Cad_cl!$AO$6:$AO$1005,0,BE$5),Cad_cl!$F$6:$F$1005,$C24,Cad_cl!$I$6:$I$1005,Re_lo!$E$5))),"",IF($C24="","",SUMIFS(OFFSET(Cad_cl!$AO$6:$AO$1005,0,BE$5),Cad_cl!$F$6:$F$1005,$C24,Cad_cl!$I$6:$I$1005,Re_lo!$E$5)))</f>
        <v/>
      </c>
      <c r="BF24" s="87" t="str">
        <f ca="1">IF(ISERR(IF($C24="","",SUMIFS(OFFSET(Cad_cl!$AO$6:$AO$1005,0,BF$5),Cad_cl!$F$6:$F$1005,$C24,Cad_cl!$I$6:$I$1005,Re_lo!$E$5))),"",IF($C24="","",SUMIFS(OFFSET(Cad_cl!$AO$6:$AO$1005,0,BF$5),Cad_cl!$F$6:$F$1005,$C24,Cad_cl!$I$6:$I$1005,Re_lo!$E$5)))</f>
        <v/>
      </c>
      <c r="BG24" s="87" t="str">
        <f ca="1">IF(ISERR(IF($C24="","",SUMIFS(OFFSET(Cad_cl!$AO$6:$AO$1005,0,BG$5),Cad_cl!$F$6:$F$1005,$C24,Cad_cl!$I$6:$I$1005,Re_lo!$E$5))),"",IF($C24="","",SUMIFS(OFFSET(Cad_cl!$AO$6:$AO$1005,0,BG$5),Cad_cl!$F$6:$F$1005,$C24,Cad_cl!$I$6:$I$1005,Re_lo!$E$5)))</f>
        <v/>
      </c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</row>
    <row r="25" spans="3:80" ht="30" customHeight="1">
      <c r="C25" s="9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 t="str">
        <f ca="1">IF(ISERR(IF($C25="","",SUMIF(Cad_cl!$F$6:$F$1005,$C25,OFFSET(Cad_cl!$AO$6:$AO$1005,0,S$5)))),"",IF($C25="","",SUMIF(Cad_cl!$F$6:$F$1005,$C25,OFFSET(Cad_cl!$AO$6:$AO$1005,0,S$5))))</f>
        <v/>
      </c>
      <c r="T25" s="87" t="str">
        <f ca="1">IF(ISERR(IF($C25="","",SUMIF(Cad_cl!$F$6:$F$1005,$C25,OFFSET(Cad_cl!$AO$6:$AO$1005,0,T$5)))),"",IF($C25="","",SUMIF(Cad_cl!$F$6:$F$1005,$C25,OFFSET(Cad_cl!$AO$6:$AO$1005,0,T$5))))</f>
        <v/>
      </c>
      <c r="U25" s="87" t="str">
        <f ca="1">IF(ISERR(IF($C25="","",SUMIF(Cad_cl!$F$6:$F$1005,$C25,OFFSET(Cad_cl!$AO$6:$AO$1005,0,U$5)))),"",IF($C25="","",SUMIF(Cad_cl!$F$6:$F$1005,$C25,OFFSET(Cad_cl!$AO$6:$AO$1005,0,U$5))))</f>
        <v/>
      </c>
      <c r="V25" s="87" t="str">
        <f ca="1">IF(ISERR(IF($C25="","",SUMIF(Cad_cl!$F$6:$F$1005,$C25,OFFSET(Cad_cl!$AO$6:$AO$1005,0,V$5)))),"",IF($C25="","",SUMIF(Cad_cl!$F$6:$F$1005,$C25,OFFSET(Cad_cl!$AO$6:$AO$1005,0,V$5))))</f>
        <v/>
      </c>
      <c r="W25" s="87" t="str">
        <f ca="1">IF(ISERR(IF($C25="","",SUMIF(Cad_cl!$F$6:$F$1005,$C25,OFFSET(Cad_cl!$AO$6:$AO$1005,0,W$5)))),"",IF($C25="","",SUMIF(Cad_cl!$F$6:$F$1005,$C25,OFFSET(Cad_cl!$AO$6:$AO$1005,0,W$5))))</f>
        <v/>
      </c>
      <c r="X25" s="87" t="str">
        <f ca="1">IF(ISERR(IF($C25="","",SUMIF(Cad_cl!$F$6:$F$1005,$C25,OFFSET(Cad_cl!$AO$6:$AO$1005,0,X$5)))),"",IF($C25="","",SUMIF(Cad_cl!$F$6:$F$1005,$C25,OFFSET(Cad_cl!$AO$6:$AO$1005,0,X$5))))</f>
        <v/>
      </c>
      <c r="Y25" s="87" t="str">
        <f ca="1">IF(ISERR(IF($C25="","",SUMIF(Cad_cl!$F$6:$F$1005,$C25,OFFSET(Cad_cl!$AO$6:$AO$1005,0,Y$5)))),"",IF($C25="","",SUMIF(Cad_cl!$F$6:$F$1005,$C25,OFFSET(Cad_cl!$AO$6:$AO$1005,0,Y$5))))</f>
        <v/>
      </c>
      <c r="Z25" s="87" t="str">
        <f ca="1">IF(ISERR(IF($C25="","",SUMIF(Cad_cl!$F$6:$F$1005,$C25,OFFSET(Cad_cl!$AO$6:$AO$1005,0,Z$5)))),"",IF($C25="","",SUMIF(Cad_cl!$F$6:$F$1005,$C25,OFFSET(Cad_cl!$AO$6:$AO$1005,0,Z$5))))</f>
        <v/>
      </c>
      <c r="AA25" s="87" t="str">
        <f ca="1">IF(ISERR(IF($C25="","",SUMIF(Cad_cl!$F$6:$F$1005,$C25,OFFSET(Cad_cl!$AO$6:$AO$1005,0,AA$5)))),"",IF($C25="","",SUMIF(Cad_cl!$F$6:$F$1005,$C25,OFFSET(Cad_cl!$AO$6:$AO$1005,0,AA$5))))</f>
        <v/>
      </c>
      <c r="AB25" s="87" t="str">
        <f ca="1">IF(ISERR(IF($C25="","",SUMIF(Cad_cl!$F$6:$F$1005,$C25,OFFSET(Cad_cl!$AO$6:$AO$1005,0,AB$5)))),"",IF($C25="","",SUMIF(Cad_cl!$F$6:$F$1005,$C25,OFFSET(Cad_cl!$AO$6:$AO$1005,0,AB$5))))</f>
        <v/>
      </c>
      <c r="AC25" s="87" t="str">
        <f ca="1">IF(ISERR(IF($C25="","",SUMIF(Cad_cl!$F$6:$F$1005,$C25,OFFSET(Cad_cl!$AO$6:$AO$1005,0,AC$5)))),"",IF($C25="","",SUMIF(Cad_cl!$F$6:$F$1005,$C25,OFFSET(Cad_cl!$AO$6:$AO$1005,0,AC$5))))</f>
        <v/>
      </c>
      <c r="AD25" s="87" t="str">
        <f ca="1">IF(ISERR(IF($C25="","",SUMIF(Cad_cl!$F$6:$F$1005,$C25,OFFSET(Cad_cl!$AO$6:$AO$1005,0,AD$5)))),"",IF($C25="","",SUMIF(Cad_cl!$F$6:$F$1005,$C25,OFFSET(Cad_cl!$AO$6:$AO$1005,0,AD$5))))</f>
        <v/>
      </c>
      <c r="AE25" s="87" t="str">
        <f ca="1">IF(ISERR(IF($C25="","",SUMIF(Cad_cl!$F$6:$F$1005,$C25,OFFSET(Cad_cl!$AO$6:$AO$1005,0,AE$5)))),"",IF($C25="","",SUMIF(Cad_cl!$F$6:$F$1005,$C25,OFFSET(Cad_cl!$AO$6:$AO$1005,0,AE$5))))</f>
        <v/>
      </c>
      <c r="AF25" s="87"/>
      <c r="AG25" s="87" t="str">
        <f ca="1">IF($C25="","",SUMIF(Cad_cl!$F$6:$F$1005,$C25,OFFSET(Cad_cl!$BC$6:$BC$1005,0,AG$5)))</f>
        <v/>
      </c>
      <c r="AH25" s="87" t="str">
        <f ca="1">IF($C25="","",SUMIF(Cad_cl!$F$6:$F$1005,$C25,OFFSET(Cad_cl!$BC$6:$BC$1005,0,AH$5)))</f>
        <v/>
      </c>
      <c r="AI25" s="87" t="str">
        <f ca="1">IF($C25="","",SUMIF(Cad_cl!$F$6:$F$1005,$C25,OFFSET(Cad_cl!$BC$6:$BC$1005,0,AI$5)))</f>
        <v/>
      </c>
      <c r="AJ25" s="87" t="str">
        <f ca="1">IF($C25="","",SUMIF(Cad_cl!$F$6:$F$1005,$C25,OFFSET(Cad_cl!$BC$6:$BC$1005,0,AJ$5)))</f>
        <v/>
      </c>
      <c r="AK25" s="87" t="str">
        <f ca="1">IF($C25="","",SUMIF(Cad_cl!$F$6:$F$1005,$C25,OFFSET(Cad_cl!$BC$6:$BC$1005,0,AK$5)))</f>
        <v/>
      </c>
      <c r="AL25" s="87" t="str">
        <f ca="1">IF($C25="","",SUMIF(Cad_cl!$F$6:$F$1005,$C25,OFFSET(Cad_cl!$BC$6:$BC$1005,0,AL$5)))</f>
        <v/>
      </c>
      <c r="AM25" s="87" t="str">
        <f ca="1">IF($C25="","",SUMIF(Cad_cl!$F$6:$F$1005,$C25,OFFSET(Cad_cl!$BC$6:$BC$1005,0,AM$5)))</f>
        <v/>
      </c>
      <c r="AN25" s="87" t="str">
        <f ca="1">IF($C25="","",SUMIF(Cad_cl!$F$6:$F$1005,$C25,OFFSET(Cad_cl!$BC$6:$BC$1005,0,AN$5)))</f>
        <v/>
      </c>
      <c r="AO25" s="87" t="str">
        <f ca="1">IF($C25="","",SUMIF(Cad_cl!$F$6:$F$1005,$C25,OFFSET(Cad_cl!$BC$6:$BC$1005,0,AO$5)))</f>
        <v/>
      </c>
      <c r="AP25" s="87" t="str">
        <f ca="1">IF($C25="","",SUMIF(Cad_cl!$F$6:$F$1005,$C25,OFFSET(Cad_cl!$BC$6:$BC$1005,0,AP$5)))</f>
        <v/>
      </c>
      <c r="AQ25" s="87" t="str">
        <f ca="1">IF($C25="","",SUMIF(Cad_cl!$F$6:$F$1005,$C25,OFFSET(Cad_cl!$BC$6:$BC$1005,0,AQ$5)))</f>
        <v/>
      </c>
      <c r="AR25" s="87" t="str">
        <f ca="1">IF($C25="","",SUMIF(Cad_cl!$F$6:$F$1005,$C25,OFFSET(Cad_cl!$BC$6:$BC$1005,0,AR$5)))</f>
        <v/>
      </c>
      <c r="AS25" s="87">
        <f t="shared" ca="1" si="0"/>
        <v>0</v>
      </c>
      <c r="AT25" s="87"/>
      <c r="AU25" s="87" t="str">
        <f ca="1">IF(ISERR(IF($C25="","",SUMIFS(OFFSET(Cad_cl!$AO$6:$AO$1005,0,AU$5),Cad_cl!$F$6:$F$1005,$C25,Cad_cl!$I$6:$I$1005,Re_lo!$E$5))),"",IF($C25="","",SUMIFS(OFFSET(Cad_cl!$AO$6:$AO$1005,0,AU$5),Cad_cl!$F$6:$F$1005,$C25,Cad_cl!$I$6:$I$1005,Re_lo!$E$5)))</f>
        <v/>
      </c>
      <c r="AV25" s="87" t="str">
        <f ca="1">IF(ISERR(IF($C25="","",SUMIFS(OFFSET(Cad_cl!$AO$6:$AO$1005,0,AV$5),Cad_cl!$F$6:$F$1005,$C25,Cad_cl!$I$6:$I$1005,Re_lo!$E$5))),"",IF($C25="","",SUMIFS(OFFSET(Cad_cl!$AO$6:$AO$1005,0,AV$5),Cad_cl!$F$6:$F$1005,$C25,Cad_cl!$I$6:$I$1005,Re_lo!$E$5)))</f>
        <v/>
      </c>
      <c r="AW25" s="87" t="str">
        <f ca="1">IF(ISERR(IF($C25="","",SUMIFS(OFFSET(Cad_cl!$AO$6:$AO$1005,0,AW$5),Cad_cl!$F$6:$F$1005,$C25,Cad_cl!$I$6:$I$1005,Re_lo!$E$5))),"",IF($C25="","",SUMIFS(OFFSET(Cad_cl!$AO$6:$AO$1005,0,AW$5),Cad_cl!$F$6:$F$1005,$C25,Cad_cl!$I$6:$I$1005,Re_lo!$E$5)))</f>
        <v/>
      </c>
      <c r="AX25" s="87" t="str">
        <f ca="1">IF(ISERR(IF($C25="","",SUMIFS(OFFSET(Cad_cl!$AO$6:$AO$1005,0,AX$5),Cad_cl!$F$6:$F$1005,$C25,Cad_cl!$I$6:$I$1005,Re_lo!$E$5))),"",IF($C25="","",SUMIFS(OFFSET(Cad_cl!$AO$6:$AO$1005,0,AX$5),Cad_cl!$F$6:$F$1005,$C25,Cad_cl!$I$6:$I$1005,Re_lo!$E$5)))</f>
        <v/>
      </c>
      <c r="AY25" s="87" t="str">
        <f ca="1">IF(ISERR(IF($C25="","",SUMIFS(OFFSET(Cad_cl!$AO$6:$AO$1005,0,AY$5),Cad_cl!$F$6:$F$1005,$C25,Cad_cl!$I$6:$I$1005,Re_lo!$E$5))),"",IF($C25="","",SUMIFS(OFFSET(Cad_cl!$AO$6:$AO$1005,0,AY$5),Cad_cl!$F$6:$F$1005,$C25,Cad_cl!$I$6:$I$1005,Re_lo!$E$5)))</f>
        <v/>
      </c>
      <c r="AZ25" s="87" t="str">
        <f ca="1">IF(ISERR(IF($C25="","",SUMIFS(OFFSET(Cad_cl!$AO$6:$AO$1005,0,AZ$5),Cad_cl!$F$6:$F$1005,$C25,Cad_cl!$I$6:$I$1005,Re_lo!$E$5))),"",IF($C25="","",SUMIFS(OFFSET(Cad_cl!$AO$6:$AO$1005,0,AZ$5),Cad_cl!$F$6:$F$1005,$C25,Cad_cl!$I$6:$I$1005,Re_lo!$E$5)))</f>
        <v/>
      </c>
      <c r="BA25" s="87" t="str">
        <f ca="1">IF(ISERR(IF($C25="","",SUMIFS(OFFSET(Cad_cl!$AO$6:$AO$1005,0,BA$5),Cad_cl!$F$6:$F$1005,$C25,Cad_cl!$I$6:$I$1005,Re_lo!$E$5))),"",IF($C25="","",SUMIFS(OFFSET(Cad_cl!$AO$6:$AO$1005,0,BA$5),Cad_cl!$F$6:$F$1005,$C25,Cad_cl!$I$6:$I$1005,Re_lo!$E$5)))</f>
        <v/>
      </c>
      <c r="BB25" s="87" t="str">
        <f ca="1">IF(ISERR(IF($C25="","",SUMIFS(OFFSET(Cad_cl!$AO$6:$AO$1005,0,BB$5),Cad_cl!$F$6:$F$1005,$C25,Cad_cl!$I$6:$I$1005,Re_lo!$E$5))),"",IF($C25="","",SUMIFS(OFFSET(Cad_cl!$AO$6:$AO$1005,0,BB$5),Cad_cl!$F$6:$F$1005,$C25,Cad_cl!$I$6:$I$1005,Re_lo!$E$5)))</f>
        <v/>
      </c>
      <c r="BC25" s="87" t="str">
        <f ca="1">IF(ISERR(IF($C25="","",SUMIFS(OFFSET(Cad_cl!$AO$6:$AO$1005,0,BC$5),Cad_cl!$F$6:$F$1005,$C25,Cad_cl!$I$6:$I$1005,Re_lo!$E$5))),"",IF($C25="","",SUMIFS(OFFSET(Cad_cl!$AO$6:$AO$1005,0,BC$5),Cad_cl!$F$6:$F$1005,$C25,Cad_cl!$I$6:$I$1005,Re_lo!$E$5)))</f>
        <v/>
      </c>
      <c r="BD25" s="87" t="str">
        <f ca="1">IF(ISERR(IF($C25="","",SUMIFS(OFFSET(Cad_cl!$AO$6:$AO$1005,0,BD$5),Cad_cl!$F$6:$F$1005,$C25,Cad_cl!$I$6:$I$1005,Re_lo!$E$5))),"",IF($C25="","",SUMIFS(OFFSET(Cad_cl!$AO$6:$AO$1005,0,BD$5),Cad_cl!$F$6:$F$1005,$C25,Cad_cl!$I$6:$I$1005,Re_lo!$E$5)))</f>
        <v/>
      </c>
      <c r="BE25" s="87" t="str">
        <f ca="1">IF(ISERR(IF($C25="","",SUMIFS(OFFSET(Cad_cl!$AO$6:$AO$1005,0,BE$5),Cad_cl!$F$6:$F$1005,$C25,Cad_cl!$I$6:$I$1005,Re_lo!$E$5))),"",IF($C25="","",SUMIFS(OFFSET(Cad_cl!$AO$6:$AO$1005,0,BE$5),Cad_cl!$F$6:$F$1005,$C25,Cad_cl!$I$6:$I$1005,Re_lo!$E$5)))</f>
        <v/>
      </c>
      <c r="BF25" s="87" t="str">
        <f ca="1">IF(ISERR(IF($C25="","",SUMIFS(OFFSET(Cad_cl!$AO$6:$AO$1005,0,BF$5),Cad_cl!$F$6:$F$1005,$C25,Cad_cl!$I$6:$I$1005,Re_lo!$E$5))),"",IF($C25="","",SUMIFS(OFFSET(Cad_cl!$AO$6:$AO$1005,0,BF$5),Cad_cl!$F$6:$F$1005,$C25,Cad_cl!$I$6:$I$1005,Re_lo!$E$5)))</f>
        <v/>
      </c>
      <c r="BG25" s="87" t="str">
        <f ca="1">IF(ISERR(IF($C25="","",SUMIFS(OFFSET(Cad_cl!$AO$6:$AO$1005,0,BG$5),Cad_cl!$F$6:$F$1005,$C25,Cad_cl!$I$6:$I$1005,Re_lo!$E$5))),"",IF($C25="","",SUMIFS(OFFSET(Cad_cl!$AO$6:$AO$1005,0,BG$5),Cad_cl!$F$6:$F$1005,$C25,Cad_cl!$I$6:$I$1005,Re_lo!$E$5)))</f>
        <v/>
      </c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</row>
    <row r="26" spans="3:80" ht="30" customHeight="1"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</row>
    <row r="27" spans="3:80" ht="30" customHeight="1"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</row>
    <row r="28" spans="3:80" ht="30" customHeight="1"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</row>
    <row r="29" spans="3:80" ht="30" customHeight="1"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</row>
    <row r="30" spans="3:80" ht="30" customHeight="1"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</row>
    <row r="31" spans="3:80" ht="30" customHeight="1"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</row>
    <row r="32" spans="3:80" ht="30" customHeight="1"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</row>
    <row r="33" spans="5:80" ht="30" customHeight="1"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</row>
    <row r="34" spans="5:80" ht="30" customHeight="1"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</row>
    <row r="35" spans="5:80" ht="30" customHeight="1"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</row>
    <row r="36" spans="5:80" ht="30" customHeight="1"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</row>
    <row r="37" spans="5:80" ht="30" customHeight="1"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</row>
    <row r="38" spans="5:80" ht="30" customHeight="1"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</row>
    <row r="39" spans="5:80" ht="30" customHeight="1"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</row>
    <row r="40" spans="5:80" ht="30" customHeight="1"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</row>
    <row r="41" spans="5:80" ht="30" customHeight="1"/>
    <row r="42" spans="5:80" ht="30" customHeight="1"/>
    <row r="43" spans="5:80" ht="30" customHeight="1"/>
    <row r="44" spans="5:80" ht="30" customHeight="1"/>
    <row r="45" spans="5:80" ht="30" customHeight="1"/>
    <row r="46" spans="5:80" ht="30" customHeight="1"/>
    <row r="47" spans="5:80" ht="30" customHeight="1"/>
    <row r="48" spans="5:80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autoFilter ref="C5:C11" xr:uid="{00000000-0009-0000-0000-000003000000}"/>
  <mergeCells count="1">
    <mergeCell ref="CK4:CV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CD589"/>
  <sheetViews>
    <sheetView showGridLines="0" tabSelected="1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53.125" customWidth="1"/>
    <col min="4" max="6" width="10.75" customWidth="1"/>
    <col min="7" max="22" width="10.75" style="87" customWidth="1"/>
    <col min="23" max="47" width="11" style="87"/>
    <col min="48" max="62" width="11" style="64"/>
  </cols>
  <sheetData>
    <row r="1" spans="3:62" s="1" customFormat="1" ht="39" customHeight="1">
      <c r="D1" s="6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</row>
    <row r="2" spans="3:62" s="2" customFormat="1" ht="30" customHeight="1">
      <c r="C2" s="4"/>
      <c r="D2" s="5"/>
      <c r="E2" s="5"/>
      <c r="F2" s="5"/>
      <c r="G2" s="90"/>
      <c r="H2" s="90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</row>
    <row r="3" spans="3:62" s="159" customFormat="1" ht="44.25" customHeight="1">
      <c r="C3" s="160"/>
      <c r="E3" s="161"/>
      <c r="F3" s="161"/>
    </row>
    <row r="4" spans="3:62" ht="15" customHeight="1" thickBot="1">
      <c r="C4" s="8"/>
      <c r="D4" s="9"/>
      <c r="E4" s="9"/>
      <c r="F4" s="9"/>
      <c r="G4" s="86" t="s">
        <v>265</v>
      </c>
      <c r="H4" s="86"/>
      <c r="U4" s="87" t="s">
        <v>264</v>
      </c>
      <c r="AI4" s="87" t="s">
        <v>256</v>
      </c>
    </row>
    <row r="5" spans="3:62" ht="30" customHeight="1" thickTop="1">
      <c r="C5" s="23" t="s">
        <v>56</v>
      </c>
      <c r="G5" s="87">
        <v>1</v>
      </c>
      <c r="H5" s="87">
        <v>2</v>
      </c>
      <c r="I5" s="87">
        <v>3</v>
      </c>
      <c r="J5" s="87">
        <v>4</v>
      </c>
      <c r="K5" s="87">
        <v>5</v>
      </c>
      <c r="L5" s="87">
        <v>6</v>
      </c>
      <c r="M5" s="87">
        <v>7</v>
      </c>
      <c r="N5" s="87">
        <v>8</v>
      </c>
      <c r="O5" s="87">
        <v>9</v>
      </c>
      <c r="P5" s="87">
        <v>10</v>
      </c>
      <c r="Q5" s="87">
        <v>11</v>
      </c>
      <c r="R5" s="87">
        <v>12</v>
      </c>
      <c r="S5" s="87">
        <v>13</v>
      </c>
      <c r="U5" s="87">
        <v>1</v>
      </c>
      <c r="V5" s="87">
        <v>2</v>
      </c>
      <c r="W5" s="87">
        <v>3</v>
      </c>
      <c r="X5" s="87">
        <v>4</v>
      </c>
      <c r="Y5" s="87">
        <v>5</v>
      </c>
      <c r="Z5" s="87">
        <v>6</v>
      </c>
      <c r="AA5" s="87">
        <v>7</v>
      </c>
      <c r="AB5" s="87">
        <v>8</v>
      </c>
      <c r="AC5" s="87">
        <v>9</v>
      </c>
      <c r="AD5" s="87">
        <v>10</v>
      </c>
      <c r="AE5" s="87">
        <v>11</v>
      </c>
      <c r="AF5" s="87">
        <v>12</v>
      </c>
      <c r="AG5" s="87">
        <v>13</v>
      </c>
      <c r="AI5" s="87">
        <v>1</v>
      </c>
      <c r="AJ5" s="87">
        <v>2</v>
      </c>
      <c r="AK5" s="87">
        <v>3</v>
      </c>
      <c r="AL5" s="87">
        <v>4</v>
      </c>
      <c r="AM5" s="87">
        <v>5</v>
      </c>
      <c r="AN5" s="87">
        <v>6</v>
      </c>
      <c r="AO5" s="87">
        <v>7</v>
      </c>
      <c r="AP5" s="87">
        <v>8</v>
      </c>
      <c r="AQ5" s="87">
        <v>9</v>
      </c>
      <c r="AR5" s="87">
        <v>10</v>
      </c>
      <c r="AS5" s="87">
        <v>11</v>
      </c>
      <c r="AT5" s="87">
        <v>12</v>
      </c>
      <c r="AU5" s="87">
        <v>13</v>
      </c>
    </row>
    <row r="6" spans="3:62" ht="30" customHeight="1">
      <c r="C6" s="27" t="s">
        <v>57</v>
      </c>
      <c r="G6" s="87">
        <f>U6+AI6</f>
        <v>5700</v>
      </c>
      <c r="H6" s="87">
        <f t="shared" ref="H6:S6" si="0">V6+AJ6</f>
        <v>0</v>
      </c>
      <c r="I6" s="87">
        <f t="shared" si="0"/>
        <v>0</v>
      </c>
      <c r="J6" s="87">
        <f t="shared" si="0"/>
        <v>0</v>
      </c>
      <c r="K6" s="87">
        <f t="shared" si="0"/>
        <v>70000</v>
      </c>
      <c r="L6" s="87">
        <f t="shared" si="0"/>
        <v>0</v>
      </c>
      <c r="M6" s="87">
        <f t="shared" si="0"/>
        <v>0</v>
      </c>
      <c r="N6" s="87">
        <f t="shared" si="0"/>
        <v>0</v>
      </c>
      <c r="O6" s="87">
        <f t="shared" si="0"/>
        <v>0</v>
      </c>
      <c r="P6" s="87">
        <f t="shared" si="0"/>
        <v>0</v>
      </c>
      <c r="Q6" s="87">
        <f t="shared" si="0"/>
        <v>0</v>
      </c>
      <c r="R6" s="87">
        <f t="shared" si="0"/>
        <v>0</v>
      </c>
      <c r="S6" s="87">
        <f t="shared" si="0"/>
        <v>75700</v>
      </c>
      <c r="U6" s="87">
        <f>IF(ISERR(SUMIF(Cad_cl!$I$6:$I$1005,$C6,Cad_cl!AP$6:AP$1005)),"",SUMIF(Cad_cl!$I$6:$I$1005,$C6,Cad_cl!AP$6:AP$1005))</f>
        <v>5700</v>
      </c>
      <c r="V6" s="87">
        <f>IF(ISERR(SUMIF(Cad_cl!$I$6:$I$1005,$C6,Cad_cl!AQ$6:AQ$1005)),"",SUMIF(Cad_cl!$I$6:$I$1005,$C6,Cad_cl!AQ$6:AQ$1005))</f>
        <v>0</v>
      </c>
      <c r="W6" s="87">
        <f>IF(ISERR(SUMIF(Cad_cl!$I$6:$I$1005,$C6,Cad_cl!AR$6:AR$1005)),"",SUMIF(Cad_cl!$I$6:$I$1005,$C6,Cad_cl!AR$6:AR$1005))</f>
        <v>0</v>
      </c>
      <c r="X6" s="87">
        <f>IF(ISERR(SUMIF(Cad_cl!$I$6:$I$1005,$C6,Cad_cl!AS$6:AS$1005)),"",SUMIF(Cad_cl!$I$6:$I$1005,$C6,Cad_cl!AS$6:AS$1005))</f>
        <v>0</v>
      </c>
      <c r="Y6" s="87">
        <f>IF(ISERR(SUMIF(Cad_cl!$I$6:$I$1005,$C6,Cad_cl!AT$6:AT$1005)),"",SUMIF(Cad_cl!$I$6:$I$1005,$C6,Cad_cl!AT$6:AT$1005))</f>
        <v>70000</v>
      </c>
      <c r="Z6" s="87">
        <f>IF(ISERR(SUMIF(Cad_cl!$I$6:$I$1005,$C6,Cad_cl!AU$6:AU$1005)),"",SUMIF(Cad_cl!$I$6:$I$1005,$C6,Cad_cl!AU$6:AU$1005))</f>
        <v>0</v>
      </c>
      <c r="AA6" s="87">
        <f>IF(ISERR(SUMIF(Cad_cl!$I$6:$I$1005,$C6,Cad_cl!AV$6:AV$1005)),"",SUMIF(Cad_cl!$I$6:$I$1005,$C6,Cad_cl!AV$6:AV$1005))</f>
        <v>0</v>
      </c>
      <c r="AB6" s="87">
        <f>IF(ISERR(SUMIF(Cad_cl!$I$6:$I$1005,$C6,Cad_cl!AW$6:AW$1005)),"",SUMIF(Cad_cl!$I$6:$I$1005,$C6,Cad_cl!AW$6:AW$1005))</f>
        <v>0</v>
      </c>
      <c r="AC6" s="87">
        <f>IF(ISERR(SUMIF(Cad_cl!$I$6:$I$1005,$C6,Cad_cl!AX$6:AX$1005)),"",SUMIF(Cad_cl!$I$6:$I$1005,$C6,Cad_cl!AX$6:AX$1005))</f>
        <v>0</v>
      </c>
      <c r="AD6" s="87">
        <f>IF(ISERR(SUMIF(Cad_cl!$I$6:$I$1005,$C6,Cad_cl!AY$6:AY$1005)),"",SUMIF(Cad_cl!$I$6:$I$1005,$C6,Cad_cl!AY$6:AY$1005))</f>
        <v>0</v>
      </c>
      <c r="AE6" s="87">
        <f>IF(ISERR(SUMIF(Cad_cl!$I$6:$I$1005,$C6,Cad_cl!AZ$6:AZ$1005)),"",SUMIF(Cad_cl!$I$6:$I$1005,$C6,Cad_cl!AZ$6:AZ$1005))</f>
        <v>0</v>
      </c>
      <c r="AF6" s="87">
        <f>IF(ISERR(SUMIF(Cad_cl!$I$6:$I$1005,$C6,Cad_cl!BA$6:BA$1005)),"",SUMIF(Cad_cl!$I$6:$I$1005,$C6,Cad_cl!BA$6:BA$1005))</f>
        <v>0</v>
      </c>
      <c r="AG6" s="87">
        <f>IF(ISERR(SUMIF(Cad_cl!$I$6:$I$1005,$C6,Cad_cl!BB$6:BB$1005)),"",SUMIF(Cad_cl!$I$6:$I$1005,$C6,Cad_cl!BB$6:BB$1005))</f>
        <v>75700</v>
      </c>
      <c r="AI6" s="87">
        <f>IF(ISERR(SUMIF(Cad_cl!$I$6:$I$1005,$C6,Cad_cl!BD$6:BD$1005)),"",SUMIF(Cad_cl!$I$6:$I$1005,$C6,Cad_cl!BD$6:BD$1005))</f>
        <v>0</v>
      </c>
      <c r="AJ6" s="87">
        <f>IF(ISERR(SUMIF(Cad_cl!$I$6:$I$1005,$C6,Cad_cl!BE$6:BE$1005)),"",SUMIF(Cad_cl!$I$6:$I$1005,$C6,Cad_cl!BE$6:BE$1005))</f>
        <v>0</v>
      </c>
      <c r="AK6" s="87">
        <f>IF(ISERR(SUMIF(Cad_cl!$I$6:$I$1005,$C6,Cad_cl!BF$6:BF$1005)),"",SUMIF(Cad_cl!$I$6:$I$1005,$C6,Cad_cl!BF$6:BF$1005))</f>
        <v>0</v>
      </c>
      <c r="AL6" s="87">
        <f>IF(ISERR(SUMIF(Cad_cl!$I$6:$I$1005,$C6,Cad_cl!BG$6:BG$1005)),"",SUMIF(Cad_cl!$I$6:$I$1005,$C6,Cad_cl!BG$6:BG$1005))</f>
        <v>0</v>
      </c>
      <c r="AM6" s="87">
        <f>IF(ISERR(SUMIF(Cad_cl!$I$6:$I$1005,$C6,Cad_cl!BH$6:BH$1005)),"",SUMIF(Cad_cl!$I$6:$I$1005,$C6,Cad_cl!BH$6:BH$1005))</f>
        <v>0</v>
      </c>
      <c r="AN6" s="87">
        <f>IF(ISERR(SUMIF(Cad_cl!$I$6:$I$1005,$C6,Cad_cl!BI$6:BI$1005)),"",SUMIF(Cad_cl!$I$6:$I$1005,$C6,Cad_cl!BI$6:BI$1005))</f>
        <v>0</v>
      </c>
      <c r="AO6" s="87">
        <f>IF(ISERR(SUMIF(Cad_cl!$I$6:$I$1005,$C6,Cad_cl!BJ$6:BJ$1005)),"",SUMIF(Cad_cl!$I$6:$I$1005,$C6,Cad_cl!BJ$6:BJ$1005))</f>
        <v>0</v>
      </c>
      <c r="AP6" s="87">
        <f>IF(ISERR(SUMIF(Cad_cl!$I$6:$I$1005,$C6,Cad_cl!BK$6:BK$1005)),"",SUMIF(Cad_cl!$I$6:$I$1005,$C6,Cad_cl!BK$6:BK$1005))</f>
        <v>0</v>
      </c>
      <c r="AQ6" s="87">
        <f>IF(ISERR(SUMIF(Cad_cl!$I$6:$I$1005,$C6,Cad_cl!BL$6:BL$1005)),"",SUMIF(Cad_cl!$I$6:$I$1005,$C6,Cad_cl!BL$6:BL$1005))</f>
        <v>0</v>
      </c>
      <c r="AR6" s="87">
        <f>IF(ISERR(SUMIF(Cad_cl!$I$6:$I$1005,$C6,Cad_cl!BM$6:BM$1005)),"",SUMIF(Cad_cl!$I$6:$I$1005,$C6,Cad_cl!BM$6:BM$1005))</f>
        <v>0</v>
      </c>
      <c r="AS6" s="87">
        <f>IF(ISERR(SUMIF(Cad_cl!$I$6:$I$1005,$C6,Cad_cl!BN$6:BN$1005)),"",SUMIF(Cad_cl!$I$6:$I$1005,$C6,Cad_cl!BN$6:BN$1005))</f>
        <v>0</v>
      </c>
      <c r="AT6" s="87">
        <f>IF(ISERR(SUMIF(Cad_cl!$I$6:$I$1005,$C6,Cad_cl!BO$6:BO$1005)),"",SUMIF(Cad_cl!$I$6:$I$1005,$C6,Cad_cl!BO$6:BO$1005))</f>
        <v>0</v>
      </c>
      <c r="AU6" s="87">
        <f>IF(ISERR(SUMIF(Cad_cl!$I$6:$I$1005,$C6,Cad_cl!BP$6:BP$1005)),"",SUMIF(Cad_cl!$I$6:$I$1005,$C6,Cad_cl!BP$6:BP$1005))</f>
        <v>0</v>
      </c>
    </row>
    <row r="7" spans="3:62" ht="30" customHeight="1">
      <c r="C7" s="27" t="s">
        <v>58</v>
      </c>
      <c r="G7" s="87">
        <f t="shared" ref="G7:G70" si="1">U7+AI7</f>
        <v>0</v>
      </c>
      <c r="H7" s="87">
        <f t="shared" ref="H7:H70" si="2">V7+AJ7</f>
        <v>0</v>
      </c>
      <c r="I7" s="87">
        <f t="shared" ref="I7:I70" si="3">W7+AK7</f>
        <v>0</v>
      </c>
      <c r="J7" s="87">
        <f t="shared" ref="J7:J70" si="4">X7+AL7</f>
        <v>0</v>
      </c>
      <c r="K7" s="87">
        <f t="shared" ref="K7:K70" si="5">Y7+AM7</f>
        <v>50000</v>
      </c>
      <c r="L7" s="87">
        <f t="shared" ref="L7:L70" si="6">Z7+AN7</f>
        <v>0</v>
      </c>
      <c r="M7" s="87">
        <f t="shared" ref="M7:M70" si="7">AA7+AO7</f>
        <v>0</v>
      </c>
      <c r="N7" s="87">
        <f t="shared" ref="N7:N70" si="8">AB7+AP7</f>
        <v>0</v>
      </c>
      <c r="O7" s="87">
        <f t="shared" ref="O7:O70" si="9">AC7+AQ7</f>
        <v>0</v>
      </c>
      <c r="P7" s="87">
        <f t="shared" ref="P7:P70" si="10">AD7+AR7</f>
        <v>0</v>
      </c>
      <c r="Q7" s="87">
        <f t="shared" ref="Q7:Q70" si="11">AE7+AS7</f>
        <v>0</v>
      </c>
      <c r="R7" s="87">
        <f t="shared" ref="R7:R70" si="12">AF7+AT7</f>
        <v>0</v>
      </c>
      <c r="S7" s="87">
        <f t="shared" ref="S7:S70" si="13">AG7+AU7</f>
        <v>50000</v>
      </c>
      <c r="U7" s="87">
        <f>IF(ISERR(SUMIF(Cad_cl!$I$6:$I$1005,$C7,Cad_cl!AP$6:AP$1005)),"",SUMIF(Cad_cl!$I$6:$I$1005,$C7,Cad_cl!AP$6:AP$1005))</f>
        <v>0</v>
      </c>
      <c r="V7" s="87">
        <f>IF(ISERR(SUMIF(Cad_cl!$I$6:$I$1005,$C7,Cad_cl!AQ$6:AQ$1005)),"",SUMIF(Cad_cl!$I$6:$I$1005,$C7,Cad_cl!AQ$6:AQ$1005))</f>
        <v>0</v>
      </c>
      <c r="W7" s="87">
        <f>IF(ISERR(SUMIF(Cad_cl!$I$6:$I$1005,$C7,Cad_cl!AR$6:AR$1005)),"",SUMIF(Cad_cl!$I$6:$I$1005,$C7,Cad_cl!AR$6:AR$1005))</f>
        <v>0</v>
      </c>
      <c r="X7" s="87">
        <f>IF(ISERR(SUMIF(Cad_cl!$I$6:$I$1005,$C7,Cad_cl!AS$6:AS$1005)),"",SUMIF(Cad_cl!$I$6:$I$1005,$C7,Cad_cl!AS$6:AS$1005))</f>
        <v>0</v>
      </c>
      <c r="Y7" s="87">
        <f>IF(ISERR(SUMIF(Cad_cl!$I$6:$I$1005,$C7,Cad_cl!AT$6:AT$1005)),"",SUMIF(Cad_cl!$I$6:$I$1005,$C7,Cad_cl!AT$6:AT$1005))</f>
        <v>50000</v>
      </c>
      <c r="Z7" s="87">
        <f>IF(ISERR(SUMIF(Cad_cl!$I$6:$I$1005,$C7,Cad_cl!AU$6:AU$1005)),"",SUMIF(Cad_cl!$I$6:$I$1005,$C7,Cad_cl!AU$6:AU$1005))</f>
        <v>0</v>
      </c>
      <c r="AA7" s="87">
        <f>IF(ISERR(SUMIF(Cad_cl!$I$6:$I$1005,$C7,Cad_cl!AV$6:AV$1005)),"",SUMIF(Cad_cl!$I$6:$I$1005,$C7,Cad_cl!AV$6:AV$1005))</f>
        <v>0</v>
      </c>
      <c r="AB7" s="87">
        <f>IF(ISERR(SUMIF(Cad_cl!$I$6:$I$1005,$C7,Cad_cl!AW$6:AW$1005)),"",SUMIF(Cad_cl!$I$6:$I$1005,$C7,Cad_cl!AW$6:AW$1005))</f>
        <v>0</v>
      </c>
      <c r="AC7" s="87">
        <f>IF(ISERR(SUMIF(Cad_cl!$I$6:$I$1005,$C7,Cad_cl!AX$6:AX$1005)),"",SUMIF(Cad_cl!$I$6:$I$1005,$C7,Cad_cl!AX$6:AX$1005))</f>
        <v>0</v>
      </c>
      <c r="AD7" s="87">
        <f>IF(ISERR(SUMIF(Cad_cl!$I$6:$I$1005,$C7,Cad_cl!AY$6:AY$1005)),"",SUMIF(Cad_cl!$I$6:$I$1005,$C7,Cad_cl!AY$6:AY$1005))</f>
        <v>0</v>
      </c>
      <c r="AE7" s="87">
        <f>IF(ISERR(SUMIF(Cad_cl!$I$6:$I$1005,$C7,Cad_cl!AZ$6:AZ$1005)),"",SUMIF(Cad_cl!$I$6:$I$1005,$C7,Cad_cl!AZ$6:AZ$1005))</f>
        <v>0</v>
      </c>
      <c r="AF7" s="87">
        <f>IF(ISERR(SUMIF(Cad_cl!$I$6:$I$1005,$C7,Cad_cl!BA$6:BA$1005)),"",SUMIF(Cad_cl!$I$6:$I$1005,$C7,Cad_cl!BA$6:BA$1005))</f>
        <v>0</v>
      </c>
      <c r="AG7" s="87">
        <f>IF(ISERR(SUMIF(Cad_cl!$I$6:$I$1005,$C7,Cad_cl!BB$6:BB$1005)),"",SUMIF(Cad_cl!$I$6:$I$1005,$C7,Cad_cl!BB$6:BB$1005))</f>
        <v>50000</v>
      </c>
      <c r="AI7" s="87">
        <f>IF(ISERR(SUMIF(Cad_cl!$I$6:$I$1005,$C7,Cad_cl!BD$6:BD$1005)),"",SUMIF(Cad_cl!$I$6:$I$1005,$C7,Cad_cl!BD$6:BD$1005))</f>
        <v>0</v>
      </c>
      <c r="AJ7" s="87">
        <f>IF(ISERR(SUMIF(Cad_cl!$I$6:$I$1005,$C7,Cad_cl!BE$6:BE$1005)),"",SUMIF(Cad_cl!$I$6:$I$1005,$C7,Cad_cl!BE$6:BE$1005))</f>
        <v>0</v>
      </c>
      <c r="AK7" s="87">
        <f>IF(ISERR(SUMIF(Cad_cl!$I$6:$I$1005,$C7,Cad_cl!BF$6:BF$1005)),"",SUMIF(Cad_cl!$I$6:$I$1005,$C7,Cad_cl!BF$6:BF$1005))</f>
        <v>0</v>
      </c>
      <c r="AL7" s="87">
        <f>IF(ISERR(SUMIF(Cad_cl!$I$6:$I$1005,$C7,Cad_cl!BG$6:BG$1005)),"",SUMIF(Cad_cl!$I$6:$I$1005,$C7,Cad_cl!BG$6:BG$1005))</f>
        <v>0</v>
      </c>
      <c r="AM7" s="87">
        <f>IF(ISERR(SUMIF(Cad_cl!$I$6:$I$1005,$C7,Cad_cl!BH$6:BH$1005)),"",SUMIF(Cad_cl!$I$6:$I$1005,$C7,Cad_cl!BH$6:BH$1005))</f>
        <v>0</v>
      </c>
      <c r="AN7" s="87">
        <f>IF(ISERR(SUMIF(Cad_cl!$I$6:$I$1005,$C7,Cad_cl!BI$6:BI$1005)),"",SUMIF(Cad_cl!$I$6:$I$1005,$C7,Cad_cl!BI$6:BI$1005))</f>
        <v>0</v>
      </c>
      <c r="AO7" s="87">
        <f>IF(ISERR(SUMIF(Cad_cl!$I$6:$I$1005,$C7,Cad_cl!BJ$6:BJ$1005)),"",SUMIF(Cad_cl!$I$6:$I$1005,$C7,Cad_cl!BJ$6:BJ$1005))</f>
        <v>0</v>
      </c>
      <c r="AP7" s="87">
        <f>IF(ISERR(SUMIF(Cad_cl!$I$6:$I$1005,$C7,Cad_cl!BK$6:BK$1005)),"",SUMIF(Cad_cl!$I$6:$I$1005,$C7,Cad_cl!BK$6:BK$1005))</f>
        <v>0</v>
      </c>
      <c r="AQ7" s="87">
        <f>IF(ISERR(SUMIF(Cad_cl!$I$6:$I$1005,$C7,Cad_cl!BL$6:BL$1005)),"",SUMIF(Cad_cl!$I$6:$I$1005,$C7,Cad_cl!BL$6:BL$1005))</f>
        <v>0</v>
      </c>
      <c r="AR7" s="87">
        <f>IF(ISERR(SUMIF(Cad_cl!$I$6:$I$1005,$C7,Cad_cl!BM$6:BM$1005)),"",SUMIF(Cad_cl!$I$6:$I$1005,$C7,Cad_cl!BM$6:BM$1005))</f>
        <v>0</v>
      </c>
      <c r="AS7" s="87">
        <f>IF(ISERR(SUMIF(Cad_cl!$I$6:$I$1005,$C7,Cad_cl!BN$6:BN$1005)),"",SUMIF(Cad_cl!$I$6:$I$1005,$C7,Cad_cl!BN$6:BN$1005))</f>
        <v>0</v>
      </c>
      <c r="AT7" s="87">
        <f>IF(ISERR(SUMIF(Cad_cl!$I$6:$I$1005,$C7,Cad_cl!BO$6:BO$1005)),"",SUMIF(Cad_cl!$I$6:$I$1005,$C7,Cad_cl!BO$6:BO$1005))</f>
        <v>0</v>
      </c>
      <c r="AU7" s="87">
        <f>IF(ISERR(SUMIF(Cad_cl!$I$6:$I$1005,$C7,Cad_cl!BP$6:BP$1005)),"",SUMIF(Cad_cl!$I$6:$I$1005,$C7,Cad_cl!BP$6:BP$1005))</f>
        <v>0</v>
      </c>
    </row>
    <row r="8" spans="3:62" ht="30" customHeight="1">
      <c r="C8" s="97" t="s">
        <v>59</v>
      </c>
      <c r="G8" s="87">
        <f t="shared" si="1"/>
        <v>0</v>
      </c>
      <c r="H8" s="87">
        <f t="shared" si="2"/>
        <v>0</v>
      </c>
      <c r="I8" s="87">
        <f t="shared" si="3"/>
        <v>0</v>
      </c>
      <c r="J8" s="87">
        <f t="shared" si="4"/>
        <v>30000</v>
      </c>
      <c r="K8" s="87">
        <f t="shared" si="5"/>
        <v>0</v>
      </c>
      <c r="L8" s="87">
        <f t="shared" si="6"/>
        <v>0</v>
      </c>
      <c r="M8" s="87">
        <f t="shared" si="7"/>
        <v>0</v>
      </c>
      <c r="N8" s="87">
        <f t="shared" si="8"/>
        <v>0</v>
      </c>
      <c r="O8" s="87">
        <f t="shared" si="9"/>
        <v>0</v>
      </c>
      <c r="P8" s="87">
        <f t="shared" si="10"/>
        <v>0</v>
      </c>
      <c r="Q8" s="87">
        <f t="shared" si="11"/>
        <v>0</v>
      </c>
      <c r="R8" s="87">
        <f t="shared" si="12"/>
        <v>0</v>
      </c>
      <c r="S8" s="87">
        <f t="shared" si="13"/>
        <v>30000</v>
      </c>
      <c r="U8" s="87">
        <f>IF(ISERR(SUMIF(Cad_cl!$I$6:$I$1005,$C8,Cad_cl!AP$6:AP$1005)),"",SUMIF(Cad_cl!$I$6:$I$1005,$C8,Cad_cl!AP$6:AP$1005))</f>
        <v>0</v>
      </c>
      <c r="V8" s="87">
        <f>IF(ISERR(SUMIF(Cad_cl!$I$6:$I$1005,$C8,Cad_cl!AQ$6:AQ$1005)),"",SUMIF(Cad_cl!$I$6:$I$1005,$C8,Cad_cl!AQ$6:AQ$1005))</f>
        <v>0</v>
      </c>
      <c r="W8" s="87">
        <f>IF(ISERR(SUMIF(Cad_cl!$I$6:$I$1005,$C8,Cad_cl!AR$6:AR$1005)),"",SUMIF(Cad_cl!$I$6:$I$1005,$C8,Cad_cl!AR$6:AR$1005))</f>
        <v>0</v>
      </c>
      <c r="X8" s="87">
        <f>IF(ISERR(SUMIF(Cad_cl!$I$6:$I$1005,$C8,Cad_cl!AS$6:AS$1005)),"",SUMIF(Cad_cl!$I$6:$I$1005,$C8,Cad_cl!AS$6:AS$1005))</f>
        <v>30000</v>
      </c>
      <c r="Y8" s="87">
        <f>IF(ISERR(SUMIF(Cad_cl!$I$6:$I$1005,$C8,Cad_cl!AT$6:AT$1005)),"",SUMIF(Cad_cl!$I$6:$I$1005,$C8,Cad_cl!AT$6:AT$1005))</f>
        <v>0</v>
      </c>
      <c r="Z8" s="87">
        <f>IF(ISERR(SUMIF(Cad_cl!$I$6:$I$1005,$C8,Cad_cl!AU$6:AU$1005)),"",SUMIF(Cad_cl!$I$6:$I$1005,$C8,Cad_cl!AU$6:AU$1005))</f>
        <v>0</v>
      </c>
      <c r="AA8" s="87">
        <f>IF(ISERR(SUMIF(Cad_cl!$I$6:$I$1005,$C8,Cad_cl!AV$6:AV$1005)),"",SUMIF(Cad_cl!$I$6:$I$1005,$C8,Cad_cl!AV$6:AV$1005))</f>
        <v>0</v>
      </c>
      <c r="AB8" s="87">
        <f>IF(ISERR(SUMIF(Cad_cl!$I$6:$I$1005,$C8,Cad_cl!AW$6:AW$1005)),"",SUMIF(Cad_cl!$I$6:$I$1005,$C8,Cad_cl!AW$6:AW$1005))</f>
        <v>0</v>
      </c>
      <c r="AC8" s="87">
        <f>IF(ISERR(SUMIF(Cad_cl!$I$6:$I$1005,$C8,Cad_cl!AX$6:AX$1005)),"",SUMIF(Cad_cl!$I$6:$I$1005,$C8,Cad_cl!AX$6:AX$1005))</f>
        <v>0</v>
      </c>
      <c r="AD8" s="87">
        <f>IF(ISERR(SUMIF(Cad_cl!$I$6:$I$1005,$C8,Cad_cl!AY$6:AY$1005)),"",SUMIF(Cad_cl!$I$6:$I$1005,$C8,Cad_cl!AY$6:AY$1005))</f>
        <v>0</v>
      </c>
      <c r="AE8" s="87">
        <f>IF(ISERR(SUMIF(Cad_cl!$I$6:$I$1005,$C8,Cad_cl!AZ$6:AZ$1005)),"",SUMIF(Cad_cl!$I$6:$I$1005,$C8,Cad_cl!AZ$6:AZ$1005))</f>
        <v>0</v>
      </c>
      <c r="AF8" s="87">
        <f>IF(ISERR(SUMIF(Cad_cl!$I$6:$I$1005,$C8,Cad_cl!BA$6:BA$1005)),"",SUMIF(Cad_cl!$I$6:$I$1005,$C8,Cad_cl!BA$6:BA$1005))</f>
        <v>0</v>
      </c>
      <c r="AG8" s="87">
        <f>IF(ISERR(SUMIF(Cad_cl!$I$6:$I$1005,$C8,Cad_cl!BB$6:BB$1005)),"",SUMIF(Cad_cl!$I$6:$I$1005,$C8,Cad_cl!BB$6:BB$1005))</f>
        <v>30000</v>
      </c>
      <c r="AI8" s="87">
        <f>IF(ISERR(SUMIF(Cad_cl!$I$6:$I$1005,$C8,Cad_cl!BD$6:BD$1005)),"",SUMIF(Cad_cl!$I$6:$I$1005,$C8,Cad_cl!BD$6:BD$1005))</f>
        <v>0</v>
      </c>
      <c r="AJ8" s="87">
        <f>IF(ISERR(SUMIF(Cad_cl!$I$6:$I$1005,$C8,Cad_cl!BE$6:BE$1005)),"",SUMIF(Cad_cl!$I$6:$I$1005,$C8,Cad_cl!BE$6:BE$1005))</f>
        <v>0</v>
      </c>
      <c r="AK8" s="87">
        <f>IF(ISERR(SUMIF(Cad_cl!$I$6:$I$1005,$C8,Cad_cl!BF$6:BF$1005)),"",SUMIF(Cad_cl!$I$6:$I$1005,$C8,Cad_cl!BF$6:BF$1005))</f>
        <v>0</v>
      </c>
      <c r="AL8" s="87">
        <f>IF(ISERR(SUMIF(Cad_cl!$I$6:$I$1005,$C8,Cad_cl!BG$6:BG$1005)),"",SUMIF(Cad_cl!$I$6:$I$1005,$C8,Cad_cl!BG$6:BG$1005))</f>
        <v>0</v>
      </c>
      <c r="AM8" s="87">
        <f>IF(ISERR(SUMIF(Cad_cl!$I$6:$I$1005,$C8,Cad_cl!BH$6:BH$1005)),"",SUMIF(Cad_cl!$I$6:$I$1005,$C8,Cad_cl!BH$6:BH$1005))</f>
        <v>0</v>
      </c>
      <c r="AN8" s="87">
        <f>IF(ISERR(SUMIF(Cad_cl!$I$6:$I$1005,$C8,Cad_cl!BI$6:BI$1005)),"",SUMIF(Cad_cl!$I$6:$I$1005,$C8,Cad_cl!BI$6:BI$1005))</f>
        <v>0</v>
      </c>
      <c r="AO8" s="87">
        <f>IF(ISERR(SUMIF(Cad_cl!$I$6:$I$1005,$C8,Cad_cl!BJ$6:BJ$1005)),"",SUMIF(Cad_cl!$I$6:$I$1005,$C8,Cad_cl!BJ$6:BJ$1005))</f>
        <v>0</v>
      </c>
      <c r="AP8" s="87">
        <f>IF(ISERR(SUMIF(Cad_cl!$I$6:$I$1005,$C8,Cad_cl!BK$6:BK$1005)),"",SUMIF(Cad_cl!$I$6:$I$1005,$C8,Cad_cl!BK$6:BK$1005))</f>
        <v>0</v>
      </c>
      <c r="AQ8" s="87">
        <f>IF(ISERR(SUMIF(Cad_cl!$I$6:$I$1005,$C8,Cad_cl!BL$6:BL$1005)),"",SUMIF(Cad_cl!$I$6:$I$1005,$C8,Cad_cl!BL$6:BL$1005))</f>
        <v>0</v>
      </c>
      <c r="AR8" s="87">
        <f>IF(ISERR(SUMIF(Cad_cl!$I$6:$I$1005,$C8,Cad_cl!BM$6:BM$1005)),"",SUMIF(Cad_cl!$I$6:$I$1005,$C8,Cad_cl!BM$6:BM$1005))</f>
        <v>0</v>
      </c>
      <c r="AS8" s="87">
        <f>IF(ISERR(SUMIF(Cad_cl!$I$6:$I$1005,$C8,Cad_cl!BN$6:BN$1005)),"",SUMIF(Cad_cl!$I$6:$I$1005,$C8,Cad_cl!BN$6:BN$1005))</f>
        <v>0</v>
      </c>
      <c r="AT8" s="87">
        <f>IF(ISERR(SUMIF(Cad_cl!$I$6:$I$1005,$C8,Cad_cl!BO$6:BO$1005)),"",SUMIF(Cad_cl!$I$6:$I$1005,$C8,Cad_cl!BO$6:BO$1005))</f>
        <v>0</v>
      </c>
      <c r="AU8" s="87">
        <f>IF(ISERR(SUMIF(Cad_cl!$I$6:$I$1005,$C8,Cad_cl!BP$6:BP$1005)),"",SUMIF(Cad_cl!$I$6:$I$1005,$C8,Cad_cl!BP$6:BP$1005))</f>
        <v>0</v>
      </c>
    </row>
    <row r="9" spans="3:62" ht="30" customHeight="1">
      <c r="C9" s="97" t="s">
        <v>60</v>
      </c>
      <c r="G9" s="87">
        <f t="shared" si="1"/>
        <v>0</v>
      </c>
      <c r="H9" s="87">
        <f t="shared" si="2"/>
        <v>0</v>
      </c>
      <c r="I9" s="87">
        <f t="shared" si="3"/>
        <v>0</v>
      </c>
      <c r="J9" s="87">
        <f t="shared" si="4"/>
        <v>0</v>
      </c>
      <c r="K9" s="87">
        <f t="shared" si="5"/>
        <v>0</v>
      </c>
      <c r="L9" s="87">
        <f t="shared" si="6"/>
        <v>0</v>
      </c>
      <c r="M9" s="87">
        <f t="shared" si="7"/>
        <v>0</v>
      </c>
      <c r="N9" s="87">
        <f t="shared" si="8"/>
        <v>0</v>
      </c>
      <c r="O9" s="87">
        <f t="shared" si="9"/>
        <v>0</v>
      </c>
      <c r="P9" s="87">
        <f t="shared" si="10"/>
        <v>0</v>
      </c>
      <c r="Q9" s="87">
        <f t="shared" si="11"/>
        <v>0</v>
      </c>
      <c r="R9" s="87">
        <f t="shared" si="12"/>
        <v>0</v>
      </c>
      <c r="S9" s="87">
        <f t="shared" si="13"/>
        <v>0</v>
      </c>
      <c r="U9" s="87">
        <f>IF(ISERR(SUMIF(Cad_cl!$I$6:$I$1005,$C9,Cad_cl!AP$6:AP$1005)),"",SUMIF(Cad_cl!$I$6:$I$1005,$C9,Cad_cl!AP$6:AP$1005))</f>
        <v>0</v>
      </c>
      <c r="V9" s="87">
        <f>IF(ISERR(SUMIF(Cad_cl!$I$6:$I$1005,$C9,Cad_cl!AQ$6:AQ$1005)),"",SUMIF(Cad_cl!$I$6:$I$1005,$C9,Cad_cl!AQ$6:AQ$1005))</f>
        <v>0</v>
      </c>
      <c r="W9" s="87">
        <f>IF(ISERR(SUMIF(Cad_cl!$I$6:$I$1005,$C9,Cad_cl!AR$6:AR$1005)),"",SUMIF(Cad_cl!$I$6:$I$1005,$C9,Cad_cl!AR$6:AR$1005))</f>
        <v>0</v>
      </c>
      <c r="X9" s="87">
        <f>IF(ISERR(SUMIF(Cad_cl!$I$6:$I$1005,$C9,Cad_cl!AS$6:AS$1005)),"",SUMIF(Cad_cl!$I$6:$I$1005,$C9,Cad_cl!AS$6:AS$1005))</f>
        <v>0</v>
      </c>
      <c r="Y9" s="87">
        <f>IF(ISERR(SUMIF(Cad_cl!$I$6:$I$1005,$C9,Cad_cl!AT$6:AT$1005)),"",SUMIF(Cad_cl!$I$6:$I$1005,$C9,Cad_cl!AT$6:AT$1005))</f>
        <v>0</v>
      </c>
      <c r="Z9" s="87">
        <f>IF(ISERR(SUMIF(Cad_cl!$I$6:$I$1005,$C9,Cad_cl!AU$6:AU$1005)),"",SUMIF(Cad_cl!$I$6:$I$1005,$C9,Cad_cl!AU$6:AU$1005))</f>
        <v>0</v>
      </c>
      <c r="AA9" s="87">
        <f>IF(ISERR(SUMIF(Cad_cl!$I$6:$I$1005,$C9,Cad_cl!AV$6:AV$1005)),"",SUMIF(Cad_cl!$I$6:$I$1005,$C9,Cad_cl!AV$6:AV$1005))</f>
        <v>0</v>
      </c>
      <c r="AB9" s="87">
        <f>IF(ISERR(SUMIF(Cad_cl!$I$6:$I$1005,$C9,Cad_cl!AW$6:AW$1005)),"",SUMIF(Cad_cl!$I$6:$I$1005,$C9,Cad_cl!AW$6:AW$1005))</f>
        <v>0</v>
      </c>
      <c r="AC9" s="87">
        <f>IF(ISERR(SUMIF(Cad_cl!$I$6:$I$1005,$C9,Cad_cl!AX$6:AX$1005)),"",SUMIF(Cad_cl!$I$6:$I$1005,$C9,Cad_cl!AX$6:AX$1005))</f>
        <v>0</v>
      </c>
      <c r="AD9" s="87">
        <f>IF(ISERR(SUMIF(Cad_cl!$I$6:$I$1005,$C9,Cad_cl!AY$6:AY$1005)),"",SUMIF(Cad_cl!$I$6:$I$1005,$C9,Cad_cl!AY$6:AY$1005))</f>
        <v>0</v>
      </c>
      <c r="AE9" s="87">
        <f>IF(ISERR(SUMIF(Cad_cl!$I$6:$I$1005,$C9,Cad_cl!AZ$6:AZ$1005)),"",SUMIF(Cad_cl!$I$6:$I$1005,$C9,Cad_cl!AZ$6:AZ$1005))</f>
        <v>0</v>
      </c>
      <c r="AF9" s="87">
        <f>IF(ISERR(SUMIF(Cad_cl!$I$6:$I$1005,$C9,Cad_cl!BA$6:BA$1005)),"",SUMIF(Cad_cl!$I$6:$I$1005,$C9,Cad_cl!BA$6:BA$1005))</f>
        <v>0</v>
      </c>
      <c r="AG9" s="87">
        <f>IF(ISERR(SUMIF(Cad_cl!$I$6:$I$1005,$C9,Cad_cl!BB$6:BB$1005)),"",SUMIF(Cad_cl!$I$6:$I$1005,$C9,Cad_cl!BB$6:BB$1005))</f>
        <v>0</v>
      </c>
      <c r="AI9" s="87">
        <f>IF(ISERR(SUMIF(Cad_cl!$I$6:$I$1005,$C9,Cad_cl!BD$6:BD$1005)),"",SUMIF(Cad_cl!$I$6:$I$1005,$C9,Cad_cl!BD$6:BD$1005))</f>
        <v>0</v>
      </c>
      <c r="AJ9" s="87">
        <f>IF(ISERR(SUMIF(Cad_cl!$I$6:$I$1005,$C9,Cad_cl!BE$6:BE$1005)),"",SUMIF(Cad_cl!$I$6:$I$1005,$C9,Cad_cl!BE$6:BE$1005))</f>
        <v>0</v>
      </c>
      <c r="AK9" s="87">
        <f>IF(ISERR(SUMIF(Cad_cl!$I$6:$I$1005,$C9,Cad_cl!BF$6:BF$1005)),"",SUMIF(Cad_cl!$I$6:$I$1005,$C9,Cad_cl!BF$6:BF$1005))</f>
        <v>0</v>
      </c>
      <c r="AL9" s="87">
        <f>IF(ISERR(SUMIF(Cad_cl!$I$6:$I$1005,$C9,Cad_cl!BG$6:BG$1005)),"",SUMIF(Cad_cl!$I$6:$I$1005,$C9,Cad_cl!BG$6:BG$1005))</f>
        <v>0</v>
      </c>
      <c r="AM9" s="87">
        <f>IF(ISERR(SUMIF(Cad_cl!$I$6:$I$1005,$C9,Cad_cl!BH$6:BH$1005)),"",SUMIF(Cad_cl!$I$6:$I$1005,$C9,Cad_cl!BH$6:BH$1005))</f>
        <v>0</v>
      </c>
      <c r="AN9" s="87">
        <f>IF(ISERR(SUMIF(Cad_cl!$I$6:$I$1005,$C9,Cad_cl!BI$6:BI$1005)),"",SUMIF(Cad_cl!$I$6:$I$1005,$C9,Cad_cl!BI$6:BI$1005))</f>
        <v>0</v>
      </c>
      <c r="AO9" s="87">
        <f>IF(ISERR(SUMIF(Cad_cl!$I$6:$I$1005,$C9,Cad_cl!BJ$6:BJ$1005)),"",SUMIF(Cad_cl!$I$6:$I$1005,$C9,Cad_cl!BJ$6:BJ$1005))</f>
        <v>0</v>
      </c>
      <c r="AP9" s="87">
        <f>IF(ISERR(SUMIF(Cad_cl!$I$6:$I$1005,$C9,Cad_cl!BK$6:BK$1005)),"",SUMIF(Cad_cl!$I$6:$I$1005,$C9,Cad_cl!BK$6:BK$1005))</f>
        <v>0</v>
      </c>
      <c r="AQ9" s="87">
        <f>IF(ISERR(SUMIF(Cad_cl!$I$6:$I$1005,$C9,Cad_cl!BL$6:BL$1005)),"",SUMIF(Cad_cl!$I$6:$I$1005,$C9,Cad_cl!BL$6:BL$1005))</f>
        <v>0</v>
      </c>
      <c r="AR9" s="87">
        <f>IF(ISERR(SUMIF(Cad_cl!$I$6:$I$1005,$C9,Cad_cl!BM$6:BM$1005)),"",SUMIF(Cad_cl!$I$6:$I$1005,$C9,Cad_cl!BM$6:BM$1005))</f>
        <v>0</v>
      </c>
      <c r="AS9" s="87">
        <f>IF(ISERR(SUMIF(Cad_cl!$I$6:$I$1005,$C9,Cad_cl!BN$6:BN$1005)),"",SUMIF(Cad_cl!$I$6:$I$1005,$C9,Cad_cl!BN$6:BN$1005))</f>
        <v>0</v>
      </c>
      <c r="AT9" s="87">
        <f>IF(ISERR(SUMIF(Cad_cl!$I$6:$I$1005,$C9,Cad_cl!BO$6:BO$1005)),"",SUMIF(Cad_cl!$I$6:$I$1005,$C9,Cad_cl!BO$6:BO$1005))</f>
        <v>0</v>
      </c>
      <c r="AU9" s="87">
        <f>IF(ISERR(SUMIF(Cad_cl!$I$6:$I$1005,$C9,Cad_cl!BP$6:BP$1005)),"",SUMIF(Cad_cl!$I$6:$I$1005,$C9,Cad_cl!BP$6:BP$1005))</f>
        <v>0</v>
      </c>
    </row>
    <row r="10" spans="3:62" ht="30" customHeight="1">
      <c r="C10" s="97" t="s">
        <v>61</v>
      </c>
      <c r="G10" s="87">
        <f t="shared" si="1"/>
        <v>0</v>
      </c>
      <c r="H10" s="87">
        <f t="shared" si="2"/>
        <v>3000</v>
      </c>
      <c r="I10" s="87">
        <f t="shared" si="3"/>
        <v>0</v>
      </c>
      <c r="J10" s="87">
        <f t="shared" si="4"/>
        <v>0</v>
      </c>
      <c r="K10" s="87">
        <f t="shared" si="5"/>
        <v>0</v>
      </c>
      <c r="L10" s="87">
        <f t="shared" si="6"/>
        <v>0</v>
      </c>
      <c r="M10" s="87">
        <f t="shared" si="7"/>
        <v>0</v>
      </c>
      <c r="N10" s="87">
        <f t="shared" si="8"/>
        <v>0</v>
      </c>
      <c r="O10" s="87">
        <f t="shared" si="9"/>
        <v>0</v>
      </c>
      <c r="P10" s="87">
        <f t="shared" si="10"/>
        <v>0</v>
      </c>
      <c r="Q10" s="87">
        <f t="shared" si="11"/>
        <v>0</v>
      </c>
      <c r="R10" s="87">
        <f t="shared" si="12"/>
        <v>0</v>
      </c>
      <c r="S10" s="87">
        <f t="shared" si="13"/>
        <v>3000</v>
      </c>
      <c r="U10" s="87">
        <f>IF(ISERR(SUMIF(Cad_cl!$I$6:$I$1005,$C10,Cad_cl!AP$6:AP$1005)),"",SUMIF(Cad_cl!$I$6:$I$1005,$C10,Cad_cl!AP$6:AP$1005))</f>
        <v>0</v>
      </c>
      <c r="V10" s="87">
        <f>IF(ISERR(SUMIF(Cad_cl!$I$6:$I$1005,$C10,Cad_cl!AQ$6:AQ$1005)),"",SUMIF(Cad_cl!$I$6:$I$1005,$C10,Cad_cl!AQ$6:AQ$1005))</f>
        <v>3000</v>
      </c>
      <c r="W10" s="87">
        <f>IF(ISERR(SUMIF(Cad_cl!$I$6:$I$1005,$C10,Cad_cl!AR$6:AR$1005)),"",SUMIF(Cad_cl!$I$6:$I$1005,$C10,Cad_cl!AR$6:AR$1005))</f>
        <v>0</v>
      </c>
      <c r="X10" s="87">
        <f>IF(ISERR(SUMIF(Cad_cl!$I$6:$I$1005,$C10,Cad_cl!AS$6:AS$1005)),"",SUMIF(Cad_cl!$I$6:$I$1005,$C10,Cad_cl!AS$6:AS$1005))</f>
        <v>0</v>
      </c>
      <c r="Y10" s="87">
        <f>IF(ISERR(SUMIF(Cad_cl!$I$6:$I$1005,$C10,Cad_cl!AT$6:AT$1005)),"",SUMIF(Cad_cl!$I$6:$I$1005,$C10,Cad_cl!AT$6:AT$1005))</f>
        <v>0</v>
      </c>
      <c r="Z10" s="87">
        <f>IF(ISERR(SUMIF(Cad_cl!$I$6:$I$1005,$C10,Cad_cl!AU$6:AU$1005)),"",SUMIF(Cad_cl!$I$6:$I$1005,$C10,Cad_cl!AU$6:AU$1005))</f>
        <v>0</v>
      </c>
      <c r="AA10" s="87">
        <f>IF(ISERR(SUMIF(Cad_cl!$I$6:$I$1005,$C10,Cad_cl!AV$6:AV$1005)),"",SUMIF(Cad_cl!$I$6:$I$1005,$C10,Cad_cl!AV$6:AV$1005))</f>
        <v>0</v>
      </c>
      <c r="AB10" s="87">
        <f>IF(ISERR(SUMIF(Cad_cl!$I$6:$I$1005,$C10,Cad_cl!AW$6:AW$1005)),"",SUMIF(Cad_cl!$I$6:$I$1005,$C10,Cad_cl!AW$6:AW$1005))</f>
        <v>0</v>
      </c>
      <c r="AC10" s="87">
        <f>IF(ISERR(SUMIF(Cad_cl!$I$6:$I$1005,$C10,Cad_cl!AX$6:AX$1005)),"",SUMIF(Cad_cl!$I$6:$I$1005,$C10,Cad_cl!AX$6:AX$1005))</f>
        <v>0</v>
      </c>
      <c r="AD10" s="87">
        <f>IF(ISERR(SUMIF(Cad_cl!$I$6:$I$1005,$C10,Cad_cl!AY$6:AY$1005)),"",SUMIF(Cad_cl!$I$6:$I$1005,$C10,Cad_cl!AY$6:AY$1005))</f>
        <v>0</v>
      </c>
      <c r="AE10" s="87">
        <f>IF(ISERR(SUMIF(Cad_cl!$I$6:$I$1005,$C10,Cad_cl!AZ$6:AZ$1005)),"",SUMIF(Cad_cl!$I$6:$I$1005,$C10,Cad_cl!AZ$6:AZ$1005))</f>
        <v>0</v>
      </c>
      <c r="AF10" s="87">
        <f>IF(ISERR(SUMIF(Cad_cl!$I$6:$I$1005,$C10,Cad_cl!BA$6:BA$1005)),"",SUMIF(Cad_cl!$I$6:$I$1005,$C10,Cad_cl!BA$6:BA$1005))</f>
        <v>0</v>
      </c>
      <c r="AG10" s="87">
        <f>IF(ISERR(SUMIF(Cad_cl!$I$6:$I$1005,$C10,Cad_cl!BB$6:BB$1005)),"",SUMIF(Cad_cl!$I$6:$I$1005,$C10,Cad_cl!BB$6:BB$1005))</f>
        <v>3000</v>
      </c>
      <c r="AI10" s="87">
        <f>IF(ISERR(SUMIF(Cad_cl!$I$6:$I$1005,$C10,Cad_cl!BD$6:BD$1005)),"",SUMIF(Cad_cl!$I$6:$I$1005,$C10,Cad_cl!BD$6:BD$1005))</f>
        <v>0</v>
      </c>
      <c r="AJ10" s="87">
        <f>IF(ISERR(SUMIF(Cad_cl!$I$6:$I$1005,$C10,Cad_cl!BE$6:BE$1005)),"",SUMIF(Cad_cl!$I$6:$I$1005,$C10,Cad_cl!BE$6:BE$1005))</f>
        <v>0</v>
      </c>
      <c r="AK10" s="87">
        <f>IF(ISERR(SUMIF(Cad_cl!$I$6:$I$1005,$C10,Cad_cl!BF$6:BF$1005)),"",SUMIF(Cad_cl!$I$6:$I$1005,$C10,Cad_cl!BF$6:BF$1005))</f>
        <v>0</v>
      </c>
      <c r="AL10" s="87">
        <f>IF(ISERR(SUMIF(Cad_cl!$I$6:$I$1005,$C10,Cad_cl!BG$6:BG$1005)),"",SUMIF(Cad_cl!$I$6:$I$1005,$C10,Cad_cl!BG$6:BG$1005))</f>
        <v>0</v>
      </c>
      <c r="AM10" s="87">
        <f>IF(ISERR(SUMIF(Cad_cl!$I$6:$I$1005,$C10,Cad_cl!BH$6:BH$1005)),"",SUMIF(Cad_cl!$I$6:$I$1005,$C10,Cad_cl!BH$6:BH$1005))</f>
        <v>0</v>
      </c>
      <c r="AN10" s="87">
        <f>IF(ISERR(SUMIF(Cad_cl!$I$6:$I$1005,$C10,Cad_cl!BI$6:BI$1005)),"",SUMIF(Cad_cl!$I$6:$I$1005,$C10,Cad_cl!BI$6:BI$1005))</f>
        <v>0</v>
      </c>
      <c r="AO10" s="87">
        <f>IF(ISERR(SUMIF(Cad_cl!$I$6:$I$1005,$C10,Cad_cl!BJ$6:BJ$1005)),"",SUMIF(Cad_cl!$I$6:$I$1005,$C10,Cad_cl!BJ$6:BJ$1005))</f>
        <v>0</v>
      </c>
      <c r="AP10" s="87">
        <f>IF(ISERR(SUMIF(Cad_cl!$I$6:$I$1005,$C10,Cad_cl!BK$6:BK$1005)),"",SUMIF(Cad_cl!$I$6:$I$1005,$C10,Cad_cl!BK$6:BK$1005))</f>
        <v>0</v>
      </c>
      <c r="AQ10" s="87">
        <f>IF(ISERR(SUMIF(Cad_cl!$I$6:$I$1005,$C10,Cad_cl!BL$6:BL$1005)),"",SUMIF(Cad_cl!$I$6:$I$1005,$C10,Cad_cl!BL$6:BL$1005))</f>
        <v>0</v>
      </c>
      <c r="AR10" s="87">
        <f>IF(ISERR(SUMIF(Cad_cl!$I$6:$I$1005,$C10,Cad_cl!BM$6:BM$1005)),"",SUMIF(Cad_cl!$I$6:$I$1005,$C10,Cad_cl!BM$6:BM$1005))</f>
        <v>0</v>
      </c>
      <c r="AS10" s="87">
        <f>IF(ISERR(SUMIF(Cad_cl!$I$6:$I$1005,$C10,Cad_cl!BN$6:BN$1005)),"",SUMIF(Cad_cl!$I$6:$I$1005,$C10,Cad_cl!BN$6:BN$1005))</f>
        <v>0</v>
      </c>
      <c r="AT10" s="87">
        <f>IF(ISERR(SUMIF(Cad_cl!$I$6:$I$1005,$C10,Cad_cl!BO$6:BO$1005)),"",SUMIF(Cad_cl!$I$6:$I$1005,$C10,Cad_cl!BO$6:BO$1005))</f>
        <v>0</v>
      </c>
      <c r="AU10" s="87">
        <f>IF(ISERR(SUMIF(Cad_cl!$I$6:$I$1005,$C10,Cad_cl!BP$6:BP$1005)),"",SUMIF(Cad_cl!$I$6:$I$1005,$C10,Cad_cl!BP$6:BP$1005))</f>
        <v>0</v>
      </c>
    </row>
    <row r="11" spans="3:62" ht="30" customHeight="1">
      <c r="C11" s="97" t="s">
        <v>62</v>
      </c>
      <c r="G11" s="87">
        <f t="shared" si="1"/>
        <v>0</v>
      </c>
      <c r="H11" s="87">
        <f t="shared" si="2"/>
        <v>0</v>
      </c>
      <c r="I11" s="87">
        <f t="shared" si="3"/>
        <v>0</v>
      </c>
      <c r="J11" s="87">
        <f t="shared" si="4"/>
        <v>0</v>
      </c>
      <c r="K11" s="87">
        <f t="shared" si="5"/>
        <v>0</v>
      </c>
      <c r="L11" s="87">
        <f t="shared" si="6"/>
        <v>90000</v>
      </c>
      <c r="M11" s="87">
        <f t="shared" si="7"/>
        <v>0</v>
      </c>
      <c r="N11" s="87">
        <f t="shared" si="8"/>
        <v>0</v>
      </c>
      <c r="O11" s="87">
        <f t="shared" si="9"/>
        <v>0</v>
      </c>
      <c r="P11" s="87">
        <f t="shared" si="10"/>
        <v>0</v>
      </c>
      <c r="Q11" s="87">
        <f t="shared" si="11"/>
        <v>0</v>
      </c>
      <c r="R11" s="87">
        <f t="shared" si="12"/>
        <v>0</v>
      </c>
      <c r="S11" s="87">
        <f t="shared" si="13"/>
        <v>90000</v>
      </c>
      <c r="U11" s="87">
        <f>IF(ISERR(SUMIF(Cad_cl!$I$6:$I$1005,$C11,Cad_cl!AP$6:AP$1005)),"",SUMIF(Cad_cl!$I$6:$I$1005,$C11,Cad_cl!AP$6:AP$1005))</f>
        <v>0</v>
      </c>
      <c r="V11" s="87">
        <f>IF(ISERR(SUMIF(Cad_cl!$I$6:$I$1005,$C11,Cad_cl!AQ$6:AQ$1005)),"",SUMIF(Cad_cl!$I$6:$I$1005,$C11,Cad_cl!AQ$6:AQ$1005))</f>
        <v>0</v>
      </c>
      <c r="W11" s="87">
        <f>IF(ISERR(SUMIF(Cad_cl!$I$6:$I$1005,$C11,Cad_cl!AR$6:AR$1005)),"",SUMIF(Cad_cl!$I$6:$I$1005,$C11,Cad_cl!AR$6:AR$1005))</f>
        <v>0</v>
      </c>
      <c r="X11" s="87">
        <f>IF(ISERR(SUMIF(Cad_cl!$I$6:$I$1005,$C11,Cad_cl!AS$6:AS$1005)),"",SUMIF(Cad_cl!$I$6:$I$1005,$C11,Cad_cl!AS$6:AS$1005))</f>
        <v>0</v>
      </c>
      <c r="Y11" s="87">
        <f>IF(ISERR(SUMIF(Cad_cl!$I$6:$I$1005,$C11,Cad_cl!AT$6:AT$1005)),"",SUMIF(Cad_cl!$I$6:$I$1005,$C11,Cad_cl!AT$6:AT$1005))</f>
        <v>0</v>
      </c>
      <c r="Z11" s="87">
        <f>IF(ISERR(SUMIF(Cad_cl!$I$6:$I$1005,$C11,Cad_cl!AU$6:AU$1005)),"",SUMIF(Cad_cl!$I$6:$I$1005,$C11,Cad_cl!AU$6:AU$1005))</f>
        <v>90000</v>
      </c>
      <c r="AA11" s="87">
        <f>IF(ISERR(SUMIF(Cad_cl!$I$6:$I$1005,$C11,Cad_cl!AV$6:AV$1005)),"",SUMIF(Cad_cl!$I$6:$I$1005,$C11,Cad_cl!AV$6:AV$1005))</f>
        <v>0</v>
      </c>
      <c r="AB11" s="87">
        <f>IF(ISERR(SUMIF(Cad_cl!$I$6:$I$1005,$C11,Cad_cl!AW$6:AW$1005)),"",SUMIF(Cad_cl!$I$6:$I$1005,$C11,Cad_cl!AW$6:AW$1005))</f>
        <v>0</v>
      </c>
      <c r="AC11" s="87">
        <f>IF(ISERR(SUMIF(Cad_cl!$I$6:$I$1005,$C11,Cad_cl!AX$6:AX$1005)),"",SUMIF(Cad_cl!$I$6:$I$1005,$C11,Cad_cl!AX$6:AX$1005))</f>
        <v>0</v>
      </c>
      <c r="AD11" s="87">
        <f>IF(ISERR(SUMIF(Cad_cl!$I$6:$I$1005,$C11,Cad_cl!AY$6:AY$1005)),"",SUMIF(Cad_cl!$I$6:$I$1005,$C11,Cad_cl!AY$6:AY$1005))</f>
        <v>0</v>
      </c>
      <c r="AE11" s="87">
        <f>IF(ISERR(SUMIF(Cad_cl!$I$6:$I$1005,$C11,Cad_cl!AZ$6:AZ$1005)),"",SUMIF(Cad_cl!$I$6:$I$1005,$C11,Cad_cl!AZ$6:AZ$1005))</f>
        <v>0</v>
      </c>
      <c r="AF11" s="87">
        <f>IF(ISERR(SUMIF(Cad_cl!$I$6:$I$1005,$C11,Cad_cl!BA$6:BA$1005)),"",SUMIF(Cad_cl!$I$6:$I$1005,$C11,Cad_cl!BA$6:BA$1005))</f>
        <v>0</v>
      </c>
      <c r="AG11" s="87">
        <f>IF(ISERR(SUMIF(Cad_cl!$I$6:$I$1005,$C11,Cad_cl!BB$6:BB$1005)),"",SUMIF(Cad_cl!$I$6:$I$1005,$C11,Cad_cl!BB$6:BB$1005))</f>
        <v>90000</v>
      </c>
      <c r="AI11" s="87">
        <f>IF(ISERR(SUMIF(Cad_cl!$I$6:$I$1005,$C11,Cad_cl!BD$6:BD$1005)),"",SUMIF(Cad_cl!$I$6:$I$1005,$C11,Cad_cl!BD$6:BD$1005))</f>
        <v>0</v>
      </c>
      <c r="AJ11" s="87">
        <f>IF(ISERR(SUMIF(Cad_cl!$I$6:$I$1005,$C11,Cad_cl!BE$6:BE$1005)),"",SUMIF(Cad_cl!$I$6:$I$1005,$C11,Cad_cl!BE$6:BE$1005))</f>
        <v>0</v>
      </c>
      <c r="AK11" s="87">
        <f>IF(ISERR(SUMIF(Cad_cl!$I$6:$I$1005,$C11,Cad_cl!BF$6:BF$1005)),"",SUMIF(Cad_cl!$I$6:$I$1005,$C11,Cad_cl!BF$6:BF$1005))</f>
        <v>0</v>
      </c>
      <c r="AL11" s="87">
        <f>IF(ISERR(SUMIF(Cad_cl!$I$6:$I$1005,$C11,Cad_cl!BG$6:BG$1005)),"",SUMIF(Cad_cl!$I$6:$I$1005,$C11,Cad_cl!BG$6:BG$1005))</f>
        <v>0</v>
      </c>
      <c r="AM11" s="87">
        <f>IF(ISERR(SUMIF(Cad_cl!$I$6:$I$1005,$C11,Cad_cl!BH$6:BH$1005)),"",SUMIF(Cad_cl!$I$6:$I$1005,$C11,Cad_cl!BH$6:BH$1005))</f>
        <v>0</v>
      </c>
      <c r="AN11" s="87">
        <f>IF(ISERR(SUMIF(Cad_cl!$I$6:$I$1005,$C11,Cad_cl!BI$6:BI$1005)),"",SUMIF(Cad_cl!$I$6:$I$1005,$C11,Cad_cl!BI$6:BI$1005))</f>
        <v>0</v>
      </c>
      <c r="AO11" s="87">
        <f>IF(ISERR(SUMIF(Cad_cl!$I$6:$I$1005,$C11,Cad_cl!BJ$6:BJ$1005)),"",SUMIF(Cad_cl!$I$6:$I$1005,$C11,Cad_cl!BJ$6:BJ$1005))</f>
        <v>0</v>
      </c>
      <c r="AP11" s="87">
        <f>IF(ISERR(SUMIF(Cad_cl!$I$6:$I$1005,$C11,Cad_cl!BK$6:BK$1005)),"",SUMIF(Cad_cl!$I$6:$I$1005,$C11,Cad_cl!BK$6:BK$1005))</f>
        <v>0</v>
      </c>
      <c r="AQ11" s="87">
        <f>IF(ISERR(SUMIF(Cad_cl!$I$6:$I$1005,$C11,Cad_cl!BL$6:BL$1005)),"",SUMIF(Cad_cl!$I$6:$I$1005,$C11,Cad_cl!BL$6:BL$1005))</f>
        <v>0</v>
      </c>
      <c r="AR11" s="87">
        <f>IF(ISERR(SUMIF(Cad_cl!$I$6:$I$1005,$C11,Cad_cl!BM$6:BM$1005)),"",SUMIF(Cad_cl!$I$6:$I$1005,$C11,Cad_cl!BM$6:BM$1005))</f>
        <v>0</v>
      </c>
      <c r="AS11" s="87">
        <f>IF(ISERR(SUMIF(Cad_cl!$I$6:$I$1005,$C11,Cad_cl!BN$6:BN$1005)),"",SUMIF(Cad_cl!$I$6:$I$1005,$C11,Cad_cl!BN$6:BN$1005))</f>
        <v>0</v>
      </c>
      <c r="AT11" s="87">
        <f>IF(ISERR(SUMIF(Cad_cl!$I$6:$I$1005,$C11,Cad_cl!BO$6:BO$1005)),"",SUMIF(Cad_cl!$I$6:$I$1005,$C11,Cad_cl!BO$6:BO$1005))</f>
        <v>0</v>
      </c>
      <c r="AU11" s="87">
        <f>IF(ISERR(SUMIF(Cad_cl!$I$6:$I$1005,$C11,Cad_cl!BP$6:BP$1005)),"",SUMIF(Cad_cl!$I$6:$I$1005,$C11,Cad_cl!BP$6:BP$1005))</f>
        <v>0</v>
      </c>
    </row>
    <row r="12" spans="3:62" ht="30" customHeight="1">
      <c r="C12" s="97" t="s">
        <v>63</v>
      </c>
      <c r="G12" s="87">
        <f t="shared" si="1"/>
        <v>0</v>
      </c>
      <c r="H12" s="87">
        <f t="shared" si="2"/>
        <v>0</v>
      </c>
      <c r="I12" s="87">
        <f t="shared" si="3"/>
        <v>0</v>
      </c>
      <c r="J12" s="87">
        <f t="shared" si="4"/>
        <v>0</v>
      </c>
      <c r="K12" s="87">
        <f t="shared" si="5"/>
        <v>0</v>
      </c>
      <c r="L12" s="87">
        <f t="shared" si="6"/>
        <v>0</v>
      </c>
      <c r="M12" s="87">
        <f t="shared" si="7"/>
        <v>0</v>
      </c>
      <c r="N12" s="87">
        <f t="shared" si="8"/>
        <v>0</v>
      </c>
      <c r="O12" s="87">
        <f t="shared" si="9"/>
        <v>0</v>
      </c>
      <c r="P12" s="87">
        <f t="shared" si="10"/>
        <v>0</v>
      </c>
      <c r="Q12" s="87">
        <f t="shared" si="11"/>
        <v>0</v>
      </c>
      <c r="R12" s="87">
        <f t="shared" si="12"/>
        <v>0</v>
      </c>
      <c r="S12" s="87">
        <f t="shared" si="13"/>
        <v>0</v>
      </c>
      <c r="U12" s="87">
        <f>IF(ISERR(SUMIF(Cad_cl!$I$6:$I$1005,$C12,Cad_cl!AP$6:AP$1005)),"",SUMIF(Cad_cl!$I$6:$I$1005,$C12,Cad_cl!AP$6:AP$1005))</f>
        <v>0</v>
      </c>
      <c r="V12" s="87">
        <f>IF(ISERR(SUMIF(Cad_cl!$I$6:$I$1005,$C12,Cad_cl!AQ$6:AQ$1005)),"",SUMIF(Cad_cl!$I$6:$I$1005,$C12,Cad_cl!AQ$6:AQ$1005))</f>
        <v>0</v>
      </c>
      <c r="W12" s="87">
        <f>IF(ISERR(SUMIF(Cad_cl!$I$6:$I$1005,$C12,Cad_cl!AR$6:AR$1005)),"",SUMIF(Cad_cl!$I$6:$I$1005,$C12,Cad_cl!AR$6:AR$1005))</f>
        <v>0</v>
      </c>
      <c r="X12" s="87">
        <f>IF(ISERR(SUMIF(Cad_cl!$I$6:$I$1005,$C12,Cad_cl!AS$6:AS$1005)),"",SUMIF(Cad_cl!$I$6:$I$1005,$C12,Cad_cl!AS$6:AS$1005))</f>
        <v>0</v>
      </c>
      <c r="Y12" s="87">
        <f>IF(ISERR(SUMIF(Cad_cl!$I$6:$I$1005,$C12,Cad_cl!AT$6:AT$1005)),"",SUMIF(Cad_cl!$I$6:$I$1005,$C12,Cad_cl!AT$6:AT$1005))</f>
        <v>0</v>
      </c>
      <c r="Z12" s="87">
        <f>IF(ISERR(SUMIF(Cad_cl!$I$6:$I$1005,$C12,Cad_cl!AU$6:AU$1005)),"",SUMIF(Cad_cl!$I$6:$I$1005,$C12,Cad_cl!AU$6:AU$1005))</f>
        <v>0</v>
      </c>
      <c r="AA12" s="87">
        <f>IF(ISERR(SUMIF(Cad_cl!$I$6:$I$1005,$C12,Cad_cl!AV$6:AV$1005)),"",SUMIF(Cad_cl!$I$6:$I$1005,$C12,Cad_cl!AV$6:AV$1005))</f>
        <v>0</v>
      </c>
      <c r="AB12" s="87">
        <f>IF(ISERR(SUMIF(Cad_cl!$I$6:$I$1005,$C12,Cad_cl!AW$6:AW$1005)),"",SUMIF(Cad_cl!$I$6:$I$1005,$C12,Cad_cl!AW$6:AW$1005))</f>
        <v>0</v>
      </c>
      <c r="AC12" s="87">
        <f>IF(ISERR(SUMIF(Cad_cl!$I$6:$I$1005,$C12,Cad_cl!AX$6:AX$1005)),"",SUMIF(Cad_cl!$I$6:$I$1005,$C12,Cad_cl!AX$6:AX$1005))</f>
        <v>0</v>
      </c>
      <c r="AD12" s="87">
        <f>IF(ISERR(SUMIF(Cad_cl!$I$6:$I$1005,$C12,Cad_cl!AY$6:AY$1005)),"",SUMIF(Cad_cl!$I$6:$I$1005,$C12,Cad_cl!AY$6:AY$1005))</f>
        <v>0</v>
      </c>
      <c r="AE12" s="87">
        <f>IF(ISERR(SUMIF(Cad_cl!$I$6:$I$1005,$C12,Cad_cl!AZ$6:AZ$1005)),"",SUMIF(Cad_cl!$I$6:$I$1005,$C12,Cad_cl!AZ$6:AZ$1005))</f>
        <v>0</v>
      </c>
      <c r="AF12" s="87">
        <f>IF(ISERR(SUMIF(Cad_cl!$I$6:$I$1005,$C12,Cad_cl!BA$6:BA$1005)),"",SUMIF(Cad_cl!$I$6:$I$1005,$C12,Cad_cl!BA$6:BA$1005))</f>
        <v>0</v>
      </c>
      <c r="AG12" s="87">
        <f>IF(ISERR(SUMIF(Cad_cl!$I$6:$I$1005,$C12,Cad_cl!BB$6:BB$1005)),"",SUMIF(Cad_cl!$I$6:$I$1005,$C12,Cad_cl!BB$6:BB$1005))</f>
        <v>0</v>
      </c>
      <c r="AI12" s="87">
        <f>IF(ISERR(SUMIF(Cad_cl!$I$6:$I$1005,$C12,Cad_cl!BD$6:BD$1005)),"",SUMIF(Cad_cl!$I$6:$I$1005,$C12,Cad_cl!BD$6:BD$1005))</f>
        <v>0</v>
      </c>
      <c r="AJ12" s="87">
        <f>IF(ISERR(SUMIF(Cad_cl!$I$6:$I$1005,$C12,Cad_cl!BE$6:BE$1005)),"",SUMIF(Cad_cl!$I$6:$I$1005,$C12,Cad_cl!BE$6:BE$1005))</f>
        <v>0</v>
      </c>
      <c r="AK12" s="87">
        <f>IF(ISERR(SUMIF(Cad_cl!$I$6:$I$1005,$C12,Cad_cl!BF$6:BF$1005)),"",SUMIF(Cad_cl!$I$6:$I$1005,$C12,Cad_cl!BF$6:BF$1005))</f>
        <v>0</v>
      </c>
      <c r="AL12" s="87">
        <f>IF(ISERR(SUMIF(Cad_cl!$I$6:$I$1005,$C12,Cad_cl!BG$6:BG$1005)),"",SUMIF(Cad_cl!$I$6:$I$1005,$C12,Cad_cl!BG$6:BG$1005))</f>
        <v>0</v>
      </c>
      <c r="AM12" s="87">
        <f>IF(ISERR(SUMIF(Cad_cl!$I$6:$I$1005,$C12,Cad_cl!BH$6:BH$1005)),"",SUMIF(Cad_cl!$I$6:$I$1005,$C12,Cad_cl!BH$6:BH$1005))</f>
        <v>0</v>
      </c>
      <c r="AN12" s="87">
        <f>IF(ISERR(SUMIF(Cad_cl!$I$6:$I$1005,$C12,Cad_cl!BI$6:BI$1005)),"",SUMIF(Cad_cl!$I$6:$I$1005,$C12,Cad_cl!BI$6:BI$1005))</f>
        <v>0</v>
      </c>
      <c r="AO12" s="87">
        <f>IF(ISERR(SUMIF(Cad_cl!$I$6:$I$1005,$C12,Cad_cl!BJ$6:BJ$1005)),"",SUMIF(Cad_cl!$I$6:$I$1005,$C12,Cad_cl!BJ$6:BJ$1005))</f>
        <v>0</v>
      </c>
      <c r="AP12" s="87">
        <f>IF(ISERR(SUMIF(Cad_cl!$I$6:$I$1005,$C12,Cad_cl!BK$6:BK$1005)),"",SUMIF(Cad_cl!$I$6:$I$1005,$C12,Cad_cl!BK$6:BK$1005))</f>
        <v>0</v>
      </c>
      <c r="AQ12" s="87">
        <f>IF(ISERR(SUMIF(Cad_cl!$I$6:$I$1005,$C12,Cad_cl!BL$6:BL$1005)),"",SUMIF(Cad_cl!$I$6:$I$1005,$C12,Cad_cl!BL$6:BL$1005))</f>
        <v>0</v>
      </c>
      <c r="AR12" s="87">
        <f>IF(ISERR(SUMIF(Cad_cl!$I$6:$I$1005,$C12,Cad_cl!BM$6:BM$1005)),"",SUMIF(Cad_cl!$I$6:$I$1005,$C12,Cad_cl!BM$6:BM$1005))</f>
        <v>0</v>
      </c>
      <c r="AS12" s="87">
        <f>IF(ISERR(SUMIF(Cad_cl!$I$6:$I$1005,$C12,Cad_cl!BN$6:BN$1005)),"",SUMIF(Cad_cl!$I$6:$I$1005,$C12,Cad_cl!BN$6:BN$1005))</f>
        <v>0</v>
      </c>
      <c r="AT12" s="87">
        <f>IF(ISERR(SUMIF(Cad_cl!$I$6:$I$1005,$C12,Cad_cl!BO$6:BO$1005)),"",SUMIF(Cad_cl!$I$6:$I$1005,$C12,Cad_cl!BO$6:BO$1005))</f>
        <v>0</v>
      </c>
      <c r="AU12" s="87">
        <f>IF(ISERR(SUMIF(Cad_cl!$I$6:$I$1005,$C12,Cad_cl!BP$6:BP$1005)),"",SUMIF(Cad_cl!$I$6:$I$1005,$C12,Cad_cl!BP$6:BP$1005))</f>
        <v>0</v>
      </c>
    </row>
    <row r="13" spans="3:62" ht="30" customHeight="1">
      <c r="C13" s="97" t="s">
        <v>64</v>
      </c>
      <c r="G13" s="87">
        <f t="shared" si="1"/>
        <v>0</v>
      </c>
      <c r="H13" s="87">
        <f t="shared" si="2"/>
        <v>0</v>
      </c>
      <c r="I13" s="87">
        <f t="shared" si="3"/>
        <v>0</v>
      </c>
      <c r="J13" s="87">
        <f t="shared" si="4"/>
        <v>0</v>
      </c>
      <c r="K13" s="87">
        <f t="shared" si="5"/>
        <v>0</v>
      </c>
      <c r="L13" s="87">
        <f t="shared" si="6"/>
        <v>0</v>
      </c>
      <c r="M13" s="87">
        <f t="shared" si="7"/>
        <v>0</v>
      </c>
      <c r="N13" s="87">
        <f t="shared" si="8"/>
        <v>0</v>
      </c>
      <c r="O13" s="87">
        <f t="shared" si="9"/>
        <v>0</v>
      </c>
      <c r="P13" s="87">
        <f t="shared" si="10"/>
        <v>0</v>
      </c>
      <c r="Q13" s="87">
        <f t="shared" si="11"/>
        <v>0</v>
      </c>
      <c r="R13" s="87">
        <f t="shared" si="12"/>
        <v>0</v>
      </c>
      <c r="S13" s="87">
        <f t="shared" si="13"/>
        <v>0</v>
      </c>
      <c r="U13" s="87">
        <f>IF(ISERR(SUMIF(Cad_cl!$I$6:$I$1005,$C13,Cad_cl!AP$6:AP$1005)),"",SUMIF(Cad_cl!$I$6:$I$1005,$C13,Cad_cl!AP$6:AP$1005))</f>
        <v>0</v>
      </c>
      <c r="V13" s="87">
        <f>IF(ISERR(SUMIF(Cad_cl!$I$6:$I$1005,$C13,Cad_cl!AQ$6:AQ$1005)),"",SUMIF(Cad_cl!$I$6:$I$1005,$C13,Cad_cl!AQ$6:AQ$1005))</f>
        <v>0</v>
      </c>
      <c r="W13" s="87">
        <f>IF(ISERR(SUMIF(Cad_cl!$I$6:$I$1005,$C13,Cad_cl!AR$6:AR$1005)),"",SUMIF(Cad_cl!$I$6:$I$1005,$C13,Cad_cl!AR$6:AR$1005))</f>
        <v>0</v>
      </c>
      <c r="X13" s="87">
        <f>IF(ISERR(SUMIF(Cad_cl!$I$6:$I$1005,$C13,Cad_cl!AS$6:AS$1005)),"",SUMIF(Cad_cl!$I$6:$I$1005,$C13,Cad_cl!AS$6:AS$1005))</f>
        <v>0</v>
      </c>
      <c r="Y13" s="87">
        <f>IF(ISERR(SUMIF(Cad_cl!$I$6:$I$1005,$C13,Cad_cl!AT$6:AT$1005)),"",SUMIF(Cad_cl!$I$6:$I$1005,$C13,Cad_cl!AT$6:AT$1005))</f>
        <v>0</v>
      </c>
      <c r="Z13" s="87">
        <f>IF(ISERR(SUMIF(Cad_cl!$I$6:$I$1005,$C13,Cad_cl!AU$6:AU$1005)),"",SUMIF(Cad_cl!$I$6:$I$1005,$C13,Cad_cl!AU$6:AU$1005))</f>
        <v>0</v>
      </c>
      <c r="AA13" s="87">
        <f>IF(ISERR(SUMIF(Cad_cl!$I$6:$I$1005,$C13,Cad_cl!AV$6:AV$1005)),"",SUMIF(Cad_cl!$I$6:$I$1005,$C13,Cad_cl!AV$6:AV$1005))</f>
        <v>0</v>
      </c>
      <c r="AB13" s="87">
        <f>IF(ISERR(SUMIF(Cad_cl!$I$6:$I$1005,$C13,Cad_cl!AW$6:AW$1005)),"",SUMIF(Cad_cl!$I$6:$I$1005,$C13,Cad_cl!AW$6:AW$1005))</f>
        <v>0</v>
      </c>
      <c r="AC13" s="87">
        <f>IF(ISERR(SUMIF(Cad_cl!$I$6:$I$1005,$C13,Cad_cl!AX$6:AX$1005)),"",SUMIF(Cad_cl!$I$6:$I$1005,$C13,Cad_cl!AX$6:AX$1005))</f>
        <v>0</v>
      </c>
      <c r="AD13" s="87">
        <f>IF(ISERR(SUMIF(Cad_cl!$I$6:$I$1005,$C13,Cad_cl!AY$6:AY$1005)),"",SUMIF(Cad_cl!$I$6:$I$1005,$C13,Cad_cl!AY$6:AY$1005))</f>
        <v>0</v>
      </c>
      <c r="AE13" s="87">
        <f>IF(ISERR(SUMIF(Cad_cl!$I$6:$I$1005,$C13,Cad_cl!AZ$6:AZ$1005)),"",SUMIF(Cad_cl!$I$6:$I$1005,$C13,Cad_cl!AZ$6:AZ$1005))</f>
        <v>0</v>
      </c>
      <c r="AF13" s="87">
        <f>IF(ISERR(SUMIF(Cad_cl!$I$6:$I$1005,$C13,Cad_cl!BA$6:BA$1005)),"",SUMIF(Cad_cl!$I$6:$I$1005,$C13,Cad_cl!BA$6:BA$1005))</f>
        <v>0</v>
      </c>
      <c r="AG13" s="87">
        <f>IF(ISERR(SUMIF(Cad_cl!$I$6:$I$1005,$C13,Cad_cl!BB$6:BB$1005)),"",SUMIF(Cad_cl!$I$6:$I$1005,$C13,Cad_cl!BB$6:BB$1005))</f>
        <v>0</v>
      </c>
      <c r="AI13" s="87">
        <f>IF(ISERR(SUMIF(Cad_cl!$I$6:$I$1005,$C13,Cad_cl!BD$6:BD$1005)),"",SUMIF(Cad_cl!$I$6:$I$1005,$C13,Cad_cl!BD$6:BD$1005))</f>
        <v>0</v>
      </c>
      <c r="AJ13" s="87">
        <f>IF(ISERR(SUMIF(Cad_cl!$I$6:$I$1005,$C13,Cad_cl!BE$6:BE$1005)),"",SUMIF(Cad_cl!$I$6:$I$1005,$C13,Cad_cl!BE$6:BE$1005))</f>
        <v>0</v>
      </c>
      <c r="AK13" s="87">
        <f>IF(ISERR(SUMIF(Cad_cl!$I$6:$I$1005,$C13,Cad_cl!BF$6:BF$1005)),"",SUMIF(Cad_cl!$I$6:$I$1005,$C13,Cad_cl!BF$6:BF$1005))</f>
        <v>0</v>
      </c>
      <c r="AL13" s="87">
        <f>IF(ISERR(SUMIF(Cad_cl!$I$6:$I$1005,$C13,Cad_cl!BG$6:BG$1005)),"",SUMIF(Cad_cl!$I$6:$I$1005,$C13,Cad_cl!BG$6:BG$1005))</f>
        <v>0</v>
      </c>
      <c r="AM13" s="87">
        <f>IF(ISERR(SUMIF(Cad_cl!$I$6:$I$1005,$C13,Cad_cl!BH$6:BH$1005)),"",SUMIF(Cad_cl!$I$6:$I$1005,$C13,Cad_cl!BH$6:BH$1005))</f>
        <v>0</v>
      </c>
      <c r="AN13" s="87">
        <f>IF(ISERR(SUMIF(Cad_cl!$I$6:$I$1005,$C13,Cad_cl!BI$6:BI$1005)),"",SUMIF(Cad_cl!$I$6:$I$1005,$C13,Cad_cl!BI$6:BI$1005))</f>
        <v>0</v>
      </c>
      <c r="AO13" s="87">
        <f>IF(ISERR(SUMIF(Cad_cl!$I$6:$I$1005,$C13,Cad_cl!BJ$6:BJ$1005)),"",SUMIF(Cad_cl!$I$6:$I$1005,$C13,Cad_cl!BJ$6:BJ$1005))</f>
        <v>0</v>
      </c>
      <c r="AP13" s="87">
        <f>IF(ISERR(SUMIF(Cad_cl!$I$6:$I$1005,$C13,Cad_cl!BK$6:BK$1005)),"",SUMIF(Cad_cl!$I$6:$I$1005,$C13,Cad_cl!BK$6:BK$1005))</f>
        <v>0</v>
      </c>
      <c r="AQ13" s="87">
        <f>IF(ISERR(SUMIF(Cad_cl!$I$6:$I$1005,$C13,Cad_cl!BL$6:BL$1005)),"",SUMIF(Cad_cl!$I$6:$I$1005,$C13,Cad_cl!BL$6:BL$1005))</f>
        <v>0</v>
      </c>
      <c r="AR13" s="87">
        <f>IF(ISERR(SUMIF(Cad_cl!$I$6:$I$1005,$C13,Cad_cl!BM$6:BM$1005)),"",SUMIF(Cad_cl!$I$6:$I$1005,$C13,Cad_cl!BM$6:BM$1005))</f>
        <v>0</v>
      </c>
      <c r="AS13" s="87">
        <f>IF(ISERR(SUMIF(Cad_cl!$I$6:$I$1005,$C13,Cad_cl!BN$6:BN$1005)),"",SUMIF(Cad_cl!$I$6:$I$1005,$C13,Cad_cl!BN$6:BN$1005))</f>
        <v>0</v>
      </c>
      <c r="AT13" s="87">
        <f>IF(ISERR(SUMIF(Cad_cl!$I$6:$I$1005,$C13,Cad_cl!BO$6:BO$1005)),"",SUMIF(Cad_cl!$I$6:$I$1005,$C13,Cad_cl!BO$6:BO$1005))</f>
        <v>0</v>
      </c>
      <c r="AU13" s="87">
        <f>IF(ISERR(SUMIF(Cad_cl!$I$6:$I$1005,$C13,Cad_cl!BP$6:BP$1005)),"",SUMIF(Cad_cl!$I$6:$I$1005,$C13,Cad_cl!BP$6:BP$1005))</f>
        <v>0</v>
      </c>
    </row>
    <row r="14" spans="3:62" ht="30" customHeight="1">
      <c r="C14" s="97" t="s">
        <v>65</v>
      </c>
      <c r="G14" s="87">
        <f t="shared" si="1"/>
        <v>0</v>
      </c>
      <c r="H14" s="87">
        <f t="shared" si="2"/>
        <v>0</v>
      </c>
      <c r="I14" s="87">
        <f t="shared" si="3"/>
        <v>0</v>
      </c>
      <c r="J14" s="87">
        <f t="shared" si="4"/>
        <v>0</v>
      </c>
      <c r="K14" s="87">
        <f t="shared" si="5"/>
        <v>0</v>
      </c>
      <c r="L14" s="87">
        <f t="shared" si="6"/>
        <v>0</v>
      </c>
      <c r="M14" s="87">
        <f t="shared" si="7"/>
        <v>0</v>
      </c>
      <c r="N14" s="87">
        <f t="shared" si="8"/>
        <v>0</v>
      </c>
      <c r="O14" s="87">
        <f t="shared" si="9"/>
        <v>0</v>
      </c>
      <c r="P14" s="87">
        <f t="shared" si="10"/>
        <v>0</v>
      </c>
      <c r="Q14" s="87">
        <f t="shared" si="11"/>
        <v>0</v>
      </c>
      <c r="R14" s="87">
        <f t="shared" si="12"/>
        <v>0</v>
      </c>
      <c r="S14" s="87">
        <f t="shared" si="13"/>
        <v>0</v>
      </c>
      <c r="U14" s="87">
        <f>IF(ISERR(SUMIF(Cad_cl!$I$6:$I$1005,$C14,Cad_cl!AP$6:AP$1005)),"",SUMIF(Cad_cl!$I$6:$I$1005,$C14,Cad_cl!AP$6:AP$1005))</f>
        <v>0</v>
      </c>
      <c r="V14" s="87">
        <f>IF(ISERR(SUMIF(Cad_cl!$I$6:$I$1005,$C14,Cad_cl!AQ$6:AQ$1005)),"",SUMIF(Cad_cl!$I$6:$I$1005,$C14,Cad_cl!AQ$6:AQ$1005))</f>
        <v>0</v>
      </c>
      <c r="W14" s="87">
        <f>IF(ISERR(SUMIF(Cad_cl!$I$6:$I$1005,$C14,Cad_cl!AR$6:AR$1005)),"",SUMIF(Cad_cl!$I$6:$I$1005,$C14,Cad_cl!AR$6:AR$1005))</f>
        <v>0</v>
      </c>
      <c r="X14" s="87">
        <f>IF(ISERR(SUMIF(Cad_cl!$I$6:$I$1005,$C14,Cad_cl!AS$6:AS$1005)),"",SUMIF(Cad_cl!$I$6:$I$1005,$C14,Cad_cl!AS$6:AS$1005))</f>
        <v>0</v>
      </c>
      <c r="Y14" s="87">
        <f>IF(ISERR(SUMIF(Cad_cl!$I$6:$I$1005,$C14,Cad_cl!AT$6:AT$1005)),"",SUMIF(Cad_cl!$I$6:$I$1005,$C14,Cad_cl!AT$6:AT$1005))</f>
        <v>0</v>
      </c>
      <c r="Z14" s="87">
        <f>IF(ISERR(SUMIF(Cad_cl!$I$6:$I$1005,$C14,Cad_cl!AU$6:AU$1005)),"",SUMIF(Cad_cl!$I$6:$I$1005,$C14,Cad_cl!AU$6:AU$1005))</f>
        <v>0</v>
      </c>
      <c r="AA14" s="87">
        <f>IF(ISERR(SUMIF(Cad_cl!$I$6:$I$1005,$C14,Cad_cl!AV$6:AV$1005)),"",SUMIF(Cad_cl!$I$6:$I$1005,$C14,Cad_cl!AV$6:AV$1005))</f>
        <v>0</v>
      </c>
      <c r="AB14" s="87">
        <f>IF(ISERR(SUMIF(Cad_cl!$I$6:$I$1005,$C14,Cad_cl!AW$6:AW$1005)),"",SUMIF(Cad_cl!$I$6:$I$1005,$C14,Cad_cl!AW$6:AW$1005))</f>
        <v>0</v>
      </c>
      <c r="AC14" s="87">
        <f>IF(ISERR(SUMIF(Cad_cl!$I$6:$I$1005,$C14,Cad_cl!AX$6:AX$1005)),"",SUMIF(Cad_cl!$I$6:$I$1005,$C14,Cad_cl!AX$6:AX$1005))</f>
        <v>0</v>
      </c>
      <c r="AD14" s="87">
        <f>IF(ISERR(SUMIF(Cad_cl!$I$6:$I$1005,$C14,Cad_cl!AY$6:AY$1005)),"",SUMIF(Cad_cl!$I$6:$I$1005,$C14,Cad_cl!AY$6:AY$1005))</f>
        <v>0</v>
      </c>
      <c r="AE14" s="87">
        <f>IF(ISERR(SUMIF(Cad_cl!$I$6:$I$1005,$C14,Cad_cl!AZ$6:AZ$1005)),"",SUMIF(Cad_cl!$I$6:$I$1005,$C14,Cad_cl!AZ$6:AZ$1005))</f>
        <v>0</v>
      </c>
      <c r="AF14" s="87">
        <f>IF(ISERR(SUMIF(Cad_cl!$I$6:$I$1005,$C14,Cad_cl!BA$6:BA$1005)),"",SUMIF(Cad_cl!$I$6:$I$1005,$C14,Cad_cl!BA$6:BA$1005))</f>
        <v>0</v>
      </c>
      <c r="AG14" s="87">
        <f>IF(ISERR(SUMIF(Cad_cl!$I$6:$I$1005,$C14,Cad_cl!BB$6:BB$1005)),"",SUMIF(Cad_cl!$I$6:$I$1005,$C14,Cad_cl!BB$6:BB$1005))</f>
        <v>0</v>
      </c>
      <c r="AI14" s="87">
        <f>IF(ISERR(SUMIF(Cad_cl!$I$6:$I$1005,$C14,Cad_cl!BD$6:BD$1005)),"",SUMIF(Cad_cl!$I$6:$I$1005,$C14,Cad_cl!BD$6:BD$1005))</f>
        <v>0</v>
      </c>
      <c r="AJ14" s="87">
        <f>IF(ISERR(SUMIF(Cad_cl!$I$6:$I$1005,$C14,Cad_cl!BE$6:BE$1005)),"",SUMIF(Cad_cl!$I$6:$I$1005,$C14,Cad_cl!BE$6:BE$1005))</f>
        <v>0</v>
      </c>
      <c r="AK14" s="87">
        <f>IF(ISERR(SUMIF(Cad_cl!$I$6:$I$1005,$C14,Cad_cl!BF$6:BF$1005)),"",SUMIF(Cad_cl!$I$6:$I$1005,$C14,Cad_cl!BF$6:BF$1005))</f>
        <v>0</v>
      </c>
      <c r="AL14" s="87">
        <f>IF(ISERR(SUMIF(Cad_cl!$I$6:$I$1005,$C14,Cad_cl!BG$6:BG$1005)),"",SUMIF(Cad_cl!$I$6:$I$1005,$C14,Cad_cl!BG$6:BG$1005))</f>
        <v>0</v>
      </c>
      <c r="AM14" s="87">
        <f>IF(ISERR(SUMIF(Cad_cl!$I$6:$I$1005,$C14,Cad_cl!BH$6:BH$1005)),"",SUMIF(Cad_cl!$I$6:$I$1005,$C14,Cad_cl!BH$6:BH$1005))</f>
        <v>0</v>
      </c>
      <c r="AN14" s="87">
        <f>IF(ISERR(SUMIF(Cad_cl!$I$6:$I$1005,$C14,Cad_cl!BI$6:BI$1005)),"",SUMIF(Cad_cl!$I$6:$I$1005,$C14,Cad_cl!BI$6:BI$1005))</f>
        <v>0</v>
      </c>
      <c r="AO14" s="87">
        <f>IF(ISERR(SUMIF(Cad_cl!$I$6:$I$1005,$C14,Cad_cl!BJ$6:BJ$1005)),"",SUMIF(Cad_cl!$I$6:$I$1005,$C14,Cad_cl!BJ$6:BJ$1005))</f>
        <v>0</v>
      </c>
      <c r="AP14" s="87">
        <f>IF(ISERR(SUMIF(Cad_cl!$I$6:$I$1005,$C14,Cad_cl!BK$6:BK$1005)),"",SUMIF(Cad_cl!$I$6:$I$1005,$C14,Cad_cl!BK$6:BK$1005))</f>
        <v>0</v>
      </c>
      <c r="AQ14" s="87">
        <f>IF(ISERR(SUMIF(Cad_cl!$I$6:$I$1005,$C14,Cad_cl!BL$6:BL$1005)),"",SUMIF(Cad_cl!$I$6:$I$1005,$C14,Cad_cl!BL$6:BL$1005))</f>
        <v>0</v>
      </c>
      <c r="AR14" s="87">
        <f>IF(ISERR(SUMIF(Cad_cl!$I$6:$I$1005,$C14,Cad_cl!BM$6:BM$1005)),"",SUMIF(Cad_cl!$I$6:$I$1005,$C14,Cad_cl!BM$6:BM$1005))</f>
        <v>0</v>
      </c>
      <c r="AS14" s="87">
        <f>IF(ISERR(SUMIF(Cad_cl!$I$6:$I$1005,$C14,Cad_cl!BN$6:BN$1005)),"",SUMIF(Cad_cl!$I$6:$I$1005,$C14,Cad_cl!BN$6:BN$1005))</f>
        <v>0</v>
      </c>
      <c r="AT14" s="87">
        <f>IF(ISERR(SUMIF(Cad_cl!$I$6:$I$1005,$C14,Cad_cl!BO$6:BO$1005)),"",SUMIF(Cad_cl!$I$6:$I$1005,$C14,Cad_cl!BO$6:BO$1005))</f>
        <v>0</v>
      </c>
      <c r="AU14" s="87">
        <f>IF(ISERR(SUMIF(Cad_cl!$I$6:$I$1005,$C14,Cad_cl!BP$6:BP$1005)),"",SUMIF(Cad_cl!$I$6:$I$1005,$C14,Cad_cl!BP$6:BP$1005))</f>
        <v>0</v>
      </c>
    </row>
    <row r="15" spans="3:62" ht="30" customHeight="1">
      <c r="C15" s="97" t="s">
        <v>66</v>
      </c>
      <c r="G15" s="87">
        <f t="shared" si="1"/>
        <v>0</v>
      </c>
      <c r="H15" s="87">
        <f t="shared" si="2"/>
        <v>0</v>
      </c>
      <c r="I15" s="87">
        <f t="shared" si="3"/>
        <v>0</v>
      </c>
      <c r="J15" s="87">
        <f t="shared" si="4"/>
        <v>0</v>
      </c>
      <c r="K15" s="87">
        <f t="shared" si="5"/>
        <v>0</v>
      </c>
      <c r="L15" s="87">
        <f t="shared" si="6"/>
        <v>0</v>
      </c>
      <c r="M15" s="87">
        <f t="shared" si="7"/>
        <v>0</v>
      </c>
      <c r="N15" s="87">
        <f t="shared" si="8"/>
        <v>0</v>
      </c>
      <c r="O15" s="87">
        <f t="shared" si="9"/>
        <v>0</v>
      </c>
      <c r="P15" s="87">
        <f t="shared" si="10"/>
        <v>0</v>
      </c>
      <c r="Q15" s="87">
        <f t="shared" si="11"/>
        <v>0</v>
      </c>
      <c r="R15" s="87">
        <f t="shared" si="12"/>
        <v>0</v>
      </c>
      <c r="S15" s="87">
        <f t="shared" si="13"/>
        <v>0</v>
      </c>
      <c r="U15" s="87">
        <f>IF(ISERR(SUMIF(Cad_cl!$I$6:$I$1005,$C15,Cad_cl!AP$6:AP$1005)),"",SUMIF(Cad_cl!$I$6:$I$1005,$C15,Cad_cl!AP$6:AP$1005))</f>
        <v>0</v>
      </c>
      <c r="V15" s="87">
        <f>IF(ISERR(SUMIF(Cad_cl!$I$6:$I$1005,$C15,Cad_cl!AQ$6:AQ$1005)),"",SUMIF(Cad_cl!$I$6:$I$1005,$C15,Cad_cl!AQ$6:AQ$1005))</f>
        <v>0</v>
      </c>
      <c r="W15" s="87">
        <f>IF(ISERR(SUMIF(Cad_cl!$I$6:$I$1005,$C15,Cad_cl!AR$6:AR$1005)),"",SUMIF(Cad_cl!$I$6:$I$1005,$C15,Cad_cl!AR$6:AR$1005))</f>
        <v>0</v>
      </c>
      <c r="X15" s="87">
        <f>IF(ISERR(SUMIF(Cad_cl!$I$6:$I$1005,$C15,Cad_cl!AS$6:AS$1005)),"",SUMIF(Cad_cl!$I$6:$I$1005,$C15,Cad_cl!AS$6:AS$1005))</f>
        <v>0</v>
      </c>
      <c r="Y15" s="87">
        <f>IF(ISERR(SUMIF(Cad_cl!$I$6:$I$1005,$C15,Cad_cl!AT$6:AT$1005)),"",SUMIF(Cad_cl!$I$6:$I$1005,$C15,Cad_cl!AT$6:AT$1005))</f>
        <v>0</v>
      </c>
      <c r="Z15" s="87">
        <f>IF(ISERR(SUMIF(Cad_cl!$I$6:$I$1005,$C15,Cad_cl!AU$6:AU$1005)),"",SUMIF(Cad_cl!$I$6:$I$1005,$C15,Cad_cl!AU$6:AU$1005))</f>
        <v>0</v>
      </c>
      <c r="AA15" s="87">
        <f>IF(ISERR(SUMIF(Cad_cl!$I$6:$I$1005,$C15,Cad_cl!AV$6:AV$1005)),"",SUMIF(Cad_cl!$I$6:$I$1005,$C15,Cad_cl!AV$6:AV$1005))</f>
        <v>0</v>
      </c>
      <c r="AB15" s="87">
        <f>IF(ISERR(SUMIF(Cad_cl!$I$6:$I$1005,$C15,Cad_cl!AW$6:AW$1005)),"",SUMIF(Cad_cl!$I$6:$I$1005,$C15,Cad_cl!AW$6:AW$1005))</f>
        <v>0</v>
      </c>
      <c r="AC15" s="87">
        <f>IF(ISERR(SUMIF(Cad_cl!$I$6:$I$1005,$C15,Cad_cl!AX$6:AX$1005)),"",SUMIF(Cad_cl!$I$6:$I$1005,$C15,Cad_cl!AX$6:AX$1005))</f>
        <v>0</v>
      </c>
      <c r="AD15" s="87">
        <f>IF(ISERR(SUMIF(Cad_cl!$I$6:$I$1005,$C15,Cad_cl!AY$6:AY$1005)),"",SUMIF(Cad_cl!$I$6:$I$1005,$C15,Cad_cl!AY$6:AY$1005))</f>
        <v>0</v>
      </c>
      <c r="AE15" s="87">
        <f>IF(ISERR(SUMIF(Cad_cl!$I$6:$I$1005,$C15,Cad_cl!AZ$6:AZ$1005)),"",SUMIF(Cad_cl!$I$6:$I$1005,$C15,Cad_cl!AZ$6:AZ$1005))</f>
        <v>0</v>
      </c>
      <c r="AF15" s="87">
        <f>IF(ISERR(SUMIF(Cad_cl!$I$6:$I$1005,$C15,Cad_cl!BA$6:BA$1005)),"",SUMIF(Cad_cl!$I$6:$I$1005,$C15,Cad_cl!BA$6:BA$1005))</f>
        <v>0</v>
      </c>
      <c r="AG15" s="87">
        <f>IF(ISERR(SUMIF(Cad_cl!$I$6:$I$1005,$C15,Cad_cl!BB$6:BB$1005)),"",SUMIF(Cad_cl!$I$6:$I$1005,$C15,Cad_cl!BB$6:BB$1005))</f>
        <v>0</v>
      </c>
      <c r="AI15" s="87">
        <f>IF(ISERR(SUMIF(Cad_cl!$I$6:$I$1005,$C15,Cad_cl!BD$6:BD$1005)),"",SUMIF(Cad_cl!$I$6:$I$1005,$C15,Cad_cl!BD$6:BD$1005))</f>
        <v>0</v>
      </c>
      <c r="AJ15" s="87">
        <f>IF(ISERR(SUMIF(Cad_cl!$I$6:$I$1005,$C15,Cad_cl!BE$6:BE$1005)),"",SUMIF(Cad_cl!$I$6:$I$1005,$C15,Cad_cl!BE$6:BE$1005))</f>
        <v>0</v>
      </c>
      <c r="AK15" s="87">
        <f>IF(ISERR(SUMIF(Cad_cl!$I$6:$I$1005,$C15,Cad_cl!BF$6:BF$1005)),"",SUMIF(Cad_cl!$I$6:$I$1005,$C15,Cad_cl!BF$6:BF$1005))</f>
        <v>0</v>
      </c>
      <c r="AL15" s="87">
        <f>IF(ISERR(SUMIF(Cad_cl!$I$6:$I$1005,$C15,Cad_cl!BG$6:BG$1005)),"",SUMIF(Cad_cl!$I$6:$I$1005,$C15,Cad_cl!BG$6:BG$1005))</f>
        <v>0</v>
      </c>
      <c r="AM15" s="87">
        <f>IF(ISERR(SUMIF(Cad_cl!$I$6:$I$1005,$C15,Cad_cl!BH$6:BH$1005)),"",SUMIF(Cad_cl!$I$6:$I$1005,$C15,Cad_cl!BH$6:BH$1005))</f>
        <v>0</v>
      </c>
      <c r="AN15" s="87">
        <f>IF(ISERR(SUMIF(Cad_cl!$I$6:$I$1005,$C15,Cad_cl!BI$6:BI$1005)),"",SUMIF(Cad_cl!$I$6:$I$1005,$C15,Cad_cl!BI$6:BI$1005))</f>
        <v>0</v>
      </c>
      <c r="AO15" s="87">
        <f>IF(ISERR(SUMIF(Cad_cl!$I$6:$I$1005,$C15,Cad_cl!BJ$6:BJ$1005)),"",SUMIF(Cad_cl!$I$6:$I$1005,$C15,Cad_cl!BJ$6:BJ$1005))</f>
        <v>0</v>
      </c>
      <c r="AP15" s="87">
        <f>IF(ISERR(SUMIF(Cad_cl!$I$6:$I$1005,$C15,Cad_cl!BK$6:BK$1005)),"",SUMIF(Cad_cl!$I$6:$I$1005,$C15,Cad_cl!BK$6:BK$1005))</f>
        <v>0</v>
      </c>
      <c r="AQ15" s="87">
        <f>IF(ISERR(SUMIF(Cad_cl!$I$6:$I$1005,$C15,Cad_cl!BL$6:BL$1005)),"",SUMIF(Cad_cl!$I$6:$I$1005,$C15,Cad_cl!BL$6:BL$1005))</f>
        <v>0</v>
      </c>
      <c r="AR15" s="87">
        <f>IF(ISERR(SUMIF(Cad_cl!$I$6:$I$1005,$C15,Cad_cl!BM$6:BM$1005)),"",SUMIF(Cad_cl!$I$6:$I$1005,$C15,Cad_cl!BM$6:BM$1005))</f>
        <v>0</v>
      </c>
      <c r="AS15" s="87">
        <f>IF(ISERR(SUMIF(Cad_cl!$I$6:$I$1005,$C15,Cad_cl!BN$6:BN$1005)),"",SUMIF(Cad_cl!$I$6:$I$1005,$C15,Cad_cl!BN$6:BN$1005))</f>
        <v>0</v>
      </c>
      <c r="AT15" s="87">
        <f>IF(ISERR(SUMIF(Cad_cl!$I$6:$I$1005,$C15,Cad_cl!BO$6:BO$1005)),"",SUMIF(Cad_cl!$I$6:$I$1005,$C15,Cad_cl!BO$6:BO$1005))</f>
        <v>0</v>
      </c>
      <c r="AU15" s="87">
        <f>IF(ISERR(SUMIF(Cad_cl!$I$6:$I$1005,$C15,Cad_cl!BP$6:BP$1005)),"",SUMIF(Cad_cl!$I$6:$I$1005,$C15,Cad_cl!BP$6:BP$1005))</f>
        <v>0</v>
      </c>
    </row>
    <row r="16" spans="3:62" ht="30" customHeight="1">
      <c r="C16" s="97" t="s">
        <v>67</v>
      </c>
      <c r="G16" s="87">
        <f t="shared" si="1"/>
        <v>0</v>
      </c>
      <c r="H16" s="87">
        <f t="shared" si="2"/>
        <v>0</v>
      </c>
      <c r="I16" s="87">
        <f t="shared" si="3"/>
        <v>0</v>
      </c>
      <c r="J16" s="87">
        <f t="shared" si="4"/>
        <v>0</v>
      </c>
      <c r="K16" s="87">
        <f t="shared" si="5"/>
        <v>0</v>
      </c>
      <c r="L16" s="87">
        <f t="shared" si="6"/>
        <v>0</v>
      </c>
      <c r="M16" s="87">
        <f t="shared" si="7"/>
        <v>0</v>
      </c>
      <c r="N16" s="87">
        <f t="shared" si="8"/>
        <v>0</v>
      </c>
      <c r="O16" s="87">
        <f t="shared" si="9"/>
        <v>0</v>
      </c>
      <c r="P16" s="87">
        <f t="shared" si="10"/>
        <v>0</v>
      </c>
      <c r="Q16" s="87">
        <f t="shared" si="11"/>
        <v>0</v>
      </c>
      <c r="R16" s="87">
        <f t="shared" si="12"/>
        <v>0</v>
      </c>
      <c r="S16" s="87">
        <f t="shared" si="13"/>
        <v>0</v>
      </c>
      <c r="U16" s="87">
        <f>IF(ISERR(SUMIF(Cad_cl!$I$6:$I$1005,$C16,Cad_cl!AP$6:AP$1005)),"",SUMIF(Cad_cl!$I$6:$I$1005,$C16,Cad_cl!AP$6:AP$1005))</f>
        <v>0</v>
      </c>
      <c r="V16" s="87">
        <f>IF(ISERR(SUMIF(Cad_cl!$I$6:$I$1005,$C16,Cad_cl!AQ$6:AQ$1005)),"",SUMIF(Cad_cl!$I$6:$I$1005,$C16,Cad_cl!AQ$6:AQ$1005))</f>
        <v>0</v>
      </c>
      <c r="W16" s="87">
        <f>IF(ISERR(SUMIF(Cad_cl!$I$6:$I$1005,$C16,Cad_cl!AR$6:AR$1005)),"",SUMIF(Cad_cl!$I$6:$I$1005,$C16,Cad_cl!AR$6:AR$1005))</f>
        <v>0</v>
      </c>
      <c r="X16" s="87">
        <f>IF(ISERR(SUMIF(Cad_cl!$I$6:$I$1005,$C16,Cad_cl!AS$6:AS$1005)),"",SUMIF(Cad_cl!$I$6:$I$1005,$C16,Cad_cl!AS$6:AS$1005))</f>
        <v>0</v>
      </c>
      <c r="Y16" s="87">
        <f>IF(ISERR(SUMIF(Cad_cl!$I$6:$I$1005,$C16,Cad_cl!AT$6:AT$1005)),"",SUMIF(Cad_cl!$I$6:$I$1005,$C16,Cad_cl!AT$6:AT$1005))</f>
        <v>0</v>
      </c>
      <c r="Z16" s="87">
        <f>IF(ISERR(SUMIF(Cad_cl!$I$6:$I$1005,$C16,Cad_cl!AU$6:AU$1005)),"",SUMIF(Cad_cl!$I$6:$I$1005,$C16,Cad_cl!AU$6:AU$1005))</f>
        <v>0</v>
      </c>
      <c r="AA16" s="87">
        <f>IF(ISERR(SUMIF(Cad_cl!$I$6:$I$1005,$C16,Cad_cl!AV$6:AV$1005)),"",SUMIF(Cad_cl!$I$6:$I$1005,$C16,Cad_cl!AV$6:AV$1005))</f>
        <v>0</v>
      </c>
      <c r="AB16" s="87">
        <f>IF(ISERR(SUMIF(Cad_cl!$I$6:$I$1005,$C16,Cad_cl!AW$6:AW$1005)),"",SUMIF(Cad_cl!$I$6:$I$1005,$C16,Cad_cl!AW$6:AW$1005))</f>
        <v>0</v>
      </c>
      <c r="AC16" s="87">
        <f>IF(ISERR(SUMIF(Cad_cl!$I$6:$I$1005,$C16,Cad_cl!AX$6:AX$1005)),"",SUMIF(Cad_cl!$I$6:$I$1005,$C16,Cad_cl!AX$6:AX$1005))</f>
        <v>0</v>
      </c>
      <c r="AD16" s="87">
        <f>IF(ISERR(SUMIF(Cad_cl!$I$6:$I$1005,$C16,Cad_cl!AY$6:AY$1005)),"",SUMIF(Cad_cl!$I$6:$I$1005,$C16,Cad_cl!AY$6:AY$1005))</f>
        <v>0</v>
      </c>
      <c r="AE16" s="87">
        <f>IF(ISERR(SUMIF(Cad_cl!$I$6:$I$1005,$C16,Cad_cl!AZ$6:AZ$1005)),"",SUMIF(Cad_cl!$I$6:$I$1005,$C16,Cad_cl!AZ$6:AZ$1005))</f>
        <v>0</v>
      </c>
      <c r="AF16" s="87">
        <f>IF(ISERR(SUMIF(Cad_cl!$I$6:$I$1005,$C16,Cad_cl!BA$6:BA$1005)),"",SUMIF(Cad_cl!$I$6:$I$1005,$C16,Cad_cl!BA$6:BA$1005))</f>
        <v>0</v>
      </c>
      <c r="AG16" s="87">
        <f>IF(ISERR(SUMIF(Cad_cl!$I$6:$I$1005,$C16,Cad_cl!BB$6:BB$1005)),"",SUMIF(Cad_cl!$I$6:$I$1005,$C16,Cad_cl!BB$6:BB$1005))</f>
        <v>0</v>
      </c>
      <c r="AI16" s="87">
        <f>IF(ISERR(SUMIF(Cad_cl!$I$6:$I$1005,$C16,Cad_cl!BD$6:BD$1005)),"",SUMIF(Cad_cl!$I$6:$I$1005,$C16,Cad_cl!BD$6:BD$1005))</f>
        <v>0</v>
      </c>
      <c r="AJ16" s="87">
        <f>IF(ISERR(SUMIF(Cad_cl!$I$6:$I$1005,$C16,Cad_cl!BE$6:BE$1005)),"",SUMIF(Cad_cl!$I$6:$I$1005,$C16,Cad_cl!BE$6:BE$1005))</f>
        <v>0</v>
      </c>
      <c r="AK16" s="87">
        <f>IF(ISERR(SUMIF(Cad_cl!$I$6:$I$1005,$C16,Cad_cl!BF$6:BF$1005)),"",SUMIF(Cad_cl!$I$6:$I$1005,$C16,Cad_cl!BF$6:BF$1005))</f>
        <v>0</v>
      </c>
      <c r="AL16" s="87">
        <f>IF(ISERR(SUMIF(Cad_cl!$I$6:$I$1005,$C16,Cad_cl!BG$6:BG$1005)),"",SUMIF(Cad_cl!$I$6:$I$1005,$C16,Cad_cl!BG$6:BG$1005))</f>
        <v>0</v>
      </c>
      <c r="AM16" s="87">
        <f>IF(ISERR(SUMIF(Cad_cl!$I$6:$I$1005,$C16,Cad_cl!BH$6:BH$1005)),"",SUMIF(Cad_cl!$I$6:$I$1005,$C16,Cad_cl!BH$6:BH$1005))</f>
        <v>0</v>
      </c>
      <c r="AN16" s="87">
        <f>IF(ISERR(SUMIF(Cad_cl!$I$6:$I$1005,$C16,Cad_cl!BI$6:BI$1005)),"",SUMIF(Cad_cl!$I$6:$I$1005,$C16,Cad_cl!BI$6:BI$1005))</f>
        <v>0</v>
      </c>
      <c r="AO16" s="87">
        <f>IF(ISERR(SUMIF(Cad_cl!$I$6:$I$1005,$C16,Cad_cl!BJ$6:BJ$1005)),"",SUMIF(Cad_cl!$I$6:$I$1005,$C16,Cad_cl!BJ$6:BJ$1005))</f>
        <v>0</v>
      </c>
      <c r="AP16" s="87">
        <f>IF(ISERR(SUMIF(Cad_cl!$I$6:$I$1005,$C16,Cad_cl!BK$6:BK$1005)),"",SUMIF(Cad_cl!$I$6:$I$1005,$C16,Cad_cl!BK$6:BK$1005))</f>
        <v>0</v>
      </c>
      <c r="AQ16" s="87">
        <f>IF(ISERR(SUMIF(Cad_cl!$I$6:$I$1005,$C16,Cad_cl!BL$6:BL$1005)),"",SUMIF(Cad_cl!$I$6:$I$1005,$C16,Cad_cl!BL$6:BL$1005))</f>
        <v>0</v>
      </c>
      <c r="AR16" s="87">
        <f>IF(ISERR(SUMIF(Cad_cl!$I$6:$I$1005,$C16,Cad_cl!BM$6:BM$1005)),"",SUMIF(Cad_cl!$I$6:$I$1005,$C16,Cad_cl!BM$6:BM$1005))</f>
        <v>0</v>
      </c>
      <c r="AS16" s="87">
        <f>IF(ISERR(SUMIF(Cad_cl!$I$6:$I$1005,$C16,Cad_cl!BN$6:BN$1005)),"",SUMIF(Cad_cl!$I$6:$I$1005,$C16,Cad_cl!BN$6:BN$1005))</f>
        <v>0</v>
      </c>
      <c r="AT16" s="87">
        <f>IF(ISERR(SUMIF(Cad_cl!$I$6:$I$1005,$C16,Cad_cl!BO$6:BO$1005)),"",SUMIF(Cad_cl!$I$6:$I$1005,$C16,Cad_cl!BO$6:BO$1005))</f>
        <v>0</v>
      </c>
      <c r="AU16" s="87">
        <f>IF(ISERR(SUMIF(Cad_cl!$I$6:$I$1005,$C16,Cad_cl!BP$6:BP$1005)),"",SUMIF(Cad_cl!$I$6:$I$1005,$C16,Cad_cl!BP$6:BP$1005))</f>
        <v>0</v>
      </c>
    </row>
    <row r="17" spans="3:47" ht="30" customHeight="1">
      <c r="C17" s="97" t="s">
        <v>68</v>
      </c>
      <c r="G17" s="87">
        <f t="shared" si="1"/>
        <v>0</v>
      </c>
      <c r="H17" s="87">
        <f t="shared" si="2"/>
        <v>0</v>
      </c>
      <c r="I17" s="87">
        <f t="shared" si="3"/>
        <v>0</v>
      </c>
      <c r="J17" s="87">
        <f t="shared" si="4"/>
        <v>0</v>
      </c>
      <c r="K17" s="87">
        <f t="shared" si="5"/>
        <v>0</v>
      </c>
      <c r="L17" s="87">
        <f t="shared" si="6"/>
        <v>0</v>
      </c>
      <c r="M17" s="87">
        <f t="shared" si="7"/>
        <v>0</v>
      </c>
      <c r="N17" s="87">
        <f t="shared" si="8"/>
        <v>0</v>
      </c>
      <c r="O17" s="87">
        <f t="shared" si="9"/>
        <v>0</v>
      </c>
      <c r="P17" s="87">
        <f t="shared" si="10"/>
        <v>0</v>
      </c>
      <c r="Q17" s="87">
        <f t="shared" si="11"/>
        <v>0</v>
      </c>
      <c r="R17" s="87">
        <f t="shared" si="12"/>
        <v>0</v>
      </c>
      <c r="S17" s="87">
        <f t="shared" si="13"/>
        <v>0</v>
      </c>
      <c r="U17" s="87">
        <f>IF(ISERR(SUMIF(Cad_cl!$I$6:$I$1005,$C17,Cad_cl!AP$6:AP$1005)),"",SUMIF(Cad_cl!$I$6:$I$1005,$C17,Cad_cl!AP$6:AP$1005))</f>
        <v>0</v>
      </c>
      <c r="V17" s="87">
        <f>IF(ISERR(SUMIF(Cad_cl!$I$6:$I$1005,$C17,Cad_cl!AQ$6:AQ$1005)),"",SUMIF(Cad_cl!$I$6:$I$1005,$C17,Cad_cl!AQ$6:AQ$1005))</f>
        <v>0</v>
      </c>
      <c r="W17" s="87">
        <f>IF(ISERR(SUMIF(Cad_cl!$I$6:$I$1005,$C17,Cad_cl!AR$6:AR$1005)),"",SUMIF(Cad_cl!$I$6:$I$1005,$C17,Cad_cl!AR$6:AR$1005))</f>
        <v>0</v>
      </c>
      <c r="X17" s="87">
        <f>IF(ISERR(SUMIF(Cad_cl!$I$6:$I$1005,$C17,Cad_cl!AS$6:AS$1005)),"",SUMIF(Cad_cl!$I$6:$I$1005,$C17,Cad_cl!AS$6:AS$1005))</f>
        <v>0</v>
      </c>
      <c r="Y17" s="87">
        <f>IF(ISERR(SUMIF(Cad_cl!$I$6:$I$1005,$C17,Cad_cl!AT$6:AT$1005)),"",SUMIF(Cad_cl!$I$6:$I$1005,$C17,Cad_cl!AT$6:AT$1005))</f>
        <v>0</v>
      </c>
      <c r="Z17" s="87">
        <f>IF(ISERR(SUMIF(Cad_cl!$I$6:$I$1005,$C17,Cad_cl!AU$6:AU$1005)),"",SUMIF(Cad_cl!$I$6:$I$1005,$C17,Cad_cl!AU$6:AU$1005))</f>
        <v>0</v>
      </c>
      <c r="AA17" s="87">
        <f>IF(ISERR(SUMIF(Cad_cl!$I$6:$I$1005,$C17,Cad_cl!AV$6:AV$1005)),"",SUMIF(Cad_cl!$I$6:$I$1005,$C17,Cad_cl!AV$6:AV$1005))</f>
        <v>0</v>
      </c>
      <c r="AB17" s="87">
        <f>IF(ISERR(SUMIF(Cad_cl!$I$6:$I$1005,$C17,Cad_cl!AW$6:AW$1005)),"",SUMIF(Cad_cl!$I$6:$I$1005,$C17,Cad_cl!AW$6:AW$1005))</f>
        <v>0</v>
      </c>
      <c r="AC17" s="87">
        <f>IF(ISERR(SUMIF(Cad_cl!$I$6:$I$1005,$C17,Cad_cl!AX$6:AX$1005)),"",SUMIF(Cad_cl!$I$6:$I$1005,$C17,Cad_cl!AX$6:AX$1005))</f>
        <v>0</v>
      </c>
      <c r="AD17" s="87">
        <f>IF(ISERR(SUMIF(Cad_cl!$I$6:$I$1005,$C17,Cad_cl!AY$6:AY$1005)),"",SUMIF(Cad_cl!$I$6:$I$1005,$C17,Cad_cl!AY$6:AY$1005))</f>
        <v>0</v>
      </c>
      <c r="AE17" s="87">
        <f>IF(ISERR(SUMIF(Cad_cl!$I$6:$I$1005,$C17,Cad_cl!AZ$6:AZ$1005)),"",SUMIF(Cad_cl!$I$6:$I$1005,$C17,Cad_cl!AZ$6:AZ$1005))</f>
        <v>0</v>
      </c>
      <c r="AF17" s="87">
        <f>IF(ISERR(SUMIF(Cad_cl!$I$6:$I$1005,$C17,Cad_cl!BA$6:BA$1005)),"",SUMIF(Cad_cl!$I$6:$I$1005,$C17,Cad_cl!BA$6:BA$1005))</f>
        <v>0</v>
      </c>
      <c r="AG17" s="87">
        <f>IF(ISERR(SUMIF(Cad_cl!$I$6:$I$1005,$C17,Cad_cl!BB$6:BB$1005)),"",SUMIF(Cad_cl!$I$6:$I$1005,$C17,Cad_cl!BB$6:BB$1005))</f>
        <v>0</v>
      </c>
      <c r="AI17" s="87">
        <f>IF(ISERR(SUMIF(Cad_cl!$I$6:$I$1005,$C17,Cad_cl!BD$6:BD$1005)),"",SUMIF(Cad_cl!$I$6:$I$1005,$C17,Cad_cl!BD$6:BD$1005))</f>
        <v>0</v>
      </c>
      <c r="AJ17" s="87">
        <f>IF(ISERR(SUMIF(Cad_cl!$I$6:$I$1005,$C17,Cad_cl!BE$6:BE$1005)),"",SUMIF(Cad_cl!$I$6:$I$1005,$C17,Cad_cl!BE$6:BE$1005))</f>
        <v>0</v>
      </c>
      <c r="AK17" s="87">
        <f>IF(ISERR(SUMIF(Cad_cl!$I$6:$I$1005,$C17,Cad_cl!BF$6:BF$1005)),"",SUMIF(Cad_cl!$I$6:$I$1005,$C17,Cad_cl!BF$6:BF$1005))</f>
        <v>0</v>
      </c>
      <c r="AL17" s="87">
        <f>IF(ISERR(SUMIF(Cad_cl!$I$6:$I$1005,$C17,Cad_cl!BG$6:BG$1005)),"",SUMIF(Cad_cl!$I$6:$I$1005,$C17,Cad_cl!BG$6:BG$1005))</f>
        <v>0</v>
      </c>
      <c r="AM17" s="87">
        <f>IF(ISERR(SUMIF(Cad_cl!$I$6:$I$1005,$C17,Cad_cl!BH$6:BH$1005)),"",SUMIF(Cad_cl!$I$6:$I$1005,$C17,Cad_cl!BH$6:BH$1005))</f>
        <v>0</v>
      </c>
      <c r="AN17" s="87">
        <f>IF(ISERR(SUMIF(Cad_cl!$I$6:$I$1005,$C17,Cad_cl!BI$6:BI$1005)),"",SUMIF(Cad_cl!$I$6:$I$1005,$C17,Cad_cl!BI$6:BI$1005))</f>
        <v>0</v>
      </c>
      <c r="AO17" s="87">
        <f>IF(ISERR(SUMIF(Cad_cl!$I$6:$I$1005,$C17,Cad_cl!BJ$6:BJ$1005)),"",SUMIF(Cad_cl!$I$6:$I$1005,$C17,Cad_cl!BJ$6:BJ$1005))</f>
        <v>0</v>
      </c>
      <c r="AP17" s="87">
        <f>IF(ISERR(SUMIF(Cad_cl!$I$6:$I$1005,$C17,Cad_cl!BK$6:BK$1005)),"",SUMIF(Cad_cl!$I$6:$I$1005,$C17,Cad_cl!BK$6:BK$1005))</f>
        <v>0</v>
      </c>
      <c r="AQ17" s="87">
        <f>IF(ISERR(SUMIF(Cad_cl!$I$6:$I$1005,$C17,Cad_cl!BL$6:BL$1005)),"",SUMIF(Cad_cl!$I$6:$I$1005,$C17,Cad_cl!BL$6:BL$1005))</f>
        <v>0</v>
      </c>
      <c r="AR17" s="87">
        <f>IF(ISERR(SUMIF(Cad_cl!$I$6:$I$1005,$C17,Cad_cl!BM$6:BM$1005)),"",SUMIF(Cad_cl!$I$6:$I$1005,$C17,Cad_cl!BM$6:BM$1005))</f>
        <v>0</v>
      </c>
      <c r="AS17" s="87">
        <f>IF(ISERR(SUMIF(Cad_cl!$I$6:$I$1005,$C17,Cad_cl!BN$6:BN$1005)),"",SUMIF(Cad_cl!$I$6:$I$1005,$C17,Cad_cl!BN$6:BN$1005))</f>
        <v>0</v>
      </c>
      <c r="AT17" s="87">
        <f>IF(ISERR(SUMIF(Cad_cl!$I$6:$I$1005,$C17,Cad_cl!BO$6:BO$1005)),"",SUMIF(Cad_cl!$I$6:$I$1005,$C17,Cad_cl!BO$6:BO$1005))</f>
        <v>0</v>
      </c>
      <c r="AU17" s="87">
        <f>IF(ISERR(SUMIF(Cad_cl!$I$6:$I$1005,$C17,Cad_cl!BP$6:BP$1005)),"",SUMIF(Cad_cl!$I$6:$I$1005,$C17,Cad_cl!BP$6:BP$1005))</f>
        <v>0</v>
      </c>
    </row>
    <row r="18" spans="3:47" ht="30" customHeight="1">
      <c r="C18" s="97" t="s">
        <v>69</v>
      </c>
      <c r="G18" s="87">
        <f t="shared" si="1"/>
        <v>0</v>
      </c>
      <c r="H18" s="87">
        <f t="shared" si="2"/>
        <v>0</v>
      </c>
      <c r="I18" s="87">
        <f t="shared" si="3"/>
        <v>0</v>
      </c>
      <c r="J18" s="87">
        <f t="shared" si="4"/>
        <v>0</v>
      </c>
      <c r="K18" s="87">
        <f t="shared" si="5"/>
        <v>0</v>
      </c>
      <c r="L18" s="87">
        <f t="shared" si="6"/>
        <v>0</v>
      </c>
      <c r="M18" s="87">
        <f t="shared" si="7"/>
        <v>0</v>
      </c>
      <c r="N18" s="87">
        <f t="shared" si="8"/>
        <v>0</v>
      </c>
      <c r="O18" s="87">
        <f t="shared" si="9"/>
        <v>0</v>
      </c>
      <c r="P18" s="87">
        <f t="shared" si="10"/>
        <v>0</v>
      </c>
      <c r="Q18" s="87">
        <f t="shared" si="11"/>
        <v>0</v>
      </c>
      <c r="R18" s="87">
        <f t="shared" si="12"/>
        <v>0</v>
      </c>
      <c r="S18" s="87">
        <f t="shared" si="13"/>
        <v>0</v>
      </c>
      <c r="U18" s="87">
        <f>IF(ISERR(SUMIF(Cad_cl!$I$6:$I$1005,$C18,Cad_cl!AP$6:AP$1005)),"",SUMIF(Cad_cl!$I$6:$I$1005,$C18,Cad_cl!AP$6:AP$1005))</f>
        <v>0</v>
      </c>
      <c r="V18" s="87">
        <f>IF(ISERR(SUMIF(Cad_cl!$I$6:$I$1005,$C18,Cad_cl!AQ$6:AQ$1005)),"",SUMIF(Cad_cl!$I$6:$I$1005,$C18,Cad_cl!AQ$6:AQ$1005))</f>
        <v>0</v>
      </c>
      <c r="W18" s="87">
        <f>IF(ISERR(SUMIF(Cad_cl!$I$6:$I$1005,$C18,Cad_cl!AR$6:AR$1005)),"",SUMIF(Cad_cl!$I$6:$I$1005,$C18,Cad_cl!AR$6:AR$1005))</f>
        <v>0</v>
      </c>
      <c r="X18" s="87">
        <f>IF(ISERR(SUMIF(Cad_cl!$I$6:$I$1005,$C18,Cad_cl!AS$6:AS$1005)),"",SUMIF(Cad_cl!$I$6:$I$1005,$C18,Cad_cl!AS$6:AS$1005))</f>
        <v>0</v>
      </c>
      <c r="Y18" s="87">
        <f>IF(ISERR(SUMIF(Cad_cl!$I$6:$I$1005,$C18,Cad_cl!AT$6:AT$1005)),"",SUMIF(Cad_cl!$I$6:$I$1005,$C18,Cad_cl!AT$6:AT$1005))</f>
        <v>0</v>
      </c>
      <c r="Z18" s="87">
        <f>IF(ISERR(SUMIF(Cad_cl!$I$6:$I$1005,$C18,Cad_cl!AU$6:AU$1005)),"",SUMIF(Cad_cl!$I$6:$I$1005,$C18,Cad_cl!AU$6:AU$1005))</f>
        <v>0</v>
      </c>
      <c r="AA18" s="87">
        <f>IF(ISERR(SUMIF(Cad_cl!$I$6:$I$1005,$C18,Cad_cl!AV$6:AV$1005)),"",SUMIF(Cad_cl!$I$6:$I$1005,$C18,Cad_cl!AV$6:AV$1005))</f>
        <v>0</v>
      </c>
      <c r="AB18" s="87">
        <f>IF(ISERR(SUMIF(Cad_cl!$I$6:$I$1005,$C18,Cad_cl!AW$6:AW$1005)),"",SUMIF(Cad_cl!$I$6:$I$1005,$C18,Cad_cl!AW$6:AW$1005))</f>
        <v>0</v>
      </c>
      <c r="AC18" s="87">
        <f>IF(ISERR(SUMIF(Cad_cl!$I$6:$I$1005,$C18,Cad_cl!AX$6:AX$1005)),"",SUMIF(Cad_cl!$I$6:$I$1005,$C18,Cad_cl!AX$6:AX$1005))</f>
        <v>0</v>
      </c>
      <c r="AD18" s="87">
        <f>IF(ISERR(SUMIF(Cad_cl!$I$6:$I$1005,$C18,Cad_cl!AY$6:AY$1005)),"",SUMIF(Cad_cl!$I$6:$I$1005,$C18,Cad_cl!AY$6:AY$1005))</f>
        <v>0</v>
      </c>
      <c r="AE18" s="87">
        <f>IF(ISERR(SUMIF(Cad_cl!$I$6:$I$1005,$C18,Cad_cl!AZ$6:AZ$1005)),"",SUMIF(Cad_cl!$I$6:$I$1005,$C18,Cad_cl!AZ$6:AZ$1005))</f>
        <v>0</v>
      </c>
      <c r="AF18" s="87">
        <f>IF(ISERR(SUMIF(Cad_cl!$I$6:$I$1005,$C18,Cad_cl!BA$6:BA$1005)),"",SUMIF(Cad_cl!$I$6:$I$1005,$C18,Cad_cl!BA$6:BA$1005))</f>
        <v>0</v>
      </c>
      <c r="AG18" s="87">
        <f>IF(ISERR(SUMIF(Cad_cl!$I$6:$I$1005,$C18,Cad_cl!BB$6:BB$1005)),"",SUMIF(Cad_cl!$I$6:$I$1005,$C18,Cad_cl!BB$6:BB$1005))</f>
        <v>0</v>
      </c>
      <c r="AI18" s="87">
        <f>IF(ISERR(SUMIF(Cad_cl!$I$6:$I$1005,$C18,Cad_cl!BD$6:BD$1005)),"",SUMIF(Cad_cl!$I$6:$I$1005,$C18,Cad_cl!BD$6:BD$1005))</f>
        <v>0</v>
      </c>
      <c r="AJ18" s="87">
        <f>IF(ISERR(SUMIF(Cad_cl!$I$6:$I$1005,$C18,Cad_cl!BE$6:BE$1005)),"",SUMIF(Cad_cl!$I$6:$I$1005,$C18,Cad_cl!BE$6:BE$1005))</f>
        <v>0</v>
      </c>
      <c r="AK18" s="87">
        <f>IF(ISERR(SUMIF(Cad_cl!$I$6:$I$1005,$C18,Cad_cl!BF$6:BF$1005)),"",SUMIF(Cad_cl!$I$6:$I$1005,$C18,Cad_cl!BF$6:BF$1005))</f>
        <v>0</v>
      </c>
      <c r="AL18" s="87">
        <f>IF(ISERR(SUMIF(Cad_cl!$I$6:$I$1005,$C18,Cad_cl!BG$6:BG$1005)),"",SUMIF(Cad_cl!$I$6:$I$1005,$C18,Cad_cl!BG$6:BG$1005))</f>
        <v>0</v>
      </c>
      <c r="AM18" s="87">
        <f>IF(ISERR(SUMIF(Cad_cl!$I$6:$I$1005,$C18,Cad_cl!BH$6:BH$1005)),"",SUMIF(Cad_cl!$I$6:$I$1005,$C18,Cad_cl!BH$6:BH$1005))</f>
        <v>0</v>
      </c>
      <c r="AN18" s="87">
        <f>IF(ISERR(SUMIF(Cad_cl!$I$6:$I$1005,$C18,Cad_cl!BI$6:BI$1005)),"",SUMIF(Cad_cl!$I$6:$I$1005,$C18,Cad_cl!BI$6:BI$1005))</f>
        <v>0</v>
      </c>
      <c r="AO18" s="87">
        <f>IF(ISERR(SUMIF(Cad_cl!$I$6:$I$1005,$C18,Cad_cl!BJ$6:BJ$1005)),"",SUMIF(Cad_cl!$I$6:$I$1005,$C18,Cad_cl!BJ$6:BJ$1005))</f>
        <v>0</v>
      </c>
      <c r="AP18" s="87">
        <f>IF(ISERR(SUMIF(Cad_cl!$I$6:$I$1005,$C18,Cad_cl!BK$6:BK$1005)),"",SUMIF(Cad_cl!$I$6:$I$1005,$C18,Cad_cl!BK$6:BK$1005))</f>
        <v>0</v>
      </c>
      <c r="AQ18" s="87">
        <f>IF(ISERR(SUMIF(Cad_cl!$I$6:$I$1005,$C18,Cad_cl!BL$6:BL$1005)),"",SUMIF(Cad_cl!$I$6:$I$1005,$C18,Cad_cl!BL$6:BL$1005))</f>
        <v>0</v>
      </c>
      <c r="AR18" s="87">
        <f>IF(ISERR(SUMIF(Cad_cl!$I$6:$I$1005,$C18,Cad_cl!BM$6:BM$1005)),"",SUMIF(Cad_cl!$I$6:$I$1005,$C18,Cad_cl!BM$6:BM$1005))</f>
        <v>0</v>
      </c>
      <c r="AS18" s="87">
        <f>IF(ISERR(SUMIF(Cad_cl!$I$6:$I$1005,$C18,Cad_cl!BN$6:BN$1005)),"",SUMIF(Cad_cl!$I$6:$I$1005,$C18,Cad_cl!BN$6:BN$1005))</f>
        <v>0</v>
      </c>
      <c r="AT18" s="87">
        <f>IF(ISERR(SUMIF(Cad_cl!$I$6:$I$1005,$C18,Cad_cl!BO$6:BO$1005)),"",SUMIF(Cad_cl!$I$6:$I$1005,$C18,Cad_cl!BO$6:BO$1005))</f>
        <v>0</v>
      </c>
      <c r="AU18" s="87">
        <f>IF(ISERR(SUMIF(Cad_cl!$I$6:$I$1005,$C18,Cad_cl!BP$6:BP$1005)),"",SUMIF(Cad_cl!$I$6:$I$1005,$C18,Cad_cl!BP$6:BP$1005))</f>
        <v>0</v>
      </c>
    </row>
    <row r="19" spans="3:47" ht="30" customHeight="1">
      <c r="C19" s="97" t="s">
        <v>70</v>
      </c>
      <c r="G19" s="87">
        <f t="shared" si="1"/>
        <v>0</v>
      </c>
      <c r="H19" s="87">
        <f t="shared" si="2"/>
        <v>0</v>
      </c>
      <c r="I19" s="87">
        <f t="shared" si="3"/>
        <v>0</v>
      </c>
      <c r="J19" s="87">
        <f t="shared" si="4"/>
        <v>0</v>
      </c>
      <c r="K19" s="87">
        <f t="shared" si="5"/>
        <v>0</v>
      </c>
      <c r="L19" s="87">
        <f t="shared" si="6"/>
        <v>0</v>
      </c>
      <c r="M19" s="87">
        <f t="shared" si="7"/>
        <v>0</v>
      </c>
      <c r="N19" s="87">
        <f t="shared" si="8"/>
        <v>0</v>
      </c>
      <c r="O19" s="87">
        <f t="shared" si="9"/>
        <v>0</v>
      </c>
      <c r="P19" s="87">
        <f t="shared" si="10"/>
        <v>0</v>
      </c>
      <c r="Q19" s="87">
        <f t="shared" si="11"/>
        <v>0</v>
      </c>
      <c r="R19" s="87">
        <f t="shared" si="12"/>
        <v>0</v>
      </c>
      <c r="S19" s="87">
        <f t="shared" si="13"/>
        <v>0</v>
      </c>
      <c r="U19" s="87">
        <f>IF(ISERR(SUMIF(Cad_cl!$I$6:$I$1005,$C19,Cad_cl!AP$6:AP$1005)),"",SUMIF(Cad_cl!$I$6:$I$1005,$C19,Cad_cl!AP$6:AP$1005))</f>
        <v>0</v>
      </c>
      <c r="V19" s="87">
        <f>IF(ISERR(SUMIF(Cad_cl!$I$6:$I$1005,$C19,Cad_cl!AQ$6:AQ$1005)),"",SUMIF(Cad_cl!$I$6:$I$1005,$C19,Cad_cl!AQ$6:AQ$1005))</f>
        <v>0</v>
      </c>
      <c r="W19" s="87">
        <f>IF(ISERR(SUMIF(Cad_cl!$I$6:$I$1005,$C19,Cad_cl!AR$6:AR$1005)),"",SUMIF(Cad_cl!$I$6:$I$1005,$C19,Cad_cl!AR$6:AR$1005))</f>
        <v>0</v>
      </c>
      <c r="X19" s="87">
        <f>IF(ISERR(SUMIF(Cad_cl!$I$6:$I$1005,$C19,Cad_cl!AS$6:AS$1005)),"",SUMIF(Cad_cl!$I$6:$I$1005,$C19,Cad_cl!AS$6:AS$1005))</f>
        <v>0</v>
      </c>
      <c r="Y19" s="87">
        <f>IF(ISERR(SUMIF(Cad_cl!$I$6:$I$1005,$C19,Cad_cl!AT$6:AT$1005)),"",SUMIF(Cad_cl!$I$6:$I$1005,$C19,Cad_cl!AT$6:AT$1005))</f>
        <v>0</v>
      </c>
      <c r="Z19" s="87">
        <f>IF(ISERR(SUMIF(Cad_cl!$I$6:$I$1005,$C19,Cad_cl!AU$6:AU$1005)),"",SUMIF(Cad_cl!$I$6:$I$1005,$C19,Cad_cl!AU$6:AU$1005))</f>
        <v>0</v>
      </c>
      <c r="AA19" s="87">
        <f>IF(ISERR(SUMIF(Cad_cl!$I$6:$I$1005,$C19,Cad_cl!AV$6:AV$1005)),"",SUMIF(Cad_cl!$I$6:$I$1005,$C19,Cad_cl!AV$6:AV$1005))</f>
        <v>0</v>
      </c>
      <c r="AB19" s="87">
        <f>IF(ISERR(SUMIF(Cad_cl!$I$6:$I$1005,$C19,Cad_cl!AW$6:AW$1005)),"",SUMIF(Cad_cl!$I$6:$I$1005,$C19,Cad_cl!AW$6:AW$1005))</f>
        <v>0</v>
      </c>
      <c r="AC19" s="87">
        <f>IF(ISERR(SUMIF(Cad_cl!$I$6:$I$1005,$C19,Cad_cl!AX$6:AX$1005)),"",SUMIF(Cad_cl!$I$6:$I$1005,$C19,Cad_cl!AX$6:AX$1005))</f>
        <v>0</v>
      </c>
      <c r="AD19" s="87">
        <f>IF(ISERR(SUMIF(Cad_cl!$I$6:$I$1005,$C19,Cad_cl!AY$6:AY$1005)),"",SUMIF(Cad_cl!$I$6:$I$1005,$C19,Cad_cl!AY$6:AY$1005))</f>
        <v>0</v>
      </c>
      <c r="AE19" s="87">
        <f>IF(ISERR(SUMIF(Cad_cl!$I$6:$I$1005,$C19,Cad_cl!AZ$6:AZ$1005)),"",SUMIF(Cad_cl!$I$6:$I$1005,$C19,Cad_cl!AZ$6:AZ$1005))</f>
        <v>0</v>
      </c>
      <c r="AF19" s="87">
        <f>IF(ISERR(SUMIF(Cad_cl!$I$6:$I$1005,$C19,Cad_cl!BA$6:BA$1005)),"",SUMIF(Cad_cl!$I$6:$I$1005,$C19,Cad_cl!BA$6:BA$1005))</f>
        <v>0</v>
      </c>
      <c r="AG19" s="87">
        <f>IF(ISERR(SUMIF(Cad_cl!$I$6:$I$1005,$C19,Cad_cl!BB$6:BB$1005)),"",SUMIF(Cad_cl!$I$6:$I$1005,$C19,Cad_cl!BB$6:BB$1005))</f>
        <v>0</v>
      </c>
      <c r="AI19" s="87">
        <f>IF(ISERR(SUMIF(Cad_cl!$I$6:$I$1005,$C19,Cad_cl!BD$6:BD$1005)),"",SUMIF(Cad_cl!$I$6:$I$1005,$C19,Cad_cl!BD$6:BD$1005))</f>
        <v>0</v>
      </c>
      <c r="AJ19" s="87">
        <f>IF(ISERR(SUMIF(Cad_cl!$I$6:$I$1005,$C19,Cad_cl!BE$6:BE$1005)),"",SUMIF(Cad_cl!$I$6:$I$1005,$C19,Cad_cl!BE$6:BE$1005))</f>
        <v>0</v>
      </c>
      <c r="AK19" s="87">
        <f>IF(ISERR(SUMIF(Cad_cl!$I$6:$I$1005,$C19,Cad_cl!BF$6:BF$1005)),"",SUMIF(Cad_cl!$I$6:$I$1005,$C19,Cad_cl!BF$6:BF$1005))</f>
        <v>0</v>
      </c>
      <c r="AL19" s="87">
        <f>IF(ISERR(SUMIF(Cad_cl!$I$6:$I$1005,$C19,Cad_cl!BG$6:BG$1005)),"",SUMIF(Cad_cl!$I$6:$I$1005,$C19,Cad_cl!BG$6:BG$1005))</f>
        <v>0</v>
      </c>
      <c r="AM19" s="87">
        <f>IF(ISERR(SUMIF(Cad_cl!$I$6:$I$1005,$C19,Cad_cl!BH$6:BH$1005)),"",SUMIF(Cad_cl!$I$6:$I$1005,$C19,Cad_cl!BH$6:BH$1005))</f>
        <v>0</v>
      </c>
      <c r="AN19" s="87">
        <f>IF(ISERR(SUMIF(Cad_cl!$I$6:$I$1005,$C19,Cad_cl!BI$6:BI$1005)),"",SUMIF(Cad_cl!$I$6:$I$1005,$C19,Cad_cl!BI$6:BI$1005))</f>
        <v>0</v>
      </c>
      <c r="AO19" s="87">
        <f>IF(ISERR(SUMIF(Cad_cl!$I$6:$I$1005,$C19,Cad_cl!BJ$6:BJ$1005)),"",SUMIF(Cad_cl!$I$6:$I$1005,$C19,Cad_cl!BJ$6:BJ$1005))</f>
        <v>0</v>
      </c>
      <c r="AP19" s="87">
        <f>IF(ISERR(SUMIF(Cad_cl!$I$6:$I$1005,$C19,Cad_cl!BK$6:BK$1005)),"",SUMIF(Cad_cl!$I$6:$I$1005,$C19,Cad_cl!BK$6:BK$1005))</f>
        <v>0</v>
      </c>
      <c r="AQ19" s="87">
        <f>IF(ISERR(SUMIF(Cad_cl!$I$6:$I$1005,$C19,Cad_cl!BL$6:BL$1005)),"",SUMIF(Cad_cl!$I$6:$I$1005,$C19,Cad_cl!BL$6:BL$1005))</f>
        <v>0</v>
      </c>
      <c r="AR19" s="87">
        <f>IF(ISERR(SUMIF(Cad_cl!$I$6:$I$1005,$C19,Cad_cl!BM$6:BM$1005)),"",SUMIF(Cad_cl!$I$6:$I$1005,$C19,Cad_cl!BM$6:BM$1005))</f>
        <v>0</v>
      </c>
      <c r="AS19" s="87">
        <f>IF(ISERR(SUMIF(Cad_cl!$I$6:$I$1005,$C19,Cad_cl!BN$6:BN$1005)),"",SUMIF(Cad_cl!$I$6:$I$1005,$C19,Cad_cl!BN$6:BN$1005))</f>
        <v>0</v>
      </c>
      <c r="AT19" s="87">
        <f>IF(ISERR(SUMIF(Cad_cl!$I$6:$I$1005,$C19,Cad_cl!BO$6:BO$1005)),"",SUMIF(Cad_cl!$I$6:$I$1005,$C19,Cad_cl!BO$6:BO$1005))</f>
        <v>0</v>
      </c>
      <c r="AU19" s="87">
        <f>IF(ISERR(SUMIF(Cad_cl!$I$6:$I$1005,$C19,Cad_cl!BP$6:BP$1005)),"",SUMIF(Cad_cl!$I$6:$I$1005,$C19,Cad_cl!BP$6:BP$1005))</f>
        <v>0</v>
      </c>
    </row>
    <row r="20" spans="3:47" ht="30" customHeight="1">
      <c r="C20" s="97" t="s">
        <v>71</v>
      </c>
      <c r="G20" s="87">
        <f t="shared" si="1"/>
        <v>0</v>
      </c>
      <c r="H20" s="87">
        <f t="shared" si="2"/>
        <v>0</v>
      </c>
      <c r="I20" s="87">
        <f t="shared" si="3"/>
        <v>0</v>
      </c>
      <c r="J20" s="87">
        <f t="shared" si="4"/>
        <v>0</v>
      </c>
      <c r="K20" s="87">
        <f t="shared" si="5"/>
        <v>0</v>
      </c>
      <c r="L20" s="87">
        <f t="shared" si="6"/>
        <v>0</v>
      </c>
      <c r="M20" s="87">
        <f t="shared" si="7"/>
        <v>0</v>
      </c>
      <c r="N20" s="87">
        <f t="shared" si="8"/>
        <v>0</v>
      </c>
      <c r="O20" s="87">
        <f t="shared" si="9"/>
        <v>0</v>
      </c>
      <c r="P20" s="87">
        <f t="shared" si="10"/>
        <v>0</v>
      </c>
      <c r="Q20" s="87">
        <f t="shared" si="11"/>
        <v>0</v>
      </c>
      <c r="R20" s="87">
        <f t="shared" si="12"/>
        <v>0</v>
      </c>
      <c r="S20" s="87">
        <f t="shared" si="13"/>
        <v>0</v>
      </c>
      <c r="U20" s="87">
        <f>IF(ISERR(SUMIF(Cad_cl!$I$6:$I$1005,$C20,Cad_cl!AP$6:AP$1005)),"",SUMIF(Cad_cl!$I$6:$I$1005,$C20,Cad_cl!AP$6:AP$1005))</f>
        <v>0</v>
      </c>
      <c r="V20" s="87">
        <f>IF(ISERR(SUMIF(Cad_cl!$I$6:$I$1005,$C20,Cad_cl!AQ$6:AQ$1005)),"",SUMIF(Cad_cl!$I$6:$I$1005,$C20,Cad_cl!AQ$6:AQ$1005))</f>
        <v>0</v>
      </c>
      <c r="W20" s="87">
        <f>IF(ISERR(SUMIF(Cad_cl!$I$6:$I$1005,$C20,Cad_cl!AR$6:AR$1005)),"",SUMIF(Cad_cl!$I$6:$I$1005,$C20,Cad_cl!AR$6:AR$1005))</f>
        <v>0</v>
      </c>
      <c r="X20" s="87">
        <f>IF(ISERR(SUMIF(Cad_cl!$I$6:$I$1005,$C20,Cad_cl!AS$6:AS$1005)),"",SUMIF(Cad_cl!$I$6:$I$1005,$C20,Cad_cl!AS$6:AS$1005))</f>
        <v>0</v>
      </c>
      <c r="Y20" s="87">
        <f>IF(ISERR(SUMIF(Cad_cl!$I$6:$I$1005,$C20,Cad_cl!AT$6:AT$1005)),"",SUMIF(Cad_cl!$I$6:$I$1005,$C20,Cad_cl!AT$6:AT$1005))</f>
        <v>0</v>
      </c>
      <c r="Z20" s="87">
        <f>IF(ISERR(SUMIF(Cad_cl!$I$6:$I$1005,$C20,Cad_cl!AU$6:AU$1005)),"",SUMIF(Cad_cl!$I$6:$I$1005,$C20,Cad_cl!AU$6:AU$1005))</f>
        <v>0</v>
      </c>
      <c r="AA20" s="87">
        <f>IF(ISERR(SUMIF(Cad_cl!$I$6:$I$1005,$C20,Cad_cl!AV$6:AV$1005)),"",SUMIF(Cad_cl!$I$6:$I$1005,$C20,Cad_cl!AV$6:AV$1005))</f>
        <v>0</v>
      </c>
      <c r="AB20" s="87">
        <f>IF(ISERR(SUMIF(Cad_cl!$I$6:$I$1005,$C20,Cad_cl!AW$6:AW$1005)),"",SUMIF(Cad_cl!$I$6:$I$1005,$C20,Cad_cl!AW$6:AW$1005))</f>
        <v>0</v>
      </c>
      <c r="AC20" s="87">
        <f>IF(ISERR(SUMIF(Cad_cl!$I$6:$I$1005,$C20,Cad_cl!AX$6:AX$1005)),"",SUMIF(Cad_cl!$I$6:$I$1005,$C20,Cad_cl!AX$6:AX$1005))</f>
        <v>0</v>
      </c>
      <c r="AD20" s="87">
        <f>IF(ISERR(SUMIF(Cad_cl!$I$6:$I$1005,$C20,Cad_cl!AY$6:AY$1005)),"",SUMIF(Cad_cl!$I$6:$I$1005,$C20,Cad_cl!AY$6:AY$1005))</f>
        <v>0</v>
      </c>
      <c r="AE20" s="87">
        <f>IF(ISERR(SUMIF(Cad_cl!$I$6:$I$1005,$C20,Cad_cl!AZ$6:AZ$1005)),"",SUMIF(Cad_cl!$I$6:$I$1005,$C20,Cad_cl!AZ$6:AZ$1005))</f>
        <v>0</v>
      </c>
      <c r="AF20" s="87">
        <f>IF(ISERR(SUMIF(Cad_cl!$I$6:$I$1005,$C20,Cad_cl!BA$6:BA$1005)),"",SUMIF(Cad_cl!$I$6:$I$1005,$C20,Cad_cl!BA$6:BA$1005))</f>
        <v>0</v>
      </c>
      <c r="AG20" s="87">
        <f>IF(ISERR(SUMIF(Cad_cl!$I$6:$I$1005,$C20,Cad_cl!BB$6:BB$1005)),"",SUMIF(Cad_cl!$I$6:$I$1005,$C20,Cad_cl!BB$6:BB$1005))</f>
        <v>0</v>
      </c>
      <c r="AI20" s="87">
        <f>IF(ISERR(SUMIF(Cad_cl!$I$6:$I$1005,$C20,Cad_cl!BD$6:BD$1005)),"",SUMIF(Cad_cl!$I$6:$I$1005,$C20,Cad_cl!BD$6:BD$1005))</f>
        <v>0</v>
      </c>
      <c r="AJ20" s="87">
        <f>IF(ISERR(SUMIF(Cad_cl!$I$6:$I$1005,$C20,Cad_cl!BE$6:BE$1005)),"",SUMIF(Cad_cl!$I$6:$I$1005,$C20,Cad_cl!BE$6:BE$1005))</f>
        <v>0</v>
      </c>
      <c r="AK20" s="87">
        <f>IF(ISERR(SUMIF(Cad_cl!$I$6:$I$1005,$C20,Cad_cl!BF$6:BF$1005)),"",SUMIF(Cad_cl!$I$6:$I$1005,$C20,Cad_cl!BF$6:BF$1005))</f>
        <v>0</v>
      </c>
      <c r="AL20" s="87">
        <f>IF(ISERR(SUMIF(Cad_cl!$I$6:$I$1005,$C20,Cad_cl!BG$6:BG$1005)),"",SUMIF(Cad_cl!$I$6:$I$1005,$C20,Cad_cl!BG$6:BG$1005))</f>
        <v>0</v>
      </c>
      <c r="AM20" s="87">
        <f>IF(ISERR(SUMIF(Cad_cl!$I$6:$I$1005,$C20,Cad_cl!BH$6:BH$1005)),"",SUMIF(Cad_cl!$I$6:$I$1005,$C20,Cad_cl!BH$6:BH$1005))</f>
        <v>0</v>
      </c>
      <c r="AN20" s="87">
        <f>IF(ISERR(SUMIF(Cad_cl!$I$6:$I$1005,$C20,Cad_cl!BI$6:BI$1005)),"",SUMIF(Cad_cl!$I$6:$I$1005,$C20,Cad_cl!BI$6:BI$1005))</f>
        <v>0</v>
      </c>
      <c r="AO20" s="87">
        <f>IF(ISERR(SUMIF(Cad_cl!$I$6:$I$1005,$C20,Cad_cl!BJ$6:BJ$1005)),"",SUMIF(Cad_cl!$I$6:$I$1005,$C20,Cad_cl!BJ$6:BJ$1005))</f>
        <v>0</v>
      </c>
      <c r="AP20" s="87">
        <f>IF(ISERR(SUMIF(Cad_cl!$I$6:$I$1005,$C20,Cad_cl!BK$6:BK$1005)),"",SUMIF(Cad_cl!$I$6:$I$1005,$C20,Cad_cl!BK$6:BK$1005))</f>
        <v>0</v>
      </c>
      <c r="AQ20" s="87">
        <f>IF(ISERR(SUMIF(Cad_cl!$I$6:$I$1005,$C20,Cad_cl!BL$6:BL$1005)),"",SUMIF(Cad_cl!$I$6:$I$1005,$C20,Cad_cl!BL$6:BL$1005))</f>
        <v>0</v>
      </c>
      <c r="AR20" s="87">
        <f>IF(ISERR(SUMIF(Cad_cl!$I$6:$I$1005,$C20,Cad_cl!BM$6:BM$1005)),"",SUMIF(Cad_cl!$I$6:$I$1005,$C20,Cad_cl!BM$6:BM$1005))</f>
        <v>0</v>
      </c>
      <c r="AS20" s="87">
        <f>IF(ISERR(SUMIF(Cad_cl!$I$6:$I$1005,$C20,Cad_cl!BN$6:BN$1005)),"",SUMIF(Cad_cl!$I$6:$I$1005,$C20,Cad_cl!BN$6:BN$1005))</f>
        <v>0</v>
      </c>
      <c r="AT20" s="87">
        <f>IF(ISERR(SUMIF(Cad_cl!$I$6:$I$1005,$C20,Cad_cl!BO$6:BO$1005)),"",SUMIF(Cad_cl!$I$6:$I$1005,$C20,Cad_cl!BO$6:BO$1005))</f>
        <v>0</v>
      </c>
      <c r="AU20" s="87">
        <f>IF(ISERR(SUMIF(Cad_cl!$I$6:$I$1005,$C20,Cad_cl!BP$6:BP$1005)),"",SUMIF(Cad_cl!$I$6:$I$1005,$C20,Cad_cl!BP$6:BP$1005))</f>
        <v>0</v>
      </c>
    </row>
    <row r="21" spans="3:47" ht="30" customHeight="1">
      <c r="C21" s="97" t="s">
        <v>72</v>
      </c>
      <c r="G21" s="87">
        <f t="shared" si="1"/>
        <v>0</v>
      </c>
      <c r="H21" s="87">
        <f t="shared" si="2"/>
        <v>0</v>
      </c>
      <c r="I21" s="87">
        <f t="shared" si="3"/>
        <v>0</v>
      </c>
      <c r="J21" s="87">
        <f t="shared" si="4"/>
        <v>0</v>
      </c>
      <c r="K21" s="87">
        <f t="shared" si="5"/>
        <v>0</v>
      </c>
      <c r="L21" s="87">
        <f t="shared" si="6"/>
        <v>0</v>
      </c>
      <c r="M21" s="87">
        <f t="shared" si="7"/>
        <v>0</v>
      </c>
      <c r="N21" s="87">
        <f t="shared" si="8"/>
        <v>0</v>
      </c>
      <c r="O21" s="87">
        <f t="shared" si="9"/>
        <v>0</v>
      </c>
      <c r="P21" s="87">
        <f t="shared" si="10"/>
        <v>0</v>
      </c>
      <c r="Q21" s="87">
        <f t="shared" si="11"/>
        <v>0</v>
      </c>
      <c r="R21" s="87">
        <f t="shared" si="12"/>
        <v>0</v>
      </c>
      <c r="S21" s="87">
        <f t="shared" si="13"/>
        <v>0</v>
      </c>
      <c r="U21" s="87">
        <f>IF(ISERR(SUMIF(Cad_cl!$I$6:$I$1005,$C21,Cad_cl!AP$6:AP$1005)),"",SUMIF(Cad_cl!$I$6:$I$1005,$C21,Cad_cl!AP$6:AP$1005))</f>
        <v>0</v>
      </c>
      <c r="V21" s="87">
        <f>IF(ISERR(SUMIF(Cad_cl!$I$6:$I$1005,$C21,Cad_cl!AQ$6:AQ$1005)),"",SUMIF(Cad_cl!$I$6:$I$1005,$C21,Cad_cl!AQ$6:AQ$1005))</f>
        <v>0</v>
      </c>
      <c r="W21" s="87">
        <f>IF(ISERR(SUMIF(Cad_cl!$I$6:$I$1005,$C21,Cad_cl!AR$6:AR$1005)),"",SUMIF(Cad_cl!$I$6:$I$1005,$C21,Cad_cl!AR$6:AR$1005))</f>
        <v>0</v>
      </c>
      <c r="X21" s="87">
        <f>IF(ISERR(SUMIF(Cad_cl!$I$6:$I$1005,$C21,Cad_cl!AS$6:AS$1005)),"",SUMIF(Cad_cl!$I$6:$I$1005,$C21,Cad_cl!AS$6:AS$1005))</f>
        <v>0</v>
      </c>
      <c r="Y21" s="87">
        <f>IF(ISERR(SUMIF(Cad_cl!$I$6:$I$1005,$C21,Cad_cl!AT$6:AT$1005)),"",SUMIF(Cad_cl!$I$6:$I$1005,$C21,Cad_cl!AT$6:AT$1005))</f>
        <v>0</v>
      </c>
      <c r="Z21" s="87">
        <f>IF(ISERR(SUMIF(Cad_cl!$I$6:$I$1005,$C21,Cad_cl!AU$6:AU$1005)),"",SUMIF(Cad_cl!$I$6:$I$1005,$C21,Cad_cl!AU$6:AU$1005))</f>
        <v>0</v>
      </c>
      <c r="AA21" s="87">
        <f>IF(ISERR(SUMIF(Cad_cl!$I$6:$I$1005,$C21,Cad_cl!AV$6:AV$1005)),"",SUMIF(Cad_cl!$I$6:$I$1005,$C21,Cad_cl!AV$6:AV$1005))</f>
        <v>0</v>
      </c>
      <c r="AB21" s="87">
        <f>IF(ISERR(SUMIF(Cad_cl!$I$6:$I$1005,$C21,Cad_cl!AW$6:AW$1005)),"",SUMIF(Cad_cl!$I$6:$I$1005,$C21,Cad_cl!AW$6:AW$1005))</f>
        <v>0</v>
      </c>
      <c r="AC21" s="87">
        <f>IF(ISERR(SUMIF(Cad_cl!$I$6:$I$1005,$C21,Cad_cl!AX$6:AX$1005)),"",SUMIF(Cad_cl!$I$6:$I$1005,$C21,Cad_cl!AX$6:AX$1005))</f>
        <v>0</v>
      </c>
      <c r="AD21" s="87">
        <f>IF(ISERR(SUMIF(Cad_cl!$I$6:$I$1005,$C21,Cad_cl!AY$6:AY$1005)),"",SUMIF(Cad_cl!$I$6:$I$1005,$C21,Cad_cl!AY$6:AY$1005))</f>
        <v>0</v>
      </c>
      <c r="AE21" s="87">
        <f>IF(ISERR(SUMIF(Cad_cl!$I$6:$I$1005,$C21,Cad_cl!AZ$6:AZ$1005)),"",SUMIF(Cad_cl!$I$6:$I$1005,$C21,Cad_cl!AZ$6:AZ$1005))</f>
        <v>0</v>
      </c>
      <c r="AF21" s="87">
        <f>IF(ISERR(SUMIF(Cad_cl!$I$6:$I$1005,$C21,Cad_cl!BA$6:BA$1005)),"",SUMIF(Cad_cl!$I$6:$I$1005,$C21,Cad_cl!BA$6:BA$1005))</f>
        <v>0</v>
      </c>
      <c r="AG21" s="87">
        <f>IF(ISERR(SUMIF(Cad_cl!$I$6:$I$1005,$C21,Cad_cl!BB$6:BB$1005)),"",SUMIF(Cad_cl!$I$6:$I$1005,$C21,Cad_cl!BB$6:BB$1005))</f>
        <v>0</v>
      </c>
      <c r="AI21" s="87">
        <f>IF(ISERR(SUMIF(Cad_cl!$I$6:$I$1005,$C21,Cad_cl!BD$6:BD$1005)),"",SUMIF(Cad_cl!$I$6:$I$1005,$C21,Cad_cl!BD$6:BD$1005))</f>
        <v>0</v>
      </c>
      <c r="AJ21" s="87">
        <f>IF(ISERR(SUMIF(Cad_cl!$I$6:$I$1005,$C21,Cad_cl!BE$6:BE$1005)),"",SUMIF(Cad_cl!$I$6:$I$1005,$C21,Cad_cl!BE$6:BE$1005))</f>
        <v>0</v>
      </c>
      <c r="AK21" s="87">
        <f>IF(ISERR(SUMIF(Cad_cl!$I$6:$I$1005,$C21,Cad_cl!BF$6:BF$1005)),"",SUMIF(Cad_cl!$I$6:$I$1005,$C21,Cad_cl!BF$6:BF$1005))</f>
        <v>0</v>
      </c>
      <c r="AL21" s="87">
        <f>IF(ISERR(SUMIF(Cad_cl!$I$6:$I$1005,$C21,Cad_cl!BG$6:BG$1005)),"",SUMIF(Cad_cl!$I$6:$I$1005,$C21,Cad_cl!BG$6:BG$1005))</f>
        <v>0</v>
      </c>
      <c r="AM21" s="87">
        <f>IF(ISERR(SUMIF(Cad_cl!$I$6:$I$1005,$C21,Cad_cl!BH$6:BH$1005)),"",SUMIF(Cad_cl!$I$6:$I$1005,$C21,Cad_cl!BH$6:BH$1005))</f>
        <v>0</v>
      </c>
      <c r="AN21" s="87">
        <f>IF(ISERR(SUMIF(Cad_cl!$I$6:$I$1005,$C21,Cad_cl!BI$6:BI$1005)),"",SUMIF(Cad_cl!$I$6:$I$1005,$C21,Cad_cl!BI$6:BI$1005))</f>
        <v>0</v>
      </c>
      <c r="AO21" s="87">
        <f>IF(ISERR(SUMIF(Cad_cl!$I$6:$I$1005,$C21,Cad_cl!BJ$6:BJ$1005)),"",SUMIF(Cad_cl!$I$6:$I$1005,$C21,Cad_cl!BJ$6:BJ$1005))</f>
        <v>0</v>
      </c>
      <c r="AP21" s="87">
        <f>IF(ISERR(SUMIF(Cad_cl!$I$6:$I$1005,$C21,Cad_cl!BK$6:BK$1005)),"",SUMIF(Cad_cl!$I$6:$I$1005,$C21,Cad_cl!BK$6:BK$1005))</f>
        <v>0</v>
      </c>
      <c r="AQ21" s="87">
        <f>IF(ISERR(SUMIF(Cad_cl!$I$6:$I$1005,$C21,Cad_cl!BL$6:BL$1005)),"",SUMIF(Cad_cl!$I$6:$I$1005,$C21,Cad_cl!BL$6:BL$1005))</f>
        <v>0</v>
      </c>
      <c r="AR21" s="87">
        <f>IF(ISERR(SUMIF(Cad_cl!$I$6:$I$1005,$C21,Cad_cl!BM$6:BM$1005)),"",SUMIF(Cad_cl!$I$6:$I$1005,$C21,Cad_cl!BM$6:BM$1005))</f>
        <v>0</v>
      </c>
      <c r="AS21" s="87">
        <f>IF(ISERR(SUMIF(Cad_cl!$I$6:$I$1005,$C21,Cad_cl!BN$6:BN$1005)),"",SUMIF(Cad_cl!$I$6:$I$1005,$C21,Cad_cl!BN$6:BN$1005))</f>
        <v>0</v>
      </c>
      <c r="AT21" s="87">
        <f>IF(ISERR(SUMIF(Cad_cl!$I$6:$I$1005,$C21,Cad_cl!BO$6:BO$1005)),"",SUMIF(Cad_cl!$I$6:$I$1005,$C21,Cad_cl!BO$6:BO$1005))</f>
        <v>0</v>
      </c>
      <c r="AU21" s="87">
        <f>IF(ISERR(SUMIF(Cad_cl!$I$6:$I$1005,$C21,Cad_cl!BP$6:BP$1005)),"",SUMIF(Cad_cl!$I$6:$I$1005,$C21,Cad_cl!BP$6:BP$1005))</f>
        <v>0</v>
      </c>
    </row>
    <row r="22" spans="3:47" ht="30" customHeight="1">
      <c r="C22" s="97" t="s">
        <v>73</v>
      </c>
      <c r="G22" s="87">
        <f t="shared" si="1"/>
        <v>0</v>
      </c>
      <c r="H22" s="87">
        <f t="shared" si="2"/>
        <v>30000</v>
      </c>
      <c r="I22" s="87">
        <f t="shared" si="3"/>
        <v>0</v>
      </c>
      <c r="J22" s="87">
        <f t="shared" si="4"/>
        <v>0</v>
      </c>
      <c r="K22" s="87">
        <f t="shared" si="5"/>
        <v>2300</v>
      </c>
      <c r="L22" s="87">
        <f t="shared" si="6"/>
        <v>0</v>
      </c>
      <c r="M22" s="87">
        <f t="shared" si="7"/>
        <v>0</v>
      </c>
      <c r="N22" s="87">
        <f t="shared" si="8"/>
        <v>0</v>
      </c>
      <c r="O22" s="87">
        <f t="shared" si="9"/>
        <v>0</v>
      </c>
      <c r="P22" s="87">
        <f t="shared" si="10"/>
        <v>0</v>
      </c>
      <c r="Q22" s="87">
        <f t="shared" si="11"/>
        <v>0</v>
      </c>
      <c r="R22" s="87">
        <f t="shared" si="12"/>
        <v>0</v>
      </c>
      <c r="S22" s="87">
        <f t="shared" si="13"/>
        <v>32300</v>
      </c>
      <c r="U22" s="87">
        <f>IF(ISERR(SUMIF(Cad_cl!$I$6:$I$1005,$C22,Cad_cl!AP$6:AP$1005)),"",SUMIF(Cad_cl!$I$6:$I$1005,$C22,Cad_cl!AP$6:AP$1005))</f>
        <v>0</v>
      </c>
      <c r="V22" s="87">
        <f>IF(ISERR(SUMIF(Cad_cl!$I$6:$I$1005,$C22,Cad_cl!AQ$6:AQ$1005)),"",SUMIF(Cad_cl!$I$6:$I$1005,$C22,Cad_cl!AQ$6:AQ$1005))</f>
        <v>0</v>
      </c>
      <c r="W22" s="87">
        <f>IF(ISERR(SUMIF(Cad_cl!$I$6:$I$1005,$C22,Cad_cl!AR$6:AR$1005)),"",SUMIF(Cad_cl!$I$6:$I$1005,$C22,Cad_cl!AR$6:AR$1005))</f>
        <v>0</v>
      </c>
      <c r="X22" s="87">
        <f>IF(ISERR(SUMIF(Cad_cl!$I$6:$I$1005,$C22,Cad_cl!AS$6:AS$1005)),"",SUMIF(Cad_cl!$I$6:$I$1005,$C22,Cad_cl!AS$6:AS$1005))</f>
        <v>0</v>
      </c>
      <c r="Y22" s="87">
        <f>IF(ISERR(SUMIF(Cad_cl!$I$6:$I$1005,$C22,Cad_cl!AT$6:AT$1005)),"",SUMIF(Cad_cl!$I$6:$I$1005,$C22,Cad_cl!AT$6:AT$1005))</f>
        <v>2300</v>
      </c>
      <c r="Z22" s="87">
        <f>IF(ISERR(SUMIF(Cad_cl!$I$6:$I$1005,$C22,Cad_cl!AU$6:AU$1005)),"",SUMIF(Cad_cl!$I$6:$I$1005,$C22,Cad_cl!AU$6:AU$1005))</f>
        <v>0</v>
      </c>
      <c r="AA22" s="87">
        <f>IF(ISERR(SUMIF(Cad_cl!$I$6:$I$1005,$C22,Cad_cl!AV$6:AV$1005)),"",SUMIF(Cad_cl!$I$6:$I$1005,$C22,Cad_cl!AV$6:AV$1005))</f>
        <v>0</v>
      </c>
      <c r="AB22" s="87">
        <f>IF(ISERR(SUMIF(Cad_cl!$I$6:$I$1005,$C22,Cad_cl!AW$6:AW$1005)),"",SUMIF(Cad_cl!$I$6:$I$1005,$C22,Cad_cl!AW$6:AW$1005))</f>
        <v>0</v>
      </c>
      <c r="AC22" s="87">
        <f>IF(ISERR(SUMIF(Cad_cl!$I$6:$I$1005,$C22,Cad_cl!AX$6:AX$1005)),"",SUMIF(Cad_cl!$I$6:$I$1005,$C22,Cad_cl!AX$6:AX$1005))</f>
        <v>0</v>
      </c>
      <c r="AD22" s="87">
        <f>IF(ISERR(SUMIF(Cad_cl!$I$6:$I$1005,$C22,Cad_cl!AY$6:AY$1005)),"",SUMIF(Cad_cl!$I$6:$I$1005,$C22,Cad_cl!AY$6:AY$1005))</f>
        <v>0</v>
      </c>
      <c r="AE22" s="87">
        <f>IF(ISERR(SUMIF(Cad_cl!$I$6:$I$1005,$C22,Cad_cl!AZ$6:AZ$1005)),"",SUMIF(Cad_cl!$I$6:$I$1005,$C22,Cad_cl!AZ$6:AZ$1005))</f>
        <v>0</v>
      </c>
      <c r="AF22" s="87">
        <f>IF(ISERR(SUMIF(Cad_cl!$I$6:$I$1005,$C22,Cad_cl!BA$6:BA$1005)),"",SUMIF(Cad_cl!$I$6:$I$1005,$C22,Cad_cl!BA$6:BA$1005))</f>
        <v>0</v>
      </c>
      <c r="AG22" s="87">
        <f>IF(ISERR(SUMIF(Cad_cl!$I$6:$I$1005,$C22,Cad_cl!BB$6:BB$1005)),"",SUMIF(Cad_cl!$I$6:$I$1005,$C22,Cad_cl!BB$6:BB$1005))</f>
        <v>2300</v>
      </c>
      <c r="AI22" s="87">
        <f>IF(ISERR(SUMIF(Cad_cl!$I$6:$I$1005,$C22,Cad_cl!BD$6:BD$1005)),"",SUMIF(Cad_cl!$I$6:$I$1005,$C22,Cad_cl!BD$6:BD$1005))</f>
        <v>0</v>
      </c>
      <c r="AJ22" s="87">
        <f>IF(ISERR(SUMIF(Cad_cl!$I$6:$I$1005,$C22,Cad_cl!BE$6:BE$1005)),"",SUMIF(Cad_cl!$I$6:$I$1005,$C22,Cad_cl!BE$6:BE$1005))</f>
        <v>30000</v>
      </c>
      <c r="AK22" s="87">
        <f>IF(ISERR(SUMIF(Cad_cl!$I$6:$I$1005,$C22,Cad_cl!BF$6:BF$1005)),"",SUMIF(Cad_cl!$I$6:$I$1005,$C22,Cad_cl!BF$6:BF$1005))</f>
        <v>0</v>
      </c>
      <c r="AL22" s="87">
        <f>IF(ISERR(SUMIF(Cad_cl!$I$6:$I$1005,$C22,Cad_cl!BG$6:BG$1005)),"",SUMIF(Cad_cl!$I$6:$I$1005,$C22,Cad_cl!BG$6:BG$1005))</f>
        <v>0</v>
      </c>
      <c r="AM22" s="87">
        <f>IF(ISERR(SUMIF(Cad_cl!$I$6:$I$1005,$C22,Cad_cl!BH$6:BH$1005)),"",SUMIF(Cad_cl!$I$6:$I$1005,$C22,Cad_cl!BH$6:BH$1005))</f>
        <v>0</v>
      </c>
      <c r="AN22" s="87">
        <f>IF(ISERR(SUMIF(Cad_cl!$I$6:$I$1005,$C22,Cad_cl!BI$6:BI$1005)),"",SUMIF(Cad_cl!$I$6:$I$1005,$C22,Cad_cl!BI$6:BI$1005))</f>
        <v>0</v>
      </c>
      <c r="AO22" s="87">
        <f>IF(ISERR(SUMIF(Cad_cl!$I$6:$I$1005,$C22,Cad_cl!BJ$6:BJ$1005)),"",SUMIF(Cad_cl!$I$6:$I$1005,$C22,Cad_cl!BJ$6:BJ$1005))</f>
        <v>0</v>
      </c>
      <c r="AP22" s="87">
        <f>IF(ISERR(SUMIF(Cad_cl!$I$6:$I$1005,$C22,Cad_cl!BK$6:BK$1005)),"",SUMIF(Cad_cl!$I$6:$I$1005,$C22,Cad_cl!BK$6:BK$1005))</f>
        <v>0</v>
      </c>
      <c r="AQ22" s="87">
        <f>IF(ISERR(SUMIF(Cad_cl!$I$6:$I$1005,$C22,Cad_cl!BL$6:BL$1005)),"",SUMIF(Cad_cl!$I$6:$I$1005,$C22,Cad_cl!BL$6:BL$1005))</f>
        <v>0</v>
      </c>
      <c r="AR22" s="87">
        <f>IF(ISERR(SUMIF(Cad_cl!$I$6:$I$1005,$C22,Cad_cl!BM$6:BM$1005)),"",SUMIF(Cad_cl!$I$6:$I$1005,$C22,Cad_cl!BM$6:BM$1005))</f>
        <v>0</v>
      </c>
      <c r="AS22" s="87">
        <f>IF(ISERR(SUMIF(Cad_cl!$I$6:$I$1005,$C22,Cad_cl!BN$6:BN$1005)),"",SUMIF(Cad_cl!$I$6:$I$1005,$C22,Cad_cl!BN$6:BN$1005))</f>
        <v>0</v>
      </c>
      <c r="AT22" s="87">
        <f>IF(ISERR(SUMIF(Cad_cl!$I$6:$I$1005,$C22,Cad_cl!BO$6:BO$1005)),"",SUMIF(Cad_cl!$I$6:$I$1005,$C22,Cad_cl!BO$6:BO$1005))</f>
        <v>0</v>
      </c>
      <c r="AU22" s="87">
        <f>IF(ISERR(SUMIF(Cad_cl!$I$6:$I$1005,$C22,Cad_cl!BP$6:BP$1005)),"",SUMIF(Cad_cl!$I$6:$I$1005,$C22,Cad_cl!BP$6:BP$1005))</f>
        <v>30000</v>
      </c>
    </row>
    <row r="23" spans="3:47" ht="30" customHeight="1">
      <c r="C23" s="97" t="s">
        <v>74</v>
      </c>
      <c r="G23" s="87">
        <f t="shared" si="1"/>
        <v>0</v>
      </c>
      <c r="H23" s="87">
        <f t="shared" si="2"/>
        <v>0</v>
      </c>
      <c r="I23" s="87">
        <f t="shared" si="3"/>
        <v>0</v>
      </c>
      <c r="J23" s="87">
        <f t="shared" si="4"/>
        <v>0</v>
      </c>
      <c r="K23" s="87">
        <f t="shared" si="5"/>
        <v>0</v>
      </c>
      <c r="L23" s="87">
        <f t="shared" si="6"/>
        <v>0</v>
      </c>
      <c r="M23" s="87">
        <f t="shared" si="7"/>
        <v>0</v>
      </c>
      <c r="N23" s="87">
        <f t="shared" si="8"/>
        <v>0</v>
      </c>
      <c r="O23" s="87">
        <f t="shared" si="9"/>
        <v>0</v>
      </c>
      <c r="P23" s="87">
        <f t="shared" si="10"/>
        <v>0</v>
      </c>
      <c r="Q23" s="87">
        <f t="shared" si="11"/>
        <v>0</v>
      </c>
      <c r="R23" s="87">
        <f t="shared" si="12"/>
        <v>0</v>
      </c>
      <c r="S23" s="87">
        <f t="shared" si="13"/>
        <v>0</v>
      </c>
      <c r="U23" s="87">
        <f>IF(ISERR(SUMIF(Cad_cl!$I$6:$I$1005,$C23,Cad_cl!AP$6:AP$1005)),"",SUMIF(Cad_cl!$I$6:$I$1005,$C23,Cad_cl!AP$6:AP$1005))</f>
        <v>0</v>
      </c>
      <c r="V23" s="87">
        <f>IF(ISERR(SUMIF(Cad_cl!$I$6:$I$1005,$C23,Cad_cl!AQ$6:AQ$1005)),"",SUMIF(Cad_cl!$I$6:$I$1005,$C23,Cad_cl!AQ$6:AQ$1005))</f>
        <v>0</v>
      </c>
      <c r="W23" s="87">
        <f>IF(ISERR(SUMIF(Cad_cl!$I$6:$I$1005,$C23,Cad_cl!AR$6:AR$1005)),"",SUMIF(Cad_cl!$I$6:$I$1005,$C23,Cad_cl!AR$6:AR$1005))</f>
        <v>0</v>
      </c>
      <c r="X23" s="87">
        <f>IF(ISERR(SUMIF(Cad_cl!$I$6:$I$1005,$C23,Cad_cl!AS$6:AS$1005)),"",SUMIF(Cad_cl!$I$6:$I$1005,$C23,Cad_cl!AS$6:AS$1005))</f>
        <v>0</v>
      </c>
      <c r="Y23" s="87">
        <f>IF(ISERR(SUMIF(Cad_cl!$I$6:$I$1005,$C23,Cad_cl!AT$6:AT$1005)),"",SUMIF(Cad_cl!$I$6:$I$1005,$C23,Cad_cl!AT$6:AT$1005))</f>
        <v>0</v>
      </c>
      <c r="Z23" s="87">
        <f>IF(ISERR(SUMIF(Cad_cl!$I$6:$I$1005,$C23,Cad_cl!AU$6:AU$1005)),"",SUMIF(Cad_cl!$I$6:$I$1005,$C23,Cad_cl!AU$6:AU$1005))</f>
        <v>0</v>
      </c>
      <c r="AA23" s="87">
        <f>IF(ISERR(SUMIF(Cad_cl!$I$6:$I$1005,$C23,Cad_cl!AV$6:AV$1005)),"",SUMIF(Cad_cl!$I$6:$I$1005,$C23,Cad_cl!AV$6:AV$1005))</f>
        <v>0</v>
      </c>
      <c r="AB23" s="87">
        <f>IF(ISERR(SUMIF(Cad_cl!$I$6:$I$1005,$C23,Cad_cl!AW$6:AW$1005)),"",SUMIF(Cad_cl!$I$6:$I$1005,$C23,Cad_cl!AW$6:AW$1005))</f>
        <v>0</v>
      </c>
      <c r="AC23" s="87">
        <f>IF(ISERR(SUMIF(Cad_cl!$I$6:$I$1005,$C23,Cad_cl!AX$6:AX$1005)),"",SUMIF(Cad_cl!$I$6:$I$1005,$C23,Cad_cl!AX$6:AX$1005))</f>
        <v>0</v>
      </c>
      <c r="AD23" s="87">
        <f>IF(ISERR(SUMIF(Cad_cl!$I$6:$I$1005,$C23,Cad_cl!AY$6:AY$1005)),"",SUMIF(Cad_cl!$I$6:$I$1005,$C23,Cad_cl!AY$6:AY$1005))</f>
        <v>0</v>
      </c>
      <c r="AE23" s="87">
        <f>IF(ISERR(SUMIF(Cad_cl!$I$6:$I$1005,$C23,Cad_cl!AZ$6:AZ$1005)),"",SUMIF(Cad_cl!$I$6:$I$1005,$C23,Cad_cl!AZ$6:AZ$1005))</f>
        <v>0</v>
      </c>
      <c r="AF23" s="87">
        <f>IF(ISERR(SUMIF(Cad_cl!$I$6:$I$1005,$C23,Cad_cl!BA$6:BA$1005)),"",SUMIF(Cad_cl!$I$6:$I$1005,$C23,Cad_cl!BA$6:BA$1005))</f>
        <v>0</v>
      </c>
      <c r="AG23" s="87">
        <f>IF(ISERR(SUMIF(Cad_cl!$I$6:$I$1005,$C23,Cad_cl!BB$6:BB$1005)),"",SUMIF(Cad_cl!$I$6:$I$1005,$C23,Cad_cl!BB$6:BB$1005))</f>
        <v>0</v>
      </c>
      <c r="AI23" s="87">
        <f>IF(ISERR(SUMIF(Cad_cl!$I$6:$I$1005,$C23,Cad_cl!BD$6:BD$1005)),"",SUMIF(Cad_cl!$I$6:$I$1005,$C23,Cad_cl!BD$6:BD$1005))</f>
        <v>0</v>
      </c>
      <c r="AJ23" s="87">
        <f>IF(ISERR(SUMIF(Cad_cl!$I$6:$I$1005,$C23,Cad_cl!BE$6:BE$1005)),"",SUMIF(Cad_cl!$I$6:$I$1005,$C23,Cad_cl!BE$6:BE$1005))</f>
        <v>0</v>
      </c>
      <c r="AK23" s="87">
        <f>IF(ISERR(SUMIF(Cad_cl!$I$6:$I$1005,$C23,Cad_cl!BF$6:BF$1005)),"",SUMIF(Cad_cl!$I$6:$I$1005,$C23,Cad_cl!BF$6:BF$1005))</f>
        <v>0</v>
      </c>
      <c r="AL23" s="87">
        <f>IF(ISERR(SUMIF(Cad_cl!$I$6:$I$1005,$C23,Cad_cl!BG$6:BG$1005)),"",SUMIF(Cad_cl!$I$6:$I$1005,$C23,Cad_cl!BG$6:BG$1005))</f>
        <v>0</v>
      </c>
      <c r="AM23" s="87">
        <f>IF(ISERR(SUMIF(Cad_cl!$I$6:$I$1005,$C23,Cad_cl!BH$6:BH$1005)),"",SUMIF(Cad_cl!$I$6:$I$1005,$C23,Cad_cl!BH$6:BH$1005))</f>
        <v>0</v>
      </c>
      <c r="AN23" s="87">
        <f>IF(ISERR(SUMIF(Cad_cl!$I$6:$I$1005,$C23,Cad_cl!BI$6:BI$1005)),"",SUMIF(Cad_cl!$I$6:$I$1005,$C23,Cad_cl!BI$6:BI$1005))</f>
        <v>0</v>
      </c>
      <c r="AO23" s="87">
        <f>IF(ISERR(SUMIF(Cad_cl!$I$6:$I$1005,$C23,Cad_cl!BJ$6:BJ$1005)),"",SUMIF(Cad_cl!$I$6:$I$1005,$C23,Cad_cl!BJ$6:BJ$1005))</f>
        <v>0</v>
      </c>
      <c r="AP23" s="87">
        <f>IF(ISERR(SUMIF(Cad_cl!$I$6:$I$1005,$C23,Cad_cl!BK$6:BK$1005)),"",SUMIF(Cad_cl!$I$6:$I$1005,$C23,Cad_cl!BK$6:BK$1005))</f>
        <v>0</v>
      </c>
      <c r="AQ23" s="87">
        <f>IF(ISERR(SUMIF(Cad_cl!$I$6:$I$1005,$C23,Cad_cl!BL$6:BL$1005)),"",SUMIF(Cad_cl!$I$6:$I$1005,$C23,Cad_cl!BL$6:BL$1005))</f>
        <v>0</v>
      </c>
      <c r="AR23" s="87">
        <f>IF(ISERR(SUMIF(Cad_cl!$I$6:$I$1005,$C23,Cad_cl!BM$6:BM$1005)),"",SUMIF(Cad_cl!$I$6:$I$1005,$C23,Cad_cl!BM$6:BM$1005))</f>
        <v>0</v>
      </c>
      <c r="AS23" s="87">
        <f>IF(ISERR(SUMIF(Cad_cl!$I$6:$I$1005,$C23,Cad_cl!BN$6:BN$1005)),"",SUMIF(Cad_cl!$I$6:$I$1005,$C23,Cad_cl!BN$6:BN$1005))</f>
        <v>0</v>
      </c>
      <c r="AT23" s="87">
        <f>IF(ISERR(SUMIF(Cad_cl!$I$6:$I$1005,$C23,Cad_cl!BO$6:BO$1005)),"",SUMIF(Cad_cl!$I$6:$I$1005,$C23,Cad_cl!BO$6:BO$1005))</f>
        <v>0</v>
      </c>
      <c r="AU23" s="87">
        <f>IF(ISERR(SUMIF(Cad_cl!$I$6:$I$1005,$C23,Cad_cl!BP$6:BP$1005)),"",SUMIF(Cad_cl!$I$6:$I$1005,$C23,Cad_cl!BP$6:BP$1005))</f>
        <v>0</v>
      </c>
    </row>
    <row r="24" spans="3:47" ht="30" customHeight="1">
      <c r="C24" s="97" t="s">
        <v>75</v>
      </c>
      <c r="G24" s="87">
        <f t="shared" si="1"/>
        <v>0</v>
      </c>
      <c r="H24" s="87">
        <f t="shared" si="2"/>
        <v>0</v>
      </c>
      <c r="I24" s="87">
        <f t="shared" si="3"/>
        <v>2300</v>
      </c>
      <c r="J24" s="87">
        <f t="shared" si="4"/>
        <v>0</v>
      </c>
      <c r="K24" s="87">
        <f t="shared" si="5"/>
        <v>0</v>
      </c>
      <c r="L24" s="87">
        <f t="shared" si="6"/>
        <v>0</v>
      </c>
      <c r="M24" s="87">
        <f t="shared" si="7"/>
        <v>0</v>
      </c>
      <c r="N24" s="87">
        <f t="shared" si="8"/>
        <v>0</v>
      </c>
      <c r="O24" s="87">
        <f t="shared" si="9"/>
        <v>0</v>
      </c>
      <c r="P24" s="87">
        <f t="shared" si="10"/>
        <v>0</v>
      </c>
      <c r="Q24" s="87">
        <f t="shared" si="11"/>
        <v>0</v>
      </c>
      <c r="R24" s="87">
        <f t="shared" si="12"/>
        <v>0</v>
      </c>
      <c r="S24" s="87">
        <f t="shared" si="13"/>
        <v>2300</v>
      </c>
      <c r="U24" s="87">
        <f>IF(ISERR(SUMIF(Cad_cl!$I$6:$I$1005,$C24,Cad_cl!AP$6:AP$1005)),"",SUMIF(Cad_cl!$I$6:$I$1005,$C24,Cad_cl!AP$6:AP$1005))</f>
        <v>0</v>
      </c>
      <c r="V24" s="87">
        <f>IF(ISERR(SUMIF(Cad_cl!$I$6:$I$1005,$C24,Cad_cl!AQ$6:AQ$1005)),"",SUMIF(Cad_cl!$I$6:$I$1005,$C24,Cad_cl!AQ$6:AQ$1005))</f>
        <v>0</v>
      </c>
      <c r="W24" s="87">
        <f>IF(ISERR(SUMIF(Cad_cl!$I$6:$I$1005,$C24,Cad_cl!AR$6:AR$1005)),"",SUMIF(Cad_cl!$I$6:$I$1005,$C24,Cad_cl!AR$6:AR$1005))</f>
        <v>2300</v>
      </c>
      <c r="X24" s="87">
        <f>IF(ISERR(SUMIF(Cad_cl!$I$6:$I$1005,$C24,Cad_cl!AS$6:AS$1005)),"",SUMIF(Cad_cl!$I$6:$I$1005,$C24,Cad_cl!AS$6:AS$1005))</f>
        <v>0</v>
      </c>
      <c r="Y24" s="87">
        <f>IF(ISERR(SUMIF(Cad_cl!$I$6:$I$1005,$C24,Cad_cl!AT$6:AT$1005)),"",SUMIF(Cad_cl!$I$6:$I$1005,$C24,Cad_cl!AT$6:AT$1005))</f>
        <v>0</v>
      </c>
      <c r="Z24" s="87">
        <f>IF(ISERR(SUMIF(Cad_cl!$I$6:$I$1005,$C24,Cad_cl!AU$6:AU$1005)),"",SUMIF(Cad_cl!$I$6:$I$1005,$C24,Cad_cl!AU$6:AU$1005))</f>
        <v>0</v>
      </c>
      <c r="AA24" s="87">
        <f>IF(ISERR(SUMIF(Cad_cl!$I$6:$I$1005,$C24,Cad_cl!AV$6:AV$1005)),"",SUMIF(Cad_cl!$I$6:$I$1005,$C24,Cad_cl!AV$6:AV$1005))</f>
        <v>0</v>
      </c>
      <c r="AB24" s="87">
        <f>IF(ISERR(SUMIF(Cad_cl!$I$6:$I$1005,$C24,Cad_cl!AW$6:AW$1005)),"",SUMIF(Cad_cl!$I$6:$I$1005,$C24,Cad_cl!AW$6:AW$1005))</f>
        <v>0</v>
      </c>
      <c r="AC24" s="87">
        <f>IF(ISERR(SUMIF(Cad_cl!$I$6:$I$1005,$C24,Cad_cl!AX$6:AX$1005)),"",SUMIF(Cad_cl!$I$6:$I$1005,$C24,Cad_cl!AX$6:AX$1005))</f>
        <v>0</v>
      </c>
      <c r="AD24" s="87">
        <f>IF(ISERR(SUMIF(Cad_cl!$I$6:$I$1005,$C24,Cad_cl!AY$6:AY$1005)),"",SUMIF(Cad_cl!$I$6:$I$1005,$C24,Cad_cl!AY$6:AY$1005))</f>
        <v>0</v>
      </c>
      <c r="AE24" s="87">
        <f>IF(ISERR(SUMIF(Cad_cl!$I$6:$I$1005,$C24,Cad_cl!AZ$6:AZ$1005)),"",SUMIF(Cad_cl!$I$6:$I$1005,$C24,Cad_cl!AZ$6:AZ$1005))</f>
        <v>0</v>
      </c>
      <c r="AF24" s="87">
        <f>IF(ISERR(SUMIF(Cad_cl!$I$6:$I$1005,$C24,Cad_cl!BA$6:BA$1005)),"",SUMIF(Cad_cl!$I$6:$I$1005,$C24,Cad_cl!BA$6:BA$1005))</f>
        <v>0</v>
      </c>
      <c r="AG24" s="87">
        <f>IF(ISERR(SUMIF(Cad_cl!$I$6:$I$1005,$C24,Cad_cl!BB$6:BB$1005)),"",SUMIF(Cad_cl!$I$6:$I$1005,$C24,Cad_cl!BB$6:BB$1005))</f>
        <v>2300</v>
      </c>
      <c r="AI24" s="87">
        <f>IF(ISERR(SUMIF(Cad_cl!$I$6:$I$1005,$C24,Cad_cl!BD$6:BD$1005)),"",SUMIF(Cad_cl!$I$6:$I$1005,$C24,Cad_cl!BD$6:BD$1005))</f>
        <v>0</v>
      </c>
      <c r="AJ24" s="87">
        <f>IF(ISERR(SUMIF(Cad_cl!$I$6:$I$1005,$C24,Cad_cl!BE$6:BE$1005)),"",SUMIF(Cad_cl!$I$6:$I$1005,$C24,Cad_cl!BE$6:BE$1005))</f>
        <v>0</v>
      </c>
      <c r="AK24" s="87">
        <f>IF(ISERR(SUMIF(Cad_cl!$I$6:$I$1005,$C24,Cad_cl!BF$6:BF$1005)),"",SUMIF(Cad_cl!$I$6:$I$1005,$C24,Cad_cl!BF$6:BF$1005))</f>
        <v>0</v>
      </c>
      <c r="AL24" s="87">
        <f>IF(ISERR(SUMIF(Cad_cl!$I$6:$I$1005,$C24,Cad_cl!BG$6:BG$1005)),"",SUMIF(Cad_cl!$I$6:$I$1005,$C24,Cad_cl!BG$6:BG$1005))</f>
        <v>0</v>
      </c>
      <c r="AM24" s="87">
        <f>IF(ISERR(SUMIF(Cad_cl!$I$6:$I$1005,$C24,Cad_cl!BH$6:BH$1005)),"",SUMIF(Cad_cl!$I$6:$I$1005,$C24,Cad_cl!BH$6:BH$1005))</f>
        <v>0</v>
      </c>
      <c r="AN24" s="87">
        <f>IF(ISERR(SUMIF(Cad_cl!$I$6:$I$1005,$C24,Cad_cl!BI$6:BI$1005)),"",SUMIF(Cad_cl!$I$6:$I$1005,$C24,Cad_cl!BI$6:BI$1005))</f>
        <v>0</v>
      </c>
      <c r="AO24" s="87">
        <f>IF(ISERR(SUMIF(Cad_cl!$I$6:$I$1005,$C24,Cad_cl!BJ$6:BJ$1005)),"",SUMIF(Cad_cl!$I$6:$I$1005,$C24,Cad_cl!BJ$6:BJ$1005))</f>
        <v>0</v>
      </c>
      <c r="AP24" s="87">
        <f>IF(ISERR(SUMIF(Cad_cl!$I$6:$I$1005,$C24,Cad_cl!BK$6:BK$1005)),"",SUMIF(Cad_cl!$I$6:$I$1005,$C24,Cad_cl!BK$6:BK$1005))</f>
        <v>0</v>
      </c>
      <c r="AQ24" s="87">
        <f>IF(ISERR(SUMIF(Cad_cl!$I$6:$I$1005,$C24,Cad_cl!BL$6:BL$1005)),"",SUMIF(Cad_cl!$I$6:$I$1005,$C24,Cad_cl!BL$6:BL$1005))</f>
        <v>0</v>
      </c>
      <c r="AR24" s="87">
        <f>IF(ISERR(SUMIF(Cad_cl!$I$6:$I$1005,$C24,Cad_cl!BM$6:BM$1005)),"",SUMIF(Cad_cl!$I$6:$I$1005,$C24,Cad_cl!BM$6:BM$1005))</f>
        <v>0</v>
      </c>
      <c r="AS24" s="87">
        <f>IF(ISERR(SUMIF(Cad_cl!$I$6:$I$1005,$C24,Cad_cl!BN$6:BN$1005)),"",SUMIF(Cad_cl!$I$6:$I$1005,$C24,Cad_cl!BN$6:BN$1005))</f>
        <v>0</v>
      </c>
      <c r="AT24" s="87">
        <f>IF(ISERR(SUMIF(Cad_cl!$I$6:$I$1005,$C24,Cad_cl!BO$6:BO$1005)),"",SUMIF(Cad_cl!$I$6:$I$1005,$C24,Cad_cl!BO$6:BO$1005))</f>
        <v>0</v>
      </c>
      <c r="AU24" s="87">
        <f>IF(ISERR(SUMIF(Cad_cl!$I$6:$I$1005,$C24,Cad_cl!BP$6:BP$1005)),"",SUMIF(Cad_cl!$I$6:$I$1005,$C24,Cad_cl!BP$6:BP$1005))</f>
        <v>0</v>
      </c>
    </row>
    <row r="25" spans="3:47" ht="30" customHeight="1">
      <c r="C25" s="97" t="s">
        <v>76</v>
      </c>
      <c r="G25" s="87">
        <f t="shared" si="1"/>
        <v>10000</v>
      </c>
      <c r="H25" s="87">
        <f t="shared" si="2"/>
        <v>17000</v>
      </c>
      <c r="I25" s="87">
        <f t="shared" si="3"/>
        <v>0</v>
      </c>
      <c r="J25" s="87">
        <f t="shared" si="4"/>
        <v>3000</v>
      </c>
      <c r="K25" s="87">
        <f t="shared" si="5"/>
        <v>0</v>
      </c>
      <c r="L25" s="87">
        <f t="shared" si="6"/>
        <v>0</v>
      </c>
      <c r="M25" s="87">
        <f t="shared" si="7"/>
        <v>0</v>
      </c>
      <c r="N25" s="87">
        <f t="shared" si="8"/>
        <v>0</v>
      </c>
      <c r="O25" s="87">
        <f t="shared" si="9"/>
        <v>0</v>
      </c>
      <c r="P25" s="87">
        <f t="shared" si="10"/>
        <v>0</v>
      </c>
      <c r="Q25" s="87">
        <f t="shared" si="11"/>
        <v>0</v>
      </c>
      <c r="R25" s="87">
        <f t="shared" si="12"/>
        <v>0</v>
      </c>
      <c r="S25" s="87">
        <f t="shared" si="13"/>
        <v>30000</v>
      </c>
      <c r="U25" s="87">
        <f>IF(ISERR(SUMIF(Cad_cl!$I$6:$I$1005,$C25,Cad_cl!AP$6:AP$1005)),"",SUMIF(Cad_cl!$I$6:$I$1005,$C25,Cad_cl!AP$6:AP$1005))</f>
        <v>10000</v>
      </c>
      <c r="V25" s="87">
        <f>IF(ISERR(SUMIF(Cad_cl!$I$6:$I$1005,$C25,Cad_cl!AQ$6:AQ$1005)),"",SUMIF(Cad_cl!$I$6:$I$1005,$C25,Cad_cl!AQ$6:AQ$1005))</f>
        <v>0</v>
      </c>
      <c r="W25" s="87">
        <f>IF(ISERR(SUMIF(Cad_cl!$I$6:$I$1005,$C25,Cad_cl!AR$6:AR$1005)),"",SUMIF(Cad_cl!$I$6:$I$1005,$C25,Cad_cl!AR$6:AR$1005))</f>
        <v>0</v>
      </c>
      <c r="X25" s="87">
        <f>IF(ISERR(SUMIF(Cad_cl!$I$6:$I$1005,$C25,Cad_cl!AS$6:AS$1005)),"",SUMIF(Cad_cl!$I$6:$I$1005,$C25,Cad_cl!AS$6:AS$1005))</f>
        <v>0</v>
      </c>
      <c r="Y25" s="87">
        <f>IF(ISERR(SUMIF(Cad_cl!$I$6:$I$1005,$C25,Cad_cl!AT$6:AT$1005)),"",SUMIF(Cad_cl!$I$6:$I$1005,$C25,Cad_cl!AT$6:AT$1005))</f>
        <v>0</v>
      </c>
      <c r="Z25" s="87">
        <f>IF(ISERR(SUMIF(Cad_cl!$I$6:$I$1005,$C25,Cad_cl!AU$6:AU$1005)),"",SUMIF(Cad_cl!$I$6:$I$1005,$C25,Cad_cl!AU$6:AU$1005))</f>
        <v>0</v>
      </c>
      <c r="AA25" s="87">
        <f>IF(ISERR(SUMIF(Cad_cl!$I$6:$I$1005,$C25,Cad_cl!AV$6:AV$1005)),"",SUMIF(Cad_cl!$I$6:$I$1005,$C25,Cad_cl!AV$6:AV$1005))</f>
        <v>0</v>
      </c>
      <c r="AB25" s="87">
        <f>IF(ISERR(SUMIF(Cad_cl!$I$6:$I$1005,$C25,Cad_cl!AW$6:AW$1005)),"",SUMIF(Cad_cl!$I$6:$I$1005,$C25,Cad_cl!AW$6:AW$1005))</f>
        <v>0</v>
      </c>
      <c r="AC25" s="87">
        <f>IF(ISERR(SUMIF(Cad_cl!$I$6:$I$1005,$C25,Cad_cl!AX$6:AX$1005)),"",SUMIF(Cad_cl!$I$6:$I$1005,$C25,Cad_cl!AX$6:AX$1005))</f>
        <v>0</v>
      </c>
      <c r="AD25" s="87">
        <f>IF(ISERR(SUMIF(Cad_cl!$I$6:$I$1005,$C25,Cad_cl!AY$6:AY$1005)),"",SUMIF(Cad_cl!$I$6:$I$1005,$C25,Cad_cl!AY$6:AY$1005))</f>
        <v>0</v>
      </c>
      <c r="AE25" s="87">
        <f>IF(ISERR(SUMIF(Cad_cl!$I$6:$I$1005,$C25,Cad_cl!AZ$6:AZ$1005)),"",SUMIF(Cad_cl!$I$6:$I$1005,$C25,Cad_cl!AZ$6:AZ$1005))</f>
        <v>0</v>
      </c>
      <c r="AF25" s="87">
        <f>IF(ISERR(SUMIF(Cad_cl!$I$6:$I$1005,$C25,Cad_cl!BA$6:BA$1005)),"",SUMIF(Cad_cl!$I$6:$I$1005,$C25,Cad_cl!BA$6:BA$1005))</f>
        <v>0</v>
      </c>
      <c r="AG25" s="87">
        <f>IF(ISERR(SUMIF(Cad_cl!$I$6:$I$1005,$C25,Cad_cl!BB$6:BB$1005)),"",SUMIF(Cad_cl!$I$6:$I$1005,$C25,Cad_cl!BB$6:BB$1005))</f>
        <v>10000</v>
      </c>
      <c r="AI25" s="87">
        <f>IF(ISERR(SUMIF(Cad_cl!$I$6:$I$1005,$C25,Cad_cl!BD$6:BD$1005)),"",SUMIF(Cad_cl!$I$6:$I$1005,$C25,Cad_cl!BD$6:BD$1005))</f>
        <v>0</v>
      </c>
      <c r="AJ25" s="87">
        <f>IF(ISERR(SUMIF(Cad_cl!$I$6:$I$1005,$C25,Cad_cl!BE$6:BE$1005)),"",SUMIF(Cad_cl!$I$6:$I$1005,$C25,Cad_cl!BE$6:BE$1005))</f>
        <v>17000</v>
      </c>
      <c r="AK25" s="87">
        <f>IF(ISERR(SUMIF(Cad_cl!$I$6:$I$1005,$C25,Cad_cl!BF$6:BF$1005)),"",SUMIF(Cad_cl!$I$6:$I$1005,$C25,Cad_cl!BF$6:BF$1005))</f>
        <v>0</v>
      </c>
      <c r="AL25" s="87">
        <f>IF(ISERR(SUMIF(Cad_cl!$I$6:$I$1005,$C25,Cad_cl!BG$6:BG$1005)),"",SUMIF(Cad_cl!$I$6:$I$1005,$C25,Cad_cl!BG$6:BG$1005))</f>
        <v>3000</v>
      </c>
      <c r="AM25" s="87">
        <f>IF(ISERR(SUMIF(Cad_cl!$I$6:$I$1005,$C25,Cad_cl!BH$6:BH$1005)),"",SUMIF(Cad_cl!$I$6:$I$1005,$C25,Cad_cl!BH$6:BH$1005))</f>
        <v>0</v>
      </c>
      <c r="AN25" s="87">
        <f>IF(ISERR(SUMIF(Cad_cl!$I$6:$I$1005,$C25,Cad_cl!BI$6:BI$1005)),"",SUMIF(Cad_cl!$I$6:$I$1005,$C25,Cad_cl!BI$6:BI$1005))</f>
        <v>0</v>
      </c>
      <c r="AO25" s="87">
        <f>IF(ISERR(SUMIF(Cad_cl!$I$6:$I$1005,$C25,Cad_cl!BJ$6:BJ$1005)),"",SUMIF(Cad_cl!$I$6:$I$1005,$C25,Cad_cl!BJ$6:BJ$1005))</f>
        <v>0</v>
      </c>
      <c r="AP25" s="87">
        <f>IF(ISERR(SUMIF(Cad_cl!$I$6:$I$1005,$C25,Cad_cl!BK$6:BK$1005)),"",SUMIF(Cad_cl!$I$6:$I$1005,$C25,Cad_cl!BK$6:BK$1005))</f>
        <v>0</v>
      </c>
      <c r="AQ25" s="87">
        <f>IF(ISERR(SUMIF(Cad_cl!$I$6:$I$1005,$C25,Cad_cl!BL$6:BL$1005)),"",SUMIF(Cad_cl!$I$6:$I$1005,$C25,Cad_cl!BL$6:BL$1005))</f>
        <v>0</v>
      </c>
      <c r="AR25" s="87">
        <f>IF(ISERR(SUMIF(Cad_cl!$I$6:$I$1005,$C25,Cad_cl!BM$6:BM$1005)),"",SUMIF(Cad_cl!$I$6:$I$1005,$C25,Cad_cl!BM$6:BM$1005))</f>
        <v>0</v>
      </c>
      <c r="AS25" s="87">
        <f>IF(ISERR(SUMIF(Cad_cl!$I$6:$I$1005,$C25,Cad_cl!BN$6:BN$1005)),"",SUMIF(Cad_cl!$I$6:$I$1005,$C25,Cad_cl!BN$6:BN$1005))</f>
        <v>0</v>
      </c>
      <c r="AT25" s="87">
        <f>IF(ISERR(SUMIF(Cad_cl!$I$6:$I$1005,$C25,Cad_cl!BO$6:BO$1005)),"",SUMIF(Cad_cl!$I$6:$I$1005,$C25,Cad_cl!BO$6:BO$1005))</f>
        <v>0</v>
      </c>
      <c r="AU25" s="87">
        <f>IF(ISERR(SUMIF(Cad_cl!$I$6:$I$1005,$C25,Cad_cl!BP$6:BP$1005)),"",SUMIF(Cad_cl!$I$6:$I$1005,$C25,Cad_cl!BP$6:BP$1005))</f>
        <v>20000</v>
      </c>
    </row>
    <row r="26" spans="3:47" ht="30" customHeight="1">
      <c r="C26" s="97" t="s">
        <v>77</v>
      </c>
      <c r="G26" s="87">
        <f t="shared" si="1"/>
        <v>0</v>
      </c>
      <c r="H26" s="87">
        <f t="shared" si="2"/>
        <v>0</v>
      </c>
      <c r="I26" s="87">
        <f t="shared" si="3"/>
        <v>0</v>
      </c>
      <c r="J26" s="87">
        <f t="shared" si="4"/>
        <v>0</v>
      </c>
      <c r="K26" s="87">
        <f t="shared" si="5"/>
        <v>0</v>
      </c>
      <c r="L26" s="87">
        <f t="shared" si="6"/>
        <v>0</v>
      </c>
      <c r="M26" s="87">
        <f t="shared" si="7"/>
        <v>0</v>
      </c>
      <c r="N26" s="87">
        <f t="shared" si="8"/>
        <v>0</v>
      </c>
      <c r="O26" s="87">
        <f t="shared" si="9"/>
        <v>0</v>
      </c>
      <c r="P26" s="87">
        <f t="shared" si="10"/>
        <v>0</v>
      </c>
      <c r="Q26" s="87">
        <f t="shared" si="11"/>
        <v>0</v>
      </c>
      <c r="R26" s="87">
        <f t="shared" si="12"/>
        <v>0</v>
      </c>
      <c r="S26" s="87">
        <f t="shared" si="13"/>
        <v>0</v>
      </c>
      <c r="U26" s="87">
        <f>IF(ISERR(SUMIF(Cad_cl!$I$6:$I$1005,$C26,Cad_cl!AP$6:AP$1005)),"",SUMIF(Cad_cl!$I$6:$I$1005,$C26,Cad_cl!AP$6:AP$1005))</f>
        <v>0</v>
      </c>
      <c r="V26" s="87">
        <f>IF(ISERR(SUMIF(Cad_cl!$I$6:$I$1005,$C26,Cad_cl!AQ$6:AQ$1005)),"",SUMIF(Cad_cl!$I$6:$I$1005,$C26,Cad_cl!AQ$6:AQ$1005))</f>
        <v>0</v>
      </c>
      <c r="W26" s="87">
        <f>IF(ISERR(SUMIF(Cad_cl!$I$6:$I$1005,$C26,Cad_cl!AR$6:AR$1005)),"",SUMIF(Cad_cl!$I$6:$I$1005,$C26,Cad_cl!AR$6:AR$1005))</f>
        <v>0</v>
      </c>
      <c r="X26" s="87">
        <f>IF(ISERR(SUMIF(Cad_cl!$I$6:$I$1005,$C26,Cad_cl!AS$6:AS$1005)),"",SUMIF(Cad_cl!$I$6:$I$1005,$C26,Cad_cl!AS$6:AS$1005))</f>
        <v>0</v>
      </c>
      <c r="Y26" s="87">
        <f>IF(ISERR(SUMIF(Cad_cl!$I$6:$I$1005,$C26,Cad_cl!AT$6:AT$1005)),"",SUMIF(Cad_cl!$I$6:$I$1005,$C26,Cad_cl!AT$6:AT$1005))</f>
        <v>0</v>
      </c>
      <c r="Z26" s="87">
        <f>IF(ISERR(SUMIF(Cad_cl!$I$6:$I$1005,$C26,Cad_cl!AU$6:AU$1005)),"",SUMIF(Cad_cl!$I$6:$I$1005,$C26,Cad_cl!AU$6:AU$1005))</f>
        <v>0</v>
      </c>
      <c r="AA26" s="87">
        <f>IF(ISERR(SUMIF(Cad_cl!$I$6:$I$1005,$C26,Cad_cl!AV$6:AV$1005)),"",SUMIF(Cad_cl!$I$6:$I$1005,$C26,Cad_cl!AV$6:AV$1005))</f>
        <v>0</v>
      </c>
      <c r="AB26" s="87">
        <f>IF(ISERR(SUMIF(Cad_cl!$I$6:$I$1005,$C26,Cad_cl!AW$6:AW$1005)),"",SUMIF(Cad_cl!$I$6:$I$1005,$C26,Cad_cl!AW$6:AW$1005))</f>
        <v>0</v>
      </c>
      <c r="AC26" s="87">
        <f>IF(ISERR(SUMIF(Cad_cl!$I$6:$I$1005,$C26,Cad_cl!AX$6:AX$1005)),"",SUMIF(Cad_cl!$I$6:$I$1005,$C26,Cad_cl!AX$6:AX$1005))</f>
        <v>0</v>
      </c>
      <c r="AD26" s="87">
        <f>IF(ISERR(SUMIF(Cad_cl!$I$6:$I$1005,$C26,Cad_cl!AY$6:AY$1005)),"",SUMIF(Cad_cl!$I$6:$I$1005,$C26,Cad_cl!AY$6:AY$1005))</f>
        <v>0</v>
      </c>
      <c r="AE26" s="87">
        <f>IF(ISERR(SUMIF(Cad_cl!$I$6:$I$1005,$C26,Cad_cl!AZ$6:AZ$1005)),"",SUMIF(Cad_cl!$I$6:$I$1005,$C26,Cad_cl!AZ$6:AZ$1005))</f>
        <v>0</v>
      </c>
      <c r="AF26" s="87">
        <f>IF(ISERR(SUMIF(Cad_cl!$I$6:$I$1005,$C26,Cad_cl!BA$6:BA$1005)),"",SUMIF(Cad_cl!$I$6:$I$1005,$C26,Cad_cl!BA$6:BA$1005))</f>
        <v>0</v>
      </c>
      <c r="AG26" s="87">
        <f>IF(ISERR(SUMIF(Cad_cl!$I$6:$I$1005,$C26,Cad_cl!BB$6:BB$1005)),"",SUMIF(Cad_cl!$I$6:$I$1005,$C26,Cad_cl!BB$6:BB$1005))</f>
        <v>0</v>
      </c>
      <c r="AI26" s="87">
        <f>IF(ISERR(SUMIF(Cad_cl!$I$6:$I$1005,$C26,Cad_cl!BD$6:BD$1005)),"",SUMIF(Cad_cl!$I$6:$I$1005,$C26,Cad_cl!BD$6:BD$1005))</f>
        <v>0</v>
      </c>
      <c r="AJ26" s="87">
        <f>IF(ISERR(SUMIF(Cad_cl!$I$6:$I$1005,$C26,Cad_cl!BE$6:BE$1005)),"",SUMIF(Cad_cl!$I$6:$I$1005,$C26,Cad_cl!BE$6:BE$1005))</f>
        <v>0</v>
      </c>
      <c r="AK26" s="87">
        <f>IF(ISERR(SUMIF(Cad_cl!$I$6:$I$1005,$C26,Cad_cl!BF$6:BF$1005)),"",SUMIF(Cad_cl!$I$6:$I$1005,$C26,Cad_cl!BF$6:BF$1005))</f>
        <v>0</v>
      </c>
      <c r="AL26" s="87">
        <f>IF(ISERR(SUMIF(Cad_cl!$I$6:$I$1005,$C26,Cad_cl!BG$6:BG$1005)),"",SUMIF(Cad_cl!$I$6:$I$1005,$C26,Cad_cl!BG$6:BG$1005))</f>
        <v>0</v>
      </c>
      <c r="AM26" s="87">
        <f>IF(ISERR(SUMIF(Cad_cl!$I$6:$I$1005,$C26,Cad_cl!BH$6:BH$1005)),"",SUMIF(Cad_cl!$I$6:$I$1005,$C26,Cad_cl!BH$6:BH$1005))</f>
        <v>0</v>
      </c>
      <c r="AN26" s="87">
        <f>IF(ISERR(SUMIF(Cad_cl!$I$6:$I$1005,$C26,Cad_cl!BI$6:BI$1005)),"",SUMIF(Cad_cl!$I$6:$I$1005,$C26,Cad_cl!BI$6:BI$1005))</f>
        <v>0</v>
      </c>
      <c r="AO26" s="87">
        <f>IF(ISERR(SUMIF(Cad_cl!$I$6:$I$1005,$C26,Cad_cl!BJ$6:BJ$1005)),"",SUMIF(Cad_cl!$I$6:$I$1005,$C26,Cad_cl!BJ$6:BJ$1005))</f>
        <v>0</v>
      </c>
      <c r="AP26" s="87">
        <f>IF(ISERR(SUMIF(Cad_cl!$I$6:$I$1005,$C26,Cad_cl!BK$6:BK$1005)),"",SUMIF(Cad_cl!$I$6:$I$1005,$C26,Cad_cl!BK$6:BK$1005))</f>
        <v>0</v>
      </c>
      <c r="AQ26" s="87">
        <f>IF(ISERR(SUMIF(Cad_cl!$I$6:$I$1005,$C26,Cad_cl!BL$6:BL$1005)),"",SUMIF(Cad_cl!$I$6:$I$1005,$C26,Cad_cl!BL$6:BL$1005))</f>
        <v>0</v>
      </c>
      <c r="AR26" s="87">
        <f>IF(ISERR(SUMIF(Cad_cl!$I$6:$I$1005,$C26,Cad_cl!BM$6:BM$1005)),"",SUMIF(Cad_cl!$I$6:$I$1005,$C26,Cad_cl!BM$6:BM$1005))</f>
        <v>0</v>
      </c>
      <c r="AS26" s="87">
        <f>IF(ISERR(SUMIF(Cad_cl!$I$6:$I$1005,$C26,Cad_cl!BN$6:BN$1005)),"",SUMIF(Cad_cl!$I$6:$I$1005,$C26,Cad_cl!BN$6:BN$1005))</f>
        <v>0</v>
      </c>
      <c r="AT26" s="87">
        <f>IF(ISERR(SUMIF(Cad_cl!$I$6:$I$1005,$C26,Cad_cl!BO$6:BO$1005)),"",SUMIF(Cad_cl!$I$6:$I$1005,$C26,Cad_cl!BO$6:BO$1005))</f>
        <v>0</v>
      </c>
      <c r="AU26" s="87">
        <f>IF(ISERR(SUMIF(Cad_cl!$I$6:$I$1005,$C26,Cad_cl!BP$6:BP$1005)),"",SUMIF(Cad_cl!$I$6:$I$1005,$C26,Cad_cl!BP$6:BP$1005))</f>
        <v>0</v>
      </c>
    </row>
    <row r="27" spans="3:47" ht="30" customHeight="1">
      <c r="C27" s="97" t="s">
        <v>78</v>
      </c>
      <c r="G27" s="87">
        <f t="shared" si="1"/>
        <v>0</v>
      </c>
      <c r="H27" s="87">
        <f t="shared" si="2"/>
        <v>0</v>
      </c>
      <c r="I27" s="87">
        <f t="shared" si="3"/>
        <v>0</v>
      </c>
      <c r="J27" s="87">
        <f t="shared" si="4"/>
        <v>0</v>
      </c>
      <c r="K27" s="87">
        <f t="shared" si="5"/>
        <v>0</v>
      </c>
      <c r="L27" s="87">
        <f t="shared" si="6"/>
        <v>0</v>
      </c>
      <c r="M27" s="87">
        <f t="shared" si="7"/>
        <v>0</v>
      </c>
      <c r="N27" s="87">
        <f t="shared" si="8"/>
        <v>0</v>
      </c>
      <c r="O27" s="87">
        <f t="shared" si="9"/>
        <v>0</v>
      </c>
      <c r="P27" s="87">
        <f t="shared" si="10"/>
        <v>0</v>
      </c>
      <c r="Q27" s="87">
        <f t="shared" si="11"/>
        <v>0</v>
      </c>
      <c r="R27" s="87">
        <f t="shared" si="12"/>
        <v>0</v>
      </c>
      <c r="S27" s="87">
        <f t="shared" si="13"/>
        <v>0</v>
      </c>
      <c r="U27" s="87">
        <f>IF(ISERR(SUMIF(Cad_cl!$I$6:$I$1005,$C27,Cad_cl!AP$6:AP$1005)),"",SUMIF(Cad_cl!$I$6:$I$1005,$C27,Cad_cl!AP$6:AP$1005))</f>
        <v>0</v>
      </c>
      <c r="V27" s="87">
        <f>IF(ISERR(SUMIF(Cad_cl!$I$6:$I$1005,$C27,Cad_cl!AQ$6:AQ$1005)),"",SUMIF(Cad_cl!$I$6:$I$1005,$C27,Cad_cl!AQ$6:AQ$1005))</f>
        <v>0</v>
      </c>
      <c r="W27" s="87">
        <f>IF(ISERR(SUMIF(Cad_cl!$I$6:$I$1005,$C27,Cad_cl!AR$6:AR$1005)),"",SUMIF(Cad_cl!$I$6:$I$1005,$C27,Cad_cl!AR$6:AR$1005))</f>
        <v>0</v>
      </c>
      <c r="X27" s="87">
        <f>IF(ISERR(SUMIF(Cad_cl!$I$6:$I$1005,$C27,Cad_cl!AS$6:AS$1005)),"",SUMIF(Cad_cl!$I$6:$I$1005,$C27,Cad_cl!AS$6:AS$1005))</f>
        <v>0</v>
      </c>
      <c r="Y27" s="87">
        <f>IF(ISERR(SUMIF(Cad_cl!$I$6:$I$1005,$C27,Cad_cl!AT$6:AT$1005)),"",SUMIF(Cad_cl!$I$6:$I$1005,$C27,Cad_cl!AT$6:AT$1005))</f>
        <v>0</v>
      </c>
      <c r="Z27" s="87">
        <f>IF(ISERR(SUMIF(Cad_cl!$I$6:$I$1005,$C27,Cad_cl!AU$6:AU$1005)),"",SUMIF(Cad_cl!$I$6:$I$1005,$C27,Cad_cl!AU$6:AU$1005))</f>
        <v>0</v>
      </c>
      <c r="AA27" s="87">
        <f>IF(ISERR(SUMIF(Cad_cl!$I$6:$I$1005,$C27,Cad_cl!AV$6:AV$1005)),"",SUMIF(Cad_cl!$I$6:$I$1005,$C27,Cad_cl!AV$6:AV$1005))</f>
        <v>0</v>
      </c>
      <c r="AB27" s="87">
        <f>IF(ISERR(SUMIF(Cad_cl!$I$6:$I$1005,$C27,Cad_cl!AW$6:AW$1005)),"",SUMIF(Cad_cl!$I$6:$I$1005,$C27,Cad_cl!AW$6:AW$1005))</f>
        <v>0</v>
      </c>
      <c r="AC27" s="87">
        <f>IF(ISERR(SUMIF(Cad_cl!$I$6:$I$1005,$C27,Cad_cl!AX$6:AX$1005)),"",SUMIF(Cad_cl!$I$6:$I$1005,$C27,Cad_cl!AX$6:AX$1005))</f>
        <v>0</v>
      </c>
      <c r="AD27" s="87">
        <f>IF(ISERR(SUMIF(Cad_cl!$I$6:$I$1005,$C27,Cad_cl!AY$6:AY$1005)),"",SUMIF(Cad_cl!$I$6:$I$1005,$C27,Cad_cl!AY$6:AY$1005))</f>
        <v>0</v>
      </c>
      <c r="AE27" s="87">
        <f>IF(ISERR(SUMIF(Cad_cl!$I$6:$I$1005,$C27,Cad_cl!AZ$6:AZ$1005)),"",SUMIF(Cad_cl!$I$6:$I$1005,$C27,Cad_cl!AZ$6:AZ$1005))</f>
        <v>0</v>
      </c>
      <c r="AF27" s="87">
        <f>IF(ISERR(SUMIF(Cad_cl!$I$6:$I$1005,$C27,Cad_cl!BA$6:BA$1005)),"",SUMIF(Cad_cl!$I$6:$I$1005,$C27,Cad_cl!BA$6:BA$1005))</f>
        <v>0</v>
      </c>
      <c r="AG27" s="87">
        <f>IF(ISERR(SUMIF(Cad_cl!$I$6:$I$1005,$C27,Cad_cl!BB$6:BB$1005)),"",SUMIF(Cad_cl!$I$6:$I$1005,$C27,Cad_cl!BB$6:BB$1005))</f>
        <v>0</v>
      </c>
      <c r="AI27" s="87">
        <f>IF(ISERR(SUMIF(Cad_cl!$I$6:$I$1005,$C27,Cad_cl!BD$6:BD$1005)),"",SUMIF(Cad_cl!$I$6:$I$1005,$C27,Cad_cl!BD$6:BD$1005))</f>
        <v>0</v>
      </c>
      <c r="AJ27" s="87">
        <f>IF(ISERR(SUMIF(Cad_cl!$I$6:$I$1005,$C27,Cad_cl!BE$6:BE$1005)),"",SUMIF(Cad_cl!$I$6:$I$1005,$C27,Cad_cl!BE$6:BE$1005))</f>
        <v>0</v>
      </c>
      <c r="AK27" s="87">
        <f>IF(ISERR(SUMIF(Cad_cl!$I$6:$I$1005,$C27,Cad_cl!BF$6:BF$1005)),"",SUMIF(Cad_cl!$I$6:$I$1005,$C27,Cad_cl!BF$6:BF$1005))</f>
        <v>0</v>
      </c>
      <c r="AL27" s="87">
        <f>IF(ISERR(SUMIF(Cad_cl!$I$6:$I$1005,$C27,Cad_cl!BG$6:BG$1005)),"",SUMIF(Cad_cl!$I$6:$I$1005,$C27,Cad_cl!BG$6:BG$1005))</f>
        <v>0</v>
      </c>
      <c r="AM27" s="87">
        <f>IF(ISERR(SUMIF(Cad_cl!$I$6:$I$1005,$C27,Cad_cl!BH$6:BH$1005)),"",SUMIF(Cad_cl!$I$6:$I$1005,$C27,Cad_cl!BH$6:BH$1005))</f>
        <v>0</v>
      </c>
      <c r="AN27" s="87">
        <f>IF(ISERR(SUMIF(Cad_cl!$I$6:$I$1005,$C27,Cad_cl!BI$6:BI$1005)),"",SUMIF(Cad_cl!$I$6:$I$1005,$C27,Cad_cl!BI$6:BI$1005))</f>
        <v>0</v>
      </c>
      <c r="AO27" s="87">
        <f>IF(ISERR(SUMIF(Cad_cl!$I$6:$I$1005,$C27,Cad_cl!BJ$6:BJ$1005)),"",SUMIF(Cad_cl!$I$6:$I$1005,$C27,Cad_cl!BJ$6:BJ$1005))</f>
        <v>0</v>
      </c>
      <c r="AP27" s="87">
        <f>IF(ISERR(SUMIF(Cad_cl!$I$6:$I$1005,$C27,Cad_cl!BK$6:BK$1005)),"",SUMIF(Cad_cl!$I$6:$I$1005,$C27,Cad_cl!BK$6:BK$1005))</f>
        <v>0</v>
      </c>
      <c r="AQ27" s="87">
        <f>IF(ISERR(SUMIF(Cad_cl!$I$6:$I$1005,$C27,Cad_cl!BL$6:BL$1005)),"",SUMIF(Cad_cl!$I$6:$I$1005,$C27,Cad_cl!BL$6:BL$1005))</f>
        <v>0</v>
      </c>
      <c r="AR27" s="87">
        <f>IF(ISERR(SUMIF(Cad_cl!$I$6:$I$1005,$C27,Cad_cl!BM$6:BM$1005)),"",SUMIF(Cad_cl!$I$6:$I$1005,$C27,Cad_cl!BM$6:BM$1005))</f>
        <v>0</v>
      </c>
      <c r="AS27" s="87">
        <f>IF(ISERR(SUMIF(Cad_cl!$I$6:$I$1005,$C27,Cad_cl!BN$6:BN$1005)),"",SUMIF(Cad_cl!$I$6:$I$1005,$C27,Cad_cl!BN$6:BN$1005))</f>
        <v>0</v>
      </c>
      <c r="AT27" s="87">
        <f>IF(ISERR(SUMIF(Cad_cl!$I$6:$I$1005,$C27,Cad_cl!BO$6:BO$1005)),"",SUMIF(Cad_cl!$I$6:$I$1005,$C27,Cad_cl!BO$6:BO$1005))</f>
        <v>0</v>
      </c>
      <c r="AU27" s="87">
        <f>IF(ISERR(SUMIF(Cad_cl!$I$6:$I$1005,$C27,Cad_cl!BP$6:BP$1005)),"",SUMIF(Cad_cl!$I$6:$I$1005,$C27,Cad_cl!BP$6:BP$1005))</f>
        <v>0</v>
      </c>
    </row>
    <row r="28" spans="3:47" ht="30" customHeight="1">
      <c r="C28" s="97" t="s">
        <v>79</v>
      </c>
      <c r="G28" s="87">
        <f t="shared" si="1"/>
        <v>0</v>
      </c>
      <c r="H28" s="87">
        <f t="shared" si="2"/>
        <v>0</v>
      </c>
      <c r="I28" s="87">
        <f t="shared" si="3"/>
        <v>0</v>
      </c>
      <c r="J28" s="87">
        <f t="shared" si="4"/>
        <v>0</v>
      </c>
      <c r="K28" s="87">
        <f t="shared" si="5"/>
        <v>0</v>
      </c>
      <c r="L28" s="87">
        <f t="shared" si="6"/>
        <v>0</v>
      </c>
      <c r="M28" s="87">
        <f t="shared" si="7"/>
        <v>0</v>
      </c>
      <c r="N28" s="87">
        <f t="shared" si="8"/>
        <v>0</v>
      </c>
      <c r="O28" s="87">
        <f t="shared" si="9"/>
        <v>0</v>
      </c>
      <c r="P28" s="87">
        <f t="shared" si="10"/>
        <v>0</v>
      </c>
      <c r="Q28" s="87">
        <f t="shared" si="11"/>
        <v>0</v>
      </c>
      <c r="R28" s="87">
        <f t="shared" si="12"/>
        <v>0</v>
      </c>
      <c r="S28" s="87">
        <f t="shared" si="13"/>
        <v>0</v>
      </c>
      <c r="U28" s="87">
        <f>IF(ISERR(SUMIF(Cad_cl!$I$6:$I$1005,$C28,Cad_cl!AP$6:AP$1005)),"",SUMIF(Cad_cl!$I$6:$I$1005,$C28,Cad_cl!AP$6:AP$1005))</f>
        <v>0</v>
      </c>
      <c r="V28" s="87">
        <f>IF(ISERR(SUMIF(Cad_cl!$I$6:$I$1005,$C28,Cad_cl!AQ$6:AQ$1005)),"",SUMIF(Cad_cl!$I$6:$I$1005,$C28,Cad_cl!AQ$6:AQ$1005))</f>
        <v>0</v>
      </c>
      <c r="W28" s="87">
        <f>IF(ISERR(SUMIF(Cad_cl!$I$6:$I$1005,$C28,Cad_cl!AR$6:AR$1005)),"",SUMIF(Cad_cl!$I$6:$I$1005,$C28,Cad_cl!AR$6:AR$1005))</f>
        <v>0</v>
      </c>
      <c r="X28" s="87">
        <f>IF(ISERR(SUMIF(Cad_cl!$I$6:$I$1005,$C28,Cad_cl!AS$6:AS$1005)),"",SUMIF(Cad_cl!$I$6:$I$1005,$C28,Cad_cl!AS$6:AS$1005))</f>
        <v>0</v>
      </c>
      <c r="Y28" s="87">
        <f>IF(ISERR(SUMIF(Cad_cl!$I$6:$I$1005,$C28,Cad_cl!AT$6:AT$1005)),"",SUMIF(Cad_cl!$I$6:$I$1005,$C28,Cad_cl!AT$6:AT$1005))</f>
        <v>0</v>
      </c>
      <c r="Z28" s="87">
        <f>IF(ISERR(SUMIF(Cad_cl!$I$6:$I$1005,$C28,Cad_cl!AU$6:AU$1005)),"",SUMIF(Cad_cl!$I$6:$I$1005,$C28,Cad_cl!AU$6:AU$1005))</f>
        <v>0</v>
      </c>
      <c r="AA28" s="87">
        <f>IF(ISERR(SUMIF(Cad_cl!$I$6:$I$1005,$C28,Cad_cl!AV$6:AV$1005)),"",SUMIF(Cad_cl!$I$6:$I$1005,$C28,Cad_cl!AV$6:AV$1005))</f>
        <v>0</v>
      </c>
      <c r="AB28" s="87">
        <f>IF(ISERR(SUMIF(Cad_cl!$I$6:$I$1005,$C28,Cad_cl!AW$6:AW$1005)),"",SUMIF(Cad_cl!$I$6:$I$1005,$C28,Cad_cl!AW$6:AW$1005))</f>
        <v>0</v>
      </c>
      <c r="AC28" s="87">
        <f>IF(ISERR(SUMIF(Cad_cl!$I$6:$I$1005,$C28,Cad_cl!AX$6:AX$1005)),"",SUMIF(Cad_cl!$I$6:$I$1005,$C28,Cad_cl!AX$6:AX$1005))</f>
        <v>0</v>
      </c>
      <c r="AD28" s="87">
        <f>IF(ISERR(SUMIF(Cad_cl!$I$6:$I$1005,$C28,Cad_cl!AY$6:AY$1005)),"",SUMIF(Cad_cl!$I$6:$I$1005,$C28,Cad_cl!AY$6:AY$1005))</f>
        <v>0</v>
      </c>
      <c r="AE28" s="87">
        <f>IF(ISERR(SUMIF(Cad_cl!$I$6:$I$1005,$C28,Cad_cl!AZ$6:AZ$1005)),"",SUMIF(Cad_cl!$I$6:$I$1005,$C28,Cad_cl!AZ$6:AZ$1005))</f>
        <v>0</v>
      </c>
      <c r="AF28" s="87">
        <f>IF(ISERR(SUMIF(Cad_cl!$I$6:$I$1005,$C28,Cad_cl!BA$6:BA$1005)),"",SUMIF(Cad_cl!$I$6:$I$1005,$C28,Cad_cl!BA$6:BA$1005))</f>
        <v>0</v>
      </c>
      <c r="AG28" s="87">
        <f>IF(ISERR(SUMIF(Cad_cl!$I$6:$I$1005,$C28,Cad_cl!BB$6:BB$1005)),"",SUMIF(Cad_cl!$I$6:$I$1005,$C28,Cad_cl!BB$6:BB$1005))</f>
        <v>0</v>
      </c>
      <c r="AI28" s="87">
        <f>IF(ISERR(SUMIF(Cad_cl!$I$6:$I$1005,$C28,Cad_cl!BD$6:BD$1005)),"",SUMIF(Cad_cl!$I$6:$I$1005,$C28,Cad_cl!BD$6:BD$1005))</f>
        <v>0</v>
      </c>
      <c r="AJ28" s="87">
        <f>IF(ISERR(SUMIF(Cad_cl!$I$6:$I$1005,$C28,Cad_cl!BE$6:BE$1005)),"",SUMIF(Cad_cl!$I$6:$I$1005,$C28,Cad_cl!BE$6:BE$1005))</f>
        <v>0</v>
      </c>
      <c r="AK28" s="87">
        <f>IF(ISERR(SUMIF(Cad_cl!$I$6:$I$1005,$C28,Cad_cl!BF$6:BF$1005)),"",SUMIF(Cad_cl!$I$6:$I$1005,$C28,Cad_cl!BF$6:BF$1005))</f>
        <v>0</v>
      </c>
      <c r="AL28" s="87">
        <f>IF(ISERR(SUMIF(Cad_cl!$I$6:$I$1005,$C28,Cad_cl!BG$6:BG$1005)),"",SUMIF(Cad_cl!$I$6:$I$1005,$C28,Cad_cl!BG$6:BG$1005))</f>
        <v>0</v>
      </c>
      <c r="AM28" s="87">
        <f>IF(ISERR(SUMIF(Cad_cl!$I$6:$I$1005,$C28,Cad_cl!BH$6:BH$1005)),"",SUMIF(Cad_cl!$I$6:$I$1005,$C28,Cad_cl!BH$6:BH$1005))</f>
        <v>0</v>
      </c>
      <c r="AN28" s="87">
        <f>IF(ISERR(SUMIF(Cad_cl!$I$6:$I$1005,$C28,Cad_cl!BI$6:BI$1005)),"",SUMIF(Cad_cl!$I$6:$I$1005,$C28,Cad_cl!BI$6:BI$1005))</f>
        <v>0</v>
      </c>
      <c r="AO28" s="87">
        <f>IF(ISERR(SUMIF(Cad_cl!$I$6:$I$1005,$C28,Cad_cl!BJ$6:BJ$1005)),"",SUMIF(Cad_cl!$I$6:$I$1005,$C28,Cad_cl!BJ$6:BJ$1005))</f>
        <v>0</v>
      </c>
      <c r="AP28" s="87">
        <f>IF(ISERR(SUMIF(Cad_cl!$I$6:$I$1005,$C28,Cad_cl!BK$6:BK$1005)),"",SUMIF(Cad_cl!$I$6:$I$1005,$C28,Cad_cl!BK$6:BK$1005))</f>
        <v>0</v>
      </c>
      <c r="AQ28" s="87">
        <f>IF(ISERR(SUMIF(Cad_cl!$I$6:$I$1005,$C28,Cad_cl!BL$6:BL$1005)),"",SUMIF(Cad_cl!$I$6:$I$1005,$C28,Cad_cl!BL$6:BL$1005))</f>
        <v>0</v>
      </c>
      <c r="AR28" s="87">
        <f>IF(ISERR(SUMIF(Cad_cl!$I$6:$I$1005,$C28,Cad_cl!BM$6:BM$1005)),"",SUMIF(Cad_cl!$I$6:$I$1005,$C28,Cad_cl!BM$6:BM$1005))</f>
        <v>0</v>
      </c>
      <c r="AS28" s="87">
        <f>IF(ISERR(SUMIF(Cad_cl!$I$6:$I$1005,$C28,Cad_cl!BN$6:BN$1005)),"",SUMIF(Cad_cl!$I$6:$I$1005,$C28,Cad_cl!BN$6:BN$1005))</f>
        <v>0</v>
      </c>
      <c r="AT28" s="87">
        <f>IF(ISERR(SUMIF(Cad_cl!$I$6:$I$1005,$C28,Cad_cl!BO$6:BO$1005)),"",SUMIF(Cad_cl!$I$6:$I$1005,$C28,Cad_cl!BO$6:BO$1005))</f>
        <v>0</v>
      </c>
      <c r="AU28" s="87">
        <f>IF(ISERR(SUMIF(Cad_cl!$I$6:$I$1005,$C28,Cad_cl!BP$6:BP$1005)),"",SUMIF(Cad_cl!$I$6:$I$1005,$C28,Cad_cl!BP$6:BP$1005))</f>
        <v>0</v>
      </c>
    </row>
    <row r="29" spans="3:47" ht="30" customHeight="1">
      <c r="C29" s="97" t="s">
        <v>80</v>
      </c>
      <c r="G29" s="87">
        <f t="shared" si="1"/>
        <v>0</v>
      </c>
      <c r="H29" s="87">
        <f t="shared" si="2"/>
        <v>0</v>
      </c>
      <c r="I29" s="87">
        <f t="shared" si="3"/>
        <v>0</v>
      </c>
      <c r="J29" s="87">
        <f t="shared" si="4"/>
        <v>0</v>
      </c>
      <c r="K29" s="87">
        <f t="shared" si="5"/>
        <v>0</v>
      </c>
      <c r="L29" s="87">
        <f t="shared" si="6"/>
        <v>0</v>
      </c>
      <c r="M29" s="87">
        <f t="shared" si="7"/>
        <v>0</v>
      </c>
      <c r="N29" s="87">
        <f t="shared" si="8"/>
        <v>0</v>
      </c>
      <c r="O29" s="87">
        <f t="shared" si="9"/>
        <v>0</v>
      </c>
      <c r="P29" s="87">
        <f t="shared" si="10"/>
        <v>0</v>
      </c>
      <c r="Q29" s="87">
        <f t="shared" si="11"/>
        <v>0</v>
      </c>
      <c r="R29" s="87">
        <f t="shared" si="12"/>
        <v>0</v>
      </c>
      <c r="S29" s="87">
        <f t="shared" si="13"/>
        <v>0</v>
      </c>
      <c r="U29" s="87">
        <f>IF(ISERR(SUMIF(Cad_cl!$I$6:$I$1005,$C29,Cad_cl!AP$6:AP$1005)),"",SUMIF(Cad_cl!$I$6:$I$1005,$C29,Cad_cl!AP$6:AP$1005))</f>
        <v>0</v>
      </c>
      <c r="V29" s="87">
        <f>IF(ISERR(SUMIF(Cad_cl!$I$6:$I$1005,$C29,Cad_cl!AQ$6:AQ$1005)),"",SUMIF(Cad_cl!$I$6:$I$1005,$C29,Cad_cl!AQ$6:AQ$1005))</f>
        <v>0</v>
      </c>
      <c r="W29" s="87">
        <f>IF(ISERR(SUMIF(Cad_cl!$I$6:$I$1005,$C29,Cad_cl!AR$6:AR$1005)),"",SUMIF(Cad_cl!$I$6:$I$1005,$C29,Cad_cl!AR$6:AR$1005))</f>
        <v>0</v>
      </c>
      <c r="X29" s="87">
        <f>IF(ISERR(SUMIF(Cad_cl!$I$6:$I$1005,$C29,Cad_cl!AS$6:AS$1005)),"",SUMIF(Cad_cl!$I$6:$I$1005,$C29,Cad_cl!AS$6:AS$1005))</f>
        <v>0</v>
      </c>
      <c r="Y29" s="87">
        <f>IF(ISERR(SUMIF(Cad_cl!$I$6:$I$1005,$C29,Cad_cl!AT$6:AT$1005)),"",SUMIF(Cad_cl!$I$6:$I$1005,$C29,Cad_cl!AT$6:AT$1005))</f>
        <v>0</v>
      </c>
      <c r="Z29" s="87">
        <f>IF(ISERR(SUMIF(Cad_cl!$I$6:$I$1005,$C29,Cad_cl!AU$6:AU$1005)),"",SUMIF(Cad_cl!$I$6:$I$1005,$C29,Cad_cl!AU$6:AU$1005))</f>
        <v>0</v>
      </c>
      <c r="AA29" s="87">
        <f>IF(ISERR(SUMIF(Cad_cl!$I$6:$I$1005,$C29,Cad_cl!AV$6:AV$1005)),"",SUMIF(Cad_cl!$I$6:$I$1005,$C29,Cad_cl!AV$6:AV$1005))</f>
        <v>0</v>
      </c>
      <c r="AB29" s="87">
        <f>IF(ISERR(SUMIF(Cad_cl!$I$6:$I$1005,$C29,Cad_cl!AW$6:AW$1005)),"",SUMIF(Cad_cl!$I$6:$I$1005,$C29,Cad_cl!AW$6:AW$1005))</f>
        <v>0</v>
      </c>
      <c r="AC29" s="87">
        <f>IF(ISERR(SUMIF(Cad_cl!$I$6:$I$1005,$C29,Cad_cl!AX$6:AX$1005)),"",SUMIF(Cad_cl!$I$6:$I$1005,$C29,Cad_cl!AX$6:AX$1005))</f>
        <v>0</v>
      </c>
      <c r="AD29" s="87">
        <f>IF(ISERR(SUMIF(Cad_cl!$I$6:$I$1005,$C29,Cad_cl!AY$6:AY$1005)),"",SUMIF(Cad_cl!$I$6:$I$1005,$C29,Cad_cl!AY$6:AY$1005))</f>
        <v>0</v>
      </c>
      <c r="AE29" s="87">
        <f>IF(ISERR(SUMIF(Cad_cl!$I$6:$I$1005,$C29,Cad_cl!AZ$6:AZ$1005)),"",SUMIF(Cad_cl!$I$6:$I$1005,$C29,Cad_cl!AZ$6:AZ$1005))</f>
        <v>0</v>
      </c>
      <c r="AF29" s="87">
        <f>IF(ISERR(SUMIF(Cad_cl!$I$6:$I$1005,$C29,Cad_cl!BA$6:BA$1005)),"",SUMIF(Cad_cl!$I$6:$I$1005,$C29,Cad_cl!BA$6:BA$1005))</f>
        <v>0</v>
      </c>
      <c r="AG29" s="87">
        <f>IF(ISERR(SUMIF(Cad_cl!$I$6:$I$1005,$C29,Cad_cl!BB$6:BB$1005)),"",SUMIF(Cad_cl!$I$6:$I$1005,$C29,Cad_cl!BB$6:BB$1005))</f>
        <v>0</v>
      </c>
      <c r="AI29" s="87">
        <f>IF(ISERR(SUMIF(Cad_cl!$I$6:$I$1005,$C29,Cad_cl!BD$6:BD$1005)),"",SUMIF(Cad_cl!$I$6:$I$1005,$C29,Cad_cl!BD$6:BD$1005))</f>
        <v>0</v>
      </c>
      <c r="AJ29" s="87">
        <f>IF(ISERR(SUMIF(Cad_cl!$I$6:$I$1005,$C29,Cad_cl!BE$6:BE$1005)),"",SUMIF(Cad_cl!$I$6:$I$1005,$C29,Cad_cl!BE$6:BE$1005))</f>
        <v>0</v>
      </c>
      <c r="AK29" s="87">
        <f>IF(ISERR(SUMIF(Cad_cl!$I$6:$I$1005,$C29,Cad_cl!BF$6:BF$1005)),"",SUMIF(Cad_cl!$I$6:$I$1005,$C29,Cad_cl!BF$6:BF$1005))</f>
        <v>0</v>
      </c>
      <c r="AL29" s="87">
        <f>IF(ISERR(SUMIF(Cad_cl!$I$6:$I$1005,$C29,Cad_cl!BG$6:BG$1005)),"",SUMIF(Cad_cl!$I$6:$I$1005,$C29,Cad_cl!BG$6:BG$1005))</f>
        <v>0</v>
      </c>
      <c r="AM29" s="87">
        <f>IF(ISERR(SUMIF(Cad_cl!$I$6:$I$1005,$C29,Cad_cl!BH$6:BH$1005)),"",SUMIF(Cad_cl!$I$6:$I$1005,$C29,Cad_cl!BH$6:BH$1005))</f>
        <v>0</v>
      </c>
      <c r="AN29" s="87">
        <f>IF(ISERR(SUMIF(Cad_cl!$I$6:$I$1005,$C29,Cad_cl!BI$6:BI$1005)),"",SUMIF(Cad_cl!$I$6:$I$1005,$C29,Cad_cl!BI$6:BI$1005))</f>
        <v>0</v>
      </c>
      <c r="AO29" s="87">
        <f>IF(ISERR(SUMIF(Cad_cl!$I$6:$I$1005,$C29,Cad_cl!BJ$6:BJ$1005)),"",SUMIF(Cad_cl!$I$6:$I$1005,$C29,Cad_cl!BJ$6:BJ$1005))</f>
        <v>0</v>
      </c>
      <c r="AP29" s="87">
        <f>IF(ISERR(SUMIF(Cad_cl!$I$6:$I$1005,$C29,Cad_cl!BK$6:BK$1005)),"",SUMIF(Cad_cl!$I$6:$I$1005,$C29,Cad_cl!BK$6:BK$1005))</f>
        <v>0</v>
      </c>
      <c r="AQ29" s="87">
        <f>IF(ISERR(SUMIF(Cad_cl!$I$6:$I$1005,$C29,Cad_cl!BL$6:BL$1005)),"",SUMIF(Cad_cl!$I$6:$I$1005,$C29,Cad_cl!BL$6:BL$1005))</f>
        <v>0</v>
      </c>
      <c r="AR29" s="87">
        <f>IF(ISERR(SUMIF(Cad_cl!$I$6:$I$1005,$C29,Cad_cl!BM$6:BM$1005)),"",SUMIF(Cad_cl!$I$6:$I$1005,$C29,Cad_cl!BM$6:BM$1005))</f>
        <v>0</v>
      </c>
      <c r="AS29" s="87">
        <f>IF(ISERR(SUMIF(Cad_cl!$I$6:$I$1005,$C29,Cad_cl!BN$6:BN$1005)),"",SUMIF(Cad_cl!$I$6:$I$1005,$C29,Cad_cl!BN$6:BN$1005))</f>
        <v>0</v>
      </c>
      <c r="AT29" s="87">
        <f>IF(ISERR(SUMIF(Cad_cl!$I$6:$I$1005,$C29,Cad_cl!BO$6:BO$1005)),"",SUMIF(Cad_cl!$I$6:$I$1005,$C29,Cad_cl!BO$6:BO$1005))</f>
        <v>0</v>
      </c>
      <c r="AU29" s="87">
        <f>IF(ISERR(SUMIF(Cad_cl!$I$6:$I$1005,$C29,Cad_cl!BP$6:BP$1005)),"",SUMIF(Cad_cl!$I$6:$I$1005,$C29,Cad_cl!BP$6:BP$1005))</f>
        <v>0</v>
      </c>
    </row>
    <row r="30" spans="3:47" ht="30" customHeight="1">
      <c r="C30" s="97" t="s">
        <v>81</v>
      </c>
      <c r="G30" s="87">
        <f t="shared" si="1"/>
        <v>0</v>
      </c>
      <c r="H30" s="87">
        <f t="shared" si="2"/>
        <v>0</v>
      </c>
      <c r="I30" s="87">
        <f t="shared" si="3"/>
        <v>0</v>
      </c>
      <c r="J30" s="87">
        <f t="shared" si="4"/>
        <v>0</v>
      </c>
      <c r="K30" s="87">
        <f t="shared" si="5"/>
        <v>17000</v>
      </c>
      <c r="L30" s="87">
        <f t="shared" si="6"/>
        <v>0</v>
      </c>
      <c r="M30" s="87">
        <f t="shared" si="7"/>
        <v>0</v>
      </c>
      <c r="N30" s="87">
        <f t="shared" si="8"/>
        <v>0</v>
      </c>
      <c r="O30" s="87">
        <f t="shared" si="9"/>
        <v>0</v>
      </c>
      <c r="P30" s="87">
        <f t="shared" si="10"/>
        <v>0</v>
      </c>
      <c r="Q30" s="87">
        <f t="shared" si="11"/>
        <v>0</v>
      </c>
      <c r="R30" s="87">
        <f t="shared" si="12"/>
        <v>0</v>
      </c>
      <c r="S30" s="87">
        <f t="shared" si="13"/>
        <v>17000</v>
      </c>
      <c r="U30" s="87">
        <f>IF(ISERR(SUMIF(Cad_cl!$I$6:$I$1005,$C30,Cad_cl!AP$6:AP$1005)),"",SUMIF(Cad_cl!$I$6:$I$1005,$C30,Cad_cl!AP$6:AP$1005))</f>
        <v>0</v>
      </c>
      <c r="V30" s="87">
        <f>IF(ISERR(SUMIF(Cad_cl!$I$6:$I$1005,$C30,Cad_cl!AQ$6:AQ$1005)),"",SUMIF(Cad_cl!$I$6:$I$1005,$C30,Cad_cl!AQ$6:AQ$1005))</f>
        <v>0</v>
      </c>
      <c r="W30" s="87">
        <f>IF(ISERR(SUMIF(Cad_cl!$I$6:$I$1005,$C30,Cad_cl!AR$6:AR$1005)),"",SUMIF(Cad_cl!$I$6:$I$1005,$C30,Cad_cl!AR$6:AR$1005))</f>
        <v>0</v>
      </c>
      <c r="X30" s="87">
        <f>IF(ISERR(SUMIF(Cad_cl!$I$6:$I$1005,$C30,Cad_cl!AS$6:AS$1005)),"",SUMIF(Cad_cl!$I$6:$I$1005,$C30,Cad_cl!AS$6:AS$1005))</f>
        <v>0</v>
      </c>
      <c r="Y30" s="87">
        <f>IF(ISERR(SUMIF(Cad_cl!$I$6:$I$1005,$C30,Cad_cl!AT$6:AT$1005)),"",SUMIF(Cad_cl!$I$6:$I$1005,$C30,Cad_cl!AT$6:AT$1005))</f>
        <v>17000</v>
      </c>
      <c r="Z30" s="87">
        <f>IF(ISERR(SUMIF(Cad_cl!$I$6:$I$1005,$C30,Cad_cl!AU$6:AU$1005)),"",SUMIF(Cad_cl!$I$6:$I$1005,$C30,Cad_cl!AU$6:AU$1005))</f>
        <v>0</v>
      </c>
      <c r="AA30" s="87">
        <f>IF(ISERR(SUMIF(Cad_cl!$I$6:$I$1005,$C30,Cad_cl!AV$6:AV$1005)),"",SUMIF(Cad_cl!$I$6:$I$1005,$C30,Cad_cl!AV$6:AV$1005))</f>
        <v>0</v>
      </c>
      <c r="AB30" s="87">
        <f>IF(ISERR(SUMIF(Cad_cl!$I$6:$I$1005,$C30,Cad_cl!AW$6:AW$1005)),"",SUMIF(Cad_cl!$I$6:$I$1005,$C30,Cad_cl!AW$6:AW$1005))</f>
        <v>0</v>
      </c>
      <c r="AC30" s="87">
        <f>IF(ISERR(SUMIF(Cad_cl!$I$6:$I$1005,$C30,Cad_cl!AX$6:AX$1005)),"",SUMIF(Cad_cl!$I$6:$I$1005,$C30,Cad_cl!AX$6:AX$1005))</f>
        <v>0</v>
      </c>
      <c r="AD30" s="87">
        <f>IF(ISERR(SUMIF(Cad_cl!$I$6:$I$1005,$C30,Cad_cl!AY$6:AY$1005)),"",SUMIF(Cad_cl!$I$6:$I$1005,$C30,Cad_cl!AY$6:AY$1005))</f>
        <v>0</v>
      </c>
      <c r="AE30" s="87">
        <f>IF(ISERR(SUMIF(Cad_cl!$I$6:$I$1005,$C30,Cad_cl!AZ$6:AZ$1005)),"",SUMIF(Cad_cl!$I$6:$I$1005,$C30,Cad_cl!AZ$6:AZ$1005))</f>
        <v>0</v>
      </c>
      <c r="AF30" s="87">
        <f>IF(ISERR(SUMIF(Cad_cl!$I$6:$I$1005,$C30,Cad_cl!BA$6:BA$1005)),"",SUMIF(Cad_cl!$I$6:$I$1005,$C30,Cad_cl!BA$6:BA$1005))</f>
        <v>0</v>
      </c>
      <c r="AG30" s="87">
        <f>IF(ISERR(SUMIF(Cad_cl!$I$6:$I$1005,$C30,Cad_cl!BB$6:BB$1005)),"",SUMIF(Cad_cl!$I$6:$I$1005,$C30,Cad_cl!BB$6:BB$1005))</f>
        <v>17000</v>
      </c>
      <c r="AI30" s="87">
        <f>IF(ISERR(SUMIF(Cad_cl!$I$6:$I$1005,$C30,Cad_cl!BD$6:BD$1005)),"",SUMIF(Cad_cl!$I$6:$I$1005,$C30,Cad_cl!BD$6:BD$1005))</f>
        <v>0</v>
      </c>
      <c r="AJ30" s="87">
        <f>IF(ISERR(SUMIF(Cad_cl!$I$6:$I$1005,$C30,Cad_cl!BE$6:BE$1005)),"",SUMIF(Cad_cl!$I$6:$I$1005,$C30,Cad_cl!BE$6:BE$1005))</f>
        <v>0</v>
      </c>
      <c r="AK30" s="87">
        <f>IF(ISERR(SUMIF(Cad_cl!$I$6:$I$1005,$C30,Cad_cl!BF$6:BF$1005)),"",SUMIF(Cad_cl!$I$6:$I$1005,$C30,Cad_cl!BF$6:BF$1005))</f>
        <v>0</v>
      </c>
      <c r="AL30" s="87">
        <f>IF(ISERR(SUMIF(Cad_cl!$I$6:$I$1005,$C30,Cad_cl!BG$6:BG$1005)),"",SUMIF(Cad_cl!$I$6:$I$1005,$C30,Cad_cl!BG$6:BG$1005))</f>
        <v>0</v>
      </c>
      <c r="AM30" s="87">
        <f>IF(ISERR(SUMIF(Cad_cl!$I$6:$I$1005,$C30,Cad_cl!BH$6:BH$1005)),"",SUMIF(Cad_cl!$I$6:$I$1005,$C30,Cad_cl!BH$6:BH$1005))</f>
        <v>0</v>
      </c>
      <c r="AN30" s="87">
        <f>IF(ISERR(SUMIF(Cad_cl!$I$6:$I$1005,$C30,Cad_cl!BI$6:BI$1005)),"",SUMIF(Cad_cl!$I$6:$I$1005,$C30,Cad_cl!BI$6:BI$1005))</f>
        <v>0</v>
      </c>
      <c r="AO30" s="87">
        <f>IF(ISERR(SUMIF(Cad_cl!$I$6:$I$1005,$C30,Cad_cl!BJ$6:BJ$1005)),"",SUMIF(Cad_cl!$I$6:$I$1005,$C30,Cad_cl!BJ$6:BJ$1005))</f>
        <v>0</v>
      </c>
      <c r="AP30" s="87">
        <f>IF(ISERR(SUMIF(Cad_cl!$I$6:$I$1005,$C30,Cad_cl!BK$6:BK$1005)),"",SUMIF(Cad_cl!$I$6:$I$1005,$C30,Cad_cl!BK$6:BK$1005))</f>
        <v>0</v>
      </c>
      <c r="AQ30" s="87">
        <f>IF(ISERR(SUMIF(Cad_cl!$I$6:$I$1005,$C30,Cad_cl!BL$6:BL$1005)),"",SUMIF(Cad_cl!$I$6:$I$1005,$C30,Cad_cl!BL$6:BL$1005))</f>
        <v>0</v>
      </c>
      <c r="AR30" s="87">
        <f>IF(ISERR(SUMIF(Cad_cl!$I$6:$I$1005,$C30,Cad_cl!BM$6:BM$1005)),"",SUMIF(Cad_cl!$I$6:$I$1005,$C30,Cad_cl!BM$6:BM$1005))</f>
        <v>0</v>
      </c>
      <c r="AS30" s="87">
        <f>IF(ISERR(SUMIF(Cad_cl!$I$6:$I$1005,$C30,Cad_cl!BN$6:BN$1005)),"",SUMIF(Cad_cl!$I$6:$I$1005,$C30,Cad_cl!BN$6:BN$1005))</f>
        <v>0</v>
      </c>
      <c r="AT30" s="87">
        <f>IF(ISERR(SUMIF(Cad_cl!$I$6:$I$1005,$C30,Cad_cl!BO$6:BO$1005)),"",SUMIF(Cad_cl!$I$6:$I$1005,$C30,Cad_cl!BO$6:BO$1005))</f>
        <v>0</v>
      </c>
      <c r="AU30" s="87">
        <f>IF(ISERR(SUMIF(Cad_cl!$I$6:$I$1005,$C30,Cad_cl!BP$6:BP$1005)),"",SUMIF(Cad_cl!$I$6:$I$1005,$C30,Cad_cl!BP$6:BP$1005))</f>
        <v>0</v>
      </c>
    </row>
    <row r="31" spans="3:47" ht="30" customHeight="1">
      <c r="C31" s="97" t="s">
        <v>82</v>
      </c>
      <c r="G31" s="87">
        <f t="shared" si="1"/>
        <v>0</v>
      </c>
      <c r="H31" s="87">
        <f t="shared" si="2"/>
        <v>0</v>
      </c>
      <c r="I31" s="87">
        <f t="shared" si="3"/>
        <v>0</v>
      </c>
      <c r="J31" s="87">
        <f t="shared" si="4"/>
        <v>0</v>
      </c>
      <c r="K31" s="87">
        <f t="shared" si="5"/>
        <v>0</v>
      </c>
      <c r="L31" s="87">
        <f t="shared" si="6"/>
        <v>0</v>
      </c>
      <c r="M31" s="87">
        <f t="shared" si="7"/>
        <v>0</v>
      </c>
      <c r="N31" s="87">
        <f t="shared" si="8"/>
        <v>0</v>
      </c>
      <c r="O31" s="87">
        <f t="shared" si="9"/>
        <v>0</v>
      </c>
      <c r="P31" s="87">
        <f t="shared" si="10"/>
        <v>0</v>
      </c>
      <c r="Q31" s="87">
        <f t="shared" si="11"/>
        <v>0</v>
      </c>
      <c r="R31" s="87">
        <f t="shared" si="12"/>
        <v>0</v>
      </c>
      <c r="S31" s="87">
        <f t="shared" si="13"/>
        <v>0</v>
      </c>
      <c r="U31" s="87">
        <f>IF(ISERR(SUMIF(Cad_cl!$I$6:$I$1005,$C31,Cad_cl!AP$6:AP$1005)),"",SUMIF(Cad_cl!$I$6:$I$1005,$C31,Cad_cl!AP$6:AP$1005))</f>
        <v>0</v>
      </c>
      <c r="V31" s="87">
        <f>IF(ISERR(SUMIF(Cad_cl!$I$6:$I$1005,$C31,Cad_cl!AQ$6:AQ$1005)),"",SUMIF(Cad_cl!$I$6:$I$1005,$C31,Cad_cl!AQ$6:AQ$1005))</f>
        <v>0</v>
      </c>
      <c r="W31" s="87">
        <f>IF(ISERR(SUMIF(Cad_cl!$I$6:$I$1005,$C31,Cad_cl!AR$6:AR$1005)),"",SUMIF(Cad_cl!$I$6:$I$1005,$C31,Cad_cl!AR$6:AR$1005))</f>
        <v>0</v>
      </c>
      <c r="X31" s="87">
        <f>IF(ISERR(SUMIF(Cad_cl!$I$6:$I$1005,$C31,Cad_cl!AS$6:AS$1005)),"",SUMIF(Cad_cl!$I$6:$I$1005,$C31,Cad_cl!AS$6:AS$1005))</f>
        <v>0</v>
      </c>
      <c r="Y31" s="87">
        <f>IF(ISERR(SUMIF(Cad_cl!$I$6:$I$1005,$C31,Cad_cl!AT$6:AT$1005)),"",SUMIF(Cad_cl!$I$6:$I$1005,$C31,Cad_cl!AT$6:AT$1005))</f>
        <v>0</v>
      </c>
      <c r="Z31" s="87">
        <f>IF(ISERR(SUMIF(Cad_cl!$I$6:$I$1005,$C31,Cad_cl!AU$6:AU$1005)),"",SUMIF(Cad_cl!$I$6:$I$1005,$C31,Cad_cl!AU$6:AU$1005))</f>
        <v>0</v>
      </c>
      <c r="AA31" s="87">
        <f>IF(ISERR(SUMIF(Cad_cl!$I$6:$I$1005,$C31,Cad_cl!AV$6:AV$1005)),"",SUMIF(Cad_cl!$I$6:$I$1005,$C31,Cad_cl!AV$6:AV$1005))</f>
        <v>0</v>
      </c>
      <c r="AB31" s="87">
        <f>IF(ISERR(SUMIF(Cad_cl!$I$6:$I$1005,$C31,Cad_cl!AW$6:AW$1005)),"",SUMIF(Cad_cl!$I$6:$I$1005,$C31,Cad_cl!AW$6:AW$1005))</f>
        <v>0</v>
      </c>
      <c r="AC31" s="87">
        <f>IF(ISERR(SUMIF(Cad_cl!$I$6:$I$1005,$C31,Cad_cl!AX$6:AX$1005)),"",SUMIF(Cad_cl!$I$6:$I$1005,$C31,Cad_cl!AX$6:AX$1005))</f>
        <v>0</v>
      </c>
      <c r="AD31" s="87">
        <f>IF(ISERR(SUMIF(Cad_cl!$I$6:$I$1005,$C31,Cad_cl!AY$6:AY$1005)),"",SUMIF(Cad_cl!$I$6:$I$1005,$C31,Cad_cl!AY$6:AY$1005))</f>
        <v>0</v>
      </c>
      <c r="AE31" s="87">
        <f>IF(ISERR(SUMIF(Cad_cl!$I$6:$I$1005,$C31,Cad_cl!AZ$6:AZ$1005)),"",SUMIF(Cad_cl!$I$6:$I$1005,$C31,Cad_cl!AZ$6:AZ$1005))</f>
        <v>0</v>
      </c>
      <c r="AF31" s="87">
        <f>IF(ISERR(SUMIF(Cad_cl!$I$6:$I$1005,$C31,Cad_cl!BA$6:BA$1005)),"",SUMIF(Cad_cl!$I$6:$I$1005,$C31,Cad_cl!BA$6:BA$1005))</f>
        <v>0</v>
      </c>
      <c r="AG31" s="87">
        <f>IF(ISERR(SUMIF(Cad_cl!$I$6:$I$1005,$C31,Cad_cl!BB$6:BB$1005)),"",SUMIF(Cad_cl!$I$6:$I$1005,$C31,Cad_cl!BB$6:BB$1005))</f>
        <v>0</v>
      </c>
      <c r="AI31" s="87">
        <f>IF(ISERR(SUMIF(Cad_cl!$I$6:$I$1005,$C31,Cad_cl!BD$6:BD$1005)),"",SUMIF(Cad_cl!$I$6:$I$1005,$C31,Cad_cl!BD$6:BD$1005))</f>
        <v>0</v>
      </c>
      <c r="AJ31" s="87">
        <f>IF(ISERR(SUMIF(Cad_cl!$I$6:$I$1005,$C31,Cad_cl!BE$6:BE$1005)),"",SUMIF(Cad_cl!$I$6:$I$1005,$C31,Cad_cl!BE$6:BE$1005))</f>
        <v>0</v>
      </c>
      <c r="AK31" s="87">
        <f>IF(ISERR(SUMIF(Cad_cl!$I$6:$I$1005,$C31,Cad_cl!BF$6:BF$1005)),"",SUMIF(Cad_cl!$I$6:$I$1005,$C31,Cad_cl!BF$6:BF$1005))</f>
        <v>0</v>
      </c>
      <c r="AL31" s="87">
        <f>IF(ISERR(SUMIF(Cad_cl!$I$6:$I$1005,$C31,Cad_cl!BG$6:BG$1005)),"",SUMIF(Cad_cl!$I$6:$I$1005,$C31,Cad_cl!BG$6:BG$1005))</f>
        <v>0</v>
      </c>
      <c r="AM31" s="87">
        <f>IF(ISERR(SUMIF(Cad_cl!$I$6:$I$1005,$C31,Cad_cl!BH$6:BH$1005)),"",SUMIF(Cad_cl!$I$6:$I$1005,$C31,Cad_cl!BH$6:BH$1005))</f>
        <v>0</v>
      </c>
      <c r="AN31" s="87">
        <f>IF(ISERR(SUMIF(Cad_cl!$I$6:$I$1005,$C31,Cad_cl!BI$6:BI$1005)),"",SUMIF(Cad_cl!$I$6:$I$1005,$C31,Cad_cl!BI$6:BI$1005))</f>
        <v>0</v>
      </c>
      <c r="AO31" s="87">
        <f>IF(ISERR(SUMIF(Cad_cl!$I$6:$I$1005,$C31,Cad_cl!BJ$6:BJ$1005)),"",SUMIF(Cad_cl!$I$6:$I$1005,$C31,Cad_cl!BJ$6:BJ$1005))</f>
        <v>0</v>
      </c>
      <c r="AP31" s="87">
        <f>IF(ISERR(SUMIF(Cad_cl!$I$6:$I$1005,$C31,Cad_cl!BK$6:BK$1005)),"",SUMIF(Cad_cl!$I$6:$I$1005,$C31,Cad_cl!BK$6:BK$1005))</f>
        <v>0</v>
      </c>
      <c r="AQ31" s="87">
        <f>IF(ISERR(SUMIF(Cad_cl!$I$6:$I$1005,$C31,Cad_cl!BL$6:BL$1005)),"",SUMIF(Cad_cl!$I$6:$I$1005,$C31,Cad_cl!BL$6:BL$1005))</f>
        <v>0</v>
      </c>
      <c r="AR31" s="87">
        <f>IF(ISERR(SUMIF(Cad_cl!$I$6:$I$1005,$C31,Cad_cl!BM$6:BM$1005)),"",SUMIF(Cad_cl!$I$6:$I$1005,$C31,Cad_cl!BM$6:BM$1005))</f>
        <v>0</v>
      </c>
      <c r="AS31" s="87">
        <f>IF(ISERR(SUMIF(Cad_cl!$I$6:$I$1005,$C31,Cad_cl!BN$6:BN$1005)),"",SUMIF(Cad_cl!$I$6:$I$1005,$C31,Cad_cl!BN$6:BN$1005))</f>
        <v>0</v>
      </c>
      <c r="AT31" s="87">
        <f>IF(ISERR(SUMIF(Cad_cl!$I$6:$I$1005,$C31,Cad_cl!BO$6:BO$1005)),"",SUMIF(Cad_cl!$I$6:$I$1005,$C31,Cad_cl!BO$6:BO$1005))</f>
        <v>0</v>
      </c>
      <c r="AU31" s="87">
        <f>IF(ISERR(SUMIF(Cad_cl!$I$6:$I$1005,$C31,Cad_cl!BP$6:BP$1005)),"",SUMIF(Cad_cl!$I$6:$I$1005,$C31,Cad_cl!BP$6:BP$1005))</f>
        <v>0</v>
      </c>
    </row>
    <row r="32" spans="3:47" ht="30" customHeight="1">
      <c r="C32" s="97" t="s">
        <v>83</v>
      </c>
      <c r="G32" s="87">
        <f t="shared" si="1"/>
        <v>0</v>
      </c>
      <c r="H32" s="87">
        <f t="shared" si="2"/>
        <v>0</v>
      </c>
      <c r="I32" s="87">
        <f t="shared" si="3"/>
        <v>0</v>
      </c>
      <c r="J32" s="87">
        <f t="shared" si="4"/>
        <v>0</v>
      </c>
      <c r="K32" s="87">
        <f t="shared" si="5"/>
        <v>0</v>
      </c>
      <c r="L32" s="87">
        <f t="shared" si="6"/>
        <v>0</v>
      </c>
      <c r="M32" s="87">
        <f t="shared" si="7"/>
        <v>0</v>
      </c>
      <c r="N32" s="87">
        <f t="shared" si="8"/>
        <v>0</v>
      </c>
      <c r="O32" s="87">
        <f t="shared" si="9"/>
        <v>0</v>
      </c>
      <c r="P32" s="87">
        <f t="shared" si="10"/>
        <v>0</v>
      </c>
      <c r="Q32" s="87">
        <f t="shared" si="11"/>
        <v>0</v>
      </c>
      <c r="R32" s="87">
        <f t="shared" si="12"/>
        <v>0</v>
      </c>
      <c r="S32" s="87">
        <f t="shared" si="13"/>
        <v>0</v>
      </c>
      <c r="U32" s="87">
        <f>IF(ISERR(SUMIF(Cad_cl!$I$6:$I$1005,$C32,Cad_cl!AP$6:AP$1005)),"",SUMIF(Cad_cl!$I$6:$I$1005,$C32,Cad_cl!AP$6:AP$1005))</f>
        <v>0</v>
      </c>
      <c r="V32" s="87">
        <f>IF(ISERR(SUMIF(Cad_cl!$I$6:$I$1005,$C32,Cad_cl!AQ$6:AQ$1005)),"",SUMIF(Cad_cl!$I$6:$I$1005,$C32,Cad_cl!AQ$6:AQ$1005))</f>
        <v>0</v>
      </c>
      <c r="W32" s="87">
        <f>IF(ISERR(SUMIF(Cad_cl!$I$6:$I$1005,$C32,Cad_cl!AR$6:AR$1005)),"",SUMIF(Cad_cl!$I$6:$I$1005,$C32,Cad_cl!AR$6:AR$1005))</f>
        <v>0</v>
      </c>
      <c r="X32" s="87">
        <f>IF(ISERR(SUMIF(Cad_cl!$I$6:$I$1005,$C32,Cad_cl!AS$6:AS$1005)),"",SUMIF(Cad_cl!$I$6:$I$1005,$C32,Cad_cl!AS$6:AS$1005))</f>
        <v>0</v>
      </c>
      <c r="Y32" s="87">
        <f>IF(ISERR(SUMIF(Cad_cl!$I$6:$I$1005,$C32,Cad_cl!AT$6:AT$1005)),"",SUMIF(Cad_cl!$I$6:$I$1005,$C32,Cad_cl!AT$6:AT$1005))</f>
        <v>0</v>
      </c>
      <c r="Z32" s="87">
        <f>IF(ISERR(SUMIF(Cad_cl!$I$6:$I$1005,$C32,Cad_cl!AU$6:AU$1005)),"",SUMIF(Cad_cl!$I$6:$I$1005,$C32,Cad_cl!AU$6:AU$1005))</f>
        <v>0</v>
      </c>
      <c r="AA32" s="87">
        <f>IF(ISERR(SUMIF(Cad_cl!$I$6:$I$1005,$C32,Cad_cl!AV$6:AV$1005)),"",SUMIF(Cad_cl!$I$6:$I$1005,$C32,Cad_cl!AV$6:AV$1005))</f>
        <v>0</v>
      </c>
      <c r="AB32" s="87">
        <f>IF(ISERR(SUMIF(Cad_cl!$I$6:$I$1005,$C32,Cad_cl!AW$6:AW$1005)),"",SUMIF(Cad_cl!$I$6:$I$1005,$C32,Cad_cl!AW$6:AW$1005))</f>
        <v>0</v>
      </c>
      <c r="AC32" s="87">
        <f>IF(ISERR(SUMIF(Cad_cl!$I$6:$I$1005,$C32,Cad_cl!AX$6:AX$1005)),"",SUMIF(Cad_cl!$I$6:$I$1005,$C32,Cad_cl!AX$6:AX$1005))</f>
        <v>0</v>
      </c>
      <c r="AD32" s="87">
        <f>IF(ISERR(SUMIF(Cad_cl!$I$6:$I$1005,$C32,Cad_cl!AY$6:AY$1005)),"",SUMIF(Cad_cl!$I$6:$I$1005,$C32,Cad_cl!AY$6:AY$1005))</f>
        <v>0</v>
      </c>
      <c r="AE32" s="87">
        <f>IF(ISERR(SUMIF(Cad_cl!$I$6:$I$1005,$C32,Cad_cl!AZ$6:AZ$1005)),"",SUMIF(Cad_cl!$I$6:$I$1005,$C32,Cad_cl!AZ$6:AZ$1005))</f>
        <v>0</v>
      </c>
      <c r="AF32" s="87">
        <f>IF(ISERR(SUMIF(Cad_cl!$I$6:$I$1005,$C32,Cad_cl!BA$6:BA$1005)),"",SUMIF(Cad_cl!$I$6:$I$1005,$C32,Cad_cl!BA$6:BA$1005))</f>
        <v>0</v>
      </c>
      <c r="AG32" s="87">
        <f>IF(ISERR(SUMIF(Cad_cl!$I$6:$I$1005,$C32,Cad_cl!BB$6:BB$1005)),"",SUMIF(Cad_cl!$I$6:$I$1005,$C32,Cad_cl!BB$6:BB$1005))</f>
        <v>0</v>
      </c>
      <c r="AI32" s="87">
        <f>IF(ISERR(SUMIF(Cad_cl!$I$6:$I$1005,$C32,Cad_cl!BD$6:BD$1005)),"",SUMIF(Cad_cl!$I$6:$I$1005,$C32,Cad_cl!BD$6:BD$1005))</f>
        <v>0</v>
      </c>
      <c r="AJ32" s="87">
        <f>IF(ISERR(SUMIF(Cad_cl!$I$6:$I$1005,$C32,Cad_cl!BE$6:BE$1005)),"",SUMIF(Cad_cl!$I$6:$I$1005,$C32,Cad_cl!BE$6:BE$1005))</f>
        <v>0</v>
      </c>
      <c r="AK32" s="87">
        <f>IF(ISERR(SUMIF(Cad_cl!$I$6:$I$1005,$C32,Cad_cl!BF$6:BF$1005)),"",SUMIF(Cad_cl!$I$6:$I$1005,$C32,Cad_cl!BF$6:BF$1005))</f>
        <v>0</v>
      </c>
      <c r="AL32" s="87">
        <f>IF(ISERR(SUMIF(Cad_cl!$I$6:$I$1005,$C32,Cad_cl!BG$6:BG$1005)),"",SUMIF(Cad_cl!$I$6:$I$1005,$C32,Cad_cl!BG$6:BG$1005))</f>
        <v>0</v>
      </c>
      <c r="AM32" s="87">
        <f>IF(ISERR(SUMIF(Cad_cl!$I$6:$I$1005,$C32,Cad_cl!BH$6:BH$1005)),"",SUMIF(Cad_cl!$I$6:$I$1005,$C32,Cad_cl!BH$6:BH$1005))</f>
        <v>0</v>
      </c>
      <c r="AN32" s="87">
        <f>IF(ISERR(SUMIF(Cad_cl!$I$6:$I$1005,$C32,Cad_cl!BI$6:BI$1005)),"",SUMIF(Cad_cl!$I$6:$I$1005,$C32,Cad_cl!BI$6:BI$1005))</f>
        <v>0</v>
      </c>
      <c r="AO32" s="87">
        <f>IF(ISERR(SUMIF(Cad_cl!$I$6:$I$1005,$C32,Cad_cl!BJ$6:BJ$1005)),"",SUMIF(Cad_cl!$I$6:$I$1005,$C32,Cad_cl!BJ$6:BJ$1005))</f>
        <v>0</v>
      </c>
      <c r="AP32" s="87">
        <f>IF(ISERR(SUMIF(Cad_cl!$I$6:$I$1005,$C32,Cad_cl!BK$6:BK$1005)),"",SUMIF(Cad_cl!$I$6:$I$1005,$C32,Cad_cl!BK$6:BK$1005))</f>
        <v>0</v>
      </c>
      <c r="AQ32" s="87">
        <f>IF(ISERR(SUMIF(Cad_cl!$I$6:$I$1005,$C32,Cad_cl!BL$6:BL$1005)),"",SUMIF(Cad_cl!$I$6:$I$1005,$C32,Cad_cl!BL$6:BL$1005))</f>
        <v>0</v>
      </c>
      <c r="AR32" s="87">
        <f>IF(ISERR(SUMIF(Cad_cl!$I$6:$I$1005,$C32,Cad_cl!BM$6:BM$1005)),"",SUMIF(Cad_cl!$I$6:$I$1005,$C32,Cad_cl!BM$6:BM$1005))</f>
        <v>0</v>
      </c>
      <c r="AS32" s="87">
        <f>IF(ISERR(SUMIF(Cad_cl!$I$6:$I$1005,$C32,Cad_cl!BN$6:BN$1005)),"",SUMIF(Cad_cl!$I$6:$I$1005,$C32,Cad_cl!BN$6:BN$1005))</f>
        <v>0</v>
      </c>
      <c r="AT32" s="87">
        <f>IF(ISERR(SUMIF(Cad_cl!$I$6:$I$1005,$C32,Cad_cl!BO$6:BO$1005)),"",SUMIF(Cad_cl!$I$6:$I$1005,$C32,Cad_cl!BO$6:BO$1005))</f>
        <v>0</v>
      </c>
      <c r="AU32" s="87">
        <f>IF(ISERR(SUMIF(Cad_cl!$I$6:$I$1005,$C32,Cad_cl!BP$6:BP$1005)),"",SUMIF(Cad_cl!$I$6:$I$1005,$C32,Cad_cl!BP$6:BP$1005))</f>
        <v>0</v>
      </c>
    </row>
    <row r="33" spans="3:47" ht="30" customHeight="1">
      <c r="C33" s="97"/>
      <c r="G33" s="87">
        <f t="shared" si="1"/>
        <v>0</v>
      </c>
      <c r="H33" s="87">
        <f t="shared" si="2"/>
        <v>0</v>
      </c>
      <c r="I33" s="87">
        <f t="shared" si="3"/>
        <v>0</v>
      </c>
      <c r="J33" s="87">
        <f t="shared" si="4"/>
        <v>0</v>
      </c>
      <c r="K33" s="87">
        <f t="shared" si="5"/>
        <v>0</v>
      </c>
      <c r="L33" s="87">
        <f t="shared" si="6"/>
        <v>0</v>
      </c>
      <c r="M33" s="87">
        <f t="shared" si="7"/>
        <v>0</v>
      </c>
      <c r="N33" s="87">
        <f t="shared" si="8"/>
        <v>0</v>
      </c>
      <c r="O33" s="87">
        <f t="shared" si="9"/>
        <v>0</v>
      </c>
      <c r="P33" s="87">
        <f t="shared" si="10"/>
        <v>0</v>
      </c>
      <c r="Q33" s="87">
        <f t="shared" si="11"/>
        <v>0</v>
      </c>
      <c r="R33" s="87">
        <f t="shared" si="12"/>
        <v>0</v>
      </c>
      <c r="S33" s="87">
        <f t="shared" si="13"/>
        <v>0</v>
      </c>
      <c r="U33" s="87">
        <f>IF(ISERR(SUMIF(Cad_cl!$I$6:$I$1005,$C33,Cad_cl!AP$6:AP$1005)),"",SUMIF(Cad_cl!$I$6:$I$1005,$C33,Cad_cl!AP$6:AP$1005))</f>
        <v>0</v>
      </c>
      <c r="V33" s="87">
        <f>IF(ISERR(SUMIF(Cad_cl!$I$6:$I$1005,$C33,Cad_cl!AQ$6:AQ$1005)),"",SUMIF(Cad_cl!$I$6:$I$1005,$C33,Cad_cl!AQ$6:AQ$1005))</f>
        <v>0</v>
      </c>
      <c r="W33" s="87">
        <f>IF(ISERR(SUMIF(Cad_cl!$I$6:$I$1005,$C33,Cad_cl!AR$6:AR$1005)),"",SUMIF(Cad_cl!$I$6:$I$1005,$C33,Cad_cl!AR$6:AR$1005))</f>
        <v>0</v>
      </c>
      <c r="X33" s="87">
        <f>IF(ISERR(SUMIF(Cad_cl!$I$6:$I$1005,$C33,Cad_cl!AS$6:AS$1005)),"",SUMIF(Cad_cl!$I$6:$I$1005,$C33,Cad_cl!AS$6:AS$1005))</f>
        <v>0</v>
      </c>
      <c r="Y33" s="87">
        <f>IF(ISERR(SUMIF(Cad_cl!$I$6:$I$1005,$C33,Cad_cl!AT$6:AT$1005)),"",SUMIF(Cad_cl!$I$6:$I$1005,$C33,Cad_cl!AT$6:AT$1005))</f>
        <v>0</v>
      </c>
      <c r="Z33" s="87">
        <f>IF(ISERR(SUMIF(Cad_cl!$I$6:$I$1005,$C33,Cad_cl!AU$6:AU$1005)),"",SUMIF(Cad_cl!$I$6:$I$1005,$C33,Cad_cl!AU$6:AU$1005))</f>
        <v>0</v>
      </c>
      <c r="AA33" s="87">
        <f>IF(ISERR(SUMIF(Cad_cl!$I$6:$I$1005,$C33,Cad_cl!AV$6:AV$1005)),"",SUMIF(Cad_cl!$I$6:$I$1005,$C33,Cad_cl!AV$6:AV$1005))</f>
        <v>0</v>
      </c>
      <c r="AB33" s="87">
        <f>IF(ISERR(SUMIF(Cad_cl!$I$6:$I$1005,$C33,Cad_cl!AW$6:AW$1005)),"",SUMIF(Cad_cl!$I$6:$I$1005,$C33,Cad_cl!AW$6:AW$1005))</f>
        <v>0</v>
      </c>
      <c r="AC33" s="87">
        <f>IF(ISERR(SUMIF(Cad_cl!$I$6:$I$1005,$C33,Cad_cl!AX$6:AX$1005)),"",SUMIF(Cad_cl!$I$6:$I$1005,$C33,Cad_cl!AX$6:AX$1005))</f>
        <v>0</v>
      </c>
      <c r="AD33" s="87">
        <f>IF(ISERR(SUMIF(Cad_cl!$I$6:$I$1005,$C33,Cad_cl!AY$6:AY$1005)),"",SUMIF(Cad_cl!$I$6:$I$1005,$C33,Cad_cl!AY$6:AY$1005))</f>
        <v>0</v>
      </c>
      <c r="AE33" s="87">
        <f>IF(ISERR(SUMIF(Cad_cl!$I$6:$I$1005,$C33,Cad_cl!AZ$6:AZ$1005)),"",SUMIF(Cad_cl!$I$6:$I$1005,$C33,Cad_cl!AZ$6:AZ$1005))</f>
        <v>0</v>
      </c>
      <c r="AF33" s="87">
        <f>IF(ISERR(SUMIF(Cad_cl!$I$6:$I$1005,$C33,Cad_cl!BA$6:BA$1005)),"",SUMIF(Cad_cl!$I$6:$I$1005,$C33,Cad_cl!BA$6:BA$1005))</f>
        <v>0</v>
      </c>
      <c r="AG33" s="87">
        <f>IF(ISERR(SUMIF(Cad_cl!$I$6:$I$1005,$C33,Cad_cl!BB$6:BB$1005)),"",SUMIF(Cad_cl!$I$6:$I$1005,$C33,Cad_cl!BB$6:BB$1005))</f>
        <v>0</v>
      </c>
      <c r="AI33" s="87">
        <f>IF(ISERR(SUMIF(Cad_cl!$I$6:$I$1005,$C33,Cad_cl!BD$6:BD$1005)),"",SUMIF(Cad_cl!$I$6:$I$1005,$C33,Cad_cl!BD$6:BD$1005))</f>
        <v>0</v>
      </c>
      <c r="AJ33" s="87">
        <f>IF(ISERR(SUMIF(Cad_cl!$I$6:$I$1005,$C33,Cad_cl!BE$6:BE$1005)),"",SUMIF(Cad_cl!$I$6:$I$1005,$C33,Cad_cl!BE$6:BE$1005))</f>
        <v>0</v>
      </c>
      <c r="AK33" s="87">
        <f>IF(ISERR(SUMIF(Cad_cl!$I$6:$I$1005,$C33,Cad_cl!BF$6:BF$1005)),"",SUMIF(Cad_cl!$I$6:$I$1005,$C33,Cad_cl!BF$6:BF$1005))</f>
        <v>0</v>
      </c>
      <c r="AL33" s="87">
        <f>IF(ISERR(SUMIF(Cad_cl!$I$6:$I$1005,$C33,Cad_cl!BG$6:BG$1005)),"",SUMIF(Cad_cl!$I$6:$I$1005,$C33,Cad_cl!BG$6:BG$1005))</f>
        <v>0</v>
      </c>
      <c r="AM33" s="87">
        <f>IF(ISERR(SUMIF(Cad_cl!$I$6:$I$1005,$C33,Cad_cl!BH$6:BH$1005)),"",SUMIF(Cad_cl!$I$6:$I$1005,$C33,Cad_cl!BH$6:BH$1005))</f>
        <v>0</v>
      </c>
      <c r="AN33" s="87">
        <f>IF(ISERR(SUMIF(Cad_cl!$I$6:$I$1005,$C33,Cad_cl!BI$6:BI$1005)),"",SUMIF(Cad_cl!$I$6:$I$1005,$C33,Cad_cl!BI$6:BI$1005))</f>
        <v>0</v>
      </c>
      <c r="AO33" s="87">
        <f>IF(ISERR(SUMIF(Cad_cl!$I$6:$I$1005,$C33,Cad_cl!BJ$6:BJ$1005)),"",SUMIF(Cad_cl!$I$6:$I$1005,$C33,Cad_cl!BJ$6:BJ$1005))</f>
        <v>0</v>
      </c>
      <c r="AP33" s="87">
        <f>IF(ISERR(SUMIF(Cad_cl!$I$6:$I$1005,$C33,Cad_cl!BK$6:BK$1005)),"",SUMIF(Cad_cl!$I$6:$I$1005,$C33,Cad_cl!BK$6:BK$1005))</f>
        <v>0</v>
      </c>
      <c r="AQ33" s="87">
        <f>IF(ISERR(SUMIF(Cad_cl!$I$6:$I$1005,$C33,Cad_cl!BL$6:BL$1005)),"",SUMIF(Cad_cl!$I$6:$I$1005,$C33,Cad_cl!BL$6:BL$1005))</f>
        <v>0</v>
      </c>
      <c r="AR33" s="87">
        <f>IF(ISERR(SUMIF(Cad_cl!$I$6:$I$1005,$C33,Cad_cl!BM$6:BM$1005)),"",SUMIF(Cad_cl!$I$6:$I$1005,$C33,Cad_cl!BM$6:BM$1005))</f>
        <v>0</v>
      </c>
      <c r="AS33" s="87">
        <f>IF(ISERR(SUMIF(Cad_cl!$I$6:$I$1005,$C33,Cad_cl!BN$6:BN$1005)),"",SUMIF(Cad_cl!$I$6:$I$1005,$C33,Cad_cl!BN$6:BN$1005))</f>
        <v>0</v>
      </c>
      <c r="AT33" s="87">
        <f>IF(ISERR(SUMIF(Cad_cl!$I$6:$I$1005,$C33,Cad_cl!BO$6:BO$1005)),"",SUMIF(Cad_cl!$I$6:$I$1005,$C33,Cad_cl!BO$6:BO$1005))</f>
        <v>0</v>
      </c>
      <c r="AU33" s="87">
        <f>IF(ISERR(SUMIF(Cad_cl!$I$6:$I$1005,$C33,Cad_cl!BP$6:BP$1005)),"",SUMIF(Cad_cl!$I$6:$I$1005,$C33,Cad_cl!BP$6:BP$1005))</f>
        <v>0</v>
      </c>
    </row>
    <row r="34" spans="3:47" ht="30" customHeight="1">
      <c r="C34" s="97"/>
      <c r="G34" s="87">
        <f t="shared" si="1"/>
        <v>0</v>
      </c>
      <c r="H34" s="87">
        <f t="shared" si="2"/>
        <v>0</v>
      </c>
      <c r="I34" s="87">
        <f t="shared" si="3"/>
        <v>0</v>
      </c>
      <c r="J34" s="87">
        <f t="shared" si="4"/>
        <v>0</v>
      </c>
      <c r="K34" s="87">
        <f t="shared" si="5"/>
        <v>0</v>
      </c>
      <c r="L34" s="87">
        <f t="shared" si="6"/>
        <v>0</v>
      </c>
      <c r="M34" s="87">
        <f t="shared" si="7"/>
        <v>0</v>
      </c>
      <c r="N34" s="87">
        <f t="shared" si="8"/>
        <v>0</v>
      </c>
      <c r="O34" s="87">
        <f t="shared" si="9"/>
        <v>0</v>
      </c>
      <c r="P34" s="87">
        <f t="shared" si="10"/>
        <v>0</v>
      </c>
      <c r="Q34" s="87">
        <f t="shared" si="11"/>
        <v>0</v>
      </c>
      <c r="R34" s="87">
        <f t="shared" si="12"/>
        <v>0</v>
      </c>
      <c r="S34" s="87">
        <f t="shared" si="13"/>
        <v>0</v>
      </c>
      <c r="U34" s="87">
        <f>IF(ISERR(SUMIF(Cad_cl!$I$6:$I$1005,$C34,Cad_cl!AP$6:AP$1005)),"",SUMIF(Cad_cl!$I$6:$I$1005,$C34,Cad_cl!AP$6:AP$1005))</f>
        <v>0</v>
      </c>
      <c r="V34" s="87">
        <f>IF(ISERR(SUMIF(Cad_cl!$I$6:$I$1005,$C34,Cad_cl!AQ$6:AQ$1005)),"",SUMIF(Cad_cl!$I$6:$I$1005,$C34,Cad_cl!AQ$6:AQ$1005))</f>
        <v>0</v>
      </c>
      <c r="W34" s="87">
        <f>IF(ISERR(SUMIF(Cad_cl!$I$6:$I$1005,$C34,Cad_cl!AR$6:AR$1005)),"",SUMIF(Cad_cl!$I$6:$I$1005,$C34,Cad_cl!AR$6:AR$1005))</f>
        <v>0</v>
      </c>
      <c r="X34" s="87">
        <f>IF(ISERR(SUMIF(Cad_cl!$I$6:$I$1005,$C34,Cad_cl!AS$6:AS$1005)),"",SUMIF(Cad_cl!$I$6:$I$1005,$C34,Cad_cl!AS$6:AS$1005))</f>
        <v>0</v>
      </c>
      <c r="Y34" s="87">
        <f>IF(ISERR(SUMIF(Cad_cl!$I$6:$I$1005,$C34,Cad_cl!AT$6:AT$1005)),"",SUMIF(Cad_cl!$I$6:$I$1005,$C34,Cad_cl!AT$6:AT$1005))</f>
        <v>0</v>
      </c>
      <c r="Z34" s="87">
        <f>IF(ISERR(SUMIF(Cad_cl!$I$6:$I$1005,$C34,Cad_cl!AU$6:AU$1005)),"",SUMIF(Cad_cl!$I$6:$I$1005,$C34,Cad_cl!AU$6:AU$1005))</f>
        <v>0</v>
      </c>
      <c r="AA34" s="87">
        <f>IF(ISERR(SUMIF(Cad_cl!$I$6:$I$1005,$C34,Cad_cl!AV$6:AV$1005)),"",SUMIF(Cad_cl!$I$6:$I$1005,$C34,Cad_cl!AV$6:AV$1005))</f>
        <v>0</v>
      </c>
      <c r="AB34" s="87">
        <f>IF(ISERR(SUMIF(Cad_cl!$I$6:$I$1005,$C34,Cad_cl!AW$6:AW$1005)),"",SUMIF(Cad_cl!$I$6:$I$1005,$C34,Cad_cl!AW$6:AW$1005))</f>
        <v>0</v>
      </c>
      <c r="AC34" s="87">
        <f>IF(ISERR(SUMIF(Cad_cl!$I$6:$I$1005,$C34,Cad_cl!AX$6:AX$1005)),"",SUMIF(Cad_cl!$I$6:$I$1005,$C34,Cad_cl!AX$6:AX$1005))</f>
        <v>0</v>
      </c>
      <c r="AD34" s="87">
        <f>IF(ISERR(SUMIF(Cad_cl!$I$6:$I$1005,$C34,Cad_cl!AY$6:AY$1005)),"",SUMIF(Cad_cl!$I$6:$I$1005,$C34,Cad_cl!AY$6:AY$1005))</f>
        <v>0</v>
      </c>
      <c r="AE34" s="87">
        <f>IF(ISERR(SUMIF(Cad_cl!$I$6:$I$1005,$C34,Cad_cl!AZ$6:AZ$1005)),"",SUMIF(Cad_cl!$I$6:$I$1005,$C34,Cad_cl!AZ$6:AZ$1005))</f>
        <v>0</v>
      </c>
      <c r="AF34" s="87">
        <f>IF(ISERR(SUMIF(Cad_cl!$I$6:$I$1005,$C34,Cad_cl!BA$6:BA$1005)),"",SUMIF(Cad_cl!$I$6:$I$1005,$C34,Cad_cl!BA$6:BA$1005))</f>
        <v>0</v>
      </c>
      <c r="AG34" s="87">
        <f>IF(ISERR(SUMIF(Cad_cl!$I$6:$I$1005,$C34,Cad_cl!BB$6:BB$1005)),"",SUMIF(Cad_cl!$I$6:$I$1005,$C34,Cad_cl!BB$6:BB$1005))</f>
        <v>0</v>
      </c>
      <c r="AI34" s="87">
        <f>IF(ISERR(SUMIF(Cad_cl!$I$6:$I$1005,$C34,Cad_cl!BD$6:BD$1005)),"",SUMIF(Cad_cl!$I$6:$I$1005,$C34,Cad_cl!BD$6:BD$1005))</f>
        <v>0</v>
      </c>
      <c r="AJ34" s="87">
        <f>IF(ISERR(SUMIF(Cad_cl!$I$6:$I$1005,$C34,Cad_cl!BE$6:BE$1005)),"",SUMIF(Cad_cl!$I$6:$I$1005,$C34,Cad_cl!BE$6:BE$1005))</f>
        <v>0</v>
      </c>
      <c r="AK34" s="87">
        <f>IF(ISERR(SUMIF(Cad_cl!$I$6:$I$1005,$C34,Cad_cl!BF$6:BF$1005)),"",SUMIF(Cad_cl!$I$6:$I$1005,$C34,Cad_cl!BF$6:BF$1005))</f>
        <v>0</v>
      </c>
      <c r="AL34" s="87">
        <f>IF(ISERR(SUMIF(Cad_cl!$I$6:$I$1005,$C34,Cad_cl!BG$6:BG$1005)),"",SUMIF(Cad_cl!$I$6:$I$1005,$C34,Cad_cl!BG$6:BG$1005))</f>
        <v>0</v>
      </c>
      <c r="AM34" s="87">
        <f>IF(ISERR(SUMIF(Cad_cl!$I$6:$I$1005,$C34,Cad_cl!BH$6:BH$1005)),"",SUMIF(Cad_cl!$I$6:$I$1005,$C34,Cad_cl!BH$6:BH$1005))</f>
        <v>0</v>
      </c>
      <c r="AN34" s="87">
        <f>IF(ISERR(SUMIF(Cad_cl!$I$6:$I$1005,$C34,Cad_cl!BI$6:BI$1005)),"",SUMIF(Cad_cl!$I$6:$I$1005,$C34,Cad_cl!BI$6:BI$1005))</f>
        <v>0</v>
      </c>
      <c r="AO34" s="87">
        <f>IF(ISERR(SUMIF(Cad_cl!$I$6:$I$1005,$C34,Cad_cl!BJ$6:BJ$1005)),"",SUMIF(Cad_cl!$I$6:$I$1005,$C34,Cad_cl!BJ$6:BJ$1005))</f>
        <v>0</v>
      </c>
      <c r="AP34" s="87">
        <f>IF(ISERR(SUMIF(Cad_cl!$I$6:$I$1005,$C34,Cad_cl!BK$6:BK$1005)),"",SUMIF(Cad_cl!$I$6:$I$1005,$C34,Cad_cl!BK$6:BK$1005))</f>
        <v>0</v>
      </c>
      <c r="AQ34" s="87">
        <f>IF(ISERR(SUMIF(Cad_cl!$I$6:$I$1005,$C34,Cad_cl!BL$6:BL$1005)),"",SUMIF(Cad_cl!$I$6:$I$1005,$C34,Cad_cl!BL$6:BL$1005))</f>
        <v>0</v>
      </c>
      <c r="AR34" s="87">
        <f>IF(ISERR(SUMIF(Cad_cl!$I$6:$I$1005,$C34,Cad_cl!BM$6:BM$1005)),"",SUMIF(Cad_cl!$I$6:$I$1005,$C34,Cad_cl!BM$6:BM$1005))</f>
        <v>0</v>
      </c>
      <c r="AS34" s="87">
        <f>IF(ISERR(SUMIF(Cad_cl!$I$6:$I$1005,$C34,Cad_cl!BN$6:BN$1005)),"",SUMIF(Cad_cl!$I$6:$I$1005,$C34,Cad_cl!BN$6:BN$1005))</f>
        <v>0</v>
      </c>
      <c r="AT34" s="87">
        <f>IF(ISERR(SUMIF(Cad_cl!$I$6:$I$1005,$C34,Cad_cl!BO$6:BO$1005)),"",SUMIF(Cad_cl!$I$6:$I$1005,$C34,Cad_cl!BO$6:BO$1005))</f>
        <v>0</v>
      </c>
      <c r="AU34" s="87">
        <f>IF(ISERR(SUMIF(Cad_cl!$I$6:$I$1005,$C34,Cad_cl!BP$6:BP$1005)),"",SUMIF(Cad_cl!$I$6:$I$1005,$C34,Cad_cl!BP$6:BP$1005))</f>
        <v>0</v>
      </c>
    </row>
    <row r="35" spans="3:47" ht="30" customHeight="1">
      <c r="C35" s="97"/>
      <c r="G35" s="87">
        <f t="shared" si="1"/>
        <v>0</v>
      </c>
      <c r="H35" s="87">
        <f t="shared" si="2"/>
        <v>0</v>
      </c>
      <c r="I35" s="87">
        <f t="shared" si="3"/>
        <v>0</v>
      </c>
      <c r="J35" s="87">
        <f t="shared" si="4"/>
        <v>0</v>
      </c>
      <c r="K35" s="87">
        <f t="shared" si="5"/>
        <v>0</v>
      </c>
      <c r="L35" s="87">
        <f t="shared" si="6"/>
        <v>0</v>
      </c>
      <c r="M35" s="87">
        <f t="shared" si="7"/>
        <v>0</v>
      </c>
      <c r="N35" s="87">
        <f t="shared" si="8"/>
        <v>0</v>
      </c>
      <c r="O35" s="87">
        <f t="shared" si="9"/>
        <v>0</v>
      </c>
      <c r="P35" s="87">
        <f t="shared" si="10"/>
        <v>0</v>
      </c>
      <c r="Q35" s="87">
        <f t="shared" si="11"/>
        <v>0</v>
      </c>
      <c r="R35" s="87">
        <f t="shared" si="12"/>
        <v>0</v>
      </c>
      <c r="S35" s="87">
        <f t="shared" si="13"/>
        <v>0</v>
      </c>
      <c r="U35" s="87">
        <f>IF(ISERR(SUMIF(Cad_cl!$I$6:$I$1005,$C35,Cad_cl!AP$6:AP$1005)),"",SUMIF(Cad_cl!$I$6:$I$1005,$C35,Cad_cl!AP$6:AP$1005))</f>
        <v>0</v>
      </c>
      <c r="V35" s="87">
        <f>IF(ISERR(SUMIF(Cad_cl!$I$6:$I$1005,$C35,Cad_cl!AQ$6:AQ$1005)),"",SUMIF(Cad_cl!$I$6:$I$1005,$C35,Cad_cl!AQ$6:AQ$1005))</f>
        <v>0</v>
      </c>
      <c r="W35" s="87">
        <f>IF(ISERR(SUMIF(Cad_cl!$I$6:$I$1005,$C35,Cad_cl!AR$6:AR$1005)),"",SUMIF(Cad_cl!$I$6:$I$1005,$C35,Cad_cl!AR$6:AR$1005))</f>
        <v>0</v>
      </c>
      <c r="X35" s="87">
        <f>IF(ISERR(SUMIF(Cad_cl!$I$6:$I$1005,$C35,Cad_cl!AS$6:AS$1005)),"",SUMIF(Cad_cl!$I$6:$I$1005,$C35,Cad_cl!AS$6:AS$1005))</f>
        <v>0</v>
      </c>
      <c r="Y35" s="87">
        <f>IF(ISERR(SUMIF(Cad_cl!$I$6:$I$1005,$C35,Cad_cl!AT$6:AT$1005)),"",SUMIF(Cad_cl!$I$6:$I$1005,$C35,Cad_cl!AT$6:AT$1005))</f>
        <v>0</v>
      </c>
      <c r="Z35" s="87">
        <f>IF(ISERR(SUMIF(Cad_cl!$I$6:$I$1005,$C35,Cad_cl!AU$6:AU$1005)),"",SUMIF(Cad_cl!$I$6:$I$1005,$C35,Cad_cl!AU$6:AU$1005))</f>
        <v>0</v>
      </c>
      <c r="AA35" s="87">
        <f>IF(ISERR(SUMIF(Cad_cl!$I$6:$I$1005,$C35,Cad_cl!AV$6:AV$1005)),"",SUMIF(Cad_cl!$I$6:$I$1005,$C35,Cad_cl!AV$6:AV$1005))</f>
        <v>0</v>
      </c>
      <c r="AB35" s="87">
        <f>IF(ISERR(SUMIF(Cad_cl!$I$6:$I$1005,$C35,Cad_cl!AW$6:AW$1005)),"",SUMIF(Cad_cl!$I$6:$I$1005,$C35,Cad_cl!AW$6:AW$1005))</f>
        <v>0</v>
      </c>
      <c r="AC35" s="87">
        <f>IF(ISERR(SUMIF(Cad_cl!$I$6:$I$1005,$C35,Cad_cl!AX$6:AX$1005)),"",SUMIF(Cad_cl!$I$6:$I$1005,$C35,Cad_cl!AX$6:AX$1005))</f>
        <v>0</v>
      </c>
      <c r="AD35" s="87">
        <f>IF(ISERR(SUMIF(Cad_cl!$I$6:$I$1005,$C35,Cad_cl!AY$6:AY$1005)),"",SUMIF(Cad_cl!$I$6:$I$1005,$C35,Cad_cl!AY$6:AY$1005))</f>
        <v>0</v>
      </c>
      <c r="AE35" s="87">
        <f>IF(ISERR(SUMIF(Cad_cl!$I$6:$I$1005,$C35,Cad_cl!AZ$6:AZ$1005)),"",SUMIF(Cad_cl!$I$6:$I$1005,$C35,Cad_cl!AZ$6:AZ$1005))</f>
        <v>0</v>
      </c>
      <c r="AF35" s="87">
        <f>IF(ISERR(SUMIF(Cad_cl!$I$6:$I$1005,$C35,Cad_cl!BA$6:BA$1005)),"",SUMIF(Cad_cl!$I$6:$I$1005,$C35,Cad_cl!BA$6:BA$1005))</f>
        <v>0</v>
      </c>
      <c r="AG35" s="87">
        <f>IF(ISERR(SUMIF(Cad_cl!$I$6:$I$1005,$C35,Cad_cl!BB$6:BB$1005)),"",SUMIF(Cad_cl!$I$6:$I$1005,$C35,Cad_cl!BB$6:BB$1005))</f>
        <v>0</v>
      </c>
      <c r="AI35" s="87">
        <f>IF(ISERR(SUMIF(Cad_cl!$I$6:$I$1005,$C35,Cad_cl!BD$6:BD$1005)),"",SUMIF(Cad_cl!$I$6:$I$1005,$C35,Cad_cl!BD$6:BD$1005))</f>
        <v>0</v>
      </c>
      <c r="AJ35" s="87">
        <f>IF(ISERR(SUMIF(Cad_cl!$I$6:$I$1005,$C35,Cad_cl!BE$6:BE$1005)),"",SUMIF(Cad_cl!$I$6:$I$1005,$C35,Cad_cl!BE$6:BE$1005))</f>
        <v>0</v>
      </c>
      <c r="AK35" s="87">
        <f>IF(ISERR(SUMIF(Cad_cl!$I$6:$I$1005,$C35,Cad_cl!BF$6:BF$1005)),"",SUMIF(Cad_cl!$I$6:$I$1005,$C35,Cad_cl!BF$6:BF$1005))</f>
        <v>0</v>
      </c>
      <c r="AL35" s="87">
        <f>IF(ISERR(SUMIF(Cad_cl!$I$6:$I$1005,$C35,Cad_cl!BG$6:BG$1005)),"",SUMIF(Cad_cl!$I$6:$I$1005,$C35,Cad_cl!BG$6:BG$1005))</f>
        <v>0</v>
      </c>
      <c r="AM35" s="87">
        <f>IF(ISERR(SUMIF(Cad_cl!$I$6:$I$1005,$C35,Cad_cl!BH$6:BH$1005)),"",SUMIF(Cad_cl!$I$6:$I$1005,$C35,Cad_cl!BH$6:BH$1005))</f>
        <v>0</v>
      </c>
      <c r="AN35" s="87">
        <f>IF(ISERR(SUMIF(Cad_cl!$I$6:$I$1005,$C35,Cad_cl!BI$6:BI$1005)),"",SUMIF(Cad_cl!$I$6:$I$1005,$C35,Cad_cl!BI$6:BI$1005))</f>
        <v>0</v>
      </c>
      <c r="AO35" s="87">
        <f>IF(ISERR(SUMIF(Cad_cl!$I$6:$I$1005,$C35,Cad_cl!BJ$6:BJ$1005)),"",SUMIF(Cad_cl!$I$6:$I$1005,$C35,Cad_cl!BJ$6:BJ$1005))</f>
        <v>0</v>
      </c>
      <c r="AP35" s="87">
        <f>IF(ISERR(SUMIF(Cad_cl!$I$6:$I$1005,$C35,Cad_cl!BK$6:BK$1005)),"",SUMIF(Cad_cl!$I$6:$I$1005,$C35,Cad_cl!BK$6:BK$1005))</f>
        <v>0</v>
      </c>
      <c r="AQ35" s="87">
        <f>IF(ISERR(SUMIF(Cad_cl!$I$6:$I$1005,$C35,Cad_cl!BL$6:BL$1005)),"",SUMIF(Cad_cl!$I$6:$I$1005,$C35,Cad_cl!BL$6:BL$1005))</f>
        <v>0</v>
      </c>
      <c r="AR35" s="87">
        <f>IF(ISERR(SUMIF(Cad_cl!$I$6:$I$1005,$C35,Cad_cl!BM$6:BM$1005)),"",SUMIF(Cad_cl!$I$6:$I$1005,$C35,Cad_cl!BM$6:BM$1005))</f>
        <v>0</v>
      </c>
      <c r="AS35" s="87">
        <f>IF(ISERR(SUMIF(Cad_cl!$I$6:$I$1005,$C35,Cad_cl!BN$6:BN$1005)),"",SUMIF(Cad_cl!$I$6:$I$1005,$C35,Cad_cl!BN$6:BN$1005))</f>
        <v>0</v>
      </c>
      <c r="AT35" s="87">
        <f>IF(ISERR(SUMIF(Cad_cl!$I$6:$I$1005,$C35,Cad_cl!BO$6:BO$1005)),"",SUMIF(Cad_cl!$I$6:$I$1005,$C35,Cad_cl!BO$6:BO$1005))</f>
        <v>0</v>
      </c>
      <c r="AU35" s="87">
        <f>IF(ISERR(SUMIF(Cad_cl!$I$6:$I$1005,$C35,Cad_cl!BP$6:BP$1005)),"",SUMIF(Cad_cl!$I$6:$I$1005,$C35,Cad_cl!BP$6:BP$1005))</f>
        <v>0</v>
      </c>
    </row>
    <row r="36" spans="3:47" ht="30" customHeight="1">
      <c r="C36" s="97"/>
      <c r="G36" s="87">
        <f t="shared" si="1"/>
        <v>0</v>
      </c>
      <c r="H36" s="87">
        <f t="shared" si="2"/>
        <v>0</v>
      </c>
      <c r="I36" s="87">
        <f t="shared" si="3"/>
        <v>0</v>
      </c>
      <c r="J36" s="87">
        <f t="shared" si="4"/>
        <v>0</v>
      </c>
      <c r="K36" s="87">
        <f t="shared" si="5"/>
        <v>0</v>
      </c>
      <c r="L36" s="87">
        <f t="shared" si="6"/>
        <v>0</v>
      </c>
      <c r="M36" s="87">
        <f t="shared" si="7"/>
        <v>0</v>
      </c>
      <c r="N36" s="87">
        <f t="shared" si="8"/>
        <v>0</v>
      </c>
      <c r="O36" s="87">
        <f t="shared" si="9"/>
        <v>0</v>
      </c>
      <c r="P36" s="87">
        <f t="shared" si="10"/>
        <v>0</v>
      </c>
      <c r="Q36" s="87">
        <f t="shared" si="11"/>
        <v>0</v>
      </c>
      <c r="R36" s="87">
        <f t="shared" si="12"/>
        <v>0</v>
      </c>
      <c r="S36" s="87">
        <f t="shared" si="13"/>
        <v>0</v>
      </c>
      <c r="U36" s="87">
        <f>IF(ISERR(SUMIF(Cad_cl!$I$6:$I$1005,$C36,Cad_cl!AP$6:AP$1005)),"",SUMIF(Cad_cl!$I$6:$I$1005,$C36,Cad_cl!AP$6:AP$1005))</f>
        <v>0</v>
      </c>
      <c r="V36" s="87">
        <f>IF(ISERR(SUMIF(Cad_cl!$I$6:$I$1005,$C36,Cad_cl!AQ$6:AQ$1005)),"",SUMIF(Cad_cl!$I$6:$I$1005,$C36,Cad_cl!AQ$6:AQ$1005))</f>
        <v>0</v>
      </c>
      <c r="W36" s="87">
        <f>IF(ISERR(SUMIF(Cad_cl!$I$6:$I$1005,$C36,Cad_cl!AR$6:AR$1005)),"",SUMIF(Cad_cl!$I$6:$I$1005,$C36,Cad_cl!AR$6:AR$1005))</f>
        <v>0</v>
      </c>
      <c r="X36" s="87">
        <f>IF(ISERR(SUMIF(Cad_cl!$I$6:$I$1005,$C36,Cad_cl!AS$6:AS$1005)),"",SUMIF(Cad_cl!$I$6:$I$1005,$C36,Cad_cl!AS$6:AS$1005))</f>
        <v>0</v>
      </c>
      <c r="Y36" s="87">
        <f>IF(ISERR(SUMIF(Cad_cl!$I$6:$I$1005,$C36,Cad_cl!AT$6:AT$1005)),"",SUMIF(Cad_cl!$I$6:$I$1005,$C36,Cad_cl!AT$6:AT$1005))</f>
        <v>0</v>
      </c>
      <c r="Z36" s="87">
        <f>IF(ISERR(SUMIF(Cad_cl!$I$6:$I$1005,$C36,Cad_cl!AU$6:AU$1005)),"",SUMIF(Cad_cl!$I$6:$I$1005,$C36,Cad_cl!AU$6:AU$1005))</f>
        <v>0</v>
      </c>
      <c r="AA36" s="87">
        <f>IF(ISERR(SUMIF(Cad_cl!$I$6:$I$1005,$C36,Cad_cl!AV$6:AV$1005)),"",SUMIF(Cad_cl!$I$6:$I$1005,$C36,Cad_cl!AV$6:AV$1005))</f>
        <v>0</v>
      </c>
      <c r="AB36" s="87">
        <f>IF(ISERR(SUMIF(Cad_cl!$I$6:$I$1005,$C36,Cad_cl!AW$6:AW$1005)),"",SUMIF(Cad_cl!$I$6:$I$1005,$C36,Cad_cl!AW$6:AW$1005))</f>
        <v>0</v>
      </c>
      <c r="AC36" s="87">
        <f>IF(ISERR(SUMIF(Cad_cl!$I$6:$I$1005,$C36,Cad_cl!AX$6:AX$1005)),"",SUMIF(Cad_cl!$I$6:$I$1005,$C36,Cad_cl!AX$6:AX$1005))</f>
        <v>0</v>
      </c>
      <c r="AD36" s="87">
        <f>IF(ISERR(SUMIF(Cad_cl!$I$6:$I$1005,$C36,Cad_cl!AY$6:AY$1005)),"",SUMIF(Cad_cl!$I$6:$I$1005,$C36,Cad_cl!AY$6:AY$1005))</f>
        <v>0</v>
      </c>
      <c r="AE36" s="87">
        <f>IF(ISERR(SUMIF(Cad_cl!$I$6:$I$1005,$C36,Cad_cl!AZ$6:AZ$1005)),"",SUMIF(Cad_cl!$I$6:$I$1005,$C36,Cad_cl!AZ$6:AZ$1005))</f>
        <v>0</v>
      </c>
      <c r="AF36" s="87">
        <f>IF(ISERR(SUMIF(Cad_cl!$I$6:$I$1005,$C36,Cad_cl!BA$6:BA$1005)),"",SUMIF(Cad_cl!$I$6:$I$1005,$C36,Cad_cl!BA$6:BA$1005))</f>
        <v>0</v>
      </c>
      <c r="AG36" s="87">
        <f>IF(ISERR(SUMIF(Cad_cl!$I$6:$I$1005,$C36,Cad_cl!BB$6:BB$1005)),"",SUMIF(Cad_cl!$I$6:$I$1005,$C36,Cad_cl!BB$6:BB$1005))</f>
        <v>0</v>
      </c>
      <c r="AI36" s="87">
        <f>IF(ISERR(SUMIF(Cad_cl!$I$6:$I$1005,$C36,Cad_cl!BD$6:BD$1005)),"",SUMIF(Cad_cl!$I$6:$I$1005,$C36,Cad_cl!BD$6:BD$1005))</f>
        <v>0</v>
      </c>
      <c r="AJ36" s="87">
        <f>IF(ISERR(SUMIF(Cad_cl!$I$6:$I$1005,$C36,Cad_cl!BE$6:BE$1005)),"",SUMIF(Cad_cl!$I$6:$I$1005,$C36,Cad_cl!BE$6:BE$1005))</f>
        <v>0</v>
      </c>
      <c r="AK36" s="87">
        <f>IF(ISERR(SUMIF(Cad_cl!$I$6:$I$1005,$C36,Cad_cl!BF$6:BF$1005)),"",SUMIF(Cad_cl!$I$6:$I$1005,$C36,Cad_cl!BF$6:BF$1005))</f>
        <v>0</v>
      </c>
      <c r="AL36" s="87">
        <f>IF(ISERR(SUMIF(Cad_cl!$I$6:$I$1005,$C36,Cad_cl!BG$6:BG$1005)),"",SUMIF(Cad_cl!$I$6:$I$1005,$C36,Cad_cl!BG$6:BG$1005))</f>
        <v>0</v>
      </c>
      <c r="AM36" s="87">
        <f>IF(ISERR(SUMIF(Cad_cl!$I$6:$I$1005,$C36,Cad_cl!BH$6:BH$1005)),"",SUMIF(Cad_cl!$I$6:$I$1005,$C36,Cad_cl!BH$6:BH$1005))</f>
        <v>0</v>
      </c>
      <c r="AN36" s="87">
        <f>IF(ISERR(SUMIF(Cad_cl!$I$6:$I$1005,$C36,Cad_cl!BI$6:BI$1005)),"",SUMIF(Cad_cl!$I$6:$I$1005,$C36,Cad_cl!BI$6:BI$1005))</f>
        <v>0</v>
      </c>
      <c r="AO36" s="87">
        <f>IF(ISERR(SUMIF(Cad_cl!$I$6:$I$1005,$C36,Cad_cl!BJ$6:BJ$1005)),"",SUMIF(Cad_cl!$I$6:$I$1005,$C36,Cad_cl!BJ$6:BJ$1005))</f>
        <v>0</v>
      </c>
      <c r="AP36" s="87">
        <f>IF(ISERR(SUMIF(Cad_cl!$I$6:$I$1005,$C36,Cad_cl!BK$6:BK$1005)),"",SUMIF(Cad_cl!$I$6:$I$1005,$C36,Cad_cl!BK$6:BK$1005))</f>
        <v>0</v>
      </c>
      <c r="AQ36" s="87">
        <f>IF(ISERR(SUMIF(Cad_cl!$I$6:$I$1005,$C36,Cad_cl!BL$6:BL$1005)),"",SUMIF(Cad_cl!$I$6:$I$1005,$C36,Cad_cl!BL$6:BL$1005))</f>
        <v>0</v>
      </c>
      <c r="AR36" s="87">
        <f>IF(ISERR(SUMIF(Cad_cl!$I$6:$I$1005,$C36,Cad_cl!BM$6:BM$1005)),"",SUMIF(Cad_cl!$I$6:$I$1005,$C36,Cad_cl!BM$6:BM$1005))</f>
        <v>0</v>
      </c>
      <c r="AS36" s="87">
        <f>IF(ISERR(SUMIF(Cad_cl!$I$6:$I$1005,$C36,Cad_cl!BN$6:BN$1005)),"",SUMIF(Cad_cl!$I$6:$I$1005,$C36,Cad_cl!BN$6:BN$1005))</f>
        <v>0</v>
      </c>
      <c r="AT36" s="87">
        <f>IF(ISERR(SUMIF(Cad_cl!$I$6:$I$1005,$C36,Cad_cl!BO$6:BO$1005)),"",SUMIF(Cad_cl!$I$6:$I$1005,$C36,Cad_cl!BO$6:BO$1005))</f>
        <v>0</v>
      </c>
      <c r="AU36" s="87">
        <f>IF(ISERR(SUMIF(Cad_cl!$I$6:$I$1005,$C36,Cad_cl!BP$6:BP$1005)),"",SUMIF(Cad_cl!$I$6:$I$1005,$C36,Cad_cl!BP$6:BP$1005))</f>
        <v>0</v>
      </c>
    </row>
    <row r="37" spans="3:47" ht="30" customHeight="1">
      <c r="C37" s="97"/>
      <c r="G37" s="87">
        <f t="shared" si="1"/>
        <v>0</v>
      </c>
      <c r="H37" s="87">
        <f t="shared" si="2"/>
        <v>0</v>
      </c>
      <c r="I37" s="87">
        <f t="shared" si="3"/>
        <v>0</v>
      </c>
      <c r="J37" s="87">
        <f t="shared" si="4"/>
        <v>0</v>
      </c>
      <c r="K37" s="87">
        <f t="shared" si="5"/>
        <v>0</v>
      </c>
      <c r="L37" s="87">
        <f t="shared" si="6"/>
        <v>0</v>
      </c>
      <c r="M37" s="87">
        <f t="shared" si="7"/>
        <v>0</v>
      </c>
      <c r="N37" s="87">
        <f t="shared" si="8"/>
        <v>0</v>
      </c>
      <c r="O37" s="87">
        <f t="shared" si="9"/>
        <v>0</v>
      </c>
      <c r="P37" s="87">
        <f t="shared" si="10"/>
        <v>0</v>
      </c>
      <c r="Q37" s="87">
        <f t="shared" si="11"/>
        <v>0</v>
      </c>
      <c r="R37" s="87">
        <f t="shared" si="12"/>
        <v>0</v>
      </c>
      <c r="S37" s="87">
        <f t="shared" si="13"/>
        <v>0</v>
      </c>
      <c r="U37" s="87">
        <f>IF(ISERR(SUMIF(Cad_cl!$I$6:$I$1005,$C37,Cad_cl!AP$6:AP$1005)),"",SUMIF(Cad_cl!$I$6:$I$1005,$C37,Cad_cl!AP$6:AP$1005))</f>
        <v>0</v>
      </c>
      <c r="V37" s="87">
        <f>IF(ISERR(SUMIF(Cad_cl!$I$6:$I$1005,$C37,Cad_cl!AQ$6:AQ$1005)),"",SUMIF(Cad_cl!$I$6:$I$1005,$C37,Cad_cl!AQ$6:AQ$1005))</f>
        <v>0</v>
      </c>
      <c r="W37" s="87">
        <f>IF(ISERR(SUMIF(Cad_cl!$I$6:$I$1005,$C37,Cad_cl!AR$6:AR$1005)),"",SUMIF(Cad_cl!$I$6:$I$1005,$C37,Cad_cl!AR$6:AR$1005))</f>
        <v>0</v>
      </c>
      <c r="X37" s="87">
        <f>IF(ISERR(SUMIF(Cad_cl!$I$6:$I$1005,$C37,Cad_cl!AS$6:AS$1005)),"",SUMIF(Cad_cl!$I$6:$I$1005,$C37,Cad_cl!AS$6:AS$1005))</f>
        <v>0</v>
      </c>
      <c r="Y37" s="87">
        <f>IF(ISERR(SUMIF(Cad_cl!$I$6:$I$1005,$C37,Cad_cl!AT$6:AT$1005)),"",SUMIF(Cad_cl!$I$6:$I$1005,$C37,Cad_cl!AT$6:AT$1005))</f>
        <v>0</v>
      </c>
      <c r="Z37" s="87">
        <f>IF(ISERR(SUMIF(Cad_cl!$I$6:$I$1005,$C37,Cad_cl!AU$6:AU$1005)),"",SUMIF(Cad_cl!$I$6:$I$1005,$C37,Cad_cl!AU$6:AU$1005))</f>
        <v>0</v>
      </c>
      <c r="AA37" s="87">
        <f>IF(ISERR(SUMIF(Cad_cl!$I$6:$I$1005,$C37,Cad_cl!AV$6:AV$1005)),"",SUMIF(Cad_cl!$I$6:$I$1005,$C37,Cad_cl!AV$6:AV$1005))</f>
        <v>0</v>
      </c>
      <c r="AB37" s="87">
        <f>IF(ISERR(SUMIF(Cad_cl!$I$6:$I$1005,$C37,Cad_cl!AW$6:AW$1005)),"",SUMIF(Cad_cl!$I$6:$I$1005,$C37,Cad_cl!AW$6:AW$1005))</f>
        <v>0</v>
      </c>
      <c r="AC37" s="87">
        <f>IF(ISERR(SUMIF(Cad_cl!$I$6:$I$1005,$C37,Cad_cl!AX$6:AX$1005)),"",SUMIF(Cad_cl!$I$6:$I$1005,$C37,Cad_cl!AX$6:AX$1005))</f>
        <v>0</v>
      </c>
      <c r="AD37" s="87">
        <f>IF(ISERR(SUMIF(Cad_cl!$I$6:$I$1005,$C37,Cad_cl!AY$6:AY$1005)),"",SUMIF(Cad_cl!$I$6:$I$1005,$C37,Cad_cl!AY$6:AY$1005))</f>
        <v>0</v>
      </c>
      <c r="AE37" s="87">
        <f>IF(ISERR(SUMIF(Cad_cl!$I$6:$I$1005,$C37,Cad_cl!AZ$6:AZ$1005)),"",SUMIF(Cad_cl!$I$6:$I$1005,$C37,Cad_cl!AZ$6:AZ$1005))</f>
        <v>0</v>
      </c>
      <c r="AF37" s="87">
        <f>IF(ISERR(SUMIF(Cad_cl!$I$6:$I$1005,$C37,Cad_cl!BA$6:BA$1005)),"",SUMIF(Cad_cl!$I$6:$I$1005,$C37,Cad_cl!BA$6:BA$1005))</f>
        <v>0</v>
      </c>
      <c r="AG37" s="87">
        <f>IF(ISERR(SUMIF(Cad_cl!$I$6:$I$1005,$C37,Cad_cl!BB$6:BB$1005)),"",SUMIF(Cad_cl!$I$6:$I$1005,$C37,Cad_cl!BB$6:BB$1005))</f>
        <v>0</v>
      </c>
      <c r="AI37" s="87">
        <f>IF(ISERR(SUMIF(Cad_cl!$I$6:$I$1005,$C37,Cad_cl!BD$6:BD$1005)),"",SUMIF(Cad_cl!$I$6:$I$1005,$C37,Cad_cl!BD$6:BD$1005))</f>
        <v>0</v>
      </c>
      <c r="AJ37" s="87">
        <f>IF(ISERR(SUMIF(Cad_cl!$I$6:$I$1005,$C37,Cad_cl!BE$6:BE$1005)),"",SUMIF(Cad_cl!$I$6:$I$1005,$C37,Cad_cl!BE$6:BE$1005))</f>
        <v>0</v>
      </c>
      <c r="AK37" s="87">
        <f>IF(ISERR(SUMIF(Cad_cl!$I$6:$I$1005,$C37,Cad_cl!BF$6:BF$1005)),"",SUMIF(Cad_cl!$I$6:$I$1005,$C37,Cad_cl!BF$6:BF$1005))</f>
        <v>0</v>
      </c>
      <c r="AL37" s="87">
        <f>IF(ISERR(SUMIF(Cad_cl!$I$6:$I$1005,$C37,Cad_cl!BG$6:BG$1005)),"",SUMIF(Cad_cl!$I$6:$I$1005,$C37,Cad_cl!BG$6:BG$1005))</f>
        <v>0</v>
      </c>
      <c r="AM37" s="87">
        <f>IF(ISERR(SUMIF(Cad_cl!$I$6:$I$1005,$C37,Cad_cl!BH$6:BH$1005)),"",SUMIF(Cad_cl!$I$6:$I$1005,$C37,Cad_cl!BH$6:BH$1005))</f>
        <v>0</v>
      </c>
      <c r="AN37" s="87">
        <f>IF(ISERR(SUMIF(Cad_cl!$I$6:$I$1005,$C37,Cad_cl!BI$6:BI$1005)),"",SUMIF(Cad_cl!$I$6:$I$1005,$C37,Cad_cl!BI$6:BI$1005))</f>
        <v>0</v>
      </c>
      <c r="AO37" s="87">
        <f>IF(ISERR(SUMIF(Cad_cl!$I$6:$I$1005,$C37,Cad_cl!BJ$6:BJ$1005)),"",SUMIF(Cad_cl!$I$6:$I$1005,$C37,Cad_cl!BJ$6:BJ$1005))</f>
        <v>0</v>
      </c>
      <c r="AP37" s="87">
        <f>IF(ISERR(SUMIF(Cad_cl!$I$6:$I$1005,$C37,Cad_cl!BK$6:BK$1005)),"",SUMIF(Cad_cl!$I$6:$I$1005,$C37,Cad_cl!BK$6:BK$1005))</f>
        <v>0</v>
      </c>
      <c r="AQ37" s="87">
        <f>IF(ISERR(SUMIF(Cad_cl!$I$6:$I$1005,$C37,Cad_cl!BL$6:BL$1005)),"",SUMIF(Cad_cl!$I$6:$I$1005,$C37,Cad_cl!BL$6:BL$1005))</f>
        <v>0</v>
      </c>
      <c r="AR37" s="87">
        <f>IF(ISERR(SUMIF(Cad_cl!$I$6:$I$1005,$C37,Cad_cl!BM$6:BM$1005)),"",SUMIF(Cad_cl!$I$6:$I$1005,$C37,Cad_cl!BM$6:BM$1005))</f>
        <v>0</v>
      </c>
      <c r="AS37" s="87">
        <f>IF(ISERR(SUMIF(Cad_cl!$I$6:$I$1005,$C37,Cad_cl!BN$6:BN$1005)),"",SUMIF(Cad_cl!$I$6:$I$1005,$C37,Cad_cl!BN$6:BN$1005))</f>
        <v>0</v>
      </c>
      <c r="AT37" s="87">
        <f>IF(ISERR(SUMIF(Cad_cl!$I$6:$I$1005,$C37,Cad_cl!BO$6:BO$1005)),"",SUMIF(Cad_cl!$I$6:$I$1005,$C37,Cad_cl!BO$6:BO$1005))</f>
        <v>0</v>
      </c>
      <c r="AU37" s="87">
        <f>IF(ISERR(SUMIF(Cad_cl!$I$6:$I$1005,$C37,Cad_cl!BP$6:BP$1005)),"",SUMIF(Cad_cl!$I$6:$I$1005,$C37,Cad_cl!BP$6:BP$1005))</f>
        <v>0</v>
      </c>
    </row>
    <row r="38" spans="3:47" ht="30" customHeight="1">
      <c r="C38" s="97"/>
      <c r="G38" s="87">
        <f t="shared" si="1"/>
        <v>0</v>
      </c>
      <c r="H38" s="87">
        <f t="shared" si="2"/>
        <v>0</v>
      </c>
      <c r="I38" s="87">
        <f t="shared" si="3"/>
        <v>0</v>
      </c>
      <c r="J38" s="87">
        <f t="shared" si="4"/>
        <v>0</v>
      </c>
      <c r="K38" s="87">
        <f t="shared" si="5"/>
        <v>0</v>
      </c>
      <c r="L38" s="87">
        <f t="shared" si="6"/>
        <v>0</v>
      </c>
      <c r="M38" s="87">
        <f t="shared" si="7"/>
        <v>0</v>
      </c>
      <c r="N38" s="87">
        <f t="shared" si="8"/>
        <v>0</v>
      </c>
      <c r="O38" s="87">
        <f t="shared" si="9"/>
        <v>0</v>
      </c>
      <c r="P38" s="87">
        <f t="shared" si="10"/>
        <v>0</v>
      </c>
      <c r="Q38" s="87">
        <f t="shared" si="11"/>
        <v>0</v>
      </c>
      <c r="R38" s="87">
        <f t="shared" si="12"/>
        <v>0</v>
      </c>
      <c r="S38" s="87">
        <f t="shared" si="13"/>
        <v>0</v>
      </c>
      <c r="U38" s="87">
        <f>IF(ISERR(SUMIF(Cad_cl!$I$6:$I$1005,$C38,Cad_cl!AP$6:AP$1005)),"",SUMIF(Cad_cl!$I$6:$I$1005,$C38,Cad_cl!AP$6:AP$1005))</f>
        <v>0</v>
      </c>
      <c r="V38" s="87">
        <f>IF(ISERR(SUMIF(Cad_cl!$I$6:$I$1005,$C38,Cad_cl!AQ$6:AQ$1005)),"",SUMIF(Cad_cl!$I$6:$I$1005,$C38,Cad_cl!AQ$6:AQ$1005))</f>
        <v>0</v>
      </c>
      <c r="W38" s="87">
        <f>IF(ISERR(SUMIF(Cad_cl!$I$6:$I$1005,$C38,Cad_cl!AR$6:AR$1005)),"",SUMIF(Cad_cl!$I$6:$I$1005,$C38,Cad_cl!AR$6:AR$1005))</f>
        <v>0</v>
      </c>
      <c r="X38" s="87">
        <f>IF(ISERR(SUMIF(Cad_cl!$I$6:$I$1005,$C38,Cad_cl!AS$6:AS$1005)),"",SUMIF(Cad_cl!$I$6:$I$1005,$C38,Cad_cl!AS$6:AS$1005))</f>
        <v>0</v>
      </c>
      <c r="Y38" s="87">
        <f>IF(ISERR(SUMIF(Cad_cl!$I$6:$I$1005,$C38,Cad_cl!AT$6:AT$1005)),"",SUMIF(Cad_cl!$I$6:$I$1005,$C38,Cad_cl!AT$6:AT$1005))</f>
        <v>0</v>
      </c>
      <c r="Z38" s="87">
        <f>IF(ISERR(SUMIF(Cad_cl!$I$6:$I$1005,$C38,Cad_cl!AU$6:AU$1005)),"",SUMIF(Cad_cl!$I$6:$I$1005,$C38,Cad_cl!AU$6:AU$1005))</f>
        <v>0</v>
      </c>
      <c r="AA38" s="87">
        <f>IF(ISERR(SUMIF(Cad_cl!$I$6:$I$1005,$C38,Cad_cl!AV$6:AV$1005)),"",SUMIF(Cad_cl!$I$6:$I$1005,$C38,Cad_cl!AV$6:AV$1005))</f>
        <v>0</v>
      </c>
      <c r="AB38" s="87">
        <f>IF(ISERR(SUMIF(Cad_cl!$I$6:$I$1005,$C38,Cad_cl!AW$6:AW$1005)),"",SUMIF(Cad_cl!$I$6:$I$1005,$C38,Cad_cl!AW$6:AW$1005))</f>
        <v>0</v>
      </c>
      <c r="AC38" s="87">
        <f>IF(ISERR(SUMIF(Cad_cl!$I$6:$I$1005,$C38,Cad_cl!AX$6:AX$1005)),"",SUMIF(Cad_cl!$I$6:$I$1005,$C38,Cad_cl!AX$6:AX$1005))</f>
        <v>0</v>
      </c>
      <c r="AD38" s="87">
        <f>IF(ISERR(SUMIF(Cad_cl!$I$6:$I$1005,$C38,Cad_cl!AY$6:AY$1005)),"",SUMIF(Cad_cl!$I$6:$I$1005,$C38,Cad_cl!AY$6:AY$1005))</f>
        <v>0</v>
      </c>
      <c r="AE38" s="87">
        <f>IF(ISERR(SUMIF(Cad_cl!$I$6:$I$1005,$C38,Cad_cl!AZ$6:AZ$1005)),"",SUMIF(Cad_cl!$I$6:$I$1005,$C38,Cad_cl!AZ$6:AZ$1005))</f>
        <v>0</v>
      </c>
      <c r="AF38" s="87">
        <f>IF(ISERR(SUMIF(Cad_cl!$I$6:$I$1005,$C38,Cad_cl!BA$6:BA$1005)),"",SUMIF(Cad_cl!$I$6:$I$1005,$C38,Cad_cl!BA$6:BA$1005))</f>
        <v>0</v>
      </c>
      <c r="AG38" s="87">
        <f>IF(ISERR(SUMIF(Cad_cl!$I$6:$I$1005,$C38,Cad_cl!BB$6:BB$1005)),"",SUMIF(Cad_cl!$I$6:$I$1005,$C38,Cad_cl!BB$6:BB$1005))</f>
        <v>0</v>
      </c>
      <c r="AI38" s="87">
        <f>IF(ISERR(SUMIF(Cad_cl!$I$6:$I$1005,$C38,Cad_cl!BD$6:BD$1005)),"",SUMIF(Cad_cl!$I$6:$I$1005,$C38,Cad_cl!BD$6:BD$1005))</f>
        <v>0</v>
      </c>
      <c r="AJ38" s="87">
        <f>IF(ISERR(SUMIF(Cad_cl!$I$6:$I$1005,$C38,Cad_cl!BE$6:BE$1005)),"",SUMIF(Cad_cl!$I$6:$I$1005,$C38,Cad_cl!BE$6:BE$1005))</f>
        <v>0</v>
      </c>
      <c r="AK38" s="87">
        <f>IF(ISERR(SUMIF(Cad_cl!$I$6:$I$1005,$C38,Cad_cl!BF$6:BF$1005)),"",SUMIF(Cad_cl!$I$6:$I$1005,$C38,Cad_cl!BF$6:BF$1005))</f>
        <v>0</v>
      </c>
      <c r="AL38" s="87">
        <f>IF(ISERR(SUMIF(Cad_cl!$I$6:$I$1005,$C38,Cad_cl!BG$6:BG$1005)),"",SUMIF(Cad_cl!$I$6:$I$1005,$C38,Cad_cl!BG$6:BG$1005))</f>
        <v>0</v>
      </c>
      <c r="AM38" s="87">
        <f>IF(ISERR(SUMIF(Cad_cl!$I$6:$I$1005,$C38,Cad_cl!BH$6:BH$1005)),"",SUMIF(Cad_cl!$I$6:$I$1005,$C38,Cad_cl!BH$6:BH$1005))</f>
        <v>0</v>
      </c>
      <c r="AN38" s="87">
        <f>IF(ISERR(SUMIF(Cad_cl!$I$6:$I$1005,$C38,Cad_cl!BI$6:BI$1005)),"",SUMIF(Cad_cl!$I$6:$I$1005,$C38,Cad_cl!BI$6:BI$1005))</f>
        <v>0</v>
      </c>
      <c r="AO38" s="87">
        <f>IF(ISERR(SUMIF(Cad_cl!$I$6:$I$1005,$C38,Cad_cl!BJ$6:BJ$1005)),"",SUMIF(Cad_cl!$I$6:$I$1005,$C38,Cad_cl!BJ$6:BJ$1005))</f>
        <v>0</v>
      </c>
      <c r="AP38" s="87">
        <f>IF(ISERR(SUMIF(Cad_cl!$I$6:$I$1005,$C38,Cad_cl!BK$6:BK$1005)),"",SUMIF(Cad_cl!$I$6:$I$1005,$C38,Cad_cl!BK$6:BK$1005))</f>
        <v>0</v>
      </c>
      <c r="AQ38" s="87">
        <f>IF(ISERR(SUMIF(Cad_cl!$I$6:$I$1005,$C38,Cad_cl!BL$6:BL$1005)),"",SUMIF(Cad_cl!$I$6:$I$1005,$C38,Cad_cl!BL$6:BL$1005))</f>
        <v>0</v>
      </c>
      <c r="AR38" s="87">
        <f>IF(ISERR(SUMIF(Cad_cl!$I$6:$I$1005,$C38,Cad_cl!BM$6:BM$1005)),"",SUMIF(Cad_cl!$I$6:$I$1005,$C38,Cad_cl!BM$6:BM$1005))</f>
        <v>0</v>
      </c>
      <c r="AS38" s="87">
        <f>IF(ISERR(SUMIF(Cad_cl!$I$6:$I$1005,$C38,Cad_cl!BN$6:BN$1005)),"",SUMIF(Cad_cl!$I$6:$I$1005,$C38,Cad_cl!BN$6:BN$1005))</f>
        <v>0</v>
      </c>
      <c r="AT38" s="87">
        <f>IF(ISERR(SUMIF(Cad_cl!$I$6:$I$1005,$C38,Cad_cl!BO$6:BO$1005)),"",SUMIF(Cad_cl!$I$6:$I$1005,$C38,Cad_cl!BO$6:BO$1005))</f>
        <v>0</v>
      </c>
      <c r="AU38" s="87">
        <f>IF(ISERR(SUMIF(Cad_cl!$I$6:$I$1005,$C38,Cad_cl!BP$6:BP$1005)),"",SUMIF(Cad_cl!$I$6:$I$1005,$C38,Cad_cl!BP$6:BP$1005))</f>
        <v>0</v>
      </c>
    </row>
    <row r="39" spans="3:47" ht="30" customHeight="1">
      <c r="C39" s="97"/>
      <c r="G39" s="87">
        <f t="shared" si="1"/>
        <v>0</v>
      </c>
      <c r="H39" s="87">
        <f t="shared" si="2"/>
        <v>0</v>
      </c>
      <c r="I39" s="87">
        <f t="shared" si="3"/>
        <v>0</v>
      </c>
      <c r="J39" s="87">
        <f t="shared" si="4"/>
        <v>0</v>
      </c>
      <c r="K39" s="87">
        <f t="shared" si="5"/>
        <v>0</v>
      </c>
      <c r="L39" s="87">
        <f t="shared" si="6"/>
        <v>0</v>
      </c>
      <c r="M39" s="87">
        <f t="shared" si="7"/>
        <v>0</v>
      </c>
      <c r="N39" s="87">
        <f t="shared" si="8"/>
        <v>0</v>
      </c>
      <c r="O39" s="87">
        <f t="shared" si="9"/>
        <v>0</v>
      </c>
      <c r="P39" s="87">
        <f t="shared" si="10"/>
        <v>0</v>
      </c>
      <c r="Q39" s="87">
        <f t="shared" si="11"/>
        <v>0</v>
      </c>
      <c r="R39" s="87">
        <f t="shared" si="12"/>
        <v>0</v>
      </c>
      <c r="S39" s="87">
        <f t="shared" si="13"/>
        <v>0</v>
      </c>
      <c r="U39" s="87">
        <f>IF(ISERR(SUMIF(Cad_cl!$I$6:$I$1005,$C39,Cad_cl!AP$6:AP$1005)),"",SUMIF(Cad_cl!$I$6:$I$1005,$C39,Cad_cl!AP$6:AP$1005))</f>
        <v>0</v>
      </c>
      <c r="V39" s="87">
        <f>IF(ISERR(SUMIF(Cad_cl!$I$6:$I$1005,$C39,Cad_cl!AQ$6:AQ$1005)),"",SUMIF(Cad_cl!$I$6:$I$1005,$C39,Cad_cl!AQ$6:AQ$1005))</f>
        <v>0</v>
      </c>
      <c r="W39" s="87">
        <f>IF(ISERR(SUMIF(Cad_cl!$I$6:$I$1005,$C39,Cad_cl!AR$6:AR$1005)),"",SUMIF(Cad_cl!$I$6:$I$1005,$C39,Cad_cl!AR$6:AR$1005))</f>
        <v>0</v>
      </c>
      <c r="X39" s="87">
        <f>IF(ISERR(SUMIF(Cad_cl!$I$6:$I$1005,$C39,Cad_cl!AS$6:AS$1005)),"",SUMIF(Cad_cl!$I$6:$I$1005,$C39,Cad_cl!AS$6:AS$1005))</f>
        <v>0</v>
      </c>
      <c r="Y39" s="87">
        <f>IF(ISERR(SUMIF(Cad_cl!$I$6:$I$1005,$C39,Cad_cl!AT$6:AT$1005)),"",SUMIF(Cad_cl!$I$6:$I$1005,$C39,Cad_cl!AT$6:AT$1005))</f>
        <v>0</v>
      </c>
      <c r="Z39" s="87">
        <f>IF(ISERR(SUMIF(Cad_cl!$I$6:$I$1005,$C39,Cad_cl!AU$6:AU$1005)),"",SUMIF(Cad_cl!$I$6:$I$1005,$C39,Cad_cl!AU$6:AU$1005))</f>
        <v>0</v>
      </c>
      <c r="AA39" s="87">
        <f>IF(ISERR(SUMIF(Cad_cl!$I$6:$I$1005,$C39,Cad_cl!AV$6:AV$1005)),"",SUMIF(Cad_cl!$I$6:$I$1005,$C39,Cad_cl!AV$6:AV$1005))</f>
        <v>0</v>
      </c>
      <c r="AB39" s="87">
        <f>IF(ISERR(SUMIF(Cad_cl!$I$6:$I$1005,$C39,Cad_cl!AW$6:AW$1005)),"",SUMIF(Cad_cl!$I$6:$I$1005,$C39,Cad_cl!AW$6:AW$1005))</f>
        <v>0</v>
      </c>
      <c r="AC39" s="87">
        <f>IF(ISERR(SUMIF(Cad_cl!$I$6:$I$1005,$C39,Cad_cl!AX$6:AX$1005)),"",SUMIF(Cad_cl!$I$6:$I$1005,$C39,Cad_cl!AX$6:AX$1005))</f>
        <v>0</v>
      </c>
      <c r="AD39" s="87">
        <f>IF(ISERR(SUMIF(Cad_cl!$I$6:$I$1005,$C39,Cad_cl!AY$6:AY$1005)),"",SUMIF(Cad_cl!$I$6:$I$1005,$C39,Cad_cl!AY$6:AY$1005))</f>
        <v>0</v>
      </c>
      <c r="AE39" s="87">
        <f>IF(ISERR(SUMIF(Cad_cl!$I$6:$I$1005,$C39,Cad_cl!AZ$6:AZ$1005)),"",SUMIF(Cad_cl!$I$6:$I$1005,$C39,Cad_cl!AZ$6:AZ$1005))</f>
        <v>0</v>
      </c>
      <c r="AF39" s="87">
        <f>IF(ISERR(SUMIF(Cad_cl!$I$6:$I$1005,$C39,Cad_cl!BA$6:BA$1005)),"",SUMIF(Cad_cl!$I$6:$I$1005,$C39,Cad_cl!BA$6:BA$1005))</f>
        <v>0</v>
      </c>
      <c r="AG39" s="87">
        <f>IF(ISERR(SUMIF(Cad_cl!$I$6:$I$1005,$C39,Cad_cl!BB$6:BB$1005)),"",SUMIF(Cad_cl!$I$6:$I$1005,$C39,Cad_cl!BB$6:BB$1005))</f>
        <v>0</v>
      </c>
      <c r="AI39" s="87">
        <f>IF(ISERR(SUMIF(Cad_cl!$I$6:$I$1005,$C39,Cad_cl!BD$6:BD$1005)),"",SUMIF(Cad_cl!$I$6:$I$1005,$C39,Cad_cl!BD$6:BD$1005))</f>
        <v>0</v>
      </c>
      <c r="AJ39" s="87">
        <f>IF(ISERR(SUMIF(Cad_cl!$I$6:$I$1005,$C39,Cad_cl!BE$6:BE$1005)),"",SUMIF(Cad_cl!$I$6:$I$1005,$C39,Cad_cl!BE$6:BE$1005))</f>
        <v>0</v>
      </c>
      <c r="AK39" s="87">
        <f>IF(ISERR(SUMIF(Cad_cl!$I$6:$I$1005,$C39,Cad_cl!BF$6:BF$1005)),"",SUMIF(Cad_cl!$I$6:$I$1005,$C39,Cad_cl!BF$6:BF$1005))</f>
        <v>0</v>
      </c>
      <c r="AL39" s="87">
        <f>IF(ISERR(SUMIF(Cad_cl!$I$6:$I$1005,$C39,Cad_cl!BG$6:BG$1005)),"",SUMIF(Cad_cl!$I$6:$I$1005,$C39,Cad_cl!BG$6:BG$1005))</f>
        <v>0</v>
      </c>
      <c r="AM39" s="87">
        <f>IF(ISERR(SUMIF(Cad_cl!$I$6:$I$1005,$C39,Cad_cl!BH$6:BH$1005)),"",SUMIF(Cad_cl!$I$6:$I$1005,$C39,Cad_cl!BH$6:BH$1005))</f>
        <v>0</v>
      </c>
      <c r="AN39" s="87">
        <f>IF(ISERR(SUMIF(Cad_cl!$I$6:$I$1005,$C39,Cad_cl!BI$6:BI$1005)),"",SUMIF(Cad_cl!$I$6:$I$1005,$C39,Cad_cl!BI$6:BI$1005))</f>
        <v>0</v>
      </c>
      <c r="AO39" s="87">
        <f>IF(ISERR(SUMIF(Cad_cl!$I$6:$I$1005,$C39,Cad_cl!BJ$6:BJ$1005)),"",SUMIF(Cad_cl!$I$6:$I$1005,$C39,Cad_cl!BJ$6:BJ$1005))</f>
        <v>0</v>
      </c>
      <c r="AP39" s="87">
        <f>IF(ISERR(SUMIF(Cad_cl!$I$6:$I$1005,$C39,Cad_cl!BK$6:BK$1005)),"",SUMIF(Cad_cl!$I$6:$I$1005,$C39,Cad_cl!BK$6:BK$1005))</f>
        <v>0</v>
      </c>
      <c r="AQ39" s="87">
        <f>IF(ISERR(SUMIF(Cad_cl!$I$6:$I$1005,$C39,Cad_cl!BL$6:BL$1005)),"",SUMIF(Cad_cl!$I$6:$I$1005,$C39,Cad_cl!BL$6:BL$1005))</f>
        <v>0</v>
      </c>
      <c r="AR39" s="87">
        <f>IF(ISERR(SUMIF(Cad_cl!$I$6:$I$1005,$C39,Cad_cl!BM$6:BM$1005)),"",SUMIF(Cad_cl!$I$6:$I$1005,$C39,Cad_cl!BM$6:BM$1005))</f>
        <v>0</v>
      </c>
      <c r="AS39" s="87">
        <f>IF(ISERR(SUMIF(Cad_cl!$I$6:$I$1005,$C39,Cad_cl!BN$6:BN$1005)),"",SUMIF(Cad_cl!$I$6:$I$1005,$C39,Cad_cl!BN$6:BN$1005))</f>
        <v>0</v>
      </c>
      <c r="AT39" s="87">
        <f>IF(ISERR(SUMIF(Cad_cl!$I$6:$I$1005,$C39,Cad_cl!BO$6:BO$1005)),"",SUMIF(Cad_cl!$I$6:$I$1005,$C39,Cad_cl!BO$6:BO$1005))</f>
        <v>0</v>
      </c>
      <c r="AU39" s="87">
        <f>IF(ISERR(SUMIF(Cad_cl!$I$6:$I$1005,$C39,Cad_cl!BP$6:BP$1005)),"",SUMIF(Cad_cl!$I$6:$I$1005,$C39,Cad_cl!BP$6:BP$1005))</f>
        <v>0</v>
      </c>
    </row>
    <row r="40" spans="3:47" ht="30" customHeight="1">
      <c r="C40" s="97"/>
      <c r="G40" s="87">
        <f t="shared" si="1"/>
        <v>0</v>
      </c>
      <c r="H40" s="87">
        <f t="shared" si="2"/>
        <v>0</v>
      </c>
      <c r="I40" s="87">
        <f t="shared" si="3"/>
        <v>0</v>
      </c>
      <c r="J40" s="87">
        <f t="shared" si="4"/>
        <v>0</v>
      </c>
      <c r="K40" s="87">
        <f t="shared" si="5"/>
        <v>0</v>
      </c>
      <c r="L40" s="87">
        <f t="shared" si="6"/>
        <v>0</v>
      </c>
      <c r="M40" s="87">
        <f t="shared" si="7"/>
        <v>0</v>
      </c>
      <c r="N40" s="87">
        <f t="shared" si="8"/>
        <v>0</v>
      </c>
      <c r="O40" s="87">
        <f t="shared" si="9"/>
        <v>0</v>
      </c>
      <c r="P40" s="87">
        <f t="shared" si="10"/>
        <v>0</v>
      </c>
      <c r="Q40" s="87">
        <f t="shared" si="11"/>
        <v>0</v>
      </c>
      <c r="R40" s="87">
        <f t="shared" si="12"/>
        <v>0</v>
      </c>
      <c r="S40" s="87">
        <f t="shared" si="13"/>
        <v>0</v>
      </c>
      <c r="U40" s="87">
        <f>IF(ISERR(SUMIF(Cad_cl!$I$6:$I$1005,$C40,Cad_cl!AP$6:AP$1005)),"",SUMIF(Cad_cl!$I$6:$I$1005,$C40,Cad_cl!AP$6:AP$1005))</f>
        <v>0</v>
      </c>
      <c r="V40" s="87">
        <f>IF(ISERR(SUMIF(Cad_cl!$I$6:$I$1005,$C40,Cad_cl!AQ$6:AQ$1005)),"",SUMIF(Cad_cl!$I$6:$I$1005,$C40,Cad_cl!AQ$6:AQ$1005))</f>
        <v>0</v>
      </c>
      <c r="W40" s="87">
        <f>IF(ISERR(SUMIF(Cad_cl!$I$6:$I$1005,$C40,Cad_cl!AR$6:AR$1005)),"",SUMIF(Cad_cl!$I$6:$I$1005,$C40,Cad_cl!AR$6:AR$1005))</f>
        <v>0</v>
      </c>
      <c r="X40" s="87">
        <f>IF(ISERR(SUMIF(Cad_cl!$I$6:$I$1005,$C40,Cad_cl!AS$6:AS$1005)),"",SUMIF(Cad_cl!$I$6:$I$1005,$C40,Cad_cl!AS$6:AS$1005))</f>
        <v>0</v>
      </c>
      <c r="Y40" s="87">
        <f>IF(ISERR(SUMIF(Cad_cl!$I$6:$I$1005,$C40,Cad_cl!AT$6:AT$1005)),"",SUMIF(Cad_cl!$I$6:$I$1005,$C40,Cad_cl!AT$6:AT$1005))</f>
        <v>0</v>
      </c>
      <c r="Z40" s="87">
        <f>IF(ISERR(SUMIF(Cad_cl!$I$6:$I$1005,$C40,Cad_cl!AU$6:AU$1005)),"",SUMIF(Cad_cl!$I$6:$I$1005,$C40,Cad_cl!AU$6:AU$1005))</f>
        <v>0</v>
      </c>
      <c r="AA40" s="87">
        <f>IF(ISERR(SUMIF(Cad_cl!$I$6:$I$1005,$C40,Cad_cl!AV$6:AV$1005)),"",SUMIF(Cad_cl!$I$6:$I$1005,$C40,Cad_cl!AV$6:AV$1005))</f>
        <v>0</v>
      </c>
      <c r="AB40" s="87">
        <f>IF(ISERR(SUMIF(Cad_cl!$I$6:$I$1005,$C40,Cad_cl!AW$6:AW$1005)),"",SUMIF(Cad_cl!$I$6:$I$1005,$C40,Cad_cl!AW$6:AW$1005))</f>
        <v>0</v>
      </c>
      <c r="AC40" s="87">
        <f>IF(ISERR(SUMIF(Cad_cl!$I$6:$I$1005,$C40,Cad_cl!AX$6:AX$1005)),"",SUMIF(Cad_cl!$I$6:$I$1005,$C40,Cad_cl!AX$6:AX$1005))</f>
        <v>0</v>
      </c>
      <c r="AD40" s="87">
        <f>IF(ISERR(SUMIF(Cad_cl!$I$6:$I$1005,$C40,Cad_cl!AY$6:AY$1005)),"",SUMIF(Cad_cl!$I$6:$I$1005,$C40,Cad_cl!AY$6:AY$1005))</f>
        <v>0</v>
      </c>
      <c r="AE40" s="87">
        <f>IF(ISERR(SUMIF(Cad_cl!$I$6:$I$1005,$C40,Cad_cl!AZ$6:AZ$1005)),"",SUMIF(Cad_cl!$I$6:$I$1005,$C40,Cad_cl!AZ$6:AZ$1005))</f>
        <v>0</v>
      </c>
      <c r="AF40" s="87">
        <f>IF(ISERR(SUMIF(Cad_cl!$I$6:$I$1005,$C40,Cad_cl!BA$6:BA$1005)),"",SUMIF(Cad_cl!$I$6:$I$1005,$C40,Cad_cl!BA$6:BA$1005))</f>
        <v>0</v>
      </c>
      <c r="AG40" s="87">
        <f>IF(ISERR(SUMIF(Cad_cl!$I$6:$I$1005,$C40,Cad_cl!BB$6:BB$1005)),"",SUMIF(Cad_cl!$I$6:$I$1005,$C40,Cad_cl!BB$6:BB$1005))</f>
        <v>0</v>
      </c>
      <c r="AI40" s="87">
        <f>IF(ISERR(SUMIF(Cad_cl!$I$6:$I$1005,$C40,Cad_cl!BD$6:BD$1005)),"",SUMIF(Cad_cl!$I$6:$I$1005,$C40,Cad_cl!BD$6:BD$1005))</f>
        <v>0</v>
      </c>
      <c r="AJ40" s="87">
        <f>IF(ISERR(SUMIF(Cad_cl!$I$6:$I$1005,$C40,Cad_cl!BE$6:BE$1005)),"",SUMIF(Cad_cl!$I$6:$I$1005,$C40,Cad_cl!BE$6:BE$1005))</f>
        <v>0</v>
      </c>
      <c r="AK40" s="87">
        <f>IF(ISERR(SUMIF(Cad_cl!$I$6:$I$1005,$C40,Cad_cl!BF$6:BF$1005)),"",SUMIF(Cad_cl!$I$6:$I$1005,$C40,Cad_cl!BF$6:BF$1005))</f>
        <v>0</v>
      </c>
      <c r="AL40" s="87">
        <f>IF(ISERR(SUMIF(Cad_cl!$I$6:$I$1005,$C40,Cad_cl!BG$6:BG$1005)),"",SUMIF(Cad_cl!$I$6:$I$1005,$C40,Cad_cl!BG$6:BG$1005))</f>
        <v>0</v>
      </c>
      <c r="AM40" s="87">
        <f>IF(ISERR(SUMIF(Cad_cl!$I$6:$I$1005,$C40,Cad_cl!BH$6:BH$1005)),"",SUMIF(Cad_cl!$I$6:$I$1005,$C40,Cad_cl!BH$6:BH$1005))</f>
        <v>0</v>
      </c>
      <c r="AN40" s="87">
        <f>IF(ISERR(SUMIF(Cad_cl!$I$6:$I$1005,$C40,Cad_cl!BI$6:BI$1005)),"",SUMIF(Cad_cl!$I$6:$I$1005,$C40,Cad_cl!BI$6:BI$1005))</f>
        <v>0</v>
      </c>
      <c r="AO40" s="87">
        <f>IF(ISERR(SUMIF(Cad_cl!$I$6:$I$1005,$C40,Cad_cl!BJ$6:BJ$1005)),"",SUMIF(Cad_cl!$I$6:$I$1005,$C40,Cad_cl!BJ$6:BJ$1005))</f>
        <v>0</v>
      </c>
      <c r="AP40" s="87">
        <f>IF(ISERR(SUMIF(Cad_cl!$I$6:$I$1005,$C40,Cad_cl!BK$6:BK$1005)),"",SUMIF(Cad_cl!$I$6:$I$1005,$C40,Cad_cl!BK$6:BK$1005))</f>
        <v>0</v>
      </c>
      <c r="AQ40" s="87">
        <f>IF(ISERR(SUMIF(Cad_cl!$I$6:$I$1005,$C40,Cad_cl!BL$6:BL$1005)),"",SUMIF(Cad_cl!$I$6:$I$1005,$C40,Cad_cl!BL$6:BL$1005))</f>
        <v>0</v>
      </c>
      <c r="AR40" s="87">
        <f>IF(ISERR(SUMIF(Cad_cl!$I$6:$I$1005,$C40,Cad_cl!BM$6:BM$1005)),"",SUMIF(Cad_cl!$I$6:$I$1005,$C40,Cad_cl!BM$6:BM$1005))</f>
        <v>0</v>
      </c>
      <c r="AS40" s="87">
        <f>IF(ISERR(SUMIF(Cad_cl!$I$6:$I$1005,$C40,Cad_cl!BN$6:BN$1005)),"",SUMIF(Cad_cl!$I$6:$I$1005,$C40,Cad_cl!BN$6:BN$1005))</f>
        <v>0</v>
      </c>
      <c r="AT40" s="87">
        <f>IF(ISERR(SUMIF(Cad_cl!$I$6:$I$1005,$C40,Cad_cl!BO$6:BO$1005)),"",SUMIF(Cad_cl!$I$6:$I$1005,$C40,Cad_cl!BO$6:BO$1005))</f>
        <v>0</v>
      </c>
      <c r="AU40" s="87">
        <f>IF(ISERR(SUMIF(Cad_cl!$I$6:$I$1005,$C40,Cad_cl!BP$6:BP$1005)),"",SUMIF(Cad_cl!$I$6:$I$1005,$C40,Cad_cl!BP$6:BP$1005))</f>
        <v>0</v>
      </c>
    </row>
    <row r="41" spans="3:47" ht="30" customHeight="1">
      <c r="C41" s="97"/>
      <c r="G41" s="87">
        <f t="shared" si="1"/>
        <v>0</v>
      </c>
      <c r="H41" s="87">
        <f t="shared" si="2"/>
        <v>0</v>
      </c>
      <c r="I41" s="87">
        <f t="shared" si="3"/>
        <v>0</v>
      </c>
      <c r="J41" s="87">
        <f t="shared" si="4"/>
        <v>0</v>
      </c>
      <c r="K41" s="87">
        <f t="shared" si="5"/>
        <v>0</v>
      </c>
      <c r="L41" s="87">
        <f t="shared" si="6"/>
        <v>0</v>
      </c>
      <c r="M41" s="87">
        <f t="shared" si="7"/>
        <v>0</v>
      </c>
      <c r="N41" s="87">
        <f t="shared" si="8"/>
        <v>0</v>
      </c>
      <c r="O41" s="87">
        <f t="shared" si="9"/>
        <v>0</v>
      </c>
      <c r="P41" s="87">
        <f t="shared" si="10"/>
        <v>0</v>
      </c>
      <c r="Q41" s="87">
        <f t="shared" si="11"/>
        <v>0</v>
      </c>
      <c r="R41" s="87">
        <f t="shared" si="12"/>
        <v>0</v>
      </c>
      <c r="S41" s="87">
        <f t="shared" si="13"/>
        <v>0</v>
      </c>
      <c r="U41" s="87">
        <f>IF(ISERR(SUMIF(Cad_cl!$I$6:$I$1005,$C41,Cad_cl!AP$6:AP$1005)),"",SUMIF(Cad_cl!$I$6:$I$1005,$C41,Cad_cl!AP$6:AP$1005))</f>
        <v>0</v>
      </c>
      <c r="V41" s="87">
        <f>IF(ISERR(SUMIF(Cad_cl!$I$6:$I$1005,$C41,Cad_cl!AQ$6:AQ$1005)),"",SUMIF(Cad_cl!$I$6:$I$1005,$C41,Cad_cl!AQ$6:AQ$1005))</f>
        <v>0</v>
      </c>
      <c r="W41" s="87">
        <f>IF(ISERR(SUMIF(Cad_cl!$I$6:$I$1005,$C41,Cad_cl!AR$6:AR$1005)),"",SUMIF(Cad_cl!$I$6:$I$1005,$C41,Cad_cl!AR$6:AR$1005))</f>
        <v>0</v>
      </c>
      <c r="X41" s="87">
        <f>IF(ISERR(SUMIF(Cad_cl!$I$6:$I$1005,$C41,Cad_cl!AS$6:AS$1005)),"",SUMIF(Cad_cl!$I$6:$I$1005,$C41,Cad_cl!AS$6:AS$1005))</f>
        <v>0</v>
      </c>
      <c r="Y41" s="87">
        <f>IF(ISERR(SUMIF(Cad_cl!$I$6:$I$1005,$C41,Cad_cl!AT$6:AT$1005)),"",SUMIF(Cad_cl!$I$6:$I$1005,$C41,Cad_cl!AT$6:AT$1005))</f>
        <v>0</v>
      </c>
      <c r="Z41" s="87">
        <f>IF(ISERR(SUMIF(Cad_cl!$I$6:$I$1005,$C41,Cad_cl!AU$6:AU$1005)),"",SUMIF(Cad_cl!$I$6:$I$1005,$C41,Cad_cl!AU$6:AU$1005))</f>
        <v>0</v>
      </c>
      <c r="AA41" s="87">
        <f>IF(ISERR(SUMIF(Cad_cl!$I$6:$I$1005,$C41,Cad_cl!AV$6:AV$1005)),"",SUMIF(Cad_cl!$I$6:$I$1005,$C41,Cad_cl!AV$6:AV$1005))</f>
        <v>0</v>
      </c>
      <c r="AB41" s="87">
        <f>IF(ISERR(SUMIF(Cad_cl!$I$6:$I$1005,$C41,Cad_cl!AW$6:AW$1005)),"",SUMIF(Cad_cl!$I$6:$I$1005,$C41,Cad_cl!AW$6:AW$1005))</f>
        <v>0</v>
      </c>
      <c r="AC41" s="87">
        <f>IF(ISERR(SUMIF(Cad_cl!$I$6:$I$1005,$C41,Cad_cl!AX$6:AX$1005)),"",SUMIF(Cad_cl!$I$6:$I$1005,$C41,Cad_cl!AX$6:AX$1005))</f>
        <v>0</v>
      </c>
      <c r="AD41" s="87">
        <f>IF(ISERR(SUMIF(Cad_cl!$I$6:$I$1005,$C41,Cad_cl!AY$6:AY$1005)),"",SUMIF(Cad_cl!$I$6:$I$1005,$C41,Cad_cl!AY$6:AY$1005))</f>
        <v>0</v>
      </c>
      <c r="AE41" s="87">
        <f>IF(ISERR(SUMIF(Cad_cl!$I$6:$I$1005,$C41,Cad_cl!AZ$6:AZ$1005)),"",SUMIF(Cad_cl!$I$6:$I$1005,$C41,Cad_cl!AZ$6:AZ$1005))</f>
        <v>0</v>
      </c>
      <c r="AF41" s="87">
        <f>IF(ISERR(SUMIF(Cad_cl!$I$6:$I$1005,$C41,Cad_cl!BA$6:BA$1005)),"",SUMIF(Cad_cl!$I$6:$I$1005,$C41,Cad_cl!BA$6:BA$1005))</f>
        <v>0</v>
      </c>
      <c r="AG41" s="87">
        <f>IF(ISERR(SUMIF(Cad_cl!$I$6:$I$1005,$C41,Cad_cl!BB$6:BB$1005)),"",SUMIF(Cad_cl!$I$6:$I$1005,$C41,Cad_cl!BB$6:BB$1005))</f>
        <v>0</v>
      </c>
      <c r="AI41" s="87">
        <f>IF(ISERR(SUMIF(Cad_cl!$I$6:$I$1005,$C41,Cad_cl!BD$6:BD$1005)),"",SUMIF(Cad_cl!$I$6:$I$1005,$C41,Cad_cl!BD$6:BD$1005))</f>
        <v>0</v>
      </c>
      <c r="AJ41" s="87">
        <f>IF(ISERR(SUMIF(Cad_cl!$I$6:$I$1005,$C41,Cad_cl!BE$6:BE$1005)),"",SUMIF(Cad_cl!$I$6:$I$1005,$C41,Cad_cl!BE$6:BE$1005))</f>
        <v>0</v>
      </c>
      <c r="AK41" s="87">
        <f>IF(ISERR(SUMIF(Cad_cl!$I$6:$I$1005,$C41,Cad_cl!BF$6:BF$1005)),"",SUMIF(Cad_cl!$I$6:$I$1005,$C41,Cad_cl!BF$6:BF$1005))</f>
        <v>0</v>
      </c>
      <c r="AL41" s="87">
        <f>IF(ISERR(SUMIF(Cad_cl!$I$6:$I$1005,$C41,Cad_cl!BG$6:BG$1005)),"",SUMIF(Cad_cl!$I$6:$I$1005,$C41,Cad_cl!BG$6:BG$1005))</f>
        <v>0</v>
      </c>
      <c r="AM41" s="87">
        <f>IF(ISERR(SUMIF(Cad_cl!$I$6:$I$1005,$C41,Cad_cl!BH$6:BH$1005)),"",SUMIF(Cad_cl!$I$6:$I$1005,$C41,Cad_cl!BH$6:BH$1005))</f>
        <v>0</v>
      </c>
      <c r="AN41" s="87">
        <f>IF(ISERR(SUMIF(Cad_cl!$I$6:$I$1005,$C41,Cad_cl!BI$6:BI$1005)),"",SUMIF(Cad_cl!$I$6:$I$1005,$C41,Cad_cl!BI$6:BI$1005))</f>
        <v>0</v>
      </c>
      <c r="AO41" s="87">
        <f>IF(ISERR(SUMIF(Cad_cl!$I$6:$I$1005,$C41,Cad_cl!BJ$6:BJ$1005)),"",SUMIF(Cad_cl!$I$6:$I$1005,$C41,Cad_cl!BJ$6:BJ$1005))</f>
        <v>0</v>
      </c>
      <c r="AP41" s="87">
        <f>IF(ISERR(SUMIF(Cad_cl!$I$6:$I$1005,$C41,Cad_cl!BK$6:BK$1005)),"",SUMIF(Cad_cl!$I$6:$I$1005,$C41,Cad_cl!BK$6:BK$1005))</f>
        <v>0</v>
      </c>
      <c r="AQ41" s="87">
        <f>IF(ISERR(SUMIF(Cad_cl!$I$6:$I$1005,$C41,Cad_cl!BL$6:BL$1005)),"",SUMIF(Cad_cl!$I$6:$I$1005,$C41,Cad_cl!BL$6:BL$1005))</f>
        <v>0</v>
      </c>
      <c r="AR41" s="87">
        <f>IF(ISERR(SUMIF(Cad_cl!$I$6:$I$1005,$C41,Cad_cl!BM$6:BM$1005)),"",SUMIF(Cad_cl!$I$6:$I$1005,$C41,Cad_cl!BM$6:BM$1005))</f>
        <v>0</v>
      </c>
      <c r="AS41" s="87">
        <f>IF(ISERR(SUMIF(Cad_cl!$I$6:$I$1005,$C41,Cad_cl!BN$6:BN$1005)),"",SUMIF(Cad_cl!$I$6:$I$1005,$C41,Cad_cl!BN$6:BN$1005))</f>
        <v>0</v>
      </c>
      <c r="AT41" s="87">
        <f>IF(ISERR(SUMIF(Cad_cl!$I$6:$I$1005,$C41,Cad_cl!BO$6:BO$1005)),"",SUMIF(Cad_cl!$I$6:$I$1005,$C41,Cad_cl!BO$6:BO$1005))</f>
        <v>0</v>
      </c>
      <c r="AU41" s="87">
        <f>IF(ISERR(SUMIF(Cad_cl!$I$6:$I$1005,$C41,Cad_cl!BP$6:BP$1005)),"",SUMIF(Cad_cl!$I$6:$I$1005,$C41,Cad_cl!BP$6:BP$1005))</f>
        <v>0</v>
      </c>
    </row>
    <row r="42" spans="3:47" ht="30" customHeight="1">
      <c r="C42" s="97"/>
      <c r="G42" s="87">
        <f t="shared" si="1"/>
        <v>0</v>
      </c>
      <c r="H42" s="87">
        <f t="shared" si="2"/>
        <v>0</v>
      </c>
      <c r="I42" s="87">
        <f t="shared" si="3"/>
        <v>0</v>
      </c>
      <c r="J42" s="87">
        <f t="shared" si="4"/>
        <v>0</v>
      </c>
      <c r="K42" s="87">
        <f t="shared" si="5"/>
        <v>0</v>
      </c>
      <c r="L42" s="87">
        <f t="shared" si="6"/>
        <v>0</v>
      </c>
      <c r="M42" s="87">
        <f t="shared" si="7"/>
        <v>0</v>
      </c>
      <c r="N42" s="87">
        <f t="shared" si="8"/>
        <v>0</v>
      </c>
      <c r="O42" s="87">
        <f t="shared" si="9"/>
        <v>0</v>
      </c>
      <c r="P42" s="87">
        <f t="shared" si="10"/>
        <v>0</v>
      </c>
      <c r="Q42" s="87">
        <f t="shared" si="11"/>
        <v>0</v>
      </c>
      <c r="R42" s="87">
        <f t="shared" si="12"/>
        <v>0</v>
      </c>
      <c r="S42" s="87">
        <f t="shared" si="13"/>
        <v>0</v>
      </c>
      <c r="U42" s="87">
        <f>IF(ISERR(SUMIF(Cad_cl!$I$6:$I$1005,$C42,Cad_cl!AP$6:AP$1005)),"",SUMIF(Cad_cl!$I$6:$I$1005,$C42,Cad_cl!AP$6:AP$1005))</f>
        <v>0</v>
      </c>
      <c r="V42" s="87">
        <f>IF(ISERR(SUMIF(Cad_cl!$I$6:$I$1005,$C42,Cad_cl!AQ$6:AQ$1005)),"",SUMIF(Cad_cl!$I$6:$I$1005,$C42,Cad_cl!AQ$6:AQ$1005))</f>
        <v>0</v>
      </c>
      <c r="W42" s="87">
        <f>IF(ISERR(SUMIF(Cad_cl!$I$6:$I$1005,$C42,Cad_cl!AR$6:AR$1005)),"",SUMIF(Cad_cl!$I$6:$I$1005,$C42,Cad_cl!AR$6:AR$1005))</f>
        <v>0</v>
      </c>
      <c r="X42" s="87">
        <f>IF(ISERR(SUMIF(Cad_cl!$I$6:$I$1005,$C42,Cad_cl!AS$6:AS$1005)),"",SUMIF(Cad_cl!$I$6:$I$1005,$C42,Cad_cl!AS$6:AS$1005))</f>
        <v>0</v>
      </c>
      <c r="Y42" s="87">
        <f>IF(ISERR(SUMIF(Cad_cl!$I$6:$I$1005,$C42,Cad_cl!AT$6:AT$1005)),"",SUMIF(Cad_cl!$I$6:$I$1005,$C42,Cad_cl!AT$6:AT$1005))</f>
        <v>0</v>
      </c>
      <c r="Z42" s="87">
        <f>IF(ISERR(SUMIF(Cad_cl!$I$6:$I$1005,$C42,Cad_cl!AU$6:AU$1005)),"",SUMIF(Cad_cl!$I$6:$I$1005,$C42,Cad_cl!AU$6:AU$1005))</f>
        <v>0</v>
      </c>
      <c r="AA42" s="87">
        <f>IF(ISERR(SUMIF(Cad_cl!$I$6:$I$1005,$C42,Cad_cl!AV$6:AV$1005)),"",SUMIF(Cad_cl!$I$6:$I$1005,$C42,Cad_cl!AV$6:AV$1005))</f>
        <v>0</v>
      </c>
      <c r="AB42" s="87">
        <f>IF(ISERR(SUMIF(Cad_cl!$I$6:$I$1005,$C42,Cad_cl!AW$6:AW$1005)),"",SUMIF(Cad_cl!$I$6:$I$1005,$C42,Cad_cl!AW$6:AW$1005))</f>
        <v>0</v>
      </c>
      <c r="AC42" s="87">
        <f>IF(ISERR(SUMIF(Cad_cl!$I$6:$I$1005,$C42,Cad_cl!AX$6:AX$1005)),"",SUMIF(Cad_cl!$I$6:$I$1005,$C42,Cad_cl!AX$6:AX$1005))</f>
        <v>0</v>
      </c>
      <c r="AD42" s="87">
        <f>IF(ISERR(SUMIF(Cad_cl!$I$6:$I$1005,$C42,Cad_cl!AY$6:AY$1005)),"",SUMIF(Cad_cl!$I$6:$I$1005,$C42,Cad_cl!AY$6:AY$1005))</f>
        <v>0</v>
      </c>
      <c r="AE42" s="87">
        <f>IF(ISERR(SUMIF(Cad_cl!$I$6:$I$1005,$C42,Cad_cl!AZ$6:AZ$1005)),"",SUMIF(Cad_cl!$I$6:$I$1005,$C42,Cad_cl!AZ$6:AZ$1005))</f>
        <v>0</v>
      </c>
      <c r="AF42" s="87">
        <f>IF(ISERR(SUMIF(Cad_cl!$I$6:$I$1005,$C42,Cad_cl!BA$6:BA$1005)),"",SUMIF(Cad_cl!$I$6:$I$1005,$C42,Cad_cl!BA$6:BA$1005))</f>
        <v>0</v>
      </c>
      <c r="AG42" s="87">
        <f>IF(ISERR(SUMIF(Cad_cl!$I$6:$I$1005,$C42,Cad_cl!BB$6:BB$1005)),"",SUMIF(Cad_cl!$I$6:$I$1005,$C42,Cad_cl!BB$6:BB$1005))</f>
        <v>0</v>
      </c>
      <c r="AI42" s="87">
        <f>IF(ISERR(SUMIF(Cad_cl!$I$6:$I$1005,$C42,Cad_cl!BD$6:BD$1005)),"",SUMIF(Cad_cl!$I$6:$I$1005,$C42,Cad_cl!BD$6:BD$1005))</f>
        <v>0</v>
      </c>
      <c r="AJ42" s="87">
        <f>IF(ISERR(SUMIF(Cad_cl!$I$6:$I$1005,$C42,Cad_cl!BE$6:BE$1005)),"",SUMIF(Cad_cl!$I$6:$I$1005,$C42,Cad_cl!BE$6:BE$1005))</f>
        <v>0</v>
      </c>
      <c r="AK42" s="87">
        <f>IF(ISERR(SUMIF(Cad_cl!$I$6:$I$1005,$C42,Cad_cl!BF$6:BF$1005)),"",SUMIF(Cad_cl!$I$6:$I$1005,$C42,Cad_cl!BF$6:BF$1005))</f>
        <v>0</v>
      </c>
      <c r="AL42" s="87">
        <f>IF(ISERR(SUMIF(Cad_cl!$I$6:$I$1005,$C42,Cad_cl!BG$6:BG$1005)),"",SUMIF(Cad_cl!$I$6:$I$1005,$C42,Cad_cl!BG$6:BG$1005))</f>
        <v>0</v>
      </c>
      <c r="AM42" s="87">
        <f>IF(ISERR(SUMIF(Cad_cl!$I$6:$I$1005,$C42,Cad_cl!BH$6:BH$1005)),"",SUMIF(Cad_cl!$I$6:$I$1005,$C42,Cad_cl!BH$6:BH$1005))</f>
        <v>0</v>
      </c>
      <c r="AN42" s="87">
        <f>IF(ISERR(SUMIF(Cad_cl!$I$6:$I$1005,$C42,Cad_cl!BI$6:BI$1005)),"",SUMIF(Cad_cl!$I$6:$I$1005,$C42,Cad_cl!BI$6:BI$1005))</f>
        <v>0</v>
      </c>
      <c r="AO42" s="87">
        <f>IF(ISERR(SUMIF(Cad_cl!$I$6:$I$1005,$C42,Cad_cl!BJ$6:BJ$1005)),"",SUMIF(Cad_cl!$I$6:$I$1005,$C42,Cad_cl!BJ$6:BJ$1005))</f>
        <v>0</v>
      </c>
      <c r="AP42" s="87">
        <f>IF(ISERR(SUMIF(Cad_cl!$I$6:$I$1005,$C42,Cad_cl!BK$6:BK$1005)),"",SUMIF(Cad_cl!$I$6:$I$1005,$C42,Cad_cl!BK$6:BK$1005))</f>
        <v>0</v>
      </c>
      <c r="AQ42" s="87">
        <f>IF(ISERR(SUMIF(Cad_cl!$I$6:$I$1005,$C42,Cad_cl!BL$6:BL$1005)),"",SUMIF(Cad_cl!$I$6:$I$1005,$C42,Cad_cl!BL$6:BL$1005))</f>
        <v>0</v>
      </c>
      <c r="AR42" s="87">
        <f>IF(ISERR(SUMIF(Cad_cl!$I$6:$I$1005,$C42,Cad_cl!BM$6:BM$1005)),"",SUMIF(Cad_cl!$I$6:$I$1005,$C42,Cad_cl!BM$6:BM$1005))</f>
        <v>0</v>
      </c>
      <c r="AS42" s="87">
        <f>IF(ISERR(SUMIF(Cad_cl!$I$6:$I$1005,$C42,Cad_cl!BN$6:BN$1005)),"",SUMIF(Cad_cl!$I$6:$I$1005,$C42,Cad_cl!BN$6:BN$1005))</f>
        <v>0</v>
      </c>
      <c r="AT42" s="87">
        <f>IF(ISERR(SUMIF(Cad_cl!$I$6:$I$1005,$C42,Cad_cl!BO$6:BO$1005)),"",SUMIF(Cad_cl!$I$6:$I$1005,$C42,Cad_cl!BO$6:BO$1005))</f>
        <v>0</v>
      </c>
      <c r="AU42" s="87">
        <f>IF(ISERR(SUMIF(Cad_cl!$I$6:$I$1005,$C42,Cad_cl!BP$6:BP$1005)),"",SUMIF(Cad_cl!$I$6:$I$1005,$C42,Cad_cl!BP$6:BP$1005))</f>
        <v>0</v>
      </c>
    </row>
    <row r="43" spans="3:47" ht="30" customHeight="1">
      <c r="C43" s="97"/>
      <c r="G43" s="87">
        <f t="shared" si="1"/>
        <v>0</v>
      </c>
      <c r="H43" s="87">
        <f t="shared" si="2"/>
        <v>0</v>
      </c>
      <c r="I43" s="87">
        <f t="shared" si="3"/>
        <v>0</v>
      </c>
      <c r="J43" s="87">
        <f t="shared" si="4"/>
        <v>0</v>
      </c>
      <c r="K43" s="87">
        <f t="shared" si="5"/>
        <v>0</v>
      </c>
      <c r="L43" s="87">
        <f t="shared" si="6"/>
        <v>0</v>
      </c>
      <c r="M43" s="87">
        <f t="shared" si="7"/>
        <v>0</v>
      </c>
      <c r="N43" s="87">
        <f t="shared" si="8"/>
        <v>0</v>
      </c>
      <c r="O43" s="87">
        <f t="shared" si="9"/>
        <v>0</v>
      </c>
      <c r="P43" s="87">
        <f t="shared" si="10"/>
        <v>0</v>
      </c>
      <c r="Q43" s="87">
        <f t="shared" si="11"/>
        <v>0</v>
      </c>
      <c r="R43" s="87">
        <f t="shared" si="12"/>
        <v>0</v>
      </c>
      <c r="S43" s="87">
        <f t="shared" si="13"/>
        <v>0</v>
      </c>
      <c r="U43" s="87">
        <f>IF(ISERR(SUMIF(Cad_cl!$I$6:$I$1005,$C43,Cad_cl!AP$6:AP$1005)),"",SUMIF(Cad_cl!$I$6:$I$1005,$C43,Cad_cl!AP$6:AP$1005))</f>
        <v>0</v>
      </c>
      <c r="V43" s="87">
        <f>IF(ISERR(SUMIF(Cad_cl!$I$6:$I$1005,$C43,Cad_cl!AQ$6:AQ$1005)),"",SUMIF(Cad_cl!$I$6:$I$1005,$C43,Cad_cl!AQ$6:AQ$1005))</f>
        <v>0</v>
      </c>
      <c r="W43" s="87">
        <f>IF(ISERR(SUMIF(Cad_cl!$I$6:$I$1005,$C43,Cad_cl!AR$6:AR$1005)),"",SUMIF(Cad_cl!$I$6:$I$1005,$C43,Cad_cl!AR$6:AR$1005))</f>
        <v>0</v>
      </c>
      <c r="X43" s="87">
        <f>IF(ISERR(SUMIF(Cad_cl!$I$6:$I$1005,$C43,Cad_cl!AS$6:AS$1005)),"",SUMIF(Cad_cl!$I$6:$I$1005,$C43,Cad_cl!AS$6:AS$1005))</f>
        <v>0</v>
      </c>
      <c r="Y43" s="87">
        <f>IF(ISERR(SUMIF(Cad_cl!$I$6:$I$1005,$C43,Cad_cl!AT$6:AT$1005)),"",SUMIF(Cad_cl!$I$6:$I$1005,$C43,Cad_cl!AT$6:AT$1005))</f>
        <v>0</v>
      </c>
      <c r="Z43" s="87">
        <f>IF(ISERR(SUMIF(Cad_cl!$I$6:$I$1005,$C43,Cad_cl!AU$6:AU$1005)),"",SUMIF(Cad_cl!$I$6:$I$1005,$C43,Cad_cl!AU$6:AU$1005))</f>
        <v>0</v>
      </c>
      <c r="AA43" s="87">
        <f>IF(ISERR(SUMIF(Cad_cl!$I$6:$I$1005,$C43,Cad_cl!AV$6:AV$1005)),"",SUMIF(Cad_cl!$I$6:$I$1005,$C43,Cad_cl!AV$6:AV$1005))</f>
        <v>0</v>
      </c>
      <c r="AB43" s="87">
        <f>IF(ISERR(SUMIF(Cad_cl!$I$6:$I$1005,$C43,Cad_cl!AW$6:AW$1005)),"",SUMIF(Cad_cl!$I$6:$I$1005,$C43,Cad_cl!AW$6:AW$1005))</f>
        <v>0</v>
      </c>
      <c r="AC43" s="87">
        <f>IF(ISERR(SUMIF(Cad_cl!$I$6:$I$1005,$C43,Cad_cl!AX$6:AX$1005)),"",SUMIF(Cad_cl!$I$6:$I$1005,$C43,Cad_cl!AX$6:AX$1005))</f>
        <v>0</v>
      </c>
      <c r="AD43" s="87">
        <f>IF(ISERR(SUMIF(Cad_cl!$I$6:$I$1005,$C43,Cad_cl!AY$6:AY$1005)),"",SUMIF(Cad_cl!$I$6:$I$1005,$C43,Cad_cl!AY$6:AY$1005))</f>
        <v>0</v>
      </c>
      <c r="AE43" s="87">
        <f>IF(ISERR(SUMIF(Cad_cl!$I$6:$I$1005,$C43,Cad_cl!AZ$6:AZ$1005)),"",SUMIF(Cad_cl!$I$6:$I$1005,$C43,Cad_cl!AZ$6:AZ$1005))</f>
        <v>0</v>
      </c>
      <c r="AF43" s="87">
        <f>IF(ISERR(SUMIF(Cad_cl!$I$6:$I$1005,$C43,Cad_cl!BA$6:BA$1005)),"",SUMIF(Cad_cl!$I$6:$I$1005,$C43,Cad_cl!BA$6:BA$1005))</f>
        <v>0</v>
      </c>
      <c r="AG43" s="87">
        <f>IF(ISERR(SUMIF(Cad_cl!$I$6:$I$1005,$C43,Cad_cl!BB$6:BB$1005)),"",SUMIF(Cad_cl!$I$6:$I$1005,$C43,Cad_cl!BB$6:BB$1005))</f>
        <v>0</v>
      </c>
      <c r="AI43" s="87">
        <f>IF(ISERR(SUMIF(Cad_cl!$I$6:$I$1005,$C43,Cad_cl!BD$6:BD$1005)),"",SUMIF(Cad_cl!$I$6:$I$1005,$C43,Cad_cl!BD$6:BD$1005))</f>
        <v>0</v>
      </c>
      <c r="AJ43" s="87">
        <f>IF(ISERR(SUMIF(Cad_cl!$I$6:$I$1005,$C43,Cad_cl!BE$6:BE$1005)),"",SUMIF(Cad_cl!$I$6:$I$1005,$C43,Cad_cl!BE$6:BE$1005))</f>
        <v>0</v>
      </c>
      <c r="AK43" s="87">
        <f>IF(ISERR(SUMIF(Cad_cl!$I$6:$I$1005,$C43,Cad_cl!BF$6:BF$1005)),"",SUMIF(Cad_cl!$I$6:$I$1005,$C43,Cad_cl!BF$6:BF$1005))</f>
        <v>0</v>
      </c>
      <c r="AL43" s="87">
        <f>IF(ISERR(SUMIF(Cad_cl!$I$6:$I$1005,$C43,Cad_cl!BG$6:BG$1005)),"",SUMIF(Cad_cl!$I$6:$I$1005,$C43,Cad_cl!BG$6:BG$1005))</f>
        <v>0</v>
      </c>
      <c r="AM43" s="87">
        <f>IF(ISERR(SUMIF(Cad_cl!$I$6:$I$1005,$C43,Cad_cl!BH$6:BH$1005)),"",SUMIF(Cad_cl!$I$6:$I$1005,$C43,Cad_cl!BH$6:BH$1005))</f>
        <v>0</v>
      </c>
      <c r="AN43" s="87">
        <f>IF(ISERR(SUMIF(Cad_cl!$I$6:$I$1005,$C43,Cad_cl!BI$6:BI$1005)),"",SUMIF(Cad_cl!$I$6:$I$1005,$C43,Cad_cl!BI$6:BI$1005))</f>
        <v>0</v>
      </c>
      <c r="AO43" s="87">
        <f>IF(ISERR(SUMIF(Cad_cl!$I$6:$I$1005,$C43,Cad_cl!BJ$6:BJ$1005)),"",SUMIF(Cad_cl!$I$6:$I$1005,$C43,Cad_cl!BJ$6:BJ$1005))</f>
        <v>0</v>
      </c>
      <c r="AP43" s="87">
        <f>IF(ISERR(SUMIF(Cad_cl!$I$6:$I$1005,$C43,Cad_cl!BK$6:BK$1005)),"",SUMIF(Cad_cl!$I$6:$I$1005,$C43,Cad_cl!BK$6:BK$1005))</f>
        <v>0</v>
      </c>
      <c r="AQ43" s="87">
        <f>IF(ISERR(SUMIF(Cad_cl!$I$6:$I$1005,$C43,Cad_cl!BL$6:BL$1005)),"",SUMIF(Cad_cl!$I$6:$I$1005,$C43,Cad_cl!BL$6:BL$1005))</f>
        <v>0</v>
      </c>
      <c r="AR43" s="87">
        <f>IF(ISERR(SUMIF(Cad_cl!$I$6:$I$1005,$C43,Cad_cl!BM$6:BM$1005)),"",SUMIF(Cad_cl!$I$6:$I$1005,$C43,Cad_cl!BM$6:BM$1005))</f>
        <v>0</v>
      </c>
      <c r="AS43" s="87">
        <f>IF(ISERR(SUMIF(Cad_cl!$I$6:$I$1005,$C43,Cad_cl!BN$6:BN$1005)),"",SUMIF(Cad_cl!$I$6:$I$1005,$C43,Cad_cl!BN$6:BN$1005))</f>
        <v>0</v>
      </c>
      <c r="AT43" s="87">
        <f>IF(ISERR(SUMIF(Cad_cl!$I$6:$I$1005,$C43,Cad_cl!BO$6:BO$1005)),"",SUMIF(Cad_cl!$I$6:$I$1005,$C43,Cad_cl!BO$6:BO$1005))</f>
        <v>0</v>
      </c>
      <c r="AU43" s="87">
        <f>IF(ISERR(SUMIF(Cad_cl!$I$6:$I$1005,$C43,Cad_cl!BP$6:BP$1005)),"",SUMIF(Cad_cl!$I$6:$I$1005,$C43,Cad_cl!BP$6:BP$1005))</f>
        <v>0</v>
      </c>
    </row>
    <row r="44" spans="3:47" ht="30" customHeight="1">
      <c r="C44" s="97"/>
      <c r="G44" s="87">
        <f t="shared" si="1"/>
        <v>0</v>
      </c>
      <c r="H44" s="87">
        <f t="shared" si="2"/>
        <v>0</v>
      </c>
      <c r="I44" s="87">
        <f t="shared" si="3"/>
        <v>0</v>
      </c>
      <c r="J44" s="87">
        <f t="shared" si="4"/>
        <v>0</v>
      </c>
      <c r="K44" s="87">
        <f t="shared" si="5"/>
        <v>0</v>
      </c>
      <c r="L44" s="87">
        <f t="shared" si="6"/>
        <v>0</v>
      </c>
      <c r="M44" s="87">
        <f t="shared" si="7"/>
        <v>0</v>
      </c>
      <c r="N44" s="87">
        <f t="shared" si="8"/>
        <v>0</v>
      </c>
      <c r="O44" s="87">
        <f t="shared" si="9"/>
        <v>0</v>
      </c>
      <c r="P44" s="87">
        <f t="shared" si="10"/>
        <v>0</v>
      </c>
      <c r="Q44" s="87">
        <f t="shared" si="11"/>
        <v>0</v>
      </c>
      <c r="R44" s="87">
        <f t="shared" si="12"/>
        <v>0</v>
      </c>
      <c r="S44" s="87">
        <f t="shared" si="13"/>
        <v>0</v>
      </c>
      <c r="U44" s="87">
        <f>IF(ISERR(SUMIF(Cad_cl!$I$6:$I$1005,$C44,Cad_cl!AP$6:AP$1005)),"",SUMIF(Cad_cl!$I$6:$I$1005,$C44,Cad_cl!AP$6:AP$1005))</f>
        <v>0</v>
      </c>
      <c r="V44" s="87">
        <f>IF(ISERR(SUMIF(Cad_cl!$I$6:$I$1005,$C44,Cad_cl!AQ$6:AQ$1005)),"",SUMIF(Cad_cl!$I$6:$I$1005,$C44,Cad_cl!AQ$6:AQ$1005))</f>
        <v>0</v>
      </c>
      <c r="W44" s="87">
        <f>IF(ISERR(SUMIF(Cad_cl!$I$6:$I$1005,$C44,Cad_cl!AR$6:AR$1005)),"",SUMIF(Cad_cl!$I$6:$I$1005,$C44,Cad_cl!AR$6:AR$1005))</f>
        <v>0</v>
      </c>
      <c r="X44" s="87">
        <f>IF(ISERR(SUMIF(Cad_cl!$I$6:$I$1005,$C44,Cad_cl!AS$6:AS$1005)),"",SUMIF(Cad_cl!$I$6:$I$1005,$C44,Cad_cl!AS$6:AS$1005))</f>
        <v>0</v>
      </c>
      <c r="Y44" s="87">
        <f>IF(ISERR(SUMIF(Cad_cl!$I$6:$I$1005,$C44,Cad_cl!AT$6:AT$1005)),"",SUMIF(Cad_cl!$I$6:$I$1005,$C44,Cad_cl!AT$6:AT$1005))</f>
        <v>0</v>
      </c>
      <c r="Z44" s="87">
        <f>IF(ISERR(SUMIF(Cad_cl!$I$6:$I$1005,$C44,Cad_cl!AU$6:AU$1005)),"",SUMIF(Cad_cl!$I$6:$I$1005,$C44,Cad_cl!AU$6:AU$1005))</f>
        <v>0</v>
      </c>
      <c r="AA44" s="87">
        <f>IF(ISERR(SUMIF(Cad_cl!$I$6:$I$1005,$C44,Cad_cl!AV$6:AV$1005)),"",SUMIF(Cad_cl!$I$6:$I$1005,$C44,Cad_cl!AV$6:AV$1005))</f>
        <v>0</v>
      </c>
      <c r="AB44" s="87">
        <f>IF(ISERR(SUMIF(Cad_cl!$I$6:$I$1005,$C44,Cad_cl!AW$6:AW$1005)),"",SUMIF(Cad_cl!$I$6:$I$1005,$C44,Cad_cl!AW$6:AW$1005))</f>
        <v>0</v>
      </c>
      <c r="AC44" s="87">
        <f>IF(ISERR(SUMIF(Cad_cl!$I$6:$I$1005,$C44,Cad_cl!AX$6:AX$1005)),"",SUMIF(Cad_cl!$I$6:$I$1005,$C44,Cad_cl!AX$6:AX$1005))</f>
        <v>0</v>
      </c>
      <c r="AD44" s="87">
        <f>IF(ISERR(SUMIF(Cad_cl!$I$6:$I$1005,$C44,Cad_cl!AY$6:AY$1005)),"",SUMIF(Cad_cl!$I$6:$I$1005,$C44,Cad_cl!AY$6:AY$1005))</f>
        <v>0</v>
      </c>
      <c r="AE44" s="87">
        <f>IF(ISERR(SUMIF(Cad_cl!$I$6:$I$1005,$C44,Cad_cl!AZ$6:AZ$1005)),"",SUMIF(Cad_cl!$I$6:$I$1005,$C44,Cad_cl!AZ$6:AZ$1005))</f>
        <v>0</v>
      </c>
      <c r="AF44" s="87">
        <f>IF(ISERR(SUMIF(Cad_cl!$I$6:$I$1005,$C44,Cad_cl!BA$6:BA$1005)),"",SUMIF(Cad_cl!$I$6:$I$1005,$C44,Cad_cl!BA$6:BA$1005))</f>
        <v>0</v>
      </c>
      <c r="AG44" s="87">
        <f>IF(ISERR(SUMIF(Cad_cl!$I$6:$I$1005,$C44,Cad_cl!BB$6:BB$1005)),"",SUMIF(Cad_cl!$I$6:$I$1005,$C44,Cad_cl!BB$6:BB$1005))</f>
        <v>0</v>
      </c>
      <c r="AI44" s="87">
        <f>IF(ISERR(SUMIF(Cad_cl!$I$6:$I$1005,$C44,Cad_cl!BD$6:BD$1005)),"",SUMIF(Cad_cl!$I$6:$I$1005,$C44,Cad_cl!BD$6:BD$1005))</f>
        <v>0</v>
      </c>
      <c r="AJ44" s="87">
        <f>IF(ISERR(SUMIF(Cad_cl!$I$6:$I$1005,$C44,Cad_cl!BE$6:BE$1005)),"",SUMIF(Cad_cl!$I$6:$I$1005,$C44,Cad_cl!BE$6:BE$1005))</f>
        <v>0</v>
      </c>
      <c r="AK44" s="87">
        <f>IF(ISERR(SUMIF(Cad_cl!$I$6:$I$1005,$C44,Cad_cl!BF$6:BF$1005)),"",SUMIF(Cad_cl!$I$6:$I$1005,$C44,Cad_cl!BF$6:BF$1005))</f>
        <v>0</v>
      </c>
      <c r="AL44" s="87">
        <f>IF(ISERR(SUMIF(Cad_cl!$I$6:$I$1005,$C44,Cad_cl!BG$6:BG$1005)),"",SUMIF(Cad_cl!$I$6:$I$1005,$C44,Cad_cl!BG$6:BG$1005))</f>
        <v>0</v>
      </c>
      <c r="AM44" s="87">
        <f>IF(ISERR(SUMIF(Cad_cl!$I$6:$I$1005,$C44,Cad_cl!BH$6:BH$1005)),"",SUMIF(Cad_cl!$I$6:$I$1005,$C44,Cad_cl!BH$6:BH$1005))</f>
        <v>0</v>
      </c>
      <c r="AN44" s="87">
        <f>IF(ISERR(SUMIF(Cad_cl!$I$6:$I$1005,$C44,Cad_cl!BI$6:BI$1005)),"",SUMIF(Cad_cl!$I$6:$I$1005,$C44,Cad_cl!BI$6:BI$1005))</f>
        <v>0</v>
      </c>
      <c r="AO44" s="87">
        <f>IF(ISERR(SUMIF(Cad_cl!$I$6:$I$1005,$C44,Cad_cl!BJ$6:BJ$1005)),"",SUMIF(Cad_cl!$I$6:$I$1005,$C44,Cad_cl!BJ$6:BJ$1005))</f>
        <v>0</v>
      </c>
      <c r="AP44" s="87">
        <f>IF(ISERR(SUMIF(Cad_cl!$I$6:$I$1005,$C44,Cad_cl!BK$6:BK$1005)),"",SUMIF(Cad_cl!$I$6:$I$1005,$C44,Cad_cl!BK$6:BK$1005))</f>
        <v>0</v>
      </c>
      <c r="AQ44" s="87">
        <f>IF(ISERR(SUMIF(Cad_cl!$I$6:$I$1005,$C44,Cad_cl!BL$6:BL$1005)),"",SUMIF(Cad_cl!$I$6:$I$1005,$C44,Cad_cl!BL$6:BL$1005))</f>
        <v>0</v>
      </c>
      <c r="AR44" s="87">
        <f>IF(ISERR(SUMIF(Cad_cl!$I$6:$I$1005,$C44,Cad_cl!BM$6:BM$1005)),"",SUMIF(Cad_cl!$I$6:$I$1005,$C44,Cad_cl!BM$6:BM$1005))</f>
        <v>0</v>
      </c>
      <c r="AS44" s="87">
        <f>IF(ISERR(SUMIF(Cad_cl!$I$6:$I$1005,$C44,Cad_cl!BN$6:BN$1005)),"",SUMIF(Cad_cl!$I$6:$I$1005,$C44,Cad_cl!BN$6:BN$1005))</f>
        <v>0</v>
      </c>
      <c r="AT44" s="87">
        <f>IF(ISERR(SUMIF(Cad_cl!$I$6:$I$1005,$C44,Cad_cl!BO$6:BO$1005)),"",SUMIF(Cad_cl!$I$6:$I$1005,$C44,Cad_cl!BO$6:BO$1005))</f>
        <v>0</v>
      </c>
      <c r="AU44" s="87">
        <f>IF(ISERR(SUMIF(Cad_cl!$I$6:$I$1005,$C44,Cad_cl!BP$6:BP$1005)),"",SUMIF(Cad_cl!$I$6:$I$1005,$C44,Cad_cl!BP$6:BP$1005))</f>
        <v>0</v>
      </c>
    </row>
    <row r="45" spans="3:47" ht="30" customHeight="1">
      <c r="C45" s="97"/>
      <c r="G45" s="87">
        <f t="shared" si="1"/>
        <v>0</v>
      </c>
      <c r="H45" s="87">
        <f t="shared" si="2"/>
        <v>0</v>
      </c>
      <c r="I45" s="87">
        <f t="shared" si="3"/>
        <v>0</v>
      </c>
      <c r="J45" s="87">
        <f t="shared" si="4"/>
        <v>0</v>
      </c>
      <c r="K45" s="87">
        <f t="shared" si="5"/>
        <v>0</v>
      </c>
      <c r="L45" s="87">
        <f t="shared" si="6"/>
        <v>0</v>
      </c>
      <c r="M45" s="87">
        <f t="shared" si="7"/>
        <v>0</v>
      </c>
      <c r="N45" s="87">
        <f t="shared" si="8"/>
        <v>0</v>
      </c>
      <c r="O45" s="87">
        <f t="shared" si="9"/>
        <v>0</v>
      </c>
      <c r="P45" s="87">
        <f t="shared" si="10"/>
        <v>0</v>
      </c>
      <c r="Q45" s="87">
        <f t="shared" si="11"/>
        <v>0</v>
      </c>
      <c r="R45" s="87">
        <f t="shared" si="12"/>
        <v>0</v>
      </c>
      <c r="S45" s="87">
        <f t="shared" si="13"/>
        <v>0</v>
      </c>
      <c r="U45" s="87">
        <f>IF(ISERR(SUMIF(Cad_cl!$I$6:$I$1005,$C45,Cad_cl!AP$6:AP$1005)),"",SUMIF(Cad_cl!$I$6:$I$1005,$C45,Cad_cl!AP$6:AP$1005))</f>
        <v>0</v>
      </c>
      <c r="V45" s="87">
        <f>IF(ISERR(SUMIF(Cad_cl!$I$6:$I$1005,$C45,Cad_cl!AQ$6:AQ$1005)),"",SUMIF(Cad_cl!$I$6:$I$1005,$C45,Cad_cl!AQ$6:AQ$1005))</f>
        <v>0</v>
      </c>
      <c r="W45" s="87">
        <f>IF(ISERR(SUMIF(Cad_cl!$I$6:$I$1005,$C45,Cad_cl!AR$6:AR$1005)),"",SUMIF(Cad_cl!$I$6:$I$1005,$C45,Cad_cl!AR$6:AR$1005))</f>
        <v>0</v>
      </c>
      <c r="X45" s="87">
        <f>IF(ISERR(SUMIF(Cad_cl!$I$6:$I$1005,$C45,Cad_cl!AS$6:AS$1005)),"",SUMIF(Cad_cl!$I$6:$I$1005,$C45,Cad_cl!AS$6:AS$1005))</f>
        <v>0</v>
      </c>
      <c r="Y45" s="87">
        <f>IF(ISERR(SUMIF(Cad_cl!$I$6:$I$1005,$C45,Cad_cl!AT$6:AT$1005)),"",SUMIF(Cad_cl!$I$6:$I$1005,$C45,Cad_cl!AT$6:AT$1005))</f>
        <v>0</v>
      </c>
      <c r="Z45" s="87">
        <f>IF(ISERR(SUMIF(Cad_cl!$I$6:$I$1005,$C45,Cad_cl!AU$6:AU$1005)),"",SUMIF(Cad_cl!$I$6:$I$1005,$C45,Cad_cl!AU$6:AU$1005))</f>
        <v>0</v>
      </c>
      <c r="AA45" s="87">
        <f>IF(ISERR(SUMIF(Cad_cl!$I$6:$I$1005,$C45,Cad_cl!AV$6:AV$1005)),"",SUMIF(Cad_cl!$I$6:$I$1005,$C45,Cad_cl!AV$6:AV$1005))</f>
        <v>0</v>
      </c>
      <c r="AB45" s="87">
        <f>IF(ISERR(SUMIF(Cad_cl!$I$6:$I$1005,$C45,Cad_cl!AW$6:AW$1005)),"",SUMIF(Cad_cl!$I$6:$I$1005,$C45,Cad_cl!AW$6:AW$1005))</f>
        <v>0</v>
      </c>
      <c r="AC45" s="87">
        <f>IF(ISERR(SUMIF(Cad_cl!$I$6:$I$1005,$C45,Cad_cl!AX$6:AX$1005)),"",SUMIF(Cad_cl!$I$6:$I$1005,$C45,Cad_cl!AX$6:AX$1005))</f>
        <v>0</v>
      </c>
      <c r="AD45" s="87">
        <f>IF(ISERR(SUMIF(Cad_cl!$I$6:$I$1005,$C45,Cad_cl!AY$6:AY$1005)),"",SUMIF(Cad_cl!$I$6:$I$1005,$C45,Cad_cl!AY$6:AY$1005))</f>
        <v>0</v>
      </c>
      <c r="AE45" s="87">
        <f>IF(ISERR(SUMIF(Cad_cl!$I$6:$I$1005,$C45,Cad_cl!AZ$6:AZ$1005)),"",SUMIF(Cad_cl!$I$6:$I$1005,$C45,Cad_cl!AZ$6:AZ$1005))</f>
        <v>0</v>
      </c>
      <c r="AF45" s="87">
        <f>IF(ISERR(SUMIF(Cad_cl!$I$6:$I$1005,$C45,Cad_cl!BA$6:BA$1005)),"",SUMIF(Cad_cl!$I$6:$I$1005,$C45,Cad_cl!BA$6:BA$1005))</f>
        <v>0</v>
      </c>
      <c r="AG45" s="87">
        <f>IF(ISERR(SUMIF(Cad_cl!$I$6:$I$1005,$C45,Cad_cl!BB$6:BB$1005)),"",SUMIF(Cad_cl!$I$6:$I$1005,$C45,Cad_cl!BB$6:BB$1005))</f>
        <v>0</v>
      </c>
      <c r="AI45" s="87">
        <f>IF(ISERR(SUMIF(Cad_cl!$I$6:$I$1005,$C45,Cad_cl!BD$6:BD$1005)),"",SUMIF(Cad_cl!$I$6:$I$1005,$C45,Cad_cl!BD$6:BD$1005))</f>
        <v>0</v>
      </c>
      <c r="AJ45" s="87">
        <f>IF(ISERR(SUMIF(Cad_cl!$I$6:$I$1005,$C45,Cad_cl!BE$6:BE$1005)),"",SUMIF(Cad_cl!$I$6:$I$1005,$C45,Cad_cl!BE$6:BE$1005))</f>
        <v>0</v>
      </c>
      <c r="AK45" s="87">
        <f>IF(ISERR(SUMIF(Cad_cl!$I$6:$I$1005,$C45,Cad_cl!BF$6:BF$1005)),"",SUMIF(Cad_cl!$I$6:$I$1005,$C45,Cad_cl!BF$6:BF$1005))</f>
        <v>0</v>
      </c>
      <c r="AL45" s="87">
        <f>IF(ISERR(SUMIF(Cad_cl!$I$6:$I$1005,$C45,Cad_cl!BG$6:BG$1005)),"",SUMIF(Cad_cl!$I$6:$I$1005,$C45,Cad_cl!BG$6:BG$1005))</f>
        <v>0</v>
      </c>
      <c r="AM45" s="87">
        <f>IF(ISERR(SUMIF(Cad_cl!$I$6:$I$1005,$C45,Cad_cl!BH$6:BH$1005)),"",SUMIF(Cad_cl!$I$6:$I$1005,$C45,Cad_cl!BH$6:BH$1005))</f>
        <v>0</v>
      </c>
      <c r="AN45" s="87">
        <f>IF(ISERR(SUMIF(Cad_cl!$I$6:$I$1005,$C45,Cad_cl!BI$6:BI$1005)),"",SUMIF(Cad_cl!$I$6:$I$1005,$C45,Cad_cl!BI$6:BI$1005))</f>
        <v>0</v>
      </c>
      <c r="AO45" s="87">
        <f>IF(ISERR(SUMIF(Cad_cl!$I$6:$I$1005,$C45,Cad_cl!BJ$6:BJ$1005)),"",SUMIF(Cad_cl!$I$6:$I$1005,$C45,Cad_cl!BJ$6:BJ$1005))</f>
        <v>0</v>
      </c>
      <c r="AP45" s="87">
        <f>IF(ISERR(SUMIF(Cad_cl!$I$6:$I$1005,$C45,Cad_cl!BK$6:BK$1005)),"",SUMIF(Cad_cl!$I$6:$I$1005,$C45,Cad_cl!BK$6:BK$1005))</f>
        <v>0</v>
      </c>
      <c r="AQ45" s="87">
        <f>IF(ISERR(SUMIF(Cad_cl!$I$6:$I$1005,$C45,Cad_cl!BL$6:BL$1005)),"",SUMIF(Cad_cl!$I$6:$I$1005,$C45,Cad_cl!BL$6:BL$1005))</f>
        <v>0</v>
      </c>
      <c r="AR45" s="87">
        <f>IF(ISERR(SUMIF(Cad_cl!$I$6:$I$1005,$C45,Cad_cl!BM$6:BM$1005)),"",SUMIF(Cad_cl!$I$6:$I$1005,$C45,Cad_cl!BM$6:BM$1005))</f>
        <v>0</v>
      </c>
      <c r="AS45" s="87">
        <f>IF(ISERR(SUMIF(Cad_cl!$I$6:$I$1005,$C45,Cad_cl!BN$6:BN$1005)),"",SUMIF(Cad_cl!$I$6:$I$1005,$C45,Cad_cl!BN$6:BN$1005))</f>
        <v>0</v>
      </c>
      <c r="AT45" s="87">
        <f>IF(ISERR(SUMIF(Cad_cl!$I$6:$I$1005,$C45,Cad_cl!BO$6:BO$1005)),"",SUMIF(Cad_cl!$I$6:$I$1005,$C45,Cad_cl!BO$6:BO$1005))</f>
        <v>0</v>
      </c>
      <c r="AU45" s="87">
        <f>IF(ISERR(SUMIF(Cad_cl!$I$6:$I$1005,$C45,Cad_cl!BP$6:BP$1005)),"",SUMIF(Cad_cl!$I$6:$I$1005,$C45,Cad_cl!BP$6:BP$1005))</f>
        <v>0</v>
      </c>
    </row>
    <row r="46" spans="3:47" ht="30" customHeight="1">
      <c r="C46" s="97"/>
      <c r="G46" s="87">
        <f t="shared" si="1"/>
        <v>0</v>
      </c>
      <c r="H46" s="87">
        <f t="shared" si="2"/>
        <v>0</v>
      </c>
      <c r="I46" s="87">
        <f t="shared" si="3"/>
        <v>0</v>
      </c>
      <c r="J46" s="87">
        <f t="shared" si="4"/>
        <v>0</v>
      </c>
      <c r="K46" s="87">
        <f t="shared" si="5"/>
        <v>0</v>
      </c>
      <c r="L46" s="87">
        <f t="shared" si="6"/>
        <v>0</v>
      </c>
      <c r="M46" s="87">
        <f t="shared" si="7"/>
        <v>0</v>
      </c>
      <c r="N46" s="87">
        <f t="shared" si="8"/>
        <v>0</v>
      </c>
      <c r="O46" s="87">
        <f t="shared" si="9"/>
        <v>0</v>
      </c>
      <c r="P46" s="87">
        <f t="shared" si="10"/>
        <v>0</v>
      </c>
      <c r="Q46" s="87">
        <f t="shared" si="11"/>
        <v>0</v>
      </c>
      <c r="R46" s="87">
        <f t="shared" si="12"/>
        <v>0</v>
      </c>
      <c r="S46" s="87">
        <f t="shared" si="13"/>
        <v>0</v>
      </c>
      <c r="U46" s="87">
        <f>IF(ISERR(SUMIF(Cad_cl!$I$6:$I$1005,$C46,Cad_cl!AP$6:AP$1005)),"",SUMIF(Cad_cl!$I$6:$I$1005,$C46,Cad_cl!AP$6:AP$1005))</f>
        <v>0</v>
      </c>
      <c r="V46" s="87">
        <f>IF(ISERR(SUMIF(Cad_cl!$I$6:$I$1005,$C46,Cad_cl!AQ$6:AQ$1005)),"",SUMIF(Cad_cl!$I$6:$I$1005,$C46,Cad_cl!AQ$6:AQ$1005))</f>
        <v>0</v>
      </c>
      <c r="W46" s="87">
        <f>IF(ISERR(SUMIF(Cad_cl!$I$6:$I$1005,$C46,Cad_cl!AR$6:AR$1005)),"",SUMIF(Cad_cl!$I$6:$I$1005,$C46,Cad_cl!AR$6:AR$1005))</f>
        <v>0</v>
      </c>
      <c r="X46" s="87">
        <f>IF(ISERR(SUMIF(Cad_cl!$I$6:$I$1005,$C46,Cad_cl!AS$6:AS$1005)),"",SUMIF(Cad_cl!$I$6:$I$1005,$C46,Cad_cl!AS$6:AS$1005))</f>
        <v>0</v>
      </c>
      <c r="Y46" s="87">
        <f>IF(ISERR(SUMIF(Cad_cl!$I$6:$I$1005,$C46,Cad_cl!AT$6:AT$1005)),"",SUMIF(Cad_cl!$I$6:$I$1005,$C46,Cad_cl!AT$6:AT$1005))</f>
        <v>0</v>
      </c>
      <c r="Z46" s="87">
        <f>IF(ISERR(SUMIF(Cad_cl!$I$6:$I$1005,$C46,Cad_cl!AU$6:AU$1005)),"",SUMIF(Cad_cl!$I$6:$I$1005,$C46,Cad_cl!AU$6:AU$1005))</f>
        <v>0</v>
      </c>
      <c r="AA46" s="87">
        <f>IF(ISERR(SUMIF(Cad_cl!$I$6:$I$1005,$C46,Cad_cl!AV$6:AV$1005)),"",SUMIF(Cad_cl!$I$6:$I$1005,$C46,Cad_cl!AV$6:AV$1005))</f>
        <v>0</v>
      </c>
      <c r="AB46" s="87">
        <f>IF(ISERR(SUMIF(Cad_cl!$I$6:$I$1005,$C46,Cad_cl!AW$6:AW$1005)),"",SUMIF(Cad_cl!$I$6:$I$1005,$C46,Cad_cl!AW$6:AW$1005))</f>
        <v>0</v>
      </c>
      <c r="AC46" s="87">
        <f>IF(ISERR(SUMIF(Cad_cl!$I$6:$I$1005,$C46,Cad_cl!AX$6:AX$1005)),"",SUMIF(Cad_cl!$I$6:$I$1005,$C46,Cad_cl!AX$6:AX$1005))</f>
        <v>0</v>
      </c>
      <c r="AD46" s="87">
        <f>IF(ISERR(SUMIF(Cad_cl!$I$6:$I$1005,$C46,Cad_cl!AY$6:AY$1005)),"",SUMIF(Cad_cl!$I$6:$I$1005,$C46,Cad_cl!AY$6:AY$1005))</f>
        <v>0</v>
      </c>
      <c r="AE46" s="87">
        <f>IF(ISERR(SUMIF(Cad_cl!$I$6:$I$1005,$C46,Cad_cl!AZ$6:AZ$1005)),"",SUMIF(Cad_cl!$I$6:$I$1005,$C46,Cad_cl!AZ$6:AZ$1005))</f>
        <v>0</v>
      </c>
      <c r="AF46" s="87">
        <f>IF(ISERR(SUMIF(Cad_cl!$I$6:$I$1005,$C46,Cad_cl!BA$6:BA$1005)),"",SUMIF(Cad_cl!$I$6:$I$1005,$C46,Cad_cl!BA$6:BA$1005))</f>
        <v>0</v>
      </c>
      <c r="AG46" s="87">
        <f>IF(ISERR(SUMIF(Cad_cl!$I$6:$I$1005,$C46,Cad_cl!BB$6:BB$1005)),"",SUMIF(Cad_cl!$I$6:$I$1005,$C46,Cad_cl!BB$6:BB$1005))</f>
        <v>0</v>
      </c>
      <c r="AI46" s="87">
        <f>IF(ISERR(SUMIF(Cad_cl!$I$6:$I$1005,$C46,Cad_cl!BD$6:BD$1005)),"",SUMIF(Cad_cl!$I$6:$I$1005,$C46,Cad_cl!BD$6:BD$1005))</f>
        <v>0</v>
      </c>
      <c r="AJ46" s="87">
        <f>IF(ISERR(SUMIF(Cad_cl!$I$6:$I$1005,$C46,Cad_cl!BE$6:BE$1005)),"",SUMIF(Cad_cl!$I$6:$I$1005,$C46,Cad_cl!BE$6:BE$1005))</f>
        <v>0</v>
      </c>
      <c r="AK46" s="87">
        <f>IF(ISERR(SUMIF(Cad_cl!$I$6:$I$1005,$C46,Cad_cl!BF$6:BF$1005)),"",SUMIF(Cad_cl!$I$6:$I$1005,$C46,Cad_cl!BF$6:BF$1005))</f>
        <v>0</v>
      </c>
      <c r="AL46" s="87">
        <f>IF(ISERR(SUMIF(Cad_cl!$I$6:$I$1005,$C46,Cad_cl!BG$6:BG$1005)),"",SUMIF(Cad_cl!$I$6:$I$1005,$C46,Cad_cl!BG$6:BG$1005))</f>
        <v>0</v>
      </c>
      <c r="AM46" s="87">
        <f>IF(ISERR(SUMIF(Cad_cl!$I$6:$I$1005,$C46,Cad_cl!BH$6:BH$1005)),"",SUMIF(Cad_cl!$I$6:$I$1005,$C46,Cad_cl!BH$6:BH$1005))</f>
        <v>0</v>
      </c>
      <c r="AN46" s="87">
        <f>IF(ISERR(SUMIF(Cad_cl!$I$6:$I$1005,$C46,Cad_cl!BI$6:BI$1005)),"",SUMIF(Cad_cl!$I$6:$I$1005,$C46,Cad_cl!BI$6:BI$1005))</f>
        <v>0</v>
      </c>
      <c r="AO46" s="87">
        <f>IF(ISERR(SUMIF(Cad_cl!$I$6:$I$1005,$C46,Cad_cl!BJ$6:BJ$1005)),"",SUMIF(Cad_cl!$I$6:$I$1005,$C46,Cad_cl!BJ$6:BJ$1005))</f>
        <v>0</v>
      </c>
      <c r="AP46" s="87">
        <f>IF(ISERR(SUMIF(Cad_cl!$I$6:$I$1005,$C46,Cad_cl!BK$6:BK$1005)),"",SUMIF(Cad_cl!$I$6:$I$1005,$C46,Cad_cl!BK$6:BK$1005))</f>
        <v>0</v>
      </c>
      <c r="AQ46" s="87">
        <f>IF(ISERR(SUMIF(Cad_cl!$I$6:$I$1005,$C46,Cad_cl!BL$6:BL$1005)),"",SUMIF(Cad_cl!$I$6:$I$1005,$C46,Cad_cl!BL$6:BL$1005))</f>
        <v>0</v>
      </c>
      <c r="AR46" s="87">
        <f>IF(ISERR(SUMIF(Cad_cl!$I$6:$I$1005,$C46,Cad_cl!BM$6:BM$1005)),"",SUMIF(Cad_cl!$I$6:$I$1005,$C46,Cad_cl!BM$6:BM$1005))</f>
        <v>0</v>
      </c>
      <c r="AS46" s="87">
        <f>IF(ISERR(SUMIF(Cad_cl!$I$6:$I$1005,$C46,Cad_cl!BN$6:BN$1005)),"",SUMIF(Cad_cl!$I$6:$I$1005,$C46,Cad_cl!BN$6:BN$1005))</f>
        <v>0</v>
      </c>
      <c r="AT46" s="87">
        <f>IF(ISERR(SUMIF(Cad_cl!$I$6:$I$1005,$C46,Cad_cl!BO$6:BO$1005)),"",SUMIF(Cad_cl!$I$6:$I$1005,$C46,Cad_cl!BO$6:BO$1005))</f>
        <v>0</v>
      </c>
      <c r="AU46" s="87">
        <f>IF(ISERR(SUMIF(Cad_cl!$I$6:$I$1005,$C46,Cad_cl!BP$6:BP$1005)),"",SUMIF(Cad_cl!$I$6:$I$1005,$C46,Cad_cl!BP$6:BP$1005))</f>
        <v>0</v>
      </c>
    </row>
    <row r="47" spans="3:47" ht="30" customHeight="1">
      <c r="C47" s="97"/>
      <c r="G47" s="87">
        <f t="shared" si="1"/>
        <v>0</v>
      </c>
      <c r="H47" s="87">
        <f t="shared" si="2"/>
        <v>0</v>
      </c>
      <c r="I47" s="87">
        <f t="shared" si="3"/>
        <v>0</v>
      </c>
      <c r="J47" s="87">
        <f t="shared" si="4"/>
        <v>0</v>
      </c>
      <c r="K47" s="87">
        <f t="shared" si="5"/>
        <v>0</v>
      </c>
      <c r="L47" s="87">
        <f t="shared" si="6"/>
        <v>0</v>
      </c>
      <c r="M47" s="87">
        <f t="shared" si="7"/>
        <v>0</v>
      </c>
      <c r="N47" s="87">
        <f t="shared" si="8"/>
        <v>0</v>
      </c>
      <c r="O47" s="87">
        <f t="shared" si="9"/>
        <v>0</v>
      </c>
      <c r="P47" s="87">
        <f t="shared" si="10"/>
        <v>0</v>
      </c>
      <c r="Q47" s="87">
        <f t="shared" si="11"/>
        <v>0</v>
      </c>
      <c r="R47" s="87">
        <f t="shared" si="12"/>
        <v>0</v>
      </c>
      <c r="S47" s="87">
        <f t="shared" si="13"/>
        <v>0</v>
      </c>
      <c r="U47" s="87">
        <f>IF(ISERR(SUMIF(Cad_cl!$I$6:$I$1005,$C47,Cad_cl!AP$6:AP$1005)),"",SUMIF(Cad_cl!$I$6:$I$1005,$C47,Cad_cl!AP$6:AP$1005))</f>
        <v>0</v>
      </c>
      <c r="V47" s="87">
        <f>IF(ISERR(SUMIF(Cad_cl!$I$6:$I$1005,$C47,Cad_cl!AQ$6:AQ$1005)),"",SUMIF(Cad_cl!$I$6:$I$1005,$C47,Cad_cl!AQ$6:AQ$1005))</f>
        <v>0</v>
      </c>
      <c r="W47" s="87">
        <f>IF(ISERR(SUMIF(Cad_cl!$I$6:$I$1005,$C47,Cad_cl!AR$6:AR$1005)),"",SUMIF(Cad_cl!$I$6:$I$1005,$C47,Cad_cl!AR$6:AR$1005))</f>
        <v>0</v>
      </c>
      <c r="X47" s="87">
        <f>IF(ISERR(SUMIF(Cad_cl!$I$6:$I$1005,$C47,Cad_cl!AS$6:AS$1005)),"",SUMIF(Cad_cl!$I$6:$I$1005,$C47,Cad_cl!AS$6:AS$1005))</f>
        <v>0</v>
      </c>
      <c r="Y47" s="87">
        <f>IF(ISERR(SUMIF(Cad_cl!$I$6:$I$1005,$C47,Cad_cl!AT$6:AT$1005)),"",SUMIF(Cad_cl!$I$6:$I$1005,$C47,Cad_cl!AT$6:AT$1005))</f>
        <v>0</v>
      </c>
      <c r="Z47" s="87">
        <f>IF(ISERR(SUMIF(Cad_cl!$I$6:$I$1005,$C47,Cad_cl!AU$6:AU$1005)),"",SUMIF(Cad_cl!$I$6:$I$1005,$C47,Cad_cl!AU$6:AU$1005))</f>
        <v>0</v>
      </c>
      <c r="AA47" s="87">
        <f>IF(ISERR(SUMIF(Cad_cl!$I$6:$I$1005,$C47,Cad_cl!AV$6:AV$1005)),"",SUMIF(Cad_cl!$I$6:$I$1005,$C47,Cad_cl!AV$6:AV$1005))</f>
        <v>0</v>
      </c>
      <c r="AB47" s="87">
        <f>IF(ISERR(SUMIF(Cad_cl!$I$6:$I$1005,$C47,Cad_cl!AW$6:AW$1005)),"",SUMIF(Cad_cl!$I$6:$I$1005,$C47,Cad_cl!AW$6:AW$1005))</f>
        <v>0</v>
      </c>
      <c r="AC47" s="87">
        <f>IF(ISERR(SUMIF(Cad_cl!$I$6:$I$1005,$C47,Cad_cl!AX$6:AX$1005)),"",SUMIF(Cad_cl!$I$6:$I$1005,$C47,Cad_cl!AX$6:AX$1005))</f>
        <v>0</v>
      </c>
      <c r="AD47" s="87">
        <f>IF(ISERR(SUMIF(Cad_cl!$I$6:$I$1005,$C47,Cad_cl!AY$6:AY$1005)),"",SUMIF(Cad_cl!$I$6:$I$1005,$C47,Cad_cl!AY$6:AY$1005))</f>
        <v>0</v>
      </c>
      <c r="AE47" s="87">
        <f>IF(ISERR(SUMIF(Cad_cl!$I$6:$I$1005,$C47,Cad_cl!AZ$6:AZ$1005)),"",SUMIF(Cad_cl!$I$6:$I$1005,$C47,Cad_cl!AZ$6:AZ$1005))</f>
        <v>0</v>
      </c>
      <c r="AF47" s="87">
        <f>IF(ISERR(SUMIF(Cad_cl!$I$6:$I$1005,$C47,Cad_cl!BA$6:BA$1005)),"",SUMIF(Cad_cl!$I$6:$I$1005,$C47,Cad_cl!BA$6:BA$1005))</f>
        <v>0</v>
      </c>
      <c r="AG47" s="87">
        <f>IF(ISERR(SUMIF(Cad_cl!$I$6:$I$1005,$C47,Cad_cl!BB$6:BB$1005)),"",SUMIF(Cad_cl!$I$6:$I$1005,$C47,Cad_cl!BB$6:BB$1005))</f>
        <v>0</v>
      </c>
      <c r="AI47" s="87">
        <f>IF(ISERR(SUMIF(Cad_cl!$I$6:$I$1005,$C47,Cad_cl!BD$6:BD$1005)),"",SUMIF(Cad_cl!$I$6:$I$1005,$C47,Cad_cl!BD$6:BD$1005))</f>
        <v>0</v>
      </c>
      <c r="AJ47" s="87">
        <f>IF(ISERR(SUMIF(Cad_cl!$I$6:$I$1005,$C47,Cad_cl!BE$6:BE$1005)),"",SUMIF(Cad_cl!$I$6:$I$1005,$C47,Cad_cl!BE$6:BE$1005))</f>
        <v>0</v>
      </c>
      <c r="AK47" s="87">
        <f>IF(ISERR(SUMIF(Cad_cl!$I$6:$I$1005,$C47,Cad_cl!BF$6:BF$1005)),"",SUMIF(Cad_cl!$I$6:$I$1005,$C47,Cad_cl!BF$6:BF$1005))</f>
        <v>0</v>
      </c>
      <c r="AL47" s="87">
        <f>IF(ISERR(SUMIF(Cad_cl!$I$6:$I$1005,$C47,Cad_cl!BG$6:BG$1005)),"",SUMIF(Cad_cl!$I$6:$I$1005,$C47,Cad_cl!BG$6:BG$1005))</f>
        <v>0</v>
      </c>
      <c r="AM47" s="87">
        <f>IF(ISERR(SUMIF(Cad_cl!$I$6:$I$1005,$C47,Cad_cl!BH$6:BH$1005)),"",SUMIF(Cad_cl!$I$6:$I$1005,$C47,Cad_cl!BH$6:BH$1005))</f>
        <v>0</v>
      </c>
      <c r="AN47" s="87">
        <f>IF(ISERR(SUMIF(Cad_cl!$I$6:$I$1005,$C47,Cad_cl!BI$6:BI$1005)),"",SUMIF(Cad_cl!$I$6:$I$1005,$C47,Cad_cl!BI$6:BI$1005))</f>
        <v>0</v>
      </c>
      <c r="AO47" s="87">
        <f>IF(ISERR(SUMIF(Cad_cl!$I$6:$I$1005,$C47,Cad_cl!BJ$6:BJ$1005)),"",SUMIF(Cad_cl!$I$6:$I$1005,$C47,Cad_cl!BJ$6:BJ$1005))</f>
        <v>0</v>
      </c>
      <c r="AP47" s="87">
        <f>IF(ISERR(SUMIF(Cad_cl!$I$6:$I$1005,$C47,Cad_cl!BK$6:BK$1005)),"",SUMIF(Cad_cl!$I$6:$I$1005,$C47,Cad_cl!BK$6:BK$1005))</f>
        <v>0</v>
      </c>
      <c r="AQ47" s="87">
        <f>IF(ISERR(SUMIF(Cad_cl!$I$6:$I$1005,$C47,Cad_cl!BL$6:BL$1005)),"",SUMIF(Cad_cl!$I$6:$I$1005,$C47,Cad_cl!BL$6:BL$1005))</f>
        <v>0</v>
      </c>
      <c r="AR47" s="87">
        <f>IF(ISERR(SUMIF(Cad_cl!$I$6:$I$1005,$C47,Cad_cl!BM$6:BM$1005)),"",SUMIF(Cad_cl!$I$6:$I$1005,$C47,Cad_cl!BM$6:BM$1005))</f>
        <v>0</v>
      </c>
      <c r="AS47" s="87">
        <f>IF(ISERR(SUMIF(Cad_cl!$I$6:$I$1005,$C47,Cad_cl!BN$6:BN$1005)),"",SUMIF(Cad_cl!$I$6:$I$1005,$C47,Cad_cl!BN$6:BN$1005))</f>
        <v>0</v>
      </c>
      <c r="AT47" s="87">
        <f>IF(ISERR(SUMIF(Cad_cl!$I$6:$I$1005,$C47,Cad_cl!BO$6:BO$1005)),"",SUMIF(Cad_cl!$I$6:$I$1005,$C47,Cad_cl!BO$6:BO$1005))</f>
        <v>0</v>
      </c>
      <c r="AU47" s="87">
        <f>IF(ISERR(SUMIF(Cad_cl!$I$6:$I$1005,$C47,Cad_cl!BP$6:BP$1005)),"",SUMIF(Cad_cl!$I$6:$I$1005,$C47,Cad_cl!BP$6:BP$1005))</f>
        <v>0</v>
      </c>
    </row>
    <row r="48" spans="3:47" ht="30" customHeight="1">
      <c r="C48" s="97"/>
      <c r="G48" s="87">
        <f t="shared" si="1"/>
        <v>0</v>
      </c>
      <c r="H48" s="87">
        <f t="shared" si="2"/>
        <v>0</v>
      </c>
      <c r="I48" s="87">
        <f t="shared" si="3"/>
        <v>0</v>
      </c>
      <c r="J48" s="87">
        <f t="shared" si="4"/>
        <v>0</v>
      </c>
      <c r="K48" s="87">
        <f t="shared" si="5"/>
        <v>0</v>
      </c>
      <c r="L48" s="87">
        <f t="shared" si="6"/>
        <v>0</v>
      </c>
      <c r="M48" s="87">
        <f t="shared" si="7"/>
        <v>0</v>
      </c>
      <c r="N48" s="87">
        <f t="shared" si="8"/>
        <v>0</v>
      </c>
      <c r="O48" s="87">
        <f t="shared" si="9"/>
        <v>0</v>
      </c>
      <c r="P48" s="87">
        <f t="shared" si="10"/>
        <v>0</v>
      </c>
      <c r="Q48" s="87">
        <f t="shared" si="11"/>
        <v>0</v>
      </c>
      <c r="R48" s="87">
        <f t="shared" si="12"/>
        <v>0</v>
      </c>
      <c r="S48" s="87">
        <f t="shared" si="13"/>
        <v>0</v>
      </c>
      <c r="U48" s="87">
        <f>IF(ISERR(SUMIF(Cad_cl!$I$6:$I$1005,$C48,Cad_cl!AP$6:AP$1005)),"",SUMIF(Cad_cl!$I$6:$I$1005,$C48,Cad_cl!AP$6:AP$1005))</f>
        <v>0</v>
      </c>
      <c r="V48" s="87">
        <f>IF(ISERR(SUMIF(Cad_cl!$I$6:$I$1005,$C48,Cad_cl!AQ$6:AQ$1005)),"",SUMIF(Cad_cl!$I$6:$I$1005,$C48,Cad_cl!AQ$6:AQ$1005))</f>
        <v>0</v>
      </c>
      <c r="W48" s="87">
        <f>IF(ISERR(SUMIF(Cad_cl!$I$6:$I$1005,$C48,Cad_cl!AR$6:AR$1005)),"",SUMIF(Cad_cl!$I$6:$I$1005,$C48,Cad_cl!AR$6:AR$1005))</f>
        <v>0</v>
      </c>
      <c r="X48" s="87">
        <f>IF(ISERR(SUMIF(Cad_cl!$I$6:$I$1005,$C48,Cad_cl!AS$6:AS$1005)),"",SUMIF(Cad_cl!$I$6:$I$1005,$C48,Cad_cl!AS$6:AS$1005))</f>
        <v>0</v>
      </c>
      <c r="Y48" s="87">
        <f>IF(ISERR(SUMIF(Cad_cl!$I$6:$I$1005,$C48,Cad_cl!AT$6:AT$1005)),"",SUMIF(Cad_cl!$I$6:$I$1005,$C48,Cad_cl!AT$6:AT$1005))</f>
        <v>0</v>
      </c>
      <c r="Z48" s="87">
        <f>IF(ISERR(SUMIF(Cad_cl!$I$6:$I$1005,$C48,Cad_cl!AU$6:AU$1005)),"",SUMIF(Cad_cl!$I$6:$I$1005,$C48,Cad_cl!AU$6:AU$1005))</f>
        <v>0</v>
      </c>
      <c r="AA48" s="87">
        <f>IF(ISERR(SUMIF(Cad_cl!$I$6:$I$1005,$C48,Cad_cl!AV$6:AV$1005)),"",SUMIF(Cad_cl!$I$6:$I$1005,$C48,Cad_cl!AV$6:AV$1005))</f>
        <v>0</v>
      </c>
      <c r="AB48" s="87">
        <f>IF(ISERR(SUMIF(Cad_cl!$I$6:$I$1005,$C48,Cad_cl!AW$6:AW$1005)),"",SUMIF(Cad_cl!$I$6:$I$1005,$C48,Cad_cl!AW$6:AW$1005))</f>
        <v>0</v>
      </c>
      <c r="AC48" s="87">
        <f>IF(ISERR(SUMIF(Cad_cl!$I$6:$I$1005,$C48,Cad_cl!AX$6:AX$1005)),"",SUMIF(Cad_cl!$I$6:$I$1005,$C48,Cad_cl!AX$6:AX$1005))</f>
        <v>0</v>
      </c>
      <c r="AD48" s="87">
        <f>IF(ISERR(SUMIF(Cad_cl!$I$6:$I$1005,$C48,Cad_cl!AY$6:AY$1005)),"",SUMIF(Cad_cl!$I$6:$I$1005,$C48,Cad_cl!AY$6:AY$1005))</f>
        <v>0</v>
      </c>
      <c r="AE48" s="87">
        <f>IF(ISERR(SUMIF(Cad_cl!$I$6:$I$1005,$C48,Cad_cl!AZ$6:AZ$1005)),"",SUMIF(Cad_cl!$I$6:$I$1005,$C48,Cad_cl!AZ$6:AZ$1005))</f>
        <v>0</v>
      </c>
      <c r="AF48" s="87">
        <f>IF(ISERR(SUMIF(Cad_cl!$I$6:$I$1005,$C48,Cad_cl!BA$6:BA$1005)),"",SUMIF(Cad_cl!$I$6:$I$1005,$C48,Cad_cl!BA$6:BA$1005))</f>
        <v>0</v>
      </c>
      <c r="AG48" s="87">
        <f>IF(ISERR(SUMIF(Cad_cl!$I$6:$I$1005,$C48,Cad_cl!BB$6:BB$1005)),"",SUMIF(Cad_cl!$I$6:$I$1005,$C48,Cad_cl!BB$6:BB$1005))</f>
        <v>0</v>
      </c>
      <c r="AI48" s="87">
        <f>IF(ISERR(SUMIF(Cad_cl!$I$6:$I$1005,$C48,Cad_cl!BD$6:BD$1005)),"",SUMIF(Cad_cl!$I$6:$I$1005,$C48,Cad_cl!BD$6:BD$1005))</f>
        <v>0</v>
      </c>
      <c r="AJ48" s="87">
        <f>IF(ISERR(SUMIF(Cad_cl!$I$6:$I$1005,$C48,Cad_cl!BE$6:BE$1005)),"",SUMIF(Cad_cl!$I$6:$I$1005,$C48,Cad_cl!BE$6:BE$1005))</f>
        <v>0</v>
      </c>
      <c r="AK48" s="87">
        <f>IF(ISERR(SUMIF(Cad_cl!$I$6:$I$1005,$C48,Cad_cl!BF$6:BF$1005)),"",SUMIF(Cad_cl!$I$6:$I$1005,$C48,Cad_cl!BF$6:BF$1005))</f>
        <v>0</v>
      </c>
      <c r="AL48" s="87">
        <f>IF(ISERR(SUMIF(Cad_cl!$I$6:$I$1005,$C48,Cad_cl!BG$6:BG$1005)),"",SUMIF(Cad_cl!$I$6:$I$1005,$C48,Cad_cl!BG$6:BG$1005))</f>
        <v>0</v>
      </c>
      <c r="AM48" s="87">
        <f>IF(ISERR(SUMIF(Cad_cl!$I$6:$I$1005,$C48,Cad_cl!BH$6:BH$1005)),"",SUMIF(Cad_cl!$I$6:$I$1005,$C48,Cad_cl!BH$6:BH$1005))</f>
        <v>0</v>
      </c>
      <c r="AN48" s="87">
        <f>IF(ISERR(SUMIF(Cad_cl!$I$6:$I$1005,$C48,Cad_cl!BI$6:BI$1005)),"",SUMIF(Cad_cl!$I$6:$I$1005,$C48,Cad_cl!BI$6:BI$1005))</f>
        <v>0</v>
      </c>
      <c r="AO48" s="87">
        <f>IF(ISERR(SUMIF(Cad_cl!$I$6:$I$1005,$C48,Cad_cl!BJ$6:BJ$1005)),"",SUMIF(Cad_cl!$I$6:$I$1005,$C48,Cad_cl!BJ$6:BJ$1005))</f>
        <v>0</v>
      </c>
      <c r="AP48" s="87">
        <f>IF(ISERR(SUMIF(Cad_cl!$I$6:$I$1005,$C48,Cad_cl!BK$6:BK$1005)),"",SUMIF(Cad_cl!$I$6:$I$1005,$C48,Cad_cl!BK$6:BK$1005))</f>
        <v>0</v>
      </c>
      <c r="AQ48" s="87">
        <f>IF(ISERR(SUMIF(Cad_cl!$I$6:$I$1005,$C48,Cad_cl!BL$6:BL$1005)),"",SUMIF(Cad_cl!$I$6:$I$1005,$C48,Cad_cl!BL$6:BL$1005))</f>
        <v>0</v>
      </c>
      <c r="AR48" s="87">
        <f>IF(ISERR(SUMIF(Cad_cl!$I$6:$I$1005,$C48,Cad_cl!BM$6:BM$1005)),"",SUMIF(Cad_cl!$I$6:$I$1005,$C48,Cad_cl!BM$6:BM$1005))</f>
        <v>0</v>
      </c>
      <c r="AS48" s="87">
        <f>IF(ISERR(SUMIF(Cad_cl!$I$6:$I$1005,$C48,Cad_cl!BN$6:BN$1005)),"",SUMIF(Cad_cl!$I$6:$I$1005,$C48,Cad_cl!BN$6:BN$1005))</f>
        <v>0</v>
      </c>
      <c r="AT48" s="87">
        <f>IF(ISERR(SUMIF(Cad_cl!$I$6:$I$1005,$C48,Cad_cl!BO$6:BO$1005)),"",SUMIF(Cad_cl!$I$6:$I$1005,$C48,Cad_cl!BO$6:BO$1005))</f>
        <v>0</v>
      </c>
      <c r="AU48" s="87">
        <f>IF(ISERR(SUMIF(Cad_cl!$I$6:$I$1005,$C48,Cad_cl!BP$6:BP$1005)),"",SUMIF(Cad_cl!$I$6:$I$1005,$C48,Cad_cl!BP$6:BP$1005))</f>
        <v>0</v>
      </c>
    </row>
    <row r="49" spans="3:47" ht="30" customHeight="1">
      <c r="C49" s="97"/>
      <c r="G49" s="87">
        <f t="shared" si="1"/>
        <v>0</v>
      </c>
      <c r="H49" s="87">
        <f t="shared" si="2"/>
        <v>0</v>
      </c>
      <c r="I49" s="87">
        <f t="shared" si="3"/>
        <v>0</v>
      </c>
      <c r="J49" s="87">
        <f t="shared" si="4"/>
        <v>0</v>
      </c>
      <c r="K49" s="87">
        <f t="shared" si="5"/>
        <v>0</v>
      </c>
      <c r="L49" s="87">
        <f t="shared" si="6"/>
        <v>0</v>
      </c>
      <c r="M49" s="87">
        <f t="shared" si="7"/>
        <v>0</v>
      </c>
      <c r="N49" s="87">
        <f t="shared" si="8"/>
        <v>0</v>
      </c>
      <c r="O49" s="87">
        <f t="shared" si="9"/>
        <v>0</v>
      </c>
      <c r="P49" s="87">
        <f t="shared" si="10"/>
        <v>0</v>
      </c>
      <c r="Q49" s="87">
        <f t="shared" si="11"/>
        <v>0</v>
      </c>
      <c r="R49" s="87">
        <f t="shared" si="12"/>
        <v>0</v>
      </c>
      <c r="S49" s="87">
        <f t="shared" si="13"/>
        <v>0</v>
      </c>
      <c r="U49" s="87">
        <f>IF(ISERR(SUMIF(Cad_cl!$I$6:$I$1005,$C49,Cad_cl!AP$6:AP$1005)),"",SUMIF(Cad_cl!$I$6:$I$1005,$C49,Cad_cl!AP$6:AP$1005))</f>
        <v>0</v>
      </c>
      <c r="V49" s="87">
        <f>IF(ISERR(SUMIF(Cad_cl!$I$6:$I$1005,$C49,Cad_cl!AQ$6:AQ$1005)),"",SUMIF(Cad_cl!$I$6:$I$1005,$C49,Cad_cl!AQ$6:AQ$1005))</f>
        <v>0</v>
      </c>
      <c r="W49" s="87">
        <f>IF(ISERR(SUMIF(Cad_cl!$I$6:$I$1005,$C49,Cad_cl!AR$6:AR$1005)),"",SUMIF(Cad_cl!$I$6:$I$1005,$C49,Cad_cl!AR$6:AR$1005))</f>
        <v>0</v>
      </c>
      <c r="X49" s="87">
        <f>IF(ISERR(SUMIF(Cad_cl!$I$6:$I$1005,$C49,Cad_cl!AS$6:AS$1005)),"",SUMIF(Cad_cl!$I$6:$I$1005,$C49,Cad_cl!AS$6:AS$1005))</f>
        <v>0</v>
      </c>
      <c r="Y49" s="87">
        <f>IF(ISERR(SUMIF(Cad_cl!$I$6:$I$1005,$C49,Cad_cl!AT$6:AT$1005)),"",SUMIF(Cad_cl!$I$6:$I$1005,$C49,Cad_cl!AT$6:AT$1005))</f>
        <v>0</v>
      </c>
      <c r="Z49" s="87">
        <f>IF(ISERR(SUMIF(Cad_cl!$I$6:$I$1005,$C49,Cad_cl!AU$6:AU$1005)),"",SUMIF(Cad_cl!$I$6:$I$1005,$C49,Cad_cl!AU$6:AU$1005))</f>
        <v>0</v>
      </c>
      <c r="AA49" s="87">
        <f>IF(ISERR(SUMIF(Cad_cl!$I$6:$I$1005,$C49,Cad_cl!AV$6:AV$1005)),"",SUMIF(Cad_cl!$I$6:$I$1005,$C49,Cad_cl!AV$6:AV$1005))</f>
        <v>0</v>
      </c>
      <c r="AB49" s="87">
        <f>IF(ISERR(SUMIF(Cad_cl!$I$6:$I$1005,$C49,Cad_cl!AW$6:AW$1005)),"",SUMIF(Cad_cl!$I$6:$I$1005,$C49,Cad_cl!AW$6:AW$1005))</f>
        <v>0</v>
      </c>
      <c r="AC49" s="87">
        <f>IF(ISERR(SUMIF(Cad_cl!$I$6:$I$1005,$C49,Cad_cl!AX$6:AX$1005)),"",SUMIF(Cad_cl!$I$6:$I$1005,$C49,Cad_cl!AX$6:AX$1005))</f>
        <v>0</v>
      </c>
      <c r="AD49" s="87">
        <f>IF(ISERR(SUMIF(Cad_cl!$I$6:$I$1005,$C49,Cad_cl!AY$6:AY$1005)),"",SUMIF(Cad_cl!$I$6:$I$1005,$C49,Cad_cl!AY$6:AY$1005))</f>
        <v>0</v>
      </c>
      <c r="AE49" s="87">
        <f>IF(ISERR(SUMIF(Cad_cl!$I$6:$I$1005,$C49,Cad_cl!AZ$6:AZ$1005)),"",SUMIF(Cad_cl!$I$6:$I$1005,$C49,Cad_cl!AZ$6:AZ$1005))</f>
        <v>0</v>
      </c>
      <c r="AF49" s="87">
        <f>IF(ISERR(SUMIF(Cad_cl!$I$6:$I$1005,$C49,Cad_cl!BA$6:BA$1005)),"",SUMIF(Cad_cl!$I$6:$I$1005,$C49,Cad_cl!BA$6:BA$1005))</f>
        <v>0</v>
      </c>
      <c r="AG49" s="87">
        <f>IF(ISERR(SUMIF(Cad_cl!$I$6:$I$1005,$C49,Cad_cl!BB$6:BB$1005)),"",SUMIF(Cad_cl!$I$6:$I$1005,$C49,Cad_cl!BB$6:BB$1005))</f>
        <v>0</v>
      </c>
      <c r="AI49" s="87">
        <f>IF(ISERR(SUMIF(Cad_cl!$I$6:$I$1005,$C49,Cad_cl!BD$6:BD$1005)),"",SUMIF(Cad_cl!$I$6:$I$1005,$C49,Cad_cl!BD$6:BD$1005))</f>
        <v>0</v>
      </c>
      <c r="AJ49" s="87">
        <f>IF(ISERR(SUMIF(Cad_cl!$I$6:$I$1005,$C49,Cad_cl!BE$6:BE$1005)),"",SUMIF(Cad_cl!$I$6:$I$1005,$C49,Cad_cl!BE$6:BE$1005))</f>
        <v>0</v>
      </c>
      <c r="AK49" s="87">
        <f>IF(ISERR(SUMIF(Cad_cl!$I$6:$I$1005,$C49,Cad_cl!BF$6:BF$1005)),"",SUMIF(Cad_cl!$I$6:$I$1005,$C49,Cad_cl!BF$6:BF$1005))</f>
        <v>0</v>
      </c>
      <c r="AL49" s="87">
        <f>IF(ISERR(SUMIF(Cad_cl!$I$6:$I$1005,$C49,Cad_cl!BG$6:BG$1005)),"",SUMIF(Cad_cl!$I$6:$I$1005,$C49,Cad_cl!BG$6:BG$1005))</f>
        <v>0</v>
      </c>
      <c r="AM49" s="87">
        <f>IF(ISERR(SUMIF(Cad_cl!$I$6:$I$1005,$C49,Cad_cl!BH$6:BH$1005)),"",SUMIF(Cad_cl!$I$6:$I$1005,$C49,Cad_cl!BH$6:BH$1005))</f>
        <v>0</v>
      </c>
      <c r="AN49" s="87">
        <f>IF(ISERR(SUMIF(Cad_cl!$I$6:$I$1005,$C49,Cad_cl!BI$6:BI$1005)),"",SUMIF(Cad_cl!$I$6:$I$1005,$C49,Cad_cl!BI$6:BI$1005))</f>
        <v>0</v>
      </c>
      <c r="AO49" s="87">
        <f>IF(ISERR(SUMIF(Cad_cl!$I$6:$I$1005,$C49,Cad_cl!BJ$6:BJ$1005)),"",SUMIF(Cad_cl!$I$6:$I$1005,$C49,Cad_cl!BJ$6:BJ$1005))</f>
        <v>0</v>
      </c>
      <c r="AP49" s="87">
        <f>IF(ISERR(SUMIF(Cad_cl!$I$6:$I$1005,$C49,Cad_cl!BK$6:BK$1005)),"",SUMIF(Cad_cl!$I$6:$I$1005,$C49,Cad_cl!BK$6:BK$1005))</f>
        <v>0</v>
      </c>
      <c r="AQ49" s="87">
        <f>IF(ISERR(SUMIF(Cad_cl!$I$6:$I$1005,$C49,Cad_cl!BL$6:BL$1005)),"",SUMIF(Cad_cl!$I$6:$I$1005,$C49,Cad_cl!BL$6:BL$1005))</f>
        <v>0</v>
      </c>
      <c r="AR49" s="87">
        <f>IF(ISERR(SUMIF(Cad_cl!$I$6:$I$1005,$C49,Cad_cl!BM$6:BM$1005)),"",SUMIF(Cad_cl!$I$6:$I$1005,$C49,Cad_cl!BM$6:BM$1005))</f>
        <v>0</v>
      </c>
      <c r="AS49" s="87">
        <f>IF(ISERR(SUMIF(Cad_cl!$I$6:$I$1005,$C49,Cad_cl!BN$6:BN$1005)),"",SUMIF(Cad_cl!$I$6:$I$1005,$C49,Cad_cl!BN$6:BN$1005))</f>
        <v>0</v>
      </c>
      <c r="AT49" s="87">
        <f>IF(ISERR(SUMIF(Cad_cl!$I$6:$I$1005,$C49,Cad_cl!BO$6:BO$1005)),"",SUMIF(Cad_cl!$I$6:$I$1005,$C49,Cad_cl!BO$6:BO$1005))</f>
        <v>0</v>
      </c>
      <c r="AU49" s="87">
        <f>IF(ISERR(SUMIF(Cad_cl!$I$6:$I$1005,$C49,Cad_cl!BP$6:BP$1005)),"",SUMIF(Cad_cl!$I$6:$I$1005,$C49,Cad_cl!BP$6:BP$1005))</f>
        <v>0</v>
      </c>
    </row>
    <row r="50" spans="3:47" ht="30" customHeight="1">
      <c r="C50" s="97"/>
      <c r="G50" s="87">
        <f t="shared" si="1"/>
        <v>0</v>
      </c>
      <c r="H50" s="87">
        <f t="shared" si="2"/>
        <v>0</v>
      </c>
      <c r="I50" s="87">
        <f t="shared" si="3"/>
        <v>0</v>
      </c>
      <c r="J50" s="87">
        <f t="shared" si="4"/>
        <v>0</v>
      </c>
      <c r="K50" s="87">
        <f t="shared" si="5"/>
        <v>0</v>
      </c>
      <c r="L50" s="87">
        <f t="shared" si="6"/>
        <v>0</v>
      </c>
      <c r="M50" s="87">
        <f t="shared" si="7"/>
        <v>0</v>
      </c>
      <c r="N50" s="87">
        <f t="shared" si="8"/>
        <v>0</v>
      </c>
      <c r="O50" s="87">
        <f t="shared" si="9"/>
        <v>0</v>
      </c>
      <c r="P50" s="87">
        <f t="shared" si="10"/>
        <v>0</v>
      </c>
      <c r="Q50" s="87">
        <f t="shared" si="11"/>
        <v>0</v>
      </c>
      <c r="R50" s="87">
        <f t="shared" si="12"/>
        <v>0</v>
      </c>
      <c r="S50" s="87">
        <f t="shared" si="13"/>
        <v>0</v>
      </c>
      <c r="U50" s="87">
        <f>IF(ISERR(SUMIF(Cad_cl!$I$6:$I$1005,$C50,Cad_cl!AP$6:AP$1005)),"",SUMIF(Cad_cl!$I$6:$I$1005,$C50,Cad_cl!AP$6:AP$1005))</f>
        <v>0</v>
      </c>
      <c r="V50" s="87">
        <f>IF(ISERR(SUMIF(Cad_cl!$I$6:$I$1005,$C50,Cad_cl!AQ$6:AQ$1005)),"",SUMIF(Cad_cl!$I$6:$I$1005,$C50,Cad_cl!AQ$6:AQ$1005))</f>
        <v>0</v>
      </c>
      <c r="W50" s="87">
        <f>IF(ISERR(SUMIF(Cad_cl!$I$6:$I$1005,$C50,Cad_cl!AR$6:AR$1005)),"",SUMIF(Cad_cl!$I$6:$I$1005,$C50,Cad_cl!AR$6:AR$1005))</f>
        <v>0</v>
      </c>
      <c r="X50" s="87">
        <f>IF(ISERR(SUMIF(Cad_cl!$I$6:$I$1005,$C50,Cad_cl!AS$6:AS$1005)),"",SUMIF(Cad_cl!$I$6:$I$1005,$C50,Cad_cl!AS$6:AS$1005))</f>
        <v>0</v>
      </c>
      <c r="Y50" s="87">
        <f>IF(ISERR(SUMIF(Cad_cl!$I$6:$I$1005,$C50,Cad_cl!AT$6:AT$1005)),"",SUMIF(Cad_cl!$I$6:$I$1005,$C50,Cad_cl!AT$6:AT$1005))</f>
        <v>0</v>
      </c>
      <c r="Z50" s="87">
        <f>IF(ISERR(SUMIF(Cad_cl!$I$6:$I$1005,$C50,Cad_cl!AU$6:AU$1005)),"",SUMIF(Cad_cl!$I$6:$I$1005,$C50,Cad_cl!AU$6:AU$1005))</f>
        <v>0</v>
      </c>
      <c r="AA50" s="87">
        <f>IF(ISERR(SUMIF(Cad_cl!$I$6:$I$1005,$C50,Cad_cl!AV$6:AV$1005)),"",SUMIF(Cad_cl!$I$6:$I$1005,$C50,Cad_cl!AV$6:AV$1005))</f>
        <v>0</v>
      </c>
      <c r="AB50" s="87">
        <f>IF(ISERR(SUMIF(Cad_cl!$I$6:$I$1005,$C50,Cad_cl!AW$6:AW$1005)),"",SUMIF(Cad_cl!$I$6:$I$1005,$C50,Cad_cl!AW$6:AW$1005))</f>
        <v>0</v>
      </c>
      <c r="AC50" s="87">
        <f>IF(ISERR(SUMIF(Cad_cl!$I$6:$I$1005,$C50,Cad_cl!AX$6:AX$1005)),"",SUMIF(Cad_cl!$I$6:$I$1005,$C50,Cad_cl!AX$6:AX$1005))</f>
        <v>0</v>
      </c>
      <c r="AD50" s="87">
        <f>IF(ISERR(SUMIF(Cad_cl!$I$6:$I$1005,$C50,Cad_cl!AY$6:AY$1005)),"",SUMIF(Cad_cl!$I$6:$I$1005,$C50,Cad_cl!AY$6:AY$1005))</f>
        <v>0</v>
      </c>
      <c r="AE50" s="87">
        <f>IF(ISERR(SUMIF(Cad_cl!$I$6:$I$1005,$C50,Cad_cl!AZ$6:AZ$1005)),"",SUMIF(Cad_cl!$I$6:$I$1005,$C50,Cad_cl!AZ$6:AZ$1005))</f>
        <v>0</v>
      </c>
      <c r="AF50" s="87">
        <f>IF(ISERR(SUMIF(Cad_cl!$I$6:$I$1005,$C50,Cad_cl!BA$6:BA$1005)),"",SUMIF(Cad_cl!$I$6:$I$1005,$C50,Cad_cl!BA$6:BA$1005))</f>
        <v>0</v>
      </c>
      <c r="AG50" s="87">
        <f>IF(ISERR(SUMIF(Cad_cl!$I$6:$I$1005,$C50,Cad_cl!BB$6:BB$1005)),"",SUMIF(Cad_cl!$I$6:$I$1005,$C50,Cad_cl!BB$6:BB$1005))</f>
        <v>0</v>
      </c>
      <c r="AI50" s="87">
        <f>IF(ISERR(SUMIF(Cad_cl!$I$6:$I$1005,$C50,Cad_cl!BD$6:BD$1005)),"",SUMIF(Cad_cl!$I$6:$I$1005,$C50,Cad_cl!BD$6:BD$1005))</f>
        <v>0</v>
      </c>
      <c r="AJ50" s="87">
        <f>IF(ISERR(SUMIF(Cad_cl!$I$6:$I$1005,$C50,Cad_cl!BE$6:BE$1005)),"",SUMIF(Cad_cl!$I$6:$I$1005,$C50,Cad_cl!BE$6:BE$1005))</f>
        <v>0</v>
      </c>
      <c r="AK50" s="87">
        <f>IF(ISERR(SUMIF(Cad_cl!$I$6:$I$1005,$C50,Cad_cl!BF$6:BF$1005)),"",SUMIF(Cad_cl!$I$6:$I$1005,$C50,Cad_cl!BF$6:BF$1005))</f>
        <v>0</v>
      </c>
      <c r="AL50" s="87">
        <f>IF(ISERR(SUMIF(Cad_cl!$I$6:$I$1005,$C50,Cad_cl!BG$6:BG$1005)),"",SUMIF(Cad_cl!$I$6:$I$1005,$C50,Cad_cl!BG$6:BG$1005))</f>
        <v>0</v>
      </c>
      <c r="AM50" s="87">
        <f>IF(ISERR(SUMIF(Cad_cl!$I$6:$I$1005,$C50,Cad_cl!BH$6:BH$1005)),"",SUMIF(Cad_cl!$I$6:$I$1005,$C50,Cad_cl!BH$6:BH$1005))</f>
        <v>0</v>
      </c>
      <c r="AN50" s="87">
        <f>IF(ISERR(SUMIF(Cad_cl!$I$6:$I$1005,$C50,Cad_cl!BI$6:BI$1005)),"",SUMIF(Cad_cl!$I$6:$I$1005,$C50,Cad_cl!BI$6:BI$1005))</f>
        <v>0</v>
      </c>
      <c r="AO50" s="87">
        <f>IF(ISERR(SUMIF(Cad_cl!$I$6:$I$1005,$C50,Cad_cl!BJ$6:BJ$1005)),"",SUMIF(Cad_cl!$I$6:$I$1005,$C50,Cad_cl!BJ$6:BJ$1005))</f>
        <v>0</v>
      </c>
      <c r="AP50" s="87">
        <f>IF(ISERR(SUMIF(Cad_cl!$I$6:$I$1005,$C50,Cad_cl!BK$6:BK$1005)),"",SUMIF(Cad_cl!$I$6:$I$1005,$C50,Cad_cl!BK$6:BK$1005))</f>
        <v>0</v>
      </c>
      <c r="AQ50" s="87">
        <f>IF(ISERR(SUMIF(Cad_cl!$I$6:$I$1005,$C50,Cad_cl!BL$6:BL$1005)),"",SUMIF(Cad_cl!$I$6:$I$1005,$C50,Cad_cl!BL$6:BL$1005))</f>
        <v>0</v>
      </c>
      <c r="AR50" s="87">
        <f>IF(ISERR(SUMIF(Cad_cl!$I$6:$I$1005,$C50,Cad_cl!BM$6:BM$1005)),"",SUMIF(Cad_cl!$I$6:$I$1005,$C50,Cad_cl!BM$6:BM$1005))</f>
        <v>0</v>
      </c>
      <c r="AS50" s="87">
        <f>IF(ISERR(SUMIF(Cad_cl!$I$6:$I$1005,$C50,Cad_cl!BN$6:BN$1005)),"",SUMIF(Cad_cl!$I$6:$I$1005,$C50,Cad_cl!BN$6:BN$1005))</f>
        <v>0</v>
      </c>
      <c r="AT50" s="87">
        <f>IF(ISERR(SUMIF(Cad_cl!$I$6:$I$1005,$C50,Cad_cl!BO$6:BO$1005)),"",SUMIF(Cad_cl!$I$6:$I$1005,$C50,Cad_cl!BO$6:BO$1005))</f>
        <v>0</v>
      </c>
      <c r="AU50" s="87">
        <f>IF(ISERR(SUMIF(Cad_cl!$I$6:$I$1005,$C50,Cad_cl!BP$6:BP$1005)),"",SUMIF(Cad_cl!$I$6:$I$1005,$C50,Cad_cl!BP$6:BP$1005))</f>
        <v>0</v>
      </c>
    </row>
    <row r="51" spans="3:47" ht="30" customHeight="1">
      <c r="C51" s="97"/>
      <c r="G51" s="87">
        <f t="shared" si="1"/>
        <v>0</v>
      </c>
      <c r="H51" s="87">
        <f t="shared" si="2"/>
        <v>0</v>
      </c>
      <c r="I51" s="87">
        <f t="shared" si="3"/>
        <v>0</v>
      </c>
      <c r="J51" s="87">
        <f t="shared" si="4"/>
        <v>0</v>
      </c>
      <c r="K51" s="87">
        <f t="shared" si="5"/>
        <v>0</v>
      </c>
      <c r="L51" s="87">
        <f t="shared" si="6"/>
        <v>0</v>
      </c>
      <c r="M51" s="87">
        <f t="shared" si="7"/>
        <v>0</v>
      </c>
      <c r="N51" s="87">
        <f t="shared" si="8"/>
        <v>0</v>
      </c>
      <c r="O51" s="87">
        <f t="shared" si="9"/>
        <v>0</v>
      </c>
      <c r="P51" s="87">
        <f t="shared" si="10"/>
        <v>0</v>
      </c>
      <c r="Q51" s="87">
        <f t="shared" si="11"/>
        <v>0</v>
      </c>
      <c r="R51" s="87">
        <f t="shared" si="12"/>
        <v>0</v>
      </c>
      <c r="S51" s="87">
        <f t="shared" si="13"/>
        <v>0</v>
      </c>
      <c r="U51" s="87">
        <f>IF(ISERR(SUMIF(Cad_cl!$I$6:$I$1005,$C51,Cad_cl!AP$6:AP$1005)),"",SUMIF(Cad_cl!$I$6:$I$1005,$C51,Cad_cl!AP$6:AP$1005))</f>
        <v>0</v>
      </c>
      <c r="V51" s="87">
        <f>IF(ISERR(SUMIF(Cad_cl!$I$6:$I$1005,$C51,Cad_cl!AQ$6:AQ$1005)),"",SUMIF(Cad_cl!$I$6:$I$1005,$C51,Cad_cl!AQ$6:AQ$1005))</f>
        <v>0</v>
      </c>
      <c r="W51" s="87">
        <f>IF(ISERR(SUMIF(Cad_cl!$I$6:$I$1005,$C51,Cad_cl!AR$6:AR$1005)),"",SUMIF(Cad_cl!$I$6:$I$1005,$C51,Cad_cl!AR$6:AR$1005))</f>
        <v>0</v>
      </c>
      <c r="X51" s="87">
        <f>IF(ISERR(SUMIF(Cad_cl!$I$6:$I$1005,$C51,Cad_cl!AS$6:AS$1005)),"",SUMIF(Cad_cl!$I$6:$I$1005,$C51,Cad_cl!AS$6:AS$1005))</f>
        <v>0</v>
      </c>
      <c r="Y51" s="87">
        <f>IF(ISERR(SUMIF(Cad_cl!$I$6:$I$1005,$C51,Cad_cl!AT$6:AT$1005)),"",SUMIF(Cad_cl!$I$6:$I$1005,$C51,Cad_cl!AT$6:AT$1005))</f>
        <v>0</v>
      </c>
      <c r="Z51" s="87">
        <f>IF(ISERR(SUMIF(Cad_cl!$I$6:$I$1005,$C51,Cad_cl!AU$6:AU$1005)),"",SUMIF(Cad_cl!$I$6:$I$1005,$C51,Cad_cl!AU$6:AU$1005))</f>
        <v>0</v>
      </c>
      <c r="AA51" s="87">
        <f>IF(ISERR(SUMIF(Cad_cl!$I$6:$I$1005,$C51,Cad_cl!AV$6:AV$1005)),"",SUMIF(Cad_cl!$I$6:$I$1005,$C51,Cad_cl!AV$6:AV$1005))</f>
        <v>0</v>
      </c>
      <c r="AB51" s="87">
        <f>IF(ISERR(SUMIF(Cad_cl!$I$6:$I$1005,$C51,Cad_cl!AW$6:AW$1005)),"",SUMIF(Cad_cl!$I$6:$I$1005,$C51,Cad_cl!AW$6:AW$1005))</f>
        <v>0</v>
      </c>
      <c r="AC51" s="87">
        <f>IF(ISERR(SUMIF(Cad_cl!$I$6:$I$1005,$C51,Cad_cl!AX$6:AX$1005)),"",SUMIF(Cad_cl!$I$6:$I$1005,$C51,Cad_cl!AX$6:AX$1005))</f>
        <v>0</v>
      </c>
      <c r="AD51" s="87">
        <f>IF(ISERR(SUMIF(Cad_cl!$I$6:$I$1005,$C51,Cad_cl!AY$6:AY$1005)),"",SUMIF(Cad_cl!$I$6:$I$1005,$C51,Cad_cl!AY$6:AY$1005))</f>
        <v>0</v>
      </c>
      <c r="AE51" s="87">
        <f>IF(ISERR(SUMIF(Cad_cl!$I$6:$I$1005,$C51,Cad_cl!AZ$6:AZ$1005)),"",SUMIF(Cad_cl!$I$6:$I$1005,$C51,Cad_cl!AZ$6:AZ$1005))</f>
        <v>0</v>
      </c>
      <c r="AF51" s="87">
        <f>IF(ISERR(SUMIF(Cad_cl!$I$6:$I$1005,$C51,Cad_cl!BA$6:BA$1005)),"",SUMIF(Cad_cl!$I$6:$I$1005,$C51,Cad_cl!BA$6:BA$1005))</f>
        <v>0</v>
      </c>
      <c r="AG51" s="87">
        <f>IF(ISERR(SUMIF(Cad_cl!$I$6:$I$1005,$C51,Cad_cl!BB$6:BB$1005)),"",SUMIF(Cad_cl!$I$6:$I$1005,$C51,Cad_cl!BB$6:BB$1005))</f>
        <v>0</v>
      </c>
      <c r="AI51" s="87">
        <f>IF(ISERR(SUMIF(Cad_cl!$I$6:$I$1005,$C51,Cad_cl!BD$6:BD$1005)),"",SUMIF(Cad_cl!$I$6:$I$1005,$C51,Cad_cl!BD$6:BD$1005))</f>
        <v>0</v>
      </c>
      <c r="AJ51" s="87">
        <f>IF(ISERR(SUMIF(Cad_cl!$I$6:$I$1005,$C51,Cad_cl!BE$6:BE$1005)),"",SUMIF(Cad_cl!$I$6:$I$1005,$C51,Cad_cl!BE$6:BE$1005))</f>
        <v>0</v>
      </c>
      <c r="AK51" s="87">
        <f>IF(ISERR(SUMIF(Cad_cl!$I$6:$I$1005,$C51,Cad_cl!BF$6:BF$1005)),"",SUMIF(Cad_cl!$I$6:$I$1005,$C51,Cad_cl!BF$6:BF$1005))</f>
        <v>0</v>
      </c>
      <c r="AL51" s="87">
        <f>IF(ISERR(SUMIF(Cad_cl!$I$6:$I$1005,$C51,Cad_cl!BG$6:BG$1005)),"",SUMIF(Cad_cl!$I$6:$I$1005,$C51,Cad_cl!BG$6:BG$1005))</f>
        <v>0</v>
      </c>
      <c r="AM51" s="87">
        <f>IF(ISERR(SUMIF(Cad_cl!$I$6:$I$1005,$C51,Cad_cl!BH$6:BH$1005)),"",SUMIF(Cad_cl!$I$6:$I$1005,$C51,Cad_cl!BH$6:BH$1005))</f>
        <v>0</v>
      </c>
      <c r="AN51" s="87">
        <f>IF(ISERR(SUMIF(Cad_cl!$I$6:$I$1005,$C51,Cad_cl!BI$6:BI$1005)),"",SUMIF(Cad_cl!$I$6:$I$1005,$C51,Cad_cl!BI$6:BI$1005))</f>
        <v>0</v>
      </c>
      <c r="AO51" s="87">
        <f>IF(ISERR(SUMIF(Cad_cl!$I$6:$I$1005,$C51,Cad_cl!BJ$6:BJ$1005)),"",SUMIF(Cad_cl!$I$6:$I$1005,$C51,Cad_cl!BJ$6:BJ$1005))</f>
        <v>0</v>
      </c>
      <c r="AP51" s="87">
        <f>IF(ISERR(SUMIF(Cad_cl!$I$6:$I$1005,$C51,Cad_cl!BK$6:BK$1005)),"",SUMIF(Cad_cl!$I$6:$I$1005,$C51,Cad_cl!BK$6:BK$1005))</f>
        <v>0</v>
      </c>
      <c r="AQ51" s="87">
        <f>IF(ISERR(SUMIF(Cad_cl!$I$6:$I$1005,$C51,Cad_cl!BL$6:BL$1005)),"",SUMIF(Cad_cl!$I$6:$I$1005,$C51,Cad_cl!BL$6:BL$1005))</f>
        <v>0</v>
      </c>
      <c r="AR51" s="87">
        <f>IF(ISERR(SUMIF(Cad_cl!$I$6:$I$1005,$C51,Cad_cl!BM$6:BM$1005)),"",SUMIF(Cad_cl!$I$6:$I$1005,$C51,Cad_cl!BM$6:BM$1005))</f>
        <v>0</v>
      </c>
      <c r="AS51" s="87">
        <f>IF(ISERR(SUMIF(Cad_cl!$I$6:$I$1005,$C51,Cad_cl!BN$6:BN$1005)),"",SUMIF(Cad_cl!$I$6:$I$1005,$C51,Cad_cl!BN$6:BN$1005))</f>
        <v>0</v>
      </c>
      <c r="AT51" s="87">
        <f>IF(ISERR(SUMIF(Cad_cl!$I$6:$I$1005,$C51,Cad_cl!BO$6:BO$1005)),"",SUMIF(Cad_cl!$I$6:$I$1005,$C51,Cad_cl!BO$6:BO$1005))</f>
        <v>0</v>
      </c>
      <c r="AU51" s="87">
        <f>IF(ISERR(SUMIF(Cad_cl!$I$6:$I$1005,$C51,Cad_cl!BP$6:BP$1005)),"",SUMIF(Cad_cl!$I$6:$I$1005,$C51,Cad_cl!BP$6:BP$1005))</f>
        <v>0</v>
      </c>
    </row>
    <row r="52" spans="3:47" ht="30" customHeight="1">
      <c r="C52" s="97"/>
      <c r="G52" s="87">
        <f t="shared" si="1"/>
        <v>0</v>
      </c>
      <c r="H52" s="87">
        <f t="shared" si="2"/>
        <v>0</v>
      </c>
      <c r="I52" s="87">
        <f t="shared" si="3"/>
        <v>0</v>
      </c>
      <c r="J52" s="87">
        <f t="shared" si="4"/>
        <v>0</v>
      </c>
      <c r="K52" s="87">
        <f t="shared" si="5"/>
        <v>0</v>
      </c>
      <c r="L52" s="87">
        <f t="shared" si="6"/>
        <v>0</v>
      </c>
      <c r="M52" s="87">
        <f t="shared" si="7"/>
        <v>0</v>
      </c>
      <c r="N52" s="87">
        <f t="shared" si="8"/>
        <v>0</v>
      </c>
      <c r="O52" s="87">
        <f t="shared" si="9"/>
        <v>0</v>
      </c>
      <c r="P52" s="87">
        <f t="shared" si="10"/>
        <v>0</v>
      </c>
      <c r="Q52" s="87">
        <f t="shared" si="11"/>
        <v>0</v>
      </c>
      <c r="R52" s="87">
        <f t="shared" si="12"/>
        <v>0</v>
      </c>
      <c r="S52" s="87">
        <f t="shared" si="13"/>
        <v>0</v>
      </c>
      <c r="U52" s="87">
        <f>IF(ISERR(SUMIF(Cad_cl!$I$6:$I$1005,$C52,Cad_cl!AP$6:AP$1005)),"",SUMIF(Cad_cl!$I$6:$I$1005,$C52,Cad_cl!AP$6:AP$1005))</f>
        <v>0</v>
      </c>
      <c r="V52" s="87">
        <f>IF(ISERR(SUMIF(Cad_cl!$I$6:$I$1005,$C52,Cad_cl!AQ$6:AQ$1005)),"",SUMIF(Cad_cl!$I$6:$I$1005,$C52,Cad_cl!AQ$6:AQ$1005))</f>
        <v>0</v>
      </c>
      <c r="W52" s="87">
        <f>IF(ISERR(SUMIF(Cad_cl!$I$6:$I$1005,$C52,Cad_cl!AR$6:AR$1005)),"",SUMIF(Cad_cl!$I$6:$I$1005,$C52,Cad_cl!AR$6:AR$1005))</f>
        <v>0</v>
      </c>
      <c r="X52" s="87">
        <f>IF(ISERR(SUMIF(Cad_cl!$I$6:$I$1005,$C52,Cad_cl!AS$6:AS$1005)),"",SUMIF(Cad_cl!$I$6:$I$1005,$C52,Cad_cl!AS$6:AS$1005))</f>
        <v>0</v>
      </c>
      <c r="Y52" s="87">
        <f>IF(ISERR(SUMIF(Cad_cl!$I$6:$I$1005,$C52,Cad_cl!AT$6:AT$1005)),"",SUMIF(Cad_cl!$I$6:$I$1005,$C52,Cad_cl!AT$6:AT$1005))</f>
        <v>0</v>
      </c>
      <c r="Z52" s="87">
        <f>IF(ISERR(SUMIF(Cad_cl!$I$6:$I$1005,$C52,Cad_cl!AU$6:AU$1005)),"",SUMIF(Cad_cl!$I$6:$I$1005,$C52,Cad_cl!AU$6:AU$1005))</f>
        <v>0</v>
      </c>
      <c r="AA52" s="87">
        <f>IF(ISERR(SUMIF(Cad_cl!$I$6:$I$1005,$C52,Cad_cl!AV$6:AV$1005)),"",SUMIF(Cad_cl!$I$6:$I$1005,$C52,Cad_cl!AV$6:AV$1005))</f>
        <v>0</v>
      </c>
      <c r="AB52" s="87">
        <f>IF(ISERR(SUMIF(Cad_cl!$I$6:$I$1005,$C52,Cad_cl!AW$6:AW$1005)),"",SUMIF(Cad_cl!$I$6:$I$1005,$C52,Cad_cl!AW$6:AW$1005))</f>
        <v>0</v>
      </c>
      <c r="AC52" s="87">
        <f>IF(ISERR(SUMIF(Cad_cl!$I$6:$I$1005,$C52,Cad_cl!AX$6:AX$1005)),"",SUMIF(Cad_cl!$I$6:$I$1005,$C52,Cad_cl!AX$6:AX$1005))</f>
        <v>0</v>
      </c>
      <c r="AD52" s="87">
        <f>IF(ISERR(SUMIF(Cad_cl!$I$6:$I$1005,$C52,Cad_cl!AY$6:AY$1005)),"",SUMIF(Cad_cl!$I$6:$I$1005,$C52,Cad_cl!AY$6:AY$1005))</f>
        <v>0</v>
      </c>
      <c r="AE52" s="87">
        <f>IF(ISERR(SUMIF(Cad_cl!$I$6:$I$1005,$C52,Cad_cl!AZ$6:AZ$1005)),"",SUMIF(Cad_cl!$I$6:$I$1005,$C52,Cad_cl!AZ$6:AZ$1005))</f>
        <v>0</v>
      </c>
      <c r="AF52" s="87">
        <f>IF(ISERR(SUMIF(Cad_cl!$I$6:$I$1005,$C52,Cad_cl!BA$6:BA$1005)),"",SUMIF(Cad_cl!$I$6:$I$1005,$C52,Cad_cl!BA$6:BA$1005))</f>
        <v>0</v>
      </c>
      <c r="AG52" s="87">
        <f>IF(ISERR(SUMIF(Cad_cl!$I$6:$I$1005,$C52,Cad_cl!BB$6:BB$1005)),"",SUMIF(Cad_cl!$I$6:$I$1005,$C52,Cad_cl!BB$6:BB$1005))</f>
        <v>0</v>
      </c>
      <c r="AI52" s="87">
        <f>IF(ISERR(SUMIF(Cad_cl!$I$6:$I$1005,$C52,Cad_cl!BD$6:BD$1005)),"",SUMIF(Cad_cl!$I$6:$I$1005,$C52,Cad_cl!BD$6:BD$1005))</f>
        <v>0</v>
      </c>
      <c r="AJ52" s="87">
        <f>IF(ISERR(SUMIF(Cad_cl!$I$6:$I$1005,$C52,Cad_cl!BE$6:BE$1005)),"",SUMIF(Cad_cl!$I$6:$I$1005,$C52,Cad_cl!BE$6:BE$1005))</f>
        <v>0</v>
      </c>
      <c r="AK52" s="87">
        <f>IF(ISERR(SUMIF(Cad_cl!$I$6:$I$1005,$C52,Cad_cl!BF$6:BF$1005)),"",SUMIF(Cad_cl!$I$6:$I$1005,$C52,Cad_cl!BF$6:BF$1005))</f>
        <v>0</v>
      </c>
      <c r="AL52" s="87">
        <f>IF(ISERR(SUMIF(Cad_cl!$I$6:$I$1005,$C52,Cad_cl!BG$6:BG$1005)),"",SUMIF(Cad_cl!$I$6:$I$1005,$C52,Cad_cl!BG$6:BG$1005))</f>
        <v>0</v>
      </c>
      <c r="AM52" s="87">
        <f>IF(ISERR(SUMIF(Cad_cl!$I$6:$I$1005,$C52,Cad_cl!BH$6:BH$1005)),"",SUMIF(Cad_cl!$I$6:$I$1005,$C52,Cad_cl!BH$6:BH$1005))</f>
        <v>0</v>
      </c>
      <c r="AN52" s="87">
        <f>IF(ISERR(SUMIF(Cad_cl!$I$6:$I$1005,$C52,Cad_cl!BI$6:BI$1005)),"",SUMIF(Cad_cl!$I$6:$I$1005,$C52,Cad_cl!BI$6:BI$1005))</f>
        <v>0</v>
      </c>
      <c r="AO52" s="87">
        <f>IF(ISERR(SUMIF(Cad_cl!$I$6:$I$1005,$C52,Cad_cl!BJ$6:BJ$1005)),"",SUMIF(Cad_cl!$I$6:$I$1005,$C52,Cad_cl!BJ$6:BJ$1005))</f>
        <v>0</v>
      </c>
      <c r="AP52" s="87">
        <f>IF(ISERR(SUMIF(Cad_cl!$I$6:$I$1005,$C52,Cad_cl!BK$6:BK$1005)),"",SUMIF(Cad_cl!$I$6:$I$1005,$C52,Cad_cl!BK$6:BK$1005))</f>
        <v>0</v>
      </c>
      <c r="AQ52" s="87">
        <f>IF(ISERR(SUMIF(Cad_cl!$I$6:$I$1005,$C52,Cad_cl!BL$6:BL$1005)),"",SUMIF(Cad_cl!$I$6:$I$1005,$C52,Cad_cl!BL$6:BL$1005))</f>
        <v>0</v>
      </c>
      <c r="AR52" s="87">
        <f>IF(ISERR(SUMIF(Cad_cl!$I$6:$I$1005,$C52,Cad_cl!BM$6:BM$1005)),"",SUMIF(Cad_cl!$I$6:$I$1005,$C52,Cad_cl!BM$6:BM$1005))</f>
        <v>0</v>
      </c>
      <c r="AS52" s="87">
        <f>IF(ISERR(SUMIF(Cad_cl!$I$6:$I$1005,$C52,Cad_cl!BN$6:BN$1005)),"",SUMIF(Cad_cl!$I$6:$I$1005,$C52,Cad_cl!BN$6:BN$1005))</f>
        <v>0</v>
      </c>
      <c r="AT52" s="87">
        <f>IF(ISERR(SUMIF(Cad_cl!$I$6:$I$1005,$C52,Cad_cl!BO$6:BO$1005)),"",SUMIF(Cad_cl!$I$6:$I$1005,$C52,Cad_cl!BO$6:BO$1005))</f>
        <v>0</v>
      </c>
      <c r="AU52" s="87">
        <f>IF(ISERR(SUMIF(Cad_cl!$I$6:$I$1005,$C52,Cad_cl!BP$6:BP$1005)),"",SUMIF(Cad_cl!$I$6:$I$1005,$C52,Cad_cl!BP$6:BP$1005))</f>
        <v>0</v>
      </c>
    </row>
    <row r="53" spans="3:47" ht="30" customHeight="1">
      <c r="C53" s="97"/>
      <c r="G53" s="87">
        <f t="shared" si="1"/>
        <v>0</v>
      </c>
      <c r="H53" s="87">
        <f t="shared" si="2"/>
        <v>0</v>
      </c>
      <c r="I53" s="87">
        <f t="shared" si="3"/>
        <v>0</v>
      </c>
      <c r="J53" s="87">
        <f t="shared" si="4"/>
        <v>0</v>
      </c>
      <c r="K53" s="87">
        <f t="shared" si="5"/>
        <v>0</v>
      </c>
      <c r="L53" s="87">
        <f t="shared" si="6"/>
        <v>0</v>
      </c>
      <c r="M53" s="87">
        <f t="shared" si="7"/>
        <v>0</v>
      </c>
      <c r="N53" s="87">
        <f t="shared" si="8"/>
        <v>0</v>
      </c>
      <c r="O53" s="87">
        <f t="shared" si="9"/>
        <v>0</v>
      </c>
      <c r="P53" s="87">
        <f t="shared" si="10"/>
        <v>0</v>
      </c>
      <c r="Q53" s="87">
        <f t="shared" si="11"/>
        <v>0</v>
      </c>
      <c r="R53" s="87">
        <f t="shared" si="12"/>
        <v>0</v>
      </c>
      <c r="S53" s="87">
        <f t="shared" si="13"/>
        <v>0</v>
      </c>
      <c r="U53" s="87">
        <f>IF(ISERR(SUMIF(Cad_cl!$I$6:$I$1005,$C53,Cad_cl!AP$6:AP$1005)),"",SUMIF(Cad_cl!$I$6:$I$1005,$C53,Cad_cl!AP$6:AP$1005))</f>
        <v>0</v>
      </c>
      <c r="V53" s="87">
        <f>IF(ISERR(SUMIF(Cad_cl!$I$6:$I$1005,$C53,Cad_cl!AQ$6:AQ$1005)),"",SUMIF(Cad_cl!$I$6:$I$1005,$C53,Cad_cl!AQ$6:AQ$1005))</f>
        <v>0</v>
      </c>
      <c r="W53" s="87">
        <f>IF(ISERR(SUMIF(Cad_cl!$I$6:$I$1005,$C53,Cad_cl!AR$6:AR$1005)),"",SUMIF(Cad_cl!$I$6:$I$1005,$C53,Cad_cl!AR$6:AR$1005))</f>
        <v>0</v>
      </c>
      <c r="X53" s="87">
        <f>IF(ISERR(SUMIF(Cad_cl!$I$6:$I$1005,$C53,Cad_cl!AS$6:AS$1005)),"",SUMIF(Cad_cl!$I$6:$I$1005,$C53,Cad_cl!AS$6:AS$1005))</f>
        <v>0</v>
      </c>
      <c r="Y53" s="87">
        <f>IF(ISERR(SUMIF(Cad_cl!$I$6:$I$1005,$C53,Cad_cl!AT$6:AT$1005)),"",SUMIF(Cad_cl!$I$6:$I$1005,$C53,Cad_cl!AT$6:AT$1005))</f>
        <v>0</v>
      </c>
      <c r="Z53" s="87">
        <f>IF(ISERR(SUMIF(Cad_cl!$I$6:$I$1005,$C53,Cad_cl!AU$6:AU$1005)),"",SUMIF(Cad_cl!$I$6:$I$1005,$C53,Cad_cl!AU$6:AU$1005))</f>
        <v>0</v>
      </c>
      <c r="AA53" s="87">
        <f>IF(ISERR(SUMIF(Cad_cl!$I$6:$I$1005,$C53,Cad_cl!AV$6:AV$1005)),"",SUMIF(Cad_cl!$I$6:$I$1005,$C53,Cad_cl!AV$6:AV$1005))</f>
        <v>0</v>
      </c>
      <c r="AB53" s="87">
        <f>IF(ISERR(SUMIF(Cad_cl!$I$6:$I$1005,$C53,Cad_cl!AW$6:AW$1005)),"",SUMIF(Cad_cl!$I$6:$I$1005,$C53,Cad_cl!AW$6:AW$1005))</f>
        <v>0</v>
      </c>
      <c r="AC53" s="87">
        <f>IF(ISERR(SUMIF(Cad_cl!$I$6:$I$1005,$C53,Cad_cl!AX$6:AX$1005)),"",SUMIF(Cad_cl!$I$6:$I$1005,$C53,Cad_cl!AX$6:AX$1005))</f>
        <v>0</v>
      </c>
      <c r="AD53" s="87">
        <f>IF(ISERR(SUMIF(Cad_cl!$I$6:$I$1005,$C53,Cad_cl!AY$6:AY$1005)),"",SUMIF(Cad_cl!$I$6:$I$1005,$C53,Cad_cl!AY$6:AY$1005))</f>
        <v>0</v>
      </c>
      <c r="AE53" s="87">
        <f>IF(ISERR(SUMIF(Cad_cl!$I$6:$I$1005,$C53,Cad_cl!AZ$6:AZ$1005)),"",SUMIF(Cad_cl!$I$6:$I$1005,$C53,Cad_cl!AZ$6:AZ$1005))</f>
        <v>0</v>
      </c>
      <c r="AF53" s="87">
        <f>IF(ISERR(SUMIF(Cad_cl!$I$6:$I$1005,$C53,Cad_cl!BA$6:BA$1005)),"",SUMIF(Cad_cl!$I$6:$I$1005,$C53,Cad_cl!BA$6:BA$1005))</f>
        <v>0</v>
      </c>
      <c r="AG53" s="87">
        <f>IF(ISERR(SUMIF(Cad_cl!$I$6:$I$1005,$C53,Cad_cl!BB$6:BB$1005)),"",SUMIF(Cad_cl!$I$6:$I$1005,$C53,Cad_cl!BB$6:BB$1005))</f>
        <v>0</v>
      </c>
      <c r="AI53" s="87">
        <f>IF(ISERR(SUMIF(Cad_cl!$I$6:$I$1005,$C53,Cad_cl!BD$6:BD$1005)),"",SUMIF(Cad_cl!$I$6:$I$1005,$C53,Cad_cl!BD$6:BD$1005))</f>
        <v>0</v>
      </c>
      <c r="AJ53" s="87">
        <f>IF(ISERR(SUMIF(Cad_cl!$I$6:$I$1005,$C53,Cad_cl!BE$6:BE$1005)),"",SUMIF(Cad_cl!$I$6:$I$1005,$C53,Cad_cl!BE$6:BE$1005))</f>
        <v>0</v>
      </c>
      <c r="AK53" s="87">
        <f>IF(ISERR(SUMIF(Cad_cl!$I$6:$I$1005,$C53,Cad_cl!BF$6:BF$1005)),"",SUMIF(Cad_cl!$I$6:$I$1005,$C53,Cad_cl!BF$6:BF$1005))</f>
        <v>0</v>
      </c>
      <c r="AL53" s="87">
        <f>IF(ISERR(SUMIF(Cad_cl!$I$6:$I$1005,$C53,Cad_cl!BG$6:BG$1005)),"",SUMIF(Cad_cl!$I$6:$I$1005,$C53,Cad_cl!BG$6:BG$1005))</f>
        <v>0</v>
      </c>
      <c r="AM53" s="87">
        <f>IF(ISERR(SUMIF(Cad_cl!$I$6:$I$1005,$C53,Cad_cl!BH$6:BH$1005)),"",SUMIF(Cad_cl!$I$6:$I$1005,$C53,Cad_cl!BH$6:BH$1005))</f>
        <v>0</v>
      </c>
      <c r="AN53" s="87">
        <f>IF(ISERR(SUMIF(Cad_cl!$I$6:$I$1005,$C53,Cad_cl!BI$6:BI$1005)),"",SUMIF(Cad_cl!$I$6:$I$1005,$C53,Cad_cl!BI$6:BI$1005))</f>
        <v>0</v>
      </c>
      <c r="AO53" s="87">
        <f>IF(ISERR(SUMIF(Cad_cl!$I$6:$I$1005,$C53,Cad_cl!BJ$6:BJ$1005)),"",SUMIF(Cad_cl!$I$6:$I$1005,$C53,Cad_cl!BJ$6:BJ$1005))</f>
        <v>0</v>
      </c>
      <c r="AP53" s="87">
        <f>IF(ISERR(SUMIF(Cad_cl!$I$6:$I$1005,$C53,Cad_cl!BK$6:BK$1005)),"",SUMIF(Cad_cl!$I$6:$I$1005,$C53,Cad_cl!BK$6:BK$1005))</f>
        <v>0</v>
      </c>
      <c r="AQ53" s="87">
        <f>IF(ISERR(SUMIF(Cad_cl!$I$6:$I$1005,$C53,Cad_cl!BL$6:BL$1005)),"",SUMIF(Cad_cl!$I$6:$I$1005,$C53,Cad_cl!BL$6:BL$1005))</f>
        <v>0</v>
      </c>
      <c r="AR53" s="87">
        <f>IF(ISERR(SUMIF(Cad_cl!$I$6:$I$1005,$C53,Cad_cl!BM$6:BM$1005)),"",SUMIF(Cad_cl!$I$6:$I$1005,$C53,Cad_cl!BM$6:BM$1005))</f>
        <v>0</v>
      </c>
      <c r="AS53" s="87">
        <f>IF(ISERR(SUMIF(Cad_cl!$I$6:$I$1005,$C53,Cad_cl!BN$6:BN$1005)),"",SUMIF(Cad_cl!$I$6:$I$1005,$C53,Cad_cl!BN$6:BN$1005))</f>
        <v>0</v>
      </c>
      <c r="AT53" s="87">
        <f>IF(ISERR(SUMIF(Cad_cl!$I$6:$I$1005,$C53,Cad_cl!BO$6:BO$1005)),"",SUMIF(Cad_cl!$I$6:$I$1005,$C53,Cad_cl!BO$6:BO$1005))</f>
        <v>0</v>
      </c>
      <c r="AU53" s="87">
        <f>IF(ISERR(SUMIF(Cad_cl!$I$6:$I$1005,$C53,Cad_cl!BP$6:BP$1005)),"",SUMIF(Cad_cl!$I$6:$I$1005,$C53,Cad_cl!BP$6:BP$1005))</f>
        <v>0</v>
      </c>
    </row>
    <row r="54" spans="3:47" ht="30" customHeight="1">
      <c r="C54" s="97"/>
      <c r="G54" s="87">
        <f t="shared" si="1"/>
        <v>0</v>
      </c>
      <c r="H54" s="87">
        <f t="shared" si="2"/>
        <v>0</v>
      </c>
      <c r="I54" s="87">
        <f t="shared" si="3"/>
        <v>0</v>
      </c>
      <c r="J54" s="87">
        <f t="shared" si="4"/>
        <v>0</v>
      </c>
      <c r="K54" s="87">
        <f t="shared" si="5"/>
        <v>0</v>
      </c>
      <c r="L54" s="87">
        <f t="shared" si="6"/>
        <v>0</v>
      </c>
      <c r="M54" s="87">
        <f t="shared" si="7"/>
        <v>0</v>
      </c>
      <c r="N54" s="87">
        <f t="shared" si="8"/>
        <v>0</v>
      </c>
      <c r="O54" s="87">
        <f t="shared" si="9"/>
        <v>0</v>
      </c>
      <c r="P54" s="87">
        <f t="shared" si="10"/>
        <v>0</v>
      </c>
      <c r="Q54" s="87">
        <f t="shared" si="11"/>
        <v>0</v>
      </c>
      <c r="R54" s="87">
        <f t="shared" si="12"/>
        <v>0</v>
      </c>
      <c r="S54" s="87">
        <f t="shared" si="13"/>
        <v>0</v>
      </c>
      <c r="U54" s="87">
        <f>IF(ISERR(SUMIF(Cad_cl!$I$6:$I$1005,$C54,Cad_cl!AP$6:AP$1005)),"",SUMIF(Cad_cl!$I$6:$I$1005,$C54,Cad_cl!AP$6:AP$1005))</f>
        <v>0</v>
      </c>
      <c r="V54" s="87">
        <f>IF(ISERR(SUMIF(Cad_cl!$I$6:$I$1005,$C54,Cad_cl!AQ$6:AQ$1005)),"",SUMIF(Cad_cl!$I$6:$I$1005,$C54,Cad_cl!AQ$6:AQ$1005))</f>
        <v>0</v>
      </c>
      <c r="W54" s="87">
        <f>IF(ISERR(SUMIF(Cad_cl!$I$6:$I$1005,$C54,Cad_cl!AR$6:AR$1005)),"",SUMIF(Cad_cl!$I$6:$I$1005,$C54,Cad_cl!AR$6:AR$1005))</f>
        <v>0</v>
      </c>
      <c r="X54" s="87">
        <f>IF(ISERR(SUMIF(Cad_cl!$I$6:$I$1005,$C54,Cad_cl!AS$6:AS$1005)),"",SUMIF(Cad_cl!$I$6:$I$1005,$C54,Cad_cl!AS$6:AS$1005))</f>
        <v>0</v>
      </c>
      <c r="Y54" s="87">
        <f>IF(ISERR(SUMIF(Cad_cl!$I$6:$I$1005,$C54,Cad_cl!AT$6:AT$1005)),"",SUMIF(Cad_cl!$I$6:$I$1005,$C54,Cad_cl!AT$6:AT$1005))</f>
        <v>0</v>
      </c>
      <c r="Z54" s="87">
        <f>IF(ISERR(SUMIF(Cad_cl!$I$6:$I$1005,$C54,Cad_cl!AU$6:AU$1005)),"",SUMIF(Cad_cl!$I$6:$I$1005,$C54,Cad_cl!AU$6:AU$1005))</f>
        <v>0</v>
      </c>
      <c r="AA54" s="87">
        <f>IF(ISERR(SUMIF(Cad_cl!$I$6:$I$1005,$C54,Cad_cl!AV$6:AV$1005)),"",SUMIF(Cad_cl!$I$6:$I$1005,$C54,Cad_cl!AV$6:AV$1005))</f>
        <v>0</v>
      </c>
      <c r="AB54" s="87">
        <f>IF(ISERR(SUMIF(Cad_cl!$I$6:$I$1005,$C54,Cad_cl!AW$6:AW$1005)),"",SUMIF(Cad_cl!$I$6:$I$1005,$C54,Cad_cl!AW$6:AW$1005))</f>
        <v>0</v>
      </c>
      <c r="AC54" s="87">
        <f>IF(ISERR(SUMIF(Cad_cl!$I$6:$I$1005,$C54,Cad_cl!AX$6:AX$1005)),"",SUMIF(Cad_cl!$I$6:$I$1005,$C54,Cad_cl!AX$6:AX$1005))</f>
        <v>0</v>
      </c>
      <c r="AD54" s="87">
        <f>IF(ISERR(SUMIF(Cad_cl!$I$6:$I$1005,$C54,Cad_cl!AY$6:AY$1005)),"",SUMIF(Cad_cl!$I$6:$I$1005,$C54,Cad_cl!AY$6:AY$1005))</f>
        <v>0</v>
      </c>
      <c r="AE54" s="87">
        <f>IF(ISERR(SUMIF(Cad_cl!$I$6:$I$1005,$C54,Cad_cl!AZ$6:AZ$1005)),"",SUMIF(Cad_cl!$I$6:$I$1005,$C54,Cad_cl!AZ$6:AZ$1005))</f>
        <v>0</v>
      </c>
      <c r="AF54" s="87">
        <f>IF(ISERR(SUMIF(Cad_cl!$I$6:$I$1005,$C54,Cad_cl!BA$6:BA$1005)),"",SUMIF(Cad_cl!$I$6:$I$1005,$C54,Cad_cl!BA$6:BA$1005))</f>
        <v>0</v>
      </c>
      <c r="AG54" s="87">
        <f>IF(ISERR(SUMIF(Cad_cl!$I$6:$I$1005,$C54,Cad_cl!BB$6:BB$1005)),"",SUMIF(Cad_cl!$I$6:$I$1005,$C54,Cad_cl!BB$6:BB$1005))</f>
        <v>0</v>
      </c>
      <c r="AI54" s="87">
        <f>IF(ISERR(SUMIF(Cad_cl!$I$6:$I$1005,$C54,Cad_cl!BD$6:BD$1005)),"",SUMIF(Cad_cl!$I$6:$I$1005,$C54,Cad_cl!BD$6:BD$1005))</f>
        <v>0</v>
      </c>
      <c r="AJ54" s="87">
        <f>IF(ISERR(SUMIF(Cad_cl!$I$6:$I$1005,$C54,Cad_cl!BE$6:BE$1005)),"",SUMIF(Cad_cl!$I$6:$I$1005,$C54,Cad_cl!BE$6:BE$1005))</f>
        <v>0</v>
      </c>
      <c r="AK54" s="87">
        <f>IF(ISERR(SUMIF(Cad_cl!$I$6:$I$1005,$C54,Cad_cl!BF$6:BF$1005)),"",SUMIF(Cad_cl!$I$6:$I$1005,$C54,Cad_cl!BF$6:BF$1005))</f>
        <v>0</v>
      </c>
      <c r="AL54" s="87">
        <f>IF(ISERR(SUMIF(Cad_cl!$I$6:$I$1005,$C54,Cad_cl!BG$6:BG$1005)),"",SUMIF(Cad_cl!$I$6:$I$1005,$C54,Cad_cl!BG$6:BG$1005))</f>
        <v>0</v>
      </c>
      <c r="AM54" s="87">
        <f>IF(ISERR(SUMIF(Cad_cl!$I$6:$I$1005,$C54,Cad_cl!BH$6:BH$1005)),"",SUMIF(Cad_cl!$I$6:$I$1005,$C54,Cad_cl!BH$6:BH$1005))</f>
        <v>0</v>
      </c>
      <c r="AN54" s="87">
        <f>IF(ISERR(SUMIF(Cad_cl!$I$6:$I$1005,$C54,Cad_cl!BI$6:BI$1005)),"",SUMIF(Cad_cl!$I$6:$I$1005,$C54,Cad_cl!BI$6:BI$1005))</f>
        <v>0</v>
      </c>
      <c r="AO54" s="87">
        <f>IF(ISERR(SUMIF(Cad_cl!$I$6:$I$1005,$C54,Cad_cl!BJ$6:BJ$1005)),"",SUMIF(Cad_cl!$I$6:$I$1005,$C54,Cad_cl!BJ$6:BJ$1005))</f>
        <v>0</v>
      </c>
      <c r="AP54" s="87">
        <f>IF(ISERR(SUMIF(Cad_cl!$I$6:$I$1005,$C54,Cad_cl!BK$6:BK$1005)),"",SUMIF(Cad_cl!$I$6:$I$1005,$C54,Cad_cl!BK$6:BK$1005))</f>
        <v>0</v>
      </c>
      <c r="AQ54" s="87">
        <f>IF(ISERR(SUMIF(Cad_cl!$I$6:$I$1005,$C54,Cad_cl!BL$6:BL$1005)),"",SUMIF(Cad_cl!$I$6:$I$1005,$C54,Cad_cl!BL$6:BL$1005))</f>
        <v>0</v>
      </c>
      <c r="AR54" s="87">
        <f>IF(ISERR(SUMIF(Cad_cl!$I$6:$I$1005,$C54,Cad_cl!BM$6:BM$1005)),"",SUMIF(Cad_cl!$I$6:$I$1005,$C54,Cad_cl!BM$6:BM$1005))</f>
        <v>0</v>
      </c>
      <c r="AS54" s="87">
        <f>IF(ISERR(SUMIF(Cad_cl!$I$6:$I$1005,$C54,Cad_cl!BN$6:BN$1005)),"",SUMIF(Cad_cl!$I$6:$I$1005,$C54,Cad_cl!BN$6:BN$1005))</f>
        <v>0</v>
      </c>
      <c r="AT54" s="87">
        <f>IF(ISERR(SUMIF(Cad_cl!$I$6:$I$1005,$C54,Cad_cl!BO$6:BO$1005)),"",SUMIF(Cad_cl!$I$6:$I$1005,$C54,Cad_cl!BO$6:BO$1005))</f>
        <v>0</v>
      </c>
      <c r="AU54" s="87">
        <f>IF(ISERR(SUMIF(Cad_cl!$I$6:$I$1005,$C54,Cad_cl!BP$6:BP$1005)),"",SUMIF(Cad_cl!$I$6:$I$1005,$C54,Cad_cl!BP$6:BP$1005))</f>
        <v>0</v>
      </c>
    </row>
    <row r="55" spans="3:47" ht="30" customHeight="1">
      <c r="C55" s="97"/>
      <c r="G55" s="87">
        <f t="shared" si="1"/>
        <v>0</v>
      </c>
      <c r="H55" s="87">
        <f t="shared" si="2"/>
        <v>0</v>
      </c>
      <c r="I55" s="87">
        <f t="shared" si="3"/>
        <v>0</v>
      </c>
      <c r="J55" s="87">
        <f t="shared" si="4"/>
        <v>0</v>
      </c>
      <c r="K55" s="87">
        <f t="shared" si="5"/>
        <v>0</v>
      </c>
      <c r="L55" s="87">
        <f t="shared" si="6"/>
        <v>0</v>
      </c>
      <c r="M55" s="87">
        <f t="shared" si="7"/>
        <v>0</v>
      </c>
      <c r="N55" s="87">
        <f t="shared" si="8"/>
        <v>0</v>
      </c>
      <c r="O55" s="87">
        <f t="shared" si="9"/>
        <v>0</v>
      </c>
      <c r="P55" s="87">
        <f t="shared" si="10"/>
        <v>0</v>
      </c>
      <c r="Q55" s="87">
        <f t="shared" si="11"/>
        <v>0</v>
      </c>
      <c r="R55" s="87">
        <f t="shared" si="12"/>
        <v>0</v>
      </c>
      <c r="S55" s="87">
        <f t="shared" si="13"/>
        <v>0</v>
      </c>
      <c r="U55" s="87">
        <f>IF(ISERR(SUMIF(Cad_cl!$I$6:$I$1005,$C55,Cad_cl!AP$6:AP$1005)),"",SUMIF(Cad_cl!$I$6:$I$1005,$C55,Cad_cl!AP$6:AP$1005))</f>
        <v>0</v>
      </c>
      <c r="V55" s="87">
        <f>IF(ISERR(SUMIF(Cad_cl!$I$6:$I$1005,$C55,Cad_cl!AQ$6:AQ$1005)),"",SUMIF(Cad_cl!$I$6:$I$1005,$C55,Cad_cl!AQ$6:AQ$1005))</f>
        <v>0</v>
      </c>
      <c r="W55" s="87">
        <f>IF(ISERR(SUMIF(Cad_cl!$I$6:$I$1005,$C55,Cad_cl!AR$6:AR$1005)),"",SUMIF(Cad_cl!$I$6:$I$1005,$C55,Cad_cl!AR$6:AR$1005))</f>
        <v>0</v>
      </c>
      <c r="X55" s="87">
        <f>IF(ISERR(SUMIF(Cad_cl!$I$6:$I$1005,$C55,Cad_cl!AS$6:AS$1005)),"",SUMIF(Cad_cl!$I$6:$I$1005,$C55,Cad_cl!AS$6:AS$1005))</f>
        <v>0</v>
      </c>
      <c r="Y55" s="87">
        <f>IF(ISERR(SUMIF(Cad_cl!$I$6:$I$1005,$C55,Cad_cl!AT$6:AT$1005)),"",SUMIF(Cad_cl!$I$6:$I$1005,$C55,Cad_cl!AT$6:AT$1005))</f>
        <v>0</v>
      </c>
      <c r="Z55" s="87">
        <f>IF(ISERR(SUMIF(Cad_cl!$I$6:$I$1005,$C55,Cad_cl!AU$6:AU$1005)),"",SUMIF(Cad_cl!$I$6:$I$1005,$C55,Cad_cl!AU$6:AU$1005))</f>
        <v>0</v>
      </c>
      <c r="AA55" s="87">
        <f>IF(ISERR(SUMIF(Cad_cl!$I$6:$I$1005,$C55,Cad_cl!AV$6:AV$1005)),"",SUMIF(Cad_cl!$I$6:$I$1005,$C55,Cad_cl!AV$6:AV$1005))</f>
        <v>0</v>
      </c>
      <c r="AB55" s="87">
        <f>IF(ISERR(SUMIF(Cad_cl!$I$6:$I$1005,$C55,Cad_cl!AW$6:AW$1005)),"",SUMIF(Cad_cl!$I$6:$I$1005,$C55,Cad_cl!AW$6:AW$1005))</f>
        <v>0</v>
      </c>
      <c r="AC55" s="87">
        <f>IF(ISERR(SUMIF(Cad_cl!$I$6:$I$1005,$C55,Cad_cl!AX$6:AX$1005)),"",SUMIF(Cad_cl!$I$6:$I$1005,$C55,Cad_cl!AX$6:AX$1005))</f>
        <v>0</v>
      </c>
      <c r="AD55" s="87">
        <f>IF(ISERR(SUMIF(Cad_cl!$I$6:$I$1005,$C55,Cad_cl!AY$6:AY$1005)),"",SUMIF(Cad_cl!$I$6:$I$1005,$C55,Cad_cl!AY$6:AY$1005))</f>
        <v>0</v>
      </c>
      <c r="AE55" s="87">
        <f>IF(ISERR(SUMIF(Cad_cl!$I$6:$I$1005,$C55,Cad_cl!AZ$6:AZ$1005)),"",SUMIF(Cad_cl!$I$6:$I$1005,$C55,Cad_cl!AZ$6:AZ$1005))</f>
        <v>0</v>
      </c>
      <c r="AF55" s="87">
        <f>IF(ISERR(SUMIF(Cad_cl!$I$6:$I$1005,$C55,Cad_cl!BA$6:BA$1005)),"",SUMIF(Cad_cl!$I$6:$I$1005,$C55,Cad_cl!BA$6:BA$1005))</f>
        <v>0</v>
      </c>
      <c r="AG55" s="87">
        <f>IF(ISERR(SUMIF(Cad_cl!$I$6:$I$1005,$C55,Cad_cl!BB$6:BB$1005)),"",SUMIF(Cad_cl!$I$6:$I$1005,$C55,Cad_cl!BB$6:BB$1005))</f>
        <v>0</v>
      </c>
      <c r="AI55" s="87">
        <f>IF(ISERR(SUMIF(Cad_cl!$I$6:$I$1005,$C55,Cad_cl!BD$6:BD$1005)),"",SUMIF(Cad_cl!$I$6:$I$1005,$C55,Cad_cl!BD$6:BD$1005))</f>
        <v>0</v>
      </c>
      <c r="AJ55" s="87">
        <f>IF(ISERR(SUMIF(Cad_cl!$I$6:$I$1005,$C55,Cad_cl!BE$6:BE$1005)),"",SUMIF(Cad_cl!$I$6:$I$1005,$C55,Cad_cl!BE$6:BE$1005))</f>
        <v>0</v>
      </c>
      <c r="AK55" s="87">
        <f>IF(ISERR(SUMIF(Cad_cl!$I$6:$I$1005,$C55,Cad_cl!BF$6:BF$1005)),"",SUMIF(Cad_cl!$I$6:$I$1005,$C55,Cad_cl!BF$6:BF$1005))</f>
        <v>0</v>
      </c>
      <c r="AL55" s="87">
        <f>IF(ISERR(SUMIF(Cad_cl!$I$6:$I$1005,$C55,Cad_cl!BG$6:BG$1005)),"",SUMIF(Cad_cl!$I$6:$I$1005,$C55,Cad_cl!BG$6:BG$1005))</f>
        <v>0</v>
      </c>
      <c r="AM55" s="87">
        <f>IF(ISERR(SUMIF(Cad_cl!$I$6:$I$1005,$C55,Cad_cl!BH$6:BH$1005)),"",SUMIF(Cad_cl!$I$6:$I$1005,$C55,Cad_cl!BH$6:BH$1005))</f>
        <v>0</v>
      </c>
      <c r="AN55" s="87">
        <f>IF(ISERR(SUMIF(Cad_cl!$I$6:$I$1005,$C55,Cad_cl!BI$6:BI$1005)),"",SUMIF(Cad_cl!$I$6:$I$1005,$C55,Cad_cl!BI$6:BI$1005))</f>
        <v>0</v>
      </c>
      <c r="AO55" s="87">
        <f>IF(ISERR(SUMIF(Cad_cl!$I$6:$I$1005,$C55,Cad_cl!BJ$6:BJ$1005)),"",SUMIF(Cad_cl!$I$6:$I$1005,$C55,Cad_cl!BJ$6:BJ$1005))</f>
        <v>0</v>
      </c>
      <c r="AP55" s="87">
        <f>IF(ISERR(SUMIF(Cad_cl!$I$6:$I$1005,$C55,Cad_cl!BK$6:BK$1005)),"",SUMIF(Cad_cl!$I$6:$I$1005,$C55,Cad_cl!BK$6:BK$1005))</f>
        <v>0</v>
      </c>
      <c r="AQ55" s="87">
        <f>IF(ISERR(SUMIF(Cad_cl!$I$6:$I$1005,$C55,Cad_cl!BL$6:BL$1005)),"",SUMIF(Cad_cl!$I$6:$I$1005,$C55,Cad_cl!BL$6:BL$1005))</f>
        <v>0</v>
      </c>
      <c r="AR55" s="87">
        <f>IF(ISERR(SUMIF(Cad_cl!$I$6:$I$1005,$C55,Cad_cl!BM$6:BM$1005)),"",SUMIF(Cad_cl!$I$6:$I$1005,$C55,Cad_cl!BM$6:BM$1005))</f>
        <v>0</v>
      </c>
      <c r="AS55" s="87">
        <f>IF(ISERR(SUMIF(Cad_cl!$I$6:$I$1005,$C55,Cad_cl!BN$6:BN$1005)),"",SUMIF(Cad_cl!$I$6:$I$1005,$C55,Cad_cl!BN$6:BN$1005))</f>
        <v>0</v>
      </c>
      <c r="AT55" s="87">
        <f>IF(ISERR(SUMIF(Cad_cl!$I$6:$I$1005,$C55,Cad_cl!BO$6:BO$1005)),"",SUMIF(Cad_cl!$I$6:$I$1005,$C55,Cad_cl!BO$6:BO$1005))</f>
        <v>0</v>
      </c>
      <c r="AU55" s="87">
        <f>IF(ISERR(SUMIF(Cad_cl!$I$6:$I$1005,$C55,Cad_cl!BP$6:BP$1005)),"",SUMIF(Cad_cl!$I$6:$I$1005,$C55,Cad_cl!BP$6:BP$1005))</f>
        <v>0</v>
      </c>
    </row>
    <row r="56" spans="3:47" ht="30" customHeight="1">
      <c r="C56" s="97"/>
      <c r="G56" s="87">
        <f t="shared" si="1"/>
        <v>0</v>
      </c>
      <c r="H56" s="87">
        <f t="shared" si="2"/>
        <v>0</v>
      </c>
      <c r="I56" s="87">
        <f t="shared" si="3"/>
        <v>0</v>
      </c>
      <c r="J56" s="87">
        <f t="shared" si="4"/>
        <v>0</v>
      </c>
      <c r="K56" s="87">
        <f t="shared" si="5"/>
        <v>0</v>
      </c>
      <c r="L56" s="87">
        <f t="shared" si="6"/>
        <v>0</v>
      </c>
      <c r="M56" s="87">
        <f t="shared" si="7"/>
        <v>0</v>
      </c>
      <c r="N56" s="87">
        <f t="shared" si="8"/>
        <v>0</v>
      </c>
      <c r="O56" s="87">
        <f t="shared" si="9"/>
        <v>0</v>
      </c>
      <c r="P56" s="87">
        <f t="shared" si="10"/>
        <v>0</v>
      </c>
      <c r="Q56" s="87">
        <f t="shared" si="11"/>
        <v>0</v>
      </c>
      <c r="R56" s="87">
        <f t="shared" si="12"/>
        <v>0</v>
      </c>
      <c r="S56" s="87">
        <f t="shared" si="13"/>
        <v>0</v>
      </c>
      <c r="U56" s="87">
        <f>IF(ISERR(SUMIF(Cad_cl!$I$6:$I$1005,$C56,Cad_cl!AP$6:AP$1005)),"",SUMIF(Cad_cl!$I$6:$I$1005,$C56,Cad_cl!AP$6:AP$1005))</f>
        <v>0</v>
      </c>
      <c r="V56" s="87">
        <f>IF(ISERR(SUMIF(Cad_cl!$I$6:$I$1005,$C56,Cad_cl!AQ$6:AQ$1005)),"",SUMIF(Cad_cl!$I$6:$I$1005,$C56,Cad_cl!AQ$6:AQ$1005))</f>
        <v>0</v>
      </c>
      <c r="W56" s="87">
        <f>IF(ISERR(SUMIF(Cad_cl!$I$6:$I$1005,$C56,Cad_cl!AR$6:AR$1005)),"",SUMIF(Cad_cl!$I$6:$I$1005,$C56,Cad_cl!AR$6:AR$1005))</f>
        <v>0</v>
      </c>
      <c r="X56" s="87">
        <f>IF(ISERR(SUMIF(Cad_cl!$I$6:$I$1005,$C56,Cad_cl!AS$6:AS$1005)),"",SUMIF(Cad_cl!$I$6:$I$1005,$C56,Cad_cl!AS$6:AS$1005))</f>
        <v>0</v>
      </c>
      <c r="Y56" s="87">
        <f>IF(ISERR(SUMIF(Cad_cl!$I$6:$I$1005,$C56,Cad_cl!AT$6:AT$1005)),"",SUMIF(Cad_cl!$I$6:$I$1005,$C56,Cad_cl!AT$6:AT$1005))</f>
        <v>0</v>
      </c>
      <c r="Z56" s="87">
        <f>IF(ISERR(SUMIF(Cad_cl!$I$6:$I$1005,$C56,Cad_cl!AU$6:AU$1005)),"",SUMIF(Cad_cl!$I$6:$I$1005,$C56,Cad_cl!AU$6:AU$1005))</f>
        <v>0</v>
      </c>
      <c r="AA56" s="87">
        <f>IF(ISERR(SUMIF(Cad_cl!$I$6:$I$1005,$C56,Cad_cl!AV$6:AV$1005)),"",SUMIF(Cad_cl!$I$6:$I$1005,$C56,Cad_cl!AV$6:AV$1005))</f>
        <v>0</v>
      </c>
      <c r="AB56" s="87">
        <f>IF(ISERR(SUMIF(Cad_cl!$I$6:$I$1005,$C56,Cad_cl!AW$6:AW$1005)),"",SUMIF(Cad_cl!$I$6:$I$1005,$C56,Cad_cl!AW$6:AW$1005))</f>
        <v>0</v>
      </c>
      <c r="AC56" s="87">
        <f>IF(ISERR(SUMIF(Cad_cl!$I$6:$I$1005,$C56,Cad_cl!AX$6:AX$1005)),"",SUMIF(Cad_cl!$I$6:$I$1005,$C56,Cad_cl!AX$6:AX$1005))</f>
        <v>0</v>
      </c>
      <c r="AD56" s="87">
        <f>IF(ISERR(SUMIF(Cad_cl!$I$6:$I$1005,$C56,Cad_cl!AY$6:AY$1005)),"",SUMIF(Cad_cl!$I$6:$I$1005,$C56,Cad_cl!AY$6:AY$1005))</f>
        <v>0</v>
      </c>
      <c r="AE56" s="87">
        <f>IF(ISERR(SUMIF(Cad_cl!$I$6:$I$1005,$C56,Cad_cl!AZ$6:AZ$1005)),"",SUMIF(Cad_cl!$I$6:$I$1005,$C56,Cad_cl!AZ$6:AZ$1005))</f>
        <v>0</v>
      </c>
      <c r="AF56" s="87">
        <f>IF(ISERR(SUMIF(Cad_cl!$I$6:$I$1005,$C56,Cad_cl!BA$6:BA$1005)),"",SUMIF(Cad_cl!$I$6:$I$1005,$C56,Cad_cl!BA$6:BA$1005))</f>
        <v>0</v>
      </c>
      <c r="AG56" s="87">
        <f>IF(ISERR(SUMIF(Cad_cl!$I$6:$I$1005,$C56,Cad_cl!BB$6:BB$1005)),"",SUMIF(Cad_cl!$I$6:$I$1005,$C56,Cad_cl!BB$6:BB$1005))</f>
        <v>0</v>
      </c>
      <c r="AI56" s="87">
        <f>IF(ISERR(SUMIF(Cad_cl!$I$6:$I$1005,$C56,Cad_cl!BD$6:BD$1005)),"",SUMIF(Cad_cl!$I$6:$I$1005,$C56,Cad_cl!BD$6:BD$1005))</f>
        <v>0</v>
      </c>
      <c r="AJ56" s="87">
        <f>IF(ISERR(SUMIF(Cad_cl!$I$6:$I$1005,$C56,Cad_cl!BE$6:BE$1005)),"",SUMIF(Cad_cl!$I$6:$I$1005,$C56,Cad_cl!BE$6:BE$1005))</f>
        <v>0</v>
      </c>
      <c r="AK56" s="87">
        <f>IF(ISERR(SUMIF(Cad_cl!$I$6:$I$1005,$C56,Cad_cl!BF$6:BF$1005)),"",SUMIF(Cad_cl!$I$6:$I$1005,$C56,Cad_cl!BF$6:BF$1005))</f>
        <v>0</v>
      </c>
      <c r="AL56" s="87">
        <f>IF(ISERR(SUMIF(Cad_cl!$I$6:$I$1005,$C56,Cad_cl!BG$6:BG$1005)),"",SUMIF(Cad_cl!$I$6:$I$1005,$C56,Cad_cl!BG$6:BG$1005))</f>
        <v>0</v>
      </c>
      <c r="AM56" s="87">
        <f>IF(ISERR(SUMIF(Cad_cl!$I$6:$I$1005,$C56,Cad_cl!BH$6:BH$1005)),"",SUMIF(Cad_cl!$I$6:$I$1005,$C56,Cad_cl!BH$6:BH$1005))</f>
        <v>0</v>
      </c>
      <c r="AN56" s="87">
        <f>IF(ISERR(SUMIF(Cad_cl!$I$6:$I$1005,$C56,Cad_cl!BI$6:BI$1005)),"",SUMIF(Cad_cl!$I$6:$I$1005,$C56,Cad_cl!BI$6:BI$1005))</f>
        <v>0</v>
      </c>
      <c r="AO56" s="87">
        <f>IF(ISERR(SUMIF(Cad_cl!$I$6:$I$1005,$C56,Cad_cl!BJ$6:BJ$1005)),"",SUMIF(Cad_cl!$I$6:$I$1005,$C56,Cad_cl!BJ$6:BJ$1005))</f>
        <v>0</v>
      </c>
      <c r="AP56" s="87">
        <f>IF(ISERR(SUMIF(Cad_cl!$I$6:$I$1005,$C56,Cad_cl!BK$6:BK$1005)),"",SUMIF(Cad_cl!$I$6:$I$1005,$C56,Cad_cl!BK$6:BK$1005))</f>
        <v>0</v>
      </c>
      <c r="AQ56" s="87">
        <f>IF(ISERR(SUMIF(Cad_cl!$I$6:$I$1005,$C56,Cad_cl!BL$6:BL$1005)),"",SUMIF(Cad_cl!$I$6:$I$1005,$C56,Cad_cl!BL$6:BL$1005))</f>
        <v>0</v>
      </c>
      <c r="AR56" s="87">
        <f>IF(ISERR(SUMIF(Cad_cl!$I$6:$I$1005,$C56,Cad_cl!BM$6:BM$1005)),"",SUMIF(Cad_cl!$I$6:$I$1005,$C56,Cad_cl!BM$6:BM$1005))</f>
        <v>0</v>
      </c>
      <c r="AS56" s="87">
        <f>IF(ISERR(SUMIF(Cad_cl!$I$6:$I$1005,$C56,Cad_cl!BN$6:BN$1005)),"",SUMIF(Cad_cl!$I$6:$I$1005,$C56,Cad_cl!BN$6:BN$1005))</f>
        <v>0</v>
      </c>
      <c r="AT56" s="87">
        <f>IF(ISERR(SUMIF(Cad_cl!$I$6:$I$1005,$C56,Cad_cl!BO$6:BO$1005)),"",SUMIF(Cad_cl!$I$6:$I$1005,$C56,Cad_cl!BO$6:BO$1005))</f>
        <v>0</v>
      </c>
      <c r="AU56" s="87">
        <f>IF(ISERR(SUMIF(Cad_cl!$I$6:$I$1005,$C56,Cad_cl!BP$6:BP$1005)),"",SUMIF(Cad_cl!$I$6:$I$1005,$C56,Cad_cl!BP$6:BP$1005))</f>
        <v>0</v>
      </c>
    </row>
    <row r="57" spans="3:47" ht="30" customHeight="1">
      <c r="C57" s="97"/>
      <c r="G57" s="87">
        <f t="shared" si="1"/>
        <v>0</v>
      </c>
      <c r="H57" s="87">
        <f t="shared" si="2"/>
        <v>0</v>
      </c>
      <c r="I57" s="87">
        <f t="shared" si="3"/>
        <v>0</v>
      </c>
      <c r="J57" s="87">
        <f t="shared" si="4"/>
        <v>0</v>
      </c>
      <c r="K57" s="87">
        <f t="shared" si="5"/>
        <v>0</v>
      </c>
      <c r="L57" s="87">
        <f t="shared" si="6"/>
        <v>0</v>
      </c>
      <c r="M57" s="87">
        <f t="shared" si="7"/>
        <v>0</v>
      </c>
      <c r="N57" s="87">
        <f t="shared" si="8"/>
        <v>0</v>
      </c>
      <c r="O57" s="87">
        <f t="shared" si="9"/>
        <v>0</v>
      </c>
      <c r="P57" s="87">
        <f t="shared" si="10"/>
        <v>0</v>
      </c>
      <c r="Q57" s="87">
        <f t="shared" si="11"/>
        <v>0</v>
      </c>
      <c r="R57" s="87">
        <f t="shared" si="12"/>
        <v>0</v>
      </c>
      <c r="S57" s="87">
        <f t="shared" si="13"/>
        <v>0</v>
      </c>
      <c r="U57" s="87">
        <f>IF(ISERR(SUMIF(Cad_cl!$I$6:$I$1005,$C57,Cad_cl!AP$6:AP$1005)),"",SUMIF(Cad_cl!$I$6:$I$1005,$C57,Cad_cl!AP$6:AP$1005))</f>
        <v>0</v>
      </c>
      <c r="V57" s="87">
        <f>IF(ISERR(SUMIF(Cad_cl!$I$6:$I$1005,$C57,Cad_cl!AQ$6:AQ$1005)),"",SUMIF(Cad_cl!$I$6:$I$1005,$C57,Cad_cl!AQ$6:AQ$1005))</f>
        <v>0</v>
      </c>
      <c r="W57" s="87">
        <f>IF(ISERR(SUMIF(Cad_cl!$I$6:$I$1005,$C57,Cad_cl!AR$6:AR$1005)),"",SUMIF(Cad_cl!$I$6:$I$1005,$C57,Cad_cl!AR$6:AR$1005))</f>
        <v>0</v>
      </c>
      <c r="X57" s="87">
        <f>IF(ISERR(SUMIF(Cad_cl!$I$6:$I$1005,$C57,Cad_cl!AS$6:AS$1005)),"",SUMIF(Cad_cl!$I$6:$I$1005,$C57,Cad_cl!AS$6:AS$1005))</f>
        <v>0</v>
      </c>
      <c r="Y57" s="87">
        <f>IF(ISERR(SUMIF(Cad_cl!$I$6:$I$1005,$C57,Cad_cl!AT$6:AT$1005)),"",SUMIF(Cad_cl!$I$6:$I$1005,$C57,Cad_cl!AT$6:AT$1005))</f>
        <v>0</v>
      </c>
      <c r="Z57" s="87">
        <f>IF(ISERR(SUMIF(Cad_cl!$I$6:$I$1005,$C57,Cad_cl!AU$6:AU$1005)),"",SUMIF(Cad_cl!$I$6:$I$1005,$C57,Cad_cl!AU$6:AU$1005))</f>
        <v>0</v>
      </c>
      <c r="AA57" s="87">
        <f>IF(ISERR(SUMIF(Cad_cl!$I$6:$I$1005,$C57,Cad_cl!AV$6:AV$1005)),"",SUMIF(Cad_cl!$I$6:$I$1005,$C57,Cad_cl!AV$6:AV$1005))</f>
        <v>0</v>
      </c>
      <c r="AB57" s="87">
        <f>IF(ISERR(SUMIF(Cad_cl!$I$6:$I$1005,$C57,Cad_cl!AW$6:AW$1005)),"",SUMIF(Cad_cl!$I$6:$I$1005,$C57,Cad_cl!AW$6:AW$1005))</f>
        <v>0</v>
      </c>
      <c r="AC57" s="87">
        <f>IF(ISERR(SUMIF(Cad_cl!$I$6:$I$1005,$C57,Cad_cl!AX$6:AX$1005)),"",SUMIF(Cad_cl!$I$6:$I$1005,$C57,Cad_cl!AX$6:AX$1005))</f>
        <v>0</v>
      </c>
      <c r="AD57" s="87">
        <f>IF(ISERR(SUMIF(Cad_cl!$I$6:$I$1005,$C57,Cad_cl!AY$6:AY$1005)),"",SUMIF(Cad_cl!$I$6:$I$1005,$C57,Cad_cl!AY$6:AY$1005))</f>
        <v>0</v>
      </c>
      <c r="AE57" s="87">
        <f>IF(ISERR(SUMIF(Cad_cl!$I$6:$I$1005,$C57,Cad_cl!AZ$6:AZ$1005)),"",SUMIF(Cad_cl!$I$6:$I$1005,$C57,Cad_cl!AZ$6:AZ$1005))</f>
        <v>0</v>
      </c>
      <c r="AF57" s="87">
        <f>IF(ISERR(SUMIF(Cad_cl!$I$6:$I$1005,$C57,Cad_cl!BA$6:BA$1005)),"",SUMIF(Cad_cl!$I$6:$I$1005,$C57,Cad_cl!BA$6:BA$1005))</f>
        <v>0</v>
      </c>
      <c r="AG57" s="87">
        <f>IF(ISERR(SUMIF(Cad_cl!$I$6:$I$1005,$C57,Cad_cl!BB$6:BB$1005)),"",SUMIF(Cad_cl!$I$6:$I$1005,$C57,Cad_cl!BB$6:BB$1005))</f>
        <v>0</v>
      </c>
      <c r="AI57" s="87">
        <f>IF(ISERR(SUMIF(Cad_cl!$I$6:$I$1005,$C57,Cad_cl!BD$6:BD$1005)),"",SUMIF(Cad_cl!$I$6:$I$1005,$C57,Cad_cl!BD$6:BD$1005))</f>
        <v>0</v>
      </c>
      <c r="AJ57" s="87">
        <f>IF(ISERR(SUMIF(Cad_cl!$I$6:$I$1005,$C57,Cad_cl!BE$6:BE$1005)),"",SUMIF(Cad_cl!$I$6:$I$1005,$C57,Cad_cl!BE$6:BE$1005))</f>
        <v>0</v>
      </c>
      <c r="AK57" s="87">
        <f>IF(ISERR(SUMIF(Cad_cl!$I$6:$I$1005,$C57,Cad_cl!BF$6:BF$1005)),"",SUMIF(Cad_cl!$I$6:$I$1005,$C57,Cad_cl!BF$6:BF$1005))</f>
        <v>0</v>
      </c>
      <c r="AL57" s="87">
        <f>IF(ISERR(SUMIF(Cad_cl!$I$6:$I$1005,$C57,Cad_cl!BG$6:BG$1005)),"",SUMIF(Cad_cl!$I$6:$I$1005,$C57,Cad_cl!BG$6:BG$1005))</f>
        <v>0</v>
      </c>
      <c r="AM57" s="87">
        <f>IF(ISERR(SUMIF(Cad_cl!$I$6:$I$1005,$C57,Cad_cl!BH$6:BH$1005)),"",SUMIF(Cad_cl!$I$6:$I$1005,$C57,Cad_cl!BH$6:BH$1005))</f>
        <v>0</v>
      </c>
      <c r="AN57" s="87">
        <f>IF(ISERR(SUMIF(Cad_cl!$I$6:$I$1005,$C57,Cad_cl!BI$6:BI$1005)),"",SUMIF(Cad_cl!$I$6:$I$1005,$C57,Cad_cl!BI$6:BI$1005))</f>
        <v>0</v>
      </c>
      <c r="AO57" s="87">
        <f>IF(ISERR(SUMIF(Cad_cl!$I$6:$I$1005,$C57,Cad_cl!BJ$6:BJ$1005)),"",SUMIF(Cad_cl!$I$6:$I$1005,$C57,Cad_cl!BJ$6:BJ$1005))</f>
        <v>0</v>
      </c>
      <c r="AP57" s="87">
        <f>IF(ISERR(SUMIF(Cad_cl!$I$6:$I$1005,$C57,Cad_cl!BK$6:BK$1005)),"",SUMIF(Cad_cl!$I$6:$I$1005,$C57,Cad_cl!BK$6:BK$1005))</f>
        <v>0</v>
      </c>
      <c r="AQ57" s="87">
        <f>IF(ISERR(SUMIF(Cad_cl!$I$6:$I$1005,$C57,Cad_cl!BL$6:BL$1005)),"",SUMIF(Cad_cl!$I$6:$I$1005,$C57,Cad_cl!BL$6:BL$1005))</f>
        <v>0</v>
      </c>
      <c r="AR57" s="87">
        <f>IF(ISERR(SUMIF(Cad_cl!$I$6:$I$1005,$C57,Cad_cl!BM$6:BM$1005)),"",SUMIF(Cad_cl!$I$6:$I$1005,$C57,Cad_cl!BM$6:BM$1005))</f>
        <v>0</v>
      </c>
      <c r="AS57" s="87">
        <f>IF(ISERR(SUMIF(Cad_cl!$I$6:$I$1005,$C57,Cad_cl!BN$6:BN$1005)),"",SUMIF(Cad_cl!$I$6:$I$1005,$C57,Cad_cl!BN$6:BN$1005))</f>
        <v>0</v>
      </c>
      <c r="AT57" s="87">
        <f>IF(ISERR(SUMIF(Cad_cl!$I$6:$I$1005,$C57,Cad_cl!BO$6:BO$1005)),"",SUMIF(Cad_cl!$I$6:$I$1005,$C57,Cad_cl!BO$6:BO$1005))</f>
        <v>0</v>
      </c>
      <c r="AU57" s="87">
        <f>IF(ISERR(SUMIF(Cad_cl!$I$6:$I$1005,$C57,Cad_cl!BP$6:BP$1005)),"",SUMIF(Cad_cl!$I$6:$I$1005,$C57,Cad_cl!BP$6:BP$1005))</f>
        <v>0</v>
      </c>
    </row>
    <row r="58" spans="3:47" ht="30" customHeight="1">
      <c r="C58" s="97"/>
      <c r="G58" s="87">
        <f t="shared" si="1"/>
        <v>0</v>
      </c>
      <c r="H58" s="87">
        <f t="shared" si="2"/>
        <v>0</v>
      </c>
      <c r="I58" s="87">
        <f t="shared" si="3"/>
        <v>0</v>
      </c>
      <c r="J58" s="87">
        <f t="shared" si="4"/>
        <v>0</v>
      </c>
      <c r="K58" s="87">
        <f t="shared" si="5"/>
        <v>0</v>
      </c>
      <c r="L58" s="87">
        <f t="shared" si="6"/>
        <v>0</v>
      </c>
      <c r="M58" s="87">
        <f t="shared" si="7"/>
        <v>0</v>
      </c>
      <c r="N58" s="87">
        <f t="shared" si="8"/>
        <v>0</v>
      </c>
      <c r="O58" s="87">
        <f t="shared" si="9"/>
        <v>0</v>
      </c>
      <c r="P58" s="87">
        <f t="shared" si="10"/>
        <v>0</v>
      </c>
      <c r="Q58" s="87">
        <f t="shared" si="11"/>
        <v>0</v>
      </c>
      <c r="R58" s="87">
        <f t="shared" si="12"/>
        <v>0</v>
      </c>
      <c r="S58" s="87">
        <f t="shared" si="13"/>
        <v>0</v>
      </c>
      <c r="U58" s="87">
        <f>IF(ISERR(SUMIF(Cad_cl!$I$6:$I$1005,$C58,Cad_cl!AP$6:AP$1005)),"",SUMIF(Cad_cl!$I$6:$I$1005,$C58,Cad_cl!AP$6:AP$1005))</f>
        <v>0</v>
      </c>
      <c r="V58" s="87">
        <f>IF(ISERR(SUMIF(Cad_cl!$I$6:$I$1005,$C58,Cad_cl!AQ$6:AQ$1005)),"",SUMIF(Cad_cl!$I$6:$I$1005,$C58,Cad_cl!AQ$6:AQ$1005))</f>
        <v>0</v>
      </c>
      <c r="W58" s="87">
        <f>IF(ISERR(SUMIF(Cad_cl!$I$6:$I$1005,$C58,Cad_cl!AR$6:AR$1005)),"",SUMIF(Cad_cl!$I$6:$I$1005,$C58,Cad_cl!AR$6:AR$1005))</f>
        <v>0</v>
      </c>
      <c r="X58" s="87">
        <f>IF(ISERR(SUMIF(Cad_cl!$I$6:$I$1005,$C58,Cad_cl!AS$6:AS$1005)),"",SUMIF(Cad_cl!$I$6:$I$1005,$C58,Cad_cl!AS$6:AS$1005))</f>
        <v>0</v>
      </c>
      <c r="Y58" s="87">
        <f>IF(ISERR(SUMIF(Cad_cl!$I$6:$I$1005,$C58,Cad_cl!AT$6:AT$1005)),"",SUMIF(Cad_cl!$I$6:$I$1005,$C58,Cad_cl!AT$6:AT$1005))</f>
        <v>0</v>
      </c>
      <c r="Z58" s="87">
        <f>IF(ISERR(SUMIF(Cad_cl!$I$6:$I$1005,$C58,Cad_cl!AU$6:AU$1005)),"",SUMIF(Cad_cl!$I$6:$I$1005,$C58,Cad_cl!AU$6:AU$1005))</f>
        <v>0</v>
      </c>
      <c r="AA58" s="87">
        <f>IF(ISERR(SUMIF(Cad_cl!$I$6:$I$1005,$C58,Cad_cl!AV$6:AV$1005)),"",SUMIF(Cad_cl!$I$6:$I$1005,$C58,Cad_cl!AV$6:AV$1005))</f>
        <v>0</v>
      </c>
      <c r="AB58" s="87">
        <f>IF(ISERR(SUMIF(Cad_cl!$I$6:$I$1005,$C58,Cad_cl!AW$6:AW$1005)),"",SUMIF(Cad_cl!$I$6:$I$1005,$C58,Cad_cl!AW$6:AW$1005))</f>
        <v>0</v>
      </c>
      <c r="AC58" s="87">
        <f>IF(ISERR(SUMIF(Cad_cl!$I$6:$I$1005,$C58,Cad_cl!AX$6:AX$1005)),"",SUMIF(Cad_cl!$I$6:$I$1005,$C58,Cad_cl!AX$6:AX$1005))</f>
        <v>0</v>
      </c>
      <c r="AD58" s="87">
        <f>IF(ISERR(SUMIF(Cad_cl!$I$6:$I$1005,$C58,Cad_cl!AY$6:AY$1005)),"",SUMIF(Cad_cl!$I$6:$I$1005,$C58,Cad_cl!AY$6:AY$1005))</f>
        <v>0</v>
      </c>
      <c r="AE58" s="87">
        <f>IF(ISERR(SUMIF(Cad_cl!$I$6:$I$1005,$C58,Cad_cl!AZ$6:AZ$1005)),"",SUMIF(Cad_cl!$I$6:$I$1005,$C58,Cad_cl!AZ$6:AZ$1005))</f>
        <v>0</v>
      </c>
      <c r="AF58" s="87">
        <f>IF(ISERR(SUMIF(Cad_cl!$I$6:$I$1005,$C58,Cad_cl!BA$6:BA$1005)),"",SUMIF(Cad_cl!$I$6:$I$1005,$C58,Cad_cl!BA$6:BA$1005))</f>
        <v>0</v>
      </c>
      <c r="AG58" s="87">
        <f>IF(ISERR(SUMIF(Cad_cl!$I$6:$I$1005,$C58,Cad_cl!BB$6:BB$1005)),"",SUMIF(Cad_cl!$I$6:$I$1005,$C58,Cad_cl!BB$6:BB$1005))</f>
        <v>0</v>
      </c>
      <c r="AI58" s="87">
        <f>IF(ISERR(SUMIF(Cad_cl!$I$6:$I$1005,$C58,Cad_cl!BD$6:BD$1005)),"",SUMIF(Cad_cl!$I$6:$I$1005,$C58,Cad_cl!BD$6:BD$1005))</f>
        <v>0</v>
      </c>
      <c r="AJ58" s="87">
        <f>IF(ISERR(SUMIF(Cad_cl!$I$6:$I$1005,$C58,Cad_cl!BE$6:BE$1005)),"",SUMIF(Cad_cl!$I$6:$I$1005,$C58,Cad_cl!BE$6:BE$1005))</f>
        <v>0</v>
      </c>
      <c r="AK58" s="87">
        <f>IF(ISERR(SUMIF(Cad_cl!$I$6:$I$1005,$C58,Cad_cl!BF$6:BF$1005)),"",SUMIF(Cad_cl!$I$6:$I$1005,$C58,Cad_cl!BF$6:BF$1005))</f>
        <v>0</v>
      </c>
      <c r="AL58" s="87">
        <f>IF(ISERR(SUMIF(Cad_cl!$I$6:$I$1005,$C58,Cad_cl!BG$6:BG$1005)),"",SUMIF(Cad_cl!$I$6:$I$1005,$C58,Cad_cl!BG$6:BG$1005))</f>
        <v>0</v>
      </c>
      <c r="AM58" s="87">
        <f>IF(ISERR(SUMIF(Cad_cl!$I$6:$I$1005,$C58,Cad_cl!BH$6:BH$1005)),"",SUMIF(Cad_cl!$I$6:$I$1005,$C58,Cad_cl!BH$6:BH$1005))</f>
        <v>0</v>
      </c>
      <c r="AN58" s="87">
        <f>IF(ISERR(SUMIF(Cad_cl!$I$6:$I$1005,$C58,Cad_cl!BI$6:BI$1005)),"",SUMIF(Cad_cl!$I$6:$I$1005,$C58,Cad_cl!BI$6:BI$1005))</f>
        <v>0</v>
      </c>
      <c r="AO58" s="87">
        <f>IF(ISERR(SUMIF(Cad_cl!$I$6:$I$1005,$C58,Cad_cl!BJ$6:BJ$1005)),"",SUMIF(Cad_cl!$I$6:$I$1005,$C58,Cad_cl!BJ$6:BJ$1005))</f>
        <v>0</v>
      </c>
      <c r="AP58" s="87">
        <f>IF(ISERR(SUMIF(Cad_cl!$I$6:$I$1005,$C58,Cad_cl!BK$6:BK$1005)),"",SUMIF(Cad_cl!$I$6:$I$1005,$C58,Cad_cl!BK$6:BK$1005))</f>
        <v>0</v>
      </c>
      <c r="AQ58" s="87">
        <f>IF(ISERR(SUMIF(Cad_cl!$I$6:$I$1005,$C58,Cad_cl!BL$6:BL$1005)),"",SUMIF(Cad_cl!$I$6:$I$1005,$C58,Cad_cl!BL$6:BL$1005))</f>
        <v>0</v>
      </c>
      <c r="AR58" s="87">
        <f>IF(ISERR(SUMIF(Cad_cl!$I$6:$I$1005,$C58,Cad_cl!BM$6:BM$1005)),"",SUMIF(Cad_cl!$I$6:$I$1005,$C58,Cad_cl!BM$6:BM$1005))</f>
        <v>0</v>
      </c>
      <c r="AS58" s="87">
        <f>IF(ISERR(SUMIF(Cad_cl!$I$6:$I$1005,$C58,Cad_cl!BN$6:BN$1005)),"",SUMIF(Cad_cl!$I$6:$I$1005,$C58,Cad_cl!BN$6:BN$1005))</f>
        <v>0</v>
      </c>
      <c r="AT58" s="87">
        <f>IF(ISERR(SUMIF(Cad_cl!$I$6:$I$1005,$C58,Cad_cl!BO$6:BO$1005)),"",SUMIF(Cad_cl!$I$6:$I$1005,$C58,Cad_cl!BO$6:BO$1005))</f>
        <v>0</v>
      </c>
      <c r="AU58" s="87">
        <f>IF(ISERR(SUMIF(Cad_cl!$I$6:$I$1005,$C58,Cad_cl!BP$6:BP$1005)),"",SUMIF(Cad_cl!$I$6:$I$1005,$C58,Cad_cl!BP$6:BP$1005))</f>
        <v>0</v>
      </c>
    </row>
    <row r="59" spans="3:47" ht="30" customHeight="1">
      <c r="C59" s="97"/>
      <c r="G59" s="87">
        <f t="shared" si="1"/>
        <v>0</v>
      </c>
      <c r="H59" s="87">
        <f t="shared" si="2"/>
        <v>0</v>
      </c>
      <c r="I59" s="87">
        <f t="shared" si="3"/>
        <v>0</v>
      </c>
      <c r="J59" s="87">
        <f t="shared" si="4"/>
        <v>0</v>
      </c>
      <c r="K59" s="87">
        <f t="shared" si="5"/>
        <v>0</v>
      </c>
      <c r="L59" s="87">
        <f t="shared" si="6"/>
        <v>0</v>
      </c>
      <c r="M59" s="87">
        <f t="shared" si="7"/>
        <v>0</v>
      </c>
      <c r="N59" s="87">
        <f t="shared" si="8"/>
        <v>0</v>
      </c>
      <c r="O59" s="87">
        <f t="shared" si="9"/>
        <v>0</v>
      </c>
      <c r="P59" s="87">
        <f t="shared" si="10"/>
        <v>0</v>
      </c>
      <c r="Q59" s="87">
        <f t="shared" si="11"/>
        <v>0</v>
      </c>
      <c r="R59" s="87">
        <f t="shared" si="12"/>
        <v>0</v>
      </c>
      <c r="S59" s="87">
        <f t="shared" si="13"/>
        <v>0</v>
      </c>
      <c r="U59" s="87">
        <f>IF(ISERR(SUMIF(Cad_cl!$I$6:$I$1005,$C59,Cad_cl!AP$6:AP$1005)),"",SUMIF(Cad_cl!$I$6:$I$1005,$C59,Cad_cl!AP$6:AP$1005))</f>
        <v>0</v>
      </c>
      <c r="V59" s="87">
        <f>IF(ISERR(SUMIF(Cad_cl!$I$6:$I$1005,$C59,Cad_cl!AQ$6:AQ$1005)),"",SUMIF(Cad_cl!$I$6:$I$1005,$C59,Cad_cl!AQ$6:AQ$1005))</f>
        <v>0</v>
      </c>
      <c r="W59" s="87">
        <f>IF(ISERR(SUMIF(Cad_cl!$I$6:$I$1005,$C59,Cad_cl!AR$6:AR$1005)),"",SUMIF(Cad_cl!$I$6:$I$1005,$C59,Cad_cl!AR$6:AR$1005))</f>
        <v>0</v>
      </c>
      <c r="X59" s="87">
        <f>IF(ISERR(SUMIF(Cad_cl!$I$6:$I$1005,$C59,Cad_cl!AS$6:AS$1005)),"",SUMIF(Cad_cl!$I$6:$I$1005,$C59,Cad_cl!AS$6:AS$1005))</f>
        <v>0</v>
      </c>
      <c r="Y59" s="87">
        <f>IF(ISERR(SUMIF(Cad_cl!$I$6:$I$1005,$C59,Cad_cl!AT$6:AT$1005)),"",SUMIF(Cad_cl!$I$6:$I$1005,$C59,Cad_cl!AT$6:AT$1005))</f>
        <v>0</v>
      </c>
      <c r="Z59" s="87">
        <f>IF(ISERR(SUMIF(Cad_cl!$I$6:$I$1005,$C59,Cad_cl!AU$6:AU$1005)),"",SUMIF(Cad_cl!$I$6:$I$1005,$C59,Cad_cl!AU$6:AU$1005))</f>
        <v>0</v>
      </c>
      <c r="AA59" s="87">
        <f>IF(ISERR(SUMIF(Cad_cl!$I$6:$I$1005,$C59,Cad_cl!AV$6:AV$1005)),"",SUMIF(Cad_cl!$I$6:$I$1005,$C59,Cad_cl!AV$6:AV$1005))</f>
        <v>0</v>
      </c>
      <c r="AB59" s="87">
        <f>IF(ISERR(SUMIF(Cad_cl!$I$6:$I$1005,$C59,Cad_cl!AW$6:AW$1005)),"",SUMIF(Cad_cl!$I$6:$I$1005,$C59,Cad_cl!AW$6:AW$1005))</f>
        <v>0</v>
      </c>
      <c r="AC59" s="87">
        <f>IF(ISERR(SUMIF(Cad_cl!$I$6:$I$1005,$C59,Cad_cl!AX$6:AX$1005)),"",SUMIF(Cad_cl!$I$6:$I$1005,$C59,Cad_cl!AX$6:AX$1005))</f>
        <v>0</v>
      </c>
      <c r="AD59" s="87">
        <f>IF(ISERR(SUMIF(Cad_cl!$I$6:$I$1005,$C59,Cad_cl!AY$6:AY$1005)),"",SUMIF(Cad_cl!$I$6:$I$1005,$C59,Cad_cl!AY$6:AY$1005))</f>
        <v>0</v>
      </c>
      <c r="AE59" s="87">
        <f>IF(ISERR(SUMIF(Cad_cl!$I$6:$I$1005,$C59,Cad_cl!AZ$6:AZ$1005)),"",SUMIF(Cad_cl!$I$6:$I$1005,$C59,Cad_cl!AZ$6:AZ$1005))</f>
        <v>0</v>
      </c>
      <c r="AF59" s="87">
        <f>IF(ISERR(SUMIF(Cad_cl!$I$6:$I$1005,$C59,Cad_cl!BA$6:BA$1005)),"",SUMIF(Cad_cl!$I$6:$I$1005,$C59,Cad_cl!BA$6:BA$1005))</f>
        <v>0</v>
      </c>
      <c r="AG59" s="87">
        <f>IF(ISERR(SUMIF(Cad_cl!$I$6:$I$1005,$C59,Cad_cl!BB$6:BB$1005)),"",SUMIF(Cad_cl!$I$6:$I$1005,$C59,Cad_cl!BB$6:BB$1005))</f>
        <v>0</v>
      </c>
      <c r="AI59" s="87">
        <f>IF(ISERR(SUMIF(Cad_cl!$I$6:$I$1005,$C59,Cad_cl!BD$6:BD$1005)),"",SUMIF(Cad_cl!$I$6:$I$1005,$C59,Cad_cl!BD$6:BD$1005))</f>
        <v>0</v>
      </c>
      <c r="AJ59" s="87">
        <f>IF(ISERR(SUMIF(Cad_cl!$I$6:$I$1005,$C59,Cad_cl!BE$6:BE$1005)),"",SUMIF(Cad_cl!$I$6:$I$1005,$C59,Cad_cl!BE$6:BE$1005))</f>
        <v>0</v>
      </c>
      <c r="AK59" s="87">
        <f>IF(ISERR(SUMIF(Cad_cl!$I$6:$I$1005,$C59,Cad_cl!BF$6:BF$1005)),"",SUMIF(Cad_cl!$I$6:$I$1005,$C59,Cad_cl!BF$6:BF$1005))</f>
        <v>0</v>
      </c>
      <c r="AL59" s="87">
        <f>IF(ISERR(SUMIF(Cad_cl!$I$6:$I$1005,$C59,Cad_cl!BG$6:BG$1005)),"",SUMIF(Cad_cl!$I$6:$I$1005,$C59,Cad_cl!BG$6:BG$1005))</f>
        <v>0</v>
      </c>
      <c r="AM59" s="87">
        <f>IF(ISERR(SUMIF(Cad_cl!$I$6:$I$1005,$C59,Cad_cl!BH$6:BH$1005)),"",SUMIF(Cad_cl!$I$6:$I$1005,$C59,Cad_cl!BH$6:BH$1005))</f>
        <v>0</v>
      </c>
      <c r="AN59" s="87">
        <f>IF(ISERR(SUMIF(Cad_cl!$I$6:$I$1005,$C59,Cad_cl!BI$6:BI$1005)),"",SUMIF(Cad_cl!$I$6:$I$1005,$C59,Cad_cl!BI$6:BI$1005))</f>
        <v>0</v>
      </c>
      <c r="AO59" s="87">
        <f>IF(ISERR(SUMIF(Cad_cl!$I$6:$I$1005,$C59,Cad_cl!BJ$6:BJ$1005)),"",SUMIF(Cad_cl!$I$6:$I$1005,$C59,Cad_cl!BJ$6:BJ$1005))</f>
        <v>0</v>
      </c>
      <c r="AP59" s="87">
        <f>IF(ISERR(SUMIF(Cad_cl!$I$6:$I$1005,$C59,Cad_cl!BK$6:BK$1005)),"",SUMIF(Cad_cl!$I$6:$I$1005,$C59,Cad_cl!BK$6:BK$1005))</f>
        <v>0</v>
      </c>
      <c r="AQ59" s="87">
        <f>IF(ISERR(SUMIF(Cad_cl!$I$6:$I$1005,$C59,Cad_cl!BL$6:BL$1005)),"",SUMIF(Cad_cl!$I$6:$I$1005,$C59,Cad_cl!BL$6:BL$1005))</f>
        <v>0</v>
      </c>
      <c r="AR59" s="87">
        <f>IF(ISERR(SUMIF(Cad_cl!$I$6:$I$1005,$C59,Cad_cl!BM$6:BM$1005)),"",SUMIF(Cad_cl!$I$6:$I$1005,$C59,Cad_cl!BM$6:BM$1005))</f>
        <v>0</v>
      </c>
      <c r="AS59" s="87">
        <f>IF(ISERR(SUMIF(Cad_cl!$I$6:$I$1005,$C59,Cad_cl!BN$6:BN$1005)),"",SUMIF(Cad_cl!$I$6:$I$1005,$C59,Cad_cl!BN$6:BN$1005))</f>
        <v>0</v>
      </c>
      <c r="AT59" s="87">
        <f>IF(ISERR(SUMIF(Cad_cl!$I$6:$I$1005,$C59,Cad_cl!BO$6:BO$1005)),"",SUMIF(Cad_cl!$I$6:$I$1005,$C59,Cad_cl!BO$6:BO$1005))</f>
        <v>0</v>
      </c>
      <c r="AU59" s="87">
        <f>IF(ISERR(SUMIF(Cad_cl!$I$6:$I$1005,$C59,Cad_cl!BP$6:BP$1005)),"",SUMIF(Cad_cl!$I$6:$I$1005,$C59,Cad_cl!BP$6:BP$1005))</f>
        <v>0</v>
      </c>
    </row>
    <row r="60" spans="3:47" ht="30" customHeight="1">
      <c r="C60" s="97"/>
      <c r="G60" s="87">
        <f t="shared" si="1"/>
        <v>0</v>
      </c>
      <c r="H60" s="87">
        <f t="shared" si="2"/>
        <v>0</v>
      </c>
      <c r="I60" s="87">
        <f t="shared" si="3"/>
        <v>0</v>
      </c>
      <c r="J60" s="87">
        <f t="shared" si="4"/>
        <v>0</v>
      </c>
      <c r="K60" s="87">
        <f t="shared" si="5"/>
        <v>0</v>
      </c>
      <c r="L60" s="87">
        <f t="shared" si="6"/>
        <v>0</v>
      </c>
      <c r="M60" s="87">
        <f t="shared" si="7"/>
        <v>0</v>
      </c>
      <c r="N60" s="87">
        <f t="shared" si="8"/>
        <v>0</v>
      </c>
      <c r="O60" s="87">
        <f t="shared" si="9"/>
        <v>0</v>
      </c>
      <c r="P60" s="87">
        <f t="shared" si="10"/>
        <v>0</v>
      </c>
      <c r="Q60" s="87">
        <f t="shared" si="11"/>
        <v>0</v>
      </c>
      <c r="R60" s="87">
        <f t="shared" si="12"/>
        <v>0</v>
      </c>
      <c r="S60" s="87">
        <f t="shared" si="13"/>
        <v>0</v>
      </c>
      <c r="U60" s="87">
        <f>IF(ISERR(SUMIF(Cad_cl!$I$6:$I$1005,$C60,Cad_cl!AP$6:AP$1005)),"",SUMIF(Cad_cl!$I$6:$I$1005,$C60,Cad_cl!AP$6:AP$1005))</f>
        <v>0</v>
      </c>
      <c r="V60" s="87">
        <f>IF(ISERR(SUMIF(Cad_cl!$I$6:$I$1005,$C60,Cad_cl!AQ$6:AQ$1005)),"",SUMIF(Cad_cl!$I$6:$I$1005,$C60,Cad_cl!AQ$6:AQ$1005))</f>
        <v>0</v>
      </c>
      <c r="W60" s="87">
        <f>IF(ISERR(SUMIF(Cad_cl!$I$6:$I$1005,$C60,Cad_cl!AR$6:AR$1005)),"",SUMIF(Cad_cl!$I$6:$I$1005,$C60,Cad_cl!AR$6:AR$1005))</f>
        <v>0</v>
      </c>
      <c r="X60" s="87">
        <f>IF(ISERR(SUMIF(Cad_cl!$I$6:$I$1005,$C60,Cad_cl!AS$6:AS$1005)),"",SUMIF(Cad_cl!$I$6:$I$1005,$C60,Cad_cl!AS$6:AS$1005))</f>
        <v>0</v>
      </c>
      <c r="Y60" s="87">
        <f>IF(ISERR(SUMIF(Cad_cl!$I$6:$I$1005,$C60,Cad_cl!AT$6:AT$1005)),"",SUMIF(Cad_cl!$I$6:$I$1005,$C60,Cad_cl!AT$6:AT$1005))</f>
        <v>0</v>
      </c>
      <c r="Z60" s="87">
        <f>IF(ISERR(SUMIF(Cad_cl!$I$6:$I$1005,$C60,Cad_cl!AU$6:AU$1005)),"",SUMIF(Cad_cl!$I$6:$I$1005,$C60,Cad_cl!AU$6:AU$1005))</f>
        <v>0</v>
      </c>
      <c r="AA60" s="87">
        <f>IF(ISERR(SUMIF(Cad_cl!$I$6:$I$1005,$C60,Cad_cl!AV$6:AV$1005)),"",SUMIF(Cad_cl!$I$6:$I$1005,$C60,Cad_cl!AV$6:AV$1005))</f>
        <v>0</v>
      </c>
      <c r="AB60" s="87">
        <f>IF(ISERR(SUMIF(Cad_cl!$I$6:$I$1005,$C60,Cad_cl!AW$6:AW$1005)),"",SUMIF(Cad_cl!$I$6:$I$1005,$C60,Cad_cl!AW$6:AW$1005))</f>
        <v>0</v>
      </c>
      <c r="AC60" s="87">
        <f>IF(ISERR(SUMIF(Cad_cl!$I$6:$I$1005,$C60,Cad_cl!AX$6:AX$1005)),"",SUMIF(Cad_cl!$I$6:$I$1005,$C60,Cad_cl!AX$6:AX$1005))</f>
        <v>0</v>
      </c>
      <c r="AD60" s="87">
        <f>IF(ISERR(SUMIF(Cad_cl!$I$6:$I$1005,$C60,Cad_cl!AY$6:AY$1005)),"",SUMIF(Cad_cl!$I$6:$I$1005,$C60,Cad_cl!AY$6:AY$1005))</f>
        <v>0</v>
      </c>
      <c r="AE60" s="87">
        <f>IF(ISERR(SUMIF(Cad_cl!$I$6:$I$1005,$C60,Cad_cl!AZ$6:AZ$1005)),"",SUMIF(Cad_cl!$I$6:$I$1005,$C60,Cad_cl!AZ$6:AZ$1005))</f>
        <v>0</v>
      </c>
      <c r="AF60" s="87">
        <f>IF(ISERR(SUMIF(Cad_cl!$I$6:$I$1005,$C60,Cad_cl!BA$6:BA$1005)),"",SUMIF(Cad_cl!$I$6:$I$1005,$C60,Cad_cl!BA$6:BA$1005))</f>
        <v>0</v>
      </c>
      <c r="AG60" s="87">
        <f>IF(ISERR(SUMIF(Cad_cl!$I$6:$I$1005,$C60,Cad_cl!BB$6:BB$1005)),"",SUMIF(Cad_cl!$I$6:$I$1005,$C60,Cad_cl!BB$6:BB$1005))</f>
        <v>0</v>
      </c>
      <c r="AI60" s="87">
        <f>IF(ISERR(SUMIF(Cad_cl!$I$6:$I$1005,$C60,Cad_cl!BD$6:BD$1005)),"",SUMIF(Cad_cl!$I$6:$I$1005,$C60,Cad_cl!BD$6:BD$1005))</f>
        <v>0</v>
      </c>
      <c r="AJ60" s="87">
        <f>IF(ISERR(SUMIF(Cad_cl!$I$6:$I$1005,$C60,Cad_cl!BE$6:BE$1005)),"",SUMIF(Cad_cl!$I$6:$I$1005,$C60,Cad_cl!BE$6:BE$1005))</f>
        <v>0</v>
      </c>
      <c r="AK60" s="87">
        <f>IF(ISERR(SUMIF(Cad_cl!$I$6:$I$1005,$C60,Cad_cl!BF$6:BF$1005)),"",SUMIF(Cad_cl!$I$6:$I$1005,$C60,Cad_cl!BF$6:BF$1005))</f>
        <v>0</v>
      </c>
      <c r="AL60" s="87">
        <f>IF(ISERR(SUMIF(Cad_cl!$I$6:$I$1005,$C60,Cad_cl!BG$6:BG$1005)),"",SUMIF(Cad_cl!$I$6:$I$1005,$C60,Cad_cl!BG$6:BG$1005))</f>
        <v>0</v>
      </c>
      <c r="AM60" s="87">
        <f>IF(ISERR(SUMIF(Cad_cl!$I$6:$I$1005,$C60,Cad_cl!BH$6:BH$1005)),"",SUMIF(Cad_cl!$I$6:$I$1005,$C60,Cad_cl!BH$6:BH$1005))</f>
        <v>0</v>
      </c>
      <c r="AN60" s="87">
        <f>IF(ISERR(SUMIF(Cad_cl!$I$6:$I$1005,$C60,Cad_cl!BI$6:BI$1005)),"",SUMIF(Cad_cl!$I$6:$I$1005,$C60,Cad_cl!BI$6:BI$1005))</f>
        <v>0</v>
      </c>
      <c r="AO60" s="87">
        <f>IF(ISERR(SUMIF(Cad_cl!$I$6:$I$1005,$C60,Cad_cl!BJ$6:BJ$1005)),"",SUMIF(Cad_cl!$I$6:$I$1005,$C60,Cad_cl!BJ$6:BJ$1005))</f>
        <v>0</v>
      </c>
      <c r="AP60" s="87">
        <f>IF(ISERR(SUMIF(Cad_cl!$I$6:$I$1005,$C60,Cad_cl!BK$6:BK$1005)),"",SUMIF(Cad_cl!$I$6:$I$1005,$C60,Cad_cl!BK$6:BK$1005))</f>
        <v>0</v>
      </c>
      <c r="AQ60" s="87">
        <f>IF(ISERR(SUMIF(Cad_cl!$I$6:$I$1005,$C60,Cad_cl!BL$6:BL$1005)),"",SUMIF(Cad_cl!$I$6:$I$1005,$C60,Cad_cl!BL$6:BL$1005))</f>
        <v>0</v>
      </c>
      <c r="AR60" s="87">
        <f>IF(ISERR(SUMIF(Cad_cl!$I$6:$I$1005,$C60,Cad_cl!BM$6:BM$1005)),"",SUMIF(Cad_cl!$I$6:$I$1005,$C60,Cad_cl!BM$6:BM$1005))</f>
        <v>0</v>
      </c>
      <c r="AS60" s="87">
        <f>IF(ISERR(SUMIF(Cad_cl!$I$6:$I$1005,$C60,Cad_cl!BN$6:BN$1005)),"",SUMIF(Cad_cl!$I$6:$I$1005,$C60,Cad_cl!BN$6:BN$1005))</f>
        <v>0</v>
      </c>
      <c r="AT60" s="87">
        <f>IF(ISERR(SUMIF(Cad_cl!$I$6:$I$1005,$C60,Cad_cl!BO$6:BO$1005)),"",SUMIF(Cad_cl!$I$6:$I$1005,$C60,Cad_cl!BO$6:BO$1005))</f>
        <v>0</v>
      </c>
      <c r="AU60" s="87">
        <f>IF(ISERR(SUMIF(Cad_cl!$I$6:$I$1005,$C60,Cad_cl!BP$6:BP$1005)),"",SUMIF(Cad_cl!$I$6:$I$1005,$C60,Cad_cl!BP$6:BP$1005))</f>
        <v>0</v>
      </c>
    </row>
    <row r="61" spans="3:47" ht="30" customHeight="1">
      <c r="C61" s="97"/>
      <c r="G61" s="87">
        <f t="shared" si="1"/>
        <v>0</v>
      </c>
      <c r="H61" s="87">
        <f t="shared" si="2"/>
        <v>0</v>
      </c>
      <c r="I61" s="87">
        <f t="shared" si="3"/>
        <v>0</v>
      </c>
      <c r="J61" s="87">
        <f t="shared" si="4"/>
        <v>0</v>
      </c>
      <c r="K61" s="87">
        <f t="shared" si="5"/>
        <v>0</v>
      </c>
      <c r="L61" s="87">
        <f t="shared" si="6"/>
        <v>0</v>
      </c>
      <c r="M61" s="87">
        <f t="shared" si="7"/>
        <v>0</v>
      </c>
      <c r="N61" s="87">
        <f t="shared" si="8"/>
        <v>0</v>
      </c>
      <c r="O61" s="87">
        <f t="shared" si="9"/>
        <v>0</v>
      </c>
      <c r="P61" s="87">
        <f t="shared" si="10"/>
        <v>0</v>
      </c>
      <c r="Q61" s="87">
        <f t="shared" si="11"/>
        <v>0</v>
      </c>
      <c r="R61" s="87">
        <f t="shared" si="12"/>
        <v>0</v>
      </c>
      <c r="S61" s="87">
        <f t="shared" si="13"/>
        <v>0</v>
      </c>
      <c r="U61" s="87">
        <f>IF(ISERR(SUMIF(Cad_cl!$I$6:$I$1005,$C61,Cad_cl!AP$6:AP$1005)),"",SUMIF(Cad_cl!$I$6:$I$1005,$C61,Cad_cl!AP$6:AP$1005))</f>
        <v>0</v>
      </c>
      <c r="V61" s="87">
        <f>IF(ISERR(SUMIF(Cad_cl!$I$6:$I$1005,$C61,Cad_cl!AQ$6:AQ$1005)),"",SUMIF(Cad_cl!$I$6:$I$1005,$C61,Cad_cl!AQ$6:AQ$1005))</f>
        <v>0</v>
      </c>
      <c r="W61" s="87">
        <f>IF(ISERR(SUMIF(Cad_cl!$I$6:$I$1005,$C61,Cad_cl!AR$6:AR$1005)),"",SUMIF(Cad_cl!$I$6:$I$1005,$C61,Cad_cl!AR$6:AR$1005))</f>
        <v>0</v>
      </c>
      <c r="X61" s="87">
        <f>IF(ISERR(SUMIF(Cad_cl!$I$6:$I$1005,$C61,Cad_cl!AS$6:AS$1005)),"",SUMIF(Cad_cl!$I$6:$I$1005,$C61,Cad_cl!AS$6:AS$1005))</f>
        <v>0</v>
      </c>
      <c r="Y61" s="87">
        <f>IF(ISERR(SUMIF(Cad_cl!$I$6:$I$1005,$C61,Cad_cl!AT$6:AT$1005)),"",SUMIF(Cad_cl!$I$6:$I$1005,$C61,Cad_cl!AT$6:AT$1005))</f>
        <v>0</v>
      </c>
      <c r="Z61" s="87">
        <f>IF(ISERR(SUMIF(Cad_cl!$I$6:$I$1005,$C61,Cad_cl!AU$6:AU$1005)),"",SUMIF(Cad_cl!$I$6:$I$1005,$C61,Cad_cl!AU$6:AU$1005))</f>
        <v>0</v>
      </c>
      <c r="AA61" s="87">
        <f>IF(ISERR(SUMIF(Cad_cl!$I$6:$I$1005,$C61,Cad_cl!AV$6:AV$1005)),"",SUMIF(Cad_cl!$I$6:$I$1005,$C61,Cad_cl!AV$6:AV$1005))</f>
        <v>0</v>
      </c>
      <c r="AB61" s="87">
        <f>IF(ISERR(SUMIF(Cad_cl!$I$6:$I$1005,$C61,Cad_cl!AW$6:AW$1005)),"",SUMIF(Cad_cl!$I$6:$I$1005,$C61,Cad_cl!AW$6:AW$1005))</f>
        <v>0</v>
      </c>
      <c r="AC61" s="87">
        <f>IF(ISERR(SUMIF(Cad_cl!$I$6:$I$1005,$C61,Cad_cl!AX$6:AX$1005)),"",SUMIF(Cad_cl!$I$6:$I$1005,$C61,Cad_cl!AX$6:AX$1005))</f>
        <v>0</v>
      </c>
      <c r="AD61" s="87">
        <f>IF(ISERR(SUMIF(Cad_cl!$I$6:$I$1005,$C61,Cad_cl!AY$6:AY$1005)),"",SUMIF(Cad_cl!$I$6:$I$1005,$C61,Cad_cl!AY$6:AY$1005))</f>
        <v>0</v>
      </c>
      <c r="AE61" s="87">
        <f>IF(ISERR(SUMIF(Cad_cl!$I$6:$I$1005,$C61,Cad_cl!AZ$6:AZ$1005)),"",SUMIF(Cad_cl!$I$6:$I$1005,$C61,Cad_cl!AZ$6:AZ$1005))</f>
        <v>0</v>
      </c>
      <c r="AF61" s="87">
        <f>IF(ISERR(SUMIF(Cad_cl!$I$6:$I$1005,$C61,Cad_cl!BA$6:BA$1005)),"",SUMIF(Cad_cl!$I$6:$I$1005,$C61,Cad_cl!BA$6:BA$1005))</f>
        <v>0</v>
      </c>
      <c r="AG61" s="87">
        <f>IF(ISERR(SUMIF(Cad_cl!$I$6:$I$1005,$C61,Cad_cl!BB$6:BB$1005)),"",SUMIF(Cad_cl!$I$6:$I$1005,$C61,Cad_cl!BB$6:BB$1005))</f>
        <v>0</v>
      </c>
      <c r="AI61" s="87">
        <f>IF(ISERR(SUMIF(Cad_cl!$I$6:$I$1005,$C61,Cad_cl!BD$6:BD$1005)),"",SUMIF(Cad_cl!$I$6:$I$1005,$C61,Cad_cl!BD$6:BD$1005))</f>
        <v>0</v>
      </c>
      <c r="AJ61" s="87">
        <f>IF(ISERR(SUMIF(Cad_cl!$I$6:$I$1005,$C61,Cad_cl!BE$6:BE$1005)),"",SUMIF(Cad_cl!$I$6:$I$1005,$C61,Cad_cl!BE$6:BE$1005))</f>
        <v>0</v>
      </c>
      <c r="AK61" s="87">
        <f>IF(ISERR(SUMIF(Cad_cl!$I$6:$I$1005,$C61,Cad_cl!BF$6:BF$1005)),"",SUMIF(Cad_cl!$I$6:$I$1005,$C61,Cad_cl!BF$6:BF$1005))</f>
        <v>0</v>
      </c>
      <c r="AL61" s="87">
        <f>IF(ISERR(SUMIF(Cad_cl!$I$6:$I$1005,$C61,Cad_cl!BG$6:BG$1005)),"",SUMIF(Cad_cl!$I$6:$I$1005,$C61,Cad_cl!BG$6:BG$1005))</f>
        <v>0</v>
      </c>
      <c r="AM61" s="87">
        <f>IF(ISERR(SUMIF(Cad_cl!$I$6:$I$1005,$C61,Cad_cl!BH$6:BH$1005)),"",SUMIF(Cad_cl!$I$6:$I$1005,$C61,Cad_cl!BH$6:BH$1005))</f>
        <v>0</v>
      </c>
      <c r="AN61" s="87">
        <f>IF(ISERR(SUMIF(Cad_cl!$I$6:$I$1005,$C61,Cad_cl!BI$6:BI$1005)),"",SUMIF(Cad_cl!$I$6:$I$1005,$C61,Cad_cl!BI$6:BI$1005))</f>
        <v>0</v>
      </c>
      <c r="AO61" s="87">
        <f>IF(ISERR(SUMIF(Cad_cl!$I$6:$I$1005,$C61,Cad_cl!BJ$6:BJ$1005)),"",SUMIF(Cad_cl!$I$6:$I$1005,$C61,Cad_cl!BJ$6:BJ$1005))</f>
        <v>0</v>
      </c>
      <c r="AP61" s="87">
        <f>IF(ISERR(SUMIF(Cad_cl!$I$6:$I$1005,$C61,Cad_cl!BK$6:BK$1005)),"",SUMIF(Cad_cl!$I$6:$I$1005,$C61,Cad_cl!BK$6:BK$1005))</f>
        <v>0</v>
      </c>
      <c r="AQ61" s="87">
        <f>IF(ISERR(SUMIF(Cad_cl!$I$6:$I$1005,$C61,Cad_cl!BL$6:BL$1005)),"",SUMIF(Cad_cl!$I$6:$I$1005,$C61,Cad_cl!BL$6:BL$1005))</f>
        <v>0</v>
      </c>
      <c r="AR61" s="87">
        <f>IF(ISERR(SUMIF(Cad_cl!$I$6:$I$1005,$C61,Cad_cl!BM$6:BM$1005)),"",SUMIF(Cad_cl!$I$6:$I$1005,$C61,Cad_cl!BM$6:BM$1005))</f>
        <v>0</v>
      </c>
      <c r="AS61" s="87">
        <f>IF(ISERR(SUMIF(Cad_cl!$I$6:$I$1005,$C61,Cad_cl!BN$6:BN$1005)),"",SUMIF(Cad_cl!$I$6:$I$1005,$C61,Cad_cl!BN$6:BN$1005))</f>
        <v>0</v>
      </c>
      <c r="AT61" s="87">
        <f>IF(ISERR(SUMIF(Cad_cl!$I$6:$I$1005,$C61,Cad_cl!BO$6:BO$1005)),"",SUMIF(Cad_cl!$I$6:$I$1005,$C61,Cad_cl!BO$6:BO$1005))</f>
        <v>0</v>
      </c>
      <c r="AU61" s="87">
        <f>IF(ISERR(SUMIF(Cad_cl!$I$6:$I$1005,$C61,Cad_cl!BP$6:BP$1005)),"",SUMIF(Cad_cl!$I$6:$I$1005,$C61,Cad_cl!BP$6:BP$1005))</f>
        <v>0</v>
      </c>
    </row>
    <row r="62" spans="3:47" ht="30" customHeight="1">
      <c r="C62" s="97"/>
      <c r="G62" s="87">
        <f t="shared" si="1"/>
        <v>0</v>
      </c>
      <c r="H62" s="87">
        <f t="shared" si="2"/>
        <v>0</v>
      </c>
      <c r="I62" s="87">
        <f t="shared" si="3"/>
        <v>0</v>
      </c>
      <c r="J62" s="87">
        <f t="shared" si="4"/>
        <v>0</v>
      </c>
      <c r="K62" s="87">
        <f t="shared" si="5"/>
        <v>0</v>
      </c>
      <c r="L62" s="87">
        <f t="shared" si="6"/>
        <v>0</v>
      </c>
      <c r="M62" s="87">
        <f t="shared" si="7"/>
        <v>0</v>
      </c>
      <c r="N62" s="87">
        <f t="shared" si="8"/>
        <v>0</v>
      </c>
      <c r="O62" s="87">
        <f t="shared" si="9"/>
        <v>0</v>
      </c>
      <c r="P62" s="87">
        <f t="shared" si="10"/>
        <v>0</v>
      </c>
      <c r="Q62" s="87">
        <f t="shared" si="11"/>
        <v>0</v>
      </c>
      <c r="R62" s="87">
        <f t="shared" si="12"/>
        <v>0</v>
      </c>
      <c r="S62" s="87">
        <f t="shared" si="13"/>
        <v>0</v>
      </c>
      <c r="U62" s="87">
        <f>IF(ISERR(SUMIF(Cad_cl!$I$6:$I$1005,$C62,Cad_cl!AP$6:AP$1005)),"",SUMIF(Cad_cl!$I$6:$I$1005,$C62,Cad_cl!AP$6:AP$1005))</f>
        <v>0</v>
      </c>
      <c r="V62" s="87">
        <f>IF(ISERR(SUMIF(Cad_cl!$I$6:$I$1005,$C62,Cad_cl!AQ$6:AQ$1005)),"",SUMIF(Cad_cl!$I$6:$I$1005,$C62,Cad_cl!AQ$6:AQ$1005))</f>
        <v>0</v>
      </c>
      <c r="W62" s="87">
        <f>IF(ISERR(SUMIF(Cad_cl!$I$6:$I$1005,$C62,Cad_cl!AR$6:AR$1005)),"",SUMIF(Cad_cl!$I$6:$I$1005,$C62,Cad_cl!AR$6:AR$1005))</f>
        <v>0</v>
      </c>
      <c r="X62" s="87">
        <f>IF(ISERR(SUMIF(Cad_cl!$I$6:$I$1005,$C62,Cad_cl!AS$6:AS$1005)),"",SUMIF(Cad_cl!$I$6:$I$1005,$C62,Cad_cl!AS$6:AS$1005))</f>
        <v>0</v>
      </c>
      <c r="Y62" s="87">
        <f>IF(ISERR(SUMIF(Cad_cl!$I$6:$I$1005,$C62,Cad_cl!AT$6:AT$1005)),"",SUMIF(Cad_cl!$I$6:$I$1005,$C62,Cad_cl!AT$6:AT$1005))</f>
        <v>0</v>
      </c>
      <c r="Z62" s="87">
        <f>IF(ISERR(SUMIF(Cad_cl!$I$6:$I$1005,$C62,Cad_cl!AU$6:AU$1005)),"",SUMIF(Cad_cl!$I$6:$I$1005,$C62,Cad_cl!AU$6:AU$1005))</f>
        <v>0</v>
      </c>
      <c r="AA62" s="87">
        <f>IF(ISERR(SUMIF(Cad_cl!$I$6:$I$1005,$C62,Cad_cl!AV$6:AV$1005)),"",SUMIF(Cad_cl!$I$6:$I$1005,$C62,Cad_cl!AV$6:AV$1005))</f>
        <v>0</v>
      </c>
      <c r="AB62" s="87">
        <f>IF(ISERR(SUMIF(Cad_cl!$I$6:$I$1005,$C62,Cad_cl!AW$6:AW$1005)),"",SUMIF(Cad_cl!$I$6:$I$1005,$C62,Cad_cl!AW$6:AW$1005))</f>
        <v>0</v>
      </c>
      <c r="AC62" s="87">
        <f>IF(ISERR(SUMIF(Cad_cl!$I$6:$I$1005,$C62,Cad_cl!AX$6:AX$1005)),"",SUMIF(Cad_cl!$I$6:$I$1005,$C62,Cad_cl!AX$6:AX$1005))</f>
        <v>0</v>
      </c>
      <c r="AD62" s="87">
        <f>IF(ISERR(SUMIF(Cad_cl!$I$6:$I$1005,$C62,Cad_cl!AY$6:AY$1005)),"",SUMIF(Cad_cl!$I$6:$I$1005,$C62,Cad_cl!AY$6:AY$1005))</f>
        <v>0</v>
      </c>
      <c r="AE62" s="87">
        <f>IF(ISERR(SUMIF(Cad_cl!$I$6:$I$1005,$C62,Cad_cl!AZ$6:AZ$1005)),"",SUMIF(Cad_cl!$I$6:$I$1005,$C62,Cad_cl!AZ$6:AZ$1005))</f>
        <v>0</v>
      </c>
      <c r="AF62" s="87">
        <f>IF(ISERR(SUMIF(Cad_cl!$I$6:$I$1005,$C62,Cad_cl!BA$6:BA$1005)),"",SUMIF(Cad_cl!$I$6:$I$1005,$C62,Cad_cl!BA$6:BA$1005))</f>
        <v>0</v>
      </c>
      <c r="AG62" s="87">
        <f>IF(ISERR(SUMIF(Cad_cl!$I$6:$I$1005,$C62,Cad_cl!BB$6:BB$1005)),"",SUMIF(Cad_cl!$I$6:$I$1005,$C62,Cad_cl!BB$6:BB$1005))</f>
        <v>0</v>
      </c>
      <c r="AI62" s="87">
        <f>IF(ISERR(SUMIF(Cad_cl!$I$6:$I$1005,$C62,Cad_cl!BD$6:BD$1005)),"",SUMIF(Cad_cl!$I$6:$I$1005,$C62,Cad_cl!BD$6:BD$1005))</f>
        <v>0</v>
      </c>
      <c r="AJ62" s="87">
        <f>IF(ISERR(SUMIF(Cad_cl!$I$6:$I$1005,$C62,Cad_cl!BE$6:BE$1005)),"",SUMIF(Cad_cl!$I$6:$I$1005,$C62,Cad_cl!BE$6:BE$1005))</f>
        <v>0</v>
      </c>
      <c r="AK62" s="87">
        <f>IF(ISERR(SUMIF(Cad_cl!$I$6:$I$1005,$C62,Cad_cl!BF$6:BF$1005)),"",SUMIF(Cad_cl!$I$6:$I$1005,$C62,Cad_cl!BF$6:BF$1005))</f>
        <v>0</v>
      </c>
      <c r="AL62" s="87">
        <f>IF(ISERR(SUMIF(Cad_cl!$I$6:$I$1005,$C62,Cad_cl!BG$6:BG$1005)),"",SUMIF(Cad_cl!$I$6:$I$1005,$C62,Cad_cl!BG$6:BG$1005))</f>
        <v>0</v>
      </c>
      <c r="AM62" s="87">
        <f>IF(ISERR(SUMIF(Cad_cl!$I$6:$I$1005,$C62,Cad_cl!BH$6:BH$1005)),"",SUMIF(Cad_cl!$I$6:$I$1005,$C62,Cad_cl!BH$6:BH$1005))</f>
        <v>0</v>
      </c>
      <c r="AN62" s="87">
        <f>IF(ISERR(SUMIF(Cad_cl!$I$6:$I$1005,$C62,Cad_cl!BI$6:BI$1005)),"",SUMIF(Cad_cl!$I$6:$I$1005,$C62,Cad_cl!BI$6:BI$1005))</f>
        <v>0</v>
      </c>
      <c r="AO62" s="87">
        <f>IF(ISERR(SUMIF(Cad_cl!$I$6:$I$1005,$C62,Cad_cl!BJ$6:BJ$1005)),"",SUMIF(Cad_cl!$I$6:$I$1005,$C62,Cad_cl!BJ$6:BJ$1005))</f>
        <v>0</v>
      </c>
      <c r="AP62" s="87">
        <f>IF(ISERR(SUMIF(Cad_cl!$I$6:$I$1005,$C62,Cad_cl!BK$6:BK$1005)),"",SUMIF(Cad_cl!$I$6:$I$1005,$C62,Cad_cl!BK$6:BK$1005))</f>
        <v>0</v>
      </c>
      <c r="AQ62" s="87">
        <f>IF(ISERR(SUMIF(Cad_cl!$I$6:$I$1005,$C62,Cad_cl!BL$6:BL$1005)),"",SUMIF(Cad_cl!$I$6:$I$1005,$C62,Cad_cl!BL$6:BL$1005))</f>
        <v>0</v>
      </c>
      <c r="AR62" s="87">
        <f>IF(ISERR(SUMIF(Cad_cl!$I$6:$I$1005,$C62,Cad_cl!BM$6:BM$1005)),"",SUMIF(Cad_cl!$I$6:$I$1005,$C62,Cad_cl!BM$6:BM$1005))</f>
        <v>0</v>
      </c>
      <c r="AS62" s="87">
        <f>IF(ISERR(SUMIF(Cad_cl!$I$6:$I$1005,$C62,Cad_cl!BN$6:BN$1005)),"",SUMIF(Cad_cl!$I$6:$I$1005,$C62,Cad_cl!BN$6:BN$1005))</f>
        <v>0</v>
      </c>
      <c r="AT62" s="87">
        <f>IF(ISERR(SUMIF(Cad_cl!$I$6:$I$1005,$C62,Cad_cl!BO$6:BO$1005)),"",SUMIF(Cad_cl!$I$6:$I$1005,$C62,Cad_cl!BO$6:BO$1005))</f>
        <v>0</v>
      </c>
      <c r="AU62" s="87">
        <f>IF(ISERR(SUMIF(Cad_cl!$I$6:$I$1005,$C62,Cad_cl!BP$6:BP$1005)),"",SUMIF(Cad_cl!$I$6:$I$1005,$C62,Cad_cl!BP$6:BP$1005))</f>
        <v>0</v>
      </c>
    </row>
    <row r="63" spans="3:47" ht="30" customHeight="1">
      <c r="C63" s="97"/>
      <c r="G63" s="87">
        <f t="shared" si="1"/>
        <v>0</v>
      </c>
      <c r="H63" s="87">
        <f t="shared" si="2"/>
        <v>0</v>
      </c>
      <c r="I63" s="87">
        <f t="shared" si="3"/>
        <v>0</v>
      </c>
      <c r="J63" s="87">
        <f t="shared" si="4"/>
        <v>0</v>
      </c>
      <c r="K63" s="87">
        <f t="shared" si="5"/>
        <v>0</v>
      </c>
      <c r="L63" s="87">
        <f t="shared" si="6"/>
        <v>0</v>
      </c>
      <c r="M63" s="87">
        <f t="shared" si="7"/>
        <v>0</v>
      </c>
      <c r="N63" s="87">
        <f t="shared" si="8"/>
        <v>0</v>
      </c>
      <c r="O63" s="87">
        <f t="shared" si="9"/>
        <v>0</v>
      </c>
      <c r="P63" s="87">
        <f t="shared" si="10"/>
        <v>0</v>
      </c>
      <c r="Q63" s="87">
        <f t="shared" si="11"/>
        <v>0</v>
      </c>
      <c r="R63" s="87">
        <f t="shared" si="12"/>
        <v>0</v>
      </c>
      <c r="S63" s="87">
        <f t="shared" si="13"/>
        <v>0</v>
      </c>
      <c r="U63" s="87">
        <f>IF(ISERR(SUMIF(Cad_cl!$I$6:$I$1005,$C63,Cad_cl!AP$6:AP$1005)),"",SUMIF(Cad_cl!$I$6:$I$1005,$C63,Cad_cl!AP$6:AP$1005))</f>
        <v>0</v>
      </c>
      <c r="V63" s="87">
        <f>IF(ISERR(SUMIF(Cad_cl!$I$6:$I$1005,$C63,Cad_cl!AQ$6:AQ$1005)),"",SUMIF(Cad_cl!$I$6:$I$1005,$C63,Cad_cl!AQ$6:AQ$1005))</f>
        <v>0</v>
      </c>
      <c r="W63" s="87">
        <f>IF(ISERR(SUMIF(Cad_cl!$I$6:$I$1005,$C63,Cad_cl!AR$6:AR$1005)),"",SUMIF(Cad_cl!$I$6:$I$1005,$C63,Cad_cl!AR$6:AR$1005))</f>
        <v>0</v>
      </c>
      <c r="X63" s="87">
        <f>IF(ISERR(SUMIF(Cad_cl!$I$6:$I$1005,$C63,Cad_cl!AS$6:AS$1005)),"",SUMIF(Cad_cl!$I$6:$I$1005,$C63,Cad_cl!AS$6:AS$1005))</f>
        <v>0</v>
      </c>
      <c r="Y63" s="87">
        <f>IF(ISERR(SUMIF(Cad_cl!$I$6:$I$1005,$C63,Cad_cl!AT$6:AT$1005)),"",SUMIF(Cad_cl!$I$6:$I$1005,$C63,Cad_cl!AT$6:AT$1005))</f>
        <v>0</v>
      </c>
      <c r="Z63" s="87">
        <f>IF(ISERR(SUMIF(Cad_cl!$I$6:$I$1005,$C63,Cad_cl!AU$6:AU$1005)),"",SUMIF(Cad_cl!$I$6:$I$1005,$C63,Cad_cl!AU$6:AU$1005))</f>
        <v>0</v>
      </c>
      <c r="AA63" s="87">
        <f>IF(ISERR(SUMIF(Cad_cl!$I$6:$I$1005,$C63,Cad_cl!AV$6:AV$1005)),"",SUMIF(Cad_cl!$I$6:$I$1005,$C63,Cad_cl!AV$6:AV$1005))</f>
        <v>0</v>
      </c>
      <c r="AB63" s="87">
        <f>IF(ISERR(SUMIF(Cad_cl!$I$6:$I$1005,$C63,Cad_cl!AW$6:AW$1005)),"",SUMIF(Cad_cl!$I$6:$I$1005,$C63,Cad_cl!AW$6:AW$1005))</f>
        <v>0</v>
      </c>
      <c r="AC63" s="87">
        <f>IF(ISERR(SUMIF(Cad_cl!$I$6:$I$1005,$C63,Cad_cl!AX$6:AX$1005)),"",SUMIF(Cad_cl!$I$6:$I$1005,$C63,Cad_cl!AX$6:AX$1005))</f>
        <v>0</v>
      </c>
      <c r="AD63" s="87">
        <f>IF(ISERR(SUMIF(Cad_cl!$I$6:$I$1005,$C63,Cad_cl!AY$6:AY$1005)),"",SUMIF(Cad_cl!$I$6:$I$1005,$C63,Cad_cl!AY$6:AY$1005))</f>
        <v>0</v>
      </c>
      <c r="AE63" s="87">
        <f>IF(ISERR(SUMIF(Cad_cl!$I$6:$I$1005,$C63,Cad_cl!AZ$6:AZ$1005)),"",SUMIF(Cad_cl!$I$6:$I$1005,$C63,Cad_cl!AZ$6:AZ$1005))</f>
        <v>0</v>
      </c>
      <c r="AF63" s="87">
        <f>IF(ISERR(SUMIF(Cad_cl!$I$6:$I$1005,$C63,Cad_cl!BA$6:BA$1005)),"",SUMIF(Cad_cl!$I$6:$I$1005,$C63,Cad_cl!BA$6:BA$1005))</f>
        <v>0</v>
      </c>
      <c r="AG63" s="87">
        <f>IF(ISERR(SUMIF(Cad_cl!$I$6:$I$1005,$C63,Cad_cl!BB$6:BB$1005)),"",SUMIF(Cad_cl!$I$6:$I$1005,$C63,Cad_cl!BB$6:BB$1005))</f>
        <v>0</v>
      </c>
      <c r="AI63" s="87">
        <f>IF(ISERR(SUMIF(Cad_cl!$I$6:$I$1005,$C63,Cad_cl!BD$6:BD$1005)),"",SUMIF(Cad_cl!$I$6:$I$1005,$C63,Cad_cl!BD$6:BD$1005))</f>
        <v>0</v>
      </c>
      <c r="AJ63" s="87">
        <f>IF(ISERR(SUMIF(Cad_cl!$I$6:$I$1005,$C63,Cad_cl!BE$6:BE$1005)),"",SUMIF(Cad_cl!$I$6:$I$1005,$C63,Cad_cl!BE$6:BE$1005))</f>
        <v>0</v>
      </c>
      <c r="AK63" s="87">
        <f>IF(ISERR(SUMIF(Cad_cl!$I$6:$I$1005,$C63,Cad_cl!BF$6:BF$1005)),"",SUMIF(Cad_cl!$I$6:$I$1005,$C63,Cad_cl!BF$6:BF$1005))</f>
        <v>0</v>
      </c>
      <c r="AL63" s="87">
        <f>IF(ISERR(SUMIF(Cad_cl!$I$6:$I$1005,$C63,Cad_cl!BG$6:BG$1005)),"",SUMIF(Cad_cl!$I$6:$I$1005,$C63,Cad_cl!BG$6:BG$1005))</f>
        <v>0</v>
      </c>
      <c r="AM63" s="87">
        <f>IF(ISERR(SUMIF(Cad_cl!$I$6:$I$1005,$C63,Cad_cl!BH$6:BH$1005)),"",SUMIF(Cad_cl!$I$6:$I$1005,$C63,Cad_cl!BH$6:BH$1005))</f>
        <v>0</v>
      </c>
      <c r="AN63" s="87">
        <f>IF(ISERR(SUMIF(Cad_cl!$I$6:$I$1005,$C63,Cad_cl!BI$6:BI$1005)),"",SUMIF(Cad_cl!$I$6:$I$1005,$C63,Cad_cl!BI$6:BI$1005))</f>
        <v>0</v>
      </c>
      <c r="AO63" s="87">
        <f>IF(ISERR(SUMIF(Cad_cl!$I$6:$I$1005,$C63,Cad_cl!BJ$6:BJ$1005)),"",SUMIF(Cad_cl!$I$6:$I$1005,$C63,Cad_cl!BJ$6:BJ$1005))</f>
        <v>0</v>
      </c>
      <c r="AP63" s="87">
        <f>IF(ISERR(SUMIF(Cad_cl!$I$6:$I$1005,$C63,Cad_cl!BK$6:BK$1005)),"",SUMIF(Cad_cl!$I$6:$I$1005,$C63,Cad_cl!BK$6:BK$1005))</f>
        <v>0</v>
      </c>
      <c r="AQ63" s="87">
        <f>IF(ISERR(SUMIF(Cad_cl!$I$6:$I$1005,$C63,Cad_cl!BL$6:BL$1005)),"",SUMIF(Cad_cl!$I$6:$I$1005,$C63,Cad_cl!BL$6:BL$1005))</f>
        <v>0</v>
      </c>
      <c r="AR63" s="87">
        <f>IF(ISERR(SUMIF(Cad_cl!$I$6:$I$1005,$C63,Cad_cl!BM$6:BM$1005)),"",SUMIF(Cad_cl!$I$6:$I$1005,$C63,Cad_cl!BM$6:BM$1005))</f>
        <v>0</v>
      </c>
      <c r="AS63" s="87">
        <f>IF(ISERR(SUMIF(Cad_cl!$I$6:$I$1005,$C63,Cad_cl!BN$6:BN$1005)),"",SUMIF(Cad_cl!$I$6:$I$1005,$C63,Cad_cl!BN$6:BN$1005))</f>
        <v>0</v>
      </c>
      <c r="AT63" s="87">
        <f>IF(ISERR(SUMIF(Cad_cl!$I$6:$I$1005,$C63,Cad_cl!BO$6:BO$1005)),"",SUMIF(Cad_cl!$I$6:$I$1005,$C63,Cad_cl!BO$6:BO$1005))</f>
        <v>0</v>
      </c>
      <c r="AU63" s="87">
        <f>IF(ISERR(SUMIF(Cad_cl!$I$6:$I$1005,$C63,Cad_cl!BP$6:BP$1005)),"",SUMIF(Cad_cl!$I$6:$I$1005,$C63,Cad_cl!BP$6:BP$1005))</f>
        <v>0</v>
      </c>
    </row>
    <row r="64" spans="3:47" ht="30" customHeight="1">
      <c r="C64" s="97"/>
      <c r="G64" s="87">
        <f t="shared" si="1"/>
        <v>0</v>
      </c>
      <c r="H64" s="87">
        <f t="shared" si="2"/>
        <v>0</v>
      </c>
      <c r="I64" s="87">
        <f t="shared" si="3"/>
        <v>0</v>
      </c>
      <c r="J64" s="87">
        <f t="shared" si="4"/>
        <v>0</v>
      </c>
      <c r="K64" s="87">
        <f t="shared" si="5"/>
        <v>0</v>
      </c>
      <c r="L64" s="87">
        <f t="shared" si="6"/>
        <v>0</v>
      </c>
      <c r="M64" s="87">
        <f t="shared" si="7"/>
        <v>0</v>
      </c>
      <c r="N64" s="87">
        <f t="shared" si="8"/>
        <v>0</v>
      </c>
      <c r="O64" s="87">
        <f t="shared" si="9"/>
        <v>0</v>
      </c>
      <c r="P64" s="87">
        <f t="shared" si="10"/>
        <v>0</v>
      </c>
      <c r="Q64" s="87">
        <f t="shared" si="11"/>
        <v>0</v>
      </c>
      <c r="R64" s="87">
        <f t="shared" si="12"/>
        <v>0</v>
      </c>
      <c r="S64" s="87">
        <f t="shared" si="13"/>
        <v>0</v>
      </c>
      <c r="U64" s="87">
        <f>IF(ISERR(SUMIF(Cad_cl!$I$6:$I$1005,$C64,Cad_cl!AP$6:AP$1005)),"",SUMIF(Cad_cl!$I$6:$I$1005,$C64,Cad_cl!AP$6:AP$1005))</f>
        <v>0</v>
      </c>
      <c r="V64" s="87">
        <f>IF(ISERR(SUMIF(Cad_cl!$I$6:$I$1005,$C64,Cad_cl!AQ$6:AQ$1005)),"",SUMIF(Cad_cl!$I$6:$I$1005,$C64,Cad_cl!AQ$6:AQ$1005))</f>
        <v>0</v>
      </c>
      <c r="W64" s="87">
        <f>IF(ISERR(SUMIF(Cad_cl!$I$6:$I$1005,$C64,Cad_cl!AR$6:AR$1005)),"",SUMIF(Cad_cl!$I$6:$I$1005,$C64,Cad_cl!AR$6:AR$1005))</f>
        <v>0</v>
      </c>
      <c r="X64" s="87">
        <f>IF(ISERR(SUMIF(Cad_cl!$I$6:$I$1005,$C64,Cad_cl!AS$6:AS$1005)),"",SUMIF(Cad_cl!$I$6:$I$1005,$C64,Cad_cl!AS$6:AS$1005))</f>
        <v>0</v>
      </c>
      <c r="Y64" s="87">
        <f>IF(ISERR(SUMIF(Cad_cl!$I$6:$I$1005,$C64,Cad_cl!AT$6:AT$1005)),"",SUMIF(Cad_cl!$I$6:$I$1005,$C64,Cad_cl!AT$6:AT$1005))</f>
        <v>0</v>
      </c>
      <c r="Z64" s="87">
        <f>IF(ISERR(SUMIF(Cad_cl!$I$6:$I$1005,$C64,Cad_cl!AU$6:AU$1005)),"",SUMIF(Cad_cl!$I$6:$I$1005,$C64,Cad_cl!AU$6:AU$1005))</f>
        <v>0</v>
      </c>
      <c r="AA64" s="87">
        <f>IF(ISERR(SUMIF(Cad_cl!$I$6:$I$1005,$C64,Cad_cl!AV$6:AV$1005)),"",SUMIF(Cad_cl!$I$6:$I$1005,$C64,Cad_cl!AV$6:AV$1005))</f>
        <v>0</v>
      </c>
      <c r="AB64" s="87">
        <f>IF(ISERR(SUMIF(Cad_cl!$I$6:$I$1005,$C64,Cad_cl!AW$6:AW$1005)),"",SUMIF(Cad_cl!$I$6:$I$1005,$C64,Cad_cl!AW$6:AW$1005))</f>
        <v>0</v>
      </c>
      <c r="AC64" s="87">
        <f>IF(ISERR(SUMIF(Cad_cl!$I$6:$I$1005,$C64,Cad_cl!AX$6:AX$1005)),"",SUMIF(Cad_cl!$I$6:$I$1005,$C64,Cad_cl!AX$6:AX$1005))</f>
        <v>0</v>
      </c>
      <c r="AD64" s="87">
        <f>IF(ISERR(SUMIF(Cad_cl!$I$6:$I$1005,$C64,Cad_cl!AY$6:AY$1005)),"",SUMIF(Cad_cl!$I$6:$I$1005,$C64,Cad_cl!AY$6:AY$1005))</f>
        <v>0</v>
      </c>
      <c r="AE64" s="87">
        <f>IF(ISERR(SUMIF(Cad_cl!$I$6:$I$1005,$C64,Cad_cl!AZ$6:AZ$1005)),"",SUMIF(Cad_cl!$I$6:$I$1005,$C64,Cad_cl!AZ$6:AZ$1005))</f>
        <v>0</v>
      </c>
      <c r="AF64" s="87">
        <f>IF(ISERR(SUMIF(Cad_cl!$I$6:$I$1005,$C64,Cad_cl!BA$6:BA$1005)),"",SUMIF(Cad_cl!$I$6:$I$1005,$C64,Cad_cl!BA$6:BA$1005))</f>
        <v>0</v>
      </c>
      <c r="AG64" s="87">
        <f>IF(ISERR(SUMIF(Cad_cl!$I$6:$I$1005,$C64,Cad_cl!BB$6:BB$1005)),"",SUMIF(Cad_cl!$I$6:$I$1005,$C64,Cad_cl!BB$6:BB$1005))</f>
        <v>0</v>
      </c>
      <c r="AI64" s="87">
        <f>IF(ISERR(SUMIF(Cad_cl!$I$6:$I$1005,$C64,Cad_cl!BD$6:BD$1005)),"",SUMIF(Cad_cl!$I$6:$I$1005,$C64,Cad_cl!BD$6:BD$1005))</f>
        <v>0</v>
      </c>
      <c r="AJ64" s="87">
        <f>IF(ISERR(SUMIF(Cad_cl!$I$6:$I$1005,$C64,Cad_cl!BE$6:BE$1005)),"",SUMIF(Cad_cl!$I$6:$I$1005,$C64,Cad_cl!BE$6:BE$1005))</f>
        <v>0</v>
      </c>
      <c r="AK64" s="87">
        <f>IF(ISERR(SUMIF(Cad_cl!$I$6:$I$1005,$C64,Cad_cl!BF$6:BF$1005)),"",SUMIF(Cad_cl!$I$6:$I$1005,$C64,Cad_cl!BF$6:BF$1005))</f>
        <v>0</v>
      </c>
      <c r="AL64" s="87">
        <f>IF(ISERR(SUMIF(Cad_cl!$I$6:$I$1005,$C64,Cad_cl!BG$6:BG$1005)),"",SUMIF(Cad_cl!$I$6:$I$1005,$C64,Cad_cl!BG$6:BG$1005))</f>
        <v>0</v>
      </c>
      <c r="AM64" s="87">
        <f>IF(ISERR(SUMIF(Cad_cl!$I$6:$I$1005,$C64,Cad_cl!BH$6:BH$1005)),"",SUMIF(Cad_cl!$I$6:$I$1005,$C64,Cad_cl!BH$6:BH$1005))</f>
        <v>0</v>
      </c>
      <c r="AN64" s="87">
        <f>IF(ISERR(SUMIF(Cad_cl!$I$6:$I$1005,$C64,Cad_cl!BI$6:BI$1005)),"",SUMIF(Cad_cl!$I$6:$I$1005,$C64,Cad_cl!BI$6:BI$1005))</f>
        <v>0</v>
      </c>
      <c r="AO64" s="87">
        <f>IF(ISERR(SUMIF(Cad_cl!$I$6:$I$1005,$C64,Cad_cl!BJ$6:BJ$1005)),"",SUMIF(Cad_cl!$I$6:$I$1005,$C64,Cad_cl!BJ$6:BJ$1005))</f>
        <v>0</v>
      </c>
      <c r="AP64" s="87">
        <f>IF(ISERR(SUMIF(Cad_cl!$I$6:$I$1005,$C64,Cad_cl!BK$6:BK$1005)),"",SUMIF(Cad_cl!$I$6:$I$1005,$C64,Cad_cl!BK$6:BK$1005))</f>
        <v>0</v>
      </c>
      <c r="AQ64" s="87">
        <f>IF(ISERR(SUMIF(Cad_cl!$I$6:$I$1005,$C64,Cad_cl!BL$6:BL$1005)),"",SUMIF(Cad_cl!$I$6:$I$1005,$C64,Cad_cl!BL$6:BL$1005))</f>
        <v>0</v>
      </c>
      <c r="AR64" s="87">
        <f>IF(ISERR(SUMIF(Cad_cl!$I$6:$I$1005,$C64,Cad_cl!BM$6:BM$1005)),"",SUMIF(Cad_cl!$I$6:$I$1005,$C64,Cad_cl!BM$6:BM$1005))</f>
        <v>0</v>
      </c>
      <c r="AS64" s="87">
        <f>IF(ISERR(SUMIF(Cad_cl!$I$6:$I$1005,$C64,Cad_cl!BN$6:BN$1005)),"",SUMIF(Cad_cl!$I$6:$I$1005,$C64,Cad_cl!BN$6:BN$1005))</f>
        <v>0</v>
      </c>
      <c r="AT64" s="87">
        <f>IF(ISERR(SUMIF(Cad_cl!$I$6:$I$1005,$C64,Cad_cl!BO$6:BO$1005)),"",SUMIF(Cad_cl!$I$6:$I$1005,$C64,Cad_cl!BO$6:BO$1005))</f>
        <v>0</v>
      </c>
      <c r="AU64" s="87">
        <f>IF(ISERR(SUMIF(Cad_cl!$I$6:$I$1005,$C64,Cad_cl!BP$6:BP$1005)),"",SUMIF(Cad_cl!$I$6:$I$1005,$C64,Cad_cl!BP$6:BP$1005))</f>
        <v>0</v>
      </c>
    </row>
    <row r="65" spans="3:47" ht="30" customHeight="1">
      <c r="C65" s="97"/>
      <c r="G65" s="87">
        <f t="shared" si="1"/>
        <v>0</v>
      </c>
      <c r="H65" s="87">
        <f t="shared" si="2"/>
        <v>0</v>
      </c>
      <c r="I65" s="87">
        <f t="shared" si="3"/>
        <v>0</v>
      </c>
      <c r="J65" s="87">
        <f t="shared" si="4"/>
        <v>0</v>
      </c>
      <c r="K65" s="87">
        <f t="shared" si="5"/>
        <v>0</v>
      </c>
      <c r="L65" s="87">
        <f t="shared" si="6"/>
        <v>0</v>
      </c>
      <c r="M65" s="87">
        <f t="shared" si="7"/>
        <v>0</v>
      </c>
      <c r="N65" s="87">
        <f t="shared" si="8"/>
        <v>0</v>
      </c>
      <c r="O65" s="87">
        <f t="shared" si="9"/>
        <v>0</v>
      </c>
      <c r="P65" s="87">
        <f t="shared" si="10"/>
        <v>0</v>
      </c>
      <c r="Q65" s="87">
        <f t="shared" si="11"/>
        <v>0</v>
      </c>
      <c r="R65" s="87">
        <f t="shared" si="12"/>
        <v>0</v>
      </c>
      <c r="S65" s="87">
        <f t="shared" si="13"/>
        <v>0</v>
      </c>
      <c r="U65" s="87">
        <f>IF(ISERR(SUMIF(Cad_cl!$I$6:$I$1005,$C65,Cad_cl!AP$6:AP$1005)),"",SUMIF(Cad_cl!$I$6:$I$1005,$C65,Cad_cl!AP$6:AP$1005))</f>
        <v>0</v>
      </c>
      <c r="V65" s="87">
        <f>IF(ISERR(SUMIF(Cad_cl!$I$6:$I$1005,$C65,Cad_cl!AQ$6:AQ$1005)),"",SUMIF(Cad_cl!$I$6:$I$1005,$C65,Cad_cl!AQ$6:AQ$1005))</f>
        <v>0</v>
      </c>
      <c r="W65" s="87">
        <f>IF(ISERR(SUMIF(Cad_cl!$I$6:$I$1005,$C65,Cad_cl!AR$6:AR$1005)),"",SUMIF(Cad_cl!$I$6:$I$1005,$C65,Cad_cl!AR$6:AR$1005))</f>
        <v>0</v>
      </c>
      <c r="X65" s="87">
        <f>IF(ISERR(SUMIF(Cad_cl!$I$6:$I$1005,$C65,Cad_cl!AS$6:AS$1005)),"",SUMIF(Cad_cl!$I$6:$I$1005,$C65,Cad_cl!AS$6:AS$1005))</f>
        <v>0</v>
      </c>
      <c r="Y65" s="87">
        <f>IF(ISERR(SUMIF(Cad_cl!$I$6:$I$1005,$C65,Cad_cl!AT$6:AT$1005)),"",SUMIF(Cad_cl!$I$6:$I$1005,$C65,Cad_cl!AT$6:AT$1005))</f>
        <v>0</v>
      </c>
      <c r="Z65" s="87">
        <f>IF(ISERR(SUMIF(Cad_cl!$I$6:$I$1005,$C65,Cad_cl!AU$6:AU$1005)),"",SUMIF(Cad_cl!$I$6:$I$1005,$C65,Cad_cl!AU$6:AU$1005))</f>
        <v>0</v>
      </c>
      <c r="AA65" s="87">
        <f>IF(ISERR(SUMIF(Cad_cl!$I$6:$I$1005,$C65,Cad_cl!AV$6:AV$1005)),"",SUMIF(Cad_cl!$I$6:$I$1005,$C65,Cad_cl!AV$6:AV$1005))</f>
        <v>0</v>
      </c>
      <c r="AB65" s="87">
        <f>IF(ISERR(SUMIF(Cad_cl!$I$6:$I$1005,$C65,Cad_cl!AW$6:AW$1005)),"",SUMIF(Cad_cl!$I$6:$I$1005,$C65,Cad_cl!AW$6:AW$1005))</f>
        <v>0</v>
      </c>
      <c r="AC65" s="87">
        <f>IF(ISERR(SUMIF(Cad_cl!$I$6:$I$1005,$C65,Cad_cl!AX$6:AX$1005)),"",SUMIF(Cad_cl!$I$6:$I$1005,$C65,Cad_cl!AX$6:AX$1005))</f>
        <v>0</v>
      </c>
      <c r="AD65" s="87">
        <f>IF(ISERR(SUMIF(Cad_cl!$I$6:$I$1005,$C65,Cad_cl!AY$6:AY$1005)),"",SUMIF(Cad_cl!$I$6:$I$1005,$C65,Cad_cl!AY$6:AY$1005))</f>
        <v>0</v>
      </c>
      <c r="AE65" s="87">
        <f>IF(ISERR(SUMIF(Cad_cl!$I$6:$I$1005,$C65,Cad_cl!AZ$6:AZ$1005)),"",SUMIF(Cad_cl!$I$6:$I$1005,$C65,Cad_cl!AZ$6:AZ$1005))</f>
        <v>0</v>
      </c>
      <c r="AF65" s="87">
        <f>IF(ISERR(SUMIF(Cad_cl!$I$6:$I$1005,$C65,Cad_cl!BA$6:BA$1005)),"",SUMIF(Cad_cl!$I$6:$I$1005,$C65,Cad_cl!BA$6:BA$1005))</f>
        <v>0</v>
      </c>
      <c r="AG65" s="87">
        <f>IF(ISERR(SUMIF(Cad_cl!$I$6:$I$1005,$C65,Cad_cl!BB$6:BB$1005)),"",SUMIF(Cad_cl!$I$6:$I$1005,$C65,Cad_cl!BB$6:BB$1005))</f>
        <v>0</v>
      </c>
      <c r="AI65" s="87">
        <f>IF(ISERR(SUMIF(Cad_cl!$I$6:$I$1005,$C65,Cad_cl!BD$6:BD$1005)),"",SUMIF(Cad_cl!$I$6:$I$1005,$C65,Cad_cl!BD$6:BD$1005))</f>
        <v>0</v>
      </c>
      <c r="AJ65" s="87">
        <f>IF(ISERR(SUMIF(Cad_cl!$I$6:$I$1005,$C65,Cad_cl!BE$6:BE$1005)),"",SUMIF(Cad_cl!$I$6:$I$1005,$C65,Cad_cl!BE$6:BE$1005))</f>
        <v>0</v>
      </c>
      <c r="AK65" s="87">
        <f>IF(ISERR(SUMIF(Cad_cl!$I$6:$I$1005,$C65,Cad_cl!BF$6:BF$1005)),"",SUMIF(Cad_cl!$I$6:$I$1005,$C65,Cad_cl!BF$6:BF$1005))</f>
        <v>0</v>
      </c>
      <c r="AL65" s="87">
        <f>IF(ISERR(SUMIF(Cad_cl!$I$6:$I$1005,$C65,Cad_cl!BG$6:BG$1005)),"",SUMIF(Cad_cl!$I$6:$I$1005,$C65,Cad_cl!BG$6:BG$1005))</f>
        <v>0</v>
      </c>
      <c r="AM65" s="87">
        <f>IF(ISERR(SUMIF(Cad_cl!$I$6:$I$1005,$C65,Cad_cl!BH$6:BH$1005)),"",SUMIF(Cad_cl!$I$6:$I$1005,$C65,Cad_cl!BH$6:BH$1005))</f>
        <v>0</v>
      </c>
      <c r="AN65" s="87">
        <f>IF(ISERR(SUMIF(Cad_cl!$I$6:$I$1005,$C65,Cad_cl!BI$6:BI$1005)),"",SUMIF(Cad_cl!$I$6:$I$1005,$C65,Cad_cl!BI$6:BI$1005))</f>
        <v>0</v>
      </c>
      <c r="AO65" s="87">
        <f>IF(ISERR(SUMIF(Cad_cl!$I$6:$I$1005,$C65,Cad_cl!BJ$6:BJ$1005)),"",SUMIF(Cad_cl!$I$6:$I$1005,$C65,Cad_cl!BJ$6:BJ$1005))</f>
        <v>0</v>
      </c>
      <c r="AP65" s="87">
        <f>IF(ISERR(SUMIF(Cad_cl!$I$6:$I$1005,$C65,Cad_cl!BK$6:BK$1005)),"",SUMIF(Cad_cl!$I$6:$I$1005,$C65,Cad_cl!BK$6:BK$1005))</f>
        <v>0</v>
      </c>
      <c r="AQ65" s="87">
        <f>IF(ISERR(SUMIF(Cad_cl!$I$6:$I$1005,$C65,Cad_cl!BL$6:BL$1005)),"",SUMIF(Cad_cl!$I$6:$I$1005,$C65,Cad_cl!BL$6:BL$1005))</f>
        <v>0</v>
      </c>
      <c r="AR65" s="87">
        <f>IF(ISERR(SUMIF(Cad_cl!$I$6:$I$1005,$C65,Cad_cl!BM$6:BM$1005)),"",SUMIF(Cad_cl!$I$6:$I$1005,$C65,Cad_cl!BM$6:BM$1005))</f>
        <v>0</v>
      </c>
      <c r="AS65" s="87">
        <f>IF(ISERR(SUMIF(Cad_cl!$I$6:$I$1005,$C65,Cad_cl!BN$6:BN$1005)),"",SUMIF(Cad_cl!$I$6:$I$1005,$C65,Cad_cl!BN$6:BN$1005))</f>
        <v>0</v>
      </c>
      <c r="AT65" s="87">
        <f>IF(ISERR(SUMIF(Cad_cl!$I$6:$I$1005,$C65,Cad_cl!BO$6:BO$1005)),"",SUMIF(Cad_cl!$I$6:$I$1005,$C65,Cad_cl!BO$6:BO$1005))</f>
        <v>0</v>
      </c>
      <c r="AU65" s="87">
        <f>IF(ISERR(SUMIF(Cad_cl!$I$6:$I$1005,$C65,Cad_cl!BP$6:BP$1005)),"",SUMIF(Cad_cl!$I$6:$I$1005,$C65,Cad_cl!BP$6:BP$1005))</f>
        <v>0</v>
      </c>
    </row>
    <row r="66" spans="3:47" ht="30" customHeight="1">
      <c r="C66" s="97"/>
      <c r="G66" s="87">
        <f t="shared" si="1"/>
        <v>0</v>
      </c>
      <c r="H66" s="87">
        <f t="shared" si="2"/>
        <v>0</v>
      </c>
      <c r="I66" s="87">
        <f t="shared" si="3"/>
        <v>0</v>
      </c>
      <c r="J66" s="87">
        <f t="shared" si="4"/>
        <v>0</v>
      </c>
      <c r="K66" s="87">
        <f t="shared" si="5"/>
        <v>0</v>
      </c>
      <c r="L66" s="87">
        <f t="shared" si="6"/>
        <v>0</v>
      </c>
      <c r="M66" s="87">
        <f t="shared" si="7"/>
        <v>0</v>
      </c>
      <c r="N66" s="87">
        <f t="shared" si="8"/>
        <v>0</v>
      </c>
      <c r="O66" s="87">
        <f t="shared" si="9"/>
        <v>0</v>
      </c>
      <c r="P66" s="87">
        <f t="shared" si="10"/>
        <v>0</v>
      </c>
      <c r="Q66" s="87">
        <f t="shared" si="11"/>
        <v>0</v>
      </c>
      <c r="R66" s="87">
        <f t="shared" si="12"/>
        <v>0</v>
      </c>
      <c r="S66" s="87">
        <f t="shared" si="13"/>
        <v>0</v>
      </c>
      <c r="U66" s="87">
        <f>IF(ISERR(SUMIF(Cad_cl!$I$6:$I$1005,$C66,Cad_cl!AP$6:AP$1005)),"",SUMIF(Cad_cl!$I$6:$I$1005,$C66,Cad_cl!AP$6:AP$1005))</f>
        <v>0</v>
      </c>
      <c r="V66" s="87">
        <f>IF(ISERR(SUMIF(Cad_cl!$I$6:$I$1005,$C66,Cad_cl!AQ$6:AQ$1005)),"",SUMIF(Cad_cl!$I$6:$I$1005,$C66,Cad_cl!AQ$6:AQ$1005))</f>
        <v>0</v>
      </c>
      <c r="W66" s="87">
        <f>IF(ISERR(SUMIF(Cad_cl!$I$6:$I$1005,$C66,Cad_cl!AR$6:AR$1005)),"",SUMIF(Cad_cl!$I$6:$I$1005,$C66,Cad_cl!AR$6:AR$1005))</f>
        <v>0</v>
      </c>
      <c r="X66" s="87">
        <f>IF(ISERR(SUMIF(Cad_cl!$I$6:$I$1005,$C66,Cad_cl!AS$6:AS$1005)),"",SUMIF(Cad_cl!$I$6:$I$1005,$C66,Cad_cl!AS$6:AS$1005))</f>
        <v>0</v>
      </c>
      <c r="Y66" s="87">
        <f>IF(ISERR(SUMIF(Cad_cl!$I$6:$I$1005,$C66,Cad_cl!AT$6:AT$1005)),"",SUMIF(Cad_cl!$I$6:$I$1005,$C66,Cad_cl!AT$6:AT$1005))</f>
        <v>0</v>
      </c>
      <c r="Z66" s="87">
        <f>IF(ISERR(SUMIF(Cad_cl!$I$6:$I$1005,$C66,Cad_cl!AU$6:AU$1005)),"",SUMIF(Cad_cl!$I$6:$I$1005,$C66,Cad_cl!AU$6:AU$1005))</f>
        <v>0</v>
      </c>
      <c r="AA66" s="87">
        <f>IF(ISERR(SUMIF(Cad_cl!$I$6:$I$1005,$C66,Cad_cl!AV$6:AV$1005)),"",SUMIF(Cad_cl!$I$6:$I$1005,$C66,Cad_cl!AV$6:AV$1005))</f>
        <v>0</v>
      </c>
      <c r="AB66" s="87">
        <f>IF(ISERR(SUMIF(Cad_cl!$I$6:$I$1005,$C66,Cad_cl!AW$6:AW$1005)),"",SUMIF(Cad_cl!$I$6:$I$1005,$C66,Cad_cl!AW$6:AW$1005))</f>
        <v>0</v>
      </c>
      <c r="AC66" s="87">
        <f>IF(ISERR(SUMIF(Cad_cl!$I$6:$I$1005,$C66,Cad_cl!AX$6:AX$1005)),"",SUMIF(Cad_cl!$I$6:$I$1005,$C66,Cad_cl!AX$6:AX$1005))</f>
        <v>0</v>
      </c>
      <c r="AD66" s="87">
        <f>IF(ISERR(SUMIF(Cad_cl!$I$6:$I$1005,$C66,Cad_cl!AY$6:AY$1005)),"",SUMIF(Cad_cl!$I$6:$I$1005,$C66,Cad_cl!AY$6:AY$1005))</f>
        <v>0</v>
      </c>
      <c r="AE66" s="87">
        <f>IF(ISERR(SUMIF(Cad_cl!$I$6:$I$1005,$C66,Cad_cl!AZ$6:AZ$1005)),"",SUMIF(Cad_cl!$I$6:$I$1005,$C66,Cad_cl!AZ$6:AZ$1005))</f>
        <v>0</v>
      </c>
      <c r="AF66" s="87">
        <f>IF(ISERR(SUMIF(Cad_cl!$I$6:$I$1005,$C66,Cad_cl!BA$6:BA$1005)),"",SUMIF(Cad_cl!$I$6:$I$1005,$C66,Cad_cl!BA$6:BA$1005))</f>
        <v>0</v>
      </c>
      <c r="AG66" s="87">
        <f>IF(ISERR(SUMIF(Cad_cl!$I$6:$I$1005,$C66,Cad_cl!BB$6:BB$1005)),"",SUMIF(Cad_cl!$I$6:$I$1005,$C66,Cad_cl!BB$6:BB$1005))</f>
        <v>0</v>
      </c>
      <c r="AI66" s="87">
        <f>IF(ISERR(SUMIF(Cad_cl!$I$6:$I$1005,$C66,Cad_cl!BD$6:BD$1005)),"",SUMIF(Cad_cl!$I$6:$I$1005,$C66,Cad_cl!BD$6:BD$1005))</f>
        <v>0</v>
      </c>
      <c r="AJ66" s="87">
        <f>IF(ISERR(SUMIF(Cad_cl!$I$6:$I$1005,$C66,Cad_cl!BE$6:BE$1005)),"",SUMIF(Cad_cl!$I$6:$I$1005,$C66,Cad_cl!BE$6:BE$1005))</f>
        <v>0</v>
      </c>
      <c r="AK66" s="87">
        <f>IF(ISERR(SUMIF(Cad_cl!$I$6:$I$1005,$C66,Cad_cl!BF$6:BF$1005)),"",SUMIF(Cad_cl!$I$6:$I$1005,$C66,Cad_cl!BF$6:BF$1005))</f>
        <v>0</v>
      </c>
      <c r="AL66" s="87">
        <f>IF(ISERR(SUMIF(Cad_cl!$I$6:$I$1005,$C66,Cad_cl!BG$6:BG$1005)),"",SUMIF(Cad_cl!$I$6:$I$1005,$C66,Cad_cl!BG$6:BG$1005))</f>
        <v>0</v>
      </c>
      <c r="AM66" s="87">
        <f>IF(ISERR(SUMIF(Cad_cl!$I$6:$I$1005,$C66,Cad_cl!BH$6:BH$1005)),"",SUMIF(Cad_cl!$I$6:$I$1005,$C66,Cad_cl!BH$6:BH$1005))</f>
        <v>0</v>
      </c>
      <c r="AN66" s="87">
        <f>IF(ISERR(SUMIF(Cad_cl!$I$6:$I$1005,$C66,Cad_cl!BI$6:BI$1005)),"",SUMIF(Cad_cl!$I$6:$I$1005,$C66,Cad_cl!BI$6:BI$1005))</f>
        <v>0</v>
      </c>
      <c r="AO66" s="87">
        <f>IF(ISERR(SUMIF(Cad_cl!$I$6:$I$1005,$C66,Cad_cl!BJ$6:BJ$1005)),"",SUMIF(Cad_cl!$I$6:$I$1005,$C66,Cad_cl!BJ$6:BJ$1005))</f>
        <v>0</v>
      </c>
      <c r="AP66" s="87">
        <f>IF(ISERR(SUMIF(Cad_cl!$I$6:$I$1005,$C66,Cad_cl!BK$6:BK$1005)),"",SUMIF(Cad_cl!$I$6:$I$1005,$C66,Cad_cl!BK$6:BK$1005))</f>
        <v>0</v>
      </c>
      <c r="AQ66" s="87">
        <f>IF(ISERR(SUMIF(Cad_cl!$I$6:$I$1005,$C66,Cad_cl!BL$6:BL$1005)),"",SUMIF(Cad_cl!$I$6:$I$1005,$C66,Cad_cl!BL$6:BL$1005))</f>
        <v>0</v>
      </c>
      <c r="AR66" s="87">
        <f>IF(ISERR(SUMIF(Cad_cl!$I$6:$I$1005,$C66,Cad_cl!BM$6:BM$1005)),"",SUMIF(Cad_cl!$I$6:$I$1005,$C66,Cad_cl!BM$6:BM$1005))</f>
        <v>0</v>
      </c>
      <c r="AS66" s="87">
        <f>IF(ISERR(SUMIF(Cad_cl!$I$6:$I$1005,$C66,Cad_cl!BN$6:BN$1005)),"",SUMIF(Cad_cl!$I$6:$I$1005,$C66,Cad_cl!BN$6:BN$1005))</f>
        <v>0</v>
      </c>
      <c r="AT66" s="87">
        <f>IF(ISERR(SUMIF(Cad_cl!$I$6:$I$1005,$C66,Cad_cl!BO$6:BO$1005)),"",SUMIF(Cad_cl!$I$6:$I$1005,$C66,Cad_cl!BO$6:BO$1005))</f>
        <v>0</v>
      </c>
      <c r="AU66" s="87">
        <f>IF(ISERR(SUMIF(Cad_cl!$I$6:$I$1005,$C66,Cad_cl!BP$6:BP$1005)),"",SUMIF(Cad_cl!$I$6:$I$1005,$C66,Cad_cl!BP$6:BP$1005))</f>
        <v>0</v>
      </c>
    </row>
    <row r="67" spans="3:47" ht="30" customHeight="1">
      <c r="C67" s="97"/>
      <c r="G67" s="87">
        <f t="shared" si="1"/>
        <v>0</v>
      </c>
      <c r="H67" s="87">
        <f t="shared" si="2"/>
        <v>0</v>
      </c>
      <c r="I67" s="87">
        <f t="shared" si="3"/>
        <v>0</v>
      </c>
      <c r="J67" s="87">
        <f t="shared" si="4"/>
        <v>0</v>
      </c>
      <c r="K67" s="87">
        <f t="shared" si="5"/>
        <v>0</v>
      </c>
      <c r="L67" s="87">
        <f t="shared" si="6"/>
        <v>0</v>
      </c>
      <c r="M67" s="87">
        <f t="shared" si="7"/>
        <v>0</v>
      </c>
      <c r="N67" s="87">
        <f t="shared" si="8"/>
        <v>0</v>
      </c>
      <c r="O67" s="87">
        <f t="shared" si="9"/>
        <v>0</v>
      </c>
      <c r="P67" s="87">
        <f t="shared" si="10"/>
        <v>0</v>
      </c>
      <c r="Q67" s="87">
        <f t="shared" si="11"/>
        <v>0</v>
      </c>
      <c r="R67" s="87">
        <f t="shared" si="12"/>
        <v>0</v>
      </c>
      <c r="S67" s="87">
        <f t="shared" si="13"/>
        <v>0</v>
      </c>
      <c r="U67" s="87">
        <f>IF(ISERR(SUMIF(Cad_cl!$I$6:$I$1005,$C67,Cad_cl!AP$6:AP$1005)),"",SUMIF(Cad_cl!$I$6:$I$1005,$C67,Cad_cl!AP$6:AP$1005))</f>
        <v>0</v>
      </c>
      <c r="V67" s="87">
        <f>IF(ISERR(SUMIF(Cad_cl!$I$6:$I$1005,$C67,Cad_cl!AQ$6:AQ$1005)),"",SUMIF(Cad_cl!$I$6:$I$1005,$C67,Cad_cl!AQ$6:AQ$1005))</f>
        <v>0</v>
      </c>
      <c r="W67" s="87">
        <f>IF(ISERR(SUMIF(Cad_cl!$I$6:$I$1005,$C67,Cad_cl!AR$6:AR$1005)),"",SUMIF(Cad_cl!$I$6:$I$1005,$C67,Cad_cl!AR$6:AR$1005))</f>
        <v>0</v>
      </c>
      <c r="X67" s="87">
        <f>IF(ISERR(SUMIF(Cad_cl!$I$6:$I$1005,$C67,Cad_cl!AS$6:AS$1005)),"",SUMIF(Cad_cl!$I$6:$I$1005,$C67,Cad_cl!AS$6:AS$1005))</f>
        <v>0</v>
      </c>
      <c r="Y67" s="87">
        <f>IF(ISERR(SUMIF(Cad_cl!$I$6:$I$1005,$C67,Cad_cl!AT$6:AT$1005)),"",SUMIF(Cad_cl!$I$6:$I$1005,$C67,Cad_cl!AT$6:AT$1005))</f>
        <v>0</v>
      </c>
      <c r="Z67" s="87">
        <f>IF(ISERR(SUMIF(Cad_cl!$I$6:$I$1005,$C67,Cad_cl!AU$6:AU$1005)),"",SUMIF(Cad_cl!$I$6:$I$1005,$C67,Cad_cl!AU$6:AU$1005))</f>
        <v>0</v>
      </c>
      <c r="AA67" s="87">
        <f>IF(ISERR(SUMIF(Cad_cl!$I$6:$I$1005,$C67,Cad_cl!AV$6:AV$1005)),"",SUMIF(Cad_cl!$I$6:$I$1005,$C67,Cad_cl!AV$6:AV$1005))</f>
        <v>0</v>
      </c>
      <c r="AB67" s="87">
        <f>IF(ISERR(SUMIF(Cad_cl!$I$6:$I$1005,$C67,Cad_cl!AW$6:AW$1005)),"",SUMIF(Cad_cl!$I$6:$I$1005,$C67,Cad_cl!AW$6:AW$1005))</f>
        <v>0</v>
      </c>
      <c r="AC67" s="87">
        <f>IF(ISERR(SUMIF(Cad_cl!$I$6:$I$1005,$C67,Cad_cl!AX$6:AX$1005)),"",SUMIF(Cad_cl!$I$6:$I$1005,$C67,Cad_cl!AX$6:AX$1005))</f>
        <v>0</v>
      </c>
      <c r="AD67" s="87">
        <f>IF(ISERR(SUMIF(Cad_cl!$I$6:$I$1005,$C67,Cad_cl!AY$6:AY$1005)),"",SUMIF(Cad_cl!$I$6:$I$1005,$C67,Cad_cl!AY$6:AY$1005))</f>
        <v>0</v>
      </c>
      <c r="AE67" s="87">
        <f>IF(ISERR(SUMIF(Cad_cl!$I$6:$I$1005,$C67,Cad_cl!AZ$6:AZ$1005)),"",SUMIF(Cad_cl!$I$6:$I$1005,$C67,Cad_cl!AZ$6:AZ$1005))</f>
        <v>0</v>
      </c>
      <c r="AF67" s="87">
        <f>IF(ISERR(SUMIF(Cad_cl!$I$6:$I$1005,$C67,Cad_cl!BA$6:BA$1005)),"",SUMIF(Cad_cl!$I$6:$I$1005,$C67,Cad_cl!BA$6:BA$1005))</f>
        <v>0</v>
      </c>
      <c r="AG67" s="87">
        <f>IF(ISERR(SUMIF(Cad_cl!$I$6:$I$1005,$C67,Cad_cl!BB$6:BB$1005)),"",SUMIF(Cad_cl!$I$6:$I$1005,$C67,Cad_cl!BB$6:BB$1005))</f>
        <v>0</v>
      </c>
      <c r="AI67" s="87">
        <f>IF(ISERR(SUMIF(Cad_cl!$I$6:$I$1005,$C67,Cad_cl!BD$6:BD$1005)),"",SUMIF(Cad_cl!$I$6:$I$1005,$C67,Cad_cl!BD$6:BD$1005))</f>
        <v>0</v>
      </c>
      <c r="AJ67" s="87">
        <f>IF(ISERR(SUMIF(Cad_cl!$I$6:$I$1005,$C67,Cad_cl!BE$6:BE$1005)),"",SUMIF(Cad_cl!$I$6:$I$1005,$C67,Cad_cl!BE$6:BE$1005))</f>
        <v>0</v>
      </c>
      <c r="AK67" s="87">
        <f>IF(ISERR(SUMIF(Cad_cl!$I$6:$I$1005,$C67,Cad_cl!BF$6:BF$1005)),"",SUMIF(Cad_cl!$I$6:$I$1005,$C67,Cad_cl!BF$6:BF$1005))</f>
        <v>0</v>
      </c>
      <c r="AL67" s="87">
        <f>IF(ISERR(SUMIF(Cad_cl!$I$6:$I$1005,$C67,Cad_cl!BG$6:BG$1005)),"",SUMIF(Cad_cl!$I$6:$I$1005,$C67,Cad_cl!BG$6:BG$1005))</f>
        <v>0</v>
      </c>
      <c r="AM67" s="87">
        <f>IF(ISERR(SUMIF(Cad_cl!$I$6:$I$1005,$C67,Cad_cl!BH$6:BH$1005)),"",SUMIF(Cad_cl!$I$6:$I$1005,$C67,Cad_cl!BH$6:BH$1005))</f>
        <v>0</v>
      </c>
      <c r="AN67" s="87">
        <f>IF(ISERR(SUMIF(Cad_cl!$I$6:$I$1005,$C67,Cad_cl!BI$6:BI$1005)),"",SUMIF(Cad_cl!$I$6:$I$1005,$C67,Cad_cl!BI$6:BI$1005))</f>
        <v>0</v>
      </c>
      <c r="AO67" s="87">
        <f>IF(ISERR(SUMIF(Cad_cl!$I$6:$I$1005,$C67,Cad_cl!BJ$6:BJ$1005)),"",SUMIF(Cad_cl!$I$6:$I$1005,$C67,Cad_cl!BJ$6:BJ$1005))</f>
        <v>0</v>
      </c>
      <c r="AP67" s="87">
        <f>IF(ISERR(SUMIF(Cad_cl!$I$6:$I$1005,$C67,Cad_cl!BK$6:BK$1005)),"",SUMIF(Cad_cl!$I$6:$I$1005,$C67,Cad_cl!BK$6:BK$1005))</f>
        <v>0</v>
      </c>
      <c r="AQ67" s="87">
        <f>IF(ISERR(SUMIF(Cad_cl!$I$6:$I$1005,$C67,Cad_cl!BL$6:BL$1005)),"",SUMIF(Cad_cl!$I$6:$I$1005,$C67,Cad_cl!BL$6:BL$1005))</f>
        <v>0</v>
      </c>
      <c r="AR67" s="87">
        <f>IF(ISERR(SUMIF(Cad_cl!$I$6:$I$1005,$C67,Cad_cl!BM$6:BM$1005)),"",SUMIF(Cad_cl!$I$6:$I$1005,$C67,Cad_cl!BM$6:BM$1005))</f>
        <v>0</v>
      </c>
      <c r="AS67" s="87">
        <f>IF(ISERR(SUMIF(Cad_cl!$I$6:$I$1005,$C67,Cad_cl!BN$6:BN$1005)),"",SUMIF(Cad_cl!$I$6:$I$1005,$C67,Cad_cl!BN$6:BN$1005))</f>
        <v>0</v>
      </c>
      <c r="AT67" s="87">
        <f>IF(ISERR(SUMIF(Cad_cl!$I$6:$I$1005,$C67,Cad_cl!BO$6:BO$1005)),"",SUMIF(Cad_cl!$I$6:$I$1005,$C67,Cad_cl!BO$6:BO$1005))</f>
        <v>0</v>
      </c>
      <c r="AU67" s="87">
        <f>IF(ISERR(SUMIF(Cad_cl!$I$6:$I$1005,$C67,Cad_cl!BP$6:BP$1005)),"",SUMIF(Cad_cl!$I$6:$I$1005,$C67,Cad_cl!BP$6:BP$1005))</f>
        <v>0</v>
      </c>
    </row>
    <row r="68" spans="3:47" ht="30" customHeight="1">
      <c r="C68" s="97"/>
      <c r="G68" s="87">
        <f t="shared" si="1"/>
        <v>0</v>
      </c>
      <c r="H68" s="87">
        <f t="shared" si="2"/>
        <v>0</v>
      </c>
      <c r="I68" s="87">
        <f t="shared" si="3"/>
        <v>0</v>
      </c>
      <c r="J68" s="87">
        <f t="shared" si="4"/>
        <v>0</v>
      </c>
      <c r="K68" s="87">
        <f t="shared" si="5"/>
        <v>0</v>
      </c>
      <c r="L68" s="87">
        <f t="shared" si="6"/>
        <v>0</v>
      </c>
      <c r="M68" s="87">
        <f t="shared" si="7"/>
        <v>0</v>
      </c>
      <c r="N68" s="87">
        <f t="shared" si="8"/>
        <v>0</v>
      </c>
      <c r="O68" s="87">
        <f t="shared" si="9"/>
        <v>0</v>
      </c>
      <c r="P68" s="87">
        <f t="shared" si="10"/>
        <v>0</v>
      </c>
      <c r="Q68" s="87">
        <f t="shared" si="11"/>
        <v>0</v>
      </c>
      <c r="R68" s="87">
        <f t="shared" si="12"/>
        <v>0</v>
      </c>
      <c r="S68" s="87">
        <f t="shared" si="13"/>
        <v>0</v>
      </c>
      <c r="U68" s="87">
        <f>IF(ISERR(SUMIF(Cad_cl!$I$6:$I$1005,$C68,Cad_cl!AP$6:AP$1005)),"",SUMIF(Cad_cl!$I$6:$I$1005,$C68,Cad_cl!AP$6:AP$1005))</f>
        <v>0</v>
      </c>
      <c r="V68" s="87">
        <f>IF(ISERR(SUMIF(Cad_cl!$I$6:$I$1005,$C68,Cad_cl!AQ$6:AQ$1005)),"",SUMIF(Cad_cl!$I$6:$I$1005,$C68,Cad_cl!AQ$6:AQ$1005))</f>
        <v>0</v>
      </c>
      <c r="W68" s="87">
        <f>IF(ISERR(SUMIF(Cad_cl!$I$6:$I$1005,$C68,Cad_cl!AR$6:AR$1005)),"",SUMIF(Cad_cl!$I$6:$I$1005,$C68,Cad_cl!AR$6:AR$1005))</f>
        <v>0</v>
      </c>
      <c r="X68" s="87">
        <f>IF(ISERR(SUMIF(Cad_cl!$I$6:$I$1005,$C68,Cad_cl!AS$6:AS$1005)),"",SUMIF(Cad_cl!$I$6:$I$1005,$C68,Cad_cl!AS$6:AS$1005))</f>
        <v>0</v>
      </c>
      <c r="Y68" s="87">
        <f>IF(ISERR(SUMIF(Cad_cl!$I$6:$I$1005,$C68,Cad_cl!AT$6:AT$1005)),"",SUMIF(Cad_cl!$I$6:$I$1005,$C68,Cad_cl!AT$6:AT$1005))</f>
        <v>0</v>
      </c>
      <c r="Z68" s="87">
        <f>IF(ISERR(SUMIF(Cad_cl!$I$6:$I$1005,$C68,Cad_cl!AU$6:AU$1005)),"",SUMIF(Cad_cl!$I$6:$I$1005,$C68,Cad_cl!AU$6:AU$1005))</f>
        <v>0</v>
      </c>
      <c r="AA68" s="87">
        <f>IF(ISERR(SUMIF(Cad_cl!$I$6:$I$1005,$C68,Cad_cl!AV$6:AV$1005)),"",SUMIF(Cad_cl!$I$6:$I$1005,$C68,Cad_cl!AV$6:AV$1005))</f>
        <v>0</v>
      </c>
      <c r="AB68" s="87">
        <f>IF(ISERR(SUMIF(Cad_cl!$I$6:$I$1005,$C68,Cad_cl!AW$6:AW$1005)),"",SUMIF(Cad_cl!$I$6:$I$1005,$C68,Cad_cl!AW$6:AW$1005))</f>
        <v>0</v>
      </c>
      <c r="AC68" s="87">
        <f>IF(ISERR(SUMIF(Cad_cl!$I$6:$I$1005,$C68,Cad_cl!AX$6:AX$1005)),"",SUMIF(Cad_cl!$I$6:$I$1005,$C68,Cad_cl!AX$6:AX$1005))</f>
        <v>0</v>
      </c>
      <c r="AD68" s="87">
        <f>IF(ISERR(SUMIF(Cad_cl!$I$6:$I$1005,$C68,Cad_cl!AY$6:AY$1005)),"",SUMIF(Cad_cl!$I$6:$I$1005,$C68,Cad_cl!AY$6:AY$1005))</f>
        <v>0</v>
      </c>
      <c r="AE68" s="87">
        <f>IF(ISERR(SUMIF(Cad_cl!$I$6:$I$1005,$C68,Cad_cl!AZ$6:AZ$1005)),"",SUMIF(Cad_cl!$I$6:$I$1005,$C68,Cad_cl!AZ$6:AZ$1005))</f>
        <v>0</v>
      </c>
      <c r="AF68" s="87">
        <f>IF(ISERR(SUMIF(Cad_cl!$I$6:$I$1005,$C68,Cad_cl!BA$6:BA$1005)),"",SUMIF(Cad_cl!$I$6:$I$1005,$C68,Cad_cl!BA$6:BA$1005))</f>
        <v>0</v>
      </c>
      <c r="AG68" s="87">
        <f>IF(ISERR(SUMIF(Cad_cl!$I$6:$I$1005,$C68,Cad_cl!BB$6:BB$1005)),"",SUMIF(Cad_cl!$I$6:$I$1005,$C68,Cad_cl!BB$6:BB$1005))</f>
        <v>0</v>
      </c>
      <c r="AI68" s="87">
        <f>IF(ISERR(SUMIF(Cad_cl!$I$6:$I$1005,$C68,Cad_cl!BD$6:BD$1005)),"",SUMIF(Cad_cl!$I$6:$I$1005,$C68,Cad_cl!BD$6:BD$1005))</f>
        <v>0</v>
      </c>
      <c r="AJ68" s="87">
        <f>IF(ISERR(SUMIF(Cad_cl!$I$6:$I$1005,$C68,Cad_cl!BE$6:BE$1005)),"",SUMIF(Cad_cl!$I$6:$I$1005,$C68,Cad_cl!BE$6:BE$1005))</f>
        <v>0</v>
      </c>
      <c r="AK68" s="87">
        <f>IF(ISERR(SUMIF(Cad_cl!$I$6:$I$1005,$C68,Cad_cl!BF$6:BF$1005)),"",SUMIF(Cad_cl!$I$6:$I$1005,$C68,Cad_cl!BF$6:BF$1005))</f>
        <v>0</v>
      </c>
      <c r="AL68" s="87">
        <f>IF(ISERR(SUMIF(Cad_cl!$I$6:$I$1005,$C68,Cad_cl!BG$6:BG$1005)),"",SUMIF(Cad_cl!$I$6:$I$1005,$C68,Cad_cl!BG$6:BG$1005))</f>
        <v>0</v>
      </c>
      <c r="AM68" s="87">
        <f>IF(ISERR(SUMIF(Cad_cl!$I$6:$I$1005,$C68,Cad_cl!BH$6:BH$1005)),"",SUMIF(Cad_cl!$I$6:$I$1005,$C68,Cad_cl!BH$6:BH$1005))</f>
        <v>0</v>
      </c>
      <c r="AN68" s="87">
        <f>IF(ISERR(SUMIF(Cad_cl!$I$6:$I$1005,$C68,Cad_cl!BI$6:BI$1005)),"",SUMIF(Cad_cl!$I$6:$I$1005,$C68,Cad_cl!BI$6:BI$1005))</f>
        <v>0</v>
      </c>
      <c r="AO68" s="87">
        <f>IF(ISERR(SUMIF(Cad_cl!$I$6:$I$1005,$C68,Cad_cl!BJ$6:BJ$1005)),"",SUMIF(Cad_cl!$I$6:$I$1005,$C68,Cad_cl!BJ$6:BJ$1005))</f>
        <v>0</v>
      </c>
      <c r="AP68" s="87">
        <f>IF(ISERR(SUMIF(Cad_cl!$I$6:$I$1005,$C68,Cad_cl!BK$6:BK$1005)),"",SUMIF(Cad_cl!$I$6:$I$1005,$C68,Cad_cl!BK$6:BK$1005))</f>
        <v>0</v>
      </c>
      <c r="AQ68" s="87">
        <f>IF(ISERR(SUMIF(Cad_cl!$I$6:$I$1005,$C68,Cad_cl!BL$6:BL$1005)),"",SUMIF(Cad_cl!$I$6:$I$1005,$C68,Cad_cl!BL$6:BL$1005))</f>
        <v>0</v>
      </c>
      <c r="AR68" s="87">
        <f>IF(ISERR(SUMIF(Cad_cl!$I$6:$I$1005,$C68,Cad_cl!BM$6:BM$1005)),"",SUMIF(Cad_cl!$I$6:$I$1005,$C68,Cad_cl!BM$6:BM$1005))</f>
        <v>0</v>
      </c>
      <c r="AS68" s="87">
        <f>IF(ISERR(SUMIF(Cad_cl!$I$6:$I$1005,$C68,Cad_cl!BN$6:BN$1005)),"",SUMIF(Cad_cl!$I$6:$I$1005,$C68,Cad_cl!BN$6:BN$1005))</f>
        <v>0</v>
      </c>
      <c r="AT68" s="87">
        <f>IF(ISERR(SUMIF(Cad_cl!$I$6:$I$1005,$C68,Cad_cl!BO$6:BO$1005)),"",SUMIF(Cad_cl!$I$6:$I$1005,$C68,Cad_cl!BO$6:BO$1005))</f>
        <v>0</v>
      </c>
      <c r="AU68" s="87">
        <f>IF(ISERR(SUMIF(Cad_cl!$I$6:$I$1005,$C68,Cad_cl!BP$6:BP$1005)),"",SUMIF(Cad_cl!$I$6:$I$1005,$C68,Cad_cl!BP$6:BP$1005))</f>
        <v>0</v>
      </c>
    </row>
    <row r="69" spans="3:47" ht="30" customHeight="1">
      <c r="C69" s="97"/>
      <c r="G69" s="87">
        <f t="shared" si="1"/>
        <v>0</v>
      </c>
      <c r="H69" s="87">
        <f t="shared" si="2"/>
        <v>0</v>
      </c>
      <c r="I69" s="87">
        <f t="shared" si="3"/>
        <v>0</v>
      </c>
      <c r="J69" s="87">
        <f t="shared" si="4"/>
        <v>0</v>
      </c>
      <c r="K69" s="87">
        <f t="shared" si="5"/>
        <v>0</v>
      </c>
      <c r="L69" s="87">
        <f t="shared" si="6"/>
        <v>0</v>
      </c>
      <c r="M69" s="87">
        <f t="shared" si="7"/>
        <v>0</v>
      </c>
      <c r="N69" s="87">
        <f t="shared" si="8"/>
        <v>0</v>
      </c>
      <c r="O69" s="87">
        <f t="shared" si="9"/>
        <v>0</v>
      </c>
      <c r="P69" s="87">
        <f t="shared" si="10"/>
        <v>0</v>
      </c>
      <c r="Q69" s="87">
        <f t="shared" si="11"/>
        <v>0</v>
      </c>
      <c r="R69" s="87">
        <f t="shared" si="12"/>
        <v>0</v>
      </c>
      <c r="S69" s="87">
        <f t="shared" si="13"/>
        <v>0</v>
      </c>
      <c r="U69" s="87">
        <f>IF(ISERR(SUMIF(Cad_cl!$I$6:$I$1005,$C69,Cad_cl!AP$6:AP$1005)),"",SUMIF(Cad_cl!$I$6:$I$1005,$C69,Cad_cl!AP$6:AP$1005))</f>
        <v>0</v>
      </c>
      <c r="V69" s="87">
        <f>IF(ISERR(SUMIF(Cad_cl!$I$6:$I$1005,$C69,Cad_cl!AQ$6:AQ$1005)),"",SUMIF(Cad_cl!$I$6:$I$1005,$C69,Cad_cl!AQ$6:AQ$1005))</f>
        <v>0</v>
      </c>
      <c r="W69" s="87">
        <f>IF(ISERR(SUMIF(Cad_cl!$I$6:$I$1005,$C69,Cad_cl!AR$6:AR$1005)),"",SUMIF(Cad_cl!$I$6:$I$1005,$C69,Cad_cl!AR$6:AR$1005))</f>
        <v>0</v>
      </c>
      <c r="X69" s="87">
        <f>IF(ISERR(SUMIF(Cad_cl!$I$6:$I$1005,$C69,Cad_cl!AS$6:AS$1005)),"",SUMIF(Cad_cl!$I$6:$I$1005,$C69,Cad_cl!AS$6:AS$1005))</f>
        <v>0</v>
      </c>
      <c r="Y69" s="87">
        <f>IF(ISERR(SUMIF(Cad_cl!$I$6:$I$1005,$C69,Cad_cl!AT$6:AT$1005)),"",SUMIF(Cad_cl!$I$6:$I$1005,$C69,Cad_cl!AT$6:AT$1005))</f>
        <v>0</v>
      </c>
      <c r="Z69" s="87">
        <f>IF(ISERR(SUMIF(Cad_cl!$I$6:$I$1005,$C69,Cad_cl!AU$6:AU$1005)),"",SUMIF(Cad_cl!$I$6:$I$1005,$C69,Cad_cl!AU$6:AU$1005))</f>
        <v>0</v>
      </c>
      <c r="AA69" s="87">
        <f>IF(ISERR(SUMIF(Cad_cl!$I$6:$I$1005,$C69,Cad_cl!AV$6:AV$1005)),"",SUMIF(Cad_cl!$I$6:$I$1005,$C69,Cad_cl!AV$6:AV$1005))</f>
        <v>0</v>
      </c>
      <c r="AB69" s="87">
        <f>IF(ISERR(SUMIF(Cad_cl!$I$6:$I$1005,$C69,Cad_cl!AW$6:AW$1005)),"",SUMIF(Cad_cl!$I$6:$I$1005,$C69,Cad_cl!AW$6:AW$1005))</f>
        <v>0</v>
      </c>
      <c r="AC69" s="87">
        <f>IF(ISERR(SUMIF(Cad_cl!$I$6:$I$1005,$C69,Cad_cl!AX$6:AX$1005)),"",SUMIF(Cad_cl!$I$6:$I$1005,$C69,Cad_cl!AX$6:AX$1005))</f>
        <v>0</v>
      </c>
      <c r="AD69" s="87">
        <f>IF(ISERR(SUMIF(Cad_cl!$I$6:$I$1005,$C69,Cad_cl!AY$6:AY$1005)),"",SUMIF(Cad_cl!$I$6:$I$1005,$C69,Cad_cl!AY$6:AY$1005))</f>
        <v>0</v>
      </c>
      <c r="AE69" s="87">
        <f>IF(ISERR(SUMIF(Cad_cl!$I$6:$I$1005,$C69,Cad_cl!AZ$6:AZ$1005)),"",SUMIF(Cad_cl!$I$6:$I$1005,$C69,Cad_cl!AZ$6:AZ$1005))</f>
        <v>0</v>
      </c>
      <c r="AF69" s="87">
        <f>IF(ISERR(SUMIF(Cad_cl!$I$6:$I$1005,$C69,Cad_cl!BA$6:BA$1005)),"",SUMIF(Cad_cl!$I$6:$I$1005,$C69,Cad_cl!BA$6:BA$1005))</f>
        <v>0</v>
      </c>
      <c r="AG69" s="87">
        <f>IF(ISERR(SUMIF(Cad_cl!$I$6:$I$1005,$C69,Cad_cl!BB$6:BB$1005)),"",SUMIF(Cad_cl!$I$6:$I$1005,$C69,Cad_cl!BB$6:BB$1005))</f>
        <v>0</v>
      </c>
      <c r="AI69" s="87">
        <f>IF(ISERR(SUMIF(Cad_cl!$I$6:$I$1005,$C69,Cad_cl!BD$6:BD$1005)),"",SUMIF(Cad_cl!$I$6:$I$1005,$C69,Cad_cl!BD$6:BD$1005))</f>
        <v>0</v>
      </c>
      <c r="AJ69" s="87">
        <f>IF(ISERR(SUMIF(Cad_cl!$I$6:$I$1005,$C69,Cad_cl!BE$6:BE$1005)),"",SUMIF(Cad_cl!$I$6:$I$1005,$C69,Cad_cl!BE$6:BE$1005))</f>
        <v>0</v>
      </c>
      <c r="AK69" s="87">
        <f>IF(ISERR(SUMIF(Cad_cl!$I$6:$I$1005,$C69,Cad_cl!BF$6:BF$1005)),"",SUMIF(Cad_cl!$I$6:$I$1005,$C69,Cad_cl!BF$6:BF$1005))</f>
        <v>0</v>
      </c>
      <c r="AL69" s="87">
        <f>IF(ISERR(SUMIF(Cad_cl!$I$6:$I$1005,$C69,Cad_cl!BG$6:BG$1005)),"",SUMIF(Cad_cl!$I$6:$I$1005,$C69,Cad_cl!BG$6:BG$1005))</f>
        <v>0</v>
      </c>
      <c r="AM69" s="87">
        <f>IF(ISERR(SUMIF(Cad_cl!$I$6:$I$1005,$C69,Cad_cl!BH$6:BH$1005)),"",SUMIF(Cad_cl!$I$6:$I$1005,$C69,Cad_cl!BH$6:BH$1005))</f>
        <v>0</v>
      </c>
      <c r="AN69" s="87">
        <f>IF(ISERR(SUMIF(Cad_cl!$I$6:$I$1005,$C69,Cad_cl!BI$6:BI$1005)),"",SUMIF(Cad_cl!$I$6:$I$1005,$C69,Cad_cl!BI$6:BI$1005))</f>
        <v>0</v>
      </c>
      <c r="AO69" s="87">
        <f>IF(ISERR(SUMIF(Cad_cl!$I$6:$I$1005,$C69,Cad_cl!BJ$6:BJ$1005)),"",SUMIF(Cad_cl!$I$6:$I$1005,$C69,Cad_cl!BJ$6:BJ$1005))</f>
        <v>0</v>
      </c>
      <c r="AP69" s="87">
        <f>IF(ISERR(SUMIF(Cad_cl!$I$6:$I$1005,$C69,Cad_cl!BK$6:BK$1005)),"",SUMIF(Cad_cl!$I$6:$I$1005,$C69,Cad_cl!BK$6:BK$1005))</f>
        <v>0</v>
      </c>
      <c r="AQ69" s="87">
        <f>IF(ISERR(SUMIF(Cad_cl!$I$6:$I$1005,$C69,Cad_cl!BL$6:BL$1005)),"",SUMIF(Cad_cl!$I$6:$I$1005,$C69,Cad_cl!BL$6:BL$1005))</f>
        <v>0</v>
      </c>
      <c r="AR69" s="87">
        <f>IF(ISERR(SUMIF(Cad_cl!$I$6:$I$1005,$C69,Cad_cl!BM$6:BM$1005)),"",SUMIF(Cad_cl!$I$6:$I$1005,$C69,Cad_cl!BM$6:BM$1005))</f>
        <v>0</v>
      </c>
      <c r="AS69" s="87">
        <f>IF(ISERR(SUMIF(Cad_cl!$I$6:$I$1005,$C69,Cad_cl!BN$6:BN$1005)),"",SUMIF(Cad_cl!$I$6:$I$1005,$C69,Cad_cl!BN$6:BN$1005))</f>
        <v>0</v>
      </c>
      <c r="AT69" s="87">
        <f>IF(ISERR(SUMIF(Cad_cl!$I$6:$I$1005,$C69,Cad_cl!BO$6:BO$1005)),"",SUMIF(Cad_cl!$I$6:$I$1005,$C69,Cad_cl!BO$6:BO$1005))</f>
        <v>0</v>
      </c>
      <c r="AU69" s="87">
        <f>IF(ISERR(SUMIF(Cad_cl!$I$6:$I$1005,$C69,Cad_cl!BP$6:BP$1005)),"",SUMIF(Cad_cl!$I$6:$I$1005,$C69,Cad_cl!BP$6:BP$1005))</f>
        <v>0</v>
      </c>
    </row>
    <row r="70" spans="3:47" ht="30" customHeight="1">
      <c r="C70" s="97"/>
      <c r="G70" s="87">
        <f t="shared" si="1"/>
        <v>0</v>
      </c>
      <c r="H70" s="87">
        <f t="shared" si="2"/>
        <v>0</v>
      </c>
      <c r="I70" s="87">
        <f t="shared" si="3"/>
        <v>0</v>
      </c>
      <c r="J70" s="87">
        <f t="shared" si="4"/>
        <v>0</v>
      </c>
      <c r="K70" s="87">
        <f t="shared" si="5"/>
        <v>0</v>
      </c>
      <c r="L70" s="87">
        <f t="shared" si="6"/>
        <v>0</v>
      </c>
      <c r="M70" s="87">
        <f t="shared" si="7"/>
        <v>0</v>
      </c>
      <c r="N70" s="87">
        <f t="shared" si="8"/>
        <v>0</v>
      </c>
      <c r="O70" s="87">
        <f t="shared" si="9"/>
        <v>0</v>
      </c>
      <c r="P70" s="87">
        <f t="shared" si="10"/>
        <v>0</v>
      </c>
      <c r="Q70" s="87">
        <f t="shared" si="11"/>
        <v>0</v>
      </c>
      <c r="R70" s="87">
        <f t="shared" si="12"/>
        <v>0</v>
      </c>
      <c r="S70" s="87">
        <f t="shared" si="13"/>
        <v>0</v>
      </c>
      <c r="U70" s="87">
        <f>IF(ISERR(SUMIF(Cad_cl!$I$6:$I$1005,$C70,Cad_cl!AP$6:AP$1005)),"",SUMIF(Cad_cl!$I$6:$I$1005,$C70,Cad_cl!AP$6:AP$1005))</f>
        <v>0</v>
      </c>
      <c r="V70" s="87">
        <f>IF(ISERR(SUMIF(Cad_cl!$I$6:$I$1005,$C70,Cad_cl!AQ$6:AQ$1005)),"",SUMIF(Cad_cl!$I$6:$I$1005,$C70,Cad_cl!AQ$6:AQ$1005))</f>
        <v>0</v>
      </c>
      <c r="W70" s="87">
        <f>IF(ISERR(SUMIF(Cad_cl!$I$6:$I$1005,$C70,Cad_cl!AR$6:AR$1005)),"",SUMIF(Cad_cl!$I$6:$I$1005,$C70,Cad_cl!AR$6:AR$1005))</f>
        <v>0</v>
      </c>
      <c r="X70" s="87">
        <f>IF(ISERR(SUMIF(Cad_cl!$I$6:$I$1005,$C70,Cad_cl!AS$6:AS$1005)),"",SUMIF(Cad_cl!$I$6:$I$1005,$C70,Cad_cl!AS$6:AS$1005))</f>
        <v>0</v>
      </c>
      <c r="Y70" s="87">
        <f>IF(ISERR(SUMIF(Cad_cl!$I$6:$I$1005,$C70,Cad_cl!AT$6:AT$1005)),"",SUMIF(Cad_cl!$I$6:$I$1005,$C70,Cad_cl!AT$6:AT$1005))</f>
        <v>0</v>
      </c>
      <c r="Z70" s="87">
        <f>IF(ISERR(SUMIF(Cad_cl!$I$6:$I$1005,$C70,Cad_cl!AU$6:AU$1005)),"",SUMIF(Cad_cl!$I$6:$I$1005,$C70,Cad_cl!AU$6:AU$1005))</f>
        <v>0</v>
      </c>
      <c r="AA70" s="87">
        <f>IF(ISERR(SUMIF(Cad_cl!$I$6:$I$1005,$C70,Cad_cl!AV$6:AV$1005)),"",SUMIF(Cad_cl!$I$6:$I$1005,$C70,Cad_cl!AV$6:AV$1005))</f>
        <v>0</v>
      </c>
      <c r="AB70" s="87">
        <f>IF(ISERR(SUMIF(Cad_cl!$I$6:$I$1005,$C70,Cad_cl!AW$6:AW$1005)),"",SUMIF(Cad_cl!$I$6:$I$1005,$C70,Cad_cl!AW$6:AW$1005))</f>
        <v>0</v>
      </c>
      <c r="AC70" s="87">
        <f>IF(ISERR(SUMIF(Cad_cl!$I$6:$I$1005,$C70,Cad_cl!AX$6:AX$1005)),"",SUMIF(Cad_cl!$I$6:$I$1005,$C70,Cad_cl!AX$6:AX$1005))</f>
        <v>0</v>
      </c>
      <c r="AD70" s="87">
        <f>IF(ISERR(SUMIF(Cad_cl!$I$6:$I$1005,$C70,Cad_cl!AY$6:AY$1005)),"",SUMIF(Cad_cl!$I$6:$I$1005,$C70,Cad_cl!AY$6:AY$1005))</f>
        <v>0</v>
      </c>
      <c r="AE70" s="87">
        <f>IF(ISERR(SUMIF(Cad_cl!$I$6:$I$1005,$C70,Cad_cl!AZ$6:AZ$1005)),"",SUMIF(Cad_cl!$I$6:$I$1005,$C70,Cad_cl!AZ$6:AZ$1005))</f>
        <v>0</v>
      </c>
      <c r="AF70" s="87">
        <f>IF(ISERR(SUMIF(Cad_cl!$I$6:$I$1005,$C70,Cad_cl!BA$6:BA$1005)),"",SUMIF(Cad_cl!$I$6:$I$1005,$C70,Cad_cl!BA$6:BA$1005))</f>
        <v>0</v>
      </c>
      <c r="AG70" s="87">
        <f>IF(ISERR(SUMIF(Cad_cl!$I$6:$I$1005,$C70,Cad_cl!BB$6:BB$1005)),"",SUMIF(Cad_cl!$I$6:$I$1005,$C70,Cad_cl!BB$6:BB$1005))</f>
        <v>0</v>
      </c>
      <c r="AI70" s="87">
        <f>IF(ISERR(SUMIF(Cad_cl!$I$6:$I$1005,$C70,Cad_cl!BD$6:BD$1005)),"",SUMIF(Cad_cl!$I$6:$I$1005,$C70,Cad_cl!BD$6:BD$1005))</f>
        <v>0</v>
      </c>
      <c r="AJ70" s="87">
        <f>IF(ISERR(SUMIF(Cad_cl!$I$6:$I$1005,$C70,Cad_cl!BE$6:BE$1005)),"",SUMIF(Cad_cl!$I$6:$I$1005,$C70,Cad_cl!BE$6:BE$1005))</f>
        <v>0</v>
      </c>
      <c r="AK70" s="87">
        <f>IF(ISERR(SUMIF(Cad_cl!$I$6:$I$1005,$C70,Cad_cl!BF$6:BF$1005)),"",SUMIF(Cad_cl!$I$6:$I$1005,$C70,Cad_cl!BF$6:BF$1005))</f>
        <v>0</v>
      </c>
      <c r="AL70" s="87">
        <f>IF(ISERR(SUMIF(Cad_cl!$I$6:$I$1005,$C70,Cad_cl!BG$6:BG$1005)),"",SUMIF(Cad_cl!$I$6:$I$1005,$C70,Cad_cl!BG$6:BG$1005))</f>
        <v>0</v>
      </c>
      <c r="AM70" s="87">
        <f>IF(ISERR(SUMIF(Cad_cl!$I$6:$I$1005,$C70,Cad_cl!BH$6:BH$1005)),"",SUMIF(Cad_cl!$I$6:$I$1005,$C70,Cad_cl!BH$6:BH$1005))</f>
        <v>0</v>
      </c>
      <c r="AN70" s="87">
        <f>IF(ISERR(SUMIF(Cad_cl!$I$6:$I$1005,$C70,Cad_cl!BI$6:BI$1005)),"",SUMIF(Cad_cl!$I$6:$I$1005,$C70,Cad_cl!BI$6:BI$1005))</f>
        <v>0</v>
      </c>
      <c r="AO70" s="87">
        <f>IF(ISERR(SUMIF(Cad_cl!$I$6:$I$1005,$C70,Cad_cl!BJ$6:BJ$1005)),"",SUMIF(Cad_cl!$I$6:$I$1005,$C70,Cad_cl!BJ$6:BJ$1005))</f>
        <v>0</v>
      </c>
      <c r="AP70" s="87">
        <f>IF(ISERR(SUMIF(Cad_cl!$I$6:$I$1005,$C70,Cad_cl!BK$6:BK$1005)),"",SUMIF(Cad_cl!$I$6:$I$1005,$C70,Cad_cl!BK$6:BK$1005))</f>
        <v>0</v>
      </c>
      <c r="AQ70" s="87">
        <f>IF(ISERR(SUMIF(Cad_cl!$I$6:$I$1005,$C70,Cad_cl!BL$6:BL$1005)),"",SUMIF(Cad_cl!$I$6:$I$1005,$C70,Cad_cl!BL$6:BL$1005))</f>
        <v>0</v>
      </c>
      <c r="AR70" s="87">
        <f>IF(ISERR(SUMIF(Cad_cl!$I$6:$I$1005,$C70,Cad_cl!BM$6:BM$1005)),"",SUMIF(Cad_cl!$I$6:$I$1005,$C70,Cad_cl!BM$6:BM$1005))</f>
        <v>0</v>
      </c>
      <c r="AS70" s="87">
        <f>IF(ISERR(SUMIF(Cad_cl!$I$6:$I$1005,$C70,Cad_cl!BN$6:BN$1005)),"",SUMIF(Cad_cl!$I$6:$I$1005,$C70,Cad_cl!BN$6:BN$1005))</f>
        <v>0</v>
      </c>
      <c r="AT70" s="87">
        <f>IF(ISERR(SUMIF(Cad_cl!$I$6:$I$1005,$C70,Cad_cl!BO$6:BO$1005)),"",SUMIF(Cad_cl!$I$6:$I$1005,$C70,Cad_cl!BO$6:BO$1005))</f>
        <v>0</v>
      </c>
      <c r="AU70" s="87">
        <f>IF(ISERR(SUMIF(Cad_cl!$I$6:$I$1005,$C70,Cad_cl!BP$6:BP$1005)),"",SUMIF(Cad_cl!$I$6:$I$1005,$C70,Cad_cl!BP$6:BP$1005))</f>
        <v>0</v>
      </c>
    </row>
    <row r="71" spans="3:47" ht="30" customHeight="1">
      <c r="C71" s="97"/>
      <c r="G71" s="87">
        <f t="shared" ref="G71:G105" si="14">U71+AI71</f>
        <v>0</v>
      </c>
      <c r="H71" s="87">
        <f t="shared" ref="H71:H105" si="15">V71+AJ71</f>
        <v>0</v>
      </c>
      <c r="I71" s="87">
        <f t="shared" ref="I71:I105" si="16">W71+AK71</f>
        <v>0</v>
      </c>
      <c r="J71" s="87">
        <f t="shared" ref="J71:J105" si="17">X71+AL71</f>
        <v>0</v>
      </c>
      <c r="K71" s="87">
        <f t="shared" ref="K71:K105" si="18">Y71+AM71</f>
        <v>0</v>
      </c>
      <c r="L71" s="87">
        <f t="shared" ref="L71:L105" si="19">Z71+AN71</f>
        <v>0</v>
      </c>
      <c r="M71" s="87">
        <f t="shared" ref="M71:M105" si="20">AA71+AO71</f>
        <v>0</v>
      </c>
      <c r="N71" s="87">
        <f t="shared" ref="N71:N105" si="21">AB71+AP71</f>
        <v>0</v>
      </c>
      <c r="O71" s="87">
        <f t="shared" ref="O71:O105" si="22">AC71+AQ71</f>
        <v>0</v>
      </c>
      <c r="P71" s="87">
        <f t="shared" ref="P71:P105" si="23">AD71+AR71</f>
        <v>0</v>
      </c>
      <c r="Q71" s="87">
        <f t="shared" ref="Q71:Q105" si="24">AE71+AS71</f>
        <v>0</v>
      </c>
      <c r="R71" s="87">
        <f t="shared" ref="R71:R105" si="25">AF71+AT71</f>
        <v>0</v>
      </c>
      <c r="S71" s="87">
        <f t="shared" ref="S71:S105" si="26">AG71+AU71</f>
        <v>0</v>
      </c>
      <c r="U71" s="87">
        <f>IF(ISERR(SUMIF(Cad_cl!$I$6:$I$1005,$C71,Cad_cl!AP$6:AP$1005)),"",SUMIF(Cad_cl!$I$6:$I$1005,$C71,Cad_cl!AP$6:AP$1005))</f>
        <v>0</v>
      </c>
      <c r="V71" s="87">
        <f>IF(ISERR(SUMIF(Cad_cl!$I$6:$I$1005,$C71,Cad_cl!AQ$6:AQ$1005)),"",SUMIF(Cad_cl!$I$6:$I$1005,$C71,Cad_cl!AQ$6:AQ$1005))</f>
        <v>0</v>
      </c>
      <c r="W71" s="87">
        <f>IF(ISERR(SUMIF(Cad_cl!$I$6:$I$1005,$C71,Cad_cl!AR$6:AR$1005)),"",SUMIF(Cad_cl!$I$6:$I$1005,$C71,Cad_cl!AR$6:AR$1005))</f>
        <v>0</v>
      </c>
      <c r="X71" s="87">
        <f>IF(ISERR(SUMIF(Cad_cl!$I$6:$I$1005,$C71,Cad_cl!AS$6:AS$1005)),"",SUMIF(Cad_cl!$I$6:$I$1005,$C71,Cad_cl!AS$6:AS$1005))</f>
        <v>0</v>
      </c>
      <c r="Y71" s="87">
        <f>IF(ISERR(SUMIF(Cad_cl!$I$6:$I$1005,$C71,Cad_cl!AT$6:AT$1005)),"",SUMIF(Cad_cl!$I$6:$I$1005,$C71,Cad_cl!AT$6:AT$1005))</f>
        <v>0</v>
      </c>
      <c r="Z71" s="87">
        <f>IF(ISERR(SUMIF(Cad_cl!$I$6:$I$1005,$C71,Cad_cl!AU$6:AU$1005)),"",SUMIF(Cad_cl!$I$6:$I$1005,$C71,Cad_cl!AU$6:AU$1005))</f>
        <v>0</v>
      </c>
      <c r="AA71" s="87">
        <f>IF(ISERR(SUMIF(Cad_cl!$I$6:$I$1005,$C71,Cad_cl!AV$6:AV$1005)),"",SUMIF(Cad_cl!$I$6:$I$1005,$C71,Cad_cl!AV$6:AV$1005))</f>
        <v>0</v>
      </c>
      <c r="AB71" s="87">
        <f>IF(ISERR(SUMIF(Cad_cl!$I$6:$I$1005,$C71,Cad_cl!AW$6:AW$1005)),"",SUMIF(Cad_cl!$I$6:$I$1005,$C71,Cad_cl!AW$6:AW$1005))</f>
        <v>0</v>
      </c>
      <c r="AC71" s="87">
        <f>IF(ISERR(SUMIF(Cad_cl!$I$6:$I$1005,$C71,Cad_cl!AX$6:AX$1005)),"",SUMIF(Cad_cl!$I$6:$I$1005,$C71,Cad_cl!AX$6:AX$1005))</f>
        <v>0</v>
      </c>
      <c r="AD71" s="87">
        <f>IF(ISERR(SUMIF(Cad_cl!$I$6:$I$1005,$C71,Cad_cl!AY$6:AY$1005)),"",SUMIF(Cad_cl!$I$6:$I$1005,$C71,Cad_cl!AY$6:AY$1005))</f>
        <v>0</v>
      </c>
      <c r="AE71" s="87">
        <f>IF(ISERR(SUMIF(Cad_cl!$I$6:$I$1005,$C71,Cad_cl!AZ$6:AZ$1005)),"",SUMIF(Cad_cl!$I$6:$I$1005,$C71,Cad_cl!AZ$6:AZ$1005))</f>
        <v>0</v>
      </c>
      <c r="AF71" s="87">
        <f>IF(ISERR(SUMIF(Cad_cl!$I$6:$I$1005,$C71,Cad_cl!BA$6:BA$1005)),"",SUMIF(Cad_cl!$I$6:$I$1005,$C71,Cad_cl!BA$6:BA$1005))</f>
        <v>0</v>
      </c>
      <c r="AG71" s="87">
        <f>IF(ISERR(SUMIF(Cad_cl!$I$6:$I$1005,$C71,Cad_cl!BB$6:BB$1005)),"",SUMIF(Cad_cl!$I$6:$I$1005,$C71,Cad_cl!BB$6:BB$1005))</f>
        <v>0</v>
      </c>
      <c r="AI71" s="87">
        <f>IF(ISERR(SUMIF(Cad_cl!$I$6:$I$1005,$C71,Cad_cl!BD$6:BD$1005)),"",SUMIF(Cad_cl!$I$6:$I$1005,$C71,Cad_cl!BD$6:BD$1005))</f>
        <v>0</v>
      </c>
      <c r="AJ71" s="87">
        <f>IF(ISERR(SUMIF(Cad_cl!$I$6:$I$1005,$C71,Cad_cl!BE$6:BE$1005)),"",SUMIF(Cad_cl!$I$6:$I$1005,$C71,Cad_cl!BE$6:BE$1005))</f>
        <v>0</v>
      </c>
      <c r="AK71" s="87">
        <f>IF(ISERR(SUMIF(Cad_cl!$I$6:$I$1005,$C71,Cad_cl!BF$6:BF$1005)),"",SUMIF(Cad_cl!$I$6:$I$1005,$C71,Cad_cl!BF$6:BF$1005))</f>
        <v>0</v>
      </c>
      <c r="AL71" s="87">
        <f>IF(ISERR(SUMIF(Cad_cl!$I$6:$I$1005,$C71,Cad_cl!BG$6:BG$1005)),"",SUMIF(Cad_cl!$I$6:$I$1005,$C71,Cad_cl!BG$6:BG$1005))</f>
        <v>0</v>
      </c>
      <c r="AM71" s="87">
        <f>IF(ISERR(SUMIF(Cad_cl!$I$6:$I$1005,$C71,Cad_cl!BH$6:BH$1005)),"",SUMIF(Cad_cl!$I$6:$I$1005,$C71,Cad_cl!BH$6:BH$1005))</f>
        <v>0</v>
      </c>
      <c r="AN71" s="87">
        <f>IF(ISERR(SUMIF(Cad_cl!$I$6:$I$1005,$C71,Cad_cl!BI$6:BI$1005)),"",SUMIF(Cad_cl!$I$6:$I$1005,$C71,Cad_cl!BI$6:BI$1005))</f>
        <v>0</v>
      </c>
      <c r="AO71" s="87">
        <f>IF(ISERR(SUMIF(Cad_cl!$I$6:$I$1005,$C71,Cad_cl!BJ$6:BJ$1005)),"",SUMIF(Cad_cl!$I$6:$I$1005,$C71,Cad_cl!BJ$6:BJ$1005))</f>
        <v>0</v>
      </c>
      <c r="AP71" s="87">
        <f>IF(ISERR(SUMIF(Cad_cl!$I$6:$I$1005,$C71,Cad_cl!BK$6:BK$1005)),"",SUMIF(Cad_cl!$I$6:$I$1005,$C71,Cad_cl!BK$6:BK$1005))</f>
        <v>0</v>
      </c>
      <c r="AQ71" s="87">
        <f>IF(ISERR(SUMIF(Cad_cl!$I$6:$I$1005,$C71,Cad_cl!BL$6:BL$1005)),"",SUMIF(Cad_cl!$I$6:$I$1005,$C71,Cad_cl!BL$6:BL$1005))</f>
        <v>0</v>
      </c>
      <c r="AR71" s="87">
        <f>IF(ISERR(SUMIF(Cad_cl!$I$6:$I$1005,$C71,Cad_cl!BM$6:BM$1005)),"",SUMIF(Cad_cl!$I$6:$I$1005,$C71,Cad_cl!BM$6:BM$1005))</f>
        <v>0</v>
      </c>
      <c r="AS71" s="87">
        <f>IF(ISERR(SUMIF(Cad_cl!$I$6:$I$1005,$C71,Cad_cl!BN$6:BN$1005)),"",SUMIF(Cad_cl!$I$6:$I$1005,$C71,Cad_cl!BN$6:BN$1005))</f>
        <v>0</v>
      </c>
      <c r="AT71" s="87">
        <f>IF(ISERR(SUMIF(Cad_cl!$I$6:$I$1005,$C71,Cad_cl!BO$6:BO$1005)),"",SUMIF(Cad_cl!$I$6:$I$1005,$C71,Cad_cl!BO$6:BO$1005))</f>
        <v>0</v>
      </c>
      <c r="AU71" s="87">
        <f>IF(ISERR(SUMIF(Cad_cl!$I$6:$I$1005,$C71,Cad_cl!BP$6:BP$1005)),"",SUMIF(Cad_cl!$I$6:$I$1005,$C71,Cad_cl!BP$6:BP$1005))</f>
        <v>0</v>
      </c>
    </row>
    <row r="72" spans="3:47" ht="30" customHeight="1">
      <c r="C72" s="97"/>
      <c r="G72" s="87">
        <f t="shared" si="14"/>
        <v>0</v>
      </c>
      <c r="H72" s="87">
        <f t="shared" si="15"/>
        <v>0</v>
      </c>
      <c r="I72" s="87">
        <f t="shared" si="16"/>
        <v>0</v>
      </c>
      <c r="J72" s="87">
        <f t="shared" si="17"/>
        <v>0</v>
      </c>
      <c r="K72" s="87">
        <f t="shared" si="18"/>
        <v>0</v>
      </c>
      <c r="L72" s="87">
        <f t="shared" si="19"/>
        <v>0</v>
      </c>
      <c r="M72" s="87">
        <f t="shared" si="20"/>
        <v>0</v>
      </c>
      <c r="N72" s="87">
        <f t="shared" si="21"/>
        <v>0</v>
      </c>
      <c r="O72" s="87">
        <f t="shared" si="22"/>
        <v>0</v>
      </c>
      <c r="P72" s="87">
        <f t="shared" si="23"/>
        <v>0</v>
      </c>
      <c r="Q72" s="87">
        <f t="shared" si="24"/>
        <v>0</v>
      </c>
      <c r="R72" s="87">
        <f t="shared" si="25"/>
        <v>0</v>
      </c>
      <c r="S72" s="87">
        <f t="shared" si="26"/>
        <v>0</v>
      </c>
      <c r="U72" s="87">
        <f>IF(ISERR(SUMIF(Cad_cl!$I$6:$I$1005,$C72,Cad_cl!AP$6:AP$1005)),"",SUMIF(Cad_cl!$I$6:$I$1005,$C72,Cad_cl!AP$6:AP$1005))</f>
        <v>0</v>
      </c>
      <c r="V72" s="87">
        <f>IF(ISERR(SUMIF(Cad_cl!$I$6:$I$1005,$C72,Cad_cl!AQ$6:AQ$1005)),"",SUMIF(Cad_cl!$I$6:$I$1005,$C72,Cad_cl!AQ$6:AQ$1005))</f>
        <v>0</v>
      </c>
      <c r="W72" s="87">
        <f>IF(ISERR(SUMIF(Cad_cl!$I$6:$I$1005,$C72,Cad_cl!AR$6:AR$1005)),"",SUMIF(Cad_cl!$I$6:$I$1005,$C72,Cad_cl!AR$6:AR$1005))</f>
        <v>0</v>
      </c>
      <c r="X72" s="87">
        <f>IF(ISERR(SUMIF(Cad_cl!$I$6:$I$1005,$C72,Cad_cl!AS$6:AS$1005)),"",SUMIF(Cad_cl!$I$6:$I$1005,$C72,Cad_cl!AS$6:AS$1005))</f>
        <v>0</v>
      </c>
      <c r="Y72" s="87">
        <f>IF(ISERR(SUMIF(Cad_cl!$I$6:$I$1005,$C72,Cad_cl!AT$6:AT$1005)),"",SUMIF(Cad_cl!$I$6:$I$1005,$C72,Cad_cl!AT$6:AT$1005))</f>
        <v>0</v>
      </c>
      <c r="Z72" s="87">
        <f>IF(ISERR(SUMIF(Cad_cl!$I$6:$I$1005,$C72,Cad_cl!AU$6:AU$1005)),"",SUMIF(Cad_cl!$I$6:$I$1005,$C72,Cad_cl!AU$6:AU$1005))</f>
        <v>0</v>
      </c>
      <c r="AA72" s="87">
        <f>IF(ISERR(SUMIF(Cad_cl!$I$6:$I$1005,$C72,Cad_cl!AV$6:AV$1005)),"",SUMIF(Cad_cl!$I$6:$I$1005,$C72,Cad_cl!AV$6:AV$1005))</f>
        <v>0</v>
      </c>
      <c r="AB72" s="87">
        <f>IF(ISERR(SUMIF(Cad_cl!$I$6:$I$1005,$C72,Cad_cl!AW$6:AW$1005)),"",SUMIF(Cad_cl!$I$6:$I$1005,$C72,Cad_cl!AW$6:AW$1005))</f>
        <v>0</v>
      </c>
      <c r="AC72" s="87">
        <f>IF(ISERR(SUMIF(Cad_cl!$I$6:$I$1005,$C72,Cad_cl!AX$6:AX$1005)),"",SUMIF(Cad_cl!$I$6:$I$1005,$C72,Cad_cl!AX$6:AX$1005))</f>
        <v>0</v>
      </c>
      <c r="AD72" s="87">
        <f>IF(ISERR(SUMIF(Cad_cl!$I$6:$I$1005,$C72,Cad_cl!AY$6:AY$1005)),"",SUMIF(Cad_cl!$I$6:$I$1005,$C72,Cad_cl!AY$6:AY$1005))</f>
        <v>0</v>
      </c>
      <c r="AE72" s="87">
        <f>IF(ISERR(SUMIF(Cad_cl!$I$6:$I$1005,$C72,Cad_cl!AZ$6:AZ$1005)),"",SUMIF(Cad_cl!$I$6:$I$1005,$C72,Cad_cl!AZ$6:AZ$1005))</f>
        <v>0</v>
      </c>
      <c r="AF72" s="87">
        <f>IF(ISERR(SUMIF(Cad_cl!$I$6:$I$1005,$C72,Cad_cl!BA$6:BA$1005)),"",SUMIF(Cad_cl!$I$6:$I$1005,$C72,Cad_cl!BA$6:BA$1005))</f>
        <v>0</v>
      </c>
      <c r="AG72" s="87">
        <f>IF(ISERR(SUMIF(Cad_cl!$I$6:$I$1005,$C72,Cad_cl!BB$6:BB$1005)),"",SUMIF(Cad_cl!$I$6:$I$1005,$C72,Cad_cl!BB$6:BB$1005))</f>
        <v>0</v>
      </c>
      <c r="AI72" s="87">
        <f>IF(ISERR(SUMIF(Cad_cl!$I$6:$I$1005,$C72,Cad_cl!BD$6:BD$1005)),"",SUMIF(Cad_cl!$I$6:$I$1005,$C72,Cad_cl!BD$6:BD$1005))</f>
        <v>0</v>
      </c>
      <c r="AJ72" s="87">
        <f>IF(ISERR(SUMIF(Cad_cl!$I$6:$I$1005,$C72,Cad_cl!BE$6:BE$1005)),"",SUMIF(Cad_cl!$I$6:$I$1005,$C72,Cad_cl!BE$6:BE$1005))</f>
        <v>0</v>
      </c>
      <c r="AK72" s="87">
        <f>IF(ISERR(SUMIF(Cad_cl!$I$6:$I$1005,$C72,Cad_cl!BF$6:BF$1005)),"",SUMIF(Cad_cl!$I$6:$I$1005,$C72,Cad_cl!BF$6:BF$1005))</f>
        <v>0</v>
      </c>
      <c r="AL72" s="87">
        <f>IF(ISERR(SUMIF(Cad_cl!$I$6:$I$1005,$C72,Cad_cl!BG$6:BG$1005)),"",SUMIF(Cad_cl!$I$6:$I$1005,$C72,Cad_cl!BG$6:BG$1005))</f>
        <v>0</v>
      </c>
      <c r="AM72" s="87">
        <f>IF(ISERR(SUMIF(Cad_cl!$I$6:$I$1005,$C72,Cad_cl!BH$6:BH$1005)),"",SUMIF(Cad_cl!$I$6:$I$1005,$C72,Cad_cl!BH$6:BH$1005))</f>
        <v>0</v>
      </c>
      <c r="AN72" s="87">
        <f>IF(ISERR(SUMIF(Cad_cl!$I$6:$I$1005,$C72,Cad_cl!BI$6:BI$1005)),"",SUMIF(Cad_cl!$I$6:$I$1005,$C72,Cad_cl!BI$6:BI$1005))</f>
        <v>0</v>
      </c>
      <c r="AO72" s="87">
        <f>IF(ISERR(SUMIF(Cad_cl!$I$6:$I$1005,$C72,Cad_cl!BJ$6:BJ$1005)),"",SUMIF(Cad_cl!$I$6:$I$1005,$C72,Cad_cl!BJ$6:BJ$1005))</f>
        <v>0</v>
      </c>
      <c r="AP72" s="87">
        <f>IF(ISERR(SUMIF(Cad_cl!$I$6:$I$1005,$C72,Cad_cl!BK$6:BK$1005)),"",SUMIF(Cad_cl!$I$6:$I$1005,$C72,Cad_cl!BK$6:BK$1005))</f>
        <v>0</v>
      </c>
      <c r="AQ72" s="87">
        <f>IF(ISERR(SUMIF(Cad_cl!$I$6:$I$1005,$C72,Cad_cl!BL$6:BL$1005)),"",SUMIF(Cad_cl!$I$6:$I$1005,$C72,Cad_cl!BL$6:BL$1005))</f>
        <v>0</v>
      </c>
      <c r="AR72" s="87">
        <f>IF(ISERR(SUMIF(Cad_cl!$I$6:$I$1005,$C72,Cad_cl!BM$6:BM$1005)),"",SUMIF(Cad_cl!$I$6:$I$1005,$C72,Cad_cl!BM$6:BM$1005))</f>
        <v>0</v>
      </c>
      <c r="AS72" s="87">
        <f>IF(ISERR(SUMIF(Cad_cl!$I$6:$I$1005,$C72,Cad_cl!BN$6:BN$1005)),"",SUMIF(Cad_cl!$I$6:$I$1005,$C72,Cad_cl!BN$6:BN$1005))</f>
        <v>0</v>
      </c>
      <c r="AT72" s="87">
        <f>IF(ISERR(SUMIF(Cad_cl!$I$6:$I$1005,$C72,Cad_cl!BO$6:BO$1005)),"",SUMIF(Cad_cl!$I$6:$I$1005,$C72,Cad_cl!BO$6:BO$1005))</f>
        <v>0</v>
      </c>
      <c r="AU72" s="87">
        <f>IF(ISERR(SUMIF(Cad_cl!$I$6:$I$1005,$C72,Cad_cl!BP$6:BP$1005)),"",SUMIF(Cad_cl!$I$6:$I$1005,$C72,Cad_cl!BP$6:BP$1005))</f>
        <v>0</v>
      </c>
    </row>
    <row r="73" spans="3:47" ht="30" customHeight="1">
      <c r="C73" s="97"/>
      <c r="G73" s="87">
        <f t="shared" si="14"/>
        <v>0</v>
      </c>
      <c r="H73" s="87">
        <f t="shared" si="15"/>
        <v>0</v>
      </c>
      <c r="I73" s="87">
        <f t="shared" si="16"/>
        <v>0</v>
      </c>
      <c r="J73" s="87">
        <f t="shared" si="17"/>
        <v>0</v>
      </c>
      <c r="K73" s="87">
        <f t="shared" si="18"/>
        <v>0</v>
      </c>
      <c r="L73" s="87">
        <f t="shared" si="19"/>
        <v>0</v>
      </c>
      <c r="M73" s="87">
        <f t="shared" si="20"/>
        <v>0</v>
      </c>
      <c r="N73" s="87">
        <f t="shared" si="21"/>
        <v>0</v>
      </c>
      <c r="O73" s="87">
        <f t="shared" si="22"/>
        <v>0</v>
      </c>
      <c r="P73" s="87">
        <f t="shared" si="23"/>
        <v>0</v>
      </c>
      <c r="Q73" s="87">
        <f t="shared" si="24"/>
        <v>0</v>
      </c>
      <c r="R73" s="87">
        <f t="shared" si="25"/>
        <v>0</v>
      </c>
      <c r="S73" s="87">
        <f t="shared" si="26"/>
        <v>0</v>
      </c>
      <c r="U73" s="87">
        <f>IF(ISERR(SUMIF(Cad_cl!$I$6:$I$1005,$C73,Cad_cl!AP$6:AP$1005)),"",SUMIF(Cad_cl!$I$6:$I$1005,$C73,Cad_cl!AP$6:AP$1005))</f>
        <v>0</v>
      </c>
      <c r="V73" s="87">
        <f>IF(ISERR(SUMIF(Cad_cl!$I$6:$I$1005,$C73,Cad_cl!AQ$6:AQ$1005)),"",SUMIF(Cad_cl!$I$6:$I$1005,$C73,Cad_cl!AQ$6:AQ$1005))</f>
        <v>0</v>
      </c>
      <c r="W73" s="87">
        <f>IF(ISERR(SUMIF(Cad_cl!$I$6:$I$1005,$C73,Cad_cl!AR$6:AR$1005)),"",SUMIF(Cad_cl!$I$6:$I$1005,$C73,Cad_cl!AR$6:AR$1005))</f>
        <v>0</v>
      </c>
      <c r="X73" s="87">
        <f>IF(ISERR(SUMIF(Cad_cl!$I$6:$I$1005,$C73,Cad_cl!AS$6:AS$1005)),"",SUMIF(Cad_cl!$I$6:$I$1005,$C73,Cad_cl!AS$6:AS$1005))</f>
        <v>0</v>
      </c>
      <c r="Y73" s="87">
        <f>IF(ISERR(SUMIF(Cad_cl!$I$6:$I$1005,$C73,Cad_cl!AT$6:AT$1005)),"",SUMIF(Cad_cl!$I$6:$I$1005,$C73,Cad_cl!AT$6:AT$1005))</f>
        <v>0</v>
      </c>
      <c r="Z73" s="87">
        <f>IF(ISERR(SUMIF(Cad_cl!$I$6:$I$1005,$C73,Cad_cl!AU$6:AU$1005)),"",SUMIF(Cad_cl!$I$6:$I$1005,$C73,Cad_cl!AU$6:AU$1005))</f>
        <v>0</v>
      </c>
      <c r="AA73" s="87">
        <f>IF(ISERR(SUMIF(Cad_cl!$I$6:$I$1005,$C73,Cad_cl!AV$6:AV$1005)),"",SUMIF(Cad_cl!$I$6:$I$1005,$C73,Cad_cl!AV$6:AV$1005))</f>
        <v>0</v>
      </c>
      <c r="AB73" s="87">
        <f>IF(ISERR(SUMIF(Cad_cl!$I$6:$I$1005,$C73,Cad_cl!AW$6:AW$1005)),"",SUMIF(Cad_cl!$I$6:$I$1005,$C73,Cad_cl!AW$6:AW$1005))</f>
        <v>0</v>
      </c>
      <c r="AC73" s="87">
        <f>IF(ISERR(SUMIF(Cad_cl!$I$6:$I$1005,$C73,Cad_cl!AX$6:AX$1005)),"",SUMIF(Cad_cl!$I$6:$I$1005,$C73,Cad_cl!AX$6:AX$1005))</f>
        <v>0</v>
      </c>
      <c r="AD73" s="87">
        <f>IF(ISERR(SUMIF(Cad_cl!$I$6:$I$1005,$C73,Cad_cl!AY$6:AY$1005)),"",SUMIF(Cad_cl!$I$6:$I$1005,$C73,Cad_cl!AY$6:AY$1005))</f>
        <v>0</v>
      </c>
      <c r="AE73" s="87">
        <f>IF(ISERR(SUMIF(Cad_cl!$I$6:$I$1005,$C73,Cad_cl!AZ$6:AZ$1005)),"",SUMIF(Cad_cl!$I$6:$I$1005,$C73,Cad_cl!AZ$6:AZ$1005))</f>
        <v>0</v>
      </c>
      <c r="AF73" s="87">
        <f>IF(ISERR(SUMIF(Cad_cl!$I$6:$I$1005,$C73,Cad_cl!BA$6:BA$1005)),"",SUMIF(Cad_cl!$I$6:$I$1005,$C73,Cad_cl!BA$6:BA$1005))</f>
        <v>0</v>
      </c>
      <c r="AG73" s="87">
        <f>IF(ISERR(SUMIF(Cad_cl!$I$6:$I$1005,$C73,Cad_cl!BB$6:BB$1005)),"",SUMIF(Cad_cl!$I$6:$I$1005,$C73,Cad_cl!BB$6:BB$1005))</f>
        <v>0</v>
      </c>
      <c r="AI73" s="87">
        <f>IF(ISERR(SUMIF(Cad_cl!$I$6:$I$1005,$C73,Cad_cl!BD$6:BD$1005)),"",SUMIF(Cad_cl!$I$6:$I$1005,$C73,Cad_cl!BD$6:BD$1005))</f>
        <v>0</v>
      </c>
      <c r="AJ73" s="87">
        <f>IF(ISERR(SUMIF(Cad_cl!$I$6:$I$1005,$C73,Cad_cl!BE$6:BE$1005)),"",SUMIF(Cad_cl!$I$6:$I$1005,$C73,Cad_cl!BE$6:BE$1005))</f>
        <v>0</v>
      </c>
      <c r="AK73" s="87">
        <f>IF(ISERR(SUMIF(Cad_cl!$I$6:$I$1005,$C73,Cad_cl!BF$6:BF$1005)),"",SUMIF(Cad_cl!$I$6:$I$1005,$C73,Cad_cl!BF$6:BF$1005))</f>
        <v>0</v>
      </c>
      <c r="AL73" s="87">
        <f>IF(ISERR(SUMIF(Cad_cl!$I$6:$I$1005,$C73,Cad_cl!BG$6:BG$1005)),"",SUMIF(Cad_cl!$I$6:$I$1005,$C73,Cad_cl!BG$6:BG$1005))</f>
        <v>0</v>
      </c>
      <c r="AM73" s="87">
        <f>IF(ISERR(SUMIF(Cad_cl!$I$6:$I$1005,$C73,Cad_cl!BH$6:BH$1005)),"",SUMIF(Cad_cl!$I$6:$I$1005,$C73,Cad_cl!BH$6:BH$1005))</f>
        <v>0</v>
      </c>
      <c r="AN73" s="87">
        <f>IF(ISERR(SUMIF(Cad_cl!$I$6:$I$1005,$C73,Cad_cl!BI$6:BI$1005)),"",SUMIF(Cad_cl!$I$6:$I$1005,$C73,Cad_cl!BI$6:BI$1005))</f>
        <v>0</v>
      </c>
      <c r="AO73" s="87">
        <f>IF(ISERR(SUMIF(Cad_cl!$I$6:$I$1005,$C73,Cad_cl!BJ$6:BJ$1005)),"",SUMIF(Cad_cl!$I$6:$I$1005,$C73,Cad_cl!BJ$6:BJ$1005))</f>
        <v>0</v>
      </c>
      <c r="AP73" s="87">
        <f>IF(ISERR(SUMIF(Cad_cl!$I$6:$I$1005,$C73,Cad_cl!BK$6:BK$1005)),"",SUMIF(Cad_cl!$I$6:$I$1005,$C73,Cad_cl!BK$6:BK$1005))</f>
        <v>0</v>
      </c>
      <c r="AQ73" s="87">
        <f>IF(ISERR(SUMIF(Cad_cl!$I$6:$I$1005,$C73,Cad_cl!BL$6:BL$1005)),"",SUMIF(Cad_cl!$I$6:$I$1005,$C73,Cad_cl!BL$6:BL$1005))</f>
        <v>0</v>
      </c>
      <c r="AR73" s="87">
        <f>IF(ISERR(SUMIF(Cad_cl!$I$6:$I$1005,$C73,Cad_cl!BM$6:BM$1005)),"",SUMIF(Cad_cl!$I$6:$I$1005,$C73,Cad_cl!BM$6:BM$1005))</f>
        <v>0</v>
      </c>
      <c r="AS73" s="87">
        <f>IF(ISERR(SUMIF(Cad_cl!$I$6:$I$1005,$C73,Cad_cl!BN$6:BN$1005)),"",SUMIF(Cad_cl!$I$6:$I$1005,$C73,Cad_cl!BN$6:BN$1005))</f>
        <v>0</v>
      </c>
      <c r="AT73" s="87">
        <f>IF(ISERR(SUMIF(Cad_cl!$I$6:$I$1005,$C73,Cad_cl!BO$6:BO$1005)),"",SUMIF(Cad_cl!$I$6:$I$1005,$C73,Cad_cl!BO$6:BO$1005))</f>
        <v>0</v>
      </c>
      <c r="AU73" s="87">
        <f>IF(ISERR(SUMIF(Cad_cl!$I$6:$I$1005,$C73,Cad_cl!BP$6:BP$1005)),"",SUMIF(Cad_cl!$I$6:$I$1005,$C73,Cad_cl!BP$6:BP$1005))</f>
        <v>0</v>
      </c>
    </row>
    <row r="74" spans="3:47" ht="30" customHeight="1">
      <c r="C74" s="97"/>
      <c r="G74" s="87">
        <f t="shared" si="14"/>
        <v>0</v>
      </c>
      <c r="H74" s="87">
        <f t="shared" si="15"/>
        <v>0</v>
      </c>
      <c r="I74" s="87">
        <f t="shared" si="16"/>
        <v>0</v>
      </c>
      <c r="J74" s="87">
        <f t="shared" si="17"/>
        <v>0</v>
      </c>
      <c r="K74" s="87">
        <f t="shared" si="18"/>
        <v>0</v>
      </c>
      <c r="L74" s="87">
        <f t="shared" si="19"/>
        <v>0</v>
      </c>
      <c r="M74" s="87">
        <f t="shared" si="20"/>
        <v>0</v>
      </c>
      <c r="N74" s="87">
        <f t="shared" si="21"/>
        <v>0</v>
      </c>
      <c r="O74" s="87">
        <f t="shared" si="22"/>
        <v>0</v>
      </c>
      <c r="P74" s="87">
        <f t="shared" si="23"/>
        <v>0</v>
      </c>
      <c r="Q74" s="87">
        <f t="shared" si="24"/>
        <v>0</v>
      </c>
      <c r="R74" s="87">
        <f t="shared" si="25"/>
        <v>0</v>
      </c>
      <c r="S74" s="87">
        <f t="shared" si="26"/>
        <v>0</v>
      </c>
      <c r="U74" s="87">
        <f>IF(ISERR(SUMIF(Cad_cl!$I$6:$I$1005,$C74,Cad_cl!AP$6:AP$1005)),"",SUMIF(Cad_cl!$I$6:$I$1005,$C74,Cad_cl!AP$6:AP$1005))</f>
        <v>0</v>
      </c>
      <c r="V74" s="87">
        <f>IF(ISERR(SUMIF(Cad_cl!$I$6:$I$1005,$C74,Cad_cl!AQ$6:AQ$1005)),"",SUMIF(Cad_cl!$I$6:$I$1005,$C74,Cad_cl!AQ$6:AQ$1005))</f>
        <v>0</v>
      </c>
      <c r="W74" s="87">
        <f>IF(ISERR(SUMIF(Cad_cl!$I$6:$I$1005,$C74,Cad_cl!AR$6:AR$1005)),"",SUMIF(Cad_cl!$I$6:$I$1005,$C74,Cad_cl!AR$6:AR$1005))</f>
        <v>0</v>
      </c>
      <c r="X74" s="87">
        <f>IF(ISERR(SUMIF(Cad_cl!$I$6:$I$1005,$C74,Cad_cl!AS$6:AS$1005)),"",SUMIF(Cad_cl!$I$6:$I$1005,$C74,Cad_cl!AS$6:AS$1005))</f>
        <v>0</v>
      </c>
      <c r="Y74" s="87">
        <f>IF(ISERR(SUMIF(Cad_cl!$I$6:$I$1005,$C74,Cad_cl!AT$6:AT$1005)),"",SUMIF(Cad_cl!$I$6:$I$1005,$C74,Cad_cl!AT$6:AT$1005))</f>
        <v>0</v>
      </c>
      <c r="Z74" s="87">
        <f>IF(ISERR(SUMIF(Cad_cl!$I$6:$I$1005,$C74,Cad_cl!AU$6:AU$1005)),"",SUMIF(Cad_cl!$I$6:$I$1005,$C74,Cad_cl!AU$6:AU$1005))</f>
        <v>0</v>
      </c>
      <c r="AA74" s="87">
        <f>IF(ISERR(SUMIF(Cad_cl!$I$6:$I$1005,$C74,Cad_cl!AV$6:AV$1005)),"",SUMIF(Cad_cl!$I$6:$I$1005,$C74,Cad_cl!AV$6:AV$1005))</f>
        <v>0</v>
      </c>
      <c r="AB74" s="87">
        <f>IF(ISERR(SUMIF(Cad_cl!$I$6:$I$1005,$C74,Cad_cl!AW$6:AW$1005)),"",SUMIF(Cad_cl!$I$6:$I$1005,$C74,Cad_cl!AW$6:AW$1005))</f>
        <v>0</v>
      </c>
      <c r="AC74" s="87">
        <f>IF(ISERR(SUMIF(Cad_cl!$I$6:$I$1005,$C74,Cad_cl!AX$6:AX$1005)),"",SUMIF(Cad_cl!$I$6:$I$1005,$C74,Cad_cl!AX$6:AX$1005))</f>
        <v>0</v>
      </c>
      <c r="AD74" s="87">
        <f>IF(ISERR(SUMIF(Cad_cl!$I$6:$I$1005,$C74,Cad_cl!AY$6:AY$1005)),"",SUMIF(Cad_cl!$I$6:$I$1005,$C74,Cad_cl!AY$6:AY$1005))</f>
        <v>0</v>
      </c>
      <c r="AE74" s="87">
        <f>IF(ISERR(SUMIF(Cad_cl!$I$6:$I$1005,$C74,Cad_cl!AZ$6:AZ$1005)),"",SUMIF(Cad_cl!$I$6:$I$1005,$C74,Cad_cl!AZ$6:AZ$1005))</f>
        <v>0</v>
      </c>
      <c r="AF74" s="87">
        <f>IF(ISERR(SUMIF(Cad_cl!$I$6:$I$1005,$C74,Cad_cl!BA$6:BA$1005)),"",SUMIF(Cad_cl!$I$6:$I$1005,$C74,Cad_cl!BA$6:BA$1005))</f>
        <v>0</v>
      </c>
      <c r="AG74" s="87">
        <f>IF(ISERR(SUMIF(Cad_cl!$I$6:$I$1005,$C74,Cad_cl!BB$6:BB$1005)),"",SUMIF(Cad_cl!$I$6:$I$1005,$C74,Cad_cl!BB$6:BB$1005))</f>
        <v>0</v>
      </c>
      <c r="AI74" s="87">
        <f>IF(ISERR(SUMIF(Cad_cl!$I$6:$I$1005,$C74,Cad_cl!BD$6:BD$1005)),"",SUMIF(Cad_cl!$I$6:$I$1005,$C74,Cad_cl!BD$6:BD$1005))</f>
        <v>0</v>
      </c>
      <c r="AJ74" s="87">
        <f>IF(ISERR(SUMIF(Cad_cl!$I$6:$I$1005,$C74,Cad_cl!BE$6:BE$1005)),"",SUMIF(Cad_cl!$I$6:$I$1005,$C74,Cad_cl!BE$6:BE$1005))</f>
        <v>0</v>
      </c>
      <c r="AK74" s="87">
        <f>IF(ISERR(SUMIF(Cad_cl!$I$6:$I$1005,$C74,Cad_cl!BF$6:BF$1005)),"",SUMIF(Cad_cl!$I$6:$I$1005,$C74,Cad_cl!BF$6:BF$1005))</f>
        <v>0</v>
      </c>
      <c r="AL74" s="87">
        <f>IF(ISERR(SUMIF(Cad_cl!$I$6:$I$1005,$C74,Cad_cl!BG$6:BG$1005)),"",SUMIF(Cad_cl!$I$6:$I$1005,$C74,Cad_cl!BG$6:BG$1005))</f>
        <v>0</v>
      </c>
      <c r="AM74" s="87">
        <f>IF(ISERR(SUMIF(Cad_cl!$I$6:$I$1005,$C74,Cad_cl!BH$6:BH$1005)),"",SUMIF(Cad_cl!$I$6:$I$1005,$C74,Cad_cl!BH$6:BH$1005))</f>
        <v>0</v>
      </c>
      <c r="AN74" s="87">
        <f>IF(ISERR(SUMIF(Cad_cl!$I$6:$I$1005,$C74,Cad_cl!BI$6:BI$1005)),"",SUMIF(Cad_cl!$I$6:$I$1005,$C74,Cad_cl!BI$6:BI$1005))</f>
        <v>0</v>
      </c>
      <c r="AO74" s="87">
        <f>IF(ISERR(SUMIF(Cad_cl!$I$6:$I$1005,$C74,Cad_cl!BJ$6:BJ$1005)),"",SUMIF(Cad_cl!$I$6:$I$1005,$C74,Cad_cl!BJ$6:BJ$1005))</f>
        <v>0</v>
      </c>
      <c r="AP74" s="87">
        <f>IF(ISERR(SUMIF(Cad_cl!$I$6:$I$1005,$C74,Cad_cl!BK$6:BK$1005)),"",SUMIF(Cad_cl!$I$6:$I$1005,$C74,Cad_cl!BK$6:BK$1005))</f>
        <v>0</v>
      </c>
      <c r="AQ74" s="87">
        <f>IF(ISERR(SUMIF(Cad_cl!$I$6:$I$1005,$C74,Cad_cl!BL$6:BL$1005)),"",SUMIF(Cad_cl!$I$6:$I$1005,$C74,Cad_cl!BL$6:BL$1005))</f>
        <v>0</v>
      </c>
      <c r="AR74" s="87">
        <f>IF(ISERR(SUMIF(Cad_cl!$I$6:$I$1005,$C74,Cad_cl!BM$6:BM$1005)),"",SUMIF(Cad_cl!$I$6:$I$1005,$C74,Cad_cl!BM$6:BM$1005))</f>
        <v>0</v>
      </c>
      <c r="AS74" s="87">
        <f>IF(ISERR(SUMIF(Cad_cl!$I$6:$I$1005,$C74,Cad_cl!BN$6:BN$1005)),"",SUMIF(Cad_cl!$I$6:$I$1005,$C74,Cad_cl!BN$6:BN$1005))</f>
        <v>0</v>
      </c>
      <c r="AT74" s="87">
        <f>IF(ISERR(SUMIF(Cad_cl!$I$6:$I$1005,$C74,Cad_cl!BO$6:BO$1005)),"",SUMIF(Cad_cl!$I$6:$I$1005,$C74,Cad_cl!BO$6:BO$1005))</f>
        <v>0</v>
      </c>
      <c r="AU74" s="87">
        <f>IF(ISERR(SUMIF(Cad_cl!$I$6:$I$1005,$C74,Cad_cl!BP$6:BP$1005)),"",SUMIF(Cad_cl!$I$6:$I$1005,$C74,Cad_cl!BP$6:BP$1005))</f>
        <v>0</v>
      </c>
    </row>
    <row r="75" spans="3:47" ht="30" customHeight="1">
      <c r="C75" s="97"/>
      <c r="G75" s="87">
        <f t="shared" si="14"/>
        <v>0</v>
      </c>
      <c r="H75" s="87">
        <f t="shared" si="15"/>
        <v>0</v>
      </c>
      <c r="I75" s="87">
        <f t="shared" si="16"/>
        <v>0</v>
      </c>
      <c r="J75" s="87">
        <f t="shared" si="17"/>
        <v>0</v>
      </c>
      <c r="K75" s="87">
        <f t="shared" si="18"/>
        <v>0</v>
      </c>
      <c r="L75" s="87">
        <f t="shared" si="19"/>
        <v>0</v>
      </c>
      <c r="M75" s="87">
        <f t="shared" si="20"/>
        <v>0</v>
      </c>
      <c r="N75" s="87">
        <f t="shared" si="21"/>
        <v>0</v>
      </c>
      <c r="O75" s="87">
        <f t="shared" si="22"/>
        <v>0</v>
      </c>
      <c r="P75" s="87">
        <f t="shared" si="23"/>
        <v>0</v>
      </c>
      <c r="Q75" s="87">
        <f t="shared" si="24"/>
        <v>0</v>
      </c>
      <c r="R75" s="87">
        <f t="shared" si="25"/>
        <v>0</v>
      </c>
      <c r="S75" s="87">
        <f t="shared" si="26"/>
        <v>0</v>
      </c>
      <c r="U75" s="87">
        <f>IF(ISERR(SUMIF(Cad_cl!$I$6:$I$1005,$C75,Cad_cl!AP$6:AP$1005)),"",SUMIF(Cad_cl!$I$6:$I$1005,$C75,Cad_cl!AP$6:AP$1005))</f>
        <v>0</v>
      </c>
      <c r="V75" s="87">
        <f>IF(ISERR(SUMIF(Cad_cl!$I$6:$I$1005,$C75,Cad_cl!AQ$6:AQ$1005)),"",SUMIF(Cad_cl!$I$6:$I$1005,$C75,Cad_cl!AQ$6:AQ$1005))</f>
        <v>0</v>
      </c>
      <c r="W75" s="87">
        <f>IF(ISERR(SUMIF(Cad_cl!$I$6:$I$1005,$C75,Cad_cl!AR$6:AR$1005)),"",SUMIF(Cad_cl!$I$6:$I$1005,$C75,Cad_cl!AR$6:AR$1005))</f>
        <v>0</v>
      </c>
      <c r="X75" s="87">
        <f>IF(ISERR(SUMIF(Cad_cl!$I$6:$I$1005,$C75,Cad_cl!AS$6:AS$1005)),"",SUMIF(Cad_cl!$I$6:$I$1005,$C75,Cad_cl!AS$6:AS$1005))</f>
        <v>0</v>
      </c>
      <c r="Y75" s="87">
        <f>IF(ISERR(SUMIF(Cad_cl!$I$6:$I$1005,$C75,Cad_cl!AT$6:AT$1005)),"",SUMIF(Cad_cl!$I$6:$I$1005,$C75,Cad_cl!AT$6:AT$1005))</f>
        <v>0</v>
      </c>
      <c r="Z75" s="87">
        <f>IF(ISERR(SUMIF(Cad_cl!$I$6:$I$1005,$C75,Cad_cl!AU$6:AU$1005)),"",SUMIF(Cad_cl!$I$6:$I$1005,$C75,Cad_cl!AU$6:AU$1005))</f>
        <v>0</v>
      </c>
      <c r="AA75" s="87">
        <f>IF(ISERR(SUMIF(Cad_cl!$I$6:$I$1005,$C75,Cad_cl!AV$6:AV$1005)),"",SUMIF(Cad_cl!$I$6:$I$1005,$C75,Cad_cl!AV$6:AV$1005))</f>
        <v>0</v>
      </c>
      <c r="AB75" s="87">
        <f>IF(ISERR(SUMIF(Cad_cl!$I$6:$I$1005,$C75,Cad_cl!AW$6:AW$1005)),"",SUMIF(Cad_cl!$I$6:$I$1005,$C75,Cad_cl!AW$6:AW$1005))</f>
        <v>0</v>
      </c>
      <c r="AC75" s="87">
        <f>IF(ISERR(SUMIF(Cad_cl!$I$6:$I$1005,$C75,Cad_cl!AX$6:AX$1005)),"",SUMIF(Cad_cl!$I$6:$I$1005,$C75,Cad_cl!AX$6:AX$1005))</f>
        <v>0</v>
      </c>
      <c r="AD75" s="87">
        <f>IF(ISERR(SUMIF(Cad_cl!$I$6:$I$1005,$C75,Cad_cl!AY$6:AY$1005)),"",SUMIF(Cad_cl!$I$6:$I$1005,$C75,Cad_cl!AY$6:AY$1005))</f>
        <v>0</v>
      </c>
      <c r="AE75" s="87">
        <f>IF(ISERR(SUMIF(Cad_cl!$I$6:$I$1005,$C75,Cad_cl!AZ$6:AZ$1005)),"",SUMIF(Cad_cl!$I$6:$I$1005,$C75,Cad_cl!AZ$6:AZ$1005))</f>
        <v>0</v>
      </c>
      <c r="AF75" s="87">
        <f>IF(ISERR(SUMIF(Cad_cl!$I$6:$I$1005,$C75,Cad_cl!BA$6:BA$1005)),"",SUMIF(Cad_cl!$I$6:$I$1005,$C75,Cad_cl!BA$6:BA$1005))</f>
        <v>0</v>
      </c>
      <c r="AG75" s="87">
        <f>IF(ISERR(SUMIF(Cad_cl!$I$6:$I$1005,$C75,Cad_cl!BB$6:BB$1005)),"",SUMIF(Cad_cl!$I$6:$I$1005,$C75,Cad_cl!BB$6:BB$1005))</f>
        <v>0</v>
      </c>
      <c r="AI75" s="87">
        <f>IF(ISERR(SUMIF(Cad_cl!$I$6:$I$1005,$C75,Cad_cl!BD$6:BD$1005)),"",SUMIF(Cad_cl!$I$6:$I$1005,$C75,Cad_cl!BD$6:BD$1005))</f>
        <v>0</v>
      </c>
      <c r="AJ75" s="87">
        <f>IF(ISERR(SUMIF(Cad_cl!$I$6:$I$1005,$C75,Cad_cl!BE$6:BE$1005)),"",SUMIF(Cad_cl!$I$6:$I$1005,$C75,Cad_cl!BE$6:BE$1005))</f>
        <v>0</v>
      </c>
      <c r="AK75" s="87">
        <f>IF(ISERR(SUMIF(Cad_cl!$I$6:$I$1005,$C75,Cad_cl!BF$6:BF$1005)),"",SUMIF(Cad_cl!$I$6:$I$1005,$C75,Cad_cl!BF$6:BF$1005))</f>
        <v>0</v>
      </c>
      <c r="AL75" s="87">
        <f>IF(ISERR(SUMIF(Cad_cl!$I$6:$I$1005,$C75,Cad_cl!BG$6:BG$1005)),"",SUMIF(Cad_cl!$I$6:$I$1005,$C75,Cad_cl!BG$6:BG$1005))</f>
        <v>0</v>
      </c>
      <c r="AM75" s="87">
        <f>IF(ISERR(SUMIF(Cad_cl!$I$6:$I$1005,$C75,Cad_cl!BH$6:BH$1005)),"",SUMIF(Cad_cl!$I$6:$I$1005,$C75,Cad_cl!BH$6:BH$1005))</f>
        <v>0</v>
      </c>
      <c r="AN75" s="87">
        <f>IF(ISERR(SUMIF(Cad_cl!$I$6:$I$1005,$C75,Cad_cl!BI$6:BI$1005)),"",SUMIF(Cad_cl!$I$6:$I$1005,$C75,Cad_cl!BI$6:BI$1005))</f>
        <v>0</v>
      </c>
      <c r="AO75" s="87">
        <f>IF(ISERR(SUMIF(Cad_cl!$I$6:$I$1005,$C75,Cad_cl!BJ$6:BJ$1005)),"",SUMIF(Cad_cl!$I$6:$I$1005,$C75,Cad_cl!BJ$6:BJ$1005))</f>
        <v>0</v>
      </c>
      <c r="AP75" s="87">
        <f>IF(ISERR(SUMIF(Cad_cl!$I$6:$I$1005,$C75,Cad_cl!BK$6:BK$1005)),"",SUMIF(Cad_cl!$I$6:$I$1005,$C75,Cad_cl!BK$6:BK$1005))</f>
        <v>0</v>
      </c>
      <c r="AQ75" s="87">
        <f>IF(ISERR(SUMIF(Cad_cl!$I$6:$I$1005,$C75,Cad_cl!BL$6:BL$1005)),"",SUMIF(Cad_cl!$I$6:$I$1005,$C75,Cad_cl!BL$6:BL$1005))</f>
        <v>0</v>
      </c>
      <c r="AR75" s="87">
        <f>IF(ISERR(SUMIF(Cad_cl!$I$6:$I$1005,$C75,Cad_cl!BM$6:BM$1005)),"",SUMIF(Cad_cl!$I$6:$I$1005,$C75,Cad_cl!BM$6:BM$1005))</f>
        <v>0</v>
      </c>
      <c r="AS75" s="87">
        <f>IF(ISERR(SUMIF(Cad_cl!$I$6:$I$1005,$C75,Cad_cl!BN$6:BN$1005)),"",SUMIF(Cad_cl!$I$6:$I$1005,$C75,Cad_cl!BN$6:BN$1005))</f>
        <v>0</v>
      </c>
      <c r="AT75" s="87">
        <f>IF(ISERR(SUMIF(Cad_cl!$I$6:$I$1005,$C75,Cad_cl!BO$6:BO$1005)),"",SUMIF(Cad_cl!$I$6:$I$1005,$C75,Cad_cl!BO$6:BO$1005))</f>
        <v>0</v>
      </c>
      <c r="AU75" s="87">
        <f>IF(ISERR(SUMIF(Cad_cl!$I$6:$I$1005,$C75,Cad_cl!BP$6:BP$1005)),"",SUMIF(Cad_cl!$I$6:$I$1005,$C75,Cad_cl!BP$6:BP$1005))</f>
        <v>0</v>
      </c>
    </row>
    <row r="76" spans="3:47" ht="30" customHeight="1">
      <c r="C76" s="97"/>
      <c r="G76" s="87">
        <f t="shared" si="14"/>
        <v>0</v>
      </c>
      <c r="H76" s="87">
        <f t="shared" si="15"/>
        <v>0</v>
      </c>
      <c r="I76" s="87">
        <f t="shared" si="16"/>
        <v>0</v>
      </c>
      <c r="J76" s="87">
        <f t="shared" si="17"/>
        <v>0</v>
      </c>
      <c r="K76" s="87">
        <f t="shared" si="18"/>
        <v>0</v>
      </c>
      <c r="L76" s="87">
        <f t="shared" si="19"/>
        <v>0</v>
      </c>
      <c r="M76" s="87">
        <f t="shared" si="20"/>
        <v>0</v>
      </c>
      <c r="N76" s="87">
        <f t="shared" si="21"/>
        <v>0</v>
      </c>
      <c r="O76" s="87">
        <f t="shared" si="22"/>
        <v>0</v>
      </c>
      <c r="P76" s="87">
        <f t="shared" si="23"/>
        <v>0</v>
      </c>
      <c r="Q76" s="87">
        <f t="shared" si="24"/>
        <v>0</v>
      </c>
      <c r="R76" s="87">
        <f t="shared" si="25"/>
        <v>0</v>
      </c>
      <c r="S76" s="87">
        <f t="shared" si="26"/>
        <v>0</v>
      </c>
      <c r="U76" s="87">
        <f>IF(ISERR(SUMIF(Cad_cl!$I$6:$I$1005,$C76,Cad_cl!AP$6:AP$1005)),"",SUMIF(Cad_cl!$I$6:$I$1005,$C76,Cad_cl!AP$6:AP$1005))</f>
        <v>0</v>
      </c>
      <c r="V76" s="87">
        <f>IF(ISERR(SUMIF(Cad_cl!$I$6:$I$1005,$C76,Cad_cl!AQ$6:AQ$1005)),"",SUMIF(Cad_cl!$I$6:$I$1005,$C76,Cad_cl!AQ$6:AQ$1005))</f>
        <v>0</v>
      </c>
      <c r="W76" s="87">
        <f>IF(ISERR(SUMIF(Cad_cl!$I$6:$I$1005,$C76,Cad_cl!AR$6:AR$1005)),"",SUMIF(Cad_cl!$I$6:$I$1005,$C76,Cad_cl!AR$6:AR$1005))</f>
        <v>0</v>
      </c>
      <c r="X76" s="87">
        <f>IF(ISERR(SUMIF(Cad_cl!$I$6:$I$1005,$C76,Cad_cl!AS$6:AS$1005)),"",SUMIF(Cad_cl!$I$6:$I$1005,$C76,Cad_cl!AS$6:AS$1005))</f>
        <v>0</v>
      </c>
      <c r="Y76" s="87">
        <f>IF(ISERR(SUMIF(Cad_cl!$I$6:$I$1005,$C76,Cad_cl!AT$6:AT$1005)),"",SUMIF(Cad_cl!$I$6:$I$1005,$C76,Cad_cl!AT$6:AT$1005))</f>
        <v>0</v>
      </c>
      <c r="Z76" s="87">
        <f>IF(ISERR(SUMIF(Cad_cl!$I$6:$I$1005,$C76,Cad_cl!AU$6:AU$1005)),"",SUMIF(Cad_cl!$I$6:$I$1005,$C76,Cad_cl!AU$6:AU$1005))</f>
        <v>0</v>
      </c>
      <c r="AA76" s="87">
        <f>IF(ISERR(SUMIF(Cad_cl!$I$6:$I$1005,$C76,Cad_cl!AV$6:AV$1005)),"",SUMIF(Cad_cl!$I$6:$I$1005,$C76,Cad_cl!AV$6:AV$1005))</f>
        <v>0</v>
      </c>
      <c r="AB76" s="87">
        <f>IF(ISERR(SUMIF(Cad_cl!$I$6:$I$1005,$C76,Cad_cl!AW$6:AW$1005)),"",SUMIF(Cad_cl!$I$6:$I$1005,$C76,Cad_cl!AW$6:AW$1005))</f>
        <v>0</v>
      </c>
      <c r="AC76" s="87">
        <f>IF(ISERR(SUMIF(Cad_cl!$I$6:$I$1005,$C76,Cad_cl!AX$6:AX$1005)),"",SUMIF(Cad_cl!$I$6:$I$1005,$C76,Cad_cl!AX$6:AX$1005))</f>
        <v>0</v>
      </c>
      <c r="AD76" s="87">
        <f>IF(ISERR(SUMIF(Cad_cl!$I$6:$I$1005,$C76,Cad_cl!AY$6:AY$1005)),"",SUMIF(Cad_cl!$I$6:$I$1005,$C76,Cad_cl!AY$6:AY$1005))</f>
        <v>0</v>
      </c>
      <c r="AE76" s="87">
        <f>IF(ISERR(SUMIF(Cad_cl!$I$6:$I$1005,$C76,Cad_cl!AZ$6:AZ$1005)),"",SUMIF(Cad_cl!$I$6:$I$1005,$C76,Cad_cl!AZ$6:AZ$1005))</f>
        <v>0</v>
      </c>
      <c r="AF76" s="87">
        <f>IF(ISERR(SUMIF(Cad_cl!$I$6:$I$1005,$C76,Cad_cl!BA$6:BA$1005)),"",SUMIF(Cad_cl!$I$6:$I$1005,$C76,Cad_cl!BA$6:BA$1005))</f>
        <v>0</v>
      </c>
      <c r="AG76" s="87">
        <f>IF(ISERR(SUMIF(Cad_cl!$I$6:$I$1005,$C76,Cad_cl!BB$6:BB$1005)),"",SUMIF(Cad_cl!$I$6:$I$1005,$C76,Cad_cl!BB$6:BB$1005))</f>
        <v>0</v>
      </c>
      <c r="AI76" s="87">
        <f>IF(ISERR(SUMIF(Cad_cl!$I$6:$I$1005,$C76,Cad_cl!BD$6:BD$1005)),"",SUMIF(Cad_cl!$I$6:$I$1005,$C76,Cad_cl!BD$6:BD$1005))</f>
        <v>0</v>
      </c>
      <c r="AJ76" s="87">
        <f>IF(ISERR(SUMIF(Cad_cl!$I$6:$I$1005,$C76,Cad_cl!BE$6:BE$1005)),"",SUMIF(Cad_cl!$I$6:$I$1005,$C76,Cad_cl!BE$6:BE$1005))</f>
        <v>0</v>
      </c>
      <c r="AK76" s="87">
        <f>IF(ISERR(SUMIF(Cad_cl!$I$6:$I$1005,$C76,Cad_cl!BF$6:BF$1005)),"",SUMIF(Cad_cl!$I$6:$I$1005,$C76,Cad_cl!BF$6:BF$1005))</f>
        <v>0</v>
      </c>
      <c r="AL76" s="87">
        <f>IF(ISERR(SUMIF(Cad_cl!$I$6:$I$1005,$C76,Cad_cl!BG$6:BG$1005)),"",SUMIF(Cad_cl!$I$6:$I$1005,$C76,Cad_cl!BG$6:BG$1005))</f>
        <v>0</v>
      </c>
      <c r="AM76" s="87">
        <f>IF(ISERR(SUMIF(Cad_cl!$I$6:$I$1005,$C76,Cad_cl!BH$6:BH$1005)),"",SUMIF(Cad_cl!$I$6:$I$1005,$C76,Cad_cl!BH$6:BH$1005))</f>
        <v>0</v>
      </c>
      <c r="AN76" s="87">
        <f>IF(ISERR(SUMIF(Cad_cl!$I$6:$I$1005,$C76,Cad_cl!BI$6:BI$1005)),"",SUMIF(Cad_cl!$I$6:$I$1005,$C76,Cad_cl!BI$6:BI$1005))</f>
        <v>0</v>
      </c>
      <c r="AO76" s="87">
        <f>IF(ISERR(SUMIF(Cad_cl!$I$6:$I$1005,$C76,Cad_cl!BJ$6:BJ$1005)),"",SUMIF(Cad_cl!$I$6:$I$1005,$C76,Cad_cl!BJ$6:BJ$1005))</f>
        <v>0</v>
      </c>
      <c r="AP76" s="87">
        <f>IF(ISERR(SUMIF(Cad_cl!$I$6:$I$1005,$C76,Cad_cl!BK$6:BK$1005)),"",SUMIF(Cad_cl!$I$6:$I$1005,$C76,Cad_cl!BK$6:BK$1005))</f>
        <v>0</v>
      </c>
      <c r="AQ76" s="87">
        <f>IF(ISERR(SUMIF(Cad_cl!$I$6:$I$1005,$C76,Cad_cl!BL$6:BL$1005)),"",SUMIF(Cad_cl!$I$6:$I$1005,$C76,Cad_cl!BL$6:BL$1005))</f>
        <v>0</v>
      </c>
      <c r="AR76" s="87">
        <f>IF(ISERR(SUMIF(Cad_cl!$I$6:$I$1005,$C76,Cad_cl!BM$6:BM$1005)),"",SUMIF(Cad_cl!$I$6:$I$1005,$C76,Cad_cl!BM$6:BM$1005))</f>
        <v>0</v>
      </c>
      <c r="AS76" s="87">
        <f>IF(ISERR(SUMIF(Cad_cl!$I$6:$I$1005,$C76,Cad_cl!BN$6:BN$1005)),"",SUMIF(Cad_cl!$I$6:$I$1005,$C76,Cad_cl!BN$6:BN$1005))</f>
        <v>0</v>
      </c>
      <c r="AT76" s="87">
        <f>IF(ISERR(SUMIF(Cad_cl!$I$6:$I$1005,$C76,Cad_cl!BO$6:BO$1005)),"",SUMIF(Cad_cl!$I$6:$I$1005,$C76,Cad_cl!BO$6:BO$1005))</f>
        <v>0</v>
      </c>
      <c r="AU76" s="87">
        <f>IF(ISERR(SUMIF(Cad_cl!$I$6:$I$1005,$C76,Cad_cl!BP$6:BP$1005)),"",SUMIF(Cad_cl!$I$6:$I$1005,$C76,Cad_cl!BP$6:BP$1005))</f>
        <v>0</v>
      </c>
    </row>
    <row r="77" spans="3:47" ht="30" customHeight="1">
      <c r="C77" s="97"/>
      <c r="G77" s="87">
        <f t="shared" si="14"/>
        <v>0</v>
      </c>
      <c r="H77" s="87">
        <f t="shared" si="15"/>
        <v>0</v>
      </c>
      <c r="I77" s="87">
        <f t="shared" si="16"/>
        <v>0</v>
      </c>
      <c r="J77" s="87">
        <f t="shared" si="17"/>
        <v>0</v>
      </c>
      <c r="K77" s="87">
        <f t="shared" si="18"/>
        <v>0</v>
      </c>
      <c r="L77" s="87">
        <f t="shared" si="19"/>
        <v>0</v>
      </c>
      <c r="M77" s="87">
        <f t="shared" si="20"/>
        <v>0</v>
      </c>
      <c r="N77" s="87">
        <f t="shared" si="21"/>
        <v>0</v>
      </c>
      <c r="O77" s="87">
        <f t="shared" si="22"/>
        <v>0</v>
      </c>
      <c r="P77" s="87">
        <f t="shared" si="23"/>
        <v>0</v>
      </c>
      <c r="Q77" s="87">
        <f t="shared" si="24"/>
        <v>0</v>
      </c>
      <c r="R77" s="87">
        <f t="shared" si="25"/>
        <v>0</v>
      </c>
      <c r="S77" s="87">
        <f t="shared" si="26"/>
        <v>0</v>
      </c>
      <c r="U77" s="87">
        <f>IF(ISERR(SUMIF(Cad_cl!$I$6:$I$1005,$C77,Cad_cl!AP$6:AP$1005)),"",SUMIF(Cad_cl!$I$6:$I$1005,$C77,Cad_cl!AP$6:AP$1005))</f>
        <v>0</v>
      </c>
      <c r="V77" s="87">
        <f>IF(ISERR(SUMIF(Cad_cl!$I$6:$I$1005,$C77,Cad_cl!AQ$6:AQ$1005)),"",SUMIF(Cad_cl!$I$6:$I$1005,$C77,Cad_cl!AQ$6:AQ$1005))</f>
        <v>0</v>
      </c>
      <c r="W77" s="87">
        <f>IF(ISERR(SUMIF(Cad_cl!$I$6:$I$1005,$C77,Cad_cl!AR$6:AR$1005)),"",SUMIF(Cad_cl!$I$6:$I$1005,$C77,Cad_cl!AR$6:AR$1005))</f>
        <v>0</v>
      </c>
      <c r="X77" s="87">
        <f>IF(ISERR(SUMIF(Cad_cl!$I$6:$I$1005,$C77,Cad_cl!AS$6:AS$1005)),"",SUMIF(Cad_cl!$I$6:$I$1005,$C77,Cad_cl!AS$6:AS$1005))</f>
        <v>0</v>
      </c>
      <c r="Y77" s="87">
        <f>IF(ISERR(SUMIF(Cad_cl!$I$6:$I$1005,$C77,Cad_cl!AT$6:AT$1005)),"",SUMIF(Cad_cl!$I$6:$I$1005,$C77,Cad_cl!AT$6:AT$1005))</f>
        <v>0</v>
      </c>
      <c r="Z77" s="87">
        <f>IF(ISERR(SUMIF(Cad_cl!$I$6:$I$1005,$C77,Cad_cl!AU$6:AU$1005)),"",SUMIF(Cad_cl!$I$6:$I$1005,$C77,Cad_cl!AU$6:AU$1005))</f>
        <v>0</v>
      </c>
      <c r="AA77" s="87">
        <f>IF(ISERR(SUMIF(Cad_cl!$I$6:$I$1005,$C77,Cad_cl!AV$6:AV$1005)),"",SUMIF(Cad_cl!$I$6:$I$1005,$C77,Cad_cl!AV$6:AV$1005))</f>
        <v>0</v>
      </c>
      <c r="AB77" s="87">
        <f>IF(ISERR(SUMIF(Cad_cl!$I$6:$I$1005,$C77,Cad_cl!AW$6:AW$1005)),"",SUMIF(Cad_cl!$I$6:$I$1005,$C77,Cad_cl!AW$6:AW$1005))</f>
        <v>0</v>
      </c>
      <c r="AC77" s="87">
        <f>IF(ISERR(SUMIF(Cad_cl!$I$6:$I$1005,$C77,Cad_cl!AX$6:AX$1005)),"",SUMIF(Cad_cl!$I$6:$I$1005,$C77,Cad_cl!AX$6:AX$1005))</f>
        <v>0</v>
      </c>
      <c r="AD77" s="87">
        <f>IF(ISERR(SUMIF(Cad_cl!$I$6:$I$1005,$C77,Cad_cl!AY$6:AY$1005)),"",SUMIF(Cad_cl!$I$6:$I$1005,$C77,Cad_cl!AY$6:AY$1005))</f>
        <v>0</v>
      </c>
      <c r="AE77" s="87">
        <f>IF(ISERR(SUMIF(Cad_cl!$I$6:$I$1005,$C77,Cad_cl!AZ$6:AZ$1005)),"",SUMIF(Cad_cl!$I$6:$I$1005,$C77,Cad_cl!AZ$6:AZ$1005))</f>
        <v>0</v>
      </c>
      <c r="AF77" s="87">
        <f>IF(ISERR(SUMIF(Cad_cl!$I$6:$I$1005,$C77,Cad_cl!BA$6:BA$1005)),"",SUMIF(Cad_cl!$I$6:$I$1005,$C77,Cad_cl!BA$6:BA$1005))</f>
        <v>0</v>
      </c>
      <c r="AG77" s="87">
        <f>IF(ISERR(SUMIF(Cad_cl!$I$6:$I$1005,$C77,Cad_cl!BB$6:BB$1005)),"",SUMIF(Cad_cl!$I$6:$I$1005,$C77,Cad_cl!BB$6:BB$1005))</f>
        <v>0</v>
      </c>
      <c r="AI77" s="87">
        <f>IF(ISERR(SUMIF(Cad_cl!$I$6:$I$1005,$C77,Cad_cl!BD$6:BD$1005)),"",SUMIF(Cad_cl!$I$6:$I$1005,$C77,Cad_cl!BD$6:BD$1005))</f>
        <v>0</v>
      </c>
      <c r="AJ77" s="87">
        <f>IF(ISERR(SUMIF(Cad_cl!$I$6:$I$1005,$C77,Cad_cl!BE$6:BE$1005)),"",SUMIF(Cad_cl!$I$6:$I$1005,$C77,Cad_cl!BE$6:BE$1005))</f>
        <v>0</v>
      </c>
      <c r="AK77" s="87">
        <f>IF(ISERR(SUMIF(Cad_cl!$I$6:$I$1005,$C77,Cad_cl!BF$6:BF$1005)),"",SUMIF(Cad_cl!$I$6:$I$1005,$C77,Cad_cl!BF$6:BF$1005))</f>
        <v>0</v>
      </c>
      <c r="AL77" s="87">
        <f>IF(ISERR(SUMIF(Cad_cl!$I$6:$I$1005,$C77,Cad_cl!BG$6:BG$1005)),"",SUMIF(Cad_cl!$I$6:$I$1005,$C77,Cad_cl!BG$6:BG$1005))</f>
        <v>0</v>
      </c>
      <c r="AM77" s="87">
        <f>IF(ISERR(SUMIF(Cad_cl!$I$6:$I$1005,$C77,Cad_cl!BH$6:BH$1005)),"",SUMIF(Cad_cl!$I$6:$I$1005,$C77,Cad_cl!BH$6:BH$1005))</f>
        <v>0</v>
      </c>
      <c r="AN77" s="87">
        <f>IF(ISERR(SUMIF(Cad_cl!$I$6:$I$1005,$C77,Cad_cl!BI$6:BI$1005)),"",SUMIF(Cad_cl!$I$6:$I$1005,$C77,Cad_cl!BI$6:BI$1005))</f>
        <v>0</v>
      </c>
      <c r="AO77" s="87">
        <f>IF(ISERR(SUMIF(Cad_cl!$I$6:$I$1005,$C77,Cad_cl!BJ$6:BJ$1005)),"",SUMIF(Cad_cl!$I$6:$I$1005,$C77,Cad_cl!BJ$6:BJ$1005))</f>
        <v>0</v>
      </c>
      <c r="AP77" s="87">
        <f>IF(ISERR(SUMIF(Cad_cl!$I$6:$I$1005,$C77,Cad_cl!BK$6:BK$1005)),"",SUMIF(Cad_cl!$I$6:$I$1005,$C77,Cad_cl!BK$6:BK$1005))</f>
        <v>0</v>
      </c>
      <c r="AQ77" s="87">
        <f>IF(ISERR(SUMIF(Cad_cl!$I$6:$I$1005,$C77,Cad_cl!BL$6:BL$1005)),"",SUMIF(Cad_cl!$I$6:$I$1005,$C77,Cad_cl!BL$6:BL$1005))</f>
        <v>0</v>
      </c>
      <c r="AR77" s="87">
        <f>IF(ISERR(SUMIF(Cad_cl!$I$6:$I$1005,$C77,Cad_cl!BM$6:BM$1005)),"",SUMIF(Cad_cl!$I$6:$I$1005,$C77,Cad_cl!BM$6:BM$1005))</f>
        <v>0</v>
      </c>
      <c r="AS77" s="87">
        <f>IF(ISERR(SUMIF(Cad_cl!$I$6:$I$1005,$C77,Cad_cl!BN$6:BN$1005)),"",SUMIF(Cad_cl!$I$6:$I$1005,$C77,Cad_cl!BN$6:BN$1005))</f>
        <v>0</v>
      </c>
      <c r="AT77" s="87">
        <f>IF(ISERR(SUMIF(Cad_cl!$I$6:$I$1005,$C77,Cad_cl!BO$6:BO$1005)),"",SUMIF(Cad_cl!$I$6:$I$1005,$C77,Cad_cl!BO$6:BO$1005))</f>
        <v>0</v>
      </c>
      <c r="AU77" s="87">
        <f>IF(ISERR(SUMIF(Cad_cl!$I$6:$I$1005,$C77,Cad_cl!BP$6:BP$1005)),"",SUMIF(Cad_cl!$I$6:$I$1005,$C77,Cad_cl!BP$6:BP$1005))</f>
        <v>0</v>
      </c>
    </row>
    <row r="78" spans="3:47" ht="30" customHeight="1">
      <c r="C78" s="97"/>
      <c r="G78" s="87">
        <f t="shared" si="14"/>
        <v>0</v>
      </c>
      <c r="H78" s="87">
        <f t="shared" si="15"/>
        <v>0</v>
      </c>
      <c r="I78" s="87">
        <f t="shared" si="16"/>
        <v>0</v>
      </c>
      <c r="J78" s="87">
        <f t="shared" si="17"/>
        <v>0</v>
      </c>
      <c r="K78" s="87">
        <f t="shared" si="18"/>
        <v>0</v>
      </c>
      <c r="L78" s="87">
        <f t="shared" si="19"/>
        <v>0</v>
      </c>
      <c r="M78" s="87">
        <f t="shared" si="20"/>
        <v>0</v>
      </c>
      <c r="N78" s="87">
        <f t="shared" si="21"/>
        <v>0</v>
      </c>
      <c r="O78" s="87">
        <f t="shared" si="22"/>
        <v>0</v>
      </c>
      <c r="P78" s="87">
        <f t="shared" si="23"/>
        <v>0</v>
      </c>
      <c r="Q78" s="87">
        <f t="shared" si="24"/>
        <v>0</v>
      </c>
      <c r="R78" s="87">
        <f t="shared" si="25"/>
        <v>0</v>
      </c>
      <c r="S78" s="87">
        <f t="shared" si="26"/>
        <v>0</v>
      </c>
      <c r="U78" s="87">
        <f>IF(ISERR(SUMIF(Cad_cl!$I$6:$I$1005,$C78,Cad_cl!AP$6:AP$1005)),"",SUMIF(Cad_cl!$I$6:$I$1005,$C78,Cad_cl!AP$6:AP$1005))</f>
        <v>0</v>
      </c>
      <c r="V78" s="87">
        <f>IF(ISERR(SUMIF(Cad_cl!$I$6:$I$1005,$C78,Cad_cl!AQ$6:AQ$1005)),"",SUMIF(Cad_cl!$I$6:$I$1005,$C78,Cad_cl!AQ$6:AQ$1005))</f>
        <v>0</v>
      </c>
      <c r="W78" s="87">
        <f>IF(ISERR(SUMIF(Cad_cl!$I$6:$I$1005,$C78,Cad_cl!AR$6:AR$1005)),"",SUMIF(Cad_cl!$I$6:$I$1005,$C78,Cad_cl!AR$6:AR$1005))</f>
        <v>0</v>
      </c>
      <c r="X78" s="87">
        <f>IF(ISERR(SUMIF(Cad_cl!$I$6:$I$1005,$C78,Cad_cl!AS$6:AS$1005)),"",SUMIF(Cad_cl!$I$6:$I$1005,$C78,Cad_cl!AS$6:AS$1005))</f>
        <v>0</v>
      </c>
      <c r="Y78" s="87">
        <f>IF(ISERR(SUMIF(Cad_cl!$I$6:$I$1005,$C78,Cad_cl!AT$6:AT$1005)),"",SUMIF(Cad_cl!$I$6:$I$1005,$C78,Cad_cl!AT$6:AT$1005))</f>
        <v>0</v>
      </c>
      <c r="Z78" s="87">
        <f>IF(ISERR(SUMIF(Cad_cl!$I$6:$I$1005,$C78,Cad_cl!AU$6:AU$1005)),"",SUMIF(Cad_cl!$I$6:$I$1005,$C78,Cad_cl!AU$6:AU$1005))</f>
        <v>0</v>
      </c>
      <c r="AA78" s="87">
        <f>IF(ISERR(SUMIF(Cad_cl!$I$6:$I$1005,$C78,Cad_cl!AV$6:AV$1005)),"",SUMIF(Cad_cl!$I$6:$I$1005,$C78,Cad_cl!AV$6:AV$1005))</f>
        <v>0</v>
      </c>
      <c r="AB78" s="87">
        <f>IF(ISERR(SUMIF(Cad_cl!$I$6:$I$1005,$C78,Cad_cl!AW$6:AW$1005)),"",SUMIF(Cad_cl!$I$6:$I$1005,$C78,Cad_cl!AW$6:AW$1005))</f>
        <v>0</v>
      </c>
      <c r="AC78" s="87">
        <f>IF(ISERR(SUMIF(Cad_cl!$I$6:$I$1005,$C78,Cad_cl!AX$6:AX$1005)),"",SUMIF(Cad_cl!$I$6:$I$1005,$C78,Cad_cl!AX$6:AX$1005))</f>
        <v>0</v>
      </c>
      <c r="AD78" s="87">
        <f>IF(ISERR(SUMIF(Cad_cl!$I$6:$I$1005,$C78,Cad_cl!AY$6:AY$1005)),"",SUMIF(Cad_cl!$I$6:$I$1005,$C78,Cad_cl!AY$6:AY$1005))</f>
        <v>0</v>
      </c>
      <c r="AE78" s="87">
        <f>IF(ISERR(SUMIF(Cad_cl!$I$6:$I$1005,$C78,Cad_cl!AZ$6:AZ$1005)),"",SUMIF(Cad_cl!$I$6:$I$1005,$C78,Cad_cl!AZ$6:AZ$1005))</f>
        <v>0</v>
      </c>
      <c r="AF78" s="87">
        <f>IF(ISERR(SUMIF(Cad_cl!$I$6:$I$1005,$C78,Cad_cl!BA$6:BA$1005)),"",SUMIF(Cad_cl!$I$6:$I$1005,$C78,Cad_cl!BA$6:BA$1005))</f>
        <v>0</v>
      </c>
      <c r="AG78" s="87">
        <f>IF(ISERR(SUMIF(Cad_cl!$I$6:$I$1005,$C78,Cad_cl!BB$6:BB$1005)),"",SUMIF(Cad_cl!$I$6:$I$1005,$C78,Cad_cl!BB$6:BB$1005))</f>
        <v>0</v>
      </c>
      <c r="AI78" s="87">
        <f>IF(ISERR(SUMIF(Cad_cl!$I$6:$I$1005,$C78,Cad_cl!BD$6:BD$1005)),"",SUMIF(Cad_cl!$I$6:$I$1005,$C78,Cad_cl!BD$6:BD$1005))</f>
        <v>0</v>
      </c>
      <c r="AJ78" s="87">
        <f>IF(ISERR(SUMIF(Cad_cl!$I$6:$I$1005,$C78,Cad_cl!BE$6:BE$1005)),"",SUMIF(Cad_cl!$I$6:$I$1005,$C78,Cad_cl!BE$6:BE$1005))</f>
        <v>0</v>
      </c>
      <c r="AK78" s="87">
        <f>IF(ISERR(SUMIF(Cad_cl!$I$6:$I$1005,$C78,Cad_cl!BF$6:BF$1005)),"",SUMIF(Cad_cl!$I$6:$I$1005,$C78,Cad_cl!BF$6:BF$1005))</f>
        <v>0</v>
      </c>
      <c r="AL78" s="87">
        <f>IF(ISERR(SUMIF(Cad_cl!$I$6:$I$1005,$C78,Cad_cl!BG$6:BG$1005)),"",SUMIF(Cad_cl!$I$6:$I$1005,$C78,Cad_cl!BG$6:BG$1005))</f>
        <v>0</v>
      </c>
      <c r="AM78" s="87">
        <f>IF(ISERR(SUMIF(Cad_cl!$I$6:$I$1005,$C78,Cad_cl!BH$6:BH$1005)),"",SUMIF(Cad_cl!$I$6:$I$1005,$C78,Cad_cl!BH$6:BH$1005))</f>
        <v>0</v>
      </c>
      <c r="AN78" s="87">
        <f>IF(ISERR(SUMIF(Cad_cl!$I$6:$I$1005,$C78,Cad_cl!BI$6:BI$1005)),"",SUMIF(Cad_cl!$I$6:$I$1005,$C78,Cad_cl!BI$6:BI$1005))</f>
        <v>0</v>
      </c>
      <c r="AO78" s="87">
        <f>IF(ISERR(SUMIF(Cad_cl!$I$6:$I$1005,$C78,Cad_cl!BJ$6:BJ$1005)),"",SUMIF(Cad_cl!$I$6:$I$1005,$C78,Cad_cl!BJ$6:BJ$1005))</f>
        <v>0</v>
      </c>
      <c r="AP78" s="87">
        <f>IF(ISERR(SUMIF(Cad_cl!$I$6:$I$1005,$C78,Cad_cl!BK$6:BK$1005)),"",SUMIF(Cad_cl!$I$6:$I$1005,$C78,Cad_cl!BK$6:BK$1005))</f>
        <v>0</v>
      </c>
      <c r="AQ78" s="87">
        <f>IF(ISERR(SUMIF(Cad_cl!$I$6:$I$1005,$C78,Cad_cl!BL$6:BL$1005)),"",SUMIF(Cad_cl!$I$6:$I$1005,$C78,Cad_cl!BL$6:BL$1005))</f>
        <v>0</v>
      </c>
      <c r="AR78" s="87">
        <f>IF(ISERR(SUMIF(Cad_cl!$I$6:$I$1005,$C78,Cad_cl!BM$6:BM$1005)),"",SUMIF(Cad_cl!$I$6:$I$1005,$C78,Cad_cl!BM$6:BM$1005))</f>
        <v>0</v>
      </c>
      <c r="AS78" s="87">
        <f>IF(ISERR(SUMIF(Cad_cl!$I$6:$I$1005,$C78,Cad_cl!BN$6:BN$1005)),"",SUMIF(Cad_cl!$I$6:$I$1005,$C78,Cad_cl!BN$6:BN$1005))</f>
        <v>0</v>
      </c>
      <c r="AT78" s="87">
        <f>IF(ISERR(SUMIF(Cad_cl!$I$6:$I$1005,$C78,Cad_cl!BO$6:BO$1005)),"",SUMIF(Cad_cl!$I$6:$I$1005,$C78,Cad_cl!BO$6:BO$1005))</f>
        <v>0</v>
      </c>
      <c r="AU78" s="87">
        <f>IF(ISERR(SUMIF(Cad_cl!$I$6:$I$1005,$C78,Cad_cl!BP$6:BP$1005)),"",SUMIF(Cad_cl!$I$6:$I$1005,$C78,Cad_cl!BP$6:BP$1005))</f>
        <v>0</v>
      </c>
    </row>
    <row r="79" spans="3:47" ht="30" customHeight="1">
      <c r="C79" s="97"/>
      <c r="G79" s="87">
        <f t="shared" si="14"/>
        <v>0</v>
      </c>
      <c r="H79" s="87">
        <f t="shared" si="15"/>
        <v>0</v>
      </c>
      <c r="I79" s="87">
        <f t="shared" si="16"/>
        <v>0</v>
      </c>
      <c r="J79" s="87">
        <f t="shared" si="17"/>
        <v>0</v>
      </c>
      <c r="K79" s="87">
        <f t="shared" si="18"/>
        <v>0</v>
      </c>
      <c r="L79" s="87">
        <f t="shared" si="19"/>
        <v>0</v>
      </c>
      <c r="M79" s="87">
        <f t="shared" si="20"/>
        <v>0</v>
      </c>
      <c r="N79" s="87">
        <f t="shared" si="21"/>
        <v>0</v>
      </c>
      <c r="O79" s="87">
        <f t="shared" si="22"/>
        <v>0</v>
      </c>
      <c r="P79" s="87">
        <f t="shared" si="23"/>
        <v>0</v>
      </c>
      <c r="Q79" s="87">
        <f t="shared" si="24"/>
        <v>0</v>
      </c>
      <c r="R79" s="87">
        <f t="shared" si="25"/>
        <v>0</v>
      </c>
      <c r="S79" s="87">
        <f t="shared" si="26"/>
        <v>0</v>
      </c>
      <c r="U79" s="87">
        <f>IF(ISERR(SUMIF(Cad_cl!$I$6:$I$1005,$C79,Cad_cl!AP$6:AP$1005)),"",SUMIF(Cad_cl!$I$6:$I$1005,$C79,Cad_cl!AP$6:AP$1005))</f>
        <v>0</v>
      </c>
      <c r="V79" s="87">
        <f>IF(ISERR(SUMIF(Cad_cl!$I$6:$I$1005,$C79,Cad_cl!AQ$6:AQ$1005)),"",SUMIF(Cad_cl!$I$6:$I$1005,$C79,Cad_cl!AQ$6:AQ$1005))</f>
        <v>0</v>
      </c>
      <c r="W79" s="87">
        <f>IF(ISERR(SUMIF(Cad_cl!$I$6:$I$1005,$C79,Cad_cl!AR$6:AR$1005)),"",SUMIF(Cad_cl!$I$6:$I$1005,$C79,Cad_cl!AR$6:AR$1005))</f>
        <v>0</v>
      </c>
      <c r="X79" s="87">
        <f>IF(ISERR(SUMIF(Cad_cl!$I$6:$I$1005,$C79,Cad_cl!AS$6:AS$1005)),"",SUMIF(Cad_cl!$I$6:$I$1005,$C79,Cad_cl!AS$6:AS$1005))</f>
        <v>0</v>
      </c>
      <c r="Y79" s="87">
        <f>IF(ISERR(SUMIF(Cad_cl!$I$6:$I$1005,$C79,Cad_cl!AT$6:AT$1005)),"",SUMIF(Cad_cl!$I$6:$I$1005,$C79,Cad_cl!AT$6:AT$1005))</f>
        <v>0</v>
      </c>
      <c r="Z79" s="87">
        <f>IF(ISERR(SUMIF(Cad_cl!$I$6:$I$1005,$C79,Cad_cl!AU$6:AU$1005)),"",SUMIF(Cad_cl!$I$6:$I$1005,$C79,Cad_cl!AU$6:AU$1005))</f>
        <v>0</v>
      </c>
      <c r="AA79" s="87">
        <f>IF(ISERR(SUMIF(Cad_cl!$I$6:$I$1005,$C79,Cad_cl!AV$6:AV$1005)),"",SUMIF(Cad_cl!$I$6:$I$1005,$C79,Cad_cl!AV$6:AV$1005))</f>
        <v>0</v>
      </c>
      <c r="AB79" s="87">
        <f>IF(ISERR(SUMIF(Cad_cl!$I$6:$I$1005,$C79,Cad_cl!AW$6:AW$1005)),"",SUMIF(Cad_cl!$I$6:$I$1005,$C79,Cad_cl!AW$6:AW$1005))</f>
        <v>0</v>
      </c>
      <c r="AC79" s="87">
        <f>IF(ISERR(SUMIF(Cad_cl!$I$6:$I$1005,$C79,Cad_cl!AX$6:AX$1005)),"",SUMIF(Cad_cl!$I$6:$I$1005,$C79,Cad_cl!AX$6:AX$1005))</f>
        <v>0</v>
      </c>
      <c r="AD79" s="87">
        <f>IF(ISERR(SUMIF(Cad_cl!$I$6:$I$1005,$C79,Cad_cl!AY$6:AY$1005)),"",SUMIF(Cad_cl!$I$6:$I$1005,$C79,Cad_cl!AY$6:AY$1005))</f>
        <v>0</v>
      </c>
      <c r="AE79" s="87">
        <f>IF(ISERR(SUMIF(Cad_cl!$I$6:$I$1005,$C79,Cad_cl!AZ$6:AZ$1005)),"",SUMIF(Cad_cl!$I$6:$I$1005,$C79,Cad_cl!AZ$6:AZ$1005))</f>
        <v>0</v>
      </c>
      <c r="AF79" s="87">
        <f>IF(ISERR(SUMIF(Cad_cl!$I$6:$I$1005,$C79,Cad_cl!BA$6:BA$1005)),"",SUMIF(Cad_cl!$I$6:$I$1005,$C79,Cad_cl!BA$6:BA$1005))</f>
        <v>0</v>
      </c>
      <c r="AG79" s="87">
        <f>IF(ISERR(SUMIF(Cad_cl!$I$6:$I$1005,$C79,Cad_cl!BB$6:BB$1005)),"",SUMIF(Cad_cl!$I$6:$I$1005,$C79,Cad_cl!BB$6:BB$1005))</f>
        <v>0</v>
      </c>
      <c r="AI79" s="87">
        <f>IF(ISERR(SUMIF(Cad_cl!$I$6:$I$1005,$C79,Cad_cl!BD$6:BD$1005)),"",SUMIF(Cad_cl!$I$6:$I$1005,$C79,Cad_cl!BD$6:BD$1005))</f>
        <v>0</v>
      </c>
      <c r="AJ79" s="87">
        <f>IF(ISERR(SUMIF(Cad_cl!$I$6:$I$1005,$C79,Cad_cl!BE$6:BE$1005)),"",SUMIF(Cad_cl!$I$6:$I$1005,$C79,Cad_cl!BE$6:BE$1005))</f>
        <v>0</v>
      </c>
      <c r="AK79" s="87">
        <f>IF(ISERR(SUMIF(Cad_cl!$I$6:$I$1005,$C79,Cad_cl!BF$6:BF$1005)),"",SUMIF(Cad_cl!$I$6:$I$1005,$C79,Cad_cl!BF$6:BF$1005))</f>
        <v>0</v>
      </c>
      <c r="AL79" s="87">
        <f>IF(ISERR(SUMIF(Cad_cl!$I$6:$I$1005,$C79,Cad_cl!BG$6:BG$1005)),"",SUMIF(Cad_cl!$I$6:$I$1005,$C79,Cad_cl!BG$6:BG$1005))</f>
        <v>0</v>
      </c>
      <c r="AM79" s="87">
        <f>IF(ISERR(SUMIF(Cad_cl!$I$6:$I$1005,$C79,Cad_cl!BH$6:BH$1005)),"",SUMIF(Cad_cl!$I$6:$I$1005,$C79,Cad_cl!BH$6:BH$1005))</f>
        <v>0</v>
      </c>
      <c r="AN79" s="87">
        <f>IF(ISERR(SUMIF(Cad_cl!$I$6:$I$1005,$C79,Cad_cl!BI$6:BI$1005)),"",SUMIF(Cad_cl!$I$6:$I$1005,$C79,Cad_cl!BI$6:BI$1005))</f>
        <v>0</v>
      </c>
      <c r="AO79" s="87">
        <f>IF(ISERR(SUMIF(Cad_cl!$I$6:$I$1005,$C79,Cad_cl!BJ$6:BJ$1005)),"",SUMIF(Cad_cl!$I$6:$I$1005,$C79,Cad_cl!BJ$6:BJ$1005))</f>
        <v>0</v>
      </c>
      <c r="AP79" s="87">
        <f>IF(ISERR(SUMIF(Cad_cl!$I$6:$I$1005,$C79,Cad_cl!BK$6:BK$1005)),"",SUMIF(Cad_cl!$I$6:$I$1005,$C79,Cad_cl!BK$6:BK$1005))</f>
        <v>0</v>
      </c>
      <c r="AQ79" s="87">
        <f>IF(ISERR(SUMIF(Cad_cl!$I$6:$I$1005,$C79,Cad_cl!BL$6:BL$1005)),"",SUMIF(Cad_cl!$I$6:$I$1005,$C79,Cad_cl!BL$6:BL$1005))</f>
        <v>0</v>
      </c>
      <c r="AR79" s="87">
        <f>IF(ISERR(SUMIF(Cad_cl!$I$6:$I$1005,$C79,Cad_cl!BM$6:BM$1005)),"",SUMIF(Cad_cl!$I$6:$I$1005,$C79,Cad_cl!BM$6:BM$1005))</f>
        <v>0</v>
      </c>
      <c r="AS79" s="87">
        <f>IF(ISERR(SUMIF(Cad_cl!$I$6:$I$1005,$C79,Cad_cl!BN$6:BN$1005)),"",SUMIF(Cad_cl!$I$6:$I$1005,$C79,Cad_cl!BN$6:BN$1005))</f>
        <v>0</v>
      </c>
      <c r="AT79" s="87">
        <f>IF(ISERR(SUMIF(Cad_cl!$I$6:$I$1005,$C79,Cad_cl!BO$6:BO$1005)),"",SUMIF(Cad_cl!$I$6:$I$1005,$C79,Cad_cl!BO$6:BO$1005))</f>
        <v>0</v>
      </c>
      <c r="AU79" s="87">
        <f>IF(ISERR(SUMIF(Cad_cl!$I$6:$I$1005,$C79,Cad_cl!BP$6:BP$1005)),"",SUMIF(Cad_cl!$I$6:$I$1005,$C79,Cad_cl!BP$6:BP$1005))</f>
        <v>0</v>
      </c>
    </row>
    <row r="80" spans="3:47" ht="30" customHeight="1">
      <c r="C80" s="97"/>
      <c r="G80" s="87">
        <f t="shared" si="14"/>
        <v>0</v>
      </c>
      <c r="H80" s="87">
        <f t="shared" si="15"/>
        <v>0</v>
      </c>
      <c r="I80" s="87">
        <f t="shared" si="16"/>
        <v>0</v>
      </c>
      <c r="J80" s="87">
        <f t="shared" si="17"/>
        <v>0</v>
      </c>
      <c r="K80" s="87">
        <f t="shared" si="18"/>
        <v>0</v>
      </c>
      <c r="L80" s="87">
        <f t="shared" si="19"/>
        <v>0</v>
      </c>
      <c r="M80" s="87">
        <f t="shared" si="20"/>
        <v>0</v>
      </c>
      <c r="N80" s="87">
        <f t="shared" si="21"/>
        <v>0</v>
      </c>
      <c r="O80" s="87">
        <f t="shared" si="22"/>
        <v>0</v>
      </c>
      <c r="P80" s="87">
        <f t="shared" si="23"/>
        <v>0</v>
      </c>
      <c r="Q80" s="87">
        <f t="shared" si="24"/>
        <v>0</v>
      </c>
      <c r="R80" s="87">
        <f t="shared" si="25"/>
        <v>0</v>
      </c>
      <c r="S80" s="87">
        <f t="shared" si="26"/>
        <v>0</v>
      </c>
      <c r="U80" s="87">
        <f>IF(ISERR(SUMIF(Cad_cl!$I$6:$I$1005,$C80,Cad_cl!AP$6:AP$1005)),"",SUMIF(Cad_cl!$I$6:$I$1005,$C80,Cad_cl!AP$6:AP$1005))</f>
        <v>0</v>
      </c>
      <c r="V80" s="87">
        <f>IF(ISERR(SUMIF(Cad_cl!$I$6:$I$1005,$C80,Cad_cl!AQ$6:AQ$1005)),"",SUMIF(Cad_cl!$I$6:$I$1005,$C80,Cad_cl!AQ$6:AQ$1005))</f>
        <v>0</v>
      </c>
      <c r="W80" s="87">
        <f>IF(ISERR(SUMIF(Cad_cl!$I$6:$I$1005,$C80,Cad_cl!AR$6:AR$1005)),"",SUMIF(Cad_cl!$I$6:$I$1005,$C80,Cad_cl!AR$6:AR$1005))</f>
        <v>0</v>
      </c>
      <c r="X80" s="87">
        <f>IF(ISERR(SUMIF(Cad_cl!$I$6:$I$1005,$C80,Cad_cl!AS$6:AS$1005)),"",SUMIF(Cad_cl!$I$6:$I$1005,$C80,Cad_cl!AS$6:AS$1005))</f>
        <v>0</v>
      </c>
      <c r="Y80" s="87">
        <f>IF(ISERR(SUMIF(Cad_cl!$I$6:$I$1005,$C80,Cad_cl!AT$6:AT$1005)),"",SUMIF(Cad_cl!$I$6:$I$1005,$C80,Cad_cl!AT$6:AT$1005))</f>
        <v>0</v>
      </c>
      <c r="Z80" s="87">
        <f>IF(ISERR(SUMIF(Cad_cl!$I$6:$I$1005,$C80,Cad_cl!AU$6:AU$1005)),"",SUMIF(Cad_cl!$I$6:$I$1005,$C80,Cad_cl!AU$6:AU$1005))</f>
        <v>0</v>
      </c>
      <c r="AA80" s="87">
        <f>IF(ISERR(SUMIF(Cad_cl!$I$6:$I$1005,$C80,Cad_cl!AV$6:AV$1005)),"",SUMIF(Cad_cl!$I$6:$I$1005,$C80,Cad_cl!AV$6:AV$1005))</f>
        <v>0</v>
      </c>
      <c r="AB80" s="87">
        <f>IF(ISERR(SUMIF(Cad_cl!$I$6:$I$1005,$C80,Cad_cl!AW$6:AW$1005)),"",SUMIF(Cad_cl!$I$6:$I$1005,$C80,Cad_cl!AW$6:AW$1005))</f>
        <v>0</v>
      </c>
      <c r="AC80" s="87">
        <f>IF(ISERR(SUMIF(Cad_cl!$I$6:$I$1005,$C80,Cad_cl!AX$6:AX$1005)),"",SUMIF(Cad_cl!$I$6:$I$1005,$C80,Cad_cl!AX$6:AX$1005))</f>
        <v>0</v>
      </c>
      <c r="AD80" s="87">
        <f>IF(ISERR(SUMIF(Cad_cl!$I$6:$I$1005,$C80,Cad_cl!AY$6:AY$1005)),"",SUMIF(Cad_cl!$I$6:$I$1005,$C80,Cad_cl!AY$6:AY$1005))</f>
        <v>0</v>
      </c>
      <c r="AE80" s="87">
        <f>IF(ISERR(SUMIF(Cad_cl!$I$6:$I$1005,$C80,Cad_cl!AZ$6:AZ$1005)),"",SUMIF(Cad_cl!$I$6:$I$1005,$C80,Cad_cl!AZ$6:AZ$1005))</f>
        <v>0</v>
      </c>
      <c r="AF80" s="87">
        <f>IF(ISERR(SUMIF(Cad_cl!$I$6:$I$1005,$C80,Cad_cl!BA$6:BA$1005)),"",SUMIF(Cad_cl!$I$6:$I$1005,$C80,Cad_cl!BA$6:BA$1005))</f>
        <v>0</v>
      </c>
      <c r="AG80" s="87">
        <f>IF(ISERR(SUMIF(Cad_cl!$I$6:$I$1005,$C80,Cad_cl!BB$6:BB$1005)),"",SUMIF(Cad_cl!$I$6:$I$1005,$C80,Cad_cl!BB$6:BB$1005))</f>
        <v>0</v>
      </c>
      <c r="AI80" s="87">
        <f>IF(ISERR(SUMIF(Cad_cl!$I$6:$I$1005,$C80,Cad_cl!BD$6:BD$1005)),"",SUMIF(Cad_cl!$I$6:$I$1005,$C80,Cad_cl!BD$6:BD$1005))</f>
        <v>0</v>
      </c>
      <c r="AJ80" s="87">
        <f>IF(ISERR(SUMIF(Cad_cl!$I$6:$I$1005,$C80,Cad_cl!BE$6:BE$1005)),"",SUMIF(Cad_cl!$I$6:$I$1005,$C80,Cad_cl!BE$6:BE$1005))</f>
        <v>0</v>
      </c>
      <c r="AK80" s="87">
        <f>IF(ISERR(SUMIF(Cad_cl!$I$6:$I$1005,$C80,Cad_cl!BF$6:BF$1005)),"",SUMIF(Cad_cl!$I$6:$I$1005,$C80,Cad_cl!BF$6:BF$1005))</f>
        <v>0</v>
      </c>
      <c r="AL80" s="87">
        <f>IF(ISERR(SUMIF(Cad_cl!$I$6:$I$1005,$C80,Cad_cl!BG$6:BG$1005)),"",SUMIF(Cad_cl!$I$6:$I$1005,$C80,Cad_cl!BG$6:BG$1005))</f>
        <v>0</v>
      </c>
      <c r="AM80" s="87">
        <f>IF(ISERR(SUMIF(Cad_cl!$I$6:$I$1005,$C80,Cad_cl!BH$6:BH$1005)),"",SUMIF(Cad_cl!$I$6:$I$1005,$C80,Cad_cl!BH$6:BH$1005))</f>
        <v>0</v>
      </c>
      <c r="AN80" s="87">
        <f>IF(ISERR(SUMIF(Cad_cl!$I$6:$I$1005,$C80,Cad_cl!BI$6:BI$1005)),"",SUMIF(Cad_cl!$I$6:$I$1005,$C80,Cad_cl!BI$6:BI$1005))</f>
        <v>0</v>
      </c>
      <c r="AO80" s="87">
        <f>IF(ISERR(SUMIF(Cad_cl!$I$6:$I$1005,$C80,Cad_cl!BJ$6:BJ$1005)),"",SUMIF(Cad_cl!$I$6:$I$1005,$C80,Cad_cl!BJ$6:BJ$1005))</f>
        <v>0</v>
      </c>
      <c r="AP80" s="87">
        <f>IF(ISERR(SUMIF(Cad_cl!$I$6:$I$1005,$C80,Cad_cl!BK$6:BK$1005)),"",SUMIF(Cad_cl!$I$6:$I$1005,$C80,Cad_cl!BK$6:BK$1005))</f>
        <v>0</v>
      </c>
      <c r="AQ80" s="87">
        <f>IF(ISERR(SUMIF(Cad_cl!$I$6:$I$1005,$C80,Cad_cl!BL$6:BL$1005)),"",SUMIF(Cad_cl!$I$6:$I$1005,$C80,Cad_cl!BL$6:BL$1005))</f>
        <v>0</v>
      </c>
      <c r="AR80" s="87">
        <f>IF(ISERR(SUMIF(Cad_cl!$I$6:$I$1005,$C80,Cad_cl!BM$6:BM$1005)),"",SUMIF(Cad_cl!$I$6:$I$1005,$C80,Cad_cl!BM$6:BM$1005))</f>
        <v>0</v>
      </c>
      <c r="AS80" s="87">
        <f>IF(ISERR(SUMIF(Cad_cl!$I$6:$I$1005,$C80,Cad_cl!BN$6:BN$1005)),"",SUMIF(Cad_cl!$I$6:$I$1005,$C80,Cad_cl!BN$6:BN$1005))</f>
        <v>0</v>
      </c>
      <c r="AT80" s="87">
        <f>IF(ISERR(SUMIF(Cad_cl!$I$6:$I$1005,$C80,Cad_cl!BO$6:BO$1005)),"",SUMIF(Cad_cl!$I$6:$I$1005,$C80,Cad_cl!BO$6:BO$1005))</f>
        <v>0</v>
      </c>
      <c r="AU80" s="87">
        <f>IF(ISERR(SUMIF(Cad_cl!$I$6:$I$1005,$C80,Cad_cl!BP$6:BP$1005)),"",SUMIF(Cad_cl!$I$6:$I$1005,$C80,Cad_cl!BP$6:BP$1005))</f>
        <v>0</v>
      </c>
    </row>
    <row r="81" spans="3:47" ht="30" customHeight="1">
      <c r="C81" s="97"/>
      <c r="G81" s="87">
        <f t="shared" si="14"/>
        <v>0</v>
      </c>
      <c r="H81" s="87">
        <f t="shared" si="15"/>
        <v>0</v>
      </c>
      <c r="I81" s="87">
        <f t="shared" si="16"/>
        <v>0</v>
      </c>
      <c r="J81" s="87">
        <f t="shared" si="17"/>
        <v>0</v>
      </c>
      <c r="K81" s="87">
        <f t="shared" si="18"/>
        <v>0</v>
      </c>
      <c r="L81" s="87">
        <f t="shared" si="19"/>
        <v>0</v>
      </c>
      <c r="M81" s="87">
        <f t="shared" si="20"/>
        <v>0</v>
      </c>
      <c r="N81" s="87">
        <f t="shared" si="21"/>
        <v>0</v>
      </c>
      <c r="O81" s="87">
        <f t="shared" si="22"/>
        <v>0</v>
      </c>
      <c r="P81" s="87">
        <f t="shared" si="23"/>
        <v>0</v>
      </c>
      <c r="Q81" s="87">
        <f t="shared" si="24"/>
        <v>0</v>
      </c>
      <c r="R81" s="87">
        <f t="shared" si="25"/>
        <v>0</v>
      </c>
      <c r="S81" s="87">
        <f t="shared" si="26"/>
        <v>0</v>
      </c>
      <c r="U81" s="87">
        <f>IF(ISERR(SUMIF(Cad_cl!$I$6:$I$1005,$C81,Cad_cl!AP$6:AP$1005)),"",SUMIF(Cad_cl!$I$6:$I$1005,$C81,Cad_cl!AP$6:AP$1005))</f>
        <v>0</v>
      </c>
      <c r="V81" s="87">
        <f>IF(ISERR(SUMIF(Cad_cl!$I$6:$I$1005,$C81,Cad_cl!AQ$6:AQ$1005)),"",SUMIF(Cad_cl!$I$6:$I$1005,$C81,Cad_cl!AQ$6:AQ$1005))</f>
        <v>0</v>
      </c>
      <c r="W81" s="87">
        <f>IF(ISERR(SUMIF(Cad_cl!$I$6:$I$1005,$C81,Cad_cl!AR$6:AR$1005)),"",SUMIF(Cad_cl!$I$6:$I$1005,$C81,Cad_cl!AR$6:AR$1005))</f>
        <v>0</v>
      </c>
      <c r="X81" s="87">
        <f>IF(ISERR(SUMIF(Cad_cl!$I$6:$I$1005,$C81,Cad_cl!AS$6:AS$1005)),"",SUMIF(Cad_cl!$I$6:$I$1005,$C81,Cad_cl!AS$6:AS$1005))</f>
        <v>0</v>
      </c>
      <c r="Y81" s="87">
        <f>IF(ISERR(SUMIF(Cad_cl!$I$6:$I$1005,$C81,Cad_cl!AT$6:AT$1005)),"",SUMIF(Cad_cl!$I$6:$I$1005,$C81,Cad_cl!AT$6:AT$1005))</f>
        <v>0</v>
      </c>
      <c r="Z81" s="87">
        <f>IF(ISERR(SUMIF(Cad_cl!$I$6:$I$1005,$C81,Cad_cl!AU$6:AU$1005)),"",SUMIF(Cad_cl!$I$6:$I$1005,$C81,Cad_cl!AU$6:AU$1005))</f>
        <v>0</v>
      </c>
      <c r="AA81" s="87">
        <f>IF(ISERR(SUMIF(Cad_cl!$I$6:$I$1005,$C81,Cad_cl!AV$6:AV$1005)),"",SUMIF(Cad_cl!$I$6:$I$1005,$C81,Cad_cl!AV$6:AV$1005))</f>
        <v>0</v>
      </c>
      <c r="AB81" s="87">
        <f>IF(ISERR(SUMIF(Cad_cl!$I$6:$I$1005,$C81,Cad_cl!AW$6:AW$1005)),"",SUMIF(Cad_cl!$I$6:$I$1005,$C81,Cad_cl!AW$6:AW$1005))</f>
        <v>0</v>
      </c>
      <c r="AC81" s="87">
        <f>IF(ISERR(SUMIF(Cad_cl!$I$6:$I$1005,$C81,Cad_cl!AX$6:AX$1005)),"",SUMIF(Cad_cl!$I$6:$I$1005,$C81,Cad_cl!AX$6:AX$1005))</f>
        <v>0</v>
      </c>
      <c r="AD81" s="87">
        <f>IF(ISERR(SUMIF(Cad_cl!$I$6:$I$1005,$C81,Cad_cl!AY$6:AY$1005)),"",SUMIF(Cad_cl!$I$6:$I$1005,$C81,Cad_cl!AY$6:AY$1005))</f>
        <v>0</v>
      </c>
      <c r="AE81" s="87">
        <f>IF(ISERR(SUMIF(Cad_cl!$I$6:$I$1005,$C81,Cad_cl!AZ$6:AZ$1005)),"",SUMIF(Cad_cl!$I$6:$I$1005,$C81,Cad_cl!AZ$6:AZ$1005))</f>
        <v>0</v>
      </c>
      <c r="AF81" s="87">
        <f>IF(ISERR(SUMIF(Cad_cl!$I$6:$I$1005,$C81,Cad_cl!BA$6:BA$1005)),"",SUMIF(Cad_cl!$I$6:$I$1005,$C81,Cad_cl!BA$6:BA$1005))</f>
        <v>0</v>
      </c>
      <c r="AG81" s="87">
        <f>IF(ISERR(SUMIF(Cad_cl!$I$6:$I$1005,$C81,Cad_cl!BB$6:BB$1005)),"",SUMIF(Cad_cl!$I$6:$I$1005,$C81,Cad_cl!BB$6:BB$1005))</f>
        <v>0</v>
      </c>
      <c r="AI81" s="87">
        <f>IF(ISERR(SUMIF(Cad_cl!$I$6:$I$1005,$C81,Cad_cl!BD$6:BD$1005)),"",SUMIF(Cad_cl!$I$6:$I$1005,$C81,Cad_cl!BD$6:BD$1005))</f>
        <v>0</v>
      </c>
      <c r="AJ81" s="87">
        <f>IF(ISERR(SUMIF(Cad_cl!$I$6:$I$1005,$C81,Cad_cl!BE$6:BE$1005)),"",SUMIF(Cad_cl!$I$6:$I$1005,$C81,Cad_cl!BE$6:BE$1005))</f>
        <v>0</v>
      </c>
      <c r="AK81" s="87">
        <f>IF(ISERR(SUMIF(Cad_cl!$I$6:$I$1005,$C81,Cad_cl!BF$6:BF$1005)),"",SUMIF(Cad_cl!$I$6:$I$1005,$C81,Cad_cl!BF$6:BF$1005))</f>
        <v>0</v>
      </c>
      <c r="AL81" s="87">
        <f>IF(ISERR(SUMIF(Cad_cl!$I$6:$I$1005,$C81,Cad_cl!BG$6:BG$1005)),"",SUMIF(Cad_cl!$I$6:$I$1005,$C81,Cad_cl!BG$6:BG$1005))</f>
        <v>0</v>
      </c>
      <c r="AM81" s="87">
        <f>IF(ISERR(SUMIF(Cad_cl!$I$6:$I$1005,$C81,Cad_cl!BH$6:BH$1005)),"",SUMIF(Cad_cl!$I$6:$I$1005,$C81,Cad_cl!BH$6:BH$1005))</f>
        <v>0</v>
      </c>
      <c r="AN81" s="87">
        <f>IF(ISERR(SUMIF(Cad_cl!$I$6:$I$1005,$C81,Cad_cl!BI$6:BI$1005)),"",SUMIF(Cad_cl!$I$6:$I$1005,$C81,Cad_cl!BI$6:BI$1005))</f>
        <v>0</v>
      </c>
      <c r="AO81" s="87">
        <f>IF(ISERR(SUMIF(Cad_cl!$I$6:$I$1005,$C81,Cad_cl!BJ$6:BJ$1005)),"",SUMIF(Cad_cl!$I$6:$I$1005,$C81,Cad_cl!BJ$6:BJ$1005))</f>
        <v>0</v>
      </c>
      <c r="AP81" s="87">
        <f>IF(ISERR(SUMIF(Cad_cl!$I$6:$I$1005,$C81,Cad_cl!BK$6:BK$1005)),"",SUMIF(Cad_cl!$I$6:$I$1005,$C81,Cad_cl!BK$6:BK$1005))</f>
        <v>0</v>
      </c>
      <c r="AQ81" s="87">
        <f>IF(ISERR(SUMIF(Cad_cl!$I$6:$I$1005,$C81,Cad_cl!BL$6:BL$1005)),"",SUMIF(Cad_cl!$I$6:$I$1005,$C81,Cad_cl!BL$6:BL$1005))</f>
        <v>0</v>
      </c>
      <c r="AR81" s="87">
        <f>IF(ISERR(SUMIF(Cad_cl!$I$6:$I$1005,$C81,Cad_cl!BM$6:BM$1005)),"",SUMIF(Cad_cl!$I$6:$I$1005,$C81,Cad_cl!BM$6:BM$1005))</f>
        <v>0</v>
      </c>
      <c r="AS81" s="87">
        <f>IF(ISERR(SUMIF(Cad_cl!$I$6:$I$1005,$C81,Cad_cl!BN$6:BN$1005)),"",SUMIF(Cad_cl!$I$6:$I$1005,$C81,Cad_cl!BN$6:BN$1005))</f>
        <v>0</v>
      </c>
      <c r="AT81" s="87">
        <f>IF(ISERR(SUMIF(Cad_cl!$I$6:$I$1005,$C81,Cad_cl!BO$6:BO$1005)),"",SUMIF(Cad_cl!$I$6:$I$1005,$C81,Cad_cl!BO$6:BO$1005))</f>
        <v>0</v>
      </c>
      <c r="AU81" s="87">
        <f>IF(ISERR(SUMIF(Cad_cl!$I$6:$I$1005,$C81,Cad_cl!BP$6:BP$1005)),"",SUMIF(Cad_cl!$I$6:$I$1005,$C81,Cad_cl!BP$6:BP$1005))</f>
        <v>0</v>
      </c>
    </row>
    <row r="82" spans="3:47" ht="30" customHeight="1">
      <c r="C82" s="97"/>
      <c r="G82" s="87">
        <f t="shared" si="14"/>
        <v>0</v>
      </c>
      <c r="H82" s="87">
        <f t="shared" si="15"/>
        <v>0</v>
      </c>
      <c r="I82" s="87">
        <f t="shared" si="16"/>
        <v>0</v>
      </c>
      <c r="J82" s="87">
        <f t="shared" si="17"/>
        <v>0</v>
      </c>
      <c r="K82" s="87">
        <f t="shared" si="18"/>
        <v>0</v>
      </c>
      <c r="L82" s="87">
        <f t="shared" si="19"/>
        <v>0</v>
      </c>
      <c r="M82" s="87">
        <f t="shared" si="20"/>
        <v>0</v>
      </c>
      <c r="N82" s="87">
        <f t="shared" si="21"/>
        <v>0</v>
      </c>
      <c r="O82" s="87">
        <f t="shared" si="22"/>
        <v>0</v>
      </c>
      <c r="P82" s="87">
        <f t="shared" si="23"/>
        <v>0</v>
      </c>
      <c r="Q82" s="87">
        <f t="shared" si="24"/>
        <v>0</v>
      </c>
      <c r="R82" s="87">
        <f t="shared" si="25"/>
        <v>0</v>
      </c>
      <c r="S82" s="87">
        <f t="shared" si="26"/>
        <v>0</v>
      </c>
      <c r="U82" s="87">
        <f>IF(ISERR(SUMIF(Cad_cl!$I$6:$I$1005,$C82,Cad_cl!AP$6:AP$1005)),"",SUMIF(Cad_cl!$I$6:$I$1005,$C82,Cad_cl!AP$6:AP$1005))</f>
        <v>0</v>
      </c>
      <c r="V82" s="87">
        <f>IF(ISERR(SUMIF(Cad_cl!$I$6:$I$1005,$C82,Cad_cl!AQ$6:AQ$1005)),"",SUMIF(Cad_cl!$I$6:$I$1005,$C82,Cad_cl!AQ$6:AQ$1005))</f>
        <v>0</v>
      </c>
      <c r="W82" s="87">
        <f>IF(ISERR(SUMIF(Cad_cl!$I$6:$I$1005,$C82,Cad_cl!AR$6:AR$1005)),"",SUMIF(Cad_cl!$I$6:$I$1005,$C82,Cad_cl!AR$6:AR$1005))</f>
        <v>0</v>
      </c>
      <c r="X82" s="87">
        <f>IF(ISERR(SUMIF(Cad_cl!$I$6:$I$1005,$C82,Cad_cl!AS$6:AS$1005)),"",SUMIF(Cad_cl!$I$6:$I$1005,$C82,Cad_cl!AS$6:AS$1005))</f>
        <v>0</v>
      </c>
      <c r="Y82" s="87">
        <f>IF(ISERR(SUMIF(Cad_cl!$I$6:$I$1005,$C82,Cad_cl!AT$6:AT$1005)),"",SUMIF(Cad_cl!$I$6:$I$1005,$C82,Cad_cl!AT$6:AT$1005))</f>
        <v>0</v>
      </c>
      <c r="Z82" s="87">
        <f>IF(ISERR(SUMIF(Cad_cl!$I$6:$I$1005,$C82,Cad_cl!AU$6:AU$1005)),"",SUMIF(Cad_cl!$I$6:$I$1005,$C82,Cad_cl!AU$6:AU$1005))</f>
        <v>0</v>
      </c>
      <c r="AA82" s="87">
        <f>IF(ISERR(SUMIF(Cad_cl!$I$6:$I$1005,$C82,Cad_cl!AV$6:AV$1005)),"",SUMIF(Cad_cl!$I$6:$I$1005,$C82,Cad_cl!AV$6:AV$1005))</f>
        <v>0</v>
      </c>
      <c r="AB82" s="87">
        <f>IF(ISERR(SUMIF(Cad_cl!$I$6:$I$1005,$C82,Cad_cl!AW$6:AW$1005)),"",SUMIF(Cad_cl!$I$6:$I$1005,$C82,Cad_cl!AW$6:AW$1005))</f>
        <v>0</v>
      </c>
      <c r="AC82" s="87">
        <f>IF(ISERR(SUMIF(Cad_cl!$I$6:$I$1005,$C82,Cad_cl!AX$6:AX$1005)),"",SUMIF(Cad_cl!$I$6:$I$1005,$C82,Cad_cl!AX$6:AX$1005))</f>
        <v>0</v>
      </c>
      <c r="AD82" s="87">
        <f>IF(ISERR(SUMIF(Cad_cl!$I$6:$I$1005,$C82,Cad_cl!AY$6:AY$1005)),"",SUMIF(Cad_cl!$I$6:$I$1005,$C82,Cad_cl!AY$6:AY$1005))</f>
        <v>0</v>
      </c>
      <c r="AE82" s="87">
        <f>IF(ISERR(SUMIF(Cad_cl!$I$6:$I$1005,$C82,Cad_cl!AZ$6:AZ$1005)),"",SUMIF(Cad_cl!$I$6:$I$1005,$C82,Cad_cl!AZ$6:AZ$1005))</f>
        <v>0</v>
      </c>
      <c r="AF82" s="87">
        <f>IF(ISERR(SUMIF(Cad_cl!$I$6:$I$1005,$C82,Cad_cl!BA$6:BA$1005)),"",SUMIF(Cad_cl!$I$6:$I$1005,$C82,Cad_cl!BA$6:BA$1005))</f>
        <v>0</v>
      </c>
      <c r="AG82" s="87">
        <f>IF(ISERR(SUMIF(Cad_cl!$I$6:$I$1005,$C82,Cad_cl!BB$6:BB$1005)),"",SUMIF(Cad_cl!$I$6:$I$1005,$C82,Cad_cl!BB$6:BB$1005))</f>
        <v>0</v>
      </c>
      <c r="AI82" s="87">
        <f>IF(ISERR(SUMIF(Cad_cl!$I$6:$I$1005,$C82,Cad_cl!BD$6:BD$1005)),"",SUMIF(Cad_cl!$I$6:$I$1005,$C82,Cad_cl!BD$6:BD$1005))</f>
        <v>0</v>
      </c>
      <c r="AJ82" s="87">
        <f>IF(ISERR(SUMIF(Cad_cl!$I$6:$I$1005,$C82,Cad_cl!BE$6:BE$1005)),"",SUMIF(Cad_cl!$I$6:$I$1005,$C82,Cad_cl!BE$6:BE$1005))</f>
        <v>0</v>
      </c>
      <c r="AK82" s="87">
        <f>IF(ISERR(SUMIF(Cad_cl!$I$6:$I$1005,$C82,Cad_cl!BF$6:BF$1005)),"",SUMIF(Cad_cl!$I$6:$I$1005,$C82,Cad_cl!BF$6:BF$1005))</f>
        <v>0</v>
      </c>
      <c r="AL82" s="87">
        <f>IF(ISERR(SUMIF(Cad_cl!$I$6:$I$1005,$C82,Cad_cl!BG$6:BG$1005)),"",SUMIF(Cad_cl!$I$6:$I$1005,$C82,Cad_cl!BG$6:BG$1005))</f>
        <v>0</v>
      </c>
      <c r="AM82" s="87">
        <f>IF(ISERR(SUMIF(Cad_cl!$I$6:$I$1005,$C82,Cad_cl!BH$6:BH$1005)),"",SUMIF(Cad_cl!$I$6:$I$1005,$C82,Cad_cl!BH$6:BH$1005))</f>
        <v>0</v>
      </c>
      <c r="AN82" s="87">
        <f>IF(ISERR(SUMIF(Cad_cl!$I$6:$I$1005,$C82,Cad_cl!BI$6:BI$1005)),"",SUMIF(Cad_cl!$I$6:$I$1005,$C82,Cad_cl!BI$6:BI$1005))</f>
        <v>0</v>
      </c>
      <c r="AO82" s="87">
        <f>IF(ISERR(SUMIF(Cad_cl!$I$6:$I$1005,$C82,Cad_cl!BJ$6:BJ$1005)),"",SUMIF(Cad_cl!$I$6:$I$1005,$C82,Cad_cl!BJ$6:BJ$1005))</f>
        <v>0</v>
      </c>
      <c r="AP82" s="87">
        <f>IF(ISERR(SUMIF(Cad_cl!$I$6:$I$1005,$C82,Cad_cl!BK$6:BK$1005)),"",SUMIF(Cad_cl!$I$6:$I$1005,$C82,Cad_cl!BK$6:BK$1005))</f>
        <v>0</v>
      </c>
      <c r="AQ82" s="87">
        <f>IF(ISERR(SUMIF(Cad_cl!$I$6:$I$1005,$C82,Cad_cl!BL$6:BL$1005)),"",SUMIF(Cad_cl!$I$6:$I$1005,$C82,Cad_cl!BL$6:BL$1005))</f>
        <v>0</v>
      </c>
      <c r="AR82" s="87">
        <f>IF(ISERR(SUMIF(Cad_cl!$I$6:$I$1005,$C82,Cad_cl!BM$6:BM$1005)),"",SUMIF(Cad_cl!$I$6:$I$1005,$C82,Cad_cl!BM$6:BM$1005))</f>
        <v>0</v>
      </c>
      <c r="AS82" s="87">
        <f>IF(ISERR(SUMIF(Cad_cl!$I$6:$I$1005,$C82,Cad_cl!BN$6:BN$1005)),"",SUMIF(Cad_cl!$I$6:$I$1005,$C82,Cad_cl!BN$6:BN$1005))</f>
        <v>0</v>
      </c>
      <c r="AT82" s="87">
        <f>IF(ISERR(SUMIF(Cad_cl!$I$6:$I$1005,$C82,Cad_cl!BO$6:BO$1005)),"",SUMIF(Cad_cl!$I$6:$I$1005,$C82,Cad_cl!BO$6:BO$1005))</f>
        <v>0</v>
      </c>
      <c r="AU82" s="87">
        <f>IF(ISERR(SUMIF(Cad_cl!$I$6:$I$1005,$C82,Cad_cl!BP$6:BP$1005)),"",SUMIF(Cad_cl!$I$6:$I$1005,$C82,Cad_cl!BP$6:BP$1005))</f>
        <v>0</v>
      </c>
    </row>
    <row r="83" spans="3:47" ht="30" customHeight="1">
      <c r="C83" s="97"/>
      <c r="G83" s="87">
        <f t="shared" si="14"/>
        <v>0</v>
      </c>
      <c r="H83" s="87">
        <f t="shared" si="15"/>
        <v>0</v>
      </c>
      <c r="I83" s="87">
        <f t="shared" si="16"/>
        <v>0</v>
      </c>
      <c r="J83" s="87">
        <f t="shared" si="17"/>
        <v>0</v>
      </c>
      <c r="K83" s="87">
        <f t="shared" si="18"/>
        <v>0</v>
      </c>
      <c r="L83" s="87">
        <f t="shared" si="19"/>
        <v>0</v>
      </c>
      <c r="M83" s="87">
        <f t="shared" si="20"/>
        <v>0</v>
      </c>
      <c r="N83" s="87">
        <f t="shared" si="21"/>
        <v>0</v>
      </c>
      <c r="O83" s="87">
        <f t="shared" si="22"/>
        <v>0</v>
      </c>
      <c r="P83" s="87">
        <f t="shared" si="23"/>
        <v>0</v>
      </c>
      <c r="Q83" s="87">
        <f t="shared" si="24"/>
        <v>0</v>
      </c>
      <c r="R83" s="87">
        <f t="shared" si="25"/>
        <v>0</v>
      </c>
      <c r="S83" s="87">
        <f t="shared" si="26"/>
        <v>0</v>
      </c>
      <c r="U83" s="87">
        <f>IF(ISERR(SUMIF(Cad_cl!$I$6:$I$1005,$C83,Cad_cl!AP$6:AP$1005)),"",SUMIF(Cad_cl!$I$6:$I$1005,$C83,Cad_cl!AP$6:AP$1005))</f>
        <v>0</v>
      </c>
      <c r="V83" s="87">
        <f>IF(ISERR(SUMIF(Cad_cl!$I$6:$I$1005,$C83,Cad_cl!AQ$6:AQ$1005)),"",SUMIF(Cad_cl!$I$6:$I$1005,$C83,Cad_cl!AQ$6:AQ$1005))</f>
        <v>0</v>
      </c>
      <c r="W83" s="87">
        <f>IF(ISERR(SUMIF(Cad_cl!$I$6:$I$1005,$C83,Cad_cl!AR$6:AR$1005)),"",SUMIF(Cad_cl!$I$6:$I$1005,$C83,Cad_cl!AR$6:AR$1005))</f>
        <v>0</v>
      </c>
      <c r="X83" s="87">
        <f>IF(ISERR(SUMIF(Cad_cl!$I$6:$I$1005,$C83,Cad_cl!AS$6:AS$1005)),"",SUMIF(Cad_cl!$I$6:$I$1005,$C83,Cad_cl!AS$6:AS$1005))</f>
        <v>0</v>
      </c>
      <c r="Y83" s="87">
        <f>IF(ISERR(SUMIF(Cad_cl!$I$6:$I$1005,$C83,Cad_cl!AT$6:AT$1005)),"",SUMIF(Cad_cl!$I$6:$I$1005,$C83,Cad_cl!AT$6:AT$1005))</f>
        <v>0</v>
      </c>
      <c r="Z83" s="87">
        <f>IF(ISERR(SUMIF(Cad_cl!$I$6:$I$1005,$C83,Cad_cl!AU$6:AU$1005)),"",SUMIF(Cad_cl!$I$6:$I$1005,$C83,Cad_cl!AU$6:AU$1005))</f>
        <v>0</v>
      </c>
      <c r="AA83" s="87">
        <f>IF(ISERR(SUMIF(Cad_cl!$I$6:$I$1005,$C83,Cad_cl!AV$6:AV$1005)),"",SUMIF(Cad_cl!$I$6:$I$1005,$C83,Cad_cl!AV$6:AV$1005))</f>
        <v>0</v>
      </c>
      <c r="AB83" s="87">
        <f>IF(ISERR(SUMIF(Cad_cl!$I$6:$I$1005,$C83,Cad_cl!AW$6:AW$1005)),"",SUMIF(Cad_cl!$I$6:$I$1005,$C83,Cad_cl!AW$6:AW$1005))</f>
        <v>0</v>
      </c>
      <c r="AC83" s="87">
        <f>IF(ISERR(SUMIF(Cad_cl!$I$6:$I$1005,$C83,Cad_cl!AX$6:AX$1005)),"",SUMIF(Cad_cl!$I$6:$I$1005,$C83,Cad_cl!AX$6:AX$1005))</f>
        <v>0</v>
      </c>
      <c r="AD83" s="87">
        <f>IF(ISERR(SUMIF(Cad_cl!$I$6:$I$1005,$C83,Cad_cl!AY$6:AY$1005)),"",SUMIF(Cad_cl!$I$6:$I$1005,$C83,Cad_cl!AY$6:AY$1005))</f>
        <v>0</v>
      </c>
      <c r="AE83" s="87">
        <f>IF(ISERR(SUMIF(Cad_cl!$I$6:$I$1005,$C83,Cad_cl!AZ$6:AZ$1005)),"",SUMIF(Cad_cl!$I$6:$I$1005,$C83,Cad_cl!AZ$6:AZ$1005))</f>
        <v>0</v>
      </c>
      <c r="AF83" s="87">
        <f>IF(ISERR(SUMIF(Cad_cl!$I$6:$I$1005,$C83,Cad_cl!BA$6:BA$1005)),"",SUMIF(Cad_cl!$I$6:$I$1005,$C83,Cad_cl!BA$6:BA$1005))</f>
        <v>0</v>
      </c>
      <c r="AG83" s="87">
        <f>IF(ISERR(SUMIF(Cad_cl!$I$6:$I$1005,$C83,Cad_cl!BB$6:BB$1005)),"",SUMIF(Cad_cl!$I$6:$I$1005,$C83,Cad_cl!BB$6:BB$1005))</f>
        <v>0</v>
      </c>
      <c r="AI83" s="87">
        <f>IF(ISERR(SUMIF(Cad_cl!$I$6:$I$1005,$C83,Cad_cl!BD$6:BD$1005)),"",SUMIF(Cad_cl!$I$6:$I$1005,$C83,Cad_cl!BD$6:BD$1005))</f>
        <v>0</v>
      </c>
      <c r="AJ83" s="87">
        <f>IF(ISERR(SUMIF(Cad_cl!$I$6:$I$1005,$C83,Cad_cl!BE$6:BE$1005)),"",SUMIF(Cad_cl!$I$6:$I$1005,$C83,Cad_cl!BE$6:BE$1005))</f>
        <v>0</v>
      </c>
      <c r="AK83" s="87">
        <f>IF(ISERR(SUMIF(Cad_cl!$I$6:$I$1005,$C83,Cad_cl!BF$6:BF$1005)),"",SUMIF(Cad_cl!$I$6:$I$1005,$C83,Cad_cl!BF$6:BF$1005))</f>
        <v>0</v>
      </c>
      <c r="AL83" s="87">
        <f>IF(ISERR(SUMIF(Cad_cl!$I$6:$I$1005,$C83,Cad_cl!BG$6:BG$1005)),"",SUMIF(Cad_cl!$I$6:$I$1005,$C83,Cad_cl!BG$6:BG$1005))</f>
        <v>0</v>
      </c>
      <c r="AM83" s="87">
        <f>IF(ISERR(SUMIF(Cad_cl!$I$6:$I$1005,$C83,Cad_cl!BH$6:BH$1005)),"",SUMIF(Cad_cl!$I$6:$I$1005,$C83,Cad_cl!BH$6:BH$1005))</f>
        <v>0</v>
      </c>
      <c r="AN83" s="87">
        <f>IF(ISERR(SUMIF(Cad_cl!$I$6:$I$1005,$C83,Cad_cl!BI$6:BI$1005)),"",SUMIF(Cad_cl!$I$6:$I$1005,$C83,Cad_cl!BI$6:BI$1005))</f>
        <v>0</v>
      </c>
      <c r="AO83" s="87">
        <f>IF(ISERR(SUMIF(Cad_cl!$I$6:$I$1005,$C83,Cad_cl!BJ$6:BJ$1005)),"",SUMIF(Cad_cl!$I$6:$I$1005,$C83,Cad_cl!BJ$6:BJ$1005))</f>
        <v>0</v>
      </c>
      <c r="AP83" s="87">
        <f>IF(ISERR(SUMIF(Cad_cl!$I$6:$I$1005,$C83,Cad_cl!BK$6:BK$1005)),"",SUMIF(Cad_cl!$I$6:$I$1005,$C83,Cad_cl!BK$6:BK$1005))</f>
        <v>0</v>
      </c>
      <c r="AQ83" s="87">
        <f>IF(ISERR(SUMIF(Cad_cl!$I$6:$I$1005,$C83,Cad_cl!BL$6:BL$1005)),"",SUMIF(Cad_cl!$I$6:$I$1005,$C83,Cad_cl!BL$6:BL$1005))</f>
        <v>0</v>
      </c>
      <c r="AR83" s="87">
        <f>IF(ISERR(SUMIF(Cad_cl!$I$6:$I$1005,$C83,Cad_cl!BM$6:BM$1005)),"",SUMIF(Cad_cl!$I$6:$I$1005,$C83,Cad_cl!BM$6:BM$1005))</f>
        <v>0</v>
      </c>
      <c r="AS83" s="87">
        <f>IF(ISERR(SUMIF(Cad_cl!$I$6:$I$1005,$C83,Cad_cl!BN$6:BN$1005)),"",SUMIF(Cad_cl!$I$6:$I$1005,$C83,Cad_cl!BN$6:BN$1005))</f>
        <v>0</v>
      </c>
      <c r="AT83" s="87">
        <f>IF(ISERR(SUMIF(Cad_cl!$I$6:$I$1005,$C83,Cad_cl!BO$6:BO$1005)),"",SUMIF(Cad_cl!$I$6:$I$1005,$C83,Cad_cl!BO$6:BO$1005))</f>
        <v>0</v>
      </c>
      <c r="AU83" s="87">
        <f>IF(ISERR(SUMIF(Cad_cl!$I$6:$I$1005,$C83,Cad_cl!BP$6:BP$1005)),"",SUMIF(Cad_cl!$I$6:$I$1005,$C83,Cad_cl!BP$6:BP$1005))</f>
        <v>0</v>
      </c>
    </row>
    <row r="84" spans="3:47" ht="30" customHeight="1">
      <c r="C84" s="97"/>
      <c r="G84" s="87">
        <f t="shared" si="14"/>
        <v>0</v>
      </c>
      <c r="H84" s="87">
        <f t="shared" si="15"/>
        <v>0</v>
      </c>
      <c r="I84" s="87">
        <f t="shared" si="16"/>
        <v>0</v>
      </c>
      <c r="J84" s="87">
        <f t="shared" si="17"/>
        <v>0</v>
      </c>
      <c r="K84" s="87">
        <f t="shared" si="18"/>
        <v>0</v>
      </c>
      <c r="L84" s="87">
        <f t="shared" si="19"/>
        <v>0</v>
      </c>
      <c r="M84" s="87">
        <f t="shared" si="20"/>
        <v>0</v>
      </c>
      <c r="N84" s="87">
        <f t="shared" si="21"/>
        <v>0</v>
      </c>
      <c r="O84" s="87">
        <f t="shared" si="22"/>
        <v>0</v>
      </c>
      <c r="P84" s="87">
        <f t="shared" si="23"/>
        <v>0</v>
      </c>
      <c r="Q84" s="87">
        <f t="shared" si="24"/>
        <v>0</v>
      </c>
      <c r="R84" s="87">
        <f t="shared" si="25"/>
        <v>0</v>
      </c>
      <c r="S84" s="87">
        <f t="shared" si="26"/>
        <v>0</v>
      </c>
      <c r="U84" s="87">
        <f>IF(ISERR(SUMIF(Cad_cl!$I$6:$I$1005,$C84,Cad_cl!AP$6:AP$1005)),"",SUMIF(Cad_cl!$I$6:$I$1005,$C84,Cad_cl!AP$6:AP$1005))</f>
        <v>0</v>
      </c>
      <c r="V84" s="87">
        <f>IF(ISERR(SUMIF(Cad_cl!$I$6:$I$1005,$C84,Cad_cl!AQ$6:AQ$1005)),"",SUMIF(Cad_cl!$I$6:$I$1005,$C84,Cad_cl!AQ$6:AQ$1005))</f>
        <v>0</v>
      </c>
      <c r="W84" s="87">
        <f>IF(ISERR(SUMIF(Cad_cl!$I$6:$I$1005,$C84,Cad_cl!AR$6:AR$1005)),"",SUMIF(Cad_cl!$I$6:$I$1005,$C84,Cad_cl!AR$6:AR$1005))</f>
        <v>0</v>
      </c>
      <c r="X84" s="87">
        <f>IF(ISERR(SUMIF(Cad_cl!$I$6:$I$1005,$C84,Cad_cl!AS$6:AS$1005)),"",SUMIF(Cad_cl!$I$6:$I$1005,$C84,Cad_cl!AS$6:AS$1005))</f>
        <v>0</v>
      </c>
      <c r="Y84" s="87">
        <f>IF(ISERR(SUMIF(Cad_cl!$I$6:$I$1005,$C84,Cad_cl!AT$6:AT$1005)),"",SUMIF(Cad_cl!$I$6:$I$1005,$C84,Cad_cl!AT$6:AT$1005))</f>
        <v>0</v>
      </c>
      <c r="Z84" s="87">
        <f>IF(ISERR(SUMIF(Cad_cl!$I$6:$I$1005,$C84,Cad_cl!AU$6:AU$1005)),"",SUMIF(Cad_cl!$I$6:$I$1005,$C84,Cad_cl!AU$6:AU$1005))</f>
        <v>0</v>
      </c>
      <c r="AA84" s="87">
        <f>IF(ISERR(SUMIF(Cad_cl!$I$6:$I$1005,$C84,Cad_cl!AV$6:AV$1005)),"",SUMIF(Cad_cl!$I$6:$I$1005,$C84,Cad_cl!AV$6:AV$1005))</f>
        <v>0</v>
      </c>
      <c r="AB84" s="87">
        <f>IF(ISERR(SUMIF(Cad_cl!$I$6:$I$1005,$C84,Cad_cl!AW$6:AW$1005)),"",SUMIF(Cad_cl!$I$6:$I$1005,$C84,Cad_cl!AW$6:AW$1005))</f>
        <v>0</v>
      </c>
      <c r="AC84" s="87">
        <f>IF(ISERR(SUMIF(Cad_cl!$I$6:$I$1005,$C84,Cad_cl!AX$6:AX$1005)),"",SUMIF(Cad_cl!$I$6:$I$1005,$C84,Cad_cl!AX$6:AX$1005))</f>
        <v>0</v>
      </c>
      <c r="AD84" s="87">
        <f>IF(ISERR(SUMIF(Cad_cl!$I$6:$I$1005,$C84,Cad_cl!AY$6:AY$1005)),"",SUMIF(Cad_cl!$I$6:$I$1005,$C84,Cad_cl!AY$6:AY$1005))</f>
        <v>0</v>
      </c>
      <c r="AE84" s="87">
        <f>IF(ISERR(SUMIF(Cad_cl!$I$6:$I$1005,$C84,Cad_cl!AZ$6:AZ$1005)),"",SUMIF(Cad_cl!$I$6:$I$1005,$C84,Cad_cl!AZ$6:AZ$1005))</f>
        <v>0</v>
      </c>
      <c r="AF84" s="87">
        <f>IF(ISERR(SUMIF(Cad_cl!$I$6:$I$1005,$C84,Cad_cl!BA$6:BA$1005)),"",SUMIF(Cad_cl!$I$6:$I$1005,$C84,Cad_cl!BA$6:BA$1005))</f>
        <v>0</v>
      </c>
      <c r="AG84" s="87">
        <f>IF(ISERR(SUMIF(Cad_cl!$I$6:$I$1005,$C84,Cad_cl!BB$6:BB$1005)),"",SUMIF(Cad_cl!$I$6:$I$1005,$C84,Cad_cl!BB$6:BB$1005))</f>
        <v>0</v>
      </c>
      <c r="AI84" s="87">
        <f>IF(ISERR(SUMIF(Cad_cl!$I$6:$I$1005,$C84,Cad_cl!BD$6:BD$1005)),"",SUMIF(Cad_cl!$I$6:$I$1005,$C84,Cad_cl!BD$6:BD$1005))</f>
        <v>0</v>
      </c>
      <c r="AJ84" s="87">
        <f>IF(ISERR(SUMIF(Cad_cl!$I$6:$I$1005,$C84,Cad_cl!BE$6:BE$1005)),"",SUMIF(Cad_cl!$I$6:$I$1005,$C84,Cad_cl!BE$6:BE$1005))</f>
        <v>0</v>
      </c>
      <c r="AK84" s="87">
        <f>IF(ISERR(SUMIF(Cad_cl!$I$6:$I$1005,$C84,Cad_cl!BF$6:BF$1005)),"",SUMIF(Cad_cl!$I$6:$I$1005,$C84,Cad_cl!BF$6:BF$1005))</f>
        <v>0</v>
      </c>
      <c r="AL84" s="87">
        <f>IF(ISERR(SUMIF(Cad_cl!$I$6:$I$1005,$C84,Cad_cl!BG$6:BG$1005)),"",SUMIF(Cad_cl!$I$6:$I$1005,$C84,Cad_cl!BG$6:BG$1005))</f>
        <v>0</v>
      </c>
      <c r="AM84" s="87">
        <f>IF(ISERR(SUMIF(Cad_cl!$I$6:$I$1005,$C84,Cad_cl!BH$6:BH$1005)),"",SUMIF(Cad_cl!$I$6:$I$1005,$C84,Cad_cl!BH$6:BH$1005))</f>
        <v>0</v>
      </c>
      <c r="AN84" s="87">
        <f>IF(ISERR(SUMIF(Cad_cl!$I$6:$I$1005,$C84,Cad_cl!BI$6:BI$1005)),"",SUMIF(Cad_cl!$I$6:$I$1005,$C84,Cad_cl!BI$6:BI$1005))</f>
        <v>0</v>
      </c>
      <c r="AO84" s="87">
        <f>IF(ISERR(SUMIF(Cad_cl!$I$6:$I$1005,$C84,Cad_cl!BJ$6:BJ$1005)),"",SUMIF(Cad_cl!$I$6:$I$1005,$C84,Cad_cl!BJ$6:BJ$1005))</f>
        <v>0</v>
      </c>
      <c r="AP84" s="87">
        <f>IF(ISERR(SUMIF(Cad_cl!$I$6:$I$1005,$C84,Cad_cl!BK$6:BK$1005)),"",SUMIF(Cad_cl!$I$6:$I$1005,$C84,Cad_cl!BK$6:BK$1005))</f>
        <v>0</v>
      </c>
      <c r="AQ84" s="87">
        <f>IF(ISERR(SUMIF(Cad_cl!$I$6:$I$1005,$C84,Cad_cl!BL$6:BL$1005)),"",SUMIF(Cad_cl!$I$6:$I$1005,$C84,Cad_cl!BL$6:BL$1005))</f>
        <v>0</v>
      </c>
      <c r="AR84" s="87">
        <f>IF(ISERR(SUMIF(Cad_cl!$I$6:$I$1005,$C84,Cad_cl!BM$6:BM$1005)),"",SUMIF(Cad_cl!$I$6:$I$1005,$C84,Cad_cl!BM$6:BM$1005))</f>
        <v>0</v>
      </c>
      <c r="AS84" s="87">
        <f>IF(ISERR(SUMIF(Cad_cl!$I$6:$I$1005,$C84,Cad_cl!BN$6:BN$1005)),"",SUMIF(Cad_cl!$I$6:$I$1005,$C84,Cad_cl!BN$6:BN$1005))</f>
        <v>0</v>
      </c>
      <c r="AT84" s="87">
        <f>IF(ISERR(SUMIF(Cad_cl!$I$6:$I$1005,$C84,Cad_cl!BO$6:BO$1005)),"",SUMIF(Cad_cl!$I$6:$I$1005,$C84,Cad_cl!BO$6:BO$1005))</f>
        <v>0</v>
      </c>
      <c r="AU84" s="87">
        <f>IF(ISERR(SUMIF(Cad_cl!$I$6:$I$1005,$C84,Cad_cl!BP$6:BP$1005)),"",SUMIF(Cad_cl!$I$6:$I$1005,$C84,Cad_cl!BP$6:BP$1005))</f>
        <v>0</v>
      </c>
    </row>
    <row r="85" spans="3:47" ht="30" customHeight="1">
      <c r="C85" s="97"/>
      <c r="G85" s="87">
        <f t="shared" si="14"/>
        <v>0</v>
      </c>
      <c r="H85" s="87">
        <f t="shared" si="15"/>
        <v>0</v>
      </c>
      <c r="I85" s="87">
        <f t="shared" si="16"/>
        <v>0</v>
      </c>
      <c r="J85" s="87">
        <f t="shared" si="17"/>
        <v>0</v>
      </c>
      <c r="K85" s="87">
        <f t="shared" si="18"/>
        <v>0</v>
      </c>
      <c r="L85" s="87">
        <f t="shared" si="19"/>
        <v>0</v>
      </c>
      <c r="M85" s="87">
        <f t="shared" si="20"/>
        <v>0</v>
      </c>
      <c r="N85" s="87">
        <f t="shared" si="21"/>
        <v>0</v>
      </c>
      <c r="O85" s="87">
        <f t="shared" si="22"/>
        <v>0</v>
      </c>
      <c r="P85" s="87">
        <f t="shared" si="23"/>
        <v>0</v>
      </c>
      <c r="Q85" s="87">
        <f t="shared" si="24"/>
        <v>0</v>
      </c>
      <c r="R85" s="87">
        <f t="shared" si="25"/>
        <v>0</v>
      </c>
      <c r="S85" s="87">
        <f t="shared" si="26"/>
        <v>0</v>
      </c>
      <c r="U85" s="87">
        <f>IF(ISERR(SUMIF(Cad_cl!$I$6:$I$1005,$C85,Cad_cl!AP$6:AP$1005)),"",SUMIF(Cad_cl!$I$6:$I$1005,$C85,Cad_cl!AP$6:AP$1005))</f>
        <v>0</v>
      </c>
      <c r="V85" s="87">
        <f>IF(ISERR(SUMIF(Cad_cl!$I$6:$I$1005,$C85,Cad_cl!AQ$6:AQ$1005)),"",SUMIF(Cad_cl!$I$6:$I$1005,$C85,Cad_cl!AQ$6:AQ$1005))</f>
        <v>0</v>
      </c>
      <c r="W85" s="87">
        <f>IF(ISERR(SUMIF(Cad_cl!$I$6:$I$1005,$C85,Cad_cl!AR$6:AR$1005)),"",SUMIF(Cad_cl!$I$6:$I$1005,$C85,Cad_cl!AR$6:AR$1005))</f>
        <v>0</v>
      </c>
      <c r="X85" s="87">
        <f>IF(ISERR(SUMIF(Cad_cl!$I$6:$I$1005,$C85,Cad_cl!AS$6:AS$1005)),"",SUMIF(Cad_cl!$I$6:$I$1005,$C85,Cad_cl!AS$6:AS$1005))</f>
        <v>0</v>
      </c>
      <c r="Y85" s="87">
        <f>IF(ISERR(SUMIF(Cad_cl!$I$6:$I$1005,$C85,Cad_cl!AT$6:AT$1005)),"",SUMIF(Cad_cl!$I$6:$I$1005,$C85,Cad_cl!AT$6:AT$1005))</f>
        <v>0</v>
      </c>
      <c r="Z85" s="87">
        <f>IF(ISERR(SUMIF(Cad_cl!$I$6:$I$1005,$C85,Cad_cl!AU$6:AU$1005)),"",SUMIF(Cad_cl!$I$6:$I$1005,$C85,Cad_cl!AU$6:AU$1005))</f>
        <v>0</v>
      </c>
      <c r="AA85" s="87">
        <f>IF(ISERR(SUMIF(Cad_cl!$I$6:$I$1005,$C85,Cad_cl!AV$6:AV$1005)),"",SUMIF(Cad_cl!$I$6:$I$1005,$C85,Cad_cl!AV$6:AV$1005))</f>
        <v>0</v>
      </c>
      <c r="AB85" s="87">
        <f>IF(ISERR(SUMIF(Cad_cl!$I$6:$I$1005,$C85,Cad_cl!AW$6:AW$1005)),"",SUMIF(Cad_cl!$I$6:$I$1005,$C85,Cad_cl!AW$6:AW$1005))</f>
        <v>0</v>
      </c>
      <c r="AC85" s="87">
        <f>IF(ISERR(SUMIF(Cad_cl!$I$6:$I$1005,$C85,Cad_cl!AX$6:AX$1005)),"",SUMIF(Cad_cl!$I$6:$I$1005,$C85,Cad_cl!AX$6:AX$1005))</f>
        <v>0</v>
      </c>
      <c r="AD85" s="87">
        <f>IF(ISERR(SUMIF(Cad_cl!$I$6:$I$1005,$C85,Cad_cl!AY$6:AY$1005)),"",SUMIF(Cad_cl!$I$6:$I$1005,$C85,Cad_cl!AY$6:AY$1005))</f>
        <v>0</v>
      </c>
      <c r="AE85" s="87">
        <f>IF(ISERR(SUMIF(Cad_cl!$I$6:$I$1005,$C85,Cad_cl!AZ$6:AZ$1005)),"",SUMIF(Cad_cl!$I$6:$I$1005,$C85,Cad_cl!AZ$6:AZ$1005))</f>
        <v>0</v>
      </c>
      <c r="AF85" s="87">
        <f>IF(ISERR(SUMIF(Cad_cl!$I$6:$I$1005,$C85,Cad_cl!BA$6:BA$1005)),"",SUMIF(Cad_cl!$I$6:$I$1005,$C85,Cad_cl!BA$6:BA$1005))</f>
        <v>0</v>
      </c>
      <c r="AG85" s="87">
        <f>IF(ISERR(SUMIF(Cad_cl!$I$6:$I$1005,$C85,Cad_cl!BB$6:BB$1005)),"",SUMIF(Cad_cl!$I$6:$I$1005,$C85,Cad_cl!BB$6:BB$1005))</f>
        <v>0</v>
      </c>
      <c r="AI85" s="87">
        <f>IF(ISERR(SUMIF(Cad_cl!$I$6:$I$1005,$C85,Cad_cl!BD$6:BD$1005)),"",SUMIF(Cad_cl!$I$6:$I$1005,$C85,Cad_cl!BD$6:BD$1005))</f>
        <v>0</v>
      </c>
      <c r="AJ85" s="87">
        <f>IF(ISERR(SUMIF(Cad_cl!$I$6:$I$1005,$C85,Cad_cl!BE$6:BE$1005)),"",SUMIF(Cad_cl!$I$6:$I$1005,$C85,Cad_cl!BE$6:BE$1005))</f>
        <v>0</v>
      </c>
      <c r="AK85" s="87">
        <f>IF(ISERR(SUMIF(Cad_cl!$I$6:$I$1005,$C85,Cad_cl!BF$6:BF$1005)),"",SUMIF(Cad_cl!$I$6:$I$1005,$C85,Cad_cl!BF$6:BF$1005))</f>
        <v>0</v>
      </c>
      <c r="AL85" s="87">
        <f>IF(ISERR(SUMIF(Cad_cl!$I$6:$I$1005,$C85,Cad_cl!BG$6:BG$1005)),"",SUMIF(Cad_cl!$I$6:$I$1005,$C85,Cad_cl!BG$6:BG$1005))</f>
        <v>0</v>
      </c>
      <c r="AM85" s="87">
        <f>IF(ISERR(SUMIF(Cad_cl!$I$6:$I$1005,$C85,Cad_cl!BH$6:BH$1005)),"",SUMIF(Cad_cl!$I$6:$I$1005,$C85,Cad_cl!BH$6:BH$1005))</f>
        <v>0</v>
      </c>
      <c r="AN85" s="87">
        <f>IF(ISERR(SUMIF(Cad_cl!$I$6:$I$1005,$C85,Cad_cl!BI$6:BI$1005)),"",SUMIF(Cad_cl!$I$6:$I$1005,$C85,Cad_cl!BI$6:BI$1005))</f>
        <v>0</v>
      </c>
      <c r="AO85" s="87">
        <f>IF(ISERR(SUMIF(Cad_cl!$I$6:$I$1005,$C85,Cad_cl!BJ$6:BJ$1005)),"",SUMIF(Cad_cl!$I$6:$I$1005,$C85,Cad_cl!BJ$6:BJ$1005))</f>
        <v>0</v>
      </c>
      <c r="AP85" s="87">
        <f>IF(ISERR(SUMIF(Cad_cl!$I$6:$I$1005,$C85,Cad_cl!BK$6:BK$1005)),"",SUMIF(Cad_cl!$I$6:$I$1005,$C85,Cad_cl!BK$6:BK$1005))</f>
        <v>0</v>
      </c>
      <c r="AQ85" s="87">
        <f>IF(ISERR(SUMIF(Cad_cl!$I$6:$I$1005,$C85,Cad_cl!BL$6:BL$1005)),"",SUMIF(Cad_cl!$I$6:$I$1005,$C85,Cad_cl!BL$6:BL$1005))</f>
        <v>0</v>
      </c>
      <c r="AR85" s="87">
        <f>IF(ISERR(SUMIF(Cad_cl!$I$6:$I$1005,$C85,Cad_cl!BM$6:BM$1005)),"",SUMIF(Cad_cl!$I$6:$I$1005,$C85,Cad_cl!BM$6:BM$1005))</f>
        <v>0</v>
      </c>
      <c r="AS85" s="87">
        <f>IF(ISERR(SUMIF(Cad_cl!$I$6:$I$1005,$C85,Cad_cl!BN$6:BN$1005)),"",SUMIF(Cad_cl!$I$6:$I$1005,$C85,Cad_cl!BN$6:BN$1005))</f>
        <v>0</v>
      </c>
      <c r="AT85" s="87">
        <f>IF(ISERR(SUMIF(Cad_cl!$I$6:$I$1005,$C85,Cad_cl!BO$6:BO$1005)),"",SUMIF(Cad_cl!$I$6:$I$1005,$C85,Cad_cl!BO$6:BO$1005))</f>
        <v>0</v>
      </c>
      <c r="AU85" s="87">
        <f>IF(ISERR(SUMIF(Cad_cl!$I$6:$I$1005,$C85,Cad_cl!BP$6:BP$1005)),"",SUMIF(Cad_cl!$I$6:$I$1005,$C85,Cad_cl!BP$6:BP$1005))</f>
        <v>0</v>
      </c>
    </row>
    <row r="86" spans="3:47" ht="30" customHeight="1">
      <c r="C86" s="97"/>
      <c r="G86" s="87">
        <f t="shared" si="14"/>
        <v>0</v>
      </c>
      <c r="H86" s="87">
        <f t="shared" si="15"/>
        <v>0</v>
      </c>
      <c r="I86" s="87">
        <f t="shared" si="16"/>
        <v>0</v>
      </c>
      <c r="J86" s="87">
        <f t="shared" si="17"/>
        <v>0</v>
      </c>
      <c r="K86" s="87">
        <f t="shared" si="18"/>
        <v>0</v>
      </c>
      <c r="L86" s="87">
        <f t="shared" si="19"/>
        <v>0</v>
      </c>
      <c r="M86" s="87">
        <f t="shared" si="20"/>
        <v>0</v>
      </c>
      <c r="N86" s="87">
        <f t="shared" si="21"/>
        <v>0</v>
      </c>
      <c r="O86" s="87">
        <f t="shared" si="22"/>
        <v>0</v>
      </c>
      <c r="P86" s="87">
        <f t="shared" si="23"/>
        <v>0</v>
      </c>
      <c r="Q86" s="87">
        <f t="shared" si="24"/>
        <v>0</v>
      </c>
      <c r="R86" s="87">
        <f t="shared" si="25"/>
        <v>0</v>
      </c>
      <c r="S86" s="87">
        <f t="shared" si="26"/>
        <v>0</v>
      </c>
      <c r="U86" s="87">
        <f>IF(ISERR(SUMIF(Cad_cl!$I$6:$I$1005,$C86,Cad_cl!AP$6:AP$1005)),"",SUMIF(Cad_cl!$I$6:$I$1005,$C86,Cad_cl!AP$6:AP$1005))</f>
        <v>0</v>
      </c>
      <c r="V86" s="87">
        <f>IF(ISERR(SUMIF(Cad_cl!$I$6:$I$1005,$C86,Cad_cl!AQ$6:AQ$1005)),"",SUMIF(Cad_cl!$I$6:$I$1005,$C86,Cad_cl!AQ$6:AQ$1005))</f>
        <v>0</v>
      </c>
      <c r="W86" s="87">
        <f>IF(ISERR(SUMIF(Cad_cl!$I$6:$I$1005,$C86,Cad_cl!AR$6:AR$1005)),"",SUMIF(Cad_cl!$I$6:$I$1005,$C86,Cad_cl!AR$6:AR$1005))</f>
        <v>0</v>
      </c>
      <c r="X86" s="87">
        <f>IF(ISERR(SUMIF(Cad_cl!$I$6:$I$1005,$C86,Cad_cl!AS$6:AS$1005)),"",SUMIF(Cad_cl!$I$6:$I$1005,$C86,Cad_cl!AS$6:AS$1005))</f>
        <v>0</v>
      </c>
      <c r="Y86" s="87">
        <f>IF(ISERR(SUMIF(Cad_cl!$I$6:$I$1005,$C86,Cad_cl!AT$6:AT$1005)),"",SUMIF(Cad_cl!$I$6:$I$1005,$C86,Cad_cl!AT$6:AT$1005))</f>
        <v>0</v>
      </c>
      <c r="Z86" s="87">
        <f>IF(ISERR(SUMIF(Cad_cl!$I$6:$I$1005,$C86,Cad_cl!AU$6:AU$1005)),"",SUMIF(Cad_cl!$I$6:$I$1005,$C86,Cad_cl!AU$6:AU$1005))</f>
        <v>0</v>
      </c>
      <c r="AA86" s="87">
        <f>IF(ISERR(SUMIF(Cad_cl!$I$6:$I$1005,$C86,Cad_cl!AV$6:AV$1005)),"",SUMIF(Cad_cl!$I$6:$I$1005,$C86,Cad_cl!AV$6:AV$1005))</f>
        <v>0</v>
      </c>
      <c r="AB86" s="87">
        <f>IF(ISERR(SUMIF(Cad_cl!$I$6:$I$1005,$C86,Cad_cl!AW$6:AW$1005)),"",SUMIF(Cad_cl!$I$6:$I$1005,$C86,Cad_cl!AW$6:AW$1005))</f>
        <v>0</v>
      </c>
      <c r="AC86" s="87">
        <f>IF(ISERR(SUMIF(Cad_cl!$I$6:$I$1005,$C86,Cad_cl!AX$6:AX$1005)),"",SUMIF(Cad_cl!$I$6:$I$1005,$C86,Cad_cl!AX$6:AX$1005))</f>
        <v>0</v>
      </c>
      <c r="AD86" s="87">
        <f>IF(ISERR(SUMIF(Cad_cl!$I$6:$I$1005,$C86,Cad_cl!AY$6:AY$1005)),"",SUMIF(Cad_cl!$I$6:$I$1005,$C86,Cad_cl!AY$6:AY$1005))</f>
        <v>0</v>
      </c>
      <c r="AE86" s="87">
        <f>IF(ISERR(SUMIF(Cad_cl!$I$6:$I$1005,$C86,Cad_cl!AZ$6:AZ$1005)),"",SUMIF(Cad_cl!$I$6:$I$1005,$C86,Cad_cl!AZ$6:AZ$1005))</f>
        <v>0</v>
      </c>
      <c r="AF86" s="87">
        <f>IF(ISERR(SUMIF(Cad_cl!$I$6:$I$1005,$C86,Cad_cl!BA$6:BA$1005)),"",SUMIF(Cad_cl!$I$6:$I$1005,$C86,Cad_cl!BA$6:BA$1005))</f>
        <v>0</v>
      </c>
      <c r="AG86" s="87">
        <f>IF(ISERR(SUMIF(Cad_cl!$I$6:$I$1005,$C86,Cad_cl!BB$6:BB$1005)),"",SUMIF(Cad_cl!$I$6:$I$1005,$C86,Cad_cl!BB$6:BB$1005))</f>
        <v>0</v>
      </c>
      <c r="AI86" s="87">
        <f>IF(ISERR(SUMIF(Cad_cl!$I$6:$I$1005,$C86,Cad_cl!BD$6:BD$1005)),"",SUMIF(Cad_cl!$I$6:$I$1005,$C86,Cad_cl!BD$6:BD$1005))</f>
        <v>0</v>
      </c>
      <c r="AJ86" s="87">
        <f>IF(ISERR(SUMIF(Cad_cl!$I$6:$I$1005,$C86,Cad_cl!BE$6:BE$1005)),"",SUMIF(Cad_cl!$I$6:$I$1005,$C86,Cad_cl!BE$6:BE$1005))</f>
        <v>0</v>
      </c>
      <c r="AK86" s="87">
        <f>IF(ISERR(SUMIF(Cad_cl!$I$6:$I$1005,$C86,Cad_cl!BF$6:BF$1005)),"",SUMIF(Cad_cl!$I$6:$I$1005,$C86,Cad_cl!BF$6:BF$1005))</f>
        <v>0</v>
      </c>
      <c r="AL86" s="87">
        <f>IF(ISERR(SUMIF(Cad_cl!$I$6:$I$1005,$C86,Cad_cl!BG$6:BG$1005)),"",SUMIF(Cad_cl!$I$6:$I$1005,$C86,Cad_cl!BG$6:BG$1005))</f>
        <v>0</v>
      </c>
      <c r="AM86" s="87">
        <f>IF(ISERR(SUMIF(Cad_cl!$I$6:$I$1005,$C86,Cad_cl!BH$6:BH$1005)),"",SUMIF(Cad_cl!$I$6:$I$1005,$C86,Cad_cl!BH$6:BH$1005))</f>
        <v>0</v>
      </c>
      <c r="AN86" s="87">
        <f>IF(ISERR(SUMIF(Cad_cl!$I$6:$I$1005,$C86,Cad_cl!BI$6:BI$1005)),"",SUMIF(Cad_cl!$I$6:$I$1005,$C86,Cad_cl!BI$6:BI$1005))</f>
        <v>0</v>
      </c>
      <c r="AO86" s="87">
        <f>IF(ISERR(SUMIF(Cad_cl!$I$6:$I$1005,$C86,Cad_cl!BJ$6:BJ$1005)),"",SUMIF(Cad_cl!$I$6:$I$1005,$C86,Cad_cl!BJ$6:BJ$1005))</f>
        <v>0</v>
      </c>
      <c r="AP86" s="87">
        <f>IF(ISERR(SUMIF(Cad_cl!$I$6:$I$1005,$C86,Cad_cl!BK$6:BK$1005)),"",SUMIF(Cad_cl!$I$6:$I$1005,$C86,Cad_cl!BK$6:BK$1005))</f>
        <v>0</v>
      </c>
      <c r="AQ86" s="87">
        <f>IF(ISERR(SUMIF(Cad_cl!$I$6:$I$1005,$C86,Cad_cl!BL$6:BL$1005)),"",SUMIF(Cad_cl!$I$6:$I$1005,$C86,Cad_cl!BL$6:BL$1005))</f>
        <v>0</v>
      </c>
      <c r="AR86" s="87">
        <f>IF(ISERR(SUMIF(Cad_cl!$I$6:$I$1005,$C86,Cad_cl!BM$6:BM$1005)),"",SUMIF(Cad_cl!$I$6:$I$1005,$C86,Cad_cl!BM$6:BM$1005))</f>
        <v>0</v>
      </c>
      <c r="AS86" s="87">
        <f>IF(ISERR(SUMIF(Cad_cl!$I$6:$I$1005,$C86,Cad_cl!BN$6:BN$1005)),"",SUMIF(Cad_cl!$I$6:$I$1005,$C86,Cad_cl!BN$6:BN$1005))</f>
        <v>0</v>
      </c>
      <c r="AT86" s="87">
        <f>IF(ISERR(SUMIF(Cad_cl!$I$6:$I$1005,$C86,Cad_cl!BO$6:BO$1005)),"",SUMIF(Cad_cl!$I$6:$I$1005,$C86,Cad_cl!BO$6:BO$1005))</f>
        <v>0</v>
      </c>
      <c r="AU86" s="87">
        <f>IF(ISERR(SUMIF(Cad_cl!$I$6:$I$1005,$C86,Cad_cl!BP$6:BP$1005)),"",SUMIF(Cad_cl!$I$6:$I$1005,$C86,Cad_cl!BP$6:BP$1005))</f>
        <v>0</v>
      </c>
    </row>
    <row r="87" spans="3:47" ht="30" customHeight="1">
      <c r="C87" s="97"/>
      <c r="G87" s="87">
        <f t="shared" si="14"/>
        <v>0</v>
      </c>
      <c r="H87" s="87">
        <f t="shared" si="15"/>
        <v>0</v>
      </c>
      <c r="I87" s="87">
        <f t="shared" si="16"/>
        <v>0</v>
      </c>
      <c r="J87" s="87">
        <f t="shared" si="17"/>
        <v>0</v>
      </c>
      <c r="K87" s="87">
        <f t="shared" si="18"/>
        <v>0</v>
      </c>
      <c r="L87" s="87">
        <f t="shared" si="19"/>
        <v>0</v>
      </c>
      <c r="M87" s="87">
        <f t="shared" si="20"/>
        <v>0</v>
      </c>
      <c r="N87" s="87">
        <f t="shared" si="21"/>
        <v>0</v>
      </c>
      <c r="O87" s="87">
        <f t="shared" si="22"/>
        <v>0</v>
      </c>
      <c r="P87" s="87">
        <f t="shared" si="23"/>
        <v>0</v>
      </c>
      <c r="Q87" s="87">
        <f t="shared" si="24"/>
        <v>0</v>
      </c>
      <c r="R87" s="87">
        <f t="shared" si="25"/>
        <v>0</v>
      </c>
      <c r="S87" s="87">
        <f t="shared" si="26"/>
        <v>0</v>
      </c>
      <c r="U87" s="87">
        <f>IF(ISERR(SUMIF(Cad_cl!$I$6:$I$1005,$C87,Cad_cl!AP$6:AP$1005)),"",SUMIF(Cad_cl!$I$6:$I$1005,$C87,Cad_cl!AP$6:AP$1005))</f>
        <v>0</v>
      </c>
      <c r="V87" s="87">
        <f>IF(ISERR(SUMIF(Cad_cl!$I$6:$I$1005,$C87,Cad_cl!AQ$6:AQ$1005)),"",SUMIF(Cad_cl!$I$6:$I$1005,$C87,Cad_cl!AQ$6:AQ$1005))</f>
        <v>0</v>
      </c>
      <c r="W87" s="87">
        <f>IF(ISERR(SUMIF(Cad_cl!$I$6:$I$1005,$C87,Cad_cl!AR$6:AR$1005)),"",SUMIF(Cad_cl!$I$6:$I$1005,$C87,Cad_cl!AR$6:AR$1005))</f>
        <v>0</v>
      </c>
      <c r="X87" s="87">
        <f>IF(ISERR(SUMIF(Cad_cl!$I$6:$I$1005,$C87,Cad_cl!AS$6:AS$1005)),"",SUMIF(Cad_cl!$I$6:$I$1005,$C87,Cad_cl!AS$6:AS$1005))</f>
        <v>0</v>
      </c>
      <c r="Y87" s="87">
        <f>IF(ISERR(SUMIF(Cad_cl!$I$6:$I$1005,$C87,Cad_cl!AT$6:AT$1005)),"",SUMIF(Cad_cl!$I$6:$I$1005,$C87,Cad_cl!AT$6:AT$1005))</f>
        <v>0</v>
      </c>
      <c r="Z87" s="87">
        <f>IF(ISERR(SUMIF(Cad_cl!$I$6:$I$1005,$C87,Cad_cl!AU$6:AU$1005)),"",SUMIF(Cad_cl!$I$6:$I$1005,$C87,Cad_cl!AU$6:AU$1005))</f>
        <v>0</v>
      </c>
      <c r="AA87" s="87">
        <f>IF(ISERR(SUMIF(Cad_cl!$I$6:$I$1005,$C87,Cad_cl!AV$6:AV$1005)),"",SUMIF(Cad_cl!$I$6:$I$1005,$C87,Cad_cl!AV$6:AV$1005))</f>
        <v>0</v>
      </c>
      <c r="AB87" s="87">
        <f>IF(ISERR(SUMIF(Cad_cl!$I$6:$I$1005,$C87,Cad_cl!AW$6:AW$1005)),"",SUMIF(Cad_cl!$I$6:$I$1005,$C87,Cad_cl!AW$6:AW$1005))</f>
        <v>0</v>
      </c>
      <c r="AC87" s="87">
        <f>IF(ISERR(SUMIF(Cad_cl!$I$6:$I$1005,$C87,Cad_cl!AX$6:AX$1005)),"",SUMIF(Cad_cl!$I$6:$I$1005,$C87,Cad_cl!AX$6:AX$1005))</f>
        <v>0</v>
      </c>
      <c r="AD87" s="87">
        <f>IF(ISERR(SUMIF(Cad_cl!$I$6:$I$1005,$C87,Cad_cl!AY$6:AY$1005)),"",SUMIF(Cad_cl!$I$6:$I$1005,$C87,Cad_cl!AY$6:AY$1005))</f>
        <v>0</v>
      </c>
      <c r="AE87" s="87">
        <f>IF(ISERR(SUMIF(Cad_cl!$I$6:$I$1005,$C87,Cad_cl!AZ$6:AZ$1005)),"",SUMIF(Cad_cl!$I$6:$I$1005,$C87,Cad_cl!AZ$6:AZ$1005))</f>
        <v>0</v>
      </c>
      <c r="AF87" s="87">
        <f>IF(ISERR(SUMIF(Cad_cl!$I$6:$I$1005,$C87,Cad_cl!BA$6:BA$1005)),"",SUMIF(Cad_cl!$I$6:$I$1005,$C87,Cad_cl!BA$6:BA$1005))</f>
        <v>0</v>
      </c>
      <c r="AG87" s="87">
        <f>IF(ISERR(SUMIF(Cad_cl!$I$6:$I$1005,$C87,Cad_cl!BB$6:BB$1005)),"",SUMIF(Cad_cl!$I$6:$I$1005,$C87,Cad_cl!BB$6:BB$1005))</f>
        <v>0</v>
      </c>
      <c r="AI87" s="87">
        <f>IF(ISERR(SUMIF(Cad_cl!$I$6:$I$1005,$C87,Cad_cl!BD$6:BD$1005)),"",SUMIF(Cad_cl!$I$6:$I$1005,$C87,Cad_cl!BD$6:BD$1005))</f>
        <v>0</v>
      </c>
      <c r="AJ87" s="87">
        <f>IF(ISERR(SUMIF(Cad_cl!$I$6:$I$1005,$C87,Cad_cl!BE$6:BE$1005)),"",SUMIF(Cad_cl!$I$6:$I$1005,$C87,Cad_cl!BE$6:BE$1005))</f>
        <v>0</v>
      </c>
      <c r="AK87" s="87">
        <f>IF(ISERR(SUMIF(Cad_cl!$I$6:$I$1005,$C87,Cad_cl!BF$6:BF$1005)),"",SUMIF(Cad_cl!$I$6:$I$1005,$C87,Cad_cl!BF$6:BF$1005))</f>
        <v>0</v>
      </c>
      <c r="AL87" s="87">
        <f>IF(ISERR(SUMIF(Cad_cl!$I$6:$I$1005,$C87,Cad_cl!BG$6:BG$1005)),"",SUMIF(Cad_cl!$I$6:$I$1005,$C87,Cad_cl!BG$6:BG$1005))</f>
        <v>0</v>
      </c>
      <c r="AM87" s="87">
        <f>IF(ISERR(SUMIF(Cad_cl!$I$6:$I$1005,$C87,Cad_cl!BH$6:BH$1005)),"",SUMIF(Cad_cl!$I$6:$I$1005,$C87,Cad_cl!BH$6:BH$1005))</f>
        <v>0</v>
      </c>
      <c r="AN87" s="87">
        <f>IF(ISERR(SUMIF(Cad_cl!$I$6:$I$1005,$C87,Cad_cl!BI$6:BI$1005)),"",SUMIF(Cad_cl!$I$6:$I$1005,$C87,Cad_cl!BI$6:BI$1005))</f>
        <v>0</v>
      </c>
      <c r="AO87" s="87">
        <f>IF(ISERR(SUMIF(Cad_cl!$I$6:$I$1005,$C87,Cad_cl!BJ$6:BJ$1005)),"",SUMIF(Cad_cl!$I$6:$I$1005,$C87,Cad_cl!BJ$6:BJ$1005))</f>
        <v>0</v>
      </c>
      <c r="AP87" s="87">
        <f>IF(ISERR(SUMIF(Cad_cl!$I$6:$I$1005,$C87,Cad_cl!BK$6:BK$1005)),"",SUMIF(Cad_cl!$I$6:$I$1005,$C87,Cad_cl!BK$6:BK$1005))</f>
        <v>0</v>
      </c>
      <c r="AQ87" s="87">
        <f>IF(ISERR(SUMIF(Cad_cl!$I$6:$I$1005,$C87,Cad_cl!BL$6:BL$1005)),"",SUMIF(Cad_cl!$I$6:$I$1005,$C87,Cad_cl!BL$6:BL$1005))</f>
        <v>0</v>
      </c>
      <c r="AR87" s="87">
        <f>IF(ISERR(SUMIF(Cad_cl!$I$6:$I$1005,$C87,Cad_cl!BM$6:BM$1005)),"",SUMIF(Cad_cl!$I$6:$I$1005,$C87,Cad_cl!BM$6:BM$1005))</f>
        <v>0</v>
      </c>
      <c r="AS87" s="87">
        <f>IF(ISERR(SUMIF(Cad_cl!$I$6:$I$1005,$C87,Cad_cl!BN$6:BN$1005)),"",SUMIF(Cad_cl!$I$6:$I$1005,$C87,Cad_cl!BN$6:BN$1005))</f>
        <v>0</v>
      </c>
      <c r="AT87" s="87">
        <f>IF(ISERR(SUMIF(Cad_cl!$I$6:$I$1005,$C87,Cad_cl!BO$6:BO$1005)),"",SUMIF(Cad_cl!$I$6:$I$1005,$C87,Cad_cl!BO$6:BO$1005))</f>
        <v>0</v>
      </c>
      <c r="AU87" s="87">
        <f>IF(ISERR(SUMIF(Cad_cl!$I$6:$I$1005,$C87,Cad_cl!BP$6:BP$1005)),"",SUMIF(Cad_cl!$I$6:$I$1005,$C87,Cad_cl!BP$6:BP$1005))</f>
        <v>0</v>
      </c>
    </row>
    <row r="88" spans="3:47" ht="30" customHeight="1">
      <c r="C88" s="97"/>
      <c r="G88" s="87">
        <f t="shared" si="14"/>
        <v>0</v>
      </c>
      <c r="H88" s="87">
        <f t="shared" si="15"/>
        <v>0</v>
      </c>
      <c r="I88" s="87">
        <f t="shared" si="16"/>
        <v>0</v>
      </c>
      <c r="J88" s="87">
        <f t="shared" si="17"/>
        <v>0</v>
      </c>
      <c r="K88" s="87">
        <f t="shared" si="18"/>
        <v>0</v>
      </c>
      <c r="L88" s="87">
        <f t="shared" si="19"/>
        <v>0</v>
      </c>
      <c r="M88" s="87">
        <f t="shared" si="20"/>
        <v>0</v>
      </c>
      <c r="N88" s="87">
        <f t="shared" si="21"/>
        <v>0</v>
      </c>
      <c r="O88" s="87">
        <f t="shared" si="22"/>
        <v>0</v>
      </c>
      <c r="P88" s="87">
        <f t="shared" si="23"/>
        <v>0</v>
      </c>
      <c r="Q88" s="87">
        <f t="shared" si="24"/>
        <v>0</v>
      </c>
      <c r="R88" s="87">
        <f t="shared" si="25"/>
        <v>0</v>
      </c>
      <c r="S88" s="87">
        <f t="shared" si="26"/>
        <v>0</v>
      </c>
      <c r="U88" s="87">
        <f>IF(ISERR(SUMIF(Cad_cl!$I$6:$I$1005,$C88,Cad_cl!AP$6:AP$1005)),"",SUMIF(Cad_cl!$I$6:$I$1005,$C88,Cad_cl!AP$6:AP$1005))</f>
        <v>0</v>
      </c>
      <c r="V88" s="87">
        <f>IF(ISERR(SUMIF(Cad_cl!$I$6:$I$1005,$C88,Cad_cl!AQ$6:AQ$1005)),"",SUMIF(Cad_cl!$I$6:$I$1005,$C88,Cad_cl!AQ$6:AQ$1005))</f>
        <v>0</v>
      </c>
      <c r="W88" s="87">
        <f>IF(ISERR(SUMIF(Cad_cl!$I$6:$I$1005,$C88,Cad_cl!AR$6:AR$1005)),"",SUMIF(Cad_cl!$I$6:$I$1005,$C88,Cad_cl!AR$6:AR$1005))</f>
        <v>0</v>
      </c>
      <c r="X88" s="87">
        <f>IF(ISERR(SUMIF(Cad_cl!$I$6:$I$1005,$C88,Cad_cl!AS$6:AS$1005)),"",SUMIF(Cad_cl!$I$6:$I$1005,$C88,Cad_cl!AS$6:AS$1005))</f>
        <v>0</v>
      </c>
      <c r="Y88" s="87">
        <f>IF(ISERR(SUMIF(Cad_cl!$I$6:$I$1005,$C88,Cad_cl!AT$6:AT$1005)),"",SUMIF(Cad_cl!$I$6:$I$1005,$C88,Cad_cl!AT$6:AT$1005))</f>
        <v>0</v>
      </c>
      <c r="Z88" s="87">
        <f>IF(ISERR(SUMIF(Cad_cl!$I$6:$I$1005,$C88,Cad_cl!AU$6:AU$1005)),"",SUMIF(Cad_cl!$I$6:$I$1005,$C88,Cad_cl!AU$6:AU$1005))</f>
        <v>0</v>
      </c>
      <c r="AA88" s="87">
        <f>IF(ISERR(SUMIF(Cad_cl!$I$6:$I$1005,$C88,Cad_cl!AV$6:AV$1005)),"",SUMIF(Cad_cl!$I$6:$I$1005,$C88,Cad_cl!AV$6:AV$1005))</f>
        <v>0</v>
      </c>
      <c r="AB88" s="87">
        <f>IF(ISERR(SUMIF(Cad_cl!$I$6:$I$1005,$C88,Cad_cl!AW$6:AW$1005)),"",SUMIF(Cad_cl!$I$6:$I$1005,$C88,Cad_cl!AW$6:AW$1005))</f>
        <v>0</v>
      </c>
      <c r="AC88" s="87">
        <f>IF(ISERR(SUMIF(Cad_cl!$I$6:$I$1005,$C88,Cad_cl!AX$6:AX$1005)),"",SUMIF(Cad_cl!$I$6:$I$1005,$C88,Cad_cl!AX$6:AX$1005))</f>
        <v>0</v>
      </c>
      <c r="AD88" s="87">
        <f>IF(ISERR(SUMIF(Cad_cl!$I$6:$I$1005,$C88,Cad_cl!AY$6:AY$1005)),"",SUMIF(Cad_cl!$I$6:$I$1005,$C88,Cad_cl!AY$6:AY$1005))</f>
        <v>0</v>
      </c>
      <c r="AE88" s="87">
        <f>IF(ISERR(SUMIF(Cad_cl!$I$6:$I$1005,$C88,Cad_cl!AZ$6:AZ$1005)),"",SUMIF(Cad_cl!$I$6:$I$1005,$C88,Cad_cl!AZ$6:AZ$1005))</f>
        <v>0</v>
      </c>
      <c r="AF88" s="87">
        <f>IF(ISERR(SUMIF(Cad_cl!$I$6:$I$1005,$C88,Cad_cl!BA$6:BA$1005)),"",SUMIF(Cad_cl!$I$6:$I$1005,$C88,Cad_cl!BA$6:BA$1005))</f>
        <v>0</v>
      </c>
      <c r="AG88" s="87">
        <f>IF(ISERR(SUMIF(Cad_cl!$I$6:$I$1005,$C88,Cad_cl!BB$6:BB$1005)),"",SUMIF(Cad_cl!$I$6:$I$1005,$C88,Cad_cl!BB$6:BB$1005))</f>
        <v>0</v>
      </c>
      <c r="AI88" s="87">
        <f>IF(ISERR(SUMIF(Cad_cl!$I$6:$I$1005,$C88,Cad_cl!BD$6:BD$1005)),"",SUMIF(Cad_cl!$I$6:$I$1005,$C88,Cad_cl!BD$6:BD$1005))</f>
        <v>0</v>
      </c>
      <c r="AJ88" s="87">
        <f>IF(ISERR(SUMIF(Cad_cl!$I$6:$I$1005,$C88,Cad_cl!BE$6:BE$1005)),"",SUMIF(Cad_cl!$I$6:$I$1005,$C88,Cad_cl!BE$6:BE$1005))</f>
        <v>0</v>
      </c>
      <c r="AK88" s="87">
        <f>IF(ISERR(SUMIF(Cad_cl!$I$6:$I$1005,$C88,Cad_cl!BF$6:BF$1005)),"",SUMIF(Cad_cl!$I$6:$I$1005,$C88,Cad_cl!BF$6:BF$1005))</f>
        <v>0</v>
      </c>
      <c r="AL88" s="87">
        <f>IF(ISERR(SUMIF(Cad_cl!$I$6:$I$1005,$C88,Cad_cl!BG$6:BG$1005)),"",SUMIF(Cad_cl!$I$6:$I$1005,$C88,Cad_cl!BG$6:BG$1005))</f>
        <v>0</v>
      </c>
      <c r="AM88" s="87">
        <f>IF(ISERR(SUMIF(Cad_cl!$I$6:$I$1005,$C88,Cad_cl!BH$6:BH$1005)),"",SUMIF(Cad_cl!$I$6:$I$1005,$C88,Cad_cl!BH$6:BH$1005))</f>
        <v>0</v>
      </c>
      <c r="AN88" s="87">
        <f>IF(ISERR(SUMIF(Cad_cl!$I$6:$I$1005,$C88,Cad_cl!BI$6:BI$1005)),"",SUMIF(Cad_cl!$I$6:$I$1005,$C88,Cad_cl!BI$6:BI$1005))</f>
        <v>0</v>
      </c>
      <c r="AO88" s="87">
        <f>IF(ISERR(SUMIF(Cad_cl!$I$6:$I$1005,$C88,Cad_cl!BJ$6:BJ$1005)),"",SUMIF(Cad_cl!$I$6:$I$1005,$C88,Cad_cl!BJ$6:BJ$1005))</f>
        <v>0</v>
      </c>
      <c r="AP88" s="87">
        <f>IF(ISERR(SUMIF(Cad_cl!$I$6:$I$1005,$C88,Cad_cl!BK$6:BK$1005)),"",SUMIF(Cad_cl!$I$6:$I$1005,$C88,Cad_cl!BK$6:BK$1005))</f>
        <v>0</v>
      </c>
      <c r="AQ88" s="87">
        <f>IF(ISERR(SUMIF(Cad_cl!$I$6:$I$1005,$C88,Cad_cl!BL$6:BL$1005)),"",SUMIF(Cad_cl!$I$6:$I$1005,$C88,Cad_cl!BL$6:BL$1005))</f>
        <v>0</v>
      </c>
      <c r="AR88" s="87">
        <f>IF(ISERR(SUMIF(Cad_cl!$I$6:$I$1005,$C88,Cad_cl!BM$6:BM$1005)),"",SUMIF(Cad_cl!$I$6:$I$1005,$C88,Cad_cl!BM$6:BM$1005))</f>
        <v>0</v>
      </c>
      <c r="AS88" s="87">
        <f>IF(ISERR(SUMIF(Cad_cl!$I$6:$I$1005,$C88,Cad_cl!BN$6:BN$1005)),"",SUMIF(Cad_cl!$I$6:$I$1005,$C88,Cad_cl!BN$6:BN$1005))</f>
        <v>0</v>
      </c>
      <c r="AT88" s="87">
        <f>IF(ISERR(SUMIF(Cad_cl!$I$6:$I$1005,$C88,Cad_cl!BO$6:BO$1005)),"",SUMIF(Cad_cl!$I$6:$I$1005,$C88,Cad_cl!BO$6:BO$1005))</f>
        <v>0</v>
      </c>
      <c r="AU88" s="87">
        <f>IF(ISERR(SUMIF(Cad_cl!$I$6:$I$1005,$C88,Cad_cl!BP$6:BP$1005)),"",SUMIF(Cad_cl!$I$6:$I$1005,$C88,Cad_cl!BP$6:BP$1005))</f>
        <v>0</v>
      </c>
    </row>
    <row r="89" spans="3:47" ht="30" customHeight="1">
      <c r="C89" s="97"/>
      <c r="G89" s="87">
        <f t="shared" si="14"/>
        <v>0</v>
      </c>
      <c r="H89" s="87">
        <f t="shared" si="15"/>
        <v>0</v>
      </c>
      <c r="I89" s="87">
        <f t="shared" si="16"/>
        <v>0</v>
      </c>
      <c r="J89" s="87">
        <f t="shared" si="17"/>
        <v>0</v>
      </c>
      <c r="K89" s="87">
        <f t="shared" si="18"/>
        <v>0</v>
      </c>
      <c r="L89" s="87">
        <f t="shared" si="19"/>
        <v>0</v>
      </c>
      <c r="M89" s="87">
        <f t="shared" si="20"/>
        <v>0</v>
      </c>
      <c r="N89" s="87">
        <f t="shared" si="21"/>
        <v>0</v>
      </c>
      <c r="O89" s="87">
        <f t="shared" si="22"/>
        <v>0</v>
      </c>
      <c r="P89" s="87">
        <f t="shared" si="23"/>
        <v>0</v>
      </c>
      <c r="Q89" s="87">
        <f t="shared" si="24"/>
        <v>0</v>
      </c>
      <c r="R89" s="87">
        <f t="shared" si="25"/>
        <v>0</v>
      </c>
      <c r="S89" s="87">
        <f t="shared" si="26"/>
        <v>0</v>
      </c>
      <c r="U89" s="87">
        <f>IF(ISERR(SUMIF(Cad_cl!$I$6:$I$1005,$C89,Cad_cl!AP$6:AP$1005)),"",SUMIF(Cad_cl!$I$6:$I$1005,$C89,Cad_cl!AP$6:AP$1005))</f>
        <v>0</v>
      </c>
      <c r="V89" s="87">
        <f>IF(ISERR(SUMIF(Cad_cl!$I$6:$I$1005,$C89,Cad_cl!AQ$6:AQ$1005)),"",SUMIF(Cad_cl!$I$6:$I$1005,$C89,Cad_cl!AQ$6:AQ$1005))</f>
        <v>0</v>
      </c>
      <c r="W89" s="87">
        <f>IF(ISERR(SUMIF(Cad_cl!$I$6:$I$1005,$C89,Cad_cl!AR$6:AR$1005)),"",SUMIF(Cad_cl!$I$6:$I$1005,$C89,Cad_cl!AR$6:AR$1005))</f>
        <v>0</v>
      </c>
      <c r="X89" s="87">
        <f>IF(ISERR(SUMIF(Cad_cl!$I$6:$I$1005,$C89,Cad_cl!AS$6:AS$1005)),"",SUMIF(Cad_cl!$I$6:$I$1005,$C89,Cad_cl!AS$6:AS$1005))</f>
        <v>0</v>
      </c>
      <c r="Y89" s="87">
        <f>IF(ISERR(SUMIF(Cad_cl!$I$6:$I$1005,$C89,Cad_cl!AT$6:AT$1005)),"",SUMIF(Cad_cl!$I$6:$I$1005,$C89,Cad_cl!AT$6:AT$1005))</f>
        <v>0</v>
      </c>
      <c r="Z89" s="87">
        <f>IF(ISERR(SUMIF(Cad_cl!$I$6:$I$1005,$C89,Cad_cl!AU$6:AU$1005)),"",SUMIF(Cad_cl!$I$6:$I$1005,$C89,Cad_cl!AU$6:AU$1005))</f>
        <v>0</v>
      </c>
      <c r="AA89" s="87">
        <f>IF(ISERR(SUMIF(Cad_cl!$I$6:$I$1005,$C89,Cad_cl!AV$6:AV$1005)),"",SUMIF(Cad_cl!$I$6:$I$1005,$C89,Cad_cl!AV$6:AV$1005))</f>
        <v>0</v>
      </c>
      <c r="AB89" s="87">
        <f>IF(ISERR(SUMIF(Cad_cl!$I$6:$I$1005,$C89,Cad_cl!AW$6:AW$1005)),"",SUMIF(Cad_cl!$I$6:$I$1005,$C89,Cad_cl!AW$6:AW$1005))</f>
        <v>0</v>
      </c>
      <c r="AC89" s="87">
        <f>IF(ISERR(SUMIF(Cad_cl!$I$6:$I$1005,$C89,Cad_cl!AX$6:AX$1005)),"",SUMIF(Cad_cl!$I$6:$I$1005,$C89,Cad_cl!AX$6:AX$1005))</f>
        <v>0</v>
      </c>
      <c r="AD89" s="87">
        <f>IF(ISERR(SUMIF(Cad_cl!$I$6:$I$1005,$C89,Cad_cl!AY$6:AY$1005)),"",SUMIF(Cad_cl!$I$6:$I$1005,$C89,Cad_cl!AY$6:AY$1005))</f>
        <v>0</v>
      </c>
      <c r="AE89" s="87">
        <f>IF(ISERR(SUMIF(Cad_cl!$I$6:$I$1005,$C89,Cad_cl!AZ$6:AZ$1005)),"",SUMIF(Cad_cl!$I$6:$I$1005,$C89,Cad_cl!AZ$6:AZ$1005))</f>
        <v>0</v>
      </c>
      <c r="AF89" s="87">
        <f>IF(ISERR(SUMIF(Cad_cl!$I$6:$I$1005,$C89,Cad_cl!BA$6:BA$1005)),"",SUMIF(Cad_cl!$I$6:$I$1005,$C89,Cad_cl!BA$6:BA$1005))</f>
        <v>0</v>
      </c>
      <c r="AG89" s="87">
        <f>IF(ISERR(SUMIF(Cad_cl!$I$6:$I$1005,$C89,Cad_cl!BB$6:BB$1005)),"",SUMIF(Cad_cl!$I$6:$I$1005,$C89,Cad_cl!BB$6:BB$1005))</f>
        <v>0</v>
      </c>
      <c r="AI89" s="87">
        <f>IF(ISERR(SUMIF(Cad_cl!$I$6:$I$1005,$C89,Cad_cl!BD$6:BD$1005)),"",SUMIF(Cad_cl!$I$6:$I$1005,$C89,Cad_cl!BD$6:BD$1005))</f>
        <v>0</v>
      </c>
      <c r="AJ89" s="87">
        <f>IF(ISERR(SUMIF(Cad_cl!$I$6:$I$1005,$C89,Cad_cl!BE$6:BE$1005)),"",SUMIF(Cad_cl!$I$6:$I$1005,$C89,Cad_cl!BE$6:BE$1005))</f>
        <v>0</v>
      </c>
      <c r="AK89" s="87">
        <f>IF(ISERR(SUMIF(Cad_cl!$I$6:$I$1005,$C89,Cad_cl!BF$6:BF$1005)),"",SUMIF(Cad_cl!$I$6:$I$1005,$C89,Cad_cl!BF$6:BF$1005))</f>
        <v>0</v>
      </c>
      <c r="AL89" s="87">
        <f>IF(ISERR(SUMIF(Cad_cl!$I$6:$I$1005,$C89,Cad_cl!BG$6:BG$1005)),"",SUMIF(Cad_cl!$I$6:$I$1005,$C89,Cad_cl!BG$6:BG$1005))</f>
        <v>0</v>
      </c>
      <c r="AM89" s="87">
        <f>IF(ISERR(SUMIF(Cad_cl!$I$6:$I$1005,$C89,Cad_cl!BH$6:BH$1005)),"",SUMIF(Cad_cl!$I$6:$I$1005,$C89,Cad_cl!BH$6:BH$1005))</f>
        <v>0</v>
      </c>
      <c r="AN89" s="87">
        <f>IF(ISERR(SUMIF(Cad_cl!$I$6:$I$1005,$C89,Cad_cl!BI$6:BI$1005)),"",SUMIF(Cad_cl!$I$6:$I$1005,$C89,Cad_cl!BI$6:BI$1005))</f>
        <v>0</v>
      </c>
      <c r="AO89" s="87">
        <f>IF(ISERR(SUMIF(Cad_cl!$I$6:$I$1005,$C89,Cad_cl!BJ$6:BJ$1005)),"",SUMIF(Cad_cl!$I$6:$I$1005,$C89,Cad_cl!BJ$6:BJ$1005))</f>
        <v>0</v>
      </c>
      <c r="AP89" s="87">
        <f>IF(ISERR(SUMIF(Cad_cl!$I$6:$I$1005,$C89,Cad_cl!BK$6:BK$1005)),"",SUMIF(Cad_cl!$I$6:$I$1005,$C89,Cad_cl!BK$6:BK$1005))</f>
        <v>0</v>
      </c>
      <c r="AQ89" s="87">
        <f>IF(ISERR(SUMIF(Cad_cl!$I$6:$I$1005,$C89,Cad_cl!BL$6:BL$1005)),"",SUMIF(Cad_cl!$I$6:$I$1005,$C89,Cad_cl!BL$6:BL$1005))</f>
        <v>0</v>
      </c>
      <c r="AR89" s="87">
        <f>IF(ISERR(SUMIF(Cad_cl!$I$6:$I$1005,$C89,Cad_cl!BM$6:BM$1005)),"",SUMIF(Cad_cl!$I$6:$I$1005,$C89,Cad_cl!BM$6:BM$1005))</f>
        <v>0</v>
      </c>
      <c r="AS89" s="87">
        <f>IF(ISERR(SUMIF(Cad_cl!$I$6:$I$1005,$C89,Cad_cl!BN$6:BN$1005)),"",SUMIF(Cad_cl!$I$6:$I$1005,$C89,Cad_cl!BN$6:BN$1005))</f>
        <v>0</v>
      </c>
      <c r="AT89" s="87">
        <f>IF(ISERR(SUMIF(Cad_cl!$I$6:$I$1005,$C89,Cad_cl!BO$6:BO$1005)),"",SUMIF(Cad_cl!$I$6:$I$1005,$C89,Cad_cl!BO$6:BO$1005))</f>
        <v>0</v>
      </c>
      <c r="AU89" s="87">
        <f>IF(ISERR(SUMIF(Cad_cl!$I$6:$I$1005,$C89,Cad_cl!BP$6:BP$1005)),"",SUMIF(Cad_cl!$I$6:$I$1005,$C89,Cad_cl!BP$6:BP$1005))</f>
        <v>0</v>
      </c>
    </row>
    <row r="90" spans="3:47" ht="30" customHeight="1">
      <c r="C90" s="97"/>
      <c r="G90" s="87">
        <f t="shared" si="14"/>
        <v>0</v>
      </c>
      <c r="H90" s="87">
        <f t="shared" si="15"/>
        <v>0</v>
      </c>
      <c r="I90" s="87">
        <f t="shared" si="16"/>
        <v>0</v>
      </c>
      <c r="J90" s="87">
        <f t="shared" si="17"/>
        <v>0</v>
      </c>
      <c r="K90" s="87">
        <f t="shared" si="18"/>
        <v>0</v>
      </c>
      <c r="L90" s="87">
        <f t="shared" si="19"/>
        <v>0</v>
      </c>
      <c r="M90" s="87">
        <f t="shared" si="20"/>
        <v>0</v>
      </c>
      <c r="N90" s="87">
        <f t="shared" si="21"/>
        <v>0</v>
      </c>
      <c r="O90" s="87">
        <f t="shared" si="22"/>
        <v>0</v>
      </c>
      <c r="P90" s="87">
        <f t="shared" si="23"/>
        <v>0</v>
      </c>
      <c r="Q90" s="87">
        <f t="shared" si="24"/>
        <v>0</v>
      </c>
      <c r="R90" s="87">
        <f t="shared" si="25"/>
        <v>0</v>
      </c>
      <c r="S90" s="87">
        <f t="shared" si="26"/>
        <v>0</v>
      </c>
      <c r="U90" s="87">
        <f>IF(ISERR(SUMIF(Cad_cl!$I$6:$I$1005,$C90,Cad_cl!AP$6:AP$1005)),"",SUMIF(Cad_cl!$I$6:$I$1005,$C90,Cad_cl!AP$6:AP$1005))</f>
        <v>0</v>
      </c>
      <c r="V90" s="87">
        <f>IF(ISERR(SUMIF(Cad_cl!$I$6:$I$1005,$C90,Cad_cl!AQ$6:AQ$1005)),"",SUMIF(Cad_cl!$I$6:$I$1005,$C90,Cad_cl!AQ$6:AQ$1005))</f>
        <v>0</v>
      </c>
      <c r="W90" s="87">
        <f>IF(ISERR(SUMIF(Cad_cl!$I$6:$I$1005,$C90,Cad_cl!AR$6:AR$1005)),"",SUMIF(Cad_cl!$I$6:$I$1005,$C90,Cad_cl!AR$6:AR$1005))</f>
        <v>0</v>
      </c>
      <c r="X90" s="87">
        <f>IF(ISERR(SUMIF(Cad_cl!$I$6:$I$1005,$C90,Cad_cl!AS$6:AS$1005)),"",SUMIF(Cad_cl!$I$6:$I$1005,$C90,Cad_cl!AS$6:AS$1005))</f>
        <v>0</v>
      </c>
      <c r="Y90" s="87">
        <f>IF(ISERR(SUMIF(Cad_cl!$I$6:$I$1005,$C90,Cad_cl!AT$6:AT$1005)),"",SUMIF(Cad_cl!$I$6:$I$1005,$C90,Cad_cl!AT$6:AT$1005))</f>
        <v>0</v>
      </c>
      <c r="Z90" s="87">
        <f>IF(ISERR(SUMIF(Cad_cl!$I$6:$I$1005,$C90,Cad_cl!AU$6:AU$1005)),"",SUMIF(Cad_cl!$I$6:$I$1005,$C90,Cad_cl!AU$6:AU$1005))</f>
        <v>0</v>
      </c>
      <c r="AA90" s="87">
        <f>IF(ISERR(SUMIF(Cad_cl!$I$6:$I$1005,$C90,Cad_cl!AV$6:AV$1005)),"",SUMIF(Cad_cl!$I$6:$I$1005,$C90,Cad_cl!AV$6:AV$1005))</f>
        <v>0</v>
      </c>
      <c r="AB90" s="87">
        <f>IF(ISERR(SUMIF(Cad_cl!$I$6:$I$1005,$C90,Cad_cl!AW$6:AW$1005)),"",SUMIF(Cad_cl!$I$6:$I$1005,$C90,Cad_cl!AW$6:AW$1005))</f>
        <v>0</v>
      </c>
      <c r="AC90" s="87">
        <f>IF(ISERR(SUMIF(Cad_cl!$I$6:$I$1005,$C90,Cad_cl!AX$6:AX$1005)),"",SUMIF(Cad_cl!$I$6:$I$1005,$C90,Cad_cl!AX$6:AX$1005))</f>
        <v>0</v>
      </c>
      <c r="AD90" s="87">
        <f>IF(ISERR(SUMIF(Cad_cl!$I$6:$I$1005,$C90,Cad_cl!AY$6:AY$1005)),"",SUMIF(Cad_cl!$I$6:$I$1005,$C90,Cad_cl!AY$6:AY$1005))</f>
        <v>0</v>
      </c>
      <c r="AE90" s="87">
        <f>IF(ISERR(SUMIF(Cad_cl!$I$6:$I$1005,$C90,Cad_cl!AZ$6:AZ$1005)),"",SUMIF(Cad_cl!$I$6:$I$1005,$C90,Cad_cl!AZ$6:AZ$1005))</f>
        <v>0</v>
      </c>
      <c r="AF90" s="87">
        <f>IF(ISERR(SUMIF(Cad_cl!$I$6:$I$1005,$C90,Cad_cl!BA$6:BA$1005)),"",SUMIF(Cad_cl!$I$6:$I$1005,$C90,Cad_cl!BA$6:BA$1005))</f>
        <v>0</v>
      </c>
      <c r="AG90" s="87">
        <f>IF(ISERR(SUMIF(Cad_cl!$I$6:$I$1005,$C90,Cad_cl!BB$6:BB$1005)),"",SUMIF(Cad_cl!$I$6:$I$1005,$C90,Cad_cl!BB$6:BB$1005))</f>
        <v>0</v>
      </c>
      <c r="AI90" s="87">
        <f>IF(ISERR(SUMIF(Cad_cl!$I$6:$I$1005,$C90,Cad_cl!BD$6:BD$1005)),"",SUMIF(Cad_cl!$I$6:$I$1005,$C90,Cad_cl!BD$6:BD$1005))</f>
        <v>0</v>
      </c>
      <c r="AJ90" s="87">
        <f>IF(ISERR(SUMIF(Cad_cl!$I$6:$I$1005,$C90,Cad_cl!BE$6:BE$1005)),"",SUMIF(Cad_cl!$I$6:$I$1005,$C90,Cad_cl!BE$6:BE$1005))</f>
        <v>0</v>
      </c>
      <c r="AK90" s="87">
        <f>IF(ISERR(SUMIF(Cad_cl!$I$6:$I$1005,$C90,Cad_cl!BF$6:BF$1005)),"",SUMIF(Cad_cl!$I$6:$I$1005,$C90,Cad_cl!BF$6:BF$1005))</f>
        <v>0</v>
      </c>
      <c r="AL90" s="87">
        <f>IF(ISERR(SUMIF(Cad_cl!$I$6:$I$1005,$C90,Cad_cl!BG$6:BG$1005)),"",SUMIF(Cad_cl!$I$6:$I$1005,$C90,Cad_cl!BG$6:BG$1005))</f>
        <v>0</v>
      </c>
      <c r="AM90" s="87">
        <f>IF(ISERR(SUMIF(Cad_cl!$I$6:$I$1005,$C90,Cad_cl!BH$6:BH$1005)),"",SUMIF(Cad_cl!$I$6:$I$1005,$C90,Cad_cl!BH$6:BH$1005))</f>
        <v>0</v>
      </c>
      <c r="AN90" s="87">
        <f>IF(ISERR(SUMIF(Cad_cl!$I$6:$I$1005,$C90,Cad_cl!BI$6:BI$1005)),"",SUMIF(Cad_cl!$I$6:$I$1005,$C90,Cad_cl!BI$6:BI$1005))</f>
        <v>0</v>
      </c>
      <c r="AO90" s="87">
        <f>IF(ISERR(SUMIF(Cad_cl!$I$6:$I$1005,$C90,Cad_cl!BJ$6:BJ$1005)),"",SUMIF(Cad_cl!$I$6:$I$1005,$C90,Cad_cl!BJ$6:BJ$1005))</f>
        <v>0</v>
      </c>
      <c r="AP90" s="87">
        <f>IF(ISERR(SUMIF(Cad_cl!$I$6:$I$1005,$C90,Cad_cl!BK$6:BK$1005)),"",SUMIF(Cad_cl!$I$6:$I$1005,$C90,Cad_cl!BK$6:BK$1005))</f>
        <v>0</v>
      </c>
      <c r="AQ90" s="87">
        <f>IF(ISERR(SUMIF(Cad_cl!$I$6:$I$1005,$C90,Cad_cl!BL$6:BL$1005)),"",SUMIF(Cad_cl!$I$6:$I$1005,$C90,Cad_cl!BL$6:BL$1005))</f>
        <v>0</v>
      </c>
      <c r="AR90" s="87">
        <f>IF(ISERR(SUMIF(Cad_cl!$I$6:$I$1005,$C90,Cad_cl!BM$6:BM$1005)),"",SUMIF(Cad_cl!$I$6:$I$1005,$C90,Cad_cl!BM$6:BM$1005))</f>
        <v>0</v>
      </c>
      <c r="AS90" s="87">
        <f>IF(ISERR(SUMIF(Cad_cl!$I$6:$I$1005,$C90,Cad_cl!BN$6:BN$1005)),"",SUMIF(Cad_cl!$I$6:$I$1005,$C90,Cad_cl!BN$6:BN$1005))</f>
        <v>0</v>
      </c>
      <c r="AT90" s="87">
        <f>IF(ISERR(SUMIF(Cad_cl!$I$6:$I$1005,$C90,Cad_cl!BO$6:BO$1005)),"",SUMIF(Cad_cl!$I$6:$I$1005,$C90,Cad_cl!BO$6:BO$1005))</f>
        <v>0</v>
      </c>
      <c r="AU90" s="87">
        <f>IF(ISERR(SUMIF(Cad_cl!$I$6:$I$1005,$C90,Cad_cl!BP$6:BP$1005)),"",SUMIF(Cad_cl!$I$6:$I$1005,$C90,Cad_cl!BP$6:BP$1005))</f>
        <v>0</v>
      </c>
    </row>
    <row r="91" spans="3:47" ht="30" customHeight="1">
      <c r="C91" s="97"/>
      <c r="G91" s="87">
        <f t="shared" si="14"/>
        <v>0</v>
      </c>
      <c r="H91" s="87">
        <f t="shared" si="15"/>
        <v>0</v>
      </c>
      <c r="I91" s="87">
        <f t="shared" si="16"/>
        <v>0</v>
      </c>
      <c r="J91" s="87">
        <f t="shared" si="17"/>
        <v>0</v>
      </c>
      <c r="K91" s="87">
        <f t="shared" si="18"/>
        <v>0</v>
      </c>
      <c r="L91" s="87">
        <f t="shared" si="19"/>
        <v>0</v>
      </c>
      <c r="M91" s="87">
        <f t="shared" si="20"/>
        <v>0</v>
      </c>
      <c r="N91" s="87">
        <f t="shared" si="21"/>
        <v>0</v>
      </c>
      <c r="O91" s="87">
        <f t="shared" si="22"/>
        <v>0</v>
      </c>
      <c r="P91" s="87">
        <f t="shared" si="23"/>
        <v>0</v>
      </c>
      <c r="Q91" s="87">
        <f t="shared" si="24"/>
        <v>0</v>
      </c>
      <c r="R91" s="87">
        <f t="shared" si="25"/>
        <v>0</v>
      </c>
      <c r="S91" s="87">
        <f t="shared" si="26"/>
        <v>0</v>
      </c>
      <c r="U91" s="87">
        <f>IF(ISERR(SUMIF(Cad_cl!$I$6:$I$1005,$C91,Cad_cl!AP$6:AP$1005)),"",SUMIF(Cad_cl!$I$6:$I$1005,$C91,Cad_cl!AP$6:AP$1005))</f>
        <v>0</v>
      </c>
      <c r="V91" s="87">
        <f>IF(ISERR(SUMIF(Cad_cl!$I$6:$I$1005,$C91,Cad_cl!AQ$6:AQ$1005)),"",SUMIF(Cad_cl!$I$6:$I$1005,$C91,Cad_cl!AQ$6:AQ$1005))</f>
        <v>0</v>
      </c>
      <c r="W91" s="87">
        <f>IF(ISERR(SUMIF(Cad_cl!$I$6:$I$1005,$C91,Cad_cl!AR$6:AR$1005)),"",SUMIF(Cad_cl!$I$6:$I$1005,$C91,Cad_cl!AR$6:AR$1005))</f>
        <v>0</v>
      </c>
      <c r="X91" s="87">
        <f>IF(ISERR(SUMIF(Cad_cl!$I$6:$I$1005,$C91,Cad_cl!AS$6:AS$1005)),"",SUMIF(Cad_cl!$I$6:$I$1005,$C91,Cad_cl!AS$6:AS$1005))</f>
        <v>0</v>
      </c>
      <c r="Y91" s="87">
        <f>IF(ISERR(SUMIF(Cad_cl!$I$6:$I$1005,$C91,Cad_cl!AT$6:AT$1005)),"",SUMIF(Cad_cl!$I$6:$I$1005,$C91,Cad_cl!AT$6:AT$1005))</f>
        <v>0</v>
      </c>
      <c r="Z91" s="87">
        <f>IF(ISERR(SUMIF(Cad_cl!$I$6:$I$1005,$C91,Cad_cl!AU$6:AU$1005)),"",SUMIF(Cad_cl!$I$6:$I$1005,$C91,Cad_cl!AU$6:AU$1005))</f>
        <v>0</v>
      </c>
      <c r="AA91" s="87">
        <f>IF(ISERR(SUMIF(Cad_cl!$I$6:$I$1005,$C91,Cad_cl!AV$6:AV$1005)),"",SUMIF(Cad_cl!$I$6:$I$1005,$C91,Cad_cl!AV$6:AV$1005))</f>
        <v>0</v>
      </c>
      <c r="AB91" s="87">
        <f>IF(ISERR(SUMIF(Cad_cl!$I$6:$I$1005,$C91,Cad_cl!AW$6:AW$1005)),"",SUMIF(Cad_cl!$I$6:$I$1005,$C91,Cad_cl!AW$6:AW$1005))</f>
        <v>0</v>
      </c>
      <c r="AC91" s="87">
        <f>IF(ISERR(SUMIF(Cad_cl!$I$6:$I$1005,$C91,Cad_cl!AX$6:AX$1005)),"",SUMIF(Cad_cl!$I$6:$I$1005,$C91,Cad_cl!AX$6:AX$1005))</f>
        <v>0</v>
      </c>
      <c r="AD91" s="87">
        <f>IF(ISERR(SUMIF(Cad_cl!$I$6:$I$1005,$C91,Cad_cl!AY$6:AY$1005)),"",SUMIF(Cad_cl!$I$6:$I$1005,$C91,Cad_cl!AY$6:AY$1005))</f>
        <v>0</v>
      </c>
      <c r="AE91" s="87">
        <f>IF(ISERR(SUMIF(Cad_cl!$I$6:$I$1005,$C91,Cad_cl!AZ$6:AZ$1005)),"",SUMIF(Cad_cl!$I$6:$I$1005,$C91,Cad_cl!AZ$6:AZ$1005))</f>
        <v>0</v>
      </c>
      <c r="AF91" s="87">
        <f>IF(ISERR(SUMIF(Cad_cl!$I$6:$I$1005,$C91,Cad_cl!BA$6:BA$1005)),"",SUMIF(Cad_cl!$I$6:$I$1005,$C91,Cad_cl!BA$6:BA$1005))</f>
        <v>0</v>
      </c>
      <c r="AG91" s="87">
        <f>IF(ISERR(SUMIF(Cad_cl!$I$6:$I$1005,$C91,Cad_cl!BB$6:BB$1005)),"",SUMIF(Cad_cl!$I$6:$I$1005,$C91,Cad_cl!BB$6:BB$1005))</f>
        <v>0</v>
      </c>
      <c r="AI91" s="87">
        <f>IF(ISERR(SUMIF(Cad_cl!$I$6:$I$1005,$C91,Cad_cl!BD$6:BD$1005)),"",SUMIF(Cad_cl!$I$6:$I$1005,$C91,Cad_cl!BD$6:BD$1005))</f>
        <v>0</v>
      </c>
      <c r="AJ91" s="87">
        <f>IF(ISERR(SUMIF(Cad_cl!$I$6:$I$1005,$C91,Cad_cl!BE$6:BE$1005)),"",SUMIF(Cad_cl!$I$6:$I$1005,$C91,Cad_cl!BE$6:BE$1005))</f>
        <v>0</v>
      </c>
      <c r="AK91" s="87">
        <f>IF(ISERR(SUMIF(Cad_cl!$I$6:$I$1005,$C91,Cad_cl!BF$6:BF$1005)),"",SUMIF(Cad_cl!$I$6:$I$1005,$C91,Cad_cl!BF$6:BF$1005))</f>
        <v>0</v>
      </c>
      <c r="AL91" s="87">
        <f>IF(ISERR(SUMIF(Cad_cl!$I$6:$I$1005,$C91,Cad_cl!BG$6:BG$1005)),"",SUMIF(Cad_cl!$I$6:$I$1005,$C91,Cad_cl!BG$6:BG$1005))</f>
        <v>0</v>
      </c>
      <c r="AM91" s="87">
        <f>IF(ISERR(SUMIF(Cad_cl!$I$6:$I$1005,$C91,Cad_cl!BH$6:BH$1005)),"",SUMIF(Cad_cl!$I$6:$I$1005,$C91,Cad_cl!BH$6:BH$1005))</f>
        <v>0</v>
      </c>
      <c r="AN91" s="87">
        <f>IF(ISERR(SUMIF(Cad_cl!$I$6:$I$1005,$C91,Cad_cl!BI$6:BI$1005)),"",SUMIF(Cad_cl!$I$6:$I$1005,$C91,Cad_cl!BI$6:BI$1005))</f>
        <v>0</v>
      </c>
      <c r="AO91" s="87">
        <f>IF(ISERR(SUMIF(Cad_cl!$I$6:$I$1005,$C91,Cad_cl!BJ$6:BJ$1005)),"",SUMIF(Cad_cl!$I$6:$I$1005,$C91,Cad_cl!BJ$6:BJ$1005))</f>
        <v>0</v>
      </c>
      <c r="AP91" s="87">
        <f>IF(ISERR(SUMIF(Cad_cl!$I$6:$I$1005,$C91,Cad_cl!BK$6:BK$1005)),"",SUMIF(Cad_cl!$I$6:$I$1005,$C91,Cad_cl!BK$6:BK$1005))</f>
        <v>0</v>
      </c>
      <c r="AQ91" s="87">
        <f>IF(ISERR(SUMIF(Cad_cl!$I$6:$I$1005,$C91,Cad_cl!BL$6:BL$1005)),"",SUMIF(Cad_cl!$I$6:$I$1005,$C91,Cad_cl!BL$6:BL$1005))</f>
        <v>0</v>
      </c>
      <c r="AR91" s="87">
        <f>IF(ISERR(SUMIF(Cad_cl!$I$6:$I$1005,$C91,Cad_cl!BM$6:BM$1005)),"",SUMIF(Cad_cl!$I$6:$I$1005,$C91,Cad_cl!BM$6:BM$1005))</f>
        <v>0</v>
      </c>
      <c r="AS91" s="87">
        <f>IF(ISERR(SUMIF(Cad_cl!$I$6:$I$1005,$C91,Cad_cl!BN$6:BN$1005)),"",SUMIF(Cad_cl!$I$6:$I$1005,$C91,Cad_cl!BN$6:BN$1005))</f>
        <v>0</v>
      </c>
      <c r="AT91" s="87">
        <f>IF(ISERR(SUMIF(Cad_cl!$I$6:$I$1005,$C91,Cad_cl!BO$6:BO$1005)),"",SUMIF(Cad_cl!$I$6:$I$1005,$C91,Cad_cl!BO$6:BO$1005))</f>
        <v>0</v>
      </c>
      <c r="AU91" s="87">
        <f>IF(ISERR(SUMIF(Cad_cl!$I$6:$I$1005,$C91,Cad_cl!BP$6:BP$1005)),"",SUMIF(Cad_cl!$I$6:$I$1005,$C91,Cad_cl!BP$6:BP$1005))</f>
        <v>0</v>
      </c>
    </row>
    <row r="92" spans="3:47" ht="30" customHeight="1">
      <c r="C92" s="97"/>
      <c r="G92" s="87">
        <f t="shared" si="14"/>
        <v>0</v>
      </c>
      <c r="H92" s="87">
        <f t="shared" si="15"/>
        <v>0</v>
      </c>
      <c r="I92" s="87">
        <f t="shared" si="16"/>
        <v>0</v>
      </c>
      <c r="J92" s="87">
        <f t="shared" si="17"/>
        <v>0</v>
      </c>
      <c r="K92" s="87">
        <f t="shared" si="18"/>
        <v>0</v>
      </c>
      <c r="L92" s="87">
        <f t="shared" si="19"/>
        <v>0</v>
      </c>
      <c r="M92" s="87">
        <f t="shared" si="20"/>
        <v>0</v>
      </c>
      <c r="N92" s="87">
        <f t="shared" si="21"/>
        <v>0</v>
      </c>
      <c r="O92" s="87">
        <f t="shared" si="22"/>
        <v>0</v>
      </c>
      <c r="P92" s="87">
        <f t="shared" si="23"/>
        <v>0</v>
      </c>
      <c r="Q92" s="87">
        <f t="shared" si="24"/>
        <v>0</v>
      </c>
      <c r="R92" s="87">
        <f t="shared" si="25"/>
        <v>0</v>
      </c>
      <c r="S92" s="87">
        <f t="shared" si="26"/>
        <v>0</v>
      </c>
      <c r="U92" s="87">
        <f>IF(ISERR(SUMIF(Cad_cl!$I$6:$I$1005,$C92,Cad_cl!AP$6:AP$1005)),"",SUMIF(Cad_cl!$I$6:$I$1005,$C92,Cad_cl!AP$6:AP$1005))</f>
        <v>0</v>
      </c>
      <c r="V92" s="87">
        <f>IF(ISERR(SUMIF(Cad_cl!$I$6:$I$1005,$C92,Cad_cl!AQ$6:AQ$1005)),"",SUMIF(Cad_cl!$I$6:$I$1005,$C92,Cad_cl!AQ$6:AQ$1005))</f>
        <v>0</v>
      </c>
      <c r="W92" s="87">
        <f>IF(ISERR(SUMIF(Cad_cl!$I$6:$I$1005,$C92,Cad_cl!AR$6:AR$1005)),"",SUMIF(Cad_cl!$I$6:$I$1005,$C92,Cad_cl!AR$6:AR$1005))</f>
        <v>0</v>
      </c>
      <c r="X92" s="87">
        <f>IF(ISERR(SUMIF(Cad_cl!$I$6:$I$1005,$C92,Cad_cl!AS$6:AS$1005)),"",SUMIF(Cad_cl!$I$6:$I$1005,$C92,Cad_cl!AS$6:AS$1005))</f>
        <v>0</v>
      </c>
      <c r="Y92" s="87">
        <f>IF(ISERR(SUMIF(Cad_cl!$I$6:$I$1005,$C92,Cad_cl!AT$6:AT$1005)),"",SUMIF(Cad_cl!$I$6:$I$1005,$C92,Cad_cl!AT$6:AT$1005))</f>
        <v>0</v>
      </c>
      <c r="Z92" s="87">
        <f>IF(ISERR(SUMIF(Cad_cl!$I$6:$I$1005,$C92,Cad_cl!AU$6:AU$1005)),"",SUMIF(Cad_cl!$I$6:$I$1005,$C92,Cad_cl!AU$6:AU$1005))</f>
        <v>0</v>
      </c>
      <c r="AA92" s="87">
        <f>IF(ISERR(SUMIF(Cad_cl!$I$6:$I$1005,$C92,Cad_cl!AV$6:AV$1005)),"",SUMIF(Cad_cl!$I$6:$I$1005,$C92,Cad_cl!AV$6:AV$1005))</f>
        <v>0</v>
      </c>
      <c r="AB92" s="87">
        <f>IF(ISERR(SUMIF(Cad_cl!$I$6:$I$1005,$C92,Cad_cl!AW$6:AW$1005)),"",SUMIF(Cad_cl!$I$6:$I$1005,$C92,Cad_cl!AW$6:AW$1005))</f>
        <v>0</v>
      </c>
      <c r="AC92" s="87">
        <f>IF(ISERR(SUMIF(Cad_cl!$I$6:$I$1005,$C92,Cad_cl!AX$6:AX$1005)),"",SUMIF(Cad_cl!$I$6:$I$1005,$C92,Cad_cl!AX$6:AX$1005))</f>
        <v>0</v>
      </c>
      <c r="AD92" s="87">
        <f>IF(ISERR(SUMIF(Cad_cl!$I$6:$I$1005,$C92,Cad_cl!AY$6:AY$1005)),"",SUMIF(Cad_cl!$I$6:$I$1005,$C92,Cad_cl!AY$6:AY$1005))</f>
        <v>0</v>
      </c>
      <c r="AE92" s="87">
        <f>IF(ISERR(SUMIF(Cad_cl!$I$6:$I$1005,$C92,Cad_cl!AZ$6:AZ$1005)),"",SUMIF(Cad_cl!$I$6:$I$1005,$C92,Cad_cl!AZ$6:AZ$1005))</f>
        <v>0</v>
      </c>
      <c r="AF92" s="87">
        <f>IF(ISERR(SUMIF(Cad_cl!$I$6:$I$1005,$C92,Cad_cl!BA$6:BA$1005)),"",SUMIF(Cad_cl!$I$6:$I$1005,$C92,Cad_cl!BA$6:BA$1005))</f>
        <v>0</v>
      </c>
      <c r="AG92" s="87">
        <f>IF(ISERR(SUMIF(Cad_cl!$I$6:$I$1005,$C92,Cad_cl!BB$6:BB$1005)),"",SUMIF(Cad_cl!$I$6:$I$1005,$C92,Cad_cl!BB$6:BB$1005))</f>
        <v>0</v>
      </c>
      <c r="AI92" s="87">
        <f>IF(ISERR(SUMIF(Cad_cl!$I$6:$I$1005,$C92,Cad_cl!BD$6:BD$1005)),"",SUMIF(Cad_cl!$I$6:$I$1005,$C92,Cad_cl!BD$6:BD$1005))</f>
        <v>0</v>
      </c>
      <c r="AJ92" s="87">
        <f>IF(ISERR(SUMIF(Cad_cl!$I$6:$I$1005,$C92,Cad_cl!BE$6:BE$1005)),"",SUMIF(Cad_cl!$I$6:$I$1005,$C92,Cad_cl!BE$6:BE$1005))</f>
        <v>0</v>
      </c>
      <c r="AK92" s="87">
        <f>IF(ISERR(SUMIF(Cad_cl!$I$6:$I$1005,$C92,Cad_cl!BF$6:BF$1005)),"",SUMIF(Cad_cl!$I$6:$I$1005,$C92,Cad_cl!BF$6:BF$1005))</f>
        <v>0</v>
      </c>
      <c r="AL92" s="87">
        <f>IF(ISERR(SUMIF(Cad_cl!$I$6:$I$1005,$C92,Cad_cl!BG$6:BG$1005)),"",SUMIF(Cad_cl!$I$6:$I$1005,$C92,Cad_cl!BG$6:BG$1005))</f>
        <v>0</v>
      </c>
      <c r="AM92" s="87">
        <f>IF(ISERR(SUMIF(Cad_cl!$I$6:$I$1005,$C92,Cad_cl!BH$6:BH$1005)),"",SUMIF(Cad_cl!$I$6:$I$1005,$C92,Cad_cl!BH$6:BH$1005))</f>
        <v>0</v>
      </c>
      <c r="AN92" s="87">
        <f>IF(ISERR(SUMIF(Cad_cl!$I$6:$I$1005,$C92,Cad_cl!BI$6:BI$1005)),"",SUMIF(Cad_cl!$I$6:$I$1005,$C92,Cad_cl!BI$6:BI$1005))</f>
        <v>0</v>
      </c>
      <c r="AO92" s="87">
        <f>IF(ISERR(SUMIF(Cad_cl!$I$6:$I$1005,$C92,Cad_cl!BJ$6:BJ$1005)),"",SUMIF(Cad_cl!$I$6:$I$1005,$C92,Cad_cl!BJ$6:BJ$1005))</f>
        <v>0</v>
      </c>
      <c r="AP92" s="87">
        <f>IF(ISERR(SUMIF(Cad_cl!$I$6:$I$1005,$C92,Cad_cl!BK$6:BK$1005)),"",SUMIF(Cad_cl!$I$6:$I$1005,$C92,Cad_cl!BK$6:BK$1005))</f>
        <v>0</v>
      </c>
      <c r="AQ92" s="87">
        <f>IF(ISERR(SUMIF(Cad_cl!$I$6:$I$1005,$C92,Cad_cl!BL$6:BL$1005)),"",SUMIF(Cad_cl!$I$6:$I$1005,$C92,Cad_cl!BL$6:BL$1005))</f>
        <v>0</v>
      </c>
      <c r="AR92" s="87">
        <f>IF(ISERR(SUMIF(Cad_cl!$I$6:$I$1005,$C92,Cad_cl!BM$6:BM$1005)),"",SUMIF(Cad_cl!$I$6:$I$1005,$C92,Cad_cl!BM$6:BM$1005))</f>
        <v>0</v>
      </c>
      <c r="AS92" s="87">
        <f>IF(ISERR(SUMIF(Cad_cl!$I$6:$I$1005,$C92,Cad_cl!BN$6:BN$1005)),"",SUMIF(Cad_cl!$I$6:$I$1005,$C92,Cad_cl!BN$6:BN$1005))</f>
        <v>0</v>
      </c>
      <c r="AT92" s="87">
        <f>IF(ISERR(SUMIF(Cad_cl!$I$6:$I$1005,$C92,Cad_cl!BO$6:BO$1005)),"",SUMIF(Cad_cl!$I$6:$I$1005,$C92,Cad_cl!BO$6:BO$1005))</f>
        <v>0</v>
      </c>
      <c r="AU92" s="87">
        <f>IF(ISERR(SUMIF(Cad_cl!$I$6:$I$1005,$C92,Cad_cl!BP$6:BP$1005)),"",SUMIF(Cad_cl!$I$6:$I$1005,$C92,Cad_cl!BP$6:BP$1005))</f>
        <v>0</v>
      </c>
    </row>
    <row r="93" spans="3:47" ht="30" customHeight="1">
      <c r="C93" s="97"/>
      <c r="G93" s="87">
        <f t="shared" si="14"/>
        <v>0</v>
      </c>
      <c r="H93" s="87">
        <f t="shared" si="15"/>
        <v>0</v>
      </c>
      <c r="I93" s="87">
        <f t="shared" si="16"/>
        <v>0</v>
      </c>
      <c r="J93" s="87">
        <f t="shared" si="17"/>
        <v>0</v>
      </c>
      <c r="K93" s="87">
        <f t="shared" si="18"/>
        <v>0</v>
      </c>
      <c r="L93" s="87">
        <f t="shared" si="19"/>
        <v>0</v>
      </c>
      <c r="M93" s="87">
        <f t="shared" si="20"/>
        <v>0</v>
      </c>
      <c r="N93" s="87">
        <f t="shared" si="21"/>
        <v>0</v>
      </c>
      <c r="O93" s="87">
        <f t="shared" si="22"/>
        <v>0</v>
      </c>
      <c r="P93" s="87">
        <f t="shared" si="23"/>
        <v>0</v>
      </c>
      <c r="Q93" s="87">
        <f t="shared" si="24"/>
        <v>0</v>
      </c>
      <c r="R93" s="87">
        <f t="shared" si="25"/>
        <v>0</v>
      </c>
      <c r="S93" s="87">
        <f t="shared" si="26"/>
        <v>0</v>
      </c>
      <c r="U93" s="87">
        <f>IF(ISERR(SUMIF(Cad_cl!$I$6:$I$1005,$C93,Cad_cl!AP$6:AP$1005)),"",SUMIF(Cad_cl!$I$6:$I$1005,$C93,Cad_cl!AP$6:AP$1005))</f>
        <v>0</v>
      </c>
      <c r="V93" s="87">
        <f>IF(ISERR(SUMIF(Cad_cl!$I$6:$I$1005,$C93,Cad_cl!AQ$6:AQ$1005)),"",SUMIF(Cad_cl!$I$6:$I$1005,$C93,Cad_cl!AQ$6:AQ$1005))</f>
        <v>0</v>
      </c>
      <c r="W93" s="87">
        <f>IF(ISERR(SUMIF(Cad_cl!$I$6:$I$1005,$C93,Cad_cl!AR$6:AR$1005)),"",SUMIF(Cad_cl!$I$6:$I$1005,$C93,Cad_cl!AR$6:AR$1005))</f>
        <v>0</v>
      </c>
      <c r="X93" s="87">
        <f>IF(ISERR(SUMIF(Cad_cl!$I$6:$I$1005,$C93,Cad_cl!AS$6:AS$1005)),"",SUMIF(Cad_cl!$I$6:$I$1005,$C93,Cad_cl!AS$6:AS$1005))</f>
        <v>0</v>
      </c>
      <c r="Y93" s="87">
        <f>IF(ISERR(SUMIF(Cad_cl!$I$6:$I$1005,$C93,Cad_cl!AT$6:AT$1005)),"",SUMIF(Cad_cl!$I$6:$I$1005,$C93,Cad_cl!AT$6:AT$1005))</f>
        <v>0</v>
      </c>
      <c r="Z93" s="87">
        <f>IF(ISERR(SUMIF(Cad_cl!$I$6:$I$1005,$C93,Cad_cl!AU$6:AU$1005)),"",SUMIF(Cad_cl!$I$6:$I$1005,$C93,Cad_cl!AU$6:AU$1005))</f>
        <v>0</v>
      </c>
      <c r="AA93" s="87">
        <f>IF(ISERR(SUMIF(Cad_cl!$I$6:$I$1005,$C93,Cad_cl!AV$6:AV$1005)),"",SUMIF(Cad_cl!$I$6:$I$1005,$C93,Cad_cl!AV$6:AV$1005))</f>
        <v>0</v>
      </c>
      <c r="AB93" s="87">
        <f>IF(ISERR(SUMIF(Cad_cl!$I$6:$I$1005,$C93,Cad_cl!AW$6:AW$1005)),"",SUMIF(Cad_cl!$I$6:$I$1005,$C93,Cad_cl!AW$6:AW$1005))</f>
        <v>0</v>
      </c>
      <c r="AC93" s="87">
        <f>IF(ISERR(SUMIF(Cad_cl!$I$6:$I$1005,$C93,Cad_cl!AX$6:AX$1005)),"",SUMIF(Cad_cl!$I$6:$I$1005,$C93,Cad_cl!AX$6:AX$1005))</f>
        <v>0</v>
      </c>
      <c r="AD93" s="87">
        <f>IF(ISERR(SUMIF(Cad_cl!$I$6:$I$1005,$C93,Cad_cl!AY$6:AY$1005)),"",SUMIF(Cad_cl!$I$6:$I$1005,$C93,Cad_cl!AY$6:AY$1005))</f>
        <v>0</v>
      </c>
      <c r="AE93" s="87">
        <f>IF(ISERR(SUMIF(Cad_cl!$I$6:$I$1005,$C93,Cad_cl!AZ$6:AZ$1005)),"",SUMIF(Cad_cl!$I$6:$I$1005,$C93,Cad_cl!AZ$6:AZ$1005))</f>
        <v>0</v>
      </c>
      <c r="AF93" s="87">
        <f>IF(ISERR(SUMIF(Cad_cl!$I$6:$I$1005,$C93,Cad_cl!BA$6:BA$1005)),"",SUMIF(Cad_cl!$I$6:$I$1005,$C93,Cad_cl!BA$6:BA$1005))</f>
        <v>0</v>
      </c>
      <c r="AG93" s="87">
        <f>IF(ISERR(SUMIF(Cad_cl!$I$6:$I$1005,$C93,Cad_cl!BB$6:BB$1005)),"",SUMIF(Cad_cl!$I$6:$I$1005,$C93,Cad_cl!BB$6:BB$1005))</f>
        <v>0</v>
      </c>
      <c r="AI93" s="87">
        <f>IF(ISERR(SUMIF(Cad_cl!$I$6:$I$1005,$C93,Cad_cl!BD$6:BD$1005)),"",SUMIF(Cad_cl!$I$6:$I$1005,$C93,Cad_cl!BD$6:BD$1005))</f>
        <v>0</v>
      </c>
      <c r="AJ93" s="87">
        <f>IF(ISERR(SUMIF(Cad_cl!$I$6:$I$1005,$C93,Cad_cl!BE$6:BE$1005)),"",SUMIF(Cad_cl!$I$6:$I$1005,$C93,Cad_cl!BE$6:BE$1005))</f>
        <v>0</v>
      </c>
      <c r="AK93" s="87">
        <f>IF(ISERR(SUMIF(Cad_cl!$I$6:$I$1005,$C93,Cad_cl!BF$6:BF$1005)),"",SUMIF(Cad_cl!$I$6:$I$1005,$C93,Cad_cl!BF$6:BF$1005))</f>
        <v>0</v>
      </c>
      <c r="AL93" s="87">
        <f>IF(ISERR(SUMIF(Cad_cl!$I$6:$I$1005,$C93,Cad_cl!BG$6:BG$1005)),"",SUMIF(Cad_cl!$I$6:$I$1005,$C93,Cad_cl!BG$6:BG$1005))</f>
        <v>0</v>
      </c>
      <c r="AM93" s="87">
        <f>IF(ISERR(SUMIF(Cad_cl!$I$6:$I$1005,$C93,Cad_cl!BH$6:BH$1005)),"",SUMIF(Cad_cl!$I$6:$I$1005,$C93,Cad_cl!BH$6:BH$1005))</f>
        <v>0</v>
      </c>
      <c r="AN93" s="87">
        <f>IF(ISERR(SUMIF(Cad_cl!$I$6:$I$1005,$C93,Cad_cl!BI$6:BI$1005)),"",SUMIF(Cad_cl!$I$6:$I$1005,$C93,Cad_cl!BI$6:BI$1005))</f>
        <v>0</v>
      </c>
      <c r="AO93" s="87">
        <f>IF(ISERR(SUMIF(Cad_cl!$I$6:$I$1005,$C93,Cad_cl!BJ$6:BJ$1005)),"",SUMIF(Cad_cl!$I$6:$I$1005,$C93,Cad_cl!BJ$6:BJ$1005))</f>
        <v>0</v>
      </c>
      <c r="AP93" s="87">
        <f>IF(ISERR(SUMIF(Cad_cl!$I$6:$I$1005,$C93,Cad_cl!BK$6:BK$1005)),"",SUMIF(Cad_cl!$I$6:$I$1005,$C93,Cad_cl!BK$6:BK$1005))</f>
        <v>0</v>
      </c>
      <c r="AQ93" s="87">
        <f>IF(ISERR(SUMIF(Cad_cl!$I$6:$I$1005,$C93,Cad_cl!BL$6:BL$1005)),"",SUMIF(Cad_cl!$I$6:$I$1005,$C93,Cad_cl!BL$6:BL$1005))</f>
        <v>0</v>
      </c>
      <c r="AR93" s="87">
        <f>IF(ISERR(SUMIF(Cad_cl!$I$6:$I$1005,$C93,Cad_cl!BM$6:BM$1005)),"",SUMIF(Cad_cl!$I$6:$I$1005,$C93,Cad_cl!BM$6:BM$1005))</f>
        <v>0</v>
      </c>
      <c r="AS93" s="87">
        <f>IF(ISERR(SUMIF(Cad_cl!$I$6:$I$1005,$C93,Cad_cl!BN$6:BN$1005)),"",SUMIF(Cad_cl!$I$6:$I$1005,$C93,Cad_cl!BN$6:BN$1005))</f>
        <v>0</v>
      </c>
      <c r="AT93" s="87">
        <f>IF(ISERR(SUMIF(Cad_cl!$I$6:$I$1005,$C93,Cad_cl!BO$6:BO$1005)),"",SUMIF(Cad_cl!$I$6:$I$1005,$C93,Cad_cl!BO$6:BO$1005))</f>
        <v>0</v>
      </c>
      <c r="AU93" s="87">
        <f>IF(ISERR(SUMIF(Cad_cl!$I$6:$I$1005,$C93,Cad_cl!BP$6:BP$1005)),"",SUMIF(Cad_cl!$I$6:$I$1005,$C93,Cad_cl!BP$6:BP$1005))</f>
        <v>0</v>
      </c>
    </row>
    <row r="94" spans="3:47" ht="30" customHeight="1">
      <c r="C94" s="97"/>
      <c r="G94" s="87">
        <f t="shared" si="14"/>
        <v>0</v>
      </c>
      <c r="H94" s="87">
        <f t="shared" si="15"/>
        <v>0</v>
      </c>
      <c r="I94" s="87">
        <f t="shared" si="16"/>
        <v>0</v>
      </c>
      <c r="J94" s="87">
        <f t="shared" si="17"/>
        <v>0</v>
      </c>
      <c r="K94" s="87">
        <f t="shared" si="18"/>
        <v>0</v>
      </c>
      <c r="L94" s="87">
        <f t="shared" si="19"/>
        <v>0</v>
      </c>
      <c r="M94" s="87">
        <f t="shared" si="20"/>
        <v>0</v>
      </c>
      <c r="N94" s="87">
        <f t="shared" si="21"/>
        <v>0</v>
      </c>
      <c r="O94" s="87">
        <f t="shared" si="22"/>
        <v>0</v>
      </c>
      <c r="P94" s="87">
        <f t="shared" si="23"/>
        <v>0</v>
      </c>
      <c r="Q94" s="87">
        <f t="shared" si="24"/>
        <v>0</v>
      </c>
      <c r="R94" s="87">
        <f t="shared" si="25"/>
        <v>0</v>
      </c>
      <c r="S94" s="87">
        <f t="shared" si="26"/>
        <v>0</v>
      </c>
      <c r="U94" s="87">
        <f>IF(ISERR(SUMIF(Cad_cl!$I$6:$I$1005,$C94,Cad_cl!AP$6:AP$1005)),"",SUMIF(Cad_cl!$I$6:$I$1005,$C94,Cad_cl!AP$6:AP$1005))</f>
        <v>0</v>
      </c>
      <c r="V94" s="87">
        <f>IF(ISERR(SUMIF(Cad_cl!$I$6:$I$1005,$C94,Cad_cl!AQ$6:AQ$1005)),"",SUMIF(Cad_cl!$I$6:$I$1005,$C94,Cad_cl!AQ$6:AQ$1005))</f>
        <v>0</v>
      </c>
      <c r="W94" s="87">
        <f>IF(ISERR(SUMIF(Cad_cl!$I$6:$I$1005,$C94,Cad_cl!AR$6:AR$1005)),"",SUMIF(Cad_cl!$I$6:$I$1005,$C94,Cad_cl!AR$6:AR$1005))</f>
        <v>0</v>
      </c>
      <c r="X94" s="87">
        <f>IF(ISERR(SUMIF(Cad_cl!$I$6:$I$1005,$C94,Cad_cl!AS$6:AS$1005)),"",SUMIF(Cad_cl!$I$6:$I$1005,$C94,Cad_cl!AS$6:AS$1005))</f>
        <v>0</v>
      </c>
      <c r="Y94" s="87">
        <f>IF(ISERR(SUMIF(Cad_cl!$I$6:$I$1005,$C94,Cad_cl!AT$6:AT$1005)),"",SUMIF(Cad_cl!$I$6:$I$1005,$C94,Cad_cl!AT$6:AT$1005))</f>
        <v>0</v>
      </c>
      <c r="Z94" s="87">
        <f>IF(ISERR(SUMIF(Cad_cl!$I$6:$I$1005,$C94,Cad_cl!AU$6:AU$1005)),"",SUMIF(Cad_cl!$I$6:$I$1005,$C94,Cad_cl!AU$6:AU$1005))</f>
        <v>0</v>
      </c>
      <c r="AA94" s="87">
        <f>IF(ISERR(SUMIF(Cad_cl!$I$6:$I$1005,$C94,Cad_cl!AV$6:AV$1005)),"",SUMIF(Cad_cl!$I$6:$I$1005,$C94,Cad_cl!AV$6:AV$1005))</f>
        <v>0</v>
      </c>
      <c r="AB94" s="87">
        <f>IF(ISERR(SUMIF(Cad_cl!$I$6:$I$1005,$C94,Cad_cl!AW$6:AW$1005)),"",SUMIF(Cad_cl!$I$6:$I$1005,$C94,Cad_cl!AW$6:AW$1005))</f>
        <v>0</v>
      </c>
      <c r="AC94" s="87">
        <f>IF(ISERR(SUMIF(Cad_cl!$I$6:$I$1005,$C94,Cad_cl!AX$6:AX$1005)),"",SUMIF(Cad_cl!$I$6:$I$1005,$C94,Cad_cl!AX$6:AX$1005))</f>
        <v>0</v>
      </c>
      <c r="AD94" s="87">
        <f>IF(ISERR(SUMIF(Cad_cl!$I$6:$I$1005,$C94,Cad_cl!AY$6:AY$1005)),"",SUMIF(Cad_cl!$I$6:$I$1005,$C94,Cad_cl!AY$6:AY$1005))</f>
        <v>0</v>
      </c>
      <c r="AE94" s="87">
        <f>IF(ISERR(SUMIF(Cad_cl!$I$6:$I$1005,$C94,Cad_cl!AZ$6:AZ$1005)),"",SUMIF(Cad_cl!$I$6:$I$1005,$C94,Cad_cl!AZ$6:AZ$1005))</f>
        <v>0</v>
      </c>
      <c r="AF94" s="87">
        <f>IF(ISERR(SUMIF(Cad_cl!$I$6:$I$1005,$C94,Cad_cl!BA$6:BA$1005)),"",SUMIF(Cad_cl!$I$6:$I$1005,$C94,Cad_cl!BA$6:BA$1005))</f>
        <v>0</v>
      </c>
      <c r="AG94" s="87">
        <f>IF(ISERR(SUMIF(Cad_cl!$I$6:$I$1005,$C94,Cad_cl!BB$6:BB$1005)),"",SUMIF(Cad_cl!$I$6:$I$1005,$C94,Cad_cl!BB$6:BB$1005))</f>
        <v>0</v>
      </c>
      <c r="AI94" s="87">
        <f>IF(ISERR(SUMIF(Cad_cl!$I$6:$I$1005,$C94,Cad_cl!BD$6:BD$1005)),"",SUMIF(Cad_cl!$I$6:$I$1005,$C94,Cad_cl!BD$6:BD$1005))</f>
        <v>0</v>
      </c>
      <c r="AJ94" s="87">
        <f>IF(ISERR(SUMIF(Cad_cl!$I$6:$I$1005,$C94,Cad_cl!BE$6:BE$1005)),"",SUMIF(Cad_cl!$I$6:$I$1005,$C94,Cad_cl!BE$6:BE$1005))</f>
        <v>0</v>
      </c>
      <c r="AK94" s="87">
        <f>IF(ISERR(SUMIF(Cad_cl!$I$6:$I$1005,$C94,Cad_cl!BF$6:BF$1005)),"",SUMIF(Cad_cl!$I$6:$I$1005,$C94,Cad_cl!BF$6:BF$1005))</f>
        <v>0</v>
      </c>
      <c r="AL94" s="87">
        <f>IF(ISERR(SUMIF(Cad_cl!$I$6:$I$1005,$C94,Cad_cl!BG$6:BG$1005)),"",SUMIF(Cad_cl!$I$6:$I$1005,$C94,Cad_cl!BG$6:BG$1005))</f>
        <v>0</v>
      </c>
      <c r="AM94" s="87">
        <f>IF(ISERR(SUMIF(Cad_cl!$I$6:$I$1005,$C94,Cad_cl!BH$6:BH$1005)),"",SUMIF(Cad_cl!$I$6:$I$1005,$C94,Cad_cl!BH$6:BH$1005))</f>
        <v>0</v>
      </c>
      <c r="AN94" s="87">
        <f>IF(ISERR(SUMIF(Cad_cl!$I$6:$I$1005,$C94,Cad_cl!BI$6:BI$1005)),"",SUMIF(Cad_cl!$I$6:$I$1005,$C94,Cad_cl!BI$6:BI$1005))</f>
        <v>0</v>
      </c>
      <c r="AO94" s="87">
        <f>IF(ISERR(SUMIF(Cad_cl!$I$6:$I$1005,$C94,Cad_cl!BJ$6:BJ$1005)),"",SUMIF(Cad_cl!$I$6:$I$1005,$C94,Cad_cl!BJ$6:BJ$1005))</f>
        <v>0</v>
      </c>
      <c r="AP94" s="87">
        <f>IF(ISERR(SUMIF(Cad_cl!$I$6:$I$1005,$C94,Cad_cl!BK$6:BK$1005)),"",SUMIF(Cad_cl!$I$6:$I$1005,$C94,Cad_cl!BK$6:BK$1005))</f>
        <v>0</v>
      </c>
      <c r="AQ94" s="87">
        <f>IF(ISERR(SUMIF(Cad_cl!$I$6:$I$1005,$C94,Cad_cl!BL$6:BL$1005)),"",SUMIF(Cad_cl!$I$6:$I$1005,$C94,Cad_cl!BL$6:BL$1005))</f>
        <v>0</v>
      </c>
      <c r="AR94" s="87">
        <f>IF(ISERR(SUMIF(Cad_cl!$I$6:$I$1005,$C94,Cad_cl!BM$6:BM$1005)),"",SUMIF(Cad_cl!$I$6:$I$1005,$C94,Cad_cl!BM$6:BM$1005))</f>
        <v>0</v>
      </c>
      <c r="AS94" s="87">
        <f>IF(ISERR(SUMIF(Cad_cl!$I$6:$I$1005,$C94,Cad_cl!BN$6:BN$1005)),"",SUMIF(Cad_cl!$I$6:$I$1005,$C94,Cad_cl!BN$6:BN$1005))</f>
        <v>0</v>
      </c>
      <c r="AT94" s="87">
        <f>IF(ISERR(SUMIF(Cad_cl!$I$6:$I$1005,$C94,Cad_cl!BO$6:BO$1005)),"",SUMIF(Cad_cl!$I$6:$I$1005,$C94,Cad_cl!BO$6:BO$1005))</f>
        <v>0</v>
      </c>
      <c r="AU94" s="87">
        <f>IF(ISERR(SUMIF(Cad_cl!$I$6:$I$1005,$C94,Cad_cl!BP$6:BP$1005)),"",SUMIF(Cad_cl!$I$6:$I$1005,$C94,Cad_cl!BP$6:BP$1005))</f>
        <v>0</v>
      </c>
    </row>
    <row r="95" spans="3:47" ht="30" customHeight="1">
      <c r="C95" s="97"/>
      <c r="G95" s="87">
        <f t="shared" si="14"/>
        <v>0</v>
      </c>
      <c r="H95" s="87">
        <f t="shared" si="15"/>
        <v>0</v>
      </c>
      <c r="I95" s="87">
        <f t="shared" si="16"/>
        <v>0</v>
      </c>
      <c r="J95" s="87">
        <f t="shared" si="17"/>
        <v>0</v>
      </c>
      <c r="K95" s="87">
        <f t="shared" si="18"/>
        <v>0</v>
      </c>
      <c r="L95" s="87">
        <f t="shared" si="19"/>
        <v>0</v>
      </c>
      <c r="M95" s="87">
        <f t="shared" si="20"/>
        <v>0</v>
      </c>
      <c r="N95" s="87">
        <f t="shared" si="21"/>
        <v>0</v>
      </c>
      <c r="O95" s="87">
        <f t="shared" si="22"/>
        <v>0</v>
      </c>
      <c r="P95" s="87">
        <f t="shared" si="23"/>
        <v>0</v>
      </c>
      <c r="Q95" s="87">
        <f t="shared" si="24"/>
        <v>0</v>
      </c>
      <c r="R95" s="87">
        <f t="shared" si="25"/>
        <v>0</v>
      </c>
      <c r="S95" s="87">
        <f t="shared" si="26"/>
        <v>0</v>
      </c>
      <c r="U95" s="87">
        <f>IF(ISERR(SUMIF(Cad_cl!$I$6:$I$1005,$C95,Cad_cl!AP$6:AP$1005)),"",SUMIF(Cad_cl!$I$6:$I$1005,$C95,Cad_cl!AP$6:AP$1005))</f>
        <v>0</v>
      </c>
      <c r="V95" s="87">
        <f>IF(ISERR(SUMIF(Cad_cl!$I$6:$I$1005,$C95,Cad_cl!AQ$6:AQ$1005)),"",SUMIF(Cad_cl!$I$6:$I$1005,$C95,Cad_cl!AQ$6:AQ$1005))</f>
        <v>0</v>
      </c>
      <c r="W95" s="87">
        <f>IF(ISERR(SUMIF(Cad_cl!$I$6:$I$1005,$C95,Cad_cl!AR$6:AR$1005)),"",SUMIF(Cad_cl!$I$6:$I$1005,$C95,Cad_cl!AR$6:AR$1005))</f>
        <v>0</v>
      </c>
      <c r="X95" s="87">
        <f>IF(ISERR(SUMIF(Cad_cl!$I$6:$I$1005,$C95,Cad_cl!AS$6:AS$1005)),"",SUMIF(Cad_cl!$I$6:$I$1005,$C95,Cad_cl!AS$6:AS$1005))</f>
        <v>0</v>
      </c>
      <c r="Y95" s="87">
        <f>IF(ISERR(SUMIF(Cad_cl!$I$6:$I$1005,$C95,Cad_cl!AT$6:AT$1005)),"",SUMIF(Cad_cl!$I$6:$I$1005,$C95,Cad_cl!AT$6:AT$1005))</f>
        <v>0</v>
      </c>
      <c r="Z95" s="87">
        <f>IF(ISERR(SUMIF(Cad_cl!$I$6:$I$1005,$C95,Cad_cl!AU$6:AU$1005)),"",SUMIF(Cad_cl!$I$6:$I$1005,$C95,Cad_cl!AU$6:AU$1005))</f>
        <v>0</v>
      </c>
      <c r="AA95" s="87">
        <f>IF(ISERR(SUMIF(Cad_cl!$I$6:$I$1005,$C95,Cad_cl!AV$6:AV$1005)),"",SUMIF(Cad_cl!$I$6:$I$1005,$C95,Cad_cl!AV$6:AV$1005))</f>
        <v>0</v>
      </c>
      <c r="AB95" s="87">
        <f>IF(ISERR(SUMIF(Cad_cl!$I$6:$I$1005,$C95,Cad_cl!AW$6:AW$1005)),"",SUMIF(Cad_cl!$I$6:$I$1005,$C95,Cad_cl!AW$6:AW$1005))</f>
        <v>0</v>
      </c>
      <c r="AC95" s="87">
        <f>IF(ISERR(SUMIF(Cad_cl!$I$6:$I$1005,$C95,Cad_cl!AX$6:AX$1005)),"",SUMIF(Cad_cl!$I$6:$I$1005,$C95,Cad_cl!AX$6:AX$1005))</f>
        <v>0</v>
      </c>
      <c r="AD95" s="87">
        <f>IF(ISERR(SUMIF(Cad_cl!$I$6:$I$1005,$C95,Cad_cl!AY$6:AY$1005)),"",SUMIF(Cad_cl!$I$6:$I$1005,$C95,Cad_cl!AY$6:AY$1005))</f>
        <v>0</v>
      </c>
      <c r="AE95" s="87">
        <f>IF(ISERR(SUMIF(Cad_cl!$I$6:$I$1005,$C95,Cad_cl!AZ$6:AZ$1005)),"",SUMIF(Cad_cl!$I$6:$I$1005,$C95,Cad_cl!AZ$6:AZ$1005))</f>
        <v>0</v>
      </c>
      <c r="AF95" s="87">
        <f>IF(ISERR(SUMIF(Cad_cl!$I$6:$I$1005,$C95,Cad_cl!BA$6:BA$1005)),"",SUMIF(Cad_cl!$I$6:$I$1005,$C95,Cad_cl!BA$6:BA$1005))</f>
        <v>0</v>
      </c>
      <c r="AG95" s="87">
        <f>IF(ISERR(SUMIF(Cad_cl!$I$6:$I$1005,$C95,Cad_cl!BB$6:BB$1005)),"",SUMIF(Cad_cl!$I$6:$I$1005,$C95,Cad_cl!BB$6:BB$1005))</f>
        <v>0</v>
      </c>
      <c r="AI95" s="87">
        <f>IF(ISERR(SUMIF(Cad_cl!$I$6:$I$1005,$C95,Cad_cl!BD$6:BD$1005)),"",SUMIF(Cad_cl!$I$6:$I$1005,$C95,Cad_cl!BD$6:BD$1005))</f>
        <v>0</v>
      </c>
      <c r="AJ95" s="87">
        <f>IF(ISERR(SUMIF(Cad_cl!$I$6:$I$1005,$C95,Cad_cl!BE$6:BE$1005)),"",SUMIF(Cad_cl!$I$6:$I$1005,$C95,Cad_cl!BE$6:BE$1005))</f>
        <v>0</v>
      </c>
      <c r="AK95" s="87">
        <f>IF(ISERR(SUMIF(Cad_cl!$I$6:$I$1005,$C95,Cad_cl!BF$6:BF$1005)),"",SUMIF(Cad_cl!$I$6:$I$1005,$C95,Cad_cl!BF$6:BF$1005))</f>
        <v>0</v>
      </c>
      <c r="AL95" s="87">
        <f>IF(ISERR(SUMIF(Cad_cl!$I$6:$I$1005,$C95,Cad_cl!BG$6:BG$1005)),"",SUMIF(Cad_cl!$I$6:$I$1005,$C95,Cad_cl!BG$6:BG$1005))</f>
        <v>0</v>
      </c>
      <c r="AM95" s="87">
        <f>IF(ISERR(SUMIF(Cad_cl!$I$6:$I$1005,$C95,Cad_cl!BH$6:BH$1005)),"",SUMIF(Cad_cl!$I$6:$I$1005,$C95,Cad_cl!BH$6:BH$1005))</f>
        <v>0</v>
      </c>
      <c r="AN95" s="87">
        <f>IF(ISERR(SUMIF(Cad_cl!$I$6:$I$1005,$C95,Cad_cl!BI$6:BI$1005)),"",SUMIF(Cad_cl!$I$6:$I$1005,$C95,Cad_cl!BI$6:BI$1005))</f>
        <v>0</v>
      </c>
      <c r="AO95" s="87">
        <f>IF(ISERR(SUMIF(Cad_cl!$I$6:$I$1005,$C95,Cad_cl!BJ$6:BJ$1005)),"",SUMIF(Cad_cl!$I$6:$I$1005,$C95,Cad_cl!BJ$6:BJ$1005))</f>
        <v>0</v>
      </c>
      <c r="AP95" s="87">
        <f>IF(ISERR(SUMIF(Cad_cl!$I$6:$I$1005,$C95,Cad_cl!BK$6:BK$1005)),"",SUMIF(Cad_cl!$I$6:$I$1005,$C95,Cad_cl!BK$6:BK$1005))</f>
        <v>0</v>
      </c>
      <c r="AQ95" s="87">
        <f>IF(ISERR(SUMIF(Cad_cl!$I$6:$I$1005,$C95,Cad_cl!BL$6:BL$1005)),"",SUMIF(Cad_cl!$I$6:$I$1005,$C95,Cad_cl!BL$6:BL$1005))</f>
        <v>0</v>
      </c>
      <c r="AR95" s="87">
        <f>IF(ISERR(SUMIF(Cad_cl!$I$6:$I$1005,$C95,Cad_cl!BM$6:BM$1005)),"",SUMIF(Cad_cl!$I$6:$I$1005,$C95,Cad_cl!BM$6:BM$1005))</f>
        <v>0</v>
      </c>
      <c r="AS95" s="87">
        <f>IF(ISERR(SUMIF(Cad_cl!$I$6:$I$1005,$C95,Cad_cl!BN$6:BN$1005)),"",SUMIF(Cad_cl!$I$6:$I$1005,$C95,Cad_cl!BN$6:BN$1005))</f>
        <v>0</v>
      </c>
      <c r="AT95" s="87">
        <f>IF(ISERR(SUMIF(Cad_cl!$I$6:$I$1005,$C95,Cad_cl!BO$6:BO$1005)),"",SUMIF(Cad_cl!$I$6:$I$1005,$C95,Cad_cl!BO$6:BO$1005))</f>
        <v>0</v>
      </c>
      <c r="AU95" s="87">
        <f>IF(ISERR(SUMIF(Cad_cl!$I$6:$I$1005,$C95,Cad_cl!BP$6:BP$1005)),"",SUMIF(Cad_cl!$I$6:$I$1005,$C95,Cad_cl!BP$6:BP$1005))</f>
        <v>0</v>
      </c>
    </row>
    <row r="96" spans="3:47" ht="30" customHeight="1">
      <c r="C96" s="97"/>
      <c r="G96" s="87">
        <f t="shared" si="14"/>
        <v>0</v>
      </c>
      <c r="H96" s="87">
        <f t="shared" si="15"/>
        <v>0</v>
      </c>
      <c r="I96" s="87">
        <f t="shared" si="16"/>
        <v>0</v>
      </c>
      <c r="J96" s="87">
        <f t="shared" si="17"/>
        <v>0</v>
      </c>
      <c r="K96" s="87">
        <f t="shared" si="18"/>
        <v>0</v>
      </c>
      <c r="L96" s="87">
        <f t="shared" si="19"/>
        <v>0</v>
      </c>
      <c r="M96" s="87">
        <f t="shared" si="20"/>
        <v>0</v>
      </c>
      <c r="N96" s="87">
        <f t="shared" si="21"/>
        <v>0</v>
      </c>
      <c r="O96" s="87">
        <f t="shared" si="22"/>
        <v>0</v>
      </c>
      <c r="P96" s="87">
        <f t="shared" si="23"/>
        <v>0</v>
      </c>
      <c r="Q96" s="87">
        <f t="shared" si="24"/>
        <v>0</v>
      </c>
      <c r="R96" s="87">
        <f t="shared" si="25"/>
        <v>0</v>
      </c>
      <c r="S96" s="87">
        <f t="shared" si="26"/>
        <v>0</v>
      </c>
      <c r="U96" s="87">
        <f>IF(ISERR(SUMIF(Cad_cl!$I$6:$I$1005,$C96,Cad_cl!AP$6:AP$1005)),"",SUMIF(Cad_cl!$I$6:$I$1005,$C96,Cad_cl!AP$6:AP$1005))</f>
        <v>0</v>
      </c>
      <c r="V96" s="87">
        <f>IF(ISERR(SUMIF(Cad_cl!$I$6:$I$1005,$C96,Cad_cl!AQ$6:AQ$1005)),"",SUMIF(Cad_cl!$I$6:$I$1005,$C96,Cad_cl!AQ$6:AQ$1005))</f>
        <v>0</v>
      </c>
      <c r="W96" s="87">
        <f>IF(ISERR(SUMIF(Cad_cl!$I$6:$I$1005,$C96,Cad_cl!AR$6:AR$1005)),"",SUMIF(Cad_cl!$I$6:$I$1005,$C96,Cad_cl!AR$6:AR$1005))</f>
        <v>0</v>
      </c>
      <c r="X96" s="87">
        <f>IF(ISERR(SUMIF(Cad_cl!$I$6:$I$1005,$C96,Cad_cl!AS$6:AS$1005)),"",SUMIF(Cad_cl!$I$6:$I$1005,$C96,Cad_cl!AS$6:AS$1005))</f>
        <v>0</v>
      </c>
      <c r="Y96" s="87">
        <f>IF(ISERR(SUMIF(Cad_cl!$I$6:$I$1005,$C96,Cad_cl!AT$6:AT$1005)),"",SUMIF(Cad_cl!$I$6:$I$1005,$C96,Cad_cl!AT$6:AT$1005))</f>
        <v>0</v>
      </c>
      <c r="Z96" s="87">
        <f>IF(ISERR(SUMIF(Cad_cl!$I$6:$I$1005,$C96,Cad_cl!AU$6:AU$1005)),"",SUMIF(Cad_cl!$I$6:$I$1005,$C96,Cad_cl!AU$6:AU$1005))</f>
        <v>0</v>
      </c>
      <c r="AA96" s="87">
        <f>IF(ISERR(SUMIF(Cad_cl!$I$6:$I$1005,$C96,Cad_cl!AV$6:AV$1005)),"",SUMIF(Cad_cl!$I$6:$I$1005,$C96,Cad_cl!AV$6:AV$1005))</f>
        <v>0</v>
      </c>
      <c r="AB96" s="87">
        <f>IF(ISERR(SUMIF(Cad_cl!$I$6:$I$1005,$C96,Cad_cl!AW$6:AW$1005)),"",SUMIF(Cad_cl!$I$6:$I$1005,$C96,Cad_cl!AW$6:AW$1005))</f>
        <v>0</v>
      </c>
      <c r="AC96" s="87">
        <f>IF(ISERR(SUMIF(Cad_cl!$I$6:$I$1005,$C96,Cad_cl!AX$6:AX$1005)),"",SUMIF(Cad_cl!$I$6:$I$1005,$C96,Cad_cl!AX$6:AX$1005))</f>
        <v>0</v>
      </c>
      <c r="AD96" s="87">
        <f>IF(ISERR(SUMIF(Cad_cl!$I$6:$I$1005,$C96,Cad_cl!AY$6:AY$1005)),"",SUMIF(Cad_cl!$I$6:$I$1005,$C96,Cad_cl!AY$6:AY$1005))</f>
        <v>0</v>
      </c>
      <c r="AE96" s="87">
        <f>IF(ISERR(SUMIF(Cad_cl!$I$6:$I$1005,$C96,Cad_cl!AZ$6:AZ$1005)),"",SUMIF(Cad_cl!$I$6:$I$1005,$C96,Cad_cl!AZ$6:AZ$1005))</f>
        <v>0</v>
      </c>
      <c r="AF96" s="87">
        <f>IF(ISERR(SUMIF(Cad_cl!$I$6:$I$1005,$C96,Cad_cl!BA$6:BA$1005)),"",SUMIF(Cad_cl!$I$6:$I$1005,$C96,Cad_cl!BA$6:BA$1005))</f>
        <v>0</v>
      </c>
      <c r="AG96" s="87">
        <f>IF(ISERR(SUMIF(Cad_cl!$I$6:$I$1005,$C96,Cad_cl!BB$6:BB$1005)),"",SUMIF(Cad_cl!$I$6:$I$1005,$C96,Cad_cl!BB$6:BB$1005))</f>
        <v>0</v>
      </c>
      <c r="AI96" s="87">
        <f>IF(ISERR(SUMIF(Cad_cl!$I$6:$I$1005,$C96,Cad_cl!BD$6:BD$1005)),"",SUMIF(Cad_cl!$I$6:$I$1005,$C96,Cad_cl!BD$6:BD$1005))</f>
        <v>0</v>
      </c>
      <c r="AJ96" s="87">
        <f>IF(ISERR(SUMIF(Cad_cl!$I$6:$I$1005,$C96,Cad_cl!BE$6:BE$1005)),"",SUMIF(Cad_cl!$I$6:$I$1005,$C96,Cad_cl!BE$6:BE$1005))</f>
        <v>0</v>
      </c>
      <c r="AK96" s="87">
        <f>IF(ISERR(SUMIF(Cad_cl!$I$6:$I$1005,$C96,Cad_cl!BF$6:BF$1005)),"",SUMIF(Cad_cl!$I$6:$I$1005,$C96,Cad_cl!BF$6:BF$1005))</f>
        <v>0</v>
      </c>
      <c r="AL96" s="87">
        <f>IF(ISERR(SUMIF(Cad_cl!$I$6:$I$1005,$C96,Cad_cl!BG$6:BG$1005)),"",SUMIF(Cad_cl!$I$6:$I$1005,$C96,Cad_cl!BG$6:BG$1005))</f>
        <v>0</v>
      </c>
      <c r="AM96" s="87">
        <f>IF(ISERR(SUMIF(Cad_cl!$I$6:$I$1005,$C96,Cad_cl!BH$6:BH$1005)),"",SUMIF(Cad_cl!$I$6:$I$1005,$C96,Cad_cl!BH$6:BH$1005))</f>
        <v>0</v>
      </c>
      <c r="AN96" s="87">
        <f>IF(ISERR(SUMIF(Cad_cl!$I$6:$I$1005,$C96,Cad_cl!BI$6:BI$1005)),"",SUMIF(Cad_cl!$I$6:$I$1005,$C96,Cad_cl!BI$6:BI$1005))</f>
        <v>0</v>
      </c>
      <c r="AO96" s="87">
        <f>IF(ISERR(SUMIF(Cad_cl!$I$6:$I$1005,$C96,Cad_cl!BJ$6:BJ$1005)),"",SUMIF(Cad_cl!$I$6:$I$1005,$C96,Cad_cl!BJ$6:BJ$1005))</f>
        <v>0</v>
      </c>
      <c r="AP96" s="87">
        <f>IF(ISERR(SUMIF(Cad_cl!$I$6:$I$1005,$C96,Cad_cl!BK$6:BK$1005)),"",SUMIF(Cad_cl!$I$6:$I$1005,$C96,Cad_cl!BK$6:BK$1005))</f>
        <v>0</v>
      </c>
      <c r="AQ96" s="87">
        <f>IF(ISERR(SUMIF(Cad_cl!$I$6:$I$1005,$C96,Cad_cl!BL$6:BL$1005)),"",SUMIF(Cad_cl!$I$6:$I$1005,$C96,Cad_cl!BL$6:BL$1005))</f>
        <v>0</v>
      </c>
      <c r="AR96" s="87">
        <f>IF(ISERR(SUMIF(Cad_cl!$I$6:$I$1005,$C96,Cad_cl!BM$6:BM$1005)),"",SUMIF(Cad_cl!$I$6:$I$1005,$C96,Cad_cl!BM$6:BM$1005))</f>
        <v>0</v>
      </c>
      <c r="AS96" s="87">
        <f>IF(ISERR(SUMIF(Cad_cl!$I$6:$I$1005,$C96,Cad_cl!BN$6:BN$1005)),"",SUMIF(Cad_cl!$I$6:$I$1005,$C96,Cad_cl!BN$6:BN$1005))</f>
        <v>0</v>
      </c>
      <c r="AT96" s="87">
        <f>IF(ISERR(SUMIF(Cad_cl!$I$6:$I$1005,$C96,Cad_cl!BO$6:BO$1005)),"",SUMIF(Cad_cl!$I$6:$I$1005,$C96,Cad_cl!BO$6:BO$1005))</f>
        <v>0</v>
      </c>
      <c r="AU96" s="87">
        <f>IF(ISERR(SUMIF(Cad_cl!$I$6:$I$1005,$C96,Cad_cl!BP$6:BP$1005)),"",SUMIF(Cad_cl!$I$6:$I$1005,$C96,Cad_cl!BP$6:BP$1005))</f>
        <v>0</v>
      </c>
    </row>
    <row r="97" spans="3:82" ht="30" customHeight="1">
      <c r="C97" s="97"/>
      <c r="G97" s="87">
        <f t="shared" si="14"/>
        <v>0</v>
      </c>
      <c r="H97" s="87">
        <f t="shared" si="15"/>
        <v>0</v>
      </c>
      <c r="I97" s="87">
        <f t="shared" si="16"/>
        <v>0</v>
      </c>
      <c r="J97" s="87">
        <f t="shared" si="17"/>
        <v>0</v>
      </c>
      <c r="K97" s="87">
        <f t="shared" si="18"/>
        <v>0</v>
      </c>
      <c r="L97" s="87">
        <f t="shared" si="19"/>
        <v>0</v>
      </c>
      <c r="M97" s="87">
        <f t="shared" si="20"/>
        <v>0</v>
      </c>
      <c r="N97" s="87">
        <f t="shared" si="21"/>
        <v>0</v>
      </c>
      <c r="O97" s="87">
        <f t="shared" si="22"/>
        <v>0</v>
      </c>
      <c r="P97" s="87">
        <f t="shared" si="23"/>
        <v>0</v>
      </c>
      <c r="Q97" s="87">
        <f t="shared" si="24"/>
        <v>0</v>
      </c>
      <c r="R97" s="87">
        <f t="shared" si="25"/>
        <v>0</v>
      </c>
      <c r="S97" s="87">
        <f t="shared" si="26"/>
        <v>0</v>
      </c>
      <c r="U97" s="87">
        <f>IF(ISERR(SUMIF(Cad_cl!$I$6:$I$1005,$C97,Cad_cl!AP$6:AP$1005)),"",SUMIF(Cad_cl!$I$6:$I$1005,$C97,Cad_cl!AP$6:AP$1005))</f>
        <v>0</v>
      </c>
      <c r="V97" s="87">
        <f>IF(ISERR(SUMIF(Cad_cl!$I$6:$I$1005,$C97,Cad_cl!AQ$6:AQ$1005)),"",SUMIF(Cad_cl!$I$6:$I$1005,$C97,Cad_cl!AQ$6:AQ$1005))</f>
        <v>0</v>
      </c>
      <c r="W97" s="87">
        <f>IF(ISERR(SUMIF(Cad_cl!$I$6:$I$1005,$C97,Cad_cl!AR$6:AR$1005)),"",SUMIF(Cad_cl!$I$6:$I$1005,$C97,Cad_cl!AR$6:AR$1005))</f>
        <v>0</v>
      </c>
      <c r="X97" s="87">
        <f>IF(ISERR(SUMIF(Cad_cl!$I$6:$I$1005,$C97,Cad_cl!AS$6:AS$1005)),"",SUMIF(Cad_cl!$I$6:$I$1005,$C97,Cad_cl!AS$6:AS$1005))</f>
        <v>0</v>
      </c>
      <c r="Y97" s="87">
        <f>IF(ISERR(SUMIF(Cad_cl!$I$6:$I$1005,$C97,Cad_cl!AT$6:AT$1005)),"",SUMIF(Cad_cl!$I$6:$I$1005,$C97,Cad_cl!AT$6:AT$1005))</f>
        <v>0</v>
      </c>
      <c r="Z97" s="87">
        <f>IF(ISERR(SUMIF(Cad_cl!$I$6:$I$1005,$C97,Cad_cl!AU$6:AU$1005)),"",SUMIF(Cad_cl!$I$6:$I$1005,$C97,Cad_cl!AU$6:AU$1005))</f>
        <v>0</v>
      </c>
      <c r="AA97" s="87">
        <f>IF(ISERR(SUMIF(Cad_cl!$I$6:$I$1005,$C97,Cad_cl!AV$6:AV$1005)),"",SUMIF(Cad_cl!$I$6:$I$1005,$C97,Cad_cl!AV$6:AV$1005))</f>
        <v>0</v>
      </c>
      <c r="AB97" s="87">
        <f>IF(ISERR(SUMIF(Cad_cl!$I$6:$I$1005,$C97,Cad_cl!AW$6:AW$1005)),"",SUMIF(Cad_cl!$I$6:$I$1005,$C97,Cad_cl!AW$6:AW$1005))</f>
        <v>0</v>
      </c>
      <c r="AC97" s="87">
        <f>IF(ISERR(SUMIF(Cad_cl!$I$6:$I$1005,$C97,Cad_cl!AX$6:AX$1005)),"",SUMIF(Cad_cl!$I$6:$I$1005,$C97,Cad_cl!AX$6:AX$1005))</f>
        <v>0</v>
      </c>
      <c r="AD97" s="87">
        <f>IF(ISERR(SUMIF(Cad_cl!$I$6:$I$1005,$C97,Cad_cl!AY$6:AY$1005)),"",SUMIF(Cad_cl!$I$6:$I$1005,$C97,Cad_cl!AY$6:AY$1005))</f>
        <v>0</v>
      </c>
      <c r="AE97" s="87">
        <f>IF(ISERR(SUMIF(Cad_cl!$I$6:$I$1005,$C97,Cad_cl!AZ$6:AZ$1005)),"",SUMIF(Cad_cl!$I$6:$I$1005,$C97,Cad_cl!AZ$6:AZ$1005))</f>
        <v>0</v>
      </c>
      <c r="AF97" s="87">
        <f>IF(ISERR(SUMIF(Cad_cl!$I$6:$I$1005,$C97,Cad_cl!BA$6:BA$1005)),"",SUMIF(Cad_cl!$I$6:$I$1005,$C97,Cad_cl!BA$6:BA$1005))</f>
        <v>0</v>
      </c>
      <c r="AG97" s="87">
        <f>IF(ISERR(SUMIF(Cad_cl!$I$6:$I$1005,$C97,Cad_cl!BB$6:BB$1005)),"",SUMIF(Cad_cl!$I$6:$I$1005,$C97,Cad_cl!BB$6:BB$1005))</f>
        <v>0</v>
      </c>
      <c r="AI97" s="87">
        <f>IF(ISERR(SUMIF(Cad_cl!$I$6:$I$1005,$C97,Cad_cl!BD$6:BD$1005)),"",SUMIF(Cad_cl!$I$6:$I$1005,$C97,Cad_cl!BD$6:BD$1005))</f>
        <v>0</v>
      </c>
      <c r="AJ97" s="87">
        <f>IF(ISERR(SUMIF(Cad_cl!$I$6:$I$1005,$C97,Cad_cl!BE$6:BE$1005)),"",SUMIF(Cad_cl!$I$6:$I$1005,$C97,Cad_cl!BE$6:BE$1005))</f>
        <v>0</v>
      </c>
      <c r="AK97" s="87">
        <f>IF(ISERR(SUMIF(Cad_cl!$I$6:$I$1005,$C97,Cad_cl!BF$6:BF$1005)),"",SUMIF(Cad_cl!$I$6:$I$1005,$C97,Cad_cl!BF$6:BF$1005))</f>
        <v>0</v>
      </c>
      <c r="AL97" s="87">
        <f>IF(ISERR(SUMIF(Cad_cl!$I$6:$I$1005,$C97,Cad_cl!BG$6:BG$1005)),"",SUMIF(Cad_cl!$I$6:$I$1005,$C97,Cad_cl!BG$6:BG$1005))</f>
        <v>0</v>
      </c>
      <c r="AM97" s="87">
        <f>IF(ISERR(SUMIF(Cad_cl!$I$6:$I$1005,$C97,Cad_cl!BH$6:BH$1005)),"",SUMIF(Cad_cl!$I$6:$I$1005,$C97,Cad_cl!BH$6:BH$1005))</f>
        <v>0</v>
      </c>
      <c r="AN97" s="87">
        <f>IF(ISERR(SUMIF(Cad_cl!$I$6:$I$1005,$C97,Cad_cl!BI$6:BI$1005)),"",SUMIF(Cad_cl!$I$6:$I$1005,$C97,Cad_cl!BI$6:BI$1005))</f>
        <v>0</v>
      </c>
      <c r="AO97" s="87">
        <f>IF(ISERR(SUMIF(Cad_cl!$I$6:$I$1005,$C97,Cad_cl!BJ$6:BJ$1005)),"",SUMIF(Cad_cl!$I$6:$I$1005,$C97,Cad_cl!BJ$6:BJ$1005))</f>
        <v>0</v>
      </c>
      <c r="AP97" s="87">
        <f>IF(ISERR(SUMIF(Cad_cl!$I$6:$I$1005,$C97,Cad_cl!BK$6:BK$1005)),"",SUMIF(Cad_cl!$I$6:$I$1005,$C97,Cad_cl!BK$6:BK$1005))</f>
        <v>0</v>
      </c>
      <c r="AQ97" s="87">
        <f>IF(ISERR(SUMIF(Cad_cl!$I$6:$I$1005,$C97,Cad_cl!BL$6:BL$1005)),"",SUMIF(Cad_cl!$I$6:$I$1005,$C97,Cad_cl!BL$6:BL$1005))</f>
        <v>0</v>
      </c>
      <c r="AR97" s="87">
        <f>IF(ISERR(SUMIF(Cad_cl!$I$6:$I$1005,$C97,Cad_cl!BM$6:BM$1005)),"",SUMIF(Cad_cl!$I$6:$I$1005,$C97,Cad_cl!BM$6:BM$1005))</f>
        <v>0</v>
      </c>
      <c r="AS97" s="87">
        <f>IF(ISERR(SUMIF(Cad_cl!$I$6:$I$1005,$C97,Cad_cl!BN$6:BN$1005)),"",SUMIF(Cad_cl!$I$6:$I$1005,$C97,Cad_cl!BN$6:BN$1005))</f>
        <v>0</v>
      </c>
      <c r="AT97" s="87">
        <f>IF(ISERR(SUMIF(Cad_cl!$I$6:$I$1005,$C97,Cad_cl!BO$6:BO$1005)),"",SUMIF(Cad_cl!$I$6:$I$1005,$C97,Cad_cl!BO$6:BO$1005))</f>
        <v>0</v>
      </c>
      <c r="AU97" s="87">
        <f>IF(ISERR(SUMIF(Cad_cl!$I$6:$I$1005,$C97,Cad_cl!BP$6:BP$1005)),"",SUMIF(Cad_cl!$I$6:$I$1005,$C97,Cad_cl!BP$6:BP$1005))</f>
        <v>0</v>
      </c>
    </row>
    <row r="98" spans="3:82" ht="30" customHeight="1">
      <c r="C98" s="97"/>
      <c r="G98" s="87">
        <f t="shared" si="14"/>
        <v>0</v>
      </c>
      <c r="H98" s="87">
        <f t="shared" si="15"/>
        <v>0</v>
      </c>
      <c r="I98" s="87">
        <f t="shared" si="16"/>
        <v>0</v>
      </c>
      <c r="J98" s="87">
        <f t="shared" si="17"/>
        <v>0</v>
      </c>
      <c r="K98" s="87">
        <f t="shared" si="18"/>
        <v>0</v>
      </c>
      <c r="L98" s="87">
        <f t="shared" si="19"/>
        <v>0</v>
      </c>
      <c r="M98" s="87">
        <f t="shared" si="20"/>
        <v>0</v>
      </c>
      <c r="N98" s="87">
        <f t="shared" si="21"/>
        <v>0</v>
      </c>
      <c r="O98" s="87">
        <f t="shared" si="22"/>
        <v>0</v>
      </c>
      <c r="P98" s="87">
        <f t="shared" si="23"/>
        <v>0</v>
      </c>
      <c r="Q98" s="87">
        <f t="shared" si="24"/>
        <v>0</v>
      </c>
      <c r="R98" s="87">
        <f t="shared" si="25"/>
        <v>0</v>
      </c>
      <c r="S98" s="87">
        <f t="shared" si="26"/>
        <v>0</v>
      </c>
      <c r="U98" s="87">
        <f>IF(ISERR(SUMIF(Cad_cl!$I$6:$I$1005,$C98,Cad_cl!AP$6:AP$1005)),"",SUMIF(Cad_cl!$I$6:$I$1005,$C98,Cad_cl!AP$6:AP$1005))</f>
        <v>0</v>
      </c>
      <c r="V98" s="87">
        <f>IF(ISERR(SUMIF(Cad_cl!$I$6:$I$1005,$C98,Cad_cl!AQ$6:AQ$1005)),"",SUMIF(Cad_cl!$I$6:$I$1005,$C98,Cad_cl!AQ$6:AQ$1005))</f>
        <v>0</v>
      </c>
      <c r="W98" s="87">
        <f>IF(ISERR(SUMIF(Cad_cl!$I$6:$I$1005,$C98,Cad_cl!AR$6:AR$1005)),"",SUMIF(Cad_cl!$I$6:$I$1005,$C98,Cad_cl!AR$6:AR$1005))</f>
        <v>0</v>
      </c>
      <c r="X98" s="87">
        <f>IF(ISERR(SUMIF(Cad_cl!$I$6:$I$1005,$C98,Cad_cl!AS$6:AS$1005)),"",SUMIF(Cad_cl!$I$6:$I$1005,$C98,Cad_cl!AS$6:AS$1005))</f>
        <v>0</v>
      </c>
      <c r="Y98" s="87">
        <f>IF(ISERR(SUMIF(Cad_cl!$I$6:$I$1005,$C98,Cad_cl!AT$6:AT$1005)),"",SUMIF(Cad_cl!$I$6:$I$1005,$C98,Cad_cl!AT$6:AT$1005))</f>
        <v>0</v>
      </c>
      <c r="Z98" s="87">
        <f>IF(ISERR(SUMIF(Cad_cl!$I$6:$I$1005,$C98,Cad_cl!AU$6:AU$1005)),"",SUMIF(Cad_cl!$I$6:$I$1005,$C98,Cad_cl!AU$6:AU$1005))</f>
        <v>0</v>
      </c>
      <c r="AA98" s="87">
        <f>IF(ISERR(SUMIF(Cad_cl!$I$6:$I$1005,$C98,Cad_cl!AV$6:AV$1005)),"",SUMIF(Cad_cl!$I$6:$I$1005,$C98,Cad_cl!AV$6:AV$1005))</f>
        <v>0</v>
      </c>
      <c r="AB98" s="87">
        <f>IF(ISERR(SUMIF(Cad_cl!$I$6:$I$1005,$C98,Cad_cl!AW$6:AW$1005)),"",SUMIF(Cad_cl!$I$6:$I$1005,$C98,Cad_cl!AW$6:AW$1005))</f>
        <v>0</v>
      </c>
      <c r="AC98" s="87">
        <f>IF(ISERR(SUMIF(Cad_cl!$I$6:$I$1005,$C98,Cad_cl!AX$6:AX$1005)),"",SUMIF(Cad_cl!$I$6:$I$1005,$C98,Cad_cl!AX$6:AX$1005))</f>
        <v>0</v>
      </c>
      <c r="AD98" s="87">
        <f>IF(ISERR(SUMIF(Cad_cl!$I$6:$I$1005,$C98,Cad_cl!AY$6:AY$1005)),"",SUMIF(Cad_cl!$I$6:$I$1005,$C98,Cad_cl!AY$6:AY$1005))</f>
        <v>0</v>
      </c>
      <c r="AE98" s="87">
        <f>IF(ISERR(SUMIF(Cad_cl!$I$6:$I$1005,$C98,Cad_cl!AZ$6:AZ$1005)),"",SUMIF(Cad_cl!$I$6:$I$1005,$C98,Cad_cl!AZ$6:AZ$1005))</f>
        <v>0</v>
      </c>
      <c r="AF98" s="87">
        <f>IF(ISERR(SUMIF(Cad_cl!$I$6:$I$1005,$C98,Cad_cl!BA$6:BA$1005)),"",SUMIF(Cad_cl!$I$6:$I$1005,$C98,Cad_cl!BA$6:BA$1005))</f>
        <v>0</v>
      </c>
      <c r="AG98" s="87">
        <f>IF(ISERR(SUMIF(Cad_cl!$I$6:$I$1005,$C98,Cad_cl!BB$6:BB$1005)),"",SUMIF(Cad_cl!$I$6:$I$1005,$C98,Cad_cl!BB$6:BB$1005))</f>
        <v>0</v>
      </c>
      <c r="AI98" s="87">
        <f>IF(ISERR(SUMIF(Cad_cl!$I$6:$I$1005,$C98,Cad_cl!BD$6:BD$1005)),"",SUMIF(Cad_cl!$I$6:$I$1005,$C98,Cad_cl!BD$6:BD$1005))</f>
        <v>0</v>
      </c>
      <c r="AJ98" s="87">
        <f>IF(ISERR(SUMIF(Cad_cl!$I$6:$I$1005,$C98,Cad_cl!BE$6:BE$1005)),"",SUMIF(Cad_cl!$I$6:$I$1005,$C98,Cad_cl!BE$6:BE$1005))</f>
        <v>0</v>
      </c>
      <c r="AK98" s="87">
        <f>IF(ISERR(SUMIF(Cad_cl!$I$6:$I$1005,$C98,Cad_cl!BF$6:BF$1005)),"",SUMIF(Cad_cl!$I$6:$I$1005,$C98,Cad_cl!BF$6:BF$1005))</f>
        <v>0</v>
      </c>
      <c r="AL98" s="87">
        <f>IF(ISERR(SUMIF(Cad_cl!$I$6:$I$1005,$C98,Cad_cl!BG$6:BG$1005)),"",SUMIF(Cad_cl!$I$6:$I$1005,$C98,Cad_cl!BG$6:BG$1005))</f>
        <v>0</v>
      </c>
      <c r="AM98" s="87">
        <f>IF(ISERR(SUMIF(Cad_cl!$I$6:$I$1005,$C98,Cad_cl!BH$6:BH$1005)),"",SUMIF(Cad_cl!$I$6:$I$1005,$C98,Cad_cl!BH$6:BH$1005))</f>
        <v>0</v>
      </c>
      <c r="AN98" s="87">
        <f>IF(ISERR(SUMIF(Cad_cl!$I$6:$I$1005,$C98,Cad_cl!BI$6:BI$1005)),"",SUMIF(Cad_cl!$I$6:$I$1005,$C98,Cad_cl!BI$6:BI$1005))</f>
        <v>0</v>
      </c>
      <c r="AO98" s="87">
        <f>IF(ISERR(SUMIF(Cad_cl!$I$6:$I$1005,$C98,Cad_cl!BJ$6:BJ$1005)),"",SUMIF(Cad_cl!$I$6:$I$1005,$C98,Cad_cl!BJ$6:BJ$1005))</f>
        <v>0</v>
      </c>
      <c r="AP98" s="87">
        <f>IF(ISERR(SUMIF(Cad_cl!$I$6:$I$1005,$C98,Cad_cl!BK$6:BK$1005)),"",SUMIF(Cad_cl!$I$6:$I$1005,$C98,Cad_cl!BK$6:BK$1005))</f>
        <v>0</v>
      </c>
      <c r="AQ98" s="87">
        <f>IF(ISERR(SUMIF(Cad_cl!$I$6:$I$1005,$C98,Cad_cl!BL$6:BL$1005)),"",SUMIF(Cad_cl!$I$6:$I$1005,$C98,Cad_cl!BL$6:BL$1005))</f>
        <v>0</v>
      </c>
      <c r="AR98" s="87">
        <f>IF(ISERR(SUMIF(Cad_cl!$I$6:$I$1005,$C98,Cad_cl!BM$6:BM$1005)),"",SUMIF(Cad_cl!$I$6:$I$1005,$C98,Cad_cl!BM$6:BM$1005))</f>
        <v>0</v>
      </c>
      <c r="AS98" s="87">
        <f>IF(ISERR(SUMIF(Cad_cl!$I$6:$I$1005,$C98,Cad_cl!BN$6:BN$1005)),"",SUMIF(Cad_cl!$I$6:$I$1005,$C98,Cad_cl!BN$6:BN$1005))</f>
        <v>0</v>
      </c>
      <c r="AT98" s="87">
        <f>IF(ISERR(SUMIF(Cad_cl!$I$6:$I$1005,$C98,Cad_cl!BO$6:BO$1005)),"",SUMIF(Cad_cl!$I$6:$I$1005,$C98,Cad_cl!BO$6:BO$1005))</f>
        <v>0</v>
      </c>
      <c r="AU98" s="87">
        <f>IF(ISERR(SUMIF(Cad_cl!$I$6:$I$1005,$C98,Cad_cl!BP$6:BP$1005)),"",SUMIF(Cad_cl!$I$6:$I$1005,$C98,Cad_cl!BP$6:BP$1005))</f>
        <v>0</v>
      </c>
    </row>
    <row r="99" spans="3:82" ht="30" customHeight="1">
      <c r="C99" s="97"/>
      <c r="G99" s="87">
        <f t="shared" si="14"/>
        <v>0</v>
      </c>
      <c r="H99" s="87">
        <f t="shared" si="15"/>
        <v>0</v>
      </c>
      <c r="I99" s="87">
        <f t="shared" si="16"/>
        <v>0</v>
      </c>
      <c r="J99" s="87">
        <f t="shared" si="17"/>
        <v>0</v>
      </c>
      <c r="K99" s="87">
        <f t="shared" si="18"/>
        <v>0</v>
      </c>
      <c r="L99" s="87">
        <f t="shared" si="19"/>
        <v>0</v>
      </c>
      <c r="M99" s="87">
        <f t="shared" si="20"/>
        <v>0</v>
      </c>
      <c r="N99" s="87">
        <f t="shared" si="21"/>
        <v>0</v>
      </c>
      <c r="O99" s="87">
        <f t="shared" si="22"/>
        <v>0</v>
      </c>
      <c r="P99" s="87">
        <f t="shared" si="23"/>
        <v>0</v>
      </c>
      <c r="Q99" s="87">
        <f t="shared" si="24"/>
        <v>0</v>
      </c>
      <c r="R99" s="87">
        <f t="shared" si="25"/>
        <v>0</v>
      </c>
      <c r="S99" s="87">
        <f t="shared" si="26"/>
        <v>0</v>
      </c>
      <c r="U99" s="87">
        <f>IF(ISERR(SUMIF(Cad_cl!$I$6:$I$1005,$C99,Cad_cl!AP$6:AP$1005)),"",SUMIF(Cad_cl!$I$6:$I$1005,$C99,Cad_cl!AP$6:AP$1005))</f>
        <v>0</v>
      </c>
      <c r="V99" s="87">
        <f>IF(ISERR(SUMIF(Cad_cl!$I$6:$I$1005,$C99,Cad_cl!AQ$6:AQ$1005)),"",SUMIF(Cad_cl!$I$6:$I$1005,$C99,Cad_cl!AQ$6:AQ$1005))</f>
        <v>0</v>
      </c>
      <c r="W99" s="87">
        <f>IF(ISERR(SUMIF(Cad_cl!$I$6:$I$1005,$C99,Cad_cl!AR$6:AR$1005)),"",SUMIF(Cad_cl!$I$6:$I$1005,$C99,Cad_cl!AR$6:AR$1005))</f>
        <v>0</v>
      </c>
      <c r="X99" s="87">
        <f>IF(ISERR(SUMIF(Cad_cl!$I$6:$I$1005,$C99,Cad_cl!AS$6:AS$1005)),"",SUMIF(Cad_cl!$I$6:$I$1005,$C99,Cad_cl!AS$6:AS$1005))</f>
        <v>0</v>
      </c>
      <c r="Y99" s="87">
        <f>IF(ISERR(SUMIF(Cad_cl!$I$6:$I$1005,$C99,Cad_cl!AT$6:AT$1005)),"",SUMIF(Cad_cl!$I$6:$I$1005,$C99,Cad_cl!AT$6:AT$1005))</f>
        <v>0</v>
      </c>
      <c r="Z99" s="87">
        <f>IF(ISERR(SUMIF(Cad_cl!$I$6:$I$1005,$C99,Cad_cl!AU$6:AU$1005)),"",SUMIF(Cad_cl!$I$6:$I$1005,$C99,Cad_cl!AU$6:AU$1005))</f>
        <v>0</v>
      </c>
      <c r="AA99" s="87">
        <f>IF(ISERR(SUMIF(Cad_cl!$I$6:$I$1005,$C99,Cad_cl!AV$6:AV$1005)),"",SUMIF(Cad_cl!$I$6:$I$1005,$C99,Cad_cl!AV$6:AV$1005))</f>
        <v>0</v>
      </c>
      <c r="AB99" s="87">
        <f>IF(ISERR(SUMIF(Cad_cl!$I$6:$I$1005,$C99,Cad_cl!AW$6:AW$1005)),"",SUMIF(Cad_cl!$I$6:$I$1005,$C99,Cad_cl!AW$6:AW$1005))</f>
        <v>0</v>
      </c>
      <c r="AC99" s="87">
        <f>IF(ISERR(SUMIF(Cad_cl!$I$6:$I$1005,$C99,Cad_cl!AX$6:AX$1005)),"",SUMIF(Cad_cl!$I$6:$I$1005,$C99,Cad_cl!AX$6:AX$1005))</f>
        <v>0</v>
      </c>
      <c r="AD99" s="87">
        <f>IF(ISERR(SUMIF(Cad_cl!$I$6:$I$1005,$C99,Cad_cl!AY$6:AY$1005)),"",SUMIF(Cad_cl!$I$6:$I$1005,$C99,Cad_cl!AY$6:AY$1005))</f>
        <v>0</v>
      </c>
      <c r="AE99" s="87">
        <f>IF(ISERR(SUMIF(Cad_cl!$I$6:$I$1005,$C99,Cad_cl!AZ$6:AZ$1005)),"",SUMIF(Cad_cl!$I$6:$I$1005,$C99,Cad_cl!AZ$6:AZ$1005))</f>
        <v>0</v>
      </c>
      <c r="AF99" s="87">
        <f>IF(ISERR(SUMIF(Cad_cl!$I$6:$I$1005,$C99,Cad_cl!BA$6:BA$1005)),"",SUMIF(Cad_cl!$I$6:$I$1005,$C99,Cad_cl!BA$6:BA$1005))</f>
        <v>0</v>
      </c>
      <c r="AG99" s="87">
        <f>IF(ISERR(SUMIF(Cad_cl!$I$6:$I$1005,$C99,Cad_cl!BB$6:BB$1005)),"",SUMIF(Cad_cl!$I$6:$I$1005,$C99,Cad_cl!BB$6:BB$1005))</f>
        <v>0</v>
      </c>
      <c r="AI99" s="87">
        <f>IF(ISERR(SUMIF(Cad_cl!$I$6:$I$1005,$C99,Cad_cl!BD$6:BD$1005)),"",SUMIF(Cad_cl!$I$6:$I$1005,$C99,Cad_cl!BD$6:BD$1005))</f>
        <v>0</v>
      </c>
      <c r="AJ99" s="87">
        <f>IF(ISERR(SUMIF(Cad_cl!$I$6:$I$1005,$C99,Cad_cl!BE$6:BE$1005)),"",SUMIF(Cad_cl!$I$6:$I$1005,$C99,Cad_cl!BE$6:BE$1005))</f>
        <v>0</v>
      </c>
      <c r="AK99" s="87">
        <f>IF(ISERR(SUMIF(Cad_cl!$I$6:$I$1005,$C99,Cad_cl!BF$6:BF$1005)),"",SUMIF(Cad_cl!$I$6:$I$1005,$C99,Cad_cl!BF$6:BF$1005))</f>
        <v>0</v>
      </c>
      <c r="AL99" s="87">
        <f>IF(ISERR(SUMIF(Cad_cl!$I$6:$I$1005,$C99,Cad_cl!BG$6:BG$1005)),"",SUMIF(Cad_cl!$I$6:$I$1005,$C99,Cad_cl!BG$6:BG$1005))</f>
        <v>0</v>
      </c>
      <c r="AM99" s="87">
        <f>IF(ISERR(SUMIF(Cad_cl!$I$6:$I$1005,$C99,Cad_cl!BH$6:BH$1005)),"",SUMIF(Cad_cl!$I$6:$I$1005,$C99,Cad_cl!BH$6:BH$1005))</f>
        <v>0</v>
      </c>
      <c r="AN99" s="87">
        <f>IF(ISERR(SUMIF(Cad_cl!$I$6:$I$1005,$C99,Cad_cl!BI$6:BI$1005)),"",SUMIF(Cad_cl!$I$6:$I$1005,$C99,Cad_cl!BI$6:BI$1005))</f>
        <v>0</v>
      </c>
      <c r="AO99" s="87">
        <f>IF(ISERR(SUMIF(Cad_cl!$I$6:$I$1005,$C99,Cad_cl!BJ$6:BJ$1005)),"",SUMIF(Cad_cl!$I$6:$I$1005,$C99,Cad_cl!BJ$6:BJ$1005))</f>
        <v>0</v>
      </c>
      <c r="AP99" s="87">
        <f>IF(ISERR(SUMIF(Cad_cl!$I$6:$I$1005,$C99,Cad_cl!BK$6:BK$1005)),"",SUMIF(Cad_cl!$I$6:$I$1005,$C99,Cad_cl!BK$6:BK$1005))</f>
        <v>0</v>
      </c>
      <c r="AQ99" s="87">
        <f>IF(ISERR(SUMIF(Cad_cl!$I$6:$I$1005,$C99,Cad_cl!BL$6:BL$1005)),"",SUMIF(Cad_cl!$I$6:$I$1005,$C99,Cad_cl!BL$6:BL$1005))</f>
        <v>0</v>
      </c>
      <c r="AR99" s="87">
        <f>IF(ISERR(SUMIF(Cad_cl!$I$6:$I$1005,$C99,Cad_cl!BM$6:BM$1005)),"",SUMIF(Cad_cl!$I$6:$I$1005,$C99,Cad_cl!BM$6:BM$1005))</f>
        <v>0</v>
      </c>
      <c r="AS99" s="87">
        <f>IF(ISERR(SUMIF(Cad_cl!$I$6:$I$1005,$C99,Cad_cl!BN$6:BN$1005)),"",SUMIF(Cad_cl!$I$6:$I$1005,$C99,Cad_cl!BN$6:BN$1005))</f>
        <v>0</v>
      </c>
      <c r="AT99" s="87">
        <f>IF(ISERR(SUMIF(Cad_cl!$I$6:$I$1005,$C99,Cad_cl!BO$6:BO$1005)),"",SUMIF(Cad_cl!$I$6:$I$1005,$C99,Cad_cl!BO$6:BO$1005))</f>
        <v>0</v>
      </c>
      <c r="AU99" s="87">
        <f>IF(ISERR(SUMIF(Cad_cl!$I$6:$I$1005,$C99,Cad_cl!BP$6:BP$1005)),"",SUMIF(Cad_cl!$I$6:$I$1005,$C99,Cad_cl!BP$6:BP$1005))</f>
        <v>0</v>
      </c>
    </row>
    <row r="100" spans="3:82" ht="30" customHeight="1">
      <c r="C100" s="97"/>
      <c r="G100" s="87">
        <f t="shared" si="14"/>
        <v>0</v>
      </c>
      <c r="H100" s="87">
        <f t="shared" si="15"/>
        <v>0</v>
      </c>
      <c r="I100" s="87">
        <f t="shared" si="16"/>
        <v>0</v>
      </c>
      <c r="J100" s="87">
        <f t="shared" si="17"/>
        <v>0</v>
      </c>
      <c r="K100" s="87">
        <f t="shared" si="18"/>
        <v>0</v>
      </c>
      <c r="L100" s="87">
        <f t="shared" si="19"/>
        <v>0</v>
      </c>
      <c r="M100" s="87">
        <f t="shared" si="20"/>
        <v>0</v>
      </c>
      <c r="N100" s="87">
        <f t="shared" si="21"/>
        <v>0</v>
      </c>
      <c r="O100" s="87">
        <f t="shared" si="22"/>
        <v>0</v>
      </c>
      <c r="P100" s="87">
        <f t="shared" si="23"/>
        <v>0</v>
      </c>
      <c r="Q100" s="87">
        <f t="shared" si="24"/>
        <v>0</v>
      </c>
      <c r="R100" s="87">
        <f t="shared" si="25"/>
        <v>0</v>
      </c>
      <c r="S100" s="87">
        <f t="shared" si="26"/>
        <v>0</v>
      </c>
      <c r="U100" s="87">
        <f>IF(ISERR(SUMIF(Cad_cl!$I$6:$I$1005,$C100,Cad_cl!AP$6:AP$1005)),"",SUMIF(Cad_cl!$I$6:$I$1005,$C100,Cad_cl!AP$6:AP$1005))</f>
        <v>0</v>
      </c>
      <c r="V100" s="87">
        <f>IF(ISERR(SUMIF(Cad_cl!$I$6:$I$1005,$C100,Cad_cl!AQ$6:AQ$1005)),"",SUMIF(Cad_cl!$I$6:$I$1005,$C100,Cad_cl!AQ$6:AQ$1005))</f>
        <v>0</v>
      </c>
      <c r="W100" s="87">
        <f>IF(ISERR(SUMIF(Cad_cl!$I$6:$I$1005,$C100,Cad_cl!AR$6:AR$1005)),"",SUMIF(Cad_cl!$I$6:$I$1005,$C100,Cad_cl!AR$6:AR$1005))</f>
        <v>0</v>
      </c>
      <c r="X100" s="87">
        <f>IF(ISERR(SUMIF(Cad_cl!$I$6:$I$1005,$C100,Cad_cl!AS$6:AS$1005)),"",SUMIF(Cad_cl!$I$6:$I$1005,$C100,Cad_cl!AS$6:AS$1005))</f>
        <v>0</v>
      </c>
      <c r="Y100" s="87">
        <f>IF(ISERR(SUMIF(Cad_cl!$I$6:$I$1005,$C100,Cad_cl!AT$6:AT$1005)),"",SUMIF(Cad_cl!$I$6:$I$1005,$C100,Cad_cl!AT$6:AT$1005))</f>
        <v>0</v>
      </c>
      <c r="Z100" s="87">
        <f>IF(ISERR(SUMIF(Cad_cl!$I$6:$I$1005,$C100,Cad_cl!AU$6:AU$1005)),"",SUMIF(Cad_cl!$I$6:$I$1005,$C100,Cad_cl!AU$6:AU$1005))</f>
        <v>0</v>
      </c>
      <c r="AA100" s="87">
        <f>IF(ISERR(SUMIF(Cad_cl!$I$6:$I$1005,$C100,Cad_cl!AV$6:AV$1005)),"",SUMIF(Cad_cl!$I$6:$I$1005,$C100,Cad_cl!AV$6:AV$1005))</f>
        <v>0</v>
      </c>
      <c r="AB100" s="87">
        <f>IF(ISERR(SUMIF(Cad_cl!$I$6:$I$1005,$C100,Cad_cl!AW$6:AW$1005)),"",SUMIF(Cad_cl!$I$6:$I$1005,$C100,Cad_cl!AW$6:AW$1005))</f>
        <v>0</v>
      </c>
      <c r="AC100" s="87">
        <f>IF(ISERR(SUMIF(Cad_cl!$I$6:$I$1005,$C100,Cad_cl!AX$6:AX$1005)),"",SUMIF(Cad_cl!$I$6:$I$1005,$C100,Cad_cl!AX$6:AX$1005))</f>
        <v>0</v>
      </c>
      <c r="AD100" s="87">
        <f>IF(ISERR(SUMIF(Cad_cl!$I$6:$I$1005,$C100,Cad_cl!AY$6:AY$1005)),"",SUMIF(Cad_cl!$I$6:$I$1005,$C100,Cad_cl!AY$6:AY$1005))</f>
        <v>0</v>
      </c>
      <c r="AE100" s="87">
        <f>IF(ISERR(SUMIF(Cad_cl!$I$6:$I$1005,$C100,Cad_cl!AZ$6:AZ$1005)),"",SUMIF(Cad_cl!$I$6:$I$1005,$C100,Cad_cl!AZ$6:AZ$1005))</f>
        <v>0</v>
      </c>
      <c r="AF100" s="87">
        <f>IF(ISERR(SUMIF(Cad_cl!$I$6:$I$1005,$C100,Cad_cl!BA$6:BA$1005)),"",SUMIF(Cad_cl!$I$6:$I$1005,$C100,Cad_cl!BA$6:BA$1005))</f>
        <v>0</v>
      </c>
      <c r="AG100" s="87">
        <f>IF(ISERR(SUMIF(Cad_cl!$I$6:$I$1005,$C100,Cad_cl!BB$6:BB$1005)),"",SUMIF(Cad_cl!$I$6:$I$1005,$C100,Cad_cl!BB$6:BB$1005))</f>
        <v>0</v>
      </c>
      <c r="AI100" s="87">
        <f>IF(ISERR(SUMIF(Cad_cl!$I$6:$I$1005,$C100,Cad_cl!BD$6:BD$1005)),"",SUMIF(Cad_cl!$I$6:$I$1005,$C100,Cad_cl!BD$6:BD$1005))</f>
        <v>0</v>
      </c>
      <c r="AJ100" s="87">
        <f>IF(ISERR(SUMIF(Cad_cl!$I$6:$I$1005,$C100,Cad_cl!BE$6:BE$1005)),"",SUMIF(Cad_cl!$I$6:$I$1005,$C100,Cad_cl!BE$6:BE$1005))</f>
        <v>0</v>
      </c>
      <c r="AK100" s="87">
        <f>IF(ISERR(SUMIF(Cad_cl!$I$6:$I$1005,$C100,Cad_cl!BF$6:BF$1005)),"",SUMIF(Cad_cl!$I$6:$I$1005,$C100,Cad_cl!BF$6:BF$1005))</f>
        <v>0</v>
      </c>
      <c r="AL100" s="87">
        <f>IF(ISERR(SUMIF(Cad_cl!$I$6:$I$1005,$C100,Cad_cl!BG$6:BG$1005)),"",SUMIF(Cad_cl!$I$6:$I$1005,$C100,Cad_cl!BG$6:BG$1005))</f>
        <v>0</v>
      </c>
      <c r="AM100" s="87">
        <f>IF(ISERR(SUMIF(Cad_cl!$I$6:$I$1005,$C100,Cad_cl!BH$6:BH$1005)),"",SUMIF(Cad_cl!$I$6:$I$1005,$C100,Cad_cl!BH$6:BH$1005))</f>
        <v>0</v>
      </c>
      <c r="AN100" s="87">
        <f>IF(ISERR(SUMIF(Cad_cl!$I$6:$I$1005,$C100,Cad_cl!BI$6:BI$1005)),"",SUMIF(Cad_cl!$I$6:$I$1005,$C100,Cad_cl!BI$6:BI$1005))</f>
        <v>0</v>
      </c>
      <c r="AO100" s="87">
        <f>IF(ISERR(SUMIF(Cad_cl!$I$6:$I$1005,$C100,Cad_cl!BJ$6:BJ$1005)),"",SUMIF(Cad_cl!$I$6:$I$1005,$C100,Cad_cl!BJ$6:BJ$1005))</f>
        <v>0</v>
      </c>
      <c r="AP100" s="87">
        <f>IF(ISERR(SUMIF(Cad_cl!$I$6:$I$1005,$C100,Cad_cl!BK$6:BK$1005)),"",SUMIF(Cad_cl!$I$6:$I$1005,$C100,Cad_cl!BK$6:BK$1005))</f>
        <v>0</v>
      </c>
      <c r="AQ100" s="87">
        <f>IF(ISERR(SUMIF(Cad_cl!$I$6:$I$1005,$C100,Cad_cl!BL$6:BL$1005)),"",SUMIF(Cad_cl!$I$6:$I$1005,$C100,Cad_cl!BL$6:BL$1005))</f>
        <v>0</v>
      </c>
      <c r="AR100" s="87">
        <f>IF(ISERR(SUMIF(Cad_cl!$I$6:$I$1005,$C100,Cad_cl!BM$6:BM$1005)),"",SUMIF(Cad_cl!$I$6:$I$1005,$C100,Cad_cl!BM$6:BM$1005))</f>
        <v>0</v>
      </c>
      <c r="AS100" s="87">
        <f>IF(ISERR(SUMIF(Cad_cl!$I$6:$I$1005,$C100,Cad_cl!BN$6:BN$1005)),"",SUMIF(Cad_cl!$I$6:$I$1005,$C100,Cad_cl!BN$6:BN$1005))</f>
        <v>0</v>
      </c>
      <c r="AT100" s="87">
        <f>IF(ISERR(SUMIF(Cad_cl!$I$6:$I$1005,$C100,Cad_cl!BO$6:BO$1005)),"",SUMIF(Cad_cl!$I$6:$I$1005,$C100,Cad_cl!BO$6:BO$1005))</f>
        <v>0</v>
      </c>
      <c r="AU100" s="87">
        <f>IF(ISERR(SUMIF(Cad_cl!$I$6:$I$1005,$C100,Cad_cl!BP$6:BP$1005)),"",SUMIF(Cad_cl!$I$6:$I$1005,$C100,Cad_cl!BP$6:BP$1005))</f>
        <v>0</v>
      </c>
    </row>
    <row r="101" spans="3:82" ht="30" customHeight="1">
      <c r="C101" s="97"/>
      <c r="G101" s="87">
        <f t="shared" si="14"/>
        <v>0</v>
      </c>
      <c r="H101" s="87">
        <f t="shared" si="15"/>
        <v>0</v>
      </c>
      <c r="I101" s="87">
        <f t="shared" si="16"/>
        <v>0</v>
      </c>
      <c r="J101" s="87">
        <f t="shared" si="17"/>
        <v>0</v>
      </c>
      <c r="K101" s="87">
        <f t="shared" si="18"/>
        <v>0</v>
      </c>
      <c r="L101" s="87">
        <f t="shared" si="19"/>
        <v>0</v>
      </c>
      <c r="M101" s="87">
        <f t="shared" si="20"/>
        <v>0</v>
      </c>
      <c r="N101" s="87">
        <f t="shared" si="21"/>
        <v>0</v>
      </c>
      <c r="O101" s="87">
        <f t="shared" si="22"/>
        <v>0</v>
      </c>
      <c r="P101" s="87">
        <f t="shared" si="23"/>
        <v>0</v>
      </c>
      <c r="Q101" s="87">
        <f t="shared" si="24"/>
        <v>0</v>
      </c>
      <c r="R101" s="87">
        <f t="shared" si="25"/>
        <v>0</v>
      </c>
      <c r="S101" s="87">
        <f t="shared" si="26"/>
        <v>0</v>
      </c>
      <c r="U101" s="87">
        <f>IF(ISERR(SUMIF(Cad_cl!$I$6:$I$1005,$C101,Cad_cl!AP$6:AP$1005)),"",SUMIF(Cad_cl!$I$6:$I$1005,$C101,Cad_cl!AP$6:AP$1005))</f>
        <v>0</v>
      </c>
      <c r="V101" s="87">
        <f>IF(ISERR(SUMIF(Cad_cl!$I$6:$I$1005,$C101,Cad_cl!AQ$6:AQ$1005)),"",SUMIF(Cad_cl!$I$6:$I$1005,$C101,Cad_cl!AQ$6:AQ$1005))</f>
        <v>0</v>
      </c>
      <c r="W101" s="87">
        <f>IF(ISERR(SUMIF(Cad_cl!$I$6:$I$1005,$C101,Cad_cl!AR$6:AR$1005)),"",SUMIF(Cad_cl!$I$6:$I$1005,$C101,Cad_cl!AR$6:AR$1005))</f>
        <v>0</v>
      </c>
      <c r="X101" s="87">
        <f>IF(ISERR(SUMIF(Cad_cl!$I$6:$I$1005,$C101,Cad_cl!AS$6:AS$1005)),"",SUMIF(Cad_cl!$I$6:$I$1005,$C101,Cad_cl!AS$6:AS$1005))</f>
        <v>0</v>
      </c>
      <c r="Y101" s="87">
        <f>IF(ISERR(SUMIF(Cad_cl!$I$6:$I$1005,$C101,Cad_cl!AT$6:AT$1005)),"",SUMIF(Cad_cl!$I$6:$I$1005,$C101,Cad_cl!AT$6:AT$1005))</f>
        <v>0</v>
      </c>
      <c r="Z101" s="87">
        <f>IF(ISERR(SUMIF(Cad_cl!$I$6:$I$1005,$C101,Cad_cl!AU$6:AU$1005)),"",SUMIF(Cad_cl!$I$6:$I$1005,$C101,Cad_cl!AU$6:AU$1005))</f>
        <v>0</v>
      </c>
      <c r="AA101" s="87">
        <f>IF(ISERR(SUMIF(Cad_cl!$I$6:$I$1005,$C101,Cad_cl!AV$6:AV$1005)),"",SUMIF(Cad_cl!$I$6:$I$1005,$C101,Cad_cl!AV$6:AV$1005))</f>
        <v>0</v>
      </c>
      <c r="AB101" s="87">
        <f>IF(ISERR(SUMIF(Cad_cl!$I$6:$I$1005,$C101,Cad_cl!AW$6:AW$1005)),"",SUMIF(Cad_cl!$I$6:$I$1005,$C101,Cad_cl!AW$6:AW$1005))</f>
        <v>0</v>
      </c>
      <c r="AC101" s="87">
        <f>IF(ISERR(SUMIF(Cad_cl!$I$6:$I$1005,$C101,Cad_cl!AX$6:AX$1005)),"",SUMIF(Cad_cl!$I$6:$I$1005,$C101,Cad_cl!AX$6:AX$1005))</f>
        <v>0</v>
      </c>
      <c r="AD101" s="87">
        <f>IF(ISERR(SUMIF(Cad_cl!$I$6:$I$1005,$C101,Cad_cl!AY$6:AY$1005)),"",SUMIF(Cad_cl!$I$6:$I$1005,$C101,Cad_cl!AY$6:AY$1005))</f>
        <v>0</v>
      </c>
      <c r="AE101" s="87">
        <f>IF(ISERR(SUMIF(Cad_cl!$I$6:$I$1005,$C101,Cad_cl!AZ$6:AZ$1005)),"",SUMIF(Cad_cl!$I$6:$I$1005,$C101,Cad_cl!AZ$6:AZ$1005))</f>
        <v>0</v>
      </c>
      <c r="AF101" s="87">
        <f>IF(ISERR(SUMIF(Cad_cl!$I$6:$I$1005,$C101,Cad_cl!BA$6:BA$1005)),"",SUMIF(Cad_cl!$I$6:$I$1005,$C101,Cad_cl!BA$6:BA$1005))</f>
        <v>0</v>
      </c>
      <c r="AG101" s="87">
        <f>IF(ISERR(SUMIF(Cad_cl!$I$6:$I$1005,$C101,Cad_cl!BB$6:BB$1005)),"",SUMIF(Cad_cl!$I$6:$I$1005,$C101,Cad_cl!BB$6:BB$1005))</f>
        <v>0</v>
      </c>
      <c r="AI101" s="87">
        <f>IF(ISERR(SUMIF(Cad_cl!$I$6:$I$1005,$C101,Cad_cl!BD$6:BD$1005)),"",SUMIF(Cad_cl!$I$6:$I$1005,$C101,Cad_cl!BD$6:BD$1005))</f>
        <v>0</v>
      </c>
      <c r="AJ101" s="87">
        <f>IF(ISERR(SUMIF(Cad_cl!$I$6:$I$1005,$C101,Cad_cl!BE$6:BE$1005)),"",SUMIF(Cad_cl!$I$6:$I$1005,$C101,Cad_cl!BE$6:BE$1005))</f>
        <v>0</v>
      </c>
      <c r="AK101" s="87">
        <f>IF(ISERR(SUMIF(Cad_cl!$I$6:$I$1005,$C101,Cad_cl!BF$6:BF$1005)),"",SUMIF(Cad_cl!$I$6:$I$1005,$C101,Cad_cl!BF$6:BF$1005))</f>
        <v>0</v>
      </c>
      <c r="AL101" s="87">
        <f>IF(ISERR(SUMIF(Cad_cl!$I$6:$I$1005,$C101,Cad_cl!BG$6:BG$1005)),"",SUMIF(Cad_cl!$I$6:$I$1005,$C101,Cad_cl!BG$6:BG$1005))</f>
        <v>0</v>
      </c>
      <c r="AM101" s="87">
        <f>IF(ISERR(SUMIF(Cad_cl!$I$6:$I$1005,$C101,Cad_cl!BH$6:BH$1005)),"",SUMIF(Cad_cl!$I$6:$I$1005,$C101,Cad_cl!BH$6:BH$1005))</f>
        <v>0</v>
      </c>
      <c r="AN101" s="87">
        <f>IF(ISERR(SUMIF(Cad_cl!$I$6:$I$1005,$C101,Cad_cl!BI$6:BI$1005)),"",SUMIF(Cad_cl!$I$6:$I$1005,$C101,Cad_cl!BI$6:BI$1005))</f>
        <v>0</v>
      </c>
      <c r="AO101" s="87">
        <f>IF(ISERR(SUMIF(Cad_cl!$I$6:$I$1005,$C101,Cad_cl!BJ$6:BJ$1005)),"",SUMIF(Cad_cl!$I$6:$I$1005,$C101,Cad_cl!BJ$6:BJ$1005))</f>
        <v>0</v>
      </c>
      <c r="AP101" s="87">
        <f>IF(ISERR(SUMIF(Cad_cl!$I$6:$I$1005,$C101,Cad_cl!BK$6:BK$1005)),"",SUMIF(Cad_cl!$I$6:$I$1005,$C101,Cad_cl!BK$6:BK$1005))</f>
        <v>0</v>
      </c>
      <c r="AQ101" s="87">
        <f>IF(ISERR(SUMIF(Cad_cl!$I$6:$I$1005,$C101,Cad_cl!BL$6:BL$1005)),"",SUMIF(Cad_cl!$I$6:$I$1005,$C101,Cad_cl!BL$6:BL$1005))</f>
        <v>0</v>
      </c>
      <c r="AR101" s="87">
        <f>IF(ISERR(SUMIF(Cad_cl!$I$6:$I$1005,$C101,Cad_cl!BM$6:BM$1005)),"",SUMIF(Cad_cl!$I$6:$I$1005,$C101,Cad_cl!BM$6:BM$1005))</f>
        <v>0</v>
      </c>
      <c r="AS101" s="87">
        <f>IF(ISERR(SUMIF(Cad_cl!$I$6:$I$1005,$C101,Cad_cl!BN$6:BN$1005)),"",SUMIF(Cad_cl!$I$6:$I$1005,$C101,Cad_cl!BN$6:BN$1005))</f>
        <v>0</v>
      </c>
      <c r="AT101" s="87">
        <f>IF(ISERR(SUMIF(Cad_cl!$I$6:$I$1005,$C101,Cad_cl!BO$6:BO$1005)),"",SUMIF(Cad_cl!$I$6:$I$1005,$C101,Cad_cl!BO$6:BO$1005))</f>
        <v>0</v>
      </c>
      <c r="AU101" s="87">
        <f>IF(ISERR(SUMIF(Cad_cl!$I$6:$I$1005,$C101,Cad_cl!BP$6:BP$1005)),"",SUMIF(Cad_cl!$I$6:$I$1005,$C101,Cad_cl!BP$6:BP$1005))</f>
        <v>0</v>
      </c>
    </row>
    <row r="102" spans="3:82" ht="30" customHeight="1">
      <c r="C102" s="97"/>
      <c r="G102" s="87">
        <f t="shared" si="14"/>
        <v>0</v>
      </c>
      <c r="H102" s="87">
        <f t="shared" si="15"/>
        <v>0</v>
      </c>
      <c r="I102" s="87">
        <f t="shared" si="16"/>
        <v>0</v>
      </c>
      <c r="J102" s="87">
        <f t="shared" si="17"/>
        <v>0</v>
      </c>
      <c r="K102" s="87">
        <f t="shared" si="18"/>
        <v>0</v>
      </c>
      <c r="L102" s="87">
        <f t="shared" si="19"/>
        <v>0</v>
      </c>
      <c r="M102" s="87">
        <f t="shared" si="20"/>
        <v>0</v>
      </c>
      <c r="N102" s="87">
        <f t="shared" si="21"/>
        <v>0</v>
      </c>
      <c r="O102" s="87">
        <f t="shared" si="22"/>
        <v>0</v>
      </c>
      <c r="P102" s="87">
        <f t="shared" si="23"/>
        <v>0</v>
      </c>
      <c r="Q102" s="87">
        <f t="shared" si="24"/>
        <v>0</v>
      </c>
      <c r="R102" s="87">
        <f t="shared" si="25"/>
        <v>0</v>
      </c>
      <c r="S102" s="87">
        <f t="shared" si="26"/>
        <v>0</v>
      </c>
      <c r="U102" s="87">
        <f>IF(ISERR(SUMIF(Cad_cl!$I$6:$I$1005,$C102,Cad_cl!AP$6:AP$1005)),"",SUMIF(Cad_cl!$I$6:$I$1005,$C102,Cad_cl!AP$6:AP$1005))</f>
        <v>0</v>
      </c>
      <c r="V102" s="87">
        <f>IF(ISERR(SUMIF(Cad_cl!$I$6:$I$1005,$C102,Cad_cl!AQ$6:AQ$1005)),"",SUMIF(Cad_cl!$I$6:$I$1005,$C102,Cad_cl!AQ$6:AQ$1005))</f>
        <v>0</v>
      </c>
      <c r="W102" s="87">
        <f>IF(ISERR(SUMIF(Cad_cl!$I$6:$I$1005,$C102,Cad_cl!AR$6:AR$1005)),"",SUMIF(Cad_cl!$I$6:$I$1005,$C102,Cad_cl!AR$6:AR$1005))</f>
        <v>0</v>
      </c>
      <c r="X102" s="87">
        <f>IF(ISERR(SUMIF(Cad_cl!$I$6:$I$1005,$C102,Cad_cl!AS$6:AS$1005)),"",SUMIF(Cad_cl!$I$6:$I$1005,$C102,Cad_cl!AS$6:AS$1005))</f>
        <v>0</v>
      </c>
      <c r="Y102" s="87">
        <f>IF(ISERR(SUMIF(Cad_cl!$I$6:$I$1005,$C102,Cad_cl!AT$6:AT$1005)),"",SUMIF(Cad_cl!$I$6:$I$1005,$C102,Cad_cl!AT$6:AT$1005))</f>
        <v>0</v>
      </c>
      <c r="Z102" s="87">
        <f>IF(ISERR(SUMIF(Cad_cl!$I$6:$I$1005,$C102,Cad_cl!AU$6:AU$1005)),"",SUMIF(Cad_cl!$I$6:$I$1005,$C102,Cad_cl!AU$6:AU$1005))</f>
        <v>0</v>
      </c>
      <c r="AA102" s="87">
        <f>IF(ISERR(SUMIF(Cad_cl!$I$6:$I$1005,$C102,Cad_cl!AV$6:AV$1005)),"",SUMIF(Cad_cl!$I$6:$I$1005,$C102,Cad_cl!AV$6:AV$1005))</f>
        <v>0</v>
      </c>
      <c r="AB102" s="87">
        <f>IF(ISERR(SUMIF(Cad_cl!$I$6:$I$1005,$C102,Cad_cl!AW$6:AW$1005)),"",SUMIF(Cad_cl!$I$6:$I$1005,$C102,Cad_cl!AW$6:AW$1005))</f>
        <v>0</v>
      </c>
      <c r="AC102" s="87">
        <f>IF(ISERR(SUMIF(Cad_cl!$I$6:$I$1005,$C102,Cad_cl!AX$6:AX$1005)),"",SUMIF(Cad_cl!$I$6:$I$1005,$C102,Cad_cl!AX$6:AX$1005))</f>
        <v>0</v>
      </c>
      <c r="AD102" s="87">
        <f>IF(ISERR(SUMIF(Cad_cl!$I$6:$I$1005,$C102,Cad_cl!AY$6:AY$1005)),"",SUMIF(Cad_cl!$I$6:$I$1005,$C102,Cad_cl!AY$6:AY$1005))</f>
        <v>0</v>
      </c>
      <c r="AE102" s="87">
        <f>IF(ISERR(SUMIF(Cad_cl!$I$6:$I$1005,$C102,Cad_cl!AZ$6:AZ$1005)),"",SUMIF(Cad_cl!$I$6:$I$1005,$C102,Cad_cl!AZ$6:AZ$1005))</f>
        <v>0</v>
      </c>
      <c r="AF102" s="87">
        <f>IF(ISERR(SUMIF(Cad_cl!$I$6:$I$1005,$C102,Cad_cl!BA$6:BA$1005)),"",SUMIF(Cad_cl!$I$6:$I$1005,$C102,Cad_cl!BA$6:BA$1005))</f>
        <v>0</v>
      </c>
      <c r="AG102" s="87">
        <f>IF(ISERR(SUMIF(Cad_cl!$I$6:$I$1005,$C102,Cad_cl!BB$6:BB$1005)),"",SUMIF(Cad_cl!$I$6:$I$1005,$C102,Cad_cl!BB$6:BB$1005))</f>
        <v>0</v>
      </c>
      <c r="AI102" s="87">
        <f>IF(ISERR(SUMIF(Cad_cl!$I$6:$I$1005,$C102,Cad_cl!BD$6:BD$1005)),"",SUMIF(Cad_cl!$I$6:$I$1005,$C102,Cad_cl!BD$6:BD$1005))</f>
        <v>0</v>
      </c>
      <c r="AJ102" s="87">
        <f>IF(ISERR(SUMIF(Cad_cl!$I$6:$I$1005,$C102,Cad_cl!BE$6:BE$1005)),"",SUMIF(Cad_cl!$I$6:$I$1005,$C102,Cad_cl!BE$6:BE$1005))</f>
        <v>0</v>
      </c>
      <c r="AK102" s="87">
        <f>IF(ISERR(SUMIF(Cad_cl!$I$6:$I$1005,$C102,Cad_cl!BF$6:BF$1005)),"",SUMIF(Cad_cl!$I$6:$I$1005,$C102,Cad_cl!BF$6:BF$1005))</f>
        <v>0</v>
      </c>
      <c r="AL102" s="87">
        <f>IF(ISERR(SUMIF(Cad_cl!$I$6:$I$1005,$C102,Cad_cl!BG$6:BG$1005)),"",SUMIF(Cad_cl!$I$6:$I$1005,$C102,Cad_cl!BG$6:BG$1005))</f>
        <v>0</v>
      </c>
      <c r="AM102" s="87">
        <f>IF(ISERR(SUMIF(Cad_cl!$I$6:$I$1005,$C102,Cad_cl!BH$6:BH$1005)),"",SUMIF(Cad_cl!$I$6:$I$1005,$C102,Cad_cl!BH$6:BH$1005))</f>
        <v>0</v>
      </c>
      <c r="AN102" s="87">
        <f>IF(ISERR(SUMIF(Cad_cl!$I$6:$I$1005,$C102,Cad_cl!BI$6:BI$1005)),"",SUMIF(Cad_cl!$I$6:$I$1005,$C102,Cad_cl!BI$6:BI$1005))</f>
        <v>0</v>
      </c>
      <c r="AO102" s="87">
        <f>IF(ISERR(SUMIF(Cad_cl!$I$6:$I$1005,$C102,Cad_cl!BJ$6:BJ$1005)),"",SUMIF(Cad_cl!$I$6:$I$1005,$C102,Cad_cl!BJ$6:BJ$1005))</f>
        <v>0</v>
      </c>
      <c r="AP102" s="87">
        <f>IF(ISERR(SUMIF(Cad_cl!$I$6:$I$1005,$C102,Cad_cl!BK$6:BK$1005)),"",SUMIF(Cad_cl!$I$6:$I$1005,$C102,Cad_cl!BK$6:BK$1005))</f>
        <v>0</v>
      </c>
      <c r="AQ102" s="87">
        <f>IF(ISERR(SUMIF(Cad_cl!$I$6:$I$1005,$C102,Cad_cl!BL$6:BL$1005)),"",SUMIF(Cad_cl!$I$6:$I$1005,$C102,Cad_cl!BL$6:BL$1005))</f>
        <v>0</v>
      </c>
      <c r="AR102" s="87">
        <f>IF(ISERR(SUMIF(Cad_cl!$I$6:$I$1005,$C102,Cad_cl!BM$6:BM$1005)),"",SUMIF(Cad_cl!$I$6:$I$1005,$C102,Cad_cl!BM$6:BM$1005))</f>
        <v>0</v>
      </c>
      <c r="AS102" s="87">
        <f>IF(ISERR(SUMIF(Cad_cl!$I$6:$I$1005,$C102,Cad_cl!BN$6:BN$1005)),"",SUMIF(Cad_cl!$I$6:$I$1005,$C102,Cad_cl!BN$6:BN$1005))</f>
        <v>0</v>
      </c>
      <c r="AT102" s="87">
        <f>IF(ISERR(SUMIF(Cad_cl!$I$6:$I$1005,$C102,Cad_cl!BO$6:BO$1005)),"",SUMIF(Cad_cl!$I$6:$I$1005,$C102,Cad_cl!BO$6:BO$1005))</f>
        <v>0</v>
      </c>
      <c r="AU102" s="87">
        <f>IF(ISERR(SUMIF(Cad_cl!$I$6:$I$1005,$C102,Cad_cl!BP$6:BP$1005)),"",SUMIF(Cad_cl!$I$6:$I$1005,$C102,Cad_cl!BP$6:BP$1005))</f>
        <v>0</v>
      </c>
    </row>
    <row r="103" spans="3:82" ht="30" customHeight="1">
      <c r="C103" s="97"/>
      <c r="G103" s="87">
        <f t="shared" si="14"/>
        <v>0</v>
      </c>
      <c r="H103" s="87">
        <f t="shared" si="15"/>
        <v>0</v>
      </c>
      <c r="I103" s="87">
        <f t="shared" si="16"/>
        <v>0</v>
      </c>
      <c r="J103" s="87">
        <f t="shared" si="17"/>
        <v>0</v>
      </c>
      <c r="K103" s="87">
        <f t="shared" si="18"/>
        <v>0</v>
      </c>
      <c r="L103" s="87">
        <f t="shared" si="19"/>
        <v>0</v>
      </c>
      <c r="M103" s="87">
        <f t="shared" si="20"/>
        <v>0</v>
      </c>
      <c r="N103" s="87">
        <f t="shared" si="21"/>
        <v>0</v>
      </c>
      <c r="O103" s="87">
        <f t="shared" si="22"/>
        <v>0</v>
      </c>
      <c r="P103" s="87">
        <f t="shared" si="23"/>
        <v>0</v>
      </c>
      <c r="Q103" s="87">
        <f t="shared" si="24"/>
        <v>0</v>
      </c>
      <c r="R103" s="87">
        <f t="shared" si="25"/>
        <v>0</v>
      </c>
      <c r="S103" s="87">
        <f t="shared" si="26"/>
        <v>0</v>
      </c>
      <c r="U103" s="87">
        <f>IF(ISERR(SUMIF(Cad_cl!$I$6:$I$1005,$C103,Cad_cl!AP$6:AP$1005)),"",SUMIF(Cad_cl!$I$6:$I$1005,$C103,Cad_cl!AP$6:AP$1005))</f>
        <v>0</v>
      </c>
      <c r="V103" s="87">
        <f>IF(ISERR(SUMIF(Cad_cl!$I$6:$I$1005,$C103,Cad_cl!AQ$6:AQ$1005)),"",SUMIF(Cad_cl!$I$6:$I$1005,$C103,Cad_cl!AQ$6:AQ$1005))</f>
        <v>0</v>
      </c>
      <c r="W103" s="87">
        <f>IF(ISERR(SUMIF(Cad_cl!$I$6:$I$1005,$C103,Cad_cl!AR$6:AR$1005)),"",SUMIF(Cad_cl!$I$6:$I$1005,$C103,Cad_cl!AR$6:AR$1005))</f>
        <v>0</v>
      </c>
      <c r="X103" s="87">
        <f>IF(ISERR(SUMIF(Cad_cl!$I$6:$I$1005,$C103,Cad_cl!AS$6:AS$1005)),"",SUMIF(Cad_cl!$I$6:$I$1005,$C103,Cad_cl!AS$6:AS$1005))</f>
        <v>0</v>
      </c>
      <c r="Y103" s="87">
        <f>IF(ISERR(SUMIF(Cad_cl!$I$6:$I$1005,$C103,Cad_cl!AT$6:AT$1005)),"",SUMIF(Cad_cl!$I$6:$I$1005,$C103,Cad_cl!AT$6:AT$1005))</f>
        <v>0</v>
      </c>
      <c r="Z103" s="87">
        <f>IF(ISERR(SUMIF(Cad_cl!$I$6:$I$1005,$C103,Cad_cl!AU$6:AU$1005)),"",SUMIF(Cad_cl!$I$6:$I$1005,$C103,Cad_cl!AU$6:AU$1005))</f>
        <v>0</v>
      </c>
      <c r="AA103" s="87">
        <f>IF(ISERR(SUMIF(Cad_cl!$I$6:$I$1005,$C103,Cad_cl!AV$6:AV$1005)),"",SUMIF(Cad_cl!$I$6:$I$1005,$C103,Cad_cl!AV$6:AV$1005))</f>
        <v>0</v>
      </c>
      <c r="AB103" s="87">
        <f>IF(ISERR(SUMIF(Cad_cl!$I$6:$I$1005,$C103,Cad_cl!AW$6:AW$1005)),"",SUMIF(Cad_cl!$I$6:$I$1005,$C103,Cad_cl!AW$6:AW$1005))</f>
        <v>0</v>
      </c>
      <c r="AC103" s="87">
        <f>IF(ISERR(SUMIF(Cad_cl!$I$6:$I$1005,$C103,Cad_cl!AX$6:AX$1005)),"",SUMIF(Cad_cl!$I$6:$I$1005,$C103,Cad_cl!AX$6:AX$1005))</f>
        <v>0</v>
      </c>
      <c r="AD103" s="87">
        <f>IF(ISERR(SUMIF(Cad_cl!$I$6:$I$1005,$C103,Cad_cl!AY$6:AY$1005)),"",SUMIF(Cad_cl!$I$6:$I$1005,$C103,Cad_cl!AY$6:AY$1005))</f>
        <v>0</v>
      </c>
      <c r="AE103" s="87">
        <f>IF(ISERR(SUMIF(Cad_cl!$I$6:$I$1005,$C103,Cad_cl!AZ$6:AZ$1005)),"",SUMIF(Cad_cl!$I$6:$I$1005,$C103,Cad_cl!AZ$6:AZ$1005))</f>
        <v>0</v>
      </c>
      <c r="AF103" s="87">
        <f>IF(ISERR(SUMIF(Cad_cl!$I$6:$I$1005,$C103,Cad_cl!BA$6:BA$1005)),"",SUMIF(Cad_cl!$I$6:$I$1005,$C103,Cad_cl!BA$6:BA$1005))</f>
        <v>0</v>
      </c>
      <c r="AG103" s="87">
        <f>IF(ISERR(SUMIF(Cad_cl!$I$6:$I$1005,$C103,Cad_cl!BB$6:BB$1005)),"",SUMIF(Cad_cl!$I$6:$I$1005,$C103,Cad_cl!BB$6:BB$1005))</f>
        <v>0</v>
      </c>
      <c r="AI103" s="87">
        <f>IF(ISERR(SUMIF(Cad_cl!$I$6:$I$1005,$C103,Cad_cl!BD$6:BD$1005)),"",SUMIF(Cad_cl!$I$6:$I$1005,$C103,Cad_cl!BD$6:BD$1005))</f>
        <v>0</v>
      </c>
      <c r="AJ103" s="87">
        <f>IF(ISERR(SUMIF(Cad_cl!$I$6:$I$1005,$C103,Cad_cl!BE$6:BE$1005)),"",SUMIF(Cad_cl!$I$6:$I$1005,$C103,Cad_cl!BE$6:BE$1005))</f>
        <v>0</v>
      </c>
      <c r="AK103" s="87">
        <f>IF(ISERR(SUMIF(Cad_cl!$I$6:$I$1005,$C103,Cad_cl!BF$6:BF$1005)),"",SUMIF(Cad_cl!$I$6:$I$1005,$C103,Cad_cl!BF$6:BF$1005))</f>
        <v>0</v>
      </c>
      <c r="AL103" s="87">
        <f>IF(ISERR(SUMIF(Cad_cl!$I$6:$I$1005,$C103,Cad_cl!BG$6:BG$1005)),"",SUMIF(Cad_cl!$I$6:$I$1005,$C103,Cad_cl!BG$6:BG$1005))</f>
        <v>0</v>
      </c>
      <c r="AM103" s="87">
        <f>IF(ISERR(SUMIF(Cad_cl!$I$6:$I$1005,$C103,Cad_cl!BH$6:BH$1005)),"",SUMIF(Cad_cl!$I$6:$I$1005,$C103,Cad_cl!BH$6:BH$1005))</f>
        <v>0</v>
      </c>
      <c r="AN103" s="87">
        <f>IF(ISERR(SUMIF(Cad_cl!$I$6:$I$1005,$C103,Cad_cl!BI$6:BI$1005)),"",SUMIF(Cad_cl!$I$6:$I$1005,$C103,Cad_cl!BI$6:BI$1005))</f>
        <v>0</v>
      </c>
      <c r="AO103" s="87">
        <f>IF(ISERR(SUMIF(Cad_cl!$I$6:$I$1005,$C103,Cad_cl!BJ$6:BJ$1005)),"",SUMIF(Cad_cl!$I$6:$I$1005,$C103,Cad_cl!BJ$6:BJ$1005))</f>
        <v>0</v>
      </c>
      <c r="AP103" s="87">
        <f>IF(ISERR(SUMIF(Cad_cl!$I$6:$I$1005,$C103,Cad_cl!BK$6:BK$1005)),"",SUMIF(Cad_cl!$I$6:$I$1005,$C103,Cad_cl!BK$6:BK$1005))</f>
        <v>0</v>
      </c>
      <c r="AQ103" s="87">
        <f>IF(ISERR(SUMIF(Cad_cl!$I$6:$I$1005,$C103,Cad_cl!BL$6:BL$1005)),"",SUMIF(Cad_cl!$I$6:$I$1005,$C103,Cad_cl!BL$6:BL$1005))</f>
        <v>0</v>
      </c>
      <c r="AR103" s="87">
        <f>IF(ISERR(SUMIF(Cad_cl!$I$6:$I$1005,$C103,Cad_cl!BM$6:BM$1005)),"",SUMIF(Cad_cl!$I$6:$I$1005,$C103,Cad_cl!BM$6:BM$1005))</f>
        <v>0</v>
      </c>
      <c r="AS103" s="87">
        <f>IF(ISERR(SUMIF(Cad_cl!$I$6:$I$1005,$C103,Cad_cl!BN$6:BN$1005)),"",SUMIF(Cad_cl!$I$6:$I$1005,$C103,Cad_cl!BN$6:BN$1005))</f>
        <v>0</v>
      </c>
      <c r="AT103" s="87">
        <f>IF(ISERR(SUMIF(Cad_cl!$I$6:$I$1005,$C103,Cad_cl!BO$6:BO$1005)),"",SUMIF(Cad_cl!$I$6:$I$1005,$C103,Cad_cl!BO$6:BO$1005))</f>
        <v>0</v>
      </c>
      <c r="AU103" s="87">
        <f>IF(ISERR(SUMIF(Cad_cl!$I$6:$I$1005,$C103,Cad_cl!BP$6:BP$1005)),"",SUMIF(Cad_cl!$I$6:$I$1005,$C103,Cad_cl!BP$6:BP$1005))</f>
        <v>0</v>
      </c>
    </row>
    <row r="104" spans="3:82" ht="30" customHeight="1">
      <c r="C104" s="97"/>
      <c r="G104" s="87">
        <f t="shared" si="14"/>
        <v>0</v>
      </c>
      <c r="H104" s="87">
        <f t="shared" si="15"/>
        <v>0</v>
      </c>
      <c r="I104" s="87">
        <f t="shared" si="16"/>
        <v>0</v>
      </c>
      <c r="J104" s="87">
        <f t="shared" si="17"/>
        <v>0</v>
      </c>
      <c r="K104" s="87">
        <f t="shared" si="18"/>
        <v>0</v>
      </c>
      <c r="L104" s="87">
        <f t="shared" si="19"/>
        <v>0</v>
      </c>
      <c r="M104" s="87">
        <f t="shared" si="20"/>
        <v>0</v>
      </c>
      <c r="N104" s="87">
        <f t="shared" si="21"/>
        <v>0</v>
      </c>
      <c r="O104" s="87">
        <f t="shared" si="22"/>
        <v>0</v>
      </c>
      <c r="P104" s="87">
        <f t="shared" si="23"/>
        <v>0</v>
      </c>
      <c r="Q104" s="87">
        <f t="shared" si="24"/>
        <v>0</v>
      </c>
      <c r="R104" s="87">
        <f t="shared" si="25"/>
        <v>0</v>
      </c>
      <c r="S104" s="87">
        <f t="shared" si="26"/>
        <v>0</v>
      </c>
      <c r="U104" s="87">
        <f>IF(ISERR(SUMIF(Cad_cl!$I$6:$I$1005,$C104,Cad_cl!AP$6:AP$1005)),"",SUMIF(Cad_cl!$I$6:$I$1005,$C104,Cad_cl!AP$6:AP$1005))</f>
        <v>0</v>
      </c>
      <c r="V104" s="87">
        <f>IF(ISERR(SUMIF(Cad_cl!$I$6:$I$1005,$C104,Cad_cl!AQ$6:AQ$1005)),"",SUMIF(Cad_cl!$I$6:$I$1005,$C104,Cad_cl!AQ$6:AQ$1005))</f>
        <v>0</v>
      </c>
      <c r="W104" s="87">
        <f>IF(ISERR(SUMIF(Cad_cl!$I$6:$I$1005,$C104,Cad_cl!AR$6:AR$1005)),"",SUMIF(Cad_cl!$I$6:$I$1005,$C104,Cad_cl!AR$6:AR$1005))</f>
        <v>0</v>
      </c>
      <c r="X104" s="87">
        <f>IF(ISERR(SUMIF(Cad_cl!$I$6:$I$1005,$C104,Cad_cl!AS$6:AS$1005)),"",SUMIF(Cad_cl!$I$6:$I$1005,$C104,Cad_cl!AS$6:AS$1005))</f>
        <v>0</v>
      </c>
      <c r="Y104" s="87">
        <f>IF(ISERR(SUMIF(Cad_cl!$I$6:$I$1005,$C104,Cad_cl!AT$6:AT$1005)),"",SUMIF(Cad_cl!$I$6:$I$1005,$C104,Cad_cl!AT$6:AT$1005))</f>
        <v>0</v>
      </c>
      <c r="Z104" s="87">
        <f>IF(ISERR(SUMIF(Cad_cl!$I$6:$I$1005,$C104,Cad_cl!AU$6:AU$1005)),"",SUMIF(Cad_cl!$I$6:$I$1005,$C104,Cad_cl!AU$6:AU$1005))</f>
        <v>0</v>
      </c>
      <c r="AA104" s="87">
        <f>IF(ISERR(SUMIF(Cad_cl!$I$6:$I$1005,$C104,Cad_cl!AV$6:AV$1005)),"",SUMIF(Cad_cl!$I$6:$I$1005,$C104,Cad_cl!AV$6:AV$1005))</f>
        <v>0</v>
      </c>
      <c r="AB104" s="87">
        <f>IF(ISERR(SUMIF(Cad_cl!$I$6:$I$1005,$C104,Cad_cl!AW$6:AW$1005)),"",SUMIF(Cad_cl!$I$6:$I$1005,$C104,Cad_cl!AW$6:AW$1005))</f>
        <v>0</v>
      </c>
      <c r="AC104" s="87">
        <f>IF(ISERR(SUMIF(Cad_cl!$I$6:$I$1005,$C104,Cad_cl!AX$6:AX$1005)),"",SUMIF(Cad_cl!$I$6:$I$1005,$C104,Cad_cl!AX$6:AX$1005))</f>
        <v>0</v>
      </c>
      <c r="AD104" s="87">
        <f>IF(ISERR(SUMIF(Cad_cl!$I$6:$I$1005,$C104,Cad_cl!AY$6:AY$1005)),"",SUMIF(Cad_cl!$I$6:$I$1005,$C104,Cad_cl!AY$6:AY$1005))</f>
        <v>0</v>
      </c>
      <c r="AE104" s="87">
        <f>IF(ISERR(SUMIF(Cad_cl!$I$6:$I$1005,$C104,Cad_cl!AZ$6:AZ$1005)),"",SUMIF(Cad_cl!$I$6:$I$1005,$C104,Cad_cl!AZ$6:AZ$1005))</f>
        <v>0</v>
      </c>
      <c r="AF104" s="87">
        <f>IF(ISERR(SUMIF(Cad_cl!$I$6:$I$1005,$C104,Cad_cl!BA$6:BA$1005)),"",SUMIF(Cad_cl!$I$6:$I$1005,$C104,Cad_cl!BA$6:BA$1005))</f>
        <v>0</v>
      </c>
      <c r="AG104" s="87">
        <f>IF(ISERR(SUMIF(Cad_cl!$I$6:$I$1005,$C104,Cad_cl!BB$6:BB$1005)),"",SUMIF(Cad_cl!$I$6:$I$1005,$C104,Cad_cl!BB$6:BB$1005))</f>
        <v>0</v>
      </c>
      <c r="AI104" s="87">
        <f>IF(ISERR(SUMIF(Cad_cl!$I$6:$I$1005,$C104,Cad_cl!BD$6:BD$1005)),"",SUMIF(Cad_cl!$I$6:$I$1005,$C104,Cad_cl!BD$6:BD$1005))</f>
        <v>0</v>
      </c>
      <c r="AJ104" s="87">
        <f>IF(ISERR(SUMIF(Cad_cl!$I$6:$I$1005,$C104,Cad_cl!BE$6:BE$1005)),"",SUMIF(Cad_cl!$I$6:$I$1005,$C104,Cad_cl!BE$6:BE$1005))</f>
        <v>0</v>
      </c>
      <c r="AK104" s="87">
        <f>IF(ISERR(SUMIF(Cad_cl!$I$6:$I$1005,$C104,Cad_cl!BF$6:BF$1005)),"",SUMIF(Cad_cl!$I$6:$I$1005,$C104,Cad_cl!BF$6:BF$1005))</f>
        <v>0</v>
      </c>
      <c r="AL104" s="87">
        <f>IF(ISERR(SUMIF(Cad_cl!$I$6:$I$1005,$C104,Cad_cl!BG$6:BG$1005)),"",SUMIF(Cad_cl!$I$6:$I$1005,$C104,Cad_cl!BG$6:BG$1005))</f>
        <v>0</v>
      </c>
      <c r="AM104" s="87">
        <f>IF(ISERR(SUMIF(Cad_cl!$I$6:$I$1005,$C104,Cad_cl!BH$6:BH$1005)),"",SUMIF(Cad_cl!$I$6:$I$1005,$C104,Cad_cl!BH$6:BH$1005))</f>
        <v>0</v>
      </c>
      <c r="AN104" s="87">
        <f>IF(ISERR(SUMIF(Cad_cl!$I$6:$I$1005,$C104,Cad_cl!BI$6:BI$1005)),"",SUMIF(Cad_cl!$I$6:$I$1005,$C104,Cad_cl!BI$6:BI$1005))</f>
        <v>0</v>
      </c>
      <c r="AO104" s="87">
        <f>IF(ISERR(SUMIF(Cad_cl!$I$6:$I$1005,$C104,Cad_cl!BJ$6:BJ$1005)),"",SUMIF(Cad_cl!$I$6:$I$1005,$C104,Cad_cl!BJ$6:BJ$1005))</f>
        <v>0</v>
      </c>
      <c r="AP104" s="87">
        <f>IF(ISERR(SUMIF(Cad_cl!$I$6:$I$1005,$C104,Cad_cl!BK$6:BK$1005)),"",SUMIF(Cad_cl!$I$6:$I$1005,$C104,Cad_cl!BK$6:BK$1005))</f>
        <v>0</v>
      </c>
      <c r="AQ104" s="87">
        <f>IF(ISERR(SUMIF(Cad_cl!$I$6:$I$1005,$C104,Cad_cl!BL$6:BL$1005)),"",SUMIF(Cad_cl!$I$6:$I$1005,$C104,Cad_cl!BL$6:BL$1005))</f>
        <v>0</v>
      </c>
      <c r="AR104" s="87">
        <f>IF(ISERR(SUMIF(Cad_cl!$I$6:$I$1005,$C104,Cad_cl!BM$6:BM$1005)),"",SUMIF(Cad_cl!$I$6:$I$1005,$C104,Cad_cl!BM$6:BM$1005))</f>
        <v>0</v>
      </c>
      <c r="AS104" s="87">
        <f>IF(ISERR(SUMIF(Cad_cl!$I$6:$I$1005,$C104,Cad_cl!BN$6:BN$1005)),"",SUMIF(Cad_cl!$I$6:$I$1005,$C104,Cad_cl!BN$6:BN$1005))</f>
        <v>0</v>
      </c>
      <c r="AT104" s="87">
        <f>IF(ISERR(SUMIF(Cad_cl!$I$6:$I$1005,$C104,Cad_cl!BO$6:BO$1005)),"",SUMIF(Cad_cl!$I$6:$I$1005,$C104,Cad_cl!BO$6:BO$1005))</f>
        <v>0</v>
      </c>
      <c r="AU104" s="87">
        <f>IF(ISERR(SUMIF(Cad_cl!$I$6:$I$1005,$C104,Cad_cl!BP$6:BP$1005)),"",SUMIF(Cad_cl!$I$6:$I$1005,$C104,Cad_cl!BP$6:BP$1005))</f>
        <v>0</v>
      </c>
    </row>
    <row r="105" spans="3:82" ht="30" customHeight="1">
      <c r="C105" s="97"/>
      <c r="G105" s="87">
        <f t="shared" si="14"/>
        <v>0</v>
      </c>
      <c r="H105" s="87">
        <f t="shared" si="15"/>
        <v>0</v>
      </c>
      <c r="I105" s="87">
        <f t="shared" si="16"/>
        <v>0</v>
      </c>
      <c r="J105" s="87">
        <f t="shared" si="17"/>
        <v>0</v>
      </c>
      <c r="K105" s="87">
        <f t="shared" si="18"/>
        <v>0</v>
      </c>
      <c r="L105" s="87">
        <f t="shared" si="19"/>
        <v>0</v>
      </c>
      <c r="M105" s="87">
        <f t="shared" si="20"/>
        <v>0</v>
      </c>
      <c r="N105" s="87">
        <f t="shared" si="21"/>
        <v>0</v>
      </c>
      <c r="O105" s="87">
        <f t="shared" si="22"/>
        <v>0</v>
      </c>
      <c r="P105" s="87">
        <f t="shared" si="23"/>
        <v>0</v>
      </c>
      <c r="Q105" s="87">
        <f t="shared" si="24"/>
        <v>0</v>
      </c>
      <c r="R105" s="87">
        <f t="shared" si="25"/>
        <v>0</v>
      </c>
      <c r="S105" s="87">
        <f t="shared" si="26"/>
        <v>0</v>
      </c>
      <c r="U105" s="87">
        <f>IF(ISERR(SUMIF(Cad_cl!$I$6:$I$1005,$C105,Cad_cl!AP$6:AP$1005)),"",SUMIF(Cad_cl!$I$6:$I$1005,$C105,Cad_cl!AP$6:AP$1005))</f>
        <v>0</v>
      </c>
      <c r="V105" s="87">
        <f>IF(ISERR(SUMIF(Cad_cl!$I$6:$I$1005,$C105,Cad_cl!AQ$6:AQ$1005)),"",SUMIF(Cad_cl!$I$6:$I$1005,$C105,Cad_cl!AQ$6:AQ$1005))</f>
        <v>0</v>
      </c>
      <c r="W105" s="87">
        <f>IF(ISERR(SUMIF(Cad_cl!$I$6:$I$1005,$C105,Cad_cl!AR$6:AR$1005)),"",SUMIF(Cad_cl!$I$6:$I$1005,$C105,Cad_cl!AR$6:AR$1005))</f>
        <v>0</v>
      </c>
      <c r="X105" s="87">
        <f>IF(ISERR(SUMIF(Cad_cl!$I$6:$I$1005,$C105,Cad_cl!AS$6:AS$1005)),"",SUMIF(Cad_cl!$I$6:$I$1005,$C105,Cad_cl!AS$6:AS$1005))</f>
        <v>0</v>
      </c>
      <c r="Y105" s="87">
        <f>IF(ISERR(SUMIF(Cad_cl!$I$6:$I$1005,$C105,Cad_cl!AT$6:AT$1005)),"",SUMIF(Cad_cl!$I$6:$I$1005,$C105,Cad_cl!AT$6:AT$1005))</f>
        <v>0</v>
      </c>
      <c r="Z105" s="87">
        <f>IF(ISERR(SUMIF(Cad_cl!$I$6:$I$1005,$C105,Cad_cl!AU$6:AU$1005)),"",SUMIF(Cad_cl!$I$6:$I$1005,$C105,Cad_cl!AU$6:AU$1005))</f>
        <v>0</v>
      </c>
      <c r="AA105" s="87">
        <f>IF(ISERR(SUMIF(Cad_cl!$I$6:$I$1005,$C105,Cad_cl!AV$6:AV$1005)),"",SUMIF(Cad_cl!$I$6:$I$1005,$C105,Cad_cl!AV$6:AV$1005))</f>
        <v>0</v>
      </c>
      <c r="AB105" s="87">
        <f>IF(ISERR(SUMIF(Cad_cl!$I$6:$I$1005,$C105,Cad_cl!AW$6:AW$1005)),"",SUMIF(Cad_cl!$I$6:$I$1005,$C105,Cad_cl!AW$6:AW$1005))</f>
        <v>0</v>
      </c>
      <c r="AC105" s="87">
        <f>IF(ISERR(SUMIF(Cad_cl!$I$6:$I$1005,$C105,Cad_cl!AX$6:AX$1005)),"",SUMIF(Cad_cl!$I$6:$I$1005,$C105,Cad_cl!AX$6:AX$1005))</f>
        <v>0</v>
      </c>
      <c r="AD105" s="87">
        <f>IF(ISERR(SUMIF(Cad_cl!$I$6:$I$1005,$C105,Cad_cl!AY$6:AY$1005)),"",SUMIF(Cad_cl!$I$6:$I$1005,$C105,Cad_cl!AY$6:AY$1005))</f>
        <v>0</v>
      </c>
      <c r="AE105" s="87">
        <f>IF(ISERR(SUMIF(Cad_cl!$I$6:$I$1005,$C105,Cad_cl!AZ$6:AZ$1005)),"",SUMIF(Cad_cl!$I$6:$I$1005,$C105,Cad_cl!AZ$6:AZ$1005))</f>
        <v>0</v>
      </c>
      <c r="AF105" s="87">
        <f>IF(ISERR(SUMIF(Cad_cl!$I$6:$I$1005,$C105,Cad_cl!BA$6:BA$1005)),"",SUMIF(Cad_cl!$I$6:$I$1005,$C105,Cad_cl!BA$6:BA$1005))</f>
        <v>0</v>
      </c>
      <c r="AG105" s="87">
        <f>IF(ISERR(SUMIF(Cad_cl!$I$6:$I$1005,$C105,Cad_cl!BB$6:BB$1005)),"",SUMIF(Cad_cl!$I$6:$I$1005,$C105,Cad_cl!BB$6:BB$1005))</f>
        <v>0</v>
      </c>
      <c r="AI105" s="87">
        <f>IF(ISERR(SUMIF(Cad_cl!$I$6:$I$1005,$C105,Cad_cl!BD$6:BD$1005)),"",SUMIF(Cad_cl!$I$6:$I$1005,$C105,Cad_cl!BD$6:BD$1005))</f>
        <v>0</v>
      </c>
      <c r="AJ105" s="87">
        <f>IF(ISERR(SUMIF(Cad_cl!$I$6:$I$1005,$C105,Cad_cl!BE$6:BE$1005)),"",SUMIF(Cad_cl!$I$6:$I$1005,$C105,Cad_cl!BE$6:BE$1005))</f>
        <v>0</v>
      </c>
      <c r="AK105" s="87">
        <f>IF(ISERR(SUMIF(Cad_cl!$I$6:$I$1005,$C105,Cad_cl!BF$6:BF$1005)),"",SUMIF(Cad_cl!$I$6:$I$1005,$C105,Cad_cl!BF$6:BF$1005))</f>
        <v>0</v>
      </c>
      <c r="AL105" s="87">
        <f>IF(ISERR(SUMIF(Cad_cl!$I$6:$I$1005,$C105,Cad_cl!BG$6:BG$1005)),"",SUMIF(Cad_cl!$I$6:$I$1005,$C105,Cad_cl!BG$6:BG$1005))</f>
        <v>0</v>
      </c>
      <c r="AM105" s="87">
        <f>IF(ISERR(SUMIF(Cad_cl!$I$6:$I$1005,$C105,Cad_cl!BH$6:BH$1005)),"",SUMIF(Cad_cl!$I$6:$I$1005,$C105,Cad_cl!BH$6:BH$1005))</f>
        <v>0</v>
      </c>
      <c r="AN105" s="87">
        <f>IF(ISERR(SUMIF(Cad_cl!$I$6:$I$1005,$C105,Cad_cl!BI$6:BI$1005)),"",SUMIF(Cad_cl!$I$6:$I$1005,$C105,Cad_cl!BI$6:BI$1005))</f>
        <v>0</v>
      </c>
      <c r="AO105" s="87">
        <f>IF(ISERR(SUMIF(Cad_cl!$I$6:$I$1005,$C105,Cad_cl!BJ$6:BJ$1005)),"",SUMIF(Cad_cl!$I$6:$I$1005,$C105,Cad_cl!BJ$6:BJ$1005))</f>
        <v>0</v>
      </c>
      <c r="AP105" s="87">
        <f>IF(ISERR(SUMIF(Cad_cl!$I$6:$I$1005,$C105,Cad_cl!BK$6:BK$1005)),"",SUMIF(Cad_cl!$I$6:$I$1005,$C105,Cad_cl!BK$6:BK$1005))</f>
        <v>0</v>
      </c>
      <c r="AQ105" s="87">
        <f>IF(ISERR(SUMIF(Cad_cl!$I$6:$I$1005,$C105,Cad_cl!BL$6:BL$1005)),"",SUMIF(Cad_cl!$I$6:$I$1005,$C105,Cad_cl!BL$6:BL$1005))</f>
        <v>0</v>
      </c>
      <c r="AR105" s="87">
        <f>IF(ISERR(SUMIF(Cad_cl!$I$6:$I$1005,$C105,Cad_cl!BM$6:BM$1005)),"",SUMIF(Cad_cl!$I$6:$I$1005,$C105,Cad_cl!BM$6:BM$1005))</f>
        <v>0</v>
      </c>
      <c r="AS105" s="87">
        <f>IF(ISERR(SUMIF(Cad_cl!$I$6:$I$1005,$C105,Cad_cl!BN$6:BN$1005)),"",SUMIF(Cad_cl!$I$6:$I$1005,$C105,Cad_cl!BN$6:BN$1005))</f>
        <v>0</v>
      </c>
      <c r="AT105" s="87">
        <f>IF(ISERR(SUMIF(Cad_cl!$I$6:$I$1005,$C105,Cad_cl!BO$6:BO$1005)),"",SUMIF(Cad_cl!$I$6:$I$1005,$C105,Cad_cl!BO$6:BO$1005))</f>
        <v>0</v>
      </c>
      <c r="AU105" s="87">
        <f>IF(ISERR(SUMIF(Cad_cl!$I$6:$I$1005,$C105,Cad_cl!BP$6:BP$1005)),"",SUMIF(Cad_cl!$I$6:$I$1005,$C105,Cad_cl!BP$6:BP$1005))</f>
        <v>0</v>
      </c>
    </row>
    <row r="106" spans="3:82" ht="30" customHeight="1">
      <c r="C106" t="s">
        <v>169</v>
      </c>
      <c r="G106" s="87" t="s">
        <v>169</v>
      </c>
      <c r="H106" s="87" t="s">
        <v>169</v>
      </c>
      <c r="I106" s="87" t="s">
        <v>169</v>
      </c>
      <c r="J106" s="87" t="s">
        <v>169</v>
      </c>
      <c r="K106" s="87" t="s">
        <v>169</v>
      </c>
      <c r="L106" s="87" t="s">
        <v>169</v>
      </c>
      <c r="M106" s="87" t="s">
        <v>169</v>
      </c>
      <c r="N106" s="87" t="s">
        <v>169</v>
      </c>
      <c r="O106" s="87" t="s">
        <v>169</v>
      </c>
      <c r="P106" s="87" t="s">
        <v>169</v>
      </c>
      <c r="Q106" s="87" t="s">
        <v>169</v>
      </c>
      <c r="R106" s="87" t="s">
        <v>169</v>
      </c>
      <c r="S106" s="87" t="s">
        <v>169</v>
      </c>
      <c r="T106" s="87" t="s">
        <v>169</v>
      </c>
      <c r="U106" s="87" t="s">
        <v>169</v>
      </c>
      <c r="V106" s="87" t="s">
        <v>169</v>
      </c>
      <c r="W106" s="87" t="s">
        <v>169</v>
      </c>
      <c r="X106" s="87" t="s">
        <v>169</v>
      </c>
      <c r="Y106" s="87" t="s">
        <v>169</v>
      </c>
      <c r="Z106" s="87" t="s">
        <v>169</v>
      </c>
      <c r="AA106" s="87" t="s">
        <v>169</v>
      </c>
      <c r="AB106" s="87" t="s">
        <v>169</v>
      </c>
      <c r="AC106" s="87" t="s">
        <v>169</v>
      </c>
      <c r="AD106" s="87" t="s">
        <v>169</v>
      </c>
      <c r="AE106" s="87" t="s">
        <v>169</v>
      </c>
      <c r="AF106" s="87" t="s">
        <v>169</v>
      </c>
      <c r="AG106" s="87" t="s">
        <v>169</v>
      </c>
      <c r="AH106" s="87" t="s">
        <v>169</v>
      </c>
      <c r="AI106" s="87" t="s">
        <v>169</v>
      </c>
      <c r="AJ106" s="87" t="s">
        <v>169</v>
      </c>
      <c r="AK106" s="87" t="s">
        <v>169</v>
      </c>
      <c r="AL106" s="87" t="s">
        <v>169</v>
      </c>
      <c r="AM106" s="87" t="s">
        <v>169</v>
      </c>
      <c r="AN106" s="87" t="s">
        <v>169</v>
      </c>
      <c r="AO106" s="87" t="s">
        <v>169</v>
      </c>
      <c r="AP106" s="87" t="s">
        <v>169</v>
      </c>
      <c r="AQ106" s="87" t="s">
        <v>169</v>
      </c>
      <c r="AR106" s="87" t="s">
        <v>169</v>
      </c>
      <c r="AS106" s="87" t="s">
        <v>169</v>
      </c>
      <c r="AT106" s="87" t="s">
        <v>169</v>
      </c>
      <c r="AU106" s="87" t="s">
        <v>169</v>
      </c>
      <c r="AV106" s="87" t="s">
        <v>169</v>
      </c>
      <c r="AW106" s="87" t="s">
        <v>169</v>
      </c>
      <c r="AX106" s="87" t="s">
        <v>169</v>
      </c>
      <c r="AY106" s="87" t="s">
        <v>169</v>
      </c>
      <c r="AZ106" s="87" t="s">
        <v>169</v>
      </c>
      <c r="BA106" s="87" t="s">
        <v>169</v>
      </c>
      <c r="BB106" s="87" t="s">
        <v>169</v>
      </c>
      <c r="BC106" s="87" t="s">
        <v>169</v>
      </c>
      <c r="BD106" s="87" t="s">
        <v>169</v>
      </c>
      <c r="BE106" s="87" t="s">
        <v>169</v>
      </c>
      <c r="BF106" s="87" t="s">
        <v>169</v>
      </c>
      <c r="BG106" s="87" t="s">
        <v>169</v>
      </c>
      <c r="BH106" s="87" t="s">
        <v>169</v>
      </c>
      <c r="BI106" s="87" t="s">
        <v>169</v>
      </c>
      <c r="BJ106" s="87" t="s">
        <v>169</v>
      </c>
      <c r="BK106" s="28" t="s">
        <v>169</v>
      </c>
      <c r="BL106" s="28" t="s">
        <v>169</v>
      </c>
      <c r="BM106" s="28" t="s">
        <v>169</v>
      </c>
      <c r="BN106" s="28" t="s">
        <v>169</v>
      </c>
      <c r="BO106" s="28" t="s">
        <v>169</v>
      </c>
      <c r="BP106" s="28" t="s">
        <v>169</v>
      </c>
      <c r="BQ106" s="28" t="s">
        <v>169</v>
      </c>
      <c r="BR106" s="28" t="s">
        <v>169</v>
      </c>
      <c r="BS106" s="28" t="s">
        <v>169</v>
      </c>
      <c r="BT106" s="28" t="s">
        <v>169</v>
      </c>
      <c r="BU106" s="28" t="s">
        <v>169</v>
      </c>
      <c r="BV106" s="28" t="s">
        <v>169</v>
      </c>
      <c r="BW106" s="28" t="s">
        <v>169</v>
      </c>
      <c r="BX106" s="28" t="s">
        <v>169</v>
      </c>
      <c r="BY106" s="28" t="s">
        <v>169</v>
      </c>
      <c r="BZ106" s="28" t="s">
        <v>169</v>
      </c>
      <c r="CA106" s="28" t="s">
        <v>169</v>
      </c>
      <c r="CB106" s="28" t="s">
        <v>169</v>
      </c>
      <c r="CC106" s="28" t="s">
        <v>169</v>
      </c>
      <c r="CD106" s="28" t="s">
        <v>169</v>
      </c>
    </row>
    <row r="107" spans="3:82" ht="30" customHeight="1"/>
    <row r="108" spans="3:82" ht="30" customHeight="1"/>
    <row r="109" spans="3:82" ht="30" customHeight="1"/>
    <row r="110" spans="3:82" ht="30" customHeight="1"/>
    <row r="111" spans="3:82" ht="30" customHeight="1"/>
    <row r="112" spans="3:8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autoFilter ref="C5:C32" xr:uid="{00000000-0009-0000-0000-000004000000}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DE1006"/>
  <sheetViews>
    <sheetView showGridLines="0" zoomScale="90" zoomScaleNormal="90" zoomScalePageLayoutView="80" workbookViewId="0">
      <pane xSplit="3" ySplit="5" topLeftCell="D6" activePane="bottomRight" state="frozen"/>
      <selection activeCell="A3" sqref="A3:XFD3"/>
      <selection pane="topRight" activeCell="A3" sqref="A3:XFD3"/>
      <selection pane="bottomLeft" activeCell="A3" sqref="A3:XFD3"/>
      <selection pane="bottomRight"/>
    </sheetView>
  </sheetViews>
  <sheetFormatPr defaultColWidth="11" defaultRowHeight="15.75"/>
  <cols>
    <col min="1" max="1" width="2.125" style="123" customWidth="1"/>
    <col min="2" max="2" width="1.375" style="123" customWidth="1"/>
    <col min="3" max="3" width="24.125" style="123" customWidth="1"/>
    <col min="4" max="4" width="19.75" style="123" customWidth="1"/>
    <col min="5" max="5" width="12.375" style="135" customWidth="1"/>
    <col min="6" max="6" width="20.125" style="123" customWidth="1"/>
    <col min="7" max="7" width="15.25" style="123" customWidth="1"/>
    <col min="8" max="8" width="20.25" style="123" customWidth="1"/>
    <col min="9" max="9" width="23.125" style="123" customWidth="1"/>
    <col min="10" max="10" width="10.875" style="123" customWidth="1"/>
    <col min="11" max="11" width="15" style="123" customWidth="1"/>
    <col min="12" max="17" width="23.125" style="123" customWidth="1"/>
    <col min="18" max="23" width="10.75" style="123" customWidth="1"/>
    <col min="24" max="41" width="11" style="123"/>
    <col min="42" max="54" width="13" style="125" customWidth="1"/>
    <col min="55" max="55" width="11" style="125"/>
    <col min="56" max="68" width="12" style="125" customWidth="1"/>
    <col min="69" max="96" width="11" style="125"/>
    <col min="97" max="109" width="11" style="126"/>
    <col min="110" max="16384" width="11" style="123"/>
  </cols>
  <sheetData>
    <row r="1" spans="3:109" s="110" customFormat="1" ht="39" customHeight="1">
      <c r="E1" s="111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</row>
    <row r="2" spans="3:109" s="117" customFormat="1" ht="30" customHeight="1">
      <c r="C2" s="114"/>
      <c r="D2" s="115"/>
      <c r="E2" s="116"/>
      <c r="F2" s="115"/>
      <c r="G2" s="115"/>
      <c r="H2" s="115"/>
      <c r="I2" s="115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</row>
    <row r="3" spans="3:109" s="159" customFormat="1" ht="44.25" customHeight="1">
      <c r="C3" s="160"/>
      <c r="E3" s="161"/>
      <c r="F3" s="161"/>
    </row>
    <row r="4" spans="3:109" ht="15" customHeight="1" thickBot="1">
      <c r="C4" s="120"/>
      <c r="D4" s="121"/>
      <c r="E4" s="122"/>
      <c r="F4" s="121"/>
      <c r="G4" s="121"/>
      <c r="H4" s="121"/>
      <c r="I4" s="121"/>
      <c r="AP4" s="124" t="s">
        <v>255</v>
      </c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D4" s="124" t="s">
        <v>256</v>
      </c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R4" s="125" t="s">
        <v>267</v>
      </c>
      <c r="CF4" s="124" t="s">
        <v>257</v>
      </c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</row>
    <row r="5" spans="3:109" ht="35.25" customHeight="1" thickTop="1">
      <c r="C5" s="23" t="s">
        <v>259</v>
      </c>
      <c r="D5" s="23" t="s">
        <v>84</v>
      </c>
      <c r="E5" s="25" t="s">
        <v>85</v>
      </c>
      <c r="F5" s="23" t="s">
        <v>86</v>
      </c>
      <c r="G5" s="23" t="s">
        <v>87</v>
      </c>
      <c r="H5" s="23" t="s">
        <v>88</v>
      </c>
      <c r="I5" s="23" t="s">
        <v>89</v>
      </c>
      <c r="J5" s="23" t="s">
        <v>302</v>
      </c>
      <c r="K5" s="23" t="s">
        <v>90</v>
      </c>
      <c r="L5" s="23" t="s">
        <v>42</v>
      </c>
      <c r="M5" s="23" t="str">
        <f>IF(Pr_dg!D6="","N/A",Pr_dg!D6)</f>
        <v>Área de interesse</v>
      </c>
      <c r="N5" s="23" t="str">
        <f>IF(Pr_dg!D7="","N/A",Pr_dg!D7)</f>
        <v>Localização geográfica</v>
      </c>
      <c r="O5" s="23" t="str">
        <f>IF(Pr_dg!D8="","N/A",Pr_dg!D8)</f>
        <v>Ramo de atividade</v>
      </c>
      <c r="P5" s="23" t="str">
        <f>IF(Pr_dg!D9="","N/A",Pr_dg!D9)</f>
        <v>Idade</v>
      </c>
      <c r="Q5" s="23" t="str">
        <f>IF(Pr_dg!D10="","N/A",Pr_dg!D10)</f>
        <v>N/A</v>
      </c>
      <c r="AP5" s="127">
        <v>1</v>
      </c>
      <c r="AQ5" s="127">
        <v>2</v>
      </c>
      <c r="AR5" s="127">
        <v>3</v>
      </c>
      <c r="AS5" s="127">
        <v>4</v>
      </c>
      <c r="AT5" s="127">
        <v>5</v>
      </c>
      <c r="AU5" s="127">
        <v>6</v>
      </c>
      <c r="AV5" s="127">
        <v>7</v>
      </c>
      <c r="AW5" s="127">
        <v>8</v>
      </c>
      <c r="AX5" s="127">
        <v>9</v>
      </c>
      <c r="AY5" s="127">
        <v>10</v>
      </c>
      <c r="AZ5" s="127">
        <v>11</v>
      </c>
      <c r="BA5" s="127">
        <v>12</v>
      </c>
      <c r="BB5" s="127">
        <v>13</v>
      </c>
      <c r="BD5" s="127">
        <v>1</v>
      </c>
      <c r="BE5" s="127">
        <v>2</v>
      </c>
      <c r="BF5" s="127">
        <v>3</v>
      </c>
      <c r="BG5" s="127">
        <v>4</v>
      </c>
      <c r="BH5" s="127">
        <v>5</v>
      </c>
      <c r="BI5" s="127">
        <v>6</v>
      </c>
      <c r="BJ5" s="127">
        <v>7</v>
      </c>
      <c r="BK5" s="127">
        <v>8</v>
      </c>
      <c r="BL5" s="127">
        <v>9</v>
      </c>
      <c r="BM5" s="127">
        <v>10</v>
      </c>
      <c r="BN5" s="127">
        <v>11</v>
      </c>
      <c r="BO5" s="127">
        <v>12</v>
      </c>
      <c r="BP5" s="127">
        <v>13</v>
      </c>
      <c r="BR5" s="128">
        <v>1</v>
      </c>
      <c r="BS5" s="128">
        <v>2</v>
      </c>
      <c r="BT5" s="128">
        <v>3</v>
      </c>
      <c r="BU5" s="128">
        <v>4</v>
      </c>
      <c r="BV5" s="128">
        <v>5</v>
      </c>
      <c r="BW5" s="128">
        <v>6</v>
      </c>
      <c r="BX5" s="128">
        <v>7</v>
      </c>
      <c r="BY5" s="128">
        <v>8</v>
      </c>
      <c r="BZ5" s="128">
        <v>9</v>
      </c>
      <c r="CA5" s="128">
        <v>10</v>
      </c>
      <c r="CB5" s="128">
        <v>11</v>
      </c>
      <c r="CC5" s="128">
        <v>12</v>
      </c>
      <c r="CD5" s="128">
        <v>13</v>
      </c>
      <c r="CE5" s="128"/>
      <c r="CF5" s="127">
        <v>1</v>
      </c>
      <c r="CG5" s="127">
        <v>2</v>
      </c>
      <c r="CH5" s="127">
        <v>3</v>
      </c>
      <c r="CI5" s="127">
        <v>4</v>
      </c>
      <c r="CJ5" s="127">
        <v>5</v>
      </c>
      <c r="CK5" s="127">
        <v>6</v>
      </c>
      <c r="CL5" s="127">
        <v>7</v>
      </c>
      <c r="CM5" s="127">
        <v>8</v>
      </c>
      <c r="CN5" s="127">
        <v>9</v>
      </c>
      <c r="CO5" s="127">
        <v>10</v>
      </c>
      <c r="CP5" s="127">
        <v>11</v>
      </c>
      <c r="CQ5" s="127">
        <v>12</v>
      </c>
      <c r="CR5" s="127">
        <v>13</v>
      </c>
    </row>
    <row r="6" spans="3:109" ht="30" customHeight="1">
      <c r="C6" s="129" t="s">
        <v>109</v>
      </c>
      <c r="D6" s="129" t="s">
        <v>110</v>
      </c>
      <c r="E6" s="130">
        <v>42014</v>
      </c>
      <c r="F6" s="129" t="s">
        <v>50</v>
      </c>
      <c r="G6" s="131">
        <v>2143531010</v>
      </c>
      <c r="H6" s="129" t="s">
        <v>174</v>
      </c>
      <c r="I6" s="129" t="s">
        <v>58</v>
      </c>
      <c r="J6" s="132">
        <f>IF(C6="","",IFERROR(COUNTIF(Con_ve!$C$6:$C$1005,C6),0))</f>
        <v>1</v>
      </c>
      <c r="K6" s="133">
        <f>IF(C6="","",IFERROR(SUMIF(Con_ve!$C$6:$C$1005,C6,Con_ve!$F$6:$F$1005),0))</f>
        <v>50000</v>
      </c>
      <c r="L6" s="129" t="s">
        <v>46</v>
      </c>
      <c r="M6" s="129" t="s">
        <v>91</v>
      </c>
      <c r="N6" s="129" t="s">
        <v>96</v>
      </c>
      <c r="O6" s="129" t="s">
        <v>100</v>
      </c>
      <c r="P6" s="129" t="s">
        <v>103</v>
      </c>
      <c r="Q6" s="129"/>
      <c r="AP6" s="134">
        <f>IF(ISERR(IF($C6="","",SUMIFS(Con_ve!$F$6:$F$1005,Con_ve!$C$6:$C$1005,$C6,Con_ve!$I$6:$I$1005,"Fechada",Con_ve!$Q$6:$Q$1005,Cad_cl!AP$5))),"",IF($C6="","",SUMIFS(Con_ve!$F$6:$F$1005,Con_ve!$C$6:$C$1005,$C6,Con_ve!$I$6:$I$1005,"Fechada",Con_ve!$Q$6:$Q$1005,Cad_cl!AP$5)))</f>
        <v>0</v>
      </c>
      <c r="AQ6" s="134">
        <f>IF(ISERR(IF($C6="","",SUMIFS(Con_ve!$F$6:$F$1005,Con_ve!$C$6:$C$1005,$C6,Con_ve!$I$6:$I$1005,"Fechada",Con_ve!$Q$6:$Q$1005,Cad_cl!AQ$5))),"",IF($C6="","",SUMIFS(Con_ve!$F$6:$F$1005,Con_ve!$C$6:$C$1005,$C6,Con_ve!$I$6:$I$1005,"Fechada",Con_ve!$Q$6:$Q$1005,Cad_cl!AQ$5)))</f>
        <v>0</v>
      </c>
      <c r="AR6" s="134">
        <f>IF(ISERR(IF($C6="","",SUMIFS(Con_ve!$F$6:$F$1005,Con_ve!$C$6:$C$1005,$C6,Con_ve!$I$6:$I$1005,"Fechada",Con_ve!$Q$6:$Q$1005,Cad_cl!AR$5))),"",IF($C6="","",SUMIFS(Con_ve!$F$6:$F$1005,Con_ve!$C$6:$C$1005,$C6,Con_ve!$I$6:$I$1005,"Fechada",Con_ve!$Q$6:$Q$1005,Cad_cl!AR$5)))</f>
        <v>0</v>
      </c>
      <c r="AS6" s="134">
        <f>IF(ISERR(IF($C6="","",SUMIFS(Con_ve!$F$6:$F$1005,Con_ve!$C$6:$C$1005,$C6,Con_ve!$I$6:$I$1005,"Fechada",Con_ve!$Q$6:$Q$1005,Cad_cl!AS$5))),"",IF($C6="","",SUMIFS(Con_ve!$F$6:$F$1005,Con_ve!$C$6:$C$1005,$C6,Con_ve!$I$6:$I$1005,"Fechada",Con_ve!$Q$6:$Q$1005,Cad_cl!AS$5)))</f>
        <v>0</v>
      </c>
      <c r="AT6" s="134">
        <f>IF(ISERR(IF($C6="","",SUMIFS(Con_ve!$F$6:$F$1005,Con_ve!$C$6:$C$1005,$C6,Con_ve!$I$6:$I$1005,"Fechada",Con_ve!$Q$6:$Q$1005,Cad_cl!AT$5))),"",IF($C6="","",SUMIFS(Con_ve!$F$6:$F$1005,Con_ve!$C$6:$C$1005,$C6,Con_ve!$I$6:$I$1005,"Fechada",Con_ve!$Q$6:$Q$1005,Cad_cl!AT$5)))</f>
        <v>50000</v>
      </c>
      <c r="AU6" s="134">
        <f>IF(ISERR(IF($C6="","",SUMIFS(Con_ve!$F$6:$F$1005,Con_ve!$C$6:$C$1005,$C6,Con_ve!$I$6:$I$1005,"Fechada",Con_ve!$Q$6:$Q$1005,Cad_cl!AU$5))),"",IF($C6="","",SUMIFS(Con_ve!$F$6:$F$1005,Con_ve!$C$6:$C$1005,$C6,Con_ve!$I$6:$I$1005,"Fechada",Con_ve!$Q$6:$Q$1005,Cad_cl!AU$5)))</f>
        <v>0</v>
      </c>
      <c r="AV6" s="134">
        <f>IF(ISERR(IF($C6="","",SUMIFS(Con_ve!$F$6:$F$1005,Con_ve!$C$6:$C$1005,$C6,Con_ve!$I$6:$I$1005,"Fechada",Con_ve!$Q$6:$Q$1005,Cad_cl!AV$5))),"",IF($C6="","",SUMIFS(Con_ve!$F$6:$F$1005,Con_ve!$C$6:$C$1005,$C6,Con_ve!$I$6:$I$1005,"Fechada",Con_ve!$Q$6:$Q$1005,Cad_cl!AV$5)))</f>
        <v>0</v>
      </c>
      <c r="AW6" s="134">
        <f>IF(ISERR(IF($C6="","",SUMIFS(Con_ve!$F$6:$F$1005,Con_ve!$C$6:$C$1005,$C6,Con_ve!$I$6:$I$1005,"Fechada",Con_ve!$Q$6:$Q$1005,Cad_cl!AW$5))),"",IF($C6="","",SUMIFS(Con_ve!$F$6:$F$1005,Con_ve!$C$6:$C$1005,$C6,Con_ve!$I$6:$I$1005,"Fechada",Con_ve!$Q$6:$Q$1005,Cad_cl!AW$5)))</f>
        <v>0</v>
      </c>
      <c r="AX6" s="134">
        <f>IF(ISERR(IF($C6="","",SUMIFS(Con_ve!$F$6:$F$1005,Con_ve!$C$6:$C$1005,$C6,Con_ve!$I$6:$I$1005,"Fechada",Con_ve!$Q$6:$Q$1005,Cad_cl!AX$5))),"",IF($C6="","",SUMIFS(Con_ve!$F$6:$F$1005,Con_ve!$C$6:$C$1005,$C6,Con_ve!$I$6:$I$1005,"Fechada",Con_ve!$Q$6:$Q$1005,Cad_cl!AX$5)))</f>
        <v>0</v>
      </c>
      <c r="AY6" s="134">
        <f>IF(ISERR(IF($C6="","",SUMIFS(Con_ve!$F$6:$F$1005,Con_ve!$C$6:$C$1005,$C6,Con_ve!$I$6:$I$1005,"Fechada",Con_ve!$Q$6:$Q$1005,Cad_cl!AY$5))),"",IF($C6="","",SUMIFS(Con_ve!$F$6:$F$1005,Con_ve!$C$6:$C$1005,$C6,Con_ve!$I$6:$I$1005,"Fechada",Con_ve!$Q$6:$Q$1005,Cad_cl!AY$5)))</f>
        <v>0</v>
      </c>
      <c r="AZ6" s="134">
        <f>IF(ISERR(IF($C6="","",SUMIFS(Con_ve!$F$6:$F$1005,Con_ve!$C$6:$C$1005,$C6,Con_ve!$I$6:$I$1005,"Fechada",Con_ve!$Q$6:$Q$1005,Cad_cl!AZ$5))),"",IF($C6="","",SUMIFS(Con_ve!$F$6:$F$1005,Con_ve!$C$6:$C$1005,$C6,Con_ve!$I$6:$I$1005,"Fechada",Con_ve!$Q$6:$Q$1005,Cad_cl!AZ$5)))</f>
        <v>0</v>
      </c>
      <c r="BA6" s="134">
        <f>IF(ISERR(IF($C6="","",SUMIFS(Con_ve!$F$6:$F$1005,Con_ve!$C$6:$C$1005,$C6,Con_ve!$I$6:$I$1005,"Fechada",Con_ve!$Q$6:$Q$1005,Cad_cl!BA$5))),"",IF($C6="","",SUMIFS(Con_ve!$F$6:$F$1005,Con_ve!$C$6:$C$1005,$C6,Con_ve!$I$6:$I$1005,"Fechada",Con_ve!$Q$6:$Q$1005,Cad_cl!BA$5)))</f>
        <v>0</v>
      </c>
      <c r="BB6" s="134">
        <f>SUM(AP6:BA6)</f>
        <v>50000</v>
      </c>
      <c r="BD6" s="134">
        <f>IF(ISERR(IF($C6="","",SUMIFS(Con_ve!$F$6:$F$1005,Con_ve!$C$6:$C$1005,$C6,Con_ve!$I$6:$I$1005,"Em negociação",Con_ve!$Q$6:$Q$1005,Cad_cl!BD$5))),"",IF($C6="","",SUMIFS(Con_ve!$F$6:$F$1005,Con_ve!$C$6:$C$1005,$C6,Con_ve!$I$6:$I$1005,"Em negociação",Con_ve!$Q$6:$Q$1005,Cad_cl!BD$5)))</f>
        <v>0</v>
      </c>
      <c r="BE6" s="134">
        <f>IF(ISERR(IF($C6="","",SUMIFS(Con_ve!$F$6:$F$1005,Con_ve!$C$6:$C$1005,$C6,Con_ve!$I$6:$I$1005,"Em negociação",Con_ve!$Q$6:$Q$1005,Cad_cl!BE$5))),"",IF($C6="","",SUMIFS(Con_ve!$F$6:$F$1005,Con_ve!$C$6:$C$1005,$C6,Con_ve!$I$6:$I$1005,"Em negociação",Con_ve!$Q$6:$Q$1005,Cad_cl!BE$5)))</f>
        <v>0</v>
      </c>
      <c r="BF6" s="134">
        <f>IF(ISERR(IF($C6="","",SUMIFS(Con_ve!$F$6:$F$1005,Con_ve!$C$6:$C$1005,$C6,Con_ve!$I$6:$I$1005,"Em negociação",Con_ve!$Q$6:$Q$1005,Cad_cl!BF$5))),"",IF($C6="","",SUMIFS(Con_ve!$F$6:$F$1005,Con_ve!$C$6:$C$1005,$C6,Con_ve!$I$6:$I$1005,"Em negociação",Con_ve!$Q$6:$Q$1005,Cad_cl!BF$5)))</f>
        <v>0</v>
      </c>
      <c r="BG6" s="134">
        <f>IF(ISERR(IF($C6="","",SUMIFS(Con_ve!$F$6:$F$1005,Con_ve!$C$6:$C$1005,$C6,Con_ve!$I$6:$I$1005,"Em negociação",Con_ve!$Q$6:$Q$1005,Cad_cl!BG$5))),"",IF($C6="","",SUMIFS(Con_ve!$F$6:$F$1005,Con_ve!$C$6:$C$1005,$C6,Con_ve!$I$6:$I$1005,"Em negociação",Con_ve!$Q$6:$Q$1005,Cad_cl!BG$5)))</f>
        <v>0</v>
      </c>
      <c r="BH6" s="134">
        <f>IF(ISERR(IF($C6="","",SUMIFS(Con_ve!$F$6:$F$1005,Con_ve!$C$6:$C$1005,$C6,Con_ve!$I$6:$I$1005,"Em negociação",Con_ve!$Q$6:$Q$1005,Cad_cl!BH$5))),"",IF($C6="","",SUMIFS(Con_ve!$F$6:$F$1005,Con_ve!$C$6:$C$1005,$C6,Con_ve!$I$6:$I$1005,"Em negociação",Con_ve!$Q$6:$Q$1005,Cad_cl!BH$5)))</f>
        <v>0</v>
      </c>
      <c r="BI6" s="134">
        <f>IF(ISERR(IF($C6="","",SUMIFS(Con_ve!$F$6:$F$1005,Con_ve!$C$6:$C$1005,$C6,Con_ve!$I$6:$I$1005,"Em negociação",Con_ve!$Q$6:$Q$1005,Cad_cl!BI$5))),"",IF($C6="","",SUMIFS(Con_ve!$F$6:$F$1005,Con_ve!$C$6:$C$1005,$C6,Con_ve!$I$6:$I$1005,"Em negociação",Con_ve!$Q$6:$Q$1005,Cad_cl!BI$5)))</f>
        <v>0</v>
      </c>
      <c r="BJ6" s="134">
        <f>IF(ISERR(IF($C6="","",SUMIFS(Con_ve!$F$6:$F$1005,Con_ve!$C$6:$C$1005,$C6,Con_ve!$I$6:$I$1005,"Em negociação",Con_ve!$Q$6:$Q$1005,Cad_cl!BJ$5))),"",IF($C6="","",SUMIFS(Con_ve!$F$6:$F$1005,Con_ve!$C$6:$C$1005,$C6,Con_ve!$I$6:$I$1005,"Em negociação",Con_ve!$Q$6:$Q$1005,Cad_cl!BJ$5)))</f>
        <v>0</v>
      </c>
      <c r="BK6" s="134">
        <f>IF(ISERR(IF($C6="","",SUMIFS(Con_ve!$F$6:$F$1005,Con_ve!$C$6:$C$1005,$C6,Con_ve!$I$6:$I$1005,"Em negociação",Con_ve!$Q$6:$Q$1005,Cad_cl!BK$5))),"",IF($C6="","",SUMIFS(Con_ve!$F$6:$F$1005,Con_ve!$C$6:$C$1005,$C6,Con_ve!$I$6:$I$1005,"Em negociação",Con_ve!$Q$6:$Q$1005,Cad_cl!BK$5)))</f>
        <v>0</v>
      </c>
      <c r="BL6" s="134">
        <f>IF(ISERR(IF($C6="","",SUMIFS(Con_ve!$F$6:$F$1005,Con_ve!$C$6:$C$1005,$C6,Con_ve!$I$6:$I$1005,"Em negociação",Con_ve!$Q$6:$Q$1005,Cad_cl!BL$5))),"",IF($C6="","",SUMIFS(Con_ve!$F$6:$F$1005,Con_ve!$C$6:$C$1005,$C6,Con_ve!$I$6:$I$1005,"Em negociação",Con_ve!$Q$6:$Q$1005,Cad_cl!BL$5)))</f>
        <v>0</v>
      </c>
      <c r="BM6" s="134">
        <f>IF(ISERR(IF($C6="","",SUMIFS(Con_ve!$F$6:$F$1005,Con_ve!$C$6:$C$1005,$C6,Con_ve!$I$6:$I$1005,"Em negociação",Con_ve!$Q$6:$Q$1005,Cad_cl!BM$5))),"",IF($C6="","",SUMIFS(Con_ve!$F$6:$F$1005,Con_ve!$C$6:$C$1005,$C6,Con_ve!$I$6:$I$1005,"Em negociação",Con_ve!$Q$6:$Q$1005,Cad_cl!BM$5)))</f>
        <v>0</v>
      </c>
      <c r="BN6" s="134">
        <f>IF(ISERR(IF($C6="","",SUMIFS(Con_ve!$F$6:$F$1005,Con_ve!$C$6:$C$1005,$C6,Con_ve!$I$6:$I$1005,"Em negociação",Con_ve!$Q$6:$Q$1005,Cad_cl!BN$5))),"",IF($C6="","",SUMIFS(Con_ve!$F$6:$F$1005,Con_ve!$C$6:$C$1005,$C6,Con_ve!$I$6:$I$1005,"Em negociação",Con_ve!$Q$6:$Q$1005,Cad_cl!BN$5)))</f>
        <v>0</v>
      </c>
      <c r="BO6" s="134">
        <f>IF(ISERR(IF($C6="","",SUMIFS(Con_ve!$F$6:$F$1005,Con_ve!$C$6:$C$1005,$C6,Con_ve!$I$6:$I$1005,"Em negociação",Con_ve!$Q$6:$Q$1005,Cad_cl!BO$5))),"",IF($C6="","",SUMIFS(Con_ve!$F$6:$F$1005,Con_ve!$C$6:$C$1005,$C6,Con_ve!$I$6:$I$1005,"Em negociação",Con_ve!$Q$6:$Q$1005,Cad_cl!BO$5)))</f>
        <v>0</v>
      </c>
      <c r="BP6" s="134">
        <f>SUM(BD6:BO6)</f>
        <v>0</v>
      </c>
      <c r="BR6" s="125" t="str">
        <f>IF(ISERR(IF(AND($I6=Re_lo!$E$5,BR$5=VLOOKUP(Re_lo!$H$5,Re_lo!$N$5:$O$16,2,0)),AP6,"")),"",IF(AND($I6=Re_lo!$E$5,BR$5=VLOOKUP(Re_lo!$H$5,Re_lo!$N$5:$O$16,2,0)),AP6,""))</f>
        <v/>
      </c>
      <c r="BS6" s="125" t="str">
        <f>IF(ISERR(IF(AND($I6=Re_lo!$E$5,BS$5=VLOOKUP(Re_lo!$H$5,Re_lo!$N$5:$O$16,2,0)),AQ6,"")),"",IF(AND($I6=Re_lo!$E$5,BS$5=VLOOKUP(Re_lo!$H$5,Re_lo!$N$5:$O$16,2,0)),AQ6,""))</f>
        <v/>
      </c>
      <c r="BT6" s="125" t="str">
        <f>IF(ISERR(IF(AND($I6=Re_lo!$E$5,BT$5=VLOOKUP(Re_lo!$H$5,Re_lo!$N$5:$O$16,2,0)),AR6,"")),"",IF(AND($I6=Re_lo!$E$5,BT$5=VLOOKUP(Re_lo!$H$5,Re_lo!$N$5:$O$16,2,0)),AR6,""))</f>
        <v/>
      </c>
      <c r="BU6" s="125" t="str">
        <f>IF(ISERR(IF(AND($I6=Re_lo!$E$5,BU$5=VLOOKUP(Re_lo!$H$5,Re_lo!$N$5:$O$16,2,0)),AS6,"")),"",IF(AND($I6=Re_lo!$E$5,BU$5=VLOOKUP(Re_lo!$H$5,Re_lo!$N$5:$O$16,2,0)),AS6,""))</f>
        <v/>
      </c>
      <c r="BV6" s="125" t="str">
        <f>IF(ISERR(IF(AND($I6=Re_lo!$E$5,BV$5=VLOOKUP(Re_lo!$H$5,Re_lo!$N$5:$O$16,2,0)),AT6,"")),"",IF(AND($I6=Re_lo!$E$5,BV$5=VLOOKUP(Re_lo!$H$5,Re_lo!$N$5:$O$16,2,0)),AT6,""))</f>
        <v/>
      </c>
      <c r="BW6" s="125" t="str">
        <f>IF(ISERR(IF(AND($I6=Re_lo!$E$5,BW$5=VLOOKUP(Re_lo!$H$5,Re_lo!$N$5:$O$16,2,0)),AU6,"")),"",IF(AND($I6=Re_lo!$E$5,BW$5=VLOOKUP(Re_lo!$H$5,Re_lo!$N$5:$O$16,2,0)),AU6,""))</f>
        <v/>
      </c>
      <c r="BX6" s="125" t="str">
        <f>IF(ISERR(IF(AND($I6=Re_lo!$E$5,BX$5=VLOOKUP(Re_lo!$H$5,Re_lo!$N$5:$O$16,2,0)),AV6,"")),"",IF(AND($I6=Re_lo!$E$5,BX$5=VLOOKUP(Re_lo!$H$5,Re_lo!$N$5:$O$16,2,0)),AV6,""))</f>
        <v/>
      </c>
      <c r="BY6" s="125" t="str">
        <f>IF(ISERR(IF(AND($I6=Re_lo!$E$5,BY$5=VLOOKUP(Re_lo!$H$5,Re_lo!$N$5:$O$16,2,0)),AW6,"")),"",IF(AND($I6=Re_lo!$E$5,BY$5=VLOOKUP(Re_lo!$H$5,Re_lo!$N$5:$O$16,2,0)),AW6,""))</f>
        <v/>
      </c>
      <c r="BZ6" s="125" t="str">
        <f>IF(ISERR(IF(AND($I6=Re_lo!$E$5,BZ$5=VLOOKUP(Re_lo!$H$5,Re_lo!$N$5:$O$16,2,0)),AX6,"")),"",IF(AND($I6=Re_lo!$E$5,BZ$5=VLOOKUP(Re_lo!$H$5,Re_lo!$N$5:$O$16,2,0)),AX6,""))</f>
        <v/>
      </c>
      <c r="CA6" s="125" t="str">
        <f>IF(ISERR(IF(AND($I6=Re_lo!$E$5,CA$5=VLOOKUP(Re_lo!$H$5,Re_lo!$N$5:$O$16,2,0)),AY6,"")),"",IF(AND($I6=Re_lo!$E$5,CA$5=VLOOKUP(Re_lo!$H$5,Re_lo!$N$5:$O$16,2,0)),AY6,""))</f>
        <v/>
      </c>
      <c r="CB6" s="125" t="str">
        <f>IF(ISERR(IF(AND($I6=Re_lo!$E$5,CB$5=VLOOKUP(Re_lo!$H$5,Re_lo!$N$5:$O$16,2,0)),AZ6,"")),"",IF(AND($I6=Re_lo!$E$5,CB$5=VLOOKUP(Re_lo!$H$5,Re_lo!$N$5:$O$16,2,0)),AZ6,""))</f>
        <v/>
      </c>
      <c r="CC6" s="125" t="str">
        <f>IF(ISERR(IF(AND($I6=Re_lo!$E$5,CC$5=VLOOKUP(Re_lo!$H$5,Re_lo!$N$5:$O$16,2,0)),BA6,"")),"",IF(AND($I6=Re_lo!$E$5,CC$5=VLOOKUP(Re_lo!$H$5,Re_lo!$N$5:$O$16,2,0)),BA6,""))</f>
        <v/>
      </c>
      <c r="CD6" s="125" t="str">
        <f>IF(ISERR(IF(AND($I6=Re_lo!$E$5,CD$5=VLOOKUP(Re_lo!$H$5,Re_lo!$N$5:$O$16,2,0)),BB6,"")),"",IF(AND($I6=Re_lo!$E$5,CD$5=VLOOKUP(Re_lo!$H$5,Re_lo!$N$5:$O$16,2,0)),BB6,""))</f>
        <v/>
      </c>
      <c r="CF6" s="125">
        <f>IF($C6="","",COUNTIFS(Con_ve!$C$6:$C$1005,$C6,Con_ve!$Q$6:$Q$1005,Cad_cl!CF$5))</f>
        <v>0</v>
      </c>
      <c r="CG6" s="125">
        <f>IF($C6="","",COUNTIFS(Con_ve!$C$6:$C$1005,$C6,Con_ve!$Q$6:$Q$1005,Cad_cl!CG$5))</f>
        <v>0</v>
      </c>
      <c r="CH6" s="125">
        <f>IF($C6="","",COUNTIFS(Con_ve!$C$6:$C$1005,$C6,Con_ve!$Q$6:$Q$1005,Cad_cl!CH$5))</f>
        <v>0</v>
      </c>
      <c r="CI6" s="125">
        <f>IF($C6="","",COUNTIFS(Con_ve!$C$6:$C$1005,$C6,Con_ve!$Q$6:$Q$1005,Cad_cl!CI$5))</f>
        <v>0</v>
      </c>
      <c r="CJ6" s="125">
        <f>IF($C6="","",COUNTIFS(Con_ve!$C$6:$C$1005,$C6,Con_ve!$Q$6:$Q$1005,Cad_cl!CJ$5))</f>
        <v>1</v>
      </c>
      <c r="CK6" s="125">
        <f>IF($C6="","",COUNTIFS(Con_ve!$C$6:$C$1005,$C6,Con_ve!$Q$6:$Q$1005,Cad_cl!CK$5))</f>
        <v>0</v>
      </c>
      <c r="CL6" s="125">
        <f>IF($C6="","",COUNTIFS(Con_ve!$C$6:$C$1005,$C6,Con_ve!$Q$6:$Q$1005,Cad_cl!CL$5))</f>
        <v>0</v>
      </c>
      <c r="CM6" s="125">
        <f>IF($C6="","",COUNTIFS(Con_ve!$C$6:$C$1005,$C6,Con_ve!$Q$6:$Q$1005,Cad_cl!CM$5))</f>
        <v>0</v>
      </c>
      <c r="CN6" s="125">
        <f>IF($C6="","",COUNTIFS(Con_ve!$C$6:$C$1005,$C6,Con_ve!$Q$6:$Q$1005,Cad_cl!CN$5))</f>
        <v>0</v>
      </c>
      <c r="CO6" s="125">
        <f>IF($C6="","",COUNTIFS(Con_ve!$C$6:$C$1005,$C6,Con_ve!$Q$6:$Q$1005,Cad_cl!CO$5))</f>
        <v>0</v>
      </c>
      <c r="CP6" s="125">
        <f>IF($C6="","",COUNTIFS(Con_ve!$C$6:$C$1005,$C6,Con_ve!$Q$6:$Q$1005,Cad_cl!CP$5))</f>
        <v>0</v>
      </c>
      <c r="CQ6" s="125">
        <f>IF($C6="","",COUNTIFS(Con_ve!$C$6:$C$1005,$C6,Con_ve!$Q$6:$Q$1005,Cad_cl!CQ$5))</f>
        <v>0</v>
      </c>
      <c r="CR6" s="125">
        <f>SUM(CF6:CQ6)</f>
        <v>1</v>
      </c>
    </row>
    <row r="7" spans="3:109" ht="30" customHeight="1">
      <c r="C7" s="129" t="s">
        <v>111</v>
      </c>
      <c r="D7" s="129" t="s">
        <v>112</v>
      </c>
      <c r="E7" s="130">
        <v>42015</v>
      </c>
      <c r="F7" s="129" t="s">
        <v>51</v>
      </c>
      <c r="G7" s="131">
        <v>1135671023</v>
      </c>
      <c r="H7" s="129" t="s">
        <v>170</v>
      </c>
      <c r="I7" s="129" t="s">
        <v>57</v>
      </c>
      <c r="J7" s="132">
        <f>IF(C7="","",IFERROR(COUNTIF(Con_ve!$C$6:$C$1005,C7),0))</f>
        <v>2</v>
      </c>
      <c r="K7" s="133">
        <f>IF(C7="","",IFERROR(SUMIF(Con_ve!$C$6:$C$1005,C7,Con_ve!$F$6:$F$1005),0))</f>
        <v>75700</v>
      </c>
      <c r="L7" s="129" t="s">
        <v>269</v>
      </c>
      <c r="M7" s="129" t="s">
        <v>93</v>
      </c>
      <c r="N7" s="129" t="s">
        <v>96</v>
      </c>
      <c r="O7" s="129" t="s">
        <v>102</v>
      </c>
      <c r="P7" s="129" t="s">
        <v>104</v>
      </c>
      <c r="Q7" s="129"/>
      <c r="AP7" s="134">
        <f>IF(ISERR(IF($C7="","",SUMIFS(Con_ve!$F$6:$F$1005,Con_ve!$C$6:$C$1005,$C7,Con_ve!$I$6:$I$1005,"Fechada",Con_ve!$Q$6:$Q$1005,Cad_cl!AP$5))),"",IF($C7="","",SUMIFS(Con_ve!$F$6:$F$1005,Con_ve!$C$6:$C$1005,$C7,Con_ve!$I$6:$I$1005,"Fechada",Con_ve!$Q$6:$Q$1005,Cad_cl!AP$5)))</f>
        <v>5700</v>
      </c>
      <c r="AQ7" s="134">
        <f>IF(ISERR(IF($C7="","",SUMIFS(Con_ve!$F$6:$F$1005,Con_ve!$C$6:$C$1005,$C7,Con_ve!$I$6:$I$1005,"Fechada",Con_ve!$Q$6:$Q$1005,Cad_cl!AQ$5))),"",IF($C7="","",SUMIFS(Con_ve!$F$6:$F$1005,Con_ve!$C$6:$C$1005,$C7,Con_ve!$I$6:$I$1005,"Fechada",Con_ve!$Q$6:$Q$1005,Cad_cl!AQ$5)))</f>
        <v>0</v>
      </c>
      <c r="AR7" s="134">
        <f>IF(ISERR(IF($C7="","",SUMIFS(Con_ve!$F$6:$F$1005,Con_ve!$C$6:$C$1005,$C7,Con_ve!$I$6:$I$1005,"Fechada",Con_ve!$Q$6:$Q$1005,Cad_cl!AR$5))),"",IF($C7="","",SUMIFS(Con_ve!$F$6:$F$1005,Con_ve!$C$6:$C$1005,$C7,Con_ve!$I$6:$I$1005,"Fechada",Con_ve!$Q$6:$Q$1005,Cad_cl!AR$5)))</f>
        <v>0</v>
      </c>
      <c r="AS7" s="134">
        <f>IF(ISERR(IF($C7="","",SUMIFS(Con_ve!$F$6:$F$1005,Con_ve!$C$6:$C$1005,$C7,Con_ve!$I$6:$I$1005,"Fechada",Con_ve!$Q$6:$Q$1005,Cad_cl!AS$5))),"",IF($C7="","",SUMIFS(Con_ve!$F$6:$F$1005,Con_ve!$C$6:$C$1005,$C7,Con_ve!$I$6:$I$1005,"Fechada",Con_ve!$Q$6:$Q$1005,Cad_cl!AS$5)))</f>
        <v>0</v>
      </c>
      <c r="AT7" s="134">
        <f>IF(ISERR(IF($C7="","",SUMIFS(Con_ve!$F$6:$F$1005,Con_ve!$C$6:$C$1005,$C7,Con_ve!$I$6:$I$1005,"Fechada",Con_ve!$Q$6:$Q$1005,Cad_cl!AT$5))),"",IF($C7="","",SUMIFS(Con_ve!$F$6:$F$1005,Con_ve!$C$6:$C$1005,$C7,Con_ve!$I$6:$I$1005,"Fechada",Con_ve!$Q$6:$Q$1005,Cad_cl!AT$5)))</f>
        <v>70000</v>
      </c>
      <c r="AU7" s="134">
        <f>IF(ISERR(IF($C7="","",SUMIFS(Con_ve!$F$6:$F$1005,Con_ve!$C$6:$C$1005,$C7,Con_ve!$I$6:$I$1005,"Fechada",Con_ve!$Q$6:$Q$1005,Cad_cl!AU$5))),"",IF($C7="","",SUMIFS(Con_ve!$F$6:$F$1005,Con_ve!$C$6:$C$1005,$C7,Con_ve!$I$6:$I$1005,"Fechada",Con_ve!$Q$6:$Q$1005,Cad_cl!AU$5)))</f>
        <v>0</v>
      </c>
      <c r="AV7" s="134">
        <f>IF(ISERR(IF($C7="","",SUMIFS(Con_ve!$F$6:$F$1005,Con_ve!$C$6:$C$1005,$C7,Con_ve!$I$6:$I$1005,"Fechada",Con_ve!$Q$6:$Q$1005,Cad_cl!AV$5))),"",IF($C7="","",SUMIFS(Con_ve!$F$6:$F$1005,Con_ve!$C$6:$C$1005,$C7,Con_ve!$I$6:$I$1005,"Fechada",Con_ve!$Q$6:$Q$1005,Cad_cl!AV$5)))</f>
        <v>0</v>
      </c>
      <c r="AW7" s="134">
        <f>IF(ISERR(IF($C7="","",SUMIFS(Con_ve!$F$6:$F$1005,Con_ve!$C$6:$C$1005,$C7,Con_ve!$I$6:$I$1005,"Fechada",Con_ve!$Q$6:$Q$1005,Cad_cl!AW$5))),"",IF($C7="","",SUMIFS(Con_ve!$F$6:$F$1005,Con_ve!$C$6:$C$1005,$C7,Con_ve!$I$6:$I$1005,"Fechada",Con_ve!$Q$6:$Q$1005,Cad_cl!AW$5)))</f>
        <v>0</v>
      </c>
      <c r="AX7" s="134">
        <f>IF(ISERR(IF($C7="","",SUMIFS(Con_ve!$F$6:$F$1005,Con_ve!$C$6:$C$1005,$C7,Con_ve!$I$6:$I$1005,"Fechada",Con_ve!$Q$6:$Q$1005,Cad_cl!AX$5))),"",IF($C7="","",SUMIFS(Con_ve!$F$6:$F$1005,Con_ve!$C$6:$C$1005,$C7,Con_ve!$I$6:$I$1005,"Fechada",Con_ve!$Q$6:$Q$1005,Cad_cl!AX$5)))</f>
        <v>0</v>
      </c>
      <c r="AY7" s="134">
        <f>IF(ISERR(IF($C7="","",SUMIFS(Con_ve!$F$6:$F$1005,Con_ve!$C$6:$C$1005,$C7,Con_ve!$I$6:$I$1005,"Fechada",Con_ve!$Q$6:$Q$1005,Cad_cl!AY$5))),"",IF($C7="","",SUMIFS(Con_ve!$F$6:$F$1005,Con_ve!$C$6:$C$1005,$C7,Con_ve!$I$6:$I$1005,"Fechada",Con_ve!$Q$6:$Q$1005,Cad_cl!AY$5)))</f>
        <v>0</v>
      </c>
      <c r="AZ7" s="134">
        <f>IF(ISERR(IF($C7="","",SUMIFS(Con_ve!$F$6:$F$1005,Con_ve!$C$6:$C$1005,$C7,Con_ve!$I$6:$I$1005,"Fechada",Con_ve!$Q$6:$Q$1005,Cad_cl!AZ$5))),"",IF($C7="","",SUMIFS(Con_ve!$F$6:$F$1005,Con_ve!$C$6:$C$1005,$C7,Con_ve!$I$6:$I$1005,"Fechada",Con_ve!$Q$6:$Q$1005,Cad_cl!AZ$5)))</f>
        <v>0</v>
      </c>
      <c r="BA7" s="134">
        <f>IF(ISERR(IF($C7="","",SUMIFS(Con_ve!$F$6:$F$1005,Con_ve!$C$6:$C$1005,$C7,Con_ve!$I$6:$I$1005,"Fechada",Con_ve!$Q$6:$Q$1005,Cad_cl!BA$5))),"",IF($C7="","",SUMIFS(Con_ve!$F$6:$F$1005,Con_ve!$C$6:$C$1005,$C7,Con_ve!$I$6:$I$1005,"Fechada",Con_ve!$Q$6:$Q$1005,Cad_cl!BA$5)))</f>
        <v>0</v>
      </c>
      <c r="BB7" s="134">
        <f t="shared" ref="BB7:BB70" si="0">SUM(AP7:BA7)</f>
        <v>75700</v>
      </c>
      <c r="BD7" s="134">
        <f>IF(ISERR(IF($C7="","",SUMIFS(Con_ve!$F$6:$F$1005,Con_ve!$C$6:$C$1005,$C7,Con_ve!$I$6:$I$1005,"Em negociação",Con_ve!$Q$6:$Q$1005,Cad_cl!BD$5))),"",IF($C7="","",SUMIFS(Con_ve!$F$6:$F$1005,Con_ve!$C$6:$C$1005,$C7,Con_ve!$I$6:$I$1005,"Em negociação",Con_ve!$Q$6:$Q$1005,Cad_cl!BD$5)))</f>
        <v>0</v>
      </c>
      <c r="BE7" s="134">
        <f>IF(ISERR(IF($C7="","",SUMIFS(Con_ve!$F$6:$F$1005,Con_ve!$C$6:$C$1005,$C7,Con_ve!$I$6:$I$1005,"Em negociação",Con_ve!$Q$6:$Q$1005,Cad_cl!BE$5))),"",IF($C7="","",SUMIFS(Con_ve!$F$6:$F$1005,Con_ve!$C$6:$C$1005,$C7,Con_ve!$I$6:$I$1005,"Em negociação",Con_ve!$Q$6:$Q$1005,Cad_cl!BE$5)))</f>
        <v>0</v>
      </c>
      <c r="BF7" s="134">
        <f>IF(ISERR(IF($C7="","",SUMIFS(Con_ve!$F$6:$F$1005,Con_ve!$C$6:$C$1005,$C7,Con_ve!$I$6:$I$1005,"Em negociação",Con_ve!$Q$6:$Q$1005,Cad_cl!BF$5))),"",IF($C7="","",SUMIFS(Con_ve!$F$6:$F$1005,Con_ve!$C$6:$C$1005,$C7,Con_ve!$I$6:$I$1005,"Em negociação",Con_ve!$Q$6:$Q$1005,Cad_cl!BF$5)))</f>
        <v>0</v>
      </c>
      <c r="BG7" s="134">
        <f>IF(ISERR(IF($C7="","",SUMIFS(Con_ve!$F$6:$F$1005,Con_ve!$C$6:$C$1005,$C7,Con_ve!$I$6:$I$1005,"Em negociação",Con_ve!$Q$6:$Q$1005,Cad_cl!BG$5))),"",IF($C7="","",SUMIFS(Con_ve!$F$6:$F$1005,Con_ve!$C$6:$C$1005,$C7,Con_ve!$I$6:$I$1005,"Em negociação",Con_ve!$Q$6:$Q$1005,Cad_cl!BG$5)))</f>
        <v>0</v>
      </c>
      <c r="BH7" s="134">
        <f>IF(ISERR(IF($C7="","",SUMIFS(Con_ve!$F$6:$F$1005,Con_ve!$C$6:$C$1005,$C7,Con_ve!$I$6:$I$1005,"Em negociação",Con_ve!$Q$6:$Q$1005,Cad_cl!BH$5))),"",IF($C7="","",SUMIFS(Con_ve!$F$6:$F$1005,Con_ve!$C$6:$C$1005,$C7,Con_ve!$I$6:$I$1005,"Em negociação",Con_ve!$Q$6:$Q$1005,Cad_cl!BH$5)))</f>
        <v>0</v>
      </c>
      <c r="BI7" s="134">
        <f>IF(ISERR(IF($C7="","",SUMIFS(Con_ve!$F$6:$F$1005,Con_ve!$C$6:$C$1005,$C7,Con_ve!$I$6:$I$1005,"Em negociação",Con_ve!$Q$6:$Q$1005,Cad_cl!BI$5))),"",IF($C7="","",SUMIFS(Con_ve!$F$6:$F$1005,Con_ve!$C$6:$C$1005,$C7,Con_ve!$I$6:$I$1005,"Em negociação",Con_ve!$Q$6:$Q$1005,Cad_cl!BI$5)))</f>
        <v>0</v>
      </c>
      <c r="BJ7" s="134">
        <f>IF(ISERR(IF($C7="","",SUMIFS(Con_ve!$F$6:$F$1005,Con_ve!$C$6:$C$1005,$C7,Con_ve!$I$6:$I$1005,"Em negociação",Con_ve!$Q$6:$Q$1005,Cad_cl!BJ$5))),"",IF($C7="","",SUMIFS(Con_ve!$F$6:$F$1005,Con_ve!$C$6:$C$1005,$C7,Con_ve!$I$6:$I$1005,"Em negociação",Con_ve!$Q$6:$Q$1005,Cad_cl!BJ$5)))</f>
        <v>0</v>
      </c>
      <c r="BK7" s="134">
        <f>IF(ISERR(IF($C7="","",SUMIFS(Con_ve!$F$6:$F$1005,Con_ve!$C$6:$C$1005,$C7,Con_ve!$I$6:$I$1005,"Em negociação",Con_ve!$Q$6:$Q$1005,Cad_cl!BK$5))),"",IF($C7="","",SUMIFS(Con_ve!$F$6:$F$1005,Con_ve!$C$6:$C$1005,$C7,Con_ve!$I$6:$I$1005,"Em negociação",Con_ve!$Q$6:$Q$1005,Cad_cl!BK$5)))</f>
        <v>0</v>
      </c>
      <c r="BL7" s="134">
        <f>IF(ISERR(IF($C7="","",SUMIFS(Con_ve!$F$6:$F$1005,Con_ve!$C$6:$C$1005,$C7,Con_ve!$I$6:$I$1005,"Em negociação",Con_ve!$Q$6:$Q$1005,Cad_cl!BL$5))),"",IF($C7="","",SUMIFS(Con_ve!$F$6:$F$1005,Con_ve!$C$6:$C$1005,$C7,Con_ve!$I$6:$I$1005,"Em negociação",Con_ve!$Q$6:$Q$1005,Cad_cl!BL$5)))</f>
        <v>0</v>
      </c>
      <c r="BM7" s="134">
        <f>IF(ISERR(IF($C7="","",SUMIFS(Con_ve!$F$6:$F$1005,Con_ve!$C$6:$C$1005,$C7,Con_ve!$I$6:$I$1005,"Em negociação",Con_ve!$Q$6:$Q$1005,Cad_cl!BM$5))),"",IF($C7="","",SUMIFS(Con_ve!$F$6:$F$1005,Con_ve!$C$6:$C$1005,$C7,Con_ve!$I$6:$I$1005,"Em negociação",Con_ve!$Q$6:$Q$1005,Cad_cl!BM$5)))</f>
        <v>0</v>
      </c>
      <c r="BN7" s="134">
        <f>IF(ISERR(IF($C7="","",SUMIFS(Con_ve!$F$6:$F$1005,Con_ve!$C$6:$C$1005,$C7,Con_ve!$I$6:$I$1005,"Em negociação",Con_ve!$Q$6:$Q$1005,Cad_cl!BN$5))),"",IF($C7="","",SUMIFS(Con_ve!$F$6:$F$1005,Con_ve!$C$6:$C$1005,$C7,Con_ve!$I$6:$I$1005,"Em negociação",Con_ve!$Q$6:$Q$1005,Cad_cl!BN$5)))</f>
        <v>0</v>
      </c>
      <c r="BO7" s="134">
        <f>IF(ISERR(IF($C7="","",SUMIFS(Con_ve!$F$6:$F$1005,Con_ve!$C$6:$C$1005,$C7,Con_ve!$I$6:$I$1005,"Em negociação",Con_ve!$Q$6:$Q$1005,Cad_cl!BO$5))),"",IF($C7="","",SUMIFS(Con_ve!$F$6:$F$1005,Con_ve!$C$6:$C$1005,$C7,Con_ve!$I$6:$I$1005,"Em negociação",Con_ve!$Q$6:$Q$1005,Cad_cl!BO$5)))</f>
        <v>0</v>
      </c>
      <c r="BP7" s="134">
        <f t="shared" ref="BP7:BP70" si="1">SUM(BD7:BO7)</f>
        <v>0</v>
      </c>
      <c r="BR7" s="125" t="str">
        <f>IF(ISERR(IF(AND($I7=Re_lo!$E$5,BR$5=VLOOKUP(Re_lo!$H$5,Re_lo!$N$5:$O$16,2,0)),AP7,"")),"",IF(AND($I7=Re_lo!$E$5,BR$5=VLOOKUP(Re_lo!$H$5,Re_lo!$N$5:$O$16,2,0)),AP7,""))</f>
        <v/>
      </c>
      <c r="BS7" s="125" t="str">
        <f>IF(ISERR(IF(AND($I7=Re_lo!$E$5,BS$5=VLOOKUP(Re_lo!$H$5,Re_lo!$N$5:$O$16,2,0)),AQ7,"")),"",IF(AND($I7=Re_lo!$E$5,BS$5=VLOOKUP(Re_lo!$H$5,Re_lo!$N$5:$O$16,2,0)),AQ7,""))</f>
        <v/>
      </c>
      <c r="BT7" s="125" t="str">
        <f>IF(ISERR(IF(AND($I7=Re_lo!$E$5,BT$5=VLOOKUP(Re_lo!$H$5,Re_lo!$N$5:$O$16,2,0)),AR7,"")),"",IF(AND($I7=Re_lo!$E$5,BT$5=VLOOKUP(Re_lo!$H$5,Re_lo!$N$5:$O$16,2,0)),AR7,""))</f>
        <v/>
      </c>
      <c r="BU7" s="125" t="str">
        <f>IF(ISERR(IF(AND($I7=Re_lo!$E$5,BU$5=VLOOKUP(Re_lo!$H$5,Re_lo!$N$5:$O$16,2,0)),AS7,"")),"",IF(AND($I7=Re_lo!$E$5,BU$5=VLOOKUP(Re_lo!$H$5,Re_lo!$N$5:$O$16,2,0)),AS7,""))</f>
        <v/>
      </c>
      <c r="BV7" s="125" t="str">
        <f>IF(ISERR(IF(AND($I7=Re_lo!$E$5,BV$5=VLOOKUP(Re_lo!$H$5,Re_lo!$N$5:$O$16,2,0)),AT7,"")),"",IF(AND($I7=Re_lo!$E$5,BV$5=VLOOKUP(Re_lo!$H$5,Re_lo!$N$5:$O$16,2,0)),AT7,""))</f>
        <v/>
      </c>
      <c r="BW7" s="125" t="str">
        <f>IF(ISERR(IF(AND($I7=Re_lo!$E$5,BW$5=VLOOKUP(Re_lo!$H$5,Re_lo!$N$5:$O$16,2,0)),AU7,"")),"",IF(AND($I7=Re_lo!$E$5,BW$5=VLOOKUP(Re_lo!$H$5,Re_lo!$N$5:$O$16,2,0)),AU7,""))</f>
        <v/>
      </c>
      <c r="BX7" s="125" t="str">
        <f>IF(ISERR(IF(AND($I7=Re_lo!$E$5,BX$5=VLOOKUP(Re_lo!$H$5,Re_lo!$N$5:$O$16,2,0)),AV7,"")),"",IF(AND($I7=Re_lo!$E$5,BX$5=VLOOKUP(Re_lo!$H$5,Re_lo!$N$5:$O$16,2,0)),AV7,""))</f>
        <v/>
      </c>
      <c r="BY7" s="125" t="str">
        <f>IF(ISERR(IF(AND($I7=Re_lo!$E$5,BY$5=VLOOKUP(Re_lo!$H$5,Re_lo!$N$5:$O$16,2,0)),AW7,"")),"",IF(AND($I7=Re_lo!$E$5,BY$5=VLOOKUP(Re_lo!$H$5,Re_lo!$N$5:$O$16,2,0)),AW7,""))</f>
        <v/>
      </c>
      <c r="BZ7" s="125" t="str">
        <f>IF(ISERR(IF(AND($I7=Re_lo!$E$5,BZ$5=VLOOKUP(Re_lo!$H$5,Re_lo!$N$5:$O$16,2,0)),AX7,"")),"",IF(AND($I7=Re_lo!$E$5,BZ$5=VLOOKUP(Re_lo!$H$5,Re_lo!$N$5:$O$16,2,0)),AX7,""))</f>
        <v/>
      </c>
      <c r="CA7" s="125" t="str">
        <f>IF(ISERR(IF(AND($I7=Re_lo!$E$5,CA$5=VLOOKUP(Re_lo!$H$5,Re_lo!$N$5:$O$16,2,0)),AY7,"")),"",IF(AND($I7=Re_lo!$E$5,CA$5=VLOOKUP(Re_lo!$H$5,Re_lo!$N$5:$O$16,2,0)),AY7,""))</f>
        <v/>
      </c>
      <c r="CB7" s="125" t="str">
        <f>IF(ISERR(IF(AND($I7=Re_lo!$E$5,CB$5=VLOOKUP(Re_lo!$H$5,Re_lo!$N$5:$O$16,2,0)),AZ7,"")),"",IF(AND($I7=Re_lo!$E$5,CB$5=VLOOKUP(Re_lo!$H$5,Re_lo!$N$5:$O$16,2,0)),AZ7,""))</f>
        <v/>
      </c>
      <c r="CC7" s="125" t="str">
        <f>IF(ISERR(IF(AND($I7=Re_lo!$E$5,CC$5=VLOOKUP(Re_lo!$H$5,Re_lo!$N$5:$O$16,2,0)),BA7,"")),"",IF(AND($I7=Re_lo!$E$5,CC$5=VLOOKUP(Re_lo!$H$5,Re_lo!$N$5:$O$16,2,0)),BA7,""))</f>
        <v/>
      </c>
      <c r="CD7" s="125" t="str">
        <f>IF(ISERR(IF(AND($I7=Re_lo!$E$5,CD$5=VLOOKUP(Re_lo!$H$5,Re_lo!$N$5:$O$16,2,0)),BB7,"")),"",IF(AND($I7=Re_lo!$E$5,CD$5=VLOOKUP(Re_lo!$H$5,Re_lo!$N$5:$O$16,2,0)),BB7,""))</f>
        <v/>
      </c>
      <c r="CF7" s="125">
        <f>IF($C7="","",COUNTIFS(Con_ve!$C$6:$C$1005,$C7,Con_ve!$Q$6:$Q$1005,Cad_cl!CF$5))</f>
        <v>1</v>
      </c>
      <c r="CG7" s="125">
        <f>IF($C7="","",COUNTIFS(Con_ve!$C$6:$C$1005,$C7,Con_ve!$Q$6:$Q$1005,Cad_cl!CG$5))</f>
        <v>0</v>
      </c>
      <c r="CH7" s="125">
        <f>IF($C7="","",COUNTIFS(Con_ve!$C$6:$C$1005,$C7,Con_ve!$Q$6:$Q$1005,Cad_cl!CH$5))</f>
        <v>0</v>
      </c>
      <c r="CI7" s="125">
        <f>IF($C7="","",COUNTIFS(Con_ve!$C$6:$C$1005,$C7,Con_ve!$Q$6:$Q$1005,Cad_cl!CI$5))</f>
        <v>0</v>
      </c>
      <c r="CJ7" s="125">
        <f>IF($C7="","",COUNTIFS(Con_ve!$C$6:$C$1005,$C7,Con_ve!$Q$6:$Q$1005,Cad_cl!CJ$5))</f>
        <v>1</v>
      </c>
      <c r="CK7" s="125">
        <f>IF($C7="","",COUNTIFS(Con_ve!$C$6:$C$1005,$C7,Con_ve!$Q$6:$Q$1005,Cad_cl!CK$5))</f>
        <v>0</v>
      </c>
      <c r="CL7" s="125">
        <f>IF($C7="","",COUNTIFS(Con_ve!$C$6:$C$1005,$C7,Con_ve!$Q$6:$Q$1005,Cad_cl!CL$5))</f>
        <v>0</v>
      </c>
      <c r="CM7" s="125">
        <f>IF($C7="","",COUNTIFS(Con_ve!$C$6:$C$1005,$C7,Con_ve!$Q$6:$Q$1005,Cad_cl!CM$5))</f>
        <v>0</v>
      </c>
      <c r="CN7" s="125">
        <f>IF($C7="","",COUNTIFS(Con_ve!$C$6:$C$1005,$C7,Con_ve!$Q$6:$Q$1005,Cad_cl!CN$5))</f>
        <v>0</v>
      </c>
      <c r="CO7" s="125">
        <f>IF($C7="","",COUNTIFS(Con_ve!$C$6:$C$1005,$C7,Con_ve!$Q$6:$Q$1005,Cad_cl!CO$5))</f>
        <v>0</v>
      </c>
      <c r="CP7" s="125">
        <f>IF($C7="","",COUNTIFS(Con_ve!$C$6:$C$1005,$C7,Con_ve!$Q$6:$Q$1005,Cad_cl!CP$5))</f>
        <v>0</v>
      </c>
      <c r="CQ7" s="125">
        <f>IF($C7="","",COUNTIFS(Con_ve!$C$6:$C$1005,$C7,Con_ve!$Q$6:$Q$1005,Cad_cl!CQ$5))</f>
        <v>0</v>
      </c>
      <c r="CR7" s="125">
        <f t="shared" ref="CR7:CR70" si="2">SUM(CF7:CQ7)</f>
        <v>2</v>
      </c>
    </row>
    <row r="8" spans="3:109" ht="30" customHeight="1">
      <c r="C8" s="129" t="s">
        <v>113</v>
      </c>
      <c r="D8" s="129" t="s">
        <v>114</v>
      </c>
      <c r="E8" s="130">
        <v>42016</v>
      </c>
      <c r="F8" s="129" t="s">
        <v>52</v>
      </c>
      <c r="G8" s="131">
        <v>1143681010</v>
      </c>
      <c r="H8" s="129" t="s">
        <v>171</v>
      </c>
      <c r="I8" s="129" t="s">
        <v>62</v>
      </c>
      <c r="J8" s="132">
        <f>IF(C8="","",IFERROR(COUNTIF(Con_ve!$C$6:$C$1005,C8),0))</f>
        <v>1</v>
      </c>
      <c r="K8" s="133">
        <f>IF(C8="","",IFERROR(SUMIF(Con_ve!$C$6:$C$1005,C8,Con_ve!$F$6:$F$1005),0))</f>
        <v>90000</v>
      </c>
      <c r="L8" s="129" t="s">
        <v>44</v>
      </c>
      <c r="M8" s="129" t="s">
        <v>94</v>
      </c>
      <c r="N8" s="129" t="s">
        <v>96</v>
      </c>
      <c r="O8" s="129" t="s">
        <v>102</v>
      </c>
      <c r="P8" s="129" t="s">
        <v>105</v>
      </c>
      <c r="Q8" s="129"/>
      <c r="AP8" s="134">
        <f>IF(ISERR(IF($C8="","",SUMIFS(Con_ve!$F$6:$F$1005,Con_ve!$C$6:$C$1005,$C8,Con_ve!$I$6:$I$1005,"Fechada",Con_ve!$Q$6:$Q$1005,Cad_cl!AP$5))),"",IF($C8="","",SUMIFS(Con_ve!$F$6:$F$1005,Con_ve!$C$6:$C$1005,$C8,Con_ve!$I$6:$I$1005,"Fechada",Con_ve!$Q$6:$Q$1005,Cad_cl!AP$5)))</f>
        <v>0</v>
      </c>
      <c r="AQ8" s="134">
        <f>IF(ISERR(IF($C8="","",SUMIFS(Con_ve!$F$6:$F$1005,Con_ve!$C$6:$C$1005,$C8,Con_ve!$I$6:$I$1005,"Fechada",Con_ve!$Q$6:$Q$1005,Cad_cl!AQ$5))),"",IF($C8="","",SUMIFS(Con_ve!$F$6:$F$1005,Con_ve!$C$6:$C$1005,$C8,Con_ve!$I$6:$I$1005,"Fechada",Con_ve!$Q$6:$Q$1005,Cad_cl!AQ$5)))</f>
        <v>0</v>
      </c>
      <c r="AR8" s="134">
        <f>IF(ISERR(IF($C8="","",SUMIFS(Con_ve!$F$6:$F$1005,Con_ve!$C$6:$C$1005,$C8,Con_ve!$I$6:$I$1005,"Fechada",Con_ve!$Q$6:$Q$1005,Cad_cl!AR$5))),"",IF($C8="","",SUMIFS(Con_ve!$F$6:$F$1005,Con_ve!$C$6:$C$1005,$C8,Con_ve!$I$6:$I$1005,"Fechada",Con_ve!$Q$6:$Q$1005,Cad_cl!AR$5)))</f>
        <v>0</v>
      </c>
      <c r="AS8" s="134">
        <f>IF(ISERR(IF($C8="","",SUMIFS(Con_ve!$F$6:$F$1005,Con_ve!$C$6:$C$1005,$C8,Con_ve!$I$6:$I$1005,"Fechada",Con_ve!$Q$6:$Q$1005,Cad_cl!AS$5))),"",IF($C8="","",SUMIFS(Con_ve!$F$6:$F$1005,Con_ve!$C$6:$C$1005,$C8,Con_ve!$I$6:$I$1005,"Fechada",Con_ve!$Q$6:$Q$1005,Cad_cl!AS$5)))</f>
        <v>0</v>
      </c>
      <c r="AT8" s="134">
        <f>IF(ISERR(IF($C8="","",SUMIFS(Con_ve!$F$6:$F$1005,Con_ve!$C$6:$C$1005,$C8,Con_ve!$I$6:$I$1005,"Fechada",Con_ve!$Q$6:$Q$1005,Cad_cl!AT$5))),"",IF($C8="","",SUMIFS(Con_ve!$F$6:$F$1005,Con_ve!$C$6:$C$1005,$C8,Con_ve!$I$6:$I$1005,"Fechada",Con_ve!$Q$6:$Q$1005,Cad_cl!AT$5)))</f>
        <v>0</v>
      </c>
      <c r="AU8" s="134">
        <f>IF(ISERR(IF($C8="","",SUMIFS(Con_ve!$F$6:$F$1005,Con_ve!$C$6:$C$1005,$C8,Con_ve!$I$6:$I$1005,"Fechada",Con_ve!$Q$6:$Q$1005,Cad_cl!AU$5))),"",IF($C8="","",SUMIFS(Con_ve!$F$6:$F$1005,Con_ve!$C$6:$C$1005,$C8,Con_ve!$I$6:$I$1005,"Fechada",Con_ve!$Q$6:$Q$1005,Cad_cl!AU$5)))</f>
        <v>90000</v>
      </c>
      <c r="AV8" s="134">
        <f>IF(ISERR(IF($C8="","",SUMIFS(Con_ve!$F$6:$F$1005,Con_ve!$C$6:$C$1005,$C8,Con_ve!$I$6:$I$1005,"Fechada",Con_ve!$Q$6:$Q$1005,Cad_cl!AV$5))),"",IF($C8="","",SUMIFS(Con_ve!$F$6:$F$1005,Con_ve!$C$6:$C$1005,$C8,Con_ve!$I$6:$I$1005,"Fechada",Con_ve!$Q$6:$Q$1005,Cad_cl!AV$5)))</f>
        <v>0</v>
      </c>
      <c r="AW8" s="134">
        <f>IF(ISERR(IF($C8="","",SUMIFS(Con_ve!$F$6:$F$1005,Con_ve!$C$6:$C$1005,$C8,Con_ve!$I$6:$I$1005,"Fechada",Con_ve!$Q$6:$Q$1005,Cad_cl!AW$5))),"",IF($C8="","",SUMIFS(Con_ve!$F$6:$F$1005,Con_ve!$C$6:$C$1005,$C8,Con_ve!$I$6:$I$1005,"Fechada",Con_ve!$Q$6:$Q$1005,Cad_cl!AW$5)))</f>
        <v>0</v>
      </c>
      <c r="AX8" s="134">
        <f>IF(ISERR(IF($C8="","",SUMIFS(Con_ve!$F$6:$F$1005,Con_ve!$C$6:$C$1005,$C8,Con_ve!$I$6:$I$1005,"Fechada",Con_ve!$Q$6:$Q$1005,Cad_cl!AX$5))),"",IF($C8="","",SUMIFS(Con_ve!$F$6:$F$1005,Con_ve!$C$6:$C$1005,$C8,Con_ve!$I$6:$I$1005,"Fechada",Con_ve!$Q$6:$Q$1005,Cad_cl!AX$5)))</f>
        <v>0</v>
      </c>
      <c r="AY8" s="134">
        <f>IF(ISERR(IF($C8="","",SUMIFS(Con_ve!$F$6:$F$1005,Con_ve!$C$6:$C$1005,$C8,Con_ve!$I$6:$I$1005,"Fechada",Con_ve!$Q$6:$Q$1005,Cad_cl!AY$5))),"",IF($C8="","",SUMIFS(Con_ve!$F$6:$F$1005,Con_ve!$C$6:$C$1005,$C8,Con_ve!$I$6:$I$1005,"Fechada",Con_ve!$Q$6:$Q$1005,Cad_cl!AY$5)))</f>
        <v>0</v>
      </c>
      <c r="AZ8" s="134">
        <f>IF(ISERR(IF($C8="","",SUMIFS(Con_ve!$F$6:$F$1005,Con_ve!$C$6:$C$1005,$C8,Con_ve!$I$6:$I$1005,"Fechada",Con_ve!$Q$6:$Q$1005,Cad_cl!AZ$5))),"",IF($C8="","",SUMIFS(Con_ve!$F$6:$F$1005,Con_ve!$C$6:$C$1005,$C8,Con_ve!$I$6:$I$1005,"Fechada",Con_ve!$Q$6:$Q$1005,Cad_cl!AZ$5)))</f>
        <v>0</v>
      </c>
      <c r="BA8" s="134">
        <f>IF(ISERR(IF($C8="","",SUMIFS(Con_ve!$F$6:$F$1005,Con_ve!$C$6:$C$1005,$C8,Con_ve!$I$6:$I$1005,"Fechada",Con_ve!$Q$6:$Q$1005,Cad_cl!BA$5))),"",IF($C8="","",SUMIFS(Con_ve!$F$6:$F$1005,Con_ve!$C$6:$C$1005,$C8,Con_ve!$I$6:$I$1005,"Fechada",Con_ve!$Q$6:$Q$1005,Cad_cl!BA$5)))</f>
        <v>0</v>
      </c>
      <c r="BB8" s="134">
        <f t="shared" si="0"/>
        <v>90000</v>
      </c>
      <c r="BD8" s="134">
        <f>IF(ISERR(IF($C8="","",SUMIFS(Con_ve!$F$6:$F$1005,Con_ve!$C$6:$C$1005,$C8,Con_ve!$I$6:$I$1005,"Em negociação",Con_ve!$Q$6:$Q$1005,Cad_cl!BD$5))),"",IF($C8="","",SUMIFS(Con_ve!$F$6:$F$1005,Con_ve!$C$6:$C$1005,$C8,Con_ve!$I$6:$I$1005,"Em negociação",Con_ve!$Q$6:$Q$1005,Cad_cl!BD$5)))</f>
        <v>0</v>
      </c>
      <c r="BE8" s="134">
        <f>IF(ISERR(IF($C8="","",SUMIFS(Con_ve!$F$6:$F$1005,Con_ve!$C$6:$C$1005,$C8,Con_ve!$I$6:$I$1005,"Em negociação",Con_ve!$Q$6:$Q$1005,Cad_cl!BE$5))),"",IF($C8="","",SUMIFS(Con_ve!$F$6:$F$1005,Con_ve!$C$6:$C$1005,$C8,Con_ve!$I$6:$I$1005,"Em negociação",Con_ve!$Q$6:$Q$1005,Cad_cl!BE$5)))</f>
        <v>0</v>
      </c>
      <c r="BF8" s="134">
        <f>IF(ISERR(IF($C8="","",SUMIFS(Con_ve!$F$6:$F$1005,Con_ve!$C$6:$C$1005,$C8,Con_ve!$I$6:$I$1005,"Em negociação",Con_ve!$Q$6:$Q$1005,Cad_cl!BF$5))),"",IF($C8="","",SUMIFS(Con_ve!$F$6:$F$1005,Con_ve!$C$6:$C$1005,$C8,Con_ve!$I$6:$I$1005,"Em negociação",Con_ve!$Q$6:$Q$1005,Cad_cl!BF$5)))</f>
        <v>0</v>
      </c>
      <c r="BG8" s="134">
        <f>IF(ISERR(IF($C8="","",SUMIFS(Con_ve!$F$6:$F$1005,Con_ve!$C$6:$C$1005,$C8,Con_ve!$I$6:$I$1005,"Em negociação",Con_ve!$Q$6:$Q$1005,Cad_cl!BG$5))),"",IF($C8="","",SUMIFS(Con_ve!$F$6:$F$1005,Con_ve!$C$6:$C$1005,$C8,Con_ve!$I$6:$I$1005,"Em negociação",Con_ve!$Q$6:$Q$1005,Cad_cl!BG$5)))</f>
        <v>0</v>
      </c>
      <c r="BH8" s="134">
        <f>IF(ISERR(IF($C8="","",SUMIFS(Con_ve!$F$6:$F$1005,Con_ve!$C$6:$C$1005,$C8,Con_ve!$I$6:$I$1005,"Em negociação",Con_ve!$Q$6:$Q$1005,Cad_cl!BH$5))),"",IF($C8="","",SUMIFS(Con_ve!$F$6:$F$1005,Con_ve!$C$6:$C$1005,$C8,Con_ve!$I$6:$I$1005,"Em negociação",Con_ve!$Q$6:$Q$1005,Cad_cl!BH$5)))</f>
        <v>0</v>
      </c>
      <c r="BI8" s="134">
        <f>IF(ISERR(IF($C8="","",SUMIFS(Con_ve!$F$6:$F$1005,Con_ve!$C$6:$C$1005,$C8,Con_ve!$I$6:$I$1005,"Em negociação",Con_ve!$Q$6:$Q$1005,Cad_cl!BI$5))),"",IF($C8="","",SUMIFS(Con_ve!$F$6:$F$1005,Con_ve!$C$6:$C$1005,$C8,Con_ve!$I$6:$I$1005,"Em negociação",Con_ve!$Q$6:$Q$1005,Cad_cl!BI$5)))</f>
        <v>0</v>
      </c>
      <c r="BJ8" s="134">
        <f>IF(ISERR(IF($C8="","",SUMIFS(Con_ve!$F$6:$F$1005,Con_ve!$C$6:$C$1005,$C8,Con_ve!$I$6:$I$1005,"Em negociação",Con_ve!$Q$6:$Q$1005,Cad_cl!BJ$5))),"",IF($C8="","",SUMIFS(Con_ve!$F$6:$F$1005,Con_ve!$C$6:$C$1005,$C8,Con_ve!$I$6:$I$1005,"Em negociação",Con_ve!$Q$6:$Q$1005,Cad_cl!BJ$5)))</f>
        <v>0</v>
      </c>
      <c r="BK8" s="134">
        <f>IF(ISERR(IF($C8="","",SUMIFS(Con_ve!$F$6:$F$1005,Con_ve!$C$6:$C$1005,$C8,Con_ve!$I$6:$I$1005,"Em negociação",Con_ve!$Q$6:$Q$1005,Cad_cl!BK$5))),"",IF($C8="","",SUMIFS(Con_ve!$F$6:$F$1005,Con_ve!$C$6:$C$1005,$C8,Con_ve!$I$6:$I$1005,"Em negociação",Con_ve!$Q$6:$Q$1005,Cad_cl!BK$5)))</f>
        <v>0</v>
      </c>
      <c r="BL8" s="134">
        <f>IF(ISERR(IF($C8="","",SUMIFS(Con_ve!$F$6:$F$1005,Con_ve!$C$6:$C$1005,$C8,Con_ve!$I$6:$I$1005,"Em negociação",Con_ve!$Q$6:$Q$1005,Cad_cl!BL$5))),"",IF($C8="","",SUMIFS(Con_ve!$F$6:$F$1005,Con_ve!$C$6:$C$1005,$C8,Con_ve!$I$6:$I$1005,"Em negociação",Con_ve!$Q$6:$Q$1005,Cad_cl!BL$5)))</f>
        <v>0</v>
      </c>
      <c r="BM8" s="134">
        <f>IF(ISERR(IF($C8="","",SUMIFS(Con_ve!$F$6:$F$1005,Con_ve!$C$6:$C$1005,$C8,Con_ve!$I$6:$I$1005,"Em negociação",Con_ve!$Q$6:$Q$1005,Cad_cl!BM$5))),"",IF($C8="","",SUMIFS(Con_ve!$F$6:$F$1005,Con_ve!$C$6:$C$1005,$C8,Con_ve!$I$6:$I$1005,"Em negociação",Con_ve!$Q$6:$Q$1005,Cad_cl!BM$5)))</f>
        <v>0</v>
      </c>
      <c r="BN8" s="134">
        <f>IF(ISERR(IF($C8="","",SUMIFS(Con_ve!$F$6:$F$1005,Con_ve!$C$6:$C$1005,$C8,Con_ve!$I$6:$I$1005,"Em negociação",Con_ve!$Q$6:$Q$1005,Cad_cl!BN$5))),"",IF($C8="","",SUMIFS(Con_ve!$F$6:$F$1005,Con_ve!$C$6:$C$1005,$C8,Con_ve!$I$6:$I$1005,"Em negociação",Con_ve!$Q$6:$Q$1005,Cad_cl!BN$5)))</f>
        <v>0</v>
      </c>
      <c r="BO8" s="134">
        <f>IF(ISERR(IF($C8="","",SUMIFS(Con_ve!$F$6:$F$1005,Con_ve!$C$6:$C$1005,$C8,Con_ve!$I$6:$I$1005,"Em negociação",Con_ve!$Q$6:$Q$1005,Cad_cl!BO$5))),"",IF($C8="","",SUMIFS(Con_ve!$F$6:$F$1005,Con_ve!$C$6:$C$1005,$C8,Con_ve!$I$6:$I$1005,"Em negociação",Con_ve!$Q$6:$Q$1005,Cad_cl!BO$5)))</f>
        <v>0</v>
      </c>
      <c r="BP8" s="134">
        <f t="shared" si="1"/>
        <v>0</v>
      </c>
      <c r="BR8" s="125" t="str">
        <f>IF(ISERR(IF(AND($I8=Re_lo!$E$5,BR$5=VLOOKUP(Re_lo!$H$5,Re_lo!$N$5:$O$16,2,0)),AP8,"")),"",IF(AND($I8=Re_lo!$E$5,BR$5=VLOOKUP(Re_lo!$H$5,Re_lo!$N$5:$O$16,2,0)),AP8,""))</f>
        <v/>
      </c>
      <c r="BS8" s="125" t="str">
        <f>IF(ISERR(IF(AND($I8=Re_lo!$E$5,BS$5=VLOOKUP(Re_lo!$H$5,Re_lo!$N$5:$O$16,2,0)),AQ8,"")),"",IF(AND($I8=Re_lo!$E$5,BS$5=VLOOKUP(Re_lo!$H$5,Re_lo!$N$5:$O$16,2,0)),AQ8,""))</f>
        <v/>
      </c>
      <c r="BT8" s="125" t="str">
        <f>IF(ISERR(IF(AND($I8=Re_lo!$E$5,BT$5=VLOOKUP(Re_lo!$H$5,Re_lo!$N$5:$O$16,2,0)),AR8,"")),"",IF(AND($I8=Re_lo!$E$5,BT$5=VLOOKUP(Re_lo!$H$5,Re_lo!$N$5:$O$16,2,0)),AR8,""))</f>
        <v/>
      </c>
      <c r="BU8" s="125" t="str">
        <f>IF(ISERR(IF(AND($I8=Re_lo!$E$5,BU$5=VLOOKUP(Re_lo!$H$5,Re_lo!$N$5:$O$16,2,0)),AS8,"")),"",IF(AND($I8=Re_lo!$E$5,BU$5=VLOOKUP(Re_lo!$H$5,Re_lo!$N$5:$O$16,2,0)),AS8,""))</f>
        <v/>
      </c>
      <c r="BV8" s="125" t="str">
        <f>IF(ISERR(IF(AND($I8=Re_lo!$E$5,BV$5=VLOOKUP(Re_lo!$H$5,Re_lo!$N$5:$O$16,2,0)),AT8,"")),"",IF(AND($I8=Re_lo!$E$5,BV$5=VLOOKUP(Re_lo!$H$5,Re_lo!$N$5:$O$16,2,0)),AT8,""))</f>
        <v/>
      </c>
      <c r="BW8" s="125" t="str">
        <f>IF(ISERR(IF(AND($I8=Re_lo!$E$5,BW$5=VLOOKUP(Re_lo!$H$5,Re_lo!$N$5:$O$16,2,0)),AU8,"")),"",IF(AND($I8=Re_lo!$E$5,BW$5=VLOOKUP(Re_lo!$H$5,Re_lo!$N$5:$O$16,2,0)),AU8,""))</f>
        <v/>
      </c>
      <c r="BX8" s="125" t="str">
        <f>IF(ISERR(IF(AND($I8=Re_lo!$E$5,BX$5=VLOOKUP(Re_lo!$H$5,Re_lo!$N$5:$O$16,2,0)),AV8,"")),"",IF(AND($I8=Re_lo!$E$5,BX$5=VLOOKUP(Re_lo!$H$5,Re_lo!$N$5:$O$16,2,0)),AV8,""))</f>
        <v/>
      </c>
      <c r="BY8" s="125" t="str">
        <f>IF(ISERR(IF(AND($I8=Re_lo!$E$5,BY$5=VLOOKUP(Re_lo!$H$5,Re_lo!$N$5:$O$16,2,0)),AW8,"")),"",IF(AND($I8=Re_lo!$E$5,BY$5=VLOOKUP(Re_lo!$H$5,Re_lo!$N$5:$O$16,2,0)),AW8,""))</f>
        <v/>
      </c>
      <c r="BZ8" s="125" t="str">
        <f>IF(ISERR(IF(AND($I8=Re_lo!$E$5,BZ$5=VLOOKUP(Re_lo!$H$5,Re_lo!$N$5:$O$16,2,0)),AX8,"")),"",IF(AND($I8=Re_lo!$E$5,BZ$5=VLOOKUP(Re_lo!$H$5,Re_lo!$N$5:$O$16,2,0)),AX8,""))</f>
        <v/>
      </c>
      <c r="CA8" s="125" t="str">
        <f>IF(ISERR(IF(AND($I8=Re_lo!$E$5,CA$5=VLOOKUP(Re_lo!$H$5,Re_lo!$N$5:$O$16,2,0)),AY8,"")),"",IF(AND($I8=Re_lo!$E$5,CA$5=VLOOKUP(Re_lo!$H$5,Re_lo!$N$5:$O$16,2,0)),AY8,""))</f>
        <v/>
      </c>
      <c r="CB8" s="125" t="str">
        <f>IF(ISERR(IF(AND($I8=Re_lo!$E$5,CB$5=VLOOKUP(Re_lo!$H$5,Re_lo!$N$5:$O$16,2,0)),AZ8,"")),"",IF(AND($I8=Re_lo!$E$5,CB$5=VLOOKUP(Re_lo!$H$5,Re_lo!$N$5:$O$16,2,0)),AZ8,""))</f>
        <v/>
      </c>
      <c r="CC8" s="125" t="str">
        <f>IF(ISERR(IF(AND($I8=Re_lo!$E$5,CC$5=VLOOKUP(Re_lo!$H$5,Re_lo!$N$5:$O$16,2,0)),BA8,"")),"",IF(AND($I8=Re_lo!$E$5,CC$5=VLOOKUP(Re_lo!$H$5,Re_lo!$N$5:$O$16,2,0)),BA8,""))</f>
        <v/>
      </c>
      <c r="CD8" s="125" t="str">
        <f>IF(ISERR(IF(AND($I8=Re_lo!$E$5,CD$5=VLOOKUP(Re_lo!$H$5,Re_lo!$N$5:$O$16,2,0)),BB8,"")),"",IF(AND($I8=Re_lo!$E$5,CD$5=VLOOKUP(Re_lo!$H$5,Re_lo!$N$5:$O$16,2,0)),BB8,""))</f>
        <v/>
      </c>
      <c r="CF8" s="125">
        <f>IF($C8="","",COUNTIFS(Con_ve!$C$6:$C$1005,$C8,Con_ve!$Q$6:$Q$1005,Cad_cl!CF$5))</f>
        <v>0</v>
      </c>
      <c r="CG8" s="125">
        <f>IF($C8="","",COUNTIFS(Con_ve!$C$6:$C$1005,$C8,Con_ve!$Q$6:$Q$1005,Cad_cl!CG$5))</f>
        <v>0</v>
      </c>
      <c r="CH8" s="125">
        <f>IF($C8="","",COUNTIFS(Con_ve!$C$6:$C$1005,$C8,Con_ve!$Q$6:$Q$1005,Cad_cl!CH$5))</f>
        <v>0</v>
      </c>
      <c r="CI8" s="125">
        <f>IF($C8="","",COUNTIFS(Con_ve!$C$6:$C$1005,$C8,Con_ve!$Q$6:$Q$1005,Cad_cl!CI$5))</f>
        <v>0</v>
      </c>
      <c r="CJ8" s="125">
        <f>IF($C8="","",COUNTIFS(Con_ve!$C$6:$C$1005,$C8,Con_ve!$Q$6:$Q$1005,Cad_cl!CJ$5))</f>
        <v>0</v>
      </c>
      <c r="CK8" s="125">
        <f>IF($C8="","",COUNTIFS(Con_ve!$C$6:$C$1005,$C8,Con_ve!$Q$6:$Q$1005,Cad_cl!CK$5))</f>
        <v>1</v>
      </c>
      <c r="CL8" s="125">
        <f>IF($C8="","",COUNTIFS(Con_ve!$C$6:$C$1005,$C8,Con_ve!$Q$6:$Q$1005,Cad_cl!CL$5))</f>
        <v>0</v>
      </c>
      <c r="CM8" s="125">
        <f>IF($C8="","",COUNTIFS(Con_ve!$C$6:$C$1005,$C8,Con_ve!$Q$6:$Q$1005,Cad_cl!CM$5))</f>
        <v>0</v>
      </c>
      <c r="CN8" s="125">
        <f>IF($C8="","",COUNTIFS(Con_ve!$C$6:$C$1005,$C8,Con_ve!$Q$6:$Q$1005,Cad_cl!CN$5))</f>
        <v>0</v>
      </c>
      <c r="CO8" s="125">
        <f>IF($C8="","",COUNTIFS(Con_ve!$C$6:$C$1005,$C8,Con_ve!$Q$6:$Q$1005,Cad_cl!CO$5))</f>
        <v>0</v>
      </c>
      <c r="CP8" s="125">
        <f>IF($C8="","",COUNTIFS(Con_ve!$C$6:$C$1005,$C8,Con_ve!$Q$6:$Q$1005,Cad_cl!CP$5))</f>
        <v>0</v>
      </c>
      <c r="CQ8" s="125">
        <f>IF($C8="","",COUNTIFS(Con_ve!$C$6:$C$1005,$C8,Con_ve!$Q$6:$Q$1005,Cad_cl!CQ$5))</f>
        <v>0</v>
      </c>
      <c r="CR8" s="125">
        <f t="shared" si="2"/>
        <v>1</v>
      </c>
    </row>
    <row r="9" spans="3:109" ht="30" customHeight="1">
      <c r="C9" s="153" t="s">
        <v>115</v>
      </c>
      <c r="D9" s="153" t="s">
        <v>116</v>
      </c>
      <c r="E9" s="154">
        <v>42017</v>
      </c>
      <c r="F9" s="153" t="s">
        <v>53</v>
      </c>
      <c r="G9" s="155">
        <v>2143245656</v>
      </c>
      <c r="H9" s="153" t="s">
        <v>172</v>
      </c>
      <c r="I9" s="153" t="s">
        <v>75</v>
      </c>
      <c r="J9" s="132">
        <v>1</v>
      </c>
      <c r="K9" s="133">
        <v>2300</v>
      </c>
      <c r="L9" s="153" t="s">
        <v>47</v>
      </c>
      <c r="M9" s="153" t="s">
        <v>92</v>
      </c>
      <c r="N9" s="153" t="s">
        <v>96</v>
      </c>
      <c r="O9" s="153" t="s">
        <v>101</v>
      </c>
      <c r="P9" s="153" t="s">
        <v>106</v>
      </c>
      <c r="Q9" s="153"/>
      <c r="AP9" s="134">
        <f>IF(ISERR(IF($C9="","",SUMIFS(Con_ve!$F$6:$F$1005,Con_ve!$C$6:$C$1005,$C9,Con_ve!$I$6:$I$1005,"Fechada",Con_ve!$Q$6:$Q$1005,Cad_cl!AP$5))),"",IF($C9="","",SUMIFS(Con_ve!$F$6:$F$1005,Con_ve!$C$6:$C$1005,$C9,Con_ve!$I$6:$I$1005,"Fechada",Con_ve!$Q$6:$Q$1005,Cad_cl!AP$5)))</f>
        <v>0</v>
      </c>
      <c r="AQ9" s="134">
        <f>IF(ISERR(IF($C9="","",SUMIFS(Con_ve!$F$6:$F$1005,Con_ve!$C$6:$C$1005,$C9,Con_ve!$I$6:$I$1005,"Fechada",Con_ve!$Q$6:$Q$1005,Cad_cl!AQ$5))),"",IF($C9="","",SUMIFS(Con_ve!$F$6:$F$1005,Con_ve!$C$6:$C$1005,$C9,Con_ve!$I$6:$I$1005,"Fechada",Con_ve!$Q$6:$Q$1005,Cad_cl!AQ$5)))</f>
        <v>0</v>
      </c>
      <c r="AR9" s="134">
        <f>IF(ISERR(IF($C9="","",SUMIFS(Con_ve!$F$6:$F$1005,Con_ve!$C$6:$C$1005,$C9,Con_ve!$I$6:$I$1005,"Fechada",Con_ve!$Q$6:$Q$1005,Cad_cl!AR$5))),"",IF($C9="","",SUMIFS(Con_ve!$F$6:$F$1005,Con_ve!$C$6:$C$1005,$C9,Con_ve!$I$6:$I$1005,"Fechada",Con_ve!$Q$6:$Q$1005,Cad_cl!AR$5)))</f>
        <v>2300</v>
      </c>
      <c r="AS9" s="134">
        <f>IF(ISERR(IF($C9="","",SUMIFS(Con_ve!$F$6:$F$1005,Con_ve!$C$6:$C$1005,$C9,Con_ve!$I$6:$I$1005,"Fechada",Con_ve!$Q$6:$Q$1005,Cad_cl!AS$5))),"",IF($C9="","",SUMIFS(Con_ve!$F$6:$F$1005,Con_ve!$C$6:$C$1005,$C9,Con_ve!$I$6:$I$1005,"Fechada",Con_ve!$Q$6:$Q$1005,Cad_cl!AS$5)))</f>
        <v>0</v>
      </c>
      <c r="AT9" s="134">
        <f>IF(ISERR(IF($C9="","",SUMIFS(Con_ve!$F$6:$F$1005,Con_ve!$C$6:$C$1005,$C9,Con_ve!$I$6:$I$1005,"Fechada",Con_ve!$Q$6:$Q$1005,Cad_cl!AT$5))),"",IF($C9="","",SUMIFS(Con_ve!$F$6:$F$1005,Con_ve!$C$6:$C$1005,$C9,Con_ve!$I$6:$I$1005,"Fechada",Con_ve!$Q$6:$Q$1005,Cad_cl!AT$5)))</f>
        <v>0</v>
      </c>
      <c r="AU9" s="134">
        <f>IF(ISERR(IF($C9="","",SUMIFS(Con_ve!$F$6:$F$1005,Con_ve!$C$6:$C$1005,$C9,Con_ve!$I$6:$I$1005,"Fechada",Con_ve!$Q$6:$Q$1005,Cad_cl!AU$5))),"",IF($C9="","",SUMIFS(Con_ve!$F$6:$F$1005,Con_ve!$C$6:$C$1005,$C9,Con_ve!$I$6:$I$1005,"Fechada",Con_ve!$Q$6:$Q$1005,Cad_cl!AU$5)))</f>
        <v>0</v>
      </c>
      <c r="AV9" s="134">
        <f>IF(ISERR(IF($C9="","",SUMIFS(Con_ve!$F$6:$F$1005,Con_ve!$C$6:$C$1005,$C9,Con_ve!$I$6:$I$1005,"Fechada",Con_ve!$Q$6:$Q$1005,Cad_cl!AV$5))),"",IF($C9="","",SUMIFS(Con_ve!$F$6:$F$1005,Con_ve!$C$6:$C$1005,$C9,Con_ve!$I$6:$I$1005,"Fechada",Con_ve!$Q$6:$Q$1005,Cad_cl!AV$5)))</f>
        <v>0</v>
      </c>
      <c r="AW9" s="134">
        <f>IF(ISERR(IF($C9="","",SUMIFS(Con_ve!$F$6:$F$1005,Con_ve!$C$6:$C$1005,$C9,Con_ve!$I$6:$I$1005,"Fechada",Con_ve!$Q$6:$Q$1005,Cad_cl!AW$5))),"",IF($C9="","",SUMIFS(Con_ve!$F$6:$F$1005,Con_ve!$C$6:$C$1005,$C9,Con_ve!$I$6:$I$1005,"Fechada",Con_ve!$Q$6:$Q$1005,Cad_cl!AW$5)))</f>
        <v>0</v>
      </c>
      <c r="AX9" s="134">
        <f>IF(ISERR(IF($C9="","",SUMIFS(Con_ve!$F$6:$F$1005,Con_ve!$C$6:$C$1005,$C9,Con_ve!$I$6:$I$1005,"Fechada",Con_ve!$Q$6:$Q$1005,Cad_cl!AX$5))),"",IF($C9="","",SUMIFS(Con_ve!$F$6:$F$1005,Con_ve!$C$6:$C$1005,$C9,Con_ve!$I$6:$I$1005,"Fechada",Con_ve!$Q$6:$Q$1005,Cad_cl!AX$5)))</f>
        <v>0</v>
      </c>
      <c r="AY9" s="134">
        <f>IF(ISERR(IF($C9="","",SUMIFS(Con_ve!$F$6:$F$1005,Con_ve!$C$6:$C$1005,$C9,Con_ve!$I$6:$I$1005,"Fechada",Con_ve!$Q$6:$Q$1005,Cad_cl!AY$5))),"",IF($C9="","",SUMIFS(Con_ve!$F$6:$F$1005,Con_ve!$C$6:$C$1005,$C9,Con_ve!$I$6:$I$1005,"Fechada",Con_ve!$Q$6:$Q$1005,Cad_cl!AY$5)))</f>
        <v>0</v>
      </c>
      <c r="AZ9" s="134">
        <f>IF(ISERR(IF($C9="","",SUMIFS(Con_ve!$F$6:$F$1005,Con_ve!$C$6:$C$1005,$C9,Con_ve!$I$6:$I$1005,"Fechada",Con_ve!$Q$6:$Q$1005,Cad_cl!AZ$5))),"",IF($C9="","",SUMIFS(Con_ve!$F$6:$F$1005,Con_ve!$C$6:$C$1005,$C9,Con_ve!$I$6:$I$1005,"Fechada",Con_ve!$Q$6:$Q$1005,Cad_cl!AZ$5)))</f>
        <v>0</v>
      </c>
      <c r="BA9" s="134">
        <f>IF(ISERR(IF($C9="","",SUMIFS(Con_ve!$F$6:$F$1005,Con_ve!$C$6:$C$1005,$C9,Con_ve!$I$6:$I$1005,"Fechada",Con_ve!$Q$6:$Q$1005,Cad_cl!BA$5))),"",IF($C9="","",SUMIFS(Con_ve!$F$6:$F$1005,Con_ve!$C$6:$C$1005,$C9,Con_ve!$I$6:$I$1005,"Fechada",Con_ve!$Q$6:$Q$1005,Cad_cl!BA$5)))</f>
        <v>0</v>
      </c>
      <c r="BB9" s="134">
        <f t="shared" si="0"/>
        <v>2300</v>
      </c>
      <c r="BD9" s="134">
        <f>IF(ISERR(IF($C9="","",SUMIFS(Con_ve!$F$6:$F$1005,Con_ve!$C$6:$C$1005,$C9,Con_ve!$I$6:$I$1005,"Em negociação",Con_ve!$Q$6:$Q$1005,Cad_cl!BD$5))),"",IF($C9="","",SUMIFS(Con_ve!$F$6:$F$1005,Con_ve!$C$6:$C$1005,$C9,Con_ve!$I$6:$I$1005,"Em negociação",Con_ve!$Q$6:$Q$1005,Cad_cl!BD$5)))</f>
        <v>0</v>
      </c>
      <c r="BE9" s="134">
        <f>IF(ISERR(IF($C9="","",SUMIFS(Con_ve!$F$6:$F$1005,Con_ve!$C$6:$C$1005,$C9,Con_ve!$I$6:$I$1005,"Em negociação",Con_ve!$Q$6:$Q$1005,Cad_cl!BE$5))),"",IF($C9="","",SUMIFS(Con_ve!$F$6:$F$1005,Con_ve!$C$6:$C$1005,$C9,Con_ve!$I$6:$I$1005,"Em negociação",Con_ve!$Q$6:$Q$1005,Cad_cl!BE$5)))</f>
        <v>0</v>
      </c>
      <c r="BF9" s="134">
        <f>IF(ISERR(IF($C9="","",SUMIFS(Con_ve!$F$6:$F$1005,Con_ve!$C$6:$C$1005,$C9,Con_ve!$I$6:$I$1005,"Em negociação",Con_ve!$Q$6:$Q$1005,Cad_cl!BF$5))),"",IF($C9="","",SUMIFS(Con_ve!$F$6:$F$1005,Con_ve!$C$6:$C$1005,$C9,Con_ve!$I$6:$I$1005,"Em negociação",Con_ve!$Q$6:$Q$1005,Cad_cl!BF$5)))</f>
        <v>0</v>
      </c>
      <c r="BG9" s="134">
        <f>IF(ISERR(IF($C9="","",SUMIFS(Con_ve!$F$6:$F$1005,Con_ve!$C$6:$C$1005,$C9,Con_ve!$I$6:$I$1005,"Em negociação",Con_ve!$Q$6:$Q$1005,Cad_cl!BG$5))),"",IF($C9="","",SUMIFS(Con_ve!$F$6:$F$1005,Con_ve!$C$6:$C$1005,$C9,Con_ve!$I$6:$I$1005,"Em negociação",Con_ve!$Q$6:$Q$1005,Cad_cl!BG$5)))</f>
        <v>0</v>
      </c>
      <c r="BH9" s="134">
        <f>IF(ISERR(IF($C9="","",SUMIFS(Con_ve!$F$6:$F$1005,Con_ve!$C$6:$C$1005,$C9,Con_ve!$I$6:$I$1005,"Em negociação",Con_ve!$Q$6:$Q$1005,Cad_cl!BH$5))),"",IF($C9="","",SUMIFS(Con_ve!$F$6:$F$1005,Con_ve!$C$6:$C$1005,$C9,Con_ve!$I$6:$I$1005,"Em negociação",Con_ve!$Q$6:$Q$1005,Cad_cl!BH$5)))</f>
        <v>0</v>
      </c>
      <c r="BI9" s="134">
        <f>IF(ISERR(IF($C9="","",SUMIFS(Con_ve!$F$6:$F$1005,Con_ve!$C$6:$C$1005,$C9,Con_ve!$I$6:$I$1005,"Em negociação",Con_ve!$Q$6:$Q$1005,Cad_cl!BI$5))),"",IF($C9="","",SUMIFS(Con_ve!$F$6:$F$1005,Con_ve!$C$6:$C$1005,$C9,Con_ve!$I$6:$I$1005,"Em negociação",Con_ve!$Q$6:$Q$1005,Cad_cl!BI$5)))</f>
        <v>0</v>
      </c>
      <c r="BJ9" s="134">
        <f>IF(ISERR(IF($C9="","",SUMIFS(Con_ve!$F$6:$F$1005,Con_ve!$C$6:$C$1005,$C9,Con_ve!$I$6:$I$1005,"Em negociação",Con_ve!$Q$6:$Q$1005,Cad_cl!BJ$5))),"",IF($C9="","",SUMIFS(Con_ve!$F$6:$F$1005,Con_ve!$C$6:$C$1005,$C9,Con_ve!$I$6:$I$1005,"Em negociação",Con_ve!$Q$6:$Q$1005,Cad_cl!BJ$5)))</f>
        <v>0</v>
      </c>
      <c r="BK9" s="134">
        <f>IF(ISERR(IF($C9="","",SUMIFS(Con_ve!$F$6:$F$1005,Con_ve!$C$6:$C$1005,$C9,Con_ve!$I$6:$I$1005,"Em negociação",Con_ve!$Q$6:$Q$1005,Cad_cl!BK$5))),"",IF($C9="","",SUMIFS(Con_ve!$F$6:$F$1005,Con_ve!$C$6:$C$1005,$C9,Con_ve!$I$6:$I$1005,"Em negociação",Con_ve!$Q$6:$Q$1005,Cad_cl!BK$5)))</f>
        <v>0</v>
      </c>
      <c r="BL9" s="134">
        <f>IF(ISERR(IF($C9="","",SUMIFS(Con_ve!$F$6:$F$1005,Con_ve!$C$6:$C$1005,$C9,Con_ve!$I$6:$I$1005,"Em negociação",Con_ve!$Q$6:$Q$1005,Cad_cl!BL$5))),"",IF($C9="","",SUMIFS(Con_ve!$F$6:$F$1005,Con_ve!$C$6:$C$1005,$C9,Con_ve!$I$6:$I$1005,"Em negociação",Con_ve!$Q$6:$Q$1005,Cad_cl!BL$5)))</f>
        <v>0</v>
      </c>
      <c r="BM9" s="134">
        <f>IF(ISERR(IF($C9="","",SUMIFS(Con_ve!$F$6:$F$1005,Con_ve!$C$6:$C$1005,$C9,Con_ve!$I$6:$I$1005,"Em negociação",Con_ve!$Q$6:$Q$1005,Cad_cl!BM$5))),"",IF($C9="","",SUMIFS(Con_ve!$F$6:$F$1005,Con_ve!$C$6:$C$1005,$C9,Con_ve!$I$6:$I$1005,"Em negociação",Con_ve!$Q$6:$Q$1005,Cad_cl!BM$5)))</f>
        <v>0</v>
      </c>
      <c r="BN9" s="134">
        <f>IF(ISERR(IF($C9="","",SUMIFS(Con_ve!$F$6:$F$1005,Con_ve!$C$6:$C$1005,$C9,Con_ve!$I$6:$I$1005,"Em negociação",Con_ve!$Q$6:$Q$1005,Cad_cl!BN$5))),"",IF($C9="","",SUMIFS(Con_ve!$F$6:$F$1005,Con_ve!$C$6:$C$1005,$C9,Con_ve!$I$6:$I$1005,"Em negociação",Con_ve!$Q$6:$Q$1005,Cad_cl!BN$5)))</f>
        <v>0</v>
      </c>
      <c r="BO9" s="134">
        <f>IF(ISERR(IF($C9="","",SUMIFS(Con_ve!$F$6:$F$1005,Con_ve!$C$6:$C$1005,$C9,Con_ve!$I$6:$I$1005,"Em negociação",Con_ve!$Q$6:$Q$1005,Cad_cl!BO$5))),"",IF($C9="","",SUMIFS(Con_ve!$F$6:$F$1005,Con_ve!$C$6:$C$1005,$C9,Con_ve!$I$6:$I$1005,"Em negociação",Con_ve!$Q$6:$Q$1005,Cad_cl!BO$5)))</f>
        <v>0</v>
      </c>
      <c r="BP9" s="134">
        <f t="shared" si="1"/>
        <v>0</v>
      </c>
      <c r="BR9" s="125" t="str">
        <f>IF(ISERR(IF(AND($I9=Re_lo!$E$5,BR$5=VLOOKUP(Re_lo!$H$5,Re_lo!$N$5:$O$16,2,0)),AP9,"")),"",IF(AND($I9=Re_lo!$E$5,BR$5=VLOOKUP(Re_lo!$H$5,Re_lo!$N$5:$O$16,2,0)),AP9,""))</f>
        <v/>
      </c>
      <c r="BS9" s="125" t="str">
        <f>IF(ISERR(IF(AND($I9=Re_lo!$E$5,BS$5=VLOOKUP(Re_lo!$H$5,Re_lo!$N$5:$O$16,2,0)),AQ9,"")),"",IF(AND($I9=Re_lo!$E$5,BS$5=VLOOKUP(Re_lo!$H$5,Re_lo!$N$5:$O$16,2,0)),AQ9,""))</f>
        <v/>
      </c>
      <c r="BT9" s="125" t="str">
        <f>IF(ISERR(IF(AND($I9=Re_lo!$E$5,BT$5=VLOOKUP(Re_lo!$H$5,Re_lo!$N$5:$O$16,2,0)),AR9,"")),"",IF(AND($I9=Re_lo!$E$5,BT$5=VLOOKUP(Re_lo!$H$5,Re_lo!$N$5:$O$16,2,0)),AR9,""))</f>
        <v/>
      </c>
      <c r="BU9" s="125" t="str">
        <f>IF(ISERR(IF(AND($I9=Re_lo!$E$5,BU$5=VLOOKUP(Re_lo!$H$5,Re_lo!$N$5:$O$16,2,0)),AS9,"")),"",IF(AND($I9=Re_lo!$E$5,BU$5=VLOOKUP(Re_lo!$H$5,Re_lo!$N$5:$O$16,2,0)),AS9,""))</f>
        <v/>
      </c>
      <c r="BV9" s="125" t="str">
        <f>IF(ISERR(IF(AND($I9=Re_lo!$E$5,BV$5=VLOOKUP(Re_lo!$H$5,Re_lo!$N$5:$O$16,2,0)),AT9,"")),"",IF(AND($I9=Re_lo!$E$5,BV$5=VLOOKUP(Re_lo!$H$5,Re_lo!$N$5:$O$16,2,0)),AT9,""))</f>
        <v/>
      </c>
      <c r="BW9" s="125" t="str">
        <f>IF(ISERR(IF(AND($I9=Re_lo!$E$5,BW$5=VLOOKUP(Re_lo!$H$5,Re_lo!$N$5:$O$16,2,0)),AU9,"")),"",IF(AND($I9=Re_lo!$E$5,BW$5=VLOOKUP(Re_lo!$H$5,Re_lo!$N$5:$O$16,2,0)),AU9,""))</f>
        <v/>
      </c>
      <c r="BX9" s="125" t="str">
        <f>IF(ISERR(IF(AND($I9=Re_lo!$E$5,BX$5=VLOOKUP(Re_lo!$H$5,Re_lo!$N$5:$O$16,2,0)),AV9,"")),"",IF(AND($I9=Re_lo!$E$5,BX$5=VLOOKUP(Re_lo!$H$5,Re_lo!$N$5:$O$16,2,0)),AV9,""))</f>
        <v/>
      </c>
      <c r="BY9" s="125" t="str">
        <f>IF(ISERR(IF(AND($I9=Re_lo!$E$5,BY$5=VLOOKUP(Re_lo!$H$5,Re_lo!$N$5:$O$16,2,0)),AW9,"")),"",IF(AND($I9=Re_lo!$E$5,BY$5=VLOOKUP(Re_lo!$H$5,Re_lo!$N$5:$O$16,2,0)),AW9,""))</f>
        <v/>
      </c>
      <c r="BZ9" s="125" t="str">
        <f>IF(ISERR(IF(AND($I9=Re_lo!$E$5,BZ$5=VLOOKUP(Re_lo!$H$5,Re_lo!$N$5:$O$16,2,0)),AX9,"")),"",IF(AND($I9=Re_lo!$E$5,BZ$5=VLOOKUP(Re_lo!$H$5,Re_lo!$N$5:$O$16,2,0)),AX9,""))</f>
        <v/>
      </c>
      <c r="CA9" s="125" t="str">
        <f>IF(ISERR(IF(AND($I9=Re_lo!$E$5,CA$5=VLOOKUP(Re_lo!$H$5,Re_lo!$N$5:$O$16,2,0)),AY9,"")),"",IF(AND($I9=Re_lo!$E$5,CA$5=VLOOKUP(Re_lo!$H$5,Re_lo!$N$5:$O$16,2,0)),AY9,""))</f>
        <v/>
      </c>
      <c r="CB9" s="125" t="str">
        <f>IF(ISERR(IF(AND($I9=Re_lo!$E$5,CB$5=VLOOKUP(Re_lo!$H$5,Re_lo!$N$5:$O$16,2,0)),AZ9,"")),"",IF(AND($I9=Re_lo!$E$5,CB$5=VLOOKUP(Re_lo!$H$5,Re_lo!$N$5:$O$16,2,0)),AZ9,""))</f>
        <v/>
      </c>
      <c r="CC9" s="125" t="str">
        <f>IF(ISERR(IF(AND($I9=Re_lo!$E$5,CC$5=VLOOKUP(Re_lo!$H$5,Re_lo!$N$5:$O$16,2,0)),BA9,"")),"",IF(AND($I9=Re_lo!$E$5,CC$5=VLOOKUP(Re_lo!$H$5,Re_lo!$N$5:$O$16,2,0)),BA9,""))</f>
        <v/>
      </c>
      <c r="CD9" s="125">
        <f>IF(ISERR(IF(AND($I9=Re_lo!$E$5,CD$5=VLOOKUP(Re_lo!$H$5,Re_lo!$N$5:$O$16,2,0)),BB9,"")),"",IF(AND($I9=Re_lo!$E$5,CD$5=VLOOKUP(Re_lo!$H$5,Re_lo!$N$5:$O$16,2,0)),BB9,""))</f>
        <v>2300</v>
      </c>
      <c r="CF9" s="125">
        <f>IF($C9="","",COUNTIFS(Con_ve!$C$6:$C$1005,$C9,Con_ve!$Q$6:$Q$1005,Cad_cl!CF$5))</f>
        <v>0</v>
      </c>
      <c r="CG9" s="125">
        <f>IF($C9="","",COUNTIFS(Con_ve!$C$6:$C$1005,$C9,Con_ve!$Q$6:$Q$1005,Cad_cl!CG$5))</f>
        <v>0</v>
      </c>
      <c r="CH9" s="125">
        <f>IF($C9="","",COUNTIFS(Con_ve!$C$6:$C$1005,$C9,Con_ve!$Q$6:$Q$1005,Cad_cl!CH$5))</f>
        <v>1</v>
      </c>
      <c r="CI9" s="125">
        <f>IF($C9="","",COUNTIFS(Con_ve!$C$6:$C$1005,$C9,Con_ve!$Q$6:$Q$1005,Cad_cl!CI$5))</f>
        <v>0</v>
      </c>
      <c r="CJ9" s="125">
        <f>IF($C9="","",COUNTIFS(Con_ve!$C$6:$C$1005,$C9,Con_ve!$Q$6:$Q$1005,Cad_cl!CJ$5))</f>
        <v>0</v>
      </c>
      <c r="CK9" s="125">
        <f>IF($C9="","",COUNTIFS(Con_ve!$C$6:$C$1005,$C9,Con_ve!$Q$6:$Q$1005,Cad_cl!CK$5))</f>
        <v>0</v>
      </c>
      <c r="CL9" s="125">
        <f>IF($C9="","",COUNTIFS(Con_ve!$C$6:$C$1005,$C9,Con_ve!$Q$6:$Q$1005,Cad_cl!CL$5))</f>
        <v>0</v>
      </c>
      <c r="CM9" s="125">
        <f>IF($C9="","",COUNTIFS(Con_ve!$C$6:$C$1005,$C9,Con_ve!$Q$6:$Q$1005,Cad_cl!CM$5))</f>
        <v>0</v>
      </c>
      <c r="CN9" s="125">
        <f>IF($C9="","",COUNTIFS(Con_ve!$C$6:$C$1005,$C9,Con_ve!$Q$6:$Q$1005,Cad_cl!CN$5))</f>
        <v>0</v>
      </c>
      <c r="CO9" s="125">
        <f>IF($C9="","",COUNTIFS(Con_ve!$C$6:$C$1005,$C9,Con_ve!$Q$6:$Q$1005,Cad_cl!CO$5))</f>
        <v>0</v>
      </c>
      <c r="CP9" s="125">
        <f>IF($C9="","",COUNTIFS(Con_ve!$C$6:$C$1005,$C9,Con_ve!$Q$6:$Q$1005,Cad_cl!CP$5))</f>
        <v>0</v>
      </c>
      <c r="CQ9" s="125">
        <f>IF($C9="","",COUNTIFS(Con_ve!$C$6:$C$1005,$C9,Con_ve!$Q$6:$Q$1005,Cad_cl!CQ$5))</f>
        <v>0</v>
      </c>
      <c r="CR9" s="125">
        <f t="shared" si="2"/>
        <v>1</v>
      </c>
    </row>
    <row r="10" spans="3:109" ht="30" customHeight="1">
      <c r="C10" s="153" t="s">
        <v>117</v>
      </c>
      <c r="D10" s="153" t="s">
        <v>118</v>
      </c>
      <c r="E10" s="154">
        <v>42018</v>
      </c>
      <c r="F10" s="153" t="s">
        <v>54</v>
      </c>
      <c r="G10" s="155">
        <v>2143246789</v>
      </c>
      <c r="H10" s="153" t="s">
        <v>173</v>
      </c>
      <c r="I10" s="153" t="s">
        <v>59</v>
      </c>
      <c r="J10" s="132">
        <v>1</v>
      </c>
      <c r="K10" s="133">
        <v>30000</v>
      </c>
      <c r="L10" s="153" t="s">
        <v>46</v>
      </c>
      <c r="M10" s="153" t="s">
        <v>91</v>
      </c>
      <c r="N10" s="153" t="s">
        <v>95</v>
      </c>
      <c r="O10" s="153" t="s">
        <v>100</v>
      </c>
      <c r="P10" s="153" t="s">
        <v>108</v>
      </c>
      <c r="Q10" s="153"/>
      <c r="AP10" s="134">
        <f>IF(ISERR(IF($C10="","",SUMIFS(Con_ve!$F$6:$F$1005,Con_ve!$C$6:$C$1005,$C10,Con_ve!$I$6:$I$1005,"Fechada",Con_ve!$Q$6:$Q$1005,Cad_cl!AP$5))),"",IF($C10="","",SUMIFS(Con_ve!$F$6:$F$1005,Con_ve!$C$6:$C$1005,$C10,Con_ve!$I$6:$I$1005,"Fechada",Con_ve!$Q$6:$Q$1005,Cad_cl!AP$5)))</f>
        <v>0</v>
      </c>
      <c r="AQ10" s="134">
        <f>IF(ISERR(IF($C10="","",SUMIFS(Con_ve!$F$6:$F$1005,Con_ve!$C$6:$C$1005,$C10,Con_ve!$I$6:$I$1005,"Fechada",Con_ve!$Q$6:$Q$1005,Cad_cl!AQ$5))),"",IF($C10="","",SUMIFS(Con_ve!$F$6:$F$1005,Con_ve!$C$6:$C$1005,$C10,Con_ve!$I$6:$I$1005,"Fechada",Con_ve!$Q$6:$Q$1005,Cad_cl!AQ$5)))</f>
        <v>0</v>
      </c>
      <c r="AR10" s="134">
        <f>IF(ISERR(IF($C10="","",SUMIFS(Con_ve!$F$6:$F$1005,Con_ve!$C$6:$C$1005,$C10,Con_ve!$I$6:$I$1005,"Fechada",Con_ve!$Q$6:$Q$1005,Cad_cl!AR$5))),"",IF($C10="","",SUMIFS(Con_ve!$F$6:$F$1005,Con_ve!$C$6:$C$1005,$C10,Con_ve!$I$6:$I$1005,"Fechada",Con_ve!$Q$6:$Q$1005,Cad_cl!AR$5)))</f>
        <v>0</v>
      </c>
      <c r="AS10" s="134">
        <f>IF(ISERR(IF($C10="","",SUMIFS(Con_ve!$F$6:$F$1005,Con_ve!$C$6:$C$1005,$C10,Con_ve!$I$6:$I$1005,"Fechada",Con_ve!$Q$6:$Q$1005,Cad_cl!AS$5))),"",IF($C10="","",SUMIFS(Con_ve!$F$6:$F$1005,Con_ve!$C$6:$C$1005,$C10,Con_ve!$I$6:$I$1005,"Fechada",Con_ve!$Q$6:$Q$1005,Cad_cl!AS$5)))</f>
        <v>30000</v>
      </c>
      <c r="AT10" s="134">
        <f>IF(ISERR(IF($C10="","",SUMIFS(Con_ve!$F$6:$F$1005,Con_ve!$C$6:$C$1005,$C10,Con_ve!$I$6:$I$1005,"Fechada",Con_ve!$Q$6:$Q$1005,Cad_cl!AT$5))),"",IF($C10="","",SUMIFS(Con_ve!$F$6:$F$1005,Con_ve!$C$6:$C$1005,$C10,Con_ve!$I$6:$I$1005,"Fechada",Con_ve!$Q$6:$Q$1005,Cad_cl!AT$5)))</f>
        <v>0</v>
      </c>
      <c r="AU10" s="134">
        <f>IF(ISERR(IF($C10="","",SUMIFS(Con_ve!$F$6:$F$1005,Con_ve!$C$6:$C$1005,$C10,Con_ve!$I$6:$I$1005,"Fechada",Con_ve!$Q$6:$Q$1005,Cad_cl!AU$5))),"",IF($C10="","",SUMIFS(Con_ve!$F$6:$F$1005,Con_ve!$C$6:$C$1005,$C10,Con_ve!$I$6:$I$1005,"Fechada",Con_ve!$Q$6:$Q$1005,Cad_cl!AU$5)))</f>
        <v>0</v>
      </c>
      <c r="AV10" s="134">
        <f>IF(ISERR(IF($C10="","",SUMIFS(Con_ve!$F$6:$F$1005,Con_ve!$C$6:$C$1005,$C10,Con_ve!$I$6:$I$1005,"Fechada",Con_ve!$Q$6:$Q$1005,Cad_cl!AV$5))),"",IF($C10="","",SUMIFS(Con_ve!$F$6:$F$1005,Con_ve!$C$6:$C$1005,$C10,Con_ve!$I$6:$I$1005,"Fechada",Con_ve!$Q$6:$Q$1005,Cad_cl!AV$5)))</f>
        <v>0</v>
      </c>
      <c r="AW10" s="134">
        <f>IF(ISERR(IF($C10="","",SUMIFS(Con_ve!$F$6:$F$1005,Con_ve!$C$6:$C$1005,$C10,Con_ve!$I$6:$I$1005,"Fechada",Con_ve!$Q$6:$Q$1005,Cad_cl!AW$5))),"",IF($C10="","",SUMIFS(Con_ve!$F$6:$F$1005,Con_ve!$C$6:$C$1005,$C10,Con_ve!$I$6:$I$1005,"Fechada",Con_ve!$Q$6:$Q$1005,Cad_cl!AW$5)))</f>
        <v>0</v>
      </c>
      <c r="AX10" s="134">
        <f>IF(ISERR(IF($C10="","",SUMIFS(Con_ve!$F$6:$F$1005,Con_ve!$C$6:$C$1005,$C10,Con_ve!$I$6:$I$1005,"Fechada",Con_ve!$Q$6:$Q$1005,Cad_cl!AX$5))),"",IF($C10="","",SUMIFS(Con_ve!$F$6:$F$1005,Con_ve!$C$6:$C$1005,$C10,Con_ve!$I$6:$I$1005,"Fechada",Con_ve!$Q$6:$Q$1005,Cad_cl!AX$5)))</f>
        <v>0</v>
      </c>
      <c r="AY10" s="134">
        <f>IF(ISERR(IF($C10="","",SUMIFS(Con_ve!$F$6:$F$1005,Con_ve!$C$6:$C$1005,$C10,Con_ve!$I$6:$I$1005,"Fechada",Con_ve!$Q$6:$Q$1005,Cad_cl!AY$5))),"",IF($C10="","",SUMIFS(Con_ve!$F$6:$F$1005,Con_ve!$C$6:$C$1005,$C10,Con_ve!$I$6:$I$1005,"Fechada",Con_ve!$Q$6:$Q$1005,Cad_cl!AY$5)))</f>
        <v>0</v>
      </c>
      <c r="AZ10" s="134">
        <f>IF(ISERR(IF($C10="","",SUMIFS(Con_ve!$F$6:$F$1005,Con_ve!$C$6:$C$1005,$C10,Con_ve!$I$6:$I$1005,"Fechada",Con_ve!$Q$6:$Q$1005,Cad_cl!AZ$5))),"",IF($C10="","",SUMIFS(Con_ve!$F$6:$F$1005,Con_ve!$C$6:$C$1005,$C10,Con_ve!$I$6:$I$1005,"Fechada",Con_ve!$Q$6:$Q$1005,Cad_cl!AZ$5)))</f>
        <v>0</v>
      </c>
      <c r="BA10" s="134">
        <f>IF(ISERR(IF($C10="","",SUMIFS(Con_ve!$F$6:$F$1005,Con_ve!$C$6:$C$1005,$C10,Con_ve!$I$6:$I$1005,"Fechada",Con_ve!$Q$6:$Q$1005,Cad_cl!BA$5))),"",IF($C10="","",SUMIFS(Con_ve!$F$6:$F$1005,Con_ve!$C$6:$C$1005,$C10,Con_ve!$I$6:$I$1005,"Fechada",Con_ve!$Q$6:$Q$1005,Cad_cl!BA$5)))</f>
        <v>0</v>
      </c>
      <c r="BB10" s="134">
        <f t="shared" si="0"/>
        <v>30000</v>
      </c>
      <c r="BD10" s="134">
        <f>IF(ISERR(IF($C10="","",SUMIFS(Con_ve!$F$6:$F$1005,Con_ve!$C$6:$C$1005,$C10,Con_ve!$I$6:$I$1005,"Em negociação",Con_ve!$Q$6:$Q$1005,Cad_cl!BD$5))),"",IF($C10="","",SUMIFS(Con_ve!$F$6:$F$1005,Con_ve!$C$6:$C$1005,$C10,Con_ve!$I$6:$I$1005,"Em negociação",Con_ve!$Q$6:$Q$1005,Cad_cl!BD$5)))</f>
        <v>0</v>
      </c>
      <c r="BE10" s="134">
        <f>IF(ISERR(IF($C10="","",SUMIFS(Con_ve!$F$6:$F$1005,Con_ve!$C$6:$C$1005,$C10,Con_ve!$I$6:$I$1005,"Em negociação",Con_ve!$Q$6:$Q$1005,Cad_cl!BE$5))),"",IF($C10="","",SUMIFS(Con_ve!$F$6:$F$1005,Con_ve!$C$6:$C$1005,$C10,Con_ve!$I$6:$I$1005,"Em negociação",Con_ve!$Q$6:$Q$1005,Cad_cl!BE$5)))</f>
        <v>0</v>
      </c>
      <c r="BF10" s="134">
        <f>IF(ISERR(IF($C10="","",SUMIFS(Con_ve!$F$6:$F$1005,Con_ve!$C$6:$C$1005,$C10,Con_ve!$I$6:$I$1005,"Em negociação",Con_ve!$Q$6:$Q$1005,Cad_cl!BF$5))),"",IF($C10="","",SUMIFS(Con_ve!$F$6:$F$1005,Con_ve!$C$6:$C$1005,$C10,Con_ve!$I$6:$I$1005,"Em negociação",Con_ve!$Q$6:$Q$1005,Cad_cl!BF$5)))</f>
        <v>0</v>
      </c>
      <c r="BG10" s="134">
        <f>IF(ISERR(IF($C10="","",SUMIFS(Con_ve!$F$6:$F$1005,Con_ve!$C$6:$C$1005,$C10,Con_ve!$I$6:$I$1005,"Em negociação",Con_ve!$Q$6:$Q$1005,Cad_cl!BG$5))),"",IF($C10="","",SUMIFS(Con_ve!$F$6:$F$1005,Con_ve!$C$6:$C$1005,$C10,Con_ve!$I$6:$I$1005,"Em negociação",Con_ve!$Q$6:$Q$1005,Cad_cl!BG$5)))</f>
        <v>0</v>
      </c>
      <c r="BH10" s="134">
        <f>IF(ISERR(IF($C10="","",SUMIFS(Con_ve!$F$6:$F$1005,Con_ve!$C$6:$C$1005,$C10,Con_ve!$I$6:$I$1005,"Em negociação",Con_ve!$Q$6:$Q$1005,Cad_cl!BH$5))),"",IF($C10="","",SUMIFS(Con_ve!$F$6:$F$1005,Con_ve!$C$6:$C$1005,$C10,Con_ve!$I$6:$I$1005,"Em negociação",Con_ve!$Q$6:$Q$1005,Cad_cl!BH$5)))</f>
        <v>0</v>
      </c>
      <c r="BI10" s="134">
        <f>IF(ISERR(IF($C10="","",SUMIFS(Con_ve!$F$6:$F$1005,Con_ve!$C$6:$C$1005,$C10,Con_ve!$I$6:$I$1005,"Em negociação",Con_ve!$Q$6:$Q$1005,Cad_cl!BI$5))),"",IF($C10="","",SUMIFS(Con_ve!$F$6:$F$1005,Con_ve!$C$6:$C$1005,$C10,Con_ve!$I$6:$I$1005,"Em negociação",Con_ve!$Q$6:$Q$1005,Cad_cl!BI$5)))</f>
        <v>0</v>
      </c>
      <c r="BJ10" s="134">
        <f>IF(ISERR(IF($C10="","",SUMIFS(Con_ve!$F$6:$F$1005,Con_ve!$C$6:$C$1005,$C10,Con_ve!$I$6:$I$1005,"Em negociação",Con_ve!$Q$6:$Q$1005,Cad_cl!BJ$5))),"",IF($C10="","",SUMIFS(Con_ve!$F$6:$F$1005,Con_ve!$C$6:$C$1005,$C10,Con_ve!$I$6:$I$1005,"Em negociação",Con_ve!$Q$6:$Q$1005,Cad_cl!BJ$5)))</f>
        <v>0</v>
      </c>
      <c r="BK10" s="134">
        <f>IF(ISERR(IF($C10="","",SUMIFS(Con_ve!$F$6:$F$1005,Con_ve!$C$6:$C$1005,$C10,Con_ve!$I$6:$I$1005,"Em negociação",Con_ve!$Q$6:$Q$1005,Cad_cl!BK$5))),"",IF($C10="","",SUMIFS(Con_ve!$F$6:$F$1005,Con_ve!$C$6:$C$1005,$C10,Con_ve!$I$6:$I$1005,"Em negociação",Con_ve!$Q$6:$Q$1005,Cad_cl!BK$5)))</f>
        <v>0</v>
      </c>
      <c r="BL10" s="134">
        <f>IF(ISERR(IF($C10="","",SUMIFS(Con_ve!$F$6:$F$1005,Con_ve!$C$6:$C$1005,$C10,Con_ve!$I$6:$I$1005,"Em negociação",Con_ve!$Q$6:$Q$1005,Cad_cl!BL$5))),"",IF($C10="","",SUMIFS(Con_ve!$F$6:$F$1005,Con_ve!$C$6:$C$1005,$C10,Con_ve!$I$6:$I$1005,"Em negociação",Con_ve!$Q$6:$Q$1005,Cad_cl!BL$5)))</f>
        <v>0</v>
      </c>
      <c r="BM10" s="134">
        <f>IF(ISERR(IF($C10="","",SUMIFS(Con_ve!$F$6:$F$1005,Con_ve!$C$6:$C$1005,$C10,Con_ve!$I$6:$I$1005,"Em negociação",Con_ve!$Q$6:$Q$1005,Cad_cl!BM$5))),"",IF($C10="","",SUMIFS(Con_ve!$F$6:$F$1005,Con_ve!$C$6:$C$1005,$C10,Con_ve!$I$6:$I$1005,"Em negociação",Con_ve!$Q$6:$Q$1005,Cad_cl!BM$5)))</f>
        <v>0</v>
      </c>
      <c r="BN10" s="134">
        <f>IF(ISERR(IF($C10="","",SUMIFS(Con_ve!$F$6:$F$1005,Con_ve!$C$6:$C$1005,$C10,Con_ve!$I$6:$I$1005,"Em negociação",Con_ve!$Q$6:$Q$1005,Cad_cl!BN$5))),"",IF($C10="","",SUMIFS(Con_ve!$F$6:$F$1005,Con_ve!$C$6:$C$1005,$C10,Con_ve!$I$6:$I$1005,"Em negociação",Con_ve!$Q$6:$Q$1005,Cad_cl!BN$5)))</f>
        <v>0</v>
      </c>
      <c r="BO10" s="134">
        <f>IF(ISERR(IF($C10="","",SUMIFS(Con_ve!$F$6:$F$1005,Con_ve!$C$6:$C$1005,$C10,Con_ve!$I$6:$I$1005,"Em negociação",Con_ve!$Q$6:$Q$1005,Cad_cl!BO$5))),"",IF($C10="","",SUMIFS(Con_ve!$F$6:$F$1005,Con_ve!$C$6:$C$1005,$C10,Con_ve!$I$6:$I$1005,"Em negociação",Con_ve!$Q$6:$Q$1005,Cad_cl!BO$5)))</f>
        <v>0</v>
      </c>
      <c r="BP10" s="134">
        <f t="shared" si="1"/>
        <v>0</v>
      </c>
      <c r="BR10" s="125" t="str">
        <f>IF(ISERR(IF(AND($I10=Re_lo!$E$5,BR$5=VLOOKUP(Re_lo!$H$5,Re_lo!$N$5:$O$16,2,0)),AP10,"")),"",IF(AND($I10=Re_lo!$E$5,BR$5=VLOOKUP(Re_lo!$H$5,Re_lo!$N$5:$O$16,2,0)),AP10,""))</f>
        <v/>
      </c>
      <c r="BS10" s="125" t="str">
        <f>IF(ISERR(IF(AND($I10=Re_lo!$E$5,BS$5=VLOOKUP(Re_lo!$H$5,Re_lo!$N$5:$O$16,2,0)),AQ10,"")),"",IF(AND($I10=Re_lo!$E$5,BS$5=VLOOKUP(Re_lo!$H$5,Re_lo!$N$5:$O$16,2,0)),AQ10,""))</f>
        <v/>
      </c>
      <c r="BT10" s="125" t="str">
        <f>IF(ISERR(IF(AND($I10=Re_lo!$E$5,BT$5=VLOOKUP(Re_lo!$H$5,Re_lo!$N$5:$O$16,2,0)),AR10,"")),"",IF(AND($I10=Re_lo!$E$5,BT$5=VLOOKUP(Re_lo!$H$5,Re_lo!$N$5:$O$16,2,0)),AR10,""))</f>
        <v/>
      </c>
      <c r="BU10" s="125" t="str">
        <f>IF(ISERR(IF(AND($I10=Re_lo!$E$5,BU$5=VLOOKUP(Re_lo!$H$5,Re_lo!$N$5:$O$16,2,0)),AS10,"")),"",IF(AND($I10=Re_lo!$E$5,BU$5=VLOOKUP(Re_lo!$H$5,Re_lo!$N$5:$O$16,2,0)),AS10,""))</f>
        <v/>
      </c>
      <c r="BV10" s="125" t="str">
        <f>IF(ISERR(IF(AND($I10=Re_lo!$E$5,BV$5=VLOOKUP(Re_lo!$H$5,Re_lo!$N$5:$O$16,2,0)),AT10,"")),"",IF(AND($I10=Re_lo!$E$5,BV$5=VLOOKUP(Re_lo!$H$5,Re_lo!$N$5:$O$16,2,0)),AT10,""))</f>
        <v/>
      </c>
      <c r="BW10" s="125" t="str">
        <f>IF(ISERR(IF(AND($I10=Re_lo!$E$5,BW$5=VLOOKUP(Re_lo!$H$5,Re_lo!$N$5:$O$16,2,0)),AU10,"")),"",IF(AND($I10=Re_lo!$E$5,BW$5=VLOOKUP(Re_lo!$H$5,Re_lo!$N$5:$O$16,2,0)),AU10,""))</f>
        <v/>
      </c>
      <c r="BX10" s="125" t="str">
        <f>IF(ISERR(IF(AND($I10=Re_lo!$E$5,BX$5=VLOOKUP(Re_lo!$H$5,Re_lo!$N$5:$O$16,2,0)),AV10,"")),"",IF(AND($I10=Re_lo!$E$5,BX$5=VLOOKUP(Re_lo!$H$5,Re_lo!$N$5:$O$16,2,0)),AV10,""))</f>
        <v/>
      </c>
      <c r="BY10" s="125" t="str">
        <f>IF(ISERR(IF(AND($I10=Re_lo!$E$5,BY$5=VLOOKUP(Re_lo!$H$5,Re_lo!$N$5:$O$16,2,0)),AW10,"")),"",IF(AND($I10=Re_lo!$E$5,BY$5=VLOOKUP(Re_lo!$H$5,Re_lo!$N$5:$O$16,2,0)),AW10,""))</f>
        <v/>
      </c>
      <c r="BZ10" s="125" t="str">
        <f>IF(ISERR(IF(AND($I10=Re_lo!$E$5,BZ$5=VLOOKUP(Re_lo!$H$5,Re_lo!$N$5:$O$16,2,0)),AX10,"")),"",IF(AND($I10=Re_lo!$E$5,BZ$5=VLOOKUP(Re_lo!$H$5,Re_lo!$N$5:$O$16,2,0)),AX10,""))</f>
        <v/>
      </c>
      <c r="CA10" s="125" t="str">
        <f>IF(ISERR(IF(AND($I10=Re_lo!$E$5,CA$5=VLOOKUP(Re_lo!$H$5,Re_lo!$N$5:$O$16,2,0)),AY10,"")),"",IF(AND($I10=Re_lo!$E$5,CA$5=VLOOKUP(Re_lo!$H$5,Re_lo!$N$5:$O$16,2,0)),AY10,""))</f>
        <v/>
      </c>
      <c r="CB10" s="125" t="str">
        <f>IF(ISERR(IF(AND($I10=Re_lo!$E$5,CB$5=VLOOKUP(Re_lo!$H$5,Re_lo!$N$5:$O$16,2,0)),AZ10,"")),"",IF(AND($I10=Re_lo!$E$5,CB$5=VLOOKUP(Re_lo!$H$5,Re_lo!$N$5:$O$16,2,0)),AZ10,""))</f>
        <v/>
      </c>
      <c r="CC10" s="125" t="str">
        <f>IF(ISERR(IF(AND($I10=Re_lo!$E$5,CC$5=VLOOKUP(Re_lo!$H$5,Re_lo!$N$5:$O$16,2,0)),BA10,"")),"",IF(AND($I10=Re_lo!$E$5,CC$5=VLOOKUP(Re_lo!$H$5,Re_lo!$N$5:$O$16,2,0)),BA10,""))</f>
        <v/>
      </c>
      <c r="CD10" s="125" t="str">
        <f>IF(ISERR(IF(AND($I10=Re_lo!$E$5,CD$5=VLOOKUP(Re_lo!$H$5,Re_lo!$N$5:$O$16,2,0)),BB10,"")),"",IF(AND($I10=Re_lo!$E$5,CD$5=VLOOKUP(Re_lo!$H$5,Re_lo!$N$5:$O$16,2,0)),BB10,""))</f>
        <v/>
      </c>
      <c r="CF10" s="125">
        <f>IF($C10="","",COUNTIFS(Con_ve!$C$6:$C$1005,$C10,Con_ve!$Q$6:$Q$1005,Cad_cl!CF$5))</f>
        <v>0</v>
      </c>
      <c r="CG10" s="125">
        <f>IF($C10="","",COUNTIFS(Con_ve!$C$6:$C$1005,$C10,Con_ve!$Q$6:$Q$1005,Cad_cl!CG$5))</f>
        <v>0</v>
      </c>
      <c r="CH10" s="125">
        <f>IF($C10="","",COUNTIFS(Con_ve!$C$6:$C$1005,$C10,Con_ve!$Q$6:$Q$1005,Cad_cl!CH$5))</f>
        <v>0</v>
      </c>
      <c r="CI10" s="125">
        <f>IF($C10="","",COUNTIFS(Con_ve!$C$6:$C$1005,$C10,Con_ve!$Q$6:$Q$1005,Cad_cl!CI$5))</f>
        <v>1</v>
      </c>
      <c r="CJ10" s="125">
        <f>IF($C10="","",COUNTIFS(Con_ve!$C$6:$C$1005,$C10,Con_ve!$Q$6:$Q$1005,Cad_cl!CJ$5))</f>
        <v>0</v>
      </c>
      <c r="CK10" s="125">
        <f>IF($C10="","",COUNTIFS(Con_ve!$C$6:$C$1005,$C10,Con_ve!$Q$6:$Q$1005,Cad_cl!CK$5))</f>
        <v>0</v>
      </c>
      <c r="CL10" s="125">
        <f>IF($C10="","",COUNTIFS(Con_ve!$C$6:$C$1005,$C10,Con_ve!$Q$6:$Q$1005,Cad_cl!CL$5))</f>
        <v>0</v>
      </c>
      <c r="CM10" s="125">
        <f>IF($C10="","",COUNTIFS(Con_ve!$C$6:$C$1005,$C10,Con_ve!$Q$6:$Q$1005,Cad_cl!CM$5))</f>
        <v>0</v>
      </c>
      <c r="CN10" s="125">
        <f>IF($C10="","",COUNTIFS(Con_ve!$C$6:$C$1005,$C10,Con_ve!$Q$6:$Q$1005,Cad_cl!CN$5))</f>
        <v>0</v>
      </c>
      <c r="CO10" s="125">
        <f>IF($C10="","",COUNTIFS(Con_ve!$C$6:$C$1005,$C10,Con_ve!$Q$6:$Q$1005,Cad_cl!CO$5))</f>
        <v>0</v>
      </c>
      <c r="CP10" s="125">
        <f>IF($C10="","",COUNTIFS(Con_ve!$C$6:$C$1005,$C10,Con_ve!$Q$6:$Q$1005,Cad_cl!CP$5))</f>
        <v>0</v>
      </c>
      <c r="CQ10" s="125">
        <f>IF($C10="","",COUNTIFS(Con_ve!$C$6:$C$1005,$C10,Con_ve!$Q$6:$Q$1005,Cad_cl!CQ$5))</f>
        <v>0</v>
      </c>
      <c r="CR10" s="125">
        <f t="shared" si="2"/>
        <v>1</v>
      </c>
    </row>
    <row r="11" spans="3:109" ht="30" customHeight="1">
      <c r="C11" s="153" t="s">
        <v>119</v>
      </c>
      <c r="D11" s="153" t="s">
        <v>120</v>
      </c>
      <c r="E11" s="154">
        <v>42019</v>
      </c>
      <c r="F11" s="153" t="s">
        <v>55</v>
      </c>
      <c r="G11" s="155">
        <v>2143531010</v>
      </c>
      <c r="H11" s="153" t="s">
        <v>174</v>
      </c>
      <c r="I11" s="153" t="s">
        <v>58</v>
      </c>
      <c r="J11" s="132">
        <v>0</v>
      </c>
      <c r="K11" s="133">
        <v>0</v>
      </c>
      <c r="L11" s="153" t="s">
        <v>46</v>
      </c>
      <c r="M11" s="153" t="s">
        <v>91</v>
      </c>
      <c r="N11" s="153" t="s">
        <v>96</v>
      </c>
      <c r="O11" s="153" t="s">
        <v>100</v>
      </c>
      <c r="P11" s="153" t="s">
        <v>103</v>
      </c>
      <c r="Q11" s="153"/>
      <c r="AP11" s="134">
        <f>IF(ISERR(IF($C11="","",SUMIFS(Con_ve!$F$6:$F$1005,Con_ve!$C$6:$C$1005,$C11,Con_ve!$I$6:$I$1005,"Fechada",Con_ve!$Q$6:$Q$1005,Cad_cl!AP$5))),"",IF($C11="","",SUMIFS(Con_ve!$F$6:$F$1005,Con_ve!$C$6:$C$1005,$C11,Con_ve!$I$6:$I$1005,"Fechada",Con_ve!$Q$6:$Q$1005,Cad_cl!AP$5)))</f>
        <v>0</v>
      </c>
      <c r="AQ11" s="134">
        <f>IF(ISERR(IF($C11="","",SUMIFS(Con_ve!$F$6:$F$1005,Con_ve!$C$6:$C$1005,$C11,Con_ve!$I$6:$I$1005,"Fechada",Con_ve!$Q$6:$Q$1005,Cad_cl!AQ$5))),"",IF($C11="","",SUMIFS(Con_ve!$F$6:$F$1005,Con_ve!$C$6:$C$1005,$C11,Con_ve!$I$6:$I$1005,"Fechada",Con_ve!$Q$6:$Q$1005,Cad_cl!AQ$5)))</f>
        <v>0</v>
      </c>
      <c r="AR11" s="134">
        <f>IF(ISERR(IF($C11="","",SUMIFS(Con_ve!$F$6:$F$1005,Con_ve!$C$6:$C$1005,$C11,Con_ve!$I$6:$I$1005,"Fechada",Con_ve!$Q$6:$Q$1005,Cad_cl!AR$5))),"",IF($C11="","",SUMIFS(Con_ve!$F$6:$F$1005,Con_ve!$C$6:$C$1005,$C11,Con_ve!$I$6:$I$1005,"Fechada",Con_ve!$Q$6:$Q$1005,Cad_cl!AR$5)))</f>
        <v>0</v>
      </c>
      <c r="AS11" s="134">
        <f>IF(ISERR(IF($C11="","",SUMIFS(Con_ve!$F$6:$F$1005,Con_ve!$C$6:$C$1005,$C11,Con_ve!$I$6:$I$1005,"Fechada",Con_ve!$Q$6:$Q$1005,Cad_cl!AS$5))),"",IF($C11="","",SUMIFS(Con_ve!$F$6:$F$1005,Con_ve!$C$6:$C$1005,$C11,Con_ve!$I$6:$I$1005,"Fechada",Con_ve!$Q$6:$Q$1005,Cad_cl!AS$5)))</f>
        <v>0</v>
      </c>
      <c r="AT11" s="134">
        <f>IF(ISERR(IF($C11="","",SUMIFS(Con_ve!$F$6:$F$1005,Con_ve!$C$6:$C$1005,$C11,Con_ve!$I$6:$I$1005,"Fechada",Con_ve!$Q$6:$Q$1005,Cad_cl!AT$5))),"",IF($C11="","",SUMIFS(Con_ve!$F$6:$F$1005,Con_ve!$C$6:$C$1005,$C11,Con_ve!$I$6:$I$1005,"Fechada",Con_ve!$Q$6:$Q$1005,Cad_cl!AT$5)))</f>
        <v>0</v>
      </c>
      <c r="AU11" s="134">
        <f>IF(ISERR(IF($C11="","",SUMIFS(Con_ve!$F$6:$F$1005,Con_ve!$C$6:$C$1005,$C11,Con_ve!$I$6:$I$1005,"Fechada",Con_ve!$Q$6:$Q$1005,Cad_cl!AU$5))),"",IF($C11="","",SUMIFS(Con_ve!$F$6:$F$1005,Con_ve!$C$6:$C$1005,$C11,Con_ve!$I$6:$I$1005,"Fechada",Con_ve!$Q$6:$Q$1005,Cad_cl!AU$5)))</f>
        <v>0</v>
      </c>
      <c r="AV11" s="134">
        <f>IF(ISERR(IF($C11="","",SUMIFS(Con_ve!$F$6:$F$1005,Con_ve!$C$6:$C$1005,$C11,Con_ve!$I$6:$I$1005,"Fechada",Con_ve!$Q$6:$Q$1005,Cad_cl!AV$5))),"",IF($C11="","",SUMIFS(Con_ve!$F$6:$F$1005,Con_ve!$C$6:$C$1005,$C11,Con_ve!$I$6:$I$1005,"Fechada",Con_ve!$Q$6:$Q$1005,Cad_cl!AV$5)))</f>
        <v>0</v>
      </c>
      <c r="AW11" s="134">
        <f>IF(ISERR(IF($C11="","",SUMIFS(Con_ve!$F$6:$F$1005,Con_ve!$C$6:$C$1005,$C11,Con_ve!$I$6:$I$1005,"Fechada",Con_ve!$Q$6:$Q$1005,Cad_cl!AW$5))),"",IF($C11="","",SUMIFS(Con_ve!$F$6:$F$1005,Con_ve!$C$6:$C$1005,$C11,Con_ve!$I$6:$I$1005,"Fechada",Con_ve!$Q$6:$Q$1005,Cad_cl!AW$5)))</f>
        <v>0</v>
      </c>
      <c r="AX11" s="134">
        <f>IF(ISERR(IF($C11="","",SUMIFS(Con_ve!$F$6:$F$1005,Con_ve!$C$6:$C$1005,$C11,Con_ve!$I$6:$I$1005,"Fechada",Con_ve!$Q$6:$Q$1005,Cad_cl!AX$5))),"",IF($C11="","",SUMIFS(Con_ve!$F$6:$F$1005,Con_ve!$C$6:$C$1005,$C11,Con_ve!$I$6:$I$1005,"Fechada",Con_ve!$Q$6:$Q$1005,Cad_cl!AX$5)))</f>
        <v>0</v>
      </c>
      <c r="AY11" s="134">
        <f>IF(ISERR(IF($C11="","",SUMIFS(Con_ve!$F$6:$F$1005,Con_ve!$C$6:$C$1005,$C11,Con_ve!$I$6:$I$1005,"Fechada",Con_ve!$Q$6:$Q$1005,Cad_cl!AY$5))),"",IF($C11="","",SUMIFS(Con_ve!$F$6:$F$1005,Con_ve!$C$6:$C$1005,$C11,Con_ve!$I$6:$I$1005,"Fechada",Con_ve!$Q$6:$Q$1005,Cad_cl!AY$5)))</f>
        <v>0</v>
      </c>
      <c r="AZ11" s="134">
        <f>IF(ISERR(IF($C11="","",SUMIFS(Con_ve!$F$6:$F$1005,Con_ve!$C$6:$C$1005,$C11,Con_ve!$I$6:$I$1005,"Fechada",Con_ve!$Q$6:$Q$1005,Cad_cl!AZ$5))),"",IF($C11="","",SUMIFS(Con_ve!$F$6:$F$1005,Con_ve!$C$6:$C$1005,$C11,Con_ve!$I$6:$I$1005,"Fechada",Con_ve!$Q$6:$Q$1005,Cad_cl!AZ$5)))</f>
        <v>0</v>
      </c>
      <c r="BA11" s="134">
        <f>IF(ISERR(IF($C11="","",SUMIFS(Con_ve!$F$6:$F$1005,Con_ve!$C$6:$C$1005,$C11,Con_ve!$I$6:$I$1005,"Fechada",Con_ve!$Q$6:$Q$1005,Cad_cl!BA$5))),"",IF($C11="","",SUMIFS(Con_ve!$F$6:$F$1005,Con_ve!$C$6:$C$1005,$C11,Con_ve!$I$6:$I$1005,"Fechada",Con_ve!$Q$6:$Q$1005,Cad_cl!BA$5)))</f>
        <v>0</v>
      </c>
      <c r="BB11" s="134">
        <f t="shared" si="0"/>
        <v>0</v>
      </c>
      <c r="BD11" s="134">
        <f>IF(ISERR(IF($C11="","",SUMIFS(Con_ve!$F$6:$F$1005,Con_ve!$C$6:$C$1005,$C11,Con_ve!$I$6:$I$1005,"Em negociação",Con_ve!$Q$6:$Q$1005,Cad_cl!BD$5))),"",IF($C11="","",SUMIFS(Con_ve!$F$6:$F$1005,Con_ve!$C$6:$C$1005,$C11,Con_ve!$I$6:$I$1005,"Em negociação",Con_ve!$Q$6:$Q$1005,Cad_cl!BD$5)))</f>
        <v>0</v>
      </c>
      <c r="BE11" s="134">
        <f>IF(ISERR(IF($C11="","",SUMIFS(Con_ve!$F$6:$F$1005,Con_ve!$C$6:$C$1005,$C11,Con_ve!$I$6:$I$1005,"Em negociação",Con_ve!$Q$6:$Q$1005,Cad_cl!BE$5))),"",IF($C11="","",SUMIFS(Con_ve!$F$6:$F$1005,Con_ve!$C$6:$C$1005,$C11,Con_ve!$I$6:$I$1005,"Em negociação",Con_ve!$Q$6:$Q$1005,Cad_cl!BE$5)))</f>
        <v>0</v>
      </c>
      <c r="BF11" s="134">
        <f>IF(ISERR(IF($C11="","",SUMIFS(Con_ve!$F$6:$F$1005,Con_ve!$C$6:$C$1005,$C11,Con_ve!$I$6:$I$1005,"Em negociação",Con_ve!$Q$6:$Q$1005,Cad_cl!BF$5))),"",IF($C11="","",SUMIFS(Con_ve!$F$6:$F$1005,Con_ve!$C$6:$C$1005,$C11,Con_ve!$I$6:$I$1005,"Em negociação",Con_ve!$Q$6:$Q$1005,Cad_cl!BF$5)))</f>
        <v>0</v>
      </c>
      <c r="BG11" s="134">
        <f>IF(ISERR(IF($C11="","",SUMIFS(Con_ve!$F$6:$F$1005,Con_ve!$C$6:$C$1005,$C11,Con_ve!$I$6:$I$1005,"Em negociação",Con_ve!$Q$6:$Q$1005,Cad_cl!BG$5))),"",IF($C11="","",SUMIFS(Con_ve!$F$6:$F$1005,Con_ve!$C$6:$C$1005,$C11,Con_ve!$I$6:$I$1005,"Em negociação",Con_ve!$Q$6:$Q$1005,Cad_cl!BG$5)))</f>
        <v>0</v>
      </c>
      <c r="BH11" s="134">
        <f>IF(ISERR(IF($C11="","",SUMIFS(Con_ve!$F$6:$F$1005,Con_ve!$C$6:$C$1005,$C11,Con_ve!$I$6:$I$1005,"Em negociação",Con_ve!$Q$6:$Q$1005,Cad_cl!BH$5))),"",IF($C11="","",SUMIFS(Con_ve!$F$6:$F$1005,Con_ve!$C$6:$C$1005,$C11,Con_ve!$I$6:$I$1005,"Em negociação",Con_ve!$Q$6:$Q$1005,Cad_cl!BH$5)))</f>
        <v>0</v>
      </c>
      <c r="BI11" s="134">
        <f>IF(ISERR(IF($C11="","",SUMIFS(Con_ve!$F$6:$F$1005,Con_ve!$C$6:$C$1005,$C11,Con_ve!$I$6:$I$1005,"Em negociação",Con_ve!$Q$6:$Q$1005,Cad_cl!BI$5))),"",IF($C11="","",SUMIFS(Con_ve!$F$6:$F$1005,Con_ve!$C$6:$C$1005,$C11,Con_ve!$I$6:$I$1005,"Em negociação",Con_ve!$Q$6:$Q$1005,Cad_cl!BI$5)))</f>
        <v>0</v>
      </c>
      <c r="BJ11" s="134">
        <f>IF(ISERR(IF($C11="","",SUMIFS(Con_ve!$F$6:$F$1005,Con_ve!$C$6:$C$1005,$C11,Con_ve!$I$6:$I$1005,"Em negociação",Con_ve!$Q$6:$Q$1005,Cad_cl!BJ$5))),"",IF($C11="","",SUMIFS(Con_ve!$F$6:$F$1005,Con_ve!$C$6:$C$1005,$C11,Con_ve!$I$6:$I$1005,"Em negociação",Con_ve!$Q$6:$Q$1005,Cad_cl!BJ$5)))</f>
        <v>0</v>
      </c>
      <c r="BK11" s="134">
        <f>IF(ISERR(IF($C11="","",SUMIFS(Con_ve!$F$6:$F$1005,Con_ve!$C$6:$C$1005,$C11,Con_ve!$I$6:$I$1005,"Em negociação",Con_ve!$Q$6:$Q$1005,Cad_cl!BK$5))),"",IF($C11="","",SUMIFS(Con_ve!$F$6:$F$1005,Con_ve!$C$6:$C$1005,$C11,Con_ve!$I$6:$I$1005,"Em negociação",Con_ve!$Q$6:$Q$1005,Cad_cl!BK$5)))</f>
        <v>0</v>
      </c>
      <c r="BL11" s="134">
        <f>IF(ISERR(IF($C11="","",SUMIFS(Con_ve!$F$6:$F$1005,Con_ve!$C$6:$C$1005,$C11,Con_ve!$I$6:$I$1005,"Em negociação",Con_ve!$Q$6:$Q$1005,Cad_cl!BL$5))),"",IF($C11="","",SUMIFS(Con_ve!$F$6:$F$1005,Con_ve!$C$6:$C$1005,$C11,Con_ve!$I$6:$I$1005,"Em negociação",Con_ve!$Q$6:$Q$1005,Cad_cl!BL$5)))</f>
        <v>0</v>
      </c>
      <c r="BM11" s="134">
        <f>IF(ISERR(IF($C11="","",SUMIFS(Con_ve!$F$6:$F$1005,Con_ve!$C$6:$C$1005,$C11,Con_ve!$I$6:$I$1005,"Em negociação",Con_ve!$Q$6:$Q$1005,Cad_cl!BM$5))),"",IF($C11="","",SUMIFS(Con_ve!$F$6:$F$1005,Con_ve!$C$6:$C$1005,$C11,Con_ve!$I$6:$I$1005,"Em negociação",Con_ve!$Q$6:$Q$1005,Cad_cl!BM$5)))</f>
        <v>0</v>
      </c>
      <c r="BN11" s="134">
        <f>IF(ISERR(IF($C11="","",SUMIFS(Con_ve!$F$6:$F$1005,Con_ve!$C$6:$C$1005,$C11,Con_ve!$I$6:$I$1005,"Em negociação",Con_ve!$Q$6:$Q$1005,Cad_cl!BN$5))),"",IF($C11="","",SUMIFS(Con_ve!$F$6:$F$1005,Con_ve!$C$6:$C$1005,$C11,Con_ve!$I$6:$I$1005,"Em negociação",Con_ve!$Q$6:$Q$1005,Cad_cl!BN$5)))</f>
        <v>0</v>
      </c>
      <c r="BO11" s="134">
        <f>IF(ISERR(IF($C11="","",SUMIFS(Con_ve!$F$6:$F$1005,Con_ve!$C$6:$C$1005,$C11,Con_ve!$I$6:$I$1005,"Em negociação",Con_ve!$Q$6:$Q$1005,Cad_cl!BO$5))),"",IF($C11="","",SUMIFS(Con_ve!$F$6:$F$1005,Con_ve!$C$6:$C$1005,$C11,Con_ve!$I$6:$I$1005,"Em negociação",Con_ve!$Q$6:$Q$1005,Cad_cl!BO$5)))</f>
        <v>0</v>
      </c>
      <c r="BP11" s="134">
        <f t="shared" si="1"/>
        <v>0</v>
      </c>
      <c r="BR11" s="125" t="str">
        <f>IF(ISERR(IF(AND($I11=Re_lo!$E$5,BR$5=VLOOKUP(Re_lo!$H$5,Re_lo!$N$5:$O$16,2,0)),AP11,"")),"",IF(AND($I11=Re_lo!$E$5,BR$5=VLOOKUP(Re_lo!$H$5,Re_lo!$N$5:$O$16,2,0)),AP11,""))</f>
        <v/>
      </c>
      <c r="BS11" s="125" t="str">
        <f>IF(ISERR(IF(AND($I11=Re_lo!$E$5,BS$5=VLOOKUP(Re_lo!$H$5,Re_lo!$N$5:$O$16,2,0)),AQ11,"")),"",IF(AND($I11=Re_lo!$E$5,BS$5=VLOOKUP(Re_lo!$H$5,Re_lo!$N$5:$O$16,2,0)),AQ11,""))</f>
        <v/>
      </c>
      <c r="BT11" s="125" t="str">
        <f>IF(ISERR(IF(AND($I11=Re_lo!$E$5,BT$5=VLOOKUP(Re_lo!$H$5,Re_lo!$N$5:$O$16,2,0)),AR11,"")),"",IF(AND($I11=Re_lo!$E$5,BT$5=VLOOKUP(Re_lo!$H$5,Re_lo!$N$5:$O$16,2,0)),AR11,""))</f>
        <v/>
      </c>
      <c r="BU11" s="125" t="str">
        <f>IF(ISERR(IF(AND($I11=Re_lo!$E$5,BU$5=VLOOKUP(Re_lo!$H$5,Re_lo!$N$5:$O$16,2,0)),AS11,"")),"",IF(AND($I11=Re_lo!$E$5,BU$5=VLOOKUP(Re_lo!$H$5,Re_lo!$N$5:$O$16,2,0)),AS11,""))</f>
        <v/>
      </c>
      <c r="BV11" s="125" t="str">
        <f>IF(ISERR(IF(AND($I11=Re_lo!$E$5,BV$5=VLOOKUP(Re_lo!$H$5,Re_lo!$N$5:$O$16,2,0)),AT11,"")),"",IF(AND($I11=Re_lo!$E$5,BV$5=VLOOKUP(Re_lo!$H$5,Re_lo!$N$5:$O$16,2,0)),AT11,""))</f>
        <v/>
      </c>
      <c r="BW11" s="125" t="str">
        <f>IF(ISERR(IF(AND($I11=Re_lo!$E$5,BW$5=VLOOKUP(Re_lo!$H$5,Re_lo!$N$5:$O$16,2,0)),AU11,"")),"",IF(AND($I11=Re_lo!$E$5,BW$5=VLOOKUP(Re_lo!$H$5,Re_lo!$N$5:$O$16,2,0)),AU11,""))</f>
        <v/>
      </c>
      <c r="BX11" s="125" t="str">
        <f>IF(ISERR(IF(AND($I11=Re_lo!$E$5,BX$5=VLOOKUP(Re_lo!$H$5,Re_lo!$N$5:$O$16,2,0)),AV11,"")),"",IF(AND($I11=Re_lo!$E$5,BX$5=VLOOKUP(Re_lo!$H$5,Re_lo!$N$5:$O$16,2,0)),AV11,""))</f>
        <v/>
      </c>
      <c r="BY11" s="125" t="str">
        <f>IF(ISERR(IF(AND($I11=Re_lo!$E$5,BY$5=VLOOKUP(Re_lo!$H$5,Re_lo!$N$5:$O$16,2,0)),AW11,"")),"",IF(AND($I11=Re_lo!$E$5,BY$5=VLOOKUP(Re_lo!$H$5,Re_lo!$N$5:$O$16,2,0)),AW11,""))</f>
        <v/>
      </c>
      <c r="BZ11" s="125" t="str">
        <f>IF(ISERR(IF(AND($I11=Re_lo!$E$5,BZ$5=VLOOKUP(Re_lo!$H$5,Re_lo!$N$5:$O$16,2,0)),AX11,"")),"",IF(AND($I11=Re_lo!$E$5,BZ$5=VLOOKUP(Re_lo!$H$5,Re_lo!$N$5:$O$16,2,0)),AX11,""))</f>
        <v/>
      </c>
      <c r="CA11" s="125" t="str">
        <f>IF(ISERR(IF(AND($I11=Re_lo!$E$5,CA$5=VLOOKUP(Re_lo!$H$5,Re_lo!$N$5:$O$16,2,0)),AY11,"")),"",IF(AND($I11=Re_lo!$E$5,CA$5=VLOOKUP(Re_lo!$H$5,Re_lo!$N$5:$O$16,2,0)),AY11,""))</f>
        <v/>
      </c>
      <c r="CB11" s="125" t="str">
        <f>IF(ISERR(IF(AND($I11=Re_lo!$E$5,CB$5=VLOOKUP(Re_lo!$H$5,Re_lo!$N$5:$O$16,2,0)),AZ11,"")),"",IF(AND($I11=Re_lo!$E$5,CB$5=VLOOKUP(Re_lo!$H$5,Re_lo!$N$5:$O$16,2,0)),AZ11,""))</f>
        <v/>
      </c>
      <c r="CC11" s="125" t="str">
        <f>IF(ISERR(IF(AND($I11=Re_lo!$E$5,CC$5=VLOOKUP(Re_lo!$H$5,Re_lo!$N$5:$O$16,2,0)),BA11,"")),"",IF(AND($I11=Re_lo!$E$5,CC$5=VLOOKUP(Re_lo!$H$5,Re_lo!$N$5:$O$16,2,0)),BA11,""))</f>
        <v/>
      </c>
      <c r="CD11" s="125" t="str">
        <f>IF(ISERR(IF(AND($I11=Re_lo!$E$5,CD$5=VLOOKUP(Re_lo!$H$5,Re_lo!$N$5:$O$16,2,0)),BB11,"")),"",IF(AND($I11=Re_lo!$E$5,CD$5=VLOOKUP(Re_lo!$H$5,Re_lo!$N$5:$O$16,2,0)),BB11,""))</f>
        <v/>
      </c>
      <c r="CF11" s="125">
        <f>IF($C11="","",COUNTIFS(Con_ve!$C$6:$C$1005,$C11,Con_ve!$Q$6:$Q$1005,Cad_cl!CF$5))</f>
        <v>0</v>
      </c>
      <c r="CG11" s="125">
        <f>IF($C11="","",COUNTIFS(Con_ve!$C$6:$C$1005,$C11,Con_ve!$Q$6:$Q$1005,Cad_cl!CG$5))</f>
        <v>0</v>
      </c>
      <c r="CH11" s="125">
        <f>IF($C11="","",COUNTIFS(Con_ve!$C$6:$C$1005,$C11,Con_ve!$Q$6:$Q$1005,Cad_cl!CH$5))</f>
        <v>0</v>
      </c>
      <c r="CI11" s="125">
        <f>IF($C11="","",COUNTIFS(Con_ve!$C$6:$C$1005,$C11,Con_ve!$Q$6:$Q$1005,Cad_cl!CI$5))</f>
        <v>0</v>
      </c>
      <c r="CJ11" s="125">
        <f>IF($C11="","",COUNTIFS(Con_ve!$C$6:$C$1005,$C11,Con_ve!$Q$6:$Q$1005,Cad_cl!CJ$5))</f>
        <v>0</v>
      </c>
      <c r="CK11" s="125">
        <f>IF($C11="","",COUNTIFS(Con_ve!$C$6:$C$1005,$C11,Con_ve!$Q$6:$Q$1005,Cad_cl!CK$5))</f>
        <v>0</v>
      </c>
      <c r="CL11" s="125">
        <f>IF($C11="","",COUNTIFS(Con_ve!$C$6:$C$1005,$C11,Con_ve!$Q$6:$Q$1005,Cad_cl!CL$5))</f>
        <v>0</v>
      </c>
      <c r="CM11" s="125">
        <f>IF($C11="","",COUNTIFS(Con_ve!$C$6:$C$1005,$C11,Con_ve!$Q$6:$Q$1005,Cad_cl!CM$5))</f>
        <v>0</v>
      </c>
      <c r="CN11" s="125">
        <f>IF($C11="","",COUNTIFS(Con_ve!$C$6:$C$1005,$C11,Con_ve!$Q$6:$Q$1005,Cad_cl!CN$5))</f>
        <v>0</v>
      </c>
      <c r="CO11" s="125">
        <f>IF($C11="","",COUNTIFS(Con_ve!$C$6:$C$1005,$C11,Con_ve!$Q$6:$Q$1005,Cad_cl!CO$5))</f>
        <v>0</v>
      </c>
      <c r="CP11" s="125">
        <f>IF($C11="","",COUNTIFS(Con_ve!$C$6:$C$1005,$C11,Con_ve!$Q$6:$Q$1005,Cad_cl!CP$5))</f>
        <v>0</v>
      </c>
      <c r="CQ11" s="125">
        <f>IF($C11="","",COUNTIFS(Con_ve!$C$6:$C$1005,$C11,Con_ve!$Q$6:$Q$1005,Cad_cl!CQ$5))</f>
        <v>0</v>
      </c>
      <c r="CR11" s="125">
        <f t="shared" si="2"/>
        <v>0</v>
      </c>
    </row>
    <row r="12" spans="3:109" ht="30" customHeight="1">
      <c r="C12" s="153" t="s">
        <v>121</v>
      </c>
      <c r="D12" s="153" t="s">
        <v>122</v>
      </c>
      <c r="E12" s="154">
        <v>42036</v>
      </c>
      <c r="F12" s="153" t="s">
        <v>50</v>
      </c>
      <c r="G12" s="155">
        <v>1135671023</v>
      </c>
      <c r="H12" s="153" t="s">
        <v>170</v>
      </c>
      <c r="I12" s="153" t="s">
        <v>80</v>
      </c>
      <c r="J12" s="132">
        <v>0</v>
      </c>
      <c r="K12" s="133">
        <v>0</v>
      </c>
      <c r="L12" s="153" t="s">
        <v>269</v>
      </c>
      <c r="M12" s="153" t="s">
        <v>93</v>
      </c>
      <c r="N12" s="153" t="s">
        <v>95</v>
      </c>
      <c r="O12" s="153" t="s">
        <v>102</v>
      </c>
      <c r="P12" s="153" t="s">
        <v>104</v>
      </c>
      <c r="Q12" s="153"/>
      <c r="AP12" s="134">
        <f>IF(ISERR(IF($C12="","",SUMIFS(Con_ve!$F$6:$F$1005,Con_ve!$C$6:$C$1005,$C12,Con_ve!$I$6:$I$1005,"Fechada",Con_ve!$Q$6:$Q$1005,Cad_cl!AP$5))),"",IF($C12="","",SUMIFS(Con_ve!$F$6:$F$1005,Con_ve!$C$6:$C$1005,$C12,Con_ve!$I$6:$I$1005,"Fechada",Con_ve!$Q$6:$Q$1005,Cad_cl!AP$5)))</f>
        <v>0</v>
      </c>
      <c r="AQ12" s="134">
        <f>IF(ISERR(IF($C12="","",SUMIFS(Con_ve!$F$6:$F$1005,Con_ve!$C$6:$C$1005,$C12,Con_ve!$I$6:$I$1005,"Fechada",Con_ve!$Q$6:$Q$1005,Cad_cl!AQ$5))),"",IF($C12="","",SUMIFS(Con_ve!$F$6:$F$1005,Con_ve!$C$6:$C$1005,$C12,Con_ve!$I$6:$I$1005,"Fechada",Con_ve!$Q$6:$Q$1005,Cad_cl!AQ$5)))</f>
        <v>0</v>
      </c>
      <c r="AR12" s="134">
        <f>IF(ISERR(IF($C12="","",SUMIFS(Con_ve!$F$6:$F$1005,Con_ve!$C$6:$C$1005,$C12,Con_ve!$I$6:$I$1005,"Fechada",Con_ve!$Q$6:$Q$1005,Cad_cl!AR$5))),"",IF($C12="","",SUMIFS(Con_ve!$F$6:$F$1005,Con_ve!$C$6:$C$1005,$C12,Con_ve!$I$6:$I$1005,"Fechada",Con_ve!$Q$6:$Q$1005,Cad_cl!AR$5)))</f>
        <v>0</v>
      </c>
      <c r="AS12" s="134">
        <f>IF(ISERR(IF($C12="","",SUMIFS(Con_ve!$F$6:$F$1005,Con_ve!$C$6:$C$1005,$C12,Con_ve!$I$6:$I$1005,"Fechada",Con_ve!$Q$6:$Q$1005,Cad_cl!AS$5))),"",IF($C12="","",SUMIFS(Con_ve!$F$6:$F$1005,Con_ve!$C$6:$C$1005,$C12,Con_ve!$I$6:$I$1005,"Fechada",Con_ve!$Q$6:$Q$1005,Cad_cl!AS$5)))</f>
        <v>0</v>
      </c>
      <c r="AT12" s="134">
        <f>IF(ISERR(IF($C12="","",SUMIFS(Con_ve!$F$6:$F$1005,Con_ve!$C$6:$C$1005,$C12,Con_ve!$I$6:$I$1005,"Fechada",Con_ve!$Q$6:$Q$1005,Cad_cl!AT$5))),"",IF($C12="","",SUMIFS(Con_ve!$F$6:$F$1005,Con_ve!$C$6:$C$1005,$C12,Con_ve!$I$6:$I$1005,"Fechada",Con_ve!$Q$6:$Q$1005,Cad_cl!AT$5)))</f>
        <v>0</v>
      </c>
      <c r="AU12" s="134">
        <f>IF(ISERR(IF($C12="","",SUMIFS(Con_ve!$F$6:$F$1005,Con_ve!$C$6:$C$1005,$C12,Con_ve!$I$6:$I$1005,"Fechada",Con_ve!$Q$6:$Q$1005,Cad_cl!AU$5))),"",IF($C12="","",SUMIFS(Con_ve!$F$6:$F$1005,Con_ve!$C$6:$C$1005,$C12,Con_ve!$I$6:$I$1005,"Fechada",Con_ve!$Q$6:$Q$1005,Cad_cl!AU$5)))</f>
        <v>0</v>
      </c>
      <c r="AV12" s="134">
        <f>IF(ISERR(IF($C12="","",SUMIFS(Con_ve!$F$6:$F$1005,Con_ve!$C$6:$C$1005,$C12,Con_ve!$I$6:$I$1005,"Fechada",Con_ve!$Q$6:$Q$1005,Cad_cl!AV$5))),"",IF($C12="","",SUMIFS(Con_ve!$F$6:$F$1005,Con_ve!$C$6:$C$1005,$C12,Con_ve!$I$6:$I$1005,"Fechada",Con_ve!$Q$6:$Q$1005,Cad_cl!AV$5)))</f>
        <v>0</v>
      </c>
      <c r="AW12" s="134">
        <f>IF(ISERR(IF($C12="","",SUMIFS(Con_ve!$F$6:$F$1005,Con_ve!$C$6:$C$1005,$C12,Con_ve!$I$6:$I$1005,"Fechada",Con_ve!$Q$6:$Q$1005,Cad_cl!AW$5))),"",IF($C12="","",SUMIFS(Con_ve!$F$6:$F$1005,Con_ve!$C$6:$C$1005,$C12,Con_ve!$I$6:$I$1005,"Fechada",Con_ve!$Q$6:$Q$1005,Cad_cl!AW$5)))</f>
        <v>0</v>
      </c>
      <c r="AX12" s="134">
        <f>IF(ISERR(IF($C12="","",SUMIFS(Con_ve!$F$6:$F$1005,Con_ve!$C$6:$C$1005,$C12,Con_ve!$I$6:$I$1005,"Fechada",Con_ve!$Q$6:$Q$1005,Cad_cl!AX$5))),"",IF($C12="","",SUMIFS(Con_ve!$F$6:$F$1005,Con_ve!$C$6:$C$1005,$C12,Con_ve!$I$6:$I$1005,"Fechada",Con_ve!$Q$6:$Q$1005,Cad_cl!AX$5)))</f>
        <v>0</v>
      </c>
      <c r="AY12" s="134">
        <f>IF(ISERR(IF($C12="","",SUMIFS(Con_ve!$F$6:$F$1005,Con_ve!$C$6:$C$1005,$C12,Con_ve!$I$6:$I$1005,"Fechada",Con_ve!$Q$6:$Q$1005,Cad_cl!AY$5))),"",IF($C12="","",SUMIFS(Con_ve!$F$6:$F$1005,Con_ve!$C$6:$C$1005,$C12,Con_ve!$I$6:$I$1005,"Fechada",Con_ve!$Q$6:$Q$1005,Cad_cl!AY$5)))</f>
        <v>0</v>
      </c>
      <c r="AZ12" s="134">
        <f>IF(ISERR(IF($C12="","",SUMIFS(Con_ve!$F$6:$F$1005,Con_ve!$C$6:$C$1005,$C12,Con_ve!$I$6:$I$1005,"Fechada",Con_ve!$Q$6:$Q$1005,Cad_cl!AZ$5))),"",IF($C12="","",SUMIFS(Con_ve!$F$6:$F$1005,Con_ve!$C$6:$C$1005,$C12,Con_ve!$I$6:$I$1005,"Fechada",Con_ve!$Q$6:$Q$1005,Cad_cl!AZ$5)))</f>
        <v>0</v>
      </c>
      <c r="BA12" s="134">
        <f>IF(ISERR(IF($C12="","",SUMIFS(Con_ve!$F$6:$F$1005,Con_ve!$C$6:$C$1005,$C12,Con_ve!$I$6:$I$1005,"Fechada",Con_ve!$Q$6:$Q$1005,Cad_cl!BA$5))),"",IF($C12="","",SUMIFS(Con_ve!$F$6:$F$1005,Con_ve!$C$6:$C$1005,$C12,Con_ve!$I$6:$I$1005,"Fechada",Con_ve!$Q$6:$Q$1005,Cad_cl!BA$5)))</f>
        <v>0</v>
      </c>
      <c r="BB12" s="134">
        <f t="shared" si="0"/>
        <v>0</v>
      </c>
      <c r="BD12" s="134">
        <f>IF(ISERR(IF($C12="","",SUMIFS(Con_ve!$F$6:$F$1005,Con_ve!$C$6:$C$1005,$C12,Con_ve!$I$6:$I$1005,"Em negociação",Con_ve!$Q$6:$Q$1005,Cad_cl!BD$5))),"",IF($C12="","",SUMIFS(Con_ve!$F$6:$F$1005,Con_ve!$C$6:$C$1005,$C12,Con_ve!$I$6:$I$1005,"Em negociação",Con_ve!$Q$6:$Q$1005,Cad_cl!BD$5)))</f>
        <v>0</v>
      </c>
      <c r="BE12" s="134">
        <f>IF(ISERR(IF($C12="","",SUMIFS(Con_ve!$F$6:$F$1005,Con_ve!$C$6:$C$1005,$C12,Con_ve!$I$6:$I$1005,"Em negociação",Con_ve!$Q$6:$Q$1005,Cad_cl!BE$5))),"",IF($C12="","",SUMIFS(Con_ve!$F$6:$F$1005,Con_ve!$C$6:$C$1005,$C12,Con_ve!$I$6:$I$1005,"Em negociação",Con_ve!$Q$6:$Q$1005,Cad_cl!BE$5)))</f>
        <v>0</v>
      </c>
      <c r="BF12" s="134">
        <f>IF(ISERR(IF($C12="","",SUMIFS(Con_ve!$F$6:$F$1005,Con_ve!$C$6:$C$1005,$C12,Con_ve!$I$6:$I$1005,"Em negociação",Con_ve!$Q$6:$Q$1005,Cad_cl!BF$5))),"",IF($C12="","",SUMIFS(Con_ve!$F$6:$F$1005,Con_ve!$C$6:$C$1005,$C12,Con_ve!$I$6:$I$1005,"Em negociação",Con_ve!$Q$6:$Q$1005,Cad_cl!BF$5)))</f>
        <v>0</v>
      </c>
      <c r="BG12" s="134">
        <f>IF(ISERR(IF($C12="","",SUMIFS(Con_ve!$F$6:$F$1005,Con_ve!$C$6:$C$1005,$C12,Con_ve!$I$6:$I$1005,"Em negociação",Con_ve!$Q$6:$Q$1005,Cad_cl!BG$5))),"",IF($C12="","",SUMIFS(Con_ve!$F$6:$F$1005,Con_ve!$C$6:$C$1005,$C12,Con_ve!$I$6:$I$1005,"Em negociação",Con_ve!$Q$6:$Q$1005,Cad_cl!BG$5)))</f>
        <v>0</v>
      </c>
      <c r="BH12" s="134">
        <f>IF(ISERR(IF($C12="","",SUMIFS(Con_ve!$F$6:$F$1005,Con_ve!$C$6:$C$1005,$C12,Con_ve!$I$6:$I$1005,"Em negociação",Con_ve!$Q$6:$Q$1005,Cad_cl!BH$5))),"",IF($C12="","",SUMIFS(Con_ve!$F$6:$F$1005,Con_ve!$C$6:$C$1005,$C12,Con_ve!$I$6:$I$1005,"Em negociação",Con_ve!$Q$6:$Q$1005,Cad_cl!BH$5)))</f>
        <v>0</v>
      </c>
      <c r="BI12" s="134">
        <f>IF(ISERR(IF($C12="","",SUMIFS(Con_ve!$F$6:$F$1005,Con_ve!$C$6:$C$1005,$C12,Con_ve!$I$6:$I$1005,"Em negociação",Con_ve!$Q$6:$Q$1005,Cad_cl!BI$5))),"",IF($C12="","",SUMIFS(Con_ve!$F$6:$F$1005,Con_ve!$C$6:$C$1005,$C12,Con_ve!$I$6:$I$1005,"Em negociação",Con_ve!$Q$6:$Q$1005,Cad_cl!BI$5)))</f>
        <v>0</v>
      </c>
      <c r="BJ12" s="134">
        <f>IF(ISERR(IF($C12="","",SUMIFS(Con_ve!$F$6:$F$1005,Con_ve!$C$6:$C$1005,$C12,Con_ve!$I$6:$I$1005,"Em negociação",Con_ve!$Q$6:$Q$1005,Cad_cl!BJ$5))),"",IF($C12="","",SUMIFS(Con_ve!$F$6:$F$1005,Con_ve!$C$6:$C$1005,$C12,Con_ve!$I$6:$I$1005,"Em negociação",Con_ve!$Q$6:$Q$1005,Cad_cl!BJ$5)))</f>
        <v>0</v>
      </c>
      <c r="BK12" s="134">
        <f>IF(ISERR(IF($C12="","",SUMIFS(Con_ve!$F$6:$F$1005,Con_ve!$C$6:$C$1005,$C12,Con_ve!$I$6:$I$1005,"Em negociação",Con_ve!$Q$6:$Q$1005,Cad_cl!BK$5))),"",IF($C12="","",SUMIFS(Con_ve!$F$6:$F$1005,Con_ve!$C$6:$C$1005,$C12,Con_ve!$I$6:$I$1005,"Em negociação",Con_ve!$Q$6:$Q$1005,Cad_cl!BK$5)))</f>
        <v>0</v>
      </c>
      <c r="BL12" s="134">
        <f>IF(ISERR(IF($C12="","",SUMIFS(Con_ve!$F$6:$F$1005,Con_ve!$C$6:$C$1005,$C12,Con_ve!$I$6:$I$1005,"Em negociação",Con_ve!$Q$6:$Q$1005,Cad_cl!BL$5))),"",IF($C12="","",SUMIFS(Con_ve!$F$6:$F$1005,Con_ve!$C$6:$C$1005,$C12,Con_ve!$I$6:$I$1005,"Em negociação",Con_ve!$Q$6:$Q$1005,Cad_cl!BL$5)))</f>
        <v>0</v>
      </c>
      <c r="BM12" s="134">
        <f>IF(ISERR(IF($C12="","",SUMIFS(Con_ve!$F$6:$F$1005,Con_ve!$C$6:$C$1005,$C12,Con_ve!$I$6:$I$1005,"Em negociação",Con_ve!$Q$6:$Q$1005,Cad_cl!BM$5))),"",IF($C12="","",SUMIFS(Con_ve!$F$6:$F$1005,Con_ve!$C$6:$C$1005,$C12,Con_ve!$I$6:$I$1005,"Em negociação",Con_ve!$Q$6:$Q$1005,Cad_cl!BM$5)))</f>
        <v>0</v>
      </c>
      <c r="BN12" s="134">
        <f>IF(ISERR(IF($C12="","",SUMIFS(Con_ve!$F$6:$F$1005,Con_ve!$C$6:$C$1005,$C12,Con_ve!$I$6:$I$1005,"Em negociação",Con_ve!$Q$6:$Q$1005,Cad_cl!BN$5))),"",IF($C12="","",SUMIFS(Con_ve!$F$6:$F$1005,Con_ve!$C$6:$C$1005,$C12,Con_ve!$I$6:$I$1005,"Em negociação",Con_ve!$Q$6:$Q$1005,Cad_cl!BN$5)))</f>
        <v>0</v>
      </c>
      <c r="BO12" s="134">
        <f>IF(ISERR(IF($C12="","",SUMIFS(Con_ve!$F$6:$F$1005,Con_ve!$C$6:$C$1005,$C12,Con_ve!$I$6:$I$1005,"Em negociação",Con_ve!$Q$6:$Q$1005,Cad_cl!BO$5))),"",IF($C12="","",SUMIFS(Con_ve!$F$6:$F$1005,Con_ve!$C$6:$C$1005,$C12,Con_ve!$I$6:$I$1005,"Em negociação",Con_ve!$Q$6:$Q$1005,Cad_cl!BO$5)))</f>
        <v>0</v>
      </c>
      <c r="BP12" s="134">
        <f t="shared" si="1"/>
        <v>0</v>
      </c>
      <c r="BR12" s="125" t="str">
        <f>IF(ISERR(IF(AND($I12=Re_lo!$E$5,BR$5=VLOOKUP(Re_lo!$H$5,Re_lo!$N$5:$O$16,2,0)),AP12,"")),"",IF(AND($I12=Re_lo!$E$5,BR$5=VLOOKUP(Re_lo!$H$5,Re_lo!$N$5:$O$16,2,0)),AP12,""))</f>
        <v/>
      </c>
      <c r="BS12" s="125" t="str">
        <f>IF(ISERR(IF(AND($I12=Re_lo!$E$5,BS$5=VLOOKUP(Re_lo!$H$5,Re_lo!$N$5:$O$16,2,0)),AQ12,"")),"",IF(AND($I12=Re_lo!$E$5,BS$5=VLOOKUP(Re_lo!$H$5,Re_lo!$N$5:$O$16,2,0)),AQ12,""))</f>
        <v/>
      </c>
      <c r="BT12" s="125" t="str">
        <f>IF(ISERR(IF(AND($I12=Re_lo!$E$5,BT$5=VLOOKUP(Re_lo!$H$5,Re_lo!$N$5:$O$16,2,0)),AR12,"")),"",IF(AND($I12=Re_lo!$E$5,BT$5=VLOOKUP(Re_lo!$H$5,Re_lo!$N$5:$O$16,2,0)),AR12,""))</f>
        <v/>
      </c>
      <c r="BU12" s="125" t="str">
        <f>IF(ISERR(IF(AND($I12=Re_lo!$E$5,BU$5=VLOOKUP(Re_lo!$H$5,Re_lo!$N$5:$O$16,2,0)),AS12,"")),"",IF(AND($I12=Re_lo!$E$5,BU$5=VLOOKUP(Re_lo!$H$5,Re_lo!$N$5:$O$16,2,0)),AS12,""))</f>
        <v/>
      </c>
      <c r="BV12" s="125" t="str">
        <f>IF(ISERR(IF(AND($I12=Re_lo!$E$5,BV$5=VLOOKUP(Re_lo!$H$5,Re_lo!$N$5:$O$16,2,0)),AT12,"")),"",IF(AND($I12=Re_lo!$E$5,BV$5=VLOOKUP(Re_lo!$H$5,Re_lo!$N$5:$O$16,2,0)),AT12,""))</f>
        <v/>
      </c>
      <c r="BW12" s="125" t="str">
        <f>IF(ISERR(IF(AND($I12=Re_lo!$E$5,BW$5=VLOOKUP(Re_lo!$H$5,Re_lo!$N$5:$O$16,2,0)),AU12,"")),"",IF(AND($I12=Re_lo!$E$5,BW$5=VLOOKUP(Re_lo!$H$5,Re_lo!$N$5:$O$16,2,0)),AU12,""))</f>
        <v/>
      </c>
      <c r="BX12" s="125" t="str">
        <f>IF(ISERR(IF(AND($I12=Re_lo!$E$5,BX$5=VLOOKUP(Re_lo!$H$5,Re_lo!$N$5:$O$16,2,0)),AV12,"")),"",IF(AND($I12=Re_lo!$E$5,BX$5=VLOOKUP(Re_lo!$H$5,Re_lo!$N$5:$O$16,2,0)),AV12,""))</f>
        <v/>
      </c>
      <c r="BY12" s="125" t="str">
        <f>IF(ISERR(IF(AND($I12=Re_lo!$E$5,BY$5=VLOOKUP(Re_lo!$H$5,Re_lo!$N$5:$O$16,2,0)),AW12,"")),"",IF(AND($I12=Re_lo!$E$5,BY$5=VLOOKUP(Re_lo!$H$5,Re_lo!$N$5:$O$16,2,0)),AW12,""))</f>
        <v/>
      </c>
      <c r="BZ12" s="125" t="str">
        <f>IF(ISERR(IF(AND($I12=Re_lo!$E$5,BZ$5=VLOOKUP(Re_lo!$H$5,Re_lo!$N$5:$O$16,2,0)),AX12,"")),"",IF(AND($I12=Re_lo!$E$5,BZ$5=VLOOKUP(Re_lo!$H$5,Re_lo!$N$5:$O$16,2,0)),AX12,""))</f>
        <v/>
      </c>
      <c r="CA12" s="125" t="str">
        <f>IF(ISERR(IF(AND($I12=Re_lo!$E$5,CA$5=VLOOKUP(Re_lo!$H$5,Re_lo!$N$5:$O$16,2,0)),AY12,"")),"",IF(AND($I12=Re_lo!$E$5,CA$5=VLOOKUP(Re_lo!$H$5,Re_lo!$N$5:$O$16,2,0)),AY12,""))</f>
        <v/>
      </c>
      <c r="CB12" s="125" t="str">
        <f>IF(ISERR(IF(AND($I12=Re_lo!$E$5,CB$5=VLOOKUP(Re_lo!$H$5,Re_lo!$N$5:$O$16,2,0)),AZ12,"")),"",IF(AND($I12=Re_lo!$E$5,CB$5=VLOOKUP(Re_lo!$H$5,Re_lo!$N$5:$O$16,2,0)),AZ12,""))</f>
        <v/>
      </c>
      <c r="CC12" s="125" t="str">
        <f>IF(ISERR(IF(AND($I12=Re_lo!$E$5,CC$5=VLOOKUP(Re_lo!$H$5,Re_lo!$N$5:$O$16,2,0)),BA12,"")),"",IF(AND($I12=Re_lo!$E$5,CC$5=VLOOKUP(Re_lo!$H$5,Re_lo!$N$5:$O$16,2,0)),BA12,""))</f>
        <v/>
      </c>
      <c r="CD12" s="125" t="str">
        <f>IF(ISERR(IF(AND($I12=Re_lo!$E$5,CD$5=VLOOKUP(Re_lo!$H$5,Re_lo!$N$5:$O$16,2,0)),BB12,"")),"",IF(AND($I12=Re_lo!$E$5,CD$5=VLOOKUP(Re_lo!$H$5,Re_lo!$N$5:$O$16,2,0)),BB12,""))</f>
        <v/>
      </c>
      <c r="CF12" s="125">
        <f>IF($C12="","",COUNTIFS(Con_ve!$C$6:$C$1005,$C12,Con_ve!$Q$6:$Q$1005,Cad_cl!CF$5))</f>
        <v>0</v>
      </c>
      <c r="CG12" s="125">
        <f>IF($C12="","",COUNTIFS(Con_ve!$C$6:$C$1005,$C12,Con_ve!$Q$6:$Q$1005,Cad_cl!CG$5))</f>
        <v>0</v>
      </c>
      <c r="CH12" s="125">
        <f>IF($C12="","",COUNTIFS(Con_ve!$C$6:$C$1005,$C12,Con_ve!$Q$6:$Q$1005,Cad_cl!CH$5))</f>
        <v>0</v>
      </c>
      <c r="CI12" s="125">
        <f>IF($C12="","",COUNTIFS(Con_ve!$C$6:$C$1005,$C12,Con_ve!$Q$6:$Q$1005,Cad_cl!CI$5))</f>
        <v>0</v>
      </c>
      <c r="CJ12" s="125">
        <f>IF($C12="","",COUNTIFS(Con_ve!$C$6:$C$1005,$C12,Con_ve!$Q$6:$Q$1005,Cad_cl!CJ$5))</f>
        <v>0</v>
      </c>
      <c r="CK12" s="125">
        <f>IF($C12="","",COUNTIFS(Con_ve!$C$6:$C$1005,$C12,Con_ve!$Q$6:$Q$1005,Cad_cl!CK$5))</f>
        <v>0</v>
      </c>
      <c r="CL12" s="125">
        <f>IF($C12="","",COUNTIFS(Con_ve!$C$6:$C$1005,$C12,Con_ve!$Q$6:$Q$1005,Cad_cl!CL$5))</f>
        <v>0</v>
      </c>
      <c r="CM12" s="125">
        <f>IF($C12="","",COUNTIFS(Con_ve!$C$6:$C$1005,$C12,Con_ve!$Q$6:$Q$1005,Cad_cl!CM$5))</f>
        <v>0</v>
      </c>
      <c r="CN12" s="125">
        <f>IF($C12="","",COUNTIFS(Con_ve!$C$6:$C$1005,$C12,Con_ve!$Q$6:$Q$1005,Cad_cl!CN$5))</f>
        <v>0</v>
      </c>
      <c r="CO12" s="125">
        <f>IF($C12="","",COUNTIFS(Con_ve!$C$6:$C$1005,$C12,Con_ve!$Q$6:$Q$1005,Cad_cl!CO$5))</f>
        <v>0</v>
      </c>
      <c r="CP12" s="125">
        <f>IF($C12="","",COUNTIFS(Con_ve!$C$6:$C$1005,$C12,Con_ve!$Q$6:$Q$1005,Cad_cl!CP$5))</f>
        <v>0</v>
      </c>
      <c r="CQ12" s="125">
        <f>IF($C12="","",COUNTIFS(Con_ve!$C$6:$C$1005,$C12,Con_ve!$Q$6:$Q$1005,Cad_cl!CQ$5))</f>
        <v>0</v>
      </c>
      <c r="CR12" s="125">
        <f t="shared" si="2"/>
        <v>0</v>
      </c>
    </row>
    <row r="13" spans="3:109" ht="30" customHeight="1">
      <c r="C13" s="153" t="s">
        <v>123</v>
      </c>
      <c r="D13" s="153" t="s">
        <v>124</v>
      </c>
      <c r="E13" s="154">
        <v>42037</v>
      </c>
      <c r="F13" s="153" t="s">
        <v>51</v>
      </c>
      <c r="G13" s="155">
        <v>1143681010</v>
      </c>
      <c r="H13" s="153" t="s">
        <v>171</v>
      </c>
      <c r="I13" s="153" t="s">
        <v>61</v>
      </c>
      <c r="J13" s="132">
        <v>1</v>
      </c>
      <c r="K13" s="133">
        <v>3000</v>
      </c>
      <c r="L13" s="153" t="s">
        <v>44</v>
      </c>
      <c r="M13" s="153" t="s">
        <v>94</v>
      </c>
      <c r="N13" s="153" t="s">
        <v>97</v>
      </c>
      <c r="O13" s="153" t="s">
        <v>102</v>
      </c>
      <c r="P13" s="153" t="s">
        <v>105</v>
      </c>
      <c r="Q13" s="153"/>
      <c r="AP13" s="134">
        <f>IF(ISERR(IF($C13="","",SUMIFS(Con_ve!$F$6:$F$1005,Con_ve!$C$6:$C$1005,$C13,Con_ve!$I$6:$I$1005,"Fechada",Con_ve!$Q$6:$Q$1005,Cad_cl!AP$5))),"",IF($C13="","",SUMIFS(Con_ve!$F$6:$F$1005,Con_ve!$C$6:$C$1005,$C13,Con_ve!$I$6:$I$1005,"Fechada",Con_ve!$Q$6:$Q$1005,Cad_cl!AP$5)))</f>
        <v>0</v>
      </c>
      <c r="AQ13" s="134">
        <f>IF(ISERR(IF($C13="","",SUMIFS(Con_ve!$F$6:$F$1005,Con_ve!$C$6:$C$1005,$C13,Con_ve!$I$6:$I$1005,"Fechada",Con_ve!$Q$6:$Q$1005,Cad_cl!AQ$5))),"",IF($C13="","",SUMIFS(Con_ve!$F$6:$F$1005,Con_ve!$C$6:$C$1005,$C13,Con_ve!$I$6:$I$1005,"Fechada",Con_ve!$Q$6:$Q$1005,Cad_cl!AQ$5)))</f>
        <v>3000</v>
      </c>
      <c r="AR13" s="134">
        <f>IF(ISERR(IF($C13="","",SUMIFS(Con_ve!$F$6:$F$1005,Con_ve!$C$6:$C$1005,$C13,Con_ve!$I$6:$I$1005,"Fechada",Con_ve!$Q$6:$Q$1005,Cad_cl!AR$5))),"",IF($C13="","",SUMIFS(Con_ve!$F$6:$F$1005,Con_ve!$C$6:$C$1005,$C13,Con_ve!$I$6:$I$1005,"Fechada",Con_ve!$Q$6:$Q$1005,Cad_cl!AR$5)))</f>
        <v>0</v>
      </c>
      <c r="AS13" s="134">
        <f>IF(ISERR(IF($C13="","",SUMIFS(Con_ve!$F$6:$F$1005,Con_ve!$C$6:$C$1005,$C13,Con_ve!$I$6:$I$1005,"Fechada",Con_ve!$Q$6:$Q$1005,Cad_cl!AS$5))),"",IF($C13="","",SUMIFS(Con_ve!$F$6:$F$1005,Con_ve!$C$6:$C$1005,$C13,Con_ve!$I$6:$I$1005,"Fechada",Con_ve!$Q$6:$Q$1005,Cad_cl!AS$5)))</f>
        <v>0</v>
      </c>
      <c r="AT13" s="134">
        <f>IF(ISERR(IF($C13="","",SUMIFS(Con_ve!$F$6:$F$1005,Con_ve!$C$6:$C$1005,$C13,Con_ve!$I$6:$I$1005,"Fechada",Con_ve!$Q$6:$Q$1005,Cad_cl!AT$5))),"",IF($C13="","",SUMIFS(Con_ve!$F$6:$F$1005,Con_ve!$C$6:$C$1005,$C13,Con_ve!$I$6:$I$1005,"Fechada",Con_ve!$Q$6:$Q$1005,Cad_cl!AT$5)))</f>
        <v>0</v>
      </c>
      <c r="AU13" s="134">
        <f>IF(ISERR(IF($C13="","",SUMIFS(Con_ve!$F$6:$F$1005,Con_ve!$C$6:$C$1005,$C13,Con_ve!$I$6:$I$1005,"Fechada",Con_ve!$Q$6:$Q$1005,Cad_cl!AU$5))),"",IF($C13="","",SUMIFS(Con_ve!$F$6:$F$1005,Con_ve!$C$6:$C$1005,$C13,Con_ve!$I$6:$I$1005,"Fechada",Con_ve!$Q$6:$Q$1005,Cad_cl!AU$5)))</f>
        <v>0</v>
      </c>
      <c r="AV13" s="134">
        <f>IF(ISERR(IF($C13="","",SUMIFS(Con_ve!$F$6:$F$1005,Con_ve!$C$6:$C$1005,$C13,Con_ve!$I$6:$I$1005,"Fechada",Con_ve!$Q$6:$Q$1005,Cad_cl!AV$5))),"",IF($C13="","",SUMIFS(Con_ve!$F$6:$F$1005,Con_ve!$C$6:$C$1005,$C13,Con_ve!$I$6:$I$1005,"Fechada",Con_ve!$Q$6:$Q$1005,Cad_cl!AV$5)))</f>
        <v>0</v>
      </c>
      <c r="AW13" s="134">
        <f>IF(ISERR(IF($C13="","",SUMIFS(Con_ve!$F$6:$F$1005,Con_ve!$C$6:$C$1005,$C13,Con_ve!$I$6:$I$1005,"Fechada",Con_ve!$Q$6:$Q$1005,Cad_cl!AW$5))),"",IF($C13="","",SUMIFS(Con_ve!$F$6:$F$1005,Con_ve!$C$6:$C$1005,$C13,Con_ve!$I$6:$I$1005,"Fechada",Con_ve!$Q$6:$Q$1005,Cad_cl!AW$5)))</f>
        <v>0</v>
      </c>
      <c r="AX13" s="134">
        <f>IF(ISERR(IF($C13="","",SUMIFS(Con_ve!$F$6:$F$1005,Con_ve!$C$6:$C$1005,$C13,Con_ve!$I$6:$I$1005,"Fechada",Con_ve!$Q$6:$Q$1005,Cad_cl!AX$5))),"",IF($C13="","",SUMIFS(Con_ve!$F$6:$F$1005,Con_ve!$C$6:$C$1005,$C13,Con_ve!$I$6:$I$1005,"Fechada",Con_ve!$Q$6:$Q$1005,Cad_cl!AX$5)))</f>
        <v>0</v>
      </c>
      <c r="AY13" s="134">
        <f>IF(ISERR(IF($C13="","",SUMIFS(Con_ve!$F$6:$F$1005,Con_ve!$C$6:$C$1005,$C13,Con_ve!$I$6:$I$1005,"Fechada",Con_ve!$Q$6:$Q$1005,Cad_cl!AY$5))),"",IF($C13="","",SUMIFS(Con_ve!$F$6:$F$1005,Con_ve!$C$6:$C$1005,$C13,Con_ve!$I$6:$I$1005,"Fechada",Con_ve!$Q$6:$Q$1005,Cad_cl!AY$5)))</f>
        <v>0</v>
      </c>
      <c r="AZ13" s="134">
        <f>IF(ISERR(IF($C13="","",SUMIFS(Con_ve!$F$6:$F$1005,Con_ve!$C$6:$C$1005,$C13,Con_ve!$I$6:$I$1005,"Fechada",Con_ve!$Q$6:$Q$1005,Cad_cl!AZ$5))),"",IF($C13="","",SUMIFS(Con_ve!$F$6:$F$1005,Con_ve!$C$6:$C$1005,$C13,Con_ve!$I$6:$I$1005,"Fechada",Con_ve!$Q$6:$Q$1005,Cad_cl!AZ$5)))</f>
        <v>0</v>
      </c>
      <c r="BA13" s="134">
        <f>IF(ISERR(IF($C13="","",SUMIFS(Con_ve!$F$6:$F$1005,Con_ve!$C$6:$C$1005,$C13,Con_ve!$I$6:$I$1005,"Fechada",Con_ve!$Q$6:$Q$1005,Cad_cl!BA$5))),"",IF($C13="","",SUMIFS(Con_ve!$F$6:$F$1005,Con_ve!$C$6:$C$1005,$C13,Con_ve!$I$6:$I$1005,"Fechada",Con_ve!$Q$6:$Q$1005,Cad_cl!BA$5)))</f>
        <v>0</v>
      </c>
      <c r="BB13" s="134">
        <f t="shared" si="0"/>
        <v>3000</v>
      </c>
      <c r="BD13" s="134">
        <f>IF(ISERR(IF($C13="","",SUMIFS(Con_ve!$F$6:$F$1005,Con_ve!$C$6:$C$1005,$C13,Con_ve!$I$6:$I$1005,"Em negociação",Con_ve!$Q$6:$Q$1005,Cad_cl!BD$5))),"",IF($C13="","",SUMIFS(Con_ve!$F$6:$F$1005,Con_ve!$C$6:$C$1005,$C13,Con_ve!$I$6:$I$1005,"Em negociação",Con_ve!$Q$6:$Q$1005,Cad_cl!BD$5)))</f>
        <v>0</v>
      </c>
      <c r="BE13" s="134">
        <f>IF(ISERR(IF($C13="","",SUMIFS(Con_ve!$F$6:$F$1005,Con_ve!$C$6:$C$1005,$C13,Con_ve!$I$6:$I$1005,"Em negociação",Con_ve!$Q$6:$Q$1005,Cad_cl!BE$5))),"",IF($C13="","",SUMIFS(Con_ve!$F$6:$F$1005,Con_ve!$C$6:$C$1005,$C13,Con_ve!$I$6:$I$1005,"Em negociação",Con_ve!$Q$6:$Q$1005,Cad_cl!BE$5)))</f>
        <v>0</v>
      </c>
      <c r="BF13" s="134">
        <f>IF(ISERR(IF($C13="","",SUMIFS(Con_ve!$F$6:$F$1005,Con_ve!$C$6:$C$1005,$C13,Con_ve!$I$6:$I$1005,"Em negociação",Con_ve!$Q$6:$Q$1005,Cad_cl!BF$5))),"",IF($C13="","",SUMIFS(Con_ve!$F$6:$F$1005,Con_ve!$C$6:$C$1005,$C13,Con_ve!$I$6:$I$1005,"Em negociação",Con_ve!$Q$6:$Q$1005,Cad_cl!BF$5)))</f>
        <v>0</v>
      </c>
      <c r="BG13" s="134">
        <f>IF(ISERR(IF($C13="","",SUMIFS(Con_ve!$F$6:$F$1005,Con_ve!$C$6:$C$1005,$C13,Con_ve!$I$6:$I$1005,"Em negociação",Con_ve!$Q$6:$Q$1005,Cad_cl!BG$5))),"",IF($C13="","",SUMIFS(Con_ve!$F$6:$F$1005,Con_ve!$C$6:$C$1005,$C13,Con_ve!$I$6:$I$1005,"Em negociação",Con_ve!$Q$6:$Q$1005,Cad_cl!BG$5)))</f>
        <v>0</v>
      </c>
      <c r="BH13" s="134">
        <f>IF(ISERR(IF($C13="","",SUMIFS(Con_ve!$F$6:$F$1005,Con_ve!$C$6:$C$1005,$C13,Con_ve!$I$6:$I$1005,"Em negociação",Con_ve!$Q$6:$Q$1005,Cad_cl!BH$5))),"",IF($C13="","",SUMIFS(Con_ve!$F$6:$F$1005,Con_ve!$C$6:$C$1005,$C13,Con_ve!$I$6:$I$1005,"Em negociação",Con_ve!$Q$6:$Q$1005,Cad_cl!BH$5)))</f>
        <v>0</v>
      </c>
      <c r="BI13" s="134">
        <f>IF(ISERR(IF($C13="","",SUMIFS(Con_ve!$F$6:$F$1005,Con_ve!$C$6:$C$1005,$C13,Con_ve!$I$6:$I$1005,"Em negociação",Con_ve!$Q$6:$Q$1005,Cad_cl!BI$5))),"",IF($C13="","",SUMIFS(Con_ve!$F$6:$F$1005,Con_ve!$C$6:$C$1005,$C13,Con_ve!$I$6:$I$1005,"Em negociação",Con_ve!$Q$6:$Q$1005,Cad_cl!BI$5)))</f>
        <v>0</v>
      </c>
      <c r="BJ13" s="134">
        <f>IF(ISERR(IF($C13="","",SUMIFS(Con_ve!$F$6:$F$1005,Con_ve!$C$6:$C$1005,$C13,Con_ve!$I$6:$I$1005,"Em negociação",Con_ve!$Q$6:$Q$1005,Cad_cl!BJ$5))),"",IF($C13="","",SUMIFS(Con_ve!$F$6:$F$1005,Con_ve!$C$6:$C$1005,$C13,Con_ve!$I$6:$I$1005,"Em negociação",Con_ve!$Q$6:$Q$1005,Cad_cl!BJ$5)))</f>
        <v>0</v>
      </c>
      <c r="BK13" s="134">
        <f>IF(ISERR(IF($C13="","",SUMIFS(Con_ve!$F$6:$F$1005,Con_ve!$C$6:$C$1005,$C13,Con_ve!$I$6:$I$1005,"Em negociação",Con_ve!$Q$6:$Q$1005,Cad_cl!BK$5))),"",IF($C13="","",SUMIFS(Con_ve!$F$6:$F$1005,Con_ve!$C$6:$C$1005,$C13,Con_ve!$I$6:$I$1005,"Em negociação",Con_ve!$Q$6:$Q$1005,Cad_cl!BK$5)))</f>
        <v>0</v>
      </c>
      <c r="BL13" s="134">
        <f>IF(ISERR(IF($C13="","",SUMIFS(Con_ve!$F$6:$F$1005,Con_ve!$C$6:$C$1005,$C13,Con_ve!$I$6:$I$1005,"Em negociação",Con_ve!$Q$6:$Q$1005,Cad_cl!BL$5))),"",IF($C13="","",SUMIFS(Con_ve!$F$6:$F$1005,Con_ve!$C$6:$C$1005,$C13,Con_ve!$I$6:$I$1005,"Em negociação",Con_ve!$Q$6:$Q$1005,Cad_cl!BL$5)))</f>
        <v>0</v>
      </c>
      <c r="BM13" s="134">
        <f>IF(ISERR(IF($C13="","",SUMIFS(Con_ve!$F$6:$F$1005,Con_ve!$C$6:$C$1005,$C13,Con_ve!$I$6:$I$1005,"Em negociação",Con_ve!$Q$6:$Q$1005,Cad_cl!BM$5))),"",IF($C13="","",SUMIFS(Con_ve!$F$6:$F$1005,Con_ve!$C$6:$C$1005,$C13,Con_ve!$I$6:$I$1005,"Em negociação",Con_ve!$Q$6:$Q$1005,Cad_cl!BM$5)))</f>
        <v>0</v>
      </c>
      <c r="BN13" s="134">
        <f>IF(ISERR(IF($C13="","",SUMIFS(Con_ve!$F$6:$F$1005,Con_ve!$C$6:$C$1005,$C13,Con_ve!$I$6:$I$1005,"Em negociação",Con_ve!$Q$6:$Q$1005,Cad_cl!BN$5))),"",IF($C13="","",SUMIFS(Con_ve!$F$6:$F$1005,Con_ve!$C$6:$C$1005,$C13,Con_ve!$I$6:$I$1005,"Em negociação",Con_ve!$Q$6:$Q$1005,Cad_cl!BN$5)))</f>
        <v>0</v>
      </c>
      <c r="BO13" s="134">
        <f>IF(ISERR(IF($C13="","",SUMIFS(Con_ve!$F$6:$F$1005,Con_ve!$C$6:$C$1005,$C13,Con_ve!$I$6:$I$1005,"Em negociação",Con_ve!$Q$6:$Q$1005,Cad_cl!BO$5))),"",IF($C13="","",SUMIFS(Con_ve!$F$6:$F$1005,Con_ve!$C$6:$C$1005,$C13,Con_ve!$I$6:$I$1005,"Em negociação",Con_ve!$Q$6:$Q$1005,Cad_cl!BO$5)))</f>
        <v>0</v>
      </c>
      <c r="BP13" s="134">
        <f t="shared" si="1"/>
        <v>0</v>
      </c>
      <c r="BR13" s="125" t="str">
        <f>IF(ISERR(IF(AND($I13=Re_lo!$E$5,BR$5=VLOOKUP(Re_lo!$H$5,Re_lo!$N$5:$O$16,2,0)),AP13,"")),"",IF(AND($I13=Re_lo!$E$5,BR$5=VLOOKUP(Re_lo!$H$5,Re_lo!$N$5:$O$16,2,0)),AP13,""))</f>
        <v/>
      </c>
      <c r="BS13" s="125" t="str">
        <f>IF(ISERR(IF(AND($I13=Re_lo!$E$5,BS$5=VLOOKUP(Re_lo!$H$5,Re_lo!$N$5:$O$16,2,0)),AQ13,"")),"",IF(AND($I13=Re_lo!$E$5,BS$5=VLOOKUP(Re_lo!$H$5,Re_lo!$N$5:$O$16,2,0)),AQ13,""))</f>
        <v/>
      </c>
      <c r="BT13" s="125" t="str">
        <f>IF(ISERR(IF(AND($I13=Re_lo!$E$5,BT$5=VLOOKUP(Re_lo!$H$5,Re_lo!$N$5:$O$16,2,0)),AR13,"")),"",IF(AND($I13=Re_lo!$E$5,BT$5=VLOOKUP(Re_lo!$H$5,Re_lo!$N$5:$O$16,2,0)),AR13,""))</f>
        <v/>
      </c>
      <c r="BU13" s="125" t="str">
        <f>IF(ISERR(IF(AND($I13=Re_lo!$E$5,BU$5=VLOOKUP(Re_lo!$H$5,Re_lo!$N$5:$O$16,2,0)),AS13,"")),"",IF(AND($I13=Re_lo!$E$5,BU$5=VLOOKUP(Re_lo!$H$5,Re_lo!$N$5:$O$16,2,0)),AS13,""))</f>
        <v/>
      </c>
      <c r="BV13" s="125" t="str">
        <f>IF(ISERR(IF(AND($I13=Re_lo!$E$5,BV$5=VLOOKUP(Re_lo!$H$5,Re_lo!$N$5:$O$16,2,0)),AT13,"")),"",IF(AND($I13=Re_lo!$E$5,BV$5=VLOOKUP(Re_lo!$H$5,Re_lo!$N$5:$O$16,2,0)),AT13,""))</f>
        <v/>
      </c>
      <c r="BW13" s="125" t="str">
        <f>IF(ISERR(IF(AND($I13=Re_lo!$E$5,BW$5=VLOOKUP(Re_lo!$H$5,Re_lo!$N$5:$O$16,2,0)),AU13,"")),"",IF(AND($I13=Re_lo!$E$5,BW$5=VLOOKUP(Re_lo!$H$5,Re_lo!$N$5:$O$16,2,0)),AU13,""))</f>
        <v/>
      </c>
      <c r="BX13" s="125" t="str">
        <f>IF(ISERR(IF(AND($I13=Re_lo!$E$5,BX$5=VLOOKUP(Re_lo!$H$5,Re_lo!$N$5:$O$16,2,0)),AV13,"")),"",IF(AND($I13=Re_lo!$E$5,BX$5=VLOOKUP(Re_lo!$H$5,Re_lo!$N$5:$O$16,2,0)),AV13,""))</f>
        <v/>
      </c>
      <c r="BY13" s="125" t="str">
        <f>IF(ISERR(IF(AND($I13=Re_lo!$E$5,BY$5=VLOOKUP(Re_lo!$H$5,Re_lo!$N$5:$O$16,2,0)),AW13,"")),"",IF(AND($I13=Re_lo!$E$5,BY$5=VLOOKUP(Re_lo!$H$5,Re_lo!$N$5:$O$16,2,0)),AW13,""))</f>
        <v/>
      </c>
      <c r="BZ13" s="125" t="str">
        <f>IF(ISERR(IF(AND($I13=Re_lo!$E$5,BZ$5=VLOOKUP(Re_lo!$H$5,Re_lo!$N$5:$O$16,2,0)),AX13,"")),"",IF(AND($I13=Re_lo!$E$5,BZ$5=VLOOKUP(Re_lo!$H$5,Re_lo!$N$5:$O$16,2,0)),AX13,""))</f>
        <v/>
      </c>
      <c r="CA13" s="125" t="str">
        <f>IF(ISERR(IF(AND($I13=Re_lo!$E$5,CA$5=VLOOKUP(Re_lo!$H$5,Re_lo!$N$5:$O$16,2,0)),AY13,"")),"",IF(AND($I13=Re_lo!$E$5,CA$5=VLOOKUP(Re_lo!$H$5,Re_lo!$N$5:$O$16,2,0)),AY13,""))</f>
        <v/>
      </c>
      <c r="CB13" s="125" t="str">
        <f>IF(ISERR(IF(AND($I13=Re_lo!$E$5,CB$5=VLOOKUP(Re_lo!$H$5,Re_lo!$N$5:$O$16,2,0)),AZ13,"")),"",IF(AND($I13=Re_lo!$E$5,CB$5=VLOOKUP(Re_lo!$H$5,Re_lo!$N$5:$O$16,2,0)),AZ13,""))</f>
        <v/>
      </c>
      <c r="CC13" s="125" t="str">
        <f>IF(ISERR(IF(AND($I13=Re_lo!$E$5,CC$5=VLOOKUP(Re_lo!$H$5,Re_lo!$N$5:$O$16,2,0)),BA13,"")),"",IF(AND($I13=Re_lo!$E$5,CC$5=VLOOKUP(Re_lo!$H$5,Re_lo!$N$5:$O$16,2,0)),BA13,""))</f>
        <v/>
      </c>
      <c r="CD13" s="125" t="str">
        <f>IF(ISERR(IF(AND($I13=Re_lo!$E$5,CD$5=VLOOKUP(Re_lo!$H$5,Re_lo!$N$5:$O$16,2,0)),BB13,"")),"",IF(AND($I13=Re_lo!$E$5,CD$5=VLOOKUP(Re_lo!$H$5,Re_lo!$N$5:$O$16,2,0)),BB13,""))</f>
        <v/>
      </c>
      <c r="CF13" s="125">
        <f>IF($C13="","",COUNTIFS(Con_ve!$C$6:$C$1005,$C13,Con_ve!$Q$6:$Q$1005,Cad_cl!CF$5))</f>
        <v>0</v>
      </c>
      <c r="CG13" s="125">
        <f>IF($C13="","",COUNTIFS(Con_ve!$C$6:$C$1005,$C13,Con_ve!$Q$6:$Q$1005,Cad_cl!CG$5))</f>
        <v>1</v>
      </c>
      <c r="CH13" s="125">
        <f>IF($C13="","",COUNTIFS(Con_ve!$C$6:$C$1005,$C13,Con_ve!$Q$6:$Q$1005,Cad_cl!CH$5))</f>
        <v>0</v>
      </c>
      <c r="CI13" s="125">
        <f>IF($C13="","",COUNTIFS(Con_ve!$C$6:$C$1005,$C13,Con_ve!$Q$6:$Q$1005,Cad_cl!CI$5))</f>
        <v>0</v>
      </c>
      <c r="CJ13" s="125">
        <f>IF($C13="","",COUNTIFS(Con_ve!$C$6:$C$1005,$C13,Con_ve!$Q$6:$Q$1005,Cad_cl!CJ$5))</f>
        <v>0</v>
      </c>
      <c r="CK13" s="125">
        <f>IF($C13="","",COUNTIFS(Con_ve!$C$6:$C$1005,$C13,Con_ve!$Q$6:$Q$1005,Cad_cl!CK$5))</f>
        <v>0</v>
      </c>
      <c r="CL13" s="125">
        <f>IF($C13="","",COUNTIFS(Con_ve!$C$6:$C$1005,$C13,Con_ve!$Q$6:$Q$1005,Cad_cl!CL$5))</f>
        <v>0</v>
      </c>
      <c r="CM13" s="125">
        <f>IF($C13="","",COUNTIFS(Con_ve!$C$6:$C$1005,$C13,Con_ve!$Q$6:$Q$1005,Cad_cl!CM$5))</f>
        <v>0</v>
      </c>
      <c r="CN13" s="125">
        <f>IF($C13="","",COUNTIFS(Con_ve!$C$6:$C$1005,$C13,Con_ve!$Q$6:$Q$1005,Cad_cl!CN$5))</f>
        <v>0</v>
      </c>
      <c r="CO13" s="125">
        <f>IF($C13="","",COUNTIFS(Con_ve!$C$6:$C$1005,$C13,Con_ve!$Q$6:$Q$1005,Cad_cl!CO$5))</f>
        <v>0</v>
      </c>
      <c r="CP13" s="125">
        <f>IF($C13="","",COUNTIFS(Con_ve!$C$6:$C$1005,$C13,Con_ve!$Q$6:$Q$1005,Cad_cl!CP$5))</f>
        <v>0</v>
      </c>
      <c r="CQ13" s="125">
        <f>IF($C13="","",COUNTIFS(Con_ve!$C$6:$C$1005,$C13,Con_ve!$Q$6:$Q$1005,Cad_cl!CQ$5))</f>
        <v>0</v>
      </c>
      <c r="CR13" s="125">
        <f t="shared" si="2"/>
        <v>1</v>
      </c>
    </row>
    <row r="14" spans="3:109" ht="30" customHeight="1">
      <c r="C14" s="153" t="s">
        <v>125</v>
      </c>
      <c r="D14" s="153" t="s">
        <v>126</v>
      </c>
      <c r="E14" s="154">
        <v>42038</v>
      </c>
      <c r="F14" s="153" t="s">
        <v>52</v>
      </c>
      <c r="G14" s="155">
        <v>2143245656</v>
      </c>
      <c r="H14" s="153" t="s">
        <v>172</v>
      </c>
      <c r="I14" s="153" t="s">
        <v>81</v>
      </c>
      <c r="J14" s="132">
        <v>0</v>
      </c>
      <c r="K14" s="133">
        <v>0</v>
      </c>
      <c r="L14" s="153" t="s">
        <v>47</v>
      </c>
      <c r="M14" s="153" t="s">
        <v>92</v>
      </c>
      <c r="N14" s="153" t="s">
        <v>96</v>
      </c>
      <c r="O14" s="153" t="s">
        <v>101</v>
      </c>
      <c r="P14" s="153" t="s">
        <v>106</v>
      </c>
      <c r="Q14" s="153"/>
      <c r="AP14" s="134">
        <f>IF(ISERR(IF($C14="","",SUMIFS(Con_ve!$F$6:$F$1005,Con_ve!$C$6:$C$1005,$C14,Con_ve!$I$6:$I$1005,"Fechada",Con_ve!$Q$6:$Q$1005,Cad_cl!AP$5))),"",IF($C14="","",SUMIFS(Con_ve!$F$6:$F$1005,Con_ve!$C$6:$C$1005,$C14,Con_ve!$I$6:$I$1005,"Fechada",Con_ve!$Q$6:$Q$1005,Cad_cl!AP$5)))</f>
        <v>0</v>
      </c>
      <c r="AQ14" s="134">
        <f>IF(ISERR(IF($C14="","",SUMIFS(Con_ve!$F$6:$F$1005,Con_ve!$C$6:$C$1005,$C14,Con_ve!$I$6:$I$1005,"Fechada",Con_ve!$Q$6:$Q$1005,Cad_cl!AQ$5))),"",IF($C14="","",SUMIFS(Con_ve!$F$6:$F$1005,Con_ve!$C$6:$C$1005,$C14,Con_ve!$I$6:$I$1005,"Fechada",Con_ve!$Q$6:$Q$1005,Cad_cl!AQ$5)))</f>
        <v>0</v>
      </c>
      <c r="AR14" s="134">
        <f>IF(ISERR(IF($C14="","",SUMIFS(Con_ve!$F$6:$F$1005,Con_ve!$C$6:$C$1005,$C14,Con_ve!$I$6:$I$1005,"Fechada",Con_ve!$Q$6:$Q$1005,Cad_cl!AR$5))),"",IF($C14="","",SUMIFS(Con_ve!$F$6:$F$1005,Con_ve!$C$6:$C$1005,$C14,Con_ve!$I$6:$I$1005,"Fechada",Con_ve!$Q$6:$Q$1005,Cad_cl!AR$5)))</f>
        <v>0</v>
      </c>
      <c r="AS14" s="134">
        <f>IF(ISERR(IF($C14="","",SUMIFS(Con_ve!$F$6:$F$1005,Con_ve!$C$6:$C$1005,$C14,Con_ve!$I$6:$I$1005,"Fechada",Con_ve!$Q$6:$Q$1005,Cad_cl!AS$5))),"",IF($C14="","",SUMIFS(Con_ve!$F$6:$F$1005,Con_ve!$C$6:$C$1005,$C14,Con_ve!$I$6:$I$1005,"Fechada",Con_ve!$Q$6:$Q$1005,Cad_cl!AS$5)))</f>
        <v>0</v>
      </c>
      <c r="AT14" s="134">
        <f>IF(ISERR(IF($C14="","",SUMIFS(Con_ve!$F$6:$F$1005,Con_ve!$C$6:$C$1005,$C14,Con_ve!$I$6:$I$1005,"Fechada",Con_ve!$Q$6:$Q$1005,Cad_cl!AT$5))),"",IF($C14="","",SUMIFS(Con_ve!$F$6:$F$1005,Con_ve!$C$6:$C$1005,$C14,Con_ve!$I$6:$I$1005,"Fechada",Con_ve!$Q$6:$Q$1005,Cad_cl!AT$5)))</f>
        <v>0</v>
      </c>
      <c r="AU14" s="134">
        <f>IF(ISERR(IF($C14="","",SUMIFS(Con_ve!$F$6:$F$1005,Con_ve!$C$6:$C$1005,$C14,Con_ve!$I$6:$I$1005,"Fechada",Con_ve!$Q$6:$Q$1005,Cad_cl!AU$5))),"",IF($C14="","",SUMIFS(Con_ve!$F$6:$F$1005,Con_ve!$C$6:$C$1005,$C14,Con_ve!$I$6:$I$1005,"Fechada",Con_ve!$Q$6:$Q$1005,Cad_cl!AU$5)))</f>
        <v>0</v>
      </c>
      <c r="AV14" s="134">
        <f>IF(ISERR(IF($C14="","",SUMIFS(Con_ve!$F$6:$F$1005,Con_ve!$C$6:$C$1005,$C14,Con_ve!$I$6:$I$1005,"Fechada",Con_ve!$Q$6:$Q$1005,Cad_cl!AV$5))),"",IF($C14="","",SUMIFS(Con_ve!$F$6:$F$1005,Con_ve!$C$6:$C$1005,$C14,Con_ve!$I$6:$I$1005,"Fechada",Con_ve!$Q$6:$Q$1005,Cad_cl!AV$5)))</f>
        <v>0</v>
      </c>
      <c r="AW14" s="134">
        <f>IF(ISERR(IF($C14="","",SUMIFS(Con_ve!$F$6:$F$1005,Con_ve!$C$6:$C$1005,$C14,Con_ve!$I$6:$I$1005,"Fechada",Con_ve!$Q$6:$Q$1005,Cad_cl!AW$5))),"",IF($C14="","",SUMIFS(Con_ve!$F$6:$F$1005,Con_ve!$C$6:$C$1005,$C14,Con_ve!$I$6:$I$1005,"Fechada",Con_ve!$Q$6:$Q$1005,Cad_cl!AW$5)))</f>
        <v>0</v>
      </c>
      <c r="AX14" s="134">
        <f>IF(ISERR(IF($C14="","",SUMIFS(Con_ve!$F$6:$F$1005,Con_ve!$C$6:$C$1005,$C14,Con_ve!$I$6:$I$1005,"Fechada",Con_ve!$Q$6:$Q$1005,Cad_cl!AX$5))),"",IF($C14="","",SUMIFS(Con_ve!$F$6:$F$1005,Con_ve!$C$6:$C$1005,$C14,Con_ve!$I$6:$I$1005,"Fechada",Con_ve!$Q$6:$Q$1005,Cad_cl!AX$5)))</f>
        <v>0</v>
      </c>
      <c r="AY14" s="134">
        <f>IF(ISERR(IF($C14="","",SUMIFS(Con_ve!$F$6:$F$1005,Con_ve!$C$6:$C$1005,$C14,Con_ve!$I$6:$I$1005,"Fechada",Con_ve!$Q$6:$Q$1005,Cad_cl!AY$5))),"",IF($C14="","",SUMIFS(Con_ve!$F$6:$F$1005,Con_ve!$C$6:$C$1005,$C14,Con_ve!$I$6:$I$1005,"Fechada",Con_ve!$Q$6:$Q$1005,Cad_cl!AY$5)))</f>
        <v>0</v>
      </c>
      <c r="AZ14" s="134">
        <f>IF(ISERR(IF($C14="","",SUMIFS(Con_ve!$F$6:$F$1005,Con_ve!$C$6:$C$1005,$C14,Con_ve!$I$6:$I$1005,"Fechada",Con_ve!$Q$6:$Q$1005,Cad_cl!AZ$5))),"",IF($C14="","",SUMIFS(Con_ve!$F$6:$F$1005,Con_ve!$C$6:$C$1005,$C14,Con_ve!$I$6:$I$1005,"Fechada",Con_ve!$Q$6:$Q$1005,Cad_cl!AZ$5)))</f>
        <v>0</v>
      </c>
      <c r="BA14" s="134">
        <f>IF(ISERR(IF($C14="","",SUMIFS(Con_ve!$F$6:$F$1005,Con_ve!$C$6:$C$1005,$C14,Con_ve!$I$6:$I$1005,"Fechada",Con_ve!$Q$6:$Q$1005,Cad_cl!BA$5))),"",IF($C14="","",SUMIFS(Con_ve!$F$6:$F$1005,Con_ve!$C$6:$C$1005,$C14,Con_ve!$I$6:$I$1005,"Fechada",Con_ve!$Q$6:$Q$1005,Cad_cl!BA$5)))</f>
        <v>0</v>
      </c>
      <c r="BB14" s="134">
        <f t="shared" si="0"/>
        <v>0</v>
      </c>
      <c r="BD14" s="134">
        <f>IF(ISERR(IF($C14="","",SUMIFS(Con_ve!$F$6:$F$1005,Con_ve!$C$6:$C$1005,$C14,Con_ve!$I$6:$I$1005,"Em negociação",Con_ve!$Q$6:$Q$1005,Cad_cl!BD$5))),"",IF($C14="","",SUMIFS(Con_ve!$F$6:$F$1005,Con_ve!$C$6:$C$1005,$C14,Con_ve!$I$6:$I$1005,"Em negociação",Con_ve!$Q$6:$Q$1005,Cad_cl!BD$5)))</f>
        <v>0</v>
      </c>
      <c r="BE14" s="134">
        <f>IF(ISERR(IF($C14="","",SUMIFS(Con_ve!$F$6:$F$1005,Con_ve!$C$6:$C$1005,$C14,Con_ve!$I$6:$I$1005,"Em negociação",Con_ve!$Q$6:$Q$1005,Cad_cl!BE$5))),"",IF($C14="","",SUMIFS(Con_ve!$F$6:$F$1005,Con_ve!$C$6:$C$1005,$C14,Con_ve!$I$6:$I$1005,"Em negociação",Con_ve!$Q$6:$Q$1005,Cad_cl!BE$5)))</f>
        <v>0</v>
      </c>
      <c r="BF14" s="134">
        <f>IF(ISERR(IF($C14="","",SUMIFS(Con_ve!$F$6:$F$1005,Con_ve!$C$6:$C$1005,$C14,Con_ve!$I$6:$I$1005,"Em negociação",Con_ve!$Q$6:$Q$1005,Cad_cl!BF$5))),"",IF($C14="","",SUMIFS(Con_ve!$F$6:$F$1005,Con_ve!$C$6:$C$1005,$C14,Con_ve!$I$6:$I$1005,"Em negociação",Con_ve!$Q$6:$Q$1005,Cad_cl!BF$5)))</f>
        <v>0</v>
      </c>
      <c r="BG14" s="134">
        <f>IF(ISERR(IF($C14="","",SUMIFS(Con_ve!$F$6:$F$1005,Con_ve!$C$6:$C$1005,$C14,Con_ve!$I$6:$I$1005,"Em negociação",Con_ve!$Q$6:$Q$1005,Cad_cl!BG$5))),"",IF($C14="","",SUMIFS(Con_ve!$F$6:$F$1005,Con_ve!$C$6:$C$1005,$C14,Con_ve!$I$6:$I$1005,"Em negociação",Con_ve!$Q$6:$Q$1005,Cad_cl!BG$5)))</f>
        <v>0</v>
      </c>
      <c r="BH14" s="134">
        <f>IF(ISERR(IF($C14="","",SUMIFS(Con_ve!$F$6:$F$1005,Con_ve!$C$6:$C$1005,$C14,Con_ve!$I$6:$I$1005,"Em negociação",Con_ve!$Q$6:$Q$1005,Cad_cl!BH$5))),"",IF($C14="","",SUMIFS(Con_ve!$F$6:$F$1005,Con_ve!$C$6:$C$1005,$C14,Con_ve!$I$6:$I$1005,"Em negociação",Con_ve!$Q$6:$Q$1005,Cad_cl!BH$5)))</f>
        <v>0</v>
      </c>
      <c r="BI14" s="134">
        <f>IF(ISERR(IF($C14="","",SUMIFS(Con_ve!$F$6:$F$1005,Con_ve!$C$6:$C$1005,$C14,Con_ve!$I$6:$I$1005,"Em negociação",Con_ve!$Q$6:$Q$1005,Cad_cl!BI$5))),"",IF($C14="","",SUMIFS(Con_ve!$F$6:$F$1005,Con_ve!$C$6:$C$1005,$C14,Con_ve!$I$6:$I$1005,"Em negociação",Con_ve!$Q$6:$Q$1005,Cad_cl!BI$5)))</f>
        <v>0</v>
      </c>
      <c r="BJ14" s="134">
        <f>IF(ISERR(IF($C14="","",SUMIFS(Con_ve!$F$6:$F$1005,Con_ve!$C$6:$C$1005,$C14,Con_ve!$I$6:$I$1005,"Em negociação",Con_ve!$Q$6:$Q$1005,Cad_cl!BJ$5))),"",IF($C14="","",SUMIFS(Con_ve!$F$6:$F$1005,Con_ve!$C$6:$C$1005,$C14,Con_ve!$I$6:$I$1005,"Em negociação",Con_ve!$Q$6:$Q$1005,Cad_cl!BJ$5)))</f>
        <v>0</v>
      </c>
      <c r="BK14" s="134">
        <f>IF(ISERR(IF($C14="","",SUMIFS(Con_ve!$F$6:$F$1005,Con_ve!$C$6:$C$1005,$C14,Con_ve!$I$6:$I$1005,"Em negociação",Con_ve!$Q$6:$Q$1005,Cad_cl!BK$5))),"",IF($C14="","",SUMIFS(Con_ve!$F$6:$F$1005,Con_ve!$C$6:$C$1005,$C14,Con_ve!$I$6:$I$1005,"Em negociação",Con_ve!$Q$6:$Q$1005,Cad_cl!BK$5)))</f>
        <v>0</v>
      </c>
      <c r="BL14" s="134">
        <f>IF(ISERR(IF($C14="","",SUMIFS(Con_ve!$F$6:$F$1005,Con_ve!$C$6:$C$1005,$C14,Con_ve!$I$6:$I$1005,"Em negociação",Con_ve!$Q$6:$Q$1005,Cad_cl!BL$5))),"",IF($C14="","",SUMIFS(Con_ve!$F$6:$F$1005,Con_ve!$C$6:$C$1005,$C14,Con_ve!$I$6:$I$1005,"Em negociação",Con_ve!$Q$6:$Q$1005,Cad_cl!BL$5)))</f>
        <v>0</v>
      </c>
      <c r="BM14" s="134">
        <f>IF(ISERR(IF($C14="","",SUMIFS(Con_ve!$F$6:$F$1005,Con_ve!$C$6:$C$1005,$C14,Con_ve!$I$6:$I$1005,"Em negociação",Con_ve!$Q$6:$Q$1005,Cad_cl!BM$5))),"",IF($C14="","",SUMIFS(Con_ve!$F$6:$F$1005,Con_ve!$C$6:$C$1005,$C14,Con_ve!$I$6:$I$1005,"Em negociação",Con_ve!$Q$6:$Q$1005,Cad_cl!BM$5)))</f>
        <v>0</v>
      </c>
      <c r="BN14" s="134">
        <f>IF(ISERR(IF($C14="","",SUMIFS(Con_ve!$F$6:$F$1005,Con_ve!$C$6:$C$1005,$C14,Con_ve!$I$6:$I$1005,"Em negociação",Con_ve!$Q$6:$Q$1005,Cad_cl!BN$5))),"",IF($C14="","",SUMIFS(Con_ve!$F$6:$F$1005,Con_ve!$C$6:$C$1005,$C14,Con_ve!$I$6:$I$1005,"Em negociação",Con_ve!$Q$6:$Q$1005,Cad_cl!BN$5)))</f>
        <v>0</v>
      </c>
      <c r="BO14" s="134">
        <f>IF(ISERR(IF($C14="","",SUMIFS(Con_ve!$F$6:$F$1005,Con_ve!$C$6:$C$1005,$C14,Con_ve!$I$6:$I$1005,"Em negociação",Con_ve!$Q$6:$Q$1005,Cad_cl!BO$5))),"",IF($C14="","",SUMIFS(Con_ve!$F$6:$F$1005,Con_ve!$C$6:$C$1005,$C14,Con_ve!$I$6:$I$1005,"Em negociação",Con_ve!$Q$6:$Q$1005,Cad_cl!BO$5)))</f>
        <v>0</v>
      </c>
      <c r="BP14" s="134">
        <f t="shared" si="1"/>
        <v>0</v>
      </c>
      <c r="BR14" s="125" t="str">
        <f>IF(ISERR(IF(AND($I14=Re_lo!$E$5,BR$5=VLOOKUP(Re_lo!$H$5,Re_lo!$N$5:$O$16,2,0)),AP14,"")),"",IF(AND($I14=Re_lo!$E$5,BR$5=VLOOKUP(Re_lo!$H$5,Re_lo!$N$5:$O$16,2,0)),AP14,""))</f>
        <v/>
      </c>
      <c r="BS14" s="125" t="str">
        <f>IF(ISERR(IF(AND($I14=Re_lo!$E$5,BS$5=VLOOKUP(Re_lo!$H$5,Re_lo!$N$5:$O$16,2,0)),AQ14,"")),"",IF(AND($I14=Re_lo!$E$5,BS$5=VLOOKUP(Re_lo!$H$5,Re_lo!$N$5:$O$16,2,0)),AQ14,""))</f>
        <v/>
      </c>
      <c r="BT14" s="125" t="str">
        <f>IF(ISERR(IF(AND($I14=Re_lo!$E$5,BT$5=VLOOKUP(Re_lo!$H$5,Re_lo!$N$5:$O$16,2,0)),AR14,"")),"",IF(AND($I14=Re_lo!$E$5,BT$5=VLOOKUP(Re_lo!$H$5,Re_lo!$N$5:$O$16,2,0)),AR14,""))</f>
        <v/>
      </c>
      <c r="BU14" s="125" t="str">
        <f>IF(ISERR(IF(AND($I14=Re_lo!$E$5,BU$5=VLOOKUP(Re_lo!$H$5,Re_lo!$N$5:$O$16,2,0)),AS14,"")),"",IF(AND($I14=Re_lo!$E$5,BU$5=VLOOKUP(Re_lo!$H$5,Re_lo!$N$5:$O$16,2,0)),AS14,""))</f>
        <v/>
      </c>
      <c r="BV14" s="125" t="str">
        <f>IF(ISERR(IF(AND($I14=Re_lo!$E$5,BV$5=VLOOKUP(Re_lo!$H$5,Re_lo!$N$5:$O$16,2,0)),AT14,"")),"",IF(AND($I14=Re_lo!$E$5,BV$5=VLOOKUP(Re_lo!$H$5,Re_lo!$N$5:$O$16,2,0)),AT14,""))</f>
        <v/>
      </c>
      <c r="BW14" s="125" t="str">
        <f>IF(ISERR(IF(AND($I14=Re_lo!$E$5,BW$5=VLOOKUP(Re_lo!$H$5,Re_lo!$N$5:$O$16,2,0)),AU14,"")),"",IF(AND($I14=Re_lo!$E$5,BW$5=VLOOKUP(Re_lo!$H$5,Re_lo!$N$5:$O$16,2,0)),AU14,""))</f>
        <v/>
      </c>
      <c r="BX14" s="125" t="str">
        <f>IF(ISERR(IF(AND($I14=Re_lo!$E$5,BX$5=VLOOKUP(Re_lo!$H$5,Re_lo!$N$5:$O$16,2,0)),AV14,"")),"",IF(AND($I14=Re_lo!$E$5,BX$5=VLOOKUP(Re_lo!$H$5,Re_lo!$N$5:$O$16,2,0)),AV14,""))</f>
        <v/>
      </c>
      <c r="BY14" s="125" t="str">
        <f>IF(ISERR(IF(AND($I14=Re_lo!$E$5,BY$5=VLOOKUP(Re_lo!$H$5,Re_lo!$N$5:$O$16,2,0)),AW14,"")),"",IF(AND($I14=Re_lo!$E$5,BY$5=VLOOKUP(Re_lo!$H$5,Re_lo!$N$5:$O$16,2,0)),AW14,""))</f>
        <v/>
      </c>
      <c r="BZ14" s="125" t="str">
        <f>IF(ISERR(IF(AND($I14=Re_lo!$E$5,BZ$5=VLOOKUP(Re_lo!$H$5,Re_lo!$N$5:$O$16,2,0)),AX14,"")),"",IF(AND($I14=Re_lo!$E$5,BZ$5=VLOOKUP(Re_lo!$H$5,Re_lo!$N$5:$O$16,2,0)),AX14,""))</f>
        <v/>
      </c>
      <c r="CA14" s="125" t="str">
        <f>IF(ISERR(IF(AND($I14=Re_lo!$E$5,CA$5=VLOOKUP(Re_lo!$H$5,Re_lo!$N$5:$O$16,2,0)),AY14,"")),"",IF(AND($I14=Re_lo!$E$5,CA$5=VLOOKUP(Re_lo!$H$5,Re_lo!$N$5:$O$16,2,0)),AY14,""))</f>
        <v/>
      </c>
      <c r="CB14" s="125" t="str">
        <f>IF(ISERR(IF(AND($I14=Re_lo!$E$5,CB$5=VLOOKUP(Re_lo!$H$5,Re_lo!$N$5:$O$16,2,0)),AZ14,"")),"",IF(AND($I14=Re_lo!$E$5,CB$5=VLOOKUP(Re_lo!$H$5,Re_lo!$N$5:$O$16,2,0)),AZ14,""))</f>
        <v/>
      </c>
      <c r="CC14" s="125" t="str">
        <f>IF(ISERR(IF(AND($I14=Re_lo!$E$5,CC$5=VLOOKUP(Re_lo!$H$5,Re_lo!$N$5:$O$16,2,0)),BA14,"")),"",IF(AND($I14=Re_lo!$E$5,CC$5=VLOOKUP(Re_lo!$H$5,Re_lo!$N$5:$O$16,2,0)),BA14,""))</f>
        <v/>
      </c>
      <c r="CD14" s="125" t="str">
        <f>IF(ISERR(IF(AND($I14=Re_lo!$E$5,CD$5=VLOOKUP(Re_lo!$H$5,Re_lo!$N$5:$O$16,2,0)),BB14,"")),"",IF(AND($I14=Re_lo!$E$5,CD$5=VLOOKUP(Re_lo!$H$5,Re_lo!$N$5:$O$16,2,0)),BB14,""))</f>
        <v/>
      </c>
      <c r="CF14" s="125">
        <f>IF($C14="","",COUNTIFS(Con_ve!$C$6:$C$1005,$C14,Con_ve!$Q$6:$Q$1005,Cad_cl!CF$5))</f>
        <v>0</v>
      </c>
      <c r="CG14" s="125">
        <f>IF($C14="","",COUNTIFS(Con_ve!$C$6:$C$1005,$C14,Con_ve!$Q$6:$Q$1005,Cad_cl!CG$5))</f>
        <v>0</v>
      </c>
      <c r="CH14" s="125">
        <f>IF($C14="","",COUNTIFS(Con_ve!$C$6:$C$1005,$C14,Con_ve!$Q$6:$Q$1005,Cad_cl!CH$5))</f>
        <v>0</v>
      </c>
      <c r="CI14" s="125">
        <f>IF($C14="","",COUNTIFS(Con_ve!$C$6:$C$1005,$C14,Con_ve!$Q$6:$Q$1005,Cad_cl!CI$5))</f>
        <v>0</v>
      </c>
      <c r="CJ14" s="125">
        <f>IF($C14="","",COUNTIFS(Con_ve!$C$6:$C$1005,$C14,Con_ve!$Q$6:$Q$1005,Cad_cl!CJ$5))</f>
        <v>0</v>
      </c>
      <c r="CK14" s="125">
        <f>IF($C14="","",COUNTIFS(Con_ve!$C$6:$C$1005,$C14,Con_ve!$Q$6:$Q$1005,Cad_cl!CK$5))</f>
        <v>0</v>
      </c>
      <c r="CL14" s="125">
        <f>IF($C14="","",COUNTIFS(Con_ve!$C$6:$C$1005,$C14,Con_ve!$Q$6:$Q$1005,Cad_cl!CL$5))</f>
        <v>0</v>
      </c>
      <c r="CM14" s="125">
        <f>IF($C14="","",COUNTIFS(Con_ve!$C$6:$C$1005,$C14,Con_ve!$Q$6:$Q$1005,Cad_cl!CM$5))</f>
        <v>0</v>
      </c>
      <c r="CN14" s="125">
        <f>IF($C14="","",COUNTIFS(Con_ve!$C$6:$C$1005,$C14,Con_ve!$Q$6:$Q$1005,Cad_cl!CN$5))</f>
        <v>0</v>
      </c>
      <c r="CO14" s="125">
        <f>IF($C14="","",COUNTIFS(Con_ve!$C$6:$C$1005,$C14,Con_ve!$Q$6:$Q$1005,Cad_cl!CO$5))</f>
        <v>0</v>
      </c>
      <c r="CP14" s="125">
        <f>IF($C14="","",COUNTIFS(Con_ve!$C$6:$C$1005,$C14,Con_ve!$Q$6:$Q$1005,Cad_cl!CP$5))</f>
        <v>0</v>
      </c>
      <c r="CQ14" s="125">
        <f>IF($C14="","",COUNTIFS(Con_ve!$C$6:$C$1005,$C14,Con_ve!$Q$6:$Q$1005,Cad_cl!CQ$5))</f>
        <v>0</v>
      </c>
      <c r="CR14" s="125">
        <f t="shared" si="2"/>
        <v>0</v>
      </c>
    </row>
    <row r="15" spans="3:109" ht="30" customHeight="1">
      <c r="C15" s="153" t="s">
        <v>127</v>
      </c>
      <c r="D15" s="153" t="s">
        <v>128</v>
      </c>
      <c r="E15" s="154">
        <v>42039</v>
      </c>
      <c r="F15" s="153" t="s">
        <v>53</v>
      </c>
      <c r="G15" s="155">
        <v>2143246789</v>
      </c>
      <c r="H15" s="153" t="s">
        <v>173</v>
      </c>
      <c r="I15" s="153" t="s">
        <v>75</v>
      </c>
      <c r="J15" s="132">
        <v>0</v>
      </c>
      <c r="K15" s="133">
        <v>0</v>
      </c>
      <c r="L15" s="153" t="s">
        <v>46</v>
      </c>
      <c r="M15" s="153" t="s">
        <v>91</v>
      </c>
      <c r="N15" s="153" t="s">
        <v>96</v>
      </c>
      <c r="O15" s="153" t="s">
        <v>100</v>
      </c>
      <c r="P15" s="153" t="s">
        <v>108</v>
      </c>
      <c r="Q15" s="153"/>
      <c r="AP15" s="134">
        <f>IF(ISERR(IF($C15="","",SUMIFS(Con_ve!$F$6:$F$1005,Con_ve!$C$6:$C$1005,$C15,Con_ve!$I$6:$I$1005,"Fechada",Con_ve!$Q$6:$Q$1005,Cad_cl!AP$5))),"",IF($C15="","",SUMIFS(Con_ve!$F$6:$F$1005,Con_ve!$C$6:$C$1005,$C15,Con_ve!$I$6:$I$1005,"Fechada",Con_ve!$Q$6:$Q$1005,Cad_cl!AP$5)))</f>
        <v>0</v>
      </c>
      <c r="AQ15" s="134">
        <f>IF(ISERR(IF($C15="","",SUMIFS(Con_ve!$F$6:$F$1005,Con_ve!$C$6:$C$1005,$C15,Con_ve!$I$6:$I$1005,"Fechada",Con_ve!$Q$6:$Q$1005,Cad_cl!AQ$5))),"",IF($C15="","",SUMIFS(Con_ve!$F$6:$F$1005,Con_ve!$C$6:$C$1005,$C15,Con_ve!$I$6:$I$1005,"Fechada",Con_ve!$Q$6:$Q$1005,Cad_cl!AQ$5)))</f>
        <v>0</v>
      </c>
      <c r="AR15" s="134">
        <f>IF(ISERR(IF($C15="","",SUMIFS(Con_ve!$F$6:$F$1005,Con_ve!$C$6:$C$1005,$C15,Con_ve!$I$6:$I$1005,"Fechada",Con_ve!$Q$6:$Q$1005,Cad_cl!AR$5))),"",IF($C15="","",SUMIFS(Con_ve!$F$6:$F$1005,Con_ve!$C$6:$C$1005,$C15,Con_ve!$I$6:$I$1005,"Fechada",Con_ve!$Q$6:$Q$1005,Cad_cl!AR$5)))</f>
        <v>0</v>
      </c>
      <c r="AS15" s="134">
        <f>IF(ISERR(IF($C15="","",SUMIFS(Con_ve!$F$6:$F$1005,Con_ve!$C$6:$C$1005,$C15,Con_ve!$I$6:$I$1005,"Fechada",Con_ve!$Q$6:$Q$1005,Cad_cl!AS$5))),"",IF($C15="","",SUMIFS(Con_ve!$F$6:$F$1005,Con_ve!$C$6:$C$1005,$C15,Con_ve!$I$6:$I$1005,"Fechada",Con_ve!$Q$6:$Q$1005,Cad_cl!AS$5)))</f>
        <v>0</v>
      </c>
      <c r="AT15" s="134">
        <f>IF(ISERR(IF($C15="","",SUMIFS(Con_ve!$F$6:$F$1005,Con_ve!$C$6:$C$1005,$C15,Con_ve!$I$6:$I$1005,"Fechada",Con_ve!$Q$6:$Q$1005,Cad_cl!AT$5))),"",IF($C15="","",SUMIFS(Con_ve!$F$6:$F$1005,Con_ve!$C$6:$C$1005,$C15,Con_ve!$I$6:$I$1005,"Fechada",Con_ve!$Q$6:$Q$1005,Cad_cl!AT$5)))</f>
        <v>0</v>
      </c>
      <c r="AU15" s="134">
        <f>IF(ISERR(IF($C15="","",SUMIFS(Con_ve!$F$6:$F$1005,Con_ve!$C$6:$C$1005,$C15,Con_ve!$I$6:$I$1005,"Fechada",Con_ve!$Q$6:$Q$1005,Cad_cl!AU$5))),"",IF($C15="","",SUMIFS(Con_ve!$F$6:$F$1005,Con_ve!$C$6:$C$1005,$C15,Con_ve!$I$6:$I$1005,"Fechada",Con_ve!$Q$6:$Q$1005,Cad_cl!AU$5)))</f>
        <v>0</v>
      </c>
      <c r="AV15" s="134">
        <f>IF(ISERR(IF($C15="","",SUMIFS(Con_ve!$F$6:$F$1005,Con_ve!$C$6:$C$1005,$C15,Con_ve!$I$6:$I$1005,"Fechada",Con_ve!$Q$6:$Q$1005,Cad_cl!AV$5))),"",IF($C15="","",SUMIFS(Con_ve!$F$6:$F$1005,Con_ve!$C$6:$C$1005,$C15,Con_ve!$I$6:$I$1005,"Fechada",Con_ve!$Q$6:$Q$1005,Cad_cl!AV$5)))</f>
        <v>0</v>
      </c>
      <c r="AW15" s="134">
        <f>IF(ISERR(IF($C15="","",SUMIFS(Con_ve!$F$6:$F$1005,Con_ve!$C$6:$C$1005,$C15,Con_ve!$I$6:$I$1005,"Fechada",Con_ve!$Q$6:$Q$1005,Cad_cl!AW$5))),"",IF($C15="","",SUMIFS(Con_ve!$F$6:$F$1005,Con_ve!$C$6:$C$1005,$C15,Con_ve!$I$6:$I$1005,"Fechada",Con_ve!$Q$6:$Q$1005,Cad_cl!AW$5)))</f>
        <v>0</v>
      </c>
      <c r="AX15" s="134">
        <f>IF(ISERR(IF($C15="","",SUMIFS(Con_ve!$F$6:$F$1005,Con_ve!$C$6:$C$1005,$C15,Con_ve!$I$6:$I$1005,"Fechada",Con_ve!$Q$6:$Q$1005,Cad_cl!AX$5))),"",IF($C15="","",SUMIFS(Con_ve!$F$6:$F$1005,Con_ve!$C$6:$C$1005,$C15,Con_ve!$I$6:$I$1005,"Fechada",Con_ve!$Q$6:$Q$1005,Cad_cl!AX$5)))</f>
        <v>0</v>
      </c>
      <c r="AY15" s="134">
        <f>IF(ISERR(IF($C15="","",SUMIFS(Con_ve!$F$6:$F$1005,Con_ve!$C$6:$C$1005,$C15,Con_ve!$I$6:$I$1005,"Fechada",Con_ve!$Q$6:$Q$1005,Cad_cl!AY$5))),"",IF($C15="","",SUMIFS(Con_ve!$F$6:$F$1005,Con_ve!$C$6:$C$1005,$C15,Con_ve!$I$6:$I$1005,"Fechada",Con_ve!$Q$6:$Q$1005,Cad_cl!AY$5)))</f>
        <v>0</v>
      </c>
      <c r="AZ15" s="134">
        <f>IF(ISERR(IF($C15="","",SUMIFS(Con_ve!$F$6:$F$1005,Con_ve!$C$6:$C$1005,$C15,Con_ve!$I$6:$I$1005,"Fechada",Con_ve!$Q$6:$Q$1005,Cad_cl!AZ$5))),"",IF($C15="","",SUMIFS(Con_ve!$F$6:$F$1005,Con_ve!$C$6:$C$1005,$C15,Con_ve!$I$6:$I$1005,"Fechada",Con_ve!$Q$6:$Q$1005,Cad_cl!AZ$5)))</f>
        <v>0</v>
      </c>
      <c r="BA15" s="134">
        <f>IF(ISERR(IF($C15="","",SUMIFS(Con_ve!$F$6:$F$1005,Con_ve!$C$6:$C$1005,$C15,Con_ve!$I$6:$I$1005,"Fechada",Con_ve!$Q$6:$Q$1005,Cad_cl!BA$5))),"",IF($C15="","",SUMIFS(Con_ve!$F$6:$F$1005,Con_ve!$C$6:$C$1005,$C15,Con_ve!$I$6:$I$1005,"Fechada",Con_ve!$Q$6:$Q$1005,Cad_cl!BA$5)))</f>
        <v>0</v>
      </c>
      <c r="BB15" s="134">
        <f t="shared" si="0"/>
        <v>0</v>
      </c>
      <c r="BD15" s="134">
        <f>IF(ISERR(IF($C15="","",SUMIFS(Con_ve!$F$6:$F$1005,Con_ve!$C$6:$C$1005,$C15,Con_ve!$I$6:$I$1005,"Em negociação",Con_ve!$Q$6:$Q$1005,Cad_cl!BD$5))),"",IF($C15="","",SUMIFS(Con_ve!$F$6:$F$1005,Con_ve!$C$6:$C$1005,$C15,Con_ve!$I$6:$I$1005,"Em negociação",Con_ve!$Q$6:$Q$1005,Cad_cl!BD$5)))</f>
        <v>0</v>
      </c>
      <c r="BE15" s="134">
        <f>IF(ISERR(IF($C15="","",SUMIFS(Con_ve!$F$6:$F$1005,Con_ve!$C$6:$C$1005,$C15,Con_ve!$I$6:$I$1005,"Em negociação",Con_ve!$Q$6:$Q$1005,Cad_cl!BE$5))),"",IF($C15="","",SUMIFS(Con_ve!$F$6:$F$1005,Con_ve!$C$6:$C$1005,$C15,Con_ve!$I$6:$I$1005,"Em negociação",Con_ve!$Q$6:$Q$1005,Cad_cl!BE$5)))</f>
        <v>0</v>
      </c>
      <c r="BF15" s="134">
        <f>IF(ISERR(IF($C15="","",SUMIFS(Con_ve!$F$6:$F$1005,Con_ve!$C$6:$C$1005,$C15,Con_ve!$I$6:$I$1005,"Em negociação",Con_ve!$Q$6:$Q$1005,Cad_cl!BF$5))),"",IF($C15="","",SUMIFS(Con_ve!$F$6:$F$1005,Con_ve!$C$6:$C$1005,$C15,Con_ve!$I$6:$I$1005,"Em negociação",Con_ve!$Q$6:$Q$1005,Cad_cl!BF$5)))</f>
        <v>0</v>
      </c>
      <c r="BG15" s="134">
        <f>IF(ISERR(IF($C15="","",SUMIFS(Con_ve!$F$6:$F$1005,Con_ve!$C$6:$C$1005,$C15,Con_ve!$I$6:$I$1005,"Em negociação",Con_ve!$Q$6:$Q$1005,Cad_cl!BG$5))),"",IF($C15="","",SUMIFS(Con_ve!$F$6:$F$1005,Con_ve!$C$6:$C$1005,$C15,Con_ve!$I$6:$I$1005,"Em negociação",Con_ve!$Q$6:$Q$1005,Cad_cl!BG$5)))</f>
        <v>0</v>
      </c>
      <c r="BH15" s="134">
        <f>IF(ISERR(IF($C15="","",SUMIFS(Con_ve!$F$6:$F$1005,Con_ve!$C$6:$C$1005,$C15,Con_ve!$I$6:$I$1005,"Em negociação",Con_ve!$Q$6:$Q$1005,Cad_cl!BH$5))),"",IF($C15="","",SUMIFS(Con_ve!$F$6:$F$1005,Con_ve!$C$6:$C$1005,$C15,Con_ve!$I$6:$I$1005,"Em negociação",Con_ve!$Q$6:$Q$1005,Cad_cl!BH$5)))</f>
        <v>0</v>
      </c>
      <c r="BI15" s="134">
        <f>IF(ISERR(IF($C15="","",SUMIFS(Con_ve!$F$6:$F$1005,Con_ve!$C$6:$C$1005,$C15,Con_ve!$I$6:$I$1005,"Em negociação",Con_ve!$Q$6:$Q$1005,Cad_cl!BI$5))),"",IF($C15="","",SUMIFS(Con_ve!$F$6:$F$1005,Con_ve!$C$6:$C$1005,$C15,Con_ve!$I$6:$I$1005,"Em negociação",Con_ve!$Q$6:$Q$1005,Cad_cl!BI$5)))</f>
        <v>0</v>
      </c>
      <c r="BJ15" s="134">
        <f>IF(ISERR(IF($C15="","",SUMIFS(Con_ve!$F$6:$F$1005,Con_ve!$C$6:$C$1005,$C15,Con_ve!$I$6:$I$1005,"Em negociação",Con_ve!$Q$6:$Q$1005,Cad_cl!BJ$5))),"",IF($C15="","",SUMIFS(Con_ve!$F$6:$F$1005,Con_ve!$C$6:$C$1005,$C15,Con_ve!$I$6:$I$1005,"Em negociação",Con_ve!$Q$6:$Q$1005,Cad_cl!BJ$5)))</f>
        <v>0</v>
      </c>
      <c r="BK15" s="134">
        <f>IF(ISERR(IF($C15="","",SUMIFS(Con_ve!$F$6:$F$1005,Con_ve!$C$6:$C$1005,$C15,Con_ve!$I$6:$I$1005,"Em negociação",Con_ve!$Q$6:$Q$1005,Cad_cl!BK$5))),"",IF($C15="","",SUMIFS(Con_ve!$F$6:$F$1005,Con_ve!$C$6:$C$1005,$C15,Con_ve!$I$6:$I$1005,"Em negociação",Con_ve!$Q$6:$Q$1005,Cad_cl!BK$5)))</f>
        <v>0</v>
      </c>
      <c r="BL15" s="134">
        <f>IF(ISERR(IF($C15="","",SUMIFS(Con_ve!$F$6:$F$1005,Con_ve!$C$6:$C$1005,$C15,Con_ve!$I$6:$I$1005,"Em negociação",Con_ve!$Q$6:$Q$1005,Cad_cl!BL$5))),"",IF($C15="","",SUMIFS(Con_ve!$F$6:$F$1005,Con_ve!$C$6:$C$1005,$C15,Con_ve!$I$6:$I$1005,"Em negociação",Con_ve!$Q$6:$Q$1005,Cad_cl!BL$5)))</f>
        <v>0</v>
      </c>
      <c r="BM15" s="134">
        <f>IF(ISERR(IF($C15="","",SUMIFS(Con_ve!$F$6:$F$1005,Con_ve!$C$6:$C$1005,$C15,Con_ve!$I$6:$I$1005,"Em negociação",Con_ve!$Q$6:$Q$1005,Cad_cl!BM$5))),"",IF($C15="","",SUMIFS(Con_ve!$F$6:$F$1005,Con_ve!$C$6:$C$1005,$C15,Con_ve!$I$6:$I$1005,"Em negociação",Con_ve!$Q$6:$Q$1005,Cad_cl!BM$5)))</f>
        <v>0</v>
      </c>
      <c r="BN15" s="134">
        <f>IF(ISERR(IF($C15="","",SUMIFS(Con_ve!$F$6:$F$1005,Con_ve!$C$6:$C$1005,$C15,Con_ve!$I$6:$I$1005,"Em negociação",Con_ve!$Q$6:$Q$1005,Cad_cl!BN$5))),"",IF($C15="","",SUMIFS(Con_ve!$F$6:$F$1005,Con_ve!$C$6:$C$1005,$C15,Con_ve!$I$6:$I$1005,"Em negociação",Con_ve!$Q$6:$Q$1005,Cad_cl!BN$5)))</f>
        <v>0</v>
      </c>
      <c r="BO15" s="134">
        <f>IF(ISERR(IF($C15="","",SUMIFS(Con_ve!$F$6:$F$1005,Con_ve!$C$6:$C$1005,$C15,Con_ve!$I$6:$I$1005,"Em negociação",Con_ve!$Q$6:$Q$1005,Cad_cl!BO$5))),"",IF($C15="","",SUMIFS(Con_ve!$F$6:$F$1005,Con_ve!$C$6:$C$1005,$C15,Con_ve!$I$6:$I$1005,"Em negociação",Con_ve!$Q$6:$Q$1005,Cad_cl!BO$5)))</f>
        <v>0</v>
      </c>
      <c r="BP15" s="134">
        <f t="shared" si="1"/>
        <v>0</v>
      </c>
      <c r="BR15" s="125" t="str">
        <f>IF(ISERR(IF(AND($I15=Re_lo!$E$5,BR$5=VLOOKUP(Re_lo!$H$5,Re_lo!$N$5:$O$16,2,0)),AP15,"")),"",IF(AND($I15=Re_lo!$E$5,BR$5=VLOOKUP(Re_lo!$H$5,Re_lo!$N$5:$O$16,2,0)),AP15,""))</f>
        <v/>
      </c>
      <c r="BS15" s="125" t="str">
        <f>IF(ISERR(IF(AND($I15=Re_lo!$E$5,BS$5=VLOOKUP(Re_lo!$H$5,Re_lo!$N$5:$O$16,2,0)),AQ15,"")),"",IF(AND($I15=Re_lo!$E$5,BS$5=VLOOKUP(Re_lo!$H$5,Re_lo!$N$5:$O$16,2,0)),AQ15,""))</f>
        <v/>
      </c>
      <c r="BT15" s="125" t="str">
        <f>IF(ISERR(IF(AND($I15=Re_lo!$E$5,BT$5=VLOOKUP(Re_lo!$H$5,Re_lo!$N$5:$O$16,2,0)),AR15,"")),"",IF(AND($I15=Re_lo!$E$5,BT$5=VLOOKUP(Re_lo!$H$5,Re_lo!$N$5:$O$16,2,0)),AR15,""))</f>
        <v/>
      </c>
      <c r="BU15" s="125" t="str">
        <f>IF(ISERR(IF(AND($I15=Re_lo!$E$5,BU$5=VLOOKUP(Re_lo!$H$5,Re_lo!$N$5:$O$16,2,0)),AS15,"")),"",IF(AND($I15=Re_lo!$E$5,BU$5=VLOOKUP(Re_lo!$H$5,Re_lo!$N$5:$O$16,2,0)),AS15,""))</f>
        <v/>
      </c>
      <c r="BV15" s="125" t="str">
        <f>IF(ISERR(IF(AND($I15=Re_lo!$E$5,BV$5=VLOOKUP(Re_lo!$H$5,Re_lo!$N$5:$O$16,2,0)),AT15,"")),"",IF(AND($I15=Re_lo!$E$5,BV$5=VLOOKUP(Re_lo!$H$5,Re_lo!$N$5:$O$16,2,0)),AT15,""))</f>
        <v/>
      </c>
      <c r="BW15" s="125" t="str">
        <f>IF(ISERR(IF(AND($I15=Re_lo!$E$5,BW$5=VLOOKUP(Re_lo!$H$5,Re_lo!$N$5:$O$16,2,0)),AU15,"")),"",IF(AND($I15=Re_lo!$E$5,BW$5=VLOOKUP(Re_lo!$H$5,Re_lo!$N$5:$O$16,2,0)),AU15,""))</f>
        <v/>
      </c>
      <c r="BX15" s="125" t="str">
        <f>IF(ISERR(IF(AND($I15=Re_lo!$E$5,BX$5=VLOOKUP(Re_lo!$H$5,Re_lo!$N$5:$O$16,2,0)),AV15,"")),"",IF(AND($I15=Re_lo!$E$5,BX$5=VLOOKUP(Re_lo!$H$5,Re_lo!$N$5:$O$16,2,0)),AV15,""))</f>
        <v/>
      </c>
      <c r="BY15" s="125" t="str">
        <f>IF(ISERR(IF(AND($I15=Re_lo!$E$5,BY$5=VLOOKUP(Re_lo!$H$5,Re_lo!$N$5:$O$16,2,0)),AW15,"")),"",IF(AND($I15=Re_lo!$E$5,BY$5=VLOOKUP(Re_lo!$H$5,Re_lo!$N$5:$O$16,2,0)),AW15,""))</f>
        <v/>
      </c>
      <c r="BZ15" s="125" t="str">
        <f>IF(ISERR(IF(AND($I15=Re_lo!$E$5,BZ$5=VLOOKUP(Re_lo!$H$5,Re_lo!$N$5:$O$16,2,0)),AX15,"")),"",IF(AND($I15=Re_lo!$E$5,BZ$5=VLOOKUP(Re_lo!$H$5,Re_lo!$N$5:$O$16,2,0)),AX15,""))</f>
        <v/>
      </c>
      <c r="CA15" s="125" t="str">
        <f>IF(ISERR(IF(AND($I15=Re_lo!$E$5,CA$5=VLOOKUP(Re_lo!$H$5,Re_lo!$N$5:$O$16,2,0)),AY15,"")),"",IF(AND($I15=Re_lo!$E$5,CA$5=VLOOKUP(Re_lo!$H$5,Re_lo!$N$5:$O$16,2,0)),AY15,""))</f>
        <v/>
      </c>
      <c r="CB15" s="125" t="str">
        <f>IF(ISERR(IF(AND($I15=Re_lo!$E$5,CB$5=VLOOKUP(Re_lo!$H$5,Re_lo!$N$5:$O$16,2,0)),AZ15,"")),"",IF(AND($I15=Re_lo!$E$5,CB$5=VLOOKUP(Re_lo!$H$5,Re_lo!$N$5:$O$16,2,0)),AZ15,""))</f>
        <v/>
      </c>
      <c r="CC15" s="125" t="str">
        <f>IF(ISERR(IF(AND($I15=Re_lo!$E$5,CC$5=VLOOKUP(Re_lo!$H$5,Re_lo!$N$5:$O$16,2,0)),BA15,"")),"",IF(AND($I15=Re_lo!$E$5,CC$5=VLOOKUP(Re_lo!$H$5,Re_lo!$N$5:$O$16,2,0)),BA15,""))</f>
        <v/>
      </c>
      <c r="CD15" s="125">
        <f>IF(ISERR(IF(AND($I15=Re_lo!$E$5,CD$5=VLOOKUP(Re_lo!$H$5,Re_lo!$N$5:$O$16,2,0)),BB15,"")),"",IF(AND($I15=Re_lo!$E$5,CD$5=VLOOKUP(Re_lo!$H$5,Re_lo!$N$5:$O$16,2,0)),BB15,""))</f>
        <v>0</v>
      </c>
      <c r="CF15" s="125">
        <f>IF($C15="","",COUNTIFS(Con_ve!$C$6:$C$1005,$C15,Con_ve!$Q$6:$Q$1005,Cad_cl!CF$5))</f>
        <v>0</v>
      </c>
      <c r="CG15" s="125">
        <f>IF($C15="","",COUNTIFS(Con_ve!$C$6:$C$1005,$C15,Con_ve!$Q$6:$Q$1005,Cad_cl!CG$5))</f>
        <v>0</v>
      </c>
      <c r="CH15" s="125">
        <f>IF($C15="","",COUNTIFS(Con_ve!$C$6:$C$1005,$C15,Con_ve!$Q$6:$Q$1005,Cad_cl!CH$5))</f>
        <v>0</v>
      </c>
      <c r="CI15" s="125">
        <f>IF($C15="","",COUNTIFS(Con_ve!$C$6:$C$1005,$C15,Con_ve!$Q$6:$Q$1005,Cad_cl!CI$5))</f>
        <v>0</v>
      </c>
      <c r="CJ15" s="125">
        <f>IF($C15="","",COUNTIFS(Con_ve!$C$6:$C$1005,$C15,Con_ve!$Q$6:$Q$1005,Cad_cl!CJ$5))</f>
        <v>0</v>
      </c>
      <c r="CK15" s="125">
        <f>IF($C15="","",COUNTIFS(Con_ve!$C$6:$C$1005,$C15,Con_ve!$Q$6:$Q$1005,Cad_cl!CK$5))</f>
        <v>0</v>
      </c>
      <c r="CL15" s="125">
        <f>IF($C15="","",COUNTIFS(Con_ve!$C$6:$C$1005,$C15,Con_ve!$Q$6:$Q$1005,Cad_cl!CL$5))</f>
        <v>0</v>
      </c>
      <c r="CM15" s="125">
        <f>IF($C15="","",COUNTIFS(Con_ve!$C$6:$C$1005,$C15,Con_ve!$Q$6:$Q$1005,Cad_cl!CM$5))</f>
        <v>0</v>
      </c>
      <c r="CN15" s="125">
        <f>IF($C15="","",COUNTIFS(Con_ve!$C$6:$C$1005,$C15,Con_ve!$Q$6:$Q$1005,Cad_cl!CN$5))</f>
        <v>0</v>
      </c>
      <c r="CO15" s="125">
        <f>IF($C15="","",COUNTIFS(Con_ve!$C$6:$C$1005,$C15,Con_ve!$Q$6:$Q$1005,Cad_cl!CO$5))</f>
        <v>0</v>
      </c>
      <c r="CP15" s="125">
        <f>IF($C15="","",COUNTIFS(Con_ve!$C$6:$C$1005,$C15,Con_ve!$Q$6:$Q$1005,Cad_cl!CP$5))</f>
        <v>0</v>
      </c>
      <c r="CQ15" s="125">
        <f>IF($C15="","",COUNTIFS(Con_ve!$C$6:$C$1005,$C15,Con_ve!$Q$6:$Q$1005,Cad_cl!CQ$5))</f>
        <v>0</v>
      </c>
      <c r="CR15" s="125">
        <f t="shared" si="2"/>
        <v>0</v>
      </c>
    </row>
    <row r="16" spans="3:109" ht="30" customHeight="1">
      <c r="C16" s="153" t="s">
        <v>129</v>
      </c>
      <c r="D16" s="153" t="s">
        <v>130</v>
      </c>
      <c r="E16" s="154">
        <v>42040</v>
      </c>
      <c r="F16" s="153" t="s">
        <v>54</v>
      </c>
      <c r="G16" s="155">
        <v>2143531010</v>
      </c>
      <c r="H16" s="153" t="s">
        <v>174</v>
      </c>
      <c r="I16" s="153" t="s">
        <v>77</v>
      </c>
      <c r="J16" s="132">
        <v>0</v>
      </c>
      <c r="K16" s="133">
        <v>0</v>
      </c>
      <c r="L16" s="153" t="s">
        <v>46</v>
      </c>
      <c r="M16" s="153" t="s">
        <v>91</v>
      </c>
      <c r="N16" s="153" t="s">
        <v>95</v>
      </c>
      <c r="O16" s="153" t="s">
        <v>100</v>
      </c>
      <c r="P16" s="153" t="s">
        <v>103</v>
      </c>
      <c r="Q16" s="153"/>
      <c r="AP16" s="134">
        <f>IF(ISERR(IF($C16="","",SUMIFS(Con_ve!$F$6:$F$1005,Con_ve!$C$6:$C$1005,$C16,Con_ve!$I$6:$I$1005,"Fechada",Con_ve!$Q$6:$Q$1005,Cad_cl!AP$5))),"",IF($C16="","",SUMIFS(Con_ve!$F$6:$F$1005,Con_ve!$C$6:$C$1005,$C16,Con_ve!$I$6:$I$1005,"Fechada",Con_ve!$Q$6:$Q$1005,Cad_cl!AP$5)))</f>
        <v>0</v>
      </c>
      <c r="AQ16" s="134">
        <f>IF(ISERR(IF($C16="","",SUMIFS(Con_ve!$F$6:$F$1005,Con_ve!$C$6:$C$1005,$C16,Con_ve!$I$6:$I$1005,"Fechada",Con_ve!$Q$6:$Q$1005,Cad_cl!AQ$5))),"",IF($C16="","",SUMIFS(Con_ve!$F$6:$F$1005,Con_ve!$C$6:$C$1005,$C16,Con_ve!$I$6:$I$1005,"Fechada",Con_ve!$Q$6:$Q$1005,Cad_cl!AQ$5)))</f>
        <v>0</v>
      </c>
      <c r="AR16" s="134">
        <f>IF(ISERR(IF($C16="","",SUMIFS(Con_ve!$F$6:$F$1005,Con_ve!$C$6:$C$1005,$C16,Con_ve!$I$6:$I$1005,"Fechada",Con_ve!$Q$6:$Q$1005,Cad_cl!AR$5))),"",IF($C16="","",SUMIFS(Con_ve!$F$6:$F$1005,Con_ve!$C$6:$C$1005,$C16,Con_ve!$I$6:$I$1005,"Fechada",Con_ve!$Q$6:$Q$1005,Cad_cl!AR$5)))</f>
        <v>0</v>
      </c>
      <c r="AS16" s="134">
        <f>IF(ISERR(IF($C16="","",SUMIFS(Con_ve!$F$6:$F$1005,Con_ve!$C$6:$C$1005,$C16,Con_ve!$I$6:$I$1005,"Fechada",Con_ve!$Q$6:$Q$1005,Cad_cl!AS$5))),"",IF($C16="","",SUMIFS(Con_ve!$F$6:$F$1005,Con_ve!$C$6:$C$1005,$C16,Con_ve!$I$6:$I$1005,"Fechada",Con_ve!$Q$6:$Q$1005,Cad_cl!AS$5)))</f>
        <v>0</v>
      </c>
      <c r="AT16" s="134">
        <f>IF(ISERR(IF($C16="","",SUMIFS(Con_ve!$F$6:$F$1005,Con_ve!$C$6:$C$1005,$C16,Con_ve!$I$6:$I$1005,"Fechada",Con_ve!$Q$6:$Q$1005,Cad_cl!AT$5))),"",IF($C16="","",SUMIFS(Con_ve!$F$6:$F$1005,Con_ve!$C$6:$C$1005,$C16,Con_ve!$I$6:$I$1005,"Fechada",Con_ve!$Q$6:$Q$1005,Cad_cl!AT$5)))</f>
        <v>0</v>
      </c>
      <c r="AU16" s="134">
        <f>IF(ISERR(IF($C16="","",SUMIFS(Con_ve!$F$6:$F$1005,Con_ve!$C$6:$C$1005,$C16,Con_ve!$I$6:$I$1005,"Fechada",Con_ve!$Q$6:$Q$1005,Cad_cl!AU$5))),"",IF($C16="","",SUMIFS(Con_ve!$F$6:$F$1005,Con_ve!$C$6:$C$1005,$C16,Con_ve!$I$6:$I$1005,"Fechada",Con_ve!$Q$6:$Q$1005,Cad_cl!AU$5)))</f>
        <v>0</v>
      </c>
      <c r="AV16" s="134">
        <f>IF(ISERR(IF($C16="","",SUMIFS(Con_ve!$F$6:$F$1005,Con_ve!$C$6:$C$1005,$C16,Con_ve!$I$6:$I$1005,"Fechada",Con_ve!$Q$6:$Q$1005,Cad_cl!AV$5))),"",IF($C16="","",SUMIFS(Con_ve!$F$6:$F$1005,Con_ve!$C$6:$C$1005,$C16,Con_ve!$I$6:$I$1005,"Fechada",Con_ve!$Q$6:$Q$1005,Cad_cl!AV$5)))</f>
        <v>0</v>
      </c>
      <c r="AW16" s="134">
        <f>IF(ISERR(IF($C16="","",SUMIFS(Con_ve!$F$6:$F$1005,Con_ve!$C$6:$C$1005,$C16,Con_ve!$I$6:$I$1005,"Fechada",Con_ve!$Q$6:$Q$1005,Cad_cl!AW$5))),"",IF($C16="","",SUMIFS(Con_ve!$F$6:$F$1005,Con_ve!$C$6:$C$1005,$C16,Con_ve!$I$6:$I$1005,"Fechada",Con_ve!$Q$6:$Q$1005,Cad_cl!AW$5)))</f>
        <v>0</v>
      </c>
      <c r="AX16" s="134">
        <f>IF(ISERR(IF($C16="","",SUMIFS(Con_ve!$F$6:$F$1005,Con_ve!$C$6:$C$1005,$C16,Con_ve!$I$6:$I$1005,"Fechada",Con_ve!$Q$6:$Q$1005,Cad_cl!AX$5))),"",IF($C16="","",SUMIFS(Con_ve!$F$6:$F$1005,Con_ve!$C$6:$C$1005,$C16,Con_ve!$I$6:$I$1005,"Fechada",Con_ve!$Q$6:$Q$1005,Cad_cl!AX$5)))</f>
        <v>0</v>
      </c>
      <c r="AY16" s="134">
        <f>IF(ISERR(IF($C16="","",SUMIFS(Con_ve!$F$6:$F$1005,Con_ve!$C$6:$C$1005,$C16,Con_ve!$I$6:$I$1005,"Fechada",Con_ve!$Q$6:$Q$1005,Cad_cl!AY$5))),"",IF($C16="","",SUMIFS(Con_ve!$F$6:$F$1005,Con_ve!$C$6:$C$1005,$C16,Con_ve!$I$6:$I$1005,"Fechada",Con_ve!$Q$6:$Q$1005,Cad_cl!AY$5)))</f>
        <v>0</v>
      </c>
      <c r="AZ16" s="134">
        <f>IF(ISERR(IF($C16="","",SUMIFS(Con_ve!$F$6:$F$1005,Con_ve!$C$6:$C$1005,$C16,Con_ve!$I$6:$I$1005,"Fechada",Con_ve!$Q$6:$Q$1005,Cad_cl!AZ$5))),"",IF($C16="","",SUMIFS(Con_ve!$F$6:$F$1005,Con_ve!$C$6:$C$1005,$C16,Con_ve!$I$6:$I$1005,"Fechada",Con_ve!$Q$6:$Q$1005,Cad_cl!AZ$5)))</f>
        <v>0</v>
      </c>
      <c r="BA16" s="134">
        <f>IF(ISERR(IF($C16="","",SUMIFS(Con_ve!$F$6:$F$1005,Con_ve!$C$6:$C$1005,$C16,Con_ve!$I$6:$I$1005,"Fechada",Con_ve!$Q$6:$Q$1005,Cad_cl!BA$5))),"",IF($C16="","",SUMIFS(Con_ve!$F$6:$F$1005,Con_ve!$C$6:$C$1005,$C16,Con_ve!$I$6:$I$1005,"Fechada",Con_ve!$Q$6:$Q$1005,Cad_cl!BA$5)))</f>
        <v>0</v>
      </c>
      <c r="BB16" s="134">
        <f t="shared" si="0"/>
        <v>0</v>
      </c>
      <c r="BD16" s="134">
        <f>IF(ISERR(IF($C16="","",SUMIFS(Con_ve!$F$6:$F$1005,Con_ve!$C$6:$C$1005,$C16,Con_ve!$I$6:$I$1005,"Em negociação",Con_ve!$Q$6:$Q$1005,Cad_cl!BD$5))),"",IF($C16="","",SUMIFS(Con_ve!$F$6:$F$1005,Con_ve!$C$6:$C$1005,$C16,Con_ve!$I$6:$I$1005,"Em negociação",Con_ve!$Q$6:$Q$1005,Cad_cl!BD$5)))</f>
        <v>0</v>
      </c>
      <c r="BE16" s="134">
        <f>IF(ISERR(IF($C16="","",SUMIFS(Con_ve!$F$6:$F$1005,Con_ve!$C$6:$C$1005,$C16,Con_ve!$I$6:$I$1005,"Em negociação",Con_ve!$Q$6:$Q$1005,Cad_cl!BE$5))),"",IF($C16="","",SUMIFS(Con_ve!$F$6:$F$1005,Con_ve!$C$6:$C$1005,$C16,Con_ve!$I$6:$I$1005,"Em negociação",Con_ve!$Q$6:$Q$1005,Cad_cl!BE$5)))</f>
        <v>0</v>
      </c>
      <c r="BF16" s="134">
        <f>IF(ISERR(IF($C16="","",SUMIFS(Con_ve!$F$6:$F$1005,Con_ve!$C$6:$C$1005,$C16,Con_ve!$I$6:$I$1005,"Em negociação",Con_ve!$Q$6:$Q$1005,Cad_cl!BF$5))),"",IF($C16="","",SUMIFS(Con_ve!$F$6:$F$1005,Con_ve!$C$6:$C$1005,$C16,Con_ve!$I$6:$I$1005,"Em negociação",Con_ve!$Q$6:$Q$1005,Cad_cl!BF$5)))</f>
        <v>0</v>
      </c>
      <c r="BG16" s="134">
        <f>IF(ISERR(IF($C16="","",SUMIFS(Con_ve!$F$6:$F$1005,Con_ve!$C$6:$C$1005,$C16,Con_ve!$I$6:$I$1005,"Em negociação",Con_ve!$Q$6:$Q$1005,Cad_cl!BG$5))),"",IF($C16="","",SUMIFS(Con_ve!$F$6:$F$1005,Con_ve!$C$6:$C$1005,$C16,Con_ve!$I$6:$I$1005,"Em negociação",Con_ve!$Q$6:$Q$1005,Cad_cl!BG$5)))</f>
        <v>0</v>
      </c>
      <c r="BH16" s="134">
        <f>IF(ISERR(IF($C16="","",SUMIFS(Con_ve!$F$6:$F$1005,Con_ve!$C$6:$C$1005,$C16,Con_ve!$I$6:$I$1005,"Em negociação",Con_ve!$Q$6:$Q$1005,Cad_cl!BH$5))),"",IF($C16="","",SUMIFS(Con_ve!$F$6:$F$1005,Con_ve!$C$6:$C$1005,$C16,Con_ve!$I$6:$I$1005,"Em negociação",Con_ve!$Q$6:$Q$1005,Cad_cl!BH$5)))</f>
        <v>0</v>
      </c>
      <c r="BI16" s="134">
        <f>IF(ISERR(IF($C16="","",SUMIFS(Con_ve!$F$6:$F$1005,Con_ve!$C$6:$C$1005,$C16,Con_ve!$I$6:$I$1005,"Em negociação",Con_ve!$Q$6:$Q$1005,Cad_cl!BI$5))),"",IF($C16="","",SUMIFS(Con_ve!$F$6:$F$1005,Con_ve!$C$6:$C$1005,$C16,Con_ve!$I$6:$I$1005,"Em negociação",Con_ve!$Q$6:$Q$1005,Cad_cl!BI$5)))</f>
        <v>0</v>
      </c>
      <c r="BJ16" s="134">
        <f>IF(ISERR(IF($C16="","",SUMIFS(Con_ve!$F$6:$F$1005,Con_ve!$C$6:$C$1005,$C16,Con_ve!$I$6:$I$1005,"Em negociação",Con_ve!$Q$6:$Q$1005,Cad_cl!BJ$5))),"",IF($C16="","",SUMIFS(Con_ve!$F$6:$F$1005,Con_ve!$C$6:$C$1005,$C16,Con_ve!$I$6:$I$1005,"Em negociação",Con_ve!$Q$6:$Q$1005,Cad_cl!BJ$5)))</f>
        <v>0</v>
      </c>
      <c r="BK16" s="134">
        <f>IF(ISERR(IF($C16="","",SUMIFS(Con_ve!$F$6:$F$1005,Con_ve!$C$6:$C$1005,$C16,Con_ve!$I$6:$I$1005,"Em negociação",Con_ve!$Q$6:$Q$1005,Cad_cl!BK$5))),"",IF($C16="","",SUMIFS(Con_ve!$F$6:$F$1005,Con_ve!$C$6:$C$1005,$C16,Con_ve!$I$6:$I$1005,"Em negociação",Con_ve!$Q$6:$Q$1005,Cad_cl!BK$5)))</f>
        <v>0</v>
      </c>
      <c r="BL16" s="134">
        <f>IF(ISERR(IF($C16="","",SUMIFS(Con_ve!$F$6:$F$1005,Con_ve!$C$6:$C$1005,$C16,Con_ve!$I$6:$I$1005,"Em negociação",Con_ve!$Q$6:$Q$1005,Cad_cl!BL$5))),"",IF($C16="","",SUMIFS(Con_ve!$F$6:$F$1005,Con_ve!$C$6:$C$1005,$C16,Con_ve!$I$6:$I$1005,"Em negociação",Con_ve!$Q$6:$Q$1005,Cad_cl!BL$5)))</f>
        <v>0</v>
      </c>
      <c r="BM16" s="134">
        <f>IF(ISERR(IF($C16="","",SUMIFS(Con_ve!$F$6:$F$1005,Con_ve!$C$6:$C$1005,$C16,Con_ve!$I$6:$I$1005,"Em negociação",Con_ve!$Q$6:$Q$1005,Cad_cl!BM$5))),"",IF($C16="","",SUMIFS(Con_ve!$F$6:$F$1005,Con_ve!$C$6:$C$1005,$C16,Con_ve!$I$6:$I$1005,"Em negociação",Con_ve!$Q$6:$Q$1005,Cad_cl!BM$5)))</f>
        <v>0</v>
      </c>
      <c r="BN16" s="134">
        <f>IF(ISERR(IF($C16="","",SUMIFS(Con_ve!$F$6:$F$1005,Con_ve!$C$6:$C$1005,$C16,Con_ve!$I$6:$I$1005,"Em negociação",Con_ve!$Q$6:$Q$1005,Cad_cl!BN$5))),"",IF($C16="","",SUMIFS(Con_ve!$F$6:$F$1005,Con_ve!$C$6:$C$1005,$C16,Con_ve!$I$6:$I$1005,"Em negociação",Con_ve!$Q$6:$Q$1005,Cad_cl!BN$5)))</f>
        <v>0</v>
      </c>
      <c r="BO16" s="134">
        <f>IF(ISERR(IF($C16="","",SUMIFS(Con_ve!$F$6:$F$1005,Con_ve!$C$6:$C$1005,$C16,Con_ve!$I$6:$I$1005,"Em negociação",Con_ve!$Q$6:$Q$1005,Cad_cl!BO$5))),"",IF($C16="","",SUMIFS(Con_ve!$F$6:$F$1005,Con_ve!$C$6:$C$1005,$C16,Con_ve!$I$6:$I$1005,"Em negociação",Con_ve!$Q$6:$Q$1005,Cad_cl!BO$5)))</f>
        <v>0</v>
      </c>
      <c r="BP16" s="134">
        <f t="shared" si="1"/>
        <v>0</v>
      </c>
      <c r="BR16" s="125" t="str">
        <f>IF(ISERR(IF(AND($I16=Re_lo!$E$5,BR$5=VLOOKUP(Re_lo!$H$5,Re_lo!$N$5:$O$16,2,0)),AP16,"")),"",IF(AND($I16=Re_lo!$E$5,BR$5=VLOOKUP(Re_lo!$H$5,Re_lo!$N$5:$O$16,2,0)),AP16,""))</f>
        <v/>
      </c>
      <c r="BS16" s="125" t="str">
        <f>IF(ISERR(IF(AND($I16=Re_lo!$E$5,BS$5=VLOOKUP(Re_lo!$H$5,Re_lo!$N$5:$O$16,2,0)),AQ16,"")),"",IF(AND($I16=Re_lo!$E$5,BS$5=VLOOKUP(Re_lo!$H$5,Re_lo!$N$5:$O$16,2,0)),AQ16,""))</f>
        <v/>
      </c>
      <c r="BT16" s="125" t="str">
        <f>IF(ISERR(IF(AND($I16=Re_lo!$E$5,BT$5=VLOOKUP(Re_lo!$H$5,Re_lo!$N$5:$O$16,2,0)),AR16,"")),"",IF(AND($I16=Re_lo!$E$5,BT$5=VLOOKUP(Re_lo!$H$5,Re_lo!$N$5:$O$16,2,0)),AR16,""))</f>
        <v/>
      </c>
      <c r="BU16" s="125" t="str">
        <f>IF(ISERR(IF(AND($I16=Re_lo!$E$5,BU$5=VLOOKUP(Re_lo!$H$5,Re_lo!$N$5:$O$16,2,0)),AS16,"")),"",IF(AND($I16=Re_lo!$E$5,BU$5=VLOOKUP(Re_lo!$H$5,Re_lo!$N$5:$O$16,2,0)),AS16,""))</f>
        <v/>
      </c>
      <c r="BV16" s="125" t="str">
        <f>IF(ISERR(IF(AND($I16=Re_lo!$E$5,BV$5=VLOOKUP(Re_lo!$H$5,Re_lo!$N$5:$O$16,2,0)),AT16,"")),"",IF(AND($I16=Re_lo!$E$5,BV$5=VLOOKUP(Re_lo!$H$5,Re_lo!$N$5:$O$16,2,0)),AT16,""))</f>
        <v/>
      </c>
      <c r="BW16" s="125" t="str">
        <f>IF(ISERR(IF(AND($I16=Re_lo!$E$5,BW$5=VLOOKUP(Re_lo!$H$5,Re_lo!$N$5:$O$16,2,0)),AU16,"")),"",IF(AND($I16=Re_lo!$E$5,BW$5=VLOOKUP(Re_lo!$H$5,Re_lo!$N$5:$O$16,2,0)),AU16,""))</f>
        <v/>
      </c>
      <c r="BX16" s="125" t="str">
        <f>IF(ISERR(IF(AND($I16=Re_lo!$E$5,BX$5=VLOOKUP(Re_lo!$H$5,Re_lo!$N$5:$O$16,2,0)),AV16,"")),"",IF(AND($I16=Re_lo!$E$5,BX$5=VLOOKUP(Re_lo!$H$5,Re_lo!$N$5:$O$16,2,0)),AV16,""))</f>
        <v/>
      </c>
      <c r="BY16" s="125" t="str">
        <f>IF(ISERR(IF(AND($I16=Re_lo!$E$5,BY$5=VLOOKUP(Re_lo!$H$5,Re_lo!$N$5:$O$16,2,0)),AW16,"")),"",IF(AND($I16=Re_lo!$E$5,BY$5=VLOOKUP(Re_lo!$H$5,Re_lo!$N$5:$O$16,2,0)),AW16,""))</f>
        <v/>
      </c>
      <c r="BZ16" s="125" t="str">
        <f>IF(ISERR(IF(AND($I16=Re_lo!$E$5,BZ$5=VLOOKUP(Re_lo!$H$5,Re_lo!$N$5:$O$16,2,0)),AX16,"")),"",IF(AND($I16=Re_lo!$E$5,BZ$5=VLOOKUP(Re_lo!$H$5,Re_lo!$N$5:$O$16,2,0)),AX16,""))</f>
        <v/>
      </c>
      <c r="CA16" s="125" t="str">
        <f>IF(ISERR(IF(AND($I16=Re_lo!$E$5,CA$5=VLOOKUP(Re_lo!$H$5,Re_lo!$N$5:$O$16,2,0)),AY16,"")),"",IF(AND($I16=Re_lo!$E$5,CA$5=VLOOKUP(Re_lo!$H$5,Re_lo!$N$5:$O$16,2,0)),AY16,""))</f>
        <v/>
      </c>
      <c r="CB16" s="125" t="str">
        <f>IF(ISERR(IF(AND($I16=Re_lo!$E$5,CB$5=VLOOKUP(Re_lo!$H$5,Re_lo!$N$5:$O$16,2,0)),AZ16,"")),"",IF(AND($I16=Re_lo!$E$5,CB$5=VLOOKUP(Re_lo!$H$5,Re_lo!$N$5:$O$16,2,0)),AZ16,""))</f>
        <v/>
      </c>
      <c r="CC16" s="125" t="str">
        <f>IF(ISERR(IF(AND($I16=Re_lo!$E$5,CC$5=VLOOKUP(Re_lo!$H$5,Re_lo!$N$5:$O$16,2,0)),BA16,"")),"",IF(AND($I16=Re_lo!$E$5,CC$5=VLOOKUP(Re_lo!$H$5,Re_lo!$N$5:$O$16,2,0)),BA16,""))</f>
        <v/>
      </c>
      <c r="CD16" s="125" t="str">
        <f>IF(ISERR(IF(AND($I16=Re_lo!$E$5,CD$5=VLOOKUP(Re_lo!$H$5,Re_lo!$N$5:$O$16,2,0)),BB16,"")),"",IF(AND($I16=Re_lo!$E$5,CD$5=VLOOKUP(Re_lo!$H$5,Re_lo!$N$5:$O$16,2,0)),BB16,""))</f>
        <v/>
      </c>
      <c r="CF16" s="125">
        <f>IF($C16="","",COUNTIFS(Con_ve!$C$6:$C$1005,$C16,Con_ve!$Q$6:$Q$1005,Cad_cl!CF$5))</f>
        <v>0</v>
      </c>
      <c r="CG16" s="125">
        <f>IF($C16="","",COUNTIFS(Con_ve!$C$6:$C$1005,$C16,Con_ve!$Q$6:$Q$1005,Cad_cl!CG$5))</f>
        <v>0</v>
      </c>
      <c r="CH16" s="125">
        <f>IF($C16="","",COUNTIFS(Con_ve!$C$6:$C$1005,$C16,Con_ve!$Q$6:$Q$1005,Cad_cl!CH$5))</f>
        <v>0</v>
      </c>
      <c r="CI16" s="125">
        <f>IF($C16="","",COUNTIFS(Con_ve!$C$6:$C$1005,$C16,Con_ve!$Q$6:$Q$1005,Cad_cl!CI$5))</f>
        <v>0</v>
      </c>
      <c r="CJ16" s="125">
        <f>IF($C16="","",COUNTIFS(Con_ve!$C$6:$C$1005,$C16,Con_ve!$Q$6:$Q$1005,Cad_cl!CJ$5))</f>
        <v>0</v>
      </c>
      <c r="CK16" s="125">
        <f>IF($C16="","",COUNTIFS(Con_ve!$C$6:$C$1005,$C16,Con_ve!$Q$6:$Q$1005,Cad_cl!CK$5))</f>
        <v>0</v>
      </c>
      <c r="CL16" s="125">
        <f>IF($C16="","",COUNTIFS(Con_ve!$C$6:$C$1005,$C16,Con_ve!$Q$6:$Q$1005,Cad_cl!CL$5))</f>
        <v>0</v>
      </c>
      <c r="CM16" s="125">
        <f>IF($C16="","",COUNTIFS(Con_ve!$C$6:$C$1005,$C16,Con_ve!$Q$6:$Q$1005,Cad_cl!CM$5))</f>
        <v>0</v>
      </c>
      <c r="CN16" s="125">
        <f>IF($C16="","",COUNTIFS(Con_ve!$C$6:$C$1005,$C16,Con_ve!$Q$6:$Q$1005,Cad_cl!CN$5))</f>
        <v>0</v>
      </c>
      <c r="CO16" s="125">
        <f>IF($C16="","",COUNTIFS(Con_ve!$C$6:$C$1005,$C16,Con_ve!$Q$6:$Q$1005,Cad_cl!CO$5))</f>
        <v>0</v>
      </c>
      <c r="CP16" s="125">
        <f>IF($C16="","",COUNTIFS(Con_ve!$C$6:$C$1005,$C16,Con_ve!$Q$6:$Q$1005,Cad_cl!CP$5))</f>
        <v>0</v>
      </c>
      <c r="CQ16" s="125">
        <f>IF($C16="","",COUNTIFS(Con_ve!$C$6:$C$1005,$C16,Con_ve!$Q$6:$Q$1005,Cad_cl!CQ$5))</f>
        <v>0</v>
      </c>
      <c r="CR16" s="125">
        <f t="shared" si="2"/>
        <v>0</v>
      </c>
    </row>
    <row r="17" spans="3:96" ht="30" customHeight="1">
      <c r="C17" s="153" t="s">
        <v>131</v>
      </c>
      <c r="D17" s="153" t="s">
        <v>132</v>
      </c>
      <c r="E17" s="154">
        <v>42041</v>
      </c>
      <c r="F17" s="153" t="s">
        <v>55</v>
      </c>
      <c r="G17" s="155">
        <v>1135671023</v>
      </c>
      <c r="H17" s="153" t="s">
        <v>170</v>
      </c>
      <c r="I17" s="153" t="s">
        <v>60</v>
      </c>
      <c r="J17" s="132">
        <v>1</v>
      </c>
      <c r="K17" s="133">
        <v>15000</v>
      </c>
      <c r="L17" s="153" t="s">
        <v>269</v>
      </c>
      <c r="M17" s="153" t="s">
        <v>93</v>
      </c>
      <c r="N17" s="153" t="s">
        <v>98</v>
      </c>
      <c r="O17" s="153" t="s">
        <v>102</v>
      </c>
      <c r="P17" s="153" t="s">
        <v>104</v>
      </c>
      <c r="Q17" s="153"/>
      <c r="AP17" s="134">
        <f>IF(ISERR(IF($C17="","",SUMIFS(Con_ve!$F$6:$F$1005,Con_ve!$C$6:$C$1005,$C17,Con_ve!$I$6:$I$1005,"Fechada",Con_ve!$Q$6:$Q$1005,Cad_cl!AP$5))),"",IF($C17="","",SUMIFS(Con_ve!$F$6:$F$1005,Con_ve!$C$6:$C$1005,$C17,Con_ve!$I$6:$I$1005,"Fechada",Con_ve!$Q$6:$Q$1005,Cad_cl!AP$5)))</f>
        <v>0</v>
      </c>
      <c r="AQ17" s="134">
        <f>IF(ISERR(IF($C17="","",SUMIFS(Con_ve!$F$6:$F$1005,Con_ve!$C$6:$C$1005,$C17,Con_ve!$I$6:$I$1005,"Fechada",Con_ve!$Q$6:$Q$1005,Cad_cl!AQ$5))),"",IF($C17="","",SUMIFS(Con_ve!$F$6:$F$1005,Con_ve!$C$6:$C$1005,$C17,Con_ve!$I$6:$I$1005,"Fechada",Con_ve!$Q$6:$Q$1005,Cad_cl!AQ$5)))</f>
        <v>0</v>
      </c>
      <c r="AR17" s="134">
        <f>IF(ISERR(IF($C17="","",SUMIFS(Con_ve!$F$6:$F$1005,Con_ve!$C$6:$C$1005,$C17,Con_ve!$I$6:$I$1005,"Fechada",Con_ve!$Q$6:$Q$1005,Cad_cl!AR$5))),"",IF($C17="","",SUMIFS(Con_ve!$F$6:$F$1005,Con_ve!$C$6:$C$1005,$C17,Con_ve!$I$6:$I$1005,"Fechada",Con_ve!$Q$6:$Q$1005,Cad_cl!AR$5)))</f>
        <v>0</v>
      </c>
      <c r="AS17" s="134">
        <f>IF(ISERR(IF($C17="","",SUMIFS(Con_ve!$F$6:$F$1005,Con_ve!$C$6:$C$1005,$C17,Con_ve!$I$6:$I$1005,"Fechada",Con_ve!$Q$6:$Q$1005,Cad_cl!AS$5))),"",IF($C17="","",SUMIFS(Con_ve!$F$6:$F$1005,Con_ve!$C$6:$C$1005,$C17,Con_ve!$I$6:$I$1005,"Fechada",Con_ve!$Q$6:$Q$1005,Cad_cl!AS$5)))</f>
        <v>0</v>
      </c>
      <c r="AT17" s="134">
        <f>IF(ISERR(IF($C17="","",SUMIFS(Con_ve!$F$6:$F$1005,Con_ve!$C$6:$C$1005,$C17,Con_ve!$I$6:$I$1005,"Fechada",Con_ve!$Q$6:$Q$1005,Cad_cl!AT$5))),"",IF($C17="","",SUMIFS(Con_ve!$F$6:$F$1005,Con_ve!$C$6:$C$1005,$C17,Con_ve!$I$6:$I$1005,"Fechada",Con_ve!$Q$6:$Q$1005,Cad_cl!AT$5)))</f>
        <v>0</v>
      </c>
      <c r="AU17" s="134">
        <f>IF(ISERR(IF($C17="","",SUMIFS(Con_ve!$F$6:$F$1005,Con_ve!$C$6:$C$1005,$C17,Con_ve!$I$6:$I$1005,"Fechada",Con_ve!$Q$6:$Q$1005,Cad_cl!AU$5))),"",IF($C17="","",SUMIFS(Con_ve!$F$6:$F$1005,Con_ve!$C$6:$C$1005,$C17,Con_ve!$I$6:$I$1005,"Fechada",Con_ve!$Q$6:$Q$1005,Cad_cl!AU$5)))</f>
        <v>0</v>
      </c>
      <c r="AV17" s="134">
        <f>IF(ISERR(IF($C17="","",SUMIFS(Con_ve!$F$6:$F$1005,Con_ve!$C$6:$C$1005,$C17,Con_ve!$I$6:$I$1005,"Fechada",Con_ve!$Q$6:$Q$1005,Cad_cl!AV$5))),"",IF($C17="","",SUMIFS(Con_ve!$F$6:$F$1005,Con_ve!$C$6:$C$1005,$C17,Con_ve!$I$6:$I$1005,"Fechada",Con_ve!$Q$6:$Q$1005,Cad_cl!AV$5)))</f>
        <v>0</v>
      </c>
      <c r="AW17" s="134">
        <f>IF(ISERR(IF($C17="","",SUMIFS(Con_ve!$F$6:$F$1005,Con_ve!$C$6:$C$1005,$C17,Con_ve!$I$6:$I$1005,"Fechada",Con_ve!$Q$6:$Q$1005,Cad_cl!AW$5))),"",IF($C17="","",SUMIFS(Con_ve!$F$6:$F$1005,Con_ve!$C$6:$C$1005,$C17,Con_ve!$I$6:$I$1005,"Fechada",Con_ve!$Q$6:$Q$1005,Cad_cl!AW$5)))</f>
        <v>0</v>
      </c>
      <c r="AX17" s="134">
        <f>IF(ISERR(IF($C17="","",SUMIFS(Con_ve!$F$6:$F$1005,Con_ve!$C$6:$C$1005,$C17,Con_ve!$I$6:$I$1005,"Fechada",Con_ve!$Q$6:$Q$1005,Cad_cl!AX$5))),"",IF($C17="","",SUMIFS(Con_ve!$F$6:$F$1005,Con_ve!$C$6:$C$1005,$C17,Con_ve!$I$6:$I$1005,"Fechada",Con_ve!$Q$6:$Q$1005,Cad_cl!AX$5)))</f>
        <v>0</v>
      </c>
      <c r="AY17" s="134">
        <f>IF(ISERR(IF($C17="","",SUMIFS(Con_ve!$F$6:$F$1005,Con_ve!$C$6:$C$1005,$C17,Con_ve!$I$6:$I$1005,"Fechada",Con_ve!$Q$6:$Q$1005,Cad_cl!AY$5))),"",IF($C17="","",SUMIFS(Con_ve!$F$6:$F$1005,Con_ve!$C$6:$C$1005,$C17,Con_ve!$I$6:$I$1005,"Fechada",Con_ve!$Q$6:$Q$1005,Cad_cl!AY$5)))</f>
        <v>0</v>
      </c>
      <c r="AZ17" s="134">
        <f>IF(ISERR(IF($C17="","",SUMIFS(Con_ve!$F$6:$F$1005,Con_ve!$C$6:$C$1005,$C17,Con_ve!$I$6:$I$1005,"Fechada",Con_ve!$Q$6:$Q$1005,Cad_cl!AZ$5))),"",IF($C17="","",SUMIFS(Con_ve!$F$6:$F$1005,Con_ve!$C$6:$C$1005,$C17,Con_ve!$I$6:$I$1005,"Fechada",Con_ve!$Q$6:$Q$1005,Cad_cl!AZ$5)))</f>
        <v>0</v>
      </c>
      <c r="BA17" s="134">
        <f>IF(ISERR(IF($C17="","",SUMIFS(Con_ve!$F$6:$F$1005,Con_ve!$C$6:$C$1005,$C17,Con_ve!$I$6:$I$1005,"Fechada",Con_ve!$Q$6:$Q$1005,Cad_cl!BA$5))),"",IF($C17="","",SUMIFS(Con_ve!$F$6:$F$1005,Con_ve!$C$6:$C$1005,$C17,Con_ve!$I$6:$I$1005,"Fechada",Con_ve!$Q$6:$Q$1005,Cad_cl!BA$5)))</f>
        <v>0</v>
      </c>
      <c r="BB17" s="134">
        <f t="shared" si="0"/>
        <v>0</v>
      </c>
      <c r="BD17" s="134">
        <f>IF(ISERR(IF($C17="","",SUMIFS(Con_ve!$F$6:$F$1005,Con_ve!$C$6:$C$1005,$C17,Con_ve!$I$6:$I$1005,"Em negociação",Con_ve!$Q$6:$Q$1005,Cad_cl!BD$5))),"",IF($C17="","",SUMIFS(Con_ve!$F$6:$F$1005,Con_ve!$C$6:$C$1005,$C17,Con_ve!$I$6:$I$1005,"Em negociação",Con_ve!$Q$6:$Q$1005,Cad_cl!BD$5)))</f>
        <v>0</v>
      </c>
      <c r="BE17" s="134">
        <f>IF(ISERR(IF($C17="","",SUMIFS(Con_ve!$F$6:$F$1005,Con_ve!$C$6:$C$1005,$C17,Con_ve!$I$6:$I$1005,"Em negociação",Con_ve!$Q$6:$Q$1005,Cad_cl!BE$5))),"",IF($C17="","",SUMIFS(Con_ve!$F$6:$F$1005,Con_ve!$C$6:$C$1005,$C17,Con_ve!$I$6:$I$1005,"Em negociação",Con_ve!$Q$6:$Q$1005,Cad_cl!BE$5)))</f>
        <v>0</v>
      </c>
      <c r="BF17" s="134">
        <f>IF(ISERR(IF($C17="","",SUMIFS(Con_ve!$F$6:$F$1005,Con_ve!$C$6:$C$1005,$C17,Con_ve!$I$6:$I$1005,"Em negociação",Con_ve!$Q$6:$Q$1005,Cad_cl!BF$5))),"",IF($C17="","",SUMIFS(Con_ve!$F$6:$F$1005,Con_ve!$C$6:$C$1005,$C17,Con_ve!$I$6:$I$1005,"Em negociação",Con_ve!$Q$6:$Q$1005,Cad_cl!BF$5)))</f>
        <v>0</v>
      </c>
      <c r="BG17" s="134">
        <f>IF(ISERR(IF($C17="","",SUMIFS(Con_ve!$F$6:$F$1005,Con_ve!$C$6:$C$1005,$C17,Con_ve!$I$6:$I$1005,"Em negociação",Con_ve!$Q$6:$Q$1005,Cad_cl!BG$5))),"",IF($C17="","",SUMIFS(Con_ve!$F$6:$F$1005,Con_ve!$C$6:$C$1005,$C17,Con_ve!$I$6:$I$1005,"Em negociação",Con_ve!$Q$6:$Q$1005,Cad_cl!BG$5)))</f>
        <v>0</v>
      </c>
      <c r="BH17" s="134">
        <f>IF(ISERR(IF($C17="","",SUMIFS(Con_ve!$F$6:$F$1005,Con_ve!$C$6:$C$1005,$C17,Con_ve!$I$6:$I$1005,"Em negociação",Con_ve!$Q$6:$Q$1005,Cad_cl!BH$5))),"",IF($C17="","",SUMIFS(Con_ve!$F$6:$F$1005,Con_ve!$C$6:$C$1005,$C17,Con_ve!$I$6:$I$1005,"Em negociação",Con_ve!$Q$6:$Q$1005,Cad_cl!BH$5)))</f>
        <v>0</v>
      </c>
      <c r="BI17" s="134">
        <f>IF(ISERR(IF($C17="","",SUMIFS(Con_ve!$F$6:$F$1005,Con_ve!$C$6:$C$1005,$C17,Con_ve!$I$6:$I$1005,"Em negociação",Con_ve!$Q$6:$Q$1005,Cad_cl!BI$5))),"",IF($C17="","",SUMIFS(Con_ve!$F$6:$F$1005,Con_ve!$C$6:$C$1005,$C17,Con_ve!$I$6:$I$1005,"Em negociação",Con_ve!$Q$6:$Q$1005,Cad_cl!BI$5)))</f>
        <v>0</v>
      </c>
      <c r="BJ17" s="134">
        <f>IF(ISERR(IF($C17="","",SUMIFS(Con_ve!$F$6:$F$1005,Con_ve!$C$6:$C$1005,$C17,Con_ve!$I$6:$I$1005,"Em negociação",Con_ve!$Q$6:$Q$1005,Cad_cl!BJ$5))),"",IF($C17="","",SUMIFS(Con_ve!$F$6:$F$1005,Con_ve!$C$6:$C$1005,$C17,Con_ve!$I$6:$I$1005,"Em negociação",Con_ve!$Q$6:$Q$1005,Cad_cl!BJ$5)))</f>
        <v>0</v>
      </c>
      <c r="BK17" s="134">
        <f>IF(ISERR(IF($C17="","",SUMIFS(Con_ve!$F$6:$F$1005,Con_ve!$C$6:$C$1005,$C17,Con_ve!$I$6:$I$1005,"Em negociação",Con_ve!$Q$6:$Q$1005,Cad_cl!BK$5))),"",IF($C17="","",SUMIFS(Con_ve!$F$6:$F$1005,Con_ve!$C$6:$C$1005,$C17,Con_ve!$I$6:$I$1005,"Em negociação",Con_ve!$Q$6:$Q$1005,Cad_cl!BK$5)))</f>
        <v>0</v>
      </c>
      <c r="BL17" s="134">
        <f>IF(ISERR(IF($C17="","",SUMIFS(Con_ve!$F$6:$F$1005,Con_ve!$C$6:$C$1005,$C17,Con_ve!$I$6:$I$1005,"Em negociação",Con_ve!$Q$6:$Q$1005,Cad_cl!BL$5))),"",IF($C17="","",SUMIFS(Con_ve!$F$6:$F$1005,Con_ve!$C$6:$C$1005,$C17,Con_ve!$I$6:$I$1005,"Em negociação",Con_ve!$Q$6:$Q$1005,Cad_cl!BL$5)))</f>
        <v>0</v>
      </c>
      <c r="BM17" s="134">
        <f>IF(ISERR(IF($C17="","",SUMIFS(Con_ve!$F$6:$F$1005,Con_ve!$C$6:$C$1005,$C17,Con_ve!$I$6:$I$1005,"Em negociação",Con_ve!$Q$6:$Q$1005,Cad_cl!BM$5))),"",IF($C17="","",SUMIFS(Con_ve!$F$6:$F$1005,Con_ve!$C$6:$C$1005,$C17,Con_ve!$I$6:$I$1005,"Em negociação",Con_ve!$Q$6:$Q$1005,Cad_cl!BM$5)))</f>
        <v>0</v>
      </c>
      <c r="BN17" s="134">
        <f>IF(ISERR(IF($C17="","",SUMIFS(Con_ve!$F$6:$F$1005,Con_ve!$C$6:$C$1005,$C17,Con_ve!$I$6:$I$1005,"Em negociação",Con_ve!$Q$6:$Q$1005,Cad_cl!BN$5))),"",IF($C17="","",SUMIFS(Con_ve!$F$6:$F$1005,Con_ve!$C$6:$C$1005,$C17,Con_ve!$I$6:$I$1005,"Em negociação",Con_ve!$Q$6:$Q$1005,Cad_cl!BN$5)))</f>
        <v>0</v>
      </c>
      <c r="BO17" s="134">
        <f>IF(ISERR(IF($C17="","",SUMIFS(Con_ve!$F$6:$F$1005,Con_ve!$C$6:$C$1005,$C17,Con_ve!$I$6:$I$1005,"Em negociação",Con_ve!$Q$6:$Q$1005,Cad_cl!BO$5))),"",IF($C17="","",SUMIFS(Con_ve!$F$6:$F$1005,Con_ve!$C$6:$C$1005,$C17,Con_ve!$I$6:$I$1005,"Em negociação",Con_ve!$Q$6:$Q$1005,Cad_cl!BO$5)))</f>
        <v>0</v>
      </c>
      <c r="BP17" s="134">
        <f t="shared" si="1"/>
        <v>0</v>
      </c>
      <c r="BR17" s="125" t="str">
        <f>IF(ISERR(IF(AND($I17=Re_lo!$E$5,BR$5=VLOOKUP(Re_lo!$H$5,Re_lo!$N$5:$O$16,2,0)),AP17,"")),"",IF(AND($I17=Re_lo!$E$5,BR$5=VLOOKUP(Re_lo!$H$5,Re_lo!$N$5:$O$16,2,0)),AP17,""))</f>
        <v/>
      </c>
      <c r="BS17" s="125" t="str">
        <f>IF(ISERR(IF(AND($I17=Re_lo!$E$5,BS$5=VLOOKUP(Re_lo!$H$5,Re_lo!$N$5:$O$16,2,0)),AQ17,"")),"",IF(AND($I17=Re_lo!$E$5,BS$5=VLOOKUP(Re_lo!$H$5,Re_lo!$N$5:$O$16,2,0)),AQ17,""))</f>
        <v/>
      </c>
      <c r="BT17" s="125" t="str">
        <f>IF(ISERR(IF(AND($I17=Re_lo!$E$5,BT$5=VLOOKUP(Re_lo!$H$5,Re_lo!$N$5:$O$16,2,0)),AR17,"")),"",IF(AND($I17=Re_lo!$E$5,BT$5=VLOOKUP(Re_lo!$H$5,Re_lo!$N$5:$O$16,2,0)),AR17,""))</f>
        <v/>
      </c>
      <c r="BU17" s="125" t="str">
        <f>IF(ISERR(IF(AND($I17=Re_lo!$E$5,BU$5=VLOOKUP(Re_lo!$H$5,Re_lo!$N$5:$O$16,2,0)),AS17,"")),"",IF(AND($I17=Re_lo!$E$5,BU$5=VLOOKUP(Re_lo!$H$5,Re_lo!$N$5:$O$16,2,0)),AS17,""))</f>
        <v/>
      </c>
      <c r="BV17" s="125" t="str">
        <f>IF(ISERR(IF(AND($I17=Re_lo!$E$5,BV$5=VLOOKUP(Re_lo!$H$5,Re_lo!$N$5:$O$16,2,0)),AT17,"")),"",IF(AND($I17=Re_lo!$E$5,BV$5=VLOOKUP(Re_lo!$H$5,Re_lo!$N$5:$O$16,2,0)),AT17,""))</f>
        <v/>
      </c>
      <c r="BW17" s="125" t="str">
        <f>IF(ISERR(IF(AND($I17=Re_lo!$E$5,BW$5=VLOOKUP(Re_lo!$H$5,Re_lo!$N$5:$O$16,2,0)),AU17,"")),"",IF(AND($I17=Re_lo!$E$5,BW$5=VLOOKUP(Re_lo!$H$5,Re_lo!$N$5:$O$16,2,0)),AU17,""))</f>
        <v/>
      </c>
      <c r="BX17" s="125" t="str">
        <f>IF(ISERR(IF(AND($I17=Re_lo!$E$5,BX$5=VLOOKUP(Re_lo!$H$5,Re_lo!$N$5:$O$16,2,0)),AV17,"")),"",IF(AND($I17=Re_lo!$E$5,BX$5=VLOOKUP(Re_lo!$H$5,Re_lo!$N$5:$O$16,2,0)),AV17,""))</f>
        <v/>
      </c>
      <c r="BY17" s="125" t="str">
        <f>IF(ISERR(IF(AND($I17=Re_lo!$E$5,BY$5=VLOOKUP(Re_lo!$H$5,Re_lo!$N$5:$O$16,2,0)),AW17,"")),"",IF(AND($I17=Re_lo!$E$5,BY$5=VLOOKUP(Re_lo!$H$5,Re_lo!$N$5:$O$16,2,0)),AW17,""))</f>
        <v/>
      </c>
      <c r="BZ17" s="125" t="str">
        <f>IF(ISERR(IF(AND($I17=Re_lo!$E$5,BZ$5=VLOOKUP(Re_lo!$H$5,Re_lo!$N$5:$O$16,2,0)),AX17,"")),"",IF(AND($I17=Re_lo!$E$5,BZ$5=VLOOKUP(Re_lo!$H$5,Re_lo!$N$5:$O$16,2,0)),AX17,""))</f>
        <v/>
      </c>
      <c r="CA17" s="125" t="str">
        <f>IF(ISERR(IF(AND($I17=Re_lo!$E$5,CA$5=VLOOKUP(Re_lo!$H$5,Re_lo!$N$5:$O$16,2,0)),AY17,"")),"",IF(AND($I17=Re_lo!$E$5,CA$5=VLOOKUP(Re_lo!$H$5,Re_lo!$N$5:$O$16,2,0)),AY17,""))</f>
        <v/>
      </c>
      <c r="CB17" s="125" t="str">
        <f>IF(ISERR(IF(AND($I17=Re_lo!$E$5,CB$5=VLOOKUP(Re_lo!$H$5,Re_lo!$N$5:$O$16,2,0)),AZ17,"")),"",IF(AND($I17=Re_lo!$E$5,CB$5=VLOOKUP(Re_lo!$H$5,Re_lo!$N$5:$O$16,2,0)),AZ17,""))</f>
        <v/>
      </c>
      <c r="CC17" s="125" t="str">
        <f>IF(ISERR(IF(AND($I17=Re_lo!$E$5,CC$5=VLOOKUP(Re_lo!$H$5,Re_lo!$N$5:$O$16,2,0)),BA17,"")),"",IF(AND($I17=Re_lo!$E$5,CC$5=VLOOKUP(Re_lo!$H$5,Re_lo!$N$5:$O$16,2,0)),BA17,""))</f>
        <v/>
      </c>
      <c r="CD17" s="125" t="str">
        <f>IF(ISERR(IF(AND($I17=Re_lo!$E$5,CD$5=VLOOKUP(Re_lo!$H$5,Re_lo!$N$5:$O$16,2,0)),BB17,"")),"",IF(AND($I17=Re_lo!$E$5,CD$5=VLOOKUP(Re_lo!$H$5,Re_lo!$N$5:$O$16,2,0)),BB17,""))</f>
        <v/>
      </c>
      <c r="CF17" s="125">
        <f>IF($C17="","",COUNTIFS(Con_ve!$C$6:$C$1005,$C17,Con_ve!$Q$6:$Q$1005,Cad_cl!CF$5))</f>
        <v>0</v>
      </c>
      <c r="CG17" s="125">
        <f>IF($C17="","",COUNTIFS(Con_ve!$C$6:$C$1005,$C17,Con_ve!$Q$6:$Q$1005,Cad_cl!CG$5))</f>
        <v>0</v>
      </c>
      <c r="CH17" s="125">
        <f>IF($C17="","",COUNTIFS(Con_ve!$C$6:$C$1005,$C17,Con_ve!$Q$6:$Q$1005,Cad_cl!CH$5))</f>
        <v>0</v>
      </c>
      <c r="CI17" s="125">
        <f>IF($C17="","",COUNTIFS(Con_ve!$C$6:$C$1005,$C17,Con_ve!$Q$6:$Q$1005,Cad_cl!CI$5))</f>
        <v>1</v>
      </c>
      <c r="CJ17" s="125">
        <f>IF($C17="","",COUNTIFS(Con_ve!$C$6:$C$1005,$C17,Con_ve!$Q$6:$Q$1005,Cad_cl!CJ$5))</f>
        <v>0</v>
      </c>
      <c r="CK17" s="125">
        <f>IF($C17="","",COUNTIFS(Con_ve!$C$6:$C$1005,$C17,Con_ve!$Q$6:$Q$1005,Cad_cl!CK$5))</f>
        <v>0</v>
      </c>
      <c r="CL17" s="125">
        <f>IF($C17="","",COUNTIFS(Con_ve!$C$6:$C$1005,$C17,Con_ve!$Q$6:$Q$1005,Cad_cl!CL$5))</f>
        <v>0</v>
      </c>
      <c r="CM17" s="125">
        <f>IF($C17="","",COUNTIFS(Con_ve!$C$6:$C$1005,$C17,Con_ve!$Q$6:$Q$1005,Cad_cl!CM$5))</f>
        <v>0</v>
      </c>
      <c r="CN17" s="125">
        <f>IF($C17="","",COUNTIFS(Con_ve!$C$6:$C$1005,$C17,Con_ve!$Q$6:$Q$1005,Cad_cl!CN$5))</f>
        <v>0</v>
      </c>
      <c r="CO17" s="125">
        <f>IF($C17="","",COUNTIFS(Con_ve!$C$6:$C$1005,$C17,Con_ve!$Q$6:$Q$1005,Cad_cl!CO$5))</f>
        <v>0</v>
      </c>
      <c r="CP17" s="125">
        <f>IF($C17="","",COUNTIFS(Con_ve!$C$6:$C$1005,$C17,Con_ve!$Q$6:$Q$1005,Cad_cl!CP$5))</f>
        <v>0</v>
      </c>
      <c r="CQ17" s="125">
        <f>IF($C17="","",COUNTIFS(Con_ve!$C$6:$C$1005,$C17,Con_ve!$Q$6:$Q$1005,Cad_cl!CQ$5))</f>
        <v>0</v>
      </c>
      <c r="CR17" s="125">
        <f t="shared" si="2"/>
        <v>1</v>
      </c>
    </row>
    <row r="18" spans="3:96" ht="30" customHeight="1">
      <c r="C18" s="153" t="s">
        <v>133</v>
      </c>
      <c r="D18" s="153" t="s">
        <v>134</v>
      </c>
      <c r="E18" s="154">
        <v>42042</v>
      </c>
      <c r="F18" s="153" t="s">
        <v>50</v>
      </c>
      <c r="G18" s="155">
        <v>1143681010</v>
      </c>
      <c r="H18" s="153" t="s">
        <v>171</v>
      </c>
      <c r="I18" s="153" t="s">
        <v>69</v>
      </c>
      <c r="J18" s="132">
        <v>0</v>
      </c>
      <c r="K18" s="133">
        <v>0</v>
      </c>
      <c r="L18" s="153" t="s">
        <v>44</v>
      </c>
      <c r="M18" s="153" t="s">
        <v>94</v>
      </c>
      <c r="N18" s="153" t="s">
        <v>96</v>
      </c>
      <c r="O18" s="153" t="s">
        <v>102</v>
      </c>
      <c r="P18" s="153" t="s">
        <v>105</v>
      </c>
      <c r="Q18" s="153"/>
      <c r="AP18" s="134">
        <f>IF(ISERR(IF($C18="","",SUMIFS(Con_ve!$F$6:$F$1005,Con_ve!$C$6:$C$1005,$C18,Con_ve!$I$6:$I$1005,"Fechada",Con_ve!$Q$6:$Q$1005,Cad_cl!AP$5))),"",IF($C18="","",SUMIFS(Con_ve!$F$6:$F$1005,Con_ve!$C$6:$C$1005,$C18,Con_ve!$I$6:$I$1005,"Fechada",Con_ve!$Q$6:$Q$1005,Cad_cl!AP$5)))</f>
        <v>0</v>
      </c>
      <c r="AQ18" s="134">
        <f>IF(ISERR(IF($C18="","",SUMIFS(Con_ve!$F$6:$F$1005,Con_ve!$C$6:$C$1005,$C18,Con_ve!$I$6:$I$1005,"Fechada",Con_ve!$Q$6:$Q$1005,Cad_cl!AQ$5))),"",IF($C18="","",SUMIFS(Con_ve!$F$6:$F$1005,Con_ve!$C$6:$C$1005,$C18,Con_ve!$I$6:$I$1005,"Fechada",Con_ve!$Q$6:$Q$1005,Cad_cl!AQ$5)))</f>
        <v>0</v>
      </c>
      <c r="AR18" s="134">
        <f>IF(ISERR(IF($C18="","",SUMIFS(Con_ve!$F$6:$F$1005,Con_ve!$C$6:$C$1005,$C18,Con_ve!$I$6:$I$1005,"Fechada",Con_ve!$Q$6:$Q$1005,Cad_cl!AR$5))),"",IF($C18="","",SUMIFS(Con_ve!$F$6:$F$1005,Con_ve!$C$6:$C$1005,$C18,Con_ve!$I$6:$I$1005,"Fechada",Con_ve!$Q$6:$Q$1005,Cad_cl!AR$5)))</f>
        <v>0</v>
      </c>
      <c r="AS18" s="134">
        <f>IF(ISERR(IF($C18="","",SUMIFS(Con_ve!$F$6:$F$1005,Con_ve!$C$6:$C$1005,$C18,Con_ve!$I$6:$I$1005,"Fechada",Con_ve!$Q$6:$Q$1005,Cad_cl!AS$5))),"",IF($C18="","",SUMIFS(Con_ve!$F$6:$F$1005,Con_ve!$C$6:$C$1005,$C18,Con_ve!$I$6:$I$1005,"Fechada",Con_ve!$Q$6:$Q$1005,Cad_cl!AS$5)))</f>
        <v>0</v>
      </c>
      <c r="AT18" s="134">
        <f>IF(ISERR(IF($C18="","",SUMIFS(Con_ve!$F$6:$F$1005,Con_ve!$C$6:$C$1005,$C18,Con_ve!$I$6:$I$1005,"Fechada",Con_ve!$Q$6:$Q$1005,Cad_cl!AT$5))),"",IF($C18="","",SUMIFS(Con_ve!$F$6:$F$1005,Con_ve!$C$6:$C$1005,$C18,Con_ve!$I$6:$I$1005,"Fechada",Con_ve!$Q$6:$Q$1005,Cad_cl!AT$5)))</f>
        <v>0</v>
      </c>
      <c r="AU18" s="134">
        <f>IF(ISERR(IF($C18="","",SUMIFS(Con_ve!$F$6:$F$1005,Con_ve!$C$6:$C$1005,$C18,Con_ve!$I$6:$I$1005,"Fechada",Con_ve!$Q$6:$Q$1005,Cad_cl!AU$5))),"",IF($C18="","",SUMIFS(Con_ve!$F$6:$F$1005,Con_ve!$C$6:$C$1005,$C18,Con_ve!$I$6:$I$1005,"Fechada",Con_ve!$Q$6:$Q$1005,Cad_cl!AU$5)))</f>
        <v>0</v>
      </c>
      <c r="AV18" s="134">
        <f>IF(ISERR(IF($C18="","",SUMIFS(Con_ve!$F$6:$F$1005,Con_ve!$C$6:$C$1005,$C18,Con_ve!$I$6:$I$1005,"Fechada",Con_ve!$Q$6:$Q$1005,Cad_cl!AV$5))),"",IF($C18="","",SUMIFS(Con_ve!$F$6:$F$1005,Con_ve!$C$6:$C$1005,$C18,Con_ve!$I$6:$I$1005,"Fechada",Con_ve!$Q$6:$Q$1005,Cad_cl!AV$5)))</f>
        <v>0</v>
      </c>
      <c r="AW18" s="134">
        <f>IF(ISERR(IF($C18="","",SUMIFS(Con_ve!$F$6:$F$1005,Con_ve!$C$6:$C$1005,$C18,Con_ve!$I$6:$I$1005,"Fechada",Con_ve!$Q$6:$Q$1005,Cad_cl!AW$5))),"",IF($C18="","",SUMIFS(Con_ve!$F$6:$F$1005,Con_ve!$C$6:$C$1005,$C18,Con_ve!$I$6:$I$1005,"Fechada",Con_ve!$Q$6:$Q$1005,Cad_cl!AW$5)))</f>
        <v>0</v>
      </c>
      <c r="AX18" s="134">
        <f>IF(ISERR(IF($C18="","",SUMIFS(Con_ve!$F$6:$F$1005,Con_ve!$C$6:$C$1005,$C18,Con_ve!$I$6:$I$1005,"Fechada",Con_ve!$Q$6:$Q$1005,Cad_cl!AX$5))),"",IF($C18="","",SUMIFS(Con_ve!$F$6:$F$1005,Con_ve!$C$6:$C$1005,$C18,Con_ve!$I$6:$I$1005,"Fechada",Con_ve!$Q$6:$Q$1005,Cad_cl!AX$5)))</f>
        <v>0</v>
      </c>
      <c r="AY18" s="134">
        <f>IF(ISERR(IF($C18="","",SUMIFS(Con_ve!$F$6:$F$1005,Con_ve!$C$6:$C$1005,$C18,Con_ve!$I$6:$I$1005,"Fechada",Con_ve!$Q$6:$Q$1005,Cad_cl!AY$5))),"",IF($C18="","",SUMIFS(Con_ve!$F$6:$F$1005,Con_ve!$C$6:$C$1005,$C18,Con_ve!$I$6:$I$1005,"Fechada",Con_ve!$Q$6:$Q$1005,Cad_cl!AY$5)))</f>
        <v>0</v>
      </c>
      <c r="AZ18" s="134">
        <f>IF(ISERR(IF($C18="","",SUMIFS(Con_ve!$F$6:$F$1005,Con_ve!$C$6:$C$1005,$C18,Con_ve!$I$6:$I$1005,"Fechada",Con_ve!$Q$6:$Q$1005,Cad_cl!AZ$5))),"",IF($C18="","",SUMIFS(Con_ve!$F$6:$F$1005,Con_ve!$C$6:$C$1005,$C18,Con_ve!$I$6:$I$1005,"Fechada",Con_ve!$Q$6:$Q$1005,Cad_cl!AZ$5)))</f>
        <v>0</v>
      </c>
      <c r="BA18" s="134">
        <f>IF(ISERR(IF($C18="","",SUMIFS(Con_ve!$F$6:$F$1005,Con_ve!$C$6:$C$1005,$C18,Con_ve!$I$6:$I$1005,"Fechada",Con_ve!$Q$6:$Q$1005,Cad_cl!BA$5))),"",IF($C18="","",SUMIFS(Con_ve!$F$6:$F$1005,Con_ve!$C$6:$C$1005,$C18,Con_ve!$I$6:$I$1005,"Fechada",Con_ve!$Q$6:$Q$1005,Cad_cl!BA$5)))</f>
        <v>0</v>
      </c>
      <c r="BB18" s="134">
        <f t="shared" si="0"/>
        <v>0</v>
      </c>
      <c r="BD18" s="134">
        <f>IF(ISERR(IF($C18="","",SUMIFS(Con_ve!$F$6:$F$1005,Con_ve!$C$6:$C$1005,$C18,Con_ve!$I$6:$I$1005,"Em negociação",Con_ve!$Q$6:$Q$1005,Cad_cl!BD$5))),"",IF($C18="","",SUMIFS(Con_ve!$F$6:$F$1005,Con_ve!$C$6:$C$1005,$C18,Con_ve!$I$6:$I$1005,"Em negociação",Con_ve!$Q$6:$Q$1005,Cad_cl!BD$5)))</f>
        <v>0</v>
      </c>
      <c r="BE18" s="134">
        <f>IF(ISERR(IF($C18="","",SUMIFS(Con_ve!$F$6:$F$1005,Con_ve!$C$6:$C$1005,$C18,Con_ve!$I$6:$I$1005,"Em negociação",Con_ve!$Q$6:$Q$1005,Cad_cl!BE$5))),"",IF($C18="","",SUMIFS(Con_ve!$F$6:$F$1005,Con_ve!$C$6:$C$1005,$C18,Con_ve!$I$6:$I$1005,"Em negociação",Con_ve!$Q$6:$Q$1005,Cad_cl!BE$5)))</f>
        <v>0</v>
      </c>
      <c r="BF18" s="134">
        <f>IF(ISERR(IF($C18="","",SUMIFS(Con_ve!$F$6:$F$1005,Con_ve!$C$6:$C$1005,$C18,Con_ve!$I$6:$I$1005,"Em negociação",Con_ve!$Q$6:$Q$1005,Cad_cl!BF$5))),"",IF($C18="","",SUMIFS(Con_ve!$F$6:$F$1005,Con_ve!$C$6:$C$1005,$C18,Con_ve!$I$6:$I$1005,"Em negociação",Con_ve!$Q$6:$Q$1005,Cad_cl!BF$5)))</f>
        <v>0</v>
      </c>
      <c r="BG18" s="134">
        <f>IF(ISERR(IF($C18="","",SUMIFS(Con_ve!$F$6:$F$1005,Con_ve!$C$6:$C$1005,$C18,Con_ve!$I$6:$I$1005,"Em negociação",Con_ve!$Q$6:$Q$1005,Cad_cl!BG$5))),"",IF($C18="","",SUMIFS(Con_ve!$F$6:$F$1005,Con_ve!$C$6:$C$1005,$C18,Con_ve!$I$6:$I$1005,"Em negociação",Con_ve!$Q$6:$Q$1005,Cad_cl!BG$5)))</f>
        <v>0</v>
      </c>
      <c r="BH18" s="134">
        <f>IF(ISERR(IF($C18="","",SUMIFS(Con_ve!$F$6:$F$1005,Con_ve!$C$6:$C$1005,$C18,Con_ve!$I$6:$I$1005,"Em negociação",Con_ve!$Q$6:$Q$1005,Cad_cl!BH$5))),"",IF($C18="","",SUMIFS(Con_ve!$F$6:$F$1005,Con_ve!$C$6:$C$1005,$C18,Con_ve!$I$6:$I$1005,"Em negociação",Con_ve!$Q$6:$Q$1005,Cad_cl!BH$5)))</f>
        <v>0</v>
      </c>
      <c r="BI18" s="134">
        <f>IF(ISERR(IF($C18="","",SUMIFS(Con_ve!$F$6:$F$1005,Con_ve!$C$6:$C$1005,$C18,Con_ve!$I$6:$I$1005,"Em negociação",Con_ve!$Q$6:$Q$1005,Cad_cl!BI$5))),"",IF($C18="","",SUMIFS(Con_ve!$F$6:$F$1005,Con_ve!$C$6:$C$1005,$C18,Con_ve!$I$6:$I$1005,"Em negociação",Con_ve!$Q$6:$Q$1005,Cad_cl!BI$5)))</f>
        <v>0</v>
      </c>
      <c r="BJ18" s="134">
        <f>IF(ISERR(IF($C18="","",SUMIFS(Con_ve!$F$6:$F$1005,Con_ve!$C$6:$C$1005,$C18,Con_ve!$I$6:$I$1005,"Em negociação",Con_ve!$Q$6:$Q$1005,Cad_cl!BJ$5))),"",IF($C18="","",SUMIFS(Con_ve!$F$6:$F$1005,Con_ve!$C$6:$C$1005,$C18,Con_ve!$I$6:$I$1005,"Em negociação",Con_ve!$Q$6:$Q$1005,Cad_cl!BJ$5)))</f>
        <v>0</v>
      </c>
      <c r="BK18" s="134">
        <f>IF(ISERR(IF($C18="","",SUMIFS(Con_ve!$F$6:$F$1005,Con_ve!$C$6:$C$1005,$C18,Con_ve!$I$6:$I$1005,"Em negociação",Con_ve!$Q$6:$Q$1005,Cad_cl!BK$5))),"",IF($C18="","",SUMIFS(Con_ve!$F$6:$F$1005,Con_ve!$C$6:$C$1005,$C18,Con_ve!$I$6:$I$1005,"Em negociação",Con_ve!$Q$6:$Q$1005,Cad_cl!BK$5)))</f>
        <v>0</v>
      </c>
      <c r="BL18" s="134">
        <f>IF(ISERR(IF($C18="","",SUMIFS(Con_ve!$F$6:$F$1005,Con_ve!$C$6:$C$1005,$C18,Con_ve!$I$6:$I$1005,"Em negociação",Con_ve!$Q$6:$Q$1005,Cad_cl!BL$5))),"",IF($C18="","",SUMIFS(Con_ve!$F$6:$F$1005,Con_ve!$C$6:$C$1005,$C18,Con_ve!$I$6:$I$1005,"Em negociação",Con_ve!$Q$6:$Q$1005,Cad_cl!BL$5)))</f>
        <v>0</v>
      </c>
      <c r="BM18" s="134">
        <f>IF(ISERR(IF($C18="","",SUMIFS(Con_ve!$F$6:$F$1005,Con_ve!$C$6:$C$1005,$C18,Con_ve!$I$6:$I$1005,"Em negociação",Con_ve!$Q$6:$Q$1005,Cad_cl!BM$5))),"",IF($C18="","",SUMIFS(Con_ve!$F$6:$F$1005,Con_ve!$C$6:$C$1005,$C18,Con_ve!$I$6:$I$1005,"Em negociação",Con_ve!$Q$6:$Q$1005,Cad_cl!BM$5)))</f>
        <v>0</v>
      </c>
      <c r="BN18" s="134">
        <f>IF(ISERR(IF($C18="","",SUMIFS(Con_ve!$F$6:$F$1005,Con_ve!$C$6:$C$1005,$C18,Con_ve!$I$6:$I$1005,"Em negociação",Con_ve!$Q$6:$Q$1005,Cad_cl!BN$5))),"",IF($C18="","",SUMIFS(Con_ve!$F$6:$F$1005,Con_ve!$C$6:$C$1005,$C18,Con_ve!$I$6:$I$1005,"Em negociação",Con_ve!$Q$6:$Q$1005,Cad_cl!BN$5)))</f>
        <v>0</v>
      </c>
      <c r="BO18" s="134">
        <f>IF(ISERR(IF($C18="","",SUMIFS(Con_ve!$F$6:$F$1005,Con_ve!$C$6:$C$1005,$C18,Con_ve!$I$6:$I$1005,"Em negociação",Con_ve!$Q$6:$Q$1005,Cad_cl!BO$5))),"",IF($C18="","",SUMIFS(Con_ve!$F$6:$F$1005,Con_ve!$C$6:$C$1005,$C18,Con_ve!$I$6:$I$1005,"Em negociação",Con_ve!$Q$6:$Q$1005,Cad_cl!BO$5)))</f>
        <v>0</v>
      </c>
      <c r="BP18" s="134">
        <f t="shared" si="1"/>
        <v>0</v>
      </c>
      <c r="BR18" s="125" t="str">
        <f>IF(ISERR(IF(AND($I18=Re_lo!$E$5,BR$5=VLOOKUP(Re_lo!$H$5,Re_lo!$N$5:$O$16,2,0)),AP18,"")),"",IF(AND($I18=Re_lo!$E$5,BR$5=VLOOKUP(Re_lo!$H$5,Re_lo!$N$5:$O$16,2,0)),AP18,""))</f>
        <v/>
      </c>
      <c r="BS18" s="125" t="str">
        <f>IF(ISERR(IF(AND($I18=Re_lo!$E$5,BS$5=VLOOKUP(Re_lo!$H$5,Re_lo!$N$5:$O$16,2,0)),AQ18,"")),"",IF(AND($I18=Re_lo!$E$5,BS$5=VLOOKUP(Re_lo!$H$5,Re_lo!$N$5:$O$16,2,0)),AQ18,""))</f>
        <v/>
      </c>
      <c r="BT18" s="125" t="str">
        <f>IF(ISERR(IF(AND($I18=Re_lo!$E$5,BT$5=VLOOKUP(Re_lo!$H$5,Re_lo!$N$5:$O$16,2,0)),AR18,"")),"",IF(AND($I18=Re_lo!$E$5,BT$5=VLOOKUP(Re_lo!$H$5,Re_lo!$N$5:$O$16,2,0)),AR18,""))</f>
        <v/>
      </c>
      <c r="BU18" s="125" t="str">
        <f>IF(ISERR(IF(AND($I18=Re_lo!$E$5,BU$5=VLOOKUP(Re_lo!$H$5,Re_lo!$N$5:$O$16,2,0)),AS18,"")),"",IF(AND($I18=Re_lo!$E$5,BU$5=VLOOKUP(Re_lo!$H$5,Re_lo!$N$5:$O$16,2,0)),AS18,""))</f>
        <v/>
      </c>
      <c r="BV18" s="125" t="str">
        <f>IF(ISERR(IF(AND($I18=Re_lo!$E$5,BV$5=VLOOKUP(Re_lo!$H$5,Re_lo!$N$5:$O$16,2,0)),AT18,"")),"",IF(AND($I18=Re_lo!$E$5,BV$5=VLOOKUP(Re_lo!$H$5,Re_lo!$N$5:$O$16,2,0)),AT18,""))</f>
        <v/>
      </c>
      <c r="BW18" s="125" t="str">
        <f>IF(ISERR(IF(AND($I18=Re_lo!$E$5,BW$5=VLOOKUP(Re_lo!$H$5,Re_lo!$N$5:$O$16,2,0)),AU18,"")),"",IF(AND($I18=Re_lo!$E$5,BW$5=VLOOKUP(Re_lo!$H$5,Re_lo!$N$5:$O$16,2,0)),AU18,""))</f>
        <v/>
      </c>
      <c r="BX18" s="125" t="str">
        <f>IF(ISERR(IF(AND($I18=Re_lo!$E$5,BX$5=VLOOKUP(Re_lo!$H$5,Re_lo!$N$5:$O$16,2,0)),AV18,"")),"",IF(AND($I18=Re_lo!$E$5,BX$5=VLOOKUP(Re_lo!$H$5,Re_lo!$N$5:$O$16,2,0)),AV18,""))</f>
        <v/>
      </c>
      <c r="BY18" s="125" t="str">
        <f>IF(ISERR(IF(AND($I18=Re_lo!$E$5,BY$5=VLOOKUP(Re_lo!$H$5,Re_lo!$N$5:$O$16,2,0)),AW18,"")),"",IF(AND($I18=Re_lo!$E$5,BY$5=VLOOKUP(Re_lo!$H$5,Re_lo!$N$5:$O$16,2,0)),AW18,""))</f>
        <v/>
      </c>
      <c r="BZ18" s="125" t="str">
        <f>IF(ISERR(IF(AND($I18=Re_lo!$E$5,BZ$5=VLOOKUP(Re_lo!$H$5,Re_lo!$N$5:$O$16,2,0)),AX18,"")),"",IF(AND($I18=Re_lo!$E$5,BZ$5=VLOOKUP(Re_lo!$H$5,Re_lo!$N$5:$O$16,2,0)),AX18,""))</f>
        <v/>
      </c>
      <c r="CA18" s="125" t="str">
        <f>IF(ISERR(IF(AND($I18=Re_lo!$E$5,CA$5=VLOOKUP(Re_lo!$H$5,Re_lo!$N$5:$O$16,2,0)),AY18,"")),"",IF(AND($I18=Re_lo!$E$5,CA$5=VLOOKUP(Re_lo!$H$5,Re_lo!$N$5:$O$16,2,0)),AY18,""))</f>
        <v/>
      </c>
      <c r="CB18" s="125" t="str">
        <f>IF(ISERR(IF(AND($I18=Re_lo!$E$5,CB$5=VLOOKUP(Re_lo!$H$5,Re_lo!$N$5:$O$16,2,0)),AZ18,"")),"",IF(AND($I18=Re_lo!$E$5,CB$5=VLOOKUP(Re_lo!$H$5,Re_lo!$N$5:$O$16,2,0)),AZ18,""))</f>
        <v/>
      </c>
      <c r="CC18" s="125" t="str">
        <f>IF(ISERR(IF(AND($I18=Re_lo!$E$5,CC$5=VLOOKUP(Re_lo!$H$5,Re_lo!$N$5:$O$16,2,0)),BA18,"")),"",IF(AND($I18=Re_lo!$E$5,CC$5=VLOOKUP(Re_lo!$H$5,Re_lo!$N$5:$O$16,2,0)),BA18,""))</f>
        <v/>
      </c>
      <c r="CD18" s="125" t="str">
        <f>IF(ISERR(IF(AND($I18=Re_lo!$E$5,CD$5=VLOOKUP(Re_lo!$H$5,Re_lo!$N$5:$O$16,2,0)),BB18,"")),"",IF(AND($I18=Re_lo!$E$5,CD$5=VLOOKUP(Re_lo!$H$5,Re_lo!$N$5:$O$16,2,0)),BB18,""))</f>
        <v/>
      </c>
      <c r="CF18" s="125">
        <f>IF($C18="","",COUNTIFS(Con_ve!$C$6:$C$1005,$C18,Con_ve!$Q$6:$Q$1005,Cad_cl!CF$5))</f>
        <v>0</v>
      </c>
      <c r="CG18" s="125">
        <f>IF($C18="","",COUNTIFS(Con_ve!$C$6:$C$1005,$C18,Con_ve!$Q$6:$Q$1005,Cad_cl!CG$5))</f>
        <v>0</v>
      </c>
      <c r="CH18" s="125">
        <f>IF($C18="","",COUNTIFS(Con_ve!$C$6:$C$1005,$C18,Con_ve!$Q$6:$Q$1005,Cad_cl!CH$5))</f>
        <v>0</v>
      </c>
      <c r="CI18" s="125">
        <f>IF($C18="","",COUNTIFS(Con_ve!$C$6:$C$1005,$C18,Con_ve!$Q$6:$Q$1005,Cad_cl!CI$5))</f>
        <v>0</v>
      </c>
      <c r="CJ18" s="125">
        <f>IF($C18="","",COUNTIFS(Con_ve!$C$6:$C$1005,$C18,Con_ve!$Q$6:$Q$1005,Cad_cl!CJ$5))</f>
        <v>0</v>
      </c>
      <c r="CK18" s="125">
        <f>IF($C18="","",COUNTIFS(Con_ve!$C$6:$C$1005,$C18,Con_ve!$Q$6:$Q$1005,Cad_cl!CK$5))</f>
        <v>0</v>
      </c>
      <c r="CL18" s="125">
        <f>IF($C18="","",COUNTIFS(Con_ve!$C$6:$C$1005,$C18,Con_ve!$Q$6:$Q$1005,Cad_cl!CL$5))</f>
        <v>0</v>
      </c>
      <c r="CM18" s="125">
        <f>IF($C18="","",COUNTIFS(Con_ve!$C$6:$C$1005,$C18,Con_ve!$Q$6:$Q$1005,Cad_cl!CM$5))</f>
        <v>0</v>
      </c>
      <c r="CN18" s="125">
        <f>IF($C18="","",COUNTIFS(Con_ve!$C$6:$C$1005,$C18,Con_ve!$Q$6:$Q$1005,Cad_cl!CN$5))</f>
        <v>0</v>
      </c>
      <c r="CO18" s="125">
        <f>IF($C18="","",COUNTIFS(Con_ve!$C$6:$C$1005,$C18,Con_ve!$Q$6:$Q$1005,Cad_cl!CO$5))</f>
        <v>0</v>
      </c>
      <c r="CP18" s="125">
        <f>IF($C18="","",COUNTIFS(Con_ve!$C$6:$C$1005,$C18,Con_ve!$Q$6:$Q$1005,Cad_cl!CP$5))</f>
        <v>0</v>
      </c>
      <c r="CQ18" s="125">
        <f>IF($C18="","",COUNTIFS(Con_ve!$C$6:$C$1005,$C18,Con_ve!$Q$6:$Q$1005,Cad_cl!CQ$5))</f>
        <v>0</v>
      </c>
      <c r="CR18" s="125">
        <f t="shared" si="2"/>
        <v>0</v>
      </c>
    </row>
    <row r="19" spans="3:96" ht="30" customHeight="1">
      <c r="C19" s="153" t="s">
        <v>135</v>
      </c>
      <c r="D19" s="153" t="s">
        <v>136</v>
      </c>
      <c r="E19" s="154">
        <v>42043</v>
      </c>
      <c r="F19" s="153" t="s">
        <v>51</v>
      </c>
      <c r="G19" s="155">
        <v>2143245656</v>
      </c>
      <c r="H19" s="153" t="s">
        <v>172</v>
      </c>
      <c r="I19" s="153" t="s">
        <v>61</v>
      </c>
      <c r="J19" s="132">
        <v>0</v>
      </c>
      <c r="K19" s="133">
        <v>0</v>
      </c>
      <c r="L19" s="153" t="s">
        <v>47</v>
      </c>
      <c r="M19" s="153" t="s">
        <v>92</v>
      </c>
      <c r="N19" s="153" t="s">
        <v>99</v>
      </c>
      <c r="O19" s="153" t="s">
        <v>101</v>
      </c>
      <c r="P19" s="153" t="s">
        <v>106</v>
      </c>
      <c r="Q19" s="153"/>
      <c r="AP19" s="134">
        <f>IF(ISERR(IF($C19="","",SUMIFS(Con_ve!$F$6:$F$1005,Con_ve!$C$6:$C$1005,$C19,Con_ve!$I$6:$I$1005,"Fechada",Con_ve!$Q$6:$Q$1005,Cad_cl!AP$5))),"",IF($C19="","",SUMIFS(Con_ve!$F$6:$F$1005,Con_ve!$C$6:$C$1005,$C19,Con_ve!$I$6:$I$1005,"Fechada",Con_ve!$Q$6:$Q$1005,Cad_cl!AP$5)))</f>
        <v>0</v>
      </c>
      <c r="AQ19" s="134">
        <f>IF(ISERR(IF($C19="","",SUMIFS(Con_ve!$F$6:$F$1005,Con_ve!$C$6:$C$1005,$C19,Con_ve!$I$6:$I$1005,"Fechada",Con_ve!$Q$6:$Q$1005,Cad_cl!AQ$5))),"",IF($C19="","",SUMIFS(Con_ve!$F$6:$F$1005,Con_ve!$C$6:$C$1005,$C19,Con_ve!$I$6:$I$1005,"Fechada",Con_ve!$Q$6:$Q$1005,Cad_cl!AQ$5)))</f>
        <v>0</v>
      </c>
      <c r="AR19" s="134">
        <f>IF(ISERR(IF($C19="","",SUMIFS(Con_ve!$F$6:$F$1005,Con_ve!$C$6:$C$1005,$C19,Con_ve!$I$6:$I$1005,"Fechada",Con_ve!$Q$6:$Q$1005,Cad_cl!AR$5))),"",IF($C19="","",SUMIFS(Con_ve!$F$6:$F$1005,Con_ve!$C$6:$C$1005,$C19,Con_ve!$I$6:$I$1005,"Fechada",Con_ve!$Q$6:$Q$1005,Cad_cl!AR$5)))</f>
        <v>0</v>
      </c>
      <c r="AS19" s="134">
        <f>IF(ISERR(IF($C19="","",SUMIFS(Con_ve!$F$6:$F$1005,Con_ve!$C$6:$C$1005,$C19,Con_ve!$I$6:$I$1005,"Fechada",Con_ve!$Q$6:$Q$1005,Cad_cl!AS$5))),"",IF($C19="","",SUMIFS(Con_ve!$F$6:$F$1005,Con_ve!$C$6:$C$1005,$C19,Con_ve!$I$6:$I$1005,"Fechada",Con_ve!$Q$6:$Q$1005,Cad_cl!AS$5)))</f>
        <v>0</v>
      </c>
      <c r="AT19" s="134">
        <f>IF(ISERR(IF($C19="","",SUMIFS(Con_ve!$F$6:$F$1005,Con_ve!$C$6:$C$1005,$C19,Con_ve!$I$6:$I$1005,"Fechada",Con_ve!$Q$6:$Q$1005,Cad_cl!AT$5))),"",IF($C19="","",SUMIFS(Con_ve!$F$6:$F$1005,Con_ve!$C$6:$C$1005,$C19,Con_ve!$I$6:$I$1005,"Fechada",Con_ve!$Q$6:$Q$1005,Cad_cl!AT$5)))</f>
        <v>0</v>
      </c>
      <c r="AU19" s="134">
        <f>IF(ISERR(IF($C19="","",SUMIFS(Con_ve!$F$6:$F$1005,Con_ve!$C$6:$C$1005,$C19,Con_ve!$I$6:$I$1005,"Fechada",Con_ve!$Q$6:$Q$1005,Cad_cl!AU$5))),"",IF($C19="","",SUMIFS(Con_ve!$F$6:$F$1005,Con_ve!$C$6:$C$1005,$C19,Con_ve!$I$6:$I$1005,"Fechada",Con_ve!$Q$6:$Q$1005,Cad_cl!AU$5)))</f>
        <v>0</v>
      </c>
      <c r="AV19" s="134">
        <f>IF(ISERR(IF($C19="","",SUMIFS(Con_ve!$F$6:$F$1005,Con_ve!$C$6:$C$1005,$C19,Con_ve!$I$6:$I$1005,"Fechada",Con_ve!$Q$6:$Q$1005,Cad_cl!AV$5))),"",IF($C19="","",SUMIFS(Con_ve!$F$6:$F$1005,Con_ve!$C$6:$C$1005,$C19,Con_ve!$I$6:$I$1005,"Fechada",Con_ve!$Q$6:$Q$1005,Cad_cl!AV$5)))</f>
        <v>0</v>
      </c>
      <c r="AW19" s="134">
        <f>IF(ISERR(IF($C19="","",SUMIFS(Con_ve!$F$6:$F$1005,Con_ve!$C$6:$C$1005,$C19,Con_ve!$I$6:$I$1005,"Fechada",Con_ve!$Q$6:$Q$1005,Cad_cl!AW$5))),"",IF($C19="","",SUMIFS(Con_ve!$F$6:$F$1005,Con_ve!$C$6:$C$1005,$C19,Con_ve!$I$6:$I$1005,"Fechada",Con_ve!$Q$6:$Q$1005,Cad_cl!AW$5)))</f>
        <v>0</v>
      </c>
      <c r="AX19" s="134">
        <f>IF(ISERR(IF($C19="","",SUMIFS(Con_ve!$F$6:$F$1005,Con_ve!$C$6:$C$1005,$C19,Con_ve!$I$6:$I$1005,"Fechada",Con_ve!$Q$6:$Q$1005,Cad_cl!AX$5))),"",IF($C19="","",SUMIFS(Con_ve!$F$6:$F$1005,Con_ve!$C$6:$C$1005,$C19,Con_ve!$I$6:$I$1005,"Fechada",Con_ve!$Q$6:$Q$1005,Cad_cl!AX$5)))</f>
        <v>0</v>
      </c>
      <c r="AY19" s="134">
        <f>IF(ISERR(IF($C19="","",SUMIFS(Con_ve!$F$6:$F$1005,Con_ve!$C$6:$C$1005,$C19,Con_ve!$I$6:$I$1005,"Fechada",Con_ve!$Q$6:$Q$1005,Cad_cl!AY$5))),"",IF($C19="","",SUMIFS(Con_ve!$F$6:$F$1005,Con_ve!$C$6:$C$1005,$C19,Con_ve!$I$6:$I$1005,"Fechada",Con_ve!$Q$6:$Q$1005,Cad_cl!AY$5)))</f>
        <v>0</v>
      </c>
      <c r="AZ19" s="134">
        <f>IF(ISERR(IF($C19="","",SUMIFS(Con_ve!$F$6:$F$1005,Con_ve!$C$6:$C$1005,$C19,Con_ve!$I$6:$I$1005,"Fechada",Con_ve!$Q$6:$Q$1005,Cad_cl!AZ$5))),"",IF($C19="","",SUMIFS(Con_ve!$F$6:$F$1005,Con_ve!$C$6:$C$1005,$C19,Con_ve!$I$6:$I$1005,"Fechada",Con_ve!$Q$6:$Q$1005,Cad_cl!AZ$5)))</f>
        <v>0</v>
      </c>
      <c r="BA19" s="134">
        <f>IF(ISERR(IF($C19="","",SUMIFS(Con_ve!$F$6:$F$1005,Con_ve!$C$6:$C$1005,$C19,Con_ve!$I$6:$I$1005,"Fechada",Con_ve!$Q$6:$Q$1005,Cad_cl!BA$5))),"",IF($C19="","",SUMIFS(Con_ve!$F$6:$F$1005,Con_ve!$C$6:$C$1005,$C19,Con_ve!$I$6:$I$1005,"Fechada",Con_ve!$Q$6:$Q$1005,Cad_cl!BA$5)))</f>
        <v>0</v>
      </c>
      <c r="BB19" s="134">
        <f t="shared" si="0"/>
        <v>0</v>
      </c>
      <c r="BD19" s="134">
        <f>IF(ISERR(IF($C19="","",SUMIFS(Con_ve!$F$6:$F$1005,Con_ve!$C$6:$C$1005,$C19,Con_ve!$I$6:$I$1005,"Em negociação",Con_ve!$Q$6:$Q$1005,Cad_cl!BD$5))),"",IF($C19="","",SUMIFS(Con_ve!$F$6:$F$1005,Con_ve!$C$6:$C$1005,$C19,Con_ve!$I$6:$I$1005,"Em negociação",Con_ve!$Q$6:$Q$1005,Cad_cl!BD$5)))</f>
        <v>0</v>
      </c>
      <c r="BE19" s="134">
        <f>IF(ISERR(IF($C19="","",SUMIFS(Con_ve!$F$6:$F$1005,Con_ve!$C$6:$C$1005,$C19,Con_ve!$I$6:$I$1005,"Em negociação",Con_ve!$Q$6:$Q$1005,Cad_cl!BE$5))),"",IF($C19="","",SUMIFS(Con_ve!$F$6:$F$1005,Con_ve!$C$6:$C$1005,$C19,Con_ve!$I$6:$I$1005,"Em negociação",Con_ve!$Q$6:$Q$1005,Cad_cl!BE$5)))</f>
        <v>0</v>
      </c>
      <c r="BF19" s="134">
        <f>IF(ISERR(IF($C19="","",SUMIFS(Con_ve!$F$6:$F$1005,Con_ve!$C$6:$C$1005,$C19,Con_ve!$I$6:$I$1005,"Em negociação",Con_ve!$Q$6:$Q$1005,Cad_cl!BF$5))),"",IF($C19="","",SUMIFS(Con_ve!$F$6:$F$1005,Con_ve!$C$6:$C$1005,$C19,Con_ve!$I$6:$I$1005,"Em negociação",Con_ve!$Q$6:$Q$1005,Cad_cl!BF$5)))</f>
        <v>0</v>
      </c>
      <c r="BG19" s="134">
        <f>IF(ISERR(IF($C19="","",SUMIFS(Con_ve!$F$6:$F$1005,Con_ve!$C$6:$C$1005,$C19,Con_ve!$I$6:$I$1005,"Em negociação",Con_ve!$Q$6:$Q$1005,Cad_cl!BG$5))),"",IF($C19="","",SUMIFS(Con_ve!$F$6:$F$1005,Con_ve!$C$6:$C$1005,$C19,Con_ve!$I$6:$I$1005,"Em negociação",Con_ve!$Q$6:$Q$1005,Cad_cl!BG$5)))</f>
        <v>0</v>
      </c>
      <c r="BH19" s="134">
        <f>IF(ISERR(IF($C19="","",SUMIFS(Con_ve!$F$6:$F$1005,Con_ve!$C$6:$C$1005,$C19,Con_ve!$I$6:$I$1005,"Em negociação",Con_ve!$Q$6:$Q$1005,Cad_cl!BH$5))),"",IF($C19="","",SUMIFS(Con_ve!$F$6:$F$1005,Con_ve!$C$6:$C$1005,$C19,Con_ve!$I$6:$I$1005,"Em negociação",Con_ve!$Q$6:$Q$1005,Cad_cl!BH$5)))</f>
        <v>0</v>
      </c>
      <c r="BI19" s="134">
        <f>IF(ISERR(IF($C19="","",SUMIFS(Con_ve!$F$6:$F$1005,Con_ve!$C$6:$C$1005,$C19,Con_ve!$I$6:$I$1005,"Em negociação",Con_ve!$Q$6:$Q$1005,Cad_cl!BI$5))),"",IF($C19="","",SUMIFS(Con_ve!$F$6:$F$1005,Con_ve!$C$6:$C$1005,$C19,Con_ve!$I$6:$I$1005,"Em negociação",Con_ve!$Q$6:$Q$1005,Cad_cl!BI$5)))</f>
        <v>0</v>
      </c>
      <c r="BJ19" s="134">
        <f>IF(ISERR(IF($C19="","",SUMIFS(Con_ve!$F$6:$F$1005,Con_ve!$C$6:$C$1005,$C19,Con_ve!$I$6:$I$1005,"Em negociação",Con_ve!$Q$6:$Q$1005,Cad_cl!BJ$5))),"",IF($C19="","",SUMIFS(Con_ve!$F$6:$F$1005,Con_ve!$C$6:$C$1005,$C19,Con_ve!$I$6:$I$1005,"Em negociação",Con_ve!$Q$6:$Q$1005,Cad_cl!BJ$5)))</f>
        <v>0</v>
      </c>
      <c r="BK19" s="134">
        <f>IF(ISERR(IF($C19="","",SUMIFS(Con_ve!$F$6:$F$1005,Con_ve!$C$6:$C$1005,$C19,Con_ve!$I$6:$I$1005,"Em negociação",Con_ve!$Q$6:$Q$1005,Cad_cl!BK$5))),"",IF($C19="","",SUMIFS(Con_ve!$F$6:$F$1005,Con_ve!$C$6:$C$1005,$C19,Con_ve!$I$6:$I$1005,"Em negociação",Con_ve!$Q$6:$Q$1005,Cad_cl!BK$5)))</f>
        <v>0</v>
      </c>
      <c r="BL19" s="134">
        <f>IF(ISERR(IF($C19="","",SUMIFS(Con_ve!$F$6:$F$1005,Con_ve!$C$6:$C$1005,$C19,Con_ve!$I$6:$I$1005,"Em negociação",Con_ve!$Q$6:$Q$1005,Cad_cl!BL$5))),"",IF($C19="","",SUMIFS(Con_ve!$F$6:$F$1005,Con_ve!$C$6:$C$1005,$C19,Con_ve!$I$6:$I$1005,"Em negociação",Con_ve!$Q$6:$Q$1005,Cad_cl!BL$5)))</f>
        <v>0</v>
      </c>
      <c r="BM19" s="134">
        <f>IF(ISERR(IF($C19="","",SUMIFS(Con_ve!$F$6:$F$1005,Con_ve!$C$6:$C$1005,$C19,Con_ve!$I$6:$I$1005,"Em negociação",Con_ve!$Q$6:$Q$1005,Cad_cl!BM$5))),"",IF($C19="","",SUMIFS(Con_ve!$F$6:$F$1005,Con_ve!$C$6:$C$1005,$C19,Con_ve!$I$6:$I$1005,"Em negociação",Con_ve!$Q$6:$Q$1005,Cad_cl!BM$5)))</f>
        <v>0</v>
      </c>
      <c r="BN19" s="134">
        <f>IF(ISERR(IF($C19="","",SUMIFS(Con_ve!$F$6:$F$1005,Con_ve!$C$6:$C$1005,$C19,Con_ve!$I$6:$I$1005,"Em negociação",Con_ve!$Q$6:$Q$1005,Cad_cl!BN$5))),"",IF($C19="","",SUMIFS(Con_ve!$F$6:$F$1005,Con_ve!$C$6:$C$1005,$C19,Con_ve!$I$6:$I$1005,"Em negociação",Con_ve!$Q$6:$Q$1005,Cad_cl!BN$5)))</f>
        <v>0</v>
      </c>
      <c r="BO19" s="134">
        <f>IF(ISERR(IF($C19="","",SUMIFS(Con_ve!$F$6:$F$1005,Con_ve!$C$6:$C$1005,$C19,Con_ve!$I$6:$I$1005,"Em negociação",Con_ve!$Q$6:$Q$1005,Cad_cl!BO$5))),"",IF($C19="","",SUMIFS(Con_ve!$F$6:$F$1005,Con_ve!$C$6:$C$1005,$C19,Con_ve!$I$6:$I$1005,"Em negociação",Con_ve!$Q$6:$Q$1005,Cad_cl!BO$5)))</f>
        <v>0</v>
      </c>
      <c r="BP19" s="134">
        <f t="shared" si="1"/>
        <v>0</v>
      </c>
      <c r="BR19" s="125" t="str">
        <f>IF(ISERR(IF(AND($I19=Re_lo!$E$5,BR$5=VLOOKUP(Re_lo!$H$5,Re_lo!$N$5:$O$16,2,0)),AP19,"")),"",IF(AND($I19=Re_lo!$E$5,BR$5=VLOOKUP(Re_lo!$H$5,Re_lo!$N$5:$O$16,2,0)),AP19,""))</f>
        <v/>
      </c>
      <c r="BS19" s="125" t="str">
        <f>IF(ISERR(IF(AND($I19=Re_lo!$E$5,BS$5=VLOOKUP(Re_lo!$H$5,Re_lo!$N$5:$O$16,2,0)),AQ19,"")),"",IF(AND($I19=Re_lo!$E$5,BS$5=VLOOKUP(Re_lo!$H$5,Re_lo!$N$5:$O$16,2,0)),AQ19,""))</f>
        <v/>
      </c>
      <c r="BT19" s="125" t="str">
        <f>IF(ISERR(IF(AND($I19=Re_lo!$E$5,BT$5=VLOOKUP(Re_lo!$H$5,Re_lo!$N$5:$O$16,2,0)),AR19,"")),"",IF(AND($I19=Re_lo!$E$5,BT$5=VLOOKUP(Re_lo!$H$5,Re_lo!$N$5:$O$16,2,0)),AR19,""))</f>
        <v/>
      </c>
      <c r="BU19" s="125" t="str">
        <f>IF(ISERR(IF(AND($I19=Re_lo!$E$5,BU$5=VLOOKUP(Re_lo!$H$5,Re_lo!$N$5:$O$16,2,0)),AS19,"")),"",IF(AND($I19=Re_lo!$E$5,BU$5=VLOOKUP(Re_lo!$H$5,Re_lo!$N$5:$O$16,2,0)),AS19,""))</f>
        <v/>
      </c>
      <c r="BV19" s="125" t="str">
        <f>IF(ISERR(IF(AND($I19=Re_lo!$E$5,BV$5=VLOOKUP(Re_lo!$H$5,Re_lo!$N$5:$O$16,2,0)),AT19,"")),"",IF(AND($I19=Re_lo!$E$5,BV$5=VLOOKUP(Re_lo!$H$5,Re_lo!$N$5:$O$16,2,0)),AT19,""))</f>
        <v/>
      </c>
      <c r="BW19" s="125" t="str">
        <f>IF(ISERR(IF(AND($I19=Re_lo!$E$5,BW$5=VLOOKUP(Re_lo!$H$5,Re_lo!$N$5:$O$16,2,0)),AU19,"")),"",IF(AND($I19=Re_lo!$E$5,BW$5=VLOOKUP(Re_lo!$H$5,Re_lo!$N$5:$O$16,2,0)),AU19,""))</f>
        <v/>
      </c>
      <c r="BX19" s="125" t="str">
        <f>IF(ISERR(IF(AND($I19=Re_lo!$E$5,BX$5=VLOOKUP(Re_lo!$H$5,Re_lo!$N$5:$O$16,2,0)),AV19,"")),"",IF(AND($I19=Re_lo!$E$5,BX$5=VLOOKUP(Re_lo!$H$5,Re_lo!$N$5:$O$16,2,0)),AV19,""))</f>
        <v/>
      </c>
      <c r="BY19" s="125" t="str">
        <f>IF(ISERR(IF(AND($I19=Re_lo!$E$5,BY$5=VLOOKUP(Re_lo!$H$5,Re_lo!$N$5:$O$16,2,0)),AW19,"")),"",IF(AND($I19=Re_lo!$E$5,BY$5=VLOOKUP(Re_lo!$H$5,Re_lo!$N$5:$O$16,2,0)),AW19,""))</f>
        <v/>
      </c>
      <c r="BZ19" s="125" t="str">
        <f>IF(ISERR(IF(AND($I19=Re_lo!$E$5,BZ$5=VLOOKUP(Re_lo!$H$5,Re_lo!$N$5:$O$16,2,0)),AX19,"")),"",IF(AND($I19=Re_lo!$E$5,BZ$5=VLOOKUP(Re_lo!$H$5,Re_lo!$N$5:$O$16,2,0)),AX19,""))</f>
        <v/>
      </c>
      <c r="CA19" s="125" t="str">
        <f>IF(ISERR(IF(AND($I19=Re_lo!$E$5,CA$5=VLOOKUP(Re_lo!$H$5,Re_lo!$N$5:$O$16,2,0)),AY19,"")),"",IF(AND($I19=Re_lo!$E$5,CA$5=VLOOKUP(Re_lo!$H$5,Re_lo!$N$5:$O$16,2,0)),AY19,""))</f>
        <v/>
      </c>
      <c r="CB19" s="125" t="str">
        <f>IF(ISERR(IF(AND($I19=Re_lo!$E$5,CB$5=VLOOKUP(Re_lo!$H$5,Re_lo!$N$5:$O$16,2,0)),AZ19,"")),"",IF(AND($I19=Re_lo!$E$5,CB$5=VLOOKUP(Re_lo!$H$5,Re_lo!$N$5:$O$16,2,0)),AZ19,""))</f>
        <v/>
      </c>
      <c r="CC19" s="125" t="str">
        <f>IF(ISERR(IF(AND($I19=Re_lo!$E$5,CC$5=VLOOKUP(Re_lo!$H$5,Re_lo!$N$5:$O$16,2,0)),BA19,"")),"",IF(AND($I19=Re_lo!$E$5,CC$5=VLOOKUP(Re_lo!$H$5,Re_lo!$N$5:$O$16,2,0)),BA19,""))</f>
        <v/>
      </c>
      <c r="CD19" s="125" t="str">
        <f>IF(ISERR(IF(AND($I19=Re_lo!$E$5,CD$5=VLOOKUP(Re_lo!$H$5,Re_lo!$N$5:$O$16,2,0)),BB19,"")),"",IF(AND($I19=Re_lo!$E$5,CD$5=VLOOKUP(Re_lo!$H$5,Re_lo!$N$5:$O$16,2,0)),BB19,""))</f>
        <v/>
      </c>
      <c r="CF19" s="125">
        <f>IF($C19="","",COUNTIFS(Con_ve!$C$6:$C$1005,$C19,Con_ve!$Q$6:$Q$1005,Cad_cl!CF$5))</f>
        <v>0</v>
      </c>
      <c r="CG19" s="125">
        <f>IF($C19="","",COUNTIFS(Con_ve!$C$6:$C$1005,$C19,Con_ve!$Q$6:$Q$1005,Cad_cl!CG$5))</f>
        <v>0</v>
      </c>
      <c r="CH19" s="125">
        <f>IF($C19="","",COUNTIFS(Con_ve!$C$6:$C$1005,$C19,Con_ve!$Q$6:$Q$1005,Cad_cl!CH$5))</f>
        <v>0</v>
      </c>
      <c r="CI19" s="125">
        <f>IF($C19="","",COUNTIFS(Con_ve!$C$6:$C$1005,$C19,Con_ve!$Q$6:$Q$1005,Cad_cl!CI$5))</f>
        <v>0</v>
      </c>
      <c r="CJ19" s="125">
        <f>IF($C19="","",COUNTIFS(Con_ve!$C$6:$C$1005,$C19,Con_ve!$Q$6:$Q$1005,Cad_cl!CJ$5))</f>
        <v>0</v>
      </c>
      <c r="CK19" s="125">
        <f>IF($C19="","",COUNTIFS(Con_ve!$C$6:$C$1005,$C19,Con_ve!$Q$6:$Q$1005,Cad_cl!CK$5))</f>
        <v>0</v>
      </c>
      <c r="CL19" s="125">
        <f>IF($C19="","",COUNTIFS(Con_ve!$C$6:$C$1005,$C19,Con_ve!$Q$6:$Q$1005,Cad_cl!CL$5))</f>
        <v>0</v>
      </c>
      <c r="CM19" s="125">
        <f>IF($C19="","",COUNTIFS(Con_ve!$C$6:$C$1005,$C19,Con_ve!$Q$6:$Q$1005,Cad_cl!CM$5))</f>
        <v>0</v>
      </c>
      <c r="CN19" s="125">
        <f>IF($C19="","",COUNTIFS(Con_ve!$C$6:$C$1005,$C19,Con_ve!$Q$6:$Q$1005,Cad_cl!CN$5))</f>
        <v>0</v>
      </c>
      <c r="CO19" s="125">
        <f>IF($C19="","",COUNTIFS(Con_ve!$C$6:$C$1005,$C19,Con_ve!$Q$6:$Q$1005,Cad_cl!CO$5))</f>
        <v>0</v>
      </c>
      <c r="CP19" s="125">
        <f>IF($C19="","",COUNTIFS(Con_ve!$C$6:$C$1005,$C19,Con_ve!$Q$6:$Q$1005,Cad_cl!CP$5))</f>
        <v>0</v>
      </c>
      <c r="CQ19" s="125">
        <f>IF($C19="","",COUNTIFS(Con_ve!$C$6:$C$1005,$C19,Con_ve!$Q$6:$Q$1005,Cad_cl!CQ$5))</f>
        <v>0</v>
      </c>
      <c r="CR19" s="125">
        <f t="shared" si="2"/>
        <v>0</v>
      </c>
    </row>
    <row r="20" spans="3:96" ht="30" customHeight="1">
      <c r="C20" s="153" t="s">
        <v>137</v>
      </c>
      <c r="D20" s="153" t="s">
        <v>138</v>
      </c>
      <c r="E20" s="154">
        <v>42044</v>
      </c>
      <c r="F20" s="153" t="s">
        <v>52</v>
      </c>
      <c r="G20" s="155">
        <v>2143246789</v>
      </c>
      <c r="H20" s="153" t="s">
        <v>173</v>
      </c>
      <c r="I20" s="153" t="s">
        <v>81</v>
      </c>
      <c r="J20" s="132">
        <v>0</v>
      </c>
      <c r="K20" s="133">
        <v>0</v>
      </c>
      <c r="L20" s="153" t="s">
        <v>46</v>
      </c>
      <c r="M20" s="153" t="s">
        <v>91</v>
      </c>
      <c r="N20" s="153" t="s">
        <v>96</v>
      </c>
      <c r="O20" s="153" t="s">
        <v>100</v>
      </c>
      <c r="P20" s="153" t="s">
        <v>108</v>
      </c>
      <c r="Q20" s="153"/>
      <c r="AP20" s="134">
        <f>IF(ISERR(IF($C20="","",SUMIFS(Con_ve!$F$6:$F$1005,Con_ve!$C$6:$C$1005,$C20,Con_ve!$I$6:$I$1005,"Fechada",Con_ve!$Q$6:$Q$1005,Cad_cl!AP$5))),"",IF($C20="","",SUMIFS(Con_ve!$F$6:$F$1005,Con_ve!$C$6:$C$1005,$C20,Con_ve!$I$6:$I$1005,"Fechada",Con_ve!$Q$6:$Q$1005,Cad_cl!AP$5)))</f>
        <v>0</v>
      </c>
      <c r="AQ20" s="134">
        <f>IF(ISERR(IF($C20="","",SUMIFS(Con_ve!$F$6:$F$1005,Con_ve!$C$6:$C$1005,$C20,Con_ve!$I$6:$I$1005,"Fechada",Con_ve!$Q$6:$Q$1005,Cad_cl!AQ$5))),"",IF($C20="","",SUMIFS(Con_ve!$F$6:$F$1005,Con_ve!$C$6:$C$1005,$C20,Con_ve!$I$6:$I$1005,"Fechada",Con_ve!$Q$6:$Q$1005,Cad_cl!AQ$5)))</f>
        <v>0</v>
      </c>
      <c r="AR20" s="134">
        <f>IF(ISERR(IF($C20="","",SUMIFS(Con_ve!$F$6:$F$1005,Con_ve!$C$6:$C$1005,$C20,Con_ve!$I$6:$I$1005,"Fechada",Con_ve!$Q$6:$Q$1005,Cad_cl!AR$5))),"",IF($C20="","",SUMIFS(Con_ve!$F$6:$F$1005,Con_ve!$C$6:$C$1005,$C20,Con_ve!$I$6:$I$1005,"Fechada",Con_ve!$Q$6:$Q$1005,Cad_cl!AR$5)))</f>
        <v>0</v>
      </c>
      <c r="AS20" s="134">
        <f>IF(ISERR(IF($C20="","",SUMIFS(Con_ve!$F$6:$F$1005,Con_ve!$C$6:$C$1005,$C20,Con_ve!$I$6:$I$1005,"Fechada",Con_ve!$Q$6:$Q$1005,Cad_cl!AS$5))),"",IF($C20="","",SUMIFS(Con_ve!$F$6:$F$1005,Con_ve!$C$6:$C$1005,$C20,Con_ve!$I$6:$I$1005,"Fechada",Con_ve!$Q$6:$Q$1005,Cad_cl!AS$5)))</f>
        <v>0</v>
      </c>
      <c r="AT20" s="134">
        <f>IF(ISERR(IF($C20="","",SUMIFS(Con_ve!$F$6:$F$1005,Con_ve!$C$6:$C$1005,$C20,Con_ve!$I$6:$I$1005,"Fechada",Con_ve!$Q$6:$Q$1005,Cad_cl!AT$5))),"",IF($C20="","",SUMIFS(Con_ve!$F$6:$F$1005,Con_ve!$C$6:$C$1005,$C20,Con_ve!$I$6:$I$1005,"Fechada",Con_ve!$Q$6:$Q$1005,Cad_cl!AT$5)))</f>
        <v>0</v>
      </c>
      <c r="AU20" s="134">
        <f>IF(ISERR(IF($C20="","",SUMIFS(Con_ve!$F$6:$F$1005,Con_ve!$C$6:$C$1005,$C20,Con_ve!$I$6:$I$1005,"Fechada",Con_ve!$Q$6:$Q$1005,Cad_cl!AU$5))),"",IF($C20="","",SUMIFS(Con_ve!$F$6:$F$1005,Con_ve!$C$6:$C$1005,$C20,Con_ve!$I$6:$I$1005,"Fechada",Con_ve!$Q$6:$Q$1005,Cad_cl!AU$5)))</f>
        <v>0</v>
      </c>
      <c r="AV20" s="134">
        <f>IF(ISERR(IF($C20="","",SUMIFS(Con_ve!$F$6:$F$1005,Con_ve!$C$6:$C$1005,$C20,Con_ve!$I$6:$I$1005,"Fechada",Con_ve!$Q$6:$Q$1005,Cad_cl!AV$5))),"",IF($C20="","",SUMIFS(Con_ve!$F$6:$F$1005,Con_ve!$C$6:$C$1005,$C20,Con_ve!$I$6:$I$1005,"Fechada",Con_ve!$Q$6:$Q$1005,Cad_cl!AV$5)))</f>
        <v>0</v>
      </c>
      <c r="AW20" s="134">
        <f>IF(ISERR(IF($C20="","",SUMIFS(Con_ve!$F$6:$F$1005,Con_ve!$C$6:$C$1005,$C20,Con_ve!$I$6:$I$1005,"Fechada",Con_ve!$Q$6:$Q$1005,Cad_cl!AW$5))),"",IF($C20="","",SUMIFS(Con_ve!$F$6:$F$1005,Con_ve!$C$6:$C$1005,$C20,Con_ve!$I$6:$I$1005,"Fechada",Con_ve!$Q$6:$Q$1005,Cad_cl!AW$5)))</f>
        <v>0</v>
      </c>
      <c r="AX20" s="134">
        <f>IF(ISERR(IF($C20="","",SUMIFS(Con_ve!$F$6:$F$1005,Con_ve!$C$6:$C$1005,$C20,Con_ve!$I$6:$I$1005,"Fechada",Con_ve!$Q$6:$Q$1005,Cad_cl!AX$5))),"",IF($C20="","",SUMIFS(Con_ve!$F$6:$F$1005,Con_ve!$C$6:$C$1005,$C20,Con_ve!$I$6:$I$1005,"Fechada",Con_ve!$Q$6:$Q$1005,Cad_cl!AX$5)))</f>
        <v>0</v>
      </c>
      <c r="AY20" s="134">
        <f>IF(ISERR(IF($C20="","",SUMIFS(Con_ve!$F$6:$F$1005,Con_ve!$C$6:$C$1005,$C20,Con_ve!$I$6:$I$1005,"Fechada",Con_ve!$Q$6:$Q$1005,Cad_cl!AY$5))),"",IF($C20="","",SUMIFS(Con_ve!$F$6:$F$1005,Con_ve!$C$6:$C$1005,$C20,Con_ve!$I$6:$I$1005,"Fechada",Con_ve!$Q$6:$Q$1005,Cad_cl!AY$5)))</f>
        <v>0</v>
      </c>
      <c r="AZ20" s="134">
        <f>IF(ISERR(IF($C20="","",SUMIFS(Con_ve!$F$6:$F$1005,Con_ve!$C$6:$C$1005,$C20,Con_ve!$I$6:$I$1005,"Fechada",Con_ve!$Q$6:$Q$1005,Cad_cl!AZ$5))),"",IF($C20="","",SUMIFS(Con_ve!$F$6:$F$1005,Con_ve!$C$6:$C$1005,$C20,Con_ve!$I$6:$I$1005,"Fechada",Con_ve!$Q$6:$Q$1005,Cad_cl!AZ$5)))</f>
        <v>0</v>
      </c>
      <c r="BA20" s="134">
        <f>IF(ISERR(IF($C20="","",SUMIFS(Con_ve!$F$6:$F$1005,Con_ve!$C$6:$C$1005,$C20,Con_ve!$I$6:$I$1005,"Fechada",Con_ve!$Q$6:$Q$1005,Cad_cl!BA$5))),"",IF($C20="","",SUMIFS(Con_ve!$F$6:$F$1005,Con_ve!$C$6:$C$1005,$C20,Con_ve!$I$6:$I$1005,"Fechada",Con_ve!$Q$6:$Q$1005,Cad_cl!BA$5)))</f>
        <v>0</v>
      </c>
      <c r="BB20" s="134">
        <f t="shared" si="0"/>
        <v>0</v>
      </c>
      <c r="BD20" s="134">
        <f>IF(ISERR(IF($C20="","",SUMIFS(Con_ve!$F$6:$F$1005,Con_ve!$C$6:$C$1005,$C20,Con_ve!$I$6:$I$1005,"Em negociação",Con_ve!$Q$6:$Q$1005,Cad_cl!BD$5))),"",IF($C20="","",SUMIFS(Con_ve!$F$6:$F$1005,Con_ve!$C$6:$C$1005,$C20,Con_ve!$I$6:$I$1005,"Em negociação",Con_ve!$Q$6:$Q$1005,Cad_cl!BD$5)))</f>
        <v>0</v>
      </c>
      <c r="BE20" s="134">
        <f>IF(ISERR(IF($C20="","",SUMIFS(Con_ve!$F$6:$F$1005,Con_ve!$C$6:$C$1005,$C20,Con_ve!$I$6:$I$1005,"Em negociação",Con_ve!$Q$6:$Q$1005,Cad_cl!BE$5))),"",IF($C20="","",SUMIFS(Con_ve!$F$6:$F$1005,Con_ve!$C$6:$C$1005,$C20,Con_ve!$I$6:$I$1005,"Em negociação",Con_ve!$Q$6:$Q$1005,Cad_cl!BE$5)))</f>
        <v>0</v>
      </c>
      <c r="BF20" s="134">
        <f>IF(ISERR(IF($C20="","",SUMIFS(Con_ve!$F$6:$F$1005,Con_ve!$C$6:$C$1005,$C20,Con_ve!$I$6:$I$1005,"Em negociação",Con_ve!$Q$6:$Q$1005,Cad_cl!BF$5))),"",IF($C20="","",SUMIFS(Con_ve!$F$6:$F$1005,Con_ve!$C$6:$C$1005,$C20,Con_ve!$I$6:$I$1005,"Em negociação",Con_ve!$Q$6:$Q$1005,Cad_cl!BF$5)))</f>
        <v>0</v>
      </c>
      <c r="BG20" s="134">
        <f>IF(ISERR(IF($C20="","",SUMIFS(Con_ve!$F$6:$F$1005,Con_ve!$C$6:$C$1005,$C20,Con_ve!$I$6:$I$1005,"Em negociação",Con_ve!$Q$6:$Q$1005,Cad_cl!BG$5))),"",IF($C20="","",SUMIFS(Con_ve!$F$6:$F$1005,Con_ve!$C$6:$C$1005,$C20,Con_ve!$I$6:$I$1005,"Em negociação",Con_ve!$Q$6:$Q$1005,Cad_cl!BG$5)))</f>
        <v>0</v>
      </c>
      <c r="BH20" s="134">
        <f>IF(ISERR(IF($C20="","",SUMIFS(Con_ve!$F$6:$F$1005,Con_ve!$C$6:$C$1005,$C20,Con_ve!$I$6:$I$1005,"Em negociação",Con_ve!$Q$6:$Q$1005,Cad_cl!BH$5))),"",IF($C20="","",SUMIFS(Con_ve!$F$6:$F$1005,Con_ve!$C$6:$C$1005,$C20,Con_ve!$I$6:$I$1005,"Em negociação",Con_ve!$Q$6:$Q$1005,Cad_cl!BH$5)))</f>
        <v>0</v>
      </c>
      <c r="BI20" s="134">
        <f>IF(ISERR(IF($C20="","",SUMIFS(Con_ve!$F$6:$F$1005,Con_ve!$C$6:$C$1005,$C20,Con_ve!$I$6:$I$1005,"Em negociação",Con_ve!$Q$6:$Q$1005,Cad_cl!BI$5))),"",IF($C20="","",SUMIFS(Con_ve!$F$6:$F$1005,Con_ve!$C$6:$C$1005,$C20,Con_ve!$I$6:$I$1005,"Em negociação",Con_ve!$Q$6:$Q$1005,Cad_cl!BI$5)))</f>
        <v>0</v>
      </c>
      <c r="BJ20" s="134">
        <f>IF(ISERR(IF($C20="","",SUMIFS(Con_ve!$F$6:$F$1005,Con_ve!$C$6:$C$1005,$C20,Con_ve!$I$6:$I$1005,"Em negociação",Con_ve!$Q$6:$Q$1005,Cad_cl!BJ$5))),"",IF($C20="","",SUMIFS(Con_ve!$F$6:$F$1005,Con_ve!$C$6:$C$1005,$C20,Con_ve!$I$6:$I$1005,"Em negociação",Con_ve!$Q$6:$Q$1005,Cad_cl!BJ$5)))</f>
        <v>0</v>
      </c>
      <c r="BK20" s="134">
        <f>IF(ISERR(IF($C20="","",SUMIFS(Con_ve!$F$6:$F$1005,Con_ve!$C$6:$C$1005,$C20,Con_ve!$I$6:$I$1005,"Em negociação",Con_ve!$Q$6:$Q$1005,Cad_cl!BK$5))),"",IF($C20="","",SUMIFS(Con_ve!$F$6:$F$1005,Con_ve!$C$6:$C$1005,$C20,Con_ve!$I$6:$I$1005,"Em negociação",Con_ve!$Q$6:$Q$1005,Cad_cl!BK$5)))</f>
        <v>0</v>
      </c>
      <c r="BL20" s="134">
        <f>IF(ISERR(IF($C20="","",SUMIFS(Con_ve!$F$6:$F$1005,Con_ve!$C$6:$C$1005,$C20,Con_ve!$I$6:$I$1005,"Em negociação",Con_ve!$Q$6:$Q$1005,Cad_cl!BL$5))),"",IF($C20="","",SUMIFS(Con_ve!$F$6:$F$1005,Con_ve!$C$6:$C$1005,$C20,Con_ve!$I$6:$I$1005,"Em negociação",Con_ve!$Q$6:$Q$1005,Cad_cl!BL$5)))</f>
        <v>0</v>
      </c>
      <c r="BM20" s="134">
        <f>IF(ISERR(IF($C20="","",SUMIFS(Con_ve!$F$6:$F$1005,Con_ve!$C$6:$C$1005,$C20,Con_ve!$I$6:$I$1005,"Em negociação",Con_ve!$Q$6:$Q$1005,Cad_cl!BM$5))),"",IF($C20="","",SUMIFS(Con_ve!$F$6:$F$1005,Con_ve!$C$6:$C$1005,$C20,Con_ve!$I$6:$I$1005,"Em negociação",Con_ve!$Q$6:$Q$1005,Cad_cl!BM$5)))</f>
        <v>0</v>
      </c>
      <c r="BN20" s="134">
        <f>IF(ISERR(IF($C20="","",SUMIFS(Con_ve!$F$6:$F$1005,Con_ve!$C$6:$C$1005,$C20,Con_ve!$I$6:$I$1005,"Em negociação",Con_ve!$Q$6:$Q$1005,Cad_cl!BN$5))),"",IF($C20="","",SUMIFS(Con_ve!$F$6:$F$1005,Con_ve!$C$6:$C$1005,$C20,Con_ve!$I$6:$I$1005,"Em negociação",Con_ve!$Q$6:$Q$1005,Cad_cl!BN$5)))</f>
        <v>0</v>
      </c>
      <c r="BO20" s="134">
        <f>IF(ISERR(IF($C20="","",SUMIFS(Con_ve!$F$6:$F$1005,Con_ve!$C$6:$C$1005,$C20,Con_ve!$I$6:$I$1005,"Em negociação",Con_ve!$Q$6:$Q$1005,Cad_cl!BO$5))),"",IF($C20="","",SUMIFS(Con_ve!$F$6:$F$1005,Con_ve!$C$6:$C$1005,$C20,Con_ve!$I$6:$I$1005,"Em negociação",Con_ve!$Q$6:$Q$1005,Cad_cl!BO$5)))</f>
        <v>0</v>
      </c>
      <c r="BP20" s="134">
        <f t="shared" si="1"/>
        <v>0</v>
      </c>
      <c r="BR20" s="125" t="str">
        <f>IF(ISERR(IF(AND($I20=Re_lo!$E$5,BR$5=VLOOKUP(Re_lo!$H$5,Re_lo!$N$5:$O$16,2,0)),AP20,"")),"",IF(AND($I20=Re_lo!$E$5,BR$5=VLOOKUP(Re_lo!$H$5,Re_lo!$N$5:$O$16,2,0)),AP20,""))</f>
        <v/>
      </c>
      <c r="BS20" s="125" t="str">
        <f>IF(ISERR(IF(AND($I20=Re_lo!$E$5,BS$5=VLOOKUP(Re_lo!$H$5,Re_lo!$N$5:$O$16,2,0)),AQ20,"")),"",IF(AND($I20=Re_lo!$E$5,BS$5=VLOOKUP(Re_lo!$H$5,Re_lo!$N$5:$O$16,2,0)),AQ20,""))</f>
        <v/>
      </c>
      <c r="BT20" s="125" t="str">
        <f>IF(ISERR(IF(AND($I20=Re_lo!$E$5,BT$5=VLOOKUP(Re_lo!$H$5,Re_lo!$N$5:$O$16,2,0)),AR20,"")),"",IF(AND($I20=Re_lo!$E$5,BT$5=VLOOKUP(Re_lo!$H$5,Re_lo!$N$5:$O$16,2,0)),AR20,""))</f>
        <v/>
      </c>
      <c r="BU20" s="125" t="str">
        <f>IF(ISERR(IF(AND($I20=Re_lo!$E$5,BU$5=VLOOKUP(Re_lo!$H$5,Re_lo!$N$5:$O$16,2,0)),AS20,"")),"",IF(AND($I20=Re_lo!$E$5,BU$5=VLOOKUP(Re_lo!$H$5,Re_lo!$N$5:$O$16,2,0)),AS20,""))</f>
        <v/>
      </c>
      <c r="BV20" s="125" t="str">
        <f>IF(ISERR(IF(AND($I20=Re_lo!$E$5,BV$5=VLOOKUP(Re_lo!$H$5,Re_lo!$N$5:$O$16,2,0)),AT20,"")),"",IF(AND($I20=Re_lo!$E$5,BV$5=VLOOKUP(Re_lo!$H$5,Re_lo!$N$5:$O$16,2,0)),AT20,""))</f>
        <v/>
      </c>
      <c r="BW20" s="125" t="str">
        <f>IF(ISERR(IF(AND($I20=Re_lo!$E$5,BW$5=VLOOKUP(Re_lo!$H$5,Re_lo!$N$5:$O$16,2,0)),AU20,"")),"",IF(AND($I20=Re_lo!$E$5,BW$5=VLOOKUP(Re_lo!$H$5,Re_lo!$N$5:$O$16,2,0)),AU20,""))</f>
        <v/>
      </c>
      <c r="BX20" s="125" t="str">
        <f>IF(ISERR(IF(AND($I20=Re_lo!$E$5,BX$5=VLOOKUP(Re_lo!$H$5,Re_lo!$N$5:$O$16,2,0)),AV20,"")),"",IF(AND($I20=Re_lo!$E$5,BX$5=VLOOKUP(Re_lo!$H$5,Re_lo!$N$5:$O$16,2,0)),AV20,""))</f>
        <v/>
      </c>
      <c r="BY20" s="125" t="str">
        <f>IF(ISERR(IF(AND($I20=Re_lo!$E$5,BY$5=VLOOKUP(Re_lo!$H$5,Re_lo!$N$5:$O$16,2,0)),AW20,"")),"",IF(AND($I20=Re_lo!$E$5,BY$5=VLOOKUP(Re_lo!$H$5,Re_lo!$N$5:$O$16,2,0)),AW20,""))</f>
        <v/>
      </c>
      <c r="BZ20" s="125" t="str">
        <f>IF(ISERR(IF(AND($I20=Re_lo!$E$5,BZ$5=VLOOKUP(Re_lo!$H$5,Re_lo!$N$5:$O$16,2,0)),AX20,"")),"",IF(AND($I20=Re_lo!$E$5,BZ$5=VLOOKUP(Re_lo!$H$5,Re_lo!$N$5:$O$16,2,0)),AX20,""))</f>
        <v/>
      </c>
      <c r="CA20" s="125" t="str">
        <f>IF(ISERR(IF(AND($I20=Re_lo!$E$5,CA$5=VLOOKUP(Re_lo!$H$5,Re_lo!$N$5:$O$16,2,0)),AY20,"")),"",IF(AND($I20=Re_lo!$E$5,CA$5=VLOOKUP(Re_lo!$H$5,Re_lo!$N$5:$O$16,2,0)),AY20,""))</f>
        <v/>
      </c>
      <c r="CB20" s="125" t="str">
        <f>IF(ISERR(IF(AND($I20=Re_lo!$E$5,CB$5=VLOOKUP(Re_lo!$H$5,Re_lo!$N$5:$O$16,2,0)),AZ20,"")),"",IF(AND($I20=Re_lo!$E$5,CB$5=VLOOKUP(Re_lo!$H$5,Re_lo!$N$5:$O$16,2,0)),AZ20,""))</f>
        <v/>
      </c>
      <c r="CC20" s="125" t="str">
        <f>IF(ISERR(IF(AND($I20=Re_lo!$E$5,CC$5=VLOOKUP(Re_lo!$H$5,Re_lo!$N$5:$O$16,2,0)),BA20,"")),"",IF(AND($I20=Re_lo!$E$5,CC$5=VLOOKUP(Re_lo!$H$5,Re_lo!$N$5:$O$16,2,0)),BA20,""))</f>
        <v/>
      </c>
      <c r="CD20" s="125" t="str">
        <f>IF(ISERR(IF(AND($I20=Re_lo!$E$5,CD$5=VLOOKUP(Re_lo!$H$5,Re_lo!$N$5:$O$16,2,0)),BB20,"")),"",IF(AND($I20=Re_lo!$E$5,CD$5=VLOOKUP(Re_lo!$H$5,Re_lo!$N$5:$O$16,2,0)),BB20,""))</f>
        <v/>
      </c>
      <c r="CF20" s="125">
        <f>IF($C20="","",COUNTIFS(Con_ve!$C$6:$C$1005,$C20,Con_ve!$Q$6:$Q$1005,Cad_cl!CF$5))</f>
        <v>0</v>
      </c>
      <c r="CG20" s="125">
        <f>IF($C20="","",COUNTIFS(Con_ve!$C$6:$C$1005,$C20,Con_ve!$Q$6:$Q$1005,Cad_cl!CG$5))</f>
        <v>0</v>
      </c>
      <c r="CH20" s="125">
        <f>IF($C20="","",COUNTIFS(Con_ve!$C$6:$C$1005,$C20,Con_ve!$Q$6:$Q$1005,Cad_cl!CH$5))</f>
        <v>0</v>
      </c>
      <c r="CI20" s="125">
        <f>IF($C20="","",COUNTIFS(Con_ve!$C$6:$C$1005,$C20,Con_ve!$Q$6:$Q$1005,Cad_cl!CI$5))</f>
        <v>0</v>
      </c>
      <c r="CJ20" s="125">
        <f>IF($C20="","",COUNTIFS(Con_ve!$C$6:$C$1005,$C20,Con_ve!$Q$6:$Q$1005,Cad_cl!CJ$5))</f>
        <v>0</v>
      </c>
      <c r="CK20" s="125">
        <f>IF($C20="","",COUNTIFS(Con_ve!$C$6:$C$1005,$C20,Con_ve!$Q$6:$Q$1005,Cad_cl!CK$5))</f>
        <v>0</v>
      </c>
      <c r="CL20" s="125">
        <f>IF($C20="","",COUNTIFS(Con_ve!$C$6:$C$1005,$C20,Con_ve!$Q$6:$Q$1005,Cad_cl!CL$5))</f>
        <v>0</v>
      </c>
      <c r="CM20" s="125">
        <f>IF($C20="","",COUNTIFS(Con_ve!$C$6:$C$1005,$C20,Con_ve!$Q$6:$Q$1005,Cad_cl!CM$5))</f>
        <v>0</v>
      </c>
      <c r="CN20" s="125">
        <f>IF($C20="","",COUNTIFS(Con_ve!$C$6:$C$1005,$C20,Con_ve!$Q$6:$Q$1005,Cad_cl!CN$5))</f>
        <v>0</v>
      </c>
      <c r="CO20" s="125">
        <f>IF($C20="","",COUNTIFS(Con_ve!$C$6:$C$1005,$C20,Con_ve!$Q$6:$Q$1005,Cad_cl!CO$5))</f>
        <v>0</v>
      </c>
      <c r="CP20" s="125">
        <f>IF($C20="","",COUNTIFS(Con_ve!$C$6:$C$1005,$C20,Con_ve!$Q$6:$Q$1005,Cad_cl!CP$5))</f>
        <v>0</v>
      </c>
      <c r="CQ20" s="125">
        <f>IF($C20="","",COUNTIFS(Con_ve!$C$6:$C$1005,$C20,Con_ve!$Q$6:$Q$1005,Cad_cl!CQ$5))</f>
        <v>0</v>
      </c>
      <c r="CR20" s="125">
        <f t="shared" si="2"/>
        <v>0</v>
      </c>
    </row>
    <row r="21" spans="3:96" ht="30" customHeight="1">
      <c r="C21" s="153" t="s">
        <v>139</v>
      </c>
      <c r="D21" s="153" t="s">
        <v>140</v>
      </c>
      <c r="E21" s="154">
        <v>42045</v>
      </c>
      <c r="F21" s="153" t="s">
        <v>53</v>
      </c>
      <c r="G21" s="155">
        <v>2143531010</v>
      </c>
      <c r="H21" s="153" t="s">
        <v>174</v>
      </c>
      <c r="I21" s="153" t="s">
        <v>75</v>
      </c>
      <c r="J21" s="132">
        <v>0</v>
      </c>
      <c r="K21" s="133">
        <v>0</v>
      </c>
      <c r="L21" s="153" t="s">
        <v>46</v>
      </c>
      <c r="M21" s="153" t="s">
        <v>91</v>
      </c>
      <c r="N21" s="153" t="s">
        <v>96</v>
      </c>
      <c r="O21" s="153" t="s">
        <v>100</v>
      </c>
      <c r="P21" s="153" t="s">
        <v>103</v>
      </c>
      <c r="Q21" s="153"/>
      <c r="AP21" s="134">
        <f>IF(ISERR(IF($C21="","",SUMIFS(Con_ve!$F$6:$F$1005,Con_ve!$C$6:$C$1005,$C21,Con_ve!$I$6:$I$1005,"Fechada",Con_ve!$Q$6:$Q$1005,Cad_cl!AP$5))),"",IF($C21="","",SUMIFS(Con_ve!$F$6:$F$1005,Con_ve!$C$6:$C$1005,$C21,Con_ve!$I$6:$I$1005,"Fechada",Con_ve!$Q$6:$Q$1005,Cad_cl!AP$5)))</f>
        <v>0</v>
      </c>
      <c r="AQ21" s="134">
        <f>IF(ISERR(IF($C21="","",SUMIFS(Con_ve!$F$6:$F$1005,Con_ve!$C$6:$C$1005,$C21,Con_ve!$I$6:$I$1005,"Fechada",Con_ve!$Q$6:$Q$1005,Cad_cl!AQ$5))),"",IF($C21="","",SUMIFS(Con_ve!$F$6:$F$1005,Con_ve!$C$6:$C$1005,$C21,Con_ve!$I$6:$I$1005,"Fechada",Con_ve!$Q$6:$Q$1005,Cad_cl!AQ$5)))</f>
        <v>0</v>
      </c>
      <c r="AR21" s="134">
        <f>IF(ISERR(IF($C21="","",SUMIFS(Con_ve!$F$6:$F$1005,Con_ve!$C$6:$C$1005,$C21,Con_ve!$I$6:$I$1005,"Fechada",Con_ve!$Q$6:$Q$1005,Cad_cl!AR$5))),"",IF($C21="","",SUMIFS(Con_ve!$F$6:$F$1005,Con_ve!$C$6:$C$1005,$C21,Con_ve!$I$6:$I$1005,"Fechada",Con_ve!$Q$6:$Q$1005,Cad_cl!AR$5)))</f>
        <v>0</v>
      </c>
      <c r="AS21" s="134">
        <f>IF(ISERR(IF($C21="","",SUMIFS(Con_ve!$F$6:$F$1005,Con_ve!$C$6:$C$1005,$C21,Con_ve!$I$6:$I$1005,"Fechada",Con_ve!$Q$6:$Q$1005,Cad_cl!AS$5))),"",IF($C21="","",SUMIFS(Con_ve!$F$6:$F$1005,Con_ve!$C$6:$C$1005,$C21,Con_ve!$I$6:$I$1005,"Fechada",Con_ve!$Q$6:$Q$1005,Cad_cl!AS$5)))</f>
        <v>0</v>
      </c>
      <c r="AT21" s="134">
        <f>IF(ISERR(IF($C21="","",SUMIFS(Con_ve!$F$6:$F$1005,Con_ve!$C$6:$C$1005,$C21,Con_ve!$I$6:$I$1005,"Fechada",Con_ve!$Q$6:$Q$1005,Cad_cl!AT$5))),"",IF($C21="","",SUMIFS(Con_ve!$F$6:$F$1005,Con_ve!$C$6:$C$1005,$C21,Con_ve!$I$6:$I$1005,"Fechada",Con_ve!$Q$6:$Q$1005,Cad_cl!AT$5)))</f>
        <v>0</v>
      </c>
      <c r="AU21" s="134">
        <f>IF(ISERR(IF($C21="","",SUMIFS(Con_ve!$F$6:$F$1005,Con_ve!$C$6:$C$1005,$C21,Con_ve!$I$6:$I$1005,"Fechada",Con_ve!$Q$6:$Q$1005,Cad_cl!AU$5))),"",IF($C21="","",SUMIFS(Con_ve!$F$6:$F$1005,Con_ve!$C$6:$C$1005,$C21,Con_ve!$I$6:$I$1005,"Fechada",Con_ve!$Q$6:$Q$1005,Cad_cl!AU$5)))</f>
        <v>0</v>
      </c>
      <c r="AV21" s="134">
        <f>IF(ISERR(IF($C21="","",SUMIFS(Con_ve!$F$6:$F$1005,Con_ve!$C$6:$C$1005,$C21,Con_ve!$I$6:$I$1005,"Fechada",Con_ve!$Q$6:$Q$1005,Cad_cl!AV$5))),"",IF($C21="","",SUMIFS(Con_ve!$F$6:$F$1005,Con_ve!$C$6:$C$1005,$C21,Con_ve!$I$6:$I$1005,"Fechada",Con_ve!$Q$6:$Q$1005,Cad_cl!AV$5)))</f>
        <v>0</v>
      </c>
      <c r="AW21" s="134">
        <f>IF(ISERR(IF($C21="","",SUMIFS(Con_ve!$F$6:$F$1005,Con_ve!$C$6:$C$1005,$C21,Con_ve!$I$6:$I$1005,"Fechada",Con_ve!$Q$6:$Q$1005,Cad_cl!AW$5))),"",IF($C21="","",SUMIFS(Con_ve!$F$6:$F$1005,Con_ve!$C$6:$C$1005,$C21,Con_ve!$I$6:$I$1005,"Fechada",Con_ve!$Q$6:$Q$1005,Cad_cl!AW$5)))</f>
        <v>0</v>
      </c>
      <c r="AX21" s="134">
        <f>IF(ISERR(IF($C21="","",SUMIFS(Con_ve!$F$6:$F$1005,Con_ve!$C$6:$C$1005,$C21,Con_ve!$I$6:$I$1005,"Fechada",Con_ve!$Q$6:$Q$1005,Cad_cl!AX$5))),"",IF($C21="","",SUMIFS(Con_ve!$F$6:$F$1005,Con_ve!$C$6:$C$1005,$C21,Con_ve!$I$6:$I$1005,"Fechada",Con_ve!$Q$6:$Q$1005,Cad_cl!AX$5)))</f>
        <v>0</v>
      </c>
      <c r="AY21" s="134">
        <f>IF(ISERR(IF($C21="","",SUMIFS(Con_ve!$F$6:$F$1005,Con_ve!$C$6:$C$1005,$C21,Con_ve!$I$6:$I$1005,"Fechada",Con_ve!$Q$6:$Q$1005,Cad_cl!AY$5))),"",IF($C21="","",SUMIFS(Con_ve!$F$6:$F$1005,Con_ve!$C$6:$C$1005,$C21,Con_ve!$I$6:$I$1005,"Fechada",Con_ve!$Q$6:$Q$1005,Cad_cl!AY$5)))</f>
        <v>0</v>
      </c>
      <c r="AZ21" s="134">
        <f>IF(ISERR(IF($C21="","",SUMIFS(Con_ve!$F$6:$F$1005,Con_ve!$C$6:$C$1005,$C21,Con_ve!$I$6:$I$1005,"Fechada",Con_ve!$Q$6:$Q$1005,Cad_cl!AZ$5))),"",IF($C21="","",SUMIFS(Con_ve!$F$6:$F$1005,Con_ve!$C$6:$C$1005,$C21,Con_ve!$I$6:$I$1005,"Fechada",Con_ve!$Q$6:$Q$1005,Cad_cl!AZ$5)))</f>
        <v>0</v>
      </c>
      <c r="BA21" s="134">
        <f>IF(ISERR(IF($C21="","",SUMIFS(Con_ve!$F$6:$F$1005,Con_ve!$C$6:$C$1005,$C21,Con_ve!$I$6:$I$1005,"Fechada",Con_ve!$Q$6:$Q$1005,Cad_cl!BA$5))),"",IF($C21="","",SUMIFS(Con_ve!$F$6:$F$1005,Con_ve!$C$6:$C$1005,$C21,Con_ve!$I$6:$I$1005,"Fechada",Con_ve!$Q$6:$Q$1005,Cad_cl!BA$5)))</f>
        <v>0</v>
      </c>
      <c r="BB21" s="134">
        <f t="shared" si="0"/>
        <v>0</v>
      </c>
      <c r="BD21" s="134">
        <f>IF(ISERR(IF($C21="","",SUMIFS(Con_ve!$F$6:$F$1005,Con_ve!$C$6:$C$1005,$C21,Con_ve!$I$6:$I$1005,"Em negociação",Con_ve!$Q$6:$Q$1005,Cad_cl!BD$5))),"",IF($C21="","",SUMIFS(Con_ve!$F$6:$F$1005,Con_ve!$C$6:$C$1005,$C21,Con_ve!$I$6:$I$1005,"Em negociação",Con_ve!$Q$6:$Q$1005,Cad_cl!BD$5)))</f>
        <v>0</v>
      </c>
      <c r="BE21" s="134">
        <f>IF(ISERR(IF($C21="","",SUMIFS(Con_ve!$F$6:$F$1005,Con_ve!$C$6:$C$1005,$C21,Con_ve!$I$6:$I$1005,"Em negociação",Con_ve!$Q$6:$Q$1005,Cad_cl!BE$5))),"",IF($C21="","",SUMIFS(Con_ve!$F$6:$F$1005,Con_ve!$C$6:$C$1005,$C21,Con_ve!$I$6:$I$1005,"Em negociação",Con_ve!$Q$6:$Q$1005,Cad_cl!BE$5)))</f>
        <v>0</v>
      </c>
      <c r="BF21" s="134">
        <f>IF(ISERR(IF($C21="","",SUMIFS(Con_ve!$F$6:$F$1005,Con_ve!$C$6:$C$1005,$C21,Con_ve!$I$6:$I$1005,"Em negociação",Con_ve!$Q$6:$Q$1005,Cad_cl!BF$5))),"",IF($C21="","",SUMIFS(Con_ve!$F$6:$F$1005,Con_ve!$C$6:$C$1005,$C21,Con_ve!$I$6:$I$1005,"Em negociação",Con_ve!$Q$6:$Q$1005,Cad_cl!BF$5)))</f>
        <v>0</v>
      </c>
      <c r="BG21" s="134">
        <f>IF(ISERR(IF($C21="","",SUMIFS(Con_ve!$F$6:$F$1005,Con_ve!$C$6:$C$1005,$C21,Con_ve!$I$6:$I$1005,"Em negociação",Con_ve!$Q$6:$Q$1005,Cad_cl!BG$5))),"",IF($C21="","",SUMIFS(Con_ve!$F$6:$F$1005,Con_ve!$C$6:$C$1005,$C21,Con_ve!$I$6:$I$1005,"Em negociação",Con_ve!$Q$6:$Q$1005,Cad_cl!BG$5)))</f>
        <v>0</v>
      </c>
      <c r="BH21" s="134">
        <f>IF(ISERR(IF($C21="","",SUMIFS(Con_ve!$F$6:$F$1005,Con_ve!$C$6:$C$1005,$C21,Con_ve!$I$6:$I$1005,"Em negociação",Con_ve!$Q$6:$Q$1005,Cad_cl!BH$5))),"",IF($C21="","",SUMIFS(Con_ve!$F$6:$F$1005,Con_ve!$C$6:$C$1005,$C21,Con_ve!$I$6:$I$1005,"Em negociação",Con_ve!$Q$6:$Q$1005,Cad_cl!BH$5)))</f>
        <v>0</v>
      </c>
      <c r="BI21" s="134">
        <f>IF(ISERR(IF($C21="","",SUMIFS(Con_ve!$F$6:$F$1005,Con_ve!$C$6:$C$1005,$C21,Con_ve!$I$6:$I$1005,"Em negociação",Con_ve!$Q$6:$Q$1005,Cad_cl!BI$5))),"",IF($C21="","",SUMIFS(Con_ve!$F$6:$F$1005,Con_ve!$C$6:$C$1005,$C21,Con_ve!$I$6:$I$1005,"Em negociação",Con_ve!$Q$6:$Q$1005,Cad_cl!BI$5)))</f>
        <v>0</v>
      </c>
      <c r="BJ21" s="134">
        <f>IF(ISERR(IF($C21="","",SUMIFS(Con_ve!$F$6:$F$1005,Con_ve!$C$6:$C$1005,$C21,Con_ve!$I$6:$I$1005,"Em negociação",Con_ve!$Q$6:$Q$1005,Cad_cl!BJ$5))),"",IF($C21="","",SUMIFS(Con_ve!$F$6:$F$1005,Con_ve!$C$6:$C$1005,$C21,Con_ve!$I$6:$I$1005,"Em negociação",Con_ve!$Q$6:$Q$1005,Cad_cl!BJ$5)))</f>
        <v>0</v>
      </c>
      <c r="BK21" s="134">
        <f>IF(ISERR(IF($C21="","",SUMIFS(Con_ve!$F$6:$F$1005,Con_ve!$C$6:$C$1005,$C21,Con_ve!$I$6:$I$1005,"Em negociação",Con_ve!$Q$6:$Q$1005,Cad_cl!BK$5))),"",IF($C21="","",SUMIFS(Con_ve!$F$6:$F$1005,Con_ve!$C$6:$C$1005,$C21,Con_ve!$I$6:$I$1005,"Em negociação",Con_ve!$Q$6:$Q$1005,Cad_cl!BK$5)))</f>
        <v>0</v>
      </c>
      <c r="BL21" s="134">
        <f>IF(ISERR(IF($C21="","",SUMIFS(Con_ve!$F$6:$F$1005,Con_ve!$C$6:$C$1005,$C21,Con_ve!$I$6:$I$1005,"Em negociação",Con_ve!$Q$6:$Q$1005,Cad_cl!BL$5))),"",IF($C21="","",SUMIFS(Con_ve!$F$6:$F$1005,Con_ve!$C$6:$C$1005,$C21,Con_ve!$I$6:$I$1005,"Em negociação",Con_ve!$Q$6:$Q$1005,Cad_cl!BL$5)))</f>
        <v>0</v>
      </c>
      <c r="BM21" s="134">
        <f>IF(ISERR(IF($C21="","",SUMIFS(Con_ve!$F$6:$F$1005,Con_ve!$C$6:$C$1005,$C21,Con_ve!$I$6:$I$1005,"Em negociação",Con_ve!$Q$6:$Q$1005,Cad_cl!BM$5))),"",IF($C21="","",SUMIFS(Con_ve!$F$6:$F$1005,Con_ve!$C$6:$C$1005,$C21,Con_ve!$I$6:$I$1005,"Em negociação",Con_ve!$Q$6:$Q$1005,Cad_cl!BM$5)))</f>
        <v>0</v>
      </c>
      <c r="BN21" s="134">
        <f>IF(ISERR(IF($C21="","",SUMIFS(Con_ve!$F$6:$F$1005,Con_ve!$C$6:$C$1005,$C21,Con_ve!$I$6:$I$1005,"Em negociação",Con_ve!$Q$6:$Q$1005,Cad_cl!BN$5))),"",IF($C21="","",SUMIFS(Con_ve!$F$6:$F$1005,Con_ve!$C$6:$C$1005,$C21,Con_ve!$I$6:$I$1005,"Em negociação",Con_ve!$Q$6:$Q$1005,Cad_cl!BN$5)))</f>
        <v>0</v>
      </c>
      <c r="BO21" s="134">
        <f>IF(ISERR(IF($C21="","",SUMIFS(Con_ve!$F$6:$F$1005,Con_ve!$C$6:$C$1005,$C21,Con_ve!$I$6:$I$1005,"Em negociação",Con_ve!$Q$6:$Q$1005,Cad_cl!BO$5))),"",IF($C21="","",SUMIFS(Con_ve!$F$6:$F$1005,Con_ve!$C$6:$C$1005,$C21,Con_ve!$I$6:$I$1005,"Em negociação",Con_ve!$Q$6:$Q$1005,Cad_cl!BO$5)))</f>
        <v>0</v>
      </c>
      <c r="BP21" s="134">
        <f t="shared" si="1"/>
        <v>0</v>
      </c>
      <c r="BR21" s="125" t="str">
        <f>IF(ISERR(IF(AND($I21=Re_lo!$E$5,BR$5=VLOOKUP(Re_lo!$H$5,Re_lo!$N$5:$O$16,2,0)),AP21,"")),"",IF(AND($I21=Re_lo!$E$5,BR$5=VLOOKUP(Re_lo!$H$5,Re_lo!$N$5:$O$16,2,0)),AP21,""))</f>
        <v/>
      </c>
      <c r="BS21" s="125" t="str">
        <f>IF(ISERR(IF(AND($I21=Re_lo!$E$5,BS$5=VLOOKUP(Re_lo!$H$5,Re_lo!$N$5:$O$16,2,0)),AQ21,"")),"",IF(AND($I21=Re_lo!$E$5,BS$5=VLOOKUP(Re_lo!$H$5,Re_lo!$N$5:$O$16,2,0)),AQ21,""))</f>
        <v/>
      </c>
      <c r="BT21" s="125" t="str">
        <f>IF(ISERR(IF(AND($I21=Re_lo!$E$5,BT$5=VLOOKUP(Re_lo!$H$5,Re_lo!$N$5:$O$16,2,0)),AR21,"")),"",IF(AND($I21=Re_lo!$E$5,BT$5=VLOOKUP(Re_lo!$H$5,Re_lo!$N$5:$O$16,2,0)),AR21,""))</f>
        <v/>
      </c>
      <c r="BU21" s="125" t="str">
        <f>IF(ISERR(IF(AND($I21=Re_lo!$E$5,BU$5=VLOOKUP(Re_lo!$H$5,Re_lo!$N$5:$O$16,2,0)),AS21,"")),"",IF(AND($I21=Re_lo!$E$5,BU$5=VLOOKUP(Re_lo!$H$5,Re_lo!$N$5:$O$16,2,0)),AS21,""))</f>
        <v/>
      </c>
      <c r="BV21" s="125" t="str">
        <f>IF(ISERR(IF(AND($I21=Re_lo!$E$5,BV$5=VLOOKUP(Re_lo!$H$5,Re_lo!$N$5:$O$16,2,0)),AT21,"")),"",IF(AND($I21=Re_lo!$E$5,BV$5=VLOOKUP(Re_lo!$H$5,Re_lo!$N$5:$O$16,2,0)),AT21,""))</f>
        <v/>
      </c>
      <c r="BW21" s="125" t="str">
        <f>IF(ISERR(IF(AND($I21=Re_lo!$E$5,BW$5=VLOOKUP(Re_lo!$H$5,Re_lo!$N$5:$O$16,2,0)),AU21,"")),"",IF(AND($I21=Re_lo!$E$5,BW$5=VLOOKUP(Re_lo!$H$5,Re_lo!$N$5:$O$16,2,0)),AU21,""))</f>
        <v/>
      </c>
      <c r="BX21" s="125" t="str">
        <f>IF(ISERR(IF(AND($I21=Re_lo!$E$5,BX$5=VLOOKUP(Re_lo!$H$5,Re_lo!$N$5:$O$16,2,0)),AV21,"")),"",IF(AND($I21=Re_lo!$E$5,BX$5=VLOOKUP(Re_lo!$H$5,Re_lo!$N$5:$O$16,2,0)),AV21,""))</f>
        <v/>
      </c>
      <c r="BY21" s="125" t="str">
        <f>IF(ISERR(IF(AND($I21=Re_lo!$E$5,BY$5=VLOOKUP(Re_lo!$H$5,Re_lo!$N$5:$O$16,2,0)),AW21,"")),"",IF(AND($I21=Re_lo!$E$5,BY$5=VLOOKUP(Re_lo!$H$5,Re_lo!$N$5:$O$16,2,0)),AW21,""))</f>
        <v/>
      </c>
      <c r="BZ21" s="125" t="str">
        <f>IF(ISERR(IF(AND($I21=Re_lo!$E$5,BZ$5=VLOOKUP(Re_lo!$H$5,Re_lo!$N$5:$O$16,2,0)),AX21,"")),"",IF(AND($I21=Re_lo!$E$5,BZ$5=VLOOKUP(Re_lo!$H$5,Re_lo!$N$5:$O$16,2,0)),AX21,""))</f>
        <v/>
      </c>
      <c r="CA21" s="125" t="str">
        <f>IF(ISERR(IF(AND($I21=Re_lo!$E$5,CA$5=VLOOKUP(Re_lo!$H$5,Re_lo!$N$5:$O$16,2,0)),AY21,"")),"",IF(AND($I21=Re_lo!$E$5,CA$5=VLOOKUP(Re_lo!$H$5,Re_lo!$N$5:$O$16,2,0)),AY21,""))</f>
        <v/>
      </c>
      <c r="CB21" s="125" t="str">
        <f>IF(ISERR(IF(AND($I21=Re_lo!$E$5,CB$5=VLOOKUP(Re_lo!$H$5,Re_lo!$N$5:$O$16,2,0)),AZ21,"")),"",IF(AND($I21=Re_lo!$E$5,CB$5=VLOOKUP(Re_lo!$H$5,Re_lo!$N$5:$O$16,2,0)),AZ21,""))</f>
        <v/>
      </c>
      <c r="CC21" s="125" t="str">
        <f>IF(ISERR(IF(AND($I21=Re_lo!$E$5,CC$5=VLOOKUP(Re_lo!$H$5,Re_lo!$N$5:$O$16,2,0)),BA21,"")),"",IF(AND($I21=Re_lo!$E$5,CC$5=VLOOKUP(Re_lo!$H$5,Re_lo!$N$5:$O$16,2,0)),BA21,""))</f>
        <v/>
      </c>
      <c r="CD21" s="125">
        <f>IF(ISERR(IF(AND($I21=Re_lo!$E$5,CD$5=VLOOKUP(Re_lo!$H$5,Re_lo!$N$5:$O$16,2,0)),BB21,"")),"",IF(AND($I21=Re_lo!$E$5,CD$5=VLOOKUP(Re_lo!$H$5,Re_lo!$N$5:$O$16,2,0)),BB21,""))</f>
        <v>0</v>
      </c>
      <c r="CF21" s="125">
        <f>IF($C21="","",COUNTIFS(Con_ve!$C$6:$C$1005,$C21,Con_ve!$Q$6:$Q$1005,Cad_cl!CF$5))</f>
        <v>0</v>
      </c>
      <c r="CG21" s="125">
        <f>IF($C21="","",COUNTIFS(Con_ve!$C$6:$C$1005,$C21,Con_ve!$Q$6:$Q$1005,Cad_cl!CG$5))</f>
        <v>0</v>
      </c>
      <c r="CH21" s="125">
        <f>IF($C21="","",COUNTIFS(Con_ve!$C$6:$C$1005,$C21,Con_ve!$Q$6:$Q$1005,Cad_cl!CH$5))</f>
        <v>0</v>
      </c>
      <c r="CI21" s="125">
        <f>IF($C21="","",COUNTIFS(Con_ve!$C$6:$C$1005,$C21,Con_ve!$Q$6:$Q$1005,Cad_cl!CI$5))</f>
        <v>0</v>
      </c>
      <c r="CJ21" s="125">
        <f>IF($C21="","",COUNTIFS(Con_ve!$C$6:$C$1005,$C21,Con_ve!$Q$6:$Q$1005,Cad_cl!CJ$5))</f>
        <v>0</v>
      </c>
      <c r="CK21" s="125">
        <f>IF($C21="","",COUNTIFS(Con_ve!$C$6:$C$1005,$C21,Con_ve!$Q$6:$Q$1005,Cad_cl!CK$5))</f>
        <v>0</v>
      </c>
      <c r="CL21" s="125">
        <f>IF($C21="","",COUNTIFS(Con_ve!$C$6:$C$1005,$C21,Con_ve!$Q$6:$Q$1005,Cad_cl!CL$5))</f>
        <v>0</v>
      </c>
      <c r="CM21" s="125">
        <f>IF($C21="","",COUNTIFS(Con_ve!$C$6:$C$1005,$C21,Con_ve!$Q$6:$Q$1005,Cad_cl!CM$5))</f>
        <v>0</v>
      </c>
      <c r="CN21" s="125">
        <f>IF($C21="","",COUNTIFS(Con_ve!$C$6:$C$1005,$C21,Con_ve!$Q$6:$Q$1005,Cad_cl!CN$5))</f>
        <v>0</v>
      </c>
      <c r="CO21" s="125">
        <f>IF($C21="","",COUNTIFS(Con_ve!$C$6:$C$1005,$C21,Con_ve!$Q$6:$Q$1005,Cad_cl!CO$5))</f>
        <v>0</v>
      </c>
      <c r="CP21" s="125">
        <f>IF($C21="","",COUNTIFS(Con_ve!$C$6:$C$1005,$C21,Con_ve!$Q$6:$Q$1005,Cad_cl!CP$5))</f>
        <v>0</v>
      </c>
      <c r="CQ21" s="125">
        <f>IF($C21="","",COUNTIFS(Con_ve!$C$6:$C$1005,$C21,Con_ve!$Q$6:$Q$1005,Cad_cl!CQ$5))</f>
        <v>0</v>
      </c>
      <c r="CR21" s="125">
        <f t="shared" si="2"/>
        <v>0</v>
      </c>
    </row>
    <row r="22" spans="3:96" ht="30" customHeight="1">
      <c r="C22" s="153" t="s">
        <v>141</v>
      </c>
      <c r="D22" s="153" t="s">
        <v>142</v>
      </c>
      <c r="E22" s="154">
        <v>42064</v>
      </c>
      <c r="F22" s="153" t="s">
        <v>54</v>
      </c>
      <c r="G22" s="155">
        <v>1135671023</v>
      </c>
      <c r="H22" s="153" t="s">
        <v>170</v>
      </c>
      <c r="I22" s="153" t="s">
        <v>77</v>
      </c>
      <c r="J22" s="132">
        <v>0</v>
      </c>
      <c r="K22" s="133">
        <v>0</v>
      </c>
      <c r="L22" s="153" t="s">
        <v>269</v>
      </c>
      <c r="M22" s="153" t="s">
        <v>93</v>
      </c>
      <c r="N22" s="153" t="s">
        <v>95</v>
      </c>
      <c r="O22" s="153" t="s">
        <v>102</v>
      </c>
      <c r="P22" s="153" t="s">
        <v>104</v>
      </c>
      <c r="Q22" s="153"/>
      <c r="AP22" s="134">
        <f>IF(ISERR(IF($C22="","",SUMIFS(Con_ve!$F$6:$F$1005,Con_ve!$C$6:$C$1005,$C22,Con_ve!$I$6:$I$1005,"Fechada",Con_ve!$Q$6:$Q$1005,Cad_cl!AP$5))),"",IF($C22="","",SUMIFS(Con_ve!$F$6:$F$1005,Con_ve!$C$6:$C$1005,$C22,Con_ve!$I$6:$I$1005,"Fechada",Con_ve!$Q$6:$Q$1005,Cad_cl!AP$5)))</f>
        <v>0</v>
      </c>
      <c r="AQ22" s="134">
        <f>IF(ISERR(IF($C22="","",SUMIFS(Con_ve!$F$6:$F$1005,Con_ve!$C$6:$C$1005,$C22,Con_ve!$I$6:$I$1005,"Fechada",Con_ve!$Q$6:$Q$1005,Cad_cl!AQ$5))),"",IF($C22="","",SUMIFS(Con_ve!$F$6:$F$1005,Con_ve!$C$6:$C$1005,$C22,Con_ve!$I$6:$I$1005,"Fechada",Con_ve!$Q$6:$Q$1005,Cad_cl!AQ$5)))</f>
        <v>0</v>
      </c>
      <c r="AR22" s="134">
        <f>IF(ISERR(IF($C22="","",SUMIFS(Con_ve!$F$6:$F$1005,Con_ve!$C$6:$C$1005,$C22,Con_ve!$I$6:$I$1005,"Fechada",Con_ve!$Q$6:$Q$1005,Cad_cl!AR$5))),"",IF($C22="","",SUMIFS(Con_ve!$F$6:$F$1005,Con_ve!$C$6:$C$1005,$C22,Con_ve!$I$6:$I$1005,"Fechada",Con_ve!$Q$6:$Q$1005,Cad_cl!AR$5)))</f>
        <v>0</v>
      </c>
      <c r="AS22" s="134">
        <f>IF(ISERR(IF($C22="","",SUMIFS(Con_ve!$F$6:$F$1005,Con_ve!$C$6:$C$1005,$C22,Con_ve!$I$6:$I$1005,"Fechada",Con_ve!$Q$6:$Q$1005,Cad_cl!AS$5))),"",IF($C22="","",SUMIFS(Con_ve!$F$6:$F$1005,Con_ve!$C$6:$C$1005,$C22,Con_ve!$I$6:$I$1005,"Fechada",Con_ve!$Q$6:$Q$1005,Cad_cl!AS$5)))</f>
        <v>0</v>
      </c>
      <c r="AT22" s="134">
        <f>IF(ISERR(IF($C22="","",SUMIFS(Con_ve!$F$6:$F$1005,Con_ve!$C$6:$C$1005,$C22,Con_ve!$I$6:$I$1005,"Fechada",Con_ve!$Q$6:$Q$1005,Cad_cl!AT$5))),"",IF($C22="","",SUMIFS(Con_ve!$F$6:$F$1005,Con_ve!$C$6:$C$1005,$C22,Con_ve!$I$6:$I$1005,"Fechada",Con_ve!$Q$6:$Q$1005,Cad_cl!AT$5)))</f>
        <v>0</v>
      </c>
      <c r="AU22" s="134">
        <f>IF(ISERR(IF($C22="","",SUMIFS(Con_ve!$F$6:$F$1005,Con_ve!$C$6:$C$1005,$C22,Con_ve!$I$6:$I$1005,"Fechada",Con_ve!$Q$6:$Q$1005,Cad_cl!AU$5))),"",IF($C22="","",SUMIFS(Con_ve!$F$6:$F$1005,Con_ve!$C$6:$C$1005,$C22,Con_ve!$I$6:$I$1005,"Fechada",Con_ve!$Q$6:$Q$1005,Cad_cl!AU$5)))</f>
        <v>0</v>
      </c>
      <c r="AV22" s="134">
        <f>IF(ISERR(IF($C22="","",SUMIFS(Con_ve!$F$6:$F$1005,Con_ve!$C$6:$C$1005,$C22,Con_ve!$I$6:$I$1005,"Fechada",Con_ve!$Q$6:$Q$1005,Cad_cl!AV$5))),"",IF($C22="","",SUMIFS(Con_ve!$F$6:$F$1005,Con_ve!$C$6:$C$1005,$C22,Con_ve!$I$6:$I$1005,"Fechada",Con_ve!$Q$6:$Q$1005,Cad_cl!AV$5)))</f>
        <v>0</v>
      </c>
      <c r="AW22" s="134">
        <f>IF(ISERR(IF($C22="","",SUMIFS(Con_ve!$F$6:$F$1005,Con_ve!$C$6:$C$1005,$C22,Con_ve!$I$6:$I$1005,"Fechada",Con_ve!$Q$6:$Q$1005,Cad_cl!AW$5))),"",IF($C22="","",SUMIFS(Con_ve!$F$6:$F$1005,Con_ve!$C$6:$C$1005,$C22,Con_ve!$I$6:$I$1005,"Fechada",Con_ve!$Q$6:$Q$1005,Cad_cl!AW$5)))</f>
        <v>0</v>
      </c>
      <c r="AX22" s="134">
        <f>IF(ISERR(IF($C22="","",SUMIFS(Con_ve!$F$6:$F$1005,Con_ve!$C$6:$C$1005,$C22,Con_ve!$I$6:$I$1005,"Fechada",Con_ve!$Q$6:$Q$1005,Cad_cl!AX$5))),"",IF($C22="","",SUMIFS(Con_ve!$F$6:$F$1005,Con_ve!$C$6:$C$1005,$C22,Con_ve!$I$6:$I$1005,"Fechada",Con_ve!$Q$6:$Q$1005,Cad_cl!AX$5)))</f>
        <v>0</v>
      </c>
      <c r="AY22" s="134">
        <f>IF(ISERR(IF($C22="","",SUMIFS(Con_ve!$F$6:$F$1005,Con_ve!$C$6:$C$1005,$C22,Con_ve!$I$6:$I$1005,"Fechada",Con_ve!$Q$6:$Q$1005,Cad_cl!AY$5))),"",IF($C22="","",SUMIFS(Con_ve!$F$6:$F$1005,Con_ve!$C$6:$C$1005,$C22,Con_ve!$I$6:$I$1005,"Fechada",Con_ve!$Q$6:$Q$1005,Cad_cl!AY$5)))</f>
        <v>0</v>
      </c>
      <c r="AZ22" s="134">
        <f>IF(ISERR(IF($C22="","",SUMIFS(Con_ve!$F$6:$F$1005,Con_ve!$C$6:$C$1005,$C22,Con_ve!$I$6:$I$1005,"Fechada",Con_ve!$Q$6:$Q$1005,Cad_cl!AZ$5))),"",IF($C22="","",SUMIFS(Con_ve!$F$6:$F$1005,Con_ve!$C$6:$C$1005,$C22,Con_ve!$I$6:$I$1005,"Fechada",Con_ve!$Q$6:$Q$1005,Cad_cl!AZ$5)))</f>
        <v>0</v>
      </c>
      <c r="BA22" s="134">
        <f>IF(ISERR(IF($C22="","",SUMIFS(Con_ve!$F$6:$F$1005,Con_ve!$C$6:$C$1005,$C22,Con_ve!$I$6:$I$1005,"Fechada",Con_ve!$Q$6:$Q$1005,Cad_cl!BA$5))),"",IF($C22="","",SUMIFS(Con_ve!$F$6:$F$1005,Con_ve!$C$6:$C$1005,$C22,Con_ve!$I$6:$I$1005,"Fechada",Con_ve!$Q$6:$Q$1005,Cad_cl!BA$5)))</f>
        <v>0</v>
      </c>
      <c r="BB22" s="134">
        <f t="shared" si="0"/>
        <v>0</v>
      </c>
      <c r="BD22" s="134">
        <f>IF(ISERR(IF($C22="","",SUMIFS(Con_ve!$F$6:$F$1005,Con_ve!$C$6:$C$1005,$C22,Con_ve!$I$6:$I$1005,"Em negociação",Con_ve!$Q$6:$Q$1005,Cad_cl!BD$5))),"",IF($C22="","",SUMIFS(Con_ve!$F$6:$F$1005,Con_ve!$C$6:$C$1005,$C22,Con_ve!$I$6:$I$1005,"Em negociação",Con_ve!$Q$6:$Q$1005,Cad_cl!BD$5)))</f>
        <v>0</v>
      </c>
      <c r="BE22" s="134">
        <f>IF(ISERR(IF($C22="","",SUMIFS(Con_ve!$F$6:$F$1005,Con_ve!$C$6:$C$1005,$C22,Con_ve!$I$6:$I$1005,"Em negociação",Con_ve!$Q$6:$Q$1005,Cad_cl!BE$5))),"",IF($C22="","",SUMIFS(Con_ve!$F$6:$F$1005,Con_ve!$C$6:$C$1005,$C22,Con_ve!$I$6:$I$1005,"Em negociação",Con_ve!$Q$6:$Q$1005,Cad_cl!BE$5)))</f>
        <v>0</v>
      </c>
      <c r="BF22" s="134">
        <f>IF(ISERR(IF($C22="","",SUMIFS(Con_ve!$F$6:$F$1005,Con_ve!$C$6:$C$1005,$C22,Con_ve!$I$6:$I$1005,"Em negociação",Con_ve!$Q$6:$Q$1005,Cad_cl!BF$5))),"",IF($C22="","",SUMIFS(Con_ve!$F$6:$F$1005,Con_ve!$C$6:$C$1005,$C22,Con_ve!$I$6:$I$1005,"Em negociação",Con_ve!$Q$6:$Q$1005,Cad_cl!BF$5)))</f>
        <v>0</v>
      </c>
      <c r="BG22" s="134">
        <f>IF(ISERR(IF($C22="","",SUMIFS(Con_ve!$F$6:$F$1005,Con_ve!$C$6:$C$1005,$C22,Con_ve!$I$6:$I$1005,"Em negociação",Con_ve!$Q$6:$Q$1005,Cad_cl!BG$5))),"",IF($C22="","",SUMIFS(Con_ve!$F$6:$F$1005,Con_ve!$C$6:$C$1005,$C22,Con_ve!$I$6:$I$1005,"Em negociação",Con_ve!$Q$6:$Q$1005,Cad_cl!BG$5)))</f>
        <v>0</v>
      </c>
      <c r="BH22" s="134">
        <f>IF(ISERR(IF($C22="","",SUMIFS(Con_ve!$F$6:$F$1005,Con_ve!$C$6:$C$1005,$C22,Con_ve!$I$6:$I$1005,"Em negociação",Con_ve!$Q$6:$Q$1005,Cad_cl!BH$5))),"",IF($C22="","",SUMIFS(Con_ve!$F$6:$F$1005,Con_ve!$C$6:$C$1005,$C22,Con_ve!$I$6:$I$1005,"Em negociação",Con_ve!$Q$6:$Q$1005,Cad_cl!BH$5)))</f>
        <v>0</v>
      </c>
      <c r="BI22" s="134">
        <f>IF(ISERR(IF($C22="","",SUMIFS(Con_ve!$F$6:$F$1005,Con_ve!$C$6:$C$1005,$C22,Con_ve!$I$6:$I$1005,"Em negociação",Con_ve!$Q$6:$Q$1005,Cad_cl!BI$5))),"",IF($C22="","",SUMIFS(Con_ve!$F$6:$F$1005,Con_ve!$C$6:$C$1005,$C22,Con_ve!$I$6:$I$1005,"Em negociação",Con_ve!$Q$6:$Q$1005,Cad_cl!BI$5)))</f>
        <v>0</v>
      </c>
      <c r="BJ22" s="134">
        <f>IF(ISERR(IF($C22="","",SUMIFS(Con_ve!$F$6:$F$1005,Con_ve!$C$6:$C$1005,$C22,Con_ve!$I$6:$I$1005,"Em negociação",Con_ve!$Q$6:$Q$1005,Cad_cl!BJ$5))),"",IF($C22="","",SUMIFS(Con_ve!$F$6:$F$1005,Con_ve!$C$6:$C$1005,$C22,Con_ve!$I$6:$I$1005,"Em negociação",Con_ve!$Q$6:$Q$1005,Cad_cl!BJ$5)))</f>
        <v>0</v>
      </c>
      <c r="BK22" s="134">
        <f>IF(ISERR(IF($C22="","",SUMIFS(Con_ve!$F$6:$F$1005,Con_ve!$C$6:$C$1005,$C22,Con_ve!$I$6:$I$1005,"Em negociação",Con_ve!$Q$6:$Q$1005,Cad_cl!BK$5))),"",IF($C22="","",SUMIFS(Con_ve!$F$6:$F$1005,Con_ve!$C$6:$C$1005,$C22,Con_ve!$I$6:$I$1005,"Em negociação",Con_ve!$Q$6:$Q$1005,Cad_cl!BK$5)))</f>
        <v>0</v>
      </c>
      <c r="BL22" s="134">
        <f>IF(ISERR(IF($C22="","",SUMIFS(Con_ve!$F$6:$F$1005,Con_ve!$C$6:$C$1005,$C22,Con_ve!$I$6:$I$1005,"Em negociação",Con_ve!$Q$6:$Q$1005,Cad_cl!BL$5))),"",IF($C22="","",SUMIFS(Con_ve!$F$6:$F$1005,Con_ve!$C$6:$C$1005,$C22,Con_ve!$I$6:$I$1005,"Em negociação",Con_ve!$Q$6:$Q$1005,Cad_cl!BL$5)))</f>
        <v>0</v>
      </c>
      <c r="BM22" s="134">
        <f>IF(ISERR(IF($C22="","",SUMIFS(Con_ve!$F$6:$F$1005,Con_ve!$C$6:$C$1005,$C22,Con_ve!$I$6:$I$1005,"Em negociação",Con_ve!$Q$6:$Q$1005,Cad_cl!BM$5))),"",IF($C22="","",SUMIFS(Con_ve!$F$6:$F$1005,Con_ve!$C$6:$C$1005,$C22,Con_ve!$I$6:$I$1005,"Em negociação",Con_ve!$Q$6:$Q$1005,Cad_cl!BM$5)))</f>
        <v>0</v>
      </c>
      <c r="BN22" s="134">
        <f>IF(ISERR(IF($C22="","",SUMIFS(Con_ve!$F$6:$F$1005,Con_ve!$C$6:$C$1005,$C22,Con_ve!$I$6:$I$1005,"Em negociação",Con_ve!$Q$6:$Q$1005,Cad_cl!BN$5))),"",IF($C22="","",SUMIFS(Con_ve!$F$6:$F$1005,Con_ve!$C$6:$C$1005,$C22,Con_ve!$I$6:$I$1005,"Em negociação",Con_ve!$Q$6:$Q$1005,Cad_cl!BN$5)))</f>
        <v>0</v>
      </c>
      <c r="BO22" s="134">
        <f>IF(ISERR(IF($C22="","",SUMIFS(Con_ve!$F$6:$F$1005,Con_ve!$C$6:$C$1005,$C22,Con_ve!$I$6:$I$1005,"Em negociação",Con_ve!$Q$6:$Q$1005,Cad_cl!BO$5))),"",IF($C22="","",SUMIFS(Con_ve!$F$6:$F$1005,Con_ve!$C$6:$C$1005,$C22,Con_ve!$I$6:$I$1005,"Em negociação",Con_ve!$Q$6:$Q$1005,Cad_cl!BO$5)))</f>
        <v>0</v>
      </c>
      <c r="BP22" s="134">
        <f t="shared" si="1"/>
        <v>0</v>
      </c>
      <c r="BR22" s="125" t="str">
        <f>IF(ISERR(IF(AND($I22=Re_lo!$E$5,BR$5=VLOOKUP(Re_lo!$H$5,Re_lo!$N$5:$O$16,2,0)),AP22,"")),"",IF(AND($I22=Re_lo!$E$5,BR$5=VLOOKUP(Re_lo!$H$5,Re_lo!$N$5:$O$16,2,0)),AP22,""))</f>
        <v/>
      </c>
      <c r="BS22" s="125" t="str">
        <f>IF(ISERR(IF(AND($I22=Re_lo!$E$5,BS$5=VLOOKUP(Re_lo!$H$5,Re_lo!$N$5:$O$16,2,0)),AQ22,"")),"",IF(AND($I22=Re_lo!$E$5,BS$5=VLOOKUP(Re_lo!$H$5,Re_lo!$N$5:$O$16,2,0)),AQ22,""))</f>
        <v/>
      </c>
      <c r="BT22" s="125" t="str">
        <f>IF(ISERR(IF(AND($I22=Re_lo!$E$5,BT$5=VLOOKUP(Re_lo!$H$5,Re_lo!$N$5:$O$16,2,0)),AR22,"")),"",IF(AND($I22=Re_lo!$E$5,BT$5=VLOOKUP(Re_lo!$H$5,Re_lo!$N$5:$O$16,2,0)),AR22,""))</f>
        <v/>
      </c>
      <c r="BU22" s="125" t="str">
        <f>IF(ISERR(IF(AND($I22=Re_lo!$E$5,BU$5=VLOOKUP(Re_lo!$H$5,Re_lo!$N$5:$O$16,2,0)),AS22,"")),"",IF(AND($I22=Re_lo!$E$5,BU$5=VLOOKUP(Re_lo!$H$5,Re_lo!$N$5:$O$16,2,0)),AS22,""))</f>
        <v/>
      </c>
      <c r="BV22" s="125" t="str">
        <f>IF(ISERR(IF(AND($I22=Re_lo!$E$5,BV$5=VLOOKUP(Re_lo!$H$5,Re_lo!$N$5:$O$16,2,0)),AT22,"")),"",IF(AND($I22=Re_lo!$E$5,BV$5=VLOOKUP(Re_lo!$H$5,Re_lo!$N$5:$O$16,2,0)),AT22,""))</f>
        <v/>
      </c>
      <c r="BW22" s="125" t="str">
        <f>IF(ISERR(IF(AND($I22=Re_lo!$E$5,BW$5=VLOOKUP(Re_lo!$H$5,Re_lo!$N$5:$O$16,2,0)),AU22,"")),"",IF(AND($I22=Re_lo!$E$5,BW$5=VLOOKUP(Re_lo!$H$5,Re_lo!$N$5:$O$16,2,0)),AU22,""))</f>
        <v/>
      </c>
      <c r="BX22" s="125" t="str">
        <f>IF(ISERR(IF(AND($I22=Re_lo!$E$5,BX$5=VLOOKUP(Re_lo!$H$5,Re_lo!$N$5:$O$16,2,0)),AV22,"")),"",IF(AND($I22=Re_lo!$E$5,BX$5=VLOOKUP(Re_lo!$H$5,Re_lo!$N$5:$O$16,2,0)),AV22,""))</f>
        <v/>
      </c>
      <c r="BY22" s="125" t="str">
        <f>IF(ISERR(IF(AND($I22=Re_lo!$E$5,BY$5=VLOOKUP(Re_lo!$H$5,Re_lo!$N$5:$O$16,2,0)),AW22,"")),"",IF(AND($I22=Re_lo!$E$5,BY$5=VLOOKUP(Re_lo!$H$5,Re_lo!$N$5:$O$16,2,0)),AW22,""))</f>
        <v/>
      </c>
      <c r="BZ22" s="125" t="str">
        <f>IF(ISERR(IF(AND($I22=Re_lo!$E$5,BZ$5=VLOOKUP(Re_lo!$H$5,Re_lo!$N$5:$O$16,2,0)),AX22,"")),"",IF(AND($I22=Re_lo!$E$5,BZ$5=VLOOKUP(Re_lo!$H$5,Re_lo!$N$5:$O$16,2,0)),AX22,""))</f>
        <v/>
      </c>
      <c r="CA22" s="125" t="str">
        <f>IF(ISERR(IF(AND($I22=Re_lo!$E$5,CA$5=VLOOKUP(Re_lo!$H$5,Re_lo!$N$5:$O$16,2,0)),AY22,"")),"",IF(AND($I22=Re_lo!$E$5,CA$5=VLOOKUP(Re_lo!$H$5,Re_lo!$N$5:$O$16,2,0)),AY22,""))</f>
        <v/>
      </c>
      <c r="CB22" s="125" t="str">
        <f>IF(ISERR(IF(AND($I22=Re_lo!$E$5,CB$5=VLOOKUP(Re_lo!$H$5,Re_lo!$N$5:$O$16,2,0)),AZ22,"")),"",IF(AND($I22=Re_lo!$E$5,CB$5=VLOOKUP(Re_lo!$H$5,Re_lo!$N$5:$O$16,2,0)),AZ22,""))</f>
        <v/>
      </c>
      <c r="CC22" s="125" t="str">
        <f>IF(ISERR(IF(AND($I22=Re_lo!$E$5,CC$5=VLOOKUP(Re_lo!$H$5,Re_lo!$N$5:$O$16,2,0)),BA22,"")),"",IF(AND($I22=Re_lo!$E$5,CC$5=VLOOKUP(Re_lo!$H$5,Re_lo!$N$5:$O$16,2,0)),BA22,""))</f>
        <v/>
      </c>
      <c r="CD22" s="125" t="str">
        <f>IF(ISERR(IF(AND($I22=Re_lo!$E$5,CD$5=VLOOKUP(Re_lo!$H$5,Re_lo!$N$5:$O$16,2,0)),BB22,"")),"",IF(AND($I22=Re_lo!$E$5,CD$5=VLOOKUP(Re_lo!$H$5,Re_lo!$N$5:$O$16,2,0)),BB22,""))</f>
        <v/>
      </c>
      <c r="CF22" s="125">
        <f>IF($C22="","",COUNTIFS(Con_ve!$C$6:$C$1005,$C22,Con_ve!$Q$6:$Q$1005,Cad_cl!CF$5))</f>
        <v>0</v>
      </c>
      <c r="CG22" s="125">
        <f>IF($C22="","",COUNTIFS(Con_ve!$C$6:$C$1005,$C22,Con_ve!$Q$6:$Q$1005,Cad_cl!CG$5))</f>
        <v>0</v>
      </c>
      <c r="CH22" s="125">
        <f>IF($C22="","",COUNTIFS(Con_ve!$C$6:$C$1005,$C22,Con_ve!$Q$6:$Q$1005,Cad_cl!CH$5))</f>
        <v>0</v>
      </c>
      <c r="CI22" s="125">
        <f>IF($C22="","",COUNTIFS(Con_ve!$C$6:$C$1005,$C22,Con_ve!$Q$6:$Q$1005,Cad_cl!CI$5))</f>
        <v>0</v>
      </c>
      <c r="CJ22" s="125">
        <f>IF($C22="","",COUNTIFS(Con_ve!$C$6:$C$1005,$C22,Con_ve!$Q$6:$Q$1005,Cad_cl!CJ$5))</f>
        <v>0</v>
      </c>
      <c r="CK22" s="125">
        <f>IF($C22="","",COUNTIFS(Con_ve!$C$6:$C$1005,$C22,Con_ve!$Q$6:$Q$1005,Cad_cl!CK$5))</f>
        <v>0</v>
      </c>
      <c r="CL22" s="125">
        <f>IF($C22="","",COUNTIFS(Con_ve!$C$6:$C$1005,$C22,Con_ve!$Q$6:$Q$1005,Cad_cl!CL$5))</f>
        <v>0</v>
      </c>
      <c r="CM22" s="125">
        <f>IF($C22="","",COUNTIFS(Con_ve!$C$6:$C$1005,$C22,Con_ve!$Q$6:$Q$1005,Cad_cl!CM$5))</f>
        <v>0</v>
      </c>
      <c r="CN22" s="125">
        <f>IF($C22="","",COUNTIFS(Con_ve!$C$6:$C$1005,$C22,Con_ve!$Q$6:$Q$1005,Cad_cl!CN$5))</f>
        <v>0</v>
      </c>
      <c r="CO22" s="125">
        <f>IF($C22="","",COUNTIFS(Con_ve!$C$6:$C$1005,$C22,Con_ve!$Q$6:$Q$1005,Cad_cl!CO$5))</f>
        <v>0</v>
      </c>
      <c r="CP22" s="125">
        <f>IF($C22="","",COUNTIFS(Con_ve!$C$6:$C$1005,$C22,Con_ve!$Q$6:$Q$1005,Cad_cl!CP$5))</f>
        <v>0</v>
      </c>
      <c r="CQ22" s="125">
        <f>IF($C22="","",COUNTIFS(Con_ve!$C$6:$C$1005,$C22,Con_ve!$Q$6:$Q$1005,Cad_cl!CQ$5))</f>
        <v>0</v>
      </c>
      <c r="CR22" s="125">
        <f t="shared" si="2"/>
        <v>0</v>
      </c>
    </row>
    <row r="23" spans="3:96" ht="30" customHeight="1">
      <c r="C23" s="153" t="s">
        <v>143</v>
      </c>
      <c r="D23" s="153" t="s">
        <v>144</v>
      </c>
      <c r="E23" s="154">
        <v>42065</v>
      </c>
      <c r="F23" s="153" t="s">
        <v>55</v>
      </c>
      <c r="G23" s="155">
        <v>1143681010</v>
      </c>
      <c r="H23" s="153" t="s">
        <v>171</v>
      </c>
      <c r="I23" s="153" t="s">
        <v>73</v>
      </c>
      <c r="J23" s="132">
        <v>0</v>
      </c>
      <c r="K23" s="133">
        <v>0</v>
      </c>
      <c r="L23" s="153" t="s">
        <v>44</v>
      </c>
      <c r="M23" s="153" t="s">
        <v>94</v>
      </c>
      <c r="N23" s="153" t="s">
        <v>98</v>
      </c>
      <c r="O23" s="153" t="s">
        <v>102</v>
      </c>
      <c r="P23" s="153" t="s">
        <v>105</v>
      </c>
      <c r="Q23" s="153"/>
      <c r="AP23" s="134">
        <f>IF(ISERR(IF($C23="","",SUMIFS(Con_ve!$F$6:$F$1005,Con_ve!$C$6:$C$1005,$C23,Con_ve!$I$6:$I$1005,"Fechada",Con_ve!$Q$6:$Q$1005,Cad_cl!AP$5))),"",IF($C23="","",SUMIFS(Con_ve!$F$6:$F$1005,Con_ve!$C$6:$C$1005,$C23,Con_ve!$I$6:$I$1005,"Fechada",Con_ve!$Q$6:$Q$1005,Cad_cl!AP$5)))</f>
        <v>0</v>
      </c>
      <c r="AQ23" s="134">
        <f>IF(ISERR(IF($C23="","",SUMIFS(Con_ve!$F$6:$F$1005,Con_ve!$C$6:$C$1005,$C23,Con_ve!$I$6:$I$1005,"Fechada",Con_ve!$Q$6:$Q$1005,Cad_cl!AQ$5))),"",IF($C23="","",SUMIFS(Con_ve!$F$6:$F$1005,Con_ve!$C$6:$C$1005,$C23,Con_ve!$I$6:$I$1005,"Fechada",Con_ve!$Q$6:$Q$1005,Cad_cl!AQ$5)))</f>
        <v>0</v>
      </c>
      <c r="AR23" s="134">
        <f>IF(ISERR(IF($C23="","",SUMIFS(Con_ve!$F$6:$F$1005,Con_ve!$C$6:$C$1005,$C23,Con_ve!$I$6:$I$1005,"Fechada",Con_ve!$Q$6:$Q$1005,Cad_cl!AR$5))),"",IF($C23="","",SUMIFS(Con_ve!$F$6:$F$1005,Con_ve!$C$6:$C$1005,$C23,Con_ve!$I$6:$I$1005,"Fechada",Con_ve!$Q$6:$Q$1005,Cad_cl!AR$5)))</f>
        <v>0</v>
      </c>
      <c r="AS23" s="134">
        <f>IF(ISERR(IF($C23="","",SUMIFS(Con_ve!$F$6:$F$1005,Con_ve!$C$6:$C$1005,$C23,Con_ve!$I$6:$I$1005,"Fechada",Con_ve!$Q$6:$Q$1005,Cad_cl!AS$5))),"",IF($C23="","",SUMIFS(Con_ve!$F$6:$F$1005,Con_ve!$C$6:$C$1005,$C23,Con_ve!$I$6:$I$1005,"Fechada",Con_ve!$Q$6:$Q$1005,Cad_cl!AS$5)))</f>
        <v>0</v>
      </c>
      <c r="AT23" s="134">
        <f>IF(ISERR(IF($C23="","",SUMIFS(Con_ve!$F$6:$F$1005,Con_ve!$C$6:$C$1005,$C23,Con_ve!$I$6:$I$1005,"Fechada",Con_ve!$Q$6:$Q$1005,Cad_cl!AT$5))),"",IF($C23="","",SUMIFS(Con_ve!$F$6:$F$1005,Con_ve!$C$6:$C$1005,$C23,Con_ve!$I$6:$I$1005,"Fechada",Con_ve!$Q$6:$Q$1005,Cad_cl!AT$5)))</f>
        <v>0</v>
      </c>
      <c r="AU23" s="134">
        <f>IF(ISERR(IF($C23="","",SUMIFS(Con_ve!$F$6:$F$1005,Con_ve!$C$6:$C$1005,$C23,Con_ve!$I$6:$I$1005,"Fechada",Con_ve!$Q$6:$Q$1005,Cad_cl!AU$5))),"",IF($C23="","",SUMIFS(Con_ve!$F$6:$F$1005,Con_ve!$C$6:$C$1005,$C23,Con_ve!$I$6:$I$1005,"Fechada",Con_ve!$Q$6:$Q$1005,Cad_cl!AU$5)))</f>
        <v>0</v>
      </c>
      <c r="AV23" s="134">
        <f>IF(ISERR(IF($C23="","",SUMIFS(Con_ve!$F$6:$F$1005,Con_ve!$C$6:$C$1005,$C23,Con_ve!$I$6:$I$1005,"Fechada",Con_ve!$Q$6:$Q$1005,Cad_cl!AV$5))),"",IF($C23="","",SUMIFS(Con_ve!$F$6:$F$1005,Con_ve!$C$6:$C$1005,$C23,Con_ve!$I$6:$I$1005,"Fechada",Con_ve!$Q$6:$Q$1005,Cad_cl!AV$5)))</f>
        <v>0</v>
      </c>
      <c r="AW23" s="134">
        <f>IF(ISERR(IF($C23="","",SUMIFS(Con_ve!$F$6:$F$1005,Con_ve!$C$6:$C$1005,$C23,Con_ve!$I$6:$I$1005,"Fechada",Con_ve!$Q$6:$Q$1005,Cad_cl!AW$5))),"",IF($C23="","",SUMIFS(Con_ve!$F$6:$F$1005,Con_ve!$C$6:$C$1005,$C23,Con_ve!$I$6:$I$1005,"Fechada",Con_ve!$Q$6:$Q$1005,Cad_cl!AW$5)))</f>
        <v>0</v>
      </c>
      <c r="AX23" s="134">
        <f>IF(ISERR(IF($C23="","",SUMIFS(Con_ve!$F$6:$F$1005,Con_ve!$C$6:$C$1005,$C23,Con_ve!$I$6:$I$1005,"Fechada",Con_ve!$Q$6:$Q$1005,Cad_cl!AX$5))),"",IF($C23="","",SUMIFS(Con_ve!$F$6:$F$1005,Con_ve!$C$6:$C$1005,$C23,Con_ve!$I$6:$I$1005,"Fechada",Con_ve!$Q$6:$Q$1005,Cad_cl!AX$5)))</f>
        <v>0</v>
      </c>
      <c r="AY23" s="134">
        <f>IF(ISERR(IF($C23="","",SUMIFS(Con_ve!$F$6:$F$1005,Con_ve!$C$6:$C$1005,$C23,Con_ve!$I$6:$I$1005,"Fechada",Con_ve!$Q$6:$Q$1005,Cad_cl!AY$5))),"",IF($C23="","",SUMIFS(Con_ve!$F$6:$F$1005,Con_ve!$C$6:$C$1005,$C23,Con_ve!$I$6:$I$1005,"Fechada",Con_ve!$Q$6:$Q$1005,Cad_cl!AY$5)))</f>
        <v>0</v>
      </c>
      <c r="AZ23" s="134">
        <f>IF(ISERR(IF($C23="","",SUMIFS(Con_ve!$F$6:$F$1005,Con_ve!$C$6:$C$1005,$C23,Con_ve!$I$6:$I$1005,"Fechada",Con_ve!$Q$6:$Q$1005,Cad_cl!AZ$5))),"",IF($C23="","",SUMIFS(Con_ve!$F$6:$F$1005,Con_ve!$C$6:$C$1005,$C23,Con_ve!$I$6:$I$1005,"Fechada",Con_ve!$Q$6:$Q$1005,Cad_cl!AZ$5)))</f>
        <v>0</v>
      </c>
      <c r="BA23" s="134">
        <f>IF(ISERR(IF($C23="","",SUMIFS(Con_ve!$F$6:$F$1005,Con_ve!$C$6:$C$1005,$C23,Con_ve!$I$6:$I$1005,"Fechada",Con_ve!$Q$6:$Q$1005,Cad_cl!BA$5))),"",IF($C23="","",SUMIFS(Con_ve!$F$6:$F$1005,Con_ve!$C$6:$C$1005,$C23,Con_ve!$I$6:$I$1005,"Fechada",Con_ve!$Q$6:$Q$1005,Cad_cl!BA$5)))</f>
        <v>0</v>
      </c>
      <c r="BB23" s="134">
        <f t="shared" si="0"/>
        <v>0</v>
      </c>
      <c r="BD23" s="134">
        <f>IF(ISERR(IF($C23="","",SUMIFS(Con_ve!$F$6:$F$1005,Con_ve!$C$6:$C$1005,$C23,Con_ve!$I$6:$I$1005,"Em negociação",Con_ve!$Q$6:$Q$1005,Cad_cl!BD$5))),"",IF($C23="","",SUMIFS(Con_ve!$F$6:$F$1005,Con_ve!$C$6:$C$1005,$C23,Con_ve!$I$6:$I$1005,"Em negociação",Con_ve!$Q$6:$Q$1005,Cad_cl!BD$5)))</f>
        <v>0</v>
      </c>
      <c r="BE23" s="134">
        <f>IF(ISERR(IF($C23="","",SUMIFS(Con_ve!$F$6:$F$1005,Con_ve!$C$6:$C$1005,$C23,Con_ve!$I$6:$I$1005,"Em negociação",Con_ve!$Q$6:$Q$1005,Cad_cl!BE$5))),"",IF($C23="","",SUMIFS(Con_ve!$F$6:$F$1005,Con_ve!$C$6:$C$1005,$C23,Con_ve!$I$6:$I$1005,"Em negociação",Con_ve!$Q$6:$Q$1005,Cad_cl!BE$5)))</f>
        <v>0</v>
      </c>
      <c r="BF23" s="134">
        <f>IF(ISERR(IF($C23="","",SUMIFS(Con_ve!$F$6:$F$1005,Con_ve!$C$6:$C$1005,$C23,Con_ve!$I$6:$I$1005,"Em negociação",Con_ve!$Q$6:$Q$1005,Cad_cl!BF$5))),"",IF($C23="","",SUMIFS(Con_ve!$F$6:$F$1005,Con_ve!$C$6:$C$1005,$C23,Con_ve!$I$6:$I$1005,"Em negociação",Con_ve!$Q$6:$Q$1005,Cad_cl!BF$5)))</f>
        <v>0</v>
      </c>
      <c r="BG23" s="134">
        <f>IF(ISERR(IF($C23="","",SUMIFS(Con_ve!$F$6:$F$1005,Con_ve!$C$6:$C$1005,$C23,Con_ve!$I$6:$I$1005,"Em negociação",Con_ve!$Q$6:$Q$1005,Cad_cl!BG$5))),"",IF($C23="","",SUMIFS(Con_ve!$F$6:$F$1005,Con_ve!$C$6:$C$1005,$C23,Con_ve!$I$6:$I$1005,"Em negociação",Con_ve!$Q$6:$Q$1005,Cad_cl!BG$5)))</f>
        <v>0</v>
      </c>
      <c r="BH23" s="134">
        <f>IF(ISERR(IF($C23="","",SUMIFS(Con_ve!$F$6:$F$1005,Con_ve!$C$6:$C$1005,$C23,Con_ve!$I$6:$I$1005,"Em negociação",Con_ve!$Q$6:$Q$1005,Cad_cl!BH$5))),"",IF($C23="","",SUMIFS(Con_ve!$F$6:$F$1005,Con_ve!$C$6:$C$1005,$C23,Con_ve!$I$6:$I$1005,"Em negociação",Con_ve!$Q$6:$Q$1005,Cad_cl!BH$5)))</f>
        <v>0</v>
      </c>
      <c r="BI23" s="134">
        <f>IF(ISERR(IF($C23="","",SUMIFS(Con_ve!$F$6:$F$1005,Con_ve!$C$6:$C$1005,$C23,Con_ve!$I$6:$I$1005,"Em negociação",Con_ve!$Q$6:$Q$1005,Cad_cl!BI$5))),"",IF($C23="","",SUMIFS(Con_ve!$F$6:$F$1005,Con_ve!$C$6:$C$1005,$C23,Con_ve!$I$6:$I$1005,"Em negociação",Con_ve!$Q$6:$Q$1005,Cad_cl!BI$5)))</f>
        <v>0</v>
      </c>
      <c r="BJ23" s="134">
        <f>IF(ISERR(IF($C23="","",SUMIFS(Con_ve!$F$6:$F$1005,Con_ve!$C$6:$C$1005,$C23,Con_ve!$I$6:$I$1005,"Em negociação",Con_ve!$Q$6:$Q$1005,Cad_cl!BJ$5))),"",IF($C23="","",SUMIFS(Con_ve!$F$6:$F$1005,Con_ve!$C$6:$C$1005,$C23,Con_ve!$I$6:$I$1005,"Em negociação",Con_ve!$Q$6:$Q$1005,Cad_cl!BJ$5)))</f>
        <v>0</v>
      </c>
      <c r="BK23" s="134">
        <f>IF(ISERR(IF($C23="","",SUMIFS(Con_ve!$F$6:$F$1005,Con_ve!$C$6:$C$1005,$C23,Con_ve!$I$6:$I$1005,"Em negociação",Con_ve!$Q$6:$Q$1005,Cad_cl!BK$5))),"",IF($C23="","",SUMIFS(Con_ve!$F$6:$F$1005,Con_ve!$C$6:$C$1005,$C23,Con_ve!$I$6:$I$1005,"Em negociação",Con_ve!$Q$6:$Q$1005,Cad_cl!BK$5)))</f>
        <v>0</v>
      </c>
      <c r="BL23" s="134">
        <f>IF(ISERR(IF($C23="","",SUMIFS(Con_ve!$F$6:$F$1005,Con_ve!$C$6:$C$1005,$C23,Con_ve!$I$6:$I$1005,"Em negociação",Con_ve!$Q$6:$Q$1005,Cad_cl!BL$5))),"",IF($C23="","",SUMIFS(Con_ve!$F$6:$F$1005,Con_ve!$C$6:$C$1005,$C23,Con_ve!$I$6:$I$1005,"Em negociação",Con_ve!$Q$6:$Q$1005,Cad_cl!BL$5)))</f>
        <v>0</v>
      </c>
      <c r="BM23" s="134">
        <f>IF(ISERR(IF($C23="","",SUMIFS(Con_ve!$F$6:$F$1005,Con_ve!$C$6:$C$1005,$C23,Con_ve!$I$6:$I$1005,"Em negociação",Con_ve!$Q$6:$Q$1005,Cad_cl!BM$5))),"",IF($C23="","",SUMIFS(Con_ve!$F$6:$F$1005,Con_ve!$C$6:$C$1005,$C23,Con_ve!$I$6:$I$1005,"Em negociação",Con_ve!$Q$6:$Q$1005,Cad_cl!BM$5)))</f>
        <v>0</v>
      </c>
      <c r="BN23" s="134">
        <f>IF(ISERR(IF($C23="","",SUMIFS(Con_ve!$F$6:$F$1005,Con_ve!$C$6:$C$1005,$C23,Con_ve!$I$6:$I$1005,"Em negociação",Con_ve!$Q$6:$Q$1005,Cad_cl!BN$5))),"",IF($C23="","",SUMIFS(Con_ve!$F$6:$F$1005,Con_ve!$C$6:$C$1005,$C23,Con_ve!$I$6:$I$1005,"Em negociação",Con_ve!$Q$6:$Q$1005,Cad_cl!BN$5)))</f>
        <v>0</v>
      </c>
      <c r="BO23" s="134">
        <f>IF(ISERR(IF($C23="","",SUMIFS(Con_ve!$F$6:$F$1005,Con_ve!$C$6:$C$1005,$C23,Con_ve!$I$6:$I$1005,"Em negociação",Con_ve!$Q$6:$Q$1005,Cad_cl!BO$5))),"",IF($C23="","",SUMIFS(Con_ve!$F$6:$F$1005,Con_ve!$C$6:$C$1005,$C23,Con_ve!$I$6:$I$1005,"Em negociação",Con_ve!$Q$6:$Q$1005,Cad_cl!BO$5)))</f>
        <v>0</v>
      </c>
      <c r="BP23" s="134">
        <f t="shared" si="1"/>
        <v>0</v>
      </c>
      <c r="BR23" s="125" t="str">
        <f>IF(ISERR(IF(AND($I23=Re_lo!$E$5,BR$5=VLOOKUP(Re_lo!$H$5,Re_lo!$N$5:$O$16,2,0)),AP23,"")),"",IF(AND($I23=Re_lo!$E$5,BR$5=VLOOKUP(Re_lo!$H$5,Re_lo!$N$5:$O$16,2,0)),AP23,""))</f>
        <v/>
      </c>
      <c r="BS23" s="125" t="str">
        <f>IF(ISERR(IF(AND($I23=Re_lo!$E$5,BS$5=VLOOKUP(Re_lo!$H$5,Re_lo!$N$5:$O$16,2,0)),AQ23,"")),"",IF(AND($I23=Re_lo!$E$5,BS$5=VLOOKUP(Re_lo!$H$5,Re_lo!$N$5:$O$16,2,0)),AQ23,""))</f>
        <v/>
      </c>
      <c r="BT23" s="125" t="str">
        <f>IF(ISERR(IF(AND($I23=Re_lo!$E$5,BT$5=VLOOKUP(Re_lo!$H$5,Re_lo!$N$5:$O$16,2,0)),AR23,"")),"",IF(AND($I23=Re_lo!$E$5,BT$5=VLOOKUP(Re_lo!$H$5,Re_lo!$N$5:$O$16,2,0)),AR23,""))</f>
        <v/>
      </c>
      <c r="BU23" s="125" t="str">
        <f>IF(ISERR(IF(AND($I23=Re_lo!$E$5,BU$5=VLOOKUP(Re_lo!$H$5,Re_lo!$N$5:$O$16,2,0)),AS23,"")),"",IF(AND($I23=Re_lo!$E$5,BU$5=VLOOKUP(Re_lo!$H$5,Re_lo!$N$5:$O$16,2,0)),AS23,""))</f>
        <v/>
      </c>
      <c r="BV23" s="125" t="str">
        <f>IF(ISERR(IF(AND($I23=Re_lo!$E$5,BV$5=VLOOKUP(Re_lo!$H$5,Re_lo!$N$5:$O$16,2,0)),AT23,"")),"",IF(AND($I23=Re_lo!$E$5,BV$5=VLOOKUP(Re_lo!$H$5,Re_lo!$N$5:$O$16,2,0)),AT23,""))</f>
        <v/>
      </c>
      <c r="BW23" s="125" t="str">
        <f>IF(ISERR(IF(AND($I23=Re_lo!$E$5,BW$5=VLOOKUP(Re_lo!$H$5,Re_lo!$N$5:$O$16,2,0)),AU23,"")),"",IF(AND($I23=Re_lo!$E$5,BW$5=VLOOKUP(Re_lo!$H$5,Re_lo!$N$5:$O$16,2,0)),AU23,""))</f>
        <v/>
      </c>
      <c r="BX23" s="125" t="str">
        <f>IF(ISERR(IF(AND($I23=Re_lo!$E$5,BX$5=VLOOKUP(Re_lo!$H$5,Re_lo!$N$5:$O$16,2,0)),AV23,"")),"",IF(AND($I23=Re_lo!$E$5,BX$5=VLOOKUP(Re_lo!$H$5,Re_lo!$N$5:$O$16,2,0)),AV23,""))</f>
        <v/>
      </c>
      <c r="BY23" s="125" t="str">
        <f>IF(ISERR(IF(AND($I23=Re_lo!$E$5,BY$5=VLOOKUP(Re_lo!$H$5,Re_lo!$N$5:$O$16,2,0)),AW23,"")),"",IF(AND($I23=Re_lo!$E$5,BY$5=VLOOKUP(Re_lo!$H$5,Re_lo!$N$5:$O$16,2,0)),AW23,""))</f>
        <v/>
      </c>
      <c r="BZ23" s="125" t="str">
        <f>IF(ISERR(IF(AND($I23=Re_lo!$E$5,BZ$5=VLOOKUP(Re_lo!$H$5,Re_lo!$N$5:$O$16,2,0)),AX23,"")),"",IF(AND($I23=Re_lo!$E$5,BZ$5=VLOOKUP(Re_lo!$H$5,Re_lo!$N$5:$O$16,2,0)),AX23,""))</f>
        <v/>
      </c>
      <c r="CA23" s="125" t="str">
        <f>IF(ISERR(IF(AND($I23=Re_lo!$E$5,CA$5=VLOOKUP(Re_lo!$H$5,Re_lo!$N$5:$O$16,2,0)),AY23,"")),"",IF(AND($I23=Re_lo!$E$5,CA$5=VLOOKUP(Re_lo!$H$5,Re_lo!$N$5:$O$16,2,0)),AY23,""))</f>
        <v/>
      </c>
      <c r="CB23" s="125" t="str">
        <f>IF(ISERR(IF(AND($I23=Re_lo!$E$5,CB$5=VLOOKUP(Re_lo!$H$5,Re_lo!$N$5:$O$16,2,0)),AZ23,"")),"",IF(AND($I23=Re_lo!$E$5,CB$5=VLOOKUP(Re_lo!$H$5,Re_lo!$N$5:$O$16,2,0)),AZ23,""))</f>
        <v/>
      </c>
      <c r="CC23" s="125" t="str">
        <f>IF(ISERR(IF(AND($I23=Re_lo!$E$5,CC$5=VLOOKUP(Re_lo!$H$5,Re_lo!$N$5:$O$16,2,0)),BA23,"")),"",IF(AND($I23=Re_lo!$E$5,CC$5=VLOOKUP(Re_lo!$H$5,Re_lo!$N$5:$O$16,2,0)),BA23,""))</f>
        <v/>
      </c>
      <c r="CD23" s="125" t="str">
        <f>IF(ISERR(IF(AND($I23=Re_lo!$E$5,CD$5=VLOOKUP(Re_lo!$H$5,Re_lo!$N$5:$O$16,2,0)),BB23,"")),"",IF(AND($I23=Re_lo!$E$5,CD$5=VLOOKUP(Re_lo!$H$5,Re_lo!$N$5:$O$16,2,0)),BB23,""))</f>
        <v/>
      </c>
      <c r="CF23" s="125">
        <f>IF($C23="","",COUNTIFS(Con_ve!$C$6:$C$1005,$C23,Con_ve!$Q$6:$Q$1005,Cad_cl!CF$5))</f>
        <v>0</v>
      </c>
      <c r="CG23" s="125">
        <f>IF($C23="","",COUNTIFS(Con_ve!$C$6:$C$1005,$C23,Con_ve!$Q$6:$Q$1005,Cad_cl!CG$5))</f>
        <v>0</v>
      </c>
      <c r="CH23" s="125">
        <f>IF($C23="","",COUNTIFS(Con_ve!$C$6:$C$1005,$C23,Con_ve!$Q$6:$Q$1005,Cad_cl!CH$5))</f>
        <v>0</v>
      </c>
      <c r="CI23" s="125">
        <f>IF($C23="","",COUNTIFS(Con_ve!$C$6:$C$1005,$C23,Con_ve!$Q$6:$Q$1005,Cad_cl!CI$5))</f>
        <v>0</v>
      </c>
      <c r="CJ23" s="125">
        <f>IF($C23="","",COUNTIFS(Con_ve!$C$6:$C$1005,$C23,Con_ve!$Q$6:$Q$1005,Cad_cl!CJ$5))</f>
        <v>0</v>
      </c>
      <c r="CK23" s="125">
        <f>IF($C23="","",COUNTIFS(Con_ve!$C$6:$C$1005,$C23,Con_ve!$Q$6:$Q$1005,Cad_cl!CK$5))</f>
        <v>0</v>
      </c>
      <c r="CL23" s="125">
        <f>IF($C23="","",COUNTIFS(Con_ve!$C$6:$C$1005,$C23,Con_ve!$Q$6:$Q$1005,Cad_cl!CL$5))</f>
        <v>0</v>
      </c>
      <c r="CM23" s="125">
        <f>IF($C23="","",COUNTIFS(Con_ve!$C$6:$C$1005,$C23,Con_ve!$Q$6:$Q$1005,Cad_cl!CM$5))</f>
        <v>0</v>
      </c>
      <c r="CN23" s="125">
        <f>IF($C23="","",COUNTIFS(Con_ve!$C$6:$C$1005,$C23,Con_ve!$Q$6:$Q$1005,Cad_cl!CN$5))</f>
        <v>0</v>
      </c>
      <c r="CO23" s="125">
        <f>IF($C23="","",COUNTIFS(Con_ve!$C$6:$C$1005,$C23,Con_ve!$Q$6:$Q$1005,Cad_cl!CO$5))</f>
        <v>0</v>
      </c>
      <c r="CP23" s="125">
        <f>IF($C23="","",COUNTIFS(Con_ve!$C$6:$C$1005,$C23,Con_ve!$Q$6:$Q$1005,Cad_cl!CP$5))</f>
        <v>0</v>
      </c>
      <c r="CQ23" s="125">
        <f>IF($C23="","",COUNTIFS(Con_ve!$C$6:$C$1005,$C23,Con_ve!$Q$6:$Q$1005,Cad_cl!CQ$5))</f>
        <v>0</v>
      </c>
      <c r="CR23" s="125">
        <f t="shared" si="2"/>
        <v>0</v>
      </c>
    </row>
    <row r="24" spans="3:96" ht="30" customHeight="1">
      <c r="C24" s="153" t="s">
        <v>145</v>
      </c>
      <c r="D24" s="153" t="s">
        <v>146</v>
      </c>
      <c r="E24" s="154">
        <v>42066</v>
      </c>
      <c r="F24" s="153" t="s">
        <v>50</v>
      </c>
      <c r="G24" s="155">
        <v>2143245656</v>
      </c>
      <c r="H24" s="153" t="s">
        <v>172</v>
      </c>
      <c r="I24" s="153" t="s">
        <v>75</v>
      </c>
      <c r="J24" s="132">
        <v>0</v>
      </c>
      <c r="K24" s="133">
        <v>0</v>
      </c>
      <c r="L24" s="153" t="s">
        <v>47</v>
      </c>
      <c r="M24" s="153" t="s">
        <v>92</v>
      </c>
      <c r="N24" s="153" t="s">
        <v>96</v>
      </c>
      <c r="O24" s="153" t="s">
        <v>101</v>
      </c>
      <c r="P24" s="153" t="s">
        <v>106</v>
      </c>
      <c r="Q24" s="153"/>
      <c r="AP24" s="134">
        <f>IF(ISERR(IF($C24="","",SUMIFS(Con_ve!$F$6:$F$1005,Con_ve!$C$6:$C$1005,$C24,Con_ve!$I$6:$I$1005,"Fechada",Con_ve!$Q$6:$Q$1005,Cad_cl!AP$5))),"",IF($C24="","",SUMIFS(Con_ve!$F$6:$F$1005,Con_ve!$C$6:$C$1005,$C24,Con_ve!$I$6:$I$1005,"Fechada",Con_ve!$Q$6:$Q$1005,Cad_cl!AP$5)))</f>
        <v>0</v>
      </c>
      <c r="AQ24" s="134">
        <f>IF(ISERR(IF($C24="","",SUMIFS(Con_ve!$F$6:$F$1005,Con_ve!$C$6:$C$1005,$C24,Con_ve!$I$6:$I$1005,"Fechada",Con_ve!$Q$6:$Q$1005,Cad_cl!AQ$5))),"",IF($C24="","",SUMIFS(Con_ve!$F$6:$F$1005,Con_ve!$C$6:$C$1005,$C24,Con_ve!$I$6:$I$1005,"Fechada",Con_ve!$Q$6:$Q$1005,Cad_cl!AQ$5)))</f>
        <v>0</v>
      </c>
      <c r="AR24" s="134">
        <f>IF(ISERR(IF($C24="","",SUMIFS(Con_ve!$F$6:$F$1005,Con_ve!$C$6:$C$1005,$C24,Con_ve!$I$6:$I$1005,"Fechada",Con_ve!$Q$6:$Q$1005,Cad_cl!AR$5))),"",IF($C24="","",SUMIFS(Con_ve!$F$6:$F$1005,Con_ve!$C$6:$C$1005,$C24,Con_ve!$I$6:$I$1005,"Fechada",Con_ve!$Q$6:$Q$1005,Cad_cl!AR$5)))</f>
        <v>0</v>
      </c>
      <c r="AS24" s="134">
        <f>IF(ISERR(IF($C24="","",SUMIFS(Con_ve!$F$6:$F$1005,Con_ve!$C$6:$C$1005,$C24,Con_ve!$I$6:$I$1005,"Fechada",Con_ve!$Q$6:$Q$1005,Cad_cl!AS$5))),"",IF($C24="","",SUMIFS(Con_ve!$F$6:$F$1005,Con_ve!$C$6:$C$1005,$C24,Con_ve!$I$6:$I$1005,"Fechada",Con_ve!$Q$6:$Q$1005,Cad_cl!AS$5)))</f>
        <v>0</v>
      </c>
      <c r="AT24" s="134">
        <f>IF(ISERR(IF($C24="","",SUMIFS(Con_ve!$F$6:$F$1005,Con_ve!$C$6:$C$1005,$C24,Con_ve!$I$6:$I$1005,"Fechada",Con_ve!$Q$6:$Q$1005,Cad_cl!AT$5))),"",IF($C24="","",SUMIFS(Con_ve!$F$6:$F$1005,Con_ve!$C$6:$C$1005,$C24,Con_ve!$I$6:$I$1005,"Fechada",Con_ve!$Q$6:$Q$1005,Cad_cl!AT$5)))</f>
        <v>0</v>
      </c>
      <c r="AU24" s="134">
        <f>IF(ISERR(IF($C24="","",SUMIFS(Con_ve!$F$6:$F$1005,Con_ve!$C$6:$C$1005,$C24,Con_ve!$I$6:$I$1005,"Fechada",Con_ve!$Q$6:$Q$1005,Cad_cl!AU$5))),"",IF($C24="","",SUMIFS(Con_ve!$F$6:$F$1005,Con_ve!$C$6:$C$1005,$C24,Con_ve!$I$6:$I$1005,"Fechada",Con_ve!$Q$6:$Q$1005,Cad_cl!AU$5)))</f>
        <v>0</v>
      </c>
      <c r="AV24" s="134">
        <f>IF(ISERR(IF($C24="","",SUMIFS(Con_ve!$F$6:$F$1005,Con_ve!$C$6:$C$1005,$C24,Con_ve!$I$6:$I$1005,"Fechada",Con_ve!$Q$6:$Q$1005,Cad_cl!AV$5))),"",IF($C24="","",SUMIFS(Con_ve!$F$6:$F$1005,Con_ve!$C$6:$C$1005,$C24,Con_ve!$I$6:$I$1005,"Fechada",Con_ve!$Q$6:$Q$1005,Cad_cl!AV$5)))</f>
        <v>0</v>
      </c>
      <c r="AW24" s="134">
        <f>IF(ISERR(IF($C24="","",SUMIFS(Con_ve!$F$6:$F$1005,Con_ve!$C$6:$C$1005,$C24,Con_ve!$I$6:$I$1005,"Fechada",Con_ve!$Q$6:$Q$1005,Cad_cl!AW$5))),"",IF($C24="","",SUMIFS(Con_ve!$F$6:$F$1005,Con_ve!$C$6:$C$1005,$C24,Con_ve!$I$6:$I$1005,"Fechada",Con_ve!$Q$6:$Q$1005,Cad_cl!AW$5)))</f>
        <v>0</v>
      </c>
      <c r="AX24" s="134">
        <f>IF(ISERR(IF($C24="","",SUMIFS(Con_ve!$F$6:$F$1005,Con_ve!$C$6:$C$1005,$C24,Con_ve!$I$6:$I$1005,"Fechada",Con_ve!$Q$6:$Q$1005,Cad_cl!AX$5))),"",IF($C24="","",SUMIFS(Con_ve!$F$6:$F$1005,Con_ve!$C$6:$C$1005,$C24,Con_ve!$I$6:$I$1005,"Fechada",Con_ve!$Q$6:$Q$1005,Cad_cl!AX$5)))</f>
        <v>0</v>
      </c>
      <c r="AY24" s="134">
        <f>IF(ISERR(IF($C24="","",SUMIFS(Con_ve!$F$6:$F$1005,Con_ve!$C$6:$C$1005,$C24,Con_ve!$I$6:$I$1005,"Fechada",Con_ve!$Q$6:$Q$1005,Cad_cl!AY$5))),"",IF($C24="","",SUMIFS(Con_ve!$F$6:$F$1005,Con_ve!$C$6:$C$1005,$C24,Con_ve!$I$6:$I$1005,"Fechada",Con_ve!$Q$6:$Q$1005,Cad_cl!AY$5)))</f>
        <v>0</v>
      </c>
      <c r="AZ24" s="134">
        <f>IF(ISERR(IF($C24="","",SUMIFS(Con_ve!$F$6:$F$1005,Con_ve!$C$6:$C$1005,$C24,Con_ve!$I$6:$I$1005,"Fechada",Con_ve!$Q$6:$Q$1005,Cad_cl!AZ$5))),"",IF($C24="","",SUMIFS(Con_ve!$F$6:$F$1005,Con_ve!$C$6:$C$1005,$C24,Con_ve!$I$6:$I$1005,"Fechada",Con_ve!$Q$6:$Q$1005,Cad_cl!AZ$5)))</f>
        <v>0</v>
      </c>
      <c r="BA24" s="134">
        <f>IF(ISERR(IF($C24="","",SUMIFS(Con_ve!$F$6:$F$1005,Con_ve!$C$6:$C$1005,$C24,Con_ve!$I$6:$I$1005,"Fechada",Con_ve!$Q$6:$Q$1005,Cad_cl!BA$5))),"",IF($C24="","",SUMIFS(Con_ve!$F$6:$F$1005,Con_ve!$C$6:$C$1005,$C24,Con_ve!$I$6:$I$1005,"Fechada",Con_ve!$Q$6:$Q$1005,Cad_cl!BA$5)))</f>
        <v>0</v>
      </c>
      <c r="BB24" s="134">
        <f t="shared" si="0"/>
        <v>0</v>
      </c>
      <c r="BD24" s="134">
        <f>IF(ISERR(IF($C24="","",SUMIFS(Con_ve!$F$6:$F$1005,Con_ve!$C$6:$C$1005,$C24,Con_ve!$I$6:$I$1005,"Em negociação",Con_ve!$Q$6:$Q$1005,Cad_cl!BD$5))),"",IF($C24="","",SUMIFS(Con_ve!$F$6:$F$1005,Con_ve!$C$6:$C$1005,$C24,Con_ve!$I$6:$I$1005,"Em negociação",Con_ve!$Q$6:$Q$1005,Cad_cl!BD$5)))</f>
        <v>0</v>
      </c>
      <c r="BE24" s="134">
        <f>IF(ISERR(IF($C24="","",SUMIFS(Con_ve!$F$6:$F$1005,Con_ve!$C$6:$C$1005,$C24,Con_ve!$I$6:$I$1005,"Em negociação",Con_ve!$Q$6:$Q$1005,Cad_cl!BE$5))),"",IF($C24="","",SUMIFS(Con_ve!$F$6:$F$1005,Con_ve!$C$6:$C$1005,$C24,Con_ve!$I$6:$I$1005,"Em negociação",Con_ve!$Q$6:$Q$1005,Cad_cl!BE$5)))</f>
        <v>0</v>
      </c>
      <c r="BF24" s="134">
        <f>IF(ISERR(IF($C24="","",SUMIFS(Con_ve!$F$6:$F$1005,Con_ve!$C$6:$C$1005,$C24,Con_ve!$I$6:$I$1005,"Em negociação",Con_ve!$Q$6:$Q$1005,Cad_cl!BF$5))),"",IF($C24="","",SUMIFS(Con_ve!$F$6:$F$1005,Con_ve!$C$6:$C$1005,$C24,Con_ve!$I$6:$I$1005,"Em negociação",Con_ve!$Q$6:$Q$1005,Cad_cl!BF$5)))</f>
        <v>0</v>
      </c>
      <c r="BG24" s="134">
        <f>IF(ISERR(IF($C24="","",SUMIFS(Con_ve!$F$6:$F$1005,Con_ve!$C$6:$C$1005,$C24,Con_ve!$I$6:$I$1005,"Em negociação",Con_ve!$Q$6:$Q$1005,Cad_cl!BG$5))),"",IF($C24="","",SUMIFS(Con_ve!$F$6:$F$1005,Con_ve!$C$6:$C$1005,$C24,Con_ve!$I$6:$I$1005,"Em negociação",Con_ve!$Q$6:$Q$1005,Cad_cl!BG$5)))</f>
        <v>0</v>
      </c>
      <c r="BH24" s="134">
        <f>IF(ISERR(IF($C24="","",SUMIFS(Con_ve!$F$6:$F$1005,Con_ve!$C$6:$C$1005,$C24,Con_ve!$I$6:$I$1005,"Em negociação",Con_ve!$Q$6:$Q$1005,Cad_cl!BH$5))),"",IF($C24="","",SUMIFS(Con_ve!$F$6:$F$1005,Con_ve!$C$6:$C$1005,$C24,Con_ve!$I$6:$I$1005,"Em negociação",Con_ve!$Q$6:$Q$1005,Cad_cl!BH$5)))</f>
        <v>0</v>
      </c>
      <c r="BI24" s="134">
        <f>IF(ISERR(IF($C24="","",SUMIFS(Con_ve!$F$6:$F$1005,Con_ve!$C$6:$C$1005,$C24,Con_ve!$I$6:$I$1005,"Em negociação",Con_ve!$Q$6:$Q$1005,Cad_cl!BI$5))),"",IF($C24="","",SUMIFS(Con_ve!$F$6:$F$1005,Con_ve!$C$6:$C$1005,$C24,Con_ve!$I$6:$I$1005,"Em negociação",Con_ve!$Q$6:$Q$1005,Cad_cl!BI$5)))</f>
        <v>0</v>
      </c>
      <c r="BJ24" s="134">
        <f>IF(ISERR(IF($C24="","",SUMIFS(Con_ve!$F$6:$F$1005,Con_ve!$C$6:$C$1005,$C24,Con_ve!$I$6:$I$1005,"Em negociação",Con_ve!$Q$6:$Q$1005,Cad_cl!BJ$5))),"",IF($C24="","",SUMIFS(Con_ve!$F$6:$F$1005,Con_ve!$C$6:$C$1005,$C24,Con_ve!$I$6:$I$1005,"Em negociação",Con_ve!$Q$6:$Q$1005,Cad_cl!BJ$5)))</f>
        <v>0</v>
      </c>
      <c r="BK24" s="134">
        <f>IF(ISERR(IF($C24="","",SUMIFS(Con_ve!$F$6:$F$1005,Con_ve!$C$6:$C$1005,$C24,Con_ve!$I$6:$I$1005,"Em negociação",Con_ve!$Q$6:$Q$1005,Cad_cl!BK$5))),"",IF($C24="","",SUMIFS(Con_ve!$F$6:$F$1005,Con_ve!$C$6:$C$1005,$C24,Con_ve!$I$6:$I$1005,"Em negociação",Con_ve!$Q$6:$Q$1005,Cad_cl!BK$5)))</f>
        <v>0</v>
      </c>
      <c r="BL24" s="134">
        <f>IF(ISERR(IF($C24="","",SUMIFS(Con_ve!$F$6:$F$1005,Con_ve!$C$6:$C$1005,$C24,Con_ve!$I$6:$I$1005,"Em negociação",Con_ve!$Q$6:$Q$1005,Cad_cl!BL$5))),"",IF($C24="","",SUMIFS(Con_ve!$F$6:$F$1005,Con_ve!$C$6:$C$1005,$C24,Con_ve!$I$6:$I$1005,"Em negociação",Con_ve!$Q$6:$Q$1005,Cad_cl!BL$5)))</f>
        <v>0</v>
      </c>
      <c r="BM24" s="134">
        <f>IF(ISERR(IF($C24="","",SUMIFS(Con_ve!$F$6:$F$1005,Con_ve!$C$6:$C$1005,$C24,Con_ve!$I$6:$I$1005,"Em negociação",Con_ve!$Q$6:$Q$1005,Cad_cl!BM$5))),"",IF($C24="","",SUMIFS(Con_ve!$F$6:$F$1005,Con_ve!$C$6:$C$1005,$C24,Con_ve!$I$6:$I$1005,"Em negociação",Con_ve!$Q$6:$Q$1005,Cad_cl!BM$5)))</f>
        <v>0</v>
      </c>
      <c r="BN24" s="134">
        <f>IF(ISERR(IF($C24="","",SUMIFS(Con_ve!$F$6:$F$1005,Con_ve!$C$6:$C$1005,$C24,Con_ve!$I$6:$I$1005,"Em negociação",Con_ve!$Q$6:$Q$1005,Cad_cl!BN$5))),"",IF($C24="","",SUMIFS(Con_ve!$F$6:$F$1005,Con_ve!$C$6:$C$1005,$C24,Con_ve!$I$6:$I$1005,"Em negociação",Con_ve!$Q$6:$Q$1005,Cad_cl!BN$5)))</f>
        <v>0</v>
      </c>
      <c r="BO24" s="134">
        <f>IF(ISERR(IF($C24="","",SUMIFS(Con_ve!$F$6:$F$1005,Con_ve!$C$6:$C$1005,$C24,Con_ve!$I$6:$I$1005,"Em negociação",Con_ve!$Q$6:$Q$1005,Cad_cl!BO$5))),"",IF($C24="","",SUMIFS(Con_ve!$F$6:$F$1005,Con_ve!$C$6:$C$1005,$C24,Con_ve!$I$6:$I$1005,"Em negociação",Con_ve!$Q$6:$Q$1005,Cad_cl!BO$5)))</f>
        <v>0</v>
      </c>
      <c r="BP24" s="134">
        <f t="shared" si="1"/>
        <v>0</v>
      </c>
      <c r="BR24" s="125" t="str">
        <f>IF(ISERR(IF(AND($I24=Re_lo!$E$5,BR$5=VLOOKUP(Re_lo!$H$5,Re_lo!$N$5:$O$16,2,0)),AP24,"")),"",IF(AND($I24=Re_lo!$E$5,BR$5=VLOOKUP(Re_lo!$H$5,Re_lo!$N$5:$O$16,2,0)),AP24,""))</f>
        <v/>
      </c>
      <c r="BS24" s="125" t="str">
        <f>IF(ISERR(IF(AND($I24=Re_lo!$E$5,BS$5=VLOOKUP(Re_lo!$H$5,Re_lo!$N$5:$O$16,2,0)),AQ24,"")),"",IF(AND($I24=Re_lo!$E$5,BS$5=VLOOKUP(Re_lo!$H$5,Re_lo!$N$5:$O$16,2,0)),AQ24,""))</f>
        <v/>
      </c>
      <c r="BT24" s="125" t="str">
        <f>IF(ISERR(IF(AND($I24=Re_lo!$E$5,BT$5=VLOOKUP(Re_lo!$H$5,Re_lo!$N$5:$O$16,2,0)),AR24,"")),"",IF(AND($I24=Re_lo!$E$5,BT$5=VLOOKUP(Re_lo!$H$5,Re_lo!$N$5:$O$16,2,0)),AR24,""))</f>
        <v/>
      </c>
      <c r="BU24" s="125" t="str">
        <f>IF(ISERR(IF(AND($I24=Re_lo!$E$5,BU$5=VLOOKUP(Re_lo!$H$5,Re_lo!$N$5:$O$16,2,0)),AS24,"")),"",IF(AND($I24=Re_lo!$E$5,BU$5=VLOOKUP(Re_lo!$H$5,Re_lo!$N$5:$O$16,2,0)),AS24,""))</f>
        <v/>
      </c>
      <c r="BV24" s="125" t="str">
        <f>IF(ISERR(IF(AND($I24=Re_lo!$E$5,BV$5=VLOOKUP(Re_lo!$H$5,Re_lo!$N$5:$O$16,2,0)),AT24,"")),"",IF(AND($I24=Re_lo!$E$5,BV$5=VLOOKUP(Re_lo!$H$5,Re_lo!$N$5:$O$16,2,0)),AT24,""))</f>
        <v/>
      </c>
      <c r="BW24" s="125" t="str">
        <f>IF(ISERR(IF(AND($I24=Re_lo!$E$5,BW$5=VLOOKUP(Re_lo!$H$5,Re_lo!$N$5:$O$16,2,0)),AU24,"")),"",IF(AND($I24=Re_lo!$E$5,BW$5=VLOOKUP(Re_lo!$H$5,Re_lo!$N$5:$O$16,2,0)),AU24,""))</f>
        <v/>
      </c>
      <c r="BX24" s="125" t="str">
        <f>IF(ISERR(IF(AND($I24=Re_lo!$E$5,BX$5=VLOOKUP(Re_lo!$H$5,Re_lo!$N$5:$O$16,2,0)),AV24,"")),"",IF(AND($I24=Re_lo!$E$5,BX$5=VLOOKUP(Re_lo!$H$5,Re_lo!$N$5:$O$16,2,0)),AV24,""))</f>
        <v/>
      </c>
      <c r="BY24" s="125" t="str">
        <f>IF(ISERR(IF(AND($I24=Re_lo!$E$5,BY$5=VLOOKUP(Re_lo!$H$5,Re_lo!$N$5:$O$16,2,0)),AW24,"")),"",IF(AND($I24=Re_lo!$E$5,BY$5=VLOOKUP(Re_lo!$H$5,Re_lo!$N$5:$O$16,2,0)),AW24,""))</f>
        <v/>
      </c>
      <c r="BZ24" s="125" t="str">
        <f>IF(ISERR(IF(AND($I24=Re_lo!$E$5,BZ$5=VLOOKUP(Re_lo!$H$5,Re_lo!$N$5:$O$16,2,0)),AX24,"")),"",IF(AND($I24=Re_lo!$E$5,BZ$5=VLOOKUP(Re_lo!$H$5,Re_lo!$N$5:$O$16,2,0)),AX24,""))</f>
        <v/>
      </c>
      <c r="CA24" s="125" t="str">
        <f>IF(ISERR(IF(AND($I24=Re_lo!$E$5,CA$5=VLOOKUP(Re_lo!$H$5,Re_lo!$N$5:$O$16,2,0)),AY24,"")),"",IF(AND($I24=Re_lo!$E$5,CA$5=VLOOKUP(Re_lo!$H$5,Re_lo!$N$5:$O$16,2,0)),AY24,""))</f>
        <v/>
      </c>
      <c r="CB24" s="125" t="str">
        <f>IF(ISERR(IF(AND($I24=Re_lo!$E$5,CB$5=VLOOKUP(Re_lo!$H$5,Re_lo!$N$5:$O$16,2,0)),AZ24,"")),"",IF(AND($I24=Re_lo!$E$5,CB$5=VLOOKUP(Re_lo!$H$5,Re_lo!$N$5:$O$16,2,0)),AZ24,""))</f>
        <v/>
      </c>
      <c r="CC24" s="125" t="str">
        <f>IF(ISERR(IF(AND($I24=Re_lo!$E$5,CC$5=VLOOKUP(Re_lo!$H$5,Re_lo!$N$5:$O$16,2,0)),BA24,"")),"",IF(AND($I24=Re_lo!$E$5,CC$5=VLOOKUP(Re_lo!$H$5,Re_lo!$N$5:$O$16,2,0)),BA24,""))</f>
        <v/>
      </c>
      <c r="CD24" s="125">
        <f>IF(ISERR(IF(AND($I24=Re_lo!$E$5,CD$5=VLOOKUP(Re_lo!$H$5,Re_lo!$N$5:$O$16,2,0)),BB24,"")),"",IF(AND($I24=Re_lo!$E$5,CD$5=VLOOKUP(Re_lo!$H$5,Re_lo!$N$5:$O$16,2,0)),BB24,""))</f>
        <v>0</v>
      </c>
      <c r="CF24" s="125">
        <f>IF($C24="","",COUNTIFS(Con_ve!$C$6:$C$1005,$C24,Con_ve!$Q$6:$Q$1005,Cad_cl!CF$5))</f>
        <v>0</v>
      </c>
      <c r="CG24" s="125">
        <f>IF($C24="","",COUNTIFS(Con_ve!$C$6:$C$1005,$C24,Con_ve!$Q$6:$Q$1005,Cad_cl!CG$5))</f>
        <v>0</v>
      </c>
      <c r="CH24" s="125">
        <f>IF($C24="","",COUNTIFS(Con_ve!$C$6:$C$1005,$C24,Con_ve!$Q$6:$Q$1005,Cad_cl!CH$5))</f>
        <v>0</v>
      </c>
      <c r="CI24" s="125">
        <f>IF($C24="","",COUNTIFS(Con_ve!$C$6:$C$1005,$C24,Con_ve!$Q$6:$Q$1005,Cad_cl!CI$5))</f>
        <v>0</v>
      </c>
      <c r="CJ24" s="125">
        <f>IF($C24="","",COUNTIFS(Con_ve!$C$6:$C$1005,$C24,Con_ve!$Q$6:$Q$1005,Cad_cl!CJ$5))</f>
        <v>0</v>
      </c>
      <c r="CK24" s="125">
        <f>IF($C24="","",COUNTIFS(Con_ve!$C$6:$C$1005,$C24,Con_ve!$Q$6:$Q$1005,Cad_cl!CK$5))</f>
        <v>0</v>
      </c>
      <c r="CL24" s="125">
        <f>IF($C24="","",COUNTIFS(Con_ve!$C$6:$C$1005,$C24,Con_ve!$Q$6:$Q$1005,Cad_cl!CL$5))</f>
        <v>0</v>
      </c>
      <c r="CM24" s="125">
        <f>IF($C24="","",COUNTIFS(Con_ve!$C$6:$C$1005,$C24,Con_ve!$Q$6:$Q$1005,Cad_cl!CM$5))</f>
        <v>0</v>
      </c>
      <c r="CN24" s="125">
        <f>IF($C24="","",COUNTIFS(Con_ve!$C$6:$C$1005,$C24,Con_ve!$Q$6:$Q$1005,Cad_cl!CN$5))</f>
        <v>0</v>
      </c>
      <c r="CO24" s="125">
        <f>IF($C24="","",COUNTIFS(Con_ve!$C$6:$C$1005,$C24,Con_ve!$Q$6:$Q$1005,Cad_cl!CO$5))</f>
        <v>0</v>
      </c>
      <c r="CP24" s="125">
        <f>IF($C24="","",COUNTIFS(Con_ve!$C$6:$C$1005,$C24,Con_ve!$Q$6:$Q$1005,Cad_cl!CP$5))</f>
        <v>0</v>
      </c>
      <c r="CQ24" s="125">
        <f>IF($C24="","",COUNTIFS(Con_ve!$C$6:$C$1005,$C24,Con_ve!$Q$6:$Q$1005,Cad_cl!CQ$5))</f>
        <v>0</v>
      </c>
      <c r="CR24" s="125">
        <f t="shared" si="2"/>
        <v>0</v>
      </c>
    </row>
    <row r="25" spans="3:96" ht="30" customHeight="1">
      <c r="C25" s="153" t="s">
        <v>147</v>
      </c>
      <c r="D25" s="153" t="s">
        <v>148</v>
      </c>
      <c r="E25" s="154">
        <v>42067</v>
      </c>
      <c r="F25" s="153" t="s">
        <v>51</v>
      </c>
      <c r="G25" s="155">
        <v>2143246789</v>
      </c>
      <c r="H25" s="153" t="s">
        <v>173</v>
      </c>
      <c r="I25" s="153" t="s">
        <v>69</v>
      </c>
      <c r="J25" s="132">
        <v>0</v>
      </c>
      <c r="K25" s="133">
        <v>0</v>
      </c>
      <c r="L25" s="153" t="s">
        <v>46</v>
      </c>
      <c r="M25" s="153" t="s">
        <v>91</v>
      </c>
      <c r="N25" s="153" t="s">
        <v>96</v>
      </c>
      <c r="O25" s="153" t="s">
        <v>100</v>
      </c>
      <c r="P25" s="153" t="s">
        <v>108</v>
      </c>
      <c r="Q25" s="153"/>
      <c r="AP25" s="134">
        <f>IF(ISERR(IF($C25="","",SUMIFS(Con_ve!$F$6:$F$1005,Con_ve!$C$6:$C$1005,$C25,Con_ve!$I$6:$I$1005,"Fechada",Con_ve!$Q$6:$Q$1005,Cad_cl!AP$5))),"",IF($C25="","",SUMIFS(Con_ve!$F$6:$F$1005,Con_ve!$C$6:$C$1005,$C25,Con_ve!$I$6:$I$1005,"Fechada",Con_ve!$Q$6:$Q$1005,Cad_cl!AP$5)))</f>
        <v>0</v>
      </c>
      <c r="AQ25" s="134">
        <f>IF(ISERR(IF($C25="","",SUMIFS(Con_ve!$F$6:$F$1005,Con_ve!$C$6:$C$1005,$C25,Con_ve!$I$6:$I$1005,"Fechada",Con_ve!$Q$6:$Q$1005,Cad_cl!AQ$5))),"",IF($C25="","",SUMIFS(Con_ve!$F$6:$F$1005,Con_ve!$C$6:$C$1005,$C25,Con_ve!$I$6:$I$1005,"Fechada",Con_ve!$Q$6:$Q$1005,Cad_cl!AQ$5)))</f>
        <v>0</v>
      </c>
      <c r="AR25" s="134">
        <f>IF(ISERR(IF($C25="","",SUMIFS(Con_ve!$F$6:$F$1005,Con_ve!$C$6:$C$1005,$C25,Con_ve!$I$6:$I$1005,"Fechada",Con_ve!$Q$6:$Q$1005,Cad_cl!AR$5))),"",IF($C25="","",SUMIFS(Con_ve!$F$6:$F$1005,Con_ve!$C$6:$C$1005,$C25,Con_ve!$I$6:$I$1005,"Fechada",Con_ve!$Q$6:$Q$1005,Cad_cl!AR$5)))</f>
        <v>0</v>
      </c>
      <c r="AS25" s="134">
        <f>IF(ISERR(IF($C25="","",SUMIFS(Con_ve!$F$6:$F$1005,Con_ve!$C$6:$C$1005,$C25,Con_ve!$I$6:$I$1005,"Fechada",Con_ve!$Q$6:$Q$1005,Cad_cl!AS$5))),"",IF($C25="","",SUMIFS(Con_ve!$F$6:$F$1005,Con_ve!$C$6:$C$1005,$C25,Con_ve!$I$6:$I$1005,"Fechada",Con_ve!$Q$6:$Q$1005,Cad_cl!AS$5)))</f>
        <v>0</v>
      </c>
      <c r="AT25" s="134">
        <f>IF(ISERR(IF($C25="","",SUMIFS(Con_ve!$F$6:$F$1005,Con_ve!$C$6:$C$1005,$C25,Con_ve!$I$6:$I$1005,"Fechada",Con_ve!$Q$6:$Q$1005,Cad_cl!AT$5))),"",IF($C25="","",SUMIFS(Con_ve!$F$6:$F$1005,Con_ve!$C$6:$C$1005,$C25,Con_ve!$I$6:$I$1005,"Fechada",Con_ve!$Q$6:$Q$1005,Cad_cl!AT$5)))</f>
        <v>0</v>
      </c>
      <c r="AU25" s="134">
        <f>IF(ISERR(IF($C25="","",SUMIFS(Con_ve!$F$6:$F$1005,Con_ve!$C$6:$C$1005,$C25,Con_ve!$I$6:$I$1005,"Fechada",Con_ve!$Q$6:$Q$1005,Cad_cl!AU$5))),"",IF($C25="","",SUMIFS(Con_ve!$F$6:$F$1005,Con_ve!$C$6:$C$1005,$C25,Con_ve!$I$6:$I$1005,"Fechada",Con_ve!$Q$6:$Q$1005,Cad_cl!AU$5)))</f>
        <v>0</v>
      </c>
      <c r="AV25" s="134">
        <f>IF(ISERR(IF($C25="","",SUMIFS(Con_ve!$F$6:$F$1005,Con_ve!$C$6:$C$1005,$C25,Con_ve!$I$6:$I$1005,"Fechada",Con_ve!$Q$6:$Q$1005,Cad_cl!AV$5))),"",IF($C25="","",SUMIFS(Con_ve!$F$6:$F$1005,Con_ve!$C$6:$C$1005,$C25,Con_ve!$I$6:$I$1005,"Fechada",Con_ve!$Q$6:$Q$1005,Cad_cl!AV$5)))</f>
        <v>0</v>
      </c>
      <c r="AW25" s="134">
        <f>IF(ISERR(IF($C25="","",SUMIFS(Con_ve!$F$6:$F$1005,Con_ve!$C$6:$C$1005,$C25,Con_ve!$I$6:$I$1005,"Fechada",Con_ve!$Q$6:$Q$1005,Cad_cl!AW$5))),"",IF($C25="","",SUMIFS(Con_ve!$F$6:$F$1005,Con_ve!$C$6:$C$1005,$C25,Con_ve!$I$6:$I$1005,"Fechada",Con_ve!$Q$6:$Q$1005,Cad_cl!AW$5)))</f>
        <v>0</v>
      </c>
      <c r="AX25" s="134">
        <f>IF(ISERR(IF($C25="","",SUMIFS(Con_ve!$F$6:$F$1005,Con_ve!$C$6:$C$1005,$C25,Con_ve!$I$6:$I$1005,"Fechada",Con_ve!$Q$6:$Q$1005,Cad_cl!AX$5))),"",IF($C25="","",SUMIFS(Con_ve!$F$6:$F$1005,Con_ve!$C$6:$C$1005,$C25,Con_ve!$I$6:$I$1005,"Fechada",Con_ve!$Q$6:$Q$1005,Cad_cl!AX$5)))</f>
        <v>0</v>
      </c>
      <c r="AY25" s="134">
        <f>IF(ISERR(IF($C25="","",SUMIFS(Con_ve!$F$6:$F$1005,Con_ve!$C$6:$C$1005,$C25,Con_ve!$I$6:$I$1005,"Fechada",Con_ve!$Q$6:$Q$1005,Cad_cl!AY$5))),"",IF($C25="","",SUMIFS(Con_ve!$F$6:$F$1005,Con_ve!$C$6:$C$1005,$C25,Con_ve!$I$6:$I$1005,"Fechada",Con_ve!$Q$6:$Q$1005,Cad_cl!AY$5)))</f>
        <v>0</v>
      </c>
      <c r="AZ25" s="134">
        <f>IF(ISERR(IF($C25="","",SUMIFS(Con_ve!$F$6:$F$1005,Con_ve!$C$6:$C$1005,$C25,Con_ve!$I$6:$I$1005,"Fechada",Con_ve!$Q$6:$Q$1005,Cad_cl!AZ$5))),"",IF($C25="","",SUMIFS(Con_ve!$F$6:$F$1005,Con_ve!$C$6:$C$1005,$C25,Con_ve!$I$6:$I$1005,"Fechada",Con_ve!$Q$6:$Q$1005,Cad_cl!AZ$5)))</f>
        <v>0</v>
      </c>
      <c r="BA25" s="134">
        <f>IF(ISERR(IF($C25="","",SUMIFS(Con_ve!$F$6:$F$1005,Con_ve!$C$6:$C$1005,$C25,Con_ve!$I$6:$I$1005,"Fechada",Con_ve!$Q$6:$Q$1005,Cad_cl!BA$5))),"",IF($C25="","",SUMIFS(Con_ve!$F$6:$F$1005,Con_ve!$C$6:$C$1005,$C25,Con_ve!$I$6:$I$1005,"Fechada",Con_ve!$Q$6:$Q$1005,Cad_cl!BA$5)))</f>
        <v>0</v>
      </c>
      <c r="BB25" s="134">
        <f t="shared" si="0"/>
        <v>0</v>
      </c>
      <c r="BD25" s="134">
        <f>IF(ISERR(IF($C25="","",SUMIFS(Con_ve!$F$6:$F$1005,Con_ve!$C$6:$C$1005,$C25,Con_ve!$I$6:$I$1005,"Em negociação",Con_ve!$Q$6:$Q$1005,Cad_cl!BD$5))),"",IF($C25="","",SUMIFS(Con_ve!$F$6:$F$1005,Con_ve!$C$6:$C$1005,$C25,Con_ve!$I$6:$I$1005,"Em negociação",Con_ve!$Q$6:$Q$1005,Cad_cl!BD$5)))</f>
        <v>0</v>
      </c>
      <c r="BE25" s="134">
        <f>IF(ISERR(IF($C25="","",SUMIFS(Con_ve!$F$6:$F$1005,Con_ve!$C$6:$C$1005,$C25,Con_ve!$I$6:$I$1005,"Em negociação",Con_ve!$Q$6:$Q$1005,Cad_cl!BE$5))),"",IF($C25="","",SUMIFS(Con_ve!$F$6:$F$1005,Con_ve!$C$6:$C$1005,$C25,Con_ve!$I$6:$I$1005,"Em negociação",Con_ve!$Q$6:$Q$1005,Cad_cl!BE$5)))</f>
        <v>0</v>
      </c>
      <c r="BF25" s="134">
        <f>IF(ISERR(IF($C25="","",SUMIFS(Con_ve!$F$6:$F$1005,Con_ve!$C$6:$C$1005,$C25,Con_ve!$I$6:$I$1005,"Em negociação",Con_ve!$Q$6:$Q$1005,Cad_cl!BF$5))),"",IF($C25="","",SUMIFS(Con_ve!$F$6:$F$1005,Con_ve!$C$6:$C$1005,$C25,Con_ve!$I$6:$I$1005,"Em negociação",Con_ve!$Q$6:$Q$1005,Cad_cl!BF$5)))</f>
        <v>0</v>
      </c>
      <c r="BG25" s="134">
        <f>IF(ISERR(IF($C25="","",SUMIFS(Con_ve!$F$6:$F$1005,Con_ve!$C$6:$C$1005,$C25,Con_ve!$I$6:$I$1005,"Em negociação",Con_ve!$Q$6:$Q$1005,Cad_cl!BG$5))),"",IF($C25="","",SUMIFS(Con_ve!$F$6:$F$1005,Con_ve!$C$6:$C$1005,$C25,Con_ve!$I$6:$I$1005,"Em negociação",Con_ve!$Q$6:$Q$1005,Cad_cl!BG$5)))</f>
        <v>0</v>
      </c>
      <c r="BH25" s="134">
        <f>IF(ISERR(IF($C25="","",SUMIFS(Con_ve!$F$6:$F$1005,Con_ve!$C$6:$C$1005,$C25,Con_ve!$I$6:$I$1005,"Em negociação",Con_ve!$Q$6:$Q$1005,Cad_cl!BH$5))),"",IF($C25="","",SUMIFS(Con_ve!$F$6:$F$1005,Con_ve!$C$6:$C$1005,$C25,Con_ve!$I$6:$I$1005,"Em negociação",Con_ve!$Q$6:$Q$1005,Cad_cl!BH$5)))</f>
        <v>0</v>
      </c>
      <c r="BI25" s="134">
        <f>IF(ISERR(IF($C25="","",SUMIFS(Con_ve!$F$6:$F$1005,Con_ve!$C$6:$C$1005,$C25,Con_ve!$I$6:$I$1005,"Em negociação",Con_ve!$Q$6:$Q$1005,Cad_cl!BI$5))),"",IF($C25="","",SUMIFS(Con_ve!$F$6:$F$1005,Con_ve!$C$6:$C$1005,$C25,Con_ve!$I$6:$I$1005,"Em negociação",Con_ve!$Q$6:$Q$1005,Cad_cl!BI$5)))</f>
        <v>0</v>
      </c>
      <c r="BJ25" s="134">
        <f>IF(ISERR(IF($C25="","",SUMIFS(Con_ve!$F$6:$F$1005,Con_ve!$C$6:$C$1005,$C25,Con_ve!$I$6:$I$1005,"Em negociação",Con_ve!$Q$6:$Q$1005,Cad_cl!BJ$5))),"",IF($C25="","",SUMIFS(Con_ve!$F$6:$F$1005,Con_ve!$C$6:$C$1005,$C25,Con_ve!$I$6:$I$1005,"Em negociação",Con_ve!$Q$6:$Q$1005,Cad_cl!BJ$5)))</f>
        <v>0</v>
      </c>
      <c r="BK25" s="134">
        <f>IF(ISERR(IF($C25="","",SUMIFS(Con_ve!$F$6:$F$1005,Con_ve!$C$6:$C$1005,$C25,Con_ve!$I$6:$I$1005,"Em negociação",Con_ve!$Q$6:$Q$1005,Cad_cl!BK$5))),"",IF($C25="","",SUMIFS(Con_ve!$F$6:$F$1005,Con_ve!$C$6:$C$1005,$C25,Con_ve!$I$6:$I$1005,"Em negociação",Con_ve!$Q$6:$Q$1005,Cad_cl!BK$5)))</f>
        <v>0</v>
      </c>
      <c r="BL25" s="134">
        <f>IF(ISERR(IF($C25="","",SUMIFS(Con_ve!$F$6:$F$1005,Con_ve!$C$6:$C$1005,$C25,Con_ve!$I$6:$I$1005,"Em negociação",Con_ve!$Q$6:$Q$1005,Cad_cl!BL$5))),"",IF($C25="","",SUMIFS(Con_ve!$F$6:$F$1005,Con_ve!$C$6:$C$1005,$C25,Con_ve!$I$6:$I$1005,"Em negociação",Con_ve!$Q$6:$Q$1005,Cad_cl!BL$5)))</f>
        <v>0</v>
      </c>
      <c r="BM25" s="134">
        <f>IF(ISERR(IF($C25="","",SUMIFS(Con_ve!$F$6:$F$1005,Con_ve!$C$6:$C$1005,$C25,Con_ve!$I$6:$I$1005,"Em negociação",Con_ve!$Q$6:$Q$1005,Cad_cl!BM$5))),"",IF($C25="","",SUMIFS(Con_ve!$F$6:$F$1005,Con_ve!$C$6:$C$1005,$C25,Con_ve!$I$6:$I$1005,"Em negociação",Con_ve!$Q$6:$Q$1005,Cad_cl!BM$5)))</f>
        <v>0</v>
      </c>
      <c r="BN25" s="134">
        <f>IF(ISERR(IF($C25="","",SUMIFS(Con_ve!$F$6:$F$1005,Con_ve!$C$6:$C$1005,$C25,Con_ve!$I$6:$I$1005,"Em negociação",Con_ve!$Q$6:$Q$1005,Cad_cl!BN$5))),"",IF($C25="","",SUMIFS(Con_ve!$F$6:$F$1005,Con_ve!$C$6:$C$1005,$C25,Con_ve!$I$6:$I$1005,"Em negociação",Con_ve!$Q$6:$Q$1005,Cad_cl!BN$5)))</f>
        <v>0</v>
      </c>
      <c r="BO25" s="134">
        <f>IF(ISERR(IF($C25="","",SUMIFS(Con_ve!$F$6:$F$1005,Con_ve!$C$6:$C$1005,$C25,Con_ve!$I$6:$I$1005,"Em negociação",Con_ve!$Q$6:$Q$1005,Cad_cl!BO$5))),"",IF($C25="","",SUMIFS(Con_ve!$F$6:$F$1005,Con_ve!$C$6:$C$1005,$C25,Con_ve!$I$6:$I$1005,"Em negociação",Con_ve!$Q$6:$Q$1005,Cad_cl!BO$5)))</f>
        <v>0</v>
      </c>
      <c r="BP25" s="134">
        <f t="shared" si="1"/>
        <v>0</v>
      </c>
      <c r="BR25" s="125" t="str">
        <f>IF(ISERR(IF(AND($I25=Re_lo!$E$5,BR$5=VLOOKUP(Re_lo!$H$5,Re_lo!$N$5:$O$16,2,0)),AP25,"")),"",IF(AND($I25=Re_lo!$E$5,BR$5=VLOOKUP(Re_lo!$H$5,Re_lo!$N$5:$O$16,2,0)),AP25,""))</f>
        <v/>
      </c>
      <c r="BS25" s="125" t="str">
        <f>IF(ISERR(IF(AND($I25=Re_lo!$E$5,BS$5=VLOOKUP(Re_lo!$H$5,Re_lo!$N$5:$O$16,2,0)),AQ25,"")),"",IF(AND($I25=Re_lo!$E$5,BS$5=VLOOKUP(Re_lo!$H$5,Re_lo!$N$5:$O$16,2,0)),AQ25,""))</f>
        <v/>
      </c>
      <c r="BT25" s="125" t="str">
        <f>IF(ISERR(IF(AND($I25=Re_lo!$E$5,BT$5=VLOOKUP(Re_lo!$H$5,Re_lo!$N$5:$O$16,2,0)),AR25,"")),"",IF(AND($I25=Re_lo!$E$5,BT$5=VLOOKUP(Re_lo!$H$5,Re_lo!$N$5:$O$16,2,0)),AR25,""))</f>
        <v/>
      </c>
      <c r="BU25" s="125" t="str">
        <f>IF(ISERR(IF(AND($I25=Re_lo!$E$5,BU$5=VLOOKUP(Re_lo!$H$5,Re_lo!$N$5:$O$16,2,0)),AS25,"")),"",IF(AND($I25=Re_lo!$E$5,BU$5=VLOOKUP(Re_lo!$H$5,Re_lo!$N$5:$O$16,2,0)),AS25,""))</f>
        <v/>
      </c>
      <c r="BV25" s="125" t="str">
        <f>IF(ISERR(IF(AND($I25=Re_lo!$E$5,BV$5=VLOOKUP(Re_lo!$H$5,Re_lo!$N$5:$O$16,2,0)),AT25,"")),"",IF(AND($I25=Re_lo!$E$5,BV$5=VLOOKUP(Re_lo!$H$5,Re_lo!$N$5:$O$16,2,0)),AT25,""))</f>
        <v/>
      </c>
      <c r="BW25" s="125" t="str">
        <f>IF(ISERR(IF(AND($I25=Re_lo!$E$5,BW$5=VLOOKUP(Re_lo!$H$5,Re_lo!$N$5:$O$16,2,0)),AU25,"")),"",IF(AND($I25=Re_lo!$E$5,BW$5=VLOOKUP(Re_lo!$H$5,Re_lo!$N$5:$O$16,2,0)),AU25,""))</f>
        <v/>
      </c>
      <c r="BX25" s="125" t="str">
        <f>IF(ISERR(IF(AND($I25=Re_lo!$E$5,BX$5=VLOOKUP(Re_lo!$H$5,Re_lo!$N$5:$O$16,2,0)),AV25,"")),"",IF(AND($I25=Re_lo!$E$5,BX$5=VLOOKUP(Re_lo!$H$5,Re_lo!$N$5:$O$16,2,0)),AV25,""))</f>
        <v/>
      </c>
      <c r="BY25" s="125" t="str">
        <f>IF(ISERR(IF(AND($I25=Re_lo!$E$5,BY$5=VLOOKUP(Re_lo!$H$5,Re_lo!$N$5:$O$16,2,0)),AW25,"")),"",IF(AND($I25=Re_lo!$E$5,BY$5=VLOOKUP(Re_lo!$H$5,Re_lo!$N$5:$O$16,2,0)),AW25,""))</f>
        <v/>
      </c>
      <c r="BZ25" s="125" t="str">
        <f>IF(ISERR(IF(AND($I25=Re_lo!$E$5,BZ$5=VLOOKUP(Re_lo!$H$5,Re_lo!$N$5:$O$16,2,0)),AX25,"")),"",IF(AND($I25=Re_lo!$E$5,BZ$5=VLOOKUP(Re_lo!$H$5,Re_lo!$N$5:$O$16,2,0)),AX25,""))</f>
        <v/>
      </c>
      <c r="CA25" s="125" t="str">
        <f>IF(ISERR(IF(AND($I25=Re_lo!$E$5,CA$5=VLOOKUP(Re_lo!$H$5,Re_lo!$N$5:$O$16,2,0)),AY25,"")),"",IF(AND($I25=Re_lo!$E$5,CA$5=VLOOKUP(Re_lo!$H$5,Re_lo!$N$5:$O$16,2,0)),AY25,""))</f>
        <v/>
      </c>
      <c r="CB25" s="125" t="str">
        <f>IF(ISERR(IF(AND($I25=Re_lo!$E$5,CB$5=VLOOKUP(Re_lo!$H$5,Re_lo!$N$5:$O$16,2,0)),AZ25,"")),"",IF(AND($I25=Re_lo!$E$5,CB$5=VLOOKUP(Re_lo!$H$5,Re_lo!$N$5:$O$16,2,0)),AZ25,""))</f>
        <v/>
      </c>
      <c r="CC25" s="125" t="str">
        <f>IF(ISERR(IF(AND($I25=Re_lo!$E$5,CC$5=VLOOKUP(Re_lo!$H$5,Re_lo!$N$5:$O$16,2,0)),BA25,"")),"",IF(AND($I25=Re_lo!$E$5,CC$5=VLOOKUP(Re_lo!$H$5,Re_lo!$N$5:$O$16,2,0)),BA25,""))</f>
        <v/>
      </c>
      <c r="CD25" s="125" t="str">
        <f>IF(ISERR(IF(AND($I25=Re_lo!$E$5,CD$5=VLOOKUP(Re_lo!$H$5,Re_lo!$N$5:$O$16,2,0)),BB25,"")),"",IF(AND($I25=Re_lo!$E$5,CD$5=VLOOKUP(Re_lo!$H$5,Re_lo!$N$5:$O$16,2,0)),BB25,""))</f>
        <v/>
      </c>
      <c r="CF25" s="125">
        <f>IF($C25="","",COUNTIFS(Con_ve!$C$6:$C$1005,$C25,Con_ve!$Q$6:$Q$1005,Cad_cl!CF$5))</f>
        <v>0</v>
      </c>
      <c r="CG25" s="125">
        <f>IF($C25="","",COUNTIFS(Con_ve!$C$6:$C$1005,$C25,Con_ve!$Q$6:$Q$1005,Cad_cl!CG$5))</f>
        <v>0</v>
      </c>
      <c r="CH25" s="125">
        <f>IF($C25="","",COUNTIFS(Con_ve!$C$6:$C$1005,$C25,Con_ve!$Q$6:$Q$1005,Cad_cl!CH$5))</f>
        <v>0</v>
      </c>
      <c r="CI25" s="125">
        <f>IF($C25="","",COUNTIFS(Con_ve!$C$6:$C$1005,$C25,Con_ve!$Q$6:$Q$1005,Cad_cl!CI$5))</f>
        <v>0</v>
      </c>
      <c r="CJ25" s="125">
        <f>IF($C25="","",COUNTIFS(Con_ve!$C$6:$C$1005,$C25,Con_ve!$Q$6:$Q$1005,Cad_cl!CJ$5))</f>
        <v>0</v>
      </c>
      <c r="CK25" s="125">
        <f>IF($C25="","",COUNTIFS(Con_ve!$C$6:$C$1005,$C25,Con_ve!$Q$6:$Q$1005,Cad_cl!CK$5))</f>
        <v>0</v>
      </c>
      <c r="CL25" s="125">
        <f>IF($C25="","",COUNTIFS(Con_ve!$C$6:$C$1005,$C25,Con_ve!$Q$6:$Q$1005,Cad_cl!CL$5))</f>
        <v>0</v>
      </c>
      <c r="CM25" s="125">
        <f>IF($C25="","",COUNTIFS(Con_ve!$C$6:$C$1005,$C25,Con_ve!$Q$6:$Q$1005,Cad_cl!CM$5))</f>
        <v>0</v>
      </c>
      <c r="CN25" s="125">
        <f>IF($C25="","",COUNTIFS(Con_ve!$C$6:$C$1005,$C25,Con_ve!$Q$6:$Q$1005,Cad_cl!CN$5))</f>
        <v>0</v>
      </c>
      <c r="CO25" s="125">
        <f>IF($C25="","",COUNTIFS(Con_ve!$C$6:$C$1005,$C25,Con_ve!$Q$6:$Q$1005,Cad_cl!CO$5))</f>
        <v>0</v>
      </c>
      <c r="CP25" s="125">
        <f>IF($C25="","",COUNTIFS(Con_ve!$C$6:$C$1005,$C25,Con_ve!$Q$6:$Q$1005,Cad_cl!CP$5))</f>
        <v>0</v>
      </c>
      <c r="CQ25" s="125">
        <f>IF($C25="","",COUNTIFS(Con_ve!$C$6:$C$1005,$C25,Con_ve!$Q$6:$Q$1005,Cad_cl!CQ$5))</f>
        <v>0</v>
      </c>
      <c r="CR25" s="125">
        <f t="shared" si="2"/>
        <v>0</v>
      </c>
    </row>
    <row r="26" spans="3:96" ht="30" customHeight="1">
      <c r="C26" s="153" t="s">
        <v>149</v>
      </c>
      <c r="D26" s="153" t="s">
        <v>150</v>
      </c>
      <c r="E26" s="154">
        <v>42068</v>
      </c>
      <c r="F26" s="153" t="s">
        <v>52</v>
      </c>
      <c r="G26" s="155">
        <v>2143531010</v>
      </c>
      <c r="H26" s="153" t="s">
        <v>174</v>
      </c>
      <c r="I26" s="153" t="s">
        <v>81</v>
      </c>
      <c r="J26" s="132">
        <v>0</v>
      </c>
      <c r="K26" s="133">
        <v>0</v>
      </c>
      <c r="L26" s="153" t="s">
        <v>46</v>
      </c>
      <c r="M26" s="153" t="s">
        <v>91</v>
      </c>
      <c r="N26" s="153" t="s">
        <v>96</v>
      </c>
      <c r="O26" s="153" t="s">
        <v>100</v>
      </c>
      <c r="P26" s="153" t="s">
        <v>103</v>
      </c>
      <c r="Q26" s="153"/>
      <c r="AP26" s="134">
        <f>IF(ISERR(IF($C26="","",SUMIFS(Con_ve!$F$6:$F$1005,Con_ve!$C$6:$C$1005,$C26,Con_ve!$I$6:$I$1005,"Fechada",Con_ve!$Q$6:$Q$1005,Cad_cl!AP$5))),"",IF($C26="","",SUMIFS(Con_ve!$F$6:$F$1005,Con_ve!$C$6:$C$1005,$C26,Con_ve!$I$6:$I$1005,"Fechada",Con_ve!$Q$6:$Q$1005,Cad_cl!AP$5)))</f>
        <v>0</v>
      </c>
      <c r="AQ26" s="134">
        <f>IF(ISERR(IF($C26="","",SUMIFS(Con_ve!$F$6:$F$1005,Con_ve!$C$6:$C$1005,$C26,Con_ve!$I$6:$I$1005,"Fechada",Con_ve!$Q$6:$Q$1005,Cad_cl!AQ$5))),"",IF($C26="","",SUMIFS(Con_ve!$F$6:$F$1005,Con_ve!$C$6:$C$1005,$C26,Con_ve!$I$6:$I$1005,"Fechada",Con_ve!$Q$6:$Q$1005,Cad_cl!AQ$5)))</f>
        <v>0</v>
      </c>
      <c r="AR26" s="134">
        <f>IF(ISERR(IF($C26="","",SUMIFS(Con_ve!$F$6:$F$1005,Con_ve!$C$6:$C$1005,$C26,Con_ve!$I$6:$I$1005,"Fechada",Con_ve!$Q$6:$Q$1005,Cad_cl!AR$5))),"",IF($C26="","",SUMIFS(Con_ve!$F$6:$F$1005,Con_ve!$C$6:$C$1005,$C26,Con_ve!$I$6:$I$1005,"Fechada",Con_ve!$Q$6:$Q$1005,Cad_cl!AR$5)))</f>
        <v>0</v>
      </c>
      <c r="AS26" s="134">
        <f>IF(ISERR(IF($C26="","",SUMIFS(Con_ve!$F$6:$F$1005,Con_ve!$C$6:$C$1005,$C26,Con_ve!$I$6:$I$1005,"Fechada",Con_ve!$Q$6:$Q$1005,Cad_cl!AS$5))),"",IF($C26="","",SUMIFS(Con_ve!$F$6:$F$1005,Con_ve!$C$6:$C$1005,$C26,Con_ve!$I$6:$I$1005,"Fechada",Con_ve!$Q$6:$Q$1005,Cad_cl!AS$5)))</f>
        <v>0</v>
      </c>
      <c r="AT26" s="134">
        <f>IF(ISERR(IF($C26="","",SUMIFS(Con_ve!$F$6:$F$1005,Con_ve!$C$6:$C$1005,$C26,Con_ve!$I$6:$I$1005,"Fechada",Con_ve!$Q$6:$Q$1005,Cad_cl!AT$5))),"",IF($C26="","",SUMIFS(Con_ve!$F$6:$F$1005,Con_ve!$C$6:$C$1005,$C26,Con_ve!$I$6:$I$1005,"Fechada",Con_ve!$Q$6:$Q$1005,Cad_cl!AT$5)))</f>
        <v>0</v>
      </c>
      <c r="AU26" s="134">
        <f>IF(ISERR(IF($C26="","",SUMIFS(Con_ve!$F$6:$F$1005,Con_ve!$C$6:$C$1005,$C26,Con_ve!$I$6:$I$1005,"Fechada",Con_ve!$Q$6:$Q$1005,Cad_cl!AU$5))),"",IF($C26="","",SUMIFS(Con_ve!$F$6:$F$1005,Con_ve!$C$6:$C$1005,$C26,Con_ve!$I$6:$I$1005,"Fechada",Con_ve!$Q$6:$Q$1005,Cad_cl!AU$5)))</f>
        <v>0</v>
      </c>
      <c r="AV26" s="134">
        <f>IF(ISERR(IF($C26="","",SUMIFS(Con_ve!$F$6:$F$1005,Con_ve!$C$6:$C$1005,$C26,Con_ve!$I$6:$I$1005,"Fechada",Con_ve!$Q$6:$Q$1005,Cad_cl!AV$5))),"",IF($C26="","",SUMIFS(Con_ve!$F$6:$F$1005,Con_ve!$C$6:$C$1005,$C26,Con_ve!$I$6:$I$1005,"Fechada",Con_ve!$Q$6:$Q$1005,Cad_cl!AV$5)))</f>
        <v>0</v>
      </c>
      <c r="AW26" s="134">
        <f>IF(ISERR(IF($C26="","",SUMIFS(Con_ve!$F$6:$F$1005,Con_ve!$C$6:$C$1005,$C26,Con_ve!$I$6:$I$1005,"Fechada",Con_ve!$Q$6:$Q$1005,Cad_cl!AW$5))),"",IF($C26="","",SUMIFS(Con_ve!$F$6:$F$1005,Con_ve!$C$6:$C$1005,$C26,Con_ve!$I$6:$I$1005,"Fechada",Con_ve!$Q$6:$Q$1005,Cad_cl!AW$5)))</f>
        <v>0</v>
      </c>
      <c r="AX26" s="134">
        <f>IF(ISERR(IF($C26="","",SUMIFS(Con_ve!$F$6:$F$1005,Con_ve!$C$6:$C$1005,$C26,Con_ve!$I$6:$I$1005,"Fechada",Con_ve!$Q$6:$Q$1005,Cad_cl!AX$5))),"",IF($C26="","",SUMIFS(Con_ve!$F$6:$F$1005,Con_ve!$C$6:$C$1005,$C26,Con_ve!$I$6:$I$1005,"Fechada",Con_ve!$Q$6:$Q$1005,Cad_cl!AX$5)))</f>
        <v>0</v>
      </c>
      <c r="AY26" s="134">
        <f>IF(ISERR(IF($C26="","",SUMIFS(Con_ve!$F$6:$F$1005,Con_ve!$C$6:$C$1005,$C26,Con_ve!$I$6:$I$1005,"Fechada",Con_ve!$Q$6:$Q$1005,Cad_cl!AY$5))),"",IF($C26="","",SUMIFS(Con_ve!$F$6:$F$1005,Con_ve!$C$6:$C$1005,$C26,Con_ve!$I$6:$I$1005,"Fechada",Con_ve!$Q$6:$Q$1005,Cad_cl!AY$5)))</f>
        <v>0</v>
      </c>
      <c r="AZ26" s="134">
        <f>IF(ISERR(IF($C26="","",SUMIFS(Con_ve!$F$6:$F$1005,Con_ve!$C$6:$C$1005,$C26,Con_ve!$I$6:$I$1005,"Fechada",Con_ve!$Q$6:$Q$1005,Cad_cl!AZ$5))),"",IF($C26="","",SUMIFS(Con_ve!$F$6:$F$1005,Con_ve!$C$6:$C$1005,$C26,Con_ve!$I$6:$I$1005,"Fechada",Con_ve!$Q$6:$Q$1005,Cad_cl!AZ$5)))</f>
        <v>0</v>
      </c>
      <c r="BA26" s="134">
        <f>IF(ISERR(IF($C26="","",SUMIFS(Con_ve!$F$6:$F$1005,Con_ve!$C$6:$C$1005,$C26,Con_ve!$I$6:$I$1005,"Fechada",Con_ve!$Q$6:$Q$1005,Cad_cl!BA$5))),"",IF($C26="","",SUMIFS(Con_ve!$F$6:$F$1005,Con_ve!$C$6:$C$1005,$C26,Con_ve!$I$6:$I$1005,"Fechada",Con_ve!$Q$6:$Q$1005,Cad_cl!BA$5)))</f>
        <v>0</v>
      </c>
      <c r="BB26" s="134">
        <f t="shared" si="0"/>
        <v>0</v>
      </c>
      <c r="BD26" s="134">
        <f>IF(ISERR(IF($C26="","",SUMIFS(Con_ve!$F$6:$F$1005,Con_ve!$C$6:$C$1005,$C26,Con_ve!$I$6:$I$1005,"Em negociação",Con_ve!$Q$6:$Q$1005,Cad_cl!BD$5))),"",IF($C26="","",SUMIFS(Con_ve!$F$6:$F$1005,Con_ve!$C$6:$C$1005,$C26,Con_ve!$I$6:$I$1005,"Em negociação",Con_ve!$Q$6:$Q$1005,Cad_cl!BD$5)))</f>
        <v>0</v>
      </c>
      <c r="BE26" s="134">
        <f>IF(ISERR(IF($C26="","",SUMIFS(Con_ve!$F$6:$F$1005,Con_ve!$C$6:$C$1005,$C26,Con_ve!$I$6:$I$1005,"Em negociação",Con_ve!$Q$6:$Q$1005,Cad_cl!BE$5))),"",IF($C26="","",SUMIFS(Con_ve!$F$6:$F$1005,Con_ve!$C$6:$C$1005,$C26,Con_ve!$I$6:$I$1005,"Em negociação",Con_ve!$Q$6:$Q$1005,Cad_cl!BE$5)))</f>
        <v>0</v>
      </c>
      <c r="BF26" s="134">
        <f>IF(ISERR(IF($C26="","",SUMIFS(Con_ve!$F$6:$F$1005,Con_ve!$C$6:$C$1005,$C26,Con_ve!$I$6:$I$1005,"Em negociação",Con_ve!$Q$6:$Q$1005,Cad_cl!BF$5))),"",IF($C26="","",SUMIFS(Con_ve!$F$6:$F$1005,Con_ve!$C$6:$C$1005,$C26,Con_ve!$I$6:$I$1005,"Em negociação",Con_ve!$Q$6:$Q$1005,Cad_cl!BF$5)))</f>
        <v>0</v>
      </c>
      <c r="BG26" s="134">
        <f>IF(ISERR(IF($C26="","",SUMIFS(Con_ve!$F$6:$F$1005,Con_ve!$C$6:$C$1005,$C26,Con_ve!$I$6:$I$1005,"Em negociação",Con_ve!$Q$6:$Q$1005,Cad_cl!BG$5))),"",IF($C26="","",SUMIFS(Con_ve!$F$6:$F$1005,Con_ve!$C$6:$C$1005,$C26,Con_ve!$I$6:$I$1005,"Em negociação",Con_ve!$Q$6:$Q$1005,Cad_cl!BG$5)))</f>
        <v>0</v>
      </c>
      <c r="BH26" s="134">
        <f>IF(ISERR(IF($C26="","",SUMIFS(Con_ve!$F$6:$F$1005,Con_ve!$C$6:$C$1005,$C26,Con_ve!$I$6:$I$1005,"Em negociação",Con_ve!$Q$6:$Q$1005,Cad_cl!BH$5))),"",IF($C26="","",SUMIFS(Con_ve!$F$6:$F$1005,Con_ve!$C$6:$C$1005,$C26,Con_ve!$I$6:$I$1005,"Em negociação",Con_ve!$Q$6:$Q$1005,Cad_cl!BH$5)))</f>
        <v>0</v>
      </c>
      <c r="BI26" s="134">
        <f>IF(ISERR(IF($C26="","",SUMIFS(Con_ve!$F$6:$F$1005,Con_ve!$C$6:$C$1005,$C26,Con_ve!$I$6:$I$1005,"Em negociação",Con_ve!$Q$6:$Q$1005,Cad_cl!BI$5))),"",IF($C26="","",SUMIFS(Con_ve!$F$6:$F$1005,Con_ve!$C$6:$C$1005,$C26,Con_ve!$I$6:$I$1005,"Em negociação",Con_ve!$Q$6:$Q$1005,Cad_cl!BI$5)))</f>
        <v>0</v>
      </c>
      <c r="BJ26" s="134">
        <f>IF(ISERR(IF($C26="","",SUMIFS(Con_ve!$F$6:$F$1005,Con_ve!$C$6:$C$1005,$C26,Con_ve!$I$6:$I$1005,"Em negociação",Con_ve!$Q$6:$Q$1005,Cad_cl!BJ$5))),"",IF($C26="","",SUMIFS(Con_ve!$F$6:$F$1005,Con_ve!$C$6:$C$1005,$C26,Con_ve!$I$6:$I$1005,"Em negociação",Con_ve!$Q$6:$Q$1005,Cad_cl!BJ$5)))</f>
        <v>0</v>
      </c>
      <c r="BK26" s="134">
        <f>IF(ISERR(IF($C26="","",SUMIFS(Con_ve!$F$6:$F$1005,Con_ve!$C$6:$C$1005,$C26,Con_ve!$I$6:$I$1005,"Em negociação",Con_ve!$Q$6:$Q$1005,Cad_cl!BK$5))),"",IF($C26="","",SUMIFS(Con_ve!$F$6:$F$1005,Con_ve!$C$6:$C$1005,$C26,Con_ve!$I$6:$I$1005,"Em negociação",Con_ve!$Q$6:$Q$1005,Cad_cl!BK$5)))</f>
        <v>0</v>
      </c>
      <c r="BL26" s="134">
        <f>IF(ISERR(IF($C26="","",SUMIFS(Con_ve!$F$6:$F$1005,Con_ve!$C$6:$C$1005,$C26,Con_ve!$I$6:$I$1005,"Em negociação",Con_ve!$Q$6:$Q$1005,Cad_cl!BL$5))),"",IF($C26="","",SUMIFS(Con_ve!$F$6:$F$1005,Con_ve!$C$6:$C$1005,$C26,Con_ve!$I$6:$I$1005,"Em negociação",Con_ve!$Q$6:$Q$1005,Cad_cl!BL$5)))</f>
        <v>0</v>
      </c>
      <c r="BM26" s="134">
        <f>IF(ISERR(IF($C26="","",SUMIFS(Con_ve!$F$6:$F$1005,Con_ve!$C$6:$C$1005,$C26,Con_ve!$I$6:$I$1005,"Em negociação",Con_ve!$Q$6:$Q$1005,Cad_cl!BM$5))),"",IF($C26="","",SUMIFS(Con_ve!$F$6:$F$1005,Con_ve!$C$6:$C$1005,$C26,Con_ve!$I$6:$I$1005,"Em negociação",Con_ve!$Q$6:$Q$1005,Cad_cl!BM$5)))</f>
        <v>0</v>
      </c>
      <c r="BN26" s="134">
        <f>IF(ISERR(IF($C26="","",SUMIFS(Con_ve!$F$6:$F$1005,Con_ve!$C$6:$C$1005,$C26,Con_ve!$I$6:$I$1005,"Em negociação",Con_ve!$Q$6:$Q$1005,Cad_cl!BN$5))),"",IF($C26="","",SUMIFS(Con_ve!$F$6:$F$1005,Con_ve!$C$6:$C$1005,$C26,Con_ve!$I$6:$I$1005,"Em negociação",Con_ve!$Q$6:$Q$1005,Cad_cl!BN$5)))</f>
        <v>0</v>
      </c>
      <c r="BO26" s="134">
        <f>IF(ISERR(IF($C26="","",SUMIFS(Con_ve!$F$6:$F$1005,Con_ve!$C$6:$C$1005,$C26,Con_ve!$I$6:$I$1005,"Em negociação",Con_ve!$Q$6:$Q$1005,Cad_cl!BO$5))),"",IF($C26="","",SUMIFS(Con_ve!$F$6:$F$1005,Con_ve!$C$6:$C$1005,$C26,Con_ve!$I$6:$I$1005,"Em negociação",Con_ve!$Q$6:$Q$1005,Cad_cl!BO$5)))</f>
        <v>0</v>
      </c>
      <c r="BP26" s="134">
        <f t="shared" si="1"/>
        <v>0</v>
      </c>
      <c r="BR26" s="125" t="str">
        <f>IF(ISERR(IF(AND($I26=Re_lo!$E$5,BR$5=VLOOKUP(Re_lo!$H$5,Re_lo!$N$5:$O$16,2,0)),AP26,"")),"",IF(AND($I26=Re_lo!$E$5,BR$5=VLOOKUP(Re_lo!$H$5,Re_lo!$N$5:$O$16,2,0)),AP26,""))</f>
        <v/>
      </c>
      <c r="BS26" s="125" t="str">
        <f>IF(ISERR(IF(AND($I26=Re_lo!$E$5,BS$5=VLOOKUP(Re_lo!$H$5,Re_lo!$N$5:$O$16,2,0)),AQ26,"")),"",IF(AND($I26=Re_lo!$E$5,BS$5=VLOOKUP(Re_lo!$H$5,Re_lo!$N$5:$O$16,2,0)),AQ26,""))</f>
        <v/>
      </c>
      <c r="BT26" s="125" t="str">
        <f>IF(ISERR(IF(AND($I26=Re_lo!$E$5,BT$5=VLOOKUP(Re_lo!$H$5,Re_lo!$N$5:$O$16,2,0)),AR26,"")),"",IF(AND($I26=Re_lo!$E$5,BT$5=VLOOKUP(Re_lo!$H$5,Re_lo!$N$5:$O$16,2,0)),AR26,""))</f>
        <v/>
      </c>
      <c r="BU26" s="125" t="str">
        <f>IF(ISERR(IF(AND($I26=Re_lo!$E$5,BU$5=VLOOKUP(Re_lo!$H$5,Re_lo!$N$5:$O$16,2,0)),AS26,"")),"",IF(AND($I26=Re_lo!$E$5,BU$5=VLOOKUP(Re_lo!$H$5,Re_lo!$N$5:$O$16,2,0)),AS26,""))</f>
        <v/>
      </c>
      <c r="BV26" s="125" t="str">
        <f>IF(ISERR(IF(AND($I26=Re_lo!$E$5,BV$5=VLOOKUP(Re_lo!$H$5,Re_lo!$N$5:$O$16,2,0)),AT26,"")),"",IF(AND($I26=Re_lo!$E$5,BV$5=VLOOKUP(Re_lo!$H$5,Re_lo!$N$5:$O$16,2,0)),AT26,""))</f>
        <v/>
      </c>
      <c r="BW26" s="125" t="str">
        <f>IF(ISERR(IF(AND($I26=Re_lo!$E$5,BW$5=VLOOKUP(Re_lo!$H$5,Re_lo!$N$5:$O$16,2,0)),AU26,"")),"",IF(AND($I26=Re_lo!$E$5,BW$5=VLOOKUP(Re_lo!$H$5,Re_lo!$N$5:$O$16,2,0)),AU26,""))</f>
        <v/>
      </c>
      <c r="BX26" s="125" t="str">
        <f>IF(ISERR(IF(AND($I26=Re_lo!$E$5,BX$5=VLOOKUP(Re_lo!$H$5,Re_lo!$N$5:$O$16,2,0)),AV26,"")),"",IF(AND($I26=Re_lo!$E$5,BX$5=VLOOKUP(Re_lo!$H$5,Re_lo!$N$5:$O$16,2,0)),AV26,""))</f>
        <v/>
      </c>
      <c r="BY26" s="125" t="str">
        <f>IF(ISERR(IF(AND($I26=Re_lo!$E$5,BY$5=VLOOKUP(Re_lo!$H$5,Re_lo!$N$5:$O$16,2,0)),AW26,"")),"",IF(AND($I26=Re_lo!$E$5,BY$5=VLOOKUP(Re_lo!$H$5,Re_lo!$N$5:$O$16,2,0)),AW26,""))</f>
        <v/>
      </c>
      <c r="BZ26" s="125" t="str">
        <f>IF(ISERR(IF(AND($I26=Re_lo!$E$5,BZ$5=VLOOKUP(Re_lo!$H$5,Re_lo!$N$5:$O$16,2,0)),AX26,"")),"",IF(AND($I26=Re_lo!$E$5,BZ$5=VLOOKUP(Re_lo!$H$5,Re_lo!$N$5:$O$16,2,0)),AX26,""))</f>
        <v/>
      </c>
      <c r="CA26" s="125" t="str">
        <f>IF(ISERR(IF(AND($I26=Re_lo!$E$5,CA$5=VLOOKUP(Re_lo!$H$5,Re_lo!$N$5:$O$16,2,0)),AY26,"")),"",IF(AND($I26=Re_lo!$E$5,CA$5=VLOOKUP(Re_lo!$H$5,Re_lo!$N$5:$O$16,2,0)),AY26,""))</f>
        <v/>
      </c>
      <c r="CB26" s="125" t="str">
        <f>IF(ISERR(IF(AND($I26=Re_lo!$E$5,CB$5=VLOOKUP(Re_lo!$H$5,Re_lo!$N$5:$O$16,2,0)),AZ26,"")),"",IF(AND($I26=Re_lo!$E$5,CB$5=VLOOKUP(Re_lo!$H$5,Re_lo!$N$5:$O$16,2,0)),AZ26,""))</f>
        <v/>
      </c>
      <c r="CC26" s="125" t="str">
        <f>IF(ISERR(IF(AND($I26=Re_lo!$E$5,CC$5=VLOOKUP(Re_lo!$H$5,Re_lo!$N$5:$O$16,2,0)),BA26,"")),"",IF(AND($I26=Re_lo!$E$5,CC$5=VLOOKUP(Re_lo!$H$5,Re_lo!$N$5:$O$16,2,0)),BA26,""))</f>
        <v/>
      </c>
      <c r="CD26" s="125" t="str">
        <f>IF(ISERR(IF(AND($I26=Re_lo!$E$5,CD$5=VLOOKUP(Re_lo!$H$5,Re_lo!$N$5:$O$16,2,0)),BB26,"")),"",IF(AND($I26=Re_lo!$E$5,CD$5=VLOOKUP(Re_lo!$H$5,Re_lo!$N$5:$O$16,2,0)),BB26,""))</f>
        <v/>
      </c>
      <c r="CF26" s="125">
        <f>IF($C26="","",COUNTIFS(Con_ve!$C$6:$C$1005,$C26,Con_ve!$Q$6:$Q$1005,Cad_cl!CF$5))</f>
        <v>0</v>
      </c>
      <c r="CG26" s="125">
        <f>IF($C26="","",COUNTIFS(Con_ve!$C$6:$C$1005,$C26,Con_ve!$Q$6:$Q$1005,Cad_cl!CG$5))</f>
        <v>0</v>
      </c>
      <c r="CH26" s="125">
        <f>IF($C26="","",COUNTIFS(Con_ve!$C$6:$C$1005,$C26,Con_ve!$Q$6:$Q$1005,Cad_cl!CH$5))</f>
        <v>0</v>
      </c>
      <c r="CI26" s="125">
        <f>IF($C26="","",COUNTIFS(Con_ve!$C$6:$C$1005,$C26,Con_ve!$Q$6:$Q$1005,Cad_cl!CI$5))</f>
        <v>0</v>
      </c>
      <c r="CJ26" s="125">
        <f>IF($C26="","",COUNTIFS(Con_ve!$C$6:$C$1005,$C26,Con_ve!$Q$6:$Q$1005,Cad_cl!CJ$5))</f>
        <v>0</v>
      </c>
      <c r="CK26" s="125">
        <f>IF($C26="","",COUNTIFS(Con_ve!$C$6:$C$1005,$C26,Con_ve!$Q$6:$Q$1005,Cad_cl!CK$5))</f>
        <v>0</v>
      </c>
      <c r="CL26" s="125">
        <f>IF($C26="","",COUNTIFS(Con_ve!$C$6:$C$1005,$C26,Con_ve!$Q$6:$Q$1005,Cad_cl!CL$5))</f>
        <v>0</v>
      </c>
      <c r="CM26" s="125">
        <f>IF($C26="","",COUNTIFS(Con_ve!$C$6:$C$1005,$C26,Con_ve!$Q$6:$Q$1005,Cad_cl!CM$5))</f>
        <v>0</v>
      </c>
      <c r="CN26" s="125">
        <f>IF($C26="","",COUNTIFS(Con_ve!$C$6:$C$1005,$C26,Con_ve!$Q$6:$Q$1005,Cad_cl!CN$5))</f>
        <v>0</v>
      </c>
      <c r="CO26" s="125">
        <f>IF($C26="","",COUNTIFS(Con_ve!$C$6:$C$1005,$C26,Con_ve!$Q$6:$Q$1005,Cad_cl!CO$5))</f>
        <v>0</v>
      </c>
      <c r="CP26" s="125">
        <f>IF($C26="","",COUNTIFS(Con_ve!$C$6:$C$1005,$C26,Con_ve!$Q$6:$Q$1005,Cad_cl!CP$5))</f>
        <v>0</v>
      </c>
      <c r="CQ26" s="125">
        <f>IF($C26="","",COUNTIFS(Con_ve!$C$6:$C$1005,$C26,Con_ve!$Q$6:$Q$1005,Cad_cl!CQ$5))</f>
        <v>0</v>
      </c>
      <c r="CR26" s="125">
        <f t="shared" si="2"/>
        <v>0</v>
      </c>
    </row>
    <row r="27" spans="3:96" ht="30" customHeight="1">
      <c r="C27" s="153" t="s">
        <v>151</v>
      </c>
      <c r="D27" s="153" t="s">
        <v>152</v>
      </c>
      <c r="E27" s="154">
        <v>42069</v>
      </c>
      <c r="F27" s="153" t="s">
        <v>53</v>
      </c>
      <c r="G27" s="155">
        <v>1135671023</v>
      </c>
      <c r="H27" s="153" t="s">
        <v>170</v>
      </c>
      <c r="I27" s="153" t="s">
        <v>75</v>
      </c>
      <c r="J27" s="132">
        <v>0</v>
      </c>
      <c r="K27" s="133">
        <v>0</v>
      </c>
      <c r="L27" s="153" t="s">
        <v>269</v>
      </c>
      <c r="M27" s="153" t="s">
        <v>93</v>
      </c>
      <c r="N27" s="153" t="s">
        <v>96</v>
      </c>
      <c r="O27" s="153" t="s">
        <v>102</v>
      </c>
      <c r="P27" s="153" t="s">
        <v>104</v>
      </c>
      <c r="Q27" s="153"/>
      <c r="AP27" s="134">
        <f>IF(ISERR(IF($C27="","",SUMIFS(Con_ve!$F$6:$F$1005,Con_ve!$C$6:$C$1005,$C27,Con_ve!$I$6:$I$1005,"Fechada",Con_ve!$Q$6:$Q$1005,Cad_cl!AP$5))),"",IF($C27="","",SUMIFS(Con_ve!$F$6:$F$1005,Con_ve!$C$6:$C$1005,$C27,Con_ve!$I$6:$I$1005,"Fechada",Con_ve!$Q$6:$Q$1005,Cad_cl!AP$5)))</f>
        <v>0</v>
      </c>
      <c r="AQ27" s="134">
        <f>IF(ISERR(IF($C27="","",SUMIFS(Con_ve!$F$6:$F$1005,Con_ve!$C$6:$C$1005,$C27,Con_ve!$I$6:$I$1005,"Fechada",Con_ve!$Q$6:$Q$1005,Cad_cl!AQ$5))),"",IF($C27="","",SUMIFS(Con_ve!$F$6:$F$1005,Con_ve!$C$6:$C$1005,$C27,Con_ve!$I$6:$I$1005,"Fechada",Con_ve!$Q$6:$Q$1005,Cad_cl!AQ$5)))</f>
        <v>0</v>
      </c>
      <c r="AR27" s="134">
        <f>IF(ISERR(IF($C27="","",SUMIFS(Con_ve!$F$6:$F$1005,Con_ve!$C$6:$C$1005,$C27,Con_ve!$I$6:$I$1005,"Fechada",Con_ve!$Q$6:$Q$1005,Cad_cl!AR$5))),"",IF($C27="","",SUMIFS(Con_ve!$F$6:$F$1005,Con_ve!$C$6:$C$1005,$C27,Con_ve!$I$6:$I$1005,"Fechada",Con_ve!$Q$6:$Q$1005,Cad_cl!AR$5)))</f>
        <v>0</v>
      </c>
      <c r="AS27" s="134">
        <f>IF(ISERR(IF($C27="","",SUMIFS(Con_ve!$F$6:$F$1005,Con_ve!$C$6:$C$1005,$C27,Con_ve!$I$6:$I$1005,"Fechada",Con_ve!$Q$6:$Q$1005,Cad_cl!AS$5))),"",IF($C27="","",SUMIFS(Con_ve!$F$6:$F$1005,Con_ve!$C$6:$C$1005,$C27,Con_ve!$I$6:$I$1005,"Fechada",Con_ve!$Q$6:$Q$1005,Cad_cl!AS$5)))</f>
        <v>0</v>
      </c>
      <c r="AT27" s="134">
        <f>IF(ISERR(IF($C27="","",SUMIFS(Con_ve!$F$6:$F$1005,Con_ve!$C$6:$C$1005,$C27,Con_ve!$I$6:$I$1005,"Fechada",Con_ve!$Q$6:$Q$1005,Cad_cl!AT$5))),"",IF($C27="","",SUMIFS(Con_ve!$F$6:$F$1005,Con_ve!$C$6:$C$1005,$C27,Con_ve!$I$6:$I$1005,"Fechada",Con_ve!$Q$6:$Q$1005,Cad_cl!AT$5)))</f>
        <v>0</v>
      </c>
      <c r="AU27" s="134">
        <f>IF(ISERR(IF($C27="","",SUMIFS(Con_ve!$F$6:$F$1005,Con_ve!$C$6:$C$1005,$C27,Con_ve!$I$6:$I$1005,"Fechada",Con_ve!$Q$6:$Q$1005,Cad_cl!AU$5))),"",IF($C27="","",SUMIFS(Con_ve!$F$6:$F$1005,Con_ve!$C$6:$C$1005,$C27,Con_ve!$I$6:$I$1005,"Fechada",Con_ve!$Q$6:$Q$1005,Cad_cl!AU$5)))</f>
        <v>0</v>
      </c>
      <c r="AV27" s="134">
        <f>IF(ISERR(IF($C27="","",SUMIFS(Con_ve!$F$6:$F$1005,Con_ve!$C$6:$C$1005,$C27,Con_ve!$I$6:$I$1005,"Fechada",Con_ve!$Q$6:$Q$1005,Cad_cl!AV$5))),"",IF($C27="","",SUMIFS(Con_ve!$F$6:$F$1005,Con_ve!$C$6:$C$1005,$C27,Con_ve!$I$6:$I$1005,"Fechada",Con_ve!$Q$6:$Q$1005,Cad_cl!AV$5)))</f>
        <v>0</v>
      </c>
      <c r="AW27" s="134">
        <f>IF(ISERR(IF($C27="","",SUMIFS(Con_ve!$F$6:$F$1005,Con_ve!$C$6:$C$1005,$C27,Con_ve!$I$6:$I$1005,"Fechada",Con_ve!$Q$6:$Q$1005,Cad_cl!AW$5))),"",IF($C27="","",SUMIFS(Con_ve!$F$6:$F$1005,Con_ve!$C$6:$C$1005,$C27,Con_ve!$I$6:$I$1005,"Fechada",Con_ve!$Q$6:$Q$1005,Cad_cl!AW$5)))</f>
        <v>0</v>
      </c>
      <c r="AX27" s="134">
        <f>IF(ISERR(IF($C27="","",SUMIFS(Con_ve!$F$6:$F$1005,Con_ve!$C$6:$C$1005,$C27,Con_ve!$I$6:$I$1005,"Fechada",Con_ve!$Q$6:$Q$1005,Cad_cl!AX$5))),"",IF($C27="","",SUMIFS(Con_ve!$F$6:$F$1005,Con_ve!$C$6:$C$1005,$C27,Con_ve!$I$6:$I$1005,"Fechada",Con_ve!$Q$6:$Q$1005,Cad_cl!AX$5)))</f>
        <v>0</v>
      </c>
      <c r="AY27" s="134">
        <f>IF(ISERR(IF($C27="","",SUMIFS(Con_ve!$F$6:$F$1005,Con_ve!$C$6:$C$1005,$C27,Con_ve!$I$6:$I$1005,"Fechada",Con_ve!$Q$6:$Q$1005,Cad_cl!AY$5))),"",IF($C27="","",SUMIFS(Con_ve!$F$6:$F$1005,Con_ve!$C$6:$C$1005,$C27,Con_ve!$I$6:$I$1005,"Fechada",Con_ve!$Q$6:$Q$1005,Cad_cl!AY$5)))</f>
        <v>0</v>
      </c>
      <c r="AZ27" s="134">
        <f>IF(ISERR(IF($C27="","",SUMIFS(Con_ve!$F$6:$F$1005,Con_ve!$C$6:$C$1005,$C27,Con_ve!$I$6:$I$1005,"Fechada",Con_ve!$Q$6:$Q$1005,Cad_cl!AZ$5))),"",IF($C27="","",SUMIFS(Con_ve!$F$6:$F$1005,Con_ve!$C$6:$C$1005,$C27,Con_ve!$I$6:$I$1005,"Fechada",Con_ve!$Q$6:$Q$1005,Cad_cl!AZ$5)))</f>
        <v>0</v>
      </c>
      <c r="BA27" s="134">
        <f>IF(ISERR(IF($C27="","",SUMIFS(Con_ve!$F$6:$F$1005,Con_ve!$C$6:$C$1005,$C27,Con_ve!$I$6:$I$1005,"Fechada",Con_ve!$Q$6:$Q$1005,Cad_cl!BA$5))),"",IF($C27="","",SUMIFS(Con_ve!$F$6:$F$1005,Con_ve!$C$6:$C$1005,$C27,Con_ve!$I$6:$I$1005,"Fechada",Con_ve!$Q$6:$Q$1005,Cad_cl!BA$5)))</f>
        <v>0</v>
      </c>
      <c r="BB27" s="134">
        <f t="shared" si="0"/>
        <v>0</v>
      </c>
      <c r="BD27" s="134">
        <f>IF(ISERR(IF($C27="","",SUMIFS(Con_ve!$F$6:$F$1005,Con_ve!$C$6:$C$1005,$C27,Con_ve!$I$6:$I$1005,"Em negociação",Con_ve!$Q$6:$Q$1005,Cad_cl!BD$5))),"",IF($C27="","",SUMIFS(Con_ve!$F$6:$F$1005,Con_ve!$C$6:$C$1005,$C27,Con_ve!$I$6:$I$1005,"Em negociação",Con_ve!$Q$6:$Q$1005,Cad_cl!BD$5)))</f>
        <v>0</v>
      </c>
      <c r="BE27" s="134">
        <f>IF(ISERR(IF($C27="","",SUMIFS(Con_ve!$F$6:$F$1005,Con_ve!$C$6:$C$1005,$C27,Con_ve!$I$6:$I$1005,"Em negociação",Con_ve!$Q$6:$Q$1005,Cad_cl!BE$5))),"",IF($C27="","",SUMIFS(Con_ve!$F$6:$F$1005,Con_ve!$C$6:$C$1005,$C27,Con_ve!$I$6:$I$1005,"Em negociação",Con_ve!$Q$6:$Q$1005,Cad_cl!BE$5)))</f>
        <v>0</v>
      </c>
      <c r="BF27" s="134">
        <f>IF(ISERR(IF($C27="","",SUMIFS(Con_ve!$F$6:$F$1005,Con_ve!$C$6:$C$1005,$C27,Con_ve!$I$6:$I$1005,"Em negociação",Con_ve!$Q$6:$Q$1005,Cad_cl!BF$5))),"",IF($C27="","",SUMIFS(Con_ve!$F$6:$F$1005,Con_ve!$C$6:$C$1005,$C27,Con_ve!$I$6:$I$1005,"Em negociação",Con_ve!$Q$6:$Q$1005,Cad_cl!BF$5)))</f>
        <v>0</v>
      </c>
      <c r="BG27" s="134">
        <f>IF(ISERR(IF($C27="","",SUMIFS(Con_ve!$F$6:$F$1005,Con_ve!$C$6:$C$1005,$C27,Con_ve!$I$6:$I$1005,"Em negociação",Con_ve!$Q$6:$Q$1005,Cad_cl!BG$5))),"",IF($C27="","",SUMIFS(Con_ve!$F$6:$F$1005,Con_ve!$C$6:$C$1005,$C27,Con_ve!$I$6:$I$1005,"Em negociação",Con_ve!$Q$6:$Q$1005,Cad_cl!BG$5)))</f>
        <v>0</v>
      </c>
      <c r="BH27" s="134">
        <f>IF(ISERR(IF($C27="","",SUMIFS(Con_ve!$F$6:$F$1005,Con_ve!$C$6:$C$1005,$C27,Con_ve!$I$6:$I$1005,"Em negociação",Con_ve!$Q$6:$Q$1005,Cad_cl!BH$5))),"",IF($C27="","",SUMIFS(Con_ve!$F$6:$F$1005,Con_ve!$C$6:$C$1005,$C27,Con_ve!$I$6:$I$1005,"Em negociação",Con_ve!$Q$6:$Q$1005,Cad_cl!BH$5)))</f>
        <v>0</v>
      </c>
      <c r="BI27" s="134">
        <f>IF(ISERR(IF($C27="","",SUMIFS(Con_ve!$F$6:$F$1005,Con_ve!$C$6:$C$1005,$C27,Con_ve!$I$6:$I$1005,"Em negociação",Con_ve!$Q$6:$Q$1005,Cad_cl!BI$5))),"",IF($C27="","",SUMIFS(Con_ve!$F$6:$F$1005,Con_ve!$C$6:$C$1005,$C27,Con_ve!$I$6:$I$1005,"Em negociação",Con_ve!$Q$6:$Q$1005,Cad_cl!BI$5)))</f>
        <v>0</v>
      </c>
      <c r="BJ27" s="134">
        <f>IF(ISERR(IF($C27="","",SUMIFS(Con_ve!$F$6:$F$1005,Con_ve!$C$6:$C$1005,$C27,Con_ve!$I$6:$I$1005,"Em negociação",Con_ve!$Q$6:$Q$1005,Cad_cl!BJ$5))),"",IF($C27="","",SUMIFS(Con_ve!$F$6:$F$1005,Con_ve!$C$6:$C$1005,$C27,Con_ve!$I$6:$I$1005,"Em negociação",Con_ve!$Q$6:$Q$1005,Cad_cl!BJ$5)))</f>
        <v>0</v>
      </c>
      <c r="BK27" s="134">
        <f>IF(ISERR(IF($C27="","",SUMIFS(Con_ve!$F$6:$F$1005,Con_ve!$C$6:$C$1005,$C27,Con_ve!$I$6:$I$1005,"Em negociação",Con_ve!$Q$6:$Q$1005,Cad_cl!BK$5))),"",IF($C27="","",SUMIFS(Con_ve!$F$6:$F$1005,Con_ve!$C$6:$C$1005,$C27,Con_ve!$I$6:$I$1005,"Em negociação",Con_ve!$Q$6:$Q$1005,Cad_cl!BK$5)))</f>
        <v>0</v>
      </c>
      <c r="BL27" s="134">
        <f>IF(ISERR(IF($C27="","",SUMIFS(Con_ve!$F$6:$F$1005,Con_ve!$C$6:$C$1005,$C27,Con_ve!$I$6:$I$1005,"Em negociação",Con_ve!$Q$6:$Q$1005,Cad_cl!BL$5))),"",IF($C27="","",SUMIFS(Con_ve!$F$6:$F$1005,Con_ve!$C$6:$C$1005,$C27,Con_ve!$I$6:$I$1005,"Em negociação",Con_ve!$Q$6:$Q$1005,Cad_cl!BL$5)))</f>
        <v>0</v>
      </c>
      <c r="BM27" s="134">
        <f>IF(ISERR(IF($C27="","",SUMIFS(Con_ve!$F$6:$F$1005,Con_ve!$C$6:$C$1005,$C27,Con_ve!$I$6:$I$1005,"Em negociação",Con_ve!$Q$6:$Q$1005,Cad_cl!BM$5))),"",IF($C27="","",SUMIFS(Con_ve!$F$6:$F$1005,Con_ve!$C$6:$C$1005,$C27,Con_ve!$I$6:$I$1005,"Em negociação",Con_ve!$Q$6:$Q$1005,Cad_cl!BM$5)))</f>
        <v>0</v>
      </c>
      <c r="BN27" s="134">
        <f>IF(ISERR(IF($C27="","",SUMIFS(Con_ve!$F$6:$F$1005,Con_ve!$C$6:$C$1005,$C27,Con_ve!$I$6:$I$1005,"Em negociação",Con_ve!$Q$6:$Q$1005,Cad_cl!BN$5))),"",IF($C27="","",SUMIFS(Con_ve!$F$6:$F$1005,Con_ve!$C$6:$C$1005,$C27,Con_ve!$I$6:$I$1005,"Em negociação",Con_ve!$Q$6:$Q$1005,Cad_cl!BN$5)))</f>
        <v>0</v>
      </c>
      <c r="BO27" s="134">
        <f>IF(ISERR(IF($C27="","",SUMIFS(Con_ve!$F$6:$F$1005,Con_ve!$C$6:$C$1005,$C27,Con_ve!$I$6:$I$1005,"Em negociação",Con_ve!$Q$6:$Q$1005,Cad_cl!BO$5))),"",IF($C27="","",SUMIFS(Con_ve!$F$6:$F$1005,Con_ve!$C$6:$C$1005,$C27,Con_ve!$I$6:$I$1005,"Em negociação",Con_ve!$Q$6:$Q$1005,Cad_cl!BO$5)))</f>
        <v>0</v>
      </c>
      <c r="BP27" s="134">
        <f t="shared" si="1"/>
        <v>0</v>
      </c>
      <c r="BR27" s="125" t="str">
        <f>IF(ISERR(IF(AND($I27=Re_lo!$E$5,BR$5=VLOOKUP(Re_lo!$H$5,Re_lo!$N$5:$O$16,2,0)),AP27,"")),"",IF(AND($I27=Re_lo!$E$5,BR$5=VLOOKUP(Re_lo!$H$5,Re_lo!$N$5:$O$16,2,0)),AP27,""))</f>
        <v/>
      </c>
      <c r="BS27" s="125" t="str">
        <f>IF(ISERR(IF(AND($I27=Re_lo!$E$5,BS$5=VLOOKUP(Re_lo!$H$5,Re_lo!$N$5:$O$16,2,0)),AQ27,"")),"",IF(AND($I27=Re_lo!$E$5,BS$5=VLOOKUP(Re_lo!$H$5,Re_lo!$N$5:$O$16,2,0)),AQ27,""))</f>
        <v/>
      </c>
      <c r="BT27" s="125" t="str">
        <f>IF(ISERR(IF(AND($I27=Re_lo!$E$5,BT$5=VLOOKUP(Re_lo!$H$5,Re_lo!$N$5:$O$16,2,0)),AR27,"")),"",IF(AND($I27=Re_lo!$E$5,BT$5=VLOOKUP(Re_lo!$H$5,Re_lo!$N$5:$O$16,2,0)),AR27,""))</f>
        <v/>
      </c>
      <c r="BU27" s="125" t="str">
        <f>IF(ISERR(IF(AND($I27=Re_lo!$E$5,BU$5=VLOOKUP(Re_lo!$H$5,Re_lo!$N$5:$O$16,2,0)),AS27,"")),"",IF(AND($I27=Re_lo!$E$5,BU$5=VLOOKUP(Re_lo!$H$5,Re_lo!$N$5:$O$16,2,0)),AS27,""))</f>
        <v/>
      </c>
      <c r="BV27" s="125" t="str">
        <f>IF(ISERR(IF(AND($I27=Re_lo!$E$5,BV$5=VLOOKUP(Re_lo!$H$5,Re_lo!$N$5:$O$16,2,0)),AT27,"")),"",IF(AND($I27=Re_lo!$E$5,BV$5=VLOOKUP(Re_lo!$H$5,Re_lo!$N$5:$O$16,2,0)),AT27,""))</f>
        <v/>
      </c>
      <c r="BW27" s="125" t="str">
        <f>IF(ISERR(IF(AND($I27=Re_lo!$E$5,BW$5=VLOOKUP(Re_lo!$H$5,Re_lo!$N$5:$O$16,2,0)),AU27,"")),"",IF(AND($I27=Re_lo!$E$5,BW$5=VLOOKUP(Re_lo!$H$5,Re_lo!$N$5:$O$16,2,0)),AU27,""))</f>
        <v/>
      </c>
      <c r="BX27" s="125" t="str">
        <f>IF(ISERR(IF(AND($I27=Re_lo!$E$5,BX$5=VLOOKUP(Re_lo!$H$5,Re_lo!$N$5:$O$16,2,0)),AV27,"")),"",IF(AND($I27=Re_lo!$E$5,BX$5=VLOOKUP(Re_lo!$H$5,Re_lo!$N$5:$O$16,2,0)),AV27,""))</f>
        <v/>
      </c>
      <c r="BY27" s="125" t="str">
        <f>IF(ISERR(IF(AND($I27=Re_lo!$E$5,BY$5=VLOOKUP(Re_lo!$H$5,Re_lo!$N$5:$O$16,2,0)),AW27,"")),"",IF(AND($I27=Re_lo!$E$5,BY$5=VLOOKUP(Re_lo!$H$5,Re_lo!$N$5:$O$16,2,0)),AW27,""))</f>
        <v/>
      </c>
      <c r="BZ27" s="125" t="str">
        <f>IF(ISERR(IF(AND($I27=Re_lo!$E$5,BZ$5=VLOOKUP(Re_lo!$H$5,Re_lo!$N$5:$O$16,2,0)),AX27,"")),"",IF(AND($I27=Re_lo!$E$5,BZ$5=VLOOKUP(Re_lo!$H$5,Re_lo!$N$5:$O$16,2,0)),AX27,""))</f>
        <v/>
      </c>
      <c r="CA27" s="125" t="str">
        <f>IF(ISERR(IF(AND($I27=Re_lo!$E$5,CA$5=VLOOKUP(Re_lo!$H$5,Re_lo!$N$5:$O$16,2,0)),AY27,"")),"",IF(AND($I27=Re_lo!$E$5,CA$5=VLOOKUP(Re_lo!$H$5,Re_lo!$N$5:$O$16,2,0)),AY27,""))</f>
        <v/>
      </c>
      <c r="CB27" s="125" t="str">
        <f>IF(ISERR(IF(AND($I27=Re_lo!$E$5,CB$5=VLOOKUP(Re_lo!$H$5,Re_lo!$N$5:$O$16,2,0)),AZ27,"")),"",IF(AND($I27=Re_lo!$E$5,CB$5=VLOOKUP(Re_lo!$H$5,Re_lo!$N$5:$O$16,2,0)),AZ27,""))</f>
        <v/>
      </c>
      <c r="CC27" s="125" t="str">
        <f>IF(ISERR(IF(AND($I27=Re_lo!$E$5,CC$5=VLOOKUP(Re_lo!$H$5,Re_lo!$N$5:$O$16,2,0)),BA27,"")),"",IF(AND($I27=Re_lo!$E$5,CC$5=VLOOKUP(Re_lo!$H$5,Re_lo!$N$5:$O$16,2,0)),BA27,""))</f>
        <v/>
      </c>
      <c r="CD27" s="125">
        <f>IF(ISERR(IF(AND($I27=Re_lo!$E$5,CD$5=VLOOKUP(Re_lo!$H$5,Re_lo!$N$5:$O$16,2,0)),BB27,"")),"",IF(AND($I27=Re_lo!$E$5,CD$5=VLOOKUP(Re_lo!$H$5,Re_lo!$N$5:$O$16,2,0)),BB27,""))</f>
        <v>0</v>
      </c>
      <c r="CF27" s="125">
        <f>IF($C27="","",COUNTIFS(Con_ve!$C$6:$C$1005,$C27,Con_ve!$Q$6:$Q$1005,Cad_cl!CF$5))</f>
        <v>0</v>
      </c>
      <c r="CG27" s="125">
        <f>IF($C27="","",COUNTIFS(Con_ve!$C$6:$C$1005,$C27,Con_ve!$Q$6:$Q$1005,Cad_cl!CG$5))</f>
        <v>0</v>
      </c>
      <c r="CH27" s="125">
        <f>IF($C27="","",COUNTIFS(Con_ve!$C$6:$C$1005,$C27,Con_ve!$Q$6:$Q$1005,Cad_cl!CH$5))</f>
        <v>0</v>
      </c>
      <c r="CI27" s="125">
        <f>IF($C27="","",COUNTIFS(Con_ve!$C$6:$C$1005,$C27,Con_ve!$Q$6:$Q$1005,Cad_cl!CI$5))</f>
        <v>0</v>
      </c>
      <c r="CJ27" s="125">
        <f>IF($C27="","",COUNTIFS(Con_ve!$C$6:$C$1005,$C27,Con_ve!$Q$6:$Q$1005,Cad_cl!CJ$5))</f>
        <v>0</v>
      </c>
      <c r="CK27" s="125">
        <f>IF($C27="","",COUNTIFS(Con_ve!$C$6:$C$1005,$C27,Con_ve!$Q$6:$Q$1005,Cad_cl!CK$5))</f>
        <v>0</v>
      </c>
      <c r="CL27" s="125">
        <f>IF($C27="","",COUNTIFS(Con_ve!$C$6:$C$1005,$C27,Con_ve!$Q$6:$Q$1005,Cad_cl!CL$5))</f>
        <v>0</v>
      </c>
      <c r="CM27" s="125">
        <f>IF($C27="","",COUNTIFS(Con_ve!$C$6:$C$1005,$C27,Con_ve!$Q$6:$Q$1005,Cad_cl!CM$5))</f>
        <v>0</v>
      </c>
      <c r="CN27" s="125">
        <f>IF($C27="","",COUNTIFS(Con_ve!$C$6:$C$1005,$C27,Con_ve!$Q$6:$Q$1005,Cad_cl!CN$5))</f>
        <v>0</v>
      </c>
      <c r="CO27" s="125">
        <f>IF($C27="","",COUNTIFS(Con_ve!$C$6:$C$1005,$C27,Con_ve!$Q$6:$Q$1005,Cad_cl!CO$5))</f>
        <v>0</v>
      </c>
      <c r="CP27" s="125">
        <f>IF($C27="","",COUNTIFS(Con_ve!$C$6:$C$1005,$C27,Con_ve!$Q$6:$Q$1005,Cad_cl!CP$5))</f>
        <v>0</v>
      </c>
      <c r="CQ27" s="125">
        <f>IF($C27="","",COUNTIFS(Con_ve!$C$6:$C$1005,$C27,Con_ve!$Q$6:$Q$1005,Cad_cl!CQ$5))</f>
        <v>0</v>
      </c>
      <c r="CR27" s="125">
        <f t="shared" si="2"/>
        <v>0</v>
      </c>
    </row>
    <row r="28" spans="3:96" ht="30" customHeight="1">
      <c r="C28" s="153" t="s">
        <v>153</v>
      </c>
      <c r="D28" s="153" t="s">
        <v>154</v>
      </c>
      <c r="E28" s="154">
        <v>42070</v>
      </c>
      <c r="F28" s="153" t="s">
        <v>54</v>
      </c>
      <c r="G28" s="155">
        <v>1143681010</v>
      </c>
      <c r="H28" s="153" t="s">
        <v>171</v>
      </c>
      <c r="I28" s="153" t="s">
        <v>76</v>
      </c>
      <c r="J28" s="132">
        <v>3</v>
      </c>
      <c r="K28" s="133">
        <v>30000</v>
      </c>
      <c r="L28" s="153" t="s">
        <v>44</v>
      </c>
      <c r="M28" s="153" t="s">
        <v>94</v>
      </c>
      <c r="N28" s="153" t="s">
        <v>97</v>
      </c>
      <c r="O28" s="153" t="s">
        <v>102</v>
      </c>
      <c r="P28" s="153" t="s">
        <v>105</v>
      </c>
      <c r="Q28" s="153"/>
      <c r="AP28" s="134">
        <f>IF(ISERR(IF($C28="","",SUMIFS(Con_ve!$F$6:$F$1005,Con_ve!$C$6:$C$1005,$C28,Con_ve!$I$6:$I$1005,"Fechada",Con_ve!$Q$6:$Q$1005,Cad_cl!AP$5))),"",IF($C28="","",SUMIFS(Con_ve!$F$6:$F$1005,Con_ve!$C$6:$C$1005,$C28,Con_ve!$I$6:$I$1005,"Fechada",Con_ve!$Q$6:$Q$1005,Cad_cl!AP$5)))</f>
        <v>10000</v>
      </c>
      <c r="AQ28" s="134">
        <f>IF(ISERR(IF($C28="","",SUMIFS(Con_ve!$F$6:$F$1005,Con_ve!$C$6:$C$1005,$C28,Con_ve!$I$6:$I$1005,"Fechada",Con_ve!$Q$6:$Q$1005,Cad_cl!AQ$5))),"",IF($C28="","",SUMIFS(Con_ve!$F$6:$F$1005,Con_ve!$C$6:$C$1005,$C28,Con_ve!$I$6:$I$1005,"Fechada",Con_ve!$Q$6:$Q$1005,Cad_cl!AQ$5)))</f>
        <v>0</v>
      </c>
      <c r="AR28" s="134">
        <f>IF(ISERR(IF($C28="","",SUMIFS(Con_ve!$F$6:$F$1005,Con_ve!$C$6:$C$1005,$C28,Con_ve!$I$6:$I$1005,"Fechada",Con_ve!$Q$6:$Q$1005,Cad_cl!AR$5))),"",IF($C28="","",SUMIFS(Con_ve!$F$6:$F$1005,Con_ve!$C$6:$C$1005,$C28,Con_ve!$I$6:$I$1005,"Fechada",Con_ve!$Q$6:$Q$1005,Cad_cl!AR$5)))</f>
        <v>0</v>
      </c>
      <c r="AS28" s="134">
        <f>IF(ISERR(IF($C28="","",SUMIFS(Con_ve!$F$6:$F$1005,Con_ve!$C$6:$C$1005,$C28,Con_ve!$I$6:$I$1005,"Fechada",Con_ve!$Q$6:$Q$1005,Cad_cl!AS$5))),"",IF($C28="","",SUMIFS(Con_ve!$F$6:$F$1005,Con_ve!$C$6:$C$1005,$C28,Con_ve!$I$6:$I$1005,"Fechada",Con_ve!$Q$6:$Q$1005,Cad_cl!AS$5)))</f>
        <v>0</v>
      </c>
      <c r="AT28" s="134">
        <f>IF(ISERR(IF($C28="","",SUMIFS(Con_ve!$F$6:$F$1005,Con_ve!$C$6:$C$1005,$C28,Con_ve!$I$6:$I$1005,"Fechada",Con_ve!$Q$6:$Q$1005,Cad_cl!AT$5))),"",IF($C28="","",SUMIFS(Con_ve!$F$6:$F$1005,Con_ve!$C$6:$C$1005,$C28,Con_ve!$I$6:$I$1005,"Fechada",Con_ve!$Q$6:$Q$1005,Cad_cl!AT$5)))</f>
        <v>0</v>
      </c>
      <c r="AU28" s="134">
        <f>IF(ISERR(IF($C28="","",SUMIFS(Con_ve!$F$6:$F$1005,Con_ve!$C$6:$C$1005,$C28,Con_ve!$I$6:$I$1005,"Fechada",Con_ve!$Q$6:$Q$1005,Cad_cl!AU$5))),"",IF($C28="","",SUMIFS(Con_ve!$F$6:$F$1005,Con_ve!$C$6:$C$1005,$C28,Con_ve!$I$6:$I$1005,"Fechada",Con_ve!$Q$6:$Q$1005,Cad_cl!AU$5)))</f>
        <v>0</v>
      </c>
      <c r="AV28" s="134">
        <f>IF(ISERR(IF($C28="","",SUMIFS(Con_ve!$F$6:$F$1005,Con_ve!$C$6:$C$1005,$C28,Con_ve!$I$6:$I$1005,"Fechada",Con_ve!$Q$6:$Q$1005,Cad_cl!AV$5))),"",IF($C28="","",SUMIFS(Con_ve!$F$6:$F$1005,Con_ve!$C$6:$C$1005,$C28,Con_ve!$I$6:$I$1005,"Fechada",Con_ve!$Q$6:$Q$1005,Cad_cl!AV$5)))</f>
        <v>0</v>
      </c>
      <c r="AW28" s="134">
        <f>IF(ISERR(IF($C28="","",SUMIFS(Con_ve!$F$6:$F$1005,Con_ve!$C$6:$C$1005,$C28,Con_ve!$I$6:$I$1005,"Fechada",Con_ve!$Q$6:$Q$1005,Cad_cl!AW$5))),"",IF($C28="","",SUMIFS(Con_ve!$F$6:$F$1005,Con_ve!$C$6:$C$1005,$C28,Con_ve!$I$6:$I$1005,"Fechada",Con_ve!$Q$6:$Q$1005,Cad_cl!AW$5)))</f>
        <v>0</v>
      </c>
      <c r="AX28" s="134">
        <f>IF(ISERR(IF($C28="","",SUMIFS(Con_ve!$F$6:$F$1005,Con_ve!$C$6:$C$1005,$C28,Con_ve!$I$6:$I$1005,"Fechada",Con_ve!$Q$6:$Q$1005,Cad_cl!AX$5))),"",IF($C28="","",SUMIFS(Con_ve!$F$6:$F$1005,Con_ve!$C$6:$C$1005,$C28,Con_ve!$I$6:$I$1005,"Fechada",Con_ve!$Q$6:$Q$1005,Cad_cl!AX$5)))</f>
        <v>0</v>
      </c>
      <c r="AY28" s="134">
        <f>IF(ISERR(IF($C28="","",SUMIFS(Con_ve!$F$6:$F$1005,Con_ve!$C$6:$C$1005,$C28,Con_ve!$I$6:$I$1005,"Fechada",Con_ve!$Q$6:$Q$1005,Cad_cl!AY$5))),"",IF($C28="","",SUMIFS(Con_ve!$F$6:$F$1005,Con_ve!$C$6:$C$1005,$C28,Con_ve!$I$6:$I$1005,"Fechada",Con_ve!$Q$6:$Q$1005,Cad_cl!AY$5)))</f>
        <v>0</v>
      </c>
      <c r="AZ28" s="134">
        <f>IF(ISERR(IF($C28="","",SUMIFS(Con_ve!$F$6:$F$1005,Con_ve!$C$6:$C$1005,$C28,Con_ve!$I$6:$I$1005,"Fechada",Con_ve!$Q$6:$Q$1005,Cad_cl!AZ$5))),"",IF($C28="","",SUMIFS(Con_ve!$F$6:$F$1005,Con_ve!$C$6:$C$1005,$C28,Con_ve!$I$6:$I$1005,"Fechada",Con_ve!$Q$6:$Q$1005,Cad_cl!AZ$5)))</f>
        <v>0</v>
      </c>
      <c r="BA28" s="134">
        <f>IF(ISERR(IF($C28="","",SUMIFS(Con_ve!$F$6:$F$1005,Con_ve!$C$6:$C$1005,$C28,Con_ve!$I$6:$I$1005,"Fechada",Con_ve!$Q$6:$Q$1005,Cad_cl!BA$5))),"",IF($C28="","",SUMIFS(Con_ve!$F$6:$F$1005,Con_ve!$C$6:$C$1005,$C28,Con_ve!$I$6:$I$1005,"Fechada",Con_ve!$Q$6:$Q$1005,Cad_cl!BA$5)))</f>
        <v>0</v>
      </c>
      <c r="BB28" s="134">
        <f t="shared" si="0"/>
        <v>10000</v>
      </c>
      <c r="BD28" s="134">
        <f>IF(ISERR(IF($C28="","",SUMIFS(Con_ve!$F$6:$F$1005,Con_ve!$C$6:$C$1005,$C28,Con_ve!$I$6:$I$1005,"Em negociação",Con_ve!$Q$6:$Q$1005,Cad_cl!BD$5))),"",IF($C28="","",SUMIFS(Con_ve!$F$6:$F$1005,Con_ve!$C$6:$C$1005,$C28,Con_ve!$I$6:$I$1005,"Em negociação",Con_ve!$Q$6:$Q$1005,Cad_cl!BD$5)))</f>
        <v>0</v>
      </c>
      <c r="BE28" s="134">
        <f>IF(ISERR(IF($C28="","",SUMIFS(Con_ve!$F$6:$F$1005,Con_ve!$C$6:$C$1005,$C28,Con_ve!$I$6:$I$1005,"Em negociação",Con_ve!$Q$6:$Q$1005,Cad_cl!BE$5))),"",IF($C28="","",SUMIFS(Con_ve!$F$6:$F$1005,Con_ve!$C$6:$C$1005,$C28,Con_ve!$I$6:$I$1005,"Em negociação",Con_ve!$Q$6:$Q$1005,Cad_cl!BE$5)))</f>
        <v>17000</v>
      </c>
      <c r="BF28" s="134">
        <f>IF(ISERR(IF($C28="","",SUMIFS(Con_ve!$F$6:$F$1005,Con_ve!$C$6:$C$1005,$C28,Con_ve!$I$6:$I$1005,"Em negociação",Con_ve!$Q$6:$Q$1005,Cad_cl!BF$5))),"",IF($C28="","",SUMIFS(Con_ve!$F$6:$F$1005,Con_ve!$C$6:$C$1005,$C28,Con_ve!$I$6:$I$1005,"Em negociação",Con_ve!$Q$6:$Q$1005,Cad_cl!BF$5)))</f>
        <v>0</v>
      </c>
      <c r="BG28" s="134">
        <f>IF(ISERR(IF($C28="","",SUMIFS(Con_ve!$F$6:$F$1005,Con_ve!$C$6:$C$1005,$C28,Con_ve!$I$6:$I$1005,"Em negociação",Con_ve!$Q$6:$Q$1005,Cad_cl!BG$5))),"",IF($C28="","",SUMIFS(Con_ve!$F$6:$F$1005,Con_ve!$C$6:$C$1005,$C28,Con_ve!$I$6:$I$1005,"Em negociação",Con_ve!$Q$6:$Q$1005,Cad_cl!BG$5)))</f>
        <v>3000</v>
      </c>
      <c r="BH28" s="134">
        <f>IF(ISERR(IF($C28="","",SUMIFS(Con_ve!$F$6:$F$1005,Con_ve!$C$6:$C$1005,$C28,Con_ve!$I$6:$I$1005,"Em negociação",Con_ve!$Q$6:$Q$1005,Cad_cl!BH$5))),"",IF($C28="","",SUMIFS(Con_ve!$F$6:$F$1005,Con_ve!$C$6:$C$1005,$C28,Con_ve!$I$6:$I$1005,"Em negociação",Con_ve!$Q$6:$Q$1005,Cad_cl!BH$5)))</f>
        <v>0</v>
      </c>
      <c r="BI28" s="134">
        <f>IF(ISERR(IF($C28="","",SUMIFS(Con_ve!$F$6:$F$1005,Con_ve!$C$6:$C$1005,$C28,Con_ve!$I$6:$I$1005,"Em negociação",Con_ve!$Q$6:$Q$1005,Cad_cl!BI$5))),"",IF($C28="","",SUMIFS(Con_ve!$F$6:$F$1005,Con_ve!$C$6:$C$1005,$C28,Con_ve!$I$6:$I$1005,"Em negociação",Con_ve!$Q$6:$Q$1005,Cad_cl!BI$5)))</f>
        <v>0</v>
      </c>
      <c r="BJ28" s="134">
        <f>IF(ISERR(IF($C28="","",SUMIFS(Con_ve!$F$6:$F$1005,Con_ve!$C$6:$C$1005,$C28,Con_ve!$I$6:$I$1005,"Em negociação",Con_ve!$Q$6:$Q$1005,Cad_cl!BJ$5))),"",IF($C28="","",SUMIFS(Con_ve!$F$6:$F$1005,Con_ve!$C$6:$C$1005,$C28,Con_ve!$I$6:$I$1005,"Em negociação",Con_ve!$Q$6:$Q$1005,Cad_cl!BJ$5)))</f>
        <v>0</v>
      </c>
      <c r="BK28" s="134">
        <f>IF(ISERR(IF($C28="","",SUMIFS(Con_ve!$F$6:$F$1005,Con_ve!$C$6:$C$1005,$C28,Con_ve!$I$6:$I$1005,"Em negociação",Con_ve!$Q$6:$Q$1005,Cad_cl!BK$5))),"",IF($C28="","",SUMIFS(Con_ve!$F$6:$F$1005,Con_ve!$C$6:$C$1005,$C28,Con_ve!$I$6:$I$1005,"Em negociação",Con_ve!$Q$6:$Q$1005,Cad_cl!BK$5)))</f>
        <v>0</v>
      </c>
      <c r="BL28" s="134">
        <f>IF(ISERR(IF($C28="","",SUMIFS(Con_ve!$F$6:$F$1005,Con_ve!$C$6:$C$1005,$C28,Con_ve!$I$6:$I$1005,"Em negociação",Con_ve!$Q$6:$Q$1005,Cad_cl!BL$5))),"",IF($C28="","",SUMIFS(Con_ve!$F$6:$F$1005,Con_ve!$C$6:$C$1005,$C28,Con_ve!$I$6:$I$1005,"Em negociação",Con_ve!$Q$6:$Q$1005,Cad_cl!BL$5)))</f>
        <v>0</v>
      </c>
      <c r="BM28" s="134">
        <f>IF(ISERR(IF($C28="","",SUMIFS(Con_ve!$F$6:$F$1005,Con_ve!$C$6:$C$1005,$C28,Con_ve!$I$6:$I$1005,"Em negociação",Con_ve!$Q$6:$Q$1005,Cad_cl!BM$5))),"",IF($C28="","",SUMIFS(Con_ve!$F$6:$F$1005,Con_ve!$C$6:$C$1005,$C28,Con_ve!$I$6:$I$1005,"Em negociação",Con_ve!$Q$6:$Q$1005,Cad_cl!BM$5)))</f>
        <v>0</v>
      </c>
      <c r="BN28" s="134">
        <f>IF(ISERR(IF($C28="","",SUMIFS(Con_ve!$F$6:$F$1005,Con_ve!$C$6:$C$1005,$C28,Con_ve!$I$6:$I$1005,"Em negociação",Con_ve!$Q$6:$Q$1005,Cad_cl!BN$5))),"",IF($C28="","",SUMIFS(Con_ve!$F$6:$F$1005,Con_ve!$C$6:$C$1005,$C28,Con_ve!$I$6:$I$1005,"Em negociação",Con_ve!$Q$6:$Q$1005,Cad_cl!BN$5)))</f>
        <v>0</v>
      </c>
      <c r="BO28" s="134">
        <f>IF(ISERR(IF($C28="","",SUMIFS(Con_ve!$F$6:$F$1005,Con_ve!$C$6:$C$1005,$C28,Con_ve!$I$6:$I$1005,"Em negociação",Con_ve!$Q$6:$Q$1005,Cad_cl!BO$5))),"",IF($C28="","",SUMIFS(Con_ve!$F$6:$F$1005,Con_ve!$C$6:$C$1005,$C28,Con_ve!$I$6:$I$1005,"Em negociação",Con_ve!$Q$6:$Q$1005,Cad_cl!BO$5)))</f>
        <v>0</v>
      </c>
      <c r="BP28" s="134">
        <f t="shared" si="1"/>
        <v>20000</v>
      </c>
      <c r="BR28" s="125" t="str">
        <f>IF(ISERR(IF(AND($I28=Re_lo!$E$5,BR$5=VLOOKUP(Re_lo!$H$5,Re_lo!$N$5:$O$16,2,0)),AP28,"")),"",IF(AND($I28=Re_lo!$E$5,BR$5=VLOOKUP(Re_lo!$H$5,Re_lo!$N$5:$O$16,2,0)),AP28,""))</f>
        <v/>
      </c>
      <c r="BS28" s="125" t="str">
        <f>IF(ISERR(IF(AND($I28=Re_lo!$E$5,BS$5=VLOOKUP(Re_lo!$H$5,Re_lo!$N$5:$O$16,2,0)),AQ28,"")),"",IF(AND($I28=Re_lo!$E$5,BS$5=VLOOKUP(Re_lo!$H$5,Re_lo!$N$5:$O$16,2,0)),AQ28,""))</f>
        <v/>
      </c>
      <c r="BT28" s="125" t="str">
        <f>IF(ISERR(IF(AND($I28=Re_lo!$E$5,BT$5=VLOOKUP(Re_lo!$H$5,Re_lo!$N$5:$O$16,2,0)),AR28,"")),"",IF(AND($I28=Re_lo!$E$5,BT$5=VLOOKUP(Re_lo!$H$5,Re_lo!$N$5:$O$16,2,0)),AR28,""))</f>
        <v/>
      </c>
      <c r="BU28" s="125" t="str">
        <f>IF(ISERR(IF(AND($I28=Re_lo!$E$5,BU$5=VLOOKUP(Re_lo!$H$5,Re_lo!$N$5:$O$16,2,0)),AS28,"")),"",IF(AND($I28=Re_lo!$E$5,BU$5=VLOOKUP(Re_lo!$H$5,Re_lo!$N$5:$O$16,2,0)),AS28,""))</f>
        <v/>
      </c>
      <c r="BV28" s="125" t="str">
        <f>IF(ISERR(IF(AND($I28=Re_lo!$E$5,BV$5=VLOOKUP(Re_lo!$H$5,Re_lo!$N$5:$O$16,2,0)),AT28,"")),"",IF(AND($I28=Re_lo!$E$5,BV$5=VLOOKUP(Re_lo!$H$5,Re_lo!$N$5:$O$16,2,0)),AT28,""))</f>
        <v/>
      </c>
      <c r="BW28" s="125" t="str">
        <f>IF(ISERR(IF(AND($I28=Re_lo!$E$5,BW$5=VLOOKUP(Re_lo!$H$5,Re_lo!$N$5:$O$16,2,0)),AU28,"")),"",IF(AND($I28=Re_lo!$E$5,BW$5=VLOOKUP(Re_lo!$H$5,Re_lo!$N$5:$O$16,2,0)),AU28,""))</f>
        <v/>
      </c>
      <c r="BX28" s="125" t="str">
        <f>IF(ISERR(IF(AND($I28=Re_lo!$E$5,BX$5=VLOOKUP(Re_lo!$H$5,Re_lo!$N$5:$O$16,2,0)),AV28,"")),"",IF(AND($I28=Re_lo!$E$5,BX$5=VLOOKUP(Re_lo!$H$5,Re_lo!$N$5:$O$16,2,0)),AV28,""))</f>
        <v/>
      </c>
      <c r="BY28" s="125" t="str">
        <f>IF(ISERR(IF(AND($I28=Re_lo!$E$5,BY$5=VLOOKUP(Re_lo!$H$5,Re_lo!$N$5:$O$16,2,0)),AW28,"")),"",IF(AND($I28=Re_lo!$E$5,BY$5=VLOOKUP(Re_lo!$H$5,Re_lo!$N$5:$O$16,2,0)),AW28,""))</f>
        <v/>
      </c>
      <c r="BZ28" s="125" t="str">
        <f>IF(ISERR(IF(AND($I28=Re_lo!$E$5,BZ$5=VLOOKUP(Re_lo!$H$5,Re_lo!$N$5:$O$16,2,0)),AX28,"")),"",IF(AND($I28=Re_lo!$E$5,BZ$5=VLOOKUP(Re_lo!$H$5,Re_lo!$N$5:$O$16,2,0)),AX28,""))</f>
        <v/>
      </c>
      <c r="CA28" s="125" t="str">
        <f>IF(ISERR(IF(AND($I28=Re_lo!$E$5,CA$5=VLOOKUP(Re_lo!$H$5,Re_lo!$N$5:$O$16,2,0)),AY28,"")),"",IF(AND($I28=Re_lo!$E$5,CA$5=VLOOKUP(Re_lo!$H$5,Re_lo!$N$5:$O$16,2,0)),AY28,""))</f>
        <v/>
      </c>
      <c r="CB28" s="125" t="str">
        <f>IF(ISERR(IF(AND($I28=Re_lo!$E$5,CB$5=VLOOKUP(Re_lo!$H$5,Re_lo!$N$5:$O$16,2,0)),AZ28,"")),"",IF(AND($I28=Re_lo!$E$5,CB$5=VLOOKUP(Re_lo!$H$5,Re_lo!$N$5:$O$16,2,0)),AZ28,""))</f>
        <v/>
      </c>
      <c r="CC28" s="125" t="str">
        <f>IF(ISERR(IF(AND($I28=Re_lo!$E$5,CC$5=VLOOKUP(Re_lo!$H$5,Re_lo!$N$5:$O$16,2,0)),BA28,"")),"",IF(AND($I28=Re_lo!$E$5,CC$5=VLOOKUP(Re_lo!$H$5,Re_lo!$N$5:$O$16,2,0)),BA28,""))</f>
        <v/>
      </c>
      <c r="CD28" s="125" t="str">
        <f>IF(ISERR(IF(AND($I28=Re_lo!$E$5,CD$5=VLOOKUP(Re_lo!$H$5,Re_lo!$N$5:$O$16,2,0)),BB28,"")),"",IF(AND($I28=Re_lo!$E$5,CD$5=VLOOKUP(Re_lo!$H$5,Re_lo!$N$5:$O$16,2,0)),BB28,""))</f>
        <v/>
      </c>
      <c r="CF28" s="125">
        <f>IF($C28="","",COUNTIFS(Con_ve!$C$6:$C$1005,$C28,Con_ve!$Q$6:$Q$1005,Cad_cl!CF$5))</f>
        <v>1</v>
      </c>
      <c r="CG28" s="125">
        <f>IF($C28="","",COUNTIFS(Con_ve!$C$6:$C$1005,$C28,Con_ve!$Q$6:$Q$1005,Cad_cl!CG$5))</f>
        <v>1</v>
      </c>
      <c r="CH28" s="125">
        <f>IF($C28="","",COUNTIFS(Con_ve!$C$6:$C$1005,$C28,Con_ve!$Q$6:$Q$1005,Cad_cl!CH$5))</f>
        <v>0</v>
      </c>
      <c r="CI28" s="125">
        <f>IF($C28="","",COUNTIFS(Con_ve!$C$6:$C$1005,$C28,Con_ve!$Q$6:$Q$1005,Cad_cl!CI$5))</f>
        <v>1</v>
      </c>
      <c r="CJ28" s="125">
        <f>IF($C28="","",COUNTIFS(Con_ve!$C$6:$C$1005,$C28,Con_ve!$Q$6:$Q$1005,Cad_cl!CJ$5))</f>
        <v>0</v>
      </c>
      <c r="CK28" s="125">
        <f>IF($C28="","",COUNTIFS(Con_ve!$C$6:$C$1005,$C28,Con_ve!$Q$6:$Q$1005,Cad_cl!CK$5))</f>
        <v>0</v>
      </c>
      <c r="CL28" s="125">
        <f>IF($C28="","",COUNTIFS(Con_ve!$C$6:$C$1005,$C28,Con_ve!$Q$6:$Q$1005,Cad_cl!CL$5))</f>
        <v>0</v>
      </c>
      <c r="CM28" s="125">
        <f>IF($C28="","",COUNTIFS(Con_ve!$C$6:$C$1005,$C28,Con_ve!$Q$6:$Q$1005,Cad_cl!CM$5))</f>
        <v>0</v>
      </c>
      <c r="CN28" s="125">
        <f>IF($C28="","",COUNTIFS(Con_ve!$C$6:$C$1005,$C28,Con_ve!$Q$6:$Q$1005,Cad_cl!CN$5))</f>
        <v>0</v>
      </c>
      <c r="CO28" s="125">
        <f>IF($C28="","",COUNTIFS(Con_ve!$C$6:$C$1005,$C28,Con_ve!$Q$6:$Q$1005,Cad_cl!CO$5))</f>
        <v>0</v>
      </c>
      <c r="CP28" s="125">
        <f>IF($C28="","",COUNTIFS(Con_ve!$C$6:$C$1005,$C28,Con_ve!$Q$6:$Q$1005,Cad_cl!CP$5))</f>
        <v>0</v>
      </c>
      <c r="CQ28" s="125">
        <f>IF($C28="","",COUNTIFS(Con_ve!$C$6:$C$1005,$C28,Con_ve!$Q$6:$Q$1005,Cad_cl!CQ$5))</f>
        <v>0</v>
      </c>
      <c r="CR28" s="125">
        <f t="shared" si="2"/>
        <v>3</v>
      </c>
    </row>
    <row r="29" spans="3:96" ht="30" customHeight="1">
      <c r="C29" s="153" t="s">
        <v>155</v>
      </c>
      <c r="D29" s="153" t="s">
        <v>156</v>
      </c>
      <c r="E29" s="154">
        <v>42071</v>
      </c>
      <c r="F29" s="153" t="s">
        <v>55</v>
      </c>
      <c r="G29" s="155">
        <v>2143245656</v>
      </c>
      <c r="H29" s="153" t="s">
        <v>172</v>
      </c>
      <c r="I29" s="153" t="s">
        <v>73</v>
      </c>
      <c r="J29" s="132">
        <v>1</v>
      </c>
      <c r="K29" s="133">
        <v>2300</v>
      </c>
      <c r="L29" s="153" t="s">
        <v>47</v>
      </c>
      <c r="M29" s="153" t="s">
        <v>92</v>
      </c>
      <c r="N29" s="153" t="s">
        <v>98</v>
      </c>
      <c r="O29" s="153" t="s">
        <v>101</v>
      </c>
      <c r="P29" s="153" t="s">
        <v>106</v>
      </c>
      <c r="Q29" s="153"/>
      <c r="AP29" s="134">
        <f>IF(ISERR(IF($C29="","",SUMIFS(Con_ve!$F$6:$F$1005,Con_ve!$C$6:$C$1005,$C29,Con_ve!$I$6:$I$1005,"Fechada",Con_ve!$Q$6:$Q$1005,Cad_cl!AP$5))),"",IF($C29="","",SUMIFS(Con_ve!$F$6:$F$1005,Con_ve!$C$6:$C$1005,$C29,Con_ve!$I$6:$I$1005,"Fechada",Con_ve!$Q$6:$Q$1005,Cad_cl!AP$5)))</f>
        <v>0</v>
      </c>
      <c r="AQ29" s="134">
        <f>IF(ISERR(IF($C29="","",SUMIFS(Con_ve!$F$6:$F$1005,Con_ve!$C$6:$C$1005,$C29,Con_ve!$I$6:$I$1005,"Fechada",Con_ve!$Q$6:$Q$1005,Cad_cl!AQ$5))),"",IF($C29="","",SUMIFS(Con_ve!$F$6:$F$1005,Con_ve!$C$6:$C$1005,$C29,Con_ve!$I$6:$I$1005,"Fechada",Con_ve!$Q$6:$Q$1005,Cad_cl!AQ$5)))</f>
        <v>0</v>
      </c>
      <c r="AR29" s="134">
        <f>IF(ISERR(IF($C29="","",SUMIFS(Con_ve!$F$6:$F$1005,Con_ve!$C$6:$C$1005,$C29,Con_ve!$I$6:$I$1005,"Fechada",Con_ve!$Q$6:$Q$1005,Cad_cl!AR$5))),"",IF($C29="","",SUMIFS(Con_ve!$F$6:$F$1005,Con_ve!$C$6:$C$1005,$C29,Con_ve!$I$6:$I$1005,"Fechada",Con_ve!$Q$6:$Q$1005,Cad_cl!AR$5)))</f>
        <v>0</v>
      </c>
      <c r="AS29" s="134">
        <f>IF(ISERR(IF($C29="","",SUMIFS(Con_ve!$F$6:$F$1005,Con_ve!$C$6:$C$1005,$C29,Con_ve!$I$6:$I$1005,"Fechada",Con_ve!$Q$6:$Q$1005,Cad_cl!AS$5))),"",IF($C29="","",SUMIFS(Con_ve!$F$6:$F$1005,Con_ve!$C$6:$C$1005,$C29,Con_ve!$I$6:$I$1005,"Fechada",Con_ve!$Q$6:$Q$1005,Cad_cl!AS$5)))</f>
        <v>0</v>
      </c>
      <c r="AT29" s="134">
        <f>IF(ISERR(IF($C29="","",SUMIFS(Con_ve!$F$6:$F$1005,Con_ve!$C$6:$C$1005,$C29,Con_ve!$I$6:$I$1005,"Fechada",Con_ve!$Q$6:$Q$1005,Cad_cl!AT$5))),"",IF($C29="","",SUMIFS(Con_ve!$F$6:$F$1005,Con_ve!$C$6:$C$1005,$C29,Con_ve!$I$6:$I$1005,"Fechada",Con_ve!$Q$6:$Q$1005,Cad_cl!AT$5)))</f>
        <v>2300</v>
      </c>
      <c r="AU29" s="134">
        <f>IF(ISERR(IF($C29="","",SUMIFS(Con_ve!$F$6:$F$1005,Con_ve!$C$6:$C$1005,$C29,Con_ve!$I$6:$I$1005,"Fechada",Con_ve!$Q$6:$Q$1005,Cad_cl!AU$5))),"",IF($C29="","",SUMIFS(Con_ve!$F$6:$F$1005,Con_ve!$C$6:$C$1005,$C29,Con_ve!$I$6:$I$1005,"Fechada",Con_ve!$Q$6:$Q$1005,Cad_cl!AU$5)))</f>
        <v>0</v>
      </c>
      <c r="AV29" s="134">
        <f>IF(ISERR(IF($C29="","",SUMIFS(Con_ve!$F$6:$F$1005,Con_ve!$C$6:$C$1005,$C29,Con_ve!$I$6:$I$1005,"Fechada",Con_ve!$Q$6:$Q$1005,Cad_cl!AV$5))),"",IF($C29="","",SUMIFS(Con_ve!$F$6:$F$1005,Con_ve!$C$6:$C$1005,$C29,Con_ve!$I$6:$I$1005,"Fechada",Con_ve!$Q$6:$Q$1005,Cad_cl!AV$5)))</f>
        <v>0</v>
      </c>
      <c r="AW29" s="134">
        <f>IF(ISERR(IF($C29="","",SUMIFS(Con_ve!$F$6:$F$1005,Con_ve!$C$6:$C$1005,$C29,Con_ve!$I$6:$I$1005,"Fechada",Con_ve!$Q$6:$Q$1005,Cad_cl!AW$5))),"",IF($C29="","",SUMIFS(Con_ve!$F$6:$F$1005,Con_ve!$C$6:$C$1005,$C29,Con_ve!$I$6:$I$1005,"Fechada",Con_ve!$Q$6:$Q$1005,Cad_cl!AW$5)))</f>
        <v>0</v>
      </c>
      <c r="AX29" s="134">
        <f>IF(ISERR(IF($C29="","",SUMIFS(Con_ve!$F$6:$F$1005,Con_ve!$C$6:$C$1005,$C29,Con_ve!$I$6:$I$1005,"Fechada",Con_ve!$Q$6:$Q$1005,Cad_cl!AX$5))),"",IF($C29="","",SUMIFS(Con_ve!$F$6:$F$1005,Con_ve!$C$6:$C$1005,$C29,Con_ve!$I$6:$I$1005,"Fechada",Con_ve!$Q$6:$Q$1005,Cad_cl!AX$5)))</f>
        <v>0</v>
      </c>
      <c r="AY29" s="134">
        <f>IF(ISERR(IF($C29="","",SUMIFS(Con_ve!$F$6:$F$1005,Con_ve!$C$6:$C$1005,$C29,Con_ve!$I$6:$I$1005,"Fechada",Con_ve!$Q$6:$Q$1005,Cad_cl!AY$5))),"",IF($C29="","",SUMIFS(Con_ve!$F$6:$F$1005,Con_ve!$C$6:$C$1005,$C29,Con_ve!$I$6:$I$1005,"Fechada",Con_ve!$Q$6:$Q$1005,Cad_cl!AY$5)))</f>
        <v>0</v>
      </c>
      <c r="AZ29" s="134">
        <f>IF(ISERR(IF($C29="","",SUMIFS(Con_ve!$F$6:$F$1005,Con_ve!$C$6:$C$1005,$C29,Con_ve!$I$6:$I$1005,"Fechada",Con_ve!$Q$6:$Q$1005,Cad_cl!AZ$5))),"",IF($C29="","",SUMIFS(Con_ve!$F$6:$F$1005,Con_ve!$C$6:$C$1005,$C29,Con_ve!$I$6:$I$1005,"Fechada",Con_ve!$Q$6:$Q$1005,Cad_cl!AZ$5)))</f>
        <v>0</v>
      </c>
      <c r="BA29" s="134">
        <f>IF(ISERR(IF($C29="","",SUMIFS(Con_ve!$F$6:$F$1005,Con_ve!$C$6:$C$1005,$C29,Con_ve!$I$6:$I$1005,"Fechada",Con_ve!$Q$6:$Q$1005,Cad_cl!BA$5))),"",IF($C29="","",SUMIFS(Con_ve!$F$6:$F$1005,Con_ve!$C$6:$C$1005,$C29,Con_ve!$I$6:$I$1005,"Fechada",Con_ve!$Q$6:$Q$1005,Cad_cl!BA$5)))</f>
        <v>0</v>
      </c>
      <c r="BB29" s="134">
        <f t="shared" si="0"/>
        <v>2300</v>
      </c>
      <c r="BD29" s="134">
        <f>IF(ISERR(IF($C29="","",SUMIFS(Con_ve!$F$6:$F$1005,Con_ve!$C$6:$C$1005,$C29,Con_ve!$I$6:$I$1005,"Em negociação",Con_ve!$Q$6:$Q$1005,Cad_cl!BD$5))),"",IF($C29="","",SUMIFS(Con_ve!$F$6:$F$1005,Con_ve!$C$6:$C$1005,$C29,Con_ve!$I$6:$I$1005,"Em negociação",Con_ve!$Q$6:$Q$1005,Cad_cl!BD$5)))</f>
        <v>0</v>
      </c>
      <c r="BE29" s="134">
        <f>IF(ISERR(IF($C29="","",SUMIFS(Con_ve!$F$6:$F$1005,Con_ve!$C$6:$C$1005,$C29,Con_ve!$I$6:$I$1005,"Em negociação",Con_ve!$Q$6:$Q$1005,Cad_cl!BE$5))),"",IF($C29="","",SUMIFS(Con_ve!$F$6:$F$1005,Con_ve!$C$6:$C$1005,$C29,Con_ve!$I$6:$I$1005,"Em negociação",Con_ve!$Q$6:$Q$1005,Cad_cl!BE$5)))</f>
        <v>0</v>
      </c>
      <c r="BF29" s="134">
        <f>IF(ISERR(IF($C29="","",SUMIFS(Con_ve!$F$6:$F$1005,Con_ve!$C$6:$C$1005,$C29,Con_ve!$I$6:$I$1005,"Em negociação",Con_ve!$Q$6:$Q$1005,Cad_cl!BF$5))),"",IF($C29="","",SUMIFS(Con_ve!$F$6:$F$1005,Con_ve!$C$6:$C$1005,$C29,Con_ve!$I$6:$I$1005,"Em negociação",Con_ve!$Q$6:$Q$1005,Cad_cl!BF$5)))</f>
        <v>0</v>
      </c>
      <c r="BG29" s="134">
        <f>IF(ISERR(IF($C29="","",SUMIFS(Con_ve!$F$6:$F$1005,Con_ve!$C$6:$C$1005,$C29,Con_ve!$I$6:$I$1005,"Em negociação",Con_ve!$Q$6:$Q$1005,Cad_cl!BG$5))),"",IF($C29="","",SUMIFS(Con_ve!$F$6:$F$1005,Con_ve!$C$6:$C$1005,$C29,Con_ve!$I$6:$I$1005,"Em negociação",Con_ve!$Q$6:$Q$1005,Cad_cl!BG$5)))</f>
        <v>0</v>
      </c>
      <c r="BH29" s="134">
        <f>IF(ISERR(IF($C29="","",SUMIFS(Con_ve!$F$6:$F$1005,Con_ve!$C$6:$C$1005,$C29,Con_ve!$I$6:$I$1005,"Em negociação",Con_ve!$Q$6:$Q$1005,Cad_cl!BH$5))),"",IF($C29="","",SUMIFS(Con_ve!$F$6:$F$1005,Con_ve!$C$6:$C$1005,$C29,Con_ve!$I$6:$I$1005,"Em negociação",Con_ve!$Q$6:$Q$1005,Cad_cl!BH$5)))</f>
        <v>0</v>
      </c>
      <c r="BI29" s="134">
        <f>IF(ISERR(IF($C29="","",SUMIFS(Con_ve!$F$6:$F$1005,Con_ve!$C$6:$C$1005,$C29,Con_ve!$I$6:$I$1005,"Em negociação",Con_ve!$Q$6:$Q$1005,Cad_cl!BI$5))),"",IF($C29="","",SUMIFS(Con_ve!$F$6:$F$1005,Con_ve!$C$6:$C$1005,$C29,Con_ve!$I$6:$I$1005,"Em negociação",Con_ve!$Q$6:$Q$1005,Cad_cl!BI$5)))</f>
        <v>0</v>
      </c>
      <c r="BJ29" s="134">
        <f>IF(ISERR(IF($C29="","",SUMIFS(Con_ve!$F$6:$F$1005,Con_ve!$C$6:$C$1005,$C29,Con_ve!$I$6:$I$1005,"Em negociação",Con_ve!$Q$6:$Q$1005,Cad_cl!BJ$5))),"",IF($C29="","",SUMIFS(Con_ve!$F$6:$F$1005,Con_ve!$C$6:$C$1005,$C29,Con_ve!$I$6:$I$1005,"Em negociação",Con_ve!$Q$6:$Q$1005,Cad_cl!BJ$5)))</f>
        <v>0</v>
      </c>
      <c r="BK29" s="134">
        <f>IF(ISERR(IF($C29="","",SUMIFS(Con_ve!$F$6:$F$1005,Con_ve!$C$6:$C$1005,$C29,Con_ve!$I$6:$I$1005,"Em negociação",Con_ve!$Q$6:$Q$1005,Cad_cl!BK$5))),"",IF($C29="","",SUMIFS(Con_ve!$F$6:$F$1005,Con_ve!$C$6:$C$1005,$C29,Con_ve!$I$6:$I$1005,"Em negociação",Con_ve!$Q$6:$Q$1005,Cad_cl!BK$5)))</f>
        <v>0</v>
      </c>
      <c r="BL29" s="134">
        <f>IF(ISERR(IF($C29="","",SUMIFS(Con_ve!$F$6:$F$1005,Con_ve!$C$6:$C$1005,$C29,Con_ve!$I$6:$I$1005,"Em negociação",Con_ve!$Q$6:$Q$1005,Cad_cl!BL$5))),"",IF($C29="","",SUMIFS(Con_ve!$F$6:$F$1005,Con_ve!$C$6:$C$1005,$C29,Con_ve!$I$6:$I$1005,"Em negociação",Con_ve!$Q$6:$Q$1005,Cad_cl!BL$5)))</f>
        <v>0</v>
      </c>
      <c r="BM29" s="134">
        <f>IF(ISERR(IF($C29="","",SUMIFS(Con_ve!$F$6:$F$1005,Con_ve!$C$6:$C$1005,$C29,Con_ve!$I$6:$I$1005,"Em negociação",Con_ve!$Q$6:$Q$1005,Cad_cl!BM$5))),"",IF($C29="","",SUMIFS(Con_ve!$F$6:$F$1005,Con_ve!$C$6:$C$1005,$C29,Con_ve!$I$6:$I$1005,"Em negociação",Con_ve!$Q$6:$Q$1005,Cad_cl!BM$5)))</f>
        <v>0</v>
      </c>
      <c r="BN29" s="134">
        <f>IF(ISERR(IF($C29="","",SUMIFS(Con_ve!$F$6:$F$1005,Con_ve!$C$6:$C$1005,$C29,Con_ve!$I$6:$I$1005,"Em negociação",Con_ve!$Q$6:$Q$1005,Cad_cl!BN$5))),"",IF($C29="","",SUMIFS(Con_ve!$F$6:$F$1005,Con_ve!$C$6:$C$1005,$C29,Con_ve!$I$6:$I$1005,"Em negociação",Con_ve!$Q$6:$Q$1005,Cad_cl!BN$5)))</f>
        <v>0</v>
      </c>
      <c r="BO29" s="134">
        <f>IF(ISERR(IF($C29="","",SUMIFS(Con_ve!$F$6:$F$1005,Con_ve!$C$6:$C$1005,$C29,Con_ve!$I$6:$I$1005,"Em negociação",Con_ve!$Q$6:$Q$1005,Cad_cl!BO$5))),"",IF($C29="","",SUMIFS(Con_ve!$F$6:$F$1005,Con_ve!$C$6:$C$1005,$C29,Con_ve!$I$6:$I$1005,"Em negociação",Con_ve!$Q$6:$Q$1005,Cad_cl!BO$5)))</f>
        <v>0</v>
      </c>
      <c r="BP29" s="134">
        <f t="shared" si="1"/>
        <v>0</v>
      </c>
      <c r="BR29" s="125" t="str">
        <f>IF(ISERR(IF(AND($I29=Re_lo!$E$5,BR$5=VLOOKUP(Re_lo!$H$5,Re_lo!$N$5:$O$16,2,0)),AP29,"")),"",IF(AND($I29=Re_lo!$E$5,BR$5=VLOOKUP(Re_lo!$H$5,Re_lo!$N$5:$O$16,2,0)),AP29,""))</f>
        <v/>
      </c>
      <c r="BS29" s="125" t="str">
        <f>IF(ISERR(IF(AND($I29=Re_lo!$E$5,BS$5=VLOOKUP(Re_lo!$H$5,Re_lo!$N$5:$O$16,2,0)),AQ29,"")),"",IF(AND($I29=Re_lo!$E$5,BS$5=VLOOKUP(Re_lo!$H$5,Re_lo!$N$5:$O$16,2,0)),AQ29,""))</f>
        <v/>
      </c>
      <c r="BT29" s="125" t="str">
        <f>IF(ISERR(IF(AND($I29=Re_lo!$E$5,BT$5=VLOOKUP(Re_lo!$H$5,Re_lo!$N$5:$O$16,2,0)),AR29,"")),"",IF(AND($I29=Re_lo!$E$5,BT$5=VLOOKUP(Re_lo!$H$5,Re_lo!$N$5:$O$16,2,0)),AR29,""))</f>
        <v/>
      </c>
      <c r="BU29" s="125" t="str">
        <f>IF(ISERR(IF(AND($I29=Re_lo!$E$5,BU$5=VLOOKUP(Re_lo!$H$5,Re_lo!$N$5:$O$16,2,0)),AS29,"")),"",IF(AND($I29=Re_lo!$E$5,BU$5=VLOOKUP(Re_lo!$H$5,Re_lo!$N$5:$O$16,2,0)),AS29,""))</f>
        <v/>
      </c>
      <c r="BV29" s="125" t="str">
        <f>IF(ISERR(IF(AND($I29=Re_lo!$E$5,BV$5=VLOOKUP(Re_lo!$H$5,Re_lo!$N$5:$O$16,2,0)),AT29,"")),"",IF(AND($I29=Re_lo!$E$5,BV$5=VLOOKUP(Re_lo!$H$5,Re_lo!$N$5:$O$16,2,0)),AT29,""))</f>
        <v/>
      </c>
      <c r="BW29" s="125" t="str">
        <f>IF(ISERR(IF(AND($I29=Re_lo!$E$5,BW$5=VLOOKUP(Re_lo!$H$5,Re_lo!$N$5:$O$16,2,0)),AU29,"")),"",IF(AND($I29=Re_lo!$E$5,BW$5=VLOOKUP(Re_lo!$H$5,Re_lo!$N$5:$O$16,2,0)),AU29,""))</f>
        <v/>
      </c>
      <c r="BX29" s="125" t="str">
        <f>IF(ISERR(IF(AND($I29=Re_lo!$E$5,BX$5=VLOOKUP(Re_lo!$H$5,Re_lo!$N$5:$O$16,2,0)),AV29,"")),"",IF(AND($I29=Re_lo!$E$5,BX$5=VLOOKUP(Re_lo!$H$5,Re_lo!$N$5:$O$16,2,0)),AV29,""))</f>
        <v/>
      </c>
      <c r="BY29" s="125" t="str">
        <f>IF(ISERR(IF(AND($I29=Re_lo!$E$5,BY$5=VLOOKUP(Re_lo!$H$5,Re_lo!$N$5:$O$16,2,0)),AW29,"")),"",IF(AND($I29=Re_lo!$E$5,BY$5=VLOOKUP(Re_lo!$H$5,Re_lo!$N$5:$O$16,2,0)),AW29,""))</f>
        <v/>
      </c>
      <c r="BZ29" s="125" t="str">
        <f>IF(ISERR(IF(AND($I29=Re_lo!$E$5,BZ$5=VLOOKUP(Re_lo!$H$5,Re_lo!$N$5:$O$16,2,0)),AX29,"")),"",IF(AND($I29=Re_lo!$E$5,BZ$5=VLOOKUP(Re_lo!$H$5,Re_lo!$N$5:$O$16,2,0)),AX29,""))</f>
        <v/>
      </c>
      <c r="CA29" s="125" t="str">
        <f>IF(ISERR(IF(AND($I29=Re_lo!$E$5,CA$5=VLOOKUP(Re_lo!$H$5,Re_lo!$N$5:$O$16,2,0)),AY29,"")),"",IF(AND($I29=Re_lo!$E$5,CA$5=VLOOKUP(Re_lo!$H$5,Re_lo!$N$5:$O$16,2,0)),AY29,""))</f>
        <v/>
      </c>
      <c r="CB29" s="125" t="str">
        <f>IF(ISERR(IF(AND($I29=Re_lo!$E$5,CB$5=VLOOKUP(Re_lo!$H$5,Re_lo!$N$5:$O$16,2,0)),AZ29,"")),"",IF(AND($I29=Re_lo!$E$5,CB$5=VLOOKUP(Re_lo!$H$5,Re_lo!$N$5:$O$16,2,0)),AZ29,""))</f>
        <v/>
      </c>
      <c r="CC29" s="125" t="str">
        <f>IF(ISERR(IF(AND($I29=Re_lo!$E$5,CC$5=VLOOKUP(Re_lo!$H$5,Re_lo!$N$5:$O$16,2,0)),BA29,"")),"",IF(AND($I29=Re_lo!$E$5,CC$5=VLOOKUP(Re_lo!$H$5,Re_lo!$N$5:$O$16,2,0)),BA29,""))</f>
        <v/>
      </c>
      <c r="CD29" s="125" t="str">
        <f>IF(ISERR(IF(AND($I29=Re_lo!$E$5,CD$5=VLOOKUP(Re_lo!$H$5,Re_lo!$N$5:$O$16,2,0)),BB29,"")),"",IF(AND($I29=Re_lo!$E$5,CD$5=VLOOKUP(Re_lo!$H$5,Re_lo!$N$5:$O$16,2,0)),BB29,""))</f>
        <v/>
      </c>
      <c r="CF29" s="125">
        <f>IF($C29="","",COUNTIFS(Con_ve!$C$6:$C$1005,$C29,Con_ve!$Q$6:$Q$1005,Cad_cl!CF$5))</f>
        <v>0</v>
      </c>
      <c r="CG29" s="125">
        <f>IF($C29="","",COUNTIFS(Con_ve!$C$6:$C$1005,$C29,Con_ve!$Q$6:$Q$1005,Cad_cl!CG$5))</f>
        <v>0</v>
      </c>
      <c r="CH29" s="125">
        <f>IF($C29="","",COUNTIFS(Con_ve!$C$6:$C$1005,$C29,Con_ve!$Q$6:$Q$1005,Cad_cl!CH$5))</f>
        <v>0</v>
      </c>
      <c r="CI29" s="125">
        <f>IF($C29="","",COUNTIFS(Con_ve!$C$6:$C$1005,$C29,Con_ve!$Q$6:$Q$1005,Cad_cl!CI$5))</f>
        <v>0</v>
      </c>
      <c r="CJ29" s="125">
        <f>IF($C29="","",COUNTIFS(Con_ve!$C$6:$C$1005,$C29,Con_ve!$Q$6:$Q$1005,Cad_cl!CJ$5))</f>
        <v>1</v>
      </c>
      <c r="CK29" s="125">
        <f>IF($C29="","",COUNTIFS(Con_ve!$C$6:$C$1005,$C29,Con_ve!$Q$6:$Q$1005,Cad_cl!CK$5))</f>
        <v>0</v>
      </c>
      <c r="CL29" s="125">
        <f>IF($C29="","",COUNTIFS(Con_ve!$C$6:$C$1005,$C29,Con_ve!$Q$6:$Q$1005,Cad_cl!CL$5))</f>
        <v>0</v>
      </c>
      <c r="CM29" s="125">
        <f>IF($C29="","",COUNTIFS(Con_ve!$C$6:$C$1005,$C29,Con_ve!$Q$6:$Q$1005,Cad_cl!CM$5))</f>
        <v>0</v>
      </c>
      <c r="CN29" s="125">
        <f>IF($C29="","",COUNTIFS(Con_ve!$C$6:$C$1005,$C29,Con_ve!$Q$6:$Q$1005,Cad_cl!CN$5))</f>
        <v>0</v>
      </c>
      <c r="CO29" s="125">
        <f>IF($C29="","",COUNTIFS(Con_ve!$C$6:$C$1005,$C29,Con_ve!$Q$6:$Q$1005,Cad_cl!CO$5))</f>
        <v>0</v>
      </c>
      <c r="CP29" s="125">
        <f>IF($C29="","",COUNTIFS(Con_ve!$C$6:$C$1005,$C29,Con_ve!$Q$6:$Q$1005,Cad_cl!CP$5))</f>
        <v>0</v>
      </c>
      <c r="CQ29" s="125">
        <f>IF($C29="","",COUNTIFS(Con_ve!$C$6:$C$1005,$C29,Con_ve!$Q$6:$Q$1005,Cad_cl!CQ$5))</f>
        <v>0</v>
      </c>
      <c r="CR29" s="125">
        <f t="shared" si="2"/>
        <v>1</v>
      </c>
    </row>
    <row r="30" spans="3:96" ht="30" customHeight="1">
      <c r="C30" s="153" t="s">
        <v>157</v>
      </c>
      <c r="D30" s="153" t="s">
        <v>158</v>
      </c>
      <c r="E30" s="154">
        <v>42072</v>
      </c>
      <c r="F30" s="153" t="s">
        <v>50</v>
      </c>
      <c r="G30" s="155">
        <v>2143246789</v>
      </c>
      <c r="H30" s="153" t="s">
        <v>173</v>
      </c>
      <c r="I30" s="153" t="s">
        <v>73</v>
      </c>
      <c r="J30" s="132">
        <v>1</v>
      </c>
      <c r="K30" s="133">
        <v>30000</v>
      </c>
      <c r="L30" s="153" t="s">
        <v>46</v>
      </c>
      <c r="M30" s="153" t="s">
        <v>91</v>
      </c>
      <c r="N30" s="153" t="s">
        <v>98</v>
      </c>
      <c r="O30" s="153" t="s">
        <v>100</v>
      </c>
      <c r="P30" s="153" t="s">
        <v>108</v>
      </c>
      <c r="Q30" s="153"/>
      <c r="AP30" s="134">
        <f>IF(ISERR(IF($C30="","",SUMIFS(Con_ve!$F$6:$F$1005,Con_ve!$C$6:$C$1005,$C30,Con_ve!$I$6:$I$1005,"Fechada",Con_ve!$Q$6:$Q$1005,Cad_cl!AP$5))),"",IF($C30="","",SUMIFS(Con_ve!$F$6:$F$1005,Con_ve!$C$6:$C$1005,$C30,Con_ve!$I$6:$I$1005,"Fechada",Con_ve!$Q$6:$Q$1005,Cad_cl!AP$5)))</f>
        <v>0</v>
      </c>
      <c r="AQ30" s="134">
        <f>IF(ISERR(IF($C30="","",SUMIFS(Con_ve!$F$6:$F$1005,Con_ve!$C$6:$C$1005,$C30,Con_ve!$I$6:$I$1005,"Fechada",Con_ve!$Q$6:$Q$1005,Cad_cl!AQ$5))),"",IF($C30="","",SUMIFS(Con_ve!$F$6:$F$1005,Con_ve!$C$6:$C$1005,$C30,Con_ve!$I$6:$I$1005,"Fechada",Con_ve!$Q$6:$Q$1005,Cad_cl!AQ$5)))</f>
        <v>0</v>
      </c>
      <c r="AR30" s="134">
        <f>IF(ISERR(IF($C30="","",SUMIFS(Con_ve!$F$6:$F$1005,Con_ve!$C$6:$C$1005,$C30,Con_ve!$I$6:$I$1005,"Fechada",Con_ve!$Q$6:$Q$1005,Cad_cl!AR$5))),"",IF($C30="","",SUMIFS(Con_ve!$F$6:$F$1005,Con_ve!$C$6:$C$1005,$C30,Con_ve!$I$6:$I$1005,"Fechada",Con_ve!$Q$6:$Q$1005,Cad_cl!AR$5)))</f>
        <v>0</v>
      </c>
      <c r="AS30" s="134">
        <f>IF(ISERR(IF($C30="","",SUMIFS(Con_ve!$F$6:$F$1005,Con_ve!$C$6:$C$1005,$C30,Con_ve!$I$6:$I$1005,"Fechada",Con_ve!$Q$6:$Q$1005,Cad_cl!AS$5))),"",IF($C30="","",SUMIFS(Con_ve!$F$6:$F$1005,Con_ve!$C$6:$C$1005,$C30,Con_ve!$I$6:$I$1005,"Fechada",Con_ve!$Q$6:$Q$1005,Cad_cl!AS$5)))</f>
        <v>0</v>
      </c>
      <c r="AT30" s="134">
        <f>IF(ISERR(IF($C30="","",SUMIFS(Con_ve!$F$6:$F$1005,Con_ve!$C$6:$C$1005,$C30,Con_ve!$I$6:$I$1005,"Fechada",Con_ve!$Q$6:$Q$1005,Cad_cl!AT$5))),"",IF($C30="","",SUMIFS(Con_ve!$F$6:$F$1005,Con_ve!$C$6:$C$1005,$C30,Con_ve!$I$6:$I$1005,"Fechada",Con_ve!$Q$6:$Q$1005,Cad_cl!AT$5)))</f>
        <v>0</v>
      </c>
      <c r="AU30" s="134">
        <f>IF(ISERR(IF($C30="","",SUMIFS(Con_ve!$F$6:$F$1005,Con_ve!$C$6:$C$1005,$C30,Con_ve!$I$6:$I$1005,"Fechada",Con_ve!$Q$6:$Q$1005,Cad_cl!AU$5))),"",IF($C30="","",SUMIFS(Con_ve!$F$6:$F$1005,Con_ve!$C$6:$C$1005,$C30,Con_ve!$I$6:$I$1005,"Fechada",Con_ve!$Q$6:$Q$1005,Cad_cl!AU$5)))</f>
        <v>0</v>
      </c>
      <c r="AV30" s="134">
        <f>IF(ISERR(IF($C30="","",SUMIFS(Con_ve!$F$6:$F$1005,Con_ve!$C$6:$C$1005,$C30,Con_ve!$I$6:$I$1005,"Fechada",Con_ve!$Q$6:$Q$1005,Cad_cl!AV$5))),"",IF($C30="","",SUMIFS(Con_ve!$F$6:$F$1005,Con_ve!$C$6:$C$1005,$C30,Con_ve!$I$6:$I$1005,"Fechada",Con_ve!$Q$6:$Q$1005,Cad_cl!AV$5)))</f>
        <v>0</v>
      </c>
      <c r="AW30" s="134">
        <f>IF(ISERR(IF($C30="","",SUMIFS(Con_ve!$F$6:$F$1005,Con_ve!$C$6:$C$1005,$C30,Con_ve!$I$6:$I$1005,"Fechada",Con_ve!$Q$6:$Q$1005,Cad_cl!AW$5))),"",IF($C30="","",SUMIFS(Con_ve!$F$6:$F$1005,Con_ve!$C$6:$C$1005,$C30,Con_ve!$I$6:$I$1005,"Fechada",Con_ve!$Q$6:$Q$1005,Cad_cl!AW$5)))</f>
        <v>0</v>
      </c>
      <c r="AX30" s="134">
        <f>IF(ISERR(IF($C30="","",SUMIFS(Con_ve!$F$6:$F$1005,Con_ve!$C$6:$C$1005,$C30,Con_ve!$I$6:$I$1005,"Fechada",Con_ve!$Q$6:$Q$1005,Cad_cl!AX$5))),"",IF($C30="","",SUMIFS(Con_ve!$F$6:$F$1005,Con_ve!$C$6:$C$1005,$C30,Con_ve!$I$6:$I$1005,"Fechada",Con_ve!$Q$6:$Q$1005,Cad_cl!AX$5)))</f>
        <v>0</v>
      </c>
      <c r="AY30" s="134">
        <f>IF(ISERR(IF($C30="","",SUMIFS(Con_ve!$F$6:$F$1005,Con_ve!$C$6:$C$1005,$C30,Con_ve!$I$6:$I$1005,"Fechada",Con_ve!$Q$6:$Q$1005,Cad_cl!AY$5))),"",IF($C30="","",SUMIFS(Con_ve!$F$6:$F$1005,Con_ve!$C$6:$C$1005,$C30,Con_ve!$I$6:$I$1005,"Fechada",Con_ve!$Q$6:$Q$1005,Cad_cl!AY$5)))</f>
        <v>0</v>
      </c>
      <c r="AZ30" s="134">
        <f>IF(ISERR(IF($C30="","",SUMIFS(Con_ve!$F$6:$F$1005,Con_ve!$C$6:$C$1005,$C30,Con_ve!$I$6:$I$1005,"Fechada",Con_ve!$Q$6:$Q$1005,Cad_cl!AZ$5))),"",IF($C30="","",SUMIFS(Con_ve!$F$6:$F$1005,Con_ve!$C$6:$C$1005,$C30,Con_ve!$I$6:$I$1005,"Fechada",Con_ve!$Q$6:$Q$1005,Cad_cl!AZ$5)))</f>
        <v>0</v>
      </c>
      <c r="BA30" s="134">
        <f>IF(ISERR(IF($C30="","",SUMIFS(Con_ve!$F$6:$F$1005,Con_ve!$C$6:$C$1005,$C30,Con_ve!$I$6:$I$1005,"Fechada",Con_ve!$Q$6:$Q$1005,Cad_cl!BA$5))),"",IF($C30="","",SUMIFS(Con_ve!$F$6:$F$1005,Con_ve!$C$6:$C$1005,$C30,Con_ve!$I$6:$I$1005,"Fechada",Con_ve!$Q$6:$Q$1005,Cad_cl!BA$5)))</f>
        <v>0</v>
      </c>
      <c r="BB30" s="134">
        <f t="shared" si="0"/>
        <v>0</v>
      </c>
      <c r="BD30" s="134">
        <f>IF(ISERR(IF($C30="","",SUMIFS(Con_ve!$F$6:$F$1005,Con_ve!$C$6:$C$1005,$C30,Con_ve!$I$6:$I$1005,"Em negociação",Con_ve!$Q$6:$Q$1005,Cad_cl!BD$5))),"",IF($C30="","",SUMIFS(Con_ve!$F$6:$F$1005,Con_ve!$C$6:$C$1005,$C30,Con_ve!$I$6:$I$1005,"Em negociação",Con_ve!$Q$6:$Q$1005,Cad_cl!BD$5)))</f>
        <v>0</v>
      </c>
      <c r="BE30" s="134">
        <f>IF(ISERR(IF($C30="","",SUMIFS(Con_ve!$F$6:$F$1005,Con_ve!$C$6:$C$1005,$C30,Con_ve!$I$6:$I$1005,"Em negociação",Con_ve!$Q$6:$Q$1005,Cad_cl!BE$5))),"",IF($C30="","",SUMIFS(Con_ve!$F$6:$F$1005,Con_ve!$C$6:$C$1005,$C30,Con_ve!$I$6:$I$1005,"Em negociação",Con_ve!$Q$6:$Q$1005,Cad_cl!BE$5)))</f>
        <v>30000</v>
      </c>
      <c r="BF30" s="134">
        <f>IF(ISERR(IF($C30="","",SUMIFS(Con_ve!$F$6:$F$1005,Con_ve!$C$6:$C$1005,$C30,Con_ve!$I$6:$I$1005,"Em negociação",Con_ve!$Q$6:$Q$1005,Cad_cl!BF$5))),"",IF($C30="","",SUMIFS(Con_ve!$F$6:$F$1005,Con_ve!$C$6:$C$1005,$C30,Con_ve!$I$6:$I$1005,"Em negociação",Con_ve!$Q$6:$Q$1005,Cad_cl!BF$5)))</f>
        <v>0</v>
      </c>
      <c r="BG30" s="134">
        <f>IF(ISERR(IF($C30="","",SUMIFS(Con_ve!$F$6:$F$1005,Con_ve!$C$6:$C$1005,$C30,Con_ve!$I$6:$I$1005,"Em negociação",Con_ve!$Q$6:$Q$1005,Cad_cl!BG$5))),"",IF($C30="","",SUMIFS(Con_ve!$F$6:$F$1005,Con_ve!$C$6:$C$1005,$C30,Con_ve!$I$6:$I$1005,"Em negociação",Con_ve!$Q$6:$Q$1005,Cad_cl!BG$5)))</f>
        <v>0</v>
      </c>
      <c r="BH30" s="134">
        <f>IF(ISERR(IF($C30="","",SUMIFS(Con_ve!$F$6:$F$1005,Con_ve!$C$6:$C$1005,$C30,Con_ve!$I$6:$I$1005,"Em negociação",Con_ve!$Q$6:$Q$1005,Cad_cl!BH$5))),"",IF($C30="","",SUMIFS(Con_ve!$F$6:$F$1005,Con_ve!$C$6:$C$1005,$C30,Con_ve!$I$6:$I$1005,"Em negociação",Con_ve!$Q$6:$Q$1005,Cad_cl!BH$5)))</f>
        <v>0</v>
      </c>
      <c r="BI30" s="134">
        <f>IF(ISERR(IF($C30="","",SUMIFS(Con_ve!$F$6:$F$1005,Con_ve!$C$6:$C$1005,$C30,Con_ve!$I$6:$I$1005,"Em negociação",Con_ve!$Q$6:$Q$1005,Cad_cl!BI$5))),"",IF($C30="","",SUMIFS(Con_ve!$F$6:$F$1005,Con_ve!$C$6:$C$1005,$C30,Con_ve!$I$6:$I$1005,"Em negociação",Con_ve!$Q$6:$Q$1005,Cad_cl!BI$5)))</f>
        <v>0</v>
      </c>
      <c r="BJ30" s="134">
        <f>IF(ISERR(IF($C30="","",SUMIFS(Con_ve!$F$6:$F$1005,Con_ve!$C$6:$C$1005,$C30,Con_ve!$I$6:$I$1005,"Em negociação",Con_ve!$Q$6:$Q$1005,Cad_cl!BJ$5))),"",IF($C30="","",SUMIFS(Con_ve!$F$6:$F$1005,Con_ve!$C$6:$C$1005,$C30,Con_ve!$I$6:$I$1005,"Em negociação",Con_ve!$Q$6:$Q$1005,Cad_cl!BJ$5)))</f>
        <v>0</v>
      </c>
      <c r="BK30" s="134">
        <f>IF(ISERR(IF($C30="","",SUMIFS(Con_ve!$F$6:$F$1005,Con_ve!$C$6:$C$1005,$C30,Con_ve!$I$6:$I$1005,"Em negociação",Con_ve!$Q$6:$Q$1005,Cad_cl!BK$5))),"",IF($C30="","",SUMIFS(Con_ve!$F$6:$F$1005,Con_ve!$C$6:$C$1005,$C30,Con_ve!$I$6:$I$1005,"Em negociação",Con_ve!$Q$6:$Q$1005,Cad_cl!BK$5)))</f>
        <v>0</v>
      </c>
      <c r="BL30" s="134">
        <f>IF(ISERR(IF($C30="","",SUMIFS(Con_ve!$F$6:$F$1005,Con_ve!$C$6:$C$1005,$C30,Con_ve!$I$6:$I$1005,"Em negociação",Con_ve!$Q$6:$Q$1005,Cad_cl!BL$5))),"",IF($C30="","",SUMIFS(Con_ve!$F$6:$F$1005,Con_ve!$C$6:$C$1005,$C30,Con_ve!$I$6:$I$1005,"Em negociação",Con_ve!$Q$6:$Q$1005,Cad_cl!BL$5)))</f>
        <v>0</v>
      </c>
      <c r="BM30" s="134">
        <f>IF(ISERR(IF($C30="","",SUMIFS(Con_ve!$F$6:$F$1005,Con_ve!$C$6:$C$1005,$C30,Con_ve!$I$6:$I$1005,"Em negociação",Con_ve!$Q$6:$Q$1005,Cad_cl!BM$5))),"",IF($C30="","",SUMIFS(Con_ve!$F$6:$F$1005,Con_ve!$C$6:$C$1005,$C30,Con_ve!$I$6:$I$1005,"Em negociação",Con_ve!$Q$6:$Q$1005,Cad_cl!BM$5)))</f>
        <v>0</v>
      </c>
      <c r="BN30" s="134">
        <f>IF(ISERR(IF($C30="","",SUMIFS(Con_ve!$F$6:$F$1005,Con_ve!$C$6:$C$1005,$C30,Con_ve!$I$6:$I$1005,"Em negociação",Con_ve!$Q$6:$Q$1005,Cad_cl!BN$5))),"",IF($C30="","",SUMIFS(Con_ve!$F$6:$F$1005,Con_ve!$C$6:$C$1005,$C30,Con_ve!$I$6:$I$1005,"Em negociação",Con_ve!$Q$6:$Q$1005,Cad_cl!BN$5)))</f>
        <v>0</v>
      </c>
      <c r="BO30" s="134">
        <f>IF(ISERR(IF($C30="","",SUMIFS(Con_ve!$F$6:$F$1005,Con_ve!$C$6:$C$1005,$C30,Con_ve!$I$6:$I$1005,"Em negociação",Con_ve!$Q$6:$Q$1005,Cad_cl!BO$5))),"",IF($C30="","",SUMIFS(Con_ve!$F$6:$F$1005,Con_ve!$C$6:$C$1005,$C30,Con_ve!$I$6:$I$1005,"Em negociação",Con_ve!$Q$6:$Q$1005,Cad_cl!BO$5)))</f>
        <v>0</v>
      </c>
      <c r="BP30" s="134">
        <f t="shared" si="1"/>
        <v>30000</v>
      </c>
      <c r="BR30" s="125" t="str">
        <f>IF(ISERR(IF(AND($I30=Re_lo!$E$5,BR$5=VLOOKUP(Re_lo!$H$5,Re_lo!$N$5:$O$16,2,0)),AP30,"")),"",IF(AND($I30=Re_lo!$E$5,BR$5=VLOOKUP(Re_lo!$H$5,Re_lo!$N$5:$O$16,2,0)),AP30,""))</f>
        <v/>
      </c>
      <c r="BS30" s="125" t="str">
        <f>IF(ISERR(IF(AND($I30=Re_lo!$E$5,BS$5=VLOOKUP(Re_lo!$H$5,Re_lo!$N$5:$O$16,2,0)),AQ30,"")),"",IF(AND($I30=Re_lo!$E$5,BS$5=VLOOKUP(Re_lo!$H$5,Re_lo!$N$5:$O$16,2,0)),AQ30,""))</f>
        <v/>
      </c>
      <c r="BT30" s="125" t="str">
        <f>IF(ISERR(IF(AND($I30=Re_lo!$E$5,BT$5=VLOOKUP(Re_lo!$H$5,Re_lo!$N$5:$O$16,2,0)),AR30,"")),"",IF(AND($I30=Re_lo!$E$5,BT$5=VLOOKUP(Re_lo!$H$5,Re_lo!$N$5:$O$16,2,0)),AR30,""))</f>
        <v/>
      </c>
      <c r="BU30" s="125" t="str">
        <f>IF(ISERR(IF(AND($I30=Re_lo!$E$5,BU$5=VLOOKUP(Re_lo!$H$5,Re_lo!$N$5:$O$16,2,0)),AS30,"")),"",IF(AND($I30=Re_lo!$E$5,BU$5=VLOOKUP(Re_lo!$H$5,Re_lo!$N$5:$O$16,2,0)),AS30,""))</f>
        <v/>
      </c>
      <c r="BV30" s="125" t="str">
        <f>IF(ISERR(IF(AND($I30=Re_lo!$E$5,BV$5=VLOOKUP(Re_lo!$H$5,Re_lo!$N$5:$O$16,2,0)),AT30,"")),"",IF(AND($I30=Re_lo!$E$5,BV$5=VLOOKUP(Re_lo!$H$5,Re_lo!$N$5:$O$16,2,0)),AT30,""))</f>
        <v/>
      </c>
      <c r="BW30" s="125" t="str">
        <f>IF(ISERR(IF(AND($I30=Re_lo!$E$5,BW$5=VLOOKUP(Re_lo!$H$5,Re_lo!$N$5:$O$16,2,0)),AU30,"")),"",IF(AND($I30=Re_lo!$E$5,BW$5=VLOOKUP(Re_lo!$H$5,Re_lo!$N$5:$O$16,2,0)),AU30,""))</f>
        <v/>
      </c>
      <c r="BX30" s="125" t="str">
        <f>IF(ISERR(IF(AND($I30=Re_lo!$E$5,BX$5=VLOOKUP(Re_lo!$H$5,Re_lo!$N$5:$O$16,2,0)),AV30,"")),"",IF(AND($I30=Re_lo!$E$5,BX$5=VLOOKUP(Re_lo!$H$5,Re_lo!$N$5:$O$16,2,0)),AV30,""))</f>
        <v/>
      </c>
      <c r="BY30" s="125" t="str">
        <f>IF(ISERR(IF(AND($I30=Re_lo!$E$5,BY$5=VLOOKUP(Re_lo!$H$5,Re_lo!$N$5:$O$16,2,0)),AW30,"")),"",IF(AND($I30=Re_lo!$E$5,BY$5=VLOOKUP(Re_lo!$H$5,Re_lo!$N$5:$O$16,2,0)),AW30,""))</f>
        <v/>
      </c>
      <c r="BZ30" s="125" t="str">
        <f>IF(ISERR(IF(AND($I30=Re_lo!$E$5,BZ$5=VLOOKUP(Re_lo!$H$5,Re_lo!$N$5:$O$16,2,0)),AX30,"")),"",IF(AND($I30=Re_lo!$E$5,BZ$5=VLOOKUP(Re_lo!$H$5,Re_lo!$N$5:$O$16,2,0)),AX30,""))</f>
        <v/>
      </c>
      <c r="CA30" s="125" t="str">
        <f>IF(ISERR(IF(AND($I30=Re_lo!$E$5,CA$5=VLOOKUP(Re_lo!$H$5,Re_lo!$N$5:$O$16,2,0)),AY30,"")),"",IF(AND($I30=Re_lo!$E$5,CA$5=VLOOKUP(Re_lo!$H$5,Re_lo!$N$5:$O$16,2,0)),AY30,""))</f>
        <v/>
      </c>
      <c r="CB30" s="125" t="str">
        <f>IF(ISERR(IF(AND($I30=Re_lo!$E$5,CB$5=VLOOKUP(Re_lo!$H$5,Re_lo!$N$5:$O$16,2,0)),AZ30,"")),"",IF(AND($I30=Re_lo!$E$5,CB$5=VLOOKUP(Re_lo!$H$5,Re_lo!$N$5:$O$16,2,0)),AZ30,""))</f>
        <v/>
      </c>
      <c r="CC30" s="125" t="str">
        <f>IF(ISERR(IF(AND($I30=Re_lo!$E$5,CC$5=VLOOKUP(Re_lo!$H$5,Re_lo!$N$5:$O$16,2,0)),BA30,"")),"",IF(AND($I30=Re_lo!$E$5,CC$5=VLOOKUP(Re_lo!$H$5,Re_lo!$N$5:$O$16,2,0)),BA30,""))</f>
        <v/>
      </c>
      <c r="CD30" s="125" t="str">
        <f>IF(ISERR(IF(AND($I30=Re_lo!$E$5,CD$5=VLOOKUP(Re_lo!$H$5,Re_lo!$N$5:$O$16,2,0)),BB30,"")),"",IF(AND($I30=Re_lo!$E$5,CD$5=VLOOKUP(Re_lo!$H$5,Re_lo!$N$5:$O$16,2,0)),BB30,""))</f>
        <v/>
      </c>
      <c r="CF30" s="125">
        <f>IF($C30="","",COUNTIFS(Con_ve!$C$6:$C$1005,$C30,Con_ve!$Q$6:$Q$1005,Cad_cl!CF$5))</f>
        <v>0</v>
      </c>
      <c r="CG30" s="125">
        <f>IF($C30="","",COUNTIFS(Con_ve!$C$6:$C$1005,$C30,Con_ve!$Q$6:$Q$1005,Cad_cl!CG$5))</f>
        <v>1</v>
      </c>
      <c r="CH30" s="125">
        <f>IF($C30="","",COUNTIFS(Con_ve!$C$6:$C$1005,$C30,Con_ve!$Q$6:$Q$1005,Cad_cl!CH$5))</f>
        <v>0</v>
      </c>
      <c r="CI30" s="125">
        <f>IF($C30="","",COUNTIFS(Con_ve!$C$6:$C$1005,$C30,Con_ve!$Q$6:$Q$1005,Cad_cl!CI$5))</f>
        <v>0</v>
      </c>
      <c r="CJ30" s="125">
        <f>IF($C30="","",COUNTIFS(Con_ve!$C$6:$C$1005,$C30,Con_ve!$Q$6:$Q$1005,Cad_cl!CJ$5))</f>
        <v>0</v>
      </c>
      <c r="CK30" s="125">
        <f>IF($C30="","",COUNTIFS(Con_ve!$C$6:$C$1005,$C30,Con_ve!$Q$6:$Q$1005,Cad_cl!CK$5))</f>
        <v>0</v>
      </c>
      <c r="CL30" s="125">
        <f>IF($C30="","",COUNTIFS(Con_ve!$C$6:$C$1005,$C30,Con_ve!$Q$6:$Q$1005,Cad_cl!CL$5))</f>
        <v>0</v>
      </c>
      <c r="CM30" s="125">
        <f>IF($C30="","",COUNTIFS(Con_ve!$C$6:$C$1005,$C30,Con_ve!$Q$6:$Q$1005,Cad_cl!CM$5))</f>
        <v>0</v>
      </c>
      <c r="CN30" s="125">
        <f>IF($C30="","",COUNTIFS(Con_ve!$C$6:$C$1005,$C30,Con_ve!$Q$6:$Q$1005,Cad_cl!CN$5))</f>
        <v>0</v>
      </c>
      <c r="CO30" s="125">
        <f>IF($C30="","",COUNTIFS(Con_ve!$C$6:$C$1005,$C30,Con_ve!$Q$6:$Q$1005,Cad_cl!CO$5))</f>
        <v>0</v>
      </c>
      <c r="CP30" s="125">
        <f>IF($C30="","",COUNTIFS(Con_ve!$C$6:$C$1005,$C30,Con_ve!$Q$6:$Q$1005,Cad_cl!CP$5))</f>
        <v>0</v>
      </c>
      <c r="CQ30" s="125">
        <f>IF($C30="","",COUNTIFS(Con_ve!$C$6:$C$1005,$C30,Con_ve!$Q$6:$Q$1005,Cad_cl!CQ$5))</f>
        <v>0</v>
      </c>
      <c r="CR30" s="125">
        <f t="shared" si="2"/>
        <v>1</v>
      </c>
    </row>
    <row r="31" spans="3:96" ht="30" customHeight="1">
      <c r="C31" s="153" t="s">
        <v>159</v>
      </c>
      <c r="D31" s="153" t="s">
        <v>160</v>
      </c>
      <c r="E31" s="154">
        <v>42073</v>
      </c>
      <c r="F31" s="153" t="s">
        <v>51</v>
      </c>
      <c r="G31" s="155">
        <v>2143531010</v>
      </c>
      <c r="H31" s="153" t="s">
        <v>174</v>
      </c>
      <c r="I31" s="153" t="s">
        <v>81</v>
      </c>
      <c r="J31" s="132">
        <v>0</v>
      </c>
      <c r="K31" s="133">
        <v>0</v>
      </c>
      <c r="L31" s="153" t="s">
        <v>46</v>
      </c>
      <c r="M31" s="153" t="s">
        <v>91</v>
      </c>
      <c r="N31" s="153" t="s">
        <v>96</v>
      </c>
      <c r="O31" s="153" t="s">
        <v>100</v>
      </c>
      <c r="P31" s="153" t="s">
        <v>103</v>
      </c>
      <c r="Q31" s="153"/>
      <c r="AP31" s="134">
        <f>IF(ISERR(IF($C31="","",SUMIFS(Con_ve!$F$6:$F$1005,Con_ve!$C$6:$C$1005,$C31,Con_ve!$I$6:$I$1005,"Fechada",Con_ve!$Q$6:$Q$1005,Cad_cl!AP$5))),"",IF($C31="","",SUMIFS(Con_ve!$F$6:$F$1005,Con_ve!$C$6:$C$1005,$C31,Con_ve!$I$6:$I$1005,"Fechada",Con_ve!$Q$6:$Q$1005,Cad_cl!AP$5)))</f>
        <v>0</v>
      </c>
      <c r="AQ31" s="134">
        <f>IF(ISERR(IF($C31="","",SUMIFS(Con_ve!$F$6:$F$1005,Con_ve!$C$6:$C$1005,$C31,Con_ve!$I$6:$I$1005,"Fechada",Con_ve!$Q$6:$Q$1005,Cad_cl!AQ$5))),"",IF($C31="","",SUMIFS(Con_ve!$F$6:$F$1005,Con_ve!$C$6:$C$1005,$C31,Con_ve!$I$6:$I$1005,"Fechada",Con_ve!$Q$6:$Q$1005,Cad_cl!AQ$5)))</f>
        <v>0</v>
      </c>
      <c r="AR31" s="134">
        <f>IF(ISERR(IF($C31="","",SUMIFS(Con_ve!$F$6:$F$1005,Con_ve!$C$6:$C$1005,$C31,Con_ve!$I$6:$I$1005,"Fechada",Con_ve!$Q$6:$Q$1005,Cad_cl!AR$5))),"",IF($C31="","",SUMIFS(Con_ve!$F$6:$F$1005,Con_ve!$C$6:$C$1005,$C31,Con_ve!$I$6:$I$1005,"Fechada",Con_ve!$Q$6:$Q$1005,Cad_cl!AR$5)))</f>
        <v>0</v>
      </c>
      <c r="AS31" s="134">
        <f>IF(ISERR(IF($C31="","",SUMIFS(Con_ve!$F$6:$F$1005,Con_ve!$C$6:$C$1005,$C31,Con_ve!$I$6:$I$1005,"Fechada",Con_ve!$Q$6:$Q$1005,Cad_cl!AS$5))),"",IF($C31="","",SUMIFS(Con_ve!$F$6:$F$1005,Con_ve!$C$6:$C$1005,$C31,Con_ve!$I$6:$I$1005,"Fechada",Con_ve!$Q$6:$Q$1005,Cad_cl!AS$5)))</f>
        <v>0</v>
      </c>
      <c r="AT31" s="134">
        <f>IF(ISERR(IF($C31="","",SUMIFS(Con_ve!$F$6:$F$1005,Con_ve!$C$6:$C$1005,$C31,Con_ve!$I$6:$I$1005,"Fechada",Con_ve!$Q$6:$Q$1005,Cad_cl!AT$5))),"",IF($C31="","",SUMIFS(Con_ve!$F$6:$F$1005,Con_ve!$C$6:$C$1005,$C31,Con_ve!$I$6:$I$1005,"Fechada",Con_ve!$Q$6:$Q$1005,Cad_cl!AT$5)))</f>
        <v>0</v>
      </c>
      <c r="AU31" s="134">
        <f>IF(ISERR(IF($C31="","",SUMIFS(Con_ve!$F$6:$F$1005,Con_ve!$C$6:$C$1005,$C31,Con_ve!$I$6:$I$1005,"Fechada",Con_ve!$Q$6:$Q$1005,Cad_cl!AU$5))),"",IF($C31="","",SUMIFS(Con_ve!$F$6:$F$1005,Con_ve!$C$6:$C$1005,$C31,Con_ve!$I$6:$I$1005,"Fechada",Con_ve!$Q$6:$Q$1005,Cad_cl!AU$5)))</f>
        <v>0</v>
      </c>
      <c r="AV31" s="134">
        <f>IF(ISERR(IF($C31="","",SUMIFS(Con_ve!$F$6:$F$1005,Con_ve!$C$6:$C$1005,$C31,Con_ve!$I$6:$I$1005,"Fechada",Con_ve!$Q$6:$Q$1005,Cad_cl!AV$5))),"",IF($C31="","",SUMIFS(Con_ve!$F$6:$F$1005,Con_ve!$C$6:$C$1005,$C31,Con_ve!$I$6:$I$1005,"Fechada",Con_ve!$Q$6:$Q$1005,Cad_cl!AV$5)))</f>
        <v>0</v>
      </c>
      <c r="AW31" s="134">
        <f>IF(ISERR(IF($C31="","",SUMIFS(Con_ve!$F$6:$F$1005,Con_ve!$C$6:$C$1005,$C31,Con_ve!$I$6:$I$1005,"Fechada",Con_ve!$Q$6:$Q$1005,Cad_cl!AW$5))),"",IF($C31="","",SUMIFS(Con_ve!$F$6:$F$1005,Con_ve!$C$6:$C$1005,$C31,Con_ve!$I$6:$I$1005,"Fechada",Con_ve!$Q$6:$Q$1005,Cad_cl!AW$5)))</f>
        <v>0</v>
      </c>
      <c r="AX31" s="134">
        <f>IF(ISERR(IF($C31="","",SUMIFS(Con_ve!$F$6:$F$1005,Con_ve!$C$6:$C$1005,$C31,Con_ve!$I$6:$I$1005,"Fechada",Con_ve!$Q$6:$Q$1005,Cad_cl!AX$5))),"",IF($C31="","",SUMIFS(Con_ve!$F$6:$F$1005,Con_ve!$C$6:$C$1005,$C31,Con_ve!$I$6:$I$1005,"Fechada",Con_ve!$Q$6:$Q$1005,Cad_cl!AX$5)))</f>
        <v>0</v>
      </c>
      <c r="AY31" s="134">
        <f>IF(ISERR(IF($C31="","",SUMIFS(Con_ve!$F$6:$F$1005,Con_ve!$C$6:$C$1005,$C31,Con_ve!$I$6:$I$1005,"Fechada",Con_ve!$Q$6:$Q$1005,Cad_cl!AY$5))),"",IF($C31="","",SUMIFS(Con_ve!$F$6:$F$1005,Con_ve!$C$6:$C$1005,$C31,Con_ve!$I$6:$I$1005,"Fechada",Con_ve!$Q$6:$Q$1005,Cad_cl!AY$5)))</f>
        <v>0</v>
      </c>
      <c r="AZ31" s="134">
        <f>IF(ISERR(IF($C31="","",SUMIFS(Con_ve!$F$6:$F$1005,Con_ve!$C$6:$C$1005,$C31,Con_ve!$I$6:$I$1005,"Fechada",Con_ve!$Q$6:$Q$1005,Cad_cl!AZ$5))),"",IF($C31="","",SUMIFS(Con_ve!$F$6:$F$1005,Con_ve!$C$6:$C$1005,$C31,Con_ve!$I$6:$I$1005,"Fechada",Con_ve!$Q$6:$Q$1005,Cad_cl!AZ$5)))</f>
        <v>0</v>
      </c>
      <c r="BA31" s="134">
        <f>IF(ISERR(IF($C31="","",SUMIFS(Con_ve!$F$6:$F$1005,Con_ve!$C$6:$C$1005,$C31,Con_ve!$I$6:$I$1005,"Fechada",Con_ve!$Q$6:$Q$1005,Cad_cl!BA$5))),"",IF($C31="","",SUMIFS(Con_ve!$F$6:$F$1005,Con_ve!$C$6:$C$1005,$C31,Con_ve!$I$6:$I$1005,"Fechada",Con_ve!$Q$6:$Q$1005,Cad_cl!BA$5)))</f>
        <v>0</v>
      </c>
      <c r="BB31" s="134">
        <f t="shared" si="0"/>
        <v>0</v>
      </c>
      <c r="BD31" s="134">
        <f>IF(ISERR(IF($C31="","",SUMIFS(Con_ve!$F$6:$F$1005,Con_ve!$C$6:$C$1005,$C31,Con_ve!$I$6:$I$1005,"Em negociação",Con_ve!$Q$6:$Q$1005,Cad_cl!BD$5))),"",IF($C31="","",SUMIFS(Con_ve!$F$6:$F$1005,Con_ve!$C$6:$C$1005,$C31,Con_ve!$I$6:$I$1005,"Em negociação",Con_ve!$Q$6:$Q$1005,Cad_cl!BD$5)))</f>
        <v>0</v>
      </c>
      <c r="BE31" s="134">
        <f>IF(ISERR(IF($C31="","",SUMIFS(Con_ve!$F$6:$F$1005,Con_ve!$C$6:$C$1005,$C31,Con_ve!$I$6:$I$1005,"Em negociação",Con_ve!$Q$6:$Q$1005,Cad_cl!BE$5))),"",IF($C31="","",SUMIFS(Con_ve!$F$6:$F$1005,Con_ve!$C$6:$C$1005,$C31,Con_ve!$I$6:$I$1005,"Em negociação",Con_ve!$Q$6:$Q$1005,Cad_cl!BE$5)))</f>
        <v>0</v>
      </c>
      <c r="BF31" s="134">
        <f>IF(ISERR(IF($C31="","",SUMIFS(Con_ve!$F$6:$F$1005,Con_ve!$C$6:$C$1005,$C31,Con_ve!$I$6:$I$1005,"Em negociação",Con_ve!$Q$6:$Q$1005,Cad_cl!BF$5))),"",IF($C31="","",SUMIFS(Con_ve!$F$6:$F$1005,Con_ve!$C$6:$C$1005,$C31,Con_ve!$I$6:$I$1005,"Em negociação",Con_ve!$Q$6:$Q$1005,Cad_cl!BF$5)))</f>
        <v>0</v>
      </c>
      <c r="BG31" s="134">
        <f>IF(ISERR(IF($C31="","",SUMIFS(Con_ve!$F$6:$F$1005,Con_ve!$C$6:$C$1005,$C31,Con_ve!$I$6:$I$1005,"Em negociação",Con_ve!$Q$6:$Q$1005,Cad_cl!BG$5))),"",IF($C31="","",SUMIFS(Con_ve!$F$6:$F$1005,Con_ve!$C$6:$C$1005,$C31,Con_ve!$I$6:$I$1005,"Em negociação",Con_ve!$Q$6:$Q$1005,Cad_cl!BG$5)))</f>
        <v>0</v>
      </c>
      <c r="BH31" s="134">
        <f>IF(ISERR(IF($C31="","",SUMIFS(Con_ve!$F$6:$F$1005,Con_ve!$C$6:$C$1005,$C31,Con_ve!$I$6:$I$1005,"Em negociação",Con_ve!$Q$6:$Q$1005,Cad_cl!BH$5))),"",IF($C31="","",SUMIFS(Con_ve!$F$6:$F$1005,Con_ve!$C$6:$C$1005,$C31,Con_ve!$I$6:$I$1005,"Em negociação",Con_ve!$Q$6:$Q$1005,Cad_cl!BH$5)))</f>
        <v>0</v>
      </c>
      <c r="BI31" s="134">
        <f>IF(ISERR(IF($C31="","",SUMIFS(Con_ve!$F$6:$F$1005,Con_ve!$C$6:$C$1005,$C31,Con_ve!$I$6:$I$1005,"Em negociação",Con_ve!$Q$6:$Q$1005,Cad_cl!BI$5))),"",IF($C31="","",SUMIFS(Con_ve!$F$6:$F$1005,Con_ve!$C$6:$C$1005,$C31,Con_ve!$I$6:$I$1005,"Em negociação",Con_ve!$Q$6:$Q$1005,Cad_cl!BI$5)))</f>
        <v>0</v>
      </c>
      <c r="BJ31" s="134">
        <f>IF(ISERR(IF($C31="","",SUMIFS(Con_ve!$F$6:$F$1005,Con_ve!$C$6:$C$1005,$C31,Con_ve!$I$6:$I$1005,"Em negociação",Con_ve!$Q$6:$Q$1005,Cad_cl!BJ$5))),"",IF($C31="","",SUMIFS(Con_ve!$F$6:$F$1005,Con_ve!$C$6:$C$1005,$C31,Con_ve!$I$6:$I$1005,"Em negociação",Con_ve!$Q$6:$Q$1005,Cad_cl!BJ$5)))</f>
        <v>0</v>
      </c>
      <c r="BK31" s="134">
        <f>IF(ISERR(IF($C31="","",SUMIFS(Con_ve!$F$6:$F$1005,Con_ve!$C$6:$C$1005,$C31,Con_ve!$I$6:$I$1005,"Em negociação",Con_ve!$Q$6:$Q$1005,Cad_cl!BK$5))),"",IF($C31="","",SUMIFS(Con_ve!$F$6:$F$1005,Con_ve!$C$6:$C$1005,$C31,Con_ve!$I$6:$I$1005,"Em negociação",Con_ve!$Q$6:$Q$1005,Cad_cl!BK$5)))</f>
        <v>0</v>
      </c>
      <c r="BL31" s="134">
        <f>IF(ISERR(IF($C31="","",SUMIFS(Con_ve!$F$6:$F$1005,Con_ve!$C$6:$C$1005,$C31,Con_ve!$I$6:$I$1005,"Em negociação",Con_ve!$Q$6:$Q$1005,Cad_cl!BL$5))),"",IF($C31="","",SUMIFS(Con_ve!$F$6:$F$1005,Con_ve!$C$6:$C$1005,$C31,Con_ve!$I$6:$I$1005,"Em negociação",Con_ve!$Q$6:$Q$1005,Cad_cl!BL$5)))</f>
        <v>0</v>
      </c>
      <c r="BM31" s="134">
        <f>IF(ISERR(IF($C31="","",SUMIFS(Con_ve!$F$6:$F$1005,Con_ve!$C$6:$C$1005,$C31,Con_ve!$I$6:$I$1005,"Em negociação",Con_ve!$Q$6:$Q$1005,Cad_cl!BM$5))),"",IF($C31="","",SUMIFS(Con_ve!$F$6:$F$1005,Con_ve!$C$6:$C$1005,$C31,Con_ve!$I$6:$I$1005,"Em negociação",Con_ve!$Q$6:$Q$1005,Cad_cl!BM$5)))</f>
        <v>0</v>
      </c>
      <c r="BN31" s="134">
        <f>IF(ISERR(IF($C31="","",SUMIFS(Con_ve!$F$6:$F$1005,Con_ve!$C$6:$C$1005,$C31,Con_ve!$I$6:$I$1005,"Em negociação",Con_ve!$Q$6:$Q$1005,Cad_cl!BN$5))),"",IF($C31="","",SUMIFS(Con_ve!$F$6:$F$1005,Con_ve!$C$6:$C$1005,$C31,Con_ve!$I$6:$I$1005,"Em negociação",Con_ve!$Q$6:$Q$1005,Cad_cl!BN$5)))</f>
        <v>0</v>
      </c>
      <c r="BO31" s="134">
        <f>IF(ISERR(IF($C31="","",SUMIFS(Con_ve!$F$6:$F$1005,Con_ve!$C$6:$C$1005,$C31,Con_ve!$I$6:$I$1005,"Em negociação",Con_ve!$Q$6:$Q$1005,Cad_cl!BO$5))),"",IF($C31="","",SUMIFS(Con_ve!$F$6:$F$1005,Con_ve!$C$6:$C$1005,$C31,Con_ve!$I$6:$I$1005,"Em negociação",Con_ve!$Q$6:$Q$1005,Cad_cl!BO$5)))</f>
        <v>0</v>
      </c>
      <c r="BP31" s="134">
        <f t="shared" si="1"/>
        <v>0</v>
      </c>
      <c r="BR31" s="125" t="str">
        <f>IF(ISERR(IF(AND($I31=Re_lo!$E$5,BR$5=VLOOKUP(Re_lo!$H$5,Re_lo!$N$5:$O$16,2,0)),AP31,"")),"",IF(AND($I31=Re_lo!$E$5,BR$5=VLOOKUP(Re_lo!$H$5,Re_lo!$N$5:$O$16,2,0)),AP31,""))</f>
        <v/>
      </c>
      <c r="BS31" s="125" t="str">
        <f>IF(ISERR(IF(AND($I31=Re_lo!$E$5,BS$5=VLOOKUP(Re_lo!$H$5,Re_lo!$N$5:$O$16,2,0)),AQ31,"")),"",IF(AND($I31=Re_lo!$E$5,BS$5=VLOOKUP(Re_lo!$H$5,Re_lo!$N$5:$O$16,2,0)),AQ31,""))</f>
        <v/>
      </c>
      <c r="BT31" s="125" t="str">
        <f>IF(ISERR(IF(AND($I31=Re_lo!$E$5,BT$5=VLOOKUP(Re_lo!$H$5,Re_lo!$N$5:$O$16,2,0)),AR31,"")),"",IF(AND($I31=Re_lo!$E$5,BT$5=VLOOKUP(Re_lo!$H$5,Re_lo!$N$5:$O$16,2,0)),AR31,""))</f>
        <v/>
      </c>
      <c r="BU31" s="125" t="str">
        <f>IF(ISERR(IF(AND($I31=Re_lo!$E$5,BU$5=VLOOKUP(Re_lo!$H$5,Re_lo!$N$5:$O$16,2,0)),AS31,"")),"",IF(AND($I31=Re_lo!$E$5,BU$5=VLOOKUP(Re_lo!$H$5,Re_lo!$N$5:$O$16,2,0)),AS31,""))</f>
        <v/>
      </c>
      <c r="BV31" s="125" t="str">
        <f>IF(ISERR(IF(AND($I31=Re_lo!$E$5,BV$5=VLOOKUP(Re_lo!$H$5,Re_lo!$N$5:$O$16,2,0)),AT31,"")),"",IF(AND($I31=Re_lo!$E$5,BV$5=VLOOKUP(Re_lo!$H$5,Re_lo!$N$5:$O$16,2,0)),AT31,""))</f>
        <v/>
      </c>
      <c r="BW31" s="125" t="str">
        <f>IF(ISERR(IF(AND($I31=Re_lo!$E$5,BW$5=VLOOKUP(Re_lo!$H$5,Re_lo!$N$5:$O$16,2,0)),AU31,"")),"",IF(AND($I31=Re_lo!$E$5,BW$5=VLOOKUP(Re_lo!$H$5,Re_lo!$N$5:$O$16,2,0)),AU31,""))</f>
        <v/>
      </c>
      <c r="BX31" s="125" t="str">
        <f>IF(ISERR(IF(AND($I31=Re_lo!$E$5,BX$5=VLOOKUP(Re_lo!$H$5,Re_lo!$N$5:$O$16,2,0)),AV31,"")),"",IF(AND($I31=Re_lo!$E$5,BX$5=VLOOKUP(Re_lo!$H$5,Re_lo!$N$5:$O$16,2,0)),AV31,""))</f>
        <v/>
      </c>
      <c r="BY31" s="125" t="str">
        <f>IF(ISERR(IF(AND($I31=Re_lo!$E$5,BY$5=VLOOKUP(Re_lo!$H$5,Re_lo!$N$5:$O$16,2,0)),AW31,"")),"",IF(AND($I31=Re_lo!$E$5,BY$5=VLOOKUP(Re_lo!$H$5,Re_lo!$N$5:$O$16,2,0)),AW31,""))</f>
        <v/>
      </c>
      <c r="BZ31" s="125" t="str">
        <f>IF(ISERR(IF(AND($I31=Re_lo!$E$5,BZ$5=VLOOKUP(Re_lo!$H$5,Re_lo!$N$5:$O$16,2,0)),AX31,"")),"",IF(AND($I31=Re_lo!$E$5,BZ$5=VLOOKUP(Re_lo!$H$5,Re_lo!$N$5:$O$16,2,0)),AX31,""))</f>
        <v/>
      </c>
      <c r="CA31" s="125" t="str">
        <f>IF(ISERR(IF(AND($I31=Re_lo!$E$5,CA$5=VLOOKUP(Re_lo!$H$5,Re_lo!$N$5:$O$16,2,0)),AY31,"")),"",IF(AND($I31=Re_lo!$E$5,CA$5=VLOOKUP(Re_lo!$H$5,Re_lo!$N$5:$O$16,2,0)),AY31,""))</f>
        <v/>
      </c>
      <c r="CB31" s="125" t="str">
        <f>IF(ISERR(IF(AND($I31=Re_lo!$E$5,CB$5=VLOOKUP(Re_lo!$H$5,Re_lo!$N$5:$O$16,2,0)),AZ31,"")),"",IF(AND($I31=Re_lo!$E$5,CB$5=VLOOKUP(Re_lo!$H$5,Re_lo!$N$5:$O$16,2,0)),AZ31,""))</f>
        <v/>
      </c>
      <c r="CC31" s="125" t="str">
        <f>IF(ISERR(IF(AND($I31=Re_lo!$E$5,CC$5=VLOOKUP(Re_lo!$H$5,Re_lo!$N$5:$O$16,2,0)),BA31,"")),"",IF(AND($I31=Re_lo!$E$5,CC$5=VLOOKUP(Re_lo!$H$5,Re_lo!$N$5:$O$16,2,0)),BA31,""))</f>
        <v/>
      </c>
      <c r="CD31" s="125" t="str">
        <f>IF(ISERR(IF(AND($I31=Re_lo!$E$5,CD$5=VLOOKUP(Re_lo!$H$5,Re_lo!$N$5:$O$16,2,0)),BB31,"")),"",IF(AND($I31=Re_lo!$E$5,CD$5=VLOOKUP(Re_lo!$H$5,Re_lo!$N$5:$O$16,2,0)),BB31,""))</f>
        <v/>
      </c>
      <c r="CF31" s="125">
        <f>IF($C31="","",COUNTIFS(Con_ve!$C$6:$C$1005,$C31,Con_ve!$Q$6:$Q$1005,Cad_cl!CF$5))</f>
        <v>0</v>
      </c>
      <c r="CG31" s="125">
        <f>IF($C31="","",COUNTIFS(Con_ve!$C$6:$C$1005,$C31,Con_ve!$Q$6:$Q$1005,Cad_cl!CG$5))</f>
        <v>0</v>
      </c>
      <c r="CH31" s="125">
        <f>IF($C31="","",COUNTIFS(Con_ve!$C$6:$C$1005,$C31,Con_ve!$Q$6:$Q$1005,Cad_cl!CH$5))</f>
        <v>0</v>
      </c>
      <c r="CI31" s="125">
        <f>IF($C31="","",COUNTIFS(Con_ve!$C$6:$C$1005,$C31,Con_ve!$Q$6:$Q$1005,Cad_cl!CI$5))</f>
        <v>0</v>
      </c>
      <c r="CJ31" s="125">
        <f>IF($C31="","",COUNTIFS(Con_ve!$C$6:$C$1005,$C31,Con_ve!$Q$6:$Q$1005,Cad_cl!CJ$5))</f>
        <v>0</v>
      </c>
      <c r="CK31" s="125">
        <f>IF($C31="","",COUNTIFS(Con_ve!$C$6:$C$1005,$C31,Con_ve!$Q$6:$Q$1005,Cad_cl!CK$5))</f>
        <v>0</v>
      </c>
      <c r="CL31" s="125">
        <f>IF($C31="","",COUNTIFS(Con_ve!$C$6:$C$1005,$C31,Con_ve!$Q$6:$Q$1005,Cad_cl!CL$5))</f>
        <v>0</v>
      </c>
      <c r="CM31" s="125">
        <f>IF($C31="","",COUNTIFS(Con_ve!$C$6:$C$1005,$C31,Con_ve!$Q$6:$Q$1005,Cad_cl!CM$5))</f>
        <v>0</v>
      </c>
      <c r="CN31" s="125">
        <f>IF($C31="","",COUNTIFS(Con_ve!$C$6:$C$1005,$C31,Con_ve!$Q$6:$Q$1005,Cad_cl!CN$5))</f>
        <v>0</v>
      </c>
      <c r="CO31" s="125">
        <f>IF($C31="","",COUNTIFS(Con_ve!$C$6:$C$1005,$C31,Con_ve!$Q$6:$Q$1005,Cad_cl!CO$5))</f>
        <v>0</v>
      </c>
      <c r="CP31" s="125">
        <f>IF($C31="","",COUNTIFS(Con_ve!$C$6:$C$1005,$C31,Con_ve!$Q$6:$Q$1005,Cad_cl!CP$5))</f>
        <v>0</v>
      </c>
      <c r="CQ31" s="125">
        <f>IF($C31="","",COUNTIFS(Con_ve!$C$6:$C$1005,$C31,Con_ve!$Q$6:$Q$1005,Cad_cl!CQ$5))</f>
        <v>0</v>
      </c>
      <c r="CR31" s="125">
        <f t="shared" si="2"/>
        <v>0</v>
      </c>
    </row>
    <row r="32" spans="3:96" ht="30" customHeight="1">
      <c r="C32" s="153" t="s">
        <v>161</v>
      </c>
      <c r="D32" s="153" t="s">
        <v>162</v>
      </c>
      <c r="E32" s="154">
        <v>42074</v>
      </c>
      <c r="F32" s="153" t="s">
        <v>52</v>
      </c>
      <c r="G32" s="155">
        <v>1135671023</v>
      </c>
      <c r="H32" s="153" t="s">
        <v>170</v>
      </c>
      <c r="I32" s="153" t="s">
        <v>81</v>
      </c>
      <c r="J32" s="132">
        <v>1</v>
      </c>
      <c r="K32" s="133">
        <v>17000</v>
      </c>
      <c r="L32" s="153" t="s">
        <v>269</v>
      </c>
      <c r="M32" s="153" t="s">
        <v>93</v>
      </c>
      <c r="N32" s="153" t="s">
        <v>96</v>
      </c>
      <c r="O32" s="153" t="s">
        <v>102</v>
      </c>
      <c r="P32" s="153" t="s">
        <v>104</v>
      </c>
      <c r="Q32" s="153"/>
      <c r="AP32" s="134">
        <f>IF(ISERR(IF($C32="","",SUMIFS(Con_ve!$F$6:$F$1005,Con_ve!$C$6:$C$1005,$C32,Con_ve!$I$6:$I$1005,"Fechada",Con_ve!$Q$6:$Q$1005,Cad_cl!AP$5))),"",IF($C32="","",SUMIFS(Con_ve!$F$6:$F$1005,Con_ve!$C$6:$C$1005,$C32,Con_ve!$I$6:$I$1005,"Fechada",Con_ve!$Q$6:$Q$1005,Cad_cl!AP$5)))</f>
        <v>0</v>
      </c>
      <c r="AQ32" s="134">
        <f>IF(ISERR(IF($C32="","",SUMIFS(Con_ve!$F$6:$F$1005,Con_ve!$C$6:$C$1005,$C32,Con_ve!$I$6:$I$1005,"Fechada",Con_ve!$Q$6:$Q$1005,Cad_cl!AQ$5))),"",IF($C32="","",SUMIFS(Con_ve!$F$6:$F$1005,Con_ve!$C$6:$C$1005,$C32,Con_ve!$I$6:$I$1005,"Fechada",Con_ve!$Q$6:$Q$1005,Cad_cl!AQ$5)))</f>
        <v>0</v>
      </c>
      <c r="AR32" s="134">
        <f>IF(ISERR(IF($C32="","",SUMIFS(Con_ve!$F$6:$F$1005,Con_ve!$C$6:$C$1005,$C32,Con_ve!$I$6:$I$1005,"Fechada",Con_ve!$Q$6:$Q$1005,Cad_cl!AR$5))),"",IF($C32="","",SUMIFS(Con_ve!$F$6:$F$1005,Con_ve!$C$6:$C$1005,$C32,Con_ve!$I$6:$I$1005,"Fechada",Con_ve!$Q$6:$Q$1005,Cad_cl!AR$5)))</f>
        <v>0</v>
      </c>
      <c r="AS32" s="134">
        <f>IF(ISERR(IF($C32="","",SUMIFS(Con_ve!$F$6:$F$1005,Con_ve!$C$6:$C$1005,$C32,Con_ve!$I$6:$I$1005,"Fechada",Con_ve!$Q$6:$Q$1005,Cad_cl!AS$5))),"",IF($C32="","",SUMIFS(Con_ve!$F$6:$F$1005,Con_ve!$C$6:$C$1005,$C32,Con_ve!$I$6:$I$1005,"Fechada",Con_ve!$Q$6:$Q$1005,Cad_cl!AS$5)))</f>
        <v>0</v>
      </c>
      <c r="AT32" s="134">
        <f>IF(ISERR(IF($C32="","",SUMIFS(Con_ve!$F$6:$F$1005,Con_ve!$C$6:$C$1005,$C32,Con_ve!$I$6:$I$1005,"Fechada",Con_ve!$Q$6:$Q$1005,Cad_cl!AT$5))),"",IF($C32="","",SUMIFS(Con_ve!$F$6:$F$1005,Con_ve!$C$6:$C$1005,$C32,Con_ve!$I$6:$I$1005,"Fechada",Con_ve!$Q$6:$Q$1005,Cad_cl!AT$5)))</f>
        <v>17000</v>
      </c>
      <c r="AU32" s="134">
        <f>IF(ISERR(IF($C32="","",SUMIFS(Con_ve!$F$6:$F$1005,Con_ve!$C$6:$C$1005,$C32,Con_ve!$I$6:$I$1005,"Fechada",Con_ve!$Q$6:$Q$1005,Cad_cl!AU$5))),"",IF($C32="","",SUMIFS(Con_ve!$F$6:$F$1005,Con_ve!$C$6:$C$1005,$C32,Con_ve!$I$6:$I$1005,"Fechada",Con_ve!$Q$6:$Q$1005,Cad_cl!AU$5)))</f>
        <v>0</v>
      </c>
      <c r="AV32" s="134">
        <f>IF(ISERR(IF($C32="","",SUMIFS(Con_ve!$F$6:$F$1005,Con_ve!$C$6:$C$1005,$C32,Con_ve!$I$6:$I$1005,"Fechada",Con_ve!$Q$6:$Q$1005,Cad_cl!AV$5))),"",IF($C32="","",SUMIFS(Con_ve!$F$6:$F$1005,Con_ve!$C$6:$C$1005,$C32,Con_ve!$I$6:$I$1005,"Fechada",Con_ve!$Q$6:$Q$1005,Cad_cl!AV$5)))</f>
        <v>0</v>
      </c>
      <c r="AW32" s="134">
        <f>IF(ISERR(IF($C32="","",SUMIFS(Con_ve!$F$6:$F$1005,Con_ve!$C$6:$C$1005,$C32,Con_ve!$I$6:$I$1005,"Fechada",Con_ve!$Q$6:$Q$1005,Cad_cl!AW$5))),"",IF($C32="","",SUMIFS(Con_ve!$F$6:$F$1005,Con_ve!$C$6:$C$1005,$C32,Con_ve!$I$6:$I$1005,"Fechada",Con_ve!$Q$6:$Q$1005,Cad_cl!AW$5)))</f>
        <v>0</v>
      </c>
      <c r="AX32" s="134">
        <f>IF(ISERR(IF($C32="","",SUMIFS(Con_ve!$F$6:$F$1005,Con_ve!$C$6:$C$1005,$C32,Con_ve!$I$6:$I$1005,"Fechada",Con_ve!$Q$6:$Q$1005,Cad_cl!AX$5))),"",IF($C32="","",SUMIFS(Con_ve!$F$6:$F$1005,Con_ve!$C$6:$C$1005,$C32,Con_ve!$I$6:$I$1005,"Fechada",Con_ve!$Q$6:$Q$1005,Cad_cl!AX$5)))</f>
        <v>0</v>
      </c>
      <c r="AY32" s="134">
        <f>IF(ISERR(IF($C32="","",SUMIFS(Con_ve!$F$6:$F$1005,Con_ve!$C$6:$C$1005,$C32,Con_ve!$I$6:$I$1005,"Fechada",Con_ve!$Q$6:$Q$1005,Cad_cl!AY$5))),"",IF($C32="","",SUMIFS(Con_ve!$F$6:$F$1005,Con_ve!$C$6:$C$1005,$C32,Con_ve!$I$6:$I$1005,"Fechada",Con_ve!$Q$6:$Q$1005,Cad_cl!AY$5)))</f>
        <v>0</v>
      </c>
      <c r="AZ32" s="134">
        <f>IF(ISERR(IF($C32="","",SUMIFS(Con_ve!$F$6:$F$1005,Con_ve!$C$6:$C$1005,$C32,Con_ve!$I$6:$I$1005,"Fechada",Con_ve!$Q$6:$Q$1005,Cad_cl!AZ$5))),"",IF($C32="","",SUMIFS(Con_ve!$F$6:$F$1005,Con_ve!$C$6:$C$1005,$C32,Con_ve!$I$6:$I$1005,"Fechada",Con_ve!$Q$6:$Q$1005,Cad_cl!AZ$5)))</f>
        <v>0</v>
      </c>
      <c r="BA32" s="134">
        <f>IF(ISERR(IF($C32="","",SUMIFS(Con_ve!$F$6:$F$1005,Con_ve!$C$6:$C$1005,$C32,Con_ve!$I$6:$I$1005,"Fechada",Con_ve!$Q$6:$Q$1005,Cad_cl!BA$5))),"",IF($C32="","",SUMIFS(Con_ve!$F$6:$F$1005,Con_ve!$C$6:$C$1005,$C32,Con_ve!$I$6:$I$1005,"Fechada",Con_ve!$Q$6:$Q$1005,Cad_cl!BA$5)))</f>
        <v>0</v>
      </c>
      <c r="BB32" s="134">
        <f t="shared" si="0"/>
        <v>17000</v>
      </c>
      <c r="BD32" s="134">
        <f>IF(ISERR(IF($C32="","",SUMIFS(Con_ve!$F$6:$F$1005,Con_ve!$C$6:$C$1005,$C32,Con_ve!$I$6:$I$1005,"Em negociação",Con_ve!$Q$6:$Q$1005,Cad_cl!BD$5))),"",IF($C32="","",SUMIFS(Con_ve!$F$6:$F$1005,Con_ve!$C$6:$C$1005,$C32,Con_ve!$I$6:$I$1005,"Em negociação",Con_ve!$Q$6:$Q$1005,Cad_cl!BD$5)))</f>
        <v>0</v>
      </c>
      <c r="BE32" s="134">
        <f>IF(ISERR(IF($C32="","",SUMIFS(Con_ve!$F$6:$F$1005,Con_ve!$C$6:$C$1005,$C32,Con_ve!$I$6:$I$1005,"Em negociação",Con_ve!$Q$6:$Q$1005,Cad_cl!BE$5))),"",IF($C32="","",SUMIFS(Con_ve!$F$6:$F$1005,Con_ve!$C$6:$C$1005,$C32,Con_ve!$I$6:$I$1005,"Em negociação",Con_ve!$Q$6:$Q$1005,Cad_cl!BE$5)))</f>
        <v>0</v>
      </c>
      <c r="BF32" s="134">
        <f>IF(ISERR(IF($C32="","",SUMIFS(Con_ve!$F$6:$F$1005,Con_ve!$C$6:$C$1005,$C32,Con_ve!$I$6:$I$1005,"Em negociação",Con_ve!$Q$6:$Q$1005,Cad_cl!BF$5))),"",IF($C32="","",SUMIFS(Con_ve!$F$6:$F$1005,Con_ve!$C$6:$C$1005,$C32,Con_ve!$I$6:$I$1005,"Em negociação",Con_ve!$Q$6:$Q$1005,Cad_cl!BF$5)))</f>
        <v>0</v>
      </c>
      <c r="BG32" s="134">
        <f>IF(ISERR(IF($C32="","",SUMIFS(Con_ve!$F$6:$F$1005,Con_ve!$C$6:$C$1005,$C32,Con_ve!$I$6:$I$1005,"Em negociação",Con_ve!$Q$6:$Q$1005,Cad_cl!BG$5))),"",IF($C32="","",SUMIFS(Con_ve!$F$6:$F$1005,Con_ve!$C$6:$C$1005,$C32,Con_ve!$I$6:$I$1005,"Em negociação",Con_ve!$Q$6:$Q$1005,Cad_cl!BG$5)))</f>
        <v>0</v>
      </c>
      <c r="BH32" s="134">
        <f>IF(ISERR(IF($C32="","",SUMIFS(Con_ve!$F$6:$F$1005,Con_ve!$C$6:$C$1005,$C32,Con_ve!$I$6:$I$1005,"Em negociação",Con_ve!$Q$6:$Q$1005,Cad_cl!BH$5))),"",IF($C32="","",SUMIFS(Con_ve!$F$6:$F$1005,Con_ve!$C$6:$C$1005,$C32,Con_ve!$I$6:$I$1005,"Em negociação",Con_ve!$Q$6:$Q$1005,Cad_cl!BH$5)))</f>
        <v>0</v>
      </c>
      <c r="BI32" s="134">
        <f>IF(ISERR(IF($C32="","",SUMIFS(Con_ve!$F$6:$F$1005,Con_ve!$C$6:$C$1005,$C32,Con_ve!$I$6:$I$1005,"Em negociação",Con_ve!$Q$6:$Q$1005,Cad_cl!BI$5))),"",IF($C32="","",SUMIFS(Con_ve!$F$6:$F$1005,Con_ve!$C$6:$C$1005,$C32,Con_ve!$I$6:$I$1005,"Em negociação",Con_ve!$Q$6:$Q$1005,Cad_cl!BI$5)))</f>
        <v>0</v>
      </c>
      <c r="BJ32" s="134">
        <f>IF(ISERR(IF($C32="","",SUMIFS(Con_ve!$F$6:$F$1005,Con_ve!$C$6:$C$1005,$C32,Con_ve!$I$6:$I$1005,"Em negociação",Con_ve!$Q$6:$Q$1005,Cad_cl!BJ$5))),"",IF($C32="","",SUMIFS(Con_ve!$F$6:$F$1005,Con_ve!$C$6:$C$1005,$C32,Con_ve!$I$6:$I$1005,"Em negociação",Con_ve!$Q$6:$Q$1005,Cad_cl!BJ$5)))</f>
        <v>0</v>
      </c>
      <c r="BK32" s="134">
        <f>IF(ISERR(IF($C32="","",SUMIFS(Con_ve!$F$6:$F$1005,Con_ve!$C$6:$C$1005,$C32,Con_ve!$I$6:$I$1005,"Em negociação",Con_ve!$Q$6:$Q$1005,Cad_cl!BK$5))),"",IF($C32="","",SUMIFS(Con_ve!$F$6:$F$1005,Con_ve!$C$6:$C$1005,$C32,Con_ve!$I$6:$I$1005,"Em negociação",Con_ve!$Q$6:$Q$1005,Cad_cl!BK$5)))</f>
        <v>0</v>
      </c>
      <c r="BL32" s="134">
        <f>IF(ISERR(IF($C32="","",SUMIFS(Con_ve!$F$6:$F$1005,Con_ve!$C$6:$C$1005,$C32,Con_ve!$I$6:$I$1005,"Em negociação",Con_ve!$Q$6:$Q$1005,Cad_cl!BL$5))),"",IF($C32="","",SUMIFS(Con_ve!$F$6:$F$1005,Con_ve!$C$6:$C$1005,$C32,Con_ve!$I$6:$I$1005,"Em negociação",Con_ve!$Q$6:$Q$1005,Cad_cl!BL$5)))</f>
        <v>0</v>
      </c>
      <c r="BM32" s="134">
        <f>IF(ISERR(IF($C32="","",SUMIFS(Con_ve!$F$6:$F$1005,Con_ve!$C$6:$C$1005,$C32,Con_ve!$I$6:$I$1005,"Em negociação",Con_ve!$Q$6:$Q$1005,Cad_cl!BM$5))),"",IF($C32="","",SUMIFS(Con_ve!$F$6:$F$1005,Con_ve!$C$6:$C$1005,$C32,Con_ve!$I$6:$I$1005,"Em negociação",Con_ve!$Q$6:$Q$1005,Cad_cl!BM$5)))</f>
        <v>0</v>
      </c>
      <c r="BN32" s="134">
        <f>IF(ISERR(IF($C32="","",SUMIFS(Con_ve!$F$6:$F$1005,Con_ve!$C$6:$C$1005,$C32,Con_ve!$I$6:$I$1005,"Em negociação",Con_ve!$Q$6:$Q$1005,Cad_cl!BN$5))),"",IF($C32="","",SUMIFS(Con_ve!$F$6:$F$1005,Con_ve!$C$6:$C$1005,$C32,Con_ve!$I$6:$I$1005,"Em negociação",Con_ve!$Q$6:$Q$1005,Cad_cl!BN$5)))</f>
        <v>0</v>
      </c>
      <c r="BO32" s="134">
        <f>IF(ISERR(IF($C32="","",SUMIFS(Con_ve!$F$6:$F$1005,Con_ve!$C$6:$C$1005,$C32,Con_ve!$I$6:$I$1005,"Em negociação",Con_ve!$Q$6:$Q$1005,Cad_cl!BO$5))),"",IF($C32="","",SUMIFS(Con_ve!$F$6:$F$1005,Con_ve!$C$6:$C$1005,$C32,Con_ve!$I$6:$I$1005,"Em negociação",Con_ve!$Q$6:$Q$1005,Cad_cl!BO$5)))</f>
        <v>0</v>
      </c>
      <c r="BP32" s="134">
        <f t="shared" si="1"/>
        <v>0</v>
      </c>
      <c r="BR32" s="125" t="str">
        <f>IF(ISERR(IF(AND($I32=Re_lo!$E$5,BR$5=VLOOKUP(Re_lo!$H$5,Re_lo!$N$5:$O$16,2,0)),AP32,"")),"",IF(AND($I32=Re_lo!$E$5,BR$5=VLOOKUP(Re_lo!$H$5,Re_lo!$N$5:$O$16,2,0)),AP32,""))</f>
        <v/>
      </c>
      <c r="BS32" s="125" t="str">
        <f>IF(ISERR(IF(AND($I32=Re_lo!$E$5,BS$5=VLOOKUP(Re_lo!$H$5,Re_lo!$N$5:$O$16,2,0)),AQ32,"")),"",IF(AND($I32=Re_lo!$E$5,BS$5=VLOOKUP(Re_lo!$H$5,Re_lo!$N$5:$O$16,2,0)),AQ32,""))</f>
        <v/>
      </c>
      <c r="BT32" s="125" t="str">
        <f>IF(ISERR(IF(AND($I32=Re_lo!$E$5,BT$5=VLOOKUP(Re_lo!$H$5,Re_lo!$N$5:$O$16,2,0)),AR32,"")),"",IF(AND($I32=Re_lo!$E$5,BT$5=VLOOKUP(Re_lo!$H$5,Re_lo!$N$5:$O$16,2,0)),AR32,""))</f>
        <v/>
      </c>
      <c r="BU32" s="125" t="str">
        <f>IF(ISERR(IF(AND($I32=Re_lo!$E$5,BU$5=VLOOKUP(Re_lo!$H$5,Re_lo!$N$5:$O$16,2,0)),AS32,"")),"",IF(AND($I32=Re_lo!$E$5,BU$5=VLOOKUP(Re_lo!$H$5,Re_lo!$N$5:$O$16,2,0)),AS32,""))</f>
        <v/>
      </c>
      <c r="BV32" s="125" t="str">
        <f>IF(ISERR(IF(AND($I32=Re_lo!$E$5,BV$5=VLOOKUP(Re_lo!$H$5,Re_lo!$N$5:$O$16,2,0)),AT32,"")),"",IF(AND($I32=Re_lo!$E$5,BV$5=VLOOKUP(Re_lo!$H$5,Re_lo!$N$5:$O$16,2,0)),AT32,""))</f>
        <v/>
      </c>
      <c r="BW32" s="125" t="str">
        <f>IF(ISERR(IF(AND($I32=Re_lo!$E$5,BW$5=VLOOKUP(Re_lo!$H$5,Re_lo!$N$5:$O$16,2,0)),AU32,"")),"",IF(AND($I32=Re_lo!$E$5,BW$5=VLOOKUP(Re_lo!$H$5,Re_lo!$N$5:$O$16,2,0)),AU32,""))</f>
        <v/>
      </c>
      <c r="BX32" s="125" t="str">
        <f>IF(ISERR(IF(AND($I32=Re_lo!$E$5,BX$5=VLOOKUP(Re_lo!$H$5,Re_lo!$N$5:$O$16,2,0)),AV32,"")),"",IF(AND($I32=Re_lo!$E$5,BX$5=VLOOKUP(Re_lo!$H$5,Re_lo!$N$5:$O$16,2,0)),AV32,""))</f>
        <v/>
      </c>
      <c r="BY32" s="125" t="str">
        <f>IF(ISERR(IF(AND($I32=Re_lo!$E$5,BY$5=VLOOKUP(Re_lo!$H$5,Re_lo!$N$5:$O$16,2,0)),AW32,"")),"",IF(AND($I32=Re_lo!$E$5,BY$5=VLOOKUP(Re_lo!$H$5,Re_lo!$N$5:$O$16,2,0)),AW32,""))</f>
        <v/>
      </c>
      <c r="BZ32" s="125" t="str">
        <f>IF(ISERR(IF(AND($I32=Re_lo!$E$5,BZ$5=VLOOKUP(Re_lo!$H$5,Re_lo!$N$5:$O$16,2,0)),AX32,"")),"",IF(AND($I32=Re_lo!$E$5,BZ$5=VLOOKUP(Re_lo!$H$5,Re_lo!$N$5:$O$16,2,0)),AX32,""))</f>
        <v/>
      </c>
      <c r="CA32" s="125" t="str">
        <f>IF(ISERR(IF(AND($I32=Re_lo!$E$5,CA$5=VLOOKUP(Re_lo!$H$5,Re_lo!$N$5:$O$16,2,0)),AY32,"")),"",IF(AND($I32=Re_lo!$E$5,CA$5=VLOOKUP(Re_lo!$H$5,Re_lo!$N$5:$O$16,2,0)),AY32,""))</f>
        <v/>
      </c>
      <c r="CB32" s="125" t="str">
        <f>IF(ISERR(IF(AND($I32=Re_lo!$E$5,CB$5=VLOOKUP(Re_lo!$H$5,Re_lo!$N$5:$O$16,2,0)),AZ32,"")),"",IF(AND($I32=Re_lo!$E$5,CB$5=VLOOKUP(Re_lo!$H$5,Re_lo!$N$5:$O$16,2,0)),AZ32,""))</f>
        <v/>
      </c>
      <c r="CC32" s="125" t="str">
        <f>IF(ISERR(IF(AND($I32=Re_lo!$E$5,CC$5=VLOOKUP(Re_lo!$H$5,Re_lo!$N$5:$O$16,2,0)),BA32,"")),"",IF(AND($I32=Re_lo!$E$5,CC$5=VLOOKUP(Re_lo!$H$5,Re_lo!$N$5:$O$16,2,0)),BA32,""))</f>
        <v/>
      </c>
      <c r="CD32" s="125" t="str">
        <f>IF(ISERR(IF(AND($I32=Re_lo!$E$5,CD$5=VLOOKUP(Re_lo!$H$5,Re_lo!$N$5:$O$16,2,0)),BB32,"")),"",IF(AND($I32=Re_lo!$E$5,CD$5=VLOOKUP(Re_lo!$H$5,Re_lo!$N$5:$O$16,2,0)),BB32,""))</f>
        <v/>
      </c>
      <c r="CF32" s="125">
        <f>IF($C32="","",COUNTIFS(Con_ve!$C$6:$C$1005,$C32,Con_ve!$Q$6:$Q$1005,Cad_cl!CF$5))</f>
        <v>0</v>
      </c>
      <c r="CG32" s="125">
        <f>IF($C32="","",COUNTIFS(Con_ve!$C$6:$C$1005,$C32,Con_ve!$Q$6:$Q$1005,Cad_cl!CG$5))</f>
        <v>0</v>
      </c>
      <c r="CH32" s="125">
        <f>IF($C32="","",COUNTIFS(Con_ve!$C$6:$C$1005,$C32,Con_ve!$Q$6:$Q$1005,Cad_cl!CH$5))</f>
        <v>0</v>
      </c>
      <c r="CI32" s="125">
        <f>IF($C32="","",COUNTIFS(Con_ve!$C$6:$C$1005,$C32,Con_ve!$Q$6:$Q$1005,Cad_cl!CI$5))</f>
        <v>0</v>
      </c>
      <c r="CJ32" s="125">
        <f>IF($C32="","",COUNTIFS(Con_ve!$C$6:$C$1005,$C32,Con_ve!$Q$6:$Q$1005,Cad_cl!CJ$5))</f>
        <v>1</v>
      </c>
      <c r="CK32" s="125">
        <f>IF($C32="","",COUNTIFS(Con_ve!$C$6:$C$1005,$C32,Con_ve!$Q$6:$Q$1005,Cad_cl!CK$5))</f>
        <v>0</v>
      </c>
      <c r="CL32" s="125">
        <f>IF($C32="","",COUNTIFS(Con_ve!$C$6:$C$1005,$C32,Con_ve!$Q$6:$Q$1005,Cad_cl!CL$5))</f>
        <v>0</v>
      </c>
      <c r="CM32" s="125">
        <f>IF($C32="","",COUNTIFS(Con_ve!$C$6:$C$1005,$C32,Con_ve!$Q$6:$Q$1005,Cad_cl!CM$5))</f>
        <v>0</v>
      </c>
      <c r="CN32" s="125">
        <f>IF($C32="","",COUNTIFS(Con_ve!$C$6:$C$1005,$C32,Con_ve!$Q$6:$Q$1005,Cad_cl!CN$5))</f>
        <v>0</v>
      </c>
      <c r="CO32" s="125">
        <f>IF($C32="","",COUNTIFS(Con_ve!$C$6:$C$1005,$C32,Con_ve!$Q$6:$Q$1005,Cad_cl!CO$5))</f>
        <v>0</v>
      </c>
      <c r="CP32" s="125">
        <f>IF($C32="","",COUNTIFS(Con_ve!$C$6:$C$1005,$C32,Con_ve!$Q$6:$Q$1005,Cad_cl!CP$5))</f>
        <v>0</v>
      </c>
      <c r="CQ32" s="125">
        <f>IF($C32="","",COUNTIFS(Con_ve!$C$6:$C$1005,$C32,Con_ve!$Q$6:$Q$1005,Cad_cl!CQ$5))</f>
        <v>0</v>
      </c>
      <c r="CR32" s="125">
        <f t="shared" si="2"/>
        <v>1</v>
      </c>
    </row>
    <row r="33" spans="3:96" ht="30" customHeight="1">
      <c r="C33" s="153" t="s">
        <v>163</v>
      </c>
      <c r="D33" s="153" t="s">
        <v>164</v>
      </c>
      <c r="E33" s="154">
        <v>42075</v>
      </c>
      <c r="F33" s="153" t="s">
        <v>53</v>
      </c>
      <c r="G33" s="155">
        <v>1143681010</v>
      </c>
      <c r="H33" s="153" t="s">
        <v>171</v>
      </c>
      <c r="I33" s="153" t="s">
        <v>69</v>
      </c>
      <c r="J33" s="132">
        <v>0</v>
      </c>
      <c r="K33" s="133">
        <v>0</v>
      </c>
      <c r="L33" s="153" t="s">
        <v>44</v>
      </c>
      <c r="M33" s="153" t="s">
        <v>94</v>
      </c>
      <c r="N33" s="153" t="s">
        <v>96</v>
      </c>
      <c r="O33" s="153" t="s">
        <v>102</v>
      </c>
      <c r="P33" s="153" t="s">
        <v>105</v>
      </c>
      <c r="Q33" s="153"/>
      <c r="AP33" s="134">
        <f>IF(ISERR(IF($C33="","",SUMIFS(Con_ve!$F$6:$F$1005,Con_ve!$C$6:$C$1005,$C33,Con_ve!$I$6:$I$1005,"Fechada",Con_ve!$Q$6:$Q$1005,Cad_cl!AP$5))),"",IF($C33="","",SUMIFS(Con_ve!$F$6:$F$1005,Con_ve!$C$6:$C$1005,$C33,Con_ve!$I$6:$I$1005,"Fechada",Con_ve!$Q$6:$Q$1005,Cad_cl!AP$5)))</f>
        <v>0</v>
      </c>
      <c r="AQ33" s="134">
        <f>IF(ISERR(IF($C33="","",SUMIFS(Con_ve!$F$6:$F$1005,Con_ve!$C$6:$C$1005,$C33,Con_ve!$I$6:$I$1005,"Fechada",Con_ve!$Q$6:$Q$1005,Cad_cl!AQ$5))),"",IF($C33="","",SUMIFS(Con_ve!$F$6:$F$1005,Con_ve!$C$6:$C$1005,$C33,Con_ve!$I$6:$I$1005,"Fechada",Con_ve!$Q$6:$Q$1005,Cad_cl!AQ$5)))</f>
        <v>0</v>
      </c>
      <c r="AR33" s="134">
        <f>IF(ISERR(IF($C33="","",SUMIFS(Con_ve!$F$6:$F$1005,Con_ve!$C$6:$C$1005,$C33,Con_ve!$I$6:$I$1005,"Fechada",Con_ve!$Q$6:$Q$1005,Cad_cl!AR$5))),"",IF($C33="","",SUMIFS(Con_ve!$F$6:$F$1005,Con_ve!$C$6:$C$1005,$C33,Con_ve!$I$6:$I$1005,"Fechada",Con_ve!$Q$6:$Q$1005,Cad_cl!AR$5)))</f>
        <v>0</v>
      </c>
      <c r="AS33" s="134">
        <f>IF(ISERR(IF($C33="","",SUMIFS(Con_ve!$F$6:$F$1005,Con_ve!$C$6:$C$1005,$C33,Con_ve!$I$6:$I$1005,"Fechada",Con_ve!$Q$6:$Q$1005,Cad_cl!AS$5))),"",IF($C33="","",SUMIFS(Con_ve!$F$6:$F$1005,Con_ve!$C$6:$C$1005,$C33,Con_ve!$I$6:$I$1005,"Fechada",Con_ve!$Q$6:$Q$1005,Cad_cl!AS$5)))</f>
        <v>0</v>
      </c>
      <c r="AT33" s="134">
        <f>IF(ISERR(IF($C33="","",SUMIFS(Con_ve!$F$6:$F$1005,Con_ve!$C$6:$C$1005,$C33,Con_ve!$I$6:$I$1005,"Fechada",Con_ve!$Q$6:$Q$1005,Cad_cl!AT$5))),"",IF($C33="","",SUMIFS(Con_ve!$F$6:$F$1005,Con_ve!$C$6:$C$1005,$C33,Con_ve!$I$6:$I$1005,"Fechada",Con_ve!$Q$6:$Q$1005,Cad_cl!AT$5)))</f>
        <v>0</v>
      </c>
      <c r="AU33" s="134">
        <f>IF(ISERR(IF($C33="","",SUMIFS(Con_ve!$F$6:$F$1005,Con_ve!$C$6:$C$1005,$C33,Con_ve!$I$6:$I$1005,"Fechada",Con_ve!$Q$6:$Q$1005,Cad_cl!AU$5))),"",IF($C33="","",SUMIFS(Con_ve!$F$6:$F$1005,Con_ve!$C$6:$C$1005,$C33,Con_ve!$I$6:$I$1005,"Fechada",Con_ve!$Q$6:$Q$1005,Cad_cl!AU$5)))</f>
        <v>0</v>
      </c>
      <c r="AV33" s="134">
        <f>IF(ISERR(IF($C33="","",SUMIFS(Con_ve!$F$6:$F$1005,Con_ve!$C$6:$C$1005,$C33,Con_ve!$I$6:$I$1005,"Fechada",Con_ve!$Q$6:$Q$1005,Cad_cl!AV$5))),"",IF($C33="","",SUMIFS(Con_ve!$F$6:$F$1005,Con_ve!$C$6:$C$1005,$C33,Con_ve!$I$6:$I$1005,"Fechada",Con_ve!$Q$6:$Q$1005,Cad_cl!AV$5)))</f>
        <v>0</v>
      </c>
      <c r="AW33" s="134">
        <f>IF(ISERR(IF($C33="","",SUMIFS(Con_ve!$F$6:$F$1005,Con_ve!$C$6:$C$1005,$C33,Con_ve!$I$6:$I$1005,"Fechada",Con_ve!$Q$6:$Q$1005,Cad_cl!AW$5))),"",IF($C33="","",SUMIFS(Con_ve!$F$6:$F$1005,Con_ve!$C$6:$C$1005,$C33,Con_ve!$I$6:$I$1005,"Fechada",Con_ve!$Q$6:$Q$1005,Cad_cl!AW$5)))</f>
        <v>0</v>
      </c>
      <c r="AX33" s="134">
        <f>IF(ISERR(IF($C33="","",SUMIFS(Con_ve!$F$6:$F$1005,Con_ve!$C$6:$C$1005,$C33,Con_ve!$I$6:$I$1005,"Fechada",Con_ve!$Q$6:$Q$1005,Cad_cl!AX$5))),"",IF($C33="","",SUMIFS(Con_ve!$F$6:$F$1005,Con_ve!$C$6:$C$1005,$C33,Con_ve!$I$6:$I$1005,"Fechada",Con_ve!$Q$6:$Q$1005,Cad_cl!AX$5)))</f>
        <v>0</v>
      </c>
      <c r="AY33" s="134">
        <f>IF(ISERR(IF($C33="","",SUMIFS(Con_ve!$F$6:$F$1005,Con_ve!$C$6:$C$1005,$C33,Con_ve!$I$6:$I$1005,"Fechada",Con_ve!$Q$6:$Q$1005,Cad_cl!AY$5))),"",IF($C33="","",SUMIFS(Con_ve!$F$6:$F$1005,Con_ve!$C$6:$C$1005,$C33,Con_ve!$I$6:$I$1005,"Fechada",Con_ve!$Q$6:$Q$1005,Cad_cl!AY$5)))</f>
        <v>0</v>
      </c>
      <c r="AZ33" s="134">
        <f>IF(ISERR(IF($C33="","",SUMIFS(Con_ve!$F$6:$F$1005,Con_ve!$C$6:$C$1005,$C33,Con_ve!$I$6:$I$1005,"Fechada",Con_ve!$Q$6:$Q$1005,Cad_cl!AZ$5))),"",IF($C33="","",SUMIFS(Con_ve!$F$6:$F$1005,Con_ve!$C$6:$C$1005,$C33,Con_ve!$I$6:$I$1005,"Fechada",Con_ve!$Q$6:$Q$1005,Cad_cl!AZ$5)))</f>
        <v>0</v>
      </c>
      <c r="BA33" s="134">
        <f>IF(ISERR(IF($C33="","",SUMIFS(Con_ve!$F$6:$F$1005,Con_ve!$C$6:$C$1005,$C33,Con_ve!$I$6:$I$1005,"Fechada",Con_ve!$Q$6:$Q$1005,Cad_cl!BA$5))),"",IF($C33="","",SUMIFS(Con_ve!$F$6:$F$1005,Con_ve!$C$6:$C$1005,$C33,Con_ve!$I$6:$I$1005,"Fechada",Con_ve!$Q$6:$Q$1005,Cad_cl!BA$5)))</f>
        <v>0</v>
      </c>
      <c r="BB33" s="134">
        <f t="shared" si="0"/>
        <v>0</v>
      </c>
      <c r="BD33" s="134">
        <f>IF(ISERR(IF($C33="","",SUMIFS(Con_ve!$F$6:$F$1005,Con_ve!$C$6:$C$1005,$C33,Con_ve!$I$6:$I$1005,"Em negociação",Con_ve!$Q$6:$Q$1005,Cad_cl!BD$5))),"",IF($C33="","",SUMIFS(Con_ve!$F$6:$F$1005,Con_ve!$C$6:$C$1005,$C33,Con_ve!$I$6:$I$1005,"Em negociação",Con_ve!$Q$6:$Q$1005,Cad_cl!BD$5)))</f>
        <v>0</v>
      </c>
      <c r="BE33" s="134">
        <f>IF(ISERR(IF($C33="","",SUMIFS(Con_ve!$F$6:$F$1005,Con_ve!$C$6:$C$1005,$C33,Con_ve!$I$6:$I$1005,"Em negociação",Con_ve!$Q$6:$Q$1005,Cad_cl!BE$5))),"",IF($C33="","",SUMIFS(Con_ve!$F$6:$F$1005,Con_ve!$C$6:$C$1005,$C33,Con_ve!$I$6:$I$1005,"Em negociação",Con_ve!$Q$6:$Q$1005,Cad_cl!BE$5)))</f>
        <v>0</v>
      </c>
      <c r="BF33" s="134">
        <f>IF(ISERR(IF($C33="","",SUMIFS(Con_ve!$F$6:$F$1005,Con_ve!$C$6:$C$1005,$C33,Con_ve!$I$6:$I$1005,"Em negociação",Con_ve!$Q$6:$Q$1005,Cad_cl!BF$5))),"",IF($C33="","",SUMIFS(Con_ve!$F$6:$F$1005,Con_ve!$C$6:$C$1005,$C33,Con_ve!$I$6:$I$1005,"Em negociação",Con_ve!$Q$6:$Q$1005,Cad_cl!BF$5)))</f>
        <v>0</v>
      </c>
      <c r="BG33" s="134">
        <f>IF(ISERR(IF($C33="","",SUMIFS(Con_ve!$F$6:$F$1005,Con_ve!$C$6:$C$1005,$C33,Con_ve!$I$6:$I$1005,"Em negociação",Con_ve!$Q$6:$Q$1005,Cad_cl!BG$5))),"",IF($C33="","",SUMIFS(Con_ve!$F$6:$F$1005,Con_ve!$C$6:$C$1005,$C33,Con_ve!$I$6:$I$1005,"Em negociação",Con_ve!$Q$6:$Q$1005,Cad_cl!BG$5)))</f>
        <v>0</v>
      </c>
      <c r="BH33" s="134">
        <f>IF(ISERR(IF($C33="","",SUMIFS(Con_ve!$F$6:$F$1005,Con_ve!$C$6:$C$1005,$C33,Con_ve!$I$6:$I$1005,"Em negociação",Con_ve!$Q$6:$Q$1005,Cad_cl!BH$5))),"",IF($C33="","",SUMIFS(Con_ve!$F$6:$F$1005,Con_ve!$C$6:$C$1005,$C33,Con_ve!$I$6:$I$1005,"Em negociação",Con_ve!$Q$6:$Q$1005,Cad_cl!BH$5)))</f>
        <v>0</v>
      </c>
      <c r="BI33" s="134">
        <f>IF(ISERR(IF($C33="","",SUMIFS(Con_ve!$F$6:$F$1005,Con_ve!$C$6:$C$1005,$C33,Con_ve!$I$6:$I$1005,"Em negociação",Con_ve!$Q$6:$Q$1005,Cad_cl!BI$5))),"",IF($C33="","",SUMIFS(Con_ve!$F$6:$F$1005,Con_ve!$C$6:$C$1005,$C33,Con_ve!$I$6:$I$1005,"Em negociação",Con_ve!$Q$6:$Q$1005,Cad_cl!BI$5)))</f>
        <v>0</v>
      </c>
      <c r="BJ33" s="134">
        <f>IF(ISERR(IF($C33="","",SUMIFS(Con_ve!$F$6:$F$1005,Con_ve!$C$6:$C$1005,$C33,Con_ve!$I$6:$I$1005,"Em negociação",Con_ve!$Q$6:$Q$1005,Cad_cl!BJ$5))),"",IF($C33="","",SUMIFS(Con_ve!$F$6:$F$1005,Con_ve!$C$6:$C$1005,$C33,Con_ve!$I$6:$I$1005,"Em negociação",Con_ve!$Q$6:$Q$1005,Cad_cl!BJ$5)))</f>
        <v>0</v>
      </c>
      <c r="BK33" s="134">
        <f>IF(ISERR(IF($C33="","",SUMIFS(Con_ve!$F$6:$F$1005,Con_ve!$C$6:$C$1005,$C33,Con_ve!$I$6:$I$1005,"Em negociação",Con_ve!$Q$6:$Q$1005,Cad_cl!BK$5))),"",IF($C33="","",SUMIFS(Con_ve!$F$6:$F$1005,Con_ve!$C$6:$C$1005,$C33,Con_ve!$I$6:$I$1005,"Em negociação",Con_ve!$Q$6:$Q$1005,Cad_cl!BK$5)))</f>
        <v>0</v>
      </c>
      <c r="BL33" s="134">
        <f>IF(ISERR(IF($C33="","",SUMIFS(Con_ve!$F$6:$F$1005,Con_ve!$C$6:$C$1005,$C33,Con_ve!$I$6:$I$1005,"Em negociação",Con_ve!$Q$6:$Q$1005,Cad_cl!BL$5))),"",IF($C33="","",SUMIFS(Con_ve!$F$6:$F$1005,Con_ve!$C$6:$C$1005,$C33,Con_ve!$I$6:$I$1005,"Em negociação",Con_ve!$Q$6:$Q$1005,Cad_cl!BL$5)))</f>
        <v>0</v>
      </c>
      <c r="BM33" s="134">
        <f>IF(ISERR(IF($C33="","",SUMIFS(Con_ve!$F$6:$F$1005,Con_ve!$C$6:$C$1005,$C33,Con_ve!$I$6:$I$1005,"Em negociação",Con_ve!$Q$6:$Q$1005,Cad_cl!BM$5))),"",IF($C33="","",SUMIFS(Con_ve!$F$6:$F$1005,Con_ve!$C$6:$C$1005,$C33,Con_ve!$I$6:$I$1005,"Em negociação",Con_ve!$Q$6:$Q$1005,Cad_cl!BM$5)))</f>
        <v>0</v>
      </c>
      <c r="BN33" s="134">
        <f>IF(ISERR(IF($C33="","",SUMIFS(Con_ve!$F$6:$F$1005,Con_ve!$C$6:$C$1005,$C33,Con_ve!$I$6:$I$1005,"Em negociação",Con_ve!$Q$6:$Q$1005,Cad_cl!BN$5))),"",IF($C33="","",SUMIFS(Con_ve!$F$6:$F$1005,Con_ve!$C$6:$C$1005,$C33,Con_ve!$I$6:$I$1005,"Em negociação",Con_ve!$Q$6:$Q$1005,Cad_cl!BN$5)))</f>
        <v>0</v>
      </c>
      <c r="BO33" s="134">
        <f>IF(ISERR(IF($C33="","",SUMIFS(Con_ve!$F$6:$F$1005,Con_ve!$C$6:$C$1005,$C33,Con_ve!$I$6:$I$1005,"Em negociação",Con_ve!$Q$6:$Q$1005,Cad_cl!BO$5))),"",IF($C33="","",SUMIFS(Con_ve!$F$6:$F$1005,Con_ve!$C$6:$C$1005,$C33,Con_ve!$I$6:$I$1005,"Em negociação",Con_ve!$Q$6:$Q$1005,Cad_cl!BO$5)))</f>
        <v>0</v>
      </c>
      <c r="BP33" s="134">
        <f t="shared" si="1"/>
        <v>0</v>
      </c>
      <c r="BR33" s="125" t="str">
        <f>IF(ISERR(IF(AND($I33=Re_lo!$E$5,BR$5=VLOOKUP(Re_lo!$H$5,Re_lo!$N$5:$O$16,2,0)),AP33,"")),"",IF(AND($I33=Re_lo!$E$5,BR$5=VLOOKUP(Re_lo!$H$5,Re_lo!$N$5:$O$16,2,0)),AP33,""))</f>
        <v/>
      </c>
      <c r="BS33" s="125" t="str">
        <f>IF(ISERR(IF(AND($I33=Re_lo!$E$5,BS$5=VLOOKUP(Re_lo!$H$5,Re_lo!$N$5:$O$16,2,0)),AQ33,"")),"",IF(AND($I33=Re_lo!$E$5,BS$5=VLOOKUP(Re_lo!$H$5,Re_lo!$N$5:$O$16,2,0)),AQ33,""))</f>
        <v/>
      </c>
      <c r="BT33" s="125" t="str">
        <f>IF(ISERR(IF(AND($I33=Re_lo!$E$5,BT$5=VLOOKUP(Re_lo!$H$5,Re_lo!$N$5:$O$16,2,0)),AR33,"")),"",IF(AND($I33=Re_lo!$E$5,BT$5=VLOOKUP(Re_lo!$H$5,Re_lo!$N$5:$O$16,2,0)),AR33,""))</f>
        <v/>
      </c>
      <c r="BU33" s="125" t="str">
        <f>IF(ISERR(IF(AND($I33=Re_lo!$E$5,BU$5=VLOOKUP(Re_lo!$H$5,Re_lo!$N$5:$O$16,2,0)),AS33,"")),"",IF(AND($I33=Re_lo!$E$5,BU$5=VLOOKUP(Re_lo!$H$5,Re_lo!$N$5:$O$16,2,0)),AS33,""))</f>
        <v/>
      </c>
      <c r="BV33" s="125" t="str">
        <f>IF(ISERR(IF(AND($I33=Re_lo!$E$5,BV$5=VLOOKUP(Re_lo!$H$5,Re_lo!$N$5:$O$16,2,0)),AT33,"")),"",IF(AND($I33=Re_lo!$E$5,BV$5=VLOOKUP(Re_lo!$H$5,Re_lo!$N$5:$O$16,2,0)),AT33,""))</f>
        <v/>
      </c>
      <c r="BW33" s="125" t="str">
        <f>IF(ISERR(IF(AND($I33=Re_lo!$E$5,BW$5=VLOOKUP(Re_lo!$H$5,Re_lo!$N$5:$O$16,2,0)),AU33,"")),"",IF(AND($I33=Re_lo!$E$5,BW$5=VLOOKUP(Re_lo!$H$5,Re_lo!$N$5:$O$16,2,0)),AU33,""))</f>
        <v/>
      </c>
      <c r="BX33" s="125" t="str">
        <f>IF(ISERR(IF(AND($I33=Re_lo!$E$5,BX$5=VLOOKUP(Re_lo!$H$5,Re_lo!$N$5:$O$16,2,0)),AV33,"")),"",IF(AND($I33=Re_lo!$E$5,BX$5=VLOOKUP(Re_lo!$H$5,Re_lo!$N$5:$O$16,2,0)),AV33,""))</f>
        <v/>
      </c>
      <c r="BY33" s="125" t="str">
        <f>IF(ISERR(IF(AND($I33=Re_lo!$E$5,BY$5=VLOOKUP(Re_lo!$H$5,Re_lo!$N$5:$O$16,2,0)),AW33,"")),"",IF(AND($I33=Re_lo!$E$5,BY$5=VLOOKUP(Re_lo!$H$5,Re_lo!$N$5:$O$16,2,0)),AW33,""))</f>
        <v/>
      </c>
      <c r="BZ33" s="125" t="str">
        <f>IF(ISERR(IF(AND($I33=Re_lo!$E$5,BZ$5=VLOOKUP(Re_lo!$H$5,Re_lo!$N$5:$O$16,2,0)),AX33,"")),"",IF(AND($I33=Re_lo!$E$5,BZ$5=VLOOKUP(Re_lo!$H$5,Re_lo!$N$5:$O$16,2,0)),AX33,""))</f>
        <v/>
      </c>
      <c r="CA33" s="125" t="str">
        <f>IF(ISERR(IF(AND($I33=Re_lo!$E$5,CA$5=VLOOKUP(Re_lo!$H$5,Re_lo!$N$5:$O$16,2,0)),AY33,"")),"",IF(AND($I33=Re_lo!$E$5,CA$5=VLOOKUP(Re_lo!$H$5,Re_lo!$N$5:$O$16,2,0)),AY33,""))</f>
        <v/>
      </c>
      <c r="CB33" s="125" t="str">
        <f>IF(ISERR(IF(AND($I33=Re_lo!$E$5,CB$5=VLOOKUP(Re_lo!$H$5,Re_lo!$N$5:$O$16,2,0)),AZ33,"")),"",IF(AND($I33=Re_lo!$E$5,CB$5=VLOOKUP(Re_lo!$H$5,Re_lo!$N$5:$O$16,2,0)),AZ33,""))</f>
        <v/>
      </c>
      <c r="CC33" s="125" t="str">
        <f>IF(ISERR(IF(AND($I33=Re_lo!$E$5,CC$5=VLOOKUP(Re_lo!$H$5,Re_lo!$N$5:$O$16,2,0)),BA33,"")),"",IF(AND($I33=Re_lo!$E$5,CC$5=VLOOKUP(Re_lo!$H$5,Re_lo!$N$5:$O$16,2,0)),BA33,""))</f>
        <v/>
      </c>
      <c r="CD33" s="125" t="str">
        <f>IF(ISERR(IF(AND($I33=Re_lo!$E$5,CD$5=VLOOKUP(Re_lo!$H$5,Re_lo!$N$5:$O$16,2,0)),BB33,"")),"",IF(AND($I33=Re_lo!$E$5,CD$5=VLOOKUP(Re_lo!$H$5,Re_lo!$N$5:$O$16,2,0)),BB33,""))</f>
        <v/>
      </c>
      <c r="CF33" s="125">
        <f>IF($C33="","",COUNTIFS(Con_ve!$C$6:$C$1005,$C33,Con_ve!$Q$6:$Q$1005,Cad_cl!CF$5))</f>
        <v>0</v>
      </c>
      <c r="CG33" s="125">
        <f>IF($C33="","",COUNTIFS(Con_ve!$C$6:$C$1005,$C33,Con_ve!$Q$6:$Q$1005,Cad_cl!CG$5))</f>
        <v>0</v>
      </c>
      <c r="CH33" s="125">
        <f>IF($C33="","",COUNTIFS(Con_ve!$C$6:$C$1005,$C33,Con_ve!$Q$6:$Q$1005,Cad_cl!CH$5))</f>
        <v>0</v>
      </c>
      <c r="CI33" s="125">
        <f>IF($C33="","",COUNTIFS(Con_ve!$C$6:$C$1005,$C33,Con_ve!$Q$6:$Q$1005,Cad_cl!CI$5))</f>
        <v>0</v>
      </c>
      <c r="CJ33" s="125">
        <f>IF($C33="","",COUNTIFS(Con_ve!$C$6:$C$1005,$C33,Con_ve!$Q$6:$Q$1005,Cad_cl!CJ$5))</f>
        <v>0</v>
      </c>
      <c r="CK33" s="125">
        <f>IF($C33="","",COUNTIFS(Con_ve!$C$6:$C$1005,$C33,Con_ve!$Q$6:$Q$1005,Cad_cl!CK$5))</f>
        <v>0</v>
      </c>
      <c r="CL33" s="125">
        <f>IF($C33="","",COUNTIFS(Con_ve!$C$6:$C$1005,$C33,Con_ve!$Q$6:$Q$1005,Cad_cl!CL$5))</f>
        <v>0</v>
      </c>
      <c r="CM33" s="125">
        <f>IF($C33="","",COUNTIFS(Con_ve!$C$6:$C$1005,$C33,Con_ve!$Q$6:$Q$1005,Cad_cl!CM$5))</f>
        <v>0</v>
      </c>
      <c r="CN33" s="125">
        <f>IF($C33="","",COUNTIFS(Con_ve!$C$6:$C$1005,$C33,Con_ve!$Q$6:$Q$1005,Cad_cl!CN$5))</f>
        <v>0</v>
      </c>
      <c r="CO33" s="125">
        <f>IF($C33="","",COUNTIFS(Con_ve!$C$6:$C$1005,$C33,Con_ve!$Q$6:$Q$1005,Cad_cl!CO$5))</f>
        <v>0</v>
      </c>
      <c r="CP33" s="125">
        <f>IF($C33="","",COUNTIFS(Con_ve!$C$6:$C$1005,$C33,Con_ve!$Q$6:$Q$1005,Cad_cl!CP$5))</f>
        <v>0</v>
      </c>
      <c r="CQ33" s="125">
        <f>IF($C33="","",COUNTIFS(Con_ve!$C$6:$C$1005,$C33,Con_ve!$Q$6:$Q$1005,Cad_cl!CQ$5))</f>
        <v>0</v>
      </c>
      <c r="CR33" s="125">
        <f t="shared" si="2"/>
        <v>0</v>
      </c>
    </row>
    <row r="34" spans="3:96" ht="30" customHeight="1">
      <c r="C34" s="153" t="s">
        <v>165</v>
      </c>
      <c r="D34" s="153" t="s">
        <v>166</v>
      </c>
      <c r="E34" s="154">
        <v>42077</v>
      </c>
      <c r="F34" s="153" t="s">
        <v>54</v>
      </c>
      <c r="G34" s="155">
        <v>2143245656</v>
      </c>
      <c r="H34" s="153" t="s">
        <v>172</v>
      </c>
      <c r="I34" s="153" t="s">
        <v>77</v>
      </c>
      <c r="J34" s="132">
        <v>0</v>
      </c>
      <c r="K34" s="133">
        <v>0</v>
      </c>
      <c r="L34" s="153" t="s">
        <v>47</v>
      </c>
      <c r="M34" s="153" t="s">
        <v>92</v>
      </c>
      <c r="N34" s="153" t="s">
        <v>95</v>
      </c>
      <c r="O34" s="153" t="s">
        <v>101</v>
      </c>
      <c r="P34" s="153" t="s">
        <v>106</v>
      </c>
      <c r="Q34" s="153"/>
      <c r="AP34" s="134">
        <f>IF(ISERR(IF($C34="","",SUMIFS(Con_ve!$F$6:$F$1005,Con_ve!$C$6:$C$1005,$C34,Con_ve!$I$6:$I$1005,"Fechada",Con_ve!$Q$6:$Q$1005,Cad_cl!AP$5))),"",IF($C34="","",SUMIFS(Con_ve!$F$6:$F$1005,Con_ve!$C$6:$C$1005,$C34,Con_ve!$I$6:$I$1005,"Fechada",Con_ve!$Q$6:$Q$1005,Cad_cl!AP$5)))</f>
        <v>0</v>
      </c>
      <c r="AQ34" s="134">
        <f>IF(ISERR(IF($C34="","",SUMIFS(Con_ve!$F$6:$F$1005,Con_ve!$C$6:$C$1005,$C34,Con_ve!$I$6:$I$1005,"Fechada",Con_ve!$Q$6:$Q$1005,Cad_cl!AQ$5))),"",IF($C34="","",SUMIFS(Con_ve!$F$6:$F$1005,Con_ve!$C$6:$C$1005,$C34,Con_ve!$I$6:$I$1005,"Fechada",Con_ve!$Q$6:$Q$1005,Cad_cl!AQ$5)))</f>
        <v>0</v>
      </c>
      <c r="AR34" s="134">
        <f>IF(ISERR(IF($C34="","",SUMIFS(Con_ve!$F$6:$F$1005,Con_ve!$C$6:$C$1005,$C34,Con_ve!$I$6:$I$1005,"Fechada",Con_ve!$Q$6:$Q$1005,Cad_cl!AR$5))),"",IF($C34="","",SUMIFS(Con_ve!$F$6:$F$1005,Con_ve!$C$6:$C$1005,$C34,Con_ve!$I$6:$I$1005,"Fechada",Con_ve!$Q$6:$Q$1005,Cad_cl!AR$5)))</f>
        <v>0</v>
      </c>
      <c r="AS34" s="134">
        <f>IF(ISERR(IF($C34="","",SUMIFS(Con_ve!$F$6:$F$1005,Con_ve!$C$6:$C$1005,$C34,Con_ve!$I$6:$I$1005,"Fechada",Con_ve!$Q$6:$Q$1005,Cad_cl!AS$5))),"",IF($C34="","",SUMIFS(Con_ve!$F$6:$F$1005,Con_ve!$C$6:$C$1005,$C34,Con_ve!$I$6:$I$1005,"Fechada",Con_ve!$Q$6:$Q$1005,Cad_cl!AS$5)))</f>
        <v>0</v>
      </c>
      <c r="AT34" s="134">
        <f>IF(ISERR(IF($C34="","",SUMIFS(Con_ve!$F$6:$F$1005,Con_ve!$C$6:$C$1005,$C34,Con_ve!$I$6:$I$1005,"Fechada",Con_ve!$Q$6:$Q$1005,Cad_cl!AT$5))),"",IF($C34="","",SUMIFS(Con_ve!$F$6:$F$1005,Con_ve!$C$6:$C$1005,$C34,Con_ve!$I$6:$I$1005,"Fechada",Con_ve!$Q$6:$Q$1005,Cad_cl!AT$5)))</f>
        <v>0</v>
      </c>
      <c r="AU34" s="134">
        <f>IF(ISERR(IF($C34="","",SUMIFS(Con_ve!$F$6:$F$1005,Con_ve!$C$6:$C$1005,$C34,Con_ve!$I$6:$I$1005,"Fechada",Con_ve!$Q$6:$Q$1005,Cad_cl!AU$5))),"",IF($C34="","",SUMIFS(Con_ve!$F$6:$F$1005,Con_ve!$C$6:$C$1005,$C34,Con_ve!$I$6:$I$1005,"Fechada",Con_ve!$Q$6:$Q$1005,Cad_cl!AU$5)))</f>
        <v>0</v>
      </c>
      <c r="AV34" s="134">
        <f>IF(ISERR(IF($C34="","",SUMIFS(Con_ve!$F$6:$F$1005,Con_ve!$C$6:$C$1005,$C34,Con_ve!$I$6:$I$1005,"Fechada",Con_ve!$Q$6:$Q$1005,Cad_cl!AV$5))),"",IF($C34="","",SUMIFS(Con_ve!$F$6:$F$1005,Con_ve!$C$6:$C$1005,$C34,Con_ve!$I$6:$I$1005,"Fechada",Con_ve!$Q$6:$Q$1005,Cad_cl!AV$5)))</f>
        <v>0</v>
      </c>
      <c r="AW34" s="134">
        <f>IF(ISERR(IF($C34="","",SUMIFS(Con_ve!$F$6:$F$1005,Con_ve!$C$6:$C$1005,$C34,Con_ve!$I$6:$I$1005,"Fechada",Con_ve!$Q$6:$Q$1005,Cad_cl!AW$5))),"",IF($C34="","",SUMIFS(Con_ve!$F$6:$F$1005,Con_ve!$C$6:$C$1005,$C34,Con_ve!$I$6:$I$1005,"Fechada",Con_ve!$Q$6:$Q$1005,Cad_cl!AW$5)))</f>
        <v>0</v>
      </c>
      <c r="AX34" s="134">
        <f>IF(ISERR(IF($C34="","",SUMIFS(Con_ve!$F$6:$F$1005,Con_ve!$C$6:$C$1005,$C34,Con_ve!$I$6:$I$1005,"Fechada",Con_ve!$Q$6:$Q$1005,Cad_cl!AX$5))),"",IF($C34="","",SUMIFS(Con_ve!$F$6:$F$1005,Con_ve!$C$6:$C$1005,$C34,Con_ve!$I$6:$I$1005,"Fechada",Con_ve!$Q$6:$Q$1005,Cad_cl!AX$5)))</f>
        <v>0</v>
      </c>
      <c r="AY34" s="134">
        <f>IF(ISERR(IF($C34="","",SUMIFS(Con_ve!$F$6:$F$1005,Con_ve!$C$6:$C$1005,$C34,Con_ve!$I$6:$I$1005,"Fechada",Con_ve!$Q$6:$Q$1005,Cad_cl!AY$5))),"",IF($C34="","",SUMIFS(Con_ve!$F$6:$F$1005,Con_ve!$C$6:$C$1005,$C34,Con_ve!$I$6:$I$1005,"Fechada",Con_ve!$Q$6:$Q$1005,Cad_cl!AY$5)))</f>
        <v>0</v>
      </c>
      <c r="AZ34" s="134">
        <f>IF(ISERR(IF($C34="","",SUMIFS(Con_ve!$F$6:$F$1005,Con_ve!$C$6:$C$1005,$C34,Con_ve!$I$6:$I$1005,"Fechada",Con_ve!$Q$6:$Q$1005,Cad_cl!AZ$5))),"",IF($C34="","",SUMIFS(Con_ve!$F$6:$F$1005,Con_ve!$C$6:$C$1005,$C34,Con_ve!$I$6:$I$1005,"Fechada",Con_ve!$Q$6:$Q$1005,Cad_cl!AZ$5)))</f>
        <v>0</v>
      </c>
      <c r="BA34" s="134">
        <f>IF(ISERR(IF($C34="","",SUMIFS(Con_ve!$F$6:$F$1005,Con_ve!$C$6:$C$1005,$C34,Con_ve!$I$6:$I$1005,"Fechada",Con_ve!$Q$6:$Q$1005,Cad_cl!BA$5))),"",IF($C34="","",SUMIFS(Con_ve!$F$6:$F$1005,Con_ve!$C$6:$C$1005,$C34,Con_ve!$I$6:$I$1005,"Fechada",Con_ve!$Q$6:$Q$1005,Cad_cl!BA$5)))</f>
        <v>0</v>
      </c>
      <c r="BB34" s="134">
        <f t="shared" si="0"/>
        <v>0</v>
      </c>
      <c r="BD34" s="134">
        <f>IF(ISERR(IF($C34="","",SUMIFS(Con_ve!$F$6:$F$1005,Con_ve!$C$6:$C$1005,$C34,Con_ve!$I$6:$I$1005,"Em negociação",Con_ve!$Q$6:$Q$1005,Cad_cl!BD$5))),"",IF($C34="","",SUMIFS(Con_ve!$F$6:$F$1005,Con_ve!$C$6:$C$1005,$C34,Con_ve!$I$6:$I$1005,"Em negociação",Con_ve!$Q$6:$Q$1005,Cad_cl!BD$5)))</f>
        <v>0</v>
      </c>
      <c r="BE34" s="134">
        <f>IF(ISERR(IF($C34="","",SUMIFS(Con_ve!$F$6:$F$1005,Con_ve!$C$6:$C$1005,$C34,Con_ve!$I$6:$I$1005,"Em negociação",Con_ve!$Q$6:$Q$1005,Cad_cl!BE$5))),"",IF($C34="","",SUMIFS(Con_ve!$F$6:$F$1005,Con_ve!$C$6:$C$1005,$C34,Con_ve!$I$6:$I$1005,"Em negociação",Con_ve!$Q$6:$Q$1005,Cad_cl!BE$5)))</f>
        <v>0</v>
      </c>
      <c r="BF34" s="134">
        <f>IF(ISERR(IF($C34="","",SUMIFS(Con_ve!$F$6:$F$1005,Con_ve!$C$6:$C$1005,$C34,Con_ve!$I$6:$I$1005,"Em negociação",Con_ve!$Q$6:$Q$1005,Cad_cl!BF$5))),"",IF($C34="","",SUMIFS(Con_ve!$F$6:$F$1005,Con_ve!$C$6:$C$1005,$C34,Con_ve!$I$6:$I$1005,"Em negociação",Con_ve!$Q$6:$Q$1005,Cad_cl!BF$5)))</f>
        <v>0</v>
      </c>
      <c r="BG34" s="134">
        <f>IF(ISERR(IF($C34="","",SUMIFS(Con_ve!$F$6:$F$1005,Con_ve!$C$6:$C$1005,$C34,Con_ve!$I$6:$I$1005,"Em negociação",Con_ve!$Q$6:$Q$1005,Cad_cl!BG$5))),"",IF($C34="","",SUMIFS(Con_ve!$F$6:$F$1005,Con_ve!$C$6:$C$1005,$C34,Con_ve!$I$6:$I$1005,"Em negociação",Con_ve!$Q$6:$Q$1005,Cad_cl!BG$5)))</f>
        <v>0</v>
      </c>
      <c r="BH34" s="134">
        <f>IF(ISERR(IF($C34="","",SUMIFS(Con_ve!$F$6:$F$1005,Con_ve!$C$6:$C$1005,$C34,Con_ve!$I$6:$I$1005,"Em negociação",Con_ve!$Q$6:$Q$1005,Cad_cl!BH$5))),"",IF($C34="","",SUMIFS(Con_ve!$F$6:$F$1005,Con_ve!$C$6:$C$1005,$C34,Con_ve!$I$6:$I$1005,"Em negociação",Con_ve!$Q$6:$Q$1005,Cad_cl!BH$5)))</f>
        <v>0</v>
      </c>
      <c r="BI34" s="134">
        <f>IF(ISERR(IF($C34="","",SUMIFS(Con_ve!$F$6:$F$1005,Con_ve!$C$6:$C$1005,$C34,Con_ve!$I$6:$I$1005,"Em negociação",Con_ve!$Q$6:$Q$1005,Cad_cl!BI$5))),"",IF($C34="","",SUMIFS(Con_ve!$F$6:$F$1005,Con_ve!$C$6:$C$1005,$C34,Con_ve!$I$6:$I$1005,"Em negociação",Con_ve!$Q$6:$Q$1005,Cad_cl!BI$5)))</f>
        <v>0</v>
      </c>
      <c r="BJ34" s="134">
        <f>IF(ISERR(IF($C34="","",SUMIFS(Con_ve!$F$6:$F$1005,Con_ve!$C$6:$C$1005,$C34,Con_ve!$I$6:$I$1005,"Em negociação",Con_ve!$Q$6:$Q$1005,Cad_cl!BJ$5))),"",IF($C34="","",SUMIFS(Con_ve!$F$6:$F$1005,Con_ve!$C$6:$C$1005,$C34,Con_ve!$I$6:$I$1005,"Em negociação",Con_ve!$Q$6:$Q$1005,Cad_cl!BJ$5)))</f>
        <v>0</v>
      </c>
      <c r="BK34" s="134">
        <f>IF(ISERR(IF($C34="","",SUMIFS(Con_ve!$F$6:$F$1005,Con_ve!$C$6:$C$1005,$C34,Con_ve!$I$6:$I$1005,"Em negociação",Con_ve!$Q$6:$Q$1005,Cad_cl!BK$5))),"",IF($C34="","",SUMIFS(Con_ve!$F$6:$F$1005,Con_ve!$C$6:$C$1005,$C34,Con_ve!$I$6:$I$1005,"Em negociação",Con_ve!$Q$6:$Q$1005,Cad_cl!BK$5)))</f>
        <v>0</v>
      </c>
      <c r="BL34" s="134">
        <f>IF(ISERR(IF($C34="","",SUMIFS(Con_ve!$F$6:$F$1005,Con_ve!$C$6:$C$1005,$C34,Con_ve!$I$6:$I$1005,"Em negociação",Con_ve!$Q$6:$Q$1005,Cad_cl!BL$5))),"",IF($C34="","",SUMIFS(Con_ve!$F$6:$F$1005,Con_ve!$C$6:$C$1005,$C34,Con_ve!$I$6:$I$1005,"Em negociação",Con_ve!$Q$6:$Q$1005,Cad_cl!BL$5)))</f>
        <v>0</v>
      </c>
      <c r="BM34" s="134">
        <f>IF(ISERR(IF($C34="","",SUMIFS(Con_ve!$F$6:$F$1005,Con_ve!$C$6:$C$1005,$C34,Con_ve!$I$6:$I$1005,"Em negociação",Con_ve!$Q$6:$Q$1005,Cad_cl!BM$5))),"",IF($C34="","",SUMIFS(Con_ve!$F$6:$F$1005,Con_ve!$C$6:$C$1005,$C34,Con_ve!$I$6:$I$1005,"Em negociação",Con_ve!$Q$6:$Q$1005,Cad_cl!BM$5)))</f>
        <v>0</v>
      </c>
      <c r="BN34" s="134">
        <f>IF(ISERR(IF($C34="","",SUMIFS(Con_ve!$F$6:$F$1005,Con_ve!$C$6:$C$1005,$C34,Con_ve!$I$6:$I$1005,"Em negociação",Con_ve!$Q$6:$Q$1005,Cad_cl!BN$5))),"",IF($C34="","",SUMIFS(Con_ve!$F$6:$F$1005,Con_ve!$C$6:$C$1005,$C34,Con_ve!$I$6:$I$1005,"Em negociação",Con_ve!$Q$6:$Q$1005,Cad_cl!BN$5)))</f>
        <v>0</v>
      </c>
      <c r="BO34" s="134">
        <f>IF(ISERR(IF($C34="","",SUMIFS(Con_ve!$F$6:$F$1005,Con_ve!$C$6:$C$1005,$C34,Con_ve!$I$6:$I$1005,"Em negociação",Con_ve!$Q$6:$Q$1005,Cad_cl!BO$5))),"",IF($C34="","",SUMIFS(Con_ve!$F$6:$F$1005,Con_ve!$C$6:$C$1005,$C34,Con_ve!$I$6:$I$1005,"Em negociação",Con_ve!$Q$6:$Q$1005,Cad_cl!BO$5)))</f>
        <v>0</v>
      </c>
      <c r="BP34" s="134">
        <f t="shared" si="1"/>
        <v>0</v>
      </c>
      <c r="BR34" s="125" t="str">
        <f>IF(ISERR(IF(AND($I34=Re_lo!$E$5,BR$5=VLOOKUP(Re_lo!$H$5,Re_lo!$N$5:$O$16,2,0)),AP34,"")),"",IF(AND($I34=Re_lo!$E$5,BR$5=VLOOKUP(Re_lo!$H$5,Re_lo!$N$5:$O$16,2,0)),AP34,""))</f>
        <v/>
      </c>
      <c r="BS34" s="125" t="str">
        <f>IF(ISERR(IF(AND($I34=Re_lo!$E$5,BS$5=VLOOKUP(Re_lo!$H$5,Re_lo!$N$5:$O$16,2,0)),AQ34,"")),"",IF(AND($I34=Re_lo!$E$5,BS$5=VLOOKUP(Re_lo!$H$5,Re_lo!$N$5:$O$16,2,0)),AQ34,""))</f>
        <v/>
      </c>
      <c r="BT34" s="125" t="str">
        <f>IF(ISERR(IF(AND($I34=Re_lo!$E$5,BT$5=VLOOKUP(Re_lo!$H$5,Re_lo!$N$5:$O$16,2,0)),AR34,"")),"",IF(AND($I34=Re_lo!$E$5,BT$5=VLOOKUP(Re_lo!$H$5,Re_lo!$N$5:$O$16,2,0)),AR34,""))</f>
        <v/>
      </c>
      <c r="BU34" s="125" t="str">
        <f>IF(ISERR(IF(AND($I34=Re_lo!$E$5,BU$5=VLOOKUP(Re_lo!$H$5,Re_lo!$N$5:$O$16,2,0)),AS34,"")),"",IF(AND($I34=Re_lo!$E$5,BU$5=VLOOKUP(Re_lo!$H$5,Re_lo!$N$5:$O$16,2,0)),AS34,""))</f>
        <v/>
      </c>
      <c r="BV34" s="125" t="str">
        <f>IF(ISERR(IF(AND($I34=Re_lo!$E$5,BV$5=VLOOKUP(Re_lo!$H$5,Re_lo!$N$5:$O$16,2,0)),AT34,"")),"",IF(AND($I34=Re_lo!$E$5,BV$5=VLOOKUP(Re_lo!$H$5,Re_lo!$N$5:$O$16,2,0)),AT34,""))</f>
        <v/>
      </c>
      <c r="BW34" s="125" t="str">
        <f>IF(ISERR(IF(AND($I34=Re_lo!$E$5,BW$5=VLOOKUP(Re_lo!$H$5,Re_lo!$N$5:$O$16,2,0)),AU34,"")),"",IF(AND($I34=Re_lo!$E$5,BW$5=VLOOKUP(Re_lo!$H$5,Re_lo!$N$5:$O$16,2,0)),AU34,""))</f>
        <v/>
      </c>
      <c r="BX34" s="125" t="str">
        <f>IF(ISERR(IF(AND($I34=Re_lo!$E$5,BX$5=VLOOKUP(Re_lo!$H$5,Re_lo!$N$5:$O$16,2,0)),AV34,"")),"",IF(AND($I34=Re_lo!$E$5,BX$5=VLOOKUP(Re_lo!$H$5,Re_lo!$N$5:$O$16,2,0)),AV34,""))</f>
        <v/>
      </c>
      <c r="BY34" s="125" t="str">
        <f>IF(ISERR(IF(AND($I34=Re_lo!$E$5,BY$5=VLOOKUP(Re_lo!$H$5,Re_lo!$N$5:$O$16,2,0)),AW34,"")),"",IF(AND($I34=Re_lo!$E$5,BY$5=VLOOKUP(Re_lo!$H$5,Re_lo!$N$5:$O$16,2,0)),AW34,""))</f>
        <v/>
      </c>
      <c r="BZ34" s="125" t="str">
        <f>IF(ISERR(IF(AND($I34=Re_lo!$E$5,BZ$5=VLOOKUP(Re_lo!$H$5,Re_lo!$N$5:$O$16,2,0)),AX34,"")),"",IF(AND($I34=Re_lo!$E$5,BZ$5=VLOOKUP(Re_lo!$H$5,Re_lo!$N$5:$O$16,2,0)),AX34,""))</f>
        <v/>
      </c>
      <c r="CA34" s="125" t="str">
        <f>IF(ISERR(IF(AND($I34=Re_lo!$E$5,CA$5=VLOOKUP(Re_lo!$H$5,Re_lo!$N$5:$O$16,2,0)),AY34,"")),"",IF(AND($I34=Re_lo!$E$5,CA$5=VLOOKUP(Re_lo!$H$5,Re_lo!$N$5:$O$16,2,0)),AY34,""))</f>
        <v/>
      </c>
      <c r="CB34" s="125" t="str">
        <f>IF(ISERR(IF(AND($I34=Re_lo!$E$5,CB$5=VLOOKUP(Re_lo!$H$5,Re_lo!$N$5:$O$16,2,0)),AZ34,"")),"",IF(AND($I34=Re_lo!$E$5,CB$5=VLOOKUP(Re_lo!$H$5,Re_lo!$N$5:$O$16,2,0)),AZ34,""))</f>
        <v/>
      </c>
      <c r="CC34" s="125" t="str">
        <f>IF(ISERR(IF(AND($I34=Re_lo!$E$5,CC$5=VLOOKUP(Re_lo!$H$5,Re_lo!$N$5:$O$16,2,0)),BA34,"")),"",IF(AND($I34=Re_lo!$E$5,CC$5=VLOOKUP(Re_lo!$H$5,Re_lo!$N$5:$O$16,2,0)),BA34,""))</f>
        <v/>
      </c>
      <c r="CD34" s="125" t="str">
        <f>IF(ISERR(IF(AND($I34=Re_lo!$E$5,CD$5=VLOOKUP(Re_lo!$H$5,Re_lo!$N$5:$O$16,2,0)),BB34,"")),"",IF(AND($I34=Re_lo!$E$5,CD$5=VLOOKUP(Re_lo!$H$5,Re_lo!$N$5:$O$16,2,0)),BB34,""))</f>
        <v/>
      </c>
      <c r="CF34" s="125">
        <f>IF($C34="","",COUNTIFS(Con_ve!$C$6:$C$1005,$C34,Con_ve!$Q$6:$Q$1005,Cad_cl!CF$5))</f>
        <v>0</v>
      </c>
      <c r="CG34" s="125">
        <f>IF($C34="","",COUNTIFS(Con_ve!$C$6:$C$1005,$C34,Con_ve!$Q$6:$Q$1005,Cad_cl!CG$5))</f>
        <v>0</v>
      </c>
      <c r="CH34" s="125">
        <f>IF($C34="","",COUNTIFS(Con_ve!$C$6:$C$1005,$C34,Con_ve!$Q$6:$Q$1005,Cad_cl!CH$5))</f>
        <v>0</v>
      </c>
      <c r="CI34" s="125">
        <f>IF($C34="","",COUNTIFS(Con_ve!$C$6:$C$1005,$C34,Con_ve!$Q$6:$Q$1005,Cad_cl!CI$5))</f>
        <v>0</v>
      </c>
      <c r="CJ34" s="125">
        <f>IF($C34="","",COUNTIFS(Con_ve!$C$6:$C$1005,$C34,Con_ve!$Q$6:$Q$1005,Cad_cl!CJ$5))</f>
        <v>0</v>
      </c>
      <c r="CK34" s="125">
        <f>IF($C34="","",COUNTIFS(Con_ve!$C$6:$C$1005,$C34,Con_ve!$Q$6:$Q$1005,Cad_cl!CK$5))</f>
        <v>0</v>
      </c>
      <c r="CL34" s="125">
        <f>IF($C34="","",COUNTIFS(Con_ve!$C$6:$C$1005,$C34,Con_ve!$Q$6:$Q$1005,Cad_cl!CL$5))</f>
        <v>0</v>
      </c>
      <c r="CM34" s="125">
        <f>IF($C34="","",COUNTIFS(Con_ve!$C$6:$C$1005,$C34,Con_ve!$Q$6:$Q$1005,Cad_cl!CM$5))</f>
        <v>0</v>
      </c>
      <c r="CN34" s="125">
        <f>IF($C34="","",COUNTIFS(Con_ve!$C$6:$C$1005,$C34,Con_ve!$Q$6:$Q$1005,Cad_cl!CN$5))</f>
        <v>0</v>
      </c>
      <c r="CO34" s="125">
        <f>IF($C34="","",COUNTIFS(Con_ve!$C$6:$C$1005,$C34,Con_ve!$Q$6:$Q$1005,Cad_cl!CO$5))</f>
        <v>0</v>
      </c>
      <c r="CP34" s="125">
        <f>IF($C34="","",COUNTIFS(Con_ve!$C$6:$C$1005,$C34,Con_ve!$Q$6:$Q$1005,Cad_cl!CP$5))</f>
        <v>0</v>
      </c>
      <c r="CQ34" s="125">
        <f>IF($C34="","",COUNTIFS(Con_ve!$C$6:$C$1005,$C34,Con_ve!$Q$6:$Q$1005,Cad_cl!CQ$5))</f>
        <v>0</v>
      </c>
      <c r="CR34" s="125">
        <f t="shared" si="2"/>
        <v>0</v>
      </c>
    </row>
    <row r="35" spans="3:96" ht="30" customHeight="1">
      <c r="C35" s="153" t="s">
        <v>167</v>
      </c>
      <c r="D35" s="153" t="s">
        <v>168</v>
      </c>
      <c r="E35" s="154">
        <v>42078</v>
      </c>
      <c r="F35" s="153" t="s">
        <v>55</v>
      </c>
      <c r="G35" s="155">
        <v>2143246789</v>
      </c>
      <c r="H35" s="153" t="s">
        <v>173</v>
      </c>
      <c r="I35" s="153" t="s">
        <v>73</v>
      </c>
      <c r="J35" s="132">
        <v>0</v>
      </c>
      <c r="K35" s="133">
        <v>0</v>
      </c>
      <c r="L35" s="153" t="s">
        <v>46</v>
      </c>
      <c r="M35" s="153" t="s">
        <v>91</v>
      </c>
      <c r="N35" s="153" t="s">
        <v>98</v>
      </c>
      <c r="O35" s="153" t="s">
        <v>100</v>
      </c>
      <c r="P35" s="153" t="s">
        <v>108</v>
      </c>
      <c r="Q35" s="153"/>
      <c r="AP35" s="134">
        <f>IF(ISERR(IF($C35="","",SUMIFS(Con_ve!$F$6:$F$1005,Con_ve!$C$6:$C$1005,$C35,Con_ve!$I$6:$I$1005,"Fechada",Con_ve!$Q$6:$Q$1005,Cad_cl!AP$5))),"",IF($C35="","",SUMIFS(Con_ve!$F$6:$F$1005,Con_ve!$C$6:$C$1005,$C35,Con_ve!$I$6:$I$1005,"Fechada",Con_ve!$Q$6:$Q$1005,Cad_cl!AP$5)))</f>
        <v>0</v>
      </c>
      <c r="AQ35" s="134">
        <f>IF(ISERR(IF($C35="","",SUMIFS(Con_ve!$F$6:$F$1005,Con_ve!$C$6:$C$1005,$C35,Con_ve!$I$6:$I$1005,"Fechada",Con_ve!$Q$6:$Q$1005,Cad_cl!AQ$5))),"",IF($C35="","",SUMIFS(Con_ve!$F$6:$F$1005,Con_ve!$C$6:$C$1005,$C35,Con_ve!$I$6:$I$1005,"Fechada",Con_ve!$Q$6:$Q$1005,Cad_cl!AQ$5)))</f>
        <v>0</v>
      </c>
      <c r="AR35" s="134">
        <f>IF(ISERR(IF($C35="","",SUMIFS(Con_ve!$F$6:$F$1005,Con_ve!$C$6:$C$1005,$C35,Con_ve!$I$6:$I$1005,"Fechada",Con_ve!$Q$6:$Q$1005,Cad_cl!AR$5))),"",IF($C35="","",SUMIFS(Con_ve!$F$6:$F$1005,Con_ve!$C$6:$C$1005,$C35,Con_ve!$I$6:$I$1005,"Fechada",Con_ve!$Q$6:$Q$1005,Cad_cl!AR$5)))</f>
        <v>0</v>
      </c>
      <c r="AS35" s="134">
        <f>IF(ISERR(IF($C35="","",SUMIFS(Con_ve!$F$6:$F$1005,Con_ve!$C$6:$C$1005,$C35,Con_ve!$I$6:$I$1005,"Fechada",Con_ve!$Q$6:$Q$1005,Cad_cl!AS$5))),"",IF($C35="","",SUMIFS(Con_ve!$F$6:$F$1005,Con_ve!$C$6:$C$1005,$C35,Con_ve!$I$6:$I$1005,"Fechada",Con_ve!$Q$6:$Q$1005,Cad_cl!AS$5)))</f>
        <v>0</v>
      </c>
      <c r="AT35" s="134">
        <f>IF(ISERR(IF($C35="","",SUMIFS(Con_ve!$F$6:$F$1005,Con_ve!$C$6:$C$1005,$C35,Con_ve!$I$6:$I$1005,"Fechada",Con_ve!$Q$6:$Q$1005,Cad_cl!AT$5))),"",IF($C35="","",SUMIFS(Con_ve!$F$6:$F$1005,Con_ve!$C$6:$C$1005,$C35,Con_ve!$I$6:$I$1005,"Fechada",Con_ve!$Q$6:$Q$1005,Cad_cl!AT$5)))</f>
        <v>0</v>
      </c>
      <c r="AU35" s="134">
        <f>IF(ISERR(IF($C35="","",SUMIFS(Con_ve!$F$6:$F$1005,Con_ve!$C$6:$C$1005,$C35,Con_ve!$I$6:$I$1005,"Fechada",Con_ve!$Q$6:$Q$1005,Cad_cl!AU$5))),"",IF($C35="","",SUMIFS(Con_ve!$F$6:$F$1005,Con_ve!$C$6:$C$1005,$C35,Con_ve!$I$6:$I$1005,"Fechada",Con_ve!$Q$6:$Q$1005,Cad_cl!AU$5)))</f>
        <v>0</v>
      </c>
      <c r="AV35" s="134">
        <f>IF(ISERR(IF($C35="","",SUMIFS(Con_ve!$F$6:$F$1005,Con_ve!$C$6:$C$1005,$C35,Con_ve!$I$6:$I$1005,"Fechada",Con_ve!$Q$6:$Q$1005,Cad_cl!AV$5))),"",IF($C35="","",SUMIFS(Con_ve!$F$6:$F$1005,Con_ve!$C$6:$C$1005,$C35,Con_ve!$I$6:$I$1005,"Fechada",Con_ve!$Q$6:$Q$1005,Cad_cl!AV$5)))</f>
        <v>0</v>
      </c>
      <c r="AW35" s="134">
        <f>IF(ISERR(IF($C35="","",SUMIFS(Con_ve!$F$6:$F$1005,Con_ve!$C$6:$C$1005,$C35,Con_ve!$I$6:$I$1005,"Fechada",Con_ve!$Q$6:$Q$1005,Cad_cl!AW$5))),"",IF($C35="","",SUMIFS(Con_ve!$F$6:$F$1005,Con_ve!$C$6:$C$1005,$C35,Con_ve!$I$6:$I$1005,"Fechada",Con_ve!$Q$6:$Q$1005,Cad_cl!AW$5)))</f>
        <v>0</v>
      </c>
      <c r="AX35" s="134">
        <f>IF(ISERR(IF($C35="","",SUMIFS(Con_ve!$F$6:$F$1005,Con_ve!$C$6:$C$1005,$C35,Con_ve!$I$6:$I$1005,"Fechada",Con_ve!$Q$6:$Q$1005,Cad_cl!AX$5))),"",IF($C35="","",SUMIFS(Con_ve!$F$6:$F$1005,Con_ve!$C$6:$C$1005,$C35,Con_ve!$I$6:$I$1005,"Fechada",Con_ve!$Q$6:$Q$1005,Cad_cl!AX$5)))</f>
        <v>0</v>
      </c>
      <c r="AY35" s="134">
        <f>IF(ISERR(IF($C35="","",SUMIFS(Con_ve!$F$6:$F$1005,Con_ve!$C$6:$C$1005,$C35,Con_ve!$I$6:$I$1005,"Fechada",Con_ve!$Q$6:$Q$1005,Cad_cl!AY$5))),"",IF($C35="","",SUMIFS(Con_ve!$F$6:$F$1005,Con_ve!$C$6:$C$1005,$C35,Con_ve!$I$6:$I$1005,"Fechada",Con_ve!$Q$6:$Q$1005,Cad_cl!AY$5)))</f>
        <v>0</v>
      </c>
      <c r="AZ35" s="134">
        <f>IF(ISERR(IF($C35="","",SUMIFS(Con_ve!$F$6:$F$1005,Con_ve!$C$6:$C$1005,$C35,Con_ve!$I$6:$I$1005,"Fechada",Con_ve!$Q$6:$Q$1005,Cad_cl!AZ$5))),"",IF($C35="","",SUMIFS(Con_ve!$F$6:$F$1005,Con_ve!$C$6:$C$1005,$C35,Con_ve!$I$6:$I$1005,"Fechada",Con_ve!$Q$6:$Q$1005,Cad_cl!AZ$5)))</f>
        <v>0</v>
      </c>
      <c r="BA35" s="134">
        <f>IF(ISERR(IF($C35="","",SUMIFS(Con_ve!$F$6:$F$1005,Con_ve!$C$6:$C$1005,$C35,Con_ve!$I$6:$I$1005,"Fechada",Con_ve!$Q$6:$Q$1005,Cad_cl!BA$5))),"",IF($C35="","",SUMIFS(Con_ve!$F$6:$F$1005,Con_ve!$C$6:$C$1005,$C35,Con_ve!$I$6:$I$1005,"Fechada",Con_ve!$Q$6:$Q$1005,Cad_cl!BA$5)))</f>
        <v>0</v>
      </c>
      <c r="BB35" s="134">
        <f t="shared" si="0"/>
        <v>0</v>
      </c>
      <c r="BD35" s="134">
        <f>IF(ISERR(IF($C35="","",SUMIFS(Con_ve!$F$6:$F$1005,Con_ve!$C$6:$C$1005,$C35,Con_ve!$I$6:$I$1005,"Em negociação",Con_ve!$Q$6:$Q$1005,Cad_cl!BD$5))),"",IF($C35="","",SUMIFS(Con_ve!$F$6:$F$1005,Con_ve!$C$6:$C$1005,$C35,Con_ve!$I$6:$I$1005,"Em negociação",Con_ve!$Q$6:$Q$1005,Cad_cl!BD$5)))</f>
        <v>0</v>
      </c>
      <c r="BE35" s="134">
        <f>IF(ISERR(IF($C35="","",SUMIFS(Con_ve!$F$6:$F$1005,Con_ve!$C$6:$C$1005,$C35,Con_ve!$I$6:$I$1005,"Em negociação",Con_ve!$Q$6:$Q$1005,Cad_cl!BE$5))),"",IF($C35="","",SUMIFS(Con_ve!$F$6:$F$1005,Con_ve!$C$6:$C$1005,$C35,Con_ve!$I$6:$I$1005,"Em negociação",Con_ve!$Q$6:$Q$1005,Cad_cl!BE$5)))</f>
        <v>0</v>
      </c>
      <c r="BF35" s="134">
        <f>IF(ISERR(IF($C35="","",SUMIFS(Con_ve!$F$6:$F$1005,Con_ve!$C$6:$C$1005,$C35,Con_ve!$I$6:$I$1005,"Em negociação",Con_ve!$Q$6:$Q$1005,Cad_cl!BF$5))),"",IF($C35="","",SUMIFS(Con_ve!$F$6:$F$1005,Con_ve!$C$6:$C$1005,$C35,Con_ve!$I$6:$I$1005,"Em negociação",Con_ve!$Q$6:$Q$1005,Cad_cl!BF$5)))</f>
        <v>0</v>
      </c>
      <c r="BG35" s="134">
        <f>IF(ISERR(IF($C35="","",SUMIFS(Con_ve!$F$6:$F$1005,Con_ve!$C$6:$C$1005,$C35,Con_ve!$I$6:$I$1005,"Em negociação",Con_ve!$Q$6:$Q$1005,Cad_cl!BG$5))),"",IF($C35="","",SUMIFS(Con_ve!$F$6:$F$1005,Con_ve!$C$6:$C$1005,$C35,Con_ve!$I$6:$I$1005,"Em negociação",Con_ve!$Q$6:$Q$1005,Cad_cl!BG$5)))</f>
        <v>0</v>
      </c>
      <c r="BH35" s="134">
        <f>IF(ISERR(IF($C35="","",SUMIFS(Con_ve!$F$6:$F$1005,Con_ve!$C$6:$C$1005,$C35,Con_ve!$I$6:$I$1005,"Em negociação",Con_ve!$Q$6:$Q$1005,Cad_cl!BH$5))),"",IF($C35="","",SUMIFS(Con_ve!$F$6:$F$1005,Con_ve!$C$6:$C$1005,$C35,Con_ve!$I$6:$I$1005,"Em negociação",Con_ve!$Q$6:$Q$1005,Cad_cl!BH$5)))</f>
        <v>0</v>
      </c>
      <c r="BI35" s="134">
        <f>IF(ISERR(IF($C35="","",SUMIFS(Con_ve!$F$6:$F$1005,Con_ve!$C$6:$C$1005,$C35,Con_ve!$I$6:$I$1005,"Em negociação",Con_ve!$Q$6:$Q$1005,Cad_cl!BI$5))),"",IF($C35="","",SUMIFS(Con_ve!$F$6:$F$1005,Con_ve!$C$6:$C$1005,$C35,Con_ve!$I$6:$I$1005,"Em negociação",Con_ve!$Q$6:$Q$1005,Cad_cl!BI$5)))</f>
        <v>0</v>
      </c>
      <c r="BJ35" s="134">
        <f>IF(ISERR(IF($C35="","",SUMIFS(Con_ve!$F$6:$F$1005,Con_ve!$C$6:$C$1005,$C35,Con_ve!$I$6:$I$1005,"Em negociação",Con_ve!$Q$6:$Q$1005,Cad_cl!BJ$5))),"",IF($C35="","",SUMIFS(Con_ve!$F$6:$F$1005,Con_ve!$C$6:$C$1005,$C35,Con_ve!$I$6:$I$1005,"Em negociação",Con_ve!$Q$6:$Q$1005,Cad_cl!BJ$5)))</f>
        <v>0</v>
      </c>
      <c r="BK35" s="134">
        <f>IF(ISERR(IF($C35="","",SUMIFS(Con_ve!$F$6:$F$1005,Con_ve!$C$6:$C$1005,$C35,Con_ve!$I$6:$I$1005,"Em negociação",Con_ve!$Q$6:$Q$1005,Cad_cl!BK$5))),"",IF($C35="","",SUMIFS(Con_ve!$F$6:$F$1005,Con_ve!$C$6:$C$1005,$C35,Con_ve!$I$6:$I$1005,"Em negociação",Con_ve!$Q$6:$Q$1005,Cad_cl!BK$5)))</f>
        <v>0</v>
      </c>
      <c r="BL35" s="134">
        <f>IF(ISERR(IF($C35="","",SUMIFS(Con_ve!$F$6:$F$1005,Con_ve!$C$6:$C$1005,$C35,Con_ve!$I$6:$I$1005,"Em negociação",Con_ve!$Q$6:$Q$1005,Cad_cl!BL$5))),"",IF($C35="","",SUMIFS(Con_ve!$F$6:$F$1005,Con_ve!$C$6:$C$1005,$C35,Con_ve!$I$6:$I$1005,"Em negociação",Con_ve!$Q$6:$Q$1005,Cad_cl!BL$5)))</f>
        <v>0</v>
      </c>
      <c r="BM35" s="134">
        <f>IF(ISERR(IF($C35="","",SUMIFS(Con_ve!$F$6:$F$1005,Con_ve!$C$6:$C$1005,$C35,Con_ve!$I$6:$I$1005,"Em negociação",Con_ve!$Q$6:$Q$1005,Cad_cl!BM$5))),"",IF($C35="","",SUMIFS(Con_ve!$F$6:$F$1005,Con_ve!$C$6:$C$1005,$C35,Con_ve!$I$6:$I$1005,"Em negociação",Con_ve!$Q$6:$Q$1005,Cad_cl!BM$5)))</f>
        <v>0</v>
      </c>
      <c r="BN35" s="134">
        <f>IF(ISERR(IF($C35="","",SUMIFS(Con_ve!$F$6:$F$1005,Con_ve!$C$6:$C$1005,$C35,Con_ve!$I$6:$I$1005,"Em negociação",Con_ve!$Q$6:$Q$1005,Cad_cl!BN$5))),"",IF($C35="","",SUMIFS(Con_ve!$F$6:$F$1005,Con_ve!$C$6:$C$1005,$C35,Con_ve!$I$6:$I$1005,"Em negociação",Con_ve!$Q$6:$Q$1005,Cad_cl!BN$5)))</f>
        <v>0</v>
      </c>
      <c r="BO35" s="134">
        <f>IF(ISERR(IF($C35="","",SUMIFS(Con_ve!$F$6:$F$1005,Con_ve!$C$6:$C$1005,$C35,Con_ve!$I$6:$I$1005,"Em negociação",Con_ve!$Q$6:$Q$1005,Cad_cl!BO$5))),"",IF($C35="","",SUMIFS(Con_ve!$F$6:$F$1005,Con_ve!$C$6:$C$1005,$C35,Con_ve!$I$6:$I$1005,"Em negociação",Con_ve!$Q$6:$Q$1005,Cad_cl!BO$5)))</f>
        <v>0</v>
      </c>
      <c r="BP35" s="134">
        <f t="shared" si="1"/>
        <v>0</v>
      </c>
      <c r="BR35" s="125" t="str">
        <f>IF(ISERR(IF(AND($I35=Re_lo!$E$5,BR$5=VLOOKUP(Re_lo!$H$5,Re_lo!$N$5:$O$16,2,0)),AP35,"")),"",IF(AND($I35=Re_lo!$E$5,BR$5=VLOOKUP(Re_lo!$H$5,Re_lo!$N$5:$O$16,2,0)),AP35,""))</f>
        <v/>
      </c>
      <c r="BS35" s="125" t="str">
        <f>IF(ISERR(IF(AND($I35=Re_lo!$E$5,BS$5=VLOOKUP(Re_lo!$H$5,Re_lo!$N$5:$O$16,2,0)),AQ35,"")),"",IF(AND($I35=Re_lo!$E$5,BS$5=VLOOKUP(Re_lo!$H$5,Re_lo!$N$5:$O$16,2,0)),AQ35,""))</f>
        <v/>
      </c>
      <c r="BT35" s="125" t="str">
        <f>IF(ISERR(IF(AND($I35=Re_lo!$E$5,BT$5=VLOOKUP(Re_lo!$H$5,Re_lo!$N$5:$O$16,2,0)),AR35,"")),"",IF(AND($I35=Re_lo!$E$5,BT$5=VLOOKUP(Re_lo!$H$5,Re_lo!$N$5:$O$16,2,0)),AR35,""))</f>
        <v/>
      </c>
      <c r="BU35" s="125" t="str">
        <f>IF(ISERR(IF(AND($I35=Re_lo!$E$5,BU$5=VLOOKUP(Re_lo!$H$5,Re_lo!$N$5:$O$16,2,0)),AS35,"")),"",IF(AND($I35=Re_lo!$E$5,BU$5=VLOOKUP(Re_lo!$H$5,Re_lo!$N$5:$O$16,2,0)),AS35,""))</f>
        <v/>
      </c>
      <c r="BV35" s="125" t="str">
        <f>IF(ISERR(IF(AND($I35=Re_lo!$E$5,BV$5=VLOOKUP(Re_lo!$H$5,Re_lo!$N$5:$O$16,2,0)),AT35,"")),"",IF(AND($I35=Re_lo!$E$5,BV$5=VLOOKUP(Re_lo!$H$5,Re_lo!$N$5:$O$16,2,0)),AT35,""))</f>
        <v/>
      </c>
      <c r="BW35" s="125" t="str">
        <f>IF(ISERR(IF(AND($I35=Re_lo!$E$5,BW$5=VLOOKUP(Re_lo!$H$5,Re_lo!$N$5:$O$16,2,0)),AU35,"")),"",IF(AND($I35=Re_lo!$E$5,BW$5=VLOOKUP(Re_lo!$H$5,Re_lo!$N$5:$O$16,2,0)),AU35,""))</f>
        <v/>
      </c>
      <c r="BX35" s="125" t="str">
        <f>IF(ISERR(IF(AND($I35=Re_lo!$E$5,BX$5=VLOOKUP(Re_lo!$H$5,Re_lo!$N$5:$O$16,2,0)),AV35,"")),"",IF(AND($I35=Re_lo!$E$5,BX$5=VLOOKUP(Re_lo!$H$5,Re_lo!$N$5:$O$16,2,0)),AV35,""))</f>
        <v/>
      </c>
      <c r="BY35" s="125" t="str">
        <f>IF(ISERR(IF(AND($I35=Re_lo!$E$5,BY$5=VLOOKUP(Re_lo!$H$5,Re_lo!$N$5:$O$16,2,0)),AW35,"")),"",IF(AND($I35=Re_lo!$E$5,BY$5=VLOOKUP(Re_lo!$H$5,Re_lo!$N$5:$O$16,2,0)),AW35,""))</f>
        <v/>
      </c>
      <c r="BZ35" s="125" t="str">
        <f>IF(ISERR(IF(AND($I35=Re_lo!$E$5,BZ$5=VLOOKUP(Re_lo!$H$5,Re_lo!$N$5:$O$16,2,0)),AX35,"")),"",IF(AND($I35=Re_lo!$E$5,BZ$5=VLOOKUP(Re_lo!$H$5,Re_lo!$N$5:$O$16,2,0)),AX35,""))</f>
        <v/>
      </c>
      <c r="CA35" s="125" t="str">
        <f>IF(ISERR(IF(AND($I35=Re_lo!$E$5,CA$5=VLOOKUP(Re_lo!$H$5,Re_lo!$N$5:$O$16,2,0)),AY35,"")),"",IF(AND($I35=Re_lo!$E$5,CA$5=VLOOKUP(Re_lo!$H$5,Re_lo!$N$5:$O$16,2,0)),AY35,""))</f>
        <v/>
      </c>
      <c r="CB35" s="125" t="str">
        <f>IF(ISERR(IF(AND($I35=Re_lo!$E$5,CB$5=VLOOKUP(Re_lo!$H$5,Re_lo!$N$5:$O$16,2,0)),AZ35,"")),"",IF(AND($I35=Re_lo!$E$5,CB$5=VLOOKUP(Re_lo!$H$5,Re_lo!$N$5:$O$16,2,0)),AZ35,""))</f>
        <v/>
      </c>
      <c r="CC35" s="125" t="str">
        <f>IF(ISERR(IF(AND($I35=Re_lo!$E$5,CC$5=VLOOKUP(Re_lo!$H$5,Re_lo!$N$5:$O$16,2,0)),BA35,"")),"",IF(AND($I35=Re_lo!$E$5,CC$5=VLOOKUP(Re_lo!$H$5,Re_lo!$N$5:$O$16,2,0)),BA35,""))</f>
        <v/>
      </c>
      <c r="CD35" s="125" t="str">
        <f>IF(ISERR(IF(AND($I35=Re_lo!$E$5,CD$5=VLOOKUP(Re_lo!$H$5,Re_lo!$N$5:$O$16,2,0)),BB35,"")),"",IF(AND($I35=Re_lo!$E$5,CD$5=VLOOKUP(Re_lo!$H$5,Re_lo!$N$5:$O$16,2,0)),BB35,""))</f>
        <v/>
      </c>
      <c r="CF35" s="125">
        <f>IF($C35="","",COUNTIFS(Con_ve!$C$6:$C$1005,$C35,Con_ve!$Q$6:$Q$1005,Cad_cl!CF$5))</f>
        <v>0</v>
      </c>
      <c r="CG35" s="125">
        <f>IF($C35="","",COUNTIFS(Con_ve!$C$6:$C$1005,$C35,Con_ve!$Q$6:$Q$1005,Cad_cl!CG$5))</f>
        <v>0</v>
      </c>
      <c r="CH35" s="125">
        <f>IF($C35="","",COUNTIFS(Con_ve!$C$6:$C$1005,$C35,Con_ve!$Q$6:$Q$1005,Cad_cl!CH$5))</f>
        <v>0</v>
      </c>
      <c r="CI35" s="125">
        <f>IF($C35="","",COUNTIFS(Con_ve!$C$6:$C$1005,$C35,Con_ve!$Q$6:$Q$1005,Cad_cl!CI$5))</f>
        <v>0</v>
      </c>
      <c r="CJ35" s="125">
        <f>IF($C35="","",COUNTIFS(Con_ve!$C$6:$C$1005,$C35,Con_ve!$Q$6:$Q$1005,Cad_cl!CJ$5))</f>
        <v>0</v>
      </c>
      <c r="CK35" s="125">
        <f>IF($C35="","",COUNTIFS(Con_ve!$C$6:$C$1005,$C35,Con_ve!$Q$6:$Q$1005,Cad_cl!CK$5))</f>
        <v>0</v>
      </c>
      <c r="CL35" s="125">
        <f>IF($C35="","",COUNTIFS(Con_ve!$C$6:$C$1005,$C35,Con_ve!$Q$6:$Q$1005,Cad_cl!CL$5))</f>
        <v>0</v>
      </c>
      <c r="CM35" s="125">
        <f>IF($C35="","",COUNTIFS(Con_ve!$C$6:$C$1005,$C35,Con_ve!$Q$6:$Q$1005,Cad_cl!CM$5))</f>
        <v>0</v>
      </c>
      <c r="CN35" s="125">
        <f>IF($C35="","",COUNTIFS(Con_ve!$C$6:$C$1005,$C35,Con_ve!$Q$6:$Q$1005,Cad_cl!CN$5))</f>
        <v>0</v>
      </c>
      <c r="CO35" s="125">
        <f>IF($C35="","",COUNTIFS(Con_ve!$C$6:$C$1005,$C35,Con_ve!$Q$6:$Q$1005,Cad_cl!CO$5))</f>
        <v>0</v>
      </c>
      <c r="CP35" s="125">
        <f>IF($C35="","",COUNTIFS(Con_ve!$C$6:$C$1005,$C35,Con_ve!$Q$6:$Q$1005,Cad_cl!CP$5))</f>
        <v>0</v>
      </c>
      <c r="CQ35" s="125">
        <f>IF($C35="","",COUNTIFS(Con_ve!$C$6:$C$1005,$C35,Con_ve!$Q$6:$Q$1005,Cad_cl!CQ$5))</f>
        <v>0</v>
      </c>
      <c r="CR35" s="125">
        <f t="shared" si="2"/>
        <v>0</v>
      </c>
    </row>
    <row r="36" spans="3:96" ht="30" customHeight="1">
      <c r="C36" s="153"/>
      <c r="D36" s="153"/>
      <c r="E36" s="154"/>
      <c r="F36" s="153"/>
      <c r="G36" s="155"/>
      <c r="H36" s="153"/>
      <c r="I36" s="153"/>
      <c r="J36" s="132" t="s">
        <v>309</v>
      </c>
      <c r="K36" s="133" t="s">
        <v>309</v>
      </c>
      <c r="L36" s="153"/>
      <c r="M36" s="153"/>
      <c r="N36" s="153"/>
      <c r="O36" s="153"/>
      <c r="P36" s="153"/>
      <c r="Q36" s="153"/>
      <c r="AP36" s="134" t="str">
        <f>IF(ISERR(IF($C36="","",SUMIFS(Con_ve!$F$6:$F$1005,Con_ve!$C$6:$C$1005,$C36,Con_ve!$I$6:$I$1005,"Fechada",Con_ve!$Q$6:$Q$1005,Cad_cl!AP$5))),"",IF($C36="","",SUMIFS(Con_ve!$F$6:$F$1005,Con_ve!$C$6:$C$1005,$C36,Con_ve!$I$6:$I$1005,"Fechada",Con_ve!$Q$6:$Q$1005,Cad_cl!AP$5)))</f>
        <v/>
      </c>
      <c r="AQ36" s="134" t="str">
        <f>IF(ISERR(IF($C36="","",SUMIFS(Con_ve!$F$6:$F$1005,Con_ve!$C$6:$C$1005,$C36,Con_ve!$I$6:$I$1005,"Fechada",Con_ve!$Q$6:$Q$1005,Cad_cl!AQ$5))),"",IF($C36="","",SUMIFS(Con_ve!$F$6:$F$1005,Con_ve!$C$6:$C$1005,$C36,Con_ve!$I$6:$I$1005,"Fechada",Con_ve!$Q$6:$Q$1005,Cad_cl!AQ$5)))</f>
        <v/>
      </c>
      <c r="AR36" s="134" t="str">
        <f>IF(ISERR(IF($C36="","",SUMIFS(Con_ve!$F$6:$F$1005,Con_ve!$C$6:$C$1005,$C36,Con_ve!$I$6:$I$1005,"Fechada",Con_ve!$Q$6:$Q$1005,Cad_cl!AR$5))),"",IF($C36="","",SUMIFS(Con_ve!$F$6:$F$1005,Con_ve!$C$6:$C$1005,$C36,Con_ve!$I$6:$I$1005,"Fechada",Con_ve!$Q$6:$Q$1005,Cad_cl!AR$5)))</f>
        <v/>
      </c>
      <c r="AS36" s="134" t="str">
        <f>IF(ISERR(IF($C36="","",SUMIFS(Con_ve!$F$6:$F$1005,Con_ve!$C$6:$C$1005,$C36,Con_ve!$I$6:$I$1005,"Fechada",Con_ve!$Q$6:$Q$1005,Cad_cl!AS$5))),"",IF($C36="","",SUMIFS(Con_ve!$F$6:$F$1005,Con_ve!$C$6:$C$1005,$C36,Con_ve!$I$6:$I$1005,"Fechada",Con_ve!$Q$6:$Q$1005,Cad_cl!AS$5)))</f>
        <v/>
      </c>
      <c r="AT36" s="134" t="str">
        <f>IF(ISERR(IF($C36="","",SUMIFS(Con_ve!$F$6:$F$1005,Con_ve!$C$6:$C$1005,$C36,Con_ve!$I$6:$I$1005,"Fechada",Con_ve!$Q$6:$Q$1005,Cad_cl!AT$5))),"",IF($C36="","",SUMIFS(Con_ve!$F$6:$F$1005,Con_ve!$C$6:$C$1005,$C36,Con_ve!$I$6:$I$1005,"Fechada",Con_ve!$Q$6:$Q$1005,Cad_cl!AT$5)))</f>
        <v/>
      </c>
      <c r="AU36" s="134" t="str">
        <f>IF(ISERR(IF($C36="","",SUMIFS(Con_ve!$F$6:$F$1005,Con_ve!$C$6:$C$1005,$C36,Con_ve!$I$6:$I$1005,"Fechada",Con_ve!$Q$6:$Q$1005,Cad_cl!AU$5))),"",IF($C36="","",SUMIFS(Con_ve!$F$6:$F$1005,Con_ve!$C$6:$C$1005,$C36,Con_ve!$I$6:$I$1005,"Fechada",Con_ve!$Q$6:$Q$1005,Cad_cl!AU$5)))</f>
        <v/>
      </c>
      <c r="AV36" s="134" t="str">
        <f>IF(ISERR(IF($C36="","",SUMIFS(Con_ve!$F$6:$F$1005,Con_ve!$C$6:$C$1005,$C36,Con_ve!$I$6:$I$1005,"Fechada",Con_ve!$Q$6:$Q$1005,Cad_cl!AV$5))),"",IF($C36="","",SUMIFS(Con_ve!$F$6:$F$1005,Con_ve!$C$6:$C$1005,$C36,Con_ve!$I$6:$I$1005,"Fechada",Con_ve!$Q$6:$Q$1005,Cad_cl!AV$5)))</f>
        <v/>
      </c>
      <c r="AW36" s="134" t="str">
        <f>IF(ISERR(IF($C36="","",SUMIFS(Con_ve!$F$6:$F$1005,Con_ve!$C$6:$C$1005,$C36,Con_ve!$I$6:$I$1005,"Fechada",Con_ve!$Q$6:$Q$1005,Cad_cl!AW$5))),"",IF($C36="","",SUMIFS(Con_ve!$F$6:$F$1005,Con_ve!$C$6:$C$1005,$C36,Con_ve!$I$6:$I$1005,"Fechada",Con_ve!$Q$6:$Q$1005,Cad_cl!AW$5)))</f>
        <v/>
      </c>
      <c r="AX36" s="134" t="str">
        <f>IF(ISERR(IF($C36="","",SUMIFS(Con_ve!$F$6:$F$1005,Con_ve!$C$6:$C$1005,$C36,Con_ve!$I$6:$I$1005,"Fechada",Con_ve!$Q$6:$Q$1005,Cad_cl!AX$5))),"",IF($C36="","",SUMIFS(Con_ve!$F$6:$F$1005,Con_ve!$C$6:$C$1005,$C36,Con_ve!$I$6:$I$1005,"Fechada",Con_ve!$Q$6:$Q$1005,Cad_cl!AX$5)))</f>
        <v/>
      </c>
      <c r="AY36" s="134" t="str">
        <f>IF(ISERR(IF($C36="","",SUMIFS(Con_ve!$F$6:$F$1005,Con_ve!$C$6:$C$1005,$C36,Con_ve!$I$6:$I$1005,"Fechada",Con_ve!$Q$6:$Q$1005,Cad_cl!AY$5))),"",IF($C36="","",SUMIFS(Con_ve!$F$6:$F$1005,Con_ve!$C$6:$C$1005,$C36,Con_ve!$I$6:$I$1005,"Fechada",Con_ve!$Q$6:$Q$1005,Cad_cl!AY$5)))</f>
        <v/>
      </c>
      <c r="AZ36" s="134" t="str">
        <f>IF(ISERR(IF($C36="","",SUMIFS(Con_ve!$F$6:$F$1005,Con_ve!$C$6:$C$1005,$C36,Con_ve!$I$6:$I$1005,"Fechada",Con_ve!$Q$6:$Q$1005,Cad_cl!AZ$5))),"",IF($C36="","",SUMIFS(Con_ve!$F$6:$F$1005,Con_ve!$C$6:$C$1005,$C36,Con_ve!$I$6:$I$1005,"Fechada",Con_ve!$Q$6:$Q$1005,Cad_cl!AZ$5)))</f>
        <v/>
      </c>
      <c r="BA36" s="134" t="str">
        <f>IF(ISERR(IF($C36="","",SUMIFS(Con_ve!$F$6:$F$1005,Con_ve!$C$6:$C$1005,$C36,Con_ve!$I$6:$I$1005,"Fechada",Con_ve!$Q$6:$Q$1005,Cad_cl!BA$5))),"",IF($C36="","",SUMIFS(Con_ve!$F$6:$F$1005,Con_ve!$C$6:$C$1005,$C36,Con_ve!$I$6:$I$1005,"Fechada",Con_ve!$Q$6:$Q$1005,Cad_cl!BA$5)))</f>
        <v/>
      </c>
      <c r="BB36" s="134">
        <f t="shared" si="0"/>
        <v>0</v>
      </c>
      <c r="BD36" s="134" t="str">
        <f>IF(ISERR(IF($C36="","",SUMIFS(Con_ve!$F$6:$F$1005,Con_ve!$C$6:$C$1005,$C36,Con_ve!$I$6:$I$1005,"Em negociação",Con_ve!$Q$6:$Q$1005,Cad_cl!BD$5))),"",IF($C36="","",SUMIFS(Con_ve!$F$6:$F$1005,Con_ve!$C$6:$C$1005,$C36,Con_ve!$I$6:$I$1005,"Em negociação",Con_ve!$Q$6:$Q$1005,Cad_cl!BD$5)))</f>
        <v/>
      </c>
      <c r="BE36" s="134" t="str">
        <f>IF(ISERR(IF($C36="","",SUMIFS(Con_ve!$F$6:$F$1005,Con_ve!$C$6:$C$1005,$C36,Con_ve!$I$6:$I$1005,"Em negociação",Con_ve!$Q$6:$Q$1005,Cad_cl!BE$5))),"",IF($C36="","",SUMIFS(Con_ve!$F$6:$F$1005,Con_ve!$C$6:$C$1005,$C36,Con_ve!$I$6:$I$1005,"Em negociação",Con_ve!$Q$6:$Q$1005,Cad_cl!BE$5)))</f>
        <v/>
      </c>
      <c r="BF36" s="134" t="str">
        <f>IF(ISERR(IF($C36="","",SUMIFS(Con_ve!$F$6:$F$1005,Con_ve!$C$6:$C$1005,$C36,Con_ve!$I$6:$I$1005,"Em negociação",Con_ve!$Q$6:$Q$1005,Cad_cl!BF$5))),"",IF($C36="","",SUMIFS(Con_ve!$F$6:$F$1005,Con_ve!$C$6:$C$1005,$C36,Con_ve!$I$6:$I$1005,"Em negociação",Con_ve!$Q$6:$Q$1005,Cad_cl!BF$5)))</f>
        <v/>
      </c>
      <c r="BG36" s="134" t="str">
        <f>IF(ISERR(IF($C36="","",SUMIFS(Con_ve!$F$6:$F$1005,Con_ve!$C$6:$C$1005,$C36,Con_ve!$I$6:$I$1005,"Em negociação",Con_ve!$Q$6:$Q$1005,Cad_cl!BG$5))),"",IF($C36="","",SUMIFS(Con_ve!$F$6:$F$1005,Con_ve!$C$6:$C$1005,$C36,Con_ve!$I$6:$I$1005,"Em negociação",Con_ve!$Q$6:$Q$1005,Cad_cl!BG$5)))</f>
        <v/>
      </c>
      <c r="BH36" s="134" t="str">
        <f>IF(ISERR(IF($C36="","",SUMIFS(Con_ve!$F$6:$F$1005,Con_ve!$C$6:$C$1005,$C36,Con_ve!$I$6:$I$1005,"Em negociação",Con_ve!$Q$6:$Q$1005,Cad_cl!BH$5))),"",IF($C36="","",SUMIFS(Con_ve!$F$6:$F$1005,Con_ve!$C$6:$C$1005,$C36,Con_ve!$I$6:$I$1005,"Em negociação",Con_ve!$Q$6:$Q$1005,Cad_cl!BH$5)))</f>
        <v/>
      </c>
      <c r="BI36" s="134" t="str">
        <f>IF(ISERR(IF($C36="","",SUMIFS(Con_ve!$F$6:$F$1005,Con_ve!$C$6:$C$1005,$C36,Con_ve!$I$6:$I$1005,"Em negociação",Con_ve!$Q$6:$Q$1005,Cad_cl!BI$5))),"",IF($C36="","",SUMIFS(Con_ve!$F$6:$F$1005,Con_ve!$C$6:$C$1005,$C36,Con_ve!$I$6:$I$1005,"Em negociação",Con_ve!$Q$6:$Q$1005,Cad_cl!BI$5)))</f>
        <v/>
      </c>
      <c r="BJ36" s="134" t="str">
        <f>IF(ISERR(IF($C36="","",SUMIFS(Con_ve!$F$6:$F$1005,Con_ve!$C$6:$C$1005,$C36,Con_ve!$I$6:$I$1005,"Em negociação",Con_ve!$Q$6:$Q$1005,Cad_cl!BJ$5))),"",IF($C36="","",SUMIFS(Con_ve!$F$6:$F$1005,Con_ve!$C$6:$C$1005,$C36,Con_ve!$I$6:$I$1005,"Em negociação",Con_ve!$Q$6:$Q$1005,Cad_cl!BJ$5)))</f>
        <v/>
      </c>
      <c r="BK36" s="134" t="str">
        <f>IF(ISERR(IF($C36="","",SUMIFS(Con_ve!$F$6:$F$1005,Con_ve!$C$6:$C$1005,$C36,Con_ve!$I$6:$I$1005,"Em negociação",Con_ve!$Q$6:$Q$1005,Cad_cl!BK$5))),"",IF($C36="","",SUMIFS(Con_ve!$F$6:$F$1005,Con_ve!$C$6:$C$1005,$C36,Con_ve!$I$6:$I$1005,"Em negociação",Con_ve!$Q$6:$Q$1005,Cad_cl!BK$5)))</f>
        <v/>
      </c>
      <c r="BL36" s="134" t="str">
        <f>IF(ISERR(IF($C36="","",SUMIFS(Con_ve!$F$6:$F$1005,Con_ve!$C$6:$C$1005,$C36,Con_ve!$I$6:$I$1005,"Em negociação",Con_ve!$Q$6:$Q$1005,Cad_cl!BL$5))),"",IF($C36="","",SUMIFS(Con_ve!$F$6:$F$1005,Con_ve!$C$6:$C$1005,$C36,Con_ve!$I$6:$I$1005,"Em negociação",Con_ve!$Q$6:$Q$1005,Cad_cl!BL$5)))</f>
        <v/>
      </c>
      <c r="BM36" s="134" t="str">
        <f>IF(ISERR(IF($C36="","",SUMIFS(Con_ve!$F$6:$F$1005,Con_ve!$C$6:$C$1005,$C36,Con_ve!$I$6:$I$1005,"Em negociação",Con_ve!$Q$6:$Q$1005,Cad_cl!BM$5))),"",IF($C36="","",SUMIFS(Con_ve!$F$6:$F$1005,Con_ve!$C$6:$C$1005,$C36,Con_ve!$I$6:$I$1005,"Em negociação",Con_ve!$Q$6:$Q$1005,Cad_cl!BM$5)))</f>
        <v/>
      </c>
      <c r="BN36" s="134" t="str">
        <f>IF(ISERR(IF($C36="","",SUMIFS(Con_ve!$F$6:$F$1005,Con_ve!$C$6:$C$1005,$C36,Con_ve!$I$6:$I$1005,"Em negociação",Con_ve!$Q$6:$Q$1005,Cad_cl!BN$5))),"",IF($C36="","",SUMIFS(Con_ve!$F$6:$F$1005,Con_ve!$C$6:$C$1005,$C36,Con_ve!$I$6:$I$1005,"Em negociação",Con_ve!$Q$6:$Q$1005,Cad_cl!BN$5)))</f>
        <v/>
      </c>
      <c r="BO36" s="134" t="str">
        <f>IF(ISERR(IF($C36="","",SUMIFS(Con_ve!$F$6:$F$1005,Con_ve!$C$6:$C$1005,$C36,Con_ve!$I$6:$I$1005,"Em negociação",Con_ve!$Q$6:$Q$1005,Cad_cl!BO$5))),"",IF($C36="","",SUMIFS(Con_ve!$F$6:$F$1005,Con_ve!$C$6:$C$1005,$C36,Con_ve!$I$6:$I$1005,"Em negociação",Con_ve!$Q$6:$Q$1005,Cad_cl!BO$5)))</f>
        <v/>
      </c>
      <c r="BP36" s="134">
        <f t="shared" si="1"/>
        <v>0</v>
      </c>
      <c r="BR36" s="125" t="str">
        <f>IF(ISERR(IF(AND($I36=Re_lo!$E$5,BR$5=VLOOKUP(Re_lo!$H$5,Re_lo!$N$5:$O$16,2,0)),AP36,"")),"",IF(AND($I36=Re_lo!$E$5,BR$5=VLOOKUP(Re_lo!$H$5,Re_lo!$N$5:$O$16,2,0)),AP36,""))</f>
        <v/>
      </c>
      <c r="BS36" s="125" t="str">
        <f>IF(ISERR(IF(AND($I36=Re_lo!$E$5,BS$5=VLOOKUP(Re_lo!$H$5,Re_lo!$N$5:$O$16,2,0)),AQ36,"")),"",IF(AND($I36=Re_lo!$E$5,BS$5=VLOOKUP(Re_lo!$H$5,Re_lo!$N$5:$O$16,2,0)),AQ36,""))</f>
        <v/>
      </c>
      <c r="BT36" s="125" t="str">
        <f>IF(ISERR(IF(AND($I36=Re_lo!$E$5,BT$5=VLOOKUP(Re_lo!$H$5,Re_lo!$N$5:$O$16,2,0)),AR36,"")),"",IF(AND($I36=Re_lo!$E$5,BT$5=VLOOKUP(Re_lo!$H$5,Re_lo!$N$5:$O$16,2,0)),AR36,""))</f>
        <v/>
      </c>
      <c r="BU36" s="125" t="str">
        <f>IF(ISERR(IF(AND($I36=Re_lo!$E$5,BU$5=VLOOKUP(Re_lo!$H$5,Re_lo!$N$5:$O$16,2,0)),AS36,"")),"",IF(AND($I36=Re_lo!$E$5,BU$5=VLOOKUP(Re_lo!$H$5,Re_lo!$N$5:$O$16,2,0)),AS36,""))</f>
        <v/>
      </c>
      <c r="BV36" s="125" t="str">
        <f>IF(ISERR(IF(AND($I36=Re_lo!$E$5,BV$5=VLOOKUP(Re_lo!$H$5,Re_lo!$N$5:$O$16,2,0)),AT36,"")),"",IF(AND($I36=Re_lo!$E$5,BV$5=VLOOKUP(Re_lo!$H$5,Re_lo!$N$5:$O$16,2,0)),AT36,""))</f>
        <v/>
      </c>
      <c r="BW36" s="125" t="str">
        <f>IF(ISERR(IF(AND($I36=Re_lo!$E$5,BW$5=VLOOKUP(Re_lo!$H$5,Re_lo!$N$5:$O$16,2,0)),AU36,"")),"",IF(AND($I36=Re_lo!$E$5,BW$5=VLOOKUP(Re_lo!$H$5,Re_lo!$N$5:$O$16,2,0)),AU36,""))</f>
        <v/>
      </c>
      <c r="BX36" s="125" t="str">
        <f>IF(ISERR(IF(AND($I36=Re_lo!$E$5,BX$5=VLOOKUP(Re_lo!$H$5,Re_lo!$N$5:$O$16,2,0)),AV36,"")),"",IF(AND($I36=Re_lo!$E$5,BX$5=VLOOKUP(Re_lo!$H$5,Re_lo!$N$5:$O$16,2,0)),AV36,""))</f>
        <v/>
      </c>
      <c r="BY36" s="125" t="str">
        <f>IF(ISERR(IF(AND($I36=Re_lo!$E$5,BY$5=VLOOKUP(Re_lo!$H$5,Re_lo!$N$5:$O$16,2,0)),AW36,"")),"",IF(AND($I36=Re_lo!$E$5,BY$5=VLOOKUP(Re_lo!$H$5,Re_lo!$N$5:$O$16,2,0)),AW36,""))</f>
        <v/>
      </c>
      <c r="BZ36" s="125" t="str">
        <f>IF(ISERR(IF(AND($I36=Re_lo!$E$5,BZ$5=VLOOKUP(Re_lo!$H$5,Re_lo!$N$5:$O$16,2,0)),AX36,"")),"",IF(AND($I36=Re_lo!$E$5,BZ$5=VLOOKUP(Re_lo!$H$5,Re_lo!$N$5:$O$16,2,0)),AX36,""))</f>
        <v/>
      </c>
      <c r="CA36" s="125" t="str">
        <f>IF(ISERR(IF(AND($I36=Re_lo!$E$5,CA$5=VLOOKUP(Re_lo!$H$5,Re_lo!$N$5:$O$16,2,0)),AY36,"")),"",IF(AND($I36=Re_lo!$E$5,CA$5=VLOOKUP(Re_lo!$H$5,Re_lo!$N$5:$O$16,2,0)),AY36,""))</f>
        <v/>
      </c>
      <c r="CB36" s="125" t="str">
        <f>IF(ISERR(IF(AND($I36=Re_lo!$E$5,CB$5=VLOOKUP(Re_lo!$H$5,Re_lo!$N$5:$O$16,2,0)),AZ36,"")),"",IF(AND($I36=Re_lo!$E$5,CB$5=VLOOKUP(Re_lo!$H$5,Re_lo!$N$5:$O$16,2,0)),AZ36,""))</f>
        <v/>
      </c>
      <c r="CC36" s="125" t="str">
        <f>IF(ISERR(IF(AND($I36=Re_lo!$E$5,CC$5=VLOOKUP(Re_lo!$H$5,Re_lo!$N$5:$O$16,2,0)),BA36,"")),"",IF(AND($I36=Re_lo!$E$5,CC$5=VLOOKUP(Re_lo!$H$5,Re_lo!$N$5:$O$16,2,0)),BA36,""))</f>
        <v/>
      </c>
      <c r="CD36" s="125" t="str">
        <f>IF(ISERR(IF(AND($I36=Re_lo!$E$5,CD$5=VLOOKUP(Re_lo!$H$5,Re_lo!$N$5:$O$16,2,0)),BB36,"")),"",IF(AND($I36=Re_lo!$E$5,CD$5=VLOOKUP(Re_lo!$H$5,Re_lo!$N$5:$O$16,2,0)),BB36,""))</f>
        <v/>
      </c>
      <c r="CF36" s="125" t="str">
        <f>IF($C36="","",COUNTIFS(Con_ve!$C$6:$C$1005,$C36,Con_ve!$Q$6:$Q$1005,Cad_cl!CF$5))</f>
        <v/>
      </c>
      <c r="CG36" s="125" t="str">
        <f>IF($C36="","",COUNTIFS(Con_ve!$C$6:$C$1005,$C36,Con_ve!$Q$6:$Q$1005,Cad_cl!CG$5))</f>
        <v/>
      </c>
      <c r="CH36" s="125" t="str">
        <f>IF($C36="","",COUNTIFS(Con_ve!$C$6:$C$1005,$C36,Con_ve!$Q$6:$Q$1005,Cad_cl!CH$5))</f>
        <v/>
      </c>
      <c r="CI36" s="125" t="str">
        <f>IF($C36="","",COUNTIFS(Con_ve!$C$6:$C$1005,$C36,Con_ve!$Q$6:$Q$1005,Cad_cl!CI$5))</f>
        <v/>
      </c>
      <c r="CJ36" s="125" t="str">
        <f>IF($C36="","",COUNTIFS(Con_ve!$C$6:$C$1005,$C36,Con_ve!$Q$6:$Q$1005,Cad_cl!CJ$5))</f>
        <v/>
      </c>
      <c r="CK36" s="125" t="str">
        <f>IF($C36="","",COUNTIFS(Con_ve!$C$6:$C$1005,$C36,Con_ve!$Q$6:$Q$1005,Cad_cl!CK$5))</f>
        <v/>
      </c>
      <c r="CL36" s="125" t="str">
        <f>IF($C36="","",COUNTIFS(Con_ve!$C$6:$C$1005,$C36,Con_ve!$Q$6:$Q$1005,Cad_cl!CL$5))</f>
        <v/>
      </c>
      <c r="CM36" s="125" t="str">
        <f>IF($C36="","",COUNTIFS(Con_ve!$C$6:$C$1005,$C36,Con_ve!$Q$6:$Q$1005,Cad_cl!CM$5))</f>
        <v/>
      </c>
      <c r="CN36" s="125" t="str">
        <f>IF($C36="","",COUNTIFS(Con_ve!$C$6:$C$1005,$C36,Con_ve!$Q$6:$Q$1005,Cad_cl!CN$5))</f>
        <v/>
      </c>
      <c r="CO36" s="125" t="str">
        <f>IF($C36="","",COUNTIFS(Con_ve!$C$6:$C$1005,$C36,Con_ve!$Q$6:$Q$1005,Cad_cl!CO$5))</f>
        <v/>
      </c>
      <c r="CP36" s="125" t="str">
        <f>IF($C36="","",COUNTIFS(Con_ve!$C$6:$C$1005,$C36,Con_ve!$Q$6:$Q$1005,Cad_cl!CP$5))</f>
        <v/>
      </c>
      <c r="CQ36" s="125" t="str">
        <f>IF($C36="","",COUNTIFS(Con_ve!$C$6:$C$1005,$C36,Con_ve!$Q$6:$Q$1005,Cad_cl!CQ$5))</f>
        <v/>
      </c>
      <c r="CR36" s="125">
        <f t="shared" si="2"/>
        <v>0</v>
      </c>
    </row>
    <row r="37" spans="3:96" ht="30" customHeight="1">
      <c r="C37" s="153"/>
      <c r="D37" s="153"/>
      <c r="E37" s="154"/>
      <c r="F37" s="153"/>
      <c r="G37" s="155"/>
      <c r="H37" s="153"/>
      <c r="I37" s="153"/>
      <c r="J37" s="132" t="s">
        <v>309</v>
      </c>
      <c r="K37" s="133" t="s">
        <v>309</v>
      </c>
      <c r="L37" s="153"/>
      <c r="M37" s="153"/>
      <c r="N37" s="153"/>
      <c r="O37" s="153"/>
      <c r="P37" s="153"/>
      <c r="Q37" s="153"/>
      <c r="AP37" s="134" t="str">
        <f>IF(ISERR(IF($C37="","",SUMIFS(Con_ve!$F$6:$F$1005,Con_ve!$C$6:$C$1005,$C37,Con_ve!$I$6:$I$1005,"Fechada",Con_ve!$Q$6:$Q$1005,Cad_cl!AP$5))),"",IF($C37="","",SUMIFS(Con_ve!$F$6:$F$1005,Con_ve!$C$6:$C$1005,$C37,Con_ve!$I$6:$I$1005,"Fechada",Con_ve!$Q$6:$Q$1005,Cad_cl!AP$5)))</f>
        <v/>
      </c>
      <c r="AQ37" s="134" t="str">
        <f>IF(ISERR(IF($C37="","",SUMIFS(Con_ve!$F$6:$F$1005,Con_ve!$C$6:$C$1005,$C37,Con_ve!$I$6:$I$1005,"Fechada",Con_ve!$Q$6:$Q$1005,Cad_cl!AQ$5))),"",IF($C37="","",SUMIFS(Con_ve!$F$6:$F$1005,Con_ve!$C$6:$C$1005,$C37,Con_ve!$I$6:$I$1005,"Fechada",Con_ve!$Q$6:$Q$1005,Cad_cl!AQ$5)))</f>
        <v/>
      </c>
      <c r="AR37" s="134" t="str">
        <f>IF(ISERR(IF($C37="","",SUMIFS(Con_ve!$F$6:$F$1005,Con_ve!$C$6:$C$1005,$C37,Con_ve!$I$6:$I$1005,"Fechada",Con_ve!$Q$6:$Q$1005,Cad_cl!AR$5))),"",IF($C37="","",SUMIFS(Con_ve!$F$6:$F$1005,Con_ve!$C$6:$C$1005,$C37,Con_ve!$I$6:$I$1005,"Fechada",Con_ve!$Q$6:$Q$1005,Cad_cl!AR$5)))</f>
        <v/>
      </c>
      <c r="AS37" s="134" t="str">
        <f>IF(ISERR(IF($C37="","",SUMIFS(Con_ve!$F$6:$F$1005,Con_ve!$C$6:$C$1005,$C37,Con_ve!$I$6:$I$1005,"Fechada",Con_ve!$Q$6:$Q$1005,Cad_cl!AS$5))),"",IF($C37="","",SUMIFS(Con_ve!$F$6:$F$1005,Con_ve!$C$6:$C$1005,$C37,Con_ve!$I$6:$I$1005,"Fechada",Con_ve!$Q$6:$Q$1005,Cad_cl!AS$5)))</f>
        <v/>
      </c>
      <c r="AT37" s="134" t="str">
        <f>IF(ISERR(IF($C37="","",SUMIFS(Con_ve!$F$6:$F$1005,Con_ve!$C$6:$C$1005,$C37,Con_ve!$I$6:$I$1005,"Fechada",Con_ve!$Q$6:$Q$1005,Cad_cl!AT$5))),"",IF($C37="","",SUMIFS(Con_ve!$F$6:$F$1005,Con_ve!$C$6:$C$1005,$C37,Con_ve!$I$6:$I$1005,"Fechada",Con_ve!$Q$6:$Q$1005,Cad_cl!AT$5)))</f>
        <v/>
      </c>
      <c r="AU37" s="134" t="str">
        <f>IF(ISERR(IF($C37="","",SUMIFS(Con_ve!$F$6:$F$1005,Con_ve!$C$6:$C$1005,$C37,Con_ve!$I$6:$I$1005,"Fechada",Con_ve!$Q$6:$Q$1005,Cad_cl!AU$5))),"",IF($C37="","",SUMIFS(Con_ve!$F$6:$F$1005,Con_ve!$C$6:$C$1005,$C37,Con_ve!$I$6:$I$1005,"Fechada",Con_ve!$Q$6:$Q$1005,Cad_cl!AU$5)))</f>
        <v/>
      </c>
      <c r="AV37" s="134" t="str">
        <f>IF(ISERR(IF($C37="","",SUMIFS(Con_ve!$F$6:$F$1005,Con_ve!$C$6:$C$1005,$C37,Con_ve!$I$6:$I$1005,"Fechada",Con_ve!$Q$6:$Q$1005,Cad_cl!AV$5))),"",IF($C37="","",SUMIFS(Con_ve!$F$6:$F$1005,Con_ve!$C$6:$C$1005,$C37,Con_ve!$I$6:$I$1005,"Fechada",Con_ve!$Q$6:$Q$1005,Cad_cl!AV$5)))</f>
        <v/>
      </c>
      <c r="AW37" s="134" t="str">
        <f>IF(ISERR(IF($C37="","",SUMIFS(Con_ve!$F$6:$F$1005,Con_ve!$C$6:$C$1005,$C37,Con_ve!$I$6:$I$1005,"Fechada",Con_ve!$Q$6:$Q$1005,Cad_cl!AW$5))),"",IF($C37="","",SUMIFS(Con_ve!$F$6:$F$1005,Con_ve!$C$6:$C$1005,$C37,Con_ve!$I$6:$I$1005,"Fechada",Con_ve!$Q$6:$Q$1005,Cad_cl!AW$5)))</f>
        <v/>
      </c>
      <c r="AX37" s="134" t="str">
        <f>IF(ISERR(IF($C37="","",SUMIFS(Con_ve!$F$6:$F$1005,Con_ve!$C$6:$C$1005,$C37,Con_ve!$I$6:$I$1005,"Fechada",Con_ve!$Q$6:$Q$1005,Cad_cl!AX$5))),"",IF($C37="","",SUMIFS(Con_ve!$F$6:$F$1005,Con_ve!$C$6:$C$1005,$C37,Con_ve!$I$6:$I$1005,"Fechada",Con_ve!$Q$6:$Q$1005,Cad_cl!AX$5)))</f>
        <v/>
      </c>
      <c r="AY37" s="134" t="str">
        <f>IF(ISERR(IF($C37="","",SUMIFS(Con_ve!$F$6:$F$1005,Con_ve!$C$6:$C$1005,$C37,Con_ve!$I$6:$I$1005,"Fechada",Con_ve!$Q$6:$Q$1005,Cad_cl!AY$5))),"",IF($C37="","",SUMIFS(Con_ve!$F$6:$F$1005,Con_ve!$C$6:$C$1005,$C37,Con_ve!$I$6:$I$1005,"Fechada",Con_ve!$Q$6:$Q$1005,Cad_cl!AY$5)))</f>
        <v/>
      </c>
      <c r="AZ37" s="134" t="str">
        <f>IF(ISERR(IF($C37="","",SUMIFS(Con_ve!$F$6:$F$1005,Con_ve!$C$6:$C$1005,$C37,Con_ve!$I$6:$I$1005,"Fechada",Con_ve!$Q$6:$Q$1005,Cad_cl!AZ$5))),"",IF($C37="","",SUMIFS(Con_ve!$F$6:$F$1005,Con_ve!$C$6:$C$1005,$C37,Con_ve!$I$6:$I$1005,"Fechada",Con_ve!$Q$6:$Q$1005,Cad_cl!AZ$5)))</f>
        <v/>
      </c>
      <c r="BA37" s="134" t="str">
        <f>IF(ISERR(IF($C37="","",SUMIFS(Con_ve!$F$6:$F$1005,Con_ve!$C$6:$C$1005,$C37,Con_ve!$I$6:$I$1005,"Fechada",Con_ve!$Q$6:$Q$1005,Cad_cl!BA$5))),"",IF($C37="","",SUMIFS(Con_ve!$F$6:$F$1005,Con_ve!$C$6:$C$1005,$C37,Con_ve!$I$6:$I$1005,"Fechada",Con_ve!$Q$6:$Q$1005,Cad_cl!BA$5)))</f>
        <v/>
      </c>
      <c r="BB37" s="134">
        <f t="shared" si="0"/>
        <v>0</v>
      </c>
      <c r="BD37" s="134" t="str">
        <f>IF(ISERR(IF($C37="","",SUMIFS(Con_ve!$F$6:$F$1005,Con_ve!$C$6:$C$1005,$C37,Con_ve!$I$6:$I$1005,"Em negociação",Con_ve!$Q$6:$Q$1005,Cad_cl!BD$5))),"",IF($C37="","",SUMIFS(Con_ve!$F$6:$F$1005,Con_ve!$C$6:$C$1005,$C37,Con_ve!$I$6:$I$1005,"Em negociação",Con_ve!$Q$6:$Q$1005,Cad_cl!BD$5)))</f>
        <v/>
      </c>
      <c r="BE37" s="134" t="str">
        <f>IF(ISERR(IF($C37="","",SUMIFS(Con_ve!$F$6:$F$1005,Con_ve!$C$6:$C$1005,$C37,Con_ve!$I$6:$I$1005,"Em negociação",Con_ve!$Q$6:$Q$1005,Cad_cl!BE$5))),"",IF($C37="","",SUMIFS(Con_ve!$F$6:$F$1005,Con_ve!$C$6:$C$1005,$C37,Con_ve!$I$6:$I$1005,"Em negociação",Con_ve!$Q$6:$Q$1005,Cad_cl!BE$5)))</f>
        <v/>
      </c>
      <c r="BF37" s="134" t="str">
        <f>IF(ISERR(IF($C37="","",SUMIFS(Con_ve!$F$6:$F$1005,Con_ve!$C$6:$C$1005,$C37,Con_ve!$I$6:$I$1005,"Em negociação",Con_ve!$Q$6:$Q$1005,Cad_cl!BF$5))),"",IF($C37="","",SUMIFS(Con_ve!$F$6:$F$1005,Con_ve!$C$6:$C$1005,$C37,Con_ve!$I$6:$I$1005,"Em negociação",Con_ve!$Q$6:$Q$1005,Cad_cl!BF$5)))</f>
        <v/>
      </c>
      <c r="BG37" s="134" t="str">
        <f>IF(ISERR(IF($C37="","",SUMIFS(Con_ve!$F$6:$F$1005,Con_ve!$C$6:$C$1005,$C37,Con_ve!$I$6:$I$1005,"Em negociação",Con_ve!$Q$6:$Q$1005,Cad_cl!BG$5))),"",IF($C37="","",SUMIFS(Con_ve!$F$6:$F$1005,Con_ve!$C$6:$C$1005,$C37,Con_ve!$I$6:$I$1005,"Em negociação",Con_ve!$Q$6:$Q$1005,Cad_cl!BG$5)))</f>
        <v/>
      </c>
      <c r="BH37" s="134" t="str">
        <f>IF(ISERR(IF($C37="","",SUMIFS(Con_ve!$F$6:$F$1005,Con_ve!$C$6:$C$1005,$C37,Con_ve!$I$6:$I$1005,"Em negociação",Con_ve!$Q$6:$Q$1005,Cad_cl!BH$5))),"",IF($C37="","",SUMIFS(Con_ve!$F$6:$F$1005,Con_ve!$C$6:$C$1005,$C37,Con_ve!$I$6:$I$1005,"Em negociação",Con_ve!$Q$6:$Q$1005,Cad_cl!BH$5)))</f>
        <v/>
      </c>
      <c r="BI37" s="134" t="str">
        <f>IF(ISERR(IF($C37="","",SUMIFS(Con_ve!$F$6:$F$1005,Con_ve!$C$6:$C$1005,$C37,Con_ve!$I$6:$I$1005,"Em negociação",Con_ve!$Q$6:$Q$1005,Cad_cl!BI$5))),"",IF($C37="","",SUMIFS(Con_ve!$F$6:$F$1005,Con_ve!$C$6:$C$1005,$C37,Con_ve!$I$6:$I$1005,"Em negociação",Con_ve!$Q$6:$Q$1005,Cad_cl!BI$5)))</f>
        <v/>
      </c>
      <c r="BJ37" s="134" t="str">
        <f>IF(ISERR(IF($C37="","",SUMIFS(Con_ve!$F$6:$F$1005,Con_ve!$C$6:$C$1005,$C37,Con_ve!$I$6:$I$1005,"Em negociação",Con_ve!$Q$6:$Q$1005,Cad_cl!BJ$5))),"",IF($C37="","",SUMIFS(Con_ve!$F$6:$F$1005,Con_ve!$C$6:$C$1005,$C37,Con_ve!$I$6:$I$1005,"Em negociação",Con_ve!$Q$6:$Q$1005,Cad_cl!BJ$5)))</f>
        <v/>
      </c>
      <c r="BK37" s="134" t="str">
        <f>IF(ISERR(IF($C37="","",SUMIFS(Con_ve!$F$6:$F$1005,Con_ve!$C$6:$C$1005,$C37,Con_ve!$I$6:$I$1005,"Em negociação",Con_ve!$Q$6:$Q$1005,Cad_cl!BK$5))),"",IF($C37="","",SUMIFS(Con_ve!$F$6:$F$1005,Con_ve!$C$6:$C$1005,$C37,Con_ve!$I$6:$I$1005,"Em negociação",Con_ve!$Q$6:$Q$1005,Cad_cl!BK$5)))</f>
        <v/>
      </c>
      <c r="BL37" s="134" t="str">
        <f>IF(ISERR(IF($C37="","",SUMIFS(Con_ve!$F$6:$F$1005,Con_ve!$C$6:$C$1005,$C37,Con_ve!$I$6:$I$1005,"Em negociação",Con_ve!$Q$6:$Q$1005,Cad_cl!BL$5))),"",IF($C37="","",SUMIFS(Con_ve!$F$6:$F$1005,Con_ve!$C$6:$C$1005,$C37,Con_ve!$I$6:$I$1005,"Em negociação",Con_ve!$Q$6:$Q$1005,Cad_cl!BL$5)))</f>
        <v/>
      </c>
      <c r="BM37" s="134" t="str">
        <f>IF(ISERR(IF($C37="","",SUMIFS(Con_ve!$F$6:$F$1005,Con_ve!$C$6:$C$1005,$C37,Con_ve!$I$6:$I$1005,"Em negociação",Con_ve!$Q$6:$Q$1005,Cad_cl!BM$5))),"",IF($C37="","",SUMIFS(Con_ve!$F$6:$F$1005,Con_ve!$C$6:$C$1005,$C37,Con_ve!$I$6:$I$1005,"Em negociação",Con_ve!$Q$6:$Q$1005,Cad_cl!BM$5)))</f>
        <v/>
      </c>
      <c r="BN37" s="134" t="str">
        <f>IF(ISERR(IF($C37="","",SUMIFS(Con_ve!$F$6:$F$1005,Con_ve!$C$6:$C$1005,$C37,Con_ve!$I$6:$I$1005,"Em negociação",Con_ve!$Q$6:$Q$1005,Cad_cl!BN$5))),"",IF($C37="","",SUMIFS(Con_ve!$F$6:$F$1005,Con_ve!$C$6:$C$1005,$C37,Con_ve!$I$6:$I$1005,"Em negociação",Con_ve!$Q$6:$Q$1005,Cad_cl!BN$5)))</f>
        <v/>
      </c>
      <c r="BO37" s="134" t="str">
        <f>IF(ISERR(IF($C37="","",SUMIFS(Con_ve!$F$6:$F$1005,Con_ve!$C$6:$C$1005,$C37,Con_ve!$I$6:$I$1005,"Em negociação",Con_ve!$Q$6:$Q$1005,Cad_cl!BO$5))),"",IF($C37="","",SUMIFS(Con_ve!$F$6:$F$1005,Con_ve!$C$6:$C$1005,$C37,Con_ve!$I$6:$I$1005,"Em negociação",Con_ve!$Q$6:$Q$1005,Cad_cl!BO$5)))</f>
        <v/>
      </c>
      <c r="BP37" s="134">
        <f t="shared" si="1"/>
        <v>0</v>
      </c>
      <c r="BR37" s="125" t="str">
        <f>IF(ISERR(IF(AND($I37=Re_lo!$E$5,BR$5=VLOOKUP(Re_lo!$H$5,Re_lo!$N$5:$O$16,2,0)),AP37,"")),"",IF(AND($I37=Re_lo!$E$5,BR$5=VLOOKUP(Re_lo!$H$5,Re_lo!$N$5:$O$16,2,0)),AP37,""))</f>
        <v/>
      </c>
      <c r="BS37" s="125" t="str">
        <f>IF(ISERR(IF(AND($I37=Re_lo!$E$5,BS$5=VLOOKUP(Re_lo!$H$5,Re_lo!$N$5:$O$16,2,0)),AQ37,"")),"",IF(AND($I37=Re_lo!$E$5,BS$5=VLOOKUP(Re_lo!$H$5,Re_lo!$N$5:$O$16,2,0)),AQ37,""))</f>
        <v/>
      </c>
      <c r="BT37" s="125" t="str">
        <f>IF(ISERR(IF(AND($I37=Re_lo!$E$5,BT$5=VLOOKUP(Re_lo!$H$5,Re_lo!$N$5:$O$16,2,0)),AR37,"")),"",IF(AND($I37=Re_lo!$E$5,BT$5=VLOOKUP(Re_lo!$H$5,Re_lo!$N$5:$O$16,2,0)),AR37,""))</f>
        <v/>
      </c>
      <c r="BU37" s="125" t="str">
        <f>IF(ISERR(IF(AND($I37=Re_lo!$E$5,BU$5=VLOOKUP(Re_lo!$H$5,Re_lo!$N$5:$O$16,2,0)),AS37,"")),"",IF(AND($I37=Re_lo!$E$5,BU$5=VLOOKUP(Re_lo!$H$5,Re_lo!$N$5:$O$16,2,0)),AS37,""))</f>
        <v/>
      </c>
      <c r="BV37" s="125" t="str">
        <f>IF(ISERR(IF(AND($I37=Re_lo!$E$5,BV$5=VLOOKUP(Re_lo!$H$5,Re_lo!$N$5:$O$16,2,0)),AT37,"")),"",IF(AND($I37=Re_lo!$E$5,BV$5=VLOOKUP(Re_lo!$H$5,Re_lo!$N$5:$O$16,2,0)),AT37,""))</f>
        <v/>
      </c>
      <c r="BW37" s="125" t="str">
        <f>IF(ISERR(IF(AND($I37=Re_lo!$E$5,BW$5=VLOOKUP(Re_lo!$H$5,Re_lo!$N$5:$O$16,2,0)),AU37,"")),"",IF(AND($I37=Re_lo!$E$5,BW$5=VLOOKUP(Re_lo!$H$5,Re_lo!$N$5:$O$16,2,0)),AU37,""))</f>
        <v/>
      </c>
      <c r="BX37" s="125" t="str">
        <f>IF(ISERR(IF(AND($I37=Re_lo!$E$5,BX$5=VLOOKUP(Re_lo!$H$5,Re_lo!$N$5:$O$16,2,0)),AV37,"")),"",IF(AND($I37=Re_lo!$E$5,BX$5=VLOOKUP(Re_lo!$H$5,Re_lo!$N$5:$O$16,2,0)),AV37,""))</f>
        <v/>
      </c>
      <c r="BY37" s="125" t="str">
        <f>IF(ISERR(IF(AND($I37=Re_lo!$E$5,BY$5=VLOOKUP(Re_lo!$H$5,Re_lo!$N$5:$O$16,2,0)),AW37,"")),"",IF(AND($I37=Re_lo!$E$5,BY$5=VLOOKUP(Re_lo!$H$5,Re_lo!$N$5:$O$16,2,0)),AW37,""))</f>
        <v/>
      </c>
      <c r="BZ37" s="125" t="str">
        <f>IF(ISERR(IF(AND($I37=Re_lo!$E$5,BZ$5=VLOOKUP(Re_lo!$H$5,Re_lo!$N$5:$O$16,2,0)),AX37,"")),"",IF(AND($I37=Re_lo!$E$5,BZ$5=VLOOKUP(Re_lo!$H$5,Re_lo!$N$5:$O$16,2,0)),AX37,""))</f>
        <v/>
      </c>
      <c r="CA37" s="125" t="str">
        <f>IF(ISERR(IF(AND($I37=Re_lo!$E$5,CA$5=VLOOKUP(Re_lo!$H$5,Re_lo!$N$5:$O$16,2,0)),AY37,"")),"",IF(AND($I37=Re_lo!$E$5,CA$5=VLOOKUP(Re_lo!$H$5,Re_lo!$N$5:$O$16,2,0)),AY37,""))</f>
        <v/>
      </c>
      <c r="CB37" s="125" t="str">
        <f>IF(ISERR(IF(AND($I37=Re_lo!$E$5,CB$5=VLOOKUP(Re_lo!$H$5,Re_lo!$N$5:$O$16,2,0)),AZ37,"")),"",IF(AND($I37=Re_lo!$E$5,CB$5=VLOOKUP(Re_lo!$H$5,Re_lo!$N$5:$O$16,2,0)),AZ37,""))</f>
        <v/>
      </c>
      <c r="CC37" s="125" t="str">
        <f>IF(ISERR(IF(AND($I37=Re_lo!$E$5,CC$5=VLOOKUP(Re_lo!$H$5,Re_lo!$N$5:$O$16,2,0)),BA37,"")),"",IF(AND($I37=Re_lo!$E$5,CC$5=VLOOKUP(Re_lo!$H$5,Re_lo!$N$5:$O$16,2,0)),BA37,""))</f>
        <v/>
      </c>
      <c r="CD37" s="125" t="str">
        <f>IF(ISERR(IF(AND($I37=Re_lo!$E$5,CD$5=VLOOKUP(Re_lo!$H$5,Re_lo!$N$5:$O$16,2,0)),BB37,"")),"",IF(AND($I37=Re_lo!$E$5,CD$5=VLOOKUP(Re_lo!$H$5,Re_lo!$N$5:$O$16,2,0)),BB37,""))</f>
        <v/>
      </c>
      <c r="CF37" s="125" t="str">
        <f>IF($C37="","",COUNTIFS(Con_ve!$C$6:$C$1005,$C37,Con_ve!$Q$6:$Q$1005,Cad_cl!CF$5))</f>
        <v/>
      </c>
      <c r="CG37" s="125" t="str">
        <f>IF($C37="","",COUNTIFS(Con_ve!$C$6:$C$1005,$C37,Con_ve!$Q$6:$Q$1005,Cad_cl!CG$5))</f>
        <v/>
      </c>
      <c r="CH37" s="125" t="str">
        <f>IF($C37="","",COUNTIFS(Con_ve!$C$6:$C$1005,$C37,Con_ve!$Q$6:$Q$1005,Cad_cl!CH$5))</f>
        <v/>
      </c>
      <c r="CI37" s="125" t="str">
        <f>IF($C37="","",COUNTIFS(Con_ve!$C$6:$C$1005,$C37,Con_ve!$Q$6:$Q$1005,Cad_cl!CI$5))</f>
        <v/>
      </c>
      <c r="CJ37" s="125" t="str">
        <f>IF($C37="","",COUNTIFS(Con_ve!$C$6:$C$1005,$C37,Con_ve!$Q$6:$Q$1005,Cad_cl!CJ$5))</f>
        <v/>
      </c>
      <c r="CK37" s="125" t="str">
        <f>IF($C37="","",COUNTIFS(Con_ve!$C$6:$C$1005,$C37,Con_ve!$Q$6:$Q$1005,Cad_cl!CK$5))</f>
        <v/>
      </c>
      <c r="CL37" s="125" t="str">
        <f>IF($C37="","",COUNTIFS(Con_ve!$C$6:$C$1005,$C37,Con_ve!$Q$6:$Q$1005,Cad_cl!CL$5))</f>
        <v/>
      </c>
      <c r="CM37" s="125" t="str">
        <f>IF($C37="","",COUNTIFS(Con_ve!$C$6:$C$1005,$C37,Con_ve!$Q$6:$Q$1005,Cad_cl!CM$5))</f>
        <v/>
      </c>
      <c r="CN37" s="125" t="str">
        <f>IF($C37="","",COUNTIFS(Con_ve!$C$6:$C$1005,$C37,Con_ve!$Q$6:$Q$1005,Cad_cl!CN$5))</f>
        <v/>
      </c>
      <c r="CO37" s="125" t="str">
        <f>IF($C37="","",COUNTIFS(Con_ve!$C$6:$C$1005,$C37,Con_ve!$Q$6:$Q$1005,Cad_cl!CO$5))</f>
        <v/>
      </c>
      <c r="CP37" s="125" t="str">
        <f>IF($C37="","",COUNTIFS(Con_ve!$C$6:$C$1005,$C37,Con_ve!$Q$6:$Q$1005,Cad_cl!CP$5))</f>
        <v/>
      </c>
      <c r="CQ37" s="125" t="str">
        <f>IF($C37="","",COUNTIFS(Con_ve!$C$6:$C$1005,$C37,Con_ve!$Q$6:$Q$1005,Cad_cl!CQ$5))</f>
        <v/>
      </c>
      <c r="CR37" s="125">
        <f t="shared" si="2"/>
        <v>0</v>
      </c>
    </row>
    <row r="38" spans="3:96" ht="30" customHeight="1">
      <c r="C38" s="153"/>
      <c r="D38" s="153"/>
      <c r="E38" s="154"/>
      <c r="F38" s="153"/>
      <c r="G38" s="155"/>
      <c r="H38" s="153"/>
      <c r="I38" s="153"/>
      <c r="J38" s="132" t="s">
        <v>309</v>
      </c>
      <c r="K38" s="133" t="s">
        <v>309</v>
      </c>
      <c r="L38" s="153"/>
      <c r="M38" s="153"/>
      <c r="N38" s="153"/>
      <c r="O38" s="153"/>
      <c r="P38" s="153"/>
      <c r="Q38" s="153"/>
      <c r="AP38" s="134" t="str">
        <f>IF(ISERR(IF($C38="","",SUMIFS(Con_ve!$F$6:$F$1005,Con_ve!$C$6:$C$1005,$C38,Con_ve!$I$6:$I$1005,"Fechada",Con_ve!$Q$6:$Q$1005,Cad_cl!AP$5))),"",IF($C38="","",SUMIFS(Con_ve!$F$6:$F$1005,Con_ve!$C$6:$C$1005,$C38,Con_ve!$I$6:$I$1005,"Fechada",Con_ve!$Q$6:$Q$1005,Cad_cl!AP$5)))</f>
        <v/>
      </c>
      <c r="AQ38" s="134" t="str">
        <f>IF(ISERR(IF($C38="","",SUMIFS(Con_ve!$F$6:$F$1005,Con_ve!$C$6:$C$1005,$C38,Con_ve!$I$6:$I$1005,"Fechada",Con_ve!$Q$6:$Q$1005,Cad_cl!AQ$5))),"",IF($C38="","",SUMIFS(Con_ve!$F$6:$F$1005,Con_ve!$C$6:$C$1005,$C38,Con_ve!$I$6:$I$1005,"Fechada",Con_ve!$Q$6:$Q$1005,Cad_cl!AQ$5)))</f>
        <v/>
      </c>
      <c r="AR38" s="134" t="str">
        <f>IF(ISERR(IF($C38="","",SUMIFS(Con_ve!$F$6:$F$1005,Con_ve!$C$6:$C$1005,$C38,Con_ve!$I$6:$I$1005,"Fechada",Con_ve!$Q$6:$Q$1005,Cad_cl!AR$5))),"",IF($C38="","",SUMIFS(Con_ve!$F$6:$F$1005,Con_ve!$C$6:$C$1005,$C38,Con_ve!$I$6:$I$1005,"Fechada",Con_ve!$Q$6:$Q$1005,Cad_cl!AR$5)))</f>
        <v/>
      </c>
      <c r="AS38" s="134" t="str">
        <f>IF(ISERR(IF($C38="","",SUMIFS(Con_ve!$F$6:$F$1005,Con_ve!$C$6:$C$1005,$C38,Con_ve!$I$6:$I$1005,"Fechada",Con_ve!$Q$6:$Q$1005,Cad_cl!AS$5))),"",IF($C38="","",SUMIFS(Con_ve!$F$6:$F$1005,Con_ve!$C$6:$C$1005,$C38,Con_ve!$I$6:$I$1005,"Fechada",Con_ve!$Q$6:$Q$1005,Cad_cl!AS$5)))</f>
        <v/>
      </c>
      <c r="AT38" s="134" t="str">
        <f>IF(ISERR(IF($C38="","",SUMIFS(Con_ve!$F$6:$F$1005,Con_ve!$C$6:$C$1005,$C38,Con_ve!$I$6:$I$1005,"Fechada",Con_ve!$Q$6:$Q$1005,Cad_cl!AT$5))),"",IF($C38="","",SUMIFS(Con_ve!$F$6:$F$1005,Con_ve!$C$6:$C$1005,$C38,Con_ve!$I$6:$I$1005,"Fechada",Con_ve!$Q$6:$Q$1005,Cad_cl!AT$5)))</f>
        <v/>
      </c>
      <c r="AU38" s="134" t="str">
        <f>IF(ISERR(IF($C38="","",SUMIFS(Con_ve!$F$6:$F$1005,Con_ve!$C$6:$C$1005,$C38,Con_ve!$I$6:$I$1005,"Fechada",Con_ve!$Q$6:$Q$1005,Cad_cl!AU$5))),"",IF($C38="","",SUMIFS(Con_ve!$F$6:$F$1005,Con_ve!$C$6:$C$1005,$C38,Con_ve!$I$6:$I$1005,"Fechada",Con_ve!$Q$6:$Q$1005,Cad_cl!AU$5)))</f>
        <v/>
      </c>
      <c r="AV38" s="134" t="str">
        <f>IF(ISERR(IF($C38="","",SUMIFS(Con_ve!$F$6:$F$1005,Con_ve!$C$6:$C$1005,$C38,Con_ve!$I$6:$I$1005,"Fechada",Con_ve!$Q$6:$Q$1005,Cad_cl!AV$5))),"",IF($C38="","",SUMIFS(Con_ve!$F$6:$F$1005,Con_ve!$C$6:$C$1005,$C38,Con_ve!$I$6:$I$1005,"Fechada",Con_ve!$Q$6:$Q$1005,Cad_cl!AV$5)))</f>
        <v/>
      </c>
      <c r="AW38" s="134" t="str">
        <f>IF(ISERR(IF($C38="","",SUMIFS(Con_ve!$F$6:$F$1005,Con_ve!$C$6:$C$1005,$C38,Con_ve!$I$6:$I$1005,"Fechada",Con_ve!$Q$6:$Q$1005,Cad_cl!AW$5))),"",IF($C38="","",SUMIFS(Con_ve!$F$6:$F$1005,Con_ve!$C$6:$C$1005,$C38,Con_ve!$I$6:$I$1005,"Fechada",Con_ve!$Q$6:$Q$1005,Cad_cl!AW$5)))</f>
        <v/>
      </c>
      <c r="AX38" s="134" t="str">
        <f>IF(ISERR(IF($C38="","",SUMIFS(Con_ve!$F$6:$F$1005,Con_ve!$C$6:$C$1005,$C38,Con_ve!$I$6:$I$1005,"Fechada",Con_ve!$Q$6:$Q$1005,Cad_cl!AX$5))),"",IF($C38="","",SUMIFS(Con_ve!$F$6:$F$1005,Con_ve!$C$6:$C$1005,$C38,Con_ve!$I$6:$I$1005,"Fechada",Con_ve!$Q$6:$Q$1005,Cad_cl!AX$5)))</f>
        <v/>
      </c>
      <c r="AY38" s="134" t="str">
        <f>IF(ISERR(IF($C38="","",SUMIFS(Con_ve!$F$6:$F$1005,Con_ve!$C$6:$C$1005,$C38,Con_ve!$I$6:$I$1005,"Fechada",Con_ve!$Q$6:$Q$1005,Cad_cl!AY$5))),"",IF($C38="","",SUMIFS(Con_ve!$F$6:$F$1005,Con_ve!$C$6:$C$1005,$C38,Con_ve!$I$6:$I$1005,"Fechada",Con_ve!$Q$6:$Q$1005,Cad_cl!AY$5)))</f>
        <v/>
      </c>
      <c r="AZ38" s="134" t="str">
        <f>IF(ISERR(IF($C38="","",SUMIFS(Con_ve!$F$6:$F$1005,Con_ve!$C$6:$C$1005,$C38,Con_ve!$I$6:$I$1005,"Fechada",Con_ve!$Q$6:$Q$1005,Cad_cl!AZ$5))),"",IF($C38="","",SUMIFS(Con_ve!$F$6:$F$1005,Con_ve!$C$6:$C$1005,$C38,Con_ve!$I$6:$I$1005,"Fechada",Con_ve!$Q$6:$Q$1005,Cad_cl!AZ$5)))</f>
        <v/>
      </c>
      <c r="BA38" s="134" t="str">
        <f>IF(ISERR(IF($C38="","",SUMIFS(Con_ve!$F$6:$F$1005,Con_ve!$C$6:$C$1005,$C38,Con_ve!$I$6:$I$1005,"Fechada",Con_ve!$Q$6:$Q$1005,Cad_cl!BA$5))),"",IF($C38="","",SUMIFS(Con_ve!$F$6:$F$1005,Con_ve!$C$6:$C$1005,$C38,Con_ve!$I$6:$I$1005,"Fechada",Con_ve!$Q$6:$Q$1005,Cad_cl!BA$5)))</f>
        <v/>
      </c>
      <c r="BB38" s="134">
        <f t="shared" si="0"/>
        <v>0</v>
      </c>
      <c r="BD38" s="134" t="str">
        <f>IF(ISERR(IF($C38="","",SUMIFS(Con_ve!$F$6:$F$1005,Con_ve!$C$6:$C$1005,$C38,Con_ve!$I$6:$I$1005,"Em negociação",Con_ve!$Q$6:$Q$1005,Cad_cl!BD$5))),"",IF($C38="","",SUMIFS(Con_ve!$F$6:$F$1005,Con_ve!$C$6:$C$1005,$C38,Con_ve!$I$6:$I$1005,"Em negociação",Con_ve!$Q$6:$Q$1005,Cad_cl!BD$5)))</f>
        <v/>
      </c>
      <c r="BE38" s="134" t="str">
        <f>IF(ISERR(IF($C38="","",SUMIFS(Con_ve!$F$6:$F$1005,Con_ve!$C$6:$C$1005,$C38,Con_ve!$I$6:$I$1005,"Em negociação",Con_ve!$Q$6:$Q$1005,Cad_cl!BE$5))),"",IF($C38="","",SUMIFS(Con_ve!$F$6:$F$1005,Con_ve!$C$6:$C$1005,$C38,Con_ve!$I$6:$I$1005,"Em negociação",Con_ve!$Q$6:$Q$1005,Cad_cl!BE$5)))</f>
        <v/>
      </c>
      <c r="BF38" s="134" t="str">
        <f>IF(ISERR(IF($C38="","",SUMIFS(Con_ve!$F$6:$F$1005,Con_ve!$C$6:$C$1005,$C38,Con_ve!$I$6:$I$1005,"Em negociação",Con_ve!$Q$6:$Q$1005,Cad_cl!BF$5))),"",IF($C38="","",SUMIFS(Con_ve!$F$6:$F$1005,Con_ve!$C$6:$C$1005,$C38,Con_ve!$I$6:$I$1005,"Em negociação",Con_ve!$Q$6:$Q$1005,Cad_cl!BF$5)))</f>
        <v/>
      </c>
      <c r="BG38" s="134" t="str">
        <f>IF(ISERR(IF($C38="","",SUMIFS(Con_ve!$F$6:$F$1005,Con_ve!$C$6:$C$1005,$C38,Con_ve!$I$6:$I$1005,"Em negociação",Con_ve!$Q$6:$Q$1005,Cad_cl!BG$5))),"",IF($C38="","",SUMIFS(Con_ve!$F$6:$F$1005,Con_ve!$C$6:$C$1005,$C38,Con_ve!$I$6:$I$1005,"Em negociação",Con_ve!$Q$6:$Q$1005,Cad_cl!BG$5)))</f>
        <v/>
      </c>
      <c r="BH38" s="134" t="str">
        <f>IF(ISERR(IF($C38="","",SUMIFS(Con_ve!$F$6:$F$1005,Con_ve!$C$6:$C$1005,$C38,Con_ve!$I$6:$I$1005,"Em negociação",Con_ve!$Q$6:$Q$1005,Cad_cl!BH$5))),"",IF($C38="","",SUMIFS(Con_ve!$F$6:$F$1005,Con_ve!$C$6:$C$1005,$C38,Con_ve!$I$6:$I$1005,"Em negociação",Con_ve!$Q$6:$Q$1005,Cad_cl!BH$5)))</f>
        <v/>
      </c>
      <c r="BI38" s="134" t="str">
        <f>IF(ISERR(IF($C38="","",SUMIFS(Con_ve!$F$6:$F$1005,Con_ve!$C$6:$C$1005,$C38,Con_ve!$I$6:$I$1005,"Em negociação",Con_ve!$Q$6:$Q$1005,Cad_cl!BI$5))),"",IF($C38="","",SUMIFS(Con_ve!$F$6:$F$1005,Con_ve!$C$6:$C$1005,$C38,Con_ve!$I$6:$I$1005,"Em negociação",Con_ve!$Q$6:$Q$1005,Cad_cl!BI$5)))</f>
        <v/>
      </c>
      <c r="BJ38" s="134" t="str">
        <f>IF(ISERR(IF($C38="","",SUMIFS(Con_ve!$F$6:$F$1005,Con_ve!$C$6:$C$1005,$C38,Con_ve!$I$6:$I$1005,"Em negociação",Con_ve!$Q$6:$Q$1005,Cad_cl!BJ$5))),"",IF($C38="","",SUMIFS(Con_ve!$F$6:$F$1005,Con_ve!$C$6:$C$1005,$C38,Con_ve!$I$6:$I$1005,"Em negociação",Con_ve!$Q$6:$Q$1005,Cad_cl!BJ$5)))</f>
        <v/>
      </c>
      <c r="BK38" s="134" t="str">
        <f>IF(ISERR(IF($C38="","",SUMIFS(Con_ve!$F$6:$F$1005,Con_ve!$C$6:$C$1005,$C38,Con_ve!$I$6:$I$1005,"Em negociação",Con_ve!$Q$6:$Q$1005,Cad_cl!BK$5))),"",IF($C38="","",SUMIFS(Con_ve!$F$6:$F$1005,Con_ve!$C$6:$C$1005,$C38,Con_ve!$I$6:$I$1005,"Em negociação",Con_ve!$Q$6:$Q$1005,Cad_cl!BK$5)))</f>
        <v/>
      </c>
      <c r="BL38" s="134" t="str">
        <f>IF(ISERR(IF($C38="","",SUMIFS(Con_ve!$F$6:$F$1005,Con_ve!$C$6:$C$1005,$C38,Con_ve!$I$6:$I$1005,"Em negociação",Con_ve!$Q$6:$Q$1005,Cad_cl!BL$5))),"",IF($C38="","",SUMIFS(Con_ve!$F$6:$F$1005,Con_ve!$C$6:$C$1005,$C38,Con_ve!$I$6:$I$1005,"Em negociação",Con_ve!$Q$6:$Q$1005,Cad_cl!BL$5)))</f>
        <v/>
      </c>
      <c r="BM38" s="134" t="str">
        <f>IF(ISERR(IF($C38="","",SUMIFS(Con_ve!$F$6:$F$1005,Con_ve!$C$6:$C$1005,$C38,Con_ve!$I$6:$I$1005,"Em negociação",Con_ve!$Q$6:$Q$1005,Cad_cl!BM$5))),"",IF($C38="","",SUMIFS(Con_ve!$F$6:$F$1005,Con_ve!$C$6:$C$1005,$C38,Con_ve!$I$6:$I$1005,"Em negociação",Con_ve!$Q$6:$Q$1005,Cad_cl!BM$5)))</f>
        <v/>
      </c>
      <c r="BN38" s="134" t="str">
        <f>IF(ISERR(IF($C38="","",SUMIFS(Con_ve!$F$6:$F$1005,Con_ve!$C$6:$C$1005,$C38,Con_ve!$I$6:$I$1005,"Em negociação",Con_ve!$Q$6:$Q$1005,Cad_cl!BN$5))),"",IF($C38="","",SUMIFS(Con_ve!$F$6:$F$1005,Con_ve!$C$6:$C$1005,$C38,Con_ve!$I$6:$I$1005,"Em negociação",Con_ve!$Q$6:$Q$1005,Cad_cl!BN$5)))</f>
        <v/>
      </c>
      <c r="BO38" s="134" t="str">
        <f>IF(ISERR(IF($C38="","",SUMIFS(Con_ve!$F$6:$F$1005,Con_ve!$C$6:$C$1005,$C38,Con_ve!$I$6:$I$1005,"Em negociação",Con_ve!$Q$6:$Q$1005,Cad_cl!BO$5))),"",IF($C38="","",SUMIFS(Con_ve!$F$6:$F$1005,Con_ve!$C$6:$C$1005,$C38,Con_ve!$I$6:$I$1005,"Em negociação",Con_ve!$Q$6:$Q$1005,Cad_cl!BO$5)))</f>
        <v/>
      </c>
      <c r="BP38" s="134">
        <f t="shared" si="1"/>
        <v>0</v>
      </c>
      <c r="BR38" s="125" t="str">
        <f>IF(ISERR(IF(AND($I38=Re_lo!$E$5,BR$5=VLOOKUP(Re_lo!$H$5,Re_lo!$N$5:$O$16,2,0)),AP38,"")),"",IF(AND($I38=Re_lo!$E$5,BR$5=VLOOKUP(Re_lo!$H$5,Re_lo!$N$5:$O$16,2,0)),AP38,""))</f>
        <v/>
      </c>
      <c r="BS38" s="125" t="str">
        <f>IF(ISERR(IF(AND($I38=Re_lo!$E$5,BS$5=VLOOKUP(Re_lo!$H$5,Re_lo!$N$5:$O$16,2,0)),AQ38,"")),"",IF(AND($I38=Re_lo!$E$5,BS$5=VLOOKUP(Re_lo!$H$5,Re_lo!$N$5:$O$16,2,0)),AQ38,""))</f>
        <v/>
      </c>
      <c r="BT38" s="125" t="str">
        <f>IF(ISERR(IF(AND($I38=Re_lo!$E$5,BT$5=VLOOKUP(Re_lo!$H$5,Re_lo!$N$5:$O$16,2,0)),AR38,"")),"",IF(AND($I38=Re_lo!$E$5,BT$5=VLOOKUP(Re_lo!$H$5,Re_lo!$N$5:$O$16,2,0)),AR38,""))</f>
        <v/>
      </c>
      <c r="BU38" s="125" t="str">
        <f>IF(ISERR(IF(AND($I38=Re_lo!$E$5,BU$5=VLOOKUP(Re_lo!$H$5,Re_lo!$N$5:$O$16,2,0)),AS38,"")),"",IF(AND($I38=Re_lo!$E$5,BU$5=VLOOKUP(Re_lo!$H$5,Re_lo!$N$5:$O$16,2,0)),AS38,""))</f>
        <v/>
      </c>
      <c r="BV38" s="125" t="str">
        <f>IF(ISERR(IF(AND($I38=Re_lo!$E$5,BV$5=VLOOKUP(Re_lo!$H$5,Re_lo!$N$5:$O$16,2,0)),AT38,"")),"",IF(AND($I38=Re_lo!$E$5,BV$5=VLOOKUP(Re_lo!$H$5,Re_lo!$N$5:$O$16,2,0)),AT38,""))</f>
        <v/>
      </c>
      <c r="BW38" s="125" t="str">
        <f>IF(ISERR(IF(AND($I38=Re_lo!$E$5,BW$5=VLOOKUP(Re_lo!$H$5,Re_lo!$N$5:$O$16,2,0)),AU38,"")),"",IF(AND($I38=Re_lo!$E$5,BW$5=VLOOKUP(Re_lo!$H$5,Re_lo!$N$5:$O$16,2,0)),AU38,""))</f>
        <v/>
      </c>
      <c r="BX38" s="125" t="str">
        <f>IF(ISERR(IF(AND($I38=Re_lo!$E$5,BX$5=VLOOKUP(Re_lo!$H$5,Re_lo!$N$5:$O$16,2,0)),AV38,"")),"",IF(AND($I38=Re_lo!$E$5,BX$5=VLOOKUP(Re_lo!$H$5,Re_lo!$N$5:$O$16,2,0)),AV38,""))</f>
        <v/>
      </c>
      <c r="BY38" s="125" t="str">
        <f>IF(ISERR(IF(AND($I38=Re_lo!$E$5,BY$5=VLOOKUP(Re_lo!$H$5,Re_lo!$N$5:$O$16,2,0)),AW38,"")),"",IF(AND($I38=Re_lo!$E$5,BY$5=VLOOKUP(Re_lo!$H$5,Re_lo!$N$5:$O$16,2,0)),AW38,""))</f>
        <v/>
      </c>
      <c r="BZ38" s="125" t="str">
        <f>IF(ISERR(IF(AND($I38=Re_lo!$E$5,BZ$5=VLOOKUP(Re_lo!$H$5,Re_lo!$N$5:$O$16,2,0)),AX38,"")),"",IF(AND($I38=Re_lo!$E$5,BZ$5=VLOOKUP(Re_lo!$H$5,Re_lo!$N$5:$O$16,2,0)),AX38,""))</f>
        <v/>
      </c>
      <c r="CA38" s="125" t="str">
        <f>IF(ISERR(IF(AND($I38=Re_lo!$E$5,CA$5=VLOOKUP(Re_lo!$H$5,Re_lo!$N$5:$O$16,2,0)),AY38,"")),"",IF(AND($I38=Re_lo!$E$5,CA$5=VLOOKUP(Re_lo!$H$5,Re_lo!$N$5:$O$16,2,0)),AY38,""))</f>
        <v/>
      </c>
      <c r="CB38" s="125" t="str">
        <f>IF(ISERR(IF(AND($I38=Re_lo!$E$5,CB$5=VLOOKUP(Re_lo!$H$5,Re_lo!$N$5:$O$16,2,0)),AZ38,"")),"",IF(AND($I38=Re_lo!$E$5,CB$5=VLOOKUP(Re_lo!$H$5,Re_lo!$N$5:$O$16,2,0)),AZ38,""))</f>
        <v/>
      </c>
      <c r="CC38" s="125" t="str">
        <f>IF(ISERR(IF(AND($I38=Re_lo!$E$5,CC$5=VLOOKUP(Re_lo!$H$5,Re_lo!$N$5:$O$16,2,0)),BA38,"")),"",IF(AND($I38=Re_lo!$E$5,CC$5=VLOOKUP(Re_lo!$H$5,Re_lo!$N$5:$O$16,2,0)),BA38,""))</f>
        <v/>
      </c>
      <c r="CD38" s="125" t="str">
        <f>IF(ISERR(IF(AND($I38=Re_lo!$E$5,CD$5=VLOOKUP(Re_lo!$H$5,Re_lo!$N$5:$O$16,2,0)),BB38,"")),"",IF(AND($I38=Re_lo!$E$5,CD$5=VLOOKUP(Re_lo!$H$5,Re_lo!$N$5:$O$16,2,0)),BB38,""))</f>
        <v/>
      </c>
      <c r="CF38" s="125" t="str">
        <f>IF($C38="","",COUNTIFS(Con_ve!$C$6:$C$1005,$C38,Con_ve!$Q$6:$Q$1005,Cad_cl!CF$5))</f>
        <v/>
      </c>
      <c r="CG38" s="125" t="str">
        <f>IF($C38="","",COUNTIFS(Con_ve!$C$6:$C$1005,$C38,Con_ve!$Q$6:$Q$1005,Cad_cl!CG$5))</f>
        <v/>
      </c>
      <c r="CH38" s="125" t="str">
        <f>IF($C38="","",COUNTIFS(Con_ve!$C$6:$C$1005,$C38,Con_ve!$Q$6:$Q$1005,Cad_cl!CH$5))</f>
        <v/>
      </c>
      <c r="CI38" s="125" t="str">
        <f>IF($C38="","",COUNTIFS(Con_ve!$C$6:$C$1005,$C38,Con_ve!$Q$6:$Q$1005,Cad_cl!CI$5))</f>
        <v/>
      </c>
      <c r="CJ38" s="125" t="str">
        <f>IF($C38="","",COUNTIFS(Con_ve!$C$6:$C$1005,$C38,Con_ve!$Q$6:$Q$1005,Cad_cl!CJ$5))</f>
        <v/>
      </c>
      <c r="CK38" s="125" t="str">
        <f>IF($C38="","",COUNTIFS(Con_ve!$C$6:$C$1005,$C38,Con_ve!$Q$6:$Q$1005,Cad_cl!CK$5))</f>
        <v/>
      </c>
      <c r="CL38" s="125" t="str">
        <f>IF($C38="","",COUNTIFS(Con_ve!$C$6:$C$1005,$C38,Con_ve!$Q$6:$Q$1005,Cad_cl!CL$5))</f>
        <v/>
      </c>
      <c r="CM38" s="125" t="str">
        <f>IF($C38="","",COUNTIFS(Con_ve!$C$6:$C$1005,$C38,Con_ve!$Q$6:$Q$1005,Cad_cl!CM$5))</f>
        <v/>
      </c>
      <c r="CN38" s="125" t="str">
        <f>IF($C38="","",COUNTIFS(Con_ve!$C$6:$C$1005,$C38,Con_ve!$Q$6:$Q$1005,Cad_cl!CN$5))</f>
        <v/>
      </c>
      <c r="CO38" s="125" t="str">
        <f>IF($C38="","",COUNTIFS(Con_ve!$C$6:$C$1005,$C38,Con_ve!$Q$6:$Q$1005,Cad_cl!CO$5))</f>
        <v/>
      </c>
      <c r="CP38" s="125" t="str">
        <f>IF($C38="","",COUNTIFS(Con_ve!$C$6:$C$1005,$C38,Con_ve!$Q$6:$Q$1005,Cad_cl!CP$5))</f>
        <v/>
      </c>
      <c r="CQ38" s="125" t="str">
        <f>IF($C38="","",COUNTIFS(Con_ve!$C$6:$C$1005,$C38,Con_ve!$Q$6:$Q$1005,Cad_cl!CQ$5))</f>
        <v/>
      </c>
      <c r="CR38" s="125">
        <f t="shared" si="2"/>
        <v>0</v>
      </c>
    </row>
    <row r="39" spans="3:96" ht="30" customHeight="1">
      <c r="C39" s="153"/>
      <c r="D39" s="153"/>
      <c r="E39" s="154"/>
      <c r="F39" s="153"/>
      <c r="G39" s="155"/>
      <c r="H39" s="153"/>
      <c r="I39" s="153"/>
      <c r="J39" s="132" t="s">
        <v>309</v>
      </c>
      <c r="K39" s="133" t="s">
        <v>309</v>
      </c>
      <c r="L39" s="153"/>
      <c r="M39" s="153"/>
      <c r="N39" s="153"/>
      <c r="O39" s="153"/>
      <c r="P39" s="153"/>
      <c r="Q39" s="153"/>
      <c r="AP39" s="134" t="str">
        <f>IF(ISERR(IF($C39="","",SUMIFS(Con_ve!$F$6:$F$1005,Con_ve!$C$6:$C$1005,$C39,Con_ve!$I$6:$I$1005,"Fechada",Con_ve!$Q$6:$Q$1005,Cad_cl!AP$5))),"",IF($C39="","",SUMIFS(Con_ve!$F$6:$F$1005,Con_ve!$C$6:$C$1005,$C39,Con_ve!$I$6:$I$1005,"Fechada",Con_ve!$Q$6:$Q$1005,Cad_cl!AP$5)))</f>
        <v/>
      </c>
      <c r="AQ39" s="134" t="str">
        <f>IF(ISERR(IF($C39="","",SUMIFS(Con_ve!$F$6:$F$1005,Con_ve!$C$6:$C$1005,$C39,Con_ve!$I$6:$I$1005,"Fechada",Con_ve!$Q$6:$Q$1005,Cad_cl!AQ$5))),"",IF($C39="","",SUMIFS(Con_ve!$F$6:$F$1005,Con_ve!$C$6:$C$1005,$C39,Con_ve!$I$6:$I$1005,"Fechada",Con_ve!$Q$6:$Q$1005,Cad_cl!AQ$5)))</f>
        <v/>
      </c>
      <c r="AR39" s="134" t="str">
        <f>IF(ISERR(IF($C39="","",SUMIFS(Con_ve!$F$6:$F$1005,Con_ve!$C$6:$C$1005,$C39,Con_ve!$I$6:$I$1005,"Fechada",Con_ve!$Q$6:$Q$1005,Cad_cl!AR$5))),"",IF($C39="","",SUMIFS(Con_ve!$F$6:$F$1005,Con_ve!$C$6:$C$1005,$C39,Con_ve!$I$6:$I$1005,"Fechada",Con_ve!$Q$6:$Q$1005,Cad_cl!AR$5)))</f>
        <v/>
      </c>
      <c r="AS39" s="134" t="str">
        <f>IF(ISERR(IF($C39="","",SUMIFS(Con_ve!$F$6:$F$1005,Con_ve!$C$6:$C$1005,$C39,Con_ve!$I$6:$I$1005,"Fechada",Con_ve!$Q$6:$Q$1005,Cad_cl!AS$5))),"",IF($C39="","",SUMIFS(Con_ve!$F$6:$F$1005,Con_ve!$C$6:$C$1005,$C39,Con_ve!$I$6:$I$1005,"Fechada",Con_ve!$Q$6:$Q$1005,Cad_cl!AS$5)))</f>
        <v/>
      </c>
      <c r="AT39" s="134" t="str">
        <f>IF(ISERR(IF($C39="","",SUMIFS(Con_ve!$F$6:$F$1005,Con_ve!$C$6:$C$1005,$C39,Con_ve!$I$6:$I$1005,"Fechada",Con_ve!$Q$6:$Q$1005,Cad_cl!AT$5))),"",IF($C39="","",SUMIFS(Con_ve!$F$6:$F$1005,Con_ve!$C$6:$C$1005,$C39,Con_ve!$I$6:$I$1005,"Fechada",Con_ve!$Q$6:$Q$1005,Cad_cl!AT$5)))</f>
        <v/>
      </c>
      <c r="AU39" s="134" t="str">
        <f>IF(ISERR(IF($C39="","",SUMIFS(Con_ve!$F$6:$F$1005,Con_ve!$C$6:$C$1005,$C39,Con_ve!$I$6:$I$1005,"Fechada",Con_ve!$Q$6:$Q$1005,Cad_cl!AU$5))),"",IF($C39="","",SUMIFS(Con_ve!$F$6:$F$1005,Con_ve!$C$6:$C$1005,$C39,Con_ve!$I$6:$I$1005,"Fechada",Con_ve!$Q$6:$Q$1005,Cad_cl!AU$5)))</f>
        <v/>
      </c>
      <c r="AV39" s="134" t="str">
        <f>IF(ISERR(IF($C39="","",SUMIFS(Con_ve!$F$6:$F$1005,Con_ve!$C$6:$C$1005,$C39,Con_ve!$I$6:$I$1005,"Fechada",Con_ve!$Q$6:$Q$1005,Cad_cl!AV$5))),"",IF($C39="","",SUMIFS(Con_ve!$F$6:$F$1005,Con_ve!$C$6:$C$1005,$C39,Con_ve!$I$6:$I$1005,"Fechada",Con_ve!$Q$6:$Q$1005,Cad_cl!AV$5)))</f>
        <v/>
      </c>
      <c r="AW39" s="134" t="str">
        <f>IF(ISERR(IF($C39="","",SUMIFS(Con_ve!$F$6:$F$1005,Con_ve!$C$6:$C$1005,$C39,Con_ve!$I$6:$I$1005,"Fechada",Con_ve!$Q$6:$Q$1005,Cad_cl!AW$5))),"",IF($C39="","",SUMIFS(Con_ve!$F$6:$F$1005,Con_ve!$C$6:$C$1005,$C39,Con_ve!$I$6:$I$1005,"Fechada",Con_ve!$Q$6:$Q$1005,Cad_cl!AW$5)))</f>
        <v/>
      </c>
      <c r="AX39" s="134" t="str">
        <f>IF(ISERR(IF($C39="","",SUMIFS(Con_ve!$F$6:$F$1005,Con_ve!$C$6:$C$1005,$C39,Con_ve!$I$6:$I$1005,"Fechada",Con_ve!$Q$6:$Q$1005,Cad_cl!AX$5))),"",IF($C39="","",SUMIFS(Con_ve!$F$6:$F$1005,Con_ve!$C$6:$C$1005,$C39,Con_ve!$I$6:$I$1005,"Fechada",Con_ve!$Q$6:$Q$1005,Cad_cl!AX$5)))</f>
        <v/>
      </c>
      <c r="AY39" s="134" t="str">
        <f>IF(ISERR(IF($C39="","",SUMIFS(Con_ve!$F$6:$F$1005,Con_ve!$C$6:$C$1005,$C39,Con_ve!$I$6:$I$1005,"Fechada",Con_ve!$Q$6:$Q$1005,Cad_cl!AY$5))),"",IF($C39="","",SUMIFS(Con_ve!$F$6:$F$1005,Con_ve!$C$6:$C$1005,$C39,Con_ve!$I$6:$I$1005,"Fechada",Con_ve!$Q$6:$Q$1005,Cad_cl!AY$5)))</f>
        <v/>
      </c>
      <c r="AZ39" s="134" t="str">
        <f>IF(ISERR(IF($C39="","",SUMIFS(Con_ve!$F$6:$F$1005,Con_ve!$C$6:$C$1005,$C39,Con_ve!$I$6:$I$1005,"Fechada",Con_ve!$Q$6:$Q$1005,Cad_cl!AZ$5))),"",IF($C39="","",SUMIFS(Con_ve!$F$6:$F$1005,Con_ve!$C$6:$C$1005,$C39,Con_ve!$I$6:$I$1005,"Fechada",Con_ve!$Q$6:$Q$1005,Cad_cl!AZ$5)))</f>
        <v/>
      </c>
      <c r="BA39" s="134" t="str">
        <f>IF(ISERR(IF($C39="","",SUMIFS(Con_ve!$F$6:$F$1005,Con_ve!$C$6:$C$1005,$C39,Con_ve!$I$6:$I$1005,"Fechada",Con_ve!$Q$6:$Q$1005,Cad_cl!BA$5))),"",IF($C39="","",SUMIFS(Con_ve!$F$6:$F$1005,Con_ve!$C$6:$C$1005,$C39,Con_ve!$I$6:$I$1005,"Fechada",Con_ve!$Q$6:$Q$1005,Cad_cl!BA$5)))</f>
        <v/>
      </c>
      <c r="BB39" s="134">
        <f t="shared" si="0"/>
        <v>0</v>
      </c>
      <c r="BD39" s="134" t="str">
        <f>IF(ISERR(IF($C39="","",SUMIFS(Con_ve!$F$6:$F$1005,Con_ve!$C$6:$C$1005,$C39,Con_ve!$I$6:$I$1005,"Em negociação",Con_ve!$Q$6:$Q$1005,Cad_cl!BD$5))),"",IF($C39="","",SUMIFS(Con_ve!$F$6:$F$1005,Con_ve!$C$6:$C$1005,$C39,Con_ve!$I$6:$I$1005,"Em negociação",Con_ve!$Q$6:$Q$1005,Cad_cl!BD$5)))</f>
        <v/>
      </c>
      <c r="BE39" s="134" t="str">
        <f>IF(ISERR(IF($C39="","",SUMIFS(Con_ve!$F$6:$F$1005,Con_ve!$C$6:$C$1005,$C39,Con_ve!$I$6:$I$1005,"Em negociação",Con_ve!$Q$6:$Q$1005,Cad_cl!BE$5))),"",IF($C39="","",SUMIFS(Con_ve!$F$6:$F$1005,Con_ve!$C$6:$C$1005,$C39,Con_ve!$I$6:$I$1005,"Em negociação",Con_ve!$Q$6:$Q$1005,Cad_cl!BE$5)))</f>
        <v/>
      </c>
      <c r="BF39" s="134" t="str">
        <f>IF(ISERR(IF($C39="","",SUMIFS(Con_ve!$F$6:$F$1005,Con_ve!$C$6:$C$1005,$C39,Con_ve!$I$6:$I$1005,"Em negociação",Con_ve!$Q$6:$Q$1005,Cad_cl!BF$5))),"",IF($C39="","",SUMIFS(Con_ve!$F$6:$F$1005,Con_ve!$C$6:$C$1005,$C39,Con_ve!$I$6:$I$1005,"Em negociação",Con_ve!$Q$6:$Q$1005,Cad_cl!BF$5)))</f>
        <v/>
      </c>
      <c r="BG39" s="134" t="str">
        <f>IF(ISERR(IF($C39="","",SUMIFS(Con_ve!$F$6:$F$1005,Con_ve!$C$6:$C$1005,$C39,Con_ve!$I$6:$I$1005,"Em negociação",Con_ve!$Q$6:$Q$1005,Cad_cl!BG$5))),"",IF($C39="","",SUMIFS(Con_ve!$F$6:$F$1005,Con_ve!$C$6:$C$1005,$C39,Con_ve!$I$6:$I$1005,"Em negociação",Con_ve!$Q$6:$Q$1005,Cad_cl!BG$5)))</f>
        <v/>
      </c>
      <c r="BH39" s="134" t="str">
        <f>IF(ISERR(IF($C39="","",SUMIFS(Con_ve!$F$6:$F$1005,Con_ve!$C$6:$C$1005,$C39,Con_ve!$I$6:$I$1005,"Em negociação",Con_ve!$Q$6:$Q$1005,Cad_cl!BH$5))),"",IF($C39="","",SUMIFS(Con_ve!$F$6:$F$1005,Con_ve!$C$6:$C$1005,$C39,Con_ve!$I$6:$I$1005,"Em negociação",Con_ve!$Q$6:$Q$1005,Cad_cl!BH$5)))</f>
        <v/>
      </c>
      <c r="BI39" s="134" t="str">
        <f>IF(ISERR(IF($C39="","",SUMIFS(Con_ve!$F$6:$F$1005,Con_ve!$C$6:$C$1005,$C39,Con_ve!$I$6:$I$1005,"Em negociação",Con_ve!$Q$6:$Q$1005,Cad_cl!BI$5))),"",IF($C39="","",SUMIFS(Con_ve!$F$6:$F$1005,Con_ve!$C$6:$C$1005,$C39,Con_ve!$I$6:$I$1005,"Em negociação",Con_ve!$Q$6:$Q$1005,Cad_cl!BI$5)))</f>
        <v/>
      </c>
      <c r="BJ39" s="134" t="str">
        <f>IF(ISERR(IF($C39="","",SUMIFS(Con_ve!$F$6:$F$1005,Con_ve!$C$6:$C$1005,$C39,Con_ve!$I$6:$I$1005,"Em negociação",Con_ve!$Q$6:$Q$1005,Cad_cl!BJ$5))),"",IF($C39="","",SUMIFS(Con_ve!$F$6:$F$1005,Con_ve!$C$6:$C$1005,$C39,Con_ve!$I$6:$I$1005,"Em negociação",Con_ve!$Q$6:$Q$1005,Cad_cl!BJ$5)))</f>
        <v/>
      </c>
      <c r="BK39" s="134" t="str">
        <f>IF(ISERR(IF($C39="","",SUMIFS(Con_ve!$F$6:$F$1005,Con_ve!$C$6:$C$1005,$C39,Con_ve!$I$6:$I$1005,"Em negociação",Con_ve!$Q$6:$Q$1005,Cad_cl!BK$5))),"",IF($C39="","",SUMIFS(Con_ve!$F$6:$F$1005,Con_ve!$C$6:$C$1005,$C39,Con_ve!$I$6:$I$1005,"Em negociação",Con_ve!$Q$6:$Q$1005,Cad_cl!BK$5)))</f>
        <v/>
      </c>
      <c r="BL39" s="134" t="str">
        <f>IF(ISERR(IF($C39="","",SUMIFS(Con_ve!$F$6:$F$1005,Con_ve!$C$6:$C$1005,$C39,Con_ve!$I$6:$I$1005,"Em negociação",Con_ve!$Q$6:$Q$1005,Cad_cl!BL$5))),"",IF($C39="","",SUMIFS(Con_ve!$F$6:$F$1005,Con_ve!$C$6:$C$1005,$C39,Con_ve!$I$6:$I$1005,"Em negociação",Con_ve!$Q$6:$Q$1005,Cad_cl!BL$5)))</f>
        <v/>
      </c>
      <c r="BM39" s="134" t="str">
        <f>IF(ISERR(IF($C39="","",SUMIFS(Con_ve!$F$6:$F$1005,Con_ve!$C$6:$C$1005,$C39,Con_ve!$I$6:$I$1005,"Em negociação",Con_ve!$Q$6:$Q$1005,Cad_cl!BM$5))),"",IF($C39="","",SUMIFS(Con_ve!$F$6:$F$1005,Con_ve!$C$6:$C$1005,$C39,Con_ve!$I$6:$I$1005,"Em negociação",Con_ve!$Q$6:$Q$1005,Cad_cl!BM$5)))</f>
        <v/>
      </c>
      <c r="BN39" s="134" t="str">
        <f>IF(ISERR(IF($C39="","",SUMIFS(Con_ve!$F$6:$F$1005,Con_ve!$C$6:$C$1005,$C39,Con_ve!$I$6:$I$1005,"Em negociação",Con_ve!$Q$6:$Q$1005,Cad_cl!BN$5))),"",IF($C39="","",SUMIFS(Con_ve!$F$6:$F$1005,Con_ve!$C$6:$C$1005,$C39,Con_ve!$I$6:$I$1005,"Em negociação",Con_ve!$Q$6:$Q$1005,Cad_cl!BN$5)))</f>
        <v/>
      </c>
      <c r="BO39" s="134" t="str">
        <f>IF(ISERR(IF($C39="","",SUMIFS(Con_ve!$F$6:$F$1005,Con_ve!$C$6:$C$1005,$C39,Con_ve!$I$6:$I$1005,"Em negociação",Con_ve!$Q$6:$Q$1005,Cad_cl!BO$5))),"",IF($C39="","",SUMIFS(Con_ve!$F$6:$F$1005,Con_ve!$C$6:$C$1005,$C39,Con_ve!$I$6:$I$1005,"Em negociação",Con_ve!$Q$6:$Q$1005,Cad_cl!BO$5)))</f>
        <v/>
      </c>
      <c r="BP39" s="134">
        <f t="shared" si="1"/>
        <v>0</v>
      </c>
      <c r="BR39" s="125" t="str">
        <f>IF(ISERR(IF(AND($I39=Re_lo!$E$5,BR$5=VLOOKUP(Re_lo!$H$5,Re_lo!$N$5:$O$16,2,0)),AP39,"")),"",IF(AND($I39=Re_lo!$E$5,BR$5=VLOOKUP(Re_lo!$H$5,Re_lo!$N$5:$O$16,2,0)),AP39,""))</f>
        <v/>
      </c>
      <c r="BS39" s="125" t="str">
        <f>IF(ISERR(IF(AND($I39=Re_lo!$E$5,BS$5=VLOOKUP(Re_lo!$H$5,Re_lo!$N$5:$O$16,2,0)),AQ39,"")),"",IF(AND($I39=Re_lo!$E$5,BS$5=VLOOKUP(Re_lo!$H$5,Re_lo!$N$5:$O$16,2,0)),AQ39,""))</f>
        <v/>
      </c>
      <c r="BT39" s="125" t="str">
        <f>IF(ISERR(IF(AND($I39=Re_lo!$E$5,BT$5=VLOOKUP(Re_lo!$H$5,Re_lo!$N$5:$O$16,2,0)),AR39,"")),"",IF(AND($I39=Re_lo!$E$5,BT$5=VLOOKUP(Re_lo!$H$5,Re_lo!$N$5:$O$16,2,0)),AR39,""))</f>
        <v/>
      </c>
      <c r="BU39" s="125" t="str">
        <f>IF(ISERR(IF(AND($I39=Re_lo!$E$5,BU$5=VLOOKUP(Re_lo!$H$5,Re_lo!$N$5:$O$16,2,0)),AS39,"")),"",IF(AND($I39=Re_lo!$E$5,BU$5=VLOOKUP(Re_lo!$H$5,Re_lo!$N$5:$O$16,2,0)),AS39,""))</f>
        <v/>
      </c>
      <c r="BV39" s="125" t="str">
        <f>IF(ISERR(IF(AND($I39=Re_lo!$E$5,BV$5=VLOOKUP(Re_lo!$H$5,Re_lo!$N$5:$O$16,2,0)),AT39,"")),"",IF(AND($I39=Re_lo!$E$5,BV$5=VLOOKUP(Re_lo!$H$5,Re_lo!$N$5:$O$16,2,0)),AT39,""))</f>
        <v/>
      </c>
      <c r="BW39" s="125" t="str">
        <f>IF(ISERR(IF(AND($I39=Re_lo!$E$5,BW$5=VLOOKUP(Re_lo!$H$5,Re_lo!$N$5:$O$16,2,0)),AU39,"")),"",IF(AND($I39=Re_lo!$E$5,BW$5=VLOOKUP(Re_lo!$H$5,Re_lo!$N$5:$O$16,2,0)),AU39,""))</f>
        <v/>
      </c>
      <c r="BX39" s="125" t="str">
        <f>IF(ISERR(IF(AND($I39=Re_lo!$E$5,BX$5=VLOOKUP(Re_lo!$H$5,Re_lo!$N$5:$O$16,2,0)),AV39,"")),"",IF(AND($I39=Re_lo!$E$5,BX$5=VLOOKUP(Re_lo!$H$5,Re_lo!$N$5:$O$16,2,0)),AV39,""))</f>
        <v/>
      </c>
      <c r="BY39" s="125" t="str">
        <f>IF(ISERR(IF(AND($I39=Re_lo!$E$5,BY$5=VLOOKUP(Re_lo!$H$5,Re_lo!$N$5:$O$16,2,0)),AW39,"")),"",IF(AND($I39=Re_lo!$E$5,BY$5=VLOOKUP(Re_lo!$H$5,Re_lo!$N$5:$O$16,2,0)),AW39,""))</f>
        <v/>
      </c>
      <c r="BZ39" s="125" t="str">
        <f>IF(ISERR(IF(AND($I39=Re_lo!$E$5,BZ$5=VLOOKUP(Re_lo!$H$5,Re_lo!$N$5:$O$16,2,0)),AX39,"")),"",IF(AND($I39=Re_lo!$E$5,BZ$5=VLOOKUP(Re_lo!$H$5,Re_lo!$N$5:$O$16,2,0)),AX39,""))</f>
        <v/>
      </c>
      <c r="CA39" s="125" t="str">
        <f>IF(ISERR(IF(AND($I39=Re_lo!$E$5,CA$5=VLOOKUP(Re_lo!$H$5,Re_lo!$N$5:$O$16,2,0)),AY39,"")),"",IF(AND($I39=Re_lo!$E$5,CA$5=VLOOKUP(Re_lo!$H$5,Re_lo!$N$5:$O$16,2,0)),AY39,""))</f>
        <v/>
      </c>
      <c r="CB39" s="125" t="str">
        <f>IF(ISERR(IF(AND($I39=Re_lo!$E$5,CB$5=VLOOKUP(Re_lo!$H$5,Re_lo!$N$5:$O$16,2,0)),AZ39,"")),"",IF(AND($I39=Re_lo!$E$5,CB$5=VLOOKUP(Re_lo!$H$5,Re_lo!$N$5:$O$16,2,0)),AZ39,""))</f>
        <v/>
      </c>
      <c r="CC39" s="125" t="str">
        <f>IF(ISERR(IF(AND($I39=Re_lo!$E$5,CC$5=VLOOKUP(Re_lo!$H$5,Re_lo!$N$5:$O$16,2,0)),BA39,"")),"",IF(AND($I39=Re_lo!$E$5,CC$5=VLOOKUP(Re_lo!$H$5,Re_lo!$N$5:$O$16,2,0)),BA39,""))</f>
        <v/>
      </c>
      <c r="CD39" s="125" t="str">
        <f>IF(ISERR(IF(AND($I39=Re_lo!$E$5,CD$5=VLOOKUP(Re_lo!$H$5,Re_lo!$N$5:$O$16,2,0)),BB39,"")),"",IF(AND($I39=Re_lo!$E$5,CD$5=VLOOKUP(Re_lo!$H$5,Re_lo!$N$5:$O$16,2,0)),BB39,""))</f>
        <v/>
      </c>
      <c r="CF39" s="125" t="str">
        <f>IF($C39="","",COUNTIFS(Con_ve!$C$6:$C$1005,$C39,Con_ve!$Q$6:$Q$1005,Cad_cl!CF$5))</f>
        <v/>
      </c>
      <c r="CG39" s="125" t="str">
        <f>IF($C39="","",COUNTIFS(Con_ve!$C$6:$C$1005,$C39,Con_ve!$Q$6:$Q$1005,Cad_cl!CG$5))</f>
        <v/>
      </c>
      <c r="CH39" s="125" t="str">
        <f>IF($C39="","",COUNTIFS(Con_ve!$C$6:$C$1005,$C39,Con_ve!$Q$6:$Q$1005,Cad_cl!CH$5))</f>
        <v/>
      </c>
      <c r="CI39" s="125" t="str">
        <f>IF($C39="","",COUNTIFS(Con_ve!$C$6:$C$1005,$C39,Con_ve!$Q$6:$Q$1005,Cad_cl!CI$5))</f>
        <v/>
      </c>
      <c r="CJ39" s="125" t="str">
        <f>IF($C39="","",COUNTIFS(Con_ve!$C$6:$C$1005,$C39,Con_ve!$Q$6:$Q$1005,Cad_cl!CJ$5))</f>
        <v/>
      </c>
      <c r="CK39" s="125" t="str">
        <f>IF($C39="","",COUNTIFS(Con_ve!$C$6:$C$1005,$C39,Con_ve!$Q$6:$Q$1005,Cad_cl!CK$5))</f>
        <v/>
      </c>
      <c r="CL39" s="125" t="str">
        <f>IF($C39="","",COUNTIFS(Con_ve!$C$6:$C$1005,$C39,Con_ve!$Q$6:$Q$1005,Cad_cl!CL$5))</f>
        <v/>
      </c>
      <c r="CM39" s="125" t="str">
        <f>IF($C39="","",COUNTIFS(Con_ve!$C$6:$C$1005,$C39,Con_ve!$Q$6:$Q$1005,Cad_cl!CM$5))</f>
        <v/>
      </c>
      <c r="CN39" s="125" t="str">
        <f>IF($C39="","",COUNTIFS(Con_ve!$C$6:$C$1005,$C39,Con_ve!$Q$6:$Q$1005,Cad_cl!CN$5))</f>
        <v/>
      </c>
      <c r="CO39" s="125" t="str">
        <f>IF($C39="","",COUNTIFS(Con_ve!$C$6:$C$1005,$C39,Con_ve!$Q$6:$Q$1005,Cad_cl!CO$5))</f>
        <v/>
      </c>
      <c r="CP39" s="125" t="str">
        <f>IF($C39="","",COUNTIFS(Con_ve!$C$6:$C$1005,$C39,Con_ve!$Q$6:$Q$1005,Cad_cl!CP$5))</f>
        <v/>
      </c>
      <c r="CQ39" s="125" t="str">
        <f>IF($C39="","",COUNTIFS(Con_ve!$C$6:$C$1005,$C39,Con_ve!$Q$6:$Q$1005,Cad_cl!CQ$5))</f>
        <v/>
      </c>
      <c r="CR39" s="125">
        <f t="shared" si="2"/>
        <v>0</v>
      </c>
    </row>
    <row r="40" spans="3:96" ht="30" customHeight="1">
      <c r="C40" s="153"/>
      <c r="D40" s="153"/>
      <c r="E40" s="154"/>
      <c r="F40" s="153"/>
      <c r="G40" s="155"/>
      <c r="H40" s="153"/>
      <c r="I40" s="153"/>
      <c r="J40" s="132" t="s">
        <v>309</v>
      </c>
      <c r="K40" s="133" t="s">
        <v>309</v>
      </c>
      <c r="L40" s="153"/>
      <c r="M40" s="153"/>
      <c r="N40" s="153"/>
      <c r="O40" s="153"/>
      <c r="P40" s="153"/>
      <c r="Q40" s="153"/>
      <c r="AP40" s="134" t="str">
        <f>IF(ISERR(IF($C40="","",SUMIFS(Con_ve!$F$6:$F$1005,Con_ve!$C$6:$C$1005,$C40,Con_ve!$I$6:$I$1005,"Fechada",Con_ve!$Q$6:$Q$1005,Cad_cl!AP$5))),"",IF($C40="","",SUMIFS(Con_ve!$F$6:$F$1005,Con_ve!$C$6:$C$1005,$C40,Con_ve!$I$6:$I$1005,"Fechada",Con_ve!$Q$6:$Q$1005,Cad_cl!AP$5)))</f>
        <v/>
      </c>
      <c r="AQ40" s="134" t="str">
        <f>IF(ISERR(IF($C40="","",SUMIFS(Con_ve!$F$6:$F$1005,Con_ve!$C$6:$C$1005,$C40,Con_ve!$I$6:$I$1005,"Fechada",Con_ve!$Q$6:$Q$1005,Cad_cl!AQ$5))),"",IF($C40="","",SUMIFS(Con_ve!$F$6:$F$1005,Con_ve!$C$6:$C$1005,$C40,Con_ve!$I$6:$I$1005,"Fechada",Con_ve!$Q$6:$Q$1005,Cad_cl!AQ$5)))</f>
        <v/>
      </c>
      <c r="AR40" s="134" t="str">
        <f>IF(ISERR(IF($C40="","",SUMIFS(Con_ve!$F$6:$F$1005,Con_ve!$C$6:$C$1005,$C40,Con_ve!$I$6:$I$1005,"Fechada",Con_ve!$Q$6:$Q$1005,Cad_cl!AR$5))),"",IF($C40="","",SUMIFS(Con_ve!$F$6:$F$1005,Con_ve!$C$6:$C$1005,$C40,Con_ve!$I$6:$I$1005,"Fechada",Con_ve!$Q$6:$Q$1005,Cad_cl!AR$5)))</f>
        <v/>
      </c>
      <c r="AS40" s="134" t="str">
        <f>IF(ISERR(IF($C40="","",SUMIFS(Con_ve!$F$6:$F$1005,Con_ve!$C$6:$C$1005,$C40,Con_ve!$I$6:$I$1005,"Fechada",Con_ve!$Q$6:$Q$1005,Cad_cl!AS$5))),"",IF($C40="","",SUMIFS(Con_ve!$F$6:$F$1005,Con_ve!$C$6:$C$1005,$C40,Con_ve!$I$6:$I$1005,"Fechada",Con_ve!$Q$6:$Q$1005,Cad_cl!AS$5)))</f>
        <v/>
      </c>
      <c r="AT40" s="134" t="str">
        <f>IF(ISERR(IF($C40="","",SUMIFS(Con_ve!$F$6:$F$1005,Con_ve!$C$6:$C$1005,$C40,Con_ve!$I$6:$I$1005,"Fechada",Con_ve!$Q$6:$Q$1005,Cad_cl!AT$5))),"",IF($C40="","",SUMIFS(Con_ve!$F$6:$F$1005,Con_ve!$C$6:$C$1005,$C40,Con_ve!$I$6:$I$1005,"Fechada",Con_ve!$Q$6:$Q$1005,Cad_cl!AT$5)))</f>
        <v/>
      </c>
      <c r="AU40" s="134" t="str">
        <f>IF(ISERR(IF($C40="","",SUMIFS(Con_ve!$F$6:$F$1005,Con_ve!$C$6:$C$1005,$C40,Con_ve!$I$6:$I$1005,"Fechada",Con_ve!$Q$6:$Q$1005,Cad_cl!AU$5))),"",IF($C40="","",SUMIFS(Con_ve!$F$6:$F$1005,Con_ve!$C$6:$C$1005,$C40,Con_ve!$I$6:$I$1005,"Fechada",Con_ve!$Q$6:$Q$1005,Cad_cl!AU$5)))</f>
        <v/>
      </c>
      <c r="AV40" s="134" t="str">
        <f>IF(ISERR(IF($C40="","",SUMIFS(Con_ve!$F$6:$F$1005,Con_ve!$C$6:$C$1005,$C40,Con_ve!$I$6:$I$1005,"Fechada",Con_ve!$Q$6:$Q$1005,Cad_cl!AV$5))),"",IF($C40="","",SUMIFS(Con_ve!$F$6:$F$1005,Con_ve!$C$6:$C$1005,$C40,Con_ve!$I$6:$I$1005,"Fechada",Con_ve!$Q$6:$Q$1005,Cad_cl!AV$5)))</f>
        <v/>
      </c>
      <c r="AW40" s="134" t="str">
        <f>IF(ISERR(IF($C40="","",SUMIFS(Con_ve!$F$6:$F$1005,Con_ve!$C$6:$C$1005,$C40,Con_ve!$I$6:$I$1005,"Fechada",Con_ve!$Q$6:$Q$1005,Cad_cl!AW$5))),"",IF($C40="","",SUMIFS(Con_ve!$F$6:$F$1005,Con_ve!$C$6:$C$1005,$C40,Con_ve!$I$6:$I$1005,"Fechada",Con_ve!$Q$6:$Q$1005,Cad_cl!AW$5)))</f>
        <v/>
      </c>
      <c r="AX40" s="134" t="str">
        <f>IF(ISERR(IF($C40="","",SUMIFS(Con_ve!$F$6:$F$1005,Con_ve!$C$6:$C$1005,$C40,Con_ve!$I$6:$I$1005,"Fechada",Con_ve!$Q$6:$Q$1005,Cad_cl!AX$5))),"",IF($C40="","",SUMIFS(Con_ve!$F$6:$F$1005,Con_ve!$C$6:$C$1005,$C40,Con_ve!$I$6:$I$1005,"Fechada",Con_ve!$Q$6:$Q$1005,Cad_cl!AX$5)))</f>
        <v/>
      </c>
      <c r="AY40" s="134" t="str">
        <f>IF(ISERR(IF($C40="","",SUMIFS(Con_ve!$F$6:$F$1005,Con_ve!$C$6:$C$1005,$C40,Con_ve!$I$6:$I$1005,"Fechada",Con_ve!$Q$6:$Q$1005,Cad_cl!AY$5))),"",IF($C40="","",SUMIFS(Con_ve!$F$6:$F$1005,Con_ve!$C$6:$C$1005,$C40,Con_ve!$I$6:$I$1005,"Fechada",Con_ve!$Q$6:$Q$1005,Cad_cl!AY$5)))</f>
        <v/>
      </c>
      <c r="AZ40" s="134" t="str">
        <f>IF(ISERR(IF($C40="","",SUMIFS(Con_ve!$F$6:$F$1005,Con_ve!$C$6:$C$1005,$C40,Con_ve!$I$6:$I$1005,"Fechada",Con_ve!$Q$6:$Q$1005,Cad_cl!AZ$5))),"",IF($C40="","",SUMIFS(Con_ve!$F$6:$F$1005,Con_ve!$C$6:$C$1005,$C40,Con_ve!$I$6:$I$1005,"Fechada",Con_ve!$Q$6:$Q$1005,Cad_cl!AZ$5)))</f>
        <v/>
      </c>
      <c r="BA40" s="134" t="str">
        <f>IF(ISERR(IF($C40="","",SUMIFS(Con_ve!$F$6:$F$1005,Con_ve!$C$6:$C$1005,$C40,Con_ve!$I$6:$I$1005,"Fechada",Con_ve!$Q$6:$Q$1005,Cad_cl!BA$5))),"",IF($C40="","",SUMIFS(Con_ve!$F$6:$F$1005,Con_ve!$C$6:$C$1005,$C40,Con_ve!$I$6:$I$1005,"Fechada",Con_ve!$Q$6:$Q$1005,Cad_cl!BA$5)))</f>
        <v/>
      </c>
      <c r="BB40" s="134">
        <f t="shared" si="0"/>
        <v>0</v>
      </c>
      <c r="BD40" s="134" t="str">
        <f>IF(ISERR(IF($C40="","",SUMIFS(Con_ve!$F$6:$F$1005,Con_ve!$C$6:$C$1005,$C40,Con_ve!$I$6:$I$1005,"Em negociação",Con_ve!$Q$6:$Q$1005,Cad_cl!BD$5))),"",IF($C40="","",SUMIFS(Con_ve!$F$6:$F$1005,Con_ve!$C$6:$C$1005,$C40,Con_ve!$I$6:$I$1005,"Em negociação",Con_ve!$Q$6:$Q$1005,Cad_cl!BD$5)))</f>
        <v/>
      </c>
      <c r="BE40" s="134" t="str">
        <f>IF(ISERR(IF($C40="","",SUMIFS(Con_ve!$F$6:$F$1005,Con_ve!$C$6:$C$1005,$C40,Con_ve!$I$6:$I$1005,"Em negociação",Con_ve!$Q$6:$Q$1005,Cad_cl!BE$5))),"",IF($C40="","",SUMIFS(Con_ve!$F$6:$F$1005,Con_ve!$C$6:$C$1005,$C40,Con_ve!$I$6:$I$1005,"Em negociação",Con_ve!$Q$6:$Q$1005,Cad_cl!BE$5)))</f>
        <v/>
      </c>
      <c r="BF40" s="134" t="str">
        <f>IF(ISERR(IF($C40="","",SUMIFS(Con_ve!$F$6:$F$1005,Con_ve!$C$6:$C$1005,$C40,Con_ve!$I$6:$I$1005,"Em negociação",Con_ve!$Q$6:$Q$1005,Cad_cl!BF$5))),"",IF($C40="","",SUMIFS(Con_ve!$F$6:$F$1005,Con_ve!$C$6:$C$1005,$C40,Con_ve!$I$6:$I$1005,"Em negociação",Con_ve!$Q$6:$Q$1005,Cad_cl!BF$5)))</f>
        <v/>
      </c>
      <c r="BG40" s="134" t="str">
        <f>IF(ISERR(IF($C40="","",SUMIFS(Con_ve!$F$6:$F$1005,Con_ve!$C$6:$C$1005,$C40,Con_ve!$I$6:$I$1005,"Em negociação",Con_ve!$Q$6:$Q$1005,Cad_cl!BG$5))),"",IF($C40="","",SUMIFS(Con_ve!$F$6:$F$1005,Con_ve!$C$6:$C$1005,$C40,Con_ve!$I$6:$I$1005,"Em negociação",Con_ve!$Q$6:$Q$1005,Cad_cl!BG$5)))</f>
        <v/>
      </c>
      <c r="BH40" s="134" t="str">
        <f>IF(ISERR(IF($C40="","",SUMIFS(Con_ve!$F$6:$F$1005,Con_ve!$C$6:$C$1005,$C40,Con_ve!$I$6:$I$1005,"Em negociação",Con_ve!$Q$6:$Q$1005,Cad_cl!BH$5))),"",IF($C40="","",SUMIFS(Con_ve!$F$6:$F$1005,Con_ve!$C$6:$C$1005,$C40,Con_ve!$I$6:$I$1005,"Em negociação",Con_ve!$Q$6:$Q$1005,Cad_cl!BH$5)))</f>
        <v/>
      </c>
      <c r="BI40" s="134" t="str">
        <f>IF(ISERR(IF($C40="","",SUMIFS(Con_ve!$F$6:$F$1005,Con_ve!$C$6:$C$1005,$C40,Con_ve!$I$6:$I$1005,"Em negociação",Con_ve!$Q$6:$Q$1005,Cad_cl!BI$5))),"",IF($C40="","",SUMIFS(Con_ve!$F$6:$F$1005,Con_ve!$C$6:$C$1005,$C40,Con_ve!$I$6:$I$1005,"Em negociação",Con_ve!$Q$6:$Q$1005,Cad_cl!BI$5)))</f>
        <v/>
      </c>
      <c r="BJ40" s="134" t="str">
        <f>IF(ISERR(IF($C40="","",SUMIFS(Con_ve!$F$6:$F$1005,Con_ve!$C$6:$C$1005,$C40,Con_ve!$I$6:$I$1005,"Em negociação",Con_ve!$Q$6:$Q$1005,Cad_cl!BJ$5))),"",IF($C40="","",SUMIFS(Con_ve!$F$6:$F$1005,Con_ve!$C$6:$C$1005,$C40,Con_ve!$I$6:$I$1005,"Em negociação",Con_ve!$Q$6:$Q$1005,Cad_cl!BJ$5)))</f>
        <v/>
      </c>
      <c r="BK40" s="134" t="str">
        <f>IF(ISERR(IF($C40="","",SUMIFS(Con_ve!$F$6:$F$1005,Con_ve!$C$6:$C$1005,$C40,Con_ve!$I$6:$I$1005,"Em negociação",Con_ve!$Q$6:$Q$1005,Cad_cl!BK$5))),"",IF($C40="","",SUMIFS(Con_ve!$F$6:$F$1005,Con_ve!$C$6:$C$1005,$C40,Con_ve!$I$6:$I$1005,"Em negociação",Con_ve!$Q$6:$Q$1005,Cad_cl!BK$5)))</f>
        <v/>
      </c>
      <c r="BL40" s="134" t="str">
        <f>IF(ISERR(IF($C40="","",SUMIFS(Con_ve!$F$6:$F$1005,Con_ve!$C$6:$C$1005,$C40,Con_ve!$I$6:$I$1005,"Em negociação",Con_ve!$Q$6:$Q$1005,Cad_cl!BL$5))),"",IF($C40="","",SUMIFS(Con_ve!$F$6:$F$1005,Con_ve!$C$6:$C$1005,$C40,Con_ve!$I$6:$I$1005,"Em negociação",Con_ve!$Q$6:$Q$1005,Cad_cl!BL$5)))</f>
        <v/>
      </c>
      <c r="BM40" s="134" t="str">
        <f>IF(ISERR(IF($C40="","",SUMIFS(Con_ve!$F$6:$F$1005,Con_ve!$C$6:$C$1005,$C40,Con_ve!$I$6:$I$1005,"Em negociação",Con_ve!$Q$6:$Q$1005,Cad_cl!BM$5))),"",IF($C40="","",SUMIFS(Con_ve!$F$6:$F$1005,Con_ve!$C$6:$C$1005,$C40,Con_ve!$I$6:$I$1005,"Em negociação",Con_ve!$Q$6:$Q$1005,Cad_cl!BM$5)))</f>
        <v/>
      </c>
      <c r="BN40" s="134" t="str">
        <f>IF(ISERR(IF($C40="","",SUMIFS(Con_ve!$F$6:$F$1005,Con_ve!$C$6:$C$1005,$C40,Con_ve!$I$6:$I$1005,"Em negociação",Con_ve!$Q$6:$Q$1005,Cad_cl!BN$5))),"",IF($C40="","",SUMIFS(Con_ve!$F$6:$F$1005,Con_ve!$C$6:$C$1005,$C40,Con_ve!$I$6:$I$1005,"Em negociação",Con_ve!$Q$6:$Q$1005,Cad_cl!BN$5)))</f>
        <v/>
      </c>
      <c r="BO40" s="134" t="str">
        <f>IF(ISERR(IF($C40="","",SUMIFS(Con_ve!$F$6:$F$1005,Con_ve!$C$6:$C$1005,$C40,Con_ve!$I$6:$I$1005,"Em negociação",Con_ve!$Q$6:$Q$1005,Cad_cl!BO$5))),"",IF($C40="","",SUMIFS(Con_ve!$F$6:$F$1005,Con_ve!$C$6:$C$1005,$C40,Con_ve!$I$6:$I$1005,"Em negociação",Con_ve!$Q$6:$Q$1005,Cad_cl!BO$5)))</f>
        <v/>
      </c>
      <c r="BP40" s="134">
        <f t="shared" si="1"/>
        <v>0</v>
      </c>
      <c r="BR40" s="125" t="str">
        <f>IF(ISERR(IF(AND($I40=Re_lo!$E$5,BR$5=VLOOKUP(Re_lo!$H$5,Re_lo!$N$5:$O$16,2,0)),AP40,"")),"",IF(AND($I40=Re_lo!$E$5,BR$5=VLOOKUP(Re_lo!$H$5,Re_lo!$N$5:$O$16,2,0)),AP40,""))</f>
        <v/>
      </c>
      <c r="BS40" s="125" t="str">
        <f>IF(ISERR(IF(AND($I40=Re_lo!$E$5,BS$5=VLOOKUP(Re_lo!$H$5,Re_lo!$N$5:$O$16,2,0)),AQ40,"")),"",IF(AND($I40=Re_lo!$E$5,BS$5=VLOOKUP(Re_lo!$H$5,Re_lo!$N$5:$O$16,2,0)),AQ40,""))</f>
        <v/>
      </c>
      <c r="BT40" s="125" t="str">
        <f>IF(ISERR(IF(AND($I40=Re_lo!$E$5,BT$5=VLOOKUP(Re_lo!$H$5,Re_lo!$N$5:$O$16,2,0)),AR40,"")),"",IF(AND($I40=Re_lo!$E$5,BT$5=VLOOKUP(Re_lo!$H$5,Re_lo!$N$5:$O$16,2,0)),AR40,""))</f>
        <v/>
      </c>
      <c r="BU40" s="125" t="str">
        <f>IF(ISERR(IF(AND($I40=Re_lo!$E$5,BU$5=VLOOKUP(Re_lo!$H$5,Re_lo!$N$5:$O$16,2,0)),AS40,"")),"",IF(AND($I40=Re_lo!$E$5,BU$5=VLOOKUP(Re_lo!$H$5,Re_lo!$N$5:$O$16,2,0)),AS40,""))</f>
        <v/>
      </c>
      <c r="BV40" s="125" t="str">
        <f>IF(ISERR(IF(AND($I40=Re_lo!$E$5,BV$5=VLOOKUP(Re_lo!$H$5,Re_lo!$N$5:$O$16,2,0)),AT40,"")),"",IF(AND($I40=Re_lo!$E$5,BV$5=VLOOKUP(Re_lo!$H$5,Re_lo!$N$5:$O$16,2,0)),AT40,""))</f>
        <v/>
      </c>
      <c r="BW40" s="125" t="str">
        <f>IF(ISERR(IF(AND($I40=Re_lo!$E$5,BW$5=VLOOKUP(Re_lo!$H$5,Re_lo!$N$5:$O$16,2,0)),AU40,"")),"",IF(AND($I40=Re_lo!$E$5,BW$5=VLOOKUP(Re_lo!$H$5,Re_lo!$N$5:$O$16,2,0)),AU40,""))</f>
        <v/>
      </c>
      <c r="BX40" s="125" t="str">
        <f>IF(ISERR(IF(AND($I40=Re_lo!$E$5,BX$5=VLOOKUP(Re_lo!$H$5,Re_lo!$N$5:$O$16,2,0)),AV40,"")),"",IF(AND($I40=Re_lo!$E$5,BX$5=VLOOKUP(Re_lo!$H$5,Re_lo!$N$5:$O$16,2,0)),AV40,""))</f>
        <v/>
      </c>
      <c r="BY40" s="125" t="str">
        <f>IF(ISERR(IF(AND($I40=Re_lo!$E$5,BY$5=VLOOKUP(Re_lo!$H$5,Re_lo!$N$5:$O$16,2,0)),AW40,"")),"",IF(AND($I40=Re_lo!$E$5,BY$5=VLOOKUP(Re_lo!$H$5,Re_lo!$N$5:$O$16,2,0)),AW40,""))</f>
        <v/>
      </c>
      <c r="BZ40" s="125" t="str">
        <f>IF(ISERR(IF(AND($I40=Re_lo!$E$5,BZ$5=VLOOKUP(Re_lo!$H$5,Re_lo!$N$5:$O$16,2,0)),AX40,"")),"",IF(AND($I40=Re_lo!$E$5,BZ$5=VLOOKUP(Re_lo!$H$5,Re_lo!$N$5:$O$16,2,0)),AX40,""))</f>
        <v/>
      </c>
      <c r="CA40" s="125" t="str">
        <f>IF(ISERR(IF(AND($I40=Re_lo!$E$5,CA$5=VLOOKUP(Re_lo!$H$5,Re_lo!$N$5:$O$16,2,0)),AY40,"")),"",IF(AND($I40=Re_lo!$E$5,CA$5=VLOOKUP(Re_lo!$H$5,Re_lo!$N$5:$O$16,2,0)),AY40,""))</f>
        <v/>
      </c>
      <c r="CB40" s="125" t="str">
        <f>IF(ISERR(IF(AND($I40=Re_lo!$E$5,CB$5=VLOOKUP(Re_lo!$H$5,Re_lo!$N$5:$O$16,2,0)),AZ40,"")),"",IF(AND($I40=Re_lo!$E$5,CB$5=VLOOKUP(Re_lo!$H$5,Re_lo!$N$5:$O$16,2,0)),AZ40,""))</f>
        <v/>
      </c>
      <c r="CC40" s="125" t="str">
        <f>IF(ISERR(IF(AND($I40=Re_lo!$E$5,CC$5=VLOOKUP(Re_lo!$H$5,Re_lo!$N$5:$O$16,2,0)),BA40,"")),"",IF(AND($I40=Re_lo!$E$5,CC$5=VLOOKUP(Re_lo!$H$5,Re_lo!$N$5:$O$16,2,0)),BA40,""))</f>
        <v/>
      </c>
      <c r="CD40" s="125" t="str">
        <f>IF(ISERR(IF(AND($I40=Re_lo!$E$5,CD$5=VLOOKUP(Re_lo!$H$5,Re_lo!$N$5:$O$16,2,0)),BB40,"")),"",IF(AND($I40=Re_lo!$E$5,CD$5=VLOOKUP(Re_lo!$H$5,Re_lo!$N$5:$O$16,2,0)),BB40,""))</f>
        <v/>
      </c>
      <c r="CF40" s="125" t="str">
        <f>IF($C40="","",COUNTIFS(Con_ve!$C$6:$C$1005,$C40,Con_ve!$Q$6:$Q$1005,Cad_cl!CF$5))</f>
        <v/>
      </c>
      <c r="CG40" s="125" t="str">
        <f>IF($C40="","",COUNTIFS(Con_ve!$C$6:$C$1005,$C40,Con_ve!$Q$6:$Q$1005,Cad_cl!CG$5))</f>
        <v/>
      </c>
      <c r="CH40" s="125" t="str">
        <f>IF($C40="","",COUNTIFS(Con_ve!$C$6:$C$1005,$C40,Con_ve!$Q$6:$Q$1005,Cad_cl!CH$5))</f>
        <v/>
      </c>
      <c r="CI40" s="125" t="str">
        <f>IF($C40="","",COUNTIFS(Con_ve!$C$6:$C$1005,$C40,Con_ve!$Q$6:$Q$1005,Cad_cl!CI$5))</f>
        <v/>
      </c>
      <c r="CJ40" s="125" t="str">
        <f>IF($C40="","",COUNTIFS(Con_ve!$C$6:$C$1005,$C40,Con_ve!$Q$6:$Q$1005,Cad_cl!CJ$5))</f>
        <v/>
      </c>
      <c r="CK40" s="125" t="str">
        <f>IF($C40="","",COUNTIFS(Con_ve!$C$6:$C$1005,$C40,Con_ve!$Q$6:$Q$1005,Cad_cl!CK$5))</f>
        <v/>
      </c>
      <c r="CL40" s="125" t="str">
        <f>IF($C40="","",COUNTIFS(Con_ve!$C$6:$C$1005,$C40,Con_ve!$Q$6:$Q$1005,Cad_cl!CL$5))</f>
        <v/>
      </c>
      <c r="CM40" s="125" t="str">
        <f>IF($C40="","",COUNTIFS(Con_ve!$C$6:$C$1005,$C40,Con_ve!$Q$6:$Q$1005,Cad_cl!CM$5))</f>
        <v/>
      </c>
      <c r="CN40" s="125" t="str">
        <f>IF($C40="","",COUNTIFS(Con_ve!$C$6:$C$1005,$C40,Con_ve!$Q$6:$Q$1005,Cad_cl!CN$5))</f>
        <v/>
      </c>
      <c r="CO40" s="125" t="str">
        <f>IF($C40="","",COUNTIFS(Con_ve!$C$6:$C$1005,$C40,Con_ve!$Q$6:$Q$1005,Cad_cl!CO$5))</f>
        <v/>
      </c>
      <c r="CP40" s="125" t="str">
        <f>IF($C40="","",COUNTIFS(Con_ve!$C$6:$C$1005,$C40,Con_ve!$Q$6:$Q$1005,Cad_cl!CP$5))</f>
        <v/>
      </c>
      <c r="CQ40" s="125" t="str">
        <f>IF($C40="","",COUNTIFS(Con_ve!$C$6:$C$1005,$C40,Con_ve!$Q$6:$Q$1005,Cad_cl!CQ$5))</f>
        <v/>
      </c>
      <c r="CR40" s="125">
        <f t="shared" si="2"/>
        <v>0</v>
      </c>
    </row>
    <row r="41" spans="3:96" ht="30" customHeight="1">
      <c r="C41" s="153"/>
      <c r="D41" s="153"/>
      <c r="E41" s="154"/>
      <c r="F41" s="153"/>
      <c r="G41" s="155"/>
      <c r="H41" s="153"/>
      <c r="I41" s="153"/>
      <c r="J41" s="132" t="s">
        <v>309</v>
      </c>
      <c r="K41" s="133" t="s">
        <v>309</v>
      </c>
      <c r="L41" s="153"/>
      <c r="M41" s="153"/>
      <c r="N41" s="153"/>
      <c r="O41" s="153"/>
      <c r="P41" s="153"/>
      <c r="Q41" s="153"/>
      <c r="AP41" s="134" t="str">
        <f>IF(ISERR(IF($C41="","",SUMIFS(Con_ve!$F$6:$F$1005,Con_ve!$C$6:$C$1005,$C41,Con_ve!$I$6:$I$1005,"Fechada",Con_ve!$Q$6:$Q$1005,Cad_cl!AP$5))),"",IF($C41="","",SUMIFS(Con_ve!$F$6:$F$1005,Con_ve!$C$6:$C$1005,$C41,Con_ve!$I$6:$I$1005,"Fechada",Con_ve!$Q$6:$Q$1005,Cad_cl!AP$5)))</f>
        <v/>
      </c>
      <c r="AQ41" s="134" t="str">
        <f>IF(ISERR(IF($C41="","",SUMIFS(Con_ve!$F$6:$F$1005,Con_ve!$C$6:$C$1005,$C41,Con_ve!$I$6:$I$1005,"Fechada",Con_ve!$Q$6:$Q$1005,Cad_cl!AQ$5))),"",IF($C41="","",SUMIFS(Con_ve!$F$6:$F$1005,Con_ve!$C$6:$C$1005,$C41,Con_ve!$I$6:$I$1005,"Fechada",Con_ve!$Q$6:$Q$1005,Cad_cl!AQ$5)))</f>
        <v/>
      </c>
      <c r="AR41" s="134" t="str">
        <f>IF(ISERR(IF($C41="","",SUMIFS(Con_ve!$F$6:$F$1005,Con_ve!$C$6:$C$1005,$C41,Con_ve!$I$6:$I$1005,"Fechada",Con_ve!$Q$6:$Q$1005,Cad_cl!AR$5))),"",IF($C41="","",SUMIFS(Con_ve!$F$6:$F$1005,Con_ve!$C$6:$C$1005,$C41,Con_ve!$I$6:$I$1005,"Fechada",Con_ve!$Q$6:$Q$1005,Cad_cl!AR$5)))</f>
        <v/>
      </c>
      <c r="AS41" s="134" t="str">
        <f>IF(ISERR(IF($C41="","",SUMIFS(Con_ve!$F$6:$F$1005,Con_ve!$C$6:$C$1005,$C41,Con_ve!$I$6:$I$1005,"Fechada",Con_ve!$Q$6:$Q$1005,Cad_cl!AS$5))),"",IF($C41="","",SUMIFS(Con_ve!$F$6:$F$1005,Con_ve!$C$6:$C$1005,$C41,Con_ve!$I$6:$I$1005,"Fechada",Con_ve!$Q$6:$Q$1005,Cad_cl!AS$5)))</f>
        <v/>
      </c>
      <c r="AT41" s="134" t="str">
        <f>IF(ISERR(IF($C41="","",SUMIFS(Con_ve!$F$6:$F$1005,Con_ve!$C$6:$C$1005,$C41,Con_ve!$I$6:$I$1005,"Fechada",Con_ve!$Q$6:$Q$1005,Cad_cl!AT$5))),"",IF($C41="","",SUMIFS(Con_ve!$F$6:$F$1005,Con_ve!$C$6:$C$1005,$C41,Con_ve!$I$6:$I$1005,"Fechada",Con_ve!$Q$6:$Q$1005,Cad_cl!AT$5)))</f>
        <v/>
      </c>
      <c r="AU41" s="134" t="str">
        <f>IF(ISERR(IF($C41="","",SUMIFS(Con_ve!$F$6:$F$1005,Con_ve!$C$6:$C$1005,$C41,Con_ve!$I$6:$I$1005,"Fechada",Con_ve!$Q$6:$Q$1005,Cad_cl!AU$5))),"",IF($C41="","",SUMIFS(Con_ve!$F$6:$F$1005,Con_ve!$C$6:$C$1005,$C41,Con_ve!$I$6:$I$1005,"Fechada",Con_ve!$Q$6:$Q$1005,Cad_cl!AU$5)))</f>
        <v/>
      </c>
      <c r="AV41" s="134" t="str">
        <f>IF(ISERR(IF($C41="","",SUMIFS(Con_ve!$F$6:$F$1005,Con_ve!$C$6:$C$1005,$C41,Con_ve!$I$6:$I$1005,"Fechada",Con_ve!$Q$6:$Q$1005,Cad_cl!AV$5))),"",IF($C41="","",SUMIFS(Con_ve!$F$6:$F$1005,Con_ve!$C$6:$C$1005,$C41,Con_ve!$I$6:$I$1005,"Fechada",Con_ve!$Q$6:$Q$1005,Cad_cl!AV$5)))</f>
        <v/>
      </c>
      <c r="AW41" s="134" t="str">
        <f>IF(ISERR(IF($C41="","",SUMIFS(Con_ve!$F$6:$F$1005,Con_ve!$C$6:$C$1005,$C41,Con_ve!$I$6:$I$1005,"Fechada",Con_ve!$Q$6:$Q$1005,Cad_cl!AW$5))),"",IF($C41="","",SUMIFS(Con_ve!$F$6:$F$1005,Con_ve!$C$6:$C$1005,$C41,Con_ve!$I$6:$I$1005,"Fechada",Con_ve!$Q$6:$Q$1005,Cad_cl!AW$5)))</f>
        <v/>
      </c>
      <c r="AX41" s="134" t="str">
        <f>IF(ISERR(IF($C41="","",SUMIFS(Con_ve!$F$6:$F$1005,Con_ve!$C$6:$C$1005,$C41,Con_ve!$I$6:$I$1005,"Fechada",Con_ve!$Q$6:$Q$1005,Cad_cl!AX$5))),"",IF($C41="","",SUMIFS(Con_ve!$F$6:$F$1005,Con_ve!$C$6:$C$1005,$C41,Con_ve!$I$6:$I$1005,"Fechada",Con_ve!$Q$6:$Q$1005,Cad_cl!AX$5)))</f>
        <v/>
      </c>
      <c r="AY41" s="134" t="str">
        <f>IF(ISERR(IF($C41="","",SUMIFS(Con_ve!$F$6:$F$1005,Con_ve!$C$6:$C$1005,$C41,Con_ve!$I$6:$I$1005,"Fechada",Con_ve!$Q$6:$Q$1005,Cad_cl!AY$5))),"",IF($C41="","",SUMIFS(Con_ve!$F$6:$F$1005,Con_ve!$C$6:$C$1005,$C41,Con_ve!$I$6:$I$1005,"Fechada",Con_ve!$Q$6:$Q$1005,Cad_cl!AY$5)))</f>
        <v/>
      </c>
      <c r="AZ41" s="134" t="str">
        <f>IF(ISERR(IF($C41="","",SUMIFS(Con_ve!$F$6:$F$1005,Con_ve!$C$6:$C$1005,$C41,Con_ve!$I$6:$I$1005,"Fechada",Con_ve!$Q$6:$Q$1005,Cad_cl!AZ$5))),"",IF($C41="","",SUMIFS(Con_ve!$F$6:$F$1005,Con_ve!$C$6:$C$1005,$C41,Con_ve!$I$6:$I$1005,"Fechada",Con_ve!$Q$6:$Q$1005,Cad_cl!AZ$5)))</f>
        <v/>
      </c>
      <c r="BA41" s="134" t="str">
        <f>IF(ISERR(IF($C41="","",SUMIFS(Con_ve!$F$6:$F$1005,Con_ve!$C$6:$C$1005,$C41,Con_ve!$I$6:$I$1005,"Fechada",Con_ve!$Q$6:$Q$1005,Cad_cl!BA$5))),"",IF($C41="","",SUMIFS(Con_ve!$F$6:$F$1005,Con_ve!$C$6:$C$1005,$C41,Con_ve!$I$6:$I$1005,"Fechada",Con_ve!$Q$6:$Q$1005,Cad_cl!BA$5)))</f>
        <v/>
      </c>
      <c r="BB41" s="134">
        <f t="shared" si="0"/>
        <v>0</v>
      </c>
      <c r="BD41" s="134" t="str">
        <f>IF(ISERR(IF($C41="","",SUMIFS(Con_ve!$F$6:$F$1005,Con_ve!$C$6:$C$1005,$C41,Con_ve!$I$6:$I$1005,"Em negociação",Con_ve!$Q$6:$Q$1005,Cad_cl!BD$5))),"",IF($C41="","",SUMIFS(Con_ve!$F$6:$F$1005,Con_ve!$C$6:$C$1005,$C41,Con_ve!$I$6:$I$1005,"Em negociação",Con_ve!$Q$6:$Q$1005,Cad_cl!BD$5)))</f>
        <v/>
      </c>
      <c r="BE41" s="134" t="str">
        <f>IF(ISERR(IF($C41="","",SUMIFS(Con_ve!$F$6:$F$1005,Con_ve!$C$6:$C$1005,$C41,Con_ve!$I$6:$I$1005,"Em negociação",Con_ve!$Q$6:$Q$1005,Cad_cl!BE$5))),"",IF($C41="","",SUMIFS(Con_ve!$F$6:$F$1005,Con_ve!$C$6:$C$1005,$C41,Con_ve!$I$6:$I$1005,"Em negociação",Con_ve!$Q$6:$Q$1005,Cad_cl!BE$5)))</f>
        <v/>
      </c>
      <c r="BF41" s="134" t="str">
        <f>IF(ISERR(IF($C41="","",SUMIFS(Con_ve!$F$6:$F$1005,Con_ve!$C$6:$C$1005,$C41,Con_ve!$I$6:$I$1005,"Em negociação",Con_ve!$Q$6:$Q$1005,Cad_cl!BF$5))),"",IF($C41="","",SUMIFS(Con_ve!$F$6:$F$1005,Con_ve!$C$6:$C$1005,$C41,Con_ve!$I$6:$I$1005,"Em negociação",Con_ve!$Q$6:$Q$1005,Cad_cl!BF$5)))</f>
        <v/>
      </c>
      <c r="BG41" s="134" t="str">
        <f>IF(ISERR(IF($C41="","",SUMIFS(Con_ve!$F$6:$F$1005,Con_ve!$C$6:$C$1005,$C41,Con_ve!$I$6:$I$1005,"Em negociação",Con_ve!$Q$6:$Q$1005,Cad_cl!BG$5))),"",IF($C41="","",SUMIFS(Con_ve!$F$6:$F$1005,Con_ve!$C$6:$C$1005,$C41,Con_ve!$I$6:$I$1005,"Em negociação",Con_ve!$Q$6:$Q$1005,Cad_cl!BG$5)))</f>
        <v/>
      </c>
      <c r="BH41" s="134" t="str">
        <f>IF(ISERR(IF($C41="","",SUMIFS(Con_ve!$F$6:$F$1005,Con_ve!$C$6:$C$1005,$C41,Con_ve!$I$6:$I$1005,"Em negociação",Con_ve!$Q$6:$Q$1005,Cad_cl!BH$5))),"",IF($C41="","",SUMIFS(Con_ve!$F$6:$F$1005,Con_ve!$C$6:$C$1005,$C41,Con_ve!$I$6:$I$1005,"Em negociação",Con_ve!$Q$6:$Q$1005,Cad_cl!BH$5)))</f>
        <v/>
      </c>
      <c r="BI41" s="134" t="str">
        <f>IF(ISERR(IF($C41="","",SUMIFS(Con_ve!$F$6:$F$1005,Con_ve!$C$6:$C$1005,$C41,Con_ve!$I$6:$I$1005,"Em negociação",Con_ve!$Q$6:$Q$1005,Cad_cl!BI$5))),"",IF($C41="","",SUMIFS(Con_ve!$F$6:$F$1005,Con_ve!$C$6:$C$1005,$C41,Con_ve!$I$6:$I$1005,"Em negociação",Con_ve!$Q$6:$Q$1005,Cad_cl!BI$5)))</f>
        <v/>
      </c>
      <c r="BJ41" s="134" t="str">
        <f>IF(ISERR(IF($C41="","",SUMIFS(Con_ve!$F$6:$F$1005,Con_ve!$C$6:$C$1005,$C41,Con_ve!$I$6:$I$1005,"Em negociação",Con_ve!$Q$6:$Q$1005,Cad_cl!BJ$5))),"",IF($C41="","",SUMIFS(Con_ve!$F$6:$F$1005,Con_ve!$C$6:$C$1005,$C41,Con_ve!$I$6:$I$1005,"Em negociação",Con_ve!$Q$6:$Q$1005,Cad_cl!BJ$5)))</f>
        <v/>
      </c>
      <c r="BK41" s="134" t="str">
        <f>IF(ISERR(IF($C41="","",SUMIFS(Con_ve!$F$6:$F$1005,Con_ve!$C$6:$C$1005,$C41,Con_ve!$I$6:$I$1005,"Em negociação",Con_ve!$Q$6:$Q$1005,Cad_cl!BK$5))),"",IF($C41="","",SUMIFS(Con_ve!$F$6:$F$1005,Con_ve!$C$6:$C$1005,$C41,Con_ve!$I$6:$I$1005,"Em negociação",Con_ve!$Q$6:$Q$1005,Cad_cl!BK$5)))</f>
        <v/>
      </c>
      <c r="BL41" s="134" t="str">
        <f>IF(ISERR(IF($C41="","",SUMIFS(Con_ve!$F$6:$F$1005,Con_ve!$C$6:$C$1005,$C41,Con_ve!$I$6:$I$1005,"Em negociação",Con_ve!$Q$6:$Q$1005,Cad_cl!BL$5))),"",IF($C41="","",SUMIFS(Con_ve!$F$6:$F$1005,Con_ve!$C$6:$C$1005,$C41,Con_ve!$I$6:$I$1005,"Em negociação",Con_ve!$Q$6:$Q$1005,Cad_cl!BL$5)))</f>
        <v/>
      </c>
      <c r="BM41" s="134" t="str">
        <f>IF(ISERR(IF($C41="","",SUMIFS(Con_ve!$F$6:$F$1005,Con_ve!$C$6:$C$1005,$C41,Con_ve!$I$6:$I$1005,"Em negociação",Con_ve!$Q$6:$Q$1005,Cad_cl!BM$5))),"",IF($C41="","",SUMIFS(Con_ve!$F$6:$F$1005,Con_ve!$C$6:$C$1005,$C41,Con_ve!$I$6:$I$1005,"Em negociação",Con_ve!$Q$6:$Q$1005,Cad_cl!BM$5)))</f>
        <v/>
      </c>
      <c r="BN41" s="134" t="str">
        <f>IF(ISERR(IF($C41="","",SUMIFS(Con_ve!$F$6:$F$1005,Con_ve!$C$6:$C$1005,$C41,Con_ve!$I$6:$I$1005,"Em negociação",Con_ve!$Q$6:$Q$1005,Cad_cl!BN$5))),"",IF($C41="","",SUMIFS(Con_ve!$F$6:$F$1005,Con_ve!$C$6:$C$1005,$C41,Con_ve!$I$6:$I$1005,"Em negociação",Con_ve!$Q$6:$Q$1005,Cad_cl!BN$5)))</f>
        <v/>
      </c>
      <c r="BO41" s="134" t="str">
        <f>IF(ISERR(IF($C41="","",SUMIFS(Con_ve!$F$6:$F$1005,Con_ve!$C$6:$C$1005,$C41,Con_ve!$I$6:$I$1005,"Em negociação",Con_ve!$Q$6:$Q$1005,Cad_cl!BO$5))),"",IF($C41="","",SUMIFS(Con_ve!$F$6:$F$1005,Con_ve!$C$6:$C$1005,$C41,Con_ve!$I$6:$I$1005,"Em negociação",Con_ve!$Q$6:$Q$1005,Cad_cl!BO$5)))</f>
        <v/>
      </c>
      <c r="BP41" s="134">
        <f t="shared" si="1"/>
        <v>0</v>
      </c>
      <c r="BR41" s="125" t="str">
        <f>IF(ISERR(IF(AND($I41=Re_lo!$E$5,BR$5=VLOOKUP(Re_lo!$H$5,Re_lo!$N$5:$O$16,2,0)),AP41,"")),"",IF(AND($I41=Re_lo!$E$5,BR$5=VLOOKUP(Re_lo!$H$5,Re_lo!$N$5:$O$16,2,0)),AP41,""))</f>
        <v/>
      </c>
      <c r="BS41" s="125" t="str">
        <f>IF(ISERR(IF(AND($I41=Re_lo!$E$5,BS$5=VLOOKUP(Re_lo!$H$5,Re_lo!$N$5:$O$16,2,0)),AQ41,"")),"",IF(AND($I41=Re_lo!$E$5,BS$5=VLOOKUP(Re_lo!$H$5,Re_lo!$N$5:$O$16,2,0)),AQ41,""))</f>
        <v/>
      </c>
      <c r="BT41" s="125" t="str">
        <f>IF(ISERR(IF(AND($I41=Re_lo!$E$5,BT$5=VLOOKUP(Re_lo!$H$5,Re_lo!$N$5:$O$16,2,0)),AR41,"")),"",IF(AND($I41=Re_lo!$E$5,BT$5=VLOOKUP(Re_lo!$H$5,Re_lo!$N$5:$O$16,2,0)),AR41,""))</f>
        <v/>
      </c>
      <c r="BU41" s="125" t="str">
        <f>IF(ISERR(IF(AND($I41=Re_lo!$E$5,BU$5=VLOOKUP(Re_lo!$H$5,Re_lo!$N$5:$O$16,2,0)),AS41,"")),"",IF(AND($I41=Re_lo!$E$5,BU$5=VLOOKUP(Re_lo!$H$5,Re_lo!$N$5:$O$16,2,0)),AS41,""))</f>
        <v/>
      </c>
      <c r="BV41" s="125" t="str">
        <f>IF(ISERR(IF(AND($I41=Re_lo!$E$5,BV$5=VLOOKUP(Re_lo!$H$5,Re_lo!$N$5:$O$16,2,0)),AT41,"")),"",IF(AND($I41=Re_lo!$E$5,BV$5=VLOOKUP(Re_lo!$H$5,Re_lo!$N$5:$O$16,2,0)),AT41,""))</f>
        <v/>
      </c>
      <c r="BW41" s="125" t="str">
        <f>IF(ISERR(IF(AND($I41=Re_lo!$E$5,BW$5=VLOOKUP(Re_lo!$H$5,Re_lo!$N$5:$O$16,2,0)),AU41,"")),"",IF(AND($I41=Re_lo!$E$5,BW$5=VLOOKUP(Re_lo!$H$5,Re_lo!$N$5:$O$16,2,0)),AU41,""))</f>
        <v/>
      </c>
      <c r="BX41" s="125" t="str">
        <f>IF(ISERR(IF(AND($I41=Re_lo!$E$5,BX$5=VLOOKUP(Re_lo!$H$5,Re_lo!$N$5:$O$16,2,0)),AV41,"")),"",IF(AND($I41=Re_lo!$E$5,BX$5=VLOOKUP(Re_lo!$H$5,Re_lo!$N$5:$O$16,2,0)),AV41,""))</f>
        <v/>
      </c>
      <c r="BY41" s="125" t="str">
        <f>IF(ISERR(IF(AND($I41=Re_lo!$E$5,BY$5=VLOOKUP(Re_lo!$H$5,Re_lo!$N$5:$O$16,2,0)),AW41,"")),"",IF(AND($I41=Re_lo!$E$5,BY$5=VLOOKUP(Re_lo!$H$5,Re_lo!$N$5:$O$16,2,0)),AW41,""))</f>
        <v/>
      </c>
      <c r="BZ41" s="125" t="str">
        <f>IF(ISERR(IF(AND($I41=Re_lo!$E$5,BZ$5=VLOOKUP(Re_lo!$H$5,Re_lo!$N$5:$O$16,2,0)),AX41,"")),"",IF(AND($I41=Re_lo!$E$5,BZ$5=VLOOKUP(Re_lo!$H$5,Re_lo!$N$5:$O$16,2,0)),AX41,""))</f>
        <v/>
      </c>
      <c r="CA41" s="125" t="str">
        <f>IF(ISERR(IF(AND($I41=Re_lo!$E$5,CA$5=VLOOKUP(Re_lo!$H$5,Re_lo!$N$5:$O$16,2,0)),AY41,"")),"",IF(AND($I41=Re_lo!$E$5,CA$5=VLOOKUP(Re_lo!$H$5,Re_lo!$N$5:$O$16,2,0)),AY41,""))</f>
        <v/>
      </c>
      <c r="CB41" s="125" t="str">
        <f>IF(ISERR(IF(AND($I41=Re_lo!$E$5,CB$5=VLOOKUP(Re_lo!$H$5,Re_lo!$N$5:$O$16,2,0)),AZ41,"")),"",IF(AND($I41=Re_lo!$E$5,CB$5=VLOOKUP(Re_lo!$H$5,Re_lo!$N$5:$O$16,2,0)),AZ41,""))</f>
        <v/>
      </c>
      <c r="CC41" s="125" t="str">
        <f>IF(ISERR(IF(AND($I41=Re_lo!$E$5,CC$5=VLOOKUP(Re_lo!$H$5,Re_lo!$N$5:$O$16,2,0)),BA41,"")),"",IF(AND($I41=Re_lo!$E$5,CC$5=VLOOKUP(Re_lo!$H$5,Re_lo!$N$5:$O$16,2,0)),BA41,""))</f>
        <v/>
      </c>
      <c r="CD41" s="125" t="str">
        <f>IF(ISERR(IF(AND($I41=Re_lo!$E$5,CD$5=VLOOKUP(Re_lo!$H$5,Re_lo!$N$5:$O$16,2,0)),BB41,"")),"",IF(AND($I41=Re_lo!$E$5,CD$5=VLOOKUP(Re_lo!$H$5,Re_lo!$N$5:$O$16,2,0)),BB41,""))</f>
        <v/>
      </c>
      <c r="CF41" s="125" t="str">
        <f>IF($C41="","",COUNTIFS(Con_ve!$C$6:$C$1005,$C41,Con_ve!$Q$6:$Q$1005,Cad_cl!CF$5))</f>
        <v/>
      </c>
      <c r="CG41" s="125" t="str">
        <f>IF($C41="","",COUNTIFS(Con_ve!$C$6:$C$1005,$C41,Con_ve!$Q$6:$Q$1005,Cad_cl!CG$5))</f>
        <v/>
      </c>
      <c r="CH41" s="125" t="str">
        <f>IF($C41="","",COUNTIFS(Con_ve!$C$6:$C$1005,$C41,Con_ve!$Q$6:$Q$1005,Cad_cl!CH$5))</f>
        <v/>
      </c>
      <c r="CI41" s="125" t="str">
        <f>IF($C41="","",COUNTIFS(Con_ve!$C$6:$C$1005,$C41,Con_ve!$Q$6:$Q$1005,Cad_cl!CI$5))</f>
        <v/>
      </c>
      <c r="CJ41" s="125" t="str">
        <f>IF($C41="","",COUNTIFS(Con_ve!$C$6:$C$1005,$C41,Con_ve!$Q$6:$Q$1005,Cad_cl!CJ$5))</f>
        <v/>
      </c>
      <c r="CK41" s="125" t="str">
        <f>IF($C41="","",COUNTIFS(Con_ve!$C$6:$C$1005,$C41,Con_ve!$Q$6:$Q$1005,Cad_cl!CK$5))</f>
        <v/>
      </c>
      <c r="CL41" s="125" t="str">
        <f>IF($C41="","",COUNTIFS(Con_ve!$C$6:$C$1005,$C41,Con_ve!$Q$6:$Q$1005,Cad_cl!CL$5))</f>
        <v/>
      </c>
      <c r="CM41" s="125" t="str">
        <f>IF($C41="","",COUNTIFS(Con_ve!$C$6:$C$1005,$C41,Con_ve!$Q$6:$Q$1005,Cad_cl!CM$5))</f>
        <v/>
      </c>
      <c r="CN41" s="125" t="str">
        <f>IF($C41="","",COUNTIFS(Con_ve!$C$6:$C$1005,$C41,Con_ve!$Q$6:$Q$1005,Cad_cl!CN$5))</f>
        <v/>
      </c>
      <c r="CO41" s="125" t="str">
        <f>IF($C41="","",COUNTIFS(Con_ve!$C$6:$C$1005,$C41,Con_ve!$Q$6:$Q$1005,Cad_cl!CO$5))</f>
        <v/>
      </c>
      <c r="CP41" s="125" t="str">
        <f>IF($C41="","",COUNTIFS(Con_ve!$C$6:$C$1005,$C41,Con_ve!$Q$6:$Q$1005,Cad_cl!CP$5))</f>
        <v/>
      </c>
      <c r="CQ41" s="125" t="str">
        <f>IF($C41="","",COUNTIFS(Con_ve!$C$6:$C$1005,$C41,Con_ve!$Q$6:$Q$1005,Cad_cl!CQ$5))</f>
        <v/>
      </c>
      <c r="CR41" s="125">
        <f t="shared" si="2"/>
        <v>0</v>
      </c>
    </row>
    <row r="42" spans="3:96" ht="30" customHeight="1">
      <c r="C42" s="153"/>
      <c r="D42" s="153"/>
      <c r="E42" s="154"/>
      <c r="F42" s="153"/>
      <c r="G42" s="155"/>
      <c r="H42" s="153"/>
      <c r="I42" s="153"/>
      <c r="J42" s="132" t="s">
        <v>309</v>
      </c>
      <c r="K42" s="133" t="s">
        <v>309</v>
      </c>
      <c r="L42" s="153"/>
      <c r="M42" s="153"/>
      <c r="N42" s="153"/>
      <c r="O42" s="153"/>
      <c r="P42" s="153"/>
      <c r="Q42" s="153"/>
      <c r="AP42" s="134" t="str">
        <f>IF(ISERR(IF($C42="","",SUMIFS(Con_ve!$F$6:$F$1005,Con_ve!$C$6:$C$1005,$C42,Con_ve!$I$6:$I$1005,"Fechada",Con_ve!$Q$6:$Q$1005,Cad_cl!AP$5))),"",IF($C42="","",SUMIFS(Con_ve!$F$6:$F$1005,Con_ve!$C$6:$C$1005,$C42,Con_ve!$I$6:$I$1005,"Fechada",Con_ve!$Q$6:$Q$1005,Cad_cl!AP$5)))</f>
        <v/>
      </c>
      <c r="AQ42" s="134" t="str">
        <f>IF(ISERR(IF($C42="","",SUMIFS(Con_ve!$F$6:$F$1005,Con_ve!$C$6:$C$1005,$C42,Con_ve!$I$6:$I$1005,"Fechada",Con_ve!$Q$6:$Q$1005,Cad_cl!AQ$5))),"",IF($C42="","",SUMIFS(Con_ve!$F$6:$F$1005,Con_ve!$C$6:$C$1005,$C42,Con_ve!$I$6:$I$1005,"Fechada",Con_ve!$Q$6:$Q$1005,Cad_cl!AQ$5)))</f>
        <v/>
      </c>
      <c r="AR42" s="134" t="str">
        <f>IF(ISERR(IF($C42="","",SUMIFS(Con_ve!$F$6:$F$1005,Con_ve!$C$6:$C$1005,$C42,Con_ve!$I$6:$I$1005,"Fechada",Con_ve!$Q$6:$Q$1005,Cad_cl!AR$5))),"",IF($C42="","",SUMIFS(Con_ve!$F$6:$F$1005,Con_ve!$C$6:$C$1005,$C42,Con_ve!$I$6:$I$1005,"Fechada",Con_ve!$Q$6:$Q$1005,Cad_cl!AR$5)))</f>
        <v/>
      </c>
      <c r="AS42" s="134" t="str">
        <f>IF(ISERR(IF($C42="","",SUMIFS(Con_ve!$F$6:$F$1005,Con_ve!$C$6:$C$1005,$C42,Con_ve!$I$6:$I$1005,"Fechada",Con_ve!$Q$6:$Q$1005,Cad_cl!AS$5))),"",IF($C42="","",SUMIFS(Con_ve!$F$6:$F$1005,Con_ve!$C$6:$C$1005,$C42,Con_ve!$I$6:$I$1005,"Fechada",Con_ve!$Q$6:$Q$1005,Cad_cl!AS$5)))</f>
        <v/>
      </c>
      <c r="AT42" s="134" t="str">
        <f>IF(ISERR(IF($C42="","",SUMIFS(Con_ve!$F$6:$F$1005,Con_ve!$C$6:$C$1005,$C42,Con_ve!$I$6:$I$1005,"Fechada",Con_ve!$Q$6:$Q$1005,Cad_cl!AT$5))),"",IF($C42="","",SUMIFS(Con_ve!$F$6:$F$1005,Con_ve!$C$6:$C$1005,$C42,Con_ve!$I$6:$I$1005,"Fechada",Con_ve!$Q$6:$Q$1005,Cad_cl!AT$5)))</f>
        <v/>
      </c>
      <c r="AU42" s="134" t="str">
        <f>IF(ISERR(IF($C42="","",SUMIFS(Con_ve!$F$6:$F$1005,Con_ve!$C$6:$C$1005,$C42,Con_ve!$I$6:$I$1005,"Fechada",Con_ve!$Q$6:$Q$1005,Cad_cl!AU$5))),"",IF($C42="","",SUMIFS(Con_ve!$F$6:$F$1005,Con_ve!$C$6:$C$1005,$C42,Con_ve!$I$6:$I$1005,"Fechada",Con_ve!$Q$6:$Q$1005,Cad_cl!AU$5)))</f>
        <v/>
      </c>
      <c r="AV42" s="134" t="str">
        <f>IF(ISERR(IF($C42="","",SUMIFS(Con_ve!$F$6:$F$1005,Con_ve!$C$6:$C$1005,$C42,Con_ve!$I$6:$I$1005,"Fechada",Con_ve!$Q$6:$Q$1005,Cad_cl!AV$5))),"",IF($C42="","",SUMIFS(Con_ve!$F$6:$F$1005,Con_ve!$C$6:$C$1005,$C42,Con_ve!$I$6:$I$1005,"Fechada",Con_ve!$Q$6:$Q$1005,Cad_cl!AV$5)))</f>
        <v/>
      </c>
      <c r="AW42" s="134" t="str">
        <f>IF(ISERR(IF($C42="","",SUMIFS(Con_ve!$F$6:$F$1005,Con_ve!$C$6:$C$1005,$C42,Con_ve!$I$6:$I$1005,"Fechada",Con_ve!$Q$6:$Q$1005,Cad_cl!AW$5))),"",IF($C42="","",SUMIFS(Con_ve!$F$6:$F$1005,Con_ve!$C$6:$C$1005,$C42,Con_ve!$I$6:$I$1005,"Fechada",Con_ve!$Q$6:$Q$1005,Cad_cl!AW$5)))</f>
        <v/>
      </c>
      <c r="AX42" s="134" t="str">
        <f>IF(ISERR(IF($C42="","",SUMIFS(Con_ve!$F$6:$F$1005,Con_ve!$C$6:$C$1005,$C42,Con_ve!$I$6:$I$1005,"Fechada",Con_ve!$Q$6:$Q$1005,Cad_cl!AX$5))),"",IF($C42="","",SUMIFS(Con_ve!$F$6:$F$1005,Con_ve!$C$6:$C$1005,$C42,Con_ve!$I$6:$I$1005,"Fechada",Con_ve!$Q$6:$Q$1005,Cad_cl!AX$5)))</f>
        <v/>
      </c>
      <c r="AY42" s="134" t="str">
        <f>IF(ISERR(IF($C42="","",SUMIFS(Con_ve!$F$6:$F$1005,Con_ve!$C$6:$C$1005,$C42,Con_ve!$I$6:$I$1005,"Fechada",Con_ve!$Q$6:$Q$1005,Cad_cl!AY$5))),"",IF($C42="","",SUMIFS(Con_ve!$F$6:$F$1005,Con_ve!$C$6:$C$1005,$C42,Con_ve!$I$6:$I$1005,"Fechada",Con_ve!$Q$6:$Q$1005,Cad_cl!AY$5)))</f>
        <v/>
      </c>
      <c r="AZ42" s="134" t="str">
        <f>IF(ISERR(IF($C42="","",SUMIFS(Con_ve!$F$6:$F$1005,Con_ve!$C$6:$C$1005,$C42,Con_ve!$I$6:$I$1005,"Fechada",Con_ve!$Q$6:$Q$1005,Cad_cl!AZ$5))),"",IF($C42="","",SUMIFS(Con_ve!$F$6:$F$1005,Con_ve!$C$6:$C$1005,$C42,Con_ve!$I$6:$I$1005,"Fechada",Con_ve!$Q$6:$Q$1005,Cad_cl!AZ$5)))</f>
        <v/>
      </c>
      <c r="BA42" s="134" t="str">
        <f>IF(ISERR(IF($C42="","",SUMIFS(Con_ve!$F$6:$F$1005,Con_ve!$C$6:$C$1005,$C42,Con_ve!$I$6:$I$1005,"Fechada",Con_ve!$Q$6:$Q$1005,Cad_cl!BA$5))),"",IF($C42="","",SUMIFS(Con_ve!$F$6:$F$1005,Con_ve!$C$6:$C$1005,$C42,Con_ve!$I$6:$I$1005,"Fechada",Con_ve!$Q$6:$Q$1005,Cad_cl!BA$5)))</f>
        <v/>
      </c>
      <c r="BB42" s="134">
        <f t="shared" si="0"/>
        <v>0</v>
      </c>
      <c r="BD42" s="134" t="str">
        <f>IF(ISERR(IF($C42="","",SUMIFS(Con_ve!$F$6:$F$1005,Con_ve!$C$6:$C$1005,$C42,Con_ve!$I$6:$I$1005,"Em negociação",Con_ve!$Q$6:$Q$1005,Cad_cl!BD$5))),"",IF($C42="","",SUMIFS(Con_ve!$F$6:$F$1005,Con_ve!$C$6:$C$1005,$C42,Con_ve!$I$6:$I$1005,"Em negociação",Con_ve!$Q$6:$Q$1005,Cad_cl!BD$5)))</f>
        <v/>
      </c>
      <c r="BE42" s="134" t="str">
        <f>IF(ISERR(IF($C42="","",SUMIFS(Con_ve!$F$6:$F$1005,Con_ve!$C$6:$C$1005,$C42,Con_ve!$I$6:$I$1005,"Em negociação",Con_ve!$Q$6:$Q$1005,Cad_cl!BE$5))),"",IF($C42="","",SUMIFS(Con_ve!$F$6:$F$1005,Con_ve!$C$6:$C$1005,$C42,Con_ve!$I$6:$I$1005,"Em negociação",Con_ve!$Q$6:$Q$1005,Cad_cl!BE$5)))</f>
        <v/>
      </c>
      <c r="BF42" s="134" t="str">
        <f>IF(ISERR(IF($C42="","",SUMIFS(Con_ve!$F$6:$F$1005,Con_ve!$C$6:$C$1005,$C42,Con_ve!$I$6:$I$1005,"Em negociação",Con_ve!$Q$6:$Q$1005,Cad_cl!BF$5))),"",IF($C42="","",SUMIFS(Con_ve!$F$6:$F$1005,Con_ve!$C$6:$C$1005,$C42,Con_ve!$I$6:$I$1005,"Em negociação",Con_ve!$Q$6:$Q$1005,Cad_cl!BF$5)))</f>
        <v/>
      </c>
      <c r="BG42" s="134" t="str">
        <f>IF(ISERR(IF($C42="","",SUMIFS(Con_ve!$F$6:$F$1005,Con_ve!$C$6:$C$1005,$C42,Con_ve!$I$6:$I$1005,"Em negociação",Con_ve!$Q$6:$Q$1005,Cad_cl!BG$5))),"",IF($C42="","",SUMIFS(Con_ve!$F$6:$F$1005,Con_ve!$C$6:$C$1005,$C42,Con_ve!$I$6:$I$1005,"Em negociação",Con_ve!$Q$6:$Q$1005,Cad_cl!BG$5)))</f>
        <v/>
      </c>
      <c r="BH42" s="134" t="str">
        <f>IF(ISERR(IF($C42="","",SUMIFS(Con_ve!$F$6:$F$1005,Con_ve!$C$6:$C$1005,$C42,Con_ve!$I$6:$I$1005,"Em negociação",Con_ve!$Q$6:$Q$1005,Cad_cl!BH$5))),"",IF($C42="","",SUMIFS(Con_ve!$F$6:$F$1005,Con_ve!$C$6:$C$1005,$C42,Con_ve!$I$6:$I$1005,"Em negociação",Con_ve!$Q$6:$Q$1005,Cad_cl!BH$5)))</f>
        <v/>
      </c>
      <c r="BI42" s="134" t="str">
        <f>IF(ISERR(IF($C42="","",SUMIFS(Con_ve!$F$6:$F$1005,Con_ve!$C$6:$C$1005,$C42,Con_ve!$I$6:$I$1005,"Em negociação",Con_ve!$Q$6:$Q$1005,Cad_cl!BI$5))),"",IF($C42="","",SUMIFS(Con_ve!$F$6:$F$1005,Con_ve!$C$6:$C$1005,$C42,Con_ve!$I$6:$I$1005,"Em negociação",Con_ve!$Q$6:$Q$1005,Cad_cl!BI$5)))</f>
        <v/>
      </c>
      <c r="BJ42" s="134" t="str">
        <f>IF(ISERR(IF($C42="","",SUMIFS(Con_ve!$F$6:$F$1005,Con_ve!$C$6:$C$1005,$C42,Con_ve!$I$6:$I$1005,"Em negociação",Con_ve!$Q$6:$Q$1005,Cad_cl!BJ$5))),"",IF($C42="","",SUMIFS(Con_ve!$F$6:$F$1005,Con_ve!$C$6:$C$1005,$C42,Con_ve!$I$6:$I$1005,"Em negociação",Con_ve!$Q$6:$Q$1005,Cad_cl!BJ$5)))</f>
        <v/>
      </c>
      <c r="BK42" s="134" t="str">
        <f>IF(ISERR(IF($C42="","",SUMIFS(Con_ve!$F$6:$F$1005,Con_ve!$C$6:$C$1005,$C42,Con_ve!$I$6:$I$1005,"Em negociação",Con_ve!$Q$6:$Q$1005,Cad_cl!BK$5))),"",IF($C42="","",SUMIFS(Con_ve!$F$6:$F$1005,Con_ve!$C$6:$C$1005,$C42,Con_ve!$I$6:$I$1005,"Em negociação",Con_ve!$Q$6:$Q$1005,Cad_cl!BK$5)))</f>
        <v/>
      </c>
      <c r="BL42" s="134" t="str">
        <f>IF(ISERR(IF($C42="","",SUMIFS(Con_ve!$F$6:$F$1005,Con_ve!$C$6:$C$1005,$C42,Con_ve!$I$6:$I$1005,"Em negociação",Con_ve!$Q$6:$Q$1005,Cad_cl!BL$5))),"",IF($C42="","",SUMIFS(Con_ve!$F$6:$F$1005,Con_ve!$C$6:$C$1005,$C42,Con_ve!$I$6:$I$1005,"Em negociação",Con_ve!$Q$6:$Q$1005,Cad_cl!BL$5)))</f>
        <v/>
      </c>
      <c r="BM42" s="134" t="str">
        <f>IF(ISERR(IF($C42="","",SUMIFS(Con_ve!$F$6:$F$1005,Con_ve!$C$6:$C$1005,$C42,Con_ve!$I$6:$I$1005,"Em negociação",Con_ve!$Q$6:$Q$1005,Cad_cl!BM$5))),"",IF($C42="","",SUMIFS(Con_ve!$F$6:$F$1005,Con_ve!$C$6:$C$1005,$C42,Con_ve!$I$6:$I$1005,"Em negociação",Con_ve!$Q$6:$Q$1005,Cad_cl!BM$5)))</f>
        <v/>
      </c>
      <c r="BN42" s="134" t="str">
        <f>IF(ISERR(IF($C42="","",SUMIFS(Con_ve!$F$6:$F$1005,Con_ve!$C$6:$C$1005,$C42,Con_ve!$I$6:$I$1005,"Em negociação",Con_ve!$Q$6:$Q$1005,Cad_cl!BN$5))),"",IF($C42="","",SUMIFS(Con_ve!$F$6:$F$1005,Con_ve!$C$6:$C$1005,$C42,Con_ve!$I$6:$I$1005,"Em negociação",Con_ve!$Q$6:$Q$1005,Cad_cl!BN$5)))</f>
        <v/>
      </c>
      <c r="BO42" s="134" t="str">
        <f>IF(ISERR(IF($C42="","",SUMIFS(Con_ve!$F$6:$F$1005,Con_ve!$C$6:$C$1005,$C42,Con_ve!$I$6:$I$1005,"Em negociação",Con_ve!$Q$6:$Q$1005,Cad_cl!BO$5))),"",IF($C42="","",SUMIFS(Con_ve!$F$6:$F$1005,Con_ve!$C$6:$C$1005,$C42,Con_ve!$I$6:$I$1005,"Em negociação",Con_ve!$Q$6:$Q$1005,Cad_cl!BO$5)))</f>
        <v/>
      </c>
      <c r="BP42" s="134">
        <f t="shared" si="1"/>
        <v>0</v>
      </c>
      <c r="BR42" s="125" t="str">
        <f>IF(ISERR(IF(AND($I42=Re_lo!$E$5,BR$5=VLOOKUP(Re_lo!$H$5,Re_lo!$N$5:$O$16,2,0)),AP42,"")),"",IF(AND($I42=Re_lo!$E$5,BR$5=VLOOKUP(Re_lo!$H$5,Re_lo!$N$5:$O$16,2,0)),AP42,""))</f>
        <v/>
      </c>
      <c r="BS42" s="125" t="str">
        <f>IF(ISERR(IF(AND($I42=Re_lo!$E$5,BS$5=VLOOKUP(Re_lo!$H$5,Re_lo!$N$5:$O$16,2,0)),AQ42,"")),"",IF(AND($I42=Re_lo!$E$5,BS$5=VLOOKUP(Re_lo!$H$5,Re_lo!$N$5:$O$16,2,0)),AQ42,""))</f>
        <v/>
      </c>
      <c r="BT42" s="125" t="str">
        <f>IF(ISERR(IF(AND($I42=Re_lo!$E$5,BT$5=VLOOKUP(Re_lo!$H$5,Re_lo!$N$5:$O$16,2,0)),AR42,"")),"",IF(AND($I42=Re_lo!$E$5,BT$5=VLOOKUP(Re_lo!$H$5,Re_lo!$N$5:$O$16,2,0)),AR42,""))</f>
        <v/>
      </c>
      <c r="BU42" s="125" t="str">
        <f>IF(ISERR(IF(AND($I42=Re_lo!$E$5,BU$5=VLOOKUP(Re_lo!$H$5,Re_lo!$N$5:$O$16,2,0)),AS42,"")),"",IF(AND($I42=Re_lo!$E$5,BU$5=VLOOKUP(Re_lo!$H$5,Re_lo!$N$5:$O$16,2,0)),AS42,""))</f>
        <v/>
      </c>
      <c r="BV42" s="125" t="str">
        <f>IF(ISERR(IF(AND($I42=Re_lo!$E$5,BV$5=VLOOKUP(Re_lo!$H$5,Re_lo!$N$5:$O$16,2,0)),AT42,"")),"",IF(AND($I42=Re_lo!$E$5,BV$5=VLOOKUP(Re_lo!$H$5,Re_lo!$N$5:$O$16,2,0)),AT42,""))</f>
        <v/>
      </c>
      <c r="BW42" s="125" t="str">
        <f>IF(ISERR(IF(AND($I42=Re_lo!$E$5,BW$5=VLOOKUP(Re_lo!$H$5,Re_lo!$N$5:$O$16,2,0)),AU42,"")),"",IF(AND($I42=Re_lo!$E$5,BW$5=VLOOKUP(Re_lo!$H$5,Re_lo!$N$5:$O$16,2,0)),AU42,""))</f>
        <v/>
      </c>
      <c r="BX42" s="125" t="str">
        <f>IF(ISERR(IF(AND($I42=Re_lo!$E$5,BX$5=VLOOKUP(Re_lo!$H$5,Re_lo!$N$5:$O$16,2,0)),AV42,"")),"",IF(AND($I42=Re_lo!$E$5,BX$5=VLOOKUP(Re_lo!$H$5,Re_lo!$N$5:$O$16,2,0)),AV42,""))</f>
        <v/>
      </c>
      <c r="BY42" s="125" t="str">
        <f>IF(ISERR(IF(AND($I42=Re_lo!$E$5,BY$5=VLOOKUP(Re_lo!$H$5,Re_lo!$N$5:$O$16,2,0)),AW42,"")),"",IF(AND($I42=Re_lo!$E$5,BY$5=VLOOKUP(Re_lo!$H$5,Re_lo!$N$5:$O$16,2,0)),AW42,""))</f>
        <v/>
      </c>
      <c r="BZ42" s="125" t="str">
        <f>IF(ISERR(IF(AND($I42=Re_lo!$E$5,BZ$5=VLOOKUP(Re_lo!$H$5,Re_lo!$N$5:$O$16,2,0)),AX42,"")),"",IF(AND($I42=Re_lo!$E$5,BZ$5=VLOOKUP(Re_lo!$H$5,Re_lo!$N$5:$O$16,2,0)),AX42,""))</f>
        <v/>
      </c>
      <c r="CA42" s="125" t="str">
        <f>IF(ISERR(IF(AND($I42=Re_lo!$E$5,CA$5=VLOOKUP(Re_lo!$H$5,Re_lo!$N$5:$O$16,2,0)),AY42,"")),"",IF(AND($I42=Re_lo!$E$5,CA$5=VLOOKUP(Re_lo!$H$5,Re_lo!$N$5:$O$16,2,0)),AY42,""))</f>
        <v/>
      </c>
      <c r="CB42" s="125" t="str">
        <f>IF(ISERR(IF(AND($I42=Re_lo!$E$5,CB$5=VLOOKUP(Re_lo!$H$5,Re_lo!$N$5:$O$16,2,0)),AZ42,"")),"",IF(AND($I42=Re_lo!$E$5,CB$5=VLOOKUP(Re_lo!$H$5,Re_lo!$N$5:$O$16,2,0)),AZ42,""))</f>
        <v/>
      </c>
      <c r="CC42" s="125" t="str">
        <f>IF(ISERR(IF(AND($I42=Re_lo!$E$5,CC$5=VLOOKUP(Re_lo!$H$5,Re_lo!$N$5:$O$16,2,0)),BA42,"")),"",IF(AND($I42=Re_lo!$E$5,CC$5=VLOOKUP(Re_lo!$H$5,Re_lo!$N$5:$O$16,2,0)),BA42,""))</f>
        <v/>
      </c>
      <c r="CD42" s="125" t="str">
        <f>IF(ISERR(IF(AND($I42=Re_lo!$E$5,CD$5=VLOOKUP(Re_lo!$H$5,Re_lo!$N$5:$O$16,2,0)),BB42,"")),"",IF(AND($I42=Re_lo!$E$5,CD$5=VLOOKUP(Re_lo!$H$5,Re_lo!$N$5:$O$16,2,0)),BB42,""))</f>
        <v/>
      </c>
      <c r="CF42" s="125" t="str">
        <f>IF($C42="","",COUNTIFS(Con_ve!$C$6:$C$1005,$C42,Con_ve!$Q$6:$Q$1005,Cad_cl!CF$5))</f>
        <v/>
      </c>
      <c r="CG42" s="125" t="str">
        <f>IF($C42="","",COUNTIFS(Con_ve!$C$6:$C$1005,$C42,Con_ve!$Q$6:$Q$1005,Cad_cl!CG$5))</f>
        <v/>
      </c>
      <c r="CH42" s="125" t="str">
        <f>IF($C42="","",COUNTIFS(Con_ve!$C$6:$C$1005,$C42,Con_ve!$Q$6:$Q$1005,Cad_cl!CH$5))</f>
        <v/>
      </c>
      <c r="CI42" s="125" t="str">
        <f>IF($C42="","",COUNTIFS(Con_ve!$C$6:$C$1005,$C42,Con_ve!$Q$6:$Q$1005,Cad_cl!CI$5))</f>
        <v/>
      </c>
      <c r="CJ42" s="125" t="str">
        <f>IF($C42="","",COUNTIFS(Con_ve!$C$6:$C$1005,$C42,Con_ve!$Q$6:$Q$1005,Cad_cl!CJ$5))</f>
        <v/>
      </c>
      <c r="CK42" s="125" t="str">
        <f>IF($C42="","",COUNTIFS(Con_ve!$C$6:$C$1005,$C42,Con_ve!$Q$6:$Q$1005,Cad_cl!CK$5))</f>
        <v/>
      </c>
      <c r="CL42" s="125" t="str">
        <f>IF($C42="","",COUNTIFS(Con_ve!$C$6:$C$1005,$C42,Con_ve!$Q$6:$Q$1005,Cad_cl!CL$5))</f>
        <v/>
      </c>
      <c r="CM42" s="125" t="str">
        <f>IF($C42="","",COUNTIFS(Con_ve!$C$6:$C$1005,$C42,Con_ve!$Q$6:$Q$1005,Cad_cl!CM$5))</f>
        <v/>
      </c>
      <c r="CN42" s="125" t="str">
        <f>IF($C42="","",COUNTIFS(Con_ve!$C$6:$C$1005,$C42,Con_ve!$Q$6:$Q$1005,Cad_cl!CN$5))</f>
        <v/>
      </c>
      <c r="CO42" s="125" t="str">
        <f>IF($C42="","",COUNTIFS(Con_ve!$C$6:$C$1005,$C42,Con_ve!$Q$6:$Q$1005,Cad_cl!CO$5))</f>
        <v/>
      </c>
      <c r="CP42" s="125" t="str">
        <f>IF($C42="","",COUNTIFS(Con_ve!$C$6:$C$1005,$C42,Con_ve!$Q$6:$Q$1005,Cad_cl!CP$5))</f>
        <v/>
      </c>
      <c r="CQ42" s="125" t="str">
        <f>IF($C42="","",COUNTIFS(Con_ve!$C$6:$C$1005,$C42,Con_ve!$Q$6:$Q$1005,Cad_cl!CQ$5))</f>
        <v/>
      </c>
      <c r="CR42" s="125">
        <f t="shared" si="2"/>
        <v>0</v>
      </c>
    </row>
    <row r="43" spans="3:96" ht="30" customHeight="1">
      <c r="C43" s="153"/>
      <c r="D43" s="153"/>
      <c r="E43" s="154"/>
      <c r="F43" s="153"/>
      <c r="G43" s="155"/>
      <c r="H43" s="153"/>
      <c r="I43" s="153"/>
      <c r="J43" s="132" t="s">
        <v>309</v>
      </c>
      <c r="K43" s="133" t="s">
        <v>309</v>
      </c>
      <c r="L43" s="153"/>
      <c r="M43" s="153"/>
      <c r="N43" s="153"/>
      <c r="O43" s="153"/>
      <c r="P43" s="153"/>
      <c r="Q43" s="153"/>
      <c r="AP43" s="134" t="str">
        <f>IF(ISERR(IF($C43="","",SUMIFS(Con_ve!$F$6:$F$1005,Con_ve!$C$6:$C$1005,$C43,Con_ve!$I$6:$I$1005,"Fechada",Con_ve!$Q$6:$Q$1005,Cad_cl!AP$5))),"",IF($C43="","",SUMIFS(Con_ve!$F$6:$F$1005,Con_ve!$C$6:$C$1005,$C43,Con_ve!$I$6:$I$1005,"Fechada",Con_ve!$Q$6:$Q$1005,Cad_cl!AP$5)))</f>
        <v/>
      </c>
      <c r="AQ43" s="134" t="str">
        <f>IF(ISERR(IF($C43="","",SUMIFS(Con_ve!$F$6:$F$1005,Con_ve!$C$6:$C$1005,$C43,Con_ve!$I$6:$I$1005,"Fechada",Con_ve!$Q$6:$Q$1005,Cad_cl!AQ$5))),"",IF($C43="","",SUMIFS(Con_ve!$F$6:$F$1005,Con_ve!$C$6:$C$1005,$C43,Con_ve!$I$6:$I$1005,"Fechada",Con_ve!$Q$6:$Q$1005,Cad_cl!AQ$5)))</f>
        <v/>
      </c>
      <c r="AR43" s="134" t="str">
        <f>IF(ISERR(IF($C43="","",SUMIFS(Con_ve!$F$6:$F$1005,Con_ve!$C$6:$C$1005,$C43,Con_ve!$I$6:$I$1005,"Fechada",Con_ve!$Q$6:$Q$1005,Cad_cl!AR$5))),"",IF($C43="","",SUMIFS(Con_ve!$F$6:$F$1005,Con_ve!$C$6:$C$1005,$C43,Con_ve!$I$6:$I$1005,"Fechada",Con_ve!$Q$6:$Q$1005,Cad_cl!AR$5)))</f>
        <v/>
      </c>
      <c r="AS43" s="134" t="str">
        <f>IF(ISERR(IF($C43="","",SUMIFS(Con_ve!$F$6:$F$1005,Con_ve!$C$6:$C$1005,$C43,Con_ve!$I$6:$I$1005,"Fechada",Con_ve!$Q$6:$Q$1005,Cad_cl!AS$5))),"",IF($C43="","",SUMIFS(Con_ve!$F$6:$F$1005,Con_ve!$C$6:$C$1005,$C43,Con_ve!$I$6:$I$1005,"Fechada",Con_ve!$Q$6:$Q$1005,Cad_cl!AS$5)))</f>
        <v/>
      </c>
      <c r="AT43" s="134" t="str">
        <f>IF(ISERR(IF($C43="","",SUMIFS(Con_ve!$F$6:$F$1005,Con_ve!$C$6:$C$1005,$C43,Con_ve!$I$6:$I$1005,"Fechada",Con_ve!$Q$6:$Q$1005,Cad_cl!AT$5))),"",IF($C43="","",SUMIFS(Con_ve!$F$6:$F$1005,Con_ve!$C$6:$C$1005,$C43,Con_ve!$I$6:$I$1005,"Fechada",Con_ve!$Q$6:$Q$1005,Cad_cl!AT$5)))</f>
        <v/>
      </c>
      <c r="AU43" s="134" t="str">
        <f>IF(ISERR(IF($C43="","",SUMIFS(Con_ve!$F$6:$F$1005,Con_ve!$C$6:$C$1005,$C43,Con_ve!$I$6:$I$1005,"Fechada",Con_ve!$Q$6:$Q$1005,Cad_cl!AU$5))),"",IF($C43="","",SUMIFS(Con_ve!$F$6:$F$1005,Con_ve!$C$6:$C$1005,$C43,Con_ve!$I$6:$I$1005,"Fechada",Con_ve!$Q$6:$Q$1005,Cad_cl!AU$5)))</f>
        <v/>
      </c>
      <c r="AV43" s="134" t="str">
        <f>IF(ISERR(IF($C43="","",SUMIFS(Con_ve!$F$6:$F$1005,Con_ve!$C$6:$C$1005,$C43,Con_ve!$I$6:$I$1005,"Fechada",Con_ve!$Q$6:$Q$1005,Cad_cl!AV$5))),"",IF($C43="","",SUMIFS(Con_ve!$F$6:$F$1005,Con_ve!$C$6:$C$1005,$C43,Con_ve!$I$6:$I$1005,"Fechada",Con_ve!$Q$6:$Q$1005,Cad_cl!AV$5)))</f>
        <v/>
      </c>
      <c r="AW43" s="134" t="str">
        <f>IF(ISERR(IF($C43="","",SUMIFS(Con_ve!$F$6:$F$1005,Con_ve!$C$6:$C$1005,$C43,Con_ve!$I$6:$I$1005,"Fechada",Con_ve!$Q$6:$Q$1005,Cad_cl!AW$5))),"",IF($C43="","",SUMIFS(Con_ve!$F$6:$F$1005,Con_ve!$C$6:$C$1005,$C43,Con_ve!$I$6:$I$1005,"Fechada",Con_ve!$Q$6:$Q$1005,Cad_cl!AW$5)))</f>
        <v/>
      </c>
      <c r="AX43" s="134" t="str">
        <f>IF(ISERR(IF($C43="","",SUMIFS(Con_ve!$F$6:$F$1005,Con_ve!$C$6:$C$1005,$C43,Con_ve!$I$6:$I$1005,"Fechada",Con_ve!$Q$6:$Q$1005,Cad_cl!AX$5))),"",IF($C43="","",SUMIFS(Con_ve!$F$6:$F$1005,Con_ve!$C$6:$C$1005,$C43,Con_ve!$I$6:$I$1005,"Fechada",Con_ve!$Q$6:$Q$1005,Cad_cl!AX$5)))</f>
        <v/>
      </c>
      <c r="AY43" s="134" t="str">
        <f>IF(ISERR(IF($C43="","",SUMIFS(Con_ve!$F$6:$F$1005,Con_ve!$C$6:$C$1005,$C43,Con_ve!$I$6:$I$1005,"Fechada",Con_ve!$Q$6:$Q$1005,Cad_cl!AY$5))),"",IF($C43="","",SUMIFS(Con_ve!$F$6:$F$1005,Con_ve!$C$6:$C$1005,$C43,Con_ve!$I$6:$I$1005,"Fechada",Con_ve!$Q$6:$Q$1005,Cad_cl!AY$5)))</f>
        <v/>
      </c>
      <c r="AZ43" s="134" t="str">
        <f>IF(ISERR(IF($C43="","",SUMIFS(Con_ve!$F$6:$F$1005,Con_ve!$C$6:$C$1005,$C43,Con_ve!$I$6:$I$1005,"Fechada",Con_ve!$Q$6:$Q$1005,Cad_cl!AZ$5))),"",IF($C43="","",SUMIFS(Con_ve!$F$6:$F$1005,Con_ve!$C$6:$C$1005,$C43,Con_ve!$I$6:$I$1005,"Fechada",Con_ve!$Q$6:$Q$1005,Cad_cl!AZ$5)))</f>
        <v/>
      </c>
      <c r="BA43" s="134" t="str">
        <f>IF(ISERR(IF($C43="","",SUMIFS(Con_ve!$F$6:$F$1005,Con_ve!$C$6:$C$1005,$C43,Con_ve!$I$6:$I$1005,"Fechada",Con_ve!$Q$6:$Q$1005,Cad_cl!BA$5))),"",IF($C43="","",SUMIFS(Con_ve!$F$6:$F$1005,Con_ve!$C$6:$C$1005,$C43,Con_ve!$I$6:$I$1005,"Fechada",Con_ve!$Q$6:$Q$1005,Cad_cl!BA$5)))</f>
        <v/>
      </c>
      <c r="BB43" s="134">
        <f t="shared" si="0"/>
        <v>0</v>
      </c>
      <c r="BD43" s="134" t="str">
        <f>IF(ISERR(IF($C43="","",SUMIFS(Con_ve!$F$6:$F$1005,Con_ve!$C$6:$C$1005,$C43,Con_ve!$I$6:$I$1005,"Em negociação",Con_ve!$Q$6:$Q$1005,Cad_cl!BD$5))),"",IF($C43="","",SUMIFS(Con_ve!$F$6:$F$1005,Con_ve!$C$6:$C$1005,$C43,Con_ve!$I$6:$I$1005,"Em negociação",Con_ve!$Q$6:$Q$1005,Cad_cl!BD$5)))</f>
        <v/>
      </c>
      <c r="BE43" s="134" t="str">
        <f>IF(ISERR(IF($C43="","",SUMIFS(Con_ve!$F$6:$F$1005,Con_ve!$C$6:$C$1005,$C43,Con_ve!$I$6:$I$1005,"Em negociação",Con_ve!$Q$6:$Q$1005,Cad_cl!BE$5))),"",IF($C43="","",SUMIFS(Con_ve!$F$6:$F$1005,Con_ve!$C$6:$C$1005,$C43,Con_ve!$I$6:$I$1005,"Em negociação",Con_ve!$Q$6:$Q$1005,Cad_cl!BE$5)))</f>
        <v/>
      </c>
      <c r="BF43" s="134" t="str">
        <f>IF(ISERR(IF($C43="","",SUMIFS(Con_ve!$F$6:$F$1005,Con_ve!$C$6:$C$1005,$C43,Con_ve!$I$6:$I$1005,"Em negociação",Con_ve!$Q$6:$Q$1005,Cad_cl!BF$5))),"",IF($C43="","",SUMIFS(Con_ve!$F$6:$F$1005,Con_ve!$C$6:$C$1005,$C43,Con_ve!$I$6:$I$1005,"Em negociação",Con_ve!$Q$6:$Q$1005,Cad_cl!BF$5)))</f>
        <v/>
      </c>
      <c r="BG43" s="134" t="str">
        <f>IF(ISERR(IF($C43="","",SUMIFS(Con_ve!$F$6:$F$1005,Con_ve!$C$6:$C$1005,$C43,Con_ve!$I$6:$I$1005,"Em negociação",Con_ve!$Q$6:$Q$1005,Cad_cl!BG$5))),"",IF($C43="","",SUMIFS(Con_ve!$F$6:$F$1005,Con_ve!$C$6:$C$1005,$C43,Con_ve!$I$6:$I$1005,"Em negociação",Con_ve!$Q$6:$Q$1005,Cad_cl!BG$5)))</f>
        <v/>
      </c>
      <c r="BH43" s="134" t="str">
        <f>IF(ISERR(IF($C43="","",SUMIFS(Con_ve!$F$6:$F$1005,Con_ve!$C$6:$C$1005,$C43,Con_ve!$I$6:$I$1005,"Em negociação",Con_ve!$Q$6:$Q$1005,Cad_cl!BH$5))),"",IF($C43="","",SUMIFS(Con_ve!$F$6:$F$1005,Con_ve!$C$6:$C$1005,$C43,Con_ve!$I$6:$I$1005,"Em negociação",Con_ve!$Q$6:$Q$1005,Cad_cl!BH$5)))</f>
        <v/>
      </c>
      <c r="BI43" s="134" t="str">
        <f>IF(ISERR(IF($C43="","",SUMIFS(Con_ve!$F$6:$F$1005,Con_ve!$C$6:$C$1005,$C43,Con_ve!$I$6:$I$1005,"Em negociação",Con_ve!$Q$6:$Q$1005,Cad_cl!BI$5))),"",IF($C43="","",SUMIFS(Con_ve!$F$6:$F$1005,Con_ve!$C$6:$C$1005,$C43,Con_ve!$I$6:$I$1005,"Em negociação",Con_ve!$Q$6:$Q$1005,Cad_cl!BI$5)))</f>
        <v/>
      </c>
      <c r="BJ43" s="134" t="str">
        <f>IF(ISERR(IF($C43="","",SUMIFS(Con_ve!$F$6:$F$1005,Con_ve!$C$6:$C$1005,$C43,Con_ve!$I$6:$I$1005,"Em negociação",Con_ve!$Q$6:$Q$1005,Cad_cl!BJ$5))),"",IF($C43="","",SUMIFS(Con_ve!$F$6:$F$1005,Con_ve!$C$6:$C$1005,$C43,Con_ve!$I$6:$I$1005,"Em negociação",Con_ve!$Q$6:$Q$1005,Cad_cl!BJ$5)))</f>
        <v/>
      </c>
      <c r="BK43" s="134" t="str">
        <f>IF(ISERR(IF($C43="","",SUMIFS(Con_ve!$F$6:$F$1005,Con_ve!$C$6:$C$1005,$C43,Con_ve!$I$6:$I$1005,"Em negociação",Con_ve!$Q$6:$Q$1005,Cad_cl!BK$5))),"",IF($C43="","",SUMIFS(Con_ve!$F$6:$F$1005,Con_ve!$C$6:$C$1005,$C43,Con_ve!$I$6:$I$1005,"Em negociação",Con_ve!$Q$6:$Q$1005,Cad_cl!BK$5)))</f>
        <v/>
      </c>
      <c r="BL43" s="134" t="str">
        <f>IF(ISERR(IF($C43="","",SUMIFS(Con_ve!$F$6:$F$1005,Con_ve!$C$6:$C$1005,$C43,Con_ve!$I$6:$I$1005,"Em negociação",Con_ve!$Q$6:$Q$1005,Cad_cl!BL$5))),"",IF($C43="","",SUMIFS(Con_ve!$F$6:$F$1005,Con_ve!$C$6:$C$1005,$C43,Con_ve!$I$6:$I$1005,"Em negociação",Con_ve!$Q$6:$Q$1005,Cad_cl!BL$5)))</f>
        <v/>
      </c>
      <c r="BM43" s="134" t="str">
        <f>IF(ISERR(IF($C43="","",SUMIFS(Con_ve!$F$6:$F$1005,Con_ve!$C$6:$C$1005,$C43,Con_ve!$I$6:$I$1005,"Em negociação",Con_ve!$Q$6:$Q$1005,Cad_cl!BM$5))),"",IF($C43="","",SUMIFS(Con_ve!$F$6:$F$1005,Con_ve!$C$6:$C$1005,$C43,Con_ve!$I$6:$I$1005,"Em negociação",Con_ve!$Q$6:$Q$1005,Cad_cl!BM$5)))</f>
        <v/>
      </c>
      <c r="BN43" s="134" t="str">
        <f>IF(ISERR(IF($C43="","",SUMIFS(Con_ve!$F$6:$F$1005,Con_ve!$C$6:$C$1005,$C43,Con_ve!$I$6:$I$1005,"Em negociação",Con_ve!$Q$6:$Q$1005,Cad_cl!BN$5))),"",IF($C43="","",SUMIFS(Con_ve!$F$6:$F$1005,Con_ve!$C$6:$C$1005,$C43,Con_ve!$I$6:$I$1005,"Em negociação",Con_ve!$Q$6:$Q$1005,Cad_cl!BN$5)))</f>
        <v/>
      </c>
      <c r="BO43" s="134" t="str">
        <f>IF(ISERR(IF($C43="","",SUMIFS(Con_ve!$F$6:$F$1005,Con_ve!$C$6:$C$1005,$C43,Con_ve!$I$6:$I$1005,"Em negociação",Con_ve!$Q$6:$Q$1005,Cad_cl!BO$5))),"",IF($C43="","",SUMIFS(Con_ve!$F$6:$F$1005,Con_ve!$C$6:$C$1005,$C43,Con_ve!$I$6:$I$1005,"Em negociação",Con_ve!$Q$6:$Q$1005,Cad_cl!BO$5)))</f>
        <v/>
      </c>
      <c r="BP43" s="134">
        <f t="shared" si="1"/>
        <v>0</v>
      </c>
      <c r="BR43" s="125" t="str">
        <f>IF(ISERR(IF(AND($I43=Re_lo!$E$5,BR$5=VLOOKUP(Re_lo!$H$5,Re_lo!$N$5:$O$16,2,0)),AP43,"")),"",IF(AND($I43=Re_lo!$E$5,BR$5=VLOOKUP(Re_lo!$H$5,Re_lo!$N$5:$O$16,2,0)),AP43,""))</f>
        <v/>
      </c>
      <c r="BS43" s="125" t="str">
        <f>IF(ISERR(IF(AND($I43=Re_lo!$E$5,BS$5=VLOOKUP(Re_lo!$H$5,Re_lo!$N$5:$O$16,2,0)),AQ43,"")),"",IF(AND($I43=Re_lo!$E$5,BS$5=VLOOKUP(Re_lo!$H$5,Re_lo!$N$5:$O$16,2,0)),AQ43,""))</f>
        <v/>
      </c>
      <c r="BT43" s="125" t="str">
        <f>IF(ISERR(IF(AND($I43=Re_lo!$E$5,BT$5=VLOOKUP(Re_lo!$H$5,Re_lo!$N$5:$O$16,2,0)),AR43,"")),"",IF(AND($I43=Re_lo!$E$5,BT$5=VLOOKUP(Re_lo!$H$5,Re_lo!$N$5:$O$16,2,0)),AR43,""))</f>
        <v/>
      </c>
      <c r="BU43" s="125" t="str">
        <f>IF(ISERR(IF(AND($I43=Re_lo!$E$5,BU$5=VLOOKUP(Re_lo!$H$5,Re_lo!$N$5:$O$16,2,0)),AS43,"")),"",IF(AND($I43=Re_lo!$E$5,BU$5=VLOOKUP(Re_lo!$H$5,Re_lo!$N$5:$O$16,2,0)),AS43,""))</f>
        <v/>
      </c>
      <c r="BV43" s="125" t="str">
        <f>IF(ISERR(IF(AND($I43=Re_lo!$E$5,BV$5=VLOOKUP(Re_lo!$H$5,Re_lo!$N$5:$O$16,2,0)),AT43,"")),"",IF(AND($I43=Re_lo!$E$5,BV$5=VLOOKUP(Re_lo!$H$5,Re_lo!$N$5:$O$16,2,0)),AT43,""))</f>
        <v/>
      </c>
      <c r="BW43" s="125" t="str">
        <f>IF(ISERR(IF(AND($I43=Re_lo!$E$5,BW$5=VLOOKUP(Re_lo!$H$5,Re_lo!$N$5:$O$16,2,0)),AU43,"")),"",IF(AND($I43=Re_lo!$E$5,BW$5=VLOOKUP(Re_lo!$H$5,Re_lo!$N$5:$O$16,2,0)),AU43,""))</f>
        <v/>
      </c>
      <c r="BX43" s="125" t="str">
        <f>IF(ISERR(IF(AND($I43=Re_lo!$E$5,BX$5=VLOOKUP(Re_lo!$H$5,Re_lo!$N$5:$O$16,2,0)),AV43,"")),"",IF(AND($I43=Re_lo!$E$5,BX$5=VLOOKUP(Re_lo!$H$5,Re_lo!$N$5:$O$16,2,0)),AV43,""))</f>
        <v/>
      </c>
      <c r="BY43" s="125" t="str">
        <f>IF(ISERR(IF(AND($I43=Re_lo!$E$5,BY$5=VLOOKUP(Re_lo!$H$5,Re_lo!$N$5:$O$16,2,0)),AW43,"")),"",IF(AND($I43=Re_lo!$E$5,BY$5=VLOOKUP(Re_lo!$H$5,Re_lo!$N$5:$O$16,2,0)),AW43,""))</f>
        <v/>
      </c>
      <c r="BZ43" s="125" t="str">
        <f>IF(ISERR(IF(AND($I43=Re_lo!$E$5,BZ$5=VLOOKUP(Re_lo!$H$5,Re_lo!$N$5:$O$16,2,0)),AX43,"")),"",IF(AND($I43=Re_lo!$E$5,BZ$5=VLOOKUP(Re_lo!$H$5,Re_lo!$N$5:$O$16,2,0)),AX43,""))</f>
        <v/>
      </c>
      <c r="CA43" s="125" t="str">
        <f>IF(ISERR(IF(AND($I43=Re_lo!$E$5,CA$5=VLOOKUP(Re_lo!$H$5,Re_lo!$N$5:$O$16,2,0)),AY43,"")),"",IF(AND($I43=Re_lo!$E$5,CA$5=VLOOKUP(Re_lo!$H$5,Re_lo!$N$5:$O$16,2,0)),AY43,""))</f>
        <v/>
      </c>
      <c r="CB43" s="125" t="str">
        <f>IF(ISERR(IF(AND($I43=Re_lo!$E$5,CB$5=VLOOKUP(Re_lo!$H$5,Re_lo!$N$5:$O$16,2,0)),AZ43,"")),"",IF(AND($I43=Re_lo!$E$5,CB$5=VLOOKUP(Re_lo!$H$5,Re_lo!$N$5:$O$16,2,0)),AZ43,""))</f>
        <v/>
      </c>
      <c r="CC43" s="125" t="str">
        <f>IF(ISERR(IF(AND($I43=Re_lo!$E$5,CC$5=VLOOKUP(Re_lo!$H$5,Re_lo!$N$5:$O$16,2,0)),BA43,"")),"",IF(AND($I43=Re_lo!$E$5,CC$5=VLOOKUP(Re_lo!$H$5,Re_lo!$N$5:$O$16,2,0)),BA43,""))</f>
        <v/>
      </c>
      <c r="CD43" s="125" t="str">
        <f>IF(ISERR(IF(AND($I43=Re_lo!$E$5,CD$5=VLOOKUP(Re_lo!$H$5,Re_lo!$N$5:$O$16,2,0)),BB43,"")),"",IF(AND($I43=Re_lo!$E$5,CD$5=VLOOKUP(Re_lo!$H$5,Re_lo!$N$5:$O$16,2,0)),BB43,""))</f>
        <v/>
      </c>
      <c r="CF43" s="125" t="str">
        <f>IF($C43="","",COUNTIFS(Con_ve!$C$6:$C$1005,$C43,Con_ve!$Q$6:$Q$1005,Cad_cl!CF$5))</f>
        <v/>
      </c>
      <c r="CG43" s="125" t="str">
        <f>IF($C43="","",COUNTIFS(Con_ve!$C$6:$C$1005,$C43,Con_ve!$Q$6:$Q$1005,Cad_cl!CG$5))</f>
        <v/>
      </c>
      <c r="CH43" s="125" t="str">
        <f>IF($C43="","",COUNTIFS(Con_ve!$C$6:$C$1005,$C43,Con_ve!$Q$6:$Q$1005,Cad_cl!CH$5))</f>
        <v/>
      </c>
      <c r="CI43" s="125" t="str">
        <f>IF($C43="","",COUNTIFS(Con_ve!$C$6:$C$1005,$C43,Con_ve!$Q$6:$Q$1005,Cad_cl!CI$5))</f>
        <v/>
      </c>
      <c r="CJ43" s="125" t="str">
        <f>IF($C43="","",COUNTIFS(Con_ve!$C$6:$C$1005,$C43,Con_ve!$Q$6:$Q$1005,Cad_cl!CJ$5))</f>
        <v/>
      </c>
      <c r="CK43" s="125" t="str">
        <f>IF($C43="","",COUNTIFS(Con_ve!$C$6:$C$1005,$C43,Con_ve!$Q$6:$Q$1005,Cad_cl!CK$5))</f>
        <v/>
      </c>
      <c r="CL43" s="125" t="str">
        <f>IF($C43="","",COUNTIFS(Con_ve!$C$6:$C$1005,$C43,Con_ve!$Q$6:$Q$1005,Cad_cl!CL$5))</f>
        <v/>
      </c>
      <c r="CM43" s="125" t="str">
        <f>IF($C43="","",COUNTIFS(Con_ve!$C$6:$C$1005,$C43,Con_ve!$Q$6:$Q$1005,Cad_cl!CM$5))</f>
        <v/>
      </c>
      <c r="CN43" s="125" t="str">
        <f>IF($C43="","",COUNTIFS(Con_ve!$C$6:$C$1005,$C43,Con_ve!$Q$6:$Q$1005,Cad_cl!CN$5))</f>
        <v/>
      </c>
      <c r="CO43" s="125" t="str">
        <f>IF($C43="","",COUNTIFS(Con_ve!$C$6:$C$1005,$C43,Con_ve!$Q$6:$Q$1005,Cad_cl!CO$5))</f>
        <v/>
      </c>
      <c r="CP43" s="125" t="str">
        <f>IF($C43="","",COUNTIFS(Con_ve!$C$6:$C$1005,$C43,Con_ve!$Q$6:$Q$1005,Cad_cl!CP$5))</f>
        <v/>
      </c>
      <c r="CQ43" s="125" t="str">
        <f>IF($C43="","",COUNTIFS(Con_ve!$C$6:$C$1005,$C43,Con_ve!$Q$6:$Q$1005,Cad_cl!CQ$5))</f>
        <v/>
      </c>
      <c r="CR43" s="125">
        <f t="shared" si="2"/>
        <v>0</v>
      </c>
    </row>
    <row r="44" spans="3:96" ht="30" customHeight="1">
      <c r="C44" s="153"/>
      <c r="D44" s="153"/>
      <c r="E44" s="154"/>
      <c r="F44" s="153"/>
      <c r="G44" s="155"/>
      <c r="H44" s="153"/>
      <c r="I44" s="153"/>
      <c r="J44" s="132" t="s">
        <v>309</v>
      </c>
      <c r="K44" s="133" t="s">
        <v>309</v>
      </c>
      <c r="L44" s="153"/>
      <c r="M44" s="153"/>
      <c r="N44" s="153"/>
      <c r="O44" s="153"/>
      <c r="P44" s="153"/>
      <c r="Q44" s="153"/>
      <c r="AP44" s="134" t="str">
        <f>IF(ISERR(IF($C44="","",SUMIFS(Con_ve!$F$6:$F$1005,Con_ve!$C$6:$C$1005,$C44,Con_ve!$I$6:$I$1005,"Fechada",Con_ve!$Q$6:$Q$1005,Cad_cl!AP$5))),"",IF($C44="","",SUMIFS(Con_ve!$F$6:$F$1005,Con_ve!$C$6:$C$1005,$C44,Con_ve!$I$6:$I$1005,"Fechada",Con_ve!$Q$6:$Q$1005,Cad_cl!AP$5)))</f>
        <v/>
      </c>
      <c r="AQ44" s="134" t="str">
        <f>IF(ISERR(IF($C44="","",SUMIFS(Con_ve!$F$6:$F$1005,Con_ve!$C$6:$C$1005,$C44,Con_ve!$I$6:$I$1005,"Fechada",Con_ve!$Q$6:$Q$1005,Cad_cl!AQ$5))),"",IF($C44="","",SUMIFS(Con_ve!$F$6:$F$1005,Con_ve!$C$6:$C$1005,$C44,Con_ve!$I$6:$I$1005,"Fechada",Con_ve!$Q$6:$Q$1005,Cad_cl!AQ$5)))</f>
        <v/>
      </c>
      <c r="AR44" s="134" t="str">
        <f>IF(ISERR(IF($C44="","",SUMIFS(Con_ve!$F$6:$F$1005,Con_ve!$C$6:$C$1005,$C44,Con_ve!$I$6:$I$1005,"Fechada",Con_ve!$Q$6:$Q$1005,Cad_cl!AR$5))),"",IF($C44="","",SUMIFS(Con_ve!$F$6:$F$1005,Con_ve!$C$6:$C$1005,$C44,Con_ve!$I$6:$I$1005,"Fechada",Con_ve!$Q$6:$Q$1005,Cad_cl!AR$5)))</f>
        <v/>
      </c>
      <c r="AS44" s="134" t="str">
        <f>IF(ISERR(IF($C44="","",SUMIFS(Con_ve!$F$6:$F$1005,Con_ve!$C$6:$C$1005,$C44,Con_ve!$I$6:$I$1005,"Fechada",Con_ve!$Q$6:$Q$1005,Cad_cl!AS$5))),"",IF($C44="","",SUMIFS(Con_ve!$F$6:$F$1005,Con_ve!$C$6:$C$1005,$C44,Con_ve!$I$6:$I$1005,"Fechada",Con_ve!$Q$6:$Q$1005,Cad_cl!AS$5)))</f>
        <v/>
      </c>
      <c r="AT44" s="134" t="str">
        <f>IF(ISERR(IF($C44="","",SUMIFS(Con_ve!$F$6:$F$1005,Con_ve!$C$6:$C$1005,$C44,Con_ve!$I$6:$I$1005,"Fechada",Con_ve!$Q$6:$Q$1005,Cad_cl!AT$5))),"",IF($C44="","",SUMIFS(Con_ve!$F$6:$F$1005,Con_ve!$C$6:$C$1005,$C44,Con_ve!$I$6:$I$1005,"Fechada",Con_ve!$Q$6:$Q$1005,Cad_cl!AT$5)))</f>
        <v/>
      </c>
      <c r="AU44" s="134" t="str">
        <f>IF(ISERR(IF($C44="","",SUMIFS(Con_ve!$F$6:$F$1005,Con_ve!$C$6:$C$1005,$C44,Con_ve!$I$6:$I$1005,"Fechada",Con_ve!$Q$6:$Q$1005,Cad_cl!AU$5))),"",IF($C44="","",SUMIFS(Con_ve!$F$6:$F$1005,Con_ve!$C$6:$C$1005,$C44,Con_ve!$I$6:$I$1005,"Fechada",Con_ve!$Q$6:$Q$1005,Cad_cl!AU$5)))</f>
        <v/>
      </c>
      <c r="AV44" s="134" t="str">
        <f>IF(ISERR(IF($C44="","",SUMIFS(Con_ve!$F$6:$F$1005,Con_ve!$C$6:$C$1005,$C44,Con_ve!$I$6:$I$1005,"Fechada",Con_ve!$Q$6:$Q$1005,Cad_cl!AV$5))),"",IF($C44="","",SUMIFS(Con_ve!$F$6:$F$1005,Con_ve!$C$6:$C$1005,$C44,Con_ve!$I$6:$I$1005,"Fechada",Con_ve!$Q$6:$Q$1005,Cad_cl!AV$5)))</f>
        <v/>
      </c>
      <c r="AW44" s="134" t="str">
        <f>IF(ISERR(IF($C44="","",SUMIFS(Con_ve!$F$6:$F$1005,Con_ve!$C$6:$C$1005,$C44,Con_ve!$I$6:$I$1005,"Fechada",Con_ve!$Q$6:$Q$1005,Cad_cl!AW$5))),"",IF($C44="","",SUMIFS(Con_ve!$F$6:$F$1005,Con_ve!$C$6:$C$1005,$C44,Con_ve!$I$6:$I$1005,"Fechada",Con_ve!$Q$6:$Q$1005,Cad_cl!AW$5)))</f>
        <v/>
      </c>
      <c r="AX44" s="134" t="str">
        <f>IF(ISERR(IF($C44="","",SUMIFS(Con_ve!$F$6:$F$1005,Con_ve!$C$6:$C$1005,$C44,Con_ve!$I$6:$I$1005,"Fechada",Con_ve!$Q$6:$Q$1005,Cad_cl!AX$5))),"",IF($C44="","",SUMIFS(Con_ve!$F$6:$F$1005,Con_ve!$C$6:$C$1005,$C44,Con_ve!$I$6:$I$1005,"Fechada",Con_ve!$Q$6:$Q$1005,Cad_cl!AX$5)))</f>
        <v/>
      </c>
      <c r="AY44" s="134" t="str">
        <f>IF(ISERR(IF($C44="","",SUMIFS(Con_ve!$F$6:$F$1005,Con_ve!$C$6:$C$1005,$C44,Con_ve!$I$6:$I$1005,"Fechada",Con_ve!$Q$6:$Q$1005,Cad_cl!AY$5))),"",IF($C44="","",SUMIFS(Con_ve!$F$6:$F$1005,Con_ve!$C$6:$C$1005,$C44,Con_ve!$I$6:$I$1005,"Fechada",Con_ve!$Q$6:$Q$1005,Cad_cl!AY$5)))</f>
        <v/>
      </c>
      <c r="AZ44" s="134" t="str">
        <f>IF(ISERR(IF($C44="","",SUMIFS(Con_ve!$F$6:$F$1005,Con_ve!$C$6:$C$1005,$C44,Con_ve!$I$6:$I$1005,"Fechada",Con_ve!$Q$6:$Q$1005,Cad_cl!AZ$5))),"",IF($C44="","",SUMIFS(Con_ve!$F$6:$F$1005,Con_ve!$C$6:$C$1005,$C44,Con_ve!$I$6:$I$1005,"Fechada",Con_ve!$Q$6:$Q$1005,Cad_cl!AZ$5)))</f>
        <v/>
      </c>
      <c r="BA44" s="134" t="str">
        <f>IF(ISERR(IF($C44="","",SUMIFS(Con_ve!$F$6:$F$1005,Con_ve!$C$6:$C$1005,$C44,Con_ve!$I$6:$I$1005,"Fechada",Con_ve!$Q$6:$Q$1005,Cad_cl!BA$5))),"",IF($C44="","",SUMIFS(Con_ve!$F$6:$F$1005,Con_ve!$C$6:$C$1005,$C44,Con_ve!$I$6:$I$1005,"Fechada",Con_ve!$Q$6:$Q$1005,Cad_cl!BA$5)))</f>
        <v/>
      </c>
      <c r="BB44" s="134">
        <f t="shared" si="0"/>
        <v>0</v>
      </c>
      <c r="BD44" s="134" t="str">
        <f>IF(ISERR(IF($C44="","",SUMIFS(Con_ve!$F$6:$F$1005,Con_ve!$C$6:$C$1005,$C44,Con_ve!$I$6:$I$1005,"Em negociação",Con_ve!$Q$6:$Q$1005,Cad_cl!BD$5))),"",IF($C44="","",SUMIFS(Con_ve!$F$6:$F$1005,Con_ve!$C$6:$C$1005,$C44,Con_ve!$I$6:$I$1005,"Em negociação",Con_ve!$Q$6:$Q$1005,Cad_cl!BD$5)))</f>
        <v/>
      </c>
      <c r="BE44" s="134" t="str">
        <f>IF(ISERR(IF($C44="","",SUMIFS(Con_ve!$F$6:$F$1005,Con_ve!$C$6:$C$1005,$C44,Con_ve!$I$6:$I$1005,"Em negociação",Con_ve!$Q$6:$Q$1005,Cad_cl!BE$5))),"",IF($C44="","",SUMIFS(Con_ve!$F$6:$F$1005,Con_ve!$C$6:$C$1005,$C44,Con_ve!$I$6:$I$1005,"Em negociação",Con_ve!$Q$6:$Q$1005,Cad_cl!BE$5)))</f>
        <v/>
      </c>
      <c r="BF44" s="134" t="str">
        <f>IF(ISERR(IF($C44="","",SUMIFS(Con_ve!$F$6:$F$1005,Con_ve!$C$6:$C$1005,$C44,Con_ve!$I$6:$I$1005,"Em negociação",Con_ve!$Q$6:$Q$1005,Cad_cl!BF$5))),"",IF($C44="","",SUMIFS(Con_ve!$F$6:$F$1005,Con_ve!$C$6:$C$1005,$C44,Con_ve!$I$6:$I$1005,"Em negociação",Con_ve!$Q$6:$Q$1005,Cad_cl!BF$5)))</f>
        <v/>
      </c>
      <c r="BG44" s="134" t="str">
        <f>IF(ISERR(IF($C44="","",SUMIFS(Con_ve!$F$6:$F$1005,Con_ve!$C$6:$C$1005,$C44,Con_ve!$I$6:$I$1005,"Em negociação",Con_ve!$Q$6:$Q$1005,Cad_cl!BG$5))),"",IF($C44="","",SUMIFS(Con_ve!$F$6:$F$1005,Con_ve!$C$6:$C$1005,$C44,Con_ve!$I$6:$I$1005,"Em negociação",Con_ve!$Q$6:$Q$1005,Cad_cl!BG$5)))</f>
        <v/>
      </c>
      <c r="BH44" s="134" t="str">
        <f>IF(ISERR(IF($C44="","",SUMIFS(Con_ve!$F$6:$F$1005,Con_ve!$C$6:$C$1005,$C44,Con_ve!$I$6:$I$1005,"Em negociação",Con_ve!$Q$6:$Q$1005,Cad_cl!BH$5))),"",IF($C44="","",SUMIFS(Con_ve!$F$6:$F$1005,Con_ve!$C$6:$C$1005,$C44,Con_ve!$I$6:$I$1005,"Em negociação",Con_ve!$Q$6:$Q$1005,Cad_cl!BH$5)))</f>
        <v/>
      </c>
      <c r="BI44" s="134" t="str">
        <f>IF(ISERR(IF($C44="","",SUMIFS(Con_ve!$F$6:$F$1005,Con_ve!$C$6:$C$1005,$C44,Con_ve!$I$6:$I$1005,"Em negociação",Con_ve!$Q$6:$Q$1005,Cad_cl!BI$5))),"",IF($C44="","",SUMIFS(Con_ve!$F$6:$F$1005,Con_ve!$C$6:$C$1005,$C44,Con_ve!$I$6:$I$1005,"Em negociação",Con_ve!$Q$6:$Q$1005,Cad_cl!BI$5)))</f>
        <v/>
      </c>
      <c r="BJ44" s="134" t="str">
        <f>IF(ISERR(IF($C44="","",SUMIFS(Con_ve!$F$6:$F$1005,Con_ve!$C$6:$C$1005,$C44,Con_ve!$I$6:$I$1005,"Em negociação",Con_ve!$Q$6:$Q$1005,Cad_cl!BJ$5))),"",IF($C44="","",SUMIFS(Con_ve!$F$6:$F$1005,Con_ve!$C$6:$C$1005,$C44,Con_ve!$I$6:$I$1005,"Em negociação",Con_ve!$Q$6:$Q$1005,Cad_cl!BJ$5)))</f>
        <v/>
      </c>
      <c r="BK44" s="134" t="str">
        <f>IF(ISERR(IF($C44="","",SUMIFS(Con_ve!$F$6:$F$1005,Con_ve!$C$6:$C$1005,$C44,Con_ve!$I$6:$I$1005,"Em negociação",Con_ve!$Q$6:$Q$1005,Cad_cl!BK$5))),"",IF($C44="","",SUMIFS(Con_ve!$F$6:$F$1005,Con_ve!$C$6:$C$1005,$C44,Con_ve!$I$6:$I$1005,"Em negociação",Con_ve!$Q$6:$Q$1005,Cad_cl!BK$5)))</f>
        <v/>
      </c>
      <c r="BL44" s="134" t="str">
        <f>IF(ISERR(IF($C44="","",SUMIFS(Con_ve!$F$6:$F$1005,Con_ve!$C$6:$C$1005,$C44,Con_ve!$I$6:$I$1005,"Em negociação",Con_ve!$Q$6:$Q$1005,Cad_cl!BL$5))),"",IF($C44="","",SUMIFS(Con_ve!$F$6:$F$1005,Con_ve!$C$6:$C$1005,$C44,Con_ve!$I$6:$I$1005,"Em negociação",Con_ve!$Q$6:$Q$1005,Cad_cl!BL$5)))</f>
        <v/>
      </c>
      <c r="BM44" s="134" t="str">
        <f>IF(ISERR(IF($C44="","",SUMIFS(Con_ve!$F$6:$F$1005,Con_ve!$C$6:$C$1005,$C44,Con_ve!$I$6:$I$1005,"Em negociação",Con_ve!$Q$6:$Q$1005,Cad_cl!BM$5))),"",IF($C44="","",SUMIFS(Con_ve!$F$6:$F$1005,Con_ve!$C$6:$C$1005,$C44,Con_ve!$I$6:$I$1005,"Em negociação",Con_ve!$Q$6:$Q$1005,Cad_cl!BM$5)))</f>
        <v/>
      </c>
      <c r="BN44" s="134" t="str">
        <f>IF(ISERR(IF($C44="","",SUMIFS(Con_ve!$F$6:$F$1005,Con_ve!$C$6:$C$1005,$C44,Con_ve!$I$6:$I$1005,"Em negociação",Con_ve!$Q$6:$Q$1005,Cad_cl!BN$5))),"",IF($C44="","",SUMIFS(Con_ve!$F$6:$F$1005,Con_ve!$C$6:$C$1005,$C44,Con_ve!$I$6:$I$1005,"Em negociação",Con_ve!$Q$6:$Q$1005,Cad_cl!BN$5)))</f>
        <v/>
      </c>
      <c r="BO44" s="134" t="str">
        <f>IF(ISERR(IF($C44="","",SUMIFS(Con_ve!$F$6:$F$1005,Con_ve!$C$6:$C$1005,$C44,Con_ve!$I$6:$I$1005,"Em negociação",Con_ve!$Q$6:$Q$1005,Cad_cl!BO$5))),"",IF($C44="","",SUMIFS(Con_ve!$F$6:$F$1005,Con_ve!$C$6:$C$1005,$C44,Con_ve!$I$6:$I$1005,"Em negociação",Con_ve!$Q$6:$Q$1005,Cad_cl!BO$5)))</f>
        <v/>
      </c>
      <c r="BP44" s="134">
        <f t="shared" si="1"/>
        <v>0</v>
      </c>
      <c r="BR44" s="125" t="str">
        <f>IF(ISERR(IF(AND($I44=Re_lo!$E$5,BR$5=VLOOKUP(Re_lo!$H$5,Re_lo!$N$5:$O$16,2,0)),AP44,"")),"",IF(AND($I44=Re_lo!$E$5,BR$5=VLOOKUP(Re_lo!$H$5,Re_lo!$N$5:$O$16,2,0)),AP44,""))</f>
        <v/>
      </c>
      <c r="BS44" s="125" t="str">
        <f>IF(ISERR(IF(AND($I44=Re_lo!$E$5,BS$5=VLOOKUP(Re_lo!$H$5,Re_lo!$N$5:$O$16,2,0)),AQ44,"")),"",IF(AND($I44=Re_lo!$E$5,BS$5=VLOOKUP(Re_lo!$H$5,Re_lo!$N$5:$O$16,2,0)),AQ44,""))</f>
        <v/>
      </c>
      <c r="BT44" s="125" t="str">
        <f>IF(ISERR(IF(AND($I44=Re_lo!$E$5,BT$5=VLOOKUP(Re_lo!$H$5,Re_lo!$N$5:$O$16,2,0)),AR44,"")),"",IF(AND($I44=Re_lo!$E$5,BT$5=VLOOKUP(Re_lo!$H$5,Re_lo!$N$5:$O$16,2,0)),AR44,""))</f>
        <v/>
      </c>
      <c r="BU44" s="125" t="str">
        <f>IF(ISERR(IF(AND($I44=Re_lo!$E$5,BU$5=VLOOKUP(Re_lo!$H$5,Re_lo!$N$5:$O$16,2,0)),AS44,"")),"",IF(AND($I44=Re_lo!$E$5,BU$5=VLOOKUP(Re_lo!$H$5,Re_lo!$N$5:$O$16,2,0)),AS44,""))</f>
        <v/>
      </c>
      <c r="BV44" s="125" t="str">
        <f>IF(ISERR(IF(AND($I44=Re_lo!$E$5,BV$5=VLOOKUP(Re_lo!$H$5,Re_lo!$N$5:$O$16,2,0)),AT44,"")),"",IF(AND($I44=Re_lo!$E$5,BV$5=VLOOKUP(Re_lo!$H$5,Re_lo!$N$5:$O$16,2,0)),AT44,""))</f>
        <v/>
      </c>
      <c r="BW44" s="125" t="str">
        <f>IF(ISERR(IF(AND($I44=Re_lo!$E$5,BW$5=VLOOKUP(Re_lo!$H$5,Re_lo!$N$5:$O$16,2,0)),AU44,"")),"",IF(AND($I44=Re_lo!$E$5,BW$5=VLOOKUP(Re_lo!$H$5,Re_lo!$N$5:$O$16,2,0)),AU44,""))</f>
        <v/>
      </c>
      <c r="BX44" s="125" t="str">
        <f>IF(ISERR(IF(AND($I44=Re_lo!$E$5,BX$5=VLOOKUP(Re_lo!$H$5,Re_lo!$N$5:$O$16,2,0)),AV44,"")),"",IF(AND($I44=Re_lo!$E$5,BX$5=VLOOKUP(Re_lo!$H$5,Re_lo!$N$5:$O$16,2,0)),AV44,""))</f>
        <v/>
      </c>
      <c r="BY44" s="125" t="str">
        <f>IF(ISERR(IF(AND($I44=Re_lo!$E$5,BY$5=VLOOKUP(Re_lo!$H$5,Re_lo!$N$5:$O$16,2,0)),AW44,"")),"",IF(AND($I44=Re_lo!$E$5,BY$5=VLOOKUP(Re_lo!$H$5,Re_lo!$N$5:$O$16,2,0)),AW44,""))</f>
        <v/>
      </c>
      <c r="BZ44" s="125" t="str">
        <f>IF(ISERR(IF(AND($I44=Re_lo!$E$5,BZ$5=VLOOKUP(Re_lo!$H$5,Re_lo!$N$5:$O$16,2,0)),AX44,"")),"",IF(AND($I44=Re_lo!$E$5,BZ$5=VLOOKUP(Re_lo!$H$5,Re_lo!$N$5:$O$16,2,0)),AX44,""))</f>
        <v/>
      </c>
      <c r="CA44" s="125" t="str">
        <f>IF(ISERR(IF(AND($I44=Re_lo!$E$5,CA$5=VLOOKUP(Re_lo!$H$5,Re_lo!$N$5:$O$16,2,0)),AY44,"")),"",IF(AND($I44=Re_lo!$E$5,CA$5=VLOOKUP(Re_lo!$H$5,Re_lo!$N$5:$O$16,2,0)),AY44,""))</f>
        <v/>
      </c>
      <c r="CB44" s="125" t="str">
        <f>IF(ISERR(IF(AND($I44=Re_lo!$E$5,CB$5=VLOOKUP(Re_lo!$H$5,Re_lo!$N$5:$O$16,2,0)),AZ44,"")),"",IF(AND($I44=Re_lo!$E$5,CB$5=VLOOKUP(Re_lo!$H$5,Re_lo!$N$5:$O$16,2,0)),AZ44,""))</f>
        <v/>
      </c>
      <c r="CC44" s="125" t="str">
        <f>IF(ISERR(IF(AND($I44=Re_lo!$E$5,CC$5=VLOOKUP(Re_lo!$H$5,Re_lo!$N$5:$O$16,2,0)),BA44,"")),"",IF(AND($I44=Re_lo!$E$5,CC$5=VLOOKUP(Re_lo!$H$5,Re_lo!$N$5:$O$16,2,0)),BA44,""))</f>
        <v/>
      </c>
      <c r="CD44" s="125" t="str">
        <f>IF(ISERR(IF(AND($I44=Re_lo!$E$5,CD$5=VLOOKUP(Re_lo!$H$5,Re_lo!$N$5:$O$16,2,0)),BB44,"")),"",IF(AND($I44=Re_lo!$E$5,CD$5=VLOOKUP(Re_lo!$H$5,Re_lo!$N$5:$O$16,2,0)),BB44,""))</f>
        <v/>
      </c>
      <c r="CF44" s="125" t="str">
        <f>IF($C44="","",COUNTIFS(Con_ve!$C$6:$C$1005,$C44,Con_ve!$Q$6:$Q$1005,Cad_cl!CF$5))</f>
        <v/>
      </c>
      <c r="CG44" s="125" t="str">
        <f>IF($C44="","",COUNTIFS(Con_ve!$C$6:$C$1005,$C44,Con_ve!$Q$6:$Q$1005,Cad_cl!CG$5))</f>
        <v/>
      </c>
      <c r="CH44" s="125" t="str">
        <f>IF($C44="","",COUNTIFS(Con_ve!$C$6:$C$1005,$C44,Con_ve!$Q$6:$Q$1005,Cad_cl!CH$5))</f>
        <v/>
      </c>
      <c r="CI44" s="125" t="str">
        <f>IF($C44="","",COUNTIFS(Con_ve!$C$6:$C$1005,$C44,Con_ve!$Q$6:$Q$1005,Cad_cl!CI$5))</f>
        <v/>
      </c>
      <c r="CJ44" s="125" t="str">
        <f>IF($C44="","",COUNTIFS(Con_ve!$C$6:$C$1005,$C44,Con_ve!$Q$6:$Q$1005,Cad_cl!CJ$5))</f>
        <v/>
      </c>
      <c r="CK44" s="125" t="str">
        <f>IF($C44="","",COUNTIFS(Con_ve!$C$6:$C$1005,$C44,Con_ve!$Q$6:$Q$1005,Cad_cl!CK$5))</f>
        <v/>
      </c>
      <c r="CL44" s="125" t="str">
        <f>IF($C44="","",COUNTIFS(Con_ve!$C$6:$C$1005,$C44,Con_ve!$Q$6:$Q$1005,Cad_cl!CL$5))</f>
        <v/>
      </c>
      <c r="CM44" s="125" t="str">
        <f>IF($C44="","",COUNTIFS(Con_ve!$C$6:$C$1005,$C44,Con_ve!$Q$6:$Q$1005,Cad_cl!CM$5))</f>
        <v/>
      </c>
      <c r="CN44" s="125" t="str">
        <f>IF($C44="","",COUNTIFS(Con_ve!$C$6:$C$1005,$C44,Con_ve!$Q$6:$Q$1005,Cad_cl!CN$5))</f>
        <v/>
      </c>
      <c r="CO44" s="125" t="str">
        <f>IF($C44="","",COUNTIFS(Con_ve!$C$6:$C$1005,$C44,Con_ve!$Q$6:$Q$1005,Cad_cl!CO$5))</f>
        <v/>
      </c>
      <c r="CP44" s="125" t="str">
        <f>IF($C44="","",COUNTIFS(Con_ve!$C$6:$C$1005,$C44,Con_ve!$Q$6:$Q$1005,Cad_cl!CP$5))</f>
        <v/>
      </c>
      <c r="CQ44" s="125" t="str">
        <f>IF($C44="","",COUNTIFS(Con_ve!$C$6:$C$1005,$C44,Con_ve!$Q$6:$Q$1005,Cad_cl!CQ$5))</f>
        <v/>
      </c>
      <c r="CR44" s="125">
        <f t="shared" si="2"/>
        <v>0</v>
      </c>
    </row>
    <row r="45" spans="3:96" ht="30" customHeight="1">
      <c r="C45" s="153"/>
      <c r="D45" s="153"/>
      <c r="E45" s="154"/>
      <c r="F45" s="153"/>
      <c r="G45" s="155"/>
      <c r="H45" s="153"/>
      <c r="I45" s="153"/>
      <c r="J45" s="132" t="s">
        <v>309</v>
      </c>
      <c r="K45" s="133" t="s">
        <v>309</v>
      </c>
      <c r="L45" s="153"/>
      <c r="M45" s="153"/>
      <c r="N45" s="153"/>
      <c r="O45" s="153"/>
      <c r="P45" s="153"/>
      <c r="Q45" s="153"/>
      <c r="AP45" s="134" t="str">
        <f>IF(ISERR(IF($C45="","",SUMIFS(Con_ve!$F$6:$F$1005,Con_ve!$C$6:$C$1005,$C45,Con_ve!$I$6:$I$1005,"Fechada",Con_ve!$Q$6:$Q$1005,Cad_cl!AP$5))),"",IF($C45="","",SUMIFS(Con_ve!$F$6:$F$1005,Con_ve!$C$6:$C$1005,$C45,Con_ve!$I$6:$I$1005,"Fechada",Con_ve!$Q$6:$Q$1005,Cad_cl!AP$5)))</f>
        <v/>
      </c>
      <c r="AQ45" s="134" t="str">
        <f>IF(ISERR(IF($C45="","",SUMIFS(Con_ve!$F$6:$F$1005,Con_ve!$C$6:$C$1005,$C45,Con_ve!$I$6:$I$1005,"Fechada",Con_ve!$Q$6:$Q$1005,Cad_cl!AQ$5))),"",IF($C45="","",SUMIFS(Con_ve!$F$6:$F$1005,Con_ve!$C$6:$C$1005,$C45,Con_ve!$I$6:$I$1005,"Fechada",Con_ve!$Q$6:$Q$1005,Cad_cl!AQ$5)))</f>
        <v/>
      </c>
      <c r="AR45" s="134" t="str">
        <f>IF(ISERR(IF($C45="","",SUMIFS(Con_ve!$F$6:$F$1005,Con_ve!$C$6:$C$1005,$C45,Con_ve!$I$6:$I$1005,"Fechada",Con_ve!$Q$6:$Q$1005,Cad_cl!AR$5))),"",IF($C45="","",SUMIFS(Con_ve!$F$6:$F$1005,Con_ve!$C$6:$C$1005,$C45,Con_ve!$I$6:$I$1005,"Fechada",Con_ve!$Q$6:$Q$1005,Cad_cl!AR$5)))</f>
        <v/>
      </c>
      <c r="AS45" s="134" t="str">
        <f>IF(ISERR(IF($C45="","",SUMIFS(Con_ve!$F$6:$F$1005,Con_ve!$C$6:$C$1005,$C45,Con_ve!$I$6:$I$1005,"Fechada",Con_ve!$Q$6:$Q$1005,Cad_cl!AS$5))),"",IF($C45="","",SUMIFS(Con_ve!$F$6:$F$1005,Con_ve!$C$6:$C$1005,$C45,Con_ve!$I$6:$I$1005,"Fechada",Con_ve!$Q$6:$Q$1005,Cad_cl!AS$5)))</f>
        <v/>
      </c>
      <c r="AT45" s="134" t="str">
        <f>IF(ISERR(IF($C45="","",SUMIFS(Con_ve!$F$6:$F$1005,Con_ve!$C$6:$C$1005,$C45,Con_ve!$I$6:$I$1005,"Fechada",Con_ve!$Q$6:$Q$1005,Cad_cl!AT$5))),"",IF($C45="","",SUMIFS(Con_ve!$F$6:$F$1005,Con_ve!$C$6:$C$1005,$C45,Con_ve!$I$6:$I$1005,"Fechada",Con_ve!$Q$6:$Q$1005,Cad_cl!AT$5)))</f>
        <v/>
      </c>
      <c r="AU45" s="134" t="str">
        <f>IF(ISERR(IF($C45="","",SUMIFS(Con_ve!$F$6:$F$1005,Con_ve!$C$6:$C$1005,$C45,Con_ve!$I$6:$I$1005,"Fechada",Con_ve!$Q$6:$Q$1005,Cad_cl!AU$5))),"",IF($C45="","",SUMIFS(Con_ve!$F$6:$F$1005,Con_ve!$C$6:$C$1005,$C45,Con_ve!$I$6:$I$1005,"Fechada",Con_ve!$Q$6:$Q$1005,Cad_cl!AU$5)))</f>
        <v/>
      </c>
      <c r="AV45" s="134" t="str">
        <f>IF(ISERR(IF($C45="","",SUMIFS(Con_ve!$F$6:$F$1005,Con_ve!$C$6:$C$1005,$C45,Con_ve!$I$6:$I$1005,"Fechada",Con_ve!$Q$6:$Q$1005,Cad_cl!AV$5))),"",IF($C45="","",SUMIFS(Con_ve!$F$6:$F$1005,Con_ve!$C$6:$C$1005,$C45,Con_ve!$I$6:$I$1005,"Fechada",Con_ve!$Q$6:$Q$1005,Cad_cl!AV$5)))</f>
        <v/>
      </c>
      <c r="AW45" s="134" t="str">
        <f>IF(ISERR(IF($C45="","",SUMIFS(Con_ve!$F$6:$F$1005,Con_ve!$C$6:$C$1005,$C45,Con_ve!$I$6:$I$1005,"Fechada",Con_ve!$Q$6:$Q$1005,Cad_cl!AW$5))),"",IF($C45="","",SUMIFS(Con_ve!$F$6:$F$1005,Con_ve!$C$6:$C$1005,$C45,Con_ve!$I$6:$I$1005,"Fechada",Con_ve!$Q$6:$Q$1005,Cad_cl!AW$5)))</f>
        <v/>
      </c>
      <c r="AX45" s="134" t="str">
        <f>IF(ISERR(IF($C45="","",SUMIFS(Con_ve!$F$6:$F$1005,Con_ve!$C$6:$C$1005,$C45,Con_ve!$I$6:$I$1005,"Fechada",Con_ve!$Q$6:$Q$1005,Cad_cl!AX$5))),"",IF($C45="","",SUMIFS(Con_ve!$F$6:$F$1005,Con_ve!$C$6:$C$1005,$C45,Con_ve!$I$6:$I$1005,"Fechada",Con_ve!$Q$6:$Q$1005,Cad_cl!AX$5)))</f>
        <v/>
      </c>
      <c r="AY45" s="134" t="str">
        <f>IF(ISERR(IF($C45="","",SUMIFS(Con_ve!$F$6:$F$1005,Con_ve!$C$6:$C$1005,$C45,Con_ve!$I$6:$I$1005,"Fechada",Con_ve!$Q$6:$Q$1005,Cad_cl!AY$5))),"",IF($C45="","",SUMIFS(Con_ve!$F$6:$F$1005,Con_ve!$C$6:$C$1005,$C45,Con_ve!$I$6:$I$1005,"Fechada",Con_ve!$Q$6:$Q$1005,Cad_cl!AY$5)))</f>
        <v/>
      </c>
      <c r="AZ45" s="134" t="str">
        <f>IF(ISERR(IF($C45="","",SUMIFS(Con_ve!$F$6:$F$1005,Con_ve!$C$6:$C$1005,$C45,Con_ve!$I$6:$I$1005,"Fechada",Con_ve!$Q$6:$Q$1005,Cad_cl!AZ$5))),"",IF($C45="","",SUMIFS(Con_ve!$F$6:$F$1005,Con_ve!$C$6:$C$1005,$C45,Con_ve!$I$6:$I$1005,"Fechada",Con_ve!$Q$6:$Q$1005,Cad_cl!AZ$5)))</f>
        <v/>
      </c>
      <c r="BA45" s="134" t="str">
        <f>IF(ISERR(IF($C45="","",SUMIFS(Con_ve!$F$6:$F$1005,Con_ve!$C$6:$C$1005,$C45,Con_ve!$I$6:$I$1005,"Fechada",Con_ve!$Q$6:$Q$1005,Cad_cl!BA$5))),"",IF($C45="","",SUMIFS(Con_ve!$F$6:$F$1005,Con_ve!$C$6:$C$1005,$C45,Con_ve!$I$6:$I$1005,"Fechada",Con_ve!$Q$6:$Q$1005,Cad_cl!BA$5)))</f>
        <v/>
      </c>
      <c r="BB45" s="134">
        <f t="shared" si="0"/>
        <v>0</v>
      </c>
      <c r="BD45" s="134" t="str">
        <f>IF(ISERR(IF($C45="","",SUMIFS(Con_ve!$F$6:$F$1005,Con_ve!$C$6:$C$1005,$C45,Con_ve!$I$6:$I$1005,"Em negociação",Con_ve!$Q$6:$Q$1005,Cad_cl!BD$5))),"",IF($C45="","",SUMIFS(Con_ve!$F$6:$F$1005,Con_ve!$C$6:$C$1005,$C45,Con_ve!$I$6:$I$1005,"Em negociação",Con_ve!$Q$6:$Q$1005,Cad_cl!BD$5)))</f>
        <v/>
      </c>
      <c r="BE45" s="134" t="str">
        <f>IF(ISERR(IF($C45="","",SUMIFS(Con_ve!$F$6:$F$1005,Con_ve!$C$6:$C$1005,$C45,Con_ve!$I$6:$I$1005,"Em negociação",Con_ve!$Q$6:$Q$1005,Cad_cl!BE$5))),"",IF($C45="","",SUMIFS(Con_ve!$F$6:$F$1005,Con_ve!$C$6:$C$1005,$C45,Con_ve!$I$6:$I$1005,"Em negociação",Con_ve!$Q$6:$Q$1005,Cad_cl!BE$5)))</f>
        <v/>
      </c>
      <c r="BF45" s="134" t="str">
        <f>IF(ISERR(IF($C45="","",SUMIFS(Con_ve!$F$6:$F$1005,Con_ve!$C$6:$C$1005,$C45,Con_ve!$I$6:$I$1005,"Em negociação",Con_ve!$Q$6:$Q$1005,Cad_cl!BF$5))),"",IF($C45="","",SUMIFS(Con_ve!$F$6:$F$1005,Con_ve!$C$6:$C$1005,$C45,Con_ve!$I$6:$I$1005,"Em negociação",Con_ve!$Q$6:$Q$1005,Cad_cl!BF$5)))</f>
        <v/>
      </c>
      <c r="BG45" s="134" t="str">
        <f>IF(ISERR(IF($C45="","",SUMIFS(Con_ve!$F$6:$F$1005,Con_ve!$C$6:$C$1005,$C45,Con_ve!$I$6:$I$1005,"Em negociação",Con_ve!$Q$6:$Q$1005,Cad_cl!BG$5))),"",IF($C45="","",SUMIFS(Con_ve!$F$6:$F$1005,Con_ve!$C$6:$C$1005,$C45,Con_ve!$I$6:$I$1005,"Em negociação",Con_ve!$Q$6:$Q$1005,Cad_cl!BG$5)))</f>
        <v/>
      </c>
      <c r="BH45" s="134" t="str">
        <f>IF(ISERR(IF($C45="","",SUMIFS(Con_ve!$F$6:$F$1005,Con_ve!$C$6:$C$1005,$C45,Con_ve!$I$6:$I$1005,"Em negociação",Con_ve!$Q$6:$Q$1005,Cad_cl!BH$5))),"",IF($C45="","",SUMIFS(Con_ve!$F$6:$F$1005,Con_ve!$C$6:$C$1005,$C45,Con_ve!$I$6:$I$1005,"Em negociação",Con_ve!$Q$6:$Q$1005,Cad_cl!BH$5)))</f>
        <v/>
      </c>
      <c r="BI45" s="134" t="str">
        <f>IF(ISERR(IF($C45="","",SUMIFS(Con_ve!$F$6:$F$1005,Con_ve!$C$6:$C$1005,$C45,Con_ve!$I$6:$I$1005,"Em negociação",Con_ve!$Q$6:$Q$1005,Cad_cl!BI$5))),"",IF($C45="","",SUMIFS(Con_ve!$F$6:$F$1005,Con_ve!$C$6:$C$1005,$C45,Con_ve!$I$6:$I$1005,"Em negociação",Con_ve!$Q$6:$Q$1005,Cad_cl!BI$5)))</f>
        <v/>
      </c>
      <c r="BJ45" s="134" t="str">
        <f>IF(ISERR(IF($C45="","",SUMIFS(Con_ve!$F$6:$F$1005,Con_ve!$C$6:$C$1005,$C45,Con_ve!$I$6:$I$1005,"Em negociação",Con_ve!$Q$6:$Q$1005,Cad_cl!BJ$5))),"",IF($C45="","",SUMIFS(Con_ve!$F$6:$F$1005,Con_ve!$C$6:$C$1005,$C45,Con_ve!$I$6:$I$1005,"Em negociação",Con_ve!$Q$6:$Q$1005,Cad_cl!BJ$5)))</f>
        <v/>
      </c>
      <c r="BK45" s="134" t="str">
        <f>IF(ISERR(IF($C45="","",SUMIFS(Con_ve!$F$6:$F$1005,Con_ve!$C$6:$C$1005,$C45,Con_ve!$I$6:$I$1005,"Em negociação",Con_ve!$Q$6:$Q$1005,Cad_cl!BK$5))),"",IF($C45="","",SUMIFS(Con_ve!$F$6:$F$1005,Con_ve!$C$6:$C$1005,$C45,Con_ve!$I$6:$I$1005,"Em negociação",Con_ve!$Q$6:$Q$1005,Cad_cl!BK$5)))</f>
        <v/>
      </c>
      <c r="BL45" s="134" t="str">
        <f>IF(ISERR(IF($C45="","",SUMIFS(Con_ve!$F$6:$F$1005,Con_ve!$C$6:$C$1005,$C45,Con_ve!$I$6:$I$1005,"Em negociação",Con_ve!$Q$6:$Q$1005,Cad_cl!BL$5))),"",IF($C45="","",SUMIFS(Con_ve!$F$6:$F$1005,Con_ve!$C$6:$C$1005,$C45,Con_ve!$I$6:$I$1005,"Em negociação",Con_ve!$Q$6:$Q$1005,Cad_cl!BL$5)))</f>
        <v/>
      </c>
      <c r="BM45" s="134" t="str">
        <f>IF(ISERR(IF($C45="","",SUMIFS(Con_ve!$F$6:$F$1005,Con_ve!$C$6:$C$1005,$C45,Con_ve!$I$6:$I$1005,"Em negociação",Con_ve!$Q$6:$Q$1005,Cad_cl!BM$5))),"",IF($C45="","",SUMIFS(Con_ve!$F$6:$F$1005,Con_ve!$C$6:$C$1005,$C45,Con_ve!$I$6:$I$1005,"Em negociação",Con_ve!$Q$6:$Q$1005,Cad_cl!BM$5)))</f>
        <v/>
      </c>
      <c r="BN45" s="134" t="str">
        <f>IF(ISERR(IF($C45="","",SUMIFS(Con_ve!$F$6:$F$1005,Con_ve!$C$6:$C$1005,$C45,Con_ve!$I$6:$I$1005,"Em negociação",Con_ve!$Q$6:$Q$1005,Cad_cl!BN$5))),"",IF($C45="","",SUMIFS(Con_ve!$F$6:$F$1005,Con_ve!$C$6:$C$1005,$C45,Con_ve!$I$6:$I$1005,"Em negociação",Con_ve!$Q$6:$Q$1005,Cad_cl!BN$5)))</f>
        <v/>
      </c>
      <c r="BO45" s="134" t="str">
        <f>IF(ISERR(IF($C45="","",SUMIFS(Con_ve!$F$6:$F$1005,Con_ve!$C$6:$C$1005,$C45,Con_ve!$I$6:$I$1005,"Em negociação",Con_ve!$Q$6:$Q$1005,Cad_cl!BO$5))),"",IF($C45="","",SUMIFS(Con_ve!$F$6:$F$1005,Con_ve!$C$6:$C$1005,$C45,Con_ve!$I$6:$I$1005,"Em negociação",Con_ve!$Q$6:$Q$1005,Cad_cl!BO$5)))</f>
        <v/>
      </c>
      <c r="BP45" s="134">
        <f t="shared" si="1"/>
        <v>0</v>
      </c>
      <c r="BR45" s="125" t="str">
        <f>IF(ISERR(IF(AND($I45=Re_lo!$E$5,BR$5=VLOOKUP(Re_lo!$H$5,Re_lo!$N$5:$O$16,2,0)),AP45,"")),"",IF(AND($I45=Re_lo!$E$5,BR$5=VLOOKUP(Re_lo!$H$5,Re_lo!$N$5:$O$16,2,0)),AP45,""))</f>
        <v/>
      </c>
      <c r="BS45" s="125" t="str">
        <f>IF(ISERR(IF(AND($I45=Re_lo!$E$5,BS$5=VLOOKUP(Re_lo!$H$5,Re_lo!$N$5:$O$16,2,0)),AQ45,"")),"",IF(AND($I45=Re_lo!$E$5,BS$5=VLOOKUP(Re_lo!$H$5,Re_lo!$N$5:$O$16,2,0)),AQ45,""))</f>
        <v/>
      </c>
      <c r="BT45" s="125" t="str">
        <f>IF(ISERR(IF(AND($I45=Re_lo!$E$5,BT$5=VLOOKUP(Re_lo!$H$5,Re_lo!$N$5:$O$16,2,0)),AR45,"")),"",IF(AND($I45=Re_lo!$E$5,BT$5=VLOOKUP(Re_lo!$H$5,Re_lo!$N$5:$O$16,2,0)),AR45,""))</f>
        <v/>
      </c>
      <c r="BU45" s="125" t="str">
        <f>IF(ISERR(IF(AND($I45=Re_lo!$E$5,BU$5=VLOOKUP(Re_lo!$H$5,Re_lo!$N$5:$O$16,2,0)),AS45,"")),"",IF(AND($I45=Re_lo!$E$5,BU$5=VLOOKUP(Re_lo!$H$5,Re_lo!$N$5:$O$16,2,0)),AS45,""))</f>
        <v/>
      </c>
      <c r="BV45" s="125" t="str">
        <f>IF(ISERR(IF(AND($I45=Re_lo!$E$5,BV$5=VLOOKUP(Re_lo!$H$5,Re_lo!$N$5:$O$16,2,0)),AT45,"")),"",IF(AND($I45=Re_lo!$E$5,BV$5=VLOOKUP(Re_lo!$H$5,Re_lo!$N$5:$O$16,2,0)),AT45,""))</f>
        <v/>
      </c>
      <c r="BW45" s="125" t="str">
        <f>IF(ISERR(IF(AND($I45=Re_lo!$E$5,BW$5=VLOOKUP(Re_lo!$H$5,Re_lo!$N$5:$O$16,2,0)),AU45,"")),"",IF(AND($I45=Re_lo!$E$5,BW$5=VLOOKUP(Re_lo!$H$5,Re_lo!$N$5:$O$16,2,0)),AU45,""))</f>
        <v/>
      </c>
      <c r="BX45" s="125" t="str">
        <f>IF(ISERR(IF(AND($I45=Re_lo!$E$5,BX$5=VLOOKUP(Re_lo!$H$5,Re_lo!$N$5:$O$16,2,0)),AV45,"")),"",IF(AND($I45=Re_lo!$E$5,BX$5=VLOOKUP(Re_lo!$H$5,Re_lo!$N$5:$O$16,2,0)),AV45,""))</f>
        <v/>
      </c>
      <c r="BY45" s="125" t="str">
        <f>IF(ISERR(IF(AND($I45=Re_lo!$E$5,BY$5=VLOOKUP(Re_lo!$H$5,Re_lo!$N$5:$O$16,2,0)),AW45,"")),"",IF(AND($I45=Re_lo!$E$5,BY$5=VLOOKUP(Re_lo!$H$5,Re_lo!$N$5:$O$16,2,0)),AW45,""))</f>
        <v/>
      </c>
      <c r="BZ45" s="125" t="str">
        <f>IF(ISERR(IF(AND($I45=Re_lo!$E$5,BZ$5=VLOOKUP(Re_lo!$H$5,Re_lo!$N$5:$O$16,2,0)),AX45,"")),"",IF(AND($I45=Re_lo!$E$5,BZ$5=VLOOKUP(Re_lo!$H$5,Re_lo!$N$5:$O$16,2,0)),AX45,""))</f>
        <v/>
      </c>
      <c r="CA45" s="125" t="str">
        <f>IF(ISERR(IF(AND($I45=Re_lo!$E$5,CA$5=VLOOKUP(Re_lo!$H$5,Re_lo!$N$5:$O$16,2,0)),AY45,"")),"",IF(AND($I45=Re_lo!$E$5,CA$5=VLOOKUP(Re_lo!$H$5,Re_lo!$N$5:$O$16,2,0)),AY45,""))</f>
        <v/>
      </c>
      <c r="CB45" s="125" t="str">
        <f>IF(ISERR(IF(AND($I45=Re_lo!$E$5,CB$5=VLOOKUP(Re_lo!$H$5,Re_lo!$N$5:$O$16,2,0)),AZ45,"")),"",IF(AND($I45=Re_lo!$E$5,CB$5=VLOOKUP(Re_lo!$H$5,Re_lo!$N$5:$O$16,2,0)),AZ45,""))</f>
        <v/>
      </c>
      <c r="CC45" s="125" t="str">
        <f>IF(ISERR(IF(AND($I45=Re_lo!$E$5,CC$5=VLOOKUP(Re_lo!$H$5,Re_lo!$N$5:$O$16,2,0)),BA45,"")),"",IF(AND($I45=Re_lo!$E$5,CC$5=VLOOKUP(Re_lo!$H$5,Re_lo!$N$5:$O$16,2,0)),BA45,""))</f>
        <v/>
      </c>
      <c r="CD45" s="125" t="str">
        <f>IF(ISERR(IF(AND($I45=Re_lo!$E$5,CD$5=VLOOKUP(Re_lo!$H$5,Re_lo!$N$5:$O$16,2,0)),BB45,"")),"",IF(AND($I45=Re_lo!$E$5,CD$5=VLOOKUP(Re_lo!$H$5,Re_lo!$N$5:$O$16,2,0)),BB45,""))</f>
        <v/>
      </c>
      <c r="CF45" s="125" t="str">
        <f>IF($C45="","",COUNTIFS(Con_ve!$C$6:$C$1005,$C45,Con_ve!$Q$6:$Q$1005,Cad_cl!CF$5))</f>
        <v/>
      </c>
      <c r="CG45" s="125" t="str">
        <f>IF($C45="","",COUNTIFS(Con_ve!$C$6:$C$1005,$C45,Con_ve!$Q$6:$Q$1005,Cad_cl!CG$5))</f>
        <v/>
      </c>
      <c r="CH45" s="125" t="str">
        <f>IF($C45="","",COUNTIFS(Con_ve!$C$6:$C$1005,$C45,Con_ve!$Q$6:$Q$1005,Cad_cl!CH$5))</f>
        <v/>
      </c>
      <c r="CI45" s="125" t="str">
        <f>IF($C45="","",COUNTIFS(Con_ve!$C$6:$C$1005,$C45,Con_ve!$Q$6:$Q$1005,Cad_cl!CI$5))</f>
        <v/>
      </c>
      <c r="CJ45" s="125" t="str">
        <f>IF($C45="","",COUNTIFS(Con_ve!$C$6:$C$1005,$C45,Con_ve!$Q$6:$Q$1005,Cad_cl!CJ$5))</f>
        <v/>
      </c>
      <c r="CK45" s="125" t="str">
        <f>IF($C45="","",COUNTIFS(Con_ve!$C$6:$C$1005,$C45,Con_ve!$Q$6:$Q$1005,Cad_cl!CK$5))</f>
        <v/>
      </c>
      <c r="CL45" s="125" t="str">
        <f>IF($C45="","",COUNTIFS(Con_ve!$C$6:$C$1005,$C45,Con_ve!$Q$6:$Q$1005,Cad_cl!CL$5))</f>
        <v/>
      </c>
      <c r="CM45" s="125" t="str">
        <f>IF($C45="","",COUNTIFS(Con_ve!$C$6:$C$1005,$C45,Con_ve!$Q$6:$Q$1005,Cad_cl!CM$5))</f>
        <v/>
      </c>
      <c r="CN45" s="125" t="str">
        <f>IF($C45="","",COUNTIFS(Con_ve!$C$6:$C$1005,$C45,Con_ve!$Q$6:$Q$1005,Cad_cl!CN$5))</f>
        <v/>
      </c>
      <c r="CO45" s="125" t="str">
        <f>IF($C45="","",COUNTIFS(Con_ve!$C$6:$C$1005,$C45,Con_ve!$Q$6:$Q$1005,Cad_cl!CO$5))</f>
        <v/>
      </c>
      <c r="CP45" s="125" t="str">
        <f>IF($C45="","",COUNTIFS(Con_ve!$C$6:$C$1005,$C45,Con_ve!$Q$6:$Q$1005,Cad_cl!CP$5))</f>
        <v/>
      </c>
      <c r="CQ45" s="125" t="str">
        <f>IF($C45="","",COUNTIFS(Con_ve!$C$6:$C$1005,$C45,Con_ve!$Q$6:$Q$1005,Cad_cl!CQ$5))</f>
        <v/>
      </c>
      <c r="CR45" s="125">
        <f t="shared" si="2"/>
        <v>0</v>
      </c>
    </row>
    <row r="46" spans="3:96" ht="30" customHeight="1">
      <c r="C46" s="153"/>
      <c r="D46" s="153"/>
      <c r="E46" s="154"/>
      <c r="F46" s="153"/>
      <c r="G46" s="155"/>
      <c r="H46" s="153"/>
      <c r="I46" s="153"/>
      <c r="J46" s="132" t="s">
        <v>309</v>
      </c>
      <c r="K46" s="133" t="s">
        <v>309</v>
      </c>
      <c r="L46" s="153"/>
      <c r="M46" s="153"/>
      <c r="N46" s="153"/>
      <c r="O46" s="153"/>
      <c r="P46" s="153"/>
      <c r="Q46" s="153"/>
      <c r="AP46" s="134" t="str">
        <f>IF(ISERR(IF($C46="","",SUMIFS(Con_ve!$F$6:$F$1005,Con_ve!$C$6:$C$1005,$C46,Con_ve!$I$6:$I$1005,"Fechada",Con_ve!$Q$6:$Q$1005,Cad_cl!AP$5))),"",IF($C46="","",SUMIFS(Con_ve!$F$6:$F$1005,Con_ve!$C$6:$C$1005,$C46,Con_ve!$I$6:$I$1005,"Fechada",Con_ve!$Q$6:$Q$1005,Cad_cl!AP$5)))</f>
        <v/>
      </c>
      <c r="AQ46" s="134" t="str">
        <f>IF(ISERR(IF($C46="","",SUMIFS(Con_ve!$F$6:$F$1005,Con_ve!$C$6:$C$1005,$C46,Con_ve!$I$6:$I$1005,"Fechada",Con_ve!$Q$6:$Q$1005,Cad_cl!AQ$5))),"",IF($C46="","",SUMIFS(Con_ve!$F$6:$F$1005,Con_ve!$C$6:$C$1005,$C46,Con_ve!$I$6:$I$1005,"Fechada",Con_ve!$Q$6:$Q$1005,Cad_cl!AQ$5)))</f>
        <v/>
      </c>
      <c r="AR46" s="134" t="str">
        <f>IF(ISERR(IF($C46="","",SUMIFS(Con_ve!$F$6:$F$1005,Con_ve!$C$6:$C$1005,$C46,Con_ve!$I$6:$I$1005,"Fechada",Con_ve!$Q$6:$Q$1005,Cad_cl!AR$5))),"",IF($C46="","",SUMIFS(Con_ve!$F$6:$F$1005,Con_ve!$C$6:$C$1005,$C46,Con_ve!$I$6:$I$1005,"Fechada",Con_ve!$Q$6:$Q$1005,Cad_cl!AR$5)))</f>
        <v/>
      </c>
      <c r="AS46" s="134" t="str">
        <f>IF(ISERR(IF($C46="","",SUMIFS(Con_ve!$F$6:$F$1005,Con_ve!$C$6:$C$1005,$C46,Con_ve!$I$6:$I$1005,"Fechada",Con_ve!$Q$6:$Q$1005,Cad_cl!AS$5))),"",IF($C46="","",SUMIFS(Con_ve!$F$6:$F$1005,Con_ve!$C$6:$C$1005,$C46,Con_ve!$I$6:$I$1005,"Fechada",Con_ve!$Q$6:$Q$1005,Cad_cl!AS$5)))</f>
        <v/>
      </c>
      <c r="AT46" s="134" t="str">
        <f>IF(ISERR(IF($C46="","",SUMIFS(Con_ve!$F$6:$F$1005,Con_ve!$C$6:$C$1005,$C46,Con_ve!$I$6:$I$1005,"Fechada",Con_ve!$Q$6:$Q$1005,Cad_cl!AT$5))),"",IF($C46="","",SUMIFS(Con_ve!$F$6:$F$1005,Con_ve!$C$6:$C$1005,$C46,Con_ve!$I$6:$I$1005,"Fechada",Con_ve!$Q$6:$Q$1005,Cad_cl!AT$5)))</f>
        <v/>
      </c>
      <c r="AU46" s="134" t="str">
        <f>IF(ISERR(IF($C46="","",SUMIFS(Con_ve!$F$6:$F$1005,Con_ve!$C$6:$C$1005,$C46,Con_ve!$I$6:$I$1005,"Fechada",Con_ve!$Q$6:$Q$1005,Cad_cl!AU$5))),"",IF($C46="","",SUMIFS(Con_ve!$F$6:$F$1005,Con_ve!$C$6:$C$1005,$C46,Con_ve!$I$6:$I$1005,"Fechada",Con_ve!$Q$6:$Q$1005,Cad_cl!AU$5)))</f>
        <v/>
      </c>
      <c r="AV46" s="134" t="str">
        <f>IF(ISERR(IF($C46="","",SUMIFS(Con_ve!$F$6:$F$1005,Con_ve!$C$6:$C$1005,$C46,Con_ve!$I$6:$I$1005,"Fechada",Con_ve!$Q$6:$Q$1005,Cad_cl!AV$5))),"",IF($C46="","",SUMIFS(Con_ve!$F$6:$F$1005,Con_ve!$C$6:$C$1005,$C46,Con_ve!$I$6:$I$1005,"Fechada",Con_ve!$Q$6:$Q$1005,Cad_cl!AV$5)))</f>
        <v/>
      </c>
      <c r="AW46" s="134" t="str">
        <f>IF(ISERR(IF($C46="","",SUMIFS(Con_ve!$F$6:$F$1005,Con_ve!$C$6:$C$1005,$C46,Con_ve!$I$6:$I$1005,"Fechada",Con_ve!$Q$6:$Q$1005,Cad_cl!AW$5))),"",IF($C46="","",SUMIFS(Con_ve!$F$6:$F$1005,Con_ve!$C$6:$C$1005,$C46,Con_ve!$I$6:$I$1005,"Fechada",Con_ve!$Q$6:$Q$1005,Cad_cl!AW$5)))</f>
        <v/>
      </c>
      <c r="AX46" s="134" t="str">
        <f>IF(ISERR(IF($C46="","",SUMIFS(Con_ve!$F$6:$F$1005,Con_ve!$C$6:$C$1005,$C46,Con_ve!$I$6:$I$1005,"Fechada",Con_ve!$Q$6:$Q$1005,Cad_cl!AX$5))),"",IF($C46="","",SUMIFS(Con_ve!$F$6:$F$1005,Con_ve!$C$6:$C$1005,$C46,Con_ve!$I$6:$I$1005,"Fechada",Con_ve!$Q$6:$Q$1005,Cad_cl!AX$5)))</f>
        <v/>
      </c>
      <c r="AY46" s="134" t="str">
        <f>IF(ISERR(IF($C46="","",SUMIFS(Con_ve!$F$6:$F$1005,Con_ve!$C$6:$C$1005,$C46,Con_ve!$I$6:$I$1005,"Fechada",Con_ve!$Q$6:$Q$1005,Cad_cl!AY$5))),"",IF($C46="","",SUMIFS(Con_ve!$F$6:$F$1005,Con_ve!$C$6:$C$1005,$C46,Con_ve!$I$6:$I$1005,"Fechada",Con_ve!$Q$6:$Q$1005,Cad_cl!AY$5)))</f>
        <v/>
      </c>
      <c r="AZ46" s="134" t="str">
        <f>IF(ISERR(IF($C46="","",SUMIFS(Con_ve!$F$6:$F$1005,Con_ve!$C$6:$C$1005,$C46,Con_ve!$I$6:$I$1005,"Fechada",Con_ve!$Q$6:$Q$1005,Cad_cl!AZ$5))),"",IF($C46="","",SUMIFS(Con_ve!$F$6:$F$1005,Con_ve!$C$6:$C$1005,$C46,Con_ve!$I$6:$I$1005,"Fechada",Con_ve!$Q$6:$Q$1005,Cad_cl!AZ$5)))</f>
        <v/>
      </c>
      <c r="BA46" s="134" t="str">
        <f>IF(ISERR(IF($C46="","",SUMIFS(Con_ve!$F$6:$F$1005,Con_ve!$C$6:$C$1005,$C46,Con_ve!$I$6:$I$1005,"Fechada",Con_ve!$Q$6:$Q$1005,Cad_cl!BA$5))),"",IF($C46="","",SUMIFS(Con_ve!$F$6:$F$1005,Con_ve!$C$6:$C$1005,$C46,Con_ve!$I$6:$I$1005,"Fechada",Con_ve!$Q$6:$Q$1005,Cad_cl!BA$5)))</f>
        <v/>
      </c>
      <c r="BB46" s="134">
        <f t="shared" si="0"/>
        <v>0</v>
      </c>
      <c r="BD46" s="134" t="str">
        <f>IF(ISERR(IF($C46="","",SUMIFS(Con_ve!$F$6:$F$1005,Con_ve!$C$6:$C$1005,$C46,Con_ve!$I$6:$I$1005,"Em negociação",Con_ve!$Q$6:$Q$1005,Cad_cl!BD$5))),"",IF($C46="","",SUMIFS(Con_ve!$F$6:$F$1005,Con_ve!$C$6:$C$1005,$C46,Con_ve!$I$6:$I$1005,"Em negociação",Con_ve!$Q$6:$Q$1005,Cad_cl!BD$5)))</f>
        <v/>
      </c>
      <c r="BE46" s="134" t="str">
        <f>IF(ISERR(IF($C46="","",SUMIFS(Con_ve!$F$6:$F$1005,Con_ve!$C$6:$C$1005,$C46,Con_ve!$I$6:$I$1005,"Em negociação",Con_ve!$Q$6:$Q$1005,Cad_cl!BE$5))),"",IF($C46="","",SUMIFS(Con_ve!$F$6:$F$1005,Con_ve!$C$6:$C$1005,$C46,Con_ve!$I$6:$I$1005,"Em negociação",Con_ve!$Q$6:$Q$1005,Cad_cl!BE$5)))</f>
        <v/>
      </c>
      <c r="BF46" s="134" t="str">
        <f>IF(ISERR(IF($C46="","",SUMIFS(Con_ve!$F$6:$F$1005,Con_ve!$C$6:$C$1005,$C46,Con_ve!$I$6:$I$1005,"Em negociação",Con_ve!$Q$6:$Q$1005,Cad_cl!BF$5))),"",IF($C46="","",SUMIFS(Con_ve!$F$6:$F$1005,Con_ve!$C$6:$C$1005,$C46,Con_ve!$I$6:$I$1005,"Em negociação",Con_ve!$Q$6:$Q$1005,Cad_cl!BF$5)))</f>
        <v/>
      </c>
      <c r="BG46" s="134" t="str">
        <f>IF(ISERR(IF($C46="","",SUMIFS(Con_ve!$F$6:$F$1005,Con_ve!$C$6:$C$1005,$C46,Con_ve!$I$6:$I$1005,"Em negociação",Con_ve!$Q$6:$Q$1005,Cad_cl!BG$5))),"",IF($C46="","",SUMIFS(Con_ve!$F$6:$F$1005,Con_ve!$C$6:$C$1005,$C46,Con_ve!$I$6:$I$1005,"Em negociação",Con_ve!$Q$6:$Q$1005,Cad_cl!BG$5)))</f>
        <v/>
      </c>
      <c r="BH46" s="134" t="str">
        <f>IF(ISERR(IF($C46="","",SUMIFS(Con_ve!$F$6:$F$1005,Con_ve!$C$6:$C$1005,$C46,Con_ve!$I$6:$I$1005,"Em negociação",Con_ve!$Q$6:$Q$1005,Cad_cl!BH$5))),"",IF($C46="","",SUMIFS(Con_ve!$F$6:$F$1005,Con_ve!$C$6:$C$1005,$C46,Con_ve!$I$6:$I$1005,"Em negociação",Con_ve!$Q$6:$Q$1005,Cad_cl!BH$5)))</f>
        <v/>
      </c>
      <c r="BI46" s="134" t="str">
        <f>IF(ISERR(IF($C46="","",SUMIFS(Con_ve!$F$6:$F$1005,Con_ve!$C$6:$C$1005,$C46,Con_ve!$I$6:$I$1005,"Em negociação",Con_ve!$Q$6:$Q$1005,Cad_cl!BI$5))),"",IF($C46="","",SUMIFS(Con_ve!$F$6:$F$1005,Con_ve!$C$6:$C$1005,$C46,Con_ve!$I$6:$I$1005,"Em negociação",Con_ve!$Q$6:$Q$1005,Cad_cl!BI$5)))</f>
        <v/>
      </c>
      <c r="BJ46" s="134" t="str">
        <f>IF(ISERR(IF($C46="","",SUMIFS(Con_ve!$F$6:$F$1005,Con_ve!$C$6:$C$1005,$C46,Con_ve!$I$6:$I$1005,"Em negociação",Con_ve!$Q$6:$Q$1005,Cad_cl!BJ$5))),"",IF($C46="","",SUMIFS(Con_ve!$F$6:$F$1005,Con_ve!$C$6:$C$1005,$C46,Con_ve!$I$6:$I$1005,"Em negociação",Con_ve!$Q$6:$Q$1005,Cad_cl!BJ$5)))</f>
        <v/>
      </c>
      <c r="BK46" s="134" t="str">
        <f>IF(ISERR(IF($C46="","",SUMIFS(Con_ve!$F$6:$F$1005,Con_ve!$C$6:$C$1005,$C46,Con_ve!$I$6:$I$1005,"Em negociação",Con_ve!$Q$6:$Q$1005,Cad_cl!BK$5))),"",IF($C46="","",SUMIFS(Con_ve!$F$6:$F$1005,Con_ve!$C$6:$C$1005,$C46,Con_ve!$I$6:$I$1005,"Em negociação",Con_ve!$Q$6:$Q$1005,Cad_cl!BK$5)))</f>
        <v/>
      </c>
      <c r="BL46" s="134" t="str">
        <f>IF(ISERR(IF($C46="","",SUMIFS(Con_ve!$F$6:$F$1005,Con_ve!$C$6:$C$1005,$C46,Con_ve!$I$6:$I$1005,"Em negociação",Con_ve!$Q$6:$Q$1005,Cad_cl!BL$5))),"",IF($C46="","",SUMIFS(Con_ve!$F$6:$F$1005,Con_ve!$C$6:$C$1005,$C46,Con_ve!$I$6:$I$1005,"Em negociação",Con_ve!$Q$6:$Q$1005,Cad_cl!BL$5)))</f>
        <v/>
      </c>
      <c r="BM46" s="134" t="str">
        <f>IF(ISERR(IF($C46="","",SUMIFS(Con_ve!$F$6:$F$1005,Con_ve!$C$6:$C$1005,$C46,Con_ve!$I$6:$I$1005,"Em negociação",Con_ve!$Q$6:$Q$1005,Cad_cl!BM$5))),"",IF($C46="","",SUMIFS(Con_ve!$F$6:$F$1005,Con_ve!$C$6:$C$1005,$C46,Con_ve!$I$6:$I$1005,"Em negociação",Con_ve!$Q$6:$Q$1005,Cad_cl!BM$5)))</f>
        <v/>
      </c>
      <c r="BN46" s="134" t="str">
        <f>IF(ISERR(IF($C46="","",SUMIFS(Con_ve!$F$6:$F$1005,Con_ve!$C$6:$C$1005,$C46,Con_ve!$I$6:$I$1005,"Em negociação",Con_ve!$Q$6:$Q$1005,Cad_cl!BN$5))),"",IF($C46="","",SUMIFS(Con_ve!$F$6:$F$1005,Con_ve!$C$6:$C$1005,$C46,Con_ve!$I$6:$I$1005,"Em negociação",Con_ve!$Q$6:$Q$1005,Cad_cl!BN$5)))</f>
        <v/>
      </c>
      <c r="BO46" s="134" t="str">
        <f>IF(ISERR(IF($C46="","",SUMIFS(Con_ve!$F$6:$F$1005,Con_ve!$C$6:$C$1005,$C46,Con_ve!$I$6:$I$1005,"Em negociação",Con_ve!$Q$6:$Q$1005,Cad_cl!BO$5))),"",IF($C46="","",SUMIFS(Con_ve!$F$6:$F$1005,Con_ve!$C$6:$C$1005,$C46,Con_ve!$I$6:$I$1005,"Em negociação",Con_ve!$Q$6:$Q$1005,Cad_cl!BO$5)))</f>
        <v/>
      </c>
      <c r="BP46" s="134">
        <f t="shared" si="1"/>
        <v>0</v>
      </c>
      <c r="BR46" s="125" t="str">
        <f>IF(ISERR(IF(AND($I46=Re_lo!$E$5,BR$5=VLOOKUP(Re_lo!$H$5,Re_lo!$N$5:$O$16,2,0)),AP46,"")),"",IF(AND($I46=Re_lo!$E$5,BR$5=VLOOKUP(Re_lo!$H$5,Re_lo!$N$5:$O$16,2,0)),AP46,""))</f>
        <v/>
      </c>
      <c r="BS46" s="125" t="str">
        <f>IF(ISERR(IF(AND($I46=Re_lo!$E$5,BS$5=VLOOKUP(Re_lo!$H$5,Re_lo!$N$5:$O$16,2,0)),AQ46,"")),"",IF(AND($I46=Re_lo!$E$5,BS$5=VLOOKUP(Re_lo!$H$5,Re_lo!$N$5:$O$16,2,0)),AQ46,""))</f>
        <v/>
      </c>
      <c r="BT46" s="125" t="str">
        <f>IF(ISERR(IF(AND($I46=Re_lo!$E$5,BT$5=VLOOKUP(Re_lo!$H$5,Re_lo!$N$5:$O$16,2,0)),AR46,"")),"",IF(AND($I46=Re_lo!$E$5,BT$5=VLOOKUP(Re_lo!$H$5,Re_lo!$N$5:$O$16,2,0)),AR46,""))</f>
        <v/>
      </c>
      <c r="BU46" s="125" t="str">
        <f>IF(ISERR(IF(AND($I46=Re_lo!$E$5,BU$5=VLOOKUP(Re_lo!$H$5,Re_lo!$N$5:$O$16,2,0)),AS46,"")),"",IF(AND($I46=Re_lo!$E$5,BU$5=VLOOKUP(Re_lo!$H$5,Re_lo!$N$5:$O$16,2,0)),AS46,""))</f>
        <v/>
      </c>
      <c r="BV46" s="125" t="str">
        <f>IF(ISERR(IF(AND($I46=Re_lo!$E$5,BV$5=VLOOKUP(Re_lo!$H$5,Re_lo!$N$5:$O$16,2,0)),AT46,"")),"",IF(AND($I46=Re_lo!$E$5,BV$5=VLOOKUP(Re_lo!$H$5,Re_lo!$N$5:$O$16,2,0)),AT46,""))</f>
        <v/>
      </c>
      <c r="BW46" s="125" t="str">
        <f>IF(ISERR(IF(AND($I46=Re_lo!$E$5,BW$5=VLOOKUP(Re_lo!$H$5,Re_lo!$N$5:$O$16,2,0)),AU46,"")),"",IF(AND($I46=Re_lo!$E$5,BW$5=VLOOKUP(Re_lo!$H$5,Re_lo!$N$5:$O$16,2,0)),AU46,""))</f>
        <v/>
      </c>
      <c r="BX46" s="125" t="str">
        <f>IF(ISERR(IF(AND($I46=Re_lo!$E$5,BX$5=VLOOKUP(Re_lo!$H$5,Re_lo!$N$5:$O$16,2,0)),AV46,"")),"",IF(AND($I46=Re_lo!$E$5,BX$5=VLOOKUP(Re_lo!$H$5,Re_lo!$N$5:$O$16,2,0)),AV46,""))</f>
        <v/>
      </c>
      <c r="BY46" s="125" t="str">
        <f>IF(ISERR(IF(AND($I46=Re_lo!$E$5,BY$5=VLOOKUP(Re_lo!$H$5,Re_lo!$N$5:$O$16,2,0)),AW46,"")),"",IF(AND($I46=Re_lo!$E$5,BY$5=VLOOKUP(Re_lo!$H$5,Re_lo!$N$5:$O$16,2,0)),AW46,""))</f>
        <v/>
      </c>
      <c r="BZ46" s="125" t="str">
        <f>IF(ISERR(IF(AND($I46=Re_lo!$E$5,BZ$5=VLOOKUP(Re_lo!$H$5,Re_lo!$N$5:$O$16,2,0)),AX46,"")),"",IF(AND($I46=Re_lo!$E$5,BZ$5=VLOOKUP(Re_lo!$H$5,Re_lo!$N$5:$O$16,2,0)),AX46,""))</f>
        <v/>
      </c>
      <c r="CA46" s="125" t="str">
        <f>IF(ISERR(IF(AND($I46=Re_lo!$E$5,CA$5=VLOOKUP(Re_lo!$H$5,Re_lo!$N$5:$O$16,2,0)),AY46,"")),"",IF(AND($I46=Re_lo!$E$5,CA$5=VLOOKUP(Re_lo!$H$5,Re_lo!$N$5:$O$16,2,0)),AY46,""))</f>
        <v/>
      </c>
      <c r="CB46" s="125" t="str">
        <f>IF(ISERR(IF(AND($I46=Re_lo!$E$5,CB$5=VLOOKUP(Re_lo!$H$5,Re_lo!$N$5:$O$16,2,0)),AZ46,"")),"",IF(AND($I46=Re_lo!$E$5,CB$5=VLOOKUP(Re_lo!$H$5,Re_lo!$N$5:$O$16,2,0)),AZ46,""))</f>
        <v/>
      </c>
      <c r="CC46" s="125" t="str">
        <f>IF(ISERR(IF(AND($I46=Re_lo!$E$5,CC$5=VLOOKUP(Re_lo!$H$5,Re_lo!$N$5:$O$16,2,0)),BA46,"")),"",IF(AND($I46=Re_lo!$E$5,CC$5=VLOOKUP(Re_lo!$H$5,Re_lo!$N$5:$O$16,2,0)),BA46,""))</f>
        <v/>
      </c>
      <c r="CD46" s="125" t="str">
        <f>IF(ISERR(IF(AND($I46=Re_lo!$E$5,CD$5=VLOOKUP(Re_lo!$H$5,Re_lo!$N$5:$O$16,2,0)),BB46,"")),"",IF(AND($I46=Re_lo!$E$5,CD$5=VLOOKUP(Re_lo!$H$5,Re_lo!$N$5:$O$16,2,0)),BB46,""))</f>
        <v/>
      </c>
      <c r="CF46" s="125" t="str">
        <f>IF($C46="","",COUNTIFS(Con_ve!$C$6:$C$1005,$C46,Con_ve!$Q$6:$Q$1005,Cad_cl!CF$5))</f>
        <v/>
      </c>
      <c r="CG46" s="125" t="str">
        <f>IF($C46="","",COUNTIFS(Con_ve!$C$6:$C$1005,$C46,Con_ve!$Q$6:$Q$1005,Cad_cl!CG$5))</f>
        <v/>
      </c>
      <c r="CH46" s="125" t="str">
        <f>IF($C46="","",COUNTIFS(Con_ve!$C$6:$C$1005,$C46,Con_ve!$Q$6:$Q$1005,Cad_cl!CH$5))</f>
        <v/>
      </c>
      <c r="CI46" s="125" t="str">
        <f>IF($C46="","",COUNTIFS(Con_ve!$C$6:$C$1005,$C46,Con_ve!$Q$6:$Q$1005,Cad_cl!CI$5))</f>
        <v/>
      </c>
      <c r="CJ46" s="125" t="str">
        <f>IF($C46="","",COUNTIFS(Con_ve!$C$6:$C$1005,$C46,Con_ve!$Q$6:$Q$1005,Cad_cl!CJ$5))</f>
        <v/>
      </c>
      <c r="CK46" s="125" t="str">
        <f>IF($C46="","",COUNTIFS(Con_ve!$C$6:$C$1005,$C46,Con_ve!$Q$6:$Q$1005,Cad_cl!CK$5))</f>
        <v/>
      </c>
      <c r="CL46" s="125" t="str">
        <f>IF($C46="","",COUNTIFS(Con_ve!$C$6:$C$1005,$C46,Con_ve!$Q$6:$Q$1005,Cad_cl!CL$5))</f>
        <v/>
      </c>
      <c r="CM46" s="125" t="str">
        <f>IF($C46="","",COUNTIFS(Con_ve!$C$6:$C$1005,$C46,Con_ve!$Q$6:$Q$1005,Cad_cl!CM$5))</f>
        <v/>
      </c>
      <c r="CN46" s="125" t="str">
        <f>IF($C46="","",COUNTIFS(Con_ve!$C$6:$C$1005,$C46,Con_ve!$Q$6:$Q$1005,Cad_cl!CN$5))</f>
        <v/>
      </c>
      <c r="CO46" s="125" t="str">
        <f>IF($C46="","",COUNTIFS(Con_ve!$C$6:$C$1005,$C46,Con_ve!$Q$6:$Q$1005,Cad_cl!CO$5))</f>
        <v/>
      </c>
      <c r="CP46" s="125" t="str">
        <f>IF($C46="","",COUNTIFS(Con_ve!$C$6:$C$1005,$C46,Con_ve!$Q$6:$Q$1005,Cad_cl!CP$5))</f>
        <v/>
      </c>
      <c r="CQ46" s="125" t="str">
        <f>IF($C46="","",COUNTIFS(Con_ve!$C$6:$C$1005,$C46,Con_ve!$Q$6:$Q$1005,Cad_cl!CQ$5))</f>
        <v/>
      </c>
      <c r="CR46" s="125">
        <f t="shared" si="2"/>
        <v>0</v>
      </c>
    </row>
    <row r="47" spans="3:96" ht="30" customHeight="1">
      <c r="C47" s="153"/>
      <c r="D47" s="153"/>
      <c r="E47" s="154"/>
      <c r="F47" s="153"/>
      <c r="G47" s="155"/>
      <c r="H47" s="153"/>
      <c r="I47" s="153"/>
      <c r="J47" s="132" t="s">
        <v>309</v>
      </c>
      <c r="K47" s="133" t="s">
        <v>309</v>
      </c>
      <c r="L47" s="153"/>
      <c r="M47" s="153"/>
      <c r="N47" s="153"/>
      <c r="O47" s="153"/>
      <c r="P47" s="153"/>
      <c r="Q47" s="153"/>
      <c r="AP47" s="134" t="str">
        <f>IF(ISERR(IF($C47="","",SUMIFS(Con_ve!$F$6:$F$1005,Con_ve!$C$6:$C$1005,$C47,Con_ve!$I$6:$I$1005,"Fechada",Con_ve!$Q$6:$Q$1005,Cad_cl!AP$5))),"",IF($C47="","",SUMIFS(Con_ve!$F$6:$F$1005,Con_ve!$C$6:$C$1005,$C47,Con_ve!$I$6:$I$1005,"Fechada",Con_ve!$Q$6:$Q$1005,Cad_cl!AP$5)))</f>
        <v/>
      </c>
      <c r="AQ47" s="134" t="str">
        <f>IF(ISERR(IF($C47="","",SUMIFS(Con_ve!$F$6:$F$1005,Con_ve!$C$6:$C$1005,$C47,Con_ve!$I$6:$I$1005,"Fechada",Con_ve!$Q$6:$Q$1005,Cad_cl!AQ$5))),"",IF($C47="","",SUMIFS(Con_ve!$F$6:$F$1005,Con_ve!$C$6:$C$1005,$C47,Con_ve!$I$6:$I$1005,"Fechada",Con_ve!$Q$6:$Q$1005,Cad_cl!AQ$5)))</f>
        <v/>
      </c>
      <c r="AR47" s="134" t="str">
        <f>IF(ISERR(IF($C47="","",SUMIFS(Con_ve!$F$6:$F$1005,Con_ve!$C$6:$C$1005,$C47,Con_ve!$I$6:$I$1005,"Fechada",Con_ve!$Q$6:$Q$1005,Cad_cl!AR$5))),"",IF($C47="","",SUMIFS(Con_ve!$F$6:$F$1005,Con_ve!$C$6:$C$1005,$C47,Con_ve!$I$6:$I$1005,"Fechada",Con_ve!$Q$6:$Q$1005,Cad_cl!AR$5)))</f>
        <v/>
      </c>
      <c r="AS47" s="134" t="str">
        <f>IF(ISERR(IF($C47="","",SUMIFS(Con_ve!$F$6:$F$1005,Con_ve!$C$6:$C$1005,$C47,Con_ve!$I$6:$I$1005,"Fechada",Con_ve!$Q$6:$Q$1005,Cad_cl!AS$5))),"",IF($C47="","",SUMIFS(Con_ve!$F$6:$F$1005,Con_ve!$C$6:$C$1005,$C47,Con_ve!$I$6:$I$1005,"Fechada",Con_ve!$Q$6:$Q$1005,Cad_cl!AS$5)))</f>
        <v/>
      </c>
      <c r="AT47" s="134" t="str">
        <f>IF(ISERR(IF($C47="","",SUMIFS(Con_ve!$F$6:$F$1005,Con_ve!$C$6:$C$1005,$C47,Con_ve!$I$6:$I$1005,"Fechada",Con_ve!$Q$6:$Q$1005,Cad_cl!AT$5))),"",IF($C47="","",SUMIFS(Con_ve!$F$6:$F$1005,Con_ve!$C$6:$C$1005,$C47,Con_ve!$I$6:$I$1005,"Fechada",Con_ve!$Q$6:$Q$1005,Cad_cl!AT$5)))</f>
        <v/>
      </c>
      <c r="AU47" s="134" t="str">
        <f>IF(ISERR(IF($C47="","",SUMIFS(Con_ve!$F$6:$F$1005,Con_ve!$C$6:$C$1005,$C47,Con_ve!$I$6:$I$1005,"Fechada",Con_ve!$Q$6:$Q$1005,Cad_cl!AU$5))),"",IF($C47="","",SUMIFS(Con_ve!$F$6:$F$1005,Con_ve!$C$6:$C$1005,$C47,Con_ve!$I$6:$I$1005,"Fechada",Con_ve!$Q$6:$Q$1005,Cad_cl!AU$5)))</f>
        <v/>
      </c>
      <c r="AV47" s="134" t="str">
        <f>IF(ISERR(IF($C47="","",SUMIFS(Con_ve!$F$6:$F$1005,Con_ve!$C$6:$C$1005,$C47,Con_ve!$I$6:$I$1005,"Fechada",Con_ve!$Q$6:$Q$1005,Cad_cl!AV$5))),"",IF($C47="","",SUMIFS(Con_ve!$F$6:$F$1005,Con_ve!$C$6:$C$1005,$C47,Con_ve!$I$6:$I$1005,"Fechada",Con_ve!$Q$6:$Q$1005,Cad_cl!AV$5)))</f>
        <v/>
      </c>
      <c r="AW47" s="134" t="str">
        <f>IF(ISERR(IF($C47="","",SUMIFS(Con_ve!$F$6:$F$1005,Con_ve!$C$6:$C$1005,$C47,Con_ve!$I$6:$I$1005,"Fechada",Con_ve!$Q$6:$Q$1005,Cad_cl!AW$5))),"",IF($C47="","",SUMIFS(Con_ve!$F$6:$F$1005,Con_ve!$C$6:$C$1005,$C47,Con_ve!$I$6:$I$1005,"Fechada",Con_ve!$Q$6:$Q$1005,Cad_cl!AW$5)))</f>
        <v/>
      </c>
      <c r="AX47" s="134" t="str">
        <f>IF(ISERR(IF($C47="","",SUMIFS(Con_ve!$F$6:$F$1005,Con_ve!$C$6:$C$1005,$C47,Con_ve!$I$6:$I$1005,"Fechada",Con_ve!$Q$6:$Q$1005,Cad_cl!AX$5))),"",IF($C47="","",SUMIFS(Con_ve!$F$6:$F$1005,Con_ve!$C$6:$C$1005,$C47,Con_ve!$I$6:$I$1005,"Fechada",Con_ve!$Q$6:$Q$1005,Cad_cl!AX$5)))</f>
        <v/>
      </c>
      <c r="AY47" s="134" t="str">
        <f>IF(ISERR(IF($C47="","",SUMIFS(Con_ve!$F$6:$F$1005,Con_ve!$C$6:$C$1005,$C47,Con_ve!$I$6:$I$1005,"Fechada",Con_ve!$Q$6:$Q$1005,Cad_cl!AY$5))),"",IF($C47="","",SUMIFS(Con_ve!$F$6:$F$1005,Con_ve!$C$6:$C$1005,$C47,Con_ve!$I$6:$I$1005,"Fechada",Con_ve!$Q$6:$Q$1005,Cad_cl!AY$5)))</f>
        <v/>
      </c>
      <c r="AZ47" s="134" t="str">
        <f>IF(ISERR(IF($C47="","",SUMIFS(Con_ve!$F$6:$F$1005,Con_ve!$C$6:$C$1005,$C47,Con_ve!$I$6:$I$1005,"Fechada",Con_ve!$Q$6:$Q$1005,Cad_cl!AZ$5))),"",IF($C47="","",SUMIFS(Con_ve!$F$6:$F$1005,Con_ve!$C$6:$C$1005,$C47,Con_ve!$I$6:$I$1005,"Fechada",Con_ve!$Q$6:$Q$1005,Cad_cl!AZ$5)))</f>
        <v/>
      </c>
      <c r="BA47" s="134" t="str">
        <f>IF(ISERR(IF($C47="","",SUMIFS(Con_ve!$F$6:$F$1005,Con_ve!$C$6:$C$1005,$C47,Con_ve!$I$6:$I$1005,"Fechada",Con_ve!$Q$6:$Q$1005,Cad_cl!BA$5))),"",IF($C47="","",SUMIFS(Con_ve!$F$6:$F$1005,Con_ve!$C$6:$C$1005,$C47,Con_ve!$I$6:$I$1005,"Fechada",Con_ve!$Q$6:$Q$1005,Cad_cl!BA$5)))</f>
        <v/>
      </c>
      <c r="BB47" s="134">
        <f t="shared" si="0"/>
        <v>0</v>
      </c>
      <c r="BD47" s="134" t="str">
        <f>IF(ISERR(IF($C47="","",SUMIFS(Con_ve!$F$6:$F$1005,Con_ve!$C$6:$C$1005,$C47,Con_ve!$I$6:$I$1005,"Em negociação",Con_ve!$Q$6:$Q$1005,Cad_cl!BD$5))),"",IF($C47="","",SUMIFS(Con_ve!$F$6:$F$1005,Con_ve!$C$6:$C$1005,$C47,Con_ve!$I$6:$I$1005,"Em negociação",Con_ve!$Q$6:$Q$1005,Cad_cl!BD$5)))</f>
        <v/>
      </c>
      <c r="BE47" s="134" t="str">
        <f>IF(ISERR(IF($C47="","",SUMIFS(Con_ve!$F$6:$F$1005,Con_ve!$C$6:$C$1005,$C47,Con_ve!$I$6:$I$1005,"Em negociação",Con_ve!$Q$6:$Q$1005,Cad_cl!BE$5))),"",IF($C47="","",SUMIFS(Con_ve!$F$6:$F$1005,Con_ve!$C$6:$C$1005,$C47,Con_ve!$I$6:$I$1005,"Em negociação",Con_ve!$Q$6:$Q$1005,Cad_cl!BE$5)))</f>
        <v/>
      </c>
      <c r="BF47" s="134" t="str">
        <f>IF(ISERR(IF($C47="","",SUMIFS(Con_ve!$F$6:$F$1005,Con_ve!$C$6:$C$1005,$C47,Con_ve!$I$6:$I$1005,"Em negociação",Con_ve!$Q$6:$Q$1005,Cad_cl!BF$5))),"",IF($C47="","",SUMIFS(Con_ve!$F$6:$F$1005,Con_ve!$C$6:$C$1005,$C47,Con_ve!$I$6:$I$1005,"Em negociação",Con_ve!$Q$6:$Q$1005,Cad_cl!BF$5)))</f>
        <v/>
      </c>
      <c r="BG47" s="134" t="str">
        <f>IF(ISERR(IF($C47="","",SUMIFS(Con_ve!$F$6:$F$1005,Con_ve!$C$6:$C$1005,$C47,Con_ve!$I$6:$I$1005,"Em negociação",Con_ve!$Q$6:$Q$1005,Cad_cl!BG$5))),"",IF($C47="","",SUMIFS(Con_ve!$F$6:$F$1005,Con_ve!$C$6:$C$1005,$C47,Con_ve!$I$6:$I$1005,"Em negociação",Con_ve!$Q$6:$Q$1005,Cad_cl!BG$5)))</f>
        <v/>
      </c>
      <c r="BH47" s="134" t="str">
        <f>IF(ISERR(IF($C47="","",SUMIFS(Con_ve!$F$6:$F$1005,Con_ve!$C$6:$C$1005,$C47,Con_ve!$I$6:$I$1005,"Em negociação",Con_ve!$Q$6:$Q$1005,Cad_cl!BH$5))),"",IF($C47="","",SUMIFS(Con_ve!$F$6:$F$1005,Con_ve!$C$6:$C$1005,$C47,Con_ve!$I$6:$I$1005,"Em negociação",Con_ve!$Q$6:$Q$1005,Cad_cl!BH$5)))</f>
        <v/>
      </c>
      <c r="BI47" s="134" t="str">
        <f>IF(ISERR(IF($C47="","",SUMIFS(Con_ve!$F$6:$F$1005,Con_ve!$C$6:$C$1005,$C47,Con_ve!$I$6:$I$1005,"Em negociação",Con_ve!$Q$6:$Q$1005,Cad_cl!BI$5))),"",IF($C47="","",SUMIFS(Con_ve!$F$6:$F$1005,Con_ve!$C$6:$C$1005,$C47,Con_ve!$I$6:$I$1005,"Em negociação",Con_ve!$Q$6:$Q$1005,Cad_cl!BI$5)))</f>
        <v/>
      </c>
      <c r="BJ47" s="134" t="str">
        <f>IF(ISERR(IF($C47="","",SUMIFS(Con_ve!$F$6:$F$1005,Con_ve!$C$6:$C$1005,$C47,Con_ve!$I$6:$I$1005,"Em negociação",Con_ve!$Q$6:$Q$1005,Cad_cl!BJ$5))),"",IF($C47="","",SUMIFS(Con_ve!$F$6:$F$1005,Con_ve!$C$6:$C$1005,$C47,Con_ve!$I$6:$I$1005,"Em negociação",Con_ve!$Q$6:$Q$1005,Cad_cl!BJ$5)))</f>
        <v/>
      </c>
      <c r="BK47" s="134" t="str">
        <f>IF(ISERR(IF($C47="","",SUMIFS(Con_ve!$F$6:$F$1005,Con_ve!$C$6:$C$1005,$C47,Con_ve!$I$6:$I$1005,"Em negociação",Con_ve!$Q$6:$Q$1005,Cad_cl!BK$5))),"",IF($C47="","",SUMIFS(Con_ve!$F$6:$F$1005,Con_ve!$C$6:$C$1005,$C47,Con_ve!$I$6:$I$1005,"Em negociação",Con_ve!$Q$6:$Q$1005,Cad_cl!BK$5)))</f>
        <v/>
      </c>
      <c r="BL47" s="134" t="str">
        <f>IF(ISERR(IF($C47="","",SUMIFS(Con_ve!$F$6:$F$1005,Con_ve!$C$6:$C$1005,$C47,Con_ve!$I$6:$I$1005,"Em negociação",Con_ve!$Q$6:$Q$1005,Cad_cl!BL$5))),"",IF($C47="","",SUMIFS(Con_ve!$F$6:$F$1005,Con_ve!$C$6:$C$1005,$C47,Con_ve!$I$6:$I$1005,"Em negociação",Con_ve!$Q$6:$Q$1005,Cad_cl!BL$5)))</f>
        <v/>
      </c>
      <c r="BM47" s="134" t="str">
        <f>IF(ISERR(IF($C47="","",SUMIFS(Con_ve!$F$6:$F$1005,Con_ve!$C$6:$C$1005,$C47,Con_ve!$I$6:$I$1005,"Em negociação",Con_ve!$Q$6:$Q$1005,Cad_cl!BM$5))),"",IF($C47="","",SUMIFS(Con_ve!$F$6:$F$1005,Con_ve!$C$6:$C$1005,$C47,Con_ve!$I$6:$I$1005,"Em negociação",Con_ve!$Q$6:$Q$1005,Cad_cl!BM$5)))</f>
        <v/>
      </c>
      <c r="BN47" s="134" t="str">
        <f>IF(ISERR(IF($C47="","",SUMIFS(Con_ve!$F$6:$F$1005,Con_ve!$C$6:$C$1005,$C47,Con_ve!$I$6:$I$1005,"Em negociação",Con_ve!$Q$6:$Q$1005,Cad_cl!BN$5))),"",IF($C47="","",SUMIFS(Con_ve!$F$6:$F$1005,Con_ve!$C$6:$C$1005,$C47,Con_ve!$I$6:$I$1005,"Em negociação",Con_ve!$Q$6:$Q$1005,Cad_cl!BN$5)))</f>
        <v/>
      </c>
      <c r="BO47" s="134" t="str">
        <f>IF(ISERR(IF($C47="","",SUMIFS(Con_ve!$F$6:$F$1005,Con_ve!$C$6:$C$1005,$C47,Con_ve!$I$6:$I$1005,"Em negociação",Con_ve!$Q$6:$Q$1005,Cad_cl!BO$5))),"",IF($C47="","",SUMIFS(Con_ve!$F$6:$F$1005,Con_ve!$C$6:$C$1005,$C47,Con_ve!$I$6:$I$1005,"Em negociação",Con_ve!$Q$6:$Q$1005,Cad_cl!BO$5)))</f>
        <v/>
      </c>
      <c r="BP47" s="134">
        <f t="shared" si="1"/>
        <v>0</v>
      </c>
      <c r="BR47" s="125" t="str">
        <f>IF(ISERR(IF(AND($I47=Re_lo!$E$5,BR$5=VLOOKUP(Re_lo!$H$5,Re_lo!$N$5:$O$16,2,0)),AP47,"")),"",IF(AND($I47=Re_lo!$E$5,BR$5=VLOOKUP(Re_lo!$H$5,Re_lo!$N$5:$O$16,2,0)),AP47,""))</f>
        <v/>
      </c>
      <c r="BS47" s="125" t="str">
        <f>IF(ISERR(IF(AND($I47=Re_lo!$E$5,BS$5=VLOOKUP(Re_lo!$H$5,Re_lo!$N$5:$O$16,2,0)),AQ47,"")),"",IF(AND($I47=Re_lo!$E$5,BS$5=VLOOKUP(Re_lo!$H$5,Re_lo!$N$5:$O$16,2,0)),AQ47,""))</f>
        <v/>
      </c>
      <c r="BT47" s="125" t="str">
        <f>IF(ISERR(IF(AND($I47=Re_lo!$E$5,BT$5=VLOOKUP(Re_lo!$H$5,Re_lo!$N$5:$O$16,2,0)),AR47,"")),"",IF(AND($I47=Re_lo!$E$5,BT$5=VLOOKUP(Re_lo!$H$5,Re_lo!$N$5:$O$16,2,0)),AR47,""))</f>
        <v/>
      </c>
      <c r="BU47" s="125" t="str">
        <f>IF(ISERR(IF(AND($I47=Re_lo!$E$5,BU$5=VLOOKUP(Re_lo!$H$5,Re_lo!$N$5:$O$16,2,0)),AS47,"")),"",IF(AND($I47=Re_lo!$E$5,BU$5=VLOOKUP(Re_lo!$H$5,Re_lo!$N$5:$O$16,2,0)),AS47,""))</f>
        <v/>
      </c>
      <c r="BV47" s="125" t="str">
        <f>IF(ISERR(IF(AND($I47=Re_lo!$E$5,BV$5=VLOOKUP(Re_lo!$H$5,Re_lo!$N$5:$O$16,2,0)),AT47,"")),"",IF(AND($I47=Re_lo!$E$5,BV$5=VLOOKUP(Re_lo!$H$5,Re_lo!$N$5:$O$16,2,0)),AT47,""))</f>
        <v/>
      </c>
      <c r="BW47" s="125" t="str">
        <f>IF(ISERR(IF(AND($I47=Re_lo!$E$5,BW$5=VLOOKUP(Re_lo!$H$5,Re_lo!$N$5:$O$16,2,0)),AU47,"")),"",IF(AND($I47=Re_lo!$E$5,BW$5=VLOOKUP(Re_lo!$H$5,Re_lo!$N$5:$O$16,2,0)),AU47,""))</f>
        <v/>
      </c>
      <c r="BX47" s="125" t="str">
        <f>IF(ISERR(IF(AND($I47=Re_lo!$E$5,BX$5=VLOOKUP(Re_lo!$H$5,Re_lo!$N$5:$O$16,2,0)),AV47,"")),"",IF(AND($I47=Re_lo!$E$5,BX$5=VLOOKUP(Re_lo!$H$5,Re_lo!$N$5:$O$16,2,0)),AV47,""))</f>
        <v/>
      </c>
      <c r="BY47" s="125" t="str">
        <f>IF(ISERR(IF(AND($I47=Re_lo!$E$5,BY$5=VLOOKUP(Re_lo!$H$5,Re_lo!$N$5:$O$16,2,0)),AW47,"")),"",IF(AND($I47=Re_lo!$E$5,BY$5=VLOOKUP(Re_lo!$H$5,Re_lo!$N$5:$O$16,2,0)),AW47,""))</f>
        <v/>
      </c>
      <c r="BZ47" s="125" t="str">
        <f>IF(ISERR(IF(AND($I47=Re_lo!$E$5,BZ$5=VLOOKUP(Re_lo!$H$5,Re_lo!$N$5:$O$16,2,0)),AX47,"")),"",IF(AND($I47=Re_lo!$E$5,BZ$5=VLOOKUP(Re_lo!$H$5,Re_lo!$N$5:$O$16,2,0)),AX47,""))</f>
        <v/>
      </c>
      <c r="CA47" s="125" t="str">
        <f>IF(ISERR(IF(AND($I47=Re_lo!$E$5,CA$5=VLOOKUP(Re_lo!$H$5,Re_lo!$N$5:$O$16,2,0)),AY47,"")),"",IF(AND($I47=Re_lo!$E$5,CA$5=VLOOKUP(Re_lo!$H$5,Re_lo!$N$5:$O$16,2,0)),AY47,""))</f>
        <v/>
      </c>
      <c r="CB47" s="125" t="str">
        <f>IF(ISERR(IF(AND($I47=Re_lo!$E$5,CB$5=VLOOKUP(Re_lo!$H$5,Re_lo!$N$5:$O$16,2,0)),AZ47,"")),"",IF(AND($I47=Re_lo!$E$5,CB$5=VLOOKUP(Re_lo!$H$5,Re_lo!$N$5:$O$16,2,0)),AZ47,""))</f>
        <v/>
      </c>
      <c r="CC47" s="125" t="str">
        <f>IF(ISERR(IF(AND($I47=Re_lo!$E$5,CC$5=VLOOKUP(Re_lo!$H$5,Re_lo!$N$5:$O$16,2,0)),BA47,"")),"",IF(AND($I47=Re_lo!$E$5,CC$5=VLOOKUP(Re_lo!$H$5,Re_lo!$N$5:$O$16,2,0)),BA47,""))</f>
        <v/>
      </c>
      <c r="CD47" s="125" t="str">
        <f>IF(ISERR(IF(AND($I47=Re_lo!$E$5,CD$5=VLOOKUP(Re_lo!$H$5,Re_lo!$N$5:$O$16,2,0)),BB47,"")),"",IF(AND($I47=Re_lo!$E$5,CD$5=VLOOKUP(Re_lo!$H$5,Re_lo!$N$5:$O$16,2,0)),BB47,""))</f>
        <v/>
      </c>
      <c r="CF47" s="125" t="str">
        <f>IF($C47="","",COUNTIFS(Con_ve!$C$6:$C$1005,$C47,Con_ve!$Q$6:$Q$1005,Cad_cl!CF$5))</f>
        <v/>
      </c>
      <c r="CG47" s="125" t="str">
        <f>IF($C47="","",COUNTIFS(Con_ve!$C$6:$C$1005,$C47,Con_ve!$Q$6:$Q$1005,Cad_cl!CG$5))</f>
        <v/>
      </c>
      <c r="CH47" s="125" t="str">
        <f>IF($C47="","",COUNTIFS(Con_ve!$C$6:$C$1005,$C47,Con_ve!$Q$6:$Q$1005,Cad_cl!CH$5))</f>
        <v/>
      </c>
      <c r="CI47" s="125" t="str">
        <f>IF($C47="","",COUNTIFS(Con_ve!$C$6:$C$1005,$C47,Con_ve!$Q$6:$Q$1005,Cad_cl!CI$5))</f>
        <v/>
      </c>
      <c r="CJ47" s="125" t="str">
        <f>IF($C47="","",COUNTIFS(Con_ve!$C$6:$C$1005,$C47,Con_ve!$Q$6:$Q$1005,Cad_cl!CJ$5))</f>
        <v/>
      </c>
      <c r="CK47" s="125" t="str">
        <f>IF($C47="","",COUNTIFS(Con_ve!$C$6:$C$1005,$C47,Con_ve!$Q$6:$Q$1005,Cad_cl!CK$5))</f>
        <v/>
      </c>
      <c r="CL47" s="125" t="str">
        <f>IF($C47="","",COUNTIFS(Con_ve!$C$6:$C$1005,$C47,Con_ve!$Q$6:$Q$1005,Cad_cl!CL$5))</f>
        <v/>
      </c>
      <c r="CM47" s="125" t="str">
        <f>IF($C47="","",COUNTIFS(Con_ve!$C$6:$C$1005,$C47,Con_ve!$Q$6:$Q$1005,Cad_cl!CM$5))</f>
        <v/>
      </c>
      <c r="CN47" s="125" t="str">
        <f>IF($C47="","",COUNTIFS(Con_ve!$C$6:$C$1005,$C47,Con_ve!$Q$6:$Q$1005,Cad_cl!CN$5))</f>
        <v/>
      </c>
      <c r="CO47" s="125" t="str">
        <f>IF($C47="","",COUNTIFS(Con_ve!$C$6:$C$1005,$C47,Con_ve!$Q$6:$Q$1005,Cad_cl!CO$5))</f>
        <v/>
      </c>
      <c r="CP47" s="125" t="str">
        <f>IF($C47="","",COUNTIFS(Con_ve!$C$6:$C$1005,$C47,Con_ve!$Q$6:$Q$1005,Cad_cl!CP$5))</f>
        <v/>
      </c>
      <c r="CQ47" s="125" t="str">
        <f>IF($C47="","",COUNTIFS(Con_ve!$C$6:$C$1005,$C47,Con_ve!$Q$6:$Q$1005,Cad_cl!CQ$5))</f>
        <v/>
      </c>
      <c r="CR47" s="125">
        <f t="shared" si="2"/>
        <v>0</v>
      </c>
    </row>
    <row r="48" spans="3:96" ht="30" customHeight="1">
      <c r="C48" s="153"/>
      <c r="D48" s="153"/>
      <c r="E48" s="154"/>
      <c r="F48" s="153"/>
      <c r="G48" s="155"/>
      <c r="H48" s="153"/>
      <c r="I48" s="153"/>
      <c r="J48" s="132" t="s">
        <v>309</v>
      </c>
      <c r="K48" s="133" t="s">
        <v>309</v>
      </c>
      <c r="L48" s="153"/>
      <c r="M48" s="153"/>
      <c r="N48" s="153"/>
      <c r="O48" s="153"/>
      <c r="P48" s="153"/>
      <c r="Q48" s="153"/>
      <c r="AP48" s="134" t="str">
        <f>IF(ISERR(IF($C48="","",SUMIFS(Con_ve!$F$6:$F$1005,Con_ve!$C$6:$C$1005,$C48,Con_ve!$I$6:$I$1005,"Fechada",Con_ve!$Q$6:$Q$1005,Cad_cl!AP$5))),"",IF($C48="","",SUMIFS(Con_ve!$F$6:$F$1005,Con_ve!$C$6:$C$1005,$C48,Con_ve!$I$6:$I$1005,"Fechada",Con_ve!$Q$6:$Q$1005,Cad_cl!AP$5)))</f>
        <v/>
      </c>
      <c r="AQ48" s="134" t="str">
        <f>IF(ISERR(IF($C48="","",SUMIFS(Con_ve!$F$6:$F$1005,Con_ve!$C$6:$C$1005,$C48,Con_ve!$I$6:$I$1005,"Fechada",Con_ve!$Q$6:$Q$1005,Cad_cl!AQ$5))),"",IF($C48="","",SUMIFS(Con_ve!$F$6:$F$1005,Con_ve!$C$6:$C$1005,$C48,Con_ve!$I$6:$I$1005,"Fechada",Con_ve!$Q$6:$Q$1005,Cad_cl!AQ$5)))</f>
        <v/>
      </c>
      <c r="AR48" s="134" t="str">
        <f>IF(ISERR(IF($C48="","",SUMIFS(Con_ve!$F$6:$F$1005,Con_ve!$C$6:$C$1005,$C48,Con_ve!$I$6:$I$1005,"Fechada",Con_ve!$Q$6:$Q$1005,Cad_cl!AR$5))),"",IF($C48="","",SUMIFS(Con_ve!$F$6:$F$1005,Con_ve!$C$6:$C$1005,$C48,Con_ve!$I$6:$I$1005,"Fechada",Con_ve!$Q$6:$Q$1005,Cad_cl!AR$5)))</f>
        <v/>
      </c>
      <c r="AS48" s="134" t="str">
        <f>IF(ISERR(IF($C48="","",SUMIFS(Con_ve!$F$6:$F$1005,Con_ve!$C$6:$C$1005,$C48,Con_ve!$I$6:$I$1005,"Fechada",Con_ve!$Q$6:$Q$1005,Cad_cl!AS$5))),"",IF($C48="","",SUMIFS(Con_ve!$F$6:$F$1005,Con_ve!$C$6:$C$1005,$C48,Con_ve!$I$6:$I$1005,"Fechada",Con_ve!$Q$6:$Q$1005,Cad_cl!AS$5)))</f>
        <v/>
      </c>
      <c r="AT48" s="134" t="str">
        <f>IF(ISERR(IF($C48="","",SUMIFS(Con_ve!$F$6:$F$1005,Con_ve!$C$6:$C$1005,$C48,Con_ve!$I$6:$I$1005,"Fechada",Con_ve!$Q$6:$Q$1005,Cad_cl!AT$5))),"",IF($C48="","",SUMIFS(Con_ve!$F$6:$F$1005,Con_ve!$C$6:$C$1005,$C48,Con_ve!$I$6:$I$1005,"Fechada",Con_ve!$Q$6:$Q$1005,Cad_cl!AT$5)))</f>
        <v/>
      </c>
      <c r="AU48" s="134" t="str">
        <f>IF(ISERR(IF($C48="","",SUMIFS(Con_ve!$F$6:$F$1005,Con_ve!$C$6:$C$1005,$C48,Con_ve!$I$6:$I$1005,"Fechada",Con_ve!$Q$6:$Q$1005,Cad_cl!AU$5))),"",IF($C48="","",SUMIFS(Con_ve!$F$6:$F$1005,Con_ve!$C$6:$C$1005,$C48,Con_ve!$I$6:$I$1005,"Fechada",Con_ve!$Q$6:$Q$1005,Cad_cl!AU$5)))</f>
        <v/>
      </c>
      <c r="AV48" s="134" t="str">
        <f>IF(ISERR(IF($C48="","",SUMIFS(Con_ve!$F$6:$F$1005,Con_ve!$C$6:$C$1005,$C48,Con_ve!$I$6:$I$1005,"Fechada",Con_ve!$Q$6:$Q$1005,Cad_cl!AV$5))),"",IF($C48="","",SUMIFS(Con_ve!$F$6:$F$1005,Con_ve!$C$6:$C$1005,$C48,Con_ve!$I$6:$I$1005,"Fechada",Con_ve!$Q$6:$Q$1005,Cad_cl!AV$5)))</f>
        <v/>
      </c>
      <c r="AW48" s="134" t="str">
        <f>IF(ISERR(IF($C48="","",SUMIFS(Con_ve!$F$6:$F$1005,Con_ve!$C$6:$C$1005,$C48,Con_ve!$I$6:$I$1005,"Fechada",Con_ve!$Q$6:$Q$1005,Cad_cl!AW$5))),"",IF($C48="","",SUMIFS(Con_ve!$F$6:$F$1005,Con_ve!$C$6:$C$1005,$C48,Con_ve!$I$6:$I$1005,"Fechada",Con_ve!$Q$6:$Q$1005,Cad_cl!AW$5)))</f>
        <v/>
      </c>
      <c r="AX48" s="134" t="str">
        <f>IF(ISERR(IF($C48="","",SUMIFS(Con_ve!$F$6:$F$1005,Con_ve!$C$6:$C$1005,$C48,Con_ve!$I$6:$I$1005,"Fechada",Con_ve!$Q$6:$Q$1005,Cad_cl!AX$5))),"",IF($C48="","",SUMIFS(Con_ve!$F$6:$F$1005,Con_ve!$C$6:$C$1005,$C48,Con_ve!$I$6:$I$1005,"Fechada",Con_ve!$Q$6:$Q$1005,Cad_cl!AX$5)))</f>
        <v/>
      </c>
      <c r="AY48" s="134" t="str">
        <f>IF(ISERR(IF($C48="","",SUMIFS(Con_ve!$F$6:$F$1005,Con_ve!$C$6:$C$1005,$C48,Con_ve!$I$6:$I$1005,"Fechada",Con_ve!$Q$6:$Q$1005,Cad_cl!AY$5))),"",IF($C48="","",SUMIFS(Con_ve!$F$6:$F$1005,Con_ve!$C$6:$C$1005,$C48,Con_ve!$I$6:$I$1005,"Fechada",Con_ve!$Q$6:$Q$1005,Cad_cl!AY$5)))</f>
        <v/>
      </c>
      <c r="AZ48" s="134" t="str">
        <f>IF(ISERR(IF($C48="","",SUMIFS(Con_ve!$F$6:$F$1005,Con_ve!$C$6:$C$1005,$C48,Con_ve!$I$6:$I$1005,"Fechada",Con_ve!$Q$6:$Q$1005,Cad_cl!AZ$5))),"",IF($C48="","",SUMIFS(Con_ve!$F$6:$F$1005,Con_ve!$C$6:$C$1005,$C48,Con_ve!$I$6:$I$1005,"Fechada",Con_ve!$Q$6:$Q$1005,Cad_cl!AZ$5)))</f>
        <v/>
      </c>
      <c r="BA48" s="134" t="str">
        <f>IF(ISERR(IF($C48="","",SUMIFS(Con_ve!$F$6:$F$1005,Con_ve!$C$6:$C$1005,$C48,Con_ve!$I$6:$I$1005,"Fechada",Con_ve!$Q$6:$Q$1005,Cad_cl!BA$5))),"",IF($C48="","",SUMIFS(Con_ve!$F$6:$F$1005,Con_ve!$C$6:$C$1005,$C48,Con_ve!$I$6:$I$1005,"Fechada",Con_ve!$Q$6:$Q$1005,Cad_cl!BA$5)))</f>
        <v/>
      </c>
      <c r="BB48" s="134">
        <f t="shared" si="0"/>
        <v>0</v>
      </c>
      <c r="BD48" s="134" t="str">
        <f>IF(ISERR(IF($C48="","",SUMIFS(Con_ve!$F$6:$F$1005,Con_ve!$C$6:$C$1005,$C48,Con_ve!$I$6:$I$1005,"Em negociação",Con_ve!$Q$6:$Q$1005,Cad_cl!BD$5))),"",IF($C48="","",SUMIFS(Con_ve!$F$6:$F$1005,Con_ve!$C$6:$C$1005,$C48,Con_ve!$I$6:$I$1005,"Em negociação",Con_ve!$Q$6:$Q$1005,Cad_cl!BD$5)))</f>
        <v/>
      </c>
      <c r="BE48" s="134" t="str">
        <f>IF(ISERR(IF($C48="","",SUMIFS(Con_ve!$F$6:$F$1005,Con_ve!$C$6:$C$1005,$C48,Con_ve!$I$6:$I$1005,"Em negociação",Con_ve!$Q$6:$Q$1005,Cad_cl!BE$5))),"",IF($C48="","",SUMIFS(Con_ve!$F$6:$F$1005,Con_ve!$C$6:$C$1005,$C48,Con_ve!$I$6:$I$1005,"Em negociação",Con_ve!$Q$6:$Q$1005,Cad_cl!BE$5)))</f>
        <v/>
      </c>
      <c r="BF48" s="134" t="str">
        <f>IF(ISERR(IF($C48="","",SUMIFS(Con_ve!$F$6:$F$1005,Con_ve!$C$6:$C$1005,$C48,Con_ve!$I$6:$I$1005,"Em negociação",Con_ve!$Q$6:$Q$1005,Cad_cl!BF$5))),"",IF($C48="","",SUMIFS(Con_ve!$F$6:$F$1005,Con_ve!$C$6:$C$1005,$C48,Con_ve!$I$6:$I$1005,"Em negociação",Con_ve!$Q$6:$Q$1005,Cad_cl!BF$5)))</f>
        <v/>
      </c>
      <c r="BG48" s="134" t="str">
        <f>IF(ISERR(IF($C48="","",SUMIFS(Con_ve!$F$6:$F$1005,Con_ve!$C$6:$C$1005,$C48,Con_ve!$I$6:$I$1005,"Em negociação",Con_ve!$Q$6:$Q$1005,Cad_cl!BG$5))),"",IF($C48="","",SUMIFS(Con_ve!$F$6:$F$1005,Con_ve!$C$6:$C$1005,$C48,Con_ve!$I$6:$I$1005,"Em negociação",Con_ve!$Q$6:$Q$1005,Cad_cl!BG$5)))</f>
        <v/>
      </c>
      <c r="BH48" s="134" t="str">
        <f>IF(ISERR(IF($C48="","",SUMIFS(Con_ve!$F$6:$F$1005,Con_ve!$C$6:$C$1005,$C48,Con_ve!$I$6:$I$1005,"Em negociação",Con_ve!$Q$6:$Q$1005,Cad_cl!BH$5))),"",IF($C48="","",SUMIFS(Con_ve!$F$6:$F$1005,Con_ve!$C$6:$C$1005,$C48,Con_ve!$I$6:$I$1005,"Em negociação",Con_ve!$Q$6:$Q$1005,Cad_cl!BH$5)))</f>
        <v/>
      </c>
      <c r="BI48" s="134" t="str">
        <f>IF(ISERR(IF($C48="","",SUMIFS(Con_ve!$F$6:$F$1005,Con_ve!$C$6:$C$1005,$C48,Con_ve!$I$6:$I$1005,"Em negociação",Con_ve!$Q$6:$Q$1005,Cad_cl!BI$5))),"",IF($C48="","",SUMIFS(Con_ve!$F$6:$F$1005,Con_ve!$C$6:$C$1005,$C48,Con_ve!$I$6:$I$1005,"Em negociação",Con_ve!$Q$6:$Q$1005,Cad_cl!BI$5)))</f>
        <v/>
      </c>
      <c r="BJ48" s="134" t="str">
        <f>IF(ISERR(IF($C48="","",SUMIFS(Con_ve!$F$6:$F$1005,Con_ve!$C$6:$C$1005,$C48,Con_ve!$I$6:$I$1005,"Em negociação",Con_ve!$Q$6:$Q$1005,Cad_cl!BJ$5))),"",IF($C48="","",SUMIFS(Con_ve!$F$6:$F$1005,Con_ve!$C$6:$C$1005,$C48,Con_ve!$I$6:$I$1005,"Em negociação",Con_ve!$Q$6:$Q$1005,Cad_cl!BJ$5)))</f>
        <v/>
      </c>
      <c r="BK48" s="134" t="str">
        <f>IF(ISERR(IF($C48="","",SUMIFS(Con_ve!$F$6:$F$1005,Con_ve!$C$6:$C$1005,$C48,Con_ve!$I$6:$I$1005,"Em negociação",Con_ve!$Q$6:$Q$1005,Cad_cl!BK$5))),"",IF($C48="","",SUMIFS(Con_ve!$F$6:$F$1005,Con_ve!$C$6:$C$1005,$C48,Con_ve!$I$6:$I$1005,"Em negociação",Con_ve!$Q$6:$Q$1005,Cad_cl!BK$5)))</f>
        <v/>
      </c>
      <c r="BL48" s="134" t="str">
        <f>IF(ISERR(IF($C48="","",SUMIFS(Con_ve!$F$6:$F$1005,Con_ve!$C$6:$C$1005,$C48,Con_ve!$I$6:$I$1005,"Em negociação",Con_ve!$Q$6:$Q$1005,Cad_cl!BL$5))),"",IF($C48="","",SUMIFS(Con_ve!$F$6:$F$1005,Con_ve!$C$6:$C$1005,$C48,Con_ve!$I$6:$I$1005,"Em negociação",Con_ve!$Q$6:$Q$1005,Cad_cl!BL$5)))</f>
        <v/>
      </c>
      <c r="BM48" s="134" t="str">
        <f>IF(ISERR(IF($C48="","",SUMIFS(Con_ve!$F$6:$F$1005,Con_ve!$C$6:$C$1005,$C48,Con_ve!$I$6:$I$1005,"Em negociação",Con_ve!$Q$6:$Q$1005,Cad_cl!BM$5))),"",IF($C48="","",SUMIFS(Con_ve!$F$6:$F$1005,Con_ve!$C$6:$C$1005,$C48,Con_ve!$I$6:$I$1005,"Em negociação",Con_ve!$Q$6:$Q$1005,Cad_cl!BM$5)))</f>
        <v/>
      </c>
      <c r="BN48" s="134" t="str">
        <f>IF(ISERR(IF($C48="","",SUMIFS(Con_ve!$F$6:$F$1005,Con_ve!$C$6:$C$1005,$C48,Con_ve!$I$6:$I$1005,"Em negociação",Con_ve!$Q$6:$Q$1005,Cad_cl!BN$5))),"",IF($C48="","",SUMIFS(Con_ve!$F$6:$F$1005,Con_ve!$C$6:$C$1005,$C48,Con_ve!$I$6:$I$1005,"Em negociação",Con_ve!$Q$6:$Q$1005,Cad_cl!BN$5)))</f>
        <v/>
      </c>
      <c r="BO48" s="134" t="str">
        <f>IF(ISERR(IF($C48="","",SUMIFS(Con_ve!$F$6:$F$1005,Con_ve!$C$6:$C$1005,$C48,Con_ve!$I$6:$I$1005,"Em negociação",Con_ve!$Q$6:$Q$1005,Cad_cl!BO$5))),"",IF($C48="","",SUMIFS(Con_ve!$F$6:$F$1005,Con_ve!$C$6:$C$1005,$C48,Con_ve!$I$6:$I$1005,"Em negociação",Con_ve!$Q$6:$Q$1005,Cad_cl!BO$5)))</f>
        <v/>
      </c>
      <c r="BP48" s="134">
        <f t="shared" si="1"/>
        <v>0</v>
      </c>
      <c r="BR48" s="125" t="str">
        <f>IF(ISERR(IF(AND($I48=Re_lo!$E$5,BR$5=VLOOKUP(Re_lo!$H$5,Re_lo!$N$5:$O$16,2,0)),AP48,"")),"",IF(AND($I48=Re_lo!$E$5,BR$5=VLOOKUP(Re_lo!$H$5,Re_lo!$N$5:$O$16,2,0)),AP48,""))</f>
        <v/>
      </c>
      <c r="BS48" s="125" t="str">
        <f>IF(ISERR(IF(AND($I48=Re_lo!$E$5,BS$5=VLOOKUP(Re_lo!$H$5,Re_lo!$N$5:$O$16,2,0)),AQ48,"")),"",IF(AND($I48=Re_lo!$E$5,BS$5=VLOOKUP(Re_lo!$H$5,Re_lo!$N$5:$O$16,2,0)),AQ48,""))</f>
        <v/>
      </c>
      <c r="BT48" s="125" t="str">
        <f>IF(ISERR(IF(AND($I48=Re_lo!$E$5,BT$5=VLOOKUP(Re_lo!$H$5,Re_lo!$N$5:$O$16,2,0)),AR48,"")),"",IF(AND($I48=Re_lo!$E$5,BT$5=VLOOKUP(Re_lo!$H$5,Re_lo!$N$5:$O$16,2,0)),AR48,""))</f>
        <v/>
      </c>
      <c r="BU48" s="125" t="str">
        <f>IF(ISERR(IF(AND($I48=Re_lo!$E$5,BU$5=VLOOKUP(Re_lo!$H$5,Re_lo!$N$5:$O$16,2,0)),AS48,"")),"",IF(AND($I48=Re_lo!$E$5,BU$5=VLOOKUP(Re_lo!$H$5,Re_lo!$N$5:$O$16,2,0)),AS48,""))</f>
        <v/>
      </c>
      <c r="BV48" s="125" t="str">
        <f>IF(ISERR(IF(AND($I48=Re_lo!$E$5,BV$5=VLOOKUP(Re_lo!$H$5,Re_lo!$N$5:$O$16,2,0)),AT48,"")),"",IF(AND($I48=Re_lo!$E$5,BV$5=VLOOKUP(Re_lo!$H$5,Re_lo!$N$5:$O$16,2,0)),AT48,""))</f>
        <v/>
      </c>
      <c r="BW48" s="125" t="str">
        <f>IF(ISERR(IF(AND($I48=Re_lo!$E$5,BW$5=VLOOKUP(Re_lo!$H$5,Re_lo!$N$5:$O$16,2,0)),AU48,"")),"",IF(AND($I48=Re_lo!$E$5,BW$5=VLOOKUP(Re_lo!$H$5,Re_lo!$N$5:$O$16,2,0)),AU48,""))</f>
        <v/>
      </c>
      <c r="BX48" s="125" t="str">
        <f>IF(ISERR(IF(AND($I48=Re_lo!$E$5,BX$5=VLOOKUP(Re_lo!$H$5,Re_lo!$N$5:$O$16,2,0)),AV48,"")),"",IF(AND($I48=Re_lo!$E$5,BX$5=VLOOKUP(Re_lo!$H$5,Re_lo!$N$5:$O$16,2,0)),AV48,""))</f>
        <v/>
      </c>
      <c r="BY48" s="125" t="str">
        <f>IF(ISERR(IF(AND($I48=Re_lo!$E$5,BY$5=VLOOKUP(Re_lo!$H$5,Re_lo!$N$5:$O$16,2,0)),AW48,"")),"",IF(AND($I48=Re_lo!$E$5,BY$5=VLOOKUP(Re_lo!$H$5,Re_lo!$N$5:$O$16,2,0)),AW48,""))</f>
        <v/>
      </c>
      <c r="BZ48" s="125" t="str">
        <f>IF(ISERR(IF(AND($I48=Re_lo!$E$5,BZ$5=VLOOKUP(Re_lo!$H$5,Re_lo!$N$5:$O$16,2,0)),AX48,"")),"",IF(AND($I48=Re_lo!$E$5,BZ$5=VLOOKUP(Re_lo!$H$5,Re_lo!$N$5:$O$16,2,0)),AX48,""))</f>
        <v/>
      </c>
      <c r="CA48" s="125" t="str">
        <f>IF(ISERR(IF(AND($I48=Re_lo!$E$5,CA$5=VLOOKUP(Re_lo!$H$5,Re_lo!$N$5:$O$16,2,0)),AY48,"")),"",IF(AND($I48=Re_lo!$E$5,CA$5=VLOOKUP(Re_lo!$H$5,Re_lo!$N$5:$O$16,2,0)),AY48,""))</f>
        <v/>
      </c>
      <c r="CB48" s="125" t="str">
        <f>IF(ISERR(IF(AND($I48=Re_lo!$E$5,CB$5=VLOOKUP(Re_lo!$H$5,Re_lo!$N$5:$O$16,2,0)),AZ48,"")),"",IF(AND($I48=Re_lo!$E$5,CB$5=VLOOKUP(Re_lo!$H$5,Re_lo!$N$5:$O$16,2,0)),AZ48,""))</f>
        <v/>
      </c>
      <c r="CC48" s="125" t="str">
        <f>IF(ISERR(IF(AND($I48=Re_lo!$E$5,CC$5=VLOOKUP(Re_lo!$H$5,Re_lo!$N$5:$O$16,2,0)),BA48,"")),"",IF(AND($I48=Re_lo!$E$5,CC$5=VLOOKUP(Re_lo!$H$5,Re_lo!$N$5:$O$16,2,0)),BA48,""))</f>
        <v/>
      </c>
      <c r="CD48" s="125" t="str">
        <f>IF(ISERR(IF(AND($I48=Re_lo!$E$5,CD$5=VLOOKUP(Re_lo!$H$5,Re_lo!$N$5:$O$16,2,0)),BB48,"")),"",IF(AND($I48=Re_lo!$E$5,CD$5=VLOOKUP(Re_lo!$H$5,Re_lo!$N$5:$O$16,2,0)),BB48,""))</f>
        <v/>
      </c>
      <c r="CF48" s="125" t="str">
        <f>IF($C48="","",COUNTIFS(Con_ve!$C$6:$C$1005,$C48,Con_ve!$Q$6:$Q$1005,Cad_cl!CF$5))</f>
        <v/>
      </c>
      <c r="CG48" s="125" t="str">
        <f>IF($C48="","",COUNTIFS(Con_ve!$C$6:$C$1005,$C48,Con_ve!$Q$6:$Q$1005,Cad_cl!CG$5))</f>
        <v/>
      </c>
      <c r="CH48" s="125" t="str">
        <f>IF($C48="","",COUNTIFS(Con_ve!$C$6:$C$1005,$C48,Con_ve!$Q$6:$Q$1005,Cad_cl!CH$5))</f>
        <v/>
      </c>
      <c r="CI48" s="125" t="str">
        <f>IF($C48="","",COUNTIFS(Con_ve!$C$6:$C$1005,$C48,Con_ve!$Q$6:$Q$1005,Cad_cl!CI$5))</f>
        <v/>
      </c>
      <c r="CJ48" s="125" t="str">
        <f>IF($C48="","",COUNTIFS(Con_ve!$C$6:$C$1005,$C48,Con_ve!$Q$6:$Q$1005,Cad_cl!CJ$5))</f>
        <v/>
      </c>
      <c r="CK48" s="125" t="str">
        <f>IF($C48="","",COUNTIFS(Con_ve!$C$6:$C$1005,$C48,Con_ve!$Q$6:$Q$1005,Cad_cl!CK$5))</f>
        <v/>
      </c>
      <c r="CL48" s="125" t="str">
        <f>IF($C48="","",COUNTIFS(Con_ve!$C$6:$C$1005,$C48,Con_ve!$Q$6:$Q$1005,Cad_cl!CL$5))</f>
        <v/>
      </c>
      <c r="CM48" s="125" t="str">
        <f>IF($C48="","",COUNTIFS(Con_ve!$C$6:$C$1005,$C48,Con_ve!$Q$6:$Q$1005,Cad_cl!CM$5))</f>
        <v/>
      </c>
      <c r="CN48" s="125" t="str">
        <f>IF($C48="","",COUNTIFS(Con_ve!$C$6:$C$1005,$C48,Con_ve!$Q$6:$Q$1005,Cad_cl!CN$5))</f>
        <v/>
      </c>
      <c r="CO48" s="125" t="str">
        <f>IF($C48="","",COUNTIFS(Con_ve!$C$6:$C$1005,$C48,Con_ve!$Q$6:$Q$1005,Cad_cl!CO$5))</f>
        <v/>
      </c>
      <c r="CP48" s="125" t="str">
        <f>IF($C48="","",COUNTIFS(Con_ve!$C$6:$C$1005,$C48,Con_ve!$Q$6:$Q$1005,Cad_cl!CP$5))</f>
        <v/>
      </c>
      <c r="CQ48" s="125" t="str">
        <f>IF($C48="","",COUNTIFS(Con_ve!$C$6:$C$1005,$C48,Con_ve!$Q$6:$Q$1005,Cad_cl!CQ$5))</f>
        <v/>
      </c>
      <c r="CR48" s="125">
        <f t="shared" si="2"/>
        <v>0</v>
      </c>
    </row>
    <row r="49" spans="3:96" ht="30" customHeight="1">
      <c r="C49" s="153"/>
      <c r="D49" s="153"/>
      <c r="E49" s="154"/>
      <c r="F49" s="153"/>
      <c r="G49" s="155"/>
      <c r="H49" s="153"/>
      <c r="I49" s="153"/>
      <c r="J49" s="132" t="s">
        <v>309</v>
      </c>
      <c r="K49" s="133" t="s">
        <v>309</v>
      </c>
      <c r="L49" s="153"/>
      <c r="M49" s="153"/>
      <c r="N49" s="153"/>
      <c r="O49" s="153"/>
      <c r="P49" s="153"/>
      <c r="Q49" s="153"/>
      <c r="AP49" s="134" t="str">
        <f>IF(ISERR(IF($C49="","",SUMIFS(Con_ve!$F$6:$F$1005,Con_ve!$C$6:$C$1005,$C49,Con_ve!$I$6:$I$1005,"Fechada",Con_ve!$Q$6:$Q$1005,Cad_cl!AP$5))),"",IF($C49="","",SUMIFS(Con_ve!$F$6:$F$1005,Con_ve!$C$6:$C$1005,$C49,Con_ve!$I$6:$I$1005,"Fechada",Con_ve!$Q$6:$Q$1005,Cad_cl!AP$5)))</f>
        <v/>
      </c>
      <c r="AQ49" s="134" t="str">
        <f>IF(ISERR(IF($C49="","",SUMIFS(Con_ve!$F$6:$F$1005,Con_ve!$C$6:$C$1005,$C49,Con_ve!$I$6:$I$1005,"Fechada",Con_ve!$Q$6:$Q$1005,Cad_cl!AQ$5))),"",IF($C49="","",SUMIFS(Con_ve!$F$6:$F$1005,Con_ve!$C$6:$C$1005,$C49,Con_ve!$I$6:$I$1005,"Fechada",Con_ve!$Q$6:$Q$1005,Cad_cl!AQ$5)))</f>
        <v/>
      </c>
      <c r="AR49" s="134" t="str">
        <f>IF(ISERR(IF($C49="","",SUMIFS(Con_ve!$F$6:$F$1005,Con_ve!$C$6:$C$1005,$C49,Con_ve!$I$6:$I$1005,"Fechada",Con_ve!$Q$6:$Q$1005,Cad_cl!AR$5))),"",IF($C49="","",SUMIFS(Con_ve!$F$6:$F$1005,Con_ve!$C$6:$C$1005,$C49,Con_ve!$I$6:$I$1005,"Fechada",Con_ve!$Q$6:$Q$1005,Cad_cl!AR$5)))</f>
        <v/>
      </c>
      <c r="AS49" s="134" t="str">
        <f>IF(ISERR(IF($C49="","",SUMIFS(Con_ve!$F$6:$F$1005,Con_ve!$C$6:$C$1005,$C49,Con_ve!$I$6:$I$1005,"Fechada",Con_ve!$Q$6:$Q$1005,Cad_cl!AS$5))),"",IF($C49="","",SUMIFS(Con_ve!$F$6:$F$1005,Con_ve!$C$6:$C$1005,$C49,Con_ve!$I$6:$I$1005,"Fechada",Con_ve!$Q$6:$Q$1005,Cad_cl!AS$5)))</f>
        <v/>
      </c>
      <c r="AT49" s="134" t="str">
        <f>IF(ISERR(IF($C49="","",SUMIFS(Con_ve!$F$6:$F$1005,Con_ve!$C$6:$C$1005,$C49,Con_ve!$I$6:$I$1005,"Fechada",Con_ve!$Q$6:$Q$1005,Cad_cl!AT$5))),"",IF($C49="","",SUMIFS(Con_ve!$F$6:$F$1005,Con_ve!$C$6:$C$1005,$C49,Con_ve!$I$6:$I$1005,"Fechada",Con_ve!$Q$6:$Q$1005,Cad_cl!AT$5)))</f>
        <v/>
      </c>
      <c r="AU49" s="134" t="str">
        <f>IF(ISERR(IF($C49="","",SUMIFS(Con_ve!$F$6:$F$1005,Con_ve!$C$6:$C$1005,$C49,Con_ve!$I$6:$I$1005,"Fechada",Con_ve!$Q$6:$Q$1005,Cad_cl!AU$5))),"",IF($C49="","",SUMIFS(Con_ve!$F$6:$F$1005,Con_ve!$C$6:$C$1005,$C49,Con_ve!$I$6:$I$1005,"Fechada",Con_ve!$Q$6:$Q$1005,Cad_cl!AU$5)))</f>
        <v/>
      </c>
      <c r="AV49" s="134" t="str">
        <f>IF(ISERR(IF($C49="","",SUMIFS(Con_ve!$F$6:$F$1005,Con_ve!$C$6:$C$1005,$C49,Con_ve!$I$6:$I$1005,"Fechada",Con_ve!$Q$6:$Q$1005,Cad_cl!AV$5))),"",IF($C49="","",SUMIFS(Con_ve!$F$6:$F$1005,Con_ve!$C$6:$C$1005,$C49,Con_ve!$I$6:$I$1005,"Fechada",Con_ve!$Q$6:$Q$1005,Cad_cl!AV$5)))</f>
        <v/>
      </c>
      <c r="AW49" s="134" t="str">
        <f>IF(ISERR(IF($C49="","",SUMIFS(Con_ve!$F$6:$F$1005,Con_ve!$C$6:$C$1005,$C49,Con_ve!$I$6:$I$1005,"Fechada",Con_ve!$Q$6:$Q$1005,Cad_cl!AW$5))),"",IF($C49="","",SUMIFS(Con_ve!$F$6:$F$1005,Con_ve!$C$6:$C$1005,$C49,Con_ve!$I$6:$I$1005,"Fechada",Con_ve!$Q$6:$Q$1005,Cad_cl!AW$5)))</f>
        <v/>
      </c>
      <c r="AX49" s="134" t="str">
        <f>IF(ISERR(IF($C49="","",SUMIFS(Con_ve!$F$6:$F$1005,Con_ve!$C$6:$C$1005,$C49,Con_ve!$I$6:$I$1005,"Fechada",Con_ve!$Q$6:$Q$1005,Cad_cl!AX$5))),"",IF($C49="","",SUMIFS(Con_ve!$F$6:$F$1005,Con_ve!$C$6:$C$1005,$C49,Con_ve!$I$6:$I$1005,"Fechada",Con_ve!$Q$6:$Q$1005,Cad_cl!AX$5)))</f>
        <v/>
      </c>
      <c r="AY49" s="134" t="str">
        <f>IF(ISERR(IF($C49="","",SUMIFS(Con_ve!$F$6:$F$1005,Con_ve!$C$6:$C$1005,$C49,Con_ve!$I$6:$I$1005,"Fechada",Con_ve!$Q$6:$Q$1005,Cad_cl!AY$5))),"",IF($C49="","",SUMIFS(Con_ve!$F$6:$F$1005,Con_ve!$C$6:$C$1005,$C49,Con_ve!$I$6:$I$1005,"Fechada",Con_ve!$Q$6:$Q$1005,Cad_cl!AY$5)))</f>
        <v/>
      </c>
      <c r="AZ49" s="134" t="str">
        <f>IF(ISERR(IF($C49="","",SUMIFS(Con_ve!$F$6:$F$1005,Con_ve!$C$6:$C$1005,$C49,Con_ve!$I$6:$I$1005,"Fechada",Con_ve!$Q$6:$Q$1005,Cad_cl!AZ$5))),"",IF($C49="","",SUMIFS(Con_ve!$F$6:$F$1005,Con_ve!$C$6:$C$1005,$C49,Con_ve!$I$6:$I$1005,"Fechada",Con_ve!$Q$6:$Q$1005,Cad_cl!AZ$5)))</f>
        <v/>
      </c>
      <c r="BA49" s="134" t="str">
        <f>IF(ISERR(IF($C49="","",SUMIFS(Con_ve!$F$6:$F$1005,Con_ve!$C$6:$C$1005,$C49,Con_ve!$I$6:$I$1005,"Fechada",Con_ve!$Q$6:$Q$1005,Cad_cl!BA$5))),"",IF($C49="","",SUMIFS(Con_ve!$F$6:$F$1005,Con_ve!$C$6:$C$1005,$C49,Con_ve!$I$6:$I$1005,"Fechada",Con_ve!$Q$6:$Q$1005,Cad_cl!BA$5)))</f>
        <v/>
      </c>
      <c r="BB49" s="134">
        <f t="shared" si="0"/>
        <v>0</v>
      </c>
      <c r="BD49" s="134" t="str">
        <f>IF(ISERR(IF($C49="","",SUMIFS(Con_ve!$F$6:$F$1005,Con_ve!$C$6:$C$1005,$C49,Con_ve!$I$6:$I$1005,"Em negociação",Con_ve!$Q$6:$Q$1005,Cad_cl!BD$5))),"",IF($C49="","",SUMIFS(Con_ve!$F$6:$F$1005,Con_ve!$C$6:$C$1005,$C49,Con_ve!$I$6:$I$1005,"Em negociação",Con_ve!$Q$6:$Q$1005,Cad_cl!BD$5)))</f>
        <v/>
      </c>
      <c r="BE49" s="134" t="str">
        <f>IF(ISERR(IF($C49="","",SUMIFS(Con_ve!$F$6:$F$1005,Con_ve!$C$6:$C$1005,$C49,Con_ve!$I$6:$I$1005,"Em negociação",Con_ve!$Q$6:$Q$1005,Cad_cl!BE$5))),"",IF($C49="","",SUMIFS(Con_ve!$F$6:$F$1005,Con_ve!$C$6:$C$1005,$C49,Con_ve!$I$6:$I$1005,"Em negociação",Con_ve!$Q$6:$Q$1005,Cad_cl!BE$5)))</f>
        <v/>
      </c>
      <c r="BF49" s="134" t="str">
        <f>IF(ISERR(IF($C49="","",SUMIFS(Con_ve!$F$6:$F$1005,Con_ve!$C$6:$C$1005,$C49,Con_ve!$I$6:$I$1005,"Em negociação",Con_ve!$Q$6:$Q$1005,Cad_cl!BF$5))),"",IF($C49="","",SUMIFS(Con_ve!$F$6:$F$1005,Con_ve!$C$6:$C$1005,$C49,Con_ve!$I$6:$I$1005,"Em negociação",Con_ve!$Q$6:$Q$1005,Cad_cl!BF$5)))</f>
        <v/>
      </c>
      <c r="BG49" s="134" t="str">
        <f>IF(ISERR(IF($C49="","",SUMIFS(Con_ve!$F$6:$F$1005,Con_ve!$C$6:$C$1005,$C49,Con_ve!$I$6:$I$1005,"Em negociação",Con_ve!$Q$6:$Q$1005,Cad_cl!BG$5))),"",IF($C49="","",SUMIFS(Con_ve!$F$6:$F$1005,Con_ve!$C$6:$C$1005,$C49,Con_ve!$I$6:$I$1005,"Em negociação",Con_ve!$Q$6:$Q$1005,Cad_cl!BG$5)))</f>
        <v/>
      </c>
      <c r="BH49" s="134" t="str">
        <f>IF(ISERR(IF($C49="","",SUMIFS(Con_ve!$F$6:$F$1005,Con_ve!$C$6:$C$1005,$C49,Con_ve!$I$6:$I$1005,"Em negociação",Con_ve!$Q$6:$Q$1005,Cad_cl!BH$5))),"",IF($C49="","",SUMIFS(Con_ve!$F$6:$F$1005,Con_ve!$C$6:$C$1005,$C49,Con_ve!$I$6:$I$1005,"Em negociação",Con_ve!$Q$6:$Q$1005,Cad_cl!BH$5)))</f>
        <v/>
      </c>
      <c r="BI49" s="134" t="str">
        <f>IF(ISERR(IF($C49="","",SUMIFS(Con_ve!$F$6:$F$1005,Con_ve!$C$6:$C$1005,$C49,Con_ve!$I$6:$I$1005,"Em negociação",Con_ve!$Q$6:$Q$1005,Cad_cl!BI$5))),"",IF($C49="","",SUMIFS(Con_ve!$F$6:$F$1005,Con_ve!$C$6:$C$1005,$C49,Con_ve!$I$6:$I$1005,"Em negociação",Con_ve!$Q$6:$Q$1005,Cad_cl!BI$5)))</f>
        <v/>
      </c>
      <c r="BJ49" s="134" t="str">
        <f>IF(ISERR(IF($C49="","",SUMIFS(Con_ve!$F$6:$F$1005,Con_ve!$C$6:$C$1005,$C49,Con_ve!$I$6:$I$1005,"Em negociação",Con_ve!$Q$6:$Q$1005,Cad_cl!BJ$5))),"",IF($C49="","",SUMIFS(Con_ve!$F$6:$F$1005,Con_ve!$C$6:$C$1005,$C49,Con_ve!$I$6:$I$1005,"Em negociação",Con_ve!$Q$6:$Q$1005,Cad_cl!BJ$5)))</f>
        <v/>
      </c>
      <c r="BK49" s="134" t="str">
        <f>IF(ISERR(IF($C49="","",SUMIFS(Con_ve!$F$6:$F$1005,Con_ve!$C$6:$C$1005,$C49,Con_ve!$I$6:$I$1005,"Em negociação",Con_ve!$Q$6:$Q$1005,Cad_cl!BK$5))),"",IF($C49="","",SUMIFS(Con_ve!$F$6:$F$1005,Con_ve!$C$6:$C$1005,$C49,Con_ve!$I$6:$I$1005,"Em negociação",Con_ve!$Q$6:$Q$1005,Cad_cl!BK$5)))</f>
        <v/>
      </c>
      <c r="BL49" s="134" t="str">
        <f>IF(ISERR(IF($C49="","",SUMIFS(Con_ve!$F$6:$F$1005,Con_ve!$C$6:$C$1005,$C49,Con_ve!$I$6:$I$1005,"Em negociação",Con_ve!$Q$6:$Q$1005,Cad_cl!BL$5))),"",IF($C49="","",SUMIFS(Con_ve!$F$6:$F$1005,Con_ve!$C$6:$C$1005,$C49,Con_ve!$I$6:$I$1005,"Em negociação",Con_ve!$Q$6:$Q$1005,Cad_cl!BL$5)))</f>
        <v/>
      </c>
      <c r="BM49" s="134" t="str">
        <f>IF(ISERR(IF($C49="","",SUMIFS(Con_ve!$F$6:$F$1005,Con_ve!$C$6:$C$1005,$C49,Con_ve!$I$6:$I$1005,"Em negociação",Con_ve!$Q$6:$Q$1005,Cad_cl!BM$5))),"",IF($C49="","",SUMIFS(Con_ve!$F$6:$F$1005,Con_ve!$C$6:$C$1005,$C49,Con_ve!$I$6:$I$1005,"Em negociação",Con_ve!$Q$6:$Q$1005,Cad_cl!BM$5)))</f>
        <v/>
      </c>
      <c r="BN49" s="134" t="str">
        <f>IF(ISERR(IF($C49="","",SUMIFS(Con_ve!$F$6:$F$1005,Con_ve!$C$6:$C$1005,$C49,Con_ve!$I$6:$I$1005,"Em negociação",Con_ve!$Q$6:$Q$1005,Cad_cl!BN$5))),"",IF($C49="","",SUMIFS(Con_ve!$F$6:$F$1005,Con_ve!$C$6:$C$1005,$C49,Con_ve!$I$6:$I$1005,"Em negociação",Con_ve!$Q$6:$Q$1005,Cad_cl!BN$5)))</f>
        <v/>
      </c>
      <c r="BO49" s="134" t="str">
        <f>IF(ISERR(IF($C49="","",SUMIFS(Con_ve!$F$6:$F$1005,Con_ve!$C$6:$C$1005,$C49,Con_ve!$I$6:$I$1005,"Em negociação",Con_ve!$Q$6:$Q$1005,Cad_cl!BO$5))),"",IF($C49="","",SUMIFS(Con_ve!$F$6:$F$1005,Con_ve!$C$6:$C$1005,$C49,Con_ve!$I$6:$I$1005,"Em negociação",Con_ve!$Q$6:$Q$1005,Cad_cl!BO$5)))</f>
        <v/>
      </c>
      <c r="BP49" s="134">
        <f t="shared" si="1"/>
        <v>0</v>
      </c>
      <c r="BR49" s="125" t="str">
        <f>IF(ISERR(IF(AND($I49=Re_lo!$E$5,BR$5=VLOOKUP(Re_lo!$H$5,Re_lo!$N$5:$O$16,2,0)),AP49,"")),"",IF(AND($I49=Re_lo!$E$5,BR$5=VLOOKUP(Re_lo!$H$5,Re_lo!$N$5:$O$16,2,0)),AP49,""))</f>
        <v/>
      </c>
      <c r="BS49" s="125" t="str">
        <f>IF(ISERR(IF(AND($I49=Re_lo!$E$5,BS$5=VLOOKUP(Re_lo!$H$5,Re_lo!$N$5:$O$16,2,0)),AQ49,"")),"",IF(AND($I49=Re_lo!$E$5,BS$5=VLOOKUP(Re_lo!$H$5,Re_lo!$N$5:$O$16,2,0)),AQ49,""))</f>
        <v/>
      </c>
      <c r="BT49" s="125" t="str">
        <f>IF(ISERR(IF(AND($I49=Re_lo!$E$5,BT$5=VLOOKUP(Re_lo!$H$5,Re_lo!$N$5:$O$16,2,0)),AR49,"")),"",IF(AND($I49=Re_lo!$E$5,BT$5=VLOOKUP(Re_lo!$H$5,Re_lo!$N$5:$O$16,2,0)),AR49,""))</f>
        <v/>
      </c>
      <c r="BU49" s="125" t="str">
        <f>IF(ISERR(IF(AND($I49=Re_lo!$E$5,BU$5=VLOOKUP(Re_lo!$H$5,Re_lo!$N$5:$O$16,2,0)),AS49,"")),"",IF(AND($I49=Re_lo!$E$5,BU$5=VLOOKUP(Re_lo!$H$5,Re_lo!$N$5:$O$16,2,0)),AS49,""))</f>
        <v/>
      </c>
      <c r="BV49" s="125" t="str">
        <f>IF(ISERR(IF(AND($I49=Re_lo!$E$5,BV$5=VLOOKUP(Re_lo!$H$5,Re_lo!$N$5:$O$16,2,0)),AT49,"")),"",IF(AND($I49=Re_lo!$E$5,BV$5=VLOOKUP(Re_lo!$H$5,Re_lo!$N$5:$O$16,2,0)),AT49,""))</f>
        <v/>
      </c>
      <c r="BW49" s="125" t="str">
        <f>IF(ISERR(IF(AND($I49=Re_lo!$E$5,BW$5=VLOOKUP(Re_lo!$H$5,Re_lo!$N$5:$O$16,2,0)),AU49,"")),"",IF(AND($I49=Re_lo!$E$5,BW$5=VLOOKUP(Re_lo!$H$5,Re_lo!$N$5:$O$16,2,0)),AU49,""))</f>
        <v/>
      </c>
      <c r="BX49" s="125" t="str">
        <f>IF(ISERR(IF(AND($I49=Re_lo!$E$5,BX$5=VLOOKUP(Re_lo!$H$5,Re_lo!$N$5:$O$16,2,0)),AV49,"")),"",IF(AND($I49=Re_lo!$E$5,BX$5=VLOOKUP(Re_lo!$H$5,Re_lo!$N$5:$O$16,2,0)),AV49,""))</f>
        <v/>
      </c>
      <c r="BY49" s="125" t="str">
        <f>IF(ISERR(IF(AND($I49=Re_lo!$E$5,BY$5=VLOOKUP(Re_lo!$H$5,Re_lo!$N$5:$O$16,2,0)),AW49,"")),"",IF(AND($I49=Re_lo!$E$5,BY$5=VLOOKUP(Re_lo!$H$5,Re_lo!$N$5:$O$16,2,0)),AW49,""))</f>
        <v/>
      </c>
      <c r="BZ49" s="125" t="str">
        <f>IF(ISERR(IF(AND($I49=Re_lo!$E$5,BZ$5=VLOOKUP(Re_lo!$H$5,Re_lo!$N$5:$O$16,2,0)),AX49,"")),"",IF(AND($I49=Re_lo!$E$5,BZ$5=VLOOKUP(Re_lo!$H$5,Re_lo!$N$5:$O$16,2,0)),AX49,""))</f>
        <v/>
      </c>
      <c r="CA49" s="125" t="str">
        <f>IF(ISERR(IF(AND($I49=Re_lo!$E$5,CA$5=VLOOKUP(Re_lo!$H$5,Re_lo!$N$5:$O$16,2,0)),AY49,"")),"",IF(AND($I49=Re_lo!$E$5,CA$5=VLOOKUP(Re_lo!$H$5,Re_lo!$N$5:$O$16,2,0)),AY49,""))</f>
        <v/>
      </c>
      <c r="CB49" s="125" t="str">
        <f>IF(ISERR(IF(AND($I49=Re_lo!$E$5,CB$5=VLOOKUP(Re_lo!$H$5,Re_lo!$N$5:$O$16,2,0)),AZ49,"")),"",IF(AND($I49=Re_lo!$E$5,CB$5=VLOOKUP(Re_lo!$H$5,Re_lo!$N$5:$O$16,2,0)),AZ49,""))</f>
        <v/>
      </c>
      <c r="CC49" s="125" t="str">
        <f>IF(ISERR(IF(AND($I49=Re_lo!$E$5,CC$5=VLOOKUP(Re_lo!$H$5,Re_lo!$N$5:$O$16,2,0)),BA49,"")),"",IF(AND($I49=Re_lo!$E$5,CC$5=VLOOKUP(Re_lo!$H$5,Re_lo!$N$5:$O$16,2,0)),BA49,""))</f>
        <v/>
      </c>
      <c r="CD49" s="125" t="str">
        <f>IF(ISERR(IF(AND($I49=Re_lo!$E$5,CD$5=VLOOKUP(Re_lo!$H$5,Re_lo!$N$5:$O$16,2,0)),BB49,"")),"",IF(AND($I49=Re_lo!$E$5,CD$5=VLOOKUP(Re_lo!$H$5,Re_lo!$N$5:$O$16,2,0)),BB49,""))</f>
        <v/>
      </c>
      <c r="CF49" s="125" t="str">
        <f>IF($C49="","",COUNTIFS(Con_ve!$C$6:$C$1005,$C49,Con_ve!$Q$6:$Q$1005,Cad_cl!CF$5))</f>
        <v/>
      </c>
      <c r="CG49" s="125" t="str">
        <f>IF($C49="","",COUNTIFS(Con_ve!$C$6:$C$1005,$C49,Con_ve!$Q$6:$Q$1005,Cad_cl!CG$5))</f>
        <v/>
      </c>
      <c r="CH49" s="125" t="str">
        <f>IF($C49="","",COUNTIFS(Con_ve!$C$6:$C$1005,$C49,Con_ve!$Q$6:$Q$1005,Cad_cl!CH$5))</f>
        <v/>
      </c>
      <c r="CI49" s="125" t="str">
        <f>IF($C49="","",COUNTIFS(Con_ve!$C$6:$C$1005,$C49,Con_ve!$Q$6:$Q$1005,Cad_cl!CI$5))</f>
        <v/>
      </c>
      <c r="CJ49" s="125" t="str">
        <f>IF($C49="","",COUNTIFS(Con_ve!$C$6:$C$1005,$C49,Con_ve!$Q$6:$Q$1005,Cad_cl!CJ$5))</f>
        <v/>
      </c>
      <c r="CK49" s="125" t="str">
        <f>IF($C49="","",COUNTIFS(Con_ve!$C$6:$C$1005,$C49,Con_ve!$Q$6:$Q$1005,Cad_cl!CK$5))</f>
        <v/>
      </c>
      <c r="CL49" s="125" t="str">
        <f>IF($C49="","",COUNTIFS(Con_ve!$C$6:$C$1005,$C49,Con_ve!$Q$6:$Q$1005,Cad_cl!CL$5))</f>
        <v/>
      </c>
      <c r="CM49" s="125" t="str">
        <f>IF($C49="","",COUNTIFS(Con_ve!$C$6:$C$1005,$C49,Con_ve!$Q$6:$Q$1005,Cad_cl!CM$5))</f>
        <v/>
      </c>
      <c r="CN49" s="125" t="str">
        <f>IF($C49="","",COUNTIFS(Con_ve!$C$6:$C$1005,$C49,Con_ve!$Q$6:$Q$1005,Cad_cl!CN$5))</f>
        <v/>
      </c>
      <c r="CO49" s="125" t="str">
        <f>IF($C49="","",COUNTIFS(Con_ve!$C$6:$C$1005,$C49,Con_ve!$Q$6:$Q$1005,Cad_cl!CO$5))</f>
        <v/>
      </c>
      <c r="CP49" s="125" t="str">
        <f>IF($C49="","",COUNTIFS(Con_ve!$C$6:$C$1005,$C49,Con_ve!$Q$6:$Q$1005,Cad_cl!CP$5))</f>
        <v/>
      </c>
      <c r="CQ49" s="125" t="str">
        <f>IF($C49="","",COUNTIFS(Con_ve!$C$6:$C$1005,$C49,Con_ve!$Q$6:$Q$1005,Cad_cl!CQ$5))</f>
        <v/>
      </c>
      <c r="CR49" s="125">
        <f t="shared" si="2"/>
        <v>0</v>
      </c>
    </row>
    <row r="50" spans="3:96" ht="30" customHeight="1">
      <c r="C50" s="153"/>
      <c r="D50" s="153"/>
      <c r="E50" s="154"/>
      <c r="F50" s="153"/>
      <c r="G50" s="155"/>
      <c r="H50" s="153"/>
      <c r="I50" s="153"/>
      <c r="J50" s="132" t="s">
        <v>309</v>
      </c>
      <c r="K50" s="133" t="s">
        <v>309</v>
      </c>
      <c r="L50" s="153"/>
      <c r="M50" s="153"/>
      <c r="N50" s="153"/>
      <c r="O50" s="153"/>
      <c r="P50" s="153"/>
      <c r="Q50" s="153"/>
      <c r="AP50" s="134" t="str">
        <f>IF(ISERR(IF($C50="","",SUMIFS(Con_ve!$F$6:$F$1005,Con_ve!$C$6:$C$1005,$C50,Con_ve!$I$6:$I$1005,"Fechada",Con_ve!$Q$6:$Q$1005,Cad_cl!AP$5))),"",IF($C50="","",SUMIFS(Con_ve!$F$6:$F$1005,Con_ve!$C$6:$C$1005,$C50,Con_ve!$I$6:$I$1005,"Fechada",Con_ve!$Q$6:$Q$1005,Cad_cl!AP$5)))</f>
        <v/>
      </c>
      <c r="AQ50" s="134" t="str">
        <f>IF(ISERR(IF($C50="","",SUMIFS(Con_ve!$F$6:$F$1005,Con_ve!$C$6:$C$1005,$C50,Con_ve!$I$6:$I$1005,"Fechada",Con_ve!$Q$6:$Q$1005,Cad_cl!AQ$5))),"",IF($C50="","",SUMIFS(Con_ve!$F$6:$F$1005,Con_ve!$C$6:$C$1005,$C50,Con_ve!$I$6:$I$1005,"Fechada",Con_ve!$Q$6:$Q$1005,Cad_cl!AQ$5)))</f>
        <v/>
      </c>
      <c r="AR50" s="134" t="str">
        <f>IF(ISERR(IF($C50="","",SUMIFS(Con_ve!$F$6:$F$1005,Con_ve!$C$6:$C$1005,$C50,Con_ve!$I$6:$I$1005,"Fechada",Con_ve!$Q$6:$Q$1005,Cad_cl!AR$5))),"",IF($C50="","",SUMIFS(Con_ve!$F$6:$F$1005,Con_ve!$C$6:$C$1005,$C50,Con_ve!$I$6:$I$1005,"Fechada",Con_ve!$Q$6:$Q$1005,Cad_cl!AR$5)))</f>
        <v/>
      </c>
      <c r="AS50" s="134" t="str">
        <f>IF(ISERR(IF($C50="","",SUMIFS(Con_ve!$F$6:$F$1005,Con_ve!$C$6:$C$1005,$C50,Con_ve!$I$6:$I$1005,"Fechada",Con_ve!$Q$6:$Q$1005,Cad_cl!AS$5))),"",IF($C50="","",SUMIFS(Con_ve!$F$6:$F$1005,Con_ve!$C$6:$C$1005,$C50,Con_ve!$I$6:$I$1005,"Fechada",Con_ve!$Q$6:$Q$1005,Cad_cl!AS$5)))</f>
        <v/>
      </c>
      <c r="AT50" s="134" t="str">
        <f>IF(ISERR(IF($C50="","",SUMIFS(Con_ve!$F$6:$F$1005,Con_ve!$C$6:$C$1005,$C50,Con_ve!$I$6:$I$1005,"Fechada",Con_ve!$Q$6:$Q$1005,Cad_cl!AT$5))),"",IF($C50="","",SUMIFS(Con_ve!$F$6:$F$1005,Con_ve!$C$6:$C$1005,$C50,Con_ve!$I$6:$I$1005,"Fechada",Con_ve!$Q$6:$Q$1005,Cad_cl!AT$5)))</f>
        <v/>
      </c>
      <c r="AU50" s="134" t="str">
        <f>IF(ISERR(IF($C50="","",SUMIFS(Con_ve!$F$6:$F$1005,Con_ve!$C$6:$C$1005,$C50,Con_ve!$I$6:$I$1005,"Fechada",Con_ve!$Q$6:$Q$1005,Cad_cl!AU$5))),"",IF($C50="","",SUMIFS(Con_ve!$F$6:$F$1005,Con_ve!$C$6:$C$1005,$C50,Con_ve!$I$6:$I$1005,"Fechada",Con_ve!$Q$6:$Q$1005,Cad_cl!AU$5)))</f>
        <v/>
      </c>
      <c r="AV50" s="134" t="str">
        <f>IF(ISERR(IF($C50="","",SUMIFS(Con_ve!$F$6:$F$1005,Con_ve!$C$6:$C$1005,$C50,Con_ve!$I$6:$I$1005,"Fechada",Con_ve!$Q$6:$Q$1005,Cad_cl!AV$5))),"",IF($C50="","",SUMIFS(Con_ve!$F$6:$F$1005,Con_ve!$C$6:$C$1005,$C50,Con_ve!$I$6:$I$1005,"Fechada",Con_ve!$Q$6:$Q$1005,Cad_cl!AV$5)))</f>
        <v/>
      </c>
      <c r="AW50" s="134" t="str">
        <f>IF(ISERR(IF($C50="","",SUMIFS(Con_ve!$F$6:$F$1005,Con_ve!$C$6:$C$1005,$C50,Con_ve!$I$6:$I$1005,"Fechada",Con_ve!$Q$6:$Q$1005,Cad_cl!AW$5))),"",IF($C50="","",SUMIFS(Con_ve!$F$6:$F$1005,Con_ve!$C$6:$C$1005,$C50,Con_ve!$I$6:$I$1005,"Fechada",Con_ve!$Q$6:$Q$1005,Cad_cl!AW$5)))</f>
        <v/>
      </c>
      <c r="AX50" s="134" t="str">
        <f>IF(ISERR(IF($C50="","",SUMIFS(Con_ve!$F$6:$F$1005,Con_ve!$C$6:$C$1005,$C50,Con_ve!$I$6:$I$1005,"Fechada",Con_ve!$Q$6:$Q$1005,Cad_cl!AX$5))),"",IF($C50="","",SUMIFS(Con_ve!$F$6:$F$1005,Con_ve!$C$6:$C$1005,$C50,Con_ve!$I$6:$I$1005,"Fechada",Con_ve!$Q$6:$Q$1005,Cad_cl!AX$5)))</f>
        <v/>
      </c>
      <c r="AY50" s="134" t="str">
        <f>IF(ISERR(IF($C50="","",SUMIFS(Con_ve!$F$6:$F$1005,Con_ve!$C$6:$C$1005,$C50,Con_ve!$I$6:$I$1005,"Fechada",Con_ve!$Q$6:$Q$1005,Cad_cl!AY$5))),"",IF($C50="","",SUMIFS(Con_ve!$F$6:$F$1005,Con_ve!$C$6:$C$1005,$C50,Con_ve!$I$6:$I$1005,"Fechada",Con_ve!$Q$6:$Q$1005,Cad_cl!AY$5)))</f>
        <v/>
      </c>
      <c r="AZ50" s="134" t="str">
        <f>IF(ISERR(IF($C50="","",SUMIFS(Con_ve!$F$6:$F$1005,Con_ve!$C$6:$C$1005,$C50,Con_ve!$I$6:$I$1005,"Fechada",Con_ve!$Q$6:$Q$1005,Cad_cl!AZ$5))),"",IF($C50="","",SUMIFS(Con_ve!$F$6:$F$1005,Con_ve!$C$6:$C$1005,$C50,Con_ve!$I$6:$I$1005,"Fechada",Con_ve!$Q$6:$Q$1005,Cad_cl!AZ$5)))</f>
        <v/>
      </c>
      <c r="BA50" s="134" t="str">
        <f>IF(ISERR(IF($C50="","",SUMIFS(Con_ve!$F$6:$F$1005,Con_ve!$C$6:$C$1005,$C50,Con_ve!$I$6:$I$1005,"Fechada",Con_ve!$Q$6:$Q$1005,Cad_cl!BA$5))),"",IF($C50="","",SUMIFS(Con_ve!$F$6:$F$1005,Con_ve!$C$6:$C$1005,$C50,Con_ve!$I$6:$I$1005,"Fechada",Con_ve!$Q$6:$Q$1005,Cad_cl!BA$5)))</f>
        <v/>
      </c>
      <c r="BB50" s="134">
        <f t="shared" si="0"/>
        <v>0</v>
      </c>
      <c r="BD50" s="134" t="str">
        <f>IF(ISERR(IF($C50="","",SUMIFS(Con_ve!$F$6:$F$1005,Con_ve!$C$6:$C$1005,$C50,Con_ve!$I$6:$I$1005,"Em negociação",Con_ve!$Q$6:$Q$1005,Cad_cl!BD$5))),"",IF($C50="","",SUMIFS(Con_ve!$F$6:$F$1005,Con_ve!$C$6:$C$1005,$C50,Con_ve!$I$6:$I$1005,"Em negociação",Con_ve!$Q$6:$Q$1005,Cad_cl!BD$5)))</f>
        <v/>
      </c>
      <c r="BE50" s="134" t="str">
        <f>IF(ISERR(IF($C50="","",SUMIFS(Con_ve!$F$6:$F$1005,Con_ve!$C$6:$C$1005,$C50,Con_ve!$I$6:$I$1005,"Em negociação",Con_ve!$Q$6:$Q$1005,Cad_cl!BE$5))),"",IF($C50="","",SUMIFS(Con_ve!$F$6:$F$1005,Con_ve!$C$6:$C$1005,$C50,Con_ve!$I$6:$I$1005,"Em negociação",Con_ve!$Q$6:$Q$1005,Cad_cl!BE$5)))</f>
        <v/>
      </c>
      <c r="BF50" s="134" t="str">
        <f>IF(ISERR(IF($C50="","",SUMIFS(Con_ve!$F$6:$F$1005,Con_ve!$C$6:$C$1005,$C50,Con_ve!$I$6:$I$1005,"Em negociação",Con_ve!$Q$6:$Q$1005,Cad_cl!BF$5))),"",IF($C50="","",SUMIFS(Con_ve!$F$6:$F$1005,Con_ve!$C$6:$C$1005,$C50,Con_ve!$I$6:$I$1005,"Em negociação",Con_ve!$Q$6:$Q$1005,Cad_cl!BF$5)))</f>
        <v/>
      </c>
      <c r="BG50" s="134" t="str">
        <f>IF(ISERR(IF($C50="","",SUMIFS(Con_ve!$F$6:$F$1005,Con_ve!$C$6:$C$1005,$C50,Con_ve!$I$6:$I$1005,"Em negociação",Con_ve!$Q$6:$Q$1005,Cad_cl!BG$5))),"",IF($C50="","",SUMIFS(Con_ve!$F$6:$F$1005,Con_ve!$C$6:$C$1005,$C50,Con_ve!$I$6:$I$1005,"Em negociação",Con_ve!$Q$6:$Q$1005,Cad_cl!BG$5)))</f>
        <v/>
      </c>
      <c r="BH50" s="134" t="str">
        <f>IF(ISERR(IF($C50="","",SUMIFS(Con_ve!$F$6:$F$1005,Con_ve!$C$6:$C$1005,$C50,Con_ve!$I$6:$I$1005,"Em negociação",Con_ve!$Q$6:$Q$1005,Cad_cl!BH$5))),"",IF($C50="","",SUMIFS(Con_ve!$F$6:$F$1005,Con_ve!$C$6:$C$1005,$C50,Con_ve!$I$6:$I$1005,"Em negociação",Con_ve!$Q$6:$Q$1005,Cad_cl!BH$5)))</f>
        <v/>
      </c>
      <c r="BI50" s="134" t="str">
        <f>IF(ISERR(IF($C50="","",SUMIFS(Con_ve!$F$6:$F$1005,Con_ve!$C$6:$C$1005,$C50,Con_ve!$I$6:$I$1005,"Em negociação",Con_ve!$Q$6:$Q$1005,Cad_cl!BI$5))),"",IF($C50="","",SUMIFS(Con_ve!$F$6:$F$1005,Con_ve!$C$6:$C$1005,$C50,Con_ve!$I$6:$I$1005,"Em negociação",Con_ve!$Q$6:$Q$1005,Cad_cl!BI$5)))</f>
        <v/>
      </c>
      <c r="BJ50" s="134" t="str">
        <f>IF(ISERR(IF($C50="","",SUMIFS(Con_ve!$F$6:$F$1005,Con_ve!$C$6:$C$1005,$C50,Con_ve!$I$6:$I$1005,"Em negociação",Con_ve!$Q$6:$Q$1005,Cad_cl!BJ$5))),"",IF($C50="","",SUMIFS(Con_ve!$F$6:$F$1005,Con_ve!$C$6:$C$1005,$C50,Con_ve!$I$6:$I$1005,"Em negociação",Con_ve!$Q$6:$Q$1005,Cad_cl!BJ$5)))</f>
        <v/>
      </c>
      <c r="BK50" s="134" t="str">
        <f>IF(ISERR(IF($C50="","",SUMIFS(Con_ve!$F$6:$F$1005,Con_ve!$C$6:$C$1005,$C50,Con_ve!$I$6:$I$1005,"Em negociação",Con_ve!$Q$6:$Q$1005,Cad_cl!BK$5))),"",IF($C50="","",SUMIFS(Con_ve!$F$6:$F$1005,Con_ve!$C$6:$C$1005,$C50,Con_ve!$I$6:$I$1005,"Em negociação",Con_ve!$Q$6:$Q$1005,Cad_cl!BK$5)))</f>
        <v/>
      </c>
      <c r="BL50" s="134" t="str">
        <f>IF(ISERR(IF($C50="","",SUMIFS(Con_ve!$F$6:$F$1005,Con_ve!$C$6:$C$1005,$C50,Con_ve!$I$6:$I$1005,"Em negociação",Con_ve!$Q$6:$Q$1005,Cad_cl!BL$5))),"",IF($C50="","",SUMIFS(Con_ve!$F$6:$F$1005,Con_ve!$C$6:$C$1005,$C50,Con_ve!$I$6:$I$1005,"Em negociação",Con_ve!$Q$6:$Q$1005,Cad_cl!BL$5)))</f>
        <v/>
      </c>
      <c r="BM50" s="134" t="str">
        <f>IF(ISERR(IF($C50="","",SUMIFS(Con_ve!$F$6:$F$1005,Con_ve!$C$6:$C$1005,$C50,Con_ve!$I$6:$I$1005,"Em negociação",Con_ve!$Q$6:$Q$1005,Cad_cl!BM$5))),"",IF($C50="","",SUMIFS(Con_ve!$F$6:$F$1005,Con_ve!$C$6:$C$1005,$C50,Con_ve!$I$6:$I$1005,"Em negociação",Con_ve!$Q$6:$Q$1005,Cad_cl!BM$5)))</f>
        <v/>
      </c>
      <c r="BN50" s="134" t="str">
        <f>IF(ISERR(IF($C50="","",SUMIFS(Con_ve!$F$6:$F$1005,Con_ve!$C$6:$C$1005,$C50,Con_ve!$I$6:$I$1005,"Em negociação",Con_ve!$Q$6:$Q$1005,Cad_cl!BN$5))),"",IF($C50="","",SUMIFS(Con_ve!$F$6:$F$1005,Con_ve!$C$6:$C$1005,$C50,Con_ve!$I$6:$I$1005,"Em negociação",Con_ve!$Q$6:$Q$1005,Cad_cl!BN$5)))</f>
        <v/>
      </c>
      <c r="BO50" s="134" t="str">
        <f>IF(ISERR(IF($C50="","",SUMIFS(Con_ve!$F$6:$F$1005,Con_ve!$C$6:$C$1005,$C50,Con_ve!$I$6:$I$1005,"Em negociação",Con_ve!$Q$6:$Q$1005,Cad_cl!BO$5))),"",IF($C50="","",SUMIFS(Con_ve!$F$6:$F$1005,Con_ve!$C$6:$C$1005,$C50,Con_ve!$I$6:$I$1005,"Em negociação",Con_ve!$Q$6:$Q$1005,Cad_cl!BO$5)))</f>
        <v/>
      </c>
      <c r="BP50" s="134">
        <f t="shared" si="1"/>
        <v>0</v>
      </c>
      <c r="BR50" s="125" t="str">
        <f>IF(ISERR(IF(AND($I50=Re_lo!$E$5,BR$5=VLOOKUP(Re_lo!$H$5,Re_lo!$N$5:$O$16,2,0)),AP50,"")),"",IF(AND($I50=Re_lo!$E$5,BR$5=VLOOKUP(Re_lo!$H$5,Re_lo!$N$5:$O$16,2,0)),AP50,""))</f>
        <v/>
      </c>
      <c r="BS50" s="125" t="str">
        <f>IF(ISERR(IF(AND($I50=Re_lo!$E$5,BS$5=VLOOKUP(Re_lo!$H$5,Re_lo!$N$5:$O$16,2,0)),AQ50,"")),"",IF(AND($I50=Re_lo!$E$5,BS$5=VLOOKUP(Re_lo!$H$5,Re_lo!$N$5:$O$16,2,0)),AQ50,""))</f>
        <v/>
      </c>
      <c r="BT50" s="125" t="str">
        <f>IF(ISERR(IF(AND($I50=Re_lo!$E$5,BT$5=VLOOKUP(Re_lo!$H$5,Re_lo!$N$5:$O$16,2,0)),AR50,"")),"",IF(AND($I50=Re_lo!$E$5,BT$5=VLOOKUP(Re_lo!$H$5,Re_lo!$N$5:$O$16,2,0)),AR50,""))</f>
        <v/>
      </c>
      <c r="BU50" s="125" t="str">
        <f>IF(ISERR(IF(AND($I50=Re_lo!$E$5,BU$5=VLOOKUP(Re_lo!$H$5,Re_lo!$N$5:$O$16,2,0)),AS50,"")),"",IF(AND($I50=Re_lo!$E$5,BU$5=VLOOKUP(Re_lo!$H$5,Re_lo!$N$5:$O$16,2,0)),AS50,""))</f>
        <v/>
      </c>
      <c r="BV50" s="125" t="str">
        <f>IF(ISERR(IF(AND($I50=Re_lo!$E$5,BV$5=VLOOKUP(Re_lo!$H$5,Re_lo!$N$5:$O$16,2,0)),AT50,"")),"",IF(AND($I50=Re_lo!$E$5,BV$5=VLOOKUP(Re_lo!$H$5,Re_lo!$N$5:$O$16,2,0)),AT50,""))</f>
        <v/>
      </c>
      <c r="BW50" s="125" t="str">
        <f>IF(ISERR(IF(AND($I50=Re_lo!$E$5,BW$5=VLOOKUP(Re_lo!$H$5,Re_lo!$N$5:$O$16,2,0)),AU50,"")),"",IF(AND($I50=Re_lo!$E$5,BW$5=VLOOKUP(Re_lo!$H$5,Re_lo!$N$5:$O$16,2,0)),AU50,""))</f>
        <v/>
      </c>
      <c r="BX50" s="125" t="str">
        <f>IF(ISERR(IF(AND($I50=Re_lo!$E$5,BX$5=VLOOKUP(Re_lo!$H$5,Re_lo!$N$5:$O$16,2,0)),AV50,"")),"",IF(AND($I50=Re_lo!$E$5,BX$5=VLOOKUP(Re_lo!$H$5,Re_lo!$N$5:$O$16,2,0)),AV50,""))</f>
        <v/>
      </c>
      <c r="BY50" s="125" t="str">
        <f>IF(ISERR(IF(AND($I50=Re_lo!$E$5,BY$5=VLOOKUP(Re_lo!$H$5,Re_lo!$N$5:$O$16,2,0)),AW50,"")),"",IF(AND($I50=Re_lo!$E$5,BY$5=VLOOKUP(Re_lo!$H$5,Re_lo!$N$5:$O$16,2,0)),AW50,""))</f>
        <v/>
      </c>
      <c r="BZ50" s="125" t="str">
        <f>IF(ISERR(IF(AND($I50=Re_lo!$E$5,BZ$5=VLOOKUP(Re_lo!$H$5,Re_lo!$N$5:$O$16,2,0)),AX50,"")),"",IF(AND($I50=Re_lo!$E$5,BZ$5=VLOOKUP(Re_lo!$H$5,Re_lo!$N$5:$O$16,2,0)),AX50,""))</f>
        <v/>
      </c>
      <c r="CA50" s="125" t="str">
        <f>IF(ISERR(IF(AND($I50=Re_lo!$E$5,CA$5=VLOOKUP(Re_lo!$H$5,Re_lo!$N$5:$O$16,2,0)),AY50,"")),"",IF(AND($I50=Re_lo!$E$5,CA$5=VLOOKUP(Re_lo!$H$5,Re_lo!$N$5:$O$16,2,0)),AY50,""))</f>
        <v/>
      </c>
      <c r="CB50" s="125" t="str">
        <f>IF(ISERR(IF(AND($I50=Re_lo!$E$5,CB$5=VLOOKUP(Re_lo!$H$5,Re_lo!$N$5:$O$16,2,0)),AZ50,"")),"",IF(AND($I50=Re_lo!$E$5,CB$5=VLOOKUP(Re_lo!$H$5,Re_lo!$N$5:$O$16,2,0)),AZ50,""))</f>
        <v/>
      </c>
      <c r="CC50" s="125" t="str">
        <f>IF(ISERR(IF(AND($I50=Re_lo!$E$5,CC$5=VLOOKUP(Re_lo!$H$5,Re_lo!$N$5:$O$16,2,0)),BA50,"")),"",IF(AND($I50=Re_lo!$E$5,CC$5=VLOOKUP(Re_lo!$H$5,Re_lo!$N$5:$O$16,2,0)),BA50,""))</f>
        <v/>
      </c>
      <c r="CD50" s="125" t="str">
        <f>IF(ISERR(IF(AND($I50=Re_lo!$E$5,CD$5=VLOOKUP(Re_lo!$H$5,Re_lo!$N$5:$O$16,2,0)),BB50,"")),"",IF(AND($I50=Re_lo!$E$5,CD$5=VLOOKUP(Re_lo!$H$5,Re_lo!$N$5:$O$16,2,0)),BB50,""))</f>
        <v/>
      </c>
      <c r="CF50" s="125" t="str">
        <f>IF($C50="","",COUNTIFS(Con_ve!$C$6:$C$1005,$C50,Con_ve!$Q$6:$Q$1005,Cad_cl!CF$5))</f>
        <v/>
      </c>
      <c r="CG50" s="125" t="str">
        <f>IF($C50="","",COUNTIFS(Con_ve!$C$6:$C$1005,$C50,Con_ve!$Q$6:$Q$1005,Cad_cl!CG$5))</f>
        <v/>
      </c>
      <c r="CH50" s="125" t="str">
        <f>IF($C50="","",COUNTIFS(Con_ve!$C$6:$C$1005,$C50,Con_ve!$Q$6:$Q$1005,Cad_cl!CH$5))</f>
        <v/>
      </c>
      <c r="CI50" s="125" t="str">
        <f>IF($C50="","",COUNTIFS(Con_ve!$C$6:$C$1005,$C50,Con_ve!$Q$6:$Q$1005,Cad_cl!CI$5))</f>
        <v/>
      </c>
      <c r="CJ50" s="125" t="str">
        <f>IF($C50="","",COUNTIFS(Con_ve!$C$6:$C$1005,$C50,Con_ve!$Q$6:$Q$1005,Cad_cl!CJ$5))</f>
        <v/>
      </c>
      <c r="CK50" s="125" t="str">
        <f>IF($C50="","",COUNTIFS(Con_ve!$C$6:$C$1005,$C50,Con_ve!$Q$6:$Q$1005,Cad_cl!CK$5))</f>
        <v/>
      </c>
      <c r="CL50" s="125" t="str">
        <f>IF($C50="","",COUNTIFS(Con_ve!$C$6:$C$1005,$C50,Con_ve!$Q$6:$Q$1005,Cad_cl!CL$5))</f>
        <v/>
      </c>
      <c r="CM50" s="125" t="str">
        <f>IF($C50="","",COUNTIFS(Con_ve!$C$6:$C$1005,$C50,Con_ve!$Q$6:$Q$1005,Cad_cl!CM$5))</f>
        <v/>
      </c>
      <c r="CN50" s="125" t="str">
        <f>IF($C50="","",COUNTIFS(Con_ve!$C$6:$C$1005,$C50,Con_ve!$Q$6:$Q$1005,Cad_cl!CN$5))</f>
        <v/>
      </c>
      <c r="CO50" s="125" t="str">
        <f>IF($C50="","",COUNTIFS(Con_ve!$C$6:$C$1005,$C50,Con_ve!$Q$6:$Q$1005,Cad_cl!CO$5))</f>
        <v/>
      </c>
      <c r="CP50" s="125" t="str">
        <f>IF($C50="","",COUNTIFS(Con_ve!$C$6:$C$1005,$C50,Con_ve!$Q$6:$Q$1005,Cad_cl!CP$5))</f>
        <v/>
      </c>
      <c r="CQ50" s="125" t="str">
        <f>IF($C50="","",COUNTIFS(Con_ve!$C$6:$C$1005,$C50,Con_ve!$Q$6:$Q$1005,Cad_cl!CQ$5))</f>
        <v/>
      </c>
      <c r="CR50" s="125">
        <f t="shared" si="2"/>
        <v>0</v>
      </c>
    </row>
    <row r="51" spans="3:96" ht="30" customHeight="1">
      <c r="C51" s="153"/>
      <c r="D51" s="153"/>
      <c r="E51" s="154"/>
      <c r="F51" s="153"/>
      <c r="G51" s="155"/>
      <c r="H51" s="153"/>
      <c r="I51" s="153"/>
      <c r="J51" s="132" t="s">
        <v>309</v>
      </c>
      <c r="K51" s="133" t="s">
        <v>309</v>
      </c>
      <c r="L51" s="153"/>
      <c r="M51" s="153"/>
      <c r="N51" s="153"/>
      <c r="O51" s="153"/>
      <c r="P51" s="153"/>
      <c r="Q51" s="153"/>
      <c r="AP51" s="134" t="str">
        <f>IF(ISERR(IF($C51="","",SUMIFS(Con_ve!$F$6:$F$1005,Con_ve!$C$6:$C$1005,$C51,Con_ve!$I$6:$I$1005,"Fechada",Con_ve!$Q$6:$Q$1005,Cad_cl!AP$5))),"",IF($C51="","",SUMIFS(Con_ve!$F$6:$F$1005,Con_ve!$C$6:$C$1005,$C51,Con_ve!$I$6:$I$1005,"Fechada",Con_ve!$Q$6:$Q$1005,Cad_cl!AP$5)))</f>
        <v/>
      </c>
      <c r="AQ51" s="134" t="str">
        <f>IF(ISERR(IF($C51="","",SUMIFS(Con_ve!$F$6:$F$1005,Con_ve!$C$6:$C$1005,$C51,Con_ve!$I$6:$I$1005,"Fechada",Con_ve!$Q$6:$Q$1005,Cad_cl!AQ$5))),"",IF($C51="","",SUMIFS(Con_ve!$F$6:$F$1005,Con_ve!$C$6:$C$1005,$C51,Con_ve!$I$6:$I$1005,"Fechada",Con_ve!$Q$6:$Q$1005,Cad_cl!AQ$5)))</f>
        <v/>
      </c>
      <c r="AR51" s="134" t="str">
        <f>IF(ISERR(IF($C51="","",SUMIFS(Con_ve!$F$6:$F$1005,Con_ve!$C$6:$C$1005,$C51,Con_ve!$I$6:$I$1005,"Fechada",Con_ve!$Q$6:$Q$1005,Cad_cl!AR$5))),"",IF($C51="","",SUMIFS(Con_ve!$F$6:$F$1005,Con_ve!$C$6:$C$1005,$C51,Con_ve!$I$6:$I$1005,"Fechada",Con_ve!$Q$6:$Q$1005,Cad_cl!AR$5)))</f>
        <v/>
      </c>
      <c r="AS51" s="134" t="str">
        <f>IF(ISERR(IF($C51="","",SUMIFS(Con_ve!$F$6:$F$1005,Con_ve!$C$6:$C$1005,$C51,Con_ve!$I$6:$I$1005,"Fechada",Con_ve!$Q$6:$Q$1005,Cad_cl!AS$5))),"",IF($C51="","",SUMIFS(Con_ve!$F$6:$F$1005,Con_ve!$C$6:$C$1005,$C51,Con_ve!$I$6:$I$1005,"Fechada",Con_ve!$Q$6:$Q$1005,Cad_cl!AS$5)))</f>
        <v/>
      </c>
      <c r="AT51" s="134" t="str">
        <f>IF(ISERR(IF($C51="","",SUMIFS(Con_ve!$F$6:$F$1005,Con_ve!$C$6:$C$1005,$C51,Con_ve!$I$6:$I$1005,"Fechada",Con_ve!$Q$6:$Q$1005,Cad_cl!AT$5))),"",IF($C51="","",SUMIFS(Con_ve!$F$6:$F$1005,Con_ve!$C$6:$C$1005,$C51,Con_ve!$I$6:$I$1005,"Fechada",Con_ve!$Q$6:$Q$1005,Cad_cl!AT$5)))</f>
        <v/>
      </c>
      <c r="AU51" s="134" t="str">
        <f>IF(ISERR(IF($C51="","",SUMIFS(Con_ve!$F$6:$F$1005,Con_ve!$C$6:$C$1005,$C51,Con_ve!$I$6:$I$1005,"Fechada",Con_ve!$Q$6:$Q$1005,Cad_cl!AU$5))),"",IF($C51="","",SUMIFS(Con_ve!$F$6:$F$1005,Con_ve!$C$6:$C$1005,$C51,Con_ve!$I$6:$I$1005,"Fechada",Con_ve!$Q$6:$Q$1005,Cad_cl!AU$5)))</f>
        <v/>
      </c>
      <c r="AV51" s="134" t="str">
        <f>IF(ISERR(IF($C51="","",SUMIFS(Con_ve!$F$6:$F$1005,Con_ve!$C$6:$C$1005,$C51,Con_ve!$I$6:$I$1005,"Fechada",Con_ve!$Q$6:$Q$1005,Cad_cl!AV$5))),"",IF($C51="","",SUMIFS(Con_ve!$F$6:$F$1005,Con_ve!$C$6:$C$1005,$C51,Con_ve!$I$6:$I$1005,"Fechada",Con_ve!$Q$6:$Q$1005,Cad_cl!AV$5)))</f>
        <v/>
      </c>
      <c r="AW51" s="134" t="str">
        <f>IF(ISERR(IF($C51="","",SUMIFS(Con_ve!$F$6:$F$1005,Con_ve!$C$6:$C$1005,$C51,Con_ve!$I$6:$I$1005,"Fechada",Con_ve!$Q$6:$Q$1005,Cad_cl!AW$5))),"",IF($C51="","",SUMIFS(Con_ve!$F$6:$F$1005,Con_ve!$C$6:$C$1005,$C51,Con_ve!$I$6:$I$1005,"Fechada",Con_ve!$Q$6:$Q$1005,Cad_cl!AW$5)))</f>
        <v/>
      </c>
      <c r="AX51" s="134" t="str">
        <f>IF(ISERR(IF($C51="","",SUMIFS(Con_ve!$F$6:$F$1005,Con_ve!$C$6:$C$1005,$C51,Con_ve!$I$6:$I$1005,"Fechada",Con_ve!$Q$6:$Q$1005,Cad_cl!AX$5))),"",IF($C51="","",SUMIFS(Con_ve!$F$6:$F$1005,Con_ve!$C$6:$C$1005,$C51,Con_ve!$I$6:$I$1005,"Fechada",Con_ve!$Q$6:$Q$1005,Cad_cl!AX$5)))</f>
        <v/>
      </c>
      <c r="AY51" s="134" t="str">
        <f>IF(ISERR(IF($C51="","",SUMIFS(Con_ve!$F$6:$F$1005,Con_ve!$C$6:$C$1005,$C51,Con_ve!$I$6:$I$1005,"Fechada",Con_ve!$Q$6:$Q$1005,Cad_cl!AY$5))),"",IF($C51="","",SUMIFS(Con_ve!$F$6:$F$1005,Con_ve!$C$6:$C$1005,$C51,Con_ve!$I$6:$I$1005,"Fechada",Con_ve!$Q$6:$Q$1005,Cad_cl!AY$5)))</f>
        <v/>
      </c>
      <c r="AZ51" s="134" t="str">
        <f>IF(ISERR(IF($C51="","",SUMIFS(Con_ve!$F$6:$F$1005,Con_ve!$C$6:$C$1005,$C51,Con_ve!$I$6:$I$1005,"Fechada",Con_ve!$Q$6:$Q$1005,Cad_cl!AZ$5))),"",IF($C51="","",SUMIFS(Con_ve!$F$6:$F$1005,Con_ve!$C$6:$C$1005,$C51,Con_ve!$I$6:$I$1005,"Fechada",Con_ve!$Q$6:$Q$1005,Cad_cl!AZ$5)))</f>
        <v/>
      </c>
      <c r="BA51" s="134" t="str">
        <f>IF(ISERR(IF($C51="","",SUMIFS(Con_ve!$F$6:$F$1005,Con_ve!$C$6:$C$1005,$C51,Con_ve!$I$6:$I$1005,"Fechada",Con_ve!$Q$6:$Q$1005,Cad_cl!BA$5))),"",IF($C51="","",SUMIFS(Con_ve!$F$6:$F$1005,Con_ve!$C$6:$C$1005,$C51,Con_ve!$I$6:$I$1005,"Fechada",Con_ve!$Q$6:$Q$1005,Cad_cl!BA$5)))</f>
        <v/>
      </c>
      <c r="BB51" s="134">
        <f t="shared" si="0"/>
        <v>0</v>
      </c>
      <c r="BD51" s="134" t="str">
        <f>IF(ISERR(IF($C51="","",SUMIFS(Con_ve!$F$6:$F$1005,Con_ve!$C$6:$C$1005,$C51,Con_ve!$I$6:$I$1005,"Em negociação",Con_ve!$Q$6:$Q$1005,Cad_cl!BD$5))),"",IF($C51="","",SUMIFS(Con_ve!$F$6:$F$1005,Con_ve!$C$6:$C$1005,$C51,Con_ve!$I$6:$I$1005,"Em negociação",Con_ve!$Q$6:$Q$1005,Cad_cl!BD$5)))</f>
        <v/>
      </c>
      <c r="BE51" s="134" t="str">
        <f>IF(ISERR(IF($C51="","",SUMIFS(Con_ve!$F$6:$F$1005,Con_ve!$C$6:$C$1005,$C51,Con_ve!$I$6:$I$1005,"Em negociação",Con_ve!$Q$6:$Q$1005,Cad_cl!BE$5))),"",IF($C51="","",SUMIFS(Con_ve!$F$6:$F$1005,Con_ve!$C$6:$C$1005,$C51,Con_ve!$I$6:$I$1005,"Em negociação",Con_ve!$Q$6:$Q$1005,Cad_cl!BE$5)))</f>
        <v/>
      </c>
      <c r="BF51" s="134" t="str">
        <f>IF(ISERR(IF($C51="","",SUMIFS(Con_ve!$F$6:$F$1005,Con_ve!$C$6:$C$1005,$C51,Con_ve!$I$6:$I$1005,"Em negociação",Con_ve!$Q$6:$Q$1005,Cad_cl!BF$5))),"",IF($C51="","",SUMIFS(Con_ve!$F$6:$F$1005,Con_ve!$C$6:$C$1005,$C51,Con_ve!$I$6:$I$1005,"Em negociação",Con_ve!$Q$6:$Q$1005,Cad_cl!BF$5)))</f>
        <v/>
      </c>
      <c r="BG51" s="134" t="str">
        <f>IF(ISERR(IF($C51="","",SUMIFS(Con_ve!$F$6:$F$1005,Con_ve!$C$6:$C$1005,$C51,Con_ve!$I$6:$I$1005,"Em negociação",Con_ve!$Q$6:$Q$1005,Cad_cl!BG$5))),"",IF($C51="","",SUMIFS(Con_ve!$F$6:$F$1005,Con_ve!$C$6:$C$1005,$C51,Con_ve!$I$6:$I$1005,"Em negociação",Con_ve!$Q$6:$Q$1005,Cad_cl!BG$5)))</f>
        <v/>
      </c>
      <c r="BH51" s="134" t="str">
        <f>IF(ISERR(IF($C51="","",SUMIFS(Con_ve!$F$6:$F$1005,Con_ve!$C$6:$C$1005,$C51,Con_ve!$I$6:$I$1005,"Em negociação",Con_ve!$Q$6:$Q$1005,Cad_cl!BH$5))),"",IF($C51="","",SUMIFS(Con_ve!$F$6:$F$1005,Con_ve!$C$6:$C$1005,$C51,Con_ve!$I$6:$I$1005,"Em negociação",Con_ve!$Q$6:$Q$1005,Cad_cl!BH$5)))</f>
        <v/>
      </c>
      <c r="BI51" s="134" t="str">
        <f>IF(ISERR(IF($C51="","",SUMIFS(Con_ve!$F$6:$F$1005,Con_ve!$C$6:$C$1005,$C51,Con_ve!$I$6:$I$1005,"Em negociação",Con_ve!$Q$6:$Q$1005,Cad_cl!BI$5))),"",IF($C51="","",SUMIFS(Con_ve!$F$6:$F$1005,Con_ve!$C$6:$C$1005,$C51,Con_ve!$I$6:$I$1005,"Em negociação",Con_ve!$Q$6:$Q$1005,Cad_cl!BI$5)))</f>
        <v/>
      </c>
      <c r="BJ51" s="134" t="str">
        <f>IF(ISERR(IF($C51="","",SUMIFS(Con_ve!$F$6:$F$1005,Con_ve!$C$6:$C$1005,$C51,Con_ve!$I$6:$I$1005,"Em negociação",Con_ve!$Q$6:$Q$1005,Cad_cl!BJ$5))),"",IF($C51="","",SUMIFS(Con_ve!$F$6:$F$1005,Con_ve!$C$6:$C$1005,$C51,Con_ve!$I$6:$I$1005,"Em negociação",Con_ve!$Q$6:$Q$1005,Cad_cl!BJ$5)))</f>
        <v/>
      </c>
      <c r="BK51" s="134" t="str">
        <f>IF(ISERR(IF($C51="","",SUMIFS(Con_ve!$F$6:$F$1005,Con_ve!$C$6:$C$1005,$C51,Con_ve!$I$6:$I$1005,"Em negociação",Con_ve!$Q$6:$Q$1005,Cad_cl!BK$5))),"",IF($C51="","",SUMIFS(Con_ve!$F$6:$F$1005,Con_ve!$C$6:$C$1005,$C51,Con_ve!$I$6:$I$1005,"Em negociação",Con_ve!$Q$6:$Q$1005,Cad_cl!BK$5)))</f>
        <v/>
      </c>
      <c r="BL51" s="134" t="str">
        <f>IF(ISERR(IF($C51="","",SUMIFS(Con_ve!$F$6:$F$1005,Con_ve!$C$6:$C$1005,$C51,Con_ve!$I$6:$I$1005,"Em negociação",Con_ve!$Q$6:$Q$1005,Cad_cl!BL$5))),"",IF($C51="","",SUMIFS(Con_ve!$F$6:$F$1005,Con_ve!$C$6:$C$1005,$C51,Con_ve!$I$6:$I$1005,"Em negociação",Con_ve!$Q$6:$Q$1005,Cad_cl!BL$5)))</f>
        <v/>
      </c>
      <c r="BM51" s="134" t="str">
        <f>IF(ISERR(IF($C51="","",SUMIFS(Con_ve!$F$6:$F$1005,Con_ve!$C$6:$C$1005,$C51,Con_ve!$I$6:$I$1005,"Em negociação",Con_ve!$Q$6:$Q$1005,Cad_cl!BM$5))),"",IF($C51="","",SUMIFS(Con_ve!$F$6:$F$1005,Con_ve!$C$6:$C$1005,$C51,Con_ve!$I$6:$I$1005,"Em negociação",Con_ve!$Q$6:$Q$1005,Cad_cl!BM$5)))</f>
        <v/>
      </c>
      <c r="BN51" s="134" t="str">
        <f>IF(ISERR(IF($C51="","",SUMIFS(Con_ve!$F$6:$F$1005,Con_ve!$C$6:$C$1005,$C51,Con_ve!$I$6:$I$1005,"Em negociação",Con_ve!$Q$6:$Q$1005,Cad_cl!BN$5))),"",IF($C51="","",SUMIFS(Con_ve!$F$6:$F$1005,Con_ve!$C$6:$C$1005,$C51,Con_ve!$I$6:$I$1005,"Em negociação",Con_ve!$Q$6:$Q$1005,Cad_cl!BN$5)))</f>
        <v/>
      </c>
      <c r="BO51" s="134" t="str">
        <f>IF(ISERR(IF($C51="","",SUMIFS(Con_ve!$F$6:$F$1005,Con_ve!$C$6:$C$1005,$C51,Con_ve!$I$6:$I$1005,"Em negociação",Con_ve!$Q$6:$Q$1005,Cad_cl!BO$5))),"",IF($C51="","",SUMIFS(Con_ve!$F$6:$F$1005,Con_ve!$C$6:$C$1005,$C51,Con_ve!$I$6:$I$1005,"Em negociação",Con_ve!$Q$6:$Q$1005,Cad_cl!BO$5)))</f>
        <v/>
      </c>
      <c r="BP51" s="134">
        <f t="shared" si="1"/>
        <v>0</v>
      </c>
      <c r="BR51" s="125" t="str">
        <f>IF(ISERR(IF(AND($I51=Re_lo!$E$5,BR$5=VLOOKUP(Re_lo!$H$5,Re_lo!$N$5:$O$16,2,0)),AP51,"")),"",IF(AND($I51=Re_lo!$E$5,BR$5=VLOOKUP(Re_lo!$H$5,Re_lo!$N$5:$O$16,2,0)),AP51,""))</f>
        <v/>
      </c>
      <c r="BS51" s="125" t="str">
        <f>IF(ISERR(IF(AND($I51=Re_lo!$E$5,BS$5=VLOOKUP(Re_lo!$H$5,Re_lo!$N$5:$O$16,2,0)),AQ51,"")),"",IF(AND($I51=Re_lo!$E$5,BS$5=VLOOKUP(Re_lo!$H$5,Re_lo!$N$5:$O$16,2,0)),AQ51,""))</f>
        <v/>
      </c>
      <c r="BT51" s="125" t="str">
        <f>IF(ISERR(IF(AND($I51=Re_lo!$E$5,BT$5=VLOOKUP(Re_lo!$H$5,Re_lo!$N$5:$O$16,2,0)),AR51,"")),"",IF(AND($I51=Re_lo!$E$5,BT$5=VLOOKUP(Re_lo!$H$5,Re_lo!$N$5:$O$16,2,0)),AR51,""))</f>
        <v/>
      </c>
      <c r="BU51" s="125" t="str">
        <f>IF(ISERR(IF(AND($I51=Re_lo!$E$5,BU$5=VLOOKUP(Re_lo!$H$5,Re_lo!$N$5:$O$16,2,0)),AS51,"")),"",IF(AND($I51=Re_lo!$E$5,BU$5=VLOOKUP(Re_lo!$H$5,Re_lo!$N$5:$O$16,2,0)),AS51,""))</f>
        <v/>
      </c>
      <c r="BV51" s="125" t="str">
        <f>IF(ISERR(IF(AND($I51=Re_lo!$E$5,BV$5=VLOOKUP(Re_lo!$H$5,Re_lo!$N$5:$O$16,2,0)),AT51,"")),"",IF(AND($I51=Re_lo!$E$5,BV$5=VLOOKUP(Re_lo!$H$5,Re_lo!$N$5:$O$16,2,0)),AT51,""))</f>
        <v/>
      </c>
      <c r="BW51" s="125" t="str">
        <f>IF(ISERR(IF(AND($I51=Re_lo!$E$5,BW$5=VLOOKUP(Re_lo!$H$5,Re_lo!$N$5:$O$16,2,0)),AU51,"")),"",IF(AND($I51=Re_lo!$E$5,BW$5=VLOOKUP(Re_lo!$H$5,Re_lo!$N$5:$O$16,2,0)),AU51,""))</f>
        <v/>
      </c>
      <c r="BX51" s="125" t="str">
        <f>IF(ISERR(IF(AND($I51=Re_lo!$E$5,BX$5=VLOOKUP(Re_lo!$H$5,Re_lo!$N$5:$O$16,2,0)),AV51,"")),"",IF(AND($I51=Re_lo!$E$5,BX$5=VLOOKUP(Re_lo!$H$5,Re_lo!$N$5:$O$16,2,0)),AV51,""))</f>
        <v/>
      </c>
      <c r="BY51" s="125" t="str">
        <f>IF(ISERR(IF(AND($I51=Re_lo!$E$5,BY$5=VLOOKUP(Re_lo!$H$5,Re_lo!$N$5:$O$16,2,0)),AW51,"")),"",IF(AND($I51=Re_lo!$E$5,BY$5=VLOOKUP(Re_lo!$H$5,Re_lo!$N$5:$O$16,2,0)),AW51,""))</f>
        <v/>
      </c>
      <c r="BZ51" s="125" t="str">
        <f>IF(ISERR(IF(AND($I51=Re_lo!$E$5,BZ$5=VLOOKUP(Re_lo!$H$5,Re_lo!$N$5:$O$16,2,0)),AX51,"")),"",IF(AND($I51=Re_lo!$E$5,BZ$5=VLOOKUP(Re_lo!$H$5,Re_lo!$N$5:$O$16,2,0)),AX51,""))</f>
        <v/>
      </c>
      <c r="CA51" s="125" t="str">
        <f>IF(ISERR(IF(AND($I51=Re_lo!$E$5,CA$5=VLOOKUP(Re_lo!$H$5,Re_lo!$N$5:$O$16,2,0)),AY51,"")),"",IF(AND($I51=Re_lo!$E$5,CA$5=VLOOKUP(Re_lo!$H$5,Re_lo!$N$5:$O$16,2,0)),AY51,""))</f>
        <v/>
      </c>
      <c r="CB51" s="125" t="str">
        <f>IF(ISERR(IF(AND($I51=Re_lo!$E$5,CB$5=VLOOKUP(Re_lo!$H$5,Re_lo!$N$5:$O$16,2,0)),AZ51,"")),"",IF(AND($I51=Re_lo!$E$5,CB$5=VLOOKUP(Re_lo!$H$5,Re_lo!$N$5:$O$16,2,0)),AZ51,""))</f>
        <v/>
      </c>
      <c r="CC51" s="125" t="str">
        <f>IF(ISERR(IF(AND($I51=Re_lo!$E$5,CC$5=VLOOKUP(Re_lo!$H$5,Re_lo!$N$5:$O$16,2,0)),BA51,"")),"",IF(AND($I51=Re_lo!$E$5,CC$5=VLOOKUP(Re_lo!$H$5,Re_lo!$N$5:$O$16,2,0)),BA51,""))</f>
        <v/>
      </c>
      <c r="CD51" s="125" t="str">
        <f>IF(ISERR(IF(AND($I51=Re_lo!$E$5,CD$5=VLOOKUP(Re_lo!$H$5,Re_lo!$N$5:$O$16,2,0)),BB51,"")),"",IF(AND($I51=Re_lo!$E$5,CD$5=VLOOKUP(Re_lo!$H$5,Re_lo!$N$5:$O$16,2,0)),BB51,""))</f>
        <v/>
      </c>
      <c r="CF51" s="125" t="str">
        <f>IF($C51="","",COUNTIFS(Con_ve!$C$6:$C$1005,$C51,Con_ve!$Q$6:$Q$1005,Cad_cl!CF$5))</f>
        <v/>
      </c>
      <c r="CG51" s="125" t="str">
        <f>IF($C51="","",COUNTIFS(Con_ve!$C$6:$C$1005,$C51,Con_ve!$Q$6:$Q$1005,Cad_cl!CG$5))</f>
        <v/>
      </c>
      <c r="CH51" s="125" t="str">
        <f>IF($C51="","",COUNTIFS(Con_ve!$C$6:$C$1005,$C51,Con_ve!$Q$6:$Q$1005,Cad_cl!CH$5))</f>
        <v/>
      </c>
      <c r="CI51" s="125" t="str">
        <f>IF($C51="","",COUNTIFS(Con_ve!$C$6:$C$1005,$C51,Con_ve!$Q$6:$Q$1005,Cad_cl!CI$5))</f>
        <v/>
      </c>
      <c r="CJ51" s="125" t="str">
        <f>IF($C51="","",COUNTIFS(Con_ve!$C$6:$C$1005,$C51,Con_ve!$Q$6:$Q$1005,Cad_cl!CJ$5))</f>
        <v/>
      </c>
      <c r="CK51" s="125" t="str">
        <f>IF($C51="","",COUNTIFS(Con_ve!$C$6:$C$1005,$C51,Con_ve!$Q$6:$Q$1005,Cad_cl!CK$5))</f>
        <v/>
      </c>
      <c r="CL51" s="125" t="str">
        <f>IF($C51="","",COUNTIFS(Con_ve!$C$6:$C$1005,$C51,Con_ve!$Q$6:$Q$1005,Cad_cl!CL$5))</f>
        <v/>
      </c>
      <c r="CM51" s="125" t="str">
        <f>IF($C51="","",COUNTIFS(Con_ve!$C$6:$C$1005,$C51,Con_ve!$Q$6:$Q$1005,Cad_cl!CM$5))</f>
        <v/>
      </c>
      <c r="CN51" s="125" t="str">
        <f>IF($C51="","",COUNTIFS(Con_ve!$C$6:$C$1005,$C51,Con_ve!$Q$6:$Q$1005,Cad_cl!CN$5))</f>
        <v/>
      </c>
      <c r="CO51" s="125" t="str">
        <f>IF($C51="","",COUNTIFS(Con_ve!$C$6:$C$1005,$C51,Con_ve!$Q$6:$Q$1005,Cad_cl!CO$5))</f>
        <v/>
      </c>
      <c r="CP51" s="125" t="str">
        <f>IF($C51="","",COUNTIFS(Con_ve!$C$6:$C$1005,$C51,Con_ve!$Q$6:$Q$1005,Cad_cl!CP$5))</f>
        <v/>
      </c>
      <c r="CQ51" s="125" t="str">
        <f>IF($C51="","",COUNTIFS(Con_ve!$C$6:$C$1005,$C51,Con_ve!$Q$6:$Q$1005,Cad_cl!CQ$5))</f>
        <v/>
      </c>
      <c r="CR51" s="125">
        <f t="shared" si="2"/>
        <v>0</v>
      </c>
    </row>
    <row r="52" spans="3:96" ht="30" customHeight="1">
      <c r="C52" s="153"/>
      <c r="D52" s="153"/>
      <c r="E52" s="154"/>
      <c r="F52" s="153"/>
      <c r="G52" s="155"/>
      <c r="H52" s="153"/>
      <c r="I52" s="153"/>
      <c r="J52" s="132" t="s">
        <v>309</v>
      </c>
      <c r="K52" s="133" t="s">
        <v>309</v>
      </c>
      <c r="L52" s="153"/>
      <c r="M52" s="153"/>
      <c r="N52" s="153"/>
      <c r="O52" s="153"/>
      <c r="P52" s="153"/>
      <c r="Q52" s="153"/>
      <c r="AP52" s="134" t="str">
        <f>IF(ISERR(IF($C52="","",SUMIFS(Con_ve!$F$6:$F$1005,Con_ve!$C$6:$C$1005,$C52,Con_ve!$I$6:$I$1005,"Fechada",Con_ve!$Q$6:$Q$1005,Cad_cl!AP$5))),"",IF($C52="","",SUMIFS(Con_ve!$F$6:$F$1005,Con_ve!$C$6:$C$1005,$C52,Con_ve!$I$6:$I$1005,"Fechada",Con_ve!$Q$6:$Q$1005,Cad_cl!AP$5)))</f>
        <v/>
      </c>
      <c r="AQ52" s="134" t="str">
        <f>IF(ISERR(IF($C52="","",SUMIFS(Con_ve!$F$6:$F$1005,Con_ve!$C$6:$C$1005,$C52,Con_ve!$I$6:$I$1005,"Fechada",Con_ve!$Q$6:$Q$1005,Cad_cl!AQ$5))),"",IF($C52="","",SUMIFS(Con_ve!$F$6:$F$1005,Con_ve!$C$6:$C$1005,$C52,Con_ve!$I$6:$I$1005,"Fechada",Con_ve!$Q$6:$Q$1005,Cad_cl!AQ$5)))</f>
        <v/>
      </c>
      <c r="AR52" s="134" t="str">
        <f>IF(ISERR(IF($C52="","",SUMIFS(Con_ve!$F$6:$F$1005,Con_ve!$C$6:$C$1005,$C52,Con_ve!$I$6:$I$1005,"Fechada",Con_ve!$Q$6:$Q$1005,Cad_cl!AR$5))),"",IF($C52="","",SUMIFS(Con_ve!$F$6:$F$1005,Con_ve!$C$6:$C$1005,$C52,Con_ve!$I$6:$I$1005,"Fechada",Con_ve!$Q$6:$Q$1005,Cad_cl!AR$5)))</f>
        <v/>
      </c>
      <c r="AS52" s="134" t="str">
        <f>IF(ISERR(IF($C52="","",SUMIFS(Con_ve!$F$6:$F$1005,Con_ve!$C$6:$C$1005,$C52,Con_ve!$I$6:$I$1005,"Fechada",Con_ve!$Q$6:$Q$1005,Cad_cl!AS$5))),"",IF($C52="","",SUMIFS(Con_ve!$F$6:$F$1005,Con_ve!$C$6:$C$1005,$C52,Con_ve!$I$6:$I$1005,"Fechada",Con_ve!$Q$6:$Q$1005,Cad_cl!AS$5)))</f>
        <v/>
      </c>
      <c r="AT52" s="134" t="str">
        <f>IF(ISERR(IF($C52="","",SUMIFS(Con_ve!$F$6:$F$1005,Con_ve!$C$6:$C$1005,$C52,Con_ve!$I$6:$I$1005,"Fechada",Con_ve!$Q$6:$Q$1005,Cad_cl!AT$5))),"",IF($C52="","",SUMIFS(Con_ve!$F$6:$F$1005,Con_ve!$C$6:$C$1005,$C52,Con_ve!$I$6:$I$1005,"Fechada",Con_ve!$Q$6:$Q$1005,Cad_cl!AT$5)))</f>
        <v/>
      </c>
      <c r="AU52" s="134" t="str">
        <f>IF(ISERR(IF($C52="","",SUMIFS(Con_ve!$F$6:$F$1005,Con_ve!$C$6:$C$1005,$C52,Con_ve!$I$6:$I$1005,"Fechada",Con_ve!$Q$6:$Q$1005,Cad_cl!AU$5))),"",IF($C52="","",SUMIFS(Con_ve!$F$6:$F$1005,Con_ve!$C$6:$C$1005,$C52,Con_ve!$I$6:$I$1005,"Fechada",Con_ve!$Q$6:$Q$1005,Cad_cl!AU$5)))</f>
        <v/>
      </c>
      <c r="AV52" s="134" t="str">
        <f>IF(ISERR(IF($C52="","",SUMIFS(Con_ve!$F$6:$F$1005,Con_ve!$C$6:$C$1005,$C52,Con_ve!$I$6:$I$1005,"Fechada",Con_ve!$Q$6:$Q$1005,Cad_cl!AV$5))),"",IF($C52="","",SUMIFS(Con_ve!$F$6:$F$1005,Con_ve!$C$6:$C$1005,$C52,Con_ve!$I$6:$I$1005,"Fechada",Con_ve!$Q$6:$Q$1005,Cad_cl!AV$5)))</f>
        <v/>
      </c>
      <c r="AW52" s="134" t="str">
        <f>IF(ISERR(IF($C52="","",SUMIFS(Con_ve!$F$6:$F$1005,Con_ve!$C$6:$C$1005,$C52,Con_ve!$I$6:$I$1005,"Fechada",Con_ve!$Q$6:$Q$1005,Cad_cl!AW$5))),"",IF($C52="","",SUMIFS(Con_ve!$F$6:$F$1005,Con_ve!$C$6:$C$1005,$C52,Con_ve!$I$6:$I$1005,"Fechada",Con_ve!$Q$6:$Q$1005,Cad_cl!AW$5)))</f>
        <v/>
      </c>
      <c r="AX52" s="134" t="str">
        <f>IF(ISERR(IF($C52="","",SUMIFS(Con_ve!$F$6:$F$1005,Con_ve!$C$6:$C$1005,$C52,Con_ve!$I$6:$I$1005,"Fechada",Con_ve!$Q$6:$Q$1005,Cad_cl!AX$5))),"",IF($C52="","",SUMIFS(Con_ve!$F$6:$F$1005,Con_ve!$C$6:$C$1005,$C52,Con_ve!$I$6:$I$1005,"Fechada",Con_ve!$Q$6:$Q$1005,Cad_cl!AX$5)))</f>
        <v/>
      </c>
      <c r="AY52" s="134" t="str">
        <f>IF(ISERR(IF($C52="","",SUMIFS(Con_ve!$F$6:$F$1005,Con_ve!$C$6:$C$1005,$C52,Con_ve!$I$6:$I$1005,"Fechada",Con_ve!$Q$6:$Q$1005,Cad_cl!AY$5))),"",IF($C52="","",SUMIFS(Con_ve!$F$6:$F$1005,Con_ve!$C$6:$C$1005,$C52,Con_ve!$I$6:$I$1005,"Fechada",Con_ve!$Q$6:$Q$1005,Cad_cl!AY$5)))</f>
        <v/>
      </c>
      <c r="AZ52" s="134" t="str">
        <f>IF(ISERR(IF($C52="","",SUMIFS(Con_ve!$F$6:$F$1005,Con_ve!$C$6:$C$1005,$C52,Con_ve!$I$6:$I$1005,"Fechada",Con_ve!$Q$6:$Q$1005,Cad_cl!AZ$5))),"",IF($C52="","",SUMIFS(Con_ve!$F$6:$F$1005,Con_ve!$C$6:$C$1005,$C52,Con_ve!$I$6:$I$1005,"Fechada",Con_ve!$Q$6:$Q$1005,Cad_cl!AZ$5)))</f>
        <v/>
      </c>
      <c r="BA52" s="134" t="str">
        <f>IF(ISERR(IF($C52="","",SUMIFS(Con_ve!$F$6:$F$1005,Con_ve!$C$6:$C$1005,$C52,Con_ve!$I$6:$I$1005,"Fechada",Con_ve!$Q$6:$Q$1005,Cad_cl!BA$5))),"",IF($C52="","",SUMIFS(Con_ve!$F$6:$F$1005,Con_ve!$C$6:$C$1005,$C52,Con_ve!$I$6:$I$1005,"Fechada",Con_ve!$Q$6:$Q$1005,Cad_cl!BA$5)))</f>
        <v/>
      </c>
      <c r="BB52" s="134">
        <f t="shared" si="0"/>
        <v>0</v>
      </c>
      <c r="BD52" s="134" t="str">
        <f>IF(ISERR(IF($C52="","",SUMIFS(Con_ve!$F$6:$F$1005,Con_ve!$C$6:$C$1005,$C52,Con_ve!$I$6:$I$1005,"Em negociação",Con_ve!$Q$6:$Q$1005,Cad_cl!BD$5))),"",IF($C52="","",SUMIFS(Con_ve!$F$6:$F$1005,Con_ve!$C$6:$C$1005,$C52,Con_ve!$I$6:$I$1005,"Em negociação",Con_ve!$Q$6:$Q$1005,Cad_cl!BD$5)))</f>
        <v/>
      </c>
      <c r="BE52" s="134" t="str">
        <f>IF(ISERR(IF($C52="","",SUMIFS(Con_ve!$F$6:$F$1005,Con_ve!$C$6:$C$1005,$C52,Con_ve!$I$6:$I$1005,"Em negociação",Con_ve!$Q$6:$Q$1005,Cad_cl!BE$5))),"",IF($C52="","",SUMIFS(Con_ve!$F$6:$F$1005,Con_ve!$C$6:$C$1005,$C52,Con_ve!$I$6:$I$1005,"Em negociação",Con_ve!$Q$6:$Q$1005,Cad_cl!BE$5)))</f>
        <v/>
      </c>
      <c r="BF52" s="134" t="str">
        <f>IF(ISERR(IF($C52="","",SUMIFS(Con_ve!$F$6:$F$1005,Con_ve!$C$6:$C$1005,$C52,Con_ve!$I$6:$I$1005,"Em negociação",Con_ve!$Q$6:$Q$1005,Cad_cl!BF$5))),"",IF($C52="","",SUMIFS(Con_ve!$F$6:$F$1005,Con_ve!$C$6:$C$1005,$C52,Con_ve!$I$6:$I$1005,"Em negociação",Con_ve!$Q$6:$Q$1005,Cad_cl!BF$5)))</f>
        <v/>
      </c>
      <c r="BG52" s="134" t="str">
        <f>IF(ISERR(IF($C52="","",SUMIFS(Con_ve!$F$6:$F$1005,Con_ve!$C$6:$C$1005,$C52,Con_ve!$I$6:$I$1005,"Em negociação",Con_ve!$Q$6:$Q$1005,Cad_cl!BG$5))),"",IF($C52="","",SUMIFS(Con_ve!$F$6:$F$1005,Con_ve!$C$6:$C$1005,$C52,Con_ve!$I$6:$I$1005,"Em negociação",Con_ve!$Q$6:$Q$1005,Cad_cl!BG$5)))</f>
        <v/>
      </c>
      <c r="BH52" s="134" t="str">
        <f>IF(ISERR(IF($C52="","",SUMIFS(Con_ve!$F$6:$F$1005,Con_ve!$C$6:$C$1005,$C52,Con_ve!$I$6:$I$1005,"Em negociação",Con_ve!$Q$6:$Q$1005,Cad_cl!BH$5))),"",IF($C52="","",SUMIFS(Con_ve!$F$6:$F$1005,Con_ve!$C$6:$C$1005,$C52,Con_ve!$I$6:$I$1005,"Em negociação",Con_ve!$Q$6:$Q$1005,Cad_cl!BH$5)))</f>
        <v/>
      </c>
      <c r="BI52" s="134" t="str">
        <f>IF(ISERR(IF($C52="","",SUMIFS(Con_ve!$F$6:$F$1005,Con_ve!$C$6:$C$1005,$C52,Con_ve!$I$6:$I$1005,"Em negociação",Con_ve!$Q$6:$Q$1005,Cad_cl!BI$5))),"",IF($C52="","",SUMIFS(Con_ve!$F$6:$F$1005,Con_ve!$C$6:$C$1005,$C52,Con_ve!$I$6:$I$1005,"Em negociação",Con_ve!$Q$6:$Q$1005,Cad_cl!BI$5)))</f>
        <v/>
      </c>
      <c r="BJ52" s="134" t="str">
        <f>IF(ISERR(IF($C52="","",SUMIFS(Con_ve!$F$6:$F$1005,Con_ve!$C$6:$C$1005,$C52,Con_ve!$I$6:$I$1005,"Em negociação",Con_ve!$Q$6:$Q$1005,Cad_cl!BJ$5))),"",IF($C52="","",SUMIFS(Con_ve!$F$6:$F$1005,Con_ve!$C$6:$C$1005,$C52,Con_ve!$I$6:$I$1005,"Em negociação",Con_ve!$Q$6:$Q$1005,Cad_cl!BJ$5)))</f>
        <v/>
      </c>
      <c r="BK52" s="134" t="str">
        <f>IF(ISERR(IF($C52="","",SUMIFS(Con_ve!$F$6:$F$1005,Con_ve!$C$6:$C$1005,$C52,Con_ve!$I$6:$I$1005,"Em negociação",Con_ve!$Q$6:$Q$1005,Cad_cl!BK$5))),"",IF($C52="","",SUMIFS(Con_ve!$F$6:$F$1005,Con_ve!$C$6:$C$1005,$C52,Con_ve!$I$6:$I$1005,"Em negociação",Con_ve!$Q$6:$Q$1005,Cad_cl!BK$5)))</f>
        <v/>
      </c>
      <c r="BL52" s="134" t="str">
        <f>IF(ISERR(IF($C52="","",SUMIFS(Con_ve!$F$6:$F$1005,Con_ve!$C$6:$C$1005,$C52,Con_ve!$I$6:$I$1005,"Em negociação",Con_ve!$Q$6:$Q$1005,Cad_cl!BL$5))),"",IF($C52="","",SUMIFS(Con_ve!$F$6:$F$1005,Con_ve!$C$6:$C$1005,$C52,Con_ve!$I$6:$I$1005,"Em negociação",Con_ve!$Q$6:$Q$1005,Cad_cl!BL$5)))</f>
        <v/>
      </c>
      <c r="BM52" s="134" t="str">
        <f>IF(ISERR(IF($C52="","",SUMIFS(Con_ve!$F$6:$F$1005,Con_ve!$C$6:$C$1005,$C52,Con_ve!$I$6:$I$1005,"Em negociação",Con_ve!$Q$6:$Q$1005,Cad_cl!BM$5))),"",IF($C52="","",SUMIFS(Con_ve!$F$6:$F$1005,Con_ve!$C$6:$C$1005,$C52,Con_ve!$I$6:$I$1005,"Em negociação",Con_ve!$Q$6:$Q$1005,Cad_cl!BM$5)))</f>
        <v/>
      </c>
      <c r="BN52" s="134" t="str">
        <f>IF(ISERR(IF($C52="","",SUMIFS(Con_ve!$F$6:$F$1005,Con_ve!$C$6:$C$1005,$C52,Con_ve!$I$6:$I$1005,"Em negociação",Con_ve!$Q$6:$Q$1005,Cad_cl!BN$5))),"",IF($C52="","",SUMIFS(Con_ve!$F$6:$F$1005,Con_ve!$C$6:$C$1005,$C52,Con_ve!$I$6:$I$1005,"Em negociação",Con_ve!$Q$6:$Q$1005,Cad_cl!BN$5)))</f>
        <v/>
      </c>
      <c r="BO52" s="134" t="str">
        <f>IF(ISERR(IF($C52="","",SUMIFS(Con_ve!$F$6:$F$1005,Con_ve!$C$6:$C$1005,$C52,Con_ve!$I$6:$I$1005,"Em negociação",Con_ve!$Q$6:$Q$1005,Cad_cl!BO$5))),"",IF($C52="","",SUMIFS(Con_ve!$F$6:$F$1005,Con_ve!$C$6:$C$1005,$C52,Con_ve!$I$6:$I$1005,"Em negociação",Con_ve!$Q$6:$Q$1005,Cad_cl!BO$5)))</f>
        <v/>
      </c>
      <c r="BP52" s="134">
        <f t="shared" si="1"/>
        <v>0</v>
      </c>
      <c r="BR52" s="125" t="str">
        <f>IF(ISERR(IF(AND($I52=Re_lo!$E$5,BR$5=VLOOKUP(Re_lo!$H$5,Re_lo!$N$5:$O$16,2,0)),AP52,"")),"",IF(AND($I52=Re_lo!$E$5,BR$5=VLOOKUP(Re_lo!$H$5,Re_lo!$N$5:$O$16,2,0)),AP52,""))</f>
        <v/>
      </c>
      <c r="BS52" s="125" t="str">
        <f>IF(ISERR(IF(AND($I52=Re_lo!$E$5,BS$5=VLOOKUP(Re_lo!$H$5,Re_lo!$N$5:$O$16,2,0)),AQ52,"")),"",IF(AND($I52=Re_lo!$E$5,BS$5=VLOOKUP(Re_lo!$H$5,Re_lo!$N$5:$O$16,2,0)),AQ52,""))</f>
        <v/>
      </c>
      <c r="BT52" s="125" t="str">
        <f>IF(ISERR(IF(AND($I52=Re_lo!$E$5,BT$5=VLOOKUP(Re_lo!$H$5,Re_lo!$N$5:$O$16,2,0)),AR52,"")),"",IF(AND($I52=Re_lo!$E$5,BT$5=VLOOKUP(Re_lo!$H$5,Re_lo!$N$5:$O$16,2,0)),AR52,""))</f>
        <v/>
      </c>
      <c r="BU52" s="125" t="str">
        <f>IF(ISERR(IF(AND($I52=Re_lo!$E$5,BU$5=VLOOKUP(Re_lo!$H$5,Re_lo!$N$5:$O$16,2,0)),AS52,"")),"",IF(AND($I52=Re_lo!$E$5,BU$5=VLOOKUP(Re_lo!$H$5,Re_lo!$N$5:$O$16,2,0)),AS52,""))</f>
        <v/>
      </c>
      <c r="BV52" s="125" t="str">
        <f>IF(ISERR(IF(AND($I52=Re_lo!$E$5,BV$5=VLOOKUP(Re_lo!$H$5,Re_lo!$N$5:$O$16,2,0)),AT52,"")),"",IF(AND($I52=Re_lo!$E$5,BV$5=VLOOKUP(Re_lo!$H$5,Re_lo!$N$5:$O$16,2,0)),AT52,""))</f>
        <v/>
      </c>
      <c r="BW52" s="125" t="str">
        <f>IF(ISERR(IF(AND($I52=Re_lo!$E$5,BW$5=VLOOKUP(Re_lo!$H$5,Re_lo!$N$5:$O$16,2,0)),AU52,"")),"",IF(AND($I52=Re_lo!$E$5,BW$5=VLOOKUP(Re_lo!$H$5,Re_lo!$N$5:$O$16,2,0)),AU52,""))</f>
        <v/>
      </c>
      <c r="BX52" s="125" t="str">
        <f>IF(ISERR(IF(AND($I52=Re_lo!$E$5,BX$5=VLOOKUP(Re_lo!$H$5,Re_lo!$N$5:$O$16,2,0)),AV52,"")),"",IF(AND($I52=Re_lo!$E$5,BX$5=VLOOKUP(Re_lo!$H$5,Re_lo!$N$5:$O$16,2,0)),AV52,""))</f>
        <v/>
      </c>
      <c r="BY52" s="125" t="str">
        <f>IF(ISERR(IF(AND($I52=Re_lo!$E$5,BY$5=VLOOKUP(Re_lo!$H$5,Re_lo!$N$5:$O$16,2,0)),AW52,"")),"",IF(AND($I52=Re_lo!$E$5,BY$5=VLOOKUP(Re_lo!$H$5,Re_lo!$N$5:$O$16,2,0)),AW52,""))</f>
        <v/>
      </c>
      <c r="BZ52" s="125" t="str">
        <f>IF(ISERR(IF(AND($I52=Re_lo!$E$5,BZ$5=VLOOKUP(Re_lo!$H$5,Re_lo!$N$5:$O$16,2,0)),AX52,"")),"",IF(AND($I52=Re_lo!$E$5,BZ$5=VLOOKUP(Re_lo!$H$5,Re_lo!$N$5:$O$16,2,0)),AX52,""))</f>
        <v/>
      </c>
      <c r="CA52" s="125" t="str">
        <f>IF(ISERR(IF(AND($I52=Re_lo!$E$5,CA$5=VLOOKUP(Re_lo!$H$5,Re_lo!$N$5:$O$16,2,0)),AY52,"")),"",IF(AND($I52=Re_lo!$E$5,CA$5=VLOOKUP(Re_lo!$H$5,Re_lo!$N$5:$O$16,2,0)),AY52,""))</f>
        <v/>
      </c>
      <c r="CB52" s="125" t="str">
        <f>IF(ISERR(IF(AND($I52=Re_lo!$E$5,CB$5=VLOOKUP(Re_lo!$H$5,Re_lo!$N$5:$O$16,2,0)),AZ52,"")),"",IF(AND($I52=Re_lo!$E$5,CB$5=VLOOKUP(Re_lo!$H$5,Re_lo!$N$5:$O$16,2,0)),AZ52,""))</f>
        <v/>
      </c>
      <c r="CC52" s="125" t="str">
        <f>IF(ISERR(IF(AND($I52=Re_lo!$E$5,CC$5=VLOOKUP(Re_lo!$H$5,Re_lo!$N$5:$O$16,2,0)),BA52,"")),"",IF(AND($I52=Re_lo!$E$5,CC$5=VLOOKUP(Re_lo!$H$5,Re_lo!$N$5:$O$16,2,0)),BA52,""))</f>
        <v/>
      </c>
      <c r="CD52" s="125" t="str">
        <f>IF(ISERR(IF(AND($I52=Re_lo!$E$5,CD$5=VLOOKUP(Re_lo!$H$5,Re_lo!$N$5:$O$16,2,0)),BB52,"")),"",IF(AND($I52=Re_lo!$E$5,CD$5=VLOOKUP(Re_lo!$H$5,Re_lo!$N$5:$O$16,2,0)),BB52,""))</f>
        <v/>
      </c>
      <c r="CF52" s="125" t="str">
        <f>IF($C52="","",COUNTIFS(Con_ve!$C$6:$C$1005,$C52,Con_ve!$Q$6:$Q$1005,Cad_cl!CF$5))</f>
        <v/>
      </c>
      <c r="CG52" s="125" t="str">
        <f>IF($C52="","",COUNTIFS(Con_ve!$C$6:$C$1005,$C52,Con_ve!$Q$6:$Q$1005,Cad_cl!CG$5))</f>
        <v/>
      </c>
      <c r="CH52" s="125" t="str">
        <f>IF($C52="","",COUNTIFS(Con_ve!$C$6:$C$1005,$C52,Con_ve!$Q$6:$Q$1005,Cad_cl!CH$5))</f>
        <v/>
      </c>
      <c r="CI52" s="125" t="str">
        <f>IF($C52="","",COUNTIFS(Con_ve!$C$6:$C$1005,$C52,Con_ve!$Q$6:$Q$1005,Cad_cl!CI$5))</f>
        <v/>
      </c>
      <c r="CJ52" s="125" t="str">
        <f>IF($C52="","",COUNTIFS(Con_ve!$C$6:$C$1005,$C52,Con_ve!$Q$6:$Q$1005,Cad_cl!CJ$5))</f>
        <v/>
      </c>
      <c r="CK52" s="125" t="str">
        <f>IF($C52="","",COUNTIFS(Con_ve!$C$6:$C$1005,$C52,Con_ve!$Q$6:$Q$1005,Cad_cl!CK$5))</f>
        <v/>
      </c>
      <c r="CL52" s="125" t="str">
        <f>IF($C52="","",COUNTIFS(Con_ve!$C$6:$C$1005,$C52,Con_ve!$Q$6:$Q$1005,Cad_cl!CL$5))</f>
        <v/>
      </c>
      <c r="CM52" s="125" t="str">
        <f>IF($C52="","",COUNTIFS(Con_ve!$C$6:$C$1005,$C52,Con_ve!$Q$6:$Q$1005,Cad_cl!CM$5))</f>
        <v/>
      </c>
      <c r="CN52" s="125" t="str">
        <f>IF($C52="","",COUNTIFS(Con_ve!$C$6:$C$1005,$C52,Con_ve!$Q$6:$Q$1005,Cad_cl!CN$5))</f>
        <v/>
      </c>
      <c r="CO52" s="125" t="str">
        <f>IF($C52="","",COUNTIFS(Con_ve!$C$6:$C$1005,$C52,Con_ve!$Q$6:$Q$1005,Cad_cl!CO$5))</f>
        <v/>
      </c>
      <c r="CP52" s="125" t="str">
        <f>IF($C52="","",COUNTIFS(Con_ve!$C$6:$C$1005,$C52,Con_ve!$Q$6:$Q$1005,Cad_cl!CP$5))</f>
        <v/>
      </c>
      <c r="CQ52" s="125" t="str">
        <f>IF($C52="","",COUNTIFS(Con_ve!$C$6:$C$1005,$C52,Con_ve!$Q$6:$Q$1005,Cad_cl!CQ$5))</f>
        <v/>
      </c>
      <c r="CR52" s="125">
        <f t="shared" si="2"/>
        <v>0</v>
      </c>
    </row>
    <row r="53" spans="3:96" ht="30" customHeight="1">
      <c r="C53" s="153"/>
      <c r="D53" s="153"/>
      <c r="E53" s="154"/>
      <c r="F53" s="153"/>
      <c r="G53" s="155"/>
      <c r="H53" s="153"/>
      <c r="I53" s="153"/>
      <c r="J53" s="132" t="s">
        <v>309</v>
      </c>
      <c r="K53" s="133" t="s">
        <v>309</v>
      </c>
      <c r="L53" s="153"/>
      <c r="M53" s="153"/>
      <c r="N53" s="153"/>
      <c r="O53" s="153"/>
      <c r="P53" s="153"/>
      <c r="Q53" s="153"/>
      <c r="AP53" s="134" t="str">
        <f>IF(ISERR(IF($C53="","",SUMIFS(Con_ve!$F$6:$F$1005,Con_ve!$C$6:$C$1005,$C53,Con_ve!$I$6:$I$1005,"Fechada",Con_ve!$Q$6:$Q$1005,Cad_cl!AP$5))),"",IF($C53="","",SUMIFS(Con_ve!$F$6:$F$1005,Con_ve!$C$6:$C$1005,$C53,Con_ve!$I$6:$I$1005,"Fechada",Con_ve!$Q$6:$Q$1005,Cad_cl!AP$5)))</f>
        <v/>
      </c>
      <c r="AQ53" s="134" t="str">
        <f>IF(ISERR(IF($C53="","",SUMIFS(Con_ve!$F$6:$F$1005,Con_ve!$C$6:$C$1005,$C53,Con_ve!$I$6:$I$1005,"Fechada",Con_ve!$Q$6:$Q$1005,Cad_cl!AQ$5))),"",IF($C53="","",SUMIFS(Con_ve!$F$6:$F$1005,Con_ve!$C$6:$C$1005,$C53,Con_ve!$I$6:$I$1005,"Fechada",Con_ve!$Q$6:$Q$1005,Cad_cl!AQ$5)))</f>
        <v/>
      </c>
      <c r="AR53" s="134" t="str">
        <f>IF(ISERR(IF($C53="","",SUMIFS(Con_ve!$F$6:$F$1005,Con_ve!$C$6:$C$1005,$C53,Con_ve!$I$6:$I$1005,"Fechada",Con_ve!$Q$6:$Q$1005,Cad_cl!AR$5))),"",IF($C53="","",SUMIFS(Con_ve!$F$6:$F$1005,Con_ve!$C$6:$C$1005,$C53,Con_ve!$I$6:$I$1005,"Fechada",Con_ve!$Q$6:$Q$1005,Cad_cl!AR$5)))</f>
        <v/>
      </c>
      <c r="AS53" s="134" t="str">
        <f>IF(ISERR(IF($C53="","",SUMIFS(Con_ve!$F$6:$F$1005,Con_ve!$C$6:$C$1005,$C53,Con_ve!$I$6:$I$1005,"Fechada",Con_ve!$Q$6:$Q$1005,Cad_cl!AS$5))),"",IF($C53="","",SUMIFS(Con_ve!$F$6:$F$1005,Con_ve!$C$6:$C$1005,$C53,Con_ve!$I$6:$I$1005,"Fechada",Con_ve!$Q$6:$Q$1005,Cad_cl!AS$5)))</f>
        <v/>
      </c>
      <c r="AT53" s="134" t="str">
        <f>IF(ISERR(IF($C53="","",SUMIFS(Con_ve!$F$6:$F$1005,Con_ve!$C$6:$C$1005,$C53,Con_ve!$I$6:$I$1005,"Fechada",Con_ve!$Q$6:$Q$1005,Cad_cl!AT$5))),"",IF($C53="","",SUMIFS(Con_ve!$F$6:$F$1005,Con_ve!$C$6:$C$1005,$C53,Con_ve!$I$6:$I$1005,"Fechada",Con_ve!$Q$6:$Q$1005,Cad_cl!AT$5)))</f>
        <v/>
      </c>
      <c r="AU53" s="134" t="str">
        <f>IF(ISERR(IF($C53="","",SUMIFS(Con_ve!$F$6:$F$1005,Con_ve!$C$6:$C$1005,$C53,Con_ve!$I$6:$I$1005,"Fechada",Con_ve!$Q$6:$Q$1005,Cad_cl!AU$5))),"",IF($C53="","",SUMIFS(Con_ve!$F$6:$F$1005,Con_ve!$C$6:$C$1005,$C53,Con_ve!$I$6:$I$1005,"Fechada",Con_ve!$Q$6:$Q$1005,Cad_cl!AU$5)))</f>
        <v/>
      </c>
      <c r="AV53" s="134" t="str">
        <f>IF(ISERR(IF($C53="","",SUMIFS(Con_ve!$F$6:$F$1005,Con_ve!$C$6:$C$1005,$C53,Con_ve!$I$6:$I$1005,"Fechada",Con_ve!$Q$6:$Q$1005,Cad_cl!AV$5))),"",IF($C53="","",SUMIFS(Con_ve!$F$6:$F$1005,Con_ve!$C$6:$C$1005,$C53,Con_ve!$I$6:$I$1005,"Fechada",Con_ve!$Q$6:$Q$1005,Cad_cl!AV$5)))</f>
        <v/>
      </c>
      <c r="AW53" s="134" t="str">
        <f>IF(ISERR(IF($C53="","",SUMIFS(Con_ve!$F$6:$F$1005,Con_ve!$C$6:$C$1005,$C53,Con_ve!$I$6:$I$1005,"Fechada",Con_ve!$Q$6:$Q$1005,Cad_cl!AW$5))),"",IF($C53="","",SUMIFS(Con_ve!$F$6:$F$1005,Con_ve!$C$6:$C$1005,$C53,Con_ve!$I$6:$I$1005,"Fechada",Con_ve!$Q$6:$Q$1005,Cad_cl!AW$5)))</f>
        <v/>
      </c>
      <c r="AX53" s="134" t="str">
        <f>IF(ISERR(IF($C53="","",SUMIFS(Con_ve!$F$6:$F$1005,Con_ve!$C$6:$C$1005,$C53,Con_ve!$I$6:$I$1005,"Fechada",Con_ve!$Q$6:$Q$1005,Cad_cl!AX$5))),"",IF($C53="","",SUMIFS(Con_ve!$F$6:$F$1005,Con_ve!$C$6:$C$1005,$C53,Con_ve!$I$6:$I$1005,"Fechada",Con_ve!$Q$6:$Q$1005,Cad_cl!AX$5)))</f>
        <v/>
      </c>
      <c r="AY53" s="134" t="str">
        <f>IF(ISERR(IF($C53="","",SUMIFS(Con_ve!$F$6:$F$1005,Con_ve!$C$6:$C$1005,$C53,Con_ve!$I$6:$I$1005,"Fechada",Con_ve!$Q$6:$Q$1005,Cad_cl!AY$5))),"",IF($C53="","",SUMIFS(Con_ve!$F$6:$F$1005,Con_ve!$C$6:$C$1005,$C53,Con_ve!$I$6:$I$1005,"Fechada",Con_ve!$Q$6:$Q$1005,Cad_cl!AY$5)))</f>
        <v/>
      </c>
      <c r="AZ53" s="134" t="str">
        <f>IF(ISERR(IF($C53="","",SUMIFS(Con_ve!$F$6:$F$1005,Con_ve!$C$6:$C$1005,$C53,Con_ve!$I$6:$I$1005,"Fechada",Con_ve!$Q$6:$Q$1005,Cad_cl!AZ$5))),"",IF($C53="","",SUMIFS(Con_ve!$F$6:$F$1005,Con_ve!$C$6:$C$1005,$C53,Con_ve!$I$6:$I$1005,"Fechada",Con_ve!$Q$6:$Q$1005,Cad_cl!AZ$5)))</f>
        <v/>
      </c>
      <c r="BA53" s="134" t="str">
        <f>IF(ISERR(IF($C53="","",SUMIFS(Con_ve!$F$6:$F$1005,Con_ve!$C$6:$C$1005,$C53,Con_ve!$I$6:$I$1005,"Fechada",Con_ve!$Q$6:$Q$1005,Cad_cl!BA$5))),"",IF($C53="","",SUMIFS(Con_ve!$F$6:$F$1005,Con_ve!$C$6:$C$1005,$C53,Con_ve!$I$6:$I$1005,"Fechada",Con_ve!$Q$6:$Q$1005,Cad_cl!BA$5)))</f>
        <v/>
      </c>
      <c r="BB53" s="134">
        <f t="shared" si="0"/>
        <v>0</v>
      </c>
      <c r="BD53" s="134" t="str">
        <f>IF(ISERR(IF($C53="","",SUMIFS(Con_ve!$F$6:$F$1005,Con_ve!$C$6:$C$1005,$C53,Con_ve!$I$6:$I$1005,"Em negociação",Con_ve!$Q$6:$Q$1005,Cad_cl!BD$5))),"",IF($C53="","",SUMIFS(Con_ve!$F$6:$F$1005,Con_ve!$C$6:$C$1005,$C53,Con_ve!$I$6:$I$1005,"Em negociação",Con_ve!$Q$6:$Q$1005,Cad_cl!BD$5)))</f>
        <v/>
      </c>
      <c r="BE53" s="134" t="str">
        <f>IF(ISERR(IF($C53="","",SUMIFS(Con_ve!$F$6:$F$1005,Con_ve!$C$6:$C$1005,$C53,Con_ve!$I$6:$I$1005,"Em negociação",Con_ve!$Q$6:$Q$1005,Cad_cl!BE$5))),"",IF($C53="","",SUMIFS(Con_ve!$F$6:$F$1005,Con_ve!$C$6:$C$1005,$C53,Con_ve!$I$6:$I$1005,"Em negociação",Con_ve!$Q$6:$Q$1005,Cad_cl!BE$5)))</f>
        <v/>
      </c>
      <c r="BF53" s="134" t="str">
        <f>IF(ISERR(IF($C53="","",SUMIFS(Con_ve!$F$6:$F$1005,Con_ve!$C$6:$C$1005,$C53,Con_ve!$I$6:$I$1005,"Em negociação",Con_ve!$Q$6:$Q$1005,Cad_cl!BF$5))),"",IF($C53="","",SUMIFS(Con_ve!$F$6:$F$1005,Con_ve!$C$6:$C$1005,$C53,Con_ve!$I$6:$I$1005,"Em negociação",Con_ve!$Q$6:$Q$1005,Cad_cl!BF$5)))</f>
        <v/>
      </c>
      <c r="BG53" s="134" t="str">
        <f>IF(ISERR(IF($C53="","",SUMIFS(Con_ve!$F$6:$F$1005,Con_ve!$C$6:$C$1005,$C53,Con_ve!$I$6:$I$1005,"Em negociação",Con_ve!$Q$6:$Q$1005,Cad_cl!BG$5))),"",IF($C53="","",SUMIFS(Con_ve!$F$6:$F$1005,Con_ve!$C$6:$C$1005,$C53,Con_ve!$I$6:$I$1005,"Em negociação",Con_ve!$Q$6:$Q$1005,Cad_cl!BG$5)))</f>
        <v/>
      </c>
      <c r="BH53" s="134" t="str">
        <f>IF(ISERR(IF($C53="","",SUMIFS(Con_ve!$F$6:$F$1005,Con_ve!$C$6:$C$1005,$C53,Con_ve!$I$6:$I$1005,"Em negociação",Con_ve!$Q$6:$Q$1005,Cad_cl!BH$5))),"",IF($C53="","",SUMIFS(Con_ve!$F$6:$F$1005,Con_ve!$C$6:$C$1005,$C53,Con_ve!$I$6:$I$1005,"Em negociação",Con_ve!$Q$6:$Q$1005,Cad_cl!BH$5)))</f>
        <v/>
      </c>
      <c r="BI53" s="134" t="str">
        <f>IF(ISERR(IF($C53="","",SUMIFS(Con_ve!$F$6:$F$1005,Con_ve!$C$6:$C$1005,$C53,Con_ve!$I$6:$I$1005,"Em negociação",Con_ve!$Q$6:$Q$1005,Cad_cl!BI$5))),"",IF($C53="","",SUMIFS(Con_ve!$F$6:$F$1005,Con_ve!$C$6:$C$1005,$C53,Con_ve!$I$6:$I$1005,"Em negociação",Con_ve!$Q$6:$Q$1005,Cad_cl!BI$5)))</f>
        <v/>
      </c>
      <c r="BJ53" s="134" t="str">
        <f>IF(ISERR(IF($C53="","",SUMIFS(Con_ve!$F$6:$F$1005,Con_ve!$C$6:$C$1005,$C53,Con_ve!$I$6:$I$1005,"Em negociação",Con_ve!$Q$6:$Q$1005,Cad_cl!BJ$5))),"",IF($C53="","",SUMIFS(Con_ve!$F$6:$F$1005,Con_ve!$C$6:$C$1005,$C53,Con_ve!$I$6:$I$1005,"Em negociação",Con_ve!$Q$6:$Q$1005,Cad_cl!BJ$5)))</f>
        <v/>
      </c>
      <c r="BK53" s="134" t="str">
        <f>IF(ISERR(IF($C53="","",SUMIFS(Con_ve!$F$6:$F$1005,Con_ve!$C$6:$C$1005,$C53,Con_ve!$I$6:$I$1005,"Em negociação",Con_ve!$Q$6:$Q$1005,Cad_cl!BK$5))),"",IF($C53="","",SUMIFS(Con_ve!$F$6:$F$1005,Con_ve!$C$6:$C$1005,$C53,Con_ve!$I$6:$I$1005,"Em negociação",Con_ve!$Q$6:$Q$1005,Cad_cl!BK$5)))</f>
        <v/>
      </c>
      <c r="BL53" s="134" t="str">
        <f>IF(ISERR(IF($C53="","",SUMIFS(Con_ve!$F$6:$F$1005,Con_ve!$C$6:$C$1005,$C53,Con_ve!$I$6:$I$1005,"Em negociação",Con_ve!$Q$6:$Q$1005,Cad_cl!BL$5))),"",IF($C53="","",SUMIFS(Con_ve!$F$6:$F$1005,Con_ve!$C$6:$C$1005,$C53,Con_ve!$I$6:$I$1005,"Em negociação",Con_ve!$Q$6:$Q$1005,Cad_cl!BL$5)))</f>
        <v/>
      </c>
      <c r="BM53" s="134" t="str">
        <f>IF(ISERR(IF($C53="","",SUMIFS(Con_ve!$F$6:$F$1005,Con_ve!$C$6:$C$1005,$C53,Con_ve!$I$6:$I$1005,"Em negociação",Con_ve!$Q$6:$Q$1005,Cad_cl!BM$5))),"",IF($C53="","",SUMIFS(Con_ve!$F$6:$F$1005,Con_ve!$C$6:$C$1005,$C53,Con_ve!$I$6:$I$1005,"Em negociação",Con_ve!$Q$6:$Q$1005,Cad_cl!BM$5)))</f>
        <v/>
      </c>
      <c r="BN53" s="134" t="str">
        <f>IF(ISERR(IF($C53="","",SUMIFS(Con_ve!$F$6:$F$1005,Con_ve!$C$6:$C$1005,$C53,Con_ve!$I$6:$I$1005,"Em negociação",Con_ve!$Q$6:$Q$1005,Cad_cl!BN$5))),"",IF($C53="","",SUMIFS(Con_ve!$F$6:$F$1005,Con_ve!$C$6:$C$1005,$C53,Con_ve!$I$6:$I$1005,"Em negociação",Con_ve!$Q$6:$Q$1005,Cad_cl!BN$5)))</f>
        <v/>
      </c>
      <c r="BO53" s="134" t="str">
        <f>IF(ISERR(IF($C53="","",SUMIFS(Con_ve!$F$6:$F$1005,Con_ve!$C$6:$C$1005,$C53,Con_ve!$I$6:$I$1005,"Em negociação",Con_ve!$Q$6:$Q$1005,Cad_cl!BO$5))),"",IF($C53="","",SUMIFS(Con_ve!$F$6:$F$1005,Con_ve!$C$6:$C$1005,$C53,Con_ve!$I$6:$I$1005,"Em negociação",Con_ve!$Q$6:$Q$1005,Cad_cl!BO$5)))</f>
        <v/>
      </c>
      <c r="BP53" s="134">
        <f t="shared" si="1"/>
        <v>0</v>
      </c>
      <c r="BR53" s="125" t="str">
        <f>IF(ISERR(IF(AND($I53=Re_lo!$E$5,BR$5=VLOOKUP(Re_lo!$H$5,Re_lo!$N$5:$O$16,2,0)),AP53,"")),"",IF(AND($I53=Re_lo!$E$5,BR$5=VLOOKUP(Re_lo!$H$5,Re_lo!$N$5:$O$16,2,0)),AP53,""))</f>
        <v/>
      </c>
      <c r="BS53" s="125" t="str">
        <f>IF(ISERR(IF(AND($I53=Re_lo!$E$5,BS$5=VLOOKUP(Re_lo!$H$5,Re_lo!$N$5:$O$16,2,0)),AQ53,"")),"",IF(AND($I53=Re_lo!$E$5,BS$5=VLOOKUP(Re_lo!$H$5,Re_lo!$N$5:$O$16,2,0)),AQ53,""))</f>
        <v/>
      </c>
      <c r="BT53" s="125" t="str">
        <f>IF(ISERR(IF(AND($I53=Re_lo!$E$5,BT$5=VLOOKUP(Re_lo!$H$5,Re_lo!$N$5:$O$16,2,0)),AR53,"")),"",IF(AND($I53=Re_lo!$E$5,BT$5=VLOOKUP(Re_lo!$H$5,Re_lo!$N$5:$O$16,2,0)),AR53,""))</f>
        <v/>
      </c>
      <c r="BU53" s="125" t="str">
        <f>IF(ISERR(IF(AND($I53=Re_lo!$E$5,BU$5=VLOOKUP(Re_lo!$H$5,Re_lo!$N$5:$O$16,2,0)),AS53,"")),"",IF(AND($I53=Re_lo!$E$5,BU$5=VLOOKUP(Re_lo!$H$5,Re_lo!$N$5:$O$16,2,0)),AS53,""))</f>
        <v/>
      </c>
      <c r="BV53" s="125" t="str">
        <f>IF(ISERR(IF(AND($I53=Re_lo!$E$5,BV$5=VLOOKUP(Re_lo!$H$5,Re_lo!$N$5:$O$16,2,0)),AT53,"")),"",IF(AND($I53=Re_lo!$E$5,BV$5=VLOOKUP(Re_lo!$H$5,Re_lo!$N$5:$O$16,2,0)),AT53,""))</f>
        <v/>
      </c>
      <c r="BW53" s="125" t="str">
        <f>IF(ISERR(IF(AND($I53=Re_lo!$E$5,BW$5=VLOOKUP(Re_lo!$H$5,Re_lo!$N$5:$O$16,2,0)),AU53,"")),"",IF(AND($I53=Re_lo!$E$5,BW$5=VLOOKUP(Re_lo!$H$5,Re_lo!$N$5:$O$16,2,0)),AU53,""))</f>
        <v/>
      </c>
      <c r="BX53" s="125" t="str">
        <f>IF(ISERR(IF(AND($I53=Re_lo!$E$5,BX$5=VLOOKUP(Re_lo!$H$5,Re_lo!$N$5:$O$16,2,0)),AV53,"")),"",IF(AND($I53=Re_lo!$E$5,BX$5=VLOOKUP(Re_lo!$H$5,Re_lo!$N$5:$O$16,2,0)),AV53,""))</f>
        <v/>
      </c>
      <c r="BY53" s="125" t="str">
        <f>IF(ISERR(IF(AND($I53=Re_lo!$E$5,BY$5=VLOOKUP(Re_lo!$H$5,Re_lo!$N$5:$O$16,2,0)),AW53,"")),"",IF(AND($I53=Re_lo!$E$5,BY$5=VLOOKUP(Re_lo!$H$5,Re_lo!$N$5:$O$16,2,0)),AW53,""))</f>
        <v/>
      </c>
      <c r="BZ53" s="125" t="str">
        <f>IF(ISERR(IF(AND($I53=Re_lo!$E$5,BZ$5=VLOOKUP(Re_lo!$H$5,Re_lo!$N$5:$O$16,2,0)),AX53,"")),"",IF(AND($I53=Re_lo!$E$5,BZ$5=VLOOKUP(Re_lo!$H$5,Re_lo!$N$5:$O$16,2,0)),AX53,""))</f>
        <v/>
      </c>
      <c r="CA53" s="125" t="str">
        <f>IF(ISERR(IF(AND($I53=Re_lo!$E$5,CA$5=VLOOKUP(Re_lo!$H$5,Re_lo!$N$5:$O$16,2,0)),AY53,"")),"",IF(AND($I53=Re_lo!$E$5,CA$5=VLOOKUP(Re_lo!$H$5,Re_lo!$N$5:$O$16,2,0)),AY53,""))</f>
        <v/>
      </c>
      <c r="CB53" s="125" t="str">
        <f>IF(ISERR(IF(AND($I53=Re_lo!$E$5,CB$5=VLOOKUP(Re_lo!$H$5,Re_lo!$N$5:$O$16,2,0)),AZ53,"")),"",IF(AND($I53=Re_lo!$E$5,CB$5=VLOOKUP(Re_lo!$H$5,Re_lo!$N$5:$O$16,2,0)),AZ53,""))</f>
        <v/>
      </c>
      <c r="CC53" s="125" t="str">
        <f>IF(ISERR(IF(AND($I53=Re_lo!$E$5,CC$5=VLOOKUP(Re_lo!$H$5,Re_lo!$N$5:$O$16,2,0)),BA53,"")),"",IF(AND($I53=Re_lo!$E$5,CC$5=VLOOKUP(Re_lo!$H$5,Re_lo!$N$5:$O$16,2,0)),BA53,""))</f>
        <v/>
      </c>
      <c r="CD53" s="125" t="str">
        <f>IF(ISERR(IF(AND($I53=Re_lo!$E$5,CD$5=VLOOKUP(Re_lo!$H$5,Re_lo!$N$5:$O$16,2,0)),BB53,"")),"",IF(AND($I53=Re_lo!$E$5,CD$5=VLOOKUP(Re_lo!$H$5,Re_lo!$N$5:$O$16,2,0)),BB53,""))</f>
        <v/>
      </c>
      <c r="CF53" s="125" t="str">
        <f>IF($C53="","",COUNTIFS(Con_ve!$C$6:$C$1005,$C53,Con_ve!$Q$6:$Q$1005,Cad_cl!CF$5))</f>
        <v/>
      </c>
      <c r="CG53" s="125" t="str">
        <f>IF($C53="","",COUNTIFS(Con_ve!$C$6:$C$1005,$C53,Con_ve!$Q$6:$Q$1005,Cad_cl!CG$5))</f>
        <v/>
      </c>
      <c r="CH53" s="125" t="str">
        <f>IF($C53="","",COUNTIFS(Con_ve!$C$6:$C$1005,$C53,Con_ve!$Q$6:$Q$1005,Cad_cl!CH$5))</f>
        <v/>
      </c>
      <c r="CI53" s="125" t="str">
        <f>IF($C53="","",COUNTIFS(Con_ve!$C$6:$C$1005,$C53,Con_ve!$Q$6:$Q$1005,Cad_cl!CI$5))</f>
        <v/>
      </c>
      <c r="CJ53" s="125" t="str">
        <f>IF($C53="","",COUNTIFS(Con_ve!$C$6:$C$1005,$C53,Con_ve!$Q$6:$Q$1005,Cad_cl!CJ$5))</f>
        <v/>
      </c>
      <c r="CK53" s="125" t="str">
        <f>IF($C53="","",COUNTIFS(Con_ve!$C$6:$C$1005,$C53,Con_ve!$Q$6:$Q$1005,Cad_cl!CK$5))</f>
        <v/>
      </c>
      <c r="CL53" s="125" t="str">
        <f>IF($C53="","",COUNTIFS(Con_ve!$C$6:$C$1005,$C53,Con_ve!$Q$6:$Q$1005,Cad_cl!CL$5))</f>
        <v/>
      </c>
      <c r="CM53" s="125" t="str">
        <f>IF($C53="","",COUNTIFS(Con_ve!$C$6:$C$1005,$C53,Con_ve!$Q$6:$Q$1005,Cad_cl!CM$5))</f>
        <v/>
      </c>
      <c r="CN53" s="125" t="str">
        <f>IF($C53="","",COUNTIFS(Con_ve!$C$6:$C$1005,$C53,Con_ve!$Q$6:$Q$1005,Cad_cl!CN$5))</f>
        <v/>
      </c>
      <c r="CO53" s="125" t="str">
        <f>IF($C53="","",COUNTIFS(Con_ve!$C$6:$C$1005,$C53,Con_ve!$Q$6:$Q$1005,Cad_cl!CO$5))</f>
        <v/>
      </c>
      <c r="CP53" s="125" t="str">
        <f>IF($C53="","",COUNTIFS(Con_ve!$C$6:$C$1005,$C53,Con_ve!$Q$6:$Q$1005,Cad_cl!CP$5))</f>
        <v/>
      </c>
      <c r="CQ53" s="125" t="str">
        <f>IF($C53="","",COUNTIFS(Con_ve!$C$6:$C$1005,$C53,Con_ve!$Q$6:$Q$1005,Cad_cl!CQ$5))</f>
        <v/>
      </c>
      <c r="CR53" s="125">
        <f t="shared" si="2"/>
        <v>0</v>
      </c>
    </row>
    <row r="54" spans="3:96" ht="30" customHeight="1">
      <c r="C54" s="153"/>
      <c r="D54" s="153"/>
      <c r="E54" s="154"/>
      <c r="F54" s="153"/>
      <c r="G54" s="155"/>
      <c r="H54" s="153"/>
      <c r="I54" s="153"/>
      <c r="J54" s="132" t="s">
        <v>309</v>
      </c>
      <c r="K54" s="133" t="s">
        <v>309</v>
      </c>
      <c r="L54" s="153"/>
      <c r="M54" s="153"/>
      <c r="N54" s="153"/>
      <c r="O54" s="153"/>
      <c r="P54" s="153"/>
      <c r="Q54" s="153"/>
      <c r="AP54" s="134" t="str">
        <f>IF(ISERR(IF($C54="","",SUMIFS(Con_ve!$F$6:$F$1005,Con_ve!$C$6:$C$1005,$C54,Con_ve!$I$6:$I$1005,"Fechada",Con_ve!$Q$6:$Q$1005,Cad_cl!AP$5))),"",IF($C54="","",SUMIFS(Con_ve!$F$6:$F$1005,Con_ve!$C$6:$C$1005,$C54,Con_ve!$I$6:$I$1005,"Fechada",Con_ve!$Q$6:$Q$1005,Cad_cl!AP$5)))</f>
        <v/>
      </c>
      <c r="AQ54" s="134" t="str">
        <f>IF(ISERR(IF($C54="","",SUMIFS(Con_ve!$F$6:$F$1005,Con_ve!$C$6:$C$1005,$C54,Con_ve!$I$6:$I$1005,"Fechada",Con_ve!$Q$6:$Q$1005,Cad_cl!AQ$5))),"",IF($C54="","",SUMIFS(Con_ve!$F$6:$F$1005,Con_ve!$C$6:$C$1005,$C54,Con_ve!$I$6:$I$1005,"Fechada",Con_ve!$Q$6:$Q$1005,Cad_cl!AQ$5)))</f>
        <v/>
      </c>
      <c r="AR54" s="134" t="str">
        <f>IF(ISERR(IF($C54="","",SUMIFS(Con_ve!$F$6:$F$1005,Con_ve!$C$6:$C$1005,$C54,Con_ve!$I$6:$I$1005,"Fechada",Con_ve!$Q$6:$Q$1005,Cad_cl!AR$5))),"",IF($C54="","",SUMIFS(Con_ve!$F$6:$F$1005,Con_ve!$C$6:$C$1005,$C54,Con_ve!$I$6:$I$1005,"Fechada",Con_ve!$Q$6:$Q$1005,Cad_cl!AR$5)))</f>
        <v/>
      </c>
      <c r="AS54" s="134" t="str">
        <f>IF(ISERR(IF($C54="","",SUMIFS(Con_ve!$F$6:$F$1005,Con_ve!$C$6:$C$1005,$C54,Con_ve!$I$6:$I$1005,"Fechada",Con_ve!$Q$6:$Q$1005,Cad_cl!AS$5))),"",IF($C54="","",SUMIFS(Con_ve!$F$6:$F$1005,Con_ve!$C$6:$C$1005,$C54,Con_ve!$I$6:$I$1005,"Fechada",Con_ve!$Q$6:$Q$1005,Cad_cl!AS$5)))</f>
        <v/>
      </c>
      <c r="AT54" s="134" t="str">
        <f>IF(ISERR(IF($C54="","",SUMIFS(Con_ve!$F$6:$F$1005,Con_ve!$C$6:$C$1005,$C54,Con_ve!$I$6:$I$1005,"Fechada",Con_ve!$Q$6:$Q$1005,Cad_cl!AT$5))),"",IF($C54="","",SUMIFS(Con_ve!$F$6:$F$1005,Con_ve!$C$6:$C$1005,$C54,Con_ve!$I$6:$I$1005,"Fechada",Con_ve!$Q$6:$Q$1005,Cad_cl!AT$5)))</f>
        <v/>
      </c>
      <c r="AU54" s="134" t="str">
        <f>IF(ISERR(IF($C54="","",SUMIFS(Con_ve!$F$6:$F$1005,Con_ve!$C$6:$C$1005,$C54,Con_ve!$I$6:$I$1005,"Fechada",Con_ve!$Q$6:$Q$1005,Cad_cl!AU$5))),"",IF($C54="","",SUMIFS(Con_ve!$F$6:$F$1005,Con_ve!$C$6:$C$1005,$C54,Con_ve!$I$6:$I$1005,"Fechada",Con_ve!$Q$6:$Q$1005,Cad_cl!AU$5)))</f>
        <v/>
      </c>
      <c r="AV54" s="134" t="str">
        <f>IF(ISERR(IF($C54="","",SUMIFS(Con_ve!$F$6:$F$1005,Con_ve!$C$6:$C$1005,$C54,Con_ve!$I$6:$I$1005,"Fechada",Con_ve!$Q$6:$Q$1005,Cad_cl!AV$5))),"",IF($C54="","",SUMIFS(Con_ve!$F$6:$F$1005,Con_ve!$C$6:$C$1005,$C54,Con_ve!$I$6:$I$1005,"Fechada",Con_ve!$Q$6:$Q$1005,Cad_cl!AV$5)))</f>
        <v/>
      </c>
      <c r="AW54" s="134" t="str">
        <f>IF(ISERR(IF($C54="","",SUMIFS(Con_ve!$F$6:$F$1005,Con_ve!$C$6:$C$1005,$C54,Con_ve!$I$6:$I$1005,"Fechada",Con_ve!$Q$6:$Q$1005,Cad_cl!AW$5))),"",IF($C54="","",SUMIFS(Con_ve!$F$6:$F$1005,Con_ve!$C$6:$C$1005,$C54,Con_ve!$I$6:$I$1005,"Fechada",Con_ve!$Q$6:$Q$1005,Cad_cl!AW$5)))</f>
        <v/>
      </c>
      <c r="AX54" s="134" t="str">
        <f>IF(ISERR(IF($C54="","",SUMIFS(Con_ve!$F$6:$F$1005,Con_ve!$C$6:$C$1005,$C54,Con_ve!$I$6:$I$1005,"Fechada",Con_ve!$Q$6:$Q$1005,Cad_cl!AX$5))),"",IF($C54="","",SUMIFS(Con_ve!$F$6:$F$1005,Con_ve!$C$6:$C$1005,$C54,Con_ve!$I$6:$I$1005,"Fechada",Con_ve!$Q$6:$Q$1005,Cad_cl!AX$5)))</f>
        <v/>
      </c>
      <c r="AY54" s="134" t="str">
        <f>IF(ISERR(IF($C54="","",SUMIFS(Con_ve!$F$6:$F$1005,Con_ve!$C$6:$C$1005,$C54,Con_ve!$I$6:$I$1005,"Fechada",Con_ve!$Q$6:$Q$1005,Cad_cl!AY$5))),"",IF($C54="","",SUMIFS(Con_ve!$F$6:$F$1005,Con_ve!$C$6:$C$1005,$C54,Con_ve!$I$6:$I$1005,"Fechada",Con_ve!$Q$6:$Q$1005,Cad_cl!AY$5)))</f>
        <v/>
      </c>
      <c r="AZ54" s="134" t="str">
        <f>IF(ISERR(IF($C54="","",SUMIFS(Con_ve!$F$6:$F$1005,Con_ve!$C$6:$C$1005,$C54,Con_ve!$I$6:$I$1005,"Fechada",Con_ve!$Q$6:$Q$1005,Cad_cl!AZ$5))),"",IF($C54="","",SUMIFS(Con_ve!$F$6:$F$1005,Con_ve!$C$6:$C$1005,$C54,Con_ve!$I$6:$I$1005,"Fechada",Con_ve!$Q$6:$Q$1005,Cad_cl!AZ$5)))</f>
        <v/>
      </c>
      <c r="BA54" s="134" t="str">
        <f>IF(ISERR(IF($C54="","",SUMIFS(Con_ve!$F$6:$F$1005,Con_ve!$C$6:$C$1005,$C54,Con_ve!$I$6:$I$1005,"Fechada",Con_ve!$Q$6:$Q$1005,Cad_cl!BA$5))),"",IF($C54="","",SUMIFS(Con_ve!$F$6:$F$1005,Con_ve!$C$6:$C$1005,$C54,Con_ve!$I$6:$I$1005,"Fechada",Con_ve!$Q$6:$Q$1005,Cad_cl!BA$5)))</f>
        <v/>
      </c>
      <c r="BB54" s="134">
        <f t="shared" si="0"/>
        <v>0</v>
      </c>
      <c r="BD54" s="134" t="str">
        <f>IF(ISERR(IF($C54="","",SUMIFS(Con_ve!$F$6:$F$1005,Con_ve!$C$6:$C$1005,$C54,Con_ve!$I$6:$I$1005,"Em negociação",Con_ve!$Q$6:$Q$1005,Cad_cl!BD$5))),"",IF($C54="","",SUMIFS(Con_ve!$F$6:$F$1005,Con_ve!$C$6:$C$1005,$C54,Con_ve!$I$6:$I$1005,"Em negociação",Con_ve!$Q$6:$Q$1005,Cad_cl!BD$5)))</f>
        <v/>
      </c>
      <c r="BE54" s="134" t="str">
        <f>IF(ISERR(IF($C54="","",SUMIFS(Con_ve!$F$6:$F$1005,Con_ve!$C$6:$C$1005,$C54,Con_ve!$I$6:$I$1005,"Em negociação",Con_ve!$Q$6:$Q$1005,Cad_cl!BE$5))),"",IF($C54="","",SUMIFS(Con_ve!$F$6:$F$1005,Con_ve!$C$6:$C$1005,$C54,Con_ve!$I$6:$I$1005,"Em negociação",Con_ve!$Q$6:$Q$1005,Cad_cl!BE$5)))</f>
        <v/>
      </c>
      <c r="BF54" s="134" t="str">
        <f>IF(ISERR(IF($C54="","",SUMIFS(Con_ve!$F$6:$F$1005,Con_ve!$C$6:$C$1005,$C54,Con_ve!$I$6:$I$1005,"Em negociação",Con_ve!$Q$6:$Q$1005,Cad_cl!BF$5))),"",IF($C54="","",SUMIFS(Con_ve!$F$6:$F$1005,Con_ve!$C$6:$C$1005,$C54,Con_ve!$I$6:$I$1005,"Em negociação",Con_ve!$Q$6:$Q$1005,Cad_cl!BF$5)))</f>
        <v/>
      </c>
      <c r="BG54" s="134" t="str">
        <f>IF(ISERR(IF($C54="","",SUMIFS(Con_ve!$F$6:$F$1005,Con_ve!$C$6:$C$1005,$C54,Con_ve!$I$6:$I$1005,"Em negociação",Con_ve!$Q$6:$Q$1005,Cad_cl!BG$5))),"",IF($C54="","",SUMIFS(Con_ve!$F$6:$F$1005,Con_ve!$C$6:$C$1005,$C54,Con_ve!$I$6:$I$1005,"Em negociação",Con_ve!$Q$6:$Q$1005,Cad_cl!BG$5)))</f>
        <v/>
      </c>
      <c r="BH54" s="134" t="str">
        <f>IF(ISERR(IF($C54="","",SUMIFS(Con_ve!$F$6:$F$1005,Con_ve!$C$6:$C$1005,$C54,Con_ve!$I$6:$I$1005,"Em negociação",Con_ve!$Q$6:$Q$1005,Cad_cl!BH$5))),"",IF($C54="","",SUMIFS(Con_ve!$F$6:$F$1005,Con_ve!$C$6:$C$1005,$C54,Con_ve!$I$6:$I$1005,"Em negociação",Con_ve!$Q$6:$Q$1005,Cad_cl!BH$5)))</f>
        <v/>
      </c>
      <c r="BI54" s="134" t="str">
        <f>IF(ISERR(IF($C54="","",SUMIFS(Con_ve!$F$6:$F$1005,Con_ve!$C$6:$C$1005,$C54,Con_ve!$I$6:$I$1005,"Em negociação",Con_ve!$Q$6:$Q$1005,Cad_cl!BI$5))),"",IF($C54="","",SUMIFS(Con_ve!$F$6:$F$1005,Con_ve!$C$6:$C$1005,$C54,Con_ve!$I$6:$I$1005,"Em negociação",Con_ve!$Q$6:$Q$1005,Cad_cl!BI$5)))</f>
        <v/>
      </c>
      <c r="BJ54" s="134" t="str">
        <f>IF(ISERR(IF($C54="","",SUMIFS(Con_ve!$F$6:$F$1005,Con_ve!$C$6:$C$1005,$C54,Con_ve!$I$6:$I$1005,"Em negociação",Con_ve!$Q$6:$Q$1005,Cad_cl!BJ$5))),"",IF($C54="","",SUMIFS(Con_ve!$F$6:$F$1005,Con_ve!$C$6:$C$1005,$C54,Con_ve!$I$6:$I$1005,"Em negociação",Con_ve!$Q$6:$Q$1005,Cad_cl!BJ$5)))</f>
        <v/>
      </c>
      <c r="BK54" s="134" t="str">
        <f>IF(ISERR(IF($C54="","",SUMIFS(Con_ve!$F$6:$F$1005,Con_ve!$C$6:$C$1005,$C54,Con_ve!$I$6:$I$1005,"Em negociação",Con_ve!$Q$6:$Q$1005,Cad_cl!BK$5))),"",IF($C54="","",SUMIFS(Con_ve!$F$6:$F$1005,Con_ve!$C$6:$C$1005,$C54,Con_ve!$I$6:$I$1005,"Em negociação",Con_ve!$Q$6:$Q$1005,Cad_cl!BK$5)))</f>
        <v/>
      </c>
      <c r="BL54" s="134" t="str">
        <f>IF(ISERR(IF($C54="","",SUMIFS(Con_ve!$F$6:$F$1005,Con_ve!$C$6:$C$1005,$C54,Con_ve!$I$6:$I$1005,"Em negociação",Con_ve!$Q$6:$Q$1005,Cad_cl!BL$5))),"",IF($C54="","",SUMIFS(Con_ve!$F$6:$F$1005,Con_ve!$C$6:$C$1005,$C54,Con_ve!$I$6:$I$1005,"Em negociação",Con_ve!$Q$6:$Q$1005,Cad_cl!BL$5)))</f>
        <v/>
      </c>
      <c r="BM54" s="134" t="str">
        <f>IF(ISERR(IF($C54="","",SUMIFS(Con_ve!$F$6:$F$1005,Con_ve!$C$6:$C$1005,$C54,Con_ve!$I$6:$I$1005,"Em negociação",Con_ve!$Q$6:$Q$1005,Cad_cl!BM$5))),"",IF($C54="","",SUMIFS(Con_ve!$F$6:$F$1005,Con_ve!$C$6:$C$1005,$C54,Con_ve!$I$6:$I$1005,"Em negociação",Con_ve!$Q$6:$Q$1005,Cad_cl!BM$5)))</f>
        <v/>
      </c>
      <c r="BN54" s="134" t="str">
        <f>IF(ISERR(IF($C54="","",SUMIFS(Con_ve!$F$6:$F$1005,Con_ve!$C$6:$C$1005,$C54,Con_ve!$I$6:$I$1005,"Em negociação",Con_ve!$Q$6:$Q$1005,Cad_cl!BN$5))),"",IF($C54="","",SUMIFS(Con_ve!$F$6:$F$1005,Con_ve!$C$6:$C$1005,$C54,Con_ve!$I$6:$I$1005,"Em negociação",Con_ve!$Q$6:$Q$1005,Cad_cl!BN$5)))</f>
        <v/>
      </c>
      <c r="BO54" s="134" t="str">
        <f>IF(ISERR(IF($C54="","",SUMIFS(Con_ve!$F$6:$F$1005,Con_ve!$C$6:$C$1005,$C54,Con_ve!$I$6:$I$1005,"Em negociação",Con_ve!$Q$6:$Q$1005,Cad_cl!BO$5))),"",IF($C54="","",SUMIFS(Con_ve!$F$6:$F$1005,Con_ve!$C$6:$C$1005,$C54,Con_ve!$I$6:$I$1005,"Em negociação",Con_ve!$Q$6:$Q$1005,Cad_cl!BO$5)))</f>
        <v/>
      </c>
      <c r="BP54" s="134">
        <f t="shared" si="1"/>
        <v>0</v>
      </c>
      <c r="BR54" s="125" t="str">
        <f>IF(ISERR(IF(AND($I54=Re_lo!$E$5,BR$5=VLOOKUP(Re_lo!$H$5,Re_lo!$N$5:$O$16,2,0)),AP54,"")),"",IF(AND($I54=Re_lo!$E$5,BR$5=VLOOKUP(Re_lo!$H$5,Re_lo!$N$5:$O$16,2,0)),AP54,""))</f>
        <v/>
      </c>
      <c r="BS54" s="125" t="str">
        <f>IF(ISERR(IF(AND($I54=Re_lo!$E$5,BS$5=VLOOKUP(Re_lo!$H$5,Re_lo!$N$5:$O$16,2,0)),AQ54,"")),"",IF(AND($I54=Re_lo!$E$5,BS$5=VLOOKUP(Re_lo!$H$5,Re_lo!$N$5:$O$16,2,0)),AQ54,""))</f>
        <v/>
      </c>
      <c r="BT54" s="125" t="str">
        <f>IF(ISERR(IF(AND($I54=Re_lo!$E$5,BT$5=VLOOKUP(Re_lo!$H$5,Re_lo!$N$5:$O$16,2,0)),AR54,"")),"",IF(AND($I54=Re_lo!$E$5,BT$5=VLOOKUP(Re_lo!$H$5,Re_lo!$N$5:$O$16,2,0)),AR54,""))</f>
        <v/>
      </c>
      <c r="BU54" s="125" t="str">
        <f>IF(ISERR(IF(AND($I54=Re_lo!$E$5,BU$5=VLOOKUP(Re_lo!$H$5,Re_lo!$N$5:$O$16,2,0)),AS54,"")),"",IF(AND($I54=Re_lo!$E$5,BU$5=VLOOKUP(Re_lo!$H$5,Re_lo!$N$5:$O$16,2,0)),AS54,""))</f>
        <v/>
      </c>
      <c r="BV54" s="125" t="str">
        <f>IF(ISERR(IF(AND($I54=Re_lo!$E$5,BV$5=VLOOKUP(Re_lo!$H$5,Re_lo!$N$5:$O$16,2,0)),AT54,"")),"",IF(AND($I54=Re_lo!$E$5,BV$5=VLOOKUP(Re_lo!$H$5,Re_lo!$N$5:$O$16,2,0)),AT54,""))</f>
        <v/>
      </c>
      <c r="BW54" s="125" t="str">
        <f>IF(ISERR(IF(AND($I54=Re_lo!$E$5,BW$5=VLOOKUP(Re_lo!$H$5,Re_lo!$N$5:$O$16,2,0)),AU54,"")),"",IF(AND($I54=Re_lo!$E$5,BW$5=VLOOKUP(Re_lo!$H$5,Re_lo!$N$5:$O$16,2,0)),AU54,""))</f>
        <v/>
      </c>
      <c r="BX54" s="125" t="str">
        <f>IF(ISERR(IF(AND($I54=Re_lo!$E$5,BX$5=VLOOKUP(Re_lo!$H$5,Re_lo!$N$5:$O$16,2,0)),AV54,"")),"",IF(AND($I54=Re_lo!$E$5,BX$5=VLOOKUP(Re_lo!$H$5,Re_lo!$N$5:$O$16,2,0)),AV54,""))</f>
        <v/>
      </c>
      <c r="BY54" s="125" t="str">
        <f>IF(ISERR(IF(AND($I54=Re_lo!$E$5,BY$5=VLOOKUP(Re_lo!$H$5,Re_lo!$N$5:$O$16,2,0)),AW54,"")),"",IF(AND($I54=Re_lo!$E$5,BY$5=VLOOKUP(Re_lo!$H$5,Re_lo!$N$5:$O$16,2,0)),AW54,""))</f>
        <v/>
      </c>
      <c r="BZ54" s="125" t="str">
        <f>IF(ISERR(IF(AND($I54=Re_lo!$E$5,BZ$5=VLOOKUP(Re_lo!$H$5,Re_lo!$N$5:$O$16,2,0)),AX54,"")),"",IF(AND($I54=Re_lo!$E$5,BZ$5=VLOOKUP(Re_lo!$H$5,Re_lo!$N$5:$O$16,2,0)),AX54,""))</f>
        <v/>
      </c>
      <c r="CA54" s="125" t="str">
        <f>IF(ISERR(IF(AND($I54=Re_lo!$E$5,CA$5=VLOOKUP(Re_lo!$H$5,Re_lo!$N$5:$O$16,2,0)),AY54,"")),"",IF(AND($I54=Re_lo!$E$5,CA$5=VLOOKUP(Re_lo!$H$5,Re_lo!$N$5:$O$16,2,0)),AY54,""))</f>
        <v/>
      </c>
      <c r="CB54" s="125" t="str">
        <f>IF(ISERR(IF(AND($I54=Re_lo!$E$5,CB$5=VLOOKUP(Re_lo!$H$5,Re_lo!$N$5:$O$16,2,0)),AZ54,"")),"",IF(AND($I54=Re_lo!$E$5,CB$5=VLOOKUP(Re_lo!$H$5,Re_lo!$N$5:$O$16,2,0)),AZ54,""))</f>
        <v/>
      </c>
      <c r="CC54" s="125" t="str">
        <f>IF(ISERR(IF(AND($I54=Re_lo!$E$5,CC$5=VLOOKUP(Re_lo!$H$5,Re_lo!$N$5:$O$16,2,0)),BA54,"")),"",IF(AND($I54=Re_lo!$E$5,CC$5=VLOOKUP(Re_lo!$H$5,Re_lo!$N$5:$O$16,2,0)),BA54,""))</f>
        <v/>
      </c>
      <c r="CD54" s="125" t="str">
        <f>IF(ISERR(IF(AND($I54=Re_lo!$E$5,CD$5=VLOOKUP(Re_lo!$H$5,Re_lo!$N$5:$O$16,2,0)),BB54,"")),"",IF(AND($I54=Re_lo!$E$5,CD$5=VLOOKUP(Re_lo!$H$5,Re_lo!$N$5:$O$16,2,0)),BB54,""))</f>
        <v/>
      </c>
      <c r="CF54" s="125" t="str">
        <f>IF($C54="","",COUNTIFS(Con_ve!$C$6:$C$1005,$C54,Con_ve!$Q$6:$Q$1005,Cad_cl!CF$5))</f>
        <v/>
      </c>
      <c r="CG54" s="125" t="str">
        <f>IF($C54="","",COUNTIFS(Con_ve!$C$6:$C$1005,$C54,Con_ve!$Q$6:$Q$1005,Cad_cl!CG$5))</f>
        <v/>
      </c>
      <c r="CH54" s="125" t="str">
        <f>IF($C54="","",COUNTIFS(Con_ve!$C$6:$C$1005,$C54,Con_ve!$Q$6:$Q$1005,Cad_cl!CH$5))</f>
        <v/>
      </c>
      <c r="CI54" s="125" t="str">
        <f>IF($C54="","",COUNTIFS(Con_ve!$C$6:$C$1005,$C54,Con_ve!$Q$6:$Q$1005,Cad_cl!CI$5))</f>
        <v/>
      </c>
      <c r="CJ54" s="125" t="str">
        <f>IF($C54="","",COUNTIFS(Con_ve!$C$6:$C$1005,$C54,Con_ve!$Q$6:$Q$1005,Cad_cl!CJ$5))</f>
        <v/>
      </c>
      <c r="CK54" s="125" t="str">
        <f>IF($C54="","",COUNTIFS(Con_ve!$C$6:$C$1005,$C54,Con_ve!$Q$6:$Q$1005,Cad_cl!CK$5))</f>
        <v/>
      </c>
      <c r="CL54" s="125" t="str">
        <f>IF($C54="","",COUNTIFS(Con_ve!$C$6:$C$1005,$C54,Con_ve!$Q$6:$Q$1005,Cad_cl!CL$5))</f>
        <v/>
      </c>
      <c r="CM54" s="125" t="str">
        <f>IF($C54="","",COUNTIFS(Con_ve!$C$6:$C$1005,$C54,Con_ve!$Q$6:$Q$1005,Cad_cl!CM$5))</f>
        <v/>
      </c>
      <c r="CN54" s="125" t="str">
        <f>IF($C54="","",COUNTIFS(Con_ve!$C$6:$C$1005,$C54,Con_ve!$Q$6:$Q$1005,Cad_cl!CN$5))</f>
        <v/>
      </c>
      <c r="CO54" s="125" t="str">
        <f>IF($C54="","",COUNTIFS(Con_ve!$C$6:$C$1005,$C54,Con_ve!$Q$6:$Q$1005,Cad_cl!CO$5))</f>
        <v/>
      </c>
      <c r="CP54" s="125" t="str">
        <f>IF($C54="","",COUNTIFS(Con_ve!$C$6:$C$1005,$C54,Con_ve!$Q$6:$Q$1005,Cad_cl!CP$5))</f>
        <v/>
      </c>
      <c r="CQ54" s="125" t="str">
        <f>IF($C54="","",COUNTIFS(Con_ve!$C$6:$C$1005,$C54,Con_ve!$Q$6:$Q$1005,Cad_cl!CQ$5))</f>
        <v/>
      </c>
      <c r="CR54" s="125">
        <f t="shared" si="2"/>
        <v>0</v>
      </c>
    </row>
    <row r="55" spans="3:96" ht="30" customHeight="1">
      <c r="C55" s="153"/>
      <c r="D55" s="153"/>
      <c r="E55" s="154"/>
      <c r="F55" s="153"/>
      <c r="G55" s="155"/>
      <c r="H55" s="153"/>
      <c r="I55" s="153"/>
      <c r="J55" s="132" t="s">
        <v>309</v>
      </c>
      <c r="K55" s="133" t="s">
        <v>309</v>
      </c>
      <c r="L55" s="153"/>
      <c r="M55" s="153"/>
      <c r="N55" s="153"/>
      <c r="O55" s="153"/>
      <c r="P55" s="153"/>
      <c r="Q55" s="153"/>
      <c r="AP55" s="134" t="str">
        <f>IF(ISERR(IF($C55="","",SUMIFS(Con_ve!$F$6:$F$1005,Con_ve!$C$6:$C$1005,$C55,Con_ve!$I$6:$I$1005,"Fechada",Con_ve!$Q$6:$Q$1005,Cad_cl!AP$5))),"",IF($C55="","",SUMIFS(Con_ve!$F$6:$F$1005,Con_ve!$C$6:$C$1005,$C55,Con_ve!$I$6:$I$1005,"Fechada",Con_ve!$Q$6:$Q$1005,Cad_cl!AP$5)))</f>
        <v/>
      </c>
      <c r="AQ55" s="134" t="str">
        <f>IF(ISERR(IF($C55="","",SUMIFS(Con_ve!$F$6:$F$1005,Con_ve!$C$6:$C$1005,$C55,Con_ve!$I$6:$I$1005,"Fechada",Con_ve!$Q$6:$Q$1005,Cad_cl!AQ$5))),"",IF($C55="","",SUMIFS(Con_ve!$F$6:$F$1005,Con_ve!$C$6:$C$1005,$C55,Con_ve!$I$6:$I$1005,"Fechada",Con_ve!$Q$6:$Q$1005,Cad_cl!AQ$5)))</f>
        <v/>
      </c>
      <c r="AR55" s="134" t="str">
        <f>IF(ISERR(IF($C55="","",SUMIFS(Con_ve!$F$6:$F$1005,Con_ve!$C$6:$C$1005,$C55,Con_ve!$I$6:$I$1005,"Fechada",Con_ve!$Q$6:$Q$1005,Cad_cl!AR$5))),"",IF($C55="","",SUMIFS(Con_ve!$F$6:$F$1005,Con_ve!$C$6:$C$1005,$C55,Con_ve!$I$6:$I$1005,"Fechada",Con_ve!$Q$6:$Q$1005,Cad_cl!AR$5)))</f>
        <v/>
      </c>
      <c r="AS55" s="134" t="str">
        <f>IF(ISERR(IF($C55="","",SUMIFS(Con_ve!$F$6:$F$1005,Con_ve!$C$6:$C$1005,$C55,Con_ve!$I$6:$I$1005,"Fechada",Con_ve!$Q$6:$Q$1005,Cad_cl!AS$5))),"",IF($C55="","",SUMIFS(Con_ve!$F$6:$F$1005,Con_ve!$C$6:$C$1005,$C55,Con_ve!$I$6:$I$1005,"Fechada",Con_ve!$Q$6:$Q$1005,Cad_cl!AS$5)))</f>
        <v/>
      </c>
      <c r="AT55" s="134" t="str">
        <f>IF(ISERR(IF($C55="","",SUMIFS(Con_ve!$F$6:$F$1005,Con_ve!$C$6:$C$1005,$C55,Con_ve!$I$6:$I$1005,"Fechada",Con_ve!$Q$6:$Q$1005,Cad_cl!AT$5))),"",IF($C55="","",SUMIFS(Con_ve!$F$6:$F$1005,Con_ve!$C$6:$C$1005,$C55,Con_ve!$I$6:$I$1005,"Fechada",Con_ve!$Q$6:$Q$1005,Cad_cl!AT$5)))</f>
        <v/>
      </c>
      <c r="AU55" s="134" t="str">
        <f>IF(ISERR(IF($C55="","",SUMIFS(Con_ve!$F$6:$F$1005,Con_ve!$C$6:$C$1005,$C55,Con_ve!$I$6:$I$1005,"Fechada",Con_ve!$Q$6:$Q$1005,Cad_cl!AU$5))),"",IF($C55="","",SUMIFS(Con_ve!$F$6:$F$1005,Con_ve!$C$6:$C$1005,$C55,Con_ve!$I$6:$I$1005,"Fechada",Con_ve!$Q$6:$Q$1005,Cad_cl!AU$5)))</f>
        <v/>
      </c>
      <c r="AV55" s="134" t="str">
        <f>IF(ISERR(IF($C55="","",SUMIFS(Con_ve!$F$6:$F$1005,Con_ve!$C$6:$C$1005,$C55,Con_ve!$I$6:$I$1005,"Fechada",Con_ve!$Q$6:$Q$1005,Cad_cl!AV$5))),"",IF($C55="","",SUMIFS(Con_ve!$F$6:$F$1005,Con_ve!$C$6:$C$1005,$C55,Con_ve!$I$6:$I$1005,"Fechada",Con_ve!$Q$6:$Q$1005,Cad_cl!AV$5)))</f>
        <v/>
      </c>
      <c r="AW55" s="134" t="str">
        <f>IF(ISERR(IF($C55="","",SUMIFS(Con_ve!$F$6:$F$1005,Con_ve!$C$6:$C$1005,$C55,Con_ve!$I$6:$I$1005,"Fechada",Con_ve!$Q$6:$Q$1005,Cad_cl!AW$5))),"",IF($C55="","",SUMIFS(Con_ve!$F$6:$F$1005,Con_ve!$C$6:$C$1005,$C55,Con_ve!$I$6:$I$1005,"Fechada",Con_ve!$Q$6:$Q$1005,Cad_cl!AW$5)))</f>
        <v/>
      </c>
      <c r="AX55" s="134" t="str">
        <f>IF(ISERR(IF($C55="","",SUMIFS(Con_ve!$F$6:$F$1005,Con_ve!$C$6:$C$1005,$C55,Con_ve!$I$6:$I$1005,"Fechada",Con_ve!$Q$6:$Q$1005,Cad_cl!AX$5))),"",IF($C55="","",SUMIFS(Con_ve!$F$6:$F$1005,Con_ve!$C$6:$C$1005,$C55,Con_ve!$I$6:$I$1005,"Fechada",Con_ve!$Q$6:$Q$1005,Cad_cl!AX$5)))</f>
        <v/>
      </c>
      <c r="AY55" s="134" t="str">
        <f>IF(ISERR(IF($C55="","",SUMIFS(Con_ve!$F$6:$F$1005,Con_ve!$C$6:$C$1005,$C55,Con_ve!$I$6:$I$1005,"Fechada",Con_ve!$Q$6:$Q$1005,Cad_cl!AY$5))),"",IF($C55="","",SUMIFS(Con_ve!$F$6:$F$1005,Con_ve!$C$6:$C$1005,$C55,Con_ve!$I$6:$I$1005,"Fechada",Con_ve!$Q$6:$Q$1005,Cad_cl!AY$5)))</f>
        <v/>
      </c>
      <c r="AZ55" s="134" t="str">
        <f>IF(ISERR(IF($C55="","",SUMIFS(Con_ve!$F$6:$F$1005,Con_ve!$C$6:$C$1005,$C55,Con_ve!$I$6:$I$1005,"Fechada",Con_ve!$Q$6:$Q$1005,Cad_cl!AZ$5))),"",IF($C55="","",SUMIFS(Con_ve!$F$6:$F$1005,Con_ve!$C$6:$C$1005,$C55,Con_ve!$I$6:$I$1005,"Fechada",Con_ve!$Q$6:$Q$1005,Cad_cl!AZ$5)))</f>
        <v/>
      </c>
      <c r="BA55" s="134" t="str">
        <f>IF(ISERR(IF($C55="","",SUMIFS(Con_ve!$F$6:$F$1005,Con_ve!$C$6:$C$1005,$C55,Con_ve!$I$6:$I$1005,"Fechada",Con_ve!$Q$6:$Q$1005,Cad_cl!BA$5))),"",IF($C55="","",SUMIFS(Con_ve!$F$6:$F$1005,Con_ve!$C$6:$C$1005,$C55,Con_ve!$I$6:$I$1005,"Fechada",Con_ve!$Q$6:$Q$1005,Cad_cl!BA$5)))</f>
        <v/>
      </c>
      <c r="BB55" s="134">
        <f t="shared" si="0"/>
        <v>0</v>
      </c>
      <c r="BD55" s="134" t="str">
        <f>IF(ISERR(IF($C55="","",SUMIFS(Con_ve!$F$6:$F$1005,Con_ve!$C$6:$C$1005,$C55,Con_ve!$I$6:$I$1005,"Em negociação",Con_ve!$Q$6:$Q$1005,Cad_cl!BD$5))),"",IF($C55="","",SUMIFS(Con_ve!$F$6:$F$1005,Con_ve!$C$6:$C$1005,$C55,Con_ve!$I$6:$I$1005,"Em negociação",Con_ve!$Q$6:$Q$1005,Cad_cl!BD$5)))</f>
        <v/>
      </c>
      <c r="BE55" s="134" t="str">
        <f>IF(ISERR(IF($C55="","",SUMIFS(Con_ve!$F$6:$F$1005,Con_ve!$C$6:$C$1005,$C55,Con_ve!$I$6:$I$1005,"Em negociação",Con_ve!$Q$6:$Q$1005,Cad_cl!BE$5))),"",IF($C55="","",SUMIFS(Con_ve!$F$6:$F$1005,Con_ve!$C$6:$C$1005,$C55,Con_ve!$I$6:$I$1005,"Em negociação",Con_ve!$Q$6:$Q$1005,Cad_cl!BE$5)))</f>
        <v/>
      </c>
      <c r="BF55" s="134" t="str">
        <f>IF(ISERR(IF($C55="","",SUMIFS(Con_ve!$F$6:$F$1005,Con_ve!$C$6:$C$1005,$C55,Con_ve!$I$6:$I$1005,"Em negociação",Con_ve!$Q$6:$Q$1005,Cad_cl!BF$5))),"",IF($C55="","",SUMIFS(Con_ve!$F$6:$F$1005,Con_ve!$C$6:$C$1005,$C55,Con_ve!$I$6:$I$1005,"Em negociação",Con_ve!$Q$6:$Q$1005,Cad_cl!BF$5)))</f>
        <v/>
      </c>
      <c r="BG55" s="134" t="str">
        <f>IF(ISERR(IF($C55="","",SUMIFS(Con_ve!$F$6:$F$1005,Con_ve!$C$6:$C$1005,$C55,Con_ve!$I$6:$I$1005,"Em negociação",Con_ve!$Q$6:$Q$1005,Cad_cl!BG$5))),"",IF($C55="","",SUMIFS(Con_ve!$F$6:$F$1005,Con_ve!$C$6:$C$1005,$C55,Con_ve!$I$6:$I$1005,"Em negociação",Con_ve!$Q$6:$Q$1005,Cad_cl!BG$5)))</f>
        <v/>
      </c>
      <c r="BH55" s="134" t="str">
        <f>IF(ISERR(IF($C55="","",SUMIFS(Con_ve!$F$6:$F$1005,Con_ve!$C$6:$C$1005,$C55,Con_ve!$I$6:$I$1005,"Em negociação",Con_ve!$Q$6:$Q$1005,Cad_cl!BH$5))),"",IF($C55="","",SUMIFS(Con_ve!$F$6:$F$1005,Con_ve!$C$6:$C$1005,$C55,Con_ve!$I$6:$I$1005,"Em negociação",Con_ve!$Q$6:$Q$1005,Cad_cl!BH$5)))</f>
        <v/>
      </c>
      <c r="BI55" s="134" t="str">
        <f>IF(ISERR(IF($C55="","",SUMIFS(Con_ve!$F$6:$F$1005,Con_ve!$C$6:$C$1005,$C55,Con_ve!$I$6:$I$1005,"Em negociação",Con_ve!$Q$6:$Q$1005,Cad_cl!BI$5))),"",IF($C55="","",SUMIFS(Con_ve!$F$6:$F$1005,Con_ve!$C$6:$C$1005,$C55,Con_ve!$I$6:$I$1005,"Em negociação",Con_ve!$Q$6:$Q$1005,Cad_cl!BI$5)))</f>
        <v/>
      </c>
      <c r="BJ55" s="134" t="str">
        <f>IF(ISERR(IF($C55="","",SUMIFS(Con_ve!$F$6:$F$1005,Con_ve!$C$6:$C$1005,$C55,Con_ve!$I$6:$I$1005,"Em negociação",Con_ve!$Q$6:$Q$1005,Cad_cl!BJ$5))),"",IF($C55="","",SUMIFS(Con_ve!$F$6:$F$1005,Con_ve!$C$6:$C$1005,$C55,Con_ve!$I$6:$I$1005,"Em negociação",Con_ve!$Q$6:$Q$1005,Cad_cl!BJ$5)))</f>
        <v/>
      </c>
      <c r="BK55" s="134" t="str">
        <f>IF(ISERR(IF($C55="","",SUMIFS(Con_ve!$F$6:$F$1005,Con_ve!$C$6:$C$1005,$C55,Con_ve!$I$6:$I$1005,"Em negociação",Con_ve!$Q$6:$Q$1005,Cad_cl!BK$5))),"",IF($C55="","",SUMIFS(Con_ve!$F$6:$F$1005,Con_ve!$C$6:$C$1005,$C55,Con_ve!$I$6:$I$1005,"Em negociação",Con_ve!$Q$6:$Q$1005,Cad_cl!BK$5)))</f>
        <v/>
      </c>
      <c r="BL55" s="134" t="str">
        <f>IF(ISERR(IF($C55="","",SUMIFS(Con_ve!$F$6:$F$1005,Con_ve!$C$6:$C$1005,$C55,Con_ve!$I$6:$I$1005,"Em negociação",Con_ve!$Q$6:$Q$1005,Cad_cl!BL$5))),"",IF($C55="","",SUMIFS(Con_ve!$F$6:$F$1005,Con_ve!$C$6:$C$1005,$C55,Con_ve!$I$6:$I$1005,"Em negociação",Con_ve!$Q$6:$Q$1005,Cad_cl!BL$5)))</f>
        <v/>
      </c>
      <c r="BM55" s="134" t="str">
        <f>IF(ISERR(IF($C55="","",SUMIFS(Con_ve!$F$6:$F$1005,Con_ve!$C$6:$C$1005,$C55,Con_ve!$I$6:$I$1005,"Em negociação",Con_ve!$Q$6:$Q$1005,Cad_cl!BM$5))),"",IF($C55="","",SUMIFS(Con_ve!$F$6:$F$1005,Con_ve!$C$6:$C$1005,$C55,Con_ve!$I$6:$I$1005,"Em negociação",Con_ve!$Q$6:$Q$1005,Cad_cl!BM$5)))</f>
        <v/>
      </c>
      <c r="BN55" s="134" t="str">
        <f>IF(ISERR(IF($C55="","",SUMIFS(Con_ve!$F$6:$F$1005,Con_ve!$C$6:$C$1005,$C55,Con_ve!$I$6:$I$1005,"Em negociação",Con_ve!$Q$6:$Q$1005,Cad_cl!BN$5))),"",IF($C55="","",SUMIFS(Con_ve!$F$6:$F$1005,Con_ve!$C$6:$C$1005,$C55,Con_ve!$I$6:$I$1005,"Em negociação",Con_ve!$Q$6:$Q$1005,Cad_cl!BN$5)))</f>
        <v/>
      </c>
      <c r="BO55" s="134" t="str">
        <f>IF(ISERR(IF($C55="","",SUMIFS(Con_ve!$F$6:$F$1005,Con_ve!$C$6:$C$1005,$C55,Con_ve!$I$6:$I$1005,"Em negociação",Con_ve!$Q$6:$Q$1005,Cad_cl!BO$5))),"",IF($C55="","",SUMIFS(Con_ve!$F$6:$F$1005,Con_ve!$C$6:$C$1005,$C55,Con_ve!$I$6:$I$1005,"Em negociação",Con_ve!$Q$6:$Q$1005,Cad_cl!BO$5)))</f>
        <v/>
      </c>
      <c r="BP55" s="134">
        <f t="shared" si="1"/>
        <v>0</v>
      </c>
      <c r="BR55" s="125" t="str">
        <f>IF(ISERR(IF(AND($I55=Re_lo!$E$5,BR$5=VLOOKUP(Re_lo!$H$5,Re_lo!$N$5:$O$16,2,0)),AP55,"")),"",IF(AND($I55=Re_lo!$E$5,BR$5=VLOOKUP(Re_lo!$H$5,Re_lo!$N$5:$O$16,2,0)),AP55,""))</f>
        <v/>
      </c>
      <c r="BS55" s="125" t="str">
        <f>IF(ISERR(IF(AND($I55=Re_lo!$E$5,BS$5=VLOOKUP(Re_lo!$H$5,Re_lo!$N$5:$O$16,2,0)),AQ55,"")),"",IF(AND($I55=Re_lo!$E$5,BS$5=VLOOKUP(Re_lo!$H$5,Re_lo!$N$5:$O$16,2,0)),AQ55,""))</f>
        <v/>
      </c>
      <c r="BT55" s="125" t="str">
        <f>IF(ISERR(IF(AND($I55=Re_lo!$E$5,BT$5=VLOOKUP(Re_lo!$H$5,Re_lo!$N$5:$O$16,2,0)),AR55,"")),"",IF(AND($I55=Re_lo!$E$5,BT$5=VLOOKUP(Re_lo!$H$5,Re_lo!$N$5:$O$16,2,0)),AR55,""))</f>
        <v/>
      </c>
      <c r="BU55" s="125" t="str">
        <f>IF(ISERR(IF(AND($I55=Re_lo!$E$5,BU$5=VLOOKUP(Re_lo!$H$5,Re_lo!$N$5:$O$16,2,0)),AS55,"")),"",IF(AND($I55=Re_lo!$E$5,BU$5=VLOOKUP(Re_lo!$H$5,Re_lo!$N$5:$O$16,2,0)),AS55,""))</f>
        <v/>
      </c>
      <c r="BV55" s="125" t="str">
        <f>IF(ISERR(IF(AND($I55=Re_lo!$E$5,BV$5=VLOOKUP(Re_lo!$H$5,Re_lo!$N$5:$O$16,2,0)),AT55,"")),"",IF(AND($I55=Re_lo!$E$5,BV$5=VLOOKUP(Re_lo!$H$5,Re_lo!$N$5:$O$16,2,0)),AT55,""))</f>
        <v/>
      </c>
      <c r="BW55" s="125" t="str">
        <f>IF(ISERR(IF(AND($I55=Re_lo!$E$5,BW$5=VLOOKUP(Re_lo!$H$5,Re_lo!$N$5:$O$16,2,0)),AU55,"")),"",IF(AND($I55=Re_lo!$E$5,BW$5=VLOOKUP(Re_lo!$H$5,Re_lo!$N$5:$O$16,2,0)),AU55,""))</f>
        <v/>
      </c>
      <c r="BX55" s="125" t="str">
        <f>IF(ISERR(IF(AND($I55=Re_lo!$E$5,BX$5=VLOOKUP(Re_lo!$H$5,Re_lo!$N$5:$O$16,2,0)),AV55,"")),"",IF(AND($I55=Re_lo!$E$5,BX$5=VLOOKUP(Re_lo!$H$5,Re_lo!$N$5:$O$16,2,0)),AV55,""))</f>
        <v/>
      </c>
      <c r="BY55" s="125" t="str">
        <f>IF(ISERR(IF(AND($I55=Re_lo!$E$5,BY$5=VLOOKUP(Re_lo!$H$5,Re_lo!$N$5:$O$16,2,0)),AW55,"")),"",IF(AND($I55=Re_lo!$E$5,BY$5=VLOOKUP(Re_lo!$H$5,Re_lo!$N$5:$O$16,2,0)),AW55,""))</f>
        <v/>
      </c>
      <c r="BZ55" s="125" t="str">
        <f>IF(ISERR(IF(AND($I55=Re_lo!$E$5,BZ$5=VLOOKUP(Re_lo!$H$5,Re_lo!$N$5:$O$16,2,0)),AX55,"")),"",IF(AND($I55=Re_lo!$E$5,BZ$5=VLOOKUP(Re_lo!$H$5,Re_lo!$N$5:$O$16,2,0)),AX55,""))</f>
        <v/>
      </c>
      <c r="CA55" s="125" t="str">
        <f>IF(ISERR(IF(AND($I55=Re_lo!$E$5,CA$5=VLOOKUP(Re_lo!$H$5,Re_lo!$N$5:$O$16,2,0)),AY55,"")),"",IF(AND($I55=Re_lo!$E$5,CA$5=VLOOKUP(Re_lo!$H$5,Re_lo!$N$5:$O$16,2,0)),AY55,""))</f>
        <v/>
      </c>
      <c r="CB55" s="125" t="str">
        <f>IF(ISERR(IF(AND($I55=Re_lo!$E$5,CB$5=VLOOKUP(Re_lo!$H$5,Re_lo!$N$5:$O$16,2,0)),AZ55,"")),"",IF(AND($I55=Re_lo!$E$5,CB$5=VLOOKUP(Re_lo!$H$5,Re_lo!$N$5:$O$16,2,0)),AZ55,""))</f>
        <v/>
      </c>
      <c r="CC55" s="125" t="str">
        <f>IF(ISERR(IF(AND($I55=Re_lo!$E$5,CC$5=VLOOKUP(Re_lo!$H$5,Re_lo!$N$5:$O$16,2,0)),BA55,"")),"",IF(AND($I55=Re_lo!$E$5,CC$5=VLOOKUP(Re_lo!$H$5,Re_lo!$N$5:$O$16,2,0)),BA55,""))</f>
        <v/>
      </c>
      <c r="CD55" s="125" t="str">
        <f>IF(ISERR(IF(AND($I55=Re_lo!$E$5,CD$5=VLOOKUP(Re_lo!$H$5,Re_lo!$N$5:$O$16,2,0)),BB55,"")),"",IF(AND($I55=Re_lo!$E$5,CD$5=VLOOKUP(Re_lo!$H$5,Re_lo!$N$5:$O$16,2,0)),BB55,""))</f>
        <v/>
      </c>
      <c r="CF55" s="125" t="str">
        <f>IF($C55="","",COUNTIFS(Con_ve!$C$6:$C$1005,$C55,Con_ve!$Q$6:$Q$1005,Cad_cl!CF$5))</f>
        <v/>
      </c>
      <c r="CG55" s="125" t="str">
        <f>IF($C55="","",COUNTIFS(Con_ve!$C$6:$C$1005,$C55,Con_ve!$Q$6:$Q$1005,Cad_cl!CG$5))</f>
        <v/>
      </c>
      <c r="CH55" s="125" t="str">
        <f>IF($C55="","",COUNTIFS(Con_ve!$C$6:$C$1005,$C55,Con_ve!$Q$6:$Q$1005,Cad_cl!CH$5))</f>
        <v/>
      </c>
      <c r="CI55" s="125" t="str">
        <f>IF($C55="","",COUNTIFS(Con_ve!$C$6:$C$1005,$C55,Con_ve!$Q$6:$Q$1005,Cad_cl!CI$5))</f>
        <v/>
      </c>
      <c r="CJ55" s="125" t="str">
        <f>IF($C55="","",COUNTIFS(Con_ve!$C$6:$C$1005,$C55,Con_ve!$Q$6:$Q$1005,Cad_cl!CJ$5))</f>
        <v/>
      </c>
      <c r="CK55" s="125" t="str">
        <f>IF($C55="","",COUNTIFS(Con_ve!$C$6:$C$1005,$C55,Con_ve!$Q$6:$Q$1005,Cad_cl!CK$5))</f>
        <v/>
      </c>
      <c r="CL55" s="125" t="str">
        <f>IF($C55="","",COUNTIFS(Con_ve!$C$6:$C$1005,$C55,Con_ve!$Q$6:$Q$1005,Cad_cl!CL$5))</f>
        <v/>
      </c>
      <c r="CM55" s="125" t="str">
        <f>IF($C55="","",COUNTIFS(Con_ve!$C$6:$C$1005,$C55,Con_ve!$Q$6:$Q$1005,Cad_cl!CM$5))</f>
        <v/>
      </c>
      <c r="CN55" s="125" t="str">
        <f>IF($C55="","",COUNTIFS(Con_ve!$C$6:$C$1005,$C55,Con_ve!$Q$6:$Q$1005,Cad_cl!CN$5))</f>
        <v/>
      </c>
      <c r="CO55" s="125" t="str">
        <f>IF($C55="","",COUNTIFS(Con_ve!$C$6:$C$1005,$C55,Con_ve!$Q$6:$Q$1005,Cad_cl!CO$5))</f>
        <v/>
      </c>
      <c r="CP55" s="125" t="str">
        <f>IF($C55="","",COUNTIFS(Con_ve!$C$6:$C$1005,$C55,Con_ve!$Q$6:$Q$1005,Cad_cl!CP$5))</f>
        <v/>
      </c>
      <c r="CQ55" s="125" t="str">
        <f>IF($C55="","",COUNTIFS(Con_ve!$C$6:$C$1005,$C55,Con_ve!$Q$6:$Q$1005,Cad_cl!CQ$5))</f>
        <v/>
      </c>
      <c r="CR55" s="125">
        <f t="shared" si="2"/>
        <v>0</v>
      </c>
    </row>
    <row r="56" spans="3:96" ht="30" customHeight="1">
      <c r="C56" s="153"/>
      <c r="D56" s="153"/>
      <c r="E56" s="154"/>
      <c r="F56" s="153"/>
      <c r="G56" s="155"/>
      <c r="H56" s="153"/>
      <c r="I56" s="153"/>
      <c r="J56" s="132" t="s">
        <v>309</v>
      </c>
      <c r="K56" s="133" t="s">
        <v>309</v>
      </c>
      <c r="L56" s="153"/>
      <c r="M56" s="153"/>
      <c r="N56" s="153"/>
      <c r="O56" s="153"/>
      <c r="P56" s="153"/>
      <c r="Q56" s="153"/>
      <c r="AP56" s="134" t="str">
        <f>IF(ISERR(IF($C56="","",SUMIFS(Con_ve!$F$6:$F$1005,Con_ve!$C$6:$C$1005,$C56,Con_ve!$I$6:$I$1005,"Fechada",Con_ve!$Q$6:$Q$1005,Cad_cl!AP$5))),"",IF($C56="","",SUMIFS(Con_ve!$F$6:$F$1005,Con_ve!$C$6:$C$1005,$C56,Con_ve!$I$6:$I$1005,"Fechada",Con_ve!$Q$6:$Q$1005,Cad_cl!AP$5)))</f>
        <v/>
      </c>
      <c r="AQ56" s="134" t="str">
        <f>IF(ISERR(IF($C56="","",SUMIFS(Con_ve!$F$6:$F$1005,Con_ve!$C$6:$C$1005,$C56,Con_ve!$I$6:$I$1005,"Fechada",Con_ve!$Q$6:$Q$1005,Cad_cl!AQ$5))),"",IF($C56="","",SUMIFS(Con_ve!$F$6:$F$1005,Con_ve!$C$6:$C$1005,$C56,Con_ve!$I$6:$I$1005,"Fechada",Con_ve!$Q$6:$Q$1005,Cad_cl!AQ$5)))</f>
        <v/>
      </c>
      <c r="AR56" s="134" t="str">
        <f>IF(ISERR(IF($C56="","",SUMIFS(Con_ve!$F$6:$F$1005,Con_ve!$C$6:$C$1005,$C56,Con_ve!$I$6:$I$1005,"Fechada",Con_ve!$Q$6:$Q$1005,Cad_cl!AR$5))),"",IF($C56="","",SUMIFS(Con_ve!$F$6:$F$1005,Con_ve!$C$6:$C$1005,$C56,Con_ve!$I$6:$I$1005,"Fechada",Con_ve!$Q$6:$Q$1005,Cad_cl!AR$5)))</f>
        <v/>
      </c>
      <c r="AS56" s="134" t="str">
        <f>IF(ISERR(IF($C56="","",SUMIFS(Con_ve!$F$6:$F$1005,Con_ve!$C$6:$C$1005,$C56,Con_ve!$I$6:$I$1005,"Fechada",Con_ve!$Q$6:$Q$1005,Cad_cl!AS$5))),"",IF($C56="","",SUMIFS(Con_ve!$F$6:$F$1005,Con_ve!$C$6:$C$1005,$C56,Con_ve!$I$6:$I$1005,"Fechada",Con_ve!$Q$6:$Q$1005,Cad_cl!AS$5)))</f>
        <v/>
      </c>
      <c r="AT56" s="134" t="str">
        <f>IF(ISERR(IF($C56="","",SUMIFS(Con_ve!$F$6:$F$1005,Con_ve!$C$6:$C$1005,$C56,Con_ve!$I$6:$I$1005,"Fechada",Con_ve!$Q$6:$Q$1005,Cad_cl!AT$5))),"",IF($C56="","",SUMIFS(Con_ve!$F$6:$F$1005,Con_ve!$C$6:$C$1005,$C56,Con_ve!$I$6:$I$1005,"Fechada",Con_ve!$Q$6:$Q$1005,Cad_cl!AT$5)))</f>
        <v/>
      </c>
      <c r="AU56" s="134" t="str">
        <f>IF(ISERR(IF($C56="","",SUMIFS(Con_ve!$F$6:$F$1005,Con_ve!$C$6:$C$1005,$C56,Con_ve!$I$6:$I$1005,"Fechada",Con_ve!$Q$6:$Q$1005,Cad_cl!AU$5))),"",IF($C56="","",SUMIFS(Con_ve!$F$6:$F$1005,Con_ve!$C$6:$C$1005,$C56,Con_ve!$I$6:$I$1005,"Fechada",Con_ve!$Q$6:$Q$1005,Cad_cl!AU$5)))</f>
        <v/>
      </c>
      <c r="AV56" s="134" t="str">
        <f>IF(ISERR(IF($C56="","",SUMIFS(Con_ve!$F$6:$F$1005,Con_ve!$C$6:$C$1005,$C56,Con_ve!$I$6:$I$1005,"Fechada",Con_ve!$Q$6:$Q$1005,Cad_cl!AV$5))),"",IF($C56="","",SUMIFS(Con_ve!$F$6:$F$1005,Con_ve!$C$6:$C$1005,$C56,Con_ve!$I$6:$I$1005,"Fechada",Con_ve!$Q$6:$Q$1005,Cad_cl!AV$5)))</f>
        <v/>
      </c>
      <c r="AW56" s="134" t="str">
        <f>IF(ISERR(IF($C56="","",SUMIFS(Con_ve!$F$6:$F$1005,Con_ve!$C$6:$C$1005,$C56,Con_ve!$I$6:$I$1005,"Fechada",Con_ve!$Q$6:$Q$1005,Cad_cl!AW$5))),"",IF($C56="","",SUMIFS(Con_ve!$F$6:$F$1005,Con_ve!$C$6:$C$1005,$C56,Con_ve!$I$6:$I$1005,"Fechada",Con_ve!$Q$6:$Q$1005,Cad_cl!AW$5)))</f>
        <v/>
      </c>
      <c r="AX56" s="134" t="str">
        <f>IF(ISERR(IF($C56="","",SUMIFS(Con_ve!$F$6:$F$1005,Con_ve!$C$6:$C$1005,$C56,Con_ve!$I$6:$I$1005,"Fechada",Con_ve!$Q$6:$Q$1005,Cad_cl!AX$5))),"",IF($C56="","",SUMIFS(Con_ve!$F$6:$F$1005,Con_ve!$C$6:$C$1005,$C56,Con_ve!$I$6:$I$1005,"Fechada",Con_ve!$Q$6:$Q$1005,Cad_cl!AX$5)))</f>
        <v/>
      </c>
      <c r="AY56" s="134" t="str">
        <f>IF(ISERR(IF($C56="","",SUMIFS(Con_ve!$F$6:$F$1005,Con_ve!$C$6:$C$1005,$C56,Con_ve!$I$6:$I$1005,"Fechada",Con_ve!$Q$6:$Q$1005,Cad_cl!AY$5))),"",IF($C56="","",SUMIFS(Con_ve!$F$6:$F$1005,Con_ve!$C$6:$C$1005,$C56,Con_ve!$I$6:$I$1005,"Fechada",Con_ve!$Q$6:$Q$1005,Cad_cl!AY$5)))</f>
        <v/>
      </c>
      <c r="AZ56" s="134" t="str">
        <f>IF(ISERR(IF($C56="","",SUMIFS(Con_ve!$F$6:$F$1005,Con_ve!$C$6:$C$1005,$C56,Con_ve!$I$6:$I$1005,"Fechada",Con_ve!$Q$6:$Q$1005,Cad_cl!AZ$5))),"",IF($C56="","",SUMIFS(Con_ve!$F$6:$F$1005,Con_ve!$C$6:$C$1005,$C56,Con_ve!$I$6:$I$1005,"Fechada",Con_ve!$Q$6:$Q$1005,Cad_cl!AZ$5)))</f>
        <v/>
      </c>
      <c r="BA56" s="134" t="str">
        <f>IF(ISERR(IF($C56="","",SUMIFS(Con_ve!$F$6:$F$1005,Con_ve!$C$6:$C$1005,$C56,Con_ve!$I$6:$I$1005,"Fechada",Con_ve!$Q$6:$Q$1005,Cad_cl!BA$5))),"",IF($C56="","",SUMIFS(Con_ve!$F$6:$F$1005,Con_ve!$C$6:$C$1005,$C56,Con_ve!$I$6:$I$1005,"Fechada",Con_ve!$Q$6:$Q$1005,Cad_cl!BA$5)))</f>
        <v/>
      </c>
      <c r="BB56" s="134">
        <f t="shared" si="0"/>
        <v>0</v>
      </c>
      <c r="BD56" s="134" t="str">
        <f>IF(ISERR(IF($C56="","",SUMIFS(Con_ve!$F$6:$F$1005,Con_ve!$C$6:$C$1005,$C56,Con_ve!$I$6:$I$1005,"Em negociação",Con_ve!$Q$6:$Q$1005,Cad_cl!BD$5))),"",IF($C56="","",SUMIFS(Con_ve!$F$6:$F$1005,Con_ve!$C$6:$C$1005,$C56,Con_ve!$I$6:$I$1005,"Em negociação",Con_ve!$Q$6:$Q$1005,Cad_cl!BD$5)))</f>
        <v/>
      </c>
      <c r="BE56" s="134" t="str">
        <f>IF(ISERR(IF($C56="","",SUMIFS(Con_ve!$F$6:$F$1005,Con_ve!$C$6:$C$1005,$C56,Con_ve!$I$6:$I$1005,"Em negociação",Con_ve!$Q$6:$Q$1005,Cad_cl!BE$5))),"",IF($C56="","",SUMIFS(Con_ve!$F$6:$F$1005,Con_ve!$C$6:$C$1005,$C56,Con_ve!$I$6:$I$1005,"Em negociação",Con_ve!$Q$6:$Q$1005,Cad_cl!BE$5)))</f>
        <v/>
      </c>
      <c r="BF56" s="134" t="str">
        <f>IF(ISERR(IF($C56="","",SUMIFS(Con_ve!$F$6:$F$1005,Con_ve!$C$6:$C$1005,$C56,Con_ve!$I$6:$I$1005,"Em negociação",Con_ve!$Q$6:$Q$1005,Cad_cl!BF$5))),"",IF($C56="","",SUMIFS(Con_ve!$F$6:$F$1005,Con_ve!$C$6:$C$1005,$C56,Con_ve!$I$6:$I$1005,"Em negociação",Con_ve!$Q$6:$Q$1005,Cad_cl!BF$5)))</f>
        <v/>
      </c>
      <c r="BG56" s="134" t="str">
        <f>IF(ISERR(IF($C56="","",SUMIFS(Con_ve!$F$6:$F$1005,Con_ve!$C$6:$C$1005,$C56,Con_ve!$I$6:$I$1005,"Em negociação",Con_ve!$Q$6:$Q$1005,Cad_cl!BG$5))),"",IF($C56="","",SUMIFS(Con_ve!$F$6:$F$1005,Con_ve!$C$6:$C$1005,$C56,Con_ve!$I$6:$I$1005,"Em negociação",Con_ve!$Q$6:$Q$1005,Cad_cl!BG$5)))</f>
        <v/>
      </c>
      <c r="BH56" s="134" t="str">
        <f>IF(ISERR(IF($C56="","",SUMIFS(Con_ve!$F$6:$F$1005,Con_ve!$C$6:$C$1005,$C56,Con_ve!$I$6:$I$1005,"Em negociação",Con_ve!$Q$6:$Q$1005,Cad_cl!BH$5))),"",IF($C56="","",SUMIFS(Con_ve!$F$6:$F$1005,Con_ve!$C$6:$C$1005,$C56,Con_ve!$I$6:$I$1005,"Em negociação",Con_ve!$Q$6:$Q$1005,Cad_cl!BH$5)))</f>
        <v/>
      </c>
      <c r="BI56" s="134" t="str">
        <f>IF(ISERR(IF($C56="","",SUMIFS(Con_ve!$F$6:$F$1005,Con_ve!$C$6:$C$1005,$C56,Con_ve!$I$6:$I$1005,"Em negociação",Con_ve!$Q$6:$Q$1005,Cad_cl!BI$5))),"",IF($C56="","",SUMIFS(Con_ve!$F$6:$F$1005,Con_ve!$C$6:$C$1005,$C56,Con_ve!$I$6:$I$1005,"Em negociação",Con_ve!$Q$6:$Q$1005,Cad_cl!BI$5)))</f>
        <v/>
      </c>
      <c r="BJ56" s="134" t="str">
        <f>IF(ISERR(IF($C56="","",SUMIFS(Con_ve!$F$6:$F$1005,Con_ve!$C$6:$C$1005,$C56,Con_ve!$I$6:$I$1005,"Em negociação",Con_ve!$Q$6:$Q$1005,Cad_cl!BJ$5))),"",IF($C56="","",SUMIFS(Con_ve!$F$6:$F$1005,Con_ve!$C$6:$C$1005,$C56,Con_ve!$I$6:$I$1005,"Em negociação",Con_ve!$Q$6:$Q$1005,Cad_cl!BJ$5)))</f>
        <v/>
      </c>
      <c r="BK56" s="134" t="str">
        <f>IF(ISERR(IF($C56="","",SUMIFS(Con_ve!$F$6:$F$1005,Con_ve!$C$6:$C$1005,$C56,Con_ve!$I$6:$I$1005,"Em negociação",Con_ve!$Q$6:$Q$1005,Cad_cl!BK$5))),"",IF($C56="","",SUMIFS(Con_ve!$F$6:$F$1005,Con_ve!$C$6:$C$1005,$C56,Con_ve!$I$6:$I$1005,"Em negociação",Con_ve!$Q$6:$Q$1005,Cad_cl!BK$5)))</f>
        <v/>
      </c>
      <c r="BL56" s="134" t="str">
        <f>IF(ISERR(IF($C56="","",SUMIFS(Con_ve!$F$6:$F$1005,Con_ve!$C$6:$C$1005,$C56,Con_ve!$I$6:$I$1005,"Em negociação",Con_ve!$Q$6:$Q$1005,Cad_cl!BL$5))),"",IF($C56="","",SUMIFS(Con_ve!$F$6:$F$1005,Con_ve!$C$6:$C$1005,$C56,Con_ve!$I$6:$I$1005,"Em negociação",Con_ve!$Q$6:$Q$1005,Cad_cl!BL$5)))</f>
        <v/>
      </c>
      <c r="BM56" s="134" t="str">
        <f>IF(ISERR(IF($C56="","",SUMIFS(Con_ve!$F$6:$F$1005,Con_ve!$C$6:$C$1005,$C56,Con_ve!$I$6:$I$1005,"Em negociação",Con_ve!$Q$6:$Q$1005,Cad_cl!BM$5))),"",IF($C56="","",SUMIFS(Con_ve!$F$6:$F$1005,Con_ve!$C$6:$C$1005,$C56,Con_ve!$I$6:$I$1005,"Em negociação",Con_ve!$Q$6:$Q$1005,Cad_cl!BM$5)))</f>
        <v/>
      </c>
      <c r="BN56" s="134" t="str">
        <f>IF(ISERR(IF($C56="","",SUMIFS(Con_ve!$F$6:$F$1005,Con_ve!$C$6:$C$1005,$C56,Con_ve!$I$6:$I$1005,"Em negociação",Con_ve!$Q$6:$Q$1005,Cad_cl!BN$5))),"",IF($C56="","",SUMIFS(Con_ve!$F$6:$F$1005,Con_ve!$C$6:$C$1005,$C56,Con_ve!$I$6:$I$1005,"Em negociação",Con_ve!$Q$6:$Q$1005,Cad_cl!BN$5)))</f>
        <v/>
      </c>
      <c r="BO56" s="134" t="str">
        <f>IF(ISERR(IF($C56="","",SUMIFS(Con_ve!$F$6:$F$1005,Con_ve!$C$6:$C$1005,$C56,Con_ve!$I$6:$I$1005,"Em negociação",Con_ve!$Q$6:$Q$1005,Cad_cl!BO$5))),"",IF($C56="","",SUMIFS(Con_ve!$F$6:$F$1005,Con_ve!$C$6:$C$1005,$C56,Con_ve!$I$6:$I$1005,"Em negociação",Con_ve!$Q$6:$Q$1005,Cad_cl!BO$5)))</f>
        <v/>
      </c>
      <c r="BP56" s="134">
        <f t="shared" si="1"/>
        <v>0</v>
      </c>
      <c r="BR56" s="125" t="str">
        <f>IF(ISERR(IF(AND($I56=Re_lo!$E$5,BR$5=VLOOKUP(Re_lo!$H$5,Re_lo!$N$5:$O$16,2,0)),AP56,"")),"",IF(AND($I56=Re_lo!$E$5,BR$5=VLOOKUP(Re_lo!$H$5,Re_lo!$N$5:$O$16,2,0)),AP56,""))</f>
        <v/>
      </c>
      <c r="BS56" s="125" t="str">
        <f>IF(ISERR(IF(AND($I56=Re_lo!$E$5,BS$5=VLOOKUP(Re_lo!$H$5,Re_lo!$N$5:$O$16,2,0)),AQ56,"")),"",IF(AND($I56=Re_lo!$E$5,BS$5=VLOOKUP(Re_lo!$H$5,Re_lo!$N$5:$O$16,2,0)),AQ56,""))</f>
        <v/>
      </c>
      <c r="BT56" s="125" t="str">
        <f>IF(ISERR(IF(AND($I56=Re_lo!$E$5,BT$5=VLOOKUP(Re_lo!$H$5,Re_lo!$N$5:$O$16,2,0)),AR56,"")),"",IF(AND($I56=Re_lo!$E$5,BT$5=VLOOKUP(Re_lo!$H$5,Re_lo!$N$5:$O$16,2,0)),AR56,""))</f>
        <v/>
      </c>
      <c r="BU56" s="125" t="str">
        <f>IF(ISERR(IF(AND($I56=Re_lo!$E$5,BU$5=VLOOKUP(Re_lo!$H$5,Re_lo!$N$5:$O$16,2,0)),AS56,"")),"",IF(AND($I56=Re_lo!$E$5,BU$5=VLOOKUP(Re_lo!$H$5,Re_lo!$N$5:$O$16,2,0)),AS56,""))</f>
        <v/>
      </c>
      <c r="BV56" s="125" t="str">
        <f>IF(ISERR(IF(AND($I56=Re_lo!$E$5,BV$5=VLOOKUP(Re_lo!$H$5,Re_lo!$N$5:$O$16,2,0)),AT56,"")),"",IF(AND($I56=Re_lo!$E$5,BV$5=VLOOKUP(Re_lo!$H$5,Re_lo!$N$5:$O$16,2,0)),AT56,""))</f>
        <v/>
      </c>
      <c r="BW56" s="125" t="str">
        <f>IF(ISERR(IF(AND($I56=Re_lo!$E$5,BW$5=VLOOKUP(Re_lo!$H$5,Re_lo!$N$5:$O$16,2,0)),AU56,"")),"",IF(AND($I56=Re_lo!$E$5,BW$5=VLOOKUP(Re_lo!$H$5,Re_lo!$N$5:$O$16,2,0)),AU56,""))</f>
        <v/>
      </c>
      <c r="BX56" s="125" t="str">
        <f>IF(ISERR(IF(AND($I56=Re_lo!$E$5,BX$5=VLOOKUP(Re_lo!$H$5,Re_lo!$N$5:$O$16,2,0)),AV56,"")),"",IF(AND($I56=Re_lo!$E$5,BX$5=VLOOKUP(Re_lo!$H$5,Re_lo!$N$5:$O$16,2,0)),AV56,""))</f>
        <v/>
      </c>
      <c r="BY56" s="125" t="str">
        <f>IF(ISERR(IF(AND($I56=Re_lo!$E$5,BY$5=VLOOKUP(Re_lo!$H$5,Re_lo!$N$5:$O$16,2,0)),AW56,"")),"",IF(AND($I56=Re_lo!$E$5,BY$5=VLOOKUP(Re_lo!$H$5,Re_lo!$N$5:$O$16,2,0)),AW56,""))</f>
        <v/>
      </c>
      <c r="BZ56" s="125" t="str">
        <f>IF(ISERR(IF(AND($I56=Re_lo!$E$5,BZ$5=VLOOKUP(Re_lo!$H$5,Re_lo!$N$5:$O$16,2,0)),AX56,"")),"",IF(AND($I56=Re_lo!$E$5,BZ$5=VLOOKUP(Re_lo!$H$5,Re_lo!$N$5:$O$16,2,0)),AX56,""))</f>
        <v/>
      </c>
      <c r="CA56" s="125" t="str">
        <f>IF(ISERR(IF(AND($I56=Re_lo!$E$5,CA$5=VLOOKUP(Re_lo!$H$5,Re_lo!$N$5:$O$16,2,0)),AY56,"")),"",IF(AND($I56=Re_lo!$E$5,CA$5=VLOOKUP(Re_lo!$H$5,Re_lo!$N$5:$O$16,2,0)),AY56,""))</f>
        <v/>
      </c>
      <c r="CB56" s="125" t="str">
        <f>IF(ISERR(IF(AND($I56=Re_lo!$E$5,CB$5=VLOOKUP(Re_lo!$H$5,Re_lo!$N$5:$O$16,2,0)),AZ56,"")),"",IF(AND($I56=Re_lo!$E$5,CB$5=VLOOKUP(Re_lo!$H$5,Re_lo!$N$5:$O$16,2,0)),AZ56,""))</f>
        <v/>
      </c>
      <c r="CC56" s="125" t="str">
        <f>IF(ISERR(IF(AND($I56=Re_lo!$E$5,CC$5=VLOOKUP(Re_lo!$H$5,Re_lo!$N$5:$O$16,2,0)),BA56,"")),"",IF(AND($I56=Re_lo!$E$5,CC$5=VLOOKUP(Re_lo!$H$5,Re_lo!$N$5:$O$16,2,0)),BA56,""))</f>
        <v/>
      </c>
      <c r="CD56" s="125" t="str">
        <f>IF(ISERR(IF(AND($I56=Re_lo!$E$5,CD$5=VLOOKUP(Re_lo!$H$5,Re_lo!$N$5:$O$16,2,0)),BB56,"")),"",IF(AND($I56=Re_lo!$E$5,CD$5=VLOOKUP(Re_lo!$H$5,Re_lo!$N$5:$O$16,2,0)),BB56,""))</f>
        <v/>
      </c>
      <c r="CF56" s="125" t="str">
        <f>IF($C56="","",COUNTIFS(Con_ve!$C$6:$C$1005,$C56,Con_ve!$Q$6:$Q$1005,Cad_cl!CF$5))</f>
        <v/>
      </c>
      <c r="CG56" s="125" t="str">
        <f>IF($C56="","",COUNTIFS(Con_ve!$C$6:$C$1005,$C56,Con_ve!$Q$6:$Q$1005,Cad_cl!CG$5))</f>
        <v/>
      </c>
      <c r="CH56" s="125" t="str">
        <f>IF($C56="","",COUNTIFS(Con_ve!$C$6:$C$1005,$C56,Con_ve!$Q$6:$Q$1005,Cad_cl!CH$5))</f>
        <v/>
      </c>
      <c r="CI56" s="125" t="str">
        <f>IF($C56="","",COUNTIFS(Con_ve!$C$6:$C$1005,$C56,Con_ve!$Q$6:$Q$1005,Cad_cl!CI$5))</f>
        <v/>
      </c>
      <c r="CJ56" s="125" t="str">
        <f>IF($C56="","",COUNTIFS(Con_ve!$C$6:$C$1005,$C56,Con_ve!$Q$6:$Q$1005,Cad_cl!CJ$5))</f>
        <v/>
      </c>
      <c r="CK56" s="125" t="str">
        <f>IF($C56="","",COUNTIFS(Con_ve!$C$6:$C$1005,$C56,Con_ve!$Q$6:$Q$1005,Cad_cl!CK$5))</f>
        <v/>
      </c>
      <c r="CL56" s="125" t="str">
        <f>IF($C56="","",COUNTIFS(Con_ve!$C$6:$C$1005,$C56,Con_ve!$Q$6:$Q$1005,Cad_cl!CL$5))</f>
        <v/>
      </c>
      <c r="CM56" s="125" t="str">
        <f>IF($C56="","",COUNTIFS(Con_ve!$C$6:$C$1005,$C56,Con_ve!$Q$6:$Q$1005,Cad_cl!CM$5))</f>
        <v/>
      </c>
      <c r="CN56" s="125" t="str">
        <f>IF($C56="","",COUNTIFS(Con_ve!$C$6:$C$1005,$C56,Con_ve!$Q$6:$Q$1005,Cad_cl!CN$5))</f>
        <v/>
      </c>
      <c r="CO56" s="125" t="str">
        <f>IF($C56="","",COUNTIFS(Con_ve!$C$6:$C$1005,$C56,Con_ve!$Q$6:$Q$1005,Cad_cl!CO$5))</f>
        <v/>
      </c>
      <c r="CP56" s="125" t="str">
        <f>IF($C56="","",COUNTIFS(Con_ve!$C$6:$C$1005,$C56,Con_ve!$Q$6:$Q$1005,Cad_cl!CP$5))</f>
        <v/>
      </c>
      <c r="CQ56" s="125" t="str">
        <f>IF($C56="","",COUNTIFS(Con_ve!$C$6:$C$1005,$C56,Con_ve!$Q$6:$Q$1005,Cad_cl!CQ$5))</f>
        <v/>
      </c>
      <c r="CR56" s="125">
        <f t="shared" si="2"/>
        <v>0</v>
      </c>
    </row>
    <row r="57" spans="3:96" ht="30" customHeight="1">
      <c r="C57" s="153"/>
      <c r="D57" s="153"/>
      <c r="E57" s="154"/>
      <c r="F57" s="153"/>
      <c r="G57" s="155"/>
      <c r="H57" s="153"/>
      <c r="I57" s="153"/>
      <c r="J57" s="132" t="s">
        <v>309</v>
      </c>
      <c r="K57" s="133" t="s">
        <v>309</v>
      </c>
      <c r="L57" s="153"/>
      <c r="M57" s="153"/>
      <c r="N57" s="153"/>
      <c r="O57" s="153"/>
      <c r="P57" s="153"/>
      <c r="Q57" s="153"/>
      <c r="AP57" s="134" t="str">
        <f>IF(ISERR(IF($C57="","",SUMIFS(Con_ve!$F$6:$F$1005,Con_ve!$C$6:$C$1005,$C57,Con_ve!$I$6:$I$1005,"Fechada",Con_ve!$Q$6:$Q$1005,Cad_cl!AP$5))),"",IF($C57="","",SUMIFS(Con_ve!$F$6:$F$1005,Con_ve!$C$6:$C$1005,$C57,Con_ve!$I$6:$I$1005,"Fechada",Con_ve!$Q$6:$Q$1005,Cad_cl!AP$5)))</f>
        <v/>
      </c>
      <c r="AQ57" s="134" t="str">
        <f>IF(ISERR(IF($C57="","",SUMIFS(Con_ve!$F$6:$F$1005,Con_ve!$C$6:$C$1005,$C57,Con_ve!$I$6:$I$1005,"Fechada",Con_ve!$Q$6:$Q$1005,Cad_cl!AQ$5))),"",IF($C57="","",SUMIFS(Con_ve!$F$6:$F$1005,Con_ve!$C$6:$C$1005,$C57,Con_ve!$I$6:$I$1005,"Fechada",Con_ve!$Q$6:$Q$1005,Cad_cl!AQ$5)))</f>
        <v/>
      </c>
      <c r="AR57" s="134" t="str">
        <f>IF(ISERR(IF($C57="","",SUMIFS(Con_ve!$F$6:$F$1005,Con_ve!$C$6:$C$1005,$C57,Con_ve!$I$6:$I$1005,"Fechada",Con_ve!$Q$6:$Q$1005,Cad_cl!AR$5))),"",IF($C57="","",SUMIFS(Con_ve!$F$6:$F$1005,Con_ve!$C$6:$C$1005,$C57,Con_ve!$I$6:$I$1005,"Fechada",Con_ve!$Q$6:$Q$1005,Cad_cl!AR$5)))</f>
        <v/>
      </c>
      <c r="AS57" s="134" t="str">
        <f>IF(ISERR(IF($C57="","",SUMIFS(Con_ve!$F$6:$F$1005,Con_ve!$C$6:$C$1005,$C57,Con_ve!$I$6:$I$1005,"Fechada",Con_ve!$Q$6:$Q$1005,Cad_cl!AS$5))),"",IF($C57="","",SUMIFS(Con_ve!$F$6:$F$1005,Con_ve!$C$6:$C$1005,$C57,Con_ve!$I$6:$I$1005,"Fechada",Con_ve!$Q$6:$Q$1005,Cad_cl!AS$5)))</f>
        <v/>
      </c>
      <c r="AT57" s="134" t="str">
        <f>IF(ISERR(IF($C57="","",SUMIFS(Con_ve!$F$6:$F$1005,Con_ve!$C$6:$C$1005,$C57,Con_ve!$I$6:$I$1005,"Fechada",Con_ve!$Q$6:$Q$1005,Cad_cl!AT$5))),"",IF($C57="","",SUMIFS(Con_ve!$F$6:$F$1005,Con_ve!$C$6:$C$1005,$C57,Con_ve!$I$6:$I$1005,"Fechada",Con_ve!$Q$6:$Q$1005,Cad_cl!AT$5)))</f>
        <v/>
      </c>
      <c r="AU57" s="134" t="str">
        <f>IF(ISERR(IF($C57="","",SUMIFS(Con_ve!$F$6:$F$1005,Con_ve!$C$6:$C$1005,$C57,Con_ve!$I$6:$I$1005,"Fechada",Con_ve!$Q$6:$Q$1005,Cad_cl!AU$5))),"",IF($C57="","",SUMIFS(Con_ve!$F$6:$F$1005,Con_ve!$C$6:$C$1005,$C57,Con_ve!$I$6:$I$1005,"Fechada",Con_ve!$Q$6:$Q$1005,Cad_cl!AU$5)))</f>
        <v/>
      </c>
      <c r="AV57" s="134" t="str">
        <f>IF(ISERR(IF($C57="","",SUMIFS(Con_ve!$F$6:$F$1005,Con_ve!$C$6:$C$1005,$C57,Con_ve!$I$6:$I$1005,"Fechada",Con_ve!$Q$6:$Q$1005,Cad_cl!AV$5))),"",IF($C57="","",SUMIFS(Con_ve!$F$6:$F$1005,Con_ve!$C$6:$C$1005,$C57,Con_ve!$I$6:$I$1005,"Fechada",Con_ve!$Q$6:$Q$1005,Cad_cl!AV$5)))</f>
        <v/>
      </c>
      <c r="AW57" s="134" t="str">
        <f>IF(ISERR(IF($C57="","",SUMIFS(Con_ve!$F$6:$F$1005,Con_ve!$C$6:$C$1005,$C57,Con_ve!$I$6:$I$1005,"Fechada",Con_ve!$Q$6:$Q$1005,Cad_cl!AW$5))),"",IF($C57="","",SUMIFS(Con_ve!$F$6:$F$1005,Con_ve!$C$6:$C$1005,$C57,Con_ve!$I$6:$I$1005,"Fechada",Con_ve!$Q$6:$Q$1005,Cad_cl!AW$5)))</f>
        <v/>
      </c>
      <c r="AX57" s="134" t="str">
        <f>IF(ISERR(IF($C57="","",SUMIFS(Con_ve!$F$6:$F$1005,Con_ve!$C$6:$C$1005,$C57,Con_ve!$I$6:$I$1005,"Fechada",Con_ve!$Q$6:$Q$1005,Cad_cl!AX$5))),"",IF($C57="","",SUMIFS(Con_ve!$F$6:$F$1005,Con_ve!$C$6:$C$1005,$C57,Con_ve!$I$6:$I$1005,"Fechada",Con_ve!$Q$6:$Q$1005,Cad_cl!AX$5)))</f>
        <v/>
      </c>
      <c r="AY57" s="134" t="str">
        <f>IF(ISERR(IF($C57="","",SUMIFS(Con_ve!$F$6:$F$1005,Con_ve!$C$6:$C$1005,$C57,Con_ve!$I$6:$I$1005,"Fechada",Con_ve!$Q$6:$Q$1005,Cad_cl!AY$5))),"",IF($C57="","",SUMIFS(Con_ve!$F$6:$F$1005,Con_ve!$C$6:$C$1005,$C57,Con_ve!$I$6:$I$1005,"Fechada",Con_ve!$Q$6:$Q$1005,Cad_cl!AY$5)))</f>
        <v/>
      </c>
      <c r="AZ57" s="134" t="str">
        <f>IF(ISERR(IF($C57="","",SUMIFS(Con_ve!$F$6:$F$1005,Con_ve!$C$6:$C$1005,$C57,Con_ve!$I$6:$I$1005,"Fechada",Con_ve!$Q$6:$Q$1005,Cad_cl!AZ$5))),"",IF($C57="","",SUMIFS(Con_ve!$F$6:$F$1005,Con_ve!$C$6:$C$1005,$C57,Con_ve!$I$6:$I$1005,"Fechada",Con_ve!$Q$6:$Q$1005,Cad_cl!AZ$5)))</f>
        <v/>
      </c>
      <c r="BA57" s="134" t="str">
        <f>IF(ISERR(IF($C57="","",SUMIFS(Con_ve!$F$6:$F$1005,Con_ve!$C$6:$C$1005,$C57,Con_ve!$I$6:$I$1005,"Fechada",Con_ve!$Q$6:$Q$1005,Cad_cl!BA$5))),"",IF($C57="","",SUMIFS(Con_ve!$F$6:$F$1005,Con_ve!$C$6:$C$1005,$C57,Con_ve!$I$6:$I$1005,"Fechada",Con_ve!$Q$6:$Q$1005,Cad_cl!BA$5)))</f>
        <v/>
      </c>
      <c r="BB57" s="134">
        <f t="shared" si="0"/>
        <v>0</v>
      </c>
      <c r="BD57" s="134" t="str">
        <f>IF(ISERR(IF($C57="","",SUMIFS(Con_ve!$F$6:$F$1005,Con_ve!$C$6:$C$1005,$C57,Con_ve!$I$6:$I$1005,"Em negociação",Con_ve!$Q$6:$Q$1005,Cad_cl!BD$5))),"",IF($C57="","",SUMIFS(Con_ve!$F$6:$F$1005,Con_ve!$C$6:$C$1005,$C57,Con_ve!$I$6:$I$1005,"Em negociação",Con_ve!$Q$6:$Q$1005,Cad_cl!BD$5)))</f>
        <v/>
      </c>
      <c r="BE57" s="134" t="str">
        <f>IF(ISERR(IF($C57="","",SUMIFS(Con_ve!$F$6:$F$1005,Con_ve!$C$6:$C$1005,$C57,Con_ve!$I$6:$I$1005,"Em negociação",Con_ve!$Q$6:$Q$1005,Cad_cl!BE$5))),"",IF($C57="","",SUMIFS(Con_ve!$F$6:$F$1005,Con_ve!$C$6:$C$1005,$C57,Con_ve!$I$6:$I$1005,"Em negociação",Con_ve!$Q$6:$Q$1005,Cad_cl!BE$5)))</f>
        <v/>
      </c>
      <c r="BF57" s="134" t="str">
        <f>IF(ISERR(IF($C57="","",SUMIFS(Con_ve!$F$6:$F$1005,Con_ve!$C$6:$C$1005,$C57,Con_ve!$I$6:$I$1005,"Em negociação",Con_ve!$Q$6:$Q$1005,Cad_cl!BF$5))),"",IF($C57="","",SUMIFS(Con_ve!$F$6:$F$1005,Con_ve!$C$6:$C$1005,$C57,Con_ve!$I$6:$I$1005,"Em negociação",Con_ve!$Q$6:$Q$1005,Cad_cl!BF$5)))</f>
        <v/>
      </c>
      <c r="BG57" s="134" t="str">
        <f>IF(ISERR(IF($C57="","",SUMIFS(Con_ve!$F$6:$F$1005,Con_ve!$C$6:$C$1005,$C57,Con_ve!$I$6:$I$1005,"Em negociação",Con_ve!$Q$6:$Q$1005,Cad_cl!BG$5))),"",IF($C57="","",SUMIFS(Con_ve!$F$6:$F$1005,Con_ve!$C$6:$C$1005,$C57,Con_ve!$I$6:$I$1005,"Em negociação",Con_ve!$Q$6:$Q$1005,Cad_cl!BG$5)))</f>
        <v/>
      </c>
      <c r="BH57" s="134" t="str">
        <f>IF(ISERR(IF($C57="","",SUMIFS(Con_ve!$F$6:$F$1005,Con_ve!$C$6:$C$1005,$C57,Con_ve!$I$6:$I$1005,"Em negociação",Con_ve!$Q$6:$Q$1005,Cad_cl!BH$5))),"",IF($C57="","",SUMIFS(Con_ve!$F$6:$F$1005,Con_ve!$C$6:$C$1005,$C57,Con_ve!$I$6:$I$1005,"Em negociação",Con_ve!$Q$6:$Q$1005,Cad_cl!BH$5)))</f>
        <v/>
      </c>
      <c r="BI57" s="134" t="str">
        <f>IF(ISERR(IF($C57="","",SUMIFS(Con_ve!$F$6:$F$1005,Con_ve!$C$6:$C$1005,$C57,Con_ve!$I$6:$I$1005,"Em negociação",Con_ve!$Q$6:$Q$1005,Cad_cl!BI$5))),"",IF($C57="","",SUMIFS(Con_ve!$F$6:$F$1005,Con_ve!$C$6:$C$1005,$C57,Con_ve!$I$6:$I$1005,"Em negociação",Con_ve!$Q$6:$Q$1005,Cad_cl!BI$5)))</f>
        <v/>
      </c>
      <c r="BJ57" s="134" t="str">
        <f>IF(ISERR(IF($C57="","",SUMIFS(Con_ve!$F$6:$F$1005,Con_ve!$C$6:$C$1005,$C57,Con_ve!$I$6:$I$1005,"Em negociação",Con_ve!$Q$6:$Q$1005,Cad_cl!BJ$5))),"",IF($C57="","",SUMIFS(Con_ve!$F$6:$F$1005,Con_ve!$C$6:$C$1005,$C57,Con_ve!$I$6:$I$1005,"Em negociação",Con_ve!$Q$6:$Q$1005,Cad_cl!BJ$5)))</f>
        <v/>
      </c>
      <c r="BK57" s="134" t="str">
        <f>IF(ISERR(IF($C57="","",SUMIFS(Con_ve!$F$6:$F$1005,Con_ve!$C$6:$C$1005,$C57,Con_ve!$I$6:$I$1005,"Em negociação",Con_ve!$Q$6:$Q$1005,Cad_cl!BK$5))),"",IF($C57="","",SUMIFS(Con_ve!$F$6:$F$1005,Con_ve!$C$6:$C$1005,$C57,Con_ve!$I$6:$I$1005,"Em negociação",Con_ve!$Q$6:$Q$1005,Cad_cl!BK$5)))</f>
        <v/>
      </c>
      <c r="BL57" s="134" t="str">
        <f>IF(ISERR(IF($C57="","",SUMIFS(Con_ve!$F$6:$F$1005,Con_ve!$C$6:$C$1005,$C57,Con_ve!$I$6:$I$1005,"Em negociação",Con_ve!$Q$6:$Q$1005,Cad_cl!BL$5))),"",IF($C57="","",SUMIFS(Con_ve!$F$6:$F$1005,Con_ve!$C$6:$C$1005,$C57,Con_ve!$I$6:$I$1005,"Em negociação",Con_ve!$Q$6:$Q$1005,Cad_cl!BL$5)))</f>
        <v/>
      </c>
      <c r="BM57" s="134" t="str">
        <f>IF(ISERR(IF($C57="","",SUMIFS(Con_ve!$F$6:$F$1005,Con_ve!$C$6:$C$1005,$C57,Con_ve!$I$6:$I$1005,"Em negociação",Con_ve!$Q$6:$Q$1005,Cad_cl!BM$5))),"",IF($C57="","",SUMIFS(Con_ve!$F$6:$F$1005,Con_ve!$C$6:$C$1005,$C57,Con_ve!$I$6:$I$1005,"Em negociação",Con_ve!$Q$6:$Q$1005,Cad_cl!BM$5)))</f>
        <v/>
      </c>
      <c r="BN57" s="134" t="str">
        <f>IF(ISERR(IF($C57="","",SUMIFS(Con_ve!$F$6:$F$1005,Con_ve!$C$6:$C$1005,$C57,Con_ve!$I$6:$I$1005,"Em negociação",Con_ve!$Q$6:$Q$1005,Cad_cl!BN$5))),"",IF($C57="","",SUMIFS(Con_ve!$F$6:$F$1005,Con_ve!$C$6:$C$1005,$C57,Con_ve!$I$6:$I$1005,"Em negociação",Con_ve!$Q$6:$Q$1005,Cad_cl!BN$5)))</f>
        <v/>
      </c>
      <c r="BO57" s="134" t="str">
        <f>IF(ISERR(IF($C57="","",SUMIFS(Con_ve!$F$6:$F$1005,Con_ve!$C$6:$C$1005,$C57,Con_ve!$I$6:$I$1005,"Em negociação",Con_ve!$Q$6:$Q$1005,Cad_cl!BO$5))),"",IF($C57="","",SUMIFS(Con_ve!$F$6:$F$1005,Con_ve!$C$6:$C$1005,$C57,Con_ve!$I$6:$I$1005,"Em negociação",Con_ve!$Q$6:$Q$1005,Cad_cl!BO$5)))</f>
        <v/>
      </c>
      <c r="BP57" s="134">
        <f t="shared" si="1"/>
        <v>0</v>
      </c>
      <c r="BR57" s="125" t="str">
        <f>IF(ISERR(IF(AND($I57=Re_lo!$E$5,BR$5=VLOOKUP(Re_lo!$H$5,Re_lo!$N$5:$O$16,2,0)),AP57,"")),"",IF(AND($I57=Re_lo!$E$5,BR$5=VLOOKUP(Re_lo!$H$5,Re_lo!$N$5:$O$16,2,0)),AP57,""))</f>
        <v/>
      </c>
      <c r="BS57" s="125" t="str">
        <f>IF(ISERR(IF(AND($I57=Re_lo!$E$5,BS$5=VLOOKUP(Re_lo!$H$5,Re_lo!$N$5:$O$16,2,0)),AQ57,"")),"",IF(AND($I57=Re_lo!$E$5,BS$5=VLOOKUP(Re_lo!$H$5,Re_lo!$N$5:$O$16,2,0)),AQ57,""))</f>
        <v/>
      </c>
      <c r="BT57" s="125" t="str">
        <f>IF(ISERR(IF(AND($I57=Re_lo!$E$5,BT$5=VLOOKUP(Re_lo!$H$5,Re_lo!$N$5:$O$16,2,0)),AR57,"")),"",IF(AND($I57=Re_lo!$E$5,BT$5=VLOOKUP(Re_lo!$H$5,Re_lo!$N$5:$O$16,2,0)),AR57,""))</f>
        <v/>
      </c>
      <c r="BU57" s="125" t="str">
        <f>IF(ISERR(IF(AND($I57=Re_lo!$E$5,BU$5=VLOOKUP(Re_lo!$H$5,Re_lo!$N$5:$O$16,2,0)),AS57,"")),"",IF(AND($I57=Re_lo!$E$5,BU$5=VLOOKUP(Re_lo!$H$5,Re_lo!$N$5:$O$16,2,0)),AS57,""))</f>
        <v/>
      </c>
      <c r="BV57" s="125" t="str">
        <f>IF(ISERR(IF(AND($I57=Re_lo!$E$5,BV$5=VLOOKUP(Re_lo!$H$5,Re_lo!$N$5:$O$16,2,0)),AT57,"")),"",IF(AND($I57=Re_lo!$E$5,BV$5=VLOOKUP(Re_lo!$H$5,Re_lo!$N$5:$O$16,2,0)),AT57,""))</f>
        <v/>
      </c>
      <c r="BW57" s="125" t="str">
        <f>IF(ISERR(IF(AND($I57=Re_lo!$E$5,BW$5=VLOOKUP(Re_lo!$H$5,Re_lo!$N$5:$O$16,2,0)),AU57,"")),"",IF(AND($I57=Re_lo!$E$5,BW$5=VLOOKUP(Re_lo!$H$5,Re_lo!$N$5:$O$16,2,0)),AU57,""))</f>
        <v/>
      </c>
      <c r="BX57" s="125" t="str">
        <f>IF(ISERR(IF(AND($I57=Re_lo!$E$5,BX$5=VLOOKUP(Re_lo!$H$5,Re_lo!$N$5:$O$16,2,0)),AV57,"")),"",IF(AND($I57=Re_lo!$E$5,BX$5=VLOOKUP(Re_lo!$H$5,Re_lo!$N$5:$O$16,2,0)),AV57,""))</f>
        <v/>
      </c>
      <c r="BY57" s="125" t="str">
        <f>IF(ISERR(IF(AND($I57=Re_lo!$E$5,BY$5=VLOOKUP(Re_lo!$H$5,Re_lo!$N$5:$O$16,2,0)),AW57,"")),"",IF(AND($I57=Re_lo!$E$5,BY$5=VLOOKUP(Re_lo!$H$5,Re_lo!$N$5:$O$16,2,0)),AW57,""))</f>
        <v/>
      </c>
      <c r="BZ57" s="125" t="str">
        <f>IF(ISERR(IF(AND($I57=Re_lo!$E$5,BZ$5=VLOOKUP(Re_lo!$H$5,Re_lo!$N$5:$O$16,2,0)),AX57,"")),"",IF(AND($I57=Re_lo!$E$5,BZ$5=VLOOKUP(Re_lo!$H$5,Re_lo!$N$5:$O$16,2,0)),AX57,""))</f>
        <v/>
      </c>
      <c r="CA57" s="125" t="str">
        <f>IF(ISERR(IF(AND($I57=Re_lo!$E$5,CA$5=VLOOKUP(Re_lo!$H$5,Re_lo!$N$5:$O$16,2,0)),AY57,"")),"",IF(AND($I57=Re_lo!$E$5,CA$5=VLOOKUP(Re_lo!$H$5,Re_lo!$N$5:$O$16,2,0)),AY57,""))</f>
        <v/>
      </c>
      <c r="CB57" s="125" t="str">
        <f>IF(ISERR(IF(AND($I57=Re_lo!$E$5,CB$5=VLOOKUP(Re_lo!$H$5,Re_lo!$N$5:$O$16,2,0)),AZ57,"")),"",IF(AND($I57=Re_lo!$E$5,CB$5=VLOOKUP(Re_lo!$H$5,Re_lo!$N$5:$O$16,2,0)),AZ57,""))</f>
        <v/>
      </c>
      <c r="CC57" s="125" t="str">
        <f>IF(ISERR(IF(AND($I57=Re_lo!$E$5,CC$5=VLOOKUP(Re_lo!$H$5,Re_lo!$N$5:$O$16,2,0)),BA57,"")),"",IF(AND($I57=Re_lo!$E$5,CC$5=VLOOKUP(Re_lo!$H$5,Re_lo!$N$5:$O$16,2,0)),BA57,""))</f>
        <v/>
      </c>
      <c r="CD57" s="125" t="str">
        <f>IF(ISERR(IF(AND($I57=Re_lo!$E$5,CD$5=VLOOKUP(Re_lo!$H$5,Re_lo!$N$5:$O$16,2,0)),BB57,"")),"",IF(AND($I57=Re_lo!$E$5,CD$5=VLOOKUP(Re_lo!$H$5,Re_lo!$N$5:$O$16,2,0)),BB57,""))</f>
        <v/>
      </c>
      <c r="CF57" s="125" t="str">
        <f>IF($C57="","",COUNTIFS(Con_ve!$C$6:$C$1005,$C57,Con_ve!$Q$6:$Q$1005,Cad_cl!CF$5))</f>
        <v/>
      </c>
      <c r="CG57" s="125" t="str">
        <f>IF($C57="","",COUNTIFS(Con_ve!$C$6:$C$1005,$C57,Con_ve!$Q$6:$Q$1005,Cad_cl!CG$5))</f>
        <v/>
      </c>
      <c r="CH57" s="125" t="str">
        <f>IF($C57="","",COUNTIFS(Con_ve!$C$6:$C$1005,$C57,Con_ve!$Q$6:$Q$1005,Cad_cl!CH$5))</f>
        <v/>
      </c>
      <c r="CI57" s="125" t="str">
        <f>IF($C57="","",COUNTIFS(Con_ve!$C$6:$C$1005,$C57,Con_ve!$Q$6:$Q$1005,Cad_cl!CI$5))</f>
        <v/>
      </c>
      <c r="CJ57" s="125" t="str">
        <f>IF($C57="","",COUNTIFS(Con_ve!$C$6:$C$1005,$C57,Con_ve!$Q$6:$Q$1005,Cad_cl!CJ$5))</f>
        <v/>
      </c>
      <c r="CK57" s="125" t="str">
        <f>IF($C57="","",COUNTIFS(Con_ve!$C$6:$C$1005,$C57,Con_ve!$Q$6:$Q$1005,Cad_cl!CK$5))</f>
        <v/>
      </c>
      <c r="CL57" s="125" t="str">
        <f>IF($C57="","",COUNTIFS(Con_ve!$C$6:$C$1005,$C57,Con_ve!$Q$6:$Q$1005,Cad_cl!CL$5))</f>
        <v/>
      </c>
      <c r="CM57" s="125" t="str">
        <f>IF($C57="","",COUNTIFS(Con_ve!$C$6:$C$1005,$C57,Con_ve!$Q$6:$Q$1005,Cad_cl!CM$5))</f>
        <v/>
      </c>
      <c r="CN57" s="125" t="str">
        <f>IF($C57="","",COUNTIFS(Con_ve!$C$6:$C$1005,$C57,Con_ve!$Q$6:$Q$1005,Cad_cl!CN$5))</f>
        <v/>
      </c>
      <c r="CO57" s="125" t="str">
        <f>IF($C57="","",COUNTIFS(Con_ve!$C$6:$C$1005,$C57,Con_ve!$Q$6:$Q$1005,Cad_cl!CO$5))</f>
        <v/>
      </c>
      <c r="CP57" s="125" t="str">
        <f>IF($C57="","",COUNTIFS(Con_ve!$C$6:$C$1005,$C57,Con_ve!$Q$6:$Q$1005,Cad_cl!CP$5))</f>
        <v/>
      </c>
      <c r="CQ57" s="125" t="str">
        <f>IF($C57="","",COUNTIFS(Con_ve!$C$6:$C$1005,$C57,Con_ve!$Q$6:$Q$1005,Cad_cl!CQ$5))</f>
        <v/>
      </c>
      <c r="CR57" s="125">
        <f t="shared" si="2"/>
        <v>0</v>
      </c>
    </row>
    <row r="58" spans="3:96" ht="30" customHeight="1">
      <c r="C58" s="153"/>
      <c r="D58" s="153"/>
      <c r="E58" s="154"/>
      <c r="F58" s="153"/>
      <c r="G58" s="155"/>
      <c r="H58" s="153"/>
      <c r="I58" s="153"/>
      <c r="J58" s="132" t="s">
        <v>309</v>
      </c>
      <c r="K58" s="133" t="s">
        <v>309</v>
      </c>
      <c r="L58" s="153"/>
      <c r="M58" s="153"/>
      <c r="N58" s="153"/>
      <c r="O58" s="153"/>
      <c r="P58" s="153"/>
      <c r="Q58" s="153"/>
      <c r="AP58" s="134" t="str">
        <f>IF(ISERR(IF($C58="","",SUMIFS(Con_ve!$F$6:$F$1005,Con_ve!$C$6:$C$1005,$C58,Con_ve!$I$6:$I$1005,"Fechada",Con_ve!$Q$6:$Q$1005,Cad_cl!AP$5))),"",IF($C58="","",SUMIFS(Con_ve!$F$6:$F$1005,Con_ve!$C$6:$C$1005,$C58,Con_ve!$I$6:$I$1005,"Fechada",Con_ve!$Q$6:$Q$1005,Cad_cl!AP$5)))</f>
        <v/>
      </c>
      <c r="AQ58" s="134" t="str">
        <f>IF(ISERR(IF($C58="","",SUMIFS(Con_ve!$F$6:$F$1005,Con_ve!$C$6:$C$1005,$C58,Con_ve!$I$6:$I$1005,"Fechada",Con_ve!$Q$6:$Q$1005,Cad_cl!AQ$5))),"",IF($C58="","",SUMIFS(Con_ve!$F$6:$F$1005,Con_ve!$C$6:$C$1005,$C58,Con_ve!$I$6:$I$1005,"Fechada",Con_ve!$Q$6:$Q$1005,Cad_cl!AQ$5)))</f>
        <v/>
      </c>
      <c r="AR58" s="134" t="str">
        <f>IF(ISERR(IF($C58="","",SUMIFS(Con_ve!$F$6:$F$1005,Con_ve!$C$6:$C$1005,$C58,Con_ve!$I$6:$I$1005,"Fechada",Con_ve!$Q$6:$Q$1005,Cad_cl!AR$5))),"",IF($C58="","",SUMIFS(Con_ve!$F$6:$F$1005,Con_ve!$C$6:$C$1005,$C58,Con_ve!$I$6:$I$1005,"Fechada",Con_ve!$Q$6:$Q$1005,Cad_cl!AR$5)))</f>
        <v/>
      </c>
      <c r="AS58" s="134" t="str">
        <f>IF(ISERR(IF($C58="","",SUMIFS(Con_ve!$F$6:$F$1005,Con_ve!$C$6:$C$1005,$C58,Con_ve!$I$6:$I$1005,"Fechada",Con_ve!$Q$6:$Q$1005,Cad_cl!AS$5))),"",IF($C58="","",SUMIFS(Con_ve!$F$6:$F$1005,Con_ve!$C$6:$C$1005,$C58,Con_ve!$I$6:$I$1005,"Fechada",Con_ve!$Q$6:$Q$1005,Cad_cl!AS$5)))</f>
        <v/>
      </c>
      <c r="AT58" s="134" t="str">
        <f>IF(ISERR(IF($C58="","",SUMIFS(Con_ve!$F$6:$F$1005,Con_ve!$C$6:$C$1005,$C58,Con_ve!$I$6:$I$1005,"Fechada",Con_ve!$Q$6:$Q$1005,Cad_cl!AT$5))),"",IF($C58="","",SUMIFS(Con_ve!$F$6:$F$1005,Con_ve!$C$6:$C$1005,$C58,Con_ve!$I$6:$I$1005,"Fechada",Con_ve!$Q$6:$Q$1005,Cad_cl!AT$5)))</f>
        <v/>
      </c>
      <c r="AU58" s="134" t="str">
        <f>IF(ISERR(IF($C58="","",SUMIFS(Con_ve!$F$6:$F$1005,Con_ve!$C$6:$C$1005,$C58,Con_ve!$I$6:$I$1005,"Fechada",Con_ve!$Q$6:$Q$1005,Cad_cl!AU$5))),"",IF($C58="","",SUMIFS(Con_ve!$F$6:$F$1005,Con_ve!$C$6:$C$1005,$C58,Con_ve!$I$6:$I$1005,"Fechada",Con_ve!$Q$6:$Q$1005,Cad_cl!AU$5)))</f>
        <v/>
      </c>
      <c r="AV58" s="134" t="str">
        <f>IF(ISERR(IF($C58="","",SUMIFS(Con_ve!$F$6:$F$1005,Con_ve!$C$6:$C$1005,$C58,Con_ve!$I$6:$I$1005,"Fechada",Con_ve!$Q$6:$Q$1005,Cad_cl!AV$5))),"",IF($C58="","",SUMIFS(Con_ve!$F$6:$F$1005,Con_ve!$C$6:$C$1005,$C58,Con_ve!$I$6:$I$1005,"Fechada",Con_ve!$Q$6:$Q$1005,Cad_cl!AV$5)))</f>
        <v/>
      </c>
      <c r="AW58" s="134" t="str">
        <f>IF(ISERR(IF($C58="","",SUMIFS(Con_ve!$F$6:$F$1005,Con_ve!$C$6:$C$1005,$C58,Con_ve!$I$6:$I$1005,"Fechada",Con_ve!$Q$6:$Q$1005,Cad_cl!AW$5))),"",IF($C58="","",SUMIFS(Con_ve!$F$6:$F$1005,Con_ve!$C$6:$C$1005,$C58,Con_ve!$I$6:$I$1005,"Fechada",Con_ve!$Q$6:$Q$1005,Cad_cl!AW$5)))</f>
        <v/>
      </c>
      <c r="AX58" s="134" t="str">
        <f>IF(ISERR(IF($C58="","",SUMIFS(Con_ve!$F$6:$F$1005,Con_ve!$C$6:$C$1005,$C58,Con_ve!$I$6:$I$1005,"Fechada",Con_ve!$Q$6:$Q$1005,Cad_cl!AX$5))),"",IF($C58="","",SUMIFS(Con_ve!$F$6:$F$1005,Con_ve!$C$6:$C$1005,$C58,Con_ve!$I$6:$I$1005,"Fechada",Con_ve!$Q$6:$Q$1005,Cad_cl!AX$5)))</f>
        <v/>
      </c>
      <c r="AY58" s="134" t="str">
        <f>IF(ISERR(IF($C58="","",SUMIFS(Con_ve!$F$6:$F$1005,Con_ve!$C$6:$C$1005,$C58,Con_ve!$I$6:$I$1005,"Fechada",Con_ve!$Q$6:$Q$1005,Cad_cl!AY$5))),"",IF($C58="","",SUMIFS(Con_ve!$F$6:$F$1005,Con_ve!$C$6:$C$1005,$C58,Con_ve!$I$6:$I$1005,"Fechada",Con_ve!$Q$6:$Q$1005,Cad_cl!AY$5)))</f>
        <v/>
      </c>
      <c r="AZ58" s="134" t="str">
        <f>IF(ISERR(IF($C58="","",SUMIFS(Con_ve!$F$6:$F$1005,Con_ve!$C$6:$C$1005,$C58,Con_ve!$I$6:$I$1005,"Fechada",Con_ve!$Q$6:$Q$1005,Cad_cl!AZ$5))),"",IF($C58="","",SUMIFS(Con_ve!$F$6:$F$1005,Con_ve!$C$6:$C$1005,$C58,Con_ve!$I$6:$I$1005,"Fechada",Con_ve!$Q$6:$Q$1005,Cad_cl!AZ$5)))</f>
        <v/>
      </c>
      <c r="BA58" s="134" t="str">
        <f>IF(ISERR(IF($C58="","",SUMIFS(Con_ve!$F$6:$F$1005,Con_ve!$C$6:$C$1005,$C58,Con_ve!$I$6:$I$1005,"Fechada",Con_ve!$Q$6:$Q$1005,Cad_cl!BA$5))),"",IF($C58="","",SUMIFS(Con_ve!$F$6:$F$1005,Con_ve!$C$6:$C$1005,$C58,Con_ve!$I$6:$I$1005,"Fechada",Con_ve!$Q$6:$Q$1005,Cad_cl!BA$5)))</f>
        <v/>
      </c>
      <c r="BB58" s="134">
        <f t="shared" si="0"/>
        <v>0</v>
      </c>
      <c r="BD58" s="134" t="str">
        <f>IF(ISERR(IF($C58="","",SUMIFS(Con_ve!$F$6:$F$1005,Con_ve!$C$6:$C$1005,$C58,Con_ve!$I$6:$I$1005,"Em negociação",Con_ve!$Q$6:$Q$1005,Cad_cl!BD$5))),"",IF($C58="","",SUMIFS(Con_ve!$F$6:$F$1005,Con_ve!$C$6:$C$1005,$C58,Con_ve!$I$6:$I$1005,"Em negociação",Con_ve!$Q$6:$Q$1005,Cad_cl!BD$5)))</f>
        <v/>
      </c>
      <c r="BE58" s="134" t="str">
        <f>IF(ISERR(IF($C58="","",SUMIFS(Con_ve!$F$6:$F$1005,Con_ve!$C$6:$C$1005,$C58,Con_ve!$I$6:$I$1005,"Em negociação",Con_ve!$Q$6:$Q$1005,Cad_cl!BE$5))),"",IF($C58="","",SUMIFS(Con_ve!$F$6:$F$1005,Con_ve!$C$6:$C$1005,$C58,Con_ve!$I$6:$I$1005,"Em negociação",Con_ve!$Q$6:$Q$1005,Cad_cl!BE$5)))</f>
        <v/>
      </c>
      <c r="BF58" s="134" t="str">
        <f>IF(ISERR(IF($C58="","",SUMIFS(Con_ve!$F$6:$F$1005,Con_ve!$C$6:$C$1005,$C58,Con_ve!$I$6:$I$1005,"Em negociação",Con_ve!$Q$6:$Q$1005,Cad_cl!BF$5))),"",IF($C58="","",SUMIFS(Con_ve!$F$6:$F$1005,Con_ve!$C$6:$C$1005,$C58,Con_ve!$I$6:$I$1005,"Em negociação",Con_ve!$Q$6:$Q$1005,Cad_cl!BF$5)))</f>
        <v/>
      </c>
      <c r="BG58" s="134" t="str">
        <f>IF(ISERR(IF($C58="","",SUMIFS(Con_ve!$F$6:$F$1005,Con_ve!$C$6:$C$1005,$C58,Con_ve!$I$6:$I$1005,"Em negociação",Con_ve!$Q$6:$Q$1005,Cad_cl!BG$5))),"",IF($C58="","",SUMIFS(Con_ve!$F$6:$F$1005,Con_ve!$C$6:$C$1005,$C58,Con_ve!$I$6:$I$1005,"Em negociação",Con_ve!$Q$6:$Q$1005,Cad_cl!BG$5)))</f>
        <v/>
      </c>
      <c r="BH58" s="134" t="str">
        <f>IF(ISERR(IF($C58="","",SUMIFS(Con_ve!$F$6:$F$1005,Con_ve!$C$6:$C$1005,$C58,Con_ve!$I$6:$I$1005,"Em negociação",Con_ve!$Q$6:$Q$1005,Cad_cl!BH$5))),"",IF($C58="","",SUMIFS(Con_ve!$F$6:$F$1005,Con_ve!$C$6:$C$1005,$C58,Con_ve!$I$6:$I$1005,"Em negociação",Con_ve!$Q$6:$Q$1005,Cad_cl!BH$5)))</f>
        <v/>
      </c>
      <c r="BI58" s="134" t="str">
        <f>IF(ISERR(IF($C58="","",SUMIFS(Con_ve!$F$6:$F$1005,Con_ve!$C$6:$C$1005,$C58,Con_ve!$I$6:$I$1005,"Em negociação",Con_ve!$Q$6:$Q$1005,Cad_cl!BI$5))),"",IF($C58="","",SUMIFS(Con_ve!$F$6:$F$1005,Con_ve!$C$6:$C$1005,$C58,Con_ve!$I$6:$I$1005,"Em negociação",Con_ve!$Q$6:$Q$1005,Cad_cl!BI$5)))</f>
        <v/>
      </c>
      <c r="BJ58" s="134" t="str">
        <f>IF(ISERR(IF($C58="","",SUMIFS(Con_ve!$F$6:$F$1005,Con_ve!$C$6:$C$1005,$C58,Con_ve!$I$6:$I$1005,"Em negociação",Con_ve!$Q$6:$Q$1005,Cad_cl!BJ$5))),"",IF($C58="","",SUMIFS(Con_ve!$F$6:$F$1005,Con_ve!$C$6:$C$1005,$C58,Con_ve!$I$6:$I$1005,"Em negociação",Con_ve!$Q$6:$Q$1005,Cad_cl!BJ$5)))</f>
        <v/>
      </c>
      <c r="BK58" s="134" t="str">
        <f>IF(ISERR(IF($C58="","",SUMIFS(Con_ve!$F$6:$F$1005,Con_ve!$C$6:$C$1005,$C58,Con_ve!$I$6:$I$1005,"Em negociação",Con_ve!$Q$6:$Q$1005,Cad_cl!BK$5))),"",IF($C58="","",SUMIFS(Con_ve!$F$6:$F$1005,Con_ve!$C$6:$C$1005,$C58,Con_ve!$I$6:$I$1005,"Em negociação",Con_ve!$Q$6:$Q$1005,Cad_cl!BK$5)))</f>
        <v/>
      </c>
      <c r="BL58" s="134" t="str">
        <f>IF(ISERR(IF($C58="","",SUMIFS(Con_ve!$F$6:$F$1005,Con_ve!$C$6:$C$1005,$C58,Con_ve!$I$6:$I$1005,"Em negociação",Con_ve!$Q$6:$Q$1005,Cad_cl!BL$5))),"",IF($C58="","",SUMIFS(Con_ve!$F$6:$F$1005,Con_ve!$C$6:$C$1005,$C58,Con_ve!$I$6:$I$1005,"Em negociação",Con_ve!$Q$6:$Q$1005,Cad_cl!BL$5)))</f>
        <v/>
      </c>
      <c r="BM58" s="134" t="str">
        <f>IF(ISERR(IF($C58="","",SUMIFS(Con_ve!$F$6:$F$1005,Con_ve!$C$6:$C$1005,$C58,Con_ve!$I$6:$I$1005,"Em negociação",Con_ve!$Q$6:$Q$1005,Cad_cl!BM$5))),"",IF($C58="","",SUMIFS(Con_ve!$F$6:$F$1005,Con_ve!$C$6:$C$1005,$C58,Con_ve!$I$6:$I$1005,"Em negociação",Con_ve!$Q$6:$Q$1005,Cad_cl!BM$5)))</f>
        <v/>
      </c>
      <c r="BN58" s="134" t="str">
        <f>IF(ISERR(IF($C58="","",SUMIFS(Con_ve!$F$6:$F$1005,Con_ve!$C$6:$C$1005,$C58,Con_ve!$I$6:$I$1005,"Em negociação",Con_ve!$Q$6:$Q$1005,Cad_cl!BN$5))),"",IF($C58="","",SUMIFS(Con_ve!$F$6:$F$1005,Con_ve!$C$6:$C$1005,$C58,Con_ve!$I$6:$I$1005,"Em negociação",Con_ve!$Q$6:$Q$1005,Cad_cl!BN$5)))</f>
        <v/>
      </c>
      <c r="BO58" s="134" t="str">
        <f>IF(ISERR(IF($C58="","",SUMIFS(Con_ve!$F$6:$F$1005,Con_ve!$C$6:$C$1005,$C58,Con_ve!$I$6:$I$1005,"Em negociação",Con_ve!$Q$6:$Q$1005,Cad_cl!BO$5))),"",IF($C58="","",SUMIFS(Con_ve!$F$6:$F$1005,Con_ve!$C$6:$C$1005,$C58,Con_ve!$I$6:$I$1005,"Em negociação",Con_ve!$Q$6:$Q$1005,Cad_cl!BO$5)))</f>
        <v/>
      </c>
      <c r="BP58" s="134">
        <f t="shared" si="1"/>
        <v>0</v>
      </c>
      <c r="BR58" s="125" t="str">
        <f>IF(ISERR(IF(AND($I58=Re_lo!$E$5,BR$5=VLOOKUP(Re_lo!$H$5,Re_lo!$N$5:$O$16,2,0)),AP58,"")),"",IF(AND($I58=Re_lo!$E$5,BR$5=VLOOKUP(Re_lo!$H$5,Re_lo!$N$5:$O$16,2,0)),AP58,""))</f>
        <v/>
      </c>
      <c r="BS58" s="125" t="str">
        <f>IF(ISERR(IF(AND($I58=Re_lo!$E$5,BS$5=VLOOKUP(Re_lo!$H$5,Re_lo!$N$5:$O$16,2,0)),AQ58,"")),"",IF(AND($I58=Re_lo!$E$5,BS$5=VLOOKUP(Re_lo!$H$5,Re_lo!$N$5:$O$16,2,0)),AQ58,""))</f>
        <v/>
      </c>
      <c r="BT58" s="125" t="str">
        <f>IF(ISERR(IF(AND($I58=Re_lo!$E$5,BT$5=VLOOKUP(Re_lo!$H$5,Re_lo!$N$5:$O$16,2,0)),AR58,"")),"",IF(AND($I58=Re_lo!$E$5,BT$5=VLOOKUP(Re_lo!$H$5,Re_lo!$N$5:$O$16,2,0)),AR58,""))</f>
        <v/>
      </c>
      <c r="BU58" s="125" t="str">
        <f>IF(ISERR(IF(AND($I58=Re_lo!$E$5,BU$5=VLOOKUP(Re_lo!$H$5,Re_lo!$N$5:$O$16,2,0)),AS58,"")),"",IF(AND($I58=Re_lo!$E$5,BU$5=VLOOKUP(Re_lo!$H$5,Re_lo!$N$5:$O$16,2,0)),AS58,""))</f>
        <v/>
      </c>
      <c r="BV58" s="125" t="str">
        <f>IF(ISERR(IF(AND($I58=Re_lo!$E$5,BV$5=VLOOKUP(Re_lo!$H$5,Re_lo!$N$5:$O$16,2,0)),AT58,"")),"",IF(AND($I58=Re_lo!$E$5,BV$5=VLOOKUP(Re_lo!$H$5,Re_lo!$N$5:$O$16,2,0)),AT58,""))</f>
        <v/>
      </c>
      <c r="BW58" s="125" t="str">
        <f>IF(ISERR(IF(AND($I58=Re_lo!$E$5,BW$5=VLOOKUP(Re_lo!$H$5,Re_lo!$N$5:$O$16,2,0)),AU58,"")),"",IF(AND($I58=Re_lo!$E$5,BW$5=VLOOKUP(Re_lo!$H$5,Re_lo!$N$5:$O$16,2,0)),AU58,""))</f>
        <v/>
      </c>
      <c r="BX58" s="125" t="str">
        <f>IF(ISERR(IF(AND($I58=Re_lo!$E$5,BX$5=VLOOKUP(Re_lo!$H$5,Re_lo!$N$5:$O$16,2,0)),AV58,"")),"",IF(AND($I58=Re_lo!$E$5,BX$5=VLOOKUP(Re_lo!$H$5,Re_lo!$N$5:$O$16,2,0)),AV58,""))</f>
        <v/>
      </c>
      <c r="BY58" s="125" t="str">
        <f>IF(ISERR(IF(AND($I58=Re_lo!$E$5,BY$5=VLOOKUP(Re_lo!$H$5,Re_lo!$N$5:$O$16,2,0)),AW58,"")),"",IF(AND($I58=Re_lo!$E$5,BY$5=VLOOKUP(Re_lo!$H$5,Re_lo!$N$5:$O$16,2,0)),AW58,""))</f>
        <v/>
      </c>
      <c r="BZ58" s="125" t="str">
        <f>IF(ISERR(IF(AND($I58=Re_lo!$E$5,BZ$5=VLOOKUP(Re_lo!$H$5,Re_lo!$N$5:$O$16,2,0)),AX58,"")),"",IF(AND($I58=Re_lo!$E$5,BZ$5=VLOOKUP(Re_lo!$H$5,Re_lo!$N$5:$O$16,2,0)),AX58,""))</f>
        <v/>
      </c>
      <c r="CA58" s="125" t="str">
        <f>IF(ISERR(IF(AND($I58=Re_lo!$E$5,CA$5=VLOOKUP(Re_lo!$H$5,Re_lo!$N$5:$O$16,2,0)),AY58,"")),"",IF(AND($I58=Re_lo!$E$5,CA$5=VLOOKUP(Re_lo!$H$5,Re_lo!$N$5:$O$16,2,0)),AY58,""))</f>
        <v/>
      </c>
      <c r="CB58" s="125" t="str">
        <f>IF(ISERR(IF(AND($I58=Re_lo!$E$5,CB$5=VLOOKUP(Re_lo!$H$5,Re_lo!$N$5:$O$16,2,0)),AZ58,"")),"",IF(AND($I58=Re_lo!$E$5,CB$5=VLOOKUP(Re_lo!$H$5,Re_lo!$N$5:$O$16,2,0)),AZ58,""))</f>
        <v/>
      </c>
      <c r="CC58" s="125" t="str">
        <f>IF(ISERR(IF(AND($I58=Re_lo!$E$5,CC$5=VLOOKUP(Re_lo!$H$5,Re_lo!$N$5:$O$16,2,0)),BA58,"")),"",IF(AND($I58=Re_lo!$E$5,CC$5=VLOOKUP(Re_lo!$H$5,Re_lo!$N$5:$O$16,2,0)),BA58,""))</f>
        <v/>
      </c>
      <c r="CD58" s="125" t="str">
        <f>IF(ISERR(IF(AND($I58=Re_lo!$E$5,CD$5=VLOOKUP(Re_lo!$H$5,Re_lo!$N$5:$O$16,2,0)),BB58,"")),"",IF(AND($I58=Re_lo!$E$5,CD$5=VLOOKUP(Re_lo!$H$5,Re_lo!$N$5:$O$16,2,0)),BB58,""))</f>
        <v/>
      </c>
      <c r="CF58" s="125" t="str">
        <f>IF($C58="","",COUNTIFS(Con_ve!$C$6:$C$1005,$C58,Con_ve!$Q$6:$Q$1005,Cad_cl!CF$5))</f>
        <v/>
      </c>
      <c r="CG58" s="125" t="str">
        <f>IF($C58="","",COUNTIFS(Con_ve!$C$6:$C$1005,$C58,Con_ve!$Q$6:$Q$1005,Cad_cl!CG$5))</f>
        <v/>
      </c>
      <c r="CH58" s="125" t="str">
        <f>IF($C58="","",COUNTIFS(Con_ve!$C$6:$C$1005,$C58,Con_ve!$Q$6:$Q$1005,Cad_cl!CH$5))</f>
        <v/>
      </c>
      <c r="CI58" s="125" t="str">
        <f>IF($C58="","",COUNTIFS(Con_ve!$C$6:$C$1005,$C58,Con_ve!$Q$6:$Q$1005,Cad_cl!CI$5))</f>
        <v/>
      </c>
      <c r="CJ58" s="125" t="str">
        <f>IF($C58="","",COUNTIFS(Con_ve!$C$6:$C$1005,$C58,Con_ve!$Q$6:$Q$1005,Cad_cl!CJ$5))</f>
        <v/>
      </c>
      <c r="CK58" s="125" t="str">
        <f>IF($C58="","",COUNTIFS(Con_ve!$C$6:$C$1005,$C58,Con_ve!$Q$6:$Q$1005,Cad_cl!CK$5))</f>
        <v/>
      </c>
      <c r="CL58" s="125" t="str">
        <f>IF($C58="","",COUNTIFS(Con_ve!$C$6:$C$1005,$C58,Con_ve!$Q$6:$Q$1005,Cad_cl!CL$5))</f>
        <v/>
      </c>
      <c r="CM58" s="125" t="str">
        <f>IF($C58="","",COUNTIFS(Con_ve!$C$6:$C$1005,$C58,Con_ve!$Q$6:$Q$1005,Cad_cl!CM$5))</f>
        <v/>
      </c>
      <c r="CN58" s="125" t="str">
        <f>IF($C58="","",COUNTIFS(Con_ve!$C$6:$C$1005,$C58,Con_ve!$Q$6:$Q$1005,Cad_cl!CN$5))</f>
        <v/>
      </c>
      <c r="CO58" s="125" t="str">
        <f>IF($C58="","",COUNTIFS(Con_ve!$C$6:$C$1005,$C58,Con_ve!$Q$6:$Q$1005,Cad_cl!CO$5))</f>
        <v/>
      </c>
      <c r="CP58" s="125" t="str">
        <f>IF($C58="","",COUNTIFS(Con_ve!$C$6:$C$1005,$C58,Con_ve!$Q$6:$Q$1005,Cad_cl!CP$5))</f>
        <v/>
      </c>
      <c r="CQ58" s="125" t="str">
        <f>IF($C58="","",COUNTIFS(Con_ve!$C$6:$C$1005,$C58,Con_ve!$Q$6:$Q$1005,Cad_cl!CQ$5))</f>
        <v/>
      </c>
      <c r="CR58" s="125">
        <f t="shared" si="2"/>
        <v>0</v>
      </c>
    </row>
    <row r="59" spans="3:96" ht="30" customHeight="1">
      <c r="C59" s="153"/>
      <c r="D59" s="153"/>
      <c r="E59" s="154"/>
      <c r="F59" s="153"/>
      <c r="G59" s="155"/>
      <c r="H59" s="153"/>
      <c r="I59" s="153"/>
      <c r="J59" s="132" t="s">
        <v>309</v>
      </c>
      <c r="K59" s="133" t="s">
        <v>309</v>
      </c>
      <c r="L59" s="153"/>
      <c r="M59" s="153"/>
      <c r="N59" s="153"/>
      <c r="O59" s="153"/>
      <c r="P59" s="153"/>
      <c r="Q59" s="153"/>
      <c r="AP59" s="134" t="str">
        <f>IF(ISERR(IF($C59="","",SUMIFS(Con_ve!$F$6:$F$1005,Con_ve!$C$6:$C$1005,$C59,Con_ve!$I$6:$I$1005,"Fechada",Con_ve!$Q$6:$Q$1005,Cad_cl!AP$5))),"",IF($C59="","",SUMIFS(Con_ve!$F$6:$F$1005,Con_ve!$C$6:$C$1005,$C59,Con_ve!$I$6:$I$1005,"Fechada",Con_ve!$Q$6:$Q$1005,Cad_cl!AP$5)))</f>
        <v/>
      </c>
      <c r="AQ59" s="134" t="str">
        <f>IF(ISERR(IF($C59="","",SUMIFS(Con_ve!$F$6:$F$1005,Con_ve!$C$6:$C$1005,$C59,Con_ve!$I$6:$I$1005,"Fechada",Con_ve!$Q$6:$Q$1005,Cad_cl!AQ$5))),"",IF($C59="","",SUMIFS(Con_ve!$F$6:$F$1005,Con_ve!$C$6:$C$1005,$C59,Con_ve!$I$6:$I$1005,"Fechada",Con_ve!$Q$6:$Q$1005,Cad_cl!AQ$5)))</f>
        <v/>
      </c>
      <c r="AR59" s="134" t="str">
        <f>IF(ISERR(IF($C59="","",SUMIFS(Con_ve!$F$6:$F$1005,Con_ve!$C$6:$C$1005,$C59,Con_ve!$I$6:$I$1005,"Fechada",Con_ve!$Q$6:$Q$1005,Cad_cl!AR$5))),"",IF($C59="","",SUMIFS(Con_ve!$F$6:$F$1005,Con_ve!$C$6:$C$1005,$C59,Con_ve!$I$6:$I$1005,"Fechada",Con_ve!$Q$6:$Q$1005,Cad_cl!AR$5)))</f>
        <v/>
      </c>
      <c r="AS59" s="134" t="str">
        <f>IF(ISERR(IF($C59="","",SUMIFS(Con_ve!$F$6:$F$1005,Con_ve!$C$6:$C$1005,$C59,Con_ve!$I$6:$I$1005,"Fechada",Con_ve!$Q$6:$Q$1005,Cad_cl!AS$5))),"",IF($C59="","",SUMIFS(Con_ve!$F$6:$F$1005,Con_ve!$C$6:$C$1005,$C59,Con_ve!$I$6:$I$1005,"Fechada",Con_ve!$Q$6:$Q$1005,Cad_cl!AS$5)))</f>
        <v/>
      </c>
      <c r="AT59" s="134" t="str">
        <f>IF(ISERR(IF($C59="","",SUMIFS(Con_ve!$F$6:$F$1005,Con_ve!$C$6:$C$1005,$C59,Con_ve!$I$6:$I$1005,"Fechada",Con_ve!$Q$6:$Q$1005,Cad_cl!AT$5))),"",IF($C59="","",SUMIFS(Con_ve!$F$6:$F$1005,Con_ve!$C$6:$C$1005,$C59,Con_ve!$I$6:$I$1005,"Fechada",Con_ve!$Q$6:$Q$1005,Cad_cl!AT$5)))</f>
        <v/>
      </c>
      <c r="AU59" s="134" t="str">
        <f>IF(ISERR(IF($C59="","",SUMIFS(Con_ve!$F$6:$F$1005,Con_ve!$C$6:$C$1005,$C59,Con_ve!$I$6:$I$1005,"Fechada",Con_ve!$Q$6:$Q$1005,Cad_cl!AU$5))),"",IF($C59="","",SUMIFS(Con_ve!$F$6:$F$1005,Con_ve!$C$6:$C$1005,$C59,Con_ve!$I$6:$I$1005,"Fechada",Con_ve!$Q$6:$Q$1005,Cad_cl!AU$5)))</f>
        <v/>
      </c>
      <c r="AV59" s="134" t="str">
        <f>IF(ISERR(IF($C59="","",SUMIFS(Con_ve!$F$6:$F$1005,Con_ve!$C$6:$C$1005,$C59,Con_ve!$I$6:$I$1005,"Fechada",Con_ve!$Q$6:$Q$1005,Cad_cl!AV$5))),"",IF($C59="","",SUMIFS(Con_ve!$F$6:$F$1005,Con_ve!$C$6:$C$1005,$C59,Con_ve!$I$6:$I$1005,"Fechada",Con_ve!$Q$6:$Q$1005,Cad_cl!AV$5)))</f>
        <v/>
      </c>
      <c r="AW59" s="134" t="str">
        <f>IF(ISERR(IF($C59="","",SUMIFS(Con_ve!$F$6:$F$1005,Con_ve!$C$6:$C$1005,$C59,Con_ve!$I$6:$I$1005,"Fechada",Con_ve!$Q$6:$Q$1005,Cad_cl!AW$5))),"",IF($C59="","",SUMIFS(Con_ve!$F$6:$F$1005,Con_ve!$C$6:$C$1005,$C59,Con_ve!$I$6:$I$1005,"Fechada",Con_ve!$Q$6:$Q$1005,Cad_cl!AW$5)))</f>
        <v/>
      </c>
      <c r="AX59" s="134" t="str">
        <f>IF(ISERR(IF($C59="","",SUMIFS(Con_ve!$F$6:$F$1005,Con_ve!$C$6:$C$1005,$C59,Con_ve!$I$6:$I$1005,"Fechada",Con_ve!$Q$6:$Q$1005,Cad_cl!AX$5))),"",IF($C59="","",SUMIFS(Con_ve!$F$6:$F$1005,Con_ve!$C$6:$C$1005,$C59,Con_ve!$I$6:$I$1005,"Fechada",Con_ve!$Q$6:$Q$1005,Cad_cl!AX$5)))</f>
        <v/>
      </c>
      <c r="AY59" s="134" t="str">
        <f>IF(ISERR(IF($C59="","",SUMIFS(Con_ve!$F$6:$F$1005,Con_ve!$C$6:$C$1005,$C59,Con_ve!$I$6:$I$1005,"Fechada",Con_ve!$Q$6:$Q$1005,Cad_cl!AY$5))),"",IF($C59="","",SUMIFS(Con_ve!$F$6:$F$1005,Con_ve!$C$6:$C$1005,$C59,Con_ve!$I$6:$I$1005,"Fechada",Con_ve!$Q$6:$Q$1005,Cad_cl!AY$5)))</f>
        <v/>
      </c>
      <c r="AZ59" s="134" t="str">
        <f>IF(ISERR(IF($C59="","",SUMIFS(Con_ve!$F$6:$F$1005,Con_ve!$C$6:$C$1005,$C59,Con_ve!$I$6:$I$1005,"Fechada",Con_ve!$Q$6:$Q$1005,Cad_cl!AZ$5))),"",IF($C59="","",SUMIFS(Con_ve!$F$6:$F$1005,Con_ve!$C$6:$C$1005,$C59,Con_ve!$I$6:$I$1005,"Fechada",Con_ve!$Q$6:$Q$1005,Cad_cl!AZ$5)))</f>
        <v/>
      </c>
      <c r="BA59" s="134" t="str">
        <f>IF(ISERR(IF($C59="","",SUMIFS(Con_ve!$F$6:$F$1005,Con_ve!$C$6:$C$1005,$C59,Con_ve!$I$6:$I$1005,"Fechada",Con_ve!$Q$6:$Q$1005,Cad_cl!BA$5))),"",IF($C59="","",SUMIFS(Con_ve!$F$6:$F$1005,Con_ve!$C$6:$C$1005,$C59,Con_ve!$I$6:$I$1005,"Fechada",Con_ve!$Q$6:$Q$1005,Cad_cl!BA$5)))</f>
        <v/>
      </c>
      <c r="BB59" s="134">
        <f t="shared" si="0"/>
        <v>0</v>
      </c>
      <c r="BD59" s="134" t="str">
        <f>IF(ISERR(IF($C59="","",SUMIFS(Con_ve!$F$6:$F$1005,Con_ve!$C$6:$C$1005,$C59,Con_ve!$I$6:$I$1005,"Em negociação",Con_ve!$Q$6:$Q$1005,Cad_cl!BD$5))),"",IF($C59="","",SUMIFS(Con_ve!$F$6:$F$1005,Con_ve!$C$6:$C$1005,$C59,Con_ve!$I$6:$I$1005,"Em negociação",Con_ve!$Q$6:$Q$1005,Cad_cl!BD$5)))</f>
        <v/>
      </c>
      <c r="BE59" s="134" t="str">
        <f>IF(ISERR(IF($C59="","",SUMIFS(Con_ve!$F$6:$F$1005,Con_ve!$C$6:$C$1005,$C59,Con_ve!$I$6:$I$1005,"Em negociação",Con_ve!$Q$6:$Q$1005,Cad_cl!BE$5))),"",IF($C59="","",SUMIFS(Con_ve!$F$6:$F$1005,Con_ve!$C$6:$C$1005,$C59,Con_ve!$I$6:$I$1005,"Em negociação",Con_ve!$Q$6:$Q$1005,Cad_cl!BE$5)))</f>
        <v/>
      </c>
      <c r="BF59" s="134" t="str">
        <f>IF(ISERR(IF($C59="","",SUMIFS(Con_ve!$F$6:$F$1005,Con_ve!$C$6:$C$1005,$C59,Con_ve!$I$6:$I$1005,"Em negociação",Con_ve!$Q$6:$Q$1005,Cad_cl!BF$5))),"",IF($C59="","",SUMIFS(Con_ve!$F$6:$F$1005,Con_ve!$C$6:$C$1005,$C59,Con_ve!$I$6:$I$1005,"Em negociação",Con_ve!$Q$6:$Q$1005,Cad_cl!BF$5)))</f>
        <v/>
      </c>
      <c r="BG59" s="134" t="str">
        <f>IF(ISERR(IF($C59="","",SUMIFS(Con_ve!$F$6:$F$1005,Con_ve!$C$6:$C$1005,$C59,Con_ve!$I$6:$I$1005,"Em negociação",Con_ve!$Q$6:$Q$1005,Cad_cl!BG$5))),"",IF($C59="","",SUMIFS(Con_ve!$F$6:$F$1005,Con_ve!$C$6:$C$1005,$C59,Con_ve!$I$6:$I$1005,"Em negociação",Con_ve!$Q$6:$Q$1005,Cad_cl!BG$5)))</f>
        <v/>
      </c>
      <c r="BH59" s="134" t="str">
        <f>IF(ISERR(IF($C59="","",SUMIFS(Con_ve!$F$6:$F$1005,Con_ve!$C$6:$C$1005,$C59,Con_ve!$I$6:$I$1005,"Em negociação",Con_ve!$Q$6:$Q$1005,Cad_cl!BH$5))),"",IF($C59="","",SUMIFS(Con_ve!$F$6:$F$1005,Con_ve!$C$6:$C$1005,$C59,Con_ve!$I$6:$I$1005,"Em negociação",Con_ve!$Q$6:$Q$1005,Cad_cl!BH$5)))</f>
        <v/>
      </c>
      <c r="BI59" s="134" t="str">
        <f>IF(ISERR(IF($C59="","",SUMIFS(Con_ve!$F$6:$F$1005,Con_ve!$C$6:$C$1005,$C59,Con_ve!$I$6:$I$1005,"Em negociação",Con_ve!$Q$6:$Q$1005,Cad_cl!BI$5))),"",IF($C59="","",SUMIFS(Con_ve!$F$6:$F$1005,Con_ve!$C$6:$C$1005,$C59,Con_ve!$I$6:$I$1005,"Em negociação",Con_ve!$Q$6:$Q$1005,Cad_cl!BI$5)))</f>
        <v/>
      </c>
      <c r="BJ59" s="134" t="str">
        <f>IF(ISERR(IF($C59="","",SUMIFS(Con_ve!$F$6:$F$1005,Con_ve!$C$6:$C$1005,$C59,Con_ve!$I$6:$I$1005,"Em negociação",Con_ve!$Q$6:$Q$1005,Cad_cl!BJ$5))),"",IF($C59="","",SUMIFS(Con_ve!$F$6:$F$1005,Con_ve!$C$6:$C$1005,$C59,Con_ve!$I$6:$I$1005,"Em negociação",Con_ve!$Q$6:$Q$1005,Cad_cl!BJ$5)))</f>
        <v/>
      </c>
      <c r="BK59" s="134" t="str">
        <f>IF(ISERR(IF($C59="","",SUMIFS(Con_ve!$F$6:$F$1005,Con_ve!$C$6:$C$1005,$C59,Con_ve!$I$6:$I$1005,"Em negociação",Con_ve!$Q$6:$Q$1005,Cad_cl!BK$5))),"",IF($C59="","",SUMIFS(Con_ve!$F$6:$F$1005,Con_ve!$C$6:$C$1005,$C59,Con_ve!$I$6:$I$1005,"Em negociação",Con_ve!$Q$6:$Q$1005,Cad_cl!BK$5)))</f>
        <v/>
      </c>
      <c r="BL59" s="134" t="str">
        <f>IF(ISERR(IF($C59="","",SUMIFS(Con_ve!$F$6:$F$1005,Con_ve!$C$6:$C$1005,$C59,Con_ve!$I$6:$I$1005,"Em negociação",Con_ve!$Q$6:$Q$1005,Cad_cl!BL$5))),"",IF($C59="","",SUMIFS(Con_ve!$F$6:$F$1005,Con_ve!$C$6:$C$1005,$C59,Con_ve!$I$6:$I$1005,"Em negociação",Con_ve!$Q$6:$Q$1005,Cad_cl!BL$5)))</f>
        <v/>
      </c>
      <c r="BM59" s="134" t="str">
        <f>IF(ISERR(IF($C59="","",SUMIFS(Con_ve!$F$6:$F$1005,Con_ve!$C$6:$C$1005,$C59,Con_ve!$I$6:$I$1005,"Em negociação",Con_ve!$Q$6:$Q$1005,Cad_cl!BM$5))),"",IF($C59="","",SUMIFS(Con_ve!$F$6:$F$1005,Con_ve!$C$6:$C$1005,$C59,Con_ve!$I$6:$I$1005,"Em negociação",Con_ve!$Q$6:$Q$1005,Cad_cl!BM$5)))</f>
        <v/>
      </c>
      <c r="BN59" s="134" t="str">
        <f>IF(ISERR(IF($C59="","",SUMIFS(Con_ve!$F$6:$F$1005,Con_ve!$C$6:$C$1005,$C59,Con_ve!$I$6:$I$1005,"Em negociação",Con_ve!$Q$6:$Q$1005,Cad_cl!BN$5))),"",IF($C59="","",SUMIFS(Con_ve!$F$6:$F$1005,Con_ve!$C$6:$C$1005,$C59,Con_ve!$I$6:$I$1005,"Em negociação",Con_ve!$Q$6:$Q$1005,Cad_cl!BN$5)))</f>
        <v/>
      </c>
      <c r="BO59" s="134" t="str">
        <f>IF(ISERR(IF($C59="","",SUMIFS(Con_ve!$F$6:$F$1005,Con_ve!$C$6:$C$1005,$C59,Con_ve!$I$6:$I$1005,"Em negociação",Con_ve!$Q$6:$Q$1005,Cad_cl!BO$5))),"",IF($C59="","",SUMIFS(Con_ve!$F$6:$F$1005,Con_ve!$C$6:$C$1005,$C59,Con_ve!$I$6:$I$1005,"Em negociação",Con_ve!$Q$6:$Q$1005,Cad_cl!BO$5)))</f>
        <v/>
      </c>
      <c r="BP59" s="134">
        <f t="shared" si="1"/>
        <v>0</v>
      </c>
      <c r="BR59" s="125" t="str">
        <f>IF(ISERR(IF(AND($I59=Re_lo!$E$5,BR$5=VLOOKUP(Re_lo!$H$5,Re_lo!$N$5:$O$16,2,0)),AP59,"")),"",IF(AND($I59=Re_lo!$E$5,BR$5=VLOOKUP(Re_lo!$H$5,Re_lo!$N$5:$O$16,2,0)),AP59,""))</f>
        <v/>
      </c>
      <c r="BS59" s="125" t="str">
        <f>IF(ISERR(IF(AND($I59=Re_lo!$E$5,BS$5=VLOOKUP(Re_lo!$H$5,Re_lo!$N$5:$O$16,2,0)),AQ59,"")),"",IF(AND($I59=Re_lo!$E$5,BS$5=VLOOKUP(Re_lo!$H$5,Re_lo!$N$5:$O$16,2,0)),AQ59,""))</f>
        <v/>
      </c>
      <c r="BT59" s="125" t="str">
        <f>IF(ISERR(IF(AND($I59=Re_lo!$E$5,BT$5=VLOOKUP(Re_lo!$H$5,Re_lo!$N$5:$O$16,2,0)),AR59,"")),"",IF(AND($I59=Re_lo!$E$5,BT$5=VLOOKUP(Re_lo!$H$5,Re_lo!$N$5:$O$16,2,0)),AR59,""))</f>
        <v/>
      </c>
      <c r="BU59" s="125" t="str">
        <f>IF(ISERR(IF(AND($I59=Re_lo!$E$5,BU$5=VLOOKUP(Re_lo!$H$5,Re_lo!$N$5:$O$16,2,0)),AS59,"")),"",IF(AND($I59=Re_lo!$E$5,BU$5=VLOOKUP(Re_lo!$H$5,Re_lo!$N$5:$O$16,2,0)),AS59,""))</f>
        <v/>
      </c>
      <c r="BV59" s="125" t="str">
        <f>IF(ISERR(IF(AND($I59=Re_lo!$E$5,BV$5=VLOOKUP(Re_lo!$H$5,Re_lo!$N$5:$O$16,2,0)),AT59,"")),"",IF(AND($I59=Re_lo!$E$5,BV$5=VLOOKUP(Re_lo!$H$5,Re_lo!$N$5:$O$16,2,0)),AT59,""))</f>
        <v/>
      </c>
      <c r="BW59" s="125" t="str">
        <f>IF(ISERR(IF(AND($I59=Re_lo!$E$5,BW$5=VLOOKUP(Re_lo!$H$5,Re_lo!$N$5:$O$16,2,0)),AU59,"")),"",IF(AND($I59=Re_lo!$E$5,BW$5=VLOOKUP(Re_lo!$H$5,Re_lo!$N$5:$O$16,2,0)),AU59,""))</f>
        <v/>
      </c>
      <c r="BX59" s="125" t="str">
        <f>IF(ISERR(IF(AND($I59=Re_lo!$E$5,BX$5=VLOOKUP(Re_lo!$H$5,Re_lo!$N$5:$O$16,2,0)),AV59,"")),"",IF(AND($I59=Re_lo!$E$5,BX$5=VLOOKUP(Re_lo!$H$5,Re_lo!$N$5:$O$16,2,0)),AV59,""))</f>
        <v/>
      </c>
      <c r="BY59" s="125" t="str">
        <f>IF(ISERR(IF(AND($I59=Re_lo!$E$5,BY$5=VLOOKUP(Re_lo!$H$5,Re_lo!$N$5:$O$16,2,0)),AW59,"")),"",IF(AND($I59=Re_lo!$E$5,BY$5=VLOOKUP(Re_lo!$H$5,Re_lo!$N$5:$O$16,2,0)),AW59,""))</f>
        <v/>
      </c>
      <c r="BZ59" s="125" t="str">
        <f>IF(ISERR(IF(AND($I59=Re_lo!$E$5,BZ$5=VLOOKUP(Re_lo!$H$5,Re_lo!$N$5:$O$16,2,0)),AX59,"")),"",IF(AND($I59=Re_lo!$E$5,BZ$5=VLOOKUP(Re_lo!$H$5,Re_lo!$N$5:$O$16,2,0)),AX59,""))</f>
        <v/>
      </c>
      <c r="CA59" s="125" t="str">
        <f>IF(ISERR(IF(AND($I59=Re_lo!$E$5,CA$5=VLOOKUP(Re_lo!$H$5,Re_lo!$N$5:$O$16,2,0)),AY59,"")),"",IF(AND($I59=Re_lo!$E$5,CA$5=VLOOKUP(Re_lo!$H$5,Re_lo!$N$5:$O$16,2,0)),AY59,""))</f>
        <v/>
      </c>
      <c r="CB59" s="125" t="str">
        <f>IF(ISERR(IF(AND($I59=Re_lo!$E$5,CB$5=VLOOKUP(Re_lo!$H$5,Re_lo!$N$5:$O$16,2,0)),AZ59,"")),"",IF(AND($I59=Re_lo!$E$5,CB$5=VLOOKUP(Re_lo!$H$5,Re_lo!$N$5:$O$16,2,0)),AZ59,""))</f>
        <v/>
      </c>
      <c r="CC59" s="125" t="str">
        <f>IF(ISERR(IF(AND($I59=Re_lo!$E$5,CC$5=VLOOKUP(Re_lo!$H$5,Re_lo!$N$5:$O$16,2,0)),BA59,"")),"",IF(AND($I59=Re_lo!$E$5,CC$5=VLOOKUP(Re_lo!$H$5,Re_lo!$N$5:$O$16,2,0)),BA59,""))</f>
        <v/>
      </c>
      <c r="CD59" s="125" t="str">
        <f>IF(ISERR(IF(AND($I59=Re_lo!$E$5,CD$5=VLOOKUP(Re_lo!$H$5,Re_lo!$N$5:$O$16,2,0)),BB59,"")),"",IF(AND($I59=Re_lo!$E$5,CD$5=VLOOKUP(Re_lo!$H$5,Re_lo!$N$5:$O$16,2,0)),BB59,""))</f>
        <v/>
      </c>
      <c r="CF59" s="125" t="str">
        <f>IF($C59="","",COUNTIFS(Con_ve!$C$6:$C$1005,$C59,Con_ve!$Q$6:$Q$1005,Cad_cl!CF$5))</f>
        <v/>
      </c>
      <c r="CG59" s="125" t="str">
        <f>IF($C59="","",COUNTIFS(Con_ve!$C$6:$C$1005,$C59,Con_ve!$Q$6:$Q$1005,Cad_cl!CG$5))</f>
        <v/>
      </c>
      <c r="CH59" s="125" t="str">
        <f>IF($C59="","",COUNTIFS(Con_ve!$C$6:$C$1005,$C59,Con_ve!$Q$6:$Q$1005,Cad_cl!CH$5))</f>
        <v/>
      </c>
      <c r="CI59" s="125" t="str">
        <f>IF($C59="","",COUNTIFS(Con_ve!$C$6:$C$1005,$C59,Con_ve!$Q$6:$Q$1005,Cad_cl!CI$5))</f>
        <v/>
      </c>
      <c r="CJ59" s="125" t="str">
        <f>IF($C59="","",COUNTIFS(Con_ve!$C$6:$C$1005,$C59,Con_ve!$Q$6:$Q$1005,Cad_cl!CJ$5))</f>
        <v/>
      </c>
      <c r="CK59" s="125" t="str">
        <f>IF($C59="","",COUNTIFS(Con_ve!$C$6:$C$1005,$C59,Con_ve!$Q$6:$Q$1005,Cad_cl!CK$5))</f>
        <v/>
      </c>
      <c r="CL59" s="125" t="str">
        <f>IF($C59="","",COUNTIFS(Con_ve!$C$6:$C$1005,$C59,Con_ve!$Q$6:$Q$1005,Cad_cl!CL$5))</f>
        <v/>
      </c>
      <c r="CM59" s="125" t="str">
        <f>IF($C59="","",COUNTIFS(Con_ve!$C$6:$C$1005,$C59,Con_ve!$Q$6:$Q$1005,Cad_cl!CM$5))</f>
        <v/>
      </c>
      <c r="CN59" s="125" t="str">
        <f>IF($C59="","",COUNTIFS(Con_ve!$C$6:$C$1005,$C59,Con_ve!$Q$6:$Q$1005,Cad_cl!CN$5))</f>
        <v/>
      </c>
      <c r="CO59" s="125" t="str">
        <f>IF($C59="","",COUNTIFS(Con_ve!$C$6:$C$1005,$C59,Con_ve!$Q$6:$Q$1005,Cad_cl!CO$5))</f>
        <v/>
      </c>
      <c r="CP59" s="125" t="str">
        <f>IF($C59="","",COUNTIFS(Con_ve!$C$6:$C$1005,$C59,Con_ve!$Q$6:$Q$1005,Cad_cl!CP$5))</f>
        <v/>
      </c>
      <c r="CQ59" s="125" t="str">
        <f>IF($C59="","",COUNTIFS(Con_ve!$C$6:$C$1005,$C59,Con_ve!$Q$6:$Q$1005,Cad_cl!CQ$5))</f>
        <v/>
      </c>
      <c r="CR59" s="125">
        <f t="shared" si="2"/>
        <v>0</v>
      </c>
    </row>
    <row r="60" spans="3:96" ht="30" customHeight="1">
      <c r="C60" s="153"/>
      <c r="D60" s="153"/>
      <c r="E60" s="154"/>
      <c r="F60" s="153"/>
      <c r="G60" s="155"/>
      <c r="H60" s="153"/>
      <c r="I60" s="153"/>
      <c r="J60" s="132" t="s">
        <v>309</v>
      </c>
      <c r="K60" s="133" t="s">
        <v>309</v>
      </c>
      <c r="L60" s="153"/>
      <c r="M60" s="153"/>
      <c r="N60" s="153"/>
      <c r="O60" s="153"/>
      <c r="P60" s="153"/>
      <c r="Q60" s="153"/>
      <c r="AP60" s="134" t="str">
        <f>IF(ISERR(IF($C60="","",SUMIFS(Con_ve!$F$6:$F$1005,Con_ve!$C$6:$C$1005,$C60,Con_ve!$I$6:$I$1005,"Fechada",Con_ve!$Q$6:$Q$1005,Cad_cl!AP$5))),"",IF($C60="","",SUMIFS(Con_ve!$F$6:$F$1005,Con_ve!$C$6:$C$1005,$C60,Con_ve!$I$6:$I$1005,"Fechada",Con_ve!$Q$6:$Q$1005,Cad_cl!AP$5)))</f>
        <v/>
      </c>
      <c r="AQ60" s="134" t="str">
        <f>IF(ISERR(IF($C60="","",SUMIFS(Con_ve!$F$6:$F$1005,Con_ve!$C$6:$C$1005,$C60,Con_ve!$I$6:$I$1005,"Fechada",Con_ve!$Q$6:$Q$1005,Cad_cl!AQ$5))),"",IF($C60="","",SUMIFS(Con_ve!$F$6:$F$1005,Con_ve!$C$6:$C$1005,$C60,Con_ve!$I$6:$I$1005,"Fechada",Con_ve!$Q$6:$Q$1005,Cad_cl!AQ$5)))</f>
        <v/>
      </c>
      <c r="AR60" s="134" t="str">
        <f>IF(ISERR(IF($C60="","",SUMIFS(Con_ve!$F$6:$F$1005,Con_ve!$C$6:$C$1005,$C60,Con_ve!$I$6:$I$1005,"Fechada",Con_ve!$Q$6:$Q$1005,Cad_cl!AR$5))),"",IF($C60="","",SUMIFS(Con_ve!$F$6:$F$1005,Con_ve!$C$6:$C$1005,$C60,Con_ve!$I$6:$I$1005,"Fechada",Con_ve!$Q$6:$Q$1005,Cad_cl!AR$5)))</f>
        <v/>
      </c>
      <c r="AS60" s="134" t="str">
        <f>IF(ISERR(IF($C60="","",SUMIFS(Con_ve!$F$6:$F$1005,Con_ve!$C$6:$C$1005,$C60,Con_ve!$I$6:$I$1005,"Fechada",Con_ve!$Q$6:$Q$1005,Cad_cl!AS$5))),"",IF($C60="","",SUMIFS(Con_ve!$F$6:$F$1005,Con_ve!$C$6:$C$1005,$C60,Con_ve!$I$6:$I$1005,"Fechada",Con_ve!$Q$6:$Q$1005,Cad_cl!AS$5)))</f>
        <v/>
      </c>
      <c r="AT60" s="134" t="str">
        <f>IF(ISERR(IF($C60="","",SUMIFS(Con_ve!$F$6:$F$1005,Con_ve!$C$6:$C$1005,$C60,Con_ve!$I$6:$I$1005,"Fechada",Con_ve!$Q$6:$Q$1005,Cad_cl!AT$5))),"",IF($C60="","",SUMIFS(Con_ve!$F$6:$F$1005,Con_ve!$C$6:$C$1005,$C60,Con_ve!$I$6:$I$1005,"Fechada",Con_ve!$Q$6:$Q$1005,Cad_cl!AT$5)))</f>
        <v/>
      </c>
      <c r="AU60" s="134" t="str">
        <f>IF(ISERR(IF($C60="","",SUMIFS(Con_ve!$F$6:$F$1005,Con_ve!$C$6:$C$1005,$C60,Con_ve!$I$6:$I$1005,"Fechada",Con_ve!$Q$6:$Q$1005,Cad_cl!AU$5))),"",IF($C60="","",SUMIFS(Con_ve!$F$6:$F$1005,Con_ve!$C$6:$C$1005,$C60,Con_ve!$I$6:$I$1005,"Fechada",Con_ve!$Q$6:$Q$1005,Cad_cl!AU$5)))</f>
        <v/>
      </c>
      <c r="AV60" s="134" t="str">
        <f>IF(ISERR(IF($C60="","",SUMIFS(Con_ve!$F$6:$F$1005,Con_ve!$C$6:$C$1005,$C60,Con_ve!$I$6:$I$1005,"Fechada",Con_ve!$Q$6:$Q$1005,Cad_cl!AV$5))),"",IF($C60="","",SUMIFS(Con_ve!$F$6:$F$1005,Con_ve!$C$6:$C$1005,$C60,Con_ve!$I$6:$I$1005,"Fechada",Con_ve!$Q$6:$Q$1005,Cad_cl!AV$5)))</f>
        <v/>
      </c>
      <c r="AW60" s="134" t="str">
        <f>IF(ISERR(IF($C60="","",SUMIFS(Con_ve!$F$6:$F$1005,Con_ve!$C$6:$C$1005,$C60,Con_ve!$I$6:$I$1005,"Fechada",Con_ve!$Q$6:$Q$1005,Cad_cl!AW$5))),"",IF($C60="","",SUMIFS(Con_ve!$F$6:$F$1005,Con_ve!$C$6:$C$1005,$C60,Con_ve!$I$6:$I$1005,"Fechada",Con_ve!$Q$6:$Q$1005,Cad_cl!AW$5)))</f>
        <v/>
      </c>
      <c r="AX60" s="134" t="str">
        <f>IF(ISERR(IF($C60="","",SUMIFS(Con_ve!$F$6:$F$1005,Con_ve!$C$6:$C$1005,$C60,Con_ve!$I$6:$I$1005,"Fechada",Con_ve!$Q$6:$Q$1005,Cad_cl!AX$5))),"",IF($C60="","",SUMIFS(Con_ve!$F$6:$F$1005,Con_ve!$C$6:$C$1005,$C60,Con_ve!$I$6:$I$1005,"Fechada",Con_ve!$Q$6:$Q$1005,Cad_cl!AX$5)))</f>
        <v/>
      </c>
      <c r="AY60" s="134" t="str">
        <f>IF(ISERR(IF($C60="","",SUMIFS(Con_ve!$F$6:$F$1005,Con_ve!$C$6:$C$1005,$C60,Con_ve!$I$6:$I$1005,"Fechada",Con_ve!$Q$6:$Q$1005,Cad_cl!AY$5))),"",IF($C60="","",SUMIFS(Con_ve!$F$6:$F$1005,Con_ve!$C$6:$C$1005,$C60,Con_ve!$I$6:$I$1005,"Fechada",Con_ve!$Q$6:$Q$1005,Cad_cl!AY$5)))</f>
        <v/>
      </c>
      <c r="AZ60" s="134" t="str">
        <f>IF(ISERR(IF($C60="","",SUMIFS(Con_ve!$F$6:$F$1005,Con_ve!$C$6:$C$1005,$C60,Con_ve!$I$6:$I$1005,"Fechada",Con_ve!$Q$6:$Q$1005,Cad_cl!AZ$5))),"",IF($C60="","",SUMIFS(Con_ve!$F$6:$F$1005,Con_ve!$C$6:$C$1005,$C60,Con_ve!$I$6:$I$1005,"Fechada",Con_ve!$Q$6:$Q$1005,Cad_cl!AZ$5)))</f>
        <v/>
      </c>
      <c r="BA60" s="134" t="str">
        <f>IF(ISERR(IF($C60="","",SUMIFS(Con_ve!$F$6:$F$1005,Con_ve!$C$6:$C$1005,$C60,Con_ve!$I$6:$I$1005,"Fechada",Con_ve!$Q$6:$Q$1005,Cad_cl!BA$5))),"",IF($C60="","",SUMIFS(Con_ve!$F$6:$F$1005,Con_ve!$C$6:$C$1005,$C60,Con_ve!$I$6:$I$1005,"Fechada",Con_ve!$Q$6:$Q$1005,Cad_cl!BA$5)))</f>
        <v/>
      </c>
      <c r="BB60" s="134">
        <f t="shared" si="0"/>
        <v>0</v>
      </c>
      <c r="BD60" s="134" t="str">
        <f>IF(ISERR(IF($C60="","",SUMIFS(Con_ve!$F$6:$F$1005,Con_ve!$C$6:$C$1005,$C60,Con_ve!$I$6:$I$1005,"Em negociação",Con_ve!$Q$6:$Q$1005,Cad_cl!BD$5))),"",IF($C60="","",SUMIFS(Con_ve!$F$6:$F$1005,Con_ve!$C$6:$C$1005,$C60,Con_ve!$I$6:$I$1005,"Em negociação",Con_ve!$Q$6:$Q$1005,Cad_cl!BD$5)))</f>
        <v/>
      </c>
      <c r="BE60" s="134" t="str">
        <f>IF(ISERR(IF($C60="","",SUMIFS(Con_ve!$F$6:$F$1005,Con_ve!$C$6:$C$1005,$C60,Con_ve!$I$6:$I$1005,"Em negociação",Con_ve!$Q$6:$Q$1005,Cad_cl!BE$5))),"",IF($C60="","",SUMIFS(Con_ve!$F$6:$F$1005,Con_ve!$C$6:$C$1005,$C60,Con_ve!$I$6:$I$1005,"Em negociação",Con_ve!$Q$6:$Q$1005,Cad_cl!BE$5)))</f>
        <v/>
      </c>
      <c r="BF60" s="134" t="str">
        <f>IF(ISERR(IF($C60="","",SUMIFS(Con_ve!$F$6:$F$1005,Con_ve!$C$6:$C$1005,$C60,Con_ve!$I$6:$I$1005,"Em negociação",Con_ve!$Q$6:$Q$1005,Cad_cl!BF$5))),"",IF($C60="","",SUMIFS(Con_ve!$F$6:$F$1005,Con_ve!$C$6:$C$1005,$C60,Con_ve!$I$6:$I$1005,"Em negociação",Con_ve!$Q$6:$Q$1005,Cad_cl!BF$5)))</f>
        <v/>
      </c>
      <c r="BG60" s="134" t="str">
        <f>IF(ISERR(IF($C60="","",SUMIFS(Con_ve!$F$6:$F$1005,Con_ve!$C$6:$C$1005,$C60,Con_ve!$I$6:$I$1005,"Em negociação",Con_ve!$Q$6:$Q$1005,Cad_cl!BG$5))),"",IF($C60="","",SUMIFS(Con_ve!$F$6:$F$1005,Con_ve!$C$6:$C$1005,$C60,Con_ve!$I$6:$I$1005,"Em negociação",Con_ve!$Q$6:$Q$1005,Cad_cl!BG$5)))</f>
        <v/>
      </c>
      <c r="BH60" s="134" t="str">
        <f>IF(ISERR(IF($C60="","",SUMIFS(Con_ve!$F$6:$F$1005,Con_ve!$C$6:$C$1005,$C60,Con_ve!$I$6:$I$1005,"Em negociação",Con_ve!$Q$6:$Q$1005,Cad_cl!BH$5))),"",IF($C60="","",SUMIFS(Con_ve!$F$6:$F$1005,Con_ve!$C$6:$C$1005,$C60,Con_ve!$I$6:$I$1005,"Em negociação",Con_ve!$Q$6:$Q$1005,Cad_cl!BH$5)))</f>
        <v/>
      </c>
      <c r="BI60" s="134" t="str">
        <f>IF(ISERR(IF($C60="","",SUMIFS(Con_ve!$F$6:$F$1005,Con_ve!$C$6:$C$1005,$C60,Con_ve!$I$6:$I$1005,"Em negociação",Con_ve!$Q$6:$Q$1005,Cad_cl!BI$5))),"",IF($C60="","",SUMIFS(Con_ve!$F$6:$F$1005,Con_ve!$C$6:$C$1005,$C60,Con_ve!$I$6:$I$1005,"Em negociação",Con_ve!$Q$6:$Q$1005,Cad_cl!BI$5)))</f>
        <v/>
      </c>
      <c r="BJ60" s="134" t="str">
        <f>IF(ISERR(IF($C60="","",SUMIFS(Con_ve!$F$6:$F$1005,Con_ve!$C$6:$C$1005,$C60,Con_ve!$I$6:$I$1005,"Em negociação",Con_ve!$Q$6:$Q$1005,Cad_cl!BJ$5))),"",IF($C60="","",SUMIFS(Con_ve!$F$6:$F$1005,Con_ve!$C$6:$C$1005,$C60,Con_ve!$I$6:$I$1005,"Em negociação",Con_ve!$Q$6:$Q$1005,Cad_cl!BJ$5)))</f>
        <v/>
      </c>
      <c r="BK60" s="134" t="str">
        <f>IF(ISERR(IF($C60="","",SUMIFS(Con_ve!$F$6:$F$1005,Con_ve!$C$6:$C$1005,$C60,Con_ve!$I$6:$I$1005,"Em negociação",Con_ve!$Q$6:$Q$1005,Cad_cl!BK$5))),"",IF($C60="","",SUMIFS(Con_ve!$F$6:$F$1005,Con_ve!$C$6:$C$1005,$C60,Con_ve!$I$6:$I$1005,"Em negociação",Con_ve!$Q$6:$Q$1005,Cad_cl!BK$5)))</f>
        <v/>
      </c>
      <c r="BL60" s="134" t="str">
        <f>IF(ISERR(IF($C60="","",SUMIFS(Con_ve!$F$6:$F$1005,Con_ve!$C$6:$C$1005,$C60,Con_ve!$I$6:$I$1005,"Em negociação",Con_ve!$Q$6:$Q$1005,Cad_cl!BL$5))),"",IF($C60="","",SUMIFS(Con_ve!$F$6:$F$1005,Con_ve!$C$6:$C$1005,$C60,Con_ve!$I$6:$I$1005,"Em negociação",Con_ve!$Q$6:$Q$1005,Cad_cl!BL$5)))</f>
        <v/>
      </c>
      <c r="BM60" s="134" t="str">
        <f>IF(ISERR(IF($C60="","",SUMIFS(Con_ve!$F$6:$F$1005,Con_ve!$C$6:$C$1005,$C60,Con_ve!$I$6:$I$1005,"Em negociação",Con_ve!$Q$6:$Q$1005,Cad_cl!BM$5))),"",IF($C60="","",SUMIFS(Con_ve!$F$6:$F$1005,Con_ve!$C$6:$C$1005,$C60,Con_ve!$I$6:$I$1005,"Em negociação",Con_ve!$Q$6:$Q$1005,Cad_cl!BM$5)))</f>
        <v/>
      </c>
      <c r="BN60" s="134" t="str">
        <f>IF(ISERR(IF($C60="","",SUMIFS(Con_ve!$F$6:$F$1005,Con_ve!$C$6:$C$1005,$C60,Con_ve!$I$6:$I$1005,"Em negociação",Con_ve!$Q$6:$Q$1005,Cad_cl!BN$5))),"",IF($C60="","",SUMIFS(Con_ve!$F$6:$F$1005,Con_ve!$C$6:$C$1005,$C60,Con_ve!$I$6:$I$1005,"Em negociação",Con_ve!$Q$6:$Q$1005,Cad_cl!BN$5)))</f>
        <v/>
      </c>
      <c r="BO60" s="134" t="str">
        <f>IF(ISERR(IF($C60="","",SUMIFS(Con_ve!$F$6:$F$1005,Con_ve!$C$6:$C$1005,$C60,Con_ve!$I$6:$I$1005,"Em negociação",Con_ve!$Q$6:$Q$1005,Cad_cl!BO$5))),"",IF($C60="","",SUMIFS(Con_ve!$F$6:$F$1005,Con_ve!$C$6:$C$1005,$C60,Con_ve!$I$6:$I$1005,"Em negociação",Con_ve!$Q$6:$Q$1005,Cad_cl!BO$5)))</f>
        <v/>
      </c>
      <c r="BP60" s="134">
        <f t="shared" si="1"/>
        <v>0</v>
      </c>
      <c r="BR60" s="125" t="str">
        <f>IF(ISERR(IF(AND($I60=Re_lo!$E$5,BR$5=VLOOKUP(Re_lo!$H$5,Re_lo!$N$5:$O$16,2,0)),AP60,"")),"",IF(AND($I60=Re_lo!$E$5,BR$5=VLOOKUP(Re_lo!$H$5,Re_lo!$N$5:$O$16,2,0)),AP60,""))</f>
        <v/>
      </c>
      <c r="BS60" s="125" t="str">
        <f>IF(ISERR(IF(AND($I60=Re_lo!$E$5,BS$5=VLOOKUP(Re_lo!$H$5,Re_lo!$N$5:$O$16,2,0)),AQ60,"")),"",IF(AND($I60=Re_lo!$E$5,BS$5=VLOOKUP(Re_lo!$H$5,Re_lo!$N$5:$O$16,2,0)),AQ60,""))</f>
        <v/>
      </c>
      <c r="BT60" s="125" t="str">
        <f>IF(ISERR(IF(AND($I60=Re_lo!$E$5,BT$5=VLOOKUP(Re_lo!$H$5,Re_lo!$N$5:$O$16,2,0)),AR60,"")),"",IF(AND($I60=Re_lo!$E$5,BT$5=VLOOKUP(Re_lo!$H$5,Re_lo!$N$5:$O$16,2,0)),AR60,""))</f>
        <v/>
      </c>
      <c r="BU60" s="125" t="str">
        <f>IF(ISERR(IF(AND($I60=Re_lo!$E$5,BU$5=VLOOKUP(Re_lo!$H$5,Re_lo!$N$5:$O$16,2,0)),AS60,"")),"",IF(AND($I60=Re_lo!$E$5,BU$5=VLOOKUP(Re_lo!$H$5,Re_lo!$N$5:$O$16,2,0)),AS60,""))</f>
        <v/>
      </c>
      <c r="BV60" s="125" t="str">
        <f>IF(ISERR(IF(AND($I60=Re_lo!$E$5,BV$5=VLOOKUP(Re_lo!$H$5,Re_lo!$N$5:$O$16,2,0)),AT60,"")),"",IF(AND($I60=Re_lo!$E$5,BV$5=VLOOKUP(Re_lo!$H$5,Re_lo!$N$5:$O$16,2,0)),AT60,""))</f>
        <v/>
      </c>
      <c r="BW60" s="125" t="str">
        <f>IF(ISERR(IF(AND($I60=Re_lo!$E$5,BW$5=VLOOKUP(Re_lo!$H$5,Re_lo!$N$5:$O$16,2,0)),AU60,"")),"",IF(AND($I60=Re_lo!$E$5,BW$5=VLOOKUP(Re_lo!$H$5,Re_lo!$N$5:$O$16,2,0)),AU60,""))</f>
        <v/>
      </c>
      <c r="BX60" s="125" t="str">
        <f>IF(ISERR(IF(AND($I60=Re_lo!$E$5,BX$5=VLOOKUP(Re_lo!$H$5,Re_lo!$N$5:$O$16,2,0)),AV60,"")),"",IF(AND($I60=Re_lo!$E$5,BX$5=VLOOKUP(Re_lo!$H$5,Re_lo!$N$5:$O$16,2,0)),AV60,""))</f>
        <v/>
      </c>
      <c r="BY60" s="125" t="str">
        <f>IF(ISERR(IF(AND($I60=Re_lo!$E$5,BY$5=VLOOKUP(Re_lo!$H$5,Re_lo!$N$5:$O$16,2,0)),AW60,"")),"",IF(AND($I60=Re_lo!$E$5,BY$5=VLOOKUP(Re_lo!$H$5,Re_lo!$N$5:$O$16,2,0)),AW60,""))</f>
        <v/>
      </c>
      <c r="BZ60" s="125" t="str">
        <f>IF(ISERR(IF(AND($I60=Re_lo!$E$5,BZ$5=VLOOKUP(Re_lo!$H$5,Re_lo!$N$5:$O$16,2,0)),AX60,"")),"",IF(AND($I60=Re_lo!$E$5,BZ$5=VLOOKUP(Re_lo!$H$5,Re_lo!$N$5:$O$16,2,0)),AX60,""))</f>
        <v/>
      </c>
      <c r="CA60" s="125" t="str">
        <f>IF(ISERR(IF(AND($I60=Re_lo!$E$5,CA$5=VLOOKUP(Re_lo!$H$5,Re_lo!$N$5:$O$16,2,0)),AY60,"")),"",IF(AND($I60=Re_lo!$E$5,CA$5=VLOOKUP(Re_lo!$H$5,Re_lo!$N$5:$O$16,2,0)),AY60,""))</f>
        <v/>
      </c>
      <c r="CB60" s="125" t="str">
        <f>IF(ISERR(IF(AND($I60=Re_lo!$E$5,CB$5=VLOOKUP(Re_lo!$H$5,Re_lo!$N$5:$O$16,2,0)),AZ60,"")),"",IF(AND($I60=Re_lo!$E$5,CB$5=VLOOKUP(Re_lo!$H$5,Re_lo!$N$5:$O$16,2,0)),AZ60,""))</f>
        <v/>
      </c>
      <c r="CC60" s="125" t="str">
        <f>IF(ISERR(IF(AND($I60=Re_lo!$E$5,CC$5=VLOOKUP(Re_lo!$H$5,Re_lo!$N$5:$O$16,2,0)),BA60,"")),"",IF(AND($I60=Re_lo!$E$5,CC$5=VLOOKUP(Re_lo!$H$5,Re_lo!$N$5:$O$16,2,0)),BA60,""))</f>
        <v/>
      </c>
      <c r="CD60" s="125" t="str">
        <f>IF(ISERR(IF(AND($I60=Re_lo!$E$5,CD$5=VLOOKUP(Re_lo!$H$5,Re_lo!$N$5:$O$16,2,0)),BB60,"")),"",IF(AND($I60=Re_lo!$E$5,CD$5=VLOOKUP(Re_lo!$H$5,Re_lo!$N$5:$O$16,2,0)),BB60,""))</f>
        <v/>
      </c>
      <c r="CF60" s="125" t="str">
        <f>IF($C60="","",COUNTIFS(Con_ve!$C$6:$C$1005,$C60,Con_ve!$Q$6:$Q$1005,Cad_cl!CF$5))</f>
        <v/>
      </c>
      <c r="CG60" s="125" t="str">
        <f>IF($C60="","",COUNTIFS(Con_ve!$C$6:$C$1005,$C60,Con_ve!$Q$6:$Q$1005,Cad_cl!CG$5))</f>
        <v/>
      </c>
      <c r="CH60" s="125" t="str">
        <f>IF($C60="","",COUNTIFS(Con_ve!$C$6:$C$1005,$C60,Con_ve!$Q$6:$Q$1005,Cad_cl!CH$5))</f>
        <v/>
      </c>
      <c r="CI60" s="125" t="str">
        <f>IF($C60="","",COUNTIFS(Con_ve!$C$6:$C$1005,$C60,Con_ve!$Q$6:$Q$1005,Cad_cl!CI$5))</f>
        <v/>
      </c>
      <c r="CJ60" s="125" t="str">
        <f>IF($C60="","",COUNTIFS(Con_ve!$C$6:$C$1005,$C60,Con_ve!$Q$6:$Q$1005,Cad_cl!CJ$5))</f>
        <v/>
      </c>
      <c r="CK60" s="125" t="str">
        <f>IF($C60="","",COUNTIFS(Con_ve!$C$6:$C$1005,$C60,Con_ve!$Q$6:$Q$1005,Cad_cl!CK$5))</f>
        <v/>
      </c>
      <c r="CL60" s="125" t="str">
        <f>IF($C60="","",COUNTIFS(Con_ve!$C$6:$C$1005,$C60,Con_ve!$Q$6:$Q$1005,Cad_cl!CL$5))</f>
        <v/>
      </c>
      <c r="CM60" s="125" t="str">
        <f>IF($C60="","",COUNTIFS(Con_ve!$C$6:$C$1005,$C60,Con_ve!$Q$6:$Q$1005,Cad_cl!CM$5))</f>
        <v/>
      </c>
      <c r="CN60" s="125" t="str">
        <f>IF($C60="","",COUNTIFS(Con_ve!$C$6:$C$1005,$C60,Con_ve!$Q$6:$Q$1005,Cad_cl!CN$5))</f>
        <v/>
      </c>
      <c r="CO60" s="125" t="str">
        <f>IF($C60="","",COUNTIFS(Con_ve!$C$6:$C$1005,$C60,Con_ve!$Q$6:$Q$1005,Cad_cl!CO$5))</f>
        <v/>
      </c>
      <c r="CP60" s="125" t="str">
        <f>IF($C60="","",COUNTIFS(Con_ve!$C$6:$C$1005,$C60,Con_ve!$Q$6:$Q$1005,Cad_cl!CP$5))</f>
        <v/>
      </c>
      <c r="CQ60" s="125" t="str">
        <f>IF($C60="","",COUNTIFS(Con_ve!$C$6:$C$1005,$C60,Con_ve!$Q$6:$Q$1005,Cad_cl!CQ$5))</f>
        <v/>
      </c>
      <c r="CR60" s="125">
        <f t="shared" si="2"/>
        <v>0</v>
      </c>
    </row>
    <row r="61" spans="3:96" ht="30" customHeight="1">
      <c r="C61" s="153"/>
      <c r="D61" s="153"/>
      <c r="E61" s="154"/>
      <c r="F61" s="153"/>
      <c r="G61" s="155"/>
      <c r="H61" s="153"/>
      <c r="I61" s="153"/>
      <c r="J61" s="132" t="s">
        <v>309</v>
      </c>
      <c r="K61" s="133" t="s">
        <v>309</v>
      </c>
      <c r="L61" s="153"/>
      <c r="M61" s="153"/>
      <c r="N61" s="153"/>
      <c r="O61" s="153"/>
      <c r="P61" s="153"/>
      <c r="Q61" s="153"/>
      <c r="AP61" s="134" t="str">
        <f>IF(ISERR(IF($C61="","",SUMIFS(Con_ve!$F$6:$F$1005,Con_ve!$C$6:$C$1005,$C61,Con_ve!$I$6:$I$1005,"Fechada",Con_ve!$Q$6:$Q$1005,Cad_cl!AP$5))),"",IF($C61="","",SUMIFS(Con_ve!$F$6:$F$1005,Con_ve!$C$6:$C$1005,$C61,Con_ve!$I$6:$I$1005,"Fechada",Con_ve!$Q$6:$Q$1005,Cad_cl!AP$5)))</f>
        <v/>
      </c>
      <c r="AQ61" s="134" t="str">
        <f>IF(ISERR(IF($C61="","",SUMIFS(Con_ve!$F$6:$F$1005,Con_ve!$C$6:$C$1005,$C61,Con_ve!$I$6:$I$1005,"Fechada",Con_ve!$Q$6:$Q$1005,Cad_cl!AQ$5))),"",IF($C61="","",SUMIFS(Con_ve!$F$6:$F$1005,Con_ve!$C$6:$C$1005,$C61,Con_ve!$I$6:$I$1005,"Fechada",Con_ve!$Q$6:$Q$1005,Cad_cl!AQ$5)))</f>
        <v/>
      </c>
      <c r="AR61" s="134" t="str">
        <f>IF(ISERR(IF($C61="","",SUMIFS(Con_ve!$F$6:$F$1005,Con_ve!$C$6:$C$1005,$C61,Con_ve!$I$6:$I$1005,"Fechada",Con_ve!$Q$6:$Q$1005,Cad_cl!AR$5))),"",IF($C61="","",SUMIFS(Con_ve!$F$6:$F$1005,Con_ve!$C$6:$C$1005,$C61,Con_ve!$I$6:$I$1005,"Fechada",Con_ve!$Q$6:$Q$1005,Cad_cl!AR$5)))</f>
        <v/>
      </c>
      <c r="AS61" s="134" t="str">
        <f>IF(ISERR(IF($C61="","",SUMIFS(Con_ve!$F$6:$F$1005,Con_ve!$C$6:$C$1005,$C61,Con_ve!$I$6:$I$1005,"Fechada",Con_ve!$Q$6:$Q$1005,Cad_cl!AS$5))),"",IF($C61="","",SUMIFS(Con_ve!$F$6:$F$1005,Con_ve!$C$6:$C$1005,$C61,Con_ve!$I$6:$I$1005,"Fechada",Con_ve!$Q$6:$Q$1005,Cad_cl!AS$5)))</f>
        <v/>
      </c>
      <c r="AT61" s="134" t="str">
        <f>IF(ISERR(IF($C61="","",SUMIFS(Con_ve!$F$6:$F$1005,Con_ve!$C$6:$C$1005,$C61,Con_ve!$I$6:$I$1005,"Fechada",Con_ve!$Q$6:$Q$1005,Cad_cl!AT$5))),"",IF($C61="","",SUMIFS(Con_ve!$F$6:$F$1005,Con_ve!$C$6:$C$1005,$C61,Con_ve!$I$6:$I$1005,"Fechada",Con_ve!$Q$6:$Q$1005,Cad_cl!AT$5)))</f>
        <v/>
      </c>
      <c r="AU61" s="134" t="str">
        <f>IF(ISERR(IF($C61="","",SUMIFS(Con_ve!$F$6:$F$1005,Con_ve!$C$6:$C$1005,$C61,Con_ve!$I$6:$I$1005,"Fechada",Con_ve!$Q$6:$Q$1005,Cad_cl!AU$5))),"",IF($C61="","",SUMIFS(Con_ve!$F$6:$F$1005,Con_ve!$C$6:$C$1005,$C61,Con_ve!$I$6:$I$1005,"Fechada",Con_ve!$Q$6:$Q$1005,Cad_cl!AU$5)))</f>
        <v/>
      </c>
      <c r="AV61" s="134" t="str">
        <f>IF(ISERR(IF($C61="","",SUMIFS(Con_ve!$F$6:$F$1005,Con_ve!$C$6:$C$1005,$C61,Con_ve!$I$6:$I$1005,"Fechada",Con_ve!$Q$6:$Q$1005,Cad_cl!AV$5))),"",IF($C61="","",SUMIFS(Con_ve!$F$6:$F$1005,Con_ve!$C$6:$C$1005,$C61,Con_ve!$I$6:$I$1005,"Fechada",Con_ve!$Q$6:$Q$1005,Cad_cl!AV$5)))</f>
        <v/>
      </c>
      <c r="AW61" s="134" t="str">
        <f>IF(ISERR(IF($C61="","",SUMIFS(Con_ve!$F$6:$F$1005,Con_ve!$C$6:$C$1005,$C61,Con_ve!$I$6:$I$1005,"Fechada",Con_ve!$Q$6:$Q$1005,Cad_cl!AW$5))),"",IF($C61="","",SUMIFS(Con_ve!$F$6:$F$1005,Con_ve!$C$6:$C$1005,$C61,Con_ve!$I$6:$I$1005,"Fechada",Con_ve!$Q$6:$Q$1005,Cad_cl!AW$5)))</f>
        <v/>
      </c>
      <c r="AX61" s="134" t="str">
        <f>IF(ISERR(IF($C61="","",SUMIFS(Con_ve!$F$6:$F$1005,Con_ve!$C$6:$C$1005,$C61,Con_ve!$I$6:$I$1005,"Fechada",Con_ve!$Q$6:$Q$1005,Cad_cl!AX$5))),"",IF($C61="","",SUMIFS(Con_ve!$F$6:$F$1005,Con_ve!$C$6:$C$1005,$C61,Con_ve!$I$6:$I$1005,"Fechada",Con_ve!$Q$6:$Q$1005,Cad_cl!AX$5)))</f>
        <v/>
      </c>
      <c r="AY61" s="134" t="str">
        <f>IF(ISERR(IF($C61="","",SUMIFS(Con_ve!$F$6:$F$1005,Con_ve!$C$6:$C$1005,$C61,Con_ve!$I$6:$I$1005,"Fechada",Con_ve!$Q$6:$Q$1005,Cad_cl!AY$5))),"",IF($C61="","",SUMIFS(Con_ve!$F$6:$F$1005,Con_ve!$C$6:$C$1005,$C61,Con_ve!$I$6:$I$1005,"Fechada",Con_ve!$Q$6:$Q$1005,Cad_cl!AY$5)))</f>
        <v/>
      </c>
      <c r="AZ61" s="134" t="str">
        <f>IF(ISERR(IF($C61="","",SUMIFS(Con_ve!$F$6:$F$1005,Con_ve!$C$6:$C$1005,$C61,Con_ve!$I$6:$I$1005,"Fechada",Con_ve!$Q$6:$Q$1005,Cad_cl!AZ$5))),"",IF($C61="","",SUMIFS(Con_ve!$F$6:$F$1005,Con_ve!$C$6:$C$1005,$C61,Con_ve!$I$6:$I$1005,"Fechada",Con_ve!$Q$6:$Q$1005,Cad_cl!AZ$5)))</f>
        <v/>
      </c>
      <c r="BA61" s="134" t="str">
        <f>IF(ISERR(IF($C61="","",SUMIFS(Con_ve!$F$6:$F$1005,Con_ve!$C$6:$C$1005,$C61,Con_ve!$I$6:$I$1005,"Fechada",Con_ve!$Q$6:$Q$1005,Cad_cl!BA$5))),"",IF($C61="","",SUMIFS(Con_ve!$F$6:$F$1005,Con_ve!$C$6:$C$1005,$C61,Con_ve!$I$6:$I$1005,"Fechada",Con_ve!$Q$6:$Q$1005,Cad_cl!BA$5)))</f>
        <v/>
      </c>
      <c r="BB61" s="134">
        <f t="shared" si="0"/>
        <v>0</v>
      </c>
      <c r="BD61" s="134" t="str">
        <f>IF(ISERR(IF($C61="","",SUMIFS(Con_ve!$F$6:$F$1005,Con_ve!$C$6:$C$1005,$C61,Con_ve!$I$6:$I$1005,"Em negociação",Con_ve!$Q$6:$Q$1005,Cad_cl!BD$5))),"",IF($C61="","",SUMIFS(Con_ve!$F$6:$F$1005,Con_ve!$C$6:$C$1005,$C61,Con_ve!$I$6:$I$1005,"Em negociação",Con_ve!$Q$6:$Q$1005,Cad_cl!BD$5)))</f>
        <v/>
      </c>
      <c r="BE61" s="134" t="str">
        <f>IF(ISERR(IF($C61="","",SUMIFS(Con_ve!$F$6:$F$1005,Con_ve!$C$6:$C$1005,$C61,Con_ve!$I$6:$I$1005,"Em negociação",Con_ve!$Q$6:$Q$1005,Cad_cl!BE$5))),"",IF($C61="","",SUMIFS(Con_ve!$F$6:$F$1005,Con_ve!$C$6:$C$1005,$C61,Con_ve!$I$6:$I$1005,"Em negociação",Con_ve!$Q$6:$Q$1005,Cad_cl!BE$5)))</f>
        <v/>
      </c>
      <c r="BF61" s="134" t="str">
        <f>IF(ISERR(IF($C61="","",SUMIFS(Con_ve!$F$6:$F$1005,Con_ve!$C$6:$C$1005,$C61,Con_ve!$I$6:$I$1005,"Em negociação",Con_ve!$Q$6:$Q$1005,Cad_cl!BF$5))),"",IF($C61="","",SUMIFS(Con_ve!$F$6:$F$1005,Con_ve!$C$6:$C$1005,$C61,Con_ve!$I$6:$I$1005,"Em negociação",Con_ve!$Q$6:$Q$1005,Cad_cl!BF$5)))</f>
        <v/>
      </c>
      <c r="BG61" s="134" t="str">
        <f>IF(ISERR(IF($C61="","",SUMIFS(Con_ve!$F$6:$F$1005,Con_ve!$C$6:$C$1005,$C61,Con_ve!$I$6:$I$1005,"Em negociação",Con_ve!$Q$6:$Q$1005,Cad_cl!BG$5))),"",IF($C61="","",SUMIFS(Con_ve!$F$6:$F$1005,Con_ve!$C$6:$C$1005,$C61,Con_ve!$I$6:$I$1005,"Em negociação",Con_ve!$Q$6:$Q$1005,Cad_cl!BG$5)))</f>
        <v/>
      </c>
      <c r="BH61" s="134" t="str">
        <f>IF(ISERR(IF($C61="","",SUMIFS(Con_ve!$F$6:$F$1005,Con_ve!$C$6:$C$1005,$C61,Con_ve!$I$6:$I$1005,"Em negociação",Con_ve!$Q$6:$Q$1005,Cad_cl!BH$5))),"",IF($C61="","",SUMIFS(Con_ve!$F$6:$F$1005,Con_ve!$C$6:$C$1005,$C61,Con_ve!$I$6:$I$1005,"Em negociação",Con_ve!$Q$6:$Q$1005,Cad_cl!BH$5)))</f>
        <v/>
      </c>
      <c r="BI61" s="134" t="str">
        <f>IF(ISERR(IF($C61="","",SUMIFS(Con_ve!$F$6:$F$1005,Con_ve!$C$6:$C$1005,$C61,Con_ve!$I$6:$I$1005,"Em negociação",Con_ve!$Q$6:$Q$1005,Cad_cl!BI$5))),"",IF($C61="","",SUMIFS(Con_ve!$F$6:$F$1005,Con_ve!$C$6:$C$1005,$C61,Con_ve!$I$6:$I$1005,"Em negociação",Con_ve!$Q$6:$Q$1005,Cad_cl!BI$5)))</f>
        <v/>
      </c>
      <c r="BJ61" s="134" t="str">
        <f>IF(ISERR(IF($C61="","",SUMIFS(Con_ve!$F$6:$F$1005,Con_ve!$C$6:$C$1005,$C61,Con_ve!$I$6:$I$1005,"Em negociação",Con_ve!$Q$6:$Q$1005,Cad_cl!BJ$5))),"",IF($C61="","",SUMIFS(Con_ve!$F$6:$F$1005,Con_ve!$C$6:$C$1005,$C61,Con_ve!$I$6:$I$1005,"Em negociação",Con_ve!$Q$6:$Q$1005,Cad_cl!BJ$5)))</f>
        <v/>
      </c>
      <c r="BK61" s="134" t="str">
        <f>IF(ISERR(IF($C61="","",SUMIFS(Con_ve!$F$6:$F$1005,Con_ve!$C$6:$C$1005,$C61,Con_ve!$I$6:$I$1005,"Em negociação",Con_ve!$Q$6:$Q$1005,Cad_cl!BK$5))),"",IF($C61="","",SUMIFS(Con_ve!$F$6:$F$1005,Con_ve!$C$6:$C$1005,$C61,Con_ve!$I$6:$I$1005,"Em negociação",Con_ve!$Q$6:$Q$1005,Cad_cl!BK$5)))</f>
        <v/>
      </c>
      <c r="BL61" s="134" t="str">
        <f>IF(ISERR(IF($C61="","",SUMIFS(Con_ve!$F$6:$F$1005,Con_ve!$C$6:$C$1005,$C61,Con_ve!$I$6:$I$1005,"Em negociação",Con_ve!$Q$6:$Q$1005,Cad_cl!BL$5))),"",IF($C61="","",SUMIFS(Con_ve!$F$6:$F$1005,Con_ve!$C$6:$C$1005,$C61,Con_ve!$I$6:$I$1005,"Em negociação",Con_ve!$Q$6:$Q$1005,Cad_cl!BL$5)))</f>
        <v/>
      </c>
      <c r="BM61" s="134" t="str">
        <f>IF(ISERR(IF($C61="","",SUMIFS(Con_ve!$F$6:$F$1005,Con_ve!$C$6:$C$1005,$C61,Con_ve!$I$6:$I$1005,"Em negociação",Con_ve!$Q$6:$Q$1005,Cad_cl!BM$5))),"",IF($C61="","",SUMIFS(Con_ve!$F$6:$F$1005,Con_ve!$C$6:$C$1005,$C61,Con_ve!$I$6:$I$1005,"Em negociação",Con_ve!$Q$6:$Q$1005,Cad_cl!BM$5)))</f>
        <v/>
      </c>
      <c r="BN61" s="134" t="str">
        <f>IF(ISERR(IF($C61="","",SUMIFS(Con_ve!$F$6:$F$1005,Con_ve!$C$6:$C$1005,$C61,Con_ve!$I$6:$I$1005,"Em negociação",Con_ve!$Q$6:$Q$1005,Cad_cl!BN$5))),"",IF($C61="","",SUMIFS(Con_ve!$F$6:$F$1005,Con_ve!$C$6:$C$1005,$C61,Con_ve!$I$6:$I$1005,"Em negociação",Con_ve!$Q$6:$Q$1005,Cad_cl!BN$5)))</f>
        <v/>
      </c>
      <c r="BO61" s="134" t="str">
        <f>IF(ISERR(IF($C61="","",SUMIFS(Con_ve!$F$6:$F$1005,Con_ve!$C$6:$C$1005,$C61,Con_ve!$I$6:$I$1005,"Em negociação",Con_ve!$Q$6:$Q$1005,Cad_cl!BO$5))),"",IF($C61="","",SUMIFS(Con_ve!$F$6:$F$1005,Con_ve!$C$6:$C$1005,$C61,Con_ve!$I$6:$I$1005,"Em negociação",Con_ve!$Q$6:$Q$1005,Cad_cl!BO$5)))</f>
        <v/>
      </c>
      <c r="BP61" s="134">
        <f t="shared" si="1"/>
        <v>0</v>
      </c>
      <c r="BR61" s="125" t="str">
        <f>IF(ISERR(IF(AND($I61=Re_lo!$E$5,BR$5=VLOOKUP(Re_lo!$H$5,Re_lo!$N$5:$O$16,2,0)),AP61,"")),"",IF(AND($I61=Re_lo!$E$5,BR$5=VLOOKUP(Re_lo!$H$5,Re_lo!$N$5:$O$16,2,0)),AP61,""))</f>
        <v/>
      </c>
      <c r="BS61" s="125" t="str">
        <f>IF(ISERR(IF(AND($I61=Re_lo!$E$5,BS$5=VLOOKUP(Re_lo!$H$5,Re_lo!$N$5:$O$16,2,0)),AQ61,"")),"",IF(AND($I61=Re_lo!$E$5,BS$5=VLOOKUP(Re_lo!$H$5,Re_lo!$N$5:$O$16,2,0)),AQ61,""))</f>
        <v/>
      </c>
      <c r="BT61" s="125" t="str">
        <f>IF(ISERR(IF(AND($I61=Re_lo!$E$5,BT$5=VLOOKUP(Re_lo!$H$5,Re_lo!$N$5:$O$16,2,0)),AR61,"")),"",IF(AND($I61=Re_lo!$E$5,BT$5=VLOOKUP(Re_lo!$H$5,Re_lo!$N$5:$O$16,2,0)),AR61,""))</f>
        <v/>
      </c>
      <c r="BU61" s="125" t="str">
        <f>IF(ISERR(IF(AND($I61=Re_lo!$E$5,BU$5=VLOOKUP(Re_lo!$H$5,Re_lo!$N$5:$O$16,2,0)),AS61,"")),"",IF(AND($I61=Re_lo!$E$5,BU$5=VLOOKUP(Re_lo!$H$5,Re_lo!$N$5:$O$16,2,0)),AS61,""))</f>
        <v/>
      </c>
      <c r="BV61" s="125" t="str">
        <f>IF(ISERR(IF(AND($I61=Re_lo!$E$5,BV$5=VLOOKUP(Re_lo!$H$5,Re_lo!$N$5:$O$16,2,0)),AT61,"")),"",IF(AND($I61=Re_lo!$E$5,BV$5=VLOOKUP(Re_lo!$H$5,Re_lo!$N$5:$O$16,2,0)),AT61,""))</f>
        <v/>
      </c>
      <c r="BW61" s="125" t="str">
        <f>IF(ISERR(IF(AND($I61=Re_lo!$E$5,BW$5=VLOOKUP(Re_lo!$H$5,Re_lo!$N$5:$O$16,2,0)),AU61,"")),"",IF(AND($I61=Re_lo!$E$5,BW$5=VLOOKUP(Re_lo!$H$5,Re_lo!$N$5:$O$16,2,0)),AU61,""))</f>
        <v/>
      </c>
      <c r="BX61" s="125" t="str">
        <f>IF(ISERR(IF(AND($I61=Re_lo!$E$5,BX$5=VLOOKUP(Re_lo!$H$5,Re_lo!$N$5:$O$16,2,0)),AV61,"")),"",IF(AND($I61=Re_lo!$E$5,BX$5=VLOOKUP(Re_lo!$H$5,Re_lo!$N$5:$O$16,2,0)),AV61,""))</f>
        <v/>
      </c>
      <c r="BY61" s="125" t="str">
        <f>IF(ISERR(IF(AND($I61=Re_lo!$E$5,BY$5=VLOOKUP(Re_lo!$H$5,Re_lo!$N$5:$O$16,2,0)),AW61,"")),"",IF(AND($I61=Re_lo!$E$5,BY$5=VLOOKUP(Re_lo!$H$5,Re_lo!$N$5:$O$16,2,0)),AW61,""))</f>
        <v/>
      </c>
      <c r="BZ61" s="125" t="str">
        <f>IF(ISERR(IF(AND($I61=Re_lo!$E$5,BZ$5=VLOOKUP(Re_lo!$H$5,Re_lo!$N$5:$O$16,2,0)),AX61,"")),"",IF(AND($I61=Re_lo!$E$5,BZ$5=VLOOKUP(Re_lo!$H$5,Re_lo!$N$5:$O$16,2,0)),AX61,""))</f>
        <v/>
      </c>
      <c r="CA61" s="125" t="str">
        <f>IF(ISERR(IF(AND($I61=Re_lo!$E$5,CA$5=VLOOKUP(Re_lo!$H$5,Re_lo!$N$5:$O$16,2,0)),AY61,"")),"",IF(AND($I61=Re_lo!$E$5,CA$5=VLOOKUP(Re_lo!$H$5,Re_lo!$N$5:$O$16,2,0)),AY61,""))</f>
        <v/>
      </c>
      <c r="CB61" s="125" t="str">
        <f>IF(ISERR(IF(AND($I61=Re_lo!$E$5,CB$5=VLOOKUP(Re_lo!$H$5,Re_lo!$N$5:$O$16,2,0)),AZ61,"")),"",IF(AND($I61=Re_lo!$E$5,CB$5=VLOOKUP(Re_lo!$H$5,Re_lo!$N$5:$O$16,2,0)),AZ61,""))</f>
        <v/>
      </c>
      <c r="CC61" s="125" t="str">
        <f>IF(ISERR(IF(AND($I61=Re_lo!$E$5,CC$5=VLOOKUP(Re_lo!$H$5,Re_lo!$N$5:$O$16,2,0)),BA61,"")),"",IF(AND($I61=Re_lo!$E$5,CC$5=VLOOKUP(Re_lo!$H$5,Re_lo!$N$5:$O$16,2,0)),BA61,""))</f>
        <v/>
      </c>
      <c r="CD61" s="125" t="str">
        <f>IF(ISERR(IF(AND($I61=Re_lo!$E$5,CD$5=VLOOKUP(Re_lo!$H$5,Re_lo!$N$5:$O$16,2,0)),BB61,"")),"",IF(AND($I61=Re_lo!$E$5,CD$5=VLOOKUP(Re_lo!$H$5,Re_lo!$N$5:$O$16,2,0)),BB61,""))</f>
        <v/>
      </c>
      <c r="CF61" s="125" t="str">
        <f>IF($C61="","",COUNTIFS(Con_ve!$C$6:$C$1005,$C61,Con_ve!$Q$6:$Q$1005,Cad_cl!CF$5))</f>
        <v/>
      </c>
      <c r="CG61" s="125" t="str">
        <f>IF($C61="","",COUNTIFS(Con_ve!$C$6:$C$1005,$C61,Con_ve!$Q$6:$Q$1005,Cad_cl!CG$5))</f>
        <v/>
      </c>
      <c r="CH61" s="125" t="str">
        <f>IF($C61="","",COUNTIFS(Con_ve!$C$6:$C$1005,$C61,Con_ve!$Q$6:$Q$1005,Cad_cl!CH$5))</f>
        <v/>
      </c>
      <c r="CI61" s="125" t="str">
        <f>IF($C61="","",COUNTIFS(Con_ve!$C$6:$C$1005,$C61,Con_ve!$Q$6:$Q$1005,Cad_cl!CI$5))</f>
        <v/>
      </c>
      <c r="CJ61" s="125" t="str">
        <f>IF($C61="","",COUNTIFS(Con_ve!$C$6:$C$1005,$C61,Con_ve!$Q$6:$Q$1005,Cad_cl!CJ$5))</f>
        <v/>
      </c>
      <c r="CK61" s="125" t="str">
        <f>IF($C61="","",COUNTIFS(Con_ve!$C$6:$C$1005,$C61,Con_ve!$Q$6:$Q$1005,Cad_cl!CK$5))</f>
        <v/>
      </c>
      <c r="CL61" s="125" t="str">
        <f>IF($C61="","",COUNTIFS(Con_ve!$C$6:$C$1005,$C61,Con_ve!$Q$6:$Q$1005,Cad_cl!CL$5))</f>
        <v/>
      </c>
      <c r="CM61" s="125" t="str">
        <f>IF($C61="","",COUNTIFS(Con_ve!$C$6:$C$1005,$C61,Con_ve!$Q$6:$Q$1005,Cad_cl!CM$5))</f>
        <v/>
      </c>
      <c r="CN61" s="125" t="str">
        <f>IF($C61="","",COUNTIFS(Con_ve!$C$6:$C$1005,$C61,Con_ve!$Q$6:$Q$1005,Cad_cl!CN$5))</f>
        <v/>
      </c>
      <c r="CO61" s="125" t="str">
        <f>IF($C61="","",COUNTIFS(Con_ve!$C$6:$C$1005,$C61,Con_ve!$Q$6:$Q$1005,Cad_cl!CO$5))</f>
        <v/>
      </c>
      <c r="CP61" s="125" t="str">
        <f>IF($C61="","",COUNTIFS(Con_ve!$C$6:$C$1005,$C61,Con_ve!$Q$6:$Q$1005,Cad_cl!CP$5))</f>
        <v/>
      </c>
      <c r="CQ61" s="125" t="str">
        <f>IF($C61="","",COUNTIFS(Con_ve!$C$6:$C$1005,$C61,Con_ve!$Q$6:$Q$1005,Cad_cl!CQ$5))</f>
        <v/>
      </c>
      <c r="CR61" s="125">
        <f t="shared" si="2"/>
        <v>0</v>
      </c>
    </row>
    <row r="62" spans="3:96" ht="30" customHeight="1">
      <c r="C62" s="153"/>
      <c r="D62" s="153"/>
      <c r="E62" s="154"/>
      <c r="F62" s="153"/>
      <c r="G62" s="155"/>
      <c r="H62" s="153"/>
      <c r="I62" s="153"/>
      <c r="J62" s="132" t="s">
        <v>309</v>
      </c>
      <c r="K62" s="133" t="s">
        <v>309</v>
      </c>
      <c r="L62" s="153"/>
      <c r="M62" s="153"/>
      <c r="N62" s="153"/>
      <c r="O62" s="153"/>
      <c r="P62" s="153"/>
      <c r="Q62" s="153"/>
      <c r="AP62" s="134" t="str">
        <f>IF(ISERR(IF($C62="","",SUMIFS(Con_ve!$F$6:$F$1005,Con_ve!$C$6:$C$1005,$C62,Con_ve!$I$6:$I$1005,"Fechada",Con_ve!$Q$6:$Q$1005,Cad_cl!AP$5))),"",IF($C62="","",SUMIFS(Con_ve!$F$6:$F$1005,Con_ve!$C$6:$C$1005,$C62,Con_ve!$I$6:$I$1005,"Fechada",Con_ve!$Q$6:$Q$1005,Cad_cl!AP$5)))</f>
        <v/>
      </c>
      <c r="AQ62" s="134" t="str">
        <f>IF(ISERR(IF($C62="","",SUMIFS(Con_ve!$F$6:$F$1005,Con_ve!$C$6:$C$1005,$C62,Con_ve!$I$6:$I$1005,"Fechada",Con_ve!$Q$6:$Q$1005,Cad_cl!AQ$5))),"",IF($C62="","",SUMIFS(Con_ve!$F$6:$F$1005,Con_ve!$C$6:$C$1005,$C62,Con_ve!$I$6:$I$1005,"Fechada",Con_ve!$Q$6:$Q$1005,Cad_cl!AQ$5)))</f>
        <v/>
      </c>
      <c r="AR62" s="134" t="str">
        <f>IF(ISERR(IF($C62="","",SUMIFS(Con_ve!$F$6:$F$1005,Con_ve!$C$6:$C$1005,$C62,Con_ve!$I$6:$I$1005,"Fechada",Con_ve!$Q$6:$Q$1005,Cad_cl!AR$5))),"",IF($C62="","",SUMIFS(Con_ve!$F$6:$F$1005,Con_ve!$C$6:$C$1005,$C62,Con_ve!$I$6:$I$1005,"Fechada",Con_ve!$Q$6:$Q$1005,Cad_cl!AR$5)))</f>
        <v/>
      </c>
      <c r="AS62" s="134" t="str">
        <f>IF(ISERR(IF($C62="","",SUMIFS(Con_ve!$F$6:$F$1005,Con_ve!$C$6:$C$1005,$C62,Con_ve!$I$6:$I$1005,"Fechada",Con_ve!$Q$6:$Q$1005,Cad_cl!AS$5))),"",IF($C62="","",SUMIFS(Con_ve!$F$6:$F$1005,Con_ve!$C$6:$C$1005,$C62,Con_ve!$I$6:$I$1005,"Fechada",Con_ve!$Q$6:$Q$1005,Cad_cl!AS$5)))</f>
        <v/>
      </c>
      <c r="AT62" s="134" t="str">
        <f>IF(ISERR(IF($C62="","",SUMIFS(Con_ve!$F$6:$F$1005,Con_ve!$C$6:$C$1005,$C62,Con_ve!$I$6:$I$1005,"Fechada",Con_ve!$Q$6:$Q$1005,Cad_cl!AT$5))),"",IF($C62="","",SUMIFS(Con_ve!$F$6:$F$1005,Con_ve!$C$6:$C$1005,$C62,Con_ve!$I$6:$I$1005,"Fechada",Con_ve!$Q$6:$Q$1005,Cad_cl!AT$5)))</f>
        <v/>
      </c>
      <c r="AU62" s="134" t="str">
        <f>IF(ISERR(IF($C62="","",SUMIFS(Con_ve!$F$6:$F$1005,Con_ve!$C$6:$C$1005,$C62,Con_ve!$I$6:$I$1005,"Fechada",Con_ve!$Q$6:$Q$1005,Cad_cl!AU$5))),"",IF($C62="","",SUMIFS(Con_ve!$F$6:$F$1005,Con_ve!$C$6:$C$1005,$C62,Con_ve!$I$6:$I$1005,"Fechada",Con_ve!$Q$6:$Q$1005,Cad_cl!AU$5)))</f>
        <v/>
      </c>
      <c r="AV62" s="134" t="str">
        <f>IF(ISERR(IF($C62="","",SUMIFS(Con_ve!$F$6:$F$1005,Con_ve!$C$6:$C$1005,$C62,Con_ve!$I$6:$I$1005,"Fechada",Con_ve!$Q$6:$Q$1005,Cad_cl!AV$5))),"",IF($C62="","",SUMIFS(Con_ve!$F$6:$F$1005,Con_ve!$C$6:$C$1005,$C62,Con_ve!$I$6:$I$1005,"Fechada",Con_ve!$Q$6:$Q$1005,Cad_cl!AV$5)))</f>
        <v/>
      </c>
      <c r="AW62" s="134" t="str">
        <f>IF(ISERR(IF($C62="","",SUMIFS(Con_ve!$F$6:$F$1005,Con_ve!$C$6:$C$1005,$C62,Con_ve!$I$6:$I$1005,"Fechada",Con_ve!$Q$6:$Q$1005,Cad_cl!AW$5))),"",IF($C62="","",SUMIFS(Con_ve!$F$6:$F$1005,Con_ve!$C$6:$C$1005,$C62,Con_ve!$I$6:$I$1005,"Fechada",Con_ve!$Q$6:$Q$1005,Cad_cl!AW$5)))</f>
        <v/>
      </c>
      <c r="AX62" s="134" t="str">
        <f>IF(ISERR(IF($C62="","",SUMIFS(Con_ve!$F$6:$F$1005,Con_ve!$C$6:$C$1005,$C62,Con_ve!$I$6:$I$1005,"Fechada",Con_ve!$Q$6:$Q$1005,Cad_cl!AX$5))),"",IF($C62="","",SUMIFS(Con_ve!$F$6:$F$1005,Con_ve!$C$6:$C$1005,$C62,Con_ve!$I$6:$I$1005,"Fechada",Con_ve!$Q$6:$Q$1005,Cad_cl!AX$5)))</f>
        <v/>
      </c>
      <c r="AY62" s="134" t="str">
        <f>IF(ISERR(IF($C62="","",SUMIFS(Con_ve!$F$6:$F$1005,Con_ve!$C$6:$C$1005,$C62,Con_ve!$I$6:$I$1005,"Fechada",Con_ve!$Q$6:$Q$1005,Cad_cl!AY$5))),"",IF($C62="","",SUMIFS(Con_ve!$F$6:$F$1005,Con_ve!$C$6:$C$1005,$C62,Con_ve!$I$6:$I$1005,"Fechada",Con_ve!$Q$6:$Q$1005,Cad_cl!AY$5)))</f>
        <v/>
      </c>
      <c r="AZ62" s="134" t="str">
        <f>IF(ISERR(IF($C62="","",SUMIFS(Con_ve!$F$6:$F$1005,Con_ve!$C$6:$C$1005,$C62,Con_ve!$I$6:$I$1005,"Fechada",Con_ve!$Q$6:$Q$1005,Cad_cl!AZ$5))),"",IF($C62="","",SUMIFS(Con_ve!$F$6:$F$1005,Con_ve!$C$6:$C$1005,$C62,Con_ve!$I$6:$I$1005,"Fechada",Con_ve!$Q$6:$Q$1005,Cad_cl!AZ$5)))</f>
        <v/>
      </c>
      <c r="BA62" s="134" t="str">
        <f>IF(ISERR(IF($C62="","",SUMIFS(Con_ve!$F$6:$F$1005,Con_ve!$C$6:$C$1005,$C62,Con_ve!$I$6:$I$1005,"Fechada",Con_ve!$Q$6:$Q$1005,Cad_cl!BA$5))),"",IF($C62="","",SUMIFS(Con_ve!$F$6:$F$1005,Con_ve!$C$6:$C$1005,$C62,Con_ve!$I$6:$I$1005,"Fechada",Con_ve!$Q$6:$Q$1005,Cad_cl!BA$5)))</f>
        <v/>
      </c>
      <c r="BB62" s="134">
        <f t="shared" si="0"/>
        <v>0</v>
      </c>
      <c r="BD62" s="134" t="str">
        <f>IF(ISERR(IF($C62="","",SUMIFS(Con_ve!$F$6:$F$1005,Con_ve!$C$6:$C$1005,$C62,Con_ve!$I$6:$I$1005,"Em negociação",Con_ve!$Q$6:$Q$1005,Cad_cl!BD$5))),"",IF($C62="","",SUMIFS(Con_ve!$F$6:$F$1005,Con_ve!$C$6:$C$1005,$C62,Con_ve!$I$6:$I$1005,"Em negociação",Con_ve!$Q$6:$Q$1005,Cad_cl!BD$5)))</f>
        <v/>
      </c>
      <c r="BE62" s="134" t="str">
        <f>IF(ISERR(IF($C62="","",SUMIFS(Con_ve!$F$6:$F$1005,Con_ve!$C$6:$C$1005,$C62,Con_ve!$I$6:$I$1005,"Em negociação",Con_ve!$Q$6:$Q$1005,Cad_cl!BE$5))),"",IF($C62="","",SUMIFS(Con_ve!$F$6:$F$1005,Con_ve!$C$6:$C$1005,$C62,Con_ve!$I$6:$I$1005,"Em negociação",Con_ve!$Q$6:$Q$1005,Cad_cl!BE$5)))</f>
        <v/>
      </c>
      <c r="BF62" s="134" t="str">
        <f>IF(ISERR(IF($C62="","",SUMIFS(Con_ve!$F$6:$F$1005,Con_ve!$C$6:$C$1005,$C62,Con_ve!$I$6:$I$1005,"Em negociação",Con_ve!$Q$6:$Q$1005,Cad_cl!BF$5))),"",IF($C62="","",SUMIFS(Con_ve!$F$6:$F$1005,Con_ve!$C$6:$C$1005,$C62,Con_ve!$I$6:$I$1005,"Em negociação",Con_ve!$Q$6:$Q$1005,Cad_cl!BF$5)))</f>
        <v/>
      </c>
      <c r="BG62" s="134" t="str">
        <f>IF(ISERR(IF($C62="","",SUMIFS(Con_ve!$F$6:$F$1005,Con_ve!$C$6:$C$1005,$C62,Con_ve!$I$6:$I$1005,"Em negociação",Con_ve!$Q$6:$Q$1005,Cad_cl!BG$5))),"",IF($C62="","",SUMIFS(Con_ve!$F$6:$F$1005,Con_ve!$C$6:$C$1005,$C62,Con_ve!$I$6:$I$1005,"Em negociação",Con_ve!$Q$6:$Q$1005,Cad_cl!BG$5)))</f>
        <v/>
      </c>
      <c r="BH62" s="134" t="str">
        <f>IF(ISERR(IF($C62="","",SUMIFS(Con_ve!$F$6:$F$1005,Con_ve!$C$6:$C$1005,$C62,Con_ve!$I$6:$I$1005,"Em negociação",Con_ve!$Q$6:$Q$1005,Cad_cl!BH$5))),"",IF($C62="","",SUMIFS(Con_ve!$F$6:$F$1005,Con_ve!$C$6:$C$1005,$C62,Con_ve!$I$6:$I$1005,"Em negociação",Con_ve!$Q$6:$Q$1005,Cad_cl!BH$5)))</f>
        <v/>
      </c>
      <c r="BI62" s="134" t="str">
        <f>IF(ISERR(IF($C62="","",SUMIFS(Con_ve!$F$6:$F$1005,Con_ve!$C$6:$C$1005,$C62,Con_ve!$I$6:$I$1005,"Em negociação",Con_ve!$Q$6:$Q$1005,Cad_cl!BI$5))),"",IF($C62="","",SUMIFS(Con_ve!$F$6:$F$1005,Con_ve!$C$6:$C$1005,$C62,Con_ve!$I$6:$I$1005,"Em negociação",Con_ve!$Q$6:$Q$1005,Cad_cl!BI$5)))</f>
        <v/>
      </c>
      <c r="BJ62" s="134" t="str">
        <f>IF(ISERR(IF($C62="","",SUMIFS(Con_ve!$F$6:$F$1005,Con_ve!$C$6:$C$1005,$C62,Con_ve!$I$6:$I$1005,"Em negociação",Con_ve!$Q$6:$Q$1005,Cad_cl!BJ$5))),"",IF($C62="","",SUMIFS(Con_ve!$F$6:$F$1005,Con_ve!$C$6:$C$1005,$C62,Con_ve!$I$6:$I$1005,"Em negociação",Con_ve!$Q$6:$Q$1005,Cad_cl!BJ$5)))</f>
        <v/>
      </c>
      <c r="BK62" s="134" t="str">
        <f>IF(ISERR(IF($C62="","",SUMIFS(Con_ve!$F$6:$F$1005,Con_ve!$C$6:$C$1005,$C62,Con_ve!$I$6:$I$1005,"Em negociação",Con_ve!$Q$6:$Q$1005,Cad_cl!BK$5))),"",IF($C62="","",SUMIFS(Con_ve!$F$6:$F$1005,Con_ve!$C$6:$C$1005,$C62,Con_ve!$I$6:$I$1005,"Em negociação",Con_ve!$Q$6:$Q$1005,Cad_cl!BK$5)))</f>
        <v/>
      </c>
      <c r="BL62" s="134" t="str">
        <f>IF(ISERR(IF($C62="","",SUMIFS(Con_ve!$F$6:$F$1005,Con_ve!$C$6:$C$1005,$C62,Con_ve!$I$6:$I$1005,"Em negociação",Con_ve!$Q$6:$Q$1005,Cad_cl!BL$5))),"",IF($C62="","",SUMIFS(Con_ve!$F$6:$F$1005,Con_ve!$C$6:$C$1005,$C62,Con_ve!$I$6:$I$1005,"Em negociação",Con_ve!$Q$6:$Q$1005,Cad_cl!BL$5)))</f>
        <v/>
      </c>
      <c r="BM62" s="134" t="str">
        <f>IF(ISERR(IF($C62="","",SUMIFS(Con_ve!$F$6:$F$1005,Con_ve!$C$6:$C$1005,$C62,Con_ve!$I$6:$I$1005,"Em negociação",Con_ve!$Q$6:$Q$1005,Cad_cl!BM$5))),"",IF($C62="","",SUMIFS(Con_ve!$F$6:$F$1005,Con_ve!$C$6:$C$1005,$C62,Con_ve!$I$6:$I$1005,"Em negociação",Con_ve!$Q$6:$Q$1005,Cad_cl!BM$5)))</f>
        <v/>
      </c>
      <c r="BN62" s="134" t="str">
        <f>IF(ISERR(IF($C62="","",SUMIFS(Con_ve!$F$6:$F$1005,Con_ve!$C$6:$C$1005,$C62,Con_ve!$I$6:$I$1005,"Em negociação",Con_ve!$Q$6:$Q$1005,Cad_cl!BN$5))),"",IF($C62="","",SUMIFS(Con_ve!$F$6:$F$1005,Con_ve!$C$6:$C$1005,$C62,Con_ve!$I$6:$I$1005,"Em negociação",Con_ve!$Q$6:$Q$1005,Cad_cl!BN$5)))</f>
        <v/>
      </c>
      <c r="BO62" s="134" t="str">
        <f>IF(ISERR(IF($C62="","",SUMIFS(Con_ve!$F$6:$F$1005,Con_ve!$C$6:$C$1005,$C62,Con_ve!$I$6:$I$1005,"Em negociação",Con_ve!$Q$6:$Q$1005,Cad_cl!BO$5))),"",IF($C62="","",SUMIFS(Con_ve!$F$6:$F$1005,Con_ve!$C$6:$C$1005,$C62,Con_ve!$I$6:$I$1005,"Em negociação",Con_ve!$Q$6:$Q$1005,Cad_cl!BO$5)))</f>
        <v/>
      </c>
      <c r="BP62" s="134">
        <f t="shared" si="1"/>
        <v>0</v>
      </c>
      <c r="BR62" s="125" t="str">
        <f>IF(ISERR(IF(AND($I62=Re_lo!$E$5,BR$5=VLOOKUP(Re_lo!$H$5,Re_lo!$N$5:$O$16,2,0)),AP62,"")),"",IF(AND($I62=Re_lo!$E$5,BR$5=VLOOKUP(Re_lo!$H$5,Re_lo!$N$5:$O$16,2,0)),AP62,""))</f>
        <v/>
      </c>
      <c r="BS62" s="125" t="str">
        <f>IF(ISERR(IF(AND($I62=Re_lo!$E$5,BS$5=VLOOKUP(Re_lo!$H$5,Re_lo!$N$5:$O$16,2,0)),AQ62,"")),"",IF(AND($I62=Re_lo!$E$5,BS$5=VLOOKUP(Re_lo!$H$5,Re_lo!$N$5:$O$16,2,0)),AQ62,""))</f>
        <v/>
      </c>
      <c r="BT62" s="125" t="str">
        <f>IF(ISERR(IF(AND($I62=Re_lo!$E$5,BT$5=VLOOKUP(Re_lo!$H$5,Re_lo!$N$5:$O$16,2,0)),AR62,"")),"",IF(AND($I62=Re_lo!$E$5,BT$5=VLOOKUP(Re_lo!$H$5,Re_lo!$N$5:$O$16,2,0)),AR62,""))</f>
        <v/>
      </c>
      <c r="BU62" s="125" t="str">
        <f>IF(ISERR(IF(AND($I62=Re_lo!$E$5,BU$5=VLOOKUP(Re_lo!$H$5,Re_lo!$N$5:$O$16,2,0)),AS62,"")),"",IF(AND($I62=Re_lo!$E$5,BU$5=VLOOKUP(Re_lo!$H$5,Re_lo!$N$5:$O$16,2,0)),AS62,""))</f>
        <v/>
      </c>
      <c r="BV62" s="125" t="str">
        <f>IF(ISERR(IF(AND($I62=Re_lo!$E$5,BV$5=VLOOKUP(Re_lo!$H$5,Re_lo!$N$5:$O$16,2,0)),AT62,"")),"",IF(AND($I62=Re_lo!$E$5,BV$5=VLOOKUP(Re_lo!$H$5,Re_lo!$N$5:$O$16,2,0)),AT62,""))</f>
        <v/>
      </c>
      <c r="BW62" s="125" t="str">
        <f>IF(ISERR(IF(AND($I62=Re_lo!$E$5,BW$5=VLOOKUP(Re_lo!$H$5,Re_lo!$N$5:$O$16,2,0)),AU62,"")),"",IF(AND($I62=Re_lo!$E$5,BW$5=VLOOKUP(Re_lo!$H$5,Re_lo!$N$5:$O$16,2,0)),AU62,""))</f>
        <v/>
      </c>
      <c r="BX62" s="125" t="str">
        <f>IF(ISERR(IF(AND($I62=Re_lo!$E$5,BX$5=VLOOKUP(Re_lo!$H$5,Re_lo!$N$5:$O$16,2,0)),AV62,"")),"",IF(AND($I62=Re_lo!$E$5,BX$5=VLOOKUP(Re_lo!$H$5,Re_lo!$N$5:$O$16,2,0)),AV62,""))</f>
        <v/>
      </c>
      <c r="BY62" s="125" t="str">
        <f>IF(ISERR(IF(AND($I62=Re_lo!$E$5,BY$5=VLOOKUP(Re_lo!$H$5,Re_lo!$N$5:$O$16,2,0)),AW62,"")),"",IF(AND($I62=Re_lo!$E$5,BY$5=VLOOKUP(Re_lo!$H$5,Re_lo!$N$5:$O$16,2,0)),AW62,""))</f>
        <v/>
      </c>
      <c r="BZ62" s="125" t="str">
        <f>IF(ISERR(IF(AND($I62=Re_lo!$E$5,BZ$5=VLOOKUP(Re_lo!$H$5,Re_lo!$N$5:$O$16,2,0)),AX62,"")),"",IF(AND($I62=Re_lo!$E$5,BZ$5=VLOOKUP(Re_lo!$H$5,Re_lo!$N$5:$O$16,2,0)),AX62,""))</f>
        <v/>
      </c>
      <c r="CA62" s="125" t="str">
        <f>IF(ISERR(IF(AND($I62=Re_lo!$E$5,CA$5=VLOOKUP(Re_lo!$H$5,Re_lo!$N$5:$O$16,2,0)),AY62,"")),"",IF(AND($I62=Re_lo!$E$5,CA$5=VLOOKUP(Re_lo!$H$5,Re_lo!$N$5:$O$16,2,0)),AY62,""))</f>
        <v/>
      </c>
      <c r="CB62" s="125" t="str">
        <f>IF(ISERR(IF(AND($I62=Re_lo!$E$5,CB$5=VLOOKUP(Re_lo!$H$5,Re_lo!$N$5:$O$16,2,0)),AZ62,"")),"",IF(AND($I62=Re_lo!$E$5,CB$5=VLOOKUP(Re_lo!$H$5,Re_lo!$N$5:$O$16,2,0)),AZ62,""))</f>
        <v/>
      </c>
      <c r="CC62" s="125" t="str">
        <f>IF(ISERR(IF(AND($I62=Re_lo!$E$5,CC$5=VLOOKUP(Re_lo!$H$5,Re_lo!$N$5:$O$16,2,0)),BA62,"")),"",IF(AND($I62=Re_lo!$E$5,CC$5=VLOOKUP(Re_lo!$H$5,Re_lo!$N$5:$O$16,2,0)),BA62,""))</f>
        <v/>
      </c>
      <c r="CD62" s="125" t="str">
        <f>IF(ISERR(IF(AND($I62=Re_lo!$E$5,CD$5=VLOOKUP(Re_lo!$H$5,Re_lo!$N$5:$O$16,2,0)),BB62,"")),"",IF(AND($I62=Re_lo!$E$5,CD$5=VLOOKUP(Re_lo!$H$5,Re_lo!$N$5:$O$16,2,0)),BB62,""))</f>
        <v/>
      </c>
      <c r="CF62" s="125" t="str">
        <f>IF($C62="","",COUNTIFS(Con_ve!$C$6:$C$1005,$C62,Con_ve!$Q$6:$Q$1005,Cad_cl!CF$5))</f>
        <v/>
      </c>
      <c r="CG62" s="125" t="str">
        <f>IF($C62="","",COUNTIFS(Con_ve!$C$6:$C$1005,$C62,Con_ve!$Q$6:$Q$1005,Cad_cl!CG$5))</f>
        <v/>
      </c>
      <c r="CH62" s="125" t="str">
        <f>IF($C62="","",COUNTIFS(Con_ve!$C$6:$C$1005,$C62,Con_ve!$Q$6:$Q$1005,Cad_cl!CH$5))</f>
        <v/>
      </c>
      <c r="CI62" s="125" t="str">
        <f>IF($C62="","",COUNTIFS(Con_ve!$C$6:$C$1005,$C62,Con_ve!$Q$6:$Q$1005,Cad_cl!CI$5))</f>
        <v/>
      </c>
      <c r="CJ62" s="125" t="str">
        <f>IF($C62="","",COUNTIFS(Con_ve!$C$6:$C$1005,$C62,Con_ve!$Q$6:$Q$1005,Cad_cl!CJ$5))</f>
        <v/>
      </c>
      <c r="CK62" s="125" t="str">
        <f>IF($C62="","",COUNTIFS(Con_ve!$C$6:$C$1005,$C62,Con_ve!$Q$6:$Q$1005,Cad_cl!CK$5))</f>
        <v/>
      </c>
      <c r="CL62" s="125" t="str">
        <f>IF($C62="","",COUNTIFS(Con_ve!$C$6:$C$1005,$C62,Con_ve!$Q$6:$Q$1005,Cad_cl!CL$5))</f>
        <v/>
      </c>
      <c r="CM62" s="125" t="str">
        <f>IF($C62="","",COUNTIFS(Con_ve!$C$6:$C$1005,$C62,Con_ve!$Q$6:$Q$1005,Cad_cl!CM$5))</f>
        <v/>
      </c>
      <c r="CN62" s="125" t="str">
        <f>IF($C62="","",COUNTIFS(Con_ve!$C$6:$C$1005,$C62,Con_ve!$Q$6:$Q$1005,Cad_cl!CN$5))</f>
        <v/>
      </c>
      <c r="CO62" s="125" t="str">
        <f>IF($C62="","",COUNTIFS(Con_ve!$C$6:$C$1005,$C62,Con_ve!$Q$6:$Q$1005,Cad_cl!CO$5))</f>
        <v/>
      </c>
      <c r="CP62" s="125" t="str">
        <f>IF($C62="","",COUNTIFS(Con_ve!$C$6:$C$1005,$C62,Con_ve!$Q$6:$Q$1005,Cad_cl!CP$5))</f>
        <v/>
      </c>
      <c r="CQ62" s="125" t="str">
        <f>IF($C62="","",COUNTIFS(Con_ve!$C$6:$C$1005,$C62,Con_ve!$Q$6:$Q$1005,Cad_cl!CQ$5))</f>
        <v/>
      </c>
      <c r="CR62" s="125">
        <f t="shared" si="2"/>
        <v>0</v>
      </c>
    </row>
    <row r="63" spans="3:96" ht="30" customHeight="1">
      <c r="C63" s="153"/>
      <c r="D63" s="153"/>
      <c r="E63" s="154"/>
      <c r="F63" s="153"/>
      <c r="G63" s="155"/>
      <c r="H63" s="153"/>
      <c r="I63" s="153"/>
      <c r="J63" s="132" t="s">
        <v>309</v>
      </c>
      <c r="K63" s="133" t="s">
        <v>309</v>
      </c>
      <c r="L63" s="153"/>
      <c r="M63" s="153"/>
      <c r="N63" s="153"/>
      <c r="O63" s="153"/>
      <c r="P63" s="153"/>
      <c r="Q63" s="153"/>
      <c r="AP63" s="134" t="str">
        <f>IF(ISERR(IF($C63="","",SUMIFS(Con_ve!$F$6:$F$1005,Con_ve!$C$6:$C$1005,$C63,Con_ve!$I$6:$I$1005,"Fechada",Con_ve!$Q$6:$Q$1005,Cad_cl!AP$5))),"",IF($C63="","",SUMIFS(Con_ve!$F$6:$F$1005,Con_ve!$C$6:$C$1005,$C63,Con_ve!$I$6:$I$1005,"Fechada",Con_ve!$Q$6:$Q$1005,Cad_cl!AP$5)))</f>
        <v/>
      </c>
      <c r="AQ63" s="134" t="str">
        <f>IF(ISERR(IF($C63="","",SUMIFS(Con_ve!$F$6:$F$1005,Con_ve!$C$6:$C$1005,$C63,Con_ve!$I$6:$I$1005,"Fechada",Con_ve!$Q$6:$Q$1005,Cad_cl!AQ$5))),"",IF($C63="","",SUMIFS(Con_ve!$F$6:$F$1005,Con_ve!$C$6:$C$1005,$C63,Con_ve!$I$6:$I$1005,"Fechada",Con_ve!$Q$6:$Q$1005,Cad_cl!AQ$5)))</f>
        <v/>
      </c>
      <c r="AR63" s="134" t="str">
        <f>IF(ISERR(IF($C63="","",SUMIFS(Con_ve!$F$6:$F$1005,Con_ve!$C$6:$C$1005,$C63,Con_ve!$I$6:$I$1005,"Fechada",Con_ve!$Q$6:$Q$1005,Cad_cl!AR$5))),"",IF($C63="","",SUMIFS(Con_ve!$F$6:$F$1005,Con_ve!$C$6:$C$1005,$C63,Con_ve!$I$6:$I$1005,"Fechada",Con_ve!$Q$6:$Q$1005,Cad_cl!AR$5)))</f>
        <v/>
      </c>
      <c r="AS63" s="134" t="str">
        <f>IF(ISERR(IF($C63="","",SUMIFS(Con_ve!$F$6:$F$1005,Con_ve!$C$6:$C$1005,$C63,Con_ve!$I$6:$I$1005,"Fechada",Con_ve!$Q$6:$Q$1005,Cad_cl!AS$5))),"",IF($C63="","",SUMIFS(Con_ve!$F$6:$F$1005,Con_ve!$C$6:$C$1005,$C63,Con_ve!$I$6:$I$1005,"Fechada",Con_ve!$Q$6:$Q$1005,Cad_cl!AS$5)))</f>
        <v/>
      </c>
      <c r="AT63" s="134" t="str">
        <f>IF(ISERR(IF($C63="","",SUMIFS(Con_ve!$F$6:$F$1005,Con_ve!$C$6:$C$1005,$C63,Con_ve!$I$6:$I$1005,"Fechada",Con_ve!$Q$6:$Q$1005,Cad_cl!AT$5))),"",IF($C63="","",SUMIFS(Con_ve!$F$6:$F$1005,Con_ve!$C$6:$C$1005,$C63,Con_ve!$I$6:$I$1005,"Fechada",Con_ve!$Q$6:$Q$1005,Cad_cl!AT$5)))</f>
        <v/>
      </c>
      <c r="AU63" s="134" t="str">
        <f>IF(ISERR(IF($C63="","",SUMIFS(Con_ve!$F$6:$F$1005,Con_ve!$C$6:$C$1005,$C63,Con_ve!$I$6:$I$1005,"Fechada",Con_ve!$Q$6:$Q$1005,Cad_cl!AU$5))),"",IF($C63="","",SUMIFS(Con_ve!$F$6:$F$1005,Con_ve!$C$6:$C$1005,$C63,Con_ve!$I$6:$I$1005,"Fechada",Con_ve!$Q$6:$Q$1005,Cad_cl!AU$5)))</f>
        <v/>
      </c>
      <c r="AV63" s="134" t="str">
        <f>IF(ISERR(IF($C63="","",SUMIFS(Con_ve!$F$6:$F$1005,Con_ve!$C$6:$C$1005,$C63,Con_ve!$I$6:$I$1005,"Fechada",Con_ve!$Q$6:$Q$1005,Cad_cl!AV$5))),"",IF($C63="","",SUMIFS(Con_ve!$F$6:$F$1005,Con_ve!$C$6:$C$1005,$C63,Con_ve!$I$6:$I$1005,"Fechada",Con_ve!$Q$6:$Q$1005,Cad_cl!AV$5)))</f>
        <v/>
      </c>
      <c r="AW63" s="134" t="str">
        <f>IF(ISERR(IF($C63="","",SUMIFS(Con_ve!$F$6:$F$1005,Con_ve!$C$6:$C$1005,$C63,Con_ve!$I$6:$I$1005,"Fechada",Con_ve!$Q$6:$Q$1005,Cad_cl!AW$5))),"",IF($C63="","",SUMIFS(Con_ve!$F$6:$F$1005,Con_ve!$C$6:$C$1005,$C63,Con_ve!$I$6:$I$1005,"Fechada",Con_ve!$Q$6:$Q$1005,Cad_cl!AW$5)))</f>
        <v/>
      </c>
      <c r="AX63" s="134" t="str">
        <f>IF(ISERR(IF($C63="","",SUMIFS(Con_ve!$F$6:$F$1005,Con_ve!$C$6:$C$1005,$C63,Con_ve!$I$6:$I$1005,"Fechada",Con_ve!$Q$6:$Q$1005,Cad_cl!AX$5))),"",IF($C63="","",SUMIFS(Con_ve!$F$6:$F$1005,Con_ve!$C$6:$C$1005,$C63,Con_ve!$I$6:$I$1005,"Fechada",Con_ve!$Q$6:$Q$1005,Cad_cl!AX$5)))</f>
        <v/>
      </c>
      <c r="AY63" s="134" t="str">
        <f>IF(ISERR(IF($C63="","",SUMIFS(Con_ve!$F$6:$F$1005,Con_ve!$C$6:$C$1005,$C63,Con_ve!$I$6:$I$1005,"Fechada",Con_ve!$Q$6:$Q$1005,Cad_cl!AY$5))),"",IF($C63="","",SUMIFS(Con_ve!$F$6:$F$1005,Con_ve!$C$6:$C$1005,$C63,Con_ve!$I$6:$I$1005,"Fechada",Con_ve!$Q$6:$Q$1005,Cad_cl!AY$5)))</f>
        <v/>
      </c>
      <c r="AZ63" s="134" t="str">
        <f>IF(ISERR(IF($C63="","",SUMIFS(Con_ve!$F$6:$F$1005,Con_ve!$C$6:$C$1005,$C63,Con_ve!$I$6:$I$1005,"Fechada",Con_ve!$Q$6:$Q$1005,Cad_cl!AZ$5))),"",IF($C63="","",SUMIFS(Con_ve!$F$6:$F$1005,Con_ve!$C$6:$C$1005,$C63,Con_ve!$I$6:$I$1005,"Fechada",Con_ve!$Q$6:$Q$1005,Cad_cl!AZ$5)))</f>
        <v/>
      </c>
      <c r="BA63" s="134" t="str">
        <f>IF(ISERR(IF($C63="","",SUMIFS(Con_ve!$F$6:$F$1005,Con_ve!$C$6:$C$1005,$C63,Con_ve!$I$6:$I$1005,"Fechada",Con_ve!$Q$6:$Q$1005,Cad_cl!BA$5))),"",IF($C63="","",SUMIFS(Con_ve!$F$6:$F$1005,Con_ve!$C$6:$C$1005,$C63,Con_ve!$I$6:$I$1005,"Fechada",Con_ve!$Q$6:$Q$1005,Cad_cl!BA$5)))</f>
        <v/>
      </c>
      <c r="BB63" s="134">
        <f t="shared" si="0"/>
        <v>0</v>
      </c>
      <c r="BD63" s="134" t="str">
        <f>IF(ISERR(IF($C63="","",SUMIFS(Con_ve!$F$6:$F$1005,Con_ve!$C$6:$C$1005,$C63,Con_ve!$I$6:$I$1005,"Em negociação",Con_ve!$Q$6:$Q$1005,Cad_cl!BD$5))),"",IF($C63="","",SUMIFS(Con_ve!$F$6:$F$1005,Con_ve!$C$6:$C$1005,$C63,Con_ve!$I$6:$I$1005,"Em negociação",Con_ve!$Q$6:$Q$1005,Cad_cl!BD$5)))</f>
        <v/>
      </c>
      <c r="BE63" s="134" t="str">
        <f>IF(ISERR(IF($C63="","",SUMIFS(Con_ve!$F$6:$F$1005,Con_ve!$C$6:$C$1005,$C63,Con_ve!$I$6:$I$1005,"Em negociação",Con_ve!$Q$6:$Q$1005,Cad_cl!BE$5))),"",IF($C63="","",SUMIFS(Con_ve!$F$6:$F$1005,Con_ve!$C$6:$C$1005,$C63,Con_ve!$I$6:$I$1005,"Em negociação",Con_ve!$Q$6:$Q$1005,Cad_cl!BE$5)))</f>
        <v/>
      </c>
      <c r="BF63" s="134" t="str">
        <f>IF(ISERR(IF($C63="","",SUMIFS(Con_ve!$F$6:$F$1005,Con_ve!$C$6:$C$1005,$C63,Con_ve!$I$6:$I$1005,"Em negociação",Con_ve!$Q$6:$Q$1005,Cad_cl!BF$5))),"",IF($C63="","",SUMIFS(Con_ve!$F$6:$F$1005,Con_ve!$C$6:$C$1005,$C63,Con_ve!$I$6:$I$1005,"Em negociação",Con_ve!$Q$6:$Q$1005,Cad_cl!BF$5)))</f>
        <v/>
      </c>
      <c r="BG63" s="134" t="str">
        <f>IF(ISERR(IF($C63="","",SUMIFS(Con_ve!$F$6:$F$1005,Con_ve!$C$6:$C$1005,$C63,Con_ve!$I$6:$I$1005,"Em negociação",Con_ve!$Q$6:$Q$1005,Cad_cl!BG$5))),"",IF($C63="","",SUMIFS(Con_ve!$F$6:$F$1005,Con_ve!$C$6:$C$1005,$C63,Con_ve!$I$6:$I$1005,"Em negociação",Con_ve!$Q$6:$Q$1005,Cad_cl!BG$5)))</f>
        <v/>
      </c>
      <c r="BH63" s="134" t="str">
        <f>IF(ISERR(IF($C63="","",SUMIFS(Con_ve!$F$6:$F$1005,Con_ve!$C$6:$C$1005,$C63,Con_ve!$I$6:$I$1005,"Em negociação",Con_ve!$Q$6:$Q$1005,Cad_cl!BH$5))),"",IF($C63="","",SUMIFS(Con_ve!$F$6:$F$1005,Con_ve!$C$6:$C$1005,$C63,Con_ve!$I$6:$I$1005,"Em negociação",Con_ve!$Q$6:$Q$1005,Cad_cl!BH$5)))</f>
        <v/>
      </c>
      <c r="BI63" s="134" t="str">
        <f>IF(ISERR(IF($C63="","",SUMIFS(Con_ve!$F$6:$F$1005,Con_ve!$C$6:$C$1005,$C63,Con_ve!$I$6:$I$1005,"Em negociação",Con_ve!$Q$6:$Q$1005,Cad_cl!BI$5))),"",IF($C63="","",SUMIFS(Con_ve!$F$6:$F$1005,Con_ve!$C$6:$C$1005,$C63,Con_ve!$I$6:$I$1005,"Em negociação",Con_ve!$Q$6:$Q$1005,Cad_cl!BI$5)))</f>
        <v/>
      </c>
      <c r="BJ63" s="134" t="str">
        <f>IF(ISERR(IF($C63="","",SUMIFS(Con_ve!$F$6:$F$1005,Con_ve!$C$6:$C$1005,$C63,Con_ve!$I$6:$I$1005,"Em negociação",Con_ve!$Q$6:$Q$1005,Cad_cl!BJ$5))),"",IF($C63="","",SUMIFS(Con_ve!$F$6:$F$1005,Con_ve!$C$6:$C$1005,$C63,Con_ve!$I$6:$I$1005,"Em negociação",Con_ve!$Q$6:$Q$1005,Cad_cl!BJ$5)))</f>
        <v/>
      </c>
      <c r="BK63" s="134" t="str">
        <f>IF(ISERR(IF($C63="","",SUMIFS(Con_ve!$F$6:$F$1005,Con_ve!$C$6:$C$1005,$C63,Con_ve!$I$6:$I$1005,"Em negociação",Con_ve!$Q$6:$Q$1005,Cad_cl!BK$5))),"",IF($C63="","",SUMIFS(Con_ve!$F$6:$F$1005,Con_ve!$C$6:$C$1005,$C63,Con_ve!$I$6:$I$1005,"Em negociação",Con_ve!$Q$6:$Q$1005,Cad_cl!BK$5)))</f>
        <v/>
      </c>
      <c r="BL63" s="134" t="str">
        <f>IF(ISERR(IF($C63="","",SUMIFS(Con_ve!$F$6:$F$1005,Con_ve!$C$6:$C$1005,$C63,Con_ve!$I$6:$I$1005,"Em negociação",Con_ve!$Q$6:$Q$1005,Cad_cl!BL$5))),"",IF($C63="","",SUMIFS(Con_ve!$F$6:$F$1005,Con_ve!$C$6:$C$1005,$C63,Con_ve!$I$6:$I$1005,"Em negociação",Con_ve!$Q$6:$Q$1005,Cad_cl!BL$5)))</f>
        <v/>
      </c>
      <c r="BM63" s="134" t="str">
        <f>IF(ISERR(IF($C63="","",SUMIFS(Con_ve!$F$6:$F$1005,Con_ve!$C$6:$C$1005,$C63,Con_ve!$I$6:$I$1005,"Em negociação",Con_ve!$Q$6:$Q$1005,Cad_cl!BM$5))),"",IF($C63="","",SUMIFS(Con_ve!$F$6:$F$1005,Con_ve!$C$6:$C$1005,$C63,Con_ve!$I$6:$I$1005,"Em negociação",Con_ve!$Q$6:$Q$1005,Cad_cl!BM$5)))</f>
        <v/>
      </c>
      <c r="BN63" s="134" t="str">
        <f>IF(ISERR(IF($C63="","",SUMIFS(Con_ve!$F$6:$F$1005,Con_ve!$C$6:$C$1005,$C63,Con_ve!$I$6:$I$1005,"Em negociação",Con_ve!$Q$6:$Q$1005,Cad_cl!BN$5))),"",IF($C63="","",SUMIFS(Con_ve!$F$6:$F$1005,Con_ve!$C$6:$C$1005,$C63,Con_ve!$I$6:$I$1005,"Em negociação",Con_ve!$Q$6:$Q$1005,Cad_cl!BN$5)))</f>
        <v/>
      </c>
      <c r="BO63" s="134" t="str">
        <f>IF(ISERR(IF($C63="","",SUMIFS(Con_ve!$F$6:$F$1005,Con_ve!$C$6:$C$1005,$C63,Con_ve!$I$6:$I$1005,"Em negociação",Con_ve!$Q$6:$Q$1005,Cad_cl!BO$5))),"",IF($C63="","",SUMIFS(Con_ve!$F$6:$F$1005,Con_ve!$C$6:$C$1005,$C63,Con_ve!$I$6:$I$1005,"Em negociação",Con_ve!$Q$6:$Q$1005,Cad_cl!BO$5)))</f>
        <v/>
      </c>
      <c r="BP63" s="134">
        <f t="shared" si="1"/>
        <v>0</v>
      </c>
      <c r="BR63" s="125" t="str">
        <f>IF(ISERR(IF(AND($I63=Re_lo!$E$5,BR$5=VLOOKUP(Re_lo!$H$5,Re_lo!$N$5:$O$16,2,0)),AP63,"")),"",IF(AND($I63=Re_lo!$E$5,BR$5=VLOOKUP(Re_lo!$H$5,Re_lo!$N$5:$O$16,2,0)),AP63,""))</f>
        <v/>
      </c>
      <c r="BS63" s="125" t="str">
        <f>IF(ISERR(IF(AND($I63=Re_lo!$E$5,BS$5=VLOOKUP(Re_lo!$H$5,Re_lo!$N$5:$O$16,2,0)),AQ63,"")),"",IF(AND($I63=Re_lo!$E$5,BS$5=VLOOKUP(Re_lo!$H$5,Re_lo!$N$5:$O$16,2,0)),AQ63,""))</f>
        <v/>
      </c>
      <c r="BT63" s="125" t="str">
        <f>IF(ISERR(IF(AND($I63=Re_lo!$E$5,BT$5=VLOOKUP(Re_lo!$H$5,Re_lo!$N$5:$O$16,2,0)),AR63,"")),"",IF(AND($I63=Re_lo!$E$5,BT$5=VLOOKUP(Re_lo!$H$5,Re_lo!$N$5:$O$16,2,0)),AR63,""))</f>
        <v/>
      </c>
      <c r="BU63" s="125" t="str">
        <f>IF(ISERR(IF(AND($I63=Re_lo!$E$5,BU$5=VLOOKUP(Re_lo!$H$5,Re_lo!$N$5:$O$16,2,0)),AS63,"")),"",IF(AND($I63=Re_lo!$E$5,BU$5=VLOOKUP(Re_lo!$H$5,Re_lo!$N$5:$O$16,2,0)),AS63,""))</f>
        <v/>
      </c>
      <c r="BV63" s="125" t="str">
        <f>IF(ISERR(IF(AND($I63=Re_lo!$E$5,BV$5=VLOOKUP(Re_lo!$H$5,Re_lo!$N$5:$O$16,2,0)),AT63,"")),"",IF(AND($I63=Re_lo!$E$5,BV$5=VLOOKUP(Re_lo!$H$5,Re_lo!$N$5:$O$16,2,0)),AT63,""))</f>
        <v/>
      </c>
      <c r="BW63" s="125" t="str">
        <f>IF(ISERR(IF(AND($I63=Re_lo!$E$5,BW$5=VLOOKUP(Re_lo!$H$5,Re_lo!$N$5:$O$16,2,0)),AU63,"")),"",IF(AND($I63=Re_lo!$E$5,BW$5=VLOOKUP(Re_lo!$H$5,Re_lo!$N$5:$O$16,2,0)),AU63,""))</f>
        <v/>
      </c>
      <c r="BX63" s="125" t="str">
        <f>IF(ISERR(IF(AND($I63=Re_lo!$E$5,BX$5=VLOOKUP(Re_lo!$H$5,Re_lo!$N$5:$O$16,2,0)),AV63,"")),"",IF(AND($I63=Re_lo!$E$5,BX$5=VLOOKUP(Re_lo!$H$5,Re_lo!$N$5:$O$16,2,0)),AV63,""))</f>
        <v/>
      </c>
      <c r="BY63" s="125" t="str">
        <f>IF(ISERR(IF(AND($I63=Re_lo!$E$5,BY$5=VLOOKUP(Re_lo!$H$5,Re_lo!$N$5:$O$16,2,0)),AW63,"")),"",IF(AND($I63=Re_lo!$E$5,BY$5=VLOOKUP(Re_lo!$H$5,Re_lo!$N$5:$O$16,2,0)),AW63,""))</f>
        <v/>
      </c>
      <c r="BZ63" s="125" t="str">
        <f>IF(ISERR(IF(AND($I63=Re_lo!$E$5,BZ$5=VLOOKUP(Re_lo!$H$5,Re_lo!$N$5:$O$16,2,0)),AX63,"")),"",IF(AND($I63=Re_lo!$E$5,BZ$5=VLOOKUP(Re_lo!$H$5,Re_lo!$N$5:$O$16,2,0)),AX63,""))</f>
        <v/>
      </c>
      <c r="CA63" s="125" t="str">
        <f>IF(ISERR(IF(AND($I63=Re_lo!$E$5,CA$5=VLOOKUP(Re_lo!$H$5,Re_lo!$N$5:$O$16,2,0)),AY63,"")),"",IF(AND($I63=Re_lo!$E$5,CA$5=VLOOKUP(Re_lo!$H$5,Re_lo!$N$5:$O$16,2,0)),AY63,""))</f>
        <v/>
      </c>
      <c r="CB63" s="125" t="str">
        <f>IF(ISERR(IF(AND($I63=Re_lo!$E$5,CB$5=VLOOKUP(Re_lo!$H$5,Re_lo!$N$5:$O$16,2,0)),AZ63,"")),"",IF(AND($I63=Re_lo!$E$5,CB$5=VLOOKUP(Re_lo!$H$5,Re_lo!$N$5:$O$16,2,0)),AZ63,""))</f>
        <v/>
      </c>
      <c r="CC63" s="125" t="str">
        <f>IF(ISERR(IF(AND($I63=Re_lo!$E$5,CC$5=VLOOKUP(Re_lo!$H$5,Re_lo!$N$5:$O$16,2,0)),BA63,"")),"",IF(AND($I63=Re_lo!$E$5,CC$5=VLOOKUP(Re_lo!$H$5,Re_lo!$N$5:$O$16,2,0)),BA63,""))</f>
        <v/>
      </c>
      <c r="CD63" s="125" t="str">
        <f>IF(ISERR(IF(AND($I63=Re_lo!$E$5,CD$5=VLOOKUP(Re_lo!$H$5,Re_lo!$N$5:$O$16,2,0)),BB63,"")),"",IF(AND($I63=Re_lo!$E$5,CD$5=VLOOKUP(Re_lo!$H$5,Re_lo!$N$5:$O$16,2,0)),BB63,""))</f>
        <v/>
      </c>
      <c r="CF63" s="125" t="str">
        <f>IF($C63="","",COUNTIFS(Con_ve!$C$6:$C$1005,$C63,Con_ve!$Q$6:$Q$1005,Cad_cl!CF$5))</f>
        <v/>
      </c>
      <c r="CG63" s="125" t="str">
        <f>IF($C63="","",COUNTIFS(Con_ve!$C$6:$C$1005,$C63,Con_ve!$Q$6:$Q$1005,Cad_cl!CG$5))</f>
        <v/>
      </c>
      <c r="CH63" s="125" t="str">
        <f>IF($C63="","",COUNTIFS(Con_ve!$C$6:$C$1005,$C63,Con_ve!$Q$6:$Q$1005,Cad_cl!CH$5))</f>
        <v/>
      </c>
      <c r="CI63" s="125" t="str">
        <f>IF($C63="","",COUNTIFS(Con_ve!$C$6:$C$1005,$C63,Con_ve!$Q$6:$Q$1005,Cad_cl!CI$5))</f>
        <v/>
      </c>
      <c r="CJ63" s="125" t="str">
        <f>IF($C63="","",COUNTIFS(Con_ve!$C$6:$C$1005,$C63,Con_ve!$Q$6:$Q$1005,Cad_cl!CJ$5))</f>
        <v/>
      </c>
      <c r="CK63" s="125" t="str">
        <f>IF($C63="","",COUNTIFS(Con_ve!$C$6:$C$1005,$C63,Con_ve!$Q$6:$Q$1005,Cad_cl!CK$5))</f>
        <v/>
      </c>
      <c r="CL63" s="125" t="str">
        <f>IF($C63="","",COUNTIFS(Con_ve!$C$6:$C$1005,$C63,Con_ve!$Q$6:$Q$1005,Cad_cl!CL$5))</f>
        <v/>
      </c>
      <c r="CM63" s="125" t="str">
        <f>IF($C63="","",COUNTIFS(Con_ve!$C$6:$C$1005,$C63,Con_ve!$Q$6:$Q$1005,Cad_cl!CM$5))</f>
        <v/>
      </c>
      <c r="CN63" s="125" t="str">
        <f>IF($C63="","",COUNTIFS(Con_ve!$C$6:$C$1005,$C63,Con_ve!$Q$6:$Q$1005,Cad_cl!CN$5))</f>
        <v/>
      </c>
      <c r="CO63" s="125" t="str">
        <f>IF($C63="","",COUNTIFS(Con_ve!$C$6:$C$1005,$C63,Con_ve!$Q$6:$Q$1005,Cad_cl!CO$5))</f>
        <v/>
      </c>
      <c r="CP63" s="125" t="str">
        <f>IF($C63="","",COUNTIFS(Con_ve!$C$6:$C$1005,$C63,Con_ve!$Q$6:$Q$1005,Cad_cl!CP$5))</f>
        <v/>
      </c>
      <c r="CQ63" s="125" t="str">
        <f>IF($C63="","",COUNTIFS(Con_ve!$C$6:$C$1005,$C63,Con_ve!$Q$6:$Q$1005,Cad_cl!CQ$5))</f>
        <v/>
      </c>
      <c r="CR63" s="125">
        <f t="shared" si="2"/>
        <v>0</v>
      </c>
    </row>
    <row r="64" spans="3:96" ht="30" customHeight="1">
      <c r="C64" s="153"/>
      <c r="D64" s="153"/>
      <c r="E64" s="154"/>
      <c r="F64" s="153"/>
      <c r="G64" s="155"/>
      <c r="H64" s="153"/>
      <c r="I64" s="153"/>
      <c r="J64" s="132" t="s">
        <v>309</v>
      </c>
      <c r="K64" s="133" t="s">
        <v>309</v>
      </c>
      <c r="L64" s="153"/>
      <c r="M64" s="153"/>
      <c r="N64" s="153"/>
      <c r="O64" s="153"/>
      <c r="P64" s="153"/>
      <c r="Q64" s="153"/>
      <c r="AP64" s="134" t="str">
        <f>IF(ISERR(IF($C64="","",SUMIFS(Con_ve!$F$6:$F$1005,Con_ve!$C$6:$C$1005,$C64,Con_ve!$I$6:$I$1005,"Fechada",Con_ve!$Q$6:$Q$1005,Cad_cl!AP$5))),"",IF($C64="","",SUMIFS(Con_ve!$F$6:$F$1005,Con_ve!$C$6:$C$1005,$C64,Con_ve!$I$6:$I$1005,"Fechada",Con_ve!$Q$6:$Q$1005,Cad_cl!AP$5)))</f>
        <v/>
      </c>
      <c r="AQ64" s="134" t="str">
        <f>IF(ISERR(IF($C64="","",SUMIFS(Con_ve!$F$6:$F$1005,Con_ve!$C$6:$C$1005,$C64,Con_ve!$I$6:$I$1005,"Fechada",Con_ve!$Q$6:$Q$1005,Cad_cl!AQ$5))),"",IF($C64="","",SUMIFS(Con_ve!$F$6:$F$1005,Con_ve!$C$6:$C$1005,$C64,Con_ve!$I$6:$I$1005,"Fechada",Con_ve!$Q$6:$Q$1005,Cad_cl!AQ$5)))</f>
        <v/>
      </c>
      <c r="AR64" s="134" t="str">
        <f>IF(ISERR(IF($C64="","",SUMIFS(Con_ve!$F$6:$F$1005,Con_ve!$C$6:$C$1005,$C64,Con_ve!$I$6:$I$1005,"Fechada",Con_ve!$Q$6:$Q$1005,Cad_cl!AR$5))),"",IF($C64="","",SUMIFS(Con_ve!$F$6:$F$1005,Con_ve!$C$6:$C$1005,$C64,Con_ve!$I$6:$I$1005,"Fechada",Con_ve!$Q$6:$Q$1005,Cad_cl!AR$5)))</f>
        <v/>
      </c>
      <c r="AS64" s="134" t="str">
        <f>IF(ISERR(IF($C64="","",SUMIFS(Con_ve!$F$6:$F$1005,Con_ve!$C$6:$C$1005,$C64,Con_ve!$I$6:$I$1005,"Fechada",Con_ve!$Q$6:$Q$1005,Cad_cl!AS$5))),"",IF($C64="","",SUMIFS(Con_ve!$F$6:$F$1005,Con_ve!$C$6:$C$1005,$C64,Con_ve!$I$6:$I$1005,"Fechada",Con_ve!$Q$6:$Q$1005,Cad_cl!AS$5)))</f>
        <v/>
      </c>
      <c r="AT64" s="134" t="str">
        <f>IF(ISERR(IF($C64="","",SUMIFS(Con_ve!$F$6:$F$1005,Con_ve!$C$6:$C$1005,$C64,Con_ve!$I$6:$I$1005,"Fechada",Con_ve!$Q$6:$Q$1005,Cad_cl!AT$5))),"",IF($C64="","",SUMIFS(Con_ve!$F$6:$F$1005,Con_ve!$C$6:$C$1005,$C64,Con_ve!$I$6:$I$1005,"Fechada",Con_ve!$Q$6:$Q$1005,Cad_cl!AT$5)))</f>
        <v/>
      </c>
      <c r="AU64" s="134" t="str">
        <f>IF(ISERR(IF($C64="","",SUMIFS(Con_ve!$F$6:$F$1005,Con_ve!$C$6:$C$1005,$C64,Con_ve!$I$6:$I$1005,"Fechada",Con_ve!$Q$6:$Q$1005,Cad_cl!AU$5))),"",IF($C64="","",SUMIFS(Con_ve!$F$6:$F$1005,Con_ve!$C$6:$C$1005,$C64,Con_ve!$I$6:$I$1005,"Fechada",Con_ve!$Q$6:$Q$1005,Cad_cl!AU$5)))</f>
        <v/>
      </c>
      <c r="AV64" s="134" t="str">
        <f>IF(ISERR(IF($C64="","",SUMIFS(Con_ve!$F$6:$F$1005,Con_ve!$C$6:$C$1005,$C64,Con_ve!$I$6:$I$1005,"Fechada",Con_ve!$Q$6:$Q$1005,Cad_cl!AV$5))),"",IF($C64="","",SUMIFS(Con_ve!$F$6:$F$1005,Con_ve!$C$6:$C$1005,$C64,Con_ve!$I$6:$I$1005,"Fechada",Con_ve!$Q$6:$Q$1005,Cad_cl!AV$5)))</f>
        <v/>
      </c>
      <c r="AW64" s="134" t="str">
        <f>IF(ISERR(IF($C64="","",SUMIFS(Con_ve!$F$6:$F$1005,Con_ve!$C$6:$C$1005,$C64,Con_ve!$I$6:$I$1005,"Fechada",Con_ve!$Q$6:$Q$1005,Cad_cl!AW$5))),"",IF($C64="","",SUMIFS(Con_ve!$F$6:$F$1005,Con_ve!$C$6:$C$1005,$C64,Con_ve!$I$6:$I$1005,"Fechada",Con_ve!$Q$6:$Q$1005,Cad_cl!AW$5)))</f>
        <v/>
      </c>
      <c r="AX64" s="134" t="str">
        <f>IF(ISERR(IF($C64="","",SUMIFS(Con_ve!$F$6:$F$1005,Con_ve!$C$6:$C$1005,$C64,Con_ve!$I$6:$I$1005,"Fechada",Con_ve!$Q$6:$Q$1005,Cad_cl!AX$5))),"",IF($C64="","",SUMIFS(Con_ve!$F$6:$F$1005,Con_ve!$C$6:$C$1005,$C64,Con_ve!$I$6:$I$1005,"Fechada",Con_ve!$Q$6:$Q$1005,Cad_cl!AX$5)))</f>
        <v/>
      </c>
      <c r="AY64" s="134" t="str">
        <f>IF(ISERR(IF($C64="","",SUMIFS(Con_ve!$F$6:$F$1005,Con_ve!$C$6:$C$1005,$C64,Con_ve!$I$6:$I$1005,"Fechada",Con_ve!$Q$6:$Q$1005,Cad_cl!AY$5))),"",IF($C64="","",SUMIFS(Con_ve!$F$6:$F$1005,Con_ve!$C$6:$C$1005,$C64,Con_ve!$I$6:$I$1005,"Fechada",Con_ve!$Q$6:$Q$1005,Cad_cl!AY$5)))</f>
        <v/>
      </c>
      <c r="AZ64" s="134" t="str">
        <f>IF(ISERR(IF($C64="","",SUMIFS(Con_ve!$F$6:$F$1005,Con_ve!$C$6:$C$1005,$C64,Con_ve!$I$6:$I$1005,"Fechada",Con_ve!$Q$6:$Q$1005,Cad_cl!AZ$5))),"",IF($C64="","",SUMIFS(Con_ve!$F$6:$F$1005,Con_ve!$C$6:$C$1005,$C64,Con_ve!$I$6:$I$1005,"Fechada",Con_ve!$Q$6:$Q$1005,Cad_cl!AZ$5)))</f>
        <v/>
      </c>
      <c r="BA64" s="134" t="str">
        <f>IF(ISERR(IF($C64="","",SUMIFS(Con_ve!$F$6:$F$1005,Con_ve!$C$6:$C$1005,$C64,Con_ve!$I$6:$I$1005,"Fechada",Con_ve!$Q$6:$Q$1005,Cad_cl!BA$5))),"",IF($C64="","",SUMIFS(Con_ve!$F$6:$F$1005,Con_ve!$C$6:$C$1005,$C64,Con_ve!$I$6:$I$1005,"Fechada",Con_ve!$Q$6:$Q$1005,Cad_cl!BA$5)))</f>
        <v/>
      </c>
      <c r="BB64" s="134">
        <f t="shared" si="0"/>
        <v>0</v>
      </c>
      <c r="BD64" s="134" t="str">
        <f>IF(ISERR(IF($C64="","",SUMIFS(Con_ve!$F$6:$F$1005,Con_ve!$C$6:$C$1005,$C64,Con_ve!$I$6:$I$1005,"Em negociação",Con_ve!$Q$6:$Q$1005,Cad_cl!BD$5))),"",IF($C64="","",SUMIFS(Con_ve!$F$6:$F$1005,Con_ve!$C$6:$C$1005,$C64,Con_ve!$I$6:$I$1005,"Em negociação",Con_ve!$Q$6:$Q$1005,Cad_cl!BD$5)))</f>
        <v/>
      </c>
      <c r="BE64" s="134" t="str">
        <f>IF(ISERR(IF($C64="","",SUMIFS(Con_ve!$F$6:$F$1005,Con_ve!$C$6:$C$1005,$C64,Con_ve!$I$6:$I$1005,"Em negociação",Con_ve!$Q$6:$Q$1005,Cad_cl!BE$5))),"",IF($C64="","",SUMIFS(Con_ve!$F$6:$F$1005,Con_ve!$C$6:$C$1005,$C64,Con_ve!$I$6:$I$1005,"Em negociação",Con_ve!$Q$6:$Q$1005,Cad_cl!BE$5)))</f>
        <v/>
      </c>
      <c r="BF64" s="134" t="str">
        <f>IF(ISERR(IF($C64="","",SUMIFS(Con_ve!$F$6:$F$1005,Con_ve!$C$6:$C$1005,$C64,Con_ve!$I$6:$I$1005,"Em negociação",Con_ve!$Q$6:$Q$1005,Cad_cl!BF$5))),"",IF($C64="","",SUMIFS(Con_ve!$F$6:$F$1005,Con_ve!$C$6:$C$1005,$C64,Con_ve!$I$6:$I$1005,"Em negociação",Con_ve!$Q$6:$Q$1005,Cad_cl!BF$5)))</f>
        <v/>
      </c>
      <c r="BG64" s="134" t="str">
        <f>IF(ISERR(IF($C64="","",SUMIFS(Con_ve!$F$6:$F$1005,Con_ve!$C$6:$C$1005,$C64,Con_ve!$I$6:$I$1005,"Em negociação",Con_ve!$Q$6:$Q$1005,Cad_cl!BG$5))),"",IF($C64="","",SUMIFS(Con_ve!$F$6:$F$1005,Con_ve!$C$6:$C$1005,$C64,Con_ve!$I$6:$I$1005,"Em negociação",Con_ve!$Q$6:$Q$1005,Cad_cl!BG$5)))</f>
        <v/>
      </c>
      <c r="BH64" s="134" t="str">
        <f>IF(ISERR(IF($C64="","",SUMIFS(Con_ve!$F$6:$F$1005,Con_ve!$C$6:$C$1005,$C64,Con_ve!$I$6:$I$1005,"Em negociação",Con_ve!$Q$6:$Q$1005,Cad_cl!BH$5))),"",IF($C64="","",SUMIFS(Con_ve!$F$6:$F$1005,Con_ve!$C$6:$C$1005,$C64,Con_ve!$I$6:$I$1005,"Em negociação",Con_ve!$Q$6:$Q$1005,Cad_cl!BH$5)))</f>
        <v/>
      </c>
      <c r="BI64" s="134" t="str">
        <f>IF(ISERR(IF($C64="","",SUMIFS(Con_ve!$F$6:$F$1005,Con_ve!$C$6:$C$1005,$C64,Con_ve!$I$6:$I$1005,"Em negociação",Con_ve!$Q$6:$Q$1005,Cad_cl!BI$5))),"",IF($C64="","",SUMIFS(Con_ve!$F$6:$F$1005,Con_ve!$C$6:$C$1005,$C64,Con_ve!$I$6:$I$1005,"Em negociação",Con_ve!$Q$6:$Q$1005,Cad_cl!BI$5)))</f>
        <v/>
      </c>
      <c r="BJ64" s="134" t="str">
        <f>IF(ISERR(IF($C64="","",SUMIFS(Con_ve!$F$6:$F$1005,Con_ve!$C$6:$C$1005,$C64,Con_ve!$I$6:$I$1005,"Em negociação",Con_ve!$Q$6:$Q$1005,Cad_cl!BJ$5))),"",IF($C64="","",SUMIFS(Con_ve!$F$6:$F$1005,Con_ve!$C$6:$C$1005,$C64,Con_ve!$I$6:$I$1005,"Em negociação",Con_ve!$Q$6:$Q$1005,Cad_cl!BJ$5)))</f>
        <v/>
      </c>
      <c r="BK64" s="134" t="str">
        <f>IF(ISERR(IF($C64="","",SUMIFS(Con_ve!$F$6:$F$1005,Con_ve!$C$6:$C$1005,$C64,Con_ve!$I$6:$I$1005,"Em negociação",Con_ve!$Q$6:$Q$1005,Cad_cl!BK$5))),"",IF($C64="","",SUMIFS(Con_ve!$F$6:$F$1005,Con_ve!$C$6:$C$1005,$C64,Con_ve!$I$6:$I$1005,"Em negociação",Con_ve!$Q$6:$Q$1005,Cad_cl!BK$5)))</f>
        <v/>
      </c>
      <c r="BL64" s="134" t="str">
        <f>IF(ISERR(IF($C64="","",SUMIFS(Con_ve!$F$6:$F$1005,Con_ve!$C$6:$C$1005,$C64,Con_ve!$I$6:$I$1005,"Em negociação",Con_ve!$Q$6:$Q$1005,Cad_cl!BL$5))),"",IF($C64="","",SUMIFS(Con_ve!$F$6:$F$1005,Con_ve!$C$6:$C$1005,$C64,Con_ve!$I$6:$I$1005,"Em negociação",Con_ve!$Q$6:$Q$1005,Cad_cl!BL$5)))</f>
        <v/>
      </c>
      <c r="BM64" s="134" t="str">
        <f>IF(ISERR(IF($C64="","",SUMIFS(Con_ve!$F$6:$F$1005,Con_ve!$C$6:$C$1005,$C64,Con_ve!$I$6:$I$1005,"Em negociação",Con_ve!$Q$6:$Q$1005,Cad_cl!BM$5))),"",IF($C64="","",SUMIFS(Con_ve!$F$6:$F$1005,Con_ve!$C$6:$C$1005,$C64,Con_ve!$I$6:$I$1005,"Em negociação",Con_ve!$Q$6:$Q$1005,Cad_cl!BM$5)))</f>
        <v/>
      </c>
      <c r="BN64" s="134" t="str">
        <f>IF(ISERR(IF($C64="","",SUMIFS(Con_ve!$F$6:$F$1005,Con_ve!$C$6:$C$1005,$C64,Con_ve!$I$6:$I$1005,"Em negociação",Con_ve!$Q$6:$Q$1005,Cad_cl!BN$5))),"",IF($C64="","",SUMIFS(Con_ve!$F$6:$F$1005,Con_ve!$C$6:$C$1005,$C64,Con_ve!$I$6:$I$1005,"Em negociação",Con_ve!$Q$6:$Q$1005,Cad_cl!BN$5)))</f>
        <v/>
      </c>
      <c r="BO64" s="134" t="str">
        <f>IF(ISERR(IF($C64="","",SUMIFS(Con_ve!$F$6:$F$1005,Con_ve!$C$6:$C$1005,$C64,Con_ve!$I$6:$I$1005,"Em negociação",Con_ve!$Q$6:$Q$1005,Cad_cl!BO$5))),"",IF($C64="","",SUMIFS(Con_ve!$F$6:$F$1005,Con_ve!$C$6:$C$1005,$C64,Con_ve!$I$6:$I$1005,"Em negociação",Con_ve!$Q$6:$Q$1005,Cad_cl!BO$5)))</f>
        <v/>
      </c>
      <c r="BP64" s="134">
        <f t="shared" si="1"/>
        <v>0</v>
      </c>
      <c r="BR64" s="125" t="str">
        <f>IF(ISERR(IF(AND($I64=Re_lo!$E$5,BR$5=VLOOKUP(Re_lo!$H$5,Re_lo!$N$5:$O$16,2,0)),AP64,"")),"",IF(AND($I64=Re_lo!$E$5,BR$5=VLOOKUP(Re_lo!$H$5,Re_lo!$N$5:$O$16,2,0)),AP64,""))</f>
        <v/>
      </c>
      <c r="BS64" s="125" t="str">
        <f>IF(ISERR(IF(AND($I64=Re_lo!$E$5,BS$5=VLOOKUP(Re_lo!$H$5,Re_lo!$N$5:$O$16,2,0)),AQ64,"")),"",IF(AND($I64=Re_lo!$E$5,BS$5=VLOOKUP(Re_lo!$H$5,Re_lo!$N$5:$O$16,2,0)),AQ64,""))</f>
        <v/>
      </c>
      <c r="BT64" s="125" t="str">
        <f>IF(ISERR(IF(AND($I64=Re_lo!$E$5,BT$5=VLOOKUP(Re_lo!$H$5,Re_lo!$N$5:$O$16,2,0)),AR64,"")),"",IF(AND($I64=Re_lo!$E$5,BT$5=VLOOKUP(Re_lo!$H$5,Re_lo!$N$5:$O$16,2,0)),AR64,""))</f>
        <v/>
      </c>
      <c r="BU64" s="125" t="str">
        <f>IF(ISERR(IF(AND($I64=Re_lo!$E$5,BU$5=VLOOKUP(Re_lo!$H$5,Re_lo!$N$5:$O$16,2,0)),AS64,"")),"",IF(AND($I64=Re_lo!$E$5,BU$5=VLOOKUP(Re_lo!$H$5,Re_lo!$N$5:$O$16,2,0)),AS64,""))</f>
        <v/>
      </c>
      <c r="BV64" s="125" t="str">
        <f>IF(ISERR(IF(AND($I64=Re_lo!$E$5,BV$5=VLOOKUP(Re_lo!$H$5,Re_lo!$N$5:$O$16,2,0)),AT64,"")),"",IF(AND($I64=Re_lo!$E$5,BV$5=VLOOKUP(Re_lo!$H$5,Re_lo!$N$5:$O$16,2,0)),AT64,""))</f>
        <v/>
      </c>
      <c r="BW64" s="125" t="str">
        <f>IF(ISERR(IF(AND($I64=Re_lo!$E$5,BW$5=VLOOKUP(Re_lo!$H$5,Re_lo!$N$5:$O$16,2,0)),AU64,"")),"",IF(AND($I64=Re_lo!$E$5,BW$5=VLOOKUP(Re_lo!$H$5,Re_lo!$N$5:$O$16,2,0)),AU64,""))</f>
        <v/>
      </c>
      <c r="BX64" s="125" t="str">
        <f>IF(ISERR(IF(AND($I64=Re_lo!$E$5,BX$5=VLOOKUP(Re_lo!$H$5,Re_lo!$N$5:$O$16,2,0)),AV64,"")),"",IF(AND($I64=Re_lo!$E$5,BX$5=VLOOKUP(Re_lo!$H$5,Re_lo!$N$5:$O$16,2,0)),AV64,""))</f>
        <v/>
      </c>
      <c r="BY64" s="125" t="str">
        <f>IF(ISERR(IF(AND($I64=Re_lo!$E$5,BY$5=VLOOKUP(Re_lo!$H$5,Re_lo!$N$5:$O$16,2,0)),AW64,"")),"",IF(AND($I64=Re_lo!$E$5,BY$5=VLOOKUP(Re_lo!$H$5,Re_lo!$N$5:$O$16,2,0)),AW64,""))</f>
        <v/>
      </c>
      <c r="BZ64" s="125" t="str">
        <f>IF(ISERR(IF(AND($I64=Re_lo!$E$5,BZ$5=VLOOKUP(Re_lo!$H$5,Re_lo!$N$5:$O$16,2,0)),AX64,"")),"",IF(AND($I64=Re_lo!$E$5,BZ$5=VLOOKUP(Re_lo!$H$5,Re_lo!$N$5:$O$16,2,0)),AX64,""))</f>
        <v/>
      </c>
      <c r="CA64" s="125" t="str">
        <f>IF(ISERR(IF(AND($I64=Re_lo!$E$5,CA$5=VLOOKUP(Re_lo!$H$5,Re_lo!$N$5:$O$16,2,0)),AY64,"")),"",IF(AND($I64=Re_lo!$E$5,CA$5=VLOOKUP(Re_lo!$H$5,Re_lo!$N$5:$O$16,2,0)),AY64,""))</f>
        <v/>
      </c>
      <c r="CB64" s="125" t="str">
        <f>IF(ISERR(IF(AND($I64=Re_lo!$E$5,CB$5=VLOOKUP(Re_lo!$H$5,Re_lo!$N$5:$O$16,2,0)),AZ64,"")),"",IF(AND($I64=Re_lo!$E$5,CB$5=VLOOKUP(Re_lo!$H$5,Re_lo!$N$5:$O$16,2,0)),AZ64,""))</f>
        <v/>
      </c>
      <c r="CC64" s="125" t="str">
        <f>IF(ISERR(IF(AND($I64=Re_lo!$E$5,CC$5=VLOOKUP(Re_lo!$H$5,Re_lo!$N$5:$O$16,2,0)),BA64,"")),"",IF(AND($I64=Re_lo!$E$5,CC$5=VLOOKUP(Re_lo!$H$5,Re_lo!$N$5:$O$16,2,0)),BA64,""))</f>
        <v/>
      </c>
      <c r="CD64" s="125" t="str">
        <f>IF(ISERR(IF(AND($I64=Re_lo!$E$5,CD$5=VLOOKUP(Re_lo!$H$5,Re_lo!$N$5:$O$16,2,0)),BB64,"")),"",IF(AND($I64=Re_lo!$E$5,CD$5=VLOOKUP(Re_lo!$H$5,Re_lo!$N$5:$O$16,2,0)),BB64,""))</f>
        <v/>
      </c>
      <c r="CF64" s="125" t="str">
        <f>IF($C64="","",COUNTIFS(Con_ve!$C$6:$C$1005,$C64,Con_ve!$Q$6:$Q$1005,Cad_cl!CF$5))</f>
        <v/>
      </c>
      <c r="CG64" s="125" t="str">
        <f>IF($C64="","",COUNTIFS(Con_ve!$C$6:$C$1005,$C64,Con_ve!$Q$6:$Q$1005,Cad_cl!CG$5))</f>
        <v/>
      </c>
      <c r="CH64" s="125" t="str">
        <f>IF($C64="","",COUNTIFS(Con_ve!$C$6:$C$1005,$C64,Con_ve!$Q$6:$Q$1005,Cad_cl!CH$5))</f>
        <v/>
      </c>
      <c r="CI64" s="125" t="str">
        <f>IF($C64="","",COUNTIFS(Con_ve!$C$6:$C$1005,$C64,Con_ve!$Q$6:$Q$1005,Cad_cl!CI$5))</f>
        <v/>
      </c>
      <c r="CJ64" s="125" t="str">
        <f>IF($C64="","",COUNTIFS(Con_ve!$C$6:$C$1005,$C64,Con_ve!$Q$6:$Q$1005,Cad_cl!CJ$5))</f>
        <v/>
      </c>
      <c r="CK64" s="125" t="str">
        <f>IF($C64="","",COUNTIFS(Con_ve!$C$6:$C$1005,$C64,Con_ve!$Q$6:$Q$1005,Cad_cl!CK$5))</f>
        <v/>
      </c>
      <c r="CL64" s="125" t="str">
        <f>IF($C64="","",COUNTIFS(Con_ve!$C$6:$C$1005,$C64,Con_ve!$Q$6:$Q$1005,Cad_cl!CL$5))</f>
        <v/>
      </c>
      <c r="CM64" s="125" t="str">
        <f>IF($C64="","",COUNTIFS(Con_ve!$C$6:$C$1005,$C64,Con_ve!$Q$6:$Q$1005,Cad_cl!CM$5))</f>
        <v/>
      </c>
      <c r="CN64" s="125" t="str">
        <f>IF($C64="","",COUNTIFS(Con_ve!$C$6:$C$1005,$C64,Con_ve!$Q$6:$Q$1005,Cad_cl!CN$5))</f>
        <v/>
      </c>
      <c r="CO64" s="125" t="str">
        <f>IF($C64="","",COUNTIFS(Con_ve!$C$6:$C$1005,$C64,Con_ve!$Q$6:$Q$1005,Cad_cl!CO$5))</f>
        <v/>
      </c>
      <c r="CP64" s="125" t="str">
        <f>IF($C64="","",COUNTIFS(Con_ve!$C$6:$C$1005,$C64,Con_ve!$Q$6:$Q$1005,Cad_cl!CP$5))</f>
        <v/>
      </c>
      <c r="CQ64" s="125" t="str">
        <f>IF($C64="","",COUNTIFS(Con_ve!$C$6:$C$1005,$C64,Con_ve!$Q$6:$Q$1005,Cad_cl!CQ$5))</f>
        <v/>
      </c>
      <c r="CR64" s="125">
        <f t="shared" si="2"/>
        <v>0</v>
      </c>
    </row>
    <row r="65" spans="3:96" ht="30" customHeight="1">
      <c r="C65" s="153"/>
      <c r="D65" s="153"/>
      <c r="E65" s="154"/>
      <c r="F65" s="153"/>
      <c r="G65" s="155"/>
      <c r="H65" s="153"/>
      <c r="I65" s="153"/>
      <c r="J65" s="132" t="s">
        <v>309</v>
      </c>
      <c r="K65" s="133" t="s">
        <v>309</v>
      </c>
      <c r="L65" s="153"/>
      <c r="M65" s="153"/>
      <c r="N65" s="153"/>
      <c r="O65" s="153"/>
      <c r="P65" s="153"/>
      <c r="Q65" s="153"/>
      <c r="AP65" s="134" t="str">
        <f>IF(ISERR(IF($C65="","",SUMIFS(Con_ve!$F$6:$F$1005,Con_ve!$C$6:$C$1005,$C65,Con_ve!$I$6:$I$1005,"Fechada",Con_ve!$Q$6:$Q$1005,Cad_cl!AP$5))),"",IF($C65="","",SUMIFS(Con_ve!$F$6:$F$1005,Con_ve!$C$6:$C$1005,$C65,Con_ve!$I$6:$I$1005,"Fechada",Con_ve!$Q$6:$Q$1005,Cad_cl!AP$5)))</f>
        <v/>
      </c>
      <c r="AQ65" s="134" t="str">
        <f>IF(ISERR(IF($C65="","",SUMIFS(Con_ve!$F$6:$F$1005,Con_ve!$C$6:$C$1005,$C65,Con_ve!$I$6:$I$1005,"Fechada",Con_ve!$Q$6:$Q$1005,Cad_cl!AQ$5))),"",IF($C65="","",SUMIFS(Con_ve!$F$6:$F$1005,Con_ve!$C$6:$C$1005,$C65,Con_ve!$I$6:$I$1005,"Fechada",Con_ve!$Q$6:$Q$1005,Cad_cl!AQ$5)))</f>
        <v/>
      </c>
      <c r="AR65" s="134" t="str">
        <f>IF(ISERR(IF($C65="","",SUMIFS(Con_ve!$F$6:$F$1005,Con_ve!$C$6:$C$1005,$C65,Con_ve!$I$6:$I$1005,"Fechada",Con_ve!$Q$6:$Q$1005,Cad_cl!AR$5))),"",IF($C65="","",SUMIFS(Con_ve!$F$6:$F$1005,Con_ve!$C$6:$C$1005,$C65,Con_ve!$I$6:$I$1005,"Fechada",Con_ve!$Q$6:$Q$1005,Cad_cl!AR$5)))</f>
        <v/>
      </c>
      <c r="AS65" s="134" t="str">
        <f>IF(ISERR(IF($C65="","",SUMIFS(Con_ve!$F$6:$F$1005,Con_ve!$C$6:$C$1005,$C65,Con_ve!$I$6:$I$1005,"Fechada",Con_ve!$Q$6:$Q$1005,Cad_cl!AS$5))),"",IF($C65="","",SUMIFS(Con_ve!$F$6:$F$1005,Con_ve!$C$6:$C$1005,$C65,Con_ve!$I$6:$I$1005,"Fechada",Con_ve!$Q$6:$Q$1005,Cad_cl!AS$5)))</f>
        <v/>
      </c>
      <c r="AT65" s="134" t="str">
        <f>IF(ISERR(IF($C65="","",SUMIFS(Con_ve!$F$6:$F$1005,Con_ve!$C$6:$C$1005,$C65,Con_ve!$I$6:$I$1005,"Fechada",Con_ve!$Q$6:$Q$1005,Cad_cl!AT$5))),"",IF($C65="","",SUMIFS(Con_ve!$F$6:$F$1005,Con_ve!$C$6:$C$1005,$C65,Con_ve!$I$6:$I$1005,"Fechada",Con_ve!$Q$6:$Q$1005,Cad_cl!AT$5)))</f>
        <v/>
      </c>
      <c r="AU65" s="134" t="str">
        <f>IF(ISERR(IF($C65="","",SUMIFS(Con_ve!$F$6:$F$1005,Con_ve!$C$6:$C$1005,$C65,Con_ve!$I$6:$I$1005,"Fechada",Con_ve!$Q$6:$Q$1005,Cad_cl!AU$5))),"",IF($C65="","",SUMIFS(Con_ve!$F$6:$F$1005,Con_ve!$C$6:$C$1005,$C65,Con_ve!$I$6:$I$1005,"Fechada",Con_ve!$Q$6:$Q$1005,Cad_cl!AU$5)))</f>
        <v/>
      </c>
      <c r="AV65" s="134" t="str">
        <f>IF(ISERR(IF($C65="","",SUMIFS(Con_ve!$F$6:$F$1005,Con_ve!$C$6:$C$1005,$C65,Con_ve!$I$6:$I$1005,"Fechada",Con_ve!$Q$6:$Q$1005,Cad_cl!AV$5))),"",IF($C65="","",SUMIFS(Con_ve!$F$6:$F$1005,Con_ve!$C$6:$C$1005,$C65,Con_ve!$I$6:$I$1005,"Fechada",Con_ve!$Q$6:$Q$1005,Cad_cl!AV$5)))</f>
        <v/>
      </c>
      <c r="AW65" s="134" t="str">
        <f>IF(ISERR(IF($C65="","",SUMIFS(Con_ve!$F$6:$F$1005,Con_ve!$C$6:$C$1005,$C65,Con_ve!$I$6:$I$1005,"Fechada",Con_ve!$Q$6:$Q$1005,Cad_cl!AW$5))),"",IF($C65="","",SUMIFS(Con_ve!$F$6:$F$1005,Con_ve!$C$6:$C$1005,$C65,Con_ve!$I$6:$I$1005,"Fechada",Con_ve!$Q$6:$Q$1005,Cad_cl!AW$5)))</f>
        <v/>
      </c>
      <c r="AX65" s="134" t="str">
        <f>IF(ISERR(IF($C65="","",SUMIFS(Con_ve!$F$6:$F$1005,Con_ve!$C$6:$C$1005,$C65,Con_ve!$I$6:$I$1005,"Fechada",Con_ve!$Q$6:$Q$1005,Cad_cl!AX$5))),"",IF($C65="","",SUMIFS(Con_ve!$F$6:$F$1005,Con_ve!$C$6:$C$1005,$C65,Con_ve!$I$6:$I$1005,"Fechada",Con_ve!$Q$6:$Q$1005,Cad_cl!AX$5)))</f>
        <v/>
      </c>
      <c r="AY65" s="134" t="str">
        <f>IF(ISERR(IF($C65="","",SUMIFS(Con_ve!$F$6:$F$1005,Con_ve!$C$6:$C$1005,$C65,Con_ve!$I$6:$I$1005,"Fechada",Con_ve!$Q$6:$Q$1005,Cad_cl!AY$5))),"",IF($C65="","",SUMIFS(Con_ve!$F$6:$F$1005,Con_ve!$C$6:$C$1005,$C65,Con_ve!$I$6:$I$1005,"Fechada",Con_ve!$Q$6:$Q$1005,Cad_cl!AY$5)))</f>
        <v/>
      </c>
      <c r="AZ65" s="134" t="str">
        <f>IF(ISERR(IF($C65="","",SUMIFS(Con_ve!$F$6:$F$1005,Con_ve!$C$6:$C$1005,$C65,Con_ve!$I$6:$I$1005,"Fechada",Con_ve!$Q$6:$Q$1005,Cad_cl!AZ$5))),"",IF($C65="","",SUMIFS(Con_ve!$F$6:$F$1005,Con_ve!$C$6:$C$1005,$C65,Con_ve!$I$6:$I$1005,"Fechada",Con_ve!$Q$6:$Q$1005,Cad_cl!AZ$5)))</f>
        <v/>
      </c>
      <c r="BA65" s="134" t="str">
        <f>IF(ISERR(IF($C65="","",SUMIFS(Con_ve!$F$6:$F$1005,Con_ve!$C$6:$C$1005,$C65,Con_ve!$I$6:$I$1005,"Fechada",Con_ve!$Q$6:$Q$1005,Cad_cl!BA$5))),"",IF($C65="","",SUMIFS(Con_ve!$F$6:$F$1005,Con_ve!$C$6:$C$1005,$C65,Con_ve!$I$6:$I$1005,"Fechada",Con_ve!$Q$6:$Q$1005,Cad_cl!BA$5)))</f>
        <v/>
      </c>
      <c r="BB65" s="134">
        <f t="shared" si="0"/>
        <v>0</v>
      </c>
      <c r="BD65" s="134" t="str">
        <f>IF(ISERR(IF($C65="","",SUMIFS(Con_ve!$F$6:$F$1005,Con_ve!$C$6:$C$1005,$C65,Con_ve!$I$6:$I$1005,"Em negociação",Con_ve!$Q$6:$Q$1005,Cad_cl!BD$5))),"",IF($C65="","",SUMIFS(Con_ve!$F$6:$F$1005,Con_ve!$C$6:$C$1005,$C65,Con_ve!$I$6:$I$1005,"Em negociação",Con_ve!$Q$6:$Q$1005,Cad_cl!BD$5)))</f>
        <v/>
      </c>
      <c r="BE65" s="134" t="str">
        <f>IF(ISERR(IF($C65="","",SUMIFS(Con_ve!$F$6:$F$1005,Con_ve!$C$6:$C$1005,$C65,Con_ve!$I$6:$I$1005,"Em negociação",Con_ve!$Q$6:$Q$1005,Cad_cl!BE$5))),"",IF($C65="","",SUMIFS(Con_ve!$F$6:$F$1005,Con_ve!$C$6:$C$1005,$C65,Con_ve!$I$6:$I$1005,"Em negociação",Con_ve!$Q$6:$Q$1005,Cad_cl!BE$5)))</f>
        <v/>
      </c>
      <c r="BF65" s="134" t="str">
        <f>IF(ISERR(IF($C65="","",SUMIFS(Con_ve!$F$6:$F$1005,Con_ve!$C$6:$C$1005,$C65,Con_ve!$I$6:$I$1005,"Em negociação",Con_ve!$Q$6:$Q$1005,Cad_cl!BF$5))),"",IF($C65="","",SUMIFS(Con_ve!$F$6:$F$1005,Con_ve!$C$6:$C$1005,$C65,Con_ve!$I$6:$I$1005,"Em negociação",Con_ve!$Q$6:$Q$1005,Cad_cl!BF$5)))</f>
        <v/>
      </c>
      <c r="BG65" s="134" t="str">
        <f>IF(ISERR(IF($C65="","",SUMIFS(Con_ve!$F$6:$F$1005,Con_ve!$C$6:$C$1005,$C65,Con_ve!$I$6:$I$1005,"Em negociação",Con_ve!$Q$6:$Q$1005,Cad_cl!BG$5))),"",IF($C65="","",SUMIFS(Con_ve!$F$6:$F$1005,Con_ve!$C$6:$C$1005,$C65,Con_ve!$I$6:$I$1005,"Em negociação",Con_ve!$Q$6:$Q$1005,Cad_cl!BG$5)))</f>
        <v/>
      </c>
      <c r="BH65" s="134" t="str">
        <f>IF(ISERR(IF($C65="","",SUMIFS(Con_ve!$F$6:$F$1005,Con_ve!$C$6:$C$1005,$C65,Con_ve!$I$6:$I$1005,"Em negociação",Con_ve!$Q$6:$Q$1005,Cad_cl!BH$5))),"",IF($C65="","",SUMIFS(Con_ve!$F$6:$F$1005,Con_ve!$C$6:$C$1005,$C65,Con_ve!$I$6:$I$1005,"Em negociação",Con_ve!$Q$6:$Q$1005,Cad_cl!BH$5)))</f>
        <v/>
      </c>
      <c r="BI65" s="134" t="str">
        <f>IF(ISERR(IF($C65="","",SUMIFS(Con_ve!$F$6:$F$1005,Con_ve!$C$6:$C$1005,$C65,Con_ve!$I$6:$I$1005,"Em negociação",Con_ve!$Q$6:$Q$1005,Cad_cl!BI$5))),"",IF($C65="","",SUMIFS(Con_ve!$F$6:$F$1005,Con_ve!$C$6:$C$1005,$C65,Con_ve!$I$6:$I$1005,"Em negociação",Con_ve!$Q$6:$Q$1005,Cad_cl!BI$5)))</f>
        <v/>
      </c>
      <c r="BJ65" s="134" t="str">
        <f>IF(ISERR(IF($C65="","",SUMIFS(Con_ve!$F$6:$F$1005,Con_ve!$C$6:$C$1005,$C65,Con_ve!$I$6:$I$1005,"Em negociação",Con_ve!$Q$6:$Q$1005,Cad_cl!BJ$5))),"",IF($C65="","",SUMIFS(Con_ve!$F$6:$F$1005,Con_ve!$C$6:$C$1005,$C65,Con_ve!$I$6:$I$1005,"Em negociação",Con_ve!$Q$6:$Q$1005,Cad_cl!BJ$5)))</f>
        <v/>
      </c>
      <c r="BK65" s="134" t="str">
        <f>IF(ISERR(IF($C65="","",SUMIFS(Con_ve!$F$6:$F$1005,Con_ve!$C$6:$C$1005,$C65,Con_ve!$I$6:$I$1005,"Em negociação",Con_ve!$Q$6:$Q$1005,Cad_cl!BK$5))),"",IF($C65="","",SUMIFS(Con_ve!$F$6:$F$1005,Con_ve!$C$6:$C$1005,$C65,Con_ve!$I$6:$I$1005,"Em negociação",Con_ve!$Q$6:$Q$1005,Cad_cl!BK$5)))</f>
        <v/>
      </c>
      <c r="BL65" s="134" t="str">
        <f>IF(ISERR(IF($C65="","",SUMIFS(Con_ve!$F$6:$F$1005,Con_ve!$C$6:$C$1005,$C65,Con_ve!$I$6:$I$1005,"Em negociação",Con_ve!$Q$6:$Q$1005,Cad_cl!BL$5))),"",IF($C65="","",SUMIFS(Con_ve!$F$6:$F$1005,Con_ve!$C$6:$C$1005,$C65,Con_ve!$I$6:$I$1005,"Em negociação",Con_ve!$Q$6:$Q$1005,Cad_cl!BL$5)))</f>
        <v/>
      </c>
      <c r="BM65" s="134" t="str">
        <f>IF(ISERR(IF($C65="","",SUMIFS(Con_ve!$F$6:$F$1005,Con_ve!$C$6:$C$1005,$C65,Con_ve!$I$6:$I$1005,"Em negociação",Con_ve!$Q$6:$Q$1005,Cad_cl!BM$5))),"",IF($C65="","",SUMIFS(Con_ve!$F$6:$F$1005,Con_ve!$C$6:$C$1005,$C65,Con_ve!$I$6:$I$1005,"Em negociação",Con_ve!$Q$6:$Q$1005,Cad_cl!BM$5)))</f>
        <v/>
      </c>
      <c r="BN65" s="134" t="str">
        <f>IF(ISERR(IF($C65="","",SUMIFS(Con_ve!$F$6:$F$1005,Con_ve!$C$6:$C$1005,$C65,Con_ve!$I$6:$I$1005,"Em negociação",Con_ve!$Q$6:$Q$1005,Cad_cl!BN$5))),"",IF($C65="","",SUMIFS(Con_ve!$F$6:$F$1005,Con_ve!$C$6:$C$1005,$C65,Con_ve!$I$6:$I$1005,"Em negociação",Con_ve!$Q$6:$Q$1005,Cad_cl!BN$5)))</f>
        <v/>
      </c>
      <c r="BO65" s="134" t="str">
        <f>IF(ISERR(IF($C65="","",SUMIFS(Con_ve!$F$6:$F$1005,Con_ve!$C$6:$C$1005,$C65,Con_ve!$I$6:$I$1005,"Em negociação",Con_ve!$Q$6:$Q$1005,Cad_cl!BO$5))),"",IF($C65="","",SUMIFS(Con_ve!$F$6:$F$1005,Con_ve!$C$6:$C$1005,$C65,Con_ve!$I$6:$I$1005,"Em negociação",Con_ve!$Q$6:$Q$1005,Cad_cl!BO$5)))</f>
        <v/>
      </c>
      <c r="BP65" s="134">
        <f t="shared" si="1"/>
        <v>0</v>
      </c>
      <c r="BR65" s="125" t="str">
        <f>IF(ISERR(IF(AND($I65=Re_lo!$E$5,BR$5=VLOOKUP(Re_lo!$H$5,Re_lo!$N$5:$O$16,2,0)),AP65,"")),"",IF(AND($I65=Re_lo!$E$5,BR$5=VLOOKUP(Re_lo!$H$5,Re_lo!$N$5:$O$16,2,0)),AP65,""))</f>
        <v/>
      </c>
      <c r="BS65" s="125" t="str">
        <f>IF(ISERR(IF(AND($I65=Re_lo!$E$5,BS$5=VLOOKUP(Re_lo!$H$5,Re_lo!$N$5:$O$16,2,0)),AQ65,"")),"",IF(AND($I65=Re_lo!$E$5,BS$5=VLOOKUP(Re_lo!$H$5,Re_lo!$N$5:$O$16,2,0)),AQ65,""))</f>
        <v/>
      </c>
      <c r="BT65" s="125" t="str">
        <f>IF(ISERR(IF(AND($I65=Re_lo!$E$5,BT$5=VLOOKUP(Re_lo!$H$5,Re_lo!$N$5:$O$16,2,0)),AR65,"")),"",IF(AND($I65=Re_lo!$E$5,BT$5=VLOOKUP(Re_lo!$H$5,Re_lo!$N$5:$O$16,2,0)),AR65,""))</f>
        <v/>
      </c>
      <c r="BU65" s="125" t="str">
        <f>IF(ISERR(IF(AND($I65=Re_lo!$E$5,BU$5=VLOOKUP(Re_lo!$H$5,Re_lo!$N$5:$O$16,2,0)),AS65,"")),"",IF(AND($I65=Re_lo!$E$5,BU$5=VLOOKUP(Re_lo!$H$5,Re_lo!$N$5:$O$16,2,0)),AS65,""))</f>
        <v/>
      </c>
      <c r="BV65" s="125" t="str">
        <f>IF(ISERR(IF(AND($I65=Re_lo!$E$5,BV$5=VLOOKUP(Re_lo!$H$5,Re_lo!$N$5:$O$16,2,0)),AT65,"")),"",IF(AND($I65=Re_lo!$E$5,BV$5=VLOOKUP(Re_lo!$H$5,Re_lo!$N$5:$O$16,2,0)),AT65,""))</f>
        <v/>
      </c>
      <c r="BW65" s="125" t="str">
        <f>IF(ISERR(IF(AND($I65=Re_lo!$E$5,BW$5=VLOOKUP(Re_lo!$H$5,Re_lo!$N$5:$O$16,2,0)),AU65,"")),"",IF(AND($I65=Re_lo!$E$5,BW$5=VLOOKUP(Re_lo!$H$5,Re_lo!$N$5:$O$16,2,0)),AU65,""))</f>
        <v/>
      </c>
      <c r="BX65" s="125" t="str">
        <f>IF(ISERR(IF(AND($I65=Re_lo!$E$5,BX$5=VLOOKUP(Re_lo!$H$5,Re_lo!$N$5:$O$16,2,0)),AV65,"")),"",IF(AND($I65=Re_lo!$E$5,BX$5=VLOOKUP(Re_lo!$H$5,Re_lo!$N$5:$O$16,2,0)),AV65,""))</f>
        <v/>
      </c>
      <c r="BY65" s="125" t="str">
        <f>IF(ISERR(IF(AND($I65=Re_lo!$E$5,BY$5=VLOOKUP(Re_lo!$H$5,Re_lo!$N$5:$O$16,2,0)),AW65,"")),"",IF(AND($I65=Re_lo!$E$5,BY$5=VLOOKUP(Re_lo!$H$5,Re_lo!$N$5:$O$16,2,0)),AW65,""))</f>
        <v/>
      </c>
      <c r="BZ65" s="125" t="str">
        <f>IF(ISERR(IF(AND($I65=Re_lo!$E$5,BZ$5=VLOOKUP(Re_lo!$H$5,Re_lo!$N$5:$O$16,2,0)),AX65,"")),"",IF(AND($I65=Re_lo!$E$5,BZ$5=VLOOKUP(Re_lo!$H$5,Re_lo!$N$5:$O$16,2,0)),AX65,""))</f>
        <v/>
      </c>
      <c r="CA65" s="125" t="str">
        <f>IF(ISERR(IF(AND($I65=Re_lo!$E$5,CA$5=VLOOKUP(Re_lo!$H$5,Re_lo!$N$5:$O$16,2,0)),AY65,"")),"",IF(AND($I65=Re_lo!$E$5,CA$5=VLOOKUP(Re_lo!$H$5,Re_lo!$N$5:$O$16,2,0)),AY65,""))</f>
        <v/>
      </c>
      <c r="CB65" s="125" t="str">
        <f>IF(ISERR(IF(AND($I65=Re_lo!$E$5,CB$5=VLOOKUP(Re_lo!$H$5,Re_lo!$N$5:$O$16,2,0)),AZ65,"")),"",IF(AND($I65=Re_lo!$E$5,CB$5=VLOOKUP(Re_lo!$H$5,Re_lo!$N$5:$O$16,2,0)),AZ65,""))</f>
        <v/>
      </c>
      <c r="CC65" s="125" t="str">
        <f>IF(ISERR(IF(AND($I65=Re_lo!$E$5,CC$5=VLOOKUP(Re_lo!$H$5,Re_lo!$N$5:$O$16,2,0)),BA65,"")),"",IF(AND($I65=Re_lo!$E$5,CC$5=VLOOKUP(Re_lo!$H$5,Re_lo!$N$5:$O$16,2,0)),BA65,""))</f>
        <v/>
      </c>
      <c r="CD65" s="125" t="str">
        <f>IF(ISERR(IF(AND($I65=Re_lo!$E$5,CD$5=VLOOKUP(Re_lo!$H$5,Re_lo!$N$5:$O$16,2,0)),BB65,"")),"",IF(AND($I65=Re_lo!$E$5,CD$5=VLOOKUP(Re_lo!$H$5,Re_lo!$N$5:$O$16,2,0)),BB65,""))</f>
        <v/>
      </c>
      <c r="CF65" s="125" t="str">
        <f>IF($C65="","",COUNTIFS(Con_ve!$C$6:$C$1005,$C65,Con_ve!$Q$6:$Q$1005,Cad_cl!CF$5))</f>
        <v/>
      </c>
      <c r="CG65" s="125" t="str">
        <f>IF($C65="","",COUNTIFS(Con_ve!$C$6:$C$1005,$C65,Con_ve!$Q$6:$Q$1005,Cad_cl!CG$5))</f>
        <v/>
      </c>
      <c r="CH65" s="125" t="str">
        <f>IF($C65="","",COUNTIFS(Con_ve!$C$6:$C$1005,$C65,Con_ve!$Q$6:$Q$1005,Cad_cl!CH$5))</f>
        <v/>
      </c>
      <c r="CI65" s="125" t="str">
        <f>IF($C65="","",COUNTIFS(Con_ve!$C$6:$C$1005,$C65,Con_ve!$Q$6:$Q$1005,Cad_cl!CI$5))</f>
        <v/>
      </c>
      <c r="CJ65" s="125" t="str">
        <f>IF($C65="","",COUNTIFS(Con_ve!$C$6:$C$1005,$C65,Con_ve!$Q$6:$Q$1005,Cad_cl!CJ$5))</f>
        <v/>
      </c>
      <c r="CK65" s="125" t="str">
        <f>IF($C65="","",COUNTIFS(Con_ve!$C$6:$C$1005,$C65,Con_ve!$Q$6:$Q$1005,Cad_cl!CK$5))</f>
        <v/>
      </c>
      <c r="CL65" s="125" t="str">
        <f>IF($C65="","",COUNTIFS(Con_ve!$C$6:$C$1005,$C65,Con_ve!$Q$6:$Q$1005,Cad_cl!CL$5))</f>
        <v/>
      </c>
      <c r="CM65" s="125" t="str">
        <f>IF($C65="","",COUNTIFS(Con_ve!$C$6:$C$1005,$C65,Con_ve!$Q$6:$Q$1005,Cad_cl!CM$5))</f>
        <v/>
      </c>
      <c r="CN65" s="125" t="str">
        <f>IF($C65="","",COUNTIFS(Con_ve!$C$6:$C$1005,$C65,Con_ve!$Q$6:$Q$1005,Cad_cl!CN$5))</f>
        <v/>
      </c>
      <c r="CO65" s="125" t="str">
        <f>IF($C65="","",COUNTIFS(Con_ve!$C$6:$C$1005,$C65,Con_ve!$Q$6:$Q$1005,Cad_cl!CO$5))</f>
        <v/>
      </c>
      <c r="CP65" s="125" t="str">
        <f>IF($C65="","",COUNTIFS(Con_ve!$C$6:$C$1005,$C65,Con_ve!$Q$6:$Q$1005,Cad_cl!CP$5))</f>
        <v/>
      </c>
      <c r="CQ65" s="125" t="str">
        <f>IF($C65="","",COUNTIFS(Con_ve!$C$6:$C$1005,$C65,Con_ve!$Q$6:$Q$1005,Cad_cl!CQ$5))</f>
        <v/>
      </c>
      <c r="CR65" s="125">
        <f t="shared" si="2"/>
        <v>0</v>
      </c>
    </row>
    <row r="66" spans="3:96" ht="30" customHeight="1">
      <c r="C66" s="153"/>
      <c r="D66" s="153"/>
      <c r="E66" s="154"/>
      <c r="F66" s="153"/>
      <c r="G66" s="155"/>
      <c r="H66" s="153"/>
      <c r="I66" s="153"/>
      <c r="J66" s="132" t="s">
        <v>309</v>
      </c>
      <c r="K66" s="133" t="s">
        <v>309</v>
      </c>
      <c r="L66" s="153"/>
      <c r="M66" s="153"/>
      <c r="N66" s="153"/>
      <c r="O66" s="153"/>
      <c r="P66" s="153"/>
      <c r="Q66" s="153"/>
      <c r="AP66" s="134" t="str">
        <f>IF(ISERR(IF($C66="","",SUMIFS(Con_ve!$F$6:$F$1005,Con_ve!$C$6:$C$1005,$C66,Con_ve!$I$6:$I$1005,"Fechada",Con_ve!$Q$6:$Q$1005,Cad_cl!AP$5))),"",IF($C66="","",SUMIFS(Con_ve!$F$6:$F$1005,Con_ve!$C$6:$C$1005,$C66,Con_ve!$I$6:$I$1005,"Fechada",Con_ve!$Q$6:$Q$1005,Cad_cl!AP$5)))</f>
        <v/>
      </c>
      <c r="AQ66" s="134" t="str">
        <f>IF(ISERR(IF($C66="","",SUMIFS(Con_ve!$F$6:$F$1005,Con_ve!$C$6:$C$1005,$C66,Con_ve!$I$6:$I$1005,"Fechada",Con_ve!$Q$6:$Q$1005,Cad_cl!AQ$5))),"",IF($C66="","",SUMIFS(Con_ve!$F$6:$F$1005,Con_ve!$C$6:$C$1005,$C66,Con_ve!$I$6:$I$1005,"Fechada",Con_ve!$Q$6:$Q$1005,Cad_cl!AQ$5)))</f>
        <v/>
      </c>
      <c r="AR66" s="134" t="str">
        <f>IF(ISERR(IF($C66="","",SUMIFS(Con_ve!$F$6:$F$1005,Con_ve!$C$6:$C$1005,$C66,Con_ve!$I$6:$I$1005,"Fechada",Con_ve!$Q$6:$Q$1005,Cad_cl!AR$5))),"",IF($C66="","",SUMIFS(Con_ve!$F$6:$F$1005,Con_ve!$C$6:$C$1005,$C66,Con_ve!$I$6:$I$1005,"Fechada",Con_ve!$Q$6:$Q$1005,Cad_cl!AR$5)))</f>
        <v/>
      </c>
      <c r="AS66" s="134" t="str">
        <f>IF(ISERR(IF($C66="","",SUMIFS(Con_ve!$F$6:$F$1005,Con_ve!$C$6:$C$1005,$C66,Con_ve!$I$6:$I$1005,"Fechada",Con_ve!$Q$6:$Q$1005,Cad_cl!AS$5))),"",IF($C66="","",SUMIFS(Con_ve!$F$6:$F$1005,Con_ve!$C$6:$C$1005,$C66,Con_ve!$I$6:$I$1005,"Fechada",Con_ve!$Q$6:$Q$1005,Cad_cl!AS$5)))</f>
        <v/>
      </c>
      <c r="AT66" s="134" t="str">
        <f>IF(ISERR(IF($C66="","",SUMIFS(Con_ve!$F$6:$F$1005,Con_ve!$C$6:$C$1005,$C66,Con_ve!$I$6:$I$1005,"Fechada",Con_ve!$Q$6:$Q$1005,Cad_cl!AT$5))),"",IF($C66="","",SUMIFS(Con_ve!$F$6:$F$1005,Con_ve!$C$6:$C$1005,$C66,Con_ve!$I$6:$I$1005,"Fechada",Con_ve!$Q$6:$Q$1005,Cad_cl!AT$5)))</f>
        <v/>
      </c>
      <c r="AU66" s="134" t="str">
        <f>IF(ISERR(IF($C66="","",SUMIFS(Con_ve!$F$6:$F$1005,Con_ve!$C$6:$C$1005,$C66,Con_ve!$I$6:$I$1005,"Fechada",Con_ve!$Q$6:$Q$1005,Cad_cl!AU$5))),"",IF($C66="","",SUMIFS(Con_ve!$F$6:$F$1005,Con_ve!$C$6:$C$1005,$C66,Con_ve!$I$6:$I$1005,"Fechada",Con_ve!$Q$6:$Q$1005,Cad_cl!AU$5)))</f>
        <v/>
      </c>
      <c r="AV66" s="134" t="str">
        <f>IF(ISERR(IF($C66="","",SUMIFS(Con_ve!$F$6:$F$1005,Con_ve!$C$6:$C$1005,$C66,Con_ve!$I$6:$I$1005,"Fechada",Con_ve!$Q$6:$Q$1005,Cad_cl!AV$5))),"",IF($C66="","",SUMIFS(Con_ve!$F$6:$F$1005,Con_ve!$C$6:$C$1005,$C66,Con_ve!$I$6:$I$1005,"Fechada",Con_ve!$Q$6:$Q$1005,Cad_cl!AV$5)))</f>
        <v/>
      </c>
      <c r="AW66" s="134" t="str">
        <f>IF(ISERR(IF($C66="","",SUMIFS(Con_ve!$F$6:$F$1005,Con_ve!$C$6:$C$1005,$C66,Con_ve!$I$6:$I$1005,"Fechada",Con_ve!$Q$6:$Q$1005,Cad_cl!AW$5))),"",IF($C66="","",SUMIFS(Con_ve!$F$6:$F$1005,Con_ve!$C$6:$C$1005,$C66,Con_ve!$I$6:$I$1005,"Fechada",Con_ve!$Q$6:$Q$1005,Cad_cl!AW$5)))</f>
        <v/>
      </c>
      <c r="AX66" s="134" t="str">
        <f>IF(ISERR(IF($C66="","",SUMIFS(Con_ve!$F$6:$F$1005,Con_ve!$C$6:$C$1005,$C66,Con_ve!$I$6:$I$1005,"Fechada",Con_ve!$Q$6:$Q$1005,Cad_cl!AX$5))),"",IF($C66="","",SUMIFS(Con_ve!$F$6:$F$1005,Con_ve!$C$6:$C$1005,$C66,Con_ve!$I$6:$I$1005,"Fechada",Con_ve!$Q$6:$Q$1005,Cad_cl!AX$5)))</f>
        <v/>
      </c>
      <c r="AY66" s="134" t="str">
        <f>IF(ISERR(IF($C66="","",SUMIFS(Con_ve!$F$6:$F$1005,Con_ve!$C$6:$C$1005,$C66,Con_ve!$I$6:$I$1005,"Fechada",Con_ve!$Q$6:$Q$1005,Cad_cl!AY$5))),"",IF($C66="","",SUMIFS(Con_ve!$F$6:$F$1005,Con_ve!$C$6:$C$1005,$C66,Con_ve!$I$6:$I$1005,"Fechada",Con_ve!$Q$6:$Q$1005,Cad_cl!AY$5)))</f>
        <v/>
      </c>
      <c r="AZ66" s="134" t="str">
        <f>IF(ISERR(IF($C66="","",SUMIFS(Con_ve!$F$6:$F$1005,Con_ve!$C$6:$C$1005,$C66,Con_ve!$I$6:$I$1005,"Fechada",Con_ve!$Q$6:$Q$1005,Cad_cl!AZ$5))),"",IF($C66="","",SUMIFS(Con_ve!$F$6:$F$1005,Con_ve!$C$6:$C$1005,$C66,Con_ve!$I$6:$I$1005,"Fechada",Con_ve!$Q$6:$Q$1005,Cad_cl!AZ$5)))</f>
        <v/>
      </c>
      <c r="BA66" s="134" t="str">
        <f>IF(ISERR(IF($C66="","",SUMIFS(Con_ve!$F$6:$F$1005,Con_ve!$C$6:$C$1005,$C66,Con_ve!$I$6:$I$1005,"Fechada",Con_ve!$Q$6:$Q$1005,Cad_cl!BA$5))),"",IF($C66="","",SUMIFS(Con_ve!$F$6:$F$1005,Con_ve!$C$6:$C$1005,$C66,Con_ve!$I$6:$I$1005,"Fechada",Con_ve!$Q$6:$Q$1005,Cad_cl!BA$5)))</f>
        <v/>
      </c>
      <c r="BB66" s="134">
        <f t="shared" si="0"/>
        <v>0</v>
      </c>
      <c r="BD66" s="134" t="str">
        <f>IF(ISERR(IF($C66="","",SUMIFS(Con_ve!$F$6:$F$1005,Con_ve!$C$6:$C$1005,$C66,Con_ve!$I$6:$I$1005,"Em negociação",Con_ve!$Q$6:$Q$1005,Cad_cl!BD$5))),"",IF($C66="","",SUMIFS(Con_ve!$F$6:$F$1005,Con_ve!$C$6:$C$1005,$C66,Con_ve!$I$6:$I$1005,"Em negociação",Con_ve!$Q$6:$Q$1005,Cad_cl!BD$5)))</f>
        <v/>
      </c>
      <c r="BE66" s="134" t="str">
        <f>IF(ISERR(IF($C66="","",SUMIFS(Con_ve!$F$6:$F$1005,Con_ve!$C$6:$C$1005,$C66,Con_ve!$I$6:$I$1005,"Em negociação",Con_ve!$Q$6:$Q$1005,Cad_cl!BE$5))),"",IF($C66="","",SUMIFS(Con_ve!$F$6:$F$1005,Con_ve!$C$6:$C$1005,$C66,Con_ve!$I$6:$I$1005,"Em negociação",Con_ve!$Q$6:$Q$1005,Cad_cl!BE$5)))</f>
        <v/>
      </c>
      <c r="BF66" s="134" t="str">
        <f>IF(ISERR(IF($C66="","",SUMIFS(Con_ve!$F$6:$F$1005,Con_ve!$C$6:$C$1005,$C66,Con_ve!$I$6:$I$1005,"Em negociação",Con_ve!$Q$6:$Q$1005,Cad_cl!BF$5))),"",IF($C66="","",SUMIFS(Con_ve!$F$6:$F$1005,Con_ve!$C$6:$C$1005,$C66,Con_ve!$I$6:$I$1005,"Em negociação",Con_ve!$Q$6:$Q$1005,Cad_cl!BF$5)))</f>
        <v/>
      </c>
      <c r="BG66" s="134" t="str">
        <f>IF(ISERR(IF($C66="","",SUMIFS(Con_ve!$F$6:$F$1005,Con_ve!$C$6:$C$1005,$C66,Con_ve!$I$6:$I$1005,"Em negociação",Con_ve!$Q$6:$Q$1005,Cad_cl!BG$5))),"",IF($C66="","",SUMIFS(Con_ve!$F$6:$F$1005,Con_ve!$C$6:$C$1005,$C66,Con_ve!$I$6:$I$1005,"Em negociação",Con_ve!$Q$6:$Q$1005,Cad_cl!BG$5)))</f>
        <v/>
      </c>
      <c r="BH66" s="134" t="str">
        <f>IF(ISERR(IF($C66="","",SUMIFS(Con_ve!$F$6:$F$1005,Con_ve!$C$6:$C$1005,$C66,Con_ve!$I$6:$I$1005,"Em negociação",Con_ve!$Q$6:$Q$1005,Cad_cl!BH$5))),"",IF($C66="","",SUMIFS(Con_ve!$F$6:$F$1005,Con_ve!$C$6:$C$1005,$C66,Con_ve!$I$6:$I$1005,"Em negociação",Con_ve!$Q$6:$Q$1005,Cad_cl!BH$5)))</f>
        <v/>
      </c>
      <c r="BI66" s="134" t="str">
        <f>IF(ISERR(IF($C66="","",SUMIFS(Con_ve!$F$6:$F$1005,Con_ve!$C$6:$C$1005,$C66,Con_ve!$I$6:$I$1005,"Em negociação",Con_ve!$Q$6:$Q$1005,Cad_cl!BI$5))),"",IF($C66="","",SUMIFS(Con_ve!$F$6:$F$1005,Con_ve!$C$6:$C$1005,$C66,Con_ve!$I$6:$I$1005,"Em negociação",Con_ve!$Q$6:$Q$1005,Cad_cl!BI$5)))</f>
        <v/>
      </c>
      <c r="BJ66" s="134" t="str">
        <f>IF(ISERR(IF($C66="","",SUMIFS(Con_ve!$F$6:$F$1005,Con_ve!$C$6:$C$1005,$C66,Con_ve!$I$6:$I$1005,"Em negociação",Con_ve!$Q$6:$Q$1005,Cad_cl!BJ$5))),"",IF($C66="","",SUMIFS(Con_ve!$F$6:$F$1005,Con_ve!$C$6:$C$1005,$C66,Con_ve!$I$6:$I$1005,"Em negociação",Con_ve!$Q$6:$Q$1005,Cad_cl!BJ$5)))</f>
        <v/>
      </c>
      <c r="BK66" s="134" t="str">
        <f>IF(ISERR(IF($C66="","",SUMIFS(Con_ve!$F$6:$F$1005,Con_ve!$C$6:$C$1005,$C66,Con_ve!$I$6:$I$1005,"Em negociação",Con_ve!$Q$6:$Q$1005,Cad_cl!BK$5))),"",IF($C66="","",SUMIFS(Con_ve!$F$6:$F$1005,Con_ve!$C$6:$C$1005,$C66,Con_ve!$I$6:$I$1005,"Em negociação",Con_ve!$Q$6:$Q$1005,Cad_cl!BK$5)))</f>
        <v/>
      </c>
      <c r="BL66" s="134" t="str">
        <f>IF(ISERR(IF($C66="","",SUMIFS(Con_ve!$F$6:$F$1005,Con_ve!$C$6:$C$1005,$C66,Con_ve!$I$6:$I$1005,"Em negociação",Con_ve!$Q$6:$Q$1005,Cad_cl!BL$5))),"",IF($C66="","",SUMIFS(Con_ve!$F$6:$F$1005,Con_ve!$C$6:$C$1005,$C66,Con_ve!$I$6:$I$1005,"Em negociação",Con_ve!$Q$6:$Q$1005,Cad_cl!BL$5)))</f>
        <v/>
      </c>
      <c r="BM66" s="134" t="str">
        <f>IF(ISERR(IF($C66="","",SUMIFS(Con_ve!$F$6:$F$1005,Con_ve!$C$6:$C$1005,$C66,Con_ve!$I$6:$I$1005,"Em negociação",Con_ve!$Q$6:$Q$1005,Cad_cl!BM$5))),"",IF($C66="","",SUMIFS(Con_ve!$F$6:$F$1005,Con_ve!$C$6:$C$1005,$C66,Con_ve!$I$6:$I$1005,"Em negociação",Con_ve!$Q$6:$Q$1005,Cad_cl!BM$5)))</f>
        <v/>
      </c>
      <c r="BN66" s="134" t="str">
        <f>IF(ISERR(IF($C66="","",SUMIFS(Con_ve!$F$6:$F$1005,Con_ve!$C$6:$C$1005,$C66,Con_ve!$I$6:$I$1005,"Em negociação",Con_ve!$Q$6:$Q$1005,Cad_cl!BN$5))),"",IF($C66="","",SUMIFS(Con_ve!$F$6:$F$1005,Con_ve!$C$6:$C$1005,$C66,Con_ve!$I$6:$I$1005,"Em negociação",Con_ve!$Q$6:$Q$1005,Cad_cl!BN$5)))</f>
        <v/>
      </c>
      <c r="BO66" s="134" t="str">
        <f>IF(ISERR(IF($C66="","",SUMIFS(Con_ve!$F$6:$F$1005,Con_ve!$C$6:$C$1005,$C66,Con_ve!$I$6:$I$1005,"Em negociação",Con_ve!$Q$6:$Q$1005,Cad_cl!BO$5))),"",IF($C66="","",SUMIFS(Con_ve!$F$6:$F$1005,Con_ve!$C$6:$C$1005,$C66,Con_ve!$I$6:$I$1005,"Em negociação",Con_ve!$Q$6:$Q$1005,Cad_cl!BO$5)))</f>
        <v/>
      </c>
      <c r="BP66" s="134">
        <f t="shared" si="1"/>
        <v>0</v>
      </c>
      <c r="BR66" s="125" t="str">
        <f>IF(ISERR(IF(AND($I66=Re_lo!$E$5,BR$5=VLOOKUP(Re_lo!$H$5,Re_lo!$N$5:$O$16,2,0)),AP66,"")),"",IF(AND($I66=Re_lo!$E$5,BR$5=VLOOKUP(Re_lo!$H$5,Re_lo!$N$5:$O$16,2,0)),AP66,""))</f>
        <v/>
      </c>
      <c r="BS66" s="125" t="str">
        <f>IF(ISERR(IF(AND($I66=Re_lo!$E$5,BS$5=VLOOKUP(Re_lo!$H$5,Re_lo!$N$5:$O$16,2,0)),AQ66,"")),"",IF(AND($I66=Re_lo!$E$5,BS$5=VLOOKUP(Re_lo!$H$5,Re_lo!$N$5:$O$16,2,0)),AQ66,""))</f>
        <v/>
      </c>
      <c r="BT66" s="125" t="str">
        <f>IF(ISERR(IF(AND($I66=Re_lo!$E$5,BT$5=VLOOKUP(Re_lo!$H$5,Re_lo!$N$5:$O$16,2,0)),AR66,"")),"",IF(AND($I66=Re_lo!$E$5,BT$5=VLOOKUP(Re_lo!$H$5,Re_lo!$N$5:$O$16,2,0)),AR66,""))</f>
        <v/>
      </c>
      <c r="BU66" s="125" t="str">
        <f>IF(ISERR(IF(AND($I66=Re_lo!$E$5,BU$5=VLOOKUP(Re_lo!$H$5,Re_lo!$N$5:$O$16,2,0)),AS66,"")),"",IF(AND($I66=Re_lo!$E$5,BU$5=VLOOKUP(Re_lo!$H$5,Re_lo!$N$5:$O$16,2,0)),AS66,""))</f>
        <v/>
      </c>
      <c r="BV66" s="125" t="str">
        <f>IF(ISERR(IF(AND($I66=Re_lo!$E$5,BV$5=VLOOKUP(Re_lo!$H$5,Re_lo!$N$5:$O$16,2,0)),AT66,"")),"",IF(AND($I66=Re_lo!$E$5,BV$5=VLOOKUP(Re_lo!$H$5,Re_lo!$N$5:$O$16,2,0)),AT66,""))</f>
        <v/>
      </c>
      <c r="BW66" s="125" t="str">
        <f>IF(ISERR(IF(AND($I66=Re_lo!$E$5,BW$5=VLOOKUP(Re_lo!$H$5,Re_lo!$N$5:$O$16,2,0)),AU66,"")),"",IF(AND($I66=Re_lo!$E$5,BW$5=VLOOKUP(Re_lo!$H$5,Re_lo!$N$5:$O$16,2,0)),AU66,""))</f>
        <v/>
      </c>
      <c r="BX66" s="125" t="str">
        <f>IF(ISERR(IF(AND($I66=Re_lo!$E$5,BX$5=VLOOKUP(Re_lo!$H$5,Re_lo!$N$5:$O$16,2,0)),AV66,"")),"",IF(AND($I66=Re_lo!$E$5,BX$5=VLOOKUP(Re_lo!$H$5,Re_lo!$N$5:$O$16,2,0)),AV66,""))</f>
        <v/>
      </c>
      <c r="BY66" s="125" t="str">
        <f>IF(ISERR(IF(AND($I66=Re_lo!$E$5,BY$5=VLOOKUP(Re_lo!$H$5,Re_lo!$N$5:$O$16,2,0)),AW66,"")),"",IF(AND($I66=Re_lo!$E$5,BY$5=VLOOKUP(Re_lo!$H$5,Re_lo!$N$5:$O$16,2,0)),AW66,""))</f>
        <v/>
      </c>
      <c r="BZ66" s="125" t="str">
        <f>IF(ISERR(IF(AND($I66=Re_lo!$E$5,BZ$5=VLOOKUP(Re_lo!$H$5,Re_lo!$N$5:$O$16,2,0)),AX66,"")),"",IF(AND($I66=Re_lo!$E$5,BZ$5=VLOOKUP(Re_lo!$H$5,Re_lo!$N$5:$O$16,2,0)),AX66,""))</f>
        <v/>
      </c>
      <c r="CA66" s="125" t="str">
        <f>IF(ISERR(IF(AND($I66=Re_lo!$E$5,CA$5=VLOOKUP(Re_lo!$H$5,Re_lo!$N$5:$O$16,2,0)),AY66,"")),"",IF(AND($I66=Re_lo!$E$5,CA$5=VLOOKUP(Re_lo!$H$5,Re_lo!$N$5:$O$16,2,0)),AY66,""))</f>
        <v/>
      </c>
      <c r="CB66" s="125" t="str">
        <f>IF(ISERR(IF(AND($I66=Re_lo!$E$5,CB$5=VLOOKUP(Re_lo!$H$5,Re_lo!$N$5:$O$16,2,0)),AZ66,"")),"",IF(AND($I66=Re_lo!$E$5,CB$5=VLOOKUP(Re_lo!$H$5,Re_lo!$N$5:$O$16,2,0)),AZ66,""))</f>
        <v/>
      </c>
      <c r="CC66" s="125" t="str">
        <f>IF(ISERR(IF(AND($I66=Re_lo!$E$5,CC$5=VLOOKUP(Re_lo!$H$5,Re_lo!$N$5:$O$16,2,0)),BA66,"")),"",IF(AND($I66=Re_lo!$E$5,CC$5=VLOOKUP(Re_lo!$H$5,Re_lo!$N$5:$O$16,2,0)),BA66,""))</f>
        <v/>
      </c>
      <c r="CD66" s="125" t="str">
        <f>IF(ISERR(IF(AND($I66=Re_lo!$E$5,CD$5=VLOOKUP(Re_lo!$H$5,Re_lo!$N$5:$O$16,2,0)),BB66,"")),"",IF(AND($I66=Re_lo!$E$5,CD$5=VLOOKUP(Re_lo!$H$5,Re_lo!$N$5:$O$16,2,0)),BB66,""))</f>
        <v/>
      </c>
      <c r="CF66" s="125" t="str">
        <f>IF($C66="","",COUNTIFS(Con_ve!$C$6:$C$1005,$C66,Con_ve!$Q$6:$Q$1005,Cad_cl!CF$5))</f>
        <v/>
      </c>
      <c r="CG66" s="125" t="str">
        <f>IF($C66="","",COUNTIFS(Con_ve!$C$6:$C$1005,$C66,Con_ve!$Q$6:$Q$1005,Cad_cl!CG$5))</f>
        <v/>
      </c>
      <c r="CH66" s="125" t="str">
        <f>IF($C66="","",COUNTIFS(Con_ve!$C$6:$C$1005,$C66,Con_ve!$Q$6:$Q$1005,Cad_cl!CH$5))</f>
        <v/>
      </c>
      <c r="CI66" s="125" t="str">
        <f>IF($C66="","",COUNTIFS(Con_ve!$C$6:$C$1005,$C66,Con_ve!$Q$6:$Q$1005,Cad_cl!CI$5))</f>
        <v/>
      </c>
      <c r="CJ66" s="125" t="str">
        <f>IF($C66="","",COUNTIFS(Con_ve!$C$6:$C$1005,$C66,Con_ve!$Q$6:$Q$1005,Cad_cl!CJ$5))</f>
        <v/>
      </c>
      <c r="CK66" s="125" t="str">
        <f>IF($C66="","",COUNTIFS(Con_ve!$C$6:$C$1005,$C66,Con_ve!$Q$6:$Q$1005,Cad_cl!CK$5))</f>
        <v/>
      </c>
      <c r="CL66" s="125" t="str">
        <f>IF($C66="","",COUNTIFS(Con_ve!$C$6:$C$1005,$C66,Con_ve!$Q$6:$Q$1005,Cad_cl!CL$5))</f>
        <v/>
      </c>
      <c r="CM66" s="125" t="str">
        <f>IF($C66="","",COUNTIFS(Con_ve!$C$6:$C$1005,$C66,Con_ve!$Q$6:$Q$1005,Cad_cl!CM$5))</f>
        <v/>
      </c>
      <c r="CN66" s="125" t="str">
        <f>IF($C66="","",COUNTIFS(Con_ve!$C$6:$C$1005,$C66,Con_ve!$Q$6:$Q$1005,Cad_cl!CN$5))</f>
        <v/>
      </c>
      <c r="CO66" s="125" t="str">
        <f>IF($C66="","",COUNTIFS(Con_ve!$C$6:$C$1005,$C66,Con_ve!$Q$6:$Q$1005,Cad_cl!CO$5))</f>
        <v/>
      </c>
      <c r="CP66" s="125" t="str">
        <f>IF($C66="","",COUNTIFS(Con_ve!$C$6:$C$1005,$C66,Con_ve!$Q$6:$Q$1005,Cad_cl!CP$5))</f>
        <v/>
      </c>
      <c r="CQ66" s="125" t="str">
        <f>IF($C66="","",COUNTIFS(Con_ve!$C$6:$C$1005,$C66,Con_ve!$Q$6:$Q$1005,Cad_cl!CQ$5))</f>
        <v/>
      </c>
      <c r="CR66" s="125">
        <f t="shared" si="2"/>
        <v>0</v>
      </c>
    </row>
    <row r="67" spans="3:96" ht="30" customHeight="1">
      <c r="C67" s="153"/>
      <c r="D67" s="153"/>
      <c r="E67" s="154"/>
      <c r="F67" s="153"/>
      <c r="G67" s="155"/>
      <c r="H67" s="153"/>
      <c r="I67" s="153"/>
      <c r="J67" s="132" t="s">
        <v>309</v>
      </c>
      <c r="K67" s="133" t="s">
        <v>309</v>
      </c>
      <c r="L67" s="153"/>
      <c r="M67" s="153"/>
      <c r="N67" s="153"/>
      <c r="O67" s="153"/>
      <c r="P67" s="153"/>
      <c r="Q67" s="153"/>
      <c r="AP67" s="134" t="str">
        <f>IF(ISERR(IF($C67="","",SUMIFS(Con_ve!$F$6:$F$1005,Con_ve!$C$6:$C$1005,$C67,Con_ve!$I$6:$I$1005,"Fechada",Con_ve!$Q$6:$Q$1005,Cad_cl!AP$5))),"",IF($C67="","",SUMIFS(Con_ve!$F$6:$F$1005,Con_ve!$C$6:$C$1005,$C67,Con_ve!$I$6:$I$1005,"Fechada",Con_ve!$Q$6:$Q$1005,Cad_cl!AP$5)))</f>
        <v/>
      </c>
      <c r="AQ67" s="134" t="str">
        <f>IF(ISERR(IF($C67="","",SUMIFS(Con_ve!$F$6:$F$1005,Con_ve!$C$6:$C$1005,$C67,Con_ve!$I$6:$I$1005,"Fechada",Con_ve!$Q$6:$Q$1005,Cad_cl!AQ$5))),"",IF($C67="","",SUMIFS(Con_ve!$F$6:$F$1005,Con_ve!$C$6:$C$1005,$C67,Con_ve!$I$6:$I$1005,"Fechada",Con_ve!$Q$6:$Q$1005,Cad_cl!AQ$5)))</f>
        <v/>
      </c>
      <c r="AR67" s="134" t="str">
        <f>IF(ISERR(IF($C67="","",SUMIFS(Con_ve!$F$6:$F$1005,Con_ve!$C$6:$C$1005,$C67,Con_ve!$I$6:$I$1005,"Fechada",Con_ve!$Q$6:$Q$1005,Cad_cl!AR$5))),"",IF($C67="","",SUMIFS(Con_ve!$F$6:$F$1005,Con_ve!$C$6:$C$1005,$C67,Con_ve!$I$6:$I$1005,"Fechada",Con_ve!$Q$6:$Q$1005,Cad_cl!AR$5)))</f>
        <v/>
      </c>
      <c r="AS67" s="134" t="str">
        <f>IF(ISERR(IF($C67="","",SUMIFS(Con_ve!$F$6:$F$1005,Con_ve!$C$6:$C$1005,$C67,Con_ve!$I$6:$I$1005,"Fechada",Con_ve!$Q$6:$Q$1005,Cad_cl!AS$5))),"",IF($C67="","",SUMIFS(Con_ve!$F$6:$F$1005,Con_ve!$C$6:$C$1005,$C67,Con_ve!$I$6:$I$1005,"Fechada",Con_ve!$Q$6:$Q$1005,Cad_cl!AS$5)))</f>
        <v/>
      </c>
      <c r="AT67" s="134" t="str">
        <f>IF(ISERR(IF($C67="","",SUMIFS(Con_ve!$F$6:$F$1005,Con_ve!$C$6:$C$1005,$C67,Con_ve!$I$6:$I$1005,"Fechada",Con_ve!$Q$6:$Q$1005,Cad_cl!AT$5))),"",IF($C67="","",SUMIFS(Con_ve!$F$6:$F$1005,Con_ve!$C$6:$C$1005,$C67,Con_ve!$I$6:$I$1005,"Fechada",Con_ve!$Q$6:$Q$1005,Cad_cl!AT$5)))</f>
        <v/>
      </c>
      <c r="AU67" s="134" t="str">
        <f>IF(ISERR(IF($C67="","",SUMIFS(Con_ve!$F$6:$F$1005,Con_ve!$C$6:$C$1005,$C67,Con_ve!$I$6:$I$1005,"Fechada",Con_ve!$Q$6:$Q$1005,Cad_cl!AU$5))),"",IF($C67="","",SUMIFS(Con_ve!$F$6:$F$1005,Con_ve!$C$6:$C$1005,$C67,Con_ve!$I$6:$I$1005,"Fechada",Con_ve!$Q$6:$Q$1005,Cad_cl!AU$5)))</f>
        <v/>
      </c>
      <c r="AV67" s="134" t="str">
        <f>IF(ISERR(IF($C67="","",SUMIFS(Con_ve!$F$6:$F$1005,Con_ve!$C$6:$C$1005,$C67,Con_ve!$I$6:$I$1005,"Fechada",Con_ve!$Q$6:$Q$1005,Cad_cl!AV$5))),"",IF($C67="","",SUMIFS(Con_ve!$F$6:$F$1005,Con_ve!$C$6:$C$1005,$C67,Con_ve!$I$6:$I$1005,"Fechada",Con_ve!$Q$6:$Q$1005,Cad_cl!AV$5)))</f>
        <v/>
      </c>
      <c r="AW67" s="134" t="str">
        <f>IF(ISERR(IF($C67="","",SUMIFS(Con_ve!$F$6:$F$1005,Con_ve!$C$6:$C$1005,$C67,Con_ve!$I$6:$I$1005,"Fechada",Con_ve!$Q$6:$Q$1005,Cad_cl!AW$5))),"",IF($C67="","",SUMIFS(Con_ve!$F$6:$F$1005,Con_ve!$C$6:$C$1005,$C67,Con_ve!$I$6:$I$1005,"Fechada",Con_ve!$Q$6:$Q$1005,Cad_cl!AW$5)))</f>
        <v/>
      </c>
      <c r="AX67" s="134" t="str">
        <f>IF(ISERR(IF($C67="","",SUMIFS(Con_ve!$F$6:$F$1005,Con_ve!$C$6:$C$1005,$C67,Con_ve!$I$6:$I$1005,"Fechada",Con_ve!$Q$6:$Q$1005,Cad_cl!AX$5))),"",IF($C67="","",SUMIFS(Con_ve!$F$6:$F$1005,Con_ve!$C$6:$C$1005,$C67,Con_ve!$I$6:$I$1005,"Fechada",Con_ve!$Q$6:$Q$1005,Cad_cl!AX$5)))</f>
        <v/>
      </c>
      <c r="AY67" s="134" t="str">
        <f>IF(ISERR(IF($C67="","",SUMIFS(Con_ve!$F$6:$F$1005,Con_ve!$C$6:$C$1005,$C67,Con_ve!$I$6:$I$1005,"Fechada",Con_ve!$Q$6:$Q$1005,Cad_cl!AY$5))),"",IF($C67="","",SUMIFS(Con_ve!$F$6:$F$1005,Con_ve!$C$6:$C$1005,$C67,Con_ve!$I$6:$I$1005,"Fechada",Con_ve!$Q$6:$Q$1005,Cad_cl!AY$5)))</f>
        <v/>
      </c>
      <c r="AZ67" s="134" t="str">
        <f>IF(ISERR(IF($C67="","",SUMIFS(Con_ve!$F$6:$F$1005,Con_ve!$C$6:$C$1005,$C67,Con_ve!$I$6:$I$1005,"Fechada",Con_ve!$Q$6:$Q$1005,Cad_cl!AZ$5))),"",IF($C67="","",SUMIFS(Con_ve!$F$6:$F$1005,Con_ve!$C$6:$C$1005,$C67,Con_ve!$I$6:$I$1005,"Fechada",Con_ve!$Q$6:$Q$1005,Cad_cl!AZ$5)))</f>
        <v/>
      </c>
      <c r="BA67" s="134" t="str">
        <f>IF(ISERR(IF($C67="","",SUMIFS(Con_ve!$F$6:$F$1005,Con_ve!$C$6:$C$1005,$C67,Con_ve!$I$6:$I$1005,"Fechada",Con_ve!$Q$6:$Q$1005,Cad_cl!BA$5))),"",IF($C67="","",SUMIFS(Con_ve!$F$6:$F$1005,Con_ve!$C$6:$C$1005,$C67,Con_ve!$I$6:$I$1005,"Fechada",Con_ve!$Q$6:$Q$1005,Cad_cl!BA$5)))</f>
        <v/>
      </c>
      <c r="BB67" s="134">
        <f t="shared" si="0"/>
        <v>0</v>
      </c>
      <c r="BD67" s="134" t="str">
        <f>IF(ISERR(IF($C67="","",SUMIFS(Con_ve!$F$6:$F$1005,Con_ve!$C$6:$C$1005,$C67,Con_ve!$I$6:$I$1005,"Em negociação",Con_ve!$Q$6:$Q$1005,Cad_cl!BD$5))),"",IF($C67="","",SUMIFS(Con_ve!$F$6:$F$1005,Con_ve!$C$6:$C$1005,$C67,Con_ve!$I$6:$I$1005,"Em negociação",Con_ve!$Q$6:$Q$1005,Cad_cl!BD$5)))</f>
        <v/>
      </c>
      <c r="BE67" s="134" t="str">
        <f>IF(ISERR(IF($C67="","",SUMIFS(Con_ve!$F$6:$F$1005,Con_ve!$C$6:$C$1005,$C67,Con_ve!$I$6:$I$1005,"Em negociação",Con_ve!$Q$6:$Q$1005,Cad_cl!BE$5))),"",IF($C67="","",SUMIFS(Con_ve!$F$6:$F$1005,Con_ve!$C$6:$C$1005,$C67,Con_ve!$I$6:$I$1005,"Em negociação",Con_ve!$Q$6:$Q$1005,Cad_cl!BE$5)))</f>
        <v/>
      </c>
      <c r="BF67" s="134" t="str">
        <f>IF(ISERR(IF($C67="","",SUMIFS(Con_ve!$F$6:$F$1005,Con_ve!$C$6:$C$1005,$C67,Con_ve!$I$6:$I$1005,"Em negociação",Con_ve!$Q$6:$Q$1005,Cad_cl!BF$5))),"",IF($C67="","",SUMIFS(Con_ve!$F$6:$F$1005,Con_ve!$C$6:$C$1005,$C67,Con_ve!$I$6:$I$1005,"Em negociação",Con_ve!$Q$6:$Q$1005,Cad_cl!BF$5)))</f>
        <v/>
      </c>
      <c r="BG67" s="134" t="str">
        <f>IF(ISERR(IF($C67="","",SUMIFS(Con_ve!$F$6:$F$1005,Con_ve!$C$6:$C$1005,$C67,Con_ve!$I$6:$I$1005,"Em negociação",Con_ve!$Q$6:$Q$1005,Cad_cl!BG$5))),"",IF($C67="","",SUMIFS(Con_ve!$F$6:$F$1005,Con_ve!$C$6:$C$1005,$C67,Con_ve!$I$6:$I$1005,"Em negociação",Con_ve!$Q$6:$Q$1005,Cad_cl!BG$5)))</f>
        <v/>
      </c>
      <c r="BH67" s="134" t="str">
        <f>IF(ISERR(IF($C67="","",SUMIFS(Con_ve!$F$6:$F$1005,Con_ve!$C$6:$C$1005,$C67,Con_ve!$I$6:$I$1005,"Em negociação",Con_ve!$Q$6:$Q$1005,Cad_cl!BH$5))),"",IF($C67="","",SUMIFS(Con_ve!$F$6:$F$1005,Con_ve!$C$6:$C$1005,$C67,Con_ve!$I$6:$I$1005,"Em negociação",Con_ve!$Q$6:$Q$1005,Cad_cl!BH$5)))</f>
        <v/>
      </c>
      <c r="BI67" s="134" t="str">
        <f>IF(ISERR(IF($C67="","",SUMIFS(Con_ve!$F$6:$F$1005,Con_ve!$C$6:$C$1005,$C67,Con_ve!$I$6:$I$1005,"Em negociação",Con_ve!$Q$6:$Q$1005,Cad_cl!BI$5))),"",IF($C67="","",SUMIFS(Con_ve!$F$6:$F$1005,Con_ve!$C$6:$C$1005,$C67,Con_ve!$I$6:$I$1005,"Em negociação",Con_ve!$Q$6:$Q$1005,Cad_cl!BI$5)))</f>
        <v/>
      </c>
      <c r="BJ67" s="134" t="str">
        <f>IF(ISERR(IF($C67="","",SUMIFS(Con_ve!$F$6:$F$1005,Con_ve!$C$6:$C$1005,$C67,Con_ve!$I$6:$I$1005,"Em negociação",Con_ve!$Q$6:$Q$1005,Cad_cl!BJ$5))),"",IF($C67="","",SUMIFS(Con_ve!$F$6:$F$1005,Con_ve!$C$6:$C$1005,$C67,Con_ve!$I$6:$I$1005,"Em negociação",Con_ve!$Q$6:$Q$1005,Cad_cl!BJ$5)))</f>
        <v/>
      </c>
      <c r="BK67" s="134" t="str">
        <f>IF(ISERR(IF($C67="","",SUMIFS(Con_ve!$F$6:$F$1005,Con_ve!$C$6:$C$1005,$C67,Con_ve!$I$6:$I$1005,"Em negociação",Con_ve!$Q$6:$Q$1005,Cad_cl!BK$5))),"",IF($C67="","",SUMIFS(Con_ve!$F$6:$F$1005,Con_ve!$C$6:$C$1005,$C67,Con_ve!$I$6:$I$1005,"Em negociação",Con_ve!$Q$6:$Q$1005,Cad_cl!BK$5)))</f>
        <v/>
      </c>
      <c r="BL67" s="134" t="str">
        <f>IF(ISERR(IF($C67="","",SUMIFS(Con_ve!$F$6:$F$1005,Con_ve!$C$6:$C$1005,$C67,Con_ve!$I$6:$I$1005,"Em negociação",Con_ve!$Q$6:$Q$1005,Cad_cl!BL$5))),"",IF($C67="","",SUMIFS(Con_ve!$F$6:$F$1005,Con_ve!$C$6:$C$1005,$C67,Con_ve!$I$6:$I$1005,"Em negociação",Con_ve!$Q$6:$Q$1005,Cad_cl!BL$5)))</f>
        <v/>
      </c>
      <c r="BM67" s="134" t="str">
        <f>IF(ISERR(IF($C67="","",SUMIFS(Con_ve!$F$6:$F$1005,Con_ve!$C$6:$C$1005,$C67,Con_ve!$I$6:$I$1005,"Em negociação",Con_ve!$Q$6:$Q$1005,Cad_cl!BM$5))),"",IF($C67="","",SUMIFS(Con_ve!$F$6:$F$1005,Con_ve!$C$6:$C$1005,$C67,Con_ve!$I$6:$I$1005,"Em negociação",Con_ve!$Q$6:$Q$1005,Cad_cl!BM$5)))</f>
        <v/>
      </c>
      <c r="BN67" s="134" t="str">
        <f>IF(ISERR(IF($C67="","",SUMIFS(Con_ve!$F$6:$F$1005,Con_ve!$C$6:$C$1005,$C67,Con_ve!$I$6:$I$1005,"Em negociação",Con_ve!$Q$6:$Q$1005,Cad_cl!BN$5))),"",IF($C67="","",SUMIFS(Con_ve!$F$6:$F$1005,Con_ve!$C$6:$C$1005,$C67,Con_ve!$I$6:$I$1005,"Em negociação",Con_ve!$Q$6:$Q$1005,Cad_cl!BN$5)))</f>
        <v/>
      </c>
      <c r="BO67" s="134" t="str">
        <f>IF(ISERR(IF($C67="","",SUMIFS(Con_ve!$F$6:$F$1005,Con_ve!$C$6:$C$1005,$C67,Con_ve!$I$6:$I$1005,"Em negociação",Con_ve!$Q$6:$Q$1005,Cad_cl!BO$5))),"",IF($C67="","",SUMIFS(Con_ve!$F$6:$F$1005,Con_ve!$C$6:$C$1005,$C67,Con_ve!$I$6:$I$1005,"Em negociação",Con_ve!$Q$6:$Q$1005,Cad_cl!BO$5)))</f>
        <v/>
      </c>
      <c r="BP67" s="134">
        <f t="shared" si="1"/>
        <v>0</v>
      </c>
      <c r="BR67" s="125" t="str">
        <f>IF(ISERR(IF(AND($I67=Re_lo!$E$5,BR$5=VLOOKUP(Re_lo!$H$5,Re_lo!$N$5:$O$16,2,0)),AP67,"")),"",IF(AND($I67=Re_lo!$E$5,BR$5=VLOOKUP(Re_lo!$H$5,Re_lo!$N$5:$O$16,2,0)),AP67,""))</f>
        <v/>
      </c>
      <c r="BS67" s="125" t="str">
        <f>IF(ISERR(IF(AND($I67=Re_lo!$E$5,BS$5=VLOOKUP(Re_lo!$H$5,Re_lo!$N$5:$O$16,2,0)),AQ67,"")),"",IF(AND($I67=Re_lo!$E$5,BS$5=VLOOKUP(Re_lo!$H$5,Re_lo!$N$5:$O$16,2,0)),AQ67,""))</f>
        <v/>
      </c>
      <c r="BT67" s="125" t="str">
        <f>IF(ISERR(IF(AND($I67=Re_lo!$E$5,BT$5=VLOOKUP(Re_lo!$H$5,Re_lo!$N$5:$O$16,2,0)),AR67,"")),"",IF(AND($I67=Re_lo!$E$5,BT$5=VLOOKUP(Re_lo!$H$5,Re_lo!$N$5:$O$16,2,0)),AR67,""))</f>
        <v/>
      </c>
      <c r="BU67" s="125" t="str">
        <f>IF(ISERR(IF(AND($I67=Re_lo!$E$5,BU$5=VLOOKUP(Re_lo!$H$5,Re_lo!$N$5:$O$16,2,0)),AS67,"")),"",IF(AND($I67=Re_lo!$E$5,BU$5=VLOOKUP(Re_lo!$H$5,Re_lo!$N$5:$O$16,2,0)),AS67,""))</f>
        <v/>
      </c>
      <c r="BV67" s="125" t="str">
        <f>IF(ISERR(IF(AND($I67=Re_lo!$E$5,BV$5=VLOOKUP(Re_lo!$H$5,Re_lo!$N$5:$O$16,2,0)),AT67,"")),"",IF(AND($I67=Re_lo!$E$5,BV$5=VLOOKUP(Re_lo!$H$5,Re_lo!$N$5:$O$16,2,0)),AT67,""))</f>
        <v/>
      </c>
      <c r="BW67" s="125" t="str">
        <f>IF(ISERR(IF(AND($I67=Re_lo!$E$5,BW$5=VLOOKUP(Re_lo!$H$5,Re_lo!$N$5:$O$16,2,0)),AU67,"")),"",IF(AND($I67=Re_lo!$E$5,BW$5=VLOOKUP(Re_lo!$H$5,Re_lo!$N$5:$O$16,2,0)),AU67,""))</f>
        <v/>
      </c>
      <c r="BX67" s="125" t="str">
        <f>IF(ISERR(IF(AND($I67=Re_lo!$E$5,BX$5=VLOOKUP(Re_lo!$H$5,Re_lo!$N$5:$O$16,2,0)),AV67,"")),"",IF(AND($I67=Re_lo!$E$5,BX$5=VLOOKUP(Re_lo!$H$5,Re_lo!$N$5:$O$16,2,0)),AV67,""))</f>
        <v/>
      </c>
      <c r="BY67" s="125" t="str">
        <f>IF(ISERR(IF(AND($I67=Re_lo!$E$5,BY$5=VLOOKUP(Re_lo!$H$5,Re_lo!$N$5:$O$16,2,0)),AW67,"")),"",IF(AND($I67=Re_lo!$E$5,BY$5=VLOOKUP(Re_lo!$H$5,Re_lo!$N$5:$O$16,2,0)),AW67,""))</f>
        <v/>
      </c>
      <c r="BZ67" s="125" t="str">
        <f>IF(ISERR(IF(AND($I67=Re_lo!$E$5,BZ$5=VLOOKUP(Re_lo!$H$5,Re_lo!$N$5:$O$16,2,0)),AX67,"")),"",IF(AND($I67=Re_lo!$E$5,BZ$5=VLOOKUP(Re_lo!$H$5,Re_lo!$N$5:$O$16,2,0)),AX67,""))</f>
        <v/>
      </c>
      <c r="CA67" s="125" t="str">
        <f>IF(ISERR(IF(AND($I67=Re_lo!$E$5,CA$5=VLOOKUP(Re_lo!$H$5,Re_lo!$N$5:$O$16,2,0)),AY67,"")),"",IF(AND($I67=Re_lo!$E$5,CA$5=VLOOKUP(Re_lo!$H$5,Re_lo!$N$5:$O$16,2,0)),AY67,""))</f>
        <v/>
      </c>
      <c r="CB67" s="125" t="str">
        <f>IF(ISERR(IF(AND($I67=Re_lo!$E$5,CB$5=VLOOKUP(Re_lo!$H$5,Re_lo!$N$5:$O$16,2,0)),AZ67,"")),"",IF(AND($I67=Re_lo!$E$5,CB$5=VLOOKUP(Re_lo!$H$5,Re_lo!$N$5:$O$16,2,0)),AZ67,""))</f>
        <v/>
      </c>
      <c r="CC67" s="125" t="str">
        <f>IF(ISERR(IF(AND($I67=Re_lo!$E$5,CC$5=VLOOKUP(Re_lo!$H$5,Re_lo!$N$5:$O$16,2,0)),BA67,"")),"",IF(AND($I67=Re_lo!$E$5,CC$5=VLOOKUP(Re_lo!$H$5,Re_lo!$N$5:$O$16,2,0)),BA67,""))</f>
        <v/>
      </c>
      <c r="CD67" s="125" t="str">
        <f>IF(ISERR(IF(AND($I67=Re_lo!$E$5,CD$5=VLOOKUP(Re_lo!$H$5,Re_lo!$N$5:$O$16,2,0)),BB67,"")),"",IF(AND($I67=Re_lo!$E$5,CD$5=VLOOKUP(Re_lo!$H$5,Re_lo!$N$5:$O$16,2,0)),BB67,""))</f>
        <v/>
      </c>
      <c r="CF67" s="125" t="str">
        <f>IF($C67="","",COUNTIFS(Con_ve!$C$6:$C$1005,$C67,Con_ve!$Q$6:$Q$1005,Cad_cl!CF$5))</f>
        <v/>
      </c>
      <c r="CG67" s="125" t="str">
        <f>IF($C67="","",COUNTIFS(Con_ve!$C$6:$C$1005,$C67,Con_ve!$Q$6:$Q$1005,Cad_cl!CG$5))</f>
        <v/>
      </c>
      <c r="CH67" s="125" t="str">
        <f>IF($C67="","",COUNTIFS(Con_ve!$C$6:$C$1005,$C67,Con_ve!$Q$6:$Q$1005,Cad_cl!CH$5))</f>
        <v/>
      </c>
      <c r="CI67" s="125" t="str">
        <f>IF($C67="","",COUNTIFS(Con_ve!$C$6:$C$1005,$C67,Con_ve!$Q$6:$Q$1005,Cad_cl!CI$5))</f>
        <v/>
      </c>
      <c r="CJ67" s="125" t="str">
        <f>IF($C67="","",COUNTIFS(Con_ve!$C$6:$C$1005,$C67,Con_ve!$Q$6:$Q$1005,Cad_cl!CJ$5))</f>
        <v/>
      </c>
      <c r="CK67" s="125" t="str">
        <f>IF($C67="","",COUNTIFS(Con_ve!$C$6:$C$1005,$C67,Con_ve!$Q$6:$Q$1005,Cad_cl!CK$5))</f>
        <v/>
      </c>
      <c r="CL67" s="125" t="str">
        <f>IF($C67="","",COUNTIFS(Con_ve!$C$6:$C$1005,$C67,Con_ve!$Q$6:$Q$1005,Cad_cl!CL$5))</f>
        <v/>
      </c>
      <c r="CM67" s="125" t="str">
        <f>IF($C67="","",COUNTIFS(Con_ve!$C$6:$C$1005,$C67,Con_ve!$Q$6:$Q$1005,Cad_cl!CM$5))</f>
        <v/>
      </c>
      <c r="CN67" s="125" t="str">
        <f>IF($C67="","",COUNTIFS(Con_ve!$C$6:$C$1005,$C67,Con_ve!$Q$6:$Q$1005,Cad_cl!CN$5))</f>
        <v/>
      </c>
      <c r="CO67" s="125" t="str">
        <f>IF($C67="","",COUNTIFS(Con_ve!$C$6:$C$1005,$C67,Con_ve!$Q$6:$Q$1005,Cad_cl!CO$5))</f>
        <v/>
      </c>
      <c r="CP67" s="125" t="str">
        <f>IF($C67="","",COUNTIFS(Con_ve!$C$6:$C$1005,$C67,Con_ve!$Q$6:$Q$1005,Cad_cl!CP$5))</f>
        <v/>
      </c>
      <c r="CQ67" s="125" t="str">
        <f>IF($C67="","",COUNTIFS(Con_ve!$C$6:$C$1005,$C67,Con_ve!$Q$6:$Q$1005,Cad_cl!CQ$5))</f>
        <v/>
      </c>
      <c r="CR67" s="125">
        <f t="shared" si="2"/>
        <v>0</v>
      </c>
    </row>
    <row r="68" spans="3:96" ht="30" customHeight="1">
      <c r="C68" s="153"/>
      <c r="D68" s="153"/>
      <c r="E68" s="154"/>
      <c r="F68" s="153"/>
      <c r="G68" s="155"/>
      <c r="H68" s="153"/>
      <c r="I68" s="153"/>
      <c r="J68" s="132" t="s">
        <v>309</v>
      </c>
      <c r="K68" s="133" t="s">
        <v>309</v>
      </c>
      <c r="L68" s="153"/>
      <c r="M68" s="153"/>
      <c r="N68" s="153"/>
      <c r="O68" s="153"/>
      <c r="P68" s="153"/>
      <c r="Q68" s="153"/>
      <c r="AP68" s="134" t="str">
        <f>IF(ISERR(IF($C68="","",SUMIFS(Con_ve!$F$6:$F$1005,Con_ve!$C$6:$C$1005,$C68,Con_ve!$I$6:$I$1005,"Fechada",Con_ve!$Q$6:$Q$1005,Cad_cl!AP$5))),"",IF($C68="","",SUMIFS(Con_ve!$F$6:$F$1005,Con_ve!$C$6:$C$1005,$C68,Con_ve!$I$6:$I$1005,"Fechada",Con_ve!$Q$6:$Q$1005,Cad_cl!AP$5)))</f>
        <v/>
      </c>
      <c r="AQ68" s="134" t="str">
        <f>IF(ISERR(IF($C68="","",SUMIFS(Con_ve!$F$6:$F$1005,Con_ve!$C$6:$C$1005,$C68,Con_ve!$I$6:$I$1005,"Fechada",Con_ve!$Q$6:$Q$1005,Cad_cl!AQ$5))),"",IF($C68="","",SUMIFS(Con_ve!$F$6:$F$1005,Con_ve!$C$6:$C$1005,$C68,Con_ve!$I$6:$I$1005,"Fechada",Con_ve!$Q$6:$Q$1005,Cad_cl!AQ$5)))</f>
        <v/>
      </c>
      <c r="AR68" s="134" t="str">
        <f>IF(ISERR(IF($C68="","",SUMIFS(Con_ve!$F$6:$F$1005,Con_ve!$C$6:$C$1005,$C68,Con_ve!$I$6:$I$1005,"Fechada",Con_ve!$Q$6:$Q$1005,Cad_cl!AR$5))),"",IF($C68="","",SUMIFS(Con_ve!$F$6:$F$1005,Con_ve!$C$6:$C$1005,$C68,Con_ve!$I$6:$I$1005,"Fechada",Con_ve!$Q$6:$Q$1005,Cad_cl!AR$5)))</f>
        <v/>
      </c>
      <c r="AS68" s="134" t="str">
        <f>IF(ISERR(IF($C68="","",SUMIFS(Con_ve!$F$6:$F$1005,Con_ve!$C$6:$C$1005,$C68,Con_ve!$I$6:$I$1005,"Fechada",Con_ve!$Q$6:$Q$1005,Cad_cl!AS$5))),"",IF($C68="","",SUMIFS(Con_ve!$F$6:$F$1005,Con_ve!$C$6:$C$1005,$C68,Con_ve!$I$6:$I$1005,"Fechada",Con_ve!$Q$6:$Q$1005,Cad_cl!AS$5)))</f>
        <v/>
      </c>
      <c r="AT68" s="134" t="str">
        <f>IF(ISERR(IF($C68="","",SUMIFS(Con_ve!$F$6:$F$1005,Con_ve!$C$6:$C$1005,$C68,Con_ve!$I$6:$I$1005,"Fechada",Con_ve!$Q$6:$Q$1005,Cad_cl!AT$5))),"",IF($C68="","",SUMIFS(Con_ve!$F$6:$F$1005,Con_ve!$C$6:$C$1005,$C68,Con_ve!$I$6:$I$1005,"Fechada",Con_ve!$Q$6:$Q$1005,Cad_cl!AT$5)))</f>
        <v/>
      </c>
      <c r="AU68" s="134" t="str">
        <f>IF(ISERR(IF($C68="","",SUMIFS(Con_ve!$F$6:$F$1005,Con_ve!$C$6:$C$1005,$C68,Con_ve!$I$6:$I$1005,"Fechada",Con_ve!$Q$6:$Q$1005,Cad_cl!AU$5))),"",IF($C68="","",SUMIFS(Con_ve!$F$6:$F$1005,Con_ve!$C$6:$C$1005,$C68,Con_ve!$I$6:$I$1005,"Fechada",Con_ve!$Q$6:$Q$1005,Cad_cl!AU$5)))</f>
        <v/>
      </c>
      <c r="AV68" s="134" t="str">
        <f>IF(ISERR(IF($C68="","",SUMIFS(Con_ve!$F$6:$F$1005,Con_ve!$C$6:$C$1005,$C68,Con_ve!$I$6:$I$1005,"Fechada",Con_ve!$Q$6:$Q$1005,Cad_cl!AV$5))),"",IF($C68="","",SUMIFS(Con_ve!$F$6:$F$1005,Con_ve!$C$6:$C$1005,$C68,Con_ve!$I$6:$I$1005,"Fechada",Con_ve!$Q$6:$Q$1005,Cad_cl!AV$5)))</f>
        <v/>
      </c>
      <c r="AW68" s="134" t="str">
        <f>IF(ISERR(IF($C68="","",SUMIFS(Con_ve!$F$6:$F$1005,Con_ve!$C$6:$C$1005,$C68,Con_ve!$I$6:$I$1005,"Fechada",Con_ve!$Q$6:$Q$1005,Cad_cl!AW$5))),"",IF($C68="","",SUMIFS(Con_ve!$F$6:$F$1005,Con_ve!$C$6:$C$1005,$C68,Con_ve!$I$6:$I$1005,"Fechada",Con_ve!$Q$6:$Q$1005,Cad_cl!AW$5)))</f>
        <v/>
      </c>
      <c r="AX68" s="134" t="str">
        <f>IF(ISERR(IF($C68="","",SUMIFS(Con_ve!$F$6:$F$1005,Con_ve!$C$6:$C$1005,$C68,Con_ve!$I$6:$I$1005,"Fechada",Con_ve!$Q$6:$Q$1005,Cad_cl!AX$5))),"",IF($C68="","",SUMIFS(Con_ve!$F$6:$F$1005,Con_ve!$C$6:$C$1005,$C68,Con_ve!$I$6:$I$1005,"Fechada",Con_ve!$Q$6:$Q$1005,Cad_cl!AX$5)))</f>
        <v/>
      </c>
      <c r="AY68" s="134" t="str">
        <f>IF(ISERR(IF($C68="","",SUMIFS(Con_ve!$F$6:$F$1005,Con_ve!$C$6:$C$1005,$C68,Con_ve!$I$6:$I$1005,"Fechada",Con_ve!$Q$6:$Q$1005,Cad_cl!AY$5))),"",IF($C68="","",SUMIFS(Con_ve!$F$6:$F$1005,Con_ve!$C$6:$C$1005,$C68,Con_ve!$I$6:$I$1005,"Fechada",Con_ve!$Q$6:$Q$1005,Cad_cl!AY$5)))</f>
        <v/>
      </c>
      <c r="AZ68" s="134" t="str">
        <f>IF(ISERR(IF($C68="","",SUMIFS(Con_ve!$F$6:$F$1005,Con_ve!$C$6:$C$1005,$C68,Con_ve!$I$6:$I$1005,"Fechada",Con_ve!$Q$6:$Q$1005,Cad_cl!AZ$5))),"",IF($C68="","",SUMIFS(Con_ve!$F$6:$F$1005,Con_ve!$C$6:$C$1005,$C68,Con_ve!$I$6:$I$1005,"Fechada",Con_ve!$Q$6:$Q$1005,Cad_cl!AZ$5)))</f>
        <v/>
      </c>
      <c r="BA68" s="134" t="str">
        <f>IF(ISERR(IF($C68="","",SUMIFS(Con_ve!$F$6:$F$1005,Con_ve!$C$6:$C$1005,$C68,Con_ve!$I$6:$I$1005,"Fechada",Con_ve!$Q$6:$Q$1005,Cad_cl!BA$5))),"",IF($C68="","",SUMIFS(Con_ve!$F$6:$F$1005,Con_ve!$C$6:$C$1005,$C68,Con_ve!$I$6:$I$1005,"Fechada",Con_ve!$Q$6:$Q$1005,Cad_cl!BA$5)))</f>
        <v/>
      </c>
      <c r="BB68" s="134">
        <f t="shared" si="0"/>
        <v>0</v>
      </c>
      <c r="BD68" s="134" t="str">
        <f>IF(ISERR(IF($C68="","",SUMIFS(Con_ve!$F$6:$F$1005,Con_ve!$C$6:$C$1005,$C68,Con_ve!$I$6:$I$1005,"Em negociação",Con_ve!$Q$6:$Q$1005,Cad_cl!BD$5))),"",IF($C68="","",SUMIFS(Con_ve!$F$6:$F$1005,Con_ve!$C$6:$C$1005,$C68,Con_ve!$I$6:$I$1005,"Em negociação",Con_ve!$Q$6:$Q$1005,Cad_cl!BD$5)))</f>
        <v/>
      </c>
      <c r="BE68" s="134" t="str">
        <f>IF(ISERR(IF($C68="","",SUMIFS(Con_ve!$F$6:$F$1005,Con_ve!$C$6:$C$1005,$C68,Con_ve!$I$6:$I$1005,"Em negociação",Con_ve!$Q$6:$Q$1005,Cad_cl!BE$5))),"",IF($C68="","",SUMIFS(Con_ve!$F$6:$F$1005,Con_ve!$C$6:$C$1005,$C68,Con_ve!$I$6:$I$1005,"Em negociação",Con_ve!$Q$6:$Q$1005,Cad_cl!BE$5)))</f>
        <v/>
      </c>
      <c r="BF68" s="134" t="str">
        <f>IF(ISERR(IF($C68="","",SUMIFS(Con_ve!$F$6:$F$1005,Con_ve!$C$6:$C$1005,$C68,Con_ve!$I$6:$I$1005,"Em negociação",Con_ve!$Q$6:$Q$1005,Cad_cl!BF$5))),"",IF($C68="","",SUMIFS(Con_ve!$F$6:$F$1005,Con_ve!$C$6:$C$1005,$C68,Con_ve!$I$6:$I$1005,"Em negociação",Con_ve!$Q$6:$Q$1005,Cad_cl!BF$5)))</f>
        <v/>
      </c>
      <c r="BG68" s="134" t="str">
        <f>IF(ISERR(IF($C68="","",SUMIFS(Con_ve!$F$6:$F$1005,Con_ve!$C$6:$C$1005,$C68,Con_ve!$I$6:$I$1005,"Em negociação",Con_ve!$Q$6:$Q$1005,Cad_cl!BG$5))),"",IF($C68="","",SUMIFS(Con_ve!$F$6:$F$1005,Con_ve!$C$6:$C$1005,$C68,Con_ve!$I$6:$I$1005,"Em negociação",Con_ve!$Q$6:$Q$1005,Cad_cl!BG$5)))</f>
        <v/>
      </c>
      <c r="BH68" s="134" t="str">
        <f>IF(ISERR(IF($C68="","",SUMIFS(Con_ve!$F$6:$F$1005,Con_ve!$C$6:$C$1005,$C68,Con_ve!$I$6:$I$1005,"Em negociação",Con_ve!$Q$6:$Q$1005,Cad_cl!BH$5))),"",IF($C68="","",SUMIFS(Con_ve!$F$6:$F$1005,Con_ve!$C$6:$C$1005,$C68,Con_ve!$I$6:$I$1005,"Em negociação",Con_ve!$Q$6:$Q$1005,Cad_cl!BH$5)))</f>
        <v/>
      </c>
      <c r="BI68" s="134" t="str">
        <f>IF(ISERR(IF($C68="","",SUMIFS(Con_ve!$F$6:$F$1005,Con_ve!$C$6:$C$1005,$C68,Con_ve!$I$6:$I$1005,"Em negociação",Con_ve!$Q$6:$Q$1005,Cad_cl!BI$5))),"",IF($C68="","",SUMIFS(Con_ve!$F$6:$F$1005,Con_ve!$C$6:$C$1005,$C68,Con_ve!$I$6:$I$1005,"Em negociação",Con_ve!$Q$6:$Q$1005,Cad_cl!BI$5)))</f>
        <v/>
      </c>
      <c r="BJ68" s="134" t="str">
        <f>IF(ISERR(IF($C68="","",SUMIFS(Con_ve!$F$6:$F$1005,Con_ve!$C$6:$C$1005,$C68,Con_ve!$I$6:$I$1005,"Em negociação",Con_ve!$Q$6:$Q$1005,Cad_cl!BJ$5))),"",IF($C68="","",SUMIFS(Con_ve!$F$6:$F$1005,Con_ve!$C$6:$C$1005,$C68,Con_ve!$I$6:$I$1005,"Em negociação",Con_ve!$Q$6:$Q$1005,Cad_cl!BJ$5)))</f>
        <v/>
      </c>
      <c r="BK68" s="134" t="str">
        <f>IF(ISERR(IF($C68="","",SUMIFS(Con_ve!$F$6:$F$1005,Con_ve!$C$6:$C$1005,$C68,Con_ve!$I$6:$I$1005,"Em negociação",Con_ve!$Q$6:$Q$1005,Cad_cl!BK$5))),"",IF($C68="","",SUMIFS(Con_ve!$F$6:$F$1005,Con_ve!$C$6:$C$1005,$C68,Con_ve!$I$6:$I$1005,"Em negociação",Con_ve!$Q$6:$Q$1005,Cad_cl!BK$5)))</f>
        <v/>
      </c>
      <c r="BL68" s="134" t="str">
        <f>IF(ISERR(IF($C68="","",SUMIFS(Con_ve!$F$6:$F$1005,Con_ve!$C$6:$C$1005,$C68,Con_ve!$I$6:$I$1005,"Em negociação",Con_ve!$Q$6:$Q$1005,Cad_cl!BL$5))),"",IF($C68="","",SUMIFS(Con_ve!$F$6:$F$1005,Con_ve!$C$6:$C$1005,$C68,Con_ve!$I$6:$I$1005,"Em negociação",Con_ve!$Q$6:$Q$1005,Cad_cl!BL$5)))</f>
        <v/>
      </c>
      <c r="BM68" s="134" t="str">
        <f>IF(ISERR(IF($C68="","",SUMIFS(Con_ve!$F$6:$F$1005,Con_ve!$C$6:$C$1005,$C68,Con_ve!$I$6:$I$1005,"Em negociação",Con_ve!$Q$6:$Q$1005,Cad_cl!BM$5))),"",IF($C68="","",SUMIFS(Con_ve!$F$6:$F$1005,Con_ve!$C$6:$C$1005,$C68,Con_ve!$I$6:$I$1005,"Em negociação",Con_ve!$Q$6:$Q$1005,Cad_cl!BM$5)))</f>
        <v/>
      </c>
      <c r="BN68" s="134" t="str">
        <f>IF(ISERR(IF($C68="","",SUMIFS(Con_ve!$F$6:$F$1005,Con_ve!$C$6:$C$1005,$C68,Con_ve!$I$6:$I$1005,"Em negociação",Con_ve!$Q$6:$Q$1005,Cad_cl!BN$5))),"",IF($C68="","",SUMIFS(Con_ve!$F$6:$F$1005,Con_ve!$C$6:$C$1005,$C68,Con_ve!$I$6:$I$1005,"Em negociação",Con_ve!$Q$6:$Q$1005,Cad_cl!BN$5)))</f>
        <v/>
      </c>
      <c r="BO68" s="134" t="str">
        <f>IF(ISERR(IF($C68="","",SUMIFS(Con_ve!$F$6:$F$1005,Con_ve!$C$6:$C$1005,$C68,Con_ve!$I$6:$I$1005,"Em negociação",Con_ve!$Q$6:$Q$1005,Cad_cl!BO$5))),"",IF($C68="","",SUMIFS(Con_ve!$F$6:$F$1005,Con_ve!$C$6:$C$1005,$C68,Con_ve!$I$6:$I$1005,"Em negociação",Con_ve!$Q$6:$Q$1005,Cad_cl!BO$5)))</f>
        <v/>
      </c>
      <c r="BP68" s="134">
        <f t="shared" si="1"/>
        <v>0</v>
      </c>
      <c r="BR68" s="125" t="str">
        <f>IF(ISERR(IF(AND($I68=Re_lo!$E$5,BR$5=VLOOKUP(Re_lo!$H$5,Re_lo!$N$5:$O$16,2,0)),AP68,"")),"",IF(AND($I68=Re_lo!$E$5,BR$5=VLOOKUP(Re_lo!$H$5,Re_lo!$N$5:$O$16,2,0)),AP68,""))</f>
        <v/>
      </c>
      <c r="BS68" s="125" t="str">
        <f>IF(ISERR(IF(AND($I68=Re_lo!$E$5,BS$5=VLOOKUP(Re_lo!$H$5,Re_lo!$N$5:$O$16,2,0)),AQ68,"")),"",IF(AND($I68=Re_lo!$E$5,BS$5=VLOOKUP(Re_lo!$H$5,Re_lo!$N$5:$O$16,2,0)),AQ68,""))</f>
        <v/>
      </c>
      <c r="BT68" s="125" t="str">
        <f>IF(ISERR(IF(AND($I68=Re_lo!$E$5,BT$5=VLOOKUP(Re_lo!$H$5,Re_lo!$N$5:$O$16,2,0)),AR68,"")),"",IF(AND($I68=Re_lo!$E$5,BT$5=VLOOKUP(Re_lo!$H$5,Re_lo!$N$5:$O$16,2,0)),AR68,""))</f>
        <v/>
      </c>
      <c r="BU68" s="125" t="str">
        <f>IF(ISERR(IF(AND($I68=Re_lo!$E$5,BU$5=VLOOKUP(Re_lo!$H$5,Re_lo!$N$5:$O$16,2,0)),AS68,"")),"",IF(AND($I68=Re_lo!$E$5,BU$5=VLOOKUP(Re_lo!$H$5,Re_lo!$N$5:$O$16,2,0)),AS68,""))</f>
        <v/>
      </c>
      <c r="BV68" s="125" t="str">
        <f>IF(ISERR(IF(AND($I68=Re_lo!$E$5,BV$5=VLOOKUP(Re_lo!$H$5,Re_lo!$N$5:$O$16,2,0)),AT68,"")),"",IF(AND($I68=Re_lo!$E$5,BV$5=VLOOKUP(Re_lo!$H$5,Re_lo!$N$5:$O$16,2,0)),AT68,""))</f>
        <v/>
      </c>
      <c r="BW68" s="125" t="str">
        <f>IF(ISERR(IF(AND($I68=Re_lo!$E$5,BW$5=VLOOKUP(Re_lo!$H$5,Re_lo!$N$5:$O$16,2,0)),AU68,"")),"",IF(AND($I68=Re_lo!$E$5,BW$5=VLOOKUP(Re_lo!$H$5,Re_lo!$N$5:$O$16,2,0)),AU68,""))</f>
        <v/>
      </c>
      <c r="BX68" s="125" t="str">
        <f>IF(ISERR(IF(AND($I68=Re_lo!$E$5,BX$5=VLOOKUP(Re_lo!$H$5,Re_lo!$N$5:$O$16,2,0)),AV68,"")),"",IF(AND($I68=Re_lo!$E$5,BX$5=VLOOKUP(Re_lo!$H$5,Re_lo!$N$5:$O$16,2,0)),AV68,""))</f>
        <v/>
      </c>
      <c r="BY68" s="125" t="str">
        <f>IF(ISERR(IF(AND($I68=Re_lo!$E$5,BY$5=VLOOKUP(Re_lo!$H$5,Re_lo!$N$5:$O$16,2,0)),AW68,"")),"",IF(AND($I68=Re_lo!$E$5,BY$5=VLOOKUP(Re_lo!$H$5,Re_lo!$N$5:$O$16,2,0)),AW68,""))</f>
        <v/>
      </c>
      <c r="BZ68" s="125" t="str">
        <f>IF(ISERR(IF(AND($I68=Re_lo!$E$5,BZ$5=VLOOKUP(Re_lo!$H$5,Re_lo!$N$5:$O$16,2,0)),AX68,"")),"",IF(AND($I68=Re_lo!$E$5,BZ$5=VLOOKUP(Re_lo!$H$5,Re_lo!$N$5:$O$16,2,0)),AX68,""))</f>
        <v/>
      </c>
      <c r="CA68" s="125" t="str">
        <f>IF(ISERR(IF(AND($I68=Re_lo!$E$5,CA$5=VLOOKUP(Re_lo!$H$5,Re_lo!$N$5:$O$16,2,0)),AY68,"")),"",IF(AND($I68=Re_lo!$E$5,CA$5=VLOOKUP(Re_lo!$H$5,Re_lo!$N$5:$O$16,2,0)),AY68,""))</f>
        <v/>
      </c>
      <c r="CB68" s="125" t="str">
        <f>IF(ISERR(IF(AND($I68=Re_lo!$E$5,CB$5=VLOOKUP(Re_lo!$H$5,Re_lo!$N$5:$O$16,2,0)),AZ68,"")),"",IF(AND($I68=Re_lo!$E$5,CB$5=VLOOKUP(Re_lo!$H$5,Re_lo!$N$5:$O$16,2,0)),AZ68,""))</f>
        <v/>
      </c>
      <c r="CC68" s="125" t="str">
        <f>IF(ISERR(IF(AND($I68=Re_lo!$E$5,CC$5=VLOOKUP(Re_lo!$H$5,Re_lo!$N$5:$O$16,2,0)),BA68,"")),"",IF(AND($I68=Re_lo!$E$5,CC$5=VLOOKUP(Re_lo!$H$5,Re_lo!$N$5:$O$16,2,0)),BA68,""))</f>
        <v/>
      </c>
      <c r="CD68" s="125" t="str">
        <f>IF(ISERR(IF(AND($I68=Re_lo!$E$5,CD$5=VLOOKUP(Re_lo!$H$5,Re_lo!$N$5:$O$16,2,0)),BB68,"")),"",IF(AND($I68=Re_lo!$E$5,CD$5=VLOOKUP(Re_lo!$H$5,Re_lo!$N$5:$O$16,2,0)),BB68,""))</f>
        <v/>
      </c>
      <c r="CF68" s="125" t="str">
        <f>IF($C68="","",COUNTIFS(Con_ve!$C$6:$C$1005,$C68,Con_ve!$Q$6:$Q$1005,Cad_cl!CF$5))</f>
        <v/>
      </c>
      <c r="CG68" s="125" t="str">
        <f>IF($C68="","",COUNTIFS(Con_ve!$C$6:$C$1005,$C68,Con_ve!$Q$6:$Q$1005,Cad_cl!CG$5))</f>
        <v/>
      </c>
      <c r="CH68" s="125" t="str">
        <f>IF($C68="","",COUNTIFS(Con_ve!$C$6:$C$1005,$C68,Con_ve!$Q$6:$Q$1005,Cad_cl!CH$5))</f>
        <v/>
      </c>
      <c r="CI68" s="125" t="str">
        <f>IF($C68="","",COUNTIFS(Con_ve!$C$6:$C$1005,$C68,Con_ve!$Q$6:$Q$1005,Cad_cl!CI$5))</f>
        <v/>
      </c>
      <c r="CJ68" s="125" t="str">
        <f>IF($C68="","",COUNTIFS(Con_ve!$C$6:$C$1005,$C68,Con_ve!$Q$6:$Q$1005,Cad_cl!CJ$5))</f>
        <v/>
      </c>
      <c r="CK68" s="125" t="str">
        <f>IF($C68="","",COUNTIFS(Con_ve!$C$6:$C$1005,$C68,Con_ve!$Q$6:$Q$1005,Cad_cl!CK$5))</f>
        <v/>
      </c>
      <c r="CL68" s="125" t="str">
        <f>IF($C68="","",COUNTIFS(Con_ve!$C$6:$C$1005,$C68,Con_ve!$Q$6:$Q$1005,Cad_cl!CL$5))</f>
        <v/>
      </c>
      <c r="CM68" s="125" t="str">
        <f>IF($C68="","",COUNTIFS(Con_ve!$C$6:$C$1005,$C68,Con_ve!$Q$6:$Q$1005,Cad_cl!CM$5))</f>
        <v/>
      </c>
      <c r="CN68" s="125" t="str">
        <f>IF($C68="","",COUNTIFS(Con_ve!$C$6:$C$1005,$C68,Con_ve!$Q$6:$Q$1005,Cad_cl!CN$5))</f>
        <v/>
      </c>
      <c r="CO68" s="125" t="str">
        <f>IF($C68="","",COUNTIFS(Con_ve!$C$6:$C$1005,$C68,Con_ve!$Q$6:$Q$1005,Cad_cl!CO$5))</f>
        <v/>
      </c>
      <c r="CP68" s="125" t="str">
        <f>IF($C68="","",COUNTIFS(Con_ve!$C$6:$C$1005,$C68,Con_ve!$Q$6:$Q$1005,Cad_cl!CP$5))</f>
        <v/>
      </c>
      <c r="CQ68" s="125" t="str">
        <f>IF($C68="","",COUNTIFS(Con_ve!$C$6:$C$1005,$C68,Con_ve!$Q$6:$Q$1005,Cad_cl!CQ$5))</f>
        <v/>
      </c>
      <c r="CR68" s="125">
        <f t="shared" si="2"/>
        <v>0</v>
      </c>
    </row>
    <row r="69" spans="3:96" ht="30" customHeight="1">
      <c r="C69" s="153"/>
      <c r="D69" s="153"/>
      <c r="E69" s="154"/>
      <c r="F69" s="153"/>
      <c r="G69" s="155"/>
      <c r="H69" s="153"/>
      <c r="I69" s="153"/>
      <c r="J69" s="132" t="s">
        <v>309</v>
      </c>
      <c r="K69" s="133" t="s">
        <v>309</v>
      </c>
      <c r="L69" s="153"/>
      <c r="M69" s="153"/>
      <c r="N69" s="153"/>
      <c r="O69" s="153"/>
      <c r="P69" s="153"/>
      <c r="Q69" s="153"/>
      <c r="AP69" s="134" t="str">
        <f>IF(ISERR(IF($C69="","",SUMIFS(Con_ve!$F$6:$F$1005,Con_ve!$C$6:$C$1005,$C69,Con_ve!$I$6:$I$1005,"Fechada",Con_ve!$Q$6:$Q$1005,Cad_cl!AP$5))),"",IF($C69="","",SUMIFS(Con_ve!$F$6:$F$1005,Con_ve!$C$6:$C$1005,$C69,Con_ve!$I$6:$I$1005,"Fechada",Con_ve!$Q$6:$Q$1005,Cad_cl!AP$5)))</f>
        <v/>
      </c>
      <c r="AQ69" s="134" t="str">
        <f>IF(ISERR(IF($C69="","",SUMIFS(Con_ve!$F$6:$F$1005,Con_ve!$C$6:$C$1005,$C69,Con_ve!$I$6:$I$1005,"Fechada",Con_ve!$Q$6:$Q$1005,Cad_cl!AQ$5))),"",IF($C69="","",SUMIFS(Con_ve!$F$6:$F$1005,Con_ve!$C$6:$C$1005,$C69,Con_ve!$I$6:$I$1005,"Fechada",Con_ve!$Q$6:$Q$1005,Cad_cl!AQ$5)))</f>
        <v/>
      </c>
      <c r="AR69" s="134" t="str">
        <f>IF(ISERR(IF($C69="","",SUMIFS(Con_ve!$F$6:$F$1005,Con_ve!$C$6:$C$1005,$C69,Con_ve!$I$6:$I$1005,"Fechada",Con_ve!$Q$6:$Q$1005,Cad_cl!AR$5))),"",IF($C69="","",SUMIFS(Con_ve!$F$6:$F$1005,Con_ve!$C$6:$C$1005,$C69,Con_ve!$I$6:$I$1005,"Fechada",Con_ve!$Q$6:$Q$1005,Cad_cl!AR$5)))</f>
        <v/>
      </c>
      <c r="AS69" s="134" t="str">
        <f>IF(ISERR(IF($C69="","",SUMIFS(Con_ve!$F$6:$F$1005,Con_ve!$C$6:$C$1005,$C69,Con_ve!$I$6:$I$1005,"Fechada",Con_ve!$Q$6:$Q$1005,Cad_cl!AS$5))),"",IF($C69="","",SUMIFS(Con_ve!$F$6:$F$1005,Con_ve!$C$6:$C$1005,$C69,Con_ve!$I$6:$I$1005,"Fechada",Con_ve!$Q$6:$Q$1005,Cad_cl!AS$5)))</f>
        <v/>
      </c>
      <c r="AT69" s="134" t="str">
        <f>IF(ISERR(IF($C69="","",SUMIFS(Con_ve!$F$6:$F$1005,Con_ve!$C$6:$C$1005,$C69,Con_ve!$I$6:$I$1005,"Fechada",Con_ve!$Q$6:$Q$1005,Cad_cl!AT$5))),"",IF($C69="","",SUMIFS(Con_ve!$F$6:$F$1005,Con_ve!$C$6:$C$1005,$C69,Con_ve!$I$6:$I$1005,"Fechada",Con_ve!$Q$6:$Q$1005,Cad_cl!AT$5)))</f>
        <v/>
      </c>
      <c r="AU69" s="134" t="str">
        <f>IF(ISERR(IF($C69="","",SUMIFS(Con_ve!$F$6:$F$1005,Con_ve!$C$6:$C$1005,$C69,Con_ve!$I$6:$I$1005,"Fechada",Con_ve!$Q$6:$Q$1005,Cad_cl!AU$5))),"",IF($C69="","",SUMIFS(Con_ve!$F$6:$F$1005,Con_ve!$C$6:$C$1005,$C69,Con_ve!$I$6:$I$1005,"Fechada",Con_ve!$Q$6:$Q$1005,Cad_cl!AU$5)))</f>
        <v/>
      </c>
      <c r="AV69" s="134" t="str">
        <f>IF(ISERR(IF($C69="","",SUMIFS(Con_ve!$F$6:$F$1005,Con_ve!$C$6:$C$1005,$C69,Con_ve!$I$6:$I$1005,"Fechada",Con_ve!$Q$6:$Q$1005,Cad_cl!AV$5))),"",IF($C69="","",SUMIFS(Con_ve!$F$6:$F$1005,Con_ve!$C$6:$C$1005,$C69,Con_ve!$I$6:$I$1005,"Fechada",Con_ve!$Q$6:$Q$1005,Cad_cl!AV$5)))</f>
        <v/>
      </c>
      <c r="AW69" s="134" t="str">
        <f>IF(ISERR(IF($C69="","",SUMIFS(Con_ve!$F$6:$F$1005,Con_ve!$C$6:$C$1005,$C69,Con_ve!$I$6:$I$1005,"Fechada",Con_ve!$Q$6:$Q$1005,Cad_cl!AW$5))),"",IF($C69="","",SUMIFS(Con_ve!$F$6:$F$1005,Con_ve!$C$6:$C$1005,$C69,Con_ve!$I$6:$I$1005,"Fechada",Con_ve!$Q$6:$Q$1005,Cad_cl!AW$5)))</f>
        <v/>
      </c>
      <c r="AX69" s="134" t="str">
        <f>IF(ISERR(IF($C69="","",SUMIFS(Con_ve!$F$6:$F$1005,Con_ve!$C$6:$C$1005,$C69,Con_ve!$I$6:$I$1005,"Fechada",Con_ve!$Q$6:$Q$1005,Cad_cl!AX$5))),"",IF($C69="","",SUMIFS(Con_ve!$F$6:$F$1005,Con_ve!$C$6:$C$1005,$C69,Con_ve!$I$6:$I$1005,"Fechada",Con_ve!$Q$6:$Q$1005,Cad_cl!AX$5)))</f>
        <v/>
      </c>
      <c r="AY69" s="134" t="str">
        <f>IF(ISERR(IF($C69="","",SUMIFS(Con_ve!$F$6:$F$1005,Con_ve!$C$6:$C$1005,$C69,Con_ve!$I$6:$I$1005,"Fechada",Con_ve!$Q$6:$Q$1005,Cad_cl!AY$5))),"",IF($C69="","",SUMIFS(Con_ve!$F$6:$F$1005,Con_ve!$C$6:$C$1005,$C69,Con_ve!$I$6:$I$1005,"Fechada",Con_ve!$Q$6:$Q$1005,Cad_cl!AY$5)))</f>
        <v/>
      </c>
      <c r="AZ69" s="134" t="str">
        <f>IF(ISERR(IF($C69="","",SUMIFS(Con_ve!$F$6:$F$1005,Con_ve!$C$6:$C$1005,$C69,Con_ve!$I$6:$I$1005,"Fechada",Con_ve!$Q$6:$Q$1005,Cad_cl!AZ$5))),"",IF($C69="","",SUMIFS(Con_ve!$F$6:$F$1005,Con_ve!$C$6:$C$1005,$C69,Con_ve!$I$6:$I$1005,"Fechada",Con_ve!$Q$6:$Q$1005,Cad_cl!AZ$5)))</f>
        <v/>
      </c>
      <c r="BA69" s="134" t="str">
        <f>IF(ISERR(IF($C69="","",SUMIFS(Con_ve!$F$6:$F$1005,Con_ve!$C$6:$C$1005,$C69,Con_ve!$I$6:$I$1005,"Fechada",Con_ve!$Q$6:$Q$1005,Cad_cl!BA$5))),"",IF($C69="","",SUMIFS(Con_ve!$F$6:$F$1005,Con_ve!$C$6:$C$1005,$C69,Con_ve!$I$6:$I$1005,"Fechada",Con_ve!$Q$6:$Q$1005,Cad_cl!BA$5)))</f>
        <v/>
      </c>
      <c r="BB69" s="134">
        <f t="shared" si="0"/>
        <v>0</v>
      </c>
      <c r="BD69" s="134" t="str">
        <f>IF(ISERR(IF($C69="","",SUMIFS(Con_ve!$F$6:$F$1005,Con_ve!$C$6:$C$1005,$C69,Con_ve!$I$6:$I$1005,"Em negociação",Con_ve!$Q$6:$Q$1005,Cad_cl!BD$5))),"",IF($C69="","",SUMIFS(Con_ve!$F$6:$F$1005,Con_ve!$C$6:$C$1005,$C69,Con_ve!$I$6:$I$1005,"Em negociação",Con_ve!$Q$6:$Q$1005,Cad_cl!BD$5)))</f>
        <v/>
      </c>
      <c r="BE69" s="134" t="str">
        <f>IF(ISERR(IF($C69="","",SUMIFS(Con_ve!$F$6:$F$1005,Con_ve!$C$6:$C$1005,$C69,Con_ve!$I$6:$I$1005,"Em negociação",Con_ve!$Q$6:$Q$1005,Cad_cl!BE$5))),"",IF($C69="","",SUMIFS(Con_ve!$F$6:$F$1005,Con_ve!$C$6:$C$1005,$C69,Con_ve!$I$6:$I$1005,"Em negociação",Con_ve!$Q$6:$Q$1005,Cad_cl!BE$5)))</f>
        <v/>
      </c>
      <c r="BF69" s="134" t="str">
        <f>IF(ISERR(IF($C69="","",SUMIFS(Con_ve!$F$6:$F$1005,Con_ve!$C$6:$C$1005,$C69,Con_ve!$I$6:$I$1005,"Em negociação",Con_ve!$Q$6:$Q$1005,Cad_cl!BF$5))),"",IF($C69="","",SUMIFS(Con_ve!$F$6:$F$1005,Con_ve!$C$6:$C$1005,$C69,Con_ve!$I$6:$I$1005,"Em negociação",Con_ve!$Q$6:$Q$1005,Cad_cl!BF$5)))</f>
        <v/>
      </c>
      <c r="BG69" s="134" t="str">
        <f>IF(ISERR(IF($C69="","",SUMIFS(Con_ve!$F$6:$F$1005,Con_ve!$C$6:$C$1005,$C69,Con_ve!$I$6:$I$1005,"Em negociação",Con_ve!$Q$6:$Q$1005,Cad_cl!BG$5))),"",IF($C69="","",SUMIFS(Con_ve!$F$6:$F$1005,Con_ve!$C$6:$C$1005,$C69,Con_ve!$I$6:$I$1005,"Em negociação",Con_ve!$Q$6:$Q$1005,Cad_cl!BG$5)))</f>
        <v/>
      </c>
      <c r="BH69" s="134" t="str">
        <f>IF(ISERR(IF($C69="","",SUMIFS(Con_ve!$F$6:$F$1005,Con_ve!$C$6:$C$1005,$C69,Con_ve!$I$6:$I$1005,"Em negociação",Con_ve!$Q$6:$Q$1005,Cad_cl!BH$5))),"",IF($C69="","",SUMIFS(Con_ve!$F$6:$F$1005,Con_ve!$C$6:$C$1005,$C69,Con_ve!$I$6:$I$1005,"Em negociação",Con_ve!$Q$6:$Q$1005,Cad_cl!BH$5)))</f>
        <v/>
      </c>
      <c r="BI69" s="134" t="str">
        <f>IF(ISERR(IF($C69="","",SUMIFS(Con_ve!$F$6:$F$1005,Con_ve!$C$6:$C$1005,$C69,Con_ve!$I$6:$I$1005,"Em negociação",Con_ve!$Q$6:$Q$1005,Cad_cl!BI$5))),"",IF($C69="","",SUMIFS(Con_ve!$F$6:$F$1005,Con_ve!$C$6:$C$1005,$C69,Con_ve!$I$6:$I$1005,"Em negociação",Con_ve!$Q$6:$Q$1005,Cad_cl!BI$5)))</f>
        <v/>
      </c>
      <c r="BJ69" s="134" t="str">
        <f>IF(ISERR(IF($C69="","",SUMIFS(Con_ve!$F$6:$F$1005,Con_ve!$C$6:$C$1005,$C69,Con_ve!$I$6:$I$1005,"Em negociação",Con_ve!$Q$6:$Q$1005,Cad_cl!BJ$5))),"",IF($C69="","",SUMIFS(Con_ve!$F$6:$F$1005,Con_ve!$C$6:$C$1005,$C69,Con_ve!$I$6:$I$1005,"Em negociação",Con_ve!$Q$6:$Q$1005,Cad_cl!BJ$5)))</f>
        <v/>
      </c>
      <c r="BK69" s="134" t="str">
        <f>IF(ISERR(IF($C69="","",SUMIFS(Con_ve!$F$6:$F$1005,Con_ve!$C$6:$C$1005,$C69,Con_ve!$I$6:$I$1005,"Em negociação",Con_ve!$Q$6:$Q$1005,Cad_cl!BK$5))),"",IF($C69="","",SUMIFS(Con_ve!$F$6:$F$1005,Con_ve!$C$6:$C$1005,$C69,Con_ve!$I$6:$I$1005,"Em negociação",Con_ve!$Q$6:$Q$1005,Cad_cl!BK$5)))</f>
        <v/>
      </c>
      <c r="BL69" s="134" t="str">
        <f>IF(ISERR(IF($C69="","",SUMIFS(Con_ve!$F$6:$F$1005,Con_ve!$C$6:$C$1005,$C69,Con_ve!$I$6:$I$1005,"Em negociação",Con_ve!$Q$6:$Q$1005,Cad_cl!BL$5))),"",IF($C69="","",SUMIFS(Con_ve!$F$6:$F$1005,Con_ve!$C$6:$C$1005,$C69,Con_ve!$I$6:$I$1005,"Em negociação",Con_ve!$Q$6:$Q$1005,Cad_cl!BL$5)))</f>
        <v/>
      </c>
      <c r="BM69" s="134" t="str">
        <f>IF(ISERR(IF($C69="","",SUMIFS(Con_ve!$F$6:$F$1005,Con_ve!$C$6:$C$1005,$C69,Con_ve!$I$6:$I$1005,"Em negociação",Con_ve!$Q$6:$Q$1005,Cad_cl!BM$5))),"",IF($C69="","",SUMIFS(Con_ve!$F$6:$F$1005,Con_ve!$C$6:$C$1005,$C69,Con_ve!$I$6:$I$1005,"Em negociação",Con_ve!$Q$6:$Q$1005,Cad_cl!BM$5)))</f>
        <v/>
      </c>
      <c r="BN69" s="134" t="str">
        <f>IF(ISERR(IF($C69="","",SUMIFS(Con_ve!$F$6:$F$1005,Con_ve!$C$6:$C$1005,$C69,Con_ve!$I$6:$I$1005,"Em negociação",Con_ve!$Q$6:$Q$1005,Cad_cl!BN$5))),"",IF($C69="","",SUMIFS(Con_ve!$F$6:$F$1005,Con_ve!$C$6:$C$1005,$C69,Con_ve!$I$6:$I$1005,"Em negociação",Con_ve!$Q$6:$Q$1005,Cad_cl!BN$5)))</f>
        <v/>
      </c>
      <c r="BO69" s="134" t="str">
        <f>IF(ISERR(IF($C69="","",SUMIFS(Con_ve!$F$6:$F$1005,Con_ve!$C$6:$C$1005,$C69,Con_ve!$I$6:$I$1005,"Em negociação",Con_ve!$Q$6:$Q$1005,Cad_cl!BO$5))),"",IF($C69="","",SUMIFS(Con_ve!$F$6:$F$1005,Con_ve!$C$6:$C$1005,$C69,Con_ve!$I$6:$I$1005,"Em negociação",Con_ve!$Q$6:$Q$1005,Cad_cl!BO$5)))</f>
        <v/>
      </c>
      <c r="BP69" s="134">
        <f t="shared" si="1"/>
        <v>0</v>
      </c>
      <c r="BR69" s="125" t="str">
        <f>IF(ISERR(IF(AND($I69=Re_lo!$E$5,BR$5=VLOOKUP(Re_lo!$H$5,Re_lo!$N$5:$O$16,2,0)),AP69,"")),"",IF(AND($I69=Re_lo!$E$5,BR$5=VLOOKUP(Re_lo!$H$5,Re_lo!$N$5:$O$16,2,0)),AP69,""))</f>
        <v/>
      </c>
      <c r="BS69" s="125" t="str">
        <f>IF(ISERR(IF(AND($I69=Re_lo!$E$5,BS$5=VLOOKUP(Re_lo!$H$5,Re_lo!$N$5:$O$16,2,0)),AQ69,"")),"",IF(AND($I69=Re_lo!$E$5,BS$5=VLOOKUP(Re_lo!$H$5,Re_lo!$N$5:$O$16,2,0)),AQ69,""))</f>
        <v/>
      </c>
      <c r="BT69" s="125" t="str">
        <f>IF(ISERR(IF(AND($I69=Re_lo!$E$5,BT$5=VLOOKUP(Re_lo!$H$5,Re_lo!$N$5:$O$16,2,0)),AR69,"")),"",IF(AND($I69=Re_lo!$E$5,BT$5=VLOOKUP(Re_lo!$H$5,Re_lo!$N$5:$O$16,2,0)),AR69,""))</f>
        <v/>
      </c>
      <c r="BU69" s="125" t="str">
        <f>IF(ISERR(IF(AND($I69=Re_lo!$E$5,BU$5=VLOOKUP(Re_lo!$H$5,Re_lo!$N$5:$O$16,2,0)),AS69,"")),"",IF(AND($I69=Re_lo!$E$5,BU$5=VLOOKUP(Re_lo!$H$5,Re_lo!$N$5:$O$16,2,0)),AS69,""))</f>
        <v/>
      </c>
      <c r="BV69" s="125" t="str">
        <f>IF(ISERR(IF(AND($I69=Re_lo!$E$5,BV$5=VLOOKUP(Re_lo!$H$5,Re_lo!$N$5:$O$16,2,0)),AT69,"")),"",IF(AND($I69=Re_lo!$E$5,BV$5=VLOOKUP(Re_lo!$H$5,Re_lo!$N$5:$O$16,2,0)),AT69,""))</f>
        <v/>
      </c>
      <c r="BW69" s="125" t="str">
        <f>IF(ISERR(IF(AND($I69=Re_lo!$E$5,BW$5=VLOOKUP(Re_lo!$H$5,Re_lo!$N$5:$O$16,2,0)),AU69,"")),"",IF(AND($I69=Re_lo!$E$5,BW$5=VLOOKUP(Re_lo!$H$5,Re_lo!$N$5:$O$16,2,0)),AU69,""))</f>
        <v/>
      </c>
      <c r="BX69" s="125" t="str">
        <f>IF(ISERR(IF(AND($I69=Re_lo!$E$5,BX$5=VLOOKUP(Re_lo!$H$5,Re_lo!$N$5:$O$16,2,0)),AV69,"")),"",IF(AND($I69=Re_lo!$E$5,BX$5=VLOOKUP(Re_lo!$H$5,Re_lo!$N$5:$O$16,2,0)),AV69,""))</f>
        <v/>
      </c>
      <c r="BY69" s="125" t="str">
        <f>IF(ISERR(IF(AND($I69=Re_lo!$E$5,BY$5=VLOOKUP(Re_lo!$H$5,Re_lo!$N$5:$O$16,2,0)),AW69,"")),"",IF(AND($I69=Re_lo!$E$5,BY$5=VLOOKUP(Re_lo!$H$5,Re_lo!$N$5:$O$16,2,0)),AW69,""))</f>
        <v/>
      </c>
      <c r="BZ69" s="125" t="str">
        <f>IF(ISERR(IF(AND($I69=Re_lo!$E$5,BZ$5=VLOOKUP(Re_lo!$H$5,Re_lo!$N$5:$O$16,2,0)),AX69,"")),"",IF(AND($I69=Re_lo!$E$5,BZ$5=VLOOKUP(Re_lo!$H$5,Re_lo!$N$5:$O$16,2,0)),AX69,""))</f>
        <v/>
      </c>
      <c r="CA69" s="125" t="str">
        <f>IF(ISERR(IF(AND($I69=Re_lo!$E$5,CA$5=VLOOKUP(Re_lo!$H$5,Re_lo!$N$5:$O$16,2,0)),AY69,"")),"",IF(AND($I69=Re_lo!$E$5,CA$5=VLOOKUP(Re_lo!$H$5,Re_lo!$N$5:$O$16,2,0)),AY69,""))</f>
        <v/>
      </c>
      <c r="CB69" s="125" t="str">
        <f>IF(ISERR(IF(AND($I69=Re_lo!$E$5,CB$5=VLOOKUP(Re_lo!$H$5,Re_lo!$N$5:$O$16,2,0)),AZ69,"")),"",IF(AND($I69=Re_lo!$E$5,CB$5=VLOOKUP(Re_lo!$H$5,Re_lo!$N$5:$O$16,2,0)),AZ69,""))</f>
        <v/>
      </c>
      <c r="CC69" s="125" t="str">
        <f>IF(ISERR(IF(AND($I69=Re_lo!$E$5,CC$5=VLOOKUP(Re_lo!$H$5,Re_lo!$N$5:$O$16,2,0)),BA69,"")),"",IF(AND($I69=Re_lo!$E$5,CC$5=VLOOKUP(Re_lo!$H$5,Re_lo!$N$5:$O$16,2,0)),BA69,""))</f>
        <v/>
      </c>
      <c r="CD69" s="125" t="str">
        <f>IF(ISERR(IF(AND($I69=Re_lo!$E$5,CD$5=VLOOKUP(Re_lo!$H$5,Re_lo!$N$5:$O$16,2,0)),BB69,"")),"",IF(AND($I69=Re_lo!$E$5,CD$5=VLOOKUP(Re_lo!$H$5,Re_lo!$N$5:$O$16,2,0)),BB69,""))</f>
        <v/>
      </c>
      <c r="CF69" s="125" t="str">
        <f>IF($C69="","",COUNTIFS(Con_ve!$C$6:$C$1005,$C69,Con_ve!$Q$6:$Q$1005,Cad_cl!CF$5))</f>
        <v/>
      </c>
      <c r="CG69" s="125" t="str">
        <f>IF($C69="","",COUNTIFS(Con_ve!$C$6:$C$1005,$C69,Con_ve!$Q$6:$Q$1005,Cad_cl!CG$5))</f>
        <v/>
      </c>
      <c r="CH69" s="125" t="str">
        <f>IF($C69="","",COUNTIFS(Con_ve!$C$6:$C$1005,$C69,Con_ve!$Q$6:$Q$1005,Cad_cl!CH$5))</f>
        <v/>
      </c>
      <c r="CI69" s="125" t="str">
        <f>IF($C69="","",COUNTIFS(Con_ve!$C$6:$C$1005,$C69,Con_ve!$Q$6:$Q$1005,Cad_cl!CI$5))</f>
        <v/>
      </c>
      <c r="CJ69" s="125" t="str">
        <f>IF($C69="","",COUNTIFS(Con_ve!$C$6:$C$1005,$C69,Con_ve!$Q$6:$Q$1005,Cad_cl!CJ$5))</f>
        <v/>
      </c>
      <c r="CK69" s="125" t="str">
        <f>IF($C69="","",COUNTIFS(Con_ve!$C$6:$C$1005,$C69,Con_ve!$Q$6:$Q$1005,Cad_cl!CK$5))</f>
        <v/>
      </c>
      <c r="CL69" s="125" t="str">
        <f>IF($C69="","",COUNTIFS(Con_ve!$C$6:$C$1005,$C69,Con_ve!$Q$6:$Q$1005,Cad_cl!CL$5))</f>
        <v/>
      </c>
      <c r="CM69" s="125" t="str">
        <f>IF($C69="","",COUNTIFS(Con_ve!$C$6:$C$1005,$C69,Con_ve!$Q$6:$Q$1005,Cad_cl!CM$5))</f>
        <v/>
      </c>
      <c r="CN69" s="125" t="str">
        <f>IF($C69="","",COUNTIFS(Con_ve!$C$6:$C$1005,$C69,Con_ve!$Q$6:$Q$1005,Cad_cl!CN$5))</f>
        <v/>
      </c>
      <c r="CO69" s="125" t="str">
        <f>IF($C69="","",COUNTIFS(Con_ve!$C$6:$C$1005,$C69,Con_ve!$Q$6:$Q$1005,Cad_cl!CO$5))</f>
        <v/>
      </c>
      <c r="CP69" s="125" t="str">
        <f>IF($C69="","",COUNTIFS(Con_ve!$C$6:$C$1005,$C69,Con_ve!$Q$6:$Q$1005,Cad_cl!CP$5))</f>
        <v/>
      </c>
      <c r="CQ69" s="125" t="str">
        <f>IF($C69="","",COUNTIFS(Con_ve!$C$6:$C$1005,$C69,Con_ve!$Q$6:$Q$1005,Cad_cl!CQ$5))</f>
        <v/>
      </c>
      <c r="CR69" s="125">
        <f t="shared" si="2"/>
        <v>0</v>
      </c>
    </row>
    <row r="70" spans="3:96" ht="30" customHeight="1">
      <c r="C70" s="153"/>
      <c r="D70" s="153"/>
      <c r="E70" s="154"/>
      <c r="F70" s="153"/>
      <c r="G70" s="155"/>
      <c r="H70" s="153"/>
      <c r="I70" s="153"/>
      <c r="J70" s="132" t="s">
        <v>309</v>
      </c>
      <c r="K70" s="133" t="s">
        <v>309</v>
      </c>
      <c r="L70" s="153"/>
      <c r="M70" s="153"/>
      <c r="N70" s="153"/>
      <c r="O70" s="153"/>
      <c r="P70" s="153"/>
      <c r="Q70" s="153"/>
      <c r="AP70" s="134" t="str">
        <f>IF(ISERR(IF($C70="","",SUMIFS(Con_ve!$F$6:$F$1005,Con_ve!$C$6:$C$1005,$C70,Con_ve!$I$6:$I$1005,"Fechada",Con_ve!$Q$6:$Q$1005,Cad_cl!AP$5))),"",IF($C70="","",SUMIFS(Con_ve!$F$6:$F$1005,Con_ve!$C$6:$C$1005,$C70,Con_ve!$I$6:$I$1005,"Fechada",Con_ve!$Q$6:$Q$1005,Cad_cl!AP$5)))</f>
        <v/>
      </c>
      <c r="AQ70" s="134" t="str">
        <f>IF(ISERR(IF($C70="","",SUMIFS(Con_ve!$F$6:$F$1005,Con_ve!$C$6:$C$1005,$C70,Con_ve!$I$6:$I$1005,"Fechada",Con_ve!$Q$6:$Q$1005,Cad_cl!AQ$5))),"",IF($C70="","",SUMIFS(Con_ve!$F$6:$F$1005,Con_ve!$C$6:$C$1005,$C70,Con_ve!$I$6:$I$1005,"Fechada",Con_ve!$Q$6:$Q$1005,Cad_cl!AQ$5)))</f>
        <v/>
      </c>
      <c r="AR70" s="134" t="str">
        <f>IF(ISERR(IF($C70="","",SUMIFS(Con_ve!$F$6:$F$1005,Con_ve!$C$6:$C$1005,$C70,Con_ve!$I$6:$I$1005,"Fechada",Con_ve!$Q$6:$Q$1005,Cad_cl!AR$5))),"",IF($C70="","",SUMIFS(Con_ve!$F$6:$F$1005,Con_ve!$C$6:$C$1005,$C70,Con_ve!$I$6:$I$1005,"Fechada",Con_ve!$Q$6:$Q$1005,Cad_cl!AR$5)))</f>
        <v/>
      </c>
      <c r="AS70" s="134" t="str">
        <f>IF(ISERR(IF($C70="","",SUMIFS(Con_ve!$F$6:$F$1005,Con_ve!$C$6:$C$1005,$C70,Con_ve!$I$6:$I$1005,"Fechada",Con_ve!$Q$6:$Q$1005,Cad_cl!AS$5))),"",IF($C70="","",SUMIFS(Con_ve!$F$6:$F$1005,Con_ve!$C$6:$C$1005,$C70,Con_ve!$I$6:$I$1005,"Fechada",Con_ve!$Q$6:$Q$1005,Cad_cl!AS$5)))</f>
        <v/>
      </c>
      <c r="AT70" s="134" t="str">
        <f>IF(ISERR(IF($C70="","",SUMIFS(Con_ve!$F$6:$F$1005,Con_ve!$C$6:$C$1005,$C70,Con_ve!$I$6:$I$1005,"Fechada",Con_ve!$Q$6:$Q$1005,Cad_cl!AT$5))),"",IF($C70="","",SUMIFS(Con_ve!$F$6:$F$1005,Con_ve!$C$6:$C$1005,$C70,Con_ve!$I$6:$I$1005,"Fechada",Con_ve!$Q$6:$Q$1005,Cad_cl!AT$5)))</f>
        <v/>
      </c>
      <c r="AU70" s="134" t="str">
        <f>IF(ISERR(IF($C70="","",SUMIFS(Con_ve!$F$6:$F$1005,Con_ve!$C$6:$C$1005,$C70,Con_ve!$I$6:$I$1005,"Fechada",Con_ve!$Q$6:$Q$1005,Cad_cl!AU$5))),"",IF($C70="","",SUMIFS(Con_ve!$F$6:$F$1005,Con_ve!$C$6:$C$1005,$C70,Con_ve!$I$6:$I$1005,"Fechada",Con_ve!$Q$6:$Q$1005,Cad_cl!AU$5)))</f>
        <v/>
      </c>
      <c r="AV70" s="134" t="str">
        <f>IF(ISERR(IF($C70="","",SUMIFS(Con_ve!$F$6:$F$1005,Con_ve!$C$6:$C$1005,$C70,Con_ve!$I$6:$I$1005,"Fechada",Con_ve!$Q$6:$Q$1005,Cad_cl!AV$5))),"",IF($C70="","",SUMIFS(Con_ve!$F$6:$F$1005,Con_ve!$C$6:$C$1005,$C70,Con_ve!$I$6:$I$1005,"Fechada",Con_ve!$Q$6:$Q$1005,Cad_cl!AV$5)))</f>
        <v/>
      </c>
      <c r="AW70" s="134" t="str">
        <f>IF(ISERR(IF($C70="","",SUMIFS(Con_ve!$F$6:$F$1005,Con_ve!$C$6:$C$1005,$C70,Con_ve!$I$6:$I$1005,"Fechada",Con_ve!$Q$6:$Q$1005,Cad_cl!AW$5))),"",IF($C70="","",SUMIFS(Con_ve!$F$6:$F$1005,Con_ve!$C$6:$C$1005,$C70,Con_ve!$I$6:$I$1005,"Fechada",Con_ve!$Q$6:$Q$1005,Cad_cl!AW$5)))</f>
        <v/>
      </c>
      <c r="AX70" s="134" t="str">
        <f>IF(ISERR(IF($C70="","",SUMIFS(Con_ve!$F$6:$F$1005,Con_ve!$C$6:$C$1005,$C70,Con_ve!$I$6:$I$1005,"Fechada",Con_ve!$Q$6:$Q$1005,Cad_cl!AX$5))),"",IF($C70="","",SUMIFS(Con_ve!$F$6:$F$1005,Con_ve!$C$6:$C$1005,$C70,Con_ve!$I$6:$I$1005,"Fechada",Con_ve!$Q$6:$Q$1005,Cad_cl!AX$5)))</f>
        <v/>
      </c>
      <c r="AY70" s="134" t="str">
        <f>IF(ISERR(IF($C70="","",SUMIFS(Con_ve!$F$6:$F$1005,Con_ve!$C$6:$C$1005,$C70,Con_ve!$I$6:$I$1005,"Fechada",Con_ve!$Q$6:$Q$1005,Cad_cl!AY$5))),"",IF($C70="","",SUMIFS(Con_ve!$F$6:$F$1005,Con_ve!$C$6:$C$1005,$C70,Con_ve!$I$6:$I$1005,"Fechada",Con_ve!$Q$6:$Q$1005,Cad_cl!AY$5)))</f>
        <v/>
      </c>
      <c r="AZ70" s="134" t="str">
        <f>IF(ISERR(IF($C70="","",SUMIFS(Con_ve!$F$6:$F$1005,Con_ve!$C$6:$C$1005,$C70,Con_ve!$I$6:$I$1005,"Fechada",Con_ve!$Q$6:$Q$1005,Cad_cl!AZ$5))),"",IF($C70="","",SUMIFS(Con_ve!$F$6:$F$1005,Con_ve!$C$6:$C$1005,$C70,Con_ve!$I$6:$I$1005,"Fechada",Con_ve!$Q$6:$Q$1005,Cad_cl!AZ$5)))</f>
        <v/>
      </c>
      <c r="BA70" s="134" t="str">
        <f>IF(ISERR(IF($C70="","",SUMIFS(Con_ve!$F$6:$F$1005,Con_ve!$C$6:$C$1005,$C70,Con_ve!$I$6:$I$1005,"Fechada",Con_ve!$Q$6:$Q$1005,Cad_cl!BA$5))),"",IF($C70="","",SUMIFS(Con_ve!$F$6:$F$1005,Con_ve!$C$6:$C$1005,$C70,Con_ve!$I$6:$I$1005,"Fechada",Con_ve!$Q$6:$Q$1005,Cad_cl!BA$5)))</f>
        <v/>
      </c>
      <c r="BB70" s="134">
        <f t="shared" si="0"/>
        <v>0</v>
      </c>
      <c r="BD70" s="134" t="str">
        <f>IF(ISERR(IF($C70="","",SUMIFS(Con_ve!$F$6:$F$1005,Con_ve!$C$6:$C$1005,$C70,Con_ve!$I$6:$I$1005,"Em negociação",Con_ve!$Q$6:$Q$1005,Cad_cl!BD$5))),"",IF($C70="","",SUMIFS(Con_ve!$F$6:$F$1005,Con_ve!$C$6:$C$1005,$C70,Con_ve!$I$6:$I$1005,"Em negociação",Con_ve!$Q$6:$Q$1005,Cad_cl!BD$5)))</f>
        <v/>
      </c>
      <c r="BE70" s="134" t="str">
        <f>IF(ISERR(IF($C70="","",SUMIFS(Con_ve!$F$6:$F$1005,Con_ve!$C$6:$C$1005,$C70,Con_ve!$I$6:$I$1005,"Em negociação",Con_ve!$Q$6:$Q$1005,Cad_cl!BE$5))),"",IF($C70="","",SUMIFS(Con_ve!$F$6:$F$1005,Con_ve!$C$6:$C$1005,$C70,Con_ve!$I$6:$I$1005,"Em negociação",Con_ve!$Q$6:$Q$1005,Cad_cl!BE$5)))</f>
        <v/>
      </c>
      <c r="BF70" s="134" t="str">
        <f>IF(ISERR(IF($C70="","",SUMIFS(Con_ve!$F$6:$F$1005,Con_ve!$C$6:$C$1005,$C70,Con_ve!$I$6:$I$1005,"Em negociação",Con_ve!$Q$6:$Q$1005,Cad_cl!BF$5))),"",IF($C70="","",SUMIFS(Con_ve!$F$6:$F$1005,Con_ve!$C$6:$C$1005,$C70,Con_ve!$I$6:$I$1005,"Em negociação",Con_ve!$Q$6:$Q$1005,Cad_cl!BF$5)))</f>
        <v/>
      </c>
      <c r="BG70" s="134" t="str">
        <f>IF(ISERR(IF($C70="","",SUMIFS(Con_ve!$F$6:$F$1005,Con_ve!$C$6:$C$1005,$C70,Con_ve!$I$6:$I$1005,"Em negociação",Con_ve!$Q$6:$Q$1005,Cad_cl!BG$5))),"",IF($C70="","",SUMIFS(Con_ve!$F$6:$F$1005,Con_ve!$C$6:$C$1005,$C70,Con_ve!$I$6:$I$1005,"Em negociação",Con_ve!$Q$6:$Q$1005,Cad_cl!BG$5)))</f>
        <v/>
      </c>
      <c r="BH70" s="134" t="str">
        <f>IF(ISERR(IF($C70="","",SUMIFS(Con_ve!$F$6:$F$1005,Con_ve!$C$6:$C$1005,$C70,Con_ve!$I$6:$I$1005,"Em negociação",Con_ve!$Q$6:$Q$1005,Cad_cl!BH$5))),"",IF($C70="","",SUMIFS(Con_ve!$F$6:$F$1005,Con_ve!$C$6:$C$1005,$C70,Con_ve!$I$6:$I$1005,"Em negociação",Con_ve!$Q$6:$Q$1005,Cad_cl!BH$5)))</f>
        <v/>
      </c>
      <c r="BI70" s="134" t="str">
        <f>IF(ISERR(IF($C70="","",SUMIFS(Con_ve!$F$6:$F$1005,Con_ve!$C$6:$C$1005,$C70,Con_ve!$I$6:$I$1005,"Em negociação",Con_ve!$Q$6:$Q$1005,Cad_cl!BI$5))),"",IF($C70="","",SUMIFS(Con_ve!$F$6:$F$1005,Con_ve!$C$6:$C$1005,$C70,Con_ve!$I$6:$I$1005,"Em negociação",Con_ve!$Q$6:$Q$1005,Cad_cl!BI$5)))</f>
        <v/>
      </c>
      <c r="BJ70" s="134" t="str">
        <f>IF(ISERR(IF($C70="","",SUMIFS(Con_ve!$F$6:$F$1005,Con_ve!$C$6:$C$1005,$C70,Con_ve!$I$6:$I$1005,"Em negociação",Con_ve!$Q$6:$Q$1005,Cad_cl!BJ$5))),"",IF($C70="","",SUMIFS(Con_ve!$F$6:$F$1005,Con_ve!$C$6:$C$1005,$C70,Con_ve!$I$6:$I$1005,"Em negociação",Con_ve!$Q$6:$Q$1005,Cad_cl!BJ$5)))</f>
        <v/>
      </c>
      <c r="BK70" s="134" t="str">
        <f>IF(ISERR(IF($C70="","",SUMIFS(Con_ve!$F$6:$F$1005,Con_ve!$C$6:$C$1005,$C70,Con_ve!$I$6:$I$1005,"Em negociação",Con_ve!$Q$6:$Q$1005,Cad_cl!BK$5))),"",IF($C70="","",SUMIFS(Con_ve!$F$6:$F$1005,Con_ve!$C$6:$C$1005,$C70,Con_ve!$I$6:$I$1005,"Em negociação",Con_ve!$Q$6:$Q$1005,Cad_cl!BK$5)))</f>
        <v/>
      </c>
      <c r="BL70" s="134" t="str">
        <f>IF(ISERR(IF($C70="","",SUMIFS(Con_ve!$F$6:$F$1005,Con_ve!$C$6:$C$1005,$C70,Con_ve!$I$6:$I$1005,"Em negociação",Con_ve!$Q$6:$Q$1005,Cad_cl!BL$5))),"",IF($C70="","",SUMIFS(Con_ve!$F$6:$F$1005,Con_ve!$C$6:$C$1005,$C70,Con_ve!$I$6:$I$1005,"Em negociação",Con_ve!$Q$6:$Q$1005,Cad_cl!BL$5)))</f>
        <v/>
      </c>
      <c r="BM70" s="134" t="str">
        <f>IF(ISERR(IF($C70="","",SUMIFS(Con_ve!$F$6:$F$1005,Con_ve!$C$6:$C$1005,$C70,Con_ve!$I$6:$I$1005,"Em negociação",Con_ve!$Q$6:$Q$1005,Cad_cl!BM$5))),"",IF($C70="","",SUMIFS(Con_ve!$F$6:$F$1005,Con_ve!$C$6:$C$1005,$C70,Con_ve!$I$6:$I$1005,"Em negociação",Con_ve!$Q$6:$Q$1005,Cad_cl!BM$5)))</f>
        <v/>
      </c>
      <c r="BN70" s="134" t="str">
        <f>IF(ISERR(IF($C70="","",SUMIFS(Con_ve!$F$6:$F$1005,Con_ve!$C$6:$C$1005,$C70,Con_ve!$I$6:$I$1005,"Em negociação",Con_ve!$Q$6:$Q$1005,Cad_cl!BN$5))),"",IF($C70="","",SUMIFS(Con_ve!$F$6:$F$1005,Con_ve!$C$6:$C$1005,$C70,Con_ve!$I$6:$I$1005,"Em negociação",Con_ve!$Q$6:$Q$1005,Cad_cl!BN$5)))</f>
        <v/>
      </c>
      <c r="BO70" s="134" t="str">
        <f>IF(ISERR(IF($C70="","",SUMIFS(Con_ve!$F$6:$F$1005,Con_ve!$C$6:$C$1005,$C70,Con_ve!$I$6:$I$1005,"Em negociação",Con_ve!$Q$6:$Q$1005,Cad_cl!BO$5))),"",IF($C70="","",SUMIFS(Con_ve!$F$6:$F$1005,Con_ve!$C$6:$C$1005,$C70,Con_ve!$I$6:$I$1005,"Em negociação",Con_ve!$Q$6:$Q$1005,Cad_cl!BO$5)))</f>
        <v/>
      </c>
      <c r="BP70" s="134">
        <f t="shared" si="1"/>
        <v>0</v>
      </c>
      <c r="BR70" s="125" t="str">
        <f>IF(ISERR(IF(AND($I70=Re_lo!$E$5,BR$5=VLOOKUP(Re_lo!$H$5,Re_lo!$N$5:$O$16,2,0)),AP70,"")),"",IF(AND($I70=Re_lo!$E$5,BR$5=VLOOKUP(Re_lo!$H$5,Re_lo!$N$5:$O$16,2,0)),AP70,""))</f>
        <v/>
      </c>
      <c r="BS70" s="125" t="str">
        <f>IF(ISERR(IF(AND($I70=Re_lo!$E$5,BS$5=VLOOKUP(Re_lo!$H$5,Re_lo!$N$5:$O$16,2,0)),AQ70,"")),"",IF(AND($I70=Re_lo!$E$5,BS$5=VLOOKUP(Re_lo!$H$5,Re_lo!$N$5:$O$16,2,0)),AQ70,""))</f>
        <v/>
      </c>
      <c r="BT70" s="125" t="str">
        <f>IF(ISERR(IF(AND($I70=Re_lo!$E$5,BT$5=VLOOKUP(Re_lo!$H$5,Re_lo!$N$5:$O$16,2,0)),AR70,"")),"",IF(AND($I70=Re_lo!$E$5,BT$5=VLOOKUP(Re_lo!$H$5,Re_lo!$N$5:$O$16,2,0)),AR70,""))</f>
        <v/>
      </c>
      <c r="BU70" s="125" t="str">
        <f>IF(ISERR(IF(AND($I70=Re_lo!$E$5,BU$5=VLOOKUP(Re_lo!$H$5,Re_lo!$N$5:$O$16,2,0)),AS70,"")),"",IF(AND($I70=Re_lo!$E$5,BU$5=VLOOKUP(Re_lo!$H$5,Re_lo!$N$5:$O$16,2,0)),AS70,""))</f>
        <v/>
      </c>
      <c r="BV70" s="125" t="str">
        <f>IF(ISERR(IF(AND($I70=Re_lo!$E$5,BV$5=VLOOKUP(Re_lo!$H$5,Re_lo!$N$5:$O$16,2,0)),AT70,"")),"",IF(AND($I70=Re_lo!$E$5,BV$5=VLOOKUP(Re_lo!$H$5,Re_lo!$N$5:$O$16,2,0)),AT70,""))</f>
        <v/>
      </c>
      <c r="BW70" s="125" t="str">
        <f>IF(ISERR(IF(AND($I70=Re_lo!$E$5,BW$5=VLOOKUP(Re_lo!$H$5,Re_lo!$N$5:$O$16,2,0)),AU70,"")),"",IF(AND($I70=Re_lo!$E$5,BW$5=VLOOKUP(Re_lo!$H$5,Re_lo!$N$5:$O$16,2,0)),AU70,""))</f>
        <v/>
      </c>
      <c r="BX70" s="125" t="str">
        <f>IF(ISERR(IF(AND($I70=Re_lo!$E$5,BX$5=VLOOKUP(Re_lo!$H$5,Re_lo!$N$5:$O$16,2,0)),AV70,"")),"",IF(AND($I70=Re_lo!$E$5,BX$5=VLOOKUP(Re_lo!$H$5,Re_lo!$N$5:$O$16,2,0)),AV70,""))</f>
        <v/>
      </c>
      <c r="BY70" s="125" t="str">
        <f>IF(ISERR(IF(AND($I70=Re_lo!$E$5,BY$5=VLOOKUP(Re_lo!$H$5,Re_lo!$N$5:$O$16,2,0)),AW70,"")),"",IF(AND($I70=Re_lo!$E$5,BY$5=VLOOKUP(Re_lo!$H$5,Re_lo!$N$5:$O$16,2,0)),AW70,""))</f>
        <v/>
      </c>
      <c r="BZ70" s="125" t="str">
        <f>IF(ISERR(IF(AND($I70=Re_lo!$E$5,BZ$5=VLOOKUP(Re_lo!$H$5,Re_lo!$N$5:$O$16,2,0)),AX70,"")),"",IF(AND($I70=Re_lo!$E$5,BZ$5=VLOOKUP(Re_lo!$H$5,Re_lo!$N$5:$O$16,2,0)),AX70,""))</f>
        <v/>
      </c>
      <c r="CA70" s="125" t="str">
        <f>IF(ISERR(IF(AND($I70=Re_lo!$E$5,CA$5=VLOOKUP(Re_lo!$H$5,Re_lo!$N$5:$O$16,2,0)),AY70,"")),"",IF(AND($I70=Re_lo!$E$5,CA$5=VLOOKUP(Re_lo!$H$5,Re_lo!$N$5:$O$16,2,0)),AY70,""))</f>
        <v/>
      </c>
      <c r="CB70" s="125" t="str">
        <f>IF(ISERR(IF(AND($I70=Re_lo!$E$5,CB$5=VLOOKUP(Re_lo!$H$5,Re_lo!$N$5:$O$16,2,0)),AZ70,"")),"",IF(AND($I70=Re_lo!$E$5,CB$5=VLOOKUP(Re_lo!$H$5,Re_lo!$N$5:$O$16,2,0)),AZ70,""))</f>
        <v/>
      </c>
      <c r="CC70" s="125" t="str">
        <f>IF(ISERR(IF(AND($I70=Re_lo!$E$5,CC$5=VLOOKUP(Re_lo!$H$5,Re_lo!$N$5:$O$16,2,0)),BA70,"")),"",IF(AND($I70=Re_lo!$E$5,CC$5=VLOOKUP(Re_lo!$H$5,Re_lo!$N$5:$O$16,2,0)),BA70,""))</f>
        <v/>
      </c>
      <c r="CD70" s="125" t="str">
        <f>IF(ISERR(IF(AND($I70=Re_lo!$E$5,CD$5=VLOOKUP(Re_lo!$H$5,Re_lo!$N$5:$O$16,2,0)),BB70,"")),"",IF(AND($I70=Re_lo!$E$5,CD$5=VLOOKUP(Re_lo!$H$5,Re_lo!$N$5:$O$16,2,0)),BB70,""))</f>
        <v/>
      </c>
      <c r="CF70" s="125" t="str">
        <f>IF($C70="","",COUNTIFS(Con_ve!$C$6:$C$1005,$C70,Con_ve!$Q$6:$Q$1005,Cad_cl!CF$5))</f>
        <v/>
      </c>
      <c r="CG70" s="125" t="str">
        <f>IF($C70="","",COUNTIFS(Con_ve!$C$6:$C$1005,$C70,Con_ve!$Q$6:$Q$1005,Cad_cl!CG$5))</f>
        <v/>
      </c>
      <c r="CH70" s="125" t="str">
        <f>IF($C70="","",COUNTIFS(Con_ve!$C$6:$C$1005,$C70,Con_ve!$Q$6:$Q$1005,Cad_cl!CH$5))</f>
        <v/>
      </c>
      <c r="CI70" s="125" t="str">
        <f>IF($C70="","",COUNTIFS(Con_ve!$C$6:$C$1005,$C70,Con_ve!$Q$6:$Q$1005,Cad_cl!CI$5))</f>
        <v/>
      </c>
      <c r="CJ70" s="125" t="str">
        <f>IF($C70="","",COUNTIFS(Con_ve!$C$6:$C$1005,$C70,Con_ve!$Q$6:$Q$1005,Cad_cl!CJ$5))</f>
        <v/>
      </c>
      <c r="CK70" s="125" t="str">
        <f>IF($C70="","",COUNTIFS(Con_ve!$C$6:$C$1005,$C70,Con_ve!$Q$6:$Q$1005,Cad_cl!CK$5))</f>
        <v/>
      </c>
      <c r="CL70" s="125" t="str">
        <f>IF($C70="","",COUNTIFS(Con_ve!$C$6:$C$1005,$C70,Con_ve!$Q$6:$Q$1005,Cad_cl!CL$5))</f>
        <v/>
      </c>
      <c r="CM70" s="125" t="str">
        <f>IF($C70="","",COUNTIFS(Con_ve!$C$6:$C$1005,$C70,Con_ve!$Q$6:$Q$1005,Cad_cl!CM$5))</f>
        <v/>
      </c>
      <c r="CN70" s="125" t="str">
        <f>IF($C70="","",COUNTIFS(Con_ve!$C$6:$C$1005,$C70,Con_ve!$Q$6:$Q$1005,Cad_cl!CN$5))</f>
        <v/>
      </c>
      <c r="CO70" s="125" t="str">
        <f>IF($C70="","",COUNTIFS(Con_ve!$C$6:$C$1005,$C70,Con_ve!$Q$6:$Q$1005,Cad_cl!CO$5))</f>
        <v/>
      </c>
      <c r="CP70" s="125" t="str">
        <f>IF($C70="","",COUNTIFS(Con_ve!$C$6:$C$1005,$C70,Con_ve!$Q$6:$Q$1005,Cad_cl!CP$5))</f>
        <v/>
      </c>
      <c r="CQ70" s="125" t="str">
        <f>IF($C70="","",COUNTIFS(Con_ve!$C$6:$C$1005,$C70,Con_ve!$Q$6:$Q$1005,Cad_cl!CQ$5))</f>
        <v/>
      </c>
      <c r="CR70" s="125">
        <f t="shared" si="2"/>
        <v>0</v>
      </c>
    </row>
    <row r="71" spans="3:96" ht="30" customHeight="1">
      <c r="C71" s="153"/>
      <c r="D71" s="153"/>
      <c r="E71" s="154"/>
      <c r="F71" s="153"/>
      <c r="G71" s="155"/>
      <c r="H71" s="153"/>
      <c r="I71" s="153"/>
      <c r="J71" s="132" t="s">
        <v>309</v>
      </c>
      <c r="K71" s="133" t="s">
        <v>309</v>
      </c>
      <c r="L71" s="153"/>
      <c r="M71" s="153"/>
      <c r="N71" s="153"/>
      <c r="O71" s="153"/>
      <c r="P71" s="153"/>
      <c r="Q71" s="153"/>
      <c r="AP71" s="134" t="str">
        <f>IF(ISERR(IF($C71="","",SUMIFS(Con_ve!$F$6:$F$1005,Con_ve!$C$6:$C$1005,$C71,Con_ve!$I$6:$I$1005,"Fechada",Con_ve!$Q$6:$Q$1005,Cad_cl!AP$5))),"",IF($C71="","",SUMIFS(Con_ve!$F$6:$F$1005,Con_ve!$C$6:$C$1005,$C71,Con_ve!$I$6:$I$1005,"Fechada",Con_ve!$Q$6:$Q$1005,Cad_cl!AP$5)))</f>
        <v/>
      </c>
      <c r="AQ71" s="134" t="str">
        <f>IF(ISERR(IF($C71="","",SUMIFS(Con_ve!$F$6:$F$1005,Con_ve!$C$6:$C$1005,$C71,Con_ve!$I$6:$I$1005,"Fechada",Con_ve!$Q$6:$Q$1005,Cad_cl!AQ$5))),"",IF($C71="","",SUMIFS(Con_ve!$F$6:$F$1005,Con_ve!$C$6:$C$1005,$C71,Con_ve!$I$6:$I$1005,"Fechada",Con_ve!$Q$6:$Q$1005,Cad_cl!AQ$5)))</f>
        <v/>
      </c>
      <c r="AR71" s="134" t="str">
        <f>IF(ISERR(IF($C71="","",SUMIFS(Con_ve!$F$6:$F$1005,Con_ve!$C$6:$C$1005,$C71,Con_ve!$I$6:$I$1005,"Fechada",Con_ve!$Q$6:$Q$1005,Cad_cl!AR$5))),"",IF($C71="","",SUMIFS(Con_ve!$F$6:$F$1005,Con_ve!$C$6:$C$1005,$C71,Con_ve!$I$6:$I$1005,"Fechada",Con_ve!$Q$6:$Q$1005,Cad_cl!AR$5)))</f>
        <v/>
      </c>
      <c r="AS71" s="134" t="str">
        <f>IF(ISERR(IF($C71="","",SUMIFS(Con_ve!$F$6:$F$1005,Con_ve!$C$6:$C$1005,$C71,Con_ve!$I$6:$I$1005,"Fechada",Con_ve!$Q$6:$Q$1005,Cad_cl!AS$5))),"",IF($C71="","",SUMIFS(Con_ve!$F$6:$F$1005,Con_ve!$C$6:$C$1005,$C71,Con_ve!$I$6:$I$1005,"Fechada",Con_ve!$Q$6:$Q$1005,Cad_cl!AS$5)))</f>
        <v/>
      </c>
      <c r="AT71" s="134" t="str">
        <f>IF(ISERR(IF($C71="","",SUMIFS(Con_ve!$F$6:$F$1005,Con_ve!$C$6:$C$1005,$C71,Con_ve!$I$6:$I$1005,"Fechada",Con_ve!$Q$6:$Q$1005,Cad_cl!AT$5))),"",IF($C71="","",SUMIFS(Con_ve!$F$6:$F$1005,Con_ve!$C$6:$C$1005,$C71,Con_ve!$I$6:$I$1005,"Fechada",Con_ve!$Q$6:$Q$1005,Cad_cl!AT$5)))</f>
        <v/>
      </c>
      <c r="AU71" s="134" t="str">
        <f>IF(ISERR(IF($C71="","",SUMIFS(Con_ve!$F$6:$F$1005,Con_ve!$C$6:$C$1005,$C71,Con_ve!$I$6:$I$1005,"Fechada",Con_ve!$Q$6:$Q$1005,Cad_cl!AU$5))),"",IF($C71="","",SUMIFS(Con_ve!$F$6:$F$1005,Con_ve!$C$6:$C$1005,$C71,Con_ve!$I$6:$I$1005,"Fechada",Con_ve!$Q$6:$Q$1005,Cad_cl!AU$5)))</f>
        <v/>
      </c>
      <c r="AV71" s="134" t="str">
        <f>IF(ISERR(IF($C71="","",SUMIFS(Con_ve!$F$6:$F$1005,Con_ve!$C$6:$C$1005,$C71,Con_ve!$I$6:$I$1005,"Fechada",Con_ve!$Q$6:$Q$1005,Cad_cl!AV$5))),"",IF($C71="","",SUMIFS(Con_ve!$F$6:$F$1005,Con_ve!$C$6:$C$1005,$C71,Con_ve!$I$6:$I$1005,"Fechada",Con_ve!$Q$6:$Q$1005,Cad_cl!AV$5)))</f>
        <v/>
      </c>
      <c r="AW71" s="134" t="str">
        <f>IF(ISERR(IF($C71="","",SUMIFS(Con_ve!$F$6:$F$1005,Con_ve!$C$6:$C$1005,$C71,Con_ve!$I$6:$I$1005,"Fechada",Con_ve!$Q$6:$Q$1005,Cad_cl!AW$5))),"",IF($C71="","",SUMIFS(Con_ve!$F$6:$F$1005,Con_ve!$C$6:$C$1005,$C71,Con_ve!$I$6:$I$1005,"Fechada",Con_ve!$Q$6:$Q$1005,Cad_cl!AW$5)))</f>
        <v/>
      </c>
      <c r="AX71" s="134" t="str">
        <f>IF(ISERR(IF($C71="","",SUMIFS(Con_ve!$F$6:$F$1005,Con_ve!$C$6:$C$1005,$C71,Con_ve!$I$6:$I$1005,"Fechada",Con_ve!$Q$6:$Q$1005,Cad_cl!AX$5))),"",IF($C71="","",SUMIFS(Con_ve!$F$6:$F$1005,Con_ve!$C$6:$C$1005,$C71,Con_ve!$I$6:$I$1005,"Fechada",Con_ve!$Q$6:$Q$1005,Cad_cl!AX$5)))</f>
        <v/>
      </c>
      <c r="AY71" s="134" t="str">
        <f>IF(ISERR(IF($C71="","",SUMIFS(Con_ve!$F$6:$F$1005,Con_ve!$C$6:$C$1005,$C71,Con_ve!$I$6:$I$1005,"Fechada",Con_ve!$Q$6:$Q$1005,Cad_cl!AY$5))),"",IF($C71="","",SUMIFS(Con_ve!$F$6:$F$1005,Con_ve!$C$6:$C$1005,$C71,Con_ve!$I$6:$I$1005,"Fechada",Con_ve!$Q$6:$Q$1005,Cad_cl!AY$5)))</f>
        <v/>
      </c>
      <c r="AZ71" s="134" t="str">
        <f>IF(ISERR(IF($C71="","",SUMIFS(Con_ve!$F$6:$F$1005,Con_ve!$C$6:$C$1005,$C71,Con_ve!$I$6:$I$1005,"Fechada",Con_ve!$Q$6:$Q$1005,Cad_cl!AZ$5))),"",IF($C71="","",SUMIFS(Con_ve!$F$6:$F$1005,Con_ve!$C$6:$C$1005,$C71,Con_ve!$I$6:$I$1005,"Fechada",Con_ve!$Q$6:$Q$1005,Cad_cl!AZ$5)))</f>
        <v/>
      </c>
      <c r="BA71" s="134" t="str">
        <f>IF(ISERR(IF($C71="","",SUMIFS(Con_ve!$F$6:$F$1005,Con_ve!$C$6:$C$1005,$C71,Con_ve!$I$6:$I$1005,"Fechada",Con_ve!$Q$6:$Q$1005,Cad_cl!BA$5))),"",IF($C71="","",SUMIFS(Con_ve!$F$6:$F$1005,Con_ve!$C$6:$C$1005,$C71,Con_ve!$I$6:$I$1005,"Fechada",Con_ve!$Q$6:$Q$1005,Cad_cl!BA$5)))</f>
        <v/>
      </c>
      <c r="BB71" s="134">
        <f t="shared" ref="BB71:BB134" si="3">SUM(AP71:BA71)</f>
        <v>0</v>
      </c>
      <c r="BD71" s="134" t="str">
        <f>IF(ISERR(IF($C71="","",SUMIFS(Con_ve!$F$6:$F$1005,Con_ve!$C$6:$C$1005,$C71,Con_ve!$I$6:$I$1005,"Em negociação",Con_ve!$Q$6:$Q$1005,Cad_cl!BD$5))),"",IF($C71="","",SUMIFS(Con_ve!$F$6:$F$1005,Con_ve!$C$6:$C$1005,$C71,Con_ve!$I$6:$I$1005,"Em negociação",Con_ve!$Q$6:$Q$1005,Cad_cl!BD$5)))</f>
        <v/>
      </c>
      <c r="BE71" s="134" t="str">
        <f>IF(ISERR(IF($C71="","",SUMIFS(Con_ve!$F$6:$F$1005,Con_ve!$C$6:$C$1005,$C71,Con_ve!$I$6:$I$1005,"Em negociação",Con_ve!$Q$6:$Q$1005,Cad_cl!BE$5))),"",IF($C71="","",SUMIFS(Con_ve!$F$6:$F$1005,Con_ve!$C$6:$C$1005,$C71,Con_ve!$I$6:$I$1005,"Em negociação",Con_ve!$Q$6:$Q$1005,Cad_cl!BE$5)))</f>
        <v/>
      </c>
      <c r="BF71" s="134" t="str">
        <f>IF(ISERR(IF($C71="","",SUMIFS(Con_ve!$F$6:$F$1005,Con_ve!$C$6:$C$1005,$C71,Con_ve!$I$6:$I$1005,"Em negociação",Con_ve!$Q$6:$Q$1005,Cad_cl!BF$5))),"",IF($C71="","",SUMIFS(Con_ve!$F$6:$F$1005,Con_ve!$C$6:$C$1005,$C71,Con_ve!$I$6:$I$1005,"Em negociação",Con_ve!$Q$6:$Q$1005,Cad_cl!BF$5)))</f>
        <v/>
      </c>
      <c r="BG71" s="134" t="str">
        <f>IF(ISERR(IF($C71="","",SUMIFS(Con_ve!$F$6:$F$1005,Con_ve!$C$6:$C$1005,$C71,Con_ve!$I$6:$I$1005,"Em negociação",Con_ve!$Q$6:$Q$1005,Cad_cl!BG$5))),"",IF($C71="","",SUMIFS(Con_ve!$F$6:$F$1005,Con_ve!$C$6:$C$1005,$C71,Con_ve!$I$6:$I$1005,"Em negociação",Con_ve!$Q$6:$Q$1005,Cad_cl!BG$5)))</f>
        <v/>
      </c>
      <c r="BH71" s="134" t="str">
        <f>IF(ISERR(IF($C71="","",SUMIFS(Con_ve!$F$6:$F$1005,Con_ve!$C$6:$C$1005,$C71,Con_ve!$I$6:$I$1005,"Em negociação",Con_ve!$Q$6:$Q$1005,Cad_cl!BH$5))),"",IF($C71="","",SUMIFS(Con_ve!$F$6:$F$1005,Con_ve!$C$6:$C$1005,$C71,Con_ve!$I$6:$I$1005,"Em negociação",Con_ve!$Q$6:$Q$1005,Cad_cl!BH$5)))</f>
        <v/>
      </c>
      <c r="BI71" s="134" t="str">
        <f>IF(ISERR(IF($C71="","",SUMIFS(Con_ve!$F$6:$F$1005,Con_ve!$C$6:$C$1005,$C71,Con_ve!$I$6:$I$1005,"Em negociação",Con_ve!$Q$6:$Q$1005,Cad_cl!BI$5))),"",IF($C71="","",SUMIFS(Con_ve!$F$6:$F$1005,Con_ve!$C$6:$C$1005,$C71,Con_ve!$I$6:$I$1005,"Em negociação",Con_ve!$Q$6:$Q$1005,Cad_cl!BI$5)))</f>
        <v/>
      </c>
      <c r="BJ71" s="134" t="str">
        <f>IF(ISERR(IF($C71="","",SUMIFS(Con_ve!$F$6:$F$1005,Con_ve!$C$6:$C$1005,$C71,Con_ve!$I$6:$I$1005,"Em negociação",Con_ve!$Q$6:$Q$1005,Cad_cl!BJ$5))),"",IF($C71="","",SUMIFS(Con_ve!$F$6:$F$1005,Con_ve!$C$6:$C$1005,$C71,Con_ve!$I$6:$I$1005,"Em negociação",Con_ve!$Q$6:$Q$1005,Cad_cl!BJ$5)))</f>
        <v/>
      </c>
      <c r="BK71" s="134" t="str">
        <f>IF(ISERR(IF($C71="","",SUMIFS(Con_ve!$F$6:$F$1005,Con_ve!$C$6:$C$1005,$C71,Con_ve!$I$6:$I$1005,"Em negociação",Con_ve!$Q$6:$Q$1005,Cad_cl!BK$5))),"",IF($C71="","",SUMIFS(Con_ve!$F$6:$F$1005,Con_ve!$C$6:$C$1005,$C71,Con_ve!$I$6:$I$1005,"Em negociação",Con_ve!$Q$6:$Q$1005,Cad_cl!BK$5)))</f>
        <v/>
      </c>
      <c r="BL71" s="134" t="str">
        <f>IF(ISERR(IF($C71="","",SUMIFS(Con_ve!$F$6:$F$1005,Con_ve!$C$6:$C$1005,$C71,Con_ve!$I$6:$I$1005,"Em negociação",Con_ve!$Q$6:$Q$1005,Cad_cl!BL$5))),"",IF($C71="","",SUMIFS(Con_ve!$F$6:$F$1005,Con_ve!$C$6:$C$1005,$C71,Con_ve!$I$6:$I$1005,"Em negociação",Con_ve!$Q$6:$Q$1005,Cad_cl!BL$5)))</f>
        <v/>
      </c>
      <c r="BM71" s="134" t="str">
        <f>IF(ISERR(IF($C71="","",SUMIFS(Con_ve!$F$6:$F$1005,Con_ve!$C$6:$C$1005,$C71,Con_ve!$I$6:$I$1005,"Em negociação",Con_ve!$Q$6:$Q$1005,Cad_cl!BM$5))),"",IF($C71="","",SUMIFS(Con_ve!$F$6:$F$1005,Con_ve!$C$6:$C$1005,$C71,Con_ve!$I$6:$I$1005,"Em negociação",Con_ve!$Q$6:$Q$1005,Cad_cl!BM$5)))</f>
        <v/>
      </c>
      <c r="BN71" s="134" t="str">
        <f>IF(ISERR(IF($C71="","",SUMIFS(Con_ve!$F$6:$F$1005,Con_ve!$C$6:$C$1005,$C71,Con_ve!$I$6:$I$1005,"Em negociação",Con_ve!$Q$6:$Q$1005,Cad_cl!BN$5))),"",IF($C71="","",SUMIFS(Con_ve!$F$6:$F$1005,Con_ve!$C$6:$C$1005,$C71,Con_ve!$I$6:$I$1005,"Em negociação",Con_ve!$Q$6:$Q$1005,Cad_cl!BN$5)))</f>
        <v/>
      </c>
      <c r="BO71" s="134" t="str">
        <f>IF(ISERR(IF($C71="","",SUMIFS(Con_ve!$F$6:$F$1005,Con_ve!$C$6:$C$1005,$C71,Con_ve!$I$6:$I$1005,"Em negociação",Con_ve!$Q$6:$Q$1005,Cad_cl!BO$5))),"",IF($C71="","",SUMIFS(Con_ve!$F$6:$F$1005,Con_ve!$C$6:$C$1005,$C71,Con_ve!$I$6:$I$1005,"Em negociação",Con_ve!$Q$6:$Q$1005,Cad_cl!BO$5)))</f>
        <v/>
      </c>
      <c r="BP71" s="134">
        <f t="shared" ref="BP71:BP134" si="4">SUM(BD71:BO71)</f>
        <v>0</v>
      </c>
      <c r="BR71" s="125" t="str">
        <f>IF(ISERR(IF(AND($I71=Re_lo!$E$5,BR$5=VLOOKUP(Re_lo!$H$5,Re_lo!$N$5:$O$16,2,0)),AP71,"")),"",IF(AND($I71=Re_lo!$E$5,BR$5=VLOOKUP(Re_lo!$H$5,Re_lo!$N$5:$O$16,2,0)),AP71,""))</f>
        <v/>
      </c>
      <c r="BS71" s="125" t="str">
        <f>IF(ISERR(IF(AND($I71=Re_lo!$E$5,BS$5=VLOOKUP(Re_lo!$H$5,Re_lo!$N$5:$O$16,2,0)),AQ71,"")),"",IF(AND($I71=Re_lo!$E$5,BS$5=VLOOKUP(Re_lo!$H$5,Re_lo!$N$5:$O$16,2,0)),AQ71,""))</f>
        <v/>
      </c>
      <c r="BT71" s="125" t="str">
        <f>IF(ISERR(IF(AND($I71=Re_lo!$E$5,BT$5=VLOOKUP(Re_lo!$H$5,Re_lo!$N$5:$O$16,2,0)),AR71,"")),"",IF(AND($I71=Re_lo!$E$5,BT$5=VLOOKUP(Re_lo!$H$5,Re_lo!$N$5:$O$16,2,0)),AR71,""))</f>
        <v/>
      </c>
      <c r="BU71" s="125" t="str">
        <f>IF(ISERR(IF(AND($I71=Re_lo!$E$5,BU$5=VLOOKUP(Re_lo!$H$5,Re_lo!$N$5:$O$16,2,0)),AS71,"")),"",IF(AND($I71=Re_lo!$E$5,BU$5=VLOOKUP(Re_lo!$H$5,Re_lo!$N$5:$O$16,2,0)),AS71,""))</f>
        <v/>
      </c>
      <c r="BV71" s="125" t="str">
        <f>IF(ISERR(IF(AND($I71=Re_lo!$E$5,BV$5=VLOOKUP(Re_lo!$H$5,Re_lo!$N$5:$O$16,2,0)),AT71,"")),"",IF(AND($I71=Re_lo!$E$5,BV$5=VLOOKUP(Re_lo!$H$5,Re_lo!$N$5:$O$16,2,0)),AT71,""))</f>
        <v/>
      </c>
      <c r="BW71" s="125" t="str">
        <f>IF(ISERR(IF(AND($I71=Re_lo!$E$5,BW$5=VLOOKUP(Re_lo!$H$5,Re_lo!$N$5:$O$16,2,0)),AU71,"")),"",IF(AND($I71=Re_lo!$E$5,BW$5=VLOOKUP(Re_lo!$H$5,Re_lo!$N$5:$O$16,2,0)),AU71,""))</f>
        <v/>
      </c>
      <c r="BX71" s="125" t="str">
        <f>IF(ISERR(IF(AND($I71=Re_lo!$E$5,BX$5=VLOOKUP(Re_lo!$H$5,Re_lo!$N$5:$O$16,2,0)),AV71,"")),"",IF(AND($I71=Re_lo!$E$5,BX$5=VLOOKUP(Re_lo!$H$5,Re_lo!$N$5:$O$16,2,0)),AV71,""))</f>
        <v/>
      </c>
      <c r="BY71" s="125" t="str">
        <f>IF(ISERR(IF(AND($I71=Re_lo!$E$5,BY$5=VLOOKUP(Re_lo!$H$5,Re_lo!$N$5:$O$16,2,0)),AW71,"")),"",IF(AND($I71=Re_lo!$E$5,BY$5=VLOOKUP(Re_lo!$H$5,Re_lo!$N$5:$O$16,2,0)),AW71,""))</f>
        <v/>
      </c>
      <c r="BZ71" s="125" t="str">
        <f>IF(ISERR(IF(AND($I71=Re_lo!$E$5,BZ$5=VLOOKUP(Re_lo!$H$5,Re_lo!$N$5:$O$16,2,0)),AX71,"")),"",IF(AND($I71=Re_lo!$E$5,BZ$5=VLOOKUP(Re_lo!$H$5,Re_lo!$N$5:$O$16,2,0)),AX71,""))</f>
        <v/>
      </c>
      <c r="CA71" s="125" t="str">
        <f>IF(ISERR(IF(AND($I71=Re_lo!$E$5,CA$5=VLOOKUP(Re_lo!$H$5,Re_lo!$N$5:$O$16,2,0)),AY71,"")),"",IF(AND($I71=Re_lo!$E$5,CA$5=VLOOKUP(Re_lo!$H$5,Re_lo!$N$5:$O$16,2,0)),AY71,""))</f>
        <v/>
      </c>
      <c r="CB71" s="125" t="str">
        <f>IF(ISERR(IF(AND($I71=Re_lo!$E$5,CB$5=VLOOKUP(Re_lo!$H$5,Re_lo!$N$5:$O$16,2,0)),AZ71,"")),"",IF(AND($I71=Re_lo!$E$5,CB$5=VLOOKUP(Re_lo!$H$5,Re_lo!$N$5:$O$16,2,0)),AZ71,""))</f>
        <v/>
      </c>
      <c r="CC71" s="125" t="str">
        <f>IF(ISERR(IF(AND($I71=Re_lo!$E$5,CC$5=VLOOKUP(Re_lo!$H$5,Re_lo!$N$5:$O$16,2,0)),BA71,"")),"",IF(AND($I71=Re_lo!$E$5,CC$5=VLOOKUP(Re_lo!$H$5,Re_lo!$N$5:$O$16,2,0)),BA71,""))</f>
        <v/>
      </c>
      <c r="CD71" s="125" t="str">
        <f>IF(ISERR(IF(AND($I71=Re_lo!$E$5,CD$5=VLOOKUP(Re_lo!$H$5,Re_lo!$N$5:$O$16,2,0)),BB71,"")),"",IF(AND($I71=Re_lo!$E$5,CD$5=VLOOKUP(Re_lo!$H$5,Re_lo!$N$5:$O$16,2,0)),BB71,""))</f>
        <v/>
      </c>
      <c r="CF71" s="125" t="str">
        <f>IF($C71="","",COUNTIFS(Con_ve!$C$6:$C$1005,$C71,Con_ve!$Q$6:$Q$1005,Cad_cl!CF$5))</f>
        <v/>
      </c>
      <c r="CG71" s="125" t="str">
        <f>IF($C71="","",COUNTIFS(Con_ve!$C$6:$C$1005,$C71,Con_ve!$Q$6:$Q$1005,Cad_cl!CG$5))</f>
        <v/>
      </c>
      <c r="CH71" s="125" t="str">
        <f>IF($C71="","",COUNTIFS(Con_ve!$C$6:$C$1005,$C71,Con_ve!$Q$6:$Q$1005,Cad_cl!CH$5))</f>
        <v/>
      </c>
      <c r="CI71" s="125" t="str">
        <f>IF($C71="","",COUNTIFS(Con_ve!$C$6:$C$1005,$C71,Con_ve!$Q$6:$Q$1005,Cad_cl!CI$5))</f>
        <v/>
      </c>
      <c r="CJ71" s="125" t="str">
        <f>IF($C71="","",COUNTIFS(Con_ve!$C$6:$C$1005,$C71,Con_ve!$Q$6:$Q$1005,Cad_cl!CJ$5))</f>
        <v/>
      </c>
      <c r="CK71" s="125" t="str">
        <f>IF($C71="","",COUNTIFS(Con_ve!$C$6:$C$1005,$C71,Con_ve!$Q$6:$Q$1005,Cad_cl!CK$5))</f>
        <v/>
      </c>
      <c r="CL71" s="125" t="str">
        <f>IF($C71="","",COUNTIFS(Con_ve!$C$6:$C$1005,$C71,Con_ve!$Q$6:$Q$1005,Cad_cl!CL$5))</f>
        <v/>
      </c>
      <c r="CM71" s="125" t="str">
        <f>IF($C71="","",COUNTIFS(Con_ve!$C$6:$C$1005,$C71,Con_ve!$Q$6:$Q$1005,Cad_cl!CM$5))</f>
        <v/>
      </c>
      <c r="CN71" s="125" t="str">
        <f>IF($C71="","",COUNTIFS(Con_ve!$C$6:$C$1005,$C71,Con_ve!$Q$6:$Q$1005,Cad_cl!CN$5))</f>
        <v/>
      </c>
      <c r="CO71" s="125" t="str">
        <f>IF($C71="","",COUNTIFS(Con_ve!$C$6:$C$1005,$C71,Con_ve!$Q$6:$Q$1005,Cad_cl!CO$5))</f>
        <v/>
      </c>
      <c r="CP71" s="125" t="str">
        <f>IF($C71="","",COUNTIFS(Con_ve!$C$6:$C$1005,$C71,Con_ve!$Q$6:$Q$1005,Cad_cl!CP$5))</f>
        <v/>
      </c>
      <c r="CQ71" s="125" t="str">
        <f>IF($C71="","",COUNTIFS(Con_ve!$C$6:$C$1005,$C71,Con_ve!$Q$6:$Q$1005,Cad_cl!CQ$5))</f>
        <v/>
      </c>
      <c r="CR71" s="125">
        <f t="shared" ref="CR71:CR134" si="5">SUM(CF71:CQ71)</f>
        <v>0</v>
      </c>
    </row>
    <row r="72" spans="3:96" ht="30" customHeight="1">
      <c r="C72" s="153"/>
      <c r="D72" s="153"/>
      <c r="E72" s="154"/>
      <c r="F72" s="153"/>
      <c r="G72" s="155"/>
      <c r="H72" s="153"/>
      <c r="I72" s="153"/>
      <c r="J72" s="132" t="s">
        <v>309</v>
      </c>
      <c r="K72" s="133" t="s">
        <v>309</v>
      </c>
      <c r="L72" s="153"/>
      <c r="M72" s="153"/>
      <c r="N72" s="153"/>
      <c r="O72" s="153"/>
      <c r="P72" s="153"/>
      <c r="Q72" s="153"/>
      <c r="AP72" s="134" t="str">
        <f>IF(ISERR(IF($C72="","",SUMIFS(Con_ve!$F$6:$F$1005,Con_ve!$C$6:$C$1005,$C72,Con_ve!$I$6:$I$1005,"Fechada",Con_ve!$Q$6:$Q$1005,Cad_cl!AP$5))),"",IF($C72="","",SUMIFS(Con_ve!$F$6:$F$1005,Con_ve!$C$6:$C$1005,$C72,Con_ve!$I$6:$I$1005,"Fechada",Con_ve!$Q$6:$Q$1005,Cad_cl!AP$5)))</f>
        <v/>
      </c>
      <c r="AQ72" s="134" t="str">
        <f>IF(ISERR(IF($C72="","",SUMIFS(Con_ve!$F$6:$F$1005,Con_ve!$C$6:$C$1005,$C72,Con_ve!$I$6:$I$1005,"Fechada",Con_ve!$Q$6:$Q$1005,Cad_cl!AQ$5))),"",IF($C72="","",SUMIFS(Con_ve!$F$6:$F$1005,Con_ve!$C$6:$C$1005,$C72,Con_ve!$I$6:$I$1005,"Fechada",Con_ve!$Q$6:$Q$1005,Cad_cl!AQ$5)))</f>
        <v/>
      </c>
      <c r="AR72" s="134" t="str">
        <f>IF(ISERR(IF($C72="","",SUMIFS(Con_ve!$F$6:$F$1005,Con_ve!$C$6:$C$1005,$C72,Con_ve!$I$6:$I$1005,"Fechada",Con_ve!$Q$6:$Q$1005,Cad_cl!AR$5))),"",IF($C72="","",SUMIFS(Con_ve!$F$6:$F$1005,Con_ve!$C$6:$C$1005,$C72,Con_ve!$I$6:$I$1005,"Fechada",Con_ve!$Q$6:$Q$1005,Cad_cl!AR$5)))</f>
        <v/>
      </c>
      <c r="AS72" s="134" t="str">
        <f>IF(ISERR(IF($C72="","",SUMIFS(Con_ve!$F$6:$F$1005,Con_ve!$C$6:$C$1005,$C72,Con_ve!$I$6:$I$1005,"Fechada",Con_ve!$Q$6:$Q$1005,Cad_cl!AS$5))),"",IF($C72="","",SUMIFS(Con_ve!$F$6:$F$1005,Con_ve!$C$6:$C$1005,$C72,Con_ve!$I$6:$I$1005,"Fechada",Con_ve!$Q$6:$Q$1005,Cad_cl!AS$5)))</f>
        <v/>
      </c>
      <c r="AT72" s="134" t="str">
        <f>IF(ISERR(IF($C72="","",SUMIFS(Con_ve!$F$6:$F$1005,Con_ve!$C$6:$C$1005,$C72,Con_ve!$I$6:$I$1005,"Fechada",Con_ve!$Q$6:$Q$1005,Cad_cl!AT$5))),"",IF($C72="","",SUMIFS(Con_ve!$F$6:$F$1005,Con_ve!$C$6:$C$1005,$C72,Con_ve!$I$6:$I$1005,"Fechada",Con_ve!$Q$6:$Q$1005,Cad_cl!AT$5)))</f>
        <v/>
      </c>
      <c r="AU72" s="134" t="str">
        <f>IF(ISERR(IF($C72="","",SUMIFS(Con_ve!$F$6:$F$1005,Con_ve!$C$6:$C$1005,$C72,Con_ve!$I$6:$I$1005,"Fechada",Con_ve!$Q$6:$Q$1005,Cad_cl!AU$5))),"",IF($C72="","",SUMIFS(Con_ve!$F$6:$F$1005,Con_ve!$C$6:$C$1005,$C72,Con_ve!$I$6:$I$1005,"Fechada",Con_ve!$Q$6:$Q$1005,Cad_cl!AU$5)))</f>
        <v/>
      </c>
      <c r="AV72" s="134" t="str">
        <f>IF(ISERR(IF($C72="","",SUMIFS(Con_ve!$F$6:$F$1005,Con_ve!$C$6:$C$1005,$C72,Con_ve!$I$6:$I$1005,"Fechada",Con_ve!$Q$6:$Q$1005,Cad_cl!AV$5))),"",IF($C72="","",SUMIFS(Con_ve!$F$6:$F$1005,Con_ve!$C$6:$C$1005,$C72,Con_ve!$I$6:$I$1005,"Fechada",Con_ve!$Q$6:$Q$1005,Cad_cl!AV$5)))</f>
        <v/>
      </c>
      <c r="AW72" s="134" t="str">
        <f>IF(ISERR(IF($C72="","",SUMIFS(Con_ve!$F$6:$F$1005,Con_ve!$C$6:$C$1005,$C72,Con_ve!$I$6:$I$1005,"Fechada",Con_ve!$Q$6:$Q$1005,Cad_cl!AW$5))),"",IF($C72="","",SUMIFS(Con_ve!$F$6:$F$1005,Con_ve!$C$6:$C$1005,$C72,Con_ve!$I$6:$I$1005,"Fechada",Con_ve!$Q$6:$Q$1005,Cad_cl!AW$5)))</f>
        <v/>
      </c>
      <c r="AX72" s="134" t="str">
        <f>IF(ISERR(IF($C72="","",SUMIFS(Con_ve!$F$6:$F$1005,Con_ve!$C$6:$C$1005,$C72,Con_ve!$I$6:$I$1005,"Fechada",Con_ve!$Q$6:$Q$1005,Cad_cl!AX$5))),"",IF($C72="","",SUMIFS(Con_ve!$F$6:$F$1005,Con_ve!$C$6:$C$1005,$C72,Con_ve!$I$6:$I$1005,"Fechada",Con_ve!$Q$6:$Q$1005,Cad_cl!AX$5)))</f>
        <v/>
      </c>
      <c r="AY72" s="134" t="str">
        <f>IF(ISERR(IF($C72="","",SUMIFS(Con_ve!$F$6:$F$1005,Con_ve!$C$6:$C$1005,$C72,Con_ve!$I$6:$I$1005,"Fechada",Con_ve!$Q$6:$Q$1005,Cad_cl!AY$5))),"",IF($C72="","",SUMIFS(Con_ve!$F$6:$F$1005,Con_ve!$C$6:$C$1005,$C72,Con_ve!$I$6:$I$1005,"Fechada",Con_ve!$Q$6:$Q$1005,Cad_cl!AY$5)))</f>
        <v/>
      </c>
      <c r="AZ72" s="134" t="str">
        <f>IF(ISERR(IF($C72="","",SUMIFS(Con_ve!$F$6:$F$1005,Con_ve!$C$6:$C$1005,$C72,Con_ve!$I$6:$I$1005,"Fechada",Con_ve!$Q$6:$Q$1005,Cad_cl!AZ$5))),"",IF($C72="","",SUMIFS(Con_ve!$F$6:$F$1005,Con_ve!$C$6:$C$1005,$C72,Con_ve!$I$6:$I$1005,"Fechada",Con_ve!$Q$6:$Q$1005,Cad_cl!AZ$5)))</f>
        <v/>
      </c>
      <c r="BA72" s="134" t="str">
        <f>IF(ISERR(IF($C72="","",SUMIFS(Con_ve!$F$6:$F$1005,Con_ve!$C$6:$C$1005,$C72,Con_ve!$I$6:$I$1005,"Fechada",Con_ve!$Q$6:$Q$1005,Cad_cl!BA$5))),"",IF($C72="","",SUMIFS(Con_ve!$F$6:$F$1005,Con_ve!$C$6:$C$1005,$C72,Con_ve!$I$6:$I$1005,"Fechada",Con_ve!$Q$6:$Q$1005,Cad_cl!BA$5)))</f>
        <v/>
      </c>
      <c r="BB72" s="134">
        <f t="shared" si="3"/>
        <v>0</v>
      </c>
      <c r="BD72" s="134" t="str">
        <f>IF(ISERR(IF($C72="","",SUMIFS(Con_ve!$F$6:$F$1005,Con_ve!$C$6:$C$1005,$C72,Con_ve!$I$6:$I$1005,"Em negociação",Con_ve!$Q$6:$Q$1005,Cad_cl!BD$5))),"",IF($C72="","",SUMIFS(Con_ve!$F$6:$F$1005,Con_ve!$C$6:$C$1005,$C72,Con_ve!$I$6:$I$1005,"Em negociação",Con_ve!$Q$6:$Q$1005,Cad_cl!BD$5)))</f>
        <v/>
      </c>
      <c r="BE72" s="134" t="str">
        <f>IF(ISERR(IF($C72="","",SUMIFS(Con_ve!$F$6:$F$1005,Con_ve!$C$6:$C$1005,$C72,Con_ve!$I$6:$I$1005,"Em negociação",Con_ve!$Q$6:$Q$1005,Cad_cl!BE$5))),"",IF($C72="","",SUMIFS(Con_ve!$F$6:$F$1005,Con_ve!$C$6:$C$1005,$C72,Con_ve!$I$6:$I$1005,"Em negociação",Con_ve!$Q$6:$Q$1005,Cad_cl!BE$5)))</f>
        <v/>
      </c>
      <c r="BF72" s="134" t="str">
        <f>IF(ISERR(IF($C72="","",SUMIFS(Con_ve!$F$6:$F$1005,Con_ve!$C$6:$C$1005,$C72,Con_ve!$I$6:$I$1005,"Em negociação",Con_ve!$Q$6:$Q$1005,Cad_cl!BF$5))),"",IF($C72="","",SUMIFS(Con_ve!$F$6:$F$1005,Con_ve!$C$6:$C$1005,$C72,Con_ve!$I$6:$I$1005,"Em negociação",Con_ve!$Q$6:$Q$1005,Cad_cl!BF$5)))</f>
        <v/>
      </c>
      <c r="BG72" s="134" t="str">
        <f>IF(ISERR(IF($C72="","",SUMIFS(Con_ve!$F$6:$F$1005,Con_ve!$C$6:$C$1005,$C72,Con_ve!$I$6:$I$1005,"Em negociação",Con_ve!$Q$6:$Q$1005,Cad_cl!BG$5))),"",IF($C72="","",SUMIFS(Con_ve!$F$6:$F$1005,Con_ve!$C$6:$C$1005,$C72,Con_ve!$I$6:$I$1005,"Em negociação",Con_ve!$Q$6:$Q$1005,Cad_cl!BG$5)))</f>
        <v/>
      </c>
      <c r="BH72" s="134" t="str">
        <f>IF(ISERR(IF($C72="","",SUMIFS(Con_ve!$F$6:$F$1005,Con_ve!$C$6:$C$1005,$C72,Con_ve!$I$6:$I$1005,"Em negociação",Con_ve!$Q$6:$Q$1005,Cad_cl!BH$5))),"",IF($C72="","",SUMIFS(Con_ve!$F$6:$F$1005,Con_ve!$C$6:$C$1005,$C72,Con_ve!$I$6:$I$1005,"Em negociação",Con_ve!$Q$6:$Q$1005,Cad_cl!BH$5)))</f>
        <v/>
      </c>
      <c r="BI72" s="134" t="str">
        <f>IF(ISERR(IF($C72="","",SUMIFS(Con_ve!$F$6:$F$1005,Con_ve!$C$6:$C$1005,$C72,Con_ve!$I$6:$I$1005,"Em negociação",Con_ve!$Q$6:$Q$1005,Cad_cl!BI$5))),"",IF($C72="","",SUMIFS(Con_ve!$F$6:$F$1005,Con_ve!$C$6:$C$1005,$C72,Con_ve!$I$6:$I$1005,"Em negociação",Con_ve!$Q$6:$Q$1005,Cad_cl!BI$5)))</f>
        <v/>
      </c>
      <c r="BJ72" s="134" t="str">
        <f>IF(ISERR(IF($C72="","",SUMIFS(Con_ve!$F$6:$F$1005,Con_ve!$C$6:$C$1005,$C72,Con_ve!$I$6:$I$1005,"Em negociação",Con_ve!$Q$6:$Q$1005,Cad_cl!BJ$5))),"",IF($C72="","",SUMIFS(Con_ve!$F$6:$F$1005,Con_ve!$C$6:$C$1005,$C72,Con_ve!$I$6:$I$1005,"Em negociação",Con_ve!$Q$6:$Q$1005,Cad_cl!BJ$5)))</f>
        <v/>
      </c>
      <c r="BK72" s="134" t="str">
        <f>IF(ISERR(IF($C72="","",SUMIFS(Con_ve!$F$6:$F$1005,Con_ve!$C$6:$C$1005,$C72,Con_ve!$I$6:$I$1005,"Em negociação",Con_ve!$Q$6:$Q$1005,Cad_cl!BK$5))),"",IF($C72="","",SUMIFS(Con_ve!$F$6:$F$1005,Con_ve!$C$6:$C$1005,$C72,Con_ve!$I$6:$I$1005,"Em negociação",Con_ve!$Q$6:$Q$1005,Cad_cl!BK$5)))</f>
        <v/>
      </c>
      <c r="BL72" s="134" t="str">
        <f>IF(ISERR(IF($C72="","",SUMIFS(Con_ve!$F$6:$F$1005,Con_ve!$C$6:$C$1005,$C72,Con_ve!$I$6:$I$1005,"Em negociação",Con_ve!$Q$6:$Q$1005,Cad_cl!BL$5))),"",IF($C72="","",SUMIFS(Con_ve!$F$6:$F$1005,Con_ve!$C$6:$C$1005,$C72,Con_ve!$I$6:$I$1005,"Em negociação",Con_ve!$Q$6:$Q$1005,Cad_cl!BL$5)))</f>
        <v/>
      </c>
      <c r="BM72" s="134" t="str">
        <f>IF(ISERR(IF($C72="","",SUMIFS(Con_ve!$F$6:$F$1005,Con_ve!$C$6:$C$1005,$C72,Con_ve!$I$6:$I$1005,"Em negociação",Con_ve!$Q$6:$Q$1005,Cad_cl!BM$5))),"",IF($C72="","",SUMIFS(Con_ve!$F$6:$F$1005,Con_ve!$C$6:$C$1005,$C72,Con_ve!$I$6:$I$1005,"Em negociação",Con_ve!$Q$6:$Q$1005,Cad_cl!BM$5)))</f>
        <v/>
      </c>
      <c r="BN72" s="134" t="str">
        <f>IF(ISERR(IF($C72="","",SUMIFS(Con_ve!$F$6:$F$1005,Con_ve!$C$6:$C$1005,$C72,Con_ve!$I$6:$I$1005,"Em negociação",Con_ve!$Q$6:$Q$1005,Cad_cl!BN$5))),"",IF($C72="","",SUMIFS(Con_ve!$F$6:$F$1005,Con_ve!$C$6:$C$1005,$C72,Con_ve!$I$6:$I$1005,"Em negociação",Con_ve!$Q$6:$Q$1005,Cad_cl!BN$5)))</f>
        <v/>
      </c>
      <c r="BO72" s="134" t="str">
        <f>IF(ISERR(IF($C72="","",SUMIFS(Con_ve!$F$6:$F$1005,Con_ve!$C$6:$C$1005,$C72,Con_ve!$I$6:$I$1005,"Em negociação",Con_ve!$Q$6:$Q$1005,Cad_cl!BO$5))),"",IF($C72="","",SUMIFS(Con_ve!$F$6:$F$1005,Con_ve!$C$6:$C$1005,$C72,Con_ve!$I$6:$I$1005,"Em negociação",Con_ve!$Q$6:$Q$1005,Cad_cl!BO$5)))</f>
        <v/>
      </c>
      <c r="BP72" s="134">
        <f t="shared" si="4"/>
        <v>0</v>
      </c>
      <c r="BR72" s="125" t="str">
        <f>IF(ISERR(IF(AND($I72=Re_lo!$E$5,BR$5=VLOOKUP(Re_lo!$H$5,Re_lo!$N$5:$O$16,2,0)),AP72,"")),"",IF(AND($I72=Re_lo!$E$5,BR$5=VLOOKUP(Re_lo!$H$5,Re_lo!$N$5:$O$16,2,0)),AP72,""))</f>
        <v/>
      </c>
      <c r="BS72" s="125" t="str">
        <f>IF(ISERR(IF(AND($I72=Re_lo!$E$5,BS$5=VLOOKUP(Re_lo!$H$5,Re_lo!$N$5:$O$16,2,0)),AQ72,"")),"",IF(AND($I72=Re_lo!$E$5,BS$5=VLOOKUP(Re_lo!$H$5,Re_lo!$N$5:$O$16,2,0)),AQ72,""))</f>
        <v/>
      </c>
      <c r="BT72" s="125" t="str">
        <f>IF(ISERR(IF(AND($I72=Re_lo!$E$5,BT$5=VLOOKUP(Re_lo!$H$5,Re_lo!$N$5:$O$16,2,0)),AR72,"")),"",IF(AND($I72=Re_lo!$E$5,BT$5=VLOOKUP(Re_lo!$H$5,Re_lo!$N$5:$O$16,2,0)),AR72,""))</f>
        <v/>
      </c>
      <c r="BU72" s="125" t="str">
        <f>IF(ISERR(IF(AND($I72=Re_lo!$E$5,BU$5=VLOOKUP(Re_lo!$H$5,Re_lo!$N$5:$O$16,2,0)),AS72,"")),"",IF(AND($I72=Re_lo!$E$5,BU$5=VLOOKUP(Re_lo!$H$5,Re_lo!$N$5:$O$16,2,0)),AS72,""))</f>
        <v/>
      </c>
      <c r="BV72" s="125" t="str">
        <f>IF(ISERR(IF(AND($I72=Re_lo!$E$5,BV$5=VLOOKUP(Re_lo!$H$5,Re_lo!$N$5:$O$16,2,0)),AT72,"")),"",IF(AND($I72=Re_lo!$E$5,BV$5=VLOOKUP(Re_lo!$H$5,Re_lo!$N$5:$O$16,2,0)),AT72,""))</f>
        <v/>
      </c>
      <c r="BW72" s="125" t="str">
        <f>IF(ISERR(IF(AND($I72=Re_lo!$E$5,BW$5=VLOOKUP(Re_lo!$H$5,Re_lo!$N$5:$O$16,2,0)),AU72,"")),"",IF(AND($I72=Re_lo!$E$5,BW$5=VLOOKUP(Re_lo!$H$5,Re_lo!$N$5:$O$16,2,0)),AU72,""))</f>
        <v/>
      </c>
      <c r="BX72" s="125" t="str">
        <f>IF(ISERR(IF(AND($I72=Re_lo!$E$5,BX$5=VLOOKUP(Re_lo!$H$5,Re_lo!$N$5:$O$16,2,0)),AV72,"")),"",IF(AND($I72=Re_lo!$E$5,BX$5=VLOOKUP(Re_lo!$H$5,Re_lo!$N$5:$O$16,2,0)),AV72,""))</f>
        <v/>
      </c>
      <c r="BY72" s="125" t="str">
        <f>IF(ISERR(IF(AND($I72=Re_lo!$E$5,BY$5=VLOOKUP(Re_lo!$H$5,Re_lo!$N$5:$O$16,2,0)),AW72,"")),"",IF(AND($I72=Re_lo!$E$5,BY$5=VLOOKUP(Re_lo!$H$5,Re_lo!$N$5:$O$16,2,0)),AW72,""))</f>
        <v/>
      </c>
      <c r="BZ72" s="125" t="str">
        <f>IF(ISERR(IF(AND($I72=Re_lo!$E$5,BZ$5=VLOOKUP(Re_lo!$H$5,Re_lo!$N$5:$O$16,2,0)),AX72,"")),"",IF(AND($I72=Re_lo!$E$5,BZ$5=VLOOKUP(Re_lo!$H$5,Re_lo!$N$5:$O$16,2,0)),AX72,""))</f>
        <v/>
      </c>
      <c r="CA72" s="125" t="str">
        <f>IF(ISERR(IF(AND($I72=Re_lo!$E$5,CA$5=VLOOKUP(Re_lo!$H$5,Re_lo!$N$5:$O$16,2,0)),AY72,"")),"",IF(AND($I72=Re_lo!$E$5,CA$5=VLOOKUP(Re_lo!$H$5,Re_lo!$N$5:$O$16,2,0)),AY72,""))</f>
        <v/>
      </c>
      <c r="CB72" s="125" t="str">
        <f>IF(ISERR(IF(AND($I72=Re_lo!$E$5,CB$5=VLOOKUP(Re_lo!$H$5,Re_lo!$N$5:$O$16,2,0)),AZ72,"")),"",IF(AND($I72=Re_lo!$E$5,CB$5=VLOOKUP(Re_lo!$H$5,Re_lo!$N$5:$O$16,2,0)),AZ72,""))</f>
        <v/>
      </c>
      <c r="CC72" s="125" t="str">
        <f>IF(ISERR(IF(AND($I72=Re_lo!$E$5,CC$5=VLOOKUP(Re_lo!$H$5,Re_lo!$N$5:$O$16,2,0)),BA72,"")),"",IF(AND($I72=Re_lo!$E$5,CC$5=VLOOKUP(Re_lo!$H$5,Re_lo!$N$5:$O$16,2,0)),BA72,""))</f>
        <v/>
      </c>
      <c r="CD72" s="125" t="str">
        <f>IF(ISERR(IF(AND($I72=Re_lo!$E$5,CD$5=VLOOKUP(Re_lo!$H$5,Re_lo!$N$5:$O$16,2,0)),BB72,"")),"",IF(AND($I72=Re_lo!$E$5,CD$5=VLOOKUP(Re_lo!$H$5,Re_lo!$N$5:$O$16,2,0)),BB72,""))</f>
        <v/>
      </c>
      <c r="CF72" s="125" t="str">
        <f>IF($C72="","",COUNTIFS(Con_ve!$C$6:$C$1005,$C72,Con_ve!$Q$6:$Q$1005,Cad_cl!CF$5))</f>
        <v/>
      </c>
      <c r="CG72" s="125" t="str">
        <f>IF($C72="","",COUNTIFS(Con_ve!$C$6:$C$1005,$C72,Con_ve!$Q$6:$Q$1005,Cad_cl!CG$5))</f>
        <v/>
      </c>
      <c r="CH72" s="125" t="str">
        <f>IF($C72="","",COUNTIFS(Con_ve!$C$6:$C$1005,$C72,Con_ve!$Q$6:$Q$1005,Cad_cl!CH$5))</f>
        <v/>
      </c>
      <c r="CI72" s="125" t="str">
        <f>IF($C72="","",COUNTIFS(Con_ve!$C$6:$C$1005,$C72,Con_ve!$Q$6:$Q$1005,Cad_cl!CI$5))</f>
        <v/>
      </c>
      <c r="CJ72" s="125" t="str">
        <f>IF($C72="","",COUNTIFS(Con_ve!$C$6:$C$1005,$C72,Con_ve!$Q$6:$Q$1005,Cad_cl!CJ$5))</f>
        <v/>
      </c>
      <c r="CK72" s="125" t="str">
        <f>IF($C72="","",COUNTIFS(Con_ve!$C$6:$C$1005,$C72,Con_ve!$Q$6:$Q$1005,Cad_cl!CK$5))</f>
        <v/>
      </c>
      <c r="CL72" s="125" t="str">
        <f>IF($C72="","",COUNTIFS(Con_ve!$C$6:$C$1005,$C72,Con_ve!$Q$6:$Q$1005,Cad_cl!CL$5))</f>
        <v/>
      </c>
      <c r="CM72" s="125" t="str">
        <f>IF($C72="","",COUNTIFS(Con_ve!$C$6:$C$1005,$C72,Con_ve!$Q$6:$Q$1005,Cad_cl!CM$5))</f>
        <v/>
      </c>
      <c r="CN72" s="125" t="str">
        <f>IF($C72="","",COUNTIFS(Con_ve!$C$6:$C$1005,$C72,Con_ve!$Q$6:$Q$1005,Cad_cl!CN$5))</f>
        <v/>
      </c>
      <c r="CO72" s="125" t="str">
        <f>IF($C72="","",COUNTIFS(Con_ve!$C$6:$C$1005,$C72,Con_ve!$Q$6:$Q$1005,Cad_cl!CO$5))</f>
        <v/>
      </c>
      <c r="CP72" s="125" t="str">
        <f>IF($C72="","",COUNTIFS(Con_ve!$C$6:$C$1005,$C72,Con_ve!$Q$6:$Q$1005,Cad_cl!CP$5))</f>
        <v/>
      </c>
      <c r="CQ72" s="125" t="str">
        <f>IF($C72="","",COUNTIFS(Con_ve!$C$6:$C$1005,$C72,Con_ve!$Q$6:$Q$1005,Cad_cl!CQ$5))</f>
        <v/>
      </c>
      <c r="CR72" s="125">
        <f t="shared" si="5"/>
        <v>0</v>
      </c>
    </row>
    <row r="73" spans="3:96" ht="30" customHeight="1">
      <c r="C73" s="153"/>
      <c r="D73" s="153"/>
      <c r="E73" s="154"/>
      <c r="F73" s="153"/>
      <c r="G73" s="155"/>
      <c r="H73" s="153"/>
      <c r="I73" s="153"/>
      <c r="J73" s="132" t="s">
        <v>309</v>
      </c>
      <c r="K73" s="133" t="s">
        <v>309</v>
      </c>
      <c r="L73" s="153"/>
      <c r="M73" s="153"/>
      <c r="N73" s="153"/>
      <c r="O73" s="153"/>
      <c r="P73" s="153"/>
      <c r="Q73" s="153"/>
      <c r="AP73" s="134" t="str">
        <f>IF(ISERR(IF($C73="","",SUMIFS(Con_ve!$F$6:$F$1005,Con_ve!$C$6:$C$1005,$C73,Con_ve!$I$6:$I$1005,"Fechada",Con_ve!$Q$6:$Q$1005,Cad_cl!AP$5))),"",IF($C73="","",SUMIFS(Con_ve!$F$6:$F$1005,Con_ve!$C$6:$C$1005,$C73,Con_ve!$I$6:$I$1005,"Fechada",Con_ve!$Q$6:$Q$1005,Cad_cl!AP$5)))</f>
        <v/>
      </c>
      <c r="AQ73" s="134" t="str">
        <f>IF(ISERR(IF($C73="","",SUMIFS(Con_ve!$F$6:$F$1005,Con_ve!$C$6:$C$1005,$C73,Con_ve!$I$6:$I$1005,"Fechada",Con_ve!$Q$6:$Q$1005,Cad_cl!AQ$5))),"",IF($C73="","",SUMIFS(Con_ve!$F$6:$F$1005,Con_ve!$C$6:$C$1005,$C73,Con_ve!$I$6:$I$1005,"Fechada",Con_ve!$Q$6:$Q$1005,Cad_cl!AQ$5)))</f>
        <v/>
      </c>
      <c r="AR73" s="134" t="str">
        <f>IF(ISERR(IF($C73="","",SUMIFS(Con_ve!$F$6:$F$1005,Con_ve!$C$6:$C$1005,$C73,Con_ve!$I$6:$I$1005,"Fechada",Con_ve!$Q$6:$Q$1005,Cad_cl!AR$5))),"",IF($C73="","",SUMIFS(Con_ve!$F$6:$F$1005,Con_ve!$C$6:$C$1005,$C73,Con_ve!$I$6:$I$1005,"Fechada",Con_ve!$Q$6:$Q$1005,Cad_cl!AR$5)))</f>
        <v/>
      </c>
      <c r="AS73" s="134" t="str">
        <f>IF(ISERR(IF($C73="","",SUMIFS(Con_ve!$F$6:$F$1005,Con_ve!$C$6:$C$1005,$C73,Con_ve!$I$6:$I$1005,"Fechada",Con_ve!$Q$6:$Q$1005,Cad_cl!AS$5))),"",IF($C73="","",SUMIFS(Con_ve!$F$6:$F$1005,Con_ve!$C$6:$C$1005,$C73,Con_ve!$I$6:$I$1005,"Fechada",Con_ve!$Q$6:$Q$1005,Cad_cl!AS$5)))</f>
        <v/>
      </c>
      <c r="AT73" s="134" t="str">
        <f>IF(ISERR(IF($C73="","",SUMIFS(Con_ve!$F$6:$F$1005,Con_ve!$C$6:$C$1005,$C73,Con_ve!$I$6:$I$1005,"Fechada",Con_ve!$Q$6:$Q$1005,Cad_cl!AT$5))),"",IF($C73="","",SUMIFS(Con_ve!$F$6:$F$1005,Con_ve!$C$6:$C$1005,$C73,Con_ve!$I$6:$I$1005,"Fechada",Con_ve!$Q$6:$Q$1005,Cad_cl!AT$5)))</f>
        <v/>
      </c>
      <c r="AU73" s="134" t="str">
        <f>IF(ISERR(IF($C73="","",SUMIFS(Con_ve!$F$6:$F$1005,Con_ve!$C$6:$C$1005,$C73,Con_ve!$I$6:$I$1005,"Fechada",Con_ve!$Q$6:$Q$1005,Cad_cl!AU$5))),"",IF($C73="","",SUMIFS(Con_ve!$F$6:$F$1005,Con_ve!$C$6:$C$1005,$C73,Con_ve!$I$6:$I$1005,"Fechada",Con_ve!$Q$6:$Q$1005,Cad_cl!AU$5)))</f>
        <v/>
      </c>
      <c r="AV73" s="134" t="str">
        <f>IF(ISERR(IF($C73="","",SUMIFS(Con_ve!$F$6:$F$1005,Con_ve!$C$6:$C$1005,$C73,Con_ve!$I$6:$I$1005,"Fechada",Con_ve!$Q$6:$Q$1005,Cad_cl!AV$5))),"",IF($C73="","",SUMIFS(Con_ve!$F$6:$F$1005,Con_ve!$C$6:$C$1005,$C73,Con_ve!$I$6:$I$1005,"Fechada",Con_ve!$Q$6:$Q$1005,Cad_cl!AV$5)))</f>
        <v/>
      </c>
      <c r="AW73" s="134" t="str">
        <f>IF(ISERR(IF($C73="","",SUMIFS(Con_ve!$F$6:$F$1005,Con_ve!$C$6:$C$1005,$C73,Con_ve!$I$6:$I$1005,"Fechada",Con_ve!$Q$6:$Q$1005,Cad_cl!AW$5))),"",IF($C73="","",SUMIFS(Con_ve!$F$6:$F$1005,Con_ve!$C$6:$C$1005,$C73,Con_ve!$I$6:$I$1005,"Fechada",Con_ve!$Q$6:$Q$1005,Cad_cl!AW$5)))</f>
        <v/>
      </c>
      <c r="AX73" s="134" t="str">
        <f>IF(ISERR(IF($C73="","",SUMIFS(Con_ve!$F$6:$F$1005,Con_ve!$C$6:$C$1005,$C73,Con_ve!$I$6:$I$1005,"Fechada",Con_ve!$Q$6:$Q$1005,Cad_cl!AX$5))),"",IF($C73="","",SUMIFS(Con_ve!$F$6:$F$1005,Con_ve!$C$6:$C$1005,$C73,Con_ve!$I$6:$I$1005,"Fechada",Con_ve!$Q$6:$Q$1005,Cad_cl!AX$5)))</f>
        <v/>
      </c>
      <c r="AY73" s="134" t="str">
        <f>IF(ISERR(IF($C73="","",SUMIFS(Con_ve!$F$6:$F$1005,Con_ve!$C$6:$C$1005,$C73,Con_ve!$I$6:$I$1005,"Fechada",Con_ve!$Q$6:$Q$1005,Cad_cl!AY$5))),"",IF($C73="","",SUMIFS(Con_ve!$F$6:$F$1005,Con_ve!$C$6:$C$1005,$C73,Con_ve!$I$6:$I$1005,"Fechada",Con_ve!$Q$6:$Q$1005,Cad_cl!AY$5)))</f>
        <v/>
      </c>
      <c r="AZ73" s="134" t="str">
        <f>IF(ISERR(IF($C73="","",SUMIFS(Con_ve!$F$6:$F$1005,Con_ve!$C$6:$C$1005,$C73,Con_ve!$I$6:$I$1005,"Fechada",Con_ve!$Q$6:$Q$1005,Cad_cl!AZ$5))),"",IF($C73="","",SUMIFS(Con_ve!$F$6:$F$1005,Con_ve!$C$6:$C$1005,$C73,Con_ve!$I$6:$I$1005,"Fechada",Con_ve!$Q$6:$Q$1005,Cad_cl!AZ$5)))</f>
        <v/>
      </c>
      <c r="BA73" s="134" t="str">
        <f>IF(ISERR(IF($C73="","",SUMIFS(Con_ve!$F$6:$F$1005,Con_ve!$C$6:$C$1005,$C73,Con_ve!$I$6:$I$1005,"Fechada",Con_ve!$Q$6:$Q$1005,Cad_cl!BA$5))),"",IF($C73="","",SUMIFS(Con_ve!$F$6:$F$1005,Con_ve!$C$6:$C$1005,$C73,Con_ve!$I$6:$I$1005,"Fechada",Con_ve!$Q$6:$Q$1005,Cad_cl!BA$5)))</f>
        <v/>
      </c>
      <c r="BB73" s="134">
        <f t="shared" si="3"/>
        <v>0</v>
      </c>
      <c r="BD73" s="134" t="str">
        <f>IF(ISERR(IF($C73="","",SUMIFS(Con_ve!$F$6:$F$1005,Con_ve!$C$6:$C$1005,$C73,Con_ve!$I$6:$I$1005,"Em negociação",Con_ve!$Q$6:$Q$1005,Cad_cl!BD$5))),"",IF($C73="","",SUMIFS(Con_ve!$F$6:$F$1005,Con_ve!$C$6:$C$1005,$C73,Con_ve!$I$6:$I$1005,"Em negociação",Con_ve!$Q$6:$Q$1005,Cad_cl!BD$5)))</f>
        <v/>
      </c>
      <c r="BE73" s="134" t="str">
        <f>IF(ISERR(IF($C73="","",SUMIFS(Con_ve!$F$6:$F$1005,Con_ve!$C$6:$C$1005,$C73,Con_ve!$I$6:$I$1005,"Em negociação",Con_ve!$Q$6:$Q$1005,Cad_cl!BE$5))),"",IF($C73="","",SUMIFS(Con_ve!$F$6:$F$1005,Con_ve!$C$6:$C$1005,$C73,Con_ve!$I$6:$I$1005,"Em negociação",Con_ve!$Q$6:$Q$1005,Cad_cl!BE$5)))</f>
        <v/>
      </c>
      <c r="BF73" s="134" t="str">
        <f>IF(ISERR(IF($C73="","",SUMIFS(Con_ve!$F$6:$F$1005,Con_ve!$C$6:$C$1005,$C73,Con_ve!$I$6:$I$1005,"Em negociação",Con_ve!$Q$6:$Q$1005,Cad_cl!BF$5))),"",IF($C73="","",SUMIFS(Con_ve!$F$6:$F$1005,Con_ve!$C$6:$C$1005,$C73,Con_ve!$I$6:$I$1005,"Em negociação",Con_ve!$Q$6:$Q$1005,Cad_cl!BF$5)))</f>
        <v/>
      </c>
      <c r="BG73" s="134" t="str">
        <f>IF(ISERR(IF($C73="","",SUMIFS(Con_ve!$F$6:$F$1005,Con_ve!$C$6:$C$1005,$C73,Con_ve!$I$6:$I$1005,"Em negociação",Con_ve!$Q$6:$Q$1005,Cad_cl!BG$5))),"",IF($C73="","",SUMIFS(Con_ve!$F$6:$F$1005,Con_ve!$C$6:$C$1005,$C73,Con_ve!$I$6:$I$1005,"Em negociação",Con_ve!$Q$6:$Q$1005,Cad_cl!BG$5)))</f>
        <v/>
      </c>
      <c r="BH73" s="134" t="str">
        <f>IF(ISERR(IF($C73="","",SUMIFS(Con_ve!$F$6:$F$1005,Con_ve!$C$6:$C$1005,$C73,Con_ve!$I$6:$I$1005,"Em negociação",Con_ve!$Q$6:$Q$1005,Cad_cl!BH$5))),"",IF($C73="","",SUMIFS(Con_ve!$F$6:$F$1005,Con_ve!$C$6:$C$1005,$C73,Con_ve!$I$6:$I$1005,"Em negociação",Con_ve!$Q$6:$Q$1005,Cad_cl!BH$5)))</f>
        <v/>
      </c>
      <c r="BI73" s="134" t="str">
        <f>IF(ISERR(IF($C73="","",SUMIFS(Con_ve!$F$6:$F$1005,Con_ve!$C$6:$C$1005,$C73,Con_ve!$I$6:$I$1005,"Em negociação",Con_ve!$Q$6:$Q$1005,Cad_cl!BI$5))),"",IF($C73="","",SUMIFS(Con_ve!$F$6:$F$1005,Con_ve!$C$6:$C$1005,$C73,Con_ve!$I$6:$I$1005,"Em negociação",Con_ve!$Q$6:$Q$1005,Cad_cl!BI$5)))</f>
        <v/>
      </c>
      <c r="BJ73" s="134" t="str">
        <f>IF(ISERR(IF($C73="","",SUMIFS(Con_ve!$F$6:$F$1005,Con_ve!$C$6:$C$1005,$C73,Con_ve!$I$6:$I$1005,"Em negociação",Con_ve!$Q$6:$Q$1005,Cad_cl!BJ$5))),"",IF($C73="","",SUMIFS(Con_ve!$F$6:$F$1005,Con_ve!$C$6:$C$1005,$C73,Con_ve!$I$6:$I$1005,"Em negociação",Con_ve!$Q$6:$Q$1005,Cad_cl!BJ$5)))</f>
        <v/>
      </c>
      <c r="BK73" s="134" t="str">
        <f>IF(ISERR(IF($C73="","",SUMIFS(Con_ve!$F$6:$F$1005,Con_ve!$C$6:$C$1005,$C73,Con_ve!$I$6:$I$1005,"Em negociação",Con_ve!$Q$6:$Q$1005,Cad_cl!BK$5))),"",IF($C73="","",SUMIFS(Con_ve!$F$6:$F$1005,Con_ve!$C$6:$C$1005,$C73,Con_ve!$I$6:$I$1005,"Em negociação",Con_ve!$Q$6:$Q$1005,Cad_cl!BK$5)))</f>
        <v/>
      </c>
      <c r="BL73" s="134" t="str">
        <f>IF(ISERR(IF($C73="","",SUMIFS(Con_ve!$F$6:$F$1005,Con_ve!$C$6:$C$1005,$C73,Con_ve!$I$6:$I$1005,"Em negociação",Con_ve!$Q$6:$Q$1005,Cad_cl!BL$5))),"",IF($C73="","",SUMIFS(Con_ve!$F$6:$F$1005,Con_ve!$C$6:$C$1005,$C73,Con_ve!$I$6:$I$1005,"Em negociação",Con_ve!$Q$6:$Q$1005,Cad_cl!BL$5)))</f>
        <v/>
      </c>
      <c r="BM73" s="134" t="str">
        <f>IF(ISERR(IF($C73="","",SUMIFS(Con_ve!$F$6:$F$1005,Con_ve!$C$6:$C$1005,$C73,Con_ve!$I$6:$I$1005,"Em negociação",Con_ve!$Q$6:$Q$1005,Cad_cl!BM$5))),"",IF($C73="","",SUMIFS(Con_ve!$F$6:$F$1005,Con_ve!$C$6:$C$1005,$C73,Con_ve!$I$6:$I$1005,"Em negociação",Con_ve!$Q$6:$Q$1005,Cad_cl!BM$5)))</f>
        <v/>
      </c>
      <c r="BN73" s="134" t="str">
        <f>IF(ISERR(IF($C73="","",SUMIFS(Con_ve!$F$6:$F$1005,Con_ve!$C$6:$C$1005,$C73,Con_ve!$I$6:$I$1005,"Em negociação",Con_ve!$Q$6:$Q$1005,Cad_cl!BN$5))),"",IF($C73="","",SUMIFS(Con_ve!$F$6:$F$1005,Con_ve!$C$6:$C$1005,$C73,Con_ve!$I$6:$I$1005,"Em negociação",Con_ve!$Q$6:$Q$1005,Cad_cl!BN$5)))</f>
        <v/>
      </c>
      <c r="BO73" s="134" t="str">
        <f>IF(ISERR(IF($C73="","",SUMIFS(Con_ve!$F$6:$F$1005,Con_ve!$C$6:$C$1005,$C73,Con_ve!$I$6:$I$1005,"Em negociação",Con_ve!$Q$6:$Q$1005,Cad_cl!BO$5))),"",IF($C73="","",SUMIFS(Con_ve!$F$6:$F$1005,Con_ve!$C$6:$C$1005,$C73,Con_ve!$I$6:$I$1005,"Em negociação",Con_ve!$Q$6:$Q$1005,Cad_cl!BO$5)))</f>
        <v/>
      </c>
      <c r="BP73" s="134">
        <f t="shared" si="4"/>
        <v>0</v>
      </c>
      <c r="BR73" s="125" t="str">
        <f>IF(ISERR(IF(AND($I73=Re_lo!$E$5,BR$5=VLOOKUP(Re_lo!$H$5,Re_lo!$N$5:$O$16,2,0)),AP73,"")),"",IF(AND($I73=Re_lo!$E$5,BR$5=VLOOKUP(Re_lo!$H$5,Re_lo!$N$5:$O$16,2,0)),AP73,""))</f>
        <v/>
      </c>
      <c r="BS73" s="125" t="str">
        <f>IF(ISERR(IF(AND($I73=Re_lo!$E$5,BS$5=VLOOKUP(Re_lo!$H$5,Re_lo!$N$5:$O$16,2,0)),AQ73,"")),"",IF(AND($I73=Re_lo!$E$5,BS$5=VLOOKUP(Re_lo!$H$5,Re_lo!$N$5:$O$16,2,0)),AQ73,""))</f>
        <v/>
      </c>
      <c r="BT73" s="125" t="str">
        <f>IF(ISERR(IF(AND($I73=Re_lo!$E$5,BT$5=VLOOKUP(Re_lo!$H$5,Re_lo!$N$5:$O$16,2,0)),AR73,"")),"",IF(AND($I73=Re_lo!$E$5,BT$5=VLOOKUP(Re_lo!$H$5,Re_lo!$N$5:$O$16,2,0)),AR73,""))</f>
        <v/>
      </c>
      <c r="BU73" s="125" t="str">
        <f>IF(ISERR(IF(AND($I73=Re_lo!$E$5,BU$5=VLOOKUP(Re_lo!$H$5,Re_lo!$N$5:$O$16,2,0)),AS73,"")),"",IF(AND($I73=Re_lo!$E$5,BU$5=VLOOKUP(Re_lo!$H$5,Re_lo!$N$5:$O$16,2,0)),AS73,""))</f>
        <v/>
      </c>
      <c r="BV73" s="125" t="str">
        <f>IF(ISERR(IF(AND($I73=Re_lo!$E$5,BV$5=VLOOKUP(Re_lo!$H$5,Re_lo!$N$5:$O$16,2,0)),AT73,"")),"",IF(AND($I73=Re_lo!$E$5,BV$5=VLOOKUP(Re_lo!$H$5,Re_lo!$N$5:$O$16,2,0)),AT73,""))</f>
        <v/>
      </c>
      <c r="BW73" s="125" t="str">
        <f>IF(ISERR(IF(AND($I73=Re_lo!$E$5,BW$5=VLOOKUP(Re_lo!$H$5,Re_lo!$N$5:$O$16,2,0)),AU73,"")),"",IF(AND($I73=Re_lo!$E$5,BW$5=VLOOKUP(Re_lo!$H$5,Re_lo!$N$5:$O$16,2,0)),AU73,""))</f>
        <v/>
      </c>
      <c r="BX73" s="125" t="str">
        <f>IF(ISERR(IF(AND($I73=Re_lo!$E$5,BX$5=VLOOKUP(Re_lo!$H$5,Re_lo!$N$5:$O$16,2,0)),AV73,"")),"",IF(AND($I73=Re_lo!$E$5,BX$5=VLOOKUP(Re_lo!$H$5,Re_lo!$N$5:$O$16,2,0)),AV73,""))</f>
        <v/>
      </c>
      <c r="BY73" s="125" t="str">
        <f>IF(ISERR(IF(AND($I73=Re_lo!$E$5,BY$5=VLOOKUP(Re_lo!$H$5,Re_lo!$N$5:$O$16,2,0)),AW73,"")),"",IF(AND($I73=Re_lo!$E$5,BY$5=VLOOKUP(Re_lo!$H$5,Re_lo!$N$5:$O$16,2,0)),AW73,""))</f>
        <v/>
      </c>
      <c r="BZ73" s="125" t="str">
        <f>IF(ISERR(IF(AND($I73=Re_lo!$E$5,BZ$5=VLOOKUP(Re_lo!$H$5,Re_lo!$N$5:$O$16,2,0)),AX73,"")),"",IF(AND($I73=Re_lo!$E$5,BZ$5=VLOOKUP(Re_lo!$H$5,Re_lo!$N$5:$O$16,2,0)),AX73,""))</f>
        <v/>
      </c>
      <c r="CA73" s="125" t="str">
        <f>IF(ISERR(IF(AND($I73=Re_lo!$E$5,CA$5=VLOOKUP(Re_lo!$H$5,Re_lo!$N$5:$O$16,2,0)),AY73,"")),"",IF(AND($I73=Re_lo!$E$5,CA$5=VLOOKUP(Re_lo!$H$5,Re_lo!$N$5:$O$16,2,0)),AY73,""))</f>
        <v/>
      </c>
      <c r="CB73" s="125" t="str">
        <f>IF(ISERR(IF(AND($I73=Re_lo!$E$5,CB$5=VLOOKUP(Re_lo!$H$5,Re_lo!$N$5:$O$16,2,0)),AZ73,"")),"",IF(AND($I73=Re_lo!$E$5,CB$5=VLOOKUP(Re_lo!$H$5,Re_lo!$N$5:$O$16,2,0)),AZ73,""))</f>
        <v/>
      </c>
      <c r="CC73" s="125" t="str">
        <f>IF(ISERR(IF(AND($I73=Re_lo!$E$5,CC$5=VLOOKUP(Re_lo!$H$5,Re_lo!$N$5:$O$16,2,0)),BA73,"")),"",IF(AND($I73=Re_lo!$E$5,CC$5=VLOOKUP(Re_lo!$H$5,Re_lo!$N$5:$O$16,2,0)),BA73,""))</f>
        <v/>
      </c>
      <c r="CD73" s="125" t="str">
        <f>IF(ISERR(IF(AND($I73=Re_lo!$E$5,CD$5=VLOOKUP(Re_lo!$H$5,Re_lo!$N$5:$O$16,2,0)),BB73,"")),"",IF(AND($I73=Re_lo!$E$5,CD$5=VLOOKUP(Re_lo!$H$5,Re_lo!$N$5:$O$16,2,0)),BB73,""))</f>
        <v/>
      </c>
      <c r="CF73" s="125" t="str">
        <f>IF($C73="","",COUNTIFS(Con_ve!$C$6:$C$1005,$C73,Con_ve!$Q$6:$Q$1005,Cad_cl!CF$5))</f>
        <v/>
      </c>
      <c r="CG73" s="125" t="str">
        <f>IF($C73="","",COUNTIFS(Con_ve!$C$6:$C$1005,$C73,Con_ve!$Q$6:$Q$1005,Cad_cl!CG$5))</f>
        <v/>
      </c>
      <c r="CH73" s="125" t="str">
        <f>IF($C73="","",COUNTIFS(Con_ve!$C$6:$C$1005,$C73,Con_ve!$Q$6:$Q$1005,Cad_cl!CH$5))</f>
        <v/>
      </c>
      <c r="CI73" s="125" t="str">
        <f>IF($C73="","",COUNTIFS(Con_ve!$C$6:$C$1005,$C73,Con_ve!$Q$6:$Q$1005,Cad_cl!CI$5))</f>
        <v/>
      </c>
      <c r="CJ73" s="125" t="str">
        <f>IF($C73="","",COUNTIFS(Con_ve!$C$6:$C$1005,$C73,Con_ve!$Q$6:$Q$1005,Cad_cl!CJ$5))</f>
        <v/>
      </c>
      <c r="CK73" s="125" t="str">
        <f>IF($C73="","",COUNTIFS(Con_ve!$C$6:$C$1005,$C73,Con_ve!$Q$6:$Q$1005,Cad_cl!CK$5))</f>
        <v/>
      </c>
      <c r="CL73" s="125" t="str">
        <f>IF($C73="","",COUNTIFS(Con_ve!$C$6:$C$1005,$C73,Con_ve!$Q$6:$Q$1005,Cad_cl!CL$5))</f>
        <v/>
      </c>
      <c r="CM73" s="125" t="str">
        <f>IF($C73="","",COUNTIFS(Con_ve!$C$6:$C$1005,$C73,Con_ve!$Q$6:$Q$1005,Cad_cl!CM$5))</f>
        <v/>
      </c>
      <c r="CN73" s="125" t="str">
        <f>IF($C73="","",COUNTIFS(Con_ve!$C$6:$C$1005,$C73,Con_ve!$Q$6:$Q$1005,Cad_cl!CN$5))</f>
        <v/>
      </c>
      <c r="CO73" s="125" t="str">
        <f>IF($C73="","",COUNTIFS(Con_ve!$C$6:$C$1005,$C73,Con_ve!$Q$6:$Q$1005,Cad_cl!CO$5))</f>
        <v/>
      </c>
      <c r="CP73" s="125" t="str">
        <f>IF($C73="","",COUNTIFS(Con_ve!$C$6:$C$1005,$C73,Con_ve!$Q$6:$Q$1005,Cad_cl!CP$5))</f>
        <v/>
      </c>
      <c r="CQ73" s="125" t="str">
        <f>IF($C73="","",COUNTIFS(Con_ve!$C$6:$C$1005,$C73,Con_ve!$Q$6:$Q$1005,Cad_cl!CQ$5))</f>
        <v/>
      </c>
      <c r="CR73" s="125">
        <f t="shared" si="5"/>
        <v>0</v>
      </c>
    </row>
    <row r="74" spans="3:96" ht="30" customHeight="1">
      <c r="C74" s="153"/>
      <c r="D74" s="153"/>
      <c r="E74" s="154"/>
      <c r="F74" s="153"/>
      <c r="G74" s="155"/>
      <c r="H74" s="153"/>
      <c r="I74" s="153"/>
      <c r="J74" s="132" t="s">
        <v>309</v>
      </c>
      <c r="K74" s="133" t="s">
        <v>309</v>
      </c>
      <c r="L74" s="153"/>
      <c r="M74" s="153"/>
      <c r="N74" s="153"/>
      <c r="O74" s="153"/>
      <c r="P74" s="153"/>
      <c r="Q74" s="153"/>
      <c r="AP74" s="134" t="str">
        <f>IF(ISERR(IF($C74="","",SUMIFS(Con_ve!$F$6:$F$1005,Con_ve!$C$6:$C$1005,$C74,Con_ve!$I$6:$I$1005,"Fechada",Con_ve!$Q$6:$Q$1005,Cad_cl!AP$5))),"",IF($C74="","",SUMIFS(Con_ve!$F$6:$F$1005,Con_ve!$C$6:$C$1005,$C74,Con_ve!$I$6:$I$1005,"Fechada",Con_ve!$Q$6:$Q$1005,Cad_cl!AP$5)))</f>
        <v/>
      </c>
      <c r="AQ74" s="134" t="str">
        <f>IF(ISERR(IF($C74="","",SUMIFS(Con_ve!$F$6:$F$1005,Con_ve!$C$6:$C$1005,$C74,Con_ve!$I$6:$I$1005,"Fechada",Con_ve!$Q$6:$Q$1005,Cad_cl!AQ$5))),"",IF($C74="","",SUMIFS(Con_ve!$F$6:$F$1005,Con_ve!$C$6:$C$1005,$C74,Con_ve!$I$6:$I$1005,"Fechada",Con_ve!$Q$6:$Q$1005,Cad_cl!AQ$5)))</f>
        <v/>
      </c>
      <c r="AR74" s="134" t="str">
        <f>IF(ISERR(IF($C74="","",SUMIFS(Con_ve!$F$6:$F$1005,Con_ve!$C$6:$C$1005,$C74,Con_ve!$I$6:$I$1005,"Fechada",Con_ve!$Q$6:$Q$1005,Cad_cl!AR$5))),"",IF($C74="","",SUMIFS(Con_ve!$F$6:$F$1005,Con_ve!$C$6:$C$1005,$C74,Con_ve!$I$6:$I$1005,"Fechada",Con_ve!$Q$6:$Q$1005,Cad_cl!AR$5)))</f>
        <v/>
      </c>
      <c r="AS74" s="134" t="str">
        <f>IF(ISERR(IF($C74="","",SUMIFS(Con_ve!$F$6:$F$1005,Con_ve!$C$6:$C$1005,$C74,Con_ve!$I$6:$I$1005,"Fechada",Con_ve!$Q$6:$Q$1005,Cad_cl!AS$5))),"",IF($C74="","",SUMIFS(Con_ve!$F$6:$F$1005,Con_ve!$C$6:$C$1005,$C74,Con_ve!$I$6:$I$1005,"Fechada",Con_ve!$Q$6:$Q$1005,Cad_cl!AS$5)))</f>
        <v/>
      </c>
      <c r="AT74" s="134" t="str">
        <f>IF(ISERR(IF($C74="","",SUMIFS(Con_ve!$F$6:$F$1005,Con_ve!$C$6:$C$1005,$C74,Con_ve!$I$6:$I$1005,"Fechada",Con_ve!$Q$6:$Q$1005,Cad_cl!AT$5))),"",IF($C74="","",SUMIFS(Con_ve!$F$6:$F$1005,Con_ve!$C$6:$C$1005,$C74,Con_ve!$I$6:$I$1005,"Fechada",Con_ve!$Q$6:$Q$1005,Cad_cl!AT$5)))</f>
        <v/>
      </c>
      <c r="AU74" s="134" t="str">
        <f>IF(ISERR(IF($C74="","",SUMIFS(Con_ve!$F$6:$F$1005,Con_ve!$C$6:$C$1005,$C74,Con_ve!$I$6:$I$1005,"Fechada",Con_ve!$Q$6:$Q$1005,Cad_cl!AU$5))),"",IF($C74="","",SUMIFS(Con_ve!$F$6:$F$1005,Con_ve!$C$6:$C$1005,$C74,Con_ve!$I$6:$I$1005,"Fechada",Con_ve!$Q$6:$Q$1005,Cad_cl!AU$5)))</f>
        <v/>
      </c>
      <c r="AV74" s="134" t="str">
        <f>IF(ISERR(IF($C74="","",SUMIFS(Con_ve!$F$6:$F$1005,Con_ve!$C$6:$C$1005,$C74,Con_ve!$I$6:$I$1005,"Fechada",Con_ve!$Q$6:$Q$1005,Cad_cl!AV$5))),"",IF($C74="","",SUMIFS(Con_ve!$F$6:$F$1005,Con_ve!$C$6:$C$1005,$C74,Con_ve!$I$6:$I$1005,"Fechada",Con_ve!$Q$6:$Q$1005,Cad_cl!AV$5)))</f>
        <v/>
      </c>
      <c r="AW74" s="134" t="str">
        <f>IF(ISERR(IF($C74="","",SUMIFS(Con_ve!$F$6:$F$1005,Con_ve!$C$6:$C$1005,$C74,Con_ve!$I$6:$I$1005,"Fechada",Con_ve!$Q$6:$Q$1005,Cad_cl!AW$5))),"",IF($C74="","",SUMIFS(Con_ve!$F$6:$F$1005,Con_ve!$C$6:$C$1005,$C74,Con_ve!$I$6:$I$1005,"Fechada",Con_ve!$Q$6:$Q$1005,Cad_cl!AW$5)))</f>
        <v/>
      </c>
      <c r="AX74" s="134" t="str">
        <f>IF(ISERR(IF($C74="","",SUMIFS(Con_ve!$F$6:$F$1005,Con_ve!$C$6:$C$1005,$C74,Con_ve!$I$6:$I$1005,"Fechada",Con_ve!$Q$6:$Q$1005,Cad_cl!AX$5))),"",IF($C74="","",SUMIFS(Con_ve!$F$6:$F$1005,Con_ve!$C$6:$C$1005,$C74,Con_ve!$I$6:$I$1005,"Fechada",Con_ve!$Q$6:$Q$1005,Cad_cl!AX$5)))</f>
        <v/>
      </c>
      <c r="AY74" s="134" t="str">
        <f>IF(ISERR(IF($C74="","",SUMIFS(Con_ve!$F$6:$F$1005,Con_ve!$C$6:$C$1005,$C74,Con_ve!$I$6:$I$1005,"Fechada",Con_ve!$Q$6:$Q$1005,Cad_cl!AY$5))),"",IF($C74="","",SUMIFS(Con_ve!$F$6:$F$1005,Con_ve!$C$6:$C$1005,$C74,Con_ve!$I$6:$I$1005,"Fechada",Con_ve!$Q$6:$Q$1005,Cad_cl!AY$5)))</f>
        <v/>
      </c>
      <c r="AZ74" s="134" t="str">
        <f>IF(ISERR(IF($C74="","",SUMIFS(Con_ve!$F$6:$F$1005,Con_ve!$C$6:$C$1005,$C74,Con_ve!$I$6:$I$1005,"Fechada",Con_ve!$Q$6:$Q$1005,Cad_cl!AZ$5))),"",IF($C74="","",SUMIFS(Con_ve!$F$6:$F$1005,Con_ve!$C$6:$C$1005,$C74,Con_ve!$I$6:$I$1005,"Fechada",Con_ve!$Q$6:$Q$1005,Cad_cl!AZ$5)))</f>
        <v/>
      </c>
      <c r="BA74" s="134" t="str">
        <f>IF(ISERR(IF($C74="","",SUMIFS(Con_ve!$F$6:$F$1005,Con_ve!$C$6:$C$1005,$C74,Con_ve!$I$6:$I$1005,"Fechada",Con_ve!$Q$6:$Q$1005,Cad_cl!BA$5))),"",IF($C74="","",SUMIFS(Con_ve!$F$6:$F$1005,Con_ve!$C$6:$C$1005,$C74,Con_ve!$I$6:$I$1005,"Fechada",Con_ve!$Q$6:$Q$1005,Cad_cl!BA$5)))</f>
        <v/>
      </c>
      <c r="BB74" s="134">
        <f t="shared" si="3"/>
        <v>0</v>
      </c>
      <c r="BD74" s="134" t="str">
        <f>IF(ISERR(IF($C74="","",SUMIFS(Con_ve!$F$6:$F$1005,Con_ve!$C$6:$C$1005,$C74,Con_ve!$I$6:$I$1005,"Em negociação",Con_ve!$Q$6:$Q$1005,Cad_cl!BD$5))),"",IF($C74="","",SUMIFS(Con_ve!$F$6:$F$1005,Con_ve!$C$6:$C$1005,$C74,Con_ve!$I$6:$I$1005,"Em negociação",Con_ve!$Q$6:$Q$1005,Cad_cl!BD$5)))</f>
        <v/>
      </c>
      <c r="BE74" s="134" t="str">
        <f>IF(ISERR(IF($C74="","",SUMIFS(Con_ve!$F$6:$F$1005,Con_ve!$C$6:$C$1005,$C74,Con_ve!$I$6:$I$1005,"Em negociação",Con_ve!$Q$6:$Q$1005,Cad_cl!BE$5))),"",IF($C74="","",SUMIFS(Con_ve!$F$6:$F$1005,Con_ve!$C$6:$C$1005,$C74,Con_ve!$I$6:$I$1005,"Em negociação",Con_ve!$Q$6:$Q$1005,Cad_cl!BE$5)))</f>
        <v/>
      </c>
      <c r="BF74" s="134" t="str">
        <f>IF(ISERR(IF($C74="","",SUMIFS(Con_ve!$F$6:$F$1005,Con_ve!$C$6:$C$1005,$C74,Con_ve!$I$6:$I$1005,"Em negociação",Con_ve!$Q$6:$Q$1005,Cad_cl!BF$5))),"",IF($C74="","",SUMIFS(Con_ve!$F$6:$F$1005,Con_ve!$C$6:$C$1005,$C74,Con_ve!$I$6:$I$1005,"Em negociação",Con_ve!$Q$6:$Q$1005,Cad_cl!BF$5)))</f>
        <v/>
      </c>
      <c r="BG74" s="134" t="str">
        <f>IF(ISERR(IF($C74="","",SUMIFS(Con_ve!$F$6:$F$1005,Con_ve!$C$6:$C$1005,$C74,Con_ve!$I$6:$I$1005,"Em negociação",Con_ve!$Q$6:$Q$1005,Cad_cl!BG$5))),"",IF($C74="","",SUMIFS(Con_ve!$F$6:$F$1005,Con_ve!$C$6:$C$1005,$C74,Con_ve!$I$6:$I$1005,"Em negociação",Con_ve!$Q$6:$Q$1005,Cad_cl!BG$5)))</f>
        <v/>
      </c>
      <c r="BH74" s="134" t="str">
        <f>IF(ISERR(IF($C74="","",SUMIFS(Con_ve!$F$6:$F$1005,Con_ve!$C$6:$C$1005,$C74,Con_ve!$I$6:$I$1005,"Em negociação",Con_ve!$Q$6:$Q$1005,Cad_cl!BH$5))),"",IF($C74="","",SUMIFS(Con_ve!$F$6:$F$1005,Con_ve!$C$6:$C$1005,$C74,Con_ve!$I$6:$I$1005,"Em negociação",Con_ve!$Q$6:$Q$1005,Cad_cl!BH$5)))</f>
        <v/>
      </c>
      <c r="BI74" s="134" t="str">
        <f>IF(ISERR(IF($C74="","",SUMIFS(Con_ve!$F$6:$F$1005,Con_ve!$C$6:$C$1005,$C74,Con_ve!$I$6:$I$1005,"Em negociação",Con_ve!$Q$6:$Q$1005,Cad_cl!BI$5))),"",IF($C74="","",SUMIFS(Con_ve!$F$6:$F$1005,Con_ve!$C$6:$C$1005,$C74,Con_ve!$I$6:$I$1005,"Em negociação",Con_ve!$Q$6:$Q$1005,Cad_cl!BI$5)))</f>
        <v/>
      </c>
      <c r="BJ74" s="134" t="str">
        <f>IF(ISERR(IF($C74="","",SUMIFS(Con_ve!$F$6:$F$1005,Con_ve!$C$6:$C$1005,$C74,Con_ve!$I$6:$I$1005,"Em negociação",Con_ve!$Q$6:$Q$1005,Cad_cl!BJ$5))),"",IF($C74="","",SUMIFS(Con_ve!$F$6:$F$1005,Con_ve!$C$6:$C$1005,$C74,Con_ve!$I$6:$I$1005,"Em negociação",Con_ve!$Q$6:$Q$1005,Cad_cl!BJ$5)))</f>
        <v/>
      </c>
      <c r="BK74" s="134" t="str">
        <f>IF(ISERR(IF($C74="","",SUMIFS(Con_ve!$F$6:$F$1005,Con_ve!$C$6:$C$1005,$C74,Con_ve!$I$6:$I$1005,"Em negociação",Con_ve!$Q$6:$Q$1005,Cad_cl!BK$5))),"",IF($C74="","",SUMIFS(Con_ve!$F$6:$F$1005,Con_ve!$C$6:$C$1005,$C74,Con_ve!$I$6:$I$1005,"Em negociação",Con_ve!$Q$6:$Q$1005,Cad_cl!BK$5)))</f>
        <v/>
      </c>
      <c r="BL74" s="134" t="str">
        <f>IF(ISERR(IF($C74="","",SUMIFS(Con_ve!$F$6:$F$1005,Con_ve!$C$6:$C$1005,$C74,Con_ve!$I$6:$I$1005,"Em negociação",Con_ve!$Q$6:$Q$1005,Cad_cl!BL$5))),"",IF($C74="","",SUMIFS(Con_ve!$F$6:$F$1005,Con_ve!$C$6:$C$1005,$C74,Con_ve!$I$6:$I$1005,"Em negociação",Con_ve!$Q$6:$Q$1005,Cad_cl!BL$5)))</f>
        <v/>
      </c>
      <c r="BM74" s="134" t="str">
        <f>IF(ISERR(IF($C74="","",SUMIFS(Con_ve!$F$6:$F$1005,Con_ve!$C$6:$C$1005,$C74,Con_ve!$I$6:$I$1005,"Em negociação",Con_ve!$Q$6:$Q$1005,Cad_cl!BM$5))),"",IF($C74="","",SUMIFS(Con_ve!$F$6:$F$1005,Con_ve!$C$6:$C$1005,$C74,Con_ve!$I$6:$I$1005,"Em negociação",Con_ve!$Q$6:$Q$1005,Cad_cl!BM$5)))</f>
        <v/>
      </c>
      <c r="BN74" s="134" t="str">
        <f>IF(ISERR(IF($C74="","",SUMIFS(Con_ve!$F$6:$F$1005,Con_ve!$C$6:$C$1005,$C74,Con_ve!$I$6:$I$1005,"Em negociação",Con_ve!$Q$6:$Q$1005,Cad_cl!BN$5))),"",IF($C74="","",SUMIFS(Con_ve!$F$6:$F$1005,Con_ve!$C$6:$C$1005,$C74,Con_ve!$I$6:$I$1005,"Em negociação",Con_ve!$Q$6:$Q$1005,Cad_cl!BN$5)))</f>
        <v/>
      </c>
      <c r="BO74" s="134" t="str">
        <f>IF(ISERR(IF($C74="","",SUMIFS(Con_ve!$F$6:$F$1005,Con_ve!$C$6:$C$1005,$C74,Con_ve!$I$6:$I$1005,"Em negociação",Con_ve!$Q$6:$Q$1005,Cad_cl!BO$5))),"",IF($C74="","",SUMIFS(Con_ve!$F$6:$F$1005,Con_ve!$C$6:$C$1005,$C74,Con_ve!$I$6:$I$1005,"Em negociação",Con_ve!$Q$6:$Q$1005,Cad_cl!BO$5)))</f>
        <v/>
      </c>
      <c r="BP74" s="134">
        <f t="shared" si="4"/>
        <v>0</v>
      </c>
      <c r="BR74" s="125" t="str">
        <f>IF(ISERR(IF(AND($I74=Re_lo!$E$5,BR$5=VLOOKUP(Re_lo!$H$5,Re_lo!$N$5:$O$16,2,0)),AP74,"")),"",IF(AND($I74=Re_lo!$E$5,BR$5=VLOOKUP(Re_lo!$H$5,Re_lo!$N$5:$O$16,2,0)),AP74,""))</f>
        <v/>
      </c>
      <c r="BS74" s="125" t="str">
        <f>IF(ISERR(IF(AND($I74=Re_lo!$E$5,BS$5=VLOOKUP(Re_lo!$H$5,Re_lo!$N$5:$O$16,2,0)),AQ74,"")),"",IF(AND($I74=Re_lo!$E$5,BS$5=VLOOKUP(Re_lo!$H$5,Re_lo!$N$5:$O$16,2,0)),AQ74,""))</f>
        <v/>
      </c>
      <c r="BT74" s="125" t="str">
        <f>IF(ISERR(IF(AND($I74=Re_lo!$E$5,BT$5=VLOOKUP(Re_lo!$H$5,Re_lo!$N$5:$O$16,2,0)),AR74,"")),"",IF(AND($I74=Re_lo!$E$5,BT$5=VLOOKUP(Re_lo!$H$5,Re_lo!$N$5:$O$16,2,0)),AR74,""))</f>
        <v/>
      </c>
      <c r="BU74" s="125" t="str">
        <f>IF(ISERR(IF(AND($I74=Re_lo!$E$5,BU$5=VLOOKUP(Re_lo!$H$5,Re_lo!$N$5:$O$16,2,0)),AS74,"")),"",IF(AND($I74=Re_lo!$E$5,BU$5=VLOOKUP(Re_lo!$H$5,Re_lo!$N$5:$O$16,2,0)),AS74,""))</f>
        <v/>
      </c>
      <c r="BV74" s="125" t="str">
        <f>IF(ISERR(IF(AND($I74=Re_lo!$E$5,BV$5=VLOOKUP(Re_lo!$H$5,Re_lo!$N$5:$O$16,2,0)),AT74,"")),"",IF(AND($I74=Re_lo!$E$5,BV$5=VLOOKUP(Re_lo!$H$5,Re_lo!$N$5:$O$16,2,0)),AT74,""))</f>
        <v/>
      </c>
      <c r="BW74" s="125" t="str">
        <f>IF(ISERR(IF(AND($I74=Re_lo!$E$5,BW$5=VLOOKUP(Re_lo!$H$5,Re_lo!$N$5:$O$16,2,0)),AU74,"")),"",IF(AND($I74=Re_lo!$E$5,BW$5=VLOOKUP(Re_lo!$H$5,Re_lo!$N$5:$O$16,2,0)),AU74,""))</f>
        <v/>
      </c>
      <c r="BX74" s="125" t="str">
        <f>IF(ISERR(IF(AND($I74=Re_lo!$E$5,BX$5=VLOOKUP(Re_lo!$H$5,Re_lo!$N$5:$O$16,2,0)),AV74,"")),"",IF(AND($I74=Re_lo!$E$5,BX$5=VLOOKUP(Re_lo!$H$5,Re_lo!$N$5:$O$16,2,0)),AV74,""))</f>
        <v/>
      </c>
      <c r="BY74" s="125" t="str">
        <f>IF(ISERR(IF(AND($I74=Re_lo!$E$5,BY$5=VLOOKUP(Re_lo!$H$5,Re_lo!$N$5:$O$16,2,0)),AW74,"")),"",IF(AND($I74=Re_lo!$E$5,BY$5=VLOOKUP(Re_lo!$H$5,Re_lo!$N$5:$O$16,2,0)),AW74,""))</f>
        <v/>
      </c>
      <c r="BZ74" s="125" t="str">
        <f>IF(ISERR(IF(AND($I74=Re_lo!$E$5,BZ$5=VLOOKUP(Re_lo!$H$5,Re_lo!$N$5:$O$16,2,0)),AX74,"")),"",IF(AND($I74=Re_lo!$E$5,BZ$5=VLOOKUP(Re_lo!$H$5,Re_lo!$N$5:$O$16,2,0)),AX74,""))</f>
        <v/>
      </c>
      <c r="CA74" s="125" t="str">
        <f>IF(ISERR(IF(AND($I74=Re_lo!$E$5,CA$5=VLOOKUP(Re_lo!$H$5,Re_lo!$N$5:$O$16,2,0)),AY74,"")),"",IF(AND($I74=Re_lo!$E$5,CA$5=VLOOKUP(Re_lo!$H$5,Re_lo!$N$5:$O$16,2,0)),AY74,""))</f>
        <v/>
      </c>
      <c r="CB74" s="125" t="str">
        <f>IF(ISERR(IF(AND($I74=Re_lo!$E$5,CB$5=VLOOKUP(Re_lo!$H$5,Re_lo!$N$5:$O$16,2,0)),AZ74,"")),"",IF(AND($I74=Re_lo!$E$5,CB$5=VLOOKUP(Re_lo!$H$5,Re_lo!$N$5:$O$16,2,0)),AZ74,""))</f>
        <v/>
      </c>
      <c r="CC74" s="125" t="str">
        <f>IF(ISERR(IF(AND($I74=Re_lo!$E$5,CC$5=VLOOKUP(Re_lo!$H$5,Re_lo!$N$5:$O$16,2,0)),BA74,"")),"",IF(AND($I74=Re_lo!$E$5,CC$5=VLOOKUP(Re_lo!$H$5,Re_lo!$N$5:$O$16,2,0)),BA74,""))</f>
        <v/>
      </c>
      <c r="CD74" s="125" t="str">
        <f>IF(ISERR(IF(AND($I74=Re_lo!$E$5,CD$5=VLOOKUP(Re_lo!$H$5,Re_lo!$N$5:$O$16,2,0)),BB74,"")),"",IF(AND($I74=Re_lo!$E$5,CD$5=VLOOKUP(Re_lo!$H$5,Re_lo!$N$5:$O$16,2,0)),BB74,""))</f>
        <v/>
      </c>
      <c r="CF74" s="125" t="str">
        <f>IF($C74="","",COUNTIFS(Con_ve!$C$6:$C$1005,$C74,Con_ve!$Q$6:$Q$1005,Cad_cl!CF$5))</f>
        <v/>
      </c>
      <c r="CG74" s="125" t="str">
        <f>IF($C74="","",COUNTIFS(Con_ve!$C$6:$C$1005,$C74,Con_ve!$Q$6:$Q$1005,Cad_cl!CG$5))</f>
        <v/>
      </c>
      <c r="CH74" s="125" t="str">
        <f>IF($C74="","",COUNTIFS(Con_ve!$C$6:$C$1005,$C74,Con_ve!$Q$6:$Q$1005,Cad_cl!CH$5))</f>
        <v/>
      </c>
      <c r="CI74" s="125" t="str">
        <f>IF($C74="","",COUNTIFS(Con_ve!$C$6:$C$1005,$C74,Con_ve!$Q$6:$Q$1005,Cad_cl!CI$5))</f>
        <v/>
      </c>
      <c r="CJ74" s="125" t="str">
        <f>IF($C74="","",COUNTIFS(Con_ve!$C$6:$C$1005,$C74,Con_ve!$Q$6:$Q$1005,Cad_cl!CJ$5))</f>
        <v/>
      </c>
      <c r="CK74" s="125" t="str">
        <f>IF($C74="","",COUNTIFS(Con_ve!$C$6:$C$1005,$C74,Con_ve!$Q$6:$Q$1005,Cad_cl!CK$5))</f>
        <v/>
      </c>
      <c r="CL74" s="125" t="str">
        <f>IF($C74="","",COUNTIFS(Con_ve!$C$6:$C$1005,$C74,Con_ve!$Q$6:$Q$1005,Cad_cl!CL$5))</f>
        <v/>
      </c>
      <c r="CM74" s="125" t="str">
        <f>IF($C74="","",COUNTIFS(Con_ve!$C$6:$C$1005,$C74,Con_ve!$Q$6:$Q$1005,Cad_cl!CM$5))</f>
        <v/>
      </c>
      <c r="CN74" s="125" t="str">
        <f>IF($C74="","",COUNTIFS(Con_ve!$C$6:$C$1005,$C74,Con_ve!$Q$6:$Q$1005,Cad_cl!CN$5))</f>
        <v/>
      </c>
      <c r="CO74" s="125" t="str">
        <f>IF($C74="","",COUNTIFS(Con_ve!$C$6:$C$1005,$C74,Con_ve!$Q$6:$Q$1005,Cad_cl!CO$5))</f>
        <v/>
      </c>
      <c r="CP74" s="125" t="str">
        <f>IF($C74="","",COUNTIFS(Con_ve!$C$6:$C$1005,$C74,Con_ve!$Q$6:$Q$1005,Cad_cl!CP$5))</f>
        <v/>
      </c>
      <c r="CQ74" s="125" t="str">
        <f>IF($C74="","",COUNTIFS(Con_ve!$C$6:$C$1005,$C74,Con_ve!$Q$6:$Q$1005,Cad_cl!CQ$5))</f>
        <v/>
      </c>
      <c r="CR74" s="125">
        <f t="shared" si="5"/>
        <v>0</v>
      </c>
    </row>
    <row r="75" spans="3:96" ht="30" customHeight="1">
      <c r="C75" s="153"/>
      <c r="D75" s="153"/>
      <c r="E75" s="154"/>
      <c r="F75" s="153"/>
      <c r="G75" s="155"/>
      <c r="H75" s="153"/>
      <c r="I75" s="153"/>
      <c r="J75" s="132" t="s">
        <v>309</v>
      </c>
      <c r="K75" s="133" t="s">
        <v>309</v>
      </c>
      <c r="L75" s="153"/>
      <c r="M75" s="153"/>
      <c r="N75" s="153"/>
      <c r="O75" s="153"/>
      <c r="P75" s="153"/>
      <c r="Q75" s="153"/>
      <c r="AP75" s="134" t="str">
        <f>IF(ISERR(IF($C75="","",SUMIFS(Con_ve!$F$6:$F$1005,Con_ve!$C$6:$C$1005,$C75,Con_ve!$I$6:$I$1005,"Fechada",Con_ve!$Q$6:$Q$1005,Cad_cl!AP$5))),"",IF($C75="","",SUMIFS(Con_ve!$F$6:$F$1005,Con_ve!$C$6:$C$1005,$C75,Con_ve!$I$6:$I$1005,"Fechada",Con_ve!$Q$6:$Q$1005,Cad_cl!AP$5)))</f>
        <v/>
      </c>
      <c r="AQ75" s="134" t="str">
        <f>IF(ISERR(IF($C75="","",SUMIFS(Con_ve!$F$6:$F$1005,Con_ve!$C$6:$C$1005,$C75,Con_ve!$I$6:$I$1005,"Fechada",Con_ve!$Q$6:$Q$1005,Cad_cl!AQ$5))),"",IF($C75="","",SUMIFS(Con_ve!$F$6:$F$1005,Con_ve!$C$6:$C$1005,$C75,Con_ve!$I$6:$I$1005,"Fechada",Con_ve!$Q$6:$Q$1005,Cad_cl!AQ$5)))</f>
        <v/>
      </c>
      <c r="AR75" s="134" t="str">
        <f>IF(ISERR(IF($C75="","",SUMIFS(Con_ve!$F$6:$F$1005,Con_ve!$C$6:$C$1005,$C75,Con_ve!$I$6:$I$1005,"Fechada",Con_ve!$Q$6:$Q$1005,Cad_cl!AR$5))),"",IF($C75="","",SUMIFS(Con_ve!$F$6:$F$1005,Con_ve!$C$6:$C$1005,$C75,Con_ve!$I$6:$I$1005,"Fechada",Con_ve!$Q$6:$Q$1005,Cad_cl!AR$5)))</f>
        <v/>
      </c>
      <c r="AS75" s="134" t="str">
        <f>IF(ISERR(IF($C75="","",SUMIFS(Con_ve!$F$6:$F$1005,Con_ve!$C$6:$C$1005,$C75,Con_ve!$I$6:$I$1005,"Fechada",Con_ve!$Q$6:$Q$1005,Cad_cl!AS$5))),"",IF($C75="","",SUMIFS(Con_ve!$F$6:$F$1005,Con_ve!$C$6:$C$1005,$C75,Con_ve!$I$6:$I$1005,"Fechada",Con_ve!$Q$6:$Q$1005,Cad_cl!AS$5)))</f>
        <v/>
      </c>
      <c r="AT75" s="134" t="str">
        <f>IF(ISERR(IF($C75="","",SUMIFS(Con_ve!$F$6:$F$1005,Con_ve!$C$6:$C$1005,$C75,Con_ve!$I$6:$I$1005,"Fechada",Con_ve!$Q$6:$Q$1005,Cad_cl!AT$5))),"",IF($C75="","",SUMIFS(Con_ve!$F$6:$F$1005,Con_ve!$C$6:$C$1005,$C75,Con_ve!$I$6:$I$1005,"Fechada",Con_ve!$Q$6:$Q$1005,Cad_cl!AT$5)))</f>
        <v/>
      </c>
      <c r="AU75" s="134" t="str">
        <f>IF(ISERR(IF($C75="","",SUMIFS(Con_ve!$F$6:$F$1005,Con_ve!$C$6:$C$1005,$C75,Con_ve!$I$6:$I$1005,"Fechada",Con_ve!$Q$6:$Q$1005,Cad_cl!AU$5))),"",IF($C75="","",SUMIFS(Con_ve!$F$6:$F$1005,Con_ve!$C$6:$C$1005,$C75,Con_ve!$I$6:$I$1005,"Fechada",Con_ve!$Q$6:$Q$1005,Cad_cl!AU$5)))</f>
        <v/>
      </c>
      <c r="AV75" s="134" t="str">
        <f>IF(ISERR(IF($C75="","",SUMIFS(Con_ve!$F$6:$F$1005,Con_ve!$C$6:$C$1005,$C75,Con_ve!$I$6:$I$1005,"Fechada",Con_ve!$Q$6:$Q$1005,Cad_cl!AV$5))),"",IF($C75="","",SUMIFS(Con_ve!$F$6:$F$1005,Con_ve!$C$6:$C$1005,$C75,Con_ve!$I$6:$I$1005,"Fechada",Con_ve!$Q$6:$Q$1005,Cad_cl!AV$5)))</f>
        <v/>
      </c>
      <c r="AW75" s="134" t="str">
        <f>IF(ISERR(IF($C75="","",SUMIFS(Con_ve!$F$6:$F$1005,Con_ve!$C$6:$C$1005,$C75,Con_ve!$I$6:$I$1005,"Fechada",Con_ve!$Q$6:$Q$1005,Cad_cl!AW$5))),"",IF($C75="","",SUMIFS(Con_ve!$F$6:$F$1005,Con_ve!$C$6:$C$1005,$C75,Con_ve!$I$6:$I$1005,"Fechada",Con_ve!$Q$6:$Q$1005,Cad_cl!AW$5)))</f>
        <v/>
      </c>
      <c r="AX75" s="134" t="str">
        <f>IF(ISERR(IF($C75="","",SUMIFS(Con_ve!$F$6:$F$1005,Con_ve!$C$6:$C$1005,$C75,Con_ve!$I$6:$I$1005,"Fechada",Con_ve!$Q$6:$Q$1005,Cad_cl!AX$5))),"",IF($C75="","",SUMIFS(Con_ve!$F$6:$F$1005,Con_ve!$C$6:$C$1005,$C75,Con_ve!$I$6:$I$1005,"Fechada",Con_ve!$Q$6:$Q$1005,Cad_cl!AX$5)))</f>
        <v/>
      </c>
      <c r="AY75" s="134" t="str">
        <f>IF(ISERR(IF($C75="","",SUMIFS(Con_ve!$F$6:$F$1005,Con_ve!$C$6:$C$1005,$C75,Con_ve!$I$6:$I$1005,"Fechada",Con_ve!$Q$6:$Q$1005,Cad_cl!AY$5))),"",IF($C75="","",SUMIFS(Con_ve!$F$6:$F$1005,Con_ve!$C$6:$C$1005,$C75,Con_ve!$I$6:$I$1005,"Fechada",Con_ve!$Q$6:$Q$1005,Cad_cl!AY$5)))</f>
        <v/>
      </c>
      <c r="AZ75" s="134" t="str">
        <f>IF(ISERR(IF($C75="","",SUMIFS(Con_ve!$F$6:$F$1005,Con_ve!$C$6:$C$1005,$C75,Con_ve!$I$6:$I$1005,"Fechada",Con_ve!$Q$6:$Q$1005,Cad_cl!AZ$5))),"",IF($C75="","",SUMIFS(Con_ve!$F$6:$F$1005,Con_ve!$C$6:$C$1005,$C75,Con_ve!$I$6:$I$1005,"Fechada",Con_ve!$Q$6:$Q$1005,Cad_cl!AZ$5)))</f>
        <v/>
      </c>
      <c r="BA75" s="134" t="str">
        <f>IF(ISERR(IF($C75="","",SUMIFS(Con_ve!$F$6:$F$1005,Con_ve!$C$6:$C$1005,$C75,Con_ve!$I$6:$I$1005,"Fechada",Con_ve!$Q$6:$Q$1005,Cad_cl!BA$5))),"",IF($C75="","",SUMIFS(Con_ve!$F$6:$F$1005,Con_ve!$C$6:$C$1005,$C75,Con_ve!$I$6:$I$1005,"Fechada",Con_ve!$Q$6:$Q$1005,Cad_cl!BA$5)))</f>
        <v/>
      </c>
      <c r="BB75" s="134">
        <f t="shared" si="3"/>
        <v>0</v>
      </c>
      <c r="BD75" s="134" t="str">
        <f>IF(ISERR(IF($C75="","",SUMIFS(Con_ve!$F$6:$F$1005,Con_ve!$C$6:$C$1005,$C75,Con_ve!$I$6:$I$1005,"Em negociação",Con_ve!$Q$6:$Q$1005,Cad_cl!BD$5))),"",IF($C75="","",SUMIFS(Con_ve!$F$6:$F$1005,Con_ve!$C$6:$C$1005,$C75,Con_ve!$I$6:$I$1005,"Em negociação",Con_ve!$Q$6:$Q$1005,Cad_cl!BD$5)))</f>
        <v/>
      </c>
      <c r="BE75" s="134" t="str">
        <f>IF(ISERR(IF($C75="","",SUMIFS(Con_ve!$F$6:$F$1005,Con_ve!$C$6:$C$1005,$C75,Con_ve!$I$6:$I$1005,"Em negociação",Con_ve!$Q$6:$Q$1005,Cad_cl!BE$5))),"",IF($C75="","",SUMIFS(Con_ve!$F$6:$F$1005,Con_ve!$C$6:$C$1005,$C75,Con_ve!$I$6:$I$1005,"Em negociação",Con_ve!$Q$6:$Q$1005,Cad_cl!BE$5)))</f>
        <v/>
      </c>
      <c r="BF75" s="134" t="str">
        <f>IF(ISERR(IF($C75="","",SUMIFS(Con_ve!$F$6:$F$1005,Con_ve!$C$6:$C$1005,$C75,Con_ve!$I$6:$I$1005,"Em negociação",Con_ve!$Q$6:$Q$1005,Cad_cl!BF$5))),"",IF($C75="","",SUMIFS(Con_ve!$F$6:$F$1005,Con_ve!$C$6:$C$1005,$C75,Con_ve!$I$6:$I$1005,"Em negociação",Con_ve!$Q$6:$Q$1005,Cad_cl!BF$5)))</f>
        <v/>
      </c>
      <c r="BG75" s="134" t="str">
        <f>IF(ISERR(IF($C75="","",SUMIFS(Con_ve!$F$6:$F$1005,Con_ve!$C$6:$C$1005,$C75,Con_ve!$I$6:$I$1005,"Em negociação",Con_ve!$Q$6:$Q$1005,Cad_cl!BG$5))),"",IF($C75="","",SUMIFS(Con_ve!$F$6:$F$1005,Con_ve!$C$6:$C$1005,$C75,Con_ve!$I$6:$I$1005,"Em negociação",Con_ve!$Q$6:$Q$1005,Cad_cl!BG$5)))</f>
        <v/>
      </c>
      <c r="BH75" s="134" t="str">
        <f>IF(ISERR(IF($C75="","",SUMIFS(Con_ve!$F$6:$F$1005,Con_ve!$C$6:$C$1005,$C75,Con_ve!$I$6:$I$1005,"Em negociação",Con_ve!$Q$6:$Q$1005,Cad_cl!BH$5))),"",IF($C75="","",SUMIFS(Con_ve!$F$6:$F$1005,Con_ve!$C$6:$C$1005,$C75,Con_ve!$I$6:$I$1005,"Em negociação",Con_ve!$Q$6:$Q$1005,Cad_cl!BH$5)))</f>
        <v/>
      </c>
      <c r="BI75" s="134" t="str">
        <f>IF(ISERR(IF($C75="","",SUMIFS(Con_ve!$F$6:$F$1005,Con_ve!$C$6:$C$1005,$C75,Con_ve!$I$6:$I$1005,"Em negociação",Con_ve!$Q$6:$Q$1005,Cad_cl!BI$5))),"",IF($C75="","",SUMIFS(Con_ve!$F$6:$F$1005,Con_ve!$C$6:$C$1005,$C75,Con_ve!$I$6:$I$1005,"Em negociação",Con_ve!$Q$6:$Q$1005,Cad_cl!BI$5)))</f>
        <v/>
      </c>
      <c r="BJ75" s="134" t="str">
        <f>IF(ISERR(IF($C75="","",SUMIFS(Con_ve!$F$6:$F$1005,Con_ve!$C$6:$C$1005,$C75,Con_ve!$I$6:$I$1005,"Em negociação",Con_ve!$Q$6:$Q$1005,Cad_cl!BJ$5))),"",IF($C75="","",SUMIFS(Con_ve!$F$6:$F$1005,Con_ve!$C$6:$C$1005,$C75,Con_ve!$I$6:$I$1005,"Em negociação",Con_ve!$Q$6:$Q$1005,Cad_cl!BJ$5)))</f>
        <v/>
      </c>
      <c r="BK75" s="134" t="str">
        <f>IF(ISERR(IF($C75="","",SUMIFS(Con_ve!$F$6:$F$1005,Con_ve!$C$6:$C$1005,$C75,Con_ve!$I$6:$I$1005,"Em negociação",Con_ve!$Q$6:$Q$1005,Cad_cl!BK$5))),"",IF($C75="","",SUMIFS(Con_ve!$F$6:$F$1005,Con_ve!$C$6:$C$1005,$C75,Con_ve!$I$6:$I$1005,"Em negociação",Con_ve!$Q$6:$Q$1005,Cad_cl!BK$5)))</f>
        <v/>
      </c>
      <c r="BL75" s="134" t="str">
        <f>IF(ISERR(IF($C75="","",SUMIFS(Con_ve!$F$6:$F$1005,Con_ve!$C$6:$C$1005,$C75,Con_ve!$I$6:$I$1005,"Em negociação",Con_ve!$Q$6:$Q$1005,Cad_cl!BL$5))),"",IF($C75="","",SUMIFS(Con_ve!$F$6:$F$1005,Con_ve!$C$6:$C$1005,$C75,Con_ve!$I$6:$I$1005,"Em negociação",Con_ve!$Q$6:$Q$1005,Cad_cl!BL$5)))</f>
        <v/>
      </c>
      <c r="BM75" s="134" t="str">
        <f>IF(ISERR(IF($C75="","",SUMIFS(Con_ve!$F$6:$F$1005,Con_ve!$C$6:$C$1005,$C75,Con_ve!$I$6:$I$1005,"Em negociação",Con_ve!$Q$6:$Q$1005,Cad_cl!BM$5))),"",IF($C75="","",SUMIFS(Con_ve!$F$6:$F$1005,Con_ve!$C$6:$C$1005,$C75,Con_ve!$I$6:$I$1005,"Em negociação",Con_ve!$Q$6:$Q$1005,Cad_cl!BM$5)))</f>
        <v/>
      </c>
      <c r="BN75" s="134" t="str">
        <f>IF(ISERR(IF($C75="","",SUMIFS(Con_ve!$F$6:$F$1005,Con_ve!$C$6:$C$1005,$C75,Con_ve!$I$6:$I$1005,"Em negociação",Con_ve!$Q$6:$Q$1005,Cad_cl!BN$5))),"",IF($C75="","",SUMIFS(Con_ve!$F$6:$F$1005,Con_ve!$C$6:$C$1005,$C75,Con_ve!$I$6:$I$1005,"Em negociação",Con_ve!$Q$6:$Q$1005,Cad_cl!BN$5)))</f>
        <v/>
      </c>
      <c r="BO75" s="134" t="str">
        <f>IF(ISERR(IF($C75="","",SUMIFS(Con_ve!$F$6:$F$1005,Con_ve!$C$6:$C$1005,$C75,Con_ve!$I$6:$I$1005,"Em negociação",Con_ve!$Q$6:$Q$1005,Cad_cl!BO$5))),"",IF($C75="","",SUMIFS(Con_ve!$F$6:$F$1005,Con_ve!$C$6:$C$1005,$C75,Con_ve!$I$6:$I$1005,"Em negociação",Con_ve!$Q$6:$Q$1005,Cad_cl!BO$5)))</f>
        <v/>
      </c>
      <c r="BP75" s="134">
        <f t="shared" si="4"/>
        <v>0</v>
      </c>
      <c r="BR75" s="125" t="str">
        <f>IF(ISERR(IF(AND($I75=Re_lo!$E$5,BR$5=VLOOKUP(Re_lo!$H$5,Re_lo!$N$5:$O$16,2,0)),AP75,"")),"",IF(AND($I75=Re_lo!$E$5,BR$5=VLOOKUP(Re_lo!$H$5,Re_lo!$N$5:$O$16,2,0)),AP75,""))</f>
        <v/>
      </c>
      <c r="BS75" s="125" t="str">
        <f>IF(ISERR(IF(AND($I75=Re_lo!$E$5,BS$5=VLOOKUP(Re_lo!$H$5,Re_lo!$N$5:$O$16,2,0)),AQ75,"")),"",IF(AND($I75=Re_lo!$E$5,BS$5=VLOOKUP(Re_lo!$H$5,Re_lo!$N$5:$O$16,2,0)),AQ75,""))</f>
        <v/>
      </c>
      <c r="BT75" s="125" t="str">
        <f>IF(ISERR(IF(AND($I75=Re_lo!$E$5,BT$5=VLOOKUP(Re_lo!$H$5,Re_lo!$N$5:$O$16,2,0)),AR75,"")),"",IF(AND($I75=Re_lo!$E$5,BT$5=VLOOKUP(Re_lo!$H$5,Re_lo!$N$5:$O$16,2,0)),AR75,""))</f>
        <v/>
      </c>
      <c r="BU75" s="125" t="str">
        <f>IF(ISERR(IF(AND($I75=Re_lo!$E$5,BU$5=VLOOKUP(Re_lo!$H$5,Re_lo!$N$5:$O$16,2,0)),AS75,"")),"",IF(AND($I75=Re_lo!$E$5,BU$5=VLOOKUP(Re_lo!$H$5,Re_lo!$N$5:$O$16,2,0)),AS75,""))</f>
        <v/>
      </c>
      <c r="BV75" s="125" t="str">
        <f>IF(ISERR(IF(AND($I75=Re_lo!$E$5,BV$5=VLOOKUP(Re_lo!$H$5,Re_lo!$N$5:$O$16,2,0)),AT75,"")),"",IF(AND($I75=Re_lo!$E$5,BV$5=VLOOKUP(Re_lo!$H$5,Re_lo!$N$5:$O$16,2,0)),AT75,""))</f>
        <v/>
      </c>
      <c r="BW75" s="125" t="str">
        <f>IF(ISERR(IF(AND($I75=Re_lo!$E$5,BW$5=VLOOKUP(Re_lo!$H$5,Re_lo!$N$5:$O$16,2,0)),AU75,"")),"",IF(AND($I75=Re_lo!$E$5,BW$5=VLOOKUP(Re_lo!$H$5,Re_lo!$N$5:$O$16,2,0)),AU75,""))</f>
        <v/>
      </c>
      <c r="BX75" s="125" t="str">
        <f>IF(ISERR(IF(AND($I75=Re_lo!$E$5,BX$5=VLOOKUP(Re_lo!$H$5,Re_lo!$N$5:$O$16,2,0)),AV75,"")),"",IF(AND($I75=Re_lo!$E$5,BX$5=VLOOKUP(Re_lo!$H$5,Re_lo!$N$5:$O$16,2,0)),AV75,""))</f>
        <v/>
      </c>
      <c r="BY75" s="125" t="str">
        <f>IF(ISERR(IF(AND($I75=Re_lo!$E$5,BY$5=VLOOKUP(Re_lo!$H$5,Re_lo!$N$5:$O$16,2,0)),AW75,"")),"",IF(AND($I75=Re_lo!$E$5,BY$5=VLOOKUP(Re_lo!$H$5,Re_lo!$N$5:$O$16,2,0)),AW75,""))</f>
        <v/>
      </c>
      <c r="BZ75" s="125" t="str">
        <f>IF(ISERR(IF(AND($I75=Re_lo!$E$5,BZ$5=VLOOKUP(Re_lo!$H$5,Re_lo!$N$5:$O$16,2,0)),AX75,"")),"",IF(AND($I75=Re_lo!$E$5,BZ$5=VLOOKUP(Re_lo!$H$5,Re_lo!$N$5:$O$16,2,0)),AX75,""))</f>
        <v/>
      </c>
      <c r="CA75" s="125" t="str">
        <f>IF(ISERR(IF(AND($I75=Re_lo!$E$5,CA$5=VLOOKUP(Re_lo!$H$5,Re_lo!$N$5:$O$16,2,0)),AY75,"")),"",IF(AND($I75=Re_lo!$E$5,CA$5=VLOOKUP(Re_lo!$H$5,Re_lo!$N$5:$O$16,2,0)),AY75,""))</f>
        <v/>
      </c>
      <c r="CB75" s="125" t="str">
        <f>IF(ISERR(IF(AND($I75=Re_lo!$E$5,CB$5=VLOOKUP(Re_lo!$H$5,Re_lo!$N$5:$O$16,2,0)),AZ75,"")),"",IF(AND($I75=Re_lo!$E$5,CB$5=VLOOKUP(Re_lo!$H$5,Re_lo!$N$5:$O$16,2,0)),AZ75,""))</f>
        <v/>
      </c>
      <c r="CC75" s="125" t="str">
        <f>IF(ISERR(IF(AND($I75=Re_lo!$E$5,CC$5=VLOOKUP(Re_lo!$H$5,Re_lo!$N$5:$O$16,2,0)),BA75,"")),"",IF(AND($I75=Re_lo!$E$5,CC$5=VLOOKUP(Re_lo!$H$5,Re_lo!$N$5:$O$16,2,0)),BA75,""))</f>
        <v/>
      </c>
      <c r="CD75" s="125" t="str">
        <f>IF(ISERR(IF(AND($I75=Re_lo!$E$5,CD$5=VLOOKUP(Re_lo!$H$5,Re_lo!$N$5:$O$16,2,0)),BB75,"")),"",IF(AND($I75=Re_lo!$E$5,CD$5=VLOOKUP(Re_lo!$H$5,Re_lo!$N$5:$O$16,2,0)),BB75,""))</f>
        <v/>
      </c>
      <c r="CF75" s="125" t="str">
        <f>IF($C75="","",COUNTIFS(Con_ve!$C$6:$C$1005,$C75,Con_ve!$Q$6:$Q$1005,Cad_cl!CF$5))</f>
        <v/>
      </c>
      <c r="CG75" s="125" t="str">
        <f>IF($C75="","",COUNTIFS(Con_ve!$C$6:$C$1005,$C75,Con_ve!$Q$6:$Q$1005,Cad_cl!CG$5))</f>
        <v/>
      </c>
      <c r="CH75" s="125" t="str">
        <f>IF($C75="","",COUNTIFS(Con_ve!$C$6:$C$1005,$C75,Con_ve!$Q$6:$Q$1005,Cad_cl!CH$5))</f>
        <v/>
      </c>
      <c r="CI75" s="125" t="str">
        <f>IF($C75="","",COUNTIFS(Con_ve!$C$6:$C$1005,$C75,Con_ve!$Q$6:$Q$1005,Cad_cl!CI$5))</f>
        <v/>
      </c>
      <c r="CJ75" s="125" t="str">
        <f>IF($C75="","",COUNTIFS(Con_ve!$C$6:$C$1005,$C75,Con_ve!$Q$6:$Q$1005,Cad_cl!CJ$5))</f>
        <v/>
      </c>
      <c r="CK75" s="125" t="str">
        <f>IF($C75="","",COUNTIFS(Con_ve!$C$6:$C$1005,$C75,Con_ve!$Q$6:$Q$1005,Cad_cl!CK$5))</f>
        <v/>
      </c>
      <c r="CL75" s="125" t="str">
        <f>IF($C75="","",COUNTIFS(Con_ve!$C$6:$C$1005,$C75,Con_ve!$Q$6:$Q$1005,Cad_cl!CL$5))</f>
        <v/>
      </c>
      <c r="CM75" s="125" t="str">
        <f>IF($C75="","",COUNTIFS(Con_ve!$C$6:$C$1005,$C75,Con_ve!$Q$6:$Q$1005,Cad_cl!CM$5))</f>
        <v/>
      </c>
      <c r="CN75" s="125" t="str">
        <f>IF($C75="","",COUNTIFS(Con_ve!$C$6:$C$1005,$C75,Con_ve!$Q$6:$Q$1005,Cad_cl!CN$5))</f>
        <v/>
      </c>
      <c r="CO75" s="125" t="str">
        <f>IF($C75="","",COUNTIFS(Con_ve!$C$6:$C$1005,$C75,Con_ve!$Q$6:$Q$1005,Cad_cl!CO$5))</f>
        <v/>
      </c>
      <c r="CP75" s="125" t="str">
        <f>IF($C75="","",COUNTIFS(Con_ve!$C$6:$C$1005,$C75,Con_ve!$Q$6:$Q$1005,Cad_cl!CP$5))</f>
        <v/>
      </c>
      <c r="CQ75" s="125" t="str">
        <f>IF($C75="","",COUNTIFS(Con_ve!$C$6:$C$1005,$C75,Con_ve!$Q$6:$Q$1005,Cad_cl!CQ$5))</f>
        <v/>
      </c>
      <c r="CR75" s="125">
        <f t="shared" si="5"/>
        <v>0</v>
      </c>
    </row>
    <row r="76" spans="3:96" ht="30" customHeight="1">
      <c r="C76" s="153"/>
      <c r="D76" s="153"/>
      <c r="E76" s="154"/>
      <c r="F76" s="153"/>
      <c r="G76" s="155"/>
      <c r="H76" s="153"/>
      <c r="I76" s="153"/>
      <c r="J76" s="132" t="s">
        <v>309</v>
      </c>
      <c r="K76" s="133" t="s">
        <v>309</v>
      </c>
      <c r="L76" s="153"/>
      <c r="M76" s="153"/>
      <c r="N76" s="153"/>
      <c r="O76" s="153"/>
      <c r="P76" s="153"/>
      <c r="Q76" s="153"/>
      <c r="AP76" s="134" t="str">
        <f>IF(ISERR(IF($C76="","",SUMIFS(Con_ve!$F$6:$F$1005,Con_ve!$C$6:$C$1005,$C76,Con_ve!$I$6:$I$1005,"Fechada",Con_ve!$Q$6:$Q$1005,Cad_cl!AP$5))),"",IF($C76="","",SUMIFS(Con_ve!$F$6:$F$1005,Con_ve!$C$6:$C$1005,$C76,Con_ve!$I$6:$I$1005,"Fechada",Con_ve!$Q$6:$Q$1005,Cad_cl!AP$5)))</f>
        <v/>
      </c>
      <c r="AQ76" s="134" t="str">
        <f>IF(ISERR(IF($C76="","",SUMIFS(Con_ve!$F$6:$F$1005,Con_ve!$C$6:$C$1005,$C76,Con_ve!$I$6:$I$1005,"Fechada",Con_ve!$Q$6:$Q$1005,Cad_cl!AQ$5))),"",IF($C76="","",SUMIFS(Con_ve!$F$6:$F$1005,Con_ve!$C$6:$C$1005,$C76,Con_ve!$I$6:$I$1005,"Fechada",Con_ve!$Q$6:$Q$1005,Cad_cl!AQ$5)))</f>
        <v/>
      </c>
      <c r="AR76" s="134" t="str">
        <f>IF(ISERR(IF($C76="","",SUMIFS(Con_ve!$F$6:$F$1005,Con_ve!$C$6:$C$1005,$C76,Con_ve!$I$6:$I$1005,"Fechada",Con_ve!$Q$6:$Q$1005,Cad_cl!AR$5))),"",IF($C76="","",SUMIFS(Con_ve!$F$6:$F$1005,Con_ve!$C$6:$C$1005,$C76,Con_ve!$I$6:$I$1005,"Fechada",Con_ve!$Q$6:$Q$1005,Cad_cl!AR$5)))</f>
        <v/>
      </c>
      <c r="AS76" s="134" t="str">
        <f>IF(ISERR(IF($C76="","",SUMIFS(Con_ve!$F$6:$F$1005,Con_ve!$C$6:$C$1005,$C76,Con_ve!$I$6:$I$1005,"Fechada",Con_ve!$Q$6:$Q$1005,Cad_cl!AS$5))),"",IF($C76="","",SUMIFS(Con_ve!$F$6:$F$1005,Con_ve!$C$6:$C$1005,$C76,Con_ve!$I$6:$I$1005,"Fechada",Con_ve!$Q$6:$Q$1005,Cad_cl!AS$5)))</f>
        <v/>
      </c>
      <c r="AT76" s="134" t="str">
        <f>IF(ISERR(IF($C76="","",SUMIFS(Con_ve!$F$6:$F$1005,Con_ve!$C$6:$C$1005,$C76,Con_ve!$I$6:$I$1005,"Fechada",Con_ve!$Q$6:$Q$1005,Cad_cl!AT$5))),"",IF($C76="","",SUMIFS(Con_ve!$F$6:$F$1005,Con_ve!$C$6:$C$1005,$C76,Con_ve!$I$6:$I$1005,"Fechada",Con_ve!$Q$6:$Q$1005,Cad_cl!AT$5)))</f>
        <v/>
      </c>
      <c r="AU76" s="134" t="str">
        <f>IF(ISERR(IF($C76="","",SUMIFS(Con_ve!$F$6:$F$1005,Con_ve!$C$6:$C$1005,$C76,Con_ve!$I$6:$I$1005,"Fechada",Con_ve!$Q$6:$Q$1005,Cad_cl!AU$5))),"",IF($C76="","",SUMIFS(Con_ve!$F$6:$F$1005,Con_ve!$C$6:$C$1005,$C76,Con_ve!$I$6:$I$1005,"Fechada",Con_ve!$Q$6:$Q$1005,Cad_cl!AU$5)))</f>
        <v/>
      </c>
      <c r="AV76" s="134" t="str">
        <f>IF(ISERR(IF($C76="","",SUMIFS(Con_ve!$F$6:$F$1005,Con_ve!$C$6:$C$1005,$C76,Con_ve!$I$6:$I$1005,"Fechada",Con_ve!$Q$6:$Q$1005,Cad_cl!AV$5))),"",IF($C76="","",SUMIFS(Con_ve!$F$6:$F$1005,Con_ve!$C$6:$C$1005,$C76,Con_ve!$I$6:$I$1005,"Fechada",Con_ve!$Q$6:$Q$1005,Cad_cl!AV$5)))</f>
        <v/>
      </c>
      <c r="AW76" s="134" t="str">
        <f>IF(ISERR(IF($C76="","",SUMIFS(Con_ve!$F$6:$F$1005,Con_ve!$C$6:$C$1005,$C76,Con_ve!$I$6:$I$1005,"Fechada",Con_ve!$Q$6:$Q$1005,Cad_cl!AW$5))),"",IF($C76="","",SUMIFS(Con_ve!$F$6:$F$1005,Con_ve!$C$6:$C$1005,$C76,Con_ve!$I$6:$I$1005,"Fechada",Con_ve!$Q$6:$Q$1005,Cad_cl!AW$5)))</f>
        <v/>
      </c>
      <c r="AX76" s="134" t="str">
        <f>IF(ISERR(IF($C76="","",SUMIFS(Con_ve!$F$6:$F$1005,Con_ve!$C$6:$C$1005,$C76,Con_ve!$I$6:$I$1005,"Fechada",Con_ve!$Q$6:$Q$1005,Cad_cl!AX$5))),"",IF($C76="","",SUMIFS(Con_ve!$F$6:$F$1005,Con_ve!$C$6:$C$1005,$C76,Con_ve!$I$6:$I$1005,"Fechada",Con_ve!$Q$6:$Q$1005,Cad_cl!AX$5)))</f>
        <v/>
      </c>
      <c r="AY76" s="134" t="str">
        <f>IF(ISERR(IF($C76="","",SUMIFS(Con_ve!$F$6:$F$1005,Con_ve!$C$6:$C$1005,$C76,Con_ve!$I$6:$I$1005,"Fechada",Con_ve!$Q$6:$Q$1005,Cad_cl!AY$5))),"",IF($C76="","",SUMIFS(Con_ve!$F$6:$F$1005,Con_ve!$C$6:$C$1005,$C76,Con_ve!$I$6:$I$1005,"Fechada",Con_ve!$Q$6:$Q$1005,Cad_cl!AY$5)))</f>
        <v/>
      </c>
      <c r="AZ76" s="134" t="str">
        <f>IF(ISERR(IF($C76="","",SUMIFS(Con_ve!$F$6:$F$1005,Con_ve!$C$6:$C$1005,$C76,Con_ve!$I$6:$I$1005,"Fechada",Con_ve!$Q$6:$Q$1005,Cad_cl!AZ$5))),"",IF($C76="","",SUMIFS(Con_ve!$F$6:$F$1005,Con_ve!$C$6:$C$1005,$C76,Con_ve!$I$6:$I$1005,"Fechada",Con_ve!$Q$6:$Q$1005,Cad_cl!AZ$5)))</f>
        <v/>
      </c>
      <c r="BA76" s="134" t="str">
        <f>IF(ISERR(IF($C76="","",SUMIFS(Con_ve!$F$6:$F$1005,Con_ve!$C$6:$C$1005,$C76,Con_ve!$I$6:$I$1005,"Fechada",Con_ve!$Q$6:$Q$1005,Cad_cl!BA$5))),"",IF($C76="","",SUMIFS(Con_ve!$F$6:$F$1005,Con_ve!$C$6:$C$1005,$C76,Con_ve!$I$6:$I$1005,"Fechada",Con_ve!$Q$6:$Q$1005,Cad_cl!BA$5)))</f>
        <v/>
      </c>
      <c r="BB76" s="134">
        <f t="shared" si="3"/>
        <v>0</v>
      </c>
      <c r="BD76" s="134" t="str">
        <f>IF(ISERR(IF($C76="","",SUMIFS(Con_ve!$F$6:$F$1005,Con_ve!$C$6:$C$1005,$C76,Con_ve!$I$6:$I$1005,"Em negociação",Con_ve!$Q$6:$Q$1005,Cad_cl!BD$5))),"",IF($C76="","",SUMIFS(Con_ve!$F$6:$F$1005,Con_ve!$C$6:$C$1005,$C76,Con_ve!$I$6:$I$1005,"Em negociação",Con_ve!$Q$6:$Q$1005,Cad_cl!BD$5)))</f>
        <v/>
      </c>
      <c r="BE76" s="134" t="str">
        <f>IF(ISERR(IF($C76="","",SUMIFS(Con_ve!$F$6:$F$1005,Con_ve!$C$6:$C$1005,$C76,Con_ve!$I$6:$I$1005,"Em negociação",Con_ve!$Q$6:$Q$1005,Cad_cl!BE$5))),"",IF($C76="","",SUMIFS(Con_ve!$F$6:$F$1005,Con_ve!$C$6:$C$1005,$C76,Con_ve!$I$6:$I$1005,"Em negociação",Con_ve!$Q$6:$Q$1005,Cad_cl!BE$5)))</f>
        <v/>
      </c>
      <c r="BF76" s="134" t="str">
        <f>IF(ISERR(IF($C76="","",SUMIFS(Con_ve!$F$6:$F$1005,Con_ve!$C$6:$C$1005,$C76,Con_ve!$I$6:$I$1005,"Em negociação",Con_ve!$Q$6:$Q$1005,Cad_cl!BF$5))),"",IF($C76="","",SUMIFS(Con_ve!$F$6:$F$1005,Con_ve!$C$6:$C$1005,$C76,Con_ve!$I$6:$I$1005,"Em negociação",Con_ve!$Q$6:$Q$1005,Cad_cl!BF$5)))</f>
        <v/>
      </c>
      <c r="BG76" s="134" t="str">
        <f>IF(ISERR(IF($C76="","",SUMIFS(Con_ve!$F$6:$F$1005,Con_ve!$C$6:$C$1005,$C76,Con_ve!$I$6:$I$1005,"Em negociação",Con_ve!$Q$6:$Q$1005,Cad_cl!BG$5))),"",IF($C76="","",SUMIFS(Con_ve!$F$6:$F$1005,Con_ve!$C$6:$C$1005,$C76,Con_ve!$I$6:$I$1005,"Em negociação",Con_ve!$Q$6:$Q$1005,Cad_cl!BG$5)))</f>
        <v/>
      </c>
      <c r="BH76" s="134" t="str">
        <f>IF(ISERR(IF($C76="","",SUMIFS(Con_ve!$F$6:$F$1005,Con_ve!$C$6:$C$1005,$C76,Con_ve!$I$6:$I$1005,"Em negociação",Con_ve!$Q$6:$Q$1005,Cad_cl!BH$5))),"",IF($C76="","",SUMIFS(Con_ve!$F$6:$F$1005,Con_ve!$C$6:$C$1005,$C76,Con_ve!$I$6:$I$1005,"Em negociação",Con_ve!$Q$6:$Q$1005,Cad_cl!BH$5)))</f>
        <v/>
      </c>
      <c r="BI76" s="134" t="str">
        <f>IF(ISERR(IF($C76="","",SUMIFS(Con_ve!$F$6:$F$1005,Con_ve!$C$6:$C$1005,$C76,Con_ve!$I$6:$I$1005,"Em negociação",Con_ve!$Q$6:$Q$1005,Cad_cl!BI$5))),"",IF($C76="","",SUMIFS(Con_ve!$F$6:$F$1005,Con_ve!$C$6:$C$1005,$C76,Con_ve!$I$6:$I$1005,"Em negociação",Con_ve!$Q$6:$Q$1005,Cad_cl!BI$5)))</f>
        <v/>
      </c>
      <c r="BJ76" s="134" t="str">
        <f>IF(ISERR(IF($C76="","",SUMIFS(Con_ve!$F$6:$F$1005,Con_ve!$C$6:$C$1005,$C76,Con_ve!$I$6:$I$1005,"Em negociação",Con_ve!$Q$6:$Q$1005,Cad_cl!BJ$5))),"",IF($C76="","",SUMIFS(Con_ve!$F$6:$F$1005,Con_ve!$C$6:$C$1005,$C76,Con_ve!$I$6:$I$1005,"Em negociação",Con_ve!$Q$6:$Q$1005,Cad_cl!BJ$5)))</f>
        <v/>
      </c>
      <c r="BK76" s="134" t="str">
        <f>IF(ISERR(IF($C76="","",SUMIFS(Con_ve!$F$6:$F$1005,Con_ve!$C$6:$C$1005,$C76,Con_ve!$I$6:$I$1005,"Em negociação",Con_ve!$Q$6:$Q$1005,Cad_cl!BK$5))),"",IF($C76="","",SUMIFS(Con_ve!$F$6:$F$1005,Con_ve!$C$6:$C$1005,$C76,Con_ve!$I$6:$I$1005,"Em negociação",Con_ve!$Q$6:$Q$1005,Cad_cl!BK$5)))</f>
        <v/>
      </c>
      <c r="BL76" s="134" t="str">
        <f>IF(ISERR(IF($C76="","",SUMIFS(Con_ve!$F$6:$F$1005,Con_ve!$C$6:$C$1005,$C76,Con_ve!$I$6:$I$1005,"Em negociação",Con_ve!$Q$6:$Q$1005,Cad_cl!BL$5))),"",IF($C76="","",SUMIFS(Con_ve!$F$6:$F$1005,Con_ve!$C$6:$C$1005,$C76,Con_ve!$I$6:$I$1005,"Em negociação",Con_ve!$Q$6:$Q$1005,Cad_cl!BL$5)))</f>
        <v/>
      </c>
      <c r="BM76" s="134" t="str">
        <f>IF(ISERR(IF($C76="","",SUMIFS(Con_ve!$F$6:$F$1005,Con_ve!$C$6:$C$1005,$C76,Con_ve!$I$6:$I$1005,"Em negociação",Con_ve!$Q$6:$Q$1005,Cad_cl!BM$5))),"",IF($C76="","",SUMIFS(Con_ve!$F$6:$F$1005,Con_ve!$C$6:$C$1005,$C76,Con_ve!$I$6:$I$1005,"Em negociação",Con_ve!$Q$6:$Q$1005,Cad_cl!BM$5)))</f>
        <v/>
      </c>
      <c r="BN76" s="134" t="str">
        <f>IF(ISERR(IF($C76="","",SUMIFS(Con_ve!$F$6:$F$1005,Con_ve!$C$6:$C$1005,$C76,Con_ve!$I$6:$I$1005,"Em negociação",Con_ve!$Q$6:$Q$1005,Cad_cl!BN$5))),"",IF($C76="","",SUMIFS(Con_ve!$F$6:$F$1005,Con_ve!$C$6:$C$1005,$C76,Con_ve!$I$6:$I$1005,"Em negociação",Con_ve!$Q$6:$Q$1005,Cad_cl!BN$5)))</f>
        <v/>
      </c>
      <c r="BO76" s="134" t="str">
        <f>IF(ISERR(IF($C76="","",SUMIFS(Con_ve!$F$6:$F$1005,Con_ve!$C$6:$C$1005,$C76,Con_ve!$I$6:$I$1005,"Em negociação",Con_ve!$Q$6:$Q$1005,Cad_cl!BO$5))),"",IF($C76="","",SUMIFS(Con_ve!$F$6:$F$1005,Con_ve!$C$6:$C$1005,$C76,Con_ve!$I$6:$I$1005,"Em negociação",Con_ve!$Q$6:$Q$1005,Cad_cl!BO$5)))</f>
        <v/>
      </c>
      <c r="BP76" s="134">
        <f t="shared" si="4"/>
        <v>0</v>
      </c>
      <c r="BR76" s="125" t="str">
        <f>IF(ISERR(IF(AND($I76=Re_lo!$E$5,BR$5=VLOOKUP(Re_lo!$H$5,Re_lo!$N$5:$O$16,2,0)),AP76,"")),"",IF(AND($I76=Re_lo!$E$5,BR$5=VLOOKUP(Re_lo!$H$5,Re_lo!$N$5:$O$16,2,0)),AP76,""))</f>
        <v/>
      </c>
      <c r="BS76" s="125" t="str">
        <f>IF(ISERR(IF(AND($I76=Re_lo!$E$5,BS$5=VLOOKUP(Re_lo!$H$5,Re_lo!$N$5:$O$16,2,0)),AQ76,"")),"",IF(AND($I76=Re_lo!$E$5,BS$5=VLOOKUP(Re_lo!$H$5,Re_lo!$N$5:$O$16,2,0)),AQ76,""))</f>
        <v/>
      </c>
      <c r="BT76" s="125" t="str">
        <f>IF(ISERR(IF(AND($I76=Re_lo!$E$5,BT$5=VLOOKUP(Re_lo!$H$5,Re_lo!$N$5:$O$16,2,0)),AR76,"")),"",IF(AND($I76=Re_lo!$E$5,BT$5=VLOOKUP(Re_lo!$H$5,Re_lo!$N$5:$O$16,2,0)),AR76,""))</f>
        <v/>
      </c>
      <c r="BU76" s="125" t="str">
        <f>IF(ISERR(IF(AND($I76=Re_lo!$E$5,BU$5=VLOOKUP(Re_lo!$H$5,Re_lo!$N$5:$O$16,2,0)),AS76,"")),"",IF(AND($I76=Re_lo!$E$5,BU$5=VLOOKUP(Re_lo!$H$5,Re_lo!$N$5:$O$16,2,0)),AS76,""))</f>
        <v/>
      </c>
      <c r="BV76" s="125" t="str">
        <f>IF(ISERR(IF(AND($I76=Re_lo!$E$5,BV$5=VLOOKUP(Re_lo!$H$5,Re_lo!$N$5:$O$16,2,0)),AT76,"")),"",IF(AND($I76=Re_lo!$E$5,BV$5=VLOOKUP(Re_lo!$H$5,Re_lo!$N$5:$O$16,2,0)),AT76,""))</f>
        <v/>
      </c>
      <c r="BW76" s="125" t="str">
        <f>IF(ISERR(IF(AND($I76=Re_lo!$E$5,BW$5=VLOOKUP(Re_lo!$H$5,Re_lo!$N$5:$O$16,2,0)),AU76,"")),"",IF(AND($I76=Re_lo!$E$5,BW$5=VLOOKUP(Re_lo!$H$5,Re_lo!$N$5:$O$16,2,0)),AU76,""))</f>
        <v/>
      </c>
      <c r="BX76" s="125" t="str">
        <f>IF(ISERR(IF(AND($I76=Re_lo!$E$5,BX$5=VLOOKUP(Re_lo!$H$5,Re_lo!$N$5:$O$16,2,0)),AV76,"")),"",IF(AND($I76=Re_lo!$E$5,BX$5=VLOOKUP(Re_lo!$H$5,Re_lo!$N$5:$O$16,2,0)),AV76,""))</f>
        <v/>
      </c>
      <c r="BY76" s="125" t="str">
        <f>IF(ISERR(IF(AND($I76=Re_lo!$E$5,BY$5=VLOOKUP(Re_lo!$H$5,Re_lo!$N$5:$O$16,2,0)),AW76,"")),"",IF(AND($I76=Re_lo!$E$5,BY$5=VLOOKUP(Re_lo!$H$5,Re_lo!$N$5:$O$16,2,0)),AW76,""))</f>
        <v/>
      </c>
      <c r="BZ76" s="125" t="str">
        <f>IF(ISERR(IF(AND($I76=Re_lo!$E$5,BZ$5=VLOOKUP(Re_lo!$H$5,Re_lo!$N$5:$O$16,2,0)),AX76,"")),"",IF(AND($I76=Re_lo!$E$5,BZ$5=VLOOKUP(Re_lo!$H$5,Re_lo!$N$5:$O$16,2,0)),AX76,""))</f>
        <v/>
      </c>
      <c r="CA76" s="125" t="str">
        <f>IF(ISERR(IF(AND($I76=Re_lo!$E$5,CA$5=VLOOKUP(Re_lo!$H$5,Re_lo!$N$5:$O$16,2,0)),AY76,"")),"",IF(AND($I76=Re_lo!$E$5,CA$5=VLOOKUP(Re_lo!$H$5,Re_lo!$N$5:$O$16,2,0)),AY76,""))</f>
        <v/>
      </c>
      <c r="CB76" s="125" t="str">
        <f>IF(ISERR(IF(AND($I76=Re_lo!$E$5,CB$5=VLOOKUP(Re_lo!$H$5,Re_lo!$N$5:$O$16,2,0)),AZ76,"")),"",IF(AND($I76=Re_lo!$E$5,CB$5=VLOOKUP(Re_lo!$H$5,Re_lo!$N$5:$O$16,2,0)),AZ76,""))</f>
        <v/>
      </c>
      <c r="CC76" s="125" t="str">
        <f>IF(ISERR(IF(AND($I76=Re_lo!$E$5,CC$5=VLOOKUP(Re_lo!$H$5,Re_lo!$N$5:$O$16,2,0)),BA76,"")),"",IF(AND($I76=Re_lo!$E$5,CC$5=VLOOKUP(Re_lo!$H$5,Re_lo!$N$5:$O$16,2,0)),BA76,""))</f>
        <v/>
      </c>
      <c r="CD76" s="125" t="str">
        <f>IF(ISERR(IF(AND($I76=Re_lo!$E$5,CD$5=VLOOKUP(Re_lo!$H$5,Re_lo!$N$5:$O$16,2,0)),BB76,"")),"",IF(AND($I76=Re_lo!$E$5,CD$5=VLOOKUP(Re_lo!$H$5,Re_lo!$N$5:$O$16,2,0)),BB76,""))</f>
        <v/>
      </c>
      <c r="CF76" s="125" t="str">
        <f>IF($C76="","",COUNTIFS(Con_ve!$C$6:$C$1005,$C76,Con_ve!$Q$6:$Q$1005,Cad_cl!CF$5))</f>
        <v/>
      </c>
      <c r="CG76" s="125" t="str">
        <f>IF($C76="","",COUNTIFS(Con_ve!$C$6:$C$1005,$C76,Con_ve!$Q$6:$Q$1005,Cad_cl!CG$5))</f>
        <v/>
      </c>
      <c r="CH76" s="125" t="str">
        <f>IF($C76="","",COUNTIFS(Con_ve!$C$6:$C$1005,$C76,Con_ve!$Q$6:$Q$1005,Cad_cl!CH$5))</f>
        <v/>
      </c>
      <c r="CI76" s="125" t="str">
        <f>IF($C76="","",COUNTIFS(Con_ve!$C$6:$C$1005,$C76,Con_ve!$Q$6:$Q$1005,Cad_cl!CI$5))</f>
        <v/>
      </c>
      <c r="CJ76" s="125" t="str">
        <f>IF($C76="","",COUNTIFS(Con_ve!$C$6:$C$1005,$C76,Con_ve!$Q$6:$Q$1005,Cad_cl!CJ$5))</f>
        <v/>
      </c>
      <c r="CK76" s="125" t="str">
        <f>IF($C76="","",COUNTIFS(Con_ve!$C$6:$C$1005,$C76,Con_ve!$Q$6:$Q$1005,Cad_cl!CK$5))</f>
        <v/>
      </c>
      <c r="CL76" s="125" t="str">
        <f>IF($C76="","",COUNTIFS(Con_ve!$C$6:$C$1005,$C76,Con_ve!$Q$6:$Q$1005,Cad_cl!CL$5))</f>
        <v/>
      </c>
      <c r="CM76" s="125" t="str">
        <f>IF($C76="","",COUNTIFS(Con_ve!$C$6:$C$1005,$C76,Con_ve!$Q$6:$Q$1005,Cad_cl!CM$5))</f>
        <v/>
      </c>
      <c r="CN76" s="125" t="str">
        <f>IF($C76="","",COUNTIFS(Con_ve!$C$6:$C$1005,$C76,Con_ve!$Q$6:$Q$1005,Cad_cl!CN$5))</f>
        <v/>
      </c>
      <c r="CO76" s="125" t="str">
        <f>IF($C76="","",COUNTIFS(Con_ve!$C$6:$C$1005,$C76,Con_ve!$Q$6:$Q$1005,Cad_cl!CO$5))</f>
        <v/>
      </c>
      <c r="CP76" s="125" t="str">
        <f>IF($C76="","",COUNTIFS(Con_ve!$C$6:$C$1005,$C76,Con_ve!$Q$6:$Q$1005,Cad_cl!CP$5))</f>
        <v/>
      </c>
      <c r="CQ76" s="125" t="str">
        <f>IF($C76="","",COUNTIFS(Con_ve!$C$6:$C$1005,$C76,Con_ve!$Q$6:$Q$1005,Cad_cl!CQ$5))</f>
        <v/>
      </c>
      <c r="CR76" s="125">
        <f t="shared" si="5"/>
        <v>0</v>
      </c>
    </row>
    <row r="77" spans="3:96" ht="30" customHeight="1">
      <c r="C77" s="153"/>
      <c r="D77" s="153"/>
      <c r="E77" s="154"/>
      <c r="F77" s="153"/>
      <c r="G77" s="155"/>
      <c r="H77" s="153"/>
      <c r="I77" s="153"/>
      <c r="J77" s="132" t="s">
        <v>309</v>
      </c>
      <c r="K77" s="133" t="s">
        <v>309</v>
      </c>
      <c r="L77" s="153"/>
      <c r="M77" s="153"/>
      <c r="N77" s="153"/>
      <c r="O77" s="153"/>
      <c r="P77" s="153"/>
      <c r="Q77" s="153"/>
      <c r="AP77" s="134" t="str">
        <f>IF(ISERR(IF($C77="","",SUMIFS(Con_ve!$F$6:$F$1005,Con_ve!$C$6:$C$1005,$C77,Con_ve!$I$6:$I$1005,"Fechada",Con_ve!$Q$6:$Q$1005,Cad_cl!AP$5))),"",IF($C77="","",SUMIFS(Con_ve!$F$6:$F$1005,Con_ve!$C$6:$C$1005,$C77,Con_ve!$I$6:$I$1005,"Fechada",Con_ve!$Q$6:$Q$1005,Cad_cl!AP$5)))</f>
        <v/>
      </c>
      <c r="AQ77" s="134" t="str">
        <f>IF(ISERR(IF($C77="","",SUMIFS(Con_ve!$F$6:$F$1005,Con_ve!$C$6:$C$1005,$C77,Con_ve!$I$6:$I$1005,"Fechada",Con_ve!$Q$6:$Q$1005,Cad_cl!AQ$5))),"",IF($C77="","",SUMIFS(Con_ve!$F$6:$F$1005,Con_ve!$C$6:$C$1005,$C77,Con_ve!$I$6:$I$1005,"Fechada",Con_ve!$Q$6:$Q$1005,Cad_cl!AQ$5)))</f>
        <v/>
      </c>
      <c r="AR77" s="134" t="str">
        <f>IF(ISERR(IF($C77="","",SUMIFS(Con_ve!$F$6:$F$1005,Con_ve!$C$6:$C$1005,$C77,Con_ve!$I$6:$I$1005,"Fechada",Con_ve!$Q$6:$Q$1005,Cad_cl!AR$5))),"",IF($C77="","",SUMIFS(Con_ve!$F$6:$F$1005,Con_ve!$C$6:$C$1005,$C77,Con_ve!$I$6:$I$1005,"Fechada",Con_ve!$Q$6:$Q$1005,Cad_cl!AR$5)))</f>
        <v/>
      </c>
      <c r="AS77" s="134" t="str">
        <f>IF(ISERR(IF($C77="","",SUMIFS(Con_ve!$F$6:$F$1005,Con_ve!$C$6:$C$1005,$C77,Con_ve!$I$6:$I$1005,"Fechada",Con_ve!$Q$6:$Q$1005,Cad_cl!AS$5))),"",IF($C77="","",SUMIFS(Con_ve!$F$6:$F$1005,Con_ve!$C$6:$C$1005,$C77,Con_ve!$I$6:$I$1005,"Fechada",Con_ve!$Q$6:$Q$1005,Cad_cl!AS$5)))</f>
        <v/>
      </c>
      <c r="AT77" s="134" t="str">
        <f>IF(ISERR(IF($C77="","",SUMIFS(Con_ve!$F$6:$F$1005,Con_ve!$C$6:$C$1005,$C77,Con_ve!$I$6:$I$1005,"Fechada",Con_ve!$Q$6:$Q$1005,Cad_cl!AT$5))),"",IF($C77="","",SUMIFS(Con_ve!$F$6:$F$1005,Con_ve!$C$6:$C$1005,$C77,Con_ve!$I$6:$I$1005,"Fechada",Con_ve!$Q$6:$Q$1005,Cad_cl!AT$5)))</f>
        <v/>
      </c>
      <c r="AU77" s="134" t="str">
        <f>IF(ISERR(IF($C77="","",SUMIFS(Con_ve!$F$6:$F$1005,Con_ve!$C$6:$C$1005,$C77,Con_ve!$I$6:$I$1005,"Fechada",Con_ve!$Q$6:$Q$1005,Cad_cl!AU$5))),"",IF($C77="","",SUMIFS(Con_ve!$F$6:$F$1005,Con_ve!$C$6:$C$1005,$C77,Con_ve!$I$6:$I$1005,"Fechada",Con_ve!$Q$6:$Q$1005,Cad_cl!AU$5)))</f>
        <v/>
      </c>
      <c r="AV77" s="134" t="str">
        <f>IF(ISERR(IF($C77="","",SUMIFS(Con_ve!$F$6:$F$1005,Con_ve!$C$6:$C$1005,$C77,Con_ve!$I$6:$I$1005,"Fechada",Con_ve!$Q$6:$Q$1005,Cad_cl!AV$5))),"",IF($C77="","",SUMIFS(Con_ve!$F$6:$F$1005,Con_ve!$C$6:$C$1005,$C77,Con_ve!$I$6:$I$1005,"Fechada",Con_ve!$Q$6:$Q$1005,Cad_cl!AV$5)))</f>
        <v/>
      </c>
      <c r="AW77" s="134" t="str">
        <f>IF(ISERR(IF($C77="","",SUMIFS(Con_ve!$F$6:$F$1005,Con_ve!$C$6:$C$1005,$C77,Con_ve!$I$6:$I$1005,"Fechada",Con_ve!$Q$6:$Q$1005,Cad_cl!AW$5))),"",IF($C77="","",SUMIFS(Con_ve!$F$6:$F$1005,Con_ve!$C$6:$C$1005,$C77,Con_ve!$I$6:$I$1005,"Fechada",Con_ve!$Q$6:$Q$1005,Cad_cl!AW$5)))</f>
        <v/>
      </c>
      <c r="AX77" s="134" t="str">
        <f>IF(ISERR(IF($C77="","",SUMIFS(Con_ve!$F$6:$F$1005,Con_ve!$C$6:$C$1005,$C77,Con_ve!$I$6:$I$1005,"Fechada",Con_ve!$Q$6:$Q$1005,Cad_cl!AX$5))),"",IF($C77="","",SUMIFS(Con_ve!$F$6:$F$1005,Con_ve!$C$6:$C$1005,$C77,Con_ve!$I$6:$I$1005,"Fechada",Con_ve!$Q$6:$Q$1005,Cad_cl!AX$5)))</f>
        <v/>
      </c>
      <c r="AY77" s="134" t="str">
        <f>IF(ISERR(IF($C77="","",SUMIFS(Con_ve!$F$6:$F$1005,Con_ve!$C$6:$C$1005,$C77,Con_ve!$I$6:$I$1005,"Fechada",Con_ve!$Q$6:$Q$1005,Cad_cl!AY$5))),"",IF($C77="","",SUMIFS(Con_ve!$F$6:$F$1005,Con_ve!$C$6:$C$1005,$C77,Con_ve!$I$6:$I$1005,"Fechada",Con_ve!$Q$6:$Q$1005,Cad_cl!AY$5)))</f>
        <v/>
      </c>
      <c r="AZ77" s="134" t="str">
        <f>IF(ISERR(IF($C77="","",SUMIFS(Con_ve!$F$6:$F$1005,Con_ve!$C$6:$C$1005,$C77,Con_ve!$I$6:$I$1005,"Fechada",Con_ve!$Q$6:$Q$1005,Cad_cl!AZ$5))),"",IF($C77="","",SUMIFS(Con_ve!$F$6:$F$1005,Con_ve!$C$6:$C$1005,$C77,Con_ve!$I$6:$I$1005,"Fechada",Con_ve!$Q$6:$Q$1005,Cad_cl!AZ$5)))</f>
        <v/>
      </c>
      <c r="BA77" s="134" t="str">
        <f>IF(ISERR(IF($C77="","",SUMIFS(Con_ve!$F$6:$F$1005,Con_ve!$C$6:$C$1005,$C77,Con_ve!$I$6:$I$1005,"Fechada",Con_ve!$Q$6:$Q$1005,Cad_cl!BA$5))),"",IF($C77="","",SUMIFS(Con_ve!$F$6:$F$1005,Con_ve!$C$6:$C$1005,$C77,Con_ve!$I$6:$I$1005,"Fechada",Con_ve!$Q$6:$Q$1005,Cad_cl!BA$5)))</f>
        <v/>
      </c>
      <c r="BB77" s="134">
        <f t="shared" si="3"/>
        <v>0</v>
      </c>
      <c r="BD77" s="134" t="str">
        <f>IF(ISERR(IF($C77="","",SUMIFS(Con_ve!$F$6:$F$1005,Con_ve!$C$6:$C$1005,$C77,Con_ve!$I$6:$I$1005,"Em negociação",Con_ve!$Q$6:$Q$1005,Cad_cl!BD$5))),"",IF($C77="","",SUMIFS(Con_ve!$F$6:$F$1005,Con_ve!$C$6:$C$1005,$C77,Con_ve!$I$6:$I$1005,"Em negociação",Con_ve!$Q$6:$Q$1005,Cad_cl!BD$5)))</f>
        <v/>
      </c>
      <c r="BE77" s="134" t="str">
        <f>IF(ISERR(IF($C77="","",SUMIFS(Con_ve!$F$6:$F$1005,Con_ve!$C$6:$C$1005,$C77,Con_ve!$I$6:$I$1005,"Em negociação",Con_ve!$Q$6:$Q$1005,Cad_cl!BE$5))),"",IF($C77="","",SUMIFS(Con_ve!$F$6:$F$1005,Con_ve!$C$6:$C$1005,$C77,Con_ve!$I$6:$I$1005,"Em negociação",Con_ve!$Q$6:$Q$1005,Cad_cl!BE$5)))</f>
        <v/>
      </c>
      <c r="BF77" s="134" t="str">
        <f>IF(ISERR(IF($C77="","",SUMIFS(Con_ve!$F$6:$F$1005,Con_ve!$C$6:$C$1005,$C77,Con_ve!$I$6:$I$1005,"Em negociação",Con_ve!$Q$6:$Q$1005,Cad_cl!BF$5))),"",IF($C77="","",SUMIFS(Con_ve!$F$6:$F$1005,Con_ve!$C$6:$C$1005,$C77,Con_ve!$I$6:$I$1005,"Em negociação",Con_ve!$Q$6:$Q$1005,Cad_cl!BF$5)))</f>
        <v/>
      </c>
      <c r="BG77" s="134" t="str">
        <f>IF(ISERR(IF($C77="","",SUMIFS(Con_ve!$F$6:$F$1005,Con_ve!$C$6:$C$1005,$C77,Con_ve!$I$6:$I$1005,"Em negociação",Con_ve!$Q$6:$Q$1005,Cad_cl!BG$5))),"",IF($C77="","",SUMIFS(Con_ve!$F$6:$F$1005,Con_ve!$C$6:$C$1005,$C77,Con_ve!$I$6:$I$1005,"Em negociação",Con_ve!$Q$6:$Q$1005,Cad_cl!BG$5)))</f>
        <v/>
      </c>
      <c r="BH77" s="134" t="str">
        <f>IF(ISERR(IF($C77="","",SUMIFS(Con_ve!$F$6:$F$1005,Con_ve!$C$6:$C$1005,$C77,Con_ve!$I$6:$I$1005,"Em negociação",Con_ve!$Q$6:$Q$1005,Cad_cl!BH$5))),"",IF($C77="","",SUMIFS(Con_ve!$F$6:$F$1005,Con_ve!$C$6:$C$1005,$C77,Con_ve!$I$6:$I$1005,"Em negociação",Con_ve!$Q$6:$Q$1005,Cad_cl!BH$5)))</f>
        <v/>
      </c>
      <c r="BI77" s="134" t="str">
        <f>IF(ISERR(IF($C77="","",SUMIFS(Con_ve!$F$6:$F$1005,Con_ve!$C$6:$C$1005,$C77,Con_ve!$I$6:$I$1005,"Em negociação",Con_ve!$Q$6:$Q$1005,Cad_cl!BI$5))),"",IF($C77="","",SUMIFS(Con_ve!$F$6:$F$1005,Con_ve!$C$6:$C$1005,$C77,Con_ve!$I$6:$I$1005,"Em negociação",Con_ve!$Q$6:$Q$1005,Cad_cl!BI$5)))</f>
        <v/>
      </c>
      <c r="BJ77" s="134" t="str">
        <f>IF(ISERR(IF($C77="","",SUMIFS(Con_ve!$F$6:$F$1005,Con_ve!$C$6:$C$1005,$C77,Con_ve!$I$6:$I$1005,"Em negociação",Con_ve!$Q$6:$Q$1005,Cad_cl!BJ$5))),"",IF($C77="","",SUMIFS(Con_ve!$F$6:$F$1005,Con_ve!$C$6:$C$1005,$C77,Con_ve!$I$6:$I$1005,"Em negociação",Con_ve!$Q$6:$Q$1005,Cad_cl!BJ$5)))</f>
        <v/>
      </c>
      <c r="BK77" s="134" t="str">
        <f>IF(ISERR(IF($C77="","",SUMIFS(Con_ve!$F$6:$F$1005,Con_ve!$C$6:$C$1005,$C77,Con_ve!$I$6:$I$1005,"Em negociação",Con_ve!$Q$6:$Q$1005,Cad_cl!BK$5))),"",IF($C77="","",SUMIFS(Con_ve!$F$6:$F$1005,Con_ve!$C$6:$C$1005,$C77,Con_ve!$I$6:$I$1005,"Em negociação",Con_ve!$Q$6:$Q$1005,Cad_cl!BK$5)))</f>
        <v/>
      </c>
      <c r="BL77" s="134" t="str">
        <f>IF(ISERR(IF($C77="","",SUMIFS(Con_ve!$F$6:$F$1005,Con_ve!$C$6:$C$1005,$C77,Con_ve!$I$6:$I$1005,"Em negociação",Con_ve!$Q$6:$Q$1005,Cad_cl!BL$5))),"",IF($C77="","",SUMIFS(Con_ve!$F$6:$F$1005,Con_ve!$C$6:$C$1005,$C77,Con_ve!$I$6:$I$1005,"Em negociação",Con_ve!$Q$6:$Q$1005,Cad_cl!BL$5)))</f>
        <v/>
      </c>
      <c r="BM77" s="134" t="str">
        <f>IF(ISERR(IF($C77="","",SUMIFS(Con_ve!$F$6:$F$1005,Con_ve!$C$6:$C$1005,$C77,Con_ve!$I$6:$I$1005,"Em negociação",Con_ve!$Q$6:$Q$1005,Cad_cl!BM$5))),"",IF($C77="","",SUMIFS(Con_ve!$F$6:$F$1005,Con_ve!$C$6:$C$1005,$C77,Con_ve!$I$6:$I$1005,"Em negociação",Con_ve!$Q$6:$Q$1005,Cad_cl!BM$5)))</f>
        <v/>
      </c>
      <c r="BN77" s="134" t="str">
        <f>IF(ISERR(IF($C77="","",SUMIFS(Con_ve!$F$6:$F$1005,Con_ve!$C$6:$C$1005,$C77,Con_ve!$I$6:$I$1005,"Em negociação",Con_ve!$Q$6:$Q$1005,Cad_cl!BN$5))),"",IF($C77="","",SUMIFS(Con_ve!$F$6:$F$1005,Con_ve!$C$6:$C$1005,$C77,Con_ve!$I$6:$I$1005,"Em negociação",Con_ve!$Q$6:$Q$1005,Cad_cl!BN$5)))</f>
        <v/>
      </c>
      <c r="BO77" s="134" t="str">
        <f>IF(ISERR(IF($C77="","",SUMIFS(Con_ve!$F$6:$F$1005,Con_ve!$C$6:$C$1005,$C77,Con_ve!$I$6:$I$1005,"Em negociação",Con_ve!$Q$6:$Q$1005,Cad_cl!BO$5))),"",IF($C77="","",SUMIFS(Con_ve!$F$6:$F$1005,Con_ve!$C$6:$C$1005,$C77,Con_ve!$I$6:$I$1005,"Em negociação",Con_ve!$Q$6:$Q$1005,Cad_cl!BO$5)))</f>
        <v/>
      </c>
      <c r="BP77" s="134">
        <f t="shared" si="4"/>
        <v>0</v>
      </c>
      <c r="BR77" s="125" t="str">
        <f>IF(ISERR(IF(AND($I77=Re_lo!$E$5,BR$5=VLOOKUP(Re_lo!$H$5,Re_lo!$N$5:$O$16,2,0)),AP77,"")),"",IF(AND($I77=Re_lo!$E$5,BR$5=VLOOKUP(Re_lo!$H$5,Re_lo!$N$5:$O$16,2,0)),AP77,""))</f>
        <v/>
      </c>
      <c r="BS77" s="125" t="str">
        <f>IF(ISERR(IF(AND($I77=Re_lo!$E$5,BS$5=VLOOKUP(Re_lo!$H$5,Re_lo!$N$5:$O$16,2,0)),AQ77,"")),"",IF(AND($I77=Re_lo!$E$5,BS$5=VLOOKUP(Re_lo!$H$5,Re_lo!$N$5:$O$16,2,0)),AQ77,""))</f>
        <v/>
      </c>
      <c r="BT77" s="125" t="str">
        <f>IF(ISERR(IF(AND($I77=Re_lo!$E$5,BT$5=VLOOKUP(Re_lo!$H$5,Re_lo!$N$5:$O$16,2,0)),AR77,"")),"",IF(AND($I77=Re_lo!$E$5,BT$5=VLOOKUP(Re_lo!$H$5,Re_lo!$N$5:$O$16,2,0)),AR77,""))</f>
        <v/>
      </c>
      <c r="BU77" s="125" t="str">
        <f>IF(ISERR(IF(AND($I77=Re_lo!$E$5,BU$5=VLOOKUP(Re_lo!$H$5,Re_lo!$N$5:$O$16,2,0)),AS77,"")),"",IF(AND($I77=Re_lo!$E$5,BU$5=VLOOKUP(Re_lo!$H$5,Re_lo!$N$5:$O$16,2,0)),AS77,""))</f>
        <v/>
      </c>
      <c r="BV77" s="125" t="str">
        <f>IF(ISERR(IF(AND($I77=Re_lo!$E$5,BV$5=VLOOKUP(Re_lo!$H$5,Re_lo!$N$5:$O$16,2,0)),AT77,"")),"",IF(AND($I77=Re_lo!$E$5,BV$5=VLOOKUP(Re_lo!$H$5,Re_lo!$N$5:$O$16,2,0)),AT77,""))</f>
        <v/>
      </c>
      <c r="BW77" s="125" t="str">
        <f>IF(ISERR(IF(AND($I77=Re_lo!$E$5,BW$5=VLOOKUP(Re_lo!$H$5,Re_lo!$N$5:$O$16,2,0)),AU77,"")),"",IF(AND($I77=Re_lo!$E$5,BW$5=VLOOKUP(Re_lo!$H$5,Re_lo!$N$5:$O$16,2,0)),AU77,""))</f>
        <v/>
      </c>
      <c r="BX77" s="125" t="str">
        <f>IF(ISERR(IF(AND($I77=Re_lo!$E$5,BX$5=VLOOKUP(Re_lo!$H$5,Re_lo!$N$5:$O$16,2,0)),AV77,"")),"",IF(AND($I77=Re_lo!$E$5,BX$5=VLOOKUP(Re_lo!$H$5,Re_lo!$N$5:$O$16,2,0)),AV77,""))</f>
        <v/>
      </c>
      <c r="BY77" s="125" t="str">
        <f>IF(ISERR(IF(AND($I77=Re_lo!$E$5,BY$5=VLOOKUP(Re_lo!$H$5,Re_lo!$N$5:$O$16,2,0)),AW77,"")),"",IF(AND($I77=Re_lo!$E$5,BY$5=VLOOKUP(Re_lo!$H$5,Re_lo!$N$5:$O$16,2,0)),AW77,""))</f>
        <v/>
      </c>
      <c r="BZ77" s="125" t="str">
        <f>IF(ISERR(IF(AND($I77=Re_lo!$E$5,BZ$5=VLOOKUP(Re_lo!$H$5,Re_lo!$N$5:$O$16,2,0)),AX77,"")),"",IF(AND($I77=Re_lo!$E$5,BZ$5=VLOOKUP(Re_lo!$H$5,Re_lo!$N$5:$O$16,2,0)),AX77,""))</f>
        <v/>
      </c>
      <c r="CA77" s="125" t="str">
        <f>IF(ISERR(IF(AND($I77=Re_lo!$E$5,CA$5=VLOOKUP(Re_lo!$H$5,Re_lo!$N$5:$O$16,2,0)),AY77,"")),"",IF(AND($I77=Re_lo!$E$5,CA$5=VLOOKUP(Re_lo!$H$5,Re_lo!$N$5:$O$16,2,0)),AY77,""))</f>
        <v/>
      </c>
      <c r="CB77" s="125" t="str">
        <f>IF(ISERR(IF(AND($I77=Re_lo!$E$5,CB$5=VLOOKUP(Re_lo!$H$5,Re_lo!$N$5:$O$16,2,0)),AZ77,"")),"",IF(AND($I77=Re_lo!$E$5,CB$5=VLOOKUP(Re_lo!$H$5,Re_lo!$N$5:$O$16,2,0)),AZ77,""))</f>
        <v/>
      </c>
      <c r="CC77" s="125" t="str">
        <f>IF(ISERR(IF(AND($I77=Re_lo!$E$5,CC$5=VLOOKUP(Re_lo!$H$5,Re_lo!$N$5:$O$16,2,0)),BA77,"")),"",IF(AND($I77=Re_lo!$E$5,CC$5=VLOOKUP(Re_lo!$H$5,Re_lo!$N$5:$O$16,2,0)),BA77,""))</f>
        <v/>
      </c>
      <c r="CD77" s="125" t="str">
        <f>IF(ISERR(IF(AND($I77=Re_lo!$E$5,CD$5=VLOOKUP(Re_lo!$H$5,Re_lo!$N$5:$O$16,2,0)),BB77,"")),"",IF(AND($I77=Re_lo!$E$5,CD$5=VLOOKUP(Re_lo!$H$5,Re_lo!$N$5:$O$16,2,0)),BB77,""))</f>
        <v/>
      </c>
      <c r="CF77" s="125" t="str">
        <f>IF($C77="","",COUNTIFS(Con_ve!$C$6:$C$1005,$C77,Con_ve!$Q$6:$Q$1005,Cad_cl!CF$5))</f>
        <v/>
      </c>
      <c r="CG77" s="125" t="str">
        <f>IF($C77="","",COUNTIFS(Con_ve!$C$6:$C$1005,$C77,Con_ve!$Q$6:$Q$1005,Cad_cl!CG$5))</f>
        <v/>
      </c>
      <c r="CH77" s="125" t="str">
        <f>IF($C77="","",COUNTIFS(Con_ve!$C$6:$C$1005,$C77,Con_ve!$Q$6:$Q$1005,Cad_cl!CH$5))</f>
        <v/>
      </c>
      <c r="CI77" s="125" t="str">
        <f>IF($C77="","",COUNTIFS(Con_ve!$C$6:$C$1005,$C77,Con_ve!$Q$6:$Q$1005,Cad_cl!CI$5))</f>
        <v/>
      </c>
      <c r="CJ77" s="125" t="str">
        <f>IF($C77="","",COUNTIFS(Con_ve!$C$6:$C$1005,$C77,Con_ve!$Q$6:$Q$1005,Cad_cl!CJ$5))</f>
        <v/>
      </c>
      <c r="CK77" s="125" t="str">
        <f>IF($C77="","",COUNTIFS(Con_ve!$C$6:$C$1005,$C77,Con_ve!$Q$6:$Q$1005,Cad_cl!CK$5))</f>
        <v/>
      </c>
      <c r="CL77" s="125" t="str">
        <f>IF($C77="","",COUNTIFS(Con_ve!$C$6:$C$1005,$C77,Con_ve!$Q$6:$Q$1005,Cad_cl!CL$5))</f>
        <v/>
      </c>
      <c r="CM77" s="125" t="str">
        <f>IF($C77="","",COUNTIFS(Con_ve!$C$6:$C$1005,$C77,Con_ve!$Q$6:$Q$1005,Cad_cl!CM$5))</f>
        <v/>
      </c>
      <c r="CN77" s="125" t="str">
        <f>IF($C77="","",COUNTIFS(Con_ve!$C$6:$C$1005,$C77,Con_ve!$Q$6:$Q$1005,Cad_cl!CN$5))</f>
        <v/>
      </c>
      <c r="CO77" s="125" t="str">
        <f>IF($C77="","",COUNTIFS(Con_ve!$C$6:$C$1005,$C77,Con_ve!$Q$6:$Q$1005,Cad_cl!CO$5))</f>
        <v/>
      </c>
      <c r="CP77" s="125" t="str">
        <f>IF($C77="","",COUNTIFS(Con_ve!$C$6:$C$1005,$C77,Con_ve!$Q$6:$Q$1005,Cad_cl!CP$5))</f>
        <v/>
      </c>
      <c r="CQ77" s="125" t="str">
        <f>IF($C77="","",COUNTIFS(Con_ve!$C$6:$C$1005,$C77,Con_ve!$Q$6:$Q$1005,Cad_cl!CQ$5))</f>
        <v/>
      </c>
      <c r="CR77" s="125">
        <f t="shared" si="5"/>
        <v>0</v>
      </c>
    </row>
    <row r="78" spans="3:96" ht="30" customHeight="1">
      <c r="C78" s="153"/>
      <c r="D78" s="153"/>
      <c r="E78" s="154"/>
      <c r="F78" s="153"/>
      <c r="G78" s="155"/>
      <c r="H78" s="153"/>
      <c r="I78" s="153"/>
      <c r="J78" s="132" t="s">
        <v>309</v>
      </c>
      <c r="K78" s="133" t="s">
        <v>309</v>
      </c>
      <c r="L78" s="153"/>
      <c r="M78" s="153"/>
      <c r="N78" s="153"/>
      <c r="O78" s="153"/>
      <c r="P78" s="153"/>
      <c r="Q78" s="153"/>
      <c r="AP78" s="134" t="str">
        <f>IF(ISERR(IF($C78="","",SUMIFS(Con_ve!$F$6:$F$1005,Con_ve!$C$6:$C$1005,$C78,Con_ve!$I$6:$I$1005,"Fechada",Con_ve!$Q$6:$Q$1005,Cad_cl!AP$5))),"",IF($C78="","",SUMIFS(Con_ve!$F$6:$F$1005,Con_ve!$C$6:$C$1005,$C78,Con_ve!$I$6:$I$1005,"Fechada",Con_ve!$Q$6:$Q$1005,Cad_cl!AP$5)))</f>
        <v/>
      </c>
      <c r="AQ78" s="134" t="str">
        <f>IF(ISERR(IF($C78="","",SUMIFS(Con_ve!$F$6:$F$1005,Con_ve!$C$6:$C$1005,$C78,Con_ve!$I$6:$I$1005,"Fechada",Con_ve!$Q$6:$Q$1005,Cad_cl!AQ$5))),"",IF($C78="","",SUMIFS(Con_ve!$F$6:$F$1005,Con_ve!$C$6:$C$1005,$C78,Con_ve!$I$6:$I$1005,"Fechada",Con_ve!$Q$6:$Q$1005,Cad_cl!AQ$5)))</f>
        <v/>
      </c>
      <c r="AR78" s="134" t="str">
        <f>IF(ISERR(IF($C78="","",SUMIFS(Con_ve!$F$6:$F$1005,Con_ve!$C$6:$C$1005,$C78,Con_ve!$I$6:$I$1005,"Fechada",Con_ve!$Q$6:$Q$1005,Cad_cl!AR$5))),"",IF($C78="","",SUMIFS(Con_ve!$F$6:$F$1005,Con_ve!$C$6:$C$1005,$C78,Con_ve!$I$6:$I$1005,"Fechada",Con_ve!$Q$6:$Q$1005,Cad_cl!AR$5)))</f>
        <v/>
      </c>
      <c r="AS78" s="134" t="str">
        <f>IF(ISERR(IF($C78="","",SUMIFS(Con_ve!$F$6:$F$1005,Con_ve!$C$6:$C$1005,$C78,Con_ve!$I$6:$I$1005,"Fechada",Con_ve!$Q$6:$Q$1005,Cad_cl!AS$5))),"",IF($C78="","",SUMIFS(Con_ve!$F$6:$F$1005,Con_ve!$C$6:$C$1005,$C78,Con_ve!$I$6:$I$1005,"Fechada",Con_ve!$Q$6:$Q$1005,Cad_cl!AS$5)))</f>
        <v/>
      </c>
      <c r="AT78" s="134" t="str">
        <f>IF(ISERR(IF($C78="","",SUMIFS(Con_ve!$F$6:$F$1005,Con_ve!$C$6:$C$1005,$C78,Con_ve!$I$6:$I$1005,"Fechada",Con_ve!$Q$6:$Q$1005,Cad_cl!AT$5))),"",IF($C78="","",SUMIFS(Con_ve!$F$6:$F$1005,Con_ve!$C$6:$C$1005,$C78,Con_ve!$I$6:$I$1005,"Fechada",Con_ve!$Q$6:$Q$1005,Cad_cl!AT$5)))</f>
        <v/>
      </c>
      <c r="AU78" s="134" t="str">
        <f>IF(ISERR(IF($C78="","",SUMIFS(Con_ve!$F$6:$F$1005,Con_ve!$C$6:$C$1005,$C78,Con_ve!$I$6:$I$1005,"Fechada",Con_ve!$Q$6:$Q$1005,Cad_cl!AU$5))),"",IF($C78="","",SUMIFS(Con_ve!$F$6:$F$1005,Con_ve!$C$6:$C$1005,$C78,Con_ve!$I$6:$I$1005,"Fechada",Con_ve!$Q$6:$Q$1005,Cad_cl!AU$5)))</f>
        <v/>
      </c>
      <c r="AV78" s="134" t="str">
        <f>IF(ISERR(IF($C78="","",SUMIFS(Con_ve!$F$6:$F$1005,Con_ve!$C$6:$C$1005,$C78,Con_ve!$I$6:$I$1005,"Fechada",Con_ve!$Q$6:$Q$1005,Cad_cl!AV$5))),"",IF($C78="","",SUMIFS(Con_ve!$F$6:$F$1005,Con_ve!$C$6:$C$1005,$C78,Con_ve!$I$6:$I$1005,"Fechada",Con_ve!$Q$6:$Q$1005,Cad_cl!AV$5)))</f>
        <v/>
      </c>
      <c r="AW78" s="134" t="str">
        <f>IF(ISERR(IF($C78="","",SUMIFS(Con_ve!$F$6:$F$1005,Con_ve!$C$6:$C$1005,$C78,Con_ve!$I$6:$I$1005,"Fechada",Con_ve!$Q$6:$Q$1005,Cad_cl!AW$5))),"",IF($C78="","",SUMIFS(Con_ve!$F$6:$F$1005,Con_ve!$C$6:$C$1005,$C78,Con_ve!$I$6:$I$1005,"Fechada",Con_ve!$Q$6:$Q$1005,Cad_cl!AW$5)))</f>
        <v/>
      </c>
      <c r="AX78" s="134" t="str">
        <f>IF(ISERR(IF($C78="","",SUMIFS(Con_ve!$F$6:$F$1005,Con_ve!$C$6:$C$1005,$C78,Con_ve!$I$6:$I$1005,"Fechada",Con_ve!$Q$6:$Q$1005,Cad_cl!AX$5))),"",IF($C78="","",SUMIFS(Con_ve!$F$6:$F$1005,Con_ve!$C$6:$C$1005,$C78,Con_ve!$I$6:$I$1005,"Fechada",Con_ve!$Q$6:$Q$1005,Cad_cl!AX$5)))</f>
        <v/>
      </c>
      <c r="AY78" s="134" t="str">
        <f>IF(ISERR(IF($C78="","",SUMIFS(Con_ve!$F$6:$F$1005,Con_ve!$C$6:$C$1005,$C78,Con_ve!$I$6:$I$1005,"Fechada",Con_ve!$Q$6:$Q$1005,Cad_cl!AY$5))),"",IF($C78="","",SUMIFS(Con_ve!$F$6:$F$1005,Con_ve!$C$6:$C$1005,$C78,Con_ve!$I$6:$I$1005,"Fechada",Con_ve!$Q$6:$Q$1005,Cad_cl!AY$5)))</f>
        <v/>
      </c>
      <c r="AZ78" s="134" t="str">
        <f>IF(ISERR(IF($C78="","",SUMIFS(Con_ve!$F$6:$F$1005,Con_ve!$C$6:$C$1005,$C78,Con_ve!$I$6:$I$1005,"Fechada",Con_ve!$Q$6:$Q$1005,Cad_cl!AZ$5))),"",IF($C78="","",SUMIFS(Con_ve!$F$6:$F$1005,Con_ve!$C$6:$C$1005,$C78,Con_ve!$I$6:$I$1005,"Fechada",Con_ve!$Q$6:$Q$1005,Cad_cl!AZ$5)))</f>
        <v/>
      </c>
      <c r="BA78" s="134" t="str">
        <f>IF(ISERR(IF($C78="","",SUMIFS(Con_ve!$F$6:$F$1005,Con_ve!$C$6:$C$1005,$C78,Con_ve!$I$6:$I$1005,"Fechada",Con_ve!$Q$6:$Q$1005,Cad_cl!BA$5))),"",IF($C78="","",SUMIFS(Con_ve!$F$6:$F$1005,Con_ve!$C$6:$C$1005,$C78,Con_ve!$I$6:$I$1005,"Fechada",Con_ve!$Q$6:$Q$1005,Cad_cl!BA$5)))</f>
        <v/>
      </c>
      <c r="BB78" s="134">
        <f t="shared" si="3"/>
        <v>0</v>
      </c>
      <c r="BD78" s="134" t="str">
        <f>IF(ISERR(IF($C78="","",SUMIFS(Con_ve!$F$6:$F$1005,Con_ve!$C$6:$C$1005,$C78,Con_ve!$I$6:$I$1005,"Em negociação",Con_ve!$Q$6:$Q$1005,Cad_cl!BD$5))),"",IF($C78="","",SUMIFS(Con_ve!$F$6:$F$1005,Con_ve!$C$6:$C$1005,$C78,Con_ve!$I$6:$I$1005,"Em negociação",Con_ve!$Q$6:$Q$1005,Cad_cl!BD$5)))</f>
        <v/>
      </c>
      <c r="BE78" s="134" t="str">
        <f>IF(ISERR(IF($C78="","",SUMIFS(Con_ve!$F$6:$F$1005,Con_ve!$C$6:$C$1005,$C78,Con_ve!$I$6:$I$1005,"Em negociação",Con_ve!$Q$6:$Q$1005,Cad_cl!BE$5))),"",IF($C78="","",SUMIFS(Con_ve!$F$6:$F$1005,Con_ve!$C$6:$C$1005,$C78,Con_ve!$I$6:$I$1005,"Em negociação",Con_ve!$Q$6:$Q$1005,Cad_cl!BE$5)))</f>
        <v/>
      </c>
      <c r="BF78" s="134" t="str">
        <f>IF(ISERR(IF($C78="","",SUMIFS(Con_ve!$F$6:$F$1005,Con_ve!$C$6:$C$1005,$C78,Con_ve!$I$6:$I$1005,"Em negociação",Con_ve!$Q$6:$Q$1005,Cad_cl!BF$5))),"",IF($C78="","",SUMIFS(Con_ve!$F$6:$F$1005,Con_ve!$C$6:$C$1005,$C78,Con_ve!$I$6:$I$1005,"Em negociação",Con_ve!$Q$6:$Q$1005,Cad_cl!BF$5)))</f>
        <v/>
      </c>
      <c r="BG78" s="134" t="str">
        <f>IF(ISERR(IF($C78="","",SUMIFS(Con_ve!$F$6:$F$1005,Con_ve!$C$6:$C$1005,$C78,Con_ve!$I$6:$I$1005,"Em negociação",Con_ve!$Q$6:$Q$1005,Cad_cl!BG$5))),"",IF($C78="","",SUMIFS(Con_ve!$F$6:$F$1005,Con_ve!$C$6:$C$1005,$C78,Con_ve!$I$6:$I$1005,"Em negociação",Con_ve!$Q$6:$Q$1005,Cad_cl!BG$5)))</f>
        <v/>
      </c>
      <c r="BH78" s="134" t="str">
        <f>IF(ISERR(IF($C78="","",SUMIFS(Con_ve!$F$6:$F$1005,Con_ve!$C$6:$C$1005,$C78,Con_ve!$I$6:$I$1005,"Em negociação",Con_ve!$Q$6:$Q$1005,Cad_cl!BH$5))),"",IF($C78="","",SUMIFS(Con_ve!$F$6:$F$1005,Con_ve!$C$6:$C$1005,$C78,Con_ve!$I$6:$I$1005,"Em negociação",Con_ve!$Q$6:$Q$1005,Cad_cl!BH$5)))</f>
        <v/>
      </c>
      <c r="BI78" s="134" t="str">
        <f>IF(ISERR(IF($C78="","",SUMIFS(Con_ve!$F$6:$F$1005,Con_ve!$C$6:$C$1005,$C78,Con_ve!$I$6:$I$1005,"Em negociação",Con_ve!$Q$6:$Q$1005,Cad_cl!BI$5))),"",IF($C78="","",SUMIFS(Con_ve!$F$6:$F$1005,Con_ve!$C$6:$C$1005,$C78,Con_ve!$I$6:$I$1005,"Em negociação",Con_ve!$Q$6:$Q$1005,Cad_cl!BI$5)))</f>
        <v/>
      </c>
      <c r="BJ78" s="134" t="str">
        <f>IF(ISERR(IF($C78="","",SUMIFS(Con_ve!$F$6:$F$1005,Con_ve!$C$6:$C$1005,$C78,Con_ve!$I$6:$I$1005,"Em negociação",Con_ve!$Q$6:$Q$1005,Cad_cl!BJ$5))),"",IF($C78="","",SUMIFS(Con_ve!$F$6:$F$1005,Con_ve!$C$6:$C$1005,$C78,Con_ve!$I$6:$I$1005,"Em negociação",Con_ve!$Q$6:$Q$1005,Cad_cl!BJ$5)))</f>
        <v/>
      </c>
      <c r="BK78" s="134" t="str">
        <f>IF(ISERR(IF($C78="","",SUMIFS(Con_ve!$F$6:$F$1005,Con_ve!$C$6:$C$1005,$C78,Con_ve!$I$6:$I$1005,"Em negociação",Con_ve!$Q$6:$Q$1005,Cad_cl!BK$5))),"",IF($C78="","",SUMIFS(Con_ve!$F$6:$F$1005,Con_ve!$C$6:$C$1005,$C78,Con_ve!$I$6:$I$1005,"Em negociação",Con_ve!$Q$6:$Q$1005,Cad_cl!BK$5)))</f>
        <v/>
      </c>
      <c r="BL78" s="134" t="str">
        <f>IF(ISERR(IF($C78="","",SUMIFS(Con_ve!$F$6:$F$1005,Con_ve!$C$6:$C$1005,$C78,Con_ve!$I$6:$I$1005,"Em negociação",Con_ve!$Q$6:$Q$1005,Cad_cl!BL$5))),"",IF($C78="","",SUMIFS(Con_ve!$F$6:$F$1005,Con_ve!$C$6:$C$1005,$C78,Con_ve!$I$6:$I$1005,"Em negociação",Con_ve!$Q$6:$Q$1005,Cad_cl!BL$5)))</f>
        <v/>
      </c>
      <c r="BM78" s="134" t="str">
        <f>IF(ISERR(IF($C78="","",SUMIFS(Con_ve!$F$6:$F$1005,Con_ve!$C$6:$C$1005,$C78,Con_ve!$I$6:$I$1005,"Em negociação",Con_ve!$Q$6:$Q$1005,Cad_cl!BM$5))),"",IF($C78="","",SUMIFS(Con_ve!$F$6:$F$1005,Con_ve!$C$6:$C$1005,$C78,Con_ve!$I$6:$I$1005,"Em negociação",Con_ve!$Q$6:$Q$1005,Cad_cl!BM$5)))</f>
        <v/>
      </c>
      <c r="BN78" s="134" t="str">
        <f>IF(ISERR(IF($C78="","",SUMIFS(Con_ve!$F$6:$F$1005,Con_ve!$C$6:$C$1005,$C78,Con_ve!$I$6:$I$1005,"Em negociação",Con_ve!$Q$6:$Q$1005,Cad_cl!BN$5))),"",IF($C78="","",SUMIFS(Con_ve!$F$6:$F$1005,Con_ve!$C$6:$C$1005,$C78,Con_ve!$I$6:$I$1005,"Em negociação",Con_ve!$Q$6:$Q$1005,Cad_cl!BN$5)))</f>
        <v/>
      </c>
      <c r="BO78" s="134" t="str">
        <f>IF(ISERR(IF($C78="","",SUMIFS(Con_ve!$F$6:$F$1005,Con_ve!$C$6:$C$1005,$C78,Con_ve!$I$6:$I$1005,"Em negociação",Con_ve!$Q$6:$Q$1005,Cad_cl!BO$5))),"",IF($C78="","",SUMIFS(Con_ve!$F$6:$F$1005,Con_ve!$C$6:$C$1005,$C78,Con_ve!$I$6:$I$1005,"Em negociação",Con_ve!$Q$6:$Q$1005,Cad_cl!BO$5)))</f>
        <v/>
      </c>
      <c r="BP78" s="134">
        <f t="shared" si="4"/>
        <v>0</v>
      </c>
      <c r="BR78" s="125" t="str">
        <f>IF(ISERR(IF(AND($I78=Re_lo!$E$5,BR$5=VLOOKUP(Re_lo!$H$5,Re_lo!$N$5:$O$16,2,0)),AP78,"")),"",IF(AND($I78=Re_lo!$E$5,BR$5=VLOOKUP(Re_lo!$H$5,Re_lo!$N$5:$O$16,2,0)),AP78,""))</f>
        <v/>
      </c>
      <c r="BS78" s="125" t="str">
        <f>IF(ISERR(IF(AND($I78=Re_lo!$E$5,BS$5=VLOOKUP(Re_lo!$H$5,Re_lo!$N$5:$O$16,2,0)),AQ78,"")),"",IF(AND($I78=Re_lo!$E$5,BS$5=VLOOKUP(Re_lo!$H$5,Re_lo!$N$5:$O$16,2,0)),AQ78,""))</f>
        <v/>
      </c>
      <c r="BT78" s="125" t="str">
        <f>IF(ISERR(IF(AND($I78=Re_lo!$E$5,BT$5=VLOOKUP(Re_lo!$H$5,Re_lo!$N$5:$O$16,2,0)),AR78,"")),"",IF(AND($I78=Re_lo!$E$5,BT$5=VLOOKUP(Re_lo!$H$5,Re_lo!$N$5:$O$16,2,0)),AR78,""))</f>
        <v/>
      </c>
      <c r="BU78" s="125" t="str">
        <f>IF(ISERR(IF(AND($I78=Re_lo!$E$5,BU$5=VLOOKUP(Re_lo!$H$5,Re_lo!$N$5:$O$16,2,0)),AS78,"")),"",IF(AND($I78=Re_lo!$E$5,BU$5=VLOOKUP(Re_lo!$H$5,Re_lo!$N$5:$O$16,2,0)),AS78,""))</f>
        <v/>
      </c>
      <c r="BV78" s="125" t="str">
        <f>IF(ISERR(IF(AND($I78=Re_lo!$E$5,BV$5=VLOOKUP(Re_lo!$H$5,Re_lo!$N$5:$O$16,2,0)),AT78,"")),"",IF(AND($I78=Re_lo!$E$5,BV$5=VLOOKUP(Re_lo!$H$5,Re_lo!$N$5:$O$16,2,0)),AT78,""))</f>
        <v/>
      </c>
      <c r="BW78" s="125" t="str">
        <f>IF(ISERR(IF(AND($I78=Re_lo!$E$5,BW$5=VLOOKUP(Re_lo!$H$5,Re_lo!$N$5:$O$16,2,0)),AU78,"")),"",IF(AND($I78=Re_lo!$E$5,BW$5=VLOOKUP(Re_lo!$H$5,Re_lo!$N$5:$O$16,2,0)),AU78,""))</f>
        <v/>
      </c>
      <c r="BX78" s="125" t="str">
        <f>IF(ISERR(IF(AND($I78=Re_lo!$E$5,BX$5=VLOOKUP(Re_lo!$H$5,Re_lo!$N$5:$O$16,2,0)),AV78,"")),"",IF(AND($I78=Re_lo!$E$5,BX$5=VLOOKUP(Re_lo!$H$5,Re_lo!$N$5:$O$16,2,0)),AV78,""))</f>
        <v/>
      </c>
      <c r="BY78" s="125" t="str">
        <f>IF(ISERR(IF(AND($I78=Re_lo!$E$5,BY$5=VLOOKUP(Re_lo!$H$5,Re_lo!$N$5:$O$16,2,0)),AW78,"")),"",IF(AND($I78=Re_lo!$E$5,BY$5=VLOOKUP(Re_lo!$H$5,Re_lo!$N$5:$O$16,2,0)),AW78,""))</f>
        <v/>
      </c>
      <c r="BZ78" s="125" t="str">
        <f>IF(ISERR(IF(AND($I78=Re_lo!$E$5,BZ$5=VLOOKUP(Re_lo!$H$5,Re_lo!$N$5:$O$16,2,0)),AX78,"")),"",IF(AND($I78=Re_lo!$E$5,BZ$5=VLOOKUP(Re_lo!$H$5,Re_lo!$N$5:$O$16,2,0)),AX78,""))</f>
        <v/>
      </c>
      <c r="CA78" s="125" t="str">
        <f>IF(ISERR(IF(AND($I78=Re_lo!$E$5,CA$5=VLOOKUP(Re_lo!$H$5,Re_lo!$N$5:$O$16,2,0)),AY78,"")),"",IF(AND($I78=Re_lo!$E$5,CA$5=VLOOKUP(Re_lo!$H$5,Re_lo!$N$5:$O$16,2,0)),AY78,""))</f>
        <v/>
      </c>
      <c r="CB78" s="125" t="str">
        <f>IF(ISERR(IF(AND($I78=Re_lo!$E$5,CB$5=VLOOKUP(Re_lo!$H$5,Re_lo!$N$5:$O$16,2,0)),AZ78,"")),"",IF(AND($I78=Re_lo!$E$5,CB$5=VLOOKUP(Re_lo!$H$5,Re_lo!$N$5:$O$16,2,0)),AZ78,""))</f>
        <v/>
      </c>
      <c r="CC78" s="125" t="str">
        <f>IF(ISERR(IF(AND($I78=Re_lo!$E$5,CC$5=VLOOKUP(Re_lo!$H$5,Re_lo!$N$5:$O$16,2,0)),BA78,"")),"",IF(AND($I78=Re_lo!$E$5,CC$5=VLOOKUP(Re_lo!$H$5,Re_lo!$N$5:$O$16,2,0)),BA78,""))</f>
        <v/>
      </c>
      <c r="CD78" s="125" t="str">
        <f>IF(ISERR(IF(AND($I78=Re_lo!$E$5,CD$5=VLOOKUP(Re_lo!$H$5,Re_lo!$N$5:$O$16,2,0)),BB78,"")),"",IF(AND($I78=Re_lo!$E$5,CD$5=VLOOKUP(Re_lo!$H$5,Re_lo!$N$5:$O$16,2,0)),BB78,""))</f>
        <v/>
      </c>
      <c r="CF78" s="125" t="str">
        <f>IF($C78="","",COUNTIFS(Con_ve!$C$6:$C$1005,$C78,Con_ve!$Q$6:$Q$1005,Cad_cl!CF$5))</f>
        <v/>
      </c>
      <c r="CG78" s="125" t="str">
        <f>IF($C78="","",COUNTIFS(Con_ve!$C$6:$C$1005,$C78,Con_ve!$Q$6:$Q$1005,Cad_cl!CG$5))</f>
        <v/>
      </c>
      <c r="CH78" s="125" t="str">
        <f>IF($C78="","",COUNTIFS(Con_ve!$C$6:$C$1005,$C78,Con_ve!$Q$6:$Q$1005,Cad_cl!CH$5))</f>
        <v/>
      </c>
      <c r="CI78" s="125" t="str">
        <f>IF($C78="","",COUNTIFS(Con_ve!$C$6:$C$1005,$C78,Con_ve!$Q$6:$Q$1005,Cad_cl!CI$5))</f>
        <v/>
      </c>
      <c r="CJ78" s="125" t="str">
        <f>IF($C78="","",COUNTIFS(Con_ve!$C$6:$C$1005,$C78,Con_ve!$Q$6:$Q$1005,Cad_cl!CJ$5))</f>
        <v/>
      </c>
      <c r="CK78" s="125" t="str">
        <f>IF($C78="","",COUNTIFS(Con_ve!$C$6:$C$1005,$C78,Con_ve!$Q$6:$Q$1005,Cad_cl!CK$5))</f>
        <v/>
      </c>
      <c r="CL78" s="125" t="str">
        <f>IF($C78="","",COUNTIFS(Con_ve!$C$6:$C$1005,$C78,Con_ve!$Q$6:$Q$1005,Cad_cl!CL$5))</f>
        <v/>
      </c>
      <c r="CM78" s="125" t="str">
        <f>IF($C78="","",COUNTIFS(Con_ve!$C$6:$C$1005,$C78,Con_ve!$Q$6:$Q$1005,Cad_cl!CM$5))</f>
        <v/>
      </c>
      <c r="CN78" s="125" t="str">
        <f>IF($C78="","",COUNTIFS(Con_ve!$C$6:$C$1005,$C78,Con_ve!$Q$6:$Q$1005,Cad_cl!CN$5))</f>
        <v/>
      </c>
      <c r="CO78" s="125" t="str">
        <f>IF($C78="","",COUNTIFS(Con_ve!$C$6:$C$1005,$C78,Con_ve!$Q$6:$Q$1005,Cad_cl!CO$5))</f>
        <v/>
      </c>
      <c r="CP78" s="125" t="str">
        <f>IF($C78="","",COUNTIFS(Con_ve!$C$6:$C$1005,$C78,Con_ve!$Q$6:$Q$1005,Cad_cl!CP$5))</f>
        <v/>
      </c>
      <c r="CQ78" s="125" t="str">
        <f>IF($C78="","",COUNTIFS(Con_ve!$C$6:$C$1005,$C78,Con_ve!$Q$6:$Q$1005,Cad_cl!CQ$5))</f>
        <v/>
      </c>
      <c r="CR78" s="125">
        <f t="shared" si="5"/>
        <v>0</v>
      </c>
    </row>
    <row r="79" spans="3:96" ht="30" customHeight="1">
      <c r="C79" s="153"/>
      <c r="D79" s="153"/>
      <c r="E79" s="154"/>
      <c r="F79" s="153"/>
      <c r="G79" s="155"/>
      <c r="H79" s="153"/>
      <c r="I79" s="153"/>
      <c r="J79" s="132" t="s">
        <v>309</v>
      </c>
      <c r="K79" s="133" t="s">
        <v>309</v>
      </c>
      <c r="L79" s="153"/>
      <c r="M79" s="153"/>
      <c r="N79" s="153"/>
      <c r="O79" s="153"/>
      <c r="P79" s="153"/>
      <c r="Q79" s="153"/>
      <c r="AP79" s="134" t="str">
        <f>IF(ISERR(IF($C79="","",SUMIFS(Con_ve!$F$6:$F$1005,Con_ve!$C$6:$C$1005,$C79,Con_ve!$I$6:$I$1005,"Fechada",Con_ve!$Q$6:$Q$1005,Cad_cl!AP$5))),"",IF($C79="","",SUMIFS(Con_ve!$F$6:$F$1005,Con_ve!$C$6:$C$1005,$C79,Con_ve!$I$6:$I$1005,"Fechada",Con_ve!$Q$6:$Q$1005,Cad_cl!AP$5)))</f>
        <v/>
      </c>
      <c r="AQ79" s="134" t="str">
        <f>IF(ISERR(IF($C79="","",SUMIFS(Con_ve!$F$6:$F$1005,Con_ve!$C$6:$C$1005,$C79,Con_ve!$I$6:$I$1005,"Fechada",Con_ve!$Q$6:$Q$1005,Cad_cl!AQ$5))),"",IF($C79="","",SUMIFS(Con_ve!$F$6:$F$1005,Con_ve!$C$6:$C$1005,$C79,Con_ve!$I$6:$I$1005,"Fechada",Con_ve!$Q$6:$Q$1005,Cad_cl!AQ$5)))</f>
        <v/>
      </c>
      <c r="AR79" s="134" t="str">
        <f>IF(ISERR(IF($C79="","",SUMIFS(Con_ve!$F$6:$F$1005,Con_ve!$C$6:$C$1005,$C79,Con_ve!$I$6:$I$1005,"Fechada",Con_ve!$Q$6:$Q$1005,Cad_cl!AR$5))),"",IF($C79="","",SUMIFS(Con_ve!$F$6:$F$1005,Con_ve!$C$6:$C$1005,$C79,Con_ve!$I$6:$I$1005,"Fechada",Con_ve!$Q$6:$Q$1005,Cad_cl!AR$5)))</f>
        <v/>
      </c>
      <c r="AS79" s="134" t="str">
        <f>IF(ISERR(IF($C79="","",SUMIFS(Con_ve!$F$6:$F$1005,Con_ve!$C$6:$C$1005,$C79,Con_ve!$I$6:$I$1005,"Fechada",Con_ve!$Q$6:$Q$1005,Cad_cl!AS$5))),"",IF($C79="","",SUMIFS(Con_ve!$F$6:$F$1005,Con_ve!$C$6:$C$1005,$C79,Con_ve!$I$6:$I$1005,"Fechada",Con_ve!$Q$6:$Q$1005,Cad_cl!AS$5)))</f>
        <v/>
      </c>
      <c r="AT79" s="134" t="str">
        <f>IF(ISERR(IF($C79="","",SUMIFS(Con_ve!$F$6:$F$1005,Con_ve!$C$6:$C$1005,$C79,Con_ve!$I$6:$I$1005,"Fechada",Con_ve!$Q$6:$Q$1005,Cad_cl!AT$5))),"",IF($C79="","",SUMIFS(Con_ve!$F$6:$F$1005,Con_ve!$C$6:$C$1005,$C79,Con_ve!$I$6:$I$1005,"Fechada",Con_ve!$Q$6:$Q$1005,Cad_cl!AT$5)))</f>
        <v/>
      </c>
      <c r="AU79" s="134" t="str">
        <f>IF(ISERR(IF($C79="","",SUMIFS(Con_ve!$F$6:$F$1005,Con_ve!$C$6:$C$1005,$C79,Con_ve!$I$6:$I$1005,"Fechada",Con_ve!$Q$6:$Q$1005,Cad_cl!AU$5))),"",IF($C79="","",SUMIFS(Con_ve!$F$6:$F$1005,Con_ve!$C$6:$C$1005,$C79,Con_ve!$I$6:$I$1005,"Fechada",Con_ve!$Q$6:$Q$1005,Cad_cl!AU$5)))</f>
        <v/>
      </c>
      <c r="AV79" s="134" t="str">
        <f>IF(ISERR(IF($C79="","",SUMIFS(Con_ve!$F$6:$F$1005,Con_ve!$C$6:$C$1005,$C79,Con_ve!$I$6:$I$1005,"Fechada",Con_ve!$Q$6:$Q$1005,Cad_cl!AV$5))),"",IF($C79="","",SUMIFS(Con_ve!$F$6:$F$1005,Con_ve!$C$6:$C$1005,$C79,Con_ve!$I$6:$I$1005,"Fechada",Con_ve!$Q$6:$Q$1005,Cad_cl!AV$5)))</f>
        <v/>
      </c>
      <c r="AW79" s="134" t="str">
        <f>IF(ISERR(IF($C79="","",SUMIFS(Con_ve!$F$6:$F$1005,Con_ve!$C$6:$C$1005,$C79,Con_ve!$I$6:$I$1005,"Fechada",Con_ve!$Q$6:$Q$1005,Cad_cl!AW$5))),"",IF($C79="","",SUMIFS(Con_ve!$F$6:$F$1005,Con_ve!$C$6:$C$1005,$C79,Con_ve!$I$6:$I$1005,"Fechada",Con_ve!$Q$6:$Q$1005,Cad_cl!AW$5)))</f>
        <v/>
      </c>
      <c r="AX79" s="134" t="str">
        <f>IF(ISERR(IF($C79="","",SUMIFS(Con_ve!$F$6:$F$1005,Con_ve!$C$6:$C$1005,$C79,Con_ve!$I$6:$I$1005,"Fechada",Con_ve!$Q$6:$Q$1005,Cad_cl!AX$5))),"",IF($C79="","",SUMIFS(Con_ve!$F$6:$F$1005,Con_ve!$C$6:$C$1005,$C79,Con_ve!$I$6:$I$1005,"Fechada",Con_ve!$Q$6:$Q$1005,Cad_cl!AX$5)))</f>
        <v/>
      </c>
      <c r="AY79" s="134" t="str">
        <f>IF(ISERR(IF($C79="","",SUMIFS(Con_ve!$F$6:$F$1005,Con_ve!$C$6:$C$1005,$C79,Con_ve!$I$6:$I$1005,"Fechada",Con_ve!$Q$6:$Q$1005,Cad_cl!AY$5))),"",IF($C79="","",SUMIFS(Con_ve!$F$6:$F$1005,Con_ve!$C$6:$C$1005,$C79,Con_ve!$I$6:$I$1005,"Fechada",Con_ve!$Q$6:$Q$1005,Cad_cl!AY$5)))</f>
        <v/>
      </c>
      <c r="AZ79" s="134" t="str">
        <f>IF(ISERR(IF($C79="","",SUMIFS(Con_ve!$F$6:$F$1005,Con_ve!$C$6:$C$1005,$C79,Con_ve!$I$6:$I$1005,"Fechada",Con_ve!$Q$6:$Q$1005,Cad_cl!AZ$5))),"",IF($C79="","",SUMIFS(Con_ve!$F$6:$F$1005,Con_ve!$C$6:$C$1005,$C79,Con_ve!$I$6:$I$1005,"Fechada",Con_ve!$Q$6:$Q$1005,Cad_cl!AZ$5)))</f>
        <v/>
      </c>
      <c r="BA79" s="134" t="str">
        <f>IF(ISERR(IF($C79="","",SUMIFS(Con_ve!$F$6:$F$1005,Con_ve!$C$6:$C$1005,$C79,Con_ve!$I$6:$I$1005,"Fechada",Con_ve!$Q$6:$Q$1005,Cad_cl!BA$5))),"",IF($C79="","",SUMIFS(Con_ve!$F$6:$F$1005,Con_ve!$C$6:$C$1005,$C79,Con_ve!$I$6:$I$1005,"Fechada",Con_ve!$Q$6:$Q$1005,Cad_cl!BA$5)))</f>
        <v/>
      </c>
      <c r="BB79" s="134">
        <f t="shared" si="3"/>
        <v>0</v>
      </c>
      <c r="BD79" s="134" t="str">
        <f>IF(ISERR(IF($C79="","",SUMIFS(Con_ve!$F$6:$F$1005,Con_ve!$C$6:$C$1005,$C79,Con_ve!$I$6:$I$1005,"Em negociação",Con_ve!$Q$6:$Q$1005,Cad_cl!BD$5))),"",IF($C79="","",SUMIFS(Con_ve!$F$6:$F$1005,Con_ve!$C$6:$C$1005,$C79,Con_ve!$I$6:$I$1005,"Em negociação",Con_ve!$Q$6:$Q$1005,Cad_cl!BD$5)))</f>
        <v/>
      </c>
      <c r="BE79" s="134" t="str">
        <f>IF(ISERR(IF($C79="","",SUMIFS(Con_ve!$F$6:$F$1005,Con_ve!$C$6:$C$1005,$C79,Con_ve!$I$6:$I$1005,"Em negociação",Con_ve!$Q$6:$Q$1005,Cad_cl!BE$5))),"",IF($C79="","",SUMIFS(Con_ve!$F$6:$F$1005,Con_ve!$C$6:$C$1005,$C79,Con_ve!$I$6:$I$1005,"Em negociação",Con_ve!$Q$6:$Q$1005,Cad_cl!BE$5)))</f>
        <v/>
      </c>
      <c r="BF79" s="134" t="str">
        <f>IF(ISERR(IF($C79="","",SUMIFS(Con_ve!$F$6:$F$1005,Con_ve!$C$6:$C$1005,$C79,Con_ve!$I$6:$I$1005,"Em negociação",Con_ve!$Q$6:$Q$1005,Cad_cl!BF$5))),"",IF($C79="","",SUMIFS(Con_ve!$F$6:$F$1005,Con_ve!$C$6:$C$1005,$C79,Con_ve!$I$6:$I$1005,"Em negociação",Con_ve!$Q$6:$Q$1005,Cad_cl!BF$5)))</f>
        <v/>
      </c>
      <c r="BG79" s="134" t="str">
        <f>IF(ISERR(IF($C79="","",SUMIFS(Con_ve!$F$6:$F$1005,Con_ve!$C$6:$C$1005,$C79,Con_ve!$I$6:$I$1005,"Em negociação",Con_ve!$Q$6:$Q$1005,Cad_cl!BG$5))),"",IF($C79="","",SUMIFS(Con_ve!$F$6:$F$1005,Con_ve!$C$6:$C$1005,$C79,Con_ve!$I$6:$I$1005,"Em negociação",Con_ve!$Q$6:$Q$1005,Cad_cl!BG$5)))</f>
        <v/>
      </c>
      <c r="BH79" s="134" t="str">
        <f>IF(ISERR(IF($C79="","",SUMIFS(Con_ve!$F$6:$F$1005,Con_ve!$C$6:$C$1005,$C79,Con_ve!$I$6:$I$1005,"Em negociação",Con_ve!$Q$6:$Q$1005,Cad_cl!BH$5))),"",IF($C79="","",SUMIFS(Con_ve!$F$6:$F$1005,Con_ve!$C$6:$C$1005,$C79,Con_ve!$I$6:$I$1005,"Em negociação",Con_ve!$Q$6:$Q$1005,Cad_cl!BH$5)))</f>
        <v/>
      </c>
      <c r="BI79" s="134" t="str">
        <f>IF(ISERR(IF($C79="","",SUMIFS(Con_ve!$F$6:$F$1005,Con_ve!$C$6:$C$1005,$C79,Con_ve!$I$6:$I$1005,"Em negociação",Con_ve!$Q$6:$Q$1005,Cad_cl!BI$5))),"",IF($C79="","",SUMIFS(Con_ve!$F$6:$F$1005,Con_ve!$C$6:$C$1005,$C79,Con_ve!$I$6:$I$1005,"Em negociação",Con_ve!$Q$6:$Q$1005,Cad_cl!BI$5)))</f>
        <v/>
      </c>
      <c r="BJ79" s="134" t="str">
        <f>IF(ISERR(IF($C79="","",SUMIFS(Con_ve!$F$6:$F$1005,Con_ve!$C$6:$C$1005,$C79,Con_ve!$I$6:$I$1005,"Em negociação",Con_ve!$Q$6:$Q$1005,Cad_cl!BJ$5))),"",IF($C79="","",SUMIFS(Con_ve!$F$6:$F$1005,Con_ve!$C$6:$C$1005,$C79,Con_ve!$I$6:$I$1005,"Em negociação",Con_ve!$Q$6:$Q$1005,Cad_cl!BJ$5)))</f>
        <v/>
      </c>
      <c r="BK79" s="134" t="str">
        <f>IF(ISERR(IF($C79="","",SUMIFS(Con_ve!$F$6:$F$1005,Con_ve!$C$6:$C$1005,$C79,Con_ve!$I$6:$I$1005,"Em negociação",Con_ve!$Q$6:$Q$1005,Cad_cl!BK$5))),"",IF($C79="","",SUMIFS(Con_ve!$F$6:$F$1005,Con_ve!$C$6:$C$1005,$C79,Con_ve!$I$6:$I$1005,"Em negociação",Con_ve!$Q$6:$Q$1005,Cad_cl!BK$5)))</f>
        <v/>
      </c>
      <c r="BL79" s="134" t="str">
        <f>IF(ISERR(IF($C79="","",SUMIFS(Con_ve!$F$6:$F$1005,Con_ve!$C$6:$C$1005,$C79,Con_ve!$I$6:$I$1005,"Em negociação",Con_ve!$Q$6:$Q$1005,Cad_cl!BL$5))),"",IF($C79="","",SUMIFS(Con_ve!$F$6:$F$1005,Con_ve!$C$6:$C$1005,$C79,Con_ve!$I$6:$I$1005,"Em negociação",Con_ve!$Q$6:$Q$1005,Cad_cl!BL$5)))</f>
        <v/>
      </c>
      <c r="BM79" s="134" t="str">
        <f>IF(ISERR(IF($C79="","",SUMIFS(Con_ve!$F$6:$F$1005,Con_ve!$C$6:$C$1005,$C79,Con_ve!$I$6:$I$1005,"Em negociação",Con_ve!$Q$6:$Q$1005,Cad_cl!BM$5))),"",IF($C79="","",SUMIFS(Con_ve!$F$6:$F$1005,Con_ve!$C$6:$C$1005,$C79,Con_ve!$I$6:$I$1005,"Em negociação",Con_ve!$Q$6:$Q$1005,Cad_cl!BM$5)))</f>
        <v/>
      </c>
      <c r="BN79" s="134" t="str">
        <f>IF(ISERR(IF($C79="","",SUMIFS(Con_ve!$F$6:$F$1005,Con_ve!$C$6:$C$1005,$C79,Con_ve!$I$6:$I$1005,"Em negociação",Con_ve!$Q$6:$Q$1005,Cad_cl!BN$5))),"",IF($C79="","",SUMIFS(Con_ve!$F$6:$F$1005,Con_ve!$C$6:$C$1005,$C79,Con_ve!$I$6:$I$1005,"Em negociação",Con_ve!$Q$6:$Q$1005,Cad_cl!BN$5)))</f>
        <v/>
      </c>
      <c r="BO79" s="134" t="str">
        <f>IF(ISERR(IF($C79="","",SUMIFS(Con_ve!$F$6:$F$1005,Con_ve!$C$6:$C$1005,$C79,Con_ve!$I$6:$I$1005,"Em negociação",Con_ve!$Q$6:$Q$1005,Cad_cl!BO$5))),"",IF($C79="","",SUMIFS(Con_ve!$F$6:$F$1005,Con_ve!$C$6:$C$1005,$C79,Con_ve!$I$6:$I$1005,"Em negociação",Con_ve!$Q$6:$Q$1005,Cad_cl!BO$5)))</f>
        <v/>
      </c>
      <c r="BP79" s="134">
        <f t="shared" si="4"/>
        <v>0</v>
      </c>
      <c r="BR79" s="125" t="str">
        <f>IF(ISERR(IF(AND($I79=Re_lo!$E$5,BR$5=VLOOKUP(Re_lo!$H$5,Re_lo!$N$5:$O$16,2,0)),AP79,"")),"",IF(AND($I79=Re_lo!$E$5,BR$5=VLOOKUP(Re_lo!$H$5,Re_lo!$N$5:$O$16,2,0)),AP79,""))</f>
        <v/>
      </c>
      <c r="BS79" s="125" t="str">
        <f>IF(ISERR(IF(AND($I79=Re_lo!$E$5,BS$5=VLOOKUP(Re_lo!$H$5,Re_lo!$N$5:$O$16,2,0)),AQ79,"")),"",IF(AND($I79=Re_lo!$E$5,BS$5=VLOOKUP(Re_lo!$H$5,Re_lo!$N$5:$O$16,2,0)),AQ79,""))</f>
        <v/>
      </c>
      <c r="BT79" s="125" t="str">
        <f>IF(ISERR(IF(AND($I79=Re_lo!$E$5,BT$5=VLOOKUP(Re_lo!$H$5,Re_lo!$N$5:$O$16,2,0)),AR79,"")),"",IF(AND($I79=Re_lo!$E$5,BT$5=VLOOKUP(Re_lo!$H$5,Re_lo!$N$5:$O$16,2,0)),AR79,""))</f>
        <v/>
      </c>
      <c r="BU79" s="125" t="str">
        <f>IF(ISERR(IF(AND($I79=Re_lo!$E$5,BU$5=VLOOKUP(Re_lo!$H$5,Re_lo!$N$5:$O$16,2,0)),AS79,"")),"",IF(AND($I79=Re_lo!$E$5,BU$5=VLOOKUP(Re_lo!$H$5,Re_lo!$N$5:$O$16,2,0)),AS79,""))</f>
        <v/>
      </c>
      <c r="BV79" s="125" t="str">
        <f>IF(ISERR(IF(AND($I79=Re_lo!$E$5,BV$5=VLOOKUP(Re_lo!$H$5,Re_lo!$N$5:$O$16,2,0)),AT79,"")),"",IF(AND($I79=Re_lo!$E$5,BV$5=VLOOKUP(Re_lo!$H$5,Re_lo!$N$5:$O$16,2,0)),AT79,""))</f>
        <v/>
      </c>
      <c r="BW79" s="125" t="str">
        <f>IF(ISERR(IF(AND($I79=Re_lo!$E$5,BW$5=VLOOKUP(Re_lo!$H$5,Re_lo!$N$5:$O$16,2,0)),AU79,"")),"",IF(AND($I79=Re_lo!$E$5,BW$5=VLOOKUP(Re_lo!$H$5,Re_lo!$N$5:$O$16,2,0)),AU79,""))</f>
        <v/>
      </c>
      <c r="BX79" s="125" t="str">
        <f>IF(ISERR(IF(AND($I79=Re_lo!$E$5,BX$5=VLOOKUP(Re_lo!$H$5,Re_lo!$N$5:$O$16,2,0)),AV79,"")),"",IF(AND($I79=Re_lo!$E$5,BX$5=VLOOKUP(Re_lo!$H$5,Re_lo!$N$5:$O$16,2,0)),AV79,""))</f>
        <v/>
      </c>
      <c r="BY79" s="125" t="str">
        <f>IF(ISERR(IF(AND($I79=Re_lo!$E$5,BY$5=VLOOKUP(Re_lo!$H$5,Re_lo!$N$5:$O$16,2,0)),AW79,"")),"",IF(AND($I79=Re_lo!$E$5,BY$5=VLOOKUP(Re_lo!$H$5,Re_lo!$N$5:$O$16,2,0)),AW79,""))</f>
        <v/>
      </c>
      <c r="BZ79" s="125" t="str">
        <f>IF(ISERR(IF(AND($I79=Re_lo!$E$5,BZ$5=VLOOKUP(Re_lo!$H$5,Re_lo!$N$5:$O$16,2,0)),AX79,"")),"",IF(AND($I79=Re_lo!$E$5,BZ$5=VLOOKUP(Re_lo!$H$5,Re_lo!$N$5:$O$16,2,0)),AX79,""))</f>
        <v/>
      </c>
      <c r="CA79" s="125" t="str">
        <f>IF(ISERR(IF(AND($I79=Re_lo!$E$5,CA$5=VLOOKUP(Re_lo!$H$5,Re_lo!$N$5:$O$16,2,0)),AY79,"")),"",IF(AND($I79=Re_lo!$E$5,CA$5=VLOOKUP(Re_lo!$H$5,Re_lo!$N$5:$O$16,2,0)),AY79,""))</f>
        <v/>
      </c>
      <c r="CB79" s="125" t="str">
        <f>IF(ISERR(IF(AND($I79=Re_lo!$E$5,CB$5=VLOOKUP(Re_lo!$H$5,Re_lo!$N$5:$O$16,2,0)),AZ79,"")),"",IF(AND($I79=Re_lo!$E$5,CB$5=VLOOKUP(Re_lo!$H$5,Re_lo!$N$5:$O$16,2,0)),AZ79,""))</f>
        <v/>
      </c>
      <c r="CC79" s="125" t="str">
        <f>IF(ISERR(IF(AND($I79=Re_lo!$E$5,CC$5=VLOOKUP(Re_lo!$H$5,Re_lo!$N$5:$O$16,2,0)),BA79,"")),"",IF(AND($I79=Re_lo!$E$5,CC$5=VLOOKUP(Re_lo!$H$5,Re_lo!$N$5:$O$16,2,0)),BA79,""))</f>
        <v/>
      </c>
      <c r="CD79" s="125" t="str">
        <f>IF(ISERR(IF(AND($I79=Re_lo!$E$5,CD$5=VLOOKUP(Re_lo!$H$5,Re_lo!$N$5:$O$16,2,0)),BB79,"")),"",IF(AND($I79=Re_lo!$E$5,CD$5=VLOOKUP(Re_lo!$H$5,Re_lo!$N$5:$O$16,2,0)),BB79,""))</f>
        <v/>
      </c>
      <c r="CF79" s="125" t="str">
        <f>IF($C79="","",COUNTIFS(Con_ve!$C$6:$C$1005,$C79,Con_ve!$Q$6:$Q$1005,Cad_cl!CF$5))</f>
        <v/>
      </c>
      <c r="CG79" s="125" t="str">
        <f>IF($C79="","",COUNTIFS(Con_ve!$C$6:$C$1005,$C79,Con_ve!$Q$6:$Q$1005,Cad_cl!CG$5))</f>
        <v/>
      </c>
      <c r="CH79" s="125" t="str">
        <f>IF($C79="","",COUNTIFS(Con_ve!$C$6:$C$1005,$C79,Con_ve!$Q$6:$Q$1005,Cad_cl!CH$5))</f>
        <v/>
      </c>
      <c r="CI79" s="125" t="str">
        <f>IF($C79="","",COUNTIFS(Con_ve!$C$6:$C$1005,$C79,Con_ve!$Q$6:$Q$1005,Cad_cl!CI$5))</f>
        <v/>
      </c>
      <c r="CJ79" s="125" t="str">
        <f>IF($C79="","",COUNTIFS(Con_ve!$C$6:$C$1005,$C79,Con_ve!$Q$6:$Q$1005,Cad_cl!CJ$5))</f>
        <v/>
      </c>
      <c r="CK79" s="125" t="str">
        <f>IF($C79="","",COUNTIFS(Con_ve!$C$6:$C$1005,$C79,Con_ve!$Q$6:$Q$1005,Cad_cl!CK$5))</f>
        <v/>
      </c>
      <c r="CL79" s="125" t="str">
        <f>IF($C79="","",COUNTIFS(Con_ve!$C$6:$C$1005,$C79,Con_ve!$Q$6:$Q$1005,Cad_cl!CL$5))</f>
        <v/>
      </c>
      <c r="CM79" s="125" t="str">
        <f>IF($C79="","",COUNTIFS(Con_ve!$C$6:$C$1005,$C79,Con_ve!$Q$6:$Q$1005,Cad_cl!CM$5))</f>
        <v/>
      </c>
      <c r="CN79" s="125" t="str">
        <f>IF($C79="","",COUNTIFS(Con_ve!$C$6:$C$1005,$C79,Con_ve!$Q$6:$Q$1005,Cad_cl!CN$5))</f>
        <v/>
      </c>
      <c r="CO79" s="125" t="str">
        <f>IF($C79="","",COUNTIFS(Con_ve!$C$6:$C$1005,$C79,Con_ve!$Q$6:$Q$1005,Cad_cl!CO$5))</f>
        <v/>
      </c>
      <c r="CP79" s="125" t="str">
        <f>IF($C79="","",COUNTIFS(Con_ve!$C$6:$C$1005,$C79,Con_ve!$Q$6:$Q$1005,Cad_cl!CP$5))</f>
        <v/>
      </c>
      <c r="CQ79" s="125" t="str">
        <f>IF($C79="","",COUNTIFS(Con_ve!$C$6:$C$1005,$C79,Con_ve!$Q$6:$Q$1005,Cad_cl!CQ$5))</f>
        <v/>
      </c>
      <c r="CR79" s="125">
        <f t="shared" si="5"/>
        <v>0</v>
      </c>
    </row>
    <row r="80" spans="3:96" ht="30" customHeight="1">
      <c r="C80" s="153"/>
      <c r="D80" s="153"/>
      <c r="E80" s="154"/>
      <c r="F80" s="153"/>
      <c r="G80" s="155"/>
      <c r="H80" s="153"/>
      <c r="I80" s="153"/>
      <c r="J80" s="132" t="s">
        <v>309</v>
      </c>
      <c r="K80" s="133" t="s">
        <v>309</v>
      </c>
      <c r="L80" s="153"/>
      <c r="M80" s="153"/>
      <c r="N80" s="153"/>
      <c r="O80" s="153"/>
      <c r="P80" s="153"/>
      <c r="Q80" s="153"/>
      <c r="AP80" s="134" t="str">
        <f>IF(ISERR(IF($C80="","",SUMIFS(Con_ve!$F$6:$F$1005,Con_ve!$C$6:$C$1005,$C80,Con_ve!$I$6:$I$1005,"Fechada",Con_ve!$Q$6:$Q$1005,Cad_cl!AP$5))),"",IF($C80="","",SUMIFS(Con_ve!$F$6:$F$1005,Con_ve!$C$6:$C$1005,$C80,Con_ve!$I$6:$I$1005,"Fechada",Con_ve!$Q$6:$Q$1005,Cad_cl!AP$5)))</f>
        <v/>
      </c>
      <c r="AQ80" s="134" t="str">
        <f>IF(ISERR(IF($C80="","",SUMIFS(Con_ve!$F$6:$F$1005,Con_ve!$C$6:$C$1005,$C80,Con_ve!$I$6:$I$1005,"Fechada",Con_ve!$Q$6:$Q$1005,Cad_cl!AQ$5))),"",IF($C80="","",SUMIFS(Con_ve!$F$6:$F$1005,Con_ve!$C$6:$C$1005,$C80,Con_ve!$I$6:$I$1005,"Fechada",Con_ve!$Q$6:$Q$1005,Cad_cl!AQ$5)))</f>
        <v/>
      </c>
      <c r="AR80" s="134" t="str">
        <f>IF(ISERR(IF($C80="","",SUMIFS(Con_ve!$F$6:$F$1005,Con_ve!$C$6:$C$1005,$C80,Con_ve!$I$6:$I$1005,"Fechada",Con_ve!$Q$6:$Q$1005,Cad_cl!AR$5))),"",IF($C80="","",SUMIFS(Con_ve!$F$6:$F$1005,Con_ve!$C$6:$C$1005,$C80,Con_ve!$I$6:$I$1005,"Fechada",Con_ve!$Q$6:$Q$1005,Cad_cl!AR$5)))</f>
        <v/>
      </c>
      <c r="AS80" s="134" t="str">
        <f>IF(ISERR(IF($C80="","",SUMIFS(Con_ve!$F$6:$F$1005,Con_ve!$C$6:$C$1005,$C80,Con_ve!$I$6:$I$1005,"Fechada",Con_ve!$Q$6:$Q$1005,Cad_cl!AS$5))),"",IF($C80="","",SUMIFS(Con_ve!$F$6:$F$1005,Con_ve!$C$6:$C$1005,$C80,Con_ve!$I$6:$I$1005,"Fechada",Con_ve!$Q$6:$Q$1005,Cad_cl!AS$5)))</f>
        <v/>
      </c>
      <c r="AT80" s="134" t="str">
        <f>IF(ISERR(IF($C80="","",SUMIFS(Con_ve!$F$6:$F$1005,Con_ve!$C$6:$C$1005,$C80,Con_ve!$I$6:$I$1005,"Fechada",Con_ve!$Q$6:$Q$1005,Cad_cl!AT$5))),"",IF($C80="","",SUMIFS(Con_ve!$F$6:$F$1005,Con_ve!$C$6:$C$1005,$C80,Con_ve!$I$6:$I$1005,"Fechada",Con_ve!$Q$6:$Q$1005,Cad_cl!AT$5)))</f>
        <v/>
      </c>
      <c r="AU80" s="134" t="str">
        <f>IF(ISERR(IF($C80="","",SUMIFS(Con_ve!$F$6:$F$1005,Con_ve!$C$6:$C$1005,$C80,Con_ve!$I$6:$I$1005,"Fechada",Con_ve!$Q$6:$Q$1005,Cad_cl!AU$5))),"",IF($C80="","",SUMIFS(Con_ve!$F$6:$F$1005,Con_ve!$C$6:$C$1005,$C80,Con_ve!$I$6:$I$1005,"Fechada",Con_ve!$Q$6:$Q$1005,Cad_cl!AU$5)))</f>
        <v/>
      </c>
      <c r="AV80" s="134" t="str">
        <f>IF(ISERR(IF($C80="","",SUMIFS(Con_ve!$F$6:$F$1005,Con_ve!$C$6:$C$1005,$C80,Con_ve!$I$6:$I$1005,"Fechada",Con_ve!$Q$6:$Q$1005,Cad_cl!AV$5))),"",IF($C80="","",SUMIFS(Con_ve!$F$6:$F$1005,Con_ve!$C$6:$C$1005,$C80,Con_ve!$I$6:$I$1005,"Fechada",Con_ve!$Q$6:$Q$1005,Cad_cl!AV$5)))</f>
        <v/>
      </c>
      <c r="AW80" s="134" t="str">
        <f>IF(ISERR(IF($C80="","",SUMIFS(Con_ve!$F$6:$F$1005,Con_ve!$C$6:$C$1005,$C80,Con_ve!$I$6:$I$1005,"Fechada",Con_ve!$Q$6:$Q$1005,Cad_cl!AW$5))),"",IF($C80="","",SUMIFS(Con_ve!$F$6:$F$1005,Con_ve!$C$6:$C$1005,$C80,Con_ve!$I$6:$I$1005,"Fechada",Con_ve!$Q$6:$Q$1005,Cad_cl!AW$5)))</f>
        <v/>
      </c>
      <c r="AX80" s="134" t="str">
        <f>IF(ISERR(IF($C80="","",SUMIFS(Con_ve!$F$6:$F$1005,Con_ve!$C$6:$C$1005,$C80,Con_ve!$I$6:$I$1005,"Fechada",Con_ve!$Q$6:$Q$1005,Cad_cl!AX$5))),"",IF($C80="","",SUMIFS(Con_ve!$F$6:$F$1005,Con_ve!$C$6:$C$1005,$C80,Con_ve!$I$6:$I$1005,"Fechada",Con_ve!$Q$6:$Q$1005,Cad_cl!AX$5)))</f>
        <v/>
      </c>
      <c r="AY80" s="134" t="str">
        <f>IF(ISERR(IF($C80="","",SUMIFS(Con_ve!$F$6:$F$1005,Con_ve!$C$6:$C$1005,$C80,Con_ve!$I$6:$I$1005,"Fechada",Con_ve!$Q$6:$Q$1005,Cad_cl!AY$5))),"",IF($C80="","",SUMIFS(Con_ve!$F$6:$F$1005,Con_ve!$C$6:$C$1005,$C80,Con_ve!$I$6:$I$1005,"Fechada",Con_ve!$Q$6:$Q$1005,Cad_cl!AY$5)))</f>
        <v/>
      </c>
      <c r="AZ80" s="134" t="str">
        <f>IF(ISERR(IF($C80="","",SUMIFS(Con_ve!$F$6:$F$1005,Con_ve!$C$6:$C$1005,$C80,Con_ve!$I$6:$I$1005,"Fechada",Con_ve!$Q$6:$Q$1005,Cad_cl!AZ$5))),"",IF($C80="","",SUMIFS(Con_ve!$F$6:$F$1005,Con_ve!$C$6:$C$1005,$C80,Con_ve!$I$6:$I$1005,"Fechada",Con_ve!$Q$6:$Q$1005,Cad_cl!AZ$5)))</f>
        <v/>
      </c>
      <c r="BA80" s="134" t="str">
        <f>IF(ISERR(IF($C80="","",SUMIFS(Con_ve!$F$6:$F$1005,Con_ve!$C$6:$C$1005,$C80,Con_ve!$I$6:$I$1005,"Fechada",Con_ve!$Q$6:$Q$1005,Cad_cl!BA$5))),"",IF($C80="","",SUMIFS(Con_ve!$F$6:$F$1005,Con_ve!$C$6:$C$1005,$C80,Con_ve!$I$6:$I$1005,"Fechada",Con_ve!$Q$6:$Q$1005,Cad_cl!BA$5)))</f>
        <v/>
      </c>
      <c r="BB80" s="134">
        <f t="shared" si="3"/>
        <v>0</v>
      </c>
      <c r="BD80" s="134" t="str">
        <f>IF(ISERR(IF($C80="","",SUMIFS(Con_ve!$F$6:$F$1005,Con_ve!$C$6:$C$1005,$C80,Con_ve!$I$6:$I$1005,"Em negociação",Con_ve!$Q$6:$Q$1005,Cad_cl!BD$5))),"",IF($C80="","",SUMIFS(Con_ve!$F$6:$F$1005,Con_ve!$C$6:$C$1005,$C80,Con_ve!$I$6:$I$1005,"Em negociação",Con_ve!$Q$6:$Q$1005,Cad_cl!BD$5)))</f>
        <v/>
      </c>
      <c r="BE80" s="134" t="str">
        <f>IF(ISERR(IF($C80="","",SUMIFS(Con_ve!$F$6:$F$1005,Con_ve!$C$6:$C$1005,$C80,Con_ve!$I$6:$I$1005,"Em negociação",Con_ve!$Q$6:$Q$1005,Cad_cl!BE$5))),"",IF($C80="","",SUMIFS(Con_ve!$F$6:$F$1005,Con_ve!$C$6:$C$1005,$C80,Con_ve!$I$6:$I$1005,"Em negociação",Con_ve!$Q$6:$Q$1005,Cad_cl!BE$5)))</f>
        <v/>
      </c>
      <c r="BF80" s="134" t="str">
        <f>IF(ISERR(IF($C80="","",SUMIFS(Con_ve!$F$6:$F$1005,Con_ve!$C$6:$C$1005,$C80,Con_ve!$I$6:$I$1005,"Em negociação",Con_ve!$Q$6:$Q$1005,Cad_cl!BF$5))),"",IF($C80="","",SUMIFS(Con_ve!$F$6:$F$1005,Con_ve!$C$6:$C$1005,$C80,Con_ve!$I$6:$I$1005,"Em negociação",Con_ve!$Q$6:$Q$1005,Cad_cl!BF$5)))</f>
        <v/>
      </c>
      <c r="BG80" s="134" t="str">
        <f>IF(ISERR(IF($C80="","",SUMIFS(Con_ve!$F$6:$F$1005,Con_ve!$C$6:$C$1005,$C80,Con_ve!$I$6:$I$1005,"Em negociação",Con_ve!$Q$6:$Q$1005,Cad_cl!BG$5))),"",IF($C80="","",SUMIFS(Con_ve!$F$6:$F$1005,Con_ve!$C$6:$C$1005,$C80,Con_ve!$I$6:$I$1005,"Em negociação",Con_ve!$Q$6:$Q$1005,Cad_cl!BG$5)))</f>
        <v/>
      </c>
      <c r="BH80" s="134" t="str">
        <f>IF(ISERR(IF($C80="","",SUMIFS(Con_ve!$F$6:$F$1005,Con_ve!$C$6:$C$1005,$C80,Con_ve!$I$6:$I$1005,"Em negociação",Con_ve!$Q$6:$Q$1005,Cad_cl!BH$5))),"",IF($C80="","",SUMIFS(Con_ve!$F$6:$F$1005,Con_ve!$C$6:$C$1005,$C80,Con_ve!$I$6:$I$1005,"Em negociação",Con_ve!$Q$6:$Q$1005,Cad_cl!BH$5)))</f>
        <v/>
      </c>
      <c r="BI80" s="134" t="str">
        <f>IF(ISERR(IF($C80="","",SUMIFS(Con_ve!$F$6:$F$1005,Con_ve!$C$6:$C$1005,$C80,Con_ve!$I$6:$I$1005,"Em negociação",Con_ve!$Q$6:$Q$1005,Cad_cl!BI$5))),"",IF($C80="","",SUMIFS(Con_ve!$F$6:$F$1005,Con_ve!$C$6:$C$1005,$C80,Con_ve!$I$6:$I$1005,"Em negociação",Con_ve!$Q$6:$Q$1005,Cad_cl!BI$5)))</f>
        <v/>
      </c>
      <c r="BJ80" s="134" t="str">
        <f>IF(ISERR(IF($C80="","",SUMIFS(Con_ve!$F$6:$F$1005,Con_ve!$C$6:$C$1005,$C80,Con_ve!$I$6:$I$1005,"Em negociação",Con_ve!$Q$6:$Q$1005,Cad_cl!BJ$5))),"",IF($C80="","",SUMIFS(Con_ve!$F$6:$F$1005,Con_ve!$C$6:$C$1005,$C80,Con_ve!$I$6:$I$1005,"Em negociação",Con_ve!$Q$6:$Q$1005,Cad_cl!BJ$5)))</f>
        <v/>
      </c>
      <c r="BK80" s="134" t="str">
        <f>IF(ISERR(IF($C80="","",SUMIFS(Con_ve!$F$6:$F$1005,Con_ve!$C$6:$C$1005,$C80,Con_ve!$I$6:$I$1005,"Em negociação",Con_ve!$Q$6:$Q$1005,Cad_cl!BK$5))),"",IF($C80="","",SUMIFS(Con_ve!$F$6:$F$1005,Con_ve!$C$6:$C$1005,$C80,Con_ve!$I$6:$I$1005,"Em negociação",Con_ve!$Q$6:$Q$1005,Cad_cl!BK$5)))</f>
        <v/>
      </c>
      <c r="BL80" s="134" t="str">
        <f>IF(ISERR(IF($C80="","",SUMIFS(Con_ve!$F$6:$F$1005,Con_ve!$C$6:$C$1005,$C80,Con_ve!$I$6:$I$1005,"Em negociação",Con_ve!$Q$6:$Q$1005,Cad_cl!BL$5))),"",IF($C80="","",SUMIFS(Con_ve!$F$6:$F$1005,Con_ve!$C$6:$C$1005,$C80,Con_ve!$I$6:$I$1005,"Em negociação",Con_ve!$Q$6:$Q$1005,Cad_cl!BL$5)))</f>
        <v/>
      </c>
      <c r="BM80" s="134" t="str">
        <f>IF(ISERR(IF($C80="","",SUMIFS(Con_ve!$F$6:$F$1005,Con_ve!$C$6:$C$1005,$C80,Con_ve!$I$6:$I$1005,"Em negociação",Con_ve!$Q$6:$Q$1005,Cad_cl!BM$5))),"",IF($C80="","",SUMIFS(Con_ve!$F$6:$F$1005,Con_ve!$C$6:$C$1005,$C80,Con_ve!$I$6:$I$1005,"Em negociação",Con_ve!$Q$6:$Q$1005,Cad_cl!BM$5)))</f>
        <v/>
      </c>
      <c r="BN80" s="134" t="str">
        <f>IF(ISERR(IF($C80="","",SUMIFS(Con_ve!$F$6:$F$1005,Con_ve!$C$6:$C$1005,$C80,Con_ve!$I$6:$I$1005,"Em negociação",Con_ve!$Q$6:$Q$1005,Cad_cl!BN$5))),"",IF($C80="","",SUMIFS(Con_ve!$F$6:$F$1005,Con_ve!$C$6:$C$1005,$C80,Con_ve!$I$6:$I$1005,"Em negociação",Con_ve!$Q$6:$Q$1005,Cad_cl!BN$5)))</f>
        <v/>
      </c>
      <c r="BO80" s="134" t="str">
        <f>IF(ISERR(IF($C80="","",SUMIFS(Con_ve!$F$6:$F$1005,Con_ve!$C$6:$C$1005,$C80,Con_ve!$I$6:$I$1005,"Em negociação",Con_ve!$Q$6:$Q$1005,Cad_cl!BO$5))),"",IF($C80="","",SUMIFS(Con_ve!$F$6:$F$1005,Con_ve!$C$6:$C$1005,$C80,Con_ve!$I$6:$I$1005,"Em negociação",Con_ve!$Q$6:$Q$1005,Cad_cl!BO$5)))</f>
        <v/>
      </c>
      <c r="BP80" s="134">
        <f t="shared" si="4"/>
        <v>0</v>
      </c>
      <c r="BR80" s="125" t="str">
        <f>IF(ISERR(IF(AND($I80=Re_lo!$E$5,BR$5=VLOOKUP(Re_lo!$H$5,Re_lo!$N$5:$O$16,2,0)),AP80,"")),"",IF(AND($I80=Re_lo!$E$5,BR$5=VLOOKUP(Re_lo!$H$5,Re_lo!$N$5:$O$16,2,0)),AP80,""))</f>
        <v/>
      </c>
      <c r="BS80" s="125" t="str">
        <f>IF(ISERR(IF(AND($I80=Re_lo!$E$5,BS$5=VLOOKUP(Re_lo!$H$5,Re_lo!$N$5:$O$16,2,0)),AQ80,"")),"",IF(AND($I80=Re_lo!$E$5,BS$5=VLOOKUP(Re_lo!$H$5,Re_lo!$N$5:$O$16,2,0)),AQ80,""))</f>
        <v/>
      </c>
      <c r="BT80" s="125" t="str">
        <f>IF(ISERR(IF(AND($I80=Re_lo!$E$5,BT$5=VLOOKUP(Re_lo!$H$5,Re_lo!$N$5:$O$16,2,0)),AR80,"")),"",IF(AND($I80=Re_lo!$E$5,BT$5=VLOOKUP(Re_lo!$H$5,Re_lo!$N$5:$O$16,2,0)),AR80,""))</f>
        <v/>
      </c>
      <c r="BU80" s="125" t="str">
        <f>IF(ISERR(IF(AND($I80=Re_lo!$E$5,BU$5=VLOOKUP(Re_lo!$H$5,Re_lo!$N$5:$O$16,2,0)),AS80,"")),"",IF(AND($I80=Re_lo!$E$5,BU$5=VLOOKUP(Re_lo!$H$5,Re_lo!$N$5:$O$16,2,0)),AS80,""))</f>
        <v/>
      </c>
      <c r="BV80" s="125" t="str">
        <f>IF(ISERR(IF(AND($I80=Re_lo!$E$5,BV$5=VLOOKUP(Re_lo!$H$5,Re_lo!$N$5:$O$16,2,0)),AT80,"")),"",IF(AND($I80=Re_lo!$E$5,BV$5=VLOOKUP(Re_lo!$H$5,Re_lo!$N$5:$O$16,2,0)),AT80,""))</f>
        <v/>
      </c>
      <c r="BW80" s="125" t="str">
        <f>IF(ISERR(IF(AND($I80=Re_lo!$E$5,BW$5=VLOOKUP(Re_lo!$H$5,Re_lo!$N$5:$O$16,2,0)),AU80,"")),"",IF(AND($I80=Re_lo!$E$5,BW$5=VLOOKUP(Re_lo!$H$5,Re_lo!$N$5:$O$16,2,0)),AU80,""))</f>
        <v/>
      </c>
      <c r="BX80" s="125" t="str">
        <f>IF(ISERR(IF(AND($I80=Re_lo!$E$5,BX$5=VLOOKUP(Re_lo!$H$5,Re_lo!$N$5:$O$16,2,0)),AV80,"")),"",IF(AND($I80=Re_lo!$E$5,BX$5=VLOOKUP(Re_lo!$H$5,Re_lo!$N$5:$O$16,2,0)),AV80,""))</f>
        <v/>
      </c>
      <c r="BY80" s="125" t="str">
        <f>IF(ISERR(IF(AND($I80=Re_lo!$E$5,BY$5=VLOOKUP(Re_lo!$H$5,Re_lo!$N$5:$O$16,2,0)),AW80,"")),"",IF(AND($I80=Re_lo!$E$5,BY$5=VLOOKUP(Re_lo!$H$5,Re_lo!$N$5:$O$16,2,0)),AW80,""))</f>
        <v/>
      </c>
      <c r="BZ80" s="125" t="str">
        <f>IF(ISERR(IF(AND($I80=Re_lo!$E$5,BZ$5=VLOOKUP(Re_lo!$H$5,Re_lo!$N$5:$O$16,2,0)),AX80,"")),"",IF(AND($I80=Re_lo!$E$5,BZ$5=VLOOKUP(Re_lo!$H$5,Re_lo!$N$5:$O$16,2,0)),AX80,""))</f>
        <v/>
      </c>
      <c r="CA80" s="125" t="str">
        <f>IF(ISERR(IF(AND($I80=Re_lo!$E$5,CA$5=VLOOKUP(Re_lo!$H$5,Re_lo!$N$5:$O$16,2,0)),AY80,"")),"",IF(AND($I80=Re_lo!$E$5,CA$5=VLOOKUP(Re_lo!$H$5,Re_lo!$N$5:$O$16,2,0)),AY80,""))</f>
        <v/>
      </c>
      <c r="CB80" s="125" t="str">
        <f>IF(ISERR(IF(AND($I80=Re_lo!$E$5,CB$5=VLOOKUP(Re_lo!$H$5,Re_lo!$N$5:$O$16,2,0)),AZ80,"")),"",IF(AND($I80=Re_lo!$E$5,CB$5=VLOOKUP(Re_lo!$H$5,Re_lo!$N$5:$O$16,2,0)),AZ80,""))</f>
        <v/>
      </c>
      <c r="CC80" s="125" t="str">
        <f>IF(ISERR(IF(AND($I80=Re_lo!$E$5,CC$5=VLOOKUP(Re_lo!$H$5,Re_lo!$N$5:$O$16,2,0)),BA80,"")),"",IF(AND($I80=Re_lo!$E$5,CC$5=VLOOKUP(Re_lo!$H$5,Re_lo!$N$5:$O$16,2,0)),BA80,""))</f>
        <v/>
      </c>
      <c r="CD80" s="125" t="str">
        <f>IF(ISERR(IF(AND($I80=Re_lo!$E$5,CD$5=VLOOKUP(Re_lo!$H$5,Re_lo!$N$5:$O$16,2,0)),BB80,"")),"",IF(AND($I80=Re_lo!$E$5,CD$5=VLOOKUP(Re_lo!$H$5,Re_lo!$N$5:$O$16,2,0)),BB80,""))</f>
        <v/>
      </c>
      <c r="CF80" s="125" t="str">
        <f>IF($C80="","",COUNTIFS(Con_ve!$C$6:$C$1005,$C80,Con_ve!$Q$6:$Q$1005,Cad_cl!CF$5))</f>
        <v/>
      </c>
      <c r="CG80" s="125" t="str">
        <f>IF($C80="","",COUNTIFS(Con_ve!$C$6:$C$1005,$C80,Con_ve!$Q$6:$Q$1005,Cad_cl!CG$5))</f>
        <v/>
      </c>
      <c r="CH80" s="125" t="str">
        <f>IF($C80="","",COUNTIFS(Con_ve!$C$6:$C$1005,$C80,Con_ve!$Q$6:$Q$1005,Cad_cl!CH$5))</f>
        <v/>
      </c>
      <c r="CI80" s="125" t="str">
        <f>IF($C80="","",COUNTIFS(Con_ve!$C$6:$C$1005,$C80,Con_ve!$Q$6:$Q$1005,Cad_cl!CI$5))</f>
        <v/>
      </c>
      <c r="CJ80" s="125" t="str">
        <f>IF($C80="","",COUNTIFS(Con_ve!$C$6:$C$1005,$C80,Con_ve!$Q$6:$Q$1005,Cad_cl!CJ$5))</f>
        <v/>
      </c>
      <c r="CK80" s="125" t="str">
        <f>IF($C80="","",COUNTIFS(Con_ve!$C$6:$C$1005,$C80,Con_ve!$Q$6:$Q$1005,Cad_cl!CK$5))</f>
        <v/>
      </c>
      <c r="CL80" s="125" t="str">
        <f>IF($C80="","",COUNTIFS(Con_ve!$C$6:$C$1005,$C80,Con_ve!$Q$6:$Q$1005,Cad_cl!CL$5))</f>
        <v/>
      </c>
      <c r="CM80" s="125" t="str">
        <f>IF($C80="","",COUNTIFS(Con_ve!$C$6:$C$1005,$C80,Con_ve!$Q$6:$Q$1005,Cad_cl!CM$5))</f>
        <v/>
      </c>
      <c r="CN80" s="125" t="str">
        <f>IF($C80="","",COUNTIFS(Con_ve!$C$6:$C$1005,$C80,Con_ve!$Q$6:$Q$1005,Cad_cl!CN$5))</f>
        <v/>
      </c>
      <c r="CO80" s="125" t="str">
        <f>IF($C80="","",COUNTIFS(Con_ve!$C$6:$C$1005,$C80,Con_ve!$Q$6:$Q$1005,Cad_cl!CO$5))</f>
        <v/>
      </c>
      <c r="CP80" s="125" t="str">
        <f>IF($C80="","",COUNTIFS(Con_ve!$C$6:$C$1005,$C80,Con_ve!$Q$6:$Q$1005,Cad_cl!CP$5))</f>
        <v/>
      </c>
      <c r="CQ80" s="125" t="str">
        <f>IF($C80="","",COUNTIFS(Con_ve!$C$6:$C$1005,$C80,Con_ve!$Q$6:$Q$1005,Cad_cl!CQ$5))</f>
        <v/>
      </c>
      <c r="CR80" s="125">
        <f t="shared" si="5"/>
        <v>0</v>
      </c>
    </row>
    <row r="81" spans="3:96" ht="30" customHeight="1">
      <c r="C81" s="153"/>
      <c r="D81" s="153"/>
      <c r="E81" s="154"/>
      <c r="F81" s="153"/>
      <c r="G81" s="155"/>
      <c r="H81" s="153"/>
      <c r="I81" s="153"/>
      <c r="J81" s="132" t="s">
        <v>309</v>
      </c>
      <c r="K81" s="133" t="s">
        <v>309</v>
      </c>
      <c r="L81" s="153"/>
      <c r="M81" s="153"/>
      <c r="N81" s="153"/>
      <c r="O81" s="153"/>
      <c r="P81" s="153"/>
      <c r="Q81" s="153"/>
      <c r="AP81" s="134" t="str">
        <f>IF(ISERR(IF($C81="","",SUMIFS(Con_ve!$F$6:$F$1005,Con_ve!$C$6:$C$1005,$C81,Con_ve!$I$6:$I$1005,"Fechada",Con_ve!$Q$6:$Q$1005,Cad_cl!AP$5))),"",IF($C81="","",SUMIFS(Con_ve!$F$6:$F$1005,Con_ve!$C$6:$C$1005,$C81,Con_ve!$I$6:$I$1005,"Fechada",Con_ve!$Q$6:$Q$1005,Cad_cl!AP$5)))</f>
        <v/>
      </c>
      <c r="AQ81" s="134" t="str">
        <f>IF(ISERR(IF($C81="","",SUMIFS(Con_ve!$F$6:$F$1005,Con_ve!$C$6:$C$1005,$C81,Con_ve!$I$6:$I$1005,"Fechada",Con_ve!$Q$6:$Q$1005,Cad_cl!AQ$5))),"",IF($C81="","",SUMIFS(Con_ve!$F$6:$F$1005,Con_ve!$C$6:$C$1005,$C81,Con_ve!$I$6:$I$1005,"Fechada",Con_ve!$Q$6:$Q$1005,Cad_cl!AQ$5)))</f>
        <v/>
      </c>
      <c r="AR81" s="134" t="str">
        <f>IF(ISERR(IF($C81="","",SUMIFS(Con_ve!$F$6:$F$1005,Con_ve!$C$6:$C$1005,$C81,Con_ve!$I$6:$I$1005,"Fechada",Con_ve!$Q$6:$Q$1005,Cad_cl!AR$5))),"",IF($C81="","",SUMIFS(Con_ve!$F$6:$F$1005,Con_ve!$C$6:$C$1005,$C81,Con_ve!$I$6:$I$1005,"Fechada",Con_ve!$Q$6:$Q$1005,Cad_cl!AR$5)))</f>
        <v/>
      </c>
      <c r="AS81" s="134" t="str">
        <f>IF(ISERR(IF($C81="","",SUMIFS(Con_ve!$F$6:$F$1005,Con_ve!$C$6:$C$1005,$C81,Con_ve!$I$6:$I$1005,"Fechada",Con_ve!$Q$6:$Q$1005,Cad_cl!AS$5))),"",IF($C81="","",SUMIFS(Con_ve!$F$6:$F$1005,Con_ve!$C$6:$C$1005,$C81,Con_ve!$I$6:$I$1005,"Fechada",Con_ve!$Q$6:$Q$1005,Cad_cl!AS$5)))</f>
        <v/>
      </c>
      <c r="AT81" s="134" t="str">
        <f>IF(ISERR(IF($C81="","",SUMIFS(Con_ve!$F$6:$F$1005,Con_ve!$C$6:$C$1005,$C81,Con_ve!$I$6:$I$1005,"Fechada",Con_ve!$Q$6:$Q$1005,Cad_cl!AT$5))),"",IF($C81="","",SUMIFS(Con_ve!$F$6:$F$1005,Con_ve!$C$6:$C$1005,$C81,Con_ve!$I$6:$I$1005,"Fechada",Con_ve!$Q$6:$Q$1005,Cad_cl!AT$5)))</f>
        <v/>
      </c>
      <c r="AU81" s="134" t="str">
        <f>IF(ISERR(IF($C81="","",SUMIFS(Con_ve!$F$6:$F$1005,Con_ve!$C$6:$C$1005,$C81,Con_ve!$I$6:$I$1005,"Fechada",Con_ve!$Q$6:$Q$1005,Cad_cl!AU$5))),"",IF($C81="","",SUMIFS(Con_ve!$F$6:$F$1005,Con_ve!$C$6:$C$1005,$C81,Con_ve!$I$6:$I$1005,"Fechada",Con_ve!$Q$6:$Q$1005,Cad_cl!AU$5)))</f>
        <v/>
      </c>
      <c r="AV81" s="134" t="str">
        <f>IF(ISERR(IF($C81="","",SUMIFS(Con_ve!$F$6:$F$1005,Con_ve!$C$6:$C$1005,$C81,Con_ve!$I$6:$I$1005,"Fechada",Con_ve!$Q$6:$Q$1005,Cad_cl!AV$5))),"",IF($C81="","",SUMIFS(Con_ve!$F$6:$F$1005,Con_ve!$C$6:$C$1005,$C81,Con_ve!$I$6:$I$1005,"Fechada",Con_ve!$Q$6:$Q$1005,Cad_cl!AV$5)))</f>
        <v/>
      </c>
      <c r="AW81" s="134" t="str">
        <f>IF(ISERR(IF($C81="","",SUMIFS(Con_ve!$F$6:$F$1005,Con_ve!$C$6:$C$1005,$C81,Con_ve!$I$6:$I$1005,"Fechada",Con_ve!$Q$6:$Q$1005,Cad_cl!AW$5))),"",IF($C81="","",SUMIFS(Con_ve!$F$6:$F$1005,Con_ve!$C$6:$C$1005,$C81,Con_ve!$I$6:$I$1005,"Fechada",Con_ve!$Q$6:$Q$1005,Cad_cl!AW$5)))</f>
        <v/>
      </c>
      <c r="AX81" s="134" t="str">
        <f>IF(ISERR(IF($C81="","",SUMIFS(Con_ve!$F$6:$F$1005,Con_ve!$C$6:$C$1005,$C81,Con_ve!$I$6:$I$1005,"Fechada",Con_ve!$Q$6:$Q$1005,Cad_cl!AX$5))),"",IF($C81="","",SUMIFS(Con_ve!$F$6:$F$1005,Con_ve!$C$6:$C$1005,$C81,Con_ve!$I$6:$I$1005,"Fechada",Con_ve!$Q$6:$Q$1005,Cad_cl!AX$5)))</f>
        <v/>
      </c>
      <c r="AY81" s="134" t="str">
        <f>IF(ISERR(IF($C81="","",SUMIFS(Con_ve!$F$6:$F$1005,Con_ve!$C$6:$C$1005,$C81,Con_ve!$I$6:$I$1005,"Fechada",Con_ve!$Q$6:$Q$1005,Cad_cl!AY$5))),"",IF($C81="","",SUMIFS(Con_ve!$F$6:$F$1005,Con_ve!$C$6:$C$1005,$C81,Con_ve!$I$6:$I$1005,"Fechada",Con_ve!$Q$6:$Q$1005,Cad_cl!AY$5)))</f>
        <v/>
      </c>
      <c r="AZ81" s="134" t="str">
        <f>IF(ISERR(IF($C81="","",SUMIFS(Con_ve!$F$6:$F$1005,Con_ve!$C$6:$C$1005,$C81,Con_ve!$I$6:$I$1005,"Fechada",Con_ve!$Q$6:$Q$1005,Cad_cl!AZ$5))),"",IF($C81="","",SUMIFS(Con_ve!$F$6:$F$1005,Con_ve!$C$6:$C$1005,$C81,Con_ve!$I$6:$I$1005,"Fechada",Con_ve!$Q$6:$Q$1005,Cad_cl!AZ$5)))</f>
        <v/>
      </c>
      <c r="BA81" s="134" t="str">
        <f>IF(ISERR(IF($C81="","",SUMIFS(Con_ve!$F$6:$F$1005,Con_ve!$C$6:$C$1005,$C81,Con_ve!$I$6:$I$1005,"Fechada",Con_ve!$Q$6:$Q$1005,Cad_cl!BA$5))),"",IF($C81="","",SUMIFS(Con_ve!$F$6:$F$1005,Con_ve!$C$6:$C$1005,$C81,Con_ve!$I$6:$I$1005,"Fechada",Con_ve!$Q$6:$Q$1005,Cad_cl!BA$5)))</f>
        <v/>
      </c>
      <c r="BB81" s="134">
        <f t="shared" si="3"/>
        <v>0</v>
      </c>
      <c r="BD81" s="134" t="str">
        <f>IF(ISERR(IF($C81="","",SUMIFS(Con_ve!$F$6:$F$1005,Con_ve!$C$6:$C$1005,$C81,Con_ve!$I$6:$I$1005,"Em negociação",Con_ve!$Q$6:$Q$1005,Cad_cl!BD$5))),"",IF($C81="","",SUMIFS(Con_ve!$F$6:$F$1005,Con_ve!$C$6:$C$1005,$C81,Con_ve!$I$6:$I$1005,"Em negociação",Con_ve!$Q$6:$Q$1005,Cad_cl!BD$5)))</f>
        <v/>
      </c>
      <c r="BE81" s="134" t="str">
        <f>IF(ISERR(IF($C81="","",SUMIFS(Con_ve!$F$6:$F$1005,Con_ve!$C$6:$C$1005,$C81,Con_ve!$I$6:$I$1005,"Em negociação",Con_ve!$Q$6:$Q$1005,Cad_cl!BE$5))),"",IF($C81="","",SUMIFS(Con_ve!$F$6:$F$1005,Con_ve!$C$6:$C$1005,$C81,Con_ve!$I$6:$I$1005,"Em negociação",Con_ve!$Q$6:$Q$1005,Cad_cl!BE$5)))</f>
        <v/>
      </c>
      <c r="BF81" s="134" t="str">
        <f>IF(ISERR(IF($C81="","",SUMIFS(Con_ve!$F$6:$F$1005,Con_ve!$C$6:$C$1005,$C81,Con_ve!$I$6:$I$1005,"Em negociação",Con_ve!$Q$6:$Q$1005,Cad_cl!BF$5))),"",IF($C81="","",SUMIFS(Con_ve!$F$6:$F$1005,Con_ve!$C$6:$C$1005,$C81,Con_ve!$I$6:$I$1005,"Em negociação",Con_ve!$Q$6:$Q$1005,Cad_cl!BF$5)))</f>
        <v/>
      </c>
      <c r="BG81" s="134" t="str">
        <f>IF(ISERR(IF($C81="","",SUMIFS(Con_ve!$F$6:$F$1005,Con_ve!$C$6:$C$1005,$C81,Con_ve!$I$6:$I$1005,"Em negociação",Con_ve!$Q$6:$Q$1005,Cad_cl!BG$5))),"",IF($C81="","",SUMIFS(Con_ve!$F$6:$F$1005,Con_ve!$C$6:$C$1005,$C81,Con_ve!$I$6:$I$1005,"Em negociação",Con_ve!$Q$6:$Q$1005,Cad_cl!BG$5)))</f>
        <v/>
      </c>
      <c r="BH81" s="134" t="str">
        <f>IF(ISERR(IF($C81="","",SUMIFS(Con_ve!$F$6:$F$1005,Con_ve!$C$6:$C$1005,$C81,Con_ve!$I$6:$I$1005,"Em negociação",Con_ve!$Q$6:$Q$1005,Cad_cl!BH$5))),"",IF($C81="","",SUMIFS(Con_ve!$F$6:$F$1005,Con_ve!$C$6:$C$1005,$C81,Con_ve!$I$6:$I$1005,"Em negociação",Con_ve!$Q$6:$Q$1005,Cad_cl!BH$5)))</f>
        <v/>
      </c>
      <c r="BI81" s="134" t="str">
        <f>IF(ISERR(IF($C81="","",SUMIFS(Con_ve!$F$6:$F$1005,Con_ve!$C$6:$C$1005,$C81,Con_ve!$I$6:$I$1005,"Em negociação",Con_ve!$Q$6:$Q$1005,Cad_cl!BI$5))),"",IF($C81="","",SUMIFS(Con_ve!$F$6:$F$1005,Con_ve!$C$6:$C$1005,$C81,Con_ve!$I$6:$I$1005,"Em negociação",Con_ve!$Q$6:$Q$1005,Cad_cl!BI$5)))</f>
        <v/>
      </c>
      <c r="BJ81" s="134" t="str">
        <f>IF(ISERR(IF($C81="","",SUMIFS(Con_ve!$F$6:$F$1005,Con_ve!$C$6:$C$1005,$C81,Con_ve!$I$6:$I$1005,"Em negociação",Con_ve!$Q$6:$Q$1005,Cad_cl!BJ$5))),"",IF($C81="","",SUMIFS(Con_ve!$F$6:$F$1005,Con_ve!$C$6:$C$1005,$C81,Con_ve!$I$6:$I$1005,"Em negociação",Con_ve!$Q$6:$Q$1005,Cad_cl!BJ$5)))</f>
        <v/>
      </c>
      <c r="BK81" s="134" t="str">
        <f>IF(ISERR(IF($C81="","",SUMIFS(Con_ve!$F$6:$F$1005,Con_ve!$C$6:$C$1005,$C81,Con_ve!$I$6:$I$1005,"Em negociação",Con_ve!$Q$6:$Q$1005,Cad_cl!BK$5))),"",IF($C81="","",SUMIFS(Con_ve!$F$6:$F$1005,Con_ve!$C$6:$C$1005,$C81,Con_ve!$I$6:$I$1005,"Em negociação",Con_ve!$Q$6:$Q$1005,Cad_cl!BK$5)))</f>
        <v/>
      </c>
      <c r="BL81" s="134" t="str">
        <f>IF(ISERR(IF($C81="","",SUMIFS(Con_ve!$F$6:$F$1005,Con_ve!$C$6:$C$1005,$C81,Con_ve!$I$6:$I$1005,"Em negociação",Con_ve!$Q$6:$Q$1005,Cad_cl!BL$5))),"",IF($C81="","",SUMIFS(Con_ve!$F$6:$F$1005,Con_ve!$C$6:$C$1005,$C81,Con_ve!$I$6:$I$1005,"Em negociação",Con_ve!$Q$6:$Q$1005,Cad_cl!BL$5)))</f>
        <v/>
      </c>
      <c r="BM81" s="134" t="str">
        <f>IF(ISERR(IF($C81="","",SUMIFS(Con_ve!$F$6:$F$1005,Con_ve!$C$6:$C$1005,$C81,Con_ve!$I$6:$I$1005,"Em negociação",Con_ve!$Q$6:$Q$1005,Cad_cl!BM$5))),"",IF($C81="","",SUMIFS(Con_ve!$F$6:$F$1005,Con_ve!$C$6:$C$1005,$C81,Con_ve!$I$6:$I$1005,"Em negociação",Con_ve!$Q$6:$Q$1005,Cad_cl!BM$5)))</f>
        <v/>
      </c>
      <c r="BN81" s="134" t="str">
        <f>IF(ISERR(IF($C81="","",SUMIFS(Con_ve!$F$6:$F$1005,Con_ve!$C$6:$C$1005,$C81,Con_ve!$I$6:$I$1005,"Em negociação",Con_ve!$Q$6:$Q$1005,Cad_cl!BN$5))),"",IF($C81="","",SUMIFS(Con_ve!$F$6:$F$1005,Con_ve!$C$6:$C$1005,$C81,Con_ve!$I$6:$I$1005,"Em negociação",Con_ve!$Q$6:$Q$1005,Cad_cl!BN$5)))</f>
        <v/>
      </c>
      <c r="BO81" s="134" t="str">
        <f>IF(ISERR(IF($C81="","",SUMIFS(Con_ve!$F$6:$F$1005,Con_ve!$C$6:$C$1005,$C81,Con_ve!$I$6:$I$1005,"Em negociação",Con_ve!$Q$6:$Q$1005,Cad_cl!BO$5))),"",IF($C81="","",SUMIFS(Con_ve!$F$6:$F$1005,Con_ve!$C$6:$C$1005,$C81,Con_ve!$I$6:$I$1005,"Em negociação",Con_ve!$Q$6:$Q$1005,Cad_cl!BO$5)))</f>
        <v/>
      </c>
      <c r="BP81" s="134">
        <f t="shared" si="4"/>
        <v>0</v>
      </c>
      <c r="BR81" s="125" t="str">
        <f>IF(ISERR(IF(AND($I81=Re_lo!$E$5,BR$5=VLOOKUP(Re_lo!$H$5,Re_lo!$N$5:$O$16,2,0)),AP81,"")),"",IF(AND($I81=Re_lo!$E$5,BR$5=VLOOKUP(Re_lo!$H$5,Re_lo!$N$5:$O$16,2,0)),AP81,""))</f>
        <v/>
      </c>
      <c r="BS81" s="125" t="str">
        <f>IF(ISERR(IF(AND($I81=Re_lo!$E$5,BS$5=VLOOKUP(Re_lo!$H$5,Re_lo!$N$5:$O$16,2,0)),AQ81,"")),"",IF(AND($I81=Re_lo!$E$5,BS$5=VLOOKUP(Re_lo!$H$5,Re_lo!$N$5:$O$16,2,0)),AQ81,""))</f>
        <v/>
      </c>
      <c r="BT81" s="125" t="str">
        <f>IF(ISERR(IF(AND($I81=Re_lo!$E$5,BT$5=VLOOKUP(Re_lo!$H$5,Re_lo!$N$5:$O$16,2,0)),AR81,"")),"",IF(AND($I81=Re_lo!$E$5,BT$5=VLOOKUP(Re_lo!$H$5,Re_lo!$N$5:$O$16,2,0)),AR81,""))</f>
        <v/>
      </c>
      <c r="BU81" s="125" t="str">
        <f>IF(ISERR(IF(AND($I81=Re_lo!$E$5,BU$5=VLOOKUP(Re_lo!$H$5,Re_lo!$N$5:$O$16,2,0)),AS81,"")),"",IF(AND($I81=Re_lo!$E$5,BU$5=VLOOKUP(Re_lo!$H$5,Re_lo!$N$5:$O$16,2,0)),AS81,""))</f>
        <v/>
      </c>
      <c r="BV81" s="125" t="str">
        <f>IF(ISERR(IF(AND($I81=Re_lo!$E$5,BV$5=VLOOKUP(Re_lo!$H$5,Re_lo!$N$5:$O$16,2,0)),AT81,"")),"",IF(AND($I81=Re_lo!$E$5,BV$5=VLOOKUP(Re_lo!$H$5,Re_lo!$N$5:$O$16,2,0)),AT81,""))</f>
        <v/>
      </c>
      <c r="BW81" s="125" t="str">
        <f>IF(ISERR(IF(AND($I81=Re_lo!$E$5,BW$5=VLOOKUP(Re_lo!$H$5,Re_lo!$N$5:$O$16,2,0)),AU81,"")),"",IF(AND($I81=Re_lo!$E$5,BW$5=VLOOKUP(Re_lo!$H$5,Re_lo!$N$5:$O$16,2,0)),AU81,""))</f>
        <v/>
      </c>
      <c r="BX81" s="125" t="str">
        <f>IF(ISERR(IF(AND($I81=Re_lo!$E$5,BX$5=VLOOKUP(Re_lo!$H$5,Re_lo!$N$5:$O$16,2,0)),AV81,"")),"",IF(AND($I81=Re_lo!$E$5,BX$5=VLOOKUP(Re_lo!$H$5,Re_lo!$N$5:$O$16,2,0)),AV81,""))</f>
        <v/>
      </c>
      <c r="BY81" s="125" t="str">
        <f>IF(ISERR(IF(AND($I81=Re_lo!$E$5,BY$5=VLOOKUP(Re_lo!$H$5,Re_lo!$N$5:$O$16,2,0)),AW81,"")),"",IF(AND($I81=Re_lo!$E$5,BY$5=VLOOKUP(Re_lo!$H$5,Re_lo!$N$5:$O$16,2,0)),AW81,""))</f>
        <v/>
      </c>
      <c r="BZ81" s="125" t="str">
        <f>IF(ISERR(IF(AND($I81=Re_lo!$E$5,BZ$5=VLOOKUP(Re_lo!$H$5,Re_lo!$N$5:$O$16,2,0)),AX81,"")),"",IF(AND($I81=Re_lo!$E$5,BZ$5=VLOOKUP(Re_lo!$H$5,Re_lo!$N$5:$O$16,2,0)),AX81,""))</f>
        <v/>
      </c>
      <c r="CA81" s="125" t="str">
        <f>IF(ISERR(IF(AND($I81=Re_lo!$E$5,CA$5=VLOOKUP(Re_lo!$H$5,Re_lo!$N$5:$O$16,2,0)),AY81,"")),"",IF(AND($I81=Re_lo!$E$5,CA$5=VLOOKUP(Re_lo!$H$5,Re_lo!$N$5:$O$16,2,0)),AY81,""))</f>
        <v/>
      </c>
      <c r="CB81" s="125" t="str">
        <f>IF(ISERR(IF(AND($I81=Re_lo!$E$5,CB$5=VLOOKUP(Re_lo!$H$5,Re_lo!$N$5:$O$16,2,0)),AZ81,"")),"",IF(AND($I81=Re_lo!$E$5,CB$5=VLOOKUP(Re_lo!$H$5,Re_lo!$N$5:$O$16,2,0)),AZ81,""))</f>
        <v/>
      </c>
      <c r="CC81" s="125" t="str">
        <f>IF(ISERR(IF(AND($I81=Re_lo!$E$5,CC$5=VLOOKUP(Re_lo!$H$5,Re_lo!$N$5:$O$16,2,0)),BA81,"")),"",IF(AND($I81=Re_lo!$E$5,CC$5=VLOOKUP(Re_lo!$H$5,Re_lo!$N$5:$O$16,2,0)),BA81,""))</f>
        <v/>
      </c>
      <c r="CD81" s="125" t="str">
        <f>IF(ISERR(IF(AND($I81=Re_lo!$E$5,CD$5=VLOOKUP(Re_lo!$H$5,Re_lo!$N$5:$O$16,2,0)),BB81,"")),"",IF(AND($I81=Re_lo!$E$5,CD$5=VLOOKUP(Re_lo!$H$5,Re_lo!$N$5:$O$16,2,0)),BB81,""))</f>
        <v/>
      </c>
      <c r="CF81" s="125" t="str">
        <f>IF($C81="","",COUNTIFS(Con_ve!$C$6:$C$1005,$C81,Con_ve!$Q$6:$Q$1005,Cad_cl!CF$5))</f>
        <v/>
      </c>
      <c r="CG81" s="125" t="str">
        <f>IF($C81="","",COUNTIFS(Con_ve!$C$6:$C$1005,$C81,Con_ve!$Q$6:$Q$1005,Cad_cl!CG$5))</f>
        <v/>
      </c>
      <c r="CH81" s="125" t="str">
        <f>IF($C81="","",COUNTIFS(Con_ve!$C$6:$C$1005,$C81,Con_ve!$Q$6:$Q$1005,Cad_cl!CH$5))</f>
        <v/>
      </c>
      <c r="CI81" s="125" t="str">
        <f>IF($C81="","",COUNTIFS(Con_ve!$C$6:$C$1005,$C81,Con_ve!$Q$6:$Q$1005,Cad_cl!CI$5))</f>
        <v/>
      </c>
      <c r="CJ81" s="125" t="str">
        <f>IF($C81="","",COUNTIFS(Con_ve!$C$6:$C$1005,$C81,Con_ve!$Q$6:$Q$1005,Cad_cl!CJ$5))</f>
        <v/>
      </c>
      <c r="CK81" s="125" t="str">
        <f>IF($C81="","",COUNTIFS(Con_ve!$C$6:$C$1005,$C81,Con_ve!$Q$6:$Q$1005,Cad_cl!CK$5))</f>
        <v/>
      </c>
      <c r="CL81" s="125" t="str">
        <f>IF($C81="","",COUNTIFS(Con_ve!$C$6:$C$1005,$C81,Con_ve!$Q$6:$Q$1005,Cad_cl!CL$5))</f>
        <v/>
      </c>
      <c r="CM81" s="125" t="str">
        <f>IF($C81="","",COUNTIFS(Con_ve!$C$6:$C$1005,$C81,Con_ve!$Q$6:$Q$1005,Cad_cl!CM$5))</f>
        <v/>
      </c>
      <c r="CN81" s="125" t="str">
        <f>IF($C81="","",COUNTIFS(Con_ve!$C$6:$C$1005,$C81,Con_ve!$Q$6:$Q$1005,Cad_cl!CN$5))</f>
        <v/>
      </c>
      <c r="CO81" s="125" t="str">
        <f>IF($C81="","",COUNTIFS(Con_ve!$C$6:$C$1005,$C81,Con_ve!$Q$6:$Q$1005,Cad_cl!CO$5))</f>
        <v/>
      </c>
      <c r="CP81" s="125" t="str">
        <f>IF($C81="","",COUNTIFS(Con_ve!$C$6:$C$1005,$C81,Con_ve!$Q$6:$Q$1005,Cad_cl!CP$5))</f>
        <v/>
      </c>
      <c r="CQ81" s="125" t="str">
        <f>IF($C81="","",COUNTIFS(Con_ve!$C$6:$C$1005,$C81,Con_ve!$Q$6:$Q$1005,Cad_cl!CQ$5))</f>
        <v/>
      </c>
      <c r="CR81" s="125">
        <f t="shared" si="5"/>
        <v>0</v>
      </c>
    </row>
    <row r="82" spans="3:96" ht="30" customHeight="1">
      <c r="C82" s="153"/>
      <c r="D82" s="153"/>
      <c r="E82" s="154"/>
      <c r="F82" s="153"/>
      <c r="G82" s="155"/>
      <c r="H82" s="153"/>
      <c r="I82" s="153"/>
      <c r="J82" s="132" t="s">
        <v>309</v>
      </c>
      <c r="K82" s="133" t="s">
        <v>309</v>
      </c>
      <c r="L82" s="153"/>
      <c r="M82" s="153"/>
      <c r="N82" s="153"/>
      <c r="O82" s="153"/>
      <c r="P82" s="153"/>
      <c r="Q82" s="153"/>
      <c r="AP82" s="134" t="str">
        <f>IF(ISERR(IF($C82="","",SUMIFS(Con_ve!$F$6:$F$1005,Con_ve!$C$6:$C$1005,$C82,Con_ve!$I$6:$I$1005,"Fechada",Con_ve!$Q$6:$Q$1005,Cad_cl!AP$5))),"",IF($C82="","",SUMIFS(Con_ve!$F$6:$F$1005,Con_ve!$C$6:$C$1005,$C82,Con_ve!$I$6:$I$1005,"Fechada",Con_ve!$Q$6:$Q$1005,Cad_cl!AP$5)))</f>
        <v/>
      </c>
      <c r="AQ82" s="134" t="str">
        <f>IF(ISERR(IF($C82="","",SUMIFS(Con_ve!$F$6:$F$1005,Con_ve!$C$6:$C$1005,$C82,Con_ve!$I$6:$I$1005,"Fechada",Con_ve!$Q$6:$Q$1005,Cad_cl!AQ$5))),"",IF($C82="","",SUMIFS(Con_ve!$F$6:$F$1005,Con_ve!$C$6:$C$1005,$C82,Con_ve!$I$6:$I$1005,"Fechada",Con_ve!$Q$6:$Q$1005,Cad_cl!AQ$5)))</f>
        <v/>
      </c>
      <c r="AR82" s="134" t="str">
        <f>IF(ISERR(IF($C82="","",SUMIFS(Con_ve!$F$6:$F$1005,Con_ve!$C$6:$C$1005,$C82,Con_ve!$I$6:$I$1005,"Fechada",Con_ve!$Q$6:$Q$1005,Cad_cl!AR$5))),"",IF($C82="","",SUMIFS(Con_ve!$F$6:$F$1005,Con_ve!$C$6:$C$1005,$C82,Con_ve!$I$6:$I$1005,"Fechada",Con_ve!$Q$6:$Q$1005,Cad_cl!AR$5)))</f>
        <v/>
      </c>
      <c r="AS82" s="134" t="str">
        <f>IF(ISERR(IF($C82="","",SUMIFS(Con_ve!$F$6:$F$1005,Con_ve!$C$6:$C$1005,$C82,Con_ve!$I$6:$I$1005,"Fechada",Con_ve!$Q$6:$Q$1005,Cad_cl!AS$5))),"",IF($C82="","",SUMIFS(Con_ve!$F$6:$F$1005,Con_ve!$C$6:$C$1005,$C82,Con_ve!$I$6:$I$1005,"Fechada",Con_ve!$Q$6:$Q$1005,Cad_cl!AS$5)))</f>
        <v/>
      </c>
      <c r="AT82" s="134" t="str">
        <f>IF(ISERR(IF($C82="","",SUMIFS(Con_ve!$F$6:$F$1005,Con_ve!$C$6:$C$1005,$C82,Con_ve!$I$6:$I$1005,"Fechada",Con_ve!$Q$6:$Q$1005,Cad_cl!AT$5))),"",IF($C82="","",SUMIFS(Con_ve!$F$6:$F$1005,Con_ve!$C$6:$C$1005,$C82,Con_ve!$I$6:$I$1005,"Fechada",Con_ve!$Q$6:$Q$1005,Cad_cl!AT$5)))</f>
        <v/>
      </c>
      <c r="AU82" s="134" t="str">
        <f>IF(ISERR(IF($C82="","",SUMIFS(Con_ve!$F$6:$F$1005,Con_ve!$C$6:$C$1005,$C82,Con_ve!$I$6:$I$1005,"Fechada",Con_ve!$Q$6:$Q$1005,Cad_cl!AU$5))),"",IF($C82="","",SUMIFS(Con_ve!$F$6:$F$1005,Con_ve!$C$6:$C$1005,$C82,Con_ve!$I$6:$I$1005,"Fechada",Con_ve!$Q$6:$Q$1005,Cad_cl!AU$5)))</f>
        <v/>
      </c>
      <c r="AV82" s="134" t="str">
        <f>IF(ISERR(IF($C82="","",SUMIFS(Con_ve!$F$6:$F$1005,Con_ve!$C$6:$C$1005,$C82,Con_ve!$I$6:$I$1005,"Fechada",Con_ve!$Q$6:$Q$1005,Cad_cl!AV$5))),"",IF($C82="","",SUMIFS(Con_ve!$F$6:$F$1005,Con_ve!$C$6:$C$1005,$C82,Con_ve!$I$6:$I$1005,"Fechada",Con_ve!$Q$6:$Q$1005,Cad_cl!AV$5)))</f>
        <v/>
      </c>
      <c r="AW82" s="134" t="str">
        <f>IF(ISERR(IF($C82="","",SUMIFS(Con_ve!$F$6:$F$1005,Con_ve!$C$6:$C$1005,$C82,Con_ve!$I$6:$I$1005,"Fechada",Con_ve!$Q$6:$Q$1005,Cad_cl!AW$5))),"",IF($C82="","",SUMIFS(Con_ve!$F$6:$F$1005,Con_ve!$C$6:$C$1005,$C82,Con_ve!$I$6:$I$1005,"Fechada",Con_ve!$Q$6:$Q$1005,Cad_cl!AW$5)))</f>
        <v/>
      </c>
      <c r="AX82" s="134" t="str">
        <f>IF(ISERR(IF($C82="","",SUMIFS(Con_ve!$F$6:$F$1005,Con_ve!$C$6:$C$1005,$C82,Con_ve!$I$6:$I$1005,"Fechada",Con_ve!$Q$6:$Q$1005,Cad_cl!AX$5))),"",IF($C82="","",SUMIFS(Con_ve!$F$6:$F$1005,Con_ve!$C$6:$C$1005,$C82,Con_ve!$I$6:$I$1005,"Fechada",Con_ve!$Q$6:$Q$1005,Cad_cl!AX$5)))</f>
        <v/>
      </c>
      <c r="AY82" s="134" t="str">
        <f>IF(ISERR(IF($C82="","",SUMIFS(Con_ve!$F$6:$F$1005,Con_ve!$C$6:$C$1005,$C82,Con_ve!$I$6:$I$1005,"Fechada",Con_ve!$Q$6:$Q$1005,Cad_cl!AY$5))),"",IF($C82="","",SUMIFS(Con_ve!$F$6:$F$1005,Con_ve!$C$6:$C$1005,$C82,Con_ve!$I$6:$I$1005,"Fechada",Con_ve!$Q$6:$Q$1005,Cad_cl!AY$5)))</f>
        <v/>
      </c>
      <c r="AZ82" s="134" t="str">
        <f>IF(ISERR(IF($C82="","",SUMIFS(Con_ve!$F$6:$F$1005,Con_ve!$C$6:$C$1005,$C82,Con_ve!$I$6:$I$1005,"Fechada",Con_ve!$Q$6:$Q$1005,Cad_cl!AZ$5))),"",IF($C82="","",SUMIFS(Con_ve!$F$6:$F$1005,Con_ve!$C$6:$C$1005,$C82,Con_ve!$I$6:$I$1005,"Fechada",Con_ve!$Q$6:$Q$1005,Cad_cl!AZ$5)))</f>
        <v/>
      </c>
      <c r="BA82" s="134" t="str">
        <f>IF(ISERR(IF($C82="","",SUMIFS(Con_ve!$F$6:$F$1005,Con_ve!$C$6:$C$1005,$C82,Con_ve!$I$6:$I$1005,"Fechada",Con_ve!$Q$6:$Q$1005,Cad_cl!BA$5))),"",IF($C82="","",SUMIFS(Con_ve!$F$6:$F$1005,Con_ve!$C$6:$C$1005,$C82,Con_ve!$I$6:$I$1005,"Fechada",Con_ve!$Q$6:$Q$1005,Cad_cl!BA$5)))</f>
        <v/>
      </c>
      <c r="BB82" s="134">
        <f t="shared" si="3"/>
        <v>0</v>
      </c>
      <c r="BD82" s="134" t="str">
        <f>IF(ISERR(IF($C82="","",SUMIFS(Con_ve!$F$6:$F$1005,Con_ve!$C$6:$C$1005,$C82,Con_ve!$I$6:$I$1005,"Em negociação",Con_ve!$Q$6:$Q$1005,Cad_cl!BD$5))),"",IF($C82="","",SUMIFS(Con_ve!$F$6:$F$1005,Con_ve!$C$6:$C$1005,$C82,Con_ve!$I$6:$I$1005,"Em negociação",Con_ve!$Q$6:$Q$1005,Cad_cl!BD$5)))</f>
        <v/>
      </c>
      <c r="BE82" s="134" t="str">
        <f>IF(ISERR(IF($C82="","",SUMIFS(Con_ve!$F$6:$F$1005,Con_ve!$C$6:$C$1005,$C82,Con_ve!$I$6:$I$1005,"Em negociação",Con_ve!$Q$6:$Q$1005,Cad_cl!BE$5))),"",IF($C82="","",SUMIFS(Con_ve!$F$6:$F$1005,Con_ve!$C$6:$C$1005,$C82,Con_ve!$I$6:$I$1005,"Em negociação",Con_ve!$Q$6:$Q$1005,Cad_cl!BE$5)))</f>
        <v/>
      </c>
      <c r="BF82" s="134" t="str">
        <f>IF(ISERR(IF($C82="","",SUMIFS(Con_ve!$F$6:$F$1005,Con_ve!$C$6:$C$1005,$C82,Con_ve!$I$6:$I$1005,"Em negociação",Con_ve!$Q$6:$Q$1005,Cad_cl!BF$5))),"",IF($C82="","",SUMIFS(Con_ve!$F$6:$F$1005,Con_ve!$C$6:$C$1005,$C82,Con_ve!$I$6:$I$1005,"Em negociação",Con_ve!$Q$6:$Q$1005,Cad_cl!BF$5)))</f>
        <v/>
      </c>
      <c r="BG82" s="134" t="str">
        <f>IF(ISERR(IF($C82="","",SUMIFS(Con_ve!$F$6:$F$1005,Con_ve!$C$6:$C$1005,$C82,Con_ve!$I$6:$I$1005,"Em negociação",Con_ve!$Q$6:$Q$1005,Cad_cl!BG$5))),"",IF($C82="","",SUMIFS(Con_ve!$F$6:$F$1005,Con_ve!$C$6:$C$1005,$C82,Con_ve!$I$6:$I$1005,"Em negociação",Con_ve!$Q$6:$Q$1005,Cad_cl!BG$5)))</f>
        <v/>
      </c>
      <c r="BH82" s="134" t="str">
        <f>IF(ISERR(IF($C82="","",SUMIFS(Con_ve!$F$6:$F$1005,Con_ve!$C$6:$C$1005,$C82,Con_ve!$I$6:$I$1005,"Em negociação",Con_ve!$Q$6:$Q$1005,Cad_cl!BH$5))),"",IF($C82="","",SUMIFS(Con_ve!$F$6:$F$1005,Con_ve!$C$6:$C$1005,$C82,Con_ve!$I$6:$I$1005,"Em negociação",Con_ve!$Q$6:$Q$1005,Cad_cl!BH$5)))</f>
        <v/>
      </c>
      <c r="BI82" s="134" t="str">
        <f>IF(ISERR(IF($C82="","",SUMIFS(Con_ve!$F$6:$F$1005,Con_ve!$C$6:$C$1005,$C82,Con_ve!$I$6:$I$1005,"Em negociação",Con_ve!$Q$6:$Q$1005,Cad_cl!BI$5))),"",IF($C82="","",SUMIFS(Con_ve!$F$6:$F$1005,Con_ve!$C$6:$C$1005,$C82,Con_ve!$I$6:$I$1005,"Em negociação",Con_ve!$Q$6:$Q$1005,Cad_cl!BI$5)))</f>
        <v/>
      </c>
      <c r="BJ82" s="134" t="str">
        <f>IF(ISERR(IF($C82="","",SUMIFS(Con_ve!$F$6:$F$1005,Con_ve!$C$6:$C$1005,$C82,Con_ve!$I$6:$I$1005,"Em negociação",Con_ve!$Q$6:$Q$1005,Cad_cl!BJ$5))),"",IF($C82="","",SUMIFS(Con_ve!$F$6:$F$1005,Con_ve!$C$6:$C$1005,$C82,Con_ve!$I$6:$I$1005,"Em negociação",Con_ve!$Q$6:$Q$1005,Cad_cl!BJ$5)))</f>
        <v/>
      </c>
      <c r="BK82" s="134" t="str">
        <f>IF(ISERR(IF($C82="","",SUMIFS(Con_ve!$F$6:$F$1005,Con_ve!$C$6:$C$1005,$C82,Con_ve!$I$6:$I$1005,"Em negociação",Con_ve!$Q$6:$Q$1005,Cad_cl!BK$5))),"",IF($C82="","",SUMIFS(Con_ve!$F$6:$F$1005,Con_ve!$C$6:$C$1005,$C82,Con_ve!$I$6:$I$1005,"Em negociação",Con_ve!$Q$6:$Q$1005,Cad_cl!BK$5)))</f>
        <v/>
      </c>
      <c r="BL82" s="134" t="str">
        <f>IF(ISERR(IF($C82="","",SUMIFS(Con_ve!$F$6:$F$1005,Con_ve!$C$6:$C$1005,$C82,Con_ve!$I$6:$I$1005,"Em negociação",Con_ve!$Q$6:$Q$1005,Cad_cl!BL$5))),"",IF($C82="","",SUMIFS(Con_ve!$F$6:$F$1005,Con_ve!$C$6:$C$1005,$C82,Con_ve!$I$6:$I$1005,"Em negociação",Con_ve!$Q$6:$Q$1005,Cad_cl!BL$5)))</f>
        <v/>
      </c>
      <c r="BM82" s="134" t="str">
        <f>IF(ISERR(IF($C82="","",SUMIFS(Con_ve!$F$6:$F$1005,Con_ve!$C$6:$C$1005,$C82,Con_ve!$I$6:$I$1005,"Em negociação",Con_ve!$Q$6:$Q$1005,Cad_cl!BM$5))),"",IF($C82="","",SUMIFS(Con_ve!$F$6:$F$1005,Con_ve!$C$6:$C$1005,$C82,Con_ve!$I$6:$I$1005,"Em negociação",Con_ve!$Q$6:$Q$1005,Cad_cl!BM$5)))</f>
        <v/>
      </c>
      <c r="BN82" s="134" t="str">
        <f>IF(ISERR(IF($C82="","",SUMIFS(Con_ve!$F$6:$F$1005,Con_ve!$C$6:$C$1005,$C82,Con_ve!$I$6:$I$1005,"Em negociação",Con_ve!$Q$6:$Q$1005,Cad_cl!BN$5))),"",IF($C82="","",SUMIFS(Con_ve!$F$6:$F$1005,Con_ve!$C$6:$C$1005,$C82,Con_ve!$I$6:$I$1005,"Em negociação",Con_ve!$Q$6:$Q$1005,Cad_cl!BN$5)))</f>
        <v/>
      </c>
      <c r="BO82" s="134" t="str">
        <f>IF(ISERR(IF($C82="","",SUMIFS(Con_ve!$F$6:$F$1005,Con_ve!$C$6:$C$1005,$C82,Con_ve!$I$6:$I$1005,"Em negociação",Con_ve!$Q$6:$Q$1005,Cad_cl!BO$5))),"",IF($C82="","",SUMIFS(Con_ve!$F$6:$F$1005,Con_ve!$C$6:$C$1005,$C82,Con_ve!$I$6:$I$1005,"Em negociação",Con_ve!$Q$6:$Q$1005,Cad_cl!BO$5)))</f>
        <v/>
      </c>
      <c r="BP82" s="134">
        <f t="shared" si="4"/>
        <v>0</v>
      </c>
      <c r="BR82" s="125" t="str">
        <f>IF(ISERR(IF(AND($I82=Re_lo!$E$5,BR$5=VLOOKUP(Re_lo!$H$5,Re_lo!$N$5:$O$16,2,0)),AP82,"")),"",IF(AND($I82=Re_lo!$E$5,BR$5=VLOOKUP(Re_lo!$H$5,Re_lo!$N$5:$O$16,2,0)),AP82,""))</f>
        <v/>
      </c>
      <c r="BS82" s="125" t="str">
        <f>IF(ISERR(IF(AND($I82=Re_lo!$E$5,BS$5=VLOOKUP(Re_lo!$H$5,Re_lo!$N$5:$O$16,2,0)),AQ82,"")),"",IF(AND($I82=Re_lo!$E$5,BS$5=VLOOKUP(Re_lo!$H$5,Re_lo!$N$5:$O$16,2,0)),AQ82,""))</f>
        <v/>
      </c>
      <c r="BT82" s="125" t="str">
        <f>IF(ISERR(IF(AND($I82=Re_lo!$E$5,BT$5=VLOOKUP(Re_lo!$H$5,Re_lo!$N$5:$O$16,2,0)),AR82,"")),"",IF(AND($I82=Re_lo!$E$5,BT$5=VLOOKUP(Re_lo!$H$5,Re_lo!$N$5:$O$16,2,0)),AR82,""))</f>
        <v/>
      </c>
      <c r="BU82" s="125" t="str">
        <f>IF(ISERR(IF(AND($I82=Re_lo!$E$5,BU$5=VLOOKUP(Re_lo!$H$5,Re_lo!$N$5:$O$16,2,0)),AS82,"")),"",IF(AND($I82=Re_lo!$E$5,BU$5=VLOOKUP(Re_lo!$H$5,Re_lo!$N$5:$O$16,2,0)),AS82,""))</f>
        <v/>
      </c>
      <c r="BV82" s="125" t="str">
        <f>IF(ISERR(IF(AND($I82=Re_lo!$E$5,BV$5=VLOOKUP(Re_lo!$H$5,Re_lo!$N$5:$O$16,2,0)),AT82,"")),"",IF(AND($I82=Re_lo!$E$5,BV$5=VLOOKUP(Re_lo!$H$5,Re_lo!$N$5:$O$16,2,0)),AT82,""))</f>
        <v/>
      </c>
      <c r="BW82" s="125" t="str">
        <f>IF(ISERR(IF(AND($I82=Re_lo!$E$5,BW$5=VLOOKUP(Re_lo!$H$5,Re_lo!$N$5:$O$16,2,0)),AU82,"")),"",IF(AND($I82=Re_lo!$E$5,BW$5=VLOOKUP(Re_lo!$H$5,Re_lo!$N$5:$O$16,2,0)),AU82,""))</f>
        <v/>
      </c>
      <c r="BX82" s="125" t="str">
        <f>IF(ISERR(IF(AND($I82=Re_lo!$E$5,BX$5=VLOOKUP(Re_lo!$H$5,Re_lo!$N$5:$O$16,2,0)),AV82,"")),"",IF(AND($I82=Re_lo!$E$5,BX$5=VLOOKUP(Re_lo!$H$5,Re_lo!$N$5:$O$16,2,0)),AV82,""))</f>
        <v/>
      </c>
      <c r="BY82" s="125" t="str">
        <f>IF(ISERR(IF(AND($I82=Re_lo!$E$5,BY$5=VLOOKUP(Re_lo!$H$5,Re_lo!$N$5:$O$16,2,0)),AW82,"")),"",IF(AND($I82=Re_lo!$E$5,BY$5=VLOOKUP(Re_lo!$H$5,Re_lo!$N$5:$O$16,2,0)),AW82,""))</f>
        <v/>
      </c>
      <c r="BZ82" s="125" t="str">
        <f>IF(ISERR(IF(AND($I82=Re_lo!$E$5,BZ$5=VLOOKUP(Re_lo!$H$5,Re_lo!$N$5:$O$16,2,0)),AX82,"")),"",IF(AND($I82=Re_lo!$E$5,BZ$5=VLOOKUP(Re_lo!$H$5,Re_lo!$N$5:$O$16,2,0)),AX82,""))</f>
        <v/>
      </c>
      <c r="CA82" s="125" t="str">
        <f>IF(ISERR(IF(AND($I82=Re_lo!$E$5,CA$5=VLOOKUP(Re_lo!$H$5,Re_lo!$N$5:$O$16,2,0)),AY82,"")),"",IF(AND($I82=Re_lo!$E$5,CA$5=VLOOKUP(Re_lo!$H$5,Re_lo!$N$5:$O$16,2,0)),AY82,""))</f>
        <v/>
      </c>
      <c r="CB82" s="125" t="str">
        <f>IF(ISERR(IF(AND($I82=Re_lo!$E$5,CB$5=VLOOKUP(Re_lo!$H$5,Re_lo!$N$5:$O$16,2,0)),AZ82,"")),"",IF(AND($I82=Re_lo!$E$5,CB$5=VLOOKUP(Re_lo!$H$5,Re_lo!$N$5:$O$16,2,0)),AZ82,""))</f>
        <v/>
      </c>
      <c r="CC82" s="125" t="str">
        <f>IF(ISERR(IF(AND($I82=Re_lo!$E$5,CC$5=VLOOKUP(Re_lo!$H$5,Re_lo!$N$5:$O$16,2,0)),BA82,"")),"",IF(AND($I82=Re_lo!$E$5,CC$5=VLOOKUP(Re_lo!$H$5,Re_lo!$N$5:$O$16,2,0)),BA82,""))</f>
        <v/>
      </c>
      <c r="CD82" s="125" t="str">
        <f>IF(ISERR(IF(AND($I82=Re_lo!$E$5,CD$5=VLOOKUP(Re_lo!$H$5,Re_lo!$N$5:$O$16,2,0)),BB82,"")),"",IF(AND($I82=Re_lo!$E$5,CD$5=VLOOKUP(Re_lo!$H$5,Re_lo!$N$5:$O$16,2,0)),BB82,""))</f>
        <v/>
      </c>
      <c r="CF82" s="125" t="str">
        <f>IF($C82="","",COUNTIFS(Con_ve!$C$6:$C$1005,$C82,Con_ve!$Q$6:$Q$1005,Cad_cl!CF$5))</f>
        <v/>
      </c>
      <c r="CG82" s="125" t="str">
        <f>IF($C82="","",COUNTIFS(Con_ve!$C$6:$C$1005,$C82,Con_ve!$Q$6:$Q$1005,Cad_cl!CG$5))</f>
        <v/>
      </c>
      <c r="CH82" s="125" t="str">
        <f>IF($C82="","",COUNTIFS(Con_ve!$C$6:$C$1005,$C82,Con_ve!$Q$6:$Q$1005,Cad_cl!CH$5))</f>
        <v/>
      </c>
      <c r="CI82" s="125" t="str">
        <f>IF($C82="","",COUNTIFS(Con_ve!$C$6:$C$1005,$C82,Con_ve!$Q$6:$Q$1005,Cad_cl!CI$5))</f>
        <v/>
      </c>
      <c r="CJ82" s="125" t="str">
        <f>IF($C82="","",COUNTIFS(Con_ve!$C$6:$C$1005,$C82,Con_ve!$Q$6:$Q$1005,Cad_cl!CJ$5))</f>
        <v/>
      </c>
      <c r="CK82" s="125" t="str">
        <f>IF($C82="","",COUNTIFS(Con_ve!$C$6:$C$1005,$C82,Con_ve!$Q$6:$Q$1005,Cad_cl!CK$5))</f>
        <v/>
      </c>
      <c r="CL82" s="125" t="str">
        <f>IF($C82="","",COUNTIFS(Con_ve!$C$6:$C$1005,$C82,Con_ve!$Q$6:$Q$1005,Cad_cl!CL$5))</f>
        <v/>
      </c>
      <c r="CM82" s="125" t="str">
        <f>IF($C82="","",COUNTIFS(Con_ve!$C$6:$C$1005,$C82,Con_ve!$Q$6:$Q$1005,Cad_cl!CM$5))</f>
        <v/>
      </c>
      <c r="CN82" s="125" t="str">
        <f>IF($C82="","",COUNTIFS(Con_ve!$C$6:$C$1005,$C82,Con_ve!$Q$6:$Q$1005,Cad_cl!CN$5))</f>
        <v/>
      </c>
      <c r="CO82" s="125" t="str">
        <f>IF($C82="","",COUNTIFS(Con_ve!$C$6:$C$1005,$C82,Con_ve!$Q$6:$Q$1005,Cad_cl!CO$5))</f>
        <v/>
      </c>
      <c r="CP82" s="125" t="str">
        <f>IF($C82="","",COUNTIFS(Con_ve!$C$6:$C$1005,$C82,Con_ve!$Q$6:$Q$1005,Cad_cl!CP$5))</f>
        <v/>
      </c>
      <c r="CQ82" s="125" t="str">
        <f>IF($C82="","",COUNTIFS(Con_ve!$C$6:$C$1005,$C82,Con_ve!$Q$6:$Q$1005,Cad_cl!CQ$5))</f>
        <v/>
      </c>
      <c r="CR82" s="125">
        <f t="shared" si="5"/>
        <v>0</v>
      </c>
    </row>
    <row r="83" spans="3:96" ht="30" customHeight="1">
      <c r="C83" s="153"/>
      <c r="D83" s="153"/>
      <c r="E83" s="154"/>
      <c r="F83" s="153"/>
      <c r="G83" s="155"/>
      <c r="H83" s="153"/>
      <c r="I83" s="153"/>
      <c r="J83" s="132" t="s">
        <v>309</v>
      </c>
      <c r="K83" s="133" t="s">
        <v>309</v>
      </c>
      <c r="L83" s="153"/>
      <c r="M83" s="153"/>
      <c r="N83" s="153"/>
      <c r="O83" s="153"/>
      <c r="P83" s="153"/>
      <c r="Q83" s="153"/>
      <c r="AP83" s="134" t="str">
        <f>IF(ISERR(IF($C83="","",SUMIFS(Con_ve!$F$6:$F$1005,Con_ve!$C$6:$C$1005,$C83,Con_ve!$I$6:$I$1005,"Fechada",Con_ve!$Q$6:$Q$1005,Cad_cl!AP$5))),"",IF($C83="","",SUMIFS(Con_ve!$F$6:$F$1005,Con_ve!$C$6:$C$1005,$C83,Con_ve!$I$6:$I$1005,"Fechada",Con_ve!$Q$6:$Q$1005,Cad_cl!AP$5)))</f>
        <v/>
      </c>
      <c r="AQ83" s="134" t="str">
        <f>IF(ISERR(IF($C83="","",SUMIFS(Con_ve!$F$6:$F$1005,Con_ve!$C$6:$C$1005,$C83,Con_ve!$I$6:$I$1005,"Fechada",Con_ve!$Q$6:$Q$1005,Cad_cl!AQ$5))),"",IF($C83="","",SUMIFS(Con_ve!$F$6:$F$1005,Con_ve!$C$6:$C$1005,$C83,Con_ve!$I$6:$I$1005,"Fechada",Con_ve!$Q$6:$Q$1005,Cad_cl!AQ$5)))</f>
        <v/>
      </c>
      <c r="AR83" s="134" t="str">
        <f>IF(ISERR(IF($C83="","",SUMIFS(Con_ve!$F$6:$F$1005,Con_ve!$C$6:$C$1005,$C83,Con_ve!$I$6:$I$1005,"Fechada",Con_ve!$Q$6:$Q$1005,Cad_cl!AR$5))),"",IF($C83="","",SUMIFS(Con_ve!$F$6:$F$1005,Con_ve!$C$6:$C$1005,$C83,Con_ve!$I$6:$I$1005,"Fechada",Con_ve!$Q$6:$Q$1005,Cad_cl!AR$5)))</f>
        <v/>
      </c>
      <c r="AS83" s="134" t="str">
        <f>IF(ISERR(IF($C83="","",SUMIFS(Con_ve!$F$6:$F$1005,Con_ve!$C$6:$C$1005,$C83,Con_ve!$I$6:$I$1005,"Fechada",Con_ve!$Q$6:$Q$1005,Cad_cl!AS$5))),"",IF($C83="","",SUMIFS(Con_ve!$F$6:$F$1005,Con_ve!$C$6:$C$1005,$C83,Con_ve!$I$6:$I$1005,"Fechada",Con_ve!$Q$6:$Q$1005,Cad_cl!AS$5)))</f>
        <v/>
      </c>
      <c r="AT83" s="134" t="str">
        <f>IF(ISERR(IF($C83="","",SUMIFS(Con_ve!$F$6:$F$1005,Con_ve!$C$6:$C$1005,$C83,Con_ve!$I$6:$I$1005,"Fechada",Con_ve!$Q$6:$Q$1005,Cad_cl!AT$5))),"",IF($C83="","",SUMIFS(Con_ve!$F$6:$F$1005,Con_ve!$C$6:$C$1005,$C83,Con_ve!$I$6:$I$1005,"Fechada",Con_ve!$Q$6:$Q$1005,Cad_cl!AT$5)))</f>
        <v/>
      </c>
      <c r="AU83" s="134" t="str">
        <f>IF(ISERR(IF($C83="","",SUMIFS(Con_ve!$F$6:$F$1005,Con_ve!$C$6:$C$1005,$C83,Con_ve!$I$6:$I$1005,"Fechada",Con_ve!$Q$6:$Q$1005,Cad_cl!AU$5))),"",IF($C83="","",SUMIFS(Con_ve!$F$6:$F$1005,Con_ve!$C$6:$C$1005,$C83,Con_ve!$I$6:$I$1005,"Fechada",Con_ve!$Q$6:$Q$1005,Cad_cl!AU$5)))</f>
        <v/>
      </c>
      <c r="AV83" s="134" t="str">
        <f>IF(ISERR(IF($C83="","",SUMIFS(Con_ve!$F$6:$F$1005,Con_ve!$C$6:$C$1005,$C83,Con_ve!$I$6:$I$1005,"Fechada",Con_ve!$Q$6:$Q$1005,Cad_cl!AV$5))),"",IF($C83="","",SUMIFS(Con_ve!$F$6:$F$1005,Con_ve!$C$6:$C$1005,$C83,Con_ve!$I$6:$I$1005,"Fechada",Con_ve!$Q$6:$Q$1005,Cad_cl!AV$5)))</f>
        <v/>
      </c>
      <c r="AW83" s="134" t="str">
        <f>IF(ISERR(IF($C83="","",SUMIFS(Con_ve!$F$6:$F$1005,Con_ve!$C$6:$C$1005,$C83,Con_ve!$I$6:$I$1005,"Fechada",Con_ve!$Q$6:$Q$1005,Cad_cl!AW$5))),"",IF($C83="","",SUMIFS(Con_ve!$F$6:$F$1005,Con_ve!$C$6:$C$1005,$C83,Con_ve!$I$6:$I$1005,"Fechada",Con_ve!$Q$6:$Q$1005,Cad_cl!AW$5)))</f>
        <v/>
      </c>
      <c r="AX83" s="134" t="str">
        <f>IF(ISERR(IF($C83="","",SUMIFS(Con_ve!$F$6:$F$1005,Con_ve!$C$6:$C$1005,$C83,Con_ve!$I$6:$I$1005,"Fechada",Con_ve!$Q$6:$Q$1005,Cad_cl!AX$5))),"",IF($C83="","",SUMIFS(Con_ve!$F$6:$F$1005,Con_ve!$C$6:$C$1005,$C83,Con_ve!$I$6:$I$1005,"Fechada",Con_ve!$Q$6:$Q$1005,Cad_cl!AX$5)))</f>
        <v/>
      </c>
      <c r="AY83" s="134" t="str">
        <f>IF(ISERR(IF($C83="","",SUMIFS(Con_ve!$F$6:$F$1005,Con_ve!$C$6:$C$1005,$C83,Con_ve!$I$6:$I$1005,"Fechada",Con_ve!$Q$6:$Q$1005,Cad_cl!AY$5))),"",IF($C83="","",SUMIFS(Con_ve!$F$6:$F$1005,Con_ve!$C$6:$C$1005,$C83,Con_ve!$I$6:$I$1005,"Fechada",Con_ve!$Q$6:$Q$1005,Cad_cl!AY$5)))</f>
        <v/>
      </c>
      <c r="AZ83" s="134" t="str">
        <f>IF(ISERR(IF($C83="","",SUMIFS(Con_ve!$F$6:$F$1005,Con_ve!$C$6:$C$1005,$C83,Con_ve!$I$6:$I$1005,"Fechada",Con_ve!$Q$6:$Q$1005,Cad_cl!AZ$5))),"",IF($C83="","",SUMIFS(Con_ve!$F$6:$F$1005,Con_ve!$C$6:$C$1005,$C83,Con_ve!$I$6:$I$1005,"Fechada",Con_ve!$Q$6:$Q$1005,Cad_cl!AZ$5)))</f>
        <v/>
      </c>
      <c r="BA83" s="134" t="str">
        <f>IF(ISERR(IF($C83="","",SUMIFS(Con_ve!$F$6:$F$1005,Con_ve!$C$6:$C$1005,$C83,Con_ve!$I$6:$I$1005,"Fechada",Con_ve!$Q$6:$Q$1005,Cad_cl!BA$5))),"",IF($C83="","",SUMIFS(Con_ve!$F$6:$F$1005,Con_ve!$C$6:$C$1005,$C83,Con_ve!$I$6:$I$1005,"Fechada",Con_ve!$Q$6:$Q$1005,Cad_cl!BA$5)))</f>
        <v/>
      </c>
      <c r="BB83" s="134">
        <f t="shared" si="3"/>
        <v>0</v>
      </c>
      <c r="BD83" s="134" t="str">
        <f>IF(ISERR(IF($C83="","",SUMIFS(Con_ve!$F$6:$F$1005,Con_ve!$C$6:$C$1005,$C83,Con_ve!$I$6:$I$1005,"Em negociação",Con_ve!$Q$6:$Q$1005,Cad_cl!BD$5))),"",IF($C83="","",SUMIFS(Con_ve!$F$6:$F$1005,Con_ve!$C$6:$C$1005,$C83,Con_ve!$I$6:$I$1005,"Em negociação",Con_ve!$Q$6:$Q$1005,Cad_cl!BD$5)))</f>
        <v/>
      </c>
      <c r="BE83" s="134" t="str">
        <f>IF(ISERR(IF($C83="","",SUMIFS(Con_ve!$F$6:$F$1005,Con_ve!$C$6:$C$1005,$C83,Con_ve!$I$6:$I$1005,"Em negociação",Con_ve!$Q$6:$Q$1005,Cad_cl!BE$5))),"",IF($C83="","",SUMIFS(Con_ve!$F$6:$F$1005,Con_ve!$C$6:$C$1005,$C83,Con_ve!$I$6:$I$1005,"Em negociação",Con_ve!$Q$6:$Q$1005,Cad_cl!BE$5)))</f>
        <v/>
      </c>
      <c r="BF83" s="134" t="str">
        <f>IF(ISERR(IF($C83="","",SUMIFS(Con_ve!$F$6:$F$1005,Con_ve!$C$6:$C$1005,$C83,Con_ve!$I$6:$I$1005,"Em negociação",Con_ve!$Q$6:$Q$1005,Cad_cl!BF$5))),"",IF($C83="","",SUMIFS(Con_ve!$F$6:$F$1005,Con_ve!$C$6:$C$1005,$C83,Con_ve!$I$6:$I$1005,"Em negociação",Con_ve!$Q$6:$Q$1005,Cad_cl!BF$5)))</f>
        <v/>
      </c>
      <c r="BG83" s="134" t="str">
        <f>IF(ISERR(IF($C83="","",SUMIFS(Con_ve!$F$6:$F$1005,Con_ve!$C$6:$C$1005,$C83,Con_ve!$I$6:$I$1005,"Em negociação",Con_ve!$Q$6:$Q$1005,Cad_cl!BG$5))),"",IF($C83="","",SUMIFS(Con_ve!$F$6:$F$1005,Con_ve!$C$6:$C$1005,$C83,Con_ve!$I$6:$I$1005,"Em negociação",Con_ve!$Q$6:$Q$1005,Cad_cl!BG$5)))</f>
        <v/>
      </c>
      <c r="BH83" s="134" t="str">
        <f>IF(ISERR(IF($C83="","",SUMIFS(Con_ve!$F$6:$F$1005,Con_ve!$C$6:$C$1005,$C83,Con_ve!$I$6:$I$1005,"Em negociação",Con_ve!$Q$6:$Q$1005,Cad_cl!BH$5))),"",IF($C83="","",SUMIFS(Con_ve!$F$6:$F$1005,Con_ve!$C$6:$C$1005,$C83,Con_ve!$I$6:$I$1005,"Em negociação",Con_ve!$Q$6:$Q$1005,Cad_cl!BH$5)))</f>
        <v/>
      </c>
      <c r="BI83" s="134" t="str">
        <f>IF(ISERR(IF($C83="","",SUMIFS(Con_ve!$F$6:$F$1005,Con_ve!$C$6:$C$1005,$C83,Con_ve!$I$6:$I$1005,"Em negociação",Con_ve!$Q$6:$Q$1005,Cad_cl!BI$5))),"",IF($C83="","",SUMIFS(Con_ve!$F$6:$F$1005,Con_ve!$C$6:$C$1005,$C83,Con_ve!$I$6:$I$1005,"Em negociação",Con_ve!$Q$6:$Q$1005,Cad_cl!BI$5)))</f>
        <v/>
      </c>
      <c r="BJ83" s="134" t="str">
        <f>IF(ISERR(IF($C83="","",SUMIFS(Con_ve!$F$6:$F$1005,Con_ve!$C$6:$C$1005,$C83,Con_ve!$I$6:$I$1005,"Em negociação",Con_ve!$Q$6:$Q$1005,Cad_cl!BJ$5))),"",IF($C83="","",SUMIFS(Con_ve!$F$6:$F$1005,Con_ve!$C$6:$C$1005,$C83,Con_ve!$I$6:$I$1005,"Em negociação",Con_ve!$Q$6:$Q$1005,Cad_cl!BJ$5)))</f>
        <v/>
      </c>
      <c r="BK83" s="134" t="str">
        <f>IF(ISERR(IF($C83="","",SUMIFS(Con_ve!$F$6:$F$1005,Con_ve!$C$6:$C$1005,$C83,Con_ve!$I$6:$I$1005,"Em negociação",Con_ve!$Q$6:$Q$1005,Cad_cl!BK$5))),"",IF($C83="","",SUMIFS(Con_ve!$F$6:$F$1005,Con_ve!$C$6:$C$1005,$C83,Con_ve!$I$6:$I$1005,"Em negociação",Con_ve!$Q$6:$Q$1005,Cad_cl!BK$5)))</f>
        <v/>
      </c>
      <c r="BL83" s="134" t="str">
        <f>IF(ISERR(IF($C83="","",SUMIFS(Con_ve!$F$6:$F$1005,Con_ve!$C$6:$C$1005,$C83,Con_ve!$I$6:$I$1005,"Em negociação",Con_ve!$Q$6:$Q$1005,Cad_cl!BL$5))),"",IF($C83="","",SUMIFS(Con_ve!$F$6:$F$1005,Con_ve!$C$6:$C$1005,$C83,Con_ve!$I$6:$I$1005,"Em negociação",Con_ve!$Q$6:$Q$1005,Cad_cl!BL$5)))</f>
        <v/>
      </c>
      <c r="BM83" s="134" t="str">
        <f>IF(ISERR(IF($C83="","",SUMIFS(Con_ve!$F$6:$F$1005,Con_ve!$C$6:$C$1005,$C83,Con_ve!$I$6:$I$1005,"Em negociação",Con_ve!$Q$6:$Q$1005,Cad_cl!BM$5))),"",IF($C83="","",SUMIFS(Con_ve!$F$6:$F$1005,Con_ve!$C$6:$C$1005,$C83,Con_ve!$I$6:$I$1005,"Em negociação",Con_ve!$Q$6:$Q$1005,Cad_cl!BM$5)))</f>
        <v/>
      </c>
      <c r="BN83" s="134" t="str">
        <f>IF(ISERR(IF($C83="","",SUMIFS(Con_ve!$F$6:$F$1005,Con_ve!$C$6:$C$1005,$C83,Con_ve!$I$6:$I$1005,"Em negociação",Con_ve!$Q$6:$Q$1005,Cad_cl!BN$5))),"",IF($C83="","",SUMIFS(Con_ve!$F$6:$F$1005,Con_ve!$C$6:$C$1005,$C83,Con_ve!$I$6:$I$1005,"Em negociação",Con_ve!$Q$6:$Q$1005,Cad_cl!BN$5)))</f>
        <v/>
      </c>
      <c r="BO83" s="134" t="str">
        <f>IF(ISERR(IF($C83="","",SUMIFS(Con_ve!$F$6:$F$1005,Con_ve!$C$6:$C$1005,$C83,Con_ve!$I$6:$I$1005,"Em negociação",Con_ve!$Q$6:$Q$1005,Cad_cl!BO$5))),"",IF($C83="","",SUMIFS(Con_ve!$F$6:$F$1005,Con_ve!$C$6:$C$1005,$C83,Con_ve!$I$6:$I$1005,"Em negociação",Con_ve!$Q$6:$Q$1005,Cad_cl!BO$5)))</f>
        <v/>
      </c>
      <c r="BP83" s="134">
        <f t="shared" si="4"/>
        <v>0</v>
      </c>
      <c r="BR83" s="125" t="str">
        <f>IF(ISERR(IF(AND($I83=Re_lo!$E$5,BR$5=VLOOKUP(Re_lo!$H$5,Re_lo!$N$5:$O$16,2,0)),AP83,"")),"",IF(AND($I83=Re_lo!$E$5,BR$5=VLOOKUP(Re_lo!$H$5,Re_lo!$N$5:$O$16,2,0)),AP83,""))</f>
        <v/>
      </c>
      <c r="BS83" s="125" t="str">
        <f>IF(ISERR(IF(AND($I83=Re_lo!$E$5,BS$5=VLOOKUP(Re_lo!$H$5,Re_lo!$N$5:$O$16,2,0)),AQ83,"")),"",IF(AND($I83=Re_lo!$E$5,BS$5=VLOOKUP(Re_lo!$H$5,Re_lo!$N$5:$O$16,2,0)),AQ83,""))</f>
        <v/>
      </c>
      <c r="BT83" s="125" t="str">
        <f>IF(ISERR(IF(AND($I83=Re_lo!$E$5,BT$5=VLOOKUP(Re_lo!$H$5,Re_lo!$N$5:$O$16,2,0)),AR83,"")),"",IF(AND($I83=Re_lo!$E$5,BT$5=VLOOKUP(Re_lo!$H$5,Re_lo!$N$5:$O$16,2,0)),AR83,""))</f>
        <v/>
      </c>
      <c r="BU83" s="125" t="str">
        <f>IF(ISERR(IF(AND($I83=Re_lo!$E$5,BU$5=VLOOKUP(Re_lo!$H$5,Re_lo!$N$5:$O$16,2,0)),AS83,"")),"",IF(AND($I83=Re_lo!$E$5,BU$5=VLOOKUP(Re_lo!$H$5,Re_lo!$N$5:$O$16,2,0)),AS83,""))</f>
        <v/>
      </c>
      <c r="BV83" s="125" t="str">
        <f>IF(ISERR(IF(AND($I83=Re_lo!$E$5,BV$5=VLOOKUP(Re_lo!$H$5,Re_lo!$N$5:$O$16,2,0)),AT83,"")),"",IF(AND($I83=Re_lo!$E$5,BV$5=VLOOKUP(Re_lo!$H$5,Re_lo!$N$5:$O$16,2,0)),AT83,""))</f>
        <v/>
      </c>
      <c r="BW83" s="125" t="str">
        <f>IF(ISERR(IF(AND($I83=Re_lo!$E$5,BW$5=VLOOKUP(Re_lo!$H$5,Re_lo!$N$5:$O$16,2,0)),AU83,"")),"",IF(AND($I83=Re_lo!$E$5,BW$5=VLOOKUP(Re_lo!$H$5,Re_lo!$N$5:$O$16,2,0)),AU83,""))</f>
        <v/>
      </c>
      <c r="BX83" s="125" t="str">
        <f>IF(ISERR(IF(AND($I83=Re_lo!$E$5,BX$5=VLOOKUP(Re_lo!$H$5,Re_lo!$N$5:$O$16,2,0)),AV83,"")),"",IF(AND($I83=Re_lo!$E$5,BX$5=VLOOKUP(Re_lo!$H$5,Re_lo!$N$5:$O$16,2,0)),AV83,""))</f>
        <v/>
      </c>
      <c r="BY83" s="125" t="str">
        <f>IF(ISERR(IF(AND($I83=Re_lo!$E$5,BY$5=VLOOKUP(Re_lo!$H$5,Re_lo!$N$5:$O$16,2,0)),AW83,"")),"",IF(AND($I83=Re_lo!$E$5,BY$5=VLOOKUP(Re_lo!$H$5,Re_lo!$N$5:$O$16,2,0)),AW83,""))</f>
        <v/>
      </c>
      <c r="BZ83" s="125" t="str">
        <f>IF(ISERR(IF(AND($I83=Re_lo!$E$5,BZ$5=VLOOKUP(Re_lo!$H$5,Re_lo!$N$5:$O$16,2,0)),AX83,"")),"",IF(AND($I83=Re_lo!$E$5,BZ$5=VLOOKUP(Re_lo!$H$5,Re_lo!$N$5:$O$16,2,0)),AX83,""))</f>
        <v/>
      </c>
      <c r="CA83" s="125" t="str">
        <f>IF(ISERR(IF(AND($I83=Re_lo!$E$5,CA$5=VLOOKUP(Re_lo!$H$5,Re_lo!$N$5:$O$16,2,0)),AY83,"")),"",IF(AND($I83=Re_lo!$E$5,CA$5=VLOOKUP(Re_lo!$H$5,Re_lo!$N$5:$O$16,2,0)),AY83,""))</f>
        <v/>
      </c>
      <c r="CB83" s="125" t="str">
        <f>IF(ISERR(IF(AND($I83=Re_lo!$E$5,CB$5=VLOOKUP(Re_lo!$H$5,Re_lo!$N$5:$O$16,2,0)),AZ83,"")),"",IF(AND($I83=Re_lo!$E$5,CB$5=VLOOKUP(Re_lo!$H$5,Re_lo!$N$5:$O$16,2,0)),AZ83,""))</f>
        <v/>
      </c>
      <c r="CC83" s="125" t="str">
        <f>IF(ISERR(IF(AND($I83=Re_lo!$E$5,CC$5=VLOOKUP(Re_lo!$H$5,Re_lo!$N$5:$O$16,2,0)),BA83,"")),"",IF(AND($I83=Re_lo!$E$5,CC$5=VLOOKUP(Re_lo!$H$5,Re_lo!$N$5:$O$16,2,0)),BA83,""))</f>
        <v/>
      </c>
      <c r="CD83" s="125" t="str">
        <f>IF(ISERR(IF(AND($I83=Re_lo!$E$5,CD$5=VLOOKUP(Re_lo!$H$5,Re_lo!$N$5:$O$16,2,0)),BB83,"")),"",IF(AND($I83=Re_lo!$E$5,CD$5=VLOOKUP(Re_lo!$H$5,Re_lo!$N$5:$O$16,2,0)),BB83,""))</f>
        <v/>
      </c>
      <c r="CF83" s="125" t="str">
        <f>IF($C83="","",COUNTIFS(Con_ve!$C$6:$C$1005,$C83,Con_ve!$Q$6:$Q$1005,Cad_cl!CF$5))</f>
        <v/>
      </c>
      <c r="CG83" s="125" t="str">
        <f>IF($C83="","",COUNTIFS(Con_ve!$C$6:$C$1005,$C83,Con_ve!$Q$6:$Q$1005,Cad_cl!CG$5))</f>
        <v/>
      </c>
      <c r="CH83" s="125" t="str">
        <f>IF($C83="","",COUNTIFS(Con_ve!$C$6:$C$1005,$C83,Con_ve!$Q$6:$Q$1005,Cad_cl!CH$5))</f>
        <v/>
      </c>
      <c r="CI83" s="125" t="str">
        <f>IF($C83="","",COUNTIFS(Con_ve!$C$6:$C$1005,$C83,Con_ve!$Q$6:$Q$1005,Cad_cl!CI$5))</f>
        <v/>
      </c>
      <c r="CJ83" s="125" t="str">
        <f>IF($C83="","",COUNTIFS(Con_ve!$C$6:$C$1005,$C83,Con_ve!$Q$6:$Q$1005,Cad_cl!CJ$5))</f>
        <v/>
      </c>
      <c r="CK83" s="125" t="str">
        <f>IF($C83="","",COUNTIFS(Con_ve!$C$6:$C$1005,$C83,Con_ve!$Q$6:$Q$1005,Cad_cl!CK$5))</f>
        <v/>
      </c>
      <c r="CL83" s="125" t="str">
        <f>IF($C83="","",COUNTIFS(Con_ve!$C$6:$C$1005,$C83,Con_ve!$Q$6:$Q$1005,Cad_cl!CL$5))</f>
        <v/>
      </c>
      <c r="CM83" s="125" t="str">
        <f>IF($C83="","",COUNTIFS(Con_ve!$C$6:$C$1005,$C83,Con_ve!$Q$6:$Q$1005,Cad_cl!CM$5))</f>
        <v/>
      </c>
      <c r="CN83" s="125" t="str">
        <f>IF($C83="","",COUNTIFS(Con_ve!$C$6:$C$1005,$C83,Con_ve!$Q$6:$Q$1005,Cad_cl!CN$5))</f>
        <v/>
      </c>
      <c r="CO83" s="125" t="str">
        <f>IF($C83="","",COUNTIFS(Con_ve!$C$6:$C$1005,$C83,Con_ve!$Q$6:$Q$1005,Cad_cl!CO$5))</f>
        <v/>
      </c>
      <c r="CP83" s="125" t="str">
        <f>IF($C83="","",COUNTIFS(Con_ve!$C$6:$C$1005,$C83,Con_ve!$Q$6:$Q$1005,Cad_cl!CP$5))</f>
        <v/>
      </c>
      <c r="CQ83" s="125" t="str">
        <f>IF($C83="","",COUNTIFS(Con_ve!$C$6:$C$1005,$C83,Con_ve!$Q$6:$Q$1005,Cad_cl!CQ$5))</f>
        <v/>
      </c>
      <c r="CR83" s="125">
        <f t="shared" si="5"/>
        <v>0</v>
      </c>
    </row>
    <row r="84" spans="3:96" ht="30" customHeight="1">
      <c r="C84" s="153"/>
      <c r="D84" s="153"/>
      <c r="E84" s="154"/>
      <c r="F84" s="153"/>
      <c r="G84" s="155"/>
      <c r="H84" s="153"/>
      <c r="I84" s="153"/>
      <c r="J84" s="132" t="s">
        <v>309</v>
      </c>
      <c r="K84" s="133" t="s">
        <v>309</v>
      </c>
      <c r="L84" s="153"/>
      <c r="M84" s="153"/>
      <c r="N84" s="153"/>
      <c r="O84" s="153"/>
      <c r="P84" s="153"/>
      <c r="Q84" s="153"/>
      <c r="AP84" s="134" t="str">
        <f>IF(ISERR(IF($C84="","",SUMIFS(Con_ve!$F$6:$F$1005,Con_ve!$C$6:$C$1005,$C84,Con_ve!$I$6:$I$1005,"Fechada",Con_ve!$Q$6:$Q$1005,Cad_cl!AP$5))),"",IF($C84="","",SUMIFS(Con_ve!$F$6:$F$1005,Con_ve!$C$6:$C$1005,$C84,Con_ve!$I$6:$I$1005,"Fechada",Con_ve!$Q$6:$Q$1005,Cad_cl!AP$5)))</f>
        <v/>
      </c>
      <c r="AQ84" s="134" t="str">
        <f>IF(ISERR(IF($C84="","",SUMIFS(Con_ve!$F$6:$F$1005,Con_ve!$C$6:$C$1005,$C84,Con_ve!$I$6:$I$1005,"Fechada",Con_ve!$Q$6:$Q$1005,Cad_cl!AQ$5))),"",IF($C84="","",SUMIFS(Con_ve!$F$6:$F$1005,Con_ve!$C$6:$C$1005,$C84,Con_ve!$I$6:$I$1005,"Fechada",Con_ve!$Q$6:$Q$1005,Cad_cl!AQ$5)))</f>
        <v/>
      </c>
      <c r="AR84" s="134" t="str">
        <f>IF(ISERR(IF($C84="","",SUMIFS(Con_ve!$F$6:$F$1005,Con_ve!$C$6:$C$1005,$C84,Con_ve!$I$6:$I$1005,"Fechada",Con_ve!$Q$6:$Q$1005,Cad_cl!AR$5))),"",IF($C84="","",SUMIFS(Con_ve!$F$6:$F$1005,Con_ve!$C$6:$C$1005,$C84,Con_ve!$I$6:$I$1005,"Fechada",Con_ve!$Q$6:$Q$1005,Cad_cl!AR$5)))</f>
        <v/>
      </c>
      <c r="AS84" s="134" t="str">
        <f>IF(ISERR(IF($C84="","",SUMIFS(Con_ve!$F$6:$F$1005,Con_ve!$C$6:$C$1005,$C84,Con_ve!$I$6:$I$1005,"Fechada",Con_ve!$Q$6:$Q$1005,Cad_cl!AS$5))),"",IF($C84="","",SUMIFS(Con_ve!$F$6:$F$1005,Con_ve!$C$6:$C$1005,$C84,Con_ve!$I$6:$I$1005,"Fechada",Con_ve!$Q$6:$Q$1005,Cad_cl!AS$5)))</f>
        <v/>
      </c>
      <c r="AT84" s="134" t="str">
        <f>IF(ISERR(IF($C84="","",SUMIFS(Con_ve!$F$6:$F$1005,Con_ve!$C$6:$C$1005,$C84,Con_ve!$I$6:$I$1005,"Fechada",Con_ve!$Q$6:$Q$1005,Cad_cl!AT$5))),"",IF($C84="","",SUMIFS(Con_ve!$F$6:$F$1005,Con_ve!$C$6:$C$1005,$C84,Con_ve!$I$6:$I$1005,"Fechada",Con_ve!$Q$6:$Q$1005,Cad_cl!AT$5)))</f>
        <v/>
      </c>
      <c r="AU84" s="134" t="str">
        <f>IF(ISERR(IF($C84="","",SUMIFS(Con_ve!$F$6:$F$1005,Con_ve!$C$6:$C$1005,$C84,Con_ve!$I$6:$I$1005,"Fechada",Con_ve!$Q$6:$Q$1005,Cad_cl!AU$5))),"",IF($C84="","",SUMIFS(Con_ve!$F$6:$F$1005,Con_ve!$C$6:$C$1005,$C84,Con_ve!$I$6:$I$1005,"Fechada",Con_ve!$Q$6:$Q$1005,Cad_cl!AU$5)))</f>
        <v/>
      </c>
      <c r="AV84" s="134" t="str">
        <f>IF(ISERR(IF($C84="","",SUMIFS(Con_ve!$F$6:$F$1005,Con_ve!$C$6:$C$1005,$C84,Con_ve!$I$6:$I$1005,"Fechada",Con_ve!$Q$6:$Q$1005,Cad_cl!AV$5))),"",IF($C84="","",SUMIFS(Con_ve!$F$6:$F$1005,Con_ve!$C$6:$C$1005,$C84,Con_ve!$I$6:$I$1005,"Fechada",Con_ve!$Q$6:$Q$1005,Cad_cl!AV$5)))</f>
        <v/>
      </c>
      <c r="AW84" s="134" t="str">
        <f>IF(ISERR(IF($C84="","",SUMIFS(Con_ve!$F$6:$F$1005,Con_ve!$C$6:$C$1005,$C84,Con_ve!$I$6:$I$1005,"Fechada",Con_ve!$Q$6:$Q$1005,Cad_cl!AW$5))),"",IF($C84="","",SUMIFS(Con_ve!$F$6:$F$1005,Con_ve!$C$6:$C$1005,$C84,Con_ve!$I$6:$I$1005,"Fechada",Con_ve!$Q$6:$Q$1005,Cad_cl!AW$5)))</f>
        <v/>
      </c>
      <c r="AX84" s="134" t="str">
        <f>IF(ISERR(IF($C84="","",SUMIFS(Con_ve!$F$6:$F$1005,Con_ve!$C$6:$C$1005,$C84,Con_ve!$I$6:$I$1005,"Fechada",Con_ve!$Q$6:$Q$1005,Cad_cl!AX$5))),"",IF($C84="","",SUMIFS(Con_ve!$F$6:$F$1005,Con_ve!$C$6:$C$1005,$C84,Con_ve!$I$6:$I$1005,"Fechada",Con_ve!$Q$6:$Q$1005,Cad_cl!AX$5)))</f>
        <v/>
      </c>
      <c r="AY84" s="134" t="str">
        <f>IF(ISERR(IF($C84="","",SUMIFS(Con_ve!$F$6:$F$1005,Con_ve!$C$6:$C$1005,$C84,Con_ve!$I$6:$I$1005,"Fechada",Con_ve!$Q$6:$Q$1005,Cad_cl!AY$5))),"",IF($C84="","",SUMIFS(Con_ve!$F$6:$F$1005,Con_ve!$C$6:$C$1005,$C84,Con_ve!$I$6:$I$1005,"Fechada",Con_ve!$Q$6:$Q$1005,Cad_cl!AY$5)))</f>
        <v/>
      </c>
      <c r="AZ84" s="134" t="str">
        <f>IF(ISERR(IF($C84="","",SUMIFS(Con_ve!$F$6:$F$1005,Con_ve!$C$6:$C$1005,$C84,Con_ve!$I$6:$I$1005,"Fechada",Con_ve!$Q$6:$Q$1005,Cad_cl!AZ$5))),"",IF($C84="","",SUMIFS(Con_ve!$F$6:$F$1005,Con_ve!$C$6:$C$1005,$C84,Con_ve!$I$6:$I$1005,"Fechada",Con_ve!$Q$6:$Q$1005,Cad_cl!AZ$5)))</f>
        <v/>
      </c>
      <c r="BA84" s="134" t="str">
        <f>IF(ISERR(IF($C84="","",SUMIFS(Con_ve!$F$6:$F$1005,Con_ve!$C$6:$C$1005,$C84,Con_ve!$I$6:$I$1005,"Fechada",Con_ve!$Q$6:$Q$1005,Cad_cl!BA$5))),"",IF($C84="","",SUMIFS(Con_ve!$F$6:$F$1005,Con_ve!$C$6:$C$1005,$C84,Con_ve!$I$6:$I$1005,"Fechada",Con_ve!$Q$6:$Q$1005,Cad_cl!BA$5)))</f>
        <v/>
      </c>
      <c r="BB84" s="134">
        <f t="shared" si="3"/>
        <v>0</v>
      </c>
      <c r="BD84" s="134" t="str">
        <f>IF(ISERR(IF($C84="","",SUMIFS(Con_ve!$F$6:$F$1005,Con_ve!$C$6:$C$1005,$C84,Con_ve!$I$6:$I$1005,"Em negociação",Con_ve!$Q$6:$Q$1005,Cad_cl!BD$5))),"",IF($C84="","",SUMIFS(Con_ve!$F$6:$F$1005,Con_ve!$C$6:$C$1005,$C84,Con_ve!$I$6:$I$1005,"Em negociação",Con_ve!$Q$6:$Q$1005,Cad_cl!BD$5)))</f>
        <v/>
      </c>
      <c r="BE84" s="134" t="str">
        <f>IF(ISERR(IF($C84="","",SUMIFS(Con_ve!$F$6:$F$1005,Con_ve!$C$6:$C$1005,$C84,Con_ve!$I$6:$I$1005,"Em negociação",Con_ve!$Q$6:$Q$1005,Cad_cl!BE$5))),"",IF($C84="","",SUMIFS(Con_ve!$F$6:$F$1005,Con_ve!$C$6:$C$1005,$C84,Con_ve!$I$6:$I$1005,"Em negociação",Con_ve!$Q$6:$Q$1005,Cad_cl!BE$5)))</f>
        <v/>
      </c>
      <c r="BF84" s="134" t="str">
        <f>IF(ISERR(IF($C84="","",SUMIFS(Con_ve!$F$6:$F$1005,Con_ve!$C$6:$C$1005,$C84,Con_ve!$I$6:$I$1005,"Em negociação",Con_ve!$Q$6:$Q$1005,Cad_cl!BF$5))),"",IF($C84="","",SUMIFS(Con_ve!$F$6:$F$1005,Con_ve!$C$6:$C$1005,$C84,Con_ve!$I$6:$I$1005,"Em negociação",Con_ve!$Q$6:$Q$1005,Cad_cl!BF$5)))</f>
        <v/>
      </c>
      <c r="BG84" s="134" t="str">
        <f>IF(ISERR(IF($C84="","",SUMIFS(Con_ve!$F$6:$F$1005,Con_ve!$C$6:$C$1005,$C84,Con_ve!$I$6:$I$1005,"Em negociação",Con_ve!$Q$6:$Q$1005,Cad_cl!BG$5))),"",IF($C84="","",SUMIFS(Con_ve!$F$6:$F$1005,Con_ve!$C$6:$C$1005,$C84,Con_ve!$I$6:$I$1005,"Em negociação",Con_ve!$Q$6:$Q$1005,Cad_cl!BG$5)))</f>
        <v/>
      </c>
      <c r="BH84" s="134" t="str">
        <f>IF(ISERR(IF($C84="","",SUMIFS(Con_ve!$F$6:$F$1005,Con_ve!$C$6:$C$1005,$C84,Con_ve!$I$6:$I$1005,"Em negociação",Con_ve!$Q$6:$Q$1005,Cad_cl!BH$5))),"",IF($C84="","",SUMIFS(Con_ve!$F$6:$F$1005,Con_ve!$C$6:$C$1005,$C84,Con_ve!$I$6:$I$1005,"Em negociação",Con_ve!$Q$6:$Q$1005,Cad_cl!BH$5)))</f>
        <v/>
      </c>
      <c r="BI84" s="134" t="str">
        <f>IF(ISERR(IF($C84="","",SUMIFS(Con_ve!$F$6:$F$1005,Con_ve!$C$6:$C$1005,$C84,Con_ve!$I$6:$I$1005,"Em negociação",Con_ve!$Q$6:$Q$1005,Cad_cl!BI$5))),"",IF($C84="","",SUMIFS(Con_ve!$F$6:$F$1005,Con_ve!$C$6:$C$1005,$C84,Con_ve!$I$6:$I$1005,"Em negociação",Con_ve!$Q$6:$Q$1005,Cad_cl!BI$5)))</f>
        <v/>
      </c>
      <c r="BJ84" s="134" t="str">
        <f>IF(ISERR(IF($C84="","",SUMIFS(Con_ve!$F$6:$F$1005,Con_ve!$C$6:$C$1005,$C84,Con_ve!$I$6:$I$1005,"Em negociação",Con_ve!$Q$6:$Q$1005,Cad_cl!BJ$5))),"",IF($C84="","",SUMIFS(Con_ve!$F$6:$F$1005,Con_ve!$C$6:$C$1005,$C84,Con_ve!$I$6:$I$1005,"Em negociação",Con_ve!$Q$6:$Q$1005,Cad_cl!BJ$5)))</f>
        <v/>
      </c>
      <c r="BK84" s="134" t="str">
        <f>IF(ISERR(IF($C84="","",SUMIFS(Con_ve!$F$6:$F$1005,Con_ve!$C$6:$C$1005,$C84,Con_ve!$I$6:$I$1005,"Em negociação",Con_ve!$Q$6:$Q$1005,Cad_cl!BK$5))),"",IF($C84="","",SUMIFS(Con_ve!$F$6:$F$1005,Con_ve!$C$6:$C$1005,$C84,Con_ve!$I$6:$I$1005,"Em negociação",Con_ve!$Q$6:$Q$1005,Cad_cl!BK$5)))</f>
        <v/>
      </c>
      <c r="BL84" s="134" t="str">
        <f>IF(ISERR(IF($C84="","",SUMIFS(Con_ve!$F$6:$F$1005,Con_ve!$C$6:$C$1005,$C84,Con_ve!$I$6:$I$1005,"Em negociação",Con_ve!$Q$6:$Q$1005,Cad_cl!BL$5))),"",IF($C84="","",SUMIFS(Con_ve!$F$6:$F$1005,Con_ve!$C$6:$C$1005,$C84,Con_ve!$I$6:$I$1005,"Em negociação",Con_ve!$Q$6:$Q$1005,Cad_cl!BL$5)))</f>
        <v/>
      </c>
      <c r="BM84" s="134" t="str">
        <f>IF(ISERR(IF($C84="","",SUMIFS(Con_ve!$F$6:$F$1005,Con_ve!$C$6:$C$1005,$C84,Con_ve!$I$6:$I$1005,"Em negociação",Con_ve!$Q$6:$Q$1005,Cad_cl!BM$5))),"",IF($C84="","",SUMIFS(Con_ve!$F$6:$F$1005,Con_ve!$C$6:$C$1005,$C84,Con_ve!$I$6:$I$1005,"Em negociação",Con_ve!$Q$6:$Q$1005,Cad_cl!BM$5)))</f>
        <v/>
      </c>
      <c r="BN84" s="134" t="str">
        <f>IF(ISERR(IF($C84="","",SUMIFS(Con_ve!$F$6:$F$1005,Con_ve!$C$6:$C$1005,$C84,Con_ve!$I$6:$I$1005,"Em negociação",Con_ve!$Q$6:$Q$1005,Cad_cl!BN$5))),"",IF($C84="","",SUMIFS(Con_ve!$F$6:$F$1005,Con_ve!$C$6:$C$1005,$C84,Con_ve!$I$6:$I$1005,"Em negociação",Con_ve!$Q$6:$Q$1005,Cad_cl!BN$5)))</f>
        <v/>
      </c>
      <c r="BO84" s="134" t="str">
        <f>IF(ISERR(IF($C84="","",SUMIFS(Con_ve!$F$6:$F$1005,Con_ve!$C$6:$C$1005,$C84,Con_ve!$I$6:$I$1005,"Em negociação",Con_ve!$Q$6:$Q$1005,Cad_cl!BO$5))),"",IF($C84="","",SUMIFS(Con_ve!$F$6:$F$1005,Con_ve!$C$6:$C$1005,$C84,Con_ve!$I$6:$I$1005,"Em negociação",Con_ve!$Q$6:$Q$1005,Cad_cl!BO$5)))</f>
        <v/>
      </c>
      <c r="BP84" s="134">
        <f t="shared" si="4"/>
        <v>0</v>
      </c>
      <c r="BR84" s="125" t="str">
        <f>IF(ISERR(IF(AND($I84=Re_lo!$E$5,BR$5=VLOOKUP(Re_lo!$H$5,Re_lo!$N$5:$O$16,2,0)),AP84,"")),"",IF(AND($I84=Re_lo!$E$5,BR$5=VLOOKUP(Re_lo!$H$5,Re_lo!$N$5:$O$16,2,0)),AP84,""))</f>
        <v/>
      </c>
      <c r="BS84" s="125" t="str">
        <f>IF(ISERR(IF(AND($I84=Re_lo!$E$5,BS$5=VLOOKUP(Re_lo!$H$5,Re_lo!$N$5:$O$16,2,0)),AQ84,"")),"",IF(AND($I84=Re_lo!$E$5,BS$5=VLOOKUP(Re_lo!$H$5,Re_lo!$N$5:$O$16,2,0)),AQ84,""))</f>
        <v/>
      </c>
      <c r="BT84" s="125" t="str">
        <f>IF(ISERR(IF(AND($I84=Re_lo!$E$5,BT$5=VLOOKUP(Re_lo!$H$5,Re_lo!$N$5:$O$16,2,0)),AR84,"")),"",IF(AND($I84=Re_lo!$E$5,BT$5=VLOOKUP(Re_lo!$H$5,Re_lo!$N$5:$O$16,2,0)),AR84,""))</f>
        <v/>
      </c>
      <c r="BU84" s="125" t="str">
        <f>IF(ISERR(IF(AND($I84=Re_lo!$E$5,BU$5=VLOOKUP(Re_lo!$H$5,Re_lo!$N$5:$O$16,2,0)),AS84,"")),"",IF(AND($I84=Re_lo!$E$5,BU$5=VLOOKUP(Re_lo!$H$5,Re_lo!$N$5:$O$16,2,0)),AS84,""))</f>
        <v/>
      </c>
      <c r="BV84" s="125" t="str">
        <f>IF(ISERR(IF(AND($I84=Re_lo!$E$5,BV$5=VLOOKUP(Re_lo!$H$5,Re_lo!$N$5:$O$16,2,0)),AT84,"")),"",IF(AND($I84=Re_lo!$E$5,BV$5=VLOOKUP(Re_lo!$H$5,Re_lo!$N$5:$O$16,2,0)),AT84,""))</f>
        <v/>
      </c>
      <c r="BW84" s="125" t="str">
        <f>IF(ISERR(IF(AND($I84=Re_lo!$E$5,BW$5=VLOOKUP(Re_lo!$H$5,Re_lo!$N$5:$O$16,2,0)),AU84,"")),"",IF(AND($I84=Re_lo!$E$5,BW$5=VLOOKUP(Re_lo!$H$5,Re_lo!$N$5:$O$16,2,0)),AU84,""))</f>
        <v/>
      </c>
      <c r="BX84" s="125" t="str">
        <f>IF(ISERR(IF(AND($I84=Re_lo!$E$5,BX$5=VLOOKUP(Re_lo!$H$5,Re_lo!$N$5:$O$16,2,0)),AV84,"")),"",IF(AND($I84=Re_lo!$E$5,BX$5=VLOOKUP(Re_lo!$H$5,Re_lo!$N$5:$O$16,2,0)),AV84,""))</f>
        <v/>
      </c>
      <c r="BY84" s="125" t="str">
        <f>IF(ISERR(IF(AND($I84=Re_lo!$E$5,BY$5=VLOOKUP(Re_lo!$H$5,Re_lo!$N$5:$O$16,2,0)),AW84,"")),"",IF(AND($I84=Re_lo!$E$5,BY$5=VLOOKUP(Re_lo!$H$5,Re_lo!$N$5:$O$16,2,0)),AW84,""))</f>
        <v/>
      </c>
      <c r="BZ84" s="125" t="str">
        <f>IF(ISERR(IF(AND($I84=Re_lo!$E$5,BZ$5=VLOOKUP(Re_lo!$H$5,Re_lo!$N$5:$O$16,2,0)),AX84,"")),"",IF(AND($I84=Re_lo!$E$5,BZ$5=VLOOKUP(Re_lo!$H$5,Re_lo!$N$5:$O$16,2,0)),AX84,""))</f>
        <v/>
      </c>
      <c r="CA84" s="125" t="str">
        <f>IF(ISERR(IF(AND($I84=Re_lo!$E$5,CA$5=VLOOKUP(Re_lo!$H$5,Re_lo!$N$5:$O$16,2,0)),AY84,"")),"",IF(AND($I84=Re_lo!$E$5,CA$5=VLOOKUP(Re_lo!$H$5,Re_lo!$N$5:$O$16,2,0)),AY84,""))</f>
        <v/>
      </c>
      <c r="CB84" s="125" t="str">
        <f>IF(ISERR(IF(AND($I84=Re_lo!$E$5,CB$5=VLOOKUP(Re_lo!$H$5,Re_lo!$N$5:$O$16,2,0)),AZ84,"")),"",IF(AND($I84=Re_lo!$E$5,CB$5=VLOOKUP(Re_lo!$H$5,Re_lo!$N$5:$O$16,2,0)),AZ84,""))</f>
        <v/>
      </c>
      <c r="CC84" s="125" t="str">
        <f>IF(ISERR(IF(AND($I84=Re_lo!$E$5,CC$5=VLOOKUP(Re_lo!$H$5,Re_lo!$N$5:$O$16,2,0)),BA84,"")),"",IF(AND($I84=Re_lo!$E$5,CC$5=VLOOKUP(Re_lo!$H$5,Re_lo!$N$5:$O$16,2,0)),BA84,""))</f>
        <v/>
      </c>
      <c r="CD84" s="125" t="str">
        <f>IF(ISERR(IF(AND($I84=Re_lo!$E$5,CD$5=VLOOKUP(Re_lo!$H$5,Re_lo!$N$5:$O$16,2,0)),BB84,"")),"",IF(AND($I84=Re_lo!$E$5,CD$5=VLOOKUP(Re_lo!$H$5,Re_lo!$N$5:$O$16,2,0)),BB84,""))</f>
        <v/>
      </c>
      <c r="CF84" s="125" t="str">
        <f>IF($C84="","",COUNTIFS(Con_ve!$C$6:$C$1005,$C84,Con_ve!$Q$6:$Q$1005,Cad_cl!CF$5))</f>
        <v/>
      </c>
      <c r="CG84" s="125" t="str">
        <f>IF($C84="","",COUNTIFS(Con_ve!$C$6:$C$1005,$C84,Con_ve!$Q$6:$Q$1005,Cad_cl!CG$5))</f>
        <v/>
      </c>
      <c r="CH84" s="125" t="str">
        <f>IF($C84="","",COUNTIFS(Con_ve!$C$6:$C$1005,$C84,Con_ve!$Q$6:$Q$1005,Cad_cl!CH$5))</f>
        <v/>
      </c>
      <c r="CI84" s="125" t="str">
        <f>IF($C84="","",COUNTIFS(Con_ve!$C$6:$C$1005,$C84,Con_ve!$Q$6:$Q$1005,Cad_cl!CI$5))</f>
        <v/>
      </c>
      <c r="CJ84" s="125" t="str">
        <f>IF($C84="","",COUNTIFS(Con_ve!$C$6:$C$1005,$C84,Con_ve!$Q$6:$Q$1005,Cad_cl!CJ$5))</f>
        <v/>
      </c>
      <c r="CK84" s="125" t="str">
        <f>IF($C84="","",COUNTIFS(Con_ve!$C$6:$C$1005,$C84,Con_ve!$Q$6:$Q$1005,Cad_cl!CK$5))</f>
        <v/>
      </c>
      <c r="CL84" s="125" t="str">
        <f>IF($C84="","",COUNTIFS(Con_ve!$C$6:$C$1005,$C84,Con_ve!$Q$6:$Q$1005,Cad_cl!CL$5))</f>
        <v/>
      </c>
      <c r="CM84" s="125" t="str">
        <f>IF($C84="","",COUNTIFS(Con_ve!$C$6:$C$1005,$C84,Con_ve!$Q$6:$Q$1005,Cad_cl!CM$5))</f>
        <v/>
      </c>
      <c r="CN84" s="125" t="str">
        <f>IF($C84="","",COUNTIFS(Con_ve!$C$6:$C$1005,$C84,Con_ve!$Q$6:$Q$1005,Cad_cl!CN$5))</f>
        <v/>
      </c>
      <c r="CO84" s="125" t="str">
        <f>IF($C84="","",COUNTIFS(Con_ve!$C$6:$C$1005,$C84,Con_ve!$Q$6:$Q$1005,Cad_cl!CO$5))</f>
        <v/>
      </c>
      <c r="CP84" s="125" t="str">
        <f>IF($C84="","",COUNTIFS(Con_ve!$C$6:$C$1005,$C84,Con_ve!$Q$6:$Q$1005,Cad_cl!CP$5))</f>
        <v/>
      </c>
      <c r="CQ84" s="125" t="str">
        <f>IF($C84="","",COUNTIFS(Con_ve!$C$6:$C$1005,$C84,Con_ve!$Q$6:$Q$1005,Cad_cl!CQ$5))</f>
        <v/>
      </c>
      <c r="CR84" s="125">
        <f t="shared" si="5"/>
        <v>0</v>
      </c>
    </row>
    <row r="85" spans="3:96" ht="30" customHeight="1">
      <c r="C85" s="153"/>
      <c r="D85" s="153"/>
      <c r="E85" s="154"/>
      <c r="F85" s="153"/>
      <c r="G85" s="155"/>
      <c r="H85" s="153"/>
      <c r="I85" s="153"/>
      <c r="J85" s="132" t="s">
        <v>309</v>
      </c>
      <c r="K85" s="133" t="s">
        <v>309</v>
      </c>
      <c r="L85" s="153"/>
      <c r="M85" s="153"/>
      <c r="N85" s="153"/>
      <c r="O85" s="153"/>
      <c r="P85" s="153"/>
      <c r="Q85" s="153"/>
      <c r="AP85" s="134" t="str">
        <f>IF(ISERR(IF($C85="","",SUMIFS(Con_ve!$F$6:$F$1005,Con_ve!$C$6:$C$1005,$C85,Con_ve!$I$6:$I$1005,"Fechada",Con_ve!$Q$6:$Q$1005,Cad_cl!AP$5))),"",IF($C85="","",SUMIFS(Con_ve!$F$6:$F$1005,Con_ve!$C$6:$C$1005,$C85,Con_ve!$I$6:$I$1005,"Fechada",Con_ve!$Q$6:$Q$1005,Cad_cl!AP$5)))</f>
        <v/>
      </c>
      <c r="AQ85" s="134" t="str">
        <f>IF(ISERR(IF($C85="","",SUMIFS(Con_ve!$F$6:$F$1005,Con_ve!$C$6:$C$1005,$C85,Con_ve!$I$6:$I$1005,"Fechada",Con_ve!$Q$6:$Q$1005,Cad_cl!AQ$5))),"",IF($C85="","",SUMIFS(Con_ve!$F$6:$F$1005,Con_ve!$C$6:$C$1005,$C85,Con_ve!$I$6:$I$1005,"Fechada",Con_ve!$Q$6:$Q$1005,Cad_cl!AQ$5)))</f>
        <v/>
      </c>
      <c r="AR85" s="134" t="str">
        <f>IF(ISERR(IF($C85="","",SUMIFS(Con_ve!$F$6:$F$1005,Con_ve!$C$6:$C$1005,$C85,Con_ve!$I$6:$I$1005,"Fechada",Con_ve!$Q$6:$Q$1005,Cad_cl!AR$5))),"",IF($C85="","",SUMIFS(Con_ve!$F$6:$F$1005,Con_ve!$C$6:$C$1005,$C85,Con_ve!$I$6:$I$1005,"Fechada",Con_ve!$Q$6:$Q$1005,Cad_cl!AR$5)))</f>
        <v/>
      </c>
      <c r="AS85" s="134" t="str">
        <f>IF(ISERR(IF($C85="","",SUMIFS(Con_ve!$F$6:$F$1005,Con_ve!$C$6:$C$1005,$C85,Con_ve!$I$6:$I$1005,"Fechada",Con_ve!$Q$6:$Q$1005,Cad_cl!AS$5))),"",IF($C85="","",SUMIFS(Con_ve!$F$6:$F$1005,Con_ve!$C$6:$C$1005,$C85,Con_ve!$I$6:$I$1005,"Fechada",Con_ve!$Q$6:$Q$1005,Cad_cl!AS$5)))</f>
        <v/>
      </c>
      <c r="AT85" s="134" t="str">
        <f>IF(ISERR(IF($C85="","",SUMIFS(Con_ve!$F$6:$F$1005,Con_ve!$C$6:$C$1005,$C85,Con_ve!$I$6:$I$1005,"Fechada",Con_ve!$Q$6:$Q$1005,Cad_cl!AT$5))),"",IF($C85="","",SUMIFS(Con_ve!$F$6:$F$1005,Con_ve!$C$6:$C$1005,$C85,Con_ve!$I$6:$I$1005,"Fechada",Con_ve!$Q$6:$Q$1005,Cad_cl!AT$5)))</f>
        <v/>
      </c>
      <c r="AU85" s="134" t="str">
        <f>IF(ISERR(IF($C85="","",SUMIFS(Con_ve!$F$6:$F$1005,Con_ve!$C$6:$C$1005,$C85,Con_ve!$I$6:$I$1005,"Fechada",Con_ve!$Q$6:$Q$1005,Cad_cl!AU$5))),"",IF($C85="","",SUMIFS(Con_ve!$F$6:$F$1005,Con_ve!$C$6:$C$1005,$C85,Con_ve!$I$6:$I$1005,"Fechada",Con_ve!$Q$6:$Q$1005,Cad_cl!AU$5)))</f>
        <v/>
      </c>
      <c r="AV85" s="134" t="str">
        <f>IF(ISERR(IF($C85="","",SUMIFS(Con_ve!$F$6:$F$1005,Con_ve!$C$6:$C$1005,$C85,Con_ve!$I$6:$I$1005,"Fechada",Con_ve!$Q$6:$Q$1005,Cad_cl!AV$5))),"",IF($C85="","",SUMIFS(Con_ve!$F$6:$F$1005,Con_ve!$C$6:$C$1005,$C85,Con_ve!$I$6:$I$1005,"Fechada",Con_ve!$Q$6:$Q$1005,Cad_cl!AV$5)))</f>
        <v/>
      </c>
      <c r="AW85" s="134" t="str">
        <f>IF(ISERR(IF($C85="","",SUMIFS(Con_ve!$F$6:$F$1005,Con_ve!$C$6:$C$1005,$C85,Con_ve!$I$6:$I$1005,"Fechada",Con_ve!$Q$6:$Q$1005,Cad_cl!AW$5))),"",IF($C85="","",SUMIFS(Con_ve!$F$6:$F$1005,Con_ve!$C$6:$C$1005,$C85,Con_ve!$I$6:$I$1005,"Fechada",Con_ve!$Q$6:$Q$1005,Cad_cl!AW$5)))</f>
        <v/>
      </c>
      <c r="AX85" s="134" t="str">
        <f>IF(ISERR(IF($C85="","",SUMIFS(Con_ve!$F$6:$F$1005,Con_ve!$C$6:$C$1005,$C85,Con_ve!$I$6:$I$1005,"Fechada",Con_ve!$Q$6:$Q$1005,Cad_cl!AX$5))),"",IF($C85="","",SUMIFS(Con_ve!$F$6:$F$1005,Con_ve!$C$6:$C$1005,$C85,Con_ve!$I$6:$I$1005,"Fechada",Con_ve!$Q$6:$Q$1005,Cad_cl!AX$5)))</f>
        <v/>
      </c>
      <c r="AY85" s="134" t="str">
        <f>IF(ISERR(IF($C85="","",SUMIFS(Con_ve!$F$6:$F$1005,Con_ve!$C$6:$C$1005,$C85,Con_ve!$I$6:$I$1005,"Fechada",Con_ve!$Q$6:$Q$1005,Cad_cl!AY$5))),"",IF($C85="","",SUMIFS(Con_ve!$F$6:$F$1005,Con_ve!$C$6:$C$1005,$C85,Con_ve!$I$6:$I$1005,"Fechada",Con_ve!$Q$6:$Q$1005,Cad_cl!AY$5)))</f>
        <v/>
      </c>
      <c r="AZ85" s="134" t="str">
        <f>IF(ISERR(IF($C85="","",SUMIFS(Con_ve!$F$6:$F$1005,Con_ve!$C$6:$C$1005,$C85,Con_ve!$I$6:$I$1005,"Fechada",Con_ve!$Q$6:$Q$1005,Cad_cl!AZ$5))),"",IF($C85="","",SUMIFS(Con_ve!$F$6:$F$1005,Con_ve!$C$6:$C$1005,$C85,Con_ve!$I$6:$I$1005,"Fechada",Con_ve!$Q$6:$Q$1005,Cad_cl!AZ$5)))</f>
        <v/>
      </c>
      <c r="BA85" s="134" t="str">
        <f>IF(ISERR(IF($C85="","",SUMIFS(Con_ve!$F$6:$F$1005,Con_ve!$C$6:$C$1005,$C85,Con_ve!$I$6:$I$1005,"Fechada",Con_ve!$Q$6:$Q$1005,Cad_cl!BA$5))),"",IF($C85="","",SUMIFS(Con_ve!$F$6:$F$1005,Con_ve!$C$6:$C$1005,$C85,Con_ve!$I$6:$I$1005,"Fechada",Con_ve!$Q$6:$Q$1005,Cad_cl!BA$5)))</f>
        <v/>
      </c>
      <c r="BB85" s="134">
        <f t="shared" si="3"/>
        <v>0</v>
      </c>
      <c r="BD85" s="134" t="str">
        <f>IF(ISERR(IF($C85="","",SUMIFS(Con_ve!$F$6:$F$1005,Con_ve!$C$6:$C$1005,$C85,Con_ve!$I$6:$I$1005,"Em negociação",Con_ve!$Q$6:$Q$1005,Cad_cl!BD$5))),"",IF($C85="","",SUMIFS(Con_ve!$F$6:$F$1005,Con_ve!$C$6:$C$1005,$C85,Con_ve!$I$6:$I$1005,"Em negociação",Con_ve!$Q$6:$Q$1005,Cad_cl!BD$5)))</f>
        <v/>
      </c>
      <c r="BE85" s="134" t="str">
        <f>IF(ISERR(IF($C85="","",SUMIFS(Con_ve!$F$6:$F$1005,Con_ve!$C$6:$C$1005,$C85,Con_ve!$I$6:$I$1005,"Em negociação",Con_ve!$Q$6:$Q$1005,Cad_cl!BE$5))),"",IF($C85="","",SUMIFS(Con_ve!$F$6:$F$1005,Con_ve!$C$6:$C$1005,$C85,Con_ve!$I$6:$I$1005,"Em negociação",Con_ve!$Q$6:$Q$1005,Cad_cl!BE$5)))</f>
        <v/>
      </c>
      <c r="BF85" s="134" t="str">
        <f>IF(ISERR(IF($C85="","",SUMIFS(Con_ve!$F$6:$F$1005,Con_ve!$C$6:$C$1005,$C85,Con_ve!$I$6:$I$1005,"Em negociação",Con_ve!$Q$6:$Q$1005,Cad_cl!BF$5))),"",IF($C85="","",SUMIFS(Con_ve!$F$6:$F$1005,Con_ve!$C$6:$C$1005,$C85,Con_ve!$I$6:$I$1005,"Em negociação",Con_ve!$Q$6:$Q$1005,Cad_cl!BF$5)))</f>
        <v/>
      </c>
      <c r="BG85" s="134" t="str">
        <f>IF(ISERR(IF($C85="","",SUMIFS(Con_ve!$F$6:$F$1005,Con_ve!$C$6:$C$1005,$C85,Con_ve!$I$6:$I$1005,"Em negociação",Con_ve!$Q$6:$Q$1005,Cad_cl!BG$5))),"",IF($C85="","",SUMIFS(Con_ve!$F$6:$F$1005,Con_ve!$C$6:$C$1005,$C85,Con_ve!$I$6:$I$1005,"Em negociação",Con_ve!$Q$6:$Q$1005,Cad_cl!BG$5)))</f>
        <v/>
      </c>
      <c r="BH85" s="134" t="str">
        <f>IF(ISERR(IF($C85="","",SUMIFS(Con_ve!$F$6:$F$1005,Con_ve!$C$6:$C$1005,$C85,Con_ve!$I$6:$I$1005,"Em negociação",Con_ve!$Q$6:$Q$1005,Cad_cl!BH$5))),"",IF($C85="","",SUMIFS(Con_ve!$F$6:$F$1005,Con_ve!$C$6:$C$1005,$C85,Con_ve!$I$6:$I$1005,"Em negociação",Con_ve!$Q$6:$Q$1005,Cad_cl!BH$5)))</f>
        <v/>
      </c>
      <c r="BI85" s="134" t="str">
        <f>IF(ISERR(IF($C85="","",SUMIFS(Con_ve!$F$6:$F$1005,Con_ve!$C$6:$C$1005,$C85,Con_ve!$I$6:$I$1005,"Em negociação",Con_ve!$Q$6:$Q$1005,Cad_cl!BI$5))),"",IF($C85="","",SUMIFS(Con_ve!$F$6:$F$1005,Con_ve!$C$6:$C$1005,$C85,Con_ve!$I$6:$I$1005,"Em negociação",Con_ve!$Q$6:$Q$1005,Cad_cl!BI$5)))</f>
        <v/>
      </c>
      <c r="BJ85" s="134" t="str">
        <f>IF(ISERR(IF($C85="","",SUMIFS(Con_ve!$F$6:$F$1005,Con_ve!$C$6:$C$1005,$C85,Con_ve!$I$6:$I$1005,"Em negociação",Con_ve!$Q$6:$Q$1005,Cad_cl!BJ$5))),"",IF($C85="","",SUMIFS(Con_ve!$F$6:$F$1005,Con_ve!$C$6:$C$1005,$C85,Con_ve!$I$6:$I$1005,"Em negociação",Con_ve!$Q$6:$Q$1005,Cad_cl!BJ$5)))</f>
        <v/>
      </c>
      <c r="BK85" s="134" t="str">
        <f>IF(ISERR(IF($C85="","",SUMIFS(Con_ve!$F$6:$F$1005,Con_ve!$C$6:$C$1005,$C85,Con_ve!$I$6:$I$1005,"Em negociação",Con_ve!$Q$6:$Q$1005,Cad_cl!BK$5))),"",IF($C85="","",SUMIFS(Con_ve!$F$6:$F$1005,Con_ve!$C$6:$C$1005,$C85,Con_ve!$I$6:$I$1005,"Em negociação",Con_ve!$Q$6:$Q$1005,Cad_cl!BK$5)))</f>
        <v/>
      </c>
      <c r="BL85" s="134" t="str">
        <f>IF(ISERR(IF($C85="","",SUMIFS(Con_ve!$F$6:$F$1005,Con_ve!$C$6:$C$1005,$C85,Con_ve!$I$6:$I$1005,"Em negociação",Con_ve!$Q$6:$Q$1005,Cad_cl!BL$5))),"",IF($C85="","",SUMIFS(Con_ve!$F$6:$F$1005,Con_ve!$C$6:$C$1005,$C85,Con_ve!$I$6:$I$1005,"Em negociação",Con_ve!$Q$6:$Q$1005,Cad_cl!BL$5)))</f>
        <v/>
      </c>
      <c r="BM85" s="134" t="str">
        <f>IF(ISERR(IF($C85="","",SUMIFS(Con_ve!$F$6:$F$1005,Con_ve!$C$6:$C$1005,$C85,Con_ve!$I$6:$I$1005,"Em negociação",Con_ve!$Q$6:$Q$1005,Cad_cl!BM$5))),"",IF($C85="","",SUMIFS(Con_ve!$F$6:$F$1005,Con_ve!$C$6:$C$1005,$C85,Con_ve!$I$6:$I$1005,"Em negociação",Con_ve!$Q$6:$Q$1005,Cad_cl!BM$5)))</f>
        <v/>
      </c>
      <c r="BN85" s="134" t="str">
        <f>IF(ISERR(IF($C85="","",SUMIFS(Con_ve!$F$6:$F$1005,Con_ve!$C$6:$C$1005,$C85,Con_ve!$I$6:$I$1005,"Em negociação",Con_ve!$Q$6:$Q$1005,Cad_cl!BN$5))),"",IF($C85="","",SUMIFS(Con_ve!$F$6:$F$1005,Con_ve!$C$6:$C$1005,$C85,Con_ve!$I$6:$I$1005,"Em negociação",Con_ve!$Q$6:$Q$1005,Cad_cl!BN$5)))</f>
        <v/>
      </c>
      <c r="BO85" s="134" t="str">
        <f>IF(ISERR(IF($C85="","",SUMIFS(Con_ve!$F$6:$F$1005,Con_ve!$C$6:$C$1005,$C85,Con_ve!$I$6:$I$1005,"Em negociação",Con_ve!$Q$6:$Q$1005,Cad_cl!BO$5))),"",IF($C85="","",SUMIFS(Con_ve!$F$6:$F$1005,Con_ve!$C$6:$C$1005,$C85,Con_ve!$I$6:$I$1005,"Em negociação",Con_ve!$Q$6:$Q$1005,Cad_cl!BO$5)))</f>
        <v/>
      </c>
      <c r="BP85" s="134">
        <f t="shared" si="4"/>
        <v>0</v>
      </c>
      <c r="BR85" s="125" t="str">
        <f>IF(ISERR(IF(AND($I85=Re_lo!$E$5,BR$5=VLOOKUP(Re_lo!$H$5,Re_lo!$N$5:$O$16,2,0)),AP85,"")),"",IF(AND($I85=Re_lo!$E$5,BR$5=VLOOKUP(Re_lo!$H$5,Re_lo!$N$5:$O$16,2,0)),AP85,""))</f>
        <v/>
      </c>
      <c r="BS85" s="125" t="str">
        <f>IF(ISERR(IF(AND($I85=Re_lo!$E$5,BS$5=VLOOKUP(Re_lo!$H$5,Re_lo!$N$5:$O$16,2,0)),AQ85,"")),"",IF(AND($I85=Re_lo!$E$5,BS$5=VLOOKUP(Re_lo!$H$5,Re_lo!$N$5:$O$16,2,0)),AQ85,""))</f>
        <v/>
      </c>
      <c r="BT85" s="125" t="str">
        <f>IF(ISERR(IF(AND($I85=Re_lo!$E$5,BT$5=VLOOKUP(Re_lo!$H$5,Re_lo!$N$5:$O$16,2,0)),AR85,"")),"",IF(AND($I85=Re_lo!$E$5,BT$5=VLOOKUP(Re_lo!$H$5,Re_lo!$N$5:$O$16,2,0)),AR85,""))</f>
        <v/>
      </c>
      <c r="BU85" s="125" t="str">
        <f>IF(ISERR(IF(AND($I85=Re_lo!$E$5,BU$5=VLOOKUP(Re_lo!$H$5,Re_lo!$N$5:$O$16,2,0)),AS85,"")),"",IF(AND($I85=Re_lo!$E$5,BU$5=VLOOKUP(Re_lo!$H$5,Re_lo!$N$5:$O$16,2,0)),AS85,""))</f>
        <v/>
      </c>
      <c r="BV85" s="125" t="str">
        <f>IF(ISERR(IF(AND($I85=Re_lo!$E$5,BV$5=VLOOKUP(Re_lo!$H$5,Re_lo!$N$5:$O$16,2,0)),AT85,"")),"",IF(AND($I85=Re_lo!$E$5,BV$5=VLOOKUP(Re_lo!$H$5,Re_lo!$N$5:$O$16,2,0)),AT85,""))</f>
        <v/>
      </c>
      <c r="BW85" s="125" t="str">
        <f>IF(ISERR(IF(AND($I85=Re_lo!$E$5,BW$5=VLOOKUP(Re_lo!$H$5,Re_lo!$N$5:$O$16,2,0)),AU85,"")),"",IF(AND($I85=Re_lo!$E$5,BW$5=VLOOKUP(Re_lo!$H$5,Re_lo!$N$5:$O$16,2,0)),AU85,""))</f>
        <v/>
      </c>
      <c r="BX85" s="125" t="str">
        <f>IF(ISERR(IF(AND($I85=Re_lo!$E$5,BX$5=VLOOKUP(Re_lo!$H$5,Re_lo!$N$5:$O$16,2,0)),AV85,"")),"",IF(AND($I85=Re_lo!$E$5,BX$5=VLOOKUP(Re_lo!$H$5,Re_lo!$N$5:$O$16,2,0)),AV85,""))</f>
        <v/>
      </c>
      <c r="BY85" s="125" t="str">
        <f>IF(ISERR(IF(AND($I85=Re_lo!$E$5,BY$5=VLOOKUP(Re_lo!$H$5,Re_lo!$N$5:$O$16,2,0)),AW85,"")),"",IF(AND($I85=Re_lo!$E$5,BY$5=VLOOKUP(Re_lo!$H$5,Re_lo!$N$5:$O$16,2,0)),AW85,""))</f>
        <v/>
      </c>
      <c r="BZ85" s="125" t="str">
        <f>IF(ISERR(IF(AND($I85=Re_lo!$E$5,BZ$5=VLOOKUP(Re_lo!$H$5,Re_lo!$N$5:$O$16,2,0)),AX85,"")),"",IF(AND($I85=Re_lo!$E$5,BZ$5=VLOOKUP(Re_lo!$H$5,Re_lo!$N$5:$O$16,2,0)),AX85,""))</f>
        <v/>
      </c>
      <c r="CA85" s="125" t="str">
        <f>IF(ISERR(IF(AND($I85=Re_lo!$E$5,CA$5=VLOOKUP(Re_lo!$H$5,Re_lo!$N$5:$O$16,2,0)),AY85,"")),"",IF(AND($I85=Re_lo!$E$5,CA$5=VLOOKUP(Re_lo!$H$5,Re_lo!$N$5:$O$16,2,0)),AY85,""))</f>
        <v/>
      </c>
      <c r="CB85" s="125" t="str">
        <f>IF(ISERR(IF(AND($I85=Re_lo!$E$5,CB$5=VLOOKUP(Re_lo!$H$5,Re_lo!$N$5:$O$16,2,0)),AZ85,"")),"",IF(AND($I85=Re_lo!$E$5,CB$5=VLOOKUP(Re_lo!$H$5,Re_lo!$N$5:$O$16,2,0)),AZ85,""))</f>
        <v/>
      </c>
      <c r="CC85" s="125" t="str">
        <f>IF(ISERR(IF(AND($I85=Re_lo!$E$5,CC$5=VLOOKUP(Re_lo!$H$5,Re_lo!$N$5:$O$16,2,0)),BA85,"")),"",IF(AND($I85=Re_lo!$E$5,CC$5=VLOOKUP(Re_lo!$H$5,Re_lo!$N$5:$O$16,2,0)),BA85,""))</f>
        <v/>
      </c>
      <c r="CD85" s="125" t="str">
        <f>IF(ISERR(IF(AND($I85=Re_lo!$E$5,CD$5=VLOOKUP(Re_lo!$H$5,Re_lo!$N$5:$O$16,2,0)),BB85,"")),"",IF(AND($I85=Re_lo!$E$5,CD$5=VLOOKUP(Re_lo!$H$5,Re_lo!$N$5:$O$16,2,0)),BB85,""))</f>
        <v/>
      </c>
      <c r="CF85" s="125" t="str">
        <f>IF($C85="","",COUNTIFS(Con_ve!$C$6:$C$1005,$C85,Con_ve!$Q$6:$Q$1005,Cad_cl!CF$5))</f>
        <v/>
      </c>
      <c r="CG85" s="125" t="str">
        <f>IF($C85="","",COUNTIFS(Con_ve!$C$6:$C$1005,$C85,Con_ve!$Q$6:$Q$1005,Cad_cl!CG$5))</f>
        <v/>
      </c>
      <c r="CH85" s="125" t="str">
        <f>IF($C85="","",COUNTIFS(Con_ve!$C$6:$C$1005,$C85,Con_ve!$Q$6:$Q$1005,Cad_cl!CH$5))</f>
        <v/>
      </c>
      <c r="CI85" s="125" t="str">
        <f>IF($C85="","",COUNTIFS(Con_ve!$C$6:$C$1005,$C85,Con_ve!$Q$6:$Q$1005,Cad_cl!CI$5))</f>
        <v/>
      </c>
      <c r="CJ85" s="125" t="str">
        <f>IF($C85="","",COUNTIFS(Con_ve!$C$6:$C$1005,$C85,Con_ve!$Q$6:$Q$1005,Cad_cl!CJ$5))</f>
        <v/>
      </c>
      <c r="CK85" s="125" t="str">
        <f>IF($C85="","",COUNTIFS(Con_ve!$C$6:$C$1005,$C85,Con_ve!$Q$6:$Q$1005,Cad_cl!CK$5))</f>
        <v/>
      </c>
      <c r="CL85" s="125" t="str">
        <f>IF($C85="","",COUNTIFS(Con_ve!$C$6:$C$1005,$C85,Con_ve!$Q$6:$Q$1005,Cad_cl!CL$5))</f>
        <v/>
      </c>
      <c r="CM85" s="125" t="str">
        <f>IF($C85="","",COUNTIFS(Con_ve!$C$6:$C$1005,$C85,Con_ve!$Q$6:$Q$1005,Cad_cl!CM$5))</f>
        <v/>
      </c>
      <c r="CN85" s="125" t="str">
        <f>IF($C85="","",COUNTIFS(Con_ve!$C$6:$C$1005,$C85,Con_ve!$Q$6:$Q$1005,Cad_cl!CN$5))</f>
        <v/>
      </c>
      <c r="CO85" s="125" t="str">
        <f>IF($C85="","",COUNTIFS(Con_ve!$C$6:$C$1005,$C85,Con_ve!$Q$6:$Q$1005,Cad_cl!CO$5))</f>
        <v/>
      </c>
      <c r="CP85" s="125" t="str">
        <f>IF($C85="","",COUNTIFS(Con_ve!$C$6:$C$1005,$C85,Con_ve!$Q$6:$Q$1005,Cad_cl!CP$5))</f>
        <v/>
      </c>
      <c r="CQ85" s="125" t="str">
        <f>IF($C85="","",COUNTIFS(Con_ve!$C$6:$C$1005,$C85,Con_ve!$Q$6:$Q$1005,Cad_cl!CQ$5))</f>
        <v/>
      </c>
      <c r="CR85" s="125">
        <f t="shared" si="5"/>
        <v>0</v>
      </c>
    </row>
    <row r="86" spans="3:96" ht="30" customHeight="1">
      <c r="C86" s="153"/>
      <c r="D86" s="153"/>
      <c r="E86" s="154"/>
      <c r="F86" s="153"/>
      <c r="G86" s="155"/>
      <c r="H86" s="153"/>
      <c r="I86" s="153"/>
      <c r="J86" s="132" t="s">
        <v>309</v>
      </c>
      <c r="K86" s="133" t="s">
        <v>309</v>
      </c>
      <c r="L86" s="153"/>
      <c r="M86" s="153"/>
      <c r="N86" s="153"/>
      <c r="O86" s="153"/>
      <c r="P86" s="153"/>
      <c r="Q86" s="153"/>
      <c r="AP86" s="134" t="str">
        <f>IF(ISERR(IF($C86="","",SUMIFS(Con_ve!$F$6:$F$1005,Con_ve!$C$6:$C$1005,$C86,Con_ve!$I$6:$I$1005,"Fechada",Con_ve!$Q$6:$Q$1005,Cad_cl!AP$5))),"",IF($C86="","",SUMIFS(Con_ve!$F$6:$F$1005,Con_ve!$C$6:$C$1005,$C86,Con_ve!$I$6:$I$1005,"Fechada",Con_ve!$Q$6:$Q$1005,Cad_cl!AP$5)))</f>
        <v/>
      </c>
      <c r="AQ86" s="134" t="str">
        <f>IF(ISERR(IF($C86="","",SUMIFS(Con_ve!$F$6:$F$1005,Con_ve!$C$6:$C$1005,$C86,Con_ve!$I$6:$I$1005,"Fechada",Con_ve!$Q$6:$Q$1005,Cad_cl!AQ$5))),"",IF($C86="","",SUMIFS(Con_ve!$F$6:$F$1005,Con_ve!$C$6:$C$1005,$C86,Con_ve!$I$6:$I$1005,"Fechada",Con_ve!$Q$6:$Q$1005,Cad_cl!AQ$5)))</f>
        <v/>
      </c>
      <c r="AR86" s="134" t="str">
        <f>IF(ISERR(IF($C86="","",SUMIFS(Con_ve!$F$6:$F$1005,Con_ve!$C$6:$C$1005,$C86,Con_ve!$I$6:$I$1005,"Fechada",Con_ve!$Q$6:$Q$1005,Cad_cl!AR$5))),"",IF($C86="","",SUMIFS(Con_ve!$F$6:$F$1005,Con_ve!$C$6:$C$1005,$C86,Con_ve!$I$6:$I$1005,"Fechada",Con_ve!$Q$6:$Q$1005,Cad_cl!AR$5)))</f>
        <v/>
      </c>
      <c r="AS86" s="134" t="str">
        <f>IF(ISERR(IF($C86="","",SUMIFS(Con_ve!$F$6:$F$1005,Con_ve!$C$6:$C$1005,$C86,Con_ve!$I$6:$I$1005,"Fechada",Con_ve!$Q$6:$Q$1005,Cad_cl!AS$5))),"",IF($C86="","",SUMIFS(Con_ve!$F$6:$F$1005,Con_ve!$C$6:$C$1005,$C86,Con_ve!$I$6:$I$1005,"Fechada",Con_ve!$Q$6:$Q$1005,Cad_cl!AS$5)))</f>
        <v/>
      </c>
      <c r="AT86" s="134" t="str">
        <f>IF(ISERR(IF($C86="","",SUMIFS(Con_ve!$F$6:$F$1005,Con_ve!$C$6:$C$1005,$C86,Con_ve!$I$6:$I$1005,"Fechada",Con_ve!$Q$6:$Q$1005,Cad_cl!AT$5))),"",IF($C86="","",SUMIFS(Con_ve!$F$6:$F$1005,Con_ve!$C$6:$C$1005,$C86,Con_ve!$I$6:$I$1005,"Fechada",Con_ve!$Q$6:$Q$1005,Cad_cl!AT$5)))</f>
        <v/>
      </c>
      <c r="AU86" s="134" t="str">
        <f>IF(ISERR(IF($C86="","",SUMIFS(Con_ve!$F$6:$F$1005,Con_ve!$C$6:$C$1005,$C86,Con_ve!$I$6:$I$1005,"Fechada",Con_ve!$Q$6:$Q$1005,Cad_cl!AU$5))),"",IF($C86="","",SUMIFS(Con_ve!$F$6:$F$1005,Con_ve!$C$6:$C$1005,$C86,Con_ve!$I$6:$I$1005,"Fechada",Con_ve!$Q$6:$Q$1005,Cad_cl!AU$5)))</f>
        <v/>
      </c>
      <c r="AV86" s="134" t="str">
        <f>IF(ISERR(IF($C86="","",SUMIFS(Con_ve!$F$6:$F$1005,Con_ve!$C$6:$C$1005,$C86,Con_ve!$I$6:$I$1005,"Fechada",Con_ve!$Q$6:$Q$1005,Cad_cl!AV$5))),"",IF($C86="","",SUMIFS(Con_ve!$F$6:$F$1005,Con_ve!$C$6:$C$1005,$C86,Con_ve!$I$6:$I$1005,"Fechada",Con_ve!$Q$6:$Q$1005,Cad_cl!AV$5)))</f>
        <v/>
      </c>
      <c r="AW86" s="134" t="str">
        <f>IF(ISERR(IF($C86="","",SUMIFS(Con_ve!$F$6:$F$1005,Con_ve!$C$6:$C$1005,$C86,Con_ve!$I$6:$I$1005,"Fechada",Con_ve!$Q$6:$Q$1005,Cad_cl!AW$5))),"",IF($C86="","",SUMIFS(Con_ve!$F$6:$F$1005,Con_ve!$C$6:$C$1005,$C86,Con_ve!$I$6:$I$1005,"Fechada",Con_ve!$Q$6:$Q$1005,Cad_cl!AW$5)))</f>
        <v/>
      </c>
      <c r="AX86" s="134" t="str">
        <f>IF(ISERR(IF($C86="","",SUMIFS(Con_ve!$F$6:$F$1005,Con_ve!$C$6:$C$1005,$C86,Con_ve!$I$6:$I$1005,"Fechada",Con_ve!$Q$6:$Q$1005,Cad_cl!AX$5))),"",IF($C86="","",SUMIFS(Con_ve!$F$6:$F$1005,Con_ve!$C$6:$C$1005,$C86,Con_ve!$I$6:$I$1005,"Fechada",Con_ve!$Q$6:$Q$1005,Cad_cl!AX$5)))</f>
        <v/>
      </c>
      <c r="AY86" s="134" t="str">
        <f>IF(ISERR(IF($C86="","",SUMIFS(Con_ve!$F$6:$F$1005,Con_ve!$C$6:$C$1005,$C86,Con_ve!$I$6:$I$1005,"Fechada",Con_ve!$Q$6:$Q$1005,Cad_cl!AY$5))),"",IF($C86="","",SUMIFS(Con_ve!$F$6:$F$1005,Con_ve!$C$6:$C$1005,$C86,Con_ve!$I$6:$I$1005,"Fechada",Con_ve!$Q$6:$Q$1005,Cad_cl!AY$5)))</f>
        <v/>
      </c>
      <c r="AZ86" s="134" t="str">
        <f>IF(ISERR(IF($C86="","",SUMIFS(Con_ve!$F$6:$F$1005,Con_ve!$C$6:$C$1005,$C86,Con_ve!$I$6:$I$1005,"Fechada",Con_ve!$Q$6:$Q$1005,Cad_cl!AZ$5))),"",IF($C86="","",SUMIFS(Con_ve!$F$6:$F$1005,Con_ve!$C$6:$C$1005,$C86,Con_ve!$I$6:$I$1005,"Fechada",Con_ve!$Q$6:$Q$1005,Cad_cl!AZ$5)))</f>
        <v/>
      </c>
      <c r="BA86" s="134" t="str">
        <f>IF(ISERR(IF($C86="","",SUMIFS(Con_ve!$F$6:$F$1005,Con_ve!$C$6:$C$1005,$C86,Con_ve!$I$6:$I$1005,"Fechada",Con_ve!$Q$6:$Q$1005,Cad_cl!BA$5))),"",IF($C86="","",SUMIFS(Con_ve!$F$6:$F$1005,Con_ve!$C$6:$C$1005,$C86,Con_ve!$I$6:$I$1005,"Fechada",Con_ve!$Q$6:$Q$1005,Cad_cl!BA$5)))</f>
        <v/>
      </c>
      <c r="BB86" s="134">
        <f t="shared" si="3"/>
        <v>0</v>
      </c>
      <c r="BD86" s="134" t="str">
        <f>IF(ISERR(IF($C86="","",SUMIFS(Con_ve!$F$6:$F$1005,Con_ve!$C$6:$C$1005,$C86,Con_ve!$I$6:$I$1005,"Em negociação",Con_ve!$Q$6:$Q$1005,Cad_cl!BD$5))),"",IF($C86="","",SUMIFS(Con_ve!$F$6:$F$1005,Con_ve!$C$6:$C$1005,$C86,Con_ve!$I$6:$I$1005,"Em negociação",Con_ve!$Q$6:$Q$1005,Cad_cl!BD$5)))</f>
        <v/>
      </c>
      <c r="BE86" s="134" t="str">
        <f>IF(ISERR(IF($C86="","",SUMIFS(Con_ve!$F$6:$F$1005,Con_ve!$C$6:$C$1005,$C86,Con_ve!$I$6:$I$1005,"Em negociação",Con_ve!$Q$6:$Q$1005,Cad_cl!BE$5))),"",IF($C86="","",SUMIFS(Con_ve!$F$6:$F$1005,Con_ve!$C$6:$C$1005,$C86,Con_ve!$I$6:$I$1005,"Em negociação",Con_ve!$Q$6:$Q$1005,Cad_cl!BE$5)))</f>
        <v/>
      </c>
      <c r="BF86" s="134" t="str">
        <f>IF(ISERR(IF($C86="","",SUMIFS(Con_ve!$F$6:$F$1005,Con_ve!$C$6:$C$1005,$C86,Con_ve!$I$6:$I$1005,"Em negociação",Con_ve!$Q$6:$Q$1005,Cad_cl!BF$5))),"",IF($C86="","",SUMIFS(Con_ve!$F$6:$F$1005,Con_ve!$C$6:$C$1005,$C86,Con_ve!$I$6:$I$1005,"Em negociação",Con_ve!$Q$6:$Q$1005,Cad_cl!BF$5)))</f>
        <v/>
      </c>
      <c r="BG86" s="134" t="str">
        <f>IF(ISERR(IF($C86="","",SUMIFS(Con_ve!$F$6:$F$1005,Con_ve!$C$6:$C$1005,$C86,Con_ve!$I$6:$I$1005,"Em negociação",Con_ve!$Q$6:$Q$1005,Cad_cl!BG$5))),"",IF($C86="","",SUMIFS(Con_ve!$F$6:$F$1005,Con_ve!$C$6:$C$1005,$C86,Con_ve!$I$6:$I$1005,"Em negociação",Con_ve!$Q$6:$Q$1005,Cad_cl!BG$5)))</f>
        <v/>
      </c>
      <c r="BH86" s="134" t="str">
        <f>IF(ISERR(IF($C86="","",SUMIFS(Con_ve!$F$6:$F$1005,Con_ve!$C$6:$C$1005,$C86,Con_ve!$I$6:$I$1005,"Em negociação",Con_ve!$Q$6:$Q$1005,Cad_cl!BH$5))),"",IF($C86="","",SUMIFS(Con_ve!$F$6:$F$1005,Con_ve!$C$6:$C$1005,$C86,Con_ve!$I$6:$I$1005,"Em negociação",Con_ve!$Q$6:$Q$1005,Cad_cl!BH$5)))</f>
        <v/>
      </c>
      <c r="BI86" s="134" t="str">
        <f>IF(ISERR(IF($C86="","",SUMIFS(Con_ve!$F$6:$F$1005,Con_ve!$C$6:$C$1005,$C86,Con_ve!$I$6:$I$1005,"Em negociação",Con_ve!$Q$6:$Q$1005,Cad_cl!BI$5))),"",IF($C86="","",SUMIFS(Con_ve!$F$6:$F$1005,Con_ve!$C$6:$C$1005,$C86,Con_ve!$I$6:$I$1005,"Em negociação",Con_ve!$Q$6:$Q$1005,Cad_cl!BI$5)))</f>
        <v/>
      </c>
      <c r="BJ86" s="134" t="str">
        <f>IF(ISERR(IF($C86="","",SUMIFS(Con_ve!$F$6:$F$1005,Con_ve!$C$6:$C$1005,$C86,Con_ve!$I$6:$I$1005,"Em negociação",Con_ve!$Q$6:$Q$1005,Cad_cl!BJ$5))),"",IF($C86="","",SUMIFS(Con_ve!$F$6:$F$1005,Con_ve!$C$6:$C$1005,$C86,Con_ve!$I$6:$I$1005,"Em negociação",Con_ve!$Q$6:$Q$1005,Cad_cl!BJ$5)))</f>
        <v/>
      </c>
      <c r="BK86" s="134" t="str">
        <f>IF(ISERR(IF($C86="","",SUMIFS(Con_ve!$F$6:$F$1005,Con_ve!$C$6:$C$1005,$C86,Con_ve!$I$6:$I$1005,"Em negociação",Con_ve!$Q$6:$Q$1005,Cad_cl!BK$5))),"",IF($C86="","",SUMIFS(Con_ve!$F$6:$F$1005,Con_ve!$C$6:$C$1005,$C86,Con_ve!$I$6:$I$1005,"Em negociação",Con_ve!$Q$6:$Q$1005,Cad_cl!BK$5)))</f>
        <v/>
      </c>
      <c r="BL86" s="134" t="str">
        <f>IF(ISERR(IF($C86="","",SUMIFS(Con_ve!$F$6:$F$1005,Con_ve!$C$6:$C$1005,$C86,Con_ve!$I$6:$I$1005,"Em negociação",Con_ve!$Q$6:$Q$1005,Cad_cl!BL$5))),"",IF($C86="","",SUMIFS(Con_ve!$F$6:$F$1005,Con_ve!$C$6:$C$1005,$C86,Con_ve!$I$6:$I$1005,"Em negociação",Con_ve!$Q$6:$Q$1005,Cad_cl!BL$5)))</f>
        <v/>
      </c>
      <c r="BM86" s="134" t="str">
        <f>IF(ISERR(IF($C86="","",SUMIFS(Con_ve!$F$6:$F$1005,Con_ve!$C$6:$C$1005,$C86,Con_ve!$I$6:$I$1005,"Em negociação",Con_ve!$Q$6:$Q$1005,Cad_cl!BM$5))),"",IF($C86="","",SUMIFS(Con_ve!$F$6:$F$1005,Con_ve!$C$6:$C$1005,$C86,Con_ve!$I$6:$I$1005,"Em negociação",Con_ve!$Q$6:$Q$1005,Cad_cl!BM$5)))</f>
        <v/>
      </c>
      <c r="BN86" s="134" t="str">
        <f>IF(ISERR(IF($C86="","",SUMIFS(Con_ve!$F$6:$F$1005,Con_ve!$C$6:$C$1005,$C86,Con_ve!$I$6:$I$1005,"Em negociação",Con_ve!$Q$6:$Q$1005,Cad_cl!BN$5))),"",IF($C86="","",SUMIFS(Con_ve!$F$6:$F$1005,Con_ve!$C$6:$C$1005,$C86,Con_ve!$I$6:$I$1005,"Em negociação",Con_ve!$Q$6:$Q$1005,Cad_cl!BN$5)))</f>
        <v/>
      </c>
      <c r="BO86" s="134" t="str">
        <f>IF(ISERR(IF($C86="","",SUMIFS(Con_ve!$F$6:$F$1005,Con_ve!$C$6:$C$1005,$C86,Con_ve!$I$6:$I$1005,"Em negociação",Con_ve!$Q$6:$Q$1005,Cad_cl!BO$5))),"",IF($C86="","",SUMIFS(Con_ve!$F$6:$F$1005,Con_ve!$C$6:$C$1005,$C86,Con_ve!$I$6:$I$1005,"Em negociação",Con_ve!$Q$6:$Q$1005,Cad_cl!BO$5)))</f>
        <v/>
      </c>
      <c r="BP86" s="134">
        <f t="shared" si="4"/>
        <v>0</v>
      </c>
      <c r="BR86" s="125" t="str">
        <f>IF(ISERR(IF(AND($I86=Re_lo!$E$5,BR$5=VLOOKUP(Re_lo!$H$5,Re_lo!$N$5:$O$16,2,0)),AP86,"")),"",IF(AND($I86=Re_lo!$E$5,BR$5=VLOOKUP(Re_lo!$H$5,Re_lo!$N$5:$O$16,2,0)),AP86,""))</f>
        <v/>
      </c>
      <c r="BS86" s="125" t="str">
        <f>IF(ISERR(IF(AND($I86=Re_lo!$E$5,BS$5=VLOOKUP(Re_lo!$H$5,Re_lo!$N$5:$O$16,2,0)),AQ86,"")),"",IF(AND($I86=Re_lo!$E$5,BS$5=VLOOKUP(Re_lo!$H$5,Re_lo!$N$5:$O$16,2,0)),AQ86,""))</f>
        <v/>
      </c>
      <c r="BT86" s="125" t="str">
        <f>IF(ISERR(IF(AND($I86=Re_lo!$E$5,BT$5=VLOOKUP(Re_lo!$H$5,Re_lo!$N$5:$O$16,2,0)),AR86,"")),"",IF(AND($I86=Re_lo!$E$5,BT$5=VLOOKUP(Re_lo!$H$5,Re_lo!$N$5:$O$16,2,0)),AR86,""))</f>
        <v/>
      </c>
      <c r="BU86" s="125" t="str">
        <f>IF(ISERR(IF(AND($I86=Re_lo!$E$5,BU$5=VLOOKUP(Re_lo!$H$5,Re_lo!$N$5:$O$16,2,0)),AS86,"")),"",IF(AND($I86=Re_lo!$E$5,BU$5=VLOOKUP(Re_lo!$H$5,Re_lo!$N$5:$O$16,2,0)),AS86,""))</f>
        <v/>
      </c>
      <c r="BV86" s="125" t="str">
        <f>IF(ISERR(IF(AND($I86=Re_lo!$E$5,BV$5=VLOOKUP(Re_lo!$H$5,Re_lo!$N$5:$O$16,2,0)),AT86,"")),"",IF(AND($I86=Re_lo!$E$5,BV$5=VLOOKUP(Re_lo!$H$5,Re_lo!$N$5:$O$16,2,0)),AT86,""))</f>
        <v/>
      </c>
      <c r="BW86" s="125" t="str">
        <f>IF(ISERR(IF(AND($I86=Re_lo!$E$5,BW$5=VLOOKUP(Re_lo!$H$5,Re_lo!$N$5:$O$16,2,0)),AU86,"")),"",IF(AND($I86=Re_lo!$E$5,BW$5=VLOOKUP(Re_lo!$H$5,Re_lo!$N$5:$O$16,2,0)),AU86,""))</f>
        <v/>
      </c>
      <c r="BX86" s="125" t="str">
        <f>IF(ISERR(IF(AND($I86=Re_lo!$E$5,BX$5=VLOOKUP(Re_lo!$H$5,Re_lo!$N$5:$O$16,2,0)),AV86,"")),"",IF(AND($I86=Re_lo!$E$5,BX$5=VLOOKUP(Re_lo!$H$5,Re_lo!$N$5:$O$16,2,0)),AV86,""))</f>
        <v/>
      </c>
      <c r="BY86" s="125" t="str">
        <f>IF(ISERR(IF(AND($I86=Re_lo!$E$5,BY$5=VLOOKUP(Re_lo!$H$5,Re_lo!$N$5:$O$16,2,0)),AW86,"")),"",IF(AND($I86=Re_lo!$E$5,BY$5=VLOOKUP(Re_lo!$H$5,Re_lo!$N$5:$O$16,2,0)),AW86,""))</f>
        <v/>
      </c>
      <c r="BZ86" s="125" t="str">
        <f>IF(ISERR(IF(AND($I86=Re_lo!$E$5,BZ$5=VLOOKUP(Re_lo!$H$5,Re_lo!$N$5:$O$16,2,0)),AX86,"")),"",IF(AND($I86=Re_lo!$E$5,BZ$5=VLOOKUP(Re_lo!$H$5,Re_lo!$N$5:$O$16,2,0)),AX86,""))</f>
        <v/>
      </c>
      <c r="CA86" s="125" t="str">
        <f>IF(ISERR(IF(AND($I86=Re_lo!$E$5,CA$5=VLOOKUP(Re_lo!$H$5,Re_lo!$N$5:$O$16,2,0)),AY86,"")),"",IF(AND($I86=Re_lo!$E$5,CA$5=VLOOKUP(Re_lo!$H$5,Re_lo!$N$5:$O$16,2,0)),AY86,""))</f>
        <v/>
      </c>
      <c r="CB86" s="125" t="str">
        <f>IF(ISERR(IF(AND($I86=Re_lo!$E$5,CB$5=VLOOKUP(Re_lo!$H$5,Re_lo!$N$5:$O$16,2,0)),AZ86,"")),"",IF(AND($I86=Re_lo!$E$5,CB$5=VLOOKUP(Re_lo!$H$5,Re_lo!$N$5:$O$16,2,0)),AZ86,""))</f>
        <v/>
      </c>
      <c r="CC86" s="125" t="str">
        <f>IF(ISERR(IF(AND($I86=Re_lo!$E$5,CC$5=VLOOKUP(Re_lo!$H$5,Re_lo!$N$5:$O$16,2,0)),BA86,"")),"",IF(AND($I86=Re_lo!$E$5,CC$5=VLOOKUP(Re_lo!$H$5,Re_lo!$N$5:$O$16,2,0)),BA86,""))</f>
        <v/>
      </c>
      <c r="CD86" s="125" t="str">
        <f>IF(ISERR(IF(AND($I86=Re_lo!$E$5,CD$5=VLOOKUP(Re_lo!$H$5,Re_lo!$N$5:$O$16,2,0)),BB86,"")),"",IF(AND($I86=Re_lo!$E$5,CD$5=VLOOKUP(Re_lo!$H$5,Re_lo!$N$5:$O$16,2,0)),BB86,""))</f>
        <v/>
      </c>
      <c r="CF86" s="125" t="str">
        <f>IF($C86="","",COUNTIFS(Con_ve!$C$6:$C$1005,$C86,Con_ve!$Q$6:$Q$1005,Cad_cl!CF$5))</f>
        <v/>
      </c>
      <c r="CG86" s="125" t="str">
        <f>IF($C86="","",COUNTIFS(Con_ve!$C$6:$C$1005,$C86,Con_ve!$Q$6:$Q$1005,Cad_cl!CG$5))</f>
        <v/>
      </c>
      <c r="CH86" s="125" t="str">
        <f>IF($C86="","",COUNTIFS(Con_ve!$C$6:$C$1005,$C86,Con_ve!$Q$6:$Q$1005,Cad_cl!CH$5))</f>
        <v/>
      </c>
      <c r="CI86" s="125" t="str">
        <f>IF($C86="","",COUNTIFS(Con_ve!$C$6:$C$1005,$C86,Con_ve!$Q$6:$Q$1005,Cad_cl!CI$5))</f>
        <v/>
      </c>
      <c r="CJ86" s="125" t="str">
        <f>IF($C86="","",COUNTIFS(Con_ve!$C$6:$C$1005,$C86,Con_ve!$Q$6:$Q$1005,Cad_cl!CJ$5))</f>
        <v/>
      </c>
      <c r="CK86" s="125" t="str">
        <f>IF($C86="","",COUNTIFS(Con_ve!$C$6:$C$1005,$C86,Con_ve!$Q$6:$Q$1005,Cad_cl!CK$5))</f>
        <v/>
      </c>
      <c r="CL86" s="125" t="str">
        <f>IF($C86="","",COUNTIFS(Con_ve!$C$6:$C$1005,$C86,Con_ve!$Q$6:$Q$1005,Cad_cl!CL$5))</f>
        <v/>
      </c>
      <c r="CM86" s="125" t="str">
        <f>IF($C86="","",COUNTIFS(Con_ve!$C$6:$C$1005,$C86,Con_ve!$Q$6:$Q$1005,Cad_cl!CM$5))</f>
        <v/>
      </c>
      <c r="CN86" s="125" t="str">
        <f>IF($C86="","",COUNTIFS(Con_ve!$C$6:$C$1005,$C86,Con_ve!$Q$6:$Q$1005,Cad_cl!CN$5))</f>
        <v/>
      </c>
      <c r="CO86" s="125" t="str">
        <f>IF($C86="","",COUNTIFS(Con_ve!$C$6:$C$1005,$C86,Con_ve!$Q$6:$Q$1005,Cad_cl!CO$5))</f>
        <v/>
      </c>
      <c r="CP86" s="125" t="str">
        <f>IF($C86="","",COUNTIFS(Con_ve!$C$6:$C$1005,$C86,Con_ve!$Q$6:$Q$1005,Cad_cl!CP$5))</f>
        <v/>
      </c>
      <c r="CQ86" s="125" t="str">
        <f>IF($C86="","",COUNTIFS(Con_ve!$C$6:$C$1005,$C86,Con_ve!$Q$6:$Q$1005,Cad_cl!CQ$5))</f>
        <v/>
      </c>
      <c r="CR86" s="125">
        <f t="shared" si="5"/>
        <v>0</v>
      </c>
    </row>
    <row r="87" spans="3:96" ht="30" customHeight="1">
      <c r="C87" s="153"/>
      <c r="D87" s="153"/>
      <c r="E87" s="154"/>
      <c r="F87" s="153"/>
      <c r="G87" s="155"/>
      <c r="H87" s="153"/>
      <c r="I87" s="153"/>
      <c r="J87" s="132" t="s">
        <v>309</v>
      </c>
      <c r="K87" s="133" t="s">
        <v>309</v>
      </c>
      <c r="L87" s="153"/>
      <c r="M87" s="153"/>
      <c r="N87" s="153"/>
      <c r="O87" s="153"/>
      <c r="P87" s="153"/>
      <c r="Q87" s="153"/>
      <c r="AP87" s="134" t="str">
        <f>IF(ISERR(IF($C87="","",SUMIFS(Con_ve!$F$6:$F$1005,Con_ve!$C$6:$C$1005,$C87,Con_ve!$I$6:$I$1005,"Fechada",Con_ve!$Q$6:$Q$1005,Cad_cl!AP$5))),"",IF($C87="","",SUMIFS(Con_ve!$F$6:$F$1005,Con_ve!$C$6:$C$1005,$C87,Con_ve!$I$6:$I$1005,"Fechada",Con_ve!$Q$6:$Q$1005,Cad_cl!AP$5)))</f>
        <v/>
      </c>
      <c r="AQ87" s="134" t="str">
        <f>IF(ISERR(IF($C87="","",SUMIFS(Con_ve!$F$6:$F$1005,Con_ve!$C$6:$C$1005,$C87,Con_ve!$I$6:$I$1005,"Fechada",Con_ve!$Q$6:$Q$1005,Cad_cl!AQ$5))),"",IF($C87="","",SUMIFS(Con_ve!$F$6:$F$1005,Con_ve!$C$6:$C$1005,$C87,Con_ve!$I$6:$I$1005,"Fechada",Con_ve!$Q$6:$Q$1005,Cad_cl!AQ$5)))</f>
        <v/>
      </c>
      <c r="AR87" s="134" t="str">
        <f>IF(ISERR(IF($C87="","",SUMIFS(Con_ve!$F$6:$F$1005,Con_ve!$C$6:$C$1005,$C87,Con_ve!$I$6:$I$1005,"Fechada",Con_ve!$Q$6:$Q$1005,Cad_cl!AR$5))),"",IF($C87="","",SUMIFS(Con_ve!$F$6:$F$1005,Con_ve!$C$6:$C$1005,$C87,Con_ve!$I$6:$I$1005,"Fechada",Con_ve!$Q$6:$Q$1005,Cad_cl!AR$5)))</f>
        <v/>
      </c>
      <c r="AS87" s="134" t="str">
        <f>IF(ISERR(IF($C87="","",SUMIFS(Con_ve!$F$6:$F$1005,Con_ve!$C$6:$C$1005,$C87,Con_ve!$I$6:$I$1005,"Fechada",Con_ve!$Q$6:$Q$1005,Cad_cl!AS$5))),"",IF($C87="","",SUMIFS(Con_ve!$F$6:$F$1005,Con_ve!$C$6:$C$1005,$C87,Con_ve!$I$6:$I$1005,"Fechada",Con_ve!$Q$6:$Q$1005,Cad_cl!AS$5)))</f>
        <v/>
      </c>
      <c r="AT87" s="134" t="str">
        <f>IF(ISERR(IF($C87="","",SUMIFS(Con_ve!$F$6:$F$1005,Con_ve!$C$6:$C$1005,$C87,Con_ve!$I$6:$I$1005,"Fechada",Con_ve!$Q$6:$Q$1005,Cad_cl!AT$5))),"",IF($C87="","",SUMIFS(Con_ve!$F$6:$F$1005,Con_ve!$C$6:$C$1005,$C87,Con_ve!$I$6:$I$1005,"Fechada",Con_ve!$Q$6:$Q$1005,Cad_cl!AT$5)))</f>
        <v/>
      </c>
      <c r="AU87" s="134" t="str">
        <f>IF(ISERR(IF($C87="","",SUMIFS(Con_ve!$F$6:$F$1005,Con_ve!$C$6:$C$1005,$C87,Con_ve!$I$6:$I$1005,"Fechada",Con_ve!$Q$6:$Q$1005,Cad_cl!AU$5))),"",IF($C87="","",SUMIFS(Con_ve!$F$6:$F$1005,Con_ve!$C$6:$C$1005,$C87,Con_ve!$I$6:$I$1005,"Fechada",Con_ve!$Q$6:$Q$1005,Cad_cl!AU$5)))</f>
        <v/>
      </c>
      <c r="AV87" s="134" t="str">
        <f>IF(ISERR(IF($C87="","",SUMIFS(Con_ve!$F$6:$F$1005,Con_ve!$C$6:$C$1005,$C87,Con_ve!$I$6:$I$1005,"Fechada",Con_ve!$Q$6:$Q$1005,Cad_cl!AV$5))),"",IF($C87="","",SUMIFS(Con_ve!$F$6:$F$1005,Con_ve!$C$6:$C$1005,$C87,Con_ve!$I$6:$I$1005,"Fechada",Con_ve!$Q$6:$Q$1005,Cad_cl!AV$5)))</f>
        <v/>
      </c>
      <c r="AW87" s="134" t="str">
        <f>IF(ISERR(IF($C87="","",SUMIFS(Con_ve!$F$6:$F$1005,Con_ve!$C$6:$C$1005,$C87,Con_ve!$I$6:$I$1005,"Fechada",Con_ve!$Q$6:$Q$1005,Cad_cl!AW$5))),"",IF($C87="","",SUMIFS(Con_ve!$F$6:$F$1005,Con_ve!$C$6:$C$1005,$C87,Con_ve!$I$6:$I$1005,"Fechada",Con_ve!$Q$6:$Q$1005,Cad_cl!AW$5)))</f>
        <v/>
      </c>
      <c r="AX87" s="134" t="str">
        <f>IF(ISERR(IF($C87="","",SUMIFS(Con_ve!$F$6:$F$1005,Con_ve!$C$6:$C$1005,$C87,Con_ve!$I$6:$I$1005,"Fechada",Con_ve!$Q$6:$Q$1005,Cad_cl!AX$5))),"",IF($C87="","",SUMIFS(Con_ve!$F$6:$F$1005,Con_ve!$C$6:$C$1005,$C87,Con_ve!$I$6:$I$1005,"Fechada",Con_ve!$Q$6:$Q$1005,Cad_cl!AX$5)))</f>
        <v/>
      </c>
      <c r="AY87" s="134" t="str">
        <f>IF(ISERR(IF($C87="","",SUMIFS(Con_ve!$F$6:$F$1005,Con_ve!$C$6:$C$1005,$C87,Con_ve!$I$6:$I$1005,"Fechada",Con_ve!$Q$6:$Q$1005,Cad_cl!AY$5))),"",IF($C87="","",SUMIFS(Con_ve!$F$6:$F$1005,Con_ve!$C$6:$C$1005,$C87,Con_ve!$I$6:$I$1005,"Fechada",Con_ve!$Q$6:$Q$1005,Cad_cl!AY$5)))</f>
        <v/>
      </c>
      <c r="AZ87" s="134" t="str">
        <f>IF(ISERR(IF($C87="","",SUMIFS(Con_ve!$F$6:$F$1005,Con_ve!$C$6:$C$1005,$C87,Con_ve!$I$6:$I$1005,"Fechada",Con_ve!$Q$6:$Q$1005,Cad_cl!AZ$5))),"",IF($C87="","",SUMIFS(Con_ve!$F$6:$F$1005,Con_ve!$C$6:$C$1005,$C87,Con_ve!$I$6:$I$1005,"Fechada",Con_ve!$Q$6:$Q$1005,Cad_cl!AZ$5)))</f>
        <v/>
      </c>
      <c r="BA87" s="134" t="str">
        <f>IF(ISERR(IF($C87="","",SUMIFS(Con_ve!$F$6:$F$1005,Con_ve!$C$6:$C$1005,$C87,Con_ve!$I$6:$I$1005,"Fechada",Con_ve!$Q$6:$Q$1005,Cad_cl!BA$5))),"",IF($C87="","",SUMIFS(Con_ve!$F$6:$F$1005,Con_ve!$C$6:$C$1005,$C87,Con_ve!$I$6:$I$1005,"Fechada",Con_ve!$Q$6:$Q$1005,Cad_cl!BA$5)))</f>
        <v/>
      </c>
      <c r="BB87" s="134">
        <f t="shared" si="3"/>
        <v>0</v>
      </c>
      <c r="BD87" s="134" t="str">
        <f>IF(ISERR(IF($C87="","",SUMIFS(Con_ve!$F$6:$F$1005,Con_ve!$C$6:$C$1005,$C87,Con_ve!$I$6:$I$1005,"Em negociação",Con_ve!$Q$6:$Q$1005,Cad_cl!BD$5))),"",IF($C87="","",SUMIFS(Con_ve!$F$6:$F$1005,Con_ve!$C$6:$C$1005,$C87,Con_ve!$I$6:$I$1005,"Em negociação",Con_ve!$Q$6:$Q$1005,Cad_cl!BD$5)))</f>
        <v/>
      </c>
      <c r="BE87" s="134" t="str">
        <f>IF(ISERR(IF($C87="","",SUMIFS(Con_ve!$F$6:$F$1005,Con_ve!$C$6:$C$1005,$C87,Con_ve!$I$6:$I$1005,"Em negociação",Con_ve!$Q$6:$Q$1005,Cad_cl!BE$5))),"",IF($C87="","",SUMIFS(Con_ve!$F$6:$F$1005,Con_ve!$C$6:$C$1005,$C87,Con_ve!$I$6:$I$1005,"Em negociação",Con_ve!$Q$6:$Q$1005,Cad_cl!BE$5)))</f>
        <v/>
      </c>
      <c r="BF87" s="134" t="str">
        <f>IF(ISERR(IF($C87="","",SUMIFS(Con_ve!$F$6:$F$1005,Con_ve!$C$6:$C$1005,$C87,Con_ve!$I$6:$I$1005,"Em negociação",Con_ve!$Q$6:$Q$1005,Cad_cl!BF$5))),"",IF($C87="","",SUMIFS(Con_ve!$F$6:$F$1005,Con_ve!$C$6:$C$1005,$C87,Con_ve!$I$6:$I$1005,"Em negociação",Con_ve!$Q$6:$Q$1005,Cad_cl!BF$5)))</f>
        <v/>
      </c>
      <c r="BG87" s="134" t="str">
        <f>IF(ISERR(IF($C87="","",SUMIFS(Con_ve!$F$6:$F$1005,Con_ve!$C$6:$C$1005,$C87,Con_ve!$I$6:$I$1005,"Em negociação",Con_ve!$Q$6:$Q$1005,Cad_cl!BG$5))),"",IF($C87="","",SUMIFS(Con_ve!$F$6:$F$1005,Con_ve!$C$6:$C$1005,$C87,Con_ve!$I$6:$I$1005,"Em negociação",Con_ve!$Q$6:$Q$1005,Cad_cl!BG$5)))</f>
        <v/>
      </c>
      <c r="BH87" s="134" t="str">
        <f>IF(ISERR(IF($C87="","",SUMIFS(Con_ve!$F$6:$F$1005,Con_ve!$C$6:$C$1005,$C87,Con_ve!$I$6:$I$1005,"Em negociação",Con_ve!$Q$6:$Q$1005,Cad_cl!BH$5))),"",IF($C87="","",SUMIFS(Con_ve!$F$6:$F$1005,Con_ve!$C$6:$C$1005,$C87,Con_ve!$I$6:$I$1005,"Em negociação",Con_ve!$Q$6:$Q$1005,Cad_cl!BH$5)))</f>
        <v/>
      </c>
      <c r="BI87" s="134" t="str">
        <f>IF(ISERR(IF($C87="","",SUMIFS(Con_ve!$F$6:$F$1005,Con_ve!$C$6:$C$1005,$C87,Con_ve!$I$6:$I$1005,"Em negociação",Con_ve!$Q$6:$Q$1005,Cad_cl!BI$5))),"",IF($C87="","",SUMIFS(Con_ve!$F$6:$F$1005,Con_ve!$C$6:$C$1005,$C87,Con_ve!$I$6:$I$1005,"Em negociação",Con_ve!$Q$6:$Q$1005,Cad_cl!BI$5)))</f>
        <v/>
      </c>
      <c r="BJ87" s="134" t="str">
        <f>IF(ISERR(IF($C87="","",SUMIFS(Con_ve!$F$6:$F$1005,Con_ve!$C$6:$C$1005,$C87,Con_ve!$I$6:$I$1005,"Em negociação",Con_ve!$Q$6:$Q$1005,Cad_cl!BJ$5))),"",IF($C87="","",SUMIFS(Con_ve!$F$6:$F$1005,Con_ve!$C$6:$C$1005,$C87,Con_ve!$I$6:$I$1005,"Em negociação",Con_ve!$Q$6:$Q$1005,Cad_cl!BJ$5)))</f>
        <v/>
      </c>
      <c r="BK87" s="134" t="str">
        <f>IF(ISERR(IF($C87="","",SUMIFS(Con_ve!$F$6:$F$1005,Con_ve!$C$6:$C$1005,$C87,Con_ve!$I$6:$I$1005,"Em negociação",Con_ve!$Q$6:$Q$1005,Cad_cl!BK$5))),"",IF($C87="","",SUMIFS(Con_ve!$F$6:$F$1005,Con_ve!$C$6:$C$1005,$C87,Con_ve!$I$6:$I$1005,"Em negociação",Con_ve!$Q$6:$Q$1005,Cad_cl!BK$5)))</f>
        <v/>
      </c>
      <c r="BL87" s="134" t="str">
        <f>IF(ISERR(IF($C87="","",SUMIFS(Con_ve!$F$6:$F$1005,Con_ve!$C$6:$C$1005,$C87,Con_ve!$I$6:$I$1005,"Em negociação",Con_ve!$Q$6:$Q$1005,Cad_cl!BL$5))),"",IF($C87="","",SUMIFS(Con_ve!$F$6:$F$1005,Con_ve!$C$6:$C$1005,$C87,Con_ve!$I$6:$I$1005,"Em negociação",Con_ve!$Q$6:$Q$1005,Cad_cl!BL$5)))</f>
        <v/>
      </c>
      <c r="BM87" s="134" t="str">
        <f>IF(ISERR(IF($C87="","",SUMIFS(Con_ve!$F$6:$F$1005,Con_ve!$C$6:$C$1005,$C87,Con_ve!$I$6:$I$1005,"Em negociação",Con_ve!$Q$6:$Q$1005,Cad_cl!BM$5))),"",IF($C87="","",SUMIFS(Con_ve!$F$6:$F$1005,Con_ve!$C$6:$C$1005,$C87,Con_ve!$I$6:$I$1005,"Em negociação",Con_ve!$Q$6:$Q$1005,Cad_cl!BM$5)))</f>
        <v/>
      </c>
      <c r="BN87" s="134" t="str">
        <f>IF(ISERR(IF($C87="","",SUMIFS(Con_ve!$F$6:$F$1005,Con_ve!$C$6:$C$1005,$C87,Con_ve!$I$6:$I$1005,"Em negociação",Con_ve!$Q$6:$Q$1005,Cad_cl!BN$5))),"",IF($C87="","",SUMIFS(Con_ve!$F$6:$F$1005,Con_ve!$C$6:$C$1005,$C87,Con_ve!$I$6:$I$1005,"Em negociação",Con_ve!$Q$6:$Q$1005,Cad_cl!BN$5)))</f>
        <v/>
      </c>
      <c r="BO87" s="134" t="str">
        <f>IF(ISERR(IF($C87="","",SUMIFS(Con_ve!$F$6:$F$1005,Con_ve!$C$6:$C$1005,$C87,Con_ve!$I$6:$I$1005,"Em negociação",Con_ve!$Q$6:$Q$1005,Cad_cl!BO$5))),"",IF($C87="","",SUMIFS(Con_ve!$F$6:$F$1005,Con_ve!$C$6:$C$1005,$C87,Con_ve!$I$6:$I$1005,"Em negociação",Con_ve!$Q$6:$Q$1005,Cad_cl!BO$5)))</f>
        <v/>
      </c>
      <c r="BP87" s="134">
        <f t="shared" si="4"/>
        <v>0</v>
      </c>
      <c r="BR87" s="125" t="str">
        <f>IF(ISERR(IF(AND($I87=Re_lo!$E$5,BR$5=VLOOKUP(Re_lo!$H$5,Re_lo!$N$5:$O$16,2,0)),AP87,"")),"",IF(AND($I87=Re_lo!$E$5,BR$5=VLOOKUP(Re_lo!$H$5,Re_lo!$N$5:$O$16,2,0)),AP87,""))</f>
        <v/>
      </c>
      <c r="BS87" s="125" t="str">
        <f>IF(ISERR(IF(AND($I87=Re_lo!$E$5,BS$5=VLOOKUP(Re_lo!$H$5,Re_lo!$N$5:$O$16,2,0)),AQ87,"")),"",IF(AND($I87=Re_lo!$E$5,BS$5=VLOOKUP(Re_lo!$H$5,Re_lo!$N$5:$O$16,2,0)),AQ87,""))</f>
        <v/>
      </c>
      <c r="BT87" s="125" t="str">
        <f>IF(ISERR(IF(AND($I87=Re_lo!$E$5,BT$5=VLOOKUP(Re_lo!$H$5,Re_lo!$N$5:$O$16,2,0)),AR87,"")),"",IF(AND($I87=Re_lo!$E$5,BT$5=VLOOKUP(Re_lo!$H$5,Re_lo!$N$5:$O$16,2,0)),AR87,""))</f>
        <v/>
      </c>
      <c r="BU87" s="125" t="str">
        <f>IF(ISERR(IF(AND($I87=Re_lo!$E$5,BU$5=VLOOKUP(Re_lo!$H$5,Re_lo!$N$5:$O$16,2,0)),AS87,"")),"",IF(AND($I87=Re_lo!$E$5,BU$5=VLOOKUP(Re_lo!$H$5,Re_lo!$N$5:$O$16,2,0)),AS87,""))</f>
        <v/>
      </c>
      <c r="BV87" s="125" t="str">
        <f>IF(ISERR(IF(AND($I87=Re_lo!$E$5,BV$5=VLOOKUP(Re_lo!$H$5,Re_lo!$N$5:$O$16,2,0)),AT87,"")),"",IF(AND($I87=Re_lo!$E$5,BV$5=VLOOKUP(Re_lo!$H$5,Re_lo!$N$5:$O$16,2,0)),AT87,""))</f>
        <v/>
      </c>
      <c r="BW87" s="125" t="str">
        <f>IF(ISERR(IF(AND($I87=Re_lo!$E$5,BW$5=VLOOKUP(Re_lo!$H$5,Re_lo!$N$5:$O$16,2,0)),AU87,"")),"",IF(AND($I87=Re_lo!$E$5,BW$5=VLOOKUP(Re_lo!$H$5,Re_lo!$N$5:$O$16,2,0)),AU87,""))</f>
        <v/>
      </c>
      <c r="BX87" s="125" t="str">
        <f>IF(ISERR(IF(AND($I87=Re_lo!$E$5,BX$5=VLOOKUP(Re_lo!$H$5,Re_lo!$N$5:$O$16,2,0)),AV87,"")),"",IF(AND($I87=Re_lo!$E$5,BX$5=VLOOKUP(Re_lo!$H$5,Re_lo!$N$5:$O$16,2,0)),AV87,""))</f>
        <v/>
      </c>
      <c r="BY87" s="125" t="str">
        <f>IF(ISERR(IF(AND($I87=Re_lo!$E$5,BY$5=VLOOKUP(Re_lo!$H$5,Re_lo!$N$5:$O$16,2,0)),AW87,"")),"",IF(AND($I87=Re_lo!$E$5,BY$5=VLOOKUP(Re_lo!$H$5,Re_lo!$N$5:$O$16,2,0)),AW87,""))</f>
        <v/>
      </c>
      <c r="BZ87" s="125" t="str">
        <f>IF(ISERR(IF(AND($I87=Re_lo!$E$5,BZ$5=VLOOKUP(Re_lo!$H$5,Re_lo!$N$5:$O$16,2,0)),AX87,"")),"",IF(AND($I87=Re_lo!$E$5,BZ$5=VLOOKUP(Re_lo!$H$5,Re_lo!$N$5:$O$16,2,0)),AX87,""))</f>
        <v/>
      </c>
      <c r="CA87" s="125" t="str">
        <f>IF(ISERR(IF(AND($I87=Re_lo!$E$5,CA$5=VLOOKUP(Re_lo!$H$5,Re_lo!$N$5:$O$16,2,0)),AY87,"")),"",IF(AND($I87=Re_lo!$E$5,CA$5=VLOOKUP(Re_lo!$H$5,Re_lo!$N$5:$O$16,2,0)),AY87,""))</f>
        <v/>
      </c>
      <c r="CB87" s="125" t="str">
        <f>IF(ISERR(IF(AND($I87=Re_lo!$E$5,CB$5=VLOOKUP(Re_lo!$H$5,Re_lo!$N$5:$O$16,2,0)),AZ87,"")),"",IF(AND($I87=Re_lo!$E$5,CB$5=VLOOKUP(Re_lo!$H$5,Re_lo!$N$5:$O$16,2,0)),AZ87,""))</f>
        <v/>
      </c>
      <c r="CC87" s="125" t="str">
        <f>IF(ISERR(IF(AND($I87=Re_lo!$E$5,CC$5=VLOOKUP(Re_lo!$H$5,Re_lo!$N$5:$O$16,2,0)),BA87,"")),"",IF(AND($I87=Re_lo!$E$5,CC$5=VLOOKUP(Re_lo!$H$5,Re_lo!$N$5:$O$16,2,0)),BA87,""))</f>
        <v/>
      </c>
      <c r="CD87" s="125" t="str">
        <f>IF(ISERR(IF(AND($I87=Re_lo!$E$5,CD$5=VLOOKUP(Re_lo!$H$5,Re_lo!$N$5:$O$16,2,0)),BB87,"")),"",IF(AND($I87=Re_lo!$E$5,CD$5=VLOOKUP(Re_lo!$H$5,Re_lo!$N$5:$O$16,2,0)),BB87,""))</f>
        <v/>
      </c>
      <c r="CF87" s="125" t="str">
        <f>IF($C87="","",COUNTIFS(Con_ve!$C$6:$C$1005,$C87,Con_ve!$Q$6:$Q$1005,Cad_cl!CF$5))</f>
        <v/>
      </c>
      <c r="CG87" s="125" t="str">
        <f>IF($C87="","",COUNTIFS(Con_ve!$C$6:$C$1005,$C87,Con_ve!$Q$6:$Q$1005,Cad_cl!CG$5))</f>
        <v/>
      </c>
      <c r="CH87" s="125" t="str">
        <f>IF($C87="","",COUNTIFS(Con_ve!$C$6:$C$1005,$C87,Con_ve!$Q$6:$Q$1005,Cad_cl!CH$5))</f>
        <v/>
      </c>
      <c r="CI87" s="125" t="str">
        <f>IF($C87="","",COUNTIFS(Con_ve!$C$6:$C$1005,$C87,Con_ve!$Q$6:$Q$1005,Cad_cl!CI$5))</f>
        <v/>
      </c>
      <c r="CJ87" s="125" t="str">
        <f>IF($C87="","",COUNTIFS(Con_ve!$C$6:$C$1005,$C87,Con_ve!$Q$6:$Q$1005,Cad_cl!CJ$5))</f>
        <v/>
      </c>
      <c r="CK87" s="125" t="str">
        <f>IF($C87="","",COUNTIFS(Con_ve!$C$6:$C$1005,$C87,Con_ve!$Q$6:$Q$1005,Cad_cl!CK$5))</f>
        <v/>
      </c>
      <c r="CL87" s="125" t="str">
        <f>IF($C87="","",COUNTIFS(Con_ve!$C$6:$C$1005,$C87,Con_ve!$Q$6:$Q$1005,Cad_cl!CL$5))</f>
        <v/>
      </c>
      <c r="CM87" s="125" t="str">
        <f>IF($C87="","",COUNTIFS(Con_ve!$C$6:$C$1005,$C87,Con_ve!$Q$6:$Q$1005,Cad_cl!CM$5))</f>
        <v/>
      </c>
      <c r="CN87" s="125" t="str">
        <f>IF($C87="","",COUNTIFS(Con_ve!$C$6:$C$1005,$C87,Con_ve!$Q$6:$Q$1005,Cad_cl!CN$5))</f>
        <v/>
      </c>
      <c r="CO87" s="125" t="str">
        <f>IF($C87="","",COUNTIFS(Con_ve!$C$6:$C$1005,$C87,Con_ve!$Q$6:$Q$1005,Cad_cl!CO$5))</f>
        <v/>
      </c>
      <c r="CP87" s="125" t="str">
        <f>IF($C87="","",COUNTIFS(Con_ve!$C$6:$C$1005,$C87,Con_ve!$Q$6:$Q$1005,Cad_cl!CP$5))</f>
        <v/>
      </c>
      <c r="CQ87" s="125" t="str">
        <f>IF($C87="","",COUNTIFS(Con_ve!$C$6:$C$1005,$C87,Con_ve!$Q$6:$Q$1005,Cad_cl!CQ$5))</f>
        <v/>
      </c>
      <c r="CR87" s="125">
        <f t="shared" si="5"/>
        <v>0</v>
      </c>
    </row>
    <row r="88" spans="3:96" ht="30" customHeight="1">
      <c r="C88" s="153"/>
      <c r="D88" s="153"/>
      <c r="E88" s="154"/>
      <c r="F88" s="153"/>
      <c r="G88" s="155"/>
      <c r="H88" s="153"/>
      <c r="I88" s="153"/>
      <c r="J88" s="132" t="s">
        <v>309</v>
      </c>
      <c r="K88" s="133" t="s">
        <v>309</v>
      </c>
      <c r="L88" s="153"/>
      <c r="M88" s="153"/>
      <c r="N88" s="153"/>
      <c r="O88" s="153"/>
      <c r="P88" s="153"/>
      <c r="Q88" s="153"/>
      <c r="AP88" s="134" t="str">
        <f>IF(ISERR(IF($C88="","",SUMIFS(Con_ve!$F$6:$F$1005,Con_ve!$C$6:$C$1005,$C88,Con_ve!$I$6:$I$1005,"Fechada",Con_ve!$Q$6:$Q$1005,Cad_cl!AP$5))),"",IF($C88="","",SUMIFS(Con_ve!$F$6:$F$1005,Con_ve!$C$6:$C$1005,$C88,Con_ve!$I$6:$I$1005,"Fechada",Con_ve!$Q$6:$Q$1005,Cad_cl!AP$5)))</f>
        <v/>
      </c>
      <c r="AQ88" s="134" t="str">
        <f>IF(ISERR(IF($C88="","",SUMIFS(Con_ve!$F$6:$F$1005,Con_ve!$C$6:$C$1005,$C88,Con_ve!$I$6:$I$1005,"Fechada",Con_ve!$Q$6:$Q$1005,Cad_cl!AQ$5))),"",IF($C88="","",SUMIFS(Con_ve!$F$6:$F$1005,Con_ve!$C$6:$C$1005,$C88,Con_ve!$I$6:$I$1005,"Fechada",Con_ve!$Q$6:$Q$1005,Cad_cl!AQ$5)))</f>
        <v/>
      </c>
      <c r="AR88" s="134" t="str">
        <f>IF(ISERR(IF($C88="","",SUMIFS(Con_ve!$F$6:$F$1005,Con_ve!$C$6:$C$1005,$C88,Con_ve!$I$6:$I$1005,"Fechada",Con_ve!$Q$6:$Q$1005,Cad_cl!AR$5))),"",IF($C88="","",SUMIFS(Con_ve!$F$6:$F$1005,Con_ve!$C$6:$C$1005,$C88,Con_ve!$I$6:$I$1005,"Fechada",Con_ve!$Q$6:$Q$1005,Cad_cl!AR$5)))</f>
        <v/>
      </c>
      <c r="AS88" s="134" t="str">
        <f>IF(ISERR(IF($C88="","",SUMIFS(Con_ve!$F$6:$F$1005,Con_ve!$C$6:$C$1005,$C88,Con_ve!$I$6:$I$1005,"Fechada",Con_ve!$Q$6:$Q$1005,Cad_cl!AS$5))),"",IF($C88="","",SUMIFS(Con_ve!$F$6:$F$1005,Con_ve!$C$6:$C$1005,$C88,Con_ve!$I$6:$I$1005,"Fechada",Con_ve!$Q$6:$Q$1005,Cad_cl!AS$5)))</f>
        <v/>
      </c>
      <c r="AT88" s="134" t="str">
        <f>IF(ISERR(IF($C88="","",SUMIFS(Con_ve!$F$6:$F$1005,Con_ve!$C$6:$C$1005,$C88,Con_ve!$I$6:$I$1005,"Fechada",Con_ve!$Q$6:$Q$1005,Cad_cl!AT$5))),"",IF($C88="","",SUMIFS(Con_ve!$F$6:$F$1005,Con_ve!$C$6:$C$1005,$C88,Con_ve!$I$6:$I$1005,"Fechada",Con_ve!$Q$6:$Q$1005,Cad_cl!AT$5)))</f>
        <v/>
      </c>
      <c r="AU88" s="134" t="str">
        <f>IF(ISERR(IF($C88="","",SUMIFS(Con_ve!$F$6:$F$1005,Con_ve!$C$6:$C$1005,$C88,Con_ve!$I$6:$I$1005,"Fechada",Con_ve!$Q$6:$Q$1005,Cad_cl!AU$5))),"",IF($C88="","",SUMIFS(Con_ve!$F$6:$F$1005,Con_ve!$C$6:$C$1005,$C88,Con_ve!$I$6:$I$1005,"Fechada",Con_ve!$Q$6:$Q$1005,Cad_cl!AU$5)))</f>
        <v/>
      </c>
      <c r="AV88" s="134" t="str">
        <f>IF(ISERR(IF($C88="","",SUMIFS(Con_ve!$F$6:$F$1005,Con_ve!$C$6:$C$1005,$C88,Con_ve!$I$6:$I$1005,"Fechada",Con_ve!$Q$6:$Q$1005,Cad_cl!AV$5))),"",IF($C88="","",SUMIFS(Con_ve!$F$6:$F$1005,Con_ve!$C$6:$C$1005,$C88,Con_ve!$I$6:$I$1005,"Fechada",Con_ve!$Q$6:$Q$1005,Cad_cl!AV$5)))</f>
        <v/>
      </c>
      <c r="AW88" s="134" t="str">
        <f>IF(ISERR(IF($C88="","",SUMIFS(Con_ve!$F$6:$F$1005,Con_ve!$C$6:$C$1005,$C88,Con_ve!$I$6:$I$1005,"Fechada",Con_ve!$Q$6:$Q$1005,Cad_cl!AW$5))),"",IF($C88="","",SUMIFS(Con_ve!$F$6:$F$1005,Con_ve!$C$6:$C$1005,$C88,Con_ve!$I$6:$I$1005,"Fechada",Con_ve!$Q$6:$Q$1005,Cad_cl!AW$5)))</f>
        <v/>
      </c>
      <c r="AX88" s="134" t="str">
        <f>IF(ISERR(IF($C88="","",SUMIFS(Con_ve!$F$6:$F$1005,Con_ve!$C$6:$C$1005,$C88,Con_ve!$I$6:$I$1005,"Fechada",Con_ve!$Q$6:$Q$1005,Cad_cl!AX$5))),"",IF($C88="","",SUMIFS(Con_ve!$F$6:$F$1005,Con_ve!$C$6:$C$1005,$C88,Con_ve!$I$6:$I$1005,"Fechada",Con_ve!$Q$6:$Q$1005,Cad_cl!AX$5)))</f>
        <v/>
      </c>
      <c r="AY88" s="134" t="str">
        <f>IF(ISERR(IF($C88="","",SUMIFS(Con_ve!$F$6:$F$1005,Con_ve!$C$6:$C$1005,$C88,Con_ve!$I$6:$I$1005,"Fechada",Con_ve!$Q$6:$Q$1005,Cad_cl!AY$5))),"",IF($C88="","",SUMIFS(Con_ve!$F$6:$F$1005,Con_ve!$C$6:$C$1005,$C88,Con_ve!$I$6:$I$1005,"Fechada",Con_ve!$Q$6:$Q$1005,Cad_cl!AY$5)))</f>
        <v/>
      </c>
      <c r="AZ88" s="134" t="str">
        <f>IF(ISERR(IF($C88="","",SUMIFS(Con_ve!$F$6:$F$1005,Con_ve!$C$6:$C$1005,$C88,Con_ve!$I$6:$I$1005,"Fechada",Con_ve!$Q$6:$Q$1005,Cad_cl!AZ$5))),"",IF($C88="","",SUMIFS(Con_ve!$F$6:$F$1005,Con_ve!$C$6:$C$1005,$C88,Con_ve!$I$6:$I$1005,"Fechada",Con_ve!$Q$6:$Q$1005,Cad_cl!AZ$5)))</f>
        <v/>
      </c>
      <c r="BA88" s="134" t="str">
        <f>IF(ISERR(IF($C88="","",SUMIFS(Con_ve!$F$6:$F$1005,Con_ve!$C$6:$C$1005,$C88,Con_ve!$I$6:$I$1005,"Fechada",Con_ve!$Q$6:$Q$1005,Cad_cl!BA$5))),"",IF($C88="","",SUMIFS(Con_ve!$F$6:$F$1005,Con_ve!$C$6:$C$1005,$C88,Con_ve!$I$6:$I$1005,"Fechada",Con_ve!$Q$6:$Q$1005,Cad_cl!BA$5)))</f>
        <v/>
      </c>
      <c r="BB88" s="134">
        <f t="shared" si="3"/>
        <v>0</v>
      </c>
      <c r="BD88" s="134" t="str">
        <f>IF(ISERR(IF($C88="","",SUMIFS(Con_ve!$F$6:$F$1005,Con_ve!$C$6:$C$1005,$C88,Con_ve!$I$6:$I$1005,"Em negociação",Con_ve!$Q$6:$Q$1005,Cad_cl!BD$5))),"",IF($C88="","",SUMIFS(Con_ve!$F$6:$F$1005,Con_ve!$C$6:$C$1005,$C88,Con_ve!$I$6:$I$1005,"Em negociação",Con_ve!$Q$6:$Q$1005,Cad_cl!BD$5)))</f>
        <v/>
      </c>
      <c r="BE88" s="134" t="str">
        <f>IF(ISERR(IF($C88="","",SUMIFS(Con_ve!$F$6:$F$1005,Con_ve!$C$6:$C$1005,$C88,Con_ve!$I$6:$I$1005,"Em negociação",Con_ve!$Q$6:$Q$1005,Cad_cl!BE$5))),"",IF($C88="","",SUMIFS(Con_ve!$F$6:$F$1005,Con_ve!$C$6:$C$1005,$C88,Con_ve!$I$6:$I$1005,"Em negociação",Con_ve!$Q$6:$Q$1005,Cad_cl!BE$5)))</f>
        <v/>
      </c>
      <c r="BF88" s="134" t="str">
        <f>IF(ISERR(IF($C88="","",SUMIFS(Con_ve!$F$6:$F$1005,Con_ve!$C$6:$C$1005,$C88,Con_ve!$I$6:$I$1005,"Em negociação",Con_ve!$Q$6:$Q$1005,Cad_cl!BF$5))),"",IF($C88="","",SUMIFS(Con_ve!$F$6:$F$1005,Con_ve!$C$6:$C$1005,$C88,Con_ve!$I$6:$I$1005,"Em negociação",Con_ve!$Q$6:$Q$1005,Cad_cl!BF$5)))</f>
        <v/>
      </c>
      <c r="BG88" s="134" t="str">
        <f>IF(ISERR(IF($C88="","",SUMIFS(Con_ve!$F$6:$F$1005,Con_ve!$C$6:$C$1005,$C88,Con_ve!$I$6:$I$1005,"Em negociação",Con_ve!$Q$6:$Q$1005,Cad_cl!BG$5))),"",IF($C88="","",SUMIFS(Con_ve!$F$6:$F$1005,Con_ve!$C$6:$C$1005,$C88,Con_ve!$I$6:$I$1005,"Em negociação",Con_ve!$Q$6:$Q$1005,Cad_cl!BG$5)))</f>
        <v/>
      </c>
      <c r="BH88" s="134" t="str">
        <f>IF(ISERR(IF($C88="","",SUMIFS(Con_ve!$F$6:$F$1005,Con_ve!$C$6:$C$1005,$C88,Con_ve!$I$6:$I$1005,"Em negociação",Con_ve!$Q$6:$Q$1005,Cad_cl!BH$5))),"",IF($C88="","",SUMIFS(Con_ve!$F$6:$F$1005,Con_ve!$C$6:$C$1005,$C88,Con_ve!$I$6:$I$1005,"Em negociação",Con_ve!$Q$6:$Q$1005,Cad_cl!BH$5)))</f>
        <v/>
      </c>
      <c r="BI88" s="134" t="str">
        <f>IF(ISERR(IF($C88="","",SUMIFS(Con_ve!$F$6:$F$1005,Con_ve!$C$6:$C$1005,$C88,Con_ve!$I$6:$I$1005,"Em negociação",Con_ve!$Q$6:$Q$1005,Cad_cl!BI$5))),"",IF($C88="","",SUMIFS(Con_ve!$F$6:$F$1005,Con_ve!$C$6:$C$1005,$C88,Con_ve!$I$6:$I$1005,"Em negociação",Con_ve!$Q$6:$Q$1005,Cad_cl!BI$5)))</f>
        <v/>
      </c>
      <c r="BJ88" s="134" t="str">
        <f>IF(ISERR(IF($C88="","",SUMIFS(Con_ve!$F$6:$F$1005,Con_ve!$C$6:$C$1005,$C88,Con_ve!$I$6:$I$1005,"Em negociação",Con_ve!$Q$6:$Q$1005,Cad_cl!BJ$5))),"",IF($C88="","",SUMIFS(Con_ve!$F$6:$F$1005,Con_ve!$C$6:$C$1005,$C88,Con_ve!$I$6:$I$1005,"Em negociação",Con_ve!$Q$6:$Q$1005,Cad_cl!BJ$5)))</f>
        <v/>
      </c>
      <c r="BK88" s="134" t="str">
        <f>IF(ISERR(IF($C88="","",SUMIFS(Con_ve!$F$6:$F$1005,Con_ve!$C$6:$C$1005,$C88,Con_ve!$I$6:$I$1005,"Em negociação",Con_ve!$Q$6:$Q$1005,Cad_cl!BK$5))),"",IF($C88="","",SUMIFS(Con_ve!$F$6:$F$1005,Con_ve!$C$6:$C$1005,$C88,Con_ve!$I$6:$I$1005,"Em negociação",Con_ve!$Q$6:$Q$1005,Cad_cl!BK$5)))</f>
        <v/>
      </c>
      <c r="BL88" s="134" t="str">
        <f>IF(ISERR(IF($C88="","",SUMIFS(Con_ve!$F$6:$F$1005,Con_ve!$C$6:$C$1005,$C88,Con_ve!$I$6:$I$1005,"Em negociação",Con_ve!$Q$6:$Q$1005,Cad_cl!BL$5))),"",IF($C88="","",SUMIFS(Con_ve!$F$6:$F$1005,Con_ve!$C$6:$C$1005,$C88,Con_ve!$I$6:$I$1005,"Em negociação",Con_ve!$Q$6:$Q$1005,Cad_cl!BL$5)))</f>
        <v/>
      </c>
      <c r="BM88" s="134" t="str">
        <f>IF(ISERR(IF($C88="","",SUMIFS(Con_ve!$F$6:$F$1005,Con_ve!$C$6:$C$1005,$C88,Con_ve!$I$6:$I$1005,"Em negociação",Con_ve!$Q$6:$Q$1005,Cad_cl!BM$5))),"",IF($C88="","",SUMIFS(Con_ve!$F$6:$F$1005,Con_ve!$C$6:$C$1005,$C88,Con_ve!$I$6:$I$1005,"Em negociação",Con_ve!$Q$6:$Q$1005,Cad_cl!BM$5)))</f>
        <v/>
      </c>
      <c r="BN88" s="134" t="str">
        <f>IF(ISERR(IF($C88="","",SUMIFS(Con_ve!$F$6:$F$1005,Con_ve!$C$6:$C$1005,$C88,Con_ve!$I$6:$I$1005,"Em negociação",Con_ve!$Q$6:$Q$1005,Cad_cl!BN$5))),"",IF($C88="","",SUMIFS(Con_ve!$F$6:$F$1005,Con_ve!$C$6:$C$1005,$C88,Con_ve!$I$6:$I$1005,"Em negociação",Con_ve!$Q$6:$Q$1005,Cad_cl!BN$5)))</f>
        <v/>
      </c>
      <c r="BO88" s="134" t="str">
        <f>IF(ISERR(IF($C88="","",SUMIFS(Con_ve!$F$6:$F$1005,Con_ve!$C$6:$C$1005,$C88,Con_ve!$I$6:$I$1005,"Em negociação",Con_ve!$Q$6:$Q$1005,Cad_cl!BO$5))),"",IF($C88="","",SUMIFS(Con_ve!$F$6:$F$1005,Con_ve!$C$6:$C$1005,$C88,Con_ve!$I$6:$I$1005,"Em negociação",Con_ve!$Q$6:$Q$1005,Cad_cl!BO$5)))</f>
        <v/>
      </c>
      <c r="BP88" s="134">
        <f t="shared" si="4"/>
        <v>0</v>
      </c>
      <c r="BR88" s="125" t="str">
        <f>IF(ISERR(IF(AND($I88=Re_lo!$E$5,BR$5=VLOOKUP(Re_lo!$H$5,Re_lo!$N$5:$O$16,2,0)),AP88,"")),"",IF(AND($I88=Re_lo!$E$5,BR$5=VLOOKUP(Re_lo!$H$5,Re_lo!$N$5:$O$16,2,0)),AP88,""))</f>
        <v/>
      </c>
      <c r="BS88" s="125" t="str">
        <f>IF(ISERR(IF(AND($I88=Re_lo!$E$5,BS$5=VLOOKUP(Re_lo!$H$5,Re_lo!$N$5:$O$16,2,0)),AQ88,"")),"",IF(AND($I88=Re_lo!$E$5,BS$5=VLOOKUP(Re_lo!$H$5,Re_lo!$N$5:$O$16,2,0)),AQ88,""))</f>
        <v/>
      </c>
      <c r="BT88" s="125" t="str">
        <f>IF(ISERR(IF(AND($I88=Re_lo!$E$5,BT$5=VLOOKUP(Re_lo!$H$5,Re_lo!$N$5:$O$16,2,0)),AR88,"")),"",IF(AND($I88=Re_lo!$E$5,BT$5=VLOOKUP(Re_lo!$H$5,Re_lo!$N$5:$O$16,2,0)),AR88,""))</f>
        <v/>
      </c>
      <c r="BU88" s="125" t="str">
        <f>IF(ISERR(IF(AND($I88=Re_lo!$E$5,BU$5=VLOOKUP(Re_lo!$H$5,Re_lo!$N$5:$O$16,2,0)),AS88,"")),"",IF(AND($I88=Re_lo!$E$5,BU$5=VLOOKUP(Re_lo!$H$5,Re_lo!$N$5:$O$16,2,0)),AS88,""))</f>
        <v/>
      </c>
      <c r="BV88" s="125" t="str">
        <f>IF(ISERR(IF(AND($I88=Re_lo!$E$5,BV$5=VLOOKUP(Re_lo!$H$5,Re_lo!$N$5:$O$16,2,0)),AT88,"")),"",IF(AND($I88=Re_lo!$E$5,BV$5=VLOOKUP(Re_lo!$H$5,Re_lo!$N$5:$O$16,2,0)),AT88,""))</f>
        <v/>
      </c>
      <c r="BW88" s="125" t="str">
        <f>IF(ISERR(IF(AND($I88=Re_lo!$E$5,BW$5=VLOOKUP(Re_lo!$H$5,Re_lo!$N$5:$O$16,2,0)),AU88,"")),"",IF(AND($I88=Re_lo!$E$5,BW$5=VLOOKUP(Re_lo!$H$5,Re_lo!$N$5:$O$16,2,0)),AU88,""))</f>
        <v/>
      </c>
      <c r="BX88" s="125" t="str">
        <f>IF(ISERR(IF(AND($I88=Re_lo!$E$5,BX$5=VLOOKUP(Re_lo!$H$5,Re_lo!$N$5:$O$16,2,0)),AV88,"")),"",IF(AND($I88=Re_lo!$E$5,BX$5=VLOOKUP(Re_lo!$H$5,Re_lo!$N$5:$O$16,2,0)),AV88,""))</f>
        <v/>
      </c>
      <c r="BY88" s="125" t="str">
        <f>IF(ISERR(IF(AND($I88=Re_lo!$E$5,BY$5=VLOOKUP(Re_lo!$H$5,Re_lo!$N$5:$O$16,2,0)),AW88,"")),"",IF(AND($I88=Re_lo!$E$5,BY$5=VLOOKUP(Re_lo!$H$5,Re_lo!$N$5:$O$16,2,0)),AW88,""))</f>
        <v/>
      </c>
      <c r="BZ88" s="125" t="str">
        <f>IF(ISERR(IF(AND($I88=Re_lo!$E$5,BZ$5=VLOOKUP(Re_lo!$H$5,Re_lo!$N$5:$O$16,2,0)),AX88,"")),"",IF(AND($I88=Re_lo!$E$5,BZ$5=VLOOKUP(Re_lo!$H$5,Re_lo!$N$5:$O$16,2,0)),AX88,""))</f>
        <v/>
      </c>
      <c r="CA88" s="125" t="str">
        <f>IF(ISERR(IF(AND($I88=Re_lo!$E$5,CA$5=VLOOKUP(Re_lo!$H$5,Re_lo!$N$5:$O$16,2,0)),AY88,"")),"",IF(AND($I88=Re_lo!$E$5,CA$5=VLOOKUP(Re_lo!$H$5,Re_lo!$N$5:$O$16,2,0)),AY88,""))</f>
        <v/>
      </c>
      <c r="CB88" s="125" t="str">
        <f>IF(ISERR(IF(AND($I88=Re_lo!$E$5,CB$5=VLOOKUP(Re_lo!$H$5,Re_lo!$N$5:$O$16,2,0)),AZ88,"")),"",IF(AND($I88=Re_lo!$E$5,CB$5=VLOOKUP(Re_lo!$H$5,Re_lo!$N$5:$O$16,2,0)),AZ88,""))</f>
        <v/>
      </c>
      <c r="CC88" s="125" t="str">
        <f>IF(ISERR(IF(AND($I88=Re_lo!$E$5,CC$5=VLOOKUP(Re_lo!$H$5,Re_lo!$N$5:$O$16,2,0)),BA88,"")),"",IF(AND($I88=Re_lo!$E$5,CC$5=VLOOKUP(Re_lo!$H$5,Re_lo!$N$5:$O$16,2,0)),BA88,""))</f>
        <v/>
      </c>
      <c r="CD88" s="125" t="str">
        <f>IF(ISERR(IF(AND($I88=Re_lo!$E$5,CD$5=VLOOKUP(Re_lo!$H$5,Re_lo!$N$5:$O$16,2,0)),BB88,"")),"",IF(AND($I88=Re_lo!$E$5,CD$5=VLOOKUP(Re_lo!$H$5,Re_lo!$N$5:$O$16,2,0)),BB88,""))</f>
        <v/>
      </c>
      <c r="CF88" s="125" t="str">
        <f>IF($C88="","",COUNTIFS(Con_ve!$C$6:$C$1005,$C88,Con_ve!$Q$6:$Q$1005,Cad_cl!CF$5))</f>
        <v/>
      </c>
      <c r="CG88" s="125" t="str">
        <f>IF($C88="","",COUNTIFS(Con_ve!$C$6:$C$1005,$C88,Con_ve!$Q$6:$Q$1005,Cad_cl!CG$5))</f>
        <v/>
      </c>
      <c r="CH88" s="125" t="str">
        <f>IF($C88="","",COUNTIFS(Con_ve!$C$6:$C$1005,$C88,Con_ve!$Q$6:$Q$1005,Cad_cl!CH$5))</f>
        <v/>
      </c>
      <c r="CI88" s="125" t="str">
        <f>IF($C88="","",COUNTIFS(Con_ve!$C$6:$C$1005,$C88,Con_ve!$Q$6:$Q$1005,Cad_cl!CI$5))</f>
        <v/>
      </c>
      <c r="CJ88" s="125" t="str">
        <f>IF($C88="","",COUNTIFS(Con_ve!$C$6:$C$1005,$C88,Con_ve!$Q$6:$Q$1005,Cad_cl!CJ$5))</f>
        <v/>
      </c>
      <c r="CK88" s="125" t="str">
        <f>IF($C88="","",COUNTIFS(Con_ve!$C$6:$C$1005,$C88,Con_ve!$Q$6:$Q$1005,Cad_cl!CK$5))</f>
        <v/>
      </c>
      <c r="CL88" s="125" t="str">
        <f>IF($C88="","",COUNTIFS(Con_ve!$C$6:$C$1005,$C88,Con_ve!$Q$6:$Q$1005,Cad_cl!CL$5))</f>
        <v/>
      </c>
      <c r="CM88" s="125" t="str">
        <f>IF($C88="","",COUNTIFS(Con_ve!$C$6:$C$1005,$C88,Con_ve!$Q$6:$Q$1005,Cad_cl!CM$5))</f>
        <v/>
      </c>
      <c r="CN88" s="125" t="str">
        <f>IF($C88="","",COUNTIFS(Con_ve!$C$6:$C$1005,$C88,Con_ve!$Q$6:$Q$1005,Cad_cl!CN$5))</f>
        <v/>
      </c>
      <c r="CO88" s="125" t="str">
        <f>IF($C88="","",COUNTIFS(Con_ve!$C$6:$C$1005,$C88,Con_ve!$Q$6:$Q$1005,Cad_cl!CO$5))</f>
        <v/>
      </c>
      <c r="CP88" s="125" t="str">
        <f>IF($C88="","",COUNTIFS(Con_ve!$C$6:$C$1005,$C88,Con_ve!$Q$6:$Q$1005,Cad_cl!CP$5))</f>
        <v/>
      </c>
      <c r="CQ88" s="125" t="str">
        <f>IF($C88="","",COUNTIFS(Con_ve!$C$6:$C$1005,$C88,Con_ve!$Q$6:$Q$1005,Cad_cl!CQ$5))</f>
        <v/>
      </c>
      <c r="CR88" s="125">
        <f t="shared" si="5"/>
        <v>0</v>
      </c>
    </row>
    <row r="89" spans="3:96" ht="30" customHeight="1">
      <c r="C89" s="153"/>
      <c r="D89" s="153"/>
      <c r="E89" s="154"/>
      <c r="F89" s="153"/>
      <c r="G89" s="155"/>
      <c r="H89" s="153"/>
      <c r="I89" s="153"/>
      <c r="J89" s="132" t="s">
        <v>309</v>
      </c>
      <c r="K89" s="133" t="s">
        <v>309</v>
      </c>
      <c r="L89" s="153"/>
      <c r="M89" s="153"/>
      <c r="N89" s="153"/>
      <c r="O89" s="153"/>
      <c r="P89" s="153"/>
      <c r="Q89" s="153"/>
      <c r="AP89" s="134" t="str">
        <f>IF(ISERR(IF($C89="","",SUMIFS(Con_ve!$F$6:$F$1005,Con_ve!$C$6:$C$1005,$C89,Con_ve!$I$6:$I$1005,"Fechada",Con_ve!$Q$6:$Q$1005,Cad_cl!AP$5))),"",IF($C89="","",SUMIFS(Con_ve!$F$6:$F$1005,Con_ve!$C$6:$C$1005,$C89,Con_ve!$I$6:$I$1005,"Fechada",Con_ve!$Q$6:$Q$1005,Cad_cl!AP$5)))</f>
        <v/>
      </c>
      <c r="AQ89" s="134" t="str">
        <f>IF(ISERR(IF($C89="","",SUMIFS(Con_ve!$F$6:$F$1005,Con_ve!$C$6:$C$1005,$C89,Con_ve!$I$6:$I$1005,"Fechada",Con_ve!$Q$6:$Q$1005,Cad_cl!AQ$5))),"",IF($C89="","",SUMIFS(Con_ve!$F$6:$F$1005,Con_ve!$C$6:$C$1005,$C89,Con_ve!$I$6:$I$1005,"Fechada",Con_ve!$Q$6:$Q$1005,Cad_cl!AQ$5)))</f>
        <v/>
      </c>
      <c r="AR89" s="134" t="str">
        <f>IF(ISERR(IF($C89="","",SUMIFS(Con_ve!$F$6:$F$1005,Con_ve!$C$6:$C$1005,$C89,Con_ve!$I$6:$I$1005,"Fechada",Con_ve!$Q$6:$Q$1005,Cad_cl!AR$5))),"",IF($C89="","",SUMIFS(Con_ve!$F$6:$F$1005,Con_ve!$C$6:$C$1005,$C89,Con_ve!$I$6:$I$1005,"Fechada",Con_ve!$Q$6:$Q$1005,Cad_cl!AR$5)))</f>
        <v/>
      </c>
      <c r="AS89" s="134" t="str">
        <f>IF(ISERR(IF($C89="","",SUMIFS(Con_ve!$F$6:$F$1005,Con_ve!$C$6:$C$1005,$C89,Con_ve!$I$6:$I$1005,"Fechada",Con_ve!$Q$6:$Q$1005,Cad_cl!AS$5))),"",IF($C89="","",SUMIFS(Con_ve!$F$6:$F$1005,Con_ve!$C$6:$C$1005,$C89,Con_ve!$I$6:$I$1005,"Fechada",Con_ve!$Q$6:$Q$1005,Cad_cl!AS$5)))</f>
        <v/>
      </c>
      <c r="AT89" s="134" t="str">
        <f>IF(ISERR(IF($C89="","",SUMIFS(Con_ve!$F$6:$F$1005,Con_ve!$C$6:$C$1005,$C89,Con_ve!$I$6:$I$1005,"Fechada",Con_ve!$Q$6:$Q$1005,Cad_cl!AT$5))),"",IF($C89="","",SUMIFS(Con_ve!$F$6:$F$1005,Con_ve!$C$6:$C$1005,$C89,Con_ve!$I$6:$I$1005,"Fechada",Con_ve!$Q$6:$Q$1005,Cad_cl!AT$5)))</f>
        <v/>
      </c>
      <c r="AU89" s="134" t="str">
        <f>IF(ISERR(IF($C89="","",SUMIFS(Con_ve!$F$6:$F$1005,Con_ve!$C$6:$C$1005,$C89,Con_ve!$I$6:$I$1005,"Fechada",Con_ve!$Q$6:$Q$1005,Cad_cl!AU$5))),"",IF($C89="","",SUMIFS(Con_ve!$F$6:$F$1005,Con_ve!$C$6:$C$1005,$C89,Con_ve!$I$6:$I$1005,"Fechada",Con_ve!$Q$6:$Q$1005,Cad_cl!AU$5)))</f>
        <v/>
      </c>
      <c r="AV89" s="134" t="str">
        <f>IF(ISERR(IF($C89="","",SUMIFS(Con_ve!$F$6:$F$1005,Con_ve!$C$6:$C$1005,$C89,Con_ve!$I$6:$I$1005,"Fechada",Con_ve!$Q$6:$Q$1005,Cad_cl!AV$5))),"",IF($C89="","",SUMIFS(Con_ve!$F$6:$F$1005,Con_ve!$C$6:$C$1005,$C89,Con_ve!$I$6:$I$1005,"Fechada",Con_ve!$Q$6:$Q$1005,Cad_cl!AV$5)))</f>
        <v/>
      </c>
      <c r="AW89" s="134" t="str">
        <f>IF(ISERR(IF($C89="","",SUMIFS(Con_ve!$F$6:$F$1005,Con_ve!$C$6:$C$1005,$C89,Con_ve!$I$6:$I$1005,"Fechada",Con_ve!$Q$6:$Q$1005,Cad_cl!AW$5))),"",IF($C89="","",SUMIFS(Con_ve!$F$6:$F$1005,Con_ve!$C$6:$C$1005,$C89,Con_ve!$I$6:$I$1005,"Fechada",Con_ve!$Q$6:$Q$1005,Cad_cl!AW$5)))</f>
        <v/>
      </c>
      <c r="AX89" s="134" t="str">
        <f>IF(ISERR(IF($C89="","",SUMIFS(Con_ve!$F$6:$F$1005,Con_ve!$C$6:$C$1005,$C89,Con_ve!$I$6:$I$1005,"Fechada",Con_ve!$Q$6:$Q$1005,Cad_cl!AX$5))),"",IF($C89="","",SUMIFS(Con_ve!$F$6:$F$1005,Con_ve!$C$6:$C$1005,$C89,Con_ve!$I$6:$I$1005,"Fechada",Con_ve!$Q$6:$Q$1005,Cad_cl!AX$5)))</f>
        <v/>
      </c>
      <c r="AY89" s="134" t="str">
        <f>IF(ISERR(IF($C89="","",SUMIFS(Con_ve!$F$6:$F$1005,Con_ve!$C$6:$C$1005,$C89,Con_ve!$I$6:$I$1005,"Fechada",Con_ve!$Q$6:$Q$1005,Cad_cl!AY$5))),"",IF($C89="","",SUMIFS(Con_ve!$F$6:$F$1005,Con_ve!$C$6:$C$1005,$C89,Con_ve!$I$6:$I$1005,"Fechada",Con_ve!$Q$6:$Q$1005,Cad_cl!AY$5)))</f>
        <v/>
      </c>
      <c r="AZ89" s="134" t="str">
        <f>IF(ISERR(IF($C89="","",SUMIFS(Con_ve!$F$6:$F$1005,Con_ve!$C$6:$C$1005,$C89,Con_ve!$I$6:$I$1005,"Fechada",Con_ve!$Q$6:$Q$1005,Cad_cl!AZ$5))),"",IF($C89="","",SUMIFS(Con_ve!$F$6:$F$1005,Con_ve!$C$6:$C$1005,$C89,Con_ve!$I$6:$I$1005,"Fechada",Con_ve!$Q$6:$Q$1005,Cad_cl!AZ$5)))</f>
        <v/>
      </c>
      <c r="BA89" s="134" t="str">
        <f>IF(ISERR(IF($C89="","",SUMIFS(Con_ve!$F$6:$F$1005,Con_ve!$C$6:$C$1005,$C89,Con_ve!$I$6:$I$1005,"Fechada",Con_ve!$Q$6:$Q$1005,Cad_cl!BA$5))),"",IF($C89="","",SUMIFS(Con_ve!$F$6:$F$1005,Con_ve!$C$6:$C$1005,$C89,Con_ve!$I$6:$I$1005,"Fechada",Con_ve!$Q$6:$Q$1005,Cad_cl!BA$5)))</f>
        <v/>
      </c>
      <c r="BB89" s="134">
        <f t="shared" si="3"/>
        <v>0</v>
      </c>
      <c r="BD89" s="134" t="str">
        <f>IF(ISERR(IF($C89="","",SUMIFS(Con_ve!$F$6:$F$1005,Con_ve!$C$6:$C$1005,$C89,Con_ve!$I$6:$I$1005,"Em negociação",Con_ve!$Q$6:$Q$1005,Cad_cl!BD$5))),"",IF($C89="","",SUMIFS(Con_ve!$F$6:$F$1005,Con_ve!$C$6:$C$1005,$C89,Con_ve!$I$6:$I$1005,"Em negociação",Con_ve!$Q$6:$Q$1005,Cad_cl!BD$5)))</f>
        <v/>
      </c>
      <c r="BE89" s="134" t="str">
        <f>IF(ISERR(IF($C89="","",SUMIFS(Con_ve!$F$6:$F$1005,Con_ve!$C$6:$C$1005,$C89,Con_ve!$I$6:$I$1005,"Em negociação",Con_ve!$Q$6:$Q$1005,Cad_cl!BE$5))),"",IF($C89="","",SUMIFS(Con_ve!$F$6:$F$1005,Con_ve!$C$6:$C$1005,$C89,Con_ve!$I$6:$I$1005,"Em negociação",Con_ve!$Q$6:$Q$1005,Cad_cl!BE$5)))</f>
        <v/>
      </c>
      <c r="BF89" s="134" t="str">
        <f>IF(ISERR(IF($C89="","",SUMIFS(Con_ve!$F$6:$F$1005,Con_ve!$C$6:$C$1005,$C89,Con_ve!$I$6:$I$1005,"Em negociação",Con_ve!$Q$6:$Q$1005,Cad_cl!BF$5))),"",IF($C89="","",SUMIFS(Con_ve!$F$6:$F$1005,Con_ve!$C$6:$C$1005,$C89,Con_ve!$I$6:$I$1005,"Em negociação",Con_ve!$Q$6:$Q$1005,Cad_cl!BF$5)))</f>
        <v/>
      </c>
      <c r="BG89" s="134" t="str">
        <f>IF(ISERR(IF($C89="","",SUMIFS(Con_ve!$F$6:$F$1005,Con_ve!$C$6:$C$1005,$C89,Con_ve!$I$6:$I$1005,"Em negociação",Con_ve!$Q$6:$Q$1005,Cad_cl!BG$5))),"",IF($C89="","",SUMIFS(Con_ve!$F$6:$F$1005,Con_ve!$C$6:$C$1005,$C89,Con_ve!$I$6:$I$1005,"Em negociação",Con_ve!$Q$6:$Q$1005,Cad_cl!BG$5)))</f>
        <v/>
      </c>
      <c r="BH89" s="134" t="str">
        <f>IF(ISERR(IF($C89="","",SUMIFS(Con_ve!$F$6:$F$1005,Con_ve!$C$6:$C$1005,$C89,Con_ve!$I$6:$I$1005,"Em negociação",Con_ve!$Q$6:$Q$1005,Cad_cl!BH$5))),"",IF($C89="","",SUMIFS(Con_ve!$F$6:$F$1005,Con_ve!$C$6:$C$1005,$C89,Con_ve!$I$6:$I$1005,"Em negociação",Con_ve!$Q$6:$Q$1005,Cad_cl!BH$5)))</f>
        <v/>
      </c>
      <c r="BI89" s="134" t="str">
        <f>IF(ISERR(IF($C89="","",SUMIFS(Con_ve!$F$6:$F$1005,Con_ve!$C$6:$C$1005,$C89,Con_ve!$I$6:$I$1005,"Em negociação",Con_ve!$Q$6:$Q$1005,Cad_cl!BI$5))),"",IF($C89="","",SUMIFS(Con_ve!$F$6:$F$1005,Con_ve!$C$6:$C$1005,$C89,Con_ve!$I$6:$I$1005,"Em negociação",Con_ve!$Q$6:$Q$1005,Cad_cl!BI$5)))</f>
        <v/>
      </c>
      <c r="BJ89" s="134" t="str">
        <f>IF(ISERR(IF($C89="","",SUMIFS(Con_ve!$F$6:$F$1005,Con_ve!$C$6:$C$1005,$C89,Con_ve!$I$6:$I$1005,"Em negociação",Con_ve!$Q$6:$Q$1005,Cad_cl!BJ$5))),"",IF($C89="","",SUMIFS(Con_ve!$F$6:$F$1005,Con_ve!$C$6:$C$1005,$C89,Con_ve!$I$6:$I$1005,"Em negociação",Con_ve!$Q$6:$Q$1005,Cad_cl!BJ$5)))</f>
        <v/>
      </c>
      <c r="BK89" s="134" t="str">
        <f>IF(ISERR(IF($C89="","",SUMIFS(Con_ve!$F$6:$F$1005,Con_ve!$C$6:$C$1005,$C89,Con_ve!$I$6:$I$1005,"Em negociação",Con_ve!$Q$6:$Q$1005,Cad_cl!BK$5))),"",IF($C89="","",SUMIFS(Con_ve!$F$6:$F$1005,Con_ve!$C$6:$C$1005,$C89,Con_ve!$I$6:$I$1005,"Em negociação",Con_ve!$Q$6:$Q$1005,Cad_cl!BK$5)))</f>
        <v/>
      </c>
      <c r="BL89" s="134" t="str">
        <f>IF(ISERR(IF($C89="","",SUMIFS(Con_ve!$F$6:$F$1005,Con_ve!$C$6:$C$1005,$C89,Con_ve!$I$6:$I$1005,"Em negociação",Con_ve!$Q$6:$Q$1005,Cad_cl!BL$5))),"",IF($C89="","",SUMIFS(Con_ve!$F$6:$F$1005,Con_ve!$C$6:$C$1005,$C89,Con_ve!$I$6:$I$1005,"Em negociação",Con_ve!$Q$6:$Q$1005,Cad_cl!BL$5)))</f>
        <v/>
      </c>
      <c r="BM89" s="134" t="str">
        <f>IF(ISERR(IF($C89="","",SUMIFS(Con_ve!$F$6:$F$1005,Con_ve!$C$6:$C$1005,$C89,Con_ve!$I$6:$I$1005,"Em negociação",Con_ve!$Q$6:$Q$1005,Cad_cl!BM$5))),"",IF($C89="","",SUMIFS(Con_ve!$F$6:$F$1005,Con_ve!$C$6:$C$1005,$C89,Con_ve!$I$6:$I$1005,"Em negociação",Con_ve!$Q$6:$Q$1005,Cad_cl!BM$5)))</f>
        <v/>
      </c>
      <c r="BN89" s="134" t="str">
        <f>IF(ISERR(IF($C89="","",SUMIFS(Con_ve!$F$6:$F$1005,Con_ve!$C$6:$C$1005,$C89,Con_ve!$I$6:$I$1005,"Em negociação",Con_ve!$Q$6:$Q$1005,Cad_cl!BN$5))),"",IF($C89="","",SUMIFS(Con_ve!$F$6:$F$1005,Con_ve!$C$6:$C$1005,$C89,Con_ve!$I$6:$I$1005,"Em negociação",Con_ve!$Q$6:$Q$1005,Cad_cl!BN$5)))</f>
        <v/>
      </c>
      <c r="BO89" s="134" t="str">
        <f>IF(ISERR(IF($C89="","",SUMIFS(Con_ve!$F$6:$F$1005,Con_ve!$C$6:$C$1005,$C89,Con_ve!$I$6:$I$1005,"Em negociação",Con_ve!$Q$6:$Q$1005,Cad_cl!BO$5))),"",IF($C89="","",SUMIFS(Con_ve!$F$6:$F$1005,Con_ve!$C$6:$C$1005,$C89,Con_ve!$I$6:$I$1005,"Em negociação",Con_ve!$Q$6:$Q$1005,Cad_cl!BO$5)))</f>
        <v/>
      </c>
      <c r="BP89" s="134">
        <f t="shared" si="4"/>
        <v>0</v>
      </c>
      <c r="BR89" s="125" t="str">
        <f>IF(ISERR(IF(AND($I89=Re_lo!$E$5,BR$5=VLOOKUP(Re_lo!$H$5,Re_lo!$N$5:$O$16,2,0)),AP89,"")),"",IF(AND($I89=Re_lo!$E$5,BR$5=VLOOKUP(Re_lo!$H$5,Re_lo!$N$5:$O$16,2,0)),AP89,""))</f>
        <v/>
      </c>
      <c r="BS89" s="125" t="str">
        <f>IF(ISERR(IF(AND($I89=Re_lo!$E$5,BS$5=VLOOKUP(Re_lo!$H$5,Re_lo!$N$5:$O$16,2,0)),AQ89,"")),"",IF(AND($I89=Re_lo!$E$5,BS$5=VLOOKUP(Re_lo!$H$5,Re_lo!$N$5:$O$16,2,0)),AQ89,""))</f>
        <v/>
      </c>
      <c r="BT89" s="125" t="str">
        <f>IF(ISERR(IF(AND($I89=Re_lo!$E$5,BT$5=VLOOKUP(Re_lo!$H$5,Re_lo!$N$5:$O$16,2,0)),AR89,"")),"",IF(AND($I89=Re_lo!$E$5,BT$5=VLOOKUP(Re_lo!$H$5,Re_lo!$N$5:$O$16,2,0)),AR89,""))</f>
        <v/>
      </c>
      <c r="BU89" s="125" t="str">
        <f>IF(ISERR(IF(AND($I89=Re_lo!$E$5,BU$5=VLOOKUP(Re_lo!$H$5,Re_lo!$N$5:$O$16,2,0)),AS89,"")),"",IF(AND($I89=Re_lo!$E$5,BU$5=VLOOKUP(Re_lo!$H$5,Re_lo!$N$5:$O$16,2,0)),AS89,""))</f>
        <v/>
      </c>
      <c r="BV89" s="125" t="str">
        <f>IF(ISERR(IF(AND($I89=Re_lo!$E$5,BV$5=VLOOKUP(Re_lo!$H$5,Re_lo!$N$5:$O$16,2,0)),AT89,"")),"",IF(AND($I89=Re_lo!$E$5,BV$5=VLOOKUP(Re_lo!$H$5,Re_lo!$N$5:$O$16,2,0)),AT89,""))</f>
        <v/>
      </c>
      <c r="BW89" s="125" t="str">
        <f>IF(ISERR(IF(AND($I89=Re_lo!$E$5,BW$5=VLOOKUP(Re_lo!$H$5,Re_lo!$N$5:$O$16,2,0)),AU89,"")),"",IF(AND($I89=Re_lo!$E$5,BW$5=VLOOKUP(Re_lo!$H$5,Re_lo!$N$5:$O$16,2,0)),AU89,""))</f>
        <v/>
      </c>
      <c r="BX89" s="125" t="str">
        <f>IF(ISERR(IF(AND($I89=Re_lo!$E$5,BX$5=VLOOKUP(Re_lo!$H$5,Re_lo!$N$5:$O$16,2,0)),AV89,"")),"",IF(AND($I89=Re_lo!$E$5,BX$5=VLOOKUP(Re_lo!$H$5,Re_lo!$N$5:$O$16,2,0)),AV89,""))</f>
        <v/>
      </c>
      <c r="BY89" s="125" t="str">
        <f>IF(ISERR(IF(AND($I89=Re_lo!$E$5,BY$5=VLOOKUP(Re_lo!$H$5,Re_lo!$N$5:$O$16,2,0)),AW89,"")),"",IF(AND($I89=Re_lo!$E$5,BY$5=VLOOKUP(Re_lo!$H$5,Re_lo!$N$5:$O$16,2,0)),AW89,""))</f>
        <v/>
      </c>
      <c r="BZ89" s="125" t="str">
        <f>IF(ISERR(IF(AND($I89=Re_lo!$E$5,BZ$5=VLOOKUP(Re_lo!$H$5,Re_lo!$N$5:$O$16,2,0)),AX89,"")),"",IF(AND($I89=Re_lo!$E$5,BZ$5=VLOOKUP(Re_lo!$H$5,Re_lo!$N$5:$O$16,2,0)),AX89,""))</f>
        <v/>
      </c>
      <c r="CA89" s="125" t="str">
        <f>IF(ISERR(IF(AND($I89=Re_lo!$E$5,CA$5=VLOOKUP(Re_lo!$H$5,Re_lo!$N$5:$O$16,2,0)),AY89,"")),"",IF(AND($I89=Re_lo!$E$5,CA$5=VLOOKUP(Re_lo!$H$5,Re_lo!$N$5:$O$16,2,0)),AY89,""))</f>
        <v/>
      </c>
      <c r="CB89" s="125" t="str">
        <f>IF(ISERR(IF(AND($I89=Re_lo!$E$5,CB$5=VLOOKUP(Re_lo!$H$5,Re_lo!$N$5:$O$16,2,0)),AZ89,"")),"",IF(AND($I89=Re_lo!$E$5,CB$5=VLOOKUP(Re_lo!$H$5,Re_lo!$N$5:$O$16,2,0)),AZ89,""))</f>
        <v/>
      </c>
      <c r="CC89" s="125" t="str">
        <f>IF(ISERR(IF(AND($I89=Re_lo!$E$5,CC$5=VLOOKUP(Re_lo!$H$5,Re_lo!$N$5:$O$16,2,0)),BA89,"")),"",IF(AND($I89=Re_lo!$E$5,CC$5=VLOOKUP(Re_lo!$H$5,Re_lo!$N$5:$O$16,2,0)),BA89,""))</f>
        <v/>
      </c>
      <c r="CD89" s="125" t="str">
        <f>IF(ISERR(IF(AND($I89=Re_lo!$E$5,CD$5=VLOOKUP(Re_lo!$H$5,Re_lo!$N$5:$O$16,2,0)),BB89,"")),"",IF(AND($I89=Re_lo!$E$5,CD$5=VLOOKUP(Re_lo!$H$5,Re_lo!$N$5:$O$16,2,0)),BB89,""))</f>
        <v/>
      </c>
      <c r="CF89" s="125" t="str">
        <f>IF($C89="","",COUNTIFS(Con_ve!$C$6:$C$1005,$C89,Con_ve!$Q$6:$Q$1005,Cad_cl!CF$5))</f>
        <v/>
      </c>
      <c r="CG89" s="125" t="str">
        <f>IF($C89="","",COUNTIFS(Con_ve!$C$6:$C$1005,$C89,Con_ve!$Q$6:$Q$1005,Cad_cl!CG$5))</f>
        <v/>
      </c>
      <c r="CH89" s="125" t="str">
        <f>IF($C89="","",COUNTIFS(Con_ve!$C$6:$C$1005,$C89,Con_ve!$Q$6:$Q$1005,Cad_cl!CH$5))</f>
        <v/>
      </c>
      <c r="CI89" s="125" t="str">
        <f>IF($C89="","",COUNTIFS(Con_ve!$C$6:$C$1005,$C89,Con_ve!$Q$6:$Q$1005,Cad_cl!CI$5))</f>
        <v/>
      </c>
      <c r="CJ89" s="125" t="str">
        <f>IF($C89="","",COUNTIFS(Con_ve!$C$6:$C$1005,$C89,Con_ve!$Q$6:$Q$1005,Cad_cl!CJ$5))</f>
        <v/>
      </c>
      <c r="CK89" s="125" t="str">
        <f>IF($C89="","",COUNTIFS(Con_ve!$C$6:$C$1005,$C89,Con_ve!$Q$6:$Q$1005,Cad_cl!CK$5))</f>
        <v/>
      </c>
      <c r="CL89" s="125" t="str">
        <f>IF($C89="","",COUNTIFS(Con_ve!$C$6:$C$1005,$C89,Con_ve!$Q$6:$Q$1005,Cad_cl!CL$5))</f>
        <v/>
      </c>
      <c r="CM89" s="125" t="str">
        <f>IF($C89="","",COUNTIFS(Con_ve!$C$6:$C$1005,$C89,Con_ve!$Q$6:$Q$1005,Cad_cl!CM$5))</f>
        <v/>
      </c>
      <c r="CN89" s="125" t="str">
        <f>IF($C89="","",COUNTIFS(Con_ve!$C$6:$C$1005,$C89,Con_ve!$Q$6:$Q$1005,Cad_cl!CN$5))</f>
        <v/>
      </c>
      <c r="CO89" s="125" t="str">
        <f>IF($C89="","",COUNTIFS(Con_ve!$C$6:$C$1005,$C89,Con_ve!$Q$6:$Q$1005,Cad_cl!CO$5))</f>
        <v/>
      </c>
      <c r="CP89" s="125" t="str">
        <f>IF($C89="","",COUNTIFS(Con_ve!$C$6:$C$1005,$C89,Con_ve!$Q$6:$Q$1005,Cad_cl!CP$5))</f>
        <v/>
      </c>
      <c r="CQ89" s="125" t="str">
        <f>IF($C89="","",COUNTIFS(Con_ve!$C$6:$C$1005,$C89,Con_ve!$Q$6:$Q$1005,Cad_cl!CQ$5))</f>
        <v/>
      </c>
      <c r="CR89" s="125">
        <f t="shared" si="5"/>
        <v>0</v>
      </c>
    </row>
    <row r="90" spans="3:96" ht="30" customHeight="1">
      <c r="C90" s="153"/>
      <c r="D90" s="153"/>
      <c r="E90" s="154"/>
      <c r="F90" s="153"/>
      <c r="G90" s="155"/>
      <c r="H90" s="153"/>
      <c r="I90" s="153"/>
      <c r="J90" s="132" t="s">
        <v>309</v>
      </c>
      <c r="K90" s="133" t="s">
        <v>309</v>
      </c>
      <c r="L90" s="153"/>
      <c r="M90" s="153"/>
      <c r="N90" s="153"/>
      <c r="O90" s="153"/>
      <c r="P90" s="153"/>
      <c r="Q90" s="153"/>
      <c r="AP90" s="134" t="str">
        <f>IF(ISERR(IF($C90="","",SUMIFS(Con_ve!$F$6:$F$1005,Con_ve!$C$6:$C$1005,$C90,Con_ve!$I$6:$I$1005,"Fechada",Con_ve!$Q$6:$Q$1005,Cad_cl!AP$5))),"",IF($C90="","",SUMIFS(Con_ve!$F$6:$F$1005,Con_ve!$C$6:$C$1005,$C90,Con_ve!$I$6:$I$1005,"Fechada",Con_ve!$Q$6:$Q$1005,Cad_cl!AP$5)))</f>
        <v/>
      </c>
      <c r="AQ90" s="134" t="str">
        <f>IF(ISERR(IF($C90="","",SUMIFS(Con_ve!$F$6:$F$1005,Con_ve!$C$6:$C$1005,$C90,Con_ve!$I$6:$I$1005,"Fechada",Con_ve!$Q$6:$Q$1005,Cad_cl!AQ$5))),"",IF($C90="","",SUMIFS(Con_ve!$F$6:$F$1005,Con_ve!$C$6:$C$1005,$C90,Con_ve!$I$6:$I$1005,"Fechada",Con_ve!$Q$6:$Q$1005,Cad_cl!AQ$5)))</f>
        <v/>
      </c>
      <c r="AR90" s="134" t="str">
        <f>IF(ISERR(IF($C90="","",SUMIFS(Con_ve!$F$6:$F$1005,Con_ve!$C$6:$C$1005,$C90,Con_ve!$I$6:$I$1005,"Fechada",Con_ve!$Q$6:$Q$1005,Cad_cl!AR$5))),"",IF($C90="","",SUMIFS(Con_ve!$F$6:$F$1005,Con_ve!$C$6:$C$1005,$C90,Con_ve!$I$6:$I$1005,"Fechada",Con_ve!$Q$6:$Q$1005,Cad_cl!AR$5)))</f>
        <v/>
      </c>
      <c r="AS90" s="134" t="str">
        <f>IF(ISERR(IF($C90="","",SUMIFS(Con_ve!$F$6:$F$1005,Con_ve!$C$6:$C$1005,$C90,Con_ve!$I$6:$I$1005,"Fechada",Con_ve!$Q$6:$Q$1005,Cad_cl!AS$5))),"",IF($C90="","",SUMIFS(Con_ve!$F$6:$F$1005,Con_ve!$C$6:$C$1005,$C90,Con_ve!$I$6:$I$1005,"Fechada",Con_ve!$Q$6:$Q$1005,Cad_cl!AS$5)))</f>
        <v/>
      </c>
      <c r="AT90" s="134" t="str">
        <f>IF(ISERR(IF($C90="","",SUMIFS(Con_ve!$F$6:$F$1005,Con_ve!$C$6:$C$1005,$C90,Con_ve!$I$6:$I$1005,"Fechada",Con_ve!$Q$6:$Q$1005,Cad_cl!AT$5))),"",IF($C90="","",SUMIFS(Con_ve!$F$6:$F$1005,Con_ve!$C$6:$C$1005,$C90,Con_ve!$I$6:$I$1005,"Fechada",Con_ve!$Q$6:$Q$1005,Cad_cl!AT$5)))</f>
        <v/>
      </c>
      <c r="AU90" s="134" t="str">
        <f>IF(ISERR(IF($C90="","",SUMIFS(Con_ve!$F$6:$F$1005,Con_ve!$C$6:$C$1005,$C90,Con_ve!$I$6:$I$1005,"Fechada",Con_ve!$Q$6:$Q$1005,Cad_cl!AU$5))),"",IF($C90="","",SUMIFS(Con_ve!$F$6:$F$1005,Con_ve!$C$6:$C$1005,$C90,Con_ve!$I$6:$I$1005,"Fechada",Con_ve!$Q$6:$Q$1005,Cad_cl!AU$5)))</f>
        <v/>
      </c>
      <c r="AV90" s="134" t="str">
        <f>IF(ISERR(IF($C90="","",SUMIFS(Con_ve!$F$6:$F$1005,Con_ve!$C$6:$C$1005,$C90,Con_ve!$I$6:$I$1005,"Fechada",Con_ve!$Q$6:$Q$1005,Cad_cl!AV$5))),"",IF($C90="","",SUMIFS(Con_ve!$F$6:$F$1005,Con_ve!$C$6:$C$1005,$C90,Con_ve!$I$6:$I$1005,"Fechada",Con_ve!$Q$6:$Q$1005,Cad_cl!AV$5)))</f>
        <v/>
      </c>
      <c r="AW90" s="134" t="str">
        <f>IF(ISERR(IF($C90="","",SUMIFS(Con_ve!$F$6:$F$1005,Con_ve!$C$6:$C$1005,$C90,Con_ve!$I$6:$I$1005,"Fechada",Con_ve!$Q$6:$Q$1005,Cad_cl!AW$5))),"",IF($C90="","",SUMIFS(Con_ve!$F$6:$F$1005,Con_ve!$C$6:$C$1005,$C90,Con_ve!$I$6:$I$1005,"Fechada",Con_ve!$Q$6:$Q$1005,Cad_cl!AW$5)))</f>
        <v/>
      </c>
      <c r="AX90" s="134" t="str">
        <f>IF(ISERR(IF($C90="","",SUMIFS(Con_ve!$F$6:$F$1005,Con_ve!$C$6:$C$1005,$C90,Con_ve!$I$6:$I$1005,"Fechada",Con_ve!$Q$6:$Q$1005,Cad_cl!AX$5))),"",IF($C90="","",SUMIFS(Con_ve!$F$6:$F$1005,Con_ve!$C$6:$C$1005,$C90,Con_ve!$I$6:$I$1005,"Fechada",Con_ve!$Q$6:$Q$1005,Cad_cl!AX$5)))</f>
        <v/>
      </c>
      <c r="AY90" s="134" t="str">
        <f>IF(ISERR(IF($C90="","",SUMIFS(Con_ve!$F$6:$F$1005,Con_ve!$C$6:$C$1005,$C90,Con_ve!$I$6:$I$1005,"Fechada",Con_ve!$Q$6:$Q$1005,Cad_cl!AY$5))),"",IF($C90="","",SUMIFS(Con_ve!$F$6:$F$1005,Con_ve!$C$6:$C$1005,$C90,Con_ve!$I$6:$I$1005,"Fechada",Con_ve!$Q$6:$Q$1005,Cad_cl!AY$5)))</f>
        <v/>
      </c>
      <c r="AZ90" s="134" t="str">
        <f>IF(ISERR(IF($C90="","",SUMIFS(Con_ve!$F$6:$F$1005,Con_ve!$C$6:$C$1005,$C90,Con_ve!$I$6:$I$1005,"Fechada",Con_ve!$Q$6:$Q$1005,Cad_cl!AZ$5))),"",IF($C90="","",SUMIFS(Con_ve!$F$6:$F$1005,Con_ve!$C$6:$C$1005,$C90,Con_ve!$I$6:$I$1005,"Fechada",Con_ve!$Q$6:$Q$1005,Cad_cl!AZ$5)))</f>
        <v/>
      </c>
      <c r="BA90" s="134" t="str">
        <f>IF(ISERR(IF($C90="","",SUMIFS(Con_ve!$F$6:$F$1005,Con_ve!$C$6:$C$1005,$C90,Con_ve!$I$6:$I$1005,"Fechada",Con_ve!$Q$6:$Q$1005,Cad_cl!BA$5))),"",IF($C90="","",SUMIFS(Con_ve!$F$6:$F$1005,Con_ve!$C$6:$C$1005,$C90,Con_ve!$I$6:$I$1005,"Fechada",Con_ve!$Q$6:$Q$1005,Cad_cl!BA$5)))</f>
        <v/>
      </c>
      <c r="BB90" s="134">
        <f t="shared" si="3"/>
        <v>0</v>
      </c>
      <c r="BD90" s="134" t="str">
        <f>IF(ISERR(IF($C90="","",SUMIFS(Con_ve!$F$6:$F$1005,Con_ve!$C$6:$C$1005,$C90,Con_ve!$I$6:$I$1005,"Em negociação",Con_ve!$Q$6:$Q$1005,Cad_cl!BD$5))),"",IF($C90="","",SUMIFS(Con_ve!$F$6:$F$1005,Con_ve!$C$6:$C$1005,$C90,Con_ve!$I$6:$I$1005,"Em negociação",Con_ve!$Q$6:$Q$1005,Cad_cl!BD$5)))</f>
        <v/>
      </c>
      <c r="BE90" s="134" t="str">
        <f>IF(ISERR(IF($C90="","",SUMIFS(Con_ve!$F$6:$F$1005,Con_ve!$C$6:$C$1005,$C90,Con_ve!$I$6:$I$1005,"Em negociação",Con_ve!$Q$6:$Q$1005,Cad_cl!BE$5))),"",IF($C90="","",SUMIFS(Con_ve!$F$6:$F$1005,Con_ve!$C$6:$C$1005,$C90,Con_ve!$I$6:$I$1005,"Em negociação",Con_ve!$Q$6:$Q$1005,Cad_cl!BE$5)))</f>
        <v/>
      </c>
      <c r="BF90" s="134" t="str">
        <f>IF(ISERR(IF($C90="","",SUMIFS(Con_ve!$F$6:$F$1005,Con_ve!$C$6:$C$1005,$C90,Con_ve!$I$6:$I$1005,"Em negociação",Con_ve!$Q$6:$Q$1005,Cad_cl!BF$5))),"",IF($C90="","",SUMIFS(Con_ve!$F$6:$F$1005,Con_ve!$C$6:$C$1005,$C90,Con_ve!$I$6:$I$1005,"Em negociação",Con_ve!$Q$6:$Q$1005,Cad_cl!BF$5)))</f>
        <v/>
      </c>
      <c r="BG90" s="134" t="str">
        <f>IF(ISERR(IF($C90="","",SUMIFS(Con_ve!$F$6:$F$1005,Con_ve!$C$6:$C$1005,$C90,Con_ve!$I$6:$I$1005,"Em negociação",Con_ve!$Q$6:$Q$1005,Cad_cl!BG$5))),"",IF($C90="","",SUMIFS(Con_ve!$F$6:$F$1005,Con_ve!$C$6:$C$1005,$C90,Con_ve!$I$6:$I$1005,"Em negociação",Con_ve!$Q$6:$Q$1005,Cad_cl!BG$5)))</f>
        <v/>
      </c>
      <c r="BH90" s="134" t="str">
        <f>IF(ISERR(IF($C90="","",SUMIFS(Con_ve!$F$6:$F$1005,Con_ve!$C$6:$C$1005,$C90,Con_ve!$I$6:$I$1005,"Em negociação",Con_ve!$Q$6:$Q$1005,Cad_cl!BH$5))),"",IF($C90="","",SUMIFS(Con_ve!$F$6:$F$1005,Con_ve!$C$6:$C$1005,$C90,Con_ve!$I$6:$I$1005,"Em negociação",Con_ve!$Q$6:$Q$1005,Cad_cl!BH$5)))</f>
        <v/>
      </c>
      <c r="BI90" s="134" t="str">
        <f>IF(ISERR(IF($C90="","",SUMIFS(Con_ve!$F$6:$F$1005,Con_ve!$C$6:$C$1005,$C90,Con_ve!$I$6:$I$1005,"Em negociação",Con_ve!$Q$6:$Q$1005,Cad_cl!BI$5))),"",IF($C90="","",SUMIFS(Con_ve!$F$6:$F$1005,Con_ve!$C$6:$C$1005,$C90,Con_ve!$I$6:$I$1005,"Em negociação",Con_ve!$Q$6:$Q$1005,Cad_cl!BI$5)))</f>
        <v/>
      </c>
      <c r="BJ90" s="134" t="str">
        <f>IF(ISERR(IF($C90="","",SUMIFS(Con_ve!$F$6:$F$1005,Con_ve!$C$6:$C$1005,$C90,Con_ve!$I$6:$I$1005,"Em negociação",Con_ve!$Q$6:$Q$1005,Cad_cl!BJ$5))),"",IF($C90="","",SUMIFS(Con_ve!$F$6:$F$1005,Con_ve!$C$6:$C$1005,$C90,Con_ve!$I$6:$I$1005,"Em negociação",Con_ve!$Q$6:$Q$1005,Cad_cl!BJ$5)))</f>
        <v/>
      </c>
      <c r="BK90" s="134" t="str">
        <f>IF(ISERR(IF($C90="","",SUMIFS(Con_ve!$F$6:$F$1005,Con_ve!$C$6:$C$1005,$C90,Con_ve!$I$6:$I$1005,"Em negociação",Con_ve!$Q$6:$Q$1005,Cad_cl!BK$5))),"",IF($C90="","",SUMIFS(Con_ve!$F$6:$F$1005,Con_ve!$C$6:$C$1005,$C90,Con_ve!$I$6:$I$1005,"Em negociação",Con_ve!$Q$6:$Q$1005,Cad_cl!BK$5)))</f>
        <v/>
      </c>
      <c r="BL90" s="134" t="str">
        <f>IF(ISERR(IF($C90="","",SUMIFS(Con_ve!$F$6:$F$1005,Con_ve!$C$6:$C$1005,$C90,Con_ve!$I$6:$I$1005,"Em negociação",Con_ve!$Q$6:$Q$1005,Cad_cl!BL$5))),"",IF($C90="","",SUMIFS(Con_ve!$F$6:$F$1005,Con_ve!$C$6:$C$1005,$C90,Con_ve!$I$6:$I$1005,"Em negociação",Con_ve!$Q$6:$Q$1005,Cad_cl!BL$5)))</f>
        <v/>
      </c>
      <c r="BM90" s="134" t="str">
        <f>IF(ISERR(IF($C90="","",SUMIFS(Con_ve!$F$6:$F$1005,Con_ve!$C$6:$C$1005,$C90,Con_ve!$I$6:$I$1005,"Em negociação",Con_ve!$Q$6:$Q$1005,Cad_cl!BM$5))),"",IF($C90="","",SUMIFS(Con_ve!$F$6:$F$1005,Con_ve!$C$6:$C$1005,$C90,Con_ve!$I$6:$I$1005,"Em negociação",Con_ve!$Q$6:$Q$1005,Cad_cl!BM$5)))</f>
        <v/>
      </c>
      <c r="BN90" s="134" t="str">
        <f>IF(ISERR(IF($C90="","",SUMIFS(Con_ve!$F$6:$F$1005,Con_ve!$C$6:$C$1005,$C90,Con_ve!$I$6:$I$1005,"Em negociação",Con_ve!$Q$6:$Q$1005,Cad_cl!BN$5))),"",IF($C90="","",SUMIFS(Con_ve!$F$6:$F$1005,Con_ve!$C$6:$C$1005,$C90,Con_ve!$I$6:$I$1005,"Em negociação",Con_ve!$Q$6:$Q$1005,Cad_cl!BN$5)))</f>
        <v/>
      </c>
      <c r="BO90" s="134" t="str">
        <f>IF(ISERR(IF($C90="","",SUMIFS(Con_ve!$F$6:$F$1005,Con_ve!$C$6:$C$1005,$C90,Con_ve!$I$6:$I$1005,"Em negociação",Con_ve!$Q$6:$Q$1005,Cad_cl!BO$5))),"",IF($C90="","",SUMIFS(Con_ve!$F$6:$F$1005,Con_ve!$C$6:$C$1005,$C90,Con_ve!$I$6:$I$1005,"Em negociação",Con_ve!$Q$6:$Q$1005,Cad_cl!BO$5)))</f>
        <v/>
      </c>
      <c r="BP90" s="134">
        <f t="shared" si="4"/>
        <v>0</v>
      </c>
      <c r="BR90" s="125" t="str">
        <f>IF(ISERR(IF(AND($I90=Re_lo!$E$5,BR$5=VLOOKUP(Re_lo!$H$5,Re_lo!$N$5:$O$16,2,0)),AP90,"")),"",IF(AND($I90=Re_lo!$E$5,BR$5=VLOOKUP(Re_lo!$H$5,Re_lo!$N$5:$O$16,2,0)),AP90,""))</f>
        <v/>
      </c>
      <c r="BS90" s="125" t="str">
        <f>IF(ISERR(IF(AND($I90=Re_lo!$E$5,BS$5=VLOOKUP(Re_lo!$H$5,Re_lo!$N$5:$O$16,2,0)),AQ90,"")),"",IF(AND($I90=Re_lo!$E$5,BS$5=VLOOKUP(Re_lo!$H$5,Re_lo!$N$5:$O$16,2,0)),AQ90,""))</f>
        <v/>
      </c>
      <c r="BT90" s="125" t="str">
        <f>IF(ISERR(IF(AND($I90=Re_lo!$E$5,BT$5=VLOOKUP(Re_lo!$H$5,Re_lo!$N$5:$O$16,2,0)),AR90,"")),"",IF(AND($I90=Re_lo!$E$5,BT$5=VLOOKUP(Re_lo!$H$5,Re_lo!$N$5:$O$16,2,0)),AR90,""))</f>
        <v/>
      </c>
      <c r="BU90" s="125" t="str">
        <f>IF(ISERR(IF(AND($I90=Re_lo!$E$5,BU$5=VLOOKUP(Re_lo!$H$5,Re_lo!$N$5:$O$16,2,0)),AS90,"")),"",IF(AND($I90=Re_lo!$E$5,BU$5=VLOOKUP(Re_lo!$H$5,Re_lo!$N$5:$O$16,2,0)),AS90,""))</f>
        <v/>
      </c>
      <c r="BV90" s="125" t="str">
        <f>IF(ISERR(IF(AND($I90=Re_lo!$E$5,BV$5=VLOOKUP(Re_lo!$H$5,Re_lo!$N$5:$O$16,2,0)),AT90,"")),"",IF(AND($I90=Re_lo!$E$5,BV$5=VLOOKUP(Re_lo!$H$5,Re_lo!$N$5:$O$16,2,0)),AT90,""))</f>
        <v/>
      </c>
      <c r="BW90" s="125" t="str">
        <f>IF(ISERR(IF(AND($I90=Re_lo!$E$5,BW$5=VLOOKUP(Re_lo!$H$5,Re_lo!$N$5:$O$16,2,0)),AU90,"")),"",IF(AND($I90=Re_lo!$E$5,BW$5=VLOOKUP(Re_lo!$H$5,Re_lo!$N$5:$O$16,2,0)),AU90,""))</f>
        <v/>
      </c>
      <c r="BX90" s="125" t="str">
        <f>IF(ISERR(IF(AND($I90=Re_lo!$E$5,BX$5=VLOOKUP(Re_lo!$H$5,Re_lo!$N$5:$O$16,2,0)),AV90,"")),"",IF(AND($I90=Re_lo!$E$5,BX$5=VLOOKUP(Re_lo!$H$5,Re_lo!$N$5:$O$16,2,0)),AV90,""))</f>
        <v/>
      </c>
      <c r="BY90" s="125" t="str">
        <f>IF(ISERR(IF(AND($I90=Re_lo!$E$5,BY$5=VLOOKUP(Re_lo!$H$5,Re_lo!$N$5:$O$16,2,0)),AW90,"")),"",IF(AND($I90=Re_lo!$E$5,BY$5=VLOOKUP(Re_lo!$H$5,Re_lo!$N$5:$O$16,2,0)),AW90,""))</f>
        <v/>
      </c>
      <c r="BZ90" s="125" t="str">
        <f>IF(ISERR(IF(AND($I90=Re_lo!$E$5,BZ$5=VLOOKUP(Re_lo!$H$5,Re_lo!$N$5:$O$16,2,0)),AX90,"")),"",IF(AND($I90=Re_lo!$E$5,BZ$5=VLOOKUP(Re_lo!$H$5,Re_lo!$N$5:$O$16,2,0)),AX90,""))</f>
        <v/>
      </c>
      <c r="CA90" s="125" t="str">
        <f>IF(ISERR(IF(AND($I90=Re_lo!$E$5,CA$5=VLOOKUP(Re_lo!$H$5,Re_lo!$N$5:$O$16,2,0)),AY90,"")),"",IF(AND($I90=Re_lo!$E$5,CA$5=VLOOKUP(Re_lo!$H$5,Re_lo!$N$5:$O$16,2,0)),AY90,""))</f>
        <v/>
      </c>
      <c r="CB90" s="125" t="str">
        <f>IF(ISERR(IF(AND($I90=Re_lo!$E$5,CB$5=VLOOKUP(Re_lo!$H$5,Re_lo!$N$5:$O$16,2,0)),AZ90,"")),"",IF(AND($I90=Re_lo!$E$5,CB$5=VLOOKUP(Re_lo!$H$5,Re_lo!$N$5:$O$16,2,0)),AZ90,""))</f>
        <v/>
      </c>
      <c r="CC90" s="125" t="str">
        <f>IF(ISERR(IF(AND($I90=Re_lo!$E$5,CC$5=VLOOKUP(Re_lo!$H$5,Re_lo!$N$5:$O$16,2,0)),BA90,"")),"",IF(AND($I90=Re_lo!$E$5,CC$5=VLOOKUP(Re_lo!$H$5,Re_lo!$N$5:$O$16,2,0)),BA90,""))</f>
        <v/>
      </c>
      <c r="CD90" s="125" t="str">
        <f>IF(ISERR(IF(AND($I90=Re_lo!$E$5,CD$5=VLOOKUP(Re_lo!$H$5,Re_lo!$N$5:$O$16,2,0)),BB90,"")),"",IF(AND($I90=Re_lo!$E$5,CD$5=VLOOKUP(Re_lo!$H$5,Re_lo!$N$5:$O$16,2,0)),BB90,""))</f>
        <v/>
      </c>
      <c r="CF90" s="125" t="str">
        <f>IF($C90="","",COUNTIFS(Con_ve!$C$6:$C$1005,$C90,Con_ve!$Q$6:$Q$1005,Cad_cl!CF$5))</f>
        <v/>
      </c>
      <c r="CG90" s="125" t="str">
        <f>IF($C90="","",COUNTIFS(Con_ve!$C$6:$C$1005,$C90,Con_ve!$Q$6:$Q$1005,Cad_cl!CG$5))</f>
        <v/>
      </c>
      <c r="CH90" s="125" t="str">
        <f>IF($C90="","",COUNTIFS(Con_ve!$C$6:$C$1005,$C90,Con_ve!$Q$6:$Q$1005,Cad_cl!CH$5))</f>
        <v/>
      </c>
      <c r="CI90" s="125" t="str">
        <f>IF($C90="","",COUNTIFS(Con_ve!$C$6:$C$1005,$C90,Con_ve!$Q$6:$Q$1005,Cad_cl!CI$5))</f>
        <v/>
      </c>
      <c r="CJ90" s="125" t="str">
        <f>IF($C90="","",COUNTIFS(Con_ve!$C$6:$C$1005,$C90,Con_ve!$Q$6:$Q$1005,Cad_cl!CJ$5))</f>
        <v/>
      </c>
      <c r="CK90" s="125" t="str">
        <f>IF($C90="","",COUNTIFS(Con_ve!$C$6:$C$1005,$C90,Con_ve!$Q$6:$Q$1005,Cad_cl!CK$5))</f>
        <v/>
      </c>
      <c r="CL90" s="125" t="str">
        <f>IF($C90="","",COUNTIFS(Con_ve!$C$6:$C$1005,$C90,Con_ve!$Q$6:$Q$1005,Cad_cl!CL$5))</f>
        <v/>
      </c>
      <c r="CM90" s="125" t="str">
        <f>IF($C90="","",COUNTIFS(Con_ve!$C$6:$C$1005,$C90,Con_ve!$Q$6:$Q$1005,Cad_cl!CM$5))</f>
        <v/>
      </c>
      <c r="CN90" s="125" t="str">
        <f>IF($C90="","",COUNTIFS(Con_ve!$C$6:$C$1005,$C90,Con_ve!$Q$6:$Q$1005,Cad_cl!CN$5))</f>
        <v/>
      </c>
      <c r="CO90" s="125" t="str">
        <f>IF($C90="","",COUNTIFS(Con_ve!$C$6:$C$1005,$C90,Con_ve!$Q$6:$Q$1005,Cad_cl!CO$5))</f>
        <v/>
      </c>
      <c r="CP90" s="125" t="str">
        <f>IF($C90="","",COUNTIFS(Con_ve!$C$6:$C$1005,$C90,Con_ve!$Q$6:$Q$1005,Cad_cl!CP$5))</f>
        <v/>
      </c>
      <c r="CQ90" s="125" t="str">
        <f>IF($C90="","",COUNTIFS(Con_ve!$C$6:$C$1005,$C90,Con_ve!$Q$6:$Q$1005,Cad_cl!CQ$5))</f>
        <v/>
      </c>
      <c r="CR90" s="125">
        <f t="shared" si="5"/>
        <v>0</v>
      </c>
    </row>
    <row r="91" spans="3:96" ht="30" customHeight="1">
      <c r="C91" s="153"/>
      <c r="D91" s="153"/>
      <c r="E91" s="154"/>
      <c r="F91" s="153"/>
      <c r="G91" s="155"/>
      <c r="H91" s="153"/>
      <c r="I91" s="153"/>
      <c r="J91" s="132" t="s">
        <v>309</v>
      </c>
      <c r="K91" s="133" t="s">
        <v>309</v>
      </c>
      <c r="L91" s="153"/>
      <c r="M91" s="153"/>
      <c r="N91" s="153"/>
      <c r="O91" s="153"/>
      <c r="P91" s="153"/>
      <c r="Q91" s="153"/>
      <c r="AP91" s="134" t="str">
        <f>IF(ISERR(IF($C91="","",SUMIFS(Con_ve!$F$6:$F$1005,Con_ve!$C$6:$C$1005,$C91,Con_ve!$I$6:$I$1005,"Fechada",Con_ve!$Q$6:$Q$1005,Cad_cl!AP$5))),"",IF($C91="","",SUMIFS(Con_ve!$F$6:$F$1005,Con_ve!$C$6:$C$1005,$C91,Con_ve!$I$6:$I$1005,"Fechada",Con_ve!$Q$6:$Q$1005,Cad_cl!AP$5)))</f>
        <v/>
      </c>
      <c r="AQ91" s="134" t="str">
        <f>IF(ISERR(IF($C91="","",SUMIFS(Con_ve!$F$6:$F$1005,Con_ve!$C$6:$C$1005,$C91,Con_ve!$I$6:$I$1005,"Fechada",Con_ve!$Q$6:$Q$1005,Cad_cl!AQ$5))),"",IF($C91="","",SUMIFS(Con_ve!$F$6:$F$1005,Con_ve!$C$6:$C$1005,$C91,Con_ve!$I$6:$I$1005,"Fechada",Con_ve!$Q$6:$Q$1005,Cad_cl!AQ$5)))</f>
        <v/>
      </c>
      <c r="AR91" s="134" t="str">
        <f>IF(ISERR(IF($C91="","",SUMIFS(Con_ve!$F$6:$F$1005,Con_ve!$C$6:$C$1005,$C91,Con_ve!$I$6:$I$1005,"Fechada",Con_ve!$Q$6:$Q$1005,Cad_cl!AR$5))),"",IF($C91="","",SUMIFS(Con_ve!$F$6:$F$1005,Con_ve!$C$6:$C$1005,$C91,Con_ve!$I$6:$I$1005,"Fechada",Con_ve!$Q$6:$Q$1005,Cad_cl!AR$5)))</f>
        <v/>
      </c>
      <c r="AS91" s="134" t="str">
        <f>IF(ISERR(IF($C91="","",SUMIFS(Con_ve!$F$6:$F$1005,Con_ve!$C$6:$C$1005,$C91,Con_ve!$I$6:$I$1005,"Fechada",Con_ve!$Q$6:$Q$1005,Cad_cl!AS$5))),"",IF($C91="","",SUMIFS(Con_ve!$F$6:$F$1005,Con_ve!$C$6:$C$1005,$C91,Con_ve!$I$6:$I$1005,"Fechada",Con_ve!$Q$6:$Q$1005,Cad_cl!AS$5)))</f>
        <v/>
      </c>
      <c r="AT91" s="134" t="str">
        <f>IF(ISERR(IF($C91="","",SUMIFS(Con_ve!$F$6:$F$1005,Con_ve!$C$6:$C$1005,$C91,Con_ve!$I$6:$I$1005,"Fechada",Con_ve!$Q$6:$Q$1005,Cad_cl!AT$5))),"",IF($C91="","",SUMIFS(Con_ve!$F$6:$F$1005,Con_ve!$C$6:$C$1005,$C91,Con_ve!$I$6:$I$1005,"Fechada",Con_ve!$Q$6:$Q$1005,Cad_cl!AT$5)))</f>
        <v/>
      </c>
      <c r="AU91" s="134" t="str">
        <f>IF(ISERR(IF($C91="","",SUMIFS(Con_ve!$F$6:$F$1005,Con_ve!$C$6:$C$1005,$C91,Con_ve!$I$6:$I$1005,"Fechada",Con_ve!$Q$6:$Q$1005,Cad_cl!AU$5))),"",IF($C91="","",SUMIFS(Con_ve!$F$6:$F$1005,Con_ve!$C$6:$C$1005,$C91,Con_ve!$I$6:$I$1005,"Fechada",Con_ve!$Q$6:$Q$1005,Cad_cl!AU$5)))</f>
        <v/>
      </c>
      <c r="AV91" s="134" t="str">
        <f>IF(ISERR(IF($C91="","",SUMIFS(Con_ve!$F$6:$F$1005,Con_ve!$C$6:$C$1005,$C91,Con_ve!$I$6:$I$1005,"Fechada",Con_ve!$Q$6:$Q$1005,Cad_cl!AV$5))),"",IF($C91="","",SUMIFS(Con_ve!$F$6:$F$1005,Con_ve!$C$6:$C$1005,$C91,Con_ve!$I$6:$I$1005,"Fechada",Con_ve!$Q$6:$Q$1005,Cad_cl!AV$5)))</f>
        <v/>
      </c>
      <c r="AW91" s="134" t="str">
        <f>IF(ISERR(IF($C91="","",SUMIFS(Con_ve!$F$6:$F$1005,Con_ve!$C$6:$C$1005,$C91,Con_ve!$I$6:$I$1005,"Fechada",Con_ve!$Q$6:$Q$1005,Cad_cl!AW$5))),"",IF($C91="","",SUMIFS(Con_ve!$F$6:$F$1005,Con_ve!$C$6:$C$1005,$C91,Con_ve!$I$6:$I$1005,"Fechada",Con_ve!$Q$6:$Q$1005,Cad_cl!AW$5)))</f>
        <v/>
      </c>
      <c r="AX91" s="134" t="str">
        <f>IF(ISERR(IF($C91="","",SUMIFS(Con_ve!$F$6:$F$1005,Con_ve!$C$6:$C$1005,$C91,Con_ve!$I$6:$I$1005,"Fechada",Con_ve!$Q$6:$Q$1005,Cad_cl!AX$5))),"",IF($C91="","",SUMIFS(Con_ve!$F$6:$F$1005,Con_ve!$C$6:$C$1005,$C91,Con_ve!$I$6:$I$1005,"Fechada",Con_ve!$Q$6:$Q$1005,Cad_cl!AX$5)))</f>
        <v/>
      </c>
      <c r="AY91" s="134" t="str">
        <f>IF(ISERR(IF($C91="","",SUMIFS(Con_ve!$F$6:$F$1005,Con_ve!$C$6:$C$1005,$C91,Con_ve!$I$6:$I$1005,"Fechada",Con_ve!$Q$6:$Q$1005,Cad_cl!AY$5))),"",IF($C91="","",SUMIFS(Con_ve!$F$6:$F$1005,Con_ve!$C$6:$C$1005,$C91,Con_ve!$I$6:$I$1005,"Fechada",Con_ve!$Q$6:$Q$1005,Cad_cl!AY$5)))</f>
        <v/>
      </c>
      <c r="AZ91" s="134" t="str">
        <f>IF(ISERR(IF($C91="","",SUMIFS(Con_ve!$F$6:$F$1005,Con_ve!$C$6:$C$1005,$C91,Con_ve!$I$6:$I$1005,"Fechada",Con_ve!$Q$6:$Q$1005,Cad_cl!AZ$5))),"",IF($C91="","",SUMIFS(Con_ve!$F$6:$F$1005,Con_ve!$C$6:$C$1005,$C91,Con_ve!$I$6:$I$1005,"Fechada",Con_ve!$Q$6:$Q$1005,Cad_cl!AZ$5)))</f>
        <v/>
      </c>
      <c r="BA91" s="134" t="str">
        <f>IF(ISERR(IF($C91="","",SUMIFS(Con_ve!$F$6:$F$1005,Con_ve!$C$6:$C$1005,$C91,Con_ve!$I$6:$I$1005,"Fechada",Con_ve!$Q$6:$Q$1005,Cad_cl!BA$5))),"",IF($C91="","",SUMIFS(Con_ve!$F$6:$F$1005,Con_ve!$C$6:$C$1005,$C91,Con_ve!$I$6:$I$1005,"Fechada",Con_ve!$Q$6:$Q$1005,Cad_cl!BA$5)))</f>
        <v/>
      </c>
      <c r="BB91" s="134">
        <f t="shared" si="3"/>
        <v>0</v>
      </c>
      <c r="BD91" s="134" t="str">
        <f>IF(ISERR(IF($C91="","",SUMIFS(Con_ve!$F$6:$F$1005,Con_ve!$C$6:$C$1005,$C91,Con_ve!$I$6:$I$1005,"Em negociação",Con_ve!$Q$6:$Q$1005,Cad_cl!BD$5))),"",IF($C91="","",SUMIFS(Con_ve!$F$6:$F$1005,Con_ve!$C$6:$C$1005,$C91,Con_ve!$I$6:$I$1005,"Em negociação",Con_ve!$Q$6:$Q$1005,Cad_cl!BD$5)))</f>
        <v/>
      </c>
      <c r="BE91" s="134" t="str">
        <f>IF(ISERR(IF($C91="","",SUMIFS(Con_ve!$F$6:$F$1005,Con_ve!$C$6:$C$1005,$C91,Con_ve!$I$6:$I$1005,"Em negociação",Con_ve!$Q$6:$Q$1005,Cad_cl!BE$5))),"",IF($C91="","",SUMIFS(Con_ve!$F$6:$F$1005,Con_ve!$C$6:$C$1005,$C91,Con_ve!$I$6:$I$1005,"Em negociação",Con_ve!$Q$6:$Q$1005,Cad_cl!BE$5)))</f>
        <v/>
      </c>
      <c r="BF91" s="134" t="str">
        <f>IF(ISERR(IF($C91="","",SUMIFS(Con_ve!$F$6:$F$1005,Con_ve!$C$6:$C$1005,$C91,Con_ve!$I$6:$I$1005,"Em negociação",Con_ve!$Q$6:$Q$1005,Cad_cl!BF$5))),"",IF($C91="","",SUMIFS(Con_ve!$F$6:$F$1005,Con_ve!$C$6:$C$1005,$C91,Con_ve!$I$6:$I$1005,"Em negociação",Con_ve!$Q$6:$Q$1005,Cad_cl!BF$5)))</f>
        <v/>
      </c>
      <c r="BG91" s="134" t="str">
        <f>IF(ISERR(IF($C91="","",SUMIFS(Con_ve!$F$6:$F$1005,Con_ve!$C$6:$C$1005,$C91,Con_ve!$I$6:$I$1005,"Em negociação",Con_ve!$Q$6:$Q$1005,Cad_cl!BG$5))),"",IF($C91="","",SUMIFS(Con_ve!$F$6:$F$1005,Con_ve!$C$6:$C$1005,$C91,Con_ve!$I$6:$I$1005,"Em negociação",Con_ve!$Q$6:$Q$1005,Cad_cl!BG$5)))</f>
        <v/>
      </c>
      <c r="BH91" s="134" t="str">
        <f>IF(ISERR(IF($C91="","",SUMIFS(Con_ve!$F$6:$F$1005,Con_ve!$C$6:$C$1005,$C91,Con_ve!$I$6:$I$1005,"Em negociação",Con_ve!$Q$6:$Q$1005,Cad_cl!BH$5))),"",IF($C91="","",SUMIFS(Con_ve!$F$6:$F$1005,Con_ve!$C$6:$C$1005,$C91,Con_ve!$I$6:$I$1005,"Em negociação",Con_ve!$Q$6:$Q$1005,Cad_cl!BH$5)))</f>
        <v/>
      </c>
      <c r="BI91" s="134" t="str">
        <f>IF(ISERR(IF($C91="","",SUMIFS(Con_ve!$F$6:$F$1005,Con_ve!$C$6:$C$1005,$C91,Con_ve!$I$6:$I$1005,"Em negociação",Con_ve!$Q$6:$Q$1005,Cad_cl!BI$5))),"",IF($C91="","",SUMIFS(Con_ve!$F$6:$F$1005,Con_ve!$C$6:$C$1005,$C91,Con_ve!$I$6:$I$1005,"Em negociação",Con_ve!$Q$6:$Q$1005,Cad_cl!BI$5)))</f>
        <v/>
      </c>
      <c r="BJ91" s="134" t="str">
        <f>IF(ISERR(IF($C91="","",SUMIFS(Con_ve!$F$6:$F$1005,Con_ve!$C$6:$C$1005,$C91,Con_ve!$I$6:$I$1005,"Em negociação",Con_ve!$Q$6:$Q$1005,Cad_cl!BJ$5))),"",IF($C91="","",SUMIFS(Con_ve!$F$6:$F$1005,Con_ve!$C$6:$C$1005,$C91,Con_ve!$I$6:$I$1005,"Em negociação",Con_ve!$Q$6:$Q$1005,Cad_cl!BJ$5)))</f>
        <v/>
      </c>
      <c r="BK91" s="134" t="str">
        <f>IF(ISERR(IF($C91="","",SUMIFS(Con_ve!$F$6:$F$1005,Con_ve!$C$6:$C$1005,$C91,Con_ve!$I$6:$I$1005,"Em negociação",Con_ve!$Q$6:$Q$1005,Cad_cl!BK$5))),"",IF($C91="","",SUMIFS(Con_ve!$F$6:$F$1005,Con_ve!$C$6:$C$1005,$C91,Con_ve!$I$6:$I$1005,"Em negociação",Con_ve!$Q$6:$Q$1005,Cad_cl!BK$5)))</f>
        <v/>
      </c>
      <c r="BL91" s="134" t="str">
        <f>IF(ISERR(IF($C91="","",SUMIFS(Con_ve!$F$6:$F$1005,Con_ve!$C$6:$C$1005,$C91,Con_ve!$I$6:$I$1005,"Em negociação",Con_ve!$Q$6:$Q$1005,Cad_cl!BL$5))),"",IF($C91="","",SUMIFS(Con_ve!$F$6:$F$1005,Con_ve!$C$6:$C$1005,$C91,Con_ve!$I$6:$I$1005,"Em negociação",Con_ve!$Q$6:$Q$1005,Cad_cl!BL$5)))</f>
        <v/>
      </c>
      <c r="BM91" s="134" t="str">
        <f>IF(ISERR(IF($C91="","",SUMIFS(Con_ve!$F$6:$F$1005,Con_ve!$C$6:$C$1005,$C91,Con_ve!$I$6:$I$1005,"Em negociação",Con_ve!$Q$6:$Q$1005,Cad_cl!BM$5))),"",IF($C91="","",SUMIFS(Con_ve!$F$6:$F$1005,Con_ve!$C$6:$C$1005,$C91,Con_ve!$I$6:$I$1005,"Em negociação",Con_ve!$Q$6:$Q$1005,Cad_cl!BM$5)))</f>
        <v/>
      </c>
      <c r="BN91" s="134" t="str">
        <f>IF(ISERR(IF($C91="","",SUMIFS(Con_ve!$F$6:$F$1005,Con_ve!$C$6:$C$1005,$C91,Con_ve!$I$6:$I$1005,"Em negociação",Con_ve!$Q$6:$Q$1005,Cad_cl!BN$5))),"",IF($C91="","",SUMIFS(Con_ve!$F$6:$F$1005,Con_ve!$C$6:$C$1005,$C91,Con_ve!$I$6:$I$1005,"Em negociação",Con_ve!$Q$6:$Q$1005,Cad_cl!BN$5)))</f>
        <v/>
      </c>
      <c r="BO91" s="134" t="str">
        <f>IF(ISERR(IF($C91="","",SUMIFS(Con_ve!$F$6:$F$1005,Con_ve!$C$6:$C$1005,$C91,Con_ve!$I$6:$I$1005,"Em negociação",Con_ve!$Q$6:$Q$1005,Cad_cl!BO$5))),"",IF($C91="","",SUMIFS(Con_ve!$F$6:$F$1005,Con_ve!$C$6:$C$1005,$C91,Con_ve!$I$6:$I$1005,"Em negociação",Con_ve!$Q$6:$Q$1005,Cad_cl!BO$5)))</f>
        <v/>
      </c>
      <c r="BP91" s="134">
        <f t="shared" si="4"/>
        <v>0</v>
      </c>
      <c r="BR91" s="125" t="str">
        <f>IF(ISERR(IF(AND($I91=Re_lo!$E$5,BR$5=VLOOKUP(Re_lo!$H$5,Re_lo!$N$5:$O$16,2,0)),AP91,"")),"",IF(AND($I91=Re_lo!$E$5,BR$5=VLOOKUP(Re_lo!$H$5,Re_lo!$N$5:$O$16,2,0)),AP91,""))</f>
        <v/>
      </c>
      <c r="BS91" s="125" t="str">
        <f>IF(ISERR(IF(AND($I91=Re_lo!$E$5,BS$5=VLOOKUP(Re_lo!$H$5,Re_lo!$N$5:$O$16,2,0)),AQ91,"")),"",IF(AND($I91=Re_lo!$E$5,BS$5=VLOOKUP(Re_lo!$H$5,Re_lo!$N$5:$O$16,2,0)),AQ91,""))</f>
        <v/>
      </c>
      <c r="BT91" s="125" t="str">
        <f>IF(ISERR(IF(AND($I91=Re_lo!$E$5,BT$5=VLOOKUP(Re_lo!$H$5,Re_lo!$N$5:$O$16,2,0)),AR91,"")),"",IF(AND($I91=Re_lo!$E$5,BT$5=VLOOKUP(Re_lo!$H$5,Re_lo!$N$5:$O$16,2,0)),AR91,""))</f>
        <v/>
      </c>
      <c r="BU91" s="125" t="str">
        <f>IF(ISERR(IF(AND($I91=Re_lo!$E$5,BU$5=VLOOKUP(Re_lo!$H$5,Re_lo!$N$5:$O$16,2,0)),AS91,"")),"",IF(AND($I91=Re_lo!$E$5,BU$5=VLOOKUP(Re_lo!$H$5,Re_lo!$N$5:$O$16,2,0)),AS91,""))</f>
        <v/>
      </c>
      <c r="BV91" s="125" t="str">
        <f>IF(ISERR(IF(AND($I91=Re_lo!$E$5,BV$5=VLOOKUP(Re_lo!$H$5,Re_lo!$N$5:$O$16,2,0)),AT91,"")),"",IF(AND($I91=Re_lo!$E$5,BV$5=VLOOKUP(Re_lo!$H$5,Re_lo!$N$5:$O$16,2,0)),AT91,""))</f>
        <v/>
      </c>
      <c r="BW91" s="125" t="str">
        <f>IF(ISERR(IF(AND($I91=Re_lo!$E$5,BW$5=VLOOKUP(Re_lo!$H$5,Re_lo!$N$5:$O$16,2,0)),AU91,"")),"",IF(AND($I91=Re_lo!$E$5,BW$5=VLOOKUP(Re_lo!$H$5,Re_lo!$N$5:$O$16,2,0)),AU91,""))</f>
        <v/>
      </c>
      <c r="BX91" s="125" t="str">
        <f>IF(ISERR(IF(AND($I91=Re_lo!$E$5,BX$5=VLOOKUP(Re_lo!$H$5,Re_lo!$N$5:$O$16,2,0)),AV91,"")),"",IF(AND($I91=Re_lo!$E$5,BX$5=VLOOKUP(Re_lo!$H$5,Re_lo!$N$5:$O$16,2,0)),AV91,""))</f>
        <v/>
      </c>
      <c r="BY91" s="125" t="str">
        <f>IF(ISERR(IF(AND($I91=Re_lo!$E$5,BY$5=VLOOKUP(Re_lo!$H$5,Re_lo!$N$5:$O$16,2,0)),AW91,"")),"",IF(AND($I91=Re_lo!$E$5,BY$5=VLOOKUP(Re_lo!$H$5,Re_lo!$N$5:$O$16,2,0)),AW91,""))</f>
        <v/>
      </c>
      <c r="BZ91" s="125" t="str">
        <f>IF(ISERR(IF(AND($I91=Re_lo!$E$5,BZ$5=VLOOKUP(Re_lo!$H$5,Re_lo!$N$5:$O$16,2,0)),AX91,"")),"",IF(AND($I91=Re_lo!$E$5,BZ$5=VLOOKUP(Re_lo!$H$5,Re_lo!$N$5:$O$16,2,0)),AX91,""))</f>
        <v/>
      </c>
      <c r="CA91" s="125" t="str">
        <f>IF(ISERR(IF(AND($I91=Re_lo!$E$5,CA$5=VLOOKUP(Re_lo!$H$5,Re_lo!$N$5:$O$16,2,0)),AY91,"")),"",IF(AND($I91=Re_lo!$E$5,CA$5=VLOOKUP(Re_lo!$H$5,Re_lo!$N$5:$O$16,2,0)),AY91,""))</f>
        <v/>
      </c>
      <c r="CB91" s="125" t="str">
        <f>IF(ISERR(IF(AND($I91=Re_lo!$E$5,CB$5=VLOOKUP(Re_lo!$H$5,Re_lo!$N$5:$O$16,2,0)),AZ91,"")),"",IF(AND($I91=Re_lo!$E$5,CB$5=VLOOKUP(Re_lo!$H$5,Re_lo!$N$5:$O$16,2,0)),AZ91,""))</f>
        <v/>
      </c>
      <c r="CC91" s="125" t="str">
        <f>IF(ISERR(IF(AND($I91=Re_lo!$E$5,CC$5=VLOOKUP(Re_lo!$H$5,Re_lo!$N$5:$O$16,2,0)),BA91,"")),"",IF(AND($I91=Re_lo!$E$5,CC$5=VLOOKUP(Re_lo!$H$5,Re_lo!$N$5:$O$16,2,0)),BA91,""))</f>
        <v/>
      </c>
      <c r="CD91" s="125" t="str">
        <f>IF(ISERR(IF(AND($I91=Re_lo!$E$5,CD$5=VLOOKUP(Re_lo!$H$5,Re_lo!$N$5:$O$16,2,0)),BB91,"")),"",IF(AND($I91=Re_lo!$E$5,CD$5=VLOOKUP(Re_lo!$H$5,Re_lo!$N$5:$O$16,2,0)),BB91,""))</f>
        <v/>
      </c>
      <c r="CF91" s="125" t="str">
        <f>IF($C91="","",COUNTIFS(Con_ve!$C$6:$C$1005,$C91,Con_ve!$Q$6:$Q$1005,Cad_cl!CF$5))</f>
        <v/>
      </c>
      <c r="CG91" s="125" t="str">
        <f>IF($C91="","",COUNTIFS(Con_ve!$C$6:$C$1005,$C91,Con_ve!$Q$6:$Q$1005,Cad_cl!CG$5))</f>
        <v/>
      </c>
      <c r="CH91" s="125" t="str">
        <f>IF($C91="","",COUNTIFS(Con_ve!$C$6:$C$1005,$C91,Con_ve!$Q$6:$Q$1005,Cad_cl!CH$5))</f>
        <v/>
      </c>
      <c r="CI91" s="125" t="str">
        <f>IF($C91="","",COUNTIFS(Con_ve!$C$6:$C$1005,$C91,Con_ve!$Q$6:$Q$1005,Cad_cl!CI$5))</f>
        <v/>
      </c>
      <c r="CJ91" s="125" t="str">
        <f>IF($C91="","",COUNTIFS(Con_ve!$C$6:$C$1005,$C91,Con_ve!$Q$6:$Q$1005,Cad_cl!CJ$5))</f>
        <v/>
      </c>
      <c r="CK91" s="125" t="str">
        <f>IF($C91="","",COUNTIFS(Con_ve!$C$6:$C$1005,$C91,Con_ve!$Q$6:$Q$1005,Cad_cl!CK$5))</f>
        <v/>
      </c>
      <c r="CL91" s="125" t="str">
        <f>IF($C91="","",COUNTIFS(Con_ve!$C$6:$C$1005,$C91,Con_ve!$Q$6:$Q$1005,Cad_cl!CL$5))</f>
        <v/>
      </c>
      <c r="CM91" s="125" t="str">
        <f>IF($C91="","",COUNTIFS(Con_ve!$C$6:$C$1005,$C91,Con_ve!$Q$6:$Q$1005,Cad_cl!CM$5))</f>
        <v/>
      </c>
      <c r="CN91" s="125" t="str">
        <f>IF($C91="","",COUNTIFS(Con_ve!$C$6:$C$1005,$C91,Con_ve!$Q$6:$Q$1005,Cad_cl!CN$5))</f>
        <v/>
      </c>
      <c r="CO91" s="125" t="str">
        <f>IF($C91="","",COUNTIFS(Con_ve!$C$6:$C$1005,$C91,Con_ve!$Q$6:$Q$1005,Cad_cl!CO$5))</f>
        <v/>
      </c>
      <c r="CP91" s="125" t="str">
        <f>IF($C91="","",COUNTIFS(Con_ve!$C$6:$C$1005,$C91,Con_ve!$Q$6:$Q$1005,Cad_cl!CP$5))</f>
        <v/>
      </c>
      <c r="CQ91" s="125" t="str">
        <f>IF($C91="","",COUNTIFS(Con_ve!$C$6:$C$1005,$C91,Con_ve!$Q$6:$Q$1005,Cad_cl!CQ$5))</f>
        <v/>
      </c>
      <c r="CR91" s="125">
        <f t="shared" si="5"/>
        <v>0</v>
      </c>
    </row>
    <row r="92" spans="3:96" ht="30" customHeight="1">
      <c r="C92" s="153"/>
      <c r="D92" s="153"/>
      <c r="E92" s="154"/>
      <c r="F92" s="153"/>
      <c r="G92" s="155"/>
      <c r="H92" s="153"/>
      <c r="I92" s="153"/>
      <c r="J92" s="132" t="s">
        <v>309</v>
      </c>
      <c r="K92" s="133" t="s">
        <v>309</v>
      </c>
      <c r="L92" s="153"/>
      <c r="M92" s="153"/>
      <c r="N92" s="153"/>
      <c r="O92" s="153"/>
      <c r="P92" s="153"/>
      <c r="Q92" s="153"/>
      <c r="AP92" s="134" t="str">
        <f>IF(ISERR(IF($C92="","",SUMIFS(Con_ve!$F$6:$F$1005,Con_ve!$C$6:$C$1005,$C92,Con_ve!$I$6:$I$1005,"Fechada",Con_ve!$Q$6:$Q$1005,Cad_cl!AP$5))),"",IF($C92="","",SUMIFS(Con_ve!$F$6:$F$1005,Con_ve!$C$6:$C$1005,$C92,Con_ve!$I$6:$I$1005,"Fechada",Con_ve!$Q$6:$Q$1005,Cad_cl!AP$5)))</f>
        <v/>
      </c>
      <c r="AQ92" s="134" t="str">
        <f>IF(ISERR(IF($C92="","",SUMIFS(Con_ve!$F$6:$F$1005,Con_ve!$C$6:$C$1005,$C92,Con_ve!$I$6:$I$1005,"Fechada",Con_ve!$Q$6:$Q$1005,Cad_cl!AQ$5))),"",IF($C92="","",SUMIFS(Con_ve!$F$6:$F$1005,Con_ve!$C$6:$C$1005,$C92,Con_ve!$I$6:$I$1005,"Fechada",Con_ve!$Q$6:$Q$1005,Cad_cl!AQ$5)))</f>
        <v/>
      </c>
      <c r="AR92" s="134" t="str">
        <f>IF(ISERR(IF($C92="","",SUMIFS(Con_ve!$F$6:$F$1005,Con_ve!$C$6:$C$1005,$C92,Con_ve!$I$6:$I$1005,"Fechada",Con_ve!$Q$6:$Q$1005,Cad_cl!AR$5))),"",IF($C92="","",SUMIFS(Con_ve!$F$6:$F$1005,Con_ve!$C$6:$C$1005,$C92,Con_ve!$I$6:$I$1005,"Fechada",Con_ve!$Q$6:$Q$1005,Cad_cl!AR$5)))</f>
        <v/>
      </c>
      <c r="AS92" s="134" t="str">
        <f>IF(ISERR(IF($C92="","",SUMIFS(Con_ve!$F$6:$F$1005,Con_ve!$C$6:$C$1005,$C92,Con_ve!$I$6:$I$1005,"Fechada",Con_ve!$Q$6:$Q$1005,Cad_cl!AS$5))),"",IF($C92="","",SUMIFS(Con_ve!$F$6:$F$1005,Con_ve!$C$6:$C$1005,$C92,Con_ve!$I$6:$I$1005,"Fechada",Con_ve!$Q$6:$Q$1005,Cad_cl!AS$5)))</f>
        <v/>
      </c>
      <c r="AT92" s="134" t="str">
        <f>IF(ISERR(IF($C92="","",SUMIFS(Con_ve!$F$6:$F$1005,Con_ve!$C$6:$C$1005,$C92,Con_ve!$I$6:$I$1005,"Fechada",Con_ve!$Q$6:$Q$1005,Cad_cl!AT$5))),"",IF($C92="","",SUMIFS(Con_ve!$F$6:$F$1005,Con_ve!$C$6:$C$1005,$C92,Con_ve!$I$6:$I$1005,"Fechada",Con_ve!$Q$6:$Q$1005,Cad_cl!AT$5)))</f>
        <v/>
      </c>
      <c r="AU92" s="134" t="str">
        <f>IF(ISERR(IF($C92="","",SUMIFS(Con_ve!$F$6:$F$1005,Con_ve!$C$6:$C$1005,$C92,Con_ve!$I$6:$I$1005,"Fechada",Con_ve!$Q$6:$Q$1005,Cad_cl!AU$5))),"",IF($C92="","",SUMIFS(Con_ve!$F$6:$F$1005,Con_ve!$C$6:$C$1005,$C92,Con_ve!$I$6:$I$1005,"Fechada",Con_ve!$Q$6:$Q$1005,Cad_cl!AU$5)))</f>
        <v/>
      </c>
      <c r="AV92" s="134" t="str">
        <f>IF(ISERR(IF($C92="","",SUMIFS(Con_ve!$F$6:$F$1005,Con_ve!$C$6:$C$1005,$C92,Con_ve!$I$6:$I$1005,"Fechada",Con_ve!$Q$6:$Q$1005,Cad_cl!AV$5))),"",IF($C92="","",SUMIFS(Con_ve!$F$6:$F$1005,Con_ve!$C$6:$C$1005,$C92,Con_ve!$I$6:$I$1005,"Fechada",Con_ve!$Q$6:$Q$1005,Cad_cl!AV$5)))</f>
        <v/>
      </c>
      <c r="AW92" s="134" t="str">
        <f>IF(ISERR(IF($C92="","",SUMIFS(Con_ve!$F$6:$F$1005,Con_ve!$C$6:$C$1005,$C92,Con_ve!$I$6:$I$1005,"Fechada",Con_ve!$Q$6:$Q$1005,Cad_cl!AW$5))),"",IF($C92="","",SUMIFS(Con_ve!$F$6:$F$1005,Con_ve!$C$6:$C$1005,$C92,Con_ve!$I$6:$I$1005,"Fechada",Con_ve!$Q$6:$Q$1005,Cad_cl!AW$5)))</f>
        <v/>
      </c>
      <c r="AX92" s="134" t="str">
        <f>IF(ISERR(IF($C92="","",SUMIFS(Con_ve!$F$6:$F$1005,Con_ve!$C$6:$C$1005,$C92,Con_ve!$I$6:$I$1005,"Fechada",Con_ve!$Q$6:$Q$1005,Cad_cl!AX$5))),"",IF($C92="","",SUMIFS(Con_ve!$F$6:$F$1005,Con_ve!$C$6:$C$1005,$C92,Con_ve!$I$6:$I$1005,"Fechada",Con_ve!$Q$6:$Q$1005,Cad_cl!AX$5)))</f>
        <v/>
      </c>
      <c r="AY92" s="134" t="str">
        <f>IF(ISERR(IF($C92="","",SUMIFS(Con_ve!$F$6:$F$1005,Con_ve!$C$6:$C$1005,$C92,Con_ve!$I$6:$I$1005,"Fechada",Con_ve!$Q$6:$Q$1005,Cad_cl!AY$5))),"",IF($C92="","",SUMIFS(Con_ve!$F$6:$F$1005,Con_ve!$C$6:$C$1005,$C92,Con_ve!$I$6:$I$1005,"Fechada",Con_ve!$Q$6:$Q$1005,Cad_cl!AY$5)))</f>
        <v/>
      </c>
      <c r="AZ92" s="134" t="str">
        <f>IF(ISERR(IF($C92="","",SUMIFS(Con_ve!$F$6:$F$1005,Con_ve!$C$6:$C$1005,$C92,Con_ve!$I$6:$I$1005,"Fechada",Con_ve!$Q$6:$Q$1005,Cad_cl!AZ$5))),"",IF($C92="","",SUMIFS(Con_ve!$F$6:$F$1005,Con_ve!$C$6:$C$1005,$C92,Con_ve!$I$6:$I$1005,"Fechada",Con_ve!$Q$6:$Q$1005,Cad_cl!AZ$5)))</f>
        <v/>
      </c>
      <c r="BA92" s="134" t="str">
        <f>IF(ISERR(IF($C92="","",SUMIFS(Con_ve!$F$6:$F$1005,Con_ve!$C$6:$C$1005,$C92,Con_ve!$I$6:$I$1005,"Fechada",Con_ve!$Q$6:$Q$1005,Cad_cl!BA$5))),"",IF($C92="","",SUMIFS(Con_ve!$F$6:$F$1005,Con_ve!$C$6:$C$1005,$C92,Con_ve!$I$6:$I$1005,"Fechada",Con_ve!$Q$6:$Q$1005,Cad_cl!BA$5)))</f>
        <v/>
      </c>
      <c r="BB92" s="134">
        <f t="shared" si="3"/>
        <v>0</v>
      </c>
      <c r="BD92" s="134" t="str">
        <f>IF(ISERR(IF($C92="","",SUMIFS(Con_ve!$F$6:$F$1005,Con_ve!$C$6:$C$1005,$C92,Con_ve!$I$6:$I$1005,"Em negociação",Con_ve!$Q$6:$Q$1005,Cad_cl!BD$5))),"",IF($C92="","",SUMIFS(Con_ve!$F$6:$F$1005,Con_ve!$C$6:$C$1005,$C92,Con_ve!$I$6:$I$1005,"Em negociação",Con_ve!$Q$6:$Q$1005,Cad_cl!BD$5)))</f>
        <v/>
      </c>
      <c r="BE92" s="134" t="str">
        <f>IF(ISERR(IF($C92="","",SUMIFS(Con_ve!$F$6:$F$1005,Con_ve!$C$6:$C$1005,$C92,Con_ve!$I$6:$I$1005,"Em negociação",Con_ve!$Q$6:$Q$1005,Cad_cl!BE$5))),"",IF($C92="","",SUMIFS(Con_ve!$F$6:$F$1005,Con_ve!$C$6:$C$1005,$C92,Con_ve!$I$6:$I$1005,"Em negociação",Con_ve!$Q$6:$Q$1005,Cad_cl!BE$5)))</f>
        <v/>
      </c>
      <c r="BF92" s="134" t="str">
        <f>IF(ISERR(IF($C92="","",SUMIFS(Con_ve!$F$6:$F$1005,Con_ve!$C$6:$C$1005,$C92,Con_ve!$I$6:$I$1005,"Em negociação",Con_ve!$Q$6:$Q$1005,Cad_cl!BF$5))),"",IF($C92="","",SUMIFS(Con_ve!$F$6:$F$1005,Con_ve!$C$6:$C$1005,$C92,Con_ve!$I$6:$I$1005,"Em negociação",Con_ve!$Q$6:$Q$1005,Cad_cl!BF$5)))</f>
        <v/>
      </c>
      <c r="BG92" s="134" t="str">
        <f>IF(ISERR(IF($C92="","",SUMIFS(Con_ve!$F$6:$F$1005,Con_ve!$C$6:$C$1005,$C92,Con_ve!$I$6:$I$1005,"Em negociação",Con_ve!$Q$6:$Q$1005,Cad_cl!BG$5))),"",IF($C92="","",SUMIFS(Con_ve!$F$6:$F$1005,Con_ve!$C$6:$C$1005,$C92,Con_ve!$I$6:$I$1005,"Em negociação",Con_ve!$Q$6:$Q$1005,Cad_cl!BG$5)))</f>
        <v/>
      </c>
      <c r="BH92" s="134" t="str">
        <f>IF(ISERR(IF($C92="","",SUMIFS(Con_ve!$F$6:$F$1005,Con_ve!$C$6:$C$1005,$C92,Con_ve!$I$6:$I$1005,"Em negociação",Con_ve!$Q$6:$Q$1005,Cad_cl!BH$5))),"",IF($C92="","",SUMIFS(Con_ve!$F$6:$F$1005,Con_ve!$C$6:$C$1005,$C92,Con_ve!$I$6:$I$1005,"Em negociação",Con_ve!$Q$6:$Q$1005,Cad_cl!BH$5)))</f>
        <v/>
      </c>
      <c r="BI92" s="134" t="str">
        <f>IF(ISERR(IF($C92="","",SUMIFS(Con_ve!$F$6:$F$1005,Con_ve!$C$6:$C$1005,$C92,Con_ve!$I$6:$I$1005,"Em negociação",Con_ve!$Q$6:$Q$1005,Cad_cl!BI$5))),"",IF($C92="","",SUMIFS(Con_ve!$F$6:$F$1005,Con_ve!$C$6:$C$1005,$C92,Con_ve!$I$6:$I$1005,"Em negociação",Con_ve!$Q$6:$Q$1005,Cad_cl!BI$5)))</f>
        <v/>
      </c>
      <c r="BJ92" s="134" t="str">
        <f>IF(ISERR(IF($C92="","",SUMIFS(Con_ve!$F$6:$F$1005,Con_ve!$C$6:$C$1005,$C92,Con_ve!$I$6:$I$1005,"Em negociação",Con_ve!$Q$6:$Q$1005,Cad_cl!BJ$5))),"",IF($C92="","",SUMIFS(Con_ve!$F$6:$F$1005,Con_ve!$C$6:$C$1005,$C92,Con_ve!$I$6:$I$1005,"Em negociação",Con_ve!$Q$6:$Q$1005,Cad_cl!BJ$5)))</f>
        <v/>
      </c>
      <c r="BK92" s="134" t="str">
        <f>IF(ISERR(IF($C92="","",SUMIFS(Con_ve!$F$6:$F$1005,Con_ve!$C$6:$C$1005,$C92,Con_ve!$I$6:$I$1005,"Em negociação",Con_ve!$Q$6:$Q$1005,Cad_cl!BK$5))),"",IF($C92="","",SUMIFS(Con_ve!$F$6:$F$1005,Con_ve!$C$6:$C$1005,$C92,Con_ve!$I$6:$I$1005,"Em negociação",Con_ve!$Q$6:$Q$1005,Cad_cl!BK$5)))</f>
        <v/>
      </c>
      <c r="BL92" s="134" t="str">
        <f>IF(ISERR(IF($C92="","",SUMIFS(Con_ve!$F$6:$F$1005,Con_ve!$C$6:$C$1005,$C92,Con_ve!$I$6:$I$1005,"Em negociação",Con_ve!$Q$6:$Q$1005,Cad_cl!BL$5))),"",IF($C92="","",SUMIFS(Con_ve!$F$6:$F$1005,Con_ve!$C$6:$C$1005,$C92,Con_ve!$I$6:$I$1005,"Em negociação",Con_ve!$Q$6:$Q$1005,Cad_cl!BL$5)))</f>
        <v/>
      </c>
      <c r="BM92" s="134" t="str">
        <f>IF(ISERR(IF($C92="","",SUMIFS(Con_ve!$F$6:$F$1005,Con_ve!$C$6:$C$1005,$C92,Con_ve!$I$6:$I$1005,"Em negociação",Con_ve!$Q$6:$Q$1005,Cad_cl!BM$5))),"",IF($C92="","",SUMIFS(Con_ve!$F$6:$F$1005,Con_ve!$C$6:$C$1005,$C92,Con_ve!$I$6:$I$1005,"Em negociação",Con_ve!$Q$6:$Q$1005,Cad_cl!BM$5)))</f>
        <v/>
      </c>
      <c r="BN92" s="134" t="str">
        <f>IF(ISERR(IF($C92="","",SUMIFS(Con_ve!$F$6:$F$1005,Con_ve!$C$6:$C$1005,$C92,Con_ve!$I$6:$I$1005,"Em negociação",Con_ve!$Q$6:$Q$1005,Cad_cl!BN$5))),"",IF($C92="","",SUMIFS(Con_ve!$F$6:$F$1005,Con_ve!$C$6:$C$1005,$C92,Con_ve!$I$6:$I$1005,"Em negociação",Con_ve!$Q$6:$Q$1005,Cad_cl!BN$5)))</f>
        <v/>
      </c>
      <c r="BO92" s="134" t="str">
        <f>IF(ISERR(IF($C92="","",SUMIFS(Con_ve!$F$6:$F$1005,Con_ve!$C$6:$C$1005,$C92,Con_ve!$I$6:$I$1005,"Em negociação",Con_ve!$Q$6:$Q$1005,Cad_cl!BO$5))),"",IF($C92="","",SUMIFS(Con_ve!$F$6:$F$1005,Con_ve!$C$6:$C$1005,$C92,Con_ve!$I$6:$I$1005,"Em negociação",Con_ve!$Q$6:$Q$1005,Cad_cl!BO$5)))</f>
        <v/>
      </c>
      <c r="BP92" s="134">
        <f t="shared" si="4"/>
        <v>0</v>
      </c>
      <c r="BR92" s="125" t="str">
        <f>IF(ISERR(IF(AND($I92=Re_lo!$E$5,BR$5=VLOOKUP(Re_lo!$H$5,Re_lo!$N$5:$O$16,2,0)),AP92,"")),"",IF(AND($I92=Re_lo!$E$5,BR$5=VLOOKUP(Re_lo!$H$5,Re_lo!$N$5:$O$16,2,0)),AP92,""))</f>
        <v/>
      </c>
      <c r="BS92" s="125" t="str">
        <f>IF(ISERR(IF(AND($I92=Re_lo!$E$5,BS$5=VLOOKUP(Re_lo!$H$5,Re_lo!$N$5:$O$16,2,0)),AQ92,"")),"",IF(AND($I92=Re_lo!$E$5,BS$5=VLOOKUP(Re_lo!$H$5,Re_lo!$N$5:$O$16,2,0)),AQ92,""))</f>
        <v/>
      </c>
      <c r="BT92" s="125" t="str">
        <f>IF(ISERR(IF(AND($I92=Re_lo!$E$5,BT$5=VLOOKUP(Re_lo!$H$5,Re_lo!$N$5:$O$16,2,0)),AR92,"")),"",IF(AND($I92=Re_lo!$E$5,BT$5=VLOOKUP(Re_lo!$H$5,Re_lo!$N$5:$O$16,2,0)),AR92,""))</f>
        <v/>
      </c>
      <c r="BU92" s="125" t="str">
        <f>IF(ISERR(IF(AND($I92=Re_lo!$E$5,BU$5=VLOOKUP(Re_lo!$H$5,Re_lo!$N$5:$O$16,2,0)),AS92,"")),"",IF(AND($I92=Re_lo!$E$5,BU$5=VLOOKUP(Re_lo!$H$5,Re_lo!$N$5:$O$16,2,0)),AS92,""))</f>
        <v/>
      </c>
      <c r="BV92" s="125" t="str">
        <f>IF(ISERR(IF(AND($I92=Re_lo!$E$5,BV$5=VLOOKUP(Re_lo!$H$5,Re_lo!$N$5:$O$16,2,0)),AT92,"")),"",IF(AND($I92=Re_lo!$E$5,BV$5=VLOOKUP(Re_lo!$H$5,Re_lo!$N$5:$O$16,2,0)),AT92,""))</f>
        <v/>
      </c>
      <c r="BW92" s="125" t="str">
        <f>IF(ISERR(IF(AND($I92=Re_lo!$E$5,BW$5=VLOOKUP(Re_lo!$H$5,Re_lo!$N$5:$O$16,2,0)),AU92,"")),"",IF(AND($I92=Re_lo!$E$5,BW$5=VLOOKUP(Re_lo!$H$5,Re_lo!$N$5:$O$16,2,0)),AU92,""))</f>
        <v/>
      </c>
      <c r="BX92" s="125" t="str">
        <f>IF(ISERR(IF(AND($I92=Re_lo!$E$5,BX$5=VLOOKUP(Re_lo!$H$5,Re_lo!$N$5:$O$16,2,0)),AV92,"")),"",IF(AND($I92=Re_lo!$E$5,BX$5=VLOOKUP(Re_lo!$H$5,Re_lo!$N$5:$O$16,2,0)),AV92,""))</f>
        <v/>
      </c>
      <c r="BY92" s="125" t="str">
        <f>IF(ISERR(IF(AND($I92=Re_lo!$E$5,BY$5=VLOOKUP(Re_lo!$H$5,Re_lo!$N$5:$O$16,2,0)),AW92,"")),"",IF(AND($I92=Re_lo!$E$5,BY$5=VLOOKUP(Re_lo!$H$5,Re_lo!$N$5:$O$16,2,0)),AW92,""))</f>
        <v/>
      </c>
      <c r="BZ92" s="125" t="str">
        <f>IF(ISERR(IF(AND($I92=Re_lo!$E$5,BZ$5=VLOOKUP(Re_lo!$H$5,Re_lo!$N$5:$O$16,2,0)),AX92,"")),"",IF(AND($I92=Re_lo!$E$5,BZ$5=VLOOKUP(Re_lo!$H$5,Re_lo!$N$5:$O$16,2,0)),AX92,""))</f>
        <v/>
      </c>
      <c r="CA92" s="125" t="str">
        <f>IF(ISERR(IF(AND($I92=Re_lo!$E$5,CA$5=VLOOKUP(Re_lo!$H$5,Re_lo!$N$5:$O$16,2,0)),AY92,"")),"",IF(AND($I92=Re_lo!$E$5,CA$5=VLOOKUP(Re_lo!$H$5,Re_lo!$N$5:$O$16,2,0)),AY92,""))</f>
        <v/>
      </c>
      <c r="CB92" s="125" t="str">
        <f>IF(ISERR(IF(AND($I92=Re_lo!$E$5,CB$5=VLOOKUP(Re_lo!$H$5,Re_lo!$N$5:$O$16,2,0)),AZ92,"")),"",IF(AND($I92=Re_lo!$E$5,CB$5=VLOOKUP(Re_lo!$H$5,Re_lo!$N$5:$O$16,2,0)),AZ92,""))</f>
        <v/>
      </c>
      <c r="CC92" s="125" t="str">
        <f>IF(ISERR(IF(AND($I92=Re_lo!$E$5,CC$5=VLOOKUP(Re_lo!$H$5,Re_lo!$N$5:$O$16,2,0)),BA92,"")),"",IF(AND($I92=Re_lo!$E$5,CC$5=VLOOKUP(Re_lo!$H$5,Re_lo!$N$5:$O$16,2,0)),BA92,""))</f>
        <v/>
      </c>
      <c r="CD92" s="125" t="str">
        <f>IF(ISERR(IF(AND($I92=Re_lo!$E$5,CD$5=VLOOKUP(Re_lo!$H$5,Re_lo!$N$5:$O$16,2,0)),BB92,"")),"",IF(AND($I92=Re_lo!$E$5,CD$5=VLOOKUP(Re_lo!$H$5,Re_lo!$N$5:$O$16,2,0)),BB92,""))</f>
        <v/>
      </c>
      <c r="CF92" s="125" t="str">
        <f>IF($C92="","",COUNTIFS(Con_ve!$C$6:$C$1005,$C92,Con_ve!$Q$6:$Q$1005,Cad_cl!CF$5))</f>
        <v/>
      </c>
      <c r="CG92" s="125" t="str">
        <f>IF($C92="","",COUNTIFS(Con_ve!$C$6:$C$1005,$C92,Con_ve!$Q$6:$Q$1005,Cad_cl!CG$5))</f>
        <v/>
      </c>
      <c r="CH92" s="125" t="str">
        <f>IF($C92="","",COUNTIFS(Con_ve!$C$6:$C$1005,$C92,Con_ve!$Q$6:$Q$1005,Cad_cl!CH$5))</f>
        <v/>
      </c>
      <c r="CI92" s="125" t="str">
        <f>IF($C92="","",COUNTIFS(Con_ve!$C$6:$C$1005,$C92,Con_ve!$Q$6:$Q$1005,Cad_cl!CI$5))</f>
        <v/>
      </c>
      <c r="CJ92" s="125" t="str">
        <f>IF($C92="","",COUNTIFS(Con_ve!$C$6:$C$1005,$C92,Con_ve!$Q$6:$Q$1005,Cad_cl!CJ$5))</f>
        <v/>
      </c>
      <c r="CK92" s="125" t="str">
        <f>IF($C92="","",COUNTIFS(Con_ve!$C$6:$C$1005,$C92,Con_ve!$Q$6:$Q$1005,Cad_cl!CK$5))</f>
        <v/>
      </c>
      <c r="CL92" s="125" t="str">
        <f>IF($C92="","",COUNTIFS(Con_ve!$C$6:$C$1005,$C92,Con_ve!$Q$6:$Q$1005,Cad_cl!CL$5))</f>
        <v/>
      </c>
      <c r="CM92" s="125" t="str">
        <f>IF($C92="","",COUNTIFS(Con_ve!$C$6:$C$1005,$C92,Con_ve!$Q$6:$Q$1005,Cad_cl!CM$5))</f>
        <v/>
      </c>
      <c r="CN92" s="125" t="str">
        <f>IF($C92="","",COUNTIFS(Con_ve!$C$6:$C$1005,$C92,Con_ve!$Q$6:$Q$1005,Cad_cl!CN$5))</f>
        <v/>
      </c>
      <c r="CO92" s="125" t="str">
        <f>IF($C92="","",COUNTIFS(Con_ve!$C$6:$C$1005,$C92,Con_ve!$Q$6:$Q$1005,Cad_cl!CO$5))</f>
        <v/>
      </c>
      <c r="CP92" s="125" t="str">
        <f>IF($C92="","",COUNTIFS(Con_ve!$C$6:$C$1005,$C92,Con_ve!$Q$6:$Q$1005,Cad_cl!CP$5))</f>
        <v/>
      </c>
      <c r="CQ92" s="125" t="str">
        <f>IF($C92="","",COUNTIFS(Con_ve!$C$6:$C$1005,$C92,Con_ve!$Q$6:$Q$1005,Cad_cl!CQ$5))</f>
        <v/>
      </c>
      <c r="CR92" s="125">
        <f t="shared" si="5"/>
        <v>0</v>
      </c>
    </row>
    <row r="93" spans="3:96" ht="30" customHeight="1">
      <c r="C93" s="153"/>
      <c r="D93" s="153"/>
      <c r="E93" s="154"/>
      <c r="F93" s="153"/>
      <c r="G93" s="155"/>
      <c r="H93" s="153"/>
      <c r="I93" s="153"/>
      <c r="J93" s="132" t="s">
        <v>309</v>
      </c>
      <c r="K93" s="133" t="s">
        <v>309</v>
      </c>
      <c r="L93" s="153"/>
      <c r="M93" s="153"/>
      <c r="N93" s="153"/>
      <c r="O93" s="153"/>
      <c r="P93" s="153"/>
      <c r="Q93" s="153"/>
      <c r="AP93" s="134" t="str">
        <f>IF(ISERR(IF($C93="","",SUMIFS(Con_ve!$F$6:$F$1005,Con_ve!$C$6:$C$1005,$C93,Con_ve!$I$6:$I$1005,"Fechada",Con_ve!$Q$6:$Q$1005,Cad_cl!AP$5))),"",IF($C93="","",SUMIFS(Con_ve!$F$6:$F$1005,Con_ve!$C$6:$C$1005,$C93,Con_ve!$I$6:$I$1005,"Fechada",Con_ve!$Q$6:$Q$1005,Cad_cl!AP$5)))</f>
        <v/>
      </c>
      <c r="AQ93" s="134" t="str">
        <f>IF(ISERR(IF($C93="","",SUMIFS(Con_ve!$F$6:$F$1005,Con_ve!$C$6:$C$1005,$C93,Con_ve!$I$6:$I$1005,"Fechada",Con_ve!$Q$6:$Q$1005,Cad_cl!AQ$5))),"",IF($C93="","",SUMIFS(Con_ve!$F$6:$F$1005,Con_ve!$C$6:$C$1005,$C93,Con_ve!$I$6:$I$1005,"Fechada",Con_ve!$Q$6:$Q$1005,Cad_cl!AQ$5)))</f>
        <v/>
      </c>
      <c r="AR93" s="134" t="str">
        <f>IF(ISERR(IF($C93="","",SUMIFS(Con_ve!$F$6:$F$1005,Con_ve!$C$6:$C$1005,$C93,Con_ve!$I$6:$I$1005,"Fechada",Con_ve!$Q$6:$Q$1005,Cad_cl!AR$5))),"",IF($C93="","",SUMIFS(Con_ve!$F$6:$F$1005,Con_ve!$C$6:$C$1005,$C93,Con_ve!$I$6:$I$1005,"Fechada",Con_ve!$Q$6:$Q$1005,Cad_cl!AR$5)))</f>
        <v/>
      </c>
      <c r="AS93" s="134" t="str">
        <f>IF(ISERR(IF($C93="","",SUMIFS(Con_ve!$F$6:$F$1005,Con_ve!$C$6:$C$1005,$C93,Con_ve!$I$6:$I$1005,"Fechada",Con_ve!$Q$6:$Q$1005,Cad_cl!AS$5))),"",IF($C93="","",SUMIFS(Con_ve!$F$6:$F$1005,Con_ve!$C$6:$C$1005,$C93,Con_ve!$I$6:$I$1005,"Fechada",Con_ve!$Q$6:$Q$1005,Cad_cl!AS$5)))</f>
        <v/>
      </c>
      <c r="AT93" s="134" t="str">
        <f>IF(ISERR(IF($C93="","",SUMIFS(Con_ve!$F$6:$F$1005,Con_ve!$C$6:$C$1005,$C93,Con_ve!$I$6:$I$1005,"Fechada",Con_ve!$Q$6:$Q$1005,Cad_cl!AT$5))),"",IF($C93="","",SUMIFS(Con_ve!$F$6:$F$1005,Con_ve!$C$6:$C$1005,$C93,Con_ve!$I$6:$I$1005,"Fechada",Con_ve!$Q$6:$Q$1005,Cad_cl!AT$5)))</f>
        <v/>
      </c>
      <c r="AU93" s="134" t="str">
        <f>IF(ISERR(IF($C93="","",SUMIFS(Con_ve!$F$6:$F$1005,Con_ve!$C$6:$C$1005,$C93,Con_ve!$I$6:$I$1005,"Fechada",Con_ve!$Q$6:$Q$1005,Cad_cl!AU$5))),"",IF($C93="","",SUMIFS(Con_ve!$F$6:$F$1005,Con_ve!$C$6:$C$1005,$C93,Con_ve!$I$6:$I$1005,"Fechada",Con_ve!$Q$6:$Q$1005,Cad_cl!AU$5)))</f>
        <v/>
      </c>
      <c r="AV93" s="134" t="str">
        <f>IF(ISERR(IF($C93="","",SUMIFS(Con_ve!$F$6:$F$1005,Con_ve!$C$6:$C$1005,$C93,Con_ve!$I$6:$I$1005,"Fechada",Con_ve!$Q$6:$Q$1005,Cad_cl!AV$5))),"",IF($C93="","",SUMIFS(Con_ve!$F$6:$F$1005,Con_ve!$C$6:$C$1005,$C93,Con_ve!$I$6:$I$1005,"Fechada",Con_ve!$Q$6:$Q$1005,Cad_cl!AV$5)))</f>
        <v/>
      </c>
      <c r="AW93" s="134" t="str">
        <f>IF(ISERR(IF($C93="","",SUMIFS(Con_ve!$F$6:$F$1005,Con_ve!$C$6:$C$1005,$C93,Con_ve!$I$6:$I$1005,"Fechada",Con_ve!$Q$6:$Q$1005,Cad_cl!AW$5))),"",IF($C93="","",SUMIFS(Con_ve!$F$6:$F$1005,Con_ve!$C$6:$C$1005,$C93,Con_ve!$I$6:$I$1005,"Fechada",Con_ve!$Q$6:$Q$1005,Cad_cl!AW$5)))</f>
        <v/>
      </c>
      <c r="AX93" s="134" t="str">
        <f>IF(ISERR(IF($C93="","",SUMIFS(Con_ve!$F$6:$F$1005,Con_ve!$C$6:$C$1005,$C93,Con_ve!$I$6:$I$1005,"Fechada",Con_ve!$Q$6:$Q$1005,Cad_cl!AX$5))),"",IF($C93="","",SUMIFS(Con_ve!$F$6:$F$1005,Con_ve!$C$6:$C$1005,$C93,Con_ve!$I$6:$I$1005,"Fechada",Con_ve!$Q$6:$Q$1005,Cad_cl!AX$5)))</f>
        <v/>
      </c>
      <c r="AY93" s="134" t="str">
        <f>IF(ISERR(IF($C93="","",SUMIFS(Con_ve!$F$6:$F$1005,Con_ve!$C$6:$C$1005,$C93,Con_ve!$I$6:$I$1005,"Fechada",Con_ve!$Q$6:$Q$1005,Cad_cl!AY$5))),"",IF($C93="","",SUMIFS(Con_ve!$F$6:$F$1005,Con_ve!$C$6:$C$1005,$C93,Con_ve!$I$6:$I$1005,"Fechada",Con_ve!$Q$6:$Q$1005,Cad_cl!AY$5)))</f>
        <v/>
      </c>
      <c r="AZ93" s="134" t="str">
        <f>IF(ISERR(IF($C93="","",SUMIFS(Con_ve!$F$6:$F$1005,Con_ve!$C$6:$C$1005,$C93,Con_ve!$I$6:$I$1005,"Fechada",Con_ve!$Q$6:$Q$1005,Cad_cl!AZ$5))),"",IF($C93="","",SUMIFS(Con_ve!$F$6:$F$1005,Con_ve!$C$6:$C$1005,$C93,Con_ve!$I$6:$I$1005,"Fechada",Con_ve!$Q$6:$Q$1005,Cad_cl!AZ$5)))</f>
        <v/>
      </c>
      <c r="BA93" s="134" t="str">
        <f>IF(ISERR(IF($C93="","",SUMIFS(Con_ve!$F$6:$F$1005,Con_ve!$C$6:$C$1005,$C93,Con_ve!$I$6:$I$1005,"Fechada",Con_ve!$Q$6:$Q$1005,Cad_cl!BA$5))),"",IF($C93="","",SUMIFS(Con_ve!$F$6:$F$1005,Con_ve!$C$6:$C$1005,$C93,Con_ve!$I$6:$I$1005,"Fechada",Con_ve!$Q$6:$Q$1005,Cad_cl!BA$5)))</f>
        <v/>
      </c>
      <c r="BB93" s="134">
        <f t="shared" si="3"/>
        <v>0</v>
      </c>
      <c r="BD93" s="134" t="str">
        <f>IF(ISERR(IF($C93="","",SUMIFS(Con_ve!$F$6:$F$1005,Con_ve!$C$6:$C$1005,$C93,Con_ve!$I$6:$I$1005,"Em negociação",Con_ve!$Q$6:$Q$1005,Cad_cl!BD$5))),"",IF($C93="","",SUMIFS(Con_ve!$F$6:$F$1005,Con_ve!$C$6:$C$1005,$C93,Con_ve!$I$6:$I$1005,"Em negociação",Con_ve!$Q$6:$Q$1005,Cad_cl!BD$5)))</f>
        <v/>
      </c>
      <c r="BE93" s="134" t="str">
        <f>IF(ISERR(IF($C93="","",SUMIFS(Con_ve!$F$6:$F$1005,Con_ve!$C$6:$C$1005,$C93,Con_ve!$I$6:$I$1005,"Em negociação",Con_ve!$Q$6:$Q$1005,Cad_cl!BE$5))),"",IF($C93="","",SUMIFS(Con_ve!$F$6:$F$1005,Con_ve!$C$6:$C$1005,$C93,Con_ve!$I$6:$I$1005,"Em negociação",Con_ve!$Q$6:$Q$1005,Cad_cl!BE$5)))</f>
        <v/>
      </c>
      <c r="BF93" s="134" t="str">
        <f>IF(ISERR(IF($C93="","",SUMIFS(Con_ve!$F$6:$F$1005,Con_ve!$C$6:$C$1005,$C93,Con_ve!$I$6:$I$1005,"Em negociação",Con_ve!$Q$6:$Q$1005,Cad_cl!BF$5))),"",IF($C93="","",SUMIFS(Con_ve!$F$6:$F$1005,Con_ve!$C$6:$C$1005,$C93,Con_ve!$I$6:$I$1005,"Em negociação",Con_ve!$Q$6:$Q$1005,Cad_cl!BF$5)))</f>
        <v/>
      </c>
      <c r="BG93" s="134" t="str">
        <f>IF(ISERR(IF($C93="","",SUMIFS(Con_ve!$F$6:$F$1005,Con_ve!$C$6:$C$1005,$C93,Con_ve!$I$6:$I$1005,"Em negociação",Con_ve!$Q$6:$Q$1005,Cad_cl!BG$5))),"",IF($C93="","",SUMIFS(Con_ve!$F$6:$F$1005,Con_ve!$C$6:$C$1005,$C93,Con_ve!$I$6:$I$1005,"Em negociação",Con_ve!$Q$6:$Q$1005,Cad_cl!BG$5)))</f>
        <v/>
      </c>
      <c r="BH93" s="134" t="str">
        <f>IF(ISERR(IF($C93="","",SUMIFS(Con_ve!$F$6:$F$1005,Con_ve!$C$6:$C$1005,$C93,Con_ve!$I$6:$I$1005,"Em negociação",Con_ve!$Q$6:$Q$1005,Cad_cl!BH$5))),"",IF($C93="","",SUMIFS(Con_ve!$F$6:$F$1005,Con_ve!$C$6:$C$1005,$C93,Con_ve!$I$6:$I$1005,"Em negociação",Con_ve!$Q$6:$Q$1005,Cad_cl!BH$5)))</f>
        <v/>
      </c>
      <c r="BI93" s="134" t="str">
        <f>IF(ISERR(IF($C93="","",SUMIFS(Con_ve!$F$6:$F$1005,Con_ve!$C$6:$C$1005,$C93,Con_ve!$I$6:$I$1005,"Em negociação",Con_ve!$Q$6:$Q$1005,Cad_cl!BI$5))),"",IF($C93="","",SUMIFS(Con_ve!$F$6:$F$1005,Con_ve!$C$6:$C$1005,$C93,Con_ve!$I$6:$I$1005,"Em negociação",Con_ve!$Q$6:$Q$1005,Cad_cl!BI$5)))</f>
        <v/>
      </c>
      <c r="BJ93" s="134" t="str">
        <f>IF(ISERR(IF($C93="","",SUMIFS(Con_ve!$F$6:$F$1005,Con_ve!$C$6:$C$1005,$C93,Con_ve!$I$6:$I$1005,"Em negociação",Con_ve!$Q$6:$Q$1005,Cad_cl!BJ$5))),"",IF($C93="","",SUMIFS(Con_ve!$F$6:$F$1005,Con_ve!$C$6:$C$1005,$C93,Con_ve!$I$6:$I$1005,"Em negociação",Con_ve!$Q$6:$Q$1005,Cad_cl!BJ$5)))</f>
        <v/>
      </c>
      <c r="BK93" s="134" t="str">
        <f>IF(ISERR(IF($C93="","",SUMIFS(Con_ve!$F$6:$F$1005,Con_ve!$C$6:$C$1005,$C93,Con_ve!$I$6:$I$1005,"Em negociação",Con_ve!$Q$6:$Q$1005,Cad_cl!BK$5))),"",IF($C93="","",SUMIFS(Con_ve!$F$6:$F$1005,Con_ve!$C$6:$C$1005,$C93,Con_ve!$I$6:$I$1005,"Em negociação",Con_ve!$Q$6:$Q$1005,Cad_cl!BK$5)))</f>
        <v/>
      </c>
      <c r="BL93" s="134" t="str">
        <f>IF(ISERR(IF($C93="","",SUMIFS(Con_ve!$F$6:$F$1005,Con_ve!$C$6:$C$1005,$C93,Con_ve!$I$6:$I$1005,"Em negociação",Con_ve!$Q$6:$Q$1005,Cad_cl!BL$5))),"",IF($C93="","",SUMIFS(Con_ve!$F$6:$F$1005,Con_ve!$C$6:$C$1005,$C93,Con_ve!$I$6:$I$1005,"Em negociação",Con_ve!$Q$6:$Q$1005,Cad_cl!BL$5)))</f>
        <v/>
      </c>
      <c r="BM93" s="134" t="str">
        <f>IF(ISERR(IF($C93="","",SUMIFS(Con_ve!$F$6:$F$1005,Con_ve!$C$6:$C$1005,$C93,Con_ve!$I$6:$I$1005,"Em negociação",Con_ve!$Q$6:$Q$1005,Cad_cl!BM$5))),"",IF($C93="","",SUMIFS(Con_ve!$F$6:$F$1005,Con_ve!$C$6:$C$1005,$C93,Con_ve!$I$6:$I$1005,"Em negociação",Con_ve!$Q$6:$Q$1005,Cad_cl!BM$5)))</f>
        <v/>
      </c>
      <c r="BN93" s="134" t="str">
        <f>IF(ISERR(IF($C93="","",SUMIFS(Con_ve!$F$6:$F$1005,Con_ve!$C$6:$C$1005,$C93,Con_ve!$I$6:$I$1005,"Em negociação",Con_ve!$Q$6:$Q$1005,Cad_cl!BN$5))),"",IF($C93="","",SUMIFS(Con_ve!$F$6:$F$1005,Con_ve!$C$6:$C$1005,$C93,Con_ve!$I$6:$I$1005,"Em negociação",Con_ve!$Q$6:$Q$1005,Cad_cl!BN$5)))</f>
        <v/>
      </c>
      <c r="BO93" s="134" t="str">
        <f>IF(ISERR(IF($C93="","",SUMIFS(Con_ve!$F$6:$F$1005,Con_ve!$C$6:$C$1005,$C93,Con_ve!$I$6:$I$1005,"Em negociação",Con_ve!$Q$6:$Q$1005,Cad_cl!BO$5))),"",IF($C93="","",SUMIFS(Con_ve!$F$6:$F$1005,Con_ve!$C$6:$C$1005,$C93,Con_ve!$I$6:$I$1005,"Em negociação",Con_ve!$Q$6:$Q$1005,Cad_cl!BO$5)))</f>
        <v/>
      </c>
      <c r="BP93" s="134">
        <f t="shared" si="4"/>
        <v>0</v>
      </c>
      <c r="BR93" s="125" t="str">
        <f>IF(ISERR(IF(AND($I93=Re_lo!$E$5,BR$5=VLOOKUP(Re_lo!$H$5,Re_lo!$N$5:$O$16,2,0)),AP93,"")),"",IF(AND($I93=Re_lo!$E$5,BR$5=VLOOKUP(Re_lo!$H$5,Re_lo!$N$5:$O$16,2,0)),AP93,""))</f>
        <v/>
      </c>
      <c r="BS93" s="125" t="str">
        <f>IF(ISERR(IF(AND($I93=Re_lo!$E$5,BS$5=VLOOKUP(Re_lo!$H$5,Re_lo!$N$5:$O$16,2,0)),AQ93,"")),"",IF(AND($I93=Re_lo!$E$5,BS$5=VLOOKUP(Re_lo!$H$5,Re_lo!$N$5:$O$16,2,0)),AQ93,""))</f>
        <v/>
      </c>
      <c r="BT93" s="125" t="str">
        <f>IF(ISERR(IF(AND($I93=Re_lo!$E$5,BT$5=VLOOKUP(Re_lo!$H$5,Re_lo!$N$5:$O$16,2,0)),AR93,"")),"",IF(AND($I93=Re_lo!$E$5,BT$5=VLOOKUP(Re_lo!$H$5,Re_lo!$N$5:$O$16,2,0)),AR93,""))</f>
        <v/>
      </c>
      <c r="BU93" s="125" t="str">
        <f>IF(ISERR(IF(AND($I93=Re_lo!$E$5,BU$5=VLOOKUP(Re_lo!$H$5,Re_lo!$N$5:$O$16,2,0)),AS93,"")),"",IF(AND($I93=Re_lo!$E$5,BU$5=VLOOKUP(Re_lo!$H$5,Re_lo!$N$5:$O$16,2,0)),AS93,""))</f>
        <v/>
      </c>
      <c r="BV93" s="125" t="str">
        <f>IF(ISERR(IF(AND($I93=Re_lo!$E$5,BV$5=VLOOKUP(Re_lo!$H$5,Re_lo!$N$5:$O$16,2,0)),AT93,"")),"",IF(AND($I93=Re_lo!$E$5,BV$5=VLOOKUP(Re_lo!$H$5,Re_lo!$N$5:$O$16,2,0)),AT93,""))</f>
        <v/>
      </c>
      <c r="BW93" s="125" t="str">
        <f>IF(ISERR(IF(AND($I93=Re_lo!$E$5,BW$5=VLOOKUP(Re_lo!$H$5,Re_lo!$N$5:$O$16,2,0)),AU93,"")),"",IF(AND($I93=Re_lo!$E$5,BW$5=VLOOKUP(Re_lo!$H$5,Re_lo!$N$5:$O$16,2,0)),AU93,""))</f>
        <v/>
      </c>
      <c r="BX93" s="125" t="str">
        <f>IF(ISERR(IF(AND($I93=Re_lo!$E$5,BX$5=VLOOKUP(Re_lo!$H$5,Re_lo!$N$5:$O$16,2,0)),AV93,"")),"",IF(AND($I93=Re_lo!$E$5,BX$5=VLOOKUP(Re_lo!$H$5,Re_lo!$N$5:$O$16,2,0)),AV93,""))</f>
        <v/>
      </c>
      <c r="BY93" s="125" t="str">
        <f>IF(ISERR(IF(AND($I93=Re_lo!$E$5,BY$5=VLOOKUP(Re_lo!$H$5,Re_lo!$N$5:$O$16,2,0)),AW93,"")),"",IF(AND($I93=Re_lo!$E$5,BY$5=VLOOKUP(Re_lo!$H$5,Re_lo!$N$5:$O$16,2,0)),AW93,""))</f>
        <v/>
      </c>
      <c r="BZ93" s="125" t="str">
        <f>IF(ISERR(IF(AND($I93=Re_lo!$E$5,BZ$5=VLOOKUP(Re_lo!$H$5,Re_lo!$N$5:$O$16,2,0)),AX93,"")),"",IF(AND($I93=Re_lo!$E$5,BZ$5=VLOOKUP(Re_lo!$H$5,Re_lo!$N$5:$O$16,2,0)),AX93,""))</f>
        <v/>
      </c>
      <c r="CA93" s="125" t="str">
        <f>IF(ISERR(IF(AND($I93=Re_lo!$E$5,CA$5=VLOOKUP(Re_lo!$H$5,Re_lo!$N$5:$O$16,2,0)),AY93,"")),"",IF(AND($I93=Re_lo!$E$5,CA$5=VLOOKUP(Re_lo!$H$5,Re_lo!$N$5:$O$16,2,0)),AY93,""))</f>
        <v/>
      </c>
      <c r="CB93" s="125" t="str">
        <f>IF(ISERR(IF(AND($I93=Re_lo!$E$5,CB$5=VLOOKUP(Re_lo!$H$5,Re_lo!$N$5:$O$16,2,0)),AZ93,"")),"",IF(AND($I93=Re_lo!$E$5,CB$5=VLOOKUP(Re_lo!$H$5,Re_lo!$N$5:$O$16,2,0)),AZ93,""))</f>
        <v/>
      </c>
      <c r="CC93" s="125" t="str">
        <f>IF(ISERR(IF(AND($I93=Re_lo!$E$5,CC$5=VLOOKUP(Re_lo!$H$5,Re_lo!$N$5:$O$16,2,0)),BA93,"")),"",IF(AND($I93=Re_lo!$E$5,CC$5=VLOOKUP(Re_lo!$H$5,Re_lo!$N$5:$O$16,2,0)),BA93,""))</f>
        <v/>
      </c>
      <c r="CD93" s="125" t="str">
        <f>IF(ISERR(IF(AND($I93=Re_lo!$E$5,CD$5=VLOOKUP(Re_lo!$H$5,Re_lo!$N$5:$O$16,2,0)),BB93,"")),"",IF(AND($I93=Re_lo!$E$5,CD$5=VLOOKUP(Re_lo!$H$5,Re_lo!$N$5:$O$16,2,0)),BB93,""))</f>
        <v/>
      </c>
      <c r="CF93" s="125" t="str">
        <f>IF($C93="","",COUNTIFS(Con_ve!$C$6:$C$1005,$C93,Con_ve!$Q$6:$Q$1005,Cad_cl!CF$5))</f>
        <v/>
      </c>
      <c r="CG93" s="125" t="str">
        <f>IF($C93="","",COUNTIFS(Con_ve!$C$6:$C$1005,$C93,Con_ve!$Q$6:$Q$1005,Cad_cl!CG$5))</f>
        <v/>
      </c>
      <c r="CH93" s="125" t="str">
        <f>IF($C93="","",COUNTIFS(Con_ve!$C$6:$C$1005,$C93,Con_ve!$Q$6:$Q$1005,Cad_cl!CH$5))</f>
        <v/>
      </c>
      <c r="CI93" s="125" t="str">
        <f>IF($C93="","",COUNTIFS(Con_ve!$C$6:$C$1005,$C93,Con_ve!$Q$6:$Q$1005,Cad_cl!CI$5))</f>
        <v/>
      </c>
      <c r="CJ93" s="125" t="str">
        <f>IF($C93="","",COUNTIFS(Con_ve!$C$6:$C$1005,$C93,Con_ve!$Q$6:$Q$1005,Cad_cl!CJ$5))</f>
        <v/>
      </c>
      <c r="CK93" s="125" t="str">
        <f>IF($C93="","",COUNTIFS(Con_ve!$C$6:$C$1005,$C93,Con_ve!$Q$6:$Q$1005,Cad_cl!CK$5))</f>
        <v/>
      </c>
      <c r="CL93" s="125" t="str">
        <f>IF($C93="","",COUNTIFS(Con_ve!$C$6:$C$1005,$C93,Con_ve!$Q$6:$Q$1005,Cad_cl!CL$5))</f>
        <v/>
      </c>
      <c r="CM93" s="125" t="str">
        <f>IF($C93="","",COUNTIFS(Con_ve!$C$6:$C$1005,$C93,Con_ve!$Q$6:$Q$1005,Cad_cl!CM$5))</f>
        <v/>
      </c>
      <c r="CN93" s="125" t="str">
        <f>IF($C93="","",COUNTIFS(Con_ve!$C$6:$C$1005,$C93,Con_ve!$Q$6:$Q$1005,Cad_cl!CN$5))</f>
        <v/>
      </c>
      <c r="CO93" s="125" t="str">
        <f>IF($C93="","",COUNTIFS(Con_ve!$C$6:$C$1005,$C93,Con_ve!$Q$6:$Q$1005,Cad_cl!CO$5))</f>
        <v/>
      </c>
      <c r="CP93" s="125" t="str">
        <f>IF($C93="","",COUNTIFS(Con_ve!$C$6:$C$1005,$C93,Con_ve!$Q$6:$Q$1005,Cad_cl!CP$5))</f>
        <v/>
      </c>
      <c r="CQ93" s="125" t="str">
        <f>IF($C93="","",COUNTIFS(Con_ve!$C$6:$C$1005,$C93,Con_ve!$Q$6:$Q$1005,Cad_cl!CQ$5))</f>
        <v/>
      </c>
      <c r="CR93" s="125">
        <f t="shared" si="5"/>
        <v>0</v>
      </c>
    </row>
    <row r="94" spans="3:96" ht="30" customHeight="1">
      <c r="C94" s="153"/>
      <c r="D94" s="153"/>
      <c r="E94" s="154"/>
      <c r="F94" s="153"/>
      <c r="G94" s="155"/>
      <c r="H94" s="153"/>
      <c r="I94" s="153"/>
      <c r="J94" s="132" t="s">
        <v>309</v>
      </c>
      <c r="K94" s="133" t="s">
        <v>309</v>
      </c>
      <c r="L94" s="153"/>
      <c r="M94" s="153"/>
      <c r="N94" s="153"/>
      <c r="O94" s="153"/>
      <c r="P94" s="153"/>
      <c r="Q94" s="153"/>
      <c r="AP94" s="134" t="str">
        <f>IF(ISERR(IF($C94="","",SUMIFS(Con_ve!$F$6:$F$1005,Con_ve!$C$6:$C$1005,$C94,Con_ve!$I$6:$I$1005,"Fechada",Con_ve!$Q$6:$Q$1005,Cad_cl!AP$5))),"",IF($C94="","",SUMIFS(Con_ve!$F$6:$F$1005,Con_ve!$C$6:$C$1005,$C94,Con_ve!$I$6:$I$1005,"Fechada",Con_ve!$Q$6:$Q$1005,Cad_cl!AP$5)))</f>
        <v/>
      </c>
      <c r="AQ94" s="134" t="str">
        <f>IF(ISERR(IF($C94="","",SUMIFS(Con_ve!$F$6:$F$1005,Con_ve!$C$6:$C$1005,$C94,Con_ve!$I$6:$I$1005,"Fechada",Con_ve!$Q$6:$Q$1005,Cad_cl!AQ$5))),"",IF($C94="","",SUMIFS(Con_ve!$F$6:$F$1005,Con_ve!$C$6:$C$1005,$C94,Con_ve!$I$6:$I$1005,"Fechada",Con_ve!$Q$6:$Q$1005,Cad_cl!AQ$5)))</f>
        <v/>
      </c>
      <c r="AR94" s="134" t="str">
        <f>IF(ISERR(IF($C94="","",SUMIFS(Con_ve!$F$6:$F$1005,Con_ve!$C$6:$C$1005,$C94,Con_ve!$I$6:$I$1005,"Fechada",Con_ve!$Q$6:$Q$1005,Cad_cl!AR$5))),"",IF($C94="","",SUMIFS(Con_ve!$F$6:$F$1005,Con_ve!$C$6:$C$1005,$C94,Con_ve!$I$6:$I$1005,"Fechada",Con_ve!$Q$6:$Q$1005,Cad_cl!AR$5)))</f>
        <v/>
      </c>
      <c r="AS94" s="134" t="str">
        <f>IF(ISERR(IF($C94="","",SUMIFS(Con_ve!$F$6:$F$1005,Con_ve!$C$6:$C$1005,$C94,Con_ve!$I$6:$I$1005,"Fechada",Con_ve!$Q$6:$Q$1005,Cad_cl!AS$5))),"",IF($C94="","",SUMIFS(Con_ve!$F$6:$F$1005,Con_ve!$C$6:$C$1005,$C94,Con_ve!$I$6:$I$1005,"Fechada",Con_ve!$Q$6:$Q$1005,Cad_cl!AS$5)))</f>
        <v/>
      </c>
      <c r="AT94" s="134" t="str">
        <f>IF(ISERR(IF($C94="","",SUMIFS(Con_ve!$F$6:$F$1005,Con_ve!$C$6:$C$1005,$C94,Con_ve!$I$6:$I$1005,"Fechada",Con_ve!$Q$6:$Q$1005,Cad_cl!AT$5))),"",IF($C94="","",SUMIFS(Con_ve!$F$6:$F$1005,Con_ve!$C$6:$C$1005,$C94,Con_ve!$I$6:$I$1005,"Fechada",Con_ve!$Q$6:$Q$1005,Cad_cl!AT$5)))</f>
        <v/>
      </c>
      <c r="AU94" s="134" t="str">
        <f>IF(ISERR(IF($C94="","",SUMIFS(Con_ve!$F$6:$F$1005,Con_ve!$C$6:$C$1005,$C94,Con_ve!$I$6:$I$1005,"Fechada",Con_ve!$Q$6:$Q$1005,Cad_cl!AU$5))),"",IF($C94="","",SUMIFS(Con_ve!$F$6:$F$1005,Con_ve!$C$6:$C$1005,$C94,Con_ve!$I$6:$I$1005,"Fechada",Con_ve!$Q$6:$Q$1005,Cad_cl!AU$5)))</f>
        <v/>
      </c>
      <c r="AV94" s="134" t="str">
        <f>IF(ISERR(IF($C94="","",SUMIFS(Con_ve!$F$6:$F$1005,Con_ve!$C$6:$C$1005,$C94,Con_ve!$I$6:$I$1005,"Fechada",Con_ve!$Q$6:$Q$1005,Cad_cl!AV$5))),"",IF($C94="","",SUMIFS(Con_ve!$F$6:$F$1005,Con_ve!$C$6:$C$1005,$C94,Con_ve!$I$6:$I$1005,"Fechada",Con_ve!$Q$6:$Q$1005,Cad_cl!AV$5)))</f>
        <v/>
      </c>
      <c r="AW94" s="134" t="str">
        <f>IF(ISERR(IF($C94="","",SUMIFS(Con_ve!$F$6:$F$1005,Con_ve!$C$6:$C$1005,$C94,Con_ve!$I$6:$I$1005,"Fechada",Con_ve!$Q$6:$Q$1005,Cad_cl!AW$5))),"",IF($C94="","",SUMIFS(Con_ve!$F$6:$F$1005,Con_ve!$C$6:$C$1005,$C94,Con_ve!$I$6:$I$1005,"Fechada",Con_ve!$Q$6:$Q$1005,Cad_cl!AW$5)))</f>
        <v/>
      </c>
      <c r="AX94" s="134" t="str">
        <f>IF(ISERR(IF($C94="","",SUMIFS(Con_ve!$F$6:$F$1005,Con_ve!$C$6:$C$1005,$C94,Con_ve!$I$6:$I$1005,"Fechada",Con_ve!$Q$6:$Q$1005,Cad_cl!AX$5))),"",IF($C94="","",SUMIFS(Con_ve!$F$6:$F$1005,Con_ve!$C$6:$C$1005,$C94,Con_ve!$I$6:$I$1005,"Fechada",Con_ve!$Q$6:$Q$1005,Cad_cl!AX$5)))</f>
        <v/>
      </c>
      <c r="AY94" s="134" t="str">
        <f>IF(ISERR(IF($C94="","",SUMIFS(Con_ve!$F$6:$F$1005,Con_ve!$C$6:$C$1005,$C94,Con_ve!$I$6:$I$1005,"Fechada",Con_ve!$Q$6:$Q$1005,Cad_cl!AY$5))),"",IF($C94="","",SUMIFS(Con_ve!$F$6:$F$1005,Con_ve!$C$6:$C$1005,$C94,Con_ve!$I$6:$I$1005,"Fechada",Con_ve!$Q$6:$Q$1005,Cad_cl!AY$5)))</f>
        <v/>
      </c>
      <c r="AZ94" s="134" t="str">
        <f>IF(ISERR(IF($C94="","",SUMIFS(Con_ve!$F$6:$F$1005,Con_ve!$C$6:$C$1005,$C94,Con_ve!$I$6:$I$1005,"Fechada",Con_ve!$Q$6:$Q$1005,Cad_cl!AZ$5))),"",IF($C94="","",SUMIFS(Con_ve!$F$6:$F$1005,Con_ve!$C$6:$C$1005,$C94,Con_ve!$I$6:$I$1005,"Fechada",Con_ve!$Q$6:$Q$1005,Cad_cl!AZ$5)))</f>
        <v/>
      </c>
      <c r="BA94" s="134" t="str">
        <f>IF(ISERR(IF($C94="","",SUMIFS(Con_ve!$F$6:$F$1005,Con_ve!$C$6:$C$1005,$C94,Con_ve!$I$6:$I$1005,"Fechada",Con_ve!$Q$6:$Q$1005,Cad_cl!BA$5))),"",IF($C94="","",SUMIFS(Con_ve!$F$6:$F$1005,Con_ve!$C$6:$C$1005,$C94,Con_ve!$I$6:$I$1005,"Fechada",Con_ve!$Q$6:$Q$1005,Cad_cl!BA$5)))</f>
        <v/>
      </c>
      <c r="BB94" s="134">
        <f t="shared" si="3"/>
        <v>0</v>
      </c>
      <c r="BD94" s="134" t="str">
        <f>IF(ISERR(IF($C94="","",SUMIFS(Con_ve!$F$6:$F$1005,Con_ve!$C$6:$C$1005,$C94,Con_ve!$I$6:$I$1005,"Em negociação",Con_ve!$Q$6:$Q$1005,Cad_cl!BD$5))),"",IF($C94="","",SUMIFS(Con_ve!$F$6:$F$1005,Con_ve!$C$6:$C$1005,$C94,Con_ve!$I$6:$I$1005,"Em negociação",Con_ve!$Q$6:$Q$1005,Cad_cl!BD$5)))</f>
        <v/>
      </c>
      <c r="BE94" s="134" t="str">
        <f>IF(ISERR(IF($C94="","",SUMIFS(Con_ve!$F$6:$F$1005,Con_ve!$C$6:$C$1005,$C94,Con_ve!$I$6:$I$1005,"Em negociação",Con_ve!$Q$6:$Q$1005,Cad_cl!BE$5))),"",IF($C94="","",SUMIFS(Con_ve!$F$6:$F$1005,Con_ve!$C$6:$C$1005,$C94,Con_ve!$I$6:$I$1005,"Em negociação",Con_ve!$Q$6:$Q$1005,Cad_cl!BE$5)))</f>
        <v/>
      </c>
      <c r="BF94" s="134" t="str">
        <f>IF(ISERR(IF($C94="","",SUMIFS(Con_ve!$F$6:$F$1005,Con_ve!$C$6:$C$1005,$C94,Con_ve!$I$6:$I$1005,"Em negociação",Con_ve!$Q$6:$Q$1005,Cad_cl!BF$5))),"",IF($C94="","",SUMIFS(Con_ve!$F$6:$F$1005,Con_ve!$C$6:$C$1005,$C94,Con_ve!$I$6:$I$1005,"Em negociação",Con_ve!$Q$6:$Q$1005,Cad_cl!BF$5)))</f>
        <v/>
      </c>
      <c r="BG94" s="134" t="str">
        <f>IF(ISERR(IF($C94="","",SUMIFS(Con_ve!$F$6:$F$1005,Con_ve!$C$6:$C$1005,$C94,Con_ve!$I$6:$I$1005,"Em negociação",Con_ve!$Q$6:$Q$1005,Cad_cl!BG$5))),"",IF($C94="","",SUMIFS(Con_ve!$F$6:$F$1005,Con_ve!$C$6:$C$1005,$C94,Con_ve!$I$6:$I$1005,"Em negociação",Con_ve!$Q$6:$Q$1005,Cad_cl!BG$5)))</f>
        <v/>
      </c>
      <c r="BH94" s="134" t="str">
        <f>IF(ISERR(IF($C94="","",SUMIFS(Con_ve!$F$6:$F$1005,Con_ve!$C$6:$C$1005,$C94,Con_ve!$I$6:$I$1005,"Em negociação",Con_ve!$Q$6:$Q$1005,Cad_cl!BH$5))),"",IF($C94="","",SUMIFS(Con_ve!$F$6:$F$1005,Con_ve!$C$6:$C$1005,$C94,Con_ve!$I$6:$I$1005,"Em negociação",Con_ve!$Q$6:$Q$1005,Cad_cl!BH$5)))</f>
        <v/>
      </c>
      <c r="BI94" s="134" t="str">
        <f>IF(ISERR(IF($C94="","",SUMIFS(Con_ve!$F$6:$F$1005,Con_ve!$C$6:$C$1005,$C94,Con_ve!$I$6:$I$1005,"Em negociação",Con_ve!$Q$6:$Q$1005,Cad_cl!BI$5))),"",IF($C94="","",SUMIFS(Con_ve!$F$6:$F$1005,Con_ve!$C$6:$C$1005,$C94,Con_ve!$I$6:$I$1005,"Em negociação",Con_ve!$Q$6:$Q$1005,Cad_cl!BI$5)))</f>
        <v/>
      </c>
      <c r="BJ94" s="134" t="str">
        <f>IF(ISERR(IF($C94="","",SUMIFS(Con_ve!$F$6:$F$1005,Con_ve!$C$6:$C$1005,$C94,Con_ve!$I$6:$I$1005,"Em negociação",Con_ve!$Q$6:$Q$1005,Cad_cl!BJ$5))),"",IF($C94="","",SUMIFS(Con_ve!$F$6:$F$1005,Con_ve!$C$6:$C$1005,$C94,Con_ve!$I$6:$I$1005,"Em negociação",Con_ve!$Q$6:$Q$1005,Cad_cl!BJ$5)))</f>
        <v/>
      </c>
      <c r="BK94" s="134" t="str">
        <f>IF(ISERR(IF($C94="","",SUMIFS(Con_ve!$F$6:$F$1005,Con_ve!$C$6:$C$1005,$C94,Con_ve!$I$6:$I$1005,"Em negociação",Con_ve!$Q$6:$Q$1005,Cad_cl!BK$5))),"",IF($C94="","",SUMIFS(Con_ve!$F$6:$F$1005,Con_ve!$C$6:$C$1005,$C94,Con_ve!$I$6:$I$1005,"Em negociação",Con_ve!$Q$6:$Q$1005,Cad_cl!BK$5)))</f>
        <v/>
      </c>
      <c r="BL94" s="134" t="str">
        <f>IF(ISERR(IF($C94="","",SUMIFS(Con_ve!$F$6:$F$1005,Con_ve!$C$6:$C$1005,$C94,Con_ve!$I$6:$I$1005,"Em negociação",Con_ve!$Q$6:$Q$1005,Cad_cl!BL$5))),"",IF($C94="","",SUMIFS(Con_ve!$F$6:$F$1005,Con_ve!$C$6:$C$1005,$C94,Con_ve!$I$6:$I$1005,"Em negociação",Con_ve!$Q$6:$Q$1005,Cad_cl!BL$5)))</f>
        <v/>
      </c>
      <c r="BM94" s="134" t="str">
        <f>IF(ISERR(IF($C94="","",SUMIFS(Con_ve!$F$6:$F$1005,Con_ve!$C$6:$C$1005,$C94,Con_ve!$I$6:$I$1005,"Em negociação",Con_ve!$Q$6:$Q$1005,Cad_cl!BM$5))),"",IF($C94="","",SUMIFS(Con_ve!$F$6:$F$1005,Con_ve!$C$6:$C$1005,$C94,Con_ve!$I$6:$I$1005,"Em negociação",Con_ve!$Q$6:$Q$1005,Cad_cl!BM$5)))</f>
        <v/>
      </c>
      <c r="BN94" s="134" t="str">
        <f>IF(ISERR(IF($C94="","",SUMIFS(Con_ve!$F$6:$F$1005,Con_ve!$C$6:$C$1005,$C94,Con_ve!$I$6:$I$1005,"Em negociação",Con_ve!$Q$6:$Q$1005,Cad_cl!BN$5))),"",IF($C94="","",SUMIFS(Con_ve!$F$6:$F$1005,Con_ve!$C$6:$C$1005,$C94,Con_ve!$I$6:$I$1005,"Em negociação",Con_ve!$Q$6:$Q$1005,Cad_cl!BN$5)))</f>
        <v/>
      </c>
      <c r="BO94" s="134" t="str">
        <f>IF(ISERR(IF($C94="","",SUMIFS(Con_ve!$F$6:$F$1005,Con_ve!$C$6:$C$1005,$C94,Con_ve!$I$6:$I$1005,"Em negociação",Con_ve!$Q$6:$Q$1005,Cad_cl!BO$5))),"",IF($C94="","",SUMIFS(Con_ve!$F$6:$F$1005,Con_ve!$C$6:$C$1005,$C94,Con_ve!$I$6:$I$1005,"Em negociação",Con_ve!$Q$6:$Q$1005,Cad_cl!BO$5)))</f>
        <v/>
      </c>
      <c r="BP94" s="134">
        <f t="shared" si="4"/>
        <v>0</v>
      </c>
      <c r="BR94" s="125" t="str">
        <f>IF(ISERR(IF(AND($I94=Re_lo!$E$5,BR$5=VLOOKUP(Re_lo!$H$5,Re_lo!$N$5:$O$16,2,0)),AP94,"")),"",IF(AND($I94=Re_lo!$E$5,BR$5=VLOOKUP(Re_lo!$H$5,Re_lo!$N$5:$O$16,2,0)),AP94,""))</f>
        <v/>
      </c>
      <c r="BS94" s="125" t="str">
        <f>IF(ISERR(IF(AND($I94=Re_lo!$E$5,BS$5=VLOOKUP(Re_lo!$H$5,Re_lo!$N$5:$O$16,2,0)),AQ94,"")),"",IF(AND($I94=Re_lo!$E$5,BS$5=VLOOKUP(Re_lo!$H$5,Re_lo!$N$5:$O$16,2,0)),AQ94,""))</f>
        <v/>
      </c>
      <c r="BT94" s="125" t="str">
        <f>IF(ISERR(IF(AND($I94=Re_lo!$E$5,BT$5=VLOOKUP(Re_lo!$H$5,Re_lo!$N$5:$O$16,2,0)),AR94,"")),"",IF(AND($I94=Re_lo!$E$5,BT$5=VLOOKUP(Re_lo!$H$5,Re_lo!$N$5:$O$16,2,0)),AR94,""))</f>
        <v/>
      </c>
      <c r="BU94" s="125" t="str">
        <f>IF(ISERR(IF(AND($I94=Re_lo!$E$5,BU$5=VLOOKUP(Re_lo!$H$5,Re_lo!$N$5:$O$16,2,0)),AS94,"")),"",IF(AND($I94=Re_lo!$E$5,BU$5=VLOOKUP(Re_lo!$H$5,Re_lo!$N$5:$O$16,2,0)),AS94,""))</f>
        <v/>
      </c>
      <c r="BV94" s="125" t="str">
        <f>IF(ISERR(IF(AND($I94=Re_lo!$E$5,BV$5=VLOOKUP(Re_lo!$H$5,Re_lo!$N$5:$O$16,2,0)),AT94,"")),"",IF(AND($I94=Re_lo!$E$5,BV$5=VLOOKUP(Re_lo!$H$5,Re_lo!$N$5:$O$16,2,0)),AT94,""))</f>
        <v/>
      </c>
      <c r="BW94" s="125" t="str">
        <f>IF(ISERR(IF(AND($I94=Re_lo!$E$5,BW$5=VLOOKUP(Re_lo!$H$5,Re_lo!$N$5:$O$16,2,0)),AU94,"")),"",IF(AND($I94=Re_lo!$E$5,BW$5=VLOOKUP(Re_lo!$H$5,Re_lo!$N$5:$O$16,2,0)),AU94,""))</f>
        <v/>
      </c>
      <c r="BX94" s="125" t="str">
        <f>IF(ISERR(IF(AND($I94=Re_lo!$E$5,BX$5=VLOOKUP(Re_lo!$H$5,Re_lo!$N$5:$O$16,2,0)),AV94,"")),"",IF(AND($I94=Re_lo!$E$5,BX$5=VLOOKUP(Re_lo!$H$5,Re_lo!$N$5:$O$16,2,0)),AV94,""))</f>
        <v/>
      </c>
      <c r="BY94" s="125" t="str">
        <f>IF(ISERR(IF(AND($I94=Re_lo!$E$5,BY$5=VLOOKUP(Re_lo!$H$5,Re_lo!$N$5:$O$16,2,0)),AW94,"")),"",IF(AND($I94=Re_lo!$E$5,BY$5=VLOOKUP(Re_lo!$H$5,Re_lo!$N$5:$O$16,2,0)),AW94,""))</f>
        <v/>
      </c>
      <c r="BZ94" s="125" t="str">
        <f>IF(ISERR(IF(AND($I94=Re_lo!$E$5,BZ$5=VLOOKUP(Re_lo!$H$5,Re_lo!$N$5:$O$16,2,0)),AX94,"")),"",IF(AND($I94=Re_lo!$E$5,BZ$5=VLOOKUP(Re_lo!$H$5,Re_lo!$N$5:$O$16,2,0)),AX94,""))</f>
        <v/>
      </c>
      <c r="CA94" s="125" t="str">
        <f>IF(ISERR(IF(AND($I94=Re_lo!$E$5,CA$5=VLOOKUP(Re_lo!$H$5,Re_lo!$N$5:$O$16,2,0)),AY94,"")),"",IF(AND($I94=Re_lo!$E$5,CA$5=VLOOKUP(Re_lo!$H$5,Re_lo!$N$5:$O$16,2,0)),AY94,""))</f>
        <v/>
      </c>
      <c r="CB94" s="125" t="str">
        <f>IF(ISERR(IF(AND($I94=Re_lo!$E$5,CB$5=VLOOKUP(Re_lo!$H$5,Re_lo!$N$5:$O$16,2,0)),AZ94,"")),"",IF(AND($I94=Re_lo!$E$5,CB$5=VLOOKUP(Re_lo!$H$5,Re_lo!$N$5:$O$16,2,0)),AZ94,""))</f>
        <v/>
      </c>
      <c r="CC94" s="125" t="str">
        <f>IF(ISERR(IF(AND($I94=Re_lo!$E$5,CC$5=VLOOKUP(Re_lo!$H$5,Re_lo!$N$5:$O$16,2,0)),BA94,"")),"",IF(AND($I94=Re_lo!$E$5,CC$5=VLOOKUP(Re_lo!$H$5,Re_lo!$N$5:$O$16,2,0)),BA94,""))</f>
        <v/>
      </c>
      <c r="CD94" s="125" t="str">
        <f>IF(ISERR(IF(AND($I94=Re_lo!$E$5,CD$5=VLOOKUP(Re_lo!$H$5,Re_lo!$N$5:$O$16,2,0)),BB94,"")),"",IF(AND($I94=Re_lo!$E$5,CD$5=VLOOKUP(Re_lo!$H$5,Re_lo!$N$5:$O$16,2,0)),BB94,""))</f>
        <v/>
      </c>
      <c r="CF94" s="125" t="str">
        <f>IF($C94="","",COUNTIFS(Con_ve!$C$6:$C$1005,$C94,Con_ve!$Q$6:$Q$1005,Cad_cl!CF$5))</f>
        <v/>
      </c>
      <c r="CG94" s="125" t="str">
        <f>IF($C94="","",COUNTIFS(Con_ve!$C$6:$C$1005,$C94,Con_ve!$Q$6:$Q$1005,Cad_cl!CG$5))</f>
        <v/>
      </c>
      <c r="CH94" s="125" t="str">
        <f>IF($C94="","",COUNTIFS(Con_ve!$C$6:$C$1005,$C94,Con_ve!$Q$6:$Q$1005,Cad_cl!CH$5))</f>
        <v/>
      </c>
      <c r="CI94" s="125" t="str">
        <f>IF($C94="","",COUNTIFS(Con_ve!$C$6:$C$1005,$C94,Con_ve!$Q$6:$Q$1005,Cad_cl!CI$5))</f>
        <v/>
      </c>
      <c r="CJ94" s="125" t="str">
        <f>IF($C94="","",COUNTIFS(Con_ve!$C$6:$C$1005,$C94,Con_ve!$Q$6:$Q$1005,Cad_cl!CJ$5))</f>
        <v/>
      </c>
      <c r="CK94" s="125" t="str">
        <f>IF($C94="","",COUNTIFS(Con_ve!$C$6:$C$1005,$C94,Con_ve!$Q$6:$Q$1005,Cad_cl!CK$5))</f>
        <v/>
      </c>
      <c r="CL94" s="125" t="str">
        <f>IF($C94="","",COUNTIFS(Con_ve!$C$6:$C$1005,$C94,Con_ve!$Q$6:$Q$1005,Cad_cl!CL$5))</f>
        <v/>
      </c>
      <c r="CM94" s="125" t="str">
        <f>IF($C94="","",COUNTIFS(Con_ve!$C$6:$C$1005,$C94,Con_ve!$Q$6:$Q$1005,Cad_cl!CM$5))</f>
        <v/>
      </c>
      <c r="CN94" s="125" t="str">
        <f>IF($C94="","",COUNTIFS(Con_ve!$C$6:$C$1005,$C94,Con_ve!$Q$6:$Q$1005,Cad_cl!CN$5))</f>
        <v/>
      </c>
      <c r="CO94" s="125" t="str">
        <f>IF($C94="","",COUNTIFS(Con_ve!$C$6:$C$1005,$C94,Con_ve!$Q$6:$Q$1005,Cad_cl!CO$5))</f>
        <v/>
      </c>
      <c r="CP94" s="125" t="str">
        <f>IF($C94="","",COUNTIFS(Con_ve!$C$6:$C$1005,$C94,Con_ve!$Q$6:$Q$1005,Cad_cl!CP$5))</f>
        <v/>
      </c>
      <c r="CQ94" s="125" t="str">
        <f>IF($C94="","",COUNTIFS(Con_ve!$C$6:$C$1005,$C94,Con_ve!$Q$6:$Q$1005,Cad_cl!CQ$5))</f>
        <v/>
      </c>
      <c r="CR94" s="125">
        <f t="shared" si="5"/>
        <v>0</v>
      </c>
    </row>
    <row r="95" spans="3:96" ht="30" customHeight="1">
      <c r="C95" s="153"/>
      <c r="D95" s="153"/>
      <c r="E95" s="154"/>
      <c r="F95" s="153"/>
      <c r="G95" s="155"/>
      <c r="H95" s="153"/>
      <c r="I95" s="153"/>
      <c r="J95" s="132" t="s">
        <v>309</v>
      </c>
      <c r="K95" s="133" t="s">
        <v>309</v>
      </c>
      <c r="L95" s="153"/>
      <c r="M95" s="153"/>
      <c r="N95" s="153"/>
      <c r="O95" s="153"/>
      <c r="P95" s="153"/>
      <c r="Q95" s="153"/>
      <c r="AP95" s="134" t="str">
        <f>IF(ISERR(IF($C95="","",SUMIFS(Con_ve!$F$6:$F$1005,Con_ve!$C$6:$C$1005,$C95,Con_ve!$I$6:$I$1005,"Fechada",Con_ve!$Q$6:$Q$1005,Cad_cl!AP$5))),"",IF($C95="","",SUMIFS(Con_ve!$F$6:$F$1005,Con_ve!$C$6:$C$1005,$C95,Con_ve!$I$6:$I$1005,"Fechada",Con_ve!$Q$6:$Q$1005,Cad_cl!AP$5)))</f>
        <v/>
      </c>
      <c r="AQ95" s="134" t="str">
        <f>IF(ISERR(IF($C95="","",SUMIFS(Con_ve!$F$6:$F$1005,Con_ve!$C$6:$C$1005,$C95,Con_ve!$I$6:$I$1005,"Fechada",Con_ve!$Q$6:$Q$1005,Cad_cl!AQ$5))),"",IF($C95="","",SUMIFS(Con_ve!$F$6:$F$1005,Con_ve!$C$6:$C$1005,$C95,Con_ve!$I$6:$I$1005,"Fechada",Con_ve!$Q$6:$Q$1005,Cad_cl!AQ$5)))</f>
        <v/>
      </c>
      <c r="AR95" s="134" t="str">
        <f>IF(ISERR(IF($C95="","",SUMIFS(Con_ve!$F$6:$F$1005,Con_ve!$C$6:$C$1005,$C95,Con_ve!$I$6:$I$1005,"Fechada",Con_ve!$Q$6:$Q$1005,Cad_cl!AR$5))),"",IF($C95="","",SUMIFS(Con_ve!$F$6:$F$1005,Con_ve!$C$6:$C$1005,$C95,Con_ve!$I$6:$I$1005,"Fechada",Con_ve!$Q$6:$Q$1005,Cad_cl!AR$5)))</f>
        <v/>
      </c>
      <c r="AS95" s="134" t="str">
        <f>IF(ISERR(IF($C95="","",SUMIFS(Con_ve!$F$6:$F$1005,Con_ve!$C$6:$C$1005,$C95,Con_ve!$I$6:$I$1005,"Fechada",Con_ve!$Q$6:$Q$1005,Cad_cl!AS$5))),"",IF($C95="","",SUMIFS(Con_ve!$F$6:$F$1005,Con_ve!$C$6:$C$1005,$C95,Con_ve!$I$6:$I$1005,"Fechada",Con_ve!$Q$6:$Q$1005,Cad_cl!AS$5)))</f>
        <v/>
      </c>
      <c r="AT95" s="134" t="str">
        <f>IF(ISERR(IF($C95="","",SUMIFS(Con_ve!$F$6:$F$1005,Con_ve!$C$6:$C$1005,$C95,Con_ve!$I$6:$I$1005,"Fechada",Con_ve!$Q$6:$Q$1005,Cad_cl!AT$5))),"",IF($C95="","",SUMIFS(Con_ve!$F$6:$F$1005,Con_ve!$C$6:$C$1005,$C95,Con_ve!$I$6:$I$1005,"Fechada",Con_ve!$Q$6:$Q$1005,Cad_cl!AT$5)))</f>
        <v/>
      </c>
      <c r="AU95" s="134" t="str">
        <f>IF(ISERR(IF($C95="","",SUMIFS(Con_ve!$F$6:$F$1005,Con_ve!$C$6:$C$1005,$C95,Con_ve!$I$6:$I$1005,"Fechada",Con_ve!$Q$6:$Q$1005,Cad_cl!AU$5))),"",IF($C95="","",SUMIFS(Con_ve!$F$6:$F$1005,Con_ve!$C$6:$C$1005,$C95,Con_ve!$I$6:$I$1005,"Fechada",Con_ve!$Q$6:$Q$1005,Cad_cl!AU$5)))</f>
        <v/>
      </c>
      <c r="AV95" s="134" t="str">
        <f>IF(ISERR(IF($C95="","",SUMIFS(Con_ve!$F$6:$F$1005,Con_ve!$C$6:$C$1005,$C95,Con_ve!$I$6:$I$1005,"Fechada",Con_ve!$Q$6:$Q$1005,Cad_cl!AV$5))),"",IF($C95="","",SUMIFS(Con_ve!$F$6:$F$1005,Con_ve!$C$6:$C$1005,$C95,Con_ve!$I$6:$I$1005,"Fechada",Con_ve!$Q$6:$Q$1005,Cad_cl!AV$5)))</f>
        <v/>
      </c>
      <c r="AW95" s="134" t="str">
        <f>IF(ISERR(IF($C95="","",SUMIFS(Con_ve!$F$6:$F$1005,Con_ve!$C$6:$C$1005,$C95,Con_ve!$I$6:$I$1005,"Fechada",Con_ve!$Q$6:$Q$1005,Cad_cl!AW$5))),"",IF($C95="","",SUMIFS(Con_ve!$F$6:$F$1005,Con_ve!$C$6:$C$1005,$C95,Con_ve!$I$6:$I$1005,"Fechada",Con_ve!$Q$6:$Q$1005,Cad_cl!AW$5)))</f>
        <v/>
      </c>
      <c r="AX95" s="134" t="str">
        <f>IF(ISERR(IF($C95="","",SUMIFS(Con_ve!$F$6:$F$1005,Con_ve!$C$6:$C$1005,$C95,Con_ve!$I$6:$I$1005,"Fechada",Con_ve!$Q$6:$Q$1005,Cad_cl!AX$5))),"",IF($C95="","",SUMIFS(Con_ve!$F$6:$F$1005,Con_ve!$C$6:$C$1005,$C95,Con_ve!$I$6:$I$1005,"Fechada",Con_ve!$Q$6:$Q$1005,Cad_cl!AX$5)))</f>
        <v/>
      </c>
      <c r="AY95" s="134" t="str">
        <f>IF(ISERR(IF($C95="","",SUMIFS(Con_ve!$F$6:$F$1005,Con_ve!$C$6:$C$1005,$C95,Con_ve!$I$6:$I$1005,"Fechada",Con_ve!$Q$6:$Q$1005,Cad_cl!AY$5))),"",IF($C95="","",SUMIFS(Con_ve!$F$6:$F$1005,Con_ve!$C$6:$C$1005,$C95,Con_ve!$I$6:$I$1005,"Fechada",Con_ve!$Q$6:$Q$1005,Cad_cl!AY$5)))</f>
        <v/>
      </c>
      <c r="AZ95" s="134" t="str">
        <f>IF(ISERR(IF($C95="","",SUMIFS(Con_ve!$F$6:$F$1005,Con_ve!$C$6:$C$1005,$C95,Con_ve!$I$6:$I$1005,"Fechada",Con_ve!$Q$6:$Q$1005,Cad_cl!AZ$5))),"",IF($C95="","",SUMIFS(Con_ve!$F$6:$F$1005,Con_ve!$C$6:$C$1005,$C95,Con_ve!$I$6:$I$1005,"Fechada",Con_ve!$Q$6:$Q$1005,Cad_cl!AZ$5)))</f>
        <v/>
      </c>
      <c r="BA95" s="134" t="str">
        <f>IF(ISERR(IF($C95="","",SUMIFS(Con_ve!$F$6:$F$1005,Con_ve!$C$6:$C$1005,$C95,Con_ve!$I$6:$I$1005,"Fechada",Con_ve!$Q$6:$Q$1005,Cad_cl!BA$5))),"",IF($C95="","",SUMIFS(Con_ve!$F$6:$F$1005,Con_ve!$C$6:$C$1005,$C95,Con_ve!$I$6:$I$1005,"Fechada",Con_ve!$Q$6:$Q$1005,Cad_cl!BA$5)))</f>
        <v/>
      </c>
      <c r="BB95" s="134">
        <f t="shared" si="3"/>
        <v>0</v>
      </c>
      <c r="BD95" s="134" t="str">
        <f>IF(ISERR(IF($C95="","",SUMIFS(Con_ve!$F$6:$F$1005,Con_ve!$C$6:$C$1005,$C95,Con_ve!$I$6:$I$1005,"Em negociação",Con_ve!$Q$6:$Q$1005,Cad_cl!BD$5))),"",IF($C95="","",SUMIFS(Con_ve!$F$6:$F$1005,Con_ve!$C$6:$C$1005,$C95,Con_ve!$I$6:$I$1005,"Em negociação",Con_ve!$Q$6:$Q$1005,Cad_cl!BD$5)))</f>
        <v/>
      </c>
      <c r="BE95" s="134" t="str">
        <f>IF(ISERR(IF($C95="","",SUMIFS(Con_ve!$F$6:$F$1005,Con_ve!$C$6:$C$1005,$C95,Con_ve!$I$6:$I$1005,"Em negociação",Con_ve!$Q$6:$Q$1005,Cad_cl!BE$5))),"",IF($C95="","",SUMIFS(Con_ve!$F$6:$F$1005,Con_ve!$C$6:$C$1005,$C95,Con_ve!$I$6:$I$1005,"Em negociação",Con_ve!$Q$6:$Q$1005,Cad_cl!BE$5)))</f>
        <v/>
      </c>
      <c r="BF95" s="134" t="str">
        <f>IF(ISERR(IF($C95="","",SUMIFS(Con_ve!$F$6:$F$1005,Con_ve!$C$6:$C$1005,$C95,Con_ve!$I$6:$I$1005,"Em negociação",Con_ve!$Q$6:$Q$1005,Cad_cl!BF$5))),"",IF($C95="","",SUMIFS(Con_ve!$F$6:$F$1005,Con_ve!$C$6:$C$1005,$C95,Con_ve!$I$6:$I$1005,"Em negociação",Con_ve!$Q$6:$Q$1005,Cad_cl!BF$5)))</f>
        <v/>
      </c>
      <c r="BG95" s="134" t="str">
        <f>IF(ISERR(IF($C95="","",SUMIFS(Con_ve!$F$6:$F$1005,Con_ve!$C$6:$C$1005,$C95,Con_ve!$I$6:$I$1005,"Em negociação",Con_ve!$Q$6:$Q$1005,Cad_cl!BG$5))),"",IF($C95="","",SUMIFS(Con_ve!$F$6:$F$1005,Con_ve!$C$6:$C$1005,$C95,Con_ve!$I$6:$I$1005,"Em negociação",Con_ve!$Q$6:$Q$1005,Cad_cl!BG$5)))</f>
        <v/>
      </c>
      <c r="BH95" s="134" t="str">
        <f>IF(ISERR(IF($C95="","",SUMIFS(Con_ve!$F$6:$F$1005,Con_ve!$C$6:$C$1005,$C95,Con_ve!$I$6:$I$1005,"Em negociação",Con_ve!$Q$6:$Q$1005,Cad_cl!BH$5))),"",IF($C95="","",SUMIFS(Con_ve!$F$6:$F$1005,Con_ve!$C$6:$C$1005,$C95,Con_ve!$I$6:$I$1005,"Em negociação",Con_ve!$Q$6:$Q$1005,Cad_cl!BH$5)))</f>
        <v/>
      </c>
      <c r="BI95" s="134" t="str">
        <f>IF(ISERR(IF($C95="","",SUMIFS(Con_ve!$F$6:$F$1005,Con_ve!$C$6:$C$1005,$C95,Con_ve!$I$6:$I$1005,"Em negociação",Con_ve!$Q$6:$Q$1005,Cad_cl!BI$5))),"",IF($C95="","",SUMIFS(Con_ve!$F$6:$F$1005,Con_ve!$C$6:$C$1005,$C95,Con_ve!$I$6:$I$1005,"Em negociação",Con_ve!$Q$6:$Q$1005,Cad_cl!BI$5)))</f>
        <v/>
      </c>
      <c r="BJ95" s="134" t="str">
        <f>IF(ISERR(IF($C95="","",SUMIFS(Con_ve!$F$6:$F$1005,Con_ve!$C$6:$C$1005,$C95,Con_ve!$I$6:$I$1005,"Em negociação",Con_ve!$Q$6:$Q$1005,Cad_cl!BJ$5))),"",IF($C95="","",SUMIFS(Con_ve!$F$6:$F$1005,Con_ve!$C$6:$C$1005,$C95,Con_ve!$I$6:$I$1005,"Em negociação",Con_ve!$Q$6:$Q$1005,Cad_cl!BJ$5)))</f>
        <v/>
      </c>
      <c r="BK95" s="134" t="str">
        <f>IF(ISERR(IF($C95="","",SUMIFS(Con_ve!$F$6:$F$1005,Con_ve!$C$6:$C$1005,$C95,Con_ve!$I$6:$I$1005,"Em negociação",Con_ve!$Q$6:$Q$1005,Cad_cl!BK$5))),"",IF($C95="","",SUMIFS(Con_ve!$F$6:$F$1005,Con_ve!$C$6:$C$1005,$C95,Con_ve!$I$6:$I$1005,"Em negociação",Con_ve!$Q$6:$Q$1005,Cad_cl!BK$5)))</f>
        <v/>
      </c>
      <c r="BL95" s="134" t="str">
        <f>IF(ISERR(IF($C95="","",SUMIFS(Con_ve!$F$6:$F$1005,Con_ve!$C$6:$C$1005,$C95,Con_ve!$I$6:$I$1005,"Em negociação",Con_ve!$Q$6:$Q$1005,Cad_cl!BL$5))),"",IF($C95="","",SUMIFS(Con_ve!$F$6:$F$1005,Con_ve!$C$6:$C$1005,$C95,Con_ve!$I$6:$I$1005,"Em negociação",Con_ve!$Q$6:$Q$1005,Cad_cl!BL$5)))</f>
        <v/>
      </c>
      <c r="BM95" s="134" t="str">
        <f>IF(ISERR(IF($C95="","",SUMIFS(Con_ve!$F$6:$F$1005,Con_ve!$C$6:$C$1005,$C95,Con_ve!$I$6:$I$1005,"Em negociação",Con_ve!$Q$6:$Q$1005,Cad_cl!BM$5))),"",IF($C95="","",SUMIFS(Con_ve!$F$6:$F$1005,Con_ve!$C$6:$C$1005,$C95,Con_ve!$I$6:$I$1005,"Em negociação",Con_ve!$Q$6:$Q$1005,Cad_cl!BM$5)))</f>
        <v/>
      </c>
      <c r="BN95" s="134" t="str">
        <f>IF(ISERR(IF($C95="","",SUMIFS(Con_ve!$F$6:$F$1005,Con_ve!$C$6:$C$1005,$C95,Con_ve!$I$6:$I$1005,"Em negociação",Con_ve!$Q$6:$Q$1005,Cad_cl!BN$5))),"",IF($C95="","",SUMIFS(Con_ve!$F$6:$F$1005,Con_ve!$C$6:$C$1005,$C95,Con_ve!$I$6:$I$1005,"Em negociação",Con_ve!$Q$6:$Q$1005,Cad_cl!BN$5)))</f>
        <v/>
      </c>
      <c r="BO95" s="134" t="str">
        <f>IF(ISERR(IF($C95="","",SUMIFS(Con_ve!$F$6:$F$1005,Con_ve!$C$6:$C$1005,$C95,Con_ve!$I$6:$I$1005,"Em negociação",Con_ve!$Q$6:$Q$1005,Cad_cl!BO$5))),"",IF($C95="","",SUMIFS(Con_ve!$F$6:$F$1005,Con_ve!$C$6:$C$1005,$C95,Con_ve!$I$6:$I$1005,"Em negociação",Con_ve!$Q$6:$Q$1005,Cad_cl!BO$5)))</f>
        <v/>
      </c>
      <c r="BP95" s="134">
        <f t="shared" si="4"/>
        <v>0</v>
      </c>
      <c r="BR95" s="125" t="str">
        <f>IF(ISERR(IF(AND($I95=Re_lo!$E$5,BR$5=VLOOKUP(Re_lo!$H$5,Re_lo!$N$5:$O$16,2,0)),AP95,"")),"",IF(AND($I95=Re_lo!$E$5,BR$5=VLOOKUP(Re_lo!$H$5,Re_lo!$N$5:$O$16,2,0)),AP95,""))</f>
        <v/>
      </c>
      <c r="BS95" s="125" t="str">
        <f>IF(ISERR(IF(AND($I95=Re_lo!$E$5,BS$5=VLOOKUP(Re_lo!$H$5,Re_lo!$N$5:$O$16,2,0)),AQ95,"")),"",IF(AND($I95=Re_lo!$E$5,BS$5=VLOOKUP(Re_lo!$H$5,Re_lo!$N$5:$O$16,2,0)),AQ95,""))</f>
        <v/>
      </c>
      <c r="BT95" s="125" t="str">
        <f>IF(ISERR(IF(AND($I95=Re_lo!$E$5,BT$5=VLOOKUP(Re_lo!$H$5,Re_lo!$N$5:$O$16,2,0)),AR95,"")),"",IF(AND($I95=Re_lo!$E$5,BT$5=VLOOKUP(Re_lo!$H$5,Re_lo!$N$5:$O$16,2,0)),AR95,""))</f>
        <v/>
      </c>
      <c r="BU95" s="125" t="str">
        <f>IF(ISERR(IF(AND($I95=Re_lo!$E$5,BU$5=VLOOKUP(Re_lo!$H$5,Re_lo!$N$5:$O$16,2,0)),AS95,"")),"",IF(AND($I95=Re_lo!$E$5,BU$5=VLOOKUP(Re_lo!$H$5,Re_lo!$N$5:$O$16,2,0)),AS95,""))</f>
        <v/>
      </c>
      <c r="BV95" s="125" t="str">
        <f>IF(ISERR(IF(AND($I95=Re_lo!$E$5,BV$5=VLOOKUP(Re_lo!$H$5,Re_lo!$N$5:$O$16,2,0)),AT95,"")),"",IF(AND($I95=Re_lo!$E$5,BV$5=VLOOKUP(Re_lo!$H$5,Re_lo!$N$5:$O$16,2,0)),AT95,""))</f>
        <v/>
      </c>
      <c r="BW95" s="125" t="str">
        <f>IF(ISERR(IF(AND($I95=Re_lo!$E$5,BW$5=VLOOKUP(Re_lo!$H$5,Re_lo!$N$5:$O$16,2,0)),AU95,"")),"",IF(AND($I95=Re_lo!$E$5,BW$5=VLOOKUP(Re_lo!$H$5,Re_lo!$N$5:$O$16,2,0)),AU95,""))</f>
        <v/>
      </c>
      <c r="BX95" s="125" t="str">
        <f>IF(ISERR(IF(AND($I95=Re_lo!$E$5,BX$5=VLOOKUP(Re_lo!$H$5,Re_lo!$N$5:$O$16,2,0)),AV95,"")),"",IF(AND($I95=Re_lo!$E$5,BX$5=VLOOKUP(Re_lo!$H$5,Re_lo!$N$5:$O$16,2,0)),AV95,""))</f>
        <v/>
      </c>
      <c r="BY95" s="125" t="str">
        <f>IF(ISERR(IF(AND($I95=Re_lo!$E$5,BY$5=VLOOKUP(Re_lo!$H$5,Re_lo!$N$5:$O$16,2,0)),AW95,"")),"",IF(AND($I95=Re_lo!$E$5,BY$5=VLOOKUP(Re_lo!$H$5,Re_lo!$N$5:$O$16,2,0)),AW95,""))</f>
        <v/>
      </c>
      <c r="BZ95" s="125" t="str">
        <f>IF(ISERR(IF(AND($I95=Re_lo!$E$5,BZ$5=VLOOKUP(Re_lo!$H$5,Re_lo!$N$5:$O$16,2,0)),AX95,"")),"",IF(AND($I95=Re_lo!$E$5,BZ$5=VLOOKUP(Re_lo!$H$5,Re_lo!$N$5:$O$16,2,0)),AX95,""))</f>
        <v/>
      </c>
      <c r="CA95" s="125" t="str">
        <f>IF(ISERR(IF(AND($I95=Re_lo!$E$5,CA$5=VLOOKUP(Re_lo!$H$5,Re_lo!$N$5:$O$16,2,0)),AY95,"")),"",IF(AND($I95=Re_lo!$E$5,CA$5=VLOOKUP(Re_lo!$H$5,Re_lo!$N$5:$O$16,2,0)),AY95,""))</f>
        <v/>
      </c>
      <c r="CB95" s="125" t="str">
        <f>IF(ISERR(IF(AND($I95=Re_lo!$E$5,CB$5=VLOOKUP(Re_lo!$H$5,Re_lo!$N$5:$O$16,2,0)),AZ95,"")),"",IF(AND($I95=Re_lo!$E$5,CB$5=VLOOKUP(Re_lo!$H$5,Re_lo!$N$5:$O$16,2,0)),AZ95,""))</f>
        <v/>
      </c>
      <c r="CC95" s="125" t="str">
        <f>IF(ISERR(IF(AND($I95=Re_lo!$E$5,CC$5=VLOOKUP(Re_lo!$H$5,Re_lo!$N$5:$O$16,2,0)),BA95,"")),"",IF(AND($I95=Re_lo!$E$5,CC$5=VLOOKUP(Re_lo!$H$5,Re_lo!$N$5:$O$16,2,0)),BA95,""))</f>
        <v/>
      </c>
      <c r="CD95" s="125" t="str">
        <f>IF(ISERR(IF(AND($I95=Re_lo!$E$5,CD$5=VLOOKUP(Re_lo!$H$5,Re_lo!$N$5:$O$16,2,0)),BB95,"")),"",IF(AND($I95=Re_lo!$E$5,CD$5=VLOOKUP(Re_lo!$H$5,Re_lo!$N$5:$O$16,2,0)),BB95,""))</f>
        <v/>
      </c>
      <c r="CF95" s="125" t="str">
        <f>IF($C95="","",COUNTIFS(Con_ve!$C$6:$C$1005,$C95,Con_ve!$Q$6:$Q$1005,Cad_cl!CF$5))</f>
        <v/>
      </c>
      <c r="CG95" s="125" t="str">
        <f>IF($C95="","",COUNTIFS(Con_ve!$C$6:$C$1005,$C95,Con_ve!$Q$6:$Q$1005,Cad_cl!CG$5))</f>
        <v/>
      </c>
      <c r="CH95" s="125" t="str">
        <f>IF($C95="","",COUNTIFS(Con_ve!$C$6:$C$1005,$C95,Con_ve!$Q$6:$Q$1005,Cad_cl!CH$5))</f>
        <v/>
      </c>
      <c r="CI95" s="125" t="str">
        <f>IF($C95="","",COUNTIFS(Con_ve!$C$6:$C$1005,$C95,Con_ve!$Q$6:$Q$1005,Cad_cl!CI$5))</f>
        <v/>
      </c>
      <c r="CJ95" s="125" t="str">
        <f>IF($C95="","",COUNTIFS(Con_ve!$C$6:$C$1005,$C95,Con_ve!$Q$6:$Q$1005,Cad_cl!CJ$5))</f>
        <v/>
      </c>
      <c r="CK95" s="125" t="str">
        <f>IF($C95="","",COUNTIFS(Con_ve!$C$6:$C$1005,$C95,Con_ve!$Q$6:$Q$1005,Cad_cl!CK$5))</f>
        <v/>
      </c>
      <c r="CL95" s="125" t="str">
        <f>IF($C95="","",COUNTIFS(Con_ve!$C$6:$C$1005,$C95,Con_ve!$Q$6:$Q$1005,Cad_cl!CL$5))</f>
        <v/>
      </c>
      <c r="CM95" s="125" t="str">
        <f>IF($C95="","",COUNTIFS(Con_ve!$C$6:$C$1005,$C95,Con_ve!$Q$6:$Q$1005,Cad_cl!CM$5))</f>
        <v/>
      </c>
      <c r="CN95" s="125" t="str">
        <f>IF($C95="","",COUNTIFS(Con_ve!$C$6:$C$1005,$C95,Con_ve!$Q$6:$Q$1005,Cad_cl!CN$5))</f>
        <v/>
      </c>
      <c r="CO95" s="125" t="str">
        <f>IF($C95="","",COUNTIFS(Con_ve!$C$6:$C$1005,$C95,Con_ve!$Q$6:$Q$1005,Cad_cl!CO$5))</f>
        <v/>
      </c>
      <c r="CP95" s="125" t="str">
        <f>IF($C95="","",COUNTIFS(Con_ve!$C$6:$C$1005,$C95,Con_ve!$Q$6:$Q$1005,Cad_cl!CP$5))</f>
        <v/>
      </c>
      <c r="CQ95" s="125" t="str">
        <f>IF($C95="","",COUNTIFS(Con_ve!$C$6:$C$1005,$C95,Con_ve!$Q$6:$Q$1005,Cad_cl!CQ$5))</f>
        <v/>
      </c>
      <c r="CR95" s="125">
        <f t="shared" si="5"/>
        <v>0</v>
      </c>
    </row>
    <row r="96" spans="3:96" ht="30" customHeight="1">
      <c r="C96" s="153"/>
      <c r="D96" s="153"/>
      <c r="E96" s="154"/>
      <c r="F96" s="153"/>
      <c r="G96" s="155"/>
      <c r="H96" s="153"/>
      <c r="I96" s="153"/>
      <c r="J96" s="132" t="s">
        <v>309</v>
      </c>
      <c r="K96" s="133" t="s">
        <v>309</v>
      </c>
      <c r="L96" s="153"/>
      <c r="M96" s="153"/>
      <c r="N96" s="153"/>
      <c r="O96" s="153"/>
      <c r="P96" s="153"/>
      <c r="Q96" s="153"/>
      <c r="AP96" s="134" t="str">
        <f>IF(ISERR(IF($C96="","",SUMIFS(Con_ve!$F$6:$F$1005,Con_ve!$C$6:$C$1005,$C96,Con_ve!$I$6:$I$1005,"Fechada",Con_ve!$Q$6:$Q$1005,Cad_cl!AP$5))),"",IF($C96="","",SUMIFS(Con_ve!$F$6:$F$1005,Con_ve!$C$6:$C$1005,$C96,Con_ve!$I$6:$I$1005,"Fechada",Con_ve!$Q$6:$Q$1005,Cad_cl!AP$5)))</f>
        <v/>
      </c>
      <c r="AQ96" s="134" t="str">
        <f>IF(ISERR(IF($C96="","",SUMIFS(Con_ve!$F$6:$F$1005,Con_ve!$C$6:$C$1005,$C96,Con_ve!$I$6:$I$1005,"Fechada",Con_ve!$Q$6:$Q$1005,Cad_cl!AQ$5))),"",IF($C96="","",SUMIFS(Con_ve!$F$6:$F$1005,Con_ve!$C$6:$C$1005,$C96,Con_ve!$I$6:$I$1005,"Fechada",Con_ve!$Q$6:$Q$1005,Cad_cl!AQ$5)))</f>
        <v/>
      </c>
      <c r="AR96" s="134" t="str">
        <f>IF(ISERR(IF($C96="","",SUMIFS(Con_ve!$F$6:$F$1005,Con_ve!$C$6:$C$1005,$C96,Con_ve!$I$6:$I$1005,"Fechada",Con_ve!$Q$6:$Q$1005,Cad_cl!AR$5))),"",IF($C96="","",SUMIFS(Con_ve!$F$6:$F$1005,Con_ve!$C$6:$C$1005,$C96,Con_ve!$I$6:$I$1005,"Fechada",Con_ve!$Q$6:$Q$1005,Cad_cl!AR$5)))</f>
        <v/>
      </c>
      <c r="AS96" s="134" t="str">
        <f>IF(ISERR(IF($C96="","",SUMIFS(Con_ve!$F$6:$F$1005,Con_ve!$C$6:$C$1005,$C96,Con_ve!$I$6:$I$1005,"Fechada",Con_ve!$Q$6:$Q$1005,Cad_cl!AS$5))),"",IF($C96="","",SUMIFS(Con_ve!$F$6:$F$1005,Con_ve!$C$6:$C$1005,$C96,Con_ve!$I$6:$I$1005,"Fechada",Con_ve!$Q$6:$Q$1005,Cad_cl!AS$5)))</f>
        <v/>
      </c>
      <c r="AT96" s="134" t="str">
        <f>IF(ISERR(IF($C96="","",SUMIFS(Con_ve!$F$6:$F$1005,Con_ve!$C$6:$C$1005,$C96,Con_ve!$I$6:$I$1005,"Fechada",Con_ve!$Q$6:$Q$1005,Cad_cl!AT$5))),"",IF($C96="","",SUMIFS(Con_ve!$F$6:$F$1005,Con_ve!$C$6:$C$1005,$C96,Con_ve!$I$6:$I$1005,"Fechada",Con_ve!$Q$6:$Q$1005,Cad_cl!AT$5)))</f>
        <v/>
      </c>
      <c r="AU96" s="134" t="str">
        <f>IF(ISERR(IF($C96="","",SUMIFS(Con_ve!$F$6:$F$1005,Con_ve!$C$6:$C$1005,$C96,Con_ve!$I$6:$I$1005,"Fechada",Con_ve!$Q$6:$Q$1005,Cad_cl!AU$5))),"",IF($C96="","",SUMIFS(Con_ve!$F$6:$F$1005,Con_ve!$C$6:$C$1005,$C96,Con_ve!$I$6:$I$1005,"Fechada",Con_ve!$Q$6:$Q$1005,Cad_cl!AU$5)))</f>
        <v/>
      </c>
      <c r="AV96" s="134" t="str">
        <f>IF(ISERR(IF($C96="","",SUMIFS(Con_ve!$F$6:$F$1005,Con_ve!$C$6:$C$1005,$C96,Con_ve!$I$6:$I$1005,"Fechada",Con_ve!$Q$6:$Q$1005,Cad_cl!AV$5))),"",IF($C96="","",SUMIFS(Con_ve!$F$6:$F$1005,Con_ve!$C$6:$C$1005,$C96,Con_ve!$I$6:$I$1005,"Fechada",Con_ve!$Q$6:$Q$1005,Cad_cl!AV$5)))</f>
        <v/>
      </c>
      <c r="AW96" s="134" t="str">
        <f>IF(ISERR(IF($C96="","",SUMIFS(Con_ve!$F$6:$F$1005,Con_ve!$C$6:$C$1005,$C96,Con_ve!$I$6:$I$1005,"Fechada",Con_ve!$Q$6:$Q$1005,Cad_cl!AW$5))),"",IF($C96="","",SUMIFS(Con_ve!$F$6:$F$1005,Con_ve!$C$6:$C$1005,$C96,Con_ve!$I$6:$I$1005,"Fechada",Con_ve!$Q$6:$Q$1005,Cad_cl!AW$5)))</f>
        <v/>
      </c>
      <c r="AX96" s="134" t="str">
        <f>IF(ISERR(IF($C96="","",SUMIFS(Con_ve!$F$6:$F$1005,Con_ve!$C$6:$C$1005,$C96,Con_ve!$I$6:$I$1005,"Fechada",Con_ve!$Q$6:$Q$1005,Cad_cl!AX$5))),"",IF($C96="","",SUMIFS(Con_ve!$F$6:$F$1005,Con_ve!$C$6:$C$1005,$C96,Con_ve!$I$6:$I$1005,"Fechada",Con_ve!$Q$6:$Q$1005,Cad_cl!AX$5)))</f>
        <v/>
      </c>
      <c r="AY96" s="134" t="str">
        <f>IF(ISERR(IF($C96="","",SUMIFS(Con_ve!$F$6:$F$1005,Con_ve!$C$6:$C$1005,$C96,Con_ve!$I$6:$I$1005,"Fechada",Con_ve!$Q$6:$Q$1005,Cad_cl!AY$5))),"",IF($C96="","",SUMIFS(Con_ve!$F$6:$F$1005,Con_ve!$C$6:$C$1005,$C96,Con_ve!$I$6:$I$1005,"Fechada",Con_ve!$Q$6:$Q$1005,Cad_cl!AY$5)))</f>
        <v/>
      </c>
      <c r="AZ96" s="134" t="str">
        <f>IF(ISERR(IF($C96="","",SUMIFS(Con_ve!$F$6:$F$1005,Con_ve!$C$6:$C$1005,$C96,Con_ve!$I$6:$I$1005,"Fechada",Con_ve!$Q$6:$Q$1005,Cad_cl!AZ$5))),"",IF($C96="","",SUMIFS(Con_ve!$F$6:$F$1005,Con_ve!$C$6:$C$1005,$C96,Con_ve!$I$6:$I$1005,"Fechada",Con_ve!$Q$6:$Q$1005,Cad_cl!AZ$5)))</f>
        <v/>
      </c>
      <c r="BA96" s="134" t="str">
        <f>IF(ISERR(IF($C96="","",SUMIFS(Con_ve!$F$6:$F$1005,Con_ve!$C$6:$C$1005,$C96,Con_ve!$I$6:$I$1005,"Fechada",Con_ve!$Q$6:$Q$1005,Cad_cl!BA$5))),"",IF($C96="","",SUMIFS(Con_ve!$F$6:$F$1005,Con_ve!$C$6:$C$1005,$C96,Con_ve!$I$6:$I$1005,"Fechada",Con_ve!$Q$6:$Q$1005,Cad_cl!BA$5)))</f>
        <v/>
      </c>
      <c r="BB96" s="134">
        <f t="shared" si="3"/>
        <v>0</v>
      </c>
      <c r="BD96" s="134" t="str">
        <f>IF(ISERR(IF($C96="","",SUMIFS(Con_ve!$F$6:$F$1005,Con_ve!$C$6:$C$1005,$C96,Con_ve!$I$6:$I$1005,"Em negociação",Con_ve!$Q$6:$Q$1005,Cad_cl!BD$5))),"",IF($C96="","",SUMIFS(Con_ve!$F$6:$F$1005,Con_ve!$C$6:$C$1005,$C96,Con_ve!$I$6:$I$1005,"Em negociação",Con_ve!$Q$6:$Q$1005,Cad_cl!BD$5)))</f>
        <v/>
      </c>
      <c r="BE96" s="134" t="str">
        <f>IF(ISERR(IF($C96="","",SUMIFS(Con_ve!$F$6:$F$1005,Con_ve!$C$6:$C$1005,$C96,Con_ve!$I$6:$I$1005,"Em negociação",Con_ve!$Q$6:$Q$1005,Cad_cl!BE$5))),"",IF($C96="","",SUMIFS(Con_ve!$F$6:$F$1005,Con_ve!$C$6:$C$1005,$C96,Con_ve!$I$6:$I$1005,"Em negociação",Con_ve!$Q$6:$Q$1005,Cad_cl!BE$5)))</f>
        <v/>
      </c>
      <c r="BF96" s="134" t="str">
        <f>IF(ISERR(IF($C96="","",SUMIFS(Con_ve!$F$6:$F$1005,Con_ve!$C$6:$C$1005,$C96,Con_ve!$I$6:$I$1005,"Em negociação",Con_ve!$Q$6:$Q$1005,Cad_cl!BF$5))),"",IF($C96="","",SUMIFS(Con_ve!$F$6:$F$1005,Con_ve!$C$6:$C$1005,$C96,Con_ve!$I$6:$I$1005,"Em negociação",Con_ve!$Q$6:$Q$1005,Cad_cl!BF$5)))</f>
        <v/>
      </c>
      <c r="BG96" s="134" t="str">
        <f>IF(ISERR(IF($C96="","",SUMIFS(Con_ve!$F$6:$F$1005,Con_ve!$C$6:$C$1005,$C96,Con_ve!$I$6:$I$1005,"Em negociação",Con_ve!$Q$6:$Q$1005,Cad_cl!BG$5))),"",IF($C96="","",SUMIFS(Con_ve!$F$6:$F$1005,Con_ve!$C$6:$C$1005,$C96,Con_ve!$I$6:$I$1005,"Em negociação",Con_ve!$Q$6:$Q$1005,Cad_cl!BG$5)))</f>
        <v/>
      </c>
      <c r="BH96" s="134" t="str">
        <f>IF(ISERR(IF($C96="","",SUMIFS(Con_ve!$F$6:$F$1005,Con_ve!$C$6:$C$1005,$C96,Con_ve!$I$6:$I$1005,"Em negociação",Con_ve!$Q$6:$Q$1005,Cad_cl!BH$5))),"",IF($C96="","",SUMIFS(Con_ve!$F$6:$F$1005,Con_ve!$C$6:$C$1005,$C96,Con_ve!$I$6:$I$1005,"Em negociação",Con_ve!$Q$6:$Q$1005,Cad_cl!BH$5)))</f>
        <v/>
      </c>
      <c r="BI96" s="134" t="str">
        <f>IF(ISERR(IF($C96="","",SUMIFS(Con_ve!$F$6:$F$1005,Con_ve!$C$6:$C$1005,$C96,Con_ve!$I$6:$I$1005,"Em negociação",Con_ve!$Q$6:$Q$1005,Cad_cl!BI$5))),"",IF($C96="","",SUMIFS(Con_ve!$F$6:$F$1005,Con_ve!$C$6:$C$1005,$C96,Con_ve!$I$6:$I$1005,"Em negociação",Con_ve!$Q$6:$Q$1005,Cad_cl!BI$5)))</f>
        <v/>
      </c>
      <c r="BJ96" s="134" t="str">
        <f>IF(ISERR(IF($C96="","",SUMIFS(Con_ve!$F$6:$F$1005,Con_ve!$C$6:$C$1005,$C96,Con_ve!$I$6:$I$1005,"Em negociação",Con_ve!$Q$6:$Q$1005,Cad_cl!BJ$5))),"",IF($C96="","",SUMIFS(Con_ve!$F$6:$F$1005,Con_ve!$C$6:$C$1005,$C96,Con_ve!$I$6:$I$1005,"Em negociação",Con_ve!$Q$6:$Q$1005,Cad_cl!BJ$5)))</f>
        <v/>
      </c>
      <c r="BK96" s="134" t="str">
        <f>IF(ISERR(IF($C96="","",SUMIFS(Con_ve!$F$6:$F$1005,Con_ve!$C$6:$C$1005,$C96,Con_ve!$I$6:$I$1005,"Em negociação",Con_ve!$Q$6:$Q$1005,Cad_cl!BK$5))),"",IF($C96="","",SUMIFS(Con_ve!$F$6:$F$1005,Con_ve!$C$6:$C$1005,$C96,Con_ve!$I$6:$I$1005,"Em negociação",Con_ve!$Q$6:$Q$1005,Cad_cl!BK$5)))</f>
        <v/>
      </c>
      <c r="BL96" s="134" t="str">
        <f>IF(ISERR(IF($C96="","",SUMIFS(Con_ve!$F$6:$F$1005,Con_ve!$C$6:$C$1005,$C96,Con_ve!$I$6:$I$1005,"Em negociação",Con_ve!$Q$6:$Q$1005,Cad_cl!BL$5))),"",IF($C96="","",SUMIFS(Con_ve!$F$6:$F$1005,Con_ve!$C$6:$C$1005,$C96,Con_ve!$I$6:$I$1005,"Em negociação",Con_ve!$Q$6:$Q$1005,Cad_cl!BL$5)))</f>
        <v/>
      </c>
      <c r="BM96" s="134" t="str">
        <f>IF(ISERR(IF($C96="","",SUMIFS(Con_ve!$F$6:$F$1005,Con_ve!$C$6:$C$1005,$C96,Con_ve!$I$6:$I$1005,"Em negociação",Con_ve!$Q$6:$Q$1005,Cad_cl!BM$5))),"",IF($C96="","",SUMIFS(Con_ve!$F$6:$F$1005,Con_ve!$C$6:$C$1005,$C96,Con_ve!$I$6:$I$1005,"Em negociação",Con_ve!$Q$6:$Q$1005,Cad_cl!BM$5)))</f>
        <v/>
      </c>
      <c r="BN96" s="134" t="str">
        <f>IF(ISERR(IF($C96="","",SUMIFS(Con_ve!$F$6:$F$1005,Con_ve!$C$6:$C$1005,$C96,Con_ve!$I$6:$I$1005,"Em negociação",Con_ve!$Q$6:$Q$1005,Cad_cl!BN$5))),"",IF($C96="","",SUMIFS(Con_ve!$F$6:$F$1005,Con_ve!$C$6:$C$1005,$C96,Con_ve!$I$6:$I$1005,"Em negociação",Con_ve!$Q$6:$Q$1005,Cad_cl!BN$5)))</f>
        <v/>
      </c>
      <c r="BO96" s="134" t="str">
        <f>IF(ISERR(IF($C96="","",SUMIFS(Con_ve!$F$6:$F$1005,Con_ve!$C$6:$C$1005,$C96,Con_ve!$I$6:$I$1005,"Em negociação",Con_ve!$Q$6:$Q$1005,Cad_cl!BO$5))),"",IF($C96="","",SUMIFS(Con_ve!$F$6:$F$1005,Con_ve!$C$6:$C$1005,$C96,Con_ve!$I$6:$I$1005,"Em negociação",Con_ve!$Q$6:$Q$1005,Cad_cl!BO$5)))</f>
        <v/>
      </c>
      <c r="BP96" s="134">
        <f t="shared" si="4"/>
        <v>0</v>
      </c>
      <c r="BR96" s="125" t="str">
        <f>IF(ISERR(IF(AND($I96=Re_lo!$E$5,BR$5=VLOOKUP(Re_lo!$H$5,Re_lo!$N$5:$O$16,2,0)),AP96,"")),"",IF(AND($I96=Re_lo!$E$5,BR$5=VLOOKUP(Re_lo!$H$5,Re_lo!$N$5:$O$16,2,0)),AP96,""))</f>
        <v/>
      </c>
      <c r="BS96" s="125" t="str">
        <f>IF(ISERR(IF(AND($I96=Re_lo!$E$5,BS$5=VLOOKUP(Re_lo!$H$5,Re_lo!$N$5:$O$16,2,0)),AQ96,"")),"",IF(AND($I96=Re_lo!$E$5,BS$5=VLOOKUP(Re_lo!$H$5,Re_lo!$N$5:$O$16,2,0)),AQ96,""))</f>
        <v/>
      </c>
      <c r="BT96" s="125" t="str">
        <f>IF(ISERR(IF(AND($I96=Re_lo!$E$5,BT$5=VLOOKUP(Re_lo!$H$5,Re_lo!$N$5:$O$16,2,0)),AR96,"")),"",IF(AND($I96=Re_lo!$E$5,BT$5=VLOOKUP(Re_lo!$H$5,Re_lo!$N$5:$O$16,2,0)),AR96,""))</f>
        <v/>
      </c>
      <c r="BU96" s="125" t="str">
        <f>IF(ISERR(IF(AND($I96=Re_lo!$E$5,BU$5=VLOOKUP(Re_lo!$H$5,Re_lo!$N$5:$O$16,2,0)),AS96,"")),"",IF(AND($I96=Re_lo!$E$5,BU$5=VLOOKUP(Re_lo!$H$5,Re_lo!$N$5:$O$16,2,0)),AS96,""))</f>
        <v/>
      </c>
      <c r="BV96" s="125" t="str">
        <f>IF(ISERR(IF(AND($I96=Re_lo!$E$5,BV$5=VLOOKUP(Re_lo!$H$5,Re_lo!$N$5:$O$16,2,0)),AT96,"")),"",IF(AND($I96=Re_lo!$E$5,BV$5=VLOOKUP(Re_lo!$H$5,Re_lo!$N$5:$O$16,2,0)),AT96,""))</f>
        <v/>
      </c>
      <c r="BW96" s="125" t="str">
        <f>IF(ISERR(IF(AND($I96=Re_lo!$E$5,BW$5=VLOOKUP(Re_lo!$H$5,Re_lo!$N$5:$O$16,2,0)),AU96,"")),"",IF(AND($I96=Re_lo!$E$5,BW$5=VLOOKUP(Re_lo!$H$5,Re_lo!$N$5:$O$16,2,0)),AU96,""))</f>
        <v/>
      </c>
      <c r="BX96" s="125" t="str">
        <f>IF(ISERR(IF(AND($I96=Re_lo!$E$5,BX$5=VLOOKUP(Re_lo!$H$5,Re_lo!$N$5:$O$16,2,0)),AV96,"")),"",IF(AND($I96=Re_lo!$E$5,BX$5=VLOOKUP(Re_lo!$H$5,Re_lo!$N$5:$O$16,2,0)),AV96,""))</f>
        <v/>
      </c>
      <c r="BY96" s="125" t="str">
        <f>IF(ISERR(IF(AND($I96=Re_lo!$E$5,BY$5=VLOOKUP(Re_lo!$H$5,Re_lo!$N$5:$O$16,2,0)),AW96,"")),"",IF(AND($I96=Re_lo!$E$5,BY$5=VLOOKUP(Re_lo!$H$5,Re_lo!$N$5:$O$16,2,0)),AW96,""))</f>
        <v/>
      </c>
      <c r="BZ96" s="125" t="str">
        <f>IF(ISERR(IF(AND($I96=Re_lo!$E$5,BZ$5=VLOOKUP(Re_lo!$H$5,Re_lo!$N$5:$O$16,2,0)),AX96,"")),"",IF(AND($I96=Re_lo!$E$5,BZ$5=VLOOKUP(Re_lo!$H$5,Re_lo!$N$5:$O$16,2,0)),AX96,""))</f>
        <v/>
      </c>
      <c r="CA96" s="125" t="str">
        <f>IF(ISERR(IF(AND($I96=Re_lo!$E$5,CA$5=VLOOKUP(Re_lo!$H$5,Re_lo!$N$5:$O$16,2,0)),AY96,"")),"",IF(AND($I96=Re_lo!$E$5,CA$5=VLOOKUP(Re_lo!$H$5,Re_lo!$N$5:$O$16,2,0)),AY96,""))</f>
        <v/>
      </c>
      <c r="CB96" s="125" t="str">
        <f>IF(ISERR(IF(AND($I96=Re_lo!$E$5,CB$5=VLOOKUP(Re_lo!$H$5,Re_lo!$N$5:$O$16,2,0)),AZ96,"")),"",IF(AND($I96=Re_lo!$E$5,CB$5=VLOOKUP(Re_lo!$H$5,Re_lo!$N$5:$O$16,2,0)),AZ96,""))</f>
        <v/>
      </c>
      <c r="CC96" s="125" t="str">
        <f>IF(ISERR(IF(AND($I96=Re_lo!$E$5,CC$5=VLOOKUP(Re_lo!$H$5,Re_lo!$N$5:$O$16,2,0)),BA96,"")),"",IF(AND($I96=Re_lo!$E$5,CC$5=VLOOKUP(Re_lo!$H$5,Re_lo!$N$5:$O$16,2,0)),BA96,""))</f>
        <v/>
      </c>
      <c r="CD96" s="125" t="str">
        <f>IF(ISERR(IF(AND($I96=Re_lo!$E$5,CD$5=VLOOKUP(Re_lo!$H$5,Re_lo!$N$5:$O$16,2,0)),BB96,"")),"",IF(AND($I96=Re_lo!$E$5,CD$5=VLOOKUP(Re_lo!$H$5,Re_lo!$N$5:$O$16,2,0)),BB96,""))</f>
        <v/>
      </c>
      <c r="CF96" s="125" t="str">
        <f>IF($C96="","",COUNTIFS(Con_ve!$C$6:$C$1005,$C96,Con_ve!$Q$6:$Q$1005,Cad_cl!CF$5))</f>
        <v/>
      </c>
      <c r="CG96" s="125" t="str">
        <f>IF($C96="","",COUNTIFS(Con_ve!$C$6:$C$1005,$C96,Con_ve!$Q$6:$Q$1005,Cad_cl!CG$5))</f>
        <v/>
      </c>
      <c r="CH96" s="125" t="str">
        <f>IF($C96="","",COUNTIFS(Con_ve!$C$6:$C$1005,$C96,Con_ve!$Q$6:$Q$1005,Cad_cl!CH$5))</f>
        <v/>
      </c>
      <c r="CI96" s="125" t="str">
        <f>IF($C96="","",COUNTIFS(Con_ve!$C$6:$C$1005,$C96,Con_ve!$Q$6:$Q$1005,Cad_cl!CI$5))</f>
        <v/>
      </c>
      <c r="CJ96" s="125" t="str">
        <f>IF($C96="","",COUNTIFS(Con_ve!$C$6:$C$1005,$C96,Con_ve!$Q$6:$Q$1005,Cad_cl!CJ$5))</f>
        <v/>
      </c>
      <c r="CK96" s="125" t="str">
        <f>IF($C96="","",COUNTIFS(Con_ve!$C$6:$C$1005,$C96,Con_ve!$Q$6:$Q$1005,Cad_cl!CK$5))</f>
        <v/>
      </c>
      <c r="CL96" s="125" t="str">
        <f>IF($C96="","",COUNTIFS(Con_ve!$C$6:$C$1005,$C96,Con_ve!$Q$6:$Q$1005,Cad_cl!CL$5))</f>
        <v/>
      </c>
      <c r="CM96" s="125" t="str">
        <f>IF($C96="","",COUNTIFS(Con_ve!$C$6:$C$1005,$C96,Con_ve!$Q$6:$Q$1005,Cad_cl!CM$5))</f>
        <v/>
      </c>
      <c r="CN96" s="125" t="str">
        <f>IF($C96="","",COUNTIFS(Con_ve!$C$6:$C$1005,$C96,Con_ve!$Q$6:$Q$1005,Cad_cl!CN$5))</f>
        <v/>
      </c>
      <c r="CO96" s="125" t="str">
        <f>IF($C96="","",COUNTIFS(Con_ve!$C$6:$C$1005,$C96,Con_ve!$Q$6:$Q$1005,Cad_cl!CO$5))</f>
        <v/>
      </c>
      <c r="CP96" s="125" t="str">
        <f>IF($C96="","",COUNTIFS(Con_ve!$C$6:$C$1005,$C96,Con_ve!$Q$6:$Q$1005,Cad_cl!CP$5))</f>
        <v/>
      </c>
      <c r="CQ96" s="125" t="str">
        <f>IF($C96="","",COUNTIFS(Con_ve!$C$6:$C$1005,$C96,Con_ve!$Q$6:$Q$1005,Cad_cl!CQ$5))</f>
        <v/>
      </c>
      <c r="CR96" s="125">
        <f t="shared" si="5"/>
        <v>0</v>
      </c>
    </row>
    <row r="97" spans="3:96" ht="30" customHeight="1">
      <c r="C97" s="153"/>
      <c r="D97" s="153"/>
      <c r="E97" s="154"/>
      <c r="F97" s="153"/>
      <c r="G97" s="155"/>
      <c r="H97" s="153"/>
      <c r="I97" s="153"/>
      <c r="J97" s="132" t="s">
        <v>309</v>
      </c>
      <c r="K97" s="133" t="s">
        <v>309</v>
      </c>
      <c r="L97" s="153"/>
      <c r="M97" s="153"/>
      <c r="N97" s="153"/>
      <c r="O97" s="153"/>
      <c r="P97" s="153"/>
      <c r="Q97" s="153"/>
      <c r="AP97" s="134" t="str">
        <f>IF(ISERR(IF($C97="","",SUMIFS(Con_ve!$F$6:$F$1005,Con_ve!$C$6:$C$1005,$C97,Con_ve!$I$6:$I$1005,"Fechada",Con_ve!$Q$6:$Q$1005,Cad_cl!AP$5))),"",IF($C97="","",SUMIFS(Con_ve!$F$6:$F$1005,Con_ve!$C$6:$C$1005,$C97,Con_ve!$I$6:$I$1005,"Fechada",Con_ve!$Q$6:$Q$1005,Cad_cl!AP$5)))</f>
        <v/>
      </c>
      <c r="AQ97" s="134" t="str">
        <f>IF(ISERR(IF($C97="","",SUMIFS(Con_ve!$F$6:$F$1005,Con_ve!$C$6:$C$1005,$C97,Con_ve!$I$6:$I$1005,"Fechada",Con_ve!$Q$6:$Q$1005,Cad_cl!AQ$5))),"",IF($C97="","",SUMIFS(Con_ve!$F$6:$F$1005,Con_ve!$C$6:$C$1005,$C97,Con_ve!$I$6:$I$1005,"Fechada",Con_ve!$Q$6:$Q$1005,Cad_cl!AQ$5)))</f>
        <v/>
      </c>
      <c r="AR97" s="134" t="str">
        <f>IF(ISERR(IF($C97="","",SUMIFS(Con_ve!$F$6:$F$1005,Con_ve!$C$6:$C$1005,$C97,Con_ve!$I$6:$I$1005,"Fechada",Con_ve!$Q$6:$Q$1005,Cad_cl!AR$5))),"",IF($C97="","",SUMIFS(Con_ve!$F$6:$F$1005,Con_ve!$C$6:$C$1005,$C97,Con_ve!$I$6:$I$1005,"Fechada",Con_ve!$Q$6:$Q$1005,Cad_cl!AR$5)))</f>
        <v/>
      </c>
      <c r="AS97" s="134" t="str">
        <f>IF(ISERR(IF($C97="","",SUMIFS(Con_ve!$F$6:$F$1005,Con_ve!$C$6:$C$1005,$C97,Con_ve!$I$6:$I$1005,"Fechada",Con_ve!$Q$6:$Q$1005,Cad_cl!AS$5))),"",IF($C97="","",SUMIFS(Con_ve!$F$6:$F$1005,Con_ve!$C$6:$C$1005,$C97,Con_ve!$I$6:$I$1005,"Fechada",Con_ve!$Q$6:$Q$1005,Cad_cl!AS$5)))</f>
        <v/>
      </c>
      <c r="AT97" s="134" t="str">
        <f>IF(ISERR(IF($C97="","",SUMIFS(Con_ve!$F$6:$F$1005,Con_ve!$C$6:$C$1005,$C97,Con_ve!$I$6:$I$1005,"Fechada",Con_ve!$Q$6:$Q$1005,Cad_cl!AT$5))),"",IF($C97="","",SUMIFS(Con_ve!$F$6:$F$1005,Con_ve!$C$6:$C$1005,$C97,Con_ve!$I$6:$I$1005,"Fechada",Con_ve!$Q$6:$Q$1005,Cad_cl!AT$5)))</f>
        <v/>
      </c>
      <c r="AU97" s="134" t="str">
        <f>IF(ISERR(IF($C97="","",SUMIFS(Con_ve!$F$6:$F$1005,Con_ve!$C$6:$C$1005,$C97,Con_ve!$I$6:$I$1005,"Fechada",Con_ve!$Q$6:$Q$1005,Cad_cl!AU$5))),"",IF($C97="","",SUMIFS(Con_ve!$F$6:$F$1005,Con_ve!$C$6:$C$1005,$C97,Con_ve!$I$6:$I$1005,"Fechada",Con_ve!$Q$6:$Q$1005,Cad_cl!AU$5)))</f>
        <v/>
      </c>
      <c r="AV97" s="134" t="str">
        <f>IF(ISERR(IF($C97="","",SUMIFS(Con_ve!$F$6:$F$1005,Con_ve!$C$6:$C$1005,$C97,Con_ve!$I$6:$I$1005,"Fechada",Con_ve!$Q$6:$Q$1005,Cad_cl!AV$5))),"",IF($C97="","",SUMIFS(Con_ve!$F$6:$F$1005,Con_ve!$C$6:$C$1005,$C97,Con_ve!$I$6:$I$1005,"Fechada",Con_ve!$Q$6:$Q$1005,Cad_cl!AV$5)))</f>
        <v/>
      </c>
      <c r="AW97" s="134" t="str">
        <f>IF(ISERR(IF($C97="","",SUMIFS(Con_ve!$F$6:$F$1005,Con_ve!$C$6:$C$1005,$C97,Con_ve!$I$6:$I$1005,"Fechada",Con_ve!$Q$6:$Q$1005,Cad_cl!AW$5))),"",IF($C97="","",SUMIFS(Con_ve!$F$6:$F$1005,Con_ve!$C$6:$C$1005,$C97,Con_ve!$I$6:$I$1005,"Fechada",Con_ve!$Q$6:$Q$1005,Cad_cl!AW$5)))</f>
        <v/>
      </c>
      <c r="AX97" s="134" t="str">
        <f>IF(ISERR(IF($C97="","",SUMIFS(Con_ve!$F$6:$F$1005,Con_ve!$C$6:$C$1005,$C97,Con_ve!$I$6:$I$1005,"Fechada",Con_ve!$Q$6:$Q$1005,Cad_cl!AX$5))),"",IF($C97="","",SUMIFS(Con_ve!$F$6:$F$1005,Con_ve!$C$6:$C$1005,$C97,Con_ve!$I$6:$I$1005,"Fechada",Con_ve!$Q$6:$Q$1005,Cad_cl!AX$5)))</f>
        <v/>
      </c>
      <c r="AY97" s="134" t="str">
        <f>IF(ISERR(IF($C97="","",SUMIFS(Con_ve!$F$6:$F$1005,Con_ve!$C$6:$C$1005,$C97,Con_ve!$I$6:$I$1005,"Fechada",Con_ve!$Q$6:$Q$1005,Cad_cl!AY$5))),"",IF($C97="","",SUMIFS(Con_ve!$F$6:$F$1005,Con_ve!$C$6:$C$1005,$C97,Con_ve!$I$6:$I$1005,"Fechada",Con_ve!$Q$6:$Q$1005,Cad_cl!AY$5)))</f>
        <v/>
      </c>
      <c r="AZ97" s="134" t="str">
        <f>IF(ISERR(IF($C97="","",SUMIFS(Con_ve!$F$6:$F$1005,Con_ve!$C$6:$C$1005,$C97,Con_ve!$I$6:$I$1005,"Fechada",Con_ve!$Q$6:$Q$1005,Cad_cl!AZ$5))),"",IF($C97="","",SUMIFS(Con_ve!$F$6:$F$1005,Con_ve!$C$6:$C$1005,$C97,Con_ve!$I$6:$I$1005,"Fechada",Con_ve!$Q$6:$Q$1005,Cad_cl!AZ$5)))</f>
        <v/>
      </c>
      <c r="BA97" s="134" t="str">
        <f>IF(ISERR(IF($C97="","",SUMIFS(Con_ve!$F$6:$F$1005,Con_ve!$C$6:$C$1005,$C97,Con_ve!$I$6:$I$1005,"Fechada",Con_ve!$Q$6:$Q$1005,Cad_cl!BA$5))),"",IF($C97="","",SUMIFS(Con_ve!$F$6:$F$1005,Con_ve!$C$6:$C$1005,$C97,Con_ve!$I$6:$I$1005,"Fechada",Con_ve!$Q$6:$Q$1005,Cad_cl!BA$5)))</f>
        <v/>
      </c>
      <c r="BB97" s="134">
        <f t="shared" si="3"/>
        <v>0</v>
      </c>
      <c r="BD97" s="134" t="str">
        <f>IF(ISERR(IF($C97="","",SUMIFS(Con_ve!$F$6:$F$1005,Con_ve!$C$6:$C$1005,$C97,Con_ve!$I$6:$I$1005,"Em negociação",Con_ve!$Q$6:$Q$1005,Cad_cl!BD$5))),"",IF($C97="","",SUMIFS(Con_ve!$F$6:$F$1005,Con_ve!$C$6:$C$1005,$C97,Con_ve!$I$6:$I$1005,"Em negociação",Con_ve!$Q$6:$Q$1005,Cad_cl!BD$5)))</f>
        <v/>
      </c>
      <c r="BE97" s="134" t="str">
        <f>IF(ISERR(IF($C97="","",SUMIFS(Con_ve!$F$6:$F$1005,Con_ve!$C$6:$C$1005,$C97,Con_ve!$I$6:$I$1005,"Em negociação",Con_ve!$Q$6:$Q$1005,Cad_cl!BE$5))),"",IF($C97="","",SUMIFS(Con_ve!$F$6:$F$1005,Con_ve!$C$6:$C$1005,$C97,Con_ve!$I$6:$I$1005,"Em negociação",Con_ve!$Q$6:$Q$1005,Cad_cl!BE$5)))</f>
        <v/>
      </c>
      <c r="BF97" s="134" t="str">
        <f>IF(ISERR(IF($C97="","",SUMIFS(Con_ve!$F$6:$F$1005,Con_ve!$C$6:$C$1005,$C97,Con_ve!$I$6:$I$1005,"Em negociação",Con_ve!$Q$6:$Q$1005,Cad_cl!BF$5))),"",IF($C97="","",SUMIFS(Con_ve!$F$6:$F$1005,Con_ve!$C$6:$C$1005,$C97,Con_ve!$I$6:$I$1005,"Em negociação",Con_ve!$Q$6:$Q$1005,Cad_cl!BF$5)))</f>
        <v/>
      </c>
      <c r="BG97" s="134" t="str">
        <f>IF(ISERR(IF($C97="","",SUMIFS(Con_ve!$F$6:$F$1005,Con_ve!$C$6:$C$1005,$C97,Con_ve!$I$6:$I$1005,"Em negociação",Con_ve!$Q$6:$Q$1005,Cad_cl!BG$5))),"",IF($C97="","",SUMIFS(Con_ve!$F$6:$F$1005,Con_ve!$C$6:$C$1005,$C97,Con_ve!$I$6:$I$1005,"Em negociação",Con_ve!$Q$6:$Q$1005,Cad_cl!BG$5)))</f>
        <v/>
      </c>
      <c r="BH97" s="134" t="str">
        <f>IF(ISERR(IF($C97="","",SUMIFS(Con_ve!$F$6:$F$1005,Con_ve!$C$6:$C$1005,$C97,Con_ve!$I$6:$I$1005,"Em negociação",Con_ve!$Q$6:$Q$1005,Cad_cl!BH$5))),"",IF($C97="","",SUMIFS(Con_ve!$F$6:$F$1005,Con_ve!$C$6:$C$1005,$C97,Con_ve!$I$6:$I$1005,"Em negociação",Con_ve!$Q$6:$Q$1005,Cad_cl!BH$5)))</f>
        <v/>
      </c>
      <c r="BI97" s="134" t="str">
        <f>IF(ISERR(IF($C97="","",SUMIFS(Con_ve!$F$6:$F$1005,Con_ve!$C$6:$C$1005,$C97,Con_ve!$I$6:$I$1005,"Em negociação",Con_ve!$Q$6:$Q$1005,Cad_cl!BI$5))),"",IF($C97="","",SUMIFS(Con_ve!$F$6:$F$1005,Con_ve!$C$6:$C$1005,$C97,Con_ve!$I$6:$I$1005,"Em negociação",Con_ve!$Q$6:$Q$1005,Cad_cl!BI$5)))</f>
        <v/>
      </c>
      <c r="BJ97" s="134" t="str">
        <f>IF(ISERR(IF($C97="","",SUMIFS(Con_ve!$F$6:$F$1005,Con_ve!$C$6:$C$1005,$C97,Con_ve!$I$6:$I$1005,"Em negociação",Con_ve!$Q$6:$Q$1005,Cad_cl!BJ$5))),"",IF($C97="","",SUMIFS(Con_ve!$F$6:$F$1005,Con_ve!$C$6:$C$1005,$C97,Con_ve!$I$6:$I$1005,"Em negociação",Con_ve!$Q$6:$Q$1005,Cad_cl!BJ$5)))</f>
        <v/>
      </c>
      <c r="BK97" s="134" t="str">
        <f>IF(ISERR(IF($C97="","",SUMIFS(Con_ve!$F$6:$F$1005,Con_ve!$C$6:$C$1005,$C97,Con_ve!$I$6:$I$1005,"Em negociação",Con_ve!$Q$6:$Q$1005,Cad_cl!BK$5))),"",IF($C97="","",SUMIFS(Con_ve!$F$6:$F$1005,Con_ve!$C$6:$C$1005,$C97,Con_ve!$I$6:$I$1005,"Em negociação",Con_ve!$Q$6:$Q$1005,Cad_cl!BK$5)))</f>
        <v/>
      </c>
      <c r="BL97" s="134" t="str">
        <f>IF(ISERR(IF($C97="","",SUMIFS(Con_ve!$F$6:$F$1005,Con_ve!$C$6:$C$1005,$C97,Con_ve!$I$6:$I$1005,"Em negociação",Con_ve!$Q$6:$Q$1005,Cad_cl!BL$5))),"",IF($C97="","",SUMIFS(Con_ve!$F$6:$F$1005,Con_ve!$C$6:$C$1005,$C97,Con_ve!$I$6:$I$1005,"Em negociação",Con_ve!$Q$6:$Q$1005,Cad_cl!BL$5)))</f>
        <v/>
      </c>
      <c r="BM97" s="134" t="str">
        <f>IF(ISERR(IF($C97="","",SUMIFS(Con_ve!$F$6:$F$1005,Con_ve!$C$6:$C$1005,$C97,Con_ve!$I$6:$I$1005,"Em negociação",Con_ve!$Q$6:$Q$1005,Cad_cl!BM$5))),"",IF($C97="","",SUMIFS(Con_ve!$F$6:$F$1005,Con_ve!$C$6:$C$1005,$C97,Con_ve!$I$6:$I$1005,"Em negociação",Con_ve!$Q$6:$Q$1005,Cad_cl!BM$5)))</f>
        <v/>
      </c>
      <c r="BN97" s="134" t="str">
        <f>IF(ISERR(IF($C97="","",SUMIFS(Con_ve!$F$6:$F$1005,Con_ve!$C$6:$C$1005,$C97,Con_ve!$I$6:$I$1005,"Em negociação",Con_ve!$Q$6:$Q$1005,Cad_cl!BN$5))),"",IF($C97="","",SUMIFS(Con_ve!$F$6:$F$1005,Con_ve!$C$6:$C$1005,$C97,Con_ve!$I$6:$I$1005,"Em negociação",Con_ve!$Q$6:$Q$1005,Cad_cl!BN$5)))</f>
        <v/>
      </c>
      <c r="BO97" s="134" t="str">
        <f>IF(ISERR(IF($C97="","",SUMIFS(Con_ve!$F$6:$F$1005,Con_ve!$C$6:$C$1005,$C97,Con_ve!$I$6:$I$1005,"Em negociação",Con_ve!$Q$6:$Q$1005,Cad_cl!BO$5))),"",IF($C97="","",SUMIFS(Con_ve!$F$6:$F$1005,Con_ve!$C$6:$C$1005,$C97,Con_ve!$I$6:$I$1005,"Em negociação",Con_ve!$Q$6:$Q$1005,Cad_cl!BO$5)))</f>
        <v/>
      </c>
      <c r="BP97" s="134">
        <f t="shared" si="4"/>
        <v>0</v>
      </c>
      <c r="BR97" s="125" t="str">
        <f>IF(ISERR(IF(AND($I97=Re_lo!$E$5,BR$5=VLOOKUP(Re_lo!$H$5,Re_lo!$N$5:$O$16,2,0)),AP97,"")),"",IF(AND($I97=Re_lo!$E$5,BR$5=VLOOKUP(Re_lo!$H$5,Re_lo!$N$5:$O$16,2,0)),AP97,""))</f>
        <v/>
      </c>
      <c r="BS97" s="125" t="str">
        <f>IF(ISERR(IF(AND($I97=Re_lo!$E$5,BS$5=VLOOKUP(Re_lo!$H$5,Re_lo!$N$5:$O$16,2,0)),AQ97,"")),"",IF(AND($I97=Re_lo!$E$5,BS$5=VLOOKUP(Re_lo!$H$5,Re_lo!$N$5:$O$16,2,0)),AQ97,""))</f>
        <v/>
      </c>
      <c r="BT97" s="125" t="str">
        <f>IF(ISERR(IF(AND($I97=Re_lo!$E$5,BT$5=VLOOKUP(Re_lo!$H$5,Re_lo!$N$5:$O$16,2,0)),AR97,"")),"",IF(AND($I97=Re_lo!$E$5,BT$5=VLOOKUP(Re_lo!$H$5,Re_lo!$N$5:$O$16,2,0)),AR97,""))</f>
        <v/>
      </c>
      <c r="BU97" s="125" t="str">
        <f>IF(ISERR(IF(AND($I97=Re_lo!$E$5,BU$5=VLOOKUP(Re_lo!$H$5,Re_lo!$N$5:$O$16,2,0)),AS97,"")),"",IF(AND($I97=Re_lo!$E$5,BU$5=VLOOKUP(Re_lo!$H$5,Re_lo!$N$5:$O$16,2,0)),AS97,""))</f>
        <v/>
      </c>
      <c r="BV97" s="125" t="str">
        <f>IF(ISERR(IF(AND($I97=Re_lo!$E$5,BV$5=VLOOKUP(Re_lo!$H$5,Re_lo!$N$5:$O$16,2,0)),AT97,"")),"",IF(AND($I97=Re_lo!$E$5,BV$5=VLOOKUP(Re_lo!$H$5,Re_lo!$N$5:$O$16,2,0)),AT97,""))</f>
        <v/>
      </c>
      <c r="BW97" s="125" t="str">
        <f>IF(ISERR(IF(AND($I97=Re_lo!$E$5,BW$5=VLOOKUP(Re_lo!$H$5,Re_lo!$N$5:$O$16,2,0)),AU97,"")),"",IF(AND($I97=Re_lo!$E$5,BW$5=VLOOKUP(Re_lo!$H$5,Re_lo!$N$5:$O$16,2,0)),AU97,""))</f>
        <v/>
      </c>
      <c r="BX97" s="125" t="str">
        <f>IF(ISERR(IF(AND($I97=Re_lo!$E$5,BX$5=VLOOKUP(Re_lo!$H$5,Re_lo!$N$5:$O$16,2,0)),AV97,"")),"",IF(AND($I97=Re_lo!$E$5,BX$5=VLOOKUP(Re_lo!$H$5,Re_lo!$N$5:$O$16,2,0)),AV97,""))</f>
        <v/>
      </c>
      <c r="BY97" s="125" t="str">
        <f>IF(ISERR(IF(AND($I97=Re_lo!$E$5,BY$5=VLOOKUP(Re_lo!$H$5,Re_lo!$N$5:$O$16,2,0)),AW97,"")),"",IF(AND($I97=Re_lo!$E$5,BY$5=VLOOKUP(Re_lo!$H$5,Re_lo!$N$5:$O$16,2,0)),AW97,""))</f>
        <v/>
      </c>
      <c r="BZ97" s="125" t="str">
        <f>IF(ISERR(IF(AND($I97=Re_lo!$E$5,BZ$5=VLOOKUP(Re_lo!$H$5,Re_lo!$N$5:$O$16,2,0)),AX97,"")),"",IF(AND($I97=Re_lo!$E$5,BZ$5=VLOOKUP(Re_lo!$H$5,Re_lo!$N$5:$O$16,2,0)),AX97,""))</f>
        <v/>
      </c>
      <c r="CA97" s="125" t="str">
        <f>IF(ISERR(IF(AND($I97=Re_lo!$E$5,CA$5=VLOOKUP(Re_lo!$H$5,Re_lo!$N$5:$O$16,2,0)),AY97,"")),"",IF(AND($I97=Re_lo!$E$5,CA$5=VLOOKUP(Re_lo!$H$5,Re_lo!$N$5:$O$16,2,0)),AY97,""))</f>
        <v/>
      </c>
      <c r="CB97" s="125" t="str">
        <f>IF(ISERR(IF(AND($I97=Re_lo!$E$5,CB$5=VLOOKUP(Re_lo!$H$5,Re_lo!$N$5:$O$16,2,0)),AZ97,"")),"",IF(AND($I97=Re_lo!$E$5,CB$5=VLOOKUP(Re_lo!$H$5,Re_lo!$N$5:$O$16,2,0)),AZ97,""))</f>
        <v/>
      </c>
      <c r="CC97" s="125" t="str">
        <f>IF(ISERR(IF(AND($I97=Re_lo!$E$5,CC$5=VLOOKUP(Re_lo!$H$5,Re_lo!$N$5:$O$16,2,0)),BA97,"")),"",IF(AND($I97=Re_lo!$E$5,CC$5=VLOOKUP(Re_lo!$H$5,Re_lo!$N$5:$O$16,2,0)),BA97,""))</f>
        <v/>
      </c>
      <c r="CD97" s="125" t="str">
        <f>IF(ISERR(IF(AND($I97=Re_lo!$E$5,CD$5=VLOOKUP(Re_lo!$H$5,Re_lo!$N$5:$O$16,2,0)),BB97,"")),"",IF(AND($I97=Re_lo!$E$5,CD$5=VLOOKUP(Re_lo!$H$5,Re_lo!$N$5:$O$16,2,0)),BB97,""))</f>
        <v/>
      </c>
      <c r="CF97" s="125" t="str">
        <f>IF($C97="","",COUNTIFS(Con_ve!$C$6:$C$1005,$C97,Con_ve!$Q$6:$Q$1005,Cad_cl!CF$5))</f>
        <v/>
      </c>
      <c r="CG97" s="125" t="str">
        <f>IF($C97="","",COUNTIFS(Con_ve!$C$6:$C$1005,$C97,Con_ve!$Q$6:$Q$1005,Cad_cl!CG$5))</f>
        <v/>
      </c>
      <c r="CH97" s="125" t="str">
        <f>IF($C97="","",COUNTIFS(Con_ve!$C$6:$C$1005,$C97,Con_ve!$Q$6:$Q$1005,Cad_cl!CH$5))</f>
        <v/>
      </c>
      <c r="CI97" s="125" t="str">
        <f>IF($C97="","",COUNTIFS(Con_ve!$C$6:$C$1005,$C97,Con_ve!$Q$6:$Q$1005,Cad_cl!CI$5))</f>
        <v/>
      </c>
      <c r="CJ97" s="125" t="str">
        <f>IF($C97="","",COUNTIFS(Con_ve!$C$6:$C$1005,$C97,Con_ve!$Q$6:$Q$1005,Cad_cl!CJ$5))</f>
        <v/>
      </c>
      <c r="CK97" s="125" t="str">
        <f>IF($C97="","",COUNTIFS(Con_ve!$C$6:$C$1005,$C97,Con_ve!$Q$6:$Q$1005,Cad_cl!CK$5))</f>
        <v/>
      </c>
      <c r="CL97" s="125" t="str">
        <f>IF($C97="","",COUNTIFS(Con_ve!$C$6:$C$1005,$C97,Con_ve!$Q$6:$Q$1005,Cad_cl!CL$5))</f>
        <v/>
      </c>
      <c r="CM97" s="125" t="str">
        <f>IF($C97="","",COUNTIFS(Con_ve!$C$6:$C$1005,$C97,Con_ve!$Q$6:$Q$1005,Cad_cl!CM$5))</f>
        <v/>
      </c>
      <c r="CN97" s="125" t="str">
        <f>IF($C97="","",COUNTIFS(Con_ve!$C$6:$C$1005,$C97,Con_ve!$Q$6:$Q$1005,Cad_cl!CN$5))</f>
        <v/>
      </c>
      <c r="CO97" s="125" t="str">
        <f>IF($C97="","",COUNTIFS(Con_ve!$C$6:$C$1005,$C97,Con_ve!$Q$6:$Q$1005,Cad_cl!CO$5))</f>
        <v/>
      </c>
      <c r="CP97" s="125" t="str">
        <f>IF($C97="","",COUNTIFS(Con_ve!$C$6:$C$1005,$C97,Con_ve!$Q$6:$Q$1005,Cad_cl!CP$5))</f>
        <v/>
      </c>
      <c r="CQ97" s="125" t="str">
        <f>IF($C97="","",COUNTIFS(Con_ve!$C$6:$C$1005,$C97,Con_ve!$Q$6:$Q$1005,Cad_cl!CQ$5))</f>
        <v/>
      </c>
      <c r="CR97" s="125">
        <f t="shared" si="5"/>
        <v>0</v>
      </c>
    </row>
    <row r="98" spans="3:96" ht="30" customHeight="1">
      <c r="C98" s="153"/>
      <c r="D98" s="153"/>
      <c r="E98" s="154"/>
      <c r="F98" s="153"/>
      <c r="G98" s="155"/>
      <c r="H98" s="153"/>
      <c r="I98" s="153"/>
      <c r="J98" s="132" t="s">
        <v>309</v>
      </c>
      <c r="K98" s="133" t="s">
        <v>309</v>
      </c>
      <c r="L98" s="153"/>
      <c r="M98" s="153"/>
      <c r="N98" s="153"/>
      <c r="O98" s="153"/>
      <c r="P98" s="153"/>
      <c r="Q98" s="153"/>
      <c r="AP98" s="134" t="str">
        <f>IF(ISERR(IF($C98="","",SUMIFS(Con_ve!$F$6:$F$1005,Con_ve!$C$6:$C$1005,$C98,Con_ve!$I$6:$I$1005,"Fechada",Con_ve!$Q$6:$Q$1005,Cad_cl!AP$5))),"",IF($C98="","",SUMIFS(Con_ve!$F$6:$F$1005,Con_ve!$C$6:$C$1005,$C98,Con_ve!$I$6:$I$1005,"Fechada",Con_ve!$Q$6:$Q$1005,Cad_cl!AP$5)))</f>
        <v/>
      </c>
      <c r="AQ98" s="134" t="str">
        <f>IF(ISERR(IF($C98="","",SUMIFS(Con_ve!$F$6:$F$1005,Con_ve!$C$6:$C$1005,$C98,Con_ve!$I$6:$I$1005,"Fechada",Con_ve!$Q$6:$Q$1005,Cad_cl!AQ$5))),"",IF($C98="","",SUMIFS(Con_ve!$F$6:$F$1005,Con_ve!$C$6:$C$1005,$C98,Con_ve!$I$6:$I$1005,"Fechada",Con_ve!$Q$6:$Q$1005,Cad_cl!AQ$5)))</f>
        <v/>
      </c>
      <c r="AR98" s="134" t="str">
        <f>IF(ISERR(IF($C98="","",SUMIFS(Con_ve!$F$6:$F$1005,Con_ve!$C$6:$C$1005,$C98,Con_ve!$I$6:$I$1005,"Fechada",Con_ve!$Q$6:$Q$1005,Cad_cl!AR$5))),"",IF($C98="","",SUMIFS(Con_ve!$F$6:$F$1005,Con_ve!$C$6:$C$1005,$C98,Con_ve!$I$6:$I$1005,"Fechada",Con_ve!$Q$6:$Q$1005,Cad_cl!AR$5)))</f>
        <v/>
      </c>
      <c r="AS98" s="134" t="str">
        <f>IF(ISERR(IF($C98="","",SUMIFS(Con_ve!$F$6:$F$1005,Con_ve!$C$6:$C$1005,$C98,Con_ve!$I$6:$I$1005,"Fechada",Con_ve!$Q$6:$Q$1005,Cad_cl!AS$5))),"",IF($C98="","",SUMIFS(Con_ve!$F$6:$F$1005,Con_ve!$C$6:$C$1005,$C98,Con_ve!$I$6:$I$1005,"Fechada",Con_ve!$Q$6:$Q$1005,Cad_cl!AS$5)))</f>
        <v/>
      </c>
      <c r="AT98" s="134" t="str">
        <f>IF(ISERR(IF($C98="","",SUMIFS(Con_ve!$F$6:$F$1005,Con_ve!$C$6:$C$1005,$C98,Con_ve!$I$6:$I$1005,"Fechada",Con_ve!$Q$6:$Q$1005,Cad_cl!AT$5))),"",IF($C98="","",SUMIFS(Con_ve!$F$6:$F$1005,Con_ve!$C$6:$C$1005,$C98,Con_ve!$I$6:$I$1005,"Fechada",Con_ve!$Q$6:$Q$1005,Cad_cl!AT$5)))</f>
        <v/>
      </c>
      <c r="AU98" s="134" t="str">
        <f>IF(ISERR(IF($C98="","",SUMIFS(Con_ve!$F$6:$F$1005,Con_ve!$C$6:$C$1005,$C98,Con_ve!$I$6:$I$1005,"Fechada",Con_ve!$Q$6:$Q$1005,Cad_cl!AU$5))),"",IF($C98="","",SUMIFS(Con_ve!$F$6:$F$1005,Con_ve!$C$6:$C$1005,$C98,Con_ve!$I$6:$I$1005,"Fechada",Con_ve!$Q$6:$Q$1005,Cad_cl!AU$5)))</f>
        <v/>
      </c>
      <c r="AV98" s="134" t="str">
        <f>IF(ISERR(IF($C98="","",SUMIFS(Con_ve!$F$6:$F$1005,Con_ve!$C$6:$C$1005,$C98,Con_ve!$I$6:$I$1005,"Fechada",Con_ve!$Q$6:$Q$1005,Cad_cl!AV$5))),"",IF($C98="","",SUMIFS(Con_ve!$F$6:$F$1005,Con_ve!$C$6:$C$1005,$C98,Con_ve!$I$6:$I$1005,"Fechada",Con_ve!$Q$6:$Q$1005,Cad_cl!AV$5)))</f>
        <v/>
      </c>
      <c r="AW98" s="134" t="str">
        <f>IF(ISERR(IF($C98="","",SUMIFS(Con_ve!$F$6:$F$1005,Con_ve!$C$6:$C$1005,$C98,Con_ve!$I$6:$I$1005,"Fechada",Con_ve!$Q$6:$Q$1005,Cad_cl!AW$5))),"",IF($C98="","",SUMIFS(Con_ve!$F$6:$F$1005,Con_ve!$C$6:$C$1005,$C98,Con_ve!$I$6:$I$1005,"Fechada",Con_ve!$Q$6:$Q$1005,Cad_cl!AW$5)))</f>
        <v/>
      </c>
      <c r="AX98" s="134" t="str">
        <f>IF(ISERR(IF($C98="","",SUMIFS(Con_ve!$F$6:$F$1005,Con_ve!$C$6:$C$1005,$C98,Con_ve!$I$6:$I$1005,"Fechada",Con_ve!$Q$6:$Q$1005,Cad_cl!AX$5))),"",IF($C98="","",SUMIFS(Con_ve!$F$6:$F$1005,Con_ve!$C$6:$C$1005,$C98,Con_ve!$I$6:$I$1005,"Fechada",Con_ve!$Q$6:$Q$1005,Cad_cl!AX$5)))</f>
        <v/>
      </c>
      <c r="AY98" s="134" t="str">
        <f>IF(ISERR(IF($C98="","",SUMIFS(Con_ve!$F$6:$F$1005,Con_ve!$C$6:$C$1005,$C98,Con_ve!$I$6:$I$1005,"Fechada",Con_ve!$Q$6:$Q$1005,Cad_cl!AY$5))),"",IF($C98="","",SUMIFS(Con_ve!$F$6:$F$1005,Con_ve!$C$6:$C$1005,$C98,Con_ve!$I$6:$I$1005,"Fechada",Con_ve!$Q$6:$Q$1005,Cad_cl!AY$5)))</f>
        <v/>
      </c>
      <c r="AZ98" s="134" t="str">
        <f>IF(ISERR(IF($C98="","",SUMIFS(Con_ve!$F$6:$F$1005,Con_ve!$C$6:$C$1005,$C98,Con_ve!$I$6:$I$1005,"Fechada",Con_ve!$Q$6:$Q$1005,Cad_cl!AZ$5))),"",IF($C98="","",SUMIFS(Con_ve!$F$6:$F$1005,Con_ve!$C$6:$C$1005,$C98,Con_ve!$I$6:$I$1005,"Fechada",Con_ve!$Q$6:$Q$1005,Cad_cl!AZ$5)))</f>
        <v/>
      </c>
      <c r="BA98" s="134" t="str">
        <f>IF(ISERR(IF($C98="","",SUMIFS(Con_ve!$F$6:$F$1005,Con_ve!$C$6:$C$1005,$C98,Con_ve!$I$6:$I$1005,"Fechada",Con_ve!$Q$6:$Q$1005,Cad_cl!BA$5))),"",IF($C98="","",SUMIFS(Con_ve!$F$6:$F$1005,Con_ve!$C$6:$C$1005,$C98,Con_ve!$I$6:$I$1005,"Fechada",Con_ve!$Q$6:$Q$1005,Cad_cl!BA$5)))</f>
        <v/>
      </c>
      <c r="BB98" s="134">
        <f t="shared" si="3"/>
        <v>0</v>
      </c>
      <c r="BD98" s="134" t="str">
        <f>IF(ISERR(IF($C98="","",SUMIFS(Con_ve!$F$6:$F$1005,Con_ve!$C$6:$C$1005,$C98,Con_ve!$I$6:$I$1005,"Em negociação",Con_ve!$Q$6:$Q$1005,Cad_cl!BD$5))),"",IF($C98="","",SUMIFS(Con_ve!$F$6:$F$1005,Con_ve!$C$6:$C$1005,$C98,Con_ve!$I$6:$I$1005,"Em negociação",Con_ve!$Q$6:$Q$1005,Cad_cl!BD$5)))</f>
        <v/>
      </c>
      <c r="BE98" s="134" t="str">
        <f>IF(ISERR(IF($C98="","",SUMIFS(Con_ve!$F$6:$F$1005,Con_ve!$C$6:$C$1005,$C98,Con_ve!$I$6:$I$1005,"Em negociação",Con_ve!$Q$6:$Q$1005,Cad_cl!BE$5))),"",IF($C98="","",SUMIFS(Con_ve!$F$6:$F$1005,Con_ve!$C$6:$C$1005,$C98,Con_ve!$I$6:$I$1005,"Em negociação",Con_ve!$Q$6:$Q$1005,Cad_cl!BE$5)))</f>
        <v/>
      </c>
      <c r="BF98" s="134" t="str">
        <f>IF(ISERR(IF($C98="","",SUMIFS(Con_ve!$F$6:$F$1005,Con_ve!$C$6:$C$1005,$C98,Con_ve!$I$6:$I$1005,"Em negociação",Con_ve!$Q$6:$Q$1005,Cad_cl!BF$5))),"",IF($C98="","",SUMIFS(Con_ve!$F$6:$F$1005,Con_ve!$C$6:$C$1005,$C98,Con_ve!$I$6:$I$1005,"Em negociação",Con_ve!$Q$6:$Q$1005,Cad_cl!BF$5)))</f>
        <v/>
      </c>
      <c r="BG98" s="134" t="str">
        <f>IF(ISERR(IF($C98="","",SUMIFS(Con_ve!$F$6:$F$1005,Con_ve!$C$6:$C$1005,$C98,Con_ve!$I$6:$I$1005,"Em negociação",Con_ve!$Q$6:$Q$1005,Cad_cl!BG$5))),"",IF($C98="","",SUMIFS(Con_ve!$F$6:$F$1005,Con_ve!$C$6:$C$1005,$C98,Con_ve!$I$6:$I$1005,"Em negociação",Con_ve!$Q$6:$Q$1005,Cad_cl!BG$5)))</f>
        <v/>
      </c>
      <c r="BH98" s="134" t="str">
        <f>IF(ISERR(IF($C98="","",SUMIFS(Con_ve!$F$6:$F$1005,Con_ve!$C$6:$C$1005,$C98,Con_ve!$I$6:$I$1005,"Em negociação",Con_ve!$Q$6:$Q$1005,Cad_cl!BH$5))),"",IF($C98="","",SUMIFS(Con_ve!$F$6:$F$1005,Con_ve!$C$6:$C$1005,$C98,Con_ve!$I$6:$I$1005,"Em negociação",Con_ve!$Q$6:$Q$1005,Cad_cl!BH$5)))</f>
        <v/>
      </c>
      <c r="BI98" s="134" t="str">
        <f>IF(ISERR(IF($C98="","",SUMIFS(Con_ve!$F$6:$F$1005,Con_ve!$C$6:$C$1005,$C98,Con_ve!$I$6:$I$1005,"Em negociação",Con_ve!$Q$6:$Q$1005,Cad_cl!BI$5))),"",IF($C98="","",SUMIFS(Con_ve!$F$6:$F$1005,Con_ve!$C$6:$C$1005,$C98,Con_ve!$I$6:$I$1005,"Em negociação",Con_ve!$Q$6:$Q$1005,Cad_cl!BI$5)))</f>
        <v/>
      </c>
      <c r="BJ98" s="134" t="str">
        <f>IF(ISERR(IF($C98="","",SUMIFS(Con_ve!$F$6:$F$1005,Con_ve!$C$6:$C$1005,$C98,Con_ve!$I$6:$I$1005,"Em negociação",Con_ve!$Q$6:$Q$1005,Cad_cl!BJ$5))),"",IF($C98="","",SUMIFS(Con_ve!$F$6:$F$1005,Con_ve!$C$6:$C$1005,$C98,Con_ve!$I$6:$I$1005,"Em negociação",Con_ve!$Q$6:$Q$1005,Cad_cl!BJ$5)))</f>
        <v/>
      </c>
      <c r="BK98" s="134" t="str">
        <f>IF(ISERR(IF($C98="","",SUMIFS(Con_ve!$F$6:$F$1005,Con_ve!$C$6:$C$1005,$C98,Con_ve!$I$6:$I$1005,"Em negociação",Con_ve!$Q$6:$Q$1005,Cad_cl!BK$5))),"",IF($C98="","",SUMIFS(Con_ve!$F$6:$F$1005,Con_ve!$C$6:$C$1005,$C98,Con_ve!$I$6:$I$1005,"Em negociação",Con_ve!$Q$6:$Q$1005,Cad_cl!BK$5)))</f>
        <v/>
      </c>
      <c r="BL98" s="134" t="str">
        <f>IF(ISERR(IF($C98="","",SUMIFS(Con_ve!$F$6:$F$1005,Con_ve!$C$6:$C$1005,$C98,Con_ve!$I$6:$I$1005,"Em negociação",Con_ve!$Q$6:$Q$1005,Cad_cl!BL$5))),"",IF($C98="","",SUMIFS(Con_ve!$F$6:$F$1005,Con_ve!$C$6:$C$1005,$C98,Con_ve!$I$6:$I$1005,"Em negociação",Con_ve!$Q$6:$Q$1005,Cad_cl!BL$5)))</f>
        <v/>
      </c>
      <c r="BM98" s="134" t="str">
        <f>IF(ISERR(IF($C98="","",SUMIFS(Con_ve!$F$6:$F$1005,Con_ve!$C$6:$C$1005,$C98,Con_ve!$I$6:$I$1005,"Em negociação",Con_ve!$Q$6:$Q$1005,Cad_cl!BM$5))),"",IF($C98="","",SUMIFS(Con_ve!$F$6:$F$1005,Con_ve!$C$6:$C$1005,$C98,Con_ve!$I$6:$I$1005,"Em negociação",Con_ve!$Q$6:$Q$1005,Cad_cl!BM$5)))</f>
        <v/>
      </c>
      <c r="BN98" s="134" t="str">
        <f>IF(ISERR(IF($C98="","",SUMIFS(Con_ve!$F$6:$F$1005,Con_ve!$C$6:$C$1005,$C98,Con_ve!$I$6:$I$1005,"Em negociação",Con_ve!$Q$6:$Q$1005,Cad_cl!BN$5))),"",IF($C98="","",SUMIFS(Con_ve!$F$6:$F$1005,Con_ve!$C$6:$C$1005,$C98,Con_ve!$I$6:$I$1005,"Em negociação",Con_ve!$Q$6:$Q$1005,Cad_cl!BN$5)))</f>
        <v/>
      </c>
      <c r="BO98" s="134" t="str">
        <f>IF(ISERR(IF($C98="","",SUMIFS(Con_ve!$F$6:$F$1005,Con_ve!$C$6:$C$1005,$C98,Con_ve!$I$6:$I$1005,"Em negociação",Con_ve!$Q$6:$Q$1005,Cad_cl!BO$5))),"",IF($C98="","",SUMIFS(Con_ve!$F$6:$F$1005,Con_ve!$C$6:$C$1005,$C98,Con_ve!$I$6:$I$1005,"Em negociação",Con_ve!$Q$6:$Q$1005,Cad_cl!BO$5)))</f>
        <v/>
      </c>
      <c r="BP98" s="134">
        <f t="shared" si="4"/>
        <v>0</v>
      </c>
      <c r="BR98" s="125" t="str">
        <f>IF(ISERR(IF(AND($I98=Re_lo!$E$5,BR$5=VLOOKUP(Re_lo!$H$5,Re_lo!$N$5:$O$16,2,0)),AP98,"")),"",IF(AND($I98=Re_lo!$E$5,BR$5=VLOOKUP(Re_lo!$H$5,Re_lo!$N$5:$O$16,2,0)),AP98,""))</f>
        <v/>
      </c>
      <c r="BS98" s="125" t="str">
        <f>IF(ISERR(IF(AND($I98=Re_lo!$E$5,BS$5=VLOOKUP(Re_lo!$H$5,Re_lo!$N$5:$O$16,2,0)),AQ98,"")),"",IF(AND($I98=Re_lo!$E$5,BS$5=VLOOKUP(Re_lo!$H$5,Re_lo!$N$5:$O$16,2,0)),AQ98,""))</f>
        <v/>
      </c>
      <c r="BT98" s="125" t="str">
        <f>IF(ISERR(IF(AND($I98=Re_lo!$E$5,BT$5=VLOOKUP(Re_lo!$H$5,Re_lo!$N$5:$O$16,2,0)),AR98,"")),"",IF(AND($I98=Re_lo!$E$5,BT$5=VLOOKUP(Re_lo!$H$5,Re_lo!$N$5:$O$16,2,0)),AR98,""))</f>
        <v/>
      </c>
      <c r="BU98" s="125" t="str">
        <f>IF(ISERR(IF(AND($I98=Re_lo!$E$5,BU$5=VLOOKUP(Re_lo!$H$5,Re_lo!$N$5:$O$16,2,0)),AS98,"")),"",IF(AND($I98=Re_lo!$E$5,BU$5=VLOOKUP(Re_lo!$H$5,Re_lo!$N$5:$O$16,2,0)),AS98,""))</f>
        <v/>
      </c>
      <c r="BV98" s="125" t="str">
        <f>IF(ISERR(IF(AND($I98=Re_lo!$E$5,BV$5=VLOOKUP(Re_lo!$H$5,Re_lo!$N$5:$O$16,2,0)),AT98,"")),"",IF(AND($I98=Re_lo!$E$5,BV$5=VLOOKUP(Re_lo!$H$5,Re_lo!$N$5:$O$16,2,0)),AT98,""))</f>
        <v/>
      </c>
      <c r="BW98" s="125" t="str">
        <f>IF(ISERR(IF(AND($I98=Re_lo!$E$5,BW$5=VLOOKUP(Re_lo!$H$5,Re_lo!$N$5:$O$16,2,0)),AU98,"")),"",IF(AND($I98=Re_lo!$E$5,BW$5=VLOOKUP(Re_lo!$H$5,Re_lo!$N$5:$O$16,2,0)),AU98,""))</f>
        <v/>
      </c>
      <c r="BX98" s="125" t="str">
        <f>IF(ISERR(IF(AND($I98=Re_lo!$E$5,BX$5=VLOOKUP(Re_lo!$H$5,Re_lo!$N$5:$O$16,2,0)),AV98,"")),"",IF(AND($I98=Re_lo!$E$5,BX$5=VLOOKUP(Re_lo!$H$5,Re_lo!$N$5:$O$16,2,0)),AV98,""))</f>
        <v/>
      </c>
      <c r="BY98" s="125" t="str">
        <f>IF(ISERR(IF(AND($I98=Re_lo!$E$5,BY$5=VLOOKUP(Re_lo!$H$5,Re_lo!$N$5:$O$16,2,0)),AW98,"")),"",IF(AND($I98=Re_lo!$E$5,BY$5=VLOOKUP(Re_lo!$H$5,Re_lo!$N$5:$O$16,2,0)),AW98,""))</f>
        <v/>
      </c>
      <c r="BZ98" s="125" t="str">
        <f>IF(ISERR(IF(AND($I98=Re_lo!$E$5,BZ$5=VLOOKUP(Re_lo!$H$5,Re_lo!$N$5:$O$16,2,0)),AX98,"")),"",IF(AND($I98=Re_lo!$E$5,BZ$5=VLOOKUP(Re_lo!$H$5,Re_lo!$N$5:$O$16,2,0)),AX98,""))</f>
        <v/>
      </c>
      <c r="CA98" s="125" t="str">
        <f>IF(ISERR(IF(AND($I98=Re_lo!$E$5,CA$5=VLOOKUP(Re_lo!$H$5,Re_lo!$N$5:$O$16,2,0)),AY98,"")),"",IF(AND($I98=Re_lo!$E$5,CA$5=VLOOKUP(Re_lo!$H$5,Re_lo!$N$5:$O$16,2,0)),AY98,""))</f>
        <v/>
      </c>
      <c r="CB98" s="125" t="str">
        <f>IF(ISERR(IF(AND($I98=Re_lo!$E$5,CB$5=VLOOKUP(Re_lo!$H$5,Re_lo!$N$5:$O$16,2,0)),AZ98,"")),"",IF(AND($I98=Re_lo!$E$5,CB$5=VLOOKUP(Re_lo!$H$5,Re_lo!$N$5:$O$16,2,0)),AZ98,""))</f>
        <v/>
      </c>
      <c r="CC98" s="125" t="str">
        <f>IF(ISERR(IF(AND($I98=Re_lo!$E$5,CC$5=VLOOKUP(Re_lo!$H$5,Re_lo!$N$5:$O$16,2,0)),BA98,"")),"",IF(AND($I98=Re_lo!$E$5,CC$5=VLOOKUP(Re_lo!$H$5,Re_lo!$N$5:$O$16,2,0)),BA98,""))</f>
        <v/>
      </c>
      <c r="CD98" s="125" t="str">
        <f>IF(ISERR(IF(AND($I98=Re_lo!$E$5,CD$5=VLOOKUP(Re_lo!$H$5,Re_lo!$N$5:$O$16,2,0)),BB98,"")),"",IF(AND($I98=Re_lo!$E$5,CD$5=VLOOKUP(Re_lo!$H$5,Re_lo!$N$5:$O$16,2,0)),BB98,""))</f>
        <v/>
      </c>
      <c r="CF98" s="125" t="str">
        <f>IF($C98="","",COUNTIFS(Con_ve!$C$6:$C$1005,$C98,Con_ve!$Q$6:$Q$1005,Cad_cl!CF$5))</f>
        <v/>
      </c>
      <c r="CG98" s="125" t="str">
        <f>IF($C98="","",COUNTIFS(Con_ve!$C$6:$C$1005,$C98,Con_ve!$Q$6:$Q$1005,Cad_cl!CG$5))</f>
        <v/>
      </c>
      <c r="CH98" s="125" t="str">
        <f>IF($C98="","",COUNTIFS(Con_ve!$C$6:$C$1005,$C98,Con_ve!$Q$6:$Q$1005,Cad_cl!CH$5))</f>
        <v/>
      </c>
      <c r="CI98" s="125" t="str">
        <f>IF($C98="","",COUNTIFS(Con_ve!$C$6:$C$1005,$C98,Con_ve!$Q$6:$Q$1005,Cad_cl!CI$5))</f>
        <v/>
      </c>
      <c r="CJ98" s="125" t="str">
        <f>IF($C98="","",COUNTIFS(Con_ve!$C$6:$C$1005,$C98,Con_ve!$Q$6:$Q$1005,Cad_cl!CJ$5))</f>
        <v/>
      </c>
      <c r="CK98" s="125" t="str">
        <f>IF($C98="","",COUNTIFS(Con_ve!$C$6:$C$1005,$C98,Con_ve!$Q$6:$Q$1005,Cad_cl!CK$5))</f>
        <v/>
      </c>
      <c r="CL98" s="125" t="str">
        <f>IF($C98="","",COUNTIFS(Con_ve!$C$6:$C$1005,$C98,Con_ve!$Q$6:$Q$1005,Cad_cl!CL$5))</f>
        <v/>
      </c>
      <c r="CM98" s="125" t="str">
        <f>IF($C98="","",COUNTIFS(Con_ve!$C$6:$C$1005,$C98,Con_ve!$Q$6:$Q$1005,Cad_cl!CM$5))</f>
        <v/>
      </c>
      <c r="CN98" s="125" t="str">
        <f>IF($C98="","",COUNTIFS(Con_ve!$C$6:$C$1005,$C98,Con_ve!$Q$6:$Q$1005,Cad_cl!CN$5))</f>
        <v/>
      </c>
      <c r="CO98" s="125" t="str">
        <f>IF($C98="","",COUNTIFS(Con_ve!$C$6:$C$1005,$C98,Con_ve!$Q$6:$Q$1005,Cad_cl!CO$5))</f>
        <v/>
      </c>
      <c r="CP98" s="125" t="str">
        <f>IF($C98="","",COUNTIFS(Con_ve!$C$6:$C$1005,$C98,Con_ve!$Q$6:$Q$1005,Cad_cl!CP$5))</f>
        <v/>
      </c>
      <c r="CQ98" s="125" t="str">
        <f>IF($C98="","",COUNTIFS(Con_ve!$C$6:$C$1005,$C98,Con_ve!$Q$6:$Q$1005,Cad_cl!CQ$5))</f>
        <v/>
      </c>
      <c r="CR98" s="125">
        <f t="shared" si="5"/>
        <v>0</v>
      </c>
    </row>
    <row r="99" spans="3:96" ht="30" customHeight="1">
      <c r="C99" s="153"/>
      <c r="D99" s="153"/>
      <c r="E99" s="154"/>
      <c r="F99" s="153"/>
      <c r="G99" s="155"/>
      <c r="H99" s="153"/>
      <c r="I99" s="153"/>
      <c r="J99" s="132" t="s">
        <v>309</v>
      </c>
      <c r="K99" s="133" t="s">
        <v>309</v>
      </c>
      <c r="L99" s="153"/>
      <c r="M99" s="153"/>
      <c r="N99" s="153"/>
      <c r="O99" s="153"/>
      <c r="P99" s="153"/>
      <c r="Q99" s="153"/>
      <c r="AP99" s="134" t="str">
        <f>IF(ISERR(IF($C99="","",SUMIFS(Con_ve!$F$6:$F$1005,Con_ve!$C$6:$C$1005,$C99,Con_ve!$I$6:$I$1005,"Fechada",Con_ve!$Q$6:$Q$1005,Cad_cl!AP$5))),"",IF($C99="","",SUMIFS(Con_ve!$F$6:$F$1005,Con_ve!$C$6:$C$1005,$C99,Con_ve!$I$6:$I$1005,"Fechada",Con_ve!$Q$6:$Q$1005,Cad_cl!AP$5)))</f>
        <v/>
      </c>
      <c r="AQ99" s="134" t="str">
        <f>IF(ISERR(IF($C99="","",SUMIFS(Con_ve!$F$6:$F$1005,Con_ve!$C$6:$C$1005,$C99,Con_ve!$I$6:$I$1005,"Fechada",Con_ve!$Q$6:$Q$1005,Cad_cl!AQ$5))),"",IF($C99="","",SUMIFS(Con_ve!$F$6:$F$1005,Con_ve!$C$6:$C$1005,$C99,Con_ve!$I$6:$I$1005,"Fechada",Con_ve!$Q$6:$Q$1005,Cad_cl!AQ$5)))</f>
        <v/>
      </c>
      <c r="AR99" s="134" t="str">
        <f>IF(ISERR(IF($C99="","",SUMIFS(Con_ve!$F$6:$F$1005,Con_ve!$C$6:$C$1005,$C99,Con_ve!$I$6:$I$1005,"Fechada",Con_ve!$Q$6:$Q$1005,Cad_cl!AR$5))),"",IF($C99="","",SUMIFS(Con_ve!$F$6:$F$1005,Con_ve!$C$6:$C$1005,$C99,Con_ve!$I$6:$I$1005,"Fechada",Con_ve!$Q$6:$Q$1005,Cad_cl!AR$5)))</f>
        <v/>
      </c>
      <c r="AS99" s="134" t="str">
        <f>IF(ISERR(IF($C99="","",SUMIFS(Con_ve!$F$6:$F$1005,Con_ve!$C$6:$C$1005,$C99,Con_ve!$I$6:$I$1005,"Fechada",Con_ve!$Q$6:$Q$1005,Cad_cl!AS$5))),"",IF($C99="","",SUMIFS(Con_ve!$F$6:$F$1005,Con_ve!$C$6:$C$1005,$C99,Con_ve!$I$6:$I$1005,"Fechada",Con_ve!$Q$6:$Q$1005,Cad_cl!AS$5)))</f>
        <v/>
      </c>
      <c r="AT99" s="134" t="str">
        <f>IF(ISERR(IF($C99="","",SUMIFS(Con_ve!$F$6:$F$1005,Con_ve!$C$6:$C$1005,$C99,Con_ve!$I$6:$I$1005,"Fechada",Con_ve!$Q$6:$Q$1005,Cad_cl!AT$5))),"",IF($C99="","",SUMIFS(Con_ve!$F$6:$F$1005,Con_ve!$C$6:$C$1005,$C99,Con_ve!$I$6:$I$1005,"Fechada",Con_ve!$Q$6:$Q$1005,Cad_cl!AT$5)))</f>
        <v/>
      </c>
      <c r="AU99" s="134" t="str">
        <f>IF(ISERR(IF($C99="","",SUMIFS(Con_ve!$F$6:$F$1005,Con_ve!$C$6:$C$1005,$C99,Con_ve!$I$6:$I$1005,"Fechada",Con_ve!$Q$6:$Q$1005,Cad_cl!AU$5))),"",IF($C99="","",SUMIFS(Con_ve!$F$6:$F$1005,Con_ve!$C$6:$C$1005,$C99,Con_ve!$I$6:$I$1005,"Fechada",Con_ve!$Q$6:$Q$1005,Cad_cl!AU$5)))</f>
        <v/>
      </c>
      <c r="AV99" s="134" t="str">
        <f>IF(ISERR(IF($C99="","",SUMIFS(Con_ve!$F$6:$F$1005,Con_ve!$C$6:$C$1005,$C99,Con_ve!$I$6:$I$1005,"Fechada",Con_ve!$Q$6:$Q$1005,Cad_cl!AV$5))),"",IF($C99="","",SUMIFS(Con_ve!$F$6:$F$1005,Con_ve!$C$6:$C$1005,$C99,Con_ve!$I$6:$I$1005,"Fechada",Con_ve!$Q$6:$Q$1005,Cad_cl!AV$5)))</f>
        <v/>
      </c>
      <c r="AW99" s="134" t="str">
        <f>IF(ISERR(IF($C99="","",SUMIFS(Con_ve!$F$6:$F$1005,Con_ve!$C$6:$C$1005,$C99,Con_ve!$I$6:$I$1005,"Fechada",Con_ve!$Q$6:$Q$1005,Cad_cl!AW$5))),"",IF($C99="","",SUMIFS(Con_ve!$F$6:$F$1005,Con_ve!$C$6:$C$1005,$C99,Con_ve!$I$6:$I$1005,"Fechada",Con_ve!$Q$6:$Q$1005,Cad_cl!AW$5)))</f>
        <v/>
      </c>
      <c r="AX99" s="134" t="str">
        <f>IF(ISERR(IF($C99="","",SUMIFS(Con_ve!$F$6:$F$1005,Con_ve!$C$6:$C$1005,$C99,Con_ve!$I$6:$I$1005,"Fechada",Con_ve!$Q$6:$Q$1005,Cad_cl!AX$5))),"",IF($C99="","",SUMIFS(Con_ve!$F$6:$F$1005,Con_ve!$C$6:$C$1005,$C99,Con_ve!$I$6:$I$1005,"Fechada",Con_ve!$Q$6:$Q$1005,Cad_cl!AX$5)))</f>
        <v/>
      </c>
      <c r="AY99" s="134" t="str">
        <f>IF(ISERR(IF($C99="","",SUMIFS(Con_ve!$F$6:$F$1005,Con_ve!$C$6:$C$1005,$C99,Con_ve!$I$6:$I$1005,"Fechada",Con_ve!$Q$6:$Q$1005,Cad_cl!AY$5))),"",IF($C99="","",SUMIFS(Con_ve!$F$6:$F$1005,Con_ve!$C$6:$C$1005,$C99,Con_ve!$I$6:$I$1005,"Fechada",Con_ve!$Q$6:$Q$1005,Cad_cl!AY$5)))</f>
        <v/>
      </c>
      <c r="AZ99" s="134" t="str">
        <f>IF(ISERR(IF($C99="","",SUMIFS(Con_ve!$F$6:$F$1005,Con_ve!$C$6:$C$1005,$C99,Con_ve!$I$6:$I$1005,"Fechada",Con_ve!$Q$6:$Q$1005,Cad_cl!AZ$5))),"",IF($C99="","",SUMIFS(Con_ve!$F$6:$F$1005,Con_ve!$C$6:$C$1005,$C99,Con_ve!$I$6:$I$1005,"Fechada",Con_ve!$Q$6:$Q$1005,Cad_cl!AZ$5)))</f>
        <v/>
      </c>
      <c r="BA99" s="134" t="str">
        <f>IF(ISERR(IF($C99="","",SUMIFS(Con_ve!$F$6:$F$1005,Con_ve!$C$6:$C$1005,$C99,Con_ve!$I$6:$I$1005,"Fechada",Con_ve!$Q$6:$Q$1005,Cad_cl!BA$5))),"",IF($C99="","",SUMIFS(Con_ve!$F$6:$F$1005,Con_ve!$C$6:$C$1005,$C99,Con_ve!$I$6:$I$1005,"Fechada",Con_ve!$Q$6:$Q$1005,Cad_cl!BA$5)))</f>
        <v/>
      </c>
      <c r="BB99" s="134">
        <f t="shared" si="3"/>
        <v>0</v>
      </c>
      <c r="BD99" s="134" t="str">
        <f>IF(ISERR(IF($C99="","",SUMIFS(Con_ve!$F$6:$F$1005,Con_ve!$C$6:$C$1005,$C99,Con_ve!$I$6:$I$1005,"Em negociação",Con_ve!$Q$6:$Q$1005,Cad_cl!BD$5))),"",IF($C99="","",SUMIFS(Con_ve!$F$6:$F$1005,Con_ve!$C$6:$C$1005,$C99,Con_ve!$I$6:$I$1005,"Em negociação",Con_ve!$Q$6:$Q$1005,Cad_cl!BD$5)))</f>
        <v/>
      </c>
      <c r="BE99" s="134" t="str">
        <f>IF(ISERR(IF($C99="","",SUMIFS(Con_ve!$F$6:$F$1005,Con_ve!$C$6:$C$1005,$C99,Con_ve!$I$6:$I$1005,"Em negociação",Con_ve!$Q$6:$Q$1005,Cad_cl!BE$5))),"",IF($C99="","",SUMIFS(Con_ve!$F$6:$F$1005,Con_ve!$C$6:$C$1005,$C99,Con_ve!$I$6:$I$1005,"Em negociação",Con_ve!$Q$6:$Q$1005,Cad_cl!BE$5)))</f>
        <v/>
      </c>
      <c r="BF99" s="134" t="str">
        <f>IF(ISERR(IF($C99="","",SUMIFS(Con_ve!$F$6:$F$1005,Con_ve!$C$6:$C$1005,$C99,Con_ve!$I$6:$I$1005,"Em negociação",Con_ve!$Q$6:$Q$1005,Cad_cl!BF$5))),"",IF($C99="","",SUMIFS(Con_ve!$F$6:$F$1005,Con_ve!$C$6:$C$1005,$C99,Con_ve!$I$6:$I$1005,"Em negociação",Con_ve!$Q$6:$Q$1005,Cad_cl!BF$5)))</f>
        <v/>
      </c>
      <c r="BG99" s="134" t="str">
        <f>IF(ISERR(IF($C99="","",SUMIFS(Con_ve!$F$6:$F$1005,Con_ve!$C$6:$C$1005,$C99,Con_ve!$I$6:$I$1005,"Em negociação",Con_ve!$Q$6:$Q$1005,Cad_cl!BG$5))),"",IF($C99="","",SUMIFS(Con_ve!$F$6:$F$1005,Con_ve!$C$6:$C$1005,$C99,Con_ve!$I$6:$I$1005,"Em negociação",Con_ve!$Q$6:$Q$1005,Cad_cl!BG$5)))</f>
        <v/>
      </c>
      <c r="BH99" s="134" t="str">
        <f>IF(ISERR(IF($C99="","",SUMIFS(Con_ve!$F$6:$F$1005,Con_ve!$C$6:$C$1005,$C99,Con_ve!$I$6:$I$1005,"Em negociação",Con_ve!$Q$6:$Q$1005,Cad_cl!BH$5))),"",IF($C99="","",SUMIFS(Con_ve!$F$6:$F$1005,Con_ve!$C$6:$C$1005,$C99,Con_ve!$I$6:$I$1005,"Em negociação",Con_ve!$Q$6:$Q$1005,Cad_cl!BH$5)))</f>
        <v/>
      </c>
      <c r="BI99" s="134" t="str">
        <f>IF(ISERR(IF($C99="","",SUMIFS(Con_ve!$F$6:$F$1005,Con_ve!$C$6:$C$1005,$C99,Con_ve!$I$6:$I$1005,"Em negociação",Con_ve!$Q$6:$Q$1005,Cad_cl!BI$5))),"",IF($C99="","",SUMIFS(Con_ve!$F$6:$F$1005,Con_ve!$C$6:$C$1005,$C99,Con_ve!$I$6:$I$1005,"Em negociação",Con_ve!$Q$6:$Q$1005,Cad_cl!BI$5)))</f>
        <v/>
      </c>
      <c r="BJ99" s="134" t="str">
        <f>IF(ISERR(IF($C99="","",SUMIFS(Con_ve!$F$6:$F$1005,Con_ve!$C$6:$C$1005,$C99,Con_ve!$I$6:$I$1005,"Em negociação",Con_ve!$Q$6:$Q$1005,Cad_cl!BJ$5))),"",IF($C99="","",SUMIFS(Con_ve!$F$6:$F$1005,Con_ve!$C$6:$C$1005,$C99,Con_ve!$I$6:$I$1005,"Em negociação",Con_ve!$Q$6:$Q$1005,Cad_cl!BJ$5)))</f>
        <v/>
      </c>
      <c r="BK99" s="134" t="str">
        <f>IF(ISERR(IF($C99="","",SUMIFS(Con_ve!$F$6:$F$1005,Con_ve!$C$6:$C$1005,$C99,Con_ve!$I$6:$I$1005,"Em negociação",Con_ve!$Q$6:$Q$1005,Cad_cl!BK$5))),"",IF($C99="","",SUMIFS(Con_ve!$F$6:$F$1005,Con_ve!$C$6:$C$1005,$C99,Con_ve!$I$6:$I$1005,"Em negociação",Con_ve!$Q$6:$Q$1005,Cad_cl!BK$5)))</f>
        <v/>
      </c>
      <c r="BL99" s="134" t="str">
        <f>IF(ISERR(IF($C99="","",SUMIFS(Con_ve!$F$6:$F$1005,Con_ve!$C$6:$C$1005,$C99,Con_ve!$I$6:$I$1005,"Em negociação",Con_ve!$Q$6:$Q$1005,Cad_cl!BL$5))),"",IF($C99="","",SUMIFS(Con_ve!$F$6:$F$1005,Con_ve!$C$6:$C$1005,$C99,Con_ve!$I$6:$I$1005,"Em negociação",Con_ve!$Q$6:$Q$1005,Cad_cl!BL$5)))</f>
        <v/>
      </c>
      <c r="BM99" s="134" t="str">
        <f>IF(ISERR(IF($C99="","",SUMIFS(Con_ve!$F$6:$F$1005,Con_ve!$C$6:$C$1005,$C99,Con_ve!$I$6:$I$1005,"Em negociação",Con_ve!$Q$6:$Q$1005,Cad_cl!BM$5))),"",IF($C99="","",SUMIFS(Con_ve!$F$6:$F$1005,Con_ve!$C$6:$C$1005,$C99,Con_ve!$I$6:$I$1005,"Em negociação",Con_ve!$Q$6:$Q$1005,Cad_cl!BM$5)))</f>
        <v/>
      </c>
      <c r="BN99" s="134" t="str">
        <f>IF(ISERR(IF($C99="","",SUMIFS(Con_ve!$F$6:$F$1005,Con_ve!$C$6:$C$1005,$C99,Con_ve!$I$6:$I$1005,"Em negociação",Con_ve!$Q$6:$Q$1005,Cad_cl!BN$5))),"",IF($C99="","",SUMIFS(Con_ve!$F$6:$F$1005,Con_ve!$C$6:$C$1005,$C99,Con_ve!$I$6:$I$1005,"Em negociação",Con_ve!$Q$6:$Q$1005,Cad_cl!BN$5)))</f>
        <v/>
      </c>
      <c r="BO99" s="134" t="str">
        <f>IF(ISERR(IF($C99="","",SUMIFS(Con_ve!$F$6:$F$1005,Con_ve!$C$6:$C$1005,$C99,Con_ve!$I$6:$I$1005,"Em negociação",Con_ve!$Q$6:$Q$1005,Cad_cl!BO$5))),"",IF($C99="","",SUMIFS(Con_ve!$F$6:$F$1005,Con_ve!$C$6:$C$1005,$C99,Con_ve!$I$6:$I$1005,"Em negociação",Con_ve!$Q$6:$Q$1005,Cad_cl!BO$5)))</f>
        <v/>
      </c>
      <c r="BP99" s="134">
        <f t="shared" si="4"/>
        <v>0</v>
      </c>
      <c r="BR99" s="125" t="str">
        <f>IF(ISERR(IF(AND($I99=Re_lo!$E$5,BR$5=VLOOKUP(Re_lo!$H$5,Re_lo!$N$5:$O$16,2,0)),AP99,"")),"",IF(AND($I99=Re_lo!$E$5,BR$5=VLOOKUP(Re_lo!$H$5,Re_lo!$N$5:$O$16,2,0)),AP99,""))</f>
        <v/>
      </c>
      <c r="BS99" s="125" t="str">
        <f>IF(ISERR(IF(AND($I99=Re_lo!$E$5,BS$5=VLOOKUP(Re_lo!$H$5,Re_lo!$N$5:$O$16,2,0)),AQ99,"")),"",IF(AND($I99=Re_lo!$E$5,BS$5=VLOOKUP(Re_lo!$H$5,Re_lo!$N$5:$O$16,2,0)),AQ99,""))</f>
        <v/>
      </c>
      <c r="BT99" s="125" t="str">
        <f>IF(ISERR(IF(AND($I99=Re_lo!$E$5,BT$5=VLOOKUP(Re_lo!$H$5,Re_lo!$N$5:$O$16,2,0)),AR99,"")),"",IF(AND($I99=Re_lo!$E$5,BT$5=VLOOKUP(Re_lo!$H$5,Re_lo!$N$5:$O$16,2,0)),AR99,""))</f>
        <v/>
      </c>
      <c r="BU99" s="125" t="str">
        <f>IF(ISERR(IF(AND($I99=Re_lo!$E$5,BU$5=VLOOKUP(Re_lo!$H$5,Re_lo!$N$5:$O$16,2,0)),AS99,"")),"",IF(AND($I99=Re_lo!$E$5,BU$5=VLOOKUP(Re_lo!$H$5,Re_lo!$N$5:$O$16,2,0)),AS99,""))</f>
        <v/>
      </c>
      <c r="BV99" s="125" t="str">
        <f>IF(ISERR(IF(AND($I99=Re_lo!$E$5,BV$5=VLOOKUP(Re_lo!$H$5,Re_lo!$N$5:$O$16,2,0)),AT99,"")),"",IF(AND($I99=Re_lo!$E$5,BV$5=VLOOKUP(Re_lo!$H$5,Re_lo!$N$5:$O$16,2,0)),AT99,""))</f>
        <v/>
      </c>
      <c r="BW99" s="125" t="str">
        <f>IF(ISERR(IF(AND($I99=Re_lo!$E$5,BW$5=VLOOKUP(Re_lo!$H$5,Re_lo!$N$5:$O$16,2,0)),AU99,"")),"",IF(AND($I99=Re_lo!$E$5,BW$5=VLOOKUP(Re_lo!$H$5,Re_lo!$N$5:$O$16,2,0)),AU99,""))</f>
        <v/>
      </c>
      <c r="BX99" s="125" t="str">
        <f>IF(ISERR(IF(AND($I99=Re_lo!$E$5,BX$5=VLOOKUP(Re_lo!$H$5,Re_lo!$N$5:$O$16,2,0)),AV99,"")),"",IF(AND($I99=Re_lo!$E$5,BX$5=VLOOKUP(Re_lo!$H$5,Re_lo!$N$5:$O$16,2,0)),AV99,""))</f>
        <v/>
      </c>
      <c r="BY99" s="125" t="str">
        <f>IF(ISERR(IF(AND($I99=Re_lo!$E$5,BY$5=VLOOKUP(Re_lo!$H$5,Re_lo!$N$5:$O$16,2,0)),AW99,"")),"",IF(AND($I99=Re_lo!$E$5,BY$5=VLOOKUP(Re_lo!$H$5,Re_lo!$N$5:$O$16,2,0)),AW99,""))</f>
        <v/>
      </c>
      <c r="BZ99" s="125" t="str">
        <f>IF(ISERR(IF(AND($I99=Re_lo!$E$5,BZ$5=VLOOKUP(Re_lo!$H$5,Re_lo!$N$5:$O$16,2,0)),AX99,"")),"",IF(AND($I99=Re_lo!$E$5,BZ$5=VLOOKUP(Re_lo!$H$5,Re_lo!$N$5:$O$16,2,0)),AX99,""))</f>
        <v/>
      </c>
      <c r="CA99" s="125" t="str">
        <f>IF(ISERR(IF(AND($I99=Re_lo!$E$5,CA$5=VLOOKUP(Re_lo!$H$5,Re_lo!$N$5:$O$16,2,0)),AY99,"")),"",IF(AND($I99=Re_lo!$E$5,CA$5=VLOOKUP(Re_lo!$H$5,Re_lo!$N$5:$O$16,2,0)),AY99,""))</f>
        <v/>
      </c>
      <c r="CB99" s="125" t="str">
        <f>IF(ISERR(IF(AND($I99=Re_lo!$E$5,CB$5=VLOOKUP(Re_lo!$H$5,Re_lo!$N$5:$O$16,2,0)),AZ99,"")),"",IF(AND($I99=Re_lo!$E$5,CB$5=VLOOKUP(Re_lo!$H$5,Re_lo!$N$5:$O$16,2,0)),AZ99,""))</f>
        <v/>
      </c>
      <c r="CC99" s="125" t="str">
        <f>IF(ISERR(IF(AND($I99=Re_lo!$E$5,CC$5=VLOOKUP(Re_lo!$H$5,Re_lo!$N$5:$O$16,2,0)),BA99,"")),"",IF(AND($I99=Re_lo!$E$5,CC$5=VLOOKUP(Re_lo!$H$5,Re_lo!$N$5:$O$16,2,0)),BA99,""))</f>
        <v/>
      </c>
      <c r="CD99" s="125" t="str">
        <f>IF(ISERR(IF(AND($I99=Re_lo!$E$5,CD$5=VLOOKUP(Re_lo!$H$5,Re_lo!$N$5:$O$16,2,0)),BB99,"")),"",IF(AND($I99=Re_lo!$E$5,CD$5=VLOOKUP(Re_lo!$H$5,Re_lo!$N$5:$O$16,2,0)),BB99,""))</f>
        <v/>
      </c>
      <c r="CF99" s="125" t="str">
        <f>IF($C99="","",COUNTIFS(Con_ve!$C$6:$C$1005,$C99,Con_ve!$Q$6:$Q$1005,Cad_cl!CF$5))</f>
        <v/>
      </c>
      <c r="CG99" s="125" t="str">
        <f>IF($C99="","",COUNTIFS(Con_ve!$C$6:$C$1005,$C99,Con_ve!$Q$6:$Q$1005,Cad_cl!CG$5))</f>
        <v/>
      </c>
      <c r="CH99" s="125" t="str">
        <f>IF($C99="","",COUNTIFS(Con_ve!$C$6:$C$1005,$C99,Con_ve!$Q$6:$Q$1005,Cad_cl!CH$5))</f>
        <v/>
      </c>
      <c r="CI99" s="125" t="str">
        <f>IF($C99="","",COUNTIFS(Con_ve!$C$6:$C$1005,$C99,Con_ve!$Q$6:$Q$1005,Cad_cl!CI$5))</f>
        <v/>
      </c>
      <c r="CJ99" s="125" t="str">
        <f>IF($C99="","",COUNTIFS(Con_ve!$C$6:$C$1005,$C99,Con_ve!$Q$6:$Q$1005,Cad_cl!CJ$5))</f>
        <v/>
      </c>
      <c r="CK99" s="125" t="str">
        <f>IF($C99="","",COUNTIFS(Con_ve!$C$6:$C$1005,$C99,Con_ve!$Q$6:$Q$1005,Cad_cl!CK$5))</f>
        <v/>
      </c>
      <c r="CL99" s="125" t="str">
        <f>IF($C99="","",COUNTIFS(Con_ve!$C$6:$C$1005,$C99,Con_ve!$Q$6:$Q$1005,Cad_cl!CL$5))</f>
        <v/>
      </c>
      <c r="CM99" s="125" t="str">
        <f>IF($C99="","",COUNTIFS(Con_ve!$C$6:$C$1005,$C99,Con_ve!$Q$6:$Q$1005,Cad_cl!CM$5))</f>
        <v/>
      </c>
      <c r="CN99" s="125" t="str">
        <f>IF($C99="","",COUNTIFS(Con_ve!$C$6:$C$1005,$C99,Con_ve!$Q$6:$Q$1005,Cad_cl!CN$5))</f>
        <v/>
      </c>
      <c r="CO99" s="125" t="str">
        <f>IF($C99="","",COUNTIFS(Con_ve!$C$6:$C$1005,$C99,Con_ve!$Q$6:$Q$1005,Cad_cl!CO$5))</f>
        <v/>
      </c>
      <c r="CP99" s="125" t="str">
        <f>IF($C99="","",COUNTIFS(Con_ve!$C$6:$C$1005,$C99,Con_ve!$Q$6:$Q$1005,Cad_cl!CP$5))</f>
        <v/>
      </c>
      <c r="CQ99" s="125" t="str">
        <f>IF($C99="","",COUNTIFS(Con_ve!$C$6:$C$1005,$C99,Con_ve!$Q$6:$Q$1005,Cad_cl!CQ$5))</f>
        <v/>
      </c>
      <c r="CR99" s="125">
        <f t="shared" si="5"/>
        <v>0</v>
      </c>
    </row>
    <row r="100" spans="3:96" ht="30" customHeight="1">
      <c r="C100" s="153"/>
      <c r="D100" s="153"/>
      <c r="E100" s="154"/>
      <c r="F100" s="153"/>
      <c r="G100" s="155"/>
      <c r="H100" s="153"/>
      <c r="I100" s="153"/>
      <c r="J100" s="132" t="s">
        <v>309</v>
      </c>
      <c r="K100" s="133" t="s">
        <v>309</v>
      </c>
      <c r="L100" s="153"/>
      <c r="M100" s="153"/>
      <c r="N100" s="153"/>
      <c r="O100" s="153"/>
      <c r="P100" s="153"/>
      <c r="Q100" s="153"/>
      <c r="AP100" s="134" t="str">
        <f>IF(ISERR(IF($C100="","",SUMIFS(Con_ve!$F$6:$F$1005,Con_ve!$C$6:$C$1005,$C100,Con_ve!$I$6:$I$1005,"Fechada",Con_ve!$Q$6:$Q$1005,Cad_cl!AP$5))),"",IF($C100="","",SUMIFS(Con_ve!$F$6:$F$1005,Con_ve!$C$6:$C$1005,$C100,Con_ve!$I$6:$I$1005,"Fechada",Con_ve!$Q$6:$Q$1005,Cad_cl!AP$5)))</f>
        <v/>
      </c>
      <c r="AQ100" s="134" t="str">
        <f>IF(ISERR(IF($C100="","",SUMIFS(Con_ve!$F$6:$F$1005,Con_ve!$C$6:$C$1005,$C100,Con_ve!$I$6:$I$1005,"Fechada",Con_ve!$Q$6:$Q$1005,Cad_cl!AQ$5))),"",IF($C100="","",SUMIFS(Con_ve!$F$6:$F$1005,Con_ve!$C$6:$C$1005,$C100,Con_ve!$I$6:$I$1005,"Fechada",Con_ve!$Q$6:$Q$1005,Cad_cl!AQ$5)))</f>
        <v/>
      </c>
      <c r="AR100" s="134" t="str">
        <f>IF(ISERR(IF($C100="","",SUMIFS(Con_ve!$F$6:$F$1005,Con_ve!$C$6:$C$1005,$C100,Con_ve!$I$6:$I$1005,"Fechada",Con_ve!$Q$6:$Q$1005,Cad_cl!AR$5))),"",IF($C100="","",SUMIFS(Con_ve!$F$6:$F$1005,Con_ve!$C$6:$C$1005,$C100,Con_ve!$I$6:$I$1005,"Fechada",Con_ve!$Q$6:$Q$1005,Cad_cl!AR$5)))</f>
        <v/>
      </c>
      <c r="AS100" s="134" t="str">
        <f>IF(ISERR(IF($C100="","",SUMIFS(Con_ve!$F$6:$F$1005,Con_ve!$C$6:$C$1005,$C100,Con_ve!$I$6:$I$1005,"Fechada",Con_ve!$Q$6:$Q$1005,Cad_cl!AS$5))),"",IF($C100="","",SUMIFS(Con_ve!$F$6:$F$1005,Con_ve!$C$6:$C$1005,$C100,Con_ve!$I$6:$I$1005,"Fechada",Con_ve!$Q$6:$Q$1005,Cad_cl!AS$5)))</f>
        <v/>
      </c>
      <c r="AT100" s="134" t="str">
        <f>IF(ISERR(IF($C100="","",SUMIFS(Con_ve!$F$6:$F$1005,Con_ve!$C$6:$C$1005,$C100,Con_ve!$I$6:$I$1005,"Fechada",Con_ve!$Q$6:$Q$1005,Cad_cl!AT$5))),"",IF($C100="","",SUMIFS(Con_ve!$F$6:$F$1005,Con_ve!$C$6:$C$1005,$C100,Con_ve!$I$6:$I$1005,"Fechada",Con_ve!$Q$6:$Q$1005,Cad_cl!AT$5)))</f>
        <v/>
      </c>
      <c r="AU100" s="134" t="str">
        <f>IF(ISERR(IF($C100="","",SUMIFS(Con_ve!$F$6:$F$1005,Con_ve!$C$6:$C$1005,$C100,Con_ve!$I$6:$I$1005,"Fechada",Con_ve!$Q$6:$Q$1005,Cad_cl!AU$5))),"",IF($C100="","",SUMIFS(Con_ve!$F$6:$F$1005,Con_ve!$C$6:$C$1005,$C100,Con_ve!$I$6:$I$1005,"Fechada",Con_ve!$Q$6:$Q$1005,Cad_cl!AU$5)))</f>
        <v/>
      </c>
      <c r="AV100" s="134" t="str">
        <f>IF(ISERR(IF($C100="","",SUMIFS(Con_ve!$F$6:$F$1005,Con_ve!$C$6:$C$1005,$C100,Con_ve!$I$6:$I$1005,"Fechada",Con_ve!$Q$6:$Q$1005,Cad_cl!AV$5))),"",IF($C100="","",SUMIFS(Con_ve!$F$6:$F$1005,Con_ve!$C$6:$C$1005,$C100,Con_ve!$I$6:$I$1005,"Fechada",Con_ve!$Q$6:$Q$1005,Cad_cl!AV$5)))</f>
        <v/>
      </c>
      <c r="AW100" s="134" t="str">
        <f>IF(ISERR(IF($C100="","",SUMIFS(Con_ve!$F$6:$F$1005,Con_ve!$C$6:$C$1005,$C100,Con_ve!$I$6:$I$1005,"Fechada",Con_ve!$Q$6:$Q$1005,Cad_cl!AW$5))),"",IF($C100="","",SUMIFS(Con_ve!$F$6:$F$1005,Con_ve!$C$6:$C$1005,$C100,Con_ve!$I$6:$I$1005,"Fechada",Con_ve!$Q$6:$Q$1005,Cad_cl!AW$5)))</f>
        <v/>
      </c>
      <c r="AX100" s="134" t="str">
        <f>IF(ISERR(IF($C100="","",SUMIFS(Con_ve!$F$6:$F$1005,Con_ve!$C$6:$C$1005,$C100,Con_ve!$I$6:$I$1005,"Fechada",Con_ve!$Q$6:$Q$1005,Cad_cl!AX$5))),"",IF($C100="","",SUMIFS(Con_ve!$F$6:$F$1005,Con_ve!$C$6:$C$1005,$C100,Con_ve!$I$6:$I$1005,"Fechada",Con_ve!$Q$6:$Q$1005,Cad_cl!AX$5)))</f>
        <v/>
      </c>
      <c r="AY100" s="134" t="str">
        <f>IF(ISERR(IF($C100="","",SUMIFS(Con_ve!$F$6:$F$1005,Con_ve!$C$6:$C$1005,$C100,Con_ve!$I$6:$I$1005,"Fechada",Con_ve!$Q$6:$Q$1005,Cad_cl!AY$5))),"",IF($C100="","",SUMIFS(Con_ve!$F$6:$F$1005,Con_ve!$C$6:$C$1005,$C100,Con_ve!$I$6:$I$1005,"Fechada",Con_ve!$Q$6:$Q$1005,Cad_cl!AY$5)))</f>
        <v/>
      </c>
      <c r="AZ100" s="134" t="str">
        <f>IF(ISERR(IF($C100="","",SUMIFS(Con_ve!$F$6:$F$1005,Con_ve!$C$6:$C$1005,$C100,Con_ve!$I$6:$I$1005,"Fechada",Con_ve!$Q$6:$Q$1005,Cad_cl!AZ$5))),"",IF($C100="","",SUMIFS(Con_ve!$F$6:$F$1005,Con_ve!$C$6:$C$1005,$C100,Con_ve!$I$6:$I$1005,"Fechada",Con_ve!$Q$6:$Q$1005,Cad_cl!AZ$5)))</f>
        <v/>
      </c>
      <c r="BA100" s="134" t="str">
        <f>IF(ISERR(IF($C100="","",SUMIFS(Con_ve!$F$6:$F$1005,Con_ve!$C$6:$C$1005,$C100,Con_ve!$I$6:$I$1005,"Fechada",Con_ve!$Q$6:$Q$1005,Cad_cl!BA$5))),"",IF($C100="","",SUMIFS(Con_ve!$F$6:$F$1005,Con_ve!$C$6:$C$1005,$C100,Con_ve!$I$6:$I$1005,"Fechada",Con_ve!$Q$6:$Q$1005,Cad_cl!BA$5)))</f>
        <v/>
      </c>
      <c r="BB100" s="134">
        <f t="shared" si="3"/>
        <v>0</v>
      </c>
      <c r="BD100" s="134" t="str">
        <f>IF(ISERR(IF($C100="","",SUMIFS(Con_ve!$F$6:$F$1005,Con_ve!$C$6:$C$1005,$C100,Con_ve!$I$6:$I$1005,"Em negociação",Con_ve!$Q$6:$Q$1005,Cad_cl!BD$5))),"",IF($C100="","",SUMIFS(Con_ve!$F$6:$F$1005,Con_ve!$C$6:$C$1005,$C100,Con_ve!$I$6:$I$1005,"Em negociação",Con_ve!$Q$6:$Q$1005,Cad_cl!BD$5)))</f>
        <v/>
      </c>
      <c r="BE100" s="134" t="str">
        <f>IF(ISERR(IF($C100="","",SUMIFS(Con_ve!$F$6:$F$1005,Con_ve!$C$6:$C$1005,$C100,Con_ve!$I$6:$I$1005,"Em negociação",Con_ve!$Q$6:$Q$1005,Cad_cl!BE$5))),"",IF($C100="","",SUMIFS(Con_ve!$F$6:$F$1005,Con_ve!$C$6:$C$1005,$C100,Con_ve!$I$6:$I$1005,"Em negociação",Con_ve!$Q$6:$Q$1005,Cad_cl!BE$5)))</f>
        <v/>
      </c>
      <c r="BF100" s="134" t="str">
        <f>IF(ISERR(IF($C100="","",SUMIFS(Con_ve!$F$6:$F$1005,Con_ve!$C$6:$C$1005,$C100,Con_ve!$I$6:$I$1005,"Em negociação",Con_ve!$Q$6:$Q$1005,Cad_cl!BF$5))),"",IF($C100="","",SUMIFS(Con_ve!$F$6:$F$1005,Con_ve!$C$6:$C$1005,$C100,Con_ve!$I$6:$I$1005,"Em negociação",Con_ve!$Q$6:$Q$1005,Cad_cl!BF$5)))</f>
        <v/>
      </c>
      <c r="BG100" s="134" t="str">
        <f>IF(ISERR(IF($C100="","",SUMIFS(Con_ve!$F$6:$F$1005,Con_ve!$C$6:$C$1005,$C100,Con_ve!$I$6:$I$1005,"Em negociação",Con_ve!$Q$6:$Q$1005,Cad_cl!BG$5))),"",IF($C100="","",SUMIFS(Con_ve!$F$6:$F$1005,Con_ve!$C$6:$C$1005,$C100,Con_ve!$I$6:$I$1005,"Em negociação",Con_ve!$Q$6:$Q$1005,Cad_cl!BG$5)))</f>
        <v/>
      </c>
      <c r="BH100" s="134" t="str">
        <f>IF(ISERR(IF($C100="","",SUMIFS(Con_ve!$F$6:$F$1005,Con_ve!$C$6:$C$1005,$C100,Con_ve!$I$6:$I$1005,"Em negociação",Con_ve!$Q$6:$Q$1005,Cad_cl!BH$5))),"",IF($C100="","",SUMIFS(Con_ve!$F$6:$F$1005,Con_ve!$C$6:$C$1005,$C100,Con_ve!$I$6:$I$1005,"Em negociação",Con_ve!$Q$6:$Q$1005,Cad_cl!BH$5)))</f>
        <v/>
      </c>
      <c r="BI100" s="134" t="str">
        <f>IF(ISERR(IF($C100="","",SUMIFS(Con_ve!$F$6:$F$1005,Con_ve!$C$6:$C$1005,$C100,Con_ve!$I$6:$I$1005,"Em negociação",Con_ve!$Q$6:$Q$1005,Cad_cl!BI$5))),"",IF($C100="","",SUMIFS(Con_ve!$F$6:$F$1005,Con_ve!$C$6:$C$1005,$C100,Con_ve!$I$6:$I$1005,"Em negociação",Con_ve!$Q$6:$Q$1005,Cad_cl!BI$5)))</f>
        <v/>
      </c>
      <c r="BJ100" s="134" t="str">
        <f>IF(ISERR(IF($C100="","",SUMIFS(Con_ve!$F$6:$F$1005,Con_ve!$C$6:$C$1005,$C100,Con_ve!$I$6:$I$1005,"Em negociação",Con_ve!$Q$6:$Q$1005,Cad_cl!BJ$5))),"",IF($C100="","",SUMIFS(Con_ve!$F$6:$F$1005,Con_ve!$C$6:$C$1005,$C100,Con_ve!$I$6:$I$1005,"Em negociação",Con_ve!$Q$6:$Q$1005,Cad_cl!BJ$5)))</f>
        <v/>
      </c>
      <c r="BK100" s="134" t="str">
        <f>IF(ISERR(IF($C100="","",SUMIFS(Con_ve!$F$6:$F$1005,Con_ve!$C$6:$C$1005,$C100,Con_ve!$I$6:$I$1005,"Em negociação",Con_ve!$Q$6:$Q$1005,Cad_cl!BK$5))),"",IF($C100="","",SUMIFS(Con_ve!$F$6:$F$1005,Con_ve!$C$6:$C$1005,$C100,Con_ve!$I$6:$I$1005,"Em negociação",Con_ve!$Q$6:$Q$1005,Cad_cl!BK$5)))</f>
        <v/>
      </c>
      <c r="BL100" s="134" t="str">
        <f>IF(ISERR(IF($C100="","",SUMIFS(Con_ve!$F$6:$F$1005,Con_ve!$C$6:$C$1005,$C100,Con_ve!$I$6:$I$1005,"Em negociação",Con_ve!$Q$6:$Q$1005,Cad_cl!BL$5))),"",IF($C100="","",SUMIFS(Con_ve!$F$6:$F$1005,Con_ve!$C$6:$C$1005,$C100,Con_ve!$I$6:$I$1005,"Em negociação",Con_ve!$Q$6:$Q$1005,Cad_cl!BL$5)))</f>
        <v/>
      </c>
      <c r="BM100" s="134" t="str">
        <f>IF(ISERR(IF($C100="","",SUMIFS(Con_ve!$F$6:$F$1005,Con_ve!$C$6:$C$1005,$C100,Con_ve!$I$6:$I$1005,"Em negociação",Con_ve!$Q$6:$Q$1005,Cad_cl!BM$5))),"",IF($C100="","",SUMIFS(Con_ve!$F$6:$F$1005,Con_ve!$C$6:$C$1005,$C100,Con_ve!$I$6:$I$1005,"Em negociação",Con_ve!$Q$6:$Q$1005,Cad_cl!BM$5)))</f>
        <v/>
      </c>
      <c r="BN100" s="134" t="str">
        <f>IF(ISERR(IF($C100="","",SUMIFS(Con_ve!$F$6:$F$1005,Con_ve!$C$6:$C$1005,$C100,Con_ve!$I$6:$I$1005,"Em negociação",Con_ve!$Q$6:$Q$1005,Cad_cl!BN$5))),"",IF($C100="","",SUMIFS(Con_ve!$F$6:$F$1005,Con_ve!$C$6:$C$1005,$C100,Con_ve!$I$6:$I$1005,"Em negociação",Con_ve!$Q$6:$Q$1005,Cad_cl!BN$5)))</f>
        <v/>
      </c>
      <c r="BO100" s="134" t="str">
        <f>IF(ISERR(IF($C100="","",SUMIFS(Con_ve!$F$6:$F$1005,Con_ve!$C$6:$C$1005,$C100,Con_ve!$I$6:$I$1005,"Em negociação",Con_ve!$Q$6:$Q$1005,Cad_cl!BO$5))),"",IF($C100="","",SUMIFS(Con_ve!$F$6:$F$1005,Con_ve!$C$6:$C$1005,$C100,Con_ve!$I$6:$I$1005,"Em negociação",Con_ve!$Q$6:$Q$1005,Cad_cl!BO$5)))</f>
        <v/>
      </c>
      <c r="BP100" s="134">
        <f t="shared" si="4"/>
        <v>0</v>
      </c>
      <c r="BR100" s="125" t="str">
        <f>IF(ISERR(IF(AND($I100=Re_lo!$E$5,BR$5=VLOOKUP(Re_lo!$H$5,Re_lo!$N$5:$O$16,2,0)),AP100,"")),"",IF(AND($I100=Re_lo!$E$5,BR$5=VLOOKUP(Re_lo!$H$5,Re_lo!$N$5:$O$16,2,0)),AP100,""))</f>
        <v/>
      </c>
      <c r="BS100" s="125" t="str">
        <f>IF(ISERR(IF(AND($I100=Re_lo!$E$5,BS$5=VLOOKUP(Re_lo!$H$5,Re_lo!$N$5:$O$16,2,0)),AQ100,"")),"",IF(AND($I100=Re_lo!$E$5,BS$5=VLOOKUP(Re_lo!$H$5,Re_lo!$N$5:$O$16,2,0)),AQ100,""))</f>
        <v/>
      </c>
      <c r="BT100" s="125" t="str">
        <f>IF(ISERR(IF(AND($I100=Re_lo!$E$5,BT$5=VLOOKUP(Re_lo!$H$5,Re_lo!$N$5:$O$16,2,0)),AR100,"")),"",IF(AND($I100=Re_lo!$E$5,BT$5=VLOOKUP(Re_lo!$H$5,Re_lo!$N$5:$O$16,2,0)),AR100,""))</f>
        <v/>
      </c>
      <c r="BU100" s="125" t="str">
        <f>IF(ISERR(IF(AND($I100=Re_lo!$E$5,BU$5=VLOOKUP(Re_lo!$H$5,Re_lo!$N$5:$O$16,2,0)),AS100,"")),"",IF(AND($I100=Re_lo!$E$5,BU$5=VLOOKUP(Re_lo!$H$5,Re_lo!$N$5:$O$16,2,0)),AS100,""))</f>
        <v/>
      </c>
      <c r="BV100" s="125" t="str">
        <f>IF(ISERR(IF(AND($I100=Re_lo!$E$5,BV$5=VLOOKUP(Re_lo!$H$5,Re_lo!$N$5:$O$16,2,0)),AT100,"")),"",IF(AND($I100=Re_lo!$E$5,BV$5=VLOOKUP(Re_lo!$H$5,Re_lo!$N$5:$O$16,2,0)),AT100,""))</f>
        <v/>
      </c>
      <c r="BW100" s="125" t="str">
        <f>IF(ISERR(IF(AND($I100=Re_lo!$E$5,BW$5=VLOOKUP(Re_lo!$H$5,Re_lo!$N$5:$O$16,2,0)),AU100,"")),"",IF(AND($I100=Re_lo!$E$5,BW$5=VLOOKUP(Re_lo!$H$5,Re_lo!$N$5:$O$16,2,0)),AU100,""))</f>
        <v/>
      </c>
      <c r="BX100" s="125" t="str">
        <f>IF(ISERR(IF(AND($I100=Re_lo!$E$5,BX$5=VLOOKUP(Re_lo!$H$5,Re_lo!$N$5:$O$16,2,0)),AV100,"")),"",IF(AND($I100=Re_lo!$E$5,BX$5=VLOOKUP(Re_lo!$H$5,Re_lo!$N$5:$O$16,2,0)),AV100,""))</f>
        <v/>
      </c>
      <c r="BY100" s="125" t="str">
        <f>IF(ISERR(IF(AND($I100=Re_lo!$E$5,BY$5=VLOOKUP(Re_lo!$H$5,Re_lo!$N$5:$O$16,2,0)),AW100,"")),"",IF(AND($I100=Re_lo!$E$5,BY$5=VLOOKUP(Re_lo!$H$5,Re_lo!$N$5:$O$16,2,0)),AW100,""))</f>
        <v/>
      </c>
      <c r="BZ100" s="125" t="str">
        <f>IF(ISERR(IF(AND($I100=Re_lo!$E$5,BZ$5=VLOOKUP(Re_lo!$H$5,Re_lo!$N$5:$O$16,2,0)),AX100,"")),"",IF(AND($I100=Re_lo!$E$5,BZ$5=VLOOKUP(Re_lo!$H$5,Re_lo!$N$5:$O$16,2,0)),AX100,""))</f>
        <v/>
      </c>
      <c r="CA100" s="125" t="str">
        <f>IF(ISERR(IF(AND($I100=Re_lo!$E$5,CA$5=VLOOKUP(Re_lo!$H$5,Re_lo!$N$5:$O$16,2,0)),AY100,"")),"",IF(AND($I100=Re_lo!$E$5,CA$5=VLOOKUP(Re_lo!$H$5,Re_lo!$N$5:$O$16,2,0)),AY100,""))</f>
        <v/>
      </c>
      <c r="CB100" s="125" t="str">
        <f>IF(ISERR(IF(AND($I100=Re_lo!$E$5,CB$5=VLOOKUP(Re_lo!$H$5,Re_lo!$N$5:$O$16,2,0)),AZ100,"")),"",IF(AND($I100=Re_lo!$E$5,CB$5=VLOOKUP(Re_lo!$H$5,Re_lo!$N$5:$O$16,2,0)),AZ100,""))</f>
        <v/>
      </c>
      <c r="CC100" s="125" t="str">
        <f>IF(ISERR(IF(AND($I100=Re_lo!$E$5,CC$5=VLOOKUP(Re_lo!$H$5,Re_lo!$N$5:$O$16,2,0)),BA100,"")),"",IF(AND($I100=Re_lo!$E$5,CC$5=VLOOKUP(Re_lo!$H$5,Re_lo!$N$5:$O$16,2,0)),BA100,""))</f>
        <v/>
      </c>
      <c r="CD100" s="125" t="str">
        <f>IF(ISERR(IF(AND($I100=Re_lo!$E$5,CD$5=VLOOKUP(Re_lo!$H$5,Re_lo!$N$5:$O$16,2,0)),BB100,"")),"",IF(AND($I100=Re_lo!$E$5,CD$5=VLOOKUP(Re_lo!$H$5,Re_lo!$N$5:$O$16,2,0)),BB100,""))</f>
        <v/>
      </c>
      <c r="CF100" s="125" t="str">
        <f>IF($C100="","",COUNTIFS(Con_ve!$C$6:$C$1005,$C100,Con_ve!$Q$6:$Q$1005,Cad_cl!CF$5))</f>
        <v/>
      </c>
      <c r="CG100" s="125" t="str">
        <f>IF($C100="","",COUNTIFS(Con_ve!$C$6:$C$1005,$C100,Con_ve!$Q$6:$Q$1005,Cad_cl!CG$5))</f>
        <v/>
      </c>
      <c r="CH100" s="125" t="str">
        <f>IF($C100="","",COUNTIFS(Con_ve!$C$6:$C$1005,$C100,Con_ve!$Q$6:$Q$1005,Cad_cl!CH$5))</f>
        <v/>
      </c>
      <c r="CI100" s="125" t="str">
        <f>IF($C100="","",COUNTIFS(Con_ve!$C$6:$C$1005,$C100,Con_ve!$Q$6:$Q$1005,Cad_cl!CI$5))</f>
        <v/>
      </c>
      <c r="CJ100" s="125" t="str">
        <f>IF($C100="","",COUNTIFS(Con_ve!$C$6:$C$1005,$C100,Con_ve!$Q$6:$Q$1005,Cad_cl!CJ$5))</f>
        <v/>
      </c>
      <c r="CK100" s="125" t="str">
        <f>IF($C100="","",COUNTIFS(Con_ve!$C$6:$C$1005,$C100,Con_ve!$Q$6:$Q$1005,Cad_cl!CK$5))</f>
        <v/>
      </c>
      <c r="CL100" s="125" t="str">
        <f>IF($C100="","",COUNTIFS(Con_ve!$C$6:$C$1005,$C100,Con_ve!$Q$6:$Q$1005,Cad_cl!CL$5))</f>
        <v/>
      </c>
      <c r="CM100" s="125" t="str">
        <f>IF($C100="","",COUNTIFS(Con_ve!$C$6:$C$1005,$C100,Con_ve!$Q$6:$Q$1005,Cad_cl!CM$5))</f>
        <v/>
      </c>
      <c r="CN100" s="125" t="str">
        <f>IF($C100="","",COUNTIFS(Con_ve!$C$6:$C$1005,$C100,Con_ve!$Q$6:$Q$1005,Cad_cl!CN$5))</f>
        <v/>
      </c>
      <c r="CO100" s="125" t="str">
        <f>IF($C100="","",COUNTIFS(Con_ve!$C$6:$C$1005,$C100,Con_ve!$Q$6:$Q$1005,Cad_cl!CO$5))</f>
        <v/>
      </c>
      <c r="CP100" s="125" t="str">
        <f>IF($C100="","",COUNTIFS(Con_ve!$C$6:$C$1005,$C100,Con_ve!$Q$6:$Q$1005,Cad_cl!CP$5))</f>
        <v/>
      </c>
      <c r="CQ100" s="125" t="str">
        <f>IF($C100="","",COUNTIFS(Con_ve!$C$6:$C$1005,$C100,Con_ve!$Q$6:$Q$1005,Cad_cl!CQ$5))</f>
        <v/>
      </c>
      <c r="CR100" s="125">
        <f t="shared" si="5"/>
        <v>0</v>
      </c>
    </row>
    <row r="101" spans="3:96" ht="30" customHeight="1">
      <c r="C101" s="153"/>
      <c r="D101" s="153"/>
      <c r="E101" s="154"/>
      <c r="F101" s="153"/>
      <c r="G101" s="155"/>
      <c r="H101" s="153"/>
      <c r="I101" s="153"/>
      <c r="J101" s="132" t="s">
        <v>309</v>
      </c>
      <c r="K101" s="133" t="s">
        <v>309</v>
      </c>
      <c r="L101" s="153"/>
      <c r="M101" s="153"/>
      <c r="N101" s="153"/>
      <c r="O101" s="153"/>
      <c r="P101" s="153"/>
      <c r="Q101" s="153"/>
      <c r="AP101" s="134" t="str">
        <f>IF(ISERR(IF($C101="","",SUMIFS(Con_ve!$F$6:$F$1005,Con_ve!$C$6:$C$1005,$C101,Con_ve!$I$6:$I$1005,"Fechada",Con_ve!$Q$6:$Q$1005,Cad_cl!AP$5))),"",IF($C101="","",SUMIFS(Con_ve!$F$6:$F$1005,Con_ve!$C$6:$C$1005,$C101,Con_ve!$I$6:$I$1005,"Fechada",Con_ve!$Q$6:$Q$1005,Cad_cl!AP$5)))</f>
        <v/>
      </c>
      <c r="AQ101" s="134" t="str">
        <f>IF(ISERR(IF($C101="","",SUMIFS(Con_ve!$F$6:$F$1005,Con_ve!$C$6:$C$1005,$C101,Con_ve!$I$6:$I$1005,"Fechada",Con_ve!$Q$6:$Q$1005,Cad_cl!AQ$5))),"",IF($C101="","",SUMIFS(Con_ve!$F$6:$F$1005,Con_ve!$C$6:$C$1005,$C101,Con_ve!$I$6:$I$1005,"Fechada",Con_ve!$Q$6:$Q$1005,Cad_cl!AQ$5)))</f>
        <v/>
      </c>
      <c r="AR101" s="134" t="str">
        <f>IF(ISERR(IF($C101="","",SUMIFS(Con_ve!$F$6:$F$1005,Con_ve!$C$6:$C$1005,$C101,Con_ve!$I$6:$I$1005,"Fechada",Con_ve!$Q$6:$Q$1005,Cad_cl!AR$5))),"",IF($C101="","",SUMIFS(Con_ve!$F$6:$F$1005,Con_ve!$C$6:$C$1005,$C101,Con_ve!$I$6:$I$1005,"Fechada",Con_ve!$Q$6:$Q$1005,Cad_cl!AR$5)))</f>
        <v/>
      </c>
      <c r="AS101" s="134" t="str">
        <f>IF(ISERR(IF($C101="","",SUMIFS(Con_ve!$F$6:$F$1005,Con_ve!$C$6:$C$1005,$C101,Con_ve!$I$6:$I$1005,"Fechada",Con_ve!$Q$6:$Q$1005,Cad_cl!AS$5))),"",IF($C101="","",SUMIFS(Con_ve!$F$6:$F$1005,Con_ve!$C$6:$C$1005,$C101,Con_ve!$I$6:$I$1005,"Fechada",Con_ve!$Q$6:$Q$1005,Cad_cl!AS$5)))</f>
        <v/>
      </c>
      <c r="AT101" s="134" t="str">
        <f>IF(ISERR(IF($C101="","",SUMIFS(Con_ve!$F$6:$F$1005,Con_ve!$C$6:$C$1005,$C101,Con_ve!$I$6:$I$1005,"Fechada",Con_ve!$Q$6:$Q$1005,Cad_cl!AT$5))),"",IF($C101="","",SUMIFS(Con_ve!$F$6:$F$1005,Con_ve!$C$6:$C$1005,$C101,Con_ve!$I$6:$I$1005,"Fechada",Con_ve!$Q$6:$Q$1005,Cad_cl!AT$5)))</f>
        <v/>
      </c>
      <c r="AU101" s="134" t="str">
        <f>IF(ISERR(IF($C101="","",SUMIFS(Con_ve!$F$6:$F$1005,Con_ve!$C$6:$C$1005,$C101,Con_ve!$I$6:$I$1005,"Fechada",Con_ve!$Q$6:$Q$1005,Cad_cl!AU$5))),"",IF($C101="","",SUMIFS(Con_ve!$F$6:$F$1005,Con_ve!$C$6:$C$1005,$C101,Con_ve!$I$6:$I$1005,"Fechada",Con_ve!$Q$6:$Q$1005,Cad_cl!AU$5)))</f>
        <v/>
      </c>
      <c r="AV101" s="134" t="str">
        <f>IF(ISERR(IF($C101="","",SUMIFS(Con_ve!$F$6:$F$1005,Con_ve!$C$6:$C$1005,$C101,Con_ve!$I$6:$I$1005,"Fechada",Con_ve!$Q$6:$Q$1005,Cad_cl!AV$5))),"",IF($C101="","",SUMIFS(Con_ve!$F$6:$F$1005,Con_ve!$C$6:$C$1005,$C101,Con_ve!$I$6:$I$1005,"Fechada",Con_ve!$Q$6:$Q$1005,Cad_cl!AV$5)))</f>
        <v/>
      </c>
      <c r="AW101" s="134" t="str">
        <f>IF(ISERR(IF($C101="","",SUMIFS(Con_ve!$F$6:$F$1005,Con_ve!$C$6:$C$1005,$C101,Con_ve!$I$6:$I$1005,"Fechada",Con_ve!$Q$6:$Q$1005,Cad_cl!AW$5))),"",IF($C101="","",SUMIFS(Con_ve!$F$6:$F$1005,Con_ve!$C$6:$C$1005,$C101,Con_ve!$I$6:$I$1005,"Fechada",Con_ve!$Q$6:$Q$1005,Cad_cl!AW$5)))</f>
        <v/>
      </c>
      <c r="AX101" s="134" t="str">
        <f>IF(ISERR(IF($C101="","",SUMIFS(Con_ve!$F$6:$F$1005,Con_ve!$C$6:$C$1005,$C101,Con_ve!$I$6:$I$1005,"Fechada",Con_ve!$Q$6:$Q$1005,Cad_cl!AX$5))),"",IF($C101="","",SUMIFS(Con_ve!$F$6:$F$1005,Con_ve!$C$6:$C$1005,$C101,Con_ve!$I$6:$I$1005,"Fechada",Con_ve!$Q$6:$Q$1005,Cad_cl!AX$5)))</f>
        <v/>
      </c>
      <c r="AY101" s="134" t="str">
        <f>IF(ISERR(IF($C101="","",SUMIFS(Con_ve!$F$6:$F$1005,Con_ve!$C$6:$C$1005,$C101,Con_ve!$I$6:$I$1005,"Fechada",Con_ve!$Q$6:$Q$1005,Cad_cl!AY$5))),"",IF($C101="","",SUMIFS(Con_ve!$F$6:$F$1005,Con_ve!$C$6:$C$1005,$C101,Con_ve!$I$6:$I$1005,"Fechada",Con_ve!$Q$6:$Q$1005,Cad_cl!AY$5)))</f>
        <v/>
      </c>
      <c r="AZ101" s="134" t="str">
        <f>IF(ISERR(IF($C101="","",SUMIFS(Con_ve!$F$6:$F$1005,Con_ve!$C$6:$C$1005,$C101,Con_ve!$I$6:$I$1005,"Fechada",Con_ve!$Q$6:$Q$1005,Cad_cl!AZ$5))),"",IF($C101="","",SUMIFS(Con_ve!$F$6:$F$1005,Con_ve!$C$6:$C$1005,$C101,Con_ve!$I$6:$I$1005,"Fechada",Con_ve!$Q$6:$Q$1005,Cad_cl!AZ$5)))</f>
        <v/>
      </c>
      <c r="BA101" s="134" t="str">
        <f>IF(ISERR(IF($C101="","",SUMIFS(Con_ve!$F$6:$F$1005,Con_ve!$C$6:$C$1005,$C101,Con_ve!$I$6:$I$1005,"Fechada",Con_ve!$Q$6:$Q$1005,Cad_cl!BA$5))),"",IF($C101="","",SUMIFS(Con_ve!$F$6:$F$1005,Con_ve!$C$6:$C$1005,$C101,Con_ve!$I$6:$I$1005,"Fechada",Con_ve!$Q$6:$Q$1005,Cad_cl!BA$5)))</f>
        <v/>
      </c>
      <c r="BB101" s="134">
        <f t="shared" si="3"/>
        <v>0</v>
      </c>
      <c r="BD101" s="134" t="str">
        <f>IF(ISERR(IF($C101="","",SUMIFS(Con_ve!$F$6:$F$1005,Con_ve!$C$6:$C$1005,$C101,Con_ve!$I$6:$I$1005,"Em negociação",Con_ve!$Q$6:$Q$1005,Cad_cl!BD$5))),"",IF($C101="","",SUMIFS(Con_ve!$F$6:$F$1005,Con_ve!$C$6:$C$1005,$C101,Con_ve!$I$6:$I$1005,"Em negociação",Con_ve!$Q$6:$Q$1005,Cad_cl!BD$5)))</f>
        <v/>
      </c>
      <c r="BE101" s="134" t="str">
        <f>IF(ISERR(IF($C101="","",SUMIFS(Con_ve!$F$6:$F$1005,Con_ve!$C$6:$C$1005,$C101,Con_ve!$I$6:$I$1005,"Em negociação",Con_ve!$Q$6:$Q$1005,Cad_cl!BE$5))),"",IF($C101="","",SUMIFS(Con_ve!$F$6:$F$1005,Con_ve!$C$6:$C$1005,$C101,Con_ve!$I$6:$I$1005,"Em negociação",Con_ve!$Q$6:$Q$1005,Cad_cl!BE$5)))</f>
        <v/>
      </c>
      <c r="BF101" s="134" t="str">
        <f>IF(ISERR(IF($C101="","",SUMIFS(Con_ve!$F$6:$F$1005,Con_ve!$C$6:$C$1005,$C101,Con_ve!$I$6:$I$1005,"Em negociação",Con_ve!$Q$6:$Q$1005,Cad_cl!BF$5))),"",IF($C101="","",SUMIFS(Con_ve!$F$6:$F$1005,Con_ve!$C$6:$C$1005,$C101,Con_ve!$I$6:$I$1005,"Em negociação",Con_ve!$Q$6:$Q$1005,Cad_cl!BF$5)))</f>
        <v/>
      </c>
      <c r="BG101" s="134" t="str">
        <f>IF(ISERR(IF($C101="","",SUMIFS(Con_ve!$F$6:$F$1005,Con_ve!$C$6:$C$1005,$C101,Con_ve!$I$6:$I$1005,"Em negociação",Con_ve!$Q$6:$Q$1005,Cad_cl!BG$5))),"",IF($C101="","",SUMIFS(Con_ve!$F$6:$F$1005,Con_ve!$C$6:$C$1005,$C101,Con_ve!$I$6:$I$1005,"Em negociação",Con_ve!$Q$6:$Q$1005,Cad_cl!BG$5)))</f>
        <v/>
      </c>
      <c r="BH101" s="134" t="str">
        <f>IF(ISERR(IF($C101="","",SUMIFS(Con_ve!$F$6:$F$1005,Con_ve!$C$6:$C$1005,$C101,Con_ve!$I$6:$I$1005,"Em negociação",Con_ve!$Q$6:$Q$1005,Cad_cl!BH$5))),"",IF($C101="","",SUMIFS(Con_ve!$F$6:$F$1005,Con_ve!$C$6:$C$1005,$C101,Con_ve!$I$6:$I$1005,"Em negociação",Con_ve!$Q$6:$Q$1005,Cad_cl!BH$5)))</f>
        <v/>
      </c>
      <c r="BI101" s="134" t="str">
        <f>IF(ISERR(IF($C101="","",SUMIFS(Con_ve!$F$6:$F$1005,Con_ve!$C$6:$C$1005,$C101,Con_ve!$I$6:$I$1005,"Em negociação",Con_ve!$Q$6:$Q$1005,Cad_cl!BI$5))),"",IF($C101="","",SUMIFS(Con_ve!$F$6:$F$1005,Con_ve!$C$6:$C$1005,$C101,Con_ve!$I$6:$I$1005,"Em negociação",Con_ve!$Q$6:$Q$1005,Cad_cl!BI$5)))</f>
        <v/>
      </c>
      <c r="BJ101" s="134" t="str">
        <f>IF(ISERR(IF($C101="","",SUMIFS(Con_ve!$F$6:$F$1005,Con_ve!$C$6:$C$1005,$C101,Con_ve!$I$6:$I$1005,"Em negociação",Con_ve!$Q$6:$Q$1005,Cad_cl!BJ$5))),"",IF($C101="","",SUMIFS(Con_ve!$F$6:$F$1005,Con_ve!$C$6:$C$1005,$C101,Con_ve!$I$6:$I$1005,"Em negociação",Con_ve!$Q$6:$Q$1005,Cad_cl!BJ$5)))</f>
        <v/>
      </c>
      <c r="BK101" s="134" t="str">
        <f>IF(ISERR(IF($C101="","",SUMIFS(Con_ve!$F$6:$F$1005,Con_ve!$C$6:$C$1005,$C101,Con_ve!$I$6:$I$1005,"Em negociação",Con_ve!$Q$6:$Q$1005,Cad_cl!BK$5))),"",IF($C101="","",SUMIFS(Con_ve!$F$6:$F$1005,Con_ve!$C$6:$C$1005,$C101,Con_ve!$I$6:$I$1005,"Em negociação",Con_ve!$Q$6:$Q$1005,Cad_cl!BK$5)))</f>
        <v/>
      </c>
      <c r="BL101" s="134" t="str">
        <f>IF(ISERR(IF($C101="","",SUMIFS(Con_ve!$F$6:$F$1005,Con_ve!$C$6:$C$1005,$C101,Con_ve!$I$6:$I$1005,"Em negociação",Con_ve!$Q$6:$Q$1005,Cad_cl!BL$5))),"",IF($C101="","",SUMIFS(Con_ve!$F$6:$F$1005,Con_ve!$C$6:$C$1005,$C101,Con_ve!$I$6:$I$1005,"Em negociação",Con_ve!$Q$6:$Q$1005,Cad_cl!BL$5)))</f>
        <v/>
      </c>
      <c r="BM101" s="134" t="str">
        <f>IF(ISERR(IF($C101="","",SUMIFS(Con_ve!$F$6:$F$1005,Con_ve!$C$6:$C$1005,$C101,Con_ve!$I$6:$I$1005,"Em negociação",Con_ve!$Q$6:$Q$1005,Cad_cl!BM$5))),"",IF($C101="","",SUMIFS(Con_ve!$F$6:$F$1005,Con_ve!$C$6:$C$1005,$C101,Con_ve!$I$6:$I$1005,"Em negociação",Con_ve!$Q$6:$Q$1005,Cad_cl!BM$5)))</f>
        <v/>
      </c>
      <c r="BN101" s="134" t="str">
        <f>IF(ISERR(IF($C101="","",SUMIFS(Con_ve!$F$6:$F$1005,Con_ve!$C$6:$C$1005,$C101,Con_ve!$I$6:$I$1005,"Em negociação",Con_ve!$Q$6:$Q$1005,Cad_cl!BN$5))),"",IF($C101="","",SUMIFS(Con_ve!$F$6:$F$1005,Con_ve!$C$6:$C$1005,$C101,Con_ve!$I$6:$I$1005,"Em negociação",Con_ve!$Q$6:$Q$1005,Cad_cl!BN$5)))</f>
        <v/>
      </c>
      <c r="BO101" s="134" t="str">
        <f>IF(ISERR(IF($C101="","",SUMIFS(Con_ve!$F$6:$F$1005,Con_ve!$C$6:$C$1005,$C101,Con_ve!$I$6:$I$1005,"Em negociação",Con_ve!$Q$6:$Q$1005,Cad_cl!BO$5))),"",IF($C101="","",SUMIFS(Con_ve!$F$6:$F$1005,Con_ve!$C$6:$C$1005,$C101,Con_ve!$I$6:$I$1005,"Em negociação",Con_ve!$Q$6:$Q$1005,Cad_cl!BO$5)))</f>
        <v/>
      </c>
      <c r="BP101" s="134">
        <f t="shared" si="4"/>
        <v>0</v>
      </c>
      <c r="BR101" s="125" t="str">
        <f>IF(ISERR(IF(AND($I101=Re_lo!$E$5,BR$5=VLOOKUP(Re_lo!$H$5,Re_lo!$N$5:$O$16,2,0)),AP101,"")),"",IF(AND($I101=Re_lo!$E$5,BR$5=VLOOKUP(Re_lo!$H$5,Re_lo!$N$5:$O$16,2,0)),AP101,""))</f>
        <v/>
      </c>
      <c r="BS101" s="125" t="str">
        <f>IF(ISERR(IF(AND($I101=Re_lo!$E$5,BS$5=VLOOKUP(Re_lo!$H$5,Re_lo!$N$5:$O$16,2,0)),AQ101,"")),"",IF(AND($I101=Re_lo!$E$5,BS$5=VLOOKUP(Re_lo!$H$5,Re_lo!$N$5:$O$16,2,0)),AQ101,""))</f>
        <v/>
      </c>
      <c r="BT101" s="125" t="str">
        <f>IF(ISERR(IF(AND($I101=Re_lo!$E$5,BT$5=VLOOKUP(Re_lo!$H$5,Re_lo!$N$5:$O$16,2,0)),AR101,"")),"",IF(AND($I101=Re_lo!$E$5,BT$5=VLOOKUP(Re_lo!$H$5,Re_lo!$N$5:$O$16,2,0)),AR101,""))</f>
        <v/>
      </c>
      <c r="BU101" s="125" t="str">
        <f>IF(ISERR(IF(AND($I101=Re_lo!$E$5,BU$5=VLOOKUP(Re_lo!$H$5,Re_lo!$N$5:$O$16,2,0)),AS101,"")),"",IF(AND($I101=Re_lo!$E$5,BU$5=VLOOKUP(Re_lo!$H$5,Re_lo!$N$5:$O$16,2,0)),AS101,""))</f>
        <v/>
      </c>
      <c r="BV101" s="125" t="str">
        <f>IF(ISERR(IF(AND($I101=Re_lo!$E$5,BV$5=VLOOKUP(Re_lo!$H$5,Re_lo!$N$5:$O$16,2,0)),AT101,"")),"",IF(AND($I101=Re_lo!$E$5,BV$5=VLOOKUP(Re_lo!$H$5,Re_lo!$N$5:$O$16,2,0)),AT101,""))</f>
        <v/>
      </c>
      <c r="BW101" s="125" t="str">
        <f>IF(ISERR(IF(AND($I101=Re_lo!$E$5,BW$5=VLOOKUP(Re_lo!$H$5,Re_lo!$N$5:$O$16,2,0)),AU101,"")),"",IF(AND($I101=Re_lo!$E$5,BW$5=VLOOKUP(Re_lo!$H$5,Re_lo!$N$5:$O$16,2,0)),AU101,""))</f>
        <v/>
      </c>
      <c r="BX101" s="125" t="str">
        <f>IF(ISERR(IF(AND($I101=Re_lo!$E$5,BX$5=VLOOKUP(Re_lo!$H$5,Re_lo!$N$5:$O$16,2,0)),AV101,"")),"",IF(AND($I101=Re_lo!$E$5,BX$5=VLOOKUP(Re_lo!$H$5,Re_lo!$N$5:$O$16,2,0)),AV101,""))</f>
        <v/>
      </c>
      <c r="BY101" s="125" t="str">
        <f>IF(ISERR(IF(AND($I101=Re_lo!$E$5,BY$5=VLOOKUP(Re_lo!$H$5,Re_lo!$N$5:$O$16,2,0)),AW101,"")),"",IF(AND($I101=Re_lo!$E$5,BY$5=VLOOKUP(Re_lo!$H$5,Re_lo!$N$5:$O$16,2,0)),AW101,""))</f>
        <v/>
      </c>
      <c r="BZ101" s="125" t="str">
        <f>IF(ISERR(IF(AND($I101=Re_lo!$E$5,BZ$5=VLOOKUP(Re_lo!$H$5,Re_lo!$N$5:$O$16,2,0)),AX101,"")),"",IF(AND($I101=Re_lo!$E$5,BZ$5=VLOOKUP(Re_lo!$H$5,Re_lo!$N$5:$O$16,2,0)),AX101,""))</f>
        <v/>
      </c>
      <c r="CA101" s="125" t="str">
        <f>IF(ISERR(IF(AND($I101=Re_lo!$E$5,CA$5=VLOOKUP(Re_lo!$H$5,Re_lo!$N$5:$O$16,2,0)),AY101,"")),"",IF(AND($I101=Re_lo!$E$5,CA$5=VLOOKUP(Re_lo!$H$5,Re_lo!$N$5:$O$16,2,0)),AY101,""))</f>
        <v/>
      </c>
      <c r="CB101" s="125" t="str">
        <f>IF(ISERR(IF(AND($I101=Re_lo!$E$5,CB$5=VLOOKUP(Re_lo!$H$5,Re_lo!$N$5:$O$16,2,0)),AZ101,"")),"",IF(AND($I101=Re_lo!$E$5,CB$5=VLOOKUP(Re_lo!$H$5,Re_lo!$N$5:$O$16,2,0)),AZ101,""))</f>
        <v/>
      </c>
      <c r="CC101" s="125" t="str">
        <f>IF(ISERR(IF(AND($I101=Re_lo!$E$5,CC$5=VLOOKUP(Re_lo!$H$5,Re_lo!$N$5:$O$16,2,0)),BA101,"")),"",IF(AND($I101=Re_lo!$E$5,CC$5=VLOOKUP(Re_lo!$H$5,Re_lo!$N$5:$O$16,2,0)),BA101,""))</f>
        <v/>
      </c>
      <c r="CD101" s="125" t="str">
        <f>IF(ISERR(IF(AND($I101=Re_lo!$E$5,CD$5=VLOOKUP(Re_lo!$H$5,Re_lo!$N$5:$O$16,2,0)),BB101,"")),"",IF(AND($I101=Re_lo!$E$5,CD$5=VLOOKUP(Re_lo!$H$5,Re_lo!$N$5:$O$16,2,0)),BB101,""))</f>
        <v/>
      </c>
      <c r="CF101" s="125" t="str">
        <f>IF($C101="","",COUNTIFS(Con_ve!$C$6:$C$1005,$C101,Con_ve!$Q$6:$Q$1005,Cad_cl!CF$5))</f>
        <v/>
      </c>
      <c r="CG101" s="125" t="str">
        <f>IF($C101="","",COUNTIFS(Con_ve!$C$6:$C$1005,$C101,Con_ve!$Q$6:$Q$1005,Cad_cl!CG$5))</f>
        <v/>
      </c>
      <c r="CH101" s="125" t="str">
        <f>IF($C101="","",COUNTIFS(Con_ve!$C$6:$C$1005,$C101,Con_ve!$Q$6:$Q$1005,Cad_cl!CH$5))</f>
        <v/>
      </c>
      <c r="CI101" s="125" t="str">
        <f>IF($C101="","",COUNTIFS(Con_ve!$C$6:$C$1005,$C101,Con_ve!$Q$6:$Q$1005,Cad_cl!CI$5))</f>
        <v/>
      </c>
      <c r="CJ101" s="125" t="str">
        <f>IF($C101="","",COUNTIFS(Con_ve!$C$6:$C$1005,$C101,Con_ve!$Q$6:$Q$1005,Cad_cl!CJ$5))</f>
        <v/>
      </c>
      <c r="CK101" s="125" t="str">
        <f>IF($C101="","",COUNTIFS(Con_ve!$C$6:$C$1005,$C101,Con_ve!$Q$6:$Q$1005,Cad_cl!CK$5))</f>
        <v/>
      </c>
      <c r="CL101" s="125" t="str">
        <f>IF($C101="","",COUNTIFS(Con_ve!$C$6:$C$1005,$C101,Con_ve!$Q$6:$Q$1005,Cad_cl!CL$5))</f>
        <v/>
      </c>
      <c r="CM101" s="125" t="str">
        <f>IF($C101="","",COUNTIFS(Con_ve!$C$6:$C$1005,$C101,Con_ve!$Q$6:$Q$1005,Cad_cl!CM$5))</f>
        <v/>
      </c>
      <c r="CN101" s="125" t="str">
        <f>IF($C101="","",COUNTIFS(Con_ve!$C$6:$C$1005,$C101,Con_ve!$Q$6:$Q$1005,Cad_cl!CN$5))</f>
        <v/>
      </c>
      <c r="CO101" s="125" t="str">
        <f>IF($C101="","",COUNTIFS(Con_ve!$C$6:$C$1005,$C101,Con_ve!$Q$6:$Q$1005,Cad_cl!CO$5))</f>
        <v/>
      </c>
      <c r="CP101" s="125" t="str">
        <f>IF($C101="","",COUNTIFS(Con_ve!$C$6:$C$1005,$C101,Con_ve!$Q$6:$Q$1005,Cad_cl!CP$5))</f>
        <v/>
      </c>
      <c r="CQ101" s="125" t="str">
        <f>IF($C101="","",COUNTIFS(Con_ve!$C$6:$C$1005,$C101,Con_ve!$Q$6:$Q$1005,Cad_cl!CQ$5))</f>
        <v/>
      </c>
      <c r="CR101" s="125">
        <f t="shared" si="5"/>
        <v>0</v>
      </c>
    </row>
    <row r="102" spans="3:96" ht="30" customHeight="1">
      <c r="C102" s="153"/>
      <c r="D102" s="153"/>
      <c r="E102" s="154"/>
      <c r="F102" s="153"/>
      <c r="G102" s="155"/>
      <c r="H102" s="153"/>
      <c r="I102" s="153"/>
      <c r="J102" s="132" t="s">
        <v>309</v>
      </c>
      <c r="K102" s="133" t="s">
        <v>309</v>
      </c>
      <c r="L102" s="153"/>
      <c r="M102" s="153"/>
      <c r="N102" s="153"/>
      <c r="O102" s="153"/>
      <c r="P102" s="153"/>
      <c r="Q102" s="153"/>
      <c r="AP102" s="134" t="str">
        <f>IF(ISERR(IF($C102="","",SUMIFS(Con_ve!$F$6:$F$1005,Con_ve!$C$6:$C$1005,$C102,Con_ve!$I$6:$I$1005,"Fechada",Con_ve!$Q$6:$Q$1005,Cad_cl!AP$5))),"",IF($C102="","",SUMIFS(Con_ve!$F$6:$F$1005,Con_ve!$C$6:$C$1005,$C102,Con_ve!$I$6:$I$1005,"Fechada",Con_ve!$Q$6:$Q$1005,Cad_cl!AP$5)))</f>
        <v/>
      </c>
      <c r="AQ102" s="134" t="str">
        <f>IF(ISERR(IF($C102="","",SUMIFS(Con_ve!$F$6:$F$1005,Con_ve!$C$6:$C$1005,$C102,Con_ve!$I$6:$I$1005,"Fechada",Con_ve!$Q$6:$Q$1005,Cad_cl!AQ$5))),"",IF($C102="","",SUMIFS(Con_ve!$F$6:$F$1005,Con_ve!$C$6:$C$1005,$C102,Con_ve!$I$6:$I$1005,"Fechada",Con_ve!$Q$6:$Q$1005,Cad_cl!AQ$5)))</f>
        <v/>
      </c>
      <c r="AR102" s="134" t="str">
        <f>IF(ISERR(IF($C102="","",SUMIFS(Con_ve!$F$6:$F$1005,Con_ve!$C$6:$C$1005,$C102,Con_ve!$I$6:$I$1005,"Fechada",Con_ve!$Q$6:$Q$1005,Cad_cl!AR$5))),"",IF($C102="","",SUMIFS(Con_ve!$F$6:$F$1005,Con_ve!$C$6:$C$1005,$C102,Con_ve!$I$6:$I$1005,"Fechada",Con_ve!$Q$6:$Q$1005,Cad_cl!AR$5)))</f>
        <v/>
      </c>
      <c r="AS102" s="134" t="str">
        <f>IF(ISERR(IF($C102="","",SUMIFS(Con_ve!$F$6:$F$1005,Con_ve!$C$6:$C$1005,$C102,Con_ve!$I$6:$I$1005,"Fechada",Con_ve!$Q$6:$Q$1005,Cad_cl!AS$5))),"",IF($C102="","",SUMIFS(Con_ve!$F$6:$F$1005,Con_ve!$C$6:$C$1005,$C102,Con_ve!$I$6:$I$1005,"Fechada",Con_ve!$Q$6:$Q$1005,Cad_cl!AS$5)))</f>
        <v/>
      </c>
      <c r="AT102" s="134" t="str">
        <f>IF(ISERR(IF($C102="","",SUMIFS(Con_ve!$F$6:$F$1005,Con_ve!$C$6:$C$1005,$C102,Con_ve!$I$6:$I$1005,"Fechada",Con_ve!$Q$6:$Q$1005,Cad_cl!AT$5))),"",IF($C102="","",SUMIFS(Con_ve!$F$6:$F$1005,Con_ve!$C$6:$C$1005,$C102,Con_ve!$I$6:$I$1005,"Fechada",Con_ve!$Q$6:$Q$1005,Cad_cl!AT$5)))</f>
        <v/>
      </c>
      <c r="AU102" s="134" t="str">
        <f>IF(ISERR(IF($C102="","",SUMIFS(Con_ve!$F$6:$F$1005,Con_ve!$C$6:$C$1005,$C102,Con_ve!$I$6:$I$1005,"Fechada",Con_ve!$Q$6:$Q$1005,Cad_cl!AU$5))),"",IF($C102="","",SUMIFS(Con_ve!$F$6:$F$1005,Con_ve!$C$6:$C$1005,$C102,Con_ve!$I$6:$I$1005,"Fechada",Con_ve!$Q$6:$Q$1005,Cad_cl!AU$5)))</f>
        <v/>
      </c>
      <c r="AV102" s="134" t="str">
        <f>IF(ISERR(IF($C102="","",SUMIFS(Con_ve!$F$6:$F$1005,Con_ve!$C$6:$C$1005,$C102,Con_ve!$I$6:$I$1005,"Fechada",Con_ve!$Q$6:$Q$1005,Cad_cl!AV$5))),"",IF($C102="","",SUMIFS(Con_ve!$F$6:$F$1005,Con_ve!$C$6:$C$1005,$C102,Con_ve!$I$6:$I$1005,"Fechada",Con_ve!$Q$6:$Q$1005,Cad_cl!AV$5)))</f>
        <v/>
      </c>
      <c r="AW102" s="134" t="str">
        <f>IF(ISERR(IF($C102="","",SUMIFS(Con_ve!$F$6:$F$1005,Con_ve!$C$6:$C$1005,$C102,Con_ve!$I$6:$I$1005,"Fechada",Con_ve!$Q$6:$Q$1005,Cad_cl!AW$5))),"",IF($C102="","",SUMIFS(Con_ve!$F$6:$F$1005,Con_ve!$C$6:$C$1005,$C102,Con_ve!$I$6:$I$1005,"Fechada",Con_ve!$Q$6:$Q$1005,Cad_cl!AW$5)))</f>
        <v/>
      </c>
      <c r="AX102" s="134" t="str">
        <f>IF(ISERR(IF($C102="","",SUMIFS(Con_ve!$F$6:$F$1005,Con_ve!$C$6:$C$1005,$C102,Con_ve!$I$6:$I$1005,"Fechada",Con_ve!$Q$6:$Q$1005,Cad_cl!AX$5))),"",IF($C102="","",SUMIFS(Con_ve!$F$6:$F$1005,Con_ve!$C$6:$C$1005,$C102,Con_ve!$I$6:$I$1005,"Fechada",Con_ve!$Q$6:$Q$1005,Cad_cl!AX$5)))</f>
        <v/>
      </c>
      <c r="AY102" s="134" t="str">
        <f>IF(ISERR(IF($C102="","",SUMIFS(Con_ve!$F$6:$F$1005,Con_ve!$C$6:$C$1005,$C102,Con_ve!$I$6:$I$1005,"Fechada",Con_ve!$Q$6:$Q$1005,Cad_cl!AY$5))),"",IF($C102="","",SUMIFS(Con_ve!$F$6:$F$1005,Con_ve!$C$6:$C$1005,$C102,Con_ve!$I$6:$I$1005,"Fechada",Con_ve!$Q$6:$Q$1005,Cad_cl!AY$5)))</f>
        <v/>
      </c>
      <c r="AZ102" s="134" t="str">
        <f>IF(ISERR(IF($C102="","",SUMIFS(Con_ve!$F$6:$F$1005,Con_ve!$C$6:$C$1005,$C102,Con_ve!$I$6:$I$1005,"Fechada",Con_ve!$Q$6:$Q$1005,Cad_cl!AZ$5))),"",IF($C102="","",SUMIFS(Con_ve!$F$6:$F$1005,Con_ve!$C$6:$C$1005,$C102,Con_ve!$I$6:$I$1005,"Fechada",Con_ve!$Q$6:$Q$1005,Cad_cl!AZ$5)))</f>
        <v/>
      </c>
      <c r="BA102" s="134" t="str">
        <f>IF(ISERR(IF($C102="","",SUMIFS(Con_ve!$F$6:$F$1005,Con_ve!$C$6:$C$1005,$C102,Con_ve!$I$6:$I$1005,"Fechada",Con_ve!$Q$6:$Q$1005,Cad_cl!BA$5))),"",IF($C102="","",SUMIFS(Con_ve!$F$6:$F$1005,Con_ve!$C$6:$C$1005,$C102,Con_ve!$I$6:$I$1005,"Fechada",Con_ve!$Q$6:$Q$1005,Cad_cl!BA$5)))</f>
        <v/>
      </c>
      <c r="BB102" s="134">
        <f t="shared" si="3"/>
        <v>0</v>
      </c>
      <c r="BD102" s="134" t="str">
        <f>IF(ISERR(IF($C102="","",SUMIFS(Con_ve!$F$6:$F$1005,Con_ve!$C$6:$C$1005,$C102,Con_ve!$I$6:$I$1005,"Em negociação",Con_ve!$Q$6:$Q$1005,Cad_cl!BD$5))),"",IF($C102="","",SUMIFS(Con_ve!$F$6:$F$1005,Con_ve!$C$6:$C$1005,$C102,Con_ve!$I$6:$I$1005,"Em negociação",Con_ve!$Q$6:$Q$1005,Cad_cl!BD$5)))</f>
        <v/>
      </c>
      <c r="BE102" s="134" t="str">
        <f>IF(ISERR(IF($C102="","",SUMIFS(Con_ve!$F$6:$F$1005,Con_ve!$C$6:$C$1005,$C102,Con_ve!$I$6:$I$1005,"Em negociação",Con_ve!$Q$6:$Q$1005,Cad_cl!BE$5))),"",IF($C102="","",SUMIFS(Con_ve!$F$6:$F$1005,Con_ve!$C$6:$C$1005,$C102,Con_ve!$I$6:$I$1005,"Em negociação",Con_ve!$Q$6:$Q$1005,Cad_cl!BE$5)))</f>
        <v/>
      </c>
      <c r="BF102" s="134" t="str">
        <f>IF(ISERR(IF($C102="","",SUMIFS(Con_ve!$F$6:$F$1005,Con_ve!$C$6:$C$1005,$C102,Con_ve!$I$6:$I$1005,"Em negociação",Con_ve!$Q$6:$Q$1005,Cad_cl!BF$5))),"",IF($C102="","",SUMIFS(Con_ve!$F$6:$F$1005,Con_ve!$C$6:$C$1005,$C102,Con_ve!$I$6:$I$1005,"Em negociação",Con_ve!$Q$6:$Q$1005,Cad_cl!BF$5)))</f>
        <v/>
      </c>
      <c r="BG102" s="134" t="str">
        <f>IF(ISERR(IF($C102="","",SUMIFS(Con_ve!$F$6:$F$1005,Con_ve!$C$6:$C$1005,$C102,Con_ve!$I$6:$I$1005,"Em negociação",Con_ve!$Q$6:$Q$1005,Cad_cl!BG$5))),"",IF($C102="","",SUMIFS(Con_ve!$F$6:$F$1005,Con_ve!$C$6:$C$1005,$C102,Con_ve!$I$6:$I$1005,"Em negociação",Con_ve!$Q$6:$Q$1005,Cad_cl!BG$5)))</f>
        <v/>
      </c>
      <c r="BH102" s="134" t="str">
        <f>IF(ISERR(IF($C102="","",SUMIFS(Con_ve!$F$6:$F$1005,Con_ve!$C$6:$C$1005,$C102,Con_ve!$I$6:$I$1005,"Em negociação",Con_ve!$Q$6:$Q$1005,Cad_cl!BH$5))),"",IF($C102="","",SUMIFS(Con_ve!$F$6:$F$1005,Con_ve!$C$6:$C$1005,$C102,Con_ve!$I$6:$I$1005,"Em negociação",Con_ve!$Q$6:$Q$1005,Cad_cl!BH$5)))</f>
        <v/>
      </c>
      <c r="BI102" s="134" t="str">
        <f>IF(ISERR(IF($C102="","",SUMIFS(Con_ve!$F$6:$F$1005,Con_ve!$C$6:$C$1005,$C102,Con_ve!$I$6:$I$1005,"Em negociação",Con_ve!$Q$6:$Q$1005,Cad_cl!BI$5))),"",IF($C102="","",SUMIFS(Con_ve!$F$6:$F$1005,Con_ve!$C$6:$C$1005,$C102,Con_ve!$I$6:$I$1005,"Em negociação",Con_ve!$Q$6:$Q$1005,Cad_cl!BI$5)))</f>
        <v/>
      </c>
      <c r="BJ102" s="134" t="str">
        <f>IF(ISERR(IF($C102="","",SUMIFS(Con_ve!$F$6:$F$1005,Con_ve!$C$6:$C$1005,$C102,Con_ve!$I$6:$I$1005,"Em negociação",Con_ve!$Q$6:$Q$1005,Cad_cl!BJ$5))),"",IF($C102="","",SUMIFS(Con_ve!$F$6:$F$1005,Con_ve!$C$6:$C$1005,$C102,Con_ve!$I$6:$I$1005,"Em negociação",Con_ve!$Q$6:$Q$1005,Cad_cl!BJ$5)))</f>
        <v/>
      </c>
      <c r="BK102" s="134" t="str">
        <f>IF(ISERR(IF($C102="","",SUMIFS(Con_ve!$F$6:$F$1005,Con_ve!$C$6:$C$1005,$C102,Con_ve!$I$6:$I$1005,"Em negociação",Con_ve!$Q$6:$Q$1005,Cad_cl!BK$5))),"",IF($C102="","",SUMIFS(Con_ve!$F$6:$F$1005,Con_ve!$C$6:$C$1005,$C102,Con_ve!$I$6:$I$1005,"Em negociação",Con_ve!$Q$6:$Q$1005,Cad_cl!BK$5)))</f>
        <v/>
      </c>
      <c r="BL102" s="134" t="str">
        <f>IF(ISERR(IF($C102="","",SUMIFS(Con_ve!$F$6:$F$1005,Con_ve!$C$6:$C$1005,$C102,Con_ve!$I$6:$I$1005,"Em negociação",Con_ve!$Q$6:$Q$1005,Cad_cl!BL$5))),"",IF($C102="","",SUMIFS(Con_ve!$F$6:$F$1005,Con_ve!$C$6:$C$1005,$C102,Con_ve!$I$6:$I$1005,"Em negociação",Con_ve!$Q$6:$Q$1005,Cad_cl!BL$5)))</f>
        <v/>
      </c>
      <c r="BM102" s="134" t="str">
        <f>IF(ISERR(IF($C102="","",SUMIFS(Con_ve!$F$6:$F$1005,Con_ve!$C$6:$C$1005,$C102,Con_ve!$I$6:$I$1005,"Em negociação",Con_ve!$Q$6:$Q$1005,Cad_cl!BM$5))),"",IF($C102="","",SUMIFS(Con_ve!$F$6:$F$1005,Con_ve!$C$6:$C$1005,$C102,Con_ve!$I$6:$I$1005,"Em negociação",Con_ve!$Q$6:$Q$1005,Cad_cl!BM$5)))</f>
        <v/>
      </c>
      <c r="BN102" s="134" t="str">
        <f>IF(ISERR(IF($C102="","",SUMIFS(Con_ve!$F$6:$F$1005,Con_ve!$C$6:$C$1005,$C102,Con_ve!$I$6:$I$1005,"Em negociação",Con_ve!$Q$6:$Q$1005,Cad_cl!BN$5))),"",IF($C102="","",SUMIFS(Con_ve!$F$6:$F$1005,Con_ve!$C$6:$C$1005,$C102,Con_ve!$I$6:$I$1005,"Em negociação",Con_ve!$Q$6:$Q$1005,Cad_cl!BN$5)))</f>
        <v/>
      </c>
      <c r="BO102" s="134" t="str">
        <f>IF(ISERR(IF($C102="","",SUMIFS(Con_ve!$F$6:$F$1005,Con_ve!$C$6:$C$1005,$C102,Con_ve!$I$6:$I$1005,"Em negociação",Con_ve!$Q$6:$Q$1005,Cad_cl!BO$5))),"",IF($C102="","",SUMIFS(Con_ve!$F$6:$F$1005,Con_ve!$C$6:$C$1005,$C102,Con_ve!$I$6:$I$1005,"Em negociação",Con_ve!$Q$6:$Q$1005,Cad_cl!BO$5)))</f>
        <v/>
      </c>
      <c r="BP102" s="134">
        <f t="shared" si="4"/>
        <v>0</v>
      </c>
      <c r="BR102" s="125" t="str">
        <f>IF(ISERR(IF(AND($I102=Re_lo!$E$5,BR$5=VLOOKUP(Re_lo!$H$5,Re_lo!$N$5:$O$16,2,0)),AP102,"")),"",IF(AND($I102=Re_lo!$E$5,BR$5=VLOOKUP(Re_lo!$H$5,Re_lo!$N$5:$O$16,2,0)),AP102,""))</f>
        <v/>
      </c>
      <c r="BS102" s="125" t="str">
        <f>IF(ISERR(IF(AND($I102=Re_lo!$E$5,BS$5=VLOOKUP(Re_lo!$H$5,Re_lo!$N$5:$O$16,2,0)),AQ102,"")),"",IF(AND($I102=Re_lo!$E$5,BS$5=VLOOKUP(Re_lo!$H$5,Re_lo!$N$5:$O$16,2,0)),AQ102,""))</f>
        <v/>
      </c>
      <c r="BT102" s="125" t="str">
        <f>IF(ISERR(IF(AND($I102=Re_lo!$E$5,BT$5=VLOOKUP(Re_lo!$H$5,Re_lo!$N$5:$O$16,2,0)),AR102,"")),"",IF(AND($I102=Re_lo!$E$5,BT$5=VLOOKUP(Re_lo!$H$5,Re_lo!$N$5:$O$16,2,0)),AR102,""))</f>
        <v/>
      </c>
      <c r="BU102" s="125" t="str">
        <f>IF(ISERR(IF(AND($I102=Re_lo!$E$5,BU$5=VLOOKUP(Re_lo!$H$5,Re_lo!$N$5:$O$16,2,0)),AS102,"")),"",IF(AND($I102=Re_lo!$E$5,BU$5=VLOOKUP(Re_lo!$H$5,Re_lo!$N$5:$O$16,2,0)),AS102,""))</f>
        <v/>
      </c>
      <c r="BV102" s="125" t="str">
        <f>IF(ISERR(IF(AND($I102=Re_lo!$E$5,BV$5=VLOOKUP(Re_lo!$H$5,Re_lo!$N$5:$O$16,2,0)),AT102,"")),"",IF(AND($I102=Re_lo!$E$5,BV$5=VLOOKUP(Re_lo!$H$5,Re_lo!$N$5:$O$16,2,0)),AT102,""))</f>
        <v/>
      </c>
      <c r="BW102" s="125" t="str">
        <f>IF(ISERR(IF(AND($I102=Re_lo!$E$5,BW$5=VLOOKUP(Re_lo!$H$5,Re_lo!$N$5:$O$16,2,0)),AU102,"")),"",IF(AND($I102=Re_lo!$E$5,BW$5=VLOOKUP(Re_lo!$H$5,Re_lo!$N$5:$O$16,2,0)),AU102,""))</f>
        <v/>
      </c>
      <c r="BX102" s="125" t="str">
        <f>IF(ISERR(IF(AND($I102=Re_lo!$E$5,BX$5=VLOOKUP(Re_lo!$H$5,Re_lo!$N$5:$O$16,2,0)),AV102,"")),"",IF(AND($I102=Re_lo!$E$5,BX$5=VLOOKUP(Re_lo!$H$5,Re_lo!$N$5:$O$16,2,0)),AV102,""))</f>
        <v/>
      </c>
      <c r="BY102" s="125" t="str">
        <f>IF(ISERR(IF(AND($I102=Re_lo!$E$5,BY$5=VLOOKUP(Re_lo!$H$5,Re_lo!$N$5:$O$16,2,0)),AW102,"")),"",IF(AND($I102=Re_lo!$E$5,BY$5=VLOOKUP(Re_lo!$H$5,Re_lo!$N$5:$O$16,2,0)),AW102,""))</f>
        <v/>
      </c>
      <c r="BZ102" s="125" t="str">
        <f>IF(ISERR(IF(AND($I102=Re_lo!$E$5,BZ$5=VLOOKUP(Re_lo!$H$5,Re_lo!$N$5:$O$16,2,0)),AX102,"")),"",IF(AND($I102=Re_lo!$E$5,BZ$5=VLOOKUP(Re_lo!$H$5,Re_lo!$N$5:$O$16,2,0)),AX102,""))</f>
        <v/>
      </c>
      <c r="CA102" s="125" t="str">
        <f>IF(ISERR(IF(AND($I102=Re_lo!$E$5,CA$5=VLOOKUP(Re_lo!$H$5,Re_lo!$N$5:$O$16,2,0)),AY102,"")),"",IF(AND($I102=Re_lo!$E$5,CA$5=VLOOKUP(Re_lo!$H$5,Re_lo!$N$5:$O$16,2,0)),AY102,""))</f>
        <v/>
      </c>
      <c r="CB102" s="125" t="str">
        <f>IF(ISERR(IF(AND($I102=Re_lo!$E$5,CB$5=VLOOKUP(Re_lo!$H$5,Re_lo!$N$5:$O$16,2,0)),AZ102,"")),"",IF(AND($I102=Re_lo!$E$5,CB$5=VLOOKUP(Re_lo!$H$5,Re_lo!$N$5:$O$16,2,0)),AZ102,""))</f>
        <v/>
      </c>
      <c r="CC102" s="125" t="str">
        <f>IF(ISERR(IF(AND($I102=Re_lo!$E$5,CC$5=VLOOKUP(Re_lo!$H$5,Re_lo!$N$5:$O$16,2,0)),BA102,"")),"",IF(AND($I102=Re_lo!$E$5,CC$5=VLOOKUP(Re_lo!$H$5,Re_lo!$N$5:$O$16,2,0)),BA102,""))</f>
        <v/>
      </c>
      <c r="CD102" s="125" t="str">
        <f>IF(ISERR(IF(AND($I102=Re_lo!$E$5,CD$5=VLOOKUP(Re_lo!$H$5,Re_lo!$N$5:$O$16,2,0)),BB102,"")),"",IF(AND($I102=Re_lo!$E$5,CD$5=VLOOKUP(Re_lo!$H$5,Re_lo!$N$5:$O$16,2,0)),BB102,""))</f>
        <v/>
      </c>
      <c r="CF102" s="125" t="str">
        <f>IF($C102="","",COUNTIFS(Con_ve!$C$6:$C$1005,$C102,Con_ve!$Q$6:$Q$1005,Cad_cl!CF$5))</f>
        <v/>
      </c>
      <c r="CG102" s="125" t="str">
        <f>IF($C102="","",COUNTIFS(Con_ve!$C$6:$C$1005,$C102,Con_ve!$Q$6:$Q$1005,Cad_cl!CG$5))</f>
        <v/>
      </c>
      <c r="CH102" s="125" t="str">
        <f>IF($C102="","",COUNTIFS(Con_ve!$C$6:$C$1005,$C102,Con_ve!$Q$6:$Q$1005,Cad_cl!CH$5))</f>
        <v/>
      </c>
      <c r="CI102" s="125" t="str">
        <f>IF($C102="","",COUNTIFS(Con_ve!$C$6:$C$1005,$C102,Con_ve!$Q$6:$Q$1005,Cad_cl!CI$5))</f>
        <v/>
      </c>
      <c r="CJ102" s="125" t="str">
        <f>IF($C102="","",COUNTIFS(Con_ve!$C$6:$C$1005,$C102,Con_ve!$Q$6:$Q$1005,Cad_cl!CJ$5))</f>
        <v/>
      </c>
      <c r="CK102" s="125" t="str">
        <f>IF($C102="","",COUNTIFS(Con_ve!$C$6:$C$1005,$C102,Con_ve!$Q$6:$Q$1005,Cad_cl!CK$5))</f>
        <v/>
      </c>
      <c r="CL102" s="125" t="str">
        <f>IF($C102="","",COUNTIFS(Con_ve!$C$6:$C$1005,$C102,Con_ve!$Q$6:$Q$1005,Cad_cl!CL$5))</f>
        <v/>
      </c>
      <c r="CM102" s="125" t="str">
        <f>IF($C102="","",COUNTIFS(Con_ve!$C$6:$C$1005,$C102,Con_ve!$Q$6:$Q$1005,Cad_cl!CM$5))</f>
        <v/>
      </c>
      <c r="CN102" s="125" t="str">
        <f>IF($C102="","",COUNTIFS(Con_ve!$C$6:$C$1005,$C102,Con_ve!$Q$6:$Q$1005,Cad_cl!CN$5))</f>
        <v/>
      </c>
      <c r="CO102" s="125" t="str">
        <f>IF($C102="","",COUNTIFS(Con_ve!$C$6:$C$1005,$C102,Con_ve!$Q$6:$Q$1005,Cad_cl!CO$5))</f>
        <v/>
      </c>
      <c r="CP102" s="125" t="str">
        <f>IF($C102="","",COUNTIFS(Con_ve!$C$6:$C$1005,$C102,Con_ve!$Q$6:$Q$1005,Cad_cl!CP$5))</f>
        <v/>
      </c>
      <c r="CQ102" s="125" t="str">
        <f>IF($C102="","",COUNTIFS(Con_ve!$C$6:$C$1005,$C102,Con_ve!$Q$6:$Q$1005,Cad_cl!CQ$5))</f>
        <v/>
      </c>
      <c r="CR102" s="125">
        <f t="shared" si="5"/>
        <v>0</v>
      </c>
    </row>
    <row r="103" spans="3:96" ht="30" customHeight="1">
      <c r="C103" s="153"/>
      <c r="D103" s="153"/>
      <c r="E103" s="154"/>
      <c r="F103" s="153"/>
      <c r="G103" s="155"/>
      <c r="H103" s="153"/>
      <c r="I103" s="153"/>
      <c r="J103" s="132" t="s">
        <v>309</v>
      </c>
      <c r="K103" s="133" t="s">
        <v>309</v>
      </c>
      <c r="L103" s="153"/>
      <c r="M103" s="153"/>
      <c r="N103" s="153"/>
      <c r="O103" s="153"/>
      <c r="P103" s="153"/>
      <c r="Q103" s="153"/>
      <c r="AP103" s="134" t="str">
        <f>IF(ISERR(IF($C103="","",SUMIFS(Con_ve!$F$6:$F$1005,Con_ve!$C$6:$C$1005,$C103,Con_ve!$I$6:$I$1005,"Fechada",Con_ve!$Q$6:$Q$1005,Cad_cl!AP$5))),"",IF($C103="","",SUMIFS(Con_ve!$F$6:$F$1005,Con_ve!$C$6:$C$1005,$C103,Con_ve!$I$6:$I$1005,"Fechada",Con_ve!$Q$6:$Q$1005,Cad_cl!AP$5)))</f>
        <v/>
      </c>
      <c r="AQ103" s="134" t="str">
        <f>IF(ISERR(IF($C103="","",SUMIFS(Con_ve!$F$6:$F$1005,Con_ve!$C$6:$C$1005,$C103,Con_ve!$I$6:$I$1005,"Fechada",Con_ve!$Q$6:$Q$1005,Cad_cl!AQ$5))),"",IF($C103="","",SUMIFS(Con_ve!$F$6:$F$1005,Con_ve!$C$6:$C$1005,$C103,Con_ve!$I$6:$I$1005,"Fechada",Con_ve!$Q$6:$Q$1005,Cad_cl!AQ$5)))</f>
        <v/>
      </c>
      <c r="AR103" s="134" t="str">
        <f>IF(ISERR(IF($C103="","",SUMIFS(Con_ve!$F$6:$F$1005,Con_ve!$C$6:$C$1005,$C103,Con_ve!$I$6:$I$1005,"Fechada",Con_ve!$Q$6:$Q$1005,Cad_cl!AR$5))),"",IF($C103="","",SUMIFS(Con_ve!$F$6:$F$1005,Con_ve!$C$6:$C$1005,$C103,Con_ve!$I$6:$I$1005,"Fechada",Con_ve!$Q$6:$Q$1005,Cad_cl!AR$5)))</f>
        <v/>
      </c>
      <c r="AS103" s="134" t="str">
        <f>IF(ISERR(IF($C103="","",SUMIFS(Con_ve!$F$6:$F$1005,Con_ve!$C$6:$C$1005,$C103,Con_ve!$I$6:$I$1005,"Fechada",Con_ve!$Q$6:$Q$1005,Cad_cl!AS$5))),"",IF($C103="","",SUMIFS(Con_ve!$F$6:$F$1005,Con_ve!$C$6:$C$1005,$C103,Con_ve!$I$6:$I$1005,"Fechada",Con_ve!$Q$6:$Q$1005,Cad_cl!AS$5)))</f>
        <v/>
      </c>
      <c r="AT103" s="134" t="str">
        <f>IF(ISERR(IF($C103="","",SUMIFS(Con_ve!$F$6:$F$1005,Con_ve!$C$6:$C$1005,$C103,Con_ve!$I$6:$I$1005,"Fechada",Con_ve!$Q$6:$Q$1005,Cad_cl!AT$5))),"",IF($C103="","",SUMIFS(Con_ve!$F$6:$F$1005,Con_ve!$C$6:$C$1005,$C103,Con_ve!$I$6:$I$1005,"Fechada",Con_ve!$Q$6:$Q$1005,Cad_cl!AT$5)))</f>
        <v/>
      </c>
      <c r="AU103" s="134" t="str">
        <f>IF(ISERR(IF($C103="","",SUMIFS(Con_ve!$F$6:$F$1005,Con_ve!$C$6:$C$1005,$C103,Con_ve!$I$6:$I$1005,"Fechada",Con_ve!$Q$6:$Q$1005,Cad_cl!AU$5))),"",IF($C103="","",SUMIFS(Con_ve!$F$6:$F$1005,Con_ve!$C$6:$C$1005,$C103,Con_ve!$I$6:$I$1005,"Fechada",Con_ve!$Q$6:$Q$1005,Cad_cl!AU$5)))</f>
        <v/>
      </c>
      <c r="AV103" s="134" t="str">
        <f>IF(ISERR(IF($C103="","",SUMIFS(Con_ve!$F$6:$F$1005,Con_ve!$C$6:$C$1005,$C103,Con_ve!$I$6:$I$1005,"Fechada",Con_ve!$Q$6:$Q$1005,Cad_cl!AV$5))),"",IF($C103="","",SUMIFS(Con_ve!$F$6:$F$1005,Con_ve!$C$6:$C$1005,$C103,Con_ve!$I$6:$I$1005,"Fechada",Con_ve!$Q$6:$Q$1005,Cad_cl!AV$5)))</f>
        <v/>
      </c>
      <c r="AW103" s="134" t="str">
        <f>IF(ISERR(IF($C103="","",SUMIFS(Con_ve!$F$6:$F$1005,Con_ve!$C$6:$C$1005,$C103,Con_ve!$I$6:$I$1005,"Fechada",Con_ve!$Q$6:$Q$1005,Cad_cl!AW$5))),"",IF($C103="","",SUMIFS(Con_ve!$F$6:$F$1005,Con_ve!$C$6:$C$1005,$C103,Con_ve!$I$6:$I$1005,"Fechada",Con_ve!$Q$6:$Q$1005,Cad_cl!AW$5)))</f>
        <v/>
      </c>
      <c r="AX103" s="134" t="str">
        <f>IF(ISERR(IF($C103="","",SUMIFS(Con_ve!$F$6:$F$1005,Con_ve!$C$6:$C$1005,$C103,Con_ve!$I$6:$I$1005,"Fechada",Con_ve!$Q$6:$Q$1005,Cad_cl!AX$5))),"",IF($C103="","",SUMIFS(Con_ve!$F$6:$F$1005,Con_ve!$C$6:$C$1005,$C103,Con_ve!$I$6:$I$1005,"Fechada",Con_ve!$Q$6:$Q$1005,Cad_cl!AX$5)))</f>
        <v/>
      </c>
      <c r="AY103" s="134" t="str">
        <f>IF(ISERR(IF($C103="","",SUMIFS(Con_ve!$F$6:$F$1005,Con_ve!$C$6:$C$1005,$C103,Con_ve!$I$6:$I$1005,"Fechada",Con_ve!$Q$6:$Q$1005,Cad_cl!AY$5))),"",IF($C103="","",SUMIFS(Con_ve!$F$6:$F$1005,Con_ve!$C$6:$C$1005,$C103,Con_ve!$I$6:$I$1005,"Fechada",Con_ve!$Q$6:$Q$1005,Cad_cl!AY$5)))</f>
        <v/>
      </c>
      <c r="AZ103" s="134" t="str">
        <f>IF(ISERR(IF($C103="","",SUMIFS(Con_ve!$F$6:$F$1005,Con_ve!$C$6:$C$1005,$C103,Con_ve!$I$6:$I$1005,"Fechada",Con_ve!$Q$6:$Q$1005,Cad_cl!AZ$5))),"",IF($C103="","",SUMIFS(Con_ve!$F$6:$F$1005,Con_ve!$C$6:$C$1005,$C103,Con_ve!$I$6:$I$1005,"Fechada",Con_ve!$Q$6:$Q$1005,Cad_cl!AZ$5)))</f>
        <v/>
      </c>
      <c r="BA103" s="134" t="str">
        <f>IF(ISERR(IF($C103="","",SUMIFS(Con_ve!$F$6:$F$1005,Con_ve!$C$6:$C$1005,$C103,Con_ve!$I$6:$I$1005,"Fechada",Con_ve!$Q$6:$Q$1005,Cad_cl!BA$5))),"",IF($C103="","",SUMIFS(Con_ve!$F$6:$F$1005,Con_ve!$C$6:$C$1005,$C103,Con_ve!$I$6:$I$1005,"Fechada",Con_ve!$Q$6:$Q$1005,Cad_cl!BA$5)))</f>
        <v/>
      </c>
      <c r="BB103" s="134">
        <f t="shared" si="3"/>
        <v>0</v>
      </c>
      <c r="BD103" s="134" t="str">
        <f>IF(ISERR(IF($C103="","",SUMIFS(Con_ve!$F$6:$F$1005,Con_ve!$C$6:$C$1005,$C103,Con_ve!$I$6:$I$1005,"Em negociação",Con_ve!$Q$6:$Q$1005,Cad_cl!BD$5))),"",IF($C103="","",SUMIFS(Con_ve!$F$6:$F$1005,Con_ve!$C$6:$C$1005,$C103,Con_ve!$I$6:$I$1005,"Em negociação",Con_ve!$Q$6:$Q$1005,Cad_cl!BD$5)))</f>
        <v/>
      </c>
      <c r="BE103" s="134" t="str">
        <f>IF(ISERR(IF($C103="","",SUMIFS(Con_ve!$F$6:$F$1005,Con_ve!$C$6:$C$1005,$C103,Con_ve!$I$6:$I$1005,"Em negociação",Con_ve!$Q$6:$Q$1005,Cad_cl!BE$5))),"",IF($C103="","",SUMIFS(Con_ve!$F$6:$F$1005,Con_ve!$C$6:$C$1005,$C103,Con_ve!$I$6:$I$1005,"Em negociação",Con_ve!$Q$6:$Q$1005,Cad_cl!BE$5)))</f>
        <v/>
      </c>
      <c r="BF103" s="134" t="str">
        <f>IF(ISERR(IF($C103="","",SUMIFS(Con_ve!$F$6:$F$1005,Con_ve!$C$6:$C$1005,$C103,Con_ve!$I$6:$I$1005,"Em negociação",Con_ve!$Q$6:$Q$1005,Cad_cl!BF$5))),"",IF($C103="","",SUMIFS(Con_ve!$F$6:$F$1005,Con_ve!$C$6:$C$1005,$C103,Con_ve!$I$6:$I$1005,"Em negociação",Con_ve!$Q$6:$Q$1005,Cad_cl!BF$5)))</f>
        <v/>
      </c>
      <c r="BG103" s="134" t="str">
        <f>IF(ISERR(IF($C103="","",SUMIFS(Con_ve!$F$6:$F$1005,Con_ve!$C$6:$C$1005,$C103,Con_ve!$I$6:$I$1005,"Em negociação",Con_ve!$Q$6:$Q$1005,Cad_cl!BG$5))),"",IF($C103="","",SUMIFS(Con_ve!$F$6:$F$1005,Con_ve!$C$6:$C$1005,$C103,Con_ve!$I$6:$I$1005,"Em negociação",Con_ve!$Q$6:$Q$1005,Cad_cl!BG$5)))</f>
        <v/>
      </c>
      <c r="BH103" s="134" t="str">
        <f>IF(ISERR(IF($C103="","",SUMIFS(Con_ve!$F$6:$F$1005,Con_ve!$C$6:$C$1005,$C103,Con_ve!$I$6:$I$1005,"Em negociação",Con_ve!$Q$6:$Q$1005,Cad_cl!BH$5))),"",IF($C103="","",SUMIFS(Con_ve!$F$6:$F$1005,Con_ve!$C$6:$C$1005,$C103,Con_ve!$I$6:$I$1005,"Em negociação",Con_ve!$Q$6:$Q$1005,Cad_cl!BH$5)))</f>
        <v/>
      </c>
      <c r="BI103" s="134" t="str">
        <f>IF(ISERR(IF($C103="","",SUMIFS(Con_ve!$F$6:$F$1005,Con_ve!$C$6:$C$1005,$C103,Con_ve!$I$6:$I$1005,"Em negociação",Con_ve!$Q$6:$Q$1005,Cad_cl!BI$5))),"",IF($C103="","",SUMIFS(Con_ve!$F$6:$F$1005,Con_ve!$C$6:$C$1005,$C103,Con_ve!$I$6:$I$1005,"Em negociação",Con_ve!$Q$6:$Q$1005,Cad_cl!BI$5)))</f>
        <v/>
      </c>
      <c r="BJ103" s="134" t="str">
        <f>IF(ISERR(IF($C103="","",SUMIFS(Con_ve!$F$6:$F$1005,Con_ve!$C$6:$C$1005,$C103,Con_ve!$I$6:$I$1005,"Em negociação",Con_ve!$Q$6:$Q$1005,Cad_cl!BJ$5))),"",IF($C103="","",SUMIFS(Con_ve!$F$6:$F$1005,Con_ve!$C$6:$C$1005,$C103,Con_ve!$I$6:$I$1005,"Em negociação",Con_ve!$Q$6:$Q$1005,Cad_cl!BJ$5)))</f>
        <v/>
      </c>
      <c r="BK103" s="134" t="str">
        <f>IF(ISERR(IF($C103="","",SUMIFS(Con_ve!$F$6:$F$1005,Con_ve!$C$6:$C$1005,$C103,Con_ve!$I$6:$I$1005,"Em negociação",Con_ve!$Q$6:$Q$1005,Cad_cl!BK$5))),"",IF($C103="","",SUMIFS(Con_ve!$F$6:$F$1005,Con_ve!$C$6:$C$1005,$C103,Con_ve!$I$6:$I$1005,"Em negociação",Con_ve!$Q$6:$Q$1005,Cad_cl!BK$5)))</f>
        <v/>
      </c>
      <c r="BL103" s="134" t="str">
        <f>IF(ISERR(IF($C103="","",SUMIFS(Con_ve!$F$6:$F$1005,Con_ve!$C$6:$C$1005,$C103,Con_ve!$I$6:$I$1005,"Em negociação",Con_ve!$Q$6:$Q$1005,Cad_cl!BL$5))),"",IF($C103="","",SUMIFS(Con_ve!$F$6:$F$1005,Con_ve!$C$6:$C$1005,$C103,Con_ve!$I$6:$I$1005,"Em negociação",Con_ve!$Q$6:$Q$1005,Cad_cl!BL$5)))</f>
        <v/>
      </c>
      <c r="BM103" s="134" t="str">
        <f>IF(ISERR(IF($C103="","",SUMIFS(Con_ve!$F$6:$F$1005,Con_ve!$C$6:$C$1005,$C103,Con_ve!$I$6:$I$1005,"Em negociação",Con_ve!$Q$6:$Q$1005,Cad_cl!BM$5))),"",IF($C103="","",SUMIFS(Con_ve!$F$6:$F$1005,Con_ve!$C$6:$C$1005,$C103,Con_ve!$I$6:$I$1005,"Em negociação",Con_ve!$Q$6:$Q$1005,Cad_cl!BM$5)))</f>
        <v/>
      </c>
      <c r="BN103" s="134" t="str">
        <f>IF(ISERR(IF($C103="","",SUMIFS(Con_ve!$F$6:$F$1005,Con_ve!$C$6:$C$1005,$C103,Con_ve!$I$6:$I$1005,"Em negociação",Con_ve!$Q$6:$Q$1005,Cad_cl!BN$5))),"",IF($C103="","",SUMIFS(Con_ve!$F$6:$F$1005,Con_ve!$C$6:$C$1005,$C103,Con_ve!$I$6:$I$1005,"Em negociação",Con_ve!$Q$6:$Q$1005,Cad_cl!BN$5)))</f>
        <v/>
      </c>
      <c r="BO103" s="134" t="str">
        <f>IF(ISERR(IF($C103="","",SUMIFS(Con_ve!$F$6:$F$1005,Con_ve!$C$6:$C$1005,$C103,Con_ve!$I$6:$I$1005,"Em negociação",Con_ve!$Q$6:$Q$1005,Cad_cl!BO$5))),"",IF($C103="","",SUMIFS(Con_ve!$F$6:$F$1005,Con_ve!$C$6:$C$1005,$C103,Con_ve!$I$6:$I$1005,"Em negociação",Con_ve!$Q$6:$Q$1005,Cad_cl!BO$5)))</f>
        <v/>
      </c>
      <c r="BP103" s="134">
        <f t="shared" si="4"/>
        <v>0</v>
      </c>
      <c r="BR103" s="125" t="str">
        <f>IF(ISERR(IF(AND($I103=Re_lo!$E$5,BR$5=VLOOKUP(Re_lo!$H$5,Re_lo!$N$5:$O$16,2,0)),AP103,"")),"",IF(AND($I103=Re_lo!$E$5,BR$5=VLOOKUP(Re_lo!$H$5,Re_lo!$N$5:$O$16,2,0)),AP103,""))</f>
        <v/>
      </c>
      <c r="BS103" s="125" t="str">
        <f>IF(ISERR(IF(AND($I103=Re_lo!$E$5,BS$5=VLOOKUP(Re_lo!$H$5,Re_lo!$N$5:$O$16,2,0)),AQ103,"")),"",IF(AND($I103=Re_lo!$E$5,BS$5=VLOOKUP(Re_lo!$H$5,Re_lo!$N$5:$O$16,2,0)),AQ103,""))</f>
        <v/>
      </c>
      <c r="BT103" s="125" t="str">
        <f>IF(ISERR(IF(AND($I103=Re_lo!$E$5,BT$5=VLOOKUP(Re_lo!$H$5,Re_lo!$N$5:$O$16,2,0)),AR103,"")),"",IF(AND($I103=Re_lo!$E$5,BT$5=VLOOKUP(Re_lo!$H$5,Re_lo!$N$5:$O$16,2,0)),AR103,""))</f>
        <v/>
      </c>
      <c r="BU103" s="125" t="str">
        <f>IF(ISERR(IF(AND($I103=Re_lo!$E$5,BU$5=VLOOKUP(Re_lo!$H$5,Re_lo!$N$5:$O$16,2,0)),AS103,"")),"",IF(AND($I103=Re_lo!$E$5,BU$5=VLOOKUP(Re_lo!$H$5,Re_lo!$N$5:$O$16,2,0)),AS103,""))</f>
        <v/>
      </c>
      <c r="BV103" s="125" t="str">
        <f>IF(ISERR(IF(AND($I103=Re_lo!$E$5,BV$5=VLOOKUP(Re_lo!$H$5,Re_lo!$N$5:$O$16,2,0)),AT103,"")),"",IF(AND($I103=Re_lo!$E$5,BV$5=VLOOKUP(Re_lo!$H$5,Re_lo!$N$5:$O$16,2,0)),AT103,""))</f>
        <v/>
      </c>
      <c r="BW103" s="125" t="str">
        <f>IF(ISERR(IF(AND($I103=Re_lo!$E$5,BW$5=VLOOKUP(Re_lo!$H$5,Re_lo!$N$5:$O$16,2,0)),AU103,"")),"",IF(AND($I103=Re_lo!$E$5,BW$5=VLOOKUP(Re_lo!$H$5,Re_lo!$N$5:$O$16,2,0)),AU103,""))</f>
        <v/>
      </c>
      <c r="BX103" s="125" t="str">
        <f>IF(ISERR(IF(AND($I103=Re_lo!$E$5,BX$5=VLOOKUP(Re_lo!$H$5,Re_lo!$N$5:$O$16,2,0)),AV103,"")),"",IF(AND($I103=Re_lo!$E$5,BX$5=VLOOKUP(Re_lo!$H$5,Re_lo!$N$5:$O$16,2,0)),AV103,""))</f>
        <v/>
      </c>
      <c r="BY103" s="125" t="str">
        <f>IF(ISERR(IF(AND($I103=Re_lo!$E$5,BY$5=VLOOKUP(Re_lo!$H$5,Re_lo!$N$5:$O$16,2,0)),AW103,"")),"",IF(AND($I103=Re_lo!$E$5,BY$5=VLOOKUP(Re_lo!$H$5,Re_lo!$N$5:$O$16,2,0)),AW103,""))</f>
        <v/>
      </c>
      <c r="BZ103" s="125" t="str">
        <f>IF(ISERR(IF(AND($I103=Re_lo!$E$5,BZ$5=VLOOKUP(Re_lo!$H$5,Re_lo!$N$5:$O$16,2,0)),AX103,"")),"",IF(AND($I103=Re_lo!$E$5,BZ$5=VLOOKUP(Re_lo!$H$5,Re_lo!$N$5:$O$16,2,0)),AX103,""))</f>
        <v/>
      </c>
      <c r="CA103" s="125" t="str">
        <f>IF(ISERR(IF(AND($I103=Re_lo!$E$5,CA$5=VLOOKUP(Re_lo!$H$5,Re_lo!$N$5:$O$16,2,0)),AY103,"")),"",IF(AND($I103=Re_lo!$E$5,CA$5=VLOOKUP(Re_lo!$H$5,Re_lo!$N$5:$O$16,2,0)),AY103,""))</f>
        <v/>
      </c>
      <c r="CB103" s="125" t="str">
        <f>IF(ISERR(IF(AND($I103=Re_lo!$E$5,CB$5=VLOOKUP(Re_lo!$H$5,Re_lo!$N$5:$O$16,2,0)),AZ103,"")),"",IF(AND($I103=Re_lo!$E$5,CB$5=VLOOKUP(Re_lo!$H$5,Re_lo!$N$5:$O$16,2,0)),AZ103,""))</f>
        <v/>
      </c>
      <c r="CC103" s="125" t="str">
        <f>IF(ISERR(IF(AND($I103=Re_lo!$E$5,CC$5=VLOOKUP(Re_lo!$H$5,Re_lo!$N$5:$O$16,2,0)),BA103,"")),"",IF(AND($I103=Re_lo!$E$5,CC$5=VLOOKUP(Re_lo!$H$5,Re_lo!$N$5:$O$16,2,0)),BA103,""))</f>
        <v/>
      </c>
      <c r="CD103" s="125" t="str">
        <f>IF(ISERR(IF(AND($I103=Re_lo!$E$5,CD$5=VLOOKUP(Re_lo!$H$5,Re_lo!$N$5:$O$16,2,0)),BB103,"")),"",IF(AND($I103=Re_lo!$E$5,CD$5=VLOOKUP(Re_lo!$H$5,Re_lo!$N$5:$O$16,2,0)),BB103,""))</f>
        <v/>
      </c>
      <c r="CF103" s="125" t="str">
        <f>IF($C103="","",COUNTIFS(Con_ve!$C$6:$C$1005,$C103,Con_ve!$Q$6:$Q$1005,Cad_cl!CF$5))</f>
        <v/>
      </c>
      <c r="CG103" s="125" t="str">
        <f>IF($C103="","",COUNTIFS(Con_ve!$C$6:$C$1005,$C103,Con_ve!$Q$6:$Q$1005,Cad_cl!CG$5))</f>
        <v/>
      </c>
      <c r="CH103" s="125" t="str">
        <f>IF($C103="","",COUNTIFS(Con_ve!$C$6:$C$1005,$C103,Con_ve!$Q$6:$Q$1005,Cad_cl!CH$5))</f>
        <v/>
      </c>
      <c r="CI103" s="125" t="str">
        <f>IF($C103="","",COUNTIFS(Con_ve!$C$6:$C$1005,$C103,Con_ve!$Q$6:$Q$1005,Cad_cl!CI$5))</f>
        <v/>
      </c>
      <c r="CJ103" s="125" t="str">
        <f>IF($C103="","",COUNTIFS(Con_ve!$C$6:$C$1005,$C103,Con_ve!$Q$6:$Q$1005,Cad_cl!CJ$5))</f>
        <v/>
      </c>
      <c r="CK103" s="125" t="str">
        <f>IF($C103="","",COUNTIFS(Con_ve!$C$6:$C$1005,$C103,Con_ve!$Q$6:$Q$1005,Cad_cl!CK$5))</f>
        <v/>
      </c>
      <c r="CL103" s="125" t="str">
        <f>IF($C103="","",COUNTIFS(Con_ve!$C$6:$C$1005,$C103,Con_ve!$Q$6:$Q$1005,Cad_cl!CL$5))</f>
        <v/>
      </c>
      <c r="CM103" s="125" t="str">
        <f>IF($C103="","",COUNTIFS(Con_ve!$C$6:$C$1005,$C103,Con_ve!$Q$6:$Q$1005,Cad_cl!CM$5))</f>
        <v/>
      </c>
      <c r="CN103" s="125" t="str">
        <f>IF($C103="","",COUNTIFS(Con_ve!$C$6:$C$1005,$C103,Con_ve!$Q$6:$Q$1005,Cad_cl!CN$5))</f>
        <v/>
      </c>
      <c r="CO103" s="125" t="str">
        <f>IF($C103="","",COUNTIFS(Con_ve!$C$6:$C$1005,$C103,Con_ve!$Q$6:$Q$1005,Cad_cl!CO$5))</f>
        <v/>
      </c>
      <c r="CP103" s="125" t="str">
        <f>IF($C103="","",COUNTIFS(Con_ve!$C$6:$C$1005,$C103,Con_ve!$Q$6:$Q$1005,Cad_cl!CP$5))</f>
        <v/>
      </c>
      <c r="CQ103" s="125" t="str">
        <f>IF($C103="","",COUNTIFS(Con_ve!$C$6:$C$1005,$C103,Con_ve!$Q$6:$Q$1005,Cad_cl!CQ$5))</f>
        <v/>
      </c>
      <c r="CR103" s="125">
        <f t="shared" si="5"/>
        <v>0</v>
      </c>
    </row>
    <row r="104" spans="3:96" ht="30" customHeight="1">
      <c r="C104" s="153"/>
      <c r="D104" s="153"/>
      <c r="E104" s="154"/>
      <c r="F104" s="153"/>
      <c r="G104" s="155"/>
      <c r="H104" s="153"/>
      <c r="I104" s="153"/>
      <c r="J104" s="132" t="s">
        <v>309</v>
      </c>
      <c r="K104" s="133" t="s">
        <v>309</v>
      </c>
      <c r="L104" s="153"/>
      <c r="M104" s="153"/>
      <c r="N104" s="153"/>
      <c r="O104" s="153"/>
      <c r="P104" s="153"/>
      <c r="Q104" s="153"/>
      <c r="AP104" s="134" t="str">
        <f>IF(ISERR(IF($C104="","",SUMIFS(Con_ve!$F$6:$F$1005,Con_ve!$C$6:$C$1005,$C104,Con_ve!$I$6:$I$1005,"Fechada",Con_ve!$Q$6:$Q$1005,Cad_cl!AP$5))),"",IF($C104="","",SUMIFS(Con_ve!$F$6:$F$1005,Con_ve!$C$6:$C$1005,$C104,Con_ve!$I$6:$I$1005,"Fechada",Con_ve!$Q$6:$Q$1005,Cad_cl!AP$5)))</f>
        <v/>
      </c>
      <c r="AQ104" s="134" t="str">
        <f>IF(ISERR(IF($C104="","",SUMIFS(Con_ve!$F$6:$F$1005,Con_ve!$C$6:$C$1005,$C104,Con_ve!$I$6:$I$1005,"Fechada",Con_ve!$Q$6:$Q$1005,Cad_cl!AQ$5))),"",IF($C104="","",SUMIFS(Con_ve!$F$6:$F$1005,Con_ve!$C$6:$C$1005,$C104,Con_ve!$I$6:$I$1005,"Fechada",Con_ve!$Q$6:$Q$1005,Cad_cl!AQ$5)))</f>
        <v/>
      </c>
      <c r="AR104" s="134" t="str">
        <f>IF(ISERR(IF($C104="","",SUMIFS(Con_ve!$F$6:$F$1005,Con_ve!$C$6:$C$1005,$C104,Con_ve!$I$6:$I$1005,"Fechada",Con_ve!$Q$6:$Q$1005,Cad_cl!AR$5))),"",IF($C104="","",SUMIFS(Con_ve!$F$6:$F$1005,Con_ve!$C$6:$C$1005,$C104,Con_ve!$I$6:$I$1005,"Fechada",Con_ve!$Q$6:$Q$1005,Cad_cl!AR$5)))</f>
        <v/>
      </c>
      <c r="AS104" s="134" t="str">
        <f>IF(ISERR(IF($C104="","",SUMIFS(Con_ve!$F$6:$F$1005,Con_ve!$C$6:$C$1005,$C104,Con_ve!$I$6:$I$1005,"Fechada",Con_ve!$Q$6:$Q$1005,Cad_cl!AS$5))),"",IF($C104="","",SUMIFS(Con_ve!$F$6:$F$1005,Con_ve!$C$6:$C$1005,$C104,Con_ve!$I$6:$I$1005,"Fechada",Con_ve!$Q$6:$Q$1005,Cad_cl!AS$5)))</f>
        <v/>
      </c>
      <c r="AT104" s="134" t="str">
        <f>IF(ISERR(IF($C104="","",SUMIFS(Con_ve!$F$6:$F$1005,Con_ve!$C$6:$C$1005,$C104,Con_ve!$I$6:$I$1005,"Fechada",Con_ve!$Q$6:$Q$1005,Cad_cl!AT$5))),"",IF($C104="","",SUMIFS(Con_ve!$F$6:$F$1005,Con_ve!$C$6:$C$1005,$C104,Con_ve!$I$6:$I$1005,"Fechada",Con_ve!$Q$6:$Q$1005,Cad_cl!AT$5)))</f>
        <v/>
      </c>
      <c r="AU104" s="134" t="str">
        <f>IF(ISERR(IF($C104="","",SUMIFS(Con_ve!$F$6:$F$1005,Con_ve!$C$6:$C$1005,$C104,Con_ve!$I$6:$I$1005,"Fechada",Con_ve!$Q$6:$Q$1005,Cad_cl!AU$5))),"",IF($C104="","",SUMIFS(Con_ve!$F$6:$F$1005,Con_ve!$C$6:$C$1005,$C104,Con_ve!$I$6:$I$1005,"Fechada",Con_ve!$Q$6:$Q$1005,Cad_cl!AU$5)))</f>
        <v/>
      </c>
      <c r="AV104" s="134" t="str">
        <f>IF(ISERR(IF($C104="","",SUMIFS(Con_ve!$F$6:$F$1005,Con_ve!$C$6:$C$1005,$C104,Con_ve!$I$6:$I$1005,"Fechada",Con_ve!$Q$6:$Q$1005,Cad_cl!AV$5))),"",IF($C104="","",SUMIFS(Con_ve!$F$6:$F$1005,Con_ve!$C$6:$C$1005,$C104,Con_ve!$I$6:$I$1005,"Fechada",Con_ve!$Q$6:$Q$1005,Cad_cl!AV$5)))</f>
        <v/>
      </c>
      <c r="AW104" s="134" t="str">
        <f>IF(ISERR(IF($C104="","",SUMIFS(Con_ve!$F$6:$F$1005,Con_ve!$C$6:$C$1005,$C104,Con_ve!$I$6:$I$1005,"Fechada",Con_ve!$Q$6:$Q$1005,Cad_cl!AW$5))),"",IF($C104="","",SUMIFS(Con_ve!$F$6:$F$1005,Con_ve!$C$6:$C$1005,$C104,Con_ve!$I$6:$I$1005,"Fechada",Con_ve!$Q$6:$Q$1005,Cad_cl!AW$5)))</f>
        <v/>
      </c>
      <c r="AX104" s="134" t="str">
        <f>IF(ISERR(IF($C104="","",SUMIFS(Con_ve!$F$6:$F$1005,Con_ve!$C$6:$C$1005,$C104,Con_ve!$I$6:$I$1005,"Fechada",Con_ve!$Q$6:$Q$1005,Cad_cl!AX$5))),"",IF($C104="","",SUMIFS(Con_ve!$F$6:$F$1005,Con_ve!$C$6:$C$1005,$C104,Con_ve!$I$6:$I$1005,"Fechada",Con_ve!$Q$6:$Q$1005,Cad_cl!AX$5)))</f>
        <v/>
      </c>
      <c r="AY104" s="134" t="str">
        <f>IF(ISERR(IF($C104="","",SUMIFS(Con_ve!$F$6:$F$1005,Con_ve!$C$6:$C$1005,$C104,Con_ve!$I$6:$I$1005,"Fechada",Con_ve!$Q$6:$Q$1005,Cad_cl!AY$5))),"",IF($C104="","",SUMIFS(Con_ve!$F$6:$F$1005,Con_ve!$C$6:$C$1005,$C104,Con_ve!$I$6:$I$1005,"Fechada",Con_ve!$Q$6:$Q$1005,Cad_cl!AY$5)))</f>
        <v/>
      </c>
      <c r="AZ104" s="134" t="str">
        <f>IF(ISERR(IF($C104="","",SUMIFS(Con_ve!$F$6:$F$1005,Con_ve!$C$6:$C$1005,$C104,Con_ve!$I$6:$I$1005,"Fechada",Con_ve!$Q$6:$Q$1005,Cad_cl!AZ$5))),"",IF($C104="","",SUMIFS(Con_ve!$F$6:$F$1005,Con_ve!$C$6:$C$1005,$C104,Con_ve!$I$6:$I$1005,"Fechada",Con_ve!$Q$6:$Q$1005,Cad_cl!AZ$5)))</f>
        <v/>
      </c>
      <c r="BA104" s="134" t="str">
        <f>IF(ISERR(IF($C104="","",SUMIFS(Con_ve!$F$6:$F$1005,Con_ve!$C$6:$C$1005,$C104,Con_ve!$I$6:$I$1005,"Fechada",Con_ve!$Q$6:$Q$1005,Cad_cl!BA$5))),"",IF($C104="","",SUMIFS(Con_ve!$F$6:$F$1005,Con_ve!$C$6:$C$1005,$C104,Con_ve!$I$6:$I$1005,"Fechada",Con_ve!$Q$6:$Q$1005,Cad_cl!BA$5)))</f>
        <v/>
      </c>
      <c r="BB104" s="134">
        <f t="shared" si="3"/>
        <v>0</v>
      </c>
      <c r="BD104" s="134" t="str">
        <f>IF(ISERR(IF($C104="","",SUMIFS(Con_ve!$F$6:$F$1005,Con_ve!$C$6:$C$1005,$C104,Con_ve!$I$6:$I$1005,"Em negociação",Con_ve!$Q$6:$Q$1005,Cad_cl!BD$5))),"",IF($C104="","",SUMIFS(Con_ve!$F$6:$F$1005,Con_ve!$C$6:$C$1005,$C104,Con_ve!$I$6:$I$1005,"Em negociação",Con_ve!$Q$6:$Q$1005,Cad_cl!BD$5)))</f>
        <v/>
      </c>
      <c r="BE104" s="134" t="str">
        <f>IF(ISERR(IF($C104="","",SUMIFS(Con_ve!$F$6:$F$1005,Con_ve!$C$6:$C$1005,$C104,Con_ve!$I$6:$I$1005,"Em negociação",Con_ve!$Q$6:$Q$1005,Cad_cl!BE$5))),"",IF($C104="","",SUMIFS(Con_ve!$F$6:$F$1005,Con_ve!$C$6:$C$1005,$C104,Con_ve!$I$6:$I$1005,"Em negociação",Con_ve!$Q$6:$Q$1005,Cad_cl!BE$5)))</f>
        <v/>
      </c>
      <c r="BF104" s="134" t="str">
        <f>IF(ISERR(IF($C104="","",SUMIFS(Con_ve!$F$6:$F$1005,Con_ve!$C$6:$C$1005,$C104,Con_ve!$I$6:$I$1005,"Em negociação",Con_ve!$Q$6:$Q$1005,Cad_cl!BF$5))),"",IF($C104="","",SUMIFS(Con_ve!$F$6:$F$1005,Con_ve!$C$6:$C$1005,$C104,Con_ve!$I$6:$I$1005,"Em negociação",Con_ve!$Q$6:$Q$1005,Cad_cl!BF$5)))</f>
        <v/>
      </c>
      <c r="BG104" s="134" t="str">
        <f>IF(ISERR(IF($C104="","",SUMIFS(Con_ve!$F$6:$F$1005,Con_ve!$C$6:$C$1005,$C104,Con_ve!$I$6:$I$1005,"Em negociação",Con_ve!$Q$6:$Q$1005,Cad_cl!BG$5))),"",IF($C104="","",SUMIFS(Con_ve!$F$6:$F$1005,Con_ve!$C$6:$C$1005,$C104,Con_ve!$I$6:$I$1005,"Em negociação",Con_ve!$Q$6:$Q$1005,Cad_cl!BG$5)))</f>
        <v/>
      </c>
      <c r="BH104" s="134" t="str">
        <f>IF(ISERR(IF($C104="","",SUMIFS(Con_ve!$F$6:$F$1005,Con_ve!$C$6:$C$1005,$C104,Con_ve!$I$6:$I$1005,"Em negociação",Con_ve!$Q$6:$Q$1005,Cad_cl!BH$5))),"",IF($C104="","",SUMIFS(Con_ve!$F$6:$F$1005,Con_ve!$C$6:$C$1005,$C104,Con_ve!$I$6:$I$1005,"Em negociação",Con_ve!$Q$6:$Q$1005,Cad_cl!BH$5)))</f>
        <v/>
      </c>
      <c r="BI104" s="134" t="str">
        <f>IF(ISERR(IF($C104="","",SUMIFS(Con_ve!$F$6:$F$1005,Con_ve!$C$6:$C$1005,$C104,Con_ve!$I$6:$I$1005,"Em negociação",Con_ve!$Q$6:$Q$1005,Cad_cl!BI$5))),"",IF($C104="","",SUMIFS(Con_ve!$F$6:$F$1005,Con_ve!$C$6:$C$1005,$C104,Con_ve!$I$6:$I$1005,"Em negociação",Con_ve!$Q$6:$Q$1005,Cad_cl!BI$5)))</f>
        <v/>
      </c>
      <c r="BJ104" s="134" t="str">
        <f>IF(ISERR(IF($C104="","",SUMIFS(Con_ve!$F$6:$F$1005,Con_ve!$C$6:$C$1005,$C104,Con_ve!$I$6:$I$1005,"Em negociação",Con_ve!$Q$6:$Q$1005,Cad_cl!BJ$5))),"",IF($C104="","",SUMIFS(Con_ve!$F$6:$F$1005,Con_ve!$C$6:$C$1005,$C104,Con_ve!$I$6:$I$1005,"Em negociação",Con_ve!$Q$6:$Q$1005,Cad_cl!BJ$5)))</f>
        <v/>
      </c>
      <c r="BK104" s="134" t="str">
        <f>IF(ISERR(IF($C104="","",SUMIFS(Con_ve!$F$6:$F$1005,Con_ve!$C$6:$C$1005,$C104,Con_ve!$I$6:$I$1005,"Em negociação",Con_ve!$Q$6:$Q$1005,Cad_cl!BK$5))),"",IF($C104="","",SUMIFS(Con_ve!$F$6:$F$1005,Con_ve!$C$6:$C$1005,$C104,Con_ve!$I$6:$I$1005,"Em negociação",Con_ve!$Q$6:$Q$1005,Cad_cl!BK$5)))</f>
        <v/>
      </c>
      <c r="BL104" s="134" t="str">
        <f>IF(ISERR(IF($C104="","",SUMIFS(Con_ve!$F$6:$F$1005,Con_ve!$C$6:$C$1005,$C104,Con_ve!$I$6:$I$1005,"Em negociação",Con_ve!$Q$6:$Q$1005,Cad_cl!BL$5))),"",IF($C104="","",SUMIFS(Con_ve!$F$6:$F$1005,Con_ve!$C$6:$C$1005,$C104,Con_ve!$I$6:$I$1005,"Em negociação",Con_ve!$Q$6:$Q$1005,Cad_cl!BL$5)))</f>
        <v/>
      </c>
      <c r="BM104" s="134" t="str">
        <f>IF(ISERR(IF($C104="","",SUMIFS(Con_ve!$F$6:$F$1005,Con_ve!$C$6:$C$1005,$C104,Con_ve!$I$6:$I$1005,"Em negociação",Con_ve!$Q$6:$Q$1005,Cad_cl!BM$5))),"",IF($C104="","",SUMIFS(Con_ve!$F$6:$F$1005,Con_ve!$C$6:$C$1005,$C104,Con_ve!$I$6:$I$1005,"Em negociação",Con_ve!$Q$6:$Q$1005,Cad_cl!BM$5)))</f>
        <v/>
      </c>
      <c r="BN104" s="134" t="str">
        <f>IF(ISERR(IF($C104="","",SUMIFS(Con_ve!$F$6:$F$1005,Con_ve!$C$6:$C$1005,$C104,Con_ve!$I$6:$I$1005,"Em negociação",Con_ve!$Q$6:$Q$1005,Cad_cl!BN$5))),"",IF($C104="","",SUMIFS(Con_ve!$F$6:$F$1005,Con_ve!$C$6:$C$1005,$C104,Con_ve!$I$6:$I$1005,"Em negociação",Con_ve!$Q$6:$Q$1005,Cad_cl!BN$5)))</f>
        <v/>
      </c>
      <c r="BO104" s="134" t="str">
        <f>IF(ISERR(IF($C104="","",SUMIFS(Con_ve!$F$6:$F$1005,Con_ve!$C$6:$C$1005,$C104,Con_ve!$I$6:$I$1005,"Em negociação",Con_ve!$Q$6:$Q$1005,Cad_cl!BO$5))),"",IF($C104="","",SUMIFS(Con_ve!$F$6:$F$1005,Con_ve!$C$6:$C$1005,$C104,Con_ve!$I$6:$I$1005,"Em negociação",Con_ve!$Q$6:$Q$1005,Cad_cl!BO$5)))</f>
        <v/>
      </c>
      <c r="BP104" s="134">
        <f t="shared" si="4"/>
        <v>0</v>
      </c>
      <c r="BR104" s="125" t="str">
        <f>IF(ISERR(IF(AND($I104=Re_lo!$E$5,BR$5=VLOOKUP(Re_lo!$H$5,Re_lo!$N$5:$O$16,2,0)),AP104,"")),"",IF(AND($I104=Re_lo!$E$5,BR$5=VLOOKUP(Re_lo!$H$5,Re_lo!$N$5:$O$16,2,0)),AP104,""))</f>
        <v/>
      </c>
      <c r="BS104" s="125" t="str">
        <f>IF(ISERR(IF(AND($I104=Re_lo!$E$5,BS$5=VLOOKUP(Re_lo!$H$5,Re_lo!$N$5:$O$16,2,0)),AQ104,"")),"",IF(AND($I104=Re_lo!$E$5,BS$5=VLOOKUP(Re_lo!$H$5,Re_lo!$N$5:$O$16,2,0)),AQ104,""))</f>
        <v/>
      </c>
      <c r="BT104" s="125" t="str">
        <f>IF(ISERR(IF(AND($I104=Re_lo!$E$5,BT$5=VLOOKUP(Re_lo!$H$5,Re_lo!$N$5:$O$16,2,0)),AR104,"")),"",IF(AND($I104=Re_lo!$E$5,BT$5=VLOOKUP(Re_lo!$H$5,Re_lo!$N$5:$O$16,2,0)),AR104,""))</f>
        <v/>
      </c>
      <c r="BU104" s="125" t="str">
        <f>IF(ISERR(IF(AND($I104=Re_lo!$E$5,BU$5=VLOOKUP(Re_lo!$H$5,Re_lo!$N$5:$O$16,2,0)),AS104,"")),"",IF(AND($I104=Re_lo!$E$5,BU$5=VLOOKUP(Re_lo!$H$5,Re_lo!$N$5:$O$16,2,0)),AS104,""))</f>
        <v/>
      </c>
      <c r="BV104" s="125" t="str">
        <f>IF(ISERR(IF(AND($I104=Re_lo!$E$5,BV$5=VLOOKUP(Re_lo!$H$5,Re_lo!$N$5:$O$16,2,0)),AT104,"")),"",IF(AND($I104=Re_lo!$E$5,BV$5=VLOOKUP(Re_lo!$H$5,Re_lo!$N$5:$O$16,2,0)),AT104,""))</f>
        <v/>
      </c>
      <c r="BW104" s="125" t="str">
        <f>IF(ISERR(IF(AND($I104=Re_lo!$E$5,BW$5=VLOOKUP(Re_lo!$H$5,Re_lo!$N$5:$O$16,2,0)),AU104,"")),"",IF(AND($I104=Re_lo!$E$5,BW$5=VLOOKUP(Re_lo!$H$5,Re_lo!$N$5:$O$16,2,0)),AU104,""))</f>
        <v/>
      </c>
      <c r="BX104" s="125" t="str">
        <f>IF(ISERR(IF(AND($I104=Re_lo!$E$5,BX$5=VLOOKUP(Re_lo!$H$5,Re_lo!$N$5:$O$16,2,0)),AV104,"")),"",IF(AND($I104=Re_lo!$E$5,BX$5=VLOOKUP(Re_lo!$H$5,Re_lo!$N$5:$O$16,2,0)),AV104,""))</f>
        <v/>
      </c>
      <c r="BY104" s="125" t="str">
        <f>IF(ISERR(IF(AND($I104=Re_lo!$E$5,BY$5=VLOOKUP(Re_lo!$H$5,Re_lo!$N$5:$O$16,2,0)),AW104,"")),"",IF(AND($I104=Re_lo!$E$5,BY$5=VLOOKUP(Re_lo!$H$5,Re_lo!$N$5:$O$16,2,0)),AW104,""))</f>
        <v/>
      </c>
      <c r="BZ104" s="125" t="str">
        <f>IF(ISERR(IF(AND($I104=Re_lo!$E$5,BZ$5=VLOOKUP(Re_lo!$H$5,Re_lo!$N$5:$O$16,2,0)),AX104,"")),"",IF(AND($I104=Re_lo!$E$5,BZ$5=VLOOKUP(Re_lo!$H$5,Re_lo!$N$5:$O$16,2,0)),AX104,""))</f>
        <v/>
      </c>
      <c r="CA104" s="125" t="str">
        <f>IF(ISERR(IF(AND($I104=Re_lo!$E$5,CA$5=VLOOKUP(Re_lo!$H$5,Re_lo!$N$5:$O$16,2,0)),AY104,"")),"",IF(AND($I104=Re_lo!$E$5,CA$5=VLOOKUP(Re_lo!$H$5,Re_lo!$N$5:$O$16,2,0)),AY104,""))</f>
        <v/>
      </c>
      <c r="CB104" s="125" t="str">
        <f>IF(ISERR(IF(AND($I104=Re_lo!$E$5,CB$5=VLOOKUP(Re_lo!$H$5,Re_lo!$N$5:$O$16,2,0)),AZ104,"")),"",IF(AND($I104=Re_lo!$E$5,CB$5=VLOOKUP(Re_lo!$H$5,Re_lo!$N$5:$O$16,2,0)),AZ104,""))</f>
        <v/>
      </c>
      <c r="CC104" s="125" t="str">
        <f>IF(ISERR(IF(AND($I104=Re_lo!$E$5,CC$5=VLOOKUP(Re_lo!$H$5,Re_lo!$N$5:$O$16,2,0)),BA104,"")),"",IF(AND($I104=Re_lo!$E$5,CC$5=VLOOKUP(Re_lo!$H$5,Re_lo!$N$5:$O$16,2,0)),BA104,""))</f>
        <v/>
      </c>
      <c r="CD104" s="125" t="str">
        <f>IF(ISERR(IF(AND($I104=Re_lo!$E$5,CD$5=VLOOKUP(Re_lo!$H$5,Re_lo!$N$5:$O$16,2,0)),BB104,"")),"",IF(AND($I104=Re_lo!$E$5,CD$5=VLOOKUP(Re_lo!$H$5,Re_lo!$N$5:$O$16,2,0)),BB104,""))</f>
        <v/>
      </c>
      <c r="CF104" s="125" t="str">
        <f>IF($C104="","",COUNTIFS(Con_ve!$C$6:$C$1005,$C104,Con_ve!$Q$6:$Q$1005,Cad_cl!CF$5))</f>
        <v/>
      </c>
      <c r="CG104" s="125" t="str">
        <f>IF($C104="","",COUNTIFS(Con_ve!$C$6:$C$1005,$C104,Con_ve!$Q$6:$Q$1005,Cad_cl!CG$5))</f>
        <v/>
      </c>
      <c r="CH104" s="125" t="str">
        <f>IF($C104="","",COUNTIFS(Con_ve!$C$6:$C$1005,$C104,Con_ve!$Q$6:$Q$1005,Cad_cl!CH$5))</f>
        <v/>
      </c>
      <c r="CI104" s="125" t="str">
        <f>IF($C104="","",COUNTIFS(Con_ve!$C$6:$C$1005,$C104,Con_ve!$Q$6:$Q$1005,Cad_cl!CI$5))</f>
        <v/>
      </c>
      <c r="CJ104" s="125" t="str">
        <f>IF($C104="","",COUNTIFS(Con_ve!$C$6:$C$1005,$C104,Con_ve!$Q$6:$Q$1005,Cad_cl!CJ$5))</f>
        <v/>
      </c>
      <c r="CK104" s="125" t="str">
        <f>IF($C104="","",COUNTIFS(Con_ve!$C$6:$C$1005,$C104,Con_ve!$Q$6:$Q$1005,Cad_cl!CK$5))</f>
        <v/>
      </c>
      <c r="CL104" s="125" t="str">
        <f>IF($C104="","",COUNTIFS(Con_ve!$C$6:$C$1005,$C104,Con_ve!$Q$6:$Q$1005,Cad_cl!CL$5))</f>
        <v/>
      </c>
      <c r="CM104" s="125" t="str">
        <f>IF($C104="","",COUNTIFS(Con_ve!$C$6:$C$1005,$C104,Con_ve!$Q$6:$Q$1005,Cad_cl!CM$5))</f>
        <v/>
      </c>
      <c r="CN104" s="125" t="str">
        <f>IF($C104="","",COUNTIFS(Con_ve!$C$6:$C$1005,$C104,Con_ve!$Q$6:$Q$1005,Cad_cl!CN$5))</f>
        <v/>
      </c>
      <c r="CO104" s="125" t="str">
        <f>IF($C104="","",COUNTIFS(Con_ve!$C$6:$C$1005,$C104,Con_ve!$Q$6:$Q$1005,Cad_cl!CO$5))</f>
        <v/>
      </c>
      <c r="CP104" s="125" t="str">
        <f>IF($C104="","",COUNTIFS(Con_ve!$C$6:$C$1005,$C104,Con_ve!$Q$6:$Q$1005,Cad_cl!CP$5))</f>
        <v/>
      </c>
      <c r="CQ104" s="125" t="str">
        <f>IF($C104="","",COUNTIFS(Con_ve!$C$6:$C$1005,$C104,Con_ve!$Q$6:$Q$1005,Cad_cl!CQ$5))</f>
        <v/>
      </c>
      <c r="CR104" s="125">
        <f t="shared" si="5"/>
        <v>0</v>
      </c>
    </row>
    <row r="105" spans="3:96" ht="30" customHeight="1">
      <c r="C105" s="153"/>
      <c r="D105" s="153"/>
      <c r="E105" s="154"/>
      <c r="F105" s="153"/>
      <c r="G105" s="155"/>
      <c r="H105" s="153"/>
      <c r="I105" s="153"/>
      <c r="J105" s="132" t="s">
        <v>309</v>
      </c>
      <c r="K105" s="133" t="s">
        <v>309</v>
      </c>
      <c r="L105" s="153"/>
      <c r="M105" s="153"/>
      <c r="N105" s="153"/>
      <c r="O105" s="153"/>
      <c r="P105" s="153"/>
      <c r="Q105" s="153"/>
      <c r="AP105" s="134" t="str">
        <f>IF(ISERR(IF($C105="","",SUMIFS(Con_ve!$F$6:$F$1005,Con_ve!$C$6:$C$1005,$C105,Con_ve!$I$6:$I$1005,"Fechada",Con_ve!$Q$6:$Q$1005,Cad_cl!AP$5))),"",IF($C105="","",SUMIFS(Con_ve!$F$6:$F$1005,Con_ve!$C$6:$C$1005,$C105,Con_ve!$I$6:$I$1005,"Fechada",Con_ve!$Q$6:$Q$1005,Cad_cl!AP$5)))</f>
        <v/>
      </c>
      <c r="AQ105" s="134" t="str">
        <f>IF(ISERR(IF($C105="","",SUMIFS(Con_ve!$F$6:$F$1005,Con_ve!$C$6:$C$1005,$C105,Con_ve!$I$6:$I$1005,"Fechada",Con_ve!$Q$6:$Q$1005,Cad_cl!AQ$5))),"",IF($C105="","",SUMIFS(Con_ve!$F$6:$F$1005,Con_ve!$C$6:$C$1005,$C105,Con_ve!$I$6:$I$1005,"Fechada",Con_ve!$Q$6:$Q$1005,Cad_cl!AQ$5)))</f>
        <v/>
      </c>
      <c r="AR105" s="134" t="str">
        <f>IF(ISERR(IF($C105="","",SUMIFS(Con_ve!$F$6:$F$1005,Con_ve!$C$6:$C$1005,$C105,Con_ve!$I$6:$I$1005,"Fechada",Con_ve!$Q$6:$Q$1005,Cad_cl!AR$5))),"",IF($C105="","",SUMIFS(Con_ve!$F$6:$F$1005,Con_ve!$C$6:$C$1005,$C105,Con_ve!$I$6:$I$1005,"Fechada",Con_ve!$Q$6:$Q$1005,Cad_cl!AR$5)))</f>
        <v/>
      </c>
      <c r="AS105" s="134" t="str">
        <f>IF(ISERR(IF($C105="","",SUMIFS(Con_ve!$F$6:$F$1005,Con_ve!$C$6:$C$1005,$C105,Con_ve!$I$6:$I$1005,"Fechada",Con_ve!$Q$6:$Q$1005,Cad_cl!AS$5))),"",IF($C105="","",SUMIFS(Con_ve!$F$6:$F$1005,Con_ve!$C$6:$C$1005,$C105,Con_ve!$I$6:$I$1005,"Fechada",Con_ve!$Q$6:$Q$1005,Cad_cl!AS$5)))</f>
        <v/>
      </c>
      <c r="AT105" s="134" t="str">
        <f>IF(ISERR(IF($C105="","",SUMIFS(Con_ve!$F$6:$F$1005,Con_ve!$C$6:$C$1005,$C105,Con_ve!$I$6:$I$1005,"Fechada",Con_ve!$Q$6:$Q$1005,Cad_cl!AT$5))),"",IF($C105="","",SUMIFS(Con_ve!$F$6:$F$1005,Con_ve!$C$6:$C$1005,$C105,Con_ve!$I$6:$I$1005,"Fechada",Con_ve!$Q$6:$Q$1005,Cad_cl!AT$5)))</f>
        <v/>
      </c>
      <c r="AU105" s="134" t="str">
        <f>IF(ISERR(IF($C105="","",SUMIFS(Con_ve!$F$6:$F$1005,Con_ve!$C$6:$C$1005,$C105,Con_ve!$I$6:$I$1005,"Fechada",Con_ve!$Q$6:$Q$1005,Cad_cl!AU$5))),"",IF($C105="","",SUMIFS(Con_ve!$F$6:$F$1005,Con_ve!$C$6:$C$1005,$C105,Con_ve!$I$6:$I$1005,"Fechada",Con_ve!$Q$6:$Q$1005,Cad_cl!AU$5)))</f>
        <v/>
      </c>
      <c r="AV105" s="134" t="str">
        <f>IF(ISERR(IF($C105="","",SUMIFS(Con_ve!$F$6:$F$1005,Con_ve!$C$6:$C$1005,$C105,Con_ve!$I$6:$I$1005,"Fechada",Con_ve!$Q$6:$Q$1005,Cad_cl!AV$5))),"",IF($C105="","",SUMIFS(Con_ve!$F$6:$F$1005,Con_ve!$C$6:$C$1005,$C105,Con_ve!$I$6:$I$1005,"Fechada",Con_ve!$Q$6:$Q$1005,Cad_cl!AV$5)))</f>
        <v/>
      </c>
      <c r="AW105" s="134" t="str">
        <f>IF(ISERR(IF($C105="","",SUMIFS(Con_ve!$F$6:$F$1005,Con_ve!$C$6:$C$1005,$C105,Con_ve!$I$6:$I$1005,"Fechada",Con_ve!$Q$6:$Q$1005,Cad_cl!AW$5))),"",IF($C105="","",SUMIFS(Con_ve!$F$6:$F$1005,Con_ve!$C$6:$C$1005,$C105,Con_ve!$I$6:$I$1005,"Fechada",Con_ve!$Q$6:$Q$1005,Cad_cl!AW$5)))</f>
        <v/>
      </c>
      <c r="AX105" s="134" t="str">
        <f>IF(ISERR(IF($C105="","",SUMIFS(Con_ve!$F$6:$F$1005,Con_ve!$C$6:$C$1005,$C105,Con_ve!$I$6:$I$1005,"Fechada",Con_ve!$Q$6:$Q$1005,Cad_cl!AX$5))),"",IF($C105="","",SUMIFS(Con_ve!$F$6:$F$1005,Con_ve!$C$6:$C$1005,$C105,Con_ve!$I$6:$I$1005,"Fechada",Con_ve!$Q$6:$Q$1005,Cad_cl!AX$5)))</f>
        <v/>
      </c>
      <c r="AY105" s="134" t="str">
        <f>IF(ISERR(IF($C105="","",SUMIFS(Con_ve!$F$6:$F$1005,Con_ve!$C$6:$C$1005,$C105,Con_ve!$I$6:$I$1005,"Fechada",Con_ve!$Q$6:$Q$1005,Cad_cl!AY$5))),"",IF($C105="","",SUMIFS(Con_ve!$F$6:$F$1005,Con_ve!$C$6:$C$1005,$C105,Con_ve!$I$6:$I$1005,"Fechada",Con_ve!$Q$6:$Q$1005,Cad_cl!AY$5)))</f>
        <v/>
      </c>
      <c r="AZ105" s="134" t="str">
        <f>IF(ISERR(IF($C105="","",SUMIFS(Con_ve!$F$6:$F$1005,Con_ve!$C$6:$C$1005,$C105,Con_ve!$I$6:$I$1005,"Fechada",Con_ve!$Q$6:$Q$1005,Cad_cl!AZ$5))),"",IF($C105="","",SUMIFS(Con_ve!$F$6:$F$1005,Con_ve!$C$6:$C$1005,$C105,Con_ve!$I$6:$I$1005,"Fechada",Con_ve!$Q$6:$Q$1005,Cad_cl!AZ$5)))</f>
        <v/>
      </c>
      <c r="BA105" s="134" t="str">
        <f>IF(ISERR(IF($C105="","",SUMIFS(Con_ve!$F$6:$F$1005,Con_ve!$C$6:$C$1005,$C105,Con_ve!$I$6:$I$1005,"Fechada",Con_ve!$Q$6:$Q$1005,Cad_cl!BA$5))),"",IF($C105="","",SUMIFS(Con_ve!$F$6:$F$1005,Con_ve!$C$6:$C$1005,$C105,Con_ve!$I$6:$I$1005,"Fechada",Con_ve!$Q$6:$Q$1005,Cad_cl!BA$5)))</f>
        <v/>
      </c>
      <c r="BB105" s="134">
        <f t="shared" si="3"/>
        <v>0</v>
      </c>
      <c r="BD105" s="134" t="str">
        <f>IF(ISERR(IF($C105="","",SUMIFS(Con_ve!$F$6:$F$1005,Con_ve!$C$6:$C$1005,$C105,Con_ve!$I$6:$I$1005,"Em negociação",Con_ve!$Q$6:$Q$1005,Cad_cl!BD$5))),"",IF($C105="","",SUMIFS(Con_ve!$F$6:$F$1005,Con_ve!$C$6:$C$1005,$C105,Con_ve!$I$6:$I$1005,"Em negociação",Con_ve!$Q$6:$Q$1005,Cad_cl!BD$5)))</f>
        <v/>
      </c>
      <c r="BE105" s="134" t="str">
        <f>IF(ISERR(IF($C105="","",SUMIFS(Con_ve!$F$6:$F$1005,Con_ve!$C$6:$C$1005,$C105,Con_ve!$I$6:$I$1005,"Em negociação",Con_ve!$Q$6:$Q$1005,Cad_cl!BE$5))),"",IF($C105="","",SUMIFS(Con_ve!$F$6:$F$1005,Con_ve!$C$6:$C$1005,$C105,Con_ve!$I$6:$I$1005,"Em negociação",Con_ve!$Q$6:$Q$1005,Cad_cl!BE$5)))</f>
        <v/>
      </c>
      <c r="BF105" s="134" t="str">
        <f>IF(ISERR(IF($C105="","",SUMIFS(Con_ve!$F$6:$F$1005,Con_ve!$C$6:$C$1005,$C105,Con_ve!$I$6:$I$1005,"Em negociação",Con_ve!$Q$6:$Q$1005,Cad_cl!BF$5))),"",IF($C105="","",SUMIFS(Con_ve!$F$6:$F$1005,Con_ve!$C$6:$C$1005,$C105,Con_ve!$I$6:$I$1005,"Em negociação",Con_ve!$Q$6:$Q$1005,Cad_cl!BF$5)))</f>
        <v/>
      </c>
      <c r="BG105" s="134" t="str">
        <f>IF(ISERR(IF($C105="","",SUMIFS(Con_ve!$F$6:$F$1005,Con_ve!$C$6:$C$1005,$C105,Con_ve!$I$6:$I$1005,"Em negociação",Con_ve!$Q$6:$Q$1005,Cad_cl!BG$5))),"",IF($C105="","",SUMIFS(Con_ve!$F$6:$F$1005,Con_ve!$C$6:$C$1005,$C105,Con_ve!$I$6:$I$1005,"Em negociação",Con_ve!$Q$6:$Q$1005,Cad_cl!BG$5)))</f>
        <v/>
      </c>
      <c r="BH105" s="134" t="str">
        <f>IF(ISERR(IF($C105="","",SUMIFS(Con_ve!$F$6:$F$1005,Con_ve!$C$6:$C$1005,$C105,Con_ve!$I$6:$I$1005,"Em negociação",Con_ve!$Q$6:$Q$1005,Cad_cl!BH$5))),"",IF($C105="","",SUMIFS(Con_ve!$F$6:$F$1005,Con_ve!$C$6:$C$1005,$C105,Con_ve!$I$6:$I$1005,"Em negociação",Con_ve!$Q$6:$Q$1005,Cad_cl!BH$5)))</f>
        <v/>
      </c>
      <c r="BI105" s="134" t="str">
        <f>IF(ISERR(IF($C105="","",SUMIFS(Con_ve!$F$6:$F$1005,Con_ve!$C$6:$C$1005,$C105,Con_ve!$I$6:$I$1005,"Em negociação",Con_ve!$Q$6:$Q$1005,Cad_cl!BI$5))),"",IF($C105="","",SUMIFS(Con_ve!$F$6:$F$1005,Con_ve!$C$6:$C$1005,$C105,Con_ve!$I$6:$I$1005,"Em negociação",Con_ve!$Q$6:$Q$1005,Cad_cl!BI$5)))</f>
        <v/>
      </c>
      <c r="BJ105" s="134" t="str">
        <f>IF(ISERR(IF($C105="","",SUMIFS(Con_ve!$F$6:$F$1005,Con_ve!$C$6:$C$1005,$C105,Con_ve!$I$6:$I$1005,"Em negociação",Con_ve!$Q$6:$Q$1005,Cad_cl!BJ$5))),"",IF($C105="","",SUMIFS(Con_ve!$F$6:$F$1005,Con_ve!$C$6:$C$1005,$C105,Con_ve!$I$6:$I$1005,"Em negociação",Con_ve!$Q$6:$Q$1005,Cad_cl!BJ$5)))</f>
        <v/>
      </c>
      <c r="BK105" s="134" t="str">
        <f>IF(ISERR(IF($C105="","",SUMIFS(Con_ve!$F$6:$F$1005,Con_ve!$C$6:$C$1005,$C105,Con_ve!$I$6:$I$1005,"Em negociação",Con_ve!$Q$6:$Q$1005,Cad_cl!BK$5))),"",IF($C105="","",SUMIFS(Con_ve!$F$6:$F$1005,Con_ve!$C$6:$C$1005,$C105,Con_ve!$I$6:$I$1005,"Em negociação",Con_ve!$Q$6:$Q$1005,Cad_cl!BK$5)))</f>
        <v/>
      </c>
      <c r="BL105" s="134" t="str">
        <f>IF(ISERR(IF($C105="","",SUMIFS(Con_ve!$F$6:$F$1005,Con_ve!$C$6:$C$1005,$C105,Con_ve!$I$6:$I$1005,"Em negociação",Con_ve!$Q$6:$Q$1005,Cad_cl!BL$5))),"",IF($C105="","",SUMIFS(Con_ve!$F$6:$F$1005,Con_ve!$C$6:$C$1005,$C105,Con_ve!$I$6:$I$1005,"Em negociação",Con_ve!$Q$6:$Q$1005,Cad_cl!BL$5)))</f>
        <v/>
      </c>
      <c r="BM105" s="134" t="str">
        <f>IF(ISERR(IF($C105="","",SUMIFS(Con_ve!$F$6:$F$1005,Con_ve!$C$6:$C$1005,$C105,Con_ve!$I$6:$I$1005,"Em negociação",Con_ve!$Q$6:$Q$1005,Cad_cl!BM$5))),"",IF($C105="","",SUMIFS(Con_ve!$F$6:$F$1005,Con_ve!$C$6:$C$1005,$C105,Con_ve!$I$6:$I$1005,"Em negociação",Con_ve!$Q$6:$Q$1005,Cad_cl!BM$5)))</f>
        <v/>
      </c>
      <c r="BN105" s="134" t="str">
        <f>IF(ISERR(IF($C105="","",SUMIFS(Con_ve!$F$6:$F$1005,Con_ve!$C$6:$C$1005,$C105,Con_ve!$I$6:$I$1005,"Em negociação",Con_ve!$Q$6:$Q$1005,Cad_cl!BN$5))),"",IF($C105="","",SUMIFS(Con_ve!$F$6:$F$1005,Con_ve!$C$6:$C$1005,$C105,Con_ve!$I$6:$I$1005,"Em negociação",Con_ve!$Q$6:$Q$1005,Cad_cl!BN$5)))</f>
        <v/>
      </c>
      <c r="BO105" s="134" t="str">
        <f>IF(ISERR(IF($C105="","",SUMIFS(Con_ve!$F$6:$F$1005,Con_ve!$C$6:$C$1005,$C105,Con_ve!$I$6:$I$1005,"Em negociação",Con_ve!$Q$6:$Q$1005,Cad_cl!BO$5))),"",IF($C105="","",SUMIFS(Con_ve!$F$6:$F$1005,Con_ve!$C$6:$C$1005,$C105,Con_ve!$I$6:$I$1005,"Em negociação",Con_ve!$Q$6:$Q$1005,Cad_cl!BO$5)))</f>
        <v/>
      </c>
      <c r="BP105" s="134">
        <f t="shared" si="4"/>
        <v>0</v>
      </c>
      <c r="BR105" s="125" t="str">
        <f>IF(ISERR(IF(AND($I105=Re_lo!$E$5,BR$5=VLOOKUP(Re_lo!$H$5,Re_lo!$N$5:$O$16,2,0)),AP105,"")),"",IF(AND($I105=Re_lo!$E$5,BR$5=VLOOKUP(Re_lo!$H$5,Re_lo!$N$5:$O$16,2,0)),AP105,""))</f>
        <v/>
      </c>
      <c r="BS105" s="125" t="str">
        <f>IF(ISERR(IF(AND($I105=Re_lo!$E$5,BS$5=VLOOKUP(Re_lo!$H$5,Re_lo!$N$5:$O$16,2,0)),AQ105,"")),"",IF(AND($I105=Re_lo!$E$5,BS$5=VLOOKUP(Re_lo!$H$5,Re_lo!$N$5:$O$16,2,0)),AQ105,""))</f>
        <v/>
      </c>
      <c r="BT105" s="125" t="str">
        <f>IF(ISERR(IF(AND($I105=Re_lo!$E$5,BT$5=VLOOKUP(Re_lo!$H$5,Re_lo!$N$5:$O$16,2,0)),AR105,"")),"",IF(AND($I105=Re_lo!$E$5,BT$5=VLOOKUP(Re_lo!$H$5,Re_lo!$N$5:$O$16,2,0)),AR105,""))</f>
        <v/>
      </c>
      <c r="BU105" s="125" t="str">
        <f>IF(ISERR(IF(AND($I105=Re_lo!$E$5,BU$5=VLOOKUP(Re_lo!$H$5,Re_lo!$N$5:$O$16,2,0)),AS105,"")),"",IF(AND($I105=Re_lo!$E$5,BU$5=VLOOKUP(Re_lo!$H$5,Re_lo!$N$5:$O$16,2,0)),AS105,""))</f>
        <v/>
      </c>
      <c r="BV105" s="125" t="str">
        <f>IF(ISERR(IF(AND($I105=Re_lo!$E$5,BV$5=VLOOKUP(Re_lo!$H$5,Re_lo!$N$5:$O$16,2,0)),AT105,"")),"",IF(AND($I105=Re_lo!$E$5,BV$5=VLOOKUP(Re_lo!$H$5,Re_lo!$N$5:$O$16,2,0)),AT105,""))</f>
        <v/>
      </c>
      <c r="BW105" s="125" t="str">
        <f>IF(ISERR(IF(AND($I105=Re_lo!$E$5,BW$5=VLOOKUP(Re_lo!$H$5,Re_lo!$N$5:$O$16,2,0)),AU105,"")),"",IF(AND($I105=Re_lo!$E$5,BW$5=VLOOKUP(Re_lo!$H$5,Re_lo!$N$5:$O$16,2,0)),AU105,""))</f>
        <v/>
      </c>
      <c r="BX105" s="125" t="str">
        <f>IF(ISERR(IF(AND($I105=Re_lo!$E$5,BX$5=VLOOKUP(Re_lo!$H$5,Re_lo!$N$5:$O$16,2,0)),AV105,"")),"",IF(AND($I105=Re_lo!$E$5,BX$5=VLOOKUP(Re_lo!$H$5,Re_lo!$N$5:$O$16,2,0)),AV105,""))</f>
        <v/>
      </c>
      <c r="BY105" s="125" t="str">
        <f>IF(ISERR(IF(AND($I105=Re_lo!$E$5,BY$5=VLOOKUP(Re_lo!$H$5,Re_lo!$N$5:$O$16,2,0)),AW105,"")),"",IF(AND($I105=Re_lo!$E$5,BY$5=VLOOKUP(Re_lo!$H$5,Re_lo!$N$5:$O$16,2,0)),AW105,""))</f>
        <v/>
      </c>
      <c r="BZ105" s="125" t="str">
        <f>IF(ISERR(IF(AND($I105=Re_lo!$E$5,BZ$5=VLOOKUP(Re_lo!$H$5,Re_lo!$N$5:$O$16,2,0)),AX105,"")),"",IF(AND($I105=Re_lo!$E$5,BZ$5=VLOOKUP(Re_lo!$H$5,Re_lo!$N$5:$O$16,2,0)),AX105,""))</f>
        <v/>
      </c>
      <c r="CA105" s="125" t="str">
        <f>IF(ISERR(IF(AND($I105=Re_lo!$E$5,CA$5=VLOOKUP(Re_lo!$H$5,Re_lo!$N$5:$O$16,2,0)),AY105,"")),"",IF(AND($I105=Re_lo!$E$5,CA$5=VLOOKUP(Re_lo!$H$5,Re_lo!$N$5:$O$16,2,0)),AY105,""))</f>
        <v/>
      </c>
      <c r="CB105" s="125" t="str">
        <f>IF(ISERR(IF(AND($I105=Re_lo!$E$5,CB$5=VLOOKUP(Re_lo!$H$5,Re_lo!$N$5:$O$16,2,0)),AZ105,"")),"",IF(AND($I105=Re_lo!$E$5,CB$5=VLOOKUP(Re_lo!$H$5,Re_lo!$N$5:$O$16,2,0)),AZ105,""))</f>
        <v/>
      </c>
      <c r="CC105" s="125" t="str">
        <f>IF(ISERR(IF(AND($I105=Re_lo!$E$5,CC$5=VLOOKUP(Re_lo!$H$5,Re_lo!$N$5:$O$16,2,0)),BA105,"")),"",IF(AND($I105=Re_lo!$E$5,CC$5=VLOOKUP(Re_lo!$H$5,Re_lo!$N$5:$O$16,2,0)),BA105,""))</f>
        <v/>
      </c>
      <c r="CD105" s="125" t="str">
        <f>IF(ISERR(IF(AND($I105=Re_lo!$E$5,CD$5=VLOOKUP(Re_lo!$H$5,Re_lo!$N$5:$O$16,2,0)),BB105,"")),"",IF(AND($I105=Re_lo!$E$5,CD$5=VLOOKUP(Re_lo!$H$5,Re_lo!$N$5:$O$16,2,0)),BB105,""))</f>
        <v/>
      </c>
      <c r="CF105" s="125" t="str">
        <f>IF($C105="","",COUNTIFS(Con_ve!$C$6:$C$1005,$C105,Con_ve!$Q$6:$Q$1005,Cad_cl!CF$5))</f>
        <v/>
      </c>
      <c r="CG105" s="125" t="str">
        <f>IF($C105="","",COUNTIFS(Con_ve!$C$6:$C$1005,$C105,Con_ve!$Q$6:$Q$1005,Cad_cl!CG$5))</f>
        <v/>
      </c>
      <c r="CH105" s="125" t="str">
        <f>IF($C105="","",COUNTIFS(Con_ve!$C$6:$C$1005,$C105,Con_ve!$Q$6:$Q$1005,Cad_cl!CH$5))</f>
        <v/>
      </c>
      <c r="CI105" s="125" t="str">
        <f>IF($C105="","",COUNTIFS(Con_ve!$C$6:$C$1005,$C105,Con_ve!$Q$6:$Q$1005,Cad_cl!CI$5))</f>
        <v/>
      </c>
      <c r="CJ105" s="125" t="str">
        <f>IF($C105="","",COUNTIFS(Con_ve!$C$6:$C$1005,$C105,Con_ve!$Q$6:$Q$1005,Cad_cl!CJ$5))</f>
        <v/>
      </c>
      <c r="CK105" s="125" t="str">
        <f>IF($C105="","",COUNTIFS(Con_ve!$C$6:$C$1005,$C105,Con_ve!$Q$6:$Q$1005,Cad_cl!CK$5))</f>
        <v/>
      </c>
      <c r="CL105" s="125" t="str">
        <f>IF($C105="","",COUNTIFS(Con_ve!$C$6:$C$1005,$C105,Con_ve!$Q$6:$Q$1005,Cad_cl!CL$5))</f>
        <v/>
      </c>
      <c r="CM105" s="125" t="str">
        <f>IF($C105="","",COUNTIFS(Con_ve!$C$6:$C$1005,$C105,Con_ve!$Q$6:$Q$1005,Cad_cl!CM$5))</f>
        <v/>
      </c>
      <c r="CN105" s="125" t="str">
        <f>IF($C105="","",COUNTIFS(Con_ve!$C$6:$C$1005,$C105,Con_ve!$Q$6:$Q$1005,Cad_cl!CN$5))</f>
        <v/>
      </c>
      <c r="CO105" s="125" t="str">
        <f>IF($C105="","",COUNTIFS(Con_ve!$C$6:$C$1005,$C105,Con_ve!$Q$6:$Q$1005,Cad_cl!CO$5))</f>
        <v/>
      </c>
      <c r="CP105" s="125" t="str">
        <f>IF($C105="","",COUNTIFS(Con_ve!$C$6:$C$1005,$C105,Con_ve!$Q$6:$Q$1005,Cad_cl!CP$5))</f>
        <v/>
      </c>
      <c r="CQ105" s="125" t="str">
        <f>IF($C105="","",COUNTIFS(Con_ve!$C$6:$C$1005,$C105,Con_ve!$Q$6:$Q$1005,Cad_cl!CQ$5))</f>
        <v/>
      </c>
      <c r="CR105" s="125">
        <f t="shared" si="5"/>
        <v>0</v>
      </c>
    </row>
    <row r="106" spans="3:96" ht="30" customHeight="1">
      <c r="C106" s="153"/>
      <c r="D106" s="153"/>
      <c r="E106" s="154"/>
      <c r="F106" s="153"/>
      <c r="G106" s="155"/>
      <c r="H106" s="153"/>
      <c r="I106" s="153"/>
      <c r="J106" s="132" t="s">
        <v>309</v>
      </c>
      <c r="K106" s="133" t="s">
        <v>309</v>
      </c>
      <c r="L106" s="153"/>
      <c r="M106" s="153"/>
      <c r="N106" s="153"/>
      <c r="O106" s="153"/>
      <c r="P106" s="153"/>
      <c r="Q106" s="153"/>
      <c r="AP106" s="134" t="str">
        <f>IF(ISERR(IF($C106="","",SUMIFS(Con_ve!$F$6:$F$1005,Con_ve!$C$6:$C$1005,$C106,Con_ve!$I$6:$I$1005,"Fechada",Con_ve!$Q$6:$Q$1005,Cad_cl!AP$5))),"",IF($C106="","",SUMIFS(Con_ve!$F$6:$F$1005,Con_ve!$C$6:$C$1005,$C106,Con_ve!$I$6:$I$1005,"Fechada",Con_ve!$Q$6:$Q$1005,Cad_cl!AP$5)))</f>
        <v/>
      </c>
      <c r="AQ106" s="134" t="str">
        <f>IF(ISERR(IF($C106="","",SUMIFS(Con_ve!$F$6:$F$1005,Con_ve!$C$6:$C$1005,$C106,Con_ve!$I$6:$I$1005,"Fechada",Con_ve!$Q$6:$Q$1005,Cad_cl!AQ$5))),"",IF($C106="","",SUMIFS(Con_ve!$F$6:$F$1005,Con_ve!$C$6:$C$1005,$C106,Con_ve!$I$6:$I$1005,"Fechada",Con_ve!$Q$6:$Q$1005,Cad_cl!AQ$5)))</f>
        <v/>
      </c>
      <c r="AR106" s="134" t="str">
        <f>IF(ISERR(IF($C106="","",SUMIFS(Con_ve!$F$6:$F$1005,Con_ve!$C$6:$C$1005,$C106,Con_ve!$I$6:$I$1005,"Fechada",Con_ve!$Q$6:$Q$1005,Cad_cl!AR$5))),"",IF($C106="","",SUMIFS(Con_ve!$F$6:$F$1005,Con_ve!$C$6:$C$1005,$C106,Con_ve!$I$6:$I$1005,"Fechada",Con_ve!$Q$6:$Q$1005,Cad_cl!AR$5)))</f>
        <v/>
      </c>
      <c r="AS106" s="134" t="str">
        <f>IF(ISERR(IF($C106="","",SUMIFS(Con_ve!$F$6:$F$1005,Con_ve!$C$6:$C$1005,$C106,Con_ve!$I$6:$I$1005,"Fechada",Con_ve!$Q$6:$Q$1005,Cad_cl!AS$5))),"",IF($C106="","",SUMIFS(Con_ve!$F$6:$F$1005,Con_ve!$C$6:$C$1005,$C106,Con_ve!$I$6:$I$1005,"Fechada",Con_ve!$Q$6:$Q$1005,Cad_cl!AS$5)))</f>
        <v/>
      </c>
      <c r="AT106" s="134" t="str">
        <f>IF(ISERR(IF($C106="","",SUMIFS(Con_ve!$F$6:$F$1005,Con_ve!$C$6:$C$1005,$C106,Con_ve!$I$6:$I$1005,"Fechada",Con_ve!$Q$6:$Q$1005,Cad_cl!AT$5))),"",IF($C106="","",SUMIFS(Con_ve!$F$6:$F$1005,Con_ve!$C$6:$C$1005,$C106,Con_ve!$I$6:$I$1005,"Fechada",Con_ve!$Q$6:$Q$1005,Cad_cl!AT$5)))</f>
        <v/>
      </c>
      <c r="AU106" s="134" t="str">
        <f>IF(ISERR(IF($C106="","",SUMIFS(Con_ve!$F$6:$F$1005,Con_ve!$C$6:$C$1005,$C106,Con_ve!$I$6:$I$1005,"Fechada",Con_ve!$Q$6:$Q$1005,Cad_cl!AU$5))),"",IF($C106="","",SUMIFS(Con_ve!$F$6:$F$1005,Con_ve!$C$6:$C$1005,$C106,Con_ve!$I$6:$I$1005,"Fechada",Con_ve!$Q$6:$Q$1005,Cad_cl!AU$5)))</f>
        <v/>
      </c>
      <c r="AV106" s="134" t="str">
        <f>IF(ISERR(IF($C106="","",SUMIFS(Con_ve!$F$6:$F$1005,Con_ve!$C$6:$C$1005,$C106,Con_ve!$I$6:$I$1005,"Fechada",Con_ve!$Q$6:$Q$1005,Cad_cl!AV$5))),"",IF($C106="","",SUMIFS(Con_ve!$F$6:$F$1005,Con_ve!$C$6:$C$1005,$C106,Con_ve!$I$6:$I$1005,"Fechada",Con_ve!$Q$6:$Q$1005,Cad_cl!AV$5)))</f>
        <v/>
      </c>
      <c r="AW106" s="134" t="str">
        <f>IF(ISERR(IF($C106="","",SUMIFS(Con_ve!$F$6:$F$1005,Con_ve!$C$6:$C$1005,$C106,Con_ve!$I$6:$I$1005,"Fechada",Con_ve!$Q$6:$Q$1005,Cad_cl!AW$5))),"",IF($C106="","",SUMIFS(Con_ve!$F$6:$F$1005,Con_ve!$C$6:$C$1005,$C106,Con_ve!$I$6:$I$1005,"Fechada",Con_ve!$Q$6:$Q$1005,Cad_cl!AW$5)))</f>
        <v/>
      </c>
      <c r="AX106" s="134" t="str">
        <f>IF(ISERR(IF($C106="","",SUMIFS(Con_ve!$F$6:$F$1005,Con_ve!$C$6:$C$1005,$C106,Con_ve!$I$6:$I$1005,"Fechada",Con_ve!$Q$6:$Q$1005,Cad_cl!AX$5))),"",IF($C106="","",SUMIFS(Con_ve!$F$6:$F$1005,Con_ve!$C$6:$C$1005,$C106,Con_ve!$I$6:$I$1005,"Fechada",Con_ve!$Q$6:$Q$1005,Cad_cl!AX$5)))</f>
        <v/>
      </c>
      <c r="AY106" s="134" t="str">
        <f>IF(ISERR(IF($C106="","",SUMIFS(Con_ve!$F$6:$F$1005,Con_ve!$C$6:$C$1005,$C106,Con_ve!$I$6:$I$1005,"Fechada",Con_ve!$Q$6:$Q$1005,Cad_cl!AY$5))),"",IF($C106="","",SUMIFS(Con_ve!$F$6:$F$1005,Con_ve!$C$6:$C$1005,$C106,Con_ve!$I$6:$I$1005,"Fechada",Con_ve!$Q$6:$Q$1005,Cad_cl!AY$5)))</f>
        <v/>
      </c>
      <c r="AZ106" s="134" t="str">
        <f>IF(ISERR(IF($C106="","",SUMIFS(Con_ve!$F$6:$F$1005,Con_ve!$C$6:$C$1005,$C106,Con_ve!$I$6:$I$1005,"Fechada",Con_ve!$Q$6:$Q$1005,Cad_cl!AZ$5))),"",IF($C106="","",SUMIFS(Con_ve!$F$6:$F$1005,Con_ve!$C$6:$C$1005,$C106,Con_ve!$I$6:$I$1005,"Fechada",Con_ve!$Q$6:$Q$1005,Cad_cl!AZ$5)))</f>
        <v/>
      </c>
      <c r="BA106" s="134" t="str">
        <f>IF(ISERR(IF($C106="","",SUMIFS(Con_ve!$F$6:$F$1005,Con_ve!$C$6:$C$1005,$C106,Con_ve!$I$6:$I$1005,"Fechada",Con_ve!$Q$6:$Q$1005,Cad_cl!BA$5))),"",IF($C106="","",SUMIFS(Con_ve!$F$6:$F$1005,Con_ve!$C$6:$C$1005,$C106,Con_ve!$I$6:$I$1005,"Fechada",Con_ve!$Q$6:$Q$1005,Cad_cl!BA$5)))</f>
        <v/>
      </c>
      <c r="BB106" s="134">
        <f t="shared" si="3"/>
        <v>0</v>
      </c>
      <c r="BD106" s="134" t="str">
        <f>IF(ISERR(IF($C106="","",SUMIFS(Con_ve!$F$6:$F$1005,Con_ve!$C$6:$C$1005,$C106,Con_ve!$I$6:$I$1005,"Em negociação",Con_ve!$Q$6:$Q$1005,Cad_cl!BD$5))),"",IF($C106="","",SUMIFS(Con_ve!$F$6:$F$1005,Con_ve!$C$6:$C$1005,$C106,Con_ve!$I$6:$I$1005,"Em negociação",Con_ve!$Q$6:$Q$1005,Cad_cl!BD$5)))</f>
        <v/>
      </c>
      <c r="BE106" s="134" t="str">
        <f>IF(ISERR(IF($C106="","",SUMIFS(Con_ve!$F$6:$F$1005,Con_ve!$C$6:$C$1005,$C106,Con_ve!$I$6:$I$1005,"Em negociação",Con_ve!$Q$6:$Q$1005,Cad_cl!BE$5))),"",IF($C106="","",SUMIFS(Con_ve!$F$6:$F$1005,Con_ve!$C$6:$C$1005,$C106,Con_ve!$I$6:$I$1005,"Em negociação",Con_ve!$Q$6:$Q$1005,Cad_cl!BE$5)))</f>
        <v/>
      </c>
      <c r="BF106" s="134" t="str">
        <f>IF(ISERR(IF($C106="","",SUMIFS(Con_ve!$F$6:$F$1005,Con_ve!$C$6:$C$1005,$C106,Con_ve!$I$6:$I$1005,"Em negociação",Con_ve!$Q$6:$Q$1005,Cad_cl!BF$5))),"",IF($C106="","",SUMIFS(Con_ve!$F$6:$F$1005,Con_ve!$C$6:$C$1005,$C106,Con_ve!$I$6:$I$1005,"Em negociação",Con_ve!$Q$6:$Q$1005,Cad_cl!BF$5)))</f>
        <v/>
      </c>
      <c r="BG106" s="134" t="str">
        <f>IF(ISERR(IF($C106="","",SUMIFS(Con_ve!$F$6:$F$1005,Con_ve!$C$6:$C$1005,$C106,Con_ve!$I$6:$I$1005,"Em negociação",Con_ve!$Q$6:$Q$1005,Cad_cl!BG$5))),"",IF($C106="","",SUMIFS(Con_ve!$F$6:$F$1005,Con_ve!$C$6:$C$1005,$C106,Con_ve!$I$6:$I$1005,"Em negociação",Con_ve!$Q$6:$Q$1005,Cad_cl!BG$5)))</f>
        <v/>
      </c>
      <c r="BH106" s="134" t="str">
        <f>IF(ISERR(IF($C106="","",SUMIFS(Con_ve!$F$6:$F$1005,Con_ve!$C$6:$C$1005,$C106,Con_ve!$I$6:$I$1005,"Em negociação",Con_ve!$Q$6:$Q$1005,Cad_cl!BH$5))),"",IF($C106="","",SUMIFS(Con_ve!$F$6:$F$1005,Con_ve!$C$6:$C$1005,$C106,Con_ve!$I$6:$I$1005,"Em negociação",Con_ve!$Q$6:$Q$1005,Cad_cl!BH$5)))</f>
        <v/>
      </c>
      <c r="BI106" s="134" t="str">
        <f>IF(ISERR(IF($C106="","",SUMIFS(Con_ve!$F$6:$F$1005,Con_ve!$C$6:$C$1005,$C106,Con_ve!$I$6:$I$1005,"Em negociação",Con_ve!$Q$6:$Q$1005,Cad_cl!BI$5))),"",IF($C106="","",SUMIFS(Con_ve!$F$6:$F$1005,Con_ve!$C$6:$C$1005,$C106,Con_ve!$I$6:$I$1005,"Em negociação",Con_ve!$Q$6:$Q$1005,Cad_cl!BI$5)))</f>
        <v/>
      </c>
      <c r="BJ106" s="134" t="str">
        <f>IF(ISERR(IF($C106="","",SUMIFS(Con_ve!$F$6:$F$1005,Con_ve!$C$6:$C$1005,$C106,Con_ve!$I$6:$I$1005,"Em negociação",Con_ve!$Q$6:$Q$1005,Cad_cl!BJ$5))),"",IF($C106="","",SUMIFS(Con_ve!$F$6:$F$1005,Con_ve!$C$6:$C$1005,$C106,Con_ve!$I$6:$I$1005,"Em negociação",Con_ve!$Q$6:$Q$1005,Cad_cl!BJ$5)))</f>
        <v/>
      </c>
      <c r="BK106" s="134" t="str">
        <f>IF(ISERR(IF($C106="","",SUMIFS(Con_ve!$F$6:$F$1005,Con_ve!$C$6:$C$1005,$C106,Con_ve!$I$6:$I$1005,"Em negociação",Con_ve!$Q$6:$Q$1005,Cad_cl!BK$5))),"",IF($C106="","",SUMIFS(Con_ve!$F$6:$F$1005,Con_ve!$C$6:$C$1005,$C106,Con_ve!$I$6:$I$1005,"Em negociação",Con_ve!$Q$6:$Q$1005,Cad_cl!BK$5)))</f>
        <v/>
      </c>
      <c r="BL106" s="134" t="str">
        <f>IF(ISERR(IF($C106="","",SUMIFS(Con_ve!$F$6:$F$1005,Con_ve!$C$6:$C$1005,$C106,Con_ve!$I$6:$I$1005,"Em negociação",Con_ve!$Q$6:$Q$1005,Cad_cl!BL$5))),"",IF($C106="","",SUMIFS(Con_ve!$F$6:$F$1005,Con_ve!$C$6:$C$1005,$C106,Con_ve!$I$6:$I$1005,"Em negociação",Con_ve!$Q$6:$Q$1005,Cad_cl!BL$5)))</f>
        <v/>
      </c>
      <c r="BM106" s="134" t="str">
        <f>IF(ISERR(IF($C106="","",SUMIFS(Con_ve!$F$6:$F$1005,Con_ve!$C$6:$C$1005,$C106,Con_ve!$I$6:$I$1005,"Em negociação",Con_ve!$Q$6:$Q$1005,Cad_cl!BM$5))),"",IF($C106="","",SUMIFS(Con_ve!$F$6:$F$1005,Con_ve!$C$6:$C$1005,$C106,Con_ve!$I$6:$I$1005,"Em negociação",Con_ve!$Q$6:$Q$1005,Cad_cl!BM$5)))</f>
        <v/>
      </c>
      <c r="BN106" s="134" t="str">
        <f>IF(ISERR(IF($C106="","",SUMIFS(Con_ve!$F$6:$F$1005,Con_ve!$C$6:$C$1005,$C106,Con_ve!$I$6:$I$1005,"Em negociação",Con_ve!$Q$6:$Q$1005,Cad_cl!BN$5))),"",IF($C106="","",SUMIFS(Con_ve!$F$6:$F$1005,Con_ve!$C$6:$C$1005,$C106,Con_ve!$I$6:$I$1005,"Em negociação",Con_ve!$Q$6:$Q$1005,Cad_cl!BN$5)))</f>
        <v/>
      </c>
      <c r="BO106" s="134" t="str">
        <f>IF(ISERR(IF($C106="","",SUMIFS(Con_ve!$F$6:$F$1005,Con_ve!$C$6:$C$1005,$C106,Con_ve!$I$6:$I$1005,"Em negociação",Con_ve!$Q$6:$Q$1005,Cad_cl!BO$5))),"",IF($C106="","",SUMIFS(Con_ve!$F$6:$F$1005,Con_ve!$C$6:$C$1005,$C106,Con_ve!$I$6:$I$1005,"Em negociação",Con_ve!$Q$6:$Q$1005,Cad_cl!BO$5)))</f>
        <v/>
      </c>
      <c r="BP106" s="134">
        <f t="shared" si="4"/>
        <v>0</v>
      </c>
      <c r="BR106" s="125" t="str">
        <f>IF(ISERR(IF(AND($I106=Re_lo!$E$5,BR$5=VLOOKUP(Re_lo!$H$5,Re_lo!$N$5:$O$16,2,0)),AP106,"")),"",IF(AND($I106=Re_lo!$E$5,BR$5=VLOOKUP(Re_lo!$H$5,Re_lo!$N$5:$O$16,2,0)),AP106,""))</f>
        <v/>
      </c>
      <c r="BS106" s="125" t="str">
        <f>IF(ISERR(IF(AND($I106=Re_lo!$E$5,BS$5=VLOOKUP(Re_lo!$H$5,Re_lo!$N$5:$O$16,2,0)),AQ106,"")),"",IF(AND($I106=Re_lo!$E$5,BS$5=VLOOKUP(Re_lo!$H$5,Re_lo!$N$5:$O$16,2,0)),AQ106,""))</f>
        <v/>
      </c>
      <c r="BT106" s="125" t="str">
        <f>IF(ISERR(IF(AND($I106=Re_lo!$E$5,BT$5=VLOOKUP(Re_lo!$H$5,Re_lo!$N$5:$O$16,2,0)),AR106,"")),"",IF(AND($I106=Re_lo!$E$5,BT$5=VLOOKUP(Re_lo!$H$5,Re_lo!$N$5:$O$16,2,0)),AR106,""))</f>
        <v/>
      </c>
      <c r="BU106" s="125" t="str">
        <f>IF(ISERR(IF(AND($I106=Re_lo!$E$5,BU$5=VLOOKUP(Re_lo!$H$5,Re_lo!$N$5:$O$16,2,0)),AS106,"")),"",IF(AND($I106=Re_lo!$E$5,BU$5=VLOOKUP(Re_lo!$H$5,Re_lo!$N$5:$O$16,2,0)),AS106,""))</f>
        <v/>
      </c>
      <c r="BV106" s="125" t="str">
        <f>IF(ISERR(IF(AND($I106=Re_lo!$E$5,BV$5=VLOOKUP(Re_lo!$H$5,Re_lo!$N$5:$O$16,2,0)),AT106,"")),"",IF(AND($I106=Re_lo!$E$5,BV$5=VLOOKUP(Re_lo!$H$5,Re_lo!$N$5:$O$16,2,0)),AT106,""))</f>
        <v/>
      </c>
      <c r="BW106" s="125" t="str">
        <f>IF(ISERR(IF(AND($I106=Re_lo!$E$5,BW$5=VLOOKUP(Re_lo!$H$5,Re_lo!$N$5:$O$16,2,0)),AU106,"")),"",IF(AND($I106=Re_lo!$E$5,BW$5=VLOOKUP(Re_lo!$H$5,Re_lo!$N$5:$O$16,2,0)),AU106,""))</f>
        <v/>
      </c>
      <c r="BX106" s="125" t="str">
        <f>IF(ISERR(IF(AND($I106=Re_lo!$E$5,BX$5=VLOOKUP(Re_lo!$H$5,Re_lo!$N$5:$O$16,2,0)),AV106,"")),"",IF(AND($I106=Re_lo!$E$5,BX$5=VLOOKUP(Re_lo!$H$5,Re_lo!$N$5:$O$16,2,0)),AV106,""))</f>
        <v/>
      </c>
      <c r="BY106" s="125" t="str">
        <f>IF(ISERR(IF(AND($I106=Re_lo!$E$5,BY$5=VLOOKUP(Re_lo!$H$5,Re_lo!$N$5:$O$16,2,0)),AW106,"")),"",IF(AND($I106=Re_lo!$E$5,BY$5=VLOOKUP(Re_lo!$H$5,Re_lo!$N$5:$O$16,2,0)),AW106,""))</f>
        <v/>
      </c>
      <c r="BZ106" s="125" t="str">
        <f>IF(ISERR(IF(AND($I106=Re_lo!$E$5,BZ$5=VLOOKUP(Re_lo!$H$5,Re_lo!$N$5:$O$16,2,0)),AX106,"")),"",IF(AND($I106=Re_lo!$E$5,BZ$5=VLOOKUP(Re_lo!$H$5,Re_lo!$N$5:$O$16,2,0)),AX106,""))</f>
        <v/>
      </c>
      <c r="CA106" s="125" t="str">
        <f>IF(ISERR(IF(AND($I106=Re_lo!$E$5,CA$5=VLOOKUP(Re_lo!$H$5,Re_lo!$N$5:$O$16,2,0)),AY106,"")),"",IF(AND($I106=Re_lo!$E$5,CA$5=VLOOKUP(Re_lo!$H$5,Re_lo!$N$5:$O$16,2,0)),AY106,""))</f>
        <v/>
      </c>
      <c r="CB106" s="125" t="str">
        <f>IF(ISERR(IF(AND($I106=Re_lo!$E$5,CB$5=VLOOKUP(Re_lo!$H$5,Re_lo!$N$5:$O$16,2,0)),AZ106,"")),"",IF(AND($I106=Re_lo!$E$5,CB$5=VLOOKUP(Re_lo!$H$5,Re_lo!$N$5:$O$16,2,0)),AZ106,""))</f>
        <v/>
      </c>
      <c r="CC106" s="125" t="str">
        <f>IF(ISERR(IF(AND($I106=Re_lo!$E$5,CC$5=VLOOKUP(Re_lo!$H$5,Re_lo!$N$5:$O$16,2,0)),BA106,"")),"",IF(AND($I106=Re_lo!$E$5,CC$5=VLOOKUP(Re_lo!$H$5,Re_lo!$N$5:$O$16,2,0)),BA106,""))</f>
        <v/>
      </c>
      <c r="CD106" s="125" t="str">
        <f>IF(ISERR(IF(AND($I106=Re_lo!$E$5,CD$5=VLOOKUP(Re_lo!$H$5,Re_lo!$N$5:$O$16,2,0)),BB106,"")),"",IF(AND($I106=Re_lo!$E$5,CD$5=VLOOKUP(Re_lo!$H$5,Re_lo!$N$5:$O$16,2,0)),BB106,""))</f>
        <v/>
      </c>
      <c r="CF106" s="125" t="str">
        <f>IF($C106="","",COUNTIFS(Con_ve!$C$6:$C$1005,$C106,Con_ve!$Q$6:$Q$1005,Cad_cl!CF$5))</f>
        <v/>
      </c>
      <c r="CG106" s="125" t="str">
        <f>IF($C106="","",COUNTIFS(Con_ve!$C$6:$C$1005,$C106,Con_ve!$Q$6:$Q$1005,Cad_cl!CG$5))</f>
        <v/>
      </c>
      <c r="CH106" s="125" t="str">
        <f>IF($C106="","",COUNTIFS(Con_ve!$C$6:$C$1005,$C106,Con_ve!$Q$6:$Q$1005,Cad_cl!CH$5))</f>
        <v/>
      </c>
      <c r="CI106" s="125" t="str">
        <f>IF($C106="","",COUNTIFS(Con_ve!$C$6:$C$1005,$C106,Con_ve!$Q$6:$Q$1005,Cad_cl!CI$5))</f>
        <v/>
      </c>
      <c r="CJ106" s="125" t="str">
        <f>IF($C106="","",COUNTIFS(Con_ve!$C$6:$C$1005,$C106,Con_ve!$Q$6:$Q$1005,Cad_cl!CJ$5))</f>
        <v/>
      </c>
      <c r="CK106" s="125" t="str">
        <f>IF($C106="","",COUNTIFS(Con_ve!$C$6:$C$1005,$C106,Con_ve!$Q$6:$Q$1005,Cad_cl!CK$5))</f>
        <v/>
      </c>
      <c r="CL106" s="125" t="str">
        <f>IF($C106="","",COUNTIFS(Con_ve!$C$6:$C$1005,$C106,Con_ve!$Q$6:$Q$1005,Cad_cl!CL$5))</f>
        <v/>
      </c>
      <c r="CM106" s="125" t="str">
        <f>IF($C106="","",COUNTIFS(Con_ve!$C$6:$C$1005,$C106,Con_ve!$Q$6:$Q$1005,Cad_cl!CM$5))</f>
        <v/>
      </c>
      <c r="CN106" s="125" t="str">
        <f>IF($C106="","",COUNTIFS(Con_ve!$C$6:$C$1005,$C106,Con_ve!$Q$6:$Q$1005,Cad_cl!CN$5))</f>
        <v/>
      </c>
      <c r="CO106" s="125" t="str">
        <f>IF($C106="","",COUNTIFS(Con_ve!$C$6:$C$1005,$C106,Con_ve!$Q$6:$Q$1005,Cad_cl!CO$5))</f>
        <v/>
      </c>
      <c r="CP106" s="125" t="str">
        <f>IF($C106="","",COUNTIFS(Con_ve!$C$6:$C$1005,$C106,Con_ve!$Q$6:$Q$1005,Cad_cl!CP$5))</f>
        <v/>
      </c>
      <c r="CQ106" s="125" t="str">
        <f>IF($C106="","",COUNTIFS(Con_ve!$C$6:$C$1005,$C106,Con_ve!$Q$6:$Q$1005,Cad_cl!CQ$5))</f>
        <v/>
      </c>
      <c r="CR106" s="125">
        <f t="shared" si="5"/>
        <v>0</v>
      </c>
    </row>
    <row r="107" spans="3:96" ht="30" customHeight="1">
      <c r="C107" s="153"/>
      <c r="D107" s="153"/>
      <c r="E107" s="154"/>
      <c r="F107" s="153"/>
      <c r="G107" s="155"/>
      <c r="H107" s="153"/>
      <c r="I107" s="153"/>
      <c r="J107" s="132" t="s">
        <v>309</v>
      </c>
      <c r="K107" s="133" t="s">
        <v>309</v>
      </c>
      <c r="L107" s="153"/>
      <c r="M107" s="153"/>
      <c r="N107" s="153"/>
      <c r="O107" s="153"/>
      <c r="P107" s="153"/>
      <c r="Q107" s="153"/>
      <c r="AP107" s="134" t="str">
        <f>IF(ISERR(IF($C107="","",SUMIFS(Con_ve!$F$6:$F$1005,Con_ve!$C$6:$C$1005,$C107,Con_ve!$I$6:$I$1005,"Fechada",Con_ve!$Q$6:$Q$1005,Cad_cl!AP$5))),"",IF($C107="","",SUMIFS(Con_ve!$F$6:$F$1005,Con_ve!$C$6:$C$1005,$C107,Con_ve!$I$6:$I$1005,"Fechada",Con_ve!$Q$6:$Q$1005,Cad_cl!AP$5)))</f>
        <v/>
      </c>
      <c r="AQ107" s="134" t="str">
        <f>IF(ISERR(IF($C107="","",SUMIFS(Con_ve!$F$6:$F$1005,Con_ve!$C$6:$C$1005,$C107,Con_ve!$I$6:$I$1005,"Fechada",Con_ve!$Q$6:$Q$1005,Cad_cl!AQ$5))),"",IF($C107="","",SUMIFS(Con_ve!$F$6:$F$1005,Con_ve!$C$6:$C$1005,$C107,Con_ve!$I$6:$I$1005,"Fechada",Con_ve!$Q$6:$Q$1005,Cad_cl!AQ$5)))</f>
        <v/>
      </c>
      <c r="AR107" s="134" t="str">
        <f>IF(ISERR(IF($C107="","",SUMIFS(Con_ve!$F$6:$F$1005,Con_ve!$C$6:$C$1005,$C107,Con_ve!$I$6:$I$1005,"Fechada",Con_ve!$Q$6:$Q$1005,Cad_cl!AR$5))),"",IF($C107="","",SUMIFS(Con_ve!$F$6:$F$1005,Con_ve!$C$6:$C$1005,$C107,Con_ve!$I$6:$I$1005,"Fechada",Con_ve!$Q$6:$Q$1005,Cad_cl!AR$5)))</f>
        <v/>
      </c>
      <c r="AS107" s="134" t="str">
        <f>IF(ISERR(IF($C107="","",SUMIFS(Con_ve!$F$6:$F$1005,Con_ve!$C$6:$C$1005,$C107,Con_ve!$I$6:$I$1005,"Fechada",Con_ve!$Q$6:$Q$1005,Cad_cl!AS$5))),"",IF($C107="","",SUMIFS(Con_ve!$F$6:$F$1005,Con_ve!$C$6:$C$1005,$C107,Con_ve!$I$6:$I$1005,"Fechada",Con_ve!$Q$6:$Q$1005,Cad_cl!AS$5)))</f>
        <v/>
      </c>
      <c r="AT107" s="134" t="str">
        <f>IF(ISERR(IF($C107="","",SUMIFS(Con_ve!$F$6:$F$1005,Con_ve!$C$6:$C$1005,$C107,Con_ve!$I$6:$I$1005,"Fechada",Con_ve!$Q$6:$Q$1005,Cad_cl!AT$5))),"",IF($C107="","",SUMIFS(Con_ve!$F$6:$F$1005,Con_ve!$C$6:$C$1005,$C107,Con_ve!$I$6:$I$1005,"Fechada",Con_ve!$Q$6:$Q$1005,Cad_cl!AT$5)))</f>
        <v/>
      </c>
      <c r="AU107" s="134" t="str">
        <f>IF(ISERR(IF($C107="","",SUMIFS(Con_ve!$F$6:$F$1005,Con_ve!$C$6:$C$1005,$C107,Con_ve!$I$6:$I$1005,"Fechada",Con_ve!$Q$6:$Q$1005,Cad_cl!AU$5))),"",IF($C107="","",SUMIFS(Con_ve!$F$6:$F$1005,Con_ve!$C$6:$C$1005,$C107,Con_ve!$I$6:$I$1005,"Fechada",Con_ve!$Q$6:$Q$1005,Cad_cl!AU$5)))</f>
        <v/>
      </c>
      <c r="AV107" s="134" t="str">
        <f>IF(ISERR(IF($C107="","",SUMIFS(Con_ve!$F$6:$F$1005,Con_ve!$C$6:$C$1005,$C107,Con_ve!$I$6:$I$1005,"Fechada",Con_ve!$Q$6:$Q$1005,Cad_cl!AV$5))),"",IF($C107="","",SUMIFS(Con_ve!$F$6:$F$1005,Con_ve!$C$6:$C$1005,$C107,Con_ve!$I$6:$I$1005,"Fechada",Con_ve!$Q$6:$Q$1005,Cad_cl!AV$5)))</f>
        <v/>
      </c>
      <c r="AW107" s="134" t="str">
        <f>IF(ISERR(IF($C107="","",SUMIFS(Con_ve!$F$6:$F$1005,Con_ve!$C$6:$C$1005,$C107,Con_ve!$I$6:$I$1005,"Fechada",Con_ve!$Q$6:$Q$1005,Cad_cl!AW$5))),"",IF($C107="","",SUMIFS(Con_ve!$F$6:$F$1005,Con_ve!$C$6:$C$1005,$C107,Con_ve!$I$6:$I$1005,"Fechada",Con_ve!$Q$6:$Q$1005,Cad_cl!AW$5)))</f>
        <v/>
      </c>
      <c r="AX107" s="134" t="str">
        <f>IF(ISERR(IF($C107="","",SUMIFS(Con_ve!$F$6:$F$1005,Con_ve!$C$6:$C$1005,$C107,Con_ve!$I$6:$I$1005,"Fechada",Con_ve!$Q$6:$Q$1005,Cad_cl!AX$5))),"",IF($C107="","",SUMIFS(Con_ve!$F$6:$F$1005,Con_ve!$C$6:$C$1005,$C107,Con_ve!$I$6:$I$1005,"Fechada",Con_ve!$Q$6:$Q$1005,Cad_cl!AX$5)))</f>
        <v/>
      </c>
      <c r="AY107" s="134" t="str">
        <f>IF(ISERR(IF($C107="","",SUMIFS(Con_ve!$F$6:$F$1005,Con_ve!$C$6:$C$1005,$C107,Con_ve!$I$6:$I$1005,"Fechada",Con_ve!$Q$6:$Q$1005,Cad_cl!AY$5))),"",IF($C107="","",SUMIFS(Con_ve!$F$6:$F$1005,Con_ve!$C$6:$C$1005,$C107,Con_ve!$I$6:$I$1005,"Fechada",Con_ve!$Q$6:$Q$1005,Cad_cl!AY$5)))</f>
        <v/>
      </c>
      <c r="AZ107" s="134" t="str">
        <f>IF(ISERR(IF($C107="","",SUMIFS(Con_ve!$F$6:$F$1005,Con_ve!$C$6:$C$1005,$C107,Con_ve!$I$6:$I$1005,"Fechada",Con_ve!$Q$6:$Q$1005,Cad_cl!AZ$5))),"",IF($C107="","",SUMIFS(Con_ve!$F$6:$F$1005,Con_ve!$C$6:$C$1005,$C107,Con_ve!$I$6:$I$1005,"Fechada",Con_ve!$Q$6:$Q$1005,Cad_cl!AZ$5)))</f>
        <v/>
      </c>
      <c r="BA107" s="134" t="str">
        <f>IF(ISERR(IF($C107="","",SUMIFS(Con_ve!$F$6:$F$1005,Con_ve!$C$6:$C$1005,$C107,Con_ve!$I$6:$I$1005,"Fechada",Con_ve!$Q$6:$Q$1005,Cad_cl!BA$5))),"",IF($C107="","",SUMIFS(Con_ve!$F$6:$F$1005,Con_ve!$C$6:$C$1005,$C107,Con_ve!$I$6:$I$1005,"Fechada",Con_ve!$Q$6:$Q$1005,Cad_cl!BA$5)))</f>
        <v/>
      </c>
      <c r="BB107" s="134">
        <f t="shared" si="3"/>
        <v>0</v>
      </c>
      <c r="BD107" s="134" t="str">
        <f>IF(ISERR(IF($C107="","",SUMIFS(Con_ve!$F$6:$F$1005,Con_ve!$C$6:$C$1005,$C107,Con_ve!$I$6:$I$1005,"Em negociação",Con_ve!$Q$6:$Q$1005,Cad_cl!BD$5))),"",IF($C107="","",SUMIFS(Con_ve!$F$6:$F$1005,Con_ve!$C$6:$C$1005,$C107,Con_ve!$I$6:$I$1005,"Em negociação",Con_ve!$Q$6:$Q$1005,Cad_cl!BD$5)))</f>
        <v/>
      </c>
      <c r="BE107" s="134" t="str">
        <f>IF(ISERR(IF($C107="","",SUMIFS(Con_ve!$F$6:$F$1005,Con_ve!$C$6:$C$1005,$C107,Con_ve!$I$6:$I$1005,"Em negociação",Con_ve!$Q$6:$Q$1005,Cad_cl!BE$5))),"",IF($C107="","",SUMIFS(Con_ve!$F$6:$F$1005,Con_ve!$C$6:$C$1005,$C107,Con_ve!$I$6:$I$1005,"Em negociação",Con_ve!$Q$6:$Q$1005,Cad_cl!BE$5)))</f>
        <v/>
      </c>
      <c r="BF107" s="134" t="str">
        <f>IF(ISERR(IF($C107="","",SUMIFS(Con_ve!$F$6:$F$1005,Con_ve!$C$6:$C$1005,$C107,Con_ve!$I$6:$I$1005,"Em negociação",Con_ve!$Q$6:$Q$1005,Cad_cl!BF$5))),"",IF($C107="","",SUMIFS(Con_ve!$F$6:$F$1005,Con_ve!$C$6:$C$1005,$C107,Con_ve!$I$6:$I$1005,"Em negociação",Con_ve!$Q$6:$Q$1005,Cad_cl!BF$5)))</f>
        <v/>
      </c>
      <c r="BG107" s="134" t="str">
        <f>IF(ISERR(IF($C107="","",SUMIFS(Con_ve!$F$6:$F$1005,Con_ve!$C$6:$C$1005,$C107,Con_ve!$I$6:$I$1005,"Em negociação",Con_ve!$Q$6:$Q$1005,Cad_cl!BG$5))),"",IF($C107="","",SUMIFS(Con_ve!$F$6:$F$1005,Con_ve!$C$6:$C$1005,$C107,Con_ve!$I$6:$I$1005,"Em negociação",Con_ve!$Q$6:$Q$1005,Cad_cl!BG$5)))</f>
        <v/>
      </c>
      <c r="BH107" s="134" t="str">
        <f>IF(ISERR(IF($C107="","",SUMIFS(Con_ve!$F$6:$F$1005,Con_ve!$C$6:$C$1005,$C107,Con_ve!$I$6:$I$1005,"Em negociação",Con_ve!$Q$6:$Q$1005,Cad_cl!BH$5))),"",IF($C107="","",SUMIFS(Con_ve!$F$6:$F$1005,Con_ve!$C$6:$C$1005,$C107,Con_ve!$I$6:$I$1005,"Em negociação",Con_ve!$Q$6:$Q$1005,Cad_cl!BH$5)))</f>
        <v/>
      </c>
      <c r="BI107" s="134" t="str">
        <f>IF(ISERR(IF($C107="","",SUMIFS(Con_ve!$F$6:$F$1005,Con_ve!$C$6:$C$1005,$C107,Con_ve!$I$6:$I$1005,"Em negociação",Con_ve!$Q$6:$Q$1005,Cad_cl!BI$5))),"",IF($C107="","",SUMIFS(Con_ve!$F$6:$F$1005,Con_ve!$C$6:$C$1005,$C107,Con_ve!$I$6:$I$1005,"Em negociação",Con_ve!$Q$6:$Q$1005,Cad_cl!BI$5)))</f>
        <v/>
      </c>
      <c r="BJ107" s="134" t="str">
        <f>IF(ISERR(IF($C107="","",SUMIFS(Con_ve!$F$6:$F$1005,Con_ve!$C$6:$C$1005,$C107,Con_ve!$I$6:$I$1005,"Em negociação",Con_ve!$Q$6:$Q$1005,Cad_cl!BJ$5))),"",IF($C107="","",SUMIFS(Con_ve!$F$6:$F$1005,Con_ve!$C$6:$C$1005,$C107,Con_ve!$I$6:$I$1005,"Em negociação",Con_ve!$Q$6:$Q$1005,Cad_cl!BJ$5)))</f>
        <v/>
      </c>
      <c r="BK107" s="134" t="str">
        <f>IF(ISERR(IF($C107="","",SUMIFS(Con_ve!$F$6:$F$1005,Con_ve!$C$6:$C$1005,$C107,Con_ve!$I$6:$I$1005,"Em negociação",Con_ve!$Q$6:$Q$1005,Cad_cl!BK$5))),"",IF($C107="","",SUMIFS(Con_ve!$F$6:$F$1005,Con_ve!$C$6:$C$1005,$C107,Con_ve!$I$6:$I$1005,"Em negociação",Con_ve!$Q$6:$Q$1005,Cad_cl!BK$5)))</f>
        <v/>
      </c>
      <c r="BL107" s="134" t="str">
        <f>IF(ISERR(IF($C107="","",SUMIFS(Con_ve!$F$6:$F$1005,Con_ve!$C$6:$C$1005,$C107,Con_ve!$I$6:$I$1005,"Em negociação",Con_ve!$Q$6:$Q$1005,Cad_cl!BL$5))),"",IF($C107="","",SUMIFS(Con_ve!$F$6:$F$1005,Con_ve!$C$6:$C$1005,$C107,Con_ve!$I$6:$I$1005,"Em negociação",Con_ve!$Q$6:$Q$1005,Cad_cl!BL$5)))</f>
        <v/>
      </c>
      <c r="BM107" s="134" t="str">
        <f>IF(ISERR(IF($C107="","",SUMIFS(Con_ve!$F$6:$F$1005,Con_ve!$C$6:$C$1005,$C107,Con_ve!$I$6:$I$1005,"Em negociação",Con_ve!$Q$6:$Q$1005,Cad_cl!BM$5))),"",IF($C107="","",SUMIFS(Con_ve!$F$6:$F$1005,Con_ve!$C$6:$C$1005,$C107,Con_ve!$I$6:$I$1005,"Em negociação",Con_ve!$Q$6:$Q$1005,Cad_cl!BM$5)))</f>
        <v/>
      </c>
      <c r="BN107" s="134" t="str">
        <f>IF(ISERR(IF($C107="","",SUMIFS(Con_ve!$F$6:$F$1005,Con_ve!$C$6:$C$1005,$C107,Con_ve!$I$6:$I$1005,"Em negociação",Con_ve!$Q$6:$Q$1005,Cad_cl!BN$5))),"",IF($C107="","",SUMIFS(Con_ve!$F$6:$F$1005,Con_ve!$C$6:$C$1005,$C107,Con_ve!$I$6:$I$1005,"Em negociação",Con_ve!$Q$6:$Q$1005,Cad_cl!BN$5)))</f>
        <v/>
      </c>
      <c r="BO107" s="134" t="str">
        <f>IF(ISERR(IF($C107="","",SUMIFS(Con_ve!$F$6:$F$1005,Con_ve!$C$6:$C$1005,$C107,Con_ve!$I$6:$I$1005,"Em negociação",Con_ve!$Q$6:$Q$1005,Cad_cl!BO$5))),"",IF($C107="","",SUMIFS(Con_ve!$F$6:$F$1005,Con_ve!$C$6:$C$1005,$C107,Con_ve!$I$6:$I$1005,"Em negociação",Con_ve!$Q$6:$Q$1005,Cad_cl!BO$5)))</f>
        <v/>
      </c>
      <c r="BP107" s="134">
        <f t="shared" si="4"/>
        <v>0</v>
      </c>
      <c r="BR107" s="125" t="str">
        <f>IF(ISERR(IF(AND($I107=Re_lo!$E$5,BR$5=VLOOKUP(Re_lo!$H$5,Re_lo!$N$5:$O$16,2,0)),AP107,"")),"",IF(AND($I107=Re_lo!$E$5,BR$5=VLOOKUP(Re_lo!$H$5,Re_lo!$N$5:$O$16,2,0)),AP107,""))</f>
        <v/>
      </c>
      <c r="BS107" s="125" t="str">
        <f>IF(ISERR(IF(AND($I107=Re_lo!$E$5,BS$5=VLOOKUP(Re_lo!$H$5,Re_lo!$N$5:$O$16,2,0)),AQ107,"")),"",IF(AND($I107=Re_lo!$E$5,BS$5=VLOOKUP(Re_lo!$H$5,Re_lo!$N$5:$O$16,2,0)),AQ107,""))</f>
        <v/>
      </c>
      <c r="BT107" s="125" t="str">
        <f>IF(ISERR(IF(AND($I107=Re_lo!$E$5,BT$5=VLOOKUP(Re_lo!$H$5,Re_lo!$N$5:$O$16,2,0)),AR107,"")),"",IF(AND($I107=Re_lo!$E$5,BT$5=VLOOKUP(Re_lo!$H$5,Re_lo!$N$5:$O$16,2,0)),AR107,""))</f>
        <v/>
      </c>
      <c r="BU107" s="125" t="str">
        <f>IF(ISERR(IF(AND($I107=Re_lo!$E$5,BU$5=VLOOKUP(Re_lo!$H$5,Re_lo!$N$5:$O$16,2,0)),AS107,"")),"",IF(AND($I107=Re_lo!$E$5,BU$5=VLOOKUP(Re_lo!$H$5,Re_lo!$N$5:$O$16,2,0)),AS107,""))</f>
        <v/>
      </c>
      <c r="BV107" s="125" t="str">
        <f>IF(ISERR(IF(AND($I107=Re_lo!$E$5,BV$5=VLOOKUP(Re_lo!$H$5,Re_lo!$N$5:$O$16,2,0)),AT107,"")),"",IF(AND($I107=Re_lo!$E$5,BV$5=VLOOKUP(Re_lo!$H$5,Re_lo!$N$5:$O$16,2,0)),AT107,""))</f>
        <v/>
      </c>
      <c r="BW107" s="125" t="str">
        <f>IF(ISERR(IF(AND($I107=Re_lo!$E$5,BW$5=VLOOKUP(Re_lo!$H$5,Re_lo!$N$5:$O$16,2,0)),AU107,"")),"",IF(AND($I107=Re_lo!$E$5,BW$5=VLOOKUP(Re_lo!$H$5,Re_lo!$N$5:$O$16,2,0)),AU107,""))</f>
        <v/>
      </c>
      <c r="BX107" s="125" t="str">
        <f>IF(ISERR(IF(AND($I107=Re_lo!$E$5,BX$5=VLOOKUP(Re_lo!$H$5,Re_lo!$N$5:$O$16,2,0)),AV107,"")),"",IF(AND($I107=Re_lo!$E$5,BX$5=VLOOKUP(Re_lo!$H$5,Re_lo!$N$5:$O$16,2,0)),AV107,""))</f>
        <v/>
      </c>
      <c r="BY107" s="125" t="str">
        <f>IF(ISERR(IF(AND($I107=Re_lo!$E$5,BY$5=VLOOKUP(Re_lo!$H$5,Re_lo!$N$5:$O$16,2,0)),AW107,"")),"",IF(AND($I107=Re_lo!$E$5,BY$5=VLOOKUP(Re_lo!$H$5,Re_lo!$N$5:$O$16,2,0)),AW107,""))</f>
        <v/>
      </c>
      <c r="BZ107" s="125" t="str">
        <f>IF(ISERR(IF(AND($I107=Re_lo!$E$5,BZ$5=VLOOKUP(Re_lo!$H$5,Re_lo!$N$5:$O$16,2,0)),AX107,"")),"",IF(AND($I107=Re_lo!$E$5,BZ$5=VLOOKUP(Re_lo!$H$5,Re_lo!$N$5:$O$16,2,0)),AX107,""))</f>
        <v/>
      </c>
      <c r="CA107" s="125" t="str">
        <f>IF(ISERR(IF(AND($I107=Re_lo!$E$5,CA$5=VLOOKUP(Re_lo!$H$5,Re_lo!$N$5:$O$16,2,0)),AY107,"")),"",IF(AND($I107=Re_lo!$E$5,CA$5=VLOOKUP(Re_lo!$H$5,Re_lo!$N$5:$O$16,2,0)),AY107,""))</f>
        <v/>
      </c>
      <c r="CB107" s="125" t="str">
        <f>IF(ISERR(IF(AND($I107=Re_lo!$E$5,CB$5=VLOOKUP(Re_lo!$H$5,Re_lo!$N$5:$O$16,2,0)),AZ107,"")),"",IF(AND($I107=Re_lo!$E$5,CB$5=VLOOKUP(Re_lo!$H$5,Re_lo!$N$5:$O$16,2,0)),AZ107,""))</f>
        <v/>
      </c>
      <c r="CC107" s="125" t="str">
        <f>IF(ISERR(IF(AND($I107=Re_lo!$E$5,CC$5=VLOOKUP(Re_lo!$H$5,Re_lo!$N$5:$O$16,2,0)),BA107,"")),"",IF(AND($I107=Re_lo!$E$5,CC$5=VLOOKUP(Re_lo!$H$5,Re_lo!$N$5:$O$16,2,0)),BA107,""))</f>
        <v/>
      </c>
      <c r="CD107" s="125" t="str">
        <f>IF(ISERR(IF(AND($I107=Re_lo!$E$5,CD$5=VLOOKUP(Re_lo!$H$5,Re_lo!$N$5:$O$16,2,0)),BB107,"")),"",IF(AND($I107=Re_lo!$E$5,CD$5=VLOOKUP(Re_lo!$H$5,Re_lo!$N$5:$O$16,2,0)),BB107,""))</f>
        <v/>
      </c>
      <c r="CF107" s="125" t="str">
        <f>IF($C107="","",COUNTIFS(Con_ve!$C$6:$C$1005,$C107,Con_ve!$Q$6:$Q$1005,Cad_cl!CF$5))</f>
        <v/>
      </c>
      <c r="CG107" s="125" t="str">
        <f>IF($C107="","",COUNTIFS(Con_ve!$C$6:$C$1005,$C107,Con_ve!$Q$6:$Q$1005,Cad_cl!CG$5))</f>
        <v/>
      </c>
      <c r="CH107" s="125" t="str">
        <f>IF($C107="","",COUNTIFS(Con_ve!$C$6:$C$1005,$C107,Con_ve!$Q$6:$Q$1005,Cad_cl!CH$5))</f>
        <v/>
      </c>
      <c r="CI107" s="125" t="str">
        <f>IF($C107="","",COUNTIFS(Con_ve!$C$6:$C$1005,$C107,Con_ve!$Q$6:$Q$1005,Cad_cl!CI$5))</f>
        <v/>
      </c>
      <c r="CJ107" s="125" t="str">
        <f>IF($C107="","",COUNTIFS(Con_ve!$C$6:$C$1005,$C107,Con_ve!$Q$6:$Q$1005,Cad_cl!CJ$5))</f>
        <v/>
      </c>
      <c r="CK107" s="125" t="str">
        <f>IF($C107="","",COUNTIFS(Con_ve!$C$6:$C$1005,$C107,Con_ve!$Q$6:$Q$1005,Cad_cl!CK$5))</f>
        <v/>
      </c>
      <c r="CL107" s="125" t="str">
        <f>IF($C107="","",COUNTIFS(Con_ve!$C$6:$C$1005,$C107,Con_ve!$Q$6:$Q$1005,Cad_cl!CL$5))</f>
        <v/>
      </c>
      <c r="CM107" s="125" t="str">
        <f>IF($C107="","",COUNTIFS(Con_ve!$C$6:$C$1005,$C107,Con_ve!$Q$6:$Q$1005,Cad_cl!CM$5))</f>
        <v/>
      </c>
      <c r="CN107" s="125" t="str">
        <f>IF($C107="","",COUNTIFS(Con_ve!$C$6:$C$1005,$C107,Con_ve!$Q$6:$Q$1005,Cad_cl!CN$5))</f>
        <v/>
      </c>
      <c r="CO107" s="125" t="str">
        <f>IF($C107="","",COUNTIFS(Con_ve!$C$6:$C$1005,$C107,Con_ve!$Q$6:$Q$1005,Cad_cl!CO$5))</f>
        <v/>
      </c>
      <c r="CP107" s="125" t="str">
        <f>IF($C107="","",COUNTIFS(Con_ve!$C$6:$C$1005,$C107,Con_ve!$Q$6:$Q$1005,Cad_cl!CP$5))</f>
        <v/>
      </c>
      <c r="CQ107" s="125" t="str">
        <f>IF($C107="","",COUNTIFS(Con_ve!$C$6:$C$1005,$C107,Con_ve!$Q$6:$Q$1005,Cad_cl!CQ$5))</f>
        <v/>
      </c>
      <c r="CR107" s="125">
        <f t="shared" si="5"/>
        <v>0</v>
      </c>
    </row>
    <row r="108" spans="3:96" ht="30" customHeight="1">
      <c r="C108" s="153"/>
      <c r="D108" s="153"/>
      <c r="E108" s="154"/>
      <c r="F108" s="153"/>
      <c r="G108" s="155"/>
      <c r="H108" s="153"/>
      <c r="I108" s="153"/>
      <c r="J108" s="132" t="s">
        <v>309</v>
      </c>
      <c r="K108" s="133" t="s">
        <v>309</v>
      </c>
      <c r="L108" s="153"/>
      <c r="M108" s="153"/>
      <c r="N108" s="153"/>
      <c r="O108" s="153"/>
      <c r="P108" s="153"/>
      <c r="Q108" s="153"/>
      <c r="AP108" s="134" t="str">
        <f>IF(ISERR(IF($C108="","",SUMIFS(Con_ve!$F$6:$F$1005,Con_ve!$C$6:$C$1005,$C108,Con_ve!$I$6:$I$1005,"Fechada",Con_ve!$Q$6:$Q$1005,Cad_cl!AP$5))),"",IF($C108="","",SUMIFS(Con_ve!$F$6:$F$1005,Con_ve!$C$6:$C$1005,$C108,Con_ve!$I$6:$I$1005,"Fechada",Con_ve!$Q$6:$Q$1005,Cad_cl!AP$5)))</f>
        <v/>
      </c>
      <c r="AQ108" s="134" t="str">
        <f>IF(ISERR(IF($C108="","",SUMIFS(Con_ve!$F$6:$F$1005,Con_ve!$C$6:$C$1005,$C108,Con_ve!$I$6:$I$1005,"Fechada",Con_ve!$Q$6:$Q$1005,Cad_cl!AQ$5))),"",IF($C108="","",SUMIFS(Con_ve!$F$6:$F$1005,Con_ve!$C$6:$C$1005,$C108,Con_ve!$I$6:$I$1005,"Fechada",Con_ve!$Q$6:$Q$1005,Cad_cl!AQ$5)))</f>
        <v/>
      </c>
      <c r="AR108" s="134" t="str">
        <f>IF(ISERR(IF($C108="","",SUMIFS(Con_ve!$F$6:$F$1005,Con_ve!$C$6:$C$1005,$C108,Con_ve!$I$6:$I$1005,"Fechada",Con_ve!$Q$6:$Q$1005,Cad_cl!AR$5))),"",IF($C108="","",SUMIFS(Con_ve!$F$6:$F$1005,Con_ve!$C$6:$C$1005,$C108,Con_ve!$I$6:$I$1005,"Fechada",Con_ve!$Q$6:$Q$1005,Cad_cl!AR$5)))</f>
        <v/>
      </c>
      <c r="AS108" s="134" t="str">
        <f>IF(ISERR(IF($C108="","",SUMIFS(Con_ve!$F$6:$F$1005,Con_ve!$C$6:$C$1005,$C108,Con_ve!$I$6:$I$1005,"Fechada",Con_ve!$Q$6:$Q$1005,Cad_cl!AS$5))),"",IF($C108="","",SUMIFS(Con_ve!$F$6:$F$1005,Con_ve!$C$6:$C$1005,$C108,Con_ve!$I$6:$I$1005,"Fechada",Con_ve!$Q$6:$Q$1005,Cad_cl!AS$5)))</f>
        <v/>
      </c>
      <c r="AT108" s="134" t="str">
        <f>IF(ISERR(IF($C108="","",SUMIFS(Con_ve!$F$6:$F$1005,Con_ve!$C$6:$C$1005,$C108,Con_ve!$I$6:$I$1005,"Fechada",Con_ve!$Q$6:$Q$1005,Cad_cl!AT$5))),"",IF($C108="","",SUMIFS(Con_ve!$F$6:$F$1005,Con_ve!$C$6:$C$1005,$C108,Con_ve!$I$6:$I$1005,"Fechada",Con_ve!$Q$6:$Q$1005,Cad_cl!AT$5)))</f>
        <v/>
      </c>
      <c r="AU108" s="134" t="str">
        <f>IF(ISERR(IF($C108="","",SUMIFS(Con_ve!$F$6:$F$1005,Con_ve!$C$6:$C$1005,$C108,Con_ve!$I$6:$I$1005,"Fechada",Con_ve!$Q$6:$Q$1005,Cad_cl!AU$5))),"",IF($C108="","",SUMIFS(Con_ve!$F$6:$F$1005,Con_ve!$C$6:$C$1005,$C108,Con_ve!$I$6:$I$1005,"Fechada",Con_ve!$Q$6:$Q$1005,Cad_cl!AU$5)))</f>
        <v/>
      </c>
      <c r="AV108" s="134" t="str">
        <f>IF(ISERR(IF($C108="","",SUMIFS(Con_ve!$F$6:$F$1005,Con_ve!$C$6:$C$1005,$C108,Con_ve!$I$6:$I$1005,"Fechada",Con_ve!$Q$6:$Q$1005,Cad_cl!AV$5))),"",IF($C108="","",SUMIFS(Con_ve!$F$6:$F$1005,Con_ve!$C$6:$C$1005,$C108,Con_ve!$I$6:$I$1005,"Fechada",Con_ve!$Q$6:$Q$1005,Cad_cl!AV$5)))</f>
        <v/>
      </c>
      <c r="AW108" s="134" t="str">
        <f>IF(ISERR(IF($C108="","",SUMIFS(Con_ve!$F$6:$F$1005,Con_ve!$C$6:$C$1005,$C108,Con_ve!$I$6:$I$1005,"Fechada",Con_ve!$Q$6:$Q$1005,Cad_cl!AW$5))),"",IF($C108="","",SUMIFS(Con_ve!$F$6:$F$1005,Con_ve!$C$6:$C$1005,$C108,Con_ve!$I$6:$I$1005,"Fechada",Con_ve!$Q$6:$Q$1005,Cad_cl!AW$5)))</f>
        <v/>
      </c>
      <c r="AX108" s="134" t="str">
        <f>IF(ISERR(IF($C108="","",SUMIFS(Con_ve!$F$6:$F$1005,Con_ve!$C$6:$C$1005,$C108,Con_ve!$I$6:$I$1005,"Fechada",Con_ve!$Q$6:$Q$1005,Cad_cl!AX$5))),"",IF($C108="","",SUMIFS(Con_ve!$F$6:$F$1005,Con_ve!$C$6:$C$1005,$C108,Con_ve!$I$6:$I$1005,"Fechada",Con_ve!$Q$6:$Q$1005,Cad_cl!AX$5)))</f>
        <v/>
      </c>
      <c r="AY108" s="134" t="str">
        <f>IF(ISERR(IF($C108="","",SUMIFS(Con_ve!$F$6:$F$1005,Con_ve!$C$6:$C$1005,$C108,Con_ve!$I$6:$I$1005,"Fechada",Con_ve!$Q$6:$Q$1005,Cad_cl!AY$5))),"",IF($C108="","",SUMIFS(Con_ve!$F$6:$F$1005,Con_ve!$C$6:$C$1005,$C108,Con_ve!$I$6:$I$1005,"Fechada",Con_ve!$Q$6:$Q$1005,Cad_cl!AY$5)))</f>
        <v/>
      </c>
      <c r="AZ108" s="134" t="str">
        <f>IF(ISERR(IF($C108="","",SUMIFS(Con_ve!$F$6:$F$1005,Con_ve!$C$6:$C$1005,$C108,Con_ve!$I$6:$I$1005,"Fechada",Con_ve!$Q$6:$Q$1005,Cad_cl!AZ$5))),"",IF($C108="","",SUMIFS(Con_ve!$F$6:$F$1005,Con_ve!$C$6:$C$1005,$C108,Con_ve!$I$6:$I$1005,"Fechada",Con_ve!$Q$6:$Q$1005,Cad_cl!AZ$5)))</f>
        <v/>
      </c>
      <c r="BA108" s="134" t="str">
        <f>IF(ISERR(IF($C108="","",SUMIFS(Con_ve!$F$6:$F$1005,Con_ve!$C$6:$C$1005,$C108,Con_ve!$I$6:$I$1005,"Fechada",Con_ve!$Q$6:$Q$1005,Cad_cl!BA$5))),"",IF($C108="","",SUMIFS(Con_ve!$F$6:$F$1005,Con_ve!$C$6:$C$1005,$C108,Con_ve!$I$6:$I$1005,"Fechada",Con_ve!$Q$6:$Q$1005,Cad_cl!BA$5)))</f>
        <v/>
      </c>
      <c r="BB108" s="134">
        <f t="shared" si="3"/>
        <v>0</v>
      </c>
      <c r="BD108" s="134" t="str">
        <f>IF(ISERR(IF($C108="","",SUMIFS(Con_ve!$F$6:$F$1005,Con_ve!$C$6:$C$1005,$C108,Con_ve!$I$6:$I$1005,"Em negociação",Con_ve!$Q$6:$Q$1005,Cad_cl!BD$5))),"",IF($C108="","",SUMIFS(Con_ve!$F$6:$F$1005,Con_ve!$C$6:$C$1005,$C108,Con_ve!$I$6:$I$1005,"Em negociação",Con_ve!$Q$6:$Q$1005,Cad_cl!BD$5)))</f>
        <v/>
      </c>
      <c r="BE108" s="134" t="str">
        <f>IF(ISERR(IF($C108="","",SUMIFS(Con_ve!$F$6:$F$1005,Con_ve!$C$6:$C$1005,$C108,Con_ve!$I$6:$I$1005,"Em negociação",Con_ve!$Q$6:$Q$1005,Cad_cl!BE$5))),"",IF($C108="","",SUMIFS(Con_ve!$F$6:$F$1005,Con_ve!$C$6:$C$1005,$C108,Con_ve!$I$6:$I$1005,"Em negociação",Con_ve!$Q$6:$Q$1005,Cad_cl!BE$5)))</f>
        <v/>
      </c>
      <c r="BF108" s="134" t="str">
        <f>IF(ISERR(IF($C108="","",SUMIFS(Con_ve!$F$6:$F$1005,Con_ve!$C$6:$C$1005,$C108,Con_ve!$I$6:$I$1005,"Em negociação",Con_ve!$Q$6:$Q$1005,Cad_cl!BF$5))),"",IF($C108="","",SUMIFS(Con_ve!$F$6:$F$1005,Con_ve!$C$6:$C$1005,$C108,Con_ve!$I$6:$I$1005,"Em negociação",Con_ve!$Q$6:$Q$1005,Cad_cl!BF$5)))</f>
        <v/>
      </c>
      <c r="BG108" s="134" t="str">
        <f>IF(ISERR(IF($C108="","",SUMIFS(Con_ve!$F$6:$F$1005,Con_ve!$C$6:$C$1005,$C108,Con_ve!$I$6:$I$1005,"Em negociação",Con_ve!$Q$6:$Q$1005,Cad_cl!BG$5))),"",IF($C108="","",SUMIFS(Con_ve!$F$6:$F$1005,Con_ve!$C$6:$C$1005,$C108,Con_ve!$I$6:$I$1005,"Em negociação",Con_ve!$Q$6:$Q$1005,Cad_cl!BG$5)))</f>
        <v/>
      </c>
      <c r="BH108" s="134" t="str">
        <f>IF(ISERR(IF($C108="","",SUMIFS(Con_ve!$F$6:$F$1005,Con_ve!$C$6:$C$1005,$C108,Con_ve!$I$6:$I$1005,"Em negociação",Con_ve!$Q$6:$Q$1005,Cad_cl!BH$5))),"",IF($C108="","",SUMIFS(Con_ve!$F$6:$F$1005,Con_ve!$C$6:$C$1005,$C108,Con_ve!$I$6:$I$1005,"Em negociação",Con_ve!$Q$6:$Q$1005,Cad_cl!BH$5)))</f>
        <v/>
      </c>
      <c r="BI108" s="134" t="str">
        <f>IF(ISERR(IF($C108="","",SUMIFS(Con_ve!$F$6:$F$1005,Con_ve!$C$6:$C$1005,$C108,Con_ve!$I$6:$I$1005,"Em negociação",Con_ve!$Q$6:$Q$1005,Cad_cl!BI$5))),"",IF($C108="","",SUMIFS(Con_ve!$F$6:$F$1005,Con_ve!$C$6:$C$1005,$C108,Con_ve!$I$6:$I$1005,"Em negociação",Con_ve!$Q$6:$Q$1005,Cad_cl!BI$5)))</f>
        <v/>
      </c>
      <c r="BJ108" s="134" t="str">
        <f>IF(ISERR(IF($C108="","",SUMIFS(Con_ve!$F$6:$F$1005,Con_ve!$C$6:$C$1005,$C108,Con_ve!$I$6:$I$1005,"Em negociação",Con_ve!$Q$6:$Q$1005,Cad_cl!BJ$5))),"",IF($C108="","",SUMIFS(Con_ve!$F$6:$F$1005,Con_ve!$C$6:$C$1005,$C108,Con_ve!$I$6:$I$1005,"Em negociação",Con_ve!$Q$6:$Q$1005,Cad_cl!BJ$5)))</f>
        <v/>
      </c>
      <c r="BK108" s="134" t="str">
        <f>IF(ISERR(IF($C108="","",SUMIFS(Con_ve!$F$6:$F$1005,Con_ve!$C$6:$C$1005,$C108,Con_ve!$I$6:$I$1005,"Em negociação",Con_ve!$Q$6:$Q$1005,Cad_cl!BK$5))),"",IF($C108="","",SUMIFS(Con_ve!$F$6:$F$1005,Con_ve!$C$6:$C$1005,$C108,Con_ve!$I$6:$I$1005,"Em negociação",Con_ve!$Q$6:$Q$1005,Cad_cl!BK$5)))</f>
        <v/>
      </c>
      <c r="BL108" s="134" t="str">
        <f>IF(ISERR(IF($C108="","",SUMIFS(Con_ve!$F$6:$F$1005,Con_ve!$C$6:$C$1005,$C108,Con_ve!$I$6:$I$1005,"Em negociação",Con_ve!$Q$6:$Q$1005,Cad_cl!BL$5))),"",IF($C108="","",SUMIFS(Con_ve!$F$6:$F$1005,Con_ve!$C$6:$C$1005,$C108,Con_ve!$I$6:$I$1005,"Em negociação",Con_ve!$Q$6:$Q$1005,Cad_cl!BL$5)))</f>
        <v/>
      </c>
      <c r="BM108" s="134" t="str">
        <f>IF(ISERR(IF($C108="","",SUMIFS(Con_ve!$F$6:$F$1005,Con_ve!$C$6:$C$1005,$C108,Con_ve!$I$6:$I$1005,"Em negociação",Con_ve!$Q$6:$Q$1005,Cad_cl!BM$5))),"",IF($C108="","",SUMIFS(Con_ve!$F$6:$F$1005,Con_ve!$C$6:$C$1005,$C108,Con_ve!$I$6:$I$1005,"Em negociação",Con_ve!$Q$6:$Q$1005,Cad_cl!BM$5)))</f>
        <v/>
      </c>
      <c r="BN108" s="134" t="str">
        <f>IF(ISERR(IF($C108="","",SUMIFS(Con_ve!$F$6:$F$1005,Con_ve!$C$6:$C$1005,$C108,Con_ve!$I$6:$I$1005,"Em negociação",Con_ve!$Q$6:$Q$1005,Cad_cl!BN$5))),"",IF($C108="","",SUMIFS(Con_ve!$F$6:$F$1005,Con_ve!$C$6:$C$1005,$C108,Con_ve!$I$6:$I$1005,"Em negociação",Con_ve!$Q$6:$Q$1005,Cad_cl!BN$5)))</f>
        <v/>
      </c>
      <c r="BO108" s="134" t="str">
        <f>IF(ISERR(IF($C108="","",SUMIFS(Con_ve!$F$6:$F$1005,Con_ve!$C$6:$C$1005,$C108,Con_ve!$I$6:$I$1005,"Em negociação",Con_ve!$Q$6:$Q$1005,Cad_cl!BO$5))),"",IF($C108="","",SUMIFS(Con_ve!$F$6:$F$1005,Con_ve!$C$6:$C$1005,$C108,Con_ve!$I$6:$I$1005,"Em negociação",Con_ve!$Q$6:$Q$1005,Cad_cl!BO$5)))</f>
        <v/>
      </c>
      <c r="BP108" s="134">
        <f t="shared" si="4"/>
        <v>0</v>
      </c>
      <c r="BR108" s="125" t="str">
        <f>IF(ISERR(IF(AND($I108=Re_lo!$E$5,BR$5=VLOOKUP(Re_lo!$H$5,Re_lo!$N$5:$O$16,2,0)),AP108,"")),"",IF(AND($I108=Re_lo!$E$5,BR$5=VLOOKUP(Re_lo!$H$5,Re_lo!$N$5:$O$16,2,0)),AP108,""))</f>
        <v/>
      </c>
      <c r="BS108" s="125" t="str">
        <f>IF(ISERR(IF(AND($I108=Re_lo!$E$5,BS$5=VLOOKUP(Re_lo!$H$5,Re_lo!$N$5:$O$16,2,0)),AQ108,"")),"",IF(AND($I108=Re_lo!$E$5,BS$5=VLOOKUP(Re_lo!$H$5,Re_lo!$N$5:$O$16,2,0)),AQ108,""))</f>
        <v/>
      </c>
      <c r="BT108" s="125" t="str">
        <f>IF(ISERR(IF(AND($I108=Re_lo!$E$5,BT$5=VLOOKUP(Re_lo!$H$5,Re_lo!$N$5:$O$16,2,0)),AR108,"")),"",IF(AND($I108=Re_lo!$E$5,BT$5=VLOOKUP(Re_lo!$H$5,Re_lo!$N$5:$O$16,2,0)),AR108,""))</f>
        <v/>
      </c>
      <c r="BU108" s="125" t="str">
        <f>IF(ISERR(IF(AND($I108=Re_lo!$E$5,BU$5=VLOOKUP(Re_lo!$H$5,Re_lo!$N$5:$O$16,2,0)),AS108,"")),"",IF(AND($I108=Re_lo!$E$5,BU$5=VLOOKUP(Re_lo!$H$5,Re_lo!$N$5:$O$16,2,0)),AS108,""))</f>
        <v/>
      </c>
      <c r="BV108" s="125" t="str">
        <f>IF(ISERR(IF(AND($I108=Re_lo!$E$5,BV$5=VLOOKUP(Re_lo!$H$5,Re_lo!$N$5:$O$16,2,0)),AT108,"")),"",IF(AND($I108=Re_lo!$E$5,BV$5=VLOOKUP(Re_lo!$H$5,Re_lo!$N$5:$O$16,2,0)),AT108,""))</f>
        <v/>
      </c>
      <c r="BW108" s="125" t="str">
        <f>IF(ISERR(IF(AND($I108=Re_lo!$E$5,BW$5=VLOOKUP(Re_lo!$H$5,Re_lo!$N$5:$O$16,2,0)),AU108,"")),"",IF(AND($I108=Re_lo!$E$5,BW$5=VLOOKUP(Re_lo!$H$5,Re_lo!$N$5:$O$16,2,0)),AU108,""))</f>
        <v/>
      </c>
      <c r="BX108" s="125" t="str">
        <f>IF(ISERR(IF(AND($I108=Re_lo!$E$5,BX$5=VLOOKUP(Re_lo!$H$5,Re_lo!$N$5:$O$16,2,0)),AV108,"")),"",IF(AND($I108=Re_lo!$E$5,BX$5=VLOOKUP(Re_lo!$H$5,Re_lo!$N$5:$O$16,2,0)),AV108,""))</f>
        <v/>
      </c>
      <c r="BY108" s="125" t="str">
        <f>IF(ISERR(IF(AND($I108=Re_lo!$E$5,BY$5=VLOOKUP(Re_lo!$H$5,Re_lo!$N$5:$O$16,2,0)),AW108,"")),"",IF(AND($I108=Re_lo!$E$5,BY$5=VLOOKUP(Re_lo!$H$5,Re_lo!$N$5:$O$16,2,0)),AW108,""))</f>
        <v/>
      </c>
      <c r="BZ108" s="125" t="str">
        <f>IF(ISERR(IF(AND($I108=Re_lo!$E$5,BZ$5=VLOOKUP(Re_lo!$H$5,Re_lo!$N$5:$O$16,2,0)),AX108,"")),"",IF(AND($I108=Re_lo!$E$5,BZ$5=VLOOKUP(Re_lo!$H$5,Re_lo!$N$5:$O$16,2,0)),AX108,""))</f>
        <v/>
      </c>
      <c r="CA108" s="125" t="str">
        <f>IF(ISERR(IF(AND($I108=Re_lo!$E$5,CA$5=VLOOKUP(Re_lo!$H$5,Re_lo!$N$5:$O$16,2,0)),AY108,"")),"",IF(AND($I108=Re_lo!$E$5,CA$5=VLOOKUP(Re_lo!$H$5,Re_lo!$N$5:$O$16,2,0)),AY108,""))</f>
        <v/>
      </c>
      <c r="CB108" s="125" t="str">
        <f>IF(ISERR(IF(AND($I108=Re_lo!$E$5,CB$5=VLOOKUP(Re_lo!$H$5,Re_lo!$N$5:$O$16,2,0)),AZ108,"")),"",IF(AND($I108=Re_lo!$E$5,CB$5=VLOOKUP(Re_lo!$H$5,Re_lo!$N$5:$O$16,2,0)),AZ108,""))</f>
        <v/>
      </c>
      <c r="CC108" s="125" t="str">
        <f>IF(ISERR(IF(AND($I108=Re_lo!$E$5,CC$5=VLOOKUP(Re_lo!$H$5,Re_lo!$N$5:$O$16,2,0)),BA108,"")),"",IF(AND($I108=Re_lo!$E$5,CC$5=VLOOKUP(Re_lo!$H$5,Re_lo!$N$5:$O$16,2,0)),BA108,""))</f>
        <v/>
      </c>
      <c r="CD108" s="125" t="str">
        <f>IF(ISERR(IF(AND($I108=Re_lo!$E$5,CD$5=VLOOKUP(Re_lo!$H$5,Re_lo!$N$5:$O$16,2,0)),BB108,"")),"",IF(AND($I108=Re_lo!$E$5,CD$5=VLOOKUP(Re_lo!$H$5,Re_lo!$N$5:$O$16,2,0)),BB108,""))</f>
        <v/>
      </c>
      <c r="CF108" s="125" t="str">
        <f>IF($C108="","",COUNTIFS(Con_ve!$C$6:$C$1005,$C108,Con_ve!$Q$6:$Q$1005,Cad_cl!CF$5))</f>
        <v/>
      </c>
      <c r="CG108" s="125" t="str">
        <f>IF($C108="","",COUNTIFS(Con_ve!$C$6:$C$1005,$C108,Con_ve!$Q$6:$Q$1005,Cad_cl!CG$5))</f>
        <v/>
      </c>
      <c r="CH108" s="125" t="str">
        <f>IF($C108="","",COUNTIFS(Con_ve!$C$6:$C$1005,$C108,Con_ve!$Q$6:$Q$1005,Cad_cl!CH$5))</f>
        <v/>
      </c>
      <c r="CI108" s="125" t="str">
        <f>IF($C108="","",COUNTIFS(Con_ve!$C$6:$C$1005,$C108,Con_ve!$Q$6:$Q$1005,Cad_cl!CI$5))</f>
        <v/>
      </c>
      <c r="CJ108" s="125" t="str">
        <f>IF($C108="","",COUNTIFS(Con_ve!$C$6:$C$1005,$C108,Con_ve!$Q$6:$Q$1005,Cad_cl!CJ$5))</f>
        <v/>
      </c>
      <c r="CK108" s="125" t="str">
        <f>IF($C108="","",COUNTIFS(Con_ve!$C$6:$C$1005,$C108,Con_ve!$Q$6:$Q$1005,Cad_cl!CK$5))</f>
        <v/>
      </c>
      <c r="CL108" s="125" t="str">
        <f>IF($C108="","",COUNTIFS(Con_ve!$C$6:$C$1005,$C108,Con_ve!$Q$6:$Q$1005,Cad_cl!CL$5))</f>
        <v/>
      </c>
      <c r="CM108" s="125" t="str">
        <f>IF($C108="","",COUNTIFS(Con_ve!$C$6:$C$1005,$C108,Con_ve!$Q$6:$Q$1005,Cad_cl!CM$5))</f>
        <v/>
      </c>
      <c r="CN108" s="125" t="str">
        <f>IF($C108="","",COUNTIFS(Con_ve!$C$6:$C$1005,$C108,Con_ve!$Q$6:$Q$1005,Cad_cl!CN$5))</f>
        <v/>
      </c>
      <c r="CO108" s="125" t="str">
        <f>IF($C108="","",COUNTIFS(Con_ve!$C$6:$C$1005,$C108,Con_ve!$Q$6:$Q$1005,Cad_cl!CO$5))</f>
        <v/>
      </c>
      <c r="CP108" s="125" t="str">
        <f>IF($C108="","",COUNTIFS(Con_ve!$C$6:$C$1005,$C108,Con_ve!$Q$6:$Q$1005,Cad_cl!CP$5))</f>
        <v/>
      </c>
      <c r="CQ108" s="125" t="str">
        <f>IF($C108="","",COUNTIFS(Con_ve!$C$6:$C$1005,$C108,Con_ve!$Q$6:$Q$1005,Cad_cl!CQ$5))</f>
        <v/>
      </c>
      <c r="CR108" s="125">
        <f t="shared" si="5"/>
        <v>0</v>
      </c>
    </row>
    <row r="109" spans="3:96" ht="30" customHeight="1">
      <c r="C109" s="153"/>
      <c r="D109" s="153"/>
      <c r="E109" s="154"/>
      <c r="F109" s="153"/>
      <c r="G109" s="155"/>
      <c r="H109" s="153"/>
      <c r="I109" s="153"/>
      <c r="J109" s="132" t="s">
        <v>309</v>
      </c>
      <c r="K109" s="133" t="s">
        <v>309</v>
      </c>
      <c r="L109" s="153"/>
      <c r="M109" s="153"/>
      <c r="N109" s="153"/>
      <c r="O109" s="153"/>
      <c r="P109" s="153"/>
      <c r="Q109" s="153"/>
      <c r="AP109" s="134" t="str">
        <f>IF(ISERR(IF($C109="","",SUMIFS(Con_ve!$F$6:$F$1005,Con_ve!$C$6:$C$1005,$C109,Con_ve!$I$6:$I$1005,"Fechada",Con_ve!$Q$6:$Q$1005,Cad_cl!AP$5))),"",IF($C109="","",SUMIFS(Con_ve!$F$6:$F$1005,Con_ve!$C$6:$C$1005,$C109,Con_ve!$I$6:$I$1005,"Fechada",Con_ve!$Q$6:$Q$1005,Cad_cl!AP$5)))</f>
        <v/>
      </c>
      <c r="AQ109" s="134" t="str">
        <f>IF(ISERR(IF($C109="","",SUMIFS(Con_ve!$F$6:$F$1005,Con_ve!$C$6:$C$1005,$C109,Con_ve!$I$6:$I$1005,"Fechada",Con_ve!$Q$6:$Q$1005,Cad_cl!AQ$5))),"",IF($C109="","",SUMIFS(Con_ve!$F$6:$F$1005,Con_ve!$C$6:$C$1005,$C109,Con_ve!$I$6:$I$1005,"Fechada",Con_ve!$Q$6:$Q$1005,Cad_cl!AQ$5)))</f>
        <v/>
      </c>
      <c r="AR109" s="134" t="str">
        <f>IF(ISERR(IF($C109="","",SUMIFS(Con_ve!$F$6:$F$1005,Con_ve!$C$6:$C$1005,$C109,Con_ve!$I$6:$I$1005,"Fechada",Con_ve!$Q$6:$Q$1005,Cad_cl!AR$5))),"",IF($C109="","",SUMIFS(Con_ve!$F$6:$F$1005,Con_ve!$C$6:$C$1005,$C109,Con_ve!$I$6:$I$1005,"Fechada",Con_ve!$Q$6:$Q$1005,Cad_cl!AR$5)))</f>
        <v/>
      </c>
      <c r="AS109" s="134" t="str">
        <f>IF(ISERR(IF($C109="","",SUMIFS(Con_ve!$F$6:$F$1005,Con_ve!$C$6:$C$1005,$C109,Con_ve!$I$6:$I$1005,"Fechada",Con_ve!$Q$6:$Q$1005,Cad_cl!AS$5))),"",IF($C109="","",SUMIFS(Con_ve!$F$6:$F$1005,Con_ve!$C$6:$C$1005,$C109,Con_ve!$I$6:$I$1005,"Fechada",Con_ve!$Q$6:$Q$1005,Cad_cl!AS$5)))</f>
        <v/>
      </c>
      <c r="AT109" s="134" t="str">
        <f>IF(ISERR(IF($C109="","",SUMIFS(Con_ve!$F$6:$F$1005,Con_ve!$C$6:$C$1005,$C109,Con_ve!$I$6:$I$1005,"Fechada",Con_ve!$Q$6:$Q$1005,Cad_cl!AT$5))),"",IF($C109="","",SUMIFS(Con_ve!$F$6:$F$1005,Con_ve!$C$6:$C$1005,$C109,Con_ve!$I$6:$I$1005,"Fechada",Con_ve!$Q$6:$Q$1005,Cad_cl!AT$5)))</f>
        <v/>
      </c>
      <c r="AU109" s="134" t="str">
        <f>IF(ISERR(IF($C109="","",SUMIFS(Con_ve!$F$6:$F$1005,Con_ve!$C$6:$C$1005,$C109,Con_ve!$I$6:$I$1005,"Fechada",Con_ve!$Q$6:$Q$1005,Cad_cl!AU$5))),"",IF($C109="","",SUMIFS(Con_ve!$F$6:$F$1005,Con_ve!$C$6:$C$1005,$C109,Con_ve!$I$6:$I$1005,"Fechada",Con_ve!$Q$6:$Q$1005,Cad_cl!AU$5)))</f>
        <v/>
      </c>
      <c r="AV109" s="134" t="str">
        <f>IF(ISERR(IF($C109="","",SUMIFS(Con_ve!$F$6:$F$1005,Con_ve!$C$6:$C$1005,$C109,Con_ve!$I$6:$I$1005,"Fechada",Con_ve!$Q$6:$Q$1005,Cad_cl!AV$5))),"",IF($C109="","",SUMIFS(Con_ve!$F$6:$F$1005,Con_ve!$C$6:$C$1005,$C109,Con_ve!$I$6:$I$1005,"Fechada",Con_ve!$Q$6:$Q$1005,Cad_cl!AV$5)))</f>
        <v/>
      </c>
      <c r="AW109" s="134" t="str">
        <f>IF(ISERR(IF($C109="","",SUMIFS(Con_ve!$F$6:$F$1005,Con_ve!$C$6:$C$1005,$C109,Con_ve!$I$6:$I$1005,"Fechada",Con_ve!$Q$6:$Q$1005,Cad_cl!AW$5))),"",IF($C109="","",SUMIFS(Con_ve!$F$6:$F$1005,Con_ve!$C$6:$C$1005,$C109,Con_ve!$I$6:$I$1005,"Fechada",Con_ve!$Q$6:$Q$1005,Cad_cl!AW$5)))</f>
        <v/>
      </c>
      <c r="AX109" s="134" t="str">
        <f>IF(ISERR(IF($C109="","",SUMIFS(Con_ve!$F$6:$F$1005,Con_ve!$C$6:$C$1005,$C109,Con_ve!$I$6:$I$1005,"Fechada",Con_ve!$Q$6:$Q$1005,Cad_cl!AX$5))),"",IF($C109="","",SUMIFS(Con_ve!$F$6:$F$1005,Con_ve!$C$6:$C$1005,$C109,Con_ve!$I$6:$I$1005,"Fechada",Con_ve!$Q$6:$Q$1005,Cad_cl!AX$5)))</f>
        <v/>
      </c>
      <c r="AY109" s="134" t="str">
        <f>IF(ISERR(IF($C109="","",SUMIFS(Con_ve!$F$6:$F$1005,Con_ve!$C$6:$C$1005,$C109,Con_ve!$I$6:$I$1005,"Fechada",Con_ve!$Q$6:$Q$1005,Cad_cl!AY$5))),"",IF($C109="","",SUMIFS(Con_ve!$F$6:$F$1005,Con_ve!$C$6:$C$1005,$C109,Con_ve!$I$6:$I$1005,"Fechada",Con_ve!$Q$6:$Q$1005,Cad_cl!AY$5)))</f>
        <v/>
      </c>
      <c r="AZ109" s="134" t="str">
        <f>IF(ISERR(IF($C109="","",SUMIFS(Con_ve!$F$6:$F$1005,Con_ve!$C$6:$C$1005,$C109,Con_ve!$I$6:$I$1005,"Fechada",Con_ve!$Q$6:$Q$1005,Cad_cl!AZ$5))),"",IF($C109="","",SUMIFS(Con_ve!$F$6:$F$1005,Con_ve!$C$6:$C$1005,$C109,Con_ve!$I$6:$I$1005,"Fechada",Con_ve!$Q$6:$Q$1005,Cad_cl!AZ$5)))</f>
        <v/>
      </c>
      <c r="BA109" s="134" t="str">
        <f>IF(ISERR(IF($C109="","",SUMIFS(Con_ve!$F$6:$F$1005,Con_ve!$C$6:$C$1005,$C109,Con_ve!$I$6:$I$1005,"Fechada",Con_ve!$Q$6:$Q$1005,Cad_cl!BA$5))),"",IF($C109="","",SUMIFS(Con_ve!$F$6:$F$1005,Con_ve!$C$6:$C$1005,$C109,Con_ve!$I$6:$I$1005,"Fechada",Con_ve!$Q$6:$Q$1005,Cad_cl!BA$5)))</f>
        <v/>
      </c>
      <c r="BB109" s="134">
        <f t="shared" si="3"/>
        <v>0</v>
      </c>
      <c r="BD109" s="134" t="str">
        <f>IF(ISERR(IF($C109="","",SUMIFS(Con_ve!$F$6:$F$1005,Con_ve!$C$6:$C$1005,$C109,Con_ve!$I$6:$I$1005,"Em negociação",Con_ve!$Q$6:$Q$1005,Cad_cl!BD$5))),"",IF($C109="","",SUMIFS(Con_ve!$F$6:$F$1005,Con_ve!$C$6:$C$1005,$C109,Con_ve!$I$6:$I$1005,"Em negociação",Con_ve!$Q$6:$Q$1005,Cad_cl!BD$5)))</f>
        <v/>
      </c>
      <c r="BE109" s="134" t="str">
        <f>IF(ISERR(IF($C109="","",SUMIFS(Con_ve!$F$6:$F$1005,Con_ve!$C$6:$C$1005,$C109,Con_ve!$I$6:$I$1005,"Em negociação",Con_ve!$Q$6:$Q$1005,Cad_cl!BE$5))),"",IF($C109="","",SUMIFS(Con_ve!$F$6:$F$1005,Con_ve!$C$6:$C$1005,$C109,Con_ve!$I$6:$I$1005,"Em negociação",Con_ve!$Q$6:$Q$1005,Cad_cl!BE$5)))</f>
        <v/>
      </c>
      <c r="BF109" s="134" t="str">
        <f>IF(ISERR(IF($C109="","",SUMIFS(Con_ve!$F$6:$F$1005,Con_ve!$C$6:$C$1005,$C109,Con_ve!$I$6:$I$1005,"Em negociação",Con_ve!$Q$6:$Q$1005,Cad_cl!BF$5))),"",IF($C109="","",SUMIFS(Con_ve!$F$6:$F$1005,Con_ve!$C$6:$C$1005,$C109,Con_ve!$I$6:$I$1005,"Em negociação",Con_ve!$Q$6:$Q$1005,Cad_cl!BF$5)))</f>
        <v/>
      </c>
      <c r="BG109" s="134" t="str">
        <f>IF(ISERR(IF($C109="","",SUMIFS(Con_ve!$F$6:$F$1005,Con_ve!$C$6:$C$1005,$C109,Con_ve!$I$6:$I$1005,"Em negociação",Con_ve!$Q$6:$Q$1005,Cad_cl!BG$5))),"",IF($C109="","",SUMIFS(Con_ve!$F$6:$F$1005,Con_ve!$C$6:$C$1005,$C109,Con_ve!$I$6:$I$1005,"Em negociação",Con_ve!$Q$6:$Q$1005,Cad_cl!BG$5)))</f>
        <v/>
      </c>
      <c r="BH109" s="134" t="str">
        <f>IF(ISERR(IF($C109="","",SUMIFS(Con_ve!$F$6:$F$1005,Con_ve!$C$6:$C$1005,$C109,Con_ve!$I$6:$I$1005,"Em negociação",Con_ve!$Q$6:$Q$1005,Cad_cl!BH$5))),"",IF($C109="","",SUMIFS(Con_ve!$F$6:$F$1005,Con_ve!$C$6:$C$1005,$C109,Con_ve!$I$6:$I$1005,"Em negociação",Con_ve!$Q$6:$Q$1005,Cad_cl!BH$5)))</f>
        <v/>
      </c>
      <c r="BI109" s="134" t="str">
        <f>IF(ISERR(IF($C109="","",SUMIFS(Con_ve!$F$6:$F$1005,Con_ve!$C$6:$C$1005,$C109,Con_ve!$I$6:$I$1005,"Em negociação",Con_ve!$Q$6:$Q$1005,Cad_cl!BI$5))),"",IF($C109="","",SUMIFS(Con_ve!$F$6:$F$1005,Con_ve!$C$6:$C$1005,$C109,Con_ve!$I$6:$I$1005,"Em negociação",Con_ve!$Q$6:$Q$1005,Cad_cl!BI$5)))</f>
        <v/>
      </c>
      <c r="BJ109" s="134" t="str">
        <f>IF(ISERR(IF($C109="","",SUMIFS(Con_ve!$F$6:$F$1005,Con_ve!$C$6:$C$1005,$C109,Con_ve!$I$6:$I$1005,"Em negociação",Con_ve!$Q$6:$Q$1005,Cad_cl!BJ$5))),"",IF($C109="","",SUMIFS(Con_ve!$F$6:$F$1005,Con_ve!$C$6:$C$1005,$C109,Con_ve!$I$6:$I$1005,"Em negociação",Con_ve!$Q$6:$Q$1005,Cad_cl!BJ$5)))</f>
        <v/>
      </c>
      <c r="BK109" s="134" t="str">
        <f>IF(ISERR(IF($C109="","",SUMIFS(Con_ve!$F$6:$F$1005,Con_ve!$C$6:$C$1005,$C109,Con_ve!$I$6:$I$1005,"Em negociação",Con_ve!$Q$6:$Q$1005,Cad_cl!BK$5))),"",IF($C109="","",SUMIFS(Con_ve!$F$6:$F$1005,Con_ve!$C$6:$C$1005,$C109,Con_ve!$I$6:$I$1005,"Em negociação",Con_ve!$Q$6:$Q$1005,Cad_cl!BK$5)))</f>
        <v/>
      </c>
      <c r="BL109" s="134" t="str">
        <f>IF(ISERR(IF($C109="","",SUMIFS(Con_ve!$F$6:$F$1005,Con_ve!$C$6:$C$1005,$C109,Con_ve!$I$6:$I$1005,"Em negociação",Con_ve!$Q$6:$Q$1005,Cad_cl!BL$5))),"",IF($C109="","",SUMIFS(Con_ve!$F$6:$F$1005,Con_ve!$C$6:$C$1005,$C109,Con_ve!$I$6:$I$1005,"Em negociação",Con_ve!$Q$6:$Q$1005,Cad_cl!BL$5)))</f>
        <v/>
      </c>
      <c r="BM109" s="134" t="str">
        <f>IF(ISERR(IF($C109="","",SUMIFS(Con_ve!$F$6:$F$1005,Con_ve!$C$6:$C$1005,$C109,Con_ve!$I$6:$I$1005,"Em negociação",Con_ve!$Q$6:$Q$1005,Cad_cl!BM$5))),"",IF($C109="","",SUMIFS(Con_ve!$F$6:$F$1005,Con_ve!$C$6:$C$1005,$C109,Con_ve!$I$6:$I$1005,"Em negociação",Con_ve!$Q$6:$Q$1005,Cad_cl!BM$5)))</f>
        <v/>
      </c>
      <c r="BN109" s="134" t="str">
        <f>IF(ISERR(IF($C109="","",SUMIFS(Con_ve!$F$6:$F$1005,Con_ve!$C$6:$C$1005,$C109,Con_ve!$I$6:$I$1005,"Em negociação",Con_ve!$Q$6:$Q$1005,Cad_cl!BN$5))),"",IF($C109="","",SUMIFS(Con_ve!$F$6:$F$1005,Con_ve!$C$6:$C$1005,$C109,Con_ve!$I$6:$I$1005,"Em negociação",Con_ve!$Q$6:$Q$1005,Cad_cl!BN$5)))</f>
        <v/>
      </c>
      <c r="BO109" s="134" t="str">
        <f>IF(ISERR(IF($C109="","",SUMIFS(Con_ve!$F$6:$F$1005,Con_ve!$C$6:$C$1005,$C109,Con_ve!$I$6:$I$1005,"Em negociação",Con_ve!$Q$6:$Q$1005,Cad_cl!BO$5))),"",IF($C109="","",SUMIFS(Con_ve!$F$6:$F$1005,Con_ve!$C$6:$C$1005,$C109,Con_ve!$I$6:$I$1005,"Em negociação",Con_ve!$Q$6:$Q$1005,Cad_cl!BO$5)))</f>
        <v/>
      </c>
      <c r="BP109" s="134">
        <f t="shared" si="4"/>
        <v>0</v>
      </c>
      <c r="BR109" s="125" t="str">
        <f>IF(ISERR(IF(AND($I109=Re_lo!$E$5,BR$5=VLOOKUP(Re_lo!$H$5,Re_lo!$N$5:$O$16,2,0)),AP109,"")),"",IF(AND($I109=Re_lo!$E$5,BR$5=VLOOKUP(Re_lo!$H$5,Re_lo!$N$5:$O$16,2,0)),AP109,""))</f>
        <v/>
      </c>
      <c r="BS109" s="125" t="str">
        <f>IF(ISERR(IF(AND($I109=Re_lo!$E$5,BS$5=VLOOKUP(Re_lo!$H$5,Re_lo!$N$5:$O$16,2,0)),AQ109,"")),"",IF(AND($I109=Re_lo!$E$5,BS$5=VLOOKUP(Re_lo!$H$5,Re_lo!$N$5:$O$16,2,0)),AQ109,""))</f>
        <v/>
      </c>
      <c r="BT109" s="125" t="str">
        <f>IF(ISERR(IF(AND($I109=Re_lo!$E$5,BT$5=VLOOKUP(Re_lo!$H$5,Re_lo!$N$5:$O$16,2,0)),AR109,"")),"",IF(AND($I109=Re_lo!$E$5,BT$5=VLOOKUP(Re_lo!$H$5,Re_lo!$N$5:$O$16,2,0)),AR109,""))</f>
        <v/>
      </c>
      <c r="BU109" s="125" t="str">
        <f>IF(ISERR(IF(AND($I109=Re_lo!$E$5,BU$5=VLOOKUP(Re_lo!$H$5,Re_lo!$N$5:$O$16,2,0)),AS109,"")),"",IF(AND($I109=Re_lo!$E$5,BU$5=VLOOKUP(Re_lo!$H$5,Re_lo!$N$5:$O$16,2,0)),AS109,""))</f>
        <v/>
      </c>
      <c r="BV109" s="125" t="str">
        <f>IF(ISERR(IF(AND($I109=Re_lo!$E$5,BV$5=VLOOKUP(Re_lo!$H$5,Re_lo!$N$5:$O$16,2,0)),AT109,"")),"",IF(AND($I109=Re_lo!$E$5,BV$5=VLOOKUP(Re_lo!$H$5,Re_lo!$N$5:$O$16,2,0)),AT109,""))</f>
        <v/>
      </c>
      <c r="BW109" s="125" t="str">
        <f>IF(ISERR(IF(AND($I109=Re_lo!$E$5,BW$5=VLOOKUP(Re_lo!$H$5,Re_lo!$N$5:$O$16,2,0)),AU109,"")),"",IF(AND($I109=Re_lo!$E$5,BW$5=VLOOKUP(Re_lo!$H$5,Re_lo!$N$5:$O$16,2,0)),AU109,""))</f>
        <v/>
      </c>
      <c r="BX109" s="125" t="str">
        <f>IF(ISERR(IF(AND($I109=Re_lo!$E$5,BX$5=VLOOKUP(Re_lo!$H$5,Re_lo!$N$5:$O$16,2,0)),AV109,"")),"",IF(AND($I109=Re_lo!$E$5,BX$5=VLOOKUP(Re_lo!$H$5,Re_lo!$N$5:$O$16,2,0)),AV109,""))</f>
        <v/>
      </c>
      <c r="BY109" s="125" t="str">
        <f>IF(ISERR(IF(AND($I109=Re_lo!$E$5,BY$5=VLOOKUP(Re_lo!$H$5,Re_lo!$N$5:$O$16,2,0)),AW109,"")),"",IF(AND($I109=Re_lo!$E$5,BY$5=VLOOKUP(Re_lo!$H$5,Re_lo!$N$5:$O$16,2,0)),AW109,""))</f>
        <v/>
      </c>
      <c r="BZ109" s="125" t="str">
        <f>IF(ISERR(IF(AND($I109=Re_lo!$E$5,BZ$5=VLOOKUP(Re_lo!$H$5,Re_lo!$N$5:$O$16,2,0)),AX109,"")),"",IF(AND($I109=Re_lo!$E$5,BZ$5=VLOOKUP(Re_lo!$H$5,Re_lo!$N$5:$O$16,2,0)),AX109,""))</f>
        <v/>
      </c>
      <c r="CA109" s="125" t="str">
        <f>IF(ISERR(IF(AND($I109=Re_lo!$E$5,CA$5=VLOOKUP(Re_lo!$H$5,Re_lo!$N$5:$O$16,2,0)),AY109,"")),"",IF(AND($I109=Re_lo!$E$5,CA$5=VLOOKUP(Re_lo!$H$5,Re_lo!$N$5:$O$16,2,0)),AY109,""))</f>
        <v/>
      </c>
      <c r="CB109" s="125" t="str">
        <f>IF(ISERR(IF(AND($I109=Re_lo!$E$5,CB$5=VLOOKUP(Re_lo!$H$5,Re_lo!$N$5:$O$16,2,0)),AZ109,"")),"",IF(AND($I109=Re_lo!$E$5,CB$5=VLOOKUP(Re_lo!$H$5,Re_lo!$N$5:$O$16,2,0)),AZ109,""))</f>
        <v/>
      </c>
      <c r="CC109" s="125" t="str">
        <f>IF(ISERR(IF(AND($I109=Re_lo!$E$5,CC$5=VLOOKUP(Re_lo!$H$5,Re_lo!$N$5:$O$16,2,0)),BA109,"")),"",IF(AND($I109=Re_lo!$E$5,CC$5=VLOOKUP(Re_lo!$H$5,Re_lo!$N$5:$O$16,2,0)),BA109,""))</f>
        <v/>
      </c>
      <c r="CD109" s="125" t="str">
        <f>IF(ISERR(IF(AND($I109=Re_lo!$E$5,CD$5=VLOOKUP(Re_lo!$H$5,Re_lo!$N$5:$O$16,2,0)),BB109,"")),"",IF(AND($I109=Re_lo!$E$5,CD$5=VLOOKUP(Re_lo!$H$5,Re_lo!$N$5:$O$16,2,0)),BB109,""))</f>
        <v/>
      </c>
      <c r="CF109" s="125" t="str">
        <f>IF($C109="","",COUNTIFS(Con_ve!$C$6:$C$1005,$C109,Con_ve!$Q$6:$Q$1005,Cad_cl!CF$5))</f>
        <v/>
      </c>
      <c r="CG109" s="125" t="str">
        <f>IF($C109="","",COUNTIFS(Con_ve!$C$6:$C$1005,$C109,Con_ve!$Q$6:$Q$1005,Cad_cl!CG$5))</f>
        <v/>
      </c>
      <c r="CH109" s="125" t="str">
        <f>IF($C109="","",COUNTIFS(Con_ve!$C$6:$C$1005,$C109,Con_ve!$Q$6:$Q$1005,Cad_cl!CH$5))</f>
        <v/>
      </c>
      <c r="CI109" s="125" t="str">
        <f>IF($C109="","",COUNTIFS(Con_ve!$C$6:$C$1005,$C109,Con_ve!$Q$6:$Q$1005,Cad_cl!CI$5))</f>
        <v/>
      </c>
      <c r="CJ109" s="125" t="str">
        <f>IF($C109="","",COUNTIFS(Con_ve!$C$6:$C$1005,$C109,Con_ve!$Q$6:$Q$1005,Cad_cl!CJ$5))</f>
        <v/>
      </c>
      <c r="CK109" s="125" t="str">
        <f>IF($C109="","",COUNTIFS(Con_ve!$C$6:$C$1005,$C109,Con_ve!$Q$6:$Q$1005,Cad_cl!CK$5))</f>
        <v/>
      </c>
      <c r="CL109" s="125" t="str">
        <f>IF($C109="","",COUNTIFS(Con_ve!$C$6:$C$1005,$C109,Con_ve!$Q$6:$Q$1005,Cad_cl!CL$5))</f>
        <v/>
      </c>
      <c r="CM109" s="125" t="str">
        <f>IF($C109="","",COUNTIFS(Con_ve!$C$6:$C$1005,$C109,Con_ve!$Q$6:$Q$1005,Cad_cl!CM$5))</f>
        <v/>
      </c>
      <c r="CN109" s="125" t="str">
        <f>IF($C109="","",COUNTIFS(Con_ve!$C$6:$C$1005,$C109,Con_ve!$Q$6:$Q$1005,Cad_cl!CN$5))</f>
        <v/>
      </c>
      <c r="CO109" s="125" t="str">
        <f>IF($C109="","",COUNTIFS(Con_ve!$C$6:$C$1005,$C109,Con_ve!$Q$6:$Q$1005,Cad_cl!CO$5))</f>
        <v/>
      </c>
      <c r="CP109" s="125" t="str">
        <f>IF($C109="","",COUNTIFS(Con_ve!$C$6:$C$1005,$C109,Con_ve!$Q$6:$Q$1005,Cad_cl!CP$5))</f>
        <v/>
      </c>
      <c r="CQ109" s="125" t="str">
        <f>IF($C109="","",COUNTIFS(Con_ve!$C$6:$C$1005,$C109,Con_ve!$Q$6:$Q$1005,Cad_cl!CQ$5))</f>
        <v/>
      </c>
      <c r="CR109" s="125">
        <f t="shared" si="5"/>
        <v>0</v>
      </c>
    </row>
    <row r="110" spans="3:96" ht="30" customHeight="1">
      <c r="C110" s="153"/>
      <c r="D110" s="153"/>
      <c r="E110" s="154"/>
      <c r="F110" s="153"/>
      <c r="G110" s="155"/>
      <c r="H110" s="153"/>
      <c r="I110" s="153"/>
      <c r="J110" s="132" t="s">
        <v>309</v>
      </c>
      <c r="K110" s="133" t="s">
        <v>309</v>
      </c>
      <c r="L110" s="153"/>
      <c r="M110" s="153"/>
      <c r="N110" s="153"/>
      <c r="O110" s="153"/>
      <c r="P110" s="153"/>
      <c r="Q110" s="153"/>
      <c r="AP110" s="134" t="str">
        <f>IF(ISERR(IF($C110="","",SUMIFS(Con_ve!$F$6:$F$1005,Con_ve!$C$6:$C$1005,$C110,Con_ve!$I$6:$I$1005,"Fechada",Con_ve!$Q$6:$Q$1005,Cad_cl!AP$5))),"",IF($C110="","",SUMIFS(Con_ve!$F$6:$F$1005,Con_ve!$C$6:$C$1005,$C110,Con_ve!$I$6:$I$1005,"Fechada",Con_ve!$Q$6:$Q$1005,Cad_cl!AP$5)))</f>
        <v/>
      </c>
      <c r="AQ110" s="134" t="str">
        <f>IF(ISERR(IF($C110="","",SUMIFS(Con_ve!$F$6:$F$1005,Con_ve!$C$6:$C$1005,$C110,Con_ve!$I$6:$I$1005,"Fechada",Con_ve!$Q$6:$Q$1005,Cad_cl!AQ$5))),"",IF($C110="","",SUMIFS(Con_ve!$F$6:$F$1005,Con_ve!$C$6:$C$1005,$C110,Con_ve!$I$6:$I$1005,"Fechada",Con_ve!$Q$6:$Q$1005,Cad_cl!AQ$5)))</f>
        <v/>
      </c>
      <c r="AR110" s="134" t="str">
        <f>IF(ISERR(IF($C110="","",SUMIFS(Con_ve!$F$6:$F$1005,Con_ve!$C$6:$C$1005,$C110,Con_ve!$I$6:$I$1005,"Fechada",Con_ve!$Q$6:$Q$1005,Cad_cl!AR$5))),"",IF($C110="","",SUMIFS(Con_ve!$F$6:$F$1005,Con_ve!$C$6:$C$1005,$C110,Con_ve!$I$6:$I$1005,"Fechada",Con_ve!$Q$6:$Q$1005,Cad_cl!AR$5)))</f>
        <v/>
      </c>
      <c r="AS110" s="134" t="str">
        <f>IF(ISERR(IF($C110="","",SUMIFS(Con_ve!$F$6:$F$1005,Con_ve!$C$6:$C$1005,$C110,Con_ve!$I$6:$I$1005,"Fechada",Con_ve!$Q$6:$Q$1005,Cad_cl!AS$5))),"",IF($C110="","",SUMIFS(Con_ve!$F$6:$F$1005,Con_ve!$C$6:$C$1005,$C110,Con_ve!$I$6:$I$1005,"Fechada",Con_ve!$Q$6:$Q$1005,Cad_cl!AS$5)))</f>
        <v/>
      </c>
      <c r="AT110" s="134" t="str">
        <f>IF(ISERR(IF($C110="","",SUMIFS(Con_ve!$F$6:$F$1005,Con_ve!$C$6:$C$1005,$C110,Con_ve!$I$6:$I$1005,"Fechada",Con_ve!$Q$6:$Q$1005,Cad_cl!AT$5))),"",IF($C110="","",SUMIFS(Con_ve!$F$6:$F$1005,Con_ve!$C$6:$C$1005,$C110,Con_ve!$I$6:$I$1005,"Fechada",Con_ve!$Q$6:$Q$1005,Cad_cl!AT$5)))</f>
        <v/>
      </c>
      <c r="AU110" s="134" t="str">
        <f>IF(ISERR(IF($C110="","",SUMIFS(Con_ve!$F$6:$F$1005,Con_ve!$C$6:$C$1005,$C110,Con_ve!$I$6:$I$1005,"Fechada",Con_ve!$Q$6:$Q$1005,Cad_cl!AU$5))),"",IF($C110="","",SUMIFS(Con_ve!$F$6:$F$1005,Con_ve!$C$6:$C$1005,$C110,Con_ve!$I$6:$I$1005,"Fechada",Con_ve!$Q$6:$Q$1005,Cad_cl!AU$5)))</f>
        <v/>
      </c>
      <c r="AV110" s="134" t="str">
        <f>IF(ISERR(IF($C110="","",SUMIFS(Con_ve!$F$6:$F$1005,Con_ve!$C$6:$C$1005,$C110,Con_ve!$I$6:$I$1005,"Fechada",Con_ve!$Q$6:$Q$1005,Cad_cl!AV$5))),"",IF($C110="","",SUMIFS(Con_ve!$F$6:$F$1005,Con_ve!$C$6:$C$1005,$C110,Con_ve!$I$6:$I$1005,"Fechada",Con_ve!$Q$6:$Q$1005,Cad_cl!AV$5)))</f>
        <v/>
      </c>
      <c r="AW110" s="134" t="str">
        <f>IF(ISERR(IF($C110="","",SUMIFS(Con_ve!$F$6:$F$1005,Con_ve!$C$6:$C$1005,$C110,Con_ve!$I$6:$I$1005,"Fechada",Con_ve!$Q$6:$Q$1005,Cad_cl!AW$5))),"",IF($C110="","",SUMIFS(Con_ve!$F$6:$F$1005,Con_ve!$C$6:$C$1005,$C110,Con_ve!$I$6:$I$1005,"Fechada",Con_ve!$Q$6:$Q$1005,Cad_cl!AW$5)))</f>
        <v/>
      </c>
      <c r="AX110" s="134" t="str">
        <f>IF(ISERR(IF($C110="","",SUMIFS(Con_ve!$F$6:$F$1005,Con_ve!$C$6:$C$1005,$C110,Con_ve!$I$6:$I$1005,"Fechada",Con_ve!$Q$6:$Q$1005,Cad_cl!AX$5))),"",IF($C110="","",SUMIFS(Con_ve!$F$6:$F$1005,Con_ve!$C$6:$C$1005,$C110,Con_ve!$I$6:$I$1005,"Fechada",Con_ve!$Q$6:$Q$1005,Cad_cl!AX$5)))</f>
        <v/>
      </c>
      <c r="AY110" s="134" t="str">
        <f>IF(ISERR(IF($C110="","",SUMIFS(Con_ve!$F$6:$F$1005,Con_ve!$C$6:$C$1005,$C110,Con_ve!$I$6:$I$1005,"Fechada",Con_ve!$Q$6:$Q$1005,Cad_cl!AY$5))),"",IF($C110="","",SUMIFS(Con_ve!$F$6:$F$1005,Con_ve!$C$6:$C$1005,$C110,Con_ve!$I$6:$I$1005,"Fechada",Con_ve!$Q$6:$Q$1005,Cad_cl!AY$5)))</f>
        <v/>
      </c>
      <c r="AZ110" s="134" t="str">
        <f>IF(ISERR(IF($C110="","",SUMIFS(Con_ve!$F$6:$F$1005,Con_ve!$C$6:$C$1005,$C110,Con_ve!$I$6:$I$1005,"Fechada",Con_ve!$Q$6:$Q$1005,Cad_cl!AZ$5))),"",IF($C110="","",SUMIFS(Con_ve!$F$6:$F$1005,Con_ve!$C$6:$C$1005,$C110,Con_ve!$I$6:$I$1005,"Fechada",Con_ve!$Q$6:$Q$1005,Cad_cl!AZ$5)))</f>
        <v/>
      </c>
      <c r="BA110" s="134" t="str">
        <f>IF(ISERR(IF($C110="","",SUMIFS(Con_ve!$F$6:$F$1005,Con_ve!$C$6:$C$1005,$C110,Con_ve!$I$6:$I$1005,"Fechada",Con_ve!$Q$6:$Q$1005,Cad_cl!BA$5))),"",IF($C110="","",SUMIFS(Con_ve!$F$6:$F$1005,Con_ve!$C$6:$C$1005,$C110,Con_ve!$I$6:$I$1005,"Fechada",Con_ve!$Q$6:$Q$1005,Cad_cl!BA$5)))</f>
        <v/>
      </c>
      <c r="BB110" s="134">
        <f t="shared" si="3"/>
        <v>0</v>
      </c>
      <c r="BD110" s="134" t="str">
        <f>IF(ISERR(IF($C110="","",SUMIFS(Con_ve!$F$6:$F$1005,Con_ve!$C$6:$C$1005,$C110,Con_ve!$I$6:$I$1005,"Em negociação",Con_ve!$Q$6:$Q$1005,Cad_cl!BD$5))),"",IF($C110="","",SUMIFS(Con_ve!$F$6:$F$1005,Con_ve!$C$6:$C$1005,$C110,Con_ve!$I$6:$I$1005,"Em negociação",Con_ve!$Q$6:$Q$1005,Cad_cl!BD$5)))</f>
        <v/>
      </c>
      <c r="BE110" s="134" t="str">
        <f>IF(ISERR(IF($C110="","",SUMIFS(Con_ve!$F$6:$F$1005,Con_ve!$C$6:$C$1005,$C110,Con_ve!$I$6:$I$1005,"Em negociação",Con_ve!$Q$6:$Q$1005,Cad_cl!BE$5))),"",IF($C110="","",SUMIFS(Con_ve!$F$6:$F$1005,Con_ve!$C$6:$C$1005,$C110,Con_ve!$I$6:$I$1005,"Em negociação",Con_ve!$Q$6:$Q$1005,Cad_cl!BE$5)))</f>
        <v/>
      </c>
      <c r="BF110" s="134" t="str">
        <f>IF(ISERR(IF($C110="","",SUMIFS(Con_ve!$F$6:$F$1005,Con_ve!$C$6:$C$1005,$C110,Con_ve!$I$6:$I$1005,"Em negociação",Con_ve!$Q$6:$Q$1005,Cad_cl!BF$5))),"",IF($C110="","",SUMIFS(Con_ve!$F$6:$F$1005,Con_ve!$C$6:$C$1005,$C110,Con_ve!$I$6:$I$1005,"Em negociação",Con_ve!$Q$6:$Q$1005,Cad_cl!BF$5)))</f>
        <v/>
      </c>
      <c r="BG110" s="134" t="str">
        <f>IF(ISERR(IF($C110="","",SUMIFS(Con_ve!$F$6:$F$1005,Con_ve!$C$6:$C$1005,$C110,Con_ve!$I$6:$I$1005,"Em negociação",Con_ve!$Q$6:$Q$1005,Cad_cl!BG$5))),"",IF($C110="","",SUMIFS(Con_ve!$F$6:$F$1005,Con_ve!$C$6:$C$1005,$C110,Con_ve!$I$6:$I$1005,"Em negociação",Con_ve!$Q$6:$Q$1005,Cad_cl!BG$5)))</f>
        <v/>
      </c>
      <c r="BH110" s="134" t="str">
        <f>IF(ISERR(IF($C110="","",SUMIFS(Con_ve!$F$6:$F$1005,Con_ve!$C$6:$C$1005,$C110,Con_ve!$I$6:$I$1005,"Em negociação",Con_ve!$Q$6:$Q$1005,Cad_cl!BH$5))),"",IF($C110="","",SUMIFS(Con_ve!$F$6:$F$1005,Con_ve!$C$6:$C$1005,$C110,Con_ve!$I$6:$I$1005,"Em negociação",Con_ve!$Q$6:$Q$1005,Cad_cl!BH$5)))</f>
        <v/>
      </c>
      <c r="BI110" s="134" t="str">
        <f>IF(ISERR(IF($C110="","",SUMIFS(Con_ve!$F$6:$F$1005,Con_ve!$C$6:$C$1005,$C110,Con_ve!$I$6:$I$1005,"Em negociação",Con_ve!$Q$6:$Q$1005,Cad_cl!BI$5))),"",IF($C110="","",SUMIFS(Con_ve!$F$6:$F$1005,Con_ve!$C$6:$C$1005,$C110,Con_ve!$I$6:$I$1005,"Em negociação",Con_ve!$Q$6:$Q$1005,Cad_cl!BI$5)))</f>
        <v/>
      </c>
      <c r="BJ110" s="134" t="str">
        <f>IF(ISERR(IF($C110="","",SUMIFS(Con_ve!$F$6:$F$1005,Con_ve!$C$6:$C$1005,$C110,Con_ve!$I$6:$I$1005,"Em negociação",Con_ve!$Q$6:$Q$1005,Cad_cl!BJ$5))),"",IF($C110="","",SUMIFS(Con_ve!$F$6:$F$1005,Con_ve!$C$6:$C$1005,$C110,Con_ve!$I$6:$I$1005,"Em negociação",Con_ve!$Q$6:$Q$1005,Cad_cl!BJ$5)))</f>
        <v/>
      </c>
      <c r="BK110" s="134" t="str">
        <f>IF(ISERR(IF($C110="","",SUMIFS(Con_ve!$F$6:$F$1005,Con_ve!$C$6:$C$1005,$C110,Con_ve!$I$6:$I$1005,"Em negociação",Con_ve!$Q$6:$Q$1005,Cad_cl!BK$5))),"",IF($C110="","",SUMIFS(Con_ve!$F$6:$F$1005,Con_ve!$C$6:$C$1005,$C110,Con_ve!$I$6:$I$1005,"Em negociação",Con_ve!$Q$6:$Q$1005,Cad_cl!BK$5)))</f>
        <v/>
      </c>
      <c r="BL110" s="134" t="str">
        <f>IF(ISERR(IF($C110="","",SUMIFS(Con_ve!$F$6:$F$1005,Con_ve!$C$6:$C$1005,$C110,Con_ve!$I$6:$I$1005,"Em negociação",Con_ve!$Q$6:$Q$1005,Cad_cl!BL$5))),"",IF($C110="","",SUMIFS(Con_ve!$F$6:$F$1005,Con_ve!$C$6:$C$1005,$C110,Con_ve!$I$6:$I$1005,"Em negociação",Con_ve!$Q$6:$Q$1005,Cad_cl!BL$5)))</f>
        <v/>
      </c>
      <c r="BM110" s="134" t="str">
        <f>IF(ISERR(IF($C110="","",SUMIFS(Con_ve!$F$6:$F$1005,Con_ve!$C$6:$C$1005,$C110,Con_ve!$I$6:$I$1005,"Em negociação",Con_ve!$Q$6:$Q$1005,Cad_cl!BM$5))),"",IF($C110="","",SUMIFS(Con_ve!$F$6:$F$1005,Con_ve!$C$6:$C$1005,$C110,Con_ve!$I$6:$I$1005,"Em negociação",Con_ve!$Q$6:$Q$1005,Cad_cl!BM$5)))</f>
        <v/>
      </c>
      <c r="BN110" s="134" t="str">
        <f>IF(ISERR(IF($C110="","",SUMIFS(Con_ve!$F$6:$F$1005,Con_ve!$C$6:$C$1005,$C110,Con_ve!$I$6:$I$1005,"Em negociação",Con_ve!$Q$6:$Q$1005,Cad_cl!BN$5))),"",IF($C110="","",SUMIFS(Con_ve!$F$6:$F$1005,Con_ve!$C$6:$C$1005,$C110,Con_ve!$I$6:$I$1005,"Em negociação",Con_ve!$Q$6:$Q$1005,Cad_cl!BN$5)))</f>
        <v/>
      </c>
      <c r="BO110" s="134" t="str">
        <f>IF(ISERR(IF($C110="","",SUMIFS(Con_ve!$F$6:$F$1005,Con_ve!$C$6:$C$1005,$C110,Con_ve!$I$6:$I$1005,"Em negociação",Con_ve!$Q$6:$Q$1005,Cad_cl!BO$5))),"",IF($C110="","",SUMIFS(Con_ve!$F$6:$F$1005,Con_ve!$C$6:$C$1005,$C110,Con_ve!$I$6:$I$1005,"Em negociação",Con_ve!$Q$6:$Q$1005,Cad_cl!BO$5)))</f>
        <v/>
      </c>
      <c r="BP110" s="134">
        <f t="shared" si="4"/>
        <v>0</v>
      </c>
      <c r="BR110" s="125" t="str">
        <f>IF(ISERR(IF(AND($I110=Re_lo!$E$5,BR$5=VLOOKUP(Re_lo!$H$5,Re_lo!$N$5:$O$16,2,0)),AP110,"")),"",IF(AND($I110=Re_lo!$E$5,BR$5=VLOOKUP(Re_lo!$H$5,Re_lo!$N$5:$O$16,2,0)),AP110,""))</f>
        <v/>
      </c>
      <c r="BS110" s="125" t="str">
        <f>IF(ISERR(IF(AND($I110=Re_lo!$E$5,BS$5=VLOOKUP(Re_lo!$H$5,Re_lo!$N$5:$O$16,2,0)),AQ110,"")),"",IF(AND($I110=Re_lo!$E$5,BS$5=VLOOKUP(Re_lo!$H$5,Re_lo!$N$5:$O$16,2,0)),AQ110,""))</f>
        <v/>
      </c>
      <c r="BT110" s="125" t="str">
        <f>IF(ISERR(IF(AND($I110=Re_lo!$E$5,BT$5=VLOOKUP(Re_lo!$H$5,Re_lo!$N$5:$O$16,2,0)),AR110,"")),"",IF(AND($I110=Re_lo!$E$5,BT$5=VLOOKUP(Re_lo!$H$5,Re_lo!$N$5:$O$16,2,0)),AR110,""))</f>
        <v/>
      </c>
      <c r="BU110" s="125" t="str">
        <f>IF(ISERR(IF(AND($I110=Re_lo!$E$5,BU$5=VLOOKUP(Re_lo!$H$5,Re_lo!$N$5:$O$16,2,0)),AS110,"")),"",IF(AND($I110=Re_lo!$E$5,BU$5=VLOOKUP(Re_lo!$H$5,Re_lo!$N$5:$O$16,2,0)),AS110,""))</f>
        <v/>
      </c>
      <c r="BV110" s="125" t="str">
        <f>IF(ISERR(IF(AND($I110=Re_lo!$E$5,BV$5=VLOOKUP(Re_lo!$H$5,Re_lo!$N$5:$O$16,2,0)),AT110,"")),"",IF(AND($I110=Re_lo!$E$5,BV$5=VLOOKUP(Re_lo!$H$5,Re_lo!$N$5:$O$16,2,0)),AT110,""))</f>
        <v/>
      </c>
      <c r="BW110" s="125" t="str">
        <f>IF(ISERR(IF(AND($I110=Re_lo!$E$5,BW$5=VLOOKUP(Re_lo!$H$5,Re_lo!$N$5:$O$16,2,0)),AU110,"")),"",IF(AND($I110=Re_lo!$E$5,BW$5=VLOOKUP(Re_lo!$H$5,Re_lo!$N$5:$O$16,2,0)),AU110,""))</f>
        <v/>
      </c>
      <c r="BX110" s="125" t="str">
        <f>IF(ISERR(IF(AND($I110=Re_lo!$E$5,BX$5=VLOOKUP(Re_lo!$H$5,Re_lo!$N$5:$O$16,2,0)),AV110,"")),"",IF(AND($I110=Re_lo!$E$5,BX$5=VLOOKUP(Re_lo!$H$5,Re_lo!$N$5:$O$16,2,0)),AV110,""))</f>
        <v/>
      </c>
      <c r="BY110" s="125" t="str">
        <f>IF(ISERR(IF(AND($I110=Re_lo!$E$5,BY$5=VLOOKUP(Re_lo!$H$5,Re_lo!$N$5:$O$16,2,0)),AW110,"")),"",IF(AND($I110=Re_lo!$E$5,BY$5=VLOOKUP(Re_lo!$H$5,Re_lo!$N$5:$O$16,2,0)),AW110,""))</f>
        <v/>
      </c>
      <c r="BZ110" s="125" t="str">
        <f>IF(ISERR(IF(AND($I110=Re_lo!$E$5,BZ$5=VLOOKUP(Re_lo!$H$5,Re_lo!$N$5:$O$16,2,0)),AX110,"")),"",IF(AND($I110=Re_lo!$E$5,BZ$5=VLOOKUP(Re_lo!$H$5,Re_lo!$N$5:$O$16,2,0)),AX110,""))</f>
        <v/>
      </c>
      <c r="CA110" s="125" t="str">
        <f>IF(ISERR(IF(AND($I110=Re_lo!$E$5,CA$5=VLOOKUP(Re_lo!$H$5,Re_lo!$N$5:$O$16,2,0)),AY110,"")),"",IF(AND($I110=Re_lo!$E$5,CA$5=VLOOKUP(Re_lo!$H$5,Re_lo!$N$5:$O$16,2,0)),AY110,""))</f>
        <v/>
      </c>
      <c r="CB110" s="125" t="str">
        <f>IF(ISERR(IF(AND($I110=Re_lo!$E$5,CB$5=VLOOKUP(Re_lo!$H$5,Re_lo!$N$5:$O$16,2,0)),AZ110,"")),"",IF(AND($I110=Re_lo!$E$5,CB$5=VLOOKUP(Re_lo!$H$5,Re_lo!$N$5:$O$16,2,0)),AZ110,""))</f>
        <v/>
      </c>
      <c r="CC110" s="125" t="str">
        <f>IF(ISERR(IF(AND($I110=Re_lo!$E$5,CC$5=VLOOKUP(Re_lo!$H$5,Re_lo!$N$5:$O$16,2,0)),BA110,"")),"",IF(AND($I110=Re_lo!$E$5,CC$5=VLOOKUP(Re_lo!$H$5,Re_lo!$N$5:$O$16,2,0)),BA110,""))</f>
        <v/>
      </c>
      <c r="CD110" s="125" t="str">
        <f>IF(ISERR(IF(AND($I110=Re_lo!$E$5,CD$5=VLOOKUP(Re_lo!$H$5,Re_lo!$N$5:$O$16,2,0)),BB110,"")),"",IF(AND($I110=Re_lo!$E$5,CD$5=VLOOKUP(Re_lo!$H$5,Re_lo!$N$5:$O$16,2,0)),BB110,""))</f>
        <v/>
      </c>
      <c r="CF110" s="125" t="str">
        <f>IF($C110="","",COUNTIFS(Con_ve!$C$6:$C$1005,$C110,Con_ve!$Q$6:$Q$1005,Cad_cl!CF$5))</f>
        <v/>
      </c>
      <c r="CG110" s="125" t="str">
        <f>IF($C110="","",COUNTIFS(Con_ve!$C$6:$C$1005,$C110,Con_ve!$Q$6:$Q$1005,Cad_cl!CG$5))</f>
        <v/>
      </c>
      <c r="CH110" s="125" t="str">
        <f>IF($C110="","",COUNTIFS(Con_ve!$C$6:$C$1005,$C110,Con_ve!$Q$6:$Q$1005,Cad_cl!CH$5))</f>
        <v/>
      </c>
      <c r="CI110" s="125" t="str">
        <f>IF($C110="","",COUNTIFS(Con_ve!$C$6:$C$1005,$C110,Con_ve!$Q$6:$Q$1005,Cad_cl!CI$5))</f>
        <v/>
      </c>
      <c r="CJ110" s="125" t="str">
        <f>IF($C110="","",COUNTIFS(Con_ve!$C$6:$C$1005,$C110,Con_ve!$Q$6:$Q$1005,Cad_cl!CJ$5))</f>
        <v/>
      </c>
      <c r="CK110" s="125" t="str">
        <f>IF($C110="","",COUNTIFS(Con_ve!$C$6:$C$1005,$C110,Con_ve!$Q$6:$Q$1005,Cad_cl!CK$5))</f>
        <v/>
      </c>
      <c r="CL110" s="125" t="str">
        <f>IF($C110="","",COUNTIFS(Con_ve!$C$6:$C$1005,$C110,Con_ve!$Q$6:$Q$1005,Cad_cl!CL$5))</f>
        <v/>
      </c>
      <c r="CM110" s="125" t="str">
        <f>IF($C110="","",COUNTIFS(Con_ve!$C$6:$C$1005,$C110,Con_ve!$Q$6:$Q$1005,Cad_cl!CM$5))</f>
        <v/>
      </c>
      <c r="CN110" s="125" t="str">
        <f>IF($C110="","",COUNTIFS(Con_ve!$C$6:$C$1005,$C110,Con_ve!$Q$6:$Q$1005,Cad_cl!CN$5))</f>
        <v/>
      </c>
      <c r="CO110" s="125" t="str">
        <f>IF($C110="","",COUNTIFS(Con_ve!$C$6:$C$1005,$C110,Con_ve!$Q$6:$Q$1005,Cad_cl!CO$5))</f>
        <v/>
      </c>
      <c r="CP110" s="125" t="str">
        <f>IF($C110="","",COUNTIFS(Con_ve!$C$6:$C$1005,$C110,Con_ve!$Q$6:$Q$1005,Cad_cl!CP$5))</f>
        <v/>
      </c>
      <c r="CQ110" s="125" t="str">
        <f>IF($C110="","",COUNTIFS(Con_ve!$C$6:$C$1005,$C110,Con_ve!$Q$6:$Q$1005,Cad_cl!CQ$5))</f>
        <v/>
      </c>
      <c r="CR110" s="125">
        <f t="shared" si="5"/>
        <v>0</v>
      </c>
    </row>
    <row r="111" spans="3:96" ht="30" customHeight="1">
      <c r="C111" s="153"/>
      <c r="D111" s="153"/>
      <c r="E111" s="154"/>
      <c r="F111" s="153"/>
      <c r="G111" s="155"/>
      <c r="H111" s="153"/>
      <c r="I111" s="153"/>
      <c r="J111" s="132" t="s">
        <v>309</v>
      </c>
      <c r="K111" s="133" t="s">
        <v>309</v>
      </c>
      <c r="L111" s="153"/>
      <c r="M111" s="153"/>
      <c r="N111" s="153"/>
      <c r="O111" s="153"/>
      <c r="P111" s="153"/>
      <c r="Q111" s="153"/>
      <c r="AP111" s="134" t="str">
        <f>IF(ISERR(IF($C111="","",SUMIFS(Con_ve!$F$6:$F$1005,Con_ve!$C$6:$C$1005,$C111,Con_ve!$I$6:$I$1005,"Fechada",Con_ve!$Q$6:$Q$1005,Cad_cl!AP$5))),"",IF($C111="","",SUMIFS(Con_ve!$F$6:$F$1005,Con_ve!$C$6:$C$1005,$C111,Con_ve!$I$6:$I$1005,"Fechada",Con_ve!$Q$6:$Q$1005,Cad_cl!AP$5)))</f>
        <v/>
      </c>
      <c r="AQ111" s="134" t="str">
        <f>IF(ISERR(IF($C111="","",SUMIFS(Con_ve!$F$6:$F$1005,Con_ve!$C$6:$C$1005,$C111,Con_ve!$I$6:$I$1005,"Fechada",Con_ve!$Q$6:$Q$1005,Cad_cl!AQ$5))),"",IF($C111="","",SUMIFS(Con_ve!$F$6:$F$1005,Con_ve!$C$6:$C$1005,$C111,Con_ve!$I$6:$I$1005,"Fechada",Con_ve!$Q$6:$Q$1005,Cad_cl!AQ$5)))</f>
        <v/>
      </c>
      <c r="AR111" s="134" t="str">
        <f>IF(ISERR(IF($C111="","",SUMIFS(Con_ve!$F$6:$F$1005,Con_ve!$C$6:$C$1005,$C111,Con_ve!$I$6:$I$1005,"Fechada",Con_ve!$Q$6:$Q$1005,Cad_cl!AR$5))),"",IF($C111="","",SUMIFS(Con_ve!$F$6:$F$1005,Con_ve!$C$6:$C$1005,$C111,Con_ve!$I$6:$I$1005,"Fechada",Con_ve!$Q$6:$Q$1005,Cad_cl!AR$5)))</f>
        <v/>
      </c>
      <c r="AS111" s="134" t="str">
        <f>IF(ISERR(IF($C111="","",SUMIFS(Con_ve!$F$6:$F$1005,Con_ve!$C$6:$C$1005,$C111,Con_ve!$I$6:$I$1005,"Fechada",Con_ve!$Q$6:$Q$1005,Cad_cl!AS$5))),"",IF($C111="","",SUMIFS(Con_ve!$F$6:$F$1005,Con_ve!$C$6:$C$1005,$C111,Con_ve!$I$6:$I$1005,"Fechada",Con_ve!$Q$6:$Q$1005,Cad_cl!AS$5)))</f>
        <v/>
      </c>
      <c r="AT111" s="134" t="str">
        <f>IF(ISERR(IF($C111="","",SUMIFS(Con_ve!$F$6:$F$1005,Con_ve!$C$6:$C$1005,$C111,Con_ve!$I$6:$I$1005,"Fechada",Con_ve!$Q$6:$Q$1005,Cad_cl!AT$5))),"",IF($C111="","",SUMIFS(Con_ve!$F$6:$F$1005,Con_ve!$C$6:$C$1005,$C111,Con_ve!$I$6:$I$1005,"Fechada",Con_ve!$Q$6:$Q$1005,Cad_cl!AT$5)))</f>
        <v/>
      </c>
      <c r="AU111" s="134" t="str">
        <f>IF(ISERR(IF($C111="","",SUMIFS(Con_ve!$F$6:$F$1005,Con_ve!$C$6:$C$1005,$C111,Con_ve!$I$6:$I$1005,"Fechada",Con_ve!$Q$6:$Q$1005,Cad_cl!AU$5))),"",IF($C111="","",SUMIFS(Con_ve!$F$6:$F$1005,Con_ve!$C$6:$C$1005,$C111,Con_ve!$I$6:$I$1005,"Fechada",Con_ve!$Q$6:$Q$1005,Cad_cl!AU$5)))</f>
        <v/>
      </c>
      <c r="AV111" s="134" t="str">
        <f>IF(ISERR(IF($C111="","",SUMIFS(Con_ve!$F$6:$F$1005,Con_ve!$C$6:$C$1005,$C111,Con_ve!$I$6:$I$1005,"Fechada",Con_ve!$Q$6:$Q$1005,Cad_cl!AV$5))),"",IF($C111="","",SUMIFS(Con_ve!$F$6:$F$1005,Con_ve!$C$6:$C$1005,$C111,Con_ve!$I$6:$I$1005,"Fechada",Con_ve!$Q$6:$Q$1005,Cad_cl!AV$5)))</f>
        <v/>
      </c>
      <c r="AW111" s="134" t="str">
        <f>IF(ISERR(IF($C111="","",SUMIFS(Con_ve!$F$6:$F$1005,Con_ve!$C$6:$C$1005,$C111,Con_ve!$I$6:$I$1005,"Fechada",Con_ve!$Q$6:$Q$1005,Cad_cl!AW$5))),"",IF($C111="","",SUMIFS(Con_ve!$F$6:$F$1005,Con_ve!$C$6:$C$1005,$C111,Con_ve!$I$6:$I$1005,"Fechada",Con_ve!$Q$6:$Q$1005,Cad_cl!AW$5)))</f>
        <v/>
      </c>
      <c r="AX111" s="134" t="str">
        <f>IF(ISERR(IF($C111="","",SUMIFS(Con_ve!$F$6:$F$1005,Con_ve!$C$6:$C$1005,$C111,Con_ve!$I$6:$I$1005,"Fechada",Con_ve!$Q$6:$Q$1005,Cad_cl!AX$5))),"",IF($C111="","",SUMIFS(Con_ve!$F$6:$F$1005,Con_ve!$C$6:$C$1005,$C111,Con_ve!$I$6:$I$1005,"Fechada",Con_ve!$Q$6:$Q$1005,Cad_cl!AX$5)))</f>
        <v/>
      </c>
      <c r="AY111" s="134" t="str">
        <f>IF(ISERR(IF($C111="","",SUMIFS(Con_ve!$F$6:$F$1005,Con_ve!$C$6:$C$1005,$C111,Con_ve!$I$6:$I$1005,"Fechada",Con_ve!$Q$6:$Q$1005,Cad_cl!AY$5))),"",IF($C111="","",SUMIFS(Con_ve!$F$6:$F$1005,Con_ve!$C$6:$C$1005,$C111,Con_ve!$I$6:$I$1005,"Fechada",Con_ve!$Q$6:$Q$1005,Cad_cl!AY$5)))</f>
        <v/>
      </c>
      <c r="AZ111" s="134" t="str">
        <f>IF(ISERR(IF($C111="","",SUMIFS(Con_ve!$F$6:$F$1005,Con_ve!$C$6:$C$1005,$C111,Con_ve!$I$6:$I$1005,"Fechada",Con_ve!$Q$6:$Q$1005,Cad_cl!AZ$5))),"",IF($C111="","",SUMIFS(Con_ve!$F$6:$F$1005,Con_ve!$C$6:$C$1005,$C111,Con_ve!$I$6:$I$1005,"Fechada",Con_ve!$Q$6:$Q$1005,Cad_cl!AZ$5)))</f>
        <v/>
      </c>
      <c r="BA111" s="134" t="str">
        <f>IF(ISERR(IF($C111="","",SUMIFS(Con_ve!$F$6:$F$1005,Con_ve!$C$6:$C$1005,$C111,Con_ve!$I$6:$I$1005,"Fechada",Con_ve!$Q$6:$Q$1005,Cad_cl!BA$5))),"",IF($C111="","",SUMIFS(Con_ve!$F$6:$F$1005,Con_ve!$C$6:$C$1005,$C111,Con_ve!$I$6:$I$1005,"Fechada",Con_ve!$Q$6:$Q$1005,Cad_cl!BA$5)))</f>
        <v/>
      </c>
      <c r="BB111" s="134">
        <f t="shared" si="3"/>
        <v>0</v>
      </c>
      <c r="BD111" s="134" t="str">
        <f>IF(ISERR(IF($C111="","",SUMIFS(Con_ve!$F$6:$F$1005,Con_ve!$C$6:$C$1005,$C111,Con_ve!$I$6:$I$1005,"Em negociação",Con_ve!$Q$6:$Q$1005,Cad_cl!BD$5))),"",IF($C111="","",SUMIFS(Con_ve!$F$6:$F$1005,Con_ve!$C$6:$C$1005,$C111,Con_ve!$I$6:$I$1005,"Em negociação",Con_ve!$Q$6:$Q$1005,Cad_cl!BD$5)))</f>
        <v/>
      </c>
      <c r="BE111" s="134" t="str">
        <f>IF(ISERR(IF($C111="","",SUMIFS(Con_ve!$F$6:$F$1005,Con_ve!$C$6:$C$1005,$C111,Con_ve!$I$6:$I$1005,"Em negociação",Con_ve!$Q$6:$Q$1005,Cad_cl!BE$5))),"",IF($C111="","",SUMIFS(Con_ve!$F$6:$F$1005,Con_ve!$C$6:$C$1005,$C111,Con_ve!$I$6:$I$1005,"Em negociação",Con_ve!$Q$6:$Q$1005,Cad_cl!BE$5)))</f>
        <v/>
      </c>
      <c r="BF111" s="134" t="str">
        <f>IF(ISERR(IF($C111="","",SUMIFS(Con_ve!$F$6:$F$1005,Con_ve!$C$6:$C$1005,$C111,Con_ve!$I$6:$I$1005,"Em negociação",Con_ve!$Q$6:$Q$1005,Cad_cl!BF$5))),"",IF($C111="","",SUMIFS(Con_ve!$F$6:$F$1005,Con_ve!$C$6:$C$1005,$C111,Con_ve!$I$6:$I$1005,"Em negociação",Con_ve!$Q$6:$Q$1005,Cad_cl!BF$5)))</f>
        <v/>
      </c>
      <c r="BG111" s="134" t="str">
        <f>IF(ISERR(IF($C111="","",SUMIFS(Con_ve!$F$6:$F$1005,Con_ve!$C$6:$C$1005,$C111,Con_ve!$I$6:$I$1005,"Em negociação",Con_ve!$Q$6:$Q$1005,Cad_cl!BG$5))),"",IF($C111="","",SUMIFS(Con_ve!$F$6:$F$1005,Con_ve!$C$6:$C$1005,$C111,Con_ve!$I$6:$I$1005,"Em negociação",Con_ve!$Q$6:$Q$1005,Cad_cl!BG$5)))</f>
        <v/>
      </c>
      <c r="BH111" s="134" t="str">
        <f>IF(ISERR(IF($C111="","",SUMIFS(Con_ve!$F$6:$F$1005,Con_ve!$C$6:$C$1005,$C111,Con_ve!$I$6:$I$1005,"Em negociação",Con_ve!$Q$6:$Q$1005,Cad_cl!BH$5))),"",IF($C111="","",SUMIFS(Con_ve!$F$6:$F$1005,Con_ve!$C$6:$C$1005,$C111,Con_ve!$I$6:$I$1005,"Em negociação",Con_ve!$Q$6:$Q$1005,Cad_cl!BH$5)))</f>
        <v/>
      </c>
      <c r="BI111" s="134" t="str">
        <f>IF(ISERR(IF($C111="","",SUMIFS(Con_ve!$F$6:$F$1005,Con_ve!$C$6:$C$1005,$C111,Con_ve!$I$6:$I$1005,"Em negociação",Con_ve!$Q$6:$Q$1005,Cad_cl!BI$5))),"",IF($C111="","",SUMIFS(Con_ve!$F$6:$F$1005,Con_ve!$C$6:$C$1005,$C111,Con_ve!$I$6:$I$1005,"Em negociação",Con_ve!$Q$6:$Q$1005,Cad_cl!BI$5)))</f>
        <v/>
      </c>
      <c r="BJ111" s="134" t="str">
        <f>IF(ISERR(IF($C111="","",SUMIFS(Con_ve!$F$6:$F$1005,Con_ve!$C$6:$C$1005,$C111,Con_ve!$I$6:$I$1005,"Em negociação",Con_ve!$Q$6:$Q$1005,Cad_cl!BJ$5))),"",IF($C111="","",SUMIFS(Con_ve!$F$6:$F$1005,Con_ve!$C$6:$C$1005,$C111,Con_ve!$I$6:$I$1005,"Em negociação",Con_ve!$Q$6:$Q$1005,Cad_cl!BJ$5)))</f>
        <v/>
      </c>
      <c r="BK111" s="134" t="str">
        <f>IF(ISERR(IF($C111="","",SUMIFS(Con_ve!$F$6:$F$1005,Con_ve!$C$6:$C$1005,$C111,Con_ve!$I$6:$I$1005,"Em negociação",Con_ve!$Q$6:$Q$1005,Cad_cl!BK$5))),"",IF($C111="","",SUMIFS(Con_ve!$F$6:$F$1005,Con_ve!$C$6:$C$1005,$C111,Con_ve!$I$6:$I$1005,"Em negociação",Con_ve!$Q$6:$Q$1005,Cad_cl!BK$5)))</f>
        <v/>
      </c>
      <c r="BL111" s="134" t="str">
        <f>IF(ISERR(IF($C111="","",SUMIFS(Con_ve!$F$6:$F$1005,Con_ve!$C$6:$C$1005,$C111,Con_ve!$I$6:$I$1005,"Em negociação",Con_ve!$Q$6:$Q$1005,Cad_cl!BL$5))),"",IF($C111="","",SUMIFS(Con_ve!$F$6:$F$1005,Con_ve!$C$6:$C$1005,$C111,Con_ve!$I$6:$I$1005,"Em negociação",Con_ve!$Q$6:$Q$1005,Cad_cl!BL$5)))</f>
        <v/>
      </c>
      <c r="BM111" s="134" t="str">
        <f>IF(ISERR(IF($C111="","",SUMIFS(Con_ve!$F$6:$F$1005,Con_ve!$C$6:$C$1005,$C111,Con_ve!$I$6:$I$1005,"Em negociação",Con_ve!$Q$6:$Q$1005,Cad_cl!BM$5))),"",IF($C111="","",SUMIFS(Con_ve!$F$6:$F$1005,Con_ve!$C$6:$C$1005,$C111,Con_ve!$I$6:$I$1005,"Em negociação",Con_ve!$Q$6:$Q$1005,Cad_cl!BM$5)))</f>
        <v/>
      </c>
      <c r="BN111" s="134" t="str">
        <f>IF(ISERR(IF($C111="","",SUMIFS(Con_ve!$F$6:$F$1005,Con_ve!$C$6:$C$1005,$C111,Con_ve!$I$6:$I$1005,"Em negociação",Con_ve!$Q$6:$Q$1005,Cad_cl!BN$5))),"",IF($C111="","",SUMIFS(Con_ve!$F$6:$F$1005,Con_ve!$C$6:$C$1005,$C111,Con_ve!$I$6:$I$1005,"Em negociação",Con_ve!$Q$6:$Q$1005,Cad_cl!BN$5)))</f>
        <v/>
      </c>
      <c r="BO111" s="134" t="str">
        <f>IF(ISERR(IF($C111="","",SUMIFS(Con_ve!$F$6:$F$1005,Con_ve!$C$6:$C$1005,$C111,Con_ve!$I$6:$I$1005,"Em negociação",Con_ve!$Q$6:$Q$1005,Cad_cl!BO$5))),"",IF($C111="","",SUMIFS(Con_ve!$F$6:$F$1005,Con_ve!$C$6:$C$1005,$C111,Con_ve!$I$6:$I$1005,"Em negociação",Con_ve!$Q$6:$Q$1005,Cad_cl!BO$5)))</f>
        <v/>
      </c>
      <c r="BP111" s="134">
        <f t="shared" si="4"/>
        <v>0</v>
      </c>
      <c r="BR111" s="125" t="str">
        <f>IF(ISERR(IF(AND($I111=Re_lo!$E$5,BR$5=VLOOKUP(Re_lo!$H$5,Re_lo!$N$5:$O$16,2,0)),AP111,"")),"",IF(AND($I111=Re_lo!$E$5,BR$5=VLOOKUP(Re_lo!$H$5,Re_lo!$N$5:$O$16,2,0)),AP111,""))</f>
        <v/>
      </c>
      <c r="BS111" s="125" t="str">
        <f>IF(ISERR(IF(AND($I111=Re_lo!$E$5,BS$5=VLOOKUP(Re_lo!$H$5,Re_lo!$N$5:$O$16,2,0)),AQ111,"")),"",IF(AND($I111=Re_lo!$E$5,BS$5=VLOOKUP(Re_lo!$H$5,Re_lo!$N$5:$O$16,2,0)),AQ111,""))</f>
        <v/>
      </c>
      <c r="BT111" s="125" t="str">
        <f>IF(ISERR(IF(AND($I111=Re_lo!$E$5,BT$5=VLOOKUP(Re_lo!$H$5,Re_lo!$N$5:$O$16,2,0)),AR111,"")),"",IF(AND($I111=Re_lo!$E$5,BT$5=VLOOKUP(Re_lo!$H$5,Re_lo!$N$5:$O$16,2,0)),AR111,""))</f>
        <v/>
      </c>
      <c r="BU111" s="125" t="str">
        <f>IF(ISERR(IF(AND($I111=Re_lo!$E$5,BU$5=VLOOKUP(Re_lo!$H$5,Re_lo!$N$5:$O$16,2,0)),AS111,"")),"",IF(AND($I111=Re_lo!$E$5,BU$5=VLOOKUP(Re_lo!$H$5,Re_lo!$N$5:$O$16,2,0)),AS111,""))</f>
        <v/>
      </c>
      <c r="BV111" s="125" t="str">
        <f>IF(ISERR(IF(AND($I111=Re_lo!$E$5,BV$5=VLOOKUP(Re_lo!$H$5,Re_lo!$N$5:$O$16,2,0)),AT111,"")),"",IF(AND($I111=Re_lo!$E$5,BV$5=VLOOKUP(Re_lo!$H$5,Re_lo!$N$5:$O$16,2,0)),AT111,""))</f>
        <v/>
      </c>
      <c r="BW111" s="125" t="str">
        <f>IF(ISERR(IF(AND($I111=Re_lo!$E$5,BW$5=VLOOKUP(Re_lo!$H$5,Re_lo!$N$5:$O$16,2,0)),AU111,"")),"",IF(AND($I111=Re_lo!$E$5,BW$5=VLOOKUP(Re_lo!$H$5,Re_lo!$N$5:$O$16,2,0)),AU111,""))</f>
        <v/>
      </c>
      <c r="BX111" s="125" t="str">
        <f>IF(ISERR(IF(AND($I111=Re_lo!$E$5,BX$5=VLOOKUP(Re_lo!$H$5,Re_lo!$N$5:$O$16,2,0)),AV111,"")),"",IF(AND($I111=Re_lo!$E$5,BX$5=VLOOKUP(Re_lo!$H$5,Re_lo!$N$5:$O$16,2,0)),AV111,""))</f>
        <v/>
      </c>
      <c r="BY111" s="125" t="str">
        <f>IF(ISERR(IF(AND($I111=Re_lo!$E$5,BY$5=VLOOKUP(Re_lo!$H$5,Re_lo!$N$5:$O$16,2,0)),AW111,"")),"",IF(AND($I111=Re_lo!$E$5,BY$5=VLOOKUP(Re_lo!$H$5,Re_lo!$N$5:$O$16,2,0)),AW111,""))</f>
        <v/>
      </c>
      <c r="BZ111" s="125" t="str">
        <f>IF(ISERR(IF(AND($I111=Re_lo!$E$5,BZ$5=VLOOKUP(Re_lo!$H$5,Re_lo!$N$5:$O$16,2,0)),AX111,"")),"",IF(AND($I111=Re_lo!$E$5,BZ$5=VLOOKUP(Re_lo!$H$5,Re_lo!$N$5:$O$16,2,0)),AX111,""))</f>
        <v/>
      </c>
      <c r="CA111" s="125" t="str">
        <f>IF(ISERR(IF(AND($I111=Re_lo!$E$5,CA$5=VLOOKUP(Re_lo!$H$5,Re_lo!$N$5:$O$16,2,0)),AY111,"")),"",IF(AND($I111=Re_lo!$E$5,CA$5=VLOOKUP(Re_lo!$H$5,Re_lo!$N$5:$O$16,2,0)),AY111,""))</f>
        <v/>
      </c>
      <c r="CB111" s="125" t="str">
        <f>IF(ISERR(IF(AND($I111=Re_lo!$E$5,CB$5=VLOOKUP(Re_lo!$H$5,Re_lo!$N$5:$O$16,2,0)),AZ111,"")),"",IF(AND($I111=Re_lo!$E$5,CB$5=VLOOKUP(Re_lo!$H$5,Re_lo!$N$5:$O$16,2,0)),AZ111,""))</f>
        <v/>
      </c>
      <c r="CC111" s="125" t="str">
        <f>IF(ISERR(IF(AND($I111=Re_lo!$E$5,CC$5=VLOOKUP(Re_lo!$H$5,Re_lo!$N$5:$O$16,2,0)),BA111,"")),"",IF(AND($I111=Re_lo!$E$5,CC$5=VLOOKUP(Re_lo!$H$5,Re_lo!$N$5:$O$16,2,0)),BA111,""))</f>
        <v/>
      </c>
      <c r="CD111" s="125" t="str">
        <f>IF(ISERR(IF(AND($I111=Re_lo!$E$5,CD$5=VLOOKUP(Re_lo!$H$5,Re_lo!$N$5:$O$16,2,0)),BB111,"")),"",IF(AND($I111=Re_lo!$E$5,CD$5=VLOOKUP(Re_lo!$H$5,Re_lo!$N$5:$O$16,2,0)),BB111,""))</f>
        <v/>
      </c>
      <c r="CF111" s="125" t="str">
        <f>IF($C111="","",COUNTIFS(Con_ve!$C$6:$C$1005,$C111,Con_ve!$Q$6:$Q$1005,Cad_cl!CF$5))</f>
        <v/>
      </c>
      <c r="CG111" s="125" t="str">
        <f>IF($C111="","",COUNTIFS(Con_ve!$C$6:$C$1005,$C111,Con_ve!$Q$6:$Q$1005,Cad_cl!CG$5))</f>
        <v/>
      </c>
      <c r="CH111" s="125" t="str">
        <f>IF($C111="","",COUNTIFS(Con_ve!$C$6:$C$1005,$C111,Con_ve!$Q$6:$Q$1005,Cad_cl!CH$5))</f>
        <v/>
      </c>
      <c r="CI111" s="125" t="str">
        <f>IF($C111="","",COUNTIFS(Con_ve!$C$6:$C$1005,$C111,Con_ve!$Q$6:$Q$1005,Cad_cl!CI$5))</f>
        <v/>
      </c>
      <c r="CJ111" s="125" t="str">
        <f>IF($C111="","",COUNTIFS(Con_ve!$C$6:$C$1005,$C111,Con_ve!$Q$6:$Q$1005,Cad_cl!CJ$5))</f>
        <v/>
      </c>
      <c r="CK111" s="125" t="str">
        <f>IF($C111="","",COUNTIFS(Con_ve!$C$6:$C$1005,$C111,Con_ve!$Q$6:$Q$1005,Cad_cl!CK$5))</f>
        <v/>
      </c>
      <c r="CL111" s="125" t="str">
        <f>IF($C111="","",COUNTIFS(Con_ve!$C$6:$C$1005,$C111,Con_ve!$Q$6:$Q$1005,Cad_cl!CL$5))</f>
        <v/>
      </c>
      <c r="CM111" s="125" t="str">
        <f>IF($C111="","",COUNTIFS(Con_ve!$C$6:$C$1005,$C111,Con_ve!$Q$6:$Q$1005,Cad_cl!CM$5))</f>
        <v/>
      </c>
      <c r="CN111" s="125" t="str">
        <f>IF($C111="","",COUNTIFS(Con_ve!$C$6:$C$1005,$C111,Con_ve!$Q$6:$Q$1005,Cad_cl!CN$5))</f>
        <v/>
      </c>
      <c r="CO111" s="125" t="str">
        <f>IF($C111="","",COUNTIFS(Con_ve!$C$6:$C$1005,$C111,Con_ve!$Q$6:$Q$1005,Cad_cl!CO$5))</f>
        <v/>
      </c>
      <c r="CP111" s="125" t="str">
        <f>IF($C111="","",COUNTIFS(Con_ve!$C$6:$C$1005,$C111,Con_ve!$Q$6:$Q$1005,Cad_cl!CP$5))</f>
        <v/>
      </c>
      <c r="CQ111" s="125" t="str">
        <f>IF($C111="","",COUNTIFS(Con_ve!$C$6:$C$1005,$C111,Con_ve!$Q$6:$Q$1005,Cad_cl!CQ$5))</f>
        <v/>
      </c>
      <c r="CR111" s="125">
        <f t="shared" si="5"/>
        <v>0</v>
      </c>
    </row>
    <row r="112" spans="3:96" ht="30" customHeight="1">
      <c r="C112" s="153"/>
      <c r="D112" s="153"/>
      <c r="E112" s="154"/>
      <c r="F112" s="153"/>
      <c r="G112" s="155"/>
      <c r="H112" s="153"/>
      <c r="I112" s="153"/>
      <c r="J112" s="132" t="s">
        <v>309</v>
      </c>
      <c r="K112" s="133" t="s">
        <v>309</v>
      </c>
      <c r="L112" s="153"/>
      <c r="M112" s="153"/>
      <c r="N112" s="153"/>
      <c r="O112" s="153"/>
      <c r="P112" s="153"/>
      <c r="Q112" s="153"/>
      <c r="AP112" s="134" t="str">
        <f>IF(ISERR(IF($C112="","",SUMIFS(Con_ve!$F$6:$F$1005,Con_ve!$C$6:$C$1005,$C112,Con_ve!$I$6:$I$1005,"Fechada",Con_ve!$Q$6:$Q$1005,Cad_cl!AP$5))),"",IF($C112="","",SUMIFS(Con_ve!$F$6:$F$1005,Con_ve!$C$6:$C$1005,$C112,Con_ve!$I$6:$I$1005,"Fechada",Con_ve!$Q$6:$Q$1005,Cad_cl!AP$5)))</f>
        <v/>
      </c>
      <c r="AQ112" s="134" t="str">
        <f>IF(ISERR(IF($C112="","",SUMIFS(Con_ve!$F$6:$F$1005,Con_ve!$C$6:$C$1005,$C112,Con_ve!$I$6:$I$1005,"Fechada",Con_ve!$Q$6:$Q$1005,Cad_cl!AQ$5))),"",IF($C112="","",SUMIFS(Con_ve!$F$6:$F$1005,Con_ve!$C$6:$C$1005,$C112,Con_ve!$I$6:$I$1005,"Fechada",Con_ve!$Q$6:$Q$1005,Cad_cl!AQ$5)))</f>
        <v/>
      </c>
      <c r="AR112" s="134" t="str">
        <f>IF(ISERR(IF($C112="","",SUMIFS(Con_ve!$F$6:$F$1005,Con_ve!$C$6:$C$1005,$C112,Con_ve!$I$6:$I$1005,"Fechada",Con_ve!$Q$6:$Q$1005,Cad_cl!AR$5))),"",IF($C112="","",SUMIFS(Con_ve!$F$6:$F$1005,Con_ve!$C$6:$C$1005,$C112,Con_ve!$I$6:$I$1005,"Fechada",Con_ve!$Q$6:$Q$1005,Cad_cl!AR$5)))</f>
        <v/>
      </c>
      <c r="AS112" s="134" t="str">
        <f>IF(ISERR(IF($C112="","",SUMIFS(Con_ve!$F$6:$F$1005,Con_ve!$C$6:$C$1005,$C112,Con_ve!$I$6:$I$1005,"Fechada",Con_ve!$Q$6:$Q$1005,Cad_cl!AS$5))),"",IF($C112="","",SUMIFS(Con_ve!$F$6:$F$1005,Con_ve!$C$6:$C$1005,$C112,Con_ve!$I$6:$I$1005,"Fechada",Con_ve!$Q$6:$Q$1005,Cad_cl!AS$5)))</f>
        <v/>
      </c>
      <c r="AT112" s="134" t="str">
        <f>IF(ISERR(IF($C112="","",SUMIFS(Con_ve!$F$6:$F$1005,Con_ve!$C$6:$C$1005,$C112,Con_ve!$I$6:$I$1005,"Fechada",Con_ve!$Q$6:$Q$1005,Cad_cl!AT$5))),"",IF($C112="","",SUMIFS(Con_ve!$F$6:$F$1005,Con_ve!$C$6:$C$1005,$C112,Con_ve!$I$6:$I$1005,"Fechada",Con_ve!$Q$6:$Q$1005,Cad_cl!AT$5)))</f>
        <v/>
      </c>
      <c r="AU112" s="134" t="str">
        <f>IF(ISERR(IF($C112="","",SUMIFS(Con_ve!$F$6:$F$1005,Con_ve!$C$6:$C$1005,$C112,Con_ve!$I$6:$I$1005,"Fechada",Con_ve!$Q$6:$Q$1005,Cad_cl!AU$5))),"",IF($C112="","",SUMIFS(Con_ve!$F$6:$F$1005,Con_ve!$C$6:$C$1005,$C112,Con_ve!$I$6:$I$1005,"Fechada",Con_ve!$Q$6:$Q$1005,Cad_cl!AU$5)))</f>
        <v/>
      </c>
      <c r="AV112" s="134" t="str">
        <f>IF(ISERR(IF($C112="","",SUMIFS(Con_ve!$F$6:$F$1005,Con_ve!$C$6:$C$1005,$C112,Con_ve!$I$6:$I$1005,"Fechada",Con_ve!$Q$6:$Q$1005,Cad_cl!AV$5))),"",IF($C112="","",SUMIFS(Con_ve!$F$6:$F$1005,Con_ve!$C$6:$C$1005,$C112,Con_ve!$I$6:$I$1005,"Fechada",Con_ve!$Q$6:$Q$1005,Cad_cl!AV$5)))</f>
        <v/>
      </c>
      <c r="AW112" s="134" t="str">
        <f>IF(ISERR(IF($C112="","",SUMIFS(Con_ve!$F$6:$F$1005,Con_ve!$C$6:$C$1005,$C112,Con_ve!$I$6:$I$1005,"Fechada",Con_ve!$Q$6:$Q$1005,Cad_cl!AW$5))),"",IF($C112="","",SUMIFS(Con_ve!$F$6:$F$1005,Con_ve!$C$6:$C$1005,$C112,Con_ve!$I$6:$I$1005,"Fechada",Con_ve!$Q$6:$Q$1005,Cad_cl!AW$5)))</f>
        <v/>
      </c>
      <c r="AX112" s="134" t="str">
        <f>IF(ISERR(IF($C112="","",SUMIFS(Con_ve!$F$6:$F$1005,Con_ve!$C$6:$C$1005,$C112,Con_ve!$I$6:$I$1005,"Fechada",Con_ve!$Q$6:$Q$1005,Cad_cl!AX$5))),"",IF($C112="","",SUMIFS(Con_ve!$F$6:$F$1005,Con_ve!$C$6:$C$1005,$C112,Con_ve!$I$6:$I$1005,"Fechada",Con_ve!$Q$6:$Q$1005,Cad_cl!AX$5)))</f>
        <v/>
      </c>
      <c r="AY112" s="134" t="str">
        <f>IF(ISERR(IF($C112="","",SUMIFS(Con_ve!$F$6:$F$1005,Con_ve!$C$6:$C$1005,$C112,Con_ve!$I$6:$I$1005,"Fechada",Con_ve!$Q$6:$Q$1005,Cad_cl!AY$5))),"",IF($C112="","",SUMIFS(Con_ve!$F$6:$F$1005,Con_ve!$C$6:$C$1005,$C112,Con_ve!$I$6:$I$1005,"Fechada",Con_ve!$Q$6:$Q$1005,Cad_cl!AY$5)))</f>
        <v/>
      </c>
      <c r="AZ112" s="134" t="str">
        <f>IF(ISERR(IF($C112="","",SUMIFS(Con_ve!$F$6:$F$1005,Con_ve!$C$6:$C$1005,$C112,Con_ve!$I$6:$I$1005,"Fechada",Con_ve!$Q$6:$Q$1005,Cad_cl!AZ$5))),"",IF($C112="","",SUMIFS(Con_ve!$F$6:$F$1005,Con_ve!$C$6:$C$1005,$C112,Con_ve!$I$6:$I$1005,"Fechada",Con_ve!$Q$6:$Q$1005,Cad_cl!AZ$5)))</f>
        <v/>
      </c>
      <c r="BA112" s="134" t="str">
        <f>IF(ISERR(IF($C112="","",SUMIFS(Con_ve!$F$6:$F$1005,Con_ve!$C$6:$C$1005,$C112,Con_ve!$I$6:$I$1005,"Fechada",Con_ve!$Q$6:$Q$1005,Cad_cl!BA$5))),"",IF($C112="","",SUMIFS(Con_ve!$F$6:$F$1005,Con_ve!$C$6:$C$1005,$C112,Con_ve!$I$6:$I$1005,"Fechada",Con_ve!$Q$6:$Q$1005,Cad_cl!BA$5)))</f>
        <v/>
      </c>
      <c r="BB112" s="134">
        <f t="shared" si="3"/>
        <v>0</v>
      </c>
      <c r="BD112" s="134" t="str">
        <f>IF(ISERR(IF($C112="","",SUMIFS(Con_ve!$F$6:$F$1005,Con_ve!$C$6:$C$1005,$C112,Con_ve!$I$6:$I$1005,"Em negociação",Con_ve!$Q$6:$Q$1005,Cad_cl!BD$5))),"",IF($C112="","",SUMIFS(Con_ve!$F$6:$F$1005,Con_ve!$C$6:$C$1005,$C112,Con_ve!$I$6:$I$1005,"Em negociação",Con_ve!$Q$6:$Q$1005,Cad_cl!BD$5)))</f>
        <v/>
      </c>
      <c r="BE112" s="134" t="str">
        <f>IF(ISERR(IF($C112="","",SUMIFS(Con_ve!$F$6:$F$1005,Con_ve!$C$6:$C$1005,$C112,Con_ve!$I$6:$I$1005,"Em negociação",Con_ve!$Q$6:$Q$1005,Cad_cl!BE$5))),"",IF($C112="","",SUMIFS(Con_ve!$F$6:$F$1005,Con_ve!$C$6:$C$1005,$C112,Con_ve!$I$6:$I$1005,"Em negociação",Con_ve!$Q$6:$Q$1005,Cad_cl!BE$5)))</f>
        <v/>
      </c>
      <c r="BF112" s="134" t="str">
        <f>IF(ISERR(IF($C112="","",SUMIFS(Con_ve!$F$6:$F$1005,Con_ve!$C$6:$C$1005,$C112,Con_ve!$I$6:$I$1005,"Em negociação",Con_ve!$Q$6:$Q$1005,Cad_cl!BF$5))),"",IF($C112="","",SUMIFS(Con_ve!$F$6:$F$1005,Con_ve!$C$6:$C$1005,$C112,Con_ve!$I$6:$I$1005,"Em negociação",Con_ve!$Q$6:$Q$1005,Cad_cl!BF$5)))</f>
        <v/>
      </c>
      <c r="BG112" s="134" t="str">
        <f>IF(ISERR(IF($C112="","",SUMIFS(Con_ve!$F$6:$F$1005,Con_ve!$C$6:$C$1005,$C112,Con_ve!$I$6:$I$1005,"Em negociação",Con_ve!$Q$6:$Q$1005,Cad_cl!BG$5))),"",IF($C112="","",SUMIFS(Con_ve!$F$6:$F$1005,Con_ve!$C$6:$C$1005,$C112,Con_ve!$I$6:$I$1005,"Em negociação",Con_ve!$Q$6:$Q$1005,Cad_cl!BG$5)))</f>
        <v/>
      </c>
      <c r="BH112" s="134" t="str">
        <f>IF(ISERR(IF($C112="","",SUMIFS(Con_ve!$F$6:$F$1005,Con_ve!$C$6:$C$1005,$C112,Con_ve!$I$6:$I$1005,"Em negociação",Con_ve!$Q$6:$Q$1005,Cad_cl!BH$5))),"",IF($C112="","",SUMIFS(Con_ve!$F$6:$F$1005,Con_ve!$C$6:$C$1005,$C112,Con_ve!$I$6:$I$1005,"Em negociação",Con_ve!$Q$6:$Q$1005,Cad_cl!BH$5)))</f>
        <v/>
      </c>
      <c r="BI112" s="134" t="str">
        <f>IF(ISERR(IF($C112="","",SUMIFS(Con_ve!$F$6:$F$1005,Con_ve!$C$6:$C$1005,$C112,Con_ve!$I$6:$I$1005,"Em negociação",Con_ve!$Q$6:$Q$1005,Cad_cl!BI$5))),"",IF($C112="","",SUMIFS(Con_ve!$F$6:$F$1005,Con_ve!$C$6:$C$1005,$C112,Con_ve!$I$6:$I$1005,"Em negociação",Con_ve!$Q$6:$Q$1005,Cad_cl!BI$5)))</f>
        <v/>
      </c>
      <c r="BJ112" s="134" t="str">
        <f>IF(ISERR(IF($C112="","",SUMIFS(Con_ve!$F$6:$F$1005,Con_ve!$C$6:$C$1005,$C112,Con_ve!$I$6:$I$1005,"Em negociação",Con_ve!$Q$6:$Q$1005,Cad_cl!BJ$5))),"",IF($C112="","",SUMIFS(Con_ve!$F$6:$F$1005,Con_ve!$C$6:$C$1005,$C112,Con_ve!$I$6:$I$1005,"Em negociação",Con_ve!$Q$6:$Q$1005,Cad_cl!BJ$5)))</f>
        <v/>
      </c>
      <c r="BK112" s="134" t="str">
        <f>IF(ISERR(IF($C112="","",SUMIFS(Con_ve!$F$6:$F$1005,Con_ve!$C$6:$C$1005,$C112,Con_ve!$I$6:$I$1005,"Em negociação",Con_ve!$Q$6:$Q$1005,Cad_cl!BK$5))),"",IF($C112="","",SUMIFS(Con_ve!$F$6:$F$1005,Con_ve!$C$6:$C$1005,$C112,Con_ve!$I$6:$I$1005,"Em negociação",Con_ve!$Q$6:$Q$1005,Cad_cl!BK$5)))</f>
        <v/>
      </c>
      <c r="BL112" s="134" t="str">
        <f>IF(ISERR(IF($C112="","",SUMIFS(Con_ve!$F$6:$F$1005,Con_ve!$C$6:$C$1005,$C112,Con_ve!$I$6:$I$1005,"Em negociação",Con_ve!$Q$6:$Q$1005,Cad_cl!BL$5))),"",IF($C112="","",SUMIFS(Con_ve!$F$6:$F$1005,Con_ve!$C$6:$C$1005,$C112,Con_ve!$I$6:$I$1005,"Em negociação",Con_ve!$Q$6:$Q$1005,Cad_cl!BL$5)))</f>
        <v/>
      </c>
      <c r="BM112" s="134" t="str">
        <f>IF(ISERR(IF($C112="","",SUMIFS(Con_ve!$F$6:$F$1005,Con_ve!$C$6:$C$1005,$C112,Con_ve!$I$6:$I$1005,"Em negociação",Con_ve!$Q$6:$Q$1005,Cad_cl!BM$5))),"",IF($C112="","",SUMIFS(Con_ve!$F$6:$F$1005,Con_ve!$C$6:$C$1005,$C112,Con_ve!$I$6:$I$1005,"Em negociação",Con_ve!$Q$6:$Q$1005,Cad_cl!BM$5)))</f>
        <v/>
      </c>
      <c r="BN112" s="134" t="str">
        <f>IF(ISERR(IF($C112="","",SUMIFS(Con_ve!$F$6:$F$1005,Con_ve!$C$6:$C$1005,$C112,Con_ve!$I$6:$I$1005,"Em negociação",Con_ve!$Q$6:$Q$1005,Cad_cl!BN$5))),"",IF($C112="","",SUMIFS(Con_ve!$F$6:$F$1005,Con_ve!$C$6:$C$1005,$C112,Con_ve!$I$6:$I$1005,"Em negociação",Con_ve!$Q$6:$Q$1005,Cad_cl!BN$5)))</f>
        <v/>
      </c>
      <c r="BO112" s="134" t="str">
        <f>IF(ISERR(IF($C112="","",SUMIFS(Con_ve!$F$6:$F$1005,Con_ve!$C$6:$C$1005,$C112,Con_ve!$I$6:$I$1005,"Em negociação",Con_ve!$Q$6:$Q$1005,Cad_cl!BO$5))),"",IF($C112="","",SUMIFS(Con_ve!$F$6:$F$1005,Con_ve!$C$6:$C$1005,$C112,Con_ve!$I$6:$I$1005,"Em negociação",Con_ve!$Q$6:$Q$1005,Cad_cl!BO$5)))</f>
        <v/>
      </c>
      <c r="BP112" s="134">
        <f t="shared" si="4"/>
        <v>0</v>
      </c>
      <c r="BR112" s="125" t="str">
        <f>IF(ISERR(IF(AND($I112=Re_lo!$E$5,BR$5=VLOOKUP(Re_lo!$H$5,Re_lo!$N$5:$O$16,2,0)),AP112,"")),"",IF(AND($I112=Re_lo!$E$5,BR$5=VLOOKUP(Re_lo!$H$5,Re_lo!$N$5:$O$16,2,0)),AP112,""))</f>
        <v/>
      </c>
      <c r="BS112" s="125" t="str">
        <f>IF(ISERR(IF(AND($I112=Re_lo!$E$5,BS$5=VLOOKUP(Re_lo!$H$5,Re_lo!$N$5:$O$16,2,0)),AQ112,"")),"",IF(AND($I112=Re_lo!$E$5,BS$5=VLOOKUP(Re_lo!$H$5,Re_lo!$N$5:$O$16,2,0)),AQ112,""))</f>
        <v/>
      </c>
      <c r="BT112" s="125" t="str">
        <f>IF(ISERR(IF(AND($I112=Re_lo!$E$5,BT$5=VLOOKUP(Re_lo!$H$5,Re_lo!$N$5:$O$16,2,0)),AR112,"")),"",IF(AND($I112=Re_lo!$E$5,BT$5=VLOOKUP(Re_lo!$H$5,Re_lo!$N$5:$O$16,2,0)),AR112,""))</f>
        <v/>
      </c>
      <c r="BU112" s="125" t="str">
        <f>IF(ISERR(IF(AND($I112=Re_lo!$E$5,BU$5=VLOOKUP(Re_lo!$H$5,Re_lo!$N$5:$O$16,2,0)),AS112,"")),"",IF(AND($I112=Re_lo!$E$5,BU$5=VLOOKUP(Re_lo!$H$5,Re_lo!$N$5:$O$16,2,0)),AS112,""))</f>
        <v/>
      </c>
      <c r="BV112" s="125" t="str">
        <f>IF(ISERR(IF(AND($I112=Re_lo!$E$5,BV$5=VLOOKUP(Re_lo!$H$5,Re_lo!$N$5:$O$16,2,0)),AT112,"")),"",IF(AND($I112=Re_lo!$E$5,BV$5=VLOOKUP(Re_lo!$H$5,Re_lo!$N$5:$O$16,2,0)),AT112,""))</f>
        <v/>
      </c>
      <c r="BW112" s="125" t="str">
        <f>IF(ISERR(IF(AND($I112=Re_lo!$E$5,BW$5=VLOOKUP(Re_lo!$H$5,Re_lo!$N$5:$O$16,2,0)),AU112,"")),"",IF(AND($I112=Re_lo!$E$5,BW$5=VLOOKUP(Re_lo!$H$5,Re_lo!$N$5:$O$16,2,0)),AU112,""))</f>
        <v/>
      </c>
      <c r="BX112" s="125" t="str">
        <f>IF(ISERR(IF(AND($I112=Re_lo!$E$5,BX$5=VLOOKUP(Re_lo!$H$5,Re_lo!$N$5:$O$16,2,0)),AV112,"")),"",IF(AND($I112=Re_lo!$E$5,BX$5=VLOOKUP(Re_lo!$H$5,Re_lo!$N$5:$O$16,2,0)),AV112,""))</f>
        <v/>
      </c>
      <c r="BY112" s="125" t="str">
        <f>IF(ISERR(IF(AND($I112=Re_lo!$E$5,BY$5=VLOOKUP(Re_lo!$H$5,Re_lo!$N$5:$O$16,2,0)),AW112,"")),"",IF(AND($I112=Re_lo!$E$5,BY$5=VLOOKUP(Re_lo!$H$5,Re_lo!$N$5:$O$16,2,0)),AW112,""))</f>
        <v/>
      </c>
      <c r="BZ112" s="125" t="str">
        <f>IF(ISERR(IF(AND($I112=Re_lo!$E$5,BZ$5=VLOOKUP(Re_lo!$H$5,Re_lo!$N$5:$O$16,2,0)),AX112,"")),"",IF(AND($I112=Re_lo!$E$5,BZ$5=VLOOKUP(Re_lo!$H$5,Re_lo!$N$5:$O$16,2,0)),AX112,""))</f>
        <v/>
      </c>
      <c r="CA112" s="125" t="str">
        <f>IF(ISERR(IF(AND($I112=Re_lo!$E$5,CA$5=VLOOKUP(Re_lo!$H$5,Re_lo!$N$5:$O$16,2,0)),AY112,"")),"",IF(AND($I112=Re_lo!$E$5,CA$5=VLOOKUP(Re_lo!$H$5,Re_lo!$N$5:$O$16,2,0)),AY112,""))</f>
        <v/>
      </c>
      <c r="CB112" s="125" t="str">
        <f>IF(ISERR(IF(AND($I112=Re_lo!$E$5,CB$5=VLOOKUP(Re_lo!$H$5,Re_lo!$N$5:$O$16,2,0)),AZ112,"")),"",IF(AND($I112=Re_lo!$E$5,CB$5=VLOOKUP(Re_lo!$H$5,Re_lo!$N$5:$O$16,2,0)),AZ112,""))</f>
        <v/>
      </c>
      <c r="CC112" s="125" t="str">
        <f>IF(ISERR(IF(AND($I112=Re_lo!$E$5,CC$5=VLOOKUP(Re_lo!$H$5,Re_lo!$N$5:$O$16,2,0)),BA112,"")),"",IF(AND($I112=Re_lo!$E$5,CC$5=VLOOKUP(Re_lo!$H$5,Re_lo!$N$5:$O$16,2,0)),BA112,""))</f>
        <v/>
      </c>
      <c r="CD112" s="125" t="str">
        <f>IF(ISERR(IF(AND($I112=Re_lo!$E$5,CD$5=VLOOKUP(Re_lo!$H$5,Re_lo!$N$5:$O$16,2,0)),BB112,"")),"",IF(AND($I112=Re_lo!$E$5,CD$5=VLOOKUP(Re_lo!$H$5,Re_lo!$N$5:$O$16,2,0)),BB112,""))</f>
        <v/>
      </c>
      <c r="CF112" s="125" t="str">
        <f>IF($C112="","",COUNTIFS(Con_ve!$C$6:$C$1005,$C112,Con_ve!$Q$6:$Q$1005,Cad_cl!CF$5))</f>
        <v/>
      </c>
      <c r="CG112" s="125" t="str">
        <f>IF($C112="","",COUNTIFS(Con_ve!$C$6:$C$1005,$C112,Con_ve!$Q$6:$Q$1005,Cad_cl!CG$5))</f>
        <v/>
      </c>
      <c r="CH112" s="125" t="str">
        <f>IF($C112="","",COUNTIFS(Con_ve!$C$6:$C$1005,$C112,Con_ve!$Q$6:$Q$1005,Cad_cl!CH$5))</f>
        <v/>
      </c>
      <c r="CI112" s="125" t="str">
        <f>IF($C112="","",COUNTIFS(Con_ve!$C$6:$C$1005,$C112,Con_ve!$Q$6:$Q$1005,Cad_cl!CI$5))</f>
        <v/>
      </c>
      <c r="CJ112" s="125" t="str">
        <f>IF($C112="","",COUNTIFS(Con_ve!$C$6:$C$1005,$C112,Con_ve!$Q$6:$Q$1005,Cad_cl!CJ$5))</f>
        <v/>
      </c>
      <c r="CK112" s="125" t="str">
        <f>IF($C112="","",COUNTIFS(Con_ve!$C$6:$C$1005,$C112,Con_ve!$Q$6:$Q$1005,Cad_cl!CK$5))</f>
        <v/>
      </c>
      <c r="CL112" s="125" t="str">
        <f>IF($C112="","",COUNTIFS(Con_ve!$C$6:$C$1005,$C112,Con_ve!$Q$6:$Q$1005,Cad_cl!CL$5))</f>
        <v/>
      </c>
      <c r="CM112" s="125" t="str">
        <f>IF($C112="","",COUNTIFS(Con_ve!$C$6:$C$1005,$C112,Con_ve!$Q$6:$Q$1005,Cad_cl!CM$5))</f>
        <v/>
      </c>
      <c r="CN112" s="125" t="str">
        <f>IF($C112="","",COUNTIFS(Con_ve!$C$6:$C$1005,$C112,Con_ve!$Q$6:$Q$1005,Cad_cl!CN$5))</f>
        <v/>
      </c>
      <c r="CO112" s="125" t="str">
        <f>IF($C112="","",COUNTIFS(Con_ve!$C$6:$C$1005,$C112,Con_ve!$Q$6:$Q$1005,Cad_cl!CO$5))</f>
        <v/>
      </c>
      <c r="CP112" s="125" t="str">
        <f>IF($C112="","",COUNTIFS(Con_ve!$C$6:$C$1005,$C112,Con_ve!$Q$6:$Q$1005,Cad_cl!CP$5))</f>
        <v/>
      </c>
      <c r="CQ112" s="125" t="str">
        <f>IF($C112="","",COUNTIFS(Con_ve!$C$6:$C$1005,$C112,Con_ve!$Q$6:$Q$1005,Cad_cl!CQ$5))</f>
        <v/>
      </c>
      <c r="CR112" s="125">
        <f t="shared" si="5"/>
        <v>0</v>
      </c>
    </row>
    <row r="113" spans="3:96" ht="30" customHeight="1">
      <c r="C113" s="153"/>
      <c r="D113" s="153"/>
      <c r="E113" s="154"/>
      <c r="F113" s="153"/>
      <c r="G113" s="155"/>
      <c r="H113" s="153"/>
      <c r="I113" s="153"/>
      <c r="J113" s="132" t="s">
        <v>309</v>
      </c>
      <c r="K113" s="133" t="s">
        <v>309</v>
      </c>
      <c r="L113" s="153"/>
      <c r="M113" s="153"/>
      <c r="N113" s="153"/>
      <c r="O113" s="153"/>
      <c r="P113" s="153"/>
      <c r="Q113" s="153"/>
      <c r="AP113" s="134" t="str">
        <f>IF(ISERR(IF($C113="","",SUMIFS(Con_ve!$F$6:$F$1005,Con_ve!$C$6:$C$1005,$C113,Con_ve!$I$6:$I$1005,"Fechada",Con_ve!$Q$6:$Q$1005,Cad_cl!AP$5))),"",IF($C113="","",SUMIFS(Con_ve!$F$6:$F$1005,Con_ve!$C$6:$C$1005,$C113,Con_ve!$I$6:$I$1005,"Fechada",Con_ve!$Q$6:$Q$1005,Cad_cl!AP$5)))</f>
        <v/>
      </c>
      <c r="AQ113" s="134" t="str">
        <f>IF(ISERR(IF($C113="","",SUMIFS(Con_ve!$F$6:$F$1005,Con_ve!$C$6:$C$1005,$C113,Con_ve!$I$6:$I$1005,"Fechada",Con_ve!$Q$6:$Q$1005,Cad_cl!AQ$5))),"",IF($C113="","",SUMIFS(Con_ve!$F$6:$F$1005,Con_ve!$C$6:$C$1005,$C113,Con_ve!$I$6:$I$1005,"Fechada",Con_ve!$Q$6:$Q$1005,Cad_cl!AQ$5)))</f>
        <v/>
      </c>
      <c r="AR113" s="134" t="str">
        <f>IF(ISERR(IF($C113="","",SUMIFS(Con_ve!$F$6:$F$1005,Con_ve!$C$6:$C$1005,$C113,Con_ve!$I$6:$I$1005,"Fechada",Con_ve!$Q$6:$Q$1005,Cad_cl!AR$5))),"",IF($C113="","",SUMIFS(Con_ve!$F$6:$F$1005,Con_ve!$C$6:$C$1005,$C113,Con_ve!$I$6:$I$1005,"Fechada",Con_ve!$Q$6:$Q$1005,Cad_cl!AR$5)))</f>
        <v/>
      </c>
      <c r="AS113" s="134" t="str">
        <f>IF(ISERR(IF($C113="","",SUMIFS(Con_ve!$F$6:$F$1005,Con_ve!$C$6:$C$1005,$C113,Con_ve!$I$6:$I$1005,"Fechada",Con_ve!$Q$6:$Q$1005,Cad_cl!AS$5))),"",IF($C113="","",SUMIFS(Con_ve!$F$6:$F$1005,Con_ve!$C$6:$C$1005,$C113,Con_ve!$I$6:$I$1005,"Fechada",Con_ve!$Q$6:$Q$1005,Cad_cl!AS$5)))</f>
        <v/>
      </c>
      <c r="AT113" s="134" t="str">
        <f>IF(ISERR(IF($C113="","",SUMIFS(Con_ve!$F$6:$F$1005,Con_ve!$C$6:$C$1005,$C113,Con_ve!$I$6:$I$1005,"Fechada",Con_ve!$Q$6:$Q$1005,Cad_cl!AT$5))),"",IF($C113="","",SUMIFS(Con_ve!$F$6:$F$1005,Con_ve!$C$6:$C$1005,$C113,Con_ve!$I$6:$I$1005,"Fechada",Con_ve!$Q$6:$Q$1005,Cad_cl!AT$5)))</f>
        <v/>
      </c>
      <c r="AU113" s="134" t="str">
        <f>IF(ISERR(IF($C113="","",SUMIFS(Con_ve!$F$6:$F$1005,Con_ve!$C$6:$C$1005,$C113,Con_ve!$I$6:$I$1005,"Fechada",Con_ve!$Q$6:$Q$1005,Cad_cl!AU$5))),"",IF($C113="","",SUMIFS(Con_ve!$F$6:$F$1005,Con_ve!$C$6:$C$1005,$C113,Con_ve!$I$6:$I$1005,"Fechada",Con_ve!$Q$6:$Q$1005,Cad_cl!AU$5)))</f>
        <v/>
      </c>
      <c r="AV113" s="134" t="str">
        <f>IF(ISERR(IF($C113="","",SUMIFS(Con_ve!$F$6:$F$1005,Con_ve!$C$6:$C$1005,$C113,Con_ve!$I$6:$I$1005,"Fechada",Con_ve!$Q$6:$Q$1005,Cad_cl!AV$5))),"",IF($C113="","",SUMIFS(Con_ve!$F$6:$F$1005,Con_ve!$C$6:$C$1005,$C113,Con_ve!$I$6:$I$1005,"Fechada",Con_ve!$Q$6:$Q$1005,Cad_cl!AV$5)))</f>
        <v/>
      </c>
      <c r="AW113" s="134" t="str">
        <f>IF(ISERR(IF($C113="","",SUMIFS(Con_ve!$F$6:$F$1005,Con_ve!$C$6:$C$1005,$C113,Con_ve!$I$6:$I$1005,"Fechada",Con_ve!$Q$6:$Q$1005,Cad_cl!AW$5))),"",IF($C113="","",SUMIFS(Con_ve!$F$6:$F$1005,Con_ve!$C$6:$C$1005,$C113,Con_ve!$I$6:$I$1005,"Fechada",Con_ve!$Q$6:$Q$1005,Cad_cl!AW$5)))</f>
        <v/>
      </c>
      <c r="AX113" s="134" t="str">
        <f>IF(ISERR(IF($C113="","",SUMIFS(Con_ve!$F$6:$F$1005,Con_ve!$C$6:$C$1005,$C113,Con_ve!$I$6:$I$1005,"Fechada",Con_ve!$Q$6:$Q$1005,Cad_cl!AX$5))),"",IF($C113="","",SUMIFS(Con_ve!$F$6:$F$1005,Con_ve!$C$6:$C$1005,$C113,Con_ve!$I$6:$I$1005,"Fechada",Con_ve!$Q$6:$Q$1005,Cad_cl!AX$5)))</f>
        <v/>
      </c>
      <c r="AY113" s="134" t="str">
        <f>IF(ISERR(IF($C113="","",SUMIFS(Con_ve!$F$6:$F$1005,Con_ve!$C$6:$C$1005,$C113,Con_ve!$I$6:$I$1005,"Fechada",Con_ve!$Q$6:$Q$1005,Cad_cl!AY$5))),"",IF($C113="","",SUMIFS(Con_ve!$F$6:$F$1005,Con_ve!$C$6:$C$1005,$C113,Con_ve!$I$6:$I$1005,"Fechada",Con_ve!$Q$6:$Q$1005,Cad_cl!AY$5)))</f>
        <v/>
      </c>
      <c r="AZ113" s="134" t="str">
        <f>IF(ISERR(IF($C113="","",SUMIFS(Con_ve!$F$6:$F$1005,Con_ve!$C$6:$C$1005,$C113,Con_ve!$I$6:$I$1005,"Fechada",Con_ve!$Q$6:$Q$1005,Cad_cl!AZ$5))),"",IF($C113="","",SUMIFS(Con_ve!$F$6:$F$1005,Con_ve!$C$6:$C$1005,$C113,Con_ve!$I$6:$I$1005,"Fechada",Con_ve!$Q$6:$Q$1005,Cad_cl!AZ$5)))</f>
        <v/>
      </c>
      <c r="BA113" s="134" t="str">
        <f>IF(ISERR(IF($C113="","",SUMIFS(Con_ve!$F$6:$F$1005,Con_ve!$C$6:$C$1005,$C113,Con_ve!$I$6:$I$1005,"Fechada",Con_ve!$Q$6:$Q$1005,Cad_cl!BA$5))),"",IF($C113="","",SUMIFS(Con_ve!$F$6:$F$1005,Con_ve!$C$6:$C$1005,$C113,Con_ve!$I$6:$I$1005,"Fechada",Con_ve!$Q$6:$Q$1005,Cad_cl!BA$5)))</f>
        <v/>
      </c>
      <c r="BB113" s="134">
        <f t="shared" si="3"/>
        <v>0</v>
      </c>
      <c r="BD113" s="134" t="str">
        <f>IF(ISERR(IF($C113="","",SUMIFS(Con_ve!$F$6:$F$1005,Con_ve!$C$6:$C$1005,$C113,Con_ve!$I$6:$I$1005,"Em negociação",Con_ve!$Q$6:$Q$1005,Cad_cl!BD$5))),"",IF($C113="","",SUMIFS(Con_ve!$F$6:$F$1005,Con_ve!$C$6:$C$1005,$C113,Con_ve!$I$6:$I$1005,"Em negociação",Con_ve!$Q$6:$Q$1005,Cad_cl!BD$5)))</f>
        <v/>
      </c>
      <c r="BE113" s="134" t="str">
        <f>IF(ISERR(IF($C113="","",SUMIFS(Con_ve!$F$6:$F$1005,Con_ve!$C$6:$C$1005,$C113,Con_ve!$I$6:$I$1005,"Em negociação",Con_ve!$Q$6:$Q$1005,Cad_cl!BE$5))),"",IF($C113="","",SUMIFS(Con_ve!$F$6:$F$1005,Con_ve!$C$6:$C$1005,$C113,Con_ve!$I$6:$I$1005,"Em negociação",Con_ve!$Q$6:$Q$1005,Cad_cl!BE$5)))</f>
        <v/>
      </c>
      <c r="BF113" s="134" t="str">
        <f>IF(ISERR(IF($C113="","",SUMIFS(Con_ve!$F$6:$F$1005,Con_ve!$C$6:$C$1005,$C113,Con_ve!$I$6:$I$1005,"Em negociação",Con_ve!$Q$6:$Q$1005,Cad_cl!BF$5))),"",IF($C113="","",SUMIFS(Con_ve!$F$6:$F$1005,Con_ve!$C$6:$C$1005,$C113,Con_ve!$I$6:$I$1005,"Em negociação",Con_ve!$Q$6:$Q$1005,Cad_cl!BF$5)))</f>
        <v/>
      </c>
      <c r="BG113" s="134" t="str">
        <f>IF(ISERR(IF($C113="","",SUMIFS(Con_ve!$F$6:$F$1005,Con_ve!$C$6:$C$1005,$C113,Con_ve!$I$6:$I$1005,"Em negociação",Con_ve!$Q$6:$Q$1005,Cad_cl!BG$5))),"",IF($C113="","",SUMIFS(Con_ve!$F$6:$F$1005,Con_ve!$C$6:$C$1005,$C113,Con_ve!$I$6:$I$1005,"Em negociação",Con_ve!$Q$6:$Q$1005,Cad_cl!BG$5)))</f>
        <v/>
      </c>
      <c r="BH113" s="134" t="str">
        <f>IF(ISERR(IF($C113="","",SUMIFS(Con_ve!$F$6:$F$1005,Con_ve!$C$6:$C$1005,$C113,Con_ve!$I$6:$I$1005,"Em negociação",Con_ve!$Q$6:$Q$1005,Cad_cl!BH$5))),"",IF($C113="","",SUMIFS(Con_ve!$F$6:$F$1005,Con_ve!$C$6:$C$1005,$C113,Con_ve!$I$6:$I$1005,"Em negociação",Con_ve!$Q$6:$Q$1005,Cad_cl!BH$5)))</f>
        <v/>
      </c>
      <c r="BI113" s="134" t="str">
        <f>IF(ISERR(IF($C113="","",SUMIFS(Con_ve!$F$6:$F$1005,Con_ve!$C$6:$C$1005,$C113,Con_ve!$I$6:$I$1005,"Em negociação",Con_ve!$Q$6:$Q$1005,Cad_cl!BI$5))),"",IF($C113="","",SUMIFS(Con_ve!$F$6:$F$1005,Con_ve!$C$6:$C$1005,$C113,Con_ve!$I$6:$I$1005,"Em negociação",Con_ve!$Q$6:$Q$1005,Cad_cl!BI$5)))</f>
        <v/>
      </c>
      <c r="BJ113" s="134" t="str">
        <f>IF(ISERR(IF($C113="","",SUMIFS(Con_ve!$F$6:$F$1005,Con_ve!$C$6:$C$1005,$C113,Con_ve!$I$6:$I$1005,"Em negociação",Con_ve!$Q$6:$Q$1005,Cad_cl!BJ$5))),"",IF($C113="","",SUMIFS(Con_ve!$F$6:$F$1005,Con_ve!$C$6:$C$1005,$C113,Con_ve!$I$6:$I$1005,"Em negociação",Con_ve!$Q$6:$Q$1005,Cad_cl!BJ$5)))</f>
        <v/>
      </c>
      <c r="BK113" s="134" t="str">
        <f>IF(ISERR(IF($C113="","",SUMIFS(Con_ve!$F$6:$F$1005,Con_ve!$C$6:$C$1005,$C113,Con_ve!$I$6:$I$1005,"Em negociação",Con_ve!$Q$6:$Q$1005,Cad_cl!BK$5))),"",IF($C113="","",SUMIFS(Con_ve!$F$6:$F$1005,Con_ve!$C$6:$C$1005,$C113,Con_ve!$I$6:$I$1005,"Em negociação",Con_ve!$Q$6:$Q$1005,Cad_cl!BK$5)))</f>
        <v/>
      </c>
      <c r="BL113" s="134" t="str">
        <f>IF(ISERR(IF($C113="","",SUMIFS(Con_ve!$F$6:$F$1005,Con_ve!$C$6:$C$1005,$C113,Con_ve!$I$6:$I$1005,"Em negociação",Con_ve!$Q$6:$Q$1005,Cad_cl!BL$5))),"",IF($C113="","",SUMIFS(Con_ve!$F$6:$F$1005,Con_ve!$C$6:$C$1005,$C113,Con_ve!$I$6:$I$1005,"Em negociação",Con_ve!$Q$6:$Q$1005,Cad_cl!BL$5)))</f>
        <v/>
      </c>
      <c r="BM113" s="134" t="str">
        <f>IF(ISERR(IF($C113="","",SUMIFS(Con_ve!$F$6:$F$1005,Con_ve!$C$6:$C$1005,$C113,Con_ve!$I$6:$I$1005,"Em negociação",Con_ve!$Q$6:$Q$1005,Cad_cl!BM$5))),"",IF($C113="","",SUMIFS(Con_ve!$F$6:$F$1005,Con_ve!$C$6:$C$1005,$C113,Con_ve!$I$6:$I$1005,"Em negociação",Con_ve!$Q$6:$Q$1005,Cad_cl!BM$5)))</f>
        <v/>
      </c>
      <c r="BN113" s="134" t="str">
        <f>IF(ISERR(IF($C113="","",SUMIFS(Con_ve!$F$6:$F$1005,Con_ve!$C$6:$C$1005,$C113,Con_ve!$I$6:$I$1005,"Em negociação",Con_ve!$Q$6:$Q$1005,Cad_cl!BN$5))),"",IF($C113="","",SUMIFS(Con_ve!$F$6:$F$1005,Con_ve!$C$6:$C$1005,$C113,Con_ve!$I$6:$I$1005,"Em negociação",Con_ve!$Q$6:$Q$1005,Cad_cl!BN$5)))</f>
        <v/>
      </c>
      <c r="BO113" s="134" t="str">
        <f>IF(ISERR(IF($C113="","",SUMIFS(Con_ve!$F$6:$F$1005,Con_ve!$C$6:$C$1005,$C113,Con_ve!$I$6:$I$1005,"Em negociação",Con_ve!$Q$6:$Q$1005,Cad_cl!BO$5))),"",IF($C113="","",SUMIFS(Con_ve!$F$6:$F$1005,Con_ve!$C$6:$C$1005,$C113,Con_ve!$I$6:$I$1005,"Em negociação",Con_ve!$Q$6:$Q$1005,Cad_cl!BO$5)))</f>
        <v/>
      </c>
      <c r="BP113" s="134">
        <f t="shared" si="4"/>
        <v>0</v>
      </c>
      <c r="BR113" s="125" t="str">
        <f>IF(ISERR(IF(AND($I113=Re_lo!$E$5,BR$5=VLOOKUP(Re_lo!$H$5,Re_lo!$N$5:$O$16,2,0)),AP113,"")),"",IF(AND($I113=Re_lo!$E$5,BR$5=VLOOKUP(Re_lo!$H$5,Re_lo!$N$5:$O$16,2,0)),AP113,""))</f>
        <v/>
      </c>
      <c r="BS113" s="125" t="str">
        <f>IF(ISERR(IF(AND($I113=Re_lo!$E$5,BS$5=VLOOKUP(Re_lo!$H$5,Re_lo!$N$5:$O$16,2,0)),AQ113,"")),"",IF(AND($I113=Re_lo!$E$5,BS$5=VLOOKUP(Re_lo!$H$5,Re_lo!$N$5:$O$16,2,0)),AQ113,""))</f>
        <v/>
      </c>
      <c r="BT113" s="125" t="str">
        <f>IF(ISERR(IF(AND($I113=Re_lo!$E$5,BT$5=VLOOKUP(Re_lo!$H$5,Re_lo!$N$5:$O$16,2,0)),AR113,"")),"",IF(AND($I113=Re_lo!$E$5,BT$5=VLOOKUP(Re_lo!$H$5,Re_lo!$N$5:$O$16,2,0)),AR113,""))</f>
        <v/>
      </c>
      <c r="BU113" s="125" t="str">
        <f>IF(ISERR(IF(AND($I113=Re_lo!$E$5,BU$5=VLOOKUP(Re_lo!$H$5,Re_lo!$N$5:$O$16,2,0)),AS113,"")),"",IF(AND($I113=Re_lo!$E$5,BU$5=VLOOKUP(Re_lo!$H$5,Re_lo!$N$5:$O$16,2,0)),AS113,""))</f>
        <v/>
      </c>
      <c r="BV113" s="125" t="str">
        <f>IF(ISERR(IF(AND($I113=Re_lo!$E$5,BV$5=VLOOKUP(Re_lo!$H$5,Re_lo!$N$5:$O$16,2,0)),AT113,"")),"",IF(AND($I113=Re_lo!$E$5,BV$5=VLOOKUP(Re_lo!$H$5,Re_lo!$N$5:$O$16,2,0)),AT113,""))</f>
        <v/>
      </c>
      <c r="BW113" s="125" t="str">
        <f>IF(ISERR(IF(AND($I113=Re_lo!$E$5,BW$5=VLOOKUP(Re_lo!$H$5,Re_lo!$N$5:$O$16,2,0)),AU113,"")),"",IF(AND($I113=Re_lo!$E$5,BW$5=VLOOKUP(Re_lo!$H$5,Re_lo!$N$5:$O$16,2,0)),AU113,""))</f>
        <v/>
      </c>
      <c r="BX113" s="125" t="str">
        <f>IF(ISERR(IF(AND($I113=Re_lo!$E$5,BX$5=VLOOKUP(Re_lo!$H$5,Re_lo!$N$5:$O$16,2,0)),AV113,"")),"",IF(AND($I113=Re_lo!$E$5,BX$5=VLOOKUP(Re_lo!$H$5,Re_lo!$N$5:$O$16,2,0)),AV113,""))</f>
        <v/>
      </c>
      <c r="BY113" s="125" t="str">
        <f>IF(ISERR(IF(AND($I113=Re_lo!$E$5,BY$5=VLOOKUP(Re_lo!$H$5,Re_lo!$N$5:$O$16,2,0)),AW113,"")),"",IF(AND($I113=Re_lo!$E$5,BY$5=VLOOKUP(Re_lo!$H$5,Re_lo!$N$5:$O$16,2,0)),AW113,""))</f>
        <v/>
      </c>
      <c r="BZ113" s="125" t="str">
        <f>IF(ISERR(IF(AND($I113=Re_lo!$E$5,BZ$5=VLOOKUP(Re_lo!$H$5,Re_lo!$N$5:$O$16,2,0)),AX113,"")),"",IF(AND($I113=Re_lo!$E$5,BZ$5=VLOOKUP(Re_lo!$H$5,Re_lo!$N$5:$O$16,2,0)),AX113,""))</f>
        <v/>
      </c>
      <c r="CA113" s="125" t="str">
        <f>IF(ISERR(IF(AND($I113=Re_lo!$E$5,CA$5=VLOOKUP(Re_lo!$H$5,Re_lo!$N$5:$O$16,2,0)),AY113,"")),"",IF(AND($I113=Re_lo!$E$5,CA$5=VLOOKUP(Re_lo!$H$5,Re_lo!$N$5:$O$16,2,0)),AY113,""))</f>
        <v/>
      </c>
      <c r="CB113" s="125" t="str">
        <f>IF(ISERR(IF(AND($I113=Re_lo!$E$5,CB$5=VLOOKUP(Re_lo!$H$5,Re_lo!$N$5:$O$16,2,0)),AZ113,"")),"",IF(AND($I113=Re_lo!$E$5,CB$5=VLOOKUP(Re_lo!$H$5,Re_lo!$N$5:$O$16,2,0)),AZ113,""))</f>
        <v/>
      </c>
      <c r="CC113" s="125" t="str">
        <f>IF(ISERR(IF(AND($I113=Re_lo!$E$5,CC$5=VLOOKUP(Re_lo!$H$5,Re_lo!$N$5:$O$16,2,0)),BA113,"")),"",IF(AND($I113=Re_lo!$E$5,CC$5=VLOOKUP(Re_lo!$H$5,Re_lo!$N$5:$O$16,2,0)),BA113,""))</f>
        <v/>
      </c>
      <c r="CD113" s="125" t="str">
        <f>IF(ISERR(IF(AND($I113=Re_lo!$E$5,CD$5=VLOOKUP(Re_lo!$H$5,Re_lo!$N$5:$O$16,2,0)),BB113,"")),"",IF(AND($I113=Re_lo!$E$5,CD$5=VLOOKUP(Re_lo!$H$5,Re_lo!$N$5:$O$16,2,0)),BB113,""))</f>
        <v/>
      </c>
      <c r="CF113" s="125" t="str">
        <f>IF($C113="","",COUNTIFS(Con_ve!$C$6:$C$1005,$C113,Con_ve!$Q$6:$Q$1005,Cad_cl!CF$5))</f>
        <v/>
      </c>
      <c r="CG113" s="125" t="str">
        <f>IF($C113="","",COUNTIFS(Con_ve!$C$6:$C$1005,$C113,Con_ve!$Q$6:$Q$1005,Cad_cl!CG$5))</f>
        <v/>
      </c>
      <c r="CH113" s="125" t="str">
        <f>IF($C113="","",COUNTIFS(Con_ve!$C$6:$C$1005,$C113,Con_ve!$Q$6:$Q$1005,Cad_cl!CH$5))</f>
        <v/>
      </c>
      <c r="CI113" s="125" t="str">
        <f>IF($C113="","",COUNTIFS(Con_ve!$C$6:$C$1005,$C113,Con_ve!$Q$6:$Q$1005,Cad_cl!CI$5))</f>
        <v/>
      </c>
      <c r="CJ113" s="125" t="str">
        <f>IF($C113="","",COUNTIFS(Con_ve!$C$6:$C$1005,$C113,Con_ve!$Q$6:$Q$1005,Cad_cl!CJ$5))</f>
        <v/>
      </c>
      <c r="CK113" s="125" t="str">
        <f>IF($C113="","",COUNTIFS(Con_ve!$C$6:$C$1005,$C113,Con_ve!$Q$6:$Q$1005,Cad_cl!CK$5))</f>
        <v/>
      </c>
      <c r="CL113" s="125" t="str">
        <f>IF($C113="","",COUNTIFS(Con_ve!$C$6:$C$1005,$C113,Con_ve!$Q$6:$Q$1005,Cad_cl!CL$5))</f>
        <v/>
      </c>
      <c r="CM113" s="125" t="str">
        <f>IF($C113="","",COUNTIFS(Con_ve!$C$6:$C$1005,$C113,Con_ve!$Q$6:$Q$1005,Cad_cl!CM$5))</f>
        <v/>
      </c>
      <c r="CN113" s="125" t="str">
        <f>IF($C113="","",COUNTIFS(Con_ve!$C$6:$C$1005,$C113,Con_ve!$Q$6:$Q$1005,Cad_cl!CN$5))</f>
        <v/>
      </c>
      <c r="CO113" s="125" t="str">
        <f>IF($C113="","",COUNTIFS(Con_ve!$C$6:$C$1005,$C113,Con_ve!$Q$6:$Q$1005,Cad_cl!CO$5))</f>
        <v/>
      </c>
      <c r="CP113" s="125" t="str">
        <f>IF($C113="","",COUNTIFS(Con_ve!$C$6:$C$1005,$C113,Con_ve!$Q$6:$Q$1005,Cad_cl!CP$5))</f>
        <v/>
      </c>
      <c r="CQ113" s="125" t="str">
        <f>IF($C113="","",COUNTIFS(Con_ve!$C$6:$C$1005,$C113,Con_ve!$Q$6:$Q$1005,Cad_cl!CQ$5))</f>
        <v/>
      </c>
      <c r="CR113" s="125">
        <f t="shared" si="5"/>
        <v>0</v>
      </c>
    </row>
    <row r="114" spans="3:96" ht="30" customHeight="1">
      <c r="C114" s="153"/>
      <c r="D114" s="153"/>
      <c r="E114" s="154"/>
      <c r="F114" s="153"/>
      <c r="G114" s="155"/>
      <c r="H114" s="153"/>
      <c r="I114" s="153"/>
      <c r="J114" s="132" t="s">
        <v>309</v>
      </c>
      <c r="K114" s="133" t="s">
        <v>309</v>
      </c>
      <c r="L114" s="153"/>
      <c r="M114" s="153"/>
      <c r="N114" s="153"/>
      <c r="O114" s="153"/>
      <c r="P114" s="153"/>
      <c r="Q114" s="153"/>
      <c r="AP114" s="134" t="str">
        <f>IF(ISERR(IF($C114="","",SUMIFS(Con_ve!$F$6:$F$1005,Con_ve!$C$6:$C$1005,$C114,Con_ve!$I$6:$I$1005,"Fechada",Con_ve!$Q$6:$Q$1005,Cad_cl!AP$5))),"",IF($C114="","",SUMIFS(Con_ve!$F$6:$F$1005,Con_ve!$C$6:$C$1005,$C114,Con_ve!$I$6:$I$1005,"Fechada",Con_ve!$Q$6:$Q$1005,Cad_cl!AP$5)))</f>
        <v/>
      </c>
      <c r="AQ114" s="134" t="str">
        <f>IF(ISERR(IF($C114="","",SUMIFS(Con_ve!$F$6:$F$1005,Con_ve!$C$6:$C$1005,$C114,Con_ve!$I$6:$I$1005,"Fechada",Con_ve!$Q$6:$Q$1005,Cad_cl!AQ$5))),"",IF($C114="","",SUMIFS(Con_ve!$F$6:$F$1005,Con_ve!$C$6:$C$1005,$C114,Con_ve!$I$6:$I$1005,"Fechada",Con_ve!$Q$6:$Q$1005,Cad_cl!AQ$5)))</f>
        <v/>
      </c>
      <c r="AR114" s="134" t="str">
        <f>IF(ISERR(IF($C114="","",SUMIFS(Con_ve!$F$6:$F$1005,Con_ve!$C$6:$C$1005,$C114,Con_ve!$I$6:$I$1005,"Fechada",Con_ve!$Q$6:$Q$1005,Cad_cl!AR$5))),"",IF($C114="","",SUMIFS(Con_ve!$F$6:$F$1005,Con_ve!$C$6:$C$1005,$C114,Con_ve!$I$6:$I$1005,"Fechada",Con_ve!$Q$6:$Q$1005,Cad_cl!AR$5)))</f>
        <v/>
      </c>
      <c r="AS114" s="134" t="str">
        <f>IF(ISERR(IF($C114="","",SUMIFS(Con_ve!$F$6:$F$1005,Con_ve!$C$6:$C$1005,$C114,Con_ve!$I$6:$I$1005,"Fechada",Con_ve!$Q$6:$Q$1005,Cad_cl!AS$5))),"",IF($C114="","",SUMIFS(Con_ve!$F$6:$F$1005,Con_ve!$C$6:$C$1005,$C114,Con_ve!$I$6:$I$1005,"Fechada",Con_ve!$Q$6:$Q$1005,Cad_cl!AS$5)))</f>
        <v/>
      </c>
      <c r="AT114" s="134" t="str">
        <f>IF(ISERR(IF($C114="","",SUMIFS(Con_ve!$F$6:$F$1005,Con_ve!$C$6:$C$1005,$C114,Con_ve!$I$6:$I$1005,"Fechada",Con_ve!$Q$6:$Q$1005,Cad_cl!AT$5))),"",IF($C114="","",SUMIFS(Con_ve!$F$6:$F$1005,Con_ve!$C$6:$C$1005,$C114,Con_ve!$I$6:$I$1005,"Fechada",Con_ve!$Q$6:$Q$1005,Cad_cl!AT$5)))</f>
        <v/>
      </c>
      <c r="AU114" s="134" t="str">
        <f>IF(ISERR(IF($C114="","",SUMIFS(Con_ve!$F$6:$F$1005,Con_ve!$C$6:$C$1005,$C114,Con_ve!$I$6:$I$1005,"Fechada",Con_ve!$Q$6:$Q$1005,Cad_cl!AU$5))),"",IF($C114="","",SUMIFS(Con_ve!$F$6:$F$1005,Con_ve!$C$6:$C$1005,$C114,Con_ve!$I$6:$I$1005,"Fechada",Con_ve!$Q$6:$Q$1005,Cad_cl!AU$5)))</f>
        <v/>
      </c>
      <c r="AV114" s="134" t="str">
        <f>IF(ISERR(IF($C114="","",SUMIFS(Con_ve!$F$6:$F$1005,Con_ve!$C$6:$C$1005,$C114,Con_ve!$I$6:$I$1005,"Fechada",Con_ve!$Q$6:$Q$1005,Cad_cl!AV$5))),"",IF($C114="","",SUMIFS(Con_ve!$F$6:$F$1005,Con_ve!$C$6:$C$1005,$C114,Con_ve!$I$6:$I$1005,"Fechada",Con_ve!$Q$6:$Q$1005,Cad_cl!AV$5)))</f>
        <v/>
      </c>
      <c r="AW114" s="134" t="str">
        <f>IF(ISERR(IF($C114="","",SUMIFS(Con_ve!$F$6:$F$1005,Con_ve!$C$6:$C$1005,$C114,Con_ve!$I$6:$I$1005,"Fechada",Con_ve!$Q$6:$Q$1005,Cad_cl!AW$5))),"",IF($C114="","",SUMIFS(Con_ve!$F$6:$F$1005,Con_ve!$C$6:$C$1005,$C114,Con_ve!$I$6:$I$1005,"Fechada",Con_ve!$Q$6:$Q$1005,Cad_cl!AW$5)))</f>
        <v/>
      </c>
      <c r="AX114" s="134" t="str">
        <f>IF(ISERR(IF($C114="","",SUMIFS(Con_ve!$F$6:$F$1005,Con_ve!$C$6:$C$1005,$C114,Con_ve!$I$6:$I$1005,"Fechada",Con_ve!$Q$6:$Q$1005,Cad_cl!AX$5))),"",IF($C114="","",SUMIFS(Con_ve!$F$6:$F$1005,Con_ve!$C$6:$C$1005,$C114,Con_ve!$I$6:$I$1005,"Fechada",Con_ve!$Q$6:$Q$1005,Cad_cl!AX$5)))</f>
        <v/>
      </c>
      <c r="AY114" s="134" t="str">
        <f>IF(ISERR(IF($C114="","",SUMIFS(Con_ve!$F$6:$F$1005,Con_ve!$C$6:$C$1005,$C114,Con_ve!$I$6:$I$1005,"Fechada",Con_ve!$Q$6:$Q$1005,Cad_cl!AY$5))),"",IF($C114="","",SUMIFS(Con_ve!$F$6:$F$1005,Con_ve!$C$6:$C$1005,$C114,Con_ve!$I$6:$I$1005,"Fechada",Con_ve!$Q$6:$Q$1005,Cad_cl!AY$5)))</f>
        <v/>
      </c>
      <c r="AZ114" s="134" t="str">
        <f>IF(ISERR(IF($C114="","",SUMIFS(Con_ve!$F$6:$F$1005,Con_ve!$C$6:$C$1005,$C114,Con_ve!$I$6:$I$1005,"Fechada",Con_ve!$Q$6:$Q$1005,Cad_cl!AZ$5))),"",IF($C114="","",SUMIFS(Con_ve!$F$6:$F$1005,Con_ve!$C$6:$C$1005,$C114,Con_ve!$I$6:$I$1005,"Fechada",Con_ve!$Q$6:$Q$1005,Cad_cl!AZ$5)))</f>
        <v/>
      </c>
      <c r="BA114" s="134" t="str">
        <f>IF(ISERR(IF($C114="","",SUMIFS(Con_ve!$F$6:$F$1005,Con_ve!$C$6:$C$1005,$C114,Con_ve!$I$6:$I$1005,"Fechada",Con_ve!$Q$6:$Q$1005,Cad_cl!BA$5))),"",IF($C114="","",SUMIFS(Con_ve!$F$6:$F$1005,Con_ve!$C$6:$C$1005,$C114,Con_ve!$I$6:$I$1005,"Fechada",Con_ve!$Q$6:$Q$1005,Cad_cl!BA$5)))</f>
        <v/>
      </c>
      <c r="BB114" s="134">
        <f t="shared" si="3"/>
        <v>0</v>
      </c>
      <c r="BD114" s="134" t="str">
        <f>IF(ISERR(IF($C114="","",SUMIFS(Con_ve!$F$6:$F$1005,Con_ve!$C$6:$C$1005,$C114,Con_ve!$I$6:$I$1005,"Em negociação",Con_ve!$Q$6:$Q$1005,Cad_cl!BD$5))),"",IF($C114="","",SUMIFS(Con_ve!$F$6:$F$1005,Con_ve!$C$6:$C$1005,$C114,Con_ve!$I$6:$I$1005,"Em negociação",Con_ve!$Q$6:$Q$1005,Cad_cl!BD$5)))</f>
        <v/>
      </c>
      <c r="BE114" s="134" t="str">
        <f>IF(ISERR(IF($C114="","",SUMIFS(Con_ve!$F$6:$F$1005,Con_ve!$C$6:$C$1005,$C114,Con_ve!$I$6:$I$1005,"Em negociação",Con_ve!$Q$6:$Q$1005,Cad_cl!BE$5))),"",IF($C114="","",SUMIFS(Con_ve!$F$6:$F$1005,Con_ve!$C$6:$C$1005,$C114,Con_ve!$I$6:$I$1005,"Em negociação",Con_ve!$Q$6:$Q$1005,Cad_cl!BE$5)))</f>
        <v/>
      </c>
      <c r="BF114" s="134" t="str">
        <f>IF(ISERR(IF($C114="","",SUMIFS(Con_ve!$F$6:$F$1005,Con_ve!$C$6:$C$1005,$C114,Con_ve!$I$6:$I$1005,"Em negociação",Con_ve!$Q$6:$Q$1005,Cad_cl!BF$5))),"",IF($C114="","",SUMIFS(Con_ve!$F$6:$F$1005,Con_ve!$C$6:$C$1005,$C114,Con_ve!$I$6:$I$1005,"Em negociação",Con_ve!$Q$6:$Q$1005,Cad_cl!BF$5)))</f>
        <v/>
      </c>
      <c r="BG114" s="134" t="str">
        <f>IF(ISERR(IF($C114="","",SUMIFS(Con_ve!$F$6:$F$1005,Con_ve!$C$6:$C$1005,$C114,Con_ve!$I$6:$I$1005,"Em negociação",Con_ve!$Q$6:$Q$1005,Cad_cl!BG$5))),"",IF($C114="","",SUMIFS(Con_ve!$F$6:$F$1005,Con_ve!$C$6:$C$1005,$C114,Con_ve!$I$6:$I$1005,"Em negociação",Con_ve!$Q$6:$Q$1005,Cad_cl!BG$5)))</f>
        <v/>
      </c>
      <c r="BH114" s="134" t="str">
        <f>IF(ISERR(IF($C114="","",SUMIFS(Con_ve!$F$6:$F$1005,Con_ve!$C$6:$C$1005,$C114,Con_ve!$I$6:$I$1005,"Em negociação",Con_ve!$Q$6:$Q$1005,Cad_cl!BH$5))),"",IF($C114="","",SUMIFS(Con_ve!$F$6:$F$1005,Con_ve!$C$6:$C$1005,$C114,Con_ve!$I$6:$I$1005,"Em negociação",Con_ve!$Q$6:$Q$1005,Cad_cl!BH$5)))</f>
        <v/>
      </c>
      <c r="BI114" s="134" t="str">
        <f>IF(ISERR(IF($C114="","",SUMIFS(Con_ve!$F$6:$F$1005,Con_ve!$C$6:$C$1005,$C114,Con_ve!$I$6:$I$1005,"Em negociação",Con_ve!$Q$6:$Q$1005,Cad_cl!BI$5))),"",IF($C114="","",SUMIFS(Con_ve!$F$6:$F$1005,Con_ve!$C$6:$C$1005,$C114,Con_ve!$I$6:$I$1005,"Em negociação",Con_ve!$Q$6:$Q$1005,Cad_cl!BI$5)))</f>
        <v/>
      </c>
      <c r="BJ114" s="134" t="str">
        <f>IF(ISERR(IF($C114="","",SUMIFS(Con_ve!$F$6:$F$1005,Con_ve!$C$6:$C$1005,$C114,Con_ve!$I$6:$I$1005,"Em negociação",Con_ve!$Q$6:$Q$1005,Cad_cl!BJ$5))),"",IF($C114="","",SUMIFS(Con_ve!$F$6:$F$1005,Con_ve!$C$6:$C$1005,$C114,Con_ve!$I$6:$I$1005,"Em negociação",Con_ve!$Q$6:$Q$1005,Cad_cl!BJ$5)))</f>
        <v/>
      </c>
      <c r="BK114" s="134" t="str">
        <f>IF(ISERR(IF($C114="","",SUMIFS(Con_ve!$F$6:$F$1005,Con_ve!$C$6:$C$1005,$C114,Con_ve!$I$6:$I$1005,"Em negociação",Con_ve!$Q$6:$Q$1005,Cad_cl!BK$5))),"",IF($C114="","",SUMIFS(Con_ve!$F$6:$F$1005,Con_ve!$C$6:$C$1005,$C114,Con_ve!$I$6:$I$1005,"Em negociação",Con_ve!$Q$6:$Q$1005,Cad_cl!BK$5)))</f>
        <v/>
      </c>
      <c r="BL114" s="134" t="str">
        <f>IF(ISERR(IF($C114="","",SUMIFS(Con_ve!$F$6:$F$1005,Con_ve!$C$6:$C$1005,$C114,Con_ve!$I$6:$I$1005,"Em negociação",Con_ve!$Q$6:$Q$1005,Cad_cl!BL$5))),"",IF($C114="","",SUMIFS(Con_ve!$F$6:$F$1005,Con_ve!$C$6:$C$1005,$C114,Con_ve!$I$6:$I$1005,"Em negociação",Con_ve!$Q$6:$Q$1005,Cad_cl!BL$5)))</f>
        <v/>
      </c>
      <c r="BM114" s="134" t="str">
        <f>IF(ISERR(IF($C114="","",SUMIFS(Con_ve!$F$6:$F$1005,Con_ve!$C$6:$C$1005,$C114,Con_ve!$I$6:$I$1005,"Em negociação",Con_ve!$Q$6:$Q$1005,Cad_cl!BM$5))),"",IF($C114="","",SUMIFS(Con_ve!$F$6:$F$1005,Con_ve!$C$6:$C$1005,$C114,Con_ve!$I$6:$I$1005,"Em negociação",Con_ve!$Q$6:$Q$1005,Cad_cl!BM$5)))</f>
        <v/>
      </c>
      <c r="BN114" s="134" t="str">
        <f>IF(ISERR(IF($C114="","",SUMIFS(Con_ve!$F$6:$F$1005,Con_ve!$C$6:$C$1005,$C114,Con_ve!$I$6:$I$1005,"Em negociação",Con_ve!$Q$6:$Q$1005,Cad_cl!BN$5))),"",IF($C114="","",SUMIFS(Con_ve!$F$6:$F$1005,Con_ve!$C$6:$C$1005,$C114,Con_ve!$I$6:$I$1005,"Em negociação",Con_ve!$Q$6:$Q$1005,Cad_cl!BN$5)))</f>
        <v/>
      </c>
      <c r="BO114" s="134" t="str">
        <f>IF(ISERR(IF($C114="","",SUMIFS(Con_ve!$F$6:$F$1005,Con_ve!$C$6:$C$1005,$C114,Con_ve!$I$6:$I$1005,"Em negociação",Con_ve!$Q$6:$Q$1005,Cad_cl!BO$5))),"",IF($C114="","",SUMIFS(Con_ve!$F$6:$F$1005,Con_ve!$C$6:$C$1005,$C114,Con_ve!$I$6:$I$1005,"Em negociação",Con_ve!$Q$6:$Q$1005,Cad_cl!BO$5)))</f>
        <v/>
      </c>
      <c r="BP114" s="134">
        <f t="shared" si="4"/>
        <v>0</v>
      </c>
      <c r="BR114" s="125" t="str">
        <f>IF(ISERR(IF(AND($I114=Re_lo!$E$5,BR$5=VLOOKUP(Re_lo!$H$5,Re_lo!$N$5:$O$16,2,0)),AP114,"")),"",IF(AND($I114=Re_lo!$E$5,BR$5=VLOOKUP(Re_lo!$H$5,Re_lo!$N$5:$O$16,2,0)),AP114,""))</f>
        <v/>
      </c>
      <c r="BS114" s="125" t="str">
        <f>IF(ISERR(IF(AND($I114=Re_lo!$E$5,BS$5=VLOOKUP(Re_lo!$H$5,Re_lo!$N$5:$O$16,2,0)),AQ114,"")),"",IF(AND($I114=Re_lo!$E$5,BS$5=VLOOKUP(Re_lo!$H$5,Re_lo!$N$5:$O$16,2,0)),AQ114,""))</f>
        <v/>
      </c>
      <c r="BT114" s="125" t="str">
        <f>IF(ISERR(IF(AND($I114=Re_lo!$E$5,BT$5=VLOOKUP(Re_lo!$H$5,Re_lo!$N$5:$O$16,2,0)),AR114,"")),"",IF(AND($I114=Re_lo!$E$5,BT$5=VLOOKUP(Re_lo!$H$5,Re_lo!$N$5:$O$16,2,0)),AR114,""))</f>
        <v/>
      </c>
      <c r="BU114" s="125" t="str">
        <f>IF(ISERR(IF(AND($I114=Re_lo!$E$5,BU$5=VLOOKUP(Re_lo!$H$5,Re_lo!$N$5:$O$16,2,0)),AS114,"")),"",IF(AND($I114=Re_lo!$E$5,BU$5=VLOOKUP(Re_lo!$H$5,Re_lo!$N$5:$O$16,2,0)),AS114,""))</f>
        <v/>
      </c>
      <c r="BV114" s="125" t="str">
        <f>IF(ISERR(IF(AND($I114=Re_lo!$E$5,BV$5=VLOOKUP(Re_lo!$H$5,Re_lo!$N$5:$O$16,2,0)),AT114,"")),"",IF(AND($I114=Re_lo!$E$5,BV$5=VLOOKUP(Re_lo!$H$5,Re_lo!$N$5:$O$16,2,0)),AT114,""))</f>
        <v/>
      </c>
      <c r="BW114" s="125" t="str">
        <f>IF(ISERR(IF(AND($I114=Re_lo!$E$5,BW$5=VLOOKUP(Re_lo!$H$5,Re_lo!$N$5:$O$16,2,0)),AU114,"")),"",IF(AND($I114=Re_lo!$E$5,BW$5=VLOOKUP(Re_lo!$H$5,Re_lo!$N$5:$O$16,2,0)),AU114,""))</f>
        <v/>
      </c>
      <c r="BX114" s="125" t="str">
        <f>IF(ISERR(IF(AND($I114=Re_lo!$E$5,BX$5=VLOOKUP(Re_lo!$H$5,Re_lo!$N$5:$O$16,2,0)),AV114,"")),"",IF(AND($I114=Re_lo!$E$5,BX$5=VLOOKUP(Re_lo!$H$5,Re_lo!$N$5:$O$16,2,0)),AV114,""))</f>
        <v/>
      </c>
      <c r="BY114" s="125" t="str">
        <f>IF(ISERR(IF(AND($I114=Re_lo!$E$5,BY$5=VLOOKUP(Re_lo!$H$5,Re_lo!$N$5:$O$16,2,0)),AW114,"")),"",IF(AND($I114=Re_lo!$E$5,BY$5=VLOOKUP(Re_lo!$H$5,Re_lo!$N$5:$O$16,2,0)),AW114,""))</f>
        <v/>
      </c>
      <c r="BZ114" s="125" t="str">
        <f>IF(ISERR(IF(AND($I114=Re_lo!$E$5,BZ$5=VLOOKUP(Re_lo!$H$5,Re_lo!$N$5:$O$16,2,0)),AX114,"")),"",IF(AND($I114=Re_lo!$E$5,BZ$5=VLOOKUP(Re_lo!$H$5,Re_lo!$N$5:$O$16,2,0)),AX114,""))</f>
        <v/>
      </c>
      <c r="CA114" s="125" t="str">
        <f>IF(ISERR(IF(AND($I114=Re_lo!$E$5,CA$5=VLOOKUP(Re_lo!$H$5,Re_lo!$N$5:$O$16,2,0)),AY114,"")),"",IF(AND($I114=Re_lo!$E$5,CA$5=VLOOKUP(Re_lo!$H$5,Re_lo!$N$5:$O$16,2,0)),AY114,""))</f>
        <v/>
      </c>
      <c r="CB114" s="125" t="str">
        <f>IF(ISERR(IF(AND($I114=Re_lo!$E$5,CB$5=VLOOKUP(Re_lo!$H$5,Re_lo!$N$5:$O$16,2,0)),AZ114,"")),"",IF(AND($I114=Re_lo!$E$5,CB$5=VLOOKUP(Re_lo!$H$5,Re_lo!$N$5:$O$16,2,0)),AZ114,""))</f>
        <v/>
      </c>
      <c r="CC114" s="125" t="str">
        <f>IF(ISERR(IF(AND($I114=Re_lo!$E$5,CC$5=VLOOKUP(Re_lo!$H$5,Re_lo!$N$5:$O$16,2,0)),BA114,"")),"",IF(AND($I114=Re_lo!$E$5,CC$5=VLOOKUP(Re_lo!$H$5,Re_lo!$N$5:$O$16,2,0)),BA114,""))</f>
        <v/>
      </c>
      <c r="CD114" s="125" t="str">
        <f>IF(ISERR(IF(AND($I114=Re_lo!$E$5,CD$5=VLOOKUP(Re_lo!$H$5,Re_lo!$N$5:$O$16,2,0)),BB114,"")),"",IF(AND($I114=Re_lo!$E$5,CD$5=VLOOKUP(Re_lo!$H$5,Re_lo!$N$5:$O$16,2,0)),BB114,""))</f>
        <v/>
      </c>
      <c r="CF114" s="125" t="str">
        <f>IF($C114="","",COUNTIFS(Con_ve!$C$6:$C$1005,$C114,Con_ve!$Q$6:$Q$1005,Cad_cl!CF$5))</f>
        <v/>
      </c>
      <c r="CG114" s="125" t="str">
        <f>IF($C114="","",COUNTIFS(Con_ve!$C$6:$C$1005,$C114,Con_ve!$Q$6:$Q$1005,Cad_cl!CG$5))</f>
        <v/>
      </c>
      <c r="CH114" s="125" t="str">
        <f>IF($C114="","",COUNTIFS(Con_ve!$C$6:$C$1005,$C114,Con_ve!$Q$6:$Q$1005,Cad_cl!CH$5))</f>
        <v/>
      </c>
      <c r="CI114" s="125" t="str">
        <f>IF($C114="","",COUNTIFS(Con_ve!$C$6:$C$1005,$C114,Con_ve!$Q$6:$Q$1005,Cad_cl!CI$5))</f>
        <v/>
      </c>
      <c r="CJ114" s="125" t="str">
        <f>IF($C114="","",COUNTIFS(Con_ve!$C$6:$C$1005,$C114,Con_ve!$Q$6:$Q$1005,Cad_cl!CJ$5))</f>
        <v/>
      </c>
      <c r="CK114" s="125" t="str">
        <f>IF($C114="","",COUNTIFS(Con_ve!$C$6:$C$1005,$C114,Con_ve!$Q$6:$Q$1005,Cad_cl!CK$5))</f>
        <v/>
      </c>
      <c r="CL114" s="125" t="str">
        <f>IF($C114="","",COUNTIFS(Con_ve!$C$6:$C$1005,$C114,Con_ve!$Q$6:$Q$1005,Cad_cl!CL$5))</f>
        <v/>
      </c>
      <c r="CM114" s="125" t="str">
        <f>IF($C114="","",COUNTIFS(Con_ve!$C$6:$C$1005,$C114,Con_ve!$Q$6:$Q$1005,Cad_cl!CM$5))</f>
        <v/>
      </c>
      <c r="CN114" s="125" t="str">
        <f>IF($C114="","",COUNTIFS(Con_ve!$C$6:$C$1005,$C114,Con_ve!$Q$6:$Q$1005,Cad_cl!CN$5))</f>
        <v/>
      </c>
      <c r="CO114" s="125" t="str">
        <f>IF($C114="","",COUNTIFS(Con_ve!$C$6:$C$1005,$C114,Con_ve!$Q$6:$Q$1005,Cad_cl!CO$5))</f>
        <v/>
      </c>
      <c r="CP114" s="125" t="str">
        <f>IF($C114="","",COUNTIFS(Con_ve!$C$6:$C$1005,$C114,Con_ve!$Q$6:$Q$1005,Cad_cl!CP$5))</f>
        <v/>
      </c>
      <c r="CQ114" s="125" t="str">
        <f>IF($C114="","",COUNTIFS(Con_ve!$C$6:$C$1005,$C114,Con_ve!$Q$6:$Q$1005,Cad_cl!CQ$5))</f>
        <v/>
      </c>
      <c r="CR114" s="125">
        <f t="shared" si="5"/>
        <v>0</v>
      </c>
    </row>
    <row r="115" spans="3:96" ht="30" customHeight="1">
      <c r="C115" s="153"/>
      <c r="D115" s="153"/>
      <c r="E115" s="154"/>
      <c r="F115" s="153"/>
      <c r="G115" s="155"/>
      <c r="H115" s="153"/>
      <c r="I115" s="153"/>
      <c r="J115" s="132" t="s">
        <v>309</v>
      </c>
      <c r="K115" s="133" t="s">
        <v>309</v>
      </c>
      <c r="L115" s="153"/>
      <c r="M115" s="153"/>
      <c r="N115" s="153"/>
      <c r="O115" s="153"/>
      <c r="P115" s="153"/>
      <c r="Q115" s="153"/>
      <c r="AP115" s="134" t="str">
        <f>IF(ISERR(IF($C115="","",SUMIFS(Con_ve!$F$6:$F$1005,Con_ve!$C$6:$C$1005,$C115,Con_ve!$I$6:$I$1005,"Fechada",Con_ve!$Q$6:$Q$1005,Cad_cl!AP$5))),"",IF($C115="","",SUMIFS(Con_ve!$F$6:$F$1005,Con_ve!$C$6:$C$1005,$C115,Con_ve!$I$6:$I$1005,"Fechada",Con_ve!$Q$6:$Q$1005,Cad_cl!AP$5)))</f>
        <v/>
      </c>
      <c r="AQ115" s="134" t="str">
        <f>IF(ISERR(IF($C115="","",SUMIFS(Con_ve!$F$6:$F$1005,Con_ve!$C$6:$C$1005,$C115,Con_ve!$I$6:$I$1005,"Fechada",Con_ve!$Q$6:$Q$1005,Cad_cl!AQ$5))),"",IF($C115="","",SUMIFS(Con_ve!$F$6:$F$1005,Con_ve!$C$6:$C$1005,$C115,Con_ve!$I$6:$I$1005,"Fechada",Con_ve!$Q$6:$Q$1005,Cad_cl!AQ$5)))</f>
        <v/>
      </c>
      <c r="AR115" s="134" t="str">
        <f>IF(ISERR(IF($C115="","",SUMIFS(Con_ve!$F$6:$F$1005,Con_ve!$C$6:$C$1005,$C115,Con_ve!$I$6:$I$1005,"Fechada",Con_ve!$Q$6:$Q$1005,Cad_cl!AR$5))),"",IF($C115="","",SUMIFS(Con_ve!$F$6:$F$1005,Con_ve!$C$6:$C$1005,$C115,Con_ve!$I$6:$I$1005,"Fechada",Con_ve!$Q$6:$Q$1005,Cad_cl!AR$5)))</f>
        <v/>
      </c>
      <c r="AS115" s="134" t="str">
        <f>IF(ISERR(IF($C115="","",SUMIFS(Con_ve!$F$6:$F$1005,Con_ve!$C$6:$C$1005,$C115,Con_ve!$I$6:$I$1005,"Fechada",Con_ve!$Q$6:$Q$1005,Cad_cl!AS$5))),"",IF($C115="","",SUMIFS(Con_ve!$F$6:$F$1005,Con_ve!$C$6:$C$1005,$C115,Con_ve!$I$6:$I$1005,"Fechada",Con_ve!$Q$6:$Q$1005,Cad_cl!AS$5)))</f>
        <v/>
      </c>
      <c r="AT115" s="134" t="str">
        <f>IF(ISERR(IF($C115="","",SUMIFS(Con_ve!$F$6:$F$1005,Con_ve!$C$6:$C$1005,$C115,Con_ve!$I$6:$I$1005,"Fechada",Con_ve!$Q$6:$Q$1005,Cad_cl!AT$5))),"",IF($C115="","",SUMIFS(Con_ve!$F$6:$F$1005,Con_ve!$C$6:$C$1005,$C115,Con_ve!$I$6:$I$1005,"Fechada",Con_ve!$Q$6:$Q$1005,Cad_cl!AT$5)))</f>
        <v/>
      </c>
      <c r="AU115" s="134" t="str">
        <f>IF(ISERR(IF($C115="","",SUMIFS(Con_ve!$F$6:$F$1005,Con_ve!$C$6:$C$1005,$C115,Con_ve!$I$6:$I$1005,"Fechada",Con_ve!$Q$6:$Q$1005,Cad_cl!AU$5))),"",IF($C115="","",SUMIFS(Con_ve!$F$6:$F$1005,Con_ve!$C$6:$C$1005,$C115,Con_ve!$I$6:$I$1005,"Fechada",Con_ve!$Q$6:$Q$1005,Cad_cl!AU$5)))</f>
        <v/>
      </c>
      <c r="AV115" s="134" t="str">
        <f>IF(ISERR(IF($C115="","",SUMIFS(Con_ve!$F$6:$F$1005,Con_ve!$C$6:$C$1005,$C115,Con_ve!$I$6:$I$1005,"Fechada",Con_ve!$Q$6:$Q$1005,Cad_cl!AV$5))),"",IF($C115="","",SUMIFS(Con_ve!$F$6:$F$1005,Con_ve!$C$6:$C$1005,$C115,Con_ve!$I$6:$I$1005,"Fechada",Con_ve!$Q$6:$Q$1005,Cad_cl!AV$5)))</f>
        <v/>
      </c>
      <c r="AW115" s="134" t="str">
        <f>IF(ISERR(IF($C115="","",SUMIFS(Con_ve!$F$6:$F$1005,Con_ve!$C$6:$C$1005,$C115,Con_ve!$I$6:$I$1005,"Fechada",Con_ve!$Q$6:$Q$1005,Cad_cl!AW$5))),"",IF($C115="","",SUMIFS(Con_ve!$F$6:$F$1005,Con_ve!$C$6:$C$1005,$C115,Con_ve!$I$6:$I$1005,"Fechada",Con_ve!$Q$6:$Q$1005,Cad_cl!AW$5)))</f>
        <v/>
      </c>
      <c r="AX115" s="134" t="str">
        <f>IF(ISERR(IF($C115="","",SUMIFS(Con_ve!$F$6:$F$1005,Con_ve!$C$6:$C$1005,$C115,Con_ve!$I$6:$I$1005,"Fechada",Con_ve!$Q$6:$Q$1005,Cad_cl!AX$5))),"",IF($C115="","",SUMIFS(Con_ve!$F$6:$F$1005,Con_ve!$C$6:$C$1005,$C115,Con_ve!$I$6:$I$1005,"Fechada",Con_ve!$Q$6:$Q$1005,Cad_cl!AX$5)))</f>
        <v/>
      </c>
      <c r="AY115" s="134" t="str">
        <f>IF(ISERR(IF($C115="","",SUMIFS(Con_ve!$F$6:$F$1005,Con_ve!$C$6:$C$1005,$C115,Con_ve!$I$6:$I$1005,"Fechada",Con_ve!$Q$6:$Q$1005,Cad_cl!AY$5))),"",IF($C115="","",SUMIFS(Con_ve!$F$6:$F$1005,Con_ve!$C$6:$C$1005,$C115,Con_ve!$I$6:$I$1005,"Fechada",Con_ve!$Q$6:$Q$1005,Cad_cl!AY$5)))</f>
        <v/>
      </c>
      <c r="AZ115" s="134" t="str">
        <f>IF(ISERR(IF($C115="","",SUMIFS(Con_ve!$F$6:$F$1005,Con_ve!$C$6:$C$1005,$C115,Con_ve!$I$6:$I$1005,"Fechada",Con_ve!$Q$6:$Q$1005,Cad_cl!AZ$5))),"",IF($C115="","",SUMIFS(Con_ve!$F$6:$F$1005,Con_ve!$C$6:$C$1005,$C115,Con_ve!$I$6:$I$1005,"Fechada",Con_ve!$Q$6:$Q$1005,Cad_cl!AZ$5)))</f>
        <v/>
      </c>
      <c r="BA115" s="134" t="str">
        <f>IF(ISERR(IF($C115="","",SUMIFS(Con_ve!$F$6:$F$1005,Con_ve!$C$6:$C$1005,$C115,Con_ve!$I$6:$I$1005,"Fechada",Con_ve!$Q$6:$Q$1005,Cad_cl!BA$5))),"",IF($C115="","",SUMIFS(Con_ve!$F$6:$F$1005,Con_ve!$C$6:$C$1005,$C115,Con_ve!$I$6:$I$1005,"Fechada",Con_ve!$Q$6:$Q$1005,Cad_cl!BA$5)))</f>
        <v/>
      </c>
      <c r="BB115" s="134">
        <f t="shared" si="3"/>
        <v>0</v>
      </c>
      <c r="BD115" s="134" t="str">
        <f>IF(ISERR(IF($C115="","",SUMIFS(Con_ve!$F$6:$F$1005,Con_ve!$C$6:$C$1005,$C115,Con_ve!$I$6:$I$1005,"Em negociação",Con_ve!$Q$6:$Q$1005,Cad_cl!BD$5))),"",IF($C115="","",SUMIFS(Con_ve!$F$6:$F$1005,Con_ve!$C$6:$C$1005,$C115,Con_ve!$I$6:$I$1005,"Em negociação",Con_ve!$Q$6:$Q$1005,Cad_cl!BD$5)))</f>
        <v/>
      </c>
      <c r="BE115" s="134" t="str">
        <f>IF(ISERR(IF($C115="","",SUMIFS(Con_ve!$F$6:$F$1005,Con_ve!$C$6:$C$1005,$C115,Con_ve!$I$6:$I$1005,"Em negociação",Con_ve!$Q$6:$Q$1005,Cad_cl!BE$5))),"",IF($C115="","",SUMIFS(Con_ve!$F$6:$F$1005,Con_ve!$C$6:$C$1005,$C115,Con_ve!$I$6:$I$1005,"Em negociação",Con_ve!$Q$6:$Q$1005,Cad_cl!BE$5)))</f>
        <v/>
      </c>
      <c r="BF115" s="134" t="str">
        <f>IF(ISERR(IF($C115="","",SUMIFS(Con_ve!$F$6:$F$1005,Con_ve!$C$6:$C$1005,$C115,Con_ve!$I$6:$I$1005,"Em negociação",Con_ve!$Q$6:$Q$1005,Cad_cl!BF$5))),"",IF($C115="","",SUMIFS(Con_ve!$F$6:$F$1005,Con_ve!$C$6:$C$1005,$C115,Con_ve!$I$6:$I$1005,"Em negociação",Con_ve!$Q$6:$Q$1005,Cad_cl!BF$5)))</f>
        <v/>
      </c>
      <c r="BG115" s="134" t="str">
        <f>IF(ISERR(IF($C115="","",SUMIFS(Con_ve!$F$6:$F$1005,Con_ve!$C$6:$C$1005,$C115,Con_ve!$I$6:$I$1005,"Em negociação",Con_ve!$Q$6:$Q$1005,Cad_cl!BG$5))),"",IF($C115="","",SUMIFS(Con_ve!$F$6:$F$1005,Con_ve!$C$6:$C$1005,$C115,Con_ve!$I$6:$I$1005,"Em negociação",Con_ve!$Q$6:$Q$1005,Cad_cl!BG$5)))</f>
        <v/>
      </c>
      <c r="BH115" s="134" t="str">
        <f>IF(ISERR(IF($C115="","",SUMIFS(Con_ve!$F$6:$F$1005,Con_ve!$C$6:$C$1005,$C115,Con_ve!$I$6:$I$1005,"Em negociação",Con_ve!$Q$6:$Q$1005,Cad_cl!BH$5))),"",IF($C115="","",SUMIFS(Con_ve!$F$6:$F$1005,Con_ve!$C$6:$C$1005,$C115,Con_ve!$I$6:$I$1005,"Em negociação",Con_ve!$Q$6:$Q$1005,Cad_cl!BH$5)))</f>
        <v/>
      </c>
      <c r="BI115" s="134" t="str">
        <f>IF(ISERR(IF($C115="","",SUMIFS(Con_ve!$F$6:$F$1005,Con_ve!$C$6:$C$1005,$C115,Con_ve!$I$6:$I$1005,"Em negociação",Con_ve!$Q$6:$Q$1005,Cad_cl!BI$5))),"",IF($C115="","",SUMIFS(Con_ve!$F$6:$F$1005,Con_ve!$C$6:$C$1005,$C115,Con_ve!$I$6:$I$1005,"Em negociação",Con_ve!$Q$6:$Q$1005,Cad_cl!BI$5)))</f>
        <v/>
      </c>
      <c r="BJ115" s="134" t="str">
        <f>IF(ISERR(IF($C115="","",SUMIFS(Con_ve!$F$6:$F$1005,Con_ve!$C$6:$C$1005,$C115,Con_ve!$I$6:$I$1005,"Em negociação",Con_ve!$Q$6:$Q$1005,Cad_cl!BJ$5))),"",IF($C115="","",SUMIFS(Con_ve!$F$6:$F$1005,Con_ve!$C$6:$C$1005,$C115,Con_ve!$I$6:$I$1005,"Em negociação",Con_ve!$Q$6:$Q$1005,Cad_cl!BJ$5)))</f>
        <v/>
      </c>
      <c r="BK115" s="134" t="str">
        <f>IF(ISERR(IF($C115="","",SUMIFS(Con_ve!$F$6:$F$1005,Con_ve!$C$6:$C$1005,$C115,Con_ve!$I$6:$I$1005,"Em negociação",Con_ve!$Q$6:$Q$1005,Cad_cl!BK$5))),"",IF($C115="","",SUMIFS(Con_ve!$F$6:$F$1005,Con_ve!$C$6:$C$1005,$C115,Con_ve!$I$6:$I$1005,"Em negociação",Con_ve!$Q$6:$Q$1005,Cad_cl!BK$5)))</f>
        <v/>
      </c>
      <c r="BL115" s="134" t="str">
        <f>IF(ISERR(IF($C115="","",SUMIFS(Con_ve!$F$6:$F$1005,Con_ve!$C$6:$C$1005,$C115,Con_ve!$I$6:$I$1005,"Em negociação",Con_ve!$Q$6:$Q$1005,Cad_cl!BL$5))),"",IF($C115="","",SUMIFS(Con_ve!$F$6:$F$1005,Con_ve!$C$6:$C$1005,$C115,Con_ve!$I$6:$I$1005,"Em negociação",Con_ve!$Q$6:$Q$1005,Cad_cl!BL$5)))</f>
        <v/>
      </c>
      <c r="BM115" s="134" t="str">
        <f>IF(ISERR(IF($C115="","",SUMIFS(Con_ve!$F$6:$F$1005,Con_ve!$C$6:$C$1005,$C115,Con_ve!$I$6:$I$1005,"Em negociação",Con_ve!$Q$6:$Q$1005,Cad_cl!BM$5))),"",IF($C115="","",SUMIFS(Con_ve!$F$6:$F$1005,Con_ve!$C$6:$C$1005,$C115,Con_ve!$I$6:$I$1005,"Em negociação",Con_ve!$Q$6:$Q$1005,Cad_cl!BM$5)))</f>
        <v/>
      </c>
      <c r="BN115" s="134" t="str">
        <f>IF(ISERR(IF($C115="","",SUMIFS(Con_ve!$F$6:$F$1005,Con_ve!$C$6:$C$1005,$C115,Con_ve!$I$6:$I$1005,"Em negociação",Con_ve!$Q$6:$Q$1005,Cad_cl!BN$5))),"",IF($C115="","",SUMIFS(Con_ve!$F$6:$F$1005,Con_ve!$C$6:$C$1005,$C115,Con_ve!$I$6:$I$1005,"Em negociação",Con_ve!$Q$6:$Q$1005,Cad_cl!BN$5)))</f>
        <v/>
      </c>
      <c r="BO115" s="134" t="str">
        <f>IF(ISERR(IF($C115="","",SUMIFS(Con_ve!$F$6:$F$1005,Con_ve!$C$6:$C$1005,$C115,Con_ve!$I$6:$I$1005,"Em negociação",Con_ve!$Q$6:$Q$1005,Cad_cl!BO$5))),"",IF($C115="","",SUMIFS(Con_ve!$F$6:$F$1005,Con_ve!$C$6:$C$1005,$C115,Con_ve!$I$6:$I$1005,"Em negociação",Con_ve!$Q$6:$Q$1005,Cad_cl!BO$5)))</f>
        <v/>
      </c>
      <c r="BP115" s="134">
        <f t="shared" si="4"/>
        <v>0</v>
      </c>
      <c r="BR115" s="125" t="str">
        <f>IF(ISERR(IF(AND($I115=Re_lo!$E$5,BR$5=VLOOKUP(Re_lo!$H$5,Re_lo!$N$5:$O$16,2,0)),AP115,"")),"",IF(AND($I115=Re_lo!$E$5,BR$5=VLOOKUP(Re_lo!$H$5,Re_lo!$N$5:$O$16,2,0)),AP115,""))</f>
        <v/>
      </c>
      <c r="BS115" s="125" t="str">
        <f>IF(ISERR(IF(AND($I115=Re_lo!$E$5,BS$5=VLOOKUP(Re_lo!$H$5,Re_lo!$N$5:$O$16,2,0)),AQ115,"")),"",IF(AND($I115=Re_lo!$E$5,BS$5=VLOOKUP(Re_lo!$H$5,Re_lo!$N$5:$O$16,2,0)),AQ115,""))</f>
        <v/>
      </c>
      <c r="BT115" s="125" t="str">
        <f>IF(ISERR(IF(AND($I115=Re_lo!$E$5,BT$5=VLOOKUP(Re_lo!$H$5,Re_lo!$N$5:$O$16,2,0)),AR115,"")),"",IF(AND($I115=Re_lo!$E$5,BT$5=VLOOKUP(Re_lo!$H$5,Re_lo!$N$5:$O$16,2,0)),AR115,""))</f>
        <v/>
      </c>
      <c r="BU115" s="125" t="str">
        <f>IF(ISERR(IF(AND($I115=Re_lo!$E$5,BU$5=VLOOKUP(Re_lo!$H$5,Re_lo!$N$5:$O$16,2,0)),AS115,"")),"",IF(AND($I115=Re_lo!$E$5,BU$5=VLOOKUP(Re_lo!$H$5,Re_lo!$N$5:$O$16,2,0)),AS115,""))</f>
        <v/>
      </c>
      <c r="BV115" s="125" t="str">
        <f>IF(ISERR(IF(AND($I115=Re_lo!$E$5,BV$5=VLOOKUP(Re_lo!$H$5,Re_lo!$N$5:$O$16,2,0)),AT115,"")),"",IF(AND($I115=Re_lo!$E$5,BV$5=VLOOKUP(Re_lo!$H$5,Re_lo!$N$5:$O$16,2,0)),AT115,""))</f>
        <v/>
      </c>
      <c r="BW115" s="125" t="str">
        <f>IF(ISERR(IF(AND($I115=Re_lo!$E$5,BW$5=VLOOKUP(Re_lo!$H$5,Re_lo!$N$5:$O$16,2,0)),AU115,"")),"",IF(AND($I115=Re_lo!$E$5,BW$5=VLOOKUP(Re_lo!$H$5,Re_lo!$N$5:$O$16,2,0)),AU115,""))</f>
        <v/>
      </c>
      <c r="BX115" s="125" t="str">
        <f>IF(ISERR(IF(AND($I115=Re_lo!$E$5,BX$5=VLOOKUP(Re_lo!$H$5,Re_lo!$N$5:$O$16,2,0)),AV115,"")),"",IF(AND($I115=Re_lo!$E$5,BX$5=VLOOKUP(Re_lo!$H$5,Re_lo!$N$5:$O$16,2,0)),AV115,""))</f>
        <v/>
      </c>
      <c r="BY115" s="125" t="str">
        <f>IF(ISERR(IF(AND($I115=Re_lo!$E$5,BY$5=VLOOKUP(Re_lo!$H$5,Re_lo!$N$5:$O$16,2,0)),AW115,"")),"",IF(AND($I115=Re_lo!$E$5,BY$5=VLOOKUP(Re_lo!$H$5,Re_lo!$N$5:$O$16,2,0)),AW115,""))</f>
        <v/>
      </c>
      <c r="BZ115" s="125" t="str">
        <f>IF(ISERR(IF(AND($I115=Re_lo!$E$5,BZ$5=VLOOKUP(Re_lo!$H$5,Re_lo!$N$5:$O$16,2,0)),AX115,"")),"",IF(AND($I115=Re_lo!$E$5,BZ$5=VLOOKUP(Re_lo!$H$5,Re_lo!$N$5:$O$16,2,0)),AX115,""))</f>
        <v/>
      </c>
      <c r="CA115" s="125" t="str">
        <f>IF(ISERR(IF(AND($I115=Re_lo!$E$5,CA$5=VLOOKUP(Re_lo!$H$5,Re_lo!$N$5:$O$16,2,0)),AY115,"")),"",IF(AND($I115=Re_lo!$E$5,CA$5=VLOOKUP(Re_lo!$H$5,Re_lo!$N$5:$O$16,2,0)),AY115,""))</f>
        <v/>
      </c>
      <c r="CB115" s="125" t="str">
        <f>IF(ISERR(IF(AND($I115=Re_lo!$E$5,CB$5=VLOOKUP(Re_lo!$H$5,Re_lo!$N$5:$O$16,2,0)),AZ115,"")),"",IF(AND($I115=Re_lo!$E$5,CB$5=VLOOKUP(Re_lo!$H$5,Re_lo!$N$5:$O$16,2,0)),AZ115,""))</f>
        <v/>
      </c>
      <c r="CC115" s="125" t="str">
        <f>IF(ISERR(IF(AND($I115=Re_lo!$E$5,CC$5=VLOOKUP(Re_lo!$H$5,Re_lo!$N$5:$O$16,2,0)),BA115,"")),"",IF(AND($I115=Re_lo!$E$5,CC$5=VLOOKUP(Re_lo!$H$5,Re_lo!$N$5:$O$16,2,0)),BA115,""))</f>
        <v/>
      </c>
      <c r="CD115" s="125" t="str">
        <f>IF(ISERR(IF(AND($I115=Re_lo!$E$5,CD$5=VLOOKUP(Re_lo!$H$5,Re_lo!$N$5:$O$16,2,0)),BB115,"")),"",IF(AND($I115=Re_lo!$E$5,CD$5=VLOOKUP(Re_lo!$H$5,Re_lo!$N$5:$O$16,2,0)),BB115,""))</f>
        <v/>
      </c>
      <c r="CF115" s="125" t="str">
        <f>IF($C115="","",COUNTIFS(Con_ve!$C$6:$C$1005,$C115,Con_ve!$Q$6:$Q$1005,Cad_cl!CF$5))</f>
        <v/>
      </c>
      <c r="CG115" s="125" t="str">
        <f>IF($C115="","",COUNTIFS(Con_ve!$C$6:$C$1005,$C115,Con_ve!$Q$6:$Q$1005,Cad_cl!CG$5))</f>
        <v/>
      </c>
      <c r="CH115" s="125" t="str">
        <f>IF($C115="","",COUNTIFS(Con_ve!$C$6:$C$1005,$C115,Con_ve!$Q$6:$Q$1005,Cad_cl!CH$5))</f>
        <v/>
      </c>
      <c r="CI115" s="125" t="str">
        <f>IF($C115="","",COUNTIFS(Con_ve!$C$6:$C$1005,$C115,Con_ve!$Q$6:$Q$1005,Cad_cl!CI$5))</f>
        <v/>
      </c>
      <c r="CJ115" s="125" t="str">
        <f>IF($C115="","",COUNTIFS(Con_ve!$C$6:$C$1005,$C115,Con_ve!$Q$6:$Q$1005,Cad_cl!CJ$5))</f>
        <v/>
      </c>
      <c r="CK115" s="125" t="str">
        <f>IF($C115="","",COUNTIFS(Con_ve!$C$6:$C$1005,$C115,Con_ve!$Q$6:$Q$1005,Cad_cl!CK$5))</f>
        <v/>
      </c>
      <c r="CL115" s="125" t="str">
        <f>IF($C115="","",COUNTIFS(Con_ve!$C$6:$C$1005,$C115,Con_ve!$Q$6:$Q$1005,Cad_cl!CL$5))</f>
        <v/>
      </c>
      <c r="CM115" s="125" t="str">
        <f>IF($C115="","",COUNTIFS(Con_ve!$C$6:$C$1005,$C115,Con_ve!$Q$6:$Q$1005,Cad_cl!CM$5))</f>
        <v/>
      </c>
      <c r="CN115" s="125" t="str">
        <f>IF($C115="","",COUNTIFS(Con_ve!$C$6:$C$1005,$C115,Con_ve!$Q$6:$Q$1005,Cad_cl!CN$5))</f>
        <v/>
      </c>
      <c r="CO115" s="125" t="str">
        <f>IF($C115="","",COUNTIFS(Con_ve!$C$6:$C$1005,$C115,Con_ve!$Q$6:$Q$1005,Cad_cl!CO$5))</f>
        <v/>
      </c>
      <c r="CP115" s="125" t="str">
        <f>IF($C115="","",COUNTIFS(Con_ve!$C$6:$C$1005,$C115,Con_ve!$Q$6:$Q$1005,Cad_cl!CP$5))</f>
        <v/>
      </c>
      <c r="CQ115" s="125" t="str">
        <f>IF($C115="","",COUNTIFS(Con_ve!$C$6:$C$1005,$C115,Con_ve!$Q$6:$Q$1005,Cad_cl!CQ$5))</f>
        <v/>
      </c>
      <c r="CR115" s="125">
        <f t="shared" si="5"/>
        <v>0</v>
      </c>
    </row>
    <row r="116" spans="3:96" ht="30" customHeight="1">
      <c r="C116" s="153"/>
      <c r="D116" s="153"/>
      <c r="E116" s="154"/>
      <c r="F116" s="153"/>
      <c r="G116" s="155"/>
      <c r="H116" s="153"/>
      <c r="I116" s="153"/>
      <c r="J116" s="132" t="s">
        <v>309</v>
      </c>
      <c r="K116" s="133" t="s">
        <v>309</v>
      </c>
      <c r="L116" s="153"/>
      <c r="M116" s="153"/>
      <c r="N116" s="153"/>
      <c r="O116" s="153"/>
      <c r="P116" s="153"/>
      <c r="Q116" s="153"/>
      <c r="AP116" s="134" t="str">
        <f>IF(ISERR(IF($C116="","",SUMIFS(Con_ve!$F$6:$F$1005,Con_ve!$C$6:$C$1005,$C116,Con_ve!$I$6:$I$1005,"Fechada",Con_ve!$Q$6:$Q$1005,Cad_cl!AP$5))),"",IF($C116="","",SUMIFS(Con_ve!$F$6:$F$1005,Con_ve!$C$6:$C$1005,$C116,Con_ve!$I$6:$I$1005,"Fechada",Con_ve!$Q$6:$Q$1005,Cad_cl!AP$5)))</f>
        <v/>
      </c>
      <c r="AQ116" s="134" t="str">
        <f>IF(ISERR(IF($C116="","",SUMIFS(Con_ve!$F$6:$F$1005,Con_ve!$C$6:$C$1005,$C116,Con_ve!$I$6:$I$1005,"Fechada",Con_ve!$Q$6:$Q$1005,Cad_cl!AQ$5))),"",IF($C116="","",SUMIFS(Con_ve!$F$6:$F$1005,Con_ve!$C$6:$C$1005,$C116,Con_ve!$I$6:$I$1005,"Fechada",Con_ve!$Q$6:$Q$1005,Cad_cl!AQ$5)))</f>
        <v/>
      </c>
      <c r="AR116" s="134" t="str">
        <f>IF(ISERR(IF($C116="","",SUMIFS(Con_ve!$F$6:$F$1005,Con_ve!$C$6:$C$1005,$C116,Con_ve!$I$6:$I$1005,"Fechada",Con_ve!$Q$6:$Q$1005,Cad_cl!AR$5))),"",IF($C116="","",SUMIFS(Con_ve!$F$6:$F$1005,Con_ve!$C$6:$C$1005,$C116,Con_ve!$I$6:$I$1005,"Fechada",Con_ve!$Q$6:$Q$1005,Cad_cl!AR$5)))</f>
        <v/>
      </c>
      <c r="AS116" s="134" t="str">
        <f>IF(ISERR(IF($C116="","",SUMIFS(Con_ve!$F$6:$F$1005,Con_ve!$C$6:$C$1005,$C116,Con_ve!$I$6:$I$1005,"Fechada",Con_ve!$Q$6:$Q$1005,Cad_cl!AS$5))),"",IF($C116="","",SUMIFS(Con_ve!$F$6:$F$1005,Con_ve!$C$6:$C$1005,$C116,Con_ve!$I$6:$I$1005,"Fechada",Con_ve!$Q$6:$Q$1005,Cad_cl!AS$5)))</f>
        <v/>
      </c>
      <c r="AT116" s="134" t="str">
        <f>IF(ISERR(IF($C116="","",SUMIFS(Con_ve!$F$6:$F$1005,Con_ve!$C$6:$C$1005,$C116,Con_ve!$I$6:$I$1005,"Fechada",Con_ve!$Q$6:$Q$1005,Cad_cl!AT$5))),"",IF($C116="","",SUMIFS(Con_ve!$F$6:$F$1005,Con_ve!$C$6:$C$1005,$C116,Con_ve!$I$6:$I$1005,"Fechada",Con_ve!$Q$6:$Q$1005,Cad_cl!AT$5)))</f>
        <v/>
      </c>
      <c r="AU116" s="134" t="str">
        <f>IF(ISERR(IF($C116="","",SUMIFS(Con_ve!$F$6:$F$1005,Con_ve!$C$6:$C$1005,$C116,Con_ve!$I$6:$I$1005,"Fechada",Con_ve!$Q$6:$Q$1005,Cad_cl!AU$5))),"",IF($C116="","",SUMIFS(Con_ve!$F$6:$F$1005,Con_ve!$C$6:$C$1005,$C116,Con_ve!$I$6:$I$1005,"Fechada",Con_ve!$Q$6:$Q$1005,Cad_cl!AU$5)))</f>
        <v/>
      </c>
      <c r="AV116" s="134" t="str">
        <f>IF(ISERR(IF($C116="","",SUMIFS(Con_ve!$F$6:$F$1005,Con_ve!$C$6:$C$1005,$C116,Con_ve!$I$6:$I$1005,"Fechada",Con_ve!$Q$6:$Q$1005,Cad_cl!AV$5))),"",IF($C116="","",SUMIFS(Con_ve!$F$6:$F$1005,Con_ve!$C$6:$C$1005,$C116,Con_ve!$I$6:$I$1005,"Fechada",Con_ve!$Q$6:$Q$1005,Cad_cl!AV$5)))</f>
        <v/>
      </c>
      <c r="AW116" s="134" t="str">
        <f>IF(ISERR(IF($C116="","",SUMIFS(Con_ve!$F$6:$F$1005,Con_ve!$C$6:$C$1005,$C116,Con_ve!$I$6:$I$1005,"Fechada",Con_ve!$Q$6:$Q$1005,Cad_cl!AW$5))),"",IF($C116="","",SUMIFS(Con_ve!$F$6:$F$1005,Con_ve!$C$6:$C$1005,$C116,Con_ve!$I$6:$I$1005,"Fechada",Con_ve!$Q$6:$Q$1005,Cad_cl!AW$5)))</f>
        <v/>
      </c>
      <c r="AX116" s="134" t="str">
        <f>IF(ISERR(IF($C116="","",SUMIFS(Con_ve!$F$6:$F$1005,Con_ve!$C$6:$C$1005,$C116,Con_ve!$I$6:$I$1005,"Fechada",Con_ve!$Q$6:$Q$1005,Cad_cl!AX$5))),"",IF($C116="","",SUMIFS(Con_ve!$F$6:$F$1005,Con_ve!$C$6:$C$1005,$C116,Con_ve!$I$6:$I$1005,"Fechada",Con_ve!$Q$6:$Q$1005,Cad_cl!AX$5)))</f>
        <v/>
      </c>
      <c r="AY116" s="134" t="str">
        <f>IF(ISERR(IF($C116="","",SUMIFS(Con_ve!$F$6:$F$1005,Con_ve!$C$6:$C$1005,$C116,Con_ve!$I$6:$I$1005,"Fechada",Con_ve!$Q$6:$Q$1005,Cad_cl!AY$5))),"",IF($C116="","",SUMIFS(Con_ve!$F$6:$F$1005,Con_ve!$C$6:$C$1005,$C116,Con_ve!$I$6:$I$1005,"Fechada",Con_ve!$Q$6:$Q$1005,Cad_cl!AY$5)))</f>
        <v/>
      </c>
      <c r="AZ116" s="134" t="str">
        <f>IF(ISERR(IF($C116="","",SUMIFS(Con_ve!$F$6:$F$1005,Con_ve!$C$6:$C$1005,$C116,Con_ve!$I$6:$I$1005,"Fechada",Con_ve!$Q$6:$Q$1005,Cad_cl!AZ$5))),"",IF($C116="","",SUMIFS(Con_ve!$F$6:$F$1005,Con_ve!$C$6:$C$1005,$C116,Con_ve!$I$6:$I$1005,"Fechada",Con_ve!$Q$6:$Q$1005,Cad_cl!AZ$5)))</f>
        <v/>
      </c>
      <c r="BA116" s="134" t="str">
        <f>IF(ISERR(IF($C116="","",SUMIFS(Con_ve!$F$6:$F$1005,Con_ve!$C$6:$C$1005,$C116,Con_ve!$I$6:$I$1005,"Fechada",Con_ve!$Q$6:$Q$1005,Cad_cl!BA$5))),"",IF($C116="","",SUMIFS(Con_ve!$F$6:$F$1005,Con_ve!$C$6:$C$1005,$C116,Con_ve!$I$6:$I$1005,"Fechada",Con_ve!$Q$6:$Q$1005,Cad_cl!BA$5)))</f>
        <v/>
      </c>
      <c r="BB116" s="134">
        <f t="shared" si="3"/>
        <v>0</v>
      </c>
      <c r="BD116" s="134" t="str">
        <f>IF(ISERR(IF($C116="","",SUMIFS(Con_ve!$F$6:$F$1005,Con_ve!$C$6:$C$1005,$C116,Con_ve!$I$6:$I$1005,"Em negociação",Con_ve!$Q$6:$Q$1005,Cad_cl!BD$5))),"",IF($C116="","",SUMIFS(Con_ve!$F$6:$F$1005,Con_ve!$C$6:$C$1005,$C116,Con_ve!$I$6:$I$1005,"Em negociação",Con_ve!$Q$6:$Q$1005,Cad_cl!BD$5)))</f>
        <v/>
      </c>
      <c r="BE116" s="134" t="str">
        <f>IF(ISERR(IF($C116="","",SUMIFS(Con_ve!$F$6:$F$1005,Con_ve!$C$6:$C$1005,$C116,Con_ve!$I$6:$I$1005,"Em negociação",Con_ve!$Q$6:$Q$1005,Cad_cl!BE$5))),"",IF($C116="","",SUMIFS(Con_ve!$F$6:$F$1005,Con_ve!$C$6:$C$1005,$C116,Con_ve!$I$6:$I$1005,"Em negociação",Con_ve!$Q$6:$Q$1005,Cad_cl!BE$5)))</f>
        <v/>
      </c>
      <c r="BF116" s="134" t="str">
        <f>IF(ISERR(IF($C116="","",SUMIFS(Con_ve!$F$6:$F$1005,Con_ve!$C$6:$C$1005,$C116,Con_ve!$I$6:$I$1005,"Em negociação",Con_ve!$Q$6:$Q$1005,Cad_cl!BF$5))),"",IF($C116="","",SUMIFS(Con_ve!$F$6:$F$1005,Con_ve!$C$6:$C$1005,$C116,Con_ve!$I$6:$I$1005,"Em negociação",Con_ve!$Q$6:$Q$1005,Cad_cl!BF$5)))</f>
        <v/>
      </c>
      <c r="BG116" s="134" t="str">
        <f>IF(ISERR(IF($C116="","",SUMIFS(Con_ve!$F$6:$F$1005,Con_ve!$C$6:$C$1005,$C116,Con_ve!$I$6:$I$1005,"Em negociação",Con_ve!$Q$6:$Q$1005,Cad_cl!BG$5))),"",IF($C116="","",SUMIFS(Con_ve!$F$6:$F$1005,Con_ve!$C$6:$C$1005,$C116,Con_ve!$I$6:$I$1005,"Em negociação",Con_ve!$Q$6:$Q$1005,Cad_cl!BG$5)))</f>
        <v/>
      </c>
      <c r="BH116" s="134" t="str">
        <f>IF(ISERR(IF($C116="","",SUMIFS(Con_ve!$F$6:$F$1005,Con_ve!$C$6:$C$1005,$C116,Con_ve!$I$6:$I$1005,"Em negociação",Con_ve!$Q$6:$Q$1005,Cad_cl!BH$5))),"",IF($C116="","",SUMIFS(Con_ve!$F$6:$F$1005,Con_ve!$C$6:$C$1005,$C116,Con_ve!$I$6:$I$1005,"Em negociação",Con_ve!$Q$6:$Q$1005,Cad_cl!BH$5)))</f>
        <v/>
      </c>
      <c r="BI116" s="134" t="str">
        <f>IF(ISERR(IF($C116="","",SUMIFS(Con_ve!$F$6:$F$1005,Con_ve!$C$6:$C$1005,$C116,Con_ve!$I$6:$I$1005,"Em negociação",Con_ve!$Q$6:$Q$1005,Cad_cl!BI$5))),"",IF($C116="","",SUMIFS(Con_ve!$F$6:$F$1005,Con_ve!$C$6:$C$1005,$C116,Con_ve!$I$6:$I$1005,"Em negociação",Con_ve!$Q$6:$Q$1005,Cad_cl!BI$5)))</f>
        <v/>
      </c>
      <c r="BJ116" s="134" t="str">
        <f>IF(ISERR(IF($C116="","",SUMIFS(Con_ve!$F$6:$F$1005,Con_ve!$C$6:$C$1005,$C116,Con_ve!$I$6:$I$1005,"Em negociação",Con_ve!$Q$6:$Q$1005,Cad_cl!BJ$5))),"",IF($C116="","",SUMIFS(Con_ve!$F$6:$F$1005,Con_ve!$C$6:$C$1005,$C116,Con_ve!$I$6:$I$1005,"Em negociação",Con_ve!$Q$6:$Q$1005,Cad_cl!BJ$5)))</f>
        <v/>
      </c>
      <c r="BK116" s="134" t="str">
        <f>IF(ISERR(IF($C116="","",SUMIFS(Con_ve!$F$6:$F$1005,Con_ve!$C$6:$C$1005,$C116,Con_ve!$I$6:$I$1005,"Em negociação",Con_ve!$Q$6:$Q$1005,Cad_cl!BK$5))),"",IF($C116="","",SUMIFS(Con_ve!$F$6:$F$1005,Con_ve!$C$6:$C$1005,$C116,Con_ve!$I$6:$I$1005,"Em negociação",Con_ve!$Q$6:$Q$1005,Cad_cl!BK$5)))</f>
        <v/>
      </c>
      <c r="BL116" s="134" t="str">
        <f>IF(ISERR(IF($C116="","",SUMIFS(Con_ve!$F$6:$F$1005,Con_ve!$C$6:$C$1005,$C116,Con_ve!$I$6:$I$1005,"Em negociação",Con_ve!$Q$6:$Q$1005,Cad_cl!BL$5))),"",IF($C116="","",SUMIFS(Con_ve!$F$6:$F$1005,Con_ve!$C$6:$C$1005,$C116,Con_ve!$I$6:$I$1005,"Em negociação",Con_ve!$Q$6:$Q$1005,Cad_cl!BL$5)))</f>
        <v/>
      </c>
      <c r="BM116" s="134" t="str">
        <f>IF(ISERR(IF($C116="","",SUMIFS(Con_ve!$F$6:$F$1005,Con_ve!$C$6:$C$1005,$C116,Con_ve!$I$6:$I$1005,"Em negociação",Con_ve!$Q$6:$Q$1005,Cad_cl!BM$5))),"",IF($C116="","",SUMIFS(Con_ve!$F$6:$F$1005,Con_ve!$C$6:$C$1005,$C116,Con_ve!$I$6:$I$1005,"Em negociação",Con_ve!$Q$6:$Q$1005,Cad_cl!BM$5)))</f>
        <v/>
      </c>
      <c r="BN116" s="134" t="str">
        <f>IF(ISERR(IF($C116="","",SUMIFS(Con_ve!$F$6:$F$1005,Con_ve!$C$6:$C$1005,$C116,Con_ve!$I$6:$I$1005,"Em negociação",Con_ve!$Q$6:$Q$1005,Cad_cl!BN$5))),"",IF($C116="","",SUMIFS(Con_ve!$F$6:$F$1005,Con_ve!$C$6:$C$1005,$C116,Con_ve!$I$6:$I$1005,"Em negociação",Con_ve!$Q$6:$Q$1005,Cad_cl!BN$5)))</f>
        <v/>
      </c>
      <c r="BO116" s="134" t="str">
        <f>IF(ISERR(IF($C116="","",SUMIFS(Con_ve!$F$6:$F$1005,Con_ve!$C$6:$C$1005,$C116,Con_ve!$I$6:$I$1005,"Em negociação",Con_ve!$Q$6:$Q$1005,Cad_cl!BO$5))),"",IF($C116="","",SUMIFS(Con_ve!$F$6:$F$1005,Con_ve!$C$6:$C$1005,$C116,Con_ve!$I$6:$I$1005,"Em negociação",Con_ve!$Q$6:$Q$1005,Cad_cl!BO$5)))</f>
        <v/>
      </c>
      <c r="BP116" s="134">
        <f t="shared" si="4"/>
        <v>0</v>
      </c>
      <c r="BR116" s="125" t="str">
        <f>IF(ISERR(IF(AND($I116=Re_lo!$E$5,BR$5=VLOOKUP(Re_lo!$H$5,Re_lo!$N$5:$O$16,2,0)),AP116,"")),"",IF(AND($I116=Re_lo!$E$5,BR$5=VLOOKUP(Re_lo!$H$5,Re_lo!$N$5:$O$16,2,0)),AP116,""))</f>
        <v/>
      </c>
      <c r="BS116" s="125" t="str">
        <f>IF(ISERR(IF(AND($I116=Re_lo!$E$5,BS$5=VLOOKUP(Re_lo!$H$5,Re_lo!$N$5:$O$16,2,0)),AQ116,"")),"",IF(AND($I116=Re_lo!$E$5,BS$5=VLOOKUP(Re_lo!$H$5,Re_lo!$N$5:$O$16,2,0)),AQ116,""))</f>
        <v/>
      </c>
      <c r="BT116" s="125" t="str">
        <f>IF(ISERR(IF(AND($I116=Re_lo!$E$5,BT$5=VLOOKUP(Re_lo!$H$5,Re_lo!$N$5:$O$16,2,0)),AR116,"")),"",IF(AND($I116=Re_lo!$E$5,BT$5=VLOOKUP(Re_lo!$H$5,Re_lo!$N$5:$O$16,2,0)),AR116,""))</f>
        <v/>
      </c>
      <c r="BU116" s="125" t="str">
        <f>IF(ISERR(IF(AND($I116=Re_lo!$E$5,BU$5=VLOOKUP(Re_lo!$H$5,Re_lo!$N$5:$O$16,2,0)),AS116,"")),"",IF(AND($I116=Re_lo!$E$5,BU$5=VLOOKUP(Re_lo!$H$5,Re_lo!$N$5:$O$16,2,0)),AS116,""))</f>
        <v/>
      </c>
      <c r="BV116" s="125" t="str">
        <f>IF(ISERR(IF(AND($I116=Re_lo!$E$5,BV$5=VLOOKUP(Re_lo!$H$5,Re_lo!$N$5:$O$16,2,0)),AT116,"")),"",IF(AND($I116=Re_lo!$E$5,BV$5=VLOOKUP(Re_lo!$H$5,Re_lo!$N$5:$O$16,2,0)),AT116,""))</f>
        <v/>
      </c>
      <c r="BW116" s="125" t="str">
        <f>IF(ISERR(IF(AND($I116=Re_lo!$E$5,BW$5=VLOOKUP(Re_lo!$H$5,Re_lo!$N$5:$O$16,2,0)),AU116,"")),"",IF(AND($I116=Re_lo!$E$5,BW$5=VLOOKUP(Re_lo!$H$5,Re_lo!$N$5:$O$16,2,0)),AU116,""))</f>
        <v/>
      </c>
      <c r="BX116" s="125" t="str">
        <f>IF(ISERR(IF(AND($I116=Re_lo!$E$5,BX$5=VLOOKUP(Re_lo!$H$5,Re_lo!$N$5:$O$16,2,0)),AV116,"")),"",IF(AND($I116=Re_lo!$E$5,BX$5=VLOOKUP(Re_lo!$H$5,Re_lo!$N$5:$O$16,2,0)),AV116,""))</f>
        <v/>
      </c>
      <c r="BY116" s="125" t="str">
        <f>IF(ISERR(IF(AND($I116=Re_lo!$E$5,BY$5=VLOOKUP(Re_lo!$H$5,Re_lo!$N$5:$O$16,2,0)),AW116,"")),"",IF(AND($I116=Re_lo!$E$5,BY$5=VLOOKUP(Re_lo!$H$5,Re_lo!$N$5:$O$16,2,0)),AW116,""))</f>
        <v/>
      </c>
      <c r="BZ116" s="125" t="str">
        <f>IF(ISERR(IF(AND($I116=Re_lo!$E$5,BZ$5=VLOOKUP(Re_lo!$H$5,Re_lo!$N$5:$O$16,2,0)),AX116,"")),"",IF(AND($I116=Re_lo!$E$5,BZ$5=VLOOKUP(Re_lo!$H$5,Re_lo!$N$5:$O$16,2,0)),AX116,""))</f>
        <v/>
      </c>
      <c r="CA116" s="125" t="str">
        <f>IF(ISERR(IF(AND($I116=Re_lo!$E$5,CA$5=VLOOKUP(Re_lo!$H$5,Re_lo!$N$5:$O$16,2,0)),AY116,"")),"",IF(AND($I116=Re_lo!$E$5,CA$5=VLOOKUP(Re_lo!$H$5,Re_lo!$N$5:$O$16,2,0)),AY116,""))</f>
        <v/>
      </c>
      <c r="CB116" s="125" t="str">
        <f>IF(ISERR(IF(AND($I116=Re_lo!$E$5,CB$5=VLOOKUP(Re_lo!$H$5,Re_lo!$N$5:$O$16,2,0)),AZ116,"")),"",IF(AND($I116=Re_lo!$E$5,CB$5=VLOOKUP(Re_lo!$H$5,Re_lo!$N$5:$O$16,2,0)),AZ116,""))</f>
        <v/>
      </c>
      <c r="CC116" s="125" t="str">
        <f>IF(ISERR(IF(AND($I116=Re_lo!$E$5,CC$5=VLOOKUP(Re_lo!$H$5,Re_lo!$N$5:$O$16,2,0)),BA116,"")),"",IF(AND($I116=Re_lo!$E$5,CC$5=VLOOKUP(Re_lo!$H$5,Re_lo!$N$5:$O$16,2,0)),BA116,""))</f>
        <v/>
      </c>
      <c r="CD116" s="125" t="str">
        <f>IF(ISERR(IF(AND($I116=Re_lo!$E$5,CD$5=VLOOKUP(Re_lo!$H$5,Re_lo!$N$5:$O$16,2,0)),BB116,"")),"",IF(AND($I116=Re_lo!$E$5,CD$5=VLOOKUP(Re_lo!$H$5,Re_lo!$N$5:$O$16,2,0)),BB116,""))</f>
        <v/>
      </c>
      <c r="CF116" s="125" t="str">
        <f>IF($C116="","",COUNTIFS(Con_ve!$C$6:$C$1005,$C116,Con_ve!$Q$6:$Q$1005,Cad_cl!CF$5))</f>
        <v/>
      </c>
      <c r="CG116" s="125" t="str">
        <f>IF($C116="","",COUNTIFS(Con_ve!$C$6:$C$1005,$C116,Con_ve!$Q$6:$Q$1005,Cad_cl!CG$5))</f>
        <v/>
      </c>
      <c r="CH116" s="125" t="str">
        <f>IF($C116="","",COUNTIFS(Con_ve!$C$6:$C$1005,$C116,Con_ve!$Q$6:$Q$1005,Cad_cl!CH$5))</f>
        <v/>
      </c>
      <c r="CI116" s="125" t="str">
        <f>IF($C116="","",COUNTIFS(Con_ve!$C$6:$C$1005,$C116,Con_ve!$Q$6:$Q$1005,Cad_cl!CI$5))</f>
        <v/>
      </c>
      <c r="CJ116" s="125" t="str">
        <f>IF($C116="","",COUNTIFS(Con_ve!$C$6:$C$1005,$C116,Con_ve!$Q$6:$Q$1005,Cad_cl!CJ$5))</f>
        <v/>
      </c>
      <c r="CK116" s="125" t="str">
        <f>IF($C116="","",COUNTIFS(Con_ve!$C$6:$C$1005,$C116,Con_ve!$Q$6:$Q$1005,Cad_cl!CK$5))</f>
        <v/>
      </c>
      <c r="CL116" s="125" t="str">
        <f>IF($C116="","",COUNTIFS(Con_ve!$C$6:$C$1005,$C116,Con_ve!$Q$6:$Q$1005,Cad_cl!CL$5))</f>
        <v/>
      </c>
      <c r="CM116" s="125" t="str">
        <f>IF($C116="","",COUNTIFS(Con_ve!$C$6:$C$1005,$C116,Con_ve!$Q$6:$Q$1005,Cad_cl!CM$5))</f>
        <v/>
      </c>
      <c r="CN116" s="125" t="str">
        <f>IF($C116="","",COUNTIFS(Con_ve!$C$6:$C$1005,$C116,Con_ve!$Q$6:$Q$1005,Cad_cl!CN$5))</f>
        <v/>
      </c>
      <c r="CO116" s="125" t="str">
        <f>IF($C116="","",COUNTIFS(Con_ve!$C$6:$C$1005,$C116,Con_ve!$Q$6:$Q$1005,Cad_cl!CO$5))</f>
        <v/>
      </c>
      <c r="CP116" s="125" t="str">
        <f>IF($C116="","",COUNTIFS(Con_ve!$C$6:$C$1005,$C116,Con_ve!$Q$6:$Q$1005,Cad_cl!CP$5))</f>
        <v/>
      </c>
      <c r="CQ116" s="125" t="str">
        <f>IF($C116="","",COUNTIFS(Con_ve!$C$6:$C$1005,$C116,Con_ve!$Q$6:$Q$1005,Cad_cl!CQ$5))</f>
        <v/>
      </c>
      <c r="CR116" s="125">
        <f t="shared" si="5"/>
        <v>0</v>
      </c>
    </row>
    <row r="117" spans="3:96" ht="30" customHeight="1">
      <c r="C117" s="153"/>
      <c r="D117" s="153"/>
      <c r="E117" s="154"/>
      <c r="F117" s="153"/>
      <c r="G117" s="155"/>
      <c r="H117" s="153"/>
      <c r="I117" s="153"/>
      <c r="J117" s="132" t="s">
        <v>309</v>
      </c>
      <c r="K117" s="133" t="s">
        <v>309</v>
      </c>
      <c r="L117" s="153"/>
      <c r="M117" s="153"/>
      <c r="N117" s="153"/>
      <c r="O117" s="153"/>
      <c r="P117" s="153"/>
      <c r="Q117" s="153"/>
      <c r="AP117" s="134" t="str">
        <f>IF(ISERR(IF($C117="","",SUMIFS(Con_ve!$F$6:$F$1005,Con_ve!$C$6:$C$1005,$C117,Con_ve!$I$6:$I$1005,"Fechada",Con_ve!$Q$6:$Q$1005,Cad_cl!AP$5))),"",IF($C117="","",SUMIFS(Con_ve!$F$6:$F$1005,Con_ve!$C$6:$C$1005,$C117,Con_ve!$I$6:$I$1005,"Fechada",Con_ve!$Q$6:$Q$1005,Cad_cl!AP$5)))</f>
        <v/>
      </c>
      <c r="AQ117" s="134" t="str">
        <f>IF(ISERR(IF($C117="","",SUMIFS(Con_ve!$F$6:$F$1005,Con_ve!$C$6:$C$1005,$C117,Con_ve!$I$6:$I$1005,"Fechada",Con_ve!$Q$6:$Q$1005,Cad_cl!AQ$5))),"",IF($C117="","",SUMIFS(Con_ve!$F$6:$F$1005,Con_ve!$C$6:$C$1005,$C117,Con_ve!$I$6:$I$1005,"Fechada",Con_ve!$Q$6:$Q$1005,Cad_cl!AQ$5)))</f>
        <v/>
      </c>
      <c r="AR117" s="134" t="str">
        <f>IF(ISERR(IF($C117="","",SUMIFS(Con_ve!$F$6:$F$1005,Con_ve!$C$6:$C$1005,$C117,Con_ve!$I$6:$I$1005,"Fechada",Con_ve!$Q$6:$Q$1005,Cad_cl!AR$5))),"",IF($C117="","",SUMIFS(Con_ve!$F$6:$F$1005,Con_ve!$C$6:$C$1005,$C117,Con_ve!$I$6:$I$1005,"Fechada",Con_ve!$Q$6:$Q$1005,Cad_cl!AR$5)))</f>
        <v/>
      </c>
      <c r="AS117" s="134" t="str">
        <f>IF(ISERR(IF($C117="","",SUMIFS(Con_ve!$F$6:$F$1005,Con_ve!$C$6:$C$1005,$C117,Con_ve!$I$6:$I$1005,"Fechada",Con_ve!$Q$6:$Q$1005,Cad_cl!AS$5))),"",IF($C117="","",SUMIFS(Con_ve!$F$6:$F$1005,Con_ve!$C$6:$C$1005,$C117,Con_ve!$I$6:$I$1005,"Fechada",Con_ve!$Q$6:$Q$1005,Cad_cl!AS$5)))</f>
        <v/>
      </c>
      <c r="AT117" s="134" t="str">
        <f>IF(ISERR(IF($C117="","",SUMIFS(Con_ve!$F$6:$F$1005,Con_ve!$C$6:$C$1005,$C117,Con_ve!$I$6:$I$1005,"Fechada",Con_ve!$Q$6:$Q$1005,Cad_cl!AT$5))),"",IF($C117="","",SUMIFS(Con_ve!$F$6:$F$1005,Con_ve!$C$6:$C$1005,$C117,Con_ve!$I$6:$I$1005,"Fechada",Con_ve!$Q$6:$Q$1005,Cad_cl!AT$5)))</f>
        <v/>
      </c>
      <c r="AU117" s="134" t="str">
        <f>IF(ISERR(IF($C117="","",SUMIFS(Con_ve!$F$6:$F$1005,Con_ve!$C$6:$C$1005,$C117,Con_ve!$I$6:$I$1005,"Fechada",Con_ve!$Q$6:$Q$1005,Cad_cl!AU$5))),"",IF($C117="","",SUMIFS(Con_ve!$F$6:$F$1005,Con_ve!$C$6:$C$1005,$C117,Con_ve!$I$6:$I$1005,"Fechada",Con_ve!$Q$6:$Q$1005,Cad_cl!AU$5)))</f>
        <v/>
      </c>
      <c r="AV117" s="134" t="str">
        <f>IF(ISERR(IF($C117="","",SUMIFS(Con_ve!$F$6:$F$1005,Con_ve!$C$6:$C$1005,$C117,Con_ve!$I$6:$I$1005,"Fechada",Con_ve!$Q$6:$Q$1005,Cad_cl!AV$5))),"",IF($C117="","",SUMIFS(Con_ve!$F$6:$F$1005,Con_ve!$C$6:$C$1005,$C117,Con_ve!$I$6:$I$1005,"Fechada",Con_ve!$Q$6:$Q$1005,Cad_cl!AV$5)))</f>
        <v/>
      </c>
      <c r="AW117" s="134" t="str">
        <f>IF(ISERR(IF($C117="","",SUMIFS(Con_ve!$F$6:$F$1005,Con_ve!$C$6:$C$1005,$C117,Con_ve!$I$6:$I$1005,"Fechada",Con_ve!$Q$6:$Q$1005,Cad_cl!AW$5))),"",IF($C117="","",SUMIFS(Con_ve!$F$6:$F$1005,Con_ve!$C$6:$C$1005,$C117,Con_ve!$I$6:$I$1005,"Fechada",Con_ve!$Q$6:$Q$1005,Cad_cl!AW$5)))</f>
        <v/>
      </c>
      <c r="AX117" s="134" t="str">
        <f>IF(ISERR(IF($C117="","",SUMIFS(Con_ve!$F$6:$F$1005,Con_ve!$C$6:$C$1005,$C117,Con_ve!$I$6:$I$1005,"Fechada",Con_ve!$Q$6:$Q$1005,Cad_cl!AX$5))),"",IF($C117="","",SUMIFS(Con_ve!$F$6:$F$1005,Con_ve!$C$6:$C$1005,$C117,Con_ve!$I$6:$I$1005,"Fechada",Con_ve!$Q$6:$Q$1005,Cad_cl!AX$5)))</f>
        <v/>
      </c>
      <c r="AY117" s="134" t="str">
        <f>IF(ISERR(IF($C117="","",SUMIFS(Con_ve!$F$6:$F$1005,Con_ve!$C$6:$C$1005,$C117,Con_ve!$I$6:$I$1005,"Fechada",Con_ve!$Q$6:$Q$1005,Cad_cl!AY$5))),"",IF($C117="","",SUMIFS(Con_ve!$F$6:$F$1005,Con_ve!$C$6:$C$1005,$C117,Con_ve!$I$6:$I$1005,"Fechada",Con_ve!$Q$6:$Q$1005,Cad_cl!AY$5)))</f>
        <v/>
      </c>
      <c r="AZ117" s="134" t="str">
        <f>IF(ISERR(IF($C117="","",SUMIFS(Con_ve!$F$6:$F$1005,Con_ve!$C$6:$C$1005,$C117,Con_ve!$I$6:$I$1005,"Fechada",Con_ve!$Q$6:$Q$1005,Cad_cl!AZ$5))),"",IF($C117="","",SUMIFS(Con_ve!$F$6:$F$1005,Con_ve!$C$6:$C$1005,$C117,Con_ve!$I$6:$I$1005,"Fechada",Con_ve!$Q$6:$Q$1005,Cad_cl!AZ$5)))</f>
        <v/>
      </c>
      <c r="BA117" s="134" t="str">
        <f>IF(ISERR(IF($C117="","",SUMIFS(Con_ve!$F$6:$F$1005,Con_ve!$C$6:$C$1005,$C117,Con_ve!$I$6:$I$1005,"Fechada",Con_ve!$Q$6:$Q$1005,Cad_cl!BA$5))),"",IF($C117="","",SUMIFS(Con_ve!$F$6:$F$1005,Con_ve!$C$6:$C$1005,$C117,Con_ve!$I$6:$I$1005,"Fechada",Con_ve!$Q$6:$Q$1005,Cad_cl!BA$5)))</f>
        <v/>
      </c>
      <c r="BB117" s="134">
        <f t="shared" si="3"/>
        <v>0</v>
      </c>
      <c r="BD117" s="134" t="str">
        <f>IF(ISERR(IF($C117="","",SUMIFS(Con_ve!$F$6:$F$1005,Con_ve!$C$6:$C$1005,$C117,Con_ve!$I$6:$I$1005,"Em negociação",Con_ve!$Q$6:$Q$1005,Cad_cl!BD$5))),"",IF($C117="","",SUMIFS(Con_ve!$F$6:$F$1005,Con_ve!$C$6:$C$1005,$C117,Con_ve!$I$6:$I$1005,"Em negociação",Con_ve!$Q$6:$Q$1005,Cad_cl!BD$5)))</f>
        <v/>
      </c>
      <c r="BE117" s="134" t="str">
        <f>IF(ISERR(IF($C117="","",SUMIFS(Con_ve!$F$6:$F$1005,Con_ve!$C$6:$C$1005,$C117,Con_ve!$I$6:$I$1005,"Em negociação",Con_ve!$Q$6:$Q$1005,Cad_cl!BE$5))),"",IF($C117="","",SUMIFS(Con_ve!$F$6:$F$1005,Con_ve!$C$6:$C$1005,$C117,Con_ve!$I$6:$I$1005,"Em negociação",Con_ve!$Q$6:$Q$1005,Cad_cl!BE$5)))</f>
        <v/>
      </c>
      <c r="BF117" s="134" t="str">
        <f>IF(ISERR(IF($C117="","",SUMIFS(Con_ve!$F$6:$F$1005,Con_ve!$C$6:$C$1005,$C117,Con_ve!$I$6:$I$1005,"Em negociação",Con_ve!$Q$6:$Q$1005,Cad_cl!BF$5))),"",IF($C117="","",SUMIFS(Con_ve!$F$6:$F$1005,Con_ve!$C$6:$C$1005,$C117,Con_ve!$I$6:$I$1005,"Em negociação",Con_ve!$Q$6:$Q$1005,Cad_cl!BF$5)))</f>
        <v/>
      </c>
      <c r="BG117" s="134" t="str">
        <f>IF(ISERR(IF($C117="","",SUMIFS(Con_ve!$F$6:$F$1005,Con_ve!$C$6:$C$1005,$C117,Con_ve!$I$6:$I$1005,"Em negociação",Con_ve!$Q$6:$Q$1005,Cad_cl!BG$5))),"",IF($C117="","",SUMIFS(Con_ve!$F$6:$F$1005,Con_ve!$C$6:$C$1005,$C117,Con_ve!$I$6:$I$1005,"Em negociação",Con_ve!$Q$6:$Q$1005,Cad_cl!BG$5)))</f>
        <v/>
      </c>
      <c r="BH117" s="134" t="str">
        <f>IF(ISERR(IF($C117="","",SUMIFS(Con_ve!$F$6:$F$1005,Con_ve!$C$6:$C$1005,$C117,Con_ve!$I$6:$I$1005,"Em negociação",Con_ve!$Q$6:$Q$1005,Cad_cl!BH$5))),"",IF($C117="","",SUMIFS(Con_ve!$F$6:$F$1005,Con_ve!$C$6:$C$1005,$C117,Con_ve!$I$6:$I$1005,"Em negociação",Con_ve!$Q$6:$Q$1005,Cad_cl!BH$5)))</f>
        <v/>
      </c>
      <c r="BI117" s="134" t="str">
        <f>IF(ISERR(IF($C117="","",SUMIFS(Con_ve!$F$6:$F$1005,Con_ve!$C$6:$C$1005,$C117,Con_ve!$I$6:$I$1005,"Em negociação",Con_ve!$Q$6:$Q$1005,Cad_cl!BI$5))),"",IF($C117="","",SUMIFS(Con_ve!$F$6:$F$1005,Con_ve!$C$6:$C$1005,$C117,Con_ve!$I$6:$I$1005,"Em negociação",Con_ve!$Q$6:$Q$1005,Cad_cl!BI$5)))</f>
        <v/>
      </c>
      <c r="BJ117" s="134" t="str">
        <f>IF(ISERR(IF($C117="","",SUMIFS(Con_ve!$F$6:$F$1005,Con_ve!$C$6:$C$1005,$C117,Con_ve!$I$6:$I$1005,"Em negociação",Con_ve!$Q$6:$Q$1005,Cad_cl!BJ$5))),"",IF($C117="","",SUMIFS(Con_ve!$F$6:$F$1005,Con_ve!$C$6:$C$1005,$C117,Con_ve!$I$6:$I$1005,"Em negociação",Con_ve!$Q$6:$Q$1005,Cad_cl!BJ$5)))</f>
        <v/>
      </c>
      <c r="BK117" s="134" t="str">
        <f>IF(ISERR(IF($C117="","",SUMIFS(Con_ve!$F$6:$F$1005,Con_ve!$C$6:$C$1005,$C117,Con_ve!$I$6:$I$1005,"Em negociação",Con_ve!$Q$6:$Q$1005,Cad_cl!BK$5))),"",IF($C117="","",SUMIFS(Con_ve!$F$6:$F$1005,Con_ve!$C$6:$C$1005,$C117,Con_ve!$I$6:$I$1005,"Em negociação",Con_ve!$Q$6:$Q$1005,Cad_cl!BK$5)))</f>
        <v/>
      </c>
      <c r="BL117" s="134" t="str">
        <f>IF(ISERR(IF($C117="","",SUMIFS(Con_ve!$F$6:$F$1005,Con_ve!$C$6:$C$1005,$C117,Con_ve!$I$6:$I$1005,"Em negociação",Con_ve!$Q$6:$Q$1005,Cad_cl!BL$5))),"",IF($C117="","",SUMIFS(Con_ve!$F$6:$F$1005,Con_ve!$C$6:$C$1005,$C117,Con_ve!$I$6:$I$1005,"Em negociação",Con_ve!$Q$6:$Q$1005,Cad_cl!BL$5)))</f>
        <v/>
      </c>
      <c r="BM117" s="134" t="str">
        <f>IF(ISERR(IF($C117="","",SUMIFS(Con_ve!$F$6:$F$1005,Con_ve!$C$6:$C$1005,$C117,Con_ve!$I$6:$I$1005,"Em negociação",Con_ve!$Q$6:$Q$1005,Cad_cl!BM$5))),"",IF($C117="","",SUMIFS(Con_ve!$F$6:$F$1005,Con_ve!$C$6:$C$1005,$C117,Con_ve!$I$6:$I$1005,"Em negociação",Con_ve!$Q$6:$Q$1005,Cad_cl!BM$5)))</f>
        <v/>
      </c>
      <c r="BN117" s="134" t="str">
        <f>IF(ISERR(IF($C117="","",SUMIFS(Con_ve!$F$6:$F$1005,Con_ve!$C$6:$C$1005,$C117,Con_ve!$I$6:$I$1005,"Em negociação",Con_ve!$Q$6:$Q$1005,Cad_cl!BN$5))),"",IF($C117="","",SUMIFS(Con_ve!$F$6:$F$1005,Con_ve!$C$6:$C$1005,$C117,Con_ve!$I$6:$I$1005,"Em negociação",Con_ve!$Q$6:$Q$1005,Cad_cl!BN$5)))</f>
        <v/>
      </c>
      <c r="BO117" s="134" t="str">
        <f>IF(ISERR(IF($C117="","",SUMIFS(Con_ve!$F$6:$F$1005,Con_ve!$C$6:$C$1005,$C117,Con_ve!$I$6:$I$1005,"Em negociação",Con_ve!$Q$6:$Q$1005,Cad_cl!BO$5))),"",IF($C117="","",SUMIFS(Con_ve!$F$6:$F$1005,Con_ve!$C$6:$C$1005,$C117,Con_ve!$I$6:$I$1005,"Em negociação",Con_ve!$Q$6:$Q$1005,Cad_cl!BO$5)))</f>
        <v/>
      </c>
      <c r="BP117" s="134">
        <f t="shared" si="4"/>
        <v>0</v>
      </c>
      <c r="BR117" s="125" t="str">
        <f>IF(ISERR(IF(AND($I117=Re_lo!$E$5,BR$5=VLOOKUP(Re_lo!$H$5,Re_lo!$N$5:$O$16,2,0)),AP117,"")),"",IF(AND($I117=Re_lo!$E$5,BR$5=VLOOKUP(Re_lo!$H$5,Re_lo!$N$5:$O$16,2,0)),AP117,""))</f>
        <v/>
      </c>
      <c r="BS117" s="125" t="str">
        <f>IF(ISERR(IF(AND($I117=Re_lo!$E$5,BS$5=VLOOKUP(Re_lo!$H$5,Re_lo!$N$5:$O$16,2,0)),AQ117,"")),"",IF(AND($I117=Re_lo!$E$5,BS$5=VLOOKUP(Re_lo!$H$5,Re_lo!$N$5:$O$16,2,0)),AQ117,""))</f>
        <v/>
      </c>
      <c r="BT117" s="125" t="str">
        <f>IF(ISERR(IF(AND($I117=Re_lo!$E$5,BT$5=VLOOKUP(Re_lo!$H$5,Re_lo!$N$5:$O$16,2,0)),AR117,"")),"",IF(AND($I117=Re_lo!$E$5,BT$5=VLOOKUP(Re_lo!$H$5,Re_lo!$N$5:$O$16,2,0)),AR117,""))</f>
        <v/>
      </c>
      <c r="BU117" s="125" t="str">
        <f>IF(ISERR(IF(AND($I117=Re_lo!$E$5,BU$5=VLOOKUP(Re_lo!$H$5,Re_lo!$N$5:$O$16,2,0)),AS117,"")),"",IF(AND($I117=Re_lo!$E$5,BU$5=VLOOKUP(Re_lo!$H$5,Re_lo!$N$5:$O$16,2,0)),AS117,""))</f>
        <v/>
      </c>
      <c r="BV117" s="125" t="str">
        <f>IF(ISERR(IF(AND($I117=Re_lo!$E$5,BV$5=VLOOKUP(Re_lo!$H$5,Re_lo!$N$5:$O$16,2,0)),AT117,"")),"",IF(AND($I117=Re_lo!$E$5,BV$5=VLOOKUP(Re_lo!$H$5,Re_lo!$N$5:$O$16,2,0)),AT117,""))</f>
        <v/>
      </c>
      <c r="BW117" s="125" t="str">
        <f>IF(ISERR(IF(AND($I117=Re_lo!$E$5,BW$5=VLOOKUP(Re_lo!$H$5,Re_lo!$N$5:$O$16,2,0)),AU117,"")),"",IF(AND($I117=Re_lo!$E$5,BW$5=VLOOKUP(Re_lo!$H$5,Re_lo!$N$5:$O$16,2,0)),AU117,""))</f>
        <v/>
      </c>
      <c r="BX117" s="125" t="str">
        <f>IF(ISERR(IF(AND($I117=Re_lo!$E$5,BX$5=VLOOKUP(Re_lo!$H$5,Re_lo!$N$5:$O$16,2,0)),AV117,"")),"",IF(AND($I117=Re_lo!$E$5,BX$5=VLOOKUP(Re_lo!$H$5,Re_lo!$N$5:$O$16,2,0)),AV117,""))</f>
        <v/>
      </c>
      <c r="BY117" s="125" t="str">
        <f>IF(ISERR(IF(AND($I117=Re_lo!$E$5,BY$5=VLOOKUP(Re_lo!$H$5,Re_lo!$N$5:$O$16,2,0)),AW117,"")),"",IF(AND($I117=Re_lo!$E$5,BY$5=VLOOKUP(Re_lo!$H$5,Re_lo!$N$5:$O$16,2,0)),AW117,""))</f>
        <v/>
      </c>
      <c r="BZ117" s="125" t="str">
        <f>IF(ISERR(IF(AND($I117=Re_lo!$E$5,BZ$5=VLOOKUP(Re_lo!$H$5,Re_lo!$N$5:$O$16,2,0)),AX117,"")),"",IF(AND($I117=Re_lo!$E$5,BZ$5=VLOOKUP(Re_lo!$H$5,Re_lo!$N$5:$O$16,2,0)),AX117,""))</f>
        <v/>
      </c>
      <c r="CA117" s="125" t="str">
        <f>IF(ISERR(IF(AND($I117=Re_lo!$E$5,CA$5=VLOOKUP(Re_lo!$H$5,Re_lo!$N$5:$O$16,2,0)),AY117,"")),"",IF(AND($I117=Re_lo!$E$5,CA$5=VLOOKUP(Re_lo!$H$5,Re_lo!$N$5:$O$16,2,0)),AY117,""))</f>
        <v/>
      </c>
      <c r="CB117" s="125" t="str">
        <f>IF(ISERR(IF(AND($I117=Re_lo!$E$5,CB$5=VLOOKUP(Re_lo!$H$5,Re_lo!$N$5:$O$16,2,0)),AZ117,"")),"",IF(AND($I117=Re_lo!$E$5,CB$5=VLOOKUP(Re_lo!$H$5,Re_lo!$N$5:$O$16,2,0)),AZ117,""))</f>
        <v/>
      </c>
      <c r="CC117" s="125" t="str">
        <f>IF(ISERR(IF(AND($I117=Re_lo!$E$5,CC$5=VLOOKUP(Re_lo!$H$5,Re_lo!$N$5:$O$16,2,0)),BA117,"")),"",IF(AND($I117=Re_lo!$E$5,CC$5=VLOOKUP(Re_lo!$H$5,Re_lo!$N$5:$O$16,2,0)),BA117,""))</f>
        <v/>
      </c>
      <c r="CD117" s="125" t="str">
        <f>IF(ISERR(IF(AND($I117=Re_lo!$E$5,CD$5=VLOOKUP(Re_lo!$H$5,Re_lo!$N$5:$O$16,2,0)),BB117,"")),"",IF(AND($I117=Re_lo!$E$5,CD$5=VLOOKUP(Re_lo!$H$5,Re_lo!$N$5:$O$16,2,0)),BB117,""))</f>
        <v/>
      </c>
      <c r="CF117" s="125" t="str">
        <f>IF($C117="","",COUNTIFS(Con_ve!$C$6:$C$1005,$C117,Con_ve!$Q$6:$Q$1005,Cad_cl!CF$5))</f>
        <v/>
      </c>
      <c r="CG117" s="125" t="str">
        <f>IF($C117="","",COUNTIFS(Con_ve!$C$6:$C$1005,$C117,Con_ve!$Q$6:$Q$1005,Cad_cl!CG$5))</f>
        <v/>
      </c>
      <c r="CH117" s="125" t="str">
        <f>IF($C117="","",COUNTIFS(Con_ve!$C$6:$C$1005,$C117,Con_ve!$Q$6:$Q$1005,Cad_cl!CH$5))</f>
        <v/>
      </c>
      <c r="CI117" s="125" t="str">
        <f>IF($C117="","",COUNTIFS(Con_ve!$C$6:$C$1005,$C117,Con_ve!$Q$6:$Q$1005,Cad_cl!CI$5))</f>
        <v/>
      </c>
      <c r="CJ117" s="125" t="str">
        <f>IF($C117="","",COUNTIFS(Con_ve!$C$6:$C$1005,$C117,Con_ve!$Q$6:$Q$1005,Cad_cl!CJ$5))</f>
        <v/>
      </c>
      <c r="CK117" s="125" t="str">
        <f>IF($C117="","",COUNTIFS(Con_ve!$C$6:$C$1005,$C117,Con_ve!$Q$6:$Q$1005,Cad_cl!CK$5))</f>
        <v/>
      </c>
      <c r="CL117" s="125" t="str">
        <f>IF($C117="","",COUNTIFS(Con_ve!$C$6:$C$1005,$C117,Con_ve!$Q$6:$Q$1005,Cad_cl!CL$5))</f>
        <v/>
      </c>
      <c r="CM117" s="125" t="str">
        <f>IF($C117="","",COUNTIFS(Con_ve!$C$6:$C$1005,$C117,Con_ve!$Q$6:$Q$1005,Cad_cl!CM$5))</f>
        <v/>
      </c>
      <c r="CN117" s="125" t="str">
        <f>IF($C117="","",COUNTIFS(Con_ve!$C$6:$C$1005,$C117,Con_ve!$Q$6:$Q$1005,Cad_cl!CN$5))</f>
        <v/>
      </c>
      <c r="CO117" s="125" t="str">
        <f>IF($C117="","",COUNTIFS(Con_ve!$C$6:$C$1005,$C117,Con_ve!$Q$6:$Q$1005,Cad_cl!CO$5))</f>
        <v/>
      </c>
      <c r="CP117" s="125" t="str">
        <f>IF($C117="","",COUNTIFS(Con_ve!$C$6:$C$1005,$C117,Con_ve!$Q$6:$Q$1005,Cad_cl!CP$5))</f>
        <v/>
      </c>
      <c r="CQ117" s="125" t="str">
        <f>IF($C117="","",COUNTIFS(Con_ve!$C$6:$C$1005,$C117,Con_ve!$Q$6:$Q$1005,Cad_cl!CQ$5))</f>
        <v/>
      </c>
      <c r="CR117" s="125">
        <f t="shared" si="5"/>
        <v>0</v>
      </c>
    </row>
    <row r="118" spans="3:96" ht="30" customHeight="1">
      <c r="C118" s="153"/>
      <c r="D118" s="153"/>
      <c r="E118" s="154"/>
      <c r="F118" s="153"/>
      <c r="G118" s="155"/>
      <c r="H118" s="153"/>
      <c r="I118" s="153"/>
      <c r="J118" s="132" t="s">
        <v>309</v>
      </c>
      <c r="K118" s="133" t="s">
        <v>309</v>
      </c>
      <c r="L118" s="153"/>
      <c r="M118" s="153"/>
      <c r="N118" s="153"/>
      <c r="O118" s="153"/>
      <c r="P118" s="153"/>
      <c r="Q118" s="153"/>
      <c r="AP118" s="134" t="str">
        <f>IF(ISERR(IF($C118="","",SUMIFS(Con_ve!$F$6:$F$1005,Con_ve!$C$6:$C$1005,$C118,Con_ve!$I$6:$I$1005,"Fechada",Con_ve!$Q$6:$Q$1005,Cad_cl!AP$5))),"",IF($C118="","",SUMIFS(Con_ve!$F$6:$F$1005,Con_ve!$C$6:$C$1005,$C118,Con_ve!$I$6:$I$1005,"Fechada",Con_ve!$Q$6:$Q$1005,Cad_cl!AP$5)))</f>
        <v/>
      </c>
      <c r="AQ118" s="134" t="str">
        <f>IF(ISERR(IF($C118="","",SUMIFS(Con_ve!$F$6:$F$1005,Con_ve!$C$6:$C$1005,$C118,Con_ve!$I$6:$I$1005,"Fechada",Con_ve!$Q$6:$Q$1005,Cad_cl!AQ$5))),"",IF($C118="","",SUMIFS(Con_ve!$F$6:$F$1005,Con_ve!$C$6:$C$1005,$C118,Con_ve!$I$6:$I$1005,"Fechada",Con_ve!$Q$6:$Q$1005,Cad_cl!AQ$5)))</f>
        <v/>
      </c>
      <c r="AR118" s="134" t="str">
        <f>IF(ISERR(IF($C118="","",SUMIFS(Con_ve!$F$6:$F$1005,Con_ve!$C$6:$C$1005,$C118,Con_ve!$I$6:$I$1005,"Fechada",Con_ve!$Q$6:$Q$1005,Cad_cl!AR$5))),"",IF($C118="","",SUMIFS(Con_ve!$F$6:$F$1005,Con_ve!$C$6:$C$1005,$C118,Con_ve!$I$6:$I$1005,"Fechada",Con_ve!$Q$6:$Q$1005,Cad_cl!AR$5)))</f>
        <v/>
      </c>
      <c r="AS118" s="134" t="str">
        <f>IF(ISERR(IF($C118="","",SUMIFS(Con_ve!$F$6:$F$1005,Con_ve!$C$6:$C$1005,$C118,Con_ve!$I$6:$I$1005,"Fechada",Con_ve!$Q$6:$Q$1005,Cad_cl!AS$5))),"",IF($C118="","",SUMIFS(Con_ve!$F$6:$F$1005,Con_ve!$C$6:$C$1005,$C118,Con_ve!$I$6:$I$1005,"Fechada",Con_ve!$Q$6:$Q$1005,Cad_cl!AS$5)))</f>
        <v/>
      </c>
      <c r="AT118" s="134" t="str">
        <f>IF(ISERR(IF($C118="","",SUMIFS(Con_ve!$F$6:$F$1005,Con_ve!$C$6:$C$1005,$C118,Con_ve!$I$6:$I$1005,"Fechada",Con_ve!$Q$6:$Q$1005,Cad_cl!AT$5))),"",IF($C118="","",SUMIFS(Con_ve!$F$6:$F$1005,Con_ve!$C$6:$C$1005,$C118,Con_ve!$I$6:$I$1005,"Fechada",Con_ve!$Q$6:$Q$1005,Cad_cl!AT$5)))</f>
        <v/>
      </c>
      <c r="AU118" s="134" t="str">
        <f>IF(ISERR(IF($C118="","",SUMIFS(Con_ve!$F$6:$F$1005,Con_ve!$C$6:$C$1005,$C118,Con_ve!$I$6:$I$1005,"Fechada",Con_ve!$Q$6:$Q$1005,Cad_cl!AU$5))),"",IF($C118="","",SUMIFS(Con_ve!$F$6:$F$1005,Con_ve!$C$6:$C$1005,$C118,Con_ve!$I$6:$I$1005,"Fechada",Con_ve!$Q$6:$Q$1005,Cad_cl!AU$5)))</f>
        <v/>
      </c>
      <c r="AV118" s="134" t="str">
        <f>IF(ISERR(IF($C118="","",SUMIFS(Con_ve!$F$6:$F$1005,Con_ve!$C$6:$C$1005,$C118,Con_ve!$I$6:$I$1005,"Fechada",Con_ve!$Q$6:$Q$1005,Cad_cl!AV$5))),"",IF($C118="","",SUMIFS(Con_ve!$F$6:$F$1005,Con_ve!$C$6:$C$1005,$C118,Con_ve!$I$6:$I$1005,"Fechada",Con_ve!$Q$6:$Q$1005,Cad_cl!AV$5)))</f>
        <v/>
      </c>
      <c r="AW118" s="134" t="str">
        <f>IF(ISERR(IF($C118="","",SUMIFS(Con_ve!$F$6:$F$1005,Con_ve!$C$6:$C$1005,$C118,Con_ve!$I$6:$I$1005,"Fechada",Con_ve!$Q$6:$Q$1005,Cad_cl!AW$5))),"",IF($C118="","",SUMIFS(Con_ve!$F$6:$F$1005,Con_ve!$C$6:$C$1005,$C118,Con_ve!$I$6:$I$1005,"Fechada",Con_ve!$Q$6:$Q$1005,Cad_cl!AW$5)))</f>
        <v/>
      </c>
      <c r="AX118" s="134" t="str">
        <f>IF(ISERR(IF($C118="","",SUMIFS(Con_ve!$F$6:$F$1005,Con_ve!$C$6:$C$1005,$C118,Con_ve!$I$6:$I$1005,"Fechada",Con_ve!$Q$6:$Q$1005,Cad_cl!AX$5))),"",IF($C118="","",SUMIFS(Con_ve!$F$6:$F$1005,Con_ve!$C$6:$C$1005,$C118,Con_ve!$I$6:$I$1005,"Fechada",Con_ve!$Q$6:$Q$1005,Cad_cl!AX$5)))</f>
        <v/>
      </c>
      <c r="AY118" s="134" t="str">
        <f>IF(ISERR(IF($C118="","",SUMIFS(Con_ve!$F$6:$F$1005,Con_ve!$C$6:$C$1005,$C118,Con_ve!$I$6:$I$1005,"Fechada",Con_ve!$Q$6:$Q$1005,Cad_cl!AY$5))),"",IF($C118="","",SUMIFS(Con_ve!$F$6:$F$1005,Con_ve!$C$6:$C$1005,$C118,Con_ve!$I$6:$I$1005,"Fechada",Con_ve!$Q$6:$Q$1005,Cad_cl!AY$5)))</f>
        <v/>
      </c>
      <c r="AZ118" s="134" t="str">
        <f>IF(ISERR(IF($C118="","",SUMIFS(Con_ve!$F$6:$F$1005,Con_ve!$C$6:$C$1005,$C118,Con_ve!$I$6:$I$1005,"Fechada",Con_ve!$Q$6:$Q$1005,Cad_cl!AZ$5))),"",IF($C118="","",SUMIFS(Con_ve!$F$6:$F$1005,Con_ve!$C$6:$C$1005,$C118,Con_ve!$I$6:$I$1005,"Fechada",Con_ve!$Q$6:$Q$1005,Cad_cl!AZ$5)))</f>
        <v/>
      </c>
      <c r="BA118" s="134" t="str">
        <f>IF(ISERR(IF($C118="","",SUMIFS(Con_ve!$F$6:$F$1005,Con_ve!$C$6:$C$1005,$C118,Con_ve!$I$6:$I$1005,"Fechada",Con_ve!$Q$6:$Q$1005,Cad_cl!BA$5))),"",IF($C118="","",SUMIFS(Con_ve!$F$6:$F$1005,Con_ve!$C$6:$C$1005,$C118,Con_ve!$I$6:$I$1005,"Fechada",Con_ve!$Q$6:$Q$1005,Cad_cl!BA$5)))</f>
        <v/>
      </c>
      <c r="BB118" s="134">
        <f t="shared" si="3"/>
        <v>0</v>
      </c>
      <c r="BD118" s="134" t="str">
        <f>IF(ISERR(IF($C118="","",SUMIFS(Con_ve!$F$6:$F$1005,Con_ve!$C$6:$C$1005,$C118,Con_ve!$I$6:$I$1005,"Em negociação",Con_ve!$Q$6:$Q$1005,Cad_cl!BD$5))),"",IF($C118="","",SUMIFS(Con_ve!$F$6:$F$1005,Con_ve!$C$6:$C$1005,$C118,Con_ve!$I$6:$I$1005,"Em negociação",Con_ve!$Q$6:$Q$1005,Cad_cl!BD$5)))</f>
        <v/>
      </c>
      <c r="BE118" s="134" t="str">
        <f>IF(ISERR(IF($C118="","",SUMIFS(Con_ve!$F$6:$F$1005,Con_ve!$C$6:$C$1005,$C118,Con_ve!$I$6:$I$1005,"Em negociação",Con_ve!$Q$6:$Q$1005,Cad_cl!BE$5))),"",IF($C118="","",SUMIFS(Con_ve!$F$6:$F$1005,Con_ve!$C$6:$C$1005,$C118,Con_ve!$I$6:$I$1005,"Em negociação",Con_ve!$Q$6:$Q$1005,Cad_cl!BE$5)))</f>
        <v/>
      </c>
      <c r="BF118" s="134" t="str">
        <f>IF(ISERR(IF($C118="","",SUMIFS(Con_ve!$F$6:$F$1005,Con_ve!$C$6:$C$1005,$C118,Con_ve!$I$6:$I$1005,"Em negociação",Con_ve!$Q$6:$Q$1005,Cad_cl!BF$5))),"",IF($C118="","",SUMIFS(Con_ve!$F$6:$F$1005,Con_ve!$C$6:$C$1005,$C118,Con_ve!$I$6:$I$1005,"Em negociação",Con_ve!$Q$6:$Q$1005,Cad_cl!BF$5)))</f>
        <v/>
      </c>
      <c r="BG118" s="134" t="str">
        <f>IF(ISERR(IF($C118="","",SUMIFS(Con_ve!$F$6:$F$1005,Con_ve!$C$6:$C$1005,$C118,Con_ve!$I$6:$I$1005,"Em negociação",Con_ve!$Q$6:$Q$1005,Cad_cl!BG$5))),"",IF($C118="","",SUMIFS(Con_ve!$F$6:$F$1005,Con_ve!$C$6:$C$1005,$C118,Con_ve!$I$6:$I$1005,"Em negociação",Con_ve!$Q$6:$Q$1005,Cad_cl!BG$5)))</f>
        <v/>
      </c>
      <c r="BH118" s="134" t="str">
        <f>IF(ISERR(IF($C118="","",SUMIFS(Con_ve!$F$6:$F$1005,Con_ve!$C$6:$C$1005,$C118,Con_ve!$I$6:$I$1005,"Em negociação",Con_ve!$Q$6:$Q$1005,Cad_cl!BH$5))),"",IF($C118="","",SUMIFS(Con_ve!$F$6:$F$1005,Con_ve!$C$6:$C$1005,$C118,Con_ve!$I$6:$I$1005,"Em negociação",Con_ve!$Q$6:$Q$1005,Cad_cl!BH$5)))</f>
        <v/>
      </c>
      <c r="BI118" s="134" t="str">
        <f>IF(ISERR(IF($C118="","",SUMIFS(Con_ve!$F$6:$F$1005,Con_ve!$C$6:$C$1005,$C118,Con_ve!$I$6:$I$1005,"Em negociação",Con_ve!$Q$6:$Q$1005,Cad_cl!BI$5))),"",IF($C118="","",SUMIFS(Con_ve!$F$6:$F$1005,Con_ve!$C$6:$C$1005,$C118,Con_ve!$I$6:$I$1005,"Em negociação",Con_ve!$Q$6:$Q$1005,Cad_cl!BI$5)))</f>
        <v/>
      </c>
      <c r="BJ118" s="134" t="str">
        <f>IF(ISERR(IF($C118="","",SUMIFS(Con_ve!$F$6:$F$1005,Con_ve!$C$6:$C$1005,$C118,Con_ve!$I$6:$I$1005,"Em negociação",Con_ve!$Q$6:$Q$1005,Cad_cl!BJ$5))),"",IF($C118="","",SUMIFS(Con_ve!$F$6:$F$1005,Con_ve!$C$6:$C$1005,$C118,Con_ve!$I$6:$I$1005,"Em negociação",Con_ve!$Q$6:$Q$1005,Cad_cl!BJ$5)))</f>
        <v/>
      </c>
      <c r="BK118" s="134" t="str">
        <f>IF(ISERR(IF($C118="","",SUMIFS(Con_ve!$F$6:$F$1005,Con_ve!$C$6:$C$1005,$C118,Con_ve!$I$6:$I$1005,"Em negociação",Con_ve!$Q$6:$Q$1005,Cad_cl!BK$5))),"",IF($C118="","",SUMIFS(Con_ve!$F$6:$F$1005,Con_ve!$C$6:$C$1005,$C118,Con_ve!$I$6:$I$1005,"Em negociação",Con_ve!$Q$6:$Q$1005,Cad_cl!BK$5)))</f>
        <v/>
      </c>
      <c r="BL118" s="134" t="str">
        <f>IF(ISERR(IF($C118="","",SUMIFS(Con_ve!$F$6:$F$1005,Con_ve!$C$6:$C$1005,$C118,Con_ve!$I$6:$I$1005,"Em negociação",Con_ve!$Q$6:$Q$1005,Cad_cl!BL$5))),"",IF($C118="","",SUMIFS(Con_ve!$F$6:$F$1005,Con_ve!$C$6:$C$1005,$C118,Con_ve!$I$6:$I$1005,"Em negociação",Con_ve!$Q$6:$Q$1005,Cad_cl!BL$5)))</f>
        <v/>
      </c>
      <c r="BM118" s="134" t="str">
        <f>IF(ISERR(IF($C118="","",SUMIFS(Con_ve!$F$6:$F$1005,Con_ve!$C$6:$C$1005,$C118,Con_ve!$I$6:$I$1005,"Em negociação",Con_ve!$Q$6:$Q$1005,Cad_cl!BM$5))),"",IF($C118="","",SUMIFS(Con_ve!$F$6:$F$1005,Con_ve!$C$6:$C$1005,$C118,Con_ve!$I$6:$I$1005,"Em negociação",Con_ve!$Q$6:$Q$1005,Cad_cl!BM$5)))</f>
        <v/>
      </c>
      <c r="BN118" s="134" t="str">
        <f>IF(ISERR(IF($C118="","",SUMIFS(Con_ve!$F$6:$F$1005,Con_ve!$C$6:$C$1005,$C118,Con_ve!$I$6:$I$1005,"Em negociação",Con_ve!$Q$6:$Q$1005,Cad_cl!BN$5))),"",IF($C118="","",SUMIFS(Con_ve!$F$6:$F$1005,Con_ve!$C$6:$C$1005,$C118,Con_ve!$I$6:$I$1005,"Em negociação",Con_ve!$Q$6:$Q$1005,Cad_cl!BN$5)))</f>
        <v/>
      </c>
      <c r="BO118" s="134" t="str">
        <f>IF(ISERR(IF($C118="","",SUMIFS(Con_ve!$F$6:$F$1005,Con_ve!$C$6:$C$1005,$C118,Con_ve!$I$6:$I$1005,"Em negociação",Con_ve!$Q$6:$Q$1005,Cad_cl!BO$5))),"",IF($C118="","",SUMIFS(Con_ve!$F$6:$F$1005,Con_ve!$C$6:$C$1005,$C118,Con_ve!$I$6:$I$1005,"Em negociação",Con_ve!$Q$6:$Q$1005,Cad_cl!BO$5)))</f>
        <v/>
      </c>
      <c r="BP118" s="134">
        <f t="shared" si="4"/>
        <v>0</v>
      </c>
      <c r="BR118" s="125" t="str">
        <f>IF(ISERR(IF(AND($I118=Re_lo!$E$5,BR$5=VLOOKUP(Re_lo!$H$5,Re_lo!$N$5:$O$16,2,0)),AP118,"")),"",IF(AND($I118=Re_lo!$E$5,BR$5=VLOOKUP(Re_lo!$H$5,Re_lo!$N$5:$O$16,2,0)),AP118,""))</f>
        <v/>
      </c>
      <c r="BS118" s="125" t="str">
        <f>IF(ISERR(IF(AND($I118=Re_lo!$E$5,BS$5=VLOOKUP(Re_lo!$H$5,Re_lo!$N$5:$O$16,2,0)),AQ118,"")),"",IF(AND($I118=Re_lo!$E$5,BS$5=VLOOKUP(Re_lo!$H$5,Re_lo!$N$5:$O$16,2,0)),AQ118,""))</f>
        <v/>
      </c>
      <c r="BT118" s="125" t="str">
        <f>IF(ISERR(IF(AND($I118=Re_lo!$E$5,BT$5=VLOOKUP(Re_lo!$H$5,Re_lo!$N$5:$O$16,2,0)),AR118,"")),"",IF(AND($I118=Re_lo!$E$5,BT$5=VLOOKUP(Re_lo!$H$5,Re_lo!$N$5:$O$16,2,0)),AR118,""))</f>
        <v/>
      </c>
      <c r="BU118" s="125" t="str">
        <f>IF(ISERR(IF(AND($I118=Re_lo!$E$5,BU$5=VLOOKUP(Re_lo!$H$5,Re_lo!$N$5:$O$16,2,0)),AS118,"")),"",IF(AND($I118=Re_lo!$E$5,BU$5=VLOOKUP(Re_lo!$H$5,Re_lo!$N$5:$O$16,2,0)),AS118,""))</f>
        <v/>
      </c>
      <c r="BV118" s="125" t="str">
        <f>IF(ISERR(IF(AND($I118=Re_lo!$E$5,BV$5=VLOOKUP(Re_lo!$H$5,Re_lo!$N$5:$O$16,2,0)),AT118,"")),"",IF(AND($I118=Re_lo!$E$5,BV$5=VLOOKUP(Re_lo!$H$5,Re_lo!$N$5:$O$16,2,0)),AT118,""))</f>
        <v/>
      </c>
      <c r="BW118" s="125" t="str">
        <f>IF(ISERR(IF(AND($I118=Re_lo!$E$5,BW$5=VLOOKUP(Re_lo!$H$5,Re_lo!$N$5:$O$16,2,0)),AU118,"")),"",IF(AND($I118=Re_lo!$E$5,BW$5=VLOOKUP(Re_lo!$H$5,Re_lo!$N$5:$O$16,2,0)),AU118,""))</f>
        <v/>
      </c>
      <c r="BX118" s="125" t="str">
        <f>IF(ISERR(IF(AND($I118=Re_lo!$E$5,BX$5=VLOOKUP(Re_lo!$H$5,Re_lo!$N$5:$O$16,2,0)),AV118,"")),"",IF(AND($I118=Re_lo!$E$5,BX$5=VLOOKUP(Re_lo!$H$5,Re_lo!$N$5:$O$16,2,0)),AV118,""))</f>
        <v/>
      </c>
      <c r="BY118" s="125" t="str">
        <f>IF(ISERR(IF(AND($I118=Re_lo!$E$5,BY$5=VLOOKUP(Re_lo!$H$5,Re_lo!$N$5:$O$16,2,0)),AW118,"")),"",IF(AND($I118=Re_lo!$E$5,BY$5=VLOOKUP(Re_lo!$H$5,Re_lo!$N$5:$O$16,2,0)),AW118,""))</f>
        <v/>
      </c>
      <c r="BZ118" s="125" t="str">
        <f>IF(ISERR(IF(AND($I118=Re_lo!$E$5,BZ$5=VLOOKUP(Re_lo!$H$5,Re_lo!$N$5:$O$16,2,0)),AX118,"")),"",IF(AND($I118=Re_lo!$E$5,BZ$5=VLOOKUP(Re_lo!$H$5,Re_lo!$N$5:$O$16,2,0)),AX118,""))</f>
        <v/>
      </c>
      <c r="CA118" s="125" t="str">
        <f>IF(ISERR(IF(AND($I118=Re_lo!$E$5,CA$5=VLOOKUP(Re_lo!$H$5,Re_lo!$N$5:$O$16,2,0)),AY118,"")),"",IF(AND($I118=Re_lo!$E$5,CA$5=VLOOKUP(Re_lo!$H$5,Re_lo!$N$5:$O$16,2,0)),AY118,""))</f>
        <v/>
      </c>
      <c r="CB118" s="125" t="str">
        <f>IF(ISERR(IF(AND($I118=Re_lo!$E$5,CB$5=VLOOKUP(Re_lo!$H$5,Re_lo!$N$5:$O$16,2,0)),AZ118,"")),"",IF(AND($I118=Re_lo!$E$5,CB$5=VLOOKUP(Re_lo!$H$5,Re_lo!$N$5:$O$16,2,0)),AZ118,""))</f>
        <v/>
      </c>
      <c r="CC118" s="125" t="str">
        <f>IF(ISERR(IF(AND($I118=Re_lo!$E$5,CC$5=VLOOKUP(Re_lo!$H$5,Re_lo!$N$5:$O$16,2,0)),BA118,"")),"",IF(AND($I118=Re_lo!$E$5,CC$5=VLOOKUP(Re_lo!$H$5,Re_lo!$N$5:$O$16,2,0)),BA118,""))</f>
        <v/>
      </c>
      <c r="CD118" s="125" t="str">
        <f>IF(ISERR(IF(AND($I118=Re_lo!$E$5,CD$5=VLOOKUP(Re_lo!$H$5,Re_lo!$N$5:$O$16,2,0)),BB118,"")),"",IF(AND($I118=Re_lo!$E$5,CD$5=VLOOKUP(Re_lo!$H$5,Re_lo!$N$5:$O$16,2,0)),BB118,""))</f>
        <v/>
      </c>
      <c r="CF118" s="125" t="str">
        <f>IF($C118="","",COUNTIFS(Con_ve!$C$6:$C$1005,$C118,Con_ve!$Q$6:$Q$1005,Cad_cl!CF$5))</f>
        <v/>
      </c>
      <c r="CG118" s="125" t="str">
        <f>IF($C118="","",COUNTIFS(Con_ve!$C$6:$C$1005,$C118,Con_ve!$Q$6:$Q$1005,Cad_cl!CG$5))</f>
        <v/>
      </c>
      <c r="CH118" s="125" t="str">
        <f>IF($C118="","",COUNTIFS(Con_ve!$C$6:$C$1005,$C118,Con_ve!$Q$6:$Q$1005,Cad_cl!CH$5))</f>
        <v/>
      </c>
      <c r="CI118" s="125" t="str">
        <f>IF($C118="","",COUNTIFS(Con_ve!$C$6:$C$1005,$C118,Con_ve!$Q$6:$Q$1005,Cad_cl!CI$5))</f>
        <v/>
      </c>
      <c r="CJ118" s="125" t="str">
        <f>IF($C118="","",COUNTIFS(Con_ve!$C$6:$C$1005,$C118,Con_ve!$Q$6:$Q$1005,Cad_cl!CJ$5))</f>
        <v/>
      </c>
      <c r="CK118" s="125" t="str">
        <f>IF($C118="","",COUNTIFS(Con_ve!$C$6:$C$1005,$C118,Con_ve!$Q$6:$Q$1005,Cad_cl!CK$5))</f>
        <v/>
      </c>
      <c r="CL118" s="125" t="str">
        <f>IF($C118="","",COUNTIFS(Con_ve!$C$6:$C$1005,$C118,Con_ve!$Q$6:$Q$1005,Cad_cl!CL$5))</f>
        <v/>
      </c>
      <c r="CM118" s="125" t="str">
        <f>IF($C118="","",COUNTIFS(Con_ve!$C$6:$C$1005,$C118,Con_ve!$Q$6:$Q$1005,Cad_cl!CM$5))</f>
        <v/>
      </c>
      <c r="CN118" s="125" t="str">
        <f>IF($C118="","",COUNTIFS(Con_ve!$C$6:$C$1005,$C118,Con_ve!$Q$6:$Q$1005,Cad_cl!CN$5))</f>
        <v/>
      </c>
      <c r="CO118" s="125" t="str">
        <f>IF($C118="","",COUNTIFS(Con_ve!$C$6:$C$1005,$C118,Con_ve!$Q$6:$Q$1005,Cad_cl!CO$5))</f>
        <v/>
      </c>
      <c r="CP118" s="125" t="str">
        <f>IF($C118="","",COUNTIFS(Con_ve!$C$6:$C$1005,$C118,Con_ve!$Q$6:$Q$1005,Cad_cl!CP$5))</f>
        <v/>
      </c>
      <c r="CQ118" s="125" t="str">
        <f>IF($C118="","",COUNTIFS(Con_ve!$C$6:$C$1005,$C118,Con_ve!$Q$6:$Q$1005,Cad_cl!CQ$5))</f>
        <v/>
      </c>
      <c r="CR118" s="125">
        <f t="shared" si="5"/>
        <v>0</v>
      </c>
    </row>
    <row r="119" spans="3:96" ht="30" customHeight="1">
      <c r="C119" s="153"/>
      <c r="D119" s="153"/>
      <c r="E119" s="154"/>
      <c r="F119" s="153"/>
      <c r="G119" s="155"/>
      <c r="H119" s="153"/>
      <c r="I119" s="153"/>
      <c r="J119" s="132" t="s">
        <v>309</v>
      </c>
      <c r="K119" s="133" t="s">
        <v>309</v>
      </c>
      <c r="L119" s="153"/>
      <c r="M119" s="153"/>
      <c r="N119" s="153"/>
      <c r="O119" s="153"/>
      <c r="P119" s="153"/>
      <c r="Q119" s="153"/>
      <c r="AP119" s="134" t="str">
        <f>IF(ISERR(IF($C119="","",SUMIFS(Con_ve!$F$6:$F$1005,Con_ve!$C$6:$C$1005,$C119,Con_ve!$I$6:$I$1005,"Fechada",Con_ve!$Q$6:$Q$1005,Cad_cl!AP$5))),"",IF($C119="","",SUMIFS(Con_ve!$F$6:$F$1005,Con_ve!$C$6:$C$1005,$C119,Con_ve!$I$6:$I$1005,"Fechada",Con_ve!$Q$6:$Q$1005,Cad_cl!AP$5)))</f>
        <v/>
      </c>
      <c r="AQ119" s="134" t="str">
        <f>IF(ISERR(IF($C119="","",SUMIFS(Con_ve!$F$6:$F$1005,Con_ve!$C$6:$C$1005,$C119,Con_ve!$I$6:$I$1005,"Fechada",Con_ve!$Q$6:$Q$1005,Cad_cl!AQ$5))),"",IF($C119="","",SUMIFS(Con_ve!$F$6:$F$1005,Con_ve!$C$6:$C$1005,$C119,Con_ve!$I$6:$I$1005,"Fechada",Con_ve!$Q$6:$Q$1005,Cad_cl!AQ$5)))</f>
        <v/>
      </c>
      <c r="AR119" s="134" t="str">
        <f>IF(ISERR(IF($C119="","",SUMIFS(Con_ve!$F$6:$F$1005,Con_ve!$C$6:$C$1005,$C119,Con_ve!$I$6:$I$1005,"Fechada",Con_ve!$Q$6:$Q$1005,Cad_cl!AR$5))),"",IF($C119="","",SUMIFS(Con_ve!$F$6:$F$1005,Con_ve!$C$6:$C$1005,$C119,Con_ve!$I$6:$I$1005,"Fechada",Con_ve!$Q$6:$Q$1005,Cad_cl!AR$5)))</f>
        <v/>
      </c>
      <c r="AS119" s="134" t="str">
        <f>IF(ISERR(IF($C119="","",SUMIFS(Con_ve!$F$6:$F$1005,Con_ve!$C$6:$C$1005,$C119,Con_ve!$I$6:$I$1005,"Fechada",Con_ve!$Q$6:$Q$1005,Cad_cl!AS$5))),"",IF($C119="","",SUMIFS(Con_ve!$F$6:$F$1005,Con_ve!$C$6:$C$1005,$C119,Con_ve!$I$6:$I$1005,"Fechada",Con_ve!$Q$6:$Q$1005,Cad_cl!AS$5)))</f>
        <v/>
      </c>
      <c r="AT119" s="134" t="str">
        <f>IF(ISERR(IF($C119="","",SUMIFS(Con_ve!$F$6:$F$1005,Con_ve!$C$6:$C$1005,$C119,Con_ve!$I$6:$I$1005,"Fechada",Con_ve!$Q$6:$Q$1005,Cad_cl!AT$5))),"",IF($C119="","",SUMIFS(Con_ve!$F$6:$F$1005,Con_ve!$C$6:$C$1005,$C119,Con_ve!$I$6:$I$1005,"Fechada",Con_ve!$Q$6:$Q$1005,Cad_cl!AT$5)))</f>
        <v/>
      </c>
      <c r="AU119" s="134" t="str">
        <f>IF(ISERR(IF($C119="","",SUMIFS(Con_ve!$F$6:$F$1005,Con_ve!$C$6:$C$1005,$C119,Con_ve!$I$6:$I$1005,"Fechada",Con_ve!$Q$6:$Q$1005,Cad_cl!AU$5))),"",IF($C119="","",SUMIFS(Con_ve!$F$6:$F$1005,Con_ve!$C$6:$C$1005,$C119,Con_ve!$I$6:$I$1005,"Fechada",Con_ve!$Q$6:$Q$1005,Cad_cl!AU$5)))</f>
        <v/>
      </c>
      <c r="AV119" s="134" t="str">
        <f>IF(ISERR(IF($C119="","",SUMIFS(Con_ve!$F$6:$F$1005,Con_ve!$C$6:$C$1005,$C119,Con_ve!$I$6:$I$1005,"Fechada",Con_ve!$Q$6:$Q$1005,Cad_cl!AV$5))),"",IF($C119="","",SUMIFS(Con_ve!$F$6:$F$1005,Con_ve!$C$6:$C$1005,$C119,Con_ve!$I$6:$I$1005,"Fechada",Con_ve!$Q$6:$Q$1005,Cad_cl!AV$5)))</f>
        <v/>
      </c>
      <c r="AW119" s="134" t="str">
        <f>IF(ISERR(IF($C119="","",SUMIFS(Con_ve!$F$6:$F$1005,Con_ve!$C$6:$C$1005,$C119,Con_ve!$I$6:$I$1005,"Fechada",Con_ve!$Q$6:$Q$1005,Cad_cl!AW$5))),"",IF($C119="","",SUMIFS(Con_ve!$F$6:$F$1005,Con_ve!$C$6:$C$1005,$C119,Con_ve!$I$6:$I$1005,"Fechada",Con_ve!$Q$6:$Q$1005,Cad_cl!AW$5)))</f>
        <v/>
      </c>
      <c r="AX119" s="134" t="str">
        <f>IF(ISERR(IF($C119="","",SUMIFS(Con_ve!$F$6:$F$1005,Con_ve!$C$6:$C$1005,$C119,Con_ve!$I$6:$I$1005,"Fechada",Con_ve!$Q$6:$Q$1005,Cad_cl!AX$5))),"",IF($C119="","",SUMIFS(Con_ve!$F$6:$F$1005,Con_ve!$C$6:$C$1005,$C119,Con_ve!$I$6:$I$1005,"Fechada",Con_ve!$Q$6:$Q$1005,Cad_cl!AX$5)))</f>
        <v/>
      </c>
      <c r="AY119" s="134" t="str">
        <f>IF(ISERR(IF($C119="","",SUMIFS(Con_ve!$F$6:$F$1005,Con_ve!$C$6:$C$1005,$C119,Con_ve!$I$6:$I$1005,"Fechada",Con_ve!$Q$6:$Q$1005,Cad_cl!AY$5))),"",IF($C119="","",SUMIFS(Con_ve!$F$6:$F$1005,Con_ve!$C$6:$C$1005,$C119,Con_ve!$I$6:$I$1005,"Fechada",Con_ve!$Q$6:$Q$1005,Cad_cl!AY$5)))</f>
        <v/>
      </c>
      <c r="AZ119" s="134" t="str">
        <f>IF(ISERR(IF($C119="","",SUMIFS(Con_ve!$F$6:$F$1005,Con_ve!$C$6:$C$1005,$C119,Con_ve!$I$6:$I$1005,"Fechada",Con_ve!$Q$6:$Q$1005,Cad_cl!AZ$5))),"",IF($C119="","",SUMIFS(Con_ve!$F$6:$F$1005,Con_ve!$C$6:$C$1005,$C119,Con_ve!$I$6:$I$1005,"Fechada",Con_ve!$Q$6:$Q$1005,Cad_cl!AZ$5)))</f>
        <v/>
      </c>
      <c r="BA119" s="134" t="str">
        <f>IF(ISERR(IF($C119="","",SUMIFS(Con_ve!$F$6:$F$1005,Con_ve!$C$6:$C$1005,$C119,Con_ve!$I$6:$I$1005,"Fechada",Con_ve!$Q$6:$Q$1005,Cad_cl!BA$5))),"",IF($C119="","",SUMIFS(Con_ve!$F$6:$F$1005,Con_ve!$C$6:$C$1005,$C119,Con_ve!$I$6:$I$1005,"Fechada",Con_ve!$Q$6:$Q$1005,Cad_cl!BA$5)))</f>
        <v/>
      </c>
      <c r="BB119" s="134">
        <f t="shared" si="3"/>
        <v>0</v>
      </c>
      <c r="BD119" s="134" t="str">
        <f>IF(ISERR(IF($C119="","",SUMIFS(Con_ve!$F$6:$F$1005,Con_ve!$C$6:$C$1005,$C119,Con_ve!$I$6:$I$1005,"Em negociação",Con_ve!$Q$6:$Q$1005,Cad_cl!BD$5))),"",IF($C119="","",SUMIFS(Con_ve!$F$6:$F$1005,Con_ve!$C$6:$C$1005,$C119,Con_ve!$I$6:$I$1005,"Em negociação",Con_ve!$Q$6:$Q$1005,Cad_cl!BD$5)))</f>
        <v/>
      </c>
      <c r="BE119" s="134" t="str">
        <f>IF(ISERR(IF($C119="","",SUMIFS(Con_ve!$F$6:$F$1005,Con_ve!$C$6:$C$1005,$C119,Con_ve!$I$6:$I$1005,"Em negociação",Con_ve!$Q$6:$Q$1005,Cad_cl!BE$5))),"",IF($C119="","",SUMIFS(Con_ve!$F$6:$F$1005,Con_ve!$C$6:$C$1005,$C119,Con_ve!$I$6:$I$1005,"Em negociação",Con_ve!$Q$6:$Q$1005,Cad_cl!BE$5)))</f>
        <v/>
      </c>
      <c r="BF119" s="134" t="str">
        <f>IF(ISERR(IF($C119="","",SUMIFS(Con_ve!$F$6:$F$1005,Con_ve!$C$6:$C$1005,$C119,Con_ve!$I$6:$I$1005,"Em negociação",Con_ve!$Q$6:$Q$1005,Cad_cl!BF$5))),"",IF($C119="","",SUMIFS(Con_ve!$F$6:$F$1005,Con_ve!$C$6:$C$1005,$C119,Con_ve!$I$6:$I$1005,"Em negociação",Con_ve!$Q$6:$Q$1005,Cad_cl!BF$5)))</f>
        <v/>
      </c>
      <c r="BG119" s="134" t="str">
        <f>IF(ISERR(IF($C119="","",SUMIFS(Con_ve!$F$6:$F$1005,Con_ve!$C$6:$C$1005,$C119,Con_ve!$I$6:$I$1005,"Em negociação",Con_ve!$Q$6:$Q$1005,Cad_cl!BG$5))),"",IF($C119="","",SUMIFS(Con_ve!$F$6:$F$1005,Con_ve!$C$6:$C$1005,$C119,Con_ve!$I$6:$I$1005,"Em negociação",Con_ve!$Q$6:$Q$1005,Cad_cl!BG$5)))</f>
        <v/>
      </c>
      <c r="BH119" s="134" t="str">
        <f>IF(ISERR(IF($C119="","",SUMIFS(Con_ve!$F$6:$F$1005,Con_ve!$C$6:$C$1005,$C119,Con_ve!$I$6:$I$1005,"Em negociação",Con_ve!$Q$6:$Q$1005,Cad_cl!BH$5))),"",IF($C119="","",SUMIFS(Con_ve!$F$6:$F$1005,Con_ve!$C$6:$C$1005,$C119,Con_ve!$I$6:$I$1005,"Em negociação",Con_ve!$Q$6:$Q$1005,Cad_cl!BH$5)))</f>
        <v/>
      </c>
      <c r="BI119" s="134" t="str">
        <f>IF(ISERR(IF($C119="","",SUMIFS(Con_ve!$F$6:$F$1005,Con_ve!$C$6:$C$1005,$C119,Con_ve!$I$6:$I$1005,"Em negociação",Con_ve!$Q$6:$Q$1005,Cad_cl!BI$5))),"",IF($C119="","",SUMIFS(Con_ve!$F$6:$F$1005,Con_ve!$C$6:$C$1005,$C119,Con_ve!$I$6:$I$1005,"Em negociação",Con_ve!$Q$6:$Q$1005,Cad_cl!BI$5)))</f>
        <v/>
      </c>
      <c r="BJ119" s="134" t="str">
        <f>IF(ISERR(IF($C119="","",SUMIFS(Con_ve!$F$6:$F$1005,Con_ve!$C$6:$C$1005,$C119,Con_ve!$I$6:$I$1005,"Em negociação",Con_ve!$Q$6:$Q$1005,Cad_cl!BJ$5))),"",IF($C119="","",SUMIFS(Con_ve!$F$6:$F$1005,Con_ve!$C$6:$C$1005,$C119,Con_ve!$I$6:$I$1005,"Em negociação",Con_ve!$Q$6:$Q$1005,Cad_cl!BJ$5)))</f>
        <v/>
      </c>
      <c r="BK119" s="134" t="str">
        <f>IF(ISERR(IF($C119="","",SUMIFS(Con_ve!$F$6:$F$1005,Con_ve!$C$6:$C$1005,$C119,Con_ve!$I$6:$I$1005,"Em negociação",Con_ve!$Q$6:$Q$1005,Cad_cl!BK$5))),"",IF($C119="","",SUMIFS(Con_ve!$F$6:$F$1005,Con_ve!$C$6:$C$1005,$C119,Con_ve!$I$6:$I$1005,"Em negociação",Con_ve!$Q$6:$Q$1005,Cad_cl!BK$5)))</f>
        <v/>
      </c>
      <c r="BL119" s="134" t="str">
        <f>IF(ISERR(IF($C119="","",SUMIFS(Con_ve!$F$6:$F$1005,Con_ve!$C$6:$C$1005,$C119,Con_ve!$I$6:$I$1005,"Em negociação",Con_ve!$Q$6:$Q$1005,Cad_cl!BL$5))),"",IF($C119="","",SUMIFS(Con_ve!$F$6:$F$1005,Con_ve!$C$6:$C$1005,$C119,Con_ve!$I$6:$I$1005,"Em negociação",Con_ve!$Q$6:$Q$1005,Cad_cl!BL$5)))</f>
        <v/>
      </c>
      <c r="BM119" s="134" t="str">
        <f>IF(ISERR(IF($C119="","",SUMIFS(Con_ve!$F$6:$F$1005,Con_ve!$C$6:$C$1005,$C119,Con_ve!$I$6:$I$1005,"Em negociação",Con_ve!$Q$6:$Q$1005,Cad_cl!BM$5))),"",IF($C119="","",SUMIFS(Con_ve!$F$6:$F$1005,Con_ve!$C$6:$C$1005,$C119,Con_ve!$I$6:$I$1005,"Em negociação",Con_ve!$Q$6:$Q$1005,Cad_cl!BM$5)))</f>
        <v/>
      </c>
      <c r="BN119" s="134" t="str">
        <f>IF(ISERR(IF($C119="","",SUMIFS(Con_ve!$F$6:$F$1005,Con_ve!$C$6:$C$1005,$C119,Con_ve!$I$6:$I$1005,"Em negociação",Con_ve!$Q$6:$Q$1005,Cad_cl!BN$5))),"",IF($C119="","",SUMIFS(Con_ve!$F$6:$F$1005,Con_ve!$C$6:$C$1005,$C119,Con_ve!$I$6:$I$1005,"Em negociação",Con_ve!$Q$6:$Q$1005,Cad_cl!BN$5)))</f>
        <v/>
      </c>
      <c r="BO119" s="134" t="str">
        <f>IF(ISERR(IF($C119="","",SUMIFS(Con_ve!$F$6:$F$1005,Con_ve!$C$6:$C$1005,$C119,Con_ve!$I$6:$I$1005,"Em negociação",Con_ve!$Q$6:$Q$1005,Cad_cl!BO$5))),"",IF($C119="","",SUMIFS(Con_ve!$F$6:$F$1005,Con_ve!$C$6:$C$1005,$C119,Con_ve!$I$6:$I$1005,"Em negociação",Con_ve!$Q$6:$Q$1005,Cad_cl!BO$5)))</f>
        <v/>
      </c>
      <c r="BP119" s="134">
        <f t="shared" si="4"/>
        <v>0</v>
      </c>
      <c r="BR119" s="125" t="str">
        <f>IF(ISERR(IF(AND($I119=Re_lo!$E$5,BR$5=VLOOKUP(Re_lo!$H$5,Re_lo!$N$5:$O$16,2,0)),AP119,"")),"",IF(AND($I119=Re_lo!$E$5,BR$5=VLOOKUP(Re_lo!$H$5,Re_lo!$N$5:$O$16,2,0)),AP119,""))</f>
        <v/>
      </c>
      <c r="BS119" s="125" t="str">
        <f>IF(ISERR(IF(AND($I119=Re_lo!$E$5,BS$5=VLOOKUP(Re_lo!$H$5,Re_lo!$N$5:$O$16,2,0)),AQ119,"")),"",IF(AND($I119=Re_lo!$E$5,BS$5=VLOOKUP(Re_lo!$H$5,Re_lo!$N$5:$O$16,2,0)),AQ119,""))</f>
        <v/>
      </c>
      <c r="BT119" s="125" t="str">
        <f>IF(ISERR(IF(AND($I119=Re_lo!$E$5,BT$5=VLOOKUP(Re_lo!$H$5,Re_lo!$N$5:$O$16,2,0)),AR119,"")),"",IF(AND($I119=Re_lo!$E$5,BT$5=VLOOKUP(Re_lo!$H$5,Re_lo!$N$5:$O$16,2,0)),AR119,""))</f>
        <v/>
      </c>
      <c r="BU119" s="125" t="str">
        <f>IF(ISERR(IF(AND($I119=Re_lo!$E$5,BU$5=VLOOKUP(Re_lo!$H$5,Re_lo!$N$5:$O$16,2,0)),AS119,"")),"",IF(AND($I119=Re_lo!$E$5,BU$5=VLOOKUP(Re_lo!$H$5,Re_lo!$N$5:$O$16,2,0)),AS119,""))</f>
        <v/>
      </c>
      <c r="BV119" s="125" t="str">
        <f>IF(ISERR(IF(AND($I119=Re_lo!$E$5,BV$5=VLOOKUP(Re_lo!$H$5,Re_lo!$N$5:$O$16,2,0)),AT119,"")),"",IF(AND($I119=Re_lo!$E$5,BV$5=VLOOKUP(Re_lo!$H$5,Re_lo!$N$5:$O$16,2,0)),AT119,""))</f>
        <v/>
      </c>
      <c r="BW119" s="125" t="str">
        <f>IF(ISERR(IF(AND($I119=Re_lo!$E$5,BW$5=VLOOKUP(Re_lo!$H$5,Re_lo!$N$5:$O$16,2,0)),AU119,"")),"",IF(AND($I119=Re_lo!$E$5,BW$5=VLOOKUP(Re_lo!$H$5,Re_lo!$N$5:$O$16,2,0)),AU119,""))</f>
        <v/>
      </c>
      <c r="BX119" s="125" t="str">
        <f>IF(ISERR(IF(AND($I119=Re_lo!$E$5,BX$5=VLOOKUP(Re_lo!$H$5,Re_lo!$N$5:$O$16,2,0)),AV119,"")),"",IF(AND($I119=Re_lo!$E$5,BX$5=VLOOKUP(Re_lo!$H$5,Re_lo!$N$5:$O$16,2,0)),AV119,""))</f>
        <v/>
      </c>
      <c r="BY119" s="125" t="str">
        <f>IF(ISERR(IF(AND($I119=Re_lo!$E$5,BY$5=VLOOKUP(Re_lo!$H$5,Re_lo!$N$5:$O$16,2,0)),AW119,"")),"",IF(AND($I119=Re_lo!$E$5,BY$5=VLOOKUP(Re_lo!$H$5,Re_lo!$N$5:$O$16,2,0)),AW119,""))</f>
        <v/>
      </c>
      <c r="BZ119" s="125" t="str">
        <f>IF(ISERR(IF(AND($I119=Re_lo!$E$5,BZ$5=VLOOKUP(Re_lo!$H$5,Re_lo!$N$5:$O$16,2,0)),AX119,"")),"",IF(AND($I119=Re_lo!$E$5,BZ$5=VLOOKUP(Re_lo!$H$5,Re_lo!$N$5:$O$16,2,0)),AX119,""))</f>
        <v/>
      </c>
      <c r="CA119" s="125" t="str">
        <f>IF(ISERR(IF(AND($I119=Re_lo!$E$5,CA$5=VLOOKUP(Re_lo!$H$5,Re_lo!$N$5:$O$16,2,0)),AY119,"")),"",IF(AND($I119=Re_lo!$E$5,CA$5=VLOOKUP(Re_lo!$H$5,Re_lo!$N$5:$O$16,2,0)),AY119,""))</f>
        <v/>
      </c>
      <c r="CB119" s="125" t="str">
        <f>IF(ISERR(IF(AND($I119=Re_lo!$E$5,CB$5=VLOOKUP(Re_lo!$H$5,Re_lo!$N$5:$O$16,2,0)),AZ119,"")),"",IF(AND($I119=Re_lo!$E$5,CB$5=VLOOKUP(Re_lo!$H$5,Re_lo!$N$5:$O$16,2,0)),AZ119,""))</f>
        <v/>
      </c>
      <c r="CC119" s="125" t="str">
        <f>IF(ISERR(IF(AND($I119=Re_lo!$E$5,CC$5=VLOOKUP(Re_lo!$H$5,Re_lo!$N$5:$O$16,2,0)),BA119,"")),"",IF(AND($I119=Re_lo!$E$5,CC$5=VLOOKUP(Re_lo!$H$5,Re_lo!$N$5:$O$16,2,0)),BA119,""))</f>
        <v/>
      </c>
      <c r="CD119" s="125" t="str">
        <f>IF(ISERR(IF(AND($I119=Re_lo!$E$5,CD$5=VLOOKUP(Re_lo!$H$5,Re_lo!$N$5:$O$16,2,0)),BB119,"")),"",IF(AND($I119=Re_lo!$E$5,CD$5=VLOOKUP(Re_lo!$H$5,Re_lo!$N$5:$O$16,2,0)),BB119,""))</f>
        <v/>
      </c>
      <c r="CF119" s="125" t="str">
        <f>IF($C119="","",COUNTIFS(Con_ve!$C$6:$C$1005,$C119,Con_ve!$Q$6:$Q$1005,Cad_cl!CF$5))</f>
        <v/>
      </c>
      <c r="CG119" s="125" t="str">
        <f>IF($C119="","",COUNTIFS(Con_ve!$C$6:$C$1005,$C119,Con_ve!$Q$6:$Q$1005,Cad_cl!CG$5))</f>
        <v/>
      </c>
      <c r="CH119" s="125" t="str">
        <f>IF($C119="","",COUNTIFS(Con_ve!$C$6:$C$1005,$C119,Con_ve!$Q$6:$Q$1005,Cad_cl!CH$5))</f>
        <v/>
      </c>
      <c r="CI119" s="125" t="str">
        <f>IF($C119="","",COUNTIFS(Con_ve!$C$6:$C$1005,$C119,Con_ve!$Q$6:$Q$1005,Cad_cl!CI$5))</f>
        <v/>
      </c>
      <c r="CJ119" s="125" t="str">
        <f>IF($C119="","",COUNTIFS(Con_ve!$C$6:$C$1005,$C119,Con_ve!$Q$6:$Q$1005,Cad_cl!CJ$5))</f>
        <v/>
      </c>
      <c r="CK119" s="125" t="str">
        <f>IF($C119="","",COUNTIFS(Con_ve!$C$6:$C$1005,$C119,Con_ve!$Q$6:$Q$1005,Cad_cl!CK$5))</f>
        <v/>
      </c>
      <c r="CL119" s="125" t="str">
        <f>IF($C119="","",COUNTIFS(Con_ve!$C$6:$C$1005,$C119,Con_ve!$Q$6:$Q$1005,Cad_cl!CL$5))</f>
        <v/>
      </c>
      <c r="CM119" s="125" t="str">
        <f>IF($C119="","",COUNTIFS(Con_ve!$C$6:$C$1005,$C119,Con_ve!$Q$6:$Q$1005,Cad_cl!CM$5))</f>
        <v/>
      </c>
      <c r="CN119" s="125" t="str">
        <f>IF($C119="","",COUNTIFS(Con_ve!$C$6:$C$1005,$C119,Con_ve!$Q$6:$Q$1005,Cad_cl!CN$5))</f>
        <v/>
      </c>
      <c r="CO119" s="125" t="str">
        <f>IF($C119="","",COUNTIFS(Con_ve!$C$6:$C$1005,$C119,Con_ve!$Q$6:$Q$1005,Cad_cl!CO$5))</f>
        <v/>
      </c>
      <c r="CP119" s="125" t="str">
        <f>IF($C119="","",COUNTIFS(Con_ve!$C$6:$C$1005,$C119,Con_ve!$Q$6:$Q$1005,Cad_cl!CP$5))</f>
        <v/>
      </c>
      <c r="CQ119" s="125" t="str">
        <f>IF($C119="","",COUNTIFS(Con_ve!$C$6:$C$1005,$C119,Con_ve!$Q$6:$Q$1005,Cad_cl!CQ$5))</f>
        <v/>
      </c>
      <c r="CR119" s="125">
        <f t="shared" si="5"/>
        <v>0</v>
      </c>
    </row>
    <row r="120" spans="3:96" ht="30" customHeight="1">
      <c r="C120" s="153"/>
      <c r="D120" s="153"/>
      <c r="E120" s="154"/>
      <c r="F120" s="153"/>
      <c r="G120" s="155"/>
      <c r="H120" s="153"/>
      <c r="I120" s="153"/>
      <c r="J120" s="132" t="s">
        <v>309</v>
      </c>
      <c r="K120" s="133" t="s">
        <v>309</v>
      </c>
      <c r="L120" s="153"/>
      <c r="M120" s="153"/>
      <c r="N120" s="153"/>
      <c r="O120" s="153"/>
      <c r="P120" s="153"/>
      <c r="Q120" s="153"/>
      <c r="AP120" s="134" t="str">
        <f>IF(ISERR(IF($C120="","",SUMIFS(Con_ve!$F$6:$F$1005,Con_ve!$C$6:$C$1005,$C120,Con_ve!$I$6:$I$1005,"Fechada",Con_ve!$Q$6:$Q$1005,Cad_cl!AP$5))),"",IF($C120="","",SUMIFS(Con_ve!$F$6:$F$1005,Con_ve!$C$6:$C$1005,$C120,Con_ve!$I$6:$I$1005,"Fechada",Con_ve!$Q$6:$Q$1005,Cad_cl!AP$5)))</f>
        <v/>
      </c>
      <c r="AQ120" s="134" t="str">
        <f>IF(ISERR(IF($C120="","",SUMIFS(Con_ve!$F$6:$F$1005,Con_ve!$C$6:$C$1005,$C120,Con_ve!$I$6:$I$1005,"Fechada",Con_ve!$Q$6:$Q$1005,Cad_cl!AQ$5))),"",IF($C120="","",SUMIFS(Con_ve!$F$6:$F$1005,Con_ve!$C$6:$C$1005,$C120,Con_ve!$I$6:$I$1005,"Fechada",Con_ve!$Q$6:$Q$1005,Cad_cl!AQ$5)))</f>
        <v/>
      </c>
      <c r="AR120" s="134" t="str">
        <f>IF(ISERR(IF($C120="","",SUMIFS(Con_ve!$F$6:$F$1005,Con_ve!$C$6:$C$1005,$C120,Con_ve!$I$6:$I$1005,"Fechada",Con_ve!$Q$6:$Q$1005,Cad_cl!AR$5))),"",IF($C120="","",SUMIFS(Con_ve!$F$6:$F$1005,Con_ve!$C$6:$C$1005,$C120,Con_ve!$I$6:$I$1005,"Fechada",Con_ve!$Q$6:$Q$1005,Cad_cl!AR$5)))</f>
        <v/>
      </c>
      <c r="AS120" s="134" t="str">
        <f>IF(ISERR(IF($C120="","",SUMIFS(Con_ve!$F$6:$F$1005,Con_ve!$C$6:$C$1005,$C120,Con_ve!$I$6:$I$1005,"Fechada",Con_ve!$Q$6:$Q$1005,Cad_cl!AS$5))),"",IF($C120="","",SUMIFS(Con_ve!$F$6:$F$1005,Con_ve!$C$6:$C$1005,$C120,Con_ve!$I$6:$I$1005,"Fechada",Con_ve!$Q$6:$Q$1005,Cad_cl!AS$5)))</f>
        <v/>
      </c>
      <c r="AT120" s="134" t="str">
        <f>IF(ISERR(IF($C120="","",SUMIFS(Con_ve!$F$6:$F$1005,Con_ve!$C$6:$C$1005,$C120,Con_ve!$I$6:$I$1005,"Fechada",Con_ve!$Q$6:$Q$1005,Cad_cl!AT$5))),"",IF($C120="","",SUMIFS(Con_ve!$F$6:$F$1005,Con_ve!$C$6:$C$1005,$C120,Con_ve!$I$6:$I$1005,"Fechada",Con_ve!$Q$6:$Q$1005,Cad_cl!AT$5)))</f>
        <v/>
      </c>
      <c r="AU120" s="134" t="str">
        <f>IF(ISERR(IF($C120="","",SUMIFS(Con_ve!$F$6:$F$1005,Con_ve!$C$6:$C$1005,$C120,Con_ve!$I$6:$I$1005,"Fechada",Con_ve!$Q$6:$Q$1005,Cad_cl!AU$5))),"",IF($C120="","",SUMIFS(Con_ve!$F$6:$F$1005,Con_ve!$C$6:$C$1005,$C120,Con_ve!$I$6:$I$1005,"Fechada",Con_ve!$Q$6:$Q$1005,Cad_cl!AU$5)))</f>
        <v/>
      </c>
      <c r="AV120" s="134" t="str">
        <f>IF(ISERR(IF($C120="","",SUMIFS(Con_ve!$F$6:$F$1005,Con_ve!$C$6:$C$1005,$C120,Con_ve!$I$6:$I$1005,"Fechada",Con_ve!$Q$6:$Q$1005,Cad_cl!AV$5))),"",IF($C120="","",SUMIFS(Con_ve!$F$6:$F$1005,Con_ve!$C$6:$C$1005,$C120,Con_ve!$I$6:$I$1005,"Fechada",Con_ve!$Q$6:$Q$1005,Cad_cl!AV$5)))</f>
        <v/>
      </c>
      <c r="AW120" s="134" t="str">
        <f>IF(ISERR(IF($C120="","",SUMIFS(Con_ve!$F$6:$F$1005,Con_ve!$C$6:$C$1005,$C120,Con_ve!$I$6:$I$1005,"Fechada",Con_ve!$Q$6:$Q$1005,Cad_cl!AW$5))),"",IF($C120="","",SUMIFS(Con_ve!$F$6:$F$1005,Con_ve!$C$6:$C$1005,$C120,Con_ve!$I$6:$I$1005,"Fechada",Con_ve!$Q$6:$Q$1005,Cad_cl!AW$5)))</f>
        <v/>
      </c>
      <c r="AX120" s="134" t="str">
        <f>IF(ISERR(IF($C120="","",SUMIFS(Con_ve!$F$6:$F$1005,Con_ve!$C$6:$C$1005,$C120,Con_ve!$I$6:$I$1005,"Fechada",Con_ve!$Q$6:$Q$1005,Cad_cl!AX$5))),"",IF($C120="","",SUMIFS(Con_ve!$F$6:$F$1005,Con_ve!$C$6:$C$1005,$C120,Con_ve!$I$6:$I$1005,"Fechada",Con_ve!$Q$6:$Q$1005,Cad_cl!AX$5)))</f>
        <v/>
      </c>
      <c r="AY120" s="134" t="str">
        <f>IF(ISERR(IF($C120="","",SUMIFS(Con_ve!$F$6:$F$1005,Con_ve!$C$6:$C$1005,$C120,Con_ve!$I$6:$I$1005,"Fechada",Con_ve!$Q$6:$Q$1005,Cad_cl!AY$5))),"",IF($C120="","",SUMIFS(Con_ve!$F$6:$F$1005,Con_ve!$C$6:$C$1005,$C120,Con_ve!$I$6:$I$1005,"Fechada",Con_ve!$Q$6:$Q$1005,Cad_cl!AY$5)))</f>
        <v/>
      </c>
      <c r="AZ120" s="134" t="str">
        <f>IF(ISERR(IF($C120="","",SUMIFS(Con_ve!$F$6:$F$1005,Con_ve!$C$6:$C$1005,$C120,Con_ve!$I$6:$I$1005,"Fechada",Con_ve!$Q$6:$Q$1005,Cad_cl!AZ$5))),"",IF($C120="","",SUMIFS(Con_ve!$F$6:$F$1005,Con_ve!$C$6:$C$1005,$C120,Con_ve!$I$6:$I$1005,"Fechada",Con_ve!$Q$6:$Q$1005,Cad_cl!AZ$5)))</f>
        <v/>
      </c>
      <c r="BA120" s="134" t="str">
        <f>IF(ISERR(IF($C120="","",SUMIFS(Con_ve!$F$6:$F$1005,Con_ve!$C$6:$C$1005,$C120,Con_ve!$I$6:$I$1005,"Fechada",Con_ve!$Q$6:$Q$1005,Cad_cl!BA$5))),"",IF($C120="","",SUMIFS(Con_ve!$F$6:$F$1005,Con_ve!$C$6:$C$1005,$C120,Con_ve!$I$6:$I$1005,"Fechada",Con_ve!$Q$6:$Q$1005,Cad_cl!BA$5)))</f>
        <v/>
      </c>
      <c r="BB120" s="134">
        <f t="shared" si="3"/>
        <v>0</v>
      </c>
      <c r="BD120" s="134" t="str">
        <f>IF(ISERR(IF($C120="","",SUMIFS(Con_ve!$F$6:$F$1005,Con_ve!$C$6:$C$1005,$C120,Con_ve!$I$6:$I$1005,"Em negociação",Con_ve!$Q$6:$Q$1005,Cad_cl!BD$5))),"",IF($C120="","",SUMIFS(Con_ve!$F$6:$F$1005,Con_ve!$C$6:$C$1005,$C120,Con_ve!$I$6:$I$1005,"Em negociação",Con_ve!$Q$6:$Q$1005,Cad_cl!BD$5)))</f>
        <v/>
      </c>
      <c r="BE120" s="134" t="str">
        <f>IF(ISERR(IF($C120="","",SUMIFS(Con_ve!$F$6:$F$1005,Con_ve!$C$6:$C$1005,$C120,Con_ve!$I$6:$I$1005,"Em negociação",Con_ve!$Q$6:$Q$1005,Cad_cl!BE$5))),"",IF($C120="","",SUMIFS(Con_ve!$F$6:$F$1005,Con_ve!$C$6:$C$1005,$C120,Con_ve!$I$6:$I$1005,"Em negociação",Con_ve!$Q$6:$Q$1005,Cad_cl!BE$5)))</f>
        <v/>
      </c>
      <c r="BF120" s="134" t="str">
        <f>IF(ISERR(IF($C120="","",SUMIFS(Con_ve!$F$6:$F$1005,Con_ve!$C$6:$C$1005,$C120,Con_ve!$I$6:$I$1005,"Em negociação",Con_ve!$Q$6:$Q$1005,Cad_cl!BF$5))),"",IF($C120="","",SUMIFS(Con_ve!$F$6:$F$1005,Con_ve!$C$6:$C$1005,$C120,Con_ve!$I$6:$I$1005,"Em negociação",Con_ve!$Q$6:$Q$1005,Cad_cl!BF$5)))</f>
        <v/>
      </c>
      <c r="BG120" s="134" t="str">
        <f>IF(ISERR(IF($C120="","",SUMIFS(Con_ve!$F$6:$F$1005,Con_ve!$C$6:$C$1005,$C120,Con_ve!$I$6:$I$1005,"Em negociação",Con_ve!$Q$6:$Q$1005,Cad_cl!BG$5))),"",IF($C120="","",SUMIFS(Con_ve!$F$6:$F$1005,Con_ve!$C$6:$C$1005,$C120,Con_ve!$I$6:$I$1005,"Em negociação",Con_ve!$Q$6:$Q$1005,Cad_cl!BG$5)))</f>
        <v/>
      </c>
      <c r="BH120" s="134" t="str">
        <f>IF(ISERR(IF($C120="","",SUMIFS(Con_ve!$F$6:$F$1005,Con_ve!$C$6:$C$1005,$C120,Con_ve!$I$6:$I$1005,"Em negociação",Con_ve!$Q$6:$Q$1005,Cad_cl!BH$5))),"",IF($C120="","",SUMIFS(Con_ve!$F$6:$F$1005,Con_ve!$C$6:$C$1005,$C120,Con_ve!$I$6:$I$1005,"Em negociação",Con_ve!$Q$6:$Q$1005,Cad_cl!BH$5)))</f>
        <v/>
      </c>
      <c r="BI120" s="134" t="str">
        <f>IF(ISERR(IF($C120="","",SUMIFS(Con_ve!$F$6:$F$1005,Con_ve!$C$6:$C$1005,$C120,Con_ve!$I$6:$I$1005,"Em negociação",Con_ve!$Q$6:$Q$1005,Cad_cl!BI$5))),"",IF($C120="","",SUMIFS(Con_ve!$F$6:$F$1005,Con_ve!$C$6:$C$1005,$C120,Con_ve!$I$6:$I$1005,"Em negociação",Con_ve!$Q$6:$Q$1005,Cad_cl!BI$5)))</f>
        <v/>
      </c>
      <c r="BJ120" s="134" t="str">
        <f>IF(ISERR(IF($C120="","",SUMIFS(Con_ve!$F$6:$F$1005,Con_ve!$C$6:$C$1005,$C120,Con_ve!$I$6:$I$1005,"Em negociação",Con_ve!$Q$6:$Q$1005,Cad_cl!BJ$5))),"",IF($C120="","",SUMIFS(Con_ve!$F$6:$F$1005,Con_ve!$C$6:$C$1005,$C120,Con_ve!$I$6:$I$1005,"Em negociação",Con_ve!$Q$6:$Q$1005,Cad_cl!BJ$5)))</f>
        <v/>
      </c>
      <c r="BK120" s="134" t="str">
        <f>IF(ISERR(IF($C120="","",SUMIFS(Con_ve!$F$6:$F$1005,Con_ve!$C$6:$C$1005,$C120,Con_ve!$I$6:$I$1005,"Em negociação",Con_ve!$Q$6:$Q$1005,Cad_cl!BK$5))),"",IF($C120="","",SUMIFS(Con_ve!$F$6:$F$1005,Con_ve!$C$6:$C$1005,$C120,Con_ve!$I$6:$I$1005,"Em negociação",Con_ve!$Q$6:$Q$1005,Cad_cl!BK$5)))</f>
        <v/>
      </c>
      <c r="BL120" s="134" t="str">
        <f>IF(ISERR(IF($C120="","",SUMIFS(Con_ve!$F$6:$F$1005,Con_ve!$C$6:$C$1005,$C120,Con_ve!$I$6:$I$1005,"Em negociação",Con_ve!$Q$6:$Q$1005,Cad_cl!BL$5))),"",IF($C120="","",SUMIFS(Con_ve!$F$6:$F$1005,Con_ve!$C$6:$C$1005,$C120,Con_ve!$I$6:$I$1005,"Em negociação",Con_ve!$Q$6:$Q$1005,Cad_cl!BL$5)))</f>
        <v/>
      </c>
      <c r="BM120" s="134" t="str">
        <f>IF(ISERR(IF($C120="","",SUMIFS(Con_ve!$F$6:$F$1005,Con_ve!$C$6:$C$1005,$C120,Con_ve!$I$6:$I$1005,"Em negociação",Con_ve!$Q$6:$Q$1005,Cad_cl!BM$5))),"",IF($C120="","",SUMIFS(Con_ve!$F$6:$F$1005,Con_ve!$C$6:$C$1005,$C120,Con_ve!$I$6:$I$1005,"Em negociação",Con_ve!$Q$6:$Q$1005,Cad_cl!BM$5)))</f>
        <v/>
      </c>
      <c r="BN120" s="134" t="str">
        <f>IF(ISERR(IF($C120="","",SUMIFS(Con_ve!$F$6:$F$1005,Con_ve!$C$6:$C$1005,$C120,Con_ve!$I$6:$I$1005,"Em negociação",Con_ve!$Q$6:$Q$1005,Cad_cl!BN$5))),"",IF($C120="","",SUMIFS(Con_ve!$F$6:$F$1005,Con_ve!$C$6:$C$1005,$C120,Con_ve!$I$6:$I$1005,"Em negociação",Con_ve!$Q$6:$Q$1005,Cad_cl!BN$5)))</f>
        <v/>
      </c>
      <c r="BO120" s="134" t="str">
        <f>IF(ISERR(IF($C120="","",SUMIFS(Con_ve!$F$6:$F$1005,Con_ve!$C$6:$C$1005,$C120,Con_ve!$I$6:$I$1005,"Em negociação",Con_ve!$Q$6:$Q$1005,Cad_cl!BO$5))),"",IF($C120="","",SUMIFS(Con_ve!$F$6:$F$1005,Con_ve!$C$6:$C$1005,$C120,Con_ve!$I$6:$I$1005,"Em negociação",Con_ve!$Q$6:$Q$1005,Cad_cl!BO$5)))</f>
        <v/>
      </c>
      <c r="BP120" s="134">
        <f t="shared" si="4"/>
        <v>0</v>
      </c>
      <c r="BR120" s="125" t="str">
        <f>IF(ISERR(IF(AND($I120=Re_lo!$E$5,BR$5=VLOOKUP(Re_lo!$H$5,Re_lo!$N$5:$O$16,2,0)),AP120,"")),"",IF(AND($I120=Re_lo!$E$5,BR$5=VLOOKUP(Re_lo!$H$5,Re_lo!$N$5:$O$16,2,0)),AP120,""))</f>
        <v/>
      </c>
      <c r="BS120" s="125" t="str">
        <f>IF(ISERR(IF(AND($I120=Re_lo!$E$5,BS$5=VLOOKUP(Re_lo!$H$5,Re_lo!$N$5:$O$16,2,0)),AQ120,"")),"",IF(AND($I120=Re_lo!$E$5,BS$5=VLOOKUP(Re_lo!$H$5,Re_lo!$N$5:$O$16,2,0)),AQ120,""))</f>
        <v/>
      </c>
      <c r="BT120" s="125" t="str">
        <f>IF(ISERR(IF(AND($I120=Re_lo!$E$5,BT$5=VLOOKUP(Re_lo!$H$5,Re_lo!$N$5:$O$16,2,0)),AR120,"")),"",IF(AND($I120=Re_lo!$E$5,BT$5=VLOOKUP(Re_lo!$H$5,Re_lo!$N$5:$O$16,2,0)),AR120,""))</f>
        <v/>
      </c>
      <c r="BU120" s="125" t="str">
        <f>IF(ISERR(IF(AND($I120=Re_lo!$E$5,BU$5=VLOOKUP(Re_lo!$H$5,Re_lo!$N$5:$O$16,2,0)),AS120,"")),"",IF(AND($I120=Re_lo!$E$5,BU$5=VLOOKUP(Re_lo!$H$5,Re_lo!$N$5:$O$16,2,0)),AS120,""))</f>
        <v/>
      </c>
      <c r="BV120" s="125" t="str">
        <f>IF(ISERR(IF(AND($I120=Re_lo!$E$5,BV$5=VLOOKUP(Re_lo!$H$5,Re_lo!$N$5:$O$16,2,0)),AT120,"")),"",IF(AND($I120=Re_lo!$E$5,BV$5=VLOOKUP(Re_lo!$H$5,Re_lo!$N$5:$O$16,2,0)),AT120,""))</f>
        <v/>
      </c>
      <c r="BW120" s="125" t="str">
        <f>IF(ISERR(IF(AND($I120=Re_lo!$E$5,BW$5=VLOOKUP(Re_lo!$H$5,Re_lo!$N$5:$O$16,2,0)),AU120,"")),"",IF(AND($I120=Re_lo!$E$5,BW$5=VLOOKUP(Re_lo!$H$5,Re_lo!$N$5:$O$16,2,0)),AU120,""))</f>
        <v/>
      </c>
      <c r="BX120" s="125" t="str">
        <f>IF(ISERR(IF(AND($I120=Re_lo!$E$5,BX$5=VLOOKUP(Re_lo!$H$5,Re_lo!$N$5:$O$16,2,0)),AV120,"")),"",IF(AND($I120=Re_lo!$E$5,BX$5=VLOOKUP(Re_lo!$H$5,Re_lo!$N$5:$O$16,2,0)),AV120,""))</f>
        <v/>
      </c>
      <c r="BY120" s="125" t="str">
        <f>IF(ISERR(IF(AND($I120=Re_lo!$E$5,BY$5=VLOOKUP(Re_lo!$H$5,Re_lo!$N$5:$O$16,2,0)),AW120,"")),"",IF(AND($I120=Re_lo!$E$5,BY$5=VLOOKUP(Re_lo!$H$5,Re_lo!$N$5:$O$16,2,0)),AW120,""))</f>
        <v/>
      </c>
      <c r="BZ120" s="125" t="str">
        <f>IF(ISERR(IF(AND($I120=Re_lo!$E$5,BZ$5=VLOOKUP(Re_lo!$H$5,Re_lo!$N$5:$O$16,2,0)),AX120,"")),"",IF(AND($I120=Re_lo!$E$5,BZ$5=VLOOKUP(Re_lo!$H$5,Re_lo!$N$5:$O$16,2,0)),AX120,""))</f>
        <v/>
      </c>
      <c r="CA120" s="125" t="str">
        <f>IF(ISERR(IF(AND($I120=Re_lo!$E$5,CA$5=VLOOKUP(Re_lo!$H$5,Re_lo!$N$5:$O$16,2,0)),AY120,"")),"",IF(AND($I120=Re_lo!$E$5,CA$5=VLOOKUP(Re_lo!$H$5,Re_lo!$N$5:$O$16,2,0)),AY120,""))</f>
        <v/>
      </c>
      <c r="CB120" s="125" t="str">
        <f>IF(ISERR(IF(AND($I120=Re_lo!$E$5,CB$5=VLOOKUP(Re_lo!$H$5,Re_lo!$N$5:$O$16,2,0)),AZ120,"")),"",IF(AND($I120=Re_lo!$E$5,CB$5=VLOOKUP(Re_lo!$H$5,Re_lo!$N$5:$O$16,2,0)),AZ120,""))</f>
        <v/>
      </c>
      <c r="CC120" s="125" t="str">
        <f>IF(ISERR(IF(AND($I120=Re_lo!$E$5,CC$5=VLOOKUP(Re_lo!$H$5,Re_lo!$N$5:$O$16,2,0)),BA120,"")),"",IF(AND($I120=Re_lo!$E$5,CC$5=VLOOKUP(Re_lo!$H$5,Re_lo!$N$5:$O$16,2,0)),BA120,""))</f>
        <v/>
      </c>
      <c r="CD120" s="125" t="str">
        <f>IF(ISERR(IF(AND($I120=Re_lo!$E$5,CD$5=VLOOKUP(Re_lo!$H$5,Re_lo!$N$5:$O$16,2,0)),BB120,"")),"",IF(AND($I120=Re_lo!$E$5,CD$5=VLOOKUP(Re_lo!$H$5,Re_lo!$N$5:$O$16,2,0)),BB120,""))</f>
        <v/>
      </c>
      <c r="CF120" s="125" t="str">
        <f>IF($C120="","",COUNTIFS(Con_ve!$C$6:$C$1005,$C120,Con_ve!$Q$6:$Q$1005,Cad_cl!CF$5))</f>
        <v/>
      </c>
      <c r="CG120" s="125" t="str">
        <f>IF($C120="","",COUNTIFS(Con_ve!$C$6:$C$1005,$C120,Con_ve!$Q$6:$Q$1005,Cad_cl!CG$5))</f>
        <v/>
      </c>
      <c r="CH120" s="125" t="str">
        <f>IF($C120="","",COUNTIFS(Con_ve!$C$6:$C$1005,$C120,Con_ve!$Q$6:$Q$1005,Cad_cl!CH$5))</f>
        <v/>
      </c>
      <c r="CI120" s="125" t="str">
        <f>IF($C120="","",COUNTIFS(Con_ve!$C$6:$C$1005,$C120,Con_ve!$Q$6:$Q$1005,Cad_cl!CI$5))</f>
        <v/>
      </c>
      <c r="CJ120" s="125" t="str">
        <f>IF($C120="","",COUNTIFS(Con_ve!$C$6:$C$1005,$C120,Con_ve!$Q$6:$Q$1005,Cad_cl!CJ$5))</f>
        <v/>
      </c>
      <c r="CK120" s="125" t="str">
        <f>IF($C120="","",COUNTIFS(Con_ve!$C$6:$C$1005,$C120,Con_ve!$Q$6:$Q$1005,Cad_cl!CK$5))</f>
        <v/>
      </c>
      <c r="CL120" s="125" t="str">
        <f>IF($C120="","",COUNTIFS(Con_ve!$C$6:$C$1005,$C120,Con_ve!$Q$6:$Q$1005,Cad_cl!CL$5))</f>
        <v/>
      </c>
      <c r="CM120" s="125" t="str">
        <f>IF($C120="","",COUNTIFS(Con_ve!$C$6:$C$1005,$C120,Con_ve!$Q$6:$Q$1005,Cad_cl!CM$5))</f>
        <v/>
      </c>
      <c r="CN120" s="125" t="str">
        <f>IF($C120="","",COUNTIFS(Con_ve!$C$6:$C$1005,$C120,Con_ve!$Q$6:$Q$1005,Cad_cl!CN$5))</f>
        <v/>
      </c>
      <c r="CO120" s="125" t="str">
        <f>IF($C120="","",COUNTIFS(Con_ve!$C$6:$C$1005,$C120,Con_ve!$Q$6:$Q$1005,Cad_cl!CO$5))</f>
        <v/>
      </c>
      <c r="CP120" s="125" t="str">
        <f>IF($C120="","",COUNTIFS(Con_ve!$C$6:$C$1005,$C120,Con_ve!$Q$6:$Q$1005,Cad_cl!CP$5))</f>
        <v/>
      </c>
      <c r="CQ120" s="125" t="str">
        <f>IF($C120="","",COUNTIFS(Con_ve!$C$6:$C$1005,$C120,Con_ve!$Q$6:$Q$1005,Cad_cl!CQ$5))</f>
        <v/>
      </c>
      <c r="CR120" s="125">
        <f t="shared" si="5"/>
        <v>0</v>
      </c>
    </row>
    <row r="121" spans="3:96" ht="30" customHeight="1">
      <c r="C121" s="153"/>
      <c r="D121" s="153"/>
      <c r="E121" s="154"/>
      <c r="F121" s="153"/>
      <c r="G121" s="155"/>
      <c r="H121" s="153"/>
      <c r="I121" s="153"/>
      <c r="J121" s="132" t="s">
        <v>309</v>
      </c>
      <c r="K121" s="133" t="s">
        <v>309</v>
      </c>
      <c r="L121" s="153"/>
      <c r="M121" s="153"/>
      <c r="N121" s="153"/>
      <c r="O121" s="153"/>
      <c r="P121" s="153"/>
      <c r="Q121" s="153"/>
      <c r="AP121" s="134" t="str">
        <f>IF(ISERR(IF($C121="","",SUMIFS(Con_ve!$F$6:$F$1005,Con_ve!$C$6:$C$1005,$C121,Con_ve!$I$6:$I$1005,"Fechada",Con_ve!$Q$6:$Q$1005,Cad_cl!AP$5))),"",IF($C121="","",SUMIFS(Con_ve!$F$6:$F$1005,Con_ve!$C$6:$C$1005,$C121,Con_ve!$I$6:$I$1005,"Fechada",Con_ve!$Q$6:$Q$1005,Cad_cl!AP$5)))</f>
        <v/>
      </c>
      <c r="AQ121" s="134" t="str">
        <f>IF(ISERR(IF($C121="","",SUMIFS(Con_ve!$F$6:$F$1005,Con_ve!$C$6:$C$1005,$C121,Con_ve!$I$6:$I$1005,"Fechada",Con_ve!$Q$6:$Q$1005,Cad_cl!AQ$5))),"",IF($C121="","",SUMIFS(Con_ve!$F$6:$F$1005,Con_ve!$C$6:$C$1005,$C121,Con_ve!$I$6:$I$1005,"Fechada",Con_ve!$Q$6:$Q$1005,Cad_cl!AQ$5)))</f>
        <v/>
      </c>
      <c r="AR121" s="134" t="str">
        <f>IF(ISERR(IF($C121="","",SUMIFS(Con_ve!$F$6:$F$1005,Con_ve!$C$6:$C$1005,$C121,Con_ve!$I$6:$I$1005,"Fechada",Con_ve!$Q$6:$Q$1005,Cad_cl!AR$5))),"",IF($C121="","",SUMIFS(Con_ve!$F$6:$F$1005,Con_ve!$C$6:$C$1005,$C121,Con_ve!$I$6:$I$1005,"Fechada",Con_ve!$Q$6:$Q$1005,Cad_cl!AR$5)))</f>
        <v/>
      </c>
      <c r="AS121" s="134" t="str">
        <f>IF(ISERR(IF($C121="","",SUMIFS(Con_ve!$F$6:$F$1005,Con_ve!$C$6:$C$1005,$C121,Con_ve!$I$6:$I$1005,"Fechada",Con_ve!$Q$6:$Q$1005,Cad_cl!AS$5))),"",IF($C121="","",SUMIFS(Con_ve!$F$6:$F$1005,Con_ve!$C$6:$C$1005,$C121,Con_ve!$I$6:$I$1005,"Fechada",Con_ve!$Q$6:$Q$1005,Cad_cl!AS$5)))</f>
        <v/>
      </c>
      <c r="AT121" s="134" t="str">
        <f>IF(ISERR(IF($C121="","",SUMIFS(Con_ve!$F$6:$F$1005,Con_ve!$C$6:$C$1005,$C121,Con_ve!$I$6:$I$1005,"Fechada",Con_ve!$Q$6:$Q$1005,Cad_cl!AT$5))),"",IF($C121="","",SUMIFS(Con_ve!$F$6:$F$1005,Con_ve!$C$6:$C$1005,$C121,Con_ve!$I$6:$I$1005,"Fechada",Con_ve!$Q$6:$Q$1005,Cad_cl!AT$5)))</f>
        <v/>
      </c>
      <c r="AU121" s="134" t="str">
        <f>IF(ISERR(IF($C121="","",SUMIFS(Con_ve!$F$6:$F$1005,Con_ve!$C$6:$C$1005,$C121,Con_ve!$I$6:$I$1005,"Fechada",Con_ve!$Q$6:$Q$1005,Cad_cl!AU$5))),"",IF($C121="","",SUMIFS(Con_ve!$F$6:$F$1005,Con_ve!$C$6:$C$1005,$C121,Con_ve!$I$6:$I$1005,"Fechada",Con_ve!$Q$6:$Q$1005,Cad_cl!AU$5)))</f>
        <v/>
      </c>
      <c r="AV121" s="134" t="str">
        <f>IF(ISERR(IF($C121="","",SUMIFS(Con_ve!$F$6:$F$1005,Con_ve!$C$6:$C$1005,$C121,Con_ve!$I$6:$I$1005,"Fechada",Con_ve!$Q$6:$Q$1005,Cad_cl!AV$5))),"",IF($C121="","",SUMIFS(Con_ve!$F$6:$F$1005,Con_ve!$C$6:$C$1005,$C121,Con_ve!$I$6:$I$1005,"Fechada",Con_ve!$Q$6:$Q$1005,Cad_cl!AV$5)))</f>
        <v/>
      </c>
      <c r="AW121" s="134" t="str">
        <f>IF(ISERR(IF($C121="","",SUMIFS(Con_ve!$F$6:$F$1005,Con_ve!$C$6:$C$1005,$C121,Con_ve!$I$6:$I$1005,"Fechada",Con_ve!$Q$6:$Q$1005,Cad_cl!AW$5))),"",IF($C121="","",SUMIFS(Con_ve!$F$6:$F$1005,Con_ve!$C$6:$C$1005,$C121,Con_ve!$I$6:$I$1005,"Fechada",Con_ve!$Q$6:$Q$1005,Cad_cl!AW$5)))</f>
        <v/>
      </c>
      <c r="AX121" s="134" t="str">
        <f>IF(ISERR(IF($C121="","",SUMIFS(Con_ve!$F$6:$F$1005,Con_ve!$C$6:$C$1005,$C121,Con_ve!$I$6:$I$1005,"Fechada",Con_ve!$Q$6:$Q$1005,Cad_cl!AX$5))),"",IF($C121="","",SUMIFS(Con_ve!$F$6:$F$1005,Con_ve!$C$6:$C$1005,$C121,Con_ve!$I$6:$I$1005,"Fechada",Con_ve!$Q$6:$Q$1005,Cad_cl!AX$5)))</f>
        <v/>
      </c>
      <c r="AY121" s="134" t="str">
        <f>IF(ISERR(IF($C121="","",SUMIFS(Con_ve!$F$6:$F$1005,Con_ve!$C$6:$C$1005,$C121,Con_ve!$I$6:$I$1005,"Fechada",Con_ve!$Q$6:$Q$1005,Cad_cl!AY$5))),"",IF($C121="","",SUMIFS(Con_ve!$F$6:$F$1005,Con_ve!$C$6:$C$1005,$C121,Con_ve!$I$6:$I$1005,"Fechada",Con_ve!$Q$6:$Q$1005,Cad_cl!AY$5)))</f>
        <v/>
      </c>
      <c r="AZ121" s="134" t="str">
        <f>IF(ISERR(IF($C121="","",SUMIFS(Con_ve!$F$6:$F$1005,Con_ve!$C$6:$C$1005,$C121,Con_ve!$I$6:$I$1005,"Fechada",Con_ve!$Q$6:$Q$1005,Cad_cl!AZ$5))),"",IF($C121="","",SUMIFS(Con_ve!$F$6:$F$1005,Con_ve!$C$6:$C$1005,$C121,Con_ve!$I$6:$I$1005,"Fechada",Con_ve!$Q$6:$Q$1005,Cad_cl!AZ$5)))</f>
        <v/>
      </c>
      <c r="BA121" s="134" t="str">
        <f>IF(ISERR(IF($C121="","",SUMIFS(Con_ve!$F$6:$F$1005,Con_ve!$C$6:$C$1005,$C121,Con_ve!$I$6:$I$1005,"Fechada",Con_ve!$Q$6:$Q$1005,Cad_cl!BA$5))),"",IF($C121="","",SUMIFS(Con_ve!$F$6:$F$1005,Con_ve!$C$6:$C$1005,$C121,Con_ve!$I$6:$I$1005,"Fechada",Con_ve!$Q$6:$Q$1005,Cad_cl!BA$5)))</f>
        <v/>
      </c>
      <c r="BB121" s="134">
        <f t="shared" si="3"/>
        <v>0</v>
      </c>
      <c r="BD121" s="134" t="str">
        <f>IF(ISERR(IF($C121="","",SUMIFS(Con_ve!$F$6:$F$1005,Con_ve!$C$6:$C$1005,$C121,Con_ve!$I$6:$I$1005,"Em negociação",Con_ve!$Q$6:$Q$1005,Cad_cl!BD$5))),"",IF($C121="","",SUMIFS(Con_ve!$F$6:$F$1005,Con_ve!$C$6:$C$1005,$C121,Con_ve!$I$6:$I$1005,"Em negociação",Con_ve!$Q$6:$Q$1005,Cad_cl!BD$5)))</f>
        <v/>
      </c>
      <c r="BE121" s="134" t="str">
        <f>IF(ISERR(IF($C121="","",SUMIFS(Con_ve!$F$6:$F$1005,Con_ve!$C$6:$C$1005,$C121,Con_ve!$I$6:$I$1005,"Em negociação",Con_ve!$Q$6:$Q$1005,Cad_cl!BE$5))),"",IF($C121="","",SUMIFS(Con_ve!$F$6:$F$1005,Con_ve!$C$6:$C$1005,$C121,Con_ve!$I$6:$I$1005,"Em negociação",Con_ve!$Q$6:$Q$1005,Cad_cl!BE$5)))</f>
        <v/>
      </c>
      <c r="BF121" s="134" t="str">
        <f>IF(ISERR(IF($C121="","",SUMIFS(Con_ve!$F$6:$F$1005,Con_ve!$C$6:$C$1005,$C121,Con_ve!$I$6:$I$1005,"Em negociação",Con_ve!$Q$6:$Q$1005,Cad_cl!BF$5))),"",IF($C121="","",SUMIFS(Con_ve!$F$6:$F$1005,Con_ve!$C$6:$C$1005,$C121,Con_ve!$I$6:$I$1005,"Em negociação",Con_ve!$Q$6:$Q$1005,Cad_cl!BF$5)))</f>
        <v/>
      </c>
      <c r="BG121" s="134" t="str">
        <f>IF(ISERR(IF($C121="","",SUMIFS(Con_ve!$F$6:$F$1005,Con_ve!$C$6:$C$1005,$C121,Con_ve!$I$6:$I$1005,"Em negociação",Con_ve!$Q$6:$Q$1005,Cad_cl!BG$5))),"",IF($C121="","",SUMIFS(Con_ve!$F$6:$F$1005,Con_ve!$C$6:$C$1005,$C121,Con_ve!$I$6:$I$1005,"Em negociação",Con_ve!$Q$6:$Q$1005,Cad_cl!BG$5)))</f>
        <v/>
      </c>
      <c r="BH121" s="134" t="str">
        <f>IF(ISERR(IF($C121="","",SUMIFS(Con_ve!$F$6:$F$1005,Con_ve!$C$6:$C$1005,$C121,Con_ve!$I$6:$I$1005,"Em negociação",Con_ve!$Q$6:$Q$1005,Cad_cl!BH$5))),"",IF($C121="","",SUMIFS(Con_ve!$F$6:$F$1005,Con_ve!$C$6:$C$1005,$C121,Con_ve!$I$6:$I$1005,"Em negociação",Con_ve!$Q$6:$Q$1005,Cad_cl!BH$5)))</f>
        <v/>
      </c>
      <c r="BI121" s="134" t="str">
        <f>IF(ISERR(IF($C121="","",SUMIFS(Con_ve!$F$6:$F$1005,Con_ve!$C$6:$C$1005,$C121,Con_ve!$I$6:$I$1005,"Em negociação",Con_ve!$Q$6:$Q$1005,Cad_cl!BI$5))),"",IF($C121="","",SUMIFS(Con_ve!$F$6:$F$1005,Con_ve!$C$6:$C$1005,$C121,Con_ve!$I$6:$I$1005,"Em negociação",Con_ve!$Q$6:$Q$1005,Cad_cl!BI$5)))</f>
        <v/>
      </c>
      <c r="BJ121" s="134" t="str">
        <f>IF(ISERR(IF($C121="","",SUMIFS(Con_ve!$F$6:$F$1005,Con_ve!$C$6:$C$1005,$C121,Con_ve!$I$6:$I$1005,"Em negociação",Con_ve!$Q$6:$Q$1005,Cad_cl!BJ$5))),"",IF($C121="","",SUMIFS(Con_ve!$F$6:$F$1005,Con_ve!$C$6:$C$1005,$C121,Con_ve!$I$6:$I$1005,"Em negociação",Con_ve!$Q$6:$Q$1005,Cad_cl!BJ$5)))</f>
        <v/>
      </c>
      <c r="BK121" s="134" t="str">
        <f>IF(ISERR(IF($C121="","",SUMIFS(Con_ve!$F$6:$F$1005,Con_ve!$C$6:$C$1005,$C121,Con_ve!$I$6:$I$1005,"Em negociação",Con_ve!$Q$6:$Q$1005,Cad_cl!BK$5))),"",IF($C121="","",SUMIFS(Con_ve!$F$6:$F$1005,Con_ve!$C$6:$C$1005,$C121,Con_ve!$I$6:$I$1005,"Em negociação",Con_ve!$Q$6:$Q$1005,Cad_cl!BK$5)))</f>
        <v/>
      </c>
      <c r="BL121" s="134" t="str">
        <f>IF(ISERR(IF($C121="","",SUMIFS(Con_ve!$F$6:$F$1005,Con_ve!$C$6:$C$1005,$C121,Con_ve!$I$6:$I$1005,"Em negociação",Con_ve!$Q$6:$Q$1005,Cad_cl!BL$5))),"",IF($C121="","",SUMIFS(Con_ve!$F$6:$F$1005,Con_ve!$C$6:$C$1005,$C121,Con_ve!$I$6:$I$1005,"Em negociação",Con_ve!$Q$6:$Q$1005,Cad_cl!BL$5)))</f>
        <v/>
      </c>
      <c r="BM121" s="134" t="str">
        <f>IF(ISERR(IF($C121="","",SUMIFS(Con_ve!$F$6:$F$1005,Con_ve!$C$6:$C$1005,$C121,Con_ve!$I$6:$I$1005,"Em negociação",Con_ve!$Q$6:$Q$1005,Cad_cl!BM$5))),"",IF($C121="","",SUMIFS(Con_ve!$F$6:$F$1005,Con_ve!$C$6:$C$1005,$C121,Con_ve!$I$6:$I$1005,"Em negociação",Con_ve!$Q$6:$Q$1005,Cad_cl!BM$5)))</f>
        <v/>
      </c>
      <c r="BN121" s="134" t="str">
        <f>IF(ISERR(IF($C121="","",SUMIFS(Con_ve!$F$6:$F$1005,Con_ve!$C$6:$C$1005,$C121,Con_ve!$I$6:$I$1005,"Em negociação",Con_ve!$Q$6:$Q$1005,Cad_cl!BN$5))),"",IF($C121="","",SUMIFS(Con_ve!$F$6:$F$1005,Con_ve!$C$6:$C$1005,$C121,Con_ve!$I$6:$I$1005,"Em negociação",Con_ve!$Q$6:$Q$1005,Cad_cl!BN$5)))</f>
        <v/>
      </c>
      <c r="BO121" s="134" t="str">
        <f>IF(ISERR(IF($C121="","",SUMIFS(Con_ve!$F$6:$F$1005,Con_ve!$C$6:$C$1005,$C121,Con_ve!$I$6:$I$1005,"Em negociação",Con_ve!$Q$6:$Q$1005,Cad_cl!BO$5))),"",IF($C121="","",SUMIFS(Con_ve!$F$6:$F$1005,Con_ve!$C$6:$C$1005,$C121,Con_ve!$I$6:$I$1005,"Em negociação",Con_ve!$Q$6:$Q$1005,Cad_cl!BO$5)))</f>
        <v/>
      </c>
      <c r="BP121" s="134">
        <f t="shared" si="4"/>
        <v>0</v>
      </c>
      <c r="BR121" s="125" t="str">
        <f>IF(ISERR(IF(AND($I121=Re_lo!$E$5,BR$5=VLOOKUP(Re_lo!$H$5,Re_lo!$N$5:$O$16,2,0)),AP121,"")),"",IF(AND($I121=Re_lo!$E$5,BR$5=VLOOKUP(Re_lo!$H$5,Re_lo!$N$5:$O$16,2,0)),AP121,""))</f>
        <v/>
      </c>
      <c r="BS121" s="125" t="str">
        <f>IF(ISERR(IF(AND($I121=Re_lo!$E$5,BS$5=VLOOKUP(Re_lo!$H$5,Re_lo!$N$5:$O$16,2,0)),AQ121,"")),"",IF(AND($I121=Re_lo!$E$5,BS$5=VLOOKUP(Re_lo!$H$5,Re_lo!$N$5:$O$16,2,0)),AQ121,""))</f>
        <v/>
      </c>
      <c r="BT121" s="125" t="str">
        <f>IF(ISERR(IF(AND($I121=Re_lo!$E$5,BT$5=VLOOKUP(Re_lo!$H$5,Re_lo!$N$5:$O$16,2,0)),AR121,"")),"",IF(AND($I121=Re_lo!$E$5,BT$5=VLOOKUP(Re_lo!$H$5,Re_lo!$N$5:$O$16,2,0)),AR121,""))</f>
        <v/>
      </c>
      <c r="BU121" s="125" t="str">
        <f>IF(ISERR(IF(AND($I121=Re_lo!$E$5,BU$5=VLOOKUP(Re_lo!$H$5,Re_lo!$N$5:$O$16,2,0)),AS121,"")),"",IF(AND($I121=Re_lo!$E$5,BU$5=VLOOKUP(Re_lo!$H$5,Re_lo!$N$5:$O$16,2,0)),AS121,""))</f>
        <v/>
      </c>
      <c r="BV121" s="125" t="str">
        <f>IF(ISERR(IF(AND($I121=Re_lo!$E$5,BV$5=VLOOKUP(Re_lo!$H$5,Re_lo!$N$5:$O$16,2,0)),AT121,"")),"",IF(AND($I121=Re_lo!$E$5,BV$5=VLOOKUP(Re_lo!$H$5,Re_lo!$N$5:$O$16,2,0)),AT121,""))</f>
        <v/>
      </c>
      <c r="BW121" s="125" t="str">
        <f>IF(ISERR(IF(AND($I121=Re_lo!$E$5,BW$5=VLOOKUP(Re_lo!$H$5,Re_lo!$N$5:$O$16,2,0)),AU121,"")),"",IF(AND($I121=Re_lo!$E$5,BW$5=VLOOKUP(Re_lo!$H$5,Re_lo!$N$5:$O$16,2,0)),AU121,""))</f>
        <v/>
      </c>
      <c r="BX121" s="125" t="str">
        <f>IF(ISERR(IF(AND($I121=Re_lo!$E$5,BX$5=VLOOKUP(Re_lo!$H$5,Re_lo!$N$5:$O$16,2,0)),AV121,"")),"",IF(AND($I121=Re_lo!$E$5,BX$5=VLOOKUP(Re_lo!$H$5,Re_lo!$N$5:$O$16,2,0)),AV121,""))</f>
        <v/>
      </c>
      <c r="BY121" s="125" t="str">
        <f>IF(ISERR(IF(AND($I121=Re_lo!$E$5,BY$5=VLOOKUP(Re_lo!$H$5,Re_lo!$N$5:$O$16,2,0)),AW121,"")),"",IF(AND($I121=Re_lo!$E$5,BY$5=VLOOKUP(Re_lo!$H$5,Re_lo!$N$5:$O$16,2,0)),AW121,""))</f>
        <v/>
      </c>
      <c r="BZ121" s="125" t="str">
        <f>IF(ISERR(IF(AND($I121=Re_lo!$E$5,BZ$5=VLOOKUP(Re_lo!$H$5,Re_lo!$N$5:$O$16,2,0)),AX121,"")),"",IF(AND($I121=Re_lo!$E$5,BZ$5=VLOOKUP(Re_lo!$H$5,Re_lo!$N$5:$O$16,2,0)),AX121,""))</f>
        <v/>
      </c>
      <c r="CA121" s="125" t="str">
        <f>IF(ISERR(IF(AND($I121=Re_lo!$E$5,CA$5=VLOOKUP(Re_lo!$H$5,Re_lo!$N$5:$O$16,2,0)),AY121,"")),"",IF(AND($I121=Re_lo!$E$5,CA$5=VLOOKUP(Re_lo!$H$5,Re_lo!$N$5:$O$16,2,0)),AY121,""))</f>
        <v/>
      </c>
      <c r="CB121" s="125" t="str">
        <f>IF(ISERR(IF(AND($I121=Re_lo!$E$5,CB$5=VLOOKUP(Re_lo!$H$5,Re_lo!$N$5:$O$16,2,0)),AZ121,"")),"",IF(AND($I121=Re_lo!$E$5,CB$5=VLOOKUP(Re_lo!$H$5,Re_lo!$N$5:$O$16,2,0)),AZ121,""))</f>
        <v/>
      </c>
      <c r="CC121" s="125" t="str">
        <f>IF(ISERR(IF(AND($I121=Re_lo!$E$5,CC$5=VLOOKUP(Re_lo!$H$5,Re_lo!$N$5:$O$16,2,0)),BA121,"")),"",IF(AND($I121=Re_lo!$E$5,CC$5=VLOOKUP(Re_lo!$H$5,Re_lo!$N$5:$O$16,2,0)),BA121,""))</f>
        <v/>
      </c>
      <c r="CD121" s="125" t="str">
        <f>IF(ISERR(IF(AND($I121=Re_lo!$E$5,CD$5=VLOOKUP(Re_lo!$H$5,Re_lo!$N$5:$O$16,2,0)),BB121,"")),"",IF(AND($I121=Re_lo!$E$5,CD$5=VLOOKUP(Re_lo!$H$5,Re_lo!$N$5:$O$16,2,0)),BB121,""))</f>
        <v/>
      </c>
      <c r="CF121" s="125" t="str">
        <f>IF($C121="","",COUNTIFS(Con_ve!$C$6:$C$1005,$C121,Con_ve!$Q$6:$Q$1005,Cad_cl!CF$5))</f>
        <v/>
      </c>
      <c r="CG121" s="125" t="str">
        <f>IF($C121="","",COUNTIFS(Con_ve!$C$6:$C$1005,$C121,Con_ve!$Q$6:$Q$1005,Cad_cl!CG$5))</f>
        <v/>
      </c>
      <c r="CH121" s="125" t="str">
        <f>IF($C121="","",COUNTIFS(Con_ve!$C$6:$C$1005,$C121,Con_ve!$Q$6:$Q$1005,Cad_cl!CH$5))</f>
        <v/>
      </c>
      <c r="CI121" s="125" t="str">
        <f>IF($C121="","",COUNTIFS(Con_ve!$C$6:$C$1005,$C121,Con_ve!$Q$6:$Q$1005,Cad_cl!CI$5))</f>
        <v/>
      </c>
      <c r="CJ121" s="125" t="str">
        <f>IF($C121="","",COUNTIFS(Con_ve!$C$6:$C$1005,$C121,Con_ve!$Q$6:$Q$1005,Cad_cl!CJ$5))</f>
        <v/>
      </c>
      <c r="CK121" s="125" t="str">
        <f>IF($C121="","",COUNTIFS(Con_ve!$C$6:$C$1005,$C121,Con_ve!$Q$6:$Q$1005,Cad_cl!CK$5))</f>
        <v/>
      </c>
      <c r="CL121" s="125" t="str">
        <f>IF($C121="","",COUNTIFS(Con_ve!$C$6:$C$1005,$C121,Con_ve!$Q$6:$Q$1005,Cad_cl!CL$5))</f>
        <v/>
      </c>
      <c r="CM121" s="125" t="str">
        <f>IF($C121="","",COUNTIFS(Con_ve!$C$6:$C$1005,$C121,Con_ve!$Q$6:$Q$1005,Cad_cl!CM$5))</f>
        <v/>
      </c>
      <c r="CN121" s="125" t="str">
        <f>IF($C121="","",COUNTIFS(Con_ve!$C$6:$C$1005,$C121,Con_ve!$Q$6:$Q$1005,Cad_cl!CN$5))</f>
        <v/>
      </c>
      <c r="CO121" s="125" t="str">
        <f>IF($C121="","",COUNTIFS(Con_ve!$C$6:$C$1005,$C121,Con_ve!$Q$6:$Q$1005,Cad_cl!CO$5))</f>
        <v/>
      </c>
      <c r="CP121" s="125" t="str">
        <f>IF($C121="","",COUNTIFS(Con_ve!$C$6:$C$1005,$C121,Con_ve!$Q$6:$Q$1005,Cad_cl!CP$5))</f>
        <v/>
      </c>
      <c r="CQ121" s="125" t="str">
        <f>IF($C121="","",COUNTIFS(Con_ve!$C$6:$C$1005,$C121,Con_ve!$Q$6:$Q$1005,Cad_cl!CQ$5))</f>
        <v/>
      </c>
      <c r="CR121" s="125">
        <f t="shared" si="5"/>
        <v>0</v>
      </c>
    </row>
    <row r="122" spans="3:96" ht="30" customHeight="1">
      <c r="C122" s="153"/>
      <c r="D122" s="153"/>
      <c r="E122" s="154"/>
      <c r="F122" s="153"/>
      <c r="G122" s="155"/>
      <c r="H122" s="153"/>
      <c r="I122" s="153"/>
      <c r="J122" s="132" t="s">
        <v>309</v>
      </c>
      <c r="K122" s="133" t="s">
        <v>309</v>
      </c>
      <c r="L122" s="153"/>
      <c r="M122" s="153"/>
      <c r="N122" s="153"/>
      <c r="O122" s="153"/>
      <c r="P122" s="153"/>
      <c r="Q122" s="153"/>
      <c r="AP122" s="134" t="str">
        <f>IF(ISERR(IF($C122="","",SUMIFS(Con_ve!$F$6:$F$1005,Con_ve!$C$6:$C$1005,$C122,Con_ve!$I$6:$I$1005,"Fechada",Con_ve!$Q$6:$Q$1005,Cad_cl!AP$5))),"",IF($C122="","",SUMIFS(Con_ve!$F$6:$F$1005,Con_ve!$C$6:$C$1005,$C122,Con_ve!$I$6:$I$1005,"Fechada",Con_ve!$Q$6:$Q$1005,Cad_cl!AP$5)))</f>
        <v/>
      </c>
      <c r="AQ122" s="134" t="str">
        <f>IF(ISERR(IF($C122="","",SUMIFS(Con_ve!$F$6:$F$1005,Con_ve!$C$6:$C$1005,$C122,Con_ve!$I$6:$I$1005,"Fechada",Con_ve!$Q$6:$Q$1005,Cad_cl!AQ$5))),"",IF($C122="","",SUMIFS(Con_ve!$F$6:$F$1005,Con_ve!$C$6:$C$1005,$C122,Con_ve!$I$6:$I$1005,"Fechada",Con_ve!$Q$6:$Q$1005,Cad_cl!AQ$5)))</f>
        <v/>
      </c>
      <c r="AR122" s="134" t="str">
        <f>IF(ISERR(IF($C122="","",SUMIFS(Con_ve!$F$6:$F$1005,Con_ve!$C$6:$C$1005,$C122,Con_ve!$I$6:$I$1005,"Fechada",Con_ve!$Q$6:$Q$1005,Cad_cl!AR$5))),"",IF($C122="","",SUMIFS(Con_ve!$F$6:$F$1005,Con_ve!$C$6:$C$1005,$C122,Con_ve!$I$6:$I$1005,"Fechada",Con_ve!$Q$6:$Q$1005,Cad_cl!AR$5)))</f>
        <v/>
      </c>
      <c r="AS122" s="134" t="str">
        <f>IF(ISERR(IF($C122="","",SUMIFS(Con_ve!$F$6:$F$1005,Con_ve!$C$6:$C$1005,$C122,Con_ve!$I$6:$I$1005,"Fechada",Con_ve!$Q$6:$Q$1005,Cad_cl!AS$5))),"",IF($C122="","",SUMIFS(Con_ve!$F$6:$F$1005,Con_ve!$C$6:$C$1005,$C122,Con_ve!$I$6:$I$1005,"Fechada",Con_ve!$Q$6:$Q$1005,Cad_cl!AS$5)))</f>
        <v/>
      </c>
      <c r="AT122" s="134" t="str">
        <f>IF(ISERR(IF($C122="","",SUMIFS(Con_ve!$F$6:$F$1005,Con_ve!$C$6:$C$1005,$C122,Con_ve!$I$6:$I$1005,"Fechada",Con_ve!$Q$6:$Q$1005,Cad_cl!AT$5))),"",IF($C122="","",SUMIFS(Con_ve!$F$6:$F$1005,Con_ve!$C$6:$C$1005,$C122,Con_ve!$I$6:$I$1005,"Fechada",Con_ve!$Q$6:$Q$1005,Cad_cl!AT$5)))</f>
        <v/>
      </c>
      <c r="AU122" s="134" t="str">
        <f>IF(ISERR(IF($C122="","",SUMIFS(Con_ve!$F$6:$F$1005,Con_ve!$C$6:$C$1005,$C122,Con_ve!$I$6:$I$1005,"Fechada",Con_ve!$Q$6:$Q$1005,Cad_cl!AU$5))),"",IF($C122="","",SUMIFS(Con_ve!$F$6:$F$1005,Con_ve!$C$6:$C$1005,$C122,Con_ve!$I$6:$I$1005,"Fechada",Con_ve!$Q$6:$Q$1005,Cad_cl!AU$5)))</f>
        <v/>
      </c>
      <c r="AV122" s="134" t="str">
        <f>IF(ISERR(IF($C122="","",SUMIFS(Con_ve!$F$6:$F$1005,Con_ve!$C$6:$C$1005,$C122,Con_ve!$I$6:$I$1005,"Fechada",Con_ve!$Q$6:$Q$1005,Cad_cl!AV$5))),"",IF($C122="","",SUMIFS(Con_ve!$F$6:$F$1005,Con_ve!$C$6:$C$1005,$C122,Con_ve!$I$6:$I$1005,"Fechada",Con_ve!$Q$6:$Q$1005,Cad_cl!AV$5)))</f>
        <v/>
      </c>
      <c r="AW122" s="134" t="str">
        <f>IF(ISERR(IF($C122="","",SUMIFS(Con_ve!$F$6:$F$1005,Con_ve!$C$6:$C$1005,$C122,Con_ve!$I$6:$I$1005,"Fechada",Con_ve!$Q$6:$Q$1005,Cad_cl!AW$5))),"",IF($C122="","",SUMIFS(Con_ve!$F$6:$F$1005,Con_ve!$C$6:$C$1005,$C122,Con_ve!$I$6:$I$1005,"Fechada",Con_ve!$Q$6:$Q$1005,Cad_cl!AW$5)))</f>
        <v/>
      </c>
      <c r="AX122" s="134" t="str">
        <f>IF(ISERR(IF($C122="","",SUMIFS(Con_ve!$F$6:$F$1005,Con_ve!$C$6:$C$1005,$C122,Con_ve!$I$6:$I$1005,"Fechada",Con_ve!$Q$6:$Q$1005,Cad_cl!AX$5))),"",IF($C122="","",SUMIFS(Con_ve!$F$6:$F$1005,Con_ve!$C$6:$C$1005,$C122,Con_ve!$I$6:$I$1005,"Fechada",Con_ve!$Q$6:$Q$1005,Cad_cl!AX$5)))</f>
        <v/>
      </c>
      <c r="AY122" s="134" t="str">
        <f>IF(ISERR(IF($C122="","",SUMIFS(Con_ve!$F$6:$F$1005,Con_ve!$C$6:$C$1005,$C122,Con_ve!$I$6:$I$1005,"Fechada",Con_ve!$Q$6:$Q$1005,Cad_cl!AY$5))),"",IF($C122="","",SUMIFS(Con_ve!$F$6:$F$1005,Con_ve!$C$6:$C$1005,$C122,Con_ve!$I$6:$I$1005,"Fechada",Con_ve!$Q$6:$Q$1005,Cad_cl!AY$5)))</f>
        <v/>
      </c>
      <c r="AZ122" s="134" t="str">
        <f>IF(ISERR(IF($C122="","",SUMIFS(Con_ve!$F$6:$F$1005,Con_ve!$C$6:$C$1005,$C122,Con_ve!$I$6:$I$1005,"Fechada",Con_ve!$Q$6:$Q$1005,Cad_cl!AZ$5))),"",IF($C122="","",SUMIFS(Con_ve!$F$6:$F$1005,Con_ve!$C$6:$C$1005,$C122,Con_ve!$I$6:$I$1005,"Fechada",Con_ve!$Q$6:$Q$1005,Cad_cl!AZ$5)))</f>
        <v/>
      </c>
      <c r="BA122" s="134" t="str">
        <f>IF(ISERR(IF($C122="","",SUMIFS(Con_ve!$F$6:$F$1005,Con_ve!$C$6:$C$1005,$C122,Con_ve!$I$6:$I$1005,"Fechada",Con_ve!$Q$6:$Q$1005,Cad_cl!BA$5))),"",IF($C122="","",SUMIFS(Con_ve!$F$6:$F$1005,Con_ve!$C$6:$C$1005,$C122,Con_ve!$I$6:$I$1005,"Fechada",Con_ve!$Q$6:$Q$1005,Cad_cl!BA$5)))</f>
        <v/>
      </c>
      <c r="BB122" s="134">
        <f t="shared" si="3"/>
        <v>0</v>
      </c>
      <c r="BD122" s="134" t="str">
        <f>IF(ISERR(IF($C122="","",SUMIFS(Con_ve!$F$6:$F$1005,Con_ve!$C$6:$C$1005,$C122,Con_ve!$I$6:$I$1005,"Em negociação",Con_ve!$Q$6:$Q$1005,Cad_cl!BD$5))),"",IF($C122="","",SUMIFS(Con_ve!$F$6:$F$1005,Con_ve!$C$6:$C$1005,$C122,Con_ve!$I$6:$I$1005,"Em negociação",Con_ve!$Q$6:$Q$1005,Cad_cl!BD$5)))</f>
        <v/>
      </c>
      <c r="BE122" s="134" t="str">
        <f>IF(ISERR(IF($C122="","",SUMIFS(Con_ve!$F$6:$F$1005,Con_ve!$C$6:$C$1005,$C122,Con_ve!$I$6:$I$1005,"Em negociação",Con_ve!$Q$6:$Q$1005,Cad_cl!BE$5))),"",IF($C122="","",SUMIFS(Con_ve!$F$6:$F$1005,Con_ve!$C$6:$C$1005,$C122,Con_ve!$I$6:$I$1005,"Em negociação",Con_ve!$Q$6:$Q$1005,Cad_cl!BE$5)))</f>
        <v/>
      </c>
      <c r="BF122" s="134" t="str">
        <f>IF(ISERR(IF($C122="","",SUMIFS(Con_ve!$F$6:$F$1005,Con_ve!$C$6:$C$1005,$C122,Con_ve!$I$6:$I$1005,"Em negociação",Con_ve!$Q$6:$Q$1005,Cad_cl!BF$5))),"",IF($C122="","",SUMIFS(Con_ve!$F$6:$F$1005,Con_ve!$C$6:$C$1005,$C122,Con_ve!$I$6:$I$1005,"Em negociação",Con_ve!$Q$6:$Q$1005,Cad_cl!BF$5)))</f>
        <v/>
      </c>
      <c r="BG122" s="134" t="str">
        <f>IF(ISERR(IF($C122="","",SUMIFS(Con_ve!$F$6:$F$1005,Con_ve!$C$6:$C$1005,$C122,Con_ve!$I$6:$I$1005,"Em negociação",Con_ve!$Q$6:$Q$1005,Cad_cl!BG$5))),"",IF($C122="","",SUMIFS(Con_ve!$F$6:$F$1005,Con_ve!$C$6:$C$1005,$C122,Con_ve!$I$6:$I$1005,"Em negociação",Con_ve!$Q$6:$Q$1005,Cad_cl!BG$5)))</f>
        <v/>
      </c>
      <c r="BH122" s="134" t="str">
        <f>IF(ISERR(IF($C122="","",SUMIFS(Con_ve!$F$6:$F$1005,Con_ve!$C$6:$C$1005,$C122,Con_ve!$I$6:$I$1005,"Em negociação",Con_ve!$Q$6:$Q$1005,Cad_cl!BH$5))),"",IF($C122="","",SUMIFS(Con_ve!$F$6:$F$1005,Con_ve!$C$6:$C$1005,$C122,Con_ve!$I$6:$I$1005,"Em negociação",Con_ve!$Q$6:$Q$1005,Cad_cl!BH$5)))</f>
        <v/>
      </c>
      <c r="BI122" s="134" t="str">
        <f>IF(ISERR(IF($C122="","",SUMIFS(Con_ve!$F$6:$F$1005,Con_ve!$C$6:$C$1005,$C122,Con_ve!$I$6:$I$1005,"Em negociação",Con_ve!$Q$6:$Q$1005,Cad_cl!BI$5))),"",IF($C122="","",SUMIFS(Con_ve!$F$6:$F$1005,Con_ve!$C$6:$C$1005,$C122,Con_ve!$I$6:$I$1005,"Em negociação",Con_ve!$Q$6:$Q$1005,Cad_cl!BI$5)))</f>
        <v/>
      </c>
      <c r="BJ122" s="134" t="str">
        <f>IF(ISERR(IF($C122="","",SUMIFS(Con_ve!$F$6:$F$1005,Con_ve!$C$6:$C$1005,$C122,Con_ve!$I$6:$I$1005,"Em negociação",Con_ve!$Q$6:$Q$1005,Cad_cl!BJ$5))),"",IF($C122="","",SUMIFS(Con_ve!$F$6:$F$1005,Con_ve!$C$6:$C$1005,$C122,Con_ve!$I$6:$I$1005,"Em negociação",Con_ve!$Q$6:$Q$1005,Cad_cl!BJ$5)))</f>
        <v/>
      </c>
      <c r="BK122" s="134" t="str">
        <f>IF(ISERR(IF($C122="","",SUMIFS(Con_ve!$F$6:$F$1005,Con_ve!$C$6:$C$1005,$C122,Con_ve!$I$6:$I$1005,"Em negociação",Con_ve!$Q$6:$Q$1005,Cad_cl!BK$5))),"",IF($C122="","",SUMIFS(Con_ve!$F$6:$F$1005,Con_ve!$C$6:$C$1005,$C122,Con_ve!$I$6:$I$1005,"Em negociação",Con_ve!$Q$6:$Q$1005,Cad_cl!BK$5)))</f>
        <v/>
      </c>
      <c r="BL122" s="134" t="str">
        <f>IF(ISERR(IF($C122="","",SUMIFS(Con_ve!$F$6:$F$1005,Con_ve!$C$6:$C$1005,$C122,Con_ve!$I$6:$I$1005,"Em negociação",Con_ve!$Q$6:$Q$1005,Cad_cl!BL$5))),"",IF($C122="","",SUMIFS(Con_ve!$F$6:$F$1005,Con_ve!$C$6:$C$1005,$C122,Con_ve!$I$6:$I$1005,"Em negociação",Con_ve!$Q$6:$Q$1005,Cad_cl!BL$5)))</f>
        <v/>
      </c>
      <c r="BM122" s="134" t="str">
        <f>IF(ISERR(IF($C122="","",SUMIFS(Con_ve!$F$6:$F$1005,Con_ve!$C$6:$C$1005,$C122,Con_ve!$I$6:$I$1005,"Em negociação",Con_ve!$Q$6:$Q$1005,Cad_cl!BM$5))),"",IF($C122="","",SUMIFS(Con_ve!$F$6:$F$1005,Con_ve!$C$6:$C$1005,$C122,Con_ve!$I$6:$I$1005,"Em negociação",Con_ve!$Q$6:$Q$1005,Cad_cl!BM$5)))</f>
        <v/>
      </c>
      <c r="BN122" s="134" t="str">
        <f>IF(ISERR(IF($C122="","",SUMIFS(Con_ve!$F$6:$F$1005,Con_ve!$C$6:$C$1005,$C122,Con_ve!$I$6:$I$1005,"Em negociação",Con_ve!$Q$6:$Q$1005,Cad_cl!BN$5))),"",IF($C122="","",SUMIFS(Con_ve!$F$6:$F$1005,Con_ve!$C$6:$C$1005,$C122,Con_ve!$I$6:$I$1005,"Em negociação",Con_ve!$Q$6:$Q$1005,Cad_cl!BN$5)))</f>
        <v/>
      </c>
      <c r="BO122" s="134" t="str">
        <f>IF(ISERR(IF($C122="","",SUMIFS(Con_ve!$F$6:$F$1005,Con_ve!$C$6:$C$1005,$C122,Con_ve!$I$6:$I$1005,"Em negociação",Con_ve!$Q$6:$Q$1005,Cad_cl!BO$5))),"",IF($C122="","",SUMIFS(Con_ve!$F$6:$F$1005,Con_ve!$C$6:$C$1005,$C122,Con_ve!$I$6:$I$1005,"Em negociação",Con_ve!$Q$6:$Q$1005,Cad_cl!BO$5)))</f>
        <v/>
      </c>
      <c r="BP122" s="134">
        <f t="shared" si="4"/>
        <v>0</v>
      </c>
      <c r="BR122" s="125" t="str">
        <f>IF(ISERR(IF(AND($I122=Re_lo!$E$5,BR$5=VLOOKUP(Re_lo!$H$5,Re_lo!$N$5:$O$16,2,0)),AP122,"")),"",IF(AND($I122=Re_lo!$E$5,BR$5=VLOOKUP(Re_lo!$H$5,Re_lo!$N$5:$O$16,2,0)),AP122,""))</f>
        <v/>
      </c>
      <c r="BS122" s="125" t="str">
        <f>IF(ISERR(IF(AND($I122=Re_lo!$E$5,BS$5=VLOOKUP(Re_lo!$H$5,Re_lo!$N$5:$O$16,2,0)),AQ122,"")),"",IF(AND($I122=Re_lo!$E$5,BS$5=VLOOKUP(Re_lo!$H$5,Re_lo!$N$5:$O$16,2,0)),AQ122,""))</f>
        <v/>
      </c>
      <c r="BT122" s="125" t="str">
        <f>IF(ISERR(IF(AND($I122=Re_lo!$E$5,BT$5=VLOOKUP(Re_lo!$H$5,Re_lo!$N$5:$O$16,2,0)),AR122,"")),"",IF(AND($I122=Re_lo!$E$5,BT$5=VLOOKUP(Re_lo!$H$5,Re_lo!$N$5:$O$16,2,0)),AR122,""))</f>
        <v/>
      </c>
      <c r="BU122" s="125" t="str">
        <f>IF(ISERR(IF(AND($I122=Re_lo!$E$5,BU$5=VLOOKUP(Re_lo!$H$5,Re_lo!$N$5:$O$16,2,0)),AS122,"")),"",IF(AND($I122=Re_lo!$E$5,BU$5=VLOOKUP(Re_lo!$H$5,Re_lo!$N$5:$O$16,2,0)),AS122,""))</f>
        <v/>
      </c>
      <c r="BV122" s="125" t="str">
        <f>IF(ISERR(IF(AND($I122=Re_lo!$E$5,BV$5=VLOOKUP(Re_lo!$H$5,Re_lo!$N$5:$O$16,2,0)),AT122,"")),"",IF(AND($I122=Re_lo!$E$5,BV$5=VLOOKUP(Re_lo!$H$5,Re_lo!$N$5:$O$16,2,0)),AT122,""))</f>
        <v/>
      </c>
      <c r="BW122" s="125" t="str">
        <f>IF(ISERR(IF(AND($I122=Re_lo!$E$5,BW$5=VLOOKUP(Re_lo!$H$5,Re_lo!$N$5:$O$16,2,0)),AU122,"")),"",IF(AND($I122=Re_lo!$E$5,BW$5=VLOOKUP(Re_lo!$H$5,Re_lo!$N$5:$O$16,2,0)),AU122,""))</f>
        <v/>
      </c>
      <c r="BX122" s="125" t="str">
        <f>IF(ISERR(IF(AND($I122=Re_lo!$E$5,BX$5=VLOOKUP(Re_lo!$H$5,Re_lo!$N$5:$O$16,2,0)),AV122,"")),"",IF(AND($I122=Re_lo!$E$5,BX$5=VLOOKUP(Re_lo!$H$5,Re_lo!$N$5:$O$16,2,0)),AV122,""))</f>
        <v/>
      </c>
      <c r="BY122" s="125" t="str">
        <f>IF(ISERR(IF(AND($I122=Re_lo!$E$5,BY$5=VLOOKUP(Re_lo!$H$5,Re_lo!$N$5:$O$16,2,0)),AW122,"")),"",IF(AND($I122=Re_lo!$E$5,BY$5=VLOOKUP(Re_lo!$H$5,Re_lo!$N$5:$O$16,2,0)),AW122,""))</f>
        <v/>
      </c>
      <c r="BZ122" s="125" t="str">
        <f>IF(ISERR(IF(AND($I122=Re_lo!$E$5,BZ$5=VLOOKUP(Re_lo!$H$5,Re_lo!$N$5:$O$16,2,0)),AX122,"")),"",IF(AND($I122=Re_lo!$E$5,BZ$5=VLOOKUP(Re_lo!$H$5,Re_lo!$N$5:$O$16,2,0)),AX122,""))</f>
        <v/>
      </c>
      <c r="CA122" s="125" t="str">
        <f>IF(ISERR(IF(AND($I122=Re_lo!$E$5,CA$5=VLOOKUP(Re_lo!$H$5,Re_lo!$N$5:$O$16,2,0)),AY122,"")),"",IF(AND($I122=Re_lo!$E$5,CA$5=VLOOKUP(Re_lo!$H$5,Re_lo!$N$5:$O$16,2,0)),AY122,""))</f>
        <v/>
      </c>
      <c r="CB122" s="125" t="str">
        <f>IF(ISERR(IF(AND($I122=Re_lo!$E$5,CB$5=VLOOKUP(Re_lo!$H$5,Re_lo!$N$5:$O$16,2,0)),AZ122,"")),"",IF(AND($I122=Re_lo!$E$5,CB$5=VLOOKUP(Re_lo!$H$5,Re_lo!$N$5:$O$16,2,0)),AZ122,""))</f>
        <v/>
      </c>
      <c r="CC122" s="125" t="str">
        <f>IF(ISERR(IF(AND($I122=Re_lo!$E$5,CC$5=VLOOKUP(Re_lo!$H$5,Re_lo!$N$5:$O$16,2,0)),BA122,"")),"",IF(AND($I122=Re_lo!$E$5,CC$5=VLOOKUP(Re_lo!$H$5,Re_lo!$N$5:$O$16,2,0)),BA122,""))</f>
        <v/>
      </c>
      <c r="CD122" s="125" t="str">
        <f>IF(ISERR(IF(AND($I122=Re_lo!$E$5,CD$5=VLOOKUP(Re_lo!$H$5,Re_lo!$N$5:$O$16,2,0)),BB122,"")),"",IF(AND($I122=Re_lo!$E$5,CD$5=VLOOKUP(Re_lo!$H$5,Re_lo!$N$5:$O$16,2,0)),BB122,""))</f>
        <v/>
      </c>
      <c r="CF122" s="125" t="str">
        <f>IF($C122="","",COUNTIFS(Con_ve!$C$6:$C$1005,$C122,Con_ve!$Q$6:$Q$1005,Cad_cl!CF$5))</f>
        <v/>
      </c>
      <c r="CG122" s="125" t="str">
        <f>IF($C122="","",COUNTIFS(Con_ve!$C$6:$C$1005,$C122,Con_ve!$Q$6:$Q$1005,Cad_cl!CG$5))</f>
        <v/>
      </c>
      <c r="CH122" s="125" t="str">
        <f>IF($C122="","",COUNTIFS(Con_ve!$C$6:$C$1005,$C122,Con_ve!$Q$6:$Q$1005,Cad_cl!CH$5))</f>
        <v/>
      </c>
      <c r="CI122" s="125" t="str">
        <f>IF($C122="","",COUNTIFS(Con_ve!$C$6:$C$1005,$C122,Con_ve!$Q$6:$Q$1005,Cad_cl!CI$5))</f>
        <v/>
      </c>
      <c r="CJ122" s="125" t="str">
        <f>IF($C122="","",COUNTIFS(Con_ve!$C$6:$C$1005,$C122,Con_ve!$Q$6:$Q$1005,Cad_cl!CJ$5))</f>
        <v/>
      </c>
      <c r="CK122" s="125" t="str">
        <f>IF($C122="","",COUNTIFS(Con_ve!$C$6:$C$1005,$C122,Con_ve!$Q$6:$Q$1005,Cad_cl!CK$5))</f>
        <v/>
      </c>
      <c r="CL122" s="125" t="str">
        <f>IF($C122="","",COUNTIFS(Con_ve!$C$6:$C$1005,$C122,Con_ve!$Q$6:$Q$1005,Cad_cl!CL$5))</f>
        <v/>
      </c>
      <c r="CM122" s="125" t="str">
        <f>IF($C122="","",COUNTIFS(Con_ve!$C$6:$C$1005,$C122,Con_ve!$Q$6:$Q$1005,Cad_cl!CM$5))</f>
        <v/>
      </c>
      <c r="CN122" s="125" t="str">
        <f>IF($C122="","",COUNTIFS(Con_ve!$C$6:$C$1005,$C122,Con_ve!$Q$6:$Q$1005,Cad_cl!CN$5))</f>
        <v/>
      </c>
      <c r="CO122" s="125" t="str">
        <f>IF($C122="","",COUNTIFS(Con_ve!$C$6:$C$1005,$C122,Con_ve!$Q$6:$Q$1005,Cad_cl!CO$5))</f>
        <v/>
      </c>
      <c r="CP122" s="125" t="str">
        <f>IF($C122="","",COUNTIFS(Con_ve!$C$6:$C$1005,$C122,Con_ve!$Q$6:$Q$1005,Cad_cl!CP$5))</f>
        <v/>
      </c>
      <c r="CQ122" s="125" t="str">
        <f>IF($C122="","",COUNTIFS(Con_ve!$C$6:$C$1005,$C122,Con_ve!$Q$6:$Q$1005,Cad_cl!CQ$5))</f>
        <v/>
      </c>
      <c r="CR122" s="125">
        <f t="shared" si="5"/>
        <v>0</v>
      </c>
    </row>
    <row r="123" spans="3:96" ht="30" customHeight="1">
      <c r="C123" s="153"/>
      <c r="D123" s="153"/>
      <c r="E123" s="154"/>
      <c r="F123" s="153"/>
      <c r="G123" s="155"/>
      <c r="H123" s="153"/>
      <c r="I123" s="153"/>
      <c r="J123" s="132" t="s">
        <v>309</v>
      </c>
      <c r="K123" s="133" t="s">
        <v>309</v>
      </c>
      <c r="L123" s="153"/>
      <c r="M123" s="153"/>
      <c r="N123" s="153"/>
      <c r="O123" s="153"/>
      <c r="P123" s="153"/>
      <c r="Q123" s="153"/>
      <c r="AP123" s="134" t="str">
        <f>IF(ISERR(IF($C123="","",SUMIFS(Con_ve!$F$6:$F$1005,Con_ve!$C$6:$C$1005,$C123,Con_ve!$I$6:$I$1005,"Fechada",Con_ve!$Q$6:$Q$1005,Cad_cl!AP$5))),"",IF($C123="","",SUMIFS(Con_ve!$F$6:$F$1005,Con_ve!$C$6:$C$1005,$C123,Con_ve!$I$6:$I$1005,"Fechada",Con_ve!$Q$6:$Q$1005,Cad_cl!AP$5)))</f>
        <v/>
      </c>
      <c r="AQ123" s="134" t="str">
        <f>IF(ISERR(IF($C123="","",SUMIFS(Con_ve!$F$6:$F$1005,Con_ve!$C$6:$C$1005,$C123,Con_ve!$I$6:$I$1005,"Fechada",Con_ve!$Q$6:$Q$1005,Cad_cl!AQ$5))),"",IF($C123="","",SUMIFS(Con_ve!$F$6:$F$1005,Con_ve!$C$6:$C$1005,$C123,Con_ve!$I$6:$I$1005,"Fechada",Con_ve!$Q$6:$Q$1005,Cad_cl!AQ$5)))</f>
        <v/>
      </c>
      <c r="AR123" s="134" t="str">
        <f>IF(ISERR(IF($C123="","",SUMIFS(Con_ve!$F$6:$F$1005,Con_ve!$C$6:$C$1005,$C123,Con_ve!$I$6:$I$1005,"Fechada",Con_ve!$Q$6:$Q$1005,Cad_cl!AR$5))),"",IF($C123="","",SUMIFS(Con_ve!$F$6:$F$1005,Con_ve!$C$6:$C$1005,$C123,Con_ve!$I$6:$I$1005,"Fechada",Con_ve!$Q$6:$Q$1005,Cad_cl!AR$5)))</f>
        <v/>
      </c>
      <c r="AS123" s="134" t="str">
        <f>IF(ISERR(IF($C123="","",SUMIFS(Con_ve!$F$6:$F$1005,Con_ve!$C$6:$C$1005,$C123,Con_ve!$I$6:$I$1005,"Fechada",Con_ve!$Q$6:$Q$1005,Cad_cl!AS$5))),"",IF($C123="","",SUMIFS(Con_ve!$F$6:$F$1005,Con_ve!$C$6:$C$1005,$C123,Con_ve!$I$6:$I$1005,"Fechada",Con_ve!$Q$6:$Q$1005,Cad_cl!AS$5)))</f>
        <v/>
      </c>
      <c r="AT123" s="134" t="str">
        <f>IF(ISERR(IF($C123="","",SUMIFS(Con_ve!$F$6:$F$1005,Con_ve!$C$6:$C$1005,$C123,Con_ve!$I$6:$I$1005,"Fechada",Con_ve!$Q$6:$Q$1005,Cad_cl!AT$5))),"",IF($C123="","",SUMIFS(Con_ve!$F$6:$F$1005,Con_ve!$C$6:$C$1005,$C123,Con_ve!$I$6:$I$1005,"Fechada",Con_ve!$Q$6:$Q$1005,Cad_cl!AT$5)))</f>
        <v/>
      </c>
      <c r="AU123" s="134" t="str">
        <f>IF(ISERR(IF($C123="","",SUMIFS(Con_ve!$F$6:$F$1005,Con_ve!$C$6:$C$1005,$C123,Con_ve!$I$6:$I$1005,"Fechada",Con_ve!$Q$6:$Q$1005,Cad_cl!AU$5))),"",IF($C123="","",SUMIFS(Con_ve!$F$6:$F$1005,Con_ve!$C$6:$C$1005,$C123,Con_ve!$I$6:$I$1005,"Fechada",Con_ve!$Q$6:$Q$1005,Cad_cl!AU$5)))</f>
        <v/>
      </c>
      <c r="AV123" s="134" t="str">
        <f>IF(ISERR(IF($C123="","",SUMIFS(Con_ve!$F$6:$F$1005,Con_ve!$C$6:$C$1005,$C123,Con_ve!$I$6:$I$1005,"Fechada",Con_ve!$Q$6:$Q$1005,Cad_cl!AV$5))),"",IF($C123="","",SUMIFS(Con_ve!$F$6:$F$1005,Con_ve!$C$6:$C$1005,$C123,Con_ve!$I$6:$I$1005,"Fechada",Con_ve!$Q$6:$Q$1005,Cad_cl!AV$5)))</f>
        <v/>
      </c>
      <c r="AW123" s="134" t="str">
        <f>IF(ISERR(IF($C123="","",SUMIFS(Con_ve!$F$6:$F$1005,Con_ve!$C$6:$C$1005,$C123,Con_ve!$I$6:$I$1005,"Fechada",Con_ve!$Q$6:$Q$1005,Cad_cl!AW$5))),"",IF($C123="","",SUMIFS(Con_ve!$F$6:$F$1005,Con_ve!$C$6:$C$1005,$C123,Con_ve!$I$6:$I$1005,"Fechada",Con_ve!$Q$6:$Q$1005,Cad_cl!AW$5)))</f>
        <v/>
      </c>
      <c r="AX123" s="134" t="str">
        <f>IF(ISERR(IF($C123="","",SUMIFS(Con_ve!$F$6:$F$1005,Con_ve!$C$6:$C$1005,$C123,Con_ve!$I$6:$I$1005,"Fechada",Con_ve!$Q$6:$Q$1005,Cad_cl!AX$5))),"",IF($C123="","",SUMIFS(Con_ve!$F$6:$F$1005,Con_ve!$C$6:$C$1005,$C123,Con_ve!$I$6:$I$1005,"Fechada",Con_ve!$Q$6:$Q$1005,Cad_cl!AX$5)))</f>
        <v/>
      </c>
      <c r="AY123" s="134" t="str">
        <f>IF(ISERR(IF($C123="","",SUMIFS(Con_ve!$F$6:$F$1005,Con_ve!$C$6:$C$1005,$C123,Con_ve!$I$6:$I$1005,"Fechada",Con_ve!$Q$6:$Q$1005,Cad_cl!AY$5))),"",IF($C123="","",SUMIFS(Con_ve!$F$6:$F$1005,Con_ve!$C$6:$C$1005,$C123,Con_ve!$I$6:$I$1005,"Fechada",Con_ve!$Q$6:$Q$1005,Cad_cl!AY$5)))</f>
        <v/>
      </c>
      <c r="AZ123" s="134" t="str">
        <f>IF(ISERR(IF($C123="","",SUMIFS(Con_ve!$F$6:$F$1005,Con_ve!$C$6:$C$1005,$C123,Con_ve!$I$6:$I$1005,"Fechada",Con_ve!$Q$6:$Q$1005,Cad_cl!AZ$5))),"",IF($C123="","",SUMIFS(Con_ve!$F$6:$F$1005,Con_ve!$C$6:$C$1005,$C123,Con_ve!$I$6:$I$1005,"Fechada",Con_ve!$Q$6:$Q$1005,Cad_cl!AZ$5)))</f>
        <v/>
      </c>
      <c r="BA123" s="134" t="str">
        <f>IF(ISERR(IF($C123="","",SUMIFS(Con_ve!$F$6:$F$1005,Con_ve!$C$6:$C$1005,$C123,Con_ve!$I$6:$I$1005,"Fechada",Con_ve!$Q$6:$Q$1005,Cad_cl!BA$5))),"",IF($C123="","",SUMIFS(Con_ve!$F$6:$F$1005,Con_ve!$C$6:$C$1005,$C123,Con_ve!$I$6:$I$1005,"Fechada",Con_ve!$Q$6:$Q$1005,Cad_cl!BA$5)))</f>
        <v/>
      </c>
      <c r="BB123" s="134">
        <f t="shared" si="3"/>
        <v>0</v>
      </c>
      <c r="BD123" s="134" t="str">
        <f>IF(ISERR(IF($C123="","",SUMIFS(Con_ve!$F$6:$F$1005,Con_ve!$C$6:$C$1005,$C123,Con_ve!$I$6:$I$1005,"Em negociação",Con_ve!$Q$6:$Q$1005,Cad_cl!BD$5))),"",IF($C123="","",SUMIFS(Con_ve!$F$6:$F$1005,Con_ve!$C$6:$C$1005,$C123,Con_ve!$I$6:$I$1005,"Em negociação",Con_ve!$Q$6:$Q$1005,Cad_cl!BD$5)))</f>
        <v/>
      </c>
      <c r="BE123" s="134" t="str">
        <f>IF(ISERR(IF($C123="","",SUMIFS(Con_ve!$F$6:$F$1005,Con_ve!$C$6:$C$1005,$C123,Con_ve!$I$6:$I$1005,"Em negociação",Con_ve!$Q$6:$Q$1005,Cad_cl!BE$5))),"",IF($C123="","",SUMIFS(Con_ve!$F$6:$F$1005,Con_ve!$C$6:$C$1005,$C123,Con_ve!$I$6:$I$1005,"Em negociação",Con_ve!$Q$6:$Q$1005,Cad_cl!BE$5)))</f>
        <v/>
      </c>
      <c r="BF123" s="134" t="str">
        <f>IF(ISERR(IF($C123="","",SUMIFS(Con_ve!$F$6:$F$1005,Con_ve!$C$6:$C$1005,$C123,Con_ve!$I$6:$I$1005,"Em negociação",Con_ve!$Q$6:$Q$1005,Cad_cl!BF$5))),"",IF($C123="","",SUMIFS(Con_ve!$F$6:$F$1005,Con_ve!$C$6:$C$1005,$C123,Con_ve!$I$6:$I$1005,"Em negociação",Con_ve!$Q$6:$Q$1005,Cad_cl!BF$5)))</f>
        <v/>
      </c>
      <c r="BG123" s="134" t="str">
        <f>IF(ISERR(IF($C123="","",SUMIFS(Con_ve!$F$6:$F$1005,Con_ve!$C$6:$C$1005,$C123,Con_ve!$I$6:$I$1005,"Em negociação",Con_ve!$Q$6:$Q$1005,Cad_cl!BG$5))),"",IF($C123="","",SUMIFS(Con_ve!$F$6:$F$1005,Con_ve!$C$6:$C$1005,$C123,Con_ve!$I$6:$I$1005,"Em negociação",Con_ve!$Q$6:$Q$1005,Cad_cl!BG$5)))</f>
        <v/>
      </c>
      <c r="BH123" s="134" t="str">
        <f>IF(ISERR(IF($C123="","",SUMIFS(Con_ve!$F$6:$F$1005,Con_ve!$C$6:$C$1005,$C123,Con_ve!$I$6:$I$1005,"Em negociação",Con_ve!$Q$6:$Q$1005,Cad_cl!BH$5))),"",IF($C123="","",SUMIFS(Con_ve!$F$6:$F$1005,Con_ve!$C$6:$C$1005,$C123,Con_ve!$I$6:$I$1005,"Em negociação",Con_ve!$Q$6:$Q$1005,Cad_cl!BH$5)))</f>
        <v/>
      </c>
      <c r="BI123" s="134" t="str">
        <f>IF(ISERR(IF($C123="","",SUMIFS(Con_ve!$F$6:$F$1005,Con_ve!$C$6:$C$1005,$C123,Con_ve!$I$6:$I$1005,"Em negociação",Con_ve!$Q$6:$Q$1005,Cad_cl!BI$5))),"",IF($C123="","",SUMIFS(Con_ve!$F$6:$F$1005,Con_ve!$C$6:$C$1005,$C123,Con_ve!$I$6:$I$1005,"Em negociação",Con_ve!$Q$6:$Q$1005,Cad_cl!BI$5)))</f>
        <v/>
      </c>
      <c r="BJ123" s="134" t="str">
        <f>IF(ISERR(IF($C123="","",SUMIFS(Con_ve!$F$6:$F$1005,Con_ve!$C$6:$C$1005,$C123,Con_ve!$I$6:$I$1005,"Em negociação",Con_ve!$Q$6:$Q$1005,Cad_cl!BJ$5))),"",IF($C123="","",SUMIFS(Con_ve!$F$6:$F$1005,Con_ve!$C$6:$C$1005,$C123,Con_ve!$I$6:$I$1005,"Em negociação",Con_ve!$Q$6:$Q$1005,Cad_cl!BJ$5)))</f>
        <v/>
      </c>
      <c r="BK123" s="134" t="str">
        <f>IF(ISERR(IF($C123="","",SUMIFS(Con_ve!$F$6:$F$1005,Con_ve!$C$6:$C$1005,$C123,Con_ve!$I$6:$I$1005,"Em negociação",Con_ve!$Q$6:$Q$1005,Cad_cl!BK$5))),"",IF($C123="","",SUMIFS(Con_ve!$F$6:$F$1005,Con_ve!$C$6:$C$1005,$C123,Con_ve!$I$6:$I$1005,"Em negociação",Con_ve!$Q$6:$Q$1005,Cad_cl!BK$5)))</f>
        <v/>
      </c>
      <c r="BL123" s="134" t="str">
        <f>IF(ISERR(IF($C123="","",SUMIFS(Con_ve!$F$6:$F$1005,Con_ve!$C$6:$C$1005,$C123,Con_ve!$I$6:$I$1005,"Em negociação",Con_ve!$Q$6:$Q$1005,Cad_cl!BL$5))),"",IF($C123="","",SUMIFS(Con_ve!$F$6:$F$1005,Con_ve!$C$6:$C$1005,$C123,Con_ve!$I$6:$I$1005,"Em negociação",Con_ve!$Q$6:$Q$1005,Cad_cl!BL$5)))</f>
        <v/>
      </c>
      <c r="BM123" s="134" t="str">
        <f>IF(ISERR(IF($C123="","",SUMIFS(Con_ve!$F$6:$F$1005,Con_ve!$C$6:$C$1005,$C123,Con_ve!$I$6:$I$1005,"Em negociação",Con_ve!$Q$6:$Q$1005,Cad_cl!BM$5))),"",IF($C123="","",SUMIFS(Con_ve!$F$6:$F$1005,Con_ve!$C$6:$C$1005,$C123,Con_ve!$I$6:$I$1005,"Em negociação",Con_ve!$Q$6:$Q$1005,Cad_cl!BM$5)))</f>
        <v/>
      </c>
      <c r="BN123" s="134" t="str">
        <f>IF(ISERR(IF($C123="","",SUMIFS(Con_ve!$F$6:$F$1005,Con_ve!$C$6:$C$1005,$C123,Con_ve!$I$6:$I$1005,"Em negociação",Con_ve!$Q$6:$Q$1005,Cad_cl!BN$5))),"",IF($C123="","",SUMIFS(Con_ve!$F$6:$F$1005,Con_ve!$C$6:$C$1005,$C123,Con_ve!$I$6:$I$1005,"Em negociação",Con_ve!$Q$6:$Q$1005,Cad_cl!BN$5)))</f>
        <v/>
      </c>
      <c r="BO123" s="134" t="str">
        <f>IF(ISERR(IF($C123="","",SUMIFS(Con_ve!$F$6:$F$1005,Con_ve!$C$6:$C$1005,$C123,Con_ve!$I$6:$I$1005,"Em negociação",Con_ve!$Q$6:$Q$1005,Cad_cl!BO$5))),"",IF($C123="","",SUMIFS(Con_ve!$F$6:$F$1005,Con_ve!$C$6:$C$1005,$C123,Con_ve!$I$6:$I$1005,"Em negociação",Con_ve!$Q$6:$Q$1005,Cad_cl!BO$5)))</f>
        <v/>
      </c>
      <c r="BP123" s="134">
        <f t="shared" si="4"/>
        <v>0</v>
      </c>
      <c r="BR123" s="125" t="str">
        <f>IF(ISERR(IF(AND($I123=Re_lo!$E$5,BR$5=VLOOKUP(Re_lo!$H$5,Re_lo!$N$5:$O$16,2,0)),AP123,"")),"",IF(AND($I123=Re_lo!$E$5,BR$5=VLOOKUP(Re_lo!$H$5,Re_lo!$N$5:$O$16,2,0)),AP123,""))</f>
        <v/>
      </c>
      <c r="BS123" s="125" t="str">
        <f>IF(ISERR(IF(AND($I123=Re_lo!$E$5,BS$5=VLOOKUP(Re_lo!$H$5,Re_lo!$N$5:$O$16,2,0)),AQ123,"")),"",IF(AND($I123=Re_lo!$E$5,BS$5=VLOOKUP(Re_lo!$H$5,Re_lo!$N$5:$O$16,2,0)),AQ123,""))</f>
        <v/>
      </c>
      <c r="BT123" s="125" t="str">
        <f>IF(ISERR(IF(AND($I123=Re_lo!$E$5,BT$5=VLOOKUP(Re_lo!$H$5,Re_lo!$N$5:$O$16,2,0)),AR123,"")),"",IF(AND($I123=Re_lo!$E$5,BT$5=VLOOKUP(Re_lo!$H$5,Re_lo!$N$5:$O$16,2,0)),AR123,""))</f>
        <v/>
      </c>
      <c r="BU123" s="125" t="str">
        <f>IF(ISERR(IF(AND($I123=Re_lo!$E$5,BU$5=VLOOKUP(Re_lo!$H$5,Re_lo!$N$5:$O$16,2,0)),AS123,"")),"",IF(AND($I123=Re_lo!$E$5,BU$5=VLOOKUP(Re_lo!$H$5,Re_lo!$N$5:$O$16,2,0)),AS123,""))</f>
        <v/>
      </c>
      <c r="BV123" s="125" t="str">
        <f>IF(ISERR(IF(AND($I123=Re_lo!$E$5,BV$5=VLOOKUP(Re_lo!$H$5,Re_lo!$N$5:$O$16,2,0)),AT123,"")),"",IF(AND($I123=Re_lo!$E$5,BV$5=VLOOKUP(Re_lo!$H$5,Re_lo!$N$5:$O$16,2,0)),AT123,""))</f>
        <v/>
      </c>
      <c r="BW123" s="125" t="str">
        <f>IF(ISERR(IF(AND($I123=Re_lo!$E$5,BW$5=VLOOKUP(Re_lo!$H$5,Re_lo!$N$5:$O$16,2,0)),AU123,"")),"",IF(AND($I123=Re_lo!$E$5,BW$5=VLOOKUP(Re_lo!$H$5,Re_lo!$N$5:$O$16,2,0)),AU123,""))</f>
        <v/>
      </c>
      <c r="BX123" s="125" t="str">
        <f>IF(ISERR(IF(AND($I123=Re_lo!$E$5,BX$5=VLOOKUP(Re_lo!$H$5,Re_lo!$N$5:$O$16,2,0)),AV123,"")),"",IF(AND($I123=Re_lo!$E$5,BX$5=VLOOKUP(Re_lo!$H$5,Re_lo!$N$5:$O$16,2,0)),AV123,""))</f>
        <v/>
      </c>
      <c r="BY123" s="125" t="str">
        <f>IF(ISERR(IF(AND($I123=Re_lo!$E$5,BY$5=VLOOKUP(Re_lo!$H$5,Re_lo!$N$5:$O$16,2,0)),AW123,"")),"",IF(AND($I123=Re_lo!$E$5,BY$5=VLOOKUP(Re_lo!$H$5,Re_lo!$N$5:$O$16,2,0)),AW123,""))</f>
        <v/>
      </c>
      <c r="BZ123" s="125" t="str">
        <f>IF(ISERR(IF(AND($I123=Re_lo!$E$5,BZ$5=VLOOKUP(Re_lo!$H$5,Re_lo!$N$5:$O$16,2,0)),AX123,"")),"",IF(AND($I123=Re_lo!$E$5,BZ$5=VLOOKUP(Re_lo!$H$5,Re_lo!$N$5:$O$16,2,0)),AX123,""))</f>
        <v/>
      </c>
      <c r="CA123" s="125" t="str">
        <f>IF(ISERR(IF(AND($I123=Re_lo!$E$5,CA$5=VLOOKUP(Re_lo!$H$5,Re_lo!$N$5:$O$16,2,0)),AY123,"")),"",IF(AND($I123=Re_lo!$E$5,CA$5=VLOOKUP(Re_lo!$H$5,Re_lo!$N$5:$O$16,2,0)),AY123,""))</f>
        <v/>
      </c>
      <c r="CB123" s="125" t="str">
        <f>IF(ISERR(IF(AND($I123=Re_lo!$E$5,CB$5=VLOOKUP(Re_lo!$H$5,Re_lo!$N$5:$O$16,2,0)),AZ123,"")),"",IF(AND($I123=Re_lo!$E$5,CB$5=VLOOKUP(Re_lo!$H$5,Re_lo!$N$5:$O$16,2,0)),AZ123,""))</f>
        <v/>
      </c>
      <c r="CC123" s="125" t="str">
        <f>IF(ISERR(IF(AND($I123=Re_lo!$E$5,CC$5=VLOOKUP(Re_lo!$H$5,Re_lo!$N$5:$O$16,2,0)),BA123,"")),"",IF(AND($I123=Re_lo!$E$5,CC$5=VLOOKUP(Re_lo!$H$5,Re_lo!$N$5:$O$16,2,0)),BA123,""))</f>
        <v/>
      </c>
      <c r="CD123" s="125" t="str">
        <f>IF(ISERR(IF(AND($I123=Re_lo!$E$5,CD$5=VLOOKUP(Re_lo!$H$5,Re_lo!$N$5:$O$16,2,0)),BB123,"")),"",IF(AND($I123=Re_lo!$E$5,CD$5=VLOOKUP(Re_lo!$H$5,Re_lo!$N$5:$O$16,2,0)),BB123,""))</f>
        <v/>
      </c>
      <c r="CF123" s="125" t="str">
        <f>IF($C123="","",COUNTIFS(Con_ve!$C$6:$C$1005,$C123,Con_ve!$Q$6:$Q$1005,Cad_cl!CF$5))</f>
        <v/>
      </c>
      <c r="CG123" s="125" t="str">
        <f>IF($C123="","",COUNTIFS(Con_ve!$C$6:$C$1005,$C123,Con_ve!$Q$6:$Q$1005,Cad_cl!CG$5))</f>
        <v/>
      </c>
      <c r="CH123" s="125" t="str">
        <f>IF($C123="","",COUNTIFS(Con_ve!$C$6:$C$1005,$C123,Con_ve!$Q$6:$Q$1005,Cad_cl!CH$5))</f>
        <v/>
      </c>
      <c r="CI123" s="125" t="str">
        <f>IF($C123="","",COUNTIFS(Con_ve!$C$6:$C$1005,$C123,Con_ve!$Q$6:$Q$1005,Cad_cl!CI$5))</f>
        <v/>
      </c>
      <c r="CJ123" s="125" t="str">
        <f>IF($C123="","",COUNTIFS(Con_ve!$C$6:$C$1005,$C123,Con_ve!$Q$6:$Q$1005,Cad_cl!CJ$5))</f>
        <v/>
      </c>
      <c r="CK123" s="125" t="str">
        <f>IF($C123="","",COUNTIFS(Con_ve!$C$6:$C$1005,$C123,Con_ve!$Q$6:$Q$1005,Cad_cl!CK$5))</f>
        <v/>
      </c>
      <c r="CL123" s="125" t="str">
        <f>IF($C123="","",COUNTIFS(Con_ve!$C$6:$C$1005,$C123,Con_ve!$Q$6:$Q$1005,Cad_cl!CL$5))</f>
        <v/>
      </c>
      <c r="CM123" s="125" t="str">
        <f>IF($C123="","",COUNTIFS(Con_ve!$C$6:$C$1005,$C123,Con_ve!$Q$6:$Q$1005,Cad_cl!CM$5))</f>
        <v/>
      </c>
      <c r="CN123" s="125" t="str">
        <f>IF($C123="","",COUNTIFS(Con_ve!$C$6:$C$1005,$C123,Con_ve!$Q$6:$Q$1005,Cad_cl!CN$5))</f>
        <v/>
      </c>
      <c r="CO123" s="125" t="str">
        <f>IF($C123="","",COUNTIFS(Con_ve!$C$6:$C$1005,$C123,Con_ve!$Q$6:$Q$1005,Cad_cl!CO$5))</f>
        <v/>
      </c>
      <c r="CP123" s="125" t="str">
        <f>IF($C123="","",COUNTIFS(Con_ve!$C$6:$C$1005,$C123,Con_ve!$Q$6:$Q$1005,Cad_cl!CP$5))</f>
        <v/>
      </c>
      <c r="CQ123" s="125" t="str">
        <f>IF($C123="","",COUNTIFS(Con_ve!$C$6:$C$1005,$C123,Con_ve!$Q$6:$Q$1005,Cad_cl!CQ$5))</f>
        <v/>
      </c>
      <c r="CR123" s="125">
        <f t="shared" si="5"/>
        <v>0</v>
      </c>
    </row>
    <row r="124" spans="3:96" ht="30" customHeight="1">
      <c r="C124" s="153"/>
      <c r="D124" s="153"/>
      <c r="E124" s="154"/>
      <c r="F124" s="153"/>
      <c r="G124" s="155"/>
      <c r="H124" s="153"/>
      <c r="I124" s="153"/>
      <c r="J124" s="132" t="s">
        <v>309</v>
      </c>
      <c r="K124" s="133" t="s">
        <v>309</v>
      </c>
      <c r="L124" s="153"/>
      <c r="M124" s="153"/>
      <c r="N124" s="153"/>
      <c r="O124" s="153"/>
      <c r="P124" s="153"/>
      <c r="Q124" s="153"/>
      <c r="AP124" s="134" t="str">
        <f>IF(ISERR(IF($C124="","",SUMIFS(Con_ve!$F$6:$F$1005,Con_ve!$C$6:$C$1005,$C124,Con_ve!$I$6:$I$1005,"Fechada",Con_ve!$Q$6:$Q$1005,Cad_cl!AP$5))),"",IF($C124="","",SUMIFS(Con_ve!$F$6:$F$1005,Con_ve!$C$6:$C$1005,$C124,Con_ve!$I$6:$I$1005,"Fechada",Con_ve!$Q$6:$Q$1005,Cad_cl!AP$5)))</f>
        <v/>
      </c>
      <c r="AQ124" s="134" t="str">
        <f>IF(ISERR(IF($C124="","",SUMIFS(Con_ve!$F$6:$F$1005,Con_ve!$C$6:$C$1005,$C124,Con_ve!$I$6:$I$1005,"Fechada",Con_ve!$Q$6:$Q$1005,Cad_cl!AQ$5))),"",IF($C124="","",SUMIFS(Con_ve!$F$6:$F$1005,Con_ve!$C$6:$C$1005,$C124,Con_ve!$I$6:$I$1005,"Fechada",Con_ve!$Q$6:$Q$1005,Cad_cl!AQ$5)))</f>
        <v/>
      </c>
      <c r="AR124" s="134" t="str">
        <f>IF(ISERR(IF($C124="","",SUMIFS(Con_ve!$F$6:$F$1005,Con_ve!$C$6:$C$1005,$C124,Con_ve!$I$6:$I$1005,"Fechada",Con_ve!$Q$6:$Q$1005,Cad_cl!AR$5))),"",IF($C124="","",SUMIFS(Con_ve!$F$6:$F$1005,Con_ve!$C$6:$C$1005,$C124,Con_ve!$I$6:$I$1005,"Fechada",Con_ve!$Q$6:$Q$1005,Cad_cl!AR$5)))</f>
        <v/>
      </c>
      <c r="AS124" s="134" t="str">
        <f>IF(ISERR(IF($C124="","",SUMIFS(Con_ve!$F$6:$F$1005,Con_ve!$C$6:$C$1005,$C124,Con_ve!$I$6:$I$1005,"Fechada",Con_ve!$Q$6:$Q$1005,Cad_cl!AS$5))),"",IF($C124="","",SUMIFS(Con_ve!$F$6:$F$1005,Con_ve!$C$6:$C$1005,$C124,Con_ve!$I$6:$I$1005,"Fechada",Con_ve!$Q$6:$Q$1005,Cad_cl!AS$5)))</f>
        <v/>
      </c>
      <c r="AT124" s="134" t="str">
        <f>IF(ISERR(IF($C124="","",SUMIFS(Con_ve!$F$6:$F$1005,Con_ve!$C$6:$C$1005,$C124,Con_ve!$I$6:$I$1005,"Fechada",Con_ve!$Q$6:$Q$1005,Cad_cl!AT$5))),"",IF($C124="","",SUMIFS(Con_ve!$F$6:$F$1005,Con_ve!$C$6:$C$1005,$C124,Con_ve!$I$6:$I$1005,"Fechada",Con_ve!$Q$6:$Q$1005,Cad_cl!AT$5)))</f>
        <v/>
      </c>
      <c r="AU124" s="134" t="str">
        <f>IF(ISERR(IF($C124="","",SUMIFS(Con_ve!$F$6:$F$1005,Con_ve!$C$6:$C$1005,$C124,Con_ve!$I$6:$I$1005,"Fechada",Con_ve!$Q$6:$Q$1005,Cad_cl!AU$5))),"",IF($C124="","",SUMIFS(Con_ve!$F$6:$F$1005,Con_ve!$C$6:$C$1005,$C124,Con_ve!$I$6:$I$1005,"Fechada",Con_ve!$Q$6:$Q$1005,Cad_cl!AU$5)))</f>
        <v/>
      </c>
      <c r="AV124" s="134" t="str">
        <f>IF(ISERR(IF($C124="","",SUMIFS(Con_ve!$F$6:$F$1005,Con_ve!$C$6:$C$1005,$C124,Con_ve!$I$6:$I$1005,"Fechada",Con_ve!$Q$6:$Q$1005,Cad_cl!AV$5))),"",IF($C124="","",SUMIFS(Con_ve!$F$6:$F$1005,Con_ve!$C$6:$C$1005,$C124,Con_ve!$I$6:$I$1005,"Fechada",Con_ve!$Q$6:$Q$1005,Cad_cl!AV$5)))</f>
        <v/>
      </c>
      <c r="AW124" s="134" t="str">
        <f>IF(ISERR(IF($C124="","",SUMIFS(Con_ve!$F$6:$F$1005,Con_ve!$C$6:$C$1005,$C124,Con_ve!$I$6:$I$1005,"Fechada",Con_ve!$Q$6:$Q$1005,Cad_cl!AW$5))),"",IF($C124="","",SUMIFS(Con_ve!$F$6:$F$1005,Con_ve!$C$6:$C$1005,$C124,Con_ve!$I$6:$I$1005,"Fechada",Con_ve!$Q$6:$Q$1005,Cad_cl!AW$5)))</f>
        <v/>
      </c>
      <c r="AX124" s="134" t="str">
        <f>IF(ISERR(IF($C124="","",SUMIFS(Con_ve!$F$6:$F$1005,Con_ve!$C$6:$C$1005,$C124,Con_ve!$I$6:$I$1005,"Fechada",Con_ve!$Q$6:$Q$1005,Cad_cl!AX$5))),"",IF($C124="","",SUMIFS(Con_ve!$F$6:$F$1005,Con_ve!$C$6:$C$1005,$C124,Con_ve!$I$6:$I$1005,"Fechada",Con_ve!$Q$6:$Q$1005,Cad_cl!AX$5)))</f>
        <v/>
      </c>
      <c r="AY124" s="134" t="str">
        <f>IF(ISERR(IF($C124="","",SUMIFS(Con_ve!$F$6:$F$1005,Con_ve!$C$6:$C$1005,$C124,Con_ve!$I$6:$I$1005,"Fechada",Con_ve!$Q$6:$Q$1005,Cad_cl!AY$5))),"",IF($C124="","",SUMIFS(Con_ve!$F$6:$F$1005,Con_ve!$C$6:$C$1005,$C124,Con_ve!$I$6:$I$1005,"Fechada",Con_ve!$Q$6:$Q$1005,Cad_cl!AY$5)))</f>
        <v/>
      </c>
      <c r="AZ124" s="134" t="str">
        <f>IF(ISERR(IF($C124="","",SUMIFS(Con_ve!$F$6:$F$1005,Con_ve!$C$6:$C$1005,$C124,Con_ve!$I$6:$I$1005,"Fechada",Con_ve!$Q$6:$Q$1005,Cad_cl!AZ$5))),"",IF($C124="","",SUMIFS(Con_ve!$F$6:$F$1005,Con_ve!$C$6:$C$1005,$C124,Con_ve!$I$6:$I$1005,"Fechada",Con_ve!$Q$6:$Q$1005,Cad_cl!AZ$5)))</f>
        <v/>
      </c>
      <c r="BA124" s="134" t="str">
        <f>IF(ISERR(IF($C124="","",SUMIFS(Con_ve!$F$6:$F$1005,Con_ve!$C$6:$C$1005,$C124,Con_ve!$I$6:$I$1005,"Fechada",Con_ve!$Q$6:$Q$1005,Cad_cl!BA$5))),"",IF($C124="","",SUMIFS(Con_ve!$F$6:$F$1005,Con_ve!$C$6:$C$1005,$C124,Con_ve!$I$6:$I$1005,"Fechada",Con_ve!$Q$6:$Q$1005,Cad_cl!BA$5)))</f>
        <v/>
      </c>
      <c r="BB124" s="134">
        <f t="shared" si="3"/>
        <v>0</v>
      </c>
      <c r="BD124" s="134" t="str">
        <f>IF(ISERR(IF($C124="","",SUMIFS(Con_ve!$F$6:$F$1005,Con_ve!$C$6:$C$1005,$C124,Con_ve!$I$6:$I$1005,"Em negociação",Con_ve!$Q$6:$Q$1005,Cad_cl!BD$5))),"",IF($C124="","",SUMIFS(Con_ve!$F$6:$F$1005,Con_ve!$C$6:$C$1005,$C124,Con_ve!$I$6:$I$1005,"Em negociação",Con_ve!$Q$6:$Q$1005,Cad_cl!BD$5)))</f>
        <v/>
      </c>
      <c r="BE124" s="134" t="str">
        <f>IF(ISERR(IF($C124="","",SUMIFS(Con_ve!$F$6:$F$1005,Con_ve!$C$6:$C$1005,$C124,Con_ve!$I$6:$I$1005,"Em negociação",Con_ve!$Q$6:$Q$1005,Cad_cl!BE$5))),"",IF($C124="","",SUMIFS(Con_ve!$F$6:$F$1005,Con_ve!$C$6:$C$1005,$C124,Con_ve!$I$6:$I$1005,"Em negociação",Con_ve!$Q$6:$Q$1005,Cad_cl!BE$5)))</f>
        <v/>
      </c>
      <c r="BF124" s="134" t="str">
        <f>IF(ISERR(IF($C124="","",SUMIFS(Con_ve!$F$6:$F$1005,Con_ve!$C$6:$C$1005,$C124,Con_ve!$I$6:$I$1005,"Em negociação",Con_ve!$Q$6:$Q$1005,Cad_cl!BF$5))),"",IF($C124="","",SUMIFS(Con_ve!$F$6:$F$1005,Con_ve!$C$6:$C$1005,$C124,Con_ve!$I$6:$I$1005,"Em negociação",Con_ve!$Q$6:$Q$1005,Cad_cl!BF$5)))</f>
        <v/>
      </c>
      <c r="BG124" s="134" t="str">
        <f>IF(ISERR(IF($C124="","",SUMIFS(Con_ve!$F$6:$F$1005,Con_ve!$C$6:$C$1005,$C124,Con_ve!$I$6:$I$1005,"Em negociação",Con_ve!$Q$6:$Q$1005,Cad_cl!BG$5))),"",IF($C124="","",SUMIFS(Con_ve!$F$6:$F$1005,Con_ve!$C$6:$C$1005,$C124,Con_ve!$I$6:$I$1005,"Em negociação",Con_ve!$Q$6:$Q$1005,Cad_cl!BG$5)))</f>
        <v/>
      </c>
      <c r="BH124" s="134" t="str">
        <f>IF(ISERR(IF($C124="","",SUMIFS(Con_ve!$F$6:$F$1005,Con_ve!$C$6:$C$1005,$C124,Con_ve!$I$6:$I$1005,"Em negociação",Con_ve!$Q$6:$Q$1005,Cad_cl!BH$5))),"",IF($C124="","",SUMIFS(Con_ve!$F$6:$F$1005,Con_ve!$C$6:$C$1005,$C124,Con_ve!$I$6:$I$1005,"Em negociação",Con_ve!$Q$6:$Q$1005,Cad_cl!BH$5)))</f>
        <v/>
      </c>
      <c r="BI124" s="134" t="str">
        <f>IF(ISERR(IF($C124="","",SUMIFS(Con_ve!$F$6:$F$1005,Con_ve!$C$6:$C$1005,$C124,Con_ve!$I$6:$I$1005,"Em negociação",Con_ve!$Q$6:$Q$1005,Cad_cl!BI$5))),"",IF($C124="","",SUMIFS(Con_ve!$F$6:$F$1005,Con_ve!$C$6:$C$1005,$C124,Con_ve!$I$6:$I$1005,"Em negociação",Con_ve!$Q$6:$Q$1005,Cad_cl!BI$5)))</f>
        <v/>
      </c>
      <c r="BJ124" s="134" t="str">
        <f>IF(ISERR(IF($C124="","",SUMIFS(Con_ve!$F$6:$F$1005,Con_ve!$C$6:$C$1005,$C124,Con_ve!$I$6:$I$1005,"Em negociação",Con_ve!$Q$6:$Q$1005,Cad_cl!BJ$5))),"",IF($C124="","",SUMIFS(Con_ve!$F$6:$F$1005,Con_ve!$C$6:$C$1005,$C124,Con_ve!$I$6:$I$1005,"Em negociação",Con_ve!$Q$6:$Q$1005,Cad_cl!BJ$5)))</f>
        <v/>
      </c>
      <c r="BK124" s="134" t="str">
        <f>IF(ISERR(IF($C124="","",SUMIFS(Con_ve!$F$6:$F$1005,Con_ve!$C$6:$C$1005,$C124,Con_ve!$I$6:$I$1005,"Em negociação",Con_ve!$Q$6:$Q$1005,Cad_cl!BK$5))),"",IF($C124="","",SUMIFS(Con_ve!$F$6:$F$1005,Con_ve!$C$6:$C$1005,$C124,Con_ve!$I$6:$I$1005,"Em negociação",Con_ve!$Q$6:$Q$1005,Cad_cl!BK$5)))</f>
        <v/>
      </c>
      <c r="BL124" s="134" t="str">
        <f>IF(ISERR(IF($C124="","",SUMIFS(Con_ve!$F$6:$F$1005,Con_ve!$C$6:$C$1005,$C124,Con_ve!$I$6:$I$1005,"Em negociação",Con_ve!$Q$6:$Q$1005,Cad_cl!BL$5))),"",IF($C124="","",SUMIFS(Con_ve!$F$6:$F$1005,Con_ve!$C$6:$C$1005,$C124,Con_ve!$I$6:$I$1005,"Em negociação",Con_ve!$Q$6:$Q$1005,Cad_cl!BL$5)))</f>
        <v/>
      </c>
      <c r="BM124" s="134" t="str">
        <f>IF(ISERR(IF($C124="","",SUMIFS(Con_ve!$F$6:$F$1005,Con_ve!$C$6:$C$1005,$C124,Con_ve!$I$6:$I$1005,"Em negociação",Con_ve!$Q$6:$Q$1005,Cad_cl!BM$5))),"",IF($C124="","",SUMIFS(Con_ve!$F$6:$F$1005,Con_ve!$C$6:$C$1005,$C124,Con_ve!$I$6:$I$1005,"Em negociação",Con_ve!$Q$6:$Q$1005,Cad_cl!BM$5)))</f>
        <v/>
      </c>
      <c r="BN124" s="134" t="str">
        <f>IF(ISERR(IF($C124="","",SUMIFS(Con_ve!$F$6:$F$1005,Con_ve!$C$6:$C$1005,$C124,Con_ve!$I$6:$I$1005,"Em negociação",Con_ve!$Q$6:$Q$1005,Cad_cl!BN$5))),"",IF($C124="","",SUMIFS(Con_ve!$F$6:$F$1005,Con_ve!$C$6:$C$1005,$C124,Con_ve!$I$6:$I$1005,"Em negociação",Con_ve!$Q$6:$Q$1005,Cad_cl!BN$5)))</f>
        <v/>
      </c>
      <c r="BO124" s="134" t="str">
        <f>IF(ISERR(IF($C124="","",SUMIFS(Con_ve!$F$6:$F$1005,Con_ve!$C$6:$C$1005,$C124,Con_ve!$I$6:$I$1005,"Em negociação",Con_ve!$Q$6:$Q$1005,Cad_cl!BO$5))),"",IF($C124="","",SUMIFS(Con_ve!$F$6:$F$1005,Con_ve!$C$6:$C$1005,$C124,Con_ve!$I$6:$I$1005,"Em negociação",Con_ve!$Q$6:$Q$1005,Cad_cl!BO$5)))</f>
        <v/>
      </c>
      <c r="BP124" s="134">
        <f t="shared" si="4"/>
        <v>0</v>
      </c>
      <c r="BR124" s="125" t="str">
        <f>IF(ISERR(IF(AND($I124=Re_lo!$E$5,BR$5=VLOOKUP(Re_lo!$H$5,Re_lo!$N$5:$O$16,2,0)),AP124,"")),"",IF(AND($I124=Re_lo!$E$5,BR$5=VLOOKUP(Re_lo!$H$5,Re_lo!$N$5:$O$16,2,0)),AP124,""))</f>
        <v/>
      </c>
      <c r="BS124" s="125" t="str">
        <f>IF(ISERR(IF(AND($I124=Re_lo!$E$5,BS$5=VLOOKUP(Re_lo!$H$5,Re_lo!$N$5:$O$16,2,0)),AQ124,"")),"",IF(AND($I124=Re_lo!$E$5,BS$5=VLOOKUP(Re_lo!$H$5,Re_lo!$N$5:$O$16,2,0)),AQ124,""))</f>
        <v/>
      </c>
      <c r="BT124" s="125" t="str">
        <f>IF(ISERR(IF(AND($I124=Re_lo!$E$5,BT$5=VLOOKUP(Re_lo!$H$5,Re_lo!$N$5:$O$16,2,0)),AR124,"")),"",IF(AND($I124=Re_lo!$E$5,BT$5=VLOOKUP(Re_lo!$H$5,Re_lo!$N$5:$O$16,2,0)),AR124,""))</f>
        <v/>
      </c>
      <c r="BU124" s="125" t="str">
        <f>IF(ISERR(IF(AND($I124=Re_lo!$E$5,BU$5=VLOOKUP(Re_lo!$H$5,Re_lo!$N$5:$O$16,2,0)),AS124,"")),"",IF(AND($I124=Re_lo!$E$5,BU$5=VLOOKUP(Re_lo!$H$5,Re_lo!$N$5:$O$16,2,0)),AS124,""))</f>
        <v/>
      </c>
      <c r="BV124" s="125" t="str">
        <f>IF(ISERR(IF(AND($I124=Re_lo!$E$5,BV$5=VLOOKUP(Re_lo!$H$5,Re_lo!$N$5:$O$16,2,0)),AT124,"")),"",IF(AND($I124=Re_lo!$E$5,BV$5=VLOOKUP(Re_lo!$H$5,Re_lo!$N$5:$O$16,2,0)),AT124,""))</f>
        <v/>
      </c>
      <c r="BW124" s="125" t="str">
        <f>IF(ISERR(IF(AND($I124=Re_lo!$E$5,BW$5=VLOOKUP(Re_lo!$H$5,Re_lo!$N$5:$O$16,2,0)),AU124,"")),"",IF(AND($I124=Re_lo!$E$5,BW$5=VLOOKUP(Re_lo!$H$5,Re_lo!$N$5:$O$16,2,0)),AU124,""))</f>
        <v/>
      </c>
      <c r="BX124" s="125" t="str">
        <f>IF(ISERR(IF(AND($I124=Re_lo!$E$5,BX$5=VLOOKUP(Re_lo!$H$5,Re_lo!$N$5:$O$16,2,0)),AV124,"")),"",IF(AND($I124=Re_lo!$E$5,BX$5=VLOOKUP(Re_lo!$H$5,Re_lo!$N$5:$O$16,2,0)),AV124,""))</f>
        <v/>
      </c>
      <c r="BY124" s="125" t="str">
        <f>IF(ISERR(IF(AND($I124=Re_lo!$E$5,BY$5=VLOOKUP(Re_lo!$H$5,Re_lo!$N$5:$O$16,2,0)),AW124,"")),"",IF(AND($I124=Re_lo!$E$5,BY$5=VLOOKUP(Re_lo!$H$5,Re_lo!$N$5:$O$16,2,0)),AW124,""))</f>
        <v/>
      </c>
      <c r="BZ124" s="125" t="str">
        <f>IF(ISERR(IF(AND($I124=Re_lo!$E$5,BZ$5=VLOOKUP(Re_lo!$H$5,Re_lo!$N$5:$O$16,2,0)),AX124,"")),"",IF(AND($I124=Re_lo!$E$5,BZ$5=VLOOKUP(Re_lo!$H$5,Re_lo!$N$5:$O$16,2,0)),AX124,""))</f>
        <v/>
      </c>
      <c r="CA124" s="125" t="str">
        <f>IF(ISERR(IF(AND($I124=Re_lo!$E$5,CA$5=VLOOKUP(Re_lo!$H$5,Re_lo!$N$5:$O$16,2,0)),AY124,"")),"",IF(AND($I124=Re_lo!$E$5,CA$5=VLOOKUP(Re_lo!$H$5,Re_lo!$N$5:$O$16,2,0)),AY124,""))</f>
        <v/>
      </c>
      <c r="CB124" s="125" t="str">
        <f>IF(ISERR(IF(AND($I124=Re_lo!$E$5,CB$5=VLOOKUP(Re_lo!$H$5,Re_lo!$N$5:$O$16,2,0)),AZ124,"")),"",IF(AND($I124=Re_lo!$E$5,CB$5=VLOOKUP(Re_lo!$H$5,Re_lo!$N$5:$O$16,2,0)),AZ124,""))</f>
        <v/>
      </c>
      <c r="CC124" s="125" t="str">
        <f>IF(ISERR(IF(AND($I124=Re_lo!$E$5,CC$5=VLOOKUP(Re_lo!$H$5,Re_lo!$N$5:$O$16,2,0)),BA124,"")),"",IF(AND($I124=Re_lo!$E$5,CC$5=VLOOKUP(Re_lo!$H$5,Re_lo!$N$5:$O$16,2,0)),BA124,""))</f>
        <v/>
      </c>
      <c r="CD124" s="125" t="str">
        <f>IF(ISERR(IF(AND($I124=Re_lo!$E$5,CD$5=VLOOKUP(Re_lo!$H$5,Re_lo!$N$5:$O$16,2,0)),BB124,"")),"",IF(AND($I124=Re_lo!$E$5,CD$5=VLOOKUP(Re_lo!$H$5,Re_lo!$N$5:$O$16,2,0)),BB124,""))</f>
        <v/>
      </c>
      <c r="CF124" s="125" t="str">
        <f>IF($C124="","",COUNTIFS(Con_ve!$C$6:$C$1005,$C124,Con_ve!$Q$6:$Q$1005,Cad_cl!CF$5))</f>
        <v/>
      </c>
      <c r="CG124" s="125" t="str">
        <f>IF($C124="","",COUNTIFS(Con_ve!$C$6:$C$1005,$C124,Con_ve!$Q$6:$Q$1005,Cad_cl!CG$5))</f>
        <v/>
      </c>
      <c r="CH124" s="125" t="str">
        <f>IF($C124="","",COUNTIFS(Con_ve!$C$6:$C$1005,$C124,Con_ve!$Q$6:$Q$1005,Cad_cl!CH$5))</f>
        <v/>
      </c>
      <c r="CI124" s="125" t="str">
        <f>IF($C124="","",COUNTIFS(Con_ve!$C$6:$C$1005,$C124,Con_ve!$Q$6:$Q$1005,Cad_cl!CI$5))</f>
        <v/>
      </c>
      <c r="CJ124" s="125" t="str">
        <f>IF($C124="","",COUNTIFS(Con_ve!$C$6:$C$1005,$C124,Con_ve!$Q$6:$Q$1005,Cad_cl!CJ$5))</f>
        <v/>
      </c>
      <c r="CK124" s="125" t="str">
        <f>IF($C124="","",COUNTIFS(Con_ve!$C$6:$C$1005,$C124,Con_ve!$Q$6:$Q$1005,Cad_cl!CK$5))</f>
        <v/>
      </c>
      <c r="CL124" s="125" t="str">
        <f>IF($C124="","",COUNTIFS(Con_ve!$C$6:$C$1005,$C124,Con_ve!$Q$6:$Q$1005,Cad_cl!CL$5))</f>
        <v/>
      </c>
      <c r="CM124" s="125" t="str">
        <f>IF($C124="","",COUNTIFS(Con_ve!$C$6:$C$1005,$C124,Con_ve!$Q$6:$Q$1005,Cad_cl!CM$5))</f>
        <v/>
      </c>
      <c r="CN124" s="125" t="str">
        <f>IF($C124="","",COUNTIFS(Con_ve!$C$6:$C$1005,$C124,Con_ve!$Q$6:$Q$1005,Cad_cl!CN$5))</f>
        <v/>
      </c>
      <c r="CO124" s="125" t="str">
        <f>IF($C124="","",COUNTIFS(Con_ve!$C$6:$C$1005,$C124,Con_ve!$Q$6:$Q$1005,Cad_cl!CO$5))</f>
        <v/>
      </c>
      <c r="CP124" s="125" t="str">
        <f>IF($C124="","",COUNTIFS(Con_ve!$C$6:$C$1005,$C124,Con_ve!$Q$6:$Q$1005,Cad_cl!CP$5))</f>
        <v/>
      </c>
      <c r="CQ124" s="125" t="str">
        <f>IF($C124="","",COUNTIFS(Con_ve!$C$6:$C$1005,$C124,Con_ve!$Q$6:$Q$1005,Cad_cl!CQ$5))</f>
        <v/>
      </c>
      <c r="CR124" s="125">
        <f t="shared" si="5"/>
        <v>0</v>
      </c>
    </row>
    <row r="125" spans="3:96" ht="30" customHeight="1">
      <c r="C125" s="153"/>
      <c r="D125" s="153"/>
      <c r="E125" s="154"/>
      <c r="F125" s="153"/>
      <c r="G125" s="155"/>
      <c r="H125" s="153"/>
      <c r="I125" s="153"/>
      <c r="J125" s="132" t="s">
        <v>309</v>
      </c>
      <c r="K125" s="133" t="s">
        <v>309</v>
      </c>
      <c r="L125" s="153"/>
      <c r="M125" s="153"/>
      <c r="N125" s="153"/>
      <c r="O125" s="153"/>
      <c r="P125" s="153"/>
      <c r="Q125" s="153"/>
      <c r="AP125" s="134" t="str">
        <f>IF(ISERR(IF($C125="","",SUMIFS(Con_ve!$F$6:$F$1005,Con_ve!$C$6:$C$1005,$C125,Con_ve!$I$6:$I$1005,"Fechada",Con_ve!$Q$6:$Q$1005,Cad_cl!AP$5))),"",IF($C125="","",SUMIFS(Con_ve!$F$6:$F$1005,Con_ve!$C$6:$C$1005,$C125,Con_ve!$I$6:$I$1005,"Fechada",Con_ve!$Q$6:$Q$1005,Cad_cl!AP$5)))</f>
        <v/>
      </c>
      <c r="AQ125" s="134" t="str">
        <f>IF(ISERR(IF($C125="","",SUMIFS(Con_ve!$F$6:$F$1005,Con_ve!$C$6:$C$1005,$C125,Con_ve!$I$6:$I$1005,"Fechada",Con_ve!$Q$6:$Q$1005,Cad_cl!AQ$5))),"",IF($C125="","",SUMIFS(Con_ve!$F$6:$F$1005,Con_ve!$C$6:$C$1005,$C125,Con_ve!$I$6:$I$1005,"Fechada",Con_ve!$Q$6:$Q$1005,Cad_cl!AQ$5)))</f>
        <v/>
      </c>
      <c r="AR125" s="134" t="str">
        <f>IF(ISERR(IF($C125="","",SUMIFS(Con_ve!$F$6:$F$1005,Con_ve!$C$6:$C$1005,$C125,Con_ve!$I$6:$I$1005,"Fechada",Con_ve!$Q$6:$Q$1005,Cad_cl!AR$5))),"",IF($C125="","",SUMIFS(Con_ve!$F$6:$F$1005,Con_ve!$C$6:$C$1005,$C125,Con_ve!$I$6:$I$1005,"Fechada",Con_ve!$Q$6:$Q$1005,Cad_cl!AR$5)))</f>
        <v/>
      </c>
      <c r="AS125" s="134" t="str">
        <f>IF(ISERR(IF($C125="","",SUMIFS(Con_ve!$F$6:$F$1005,Con_ve!$C$6:$C$1005,$C125,Con_ve!$I$6:$I$1005,"Fechada",Con_ve!$Q$6:$Q$1005,Cad_cl!AS$5))),"",IF($C125="","",SUMIFS(Con_ve!$F$6:$F$1005,Con_ve!$C$6:$C$1005,$C125,Con_ve!$I$6:$I$1005,"Fechada",Con_ve!$Q$6:$Q$1005,Cad_cl!AS$5)))</f>
        <v/>
      </c>
      <c r="AT125" s="134" t="str">
        <f>IF(ISERR(IF($C125="","",SUMIFS(Con_ve!$F$6:$F$1005,Con_ve!$C$6:$C$1005,$C125,Con_ve!$I$6:$I$1005,"Fechada",Con_ve!$Q$6:$Q$1005,Cad_cl!AT$5))),"",IF($C125="","",SUMIFS(Con_ve!$F$6:$F$1005,Con_ve!$C$6:$C$1005,$C125,Con_ve!$I$6:$I$1005,"Fechada",Con_ve!$Q$6:$Q$1005,Cad_cl!AT$5)))</f>
        <v/>
      </c>
      <c r="AU125" s="134" t="str">
        <f>IF(ISERR(IF($C125="","",SUMIFS(Con_ve!$F$6:$F$1005,Con_ve!$C$6:$C$1005,$C125,Con_ve!$I$6:$I$1005,"Fechada",Con_ve!$Q$6:$Q$1005,Cad_cl!AU$5))),"",IF($C125="","",SUMIFS(Con_ve!$F$6:$F$1005,Con_ve!$C$6:$C$1005,$C125,Con_ve!$I$6:$I$1005,"Fechada",Con_ve!$Q$6:$Q$1005,Cad_cl!AU$5)))</f>
        <v/>
      </c>
      <c r="AV125" s="134" t="str">
        <f>IF(ISERR(IF($C125="","",SUMIFS(Con_ve!$F$6:$F$1005,Con_ve!$C$6:$C$1005,$C125,Con_ve!$I$6:$I$1005,"Fechada",Con_ve!$Q$6:$Q$1005,Cad_cl!AV$5))),"",IF($C125="","",SUMIFS(Con_ve!$F$6:$F$1005,Con_ve!$C$6:$C$1005,$C125,Con_ve!$I$6:$I$1005,"Fechada",Con_ve!$Q$6:$Q$1005,Cad_cl!AV$5)))</f>
        <v/>
      </c>
      <c r="AW125" s="134" t="str">
        <f>IF(ISERR(IF($C125="","",SUMIFS(Con_ve!$F$6:$F$1005,Con_ve!$C$6:$C$1005,$C125,Con_ve!$I$6:$I$1005,"Fechada",Con_ve!$Q$6:$Q$1005,Cad_cl!AW$5))),"",IF($C125="","",SUMIFS(Con_ve!$F$6:$F$1005,Con_ve!$C$6:$C$1005,$C125,Con_ve!$I$6:$I$1005,"Fechada",Con_ve!$Q$6:$Q$1005,Cad_cl!AW$5)))</f>
        <v/>
      </c>
      <c r="AX125" s="134" t="str">
        <f>IF(ISERR(IF($C125="","",SUMIFS(Con_ve!$F$6:$F$1005,Con_ve!$C$6:$C$1005,$C125,Con_ve!$I$6:$I$1005,"Fechada",Con_ve!$Q$6:$Q$1005,Cad_cl!AX$5))),"",IF($C125="","",SUMIFS(Con_ve!$F$6:$F$1005,Con_ve!$C$6:$C$1005,$C125,Con_ve!$I$6:$I$1005,"Fechada",Con_ve!$Q$6:$Q$1005,Cad_cl!AX$5)))</f>
        <v/>
      </c>
      <c r="AY125" s="134" t="str">
        <f>IF(ISERR(IF($C125="","",SUMIFS(Con_ve!$F$6:$F$1005,Con_ve!$C$6:$C$1005,$C125,Con_ve!$I$6:$I$1005,"Fechada",Con_ve!$Q$6:$Q$1005,Cad_cl!AY$5))),"",IF($C125="","",SUMIFS(Con_ve!$F$6:$F$1005,Con_ve!$C$6:$C$1005,$C125,Con_ve!$I$6:$I$1005,"Fechada",Con_ve!$Q$6:$Q$1005,Cad_cl!AY$5)))</f>
        <v/>
      </c>
      <c r="AZ125" s="134" t="str">
        <f>IF(ISERR(IF($C125="","",SUMIFS(Con_ve!$F$6:$F$1005,Con_ve!$C$6:$C$1005,$C125,Con_ve!$I$6:$I$1005,"Fechada",Con_ve!$Q$6:$Q$1005,Cad_cl!AZ$5))),"",IF($C125="","",SUMIFS(Con_ve!$F$6:$F$1005,Con_ve!$C$6:$C$1005,$C125,Con_ve!$I$6:$I$1005,"Fechada",Con_ve!$Q$6:$Q$1005,Cad_cl!AZ$5)))</f>
        <v/>
      </c>
      <c r="BA125" s="134" t="str">
        <f>IF(ISERR(IF($C125="","",SUMIFS(Con_ve!$F$6:$F$1005,Con_ve!$C$6:$C$1005,$C125,Con_ve!$I$6:$I$1005,"Fechada",Con_ve!$Q$6:$Q$1005,Cad_cl!BA$5))),"",IF($C125="","",SUMIFS(Con_ve!$F$6:$F$1005,Con_ve!$C$6:$C$1005,$C125,Con_ve!$I$6:$I$1005,"Fechada",Con_ve!$Q$6:$Q$1005,Cad_cl!BA$5)))</f>
        <v/>
      </c>
      <c r="BB125" s="134">
        <f t="shared" si="3"/>
        <v>0</v>
      </c>
      <c r="BD125" s="134" t="str">
        <f>IF(ISERR(IF($C125="","",SUMIFS(Con_ve!$F$6:$F$1005,Con_ve!$C$6:$C$1005,$C125,Con_ve!$I$6:$I$1005,"Em negociação",Con_ve!$Q$6:$Q$1005,Cad_cl!BD$5))),"",IF($C125="","",SUMIFS(Con_ve!$F$6:$F$1005,Con_ve!$C$6:$C$1005,$C125,Con_ve!$I$6:$I$1005,"Em negociação",Con_ve!$Q$6:$Q$1005,Cad_cl!BD$5)))</f>
        <v/>
      </c>
      <c r="BE125" s="134" t="str">
        <f>IF(ISERR(IF($C125="","",SUMIFS(Con_ve!$F$6:$F$1005,Con_ve!$C$6:$C$1005,$C125,Con_ve!$I$6:$I$1005,"Em negociação",Con_ve!$Q$6:$Q$1005,Cad_cl!BE$5))),"",IF($C125="","",SUMIFS(Con_ve!$F$6:$F$1005,Con_ve!$C$6:$C$1005,$C125,Con_ve!$I$6:$I$1005,"Em negociação",Con_ve!$Q$6:$Q$1005,Cad_cl!BE$5)))</f>
        <v/>
      </c>
      <c r="BF125" s="134" t="str">
        <f>IF(ISERR(IF($C125="","",SUMIFS(Con_ve!$F$6:$F$1005,Con_ve!$C$6:$C$1005,$C125,Con_ve!$I$6:$I$1005,"Em negociação",Con_ve!$Q$6:$Q$1005,Cad_cl!BF$5))),"",IF($C125="","",SUMIFS(Con_ve!$F$6:$F$1005,Con_ve!$C$6:$C$1005,$C125,Con_ve!$I$6:$I$1005,"Em negociação",Con_ve!$Q$6:$Q$1005,Cad_cl!BF$5)))</f>
        <v/>
      </c>
      <c r="BG125" s="134" t="str">
        <f>IF(ISERR(IF($C125="","",SUMIFS(Con_ve!$F$6:$F$1005,Con_ve!$C$6:$C$1005,$C125,Con_ve!$I$6:$I$1005,"Em negociação",Con_ve!$Q$6:$Q$1005,Cad_cl!BG$5))),"",IF($C125="","",SUMIFS(Con_ve!$F$6:$F$1005,Con_ve!$C$6:$C$1005,$C125,Con_ve!$I$6:$I$1005,"Em negociação",Con_ve!$Q$6:$Q$1005,Cad_cl!BG$5)))</f>
        <v/>
      </c>
      <c r="BH125" s="134" t="str">
        <f>IF(ISERR(IF($C125="","",SUMIFS(Con_ve!$F$6:$F$1005,Con_ve!$C$6:$C$1005,$C125,Con_ve!$I$6:$I$1005,"Em negociação",Con_ve!$Q$6:$Q$1005,Cad_cl!BH$5))),"",IF($C125="","",SUMIFS(Con_ve!$F$6:$F$1005,Con_ve!$C$6:$C$1005,$C125,Con_ve!$I$6:$I$1005,"Em negociação",Con_ve!$Q$6:$Q$1005,Cad_cl!BH$5)))</f>
        <v/>
      </c>
      <c r="BI125" s="134" t="str">
        <f>IF(ISERR(IF($C125="","",SUMIFS(Con_ve!$F$6:$F$1005,Con_ve!$C$6:$C$1005,$C125,Con_ve!$I$6:$I$1005,"Em negociação",Con_ve!$Q$6:$Q$1005,Cad_cl!BI$5))),"",IF($C125="","",SUMIFS(Con_ve!$F$6:$F$1005,Con_ve!$C$6:$C$1005,$C125,Con_ve!$I$6:$I$1005,"Em negociação",Con_ve!$Q$6:$Q$1005,Cad_cl!BI$5)))</f>
        <v/>
      </c>
      <c r="BJ125" s="134" t="str">
        <f>IF(ISERR(IF($C125="","",SUMIFS(Con_ve!$F$6:$F$1005,Con_ve!$C$6:$C$1005,$C125,Con_ve!$I$6:$I$1005,"Em negociação",Con_ve!$Q$6:$Q$1005,Cad_cl!BJ$5))),"",IF($C125="","",SUMIFS(Con_ve!$F$6:$F$1005,Con_ve!$C$6:$C$1005,$C125,Con_ve!$I$6:$I$1005,"Em negociação",Con_ve!$Q$6:$Q$1005,Cad_cl!BJ$5)))</f>
        <v/>
      </c>
      <c r="BK125" s="134" t="str">
        <f>IF(ISERR(IF($C125="","",SUMIFS(Con_ve!$F$6:$F$1005,Con_ve!$C$6:$C$1005,$C125,Con_ve!$I$6:$I$1005,"Em negociação",Con_ve!$Q$6:$Q$1005,Cad_cl!BK$5))),"",IF($C125="","",SUMIFS(Con_ve!$F$6:$F$1005,Con_ve!$C$6:$C$1005,$C125,Con_ve!$I$6:$I$1005,"Em negociação",Con_ve!$Q$6:$Q$1005,Cad_cl!BK$5)))</f>
        <v/>
      </c>
      <c r="BL125" s="134" t="str">
        <f>IF(ISERR(IF($C125="","",SUMIFS(Con_ve!$F$6:$F$1005,Con_ve!$C$6:$C$1005,$C125,Con_ve!$I$6:$I$1005,"Em negociação",Con_ve!$Q$6:$Q$1005,Cad_cl!BL$5))),"",IF($C125="","",SUMIFS(Con_ve!$F$6:$F$1005,Con_ve!$C$6:$C$1005,$C125,Con_ve!$I$6:$I$1005,"Em negociação",Con_ve!$Q$6:$Q$1005,Cad_cl!BL$5)))</f>
        <v/>
      </c>
      <c r="BM125" s="134" t="str">
        <f>IF(ISERR(IF($C125="","",SUMIFS(Con_ve!$F$6:$F$1005,Con_ve!$C$6:$C$1005,$C125,Con_ve!$I$6:$I$1005,"Em negociação",Con_ve!$Q$6:$Q$1005,Cad_cl!BM$5))),"",IF($C125="","",SUMIFS(Con_ve!$F$6:$F$1005,Con_ve!$C$6:$C$1005,$C125,Con_ve!$I$6:$I$1005,"Em negociação",Con_ve!$Q$6:$Q$1005,Cad_cl!BM$5)))</f>
        <v/>
      </c>
      <c r="BN125" s="134" t="str">
        <f>IF(ISERR(IF($C125="","",SUMIFS(Con_ve!$F$6:$F$1005,Con_ve!$C$6:$C$1005,$C125,Con_ve!$I$6:$I$1005,"Em negociação",Con_ve!$Q$6:$Q$1005,Cad_cl!BN$5))),"",IF($C125="","",SUMIFS(Con_ve!$F$6:$F$1005,Con_ve!$C$6:$C$1005,$C125,Con_ve!$I$6:$I$1005,"Em negociação",Con_ve!$Q$6:$Q$1005,Cad_cl!BN$5)))</f>
        <v/>
      </c>
      <c r="BO125" s="134" t="str">
        <f>IF(ISERR(IF($C125="","",SUMIFS(Con_ve!$F$6:$F$1005,Con_ve!$C$6:$C$1005,$C125,Con_ve!$I$6:$I$1005,"Em negociação",Con_ve!$Q$6:$Q$1005,Cad_cl!BO$5))),"",IF($C125="","",SUMIFS(Con_ve!$F$6:$F$1005,Con_ve!$C$6:$C$1005,$C125,Con_ve!$I$6:$I$1005,"Em negociação",Con_ve!$Q$6:$Q$1005,Cad_cl!BO$5)))</f>
        <v/>
      </c>
      <c r="BP125" s="134">
        <f t="shared" si="4"/>
        <v>0</v>
      </c>
      <c r="BR125" s="125" t="str">
        <f>IF(ISERR(IF(AND($I125=Re_lo!$E$5,BR$5=VLOOKUP(Re_lo!$H$5,Re_lo!$N$5:$O$16,2,0)),AP125,"")),"",IF(AND($I125=Re_lo!$E$5,BR$5=VLOOKUP(Re_lo!$H$5,Re_lo!$N$5:$O$16,2,0)),AP125,""))</f>
        <v/>
      </c>
      <c r="BS125" s="125" t="str">
        <f>IF(ISERR(IF(AND($I125=Re_lo!$E$5,BS$5=VLOOKUP(Re_lo!$H$5,Re_lo!$N$5:$O$16,2,0)),AQ125,"")),"",IF(AND($I125=Re_lo!$E$5,BS$5=VLOOKUP(Re_lo!$H$5,Re_lo!$N$5:$O$16,2,0)),AQ125,""))</f>
        <v/>
      </c>
      <c r="BT125" s="125" t="str">
        <f>IF(ISERR(IF(AND($I125=Re_lo!$E$5,BT$5=VLOOKUP(Re_lo!$H$5,Re_lo!$N$5:$O$16,2,0)),AR125,"")),"",IF(AND($I125=Re_lo!$E$5,BT$5=VLOOKUP(Re_lo!$H$5,Re_lo!$N$5:$O$16,2,0)),AR125,""))</f>
        <v/>
      </c>
      <c r="BU125" s="125" t="str">
        <f>IF(ISERR(IF(AND($I125=Re_lo!$E$5,BU$5=VLOOKUP(Re_lo!$H$5,Re_lo!$N$5:$O$16,2,0)),AS125,"")),"",IF(AND($I125=Re_lo!$E$5,BU$5=VLOOKUP(Re_lo!$H$5,Re_lo!$N$5:$O$16,2,0)),AS125,""))</f>
        <v/>
      </c>
      <c r="BV125" s="125" t="str">
        <f>IF(ISERR(IF(AND($I125=Re_lo!$E$5,BV$5=VLOOKUP(Re_lo!$H$5,Re_lo!$N$5:$O$16,2,0)),AT125,"")),"",IF(AND($I125=Re_lo!$E$5,BV$5=VLOOKUP(Re_lo!$H$5,Re_lo!$N$5:$O$16,2,0)),AT125,""))</f>
        <v/>
      </c>
      <c r="BW125" s="125" t="str">
        <f>IF(ISERR(IF(AND($I125=Re_lo!$E$5,BW$5=VLOOKUP(Re_lo!$H$5,Re_lo!$N$5:$O$16,2,0)),AU125,"")),"",IF(AND($I125=Re_lo!$E$5,BW$5=VLOOKUP(Re_lo!$H$5,Re_lo!$N$5:$O$16,2,0)),AU125,""))</f>
        <v/>
      </c>
      <c r="BX125" s="125" t="str">
        <f>IF(ISERR(IF(AND($I125=Re_lo!$E$5,BX$5=VLOOKUP(Re_lo!$H$5,Re_lo!$N$5:$O$16,2,0)),AV125,"")),"",IF(AND($I125=Re_lo!$E$5,BX$5=VLOOKUP(Re_lo!$H$5,Re_lo!$N$5:$O$16,2,0)),AV125,""))</f>
        <v/>
      </c>
      <c r="BY125" s="125" t="str">
        <f>IF(ISERR(IF(AND($I125=Re_lo!$E$5,BY$5=VLOOKUP(Re_lo!$H$5,Re_lo!$N$5:$O$16,2,0)),AW125,"")),"",IF(AND($I125=Re_lo!$E$5,BY$5=VLOOKUP(Re_lo!$H$5,Re_lo!$N$5:$O$16,2,0)),AW125,""))</f>
        <v/>
      </c>
      <c r="BZ125" s="125" t="str">
        <f>IF(ISERR(IF(AND($I125=Re_lo!$E$5,BZ$5=VLOOKUP(Re_lo!$H$5,Re_lo!$N$5:$O$16,2,0)),AX125,"")),"",IF(AND($I125=Re_lo!$E$5,BZ$5=VLOOKUP(Re_lo!$H$5,Re_lo!$N$5:$O$16,2,0)),AX125,""))</f>
        <v/>
      </c>
      <c r="CA125" s="125" t="str">
        <f>IF(ISERR(IF(AND($I125=Re_lo!$E$5,CA$5=VLOOKUP(Re_lo!$H$5,Re_lo!$N$5:$O$16,2,0)),AY125,"")),"",IF(AND($I125=Re_lo!$E$5,CA$5=VLOOKUP(Re_lo!$H$5,Re_lo!$N$5:$O$16,2,0)),AY125,""))</f>
        <v/>
      </c>
      <c r="CB125" s="125" t="str">
        <f>IF(ISERR(IF(AND($I125=Re_lo!$E$5,CB$5=VLOOKUP(Re_lo!$H$5,Re_lo!$N$5:$O$16,2,0)),AZ125,"")),"",IF(AND($I125=Re_lo!$E$5,CB$5=VLOOKUP(Re_lo!$H$5,Re_lo!$N$5:$O$16,2,0)),AZ125,""))</f>
        <v/>
      </c>
      <c r="CC125" s="125" t="str">
        <f>IF(ISERR(IF(AND($I125=Re_lo!$E$5,CC$5=VLOOKUP(Re_lo!$H$5,Re_lo!$N$5:$O$16,2,0)),BA125,"")),"",IF(AND($I125=Re_lo!$E$5,CC$5=VLOOKUP(Re_lo!$H$5,Re_lo!$N$5:$O$16,2,0)),BA125,""))</f>
        <v/>
      </c>
      <c r="CD125" s="125" t="str">
        <f>IF(ISERR(IF(AND($I125=Re_lo!$E$5,CD$5=VLOOKUP(Re_lo!$H$5,Re_lo!$N$5:$O$16,2,0)),BB125,"")),"",IF(AND($I125=Re_lo!$E$5,CD$5=VLOOKUP(Re_lo!$H$5,Re_lo!$N$5:$O$16,2,0)),BB125,""))</f>
        <v/>
      </c>
      <c r="CF125" s="125" t="str">
        <f>IF($C125="","",COUNTIFS(Con_ve!$C$6:$C$1005,$C125,Con_ve!$Q$6:$Q$1005,Cad_cl!CF$5))</f>
        <v/>
      </c>
      <c r="CG125" s="125" t="str">
        <f>IF($C125="","",COUNTIFS(Con_ve!$C$6:$C$1005,$C125,Con_ve!$Q$6:$Q$1005,Cad_cl!CG$5))</f>
        <v/>
      </c>
      <c r="CH125" s="125" t="str">
        <f>IF($C125="","",COUNTIFS(Con_ve!$C$6:$C$1005,$C125,Con_ve!$Q$6:$Q$1005,Cad_cl!CH$5))</f>
        <v/>
      </c>
      <c r="CI125" s="125" t="str">
        <f>IF($C125="","",COUNTIFS(Con_ve!$C$6:$C$1005,$C125,Con_ve!$Q$6:$Q$1005,Cad_cl!CI$5))</f>
        <v/>
      </c>
      <c r="CJ125" s="125" t="str">
        <f>IF($C125="","",COUNTIFS(Con_ve!$C$6:$C$1005,$C125,Con_ve!$Q$6:$Q$1005,Cad_cl!CJ$5))</f>
        <v/>
      </c>
      <c r="CK125" s="125" t="str">
        <f>IF($C125="","",COUNTIFS(Con_ve!$C$6:$C$1005,$C125,Con_ve!$Q$6:$Q$1005,Cad_cl!CK$5))</f>
        <v/>
      </c>
      <c r="CL125" s="125" t="str">
        <f>IF($C125="","",COUNTIFS(Con_ve!$C$6:$C$1005,$C125,Con_ve!$Q$6:$Q$1005,Cad_cl!CL$5))</f>
        <v/>
      </c>
      <c r="CM125" s="125" t="str">
        <f>IF($C125="","",COUNTIFS(Con_ve!$C$6:$C$1005,$C125,Con_ve!$Q$6:$Q$1005,Cad_cl!CM$5))</f>
        <v/>
      </c>
      <c r="CN125" s="125" t="str">
        <f>IF($C125="","",COUNTIFS(Con_ve!$C$6:$C$1005,$C125,Con_ve!$Q$6:$Q$1005,Cad_cl!CN$5))</f>
        <v/>
      </c>
      <c r="CO125" s="125" t="str">
        <f>IF($C125="","",COUNTIFS(Con_ve!$C$6:$C$1005,$C125,Con_ve!$Q$6:$Q$1005,Cad_cl!CO$5))</f>
        <v/>
      </c>
      <c r="CP125" s="125" t="str">
        <f>IF($C125="","",COUNTIFS(Con_ve!$C$6:$C$1005,$C125,Con_ve!$Q$6:$Q$1005,Cad_cl!CP$5))</f>
        <v/>
      </c>
      <c r="CQ125" s="125" t="str">
        <f>IF($C125="","",COUNTIFS(Con_ve!$C$6:$C$1005,$C125,Con_ve!$Q$6:$Q$1005,Cad_cl!CQ$5))</f>
        <v/>
      </c>
      <c r="CR125" s="125">
        <f t="shared" si="5"/>
        <v>0</v>
      </c>
    </row>
    <row r="126" spans="3:96" ht="30" customHeight="1">
      <c r="C126" s="153"/>
      <c r="D126" s="153"/>
      <c r="E126" s="154"/>
      <c r="F126" s="153"/>
      <c r="G126" s="155"/>
      <c r="H126" s="153"/>
      <c r="I126" s="153"/>
      <c r="J126" s="132" t="s">
        <v>309</v>
      </c>
      <c r="K126" s="133" t="s">
        <v>309</v>
      </c>
      <c r="L126" s="153"/>
      <c r="M126" s="153"/>
      <c r="N126" s="153"/>
      <c r="O126" s="153"/>
      <c r="P126" s="153"/>
      <c r="Q126" s="153"/>
      <c r="AP126" s="134" t="str">
        <f>IF(ISERR(IF($C126="","",SUMIFS(Con_ve!$F$6:$F$1005,Con_ve!$C$6:$C$1005,$C126,Con_ve!$I$6:$I$1005,"Fechada",Con_ve!$Q$6:$Q$1005,Cad_cl!AP$5))),"",IF($C126="","",SUMIFS(Con_ve!$F$6:$F$1005,Con_ve!$C$6:$C$1005,$C126,Con_ve!$I$6:$I$1005,"Fechada",Con_ve!$Q$6:$Q$1005,Cad_cl!AP$5)))</f>
        <v/>
      </c>
      <c r="AQ126" s="134" t="str">
        <f>IF(ISERR(IF($C126="","",SUMIFS(Con_ve!$F$6:$F$1005,Con_ve!$C$6:$C$1005,$C126,Con_ve!$I$6:$I$1005,"Fechada",Con_ve!$Q$6:$Q$1005,Cad_cl!AQ$5))),"",IF($C126="","",SUMIFS(Con_ve!$F$6:$F$1005,Con_ve!$C$6:$C$1005,$C126,Con_ve!$I$6:$I$1005,"Fechada",Con_ve!$Q$6:$Q$1005,Cad_cl!AQ$5)))</f>
        <v/>
      </c>
      <c r="AR126" s="134" t="str">
        <f>IF(ISERR(IF($C126="","",SUMIFS(Con_ve!$F$6:$F$1005,Con_ve!$C$6:$C$1005,$C126,Con_ve!$I$6:$I$1005,"Fechada",Con_ve!$Q$6:$Q$1005,Cad_cl!AR$5))),"",IF($C126="","",SUMIFS(Con_ve!$F$6:$F$1005,Con_ve!$C$6:$C$1005,$C126,Con_ve!$I$6:$I$1005,"Fechada",Con_ve!$Q$6:$Q$1005,Cad_cl!AR$5)))</f>
        <v/>
      </c>
      <c r="AS126" s="134" t="str">
        <f>IF(ISERR(IF($C126="","",SUMIFS(Con_ve!$F$6:$F$1005,Con_ve!$C$6:$C$1005,$C126,Con_ve!$I$6:$I$1005,"Fechada",Con_ve!$Q$6:$Q$1005,Cad_cl!AS$5))),"",IF($C126="","",SUMIFS(Con_ve!$F$6:$F$1005,Con_ve!$C$6:$C$1005,$C126,Con_ve!$I$6:$I$1005,"Fechada",Con_ve!$Q$6:$Q$1005,Cad_cl!AS$5)))</f>
        <v/>
      </c>
      <c r="AT126" s="134" t="str">
        <f>IF(ISERR(IF($C126="","",SUMIFS(Con_ve!$F$6:$F$1005,Con_ve!$C$6:$C$1005,$C126,Con_ve!$I$6:$I$1005,"Fechada",Con_ve!$Q$6:$Q$1005,Cad_cl!AT$5))),"",IF($C126="","",SUMIFS(Con_ve!$F$6:$F$1005,Con_ve!$C$6:$C$1005,$C126,Con_ve!$I$6:$I$1005,"Fechada",Con_ve!$Q$6:$Q$1005,Cad_cl!AT$5)))</f>
        <v/>
      </c>
      <c r="AU126" s="134" t="str">
        <f>IF(ISERR(IF($C126="","",SUMIFS(Con_ve!$F$6:$F$1005,Con_ve!$C$6:$C$1005,$C126,Con_ve!$I$6:$I$1005,"Fechada",Con_ve!$Q$6:$Q$1005,Cad_cl!AU$5))),"",IF($C126="","",SUMIFS(Con_ve!$F$6:$F$1005,Con_ve!$C$6:$C$1005,$C126,Con_ve!$I$6:$I$1005,"Fechada",Con_ve!$Q$6:$Q$1005,Cad_cl!AU$5)))</f>
        <v/>
      </c>
      <c r="AV126" s="134" t="str">
        <f>IF(ISERR(IF($C126="","",SUMIFS(Con_ve!$F$6:$F$1005,Con_ve!$C$6:$C$1005,$C126,Con_ve!$I$6:$I$1005,"Fechada",Con_ve!$Q$6:$Q$1005,Cad_cl!AV$5))),"",IF($C126="","",SUMIFS(Con_ve!$F$6:$F$1005,Con_ve!$C$6:$C$1005,$C126,Con_ve!$I$6:$I$1005,"Fechada",Con_ve!$Q$6:$Q$1005,Cad_cl!AV$5)))</f>
        <v/>
      </c>
      <c r="AW126" s="134" t="str">
        <f>IF(ISERR(IF($C126="","",SUMIFS(Con_ve!$F$6:$F$1005,Con_ve!$C$6:$C$1005,$C126,Con_ve!$I$6:$I$1005,"Fechada",Con_ve!$Q$6:$Q$1005,Cad_cl!AW$5))),"",IF($C126="","",SUMIFS(Con_ve!$F$6:$F$1005,Con_ve!$C$6:$C$1005,$C126,Con_ve!$I$6:$I$1005,"Fechada",Con_ve!$Q$6:$Q$1005,Cad_cl!AW$5)))</f>
        <v/>
      </c>
      <c r="AX126" s="134" t="str">
        <f>IF(ISERR(IF($C126="","",SUMIFS(Con_ve!$F$6:$F$1005,Con_ve!$C$6:$C$1005,$C126,Con_ve!$I$6:$I$1005,"Fechada",Con_ve!$Q$6:$Q$1005,Cad_cl!AX$5))),"",IF($C126="","",SUMIFS(Con_ve!$F$6:$F$1005,Con_ve!$C$6:$C$1005,$C126,Con_ve!$I$6:$I$1005,"Fechada",Con_ve!$Q$6:$Q$1005,Cad_cl!AX$5)))</f>
        <v/>
      </c>
      <c r="AY126" s="134" t="str">
        <f>IF(ISERR(IF($C126="","",SUMIFS(Con_ve!$F$6:$F$1005,Con_ve!$C$6:$C$1005,$C126,Con_ve!$I$6:$I$1005,"Fechada",Con_ve!$Q$6:$Q$1005,Cad_cl!AY$5))),"",IF($C126="","",SUMIFS(Con_ve!$F$6:$F$1005,Con_ve!$C$6:$C$1005,$C126,Con_ve!$I$6:$I$1005,"Fechada",Con_ve!$Q$6:$Q$1005,Cad_cl!AY$5)))</f>
        <v/>
      </c>
      <c r="AZ126" s="134" t="str">
        <f>IF(ISERR(IF($C126="","",SUMIFS(Con_ve!$F$6:$F$1005,Con_ve!$C$6:$C$1005,$C126,Con_ve!$I$6:$I$1005,"Fechada",Con_ve!$Q$6:$Q$1005,Cad_cl!AZ$5))),"",IF($C126="","",SUMIFS(Con_ve!$F$6:$F$1005,Con_ve!$C$6:$C$1005,$C126,Con_ve!$I$6:$I$1005,"Fechada",Con_ve!$Q$6:$Q$1005,Cad_cl!AZ$5)))</f>
        <v/>
      </c>
      <c r="BA126" s="134" t="str">
        <f>IF(ISERR(IF($C126="","",SUMIFS(Con_ve!$F$6:$F$1005,Con_ve!$C$6:$C$1005,$C126,Con_ve!$I$6:$I$1005,"Fechada",Con_ve!$Q$6:$Q$1005,Cad_cl!BA$5))),"",IF($C126="","",SUMIFS(Con_ve!$F$6:$F$1005,Con_ve!$C$6:$C$1005,$C126,Con_ve!$I$6:$I$1005,"Fechada",Con_ve!$Q$6:$Q$1005,Cad_cl!BA$5)))</f>
        <v/>
      </c>
      <c r="BB126" s="134">
        <f t="shared" si="3"/>
        <v>0</v>
      </c>
      <c r="BD126" s="134" t="str">
        <f>IF(ISERR(IF($C126="","",SUMIFS(Con_ve!$F$6:$F$1005,Con_ve!$C$6:$C$1005,$C126,Con_ve!$I$6:$I$1005,"Em negociação",Con_ve!$Q$6:$Q$1005,Cad_cl!BD$5))),"",IF($C126="","",SUMIFS(Con_ve!$F$6:$F$1005,Con_ve!$C$6:$C$1005,$C126,Con_ve!$I$6:$I$1005,"Em negociação",Con_ve!$Q$6:$Q$1005,Cad_cl!BD$5)))</f>
        <v/>
      </c>
      <c r="BE126" s="134" t="str">
        <f>IF(ISERR(IF($C126="","",SUMIFS(Con_ve!$F$6:$F$1005,Con_ve!$C$6:$C$1005,$C126,Con_ve!$I$6:$I$1005,"Em negociação",Con_ve!$Q$6:$Q$1005,Cad_cl!BE$5))),"",IF($C126="","",SUMIFS(Con_ve!$F$6:$F$1005,Con_ve!$C$6:$C$1005,$C126,Con_ve!$I$6:$I$1005,"Em negociação",Con_ve!$Q$6:$Q$1005,Cad_cl!BE$5)))</f>
        <v/>
      </c>
      <c r="BF126" s="134" t="str">
        <f>IF(ISERR(IF($C126="","",SUMIFS(Con_ve!$F$6:$F$1005,Con_ve!$C$6:$C$1005,$C126,Con_ve!$I$6:$I$1005,"Em negociação",Con_ve!$Q$6:$Q$1005,Cad_cl!BF$5))),"",IF($C126="","",SUMIFS(Con_ve!$F$6:$F$1005,Con_ve!$C$6:$C$1005,$C126,Con_ve!$I$6:$I$1005,"Em negociação",Con_ve!$Q$6:$Q$1005,Cad_cl!BF$5)))</f>
        <v/>
      </c>
      <c r="BG126" s="134" t="str">
        <f>IF(ISERR(IF($C126="","",SUMIFS(Con_ve!$F$6:$F$1005,Con_ve!$C$6:$C$1005,$C126,Con_ve!$I$6:$I$1005,"Em negociação",Con_ve!$Q$6:$Q$1005,Cad_cl!BG$5))),"",IF($C126="","",SUMIFS(Con_ve!$F$6:$F$1005,Con_ve!$C$6:$C$1005,$C126,Con_ve!$I$6:$I$1005,"Em negociação",Con_ve!$Q$6:$Q$1005,Cad_cl!BG$5)))</f>
        <v/>
      </c>
      <c r="BH126" s="134" t="str">
        <f>IF(ISERR(IF($C126="","",SUMIFS(Con_ve!$F$6:$F$1005,Con_ve!$C$6:$C$1005,$C126,Con_ve!$I$6:$I$1005,"Em negociação",Con_ve!$Q$6:$Q$1005,Cad_cl!BH$5))),"",IF($C126="","",SUMIFS(Con_ve!$F$6:$F$1005,Con_ve!$C$6:$C$1005,$C126,Con_ve!$I$6:$I$1005,"Em negociação",Con_ve!$Q$6:$Q$1005,Cad_cl!BH$5)))</f>
        <v/>
      </c>
      <c r="BI126" s="134" t="str">
        <f>IF(ISERR(IF($C126="","",SUMIFS(Con_ve!$F$6:$F$1005,Con_ve!$C$6:$C$1005,$C126,Con_ve!$I$6:$I$1005,"Em negociação",Con_ve!$Q$6:$Q$1005,Cad_cl!BI$5))),"",IF($C126="","",SUMIFS(Con_ve!$F$6:$F$1005,Con_ve!$C$6:$C$1005,$C126,Con_ve!$I$6:$I$1005,"Em negociação",Con_ve!$Q$6:$Q$1005,Cad_cl!BI$5)))</f>
        <v/>
      </c>
      <c r="BJ126" s="134" t="str">
        <f>IF(ISERR(IF($C126="","",SUMIFS(Con_ve!$F$6:$F$1005,Con_ve!$C$6:$C$1005,$C126,Con_ve!$I$6:$I$1005,"Em negociação",Con_ve!$Q$6:$Q$1005,Cad_cl!BJ$5))),"",IF($C126="","",SUMIFS(Con_ve!$F$6:$F$1005,Con_ve!$C$6:$C$1005,$C126,Con_ve!$I$6:$I$1005,"Em negociação",Con_ve!$Q$6:$Q$1005,Cad_cl!BJ$5)))</f>
        <v/>
      </c>
      <c r="BK126" s="134" t="str">
        <f>IF(ISERR(IF($C126="","",SUMIFS(Con_ve!$F$6:$F$1005,Con_ve!$C$6:$C$1005,$C126,Con_ve!$I$6:$I$1005,"Em negociação",Con_ve!$Q$6:$Q$1005,Cad_cl!BK$5))),"",IF($C126="","",SUMIFS(Con_ve!$F$6:$F$1005,Con_ve!$C$6:$C$1005,$C126,Con_ve!$I$6:$I$1005,"Em negociação",Con_ve!$Q$6:$Q$1005,Cad_cl!BK$5)))</f>
        <v/>
      </c>
      <c r="BL126" s="134" t="str">
        <f>IF(ISERR(IF($C126="","",SUMIFS(Con_ve!$F$6:$F$1005,Con_ve!$C$6:$C$1005,$C126,Con_ve!$I$6:$I$1005,"Em negociação",Con_ve!$Q$6:$Q$1005,Cad_cl!BL$5))),"",IF($C126="","",SUMIFS(Con_ve!$F$6:$F$1005,Con_ve!$C$6:$C$1005,$C126,Con_ve!$I$6:$I$1005,"Em negociação",Con_ve!$Q$6:$Q$1005,Cad_cl!BL$5)))</f>
        <v/>
      </c>
      <c r="BM126" s="134" t="str">
        <f>IF(ISERR(IF($C126="","",SUMIFS(Con_ve!$F$6:$F$1005,Con_ve!$C$6:$C$1005,$C126,Con_ve!$I$6:$I$1005,"Em negociação",Con_ve!$Q$6:$Q$1005,Cad_cl!BM$5))),"",IF($C126="","",SUMIFS(Con_ve!$F$6:$F$1005,Con_ve!$C$6:$C$1005,$C126,Con_ve!$I$6:$I$1005,"Em negociação",Con_ve!$Q$6:$Q$1005,Cad_cl!BM$5)))</f>
        <v/>
      </c>
      <c r="BN126" s="134" t="str">
        <f>IF(ISERR(IF($C126="","",SUMIFS(Con_ve!$F$6:$F$1005,Con_ve!$C$6:$C$1005,$C126,Con_ve!$I$6:$I$1005,"Em negociação",Con_ve!$Q$6:$Q$1005,Cad_cl!BN$5))),"",IF($C126="","",SUMIFS(Con_ve!$F$6:$F$1005,Con_ve!$C$6:$C$1005,$C126,Con_ve!$I$6:$I$1005,"Em negociação",Con_ve!$Q$6:$Q$1005,Cad_cl!BN$5)))</f>
        <v/>
      </c>
      <c r="BO126" s="134" t="str">
        <f>IF(ISERR(IF($C126="","",SUMIFS(Con_ve!$F$6:$F$1005,Con_ve!$C$6:$C$1005,$C126,Con_ve!$I$6:$I$1005,"Em negociação",Con_ve!$Q$6:$Q$1005,Cad_cl!BO$5))),"",IF($C126="","",SUMIFS(Con_ve!$F$6:$F$1005,Con_ve!$C$6:$C$1005,$C126,Con_ve!$I$6:$I$1005,"Em negociação",Con_ve!$Q$6:$Q$1005,Cad_cl!BO$5)))</f>
        <v/>
      </c>
      <c r="BP126" s="134">
        <f t="shared" si="4"/>
        <v>0</v>
      </c>
      <c r="BR126" s="125" t="str">
        <f>IF(ISERR(IF(AND($I126=Re_lo!$E$5,BR$5=VLOOKUP(Re_lo!$H$5,Re_lo!$N$5:$O$16,2,0)),AP126,"")),"",IF(AND($I126=Re_lo!$E$5,BR$5=VLOOKUP(Re_lo!$H$5,Re_lo!$N$5:$O$16,2,0)),AP126,""))</f>
        <v/>
      </c>
      <c r="BS126" s="125" t="str">
        <f>IF(ISERR(IF(AND($I126=Re_lo!$E$5,BS$5=VLOOKUP(Re_lo!$H$5,Re_lo!$N$5:$O$16,2,0)),AQ126,"")),"",IF(AND($I126=Re_lo!$E$5,BS$5=VLOOKUP(Re_lo!$H$5,Re_lo!$N$5:$O$16,2,0)),AQ126,""))</f>
        <v/>
      </c>
      <c r="BT126" s="125" t="str">
        <f>IF(ISERR(IF(AND($I126=Re_lo!$E$5,BT$5=VLOOKUP(Re_lo!$H$5,Re_lo!$N$5:$O$16,2,0)),AR126,"")),"",IF(AND($I126=Re_lo!$E$5,BT$5=VLOOKUP(Re_lo!$H$5,Re_lo!$N$5:$O$16,2,0)),AR126,""))</f>
        <v/>
      </c>
      <c r="BU126" s="125" t="str">
        <f>IF(ISERR(IF(AND($I126=Re_lo!$E$5,BU$5=VLOOKUP(Re_lo!$H$5,Re_lo!$N$5:$O$16,2,0)),AS126,"")),"",IF(AND($I126=Re_lo!$E$5,BU$5=VLOOKUP(Re_lo!$H$5,Re_lo!$N$5:$O$16,2,0)),AS126,""))</f>
        <v/>
      </c>
      <c r="BV126" s="125" t="str">
        <f>IF(ISERR(IF(AND($I126=Re_lo!$E$5,BV$5=VLOOKUP(Re_lo!$H$5,Re_lo!$N$5:$O$16,2,0)),AT126,"")),"",IF(AND($I126=Re_lo!$E$5,BV$5=VLOOKUP(Re_lo!$H$5,Re_lo!$N$5:$O$16,2,0)),AT126,""))</f>
        <v/>
      </c>
      <c r="BW126" s="125" t="str">
        <f>IF(ISERR(IF(AND($I126=Re_lo!$E$5,BW$5=VLOOKUP(Re_lo!$H$5,Re_lo!$N$5:$O$16,2,0)),AU126,"")),"",IF(AND($I126=Re_lo!$E$5,BW$5=VLOOKUP(Re_lo!$H$5,Re_lo!$N$5:$O$16,2,0)),AU126,""))</f>
        <v/>
      </c>
      <c r="BX126" s="125" t="str">
        <f>IF(ISERR(IF(AND($I126=Re_lo!$E$5,BX$5=VLOOKUP(Re_lo!$H$5,Re_lo!$N$5:$O$16,2,0)),AV126,"")),"",IF(AND($I126=Re_lo!$E$5,BX$5=VLOOKUP(Re_lo!$H$5,Re_lo!$N$5:$O$16,2,0)),AV126,""))</f>
        <v/>
      </c>
      <c r="BY126" s="125" t="str">
        <f>IF(ISERR(IF(AND($I126=Re_lo!$E$5,BY$5=VLOOKUP(Re_lo!$H$5,Re_lo!$N$5:$O$16,2,0)),AW126,"")),"",IF(AND($I126=Re_lo!$E$5,BY$5=VLOOKUP(Re_lo!$H$5,Re_lo!$N$5:$O$16,2,0)),AW126,""))</f>
        <v/>
      </c>
      <c r="BZ126" s="125" t="str">
        <f>IF(ISERR(IF(AND($I126=Re_lo!$E$5,BZ$5=VLOOKUP(Re_lo!$H$5,Re_lo!$N$5:$O$16,2,0)),AX126,"")),"",IF(AND($I126=Re_lo!$E$5,BZ$5=VLOOKUP(Re_lo!$H$5,Re_lo!$N$5:$O$16,2,0)),AX126,""))</f>
        <v/>
      </c>
      <c r="CA126" s="125" t="str">
        <f>IF(ISERR(IF(AND($I126=Re_lo!$E$5,CA$5=VLOOKUP(Re_lo!$H$5,Re_lo!$N$5:$O$16,2,0)),AY126,"")),"",IF(AND($I126=Re_lo!$E$5,CA$5=VLOOKUP(Re_lo!$H$5,Re_lo!$N$5:$O$16,2,0)),AY126,""))</f>
        <v/>
      </c>
      <c r="CB126" s="125" t="str">
        <f>IF(ISERR(IF(AND($I126=Re_lo!$E$5,CB$5=VLOOKUP(Re_lo!$H$5,Re_lo!$N$5:$O$16,2,0)),AZ126,"")),"",IF(AND($I126=Re_lo!$E$5,CB$5=VLOOKUP(Re_lo!$H$5,Re_lo!$N$5:$O$16,2,0)),AZ126,""))</f>
        <v/>
      </c>
      <c r="CC126" s="125" t="str">
        <f>IF(ISERR(IF(AND($I126=Re_lo!$E$5,CC$5=VLOOKUP(Re_lo!$H$5,Re_lo!$N$5:$O$16,2,0)),BA126,"")),"",IF(AND($I126=Re_lo!$E$5,CC$5=VLOOKUP(Re_lo!$H$5,Re_lo!$N$5:$O$16,2,0)),BA126,""))</f>
        <v/>
      </c>
      <c r="CD126" s="125" t="str">
        <f>IF(ISERR(IF(AND($I126=Re_lo!$E$5,CD$5=VLOOKUP(Re_lo!$H$5,Re_lo!$N$5:$O$16,2,0)),BB126,"")),"",IF(AND($I126=Re_lo!$E$5,CD$5=VLOOKUP(Re_lo!$H$5,Re_lo!$N$5:$O$16,2,0)),BB126,""))</f>
        <v/>
      </c>
      <c r="CF126" s="125" t="str">
        <f>IF($C126="","",COUNTIFS(Con_ve!$C$6:$C$1005,$C126,Con_ve!$Q$6:$Q$1005,Cad_cl!CF$5))</f>
        <v/>
      </c>
      <c r="CG126" s="125" t="str">
        <f>IF($C126="","",COUNTIFS(Con_ve!$C$6:$C$1005,$C126,Con_ve!$Q$6:$Q$1005,Cad_cl!CG$5))</f>
        <v/>
      </c>
      <c r="CH126" s="125" t="str">
        <f>IF($C126="","",COUNTIFS(Con_ve!$C$6:$C$1005,$C126,Con_ve!$Q$6:$Q$1005,Cad_cl!CH$5))</f>
        <v/>
      </c>
      <c r="CI126" s="125" t="str">
        <f>IF($C126="","",COUNTIFS(Con_ve!$C$6:$C$1005,$C126,Con_ve!$Q$6:$Q$1005,Cad_cl!CI$5))</f>
        <v/>
      </c>
      <c r="CJ126" s="125" t="str">
        <f>IF($C126="","",COUNTIFS(Con_ve!$C$6:$C$1005,$C126,Con_ve!$Q$6:$Q$1005,Cad_cl!CJ$5))</f>
        <v/>
      </c>
      <c r="CK126" s="125" t="str">
        <f>IF($C126="","",COUNTIFS(Con_ve!$C$6:$C$1005,$C126,Con_ve!$Q$6:$Q$1005,Cad_cl!CK$5))</f>
        <v/>
      </c>
      <c r="CL126" s="125" t="str">
        <f>IF($C126="","",COUNTIFS(Con_ve!$C$6:$C$1005,$C126,Con_ve!$Q$6:$Q$1005,Cad_cl!CL$5))</f>
        <v/>
      </c>
      <c r="CM126" s="125" t="str">
        <f>IF($C126="","",COUNTIFS(Con_ve!$C$6:$C$1005,$C126,Con_ve!$Q$6:$Q$1005,Cad_cl!CM$5))</f>
        <v/>
      </c>
      <c r="CN126" s="125" t="str">
        <f>IF($C126="","",COUNTIFS(Con_ve!$C$6:$C$1005,$C126,Con_ve!$Q$6:$Q$1005,Cad_cl!CN$5))</f>
        <v/>
      </c>
      <c r="CO126" s="125" t="str">
        <f>IF($C126="","",COUNTIFS(Con_ve!$C$6:$C$1005,$C126,Con_ve!$Q$6:$Q$1005,Cad_cl!CO$5))</f>
        <v/>
      </c>
      <c r="CP126" s="125" t="str">
        <f>IF($C126="","",COUNTIFS(Con_ve!$C$6:$C$1005,$C126,Con_ve!$Q$6:$Q$1005,Cad_cl!CP$5))</f>
        <v/>
      </c>
      <c r="CQ126" s="125" t="str">
        <f>IF($C126="","",COUNTIFS(Con_ve!$C$6:$C$1005,$C126,Con_ve!$Q$6:$Q$1005,Cad_cl!CQ$5))</f>
        <v/>
      </c>
      <c r="CR126" s="125">
        <f t="shared" si="5"/>
        <v>0</v>
      </c>
    </row>
    <row r="127" spans="3:96" ht="30" customHeight="1">
      <c r="C127" s="153"/>
      <c r="D127" s="153"/>
      <c r="E127" s="154"/>
      <c r="F127" s="153"/>
      <c r="G127" s="155"/>
      <c r="H127" s="153"/>
      <c r="I127" s="153"/>
      <c r="J127" s="132" t="s">
        <v>309</v>
      </c>
      <c r="K127" s="133" t="s">
        <v>309</v>
      </c>
      <c r="L127" s="153"/>
      <c r="M127" s="153"/>
      <c r="N127" s="153"/>
      <c r="O127" s="153"/>
      <c r="P127" s="153"/>
      <c r="Q127" s="153"/>
      <c r="AP127" s="134" t="str">
        <f>IF(ISERR(IF($C127="","",SUMIFS(Con_ve!$F$6:$F$1005,Con_ve!$C$6:$C$1005,$C127,Con_ve!$I$6:$I$1005,"Fechada",Con_ve!$Q$6:$Q$1005,Cad_cl!AP$5))),"",IF($C127="","",SUMIFS(Con_ve!$F$6:$F$1005,Con_ve!$C$6:$C$1005,$C127,Con_ve!$I$6:$I$1005,"Fechada",Con_ve!$Q$6:$Q$1005,Cad_cl!AP$5)))</f>
        <v/>
      </c>
      <c r="AQ127" s="134" t="str">
        <f>IF(ISERR(IF($C127="","",SUMIFS(Con_ve!$F$6:$F$1005,Con_ve!$C$6:$C$1005,$C127,Con_ve!$I$6:$I$1005,"Fechada",Con_ve!$Q$6:$Q$1005,Cad_cl!AQ$5))),"",IF($C127="","",SUMIFS(Con_ve!$F$6:$F$1005,Con_ve!$C$6:$C$1005,$C127,Con_ve!$I$6:$I$1005,"Fechada",Con_ve!$Q$6:$Q$1005,Cad_cl!AQ$5)))</f>
        <v/>
      </c>
      <c r="AR127" s="134" t="str">
        <f>IF(ISERR(IF($C127="","",SUMIFS(Con_ve!$F$6:$F$1005,Con_ve!$C$6:$C$1005,$C127,Con_ve!$I$6:$I$1005,"Fechada",Con_ve!$Q$6:$Q$1005,Cad_cl!AR$5))),"",IF($C127="","",SUMIFS(Con_ve!$F$6:$F$1005,Con_ve!$C$6:$C$1005,$C127,Con_ve!$I$6:$I$1005,"Fechada",Con_ve!$Q$6:$Q$1005,Cad_cl!AR$5)))</f>
        <v/>
      </c>
      <c r="AS127" s="134" t="str">
        <f>IF(ISERR(IF($C127="","",SUMIFS(Con_ve!$F$6:$F$1005,Con_ve!$C$6:$C$1005,$C127,Con_ve!$I$6:$I$1005,"Fechada",Con_ve!$Q$6:$Q$1005,Cad_cl!AS$5))),"",IF($C127="","",SUMIFS(Con_ve!$F$6:$F$1005,Con_ve!$C$6:$C$1005,$C127,Con_ve!$I$6:$I$1005,"Fechada",Con_ve!$Q$6:$Q$1005,Cad_cl!AS$5)))</f>
        <v/>
      </c>
      <c r="AT127" s="134" t="str">
        <f>IF(ISERR(IF($C127="","",SUMIFS(Con_ve!$F$6:$F$1005,Con_ve!$C$6:$C$1005,$C127,Con_ve!$I$6:$I$1005,"Fechada",Con_ve!$Q$6:$Q$1005,Cad_cl!AT$5))),"",IF($C127="","",SUMIFS(Con_ve!$F$6:$F$1005,Con_ve!$C$6:$C$1005,$C127,Con_ve!$I$6:$I$1005,"Fechada",Con_ve!$Q$6:$Q$1005,Cad_cl!AT$5)))</f>
        <v/>
      </c>
      <c r="AU127" s="134" t="str">
        <f>IF(ISERR(IF($C127="","",SUMIFS(Con_ve!$F$6:$F$1005,Con_ve!$C$6:$C$1005,$C127,Con_ve!$I$6:$I$1005,"Fechada",Con_ve!$Q$6:$Q$1005,Cad_cl!AU$5))),"",IF($C127="","",SUMIFS(Con_ve!$F$6:$F$1005,Con_ve!$C$6:$C$1005,$C127,Con_ve!$I$6:$I$1005,"Fechada",Con_ve!$Q$6:$Q$1005,Cad_cl!AU$5)))</f>
        <v/>
      </c>
      <c r="AV127" s="134" t="str">
        <f>IF(ISERR(IF($C127="","",SUMIFS(Con_ve!$F$6:$F$1005,Con_ve!$C$6:$C$1005,$C127,Con_ve!$I$6:$I$1005,"Fechada",Con_ve!$Q$6:$Q$1005,Cad_cl!AV$5))),"",IF($C127="","",SUMIFS(Con_ve!$F$6:$F$1005,Con_ve!$C$6:$C$1005,$C127,Con_ve!$I$6:$I$1005,"Fechada",Con_ve!$Q$6:$Q$1005,Cad_cl!AV$5)))</f>
        <v/>
      </c>
      <c r="AW127" s="134" t="str">
        <f>IF(ISERR(IF($C127="","",SUMIFS(Con_ve!$F$6:$F$1005,Con_ve!$C$6:$C$1005,$C127,Con_ve!$I$6:$I$1005,"Fechada",Con_ve!$Q$6:$Q$1005,Cad_cl!AW$5))),"",IF($C127="","",SUMIFS(Con_ve!$F$6:$F$1005,Con_ve!$C$6:$C$1005,$C127,Con_ve!$I$6:$I$1005,"Fechada",Con_ve!$Q$6:$Q$1005,Cad_cl!AW$5)))</f>
        <v/>
      </c>
      <c r="AX127" s="134" t="str">
        <f>IF(ISERR(IF($C127="","",SUMIFS(Con_ve!$F$6:$F$1005,Con_ve!$C$6:$C$1005,$C127,Con_ve!$I$6:$I$1005,"Fechada",Con_ve!$Q$6:$Q$1005,Cad_cl!AX$5))),"",IF($C127="","",SUMIFS(Con_ve!$F$6:$F$1005,Con_ve!$C$6:$C$1005,$C127,Con_ve!$I$6:$I$1005,"Fechada",Con_ve!$Q$6:$Q$1005,Cad_cl!AX$5)))</f>
        <v/>
      </c>
      <c r="AY127" s="134" t="str">
        <f>IF(ISERR(IF($C127="","",SUMIFS(Con_ve!$F$6:$F$1005,Con_ve!$C$6:$C$1005,$C127,Con_ve!$I$6:$I$1005,"Fechada",Con_ve!$Q$6:$Q$1005,Cad_cl!AY$5))),"",IF($C127="","",SUMIFS(Con_ve!$F$6:$F$1005,Con_ve!$C$6:$C$1005,$C127,Con_ve!$I$6:$I$1005,"Fechada",Con_ve!$Q$6:$Q$1005,Cad_cl!AY$5)))</f>
        <v/>
      </c>
      <c r="AZ127" s="134" t="str">
        <f>IF(ISERR(IF($C127="","",SUMIFS(Con_ve!$F$6:$F$1005,Con_ve!$C$6:$C$1005,$C127,Con_ve!$I$6:$I$1005,"Fechada",Con_ve!$Q$6:$Q$1005,Cad_cl!AZ$5))),"",IF($C127="","",SUMIFS(Con_ve!$F$6:$F$1005,Con_ve!$C$6:$C$1005,$C127,Con_ve!$I$6:$I$1005,"Fechada",Con_ve!$Q$6:$Q$1005,Cad_cl!AZ$5)))</f>
        <v/>
      </c>
      <c r="BA127" s="134" t="str">
        <f>IF(ISERR(IF($C127="","",SUMIFS(Con_ve!$F$6:$F$1005,Con_ve!$C$6:$C$1005,$C127,Con_ve!$I$6:$I$1005,"Fechada",Con_ve!$Q$6:$Q$1005,Cad_cl!BA$5))),"",IF($C127="","",SUMIFS(Con_ve!$F$6:$F$1005,Con_ve!$C$6:$C$1005,$C127,Con_ve!$I$6:$I$1005,"Fechada",Con_ve!$Q$6:$Q$1005,Cad_cl!BA$5)))</f>
        <v/>
      </c>
      <c r="BB127" s="134">
        <f t="shared" si="3"/>
        <v>0</v>
      </c>
      <c r="BD127" s="134" t="str">
        <f>IF(ISERR(IF($C127="","",SUMIFS(Con_ve!$F$6:$F$1005,Con_ve!$C$6:$C$1005,$C127,Con_ve!$I$6:$I$1005,"Em negociação",Con_ve!$Q$6:$Q$1005,Cad_cl!BD$5))),"",IF($C127="","",SUMIFS(Con_ve!$F$6:$F$1005,Con_ve!$C$6:$C$1005,$C127,Con_ve!$I$6:$I$1005,"Em negociação",Con_ve!$Q$6:$Q$1005,Cad_cl!BD$5)))</f>
        <v/>
      </c>
      <c r="BE127" s="134" t="str">
        <f>IF(ISERR(IF($C127="","",SUMIFS(Con_ve!$F$6:$F$1005,Con_ve!$C$6:$C$1005,$C127,Con_ve!$I$6:$I$1005,"Em negociação",Con_ve!$Q$6:$Q$1005,Cad_cl!BE$5))),"",IF($C127="","",SUMIFS(Con_ve!$F$6:$F$1005,Con_ve!$C$6:$C$1005,$C127,Con_ve!$I$6:$I$1005,"Em negociação",Con_ve!$Q$6:$Q$1005,Cad_cl!BE$5)))</f>
        <v/>
      </c>
      <c r="BF127" s="134" t="str">
        <f>IF(ISERR(IF($C127="","",SUMIFS(Con_ve!$F$6:$F$1005,Con_ve!$C$6:$C$1005,$C127,Con_ve!$I$6:$I$1005,"Em negociação",Con_ve!$Q$6:$Q$1005,Cad_cl!BF$5))),"",IF($C127="","",SUMIFS(Con_ve!$F$6:$F$1005,Con_ve!$C$6:$C$1005,$C127,Con_ve!$I$6:$I$1005,"Em negociação",Con_ve!$Q$6:$Q$1005,Cad_cl!BF$5)))</f>
        <v/>
      </c>
      <c r="BG127" s="134" t="str">
        <f>IF(ISERR(IF($C127="","",SUMIFS(Con_ve!$F$6:$F$1005,Con_ve!$C$6:$C$1005,$C127,Con_ve!$I$6:$I$1005,"Em negociação",Con_ve!$Q$6:$Q$1005,Cad_cl!BG$5))),"",IF($C127="","",SUMIFS(Con_ve!$F$6:$F$1005,Con_ve!$C$6:$C$1005,$C127,Con_ve!$I$6:$I$1005,"Em negociação",Con_ve!$Q$6:$Q$1005,Cad_cl!BG$5)))</f>
        <v/>
      </c>
      <c r="BH127" s="134" t="str">
        <f>IF(ISERR(IF($C127="","",SUMIFS(Con_ve!$F$6:$F$1005,Con_ve!$C$6:$C$1005,$C127,Con_ve!$I$6:$I$1005,"Em negociação",Con_ve!$Q$6:$Q$1005,Cad_cl!BH$5))),"",IF($C127="","",SUMIFS(Con_ve!$F$6:$F$1005,Con_ve!$C$6:$C$1005,$C127,Con_ve!$I$6:$I$1005,"Em negociação",Con_ve!$Q$6:$Q$1005,Cad_cl!BH$5)))</f>
        <v/>
      </c>
      <c r="BI127" s="134" t="str">
        <f>IF(ISERR(IF($C127="","",SUMIFS(Con_ve!$F$6:$F$1005,Con_ve!$C$6:$C$1005,$C127,Con_ve!$I$6:$I$1005,"Em negociação",Con_ve!$Q$6:$Q$1005,Cad_cl!BI$5))),"",IF($C127="","",SUMIFS(Con_ve!$F$6:$F$1005,Con_ve!$C$6:$C$1005,$C127,Con_ve!$I$6:$I$1005,"Em negociação",Con_ve!$Q$6:$Q$1005,Cad_cl!BI$5)))</f>
        <v/>
      </c>
      <c r="BJ127" s="134" t="str">
        <f>IF(ISERR(IF($C127="","",SUMIFS(Con_ve!$F$6:$F$1005,Con_ve!$C$6:$C$1005,$C127,Con_ve!$I$6:$I$1005,"Em negociação",Con_ve!$Q$6:$Q$1005,Cad_cl!BJ$5))),"",IF($C127="","",SUMIFS(Con_ve!$F$6:$F$1005,Con_ve!$C$6:$C$1005,$C127,Con_ve!$I$6:$I$1005,"Em negociação",Con_ve!$Q$6:$Q$1005,Cad_cl!BJ$5)))</f>
        <v/>
      </c>
      <c r="BK127" s="134" t="str">
        <f>IF(ISERR(IF($C127="","",SUMIFS(Con_ve!$F$6:$F$1005,Con_ve!$C$6:$C$1005,$C127,Con_ve!$I$6:$I$1005,"Em negociação",Con_ve!$Q$6:$Q$1005,Cad_cl!BK$5))),"",IF($C127="","",SUMIFS(Con_ve!$F$6:$F$1005,Con_ve!$C$6:$C$1005,$C127,Con_ve!$I$6:$I$1005,"Em negociação",Con_ve!$Q$6:$Q$1005,Cad_cl!BK$5)))</f>
        <v/>
      </c>
      <c r="BL127" s="134" t="str">
        <f>IF(ISERR(IF($C127="","",SUMIFS(Con_ve!$F$6:$F$1005,Con_ve!$C$6:$C$1005,$C127,Con_ve!$I$6:$I$1005,"Em negociação",Con_ve!$Q$6:$Q$1005,Cad_cl!BL$5))),"",IF($C127="","",SUMIFS(Con_ve!$F$6:$F$1005,Con_ve!$C$6:$C$1005,$C127,Con_ve!$I$6:$I$1005,"Em negociação",Con_ve!$Q$6:$Q$1005,Cad_cl!BL$5)))</f>
        <v/>
      </c>
      <c r="BM127" s="134" t="str">
        <f>IF(ISERR(IF($C127="","",SUMIFS(Con_ve!$F$6:$F$1005,Con_ve!$C$6:$C$1005,$C127,Con_ve!$I$6:$I$1005,"Em negociação",Con_ve!$Q$6:$Q$1005,Cad_cl!BM$5))),"",IF($C127="","",SUMIFS(Con_ve!$F$6:$F$1005,Con_ve!$C$6:$C$1005,$C127,Con_ve!$I$6:$I$1005,"Em negociação",Con_ve!$Q$6:$Q$1005,Cad_cl!BM$5)))</f>
        <v/>
      </c>
      <c r="BN127" s="134" t="str">
        <f>IF(ISERR(IF($C127="","",SUMIFS(Con_ve!$F$6:$F$1005,Con_ve!$C$6:$C$1005,$C127,Con_ve!$I$6:$I$1005,"Em negociação",Con_ve!$Q$6:$Q$1005,Cad_cl!BN$5))),"",IF($C127="","",SUMIFS(Con_ve!$F$6:$F$1005,Con_ve!$C$6:$C$1005,$C127,Con_ve!$I$6:$I$1005,"Em negociação",Con_ve!$Q$6:$Q$1005,Cad_cl!BN$5)))</f>
        <v/>
      </c>
      <c r="BO127" s="134" t="str">
        <f>IF(ISERR(IF($C127="","",SUMIFS(Con_ve!$F$6:$F$1005,Con_ve!$C$6:$C$1005,$C127,Con_ve!$I$6:$I$1005,"Em negociação",Con_ve!$Q$6:$Q$1005,Cad_cl!BO$5))),"",IF($C127="","",SUMIFS(Con_ve!$F$6:$F$1005,Con_ve!$C$6:$C$1005,$C127,Con_ve!$I$6:$I$1005,"Em negociação",Con_ve!$Q$6:$Q$1005,Cad_cl!BO$5)))</f>
        <v/>
      </c>
      <c r="BP127" s="134">
        <f t="shared" si="4"/>
        <v>0</v>
      </c>
      <c r="BR127" s="125" t="str">
        <f>IF(ISERR(IF(AND($I127=Re_lo!$E$5,BR$5=VLOOKUP(Re_lo!$H$5,Re_lo!$N$5:$O$16,2,0)),AP127,"")),"",IF(AND($I127=Re_lo!$E$5,BR$5=VLOOKUP(Re_lo!$H$5,Re_lo!$N$5:$O$16,2,0)),AP127,""))</f>
        <v/>
      </c>
      <c r="BS127" s="125" t="str">
        <f>IF(ISERR(IF(AND($I127=Re_lo!$E$5,BS$5=VLOOKUP(Re_lo!$H$5,Re_lo!$N$5:$O$16,2,0)),AQ127,"")),"",IF(AND($I127=Re_lo!$E$5,BS$5=VLOOKUP(Re_lo!$H$5,Re_lo!$N$5:$O$16,2,0)),AQ127,""))</f>
        <v/>
      </c>
      <c r="BT127" s="125" t="str">
        <f>IF(ISERR(IF(AND($I127=Re_lo!$E$5,BT$5=VLOOKUP(Re_lo!$H$5,Re_lo!$N$5:$O$16,2,0)),AR127,"")),"",IF(AND($I127=Re_lo!$E$5,BT$5=VLOOKUP(Re_lo!$H$5,Re_lo!$N$5:$O$16,2,0)),AR127,""))</f>
        <v/>
      </c>
      <c r="BU127" s="125" t="str">
        <f>IF(ISERR(IF(AND($I127=Re_lo!$E$5,BU$5=VLOOKUP(Re_lo!$H$5,Re_lo!$N$5:$O$16,2,0)),AS127,"")),"",IF(AND($I127=Re_lo!$E$5,BU$5=VLOOKUP(Re_lo!$H$5,Re_lo!$N$5:$O$16,2,0)),AS127,""))</f>
        <v/>
      </c>
      <c r="BV127" s="125" t="str">
        <f>IF(ISERR(IF(AND($I127=Re_lo!$E$5,BV$5=VLOOKUP(Re_lo!$H$5,Re_lo!$N$5:$O$16,2,0)),AT127,"")),"",IF(AND($I127=Re_lo!$E$5,BV$5=VLOOKUP(Re_lo!$H$5,Re_lo!$N$5:$O$16,2,0)),AT127,""))</f>
        <v/>
      </c>
      <c r="BW127" s="125" t="str">
        <f>IF(ISERR(IF(AND($I127=Re_lo!$E$5,BW$5=VLOOKUP(Re_lo!$H$5,Re_lo!$N$5:$O$16,2,0)),AU127,"")),"",IF(AND($I127=Re_lo!$E$5,BW$5=VLOOKUP(Re_lo!$H$5,Re_lo!$N$5:$O$16,2,0)),AU127,""))</f>
        <v/>
      </c>
      <c r="BX127" s="125" t="str">
        <f>IF(ISERR(IF(AND($I127=Re_lo!$E$5,BX$5=VLOOKUP(Re_lo!$H$5,Re_lo!$N$5:$O$16,2,0)),AV127,"")),"",IF(AND($I127=Re_lo!$E$5,BX$5=VLOOKUP(Re_lo!$H$5,Re_lo!$N$5:$O$16,2,0)),AV127,""))</f>
        <v/>
      </c>
      <c r="BY127" s="125" t="str">
        <f>IF(ISERR(IF(AND($I127=Re_lo!$E$5,BY$5=VLOOKUP(Re_lo!$H$5,Re_lo!$N$5:$O$16,2,0)),AW127,"")),"",IF(AND($I127=Re_lo!$E$5,BY$5=VLOOKUP(Re_lo!$H$5,Re_lo!$N$5:$O$16,2,0)),AW127,""))</f>
        <v/>
      </c>
      <c r="BZ127" s="125" t="str">
        <f>IF(ISERR(IF(AND($I127=Re_lo!$E$5,BZ$5=VLOOKUP(Re_lo!$H$5,Re_lo!$N$5:$O$16,2,0)),AX127,"")),"",IF(AND($I127=Re_lo!$E$5,BZ$5=VLOOKUP(Re_lo!$H$5,Re_lo!$N$5:$O$16,2,0)),AX127,""))</f>
        <v/>
      </c>
      <c r="CA127" s="125" t="str">
        <f>IF(ISERR(IF(AND($I127=Re_lo!$E$5,CA$5=VLOOKUP(Re_lo!$H$5,Re_lo!$N$5:$O$16,2,0)),AY127,"")),"",IF(AND($I127=Re_lo!$E$5,CA$5=VLOOKUP(Re_lo!$H$5,Re_lo!$N$5:$O$16,2,0)),AY127,""))</f>
        <v/>
      </c>
      <c r="CB127" s="125" t="str">
        <f>IF(ISERR(IF(AND($I127=Re_lo!$E$5,CB$5=VLOOKUP(Re_lo!$H$5,Re_lo!$N$5:$O$16,2,0)),AZ127,"")),"",IF(AND($I127=Re_lo!$E$5,CB$5=VLOOKUP(Re_lo!$H$5,Re_lo!$N$5:$O$16,2,0)),AZ127,""))</f>
        <v/>
      </c>
      <c r="CC127" s="125" t="str">
        <f>IF(ISERR(IF(AND($I127=Re_lo!$E$5,CC$5=VLOOKUP(Re_lo!$H$5,Re_lo!$N$5:$O$16,2,0)),BA127,"")),"",IF(AND($I127=Re_lo!$E$5,CC$5=VLOOKUP(Re_lo!$H$5,Re_lo!$N$5:$O$16,2,0)),BA127,""))</f>
        <v/>
      </c>
      <c r="CD127" s="125" t="str">
        <f>IF(ISERR(IF(AND($I127=Re_lo!$E$5,CD$5=VLOOKUP(Re_lo!$H$5,Re_lo!$N$5:$O$16,2,0)),BB127,"")),"",IF(AND($I127=Re_lo!$E$5,CD$5=VLOOKUP(Re_lo!$H$5,Re_lo!$N$5:$O$16,2,0)),BB127,""))</f>
        <v/>
      </c>
      <c r="CF127" s="125" t="str">
        <f>IF($C127="","",COUNTIFS(Con_ve!$C$6:$C$1005,$C127,Con_ve!$Q$6:$Q$1005,Cad_cl!CF$5))</f>
        <v/>
      </c>
      <c r="CG127" s="125" t="str">
        <f>IF($C127="","",COUNTIFS(Con_ve!$C$6:$C$1005,$C127,Con_ve!$Q$6:$Q$1005,Cad_cl!CG$5))</f>
        <v/>
      </c>
      <c r="CH127" s="125" t="str">
        <f>IF($C127="","",COUNTIFS(Con_ve!$C$6:$C$1005,$C127,Con_ve!$Q$6:$Q$1005,Cad_cl!CH$5))</f>
        <v/>
      </c>
      <c r="CI127" s="125" t="str">
        <f>IF($C127="","",COUNTIFS(Con_ve!$C$6:$C$1005,$C127,Con_ve!$Q$6:$Q$1005,Cad_cl!CI$5))</f>
        <v/>
      </c>
      <c r="CJ127" s="125" t="str">
        <f>IF($C127="","",COUNTIFS(Con_ve!$C$6:$C$1005,$C127,Con_ve!$Q$6:$Q$1005,Cad_cl!CJ$5))</f>
        <v/>
      </c>
      <c r="CK127" s="125" t="str">
        <f>IF($C127="","",COUNTIFS(Con_ve!$C$6:$C$1005,$C127,Con_ve!$Q$6:$Q$1005,Cad_cl!CK$5))</f>
        <v/>
      </c>
      <c r="CL127" s="125" t="str">
        <f>IF($C127="","",COUNTIFS(Con_ve!$C$6:$C$1005,$C127,Con_ve!$Q$6:$Q$1005,Cad_cl!CL$5))</f>
        <v/>
      </c>
      <c r="CM127" s="125" t="str">
        <f>IF($C127="","",COUNTIFS(Con_ve!$C$6:$C$1005,$C127,Con_ve!$Q$6:$Q$1005,Cad_cl!CM$5))</f>
        <v/>
      </c>
      <c r="CN127" s="125" t="str">
        <f>IF($C127="","",COUNTIFS(Con_ve!$C$6:$C$1005,$C127,Con_ve!$Q$6:$Q$1005,Cad_cl!CN$5))</f>
        <v/>
      </c>
      <c r="CO127" s="125" t="str">
        <f>IF($C127="","",COUNTIFS(Con_ve!$C$6:$C$1005,$C127,Con_ve!$Q$6:$Q$1005,Cad_cl!CO$5))</f>
        <v/>
      </c>
      <c r="CP127" s="125" t="str">
        <f>IF($C127="","",COUNTIFS(Con_ve!$C$6:$C$1005,$C127,Con_ve!$Q$6:$Q$1005,Cad_cl!CP$5))</f>
        <v/>
      </c>
      <c r="CQ127" s="125" t="str">
        <f>IF($C127="","",COUNTIFS(Con_ve!$C$6:$C$1005,$C127,Con_ve!$Q$6:$Q$1005,Cad_cl!CQ$5))</f>
        <v/>
      </c>
      <c r="CR127" s="125">
        <f t="shared" si="5"/>
        <v>0</v>
      </c>
    </row>
    <row r="128" spans="3:96" ht="30" customHeight="1">
      <c r="C128" s="153"/>
      <c r="D128" s="153"/>
      <c r="E128" s="154"/>
      <c r="F128" s="153"/>
      <c r="G128" s="155"/>
      <c r="H128" s="153"/>
      <c r="I128" s="153"/>
      <c r="J128" s="132" t="s">
        <v>309</v>
      </c>
      <c r="K128" s="133" t="s">
        <v>309</v>
      </c>
      <c r="L128" s="153"/>
      <c r="M128" s="153"/>
      <c r="N128" s="153"/>
      <c r="O128" s="153"/>
      <c r="P128" s="153"/>
      <c r="Q128" s="153"/>
      <c r="AP128" s="134" t="str">
        <f>IF(ISERR(IF($C128="","",SUMIFS(Con_ve!$F$6:$F$1005,Con_ve!$C$6:$C$1005,$C128,Con_ve!$I$6:$I$1005,"Fechada",Con_ve!$Q$6:$Q$1005,Cad_cl!AP$5))),"",IF($C128="","",SUMIFS(Con_ve!$F$6:$F$1005,Con_ve!$C$6:$C$1005,$C128,Con_ve!$I$6:$I$1005,"Fechada",Con_ve!$Q$6:$Q$1005,Cad_cl!AP$5)))</f>
        <v/>
      </c>
      <c r="AQ128" s="134" t="str">
        <f>IF(ISERR(IF($C128="","",SUMIFS(Con_ve!$F$6:$F$1005,Con_ve!$C$6:$C$1005,$C128,Con_ve!$I$6:$I$1005,"Fechada",Con_ve!$Q$6:$Q$1005,Cad_cl!AQ$5))),"",IF($C128="","",SUMIFS(Con_ve!$F$6:$F$1005,Con_ve!$C$6:$C$1005,$C128,Con_ve!$I$6:$I$1005,"Fechada",Con_ve!$Q$6:$Q$1005,Cad_cl!AQ$5)))</f>
        <v/>
      </c>
      <c r="AR128" s="134" t="str">
        <f>IF(ISERR(IF($C128="","",SUMIFS(Con_ve!$F$6:$F$1005,Con_ve!$C$6:$C$1005,$C128,Con_ve!$I$6:$I$1005,"Fechada",Con_ve!$Q$6:$Q$1005,Cad_cl!AR$5))),"",IF($C128="","",SUMIFS(Con_ve!$F$6:$F$1005,Con_ve!$C$6:$C$1005,$C128,Con_ve!$I$6:$I$1005,"Fechada",Con_ve!$Q$6:$Q$1005,Cad_cl!AR$5)))</f>
        <v/>
      </c>
      <c r="AS128" s="134" t="str">
        <f>IF(ISERR(IF($C128="","",SUMIFS(Con_ve!$F$6:$F$1005,Con_ve!$C$6:$C$1005,$C128,Con_ve!$I$6:$I$1005,"Fechada",Con_ve!$Q$6:$Q$1005,Cad_cl!AS$5))),"",IF($C128="","",SUMIFS(Con_ve!$F$6:$F$1005,Con_ve!$C$6:$C$1005,$C128,Con_ve!$I$6:$I$1005,"Fechada",Con_ve!$Q$6:$Q$1005,Cad_cl!AS$5)))</f>
        <v/>
      </c>
      <c r="AT128" s="134" t="str">
        <f>IF(ISERR(IF($C128="","",SUMIFS(Con_ve!$F$6:$F$1005,Con_ve!$C$6:$C$1005,$C128,Con_ve!$I$6:$I$1005,"Fechada",Con_ve!$Q$6:$Q$1005,Cad_cl!AT$5))),"",IF($C128="","",SUMIFS(Con_ve!$F$6:$F$1005,Con_ve!$C$6:$C$1005,$C128,Con_ve!$I$6:$I$1005,"Fechada",Con_ve!$Q$6:$Q$1005,Cad_cl!AT$5)))</f>
        <v/>
      </c>
      <c r="AU128" s="134" t="str">
        <f>IF(ISERR(IF($C128="","",SUMIFS(Con_ve!$F$6:$F$1005,Con_ve!$C$6:$C$1005,$C128,Con_ve!$I$6:$I$1005,"Fechada",Con_ve!$Q$6:$Q$1005,Cad_cl!AU$5))),"",IF($C128="","",SUMIFS(Con_ve!$F$6:$F$1005,Con_ve!$C$6:$C$1005,$C128,Con_ve!$I$6:$I$1005,"Fechada",Con_ve!$Q$6:$Q$1005,Cad_cl!AU$5)))</f>
        <v/>
      </c>
      <c r="AV128" s="134" t="str">
        <f>IF(ISERR(IF($C128="","",SUMIFS(Con_ve!$F$6:$F$1005,Con_ve!$C$6:$C$1005,$C128,Con_ve!$I$6:$I$1005,"Fechada",Con_ve!$Q$6:$Q$1005,Cad_cl!AV$5))),"",IF($C128="","",SUMIFS(Con_ve!$F$6:$F$1005,Con_ve!$C$6:$C$1005,$C128,Con_ve!$I$6:$I$1005,"Fechada",Con_ve!$Q$6:$Q$1005,Cad_cl!AV$5)))</f>
        <v/>
      </c>
      <c r="AW128" s="134" t="str">
        <f>IF(ISERR(IF($C128="","",SUMIFS(Con_ve!$F$6:$F$1005,Con_ve!$C$6:$C$1005,$C128,Con_ve!$I$6:$I$1005,"Fechada",Con_ve!$Q$6:$Q$1005,Cad_cl!AW$5))),"",IF($C128="","",SUMIFS(Con_ve!$F$6:$F$1005,Con_ve!$C$6:$C$1005,$C128,Con_ve!$I$6:$I$1005,"Fechada",Con_ve!$Q$6:$Q$1005,Cad_cl!AW$5)))</f>
        <v/>
      </c>
      <c r="AX128" s="134" t="str">
        <f>IF(ISERR(IF($C128="","",SUMIFS(Con_ve!$F$6:$F$1005,Con_ve!$C$6:$C$1005,$C128,Con_ve!$I$6:$I$1005,"Fechada",Con_ve!$Q$6:$Q$1005,Cad_cl!AX$5))),"",IF($C128="","",SUMIFS(Con_ve!$F$6:$F$1005,Con_ve!$C$6:$C$1005,$C128,Con_ve!$I$6:$I$1005,"Fechada",Con_ve!$Q$6:$Q$1005,Cad_cl!AX$5)))</f>
        <v/>
      </c>
      <c r="AY128" s="134" t="str">
        <f>IF(ISERR(IF($C128="","",SUMIFS(Con_ve!$F$6:$F$1005,Con_ve!$C$6:$C$1005,$C128,Con_ve!$I$6:$I$1005,"Fechada",Con_ve!$Q$6:$Q$1005,Cad_cl!AY$5))),"",IF($C128="","",SUMIFS(Con_ve!$F$6:$F$1005,Con_ve!$C$6:$C$1005,$C128,Con_ve!$I$6:$I$1005,"Fechada",Con_ve!$Q$6:$Q$1005,Cad_cl!AY$5)))</f>
        <v/>
      </c>
      <c r="AZ128" s="134" t="str">
        <f>IF(ISERR(IF($C128="","",SUMIFS(Con_ve!$F$6:$F$1005,Con_ve!$C$6:$C$1005,$C128,Con_ve!$I$6:$I$1005,"Fechada",Con_ve!$Q$6:$Q$1005,Cad_cl!AZ$5))),"",IF($C128="","",SUMIFS(Con_ve!$F$6:$F$1005,Con_ve!$C$6:$C$1005,$C128,Con_ve!$I$6:$I$1005,"Fechada",Con_ve!$Q$6:$Q$1005,Cad_cl!AZ$5)))</f>
        <v/>
      </c>
      <c r="BA128" s="134" t="str">
        <f>IF(ISERR(IF($C128="","",SUMIFS(Con_ve!$F$6:$F$1005,Con_ve!$C$6:$C$1005,$C128,Con_ve!$I$6:$I$1005,"Fechada",Con_ve!$Q$6:$Q$1005,Cad_cl!BA$5))),"",IF($C128="","",SUMIFS(Con_ve!$F$6:$F$1005,Con_ve!$C$6:$C$1005,$C128,Con_ve!$I$6:$I$1005,"Fechada",Con_ve!$Q$6:$Q$1005,Cad_cl!BA$5)))</f>
        <v/>
      </c>
      <c r="BB128" s="134">
        <f t="shared" si="3"/>
        <v>0</v>
      </c>
      <c r="BD128" s="134" t="str">
        <f>IF(ISERR(IF($C128="","",SUMIFS(Con_ve!$F$6:$F$1005,Con_ve!$C$6:$C$1005,$C128,Con_ve!$I$6:$I$1005,"Em negociação",Con_ve!$Q$6:$Q$1005,Cad_cl!BD$5))),"",IF($C128="","",SUMIFS(Con_ve!$F$6:$F$1005,Con_ve!$C$6:$C$1005,$C128,Con_ve!$I$6:$I$1005,"Em negociação",Con_ve!$Q$6:$Q$1005,Cad_cl!BD$5)))</f>
        <v/>
      </c>
      <c r="BE128" s="134" t="str">
        <f>IF(ISERR(IF($C128="","",SUMIFS(Con_ve!$F$6:$F$1005,Con_ve!$C$6:$C$1005,$C128,Con_ve!$I$6:$I$1005,"Em negociação",Con_ve!$Q$6:$Q$1005,Cad_cl!BE$5))),"",IF($C128="","",SUMIFS(Con_ve!$F$6:$F$1005,Con_ve!$C$6:$C$1005,$C128,Con_ve!$I$6:$I$1005,"Em negociação",Con_ve!$Q$6:$Q$1005,Cad_cl!BE$5)))</f>
        <v/>
      </c>
      <c r="BF128" s="134" t="str">
        <f>IF(ISERR(IF($C128="","",SUMIFS(Con_ve!$F$6:$F$1005,Con_ve!$C$6:$C$1005,$C128,Con_ve!$I$6:$I$1005,"Em negociação",Con_ve!$Q$6:$Q$1005,Cad_cl!BF$5))),"",IF($C128="","",SUMIFS(Con_ve!$F$6:$F$1005,Con_ve!$C$6:$C$1005,$C128,Con_ve!$I$6:$I$1005,"Em negociação",Con_ve!$Q$6:$Q$1005,Cad_cl!BF$5)))</f>
        <v/>
      </c>
      <c r="BG128" s="134" t="str">
        <f>IF(ISERR(IF($C128="","",SUMIFS(Con_ve!$F$6:$F$1005,Con_ve!$C$6:$C$1005,$C128,Con_ve!$I$6:$I$1005,"Em negociação",Con_ve!$Q$6:$Q$1005,Cad_cl!BG$5))),"",IF($C128="","",SUMIFS(Con_ve!$F$6:$F$1005,Con_ve!$C$6:$C$1005,$C128,Con_ve!$I$6:$I$1005,"Em negociação",Con_ve!$Q$6:$Q$1005,Cad_cl!BG$5)))</f>
        <v/>
      </c>
      <c r="BH128" s="134" t="str">
        <f>IF(ISERR(IF($C128="","",SUMIFS(Con_ve!$F$6:$F$1005,Con_ve!$C$6:$C$1005,$C128,Con_ve!$I$6:$I$1005,"Em negociação",Con_ve!$Q$6:$Q$1005,Cad_cl!BH$5))),"",IF($C128="","",SUMIFS(Con_ve!$F$6:$F$1005,Con_ve!$C$6:$C$1005,$C128,Con_ve!$I$6:$I$1005,"Em negociação",Con_ve!$Q$6:$Q$1005,Cad_cl!BH$5)))</f>
        <v/>
      </c>
      <c r="BI128" s="134" t="str">
        <f>IF(ISERR(IF($C128="","",SUMIFS(Con_ve!$F$6:$F$1005,Con_ve!$C$6:$C$1005,$C128,Con_ve!$I$6:$I$1005,"Em negociação",Con_ve!$Q$6:$Q$1005,Cad_cl!BI$5))),"",IF($C128="","",SUMIFS(Con_ve!$F$6:$F$1005,Con_ve!$C$6:$C$1005,$C128,Con_ve!$I$6:$I$1005,"Em negociação",Con_ve!$Q$6:$Q$1005,Cad_cl!BI$5)))</f>
        <v/>
      </c>
      <c r="BJ128" s="134" t="str">
        <f>IF(ISERR(IF($C128="","",SUMIFS(Con_ve!$F$6:$F$1005,Con_ve!$C$6:$C$1005,$C128,Con_ve!$I$6:$I$1005,"Em negociação",Con_ve!$Q$6:$Q$1005,Cad_cl!BJ$5))),"",IF($C128="","",SUMIFS(Con_ve!$F$6:$F$1005,Con_ve!$C$6:$C$1005,$C128,Con_ve!$I$6:$I$1005,"Em negociação",Con_ve!$Q$6:$Q$1005,Cad_cl!BJ$5)))</f>
        <v/>
      </c>
      <c r="BK128" s="134" t="str">
        <f>IF(ISERR(IF($C128="","",SUMIFS(Con_ve!$F$6:$F$1005,Con_ve!$C$6:$C$1005,$C128,Con_ve!$I$6:$I$1005,"Em negociação",Con_ve!$Q$6:$Q$1005,Cad_cl!BK$5))),"",IF($C128="","",SUMIFS(Con_ve!$F$6:$F$1005,Con_ve!$C$6:$C$1005,$C128,Con_ve!$I$6:$I$1005,"Em negociação",Con_ve!$Q$6:$Q$1005,Cad_cl!BK$5)))</f>
        <v/>
      </c>
      <c r="BL128" s="134" t="str">
        <f>IF(ISERR(IF($C128="","",SUMIFS(Con_ve!$F$6:$F$1005,Con_ve!$C$6:$C$1005,$C128,Con_ve!$I$6:$I$1005,"Em negociação",Con_ve!$Q$6:$Q$1005,Cad_cl!BL$5))),"",IF($C128="","",SUMIFS(Con_ve!$F$6:$F$1005,Con_ve!$C$6:$C$1005,$C128,Con_ve!$I$6:$I$1005,"Em negociação",Con_ve!$Q$6:$Q$1005,Cad_cl!BL$5)))</f>
        <v/>
      </c>
      <c r="BM128" s="134" t="str">
        <f>IF(ISERR(IF($C128="","",SUMIFS(Con_ve!$F$6:$F$1005,Con_ve!$C$6:$C$1005,$C128,Con_ve!$I$6:$I$1005,"Em negociação",Con_ve!$Q$6:$Q$1005,Cad_cl!BM$5))),"",IF($C128="","",SUMIFS(Con_ve!$F$6:$F$1005,Con_ve!$C$6:$C$1005,$C128,Con_ve!$I$6:$I$1005,"Em negociação",Con_ve!$Q$6:$Q$1005,Cad_cl!BM$5)))</f>
        <v/>
      </c>
      <c r="BN128" s="134" t="str">
        <f>IF(ISERR(IF($C128="","",SUMIFS(Con_ve!$F$6:$F$1005,Con_ve!$C$6:$C$1005,$C128,Con_ve!$I$6:$I$1005,"Em negociação",Con_ve!$Q$6:$Q$1005,Cad_cl!BN$5))),"",IF($C128="","",SUMIFS(Con_ve!$F$6:$F$1005,Con_ve!$C$6:$C$1005,$C128,Con_ve!$I$6:$I$1005,"Em negociação",Con_ve!$Q$6:$Q$1005,Cad_cl!BN$5)))</f>
        <v/>
      </c>
      <c r="BO128" s="134" t="str">
        <f>IF(ISERR(IF($C128="","",SUMIFS(Con_ve!$F$6:$F$1005,Con_ve!$C$6:$C$1005,$C128,Con_ve!$I$6:$I$1005,"Em negociação",Con_ve!$Q$6:$Q$1005,Cad_cl!BO$5))),"",IF($C128="","",SUMIFS(Con_ve!$F$6:$F$1005,Con_ve!$C$6:$C$1005,$C128,Con_ve!$I$6:$I$1005,"Em negociação",Con_ve!$Q$6:$Q$1005,Cad_cl!BO$5)))</f>
        <v/>
      </c>
      <c r="BP128" s="134">
        <f t="shared" si="4"/>
        <v>0</v>
      </c>
      <c r="BR128" s="125" t="str">
        <f>IF(ISERR(IF(AND($I128=Re_lo!$E$5,BR$5=VLOOKUP(Re_lo!$H$5,Re_lo!$N$5:$O$16,2,0)),AP128,"")),"",IF(AND($I128=Re_lo!$E$5,BR$5=VLOOKUP(Re_lo!$H$5,Re_lo!$N$5:$O$16,2,0)),AP128,""))</f>
        <v/>
      </c>
      <c r="BS128" s="125" t="str">
        <f>IF(ISERR(IF(AND($I128=Re_lo!$E$5,BS$5=VLOOKUP(Re_lo!$H$5,Re_lo!$N$5:$O$16,2,0)),AQ128,"")),"",IF(AND($I128=Re_lo!$E$5,BS$5=VLOOKUP(Re_lo!$H$5,Re_lo!$N$5:$O$16,2,0)),AQ128,""))</f>
        <v/>
      </c>
      <c r="BT128" s="125" t="str">
        <f>IF(ISERR(IF(AND($I128=Re_lo!$E$5,BT$5=VLOOKUP(Re_lo!$H$5,Re_lo!$N$5:$O$16,2,0)),AR128,"")),"",IF(AND($I128=Re_lo!$E$5,BT$5=VLOOKUP(Re_lo!$H$5,Re_lo!$N$5:$O$16,2,0)),AR128,""))</f>
        <v/>
      </c>
      <c r="BU128" s="125" t="str">
        <f>IF(ISERR(IF(AND($I128=Re_lo!$E$5,BU$5=VLOOKUP(Re_lo!$H$5,Re_lo!$N$5:$O$16,2,0)),AS128,"")),"",IF(AND($I128=Re_lo!$E$5,BU$5=VLOOKUP(Re_lo!$H$5,Re_lo!$N$5:$O$16,2,0)),AS128,""))</f>
        <v/>
      </c>
      <c r="BV128" s="125" t="str">
        <f>IF(ISERR(IF(AND($I128=Re_lo!$E$5,BV$5=VLOOKUP(Re_lo!$H$5,Re_lo!$N$5:$O$16,2,0)),AT128,"")),"",IF(AND($I128=Re_lo!$E$5,BV$5=VLOOKUP(Re_lo!$H$5,Re_lo!$N$5:$O$16,2,0)),AT128,""))</f>
        <v/>
      </c>
      <c r="BW128" s="125" t="str">
        <f>IF(ISERR(IF(AND($I128=Re_lo!$E$5,BW$5=VLOOKUP(Re_lo!$H$5,Re_lo!$N$5:$O$16,2,0)),AU128,"")),"",IF(AND($I128=Re_lo!$E$5,BW$5=VLOOKUP(Re_lo!$H$5,Re_lo!$N$5:$O$16,2,0)),AU128,""))</f>
        <v/>
      </c>
      <c r="BX128" s="125" t="str">
        <f>IF(ISERR(IF(AND($I128=Re_lo!$E$5,BX$5=VLOOKUP(Re_lo!$H$5,Re_lo!$N$5:$O$16,2,0)),AV128,"")),"",IF(AND($I128=Re_lo!$E$5,BX$5=VLOOKUP(Re_lo!$H$5,Re_lo!$N$5:$O$16,2,0)),AV128,""))</f>
        <v/>
      </c>
      <c r="BY128" s="125" t="str">
        <f>IF(ISERR(IF(AND($I128=Re_lo!$E$5,BY$5=VLOOKUP(Re_lo!$H$5,Re_lo!$N$5:$O$16,2,0)),AW128,"")),"",IF(AND($I128=Re_lo!$E$5,BY$5=VLOOKUP(Re_lo!$H$5,Re_lo!$N$5:$O$16,2,0)),AW128,""))</f>
        <v/>
      </c>
      <c r="BZ128" s="125" t="str">
        <f>IF(ISERR(IF(AND($I128=Re_lo!$E$5,BZ$5=VLOOKUP(Re_lo!$H$5,Re_lo!$N$5:$O$16,2,0)),AX128,"")),"",IF(AND($I128=Re_lo!$E$5,BZ$5=VLOOKUP(Re_lo!$H$5,Re_lo!$N$5:$O$16,2,0)),AX128,""))</f>
        <v/>
      </c>
      <c r="CA128" s="125" t="str">
        <f>IF(ISERR(IF(AND($I128=Re_lo!$E$5,CA$5=VLOOKUP(Re_lo!$H$5,Re_lo!$N$5:$O$16,2,0)),AY128,"")),"",IF(AND($I128=Re_lo!$E$5,CA$5=VLOOKUP(Re_lo!$H$5,Re_lo!$N$5:$O$16,2,0)),AY128,""))</f>
        <v/>
      </c>
      <c r="CB128" s="125" t="str">
        <f>IF(ISERR(IF(AND($I128=Re_lo!$E$5,CB$5=VLOOKUP(Re_lo!$H$5,Re_lo!$N$5:$O$16,2,0)),AZ128,"")),"",IF(AND($I128=Re_lo!$E$5,CB$5=VLOOKUP(Re_lo!$H$5,Re_lo!$N$5:$O$16,2,0)),AZ128,""))</f>
        <v/>
      </c>
      <c r="CC128" s="125" t="str">
        <f>IF(ISERR(IF(AND($I128=Re_lo!$E$5,CC$5=VLOOKUP(Re_lo!$H$5,Re_lo!$N$5:$O$16,2,0)),BA128,"")),"",IF(AND($I128=Re_lo!$E$5,CC$5=VLOOKUP(Re_lo!$H$5,Re_lo!$N$5:$O$16,2,0)),BA128,""))</f>
        <v/>
      </c>
      <c r="CD128" s="125" t="str">
        <f>IF(ISERR(IF(AND($I128=Re_lo!$E$5,CD$5=VLOOKUP(Re_lo!$H$5,Re_lo!$N$5:$O$16,2,0)),BB128,"")),"",IF(AND($I128=Re_lo!$E$5,CD$5=VLOOKUP(Re_lo!$H$5,Re_lo!$N$5:$O$16,2,0)),BB128,""))</f>
        <v/>
      </c>
      <c r="CF128" s="125" t="str">
        <f>IF($C128="","",COUNTIFS(Con_ve!$C$6:$C$1005,$C128,Con_ve!$Q$6:$Q$1005,Cad_cl!CF$5))</f>
        <v/>
      </c>
      <c r="CG128" s="125" t="str">
        <f>IF($C128="","",COUNTIFS(Con_ve!$C$6:$C$1005,$C128,Con_ve!$Q$6:$Q$1005,Cad_cl!CG$5))</f>
        <v/>
      </c>
      <c r="CH128" s="125" t="str">
        <f>IF($C128="","",COUNTIFS(Con_ve!$C$6:$C$1005,$C128,Con_ve!$Q$6:$Q$1005,Cad_cl!CH$5))</f>
        <v/>
      </c>
      <c r="CI128" s="125" t="str">
        <f>IF($C128="","",COUNTIFS(Con_ve!$C$6:$C$1005,$C128,Con_ve!$Q$6:$Q$1005,Cad_cl!CI$5))</f>
        <v/>
      </c>
      <c r="CJ128" s="125" t="str">
        <f>IF($C128="","",COUNTIFS(Con_ve!$C$6:$C$1005,$C128,Con_ve!$Q$6:$Q$1005,Cad_cl!CJ$5))</f>
        <v/>
      </c>
      <c r="CK128" s="125" t="str">
        <f>IF($C128="","",COUNTIFS(Con_ve!$C$6:$C$1005,$C128,Con_ve!$Q$6:$Q$1005,Cad_cl!CK$5))</f>
        <v/>
      </c>
      <c r="CL128" s="125" t="str">
        <f>IF($C128="","",COUNTIFS(Con_ve!$C$6:$C$1005,$C128,Con_ve!$Q$6:$Q$1005,Cad_cl!CL$5))</f>
        <v/>
      </c>
      <c r="CM128" s="125" t="str">
        <f>IF($C128="","",COUNTIFS(Con_ve!$C$6:$C$1005,$C128,Con_ve!$Q$6:$Q$1005,Cad_cl!CM$5))</f>
        <v/>
      </c>
      <c r="CN128" s="125" t="str">
        <f>IF($C128="","",COUNTIFS(Con_ve!$C$6:$C$1005,$C128,Con_ve!$Q$6:$Q$1005,Cad_cl!CN$5))</f>
        <v/>
      </c>
      <c r="CO128" s="125" t="str">
        <f>IF($C128="","",COUNTIFS(Con_ve!$C$6:$C$1005,$C128,Con_ve!$Q$6:$Q$1005,Cad_cl!CO$5))</f>
        <v/>
      </c>
      <c r="CP128" s="125" t="str">
        <f>IF($C128="","",COUNTIFS(Con_ve!$C$6:$C$1005,$C128,Con_ve!$Q$6:$Q$1005,Cad_cl!CP$5))</f>
        <v/>
      </c>
      <c r="CQ128" s="125" t="str">
        <f>IF($C128="","",COUNTIFS(Con_ve!$C$6:$C$1005,$C128,Con_ve!$Q$6:$Q$1005,Cad_cl!CQ$5))</f>
        <v/>
      </c>
      <c r="CR128" s="125">
        <f t="shared" si="5"/>
        <v>0</v>
      </c>
    </row>
    <row r="129" spans="3:96" ht="30" customHeight="1">
      <c r="C129" s="153"/>
      <c r="D129" s="153"/>
      <c r="E129" s="154"/>
      <c r="F129" s="153"/>
      <c r="G129" s="155"/>
      <c r="H129" s="153"/>
      <c r="I129" s="153"/>
      <c r="J129" s="132" t="s">
        <v>309</v>
      </c>
      <c r="K129" s="133" t="s">
        <v>309</v>
      </c>
      <c r="L129" s="153"/>
      <c r="M129" s="153"/>
      <c r="N129" s="153"/>
      <c r="O129" s="153"/>
      <c r="P129" s="153"/>
      <c r="Q129" s="153"/>
      <c r="AP129" s="134" t="str">
        <f>IF(ISERR(IF($C129="","",SUMIFS(Con_ve!$F$6:$F$1005,Con_ve!$C$6:$C$1005,$C129,Con_ve!$I$6:$I$1005,"Fechada",Con_ve!$Q$6:$Q$1005,Cad_cl!AP$5))),"",IF($C129="","",SUMIFS(Con_ve!$F$6:$F$1005,Con_ve!$C$6:$C$1005,$C129,Con_ve!$I$6:$I$1005,"Fechada",Con_ve!$Q$6:$Q$1005,Cad_cl!AP$5)))</f>
        <v/>
      </c>
      <c r="AQ129" s="134" t="str">
        <f>IF(ISERR(IF($C129="","",SUMIFS(Con_ve!$F$6:$F$1005,Con_ve!$C$6:$C$1005,$C129,Con_ve!$I$6:$I$1005,"Fechada",Con_ve!$Q$6:$Q$1005,Cad_cl!AQ$5))),"",IF($C129="","",SUMIFS(Con_ve!$F$6:$F$1005,Con_ve!$C$6:$C$1005,$C129,Con_ve!$I$6:$I$1005,"Fechada",Con_ve!$Q$6:$Q$1005,Cad_cl!AQ$5)))</f>
        <v/>
      </c>
      <c r="AR129" s="134" t="str">
        <f>IF(ISERR(IF($C129="","",SUMIFS(Con_ve!$F$6:$F$1005,Con_ve!$C$6:$C$1005,$C129,Con_ve!$I$6:$I$1005,"Fechada",Con_ve!$Q$6:$Q$1005,Cad_cl!AR$5))),"",IF($C129="","",SUMIFS(Con_ve!$F$6:$F$1005,Con_ve!$C$6:$C$1005,$C129,Con_ve!$I$6:$I$1005,"Fechada",Con_ve!$Q$6:$Q$1005,Cad_cl!AR$5)))</f>
        <v/>
      </c>
      <c r="AS129" s="134" t="str">
        <f>IF(ISERR(IF($C129="","",SUMIFS(Con_ve!$F$6:$F$1005,Con_ve!$C$6:$C$1005,$C129,Con_ve!$I$6:$I$1005,"Fechada",Con_ve!$Q$6:$Q$1005,Cad_cl!AS$5))),"",IF($C129="","",SUMIFS(Con_ve!$F$6:$F$1005,Con_ve!$C$6:$C$1005,$C129,Con_ve!$I$6:$I$1005,"Fechada",Con_ve!$Q$6:$Q$1005,Cad_cl!AS$5)))</f>
        <v/>
      </c>
      <c r="AT129" s="134" t="str">
        <f>IF(ISERR(IF($C129="","",SUMIFS(Con_ve!$F$6:$F$1005,Con_ve!$C$6:$C$1005,$C129,Con_ve!$I$6:$I$1005,"Fechada",Con_ve!$Q$6:$Q$1005,Cad_cl!AT$5))),"",IF($C129="","",SUMIFS(Con_ve!$F$6:$F$1005,Con_ve!$C$6:$C$1005,$C129,Con_ve!$I$6:$I$1005,"Fechada",Con_ve!$Q$6:$Q$1005,Cad_cl!AT$5)))</f>
        <v/>
      </c>
      <c r="AU129" s="134" t="str">
        <f>IF(ISERR(IF($C129="","",SUMIFS(Con_ve!$F$6:$F$1005,Con_ve!$C$6:$C$1005,$C129,Con_ve!$I$6:$I$1005,"Fechada",Con_ve!$Q$6:$Q$1005,Cad_cl!AU$5))),"",IF($C129="","",SUMIFS(Con_ve!$F$6:$F$1005,Con_ve!$C$6:$C$1005,$C129,Con_ve!$I$6:$I$1005,"Fechada",Con_ve!$Q$6:$Q$1005,Cad_cl!AU$5)))</f>
        <v/>
      </c>
      <c r="AV129" s="134" t="str">
        <f>IF(ISERR(IF($C129="","",SUMIFS(Con_ve!$F$6:$F$1005,Con_ve!$C$6:$C$1005,$C129,Con_ve!$I$6:$I$1005,"Fechada",Con_ve!$Q$6:$Q$1005,Cad_cl!AV$5))),"",IF($C129="","",SUMIFS(Con_ve!$F$6:$F$1005,Con_ve!$C$6:$C$1005,$C129,Con_ve!$I$6:$I$1005,"Fechada",Con_ve!$Q$6:$Q$1005,Cad_cl!AV$5)))</f>
        <v/>
      </c>
      <c r="AW129" s="134" t="str">
        <f>IF(ISERR(IF($C129="","",SUMIFS(Con_ve!$F$6:$F$1005,Con_ve!$C$6:$C$1005,$C129,Con_ve!$I$6:$I$1005,"Fechada",Con_ve!$Q$6:$Q$1005,Cad_cl!AW$5))),"",IF($C129="","",SUMIFS(Con_ve!$F$6:$F$1005,Con_ve!$C$6:$C$1005,$C129,Con_ve!$I$6:$I$1005,"Fechada",Con_ve!$Q$6:$Q$1005,Cad_cl!AW$5)))</f>
        <v/>
      </c>
      <c r="AX129" s="134" t="str">
        <f>IF(ISERR(IF($C129="","",SUMIFS(Con_ve!$F$6:$F$1005,Con_ve!$C$6:$C$1005,$C129,Con_ve!$I$6:$I$1005,"Fechada",Con_ve!$Q$6:$Q$1005,Cad_cl!AX$5))),"",IF($C129="","",SUMIFS(Con_ve!$F$6:$F$1005,Con_ve!$C$6:$C$1005,$C129,Con_ve!$I$6:$I$1005,"Fechada",Con_ve!$Q$6:$Q$1005,Cad_cl!AX$5)))</f>
        <v/>
      </c>
      <c r="AY129" s="134" t="str">
        <f>IF(ISERR(IF($C129="","",SUMIFS(Con_ve!$F$6:$F$1005,Con_ve!$C$6:$C$1005,$C129,Con_ve!$I$6:$I$1005,"Fechada",Con_ve!$Q$6:$Q$1005,Cad_cl!AY$5))),"",IF($C129="","",SUMIFS(Con_ve!$F$6:$F$1005,Con_ve!$C$6:$C$1005,$C129,Con_ve!$I$6:$I$1005,"Fechada",Con_ve!$Q$6:$Q$1005,Cad_cl!AY$5)))</f>
        <v/>
      </c>
      <c r="AZ129" s="134" t="str">
        <f>IF(ISERR(IF($C129="","",SUMIFS(Con_ve!$F$6:$F$1005,Con_ve!$C$6:$C$1005,$C129,Con_ve!$I$6:$I$1005,"Fechada",Con_ve!$Q$6:$Q$1005,Cad_cl!AZ$5))),"",IF($C129="","",SUMIFS(Con_ve!$F$6:$F$1005,Con_ve!$C$6:$C$1005,$C129,Con_ve!$I$6:$I$1005,"Fechada",Con_ve!$Q$6:$Q$1005,Cad_cl!AZ$5)))</f>
        <v/>
      </c>
      <c r="BA129" s="134" t="str">
        <f>IF(ISERR(IF($C129="","",SUMIFS(Con_ve!$F$6:$F$1005,Con_ve!$C$6:$C$1005,$C129,Con_ve!$I$6:$I$1005,"Fechada",Con_ve!$Q$6:$Q$1005,Cad_cl!BA$5))),"",IF($C129="","",SUMIFS(Con_ve!$F$6:$F$1005,Con_ve!$C$6:$C$1005,$C129,Con_ve!$I$6:$I$1005,"Fechada",Con_ve!$Q$6:$Q$1005,Cad_cl!BA$5)))</f>
        <v/>
      </c>
      <c r="BB129" s="134">
        <f t="shared" si="3"/>
        <v>0</v>
      </c>
      <c r="BD129" s="134" t="str">
        <f>IF(ISERR(IF($C129="","",SUMIFS(Con_ve!$F$6:$F$1005,Con_ve!$C$6:$C$1005,$C129,Con_ve!$I$6:$I$1005,"Em negociação",Con_ve!$Q$6:$Q$1005,Cad_cl!BD$5))),"",IF($C129="","",SUMIFS(Con_ve!$F$6:$F$1005,Con_ve!$C$6:$C$1005,$C129,Con_ve!$I$6:$I$1005,"Em negociação",Con_ve!$Q$6:$Q$1005,Cad_cl!BD$5)))</f>
        <v/>
      </c>
      <c r="BE129" s="134" t="str">
        <f>IF(ISERR(IF($C129="","",SUMIFS(Con_ve!$F$6:$F$1005,Con_ve!$C$6:$C$1005,$C129,Con_ve!$I$6:$I$1005,"Em negociação",Con_ve!$Q$6:$Q$1005,Cad_cl!BE$5))),"",IF($C129="","",SUMIFS(Con_ve!$F$6:$F$1005,Con_ve!$C$6:$C$1005,$C129,Con_ve!$I$6:$I$1005,"Em negociação",Con_ve!$Q$6:$Q$1005,Cad_cl!BE$5)))</f>
        <v/>
      </c>
      <c r="BF129" s="134" t="str">
        <f>IF(ISERR(IF($C129="","",SUMIFS(Con_ve!$F$6:$F$1005,Con_ve!$C$6:$C$1005,$C129,Con_ve!$I$6:$I$1005,"Em negociação",Con_ve!$Q$6:$Q$1005,Cad_cl!BF$5))),"",IF($C129="","",SUMIFS(Con_ve!$F$6:$F$1005,Con_ve!$C$6:$C$1005,$C129,Con_ve!$I$6:$I$1005,"Em negociação",Con_ve!$Q$6:$Q$1005,Cad_cl!BF$5)))</f>
        <v/>
      </c>
      <c r="BG129" s="134" t="str">
        <f>IF(ISERR(IF($C129="","",SUMIFS(Con_ve!$F$6:$F$1005,Con_ve!$C$6:$C$1005,$C129,Con_ve!$I$6:$I$1005,"Em negociação",Con_ve!$Q$6:$Q$1005,Cad_cl!BG$5))),"",IF($C129="","",SUMIFS(Con_ve!$F$6:$F$1005,Con_ve!$C$6:$C$1005,$C129,Con_ve!$I$6:$I$1005,"Em negociação",Con_ve!$Q$6:$Q$1005,Cad_cl!BG$5)))</f>
        <v/>
      </c>
      <c r="BH129" s="134" t="str">
        <f>IF(ISERR(IF($C129="","",SUMIFS(Con_ve!$F$6:$F$1005,Con_ve!$C$6:$C$1005,$C129,Con_ve!$I$6:$I$1005,"Em negociação",Con_ve!$Q$6:$Q$1005,Cad_cl!BH$5))),"",IF($C129="","",SUMIFS(Con_ve!$F$6:$F$1005,Con_ve!$C$6:$C$1005,$C129,Con_ve!$I$6:$I$1005,"Em negociação",Con_ve!$Q$6:$Q$1005,Cad_cl!BH$5)))</f>
        <v/>
      </c>
      <c r="BI129" s="134" t="str">
        <f>IF(ISERR(IF($C129="","",SUMIFS(Con_ve!$F$6:$F$1005,Con_ve!$C$6:$C$1005,$C129,Con_ve!$I$6:$I$1005,"Em negociação",Con_ve!$Q$6:$Q$1005,Cad_cl!BI$5))),"",IF($C129="","",SUMIFS(Con_ve!$F$6:$F$1005,Con_ve!$C$6:$C$1005,$C129,Con_ve!$I$6:$I$1005,"Em negociação",Con_ve!$Q$6:$Q$1005,Cad_cl!BI$5)))</f>
        <v/>
      </c>
      <c r="BJ129" s="134" t="str">
        <f>IF(ISERR(IF($C129="","",SUMIFS(Con_ve!$F$6:$F$1005,Con_ve!$C$6:$C$1005,$C129,Con_ve!$I$6:$I$1005,"Em negociação",Con_ve!$Q$6:$Q$1005,Cad_cl!BJ$5))),"",IF($C129="","",SUMIFS(Con_ve!$F$6:$F$1005,Con_ve!$C$6:$C$1005,$C129,Con_ve!$I$6:$I$1005,"Em negociação",Con_ve!$Q$6:$Q$1005,Cad_cl!BJ$5)))</f>
        <v/>
      </c>
      <c r="BK129" s="134" t="str">
        <f>IF(ISERR(IF($C129="","",SUMIFS(Con_ve!$F$6:$F$1005,Con_ve!$C$6:$C$1005,$C129,Con_ve!$I$6:$I$1005,"Em negociação",Con_ve!$Q$6:$Q$1005,Cad_cl!BK$5))),"",IF($C129="","",SUMIFS(Con_ve!$F$6:$F$1005,Con_ve!$C$6:$C$1005,$C129,Con_ve!$I$6:$I$1005,"Em negociação",Con_ve!$Q$6:$Q$1005,Cad_cl!BK$5)))</f>
        <v/>
      </c>
      <c r="BL129" s="134" t="str">
        <f>IF(ISERR(IF($C129="","",SUMIFS(Con_ve!$F$6:$F$1005,Con_ve!$C$6:$C$1005,$C129,Con_ve!$I$6:$I$1005,"Em negociação",Con_ve!$Q$6:$Q$1005,Cad_cl!BL$5))),"",IF($C129="","",SUMIFS(Con_ve!$F$6:$F$1005,Con_ve!$C$6:$C$1005,$C129,Con_ve!$I$6:$I$1005,"Em negociação",Con_ve!$Q$6:$Q$1005,Cad_cl!BL$5)))</f>
        <v/>
      </c>
      <c r="BM129" s="134" t="str">
        <f>IF(ISERR(IF($C129="","",SUMIFS(Con_ve!$F$6:$F$1005,Con_ve!$C$6:$C$1005,$C129,Con_ve!$I$6:$I$1005,"Em negociação",Con_ve!$Q$6:$Q$1005,Cad_cl!BM$5))),"",IF($C129="","",SUMIFS(Con_ve!$F$6:$F$1005,Con_ve!$C$6:$C$1005,$C129,Con_ve!$I$6:$I$1005,"Em negociação",Con_ve!$Q$6:$Q$1005,Cad_cl!BM$5)))</f>
        <v/>
      </c>
      <c r="BN129" s="134" t="str">
        <f>IF(ISERR(IF($C129="","",SUMIFS(Con_ve!$F$6:$F$1005,Con_ve!$C$6:$C$1005,$C129,Con_ve!$I$6:$I$1005,"Em negociação",Con_ve!$Q$6:$Q$1005,Cad_cl!BN$5))),"",IF($C129="","",SUMIFS(Con_ve!$F$6:$F$1005,Con_ve!$C$6:$C$1005,$C129,Con_ve!$I$6:$I$1005,"Em negociação",Con_ve!$Q$6:$Q$1005,Cad_cl!BN$5)))</f>
        <v/>
      </c>
      <c r="BO129" s="134" t="str">
        <f>IF(ISERR(IF($C129="","",SUMIFS(Con_ve!$F$6:$F$1005,Con_ve!$C$6:$C$1005,$C129,Con_ve!$I$6:$I$1005,"Em negociação",Con_ve!$Q$6:$Q$1005,Cad_cl!BO$5))),"",IF($C129="","",SUMIFS(Con_ve!$F$6:$F$1005,Con_ve!$C$6:$C$1005,$C129,Con_ve!$I$6:$I$1005,"Em negociação",Con_ve!$Q$6:$Q$1005,Cad_cl!BO$5)))</f>
        <v/>
      </c>
      <c r="BP129" s="134">
        <f t="shared" si="4"/>
        <v>0</v>
      </c>
      <c r="BR129" s="125" t="str">
        <f>IF(ISERR(IF(AND($I129=Re_lo!$E$5,BR$5=VLOOKUP(Re_lo!$H$5,Re_lo!$N$5:$O$16,2,0)),AP129,"")),"",IF(AND($I129=Re_lo!$E$5,BR$5=VLOOKUP(Re_lo!$H$5,Re_lo!$N$5:$O$16,2,0)),AP129,""))</f>
        <v/>
      </c>
      <c r="BS129" s="125" t="str">
        <f>IF(ISERR(IF(AND($I129=Re_lo!$E$5,BS$5=VLOOKUP(Re_lo!$H$5,Re_lo!$N$5:$O$16,2,0)),AQ129,"")),"",IF(AND($I129=Re_lo!$E$5,BS$5=VLOOKUP(Re_lo!$H$5,Re_lo!$N$5:$O$16,2,0)),AQ129,""))</f>
        <v/>
      </c>
      <c r="BT129" s="125" t="str">
        <f>IF(ISERR(IF(AND($I129=Re_lo!$E$5,BT$5=VLOOKUP(Re_lo!$H$5,Re_lo!$N$5:$O$16,2,0)),AR129,"")),"",IF(AND($I129=Re_lo!$E$5,BT$5=VLOOKUP(Re_lo!$H$5,Re_lo!$N$5:$O$16,2,0)),AR129,""))</f>
        <v/>
      </c>
      <c r="BU129" s="125" t="str">
        <f>IF(ISERR(IF(AND($I129=Re_lo!$E$5,BU$5=VLOOKUP(Re_lo!$H$5,Re_lo!$N$5:$O$16,2,0)),AS129,"")),"",IF(AND($I129=Re_lo!$E$5,BU$5=VLOOKUP(Re_lo!$H$5,Re_lo!$N$5:$O$16,2,0)),AS129,""))</f>
        <v/>
      </c>
      <c r="BV129" s="125" t="str">
        <f>IF(ISERR(IF(AND($I129=Re_lo!$E$5,BV$5=VLOOKUP(Re_lo!$H$5,Re_lo!$N$5:$O$16,2,0)),AT129,"")),"",IF(AND($I129=Re_lo!$E$5,BV$5=VLOOKUP(Re_lo!$H$5,Re_lo!$N$5:$O$16,2,0)),AT129,""))</f>
        <v/>
      </c>
      <c r="BW129" s="125" t="str">
        <f>IF(ISERR(IF(AND($I129=Re_lo!$E$5,BW$5=VLOOKUP(Re_lo!$H$5,Re_lo!$N$5:$O$16,2,0)),AU129,"")),"",IF(AND($I129=Re_lo!$E$5,BW$5=VLOOKUP(Re_lo!$H$5,Re_lo!$N$5:$O$16,2,0)),AU129,""))</f>
        <v/>
      </c>
      <c r="BX129" s="125" t="str">
        <f>IF(ISERR(IF(AND($I129=Re_lo!$E$5,BX$5=VLOOKUP(Re_lo!$H$5,Re_lo!$N$5:$O$16,2,0)),AV129,"")),"",IF(AND($I129=Re_lo!$E$5,BX$5=VLOOKUP(Re_lo!$H$5,Re_lo!$N$5:$O$16,2,0)),AV129,""))</f>
        <v/>
      </c>
      <c r="BY129" s="125" t="str">
        <f>IF(ISERR(IF(AND($I129=Re_lo!$E$5,BY$5=VLOOKUP(Re_lo!$H$5,Re_lo!$N$5:$O$16,2,0)),AW129,"")),"",IF(AND($I129=Re_lo!$E$5,BY$5=VLOOKUP(Re_lo!$H$5,Re_lo!$N$5:$O$16,2,0)),AW129,""))</f>
        <v/>
      </c>
      <c r="BZ129" s="125" t="str">
        <f>IF(ISERR(IF(AND($I129=Re_lo!$E$5,BZ$5=VLOOKUP(Re_lo!$H$5,Re_lo!$N$5:$O$16,2,0)),AX129,"")),"",IF(AND($I129=Re_lo!$E$5,BZ$5=VLOOKUP(Re_lo!$H$5,Re_lo!$N$5:$O$16,2,0)),AX129,""))</f>
        <v/>
      </c>
      <c r="CA129" s="125" t="str">
        <f>IF(ISERR(IF(AND($I129=Re_lo!$E$5,CA$5=VLOOKUP(Re_lo!$H$5,Re_lo!$N$5:$O$16,2,0)),AY129,"")),"",IF(AND($I129=Re_lo!$E$5,CA$5=VLOOKUP(Re_lo!$H$5,Re_lo!$N$5:$O$16,2,0)),AY129,""))</f>
        <v/>
      </c>
      <c r="CB129" s="125" t="str">
        <f>IF(ISERR(IF(AND($I129=Re_lo!$E$5,CB$5=VLOOKUP(Re_lo!$H$5,Re_lo!$N$5:$O$16,2,0)),AZ129,"")),"",IF(AND($I129=Re_lo!$E$5,CB$5=VLOOKUP(Re_lo!$H$5,Re_lo!$N$5:$O$16,2,0)),AZ129,""))</f>
        <v/>
      </c>
      <c r="CC129" s="125" t="str">
        <f>IF(ISERR(IF(AND($I129=Re_lo!$E$5,CC$5=VLOOKUP(Re_lo!$H$5,Re_lo!$N$5:$O$16,2,0)),BA129,"")),"",IF(AND($I129=Re_lo!$E$5,CC$5=VLOOKUP(Re_lo!$H$5,Re_lo!$N$5:$O$16,2,0)),BA129,""))</f>
        <v/>
      </c>
      <c r="CD129" s="125" t="str">
        <f>IF(ISERR(IF(AND($I129=Re_lo!$E$5,CD$5=VLOOKUP(Re_lo!$H$5,Re_lo!$N$5:$O$16,2,0)),BB129,"")),"",IF(AND($I129=Re_lo!$E$5,CD$5=VLOOKUP(Re_lo!$H$5,Re_lo!$N$5:$O$16,2,0)),BB129,""))</f>
        <v/>
      </c>
      <c r="CF129" s="125" t="str">
        <f>IF($C129="","",COUNTIFS(Con_ve!$C$6:$C$1005,$C129,Con_ve!$Q$6:$Q$1005,Cad_cl!CF$5))</f>
        <v/>
      </c>
      <c r="CG129" s="125" t="str">
        <f>IF($C129="","",COUNTIFS(Con_ve!$C$6:$C$1005,$C129,Con_ve!$Q$6:$Q$1005,Cad_cl!CG$5))</f>
        <v/>
      </c>
      <c r="CH129" s="125" t="str">
        <f>IF($C129="","",COUNTIFS(Con_ve!$C$6:$C$1005,$C129,Con_ve!$Q$6:$Q$1005,Cad_cl!CH$5))</f>
        <v/>
      </c>
      <c r="CI129" s="125" t="str">
        <f>IF($C129="","",COUNTIFS(Con_ve!$C$6:$C$1005,$C129,Con_ve!$Q$6:$Q$1005,Cad_cl!CI$5))</f>
        <v/>
      </c>
      <c r="CJ129" s="125" t="str">
        <f>IF($C129="","",COUNTIFS(Con_ve!$C$6:$C$1005,$C129,Con_ve!$Q$6:$Q$1005,Cad_cl!CJ$5))</f>
        <v/>
      </c>
      <c r="CK129" s="125" t="str">
        <f>IF($C129="","",COUNTIFS(Con_ve!$C$6:$C$1005,$C129,Con_ve!$Q$6:$Q$1005,Cad_cl!CK$5))</f>
        <v/>
      </c>
      <c r="CL129" s="125" t="str">
        <f>IF($C129="","",COUNTIFS(Con_ve!$C$6:$C$1005,$C129,Con_ve!$Q$6:$Q$1005,Cad_cl!CL$5))</f>
        <v/>
      </c>
      <c r="CM129" s="125" t="str">
        <f>IF($C129="","",COUNTIFS(Con_ve!$C$6:$C$1005,$C129,Con_ve!$Q$6:$Q$1005,Cad_cl!CM$5))</f>
        <v/>
      </c>
      <c r="CN129" s="125" t="str">
        <f>IF($C129="","",COUNTIFS(Con_ve!$C$6:$C$1005,$C129,Con_ve!$Q$6:$Q$1005,Cad_cl!CN$5))</f>
        <v/>
      </c>
      <c r="CO129" s="125" t="str">
        <f>IF($C129="","",COUNTIFS(Con_ve!$C$6:$C$1005,$C129,Con_ve!$Q$6:$Q$1005,Cad_cl!CO$5))</f>
        <v/>
      </c>
      <c r="CP129" s="125" t="str">
        <f>IF($C129="","",COUNTIFS(Con_ve!$C$6:$C$1005,$C129,Con_ve!$Q$6:$Q$1005,Cad_cl!CP$5))</f>
        <v/>
      </c>
      <c r="CQ129" s="125" t="str">
        <f>IF($C129="","",COUNTIFS(Con_ve!$C$6:$C$1005,$C129,Con_ve!$Q$6:$Q$1005,Cad_cl!CQ$5))</f>
        <v/>
      </c>
      <c r="CR129" s="125">
        <f t="shared" si="5"/>
        <v>0</v>
      </c>
    </row>
    <row r="130" spans="3:96" ht="30" customHeight="1">
      <c r="C130" s="153"/>
      <c r="D130" s="153"/>
      <c r="E130" s="154"/>
      <c r="F130" s="153"/>
      <c r="G130" s="155"/>
      <c r="H130" s="153"/>
      <c r="I130" s="153"/>
      <c r="J130" s="132" t="s">
        <v>309</v>
      </c>
      <c r="K130" s="133" t="s">
        <v>309</v>
      </c>
      <c r="L130" s="153"/>
      <c r="M130" s="153"/>
      <c r="N130" s="153"/>
      <c r="O130" s="153"/>
      <c r="P130" s="153"/>
      <c r="Q130" s="153"/>
      <c r="AP130" s="134" t="str">
        <f>IF(ISERR(IF($C130="","",SUMIFS(Con_ve!$F$6:$F$1005,Con_ve!$C$6:$C$1005,$C130,Con_ve!$I$6:$I$1005,"Fechada",Con_ve!$Q$6:$Q$1005,Cad_cl!AP$5))),"",IF($C130="","",SUMIFS(Con_ve!$F$6:$F$1005,Con_ve!$C$6:$C$1005,$C130,Con_ve!$I$6:$I$1005,"Fechada",Con_ve!$Q$6:$Q$1005,Cad_cl!AP$5)))</f>
        <v/>
      </c>
      <c r="AQ130" s="134" t="str">
        <f>IF(ISERR(IF($C130="","",SUMIFS(Con_ve!$F$6:$F$1005,Con_ve!$C$6:$C$1005,$C130,Con_ve!$I$6:$I$1005,"Fechada",Con_ve!$Q$6:$Q$1005,Cad_cl!AQ$5))),"",IF($C130="","",SUMIFS(Con_ve!$F$6:$F$1005,Con_ve!$C$6:$C$1005,$C130,Con_ve!$I$6:$I$1005,"Fechada",Con_ve!$Q$6:$Q$1005,Cad_cl!AQ$5)))</f>
        <v/>
      </c>
      <c r="AR130" s="134" t="str">
        <f>IF(ISERR(IF($C130="","",SUMIFS(Con_ve!$F$6:$F$1005,Con_ve!$C$6:$C$1005,$C130,Con_ve!$I$6:$I$1005,"Fechada",Con_ve!$Q$6:$Q$1005,Cad_cl!AR$5))),"",IF($C130="","",SUMIFS(Con_ve!$F$6:$F$1005,Con_ve!$C$6:$C$1005,$C130,Con_ve!$I$6:$I$1005,"Fechada",Con_ve!$Q$6:$Q$1005,Cad_cl!AR$5)))</f>
        <v/>
      </c>
      <c r="AS130" s="134" t="str">
        <f>IF(ISERR(IF($C130="","",SUMIFS(Con_ve!$F$6:$F$1005,Con_ve!$C$6:$C$1005,$C130,Con_ve!$I$6:$I$1005,"Fechada",Con_ve!$Q$6:$Q$1005,Cad_cl!AS$5))),"",IF($C130="","",SUMIFS(Con_ve!$F$6:$F$1005,Con_ve!$C$6:$C$1005,$C130,Con_ve!$I$6:$I$1005,"Fechada",Con_ve!$Q$6:$Q$1005,Cad_cl!AS$5)))</f>
        <v/>
      </c>
      <c r="AT130" s="134" t="str">
        <f>IF(ISERR(IF($C130="","",SUMIFS(Con_ve!$F$6:$F$1005,Con_ve!$C$6:$C$1005,$C130,Con_ve!$I$6:$I$1005,"Fechada",Con_ve!$Q$6:$Q$1005,Cad_cl!AT$5))),"",IF($C130="","",SUMIFS(Con_ve!$F$6:$F$1005,Con_ve!$C$6:$C$1005,$C130,Con_ve!$I$6:$I$1005,"Fechada",Con_ve!$Q$6:$Q$1005,Cad_cl!AT$5)))</f>
        <v/>
      </c>
      <c r="AU130" s="134" t="str">
        <f>IF(ISERR(IF($C130="","",SUMIFS(Con_ve!$F$6:$F$1005,Con_ve!$C$6:$C$1005,$C130,Con_ve!$I$6:$I$1005,"Fechada",Con_ve!$Q$6:$Q$1005,Cad_cl!AU$5))),"",IF($C130="","",SUMIFS(Con_ve!$F$6:$F$1005,Con_ve!$C$6:$C$1005,$C130,Con_ve!$I$6:$I$1005,"Fechada",Con_ve!$Q$6:$Q$1005,Cad_cl!AU$5)))</f>
        <v/>
      </c>
      <c r="AV130" s="134" t="str">
        <f>IF(ISERR(IF($C130="","",SUMIFS(Con_ve!$F$6:$F$1005,Con_ve!$C$6:$C$1005,$C130,Con_ve!$I$6:$I$1005,"Fechada",Con_ve!$Q$6:$Q$1005,Cad_cl!AV$5))),"",IF($C130="","",SUMIFS(Con_ve!$F$6:$F$1005,Con_ve!$C$6:$C$1005,$C130,Con_ve!$I$6:$I$1005,"Fechada",Con_ve!$Q$6:$Q$1005,Cad_cl!AV$5)))</f>
        <v/>
      </c>
      <c r="AW130" s="134" t="str">
        <f>IF(ISERR(IF($C130="","",SUMIFS(Con_ve!$F$6:$F$1005,Con_ve!$C$6:$C$1005,$C130,Con_ve!$I$6:$I$1005,"Fechada",Con_ve!$Q$6:$Q$1005,Cad_cl!AW$5))),"",IF($C130="","",SUMIFS(Con_ve!$F$6:$F$1005,Con_ve!$C$6:$C$1005,$C130,Con_ve!$I$6:$I$1005,"Fechada",Con_ve!$Q$6:$Q$1005,Cad_cl!AW$5)))</f>
        <v/>
      </c>
      <c r="AX130" s="134" t="str">
        <f>IF(ISERR(IF($C130="","",SUMIFS(Con_ve!$F$6:$F$1005,Con_ve!$C$6:$C$1005,$C130,Con_ve!$I$6:$I$1005,"Fechada",Con_ve!$Q$6:$Q$1005,Cad_cl!AX$5))),"",IF($C130="","",SUMIFS(Con_ve!$F$6:$F$1005,Con_ve!$C$6:$C$1005,$C130,Con_ve!$I$6:$I$1005,"Fechada",Con_ve!$Q$6:$Q$1005,Cad_cl!AX$5)))</f>
        <v/>
      </c>
      <c r="AY130" s="134" t="str">
        <f>IF(ISERR(IF($C130="","",SUMIFS(Con_ve!$F$6:$F$1005,Con_ve!$C$6:$C$1005,$C130,Con_ve!$I$6:$I$1005,"Fechada",Con_ve!$Q$6:$Q$1005,Cad_cl!AY$5))),"",IF($C130="","",SUMIFS(Con_ve!$F$6:$F$1005,Con_ve!$C$6:$C$1005,$C130,Con_ve!$I$6:$I$1005,"Fechada",Con_ve!$Q$6:$Q$1005,Cad_cl!AY$5)))</f>
        <v/>
      </c>
      <c r="AZ130" s="134" t="str">
        <f>IF(ISERR(IF($C130="","",SUMIFS(Con_ve!$F$6:$F$1005,Con_ve!$C$6:$C$1005,$C130,Con_ve!$I$6:$I$1005,"Fechada",Con_ve!$Q$6:$Q$1005,Cad_cl!AZ$5))),"",IF($C130="","",SUMIFS(Con_ve!$F$6:$F$1005,Con_ve!$C$6:$C$1005,$C130,Con_ve!$I$6:$I$1005,"Fechada",Con_ve!$Q$6:$Q$1005,Cad_cl!AZ$5)))</f>
        <v/>
      </c>
      <c r="BA130" s="134" t="str">
        <f>IF(ISERR(IF($C130="","",SUMIFS(Con_ve!$F$6:$F$1005,Con_ve!$C$6:$C$1005,$C130,Con_ve!$I$6:$I$1005,"Fechada",Con_ve!$Q$6:$Q$1005,Cad_cl!BA$5))),"",IF($C130="","",SUMIFS(Con_ve!$F$6:$F$1005,Con_ve!$C$6:$C$1005,$C130,Con_ve!$I$6:$I$1005,"Fechada",Con_ve!$Q$6:$Q$1005,Cad_cl!BA$5)))</f>
        <v/>
      </c>
      <c r="BB130" s="134">
        <f t="shared" si="3"/>
        <v>0</v>
      </c>
      <c r="BD130" s="134" t="str">
        <f>IF(ISERR(IF($C130="","",SUMIFS(Con_ve!$F$6:$F$1005,Con_ve!$C$6:$C$1005,$C130,Con_ve!$I$6:$I$1005,"Em negociação",Con_ve!$Q$6:$Q$1005,Cad_cl!BD$5))),"",IF($C130="","",SUMIFS(Con_ve!$F$6:$F$1005,Con_ve!$C$6:$C$1005,$C130,Con_ve!$I$6:$I$1005,"Em negociação",Con_ve!$Q$6:$Q$1005,Cad_cl!BD$5)))</f>
        <v/>
      </c>
      <c r="BE130" s="134" t="str">
        <f>IF(ISERR(IF($C130="","",SUMIFS(Con_ve!$F$6:$F$1005,Con_ve!$C$6:$C$1005,$C130,Con_ve!$I$6:$I$1005,"Em negociação",Con_ve!$Q$6:$Q$1005,Cad_cl!BE$5))),"",IF($C130="","",SUMIFS(Con_ve!$F$6:$F$1005,Con_ve!$C$6:$C$1005,$C130,Con_ve!$I$6:$I$1005,"Em negociação",Con_ve!$Q$6:$Q$1005,Cad_cl!BE$5)))</f>
        <v/>
      </c>
      <c r="BF130" s="134" t="str">
        <f>IF(ISERR(IF($C130="","",SUMIFS(Con_ve!$F$6:$F$1005,Con_ve!$C$6:$C$1005,$C130,Con_ve!$I$6:$I$1005,"Em negociação",Con_ve!$Q$6:$Q$1005,Cad_cl!BF$5))),"",IF($C130="","",SUMIFS(Con_ve!$F$6:$F$1005,Con_ve!$C$6:$C$1005,$C130,Con_ve!$I$6:$I$1005,"Em negociação",Con_ve!$Q$6:$Q$1005,Cad_cl!BF$5)))</f>
        <v/>
      </c>
      <c r="BG130" s="134" t="str">
        <f>IF(ISERR(IF($C130="","",SUMIFS(Con_ve!$F$6:$F$1005,Con_ve!$C$6:$C$1005,$C130,Con_ve!$I$6:$I$1005,"Em negociação",Con_ve!$Q$6:$Q$1005,Cad_cl!BG$5))),"",IF($C130="","",SUMIFS(Con_ve!$F$6:$F$1005,Con_ve!$C$6:$C$1005,$C130,Con_ve!$I$6:$I$1005,"Em negociação",Con_ve!$Q$6:$Q$1005,Cad_cl!BG$5)))</f>
        <v/>
      </c>
      <c r="BH130" s="134" t="str">
        <f>IF(ISERR(IF($C130="","",SUMIFS(Con_ve!$F$6:$F$1005,Con_ve!$C$6:$C$1005,$C130,Con_ve!$I$6:$I$1005,"Em negociação",Con_ve!$Q$6:$Q$1005,Cad_cl!BH$5))),"",IF($C130="","",SUMIFS(Con_ve!$F$6:$F$1005,Con_ve!$C$6:$C$1005,$C130,Con_ve!$I$6:$I$1005,"Em negociação",Con_ve!$Q$6:$Q$1005,Cad_cl!BH$5)))</f>
        <v/>
      </c>
      <c r="BI130" s="134" t="str">
        <f>IF(ISERR(IF($C130="","",SUMIFS(Con_ve!$F$6:$F$1005,Con_ve!$C$6:$C$1005,$C130,Con_ve!$I$6:$I$1005,"Em negociação",Con_ve!$Q$6:$Q$1005,Cad_cl!BI$5))),"",IF($C130="","",SUMIFS(Con_ve!$F$6:$F$1005,Con_ve!$C$6:$C$1005,$C130,Con_ve!$I$6:$I$1005,"Em negociação",Con_ve!$Q$6:$Q$1005,Cad_cl!BI$5)))</f>
        <v/>
      </c>
      <c r="BJ130" s="134" t="str">
        <f>IF(ISERR(IF($C130="","",SUMIFS(Con_ve!$F$6:$F$1005,Con_ve!$C$6:$C$1005,$C130,Con_ve!$I$6:$I$1005,"Em negociação",Con_ve!$Q$6:$Q$1005,Cad_cl!BJ$5))),"",IF($C130="","",SUMIFS(Con_ve!$F$6:$F$1005,Con_ve!$C$6:$C$1005,$C130,Con_ve!$I$6:$I$1005,"Em negociação",Con_ve!$Q$6:$Q$1005,Cad_cl!BJ$5)))</f>
        <v/>
      </c>
      <c r="BK130" s="134" t="str">
        <f>IF(ISERR(IF($C130="","",SUMIFS(Con_ve!$F$6:$F$1005,Con_ve!$C$6:$C$1005,$C130,Con_ve!$I$6:$I$1005,"Em negociação",Con_ve!$Q$6:$Q$1005,Cad_cl!BK$5))),"",IF($C130="","",SUMIFS(Con_ve!$F$6:$F$1005,Con_ve!$C$6:$C$1005,$C130,Con_ve!$I$6:$I$1005,"Em negociação",Con_ve!$Q$6:$Q$1005,Cad_cl!BK$5)))</f>
        <v/>
      </c>
      <c r="BL130" s="134" t="str">
        <f>IF(ISERR(IF($C130="","",SUMIFS(Con_ve!$F$6:$F$1005,Con_ve!$C$6:$C$1005,$C130,Con_ve!$I$6:$I$1005,"Em negociação",Con_ve!$Q$6:$Q$1005,Cad_cl!BL$5))),"",IF($C130="","",SUMIFS(Con_ve!$F$6:$F$1005,Con_ve!$C$6:$C$1005,$C130,Con_ve!$I$6:$I$1005,"Em negociação",Con_ve!$Q$6:$Q$1005,Cad_cl!BL$5)))</f>
        <v/>
      </c>
      <c r="BM130" s="134" t="str">
        <f>IF(ISERR(IF($C130="","",SUMIFS(Con_ve!$F$6:$F$1005,Con_ve!$C$6:$C$1005,$C130,Con_ve!$I$6:$I$1005,"Em negociação",Con_ve!$Q$6:$Q$1005,Cad_cl!BM$5))),"",IF($C130="","",SUMIFS(Con_ve!$F$6:$F$1005,Con_ve!$C$6:$C$1005,$C130,Con_ve!$I$6:$I$1005,"Em negociação",Con_ve!$Q$6:$Q$1005,Cad_cl!BM$5)))</f>
        <v/>
      </c>
      <c r="BN130" s="134" t="str">
        <f>IF(ISERR(IF($C130="","",SUMIFS(Con_ve!$F$6:$F$1005,Con_ve!$C$6:$C$1005,$C130,Con_ve!$I$6:$I$1005,"Em negociação",Con_ve!$Q$6:$Q$1005,Cad_cl!BN$5))),"",IF($C130="","",SUMIFS(Con_ve!$F$6:$F$1005,Con_ve!$C$6:$C$1005,$C130,Con_ve!$I$6:$I$1005,"Em negociação",Con_ve!$Q$6:$Q$1005,Cad_cl!BN$5)))</f>
        <v/>
      </c>
      <c r="BO130" s="134" t="str">
        <f>IF(ISERR(IF($C130="","",SUMIFS(Con_ve!$F$6:$F$1005,Con_ve!$C$6:$C$1005,$C130,Con_ve!$I$6:$I$1005,"Em negociação",Con_ve!$Q$6:$Q$1005,Cad_cl!BO$5))),"",IF($C130="","",SUMIFS(Con_ve!$F$6:$F$1005,Con_ve!$C$6:$C$1005,$C130,Con_ve!$I$6:$I$1005,"Em negociação",Con_ve!$Q$6:$Q$1005,Cad_cl!BO$5)))</f>
        <v/>
      </c>
      <c r="BP130" s="134">
        <f t="shared" si="4"/>
        <v>0</v>
      </c>
      <c r="BR130" s="125" t="str">
        <f>IF(ISERR(IF(AND($I130=Re_lo!$E$5,BR$5=VLOOKUP(Re_lo!$H$5,Re_lo!$N$5:$O$16,2,0)),AP130,"")),"",IF(AND($I130=Re_lo!$E$5,BR$5=VLOOKUP(Re_lo!$H$5,Re_lo!$N$5:$O$16,2,0)),AP130,""))</f>
        <v/>
      </c>
      <c r="BS130" s="125" t="str">
        <f>IF(ISERR(IF(AND($I130=Re_lo!$E$5,BS$5=VLOOKUP(Re_lo!$H$5,Re_lo!$N$5:$O$16,2,0)),AQ130,"")),"",IF(AND($I130=Re_lo!$E$5,BS$5=VLOOKUP(Re_lo!$H$5,Re_lo!$N$5:$O$16,2,0)),AQ130,""))</f>
        <v/>
      </c>
      <c r="BT130" s="125" t="str">
        <f>IF(ISERR(IF(AND($I130=Re_lo!$E$5,BT$5=VLOOKUP(Re_lo!$H$5,Re_lo!$N$5:$O$16,2,0)),AR130,"")),"",IF(AND($I130=Re_lo!$E$5,BT$5=VLOOKUP(Re_lo!$H$5,Re_lo!$N$5:$O$16,2,0)),AR130,""))</f>
        <v/>
      </c>
      <c r="BU130" s="125" t="str">
        <f>IF(ISERR(IF(AND($I130=Re_lo!$E$5,BU$5=VLOOKUP(Re_lo!$H$5,Re_lo!$N$5:$O$16,2,0)),AS130,"")),"",IF(AND($I130=Re_lo!$E$5,BU$5=VLOOKUP(Re_lo!$H$5,Re_lo!$N$5:$O$16,2,0)),AS130,""))</f>
        <v/>
      </c>
      <c r="BV130" s="125" t="str">
        <f>IF(ISERR(IF(AND($I130=Re_lo!$E$5,BV$5=VLOOKUP(Re_lo!$H$5,Re_lo!$N$5:$O$16,2,0)),AT130,"")),"",IF(AND($I130=Re_lo!$E$5,BV$5=VLOOKUP(Re_lo!$H$5,Re_lo!$N$5:$O$16,2,0)),AT130,""))</f>
        <v/>
      </c>
      <c r="BW130" s="125" t="str">
        <f>IF(ISERR(IF(AND($I130=Re_lo!$E$5,BW$5=VLOOKUP(Re_lo!$H$5,Re_lo!$N$5:$O$16,2,0)),AU130,"")),"",IF(AND($I130=Re_lo!$E$5,BW$5=VLOOKUP(Re_lo!$H$5,Re_lo!$N$5:$O$16,2,0)),AU130,""))</f>
        <v/>
      </c>
      <c r="BX130" s="125" t="str">
        <f>IF(ISERR(IF(AND($I130=Re_lo!$E$5,BX$5=VLOOKUP(Re_lo!$H$5,Re_lo!$N$5:$O$16,2,0)),AV130,"")),"",IF(AND($I130=Re_lo!$E$5,BX$5=VLOOKUP(Re_lo!$H$5,Re_lo!$N$5:$O$16,2,0)),AV130,""))</f>
        <v/>
      </c>
      <c r="BY130" s="125" t="str">
        <f>IF(ISERR(IF(AND($I130=Re_lo!$E$5,BY$5=VLOOKUP(Re_lo!$H$5,Re_lo!$N$5:$O$16,2,0)),AW130,"")),"",IF(AND($I130=Re_lo!$E$5,BY$5=VLOOKUP(Re_lo!$H$5,Re_lo!$N$5:$O$16,2,0)),AW130,""))</f>
        <v/>
      </c>
      <c r="BZ130" s="125" t="str">
        <f>IF(ISERR(IF(AND($I130=Re_lo!$E$5,BZ$5=VLOOKUP(Re_lo!$H$5,Re_lo!$N$5:$O$16,2,0)),AX130,"")),"",IF(AND($I130=Re_lo!$E$5,BZ$5=VLOOKUP(Re_lo!$H$5,Re_lo!$N$5:$O$16,2,0)),AX130,""))</f>
        <v/>
      </c>
      <c r="CA130" s="125" t="str">
        <f>IF(ISERR(IF(AND($I130=Re_lo!$E$5,CA$5=VLOOKUP(Re_lo!$H$5,Re_lo!$N$5:$O$16,2,0)),AY130,"")),"",IF(AND($I130=Re_lo!$E$5,CA$5=VLOOKUP(Re_lo!$H$5,Re_lo!$N$5:$O$16,2,0)),AY130,""))</f>
        <v/>
      </c>
      <c r="CB130" s="125" t="str">
        <f>IF(ISERR(IF(AND($I130=Re_lo!$E$5,CB$5=VLOOKUP(Re_lo!$H$5,Re_lo!$N$5:$O$16,2,0)),AZ130,"")),"",IF(AND($I130=Re_lo!$E$5,CB$5=VLOOKUP(Re_lo!$H$5,Re_lo!$N$5:$O$16,2,0)),AZ130,""))</f>
        <v/>
      </c>
      <c r="CC130" s="125" t="str">
        <f>IF(ISERR(IF(AND($I130=Re_lo!$E$5,CC$5=VLOOKUP(Re_lo!$H$5,Re_lo!$N$5:$O$16,2,0)),BA130,"")),"",IF(AND($I130=Re_lo!$E$5,CC$5=VLOOKUP(Re_lo!$H$5,Re_lo!$N$5:$O$16,2,0)),BA130,""))</f>
        <v/>
      </c>
      <c r="CD130" s="125" t="str">
        <f>IF(ISERR(IF(AND($I130=Re_lo!$E$5,CD$5=VLOOKUP(Re_lo!$H$5,Re_lo!$N$5:$O$16,2,0)),BB130,"")),"",IF(AND($I130=Re_lo!$E$5,CD$5=VLOOKUP(Re_lo!$H$5,Re_lo!$N$5:$O$16,2,0)),BB130,""))</f>
        <v/>
      </c>
      <c r="CF130" s="125" t="str">
        <f>IF($C130="","",COUNTIFS(Con_ve!$C$6:$C$1005,$C130,Con_ve!$Q$6:$Q$1005,Cad_cl!CF$5))</f>
        <v/>
      </c>
      <c r="CG130" s="125" t="str">
        <f>IF($C130="","",COUNTIFS(Con_ve!$C$6:$C$1005,$C130,Con_ve!$Q$6:$Q$1005,Cad_cl!CG$5))</f>
        <v/>
      </c>
      <c r="CH130" s="125" t="str">
        <f>IF($C130="","",COUNTIFS(Con_ve!$C$6:$C$1005,$C130,Con_ve!$Q$6:$Q$1005,Cad_cl!CH$5))</f>
        <v/>
      </c>
      <c r="CI130" s="125" t="str">
        <f>IF($C130="","",COUNTIFS(Con_ve!$C$6:$C$1005,$C130,Con_ve!$Q$6:$Q$1005,Cad_cl!CI$5))</f>
        <v/>
      </c>
      <c r="CJ130" s="125" t="str">
        <f>IF($C130="","",COUNTIFS(Con_ve!$C$6:$C$1005,$C130,Con_ve!$Q$6:$Q$1005,Cad_cl!CJ$5))</f>
        <v/>
      </c>
      <c r="CK130" s="125" t="str">
        <f>IF($C130="","",COUNTIFS(Con_ve!$C$6:$C$1005,$C130,Con_ve!$Q$6:$Q$1005,Cad_cl!CK$5))</f>
        <v/>
      </c>
      <c r="CL130" s="125" t="str">
        <f>IF($C130="","",COUNTIFS(Con_ve!$C$6:$C$1005,$C130,Con_ve!$Q$6:$Q$1005,Cad_cl!CL$5))</f>
        <v/>
      </c>
      <c r="CM130" s="125" t="str">
        <f>IF($C130="","",COUNTIFS(Con_ve!$C$6:$C$1005,$C130,Con_ve!$Q$6:$Q$1005,Cad_cl!CM$5))</f>
        <v/>
      </c>
      <c r="CN130" s="125" t="str">
        <f>IF($C130="","",COUNTIFS(Con_ve!$C$6:$C$1005,$C130,Con_ve!$Q$6:$Q$1005,Cad_cl!CN$5))</f>
        <v/>
      </c>
      <c r="CO130" s="125" t="str">
        <f>IF($C130="","",COUNTIFS(Con_ve!$C$6:$C$1005,$C130,Con_ve!$Q$6:$Q$1005,Cad_cl!CO$5))</f>
        <v/>
      </c>
      <c r="CP130" s="125" t="str">
        <f>IF($C130="","",COUNTIFS(Con_ve!$C$6:$C$1005,$C130,Con_ve!$Q$6:$Q$1005,Cad_cl!CP$5))</f>
        <v/>
      </c>
      <c r="CQ130" s="125" t="str">
        <f>IF($C130="","",COUNTIFS(Con_ve!$C$6:$C$1005,$C130,Con_ve!$Q$6:$Q$1005,Cad_cl!CQ$5))</f>
        <v/>
      </c>
      <c r="CR130" s="125">
        <f t="shared" si="5"/>
        <v>0</v>
      </c>
    </row>
    <row r="131" spans="3:96" ht="30" customHeight="1">
      <c r="C131" s="153"/>
      <c r="D131" s="153"/>
      <c r="E131" s="154"/>
      <c r="F131" s="153"/>
      <c r="G131" s="155"/>
      <c r="H131" s="153"/>
      <c r="I131" s="153"/>
      <c r="J131" s="132" t="s">
        <v>309</v>
      </c>
      <c r="K131" s="133" t="s">
        <v>309</v>
      </c>
      <c r="L131" s="153"/>
      <c r="M131" s="153"/>
      <c r="N131" s="153"/>
      <c r="O131" s="153"/>
      <c r="P131" s="153"/>
      <c r="Q131" s="153"/>
      <c r="AP131" s="134" t="str">
        <f>IF(ISERR(IF($C131="","",SUMIFS(Con_ve!$F$6:$F$1005,Con_ve!$C$6:$C$1005,$C131,Con_ve!$I$6:$I$1005,"Fechada",Con_ve!$Q$6:$Q$1005,Cad_cl!AP$5))),"",IF($C131="","",SUMIFS(Con_ve!$F$6:$F$1005,Con_ve!$C$6:$C$1005,$C131,Con_ve!$I$6:$I$1005,"Fechada",Con_ve!$Q$6:$Q$1005,Cad_cl!AP$5)))</f>
        <v/>
      </c>
      <c r="AQ131" s="134" t="str">
        <f>IF(ISERR(IF($C131="","",SUMIFS(Con_ve!$F$6:$F$1005,Con_ve!$C$6:$C$1005,$C131,Con_ve!$I$6:$I$1005,"Fechada",Con_ve!$Q$6:$Q$1005,Cad_cl!AQ$5))),"",IF($C131="","",SUMIFS(Con_ve!$F$6:$F$1005,Con_ve!$C$6:$C$1005,$C131,Con_ve!$I$6:$I$1005,"Fechada",Con_ve!$Q$6:$Q$1005,Cad_cl!AQ$5)))</f>
        <v/>
      </c>
      <c r="AR131" s="134" t="str">
        <f>IF(ISERR(IF($C131="","",SUMIFS(Con_ve!$F$6:$F$1005,Con_ve!$C$6:$C$1005,$C131,Con_ve!$I$6:$I$1005,"Fechada",Con_ve!$Q$6:$Q$1005,Cad_cl!AR$5))),"",IF($C131="","",SUMIFS(Con_ve!$F$6:$F$1005,Con_ve!$C$6:$C$1005,$C131,Con_ve!$I$6:$I$1005,"Fechada",Con_ve!$Q$6:$Q$1005,Cad_cl!AR$5)))</f>
        <v/>
      </c>
      <c r="AS131" s="134" t="str">
        <f>IF(ISERR(IF($C131="","",SUMIFS(Con_ve!$F$6:$F$1005,Con_ve!$C$6:$C$1005,$C131,Con_ve!$I$6:$I$1005,"Fechada",Con_ve!$Q$6:$Q$1005,Cad_cl!AS$5))),"",IF($C131="","",SUMIFS(Con_ve!$F$6:$F$1005,Con_ve!$C$6:$C$1005,$C131,Con_ve!$I$6:$I$1005,"Fechada",Con_ve!$Q$6:$Q$1005,Cad_cl!AS$5)))</f>
        <v/>
      </c>
      <c r="AT131" s="134" t="str">
        <f>IF(ISERR(IF($C131="","",SUMIFS(Con_ve!$F$6:$F$1005,Con_ve!$C$6:$C$1005,$C131,Con_ve!$I$6:$I$1005,"Fechada",Con_ve!$Q$6:$Q$1005,Cad_cl!AT$5))),"",IF($C131="","",SUMIFS(Con_ve!$F$6:$F$1005,Con_ve!$C$6:$C$1005,$C131,Con_ve!$I$6:$I$1005,"Fechada",Con_ve!$Q$6:$Q$1005,Cad_cl!AT$5)))</f>
        <v/>
      </c>
      <c r="AU131" s="134" t="str">
        <f>IF(ISERR(IF($C131="","",SUMIFS(Con_ve!$F$6:$F$1005,Con_ve!$C$6:$C$1005,$C131,Con_ve!$I$6:$I$1005,"Fechada",Con_ve!$Q$6:$Q$1005,Cad_cl!AU$5))),"",IF($C131="","",SUMIFS(Con_ve!$F$6:$F$1005,Con_ve!$C$6:$C$1005,$C131,Con_ve!$I$6:$I$1005,"Fechada",Con_ve!$Q$6:$Q$1005,Cad_cl!AU$5)))</f>
        <v/>
      </c>
      <c r="AV131" s="134" t="str">
        <f>IF(ISERR(IF($C131="","",SUMIFS(Con_ve!$F$6:$F$1005,Con_ve!$C$6:$C$1005,$C131,Con_ve!$I$6:$I$1005,"Fechada",Con_ve!$Q$6:$Q$1005,Cad_cl!AV$5))),"",IF($C131="","",SUMIFS(Con_ve!$F$6:$F$1005,Con_ve!$C$6:$C$1005,$C131,Con_ve!$I$6:$I$1005,"Fechada",Con_ve!$Q$6:$Q$1005,Cad_cl!AV$5)))</f>
        <v/>
      </c>
      <c r="AW131" s="134" t="str">
        <f>IF(ISERR(IF($C131="","",SUMIFS(Con_ve!$F$6:$F$1005,Con_ve!$C$6:$C$1005,$C131,Con_ve!$I$6:$I$1005,"Fechada",Con_ve!$Q$6:$Q$1005,Cad_cl!AW$5))),"",IF($C131="","",SUMIFS(Con_ve!$F$6:$F$1005,Con_ve!$C$6:$C$1005,$C131,Con_ve!$I$6:$I$1005,"Fechada",Con_ve!$Q$6:$Q$1005,Cad_cl!AW$5)))</f>
        <v/>
      </c>
      <c r="AX131" s="134" t="str">
        <f>IF(ISERR(IF($C131="","",SUMIFS(Con_ve!$F$6:$F$1005,Con_ve!$C$6:$C$1005,$C131,Con_ve!$I$6:$I$1005,"Fechada",Con_ve!$Q$6:$Q$1005,Cad_cl!AX$5))),"",IF($C131="","",SUMIFS(Con_ve!$F$6:$F$1005,Con_ve!$C$6:$C$1005,$C131,Con_ve!$I$6:$I$1005,"Fechada",Con_ve!$Q$6:$Q$1005,Cad_cl!AX$5)))</f>
        <v/>
      </c>
      <c r="AY131" s="134" t="str">
        <f>IF(ISERR(IF($C131="","",SUMIFS(Con_ve!$F$6:$F$1005,Con_ve!$C$6:$C$1005,$C131,Con_ve!$I$6:$I$1005,"Fechada",Con_ve!$Q$6:$Q$1005,Cad_cl!AY$5))),"",IF($C131="","",SUMIFS(Con_ve!$F$6:$F$1005,Con_ve!$C$6:$C$1005,$C131,Con_ve!$I$6:$I$1005,"Fechada",Con_ve!$Q$6:$Q$1005,Cad_cl!AY$5)))</f>
        <v/>
      </c>
      <c r="AZ131" s="134" t="str">
        <f>IF(ISERR(IF($C131="","",SUMIFS(Con_ve!$F$6:$F$1005,Con_ve!$C$6:$C$1005,$C131,Con_ve!$I$6:$I$1005,"Fechada",Con_ve!$Q$6:$Q$1005,Cad_cl!AZ$5))),"",IF($C131="","",SUMIFS(Con_ve!$F$6:$F$1005,Con_ve!$C$6:$C$1005,$C131,Con_ve!$I$6:$I$1005,"Fechada",Con_ve!$Q$6:$Q$1005,Cad_cl!AZ$5)))</f>
        <v/>
      </c>
      <c r="BA131" s="134" t="str">
        <f>IF(ISERR(IF($C131="","",SUMIFS(Con_ve!$F$6:$F$1005,Con_ve!$C$6:$C$1005,$C131,Con_ve!$I$6:$I$1005,"Fechada",Con_ve!$Q$6:$Q$1005,Cad_cl!BA$5))),"",IF($C131="","",SUMIFS(Con_ve!$F$6:$F$1005,Con_ve!$C$6:$C$1005,$C131,Con_ve!$I$6:$I$1005,"Fechada",Con_ve!$Q$6:$Q$1005,Cad_cl!BA$5)))</f>
        <v/>
      </c>
      <c r="BB131" s="134">
        <f t="shared" si="3"/>
        <v>0</v>
      </c>
      <c r="BD131" s="134" t="str">
        <f>IF(ISERR(IF($C131="","",SUMIFS(Con_ve!$F$6:$F$1005,Con_ve!$C$6:$C$1005,$C131,Con_ve!$I$6:$I$1005,"Em negociação",Con_ve!$Q$6:$Q$1005,Cad_cl!BD$5))),"",IF($C131="","",SUMIFS(Con_ve!$F$6:$F$1005,Con_ve!$C$6:$C$1005,$C131,Con_ve!$I$6:$I$1005,"Em negociação",Con_ve!$Q$6:$Q$1005,Cad_cl!BD$5)))</f>
        <v/>
      </c>
      <c r="BE131" s="134" t="str">
        <f>IF(ISERR(IF($C131="","",SUMIFS(Con_ve!$F$6:$F$1005,Con_ve!$C$6:$C$1005,$C131,Con_ve!$I$6:$I$1005,"Em negociação",Con_ve!$Q$6:$Q$1005,Cad_cl!BE$5))),"",IF($C131="","",SUMIFS(Con_ve!$F$6:$F$1005,Con_ve!$C$6:$C$1005,$C131,Con_ve!$I$6:$I$1005,"Em negociação",Con_ve!$Q$6:$Q$1005,Cad_cl!BE$5)))</f>
        <v/>
      </c>
      <c r="BF131" s="134" t="str">
        <f>IF(ISERR(IF($C131="","",SUMIFS(Con_ve!$F$6:$F$1005,Con_ve!$C$6:$C$1005,$C131,Con_ve!$I$6:$I$1005,"Em negociação",Con_ve!$Q$6:$Q$1005,Cad_cl!BF$5))),"",IF($C131="","",SUMIFS(Con_ve!$F$6:$F$1005,Con_ve!$C$6:$C$1005,$C131,Con_ve!$I$6:$I$1005,"Em negociação",Con_ve!$Q$6:$Q$1005,Cad_cl!BF$5)))</f>
        <v/>
      </c>
      <c r="BG131" s="134" t="str">
        <f>IF(ISERR(IF($C131="","",SUMIFS(Con_ve!$F$6:$F$1005,Con_ve!$C$6:$C$1005,$C131,Con_ve!$I$6:$I$1005,"Em negociação",Con_ve!$Q$6:$Q$1005,Cad_cl!BG$5))),"",IF($C131="","",SUMIFS(Con_ve!$F$6:$F$1005,Con_ve!$C$6:$C$1005,$C131,Con_ve!$I$6:$I$1005,"Em negociação",Con_ve!$Q$6:$Q$1005,Cad_cl!BG$5)))</f>
        <v/>
      </c>
      <c r="BH131" s="134" t="str">
        <f>IF(ISERR(IF($C131="","",SUMIFS(Con_ve!$F$6:$F$1005,Con_ve!$C$6:$C$1005,$C131,Con_ve!$I$6:$I$1005,"Em negociação",Con_ve!$Q$6:$Q$1005,Cad_cl!BH$5))),"",IF($C131="","",SUMIFS(Con_ve!$F$6:$F$1005,Con_ve!$C$6:$C$1005,$C131,Con_ve!$I$6:$I$1005,"Em negociação",Con_ve!$Q$6:$Q$1005,Cad_cl!BH$5)))</f>
        <v/>
      </c>
      <c r="BI131" s="134" t="str">
        <f>IF(ISERR(IF($C131="","",SUMIFS(Con_ve!$F$6:$F$1005,Con_ve!$C$6:$C$1005,$C131,Con_ve!$I$6:$I$1005,"Em negociação",Con_ve!$Q$6:$Q$1005,Cad_cl!BI$5))),"",IF($C131="","",SUMIFS(Con_ve!$F$6:$F$1005,Con_ve!$C$6:$C$1005,$C131,Con_ve!$I$6:$I$1005,"Em negociação",Con_ve!$Q$6:$Q$1005,Cad_cl!BI$5)))</f>
        <v/>
      </c>
      <c r="BJ131" s="134" t="str">
        <f>IF(ISERR(IF($C131="","",SUMIFS(Con_ve!$F$6:$F$1005,Con_ve!$C$6:$C$1005,$C131,Con_ve!$I$6:$I$1005,"Em negociação",Con_ve!$Q$6:$Q$1005,Cad_cl!BJ$5))),"",IF($C131="","",SUMIFS(Con_ve!$F$6:$F$1005,Con_ve!$C$6:$C$1005,$C131,Con_ve!$I$6:$I$1005,"Em negociação",Con_ve!$Q$6:$Q$1005,Cad_cl!BJ$5)))</f>
        <v/>
      </c>
      <c r="BK131" s="134" t="str">
        <f>IF(ISERR(IF($C131="","",SUMIFS(Con_ve!$F$6:$F$1005,Con_ve!$C$6:$C$1005,$C131,Con_ve!$I$6:$I$1005,"Em negociação",Con_ve!$Q$6:$Q$1005,Cad_cl!BK$5))),"",IF($C131="","",SUMIFS(Con_ve!$F$6:$F$1005,Con_ve!$C$6:$C$1005,$C131,Con_ve!$I$6:$I$1005,"Em negociação",Con_ve!$Q$6:$Q$1005,Cad_cl!BK$5)))</f>
        <v/>
      </c>
      <c r="BL131" s="134" t="str">
        <f>IF(ISERR(IF($C131="","",SUMIFS(Con_ve!$F$6:$F$1005,Con_ve!$C$6:$C$1005,$C131,Con_ve!$I$6:$I$1005,"Em negociação",Con_ve!$Q$6:$Q$1005,Cad_cl!BL$5))),"",IF($C131="","",SUMIFS(Con_ve!$F$6:$F$1005,Con_ve!$C$6:$C$1005,$C131,Con_ve!$I$6:$I$1005,"Em negociação",Con_ve!$Q$6:$Q$1005,Cad_cl!BL$5)))</f>
        <v/>
      </c>
      <c r="BM131" s="134" t="str">
        <f>IF(ISERR(IF($C131="","",SUMIFS(Con_ve!$F$6:$F$1005,Con_ve!$C$6:$C$1005,$C131,Con_ve!$I$6:$I$1005,"Em negociação",Con_ve!$Q$6:$Q$1005,Cad_cl!BM$5))),"",IF($C131="","",SUMIFS(Con_ve!$F$6:$F$1005,Con_ve!$C$6:$C$1005,$C131,Con_ve!$I$6:$I$1005,"Em negociação",Con_ve!$Q$6:$Q$1005,Cad_cl!BM$5)))</f>
        <v/>
      </c>
      <c r="BN131" s="134" t="str">
        <f>IF(ISERR(IF($C131="","",SUMIFS(Con_ve!$F$6:$F$1005,Con_ve!$C$6:$C$1005,$C131,Con_ve!$I$6:$I$1005,"Em negociação",Con_ve!$Q$6:$Q$1005,Cad_cl!BN$5))),"",IF($C131="","",SUMIFS(Con_ve!$F$6:$F$1005,Con_ve!$C$6:$C$1005,$C131,Con_ve!$I$6:$I$1005,"Em negociação",Con_ve!$Q$6:$Q$1005,Cad_cl!BN$5)))</f>
        <v/>
      </c>
      <c r="BO131" s="134" t="str">
        <f>IF(ISERR(IF($C131="","",SUMIFS(Con_ve!$F$6:$F$1005,Con_ve!$C$6:$C$1005,$C131,Con_ve!$I$6:$I$1005,"Em negociação",Con_ve!$Q$6:$Q$1005,Cad_cl!BO$5))),"",IF($C131="","",SUMIFS(Con_ve!$F$6:$F$1005,Con_ve!$C$6:$C$1005,$C131,Con_ve!$I$6:$I$1005,"Em negociação",Con_ve!$Q$6:$Q$1005,Cad_cl!BO$5)))</f>
        <v/>
      </c>
      <c r="BP131" s="134">
        <f t="shared" si="4"/>
        <v>0</v>
      </c>
      <c r="BR131" s="125" t="str">
        <f>IF(ISERR(IF(AND($I131=Re_lo!$E$5,BR$5=VLOOKUP(Re_lo!$H$5,Re_lo!$N$5:$O$16,2,0)),AP131,"")),"",IF(AND($I131=Re_lo!$E$5,BR$5=VLOOKUP(Re_lo!$H$5,Re_lo!$N$5:$O$16,2,0)),AP131,""))</f>
        <v/>
      </c>
      <c r="BS131" s="125" t="str">
        <f>IF(ISERR(IF(AND($I131=Re_lo!$E$5,BS$5=VLOOKUP(Re_lo!$H$5,Re_lo!$N$5:$O$16,2,0)),AQ131,"")),"",IF(AND($I131=Re_lo!$E$5,BS$5=VLOOKUP(Re_lo!$H$5,Re_lo!$N$5:$O$16,2,0)),AQ131,""))</f>
        <v/>
      </c>
      <c r="BT131" s="125" t="str">
        <f>IF(ISERR(IF(AND($I131=Re_lo!$E$5,BT$5=VLOOKUP(Re_lo!$H$5,Re_lo!$N$5:$O$16,2,0)),AR131,"")),"",IF(AND($I131=Re_lo!$E$5,BT$5=VLOOKUP(Re_lo!$H$5,Re_lo!$N$5:$O$16,2,0)),AR131,""))</f>
        <v/>
      </c>
      <c r="BU131" s="125" t="str">
        <f>IF(ISERR(IF(AND($I131=Re_lo!$E$5,BU$5=VLOOKUP(Re_lo!$H$5,Re_lo!$N$5:$O$16,2,0)),AS131,"")),"",IF(AND($I131=Re_lo!$E$5,BU$5=VLOOKUP(Re_lo!$H$5,Re_lo!$N$5:$O$16,2,0)),AS131,""))</f>
        <v/>
      </c>
      <c r="BV131" s="125" t="str">
        <f>IF(ISERR(IF(AND($I131=Re_lo!$E$5,BV$5=VLOOKUP(Re_lo!$H$5,Re_lo!$N$5:$O$16,2,0)),AT131,"")),"",IF(AND($I131=Re_lo!$E$5,BV$5=VLOOKUP(Re_lo!$H$5,Re_lo!$N$5:$O$16,2,0)),AT131,""))</f>
        <v/>
      </c>
      <c r="BW131" s="125" t="str">
        <f>IF(ISERR(IF(AND($I131=Re_lo!$E$5,BW$5=VLOOKUP(Re_lo!$H$5,Re_lo!$N$5:$O$16,2,0)),AU131,"")),"",IF(AND($I131=Re_lo!$E$5,BW$5=VLOOKUP(Re_lo!$H$5,Re_lo!$N$5:$O$16,2,0)),AU131,""))</f>
        <v/>
      </c>
      <c r="BX131" s="125" t="str">
        <f>IF(ISERR(IF(AND($I131=Re_lo!$E$5,BX$5=VLOOKUP(Re_lo!$H$5,Re_lo!$N$5:$O$16,2,0)),AV131,"")),"",IF(AND($I131=Re_lo!$E$5,BX$5=VLOOKUP(Re_lo!$H$5,Re_lo!$N$5:$O$16,2,0)),AV131,""))</f>
        <v/>
      </c>
      <c r="BY131" s="125" t="str">
        <f>IF(ISERR(IF(AND($I131=Re_lo!$E$5,BY$5=VLOOKUP(Re_lo!$H$5,Re_lo!$N$5:$O$16,2,0)),AW131,"")),"",IF(AND($I131=Re_lo!$E$5,BY$5=VLOOKUP(Re_lo!$H$5,Re_lo!$N$5:$O$16,2,0)),AW131,""))</f>
        <v/>
      </c>
      <c r="BZ131" s="125" t="str">
        <f>IF(ISERR(IF(AND($I131=Re_lo!$E$5,BZ$5=VLOOKUP(Re_lo!$H$5,Re_lo!$N$5:$O$16,2,0)),AX131,"")),"",IF(AND($I131=Re_lo!$E$5,BZ$5=VLOOKUP(Re_lo!$H$5,Re_lo!$N$5:$O$16,2,0)),AX131,""))</f>
        <v/>
      </c>
      <c r="CA131" s="125" t="str">
        <f>IF(ISERR(IF(AND($I131=Re_lo!$E$5,CA$5=VLOOKUP(Re_lo!$H$5,Re_lo!$N$5:$O$16,2,0)),AY131,"")),"",IF(AND($I131=Re_lo!$E$5,CA$5=VLOOKUP(Re_lo!$H$5,Re_lo!$N$5:$O$16,2,0)),AY131,""))</f>
        <v/>
      </c>
      <c r="CB131" s="125" t="str">
        <f>IF(ISERR(IF(AND($I131=Re_lo!$E$5,CB$5=VLOOKUP(Re_lo!$H$5,Re_lo!$N$5:$O$16,2,0)),AZ131,"")),"",IF(AND($I131=Re_lo!$E$5,CB$5=VLOOKUP(Re_lo!$H$5,Re_lo!$N$5:$O$16,2,0)),AZ131,""))</f>
        <v/>
      </c>
      <c r="CC131" s="125" t="str">
        <f>IF(ISERR(IF(AND($I131=Re_lo!$E$5,CC$5=VLOOKUP(Re_lo!$H$5,Re_lo!$N$5:$O$16,2,0)),BA131,"")),"",IF(AND($I131=Re_lo!$E$5,CC$5=VLOOKUP(Re_lo!$H$5,Re_lo!$N$5:$O$16,2,0)),BA131,""))</f>
        <v/>
      </c>
      <c r="CD131" s="125" t="str">
        <f>IF(ISERR(IF(AND($I131=Re_lo!$E$5,CD$5=VLOOKUP(Re_lo!$H$5,Re_lo!$N$5:$O$16,2,0)),BB131,"")),"",IF(AND($I131=Re_lo!$E$5,CD$5=VLOOKUP(Re_lo!$H$5,Re_lo!$N$5:$O$16,2,0)),BB131,""))</f>
        <v/>
      </c>
      <c r="CF131" s="125" t="str">
        <f>IF($C131="","",COUNTIFS(Con_ve!$C$6:$C$1005,$C131,Con_ve!$Q$6:$Q$1005,Cad_cl!CF$5))</f>
        <v/>
      </c>
      <c r="CG131" s="125" t="str">
        <f>IF($C131="","",COUNTIFS(Con_ve!$C$6:$C$1005,$C131,Con_ve!$Q$6:$Q$1005,Cad_cl!CG$5))</f>
        <v/>
      </c>
      <c r="CH131" s="125" t="str">
        <f>IF($C131="","",COUNTIFS(Con_ve!$C$6:$C$1005,$C131,Con_ve!$Q$6:$Q$1005,Cad_cl!CH$5))</f>
        <v/>
      </c>
      <c r="CI131" s="125" t="str">
        <f>IF($C131="","",COUNTIFS(Con_ve!$C$6:$C$1005,$C131,Con_ve!$Q$6:$Q$1005,Cad_cl!CI$5))</f>
        <v/>
      </c>
      <c r="CJ131" s="125" t="str">
        <f>IF($C131="","",COUNTIFS(Con_ve!$C$6:$C$1005,$C131,Con_ve!$Q$6:$Q$1005,Cad_cl!CJ$5))</f>
        <v/>
      </c>
      <c r="CK131" s="125" t="str">
        <f>IF($C131="","",COUNTIFS(Con_ve!$C$6:$C$1005,$C131,Con_ve!$Q$6:$Q$1005,Cad_cl!CK$5))</f>
        <v/>
      </c>
      <c r="CL131" s="125" t="str">
        <f>IF($C131="","",COUNTIFS(Con_ve!$C$6:$C$1005,$C131,Con_ve!$Q$6:$Q$1005,Cad_cl!CL$5))</f>
        <v/>
      </c>
      <c r="CM131" s="125" t="str">
        <f>IF($C131="","",COUNTIFS(Con_ve!$C$6:$C$1005,$C131,Con_ve!$Q$6:$Q$1005,Cad_cl!CM$5))</f>
        <v/>
      </c>
      <c r="CN131" s="125" t="str">
        <f>IF($C131="","",COUNTIFS(Con_ve!$C$6:$C$1005,$C131,Con_ve!$Q$6:$Q$1005,Cad_cl!CN$5))</f>
        <v/>
      </c>
      <c r="CO131" s="125" t="str">
        <f>IF($C131="","",COUNTIFS(Con_ve!$C$6:$C$1005,$C131,Con_ve!$Q$6:$Q$1005,Cad_cl!CO$5))</f>
        <v/>
      </c>
      <c r="CP131" s="125" t="str">
        <f>IF($C131="","",COUNTIFS(Con_ve!$C$6:$C$1005,$C131,Con_ve!$Q$6:$Q$1005,Cad_cl!CP$5))</f>
        <v/>
      </c>
      <c r="CQ131" s="125" t="str">
        <f>IF($C131="","",COUNTIFS(Con_ve!$C$6:$C$1005,$C131,Con_ve!$Q$6:$Q$1005,Cad_cl!CQ$5))</f>
        <v/>
      </c>
      <c r="CR131" s="125">
        <f t="shared" si="5"/>
        <v>0</v>
      </c>
    </row>
    <row r="132" spans="3:96" ht="30" customHeight="1">
      <c r="C132" s="153"/>
      <c r="D132" s="153"/>
      <c r="E132" s="154"/>
      <c r="F132" s="153"/>
      <c r="G132" s="155"/>
      <c r="H132" s="153"/>
      <c r="I132" s="153"/>
      <c r="J132" s="132" t="s">
        <v>309</v>
      </c>
      <c r="K132" s="133" t="s">
        <v>309</v>
      </c>
      <c r="L132" s="153"/>
      <c r="M132" s="153"/>
      <c r="N132" s="153"/>
      <c r="O132" s="153"/>
      <c r="P132" s="153"/>
      <c r="Q132" s="153"/>
      <c r="AP132" s="134" t="str">
        <f>IF(ISERR(IF($C132="","",SUMIFS(Con_ve!$F$6:$F$1005,Con_ve!$C$6:$C$1005,$C132,Con_ve!$I$6:$I$1005,"Fechada",Con_ve!$Q$6:$Q$1005,Cad_cl!AP$5))),"",IF($C132="","",SUMIFS(Con_ve!$F$6:$F$1005,Con_ve!$C$6:$C$1005,$C132,Con_ve!$I$6:$I$1005,"Fechada",Con_ve!$Q$6:$Q$1005,Cad_cl!AP$5)))</f>
        <v/>
      </c>
      <c r="AQ132" s="134" t="str">
        <f>IF(ISERR(IF($C132="","",SUMIFS(Con_ve!$F$6:$F$1005,Con_ve!$C$6:$C$1005,$C132,Con_ve!$I$6:$I$1005,"Fechada",Con_ve!$Q$6:$Q$1005,Cad_cl!AQ$5))),"",IF($C132="","",SUMIFS(Con_ve!$F$6:$F$1005,Con_ve!$C$6:$C$1005,$C132,Con_ve!$I$6:$I$1005,"Fechada",Con_ve!$Q$6:$Q$1005,Cad_cl!AQ$5)))</f>
        <v/>
      </c>
      <c r="AR132" s="134" t="str">
        <f>IF(ISERR(IF($C132="","",SUMIFS(Con_ve!$F$6:$F$1005,Con_ve!$C$6:$C$1005,$C132,Con_ve!$I$6:$I$1005,"Fechada",Con_ve!$Q$6:$Q$1005,Cad_cl!AR$5))),"",IF($C132="","",SUMIFS(Con_ve!$F$6:$F$1005,Con_ve!$C$6:$C$1005,$C132,Con_ve!$I$6:$I$1005,"Fechada",Con_ve!$Q$6:$Q$1005,Cad_cl!AR$5)))</f>
        <v/>
      </c>
      <c r="AS132" s="134" t="str">
        <f>IF(ISERR(IF($C132="","",SUMIFS(Con_ve!$F$6:$F$1005,Con_ve!$C$6:$C$1005,$C132,Con_ve!$I$6:$I$1005,"Fechada",Con_ve!$Q$6:$Q$1005,Cad_cl!AS$5))),"",IF($C132="","",SUMIFS(Con_ve!$F$6:$F$1005,Con_ve!$C$6:$C$1005,$C132,Con_ve!$I$6:$I$1005,"Fechada",Con_ve!$Q$6:$Q$1005,Cad_cl!AS$5)))</f>
        <v/>
      </c>
      <c r="AT132" s="134" t="str">
        <f>IF(ISERR(IF($C132="","",SUMIFS(Con_ve!$F$6:$F$1005,Con_ve!$C$6:$C$1005,$C132,Con_ve!$I$6:$I$1005,"Fechada",Con_ve!$Q$6:$Q$1005,Cad_cl!AT$5))),"",IF($C132="","",SUMIFS(Con_ve!$F$6:$F$1005,Con_ve!$C$6:$C$1005,$C132,Con_ve!$I$6:$I$1005,"Fechada",Con_ve!$Q$6:$Q$1005,Cad_cl!AT$5)))</f>
        <v/>
      </c>
      <c r="AU132" s="134" t="str">
        <f>IF(ISERR(IF($C132="","",SUMIFS(Con_ve!$F$6:$F$1005,Con_ve!$C$6:$C$1005,$C132,Con_ve!$I$6:$I$1005,"Fechada",Con_ve!$Q$6:$Q$1005,Cad_cl!AU$5))),"",IF($C132="","",SUMIFS(Con_ve!$F$6:$F$1005,Con_ve!$C$6:$C$1005,$C132,Con_ve!$I$6:$I$1005,"Fechada",Con_ve!$Q$6:$Q$1005,Cad_cl!AU$5)))</f>
        <v/>
      </c>
      <c r="AV132" s="134" t="str">
        <f>IF(ISERR(IF($C132="","",SUMIFS(Con_ve!$F$6:$F$1005,Con_ve!$C$6:$C$1005,$C132,Con_ve!$I$6:$I$1005,"Fechada",Con_ve!$Q$6:$Q$1005,Cad_cl!AV$5))),"",IF($C132="","",SUMIFS(Con_ve!$F$6:$F$1005,Con_ve!$C$6:$C$1005,$C132,Con_ve!$I$6:$I$1005,"Fechada",Con_ve!$Q$6:$Q$1005,Cad_cl!AV$5)))</f>
        <v/>
      </c>
      <c r="AW132" s="134" t="str">
        <f>IF(ISERR(IF($C132="","",SUMIFS(Con_ve!$F$6:$F$1005,Con_ve!$C$6:$C$1005,$C132,Con_ve!$I$6:$I$1005,"Fechada",Con_ve!$Q$6:$Q$1005,Cad_cl!AW$5))),"",IF($C132="","",SUMIFS(Con_ve!$F$6:$F$1005,Con_ve!$C$6:$C$1005,$C132,Con_ve!$I$6:$I$1005,"Fechada",Con_ve!$Q$6:$Q$1005,Cad_cl!AW$5)))</f>
        <v/>
      </c>
      <c r="AX132" s="134" t="str">
        <f>IF(ISERR(IF($C132="","",SUMIFS(Con_ve!$F$6:$F$1005,Con_ve!$C$6:$C$1005,$C132,Con_ve!$I$6:$I$1005,"Fechada",Con_ve!$Q$6:$Q$1005,Cad_cl!AX$5))),"",IF($C132="","",SUMIFS(Con_ve!$F$6:$F$1005,Con_ve!$C$6:$C$1005,$C132,Con_ve!$I$6:$I$1005,"Fechada",Con_ve!$Q$6:$Q$1005,Cad_cl!AX$5)))</f>
        <v/>
      </c>
      <c r="AY132" s="134" t="str">
        <f>IF(ISERR(IF($C132="","",SUMIFS(Con_ve!$F$6:$F$1005,Con_ve!$C$6:$C$1005,$C132,Con_ve!$I$6:$I$1005,"Fechada",Con_ve!$Q$6:$Q$1005,Cad_cl!AY$5))),"",IF($C132="","",SUMIFS(Con_ve!$F$6:$F$1005,Con_ve!$C$6:$C$1005,$C132,Con_ve!$I$6:$I$1005,"Fechada",Con_ve!$Q$6:$Q$1005,Cad_cl!AY$5)))</f>
        <v/>
      </c>
      <c r="AZ132" s="134" t="str">
        <f>IF(ISERR(IF($C132="","",SUMIFS(Con_ve!$F$6:$F$1005,Con_ve!$C$6:$C$1005,$C132,Con_ve!$I$6:$I$1005,"Fechada",Con_ve!$Q$6:$Q$1005,Cad_cl!AZ$5))),"",IF($C132="","",SUMIFS(Con_ve!$F$6:$F$1005,Con_ve!$C$6:$C$1005,$C132,Con_ve!$I$6:$I$1005,"Fechada",Con_ve!$Q$6:$Q$1005,Cad_cl!AZ$5)))</f>
        <v/>
      </c>
      <c r="BA132" s="134" t="str">
        <f>IF(ISERR(IF($C132="","",SUMIFS(Con_ve!$F$6:$F$1005,Con_ve!$C$6:$C$1005,$C132,Con_ve!$I$6:$I$1005,"Fechada",Con_ve!$Q$6:$Q$1005,Cad_cl!BA$5))),"",IF($C132="","",SUMIFS(Con_ve!$F$6:$F$1005,Con_ve!$C$6:$C$1005,$C132,Con_ve!$I$6:$I$1005,"Fechada",Con_ve!$Q$6:$Q$1005,Cad_cl!BA$5)))</f>
        <v/>
      </c>
      <c r="BB132" s="134">
        <f t="shared" si="3"/>
        <v>0</v>
      </c>
      <c r="BD132" s="134" t="str">
        <f>IF(ISERR(IF($C132="","",SUMIFS(Con_ve!$F$6:$F$1005,Con_ve!$C$6:$C$1005,$C132,Con_ve!$I$6:$I$1005,"Em negociação",Con_ve!$Q$6:$Q$1005,Cad_cl!BD$5))),"",IF($C132="","",SUMIFS(Con_ve!$F$6:$F$1005,Con_ve!$C$6:$C$1005,$C132,Con_ve!$I$6:$I$1005,"Em negociação",Con_ve!$Q$6:$Q$1005,Cad_cl!BD$5)))</f>
        <v/>
      </c>
      <c r="BE132" s="134" t="str">
        <f>IF(ISERR(IF($C132="","",SUMIFS(Con_ve!$F$6:$F$1005,Con_ve!$C$6:$C$1005,$C132,Con_ve!$I$6:$I$1005,"Em negociação",Con_ve!$Q$6:$Q$1005,Cad_cl!BE$5))),"",IF($C132="","",SUMIFS(Con_ve!$F$6:$F$1005,Con_ve!$C$6:$C$1005,$C132,Con_ve!$I$6:$I$1005,"Em negociação",Con_ve!$Q$6:$Q$1005,Cad_cl!BE$5)))</f>
        <v/>
      </c>
      <c r="BF132" s="134" t="str">
        <f>IF(ISERR(IF($C132="","",SUMIFS(Con_ve!$F$6:$F$1005,Con_ve!$C$6:$C$1005,$C132,Con_ve!$I$6:$I$1005,"Em negociação",Con_ve!$Q$6:$Q$1005,Cad_cl!BF$5))),"",IF($C132="","",SUMIFS(Con_ve!$F$6:$F$1005,Con_ve!$C$6:$C$1005,$C132,Con_ve!$I$6:$I$1005,"Em negociação",Con_ve!$Q$6:$Q$1005,Cad_cl!BF$5)))</f>
        <v/>
      </c>
      <c r="BG132" s="134" t="str">
        <f>IF(ISERR(IF($C132="","",SUMIFS(Con_ve!$F$6:$F$1005,Con_ve!$C$6:$C$1005,$C132,Con_ve!$I$6:$I$1005,"Em negociação",Con_ve!$Q$6:$Q$1005,Cad_cl!BG$5))),"",IF($C132="","",SUMIFS(Con_ve!$F$6:$F$1005,Con_ve!$C$6:$C$1005,$C132,Con_ve!$I$6:$I$1005,"Em negociação",Con_ve!$Q$6:$Q$1005,Cad_cl!BG$5)))</f>
        <v/>
      </c>
      <c r="BH132" s="134" t="str">
        <f>IF(ISERR(IF($C132="","",SUMIFS(Con_ve!$F$6:$F$1005,Con_ve!$C$6:$C$1005,$C132,Con_ve!$I$6:$I$1005,"Em negociação",Con_ve!$Q$6:$Q$1005,Cad_cl!BH$5))),"",IF($C132="","",SUMIFS(Con_ve!$F$6:$F$1005,Con_ve!$C$6:$C$1005,$C132,Con_ve!$I$6:$I$1005,"Em negociação",Con_ve!$Q$6:$Q$1005,Cad_cl!BH$5)))</f>
        <v/>
      </c>
      <c r="BI132" s="134" t="str">
        <f>IF(ISERR(IF($C132="","",SUMIFS(Con_ve!$F$6:$F$1005,Con_ve!$C$6:$C$1005,$C132,Con_ve!$I$6:$I$1005,"Em negociação",Con_ve!$Q$6:$Q$1005,Cad_cl!BI$5))),"",IF($C132="","",SUMIFS(Con_ve!$F$6:$F$1005,Con_ve!$C$6:$C$1005,$C132,Con_ve!$I$6:$I$1005,"Em negociação",Con_ve!$Q$6:$Q$1005,Cad_cl!BI$5)))</f>
        <v/>
      </c>
      <c r="BJ132" s="134" t="str">
        <f>IF(ISERR(IF($C132="","",SUMIFS(Con_ve!$F$6:$F$1005,Con_ve!$C$6:$C$1005,$C132,Con_ve!$I$6:$I$1005,"Em negociação",Con_ve!$Q$6:$Q$1005,Cad_cl!BJ$5))),"",IF($C132="","",SUMIFS(Con_ve!$F$6:$F$1005,Con_ve!$C$6:$C$1005,$C132,Con_ve!$I$6:$I$1005,"Em negociação",Con_ve!$Q$6:$Q$1005,Cad_cl!BJ$5)))</f>
        <v/>
      </c>
      <c r="BK132" s="134" t="str">
        <f>IF(ISERR(IF($C132="","",SUMIFS(Con_ve!$F$6:$F$1005,Con_ve!$C$6:$C$1005,$C132,Con_ve!$I$6:$I$1005,"Em negociação",Con_ve!$Q$6:$Q$1005,Cad_cl!BK$5))),"",IF($C132="","",SUMIFS(Con_ve!$F$6:$F$1005,Con_ve!$C$6:$C$1005,$C132,Con_ve!$I$6:$I$1005,"Em negociação",Con_ve!$Q$6:$Q$1005,Cad_cl!BK$5)))</f>
        <v/>
      </c>
      <c r="BL132" s="134" t="str">
        <f>IF(ISERR(IF($C132="","",SUMIFS(Con_ve!$F$6:$F$1005,Con_ve!$C$6:$C$1005,$C132,Con_ve!$I$6:$I$1005,"Em negociação",Con_ve!$Q$6:$Q$1005,Cad_cl!BL$5))),"",IF($C132="","",SUMIFS(Con_ve!$F$6:$F$1005,Con_ve!$C$6:$C$1005,$C132,Con_ve!$I$6:$I$1005,"Em negociação",Con_ve!$Q$6:$Q$1005,Cad_cl!BL$5)))</f>
        <v/>
      </c>
      <c r="BM132" s="134" t="str">
        <f>IF(ISERR(IF($C132="","",SUMIFS(Con_ve!$F$6:$F$1005,Con_ve!$C$6:$C$1005,$C132,Con_ve!$I$6:$I$1005,"Em negociação",Con_ve!$Q$6:$Q$1005,Cad_cl!BM$5))),"",IF($C132="","",SUMIFS(Con_ve!$F$6:$F$1005,Con_ve!$C$6:$C$1005,$C132,Con_ve!$I$6:$I$1005,"Em negociação",Con_ve!$Q$6:$Q$1005,Cad_cl!BM$5)))</f>
        <v/>
      </c>
      <c r="BN132" s="134" t="str">
        <f>IF(ISERR(IF($C132="","",SUMIFS(Con_ve!$F$6:$F$1005,Con_ve!$C$6:$C$1005,$C132,Con_ve!$I$6:$I$1005,"Em negociação",Con_ve!$Q$6:$Q$1005,Cad_cl!BN$5))),"",IF($C132="","",SUMIFS(Con_ve!$F$6:$F$1005,Con_ve!$C$6:$C$1005,$C132,Con_ve!$I$6:$I$1005,"Em negociação",Con_ve!$Q$6:$Q$1005,Cad_cl!BN$5)))</f>
        <v/>
      </c>
      <c r="BO132" s="134" t="str">
        <f>IF(ISERR(IF($C132="","",SUMIFS(Con_ve!$F$6:$F$1005,Con_ve!$C$6:$C$1005,$C132,Con_ve!$I$6:$I$1005,"Em negociação",Con_ve!$Q$6:$Q$1005,Cad_cl!BO$5))),"",IF($C132="","",SUMIFS(Con_ve!$F$6:$F$1005,Con_ve!$C$6:$C$1005,$C132,Con_ve!$I$6:$I$1005,"Em negociação",Con_ve!$Q$6:$Q$1005,Cad_cl!BO$5)))</f>
        <v/>
      </c>
      <c r="BP132" s="134">
        <f t="shared" si="4"/>
        <v>0</v>
      </c>
      <c r="BR132" s="125" t="str">
        <f>IF(ISERR(IF(AND($I132=Re_lo!$E$5,BR$5=VLOOKUP(Re_lo!$H$5,Re_lo!$N$5:$O$16,2,0)),AP132,"")),"",IF(AND($I132=Re_lo!$E$5,BR$5=VLOOKUP(Re_lo!$H$5,Re_lo!$N$5:$O$16,2,0)),AP132,""))</f>
        <v/>
      </c>
      <c r="BS132" s="125" t="str">
        <f>IF(ISERR(IF(AND($I132=Re_lo!$E$5,BS$5=VLOOKUP(Re_lo!$H$5,Re_lo!$N$5:$O$16,2,0)),AQ132,"")),"",IF(AND($I132=Re_lo!$E$5,BS$5=VLOOKUP(Re_lo!$H$5,Re_lo!$N$5:$O$16,2,0)),AQ132,""))</f>
        <v/>
      </c>
      <c r="BT132" s="125" t="str">
        <f>IF(ISERR(IF(AND($I132=Re_lo!$E$5,BT$5=VLOOKUP(Re_lo!$H$5,Re_lo!$N$5:$O$16,2,0)),AR132,"")),"",IF(AND($I132=Re_lo!$E$5,BT$5=VLOOKUP(Re_lo!$H$5,Re_lo!$N$5:$O$16,2,0)),AR132,""))</f>
        <v/>
      </c>
      <c r="BU132" s="125" t="str">
        <f>IF(ISERR(IF(AND($I132=Re_lo!$E$5,BU$5=VLOOKUP(Re_lo!$H$5,Re_lo!$N$5:$O$16,2,0)),AS132,"")),"",IF(AND($I132=Re_lo!$E$5,BU$5=VLOOKUP(Re_lo!$H$5,Re_lo!$N$5:$O$16,2,0)),AS132,""))</f>
        <v/>
      </c>
      <c r="BV132" s="125" t="str">
        <f>IF(ISERR(IF(AND($I132=Re_lo!$E$5,BV$5=VLOOKUP(Re_lo!$H$5,Re_lo!$N$5:$O$16,2,0)),AT132,"")),"",IF(AND($I132=Re_lo!$E$5,BV$5=VLOOKUP(Re_lo!$H$5,Re_lo!$N$5:$O$16,2,0)),AT132,""))</f>
        <v/>
      </c>
      <c r="BW132" s="125" t="str">
        <f>IF(ISERR(IF(AND($I132=Re_lo!$E$5,BW$5=VLOOKUP(Re_lo!$H$5,Re_lo!$N$5:$O$16,2,0)),AU132,"")),"",IF(AND($I132=Re_lo!$E$5,BW$5=VLOOKUP(Re_lo!$H$5,Re_lo!$N$5:$O$16,2,0)),AU132,""))</f>
        <v/>
      </c>
      <c r="BX132" s="125" t="str">
        <f>IF(ISERR(IF(AND($I132=Re_lo!$E$5,BX$5=VLOOKUP(Re_lo!$H$5,Re_lo!$N$5:$O$16,2,0)),AV132,"")),"",IF(AND($I132=Re_lo!$E$5,BX$5=VLOOKUP(Re_lo!$H$5,Re_lo!$N$5:$O$16,2,0)),AV132,""))</f>
        <v/>
      </c>
      <c r="BY132" s="125" t="str">
        <f>IF(ISERR(IF(AND($I132=Re_lo!$E$5,BY$5=VLOOKUP(Re_lo!$H$5,Re_lo!$N$5:$O$16,2,0)),AW132,"")),"",IF(AND($I132=Re_lo!$E$5,BY$5=VLOOKUP(Re_lo!$H$5,Re_lo!$N$5:$O$16,2,0)),AW132,""))</f>
        <v/>
      </c>
      <c r="BZ132" s="125" t="str">
        <f>IF(ISERR(IF(AND($I132=Re_lo!$E$5,BZ$5=VLOOKUP(Re_lo!$H$5,Re_lo!$N$5:$O$16,2,0)),AX132,"")),"",IF(AND($I132=Re_lo!$E$5,BZ$5=VLOOKUP(Re_lo!$H$5,Re_lo!$N$5:$O$16,2,0)),AX132,""))</f>
        <v/>
      </c>
      <c r="CA132" s="125" t="str">
        <f>IF(ISERR(IF(AND($I132=Re_lo!$E$5,CA$5=VLOOKUP(Re_lo!$H$5,Re_lo!$N$5:$O$16,2,0)),AY132,"")),"",IF(AND($I132=Re_lo!$E$5,CA$5=VLOOKUP(Re_lo!$H$5,Re_lo!$N$5:$O$16,2,0)),AY132,""))</f>
        <v/>
      </c>
      <c r="CB132" s="125" t="str">
        <f>IF(ISERR(IF(AND($I132=Re_lo!$E$5,CB$5=VLOOKUP(Re_lo!$H$5,Re_lo!$N$5:$O$16,2,0)),AZ132,"")),"",IF(AND($I132=Re_lo!$E$5,CB$5=VLOOKUP(Re_lo!$H$5,Re_lo!$N$5:$O$16,2,0)),AZ132,""))</f>
        <v/>
      </c>
      <c r="CC132" s="125" t="str">
        <f>IF(ISERR(IF(AND($I132=Re_lo!$E$5,CC$5=VLOOKUP(Re_lo!$H$5,Re_lo!$N$5:$O$16,2,0)),BA132,"")),"",IF(AND($I132=Re_lo!$E$5,CC$5=VLOOKUP(Re_lo!$H$5,Re_lo!$N$5:$O$16,2,0)),BA132,""))</f>
        <v/>
      </c>
      <c r="CD132" s="125" t="str">
        <f>IF(ISERR(IF(AND($I132=Re_lo!$E$5,CD$5=VLOOKUP(Re_lo!$H$5,Re_lo!$N$5:$O$16,2,0)),BB132,"")),"",IF(AND($I132=Re_lo!$E$5,CD$5=VLOOKUP(Re_lo!$H$5,Re_lo!$N$5:$O$16,2,0)),BB132,""))</f>
        <v/>
      </c>
      <c r="CF132" s="125" t="str">
        <f>IF($C132="","",COUNTIFS(Con_ve!$C$6:$C$1005,$C132,Con_ve!$Q$6:$Q$1005,Cad_cl!CF$5))</f>
        <v/>
      </c>
      <c r="CG132" s="125" t="str">
        <f>IF($C132="","",COUNTIFS(Con_ve!$C$6:$C$1005,$C132,Con_ve!$Q$6:$Q$1005,Cad_cl!CG$5))</f>
        <v/>
      </c>
      <c r="CH132" s="125" t="str">
        <f>IF($C132="","",COUNTIFS(Con_ve!$C$6:$C$1005,$C132,Con_ve!$Q$6:$Q$1005,Cad_cl!CH$5))</f>
        <v/>
      </c>
      <c r="CI132" s="125" t="str">
        <f>IF($C132="","",COUNTIFS(Con_ve!$C$6:$C$1005,$C132,Con_ve!$Q$6:$Q$1005,Cad_cl!CI$5))</f>
        <v/>
      </c>
      <c r="CJ132" s="125" t="str">
        <f>IF($C132="","",COUNTIFS(Con_ve!$C$6:$C$1005,$C132,Con_ve!$Q$6:$Q$1005,Cad_cl!CJ$5))</f>
        <v/>
      </c>
      <c r="CK132" s="125" t="str">
        <f>IF($C132="","",COUNTIFS(Con_ve!$C$6:$C$1005,$C132,Con_ve!$Q$6:$Q$1005,Cad_cl!CK$5))</f>
        <v/>
      </c>
      <c r="CL132" s="125" t="str">
        <f>IF($C132="","",COUNTIFS(Con_ve!$C$6:$C$1005,$C132,Con_ve!$Q$6:$Q$1005,Cad_cl!CL$5))</f>
        <v/>
      </c>
      <c r="CM132" s="125" t="str">
        <f>IF($C132="","",COUNTIFS(Con_ve!$C$6:$C$1005,$C132,Con_ve!$Q$6:$Q$1005,Cad_cl!CM$5))</f>
        <v/>
      </c>
      <c r="CN132" s="125" t="str">
        <f>IF($C132="","",COUNTIFS(Con_ve!$C$6:$C$1005,$C132,Con_ve!$Q$6:$Q$1005,Cad_cl!CN$5))</f>
        <v/>
      </c>
      <c r="CO132" s="125" t="str">
        <f>IF($C132="","",COUNTIFS(Con_ve!$C$6:$C$1005,$C132,Con_ve!$Q$6:$Q$1005,Cad_cl!CO$5))</f>
        <v/>
      </c>
      <c r="CP132" s="125" t="str">
        <f>IF($C132="","",COUNTIFS(Con_ve!$C$6:$C$1005,$C132,Con_ve!$Q$6:$Q$1005,Cad_cl!CP$5))</f>
        <v/>
      </c>
      <c r="CQ132" s="125" t="str">
        <f>IF($C132="","",COUNTIFS(Con_ve!$C$6:$C$1005,$C132,Con_ve!$Q$6:$Q$1005,Cad_cl!CQ$5))</f>
        <v/>
      </c>
      <c r="CR132" s="125">
        <f t="shared" si="5"/>
        <v>0</v>
      </c>
    </row>
    <row r="133" spans="3:96" ht="30" customHeight="1">
      <c r="C133" s="153"/>
      <c r="D133" s="153"/>
      <c r="E133" s="154"/>
      <c r="F133" s="153"/>
      <c r="G133" s="155"/>
      <c r="H133" s="153"/>
      <c r="I133" s="153"/>
      <c r="J133" s="132" t="s">
        <v>309</v>
      </c>
      <c r="K133" s="133" t="s">
        <v>309</v>
      </c>
      <c r="L133" s="153"/>
      <c r="M133" s="153"/>
      <c r="N133" s="153"/>
      <c r="O133" s="153"/>
      <c r="P133" s="153"/>
      <c r="Q133" s="153"/>
      <c r="AP133" s="134" t="str">
        <f>IF(ISERR(IF($C133="","",SUMIFS(Con_ve!$F$6:$F$1005,Con_ve!$C$6:$C$1005,$C133,Con_ve!$I$6:$I$1005,"Fechada",Con_ve!$Q$6:$Q$1005,Cad_cl!AP$5))),"",IF($C133="","",SUMIFS(Con_ve!$F$6:$F$1005,Con_ve!$C$6:$C$1005,$C133,Con_ve!$I$6:$I$1005,"Fechada",Con_ve!$Q$6:$Q$1005,Cad_cl!AP$5)))</f>
        <v/>
      </c>
      <c r="AQ133" s="134" t="str">
        <f>IF(ISERR(IF($C133="","",SUMIFS(Con_ve!$F$6:$F$1005,Con_ve!$C$6:$C$1005,$C133,Con_ve!$I$6:$I$1005,"Fechada",Con_ve!$Q$6:$Q$1005,Cad_cl!AQ$5))),"",IF($C133="","",SUMIFS(Con_ve!$F$6:$F$1005,Con_ve!$C$6:$C$1005,$C133,Con_ve!$I$6:$I$1005,"Fechada",Con_ve!$Q$6:$Q$1005,Cad_cl!AQ$5)))</f>
        <v/>
      </c>
      <c r="AR133" s="134" t="str">
        <f>IF(ISERR(IF($C133="","",SUMIFS(Con_ve!$F$6:$F$1005,Con_ve!$C$6:$C$1005,$C133,Con_ve!$I$6:$I$1005,"Fechada",Con_ve!$Q$6:$Q$1005,Cad_cl!AR$5))),"",IF($C133="","",SUMIFS(Con_ve!$F$6:$F$1005,Con_ve!$C$6:$C$1005,$C133,Con_ve!$I$6:$I$1005,"Fechada",Con_ve!$Q$6:$Q$1005,Cad_cl!AR$5)))</f>
        <v/>
      </c>
      <c r="AS133" s="134" t="str">
        <f>IF(ISERR(IF($C133="","",SUMIFS(Con_ve!$F$6:$F$1005,Con_ve!$C$6:$C$1005,$C133,Con_ve!$I$6:$I$1005,"Fechada",Con_ve!$Q$6:$Q$1005,Cad_cl!AS$5))),"",IF($C133="","",SUMIFS(Con_ve!$F$6:$F$1005,Con_ve!$C$6:$C$1005,$C133,Con_ve!$I$6:$I$1005,"Fechada",Con_ve!$Q$6:$Q$1005,Cad_cl!AS$5)))</f>
        <v/>
      </c>
      <c r="AT133" s="134" t="str">
        <f>IF(ISERR(IF($C133="","",SUMIFS(Con_ve!$F$6:$F$1005,Con_ve!$C$6:$C$1005,$C133,Con_ve!$I$6:$I$1005,"Fechada",Con_ve!$Q$6:$Q$1005,Cad_cl!AT$5))),"",IF($C133="","",SUMIFS(Con_ve!$F$6:$F$1005,Con_ve!$C$6:$C$1005,$C133,Con_ve!$I$6:$I$1005,"Fechada",Con_ve!$Q$6:$Q$1005,Cad_cl!AT$5)))</f>
        <v/>
      </c>
      <c r="AU133" s="134" t="str">
        <f>IF(ISERR(IF($C133="","",SUMIFS(Con_ve!$F$6:$F$1005,Con_ve!$C$6:$C$1005,$C133,Con_ve!$I$6:$I$1005,"Fechada",Con_ve!$Q$6:$Q$1005,Cad_cl!AU$5))),"",IF($C133="","",SUMIFS(Con_ve!$F$6:$F$1005,Con_ve!$C$6:$C$1005,$C133,Con_ve!$I$6:$I$1005,"Fechada",Con_ve!$Q$6:$Q$1005,Cad_cl!AU$5)))</f>
        <v/>
      </c>
      <c r="AV133" s="134" t="str">
        <f>IF(ISERR(IF($C133="","",SUMIFS(Con_ve!$F$6:$F$1005,Con_ve!$C$6:$C$1005,$C133,Con_ve!$I$6:$I$1005,"Fechada",Con_ve!$Q$6:$Q$1005,Cad_cl!AV$5))),"",IF($C133="","",SUMIFS(Con_ve!$F$6:$F$1005,Con_ve!$C$6:$C$1005,$C133,Con_ve!$I$6:$I$1005,"Fechada",Con_ve!$Q$6:$Q$1005,Cad_cl!AV$5)))</f>
        <v/>
      </c>
      <c r="AW133" s="134" t="str">
        <f>IF(ISERR(IF($C133="","",SUMIFS(Con_ve!$F$6:$F$1005,Con_ve!$C$6:$C$1005,$C133,Con_ve!$I$6:$I$1005,"Fechada",Con_ve!$Q$6:$Q$1005,Cad_cl!AW$5))),"",IF($C133="","",SUMIFS(Con_ve!$F$6:$F$1005,Con_ve!$C$6:$C$1005,$C133,Con_ve!$I$6:$I$1005,"Fechada",Con_ve!$Q$6:$Q$1005,Cad_cl!AW$5)))</f>
        <v/>
      </c>
      <c r="AX133" s="134" t="str">
        <f>IF(ISERR(IF($C133="","",SUMIFS(Con_ve!$F$6:$F$1005,Con_ve!$C$6:$C$1005,$C133,Con_ve!$I$6:$I$1005,"Fechada",Con_ve!$Q$6:$Q$1005,Cad_cl!AX$5))),"",IF($C133="","",SUMIFS(Con_ve!$F$6:$F$1005,Con_ve!$C$6:$C$1005,$C133,Con_ve!$I$6:$I$1005,"Fechada",Con_ve!$Q$6:$Q$1005,Cad_cl!AX$5)))</f>
        <v/>
      </c>
      <c r="AY133" s="134" t="str">
        <f>IF(ISERR(IF($C133="","",SUMIFS(Con_ve!$F$6:$F$1005,Con_ve!$C$6:$C$1005,$C133,Con_ve!$I$6:$I$1005,"Fechada",Con_ve!$Q$6:$Q$1005,Cad_cl!AY$5))),"",IF($C133="","",SUMIFS(Con_ve!$F$6:$F$1005,Con_ve!$C$6:$C$1005,$C133,Con_ve!$I$6:$I$1005,"Fechada",Con_ve!$Q$6:$Q$1005,Cad_cl!AY$5)))</f>
        <v/>
      </c>
      <c r="AZ133" s="134" t="str">
        <f>IF(ISERR(IF($C133="","",SUMIFS(Con_ve!$F$6:$F$1005,Con_ve!$C$6:$C$1005,$C133,Con_ve!$I$6:$I$1005,"Fechada",Con_ve!$Q$6:$Q$1005,Cad_cl!AZ$5))),"",IF($C133="","",SUMIFS(Con_ve!$F$6:$F$1005,Con_ve!$C$6:$C$1005,$C133,Con_ve!$I$6:$I$1005,"Fechada",Con_ve!$Q$6:$Q$1005,Cad_cl!AZ$5)))</f>
        <v/>
      </c>
      <c r="BA133" s="134" t="str">
        <f>IF(ISERR(IF($C133="","",SUMIFS(Con_ve!$F$6:$F$1005,Con_ve!$C$6:$C$1005,$C133,Con_ve!$I$6:$I$1005,"Fechada",Con_ve!$Q$6:$Q$1005,Cad_cl!BA$5))),"",IF($C133="","",SUMIFS(Con_ve!$F$6:$F$1005,Con_ve!$C$6:$C$1005,$C133,Con_ve!$I$6:$I$1005,"Fechada",Con_ve!$Q$6:$Q$1005,Cad_cl!BA$5)))</f>
        <v/>
      </c>
      <c r="BB133" s="134">
        <f t="shared" si="3"/>
        <v>0</v>
      </c>
      <c r="BD133" s="134" t="str">
        <f>IF(ISERR(IF($C133="","",SUMIFS(Con_ve!$F$6:$F$1005,Con_ve!$C$6:$C$1005,$C133,Con_ve!$I$6:$I$1005,"Em negociação",Con_ve!$Q$6:$Q$1005,Cad_cl!BD$5))),"",IF($C133="","",SUMIFS(Con_ve!$F$6:$F$1005,Con_ve!$C$6:$C$1005,$C133,Con_ve!$I$6:$I$1005,"Em negociação",Con_ve!$Q$6:$Q$1005,Cad_cl!BD$5)))</f>
        <v/>
      </c>
      <c r="BE133" s="134" t="str">
        <f>IF(ISERR(IF($C133="","",SUMIFS(Con_ve!$F$6:$F$1005,Con_ve!$C$6:$C$1005,$C133,Con_ve!$I$6:$I$1005,"Em negociação",Con_ve!$Q$6:$Q$1005,Cad_cl!BE$5))),"",IF($C133="","",SUMIFS(Con_ve!$F$6:$F$1005,Con_ve!$C$6:$C$1005,$C133,Con_ve!$I$6:$I$1005,"Em negociação",Con_ve!$Q$6:$Q$1005,Cad_cl!BE$5)))</f>
        <v/>
      </c>
      <c r="BF133" s="134" t="str">
        <f>IF(ISERR(IF($C133="","",SUMIFS(Con_ve!$F$6:$F$1005,Con_ve!$C$6:$C$1005,$C133,Con_ve!$I$6:$I$1005,"Em negociação",Con_ve!$Q$6:$Q$1005,Cad_cl!BF$5))),"",IF($C133="","",SUMIFS(Con_ve!$F$6:$F$1005,Con_ve!$C$6:$C$1005,$C133,Con_ve!$I$6:$I$1005,"Em negociação",Con_ve!$Q$6:$Q$1005,Cad_cl!BF$5)))</f>
        <v/>
      </c>
      <c r="BG133" s="134" t="str">
        <f>IF(ISERR(IF($C133="","",SUMIFS(Con_ve!$F$6:$F$1005,Con_ve!$C$6:$C$1005,$C133,Con_ve!$I$6:$I$1005,"Em negociação",Con_ve!$Q$6:$Q$1005,Cad_cl!BG$5))),"",IF($C133="","",SUMIFS(Con_ve!$F$6:$F$1005,Con_ve!$C$6:$C$1005,$C133,Con_ve!$I$6:$I$1005,"Em negociação",Con_ve!$Q$6:$Q$1005,Cad_cl!BG$5)))</f>
        <v/>
      </c>
      <c r="BH133" s="134" t="str">
        <f>IF(ISERR(IF($C133="","",SUMIFS(Con_ve!$F$6:$F$1005,Con_ve!$C$6:$C$1005,$C133,Con_ve!$I$6:$I$1005,"Em negociação",Con_ve!$Q$6:$Q$1005,Cad_cl!BH$5))),"",IF($C133="","",SUMIFS(Con_ve!$F$6:$F$1005,Con_ve!$C$6:$C$1005,$C133,Con_ve!$I$6:$I$1005,"Em negociação",Con_ve!$Q$6:$Q$1005,Cad_cl!BH$5)))</f>
        <v/>
      </c>
      <c r="BI133" s="134" t="str">
        <f>IF(ISERR(IF($C133="","",SUMIFS(Con_ve!$F$6:$F$1005,Con_ve!$C$6:$C$1005,$C133,Con_ve!$I$6:$I$1005,"Em negociação",Con_ve!$Q$6:$Q$1005,Cad_cl!BI$5))),"",IF($C133="","",SUMIFS(Con_ve!$F$6:$F$1005,Con_ve!$C$6:$C$1005,$C133,Con_ve!$I$6:$I$1005,"Em negociação",Con_ve!$Q$6:$Q$1005,Cad_cl!BI$5)))</f>
        <v/>
      </c>
      <c r="BJ133" s="134" t="str">
        <f>IF(ISERR(IF($C133="","",SUMIFS(Con_ve!$F$6:$F$1005,Con_ve!$C$6:$C$1005,$C133,Con_ve!$I$6:$I$1005,"Em negociação",Con_ve!$Q$6:$Q$1005,Cad_cl!BJ$5))),"",IF($C133="","",SUMIFS(Con_ve!$F$6:$F$1005,Con_ve!$C$6:$C$1005,$C133,Con_ve!$I$6:$I$1005,"Em negociação",Con_ve!$Q$6:$Q$1005,Cad_cl!BJ$5)))</f>
        <v/>
      </c>
      <c r="BK133" s="134" t="str">
        <f>IF(ISERR(IF($C133="","",SUMIFS(Con_ve!$F$6:$F$1005,Con_ve!$C$6:$C$1005,$C133,Con_ve!$I$6:$I$1005,"Em negociação",Con_ve!$Q$6:$Q$1005,Cad_cl!BK$5))),"",IF($C133="","",SUMIFS(Con_ve!$F$6:$F$1005,Con_ve!$C$6:$C$1005,$C133,Con_ve!$I$6:$I$1005,"Em negociação",Con_ve!$Q$6:$Q$1005,Cad_cl!BK$5)))</f>
        <v/>
      </c>
      <c r="BL133" s="134" t="str">
        <f>IF(ISERR(IF($C133="","",SUMIFS(Con_ve!$F$6:$F$1005,Con_ve!$C$6:$C$1005,$C133,Con_ve!$I$6:$I$1005,"Em negociação",Con_ve!$Q$6:$Q$1005,Cad_cl!BL$5))),"",IF($C133="","",SUMIFS(Con_ve!$F$6:$F$1005,Con_ve!$C$6:$C$1005,$C133,Con_ve!$I$6:$I$1005,"Em negociação",Con_ve!$Q$6:$Q$1005,Cad_cl!BL$5)))</f>
        <v/>
      </c>
      <c r="BM133" s="134" t="str">
        <f>IF(ISERR(IF($C133="","",SUMIFS(Con_ve!$F$6:$F$1005,Con_ve!$C$6:$C$1005,$C133,Con_ve!$I$6:$I$1005,"Em negociação",Con_ve!$Q$6:$Q$1005,Cad_cl!BM$5))),"",IF($C133="","",SUMIFS(Con_ve!$F$6:$F$1005,Con_ve!$C$6:$C$1005,$C133,Con_ve!$I$6:$I$1005,"Em negociação",Con_ve!$Q$6:$Q$1005,Cad_cl!BM$5)))</f>
        <v/>
      </c>
      <c r="BN133" s="134" t="str">
        <f>IF(ISERR(IF($C133="","",SUMIFS(Con_ve!$F$6:$F$1005,Con_ve!$C$6:$C$1005,$C133,Con_ve!$I$6:$I$1005,"Em negociação",Con_ve!$Q$6:$Q$1005,Cad_cl!BN$5))),"",IF($C133="","",SUMIFS(Con_ve!$F$6:$F$1005,Con_ve!$C$6:$C$1005,$C133,Con_ve!$I$6:$I$1005,"Em negociação",Con_ve!$Q$6:$Q$1005,Cad_cl!BN$5)))</f>
        <v/>
      </c>
      <c r="BO133" s="134" t="str">
        <f>IF(ISERR(IF($C133="","",SUMIFS(Con_ve!$F$6:$F$1005,Con_ve!$C$6:$C$1005,$C133,Con_ve!$I$6:$I$1005,"Em negociação",Con_ve!$Q$6:$Q$1005,Cad_cl!BO$5))),"",IF($C133="","",SUMIFS(Con_ve!$F$6:$F$1005,Con_ve!$C$6:$C$1005,$C133,Con_ve!$I$6:$I$1005,"Em negociação",Con_ve!$Q$6:$Q$1005,Cad_cl!BO$5)))</f>
        <v/>
      </c>
      <c r="BP133" s="134">
        <f t="shared" si="4"/>
        <v>0</v>
      </c>
      <c r="BR133" s="125" t="str">
        <f>IF(ISERR(IF(AND($I133=Re_lo!$E$5,BR$5=VLOOKUP(Re_lo!$H$5,Re_lo!$N$5:$O$16,2,0)),AP133,"")),"",IF(AND($I133=Re_lo!$E$5,BR$5=VLOOKUP(Re_lo!$H$5,Re_lo!$N$5:$O$16,2,0)),AP133,""))</f>
        <v/>
      </c>
      <c r="BS133" s="125" t="str">
        <f>IF(ISERR(IF(AND($I133=Re_lo!$E$5,BS$5=VLOOKUP(Re_lo!$H$5,Re_lo!$N$5:$O$16,2,0)),AQ133,"")),"",IF(AND($I133=Re_lo!$E$5,BS$5=VLOOKUP(Re_lo!$H$5,Re_lo!$N$5:$O$16,2,0)),AQ133,""))</f>
        <v/>
      </c>
      <c r="BT133" s="125" t="str">
        <f>IF(ISERR(IF(AND($I133=Re_lo!$E$5,BT$5=VLOOKUP(Re_lo!$H$5,Re_lo!$N$5:$O$16,2,0)),AR133,"")),"",IF(AND($I133=Re_lo!$E$5,BT$5=VLOOKUP(Re_lo!$H$5,Re_lo!$N$5:$O$16,2,0)),AR133,""))</f>
        <v/>
      </c>
      <c r="BU133" s="125" t="str">
        <f>IF(ISERR(IF(AND($I133=Re_lo!$E$5,BU$5=VLOOKUP(Re_lo!$H$5,Re_lo!$N$5:$O$16,2,0)),AS133,"")),"",IF(AND($I133=Re_lo!$E$5,BU$5=VLOOKUP(Re_lo!$H$5,Re_lo!$N$5:$O$16,2,0)),AS133,""))</f>
        <v/>
      </c>
      <c r="BV133" s="125" t="str">
        <f>IF(ISERR(IF(AND($I133=Re_lo!$E$5,BV$5=VLOOKUP(Re_lo!$H$5,Re_lo!$N$5:$O$16,2,0)),AT133,"")),"",IF(AND($I133=Re_lo!$E$5,BV$5=VLOOKUP(Re_lo!$H$5,Re_lo!$N$5:$O$16,2,0)),AT133,""))</f>
        <v/>
      </c>
      <c r="BW133" s="125" t="str">
        <f>IF(ISERR(IF(AND($I133=Re_lo!$E$5,BW$5=VLOOKUP(Re_lo!$H$5,Re_lo!$N$5:$O$16,2,0)),AU133,"")),"",IF(AND($I133=Re_lo!$E$5,BW$5=VLOOKUP(Re_lo!$H$5,Re_lo!$N$5:$O$16,2,0)),AU133,""))</f>
        <v/>
      </c>
      <c r="BX133" s="125" t="str">
        <f>IF(ISERR(IF(AND($I133=Re_lo!$E$5,BX$5=VLOOKUP(Re_lo!$H$5,Re_lo!$N$5:$O$16,2,0)),AV133,"")),"",IF(AND($I133=Re_lo!$E$5,BX$5=VLOOKUP(Re_lo!$H$5,Re_lo!$N$5:$O$16,2,0)),AV133,""))</f>
        <v/>
      </c>
      <c r="BY133" s="125" t="str">
        <f>IF(ISERR(IF(AND($I133=Re_lo!$E$5,BY$5=VLOOKUP(Re_lo!$H$5,Re_lo!$N$5:$O$16,2,0)),AW133,"")),"",IF(AND($I133=Re_lo!$E$5,BY$5=VLOOKUP(Re_lo!$H$5,Re_lo!$N$5:$O$16,2,0)),AW133,""))</f>
        <v/>
      </c>
      <c r="BZ133" s="125" t="str">
        <f>IF(ISERR(IF(AND($I133=Re_lo!$E$5,BZ$5=VLOOKUP(Re_lo!$H$5,Re_lo!$N$5:$O$16,2,0)),AX133,"")),"",IF(AND($I133=Re_lo!$E$5,BZ$5=VLOOKUP(Re_lo!$H$5,Re_lo!$N$5:$O$16,2,0)),AX133,""))</f>
        <v/>
      </c>
      <c r="CA133" s="125" t="str">
        <f>IF(ISERR(IF(AND($I133=Re_lo!$E$5,CA$5=VLOOKUP(Re_lo!$H$5,Re_lo!$N$5:$O$16,2,0)),AY133,"")),"",IF(AND($I133=Re_lo!$E$5,CA$5=VLOOKUP(Re_lo!$H$5,Re_lo!$N$5:$O$16,2,0)),AY133,""))</f>
        <v/>
      </c>
      <c r="CB133" s="125" t="str">
        <f>IF(ISERR(IF(AND($I133=Re_lo!$E$5,CB$5=VLOOKUP(Re_lo!$H$5,Re_lo!$N$5:$O$16,2,0)),AZ133,"")),"",IF(AND($I133=Re_lo!$E$5,CB$5=VLOOKUP(Re_lo!$H$5,Re_lo!$N$5:$O$16,2,0)),AZ133,""))</f>
        <v/>
      </c>
      <c r="CC133" s="125" t="str">
        <f>IF(ISERR(IF(AND($I133=Re_lo!$E$5,CC$5=VLOOKUP(Re_lo!$H$5,Re_lo!$N$5:$O$16,2,0)),BA133,"")),"",IF(AND($I133=Re_lo!$E$5,CC$5=VLOOKUP(Re_lo!$H$5,Re_lo!$N$5:$O$16,2,0)),BA133,""))</f>
        <v/>
      </c>
      <c r="CD133" s="125" t="str">
        <f>IF(ISERR(IF(AND($I133=Re_lo!$E$5,CD$5=VLOOKUP(Re_lo!$H$5,Re_lo!$N$5:$O$16,2,0)),BB133,"")),"",IF(AND($I133=Re_lo!$E$5,CD$5=VLOOKUP(Re_lo!$H$5,Re_lo!$N$5:$O$16,2,0)),BB133,""))</f>
        <v/>
      </c>
      <c r="CF133" s="125" t="str">
        <f>IF($C133="","",COUNTIFS(Con_ve!$C$6:$C$1005,$C133,Con_ve!$Q$6:$Q$1005,Cad_cl!CF$5))</f>
        <v/>
      </c>
      <c r="CG133" s="125" t="str">
        <f>IF($C133="","",COUNTIFS(Con_ve!$C$6:$C$1005,$C133,Con_ve!$Q$6:$Q$1005,Cad_cl!CG$5))</f>
        <v/>
      </c>
      <c r="CH133" s="125" t="str">
        <f>IF($C133="","",COUNTIFS(Con_ve!$C$6:$C$1005,$C133,Con_ve!$Q$6:$Q$1005,Cad_cl!CH$5))</f>
        <v/>
      </c>
      <c r="CI133" s="125" t="str">
        <f>IF($C133="","",COUNTIFS(Con_ve!$C$6:$C$1005,$C133,Con_ve!$Q$6:$Q$1005,Cad_cl!CI$5))</f>
        <v/>
      </c>
      <c r="CJ133" s="125" t="str">
        <f>IF($C133="","",COUNTIFS(Con_ve!$C$6:$C$1005,$C133,Con_ve!$Q$6:$Q$1005,Cad_cl!CJ$5))</f>
        <v/>
      </c>
      <c r="CK133" s="125" t="str">
        <f>IF($C133="","",COUNTIFS(Con_ve!$C$6:$C$1005,$C133,Con_ve!$Q$6:$Q$1005,Cad_cl!CK$5))</f>
        <v/>
      </c>
      <c r="CL133" s="125" t="str">
        <f>IF($C133="","",COUNTIFS(Con_ve!$C$6:$C$1005,$C133,Con_ve!$Q$6:$Q$1005,Cad_cl!CL$5))</f>
        <v/>
      </c>
      <c r="CM133" s="125" t="str">
        <f>IF($C133="","",COUNTIFS(Con_ve!$C$6:$C$1005,$C133,Con_ve!$Q$6:$Q$1005,Cad_cl!CM$5))</f>
        <v/>
      </c>
      <c r="CN133" s="125" t="str">
        <f>IF($C133="","",COUNTIFS(Con_ve!$C$6:$C$1005,$C133,Con_ve!$Q$6:$Q$1005,Cad_cl!CN$5))</f>
        <v/>
      </c>
      <c r="CO133" s="125" t="str">
        <f>IF($C133="","",COUNTIFS(Con_ve!$C$6:$C$1005,$C133,Con_ve!$Q$6:$Q$1005,Cad_cl!CO$5))</f>
        <v/>
      </c>
      <c r="CP133" s="125" t="str">
        <f>IF($C133="","",COUNTIFS(Con_ve!$C$6:$C$1005,$C133,Con_ve!$Q$6:$Q$1005,Cad_cl!CP$5))</f>
        <v/>
      </c>
      <c r="CQ133" s="125" t="str">
        <f>IF($C133="","",COUNTIFS(Con_ve!$C$6:$C$1005,$C133,Con_ve!$Q$6:$Q$1005,Cad_cl!CQ$5))</f>
        <v/>
      </c>
      <c r="CR133" s="125">
        <f t="shared" si="5"/>
        <v>0</v>
      </c>
    </row>
    <row r="134" spans="3:96" ht="30" customHeight="1">
      <c r="C134" s="153"/>
      <c r="D134" s="153"/>
      <c r="E134" s="154"/>
      <c r="F134" s="153"/>
      <c r="G134" s="155"/>
      <c r="H134" s="153"/>
      <c r="I134" s="153"/>
      <c r="J134" s="132" t="s">
        <v>309</v>
      </c>
      <c r="K134" s="133" t="s">
        <v>309</v>
      </c>
      <c r="L134" s="153"/>
      <c r="M134" s="153"/>
      <c r="N134" s="153"/>
      <c r="O134" s="153"/>
      <c r="P134" s="153"/>
      <c r="Q134" s="153"/>
      <c r="AP134" s="134" t="str">
        <f>IF(ISERR(IF($C134="","",SUMIFS(Con_ve!$F$6:$F$1005,Con_ve!$C$6:$C$1005,$C134,Con_ve!$I$6:$I$1005,"Fechada",Con_ve!$Q$6:$Q$1005,Cad_cl!AP$5))),"",IF($C134="","",SUMIFS(Con_ve!$F$6:$F$1005,Con_ve!$C$6:$C$1005,$C134,Con_ve!$I$6:$I$1005,"Fechada",Con_ve!$Q$6:$Q$1005,Cad_cl!AP$5)))</f>
        <v/>
      </c>
      <c r="AQ134" s="134" t="str">
        <f>IF(ISERR(IF($C134="","",SUMIFS(Con_ve!$F$6:$F$1005,Con_ve!$C$6:$C$1005,$C134,Con_ve!$I$6:$I$1005,"Fechada",Con_ve!$Q$6:$Q$1005,Cad_cl!AQ$5))),"",IF($C134="","",SUMIFS(Con_ve!$F$6:$F$1005,Con_ve!$C$6:$C$1005,$C134,Con_ve!$I$6:$I$1005,"Fechada",Con_ve!$Q$6:$Q$1005,Cad_cl!AQ$5)))</f>
        <v/>
      </c>
      <c r="AR134" s="134" t="str">
        <f>IF(ISERR(IF($C134="","",SUMIFS(Con_ve!$F$6:$F$1005,Con_ve!$C$6:$C$1005,$C134,Con_ve!$I$6:$I$1005,"Fechada",Con_ve!$Q$6:$Q$1005,Cad_cl!AR$5))),"",IF($C134="","",SUMIFS(Con_ve!$F$6:$F$1005,Con_ve!$C$6:$C$1005,$C134,Con_ve!$I$6:$I$1005,"Fechada",Con_ve!$Q$6:$Q$1005,Cad_cl!AR$5)))</f>
        <v/>
      </c>
      <c r="AS134" s="134" t="str">
        <f>IF(ISERR(IF($C134="","",SUMIFS(Con_ve!$F$6:$F$1005,Con_ve!$C$6:$C$1005,$C134,Con_ve!$I$6:$I$1005,"Fechada",Con_ve!$Q$6:$Q$1005,Cad_cl!AS$5))),"",IF($C134="","",SUMIFS(Con_ve!$F$6:$F$1005,Con_ve!$C$6:$C$1005,$C134,Con_ve!$I$6:$I$1005,"Fechada",Con_ve!$Q$6:$Q$1005,Cad_cl!AS$5)))</f>
        <v/>
      </c>
      <c r="AT134" s="134" t="str">
        <f>IF(ISERR(IF($C134="","",SUMIFS(Con_ve!$F$6:$F$1005,Con_ve!$C$6:$C$1005,$C134,Con_ve!$I$6:$I$1005,"Fechada",Con_ve!$Q$6:$Q$1005,Cad_cl!AT$5))),"",IF($C134="","",SUMIFS(Con_ve!$F$6:$F$1005,Con_ve!$C$6:$C$1005,$C134,Con_ve!$I$6:$I$1005,"Fechada",Con_ve!$Q$6:$Q$1005,Cad_cl!AT$5)))</f>
        <v/>
      </c>
      <c r="AU134" s="134" t="str">
        <f>IF(ISERR(IF($C134="","",SUMIFS(Con_ve!$F$6:$F$1005,Con_ve!$C$6:$C$1005,$C134,Con_ve!$I$6:$I$1005,"Fechada",Con_ve!$Q$6:$Q$1005,Cad_cl!AU$5))),"",IF($C134="","",SUMIFS(Con_ve!$F$6:$F$1005,Con_ve!$C$6:$C$1005,$C134,Con_ve!$I$6:$I$1005,"Fechada",Con_ve!$Q$6:$Q$1005,Cad_cl!AU$5)))</f>
        <v/>
      </c>
      <c r="AV134" s="134" t="str">
        <f>IF(ISERR(IF($C134="","",SUMIFS(Con_ve!$F$6:$F$1005,Con_ve!$C$6:$C$1005,$C134,Con_ve!$I$6:$I$1005,"Fechada",Con_ve!$Q$6:$Q$1005,Cad_cl!AV$5))),"",IF($C134="","",SUMIFS(Con_ve!$F$6:$F$1005,Con_ve!$C$6:$C$1005,$C134,Con_ve!$I$6:$I$1005,"Fechada",Con_ve!$Q$6:$Q$1005,Cad_cl!AV$5)))</f>
        <v/>
      </c>
      <c r="AW134" s="134" t="str">
        <f>IF(ISERR(IF($C134="","",SUMIFS(Con_ve!$F$6:$F$1005,Con_ve!$C$6:$C$1005,$C134,Con_ve!$I$6:$I$1005,"Fechada",Con_ve!$Q$6:$Q$1005,Cad_cl!AW$5))),"",IF($C134="","",SUMIFS(Con_ve!$F$6:$F$1005,Con_ve!$C$6:$C$1005,$C134,Con_ve!$I$6:$I$1005,"Fechada",Con_ve!$Q$6:$Q$1005,Cad_cl!AW$5)))</f>
        <v/>
      </c>
      <c r="AX134" s="134" t="str">
        <f>IF(ISERR(IF($C134="","",SUMIFS(Con_ve!$F$6:$F$1005,Con_ve!$C$6:$C$1005,$C134,Con_ve!$I$6:$I$1005,"Fechada",Con_ve!$Q$6:$Q$1005,Cad_cl!AX$5))),"",IF($C134="","",SUMIFS(Con_ve!$F$6:$F$1005,Con_ve!$C$6:$C$1005,$C134,Con_ve!$I$6:$I$1005,"Fechada",Con_ve!$Q$6:$Q$1005,Cad_cl!AX$5)))</f>
        <v/>
      </c>
      <c r="AY134" s="134" t="str">
        <f>IF(ISERR(IF($C134="","",SUMIFS(Con_ve!$F$6:$F$1005,Con_ve!$C$6:$C$1005,$C134,Con_ve!$I$6:$I$1005,"Fechada",Con_ve!$Q$6:$Q$1005,Cad_cl!AY$5))),"",IF($C134="","",SUMIFS(Con_ve!$F$6:$F$1005,Con_ve!$C$6:$C$1005,$C134,Con_ve!$I$6:$I$1005,"Fechada",Con_ve!$Q$6:$Q$1005,Cad_cl!AY$5)))</f>
        <v/>
      </c>
      <c r="AZ134" s="134" t="str">
        <f>IF(ISERR(IF($C134="","",SUMIFS(Con_ve!$F$6:$F$1005,Con_ve!$C$6:$C$1005,$C134,Con_ve!$I$6:$I$1005,"Fechada",Con_ve!$Q$6:$Q$1005,Cad_cl!AZ$5))),"",IF($C134="","",SUMIFS(Con_ve!$F$6:$F$1005,Con_ve!$C$6:$C$1005,$C134,Con_ve!$I$6:$I$1005,"Fechada",Con_ve!$Q$6:$Q$1005,Cad_cl!AZ$5)))</f>
        <v/>
      </c>
      <c r="BA134" s="134" t="str">
        <f>IF(ISERR(IF($C134="","",SUMIFS(Con_ve!$F$6:$F$1005,Con_ve!$C$6:$C$1005,$C134,Con_ve!$I$6:$I$1005,"Fechada",Con_ve!$Q$6:$Q$1005,Cad_cl!BA$5))),"",IF($C134="","",SUMIFS(Con_ve!$F$6:$F$1005,Con_ve!$C$6:$C$1005,$C134,Con_ve!$I$6:$I$1005,"Fechada",Con_ve!$Q$6:$Q$1005,Cad_cl!BA$5)))</f>
        <v/>
      </c>
      <c r="BB134" s="134">
        <f t="shared" si="3"/>
        <v>0</v>
      </c>
      <c r="BD134" s="134" t="str">
        <f>IF(ISERR(IF($C134="","",SUMIFS(Con_ve!$F$6:$F$1005,Con_ve!$C$6:$C$1005,$C134,Con_ve!$I$6:$I$1005,"Em negociação",Con_ve!$Q$6:$Q$1005,Cad_cl!BD$5))),"",IF($C134="","",SUMIFS(Con_ve!$F$6:$F$1005,Con_ve!$C$6:$C$1005,$C134,Con_ve!$I$6:$I$1005,"Em negociação",Con_ve!$Q$6:$Q$1005,Cad_cl!BD$5)))</f>
        <v/>
      </c>
      <c r="BE134" s="134" t="str">
        <f>IF(ISERR(IF($C134="","",SUMIFS(Con_ve!$F$6:$F$1005,Con_ve!$C$6:$C$1005,$C134,Con_ve!$I$6:$I$1005,"Em negociação",Con_ve!$Q$6:$Q$1005,Cad_cl!BE$5))),"",IF($C134="","",SUMIFS(Con_ve!$F$6:$F$1005,Con_ve!$C$6:$C$1005,$C134,Con_ve!$I$6:$I$1005,"Em negociação",Con_ve!$Q$6:$Q$1005,Cad_cl!BE$5)))</f>
        <v/>
      </c>
      <c r="BF134" s="134" t="str">
        <f>IF(ISERR(IF($C134="","",SUMIFS(Con_ve!$F$6:$F$1005,Con_ve!$C$6:$C$1005,$C134,Con_ve!$I$6:$I$1005,"Em negociação",Con_ve!$Q$6:$Q$1005,Cad_cl!BF$5))),"",IF($C134="","",SUMIFS(Con_ve!$F$6:$F$1005,Con_ve!$C$6:$C$1005,$C134,Con_ve!$I$6:$I$1005,"Em negociação",Con_ve!$Q$6:$Q$1005,Cad_cl!BF$5)))</f>
        <v/>
      </c>
      <c r="BG134" s="134" t="str">
        <f>IF(ISERR(IF($C134="","",SUMIFS(Con_ve!$F$6:$F$1005,Con_ve!$C$6:$C$1005,$C134,Con_ve!$I$6:$I$1005,"Em negociação",Con_ve!$Q$6:$Q$1005,Cad_cl!BG$5))),"",IF($C134="","",SUMIFS(Con_ve!$F$6:$F$1005,Con_ve!$C$6:$C$1005,$C134,Con_ve!$I$6:$I$1005,"Em negociação",Con_ve!$Q$6:$Q$1005,Cad_cl!BG$5)))</f>
        <v/>
      </c>
      <c r="BH134" s="134" t="str">
        <f>IF(ISERR(IF($C134="","",SUMIFS(Con_ve!$F$6:$F$1005,Con_ve!$C$6:$C$1005,$C134,Con_ve!$I$6:$I$1005,"Em negociação",Con_ve!$Q$6:$Q$1005,Cad_cl!BH$5))),"",IF($C134="","",SUMIFS(Con_ve!$F$6:$F$1005,Con_ve!$C$6:$C$1005,$C134,Con_ve!$I$6:$I$1005,"Em negociação",Con_ve!$Q$6:$Q$1005,Cad_cl!BH$5)))</f>
        <v/>
      </c>
      <c r="BI134" s="134" t="str">
        <f>IF(ISERR(IF($C134="","",SUMIFS(Con_ve!$F$6:$F$1005,Con_ve!$C$6:$C$1005,$C134,Con_ve!$I$6:$I$1005,"Em negociação",Con_ve!$Q$6:$Q$1005,Cad_cl!BI$5))),"",IF($C134="","",SUMIFS(Con_ve!$F$6:$F$1005,Con_ve!$C$6:$C$1005,$C134,Con_ve!$I$6:$I$1005,"Em negociação",Con_ve!$Q$6:$Q$1005,Cad_cl!BI$5)))</f>
        <v/>
      </c>
      <c r="BJ134" s="134" t="str">
        <f>IF(ISERR(IF($C134="","",SUMIFS(Con_ve!$F$6:$F$1005,Con_ve!$C$6:$C$1005,$C134,Con_ve!$I$6:$I$1005,"Em negociação",Con_ve!$Q$6:$Q$1005,Cad_cl!BJ$5))),"",IF($C134="","",SUMIFS(Con_ve!$F$6:$F$1005,Con_ve!$C$6:$C$1005,$C134,Con_ve!$I$6:$I$1005,"Em negociação",Con_ve!$Q$6:$Q$1005,Cad_cl!BJ$5)))</f>
        <v/>
      </c>
      <c r="BK134" s="134" t="str">
        <f>IF(ISERR(IF($C134="","",SUMIFS(Con_ve!$F$6:$F$1005,Con_ve!$C$6:$C$1005,$C134,Con_ve!$I$6:$I$1005,"Em negociação",Con_ve!$Q$6:$Q$1005,Cad_cl!BK$5))),"",IF($C134="","",SUMIFS(Con_ve!$F$6:$F$1005,Con_ve!$C$6:$C$1005,$C134,Con_ve!$I$6:$I$1005,"Em negociação",Con_ve!$Q$6:$Q$1005,Cad_cl!BK$5)))</f>
        <v/>
      </c>
      <c r="BL134" s="134" t="str">
        <f>IF(ISERR(IF($C134="","",SUMIFS(Con_ve!$F$6:$F$1005,Con_ve!$C$6:$C$1005,$C134,Con_ve!$I$6:$I$1005,"Em negociação",Con_ve!$Q$6:$Q$1005,Cad_cl!BL$5))),"",IF($C134="","",SUMIFS(Con_ve!$F$6:$F$1005,Con_ve!$C$6:$C$1005,$C134,Con_ve!$I$6:$I$1005,"Em negociação",Con_ve!$Q$6:$Q$1005,Cad_cl!BL$5)))</f>
        <v/>
      </c>
      <c r="BM134" s="134" t="str">
        <f>IF(ISERR(IF($C134="","",SUMIFS(Con_ve!$F$6:$F$1005,Con_ve!$C$6:$C$1005,$C134,Con_ve!$I$6:$I$1005,"Em negociação",Con_ve!$Q$6:$Q$1005,Cad_cl!BM$5))),"",IF($C134="","",SUMIFS(Con_ve!$F$6:$F$1005,Con_ve!$C$6:$C$1005,$C134,Con_ve!$I$6:$I$1005,"Em negociação",Con_ve!$Q$6:$Q$1005,Cad_cl!BM$5)))</f>
        <v/>
      </c>
      <c r="BN134" s="134" t="str">
        <f>IF(ISERR(IF($C134="","",SUMIFS(Con_ve!$F$6:$F$1005,Con_ve!$C$6:$C$1005,$C134,Con_ve!$I$6:$I$1005,"Em negociação",Con_ve!$Q$6:$Q$1005,Cad_cl!BN$5))),"",IF($C134="","",SUMIFS(Con_ve!$F$6:$F$1005,Con_ve!$C$6:$C$1005,$C134,Con_ve!$I$6:$I$1005,"Em negociação",Con_ve!$Q$6:$Q$1005,Cad_cl!BN$5)))</f>
        <v/>
      </c>
      <c r="BO134" s="134" t="str">
        <f>IF(ISERR(IF($C134="","",SUMIFS(Con_ve!$F$6:$F$1005,Con_ve!$C$6:$C$1005,$C134,Con_ve!$I$6:$I$1005,"Em negociação",Con_ve!$Q$6:$Q$1005,Cad_cl!BO$5))),"",IF($C134="","",SUMIFS(Con_ve!$F$6:$F$1005,Con_ve!$C$6:$C$1005,$C134,Con_ve!$I$6:$I$1005,"Em negociação",Con_ve!$Q$6:$Q$1005,Cad_cl!BO$5)))</f>
        <v/>
      </c>
      <c r="BP134" s="134">
        <f t="shared" si="4"/>
        <v>0</v>
      </c>
      <c r="BR134" s="125" t="str">
        <f>IF(ISERR(IF(AND($I134=Re_lo!$E$5,BR$5=VLOOKUP(Re_lo!$H$5,Re_lo!$N$5:$O$16,2,0)),AP134,"")),"",IF(AND($I134=Re_lo!$E$5,BR$5=VLOOKUP(Re_lo!$H$5,Re_lo!$N$5:$O$16,2,0)),AP134,""))</f>
        <v/>
      </c>
      <c r="BS134" s="125" t="str">
        <f>IF(ISERR(IF(AND($I134=Re_lo!$E$5,BS$5=VLOOKUP(Re_lo!$H$5,Re_lo!$N$5:$O$16,2,0)),AQ134,"")),"",IF(AND($I134=Re_lo!$E$5,BS$5=VLOOKUP(Re_lo!$H$5,Re_lo!$N$5:$O$16,2,0)),AQ134,""))</f>
        <v/>
      </c>
      <c r="BT134" s="125" t="str">
        <f>IF(ISERR(IF(AND($I134=Re_lo!$E$5,BT$5=VLOOKUP(Re_lo!$H$5,Re_lo!$N$5:$O$16,2,0)),AR134,"")),"",IF(AND($I134=Re_lo!$E$5,BT$5=VLOOKUP(Re_lo!$H$5,Re_lo!$N$5:$O$16,2,0)),AR134,""))</f>
        <v/>
      </c>
      <c r="BU134" s="125" t="str">
        <f>IF(ISERR(IF(AND($I134=Re_lo!$E$5,BU$5=VLOOKUP(Re_lo!$H$5,Re_lo!$N$5:$O$16,2,0)),AS134,"")),"",IF(AND($I134=Re_lo!$E$5,BU$5=VLOOKUP(Re_lo!$H$5,Re_lo!$N$5:$O$16,2,0)),AS134,""))</f>
        <v/>
      </c>
      <c r="BV134" s="125" t="str">
        <f>IF(ISERR(IF(AND($I134=Re_lo!$E$5,BV$5=VLOOKUP(Re_lo!$H$5,Re_lo!$N$5:$O$16,2,0)),AT134,"")),"",IF(AND($I134=Re_lo!$E$5,BV$5=VLOOKUP(Re_lo!$H$5,Re_lo!$N$5:$O$16,2,0)),AT134,""))</f>
        <v/>
      </c>
      <c r="BW134" s="125" t="str">
        <f>IF(ISERR(IF(AND($I134=Re_lo!$E$5,BW$5=VLOOKUP(Re_lo!$H$5,Re_lo!$N$5:$O$16,2,0)),AU134,"")),"",IF(AND($I134=Re_lo!$E$5,BW$5=VLOOKUP(Re_lo!$H$5,Re_lo!$N$5:$O$16,2,0)),AU134,""))</f>
        <v/>
      </c>
      <c r="BX134" s="125" t="str">
        <f>IF(ISERR(IF(AND($I134=Re_lo!$E$5,BX$5=VLOOKUP(Re_lo!$H$5,Re_lo!$N$5:$O$16,2,0)),AV134,"")),"",IF(AND($I134=Re_lo!$E$5,BX$5=VLOOKUP(Re_lo!$H$5,Re_lo!$N$5:$O$16,2,0)),AV134,""))</f>
        <v/>
      </c>
      <c r="BY134" s="125" t="str">
        <f>IF(ISERR(IF(AND($I134=Re_lo!$E$5,BY$5=VLOOKUP(Re_lo!$H$5,Re_lo!$N$5:$O$16,2,0)),AW134,"")),"",IF(AND($I134=Re_lo!$E$5,BY$5=VLOOKUP(Re_lo!$H$5,Re_lo!$N$5:$O$16,2,0)),AW134,""))</f>
        <v/>
      </c>
      <c r="BZ134" s="125" t="str">
        <f>IF(ISERR(IF(AND($I134=Re_lo!$E$5,BZ$5=VLOOKUP(Re_lo!$H$5,Re_lo!$N$5:$O$16,2,0)),AX134,"")),"",IF(AND($I134=Re_lo!$E$5,BZ$5=VLOOKUP(Re_lo!$H$5,Re_lo!$N$5:$O$16,2,0)),AX134,""))</f>
        <v/>
      </c>
      <c r="CA134" s="125" t="str">
        <f>IF(ISERR(IF(AND($I134=Re_lo!$E$5,CA$5=VLOOKUP(Re_lo!$H$5,Re_lo!$N$5:$O$16,2,0)),AY134,"")),"",IF(AND($I134=Re_lo!$E$5,CA$5=VLOOKUP(Re_lo!$H$5,Re_lo!$N$5:$O$16,2,0)),AY134,""))</f>
        <v/>
      </c>
      <c r="CB134" s="125" t="str">
        <f>IF(ISERR(IF(AND($I134=Re_lo!$E$5,CB$5=VLOOKUP(Re_lo!$H$5,Re_lo!$N$5:$O$16,2,0)),AZ134,"")),"",IF(AND($I134=Re_lo!$E$5,CB$5=VLOOKUP(Re_lo!$H$5,Re_lo!$N$5:$O$16,2,0)),AZ134,""))</f>
        <v/>
      </c>
      <c r="CC134" s="125" t="str">
        <f>IF(ISERR(IF(AND($I134=Re_lo!$E$5,CC$5=VLOOKUP(Re_lo!$H$5,Re_lo!$N$5:$O$16,2,0)),BA134,"")),"",IF(AND($I134=Re_lo!$E$5,CC$5=VLOOKUP(Re_lo!$H$5,Re_lo!$N$5:$O$16,2,0)),BA134,""))</f>
        <v/>
      </c>
      <c r="CD134" s="125" t="str">
        <f>IF(ISERR(IF(AND($I134=Re_lo!$E$5,CD$5=VLOOKUP(Re_lo!$H$5,Re_lo!$N$5:$O$16,2,0)),BB134,"")),"",IF(AND($I134=Re_lo!$E$5,CD$5=VLOOKUP(Re_lo!$H$5,Re_lo!$N$5:$O$16,2,0)),BB134,""))</f>
        <v/>
      </c>
      <c r="CF134" s="125" t="str">
        <f>IF($C134="","",COUNTIFS(Con_ve!$C$6:$C$1005,$C134,Con_ve!$Q$6:$Q$1005,Cad_cl!CF$5))</f>
        <v/>
      </c>
      <c r="CG134" s="125" t="str">
        <f>IF($C134="","",COUNTIFS(Con_ve!$C$6:$C$1005,$C134,Con_ve!$Q$6:$Q$1005,Cad_cl!CG$5))</f>
        <v/>
      </c>
      <c r="CH134" s="125" t="str">
        <f>IF($C134="","",COUNTIFS(Con_ve!$C$6:$C$1005,$C134,Con_ve!$Q$6:$Q$1005,Cad_cl!CH$5))</f>
        <v/>
      </c>
      <c r="CI134" s="125" t="str">
        <f>IF($C134="","",COUNTIFS(Con_ve!$C$6:$C$1005,$C134,Con_ve!$Q$6:$Q$1005,Cad_cl!CI$5))</f>
        <v/>
      </c>
      <c r="CJ134" s="125" t="str">
        <f>IF($C134="","",COUNTIFS(Con_ve!$C$6:$C$1005,$C134,Con_ve!$Q$6:$Q$1005,Cad_cl!CJ$5))</f>
        <v/>
      </c>
      <c r="CK134" s="125" t="str">
        <f>IF($C134="","",COUNTIFS(Con_ve!$C$6:$C$1005,$C134,Con_ve!$Q$6:$Q$1005,Cad_cl!CK$5))</f>
        <v/>
      </c>
      <c r="CL134" s="125" t="str">
        <f>IF($C134="","",COUNTIFS(Con_ve!$C$6:$C$1005,$C134,Con_ve!$Q$6:$Q$1005,Cad_cl!CL$5))</f>
        <v/>
      </c>
      <c r="CM134" s="125" t="str">
        <f>IF($C134="","",COUNTIFS(Con_ve!$C$6:$C$1005,$C134,Con_ve!$Q$6:$Q$1005,Cad_cl!CM$5))</f>
        <v/>
      </c>
      <c r="CN134" s="125" t="str">
        <f>IF($C134="","",COUNTIFS(Con_ve!$C$6:$C$1005,$C134,Con_ve!$Q$6:$Q$1005,Cad_cl!CN$5))</f>
        <v/>
      </c>
      <c r="CO134" s="125" t="str">
        <f>IF($C134="","",COUNTIFS(Con_ve!$C$6:$C$1005,$C134,Con_ve!$Q$6:$Q$1005,Cad_cl!CO$5))</f>
        <v/>
      </c>
      <c r="CP134" s="125" t="str">
        <f>IF($C134="","",COUNTIFS(Con_ve!$C$6:$C$1005,$C134,Con_ve!$Q$6:$Q$1005,Cad_cl!CP$5))</f>
        <v/>
      </c>
      <c r="CQ134" s="125" t="str">
        <f>IF($C134="","",COUNTIFS(Con_ve!$C$6:$C$1005,$C134,Con_ve!$Q$6:$Q$1005,Cad_cl!CQ$5))</f>
        <v/>
      </c>
      <c r="CR134" s="125">
        <f t="shared" si="5"/>
        <v>0</v>
      </c>
    </row>
    <row r="135" spans="3:96" ht="30" customHeight="1">
      <c r="C135" s="153"/>
      <c r="D135" s="153"/>
      <c r="E135" s="154"/>
      <c r="F135" s="153"/>
      <c r="G135" s="155"/>
      <c r="H135" s="153"/>
      <c r="I135" s="153"/>
      <c r="J135" s="132" t="s">
        <v>309</v>
      </c>
      <c r="K135" s="133" t="s">
        <v>309</v>
      </c>
      <c r="L135" s="153"/>
      <c r="M135" s="153"/>
      <c r="N135" s="153"/>
      <c r="O135" s="153"/>
      <c r="P135" s="153"/>
      <c r="Q135" s="153"/>
      <c r="AP135" s="134" t="str">
        <f>IF(ISERR(IF($C135="","",SUMIFS(Con_ve!$F$6:$F$1005,Con_ve!$C$6:$C$1005,$C135,Con_ve!$I$6:$I$1005,"Fechada",Con_ve!$Q$6:$Q$1005,Cad_cl!AP$5))),"",IF($C135="","",SUMIFS(Con_ve!$F$6:$F$1005,Con_ve!$C$6:$C$1005,$C135,Con_ve!$I$6:$I$1005,"Fechada",Con_ve!$Q$6:$Q$1005,Cad_cl!AP$5)))</f>
        <v/>
      </c>
      <c r="AQ135" s="134" t="str">
        <f>IF(ISERR(IF($C135="","",SUMIFS(Con_ve!$F$6:$F$1005,Con_ve!$C$6:$C$1005,$C135,Con_ve!$I$6:$I$1005,"Fechada",Con_ve!$Q$6:$Q$1005,Cad_cl!AQ$5))),"",IF($C135="","",SUMIFS(Con_ve!$F$6:$F$1005,Con_ve!$C$6:$C$1005,$C135,Con_ve!$I$6:$I$1005,"Fechada",Con_ve!$Q$6:$Q$1005,Cad_cl!AQ$5)))</f>
        <v/>
      </c>
      <c r="AR135" s="134" t="str">
        <f>IF(ISERR(IF($C135="","",SUMIFS(Con_ve!$F$6:$F$1005,Con_ve!$C$6:$C$1005,$C135,Con_ve!$I$6:$I$1005,"Fechada",Con_ve!$Q$6:$Q$1005,Cad_cl!AR$5))),"",IF($C135="","",SUMIFS(Con_ve!$F$6:$F$1005,Con_ve!$C$6:$C$1005,$C135,Con_ve!$I$6:$I$1005,"Fechada",Con_ve!$Q$6:$Q$1005,Cad_cl!AR$5)))</f>
        <v/>
      </c>
      <c r="AS135" s="134" t="str">
        <f>IF(ISERR(IF($C135="","",SUMIFS(Con_ve!$F$6:$F$1005,Con_ve!$C$6:$C$1005,$C135,Con_ve!$I$6:$I$1005,"Fechada",Con_ve!$Q$6:$Q$1005,Cad_cl!AS$5))),"",IF($C135="","",SUMIFS(Con_ve!$F$6:$F$1005,Con_ve!$C$6:$C$1005,$C135,Con_ve!$I$6:$I$1005,"Fechada",Con_ve!$Q$6:$Q$1005,Cad_cl!AS$5)))</f>
        <v/>
      </c>
      <c r="AT135" s="134" t="str">
        <f>IF(ISERR(IF($C135="","",SUMIFS(Con_ve!$F$6:$F$1005,Con_ve!$C$6:$C$1005,$C135,Con_ve!$I$6:$I$1005,"Fechada",Con_ve!$Q$6:$Q$1005,Cad_cl!AT$5))),"",IF($C135="","",SUMIFS(Con_ve!$F$6:$F$1005,Con_ve!$C$6:$C$1005,$C135,Con_ve!$I$6:$I$1005,"Fechada",Con_ve!$Q$6:$Q$1005,Cad_cl!AT$5)))</f>
        <v/>
      </c>
      <c r="AU135" s="134" t="str">
        <f>IF(ISERR(IF($C135="","",SUMIFS(Con_ve!$F$6:$F$1005,Con_ve!$C$6:$C$1005,$C135,Con_ve!$I$6:$I$1005,"Fechada",Con_ve!$Q$6:$Q$1005,Cad_cl!AU$5))),"",IF($C135="","",SUMIFS(Con_ve!$F$6:$F$1005,Con_ve!$C$6:$C$1005,$C135,Con_ve!$I$6:$I$1005,"Fechada",Con_ve!$Q$6:$Q$1005,Cad_cl!AU$5)))</f>
        <v/>
      </c>
      <c r="AV135" s="134" t="str">
        <f>IF(ISERR(IF($C135="","",SUMIFS(Con_ve!$F$6:$F$1005,Con_ve!$C$6:$C$1005,$C135,Con_ve!$I$6:$I$1005,"Fechada",Con_ve!$Q$6:$Q$1005,Cad_cl!AV$5))),"",IF($C135="","",SUMIFS(Con_ve!$F$6:$F$1005,Con_ve!$C$6:$C$1005,$C135,Con_ve!$I$6:$I$1005,"Fechada",Con_ve!$Q$6:$Q$1005,Cad_cl!AV$5)))</f>
        <v/>
      </c>
      <c r="AW135" s="134" t="str">
        <f>IF(ISERR(IF($C135="","",SUMIFS(Con_ve!$F$6:$F$1005,Con_ve!$C$6:$C$1005,$C135,Con_ve!$I$6:$I$1005,"Fechada",Con_ve!$Q$6:$Q$1005,Cad_cl!AW$5))),"",IF($C135="","",SUMIFS(Con_ve!$F$6:$F$1005,Con_ve!$C$6:$C$1005,$C135,Con_ve!$I$6:$I$1005,"Fechada",Con_ve!$Q$6:$Q$1005,Cad_cl!AW$5)))</f>
        <v/>
      </c>
      <c r="AX135" s="134" t="str">
        <f>IF(ISERR(IF($C135="","",SUMIFS(Con_ve!$F$6:$F$1005,Con_ve!$C$6:$C$1005,$C135,Con_ve!$I$6:$I$1005,"Fechada",Con_ve!$Q$6:$Q$1005,Cad_cl!AX$5))),"",IF($C135="","",SUMIFS(Con_ve!$F$6:$F$1005,Con_ve!$C$6:$C$1005,$C135,Con_ve!$I$6:$I$1005,"Fechada",Con_ve!$Q$6:$Q$1005,Cad_cl!AX$5)))</f>
        <v/>
      </c>
      <c r="AY135" s="134" t="str">
        <f>IF(ISERR(IF($C135="","",SUMIFS(Con_ve!$F$6:$F$1005,Con_ve!$C$6:$C$1005,$C135,Con_ve!$I$6:$I$1005,"Fechada",Con_ve!$Q$6:$Q$1005,Cad_cl!AY$5))),"",IF($C135="","",SUMIFS(Con_ve!$F$6:$F$1005,Con_ve!$C$6:$C$1005,$C135,Con_ve!$I$6:$I$1005,"Fechada",Con_ve!$Q$6:$Q$1005,Cad_cl!AY$5)))</f>
        <v/>
      </c>
      <c r="AZ135" s="134" t="str">
        <f>IF(ISERR(IF($C135="","",SUMIFS(Con_ve!$F$6:$F$1005,Con_ve!$C$6:$C$1005,$C135,Con_ve!$I$6:$I$1005,"Fechada",Con_ve!$Q$6:$Q$1005,Cad_cl!AZ$5))),"",IF($C135="","",SUMIFS(Con_ve!$F$6:$F$1005,Con_ve!$C$6:$C$1005,$C135,Con_ve!$I$6:$I$1005,"Fechada",Con_ve!$Q$6:$Q$1005,Cad_cl!AZ$5)))</f>
        <v/>
      </c>
      <c r="BA135" s="134" t="str">
        <f>IF(ISERR(IF($C135="","",SUMIFS(Con_ve!$F$6:$F$1005,Con_ve!$C$6:$C$1005,$C135,Con_ve!$I$6:$I$1005,"Fechada",Con_ve!$Q$6:$Q$1005,Cad_cl!BA$5))),"",IF($C135="","",SUMIFS(Con_ve!$F$6:$F$1005,Con_ve!$C$6:$C$1005,$C135,Con_ve!$I$6:$I$1005,"Fechada",Con_ve!$Q$6:$Q$1005,Cad_cl!BA$5)))</f>
        <v/>
      </c>
      <c r="BB135" s="134">
        <f t="shared" ref="BB135:BB198" si="6">SUM(AP135:BA135)</f>
        <v>0</v>
      </c>
      <c r="BD135" s="134" t="str">
        <f>IF(ISERR(IF($C135="","",SUMIFS(Con_ve!$F$6:$F$1005,Con_ve!$C$6:$C$1005,$C135,Con_ve!$I$6:$I$1005,"Em negociação",Con_ve!$Q$6:$Q$1005,Cad_cl!BD$5))),"",IF($C135="","",SUMIFS(Con_ve!$F$6:$F$1005,Con_ve!$C$6:$C$1005,$C135,Con_ve!$I$6:$I$1005,"Em negociação",Con_ve!$Q$6:$Q$1005,Cad_cl!BD$5)))</f>
        <v/>
      </c>
      <c r="BE135" s="134" t="str">
        <f>IF(ISERR(IF($C135="","",SUMIFS(Con_ve!$F$6:$F$1005,Con_ve!$C$6:$C$1005,$C135,Con_ve!$I$6:$I$1005,"Em negociação",Con_ve!$Q$6:$Q$1005,Cad_cl!BE$5))),"",IF($C135="","",SUMIFS(Con_ve!$F$6:$F$1005,Con_ve!$C$6:$C$1005,$C135,Con_ve!$I$6:$I$1005,"Em negociação",Con_ve!$Q$6:$Q$1005,Cad_cl!BE$5)))</f>
        <v/>
      </c>
      <c r="BF135" s="134" t="str">
        <f>IF(ISERR(IF($C135="","",SUMIFS(Con_ve!$F$6:$F$1005,Con_ve!$C$6:$C$1005,$C135,Con_ve!$I$6:$I$1005,"Em negociação",Con_ve!$Q$6:$Q$1005,Cad_cl!BF$5))),"",IF($C135="","",SUMIFS(Con_ve!$F$6:$F$1005,Con_ve!$C$6:$C$1005,$C135,Con_ve!$I$6:$I$1005,"Em negociação",Con_ve!$Q$6:$Q$1005,Cad_cl!BF$5)))</f>
        <v/>
      </c>
      <c r="BG135" s="134" t="str">
        <f>IF(ISERR(IF($C135="","",SUMIFS(Con_ve!$F$6:$F$1005,Con_ve!$C$6:$C$1005,$C135,Con_ve!$I$6:$I$1005,"Em negociação",Con_ve!$Q$6:$Q$1005,Cad_cl!BG$5))),"",IF($C135="","",SUMIFS(Con_ve!$F$6:$F$1005,Con_ve!$C$6:$C$1005,$C135,Con_ve!$I$6:$I$1005,"Em negociação",Con_ve!$Q$6:$Q$1005,Cad_cl!BG$5)))</f>
        <v/>
      </c>
      <c r="BH135" s="134" t="str">
        <f>IF(ISERR(IF($C135="","",SUMIFS(Con_ve!$F$6:$F$1005,Con_ve!$C$6:$C$1005,$C135,Con_ve!$I$6:$I$1005,"Em negociação",Con_ve!$Q$6:$Q$1005,Cad_cl!BH$5))),"",IF($C135="","",SUMIFS(Con_ve!$F$6:$F$1005,Con_ve!$C$6:$C$1005,$C135,Con_ve!$I$6:$I$1005,"Em negociação",Con_ve!$Q$6:$Q$1005,Cad_cl!BH$5)))</f>
        <v/>
      </c>
      <c r="BI135" s="134" t="str">
        <f>IF(ISERR(IF($C135="","",SUMIFS(Con_ve!$F$6:$F$1005,Con_ve!$C$6:$C$1005,$C135,Con_ve!$I$6:$I$1005,"Em negociação",Con_ve!$Q$6:$Q$1005,Cad_cl!BI$5))),"",IF($C135="","",SUMIFS(Con_ve!$F$6:$F$1005,Con_ve!$C$6:$C$1005,$C135,Con_ve!$I$6:$I$1005,"Em negociação",Con_ve!$Q$6:$Q$1005,Cad_cl!BI$5)))</f>
        <v/>
      </c>
      <c r="BJ135" s="134" t="str">
        <f>IF(ISERR(IF($C135="","",SUMIFS(Con_ve!$F$6:$F$1005,Con_ve!$C$6:$C$1005,$C135,Con_ve!$I$6:$I$1005,"Em negociação",Con_ve!$Q$6:$Q$1005,Cad_cl!BJ$5))),"",IF($C135="","",SUMIFS(Con_ve!$F$6:$F$1005,Con_ve!$C$6:$C$1005,$C135,Con_ve!$I$6:$I$1005,"Em negociação",Con_ve!$Q$6:$Q$1005,Cad_cl!BJ$5)))</f>
        <v/>
      </c>
      <c r="BK135" s="134" t="str">
        <f>IF(ISERR(IF($C135="","",SUMIFS(Con_ve!$F$6:$F$1005,Con_ve!$C$6:$C$1005,$C135,Con_ve!$I$6:$I$1005,"Em negociação",Con_ve!$Q$6:$Q$1005,Cad_cl!BK$5))),"",IF($C135="","",SUMIFS(Con_ve!$F$6:$F$1005,Con_ve!$C$6:$C$1005,$C135,Con_ve!$I$6:$I$1005,"Em negociação",Con_ve!$Q$6:$Q$1005,Cad_cl!BK$5)))</f>
        <v/>
      </c>
      <c r="BL135" s="134" t="str">
        <f>IF(ISERR(IF($C135="","",SUMIFS(Con_ve!$F$6:$F$1005,Con_ve!$C$6:$C$1005,$C135,Con_ve!$I$6:$I$1005,"Em negociação",Con_ve!$Q$6:$Q$1005,Cad_cl!BL$5))),"",IF($C135="","",SUMIFS(Con_ve!$F$6:$F$1005,Con_ve!$C$6:$C$1005,$C135,Con_ve!$I$6:$I$1005,"Em negociação",Con_ve!$Q$6:$Q$1005,Cad_cl!BL$5)))</f>
        <v/>
      </c>
      <c r="BM135" s="134" t="str">
        <f>IF(ISERR(IF($C135="","",SUMIFS(Con_ve!$F$6:$F$1005,Con_ve!$C$6:$C$1005,$C135,Con_ve!$I$6:$I$1005,"Em negociação",Con_ve!$Q$6:$Q$1005,Cad_cl!BM$5))),"",IF($C135="","",SUMIFS(Con_ve!$F$6:$F$1005,Con_ve!$C$6:$C$1005,$C135,Con_ve!$I$6:$I$1005,"Em negociação",Con_ve!$Q$6:$Q$1005,Cad_cl!BM$5)))</f>
        <v/>
      </c>
      <c r="BN135" s="134" t="str">
        <f>IF(ISERR(IF($C135="","",SUMIFS(Con_ve!$F$6:$F$1005,Con_ve!$C$6:$C$1005,$C135,Con_ve!$I$6:$I$1005,"Em negociação",Con_ve!$Q$6:$Q$1005,Cad_cl!BN$5))),"",IF($C135="","",SUMIFS(Con_ve!$F$6:$F$1005,Con_ve!$C$6:$C$1005,$C135,Con_ve!$I$6:$I$1005,"Em negociação",Con_ve!$Q$6:$Q$1005,Cad_cl!BN$5)))</f>
        <v/>
      </c>
      <c r="BO135" s="134" t="str">
        <f>IF(ISERR(IF($C135="","",SUMIFS(Con_ve!$F$6:$F$1005,Con_ve!$C$6:$C$1005,$C135,Con_ve!$I$6:$I$1005,"Em negociação",Con_ve!$Q$6:$Q$1005,Cad_cl!BO$5))),"",IF($C135="","",SUMIFS(Con_ve!$F$6:$F$1005,Con_ve!$C$6:$C$1005,$C135,Con_ve!$I$6:$I$1005,"Em negociação",Con_ve!$Q$6:$Q$1005,Cad_cl!BO$5)))</f>
        <v/>
      </c>
      <c r="BP135" s="134">
        <f t="shared" ref="BP135:BP198" si="7">SUM(BD135:BO135)</f>
        <v>0</v>
      </c>
      <c r="BR135" s="125" t="str">
        <f>IF(ISERR(IF(AND($I135=Re_lo!$E$5,BR$5=VLOOKUP(Re_lo!$H$5,Re_lo!$N$5:$O$16,2,0)),AP135,"")),"",IF(AND($I135=Re_lo!$E$5,BR$5=VLOOKUP(Re_lo!$H$5,Re_lo!$N$5:$O$16,2,0)),AP135,""))</f>
        <v/>
      </c>
      <c r="BS135" s="125" t="str">
        <f>IF(ISERR(IF(AND($I135=Re_lo!$E$5,BS$5=VLOOKUP(Re_lo!$H$5,Re_lo!$N$5:$O$16,2,0)),AQ135,"")),"",IF(AND($I135=Re_lo!$E$5,BS$5=VLOOKUP(Re_lo!$H$5,Re_lo!$N$5:$O$16,2,0)),AQ135,""))</f>
        <v/>
      </c>
      <c r="BT135" s="125" t="str">
        <f>IF(ISERR(IF(AND($I135=Re_lo!$E$5,BT$5=VLOOKUP(Re_lo!$H$5,Re_lo!$N$5:$O$16,2,0)),AR135,"")),"",IF(AND($I135=Re_lo!$E$5,BT$5=VLOOKUP(Re_lo!$H$5,Re_lo!$N$5:$O$16,2,0)),AR135,""))</f>
        <v/>
      </c>
      <c r="BU135" s="125" t="str">
        <f>IF(ISERR(IF(AND($I135=Re_lo!$E$5,BU$5=VLOOKUP(Re_lo!$H$5,Re_lo!$N$5:$O$16,2,0)),AS135,"")),"",IF(AND($I135=Re_lo!$E$5,BU$5=VLOOKUP(Re_lo!$H$5,Re_lo!$N$5:$O$16,2,0)),AS135,""))</f>
        <v/>
      </c>
      <c r="BV135" s="125" t="str">
        <f>IF(ISERR(IF(AND($I135=Re_lo!$E$5,BV$5=VLOOKUP(Re_lo!$H$5,Re_lo!$N$5:$O$16,2,0)),AT135,"")),"",IF(AND($I135=Re_lo!$E$5,BV$5=VLOOKUP(Re_lo!$H$5,Re_lo!$N$5:$O$16,2,0)),AT135,""))</f>
        <v/>
      </c>
      <c r="BW135" s="125" t="str">
        <f>IF(ISERR(IF(AND($I135=Re_lo!$E$5,BW$5=VLOOKUP(Re_lo!$H$5,Re_lo!$N$5:$O$16,2,0)),AU135,"")),"",IF(AND($I135=Re_lo!$E$5,BW$5=VLOOKUP(Re_lo!$H$5,Re_lo!$N$5:$O$16,2,0)),AU135,""))</f>
        <v/>
      </c>
      <c r="BX135" s="125" t="str">
        <f>IF(ISERR(IF(AND($I135=Re_lo!$E$5,BX$5=VLOOKUP(Re_lo!$H$5,Re_lo!$N$5:$O$16,2,0)),AV135,"")),"",IF(AND($I135=Re_lo!$E$5,BX$5=VLOOKUP(Re_lo!$H$5,Re_lo!$N$5:$O$16,2,0)),AV135,""))</f>
        <v/>
      </c>
      <c r="BY135" s="125" t="str">
        <f>IF(ISERR(IF(AND($I135=Re_lo!$E$5,BY$5=VLOOKUP(Re_lo!$H$5,Re_lo!$N$5:$O$16,2,0)),AW135,"")),"",IF(AND($I135=Re_lo!$E$5,BY$5=VLOOKUP(Re_lo!$H$5,Re_lo!$N$5:$O$16,2,0)),AW135,""))</f>
        <v/>
      </c>
      <c r="BZ135" s="125" t="str">
        <f>IF(ISERR(IF(AND($I135=Re_lo!$E$5,BZ$5=VLOOKUP(Re_lo!$H$5,Re_lo!$N$5:$O$16,2,0)),AX135,"")),"",IF(AND($I135=Re_lo!$E$5,BZ$5=VLOOKUP(Re_lo!$H$5,Re_lo!$N$5:$O$16,2,0)),AX135,""))</f>
        <v/>
      </c>
      <c r="CA135" s="125" t="str">
        <f>IF(ISERR(IF(AND($I135=Re_lo!$E$5,CA$5=VLOOKUP(Re_lo!$H$5,Re_lo!$N$5:$O$16,2,0)),AY135,"")),"",IF(AND($I135=Re_lo!$E$5,CA$5=VLOOKUP(Re_lo!$H$5,Re_lo!$N$5:$O$16,2,0)),AY135,""))</f>
        <v/>
      </c>
      <c r="CB135" s="125" t="str">
        <f>IF(ISERR(IF(AND($I135=Re_lo!$E$5,CB$5=VLOOKUP(Re_lo!$H$5,Re_lo!$N$5:$O$16,2,0)),AZ135,"")),"",IF(AND($I135=Re_lo!$E$5,CB$5=VLOOKUP(Re_lo!$H$5,Re_lo!$N$5:$O$16,2,0)),AZ135,""))</f>
        <v/>
      </c>
      <c r="CC135" s="125" t="str">
        <f>IF(ISERR(IF(AND($I135=Re_lo!$E$5,CC$5=VLOOKUP(Re_lo!$H$5,Re_lo!$N$5:$O$16,2,0)),BA135,"")),"",IF(AND($I135=Re_lo!$E$5,CC$5=VLOOKUP(Re_lo!$H$5,Re_lo!$N$5:$O$16,2,0)),BA135,""))</f>
        <v/>
      </c>
      <c r="CD135" s="125" t="str">
        <f>IF(ISERR(IF(AND($I135=Re_lo!$E$5,CD$5=VLOOKUP(Re_lo!$H$5,Re_lo!$N$5:$O$16,2,0)),BB135,"")),"",IF(AND($I135=Re_lo!$E$5,CD$5=VLOOKUP(Re_lo!$H$5,Re_lo!$N$5:$O$16,2,0)),BB135,""))</f>
        <v/>
      </c>
      <c r="CF135" s="125" t="str">
        <f>IF($C135="","",COUNTIFS(Con_ve!$C$6:$C$1005,$C135,Con_ve!$Q$6:$Q$1005,Cad_cl!CF$5))</f>
        <v/>
      </c>
      <c r="CG135" s="125" t="str">
        <f>IF($C135="","",COUNTIFS(Con_ve!$C$6:$C$1005,$C135,Con_ve!$Q$6:$Q$1005,Cad_cl!CG$5))</f>
        <v/>
      </c>
      <c r="CH135" s="125" t="str">
        <f>IF($C135="","",COUNTIFS(Con_ve!$C$6:$C$1005,$C135,Con_ve!$Q$6:$Q$1005,Cad_cl!CH$5))</f>
        <v/>
      </c>
      <c r="CI135" s="125" t="str">
        <f>IF($C135="","",COUNTIFS(Con_ve!$C$6:$C$1005,$C135,Con_ve!$Q$6:$Q$1005,Cad_cl!CI$5))</f>
        <v/>
      </c>
      <c r="CJ135" s="125" t="str">
        <f>IF($C135="","",COUNTIFS(Con_ve!$C$6:$C$1005,$C135,Con_ve!$Q$6:$Q$1005,Cad_cl!CJ$5))</f>
        <v/>
      </c>
      <c r="CK135" s="125" t="str">
        <f>IF($C135="","",COUNTIFS(Con_ve!$C$6:$C$1005,$C135,Con_ve!$Q$6:$Q$1005,Cad_cl!CK$5))</f>
        <v/>
      </c>
      <c r="CL135" s="125" t="str">
        <f>IF($C135="","",COUNTIFS(Con_ve!$C$6:$C$1005,$C135,Con_ve!$Q$6:$Q$1005,Cad_cl!CL$5))</f>
        <v/>
      </c>
      <c r="CM135" s="125" t="str">
        <f>IF($C135="","",COUNTIFS(Con_ve!$C$6:$C$1005,$C135,Con_ve!$Q$6:$Q$1005,Cad_cl!CM$5))</f>
        <v/>
      </c>
      <c r="CN135" s="125" t="str">
        <f>IF($C135="","",COUNTIFS(Con_ve!$C$6:$C$1005,$C135,Con_ve!$Q$6:$Q$1005,Cad_cl!CN$5))</f>
        <v/>
      </c>
      <c r="CO135" s="125" t="str">
        <f>IF($C135="","",COUNTIFS(Con_ve!$C$6:$C$1005,$C135,Con_ve!$Q$6:$Q$1005,Cad_cl!CO$5))</f>
        <v/>
      </c>
      <c r="CP135" s="125" t="str">
        <f>IF($C135="","",COUNTIFS(Con_ve!$C$6:$C$1005,$C135,Con_ve!$Q$6:$Q$1005,Cad_cl!CP$5))</f>
        <v/>
      </c>
      <c r="CQ135" s="125" t="str">
        <f>IF($C135="","",COUNTIFS(Con_ve!$C$6:$C$1005,$C135,Con_ve!$Q$6:$Q$1005,Cad_cl!CQ$5))</f>
        <v/>
      </c>
      <c r="CR135" s="125">
        <f t="shared" ref="CR135:CR198" si="8">SUM(CF135:CQ135)</f>
        <v>0</v>
      </c>
    </row>
    <row r="136" spans="3:96" ht="30" customHeight="1">
      <c r="C136" s="153"/>
      <c r="D136" s="153"/>
      <c r="E136" s="154"/>
      <c r="F136" s="153"/>
      <c r="G136" s="155"/>
      <c r="H136" s="153"/>
      <c r="I136" s="153"/>
      <c r="J136" s="132" t="s">
        <v>309</v>
      </c>
      <c r="K136" s="133" t="s">
        <v>309</v>
      </c>
      <c r="L136" s="153"/>
      <c r="M136" s="153"/>
      <c r="N136" s="153"/>
      <c r="O136" s="153"/>
      <c r="P136" s="153"/>
      <c r="Q136" s="153"/>
      <c r="AP136" s="134" t="str">
        <f>IF(ISERR(IF($C136="","",SUMIFS(Con_ve!$F$6:$F$1005,Con_ve!$C$6:$C$1005,$C136,Con_ve!$I$6:$I$1005,"Fechada",Con_ve!$Q$6:$Q$1005,Cad_cl!AP$5))),"",IF($C136="","",SUMIFS(Con_ve!$F$6:$F$1005,Con_ve!$C$6:$C$1005,$C136,Con_ve!$I$6:$I$1005,"Fechada",Con_ve!$Q$6:$Q$1005,Cad_cl!AP$5)))</f>
        <v/>
      </c>
      <c r="AQ136" s="134" t="str">
        <f>IF(ISERR(IF($C136="","",SUMIFS(Con_ve!$F$6:$F$1005,Con_ve!$C$6:$C$1005,$C136,Con_ve!$I$6:$I$1005,"Fechada",Con_ve!$Q$6:$Q$1005,Cad_cl!AQ$5))),"",IF($C136="","",SUMIFS(Con_ve!$F$6:$F$1005,Con_ve!$C$6:$C$1005,$C136,Con_ve!$I$6:$I$1005,"Fechada",Con_ve!$Q$6:$Q$1005,Cad_cl!AQ$5)))</f>
        <v/>
      </c>
      <c r="AR136" s="134" t="str">
        <f>IF(ISERR(IF($C136="","",SUMIFS(Con_ve!$F$6:$F$1005,Con_ve!$C$6:$C$1005,$C136,Con_ve!$I$6:$I$1005,"Fechada",Con_ve!$Q$6:$Q$1005,Cad_cl!AR$5))),"",IF($C136="","",SUMIFS(Con_ve!$F$6:$F$1005,Con_ve!$C$6:$C$1005,$C136,Con_ve!$I$6:$I$1005,"Fechada",Con_ve!$Q$6:$Q$1005,Cad_cl!AR$5)))</f>
        <v/>
      </c>
      <c r="AS136" s="134" t="str">
        <f>IF(ISERR(IF($C136="","",SUMIFS(Con_ve!$F$6:$F$1005,Con_ve!$C$6:$C$1005,$C136,Con_ve!$I$6:$I$1005,"Fechada",Con_ve!$Q$6:$Q$1005,Cad_cl!AS$5))),"",IF($C136="","",SUMIFS(Con_ve!$F$6:$F$1005,Con_ve!$C$6:$C$1005,$C136,Con_ve!$I$6:$I$1005,"Fechada",Con_ve!$Q$6:$Q$1005,Cad_cl!AS$5)))</f>
        <v/>
      </c>
      <c r="AT136" s="134" t="str">
        <f>IF(ISERR(IF($C136="","",SUMIFS(Con_ve!$F$6:$F$1005,Con_ve!$C$6:$C$1005,$C136,Con_ve!$I$6:$I$1005,"Fechada",Con_ve!$Q$6:$Q$1005,Cad_cl!AT$5))),"",IF($C136="","",SUMIFS(Con_ve!$F$6:$F$1005,Con_ve!$C$6:$C$1005,$C136,Con_ve!$I$6:$I$1005,"Fechada",Con_ve!$Q$6:$Q$1005,Cad_cl!AT$5)))</f>
        <v/>
      </c>
      <c r="AU136" s="134" t="str">
        <f>IF(ISERR(IF($C136="","",SUMIFS(Con_ve!$F$6:$F$1005,Con_ve!$C$6:$C$1005,$C136,Con_ve!$I$6:$I$1005,"Fechada",Con_ve!$Q$6:$Q$1005,Cad_cl!AU$5))),"",IF($C136="","",SUMIFS(Con_ve!$F$6:$F$1005,Con_ve!$C$6:$C$1005,$C136,Con_ve!$I$6:$I$1005,"Fechada",Con_ve!$Q$6:$Q$1005,Cad_cl!AU$5)))</f>
        <v/>
      </c>
      <c r="AV136" s="134" t="str">
        <f>IF(ISERR(IF($C136="","",SUMIFS(Con_ve!$F$6:$F$1005,Con_ve!$C$6:$C$1005,$C136,Con_ve!$I$6:$I$1005,"Fechada",Con_ve!$Q$6:$Q$1005,Cad_cl!AV$5))),"",IF($C136="","",SUMIFS(Con_ve!$F$6:$F$1005,Con_ve!$C$6:$C$1005,$C136,Con_ve!$I$6:$I$1005,"Fechada",Con_ve!$Q$6:$Q$1005,Cad_cl!AV$5)))</f>
        <v/>
      </c>
      <c r="AW136" s="134" t="str">
        <f>IF(ISERR(IF($C136="","",SUMIFS(Con_ve!$F$6:$F$1005,Con_ve!$C$6:$C$1005,$C136,Con_ve!$I$6:$I$1005,"Fechada",Con_ve!$Q$6:$Q$1005,Cad_cl!AW$5))),"",IF($C136="","",SUMIFS(Con_ve!$F$6:$F$1005,Con_ve!$C$6:$C$1005,$C136,Con_ve!$I$6:$I$1005,"Fechada",Con_ve!$Q$6:$Q$1005,Cad_cl!AW$5)))</f>
        <v/>
      </c>
      <c r="AX136" s="134" t="str">
        <f>IF(ISERR(IF($C136="","",SUMIFS(Con_ve!$F$6:$F$1005,Con_ve!$C$6:$C$1005,$C136,Con_ve!$I$6:$I$1005,"Fechada",Con_ve!$Q$6:$Q$1005,Cad_cl!AX$5))),"",IF($C136="","",SUMIFS(Con_ve!$F$6:$F$1005,Con_ve!$C$6:$C$1005,$C136,Con_ve!$I$6:$I$1005,"Fechada",Con_ve!$Q$6:$Q$1005,Cad_cl!AX$5)))</f>
        <v/>
      </c>
      <c r="AY136" s="134" t="str">
        <f>IF(ISERR(IF($C136="","",SUMIFS(Con_ve!$F$6:$F$1005,Con_ve!$C$6:$C$1005,$C136,Con_ve!$I$6:$I$1005,"Fechada",Con_ve!$Q$6:$Q$1005,Cad_cl!AY$5))),"",IF($C136="","",SUMIFS(Con_ve!$F$6:$F$1005,Con_ve!$C$6:$C$1005,$C136,Con_ve!$I$6:$I$1005,"Fechada",Con_ve!$Q$6:$Q$1005,Cad_cl!AY$5)))</f>
        <v/>
      </c>
      <c r="AZ136" s="134" t="str">
        <f>IF(ISERR(IF($C136="","",SUMIFS(Con_ve!$F$6:$F$1005,Con_ve!$C$6:$C$1005,$C136,Con_ve!$I$6:$I$1005,"Fechada",Con_ve!$Q$6:$Q$1005,Cad_cl!AZ$5))),"",IF($C136="","",SUMIFS(Con_ve!$F$6:$F$1005,Con_ve!$C$6:$C$1005,$C136,Con_ve!$I$6:$I$1005,"Fechada",Con_ve!$Q$6:$Q$1005,Cad_cl!AZ$5)))</f>
        <v/>
      </c>
      <c r="BA136" s="134" t="str">
        <f>IF(ISERR(IF($C136="","",SUMIFS(Con_ve!$F$6:$F$1005,Con_ve!$C$6:$C$1005,$C136,Con_ve!$I$6:$I$1005,"Fechada",Con_ve!$Q$6:$Q$1005,Cad_cl!BA$5))),"",IF($C136="","",SUMIFS(Con_ve!$F$6:$F$1005,Con_ve!$C$6:$C$1005,$C136,Con_ve!$I$6:$I$1005,"Fechada",Con_ve!$Q$6:$Q$1005,Cad_cl!BA$5)))</f>
        <v/>
      </c>
      <c r="BB136" s="134">
        <f t="shared" si="6"/>
        <v>0</v>
      </c>
      <c r="BD136" s="134" t="str">
        <f>IF(ISERR(IF($C136="","",SUMIFS(Con_ve!$F$6:$F$1005,Con_ve!$C$6:$C$1005,$C136,Con_ve!$I$6:$I$1005,"Em negociação",Con_ve!$Q$6:$Q$1005,Cad_cl!BD$5))),"",IF($C136="","",SUMIFS(Con_ve!$F$6:$F$1005,Con_ve!$C$6:$C$1005,$C136,Con_ve!$I$6:$I$1005,"Em negociação",Con_ve!$Q$6:$Q$1005,Cad_cl!BD$5)))</f>
        <v/>
      </c>
      <c r="BE136" s="134" t="str">
        <f>IF(ISERR(IF($C136="","",SUMIFS(Con_ve!$F$6:$F$1005,Con_ve!$C$6:$C$1005,$C136,Con_ve!$I$6:$I$1005,"Em negociação",Con_ve!$Q$6:$Q$1005,Cad_cl!BE$5))),"",IF($C136="","",SUMIFS(Con_ve!$F$6:$F$1005,Con_ve!$C$6:$C$1005,$C136,Con_ve!$I$6:$I$1005,"Em negociação",Con_ve!$Q$6:$Q$1005,Cad_cl!BE$5)))</f>
        <v/>
      </c>
      <c r="BF136" s="134" t="str">
        <f>IF(ISERR(IF($C136="","",SUMIFS(Con_ve!$F$6:$F$1005,Con_ve!$C$6:$C$1005,$C136,Con_ve!$I$6:$I$1005,"Em negociação",Con_ve!$Q$6:$Q$1005,Cad_cl!BF$5))),"",IF($C136="","",SUMIFS(Con_ve!$F$6:$F$1005,Con_ve!$C$6:$C$1005,$C136,Con_ve!$I$6:$I$1005,"Em negociação",Con_ve!$Q$6:$Q$1005,Cad_cl!BF$5)))</f>
        <v/>
      </c>
      <c r="BG136" s="134" t="str">
        <f>IF(ISERR(IF($C136="","",SUMIFS(Con_ve!$F$6:$F$1005,Con_ve!$C$6:$C$1005,$C136,Con_ve!$I$6:$I$1005,"Em negociação",Con_ve!$Q$6:$Q$1005,Cad_cl!BG$5))),"",IF($C136="","",SUMIFS(Con_ve!$F$6:$F$1005,Con_ve!$C$6:$C$1005,$C136,Con_ve!$I$6:$I$1005,"Em negociação",Con_ve!$Q$6:$Q$1005,Cad_cl!BG$5)))</f>
        <v/>
      </c>
      <c r="BH136" s="134" t="str">
        <f>IF(ISERR(IF($C136="","",SUMIFS(Con_ve!$F$6:$F$1005,Con_ve!$C$6:$C$1005,$C136,Con_ve!$I$6:$I$1005,"Em negociação",Con_ve!$Q$6:$Q$1005,Cad_cl!BH$5))),"",IF($C136="","",SUMIFS(Con_ve!$F$6:$F$1005,Con_ve!$C$6:$C$1005,$C136,Con_ve!$I$6:$I$1005,"Em negociação",Con_ve!$Q$6:$Q$1005,Cad_cl!BH$5)))</f>
        <v/>
      </c>
      <c r="BI136" s="134" t="str">
        <f>IF(ISERR(IF($C136="","",SUMIFS(Con_ve!$F$6:$F$1005,Con_ve!$C$6:$C$1005,$C136,Con_ve!$I$6:$I$1005,"Em negociação",Con_ve!$Q$6:$Q$1005,Cad_cl!BI$5))),"",IF($C136="","",SUMIFS(Con_ve!$F$6:$F$1005,Con_ve!$C$6:$C$1005,$C136,Con_ve!$I$6:$I$1005,"Em negociação",Con_ve!$Q$6:$Q$1005,Cad_cl!BI$5)))</f>
        <v/>
      </c>
      <c r="BJ136" s="134" t="str">
        <f>IF(ISERR(IF($C136="","",SUMIFS(Con_ve!$F$6:$F$1005,Con_ve!$C$6:$C$1005,$C136,Con_ve!$I$6:$I$1005,"Em negociação",Con_ve!$Q$6:$Q$1005,Cad_cl!BJ$5))),"",IF($C136="","",SUMIFS(Con_ve!$F$6:$F$1005,Con_ve!$C$6:$C$1005,$C136,Con_ve!$I$6:$I$1005,"Em negociação",Con_ve!$Q$6:$Q$1005,Cad_cl!BJ$5)))</f>
        <v/>
      </c>
      <c r="BK136" s="134" t="str">
        <f>IF(ISERR(IF($C136="","",SUMIFS(Con_ve!$F$6:$F$1005,Con_ve!$C$6:$C$1005,$C136,Con_ve!$I$6:$I$1005,"Em negociação",Con_ve!$Q$6:$Q$1005,Cad_cl!BK$5))),"",IF($C136="","",SUMIFS(Con_ve!$F$6:$F$1005,Con_ve!$C$6:$C$1005,$C136,Con_ve!$I$6:$I$1005,"Em negociação",Con_ve!$Q$6:$Q$1005,Cad_cl!BK$5)))</f>
        <v/>
      </c>
      <c r="BL136" s="134" t="str">
        <f>IF(ISERR(IF($C136="","",SUMIFS(Con_ve!$F$6:$F$1005,Con_ve!$C$6:$C$1005,$C136,Con_ve!$I$6:$I$1005,"Em negociação",Con_ve!$Q$6:$Q$1005,Cad_cl!BL$5))),"",IF($C136="","",SUMIFS(Con_ve!$F$6:$F$1005,Con_ve!$C$6:$C$1005,$C136,Con_ve!$I$6:$I$1005,"Em negociação",Con_ve!$Q$6:$Q$1005,Cad_cl!BL$5)))</f>
        <v/>
      </c>
      <c r="BM136" s="134" t="str">
        <f>IF(ISERR(IF($C136="","",SUMIFS(Con_ve!$F$6:$F$1005,Con_ve!$C$6:$C$1005,$C136,Con_ve!$I$6:$I$1005,"Em negociação",Con_ve!$Q$6:$Q$1005,Cad_cl!BM$5))),"",IF($C136="","",SUMIFS(Con_ve!$F$6:$F$1005,Con_ve!$C$6:$C$1005,$C136,Con_ve!$I$6:$I$1005,"Em negociação",Con_ve!$Q$6:$Q$1005,Cad_cl!BM$5)))</f>
        <v/>
      </c>
      <c r="BN136" s="134" t="str">
        <f>IF(ISERR(IF($C136="","",SUMIFS(Con_ve!$F$6:$F$1005,Con_ve!$C$6:$C$1005,$C136,Con_ve!$I$6:$I$1005,"Em negociação",Con_ve!$Q$6:$Q$1005,Cad_cl!BN$5))),"",IF($C136="","",SUMIFS(Con_ve!$F$6:$F$1005,Con_ve!$C$6:$C$1005,$C136,Con_ve!$I$6:$I$1005,"Em negociação",Con_ve!$Q$6:$Q$1005,Cad_cl!BN$5)))</f>
        <v/>
      </c>
      <c r="BO136" s="134" t="str">
        <f>IF(ISERR(IF($C136="","",SUMIFS(Con_ve!$F$6:$F$1005,Con_ve!$C$6:$C$1005,$C136,Con_ve!$I$6:$I$1005,"Em negociação",Con_ve!$Q$6:$Q$1005,Cad_cl!BO$5))),"",IF($C136="","",SUMIFS(Con_ve!$F$6:$F$1005,Con_ve!$C$6:$C$1005,$C136,Con_ve!$I$6:$I$1005,"Em negociação",Con_ve!$Q$6:$Q$1005,Cad_cl!BO$5)))</f>
        <v/>
      </c>
      <c r="BP136" s="134">
        <f t="shared" si="7"/>
        <v>0</v>
      </c>
      <c r="BR136" s="125" t="str">
        <f>IF(ISERR(IF(AND($I136=Re_lo!$E$5,BR$5=VLOOKUP(Re_lo!$H$5,Re_lo!$N$5:$O$16,2,0)),AP136,"")),"",IF(AND($I136=Re_lo!$E$5,BR$5=VLOOKUP(Re_lo!$H$5,Re_lo!$N$5:$O$16,2,0)),AP136,""))</f>
        <v/>
      </c>
      <c r="BS136" s="125" t="str">
        <f>IF(ISERR(IF(AND($I136=Re_lo!$E$5,BS$5=VLOOKUP(Re_lo!$H$5,Re_lo!$N$5:$O$16,2,0)),AQ136,"")),"",IF(AND($I136=Re_lo!$E$5,BS$5=VLOOKUP(Re_lo!$H$5,Re_lo!$N$5:$O$16,2,0)),AQ136,""))</f>
        <v/>
      </c>
      <c r="BT136" s="125" t="str">
        <f>IF(ISERR(IF(AND($I136=Re_lo!$E$5,BT$5=VLOOKUP(Re_lo!$H$5,Re_lo!$N$5:$O$16,2,0)),AR136,"")),"",IF(AND($I136=Re_lo!$E$5,BT$5=VLOOKUP(Re_lo!$H$5,Re_lo!$N$5:$O$16,2,0)),AR136,""))</f>
        <v/>
      </c>
      <c r="BU136" s="125" t="str">
        <f>IF(ISERR(IF(AND($I136=Re_lo!$E$5,BU$5=VLOOKUP(Re_lo!$H$5,Re_lo!$N$5:$O$16,2,0)),AS136,"")),"",IF(AND($I136=Re_lo!$E$5,BU$5=VLOOKUP(Re_lo!$H$5,Re_lo!$N$5:$O$16,2,0)),AS136,""))</f>
        <v/>
      </c>
      <c r="BV136" s="125" t="str">
        <f>IF(ISERR(IF(AND($I136=Re_lo!$E$5,BV$5=VLOOKUP(Re_lo!$H$5,Re_lo!$N$5:$O$16,2,0)),AT136,"")),"",IF(AND($I136=Re_lo!$E$5,BV$5=VLOOKUP(Re_lo!$H$5,Re_lo!$N$5:$O$16,2,0)),AT136,""))</f>
        <v/>
      </c>
      <c r="BW136" s="125" t="str">
        <f>IF(ISERR(IF(AND($I136=Re_lo!$E$5,BW$5=VLOOKUP(Re_lo!$H$5,Re_lo!$N$5:$O$16,2,0)),AU136,"")),"",IF(AND($I136=Re_lo!$E$5,BW$5=VLOOKUP(Re_lo!$H$5,Re_lo!$N$5:$O$16,2,0)),AU136,""))</f>
        <v/>
      </c>
      <c r="BX136" s="125" t="str">
        <f>IF(ISERR(IF(AND($I136=Re_lo!$E$5,BX$5=VLOOKUP(Re_lo!$H$5,Re_lo!$N$5:$O$16,2,0)),AV136,"")),"",IF(AND($I136=Re_lo!$E$5,BX$5=VLOOKUP(Re_lo!$H$5,Re_lo!$N$5:$O$16,2,0)),AV136,""))</f>
        <v/>
      </c>
      <c r="BY136" s="125" t="str">
        <f>IF(ISERR(IF(AND($I136=Re_lo!$E$5,BY$5=VLOOKUP(Re_lo!$H$5,Re_lo!$N$5:$O$16,2,0)),AW136,"")),"",IF(AND($I136=Re_lo!$E$5,BY$5=VLOOKUP(Re_lo!$H$5,Re_lo!$N$5:$O$16,2,0)),AW136,""))</f>
        <v/>
      </c>
      <c r="BZ136" s="125" t="str">
        <f>IF(ISERR(IF(AND($I136=Re_lo!$E$5,BZ$5=VLOOKUP(Re_lo!$H$5,Re_lo!$N$5:$O$16,2,0)),AX136,"")),"",IF(AND($I136=Re_lo!$E$5,BZ$5=VLOOKUP(Re_lo!$H$5,Re_lo!$N$5:$O$16,2,0)),AX136,""))</f>
        <v/>
      </c>
      <c r="CA136" s="125" t="str">
        <f>IF(ISERR(IF(AND($I136=Re_lo!$E$5,CA$5=VLOOKUP(Re_lo!$H$5,Re_lo!$N$5:$O$16,2,0)),AY136,"")),"",IF(AND($I136=Re_lo!$E$5,CA$5=VLOOKUP(Re_lo!$H$5,Re_lo!$N$5:$O$16,2,0)),AY136,""))</f>
        <v/>
      </c>
      <c r="CB136" s="125" t="str">
        <f>IF(ISERR(IF(AND($I136=Re_lo!$E$5,CB$5=VLOOKUP(Re_lo!$H$5,Re_lo!$N$5:$O$16,2,0)),AZ136,"")),"",IF(AND($I136=Re_lo!$E$5,CB$5=VLOOKUP(Re_lo!$H$5,Re_lo!$N$5:$O$16,2,0)),AZ136,""))</f>
        <v/>
      </c>
      <c r="CC136" s="125" t="str">
        <f>IF(ISERR(IF(AND($I136=Re_lo!$E$5,CC$5=VLOOKUP(Re_lo!$H$5,Re_lo!$N$5:$O$16,2,0)),BA136,"")),"",IF(AND($I136=Re_lo!$E$5,CC$5=VLOOKUP(Re_lo!$H$5,Re_lo!$N$5:$O$16,2,0)),BA136,""))</f>
        <v/>
      </c>
      <c r="CD136" s="125" t="str">
        <f>IF(ISERR(IF(AND($I136=Re_lo!$E$5,CD$5=VLOOKUP(Re_lo!$H$5,Re_lo!$N$5:$O$16,2,0)),BB136,"")),"",IF(AND($I136=Re_lo!$E$5,CD$5=VLOOKUP(Re_lo!$H$5,Re_lo!$N$5:$O$16,2,0)),BB136,""))</f>
        <v/>
      </c>
      <c r="CF136" s="125" t="str">
        <f>IF($C136="","",COUNTIFS(Con_ve!$C$6:$C$1005,$C136,Con_ve!$Q$6:$Q$1005,Cad_cl!CF$5))</f>
        <v/>
      </c>
      <c r="CG136" s="125" t="str">
        <f>IF($C136="","",COUNTIFS(Con_ve!$C$6:$C$1005,$C136,Con_ve!$Q$6:$Q$1005,Cad_cl!CG$5))</f>
        <v/>
      </c>
      <c r="CH136" s="125" t="str">
        <f>IF($C136="","",COUNTIFS(Con_ve!$C$6:$C$1005,$C136,Con_ve!$Q$6:$Q$1005,Cad_cl!CH$5))</f>
        <v/>
      </c>
      <c r="CI136" s="125" t="str">
        <f>IF($C136="","",COUNTIFS(Con_ve!$C$6:$C$1005,$C136,Con_ve!$Q$6:$Q$1005,Cad_cl!CI$5))</f>
        <v/>
      </c>
      <c r="CJ136" s="125" t="str">
        <f>IF($C136="","",COUNTIFS(Con_ve!$C$6:$C$1005,$C136,Con_ve!$Q$6:$Q$1005,Cad_cl!CJ$5))</f>
        <v/>
      </c>
      <c r="CK136" s="125" t="str">
        <f>IF($C136="","",COUNTIFS(Con_ve!$C$6:$C$1005,$C136,Con_ve!$Q$6:$Q$1005,Cad_cl!CK$5))</f>
        <v/>
      </c>
      <c r="CL136" s="125" t="str">
        <f>IF($C136="","",COUNTIFS(Con_ve!$C$6:$C$1005,$C136,Con_ve!$Q$6:$Q$1005,Cad_cl!CL$5))</f>
        <v/>
      </c>
      <c r="CM136" s="125" t="str">
        <f>IF($C136="","",COUNTIFS(Con_ve!$C$6:$C$1005,$C136,Con_ve!$Q$6:$Q$1005,Cad_cl!CM$5))</f>
        <v/>
      </c>
      <c r="CN136" s="125" t="str">
        <f>IF($C136="","",COUNTIFS(Con_ve!$C$6:$C$1005,$C136,Con_ve!$Q$6:$Q$1005,Cad_cl!CN$5))</f>
        <v/>
      </c>
      <c r="CO136" s="125" t="str">
        <f>IF($C136="","",COUNTIFS(Con_ve!$C$6:$C$1005,$C136,Con_ve!$Q$6:$Q$1005,Cad_cl!CO$5))</f>
        <v/>
      </c>
      <c r="CP136" s="125" t="str">
        <f>IF($C136="","",COUNTIFS(Con_ve!$C$6:$C$1005,$C136,Con_ve!$Q$6:$Q$1005,Cad_cl!CP$5))</f>
        <v/>
      </c>
      <c r="CQ136" s="125" t="str">
        <f>IF($C136="","",COUNTIFS(Con_ve!$C$6:$C$1005,$C136,Con_ve!$Q$6:$Q$1005,Cad_cl!CQ$5))</f>
        <v/>
      </c>
      <c r="CR136" s="125">
        <f t="shared" si="8"/>
        <v>0</v>
      </c>
    </row>
    <row r="137" spans="3:96" ht="30" customHeight="1">
      <c r="C137" s="153"/>
      <c r="D137" s="153"/>
      <c r="E137" s="154"/>
      <c r="F137" s="153"/>
      <c r="G137" s="155"/>
      <c r="H137" s="153"/>
      <c r="I137" s="153"/>
      <c r="J137" s="132" t="s">
        <v>309</v>
      </c>
      <c r="K137" s="133" t="s">
        <v>309</v>
      </c>
      <c r="L137" s="153"/>
      <c r="M137" s="153"/>
      <c r="N137" s="153"/>
      <c r="O137" s="153"/>
      <c r="P137" s="153"/>
      <c r="Q137" s="153"/>
      <c r="AP137" s="134" t="str">
        <f>IF(ISERR(IF($C137="","",SUMIFS(Con_ve!$F$6:$F$1005,Con_ve!$C$6:$C$1005,$C137,Con_ve!$I$6:$I$1005,"Fechada",Con_ve!$Q$6:$Q$1005,Cad_cl!AP$5))),"",IF($C137="","",SUMIFS(Con_ve!$F$6:$F$1005,Con_ve!$C$6:$C$1005,$C137,Con_ve!$I$6:$I$1005,"Fechada",Con_ve!$Q$6:$Q$1005,Cad_cl!AP$5)))</f>
        <v/>
      </c>
      <c r="AQ137" s="134" t="str">
        <f>IF(ISERR(IF($C137="","",SUMIFS(Con_ve!$F$6:$F$1005,Con_ve!$C$6:$C$1005,$C137,Con_ve!$I$6:$I$1005,"Fechada",Con_ve!$Q$6:$Q$1005,Cad_cl!AQ$5))),"",IF($C137="","",SUMIFS(Con_ve!$F$6:$F$1005,Con_ve!$C$6:$C$1005,$C137,Con_ve!$I$6:$I$1005,"Fechada",Con_ve!$Q$6:$Q$1005,Cad_cl!AQ$5)))</f>
        <v/>
      </c>
      <c r="AR137" s="134" t="str">
        <f>IF(ISERR(IF($C137="","",SUMIFS(Con_ve!$F$6:$F$1005,Con_ve!$C$6:$C$1005,$C137,Con_ve!$I$6:$I$1005,"Fechada",Con_ve!$Q$6:$Q$1005,Cad_cl!AR$5))),"",IF($C137="","",SUMIFS(Con_ve!$F$6:$F$1005,Con_ve!$C$6:$C$1005,$C137,Con_ve!$I$6:$I$1005,"Fechada",Con_ve!$Q$6:$Q$1005,Cad_cl!AR$5)))</f>
        <v/>
      </c>
      <c r="AS137" s="134" t="str">
        <f>IF(ISERR(IF($C137="","",SUMIFS(Con_ve!$F$6:$F$1005,Con_ve!$C$6:$C$1005,$C137,Con_ve!$I$6:$I$1005,"Fechada",Con_ve!$Q$6:$Q$1005,Cad_cl!AS$5))),"",IF($C137="","",SUMIFS(Con_ve!$F$6:$F$1005,Con_ve!$C$6:$C$1005,$C137,Con_ve!$I$6:$I$1005,"Fechada",Con_ve!$Q$6:$Q$1005,Cad_cl!AS$5)))</f>
        <v/>
      </c>
      <c r="AT137" s="134" t="str">
        <f>IF(ISERR(IF($C137="","",SUMIFS(Con_ve!$F$6:$F$1005,Con_ve!$C$6:$C$1005,$C137,Con_ve!$I$6:$I$1005,"Fechada",Con_ve!$Q$6:$Q$1005,Cad_cl!AT$5))),"",IF($C137="","",SUMIFS(Con_ve!$F$6:$F$1005,Con_ve!$C$6:$C$1005,$C137,Con_ve!$I$6:$I$1005,"Fechada",Con_ve!$Q$6:$Q$1005,Cad_cl!AT$5)))</f>
        <v/>
      </c>
      <c r="AU137" s="134" t="str">
        <f>IF(ISERR(IF($C137="","",SUMIFS(Con_ve!$F$6:$F$1005,Con_ve!$C$6:$C$1005,$C137,Con_ve!$I$6:$I$1005,"Fechada",Con_ve!$Q$6:$Q$1005,Cad_cl!AU$5))),"",IF($C137="","",SUMIFS(Con_ve!$F$6:$F$1005,Con_ve!$C$6:$C$1005,$C137,Con_ve!$I$6:$I$1005,"Fechada",Con_ve!$Q$6:$Q$1005,Cad_cl!AU$5)))</f>
        <v/>
      </c>
      <c r="AV137" s="134" t="str">
        <f>IF(ISERR(IF($C137="","",SUMIFS(Con_ve!$F$6:$F$1005,Con_ve!$C$6:$C$1005,$C137,Con_ve!$I$6:$I$1005,"Fechada",Con_ve!$Q$6:$Q$1005,Cad_cl!AV$5))),"",IF($C137="","",SUMIFS(Con_ve!$F$6:$F$1005,Con_ve!$C$6:$C$1005,$C137,Con_ve!$I$6:$I$1005,"Fechada",Con_ve!$Q$6:$Q$1005,Cad_cl!AV$5)))</f>
        <v/>
      </c>
      <c r="AW137" s="134" t="str">
        <f>IF(ISERR(IF($C137="","",SUMIFS(Con_ve!$F$6:$F$1005,Con_ve!$C$6:$C$1005,$C137,Con_ve!$I$6:$I$1005,"Fechada",Con_ve!$Q$6:$Q$1005,Cad_cl!AW$5))),"",IF($C137="","",SUMIFS(Con_ve!$F$6:$F$1005,Con_ve!$C$6:$C$1005,$C137,Con_ve!$I$6:$I$1005,"Fechada",Con_ve!$Q$6:$Q$1005,Cad_cl!AW$5)))</f>
        <v/>
      </c>
      <c r="AX137" s="134" t="str">
        <f>IF(ISERR(IF($C137="","",SUMIFS(Con_ve!$F$6:$F$1005,Con_ve!$C$6:$C$1005,$C137,Con_ve!$I$6:$I$1005,"Fechada",Con_ve!$Q$6:$Q$1005,Cad_cl!AX$5))),"",IF($C137="","",SUMIFS(Con_ve!$F$6:$F$1005,Con_ve!$C$6:$C$1005,$C137,Con_ve!$I$6:$I$1005,"Fechada",Con_ve!$Q$6:$Q$1005,Cad_cl!AX$5)))</f>
        <v/>
      </c>
      <c r="AY137" s="134" t="str">
        <f>IF(ISERR(IF($C137="","",SUMIFS(Con_ve!$F$6:$F$1005,Con_ve!$C$6:$C$1005,$C137,Con_ve!$I$6:$I$1005,"Fechada",Con_ve!$Q$6:$Q$1005,Cad_cl!AY$5))),"",IF($C137="","",SUMIFS(Con_ve!$F$6:$F$1005,Con_ve!$C$6:$C$1005,$C137,Con_ve!$I$6:$I$1005,"Fechada",Con_ve!$Q$6:$Q$1005,Cad_cl!AY$5)))</f>
        <v/>
      </c>
      <c r="AZ137" s="134" t="str">
        <f>IF(ISERR(IF($C137="","",SUMIFS(Con_ve!$F$6:$F$1005,Con_ve!$C$6:$C$1005,$C137,Con_ve!$I$6:$I$1005,"Fechada",Con_ve!$Q$6:$Q$1005,Cad_cl!AZ$5))),"",IF($C137="","",SUMIFS(Con_ve!$F$6:$F$1005,Con_ve!$C$6:$C$1005,$C137,Con_ve!$I$6:$I$1005,"Fechada",Con_ve!$Q$6:$Q$1005,Cad_cl!AZ$5)))</f>
        <v/>
      </c>
      <c r="BA137" s="134" t="str">
        <f>IF(ISERR(IF($C137="","",SUMIFS(Con_ve!$F$6:$F$1005,Con_ve!$C$6:$C$1005,$C137,Con_ve!$I$6:$I$1005,"Fechada",Con_ve!$Q$6:$Q$1005,Cad_cl!BA$5))),"",IF($C137="","",SUMIFS(Con_ve!$F$6:$F$1005,Con_ve!$C$6:$C$1005,$C137,Con_ve!$I$6:$I$1005,"Fechada",Con_ve!$Q$6:$Q$1005,Cad_cl!BA$5)))</f>
        <v/>
      </c>
      <c r="BB137" s="134">
        <f t="shared" si="6"/>
        <v>0</v>
      </c>
      <c r="BD137" s="134" t="str">
        <f>IF(ISERR(IF($C137="","",SUMIFS(Con_ve!$F$6:$F$1005,Con_ve!$C$6:$C$1005,$C137,Con_ve!$I$6:$I$1005,"Em negociação",Con_ve!$Q$6:$Q$1005,Cad_cl!BD$5))),"",IF($C137="","",SUMIFS(Con_ve!$F$6:$F$1005,Con_ve!$C$6:$C$1005,$C137,Con_ve!$I$6:$I$1005,"Em negociação",Con_ve!$Q$6:$Q$1005,Cad_cl!BD$5)))</f>
        <v/>
      </c>
      <c r="BE137" s="134" t="str">
        <f>IF(ISERR(IF($C137="","",SUMIFS(Con_ve!$F$6:$F$1005,Con_ve!$C$6:$C$1005,$C137,Con_ve!$I$6:$I$1005,"Em negociação",Con_ve!$Q$6:$Q$1005,Cad_cl!BE$5))),"",IF($C137="","",SUMIFS(Con_ve!$F$6:$F$1005,Con_ve!$C$6:$C$1005,$C137,Con_ve!$I$6:$I$1005,"Em negociação",Con_ve!$Q$6:$Q$1005,Cad_cl!BE$5)))</f>
        <v/>
      </c>
      <c r="BF137" s="134" t="str">
        <f>IF(ISERR(IF($C137="","",SUMIFS(Con_ve!$F$6:$F$1005,Con_ve!$C$6:$C$1005,$C137,Con_ve!$I$6:$I$1005,"Em negociação",Con_ve!$Q$6:$Q$1005,Cad_cl!BF$5))),"",IF($C137="","",SUMIFS(Con_ve!$F$6:$F$1005,Con_ve!$C$6:$C$1005,$C137,Con_ve!$I$6:$I$1005,"Em negociação",Con_ve!$Q$6:$Q$1005,Cad_cl!BF$5)))</f>
        <v/>
      </c>
      <c r="BG137" s="134" t="str">
        <f>IF(ISERR(IF($C137="","",SUMIFS(Con_ve!$F$6:$F$1005,Con_ve!$C$6:$C$1005,$C137,Con_ve!$I$6:$I$1005,"Em negociação",Con_ve!$Q$6:$Q$1005,Cad_cl!BG$5))),"",IF($C137="","",SUMIFS(Con_ve!$F$6:$F$1005,Con_ve!$C$6:$C$1005,$C137,Con_ve!$I$6:$I$1005,"Em negociação",Con_ve!$Q$6:$Q$1005,Cad_cl!BG$5)))</f>
        <v/>
      </c>
      <c r="BH137" s="134" t="str">
        <f>IF(ISERR(IF($C137="","",SUMIFS(Con_ve!$F$6:$F$1005,Con_ve!$C$6:$C$1005,$C137,Con_ve!$I$6:$I$1005,"Em negociação",Con_ve!$Q$6:$Q$1005,Cad_cl!BH$5))),"",IF($C137="","",SUMIFS(Con_ve!$F$6:$F$1005,Con_ve!$C$6:$C$1005,$C137,Con_ve!$I$6:$I$1005,"Em negociação",Con_ve!$Q$6:$Q$1005,Cad_cl!BH$5)))</f>
        <v/>
      </c>
      <c r="BI137" s="134" t="str">
        <f>IF(ISERR(IF($C137="","",SUMIFS(Con_ve!$F$6:$F$1005,Con_ve!$C$6:$C$1005,$C137,Con_ve!$I$6:$I$1005,"Em negociação",Con_ve!$Q$6:$Q$1005,Cad_cl!BI$5))),"",IF($C137="","",SUMIFS(Con_ve!$F$6:$F$1005,Con_ve!$C$6:$C$1005,$C137,Con_ve!$I$6:$I$1005,"Em negociação",Con_ve!$Q$6:$Q$1005,Cad_cl!BI$5)))</f>
        <v/>
      </c>
      <c r="BJ137" s="134" t="str">
        <f>IF(ISERR(IF($C137="","",SUMIFS(Con_ve!$F$6:$F$1005,Con_ve!$C$6:$C$1005,$C137,Con_ve!$I$6:$I$1005,"Em negociação",Con_ve!$Q$6:$Q$1005,Cad_cl!BJ$5))),"",IF($C137="","",SUMIFS(Con_ve!$F$6:$F$1005,Con_ve!$C$6:$C$1005,$C137,Con_ve!$I$6:$I$1005,"Em negociação",Con_ve!$Q$6:$Q$1005,Cad_cl!BJ$5)))</f>
        <v/>
      </c>
      <c r="BK137" s="134" t="str">
        <f>IF(ISERR(IF($C137="","",SUMIFS(Con_ve!$F$6:$F$1005,Con_ve!$C$6:$C$1005,$C137,Con_ve!$I$6:$I$1005,"Em negociação",Con_ve!$Q$6:$Q$1005,Cad_cl!BK$5))),"",IF($C137="","",SUMIFS(Con_ve!$F$6:$F$1005,Con_ve!$C$6:$C$1005,$C137,Con_ve!$I$6:$I$1005,"Em negociação",Con_ve!$Q$6:$Q$1005,Cad_cl!BK$5)))</f>
        <v/>
      </c>
      <c r="BL137" s="134" t="str">
        <f>IF(ISERR(IF($C137="","",SUMIFS(Con_ve!$F$6:$F$1005,Con_ve!$C$6:$C$1005,$C137,Con_ve!$I$6:$I$1005,"Em negociação",Con_ve!$Q$6:$Q$1005,Cad_cl!BL$5))),"",IF($C137="","",SUMIFS(Con_ve!$F$6:$F$1005,Con_ve!$C$6:$C$1005,$C137,Con_ve!$I$6:$I$1005,"Em negociação",Con_ve!$Q$6:$Q$1005,Cad_cl!BL$5)))</f>
        <v/>
      </c>
      <c r="BM137" s="134" t="str">
        <f>IF(ISERR(IF($C137="","",SUMIFS(Con_ve!$F$6:$F$1005,Con_ve!$C$6:$C$1005,$C137,Con_ve!$I$6:$I$1005,"Em negociação",Con_ve!$Q$6:$Q$1005,Cad_cl!BM$5))),"",IF($C137="","",SUMIFS(Con_ve!$F$6:$F$1005,Con_ve!$C$6:$C$1005,$C137,Con_ve!$I$6:$I$1005,"Em negociação",Con_ve!$Q$6:$Q$1005,Cad_cl!BM$5)))</f>
        <v/>
      </c>
      <c r="BN137" s="134" t="str">
        <f>IF(ISERR(IF($C137="","",SUMIFS(Con_ve!$F$6:$F$1005,Con_ve!$C$6:$C$1005,$C137,Con_ve!$I$6:$I$1005,"Em negociação",Con_ve!$Q$6:$Q$1005,Cad_cl!BN$5))),"",IF($C137="","",SUMIFS(Con_ve!$F$6:$F$1005,Con_ve!$C$6:$C$1005,$C137,Con_ve!$I$6:$I$1005,"Em negociação",Con_ve!$Q$6:$Q$1005,Cad_cl!BN$5)))</f>
        <v/>
      </c>
      <c r="BO137" s="134" t="str">
        <f>IF(ISERR(IF($C137="","",SUMIFS(Con_ve!$F$6:$F$1005,Con_ve!$C$6:$C$1005,$C137,Con_ve!$I$6:$I$1005,"Em negociação",Con_ve!$Q$6:$Q$1005,Cad_cl!BO$5))),"",IF($C137="","",SUMIFS(Con_ve!$F$6:$F$1005,Con_ve!$C$6:$C$1005,$C137,Con_ve!$I$6:$I$1005,"Em negociação",Con_ve!$Q$6:$Q$1005,Cad_cl!BO$5)))</f>
        <v/>
      </c>
      <c r="BP137" s="134">
        <f t="shared" si="7"/>
        <v>0</v>
      </c>
      <c r="BR137" s="125" t="str">
        <f>IF(ISERR(IF(AND($I137=Re_lo!$E$5,BR$5=VLOOKUP(Re_lo!$H$5,Re_lo!$N$5:$O$16,2,0)),AP137,"")),"",IF(AND($I137=Re_lo!$E$5,BR$5=VLOOKUP(Re_lo!$H$5,Re_lo!$N$5:$O$16,2,0)),AP137,""))</f>
        <v/>
      </c>
      <c r="BS137" s="125" t="str">
        <f>IF(ISERR(IF(AND($I137=Re_lo!$E$5,BS$5=VLOOKUP(Re_lo!$H$5,Re_lo!$N$5:$O$16,2,0)),AQ137,"")),"",IF(AND($I137=Re_lo!$E$5,BS$5=VLOOKUP(Re_lo!$H$5,Re_lo!$N$5:$O$16,2,0)),AQ137,""))</f>
        <v/>
      </c>
      <c r="BT137" s="125" t="str">
        <f>IF(ISERR(IF(AND($I137=Re_lo!$E$5,BT$5=VLOOKUP(Re_lo!$H$5,Re_lo!$N$5:$O$16,2,0)),AR137,"")),"",IF(AND($I137=Re_lo!$E$5,BT$5=VLOOKUP(Re_lo!$H$5,Re_lo!$N$5:$O$16,2,0)),AR137,""))</f>
        <v/>
      </c>
      <c r="BU137" s="125" t="str">
        <f>IF(ISERR(IF(AND($I137=Re_lo!$E$5,BU$5=VLOOKUP(Re_lo!$H$5,Re_lo!$N$5:$O$16,2,0)),AS137,"")),"",IF(AND($I137=Re_lo!$E$5,BU$5=VLOOKUP(Re_lo!$H$5,Re_lo!$N$5:$O$16,2,0)),AS137,""))</f>
        <v/>
      </c>
      <c r="BV137" s="125" t="str">
        <f>IF(ISERR(IF(AND($I137=Re_lo!$E$5,BV$5=VLOOKUP(Re_lo!$H$5,Re_lo!$N$5:$O$16,2,0)),AT137,"")),"",IF(AND($I137=Re_lo!$E$5,BV$5=VLOOKUP(Re_lo!$H$5,Re_lo!$N$5:$O$16,2,0)),AT137,""))</f>
        <v/>
      </c>
      <c r="BW137" s="125" t="str">
        <f>IF(ISERR(IF(AND($I137=Re_lo!$E$5,BW$5=VLOOKUP(Re_lo!$H$5,Re_lo!$N$5:$O$16,2,0)),AU137,"")),"",IF(AND($I137=Re_lo!$E$5,BW$5=VLOOKUP(Re_lo!$H$5,Re_lo!$N$5:$O$16,2,0)),AU137,""))</f>
        <v/>
      </c>
      <c r="BX137" s="125" t="str">
        <f>IF(ISERR(IF(AND($I137=Re_lo!$E$5,BX$5=VLOOKUP(Re_lo!$H$5,Re_lo!$N$5:$O$16,2,0)),AV137,"")),"",IF(AND($I137=Re_lo!$E$5,BX$5=VLOOKUP(Re_lo!$H$5,Re_lo!$N$5:$O$16,2,0)),AV137,""))</f>
        <v/>
      </c>
      <c r="BY137" s="125" t="str">
        <f>IF(ISERR(IF(AND($I137=Re_lo!$E$5,BY$5=VLOOKUP(Re_lo!$H$5,Re_lo!$N$5:$O$16,2,0)),AW137,"")),"",IF(AND($I137=Re_lo!$E$5,BY$5=VLOOKUP(Re_lo!$H$5,Re_lo!$N$5:$O$16,2,0)),AW137,""))</f>
        <v/>
      </c>
      <c r="BZ137" s="125" t="str">
        <f>IF(ISERR(IF(AND($I137=Re_lo!$E$5,BZ$5=VLOOKUP(Re_lo!$H$5,Re_lo!$N$5:$O$16,2,0)),AX137,"")),"",IF(AND($I137=Re_lo!$E$5,BZ$5=VLOOKUP(Re_lo!$H$5,Re_lo!$N$5:$O$16,2,0)),AX137,""))</f>
        <v/>
      </c>
      <c r="CA137" s="125" t="str">
        <f>IF(ISERR(IF(AND($I137=Re_lo!$E$5,CA$5=VLOOKUP(Re_lo!$H$5,Re_lo!$N$5:$O$16,2,0)),AY137,"")),"",IF(AND($I137=Re_lo!$E$5,CA$5=VLOOKUP(Re_lo!$H$5,Re_lo!$N$5:$O$16,2,0)),AY137,""))</f>
        <v/>
      </c>
      <c r="CB137" s="125" t="str">
        <f>IF(ISERR(IF(AND($I137=Re_lo!$E$5,CB$5=VLOOKUP(Re_lo!$H$5,Re_lo!$N$5:$O$16,2,0)),AZ137,"")),"",IF(AND($I137=Re_lo!$E$5,CB$5=VLOOKUP(Re_lo!$H$5,Re_lo!$N$5:$O$16,2,0)),AZ137,""))</f>
        <v/>
      </c>
      <c r="CC137" s="125" t="str">
        <f>IF(ISERR(IF(AND($I137=Re_lo!$E$5,CC$5=VLOOKUP(Re_lo!$H$5,Re_lo!$N$5:$O$16,2,0)),BA137,"")),"",IF(AND($I137=Re_lo!$E$5,CC$5=VLOOKUP(Re_lo!$H$5,Re_lo!$N$5:$O$16,2,0)),BA137,""))</f>
        <v/>
      </c>
      <c r="CD137" s="125" t="str">
        <f>IF(ISERR(IF(AND($I137=Re_lo!$E$5,CD$5=VLOOKUP(Re_lo!$H$5,Re_lo!$N$5:$O$16,2,0)),BB137,"")),"",IF(AND($I137=Re_lo!$E$5,CD$5=VLOOKUP(Re_lo!$H$5,Re_lo!$N$5:$O$16,2,0)),BB137,""))</f>
        <v/>
      </c>
      <c r="CF137" s="125" t="str">
        <f>IF($C137="","",COUNTIFS(Con_ve!$C$6:$C$1005,$C137,Con_ve!$Q$6:$Q$1005,Cad_cl!CF$5))</f>
        <v/>
      </c>
      <c r="CG137" s="125" t="str">
        <f>IF($C137="","",COUNTIFS(Con_ve!$C$6:$C$1005,$C137,Con_ve!$Q$6:$Q$1005,Cad_cl!CG$5))</f>
        <v/>
      </c>
      <c r="CH137" s="125" t="str">
        <f>IF($C137="","",COUNTIFS(Con_ve!$C$6:$C$1005,$C137,Con_ve!$Q$6:$Q$1005,Cad_cl!CH$5))</f>
        <v/>
      </c>
      <c r="CI137" s="125" t="str">
        <f>IF($C137="","",COUNTIFS(Con_ve!$C$6:$C$1005,$C137,Con_ve!$Q$6:$Q$1005,Cad_cl!CI$5))</f>
        <v/>
      </c>
      <c r="CJ137" s="125" t="str">
        <f>IF($C137="","",COUNTIFS(Con_ve!$C$6:$C$1005,$C137,Con_ve!$Q$6:$Q$1005,Cad_cl!CJ$5))</f>
        <v/>
      </c>
      <c r="CK137" s="125" t="str">
        <f>IF($C137="","",COUNTIFS(Con_ve!$C$6:$C$1005,$C137,Con_ve!$Q$6:$Q$1005,Cad_cl!CK$5))</f>
        <v/>
      </c>
      <c r="CL137" s="125" t="str">
        <f>IF($C137="","",COUNTIFS(Con_ve!$C$6:$C$1005,$C137,Con_ve!$Q$6:$Q$1005,Cad_cl!CL$5))</f>
        <v/>
      </c>
      <c r="CM137" s="125" t="str">
        <f>IF($C137="","",COUNTIFS(Con_ve!$C$6:$C$1005,$C137,Con_ve!$Q$6:$Q$1005,Cad_cl!CM$5))</f>
        <v/>
      </c>
      <c r="CN137" s="125" t="str">
        <f>IF($C137="","",COUNTIFS(Con_ve!$C$6:$C$1005,$C137,Con_ve!$Q$6:$Q$1005,Cad_cl!CN$5))</f>
        <v/>
      </c>
      <c r="CO137" s="125" t="str">
        <f>IF($C137="","",COUNTIFS(Con_ve!$C$6:$C$1005,$C137,Con_ve!$Q$6:$Q$1005,Cad_cl!CO$5))</f>
        <v/>
      </c>
      <c r="CP137" s="125" t="str">
        <f>IF($C137="","",COUNTIFS(Con_ve!$C$6:$C$1005,$C137,Con_ve!$Q$6:$Q$1005,Cad_cl!CP$5))</f>
        <v/>
      </c>
      <c r="CQ137" s="125" t="str">
        <f>IF($C137="","",COUNTIFS(Con_ve!$C$6:$C$1005,$C137,Con_ve!$Q$6:$Q$1005,Cad_cl!CQ$5))</f>
        <v/>
      </c>
      <c r="CR137" s="125">
        <f t="shared" si="8"/>
        <v>0</v>
      </c>
    </row>
    <row r="138" spans="3:96" ht="30" customHeight="1">
      <c r="C138" s="153"/>
      <c r="D138" s="153"/>
      <c r="E138" s="154"/>
      <c r="F138" s="153"/>
      <c r="G138" s="155"/>
      <c r="H138" s="153"/>
      <c r="I138" s="153"/>
      <c r="J138" s="132" t="s">
        <v>309</v>
      </c>
      <c r="K138" s="133" t="s">
        <v>309</v>
      </c>
      <c r="L138" s="153"/>
      <c r="M138" s="153"/>
      <c r="N138" s="153"/>
      <c r="O138" s="153"/>
      <c r="P138" s="153"/>
      <c r="Q138" s="153"/>
      <c r="AP138" s="134" t="str">
        <f>IF(ISERR(IF($C138="","",SUMIFS(Con_ve!$F$6:$F$1005,Con_ve!$C$6:$C$1005,$C138,Con_ve!$I$6:$I$1005,"Fechada",Con_ve!$Q$6:$Q$1005,Cad_cl!AP$5))),"",IF($C138="","",SUMIFS(Con_ve!$F$6:$F$1005,Con_ve!$C$6:$C$1005,$C138,Con_ve!$I$6:$I$1005,"Fechada",Con_ve!$Q$6:$Q$1005,Cad_cl!AP$5)))</f>
        <v/>
      </c>
      <c r="AQ138" s="134" t="str">
        <f>IF(ISERR(IF($C138="","",SUMIFS(Con_ve!$F$6:$F$1005,Con_ve!$C$6:$C$1005,$C138,Con_ve!$I$6:$I$1005,"Fechada",Con_ve!$Q$6:$Q$1005,Cad_cl!AQ$5))),"",IF($C138="","",SUMIFS(Con_ve!$F$6:$F$1005,Con_ve!$C$6:$C$1005,$C138,Con_ve!$I$6:$I$1005,"Fechada",Con_ve!$Q$6:$Q$1005,Cad_cl!AQ$5)))</f>
        <v/>
      </c>
      <c r="AR138" s="134" t="str">
        <f>IF(ISERR(IF($C138="","",SUMIFS(Con_ve!$F$6:$F$1005,Con_ve!$C$6:$C$1005,$C138,Con_ve!$I$6:$I$1005,"Fechada",Con_ve!$Q$6:$Q$1005,Cad_cl!AR$5))),"",IF($C138="","",SUMIFS(Con_ve!$F$6:$F$1005,Con_ve!$C$6:$C$1005,$C138,Con_ve!$I$6:$I$1005,"Fechada",Con_ve!$Q$6:$Q$1005,Cad_cl!AR$5)))</f>
        <v/>
      </c>
      <c r="AS138" s="134" t="str">
        <f>IF(ISERR(IF($C138="","",SUMIFS(Con_ve!$F$6:$F$1005,Con_ve!$C$6:$C$1005,$C138,Con_ve!$I$6:$I$1005,"Fechada",Con_ve!$Q$6:$Q$1005,Cad_cl!AS$5))),"",IF($C138="","",SUMIFS(Con_ve!$F$6:$F$1005,Con_ve!$C$6:$C$1005,$C138,Con_ve!$I$6:$I$1005,"Fechada",Con_ve!$Q$6:$Q$1005,Cad_cl!AS$5)))</f>
        <v/>
      </c>
      <c r="AT138" s="134" t="str">
        <f>IF(ISERR(IF($C138="","",SUMIFS(Con_ve!$F$6:$F$1005,Con_ve!$C$6:$C$1005,$C138,Con_ve!$I$6:$I$1005,"Fechada",Con_ve!$Q$6:$Q$1005,Cad_cl!AT$5))),"",IF($C138="","",SUMIFS(Con_ve!$F$6:$F$1005,Con_ve!$C$6:$C$1005,$C138,Con_ve!$I$6:$I$1005,"Fechada",Con_ve!$Q$6:$Q$1005,Cad_cl!AT$5)))</f>
        <v/>
      </c>
      <c r="AU138" s="134" t="str">
        <f>IF(ISERR(IF($C138="","",SUMIFS(Con_ve!$F$6:$F$1005,Con_ve!$C$6:$C$1005,$C138,Con_ve!$I$6:$I$1005,"Fechada",Con_ve!$Q$6:$Q$1005,Cad_cl!AU$5))),"",IF($C138="","",SUMIFS(Con_ve!$F$6:$F$1005,Con_ve!$C$6:$C$1005,$C138,Con_ve!$I$6:$I$1005,"Fechada",Con_ve!$Q$6:$Q$1005,Cad_cl!AU$5)))</f>
        <v/>
      </c>
      <c r="AV138" s="134" t="str">
        <f>IF(ISERR(IF($C138="","",SUMIFS(Con_ve!$F$6:$F$1005,Con_ve!$C$6:$C$1005,$C138,Con_ve!$I$6:$I$1005,"Fechada",Con_ve!$Q$6:$Q$1005,Cad_cl!AV$5))),"",IF($C138="","",SUMIFS(Con_ve!$F$6:$F$1005,Con_ve!$C$6:$C$1005,$C138,Con_ve!$I$6:$I$1005,"Fechada",Con_ve!$Q$6:$Q$1005,Cad_cl!AV$5)))</f>
        <v/>
      </c>
      <c r="AW138" s="134" t="str">
        <f>IF(ISERR(IF($C138="","",SUMIFS(Con_ve!$F$6:$F$1005,Con_ve!$C$6:$C$1005,$C138,Con_ve!$I$6:$I$1005,"Fechada",Con_ve!$Q$6:$Q$1005,Cad_cl!AW$5))),"",IF($C138="","",SUMIFS(Con_ve!$F$6:$F$1005,Con_ve!$C$6:$C$1005,$C138,Con_ve!$I$6:$I$1005,"Fechada",Con_ve!$Q$6:$Q$1005,Cad_cl!AW$5)))</f>
        <v/>
      </c>
      <c r="AX138" s="134" t="str">
        <f>IF(ISERR(IF($C138="","",SUMIFS(Con_ve!$F$6:$F$1005,Con_ve!$C$6:$C$1005,$C138,Con_ve!$I$6:$I$1005,"Fechada",Con_ve!$Q$6:$Q$1005,Cad_cl!AX$5))),"",IF($C138="","",SUMIFS(Con_ve!$F$6:$F$1005,Con_ve!$C$6:$C$1005,$C138,Con_ve!$I$6:$I$1005,"Fechada",Con_ve!$Q$6:$Q$1005,Cad_cl!AX$5)))</f>
        <v/>
      </c>
      <c r="AY138" s="134" t="str">
        <f>IF(ISERR(IF($C138="","",SUMIFS(Con_ve!$F$6:$F$1005,Con_ve!$C$6:$C$1005,$C138,Con_ve!$I$6:$I$1005,"Fechada",Con_ve!$Q$6:$Q$1005,Cad_cl!AY$5))),"",IF($C138="","",SUMIFS(Con_ve!$F$6:$F$1005,Con_ve!$C$6:$C$1005,$C138,Con_ve!$I$6:$I$1005,"Fechada",Con_ve!$Q$6:$Q$1005,Cad_cl!AY$5)))</f>
        <v/>
      </c>
      <c r="AZ138" s="134" t="str">
        <f>IF(ISERR(IF($C138="","",SUMIFS(Con_ve!$F$6:$F$1005,Con_ve!$C$6:$C$1005,$C138,Con_ve!$I$6:$I$1005,"Fechada",Con_ve!$Q$6:$Q$1005,Cad_cl!AZ$5))),"",IF($C138="","",SUMIFS(Con_ve!$F$6:$F$1005,Con_ve!$C$6:$C$1005,$C138,Con_ve!$I$6:$I$1005,"Fechada",Con_ve!$Q$6:$Q$1005,Cad_cl!AZ$5)))</f>
        <v/>
      </c>
      <c r="BA138" s="134" t="str">
        <f>IF(ISERR(IF($C138="","",SUMIFS(Con_ve!$F$6:$F$1005,Con_ve!$C$6:$C$1005,$C138,Con_ve!$I$6:$I$1005,"Fechada",Con_ve!$Q$6:$Q$1005,Cad_cl!BA$5))),"",IF($C138="","",SUMIFS(Con_ve!$F$6:$F$1005,Con_ve!$C$6:$C$1005,$C138,Con_ve!$I$6:$I$1005,"Fechada",Con_ve!$Q$6:$Q$1005,Cad_cl!BA$5)))</f>
        <v/>
      </c>
      <c r="BB138" s="134">
        <f t="shared" si="6"/>
        <v>0</v>
      </c>
      <c r="BD138" s="134" t="str">
        <f>IF(ISERR(IF($C138="","",SUMIFS(Con_ve!$F$6:$F$1005,Con_ve!$C$6:$C$1005,$C138,Con_ve!$I$6:$I$1005,"Em negociação",Con_ve!$Q$6:$Q$1005,Cad_cl!BD$5))),"",IF($C138="","",SUMIFS(Con_ve!$F$6:$F$1005,Con_ve!$C$6:$C$1005,$C138,Con_ve!$I$6:$I$1005,"Em negociação",Con_ve!$Q$6:$Q$1005,Cad_cl!BD$5)))</f>
        <v/>
      </c>
      <c r="BE138" s="134" t="str">
        <f>IF(ISERR(IF($C138="","",SUMIFS(Con_ve!$F$6:$F$1005,Con_ve!$C$6:$C$1005,$C138,Con_ve!$I$6:$I$1005,"Em negociação",Con_ve!$Q$6:$Q$1005,Cad_cl!BE$5))),"",IF($C138="","",SUMIFS(Con_ve!$F$6:$F$1005,Con_ve!$C$6:$C$1005,$C138,Con_ve!$I$6:$I$1005,"Em negociação",Con_ve!$Q$6:$Q$1005,Cad_cl!BE$5)))</f>
        <v/>
      </c>
      <c r="BF138" s="134" t="str">
        <f>IF(ISERR(IF($C138="","",SUMIFS(Con_ve!$F$6:$F$1005,Con_ve!$C$6:$C$1005,$C138,Con_ve!$I$6:$I$1005,"Em negociação",Con_ve!$Q$6:$Q$1005,Cad_cl!BF$5))),"",IF($C138="","",SUMIFS(Con_ve!$F$6:$F$1005,Con_ve!$C$6:$C$1005,$C138,Con_ve!$I$6:$I$1005,"Em negociação",Con_ve!$Q$6:$Q$1005,Cad_cl!BF$5)))</f>
        <v/>
      </c>
      <c r="BG138" s="134" t="str">
        <f>IF(ISERR(IF($C138="","",SUMIFS(Con_ve!$F$6:$F$1005,Con_ve!$C$6:$C$1005,$C138,Con_ve!$I$6:$I$1005,"Em negociação",Con_ve!$Q$6:$Q$1005,Cad_cl!BG$5))),"",IF($C138="","",SUMIFS(Con_ve!$F$6:$F$1005,Con_ve!$C$6:$C$1005,$C138,Con_ve!$I$6:$I$1005,"Em negociação",Con_ve!$Q$6:$Q$1005,Cad_cl!BG$5)))</f>
        <v/>
      </c>
      <c r="BH138" s="134" t="str">
        <f>IF(ISERR(IF($C138="","",SUMIFS(Con_ve!$F$6:$F$1005,Con_ve!$C$6:$C$1005,$C138,Con_ve!$I$6:$I$1005,"Em negociação",Con_ve!$Q$6:$Q$1005,Cad_cl!BH$5))),"",IF($C138="","",SUMIFS(Con_ve!$F$6:$F$1005,Con_ve!$C$6:$C$1005,$C138,Con_ve!$I$6:$I$1005,"Em negociação",Con_ve!$Q$6:$Q$1005,Cad_cl!BH$5)))</f>
        <v/>
      </c>
      <c r="BI138" s="134" t="str">
        <f>IF(ISERR(IF($C138="","",SUMIFS(Con_ve!$F$6:$F$1005,Con_ve!$C$6:$C$1005,$C138,Con_ve!$I$6:$I$1005,"Em negociação",Con_ve!$Q$6:$Q$1005,Cad_cl!BI$5))),"",IF($C138="","",SUMIFS(Con_ve!$F$6:$F$1005,Con_ve!$C$6:$C$1005,$C138,Con_ve!$I$6:$I$1005,"Em negociação",Con_ve!$Q$6:$Q$1005,Cad_cl!BI$5)))</f>
        <v/>
      </c>
      <c r="BJ138" s="134" t="str">
        <f>IF(ISERR(IF($C138="","",SUMIFS(Con_ve!$F$6:$F$1005,Con_ve!$C$6:$C$1005,$C138,Con_ve!$I$6:$I$1005,"Em negociação",Con_ve!$Q$6:$Q$1005,Cad_cl!BJ$5))),"",IF($C138="","",SUMIFS(Con_ve!$F$6:$F$1005,Con_ve!$C$6:$C$1005,$C138,Con_ve!$I$6:$I$1005,"Em negociação",Con_ve!$Q$6:$Q$1005,Cad_cl!BJ$5)))</f>
        <v/>
      </c>
      <c r="BK138" s="134" t="str">
        <f>IF(ISERR(IF($C138="","",SUMIFS(Con_ve!$F$6:$F$1005,Con_ve!$C$6:$C$1005,$C138,Con_ve!$I$6:$I$1005,"Em negociação",Con_ve!$Q$6:$Q$1005,Cad_cl!BK$5))),"",IF($C138="","",SUMIFS(Con_ve!$F$6:$F$1005,Con_ve!$C$6:$C$1005,$C138,Con_ve!$I$6:$I$1005,"Em negociação",Con_ve!$Q$6:$Q$1005,Cad_cl!BK$5)))</f>
        <v/>
      </c>
      <c r="BL138" s="134" t="str">
        <f>IF(ISERR(IF($C138="","",SUMIFS(Con_ve!$F$6:$F$1005,Con_ve!$C$6:$C$1005,$C138,Con_ve!$I$6:$I$1005,"Em negociação",Con_ve!$Q$6:$Q$1005,Cad_cl!BL$5))),"",IF($C138="","",SUMIFS(Con_ve!$F$6:$F$1005,Con_ve!$C$6:$C$1005,$C138,Con_ve!$I$6:$I$1005,"Em negociação",Con_ve!$Q$6:$Q$1005,Cad_cl!BL$5)))</f>
        <v/>
      </c>
      <c r="BM138" s="134" t="str">
        <f>IF(ISERR(IF($C138="","",SUMIFS(Con_ve!$F$6:$F$1005,Con_ve!$C$6:$C$1005,$C138,Con_ve!$I$6:$I$1005,"Em negociação",Con_ve!$Q$6:$Q$1005,Cad_cl!BM$5))),"",IF($C138="","",SUMIFS(Con_ve!$F$6:$F$1005,Con_ve!$C$6:$C$1005,$C138,Con_ve!$I$6:$I$1005,"Em negociação",Con_ve!$Q$6:$Q$1005,Cad_cl!BM$5)))</f>
        <v/>
      </c>
      <c r="BN138" s="134" t="str">
        <f>IF(ISERR(IF($C138="","",SUMIFS(Con_ve!$F$6:$F$1005,Con_ve!$C$6:$C$1005,$C138,Con_ve!$I$6:$I$1005,"Em negociação",Con_ve!$Q$6:$Q$1005,Cad_cl!BN$5))),"",IF($C138="","",SUMIFS(Con_ve!$F$6:$F$1005,Con_ve!$C$6:$C$1005,$C138,Con_ve!$I$6:$I$1005,"Em negociação",Con_ve!$Q$6:$Q$1005,Cad_cl!BN$5)))</f>
        <v/>
      </c>
      <c r="BO138" s="134" t="str">
        <f>IF(ISERR(IF($C138="","",SUMIFS(Con_ve!$F$6:$F$1005,Con_ve!$C$6:$C$1005,$C138,Con_ve!$I$6:$I$1005,"Em negociação",Con_ve!$Q$6:$Q$1005,Cad_cl!BO$5))),"",IF($C138="","",SUMIFS(Con_ve!$F$6:$F$1005,Con_ve!$C$6:$C$1005,$C138,Con_ve!$I$6:$I$1005,"Em negociação",Con_ve!$Q$6:$Q$1005,Cad_cl!BO$5)))</f>
        <v/>
      </c>
      <c r="BP138" s="134">
        <f t="shared" si="7"/>
        <v>0</v>
      </c>
      <c r="BR138" s="125" t="str">
        <f>IF(ISERR(IF(AND($I138=Re_lo!$E$5,BR$5=VLOOKUP(Re_lo!$H$5,Re_lo!$N$5:$O$16,2,0)),AP138,"")),"",IF(AND($I138=Re_lo!$E$5,BR$5=VLOOKUP(Re_lo!$H$5,Re_lo!$N$5:$O$16,2,0)),AP138,""))</f>
        <v/>
      </c>
      <c r="BS138" s="125" t="str">
        <f>IF(ISERR(IF(AND($I138=Re_lo!$E$5,BS$5=VLOOKUP(Re_lo!$H$5,Re_lo!$N$5:$O$16,2,0)),AQ138,"")),"",IF(AND($I138=Re_lo!$E$5,BS$5=VLOOKUP(Re_lo!$H$5,Re_lo!$N$5:$O$16,2,0)),AQ138,""))</f>
        <v/>
      </c>
      <c r="BT138" s="125" t="str">
        <f>IF(ISERR(IF(AND($I138=Re_lo!$E$5,BT$5=VLOOKUP(Re_lo!$H$5,Re_lo!$N$5:$O$16,2,0)),AR138,"")),"",IF(AND($I138=Re_lo!$E$5,BT$5=VLOOKUP(Re_lo!$H$5,Re_lo!$N$5:$O$16,2,0)),AR138,""))</f>
        <v/>
      </c>
      <c r="BU138" s="125" t="str">
        <f>IF(ISERR(IF(AND($I138=Re_lo!$E$5,BU$5=VLOOKUP(Re_lo!$H$5,Re_lo!$N$5:$O$16,2,0)),AS138,"")),"",IF(AND($I138=Re_lo!$E$5,BU$5=VLOOKUP(Re_lo!$H$5,Re_lo!$N$5:$O$16,2,0)),AS138,""))</f>
        <v/>
      </c>
      <c r="BV138" s="125" t="str">
        <f>IF(ISERR(IF(AND($I138=Re_lo!$E$5,BV$5=VLOOKUP(Re_lo!$H$5,Re_lo!$N$5:$O$16,2,0)),AT138,"")),"",IF(AND($I138=Re_lo!$E$5,BV$5=VLOOKUP(Re_lo!$H$5,Re_lo!$N$5:$O$16,2,0)),AT138,""))</f>
        <v/>
      </c>
      <c r="BW138" s="125" t="str">
        <f>IF(ISERR(IF(AND($I138=Re_lo!$E$5,BW$5=VLOOKUP(Re_lo!$H$5,Re_lo!$N$5:$O$16,2,0)),AU138,"")),"",IF(AND($I138=Re_lo!$E$5,BW$5=VLOOKUP(Re_lo!$H$5,Re_lo!$N$5:$O$16,2,0)),AU138,""))</f>
        <v/>
      </c>
      <c r="BX138" s="125" t="str">
        <f>IF(ISERR(IF(AND($I138=Re_lo!$E$5,BX$5=VLOOKUP(Re_lo!$H$5,Re_lo!$N$5:$O$16,2,0)),AV138,"")),"",IF(AND($I138=Re_lo!$E$5,BX$5=VLOOKUP(Re_lo!$H$5,Re_lo!$N$5:$O$16,2,0)),AV138,""))</f>
        <v/>
      </c>
      <c r="BY138" s="125" t="str">
        <f>IF(ISERR(IF(AND($I138=Re_lo!$E$5,BY$5=VLOOKUP(Re_lo!$H$5,Re_lo!$N$5:$O$16,2,0)),AW138,"")),"",IF(AND($I138=Re_lo!$E$5,BY$5=VLOOKUP(Re_lo!$H$5,Re_lo!$N$5:$O$16,2,0)),AW138,""))</f>
        <v/>
      </c>
      <c r="BZ138" s="125" t="str">
        <f>IF(ISERR(IF(AND($I138=Re_lo!$E$5,BZ$5=VLOOKUP(Re_lo!$H$5,Re_lo!$N$5:$O$16,2,0)),AX138,"")),"",IF(AND($I138=Re_lo!$E$5,BZ$5=VLOOKUP(Re_lo!$H$5,Re_lo!$N$5:$O$16,2,0)),AX138,""))</f>
        <v/>
      </c>
      <c r="CA138" s="125" t="str">
        <f>IF(ISERR(IF(AND($I138=Re_lo!$E$5,CA$5=VLOOKUP(Re_lo!$H$5,Re_lo!$N$5:$O$16,2,0)),AY138,"")),"",IF(AND($I138=Re_lo!$E$5,CA$5=VLOOKUP(Re_lo!$H$5,Re_lo!$N$5:$O$16,2,0)),AY138,""))</f>
        <v/>
      </c>
      <c r="CB138" s="125" t="str">
        <f>IF(ISERR(IF(AND($I138=Re_lo!$E$5,CB$5=VLOOKUP(Re_lo!$H$5,Re_lo!$N$5:$O$16,2,0)),AZ138,"")),"",IF(AND($I138=Re_lo!$E$5,CB$5=VLOOKUP(Re_lo!$H$5,Re_lo!$N$5:$O$16,2,0)),AZ138,""))</f>
        <v/>
      </c>
      <c r="CC138" s="125" t="str">
        <f>IF(ISERR(IF(AND($I138=Re_lo!$E$5,CC$5=VLOOKUP(Re_lo!$H$5,Re_lo!$N$5:$O$16,2,0)),BA138,"")),"",IF(AND($I138=Re_lo!$E$5,CC$5=VLOOKUP(Re_lo!$H$5,Re_lo!$N$5:$O$16,2,0)),BA138,""))</f>
        <v/>
      </c>
      <c r="CD138" s="125" t="str">
        <f>IF(ISERR(IF(AND($I138=Re_lo!$E$5,CD$5=VLOOKUP(Re_lo!$H$5,Re_lo!$N$5:$O$16,2,0)),BB138,"")),"",IF(AND($I138=Re_lo!$E$5,CD$5=VLOOKUP(Re_lo!$H$5,Re_lo!$N$5:$O$16,2,0)),BB138,""))</f>
        <v/>
      </c>
      <c r="CF138" s="125" t="str">
        <f>IF($C138="","",COUNTIFS(Con_ve!$C$6:$C$1005,$C138,Con_ve!$Q$6:$Q$1005,Cad_cl!CF$5))</f>
        <v/>
      </c>
      <c r="CG138" s="125" t="str">
        <f>IF($C138="","",COUNTIFS(Con_ve!$C$6:$C$1005,$C138,Con_ve!$Q$6:$Q$1005,Cad_cl!CG$5))</f>
        <v/>
      </c>
      <c r="CH138" s="125" t="str">
        <f>IF($C138="","",COUNTIFS(Con_ve!$C$6:$C$1005,$C138,Con_ve!$Q$6:$Q$1005,Cad_cl!CH$5))</f>
        <v/>
      </c>
      <c r="CI138" s="125" t="str">
        <f>IF($C138="","",COUNTIFS(Con_ve!$C$6:$C$1005,$C138,Con_ve!$Q$6:$Q$1005,Cad_cl!CI$5))</f>
        <v/>
      </c>
      <c r="CJ138" s="125" t="str">
        <f>IF($C138="","",COUNTIFS(Con_ve!$C$6:$C$1005,$C138,Con_ve!$Q$6:$Q$1005,Cad_cl!CJ$5))</f>
        <v/>
      </c>
      <c r="CK138" s="125" t="str">
        <f>IF($C138="","",COUNTIFS(Con_ve!$C$6:$C$1005,$C138,Con_ve!$Q$6:$Q$1005,Cad_cl!CK$5))</f>
        <v/>
      </c>
      <c r="CL138" s="125" t="str">
        <f>IF($C138="","",COUNTIFS(Con_ve!$C$6:$C$1005,$C138,Con_ve!$Q$6:$Q$1005,Cad_cl!CL$5))</f>
        <v/>
      </c>
      <c r="CM138" s="125" t="str">
        <f>IF($C138="","",COUNTIFS(Con_ve!$C$6:$C$1005,$C138,Con_ve!$Q$6:$Q$1005,Cad_cl!CM$5))</f>
        <v/>
      </c>
      <c r="CN138" s="125" t="str">
        <f>IF($C138="","",COUNTIFS(Con_ve!$C$6:$C$1005,$C138,Con_ve!$Q$6:$Q$1005,Cad_cl!CN$5))</f>
        <v/>
      </c>
      <c r="CO138" s="125" t="str">
        <f>IF($C138="","",COUNTIFS(Con_ve!$C$6:$C$1005,$C138,Con_ve!$Q$6:$Q$1005,Cad_cl!CO$5))</f>
        <v/>
      </c>
      <c r="CP138" s="125" t="str">
        <f>IF($C138="","",COUNTIFS(Con_ve!$C$6:$C$1005,$C138,Con_ve!$Q$6:$Q$1005,Cad_cl!CP$5))</f>
        <v/>
      </c>
      <c r="CQ138" s="125" t="str">
        <f>IF($C138="","",COUNTIFS(Con_ve!$C$6:$C$1005,$C138,Con_ve!$Q$6:$Q$1005,Cad_cl!CQ$5))</f>
        <v/>
      </c>
      <c r="CR138" s="125">
        <f t="shared" si="8"/>
        <v>0</v>
      </c>
    </row>
    <row r="139" spans="3:96" ht="30" customHeight="1">
      <c r="C139" s="153"/>
      <c r="D139" s="153"/>
      <c r="E139" s="154"/>
      <c r="F139" s="153"/>
      <c r="G139" s="155"/>
      <c r="H139" s="153"/>
      <c r="I139" s="153"/>
      <c r="J139" s="132" t="s">
        <v>309</v>
      </c>
      <c r="K139" s="133" t="s">
        <v>309</v>
      </c>
      <c r="L139" s="153"/>
      <c r="M139" s="153"/>
      <c r="N139" s="153"/>
      <c r="O139" s="153"/>
      <c r="P139" s="153"/>
      <c r="Q139" s="153"/>
      <c r="AP139" s="134" t="str">
        <f>IF(ISERR(IF($C139="","",SUMIFS(Con_ve!$F$6:$F$1005,Con_ve!$C$6:$C$1005,$C139,Con_ve!$I$6:$I$1005,"Fechada",Con_ve!$Q$6:$Q$1005,Cad_cl!AP$5))),"",IF($C139="","",SUMIFS(Con_ve!$F$6:$F$1005,Con_ve!$C$6:$C$1005,$C139,Con_ve!$I$6:$I$1005,"Fechada",Con_ve!$Q$6:$Q$1005,Cad_cl!AP$5)))</f>
        <v/>
      </c>
      <c r="AQ139" s="134" t="str">
        <f>IF(ISERR(IF($C139="","",SUMIFS(Con_ve!$F$6:$F$1005,Con_ve!$C$6:$C$1005,$C139,Con_ve!$I$6:$I$1005,"Fechada",Con_ve!$Q$6:$Q$1005,Cad_cl!AQ$5))),"",IF($C139="","",SUMIFS(Con_ve!$F$6:$F$1005,Con_ve!$C$6:$C$1005,$C139,Con_ve!$I$6:$I$1005,"Fechada",Con_ve!$Q$6:$Q$1005,Cad_cl!AQ$5)))</f>
        <v/>
      </c>
      <c r="AR139" s="134" t="str">
        <f>IF(ISERR(IF($C139="","",SUMIFS(Con_ve!$F$6:$F$1005,Con_ve!$C$6:$C$1005,$C139,Con_ve!$I$6:$I$1005,"Fechada",Con_ve!$Q$6:$Q$1005,Cad_cl!AR$5))),"",IF($C139="","",SUMIFS(Con_ve!$F$6:$F$1005,Con_ve!$C$6:$C$1005,$C139,Con_ve!$I$6:$I$1005,"Fechada",Con_ve!$Q$6:$Q$1005,Cad_cl!AR$5)))</f>
        <v/>
      </c>
      <c r="AS139" s="134" t="str">
        <f>IF(ISERR(IF($C139="","",SUMIFS(Con_ve!$F$6:$F$1005,Con_ve!$C$6:$C$1005,$C139,Con_ve!$I$6:$I$1005,"Fechada",Con_ve!$Q$6:$Q$1005,Cad_cl!AS$5))),"",IF($C139="","",SUMIFS(Con_ve!$F$6:$F$1005,Con_ve!$C$6:$C$1005,$C139,Con_ve!$I$6:$I$1005,"Fechada",Con_ve!$Q$6:$Q$1005,Cad_cl!AS$5)))</f>
        <v/>
      </c>
      <c r="AT139" s="134" t="str">
        <f>IF(ISERR(IF($C139="","",SUMIFS(Con_ve!$F$6:$F$1005,Con_ve!$C$6:$C$1005,$C139,Con_ve!$I$6:$I$1005,"Fechada",Con_ve!$Q$6:$Q$1005,Cad_cl!AT$5))),"",IF($C139="","",SUMIFS(Con_ve!$F$6:$F$1005,Con_ve!$C$6:$C$1005,$C139,Con_ve!$I$6:$I$1005,"Fechada",Con_ve!$Q$6:$Q$1005,Cad_cl!AT$5)))</f>
        <v/>
      </c>
      <c r="AU139" s="134" t="str">
        <f>IF(ISERR(IF($C139="","",SUMIFS(Con_ve!$F$6:$F$1005,Con_ve!$C$6:$C$1005,$C139,Con_ve!$I$6:$I$1005,"Fechada",Con_ve!$Q$6:$Q$1005,Cad_cl!AU$5))),"",IF($C139="","",SUMIFS(Con_ve!$F$6:$F$1005,Con_ve!$C$6:$C$1005,$C139,Con_ve!$I$6:$I$1005,"Fechada",Con_ve!$Q$6:$Q$1005,Cad_cl!AU$5)))</f>
        <v/>
      </c>
      <c r="AV139" s="134" t="str">
        <f>IF(ISERR(IF($C139="","",SUMIFS(Con_ve!$F$6:$F$1005,Con_ve!$C$6:$C$1005,$C139,Con_ve!$I$6:$I$1005,"Fechada",Con_ve!$Q$6:$Q$1005,Cad_cl!AV$5))),"",IF($C139="","",SUMIFS(Con_ve!$F$6:$F$1005,Con_ve!$C$6:$C$1005,$C139,Con_ve!$I$6:$I$1005,"Fechada",Con_ve!$Q$6:$Q$1005,Cad_cl!AV$5)))</f>
        <v/>
      </c>
      <c r="AW139" s="134" t="str">
        <f>IF(ISERR(IF($C139="","",SUMIFS(Con_ve!$F$6:$F$1005,Con_ve!$C$6:$C$1005,$C139,Con_ve!$I$6:$I$1005,"Fechada",Con_ve!$Q$6:$Q$1005,Cad_cl!AW$5))),"",IF($C139="","",SUMIFS(Con_ve!$F$6:$F$1005,Con_ve!$C$6:$C$1005,$C139,Con_ve!$I$6:$I$1005,"Fechada",Con_ve!$Q$6:$Q$1005,Cad_cl!AW$5)))</f>
        <v/>
      </c>
      <c r="AX139" s="134" t="str">
        <f>IF(ISERR(IF($C139="","",SUMIFS(Con_ve!$F$6:$F$1005,Con_ve!$C$6:$C$1005,$C139,Con_ve!$I$6:$I$1005,"Fechada",Con_ve!$Q$6:$Q$1005,Cad_cl!AX$5))),"",IF($C139="","",SUMIFS(Con_ve!$F$6:$F$1005,Con_ve!$C$6:$C$1005,$C139,Con_ve!$I$6:$I$1005,"Fechada",Con_ve!$Q$6:$Q$1005,Cad_cl!AX$5)))</f>
        <v/>
      </c>
      <c r="AY139" s="134" t="str">
        <f>IF(ISERR(IF($C139="","",SUMIFS(Con_ve!$F$6:$F$1005,Con_ve!$C$6:$C$1005,$C139,Con_ve!$I$6:$I$1005,"Fechada",Con_ve!$Q$6:$Q$1005,Cad_cl!AY$5))),"",IF($C139="","",SUMIFS(Con_ve!$F$6:$F$1005,Con_ve!$C$6:$C$1005,$C139,Con_ve!$I$6:$I$1005,"Fechada",Con_ve!$Q$6:$Q$1005,Cad_cl!AY$5)))</f>
        <v/>
      </c>
      <c r="AZ139" s="134" t="str">
        <f>IF(ISERR(IF($C139="","",SUMIFS(Con_ve!$F$6:$F$1005,Con_ve!$C$6:$C$1005,$C139,Con_ve!$I$6:$I$1005,"Fechada",Con_ve!$Q$6:$Q$1005,Cad_cl!AZ$5))),"",IF($C139="","",SUMIFS(Con_ve!$F$6:$F$1005,Con_ve!$C$6:$C$1005,$C139,Con_ve!$I$6:$I$1005,"Fechada",Con_ve!$Q$6:$Q$1005,Cad_cl!AZ$5)))</f>
        <v/>
      </c>
      <c r="BA139" s="134" t="str">
        <f>IF(ISERR(IF($C139="","",SUMIFS(Con_ve!$F$6:$F$1005,Con_ve!$C$6:$C$1005,$C139,Con_ve!$I$6:$I$1005,"Fechada",Con_ve!$Q$6:$Q$1005,Cad_cl!BA$5))),"",IF($C139="","",SUMIFS(Con_ve!$F$6:$F$1005,Con_ve!$C$6:$C$1005,$C139,Con_ve!$I$6:$I$1005,"Fechada",Con_ve!$Q$6:$Q$1005,Cad_cl!BA$5)))</f>
        <v/>
      </c>
      <c r="BB139" s="134">
        <f t="shared" si="6"/>
        <v>0</v>
      </c>
      <c r="BD139" s="134" t="str">
        <f>IF(ISERR(IF($C139="","",SUMIFS(Con_ve!$F$6:$F$1005,Con_ve!$C$6:$C$1005,$C139,Con_ve!$I$6:$I$1005,"Em negociação",Con_ve!$Q$6:$Q$1005,Cad_cl!BD$5))),"",IF($C139="","",SUMIFS(Con_ve!$F$6:$F$1005,Con_ve!$C$6:$C$1005,$C139,Con_ve!$I$6:$I$1005,"Em negociação",Con_ve!$Q$6:$Q$1005,Cad_cl!BD$5)))</f>
        <v/>
      </c>
      <c r="BE139" s="134" t="str">
        <f>IF(ISERR(IF($C139="","",SUMIFS(Con_ve!$F$6:$F$1005,Con_ve!$C$6:$C$1005,$C139,Con_ve!$I$6:$I$1005,"Em negociação",Con_ve!$Q$6:$Q$1005,Cad_cl!BE$5))),"",IF($C139="","",SUMIFS(Con_ve!$F$6:$F$1005,Con_ve!$C$6:$C$1005,$C139,Con_ve!$I$6:$I$1005,"Em negociação",Con_ve!$Q$6:$Q$1005,Cad_cl!BE$5)))</f>
        <v/>
      </c>
      <c r="BF139" s="134" t="str">
        <f>IF(ISERR(IF($C139="","",SUMIFS(Con_ve!$F$6:$F$1005,Con_ve!$C$6:$C$1005,$C139,Con_ve!$I$6:$I$1005,"Em negociação",Con_ve!$Q$6:$Q$1005,Cad_cl!BF$5))),"",IF($C139="","",SUMIFS(Con_ve!$F$6:$F$1005,Con_ve!$C$6:$C$1005,$C139,Con_ve!$I$6:$I$1005,"Em negociação",Con_ve!$Q$6:$Q$1005,Cad_cl!BF$5)))</f>
        <v/>
      </c>
      <c r="BG139" s="134" t="str">
        <f>IF(ISERR(IF($C139="","",SUMIFS(Con_ve!$F$6:$F$1005,Con_ve!$C$6:$C$1005,$C139,Con_ve!$I$6:$I$1005,"Em negociação",Con_ve!$Q$6:$Q$1005,Cad_cl!BG$5))),"",IF($C139="","",SUMIFS(Con_ve!$F$6:$F$1005,Con_ve!$C$6:$C$1005,$C139,Con_ve!$I$6:$I$1005,"Em negociação",Con_ve!$Q$6:$Q$1005,Cad_cl!BG$5)))</f>
        <v/>
      </c>
      <c r="BH139" s="134" t="str">
        <f>IF(ISERR(IF($C139="","",SUMIFS(Con_ve!$F$6:$F$1005,Con_ve!$C$6:$C$1005,$C139,Con_ve!$I$6:$I$1005,"Em negociação",Con_ve!$Q$6:$Q$1005,Cad_cl!BH$5))),"",IF($C139="","",SUMIFS(Con_ve!$F$6:$F$1005,Con_ve!$C$6:$C$1005,$C139,Con_ve!$I$6:$I$1005,"Em negociação",Con_ve!$Q$6:$Q$1005,Cad_cl!BH$5)))</f>
        <v/>
      </c>
      <c r="BI139" s="134" t="str">
        <f>IF(ISERR(IF($C139="","",SUMIFS(Con_ve!$F$6:$F$1005,Con_ve!$C$6:$C$1005,$C139,Con_ve!$I$6:$I$1005,"Em negociação",Con_ve!$Q$6:$Q$1005,Cad_cl!BI$5))),"",IF($C139="","",SUMIFS(Con_ve!$F$6:$F$1005,Con_ve!$C$6:$C$1005,$C139,Con_ve!$I$6:$I$1005,"Em negociação",Con_ve!$Q$6:$Q$1005,Cad_cl!BI$5)))</f>
        <v/>
      </c>
      <c r="BJ139" s="134" t="str">
        <f>IF(ISERR(IF($C139="","",SUMIFS(Con_ve!$F$6:$F$1005,Con_ve!$C$6:$C$1005,$C139,Con_ve!$I$6:$I$1005,"Em negociação",Con_ve!$Q$6:$Q$1005,Cad_cl!BJ$5))),"",IF($C139="","",SUMIFS(Con_ve!$F$6:$F$1005,Con_ve!$C$6:$C$1005,$C139,Con_ve!$I$6:$I$1005,"Em negociação",Con_ve!$Q$6:$Q$1005,Cad_cl!BJ$5)))</f>
        <v/>
      </c>
      <c r="BK139" s="134" t="str">
        <f>IF(ISERR(IF($C139="","",SUMIFS(Con_ve!$F$6:$F$1005,Con_ve!$C$6:$C$1005,$C139,Con_ve!$I$6:$I$1005,"Em negociação",Con_ve!$Q$6:$Q$1005,Cad_cl!BK$5))),"",IF($C139="","",SUMIFS(Con_ve!$F$6:$F$1005,Con_ve!$C$6:$C$1005,$C139,Con_ve!$I$6:$I$1005,"Em negociação",Con_ve!$Q$6:$Q$1005,Cad_cl!BK$5)))</f>
        <v/>
      </c>
      <c r="BL139" s="134" t="str">
        <f>IF(ISERR(IF($C139="","",SUMIFS(Con_ve!$F$6:$F$1005,Con_ve!$C$6:$C$1005,$C139,Con_ve!$I$6:$I$1005,"Em negociação",Con_ve!$Q$6:$Q$1005,Cad_cl!BL$5))),"",IF($C139="","",SUMIFS(Con_ve!$F$6:$F$1005,Con_ve!$C$6:$C$1005,$C139,Con_ve!$I$6:$I$1005,"Em negociação",Con_ve!$Q$6:$Q$1005,Cad_cl!BL$5)))</f>
        <v/>
      </c>
      <c r="BM139" s="134" t="str">
        <f>IF(ISERR(IF($C139="","",SUMIFS(Con_ve!$F$6:$F$1005,Con_ve!$C$6:$C$1005,$C139,Con_ve!$I$6:$I$1005,"Em negociação",Con_ve!$Q$6:$Q$1005,Cad_cl!BM$5))),"",IF($C139="","",SUMIFS(Con_ve!$F$6:$F$1005,Con_ve!$C$6:$C$1005,$C139,Con_ve!$I$6:$I$1005,"Em negociação",Con_ve!$Q$6:$Q$1005,Cad_cl!BM$5)))</f>
        <v/>
      </c>
      <c r="BN139" s="134" t="str">
        <f>IF(ISERR(IF($C139="","",SUMIFS(Con_ve!$F$6:$F$1005,Con_ve!$C$6:$C$1005,$C139,Con_ve!$I$6:$I$1005,"Em negociação",Con_ve!$Q$6:$Q$1005,Cad_cl!BN$5))),"",IF($C139="","",SUMIFS(Con_ve!$F$6:$F$1005,Con_ve!$C$6:$C$1005,$C139,Con_ve!$I$6:$I$1005,"Em negociação",Con_ve!$Q$6:$Q$1005,Cad_cl!BN$5)))</f>
        <v/>
      </c>
      <c r="BO139" s="134" t="str">
        <f>IF(ISERR(IF($C139="","",SUMIFS(Con_ve!$F$6:$F$1005,Con_ve!$C$6:$C$1005,$C139,Con_ve!$I$6:$I$1005,"Em negociação",Con_ve!$Q$6:$Q$1005,Cad_cl!BO$5))),"",IF($C139="","",SUMIFS(Con_ve!$F$6:$F$1005,Con_ve!$C$6:$C$1005,$C139,Con_ve!$I$6:$I$1005,"Em negociação",Con_ve!$Q$6:$Q$1005,Cad_cl!BO$5)))</f>
        <v/>
      </c>
      <c r="BP139" s="134">
        <f t="shared" si="7"/>
        <v>0</v>
      </c>
      <c r="BR139" s="125" t="str">
        <f>IF(ISERR(IF(AND($I139=Re_lo!$E$5,BR$5=VLOOKUP(Re_lo!$H$5,Re_lo!$N$5:$O$16,2,0)),AP139,"")),"",IF(AND($I139=Re_lo!$E$5,BR$5=VLOOKUP(Re_lo!$H$5,Re_lo!$N$5:$O$16,2,0)),AP139,""))</f>
        <v/>
      </c>
      <c r="BS139" s="125" t="str">
        <f>IF(ISERR(IF(AND($I139=Re_lo!$E$5,BS$5=VLOOKUP(Re_lo!$H$5,Re_lo!$N$5:$O$16,2,0)),AQ139,"")),"",IF(AND($I139=Re_lo!$E$5,BS$5=VLOOKUP(Re_lo!$H$5,Re_lo!$N$5:$O$16,2,0)),AQ139,""))</f>
        <v/>
      </c>
      <c r="BT139" s="125" t="str">
        <f>IF(ISERR(IF(AND($I139=Re_lo!$E$5,BT$5=VLOOKUP(Re_lo!$H$5,Re_lo!$N$5:$O$16,2,0)),AR139,"")),"",IF(AND($I139=Re_lo!$E$5,BT$5=VLOOKUP(Re_lo!$H$5,Re_lo!$N$5:$O$16,2,0)),AR139,""))</f>
        <v/>
      </c>
      <c r="BU139" s="125" t="str">
        <f>IF(ISERR(IF(AND($I139=Re_lo!$E$5,BU$5=VLOOKUP(Re_lo!$H$5,Re_lo!$N$5:$O$16,2,0)),AS139,"")),"",IF(AND($I139=Re_lo!$E$5,BU$5=VLOOKUP(Re_lo!$H$5,Re_lo!$N$5:$O$16,2,0)),AS139,""))</f>
        <v/>
      </c>
      <c r="BV139" s="125" t="str">
        <f>IF(ISERR(IF(AND($I139=Re_lo!$E$5,BV$5=VLOOKUP(Re_lo!$H$5,Re_lo!$N$5:$O$16,2,0)),AT139,"")),"",IF(AND($I139=Re_lo!$E$5,BV$5=VLOOKUP(Re_lo!$H$5,Re_lo!$N$5:$O$16,2,0)),AT139,""))</f>
        <v/>
      </c>
      <c r="BW139" s="125" t="str">
        <f>IF(ISERR(IF(AND($I139=Re_lo!$E$5,BW$5=VLOOKUP(Re_lo!$H$5,Re_lo!$N$5:$O$16,2,0)),AU139,"")),"",IF(AND($I139=Re_lo!$E$5,BW$5=VLOOKUP(Re_lo!$H$5,Re_lo!$N$5:$O$16,2,0)),AU139,""))</f>
        <v/>
      </c>
      <c r="BX139" s="125" t="str">
        <f>IF(ISERR(IF(AND($I139=Re_lo!$E$5,BX$5=VLOOKUP(Re_lo!$H$5,Re_lo!$N$5:$O$16,2,0)),AV139,"")),"",IF(AND($I139=Re_lo!$E$5,BX$5=VLOOKUP(Re_lo!$H$5,Re_lo!$N$5:$O$16,2,0)),AV139,""))</f>
        <v/>
      </c>
      <c r="BY139" s="125" t="str">
        <f>IF(ISERR(IF(AND($I139=Re_lo!$E$5,BY$5=VLOOKUP(Re_lo!$H$5,Re_lo!$N$5:$O$16,2,0)),AW139,"")),"",IF(AND($I139=Re_lo!$E$5,BY$5=VLOOKUP(Re_lo!$H$5,Re_lo!$N$5:$O$16,2,0)),AW139,""))</f>
        <v/>
      </c>
      <c r="BZ139" s="125" t="str">
        <f>IF(ISERR(IF(AND($I139=Re_lo!$E$5,BZ$5=VLOOKUP(Re_lo!$H$5,Re_lo!$N$5:$O$16,2,0)),AX139,"")),"",IF(AND($I139=Re_lo!$E$5,BZ$5=VLOOKUP(Re_lo!$H$5,Re_lo!$N$5:$O$16,2,0)),AX139,""))</f>
        <v/>
      </c>
      <c r="CA139" s="125" t="str">
        <f>IF(ISERR(IF(AND($I139=Re_lo!$E$5,CA$5=VLOOKUP(Re_lo!$H$5,Re_lo!$N$5:$O$16,2,0)),AY139,"")),"",IF(AND($I139=Re_lo!$E$5,CA$5=VLOOKUP(Re_lo!$H$5,Re_lo!$N$5:$O$16,2,0)),AY139,""))</f>
        <v/>
      </c>
      <c r="CB139" s="125" t="str">
        <f>IF(ISERR(IF(AND($I139=Re_lo!$E$5,CB$5=VLOOKUP(Re_lo!$H$5,Re_lo!$N$5:$O$16,2,0)),AZ139,"")),"",IF(AND($I139=Re_lo!$E$5,CB$5=VLOOKUP(Re_lo!$H$5,Re_lo!$N$5:$O$16,2,0)),AZ139,""))</f>
        <v/>
      </c>
      <c r="CC139" s="125" t="str">
        <f>IF(ISERR(IF(AND($I139=Re_lo!$E$5,CC$5=VLOOKUP(Re_lo!$H$5,Re_lo!$N$5:$O$16,2,0)),BA139,"")),"",IF(AND($I139=Re_lo!$E$5,CC$5=VLOOKUP(Re_lo!$H$5,Re_lo!$N$5:$O$16,2,0)),BA139,""))</f>
        <v/>
      </c>
      <c r="CD139" s="125" t="str">
        <f>IF(ISERR(IF(AND($I139=Re_lo!$E$5,CD$5=VLOOKUP(Re_lo!$H$5,Re_lo!$N$5:$O$16,2,0)),BB139,"")),"",IF(AND($I139=Re_lo!$E$5,CD$5=VLOOKUP(Re_lo!$H$5,Re_lo!$N$5:$O$16,2,0)),BB139,""))</f>
        <v/>
      </c>
      <c r="CF139" s="125" t="str">
        <f>IF($C139="","",COUNTIFS(Con_ve!$C$6:$C$1005,$C139,Con_ve!$Q$6:$Q$1005,Cad_cl!CF$5))</f>
        <v/>
      </c>
      <c r="CG139" s="125" t="str">
        <f>IF($C139="","",COUNTIFS(Con_ve!$C$6:$C$1005,$C139,Con_ve!$Q$6:$Q$1005,Cad_cl!CG$5))</f>
        <v/>
      </c>
      <c r="CH139" s="125" t="str">
        <f>IF($C139="","",COUNTIFS(Con_ve!$C$6:$C$1005,$C139,Con_ve!$Q$6:$Q$1005,Cad_cl!CH$5))</f>
        <v/>
      </c>
      <c r="CI139" s="125" t="str">
        <f>IF($C139="","",COUNTIFS(Con_ve!$C$6:$C$1005,$C139,Con_ve!$Q$6:$Q$1005,Cad_cl!CI$5))</f>
        <v/>
      </c>
      <c r="CJ139" s="125" t="str">
        <f>IF($C139="","",COUNTIFS(Con_ve!$C$6:$C$1005,$C139,Con_ve!$Q$6:$Q$1005,Cad_cl!CJ$5))</f>
        <v/>
      </c>
      <c r="CK139" s="125" t="str">
        <f>IF($C139="","",COUNTIFS(Con_ve!$C$6:$C$1005,$C139,Con_ve!$Q$6:$Q$1005,Cad_cl!CK$5))</f>
        <v/>
      </c>
      <c r="CL139" s="125" t="str">
        <f>IF($C139="","",COUNTIFS(Con_ve!$C$6:$C$1005,$C139,Con_ve!$Q$6:$Q$1005,Cad_cl!CL$5))</f>
        <v/>
      </c>
      <c r="CM139" s="125" t="str">
        <f>IF($C139="","",COUNTIFS(Con_ve!$C$6:$C$1005,$C139,Con_ve!$Q$6:$Q$1005,Cad_cl!CM$5))</f>
        <v/>
      </c>
      <c r="CN139" s="125" t="str">
        <f>IF($C139="","",COUNTIFS(Con_ve!$C$6:$C$1005,$C139,Con_ve!$Q$6:$Q$1005,Cad_cl!CN$5))</f>
        <v/>
      </c>
      <c r="CO139" s="125" t="str">
        <f>IF($C139="","",COUNTIFS(Con_ve!$C$6:$C$1005,$C139,Con_ve!$Q$6:$Q$1005,Cad_cl!CO$5))</f>
        <v/>
      </c>
      <c r="CP139" s="125" t="str">
        <f>IF($C139="","",COUNTIFS(Con_ve!$C$6:$C$1005,$C139,Con_ve!$Q$6:$Q$1005,Cad_cl!CP$5))</f>
        <v/>
      </c>
      <c r="CQ139" s="125" t="str">
        <f>IF($C139="","",COUNTIFS(Con_ve!$C$6:$C$1005,$C139,Con_ve!$Q$6:$Q$1005,Cad_cl!CQ$5))</f>
        <v/>
      </c>
      <c r="CR139" s="125">
        <f t="shared" si="8"/>
        <v>0</v>
      </c>
    </row>
    <row r="140" spans="3:96" ht="30" customHeight="1">
      <c r="C140" s="153"/>
      <c r="D140" s="153"/>
      <c r="E140" s="154"/>
      <c r="F140" s="153"/>
      <c r="G140" s="155"/>
      <c r="H140" s="153"/>
      <c r="I140" s="153"/>
      <c r="J140" s="132" t="s">
        <v>309</v>
      </c>
      <c r="K140" s="133" t="s">
        <v>309</v>
      </c>
      <c r="L140" s="153"/>
      <c r="M140" s="153"/>
      <c r="N140" s="153"/>
      <c r="O140" s="153"/>
      <c r="P140" s="153"/>
      <c r="Q140" s="153"/>
      <c r="AP140" s="134" t="str">
        <f>IF(ISERR(IF($C140="","",SUMIFS(Con_ve!$F$6:$F$1005,Con_ve!$C$6:$C$1005,$C140,Con_ve!$I$6:$I$1005,"Fechada",Con_ve!$Q$6:$Q$1005,Cad_cl!AP$5))),"",IF($C140="","",SUMIFS(Con_ve!$F$6:$F$1005,Con_ve!$C$6:$C$1005,$C140,Con_ve!$I$6:$I$1005,"Fechada",Con_ve!$Q$6:$Q$1005,Cad_cl!AP$5)))</f>
        <v/>
      </c>
      <c r="AQ140" s="134" t="str">
        <f>IF(ISERR(IF($C140="","",SUMIFS(Con_ve!$F$6:$F$1005,Con_ve!$C$6:$C$1005,$C140,Con_ve!$I$6:$I$1005,"Fechada",Con_ve!$Q$6:$Q$1005,Cad_cl!AQ$5))),"",IF($C140="","",SUMIFS(Con_ve!$F$6:$F$1005,Con_ve!$C$6:$C$1005,$C140,Con_ve!$I$6:$I$1005,"Fechada",Con_ve!$Q$6:$Q$1005,Cad_cl!AQ$5)))</f>
        <v/>
      </c>
      <c r="AR140" s="134" t="str">
        <f>IF(ISERR(IF($C140="","",SUMIFS(Con_ve!$F$6:$F$1005,Con_ve!$C$6:$C$1005,$C140,Con_ve!$I$6:$I$1005,"Fechada",Con_ve!$Q$6:$Q$1005,Cad_cl!AR$5))),"",IF($C140="","",SUMIFS(Con_ve!$F$6:$F$1005,Con_ve!$C$6:$C$1005,$C140,Con_ve!$I$6:$I$1005,"Fechada",Con_ve!$Q$6:$Q$1005,Cad_cl!AR$5)))</f>
        <v/>
      </c>
      <c r="AS140" s="134" t="str">
        <f>IF(ISERR(IF($C140="","",SUMIFS(Con_ve!$F$6:$F$1005,Con_ve!$C$6:$C$1005,$C140,Con_ve!$I$6:$I$1005,"Fechada",Con_ve!$Q$6:$Q$1005,Cad_cl!AS$5))),"",IF($C140="","",SUMIFS(Con_ve!$F$6:$F$1005,Con_ve!$C$6:$C$1005,$C140,Con_ve!$I$6:$I$1005,"Fechada",Con_ve!$Q$6:$Q$1005,Cad_cl!AS$5)))</f>
        <v/>
      </c>
      <c r="AT140" s="134" t="str">
        <f>IF(ISERR(IF($C140="","",SUMIFS(Con_ve!$F$6:$F$1005,Con_ve!$C$6:$C$1005,$C140,Con_ve!$I$6:$I$1005,"Fechada",Con_ve!$Q$6:$Q$1005,Cad_cl!AT$5))),"",IF($C140="","",SUMIFS(Con_ve!$F$6:$F$1005,Con_ve!$C$6:$C$1005,$C140,Con_ve!$I$6:$I$1005,"Fechada",Con_ve!$Q$6:$Q$1005,Cad_cl!AT$5)))</f>
        <v/>
      </c>
      <c r="AU140" s="134" t="str">
        <f>IF(ISERR(IF($C140="","",SUMIFS(Con_ve!$F$6:$F$1005,Con_ve!$C$6:$C$1005,$C140,Con_ve!$I$6:$I$1005,"Fechada",Con_ve!$Q$6:$Q$1005,Cad_cl!AU$5))),"",IF($C140="","",SUMIFS(Con_ve!$F$6:$F$1005,Con_ve!$C$6:$C$1005,$C140,Con_ve!$I$6:$I$1005,"Fechada",Con_ve!$Q$6:$Q$1005,Cad_cl!AU$5)))</f>
        <v/>
      </c>
      <c r="AV140" s="134" t="str">
        <f>IF(ISERR(IF($C140="","",SUMIFS(Con_ve!$F$6:$F$1005,Con_ve!$C$6:$C$1005,$C140,Con_ve!$I$6:$I$1005,"Fechada",Con_ve!$Q$6:$Q$1005,Cad_cl!AV$5))),"",IF($C140="","",SUMIFS(Con_ve!$F$6:$F$1005,Con_ve!$C$6:$C$1005,$C140,Con_ve!$I$6:$I$1005,"Fechada",Con_ve!$Q$6:$Q$1005,Cad_cl!AV$5)))</f>
        <v/>
      </c>
      <c r="AW140" s="134" t="str">
        <f>IF(ISERR(IF($C140="","",SUMIFS(Con_ve!$F$6:$F$1005,Con_ve!$C$6:$C$1005,$C140,Con_ve!$I$6:$I$1005,"Fechada",Con_ve!$Q$6:$Q$1005,Cad_cl!AW$5))),"",IF($C140="","",SUMIFS(Con_ve!$F$6:$F$1005,Con_ve!$C$6:$C$1005,$C140,Con_ve!$I$6:$I$1005,"Fechada",Con_ve!$Q$6:$Q$1005,Cad_cl!AW$5)))</f>
        <v/>
      </c>
      <c r="AX140" s="134" t="str">
        <f>IF(ISERR(IF($C140="","",SUMIFS(Con_ve!$F$6:$F$1005,Con_ve!$C$6:$C$1005,$C140,Con_ve!$I$6:$I$1005,"Fechada",Con_ve!$Q$6:$Q$1005,Cad_cl!AX$5))),"",IF($C140="","",SUMIFS(Con_ve!$F$6:$F$1005,Con_ve!$C$6:$C$1005,$C140,Con_ve!$I$6:$I$1005,"Fechada",Con_ve!$Q$6:$Q$1005,Cad_cl!AX$5)))</f>
        <v/>
      </c>
      <c r="AY140" s="134" t="str">
        <f>IF(ISERR(IF($C140="","",SUMIFS(Con_ve!$F$6:$F$1005,Con_ve!$C$6:$C$1005,$C140,Con_ve!$I$6:$I$1005,"Fechada",Con_ve!$Q$6:$Q$1005,Cad_cl!AY$5))),"",IF($C140="","",SUMIFS(Con_ve!$F$6:$F$1005,Con_ve!$C$6:$C$1005,$C140,Con_ve!$I$6:$I$1005,"Fechada",Con_ve!$Q$6:$Q$1005,Cad_cl!AY$5)))</f>
        <v/>
      </c>
      <c r="AZ140" s="134" t="str">
        <f>IF(ISERR(IF($C140="","",SUMIFS(Con_ve!$F$6:$F$1005,Con_ve!$C$6:$C$1005,$C140,Con_ve!$I$6:$I$1005,"Fechada",Con_ve!$Q$6:$Q$1005,Cad_cl!AZ$5))),"",IF($C140="","",SUMIFS(Con_ve!$F$6:$F$1005,Con_ve!$C$6:$C$1005,$C140,Con_ve!$I$6:$I$1005,"Fechada",Con_ve!$Q$6:$Q$1005,Cad_cl!AZ$5)))</f>
        <v/>
      </c>
      <c r="BA140" s="134" t="str">
        <f>IF(ISERR(IF($C140="","",SUMIFS(Con_ve!$F$6:$F$1005,Con_ve!$C$6:$C$1005,$C140,Con_ve!$I$6:$I$1005,"Fechada",Con_ve!$Q$6:$Q$1005,Cad_cl!BA$5))),"",IF($C140="","",SUMIFS(Con_ve!$F$6:$F$1005,Con_ve!$C$6:$C$1005,$C140,Con_ve!$I$6:$I$1005,"Fechada",Con_ve!$Q$6:$Q$1005,Cad_cl!BA$5)))</f>
        <v/>
      </c>
      <c r="BB140" s="134">
        <f t="shared" si="6"/>
        <v>0</v>
      </c>
      <c r="BD140" s="134" t="str">
        <f>IF(ISERR(IF($C140="","",SUMIFS(Con_ve!$F$6:$F$1005,Con_ve!$C$6:$C$1005,$C140,Con_ve!$I$6:$I$1005,"Em negociação",Con_ve!$Q$6:$Q$1005,Cad_cl!BD$5))),"",IF($C140="","",SUMIFS(Con_ve!$F$6:$F$1005,Con_ve!$C$6:$C$1005,$C140,Con_ve!$I$6:$I$1005,"Em negociação",Con_ve!$Q$6:$Q$1005,Cad_cl!BD$5)))</f>
        <v/>
      </c>
      <c r="BE140" s="134" t="str">
        <f>IF(ISERR(IF($C140="","",SUMIFS(Con_ve!$F$6:$F$1005,Con_ve!$C$6:$C$1005,$C140,Con_ve!$I$6:$I$1005,"Em negociação",Con_ve!$Q$6:$Q$1005,Cad_cl!BE$5))),"",IF($C140="","",SUMIFS(Con_ve!$F$6:$F$1005,Con_ve!$C$6:$C$1005,$C140,Con_ve!$I$6:$I$1005,"Em negociação",Con_ve!$Q$6:$Q$1005,Cad_cl!BE$5)))</f>
        <v/>
      </c>
      <c r="BF140" s="134" t="str">
        <f>IF(ISERR(IF($C140="","",SUMIFS(Con_ve!$F$6:$F$1005,Con_ve!$C$6:$C$1005,$C140,Con_ve!$I$6:$I$1005,"Em negociação",Con_ve!$Q$6:$Q$1005,Cad_cl!BF$5))),"",IF($C140="","",SUMIFS(Con_ve!$F$6:$F$1005,Con_ve!$C$6:$C$1005,$C140,Con_ve!$I$6:$I$1005,"Em negociação",Con_ve!$Q$6:$Q$1005,Cad_cl!BF$5)))</f>
        <v/>
      </c>
      <c r="BG140" s="134" t="str">
        <f>IF(ISERR(IF($C140="","",SUMIFS(Con_ve!$F$6:$F$1005,Con_ve!$C$6:$C$1005,$C140,Con_ve!$I$6:$I$1005,"Em negociação",Con_ve!$Q$6:$Q$1005,Cad_cl!BG$5))),"",IF($C140="","",SUMIFS(Con_ve!$F$6:$F$1005,Con_ve!$C$6:$C$1005,$C140,Con_ve!$I$6:$I$1005,"Em negociação",Con_ve!$Q$6:$Q$1005,Cad_cl!BG$5)))</f>
        <v/>
      </c>
      <c r="BH140" s="134" t="str">
        <f>IF(ISERR(IF($C140="","",SUMIFS(Con_ve!$F$6:$F$1005,Con_ve!$C$6:$C$1005,$C140,Con_ve!$I$6:$I$1005,"Em negociação",Con_ve!$Q$6:$Q$1005,Cad_cl!BH$5))),"",IF($C140="","",SUMIFS(Con_ve!$F$6:$F$1005,Con_ve!$C$6:$C$1005,$C140,Con_ve!$I$6:$I$1005,"Em negociação",Con_ve!$Q$6:$Q$1005,Cad_cl!BH$5)))</f>
        <v/>
      </c>
      <c r="BI140" s="134" t="str">
        <f>IF(ISERR(IF($C140="","",SUMIFS(Con_ve!$F$6:$F$1005,Con_ve!$C$6:$C$1005,$C140,Con_ve!$I$6:$I$1005,"Em negociação",Con_ve!$Q$6:$Q$1005,Cad_cl!BI$5))),"",IF($C140="","",SUMIFS(Con_ve!$F$6:$F$1005,Con_ve!$C$6:$C$1005,$C140,Con_ve!$I$6:$I$1005,"Em negociação",Con_ve!$Q$6:$Q$1005,Cad_cl!BI$5)))</f>
        <v/>
      </c>
      <c r="BJ140" s="134" t="str">
        <f>IF(ISERR(IF($C140="","",SUMIFS(Con_ve!$F$6:$F$1005,Con_ve!$C$6:$C$1005,$C140,Con_ve!$I$6:$I$1005,"Em negociação",Con_ve!$Q$6:$Q$1005,Cad_cl!BJ$5))),"",IF($C140="","",SUMIFS(Con_ve!$F$6:$F$1005,Con_ve!$C$6:$C$1005,$C140,Con_ve!$I$6:$I$1005,"Em negociação",Con_ve!$Q$6:$Q$1005,Cad_cl!BJ$5)))</f>
        <v/>
      </c>
      <c r="BK140" s="134" t="str">
        <f>IF(ISERR(IF($C140="","",SUMIFS(Con_ve!$F$6:$F$1005,Con_ve!$C$6:$C$1005,$C140,Con_ve!$I$6:$I$1005,"Em negociação",Con_ve!$Q$6:$Q$1005,Cad_cl!BK$5))),"",IF($C140="","",SUMIFS(Con_ve!$F$6:$F$1005,Con_ve!$C$6:$C$1005,$C140,Con_ve!$I$6:$I$1005,"Em negociação",Con_ve!$Q$6:$Q$1005,Cad_cl!BK$5)))</f>
        <v/>
      </c>
      <c r="BL140" s="134" t="str">
        <f>IF(ISERR(IF($C140="","",SUMIFS(Con_ve!$F$6:$F$1005,Con_ve!$C$6:$C$1005,$C140,Con_ve!$I$6:$I$1005,"Em negociação",Con_ve!$Q$6:$Q$1005,Cad_cl!BL$5))),"",IF($C140="","",SUMIFS(Con_ve!$F$6:$F$1005,Con_ve!$C$6:$C$1005,$C140,Con_ve!$I$6:$I$1005,"Em negociação",Con_ve!$Q$6:$Q$1005,Cad_cl!BL$5)))</f>
        <v/>
      </c>
      <c r="BM140" s="134" t="str">
        <f>IF(ISERR(IF($C140="","",SUMIFS(Con_ve!$F$6:$F$1005,Con_ve!$C$6:$C$1005,$C140,Con_ve!$I$6:$I$1005,"Em negociação",Con_ve!$Q$6:$Q$1005,Cad_cl!BM$5))),"",IF($C140="","",SUMIFS(Con_ve!$F$6:$F$1005,Con_ve!$C$6:$C$1005,$C140,Con_ve!$I$6:$I$1005,"Em negociação",Con_ve!$Q$6:$Q$1005,Cad_cl!BM$5)))</f>
        <v/>
      </c>
      <c r="BN140" s="134" t="str">
        <f>IF(ISERR(IF($C140="","",SUMIFS(Con_ve!$F$6:$F$1005,Con_ve!$C$6:$C$1005,$C140,Con_ve!$I$6:$I$1005,"Em negociação",Con_ve!$Q$6:$Q$1005,Cad_cl!BN$5))),"",IF($C140="","",SUMIFS(Con_ve!$F$6:$F$1005,Con_ve!$C$6:$C$1005,$C140,Con_ve!$I$6:$I$1005,"Em negociação",Con_ve!$Q$6:$Q$1005,Cad_cl!BN$5)))</f>
        <v/>
      </c>
      <c r="BO140" s="134" t="str">
        <f>IF(ISERR(IF($C140="","",SUMIFS(Con_ve!$F$6:$F$1005,Con_ve!$C$6:$C$1005,$C140,Con_ve!$I$6:$I$1005,"Em negociação",Con_ve!$Q$6:$Q$1005,Cad_cl!BO$5))),"",IF($C140="","",SUMIFS(Con_ve!$F$6:$F$1005,Con_ve!$C$6:$C$1005,$C140,Con_ve!$I$6:$I$1005,"Em negociação",Con_ve!$Q$6:$Q$1005,Cad_cl!BO$5)))</f>
        <v/>
      </c>
      <c r="BP140" s="134">
        <f t="shared" si="7"/>
        <v>0</v>
      </c>
      <c r="BR140" s="125" t="str">
        <f>IF(ISERR(IF(AND($I140=Re_lo!$E$5,BR$5=VLOOKUP(Re_lo!$H$5,Re_lo!$N$5:$O$16,2,0)),AP140,"")),"",IF(AND($I140=Re_lo!$E$5,BR$5=VLOOKUP(Re_lo!$H$5,Re_lo!$N$5:$O$16,2,0)),AP140,""))</f>
        <v/>
      </c>
      <c r="BS140" s="125" t="str">
        <f>IF(ISERR(IF(AND($I140=Re_lo!$E$5,BS$5=VLOOKUP(Re_lo!$H$5,Re_lo!$N$5:$O$16,2,0)),AQ140,"")),"",IF(AND($I140=Re_lo!$E$5,BS$5=VLOOKUP(Re_lo!$H$5,Re_lo!$N$5:$O$16,2,0)),AQ140,""))</f>
        <v/>
      </c>
      <c r="BT140" s="125" t="str">
        <f>IF(ISERR(IF(AND($I140=Re_lo!$E$5,BT$5=VLOOKUP(Re_lo!$H$5,Re_lo!$N$5:$O$16,2,0)),AR140,"")),"",IF(AND($I140=Re_lo!$E$5,BT$5=VLOOKUP(Re_lo!$H$5,Re_lo!$N$5:$O$16,2,0)),AR140,""))</f>
        <v/>
      </c>
      <c r="BU140" s="125" t="str">
        <f>IF(ISERR(IF(AND($I140=Re_lo!$E$5,BU$5=VLOOKUP(Re_lo!$H$5,Re_lo!$N$5:$O$16,2,0)),AS140,"")),"",IF(AND($I140=Re_lo!$E$5,BU$5=VLOOKUP(Re_lo!$H$5,Re_lo!$N$5:$O$16,2,0)),AS140,""))</f>
        <v/>
      </c>
      <c r="BV140" s="125" t="str">
        <f>IF(ISERR(IF(AND($I140=Re_lo!$E$5,BV$5=VLOOKUP(Re_lo!$H$5,Re_lo!$N$5:$O$16,2,0)),AT140,"")),"",IF(AND($I140=Re_lo!$E$5,BV$5=VLOOKUP(Re_lo!$H$5,Re_lo!$N$5:$O$16,2,0)),AT140,""))</f>
        <v/>
      </c>
      <c r="BW140" s="125" t="str">
        <f>IF(ISERR(IF(AND($I140=Re_lo!$E$5,BW$5=VLOOKUP(Re_lo!$H$5,Re_lo!$N$5:$O$16,2,0)),AU140,"")),"",IF(AND($I140=Re_lo!$E$5,BW$5=VLOOKUP(Re_lo!$H$5,Re_lo!$N$5:$O$16,2,0)),AU140,""))</f>
        <v/>
      </c>
      <c r="BX140" s="125" t="str">
        <f>IF(ISERR(IF(AND($I140=Re_lo!$E$5,BX$5=VLOOKUP(Re_lo!$H$5,Re_lo!$N$5:$O$16,2,0)),AV140,"")),"",IF(AND($I140=Re_lo!$E$5,BX$5=VLOOKUP(Re_lo!$H$5,Re_lo!$N$5:$O$16,2,0)),AV140,""))</f>
        <v/>
      </c>
      <c r="BY140" s="125" t="str">
        <f>IF(ISERR(IF(AND($I140=Re_lo!$E$5,BY$5=VLOOKUP(Re_lo!$H$5,Re_lo!$N$5:$O$16,2,0)),AW140,"")),"",IF(AND($I140=Re_lo!$E$5,BY$5=VLOOKUP(Re_lo!$H$5,Re_lo!$N$5:$O$16,2,0)),AW140,""))</f>
        <v/>
      </c>
      <c r="BZ140" s="125" t="str">
        <f>IF(ISERR(IF(AND($I140=Re_lo!$E$5,BZ$5=VLOOKUP(Re_lo!$H$5,Re_lo!$N$5:$O$16,2,0)),AX140,"")),"",IF(AND($I140=Re_lo!$E$5,BZ$5=VLOOKUP(Re_lo!$H$5,Re_lo!$N$5:$O$16,2,0)),AX140,""))</f>
        <v/>
      </c>
      <c r="CA140" s="125" t="str">
        <f>IF(ISERR(IF(AND($I140=Re_lo!$E$5,CA$5=VLOOKUP(Re_lo!$H$5,Re_lo!$N$5:$O$16,2,0)),AY140,"")),"",IF(AND($I140=Re_lo!$E$5,CA$5=VLOOKUP(Re_lo!$H$5,Re_lo!$N$5:$O$16,2,0)),AY140,""))</f>
        <v/>
      </c>
      <c r="CB140" s="125" t="str">
        <f>IF(ISERR(IF(AND($I140=Re_lo!$E$5,CB$5=VLOOKUP(Re_lo!$H$5,Re_lo!$N$5:$O$16,2,0)),AZ140,"")),"",IF(AND($I140=Re_lo!$E$5,CB$5=VLOOKUP(Re_lo!$H$5,Re_lo!$N$5:$O$16,2,0)),AZ140,""))</f>
        <v/>
      </c>
      <c r="CC140" s="125" t="str">
        <f>IF(ISERR(IF(AND($I140=Re_lo!$E$5,CC$5=VLOOKUP(Re_lo!$H$5,Re_lo!$N$5:$O$16,2,0)),BA140,"")),"",IF(AND($I140=Re_lo!$E$5,CC$5=VLOOKUP(Re_lo!$H$5,Re_lo!$N$5:$O$16,2,0)),BA140,""))</f>
        <v/>
      </c>
      <c r="CD140" s="125" t="str">
        <f>IF(ISERR(IF(AND($I140=Re_lo!$E$5,CD$5=VLOOKUP(Re_lo!$H$5,Re_lo!$N$5:$O$16,2,0)),BB140,"")),"",IF(AND($I140=Re_lo!$E$5,CD$5=VLOOKUP(Re_lo!$H$5,Re_lo!$N$5:$O$16,2,0)),BB140,""))</f>
        <v/>
      </c>
      <c r="CF140" s="125" t="str">
        <f>IF($C140="","",COUNTIFS(Con_ve!$C$6:$C$1005,$C140,Con_ve!$Q$6:$Q$1005,Cad_cl!CF$5))</f>
        <v/>
      </c>
      <c r="CG140" s="125" t="str">
        <f>IF($C140="","",COUNTIFS(Con_ve!$C$6:$C$1005,$C140,Con_ve!$Q$6:$Q$1005,Cad_cl!CG$5))</f>
        <v/>
      </c>
      <c r="CH140" s="125" t="str">
        <f>IF($C140="","",COUNTIFS(Con_ve!$C$6:$C$1005,$C140,Con_ve!$Q$6:$Q$1005,Cad_cl!CH$5))</f>
        <v/>
      </c>
      <c r="CI140" s="125" t="str">
        <f>IF($C140="","",COUNTIFS(Con_ve!$C$6:$C$1005,$C140,Con_ve!$Q$6:$Q$1005,Cad_cl!CI$5))</f>
        <v/>
      </c>
      <c r="CJ140" s="125" t="str">
        <f>IF($C140="","",COUNTIFS(Con_ve!$C$6:$C$1005,$C140,Con_ve!$Q$6:$Q$1005,Cad_cl!CJ$5))</f>
        <v/>
      </c>
      <c r="CK140" s="125" t="str">
        <f>IF($C140="","",COUNTIFS(Con_ve!$C$6:$C$1005,$C140,Con_ve!$Q$6:$Q$1005,Cad_cl!CK$5))</f>
        <v/>
      </c>
      <c r="CL140" s="125" t="str">
        <f>IF($C140="","",COUNTIFS(Con_ve!$C$6:$C$1005,$C140,Con_ve!$Q$6:$Q$1005,Cad_cl!CL$5))</f>
        <v/>
      </c>
      <c r="CM140" s="125" t="str">
        <f>IF($C140="","",COUNTIFS(Con_ve!$C$6:$C$1005,$C140,Con_ve!$Q$6:$Q$1005,Cad_cl!CM$5))</f>
        <v/>
      </c>
      <c r="CN140" s="125" t="str">
        <f>IF($C140="","",COUNTIFS(Con_ve!$C$6:$C$1005,$C140,Con_ve!$Q$6:$Q$1005,Cad_cl!CN$5))</f>
        <v/>
      </c>
      <c r="CO140" s="125" t="str">
        <f>IF($C140="","",COUNTIFS(Con_ve!$C$6:$C$1005,$C140,Con_ve!$Q$6:$Q$1005,Cad_cl!CO$5))</f>
        <v/>
      </c>
      <c r="CP140" s="125" t="str">
        <f>IF($C140="","",COUNTIFS(Con_ve!$C$6:$C$1005,$C140,Con_ve!$Q$6:$Q$1005,Cad_cl!CP$5))</f>
        <v/>
      </c>
      <c r="CQ140" s="125" t="str">
        <f>IF($C140="","",COUNTIFS(Con_ve!$C$6:$C$1005,$C140,Con_ve!$Q$6:$Q$1005,Cad_cl!CQ$5))</f>
        <v/>
      </c>
      <c r="CR140" s="125">
        <f t="shared" si="8"/>
        <v>0</v>
      </c>
    </row>
    <row r="141" spans="3:96" ht="30" customHeight="1">
      <c r="C141" s="153"/>
      <c r="D141" s="153"/>
      <c r="E141" s="154"/>
      <c r="F141" s="153"/>
      <c r="G141" s="155"/>
      <c r="H141" s="153"/>
      <c r="I141" s="153"/>
      <c r="J141" s="132" t="s">
        <v>309</v>
      </c>
      <c r="K141" s="133" t="s">
        <v>309</v>
      </c>
      <c r="L141" s="153"/>
      <c r="M141" s="153"/>
      <c r="N141" s="153"/>
      <c r="O141" s="153"/>
      <c r="P141" s="153"/>
      <c r="Q141" s="153"/>
      <c r="AP141" s="134" t="str">
        <f>IF(ISERR(IF($C141="","",SUMIFS(Con_ve!$F$6:$F$1005,Con_ve!$C$6:$C$1005,$C141,Con_ve!$I$6:$I$1005,"Fechada",Con_ve!$Q$6:$Q$1005,Cad_cl!AP$5))),"",IF($C141="","",SUMIFS(Con_ve!$F$6:$F$1005,Con_ve!$C$6:$C$1005,$C141,Con_ve!$I$6:$I$1005,"Fechada",Con_ve!$Q$6:$Q$1005,Cad_cl!AP$5)))</f>
        <v/>
      </c>
      <c r="AQ141" s="134" t="str">
        <f>IF(ISERR(IF($C141="","",SUMIFS(Con_ve!$F$6:$F$1005,Con_ve!$C$6:$C$1005,$C141,Con_ve!$I$6:$I$1005,"Fechada",Con_ve!$Q$6:$Q$1005,Cad_cl!AQ$5))),"",IF($C141="","",SUMIFS(Con_ve!$F$6:$F$1005,Con_ve!$C$6:$C$1005,$C141,Con_ve!$I$6:$I$1005,"Fechada",Con_ve!$Q$6:$Q$1005,Cad_cl!AQ$5)))</f>
        <v/>
      </c>
      <c r="AR141" s="134" t="str">
        <f>IF(ISERR(IF($C141="","",SUMIFS(Con_ve!$F$6:$F$1005,Con_ve!$C$6:$C$1005,$C141,Con_ve!$I$6:$I$1005,"Fechada",Con_ve!$Q$6:$Q$1005,Cad_cl!AR$5))),"",IF($C141="","",SUMIFS(Con_ve!$F$6:$F$1005,Con_ve!$C$6:$C$1005,$C141,Con_ve!$I$6:$I$1005,"Fechada",Con_ve!$Q$6:$Q$1005,Cad_cl!AR$5)))</f>
        <v/>
      </c>
      <c r="AS141" s="134" t="str">
        <f>IF(ISERR(IF($C141="","",SUMIFS(Con_ve!$F$6:$F$1005,Con_ve!$C$6:$C$1005,$C141,Con_ve!$I$6:$I$1005,"Fechada",Con_ve!$Q$6:$Q$1005,Cad_cl!AS$5))),"",IF($C141="","",SUMIFS(Con_ve!$F$6:$F$1005,Con_ve!$C$6:$C$1005,$C141,Con_ve!$I$6:$I$1005,"Fechada",Con_ve!$Q$6:$Q$1005,Cad_cl!AS$5)))</f>
        <v/>
      </c>
      <c r="AT141" s="134" t="str">
        <f>IF(ISERR(IF($C141="","",SUMIFS(Con_ve!$F$6:$F$1005,Con_ve!$C$6:$C$1005,$C141,Con_ve!$I$6:$I$1005,"Fechada",Con_ve!$Q$6:$Q$1005,Cad_cl!AT$5))),"",IF($C141="","",SUMIFS(Con_ve!$F$6:$F$1005,Con_ve!$C$6:$C$1005,$C141,Con_ve!$I$6:$I$1005,"Fechada",Con_ve!$Q$6:$Q$1005,Cad_cl!AT$5)))</f>
        <v/>
      </c>
      <c r="AU141" s="134" t="str">
        <f>IF(ISERR(IF($C141="","",SUMIFS(Con_ve!$F$6:$F$1005,Con_ve!$C$6:$C$1005,$C141,Con_ve!$I$6:$I$1005,"Fechada",Con_ve!$Q$6:$Q$1005,Cad_cl!AU$5))),"",IF($C141="","",SUMIFS(Con_ve!$F$6:$F$1005,Con_ve!$C$6:$C$1005,$C141,Con_ve!$I$6:$I$1005,"Fechada",Con_ve!$Q$6:$Q$1005,Cad_cl!AU$5)))</f>
        <v/>
      </c>
      <c r="AV141" s="134" t="str">
        <f>IF(ISERR(IF($C141="","",SUMIFS(Con_ve!$F$6:$F$1005,Con_ve!$C$6:$C$1005,$C141,Con_ve!$I$6:$I$1005,"Fechada",Con_ve!$Q$6:$Q$1005,Cad_cl!AV$5))),"",IF($C141="","",SUMIFS(Con_ve!$F$6:$F$1005,Con_ve!$C$6:$C$1005,$C141,Con_ve!$I$6:$I$1005,"Fechada",Con_ve!$Q$6:$Q$1005,Cad_cl!AV$5)))</f>
        <v/>
      </c>
      <c r="AW141" s="134" t="str">
        <f>IF(ISERR(IF($C141="","",SUMIFS(Con_ve!$F$6:$F$1005,Con_ve!$C$6:$C$1005,$C141,Con_ve!$I$6:$I$1005,"Fechada",Con_ve!$Q$6:$Q$1005,Cad_cl!AW$5))),"",IF($C141="","",SUMIFS(Con_ve!$F$6:$F$1005,Con_ve!$C$6:$C$1005,$C141,Con_ve!$I$6:$I$1005,"Fechada",Con_ve!$Q$6:$Q$1005,Cad_cl!AW$5)))</f>
        <v/>
      </c>
      <c r="AX141" s="134" t="str">
        <f>IF(ISERR(IF($C141="","",SUMIFS(Con_ve!$F$6:$F$1005,Con_ve!$C$6:$C$1005,$C141,Con_ve!$I$6:$I$1005,"Fechada",Con_ve!$Q$6:$Q$1005,Cad_cl!AX$5))),"",IF($C141="","",SUMIFS(Con_ve!$F$6:$F$1005,Con_ve!$C$6:$C$1005,$C141,Con_ve!$I$6:$I$1005,"Fechada",Con_ve!$Q$6:$Q$1005,Cad_cl!AX$5)))</f>
        <v/>
      </c>
      <c r="AY141" s="134" t="str">
        <f>IF(ISERR(IF($C141="","",SUMIFS(Con_ve!$F$6:$F$1005,Con_ve!$C$6:$C$1005,$C141,Con_ve!$I$6:$I$1005,"Fechada",Con_ve!$Q$6:$Q$1005,Cad_cl!AY$5))),"",IF($C141="","",SUMIFS(Con_ve!$F$6:$F$1005,Con_ve!$C$6:$C$1005,$C141,Con_ve!$I$6:$I$1005,"Fechada",Con_ve!$Q$6:$Q$1005,Cad_cl!AY$5)))</f>
        <v/>
      </c>
      <c r="AZ141" s="134" t="str">
        <f>IF(ISERR(IF($C141="","",SUMIFS(Con_ve!$F$6:$F$1005,Con_ve!$C$6:$C$1005,$C141,Con_ve!$I$6:$I$1005,"Fechada",Con_ve!$Q$6:$Q$1005,Cad_cl!AZ$5))),"",IF($C141="","",SUMIFS(Con_ve!$F$6:$F$1005,Con_ve!$C$6:$C$1005,$C141,Con_ve!$I$6:$I$1005,"Fechada",Con_ve!$Q$6:$Q$1005,Cad_cl!AZ$5)))</f>
        <v/>
      </c>
      <c r="BA141" s="134" t="str">
        <f>IF(ISERR(IF($C141="","",SUMIFS(Con_ve!$F$6:$F$1005,Con_ve!$C$6:$C$1005,$C141,Con_ve!$I$6:$I$1005,"Fechada",Con_ve!$Q$6:$Q$1005,Cad_cl!BA$5))),"",IF($C141="","",SUMIFS(Con_ve!$F$6:$F$1005,Con_ve!$C$6:$C$1005,$C141,Con_ve!$I$6:$I$1005,"Fechada",Con_ve!$Q$6:$Q$1005,Cad_cl!BA$5)))</f>
        <v/>
      </c>
      <c r="BB141" s="134">
        <f t="shared" si="6"/>
        <v>0</v>
      </c>
      <c r="BD141" s="134" t="str">
        <f>IF(ISERR(IF($C141="","",SUMIFS(Con_ve!$F$6:$F$1005,Con_ve!$C$6:$C$1005,$C141,Con_ve!$I$6:$I$1005,"Em negociação",Con_ve!$Q$6:$Q$1005,Cad_cl!BD$5))),"",IF($C141="","",SUMIFS(Con_ve!$F$6:$F$1005,Con_ve!$C$6:$C$1005,$C141,Con_ve!$I$6:$I$1005,"Em negociação",Con_ve!$Q$6:$Q$1005,Cad_cl!BD$5)))</f>
        <v/>
      </c>
      <c r="BE141" s="134" t="str">
        <f>IF(ISERR(IF($C141="","",SUMIFS(Con_ve!$F$6:$F$1005,Con_ve!$C$6:$C$1005,$C141,Con_ve!$I$6:$I$1005,"Em negociação",Con_ve!$Q$6:$Q$1005,Cad_cl!BE$5))),"",IF($C141="","",SUMIFS(Con_ve!$F$6:$F$1005,Con_ve!$C$6:$C$1005,$C141,Con_ve!$I$6:$I$1005,"Em negociação",Con_ve!$Q$6:$Q$1005,Cad_cl!BE$5)))</f>
        <v/>
      </c>
      <c r="BF141" s="134" t="str">
        <f>IF(ISERR(IF($C141="","",SUMIFS(Con_ve!$F$6:$F$1005,Con_ve!$C$6:$C$1005,$C141,Con_ve!$I$6:$I$1005,"Em negociação",Con_ve!$Q$6:$Q$1005,Cad_cl!BF$5))),"",IF($C141="","",SUMIFS(Con_ve!$F$6:$F$1005,Con_ve!$C$6:$C$1005,$C141,Con_ve!$I$6:$I$1005,"Em negociação",Con_ve!$Q$6:$Q$1005,Cad_cl!BF$5)))</f>
        <v/>
      </c>
      <c r="BG141" s="134" t="str">
        <f>IF(ISERR(IF($C141="","",SUMIFS(Con_ve!$F$6:$F$1005,Con_ve!$C$6:$C$1005,$C141,Con_ve!$I$6:$I$1005,"Em negociação",Con_ve!$Q$6:$Q$1005,Cad_cl!BG$5))),"",IF($C141="","",SUMIFS(Con_ve!$F$6:$F$1005,Con_ve!$C$6:$C$1005,$C141,Con_ve!$I$6:$I$1005,"Em negociação",Con_ve!$Q$6:$Q$1005,Cad_cl!BG$5)))</f>
        <v/>
      </c>
      <c r="BH141" s="134" t="str">
        <f>IF(ISERR(IF($C141="","",SUMIFS(Con_ve!$F$6:$F$1005,Con_ve!$C$6:$C$1005,$C141,Con_ve!$I$6:$I$1005,"Em negociação",Con_ve!$Q$6:$Q$1005,Cad_cl!BH$5))),"",IF($C141="","",SUMIFS(Con_ve!$F$6:$F$1005,Con_ve!$C$6:$C$1005,$C141,Con_ve!$I$6:$I$1005,"Em negociação",Con_ve!$Q$6:$Q$1005,Cad_cl!BH$5)))</f>
        <v/>
      </c>
      <c r="BI141" s="134" t="str">
        <f>IF(ISERR(IF($C141="","",SUMIFS(Con_ve!$F$6:$F$1005,Con_ve!$C$6:$C$1005,$C141,Con_ve!$I$6:$I$1005,"Em negociação",Con_ve!$Q$6:$Q$1005,Cad_cl!BI$5))),"",IF($C141="","",SUMIFS(Con_ve!$F$6:$F$1005,Con_ve!$C$6:$C$1005,$C141,Con_ve!$I$6:$I$1005,"Em negociação",Con_ve!$Q$6:$Q$1005,Cad_cl!BI$5)))</f>
        <v/>
      </c>
      <c r="BJ141" s="134" t="str">
        <f>IF(ISERR(IF($C141="","",SUMIFS(Con_ve!$F$6:$F$1005,Con_ve!$C$6:$C$1005,$C141,Con_ve!$I$6:$I$1005,"Em negociação",Con_ve!$Q$6:$Q$1005,Cad_cl!BJ$5))),"",IF($C141="","",SUMIFS(Con_ve!$F$6:$F$1005,Con_ve!$C$6:$C$1005,$C141,Con_ve!$I$6:$I$1005,"Em negociação",Con_ve!$Q$6:$Q$1005,Cad_cl!BJ$5)))</f>
        <v/>
      </c>
      <c r="BK141" s="134" t="str">
        <f>IF(ISERR(IF($C141="","",SUMIFS(Con_ve!$F$6:$F$1005,Con_ve!$C$6:$C$1005,$C141,Con_ve!$I$6:$I$1005,"Em negociação",Con_ve!$Q$6:$Q$1005,Cad_cl!BK$5))),"",IF($C141="","",SUMIFS(Con_ve!$F$6:$F$1005,Con_ve!$C$6:$C$1005,$C141,Con_ve!$I$6:$I$1005,"Em negociação",Con_ve!$Q$6:$Q$1005,Cad_cl!BK$5)))</f>
        <v/>
      </c>
      <c r="BL141" s="134" t="str">
        <f>IF(ISERR(IF($C141="","",SUMIFS(Con_ve!$F$6:$F$1005,Con_ve!$C$6:$C$1005,$C141,Con_ve!$I$6:$I$1005,"Em negociação",Con_ve!$Q$6:$Q$1005,Cad_cl!BL$5))),"",IF($C141="","",SUMIFS(Con_ve!$F$6:$F$1005,Con_ve!$C$6:$C$1005,$C141,Con_ve!$I$6:$I$1005,"Em negociação",Con_ve!$Q$6:$Q$1005,Cad_cl!BL$5)))</f>
        <v/>
      </c>
      <c r="BM141" s="134" t="str">
        <f>IF(ISERR(IF($C141="","",SUMIFS(Con_ve!$F$6:$F$1005,Con_ve!$C$6:$C$1005,$C141,Con_ve!$I$6:$I$1005,"Em negociação",Con_ve!$Q$6:$Q$1005,Cad_cl!BM$5))),"",IF($C141="","",SUMIFS(Con_ve!$F$6:$F$1005,Con_ve!$C$6:$C$1005,$C141,Con_ve!$I$6:$I$1005,"Em negociação",Con_ve!$Q$6:$Q$1005,Cad_cl!BM$5)))</f>
        <v/>
      </c>
      <c r="BN141" s="134" t="str">
        <f>IF(ISERR(IF($C141="","",SUMIFS(Con_ve!$F$6:$F$1005,Con_ve!$C$6:$C$1005,$C141,Con_ve!$I$6:$I$1005,"Em negociação",Con_ve!$Q$6:$Q$1005,Cad_cl!BN$5))),"",IF($C141="","",SUMIFS(Con_ve!$F$6:$F$1005,Con_ve!$C$6:$C$1005,$C141,Con_ve!$I$6:$I$1005,"Em negociação",Con_ve!$Q$6:$Q$1005,Cad_cl!BN$5)))</f>
        <v/>
      </c>
      <c r="BO141" s="134" t="str">
        <f>IF(ISERR(IF($C141="","",SUMIFS(Con_ve!$F$6:$F$1005,Con_ve!$C$6:$C$1005,$C141,Con_ve!$I$6:$I$1005,"Em negociação",Con_ve!$Q$6:$Q$1005,Cad_cl!BO$5))),"",IF($C141="","",SUMIFS(Con_ve!$F$6:$F$1005,Con_ve!$C$6:$C$1005,$C141,Con_ve!$I$6:$I$1005,"Em negociação",Con_ve!$Q$6:$Q$1005,Cad_cl!BO$5)))</f>
        <v/>
      </c>
      <c r="BP141" s="134">
        <f t="shared" si="7"/>
        <v>0</v>
      </c>
      <c r="BR141" s="125" t="str">
        <f>IF(ISERR(IF(AND($I141=Re_lo!$E$5,BR$5=VLOOKUP(Re_lo!$H$5,Re_lo!$N$5:$O$16,2,0)),AP141,"")),"",IF(AND($I141=Re_lo!$E$5,BR$5=VLOOKUP(Re_lo!$H$5,Re_lo!$N$5:$O$16,2,0)),AP141,""))</f>
        <v/>
      </c>
      <c r="BS141" s="125" t="str">
        <f>IF(ISERR(IF(AND($I141=Re_lo!$E$5,BS$5=VLOOKUP(Re_lo!$H$5,Re_lo!$N$5:$O$16,2,0)),AQ141,"")),"",IF(AND($I141=Re_lo!$E$5,BS$5=VLOOKUP(Re_lo!$H$5,Re_lo!$N$5:$O$16,2,0)),AQ141,""))</f>
        <v/>
      </c>
      <c r="BT141" s="125" t="str">
        <f>IF(ISERR(IF(AND($I141=Re_lo!$E$5,BT$5=VLOOKUP(Re_lo!$H$5,Re_lo!$N$5:$O$16,2,0)),AR141,"")),"",IF(AND($I141=Re_lo!$E$5,BT$5=VLOOKUP(Re_lo!$H$5,Re_lo!$N$5:$O$16,2,0)),AR141,""))</f>
        <v/>
      </c>
      <c r="BU141" s="125" t="str">
        <f>IF(ISERR(IF(AND($I141=Re_lo!$E$5,BU$5=VLOOKUP(Re_lo!$H$5,Re_lo!$N$5:$O$16,2,0)),AS141,"")),"",IF(AND($I141=Re_lo!$E$5,BU$5=VLOOKUP(Re_lo!$H$5,Re_lo!$N$5:$O$16,2,0)),AS141,""))</f>
        <v/>
      </c>
      <c r="BV141" s="125" t="str">
        <f>IF(ISERR(IF(AND($I141=Re_lo!$E$5,BV$5=VLOOKUP(Re_lo!$H$5,Re_lo!$N$5:$O$16,2,0)),AT141,"")),"",IF(AND($I141=Re_lo!$E$5,BV$5=VLOOKUP(Re_lo!$H$5,Re_lo!$N$5:$O$16,2,0)),AT141,""))</f>
        <v/>
      </c>
      <c r="BW141" s="125" t="str">
        <f>IF(ISERR(IF(AND($I141=Re_lo!$E$5,BW$5=VLOOKUP(Re_lo!$H$5,Re_lo!$N$5:$O$16,2,0)),AU141,"")),"",IF(AND($I141=Re_lo!$E$5,BW$5=VLOOKUP(Re_lo!$H$5,Re_lo!$N$5:$O$16,2,0)),AU141,""))</f>
        <v/>
      </c>
      <c r="BX141" s="125" t="str">
        <f>IF(ISERR(IF(AND($I141=Re_lo!$E$5,BX$5=VLOOKUP(Re_lo!$H$5,Re_lo!$N$5:$O$16,2,0)),AV141,"")),"",IF(AND($I141=Re_lo!$E$5,BX$5=VLOOKUP(Re_lo!$H$5,Re_lo!$N$5:$O$16,2,0)),AV141,""))</f>
        <v/>
      </c>
      <c r="BY141" s="125" t="str">
        <f>IF(ISERR(IF(AND($I141=Re_lo!$E$5,BY$5=VLOOKUP(Re_lo!$H$5,Re_lo!$N$5:$O$16,2,0)),AW141,"")),"",IF(AND($I141=Re_lo!$E$5,BY$5=VLOOKUP(Re_lo!$H$5,Re_lo!$N$5:$O$16,2,0)),AW141,""))</f>
        <v/>
      </c>
      <c r="BZ141" s="125" t="str">
        <f>IF(ISERR(IF(AND($I141=Re_lo!$E$5,BZ$5=VLOOKUP(Re_lo!$H$5,Re_lo!$N$5:$O$16,2,0)),AX141,"")),"",IF(AND($I141=Re_lo!$E$5,BZ$5=VLOOKUP(Re_lo!$H$5,Re_lo!$N$5:$O$16,2,0)),AX141,""))</f>
        <v/>
      </c>
      <c r="CA141" s="125" t="str">
        <f>IF(ISERR(IF(AND($I141=Re_lo!$E$5,CA$5=VLOOKUP(Re_lo!$H$5,Re_lo!$N$5:$O$16,2,0)),AY141,"")),"",IF(AND($I141=Re_lo!$E$5,CA$5=VLOOKUP(Re_lo!$H$5,Re_lo!$N$5:$O$16,2,0)),AY141,""))</f>
        <v/>
      </c>
      <c r="CB141" s="125" t="str">
        <f>IF(ISERR(IF(AND($I141=Re_lo!$E$5,CB$5=VLOOKUP(Re_lo!$H$5,Re_lo!$N$5:$O$16,2,0)),AZ141,"")),"",IF(AND($I141=Re_lo!$E$5,CB$5=VLOOKUP(Re_lo!$H$5,Re_lo!$N$5:$O$16,2,0)),AZ141,""))</f>
        <v/>
      </c>
      <c r="CC141" s="125" t="str">
        <f>IF(ISERR(IF(AND($I141=Re_lo!$E$5,CC$5=VLOOKUP(Re_lo!$H$5,Re_lo!$N$5:$O$16,2,0)),BA141,"")),"",IF(AND($I141=Re_lo!$E$5,CC$5=VLOOKUP(Re_lo!$H$5,Re_lo!$N$5:$O$16,2,0)),BA141,""))</f>
        <v/>
      </c>
      <c r="CD141" s="125" t="str">
        <f>IF(ISERR(IF(AND($I141=Re_lo!$E$5,CD$5=VLOOKUP(Re_lo!$H$5,Re_lo!$N$5:$O$16,2,0)),BB141,"")),"",IF(AND($I141=Re_lo!$E$5,CD$5=VLOOKUP(Re_lo!$H$5,Re_lo!$N$5:$O$16,2,0)),BB141,""))</f>
        <v/>
      </c>
      <c r="CF141" s="125" t="str">
        <f>IF($C141="","",COUNTIFS(Con_ve!$C$6:$C$1005,$C141,Con_ve!$Q$6:$Q$1005,Cad_cl!CF$5))</f>
        <v/>
      </c>
      <c r="CG141" s="125" t="str">
        <f>IF($C141="","",COUNTIFS(Con_ve!$C$6:$C$1005,$C141,Con_ve!$Q$6:$Q$1005,Cad_cl!CG$5))</f>
        <v/>
      </c>
      <c r="CH141" s="125" t="str">
        <f>IF($C141="","",COUNTIFS(Con_ve!$C$6:$C$1005,$C141,Con_ve!$Q$6:$Q$1005,Cad_cl!CH$5))</f>
        <v/>
      </c>
      <c r="CI141" s="125" t="str">
        <f>IF($C141="","",COUNTIFS(Con_ve!$C$6:$C$1005,$C141,Con_ve!$Q$6:$Q$1005,Cad_cl!CI$5))</f>
        <v/>
      </c>
      <c r="CJ141" s="125" t="str">
        <f>IF($C141="","",COUNTIFS(Con_ve!$C$6:$C$1005,$C141,Con_ve!$Q$6:$Q$1005,Cad_cl!CJ$5))</f>
        <v/>
      </c>
      <c r="CK141" s="125" t="str">
        <f>IF($C141="","",COUNTIFS(Con_ve!$C$6:$C$1005,$C141,Con_ve!$Q$6:$Q$1005,Cad_cl!CK$5))</f>
        <v/>
      </c>
      <c r="CL141" s="125" t="str">
        <f>IF($C141="","",COUNTIFS(Con_ve!$C$6:$C$1005,$C141,Con_ve!$Q$6:$Q$1005,Cad_cl!CL$5))</f>
        <v/>
      </c>
      <c r="CM141" s="125" t="str">
        <f>IF($C141="","",COUNTIFS(Con_ve!$C$6:$C$1005,$C141,Con_ve!$Q$6:$Q$1005,Cad_cl!CM$5))</f>
        <v/>
      </c>
      <c r="CN141" s="125" t="str">
        <f>IF($C141="","",COUNTIFS(Con_ve!$C$6:$C$1005,$C141,Con_ve!$Q$6:$Q$1005,Cad_cl!CN$5))</f>
        <v/>
      </c>
      <c r="CO141" s="125" t="str">
        <f>IF($C141="","",COUNTIFS(Con_ve!$C$6:$C$1005,$C141,Con_ve!$Q$6:$Q$1005,Cad_cl!CO$5))</f>
        <v/>
      </c>
      <c r="CP141" s="125" t="str">
        <f>IF($C141="","",COUNTIFS(Con_ve!$C$6:$C$1005,$C141,Con_ve!$Q$6:$Q$1005,Cad_cl!CP$5))</f>
        <v/>
      </c>
      <c r="CQ141" s="125" t="str">
        <f>IF($C141="","",COUNTIFS(Con_ve!$C$6:$C$1005,$C141,Con_ve!$Q$6:$Q$1005,Cad_cl!CQ$5))</f>
        <v/>
      </c>
      <c r="CR141" s="125">
        <f t="shared" si="8"/>
        <v>0</v>
      </c>
    </row>
    <row r="142" spans="3:96" ht="30" customHeight="1">
      <c r="C142" s="153"/>
      <c r="D142" s="153"/>
      <c r="E142" s="154"/>
      <c r="F142" s="153"/>
      <c r="G142" s="155"/>
      <c r="H142" s="153"/>
      <c r="I142" s="153"/>
      <c r="J142" s="132" t="s">
        <v>309</v>
      </c>
      <c r="K142" s="133" t="s">
        <v>309</v>
      </c>
      <c r="L142" s="153"/>
      <c r="M142" s="153"/>
      <c r="N142" s="153"/>
      <c r="O142" s="153"/>
      <c r="P142" s="153"/>
      <c r="Q142" s="153"/>
      <c r="AP142" s="134" t="str">
        <f>IF(ISERR(IF($C142="","",SUMIFS(Con_ve!$F$6:$F$1005,Con_ve!$C$6:$C$1005,$C142,Con_ve!$I$6:$I$1005,"Fechada",Con_ve!$Q$6:$Q$1005,Cad_cl!AP$5))),"",IF($C142="","",SUMIFS(Con_ve!$F$6:$F$1005,Con_ve!$C$6:$C$1005,$C142,Con_ve!$I$6:$I$1005,"Fechada",Con_ve!$Q$6:$Q$1005,Cad_cl!AP$5)))</f>
        <v/>
      </c>
      <c r="AQ142" s="134" t="str">
        <f>IF(ISERR(IF($C142="","",SUMIFS(Con_ve!$F$6:$F$1005,Con_ve!$C$6:$C$1005,$C142,Con_ve!$I$6:$I$1005,"Fechada",Con_ve!$Q$6:$Q$1005,Cad_cl!AQ$5))),"",IF($C142="","",SUMIFS(Con_ve!$F$6:$F$1005,Con_ve!$C$6:$C$1005,$C142,Con_ve!$I$6:$I$1005,"Fechada",Con_ve!$Q$6:$Q$1005,Cad_cl!AQ$5)))</f>
        <v/>
      </c>
      <c r="AR142" s="134" t="str">
        <f>IF(ISERR(IF($C142="","",SUMIFS(Con_ve!$F$6:$F$1005,Con_ve!$C$6:$C$1005,$C142,Con_ve!$I$6:$I$1005,"Fechada",Con_ve!$Q$6:$Q$1005,Cad_cl!AR$5))),"",IF($C142="","",SUMIFS(Con_ve!$F$6:$F$1005,Con_ve!$C$6:$C$1005,$C142,Con_ve!$I$6:$I$1005,"Fechada",Con_ve!$Q$6:$Q$1005,Cad_cl!AR$5)))</f>
        <v/>
      </c>
      <c r="AS142" s="134" t="str">
        <f>IF(ISERR(IF($C142="","",SUMIFS(Con_ve!$F$6:$F$1005,Con_ve!$C$6:$C$1005,$C142,Con_ve!$I$6:$I$1005,"Fechada",Con_ve!$Q$6:$Q$1005,Cad_cl!AS$5))),"",IF($C142="","",SUMIFS(Con_ve!$F$6:$F$1005,Con_ve!$C$6:$C$1005,$C142,Con_ve!$I$6:$I$1005,"Fechada",Con_ve!$Q$6:$Q$1005,Cad_cl!AS$5)))</f>
        <v/>
      </c>
      <c r="AT142" s="134" t="str">
        <f>IF(ISERR(IF($C142="","",SUMIFS(Con_ve!$F$6:$F$1005,Con_ve!$C$6:$C$1005,$C142,Con_ve!$I$6:$I$1005,"Fechada",Con_ve!$Q$6:$Q$1005,Cad_cl!AT$5))),"",IF($C142="","",SUMIFS(Con_ve!$F$6:$F$1005,Con_ve!$C$6:$C$1005,$C142,Con_ve!$I$6:$I$1005,"Fechada",Con_ve!$Q$6:$Q$1005,Cad_cl!AT$5)))</f>
        <v/>
      </c>
      <c r="AU142" s="134" t="str">
        <f>IF(ISERR(IF($C142="","",SUMIFS(Con_ve!$F$6:$F$1005,Con_ve!$C$6:$C$1005,$C142,Con_ve!$I$6:$I$1005,"Fechada",Con_ve!$Q$6:$Q$1005,Cad_cl!AU$5))),"",IF($C142="","",SUMIFS(Con_ve!$F$6:$F$1005,Con_ve!$C$6:$C$1005,$C142,Con_ve!$I$6:$I$1005,"Fechada",Con_ve!$Q$6:$Q$1005,Cad_cl!AU$5)))</f>
        <v/>
      </c>
      <c r="AV142" s="134" t="str">
        <f>IF(ISERR(IF($C142="","",SUMIFS(Con_ve!$F$6:$F$1005,Con_ve!$C$6:$C$1005,$C142,Con_ve!$I$6:$I$1005,"Fechada",Con_ve!$Q$6:$Q$1005,Cad_cl!AV$5))),"",IF($C142="","",SUMIFS(Con_ve!$F$6:$F$1005,Con_ve!$C$6:$C$1005,$C142,Con_ve!$I$6:$I$1005,"Fechada",Con_ve!$Q$6:$Q$1005,Cad_cl!AV$5)))</f>
        <v/>
      </c>
      <c r="AW142" s="134" t="str">
        <f>IF(ISERR(IF($C142="","",SUMIFS(Con_ve!$F$6:$F$1005,Con_ve!$C$6:$C$1005,$C142,Con_ve!$I$6:$I$1005,"Fechada",Con_ve!$Q$6:$Q$1005,Cad_cl!AW$5))),"",IF($C142="","",SUMIFS(Con_ve!$F$6:$F$1005,Con_ve!$C$6:$C$1005,$C142,Con_ve!$I$6:$I$1005,"Fechada",Con_ve!$Q$6:$Q$1005,Cad_cl!AW$5)))</f>
        <v/>
      </c>
      <c r="AX142" s="134" t="str">
        <f>IF(ISERR(IF($C142="","",SUMIFS(Con_ve!$F$6:$F$1005,Con_ve!$C$6:$C$1005,$C142,Con_ve!$I$6:$I$1005,"Fechada",Con_ve!$Q$6:$Q$1005,Cad_cl!AX$5))),"",IF($C142="","",SUMIFS(Con_ve!$F$6:$F$1005,Con_ve!$C$6:$C$1005,$C142,Con_ve!$I$6:$I$1005,"Fechada",Con_ve!$Q$6:$Q$1005,Cad_cl!AX$5)))</f>
        <v/>
      </c>
      <c r="AY142" s="134" t="str">
        <f>IF(ISERR(IF($C142="","",SUMIFS(Con_ve!$F$6:$F$1005,Con_ve!$C$6:$C$1005,$C142,Con_ve!$I$6:$I$1005,"Fechada",Con_ve!$Q$6:$Q$1005,Cad_cl!AY$5))),"",IF($C142="","",SUMIFS(Con_ve!$F$6:$F$1005,Con_ve!$C$6:$C$1005,$C142,Con_ve!$I$6:$I$1005,"Fechada",Con_ve!$Q$6:$Q$1005,Cad_cl!AY$5)))</f>
        <v/>
      </c>
      <c r="AZ142" s="134" t="str">
        <f>IF(ISERR(IF($C142="","",SUMIFS(Con_ve!$F$6:$F$1005,Con_ve!$C$6:$C$1005,$C142,Con_ve!$I$6:$I$1005,"Fechada",Con_ve!$Q$6:$Q$1005,Cad_cl!AZ$5))),"",IF($C142="","",SUMIFS(Con_ve!$F$6:$F$1005,Con_ve!$C$6:$C$1005,$C142,Con_ve!$I$6:$I$1005,"Fechada",Con_ve!$Q$6:$Q$1005,Cad_cl!AZ$5)))</f>
        <v/>
      </c>
      <c r="BA142" s="134" t="str">
        <f>IF(ISERR(IF($C142="","",SUMIFS(Con_ve!$F$6:$F$1005,Con_ve!$C$6:$C$1005,$C142,Con_ve!$I$6:$I$1005,"Fechada",Con_ve!$Q$6:$Q$1005,Cad_cl!BA$5))),"",IF($C142="","",SUMIFS(Con_ve!$F$6:$F$1005,Con_ve!$C$6:$C$1005,$C142,Con_ve!$I$6:$I$1005,"Fechada",Con_ve!$Q$6:$Q$1005,Cad_cl!BA$5)))</f>
        <v/>
      </c>
      <c r="BB142" s="134">
        <f t="shared" si="6"/>
        <v>0</v>
      </c>
      <c r="BD142" s="134" t="str">
        <f>IF(ISERR(IF($C142="","",SUMIFS(Con_ve!$F$6:$F$1005,Con_ve!$C$6:$C$1005,$C142,Con_ve!$I$6:$I$1005,"Em negociação",Con_ve!$Q$6:$Q$1005,Cad_cl!BD$5))),"",IF($C142="","",SUMIFS(Con_ve!$F$6:$F$1005,Con_ve!$C$6:$C$1005,$C142,Con_ve!$I$6:$I$1005,"Em negociação",Con_ve!$Q$6:$Q$1005,Cad_cl!BD$5)))</f>
        <v/>
      </c>
      <c r="BE142" s="134" t="str">
        <f>IF(ISERR(IF($C142="","",SUMIFS(Con_ve!$F$6:$F$1005,Con_ve!$C$6:$C$1005,$C142,Con_ve!$I$6:$I$1005,"Em negociação",Con_ve!$Q$6:$Q$1005,Cad_cl!BE$5))),"",IF($C142="","",SUMIFS(Con_ve!$F$6:$F$1005,Con_ve!$C$6:$C$1005,$C142,Con_ve!$I$6:$I$1005,"Em negociação",Con_ve!$Q$6:$Q$1005,Cad_cl!BE$5)))</f>
        <v/>
      </c>
      <c r="BF142" s="134" t="str">
        <f>IF(ISERR(IF($C142="","",SUMIFS(Con_ve!$F$6:$F$1005,Con_ve!$C$6:$C$1005,$C142,Con_ve!$I$6:$I$1005,"Em negociação",Con_ve!$Q$6:$Q$1005,Cad_cl!BF$5))),"",IF($C142="","",SUMIFS(Con_ve!$F$6:$F$1005,Con_ve!$C$6:$C$1005,$C142,Con_ve!$I$6:$I$1005,"Em negociação",Con_ve!$Q$6:$Q$1005,Cad_cl!BF$5)))</f>
        <v/>
      </c>
      <c r="BG142" s="134" t="str">
        <f>IF(ISERR(IF($C142="","",SUMIFS(Con_ve!$F$6:$F$1005,Con_ve!$C$6:$C$1005,$C142,Con_ve!$I$6:$I$1005,"Em negociação",Con_ve!$Q$6:$Q$1005,Cad_cl!BG$5))),"",IF($C142="","",SUMIFS(Con_ve!$F$6:$F$1005,Con_ve!$C$6:$C$1005,$C142,Con_ve!$I$6:$I$1005,"Em negociação",Con_ve!$Q$6:$Q$1005,Cad_cl!BG$5)))</f>
        <v/>
      </c>
      <c r="BH142" s="134" t="str">
        <f>IF(ISERR(IF($C142="","",SUMIFS(Con_ve!$F$6:$F$1005,Con_ve!$C$6:$C$1005,$C142,Con_ve!$I$6:$I$1005,"Em negociação",Con_ve!$Q$6:$Q$1005,Cad_cl!BH$5))),"",IF($C142="","",SUMIFS(Con_ve!$F$6:$F$1005,Con_ve!$C$6:$C$1005,$C142,Con_ve!$I$6:$I$1005,"Em negociação",Con_ve!$Q$6:$Q$1005,Cad_cl!BH$5)))</f>
        <v/>
      </c>
      <c r="BI142" s="134" t="str">
        <f>IF(ISERR(IF($C142="","",SUMIFS(Con_ve!$F$6:$F$1005,Con_ve!$C$6:$C$1005,$C142,Con_ve!$I$6:$I$1005,"Em negociação",Con_ve!$Q$6:$Q$1005,Cad_cl!BI$5))),"",IF($C142="","",SUMIFS(Con_ve!$F$6:$F$1005,Con_ve!$C$6:$C$1005,$C142,Con_ve!$I$6:$I$1005,"Em negociação",Con_ve!$Q$6:$Q$1005,Cad_cl!BI$5)))</f>
        <v/>
      </c>
      <c r="BJ142" s="134" t="str">
        <f>IF(ISERR(IF($C142="","",SUMIFS(Con_ve!$F$6:$F$1005,Con_ve!$C$6:$C$1005,$C142,Con_ve!$I$6:$I$1005,"Em negociação",Con_ve!$Q$6:$Q$1005,Cad_cl!BJ$5))),"",IF($C142="","",SUMIFS(Con_ve!$F$6:$F$1005,Con_ve!$C$6:$C$1005,$C142,Con_ve!$I$6:$I$1005,"Em negociação",Con_ve!$Q$6:$Q$1005,Cad_cl!BJ$5)))</f>
        <v/>
      </c>
      <c r="BK142" s="134" t="str">
        <f>IF(ISERR(IF($C142="","",SUMIFS(Con_ve!$F$6:$F$1005,Con_ve!$C$6:$C$1005,$C142,Con_ve!$I$6:$I$1005,"Em negociação",Con_ve!$Q$6:$Q$1005,Cad_cl!BK$5))),"",IF($C142="","",SUMIFS(Con_ve!$F$6:$F$1005,Con_ve!$C$6:$C$1005,$C142,Con_ve!$I$6:$I$1005,"Em negociação",Con_ve!$Q$6:$Q$1005,Cad_cl!BK$5)))</f>
        <v/>
      </c>
      <c r="BL142" s="134" t="str">
        <f>IF(ISERR(IF($C142="","",SUMIFS(Con_ve!$F$6:$F$1005,Con_ve!$C$6:$C$1005,$C142,Con_ve!$I$6:$I$1005,"Em negociação",Con_ve!$Q$6:$Q$1005,Cad_cl!BL$5))),"",IF($C142="","",SUMIFS(Con_ve!$F$6:$F$1005,Con_ve!$C$6:$C$1005,$C142,Con_ve!$I$6:$I$1005,"Em negociação",Con_ve!$Q$6:$Q$1005,Cad_cl!BL$5)))</f>
        <v/>
      </c>
      <c r="BM142" s="134" t="str">
        <f>IF(ISERR(IF($C142="","",SUMIFS(Con_ve!$F$6:$F$1005,Con_ve!$C$6:$C$1005,$C142,Con_ve!$I$6:$I$1005,"Em negociação",Con_ve!$Q$6:$Q$1005,Cad_cl!BM$5))),"",IF($C142="","",SUMIFS(Con_ve!$F$6:$F$1005,Con_ve!$C$6:$C$1005,$C142,Con_ve!$I$6:$I$1005,"Em negociação",Con_ve!$Q$6:$Q$1005,Cad_cl!BM$5)))</f>
        <v/>
      </c>
      <c r="BN142" s="134" t="str">
        <f>IF(ISERR(IF($C142="","",SUMIFS(Con_ve!$F$6:$F$1005,Con_ve!$C$6:$C$1005,$C142,Con_ve!$I$6:$I$1005,"Em negociação",Con_ve!$Q$6:$Q$1005,Cad_cl!BN$5))),"",IF($C142="","",SUMIFS(Con_ve!$F$6:$F$1005,Con_ve!$C$6:$C$1005,$C142,Con_ve!$I$6:$I$1005,"Em negociação",Con_ve!$Q$6:$Q$1005,Cad_cl!BN$5)))</f>
        <v/>
      </c>
      <c r="BO142" s="134" t="str">
        <f>IF(ISERR(IF($C142="","",SUMIFS(Con_ve!$F$6:$F$1005,Con_ve!$C$6:$C$1005,$C142,Con_ve!$I$6:$I$1005,"Em negociação",Con_ve!$Q$6:$Q$1005,Cad_cl!BO$5))),"",IF($C142="","",SUMIFS(Con_ve!$F$6:$F$1005,Con_ve!$C$6:$C$1005,$C142,Con_ve!$I$6:$I$1005,"Em negociação",Con_ve!$Q$6:$Q$1005,Cad_cl!BO$5)))</f>
        <v/>
      </c>
      <c r="BP142" s="134">
        <f t="shared" si="7"/>
        <v>0</v>
      </c>
      <c r="BR142" s="125" t="str">
        <f>IF(ISERR(IF(AND($I142=Re_lo!$E$5,BR$5=VLOOKUP(Re_lo!$H$5,Re_lo!$N$5:$O$16,2,0)),AP142,"")),"",IF(AND($I142=Re_lo!$E$5,BR$5=VLOOKUP(Re_lo!$H$5,Re_lo!$N$5:$O$16,2,0)),AP142,""))</f>
        <v/>
      </c>
      <c r="BS142" s="125" t="str">
        <f>IF(ISERR(IF(AND($I142=Re_lo!$E$5,BS$5=VLOOKUP(Re_lo!$H$5,Re_lo!$N$5:$O$16,2,0)),AQ142,"")),"",IF(AND($I142=Re_lo!$E$5,BS$5=VLOOKUP(Re_lo!$H$5,Re_lo!$N$5:$O$16,2,0)),AQ142,""))</f>
        <v/>
      </c>
      <c r="BT142" s="125" t="str">
        <f>IF(ISERR(IF(AND($I142=Re_lo!$E$5,BT$5=VLOOKUP(Re_lo!$H$5,Re_lo!$N$5:$O$16,2,0)),AR142,"")),"",IF(AND($I142=Re_lo!$E$5,BT$5=VLOOKUP(Re_lo!$H$5,Re_lo!$N$5:$O$16,2,0)),AR142,""))</f>
        <v/>
      </c>
      <c r="BU142" s="125" t="str">
        <f>IF(ISERR(IF(AND($I142=Re_lo!$E$5,BU$5=VLOOKUP(Re_lo!$H$5,Re_lo!$N$5:$O$16,2,0)),AS142,"")),"",IF(AND($I142=Re_lo!$E$5,BU$5=VLOOKUP(Re_lo!$H$5,Re_lo!$N$5:$O$16,2,0)),AS142,""))</f>
        <v/>
      </c>
      <c r="BV142" s="125" t="str">
        <f>IF(ISERR(IF(AND($I142=Re_lo!$E$5,BV$5=VLOOKUP(Re_lo!$H$5,Re_lo!$N$5:$O$16,2,0)),AT142,"")),"",IF(AND($I142=Re_lo!$E$5,BV$5=VLOOKUP(Re_lo!$H$5,Re_lo!$N$5:$O$16,2,0)),AT142,""))</f>
        <v/>
      </c>
      <c r="BW142" s="125" t="str">
        <f>IF(ISERR(IF(AND($I142=Re_lo!$E$5,BW$5=VLOOKUP(Re_lo!$H$5,Re_lo!$N$5:$O$16,2,0)),AU142,"")),"",IF(AND($I142=Re_lo!$E$5,BW$5=VLOOKUP(Re_lo!$H$5,Re_lo!$N$5:$O$16,2,0)),AU142,""))</f>
        <v/>
      </c>
      <c r="BX142" s="125" t="str">
        <f>IF(ISERR(IF(AND($I142=Re_lo!$E$5,BX$5=VLOOKUP(Re_lo!$H$5,Re_lo!$N$5:$O$16,2,0)),AV142,"")),"",IF(AND($I142=Re_lo!$E$5,BX$5=VLOOKUP(Re_lo!$H$5,Re_lo!$N$5:$O$16,2,0)),AV142,""))</f>
        <v/>
      </c>
      <c r="BY142" s="125" t="str">
        <f>IF(ISERR(IF(AND($I142=Re_lo!$E$5,BY$5=VLOOKUP(Re_lo!$H$5,Re_lo!$N$5:$O$16,2,0)),AW142,"")),"",IF(AND($I142=Re_lo!$E$5,BY$5=VLOOKUP(Re_lo!$H$5,Re_lo!$N$5:$O$16,2,0)),AW142,""))</f>
        <v/>
      </c>
      <c r="BZ142" s="125" t="str">
        <f>IF(ISERR(IF(AND($I142=Re_lo!$E$5,BZ$5=VLOOKUP(Re_lo!$H$5,Re_lo!$N$5:$O$16,2,0)),AX142,"")),"",IF(AND($I142=Re_lo!$E$5,BZ$5=VLOOKUP(Re_lo!$H$5,Re_lo!$N$5:$O$16,2,0)),AX142,""))</f>
        <v/>
      </c>
      <c r="CA142" s="125" t="str">
        <f>IF(ISERR(IF(AND($I142=Re_lo!$E$5,CA$5=VLOOKUP(Re_lo!$H$5,Re_lo!$N$5:$O$16,2,0)),AY142,"")),"",IF(AND($I142=Re_lo!$E$5,CA$5=VLOOKUP(Re_lo!$H$5,Re_lo!$N$5:$O$16,2,0)),AY142,""))</f>
        <v/>
      </c>
      <c r="CB142" s="125" t="str">
        <f>IF(ISERR(IF(AND($I142=Re_lo!$E$5,CB$5=VLOOKUP(Re_lo!$H$5,Re_lo!$N$5:$O$16,2,0)),AZ142,"")),"",IF(AND($I142=Re_lo!$E$5,CB$5=VLOOKUP(Re_lo!$H$5,Re_lo!$N$5:$O$16,2,0)),AZ142,""))</f>
        <v/>
      </c>
      <c r="CC142" s="125" t="str">
        <f>IF(ISERR(IF(AND($I142=Re_lo!$E$5,CC$5=VLOOKUP(Re_lo!$H$5,Re_lo!$N$5:$O$16,2,0)),BA142,"")),"",IF(AND($I142=Re_lo!$E$5,CC$5=VLOOKUP(Re_lo!$H$5,Re_lo!$N$5:$O$16,2,0)),BA142,""))</f>
        <v/>
      </c>
      <c r="CD142" s="125" t="str">
        <f>IF(ISERR(IF(AND($I142=Re_lo!$E$5,CD$5=VLOOKUP(Re_lo!$H$5,Re_lo!$N$5:$O$16,2,0)),BB142,"")),"",IF(AND($I142=Re_lo!$E$5,CD$5=VLOOKUP(Re_lo!$H$5,Re_lo!$N$5:$O$16,2,0)),BB142,""))</f>
        <v/>
      </c>
      <c r="CF142" s="125" t="str">
        <f>IF($C142="","",COUNTIFS(Con_ve!$C$6:$C$1005,$C142,Con_ve!$Q$6:$Q$1005,Cad_cl!CF$5))</f>
        <v/>
      </c>
      <c r="CG142" s="125" t="str">
        <f>IF($C142="","",COUNTIFS(Con_ve!$C$6:$C$1005,$C142,Con_ve!$Q$6:$Q$1005,Cad_cl!CG$5))</f>
        <v/>
      </c>
      <c r="CH142" s="125" t="str">
        <f>IF($C142="","",COUNTIFS(Con_ve!$C$6:$C$1005,$C142,Con_ve!$Q$6:$Q$1005,Cad_cl!CH$5))</f>
        <v/>
      </c>
      <c r="CI142" s="125" t="str">
        <f>IF($C142="","",COUNTIFS(Con_ve!$C$6:$C$1005,$C142,Con_ve!$Q$6:$Q$1005,Cad_cl!CI$5))</f>
        <v/>
      </c>
      <c r="CJ142" s="125" t="str">
        <f>IF($C142="","",COUNTIFS(Con_ve!$C$6:$C$1005,$C142,Con_ve!$Q$6:$Q$1005,Cad_cl!CJ$5))</f>
        <v/>
      </c>
      <c r="CK142" s="125" t="str">
        <f>IF($C142="","",COUNTIFS(Con_ve!$C$6:$C$1005,$C142,Con_ve!$Q$6:$Q$1005,Cad_cl!CK$5))</f>
        <v/>
      </c>
      <c r="CL142" s="125" t="str">
        <f>IF($C142="","",COUNTIFS(Con_ve!$C$6:$C$1005,$C142,Con_ve!$Q$6:$Q$1005,Cad_cl!CL$5))</f>
        <v/>
      </c>
      <c r="CM142" s="125" t="str">
        <f>IF($C142="","",COUNTIFS(Con_ve!$C$6:$C$1005,$C142,Con_ve!$Q$6:$Q$1005,Cad_cl!CM$5))</f>
        <v/>
      </c>
      <c r="CN142" s="125" t="str">
        <f>IF($C142="","",COUNTIFS(Con_ve!$C$6:$C$1005,$C142,Con_ve!$Q$6:$Q$1005,Cad_cl!CN$5))</f>
        <v/>
      </c>
      <c r="CO142" s="125" t="str">
        <f>IF($C142="","",COUNTIFS(Con_ve!$C$6:$C$1005,$C142,Con_ve!$Q$6:$Q$1005,Cad_cl!CO$5))</f>
        <v/>
      </c>
      <c r="CP142" s="125" t="str">
        <f>IF($C142="","",COUNTIFS(Con_ve!$C$6:$C$1005,$C142,Con_ve!$Q$6:$Q$1005,Cad_cl!CP$5))</f>
        <v/>
      </c>
      <c r="CQ142" s="125" t="str">
        <f>IF($C142="","",COUNTIFS(Con_ve!$C$6:$C$1005,$C142,Con_ve!$Q$6:$Q$1005,Cad_cl!CQ$5))</f>
        <v/>
      </c>
      <c r="CR142" s="125">
        <f t="shared" si="8"/>
        <v>0</v>
      </c>
    </row>
    <row r="143" spans="3:96" ht="30" customHeight="1">
      <c r="C143" s="153"/>
      <c r="D143" s="153"/>
      <c r="E143" s="154"/>
      <c r="F143" s="153"/>
      <c r="G143" s="155"/>
      <c r="H143" s="153"/>
      <c r="I143" s="153"/>
      <c r="J143" s="132" t="s">
        <v>309</v>
      </c>
      <c r="K143" s="133" t="s">
        <v>309</v>
      </c>
      <c r="L143" s="153"/>
      <c r="M143" s="153"/>
      <c r="N143" s="153"/>
      <c r="O143" s="153"/>
      <c r="P143" s="153"/>
      <c r="Q143" s="153"/>
      <c r="AP143" s="134" t="str">
        <f>IF(ISERR(IF($C143="","",SUMIFS(Con_ve!$F$6:$F$1005,Con_ve!$C$6:$C$1005,$C143,Con_ve!$I$6:$I$1005,"Fechada",Con_ve!$Q$6:$Q$1005,Cad_cl!AP$5))),"",IF($C143="","",SUMIFS(Con_ve!$F$6:$F$1005,Con_ve!$C$6:$C$1005,$C143,Con_ve!$I$6:$I$1005,"Fechada",Con_ve!$Q$6:$Q$1005,Cad_cl!AP$5)))</f>
        <v/>
      </c>
      <c r="AQ143" s="134" t="str">
        <f>IF(ISERR(IF($C143="","",SUMIFS(Con_ve!$F$6:$F$1005,Con_ve!$C$6:$C$1005,$C143,Con_ve!$I$6:$I$1005,"Fechada",Con_ve!$Q$6:$Q$1005,Cad_cl!AQ$5))),"",IF($C143="","",SUMIFS(Con_ve!$F$6:$F$1005,Con_ve!$C$6:$C$1005,$C143,Con_ve!$I$6:$I$1005,"Fechada",Con_ve!$Q$6:$Q$1005,Cad_cl!AQ$5)))</f>
        <v/>
      </c>
      <c r="AR143" s="134" t="str">
        <f>IF(ISERR(IF($C143="","",SUMIFS(Con_ve!$F$6:$F$1005,Con_ve!$C$6:$C$1005,$C143,Con_ve!$I$6:$I$1005,"Fechada",Con_ve!$Q$6:$Q$1005,Cad_cl!AR$5))),"",IF($C143="","",SUMIFS(Con_ve!$F$6:$F$1005,Con_ve!$C$6:$C$1005,$C143,Con_ve!$I$6:$I$1005,"Fechada",Con_ve!$Q$6:$Q$1005,Cad_cl!AR$5)))</f>
        <v/>
      </c>
      <c r="AS143" s="134" t="str">
        <f>IF(ISERR(IF($C143="","",SUMIFS(Con_ve!$F$6:$F$1005,Con_ve!$C$6:$C$1005,$C143,Con_ve!$I$6:$I$1005,"Fechada",Con_ve!$Q$6:$Q$1005,Cad_cl!AS$5))),"",IF($C143="","",SUMIFS(Con_ve!$F$6:$F$1005,Con_ve!$C$6:$C$1005,$C143,Con_ve!$I$6:$I$1005,"Fechada",Con_ve!$Q$6:$Q$1005,Cad_cl!AS$5)))</f>
        <v/>
      </c>
      <c r="AT143" s="134" t="str">
        <f>IF(ISERR(IF($C143="","",SUMIFS(Con_ve!$F$6:$F$1005,Con_ve!$C$6:$C$1005,$C143,Con_ve!$I$6:$I$1005,"Fechada",Con_ve!$Q$6:$Q$1005,Cad_cl!AT$5))),"",IF($C143="","",SUMIFS(Con_ve!$F$6:$F$1005,Con_ve!$C$6:$C$1005,$C143,Con_ve!$I$6:$I$1005,"Fechada",Con_ve!$Q$6:$Q$1005,Cad_cl!AT$5)))</f>
        <v/>
      </c>
      <c r="AU143" s="134" t="str">
        <f>IF(ISERR(IF($C143="","",SUMIFS(Con_ve!$F$6:$F$1005,Con_ve!$C$6:$C$1005,$C143,Con_ve!$I$6:$I$1005,"Fechada",Con_ve!$Q$6:$Q$1005,Cad_cl!AU$5))),"",IF($C143="","",SUMIFS(Con_ve!$F$6:$F$1005,Con_ve!$C$6:$C$1005,$C143,Con_ve!$I$6:$I$1005,"Fechada",Con_ve!$Q$6:$Q$1005,Cad_cl!AU$5)))</f>
        <v/>
      </c>
      <c r="AV143" s="134" t="str">
        <f>IF(ISERR(IF($C143="","",SUMIFS(Con_ve!$F$6:$F$1005,Con_ve!$C$6:$C$1005,$C143,Con_ve!$I$6:$I$1005,"Fechada",Con_ve!$Q$6:$Q$1005,Cad_cl!AV$5))),"",IF($C143="","",SUMIFS(Con_ve!$F$6:$F$1005,Con_ve!$C$6:$C$1005,$C143,Con_ve!$I$6:$I$1005,"Fechada",Con_ve!$Q$6:$Q$1005,Cad_cl!AV$5)))</f>
        <v/>
      </c>
      <c r="AW143" s="134" t="str">
        <f>IF(ISERR(IF($C143="","",SUMIFS(Con_ve!$F$6:$F$1005,Con_ve!$C$6:$C$1005,$C143,Con_ve!$I$6:$I$1005,"Fechada",Con_ve!$Q$6:$Q$1005,Cad_cl!AW$5))),"",IF($C143="","",SUMIFS(Con_ve!$F$6:$F$1005,Con_ve!$C$6:$C$1005,$C143,Con_ve!$I$6:$I$1005,"Fechada",Con_ve!$Q$6:$Q$1005,Cad_cl!AW$5)))</f>
        <v/>
      </c>
      <c r="AX143" s="134" t="str">
        <f>IF(ISERR(IF($C143="","",SUMIFS(Con_ve!$F$6:$F$1005,Con_ve!$C$6:$C$1005,$C143,Con_ve!$I$6:$I$1005,"Fechada",Con_ve!$Q$6:$Q$1005,Cad_cl!AX$5))),"",IF($C143="","",SUMIFS(Con_ve!$F$6:$F$1005,Con_ve!$C$6:$C$1005,$C143,Con_ve!$I$6:$I$1005,"Fechada",Con_ve!$Q$6:$Q$1005,Cad_cl!AX$5)))</f>
        <v/>
      </c>
      <c r="AY143" s="134" t="str">
        <f>IF(ISERR(IF($C143="","",SUMIFS(Con_ve!$F$6:$F$1005,Con_ve!$C$6:$C$1005,$C143,Con_ve!$I$6:$I$1005,"Fechada",Con_ve!$Q$6:$Q$1005,Cad_cl!AY$5))),"",IF($C143="","",SUMIFS(Con_ve!$F$6:$F$1005,Con_ve!$C$6:$C$1005,$C143,Con_ve!$I$6:$I$1005,"Fechada",Con_ve!$Q$6:$Q$1005,Cad_cl!AY$5)))</f>
        <v/>
      </c>
      <c r="AZ143" s="134" t="str">
        <f>IF(ISERR(IF($C143="","",SUMIFS(Con_ve!$F$6:$F$1005,Con_ve!$C$6:$C$1005,$C143,Con_ve!$I$6:$I$1005,"Fechada",Con_ve!$Q$6:$Q$1005,Cad_cl!AZ$5))),"",IF($C143="","",SUMIFS(Con_ve!$F$6:$F$1005,Con_ve!$C$6:$C$1005,$C143,Con_ve!$I$6:$I$1005,"Fechada",Con_ve!$Q$6:$Q$1005,Cad_cl!AZ$5)))</f>
        <v/>
      </c>
      <c r="BA143" s="134" t="str">
        <f>IF(ISERR(IF($C143="","",SUMIFS(Con_ve!$F$6:$F$1005,Con_ve!$C$6:$C$1005,$C143,Con_ve!$I$6:$I$1005,"Fechada",Con_ve!$Q$6:$Q$1005,Cad_cl!BA$5))),"",IF($C143="","",SUMIFS(Con_ve!$F$6:$F$1005,Con_ve!$C$6:$C$1005,$C143,Con_ve!$I$6:$I$1005,"Fechada",Con_ve!$Q$6:$Q$1005,Cad_cl!BA$5)))</f>
        <v/>
      </c>
      <c r="BB143" s="134">
        <f t="shared" si="6"/>
        <v>0</v>
      </c>
      <c r="BD143" s="134" t="str">
        <f>IF(ISERR(IF($C143="","",SUMIFS(Con_ve!$F$6:$F$1005,Con_ve!$C$6:$C$1005,$C143,Con_ve!$I$6:$I$1005,"Em negociação",Con_ve!$Q$6:$Q$1005,Cad_cl!BD$5))),"",IF($C143="","",SUMIFS(Con_ve!$F$6:$F$1005,Con_ve!$C$6:$C$1005,$C143,Con_ve!$I$6:$I$1005,"Em negociação",Con_ve!$Q$6:$Q$1005,Cad_cl!BD$5)))</f>
        <v/>
      </c>
      <c r="BE143" s="134" t="str">
        <f>IF(ISERR(IF($C143="","",SUMIFS(Con_ve!$F$6:$F$1005,Con_ve!$C$6:$C$1005,$C143,Con_ve!$I$6:$I$1005,"Em negociação",Con_ve!$Q$6:$Q$1005,Cad_cl!BE$5))),"",IF($C143="","",SUMIFS(Con_ve!$F$6:$F$1005,Con_ve!$C$6:$C$1005,$C143,Con_ve!$I$6:$I$1005,"Em negociação",Con_ve!$Q$6:$Q$1005,Cad_cl!BE$5)))</f>
        <v/>
      </c>
      <c r="BF143" s="134" t="str">
        <f>IF(ISERR(IF($C143="","",SUMIFS(Con_ve!$F$6:$F$1005,Con_ve!$C$6:$C$1005,$C143,Con_ve!$I$6:$I$1005,"Em negociação",Con_ve!$Q$6:$Q$1005,Cad_cl!BF$5))),"",IF($C143="","",SUMIFS(Con_ve!$F$6:$F$1005,Con_ve!$C$6:$C$1005,$C143,Con_ve!$I$6:$I$1005,"Em negociação",Con_ve!$Q$6:$Q$1005,Cad_cl!BF$5)))</f>
        <v/>
      </c>
      <c r="BG143" s="134" t="str">
        <f>IF(ISERR(IF($C143="","",SUMIFS(Con_ve!$F$6:$F$1005,Con_ve!$C$6:$C$1005,$C143,Con_ve!$I$6:$I$1005,"Em negociação",Con_ve!$Q$6:$Q$1005,Cad_cl!BG$5))),"",IF($C143="","",SUMIFS(Con_ve!$F$6:$F$1005,Con_ve!$C$6:$C$1005,$C143,Con_ve!$I$6:$I$1005,"Em negociação",Con_ve!$Q$6:$Q$1005,Cad_cl!BG$5)))</f>
        <v/>
      </c>
      <c r="BH143" s="134" t="str">
        <f>IF(ISERR(IF($C143="","",SUMIFS(Con_ve!$F$6:$F$1005,Con_ve!$C$6:$C$1005,$C143,Con_ve!$I$6:$I$1005,"Em negociação",Con_ve!$Q$6:$Q$1005,Cad_cl!BH$5))),"",IF($C143="","",SUMIFS(Con_ve!$F$6:$F$1005,Con_ve!$C$6:$C$1005,$C143,Con_ve!$I$6:$I$1005,"Em negociação",Con_ve!$Q$6:$Q$1005,Cad_cl!BH$5)))</f>
        <v/>
      </c>
      <c r="BI143" s="134" t="str">
        <f>IF(ISERR(IF($C143="","",SUMIFS(Con_ve!$F$6:$F$1005,Con_ve!$C$6:$C$1005,$C143,Con_ve!$I$6:$I$1005,"Em negociação",Con_ve!$Q$6:$Q$1005,Cad_cl!BI$5))),"",IF($C143="","",SUMIFS(Con_ve!$F$6:$F$1005,Con_ve!$C$6:$C$1005,$C143,Con_ve!$I$6:$I$1005,"Em negociação",Con_ve!$Q$6:$Q$1005,Cad_cl!BI$5)))</f>
        <v/>
      </c>
      <c r="BJ143" s="134" t="str">
        <f>IF(ISERR(IF($C143="","",SUMIFS(Con_ve!$F$6:$F$1005,Con_ve!$C$6:$C$1005,$C143,Con_ve!$I$6:$I$1005,"Em negociação",Con_ve!$Q$6:$Q$1005,Cad_cl!BJ$5))),"",IF($C143="","",SUMIFS(Con_ve!$F$6:$F$1005,Con_ve!$C$6:$C$1005,$C143,Con_ve!$I$6:$I$1005,"Em negociação",Con_ve!$Q$6:$Q$1005,Cad_cl!BJ$5)))</f>
        <v/>
      </c>
      <c r="BK143" s="134" t="str">
        <f>IF(ISERR(IF($C143="","",SUMIFS(Con_ve!$F$6:$F$1005,Con_ve!$C$6:$C$1005,$C143,Con_ve!$I$6:$I$1005,"Em negociação",Con_ve!$Q$6:$Q$1005,Cad_cl!BK$5))),"",IF($C143="","",SUMIFS(Con_ve!$F$6:$F$1005,Con_ve!$C$6:$C$1005,$C143,Con_ve!$I$6:$I$1005,"Em negociação",Con_ve!$Q$6:$Q$1005,Cad_cl!BK$5)))</f>
        <v/>
      </c>
      <c r="BL143" s="134" t="str">
        <f>IF(ISERR(IF($C143="","",SUMIFS(Con_ve!$F$6:$F$1005,Con_ve!$C$6:$C$1005,$C143,Con_ve!$I$6:$I$1005,"Em negociação",Con_ve!$Q$6:$Q$1005,Cad_cl!BL$5))),"",IF($C143="","",SUMIFS(Con_ve!$F$6:$F$1005,Con_ve!$C$6:$C$1005,$C143,Con_ve!$I$6:$I$1005,"Em negociação",Con_ve!$Q$6:$Q$1005,Cad_cl!BL$5)))</f>
        <v/>
      </c>
      <c r="BM143" s="134" t="str">
        <f>IF(ISERR(IF($C143="","",SUMIFS(Con_ve!$F$6:$F$1005,Con_ve!$C$6:$C$1005,$C143,Con_ve!$I$6:$I$1005,"Em negociação",Con_ve!$Q$6:$Q$1005,Cad_cl!BM$5))),"",IF($C143="","",SUMIFS(Con_ve!$F$6:$F$1005,Con_ve!$C$6:$C$1005,$C143,Con_ve!$I$6:$I$1005,"Em negociação",Con_ve!$Q$6:$Q$1005,Cad_cl!BM$5)))</f>
        <v/>
      </c>
      <c r="BN143" s="134" t="str">
        <f>IF(ISERR(IF($C143="","",SUMIFS(Con_ve!$F$6:$F$1005,Con_ve!$C$6:$C$1005,$C143,Con_ve!$I$6:$I$1005,"Em negociação",Con_ve!$Q$6:$Q$1005,Cad_cl!BN$5))),"",IF($C143="","",SUMIFS(Con_ve!$F$6:$F$1005,Con_ve!$C$6:$C$1005,$C143,Con_ve!$I$6:$I$1005,"Em negociação",Con_ve!$Q$6:$Q$1005,Cad_cl!BN$5)))</f>
        <v/>
      </c>
      <c r="BO143" s="134" t="str">
        <f>IF(ISERR(IF($C143="","",SUMIFS(Con_ve!$F$6:$F$1005,Con_ve!$C$6:$C$1005,$C143,Con_ve!$I$6:$I$1005,"Em negociação",Con_ve!$Q$6:$Q$1005,Cad_cl!BO$5))),"",IF($C143="","",SUMIFS(Con_ve!$F$6:$F$1005,Con_ve!$C$6:$C$1005,$C143,Con_ve!$I$6:$I$1005,"Em negociação",Con_ve!$Q$6:$Q$1005,Cad_cl!BO$5)))</f>
        <v/>
      </c>
      <c r="BP143" s="134">
        <f t="shared" si="7"/>
        <v>0</v>
      </c>
      <c r="BR143" s="125" t="str">
        <f>IF(ISERR(IF(AND($I143=Re_lo!$E$5,BR$5=VLOOKUP(Re_lo!$H$5,Re_lo!$N$5:$O$16,2,0)),AP143,"")),"",IF(AND($I143=Re_lo!$E$5,BR$5=VLOOKUP(Re_lo!$H$5,Re_lo!$N$5:$O$16,2,0)),AP143,""))</f>
        <v/>
      </c>
      <c r="BS143" s="125" t="str">
        <f>IF(ISERR(IF(AND($I143=Re_lo!$E$5,BS$5=VLOOKUP(Re_lo!$H$5,Re_lo!$N$5:$O$16,2,0)),AQ143,"")),"",IF(AND($I143=Re_lo!$E$5,BS$5=VLOOKUP(Re_lo!$H$5,Re_lo!$N$5:$O$16,2,0)),AQ143,""))</f>
        <v/>
      </c>
      <c r="BT143" s="125" t="str">
        <f>IF(ISERR(IF(AND($I143=Re_lo!$E$5,BT$5=VLOOKUP(Re_lo!$H$5,Re_lo!$N$5:$O$16,2,0)),AR143,"")),"",IF(AND($I143=Re_lo!$E$5,BT$5=VLOOKUP(Re_lo!$H$5,Re_lo!$N$5:$O$16,2,0)),AR143,""))</f>
        <v/>
      </c>
      <c r="BU143" s="125" t="str">
        <f>IF(ISERR(IF(AND($I143=Re_lo!$E$5,BU$5=VLOOKUP(Re_lo!$H$5,Re_lo!$N$5:$O$16,2,0)),AS143,"")),"",IF(AND($I143=Re_lo!$E$5,BU$5=VLOOKUP(Re_lo!$H$5,Re_lo!$N$5:$O$16,2,0)),AS143,""))</f>
        <v/>
      </c>
      <c r="BV143" s="125" t="str">
        <f>IF(ISERR(IF(AND($I143=Re_lo!$E$5,BV$5=VLOOKUP(Re_lo!$H$5,Re_lo!$N$5:$O$16,2,0)),AT143,"")),"",IF(AND($I143=Re_lo!$E$5,BV$5=VLOOKUP(Re_lo!$H$5,Re_lo!$N$5:$O$16,2,0)),AT143,""))</f>
        <v/>
      </c>
      <c r="BW143" s="125" t="str">
        <f>IF(ISERR(IF(AND($I143=Re_lo!$E$5,BW$5=VLOOKUP(Re_lo!$H$5,Re_lo!$N$5:$O$16,2,0)),AU143,"")),"",IF(AND($I143=Re_lo!$E$5,BW$5=VLOOKUP(Re_lo!$H$5,Re_lo!$N$5:$O$16,2,0)),AU143,""))</f>
        <v/>
      </c>
      <c r="BX143" s="125" t="str">
        <f>IF(ISERR(IF(AND($I143=Re_lo!$E$5,BX$5=VLOOKUP(Re_lo!$H$5,Re_lo!$N$5:$O$16,2,0)),AV143,"")),"",IF(AND($I143=Re_lo!$E$5,BX$5=VLOOKUP(Re_lo!$H$5,Re_lo!$N$5:$O$16,2,0)),AV143,""))</f>
        <v/>
      </c>
      <c r="BY143" s="125" t="str">
        <f>IF(ISERR(IF(AND($I143=Re_lo!$E$5,BY$5=VLOOKUP(Re_lo!$H$5,Re_lo!$N$5:$O$16,2,0)),AW143,"")),"",IF(AND($I143=Re_lo!$E$5,BY$5=VLOOKUP(Re_lo!$H$5,Re_lo!$N$5:$O$16,2,0)),AW143,""))</f>
        <v/>
      </c>
      <c r="BZ143" s="125" t="str">
        <f>IF(ISERR(IF(AND($I143=Re_lo!$E$5,BZ$5=VLOOKUP(Re_lo!$H$5,Re_lo!$N$5:$O$16,2,0)),AX143,"")),"",IF(AND($I143=Re_lo!$E$5,BZ$5=VLOOKUP(Re_lo!$H$5,Re_lo!$N$5:$O$16,2,0)),AX143,""))</f>
        <v/>
      </c>
      <c r="CA143" s="125" t="str">
        <f>IF(ISERR(IF(AND($I143=Re_lo!$E$5,CA$5=VLOOKUP(Re_lo!$H$5,Re_lo!$N$5:$O$16,2,0)),AY143,"")),"",IF(AND($I143=Re_lo!$E$5,CA$5=VLOOKUP(Re_lo!$H$5,Re_lo!$N$5:$O$16,2,0)),AY143,""))</f>
        <v/>
      </c>
      <c r="CB143" s="125" t="str">
        <f>IF(ISERR(IF(AND($I143=Re_lo!$E$5,CB$5=VLOOKUP(Re_lo!$H$5,Re_lo!$N$5:$O$16,2,0)),AZ143,"")),"",IF(AND($I143=Re_lo!$E$5,CB$5=VLOOKUP(Re_lo!$H$5,Re_lo!$N$5:$O$16,2,0)),AZ143,""))</f>
        <v/>
      </c>
      <c r="CC143" s="125" t="str">
        <f>IF(ISERR(IF(AND($I143=Re_lo!$E$5,CC$5=VLOOKUP(Re_lo!$H$5,Re_lo!$N$5:$O$16,2,0)),BA143,"")),"",IF(AND($I143=Re_lo!$E$5,CC$5=VLOOKUP(Re_lo!$H$5,Re_lo!$N$5:$O$16,2,0)),BA143,""))</f>
        <v/>
      </c>
      <c r="CD143" s="125" t="str">
        <f>IF(ISERR(IF(AND($I143=Re_lo!$E$5,CD$5=VLOOKUP(Re_lo!$H$5,Re_lo!$N$5:$O$16,2,0)),BB143,"")),"",IF(AND($I143=Re_lo!$E$5,CD$5=VLOOKUP(Re_lo!$H$5,Re_lo!$N$5:$O$16,2,0)),BB143,""))</f>
        <v/>
      </c>
      <c r="CF143" s="125" t="str">
        <f>IF($C143="","",COUNTIFS(Con_ve!$C$6:$C$1005,$C143,Con_ve!$Q$6:$Q$1005,Cad_cl!CF$5))</f>
        <v/>
      </c>
      <c r="CG143" s="125" t="str">
        <f>IF($C143="","",COUNTIFS(Con_ve!$C$6:$C$1005,$C143,Con_ve!$Q$6:$Q$1005,Cad_cl!CG$5))</f>
        <v/>
      </c>
      <c r="CH143" s="125" t="str">
        <f>IF($C143="","",COUNTIFS(Con_ve!$C$6:$C$1005,$C143,Con_ve!$Q$6:$Q$1005,Cad_cl!CH$5))</f>
        <v/>
      </c>
      <c r="CI143" s="125" t="str">
        <f>IF($C143="","",COUNTIFS(Con_ve!$C$6:$C$1005,$C143,Con_ve!$Q$6:$Q$1005,Cad_cl!CI$5))</f>
        <v/>
      </c>
      <c r="CJ143" s="125" t="str">
        <f>IF($C143="","",COUNTIFS(Con_ve!$C$6:$C$1005,$C143,Con_ve!$Q$6:$Q$1005,Cad_cl!CJ$5))</f>
        <v/>
      </c>
      <c r="CK143" s="125" t="str">
        <f>IF($C143="","",COUNTIFS(Con_ve!$C$6:$C$1005,$C143,Con_ve!$Q$6:$Q$1005,Cad_cl!CK$5))</f>
        <v/>
      </c>
      <c r="CL143" s="125" t="str">
        <f>IF($C143="","",COUNTIFS(Con_ve!$C$6:$C$1005,$C143,Con_ve!$Q$6:$Q$1005,Cad_cl!CL$5))</f>
        <v/>
      </c>
      <c r="CM143" s="125" t="str">
        <f>IF($C143="","",COUNTIFS(Con_ve!$C$6:$C$1005,$C143,Con_ve!$Q$6:$Q$1005,Cad_cl!CM$5))</f>
        <v/>
      </c>
      <c r="CN143" s="125" t="str">
        <f>IF($C143="","",COUNTIFS(Con_ve!$C$6:$C$1005,$C143,Con_ve!$Q$6:$Q$1005,Cad_cl!CN$5))</f>
        <v/>
      </c>
      <c r="CO143" s="125" t="str">
        <f>IF($C143="","",COUNTIFS(Con_ve!$C$6:$C$1005,$C143,Con_ve!$Q$6:$Q$1005,Cad_cl!CO$5))</f>
        <v/>
      </c>
      <c r="CP143" s="125" t="str">
        <f>IF($C143="","",COUNTIFS(Con_ve!$C$6:$C$1005,$C143,Con_ve!$Q$6:$Q$1005,Cad_cl!CP$5))</f>
        <v/>
      </c>
      <c r="CQ143" s="125" t="str">
        <f>IF($C143="","",COUNTIFS(Con_ve!$C$6:$C$1005,$C143,Con_ve!$Q$6:$Q$1005,Cad_cl!CQ$5))</f>
        <v/>
      </c>
      <c r="CR143" s="125">
        <f t="shared" si="8"/>
        <v>0</v>
      </c>
    </row>
    <row r="144" spans="3:96" ht="30" customHeight="1">
      <c r="C144" s="153"/>
      <c r="D144" s="153"/>
      <c r="E144" s="154"/>
      <c r="F144" s="153"/>
      <c r="G144" s="155"/>
      <c r="H144" s="153"/>
      <c r="I144" s="153"/>
      <c r="J144" s="132" t="s">
        <v>309</v>
      </c>
      <c r="K144" s="133" t="s">
        <v>309</v>
      </c>
      <c r="L144" s="153"/>
      <c r="M144" s="153"/>
      <c r="N144" s="153"/>
      <c r="O144" s="153"/>
      <c r="P144" s="153"/>
      <c r="Q144" s="153"/>
      <c r="AP144" s="134" t="str">
        <f>IF(ISERR(IF($C144="","",SUMIFS(Con_ve!$F$6:$F$1005,Con_ve!$C$6:$C$1005,$C144,Con_ve!$I$6:$I$1005,"Fechada",Con_ve!$Q$6:$Q$1005,Cad_cl!AP$5))),"",IF($C144="","",SUMIFS(Con_ve!$F$6:$F$1005,Con_ve!$C$6:$C$1005,$C144,Con_ve!$I$6:$I$1005,"Fechada",Con_ve!$Q$6:$Q$1005,Cad_cl!AP$5)))</f>
        <v/>
      </c>
      <c r="AQ144" s="134" t="str">
        <f>IF(ISERR(IF($C144="","",SUMIFS(Con_ve!$F$6:$F$1005,Con_ve!$C$6:$C$1005,$C144,Con_ve!$I$6:$I$1005,"Fechada",Con_ve!$Q$6:$Q$1005,Cad_cl!AQ$5))),"",IF($C144="","",SUMIFS(Con_ve!$F$6:$F$1005,Con_ve!$C$6:$C$1005,$C144,Con_ve!$I$6:$I$1005,"Fechada",Con_ve!$Q$6:$Q$1005,Cad_cl!AQ$5)))</f>
        <v/>
      </c>
      <c r="AR144" s="134" t="str">
        <f>IF(ISERR(IF($C144="","",SUMIFS(Con_ve!$F$6:$F$1005,Con_ve!$C$6:$C$1005,$C144,Con_ve!$I$6:$I$1005,"Fechada",Con_ve!$Q$6:$Q$1005,Cad_cl!AR$5))),"",IF($C144="","",SUMIFS(Con_ve!$F$6:$F$1005,Con_ve!$C$6:$C$1005,$C144,Con_ve!$I$6:$I$1005,"Fechada",Con_ve!$Q$6:$Q$1005,Cad_cl!AR$5)))</f>
        <v/>
      </c>
      <c r="AS144" s="134" t="str">
        <f>IF(ISERR(IF($C144="","",SUMIFS(Con_ve!$F$6:$F$1005,Con_ve!$C$6:$C$1005,$C144,Con_ve!$I$6:$I$1005,"Fechada",Con_ve!$Q$6:$Q$1005,Cad_cl!AS$5))),"",IF($C144="","",SUMIFS(Con_ve!$F$6:$F$1005,Con_ve!$C$6:$C$1005,$C144,Con_ve!$I$6:$I$1005,"Fechada",Con_ve!$Q$6:$Q$1005,Cad_cl!AS$5)))</f>
        <v/>
      </c>
      <c r="AT144" s="134" t="str">
        <f>IF(ISERR(IF($C144="","",SUMIFS(Con_ve!$F$6:$F$1005,Con_ve!$C$6:$C$1005,$C144,Con_ve!$I$6:$I$1005,"Fechada",Con_ve!$Q$6:$Q$1005,Cad_cl!AT$5))),"",IF($C144="","",SUMIFS(Con_ve!$F$6:$F$1005,Con_ve!$C$6:$C$1005,$C144,Con_ve!$I$6:$I$1005,"Fechada",Con_ve!$Q$6:$Q$1005,Cad_cl!AT$5)))</f>
        <v/>
      </c>
      <c r="AU144" s="134" t="str">
        <f>IF(ISERR(IF($C144="","",SUMIFS(Con_ve!$F$6:$F$1005,Con_ve!$C$6:$C$1005,$C144,Con_ve!$I$6:$I$1005,"Fechada",Con_ve!$Q$6:$Q$1005,Cad_cl!AU$5))),"",IF($C144="","",SUMIFS(Con_ve!$F$6:$F$1005,Con_ve!$C$6:$C$1005,$C144,Con_ve!$I$6:$I$1005,"Fechada",Con_ve!$Q$6:$Q$1005,Cad_cl!AU$5)))</f>
        <v/>
      </c>
      <c r="AV144" s="134" t="str">
        <f>IF(ISERR(IF($C144="","",SUMIFS(Con_ve!$F$6:$F$1005,Con_ve!$C$6:$C$1005,$C144,Con_ve!$I$6:$I$1005,"Fechada",Con_ve!$Q$6:$Q$1005,Cad_cl!AV$5))),"",IF($C144="","",SUMIFS(Con_ve!$F$6:$F$1005,Con_ve!$C$6:$C$1005,$C144,Con_ve!$I$6:$I$1005,"Fechada",Con_ve!$Q$6:$Q$1005,Cad_cl!AV$5)))</f>
        <v/>
      </c>
      <c r="AW144" s="134" t="str">
        <f>IF(ISERR(IF($C144="","",SUMIFS(Con_ve!$F$6:$F$1005,Con_ve!$C$6:$C$1005,$C144,Con_ve!$I$6:$I$1005,"Fechada",Con_ve!$Q$6:$Q$1005,Cad_cl!AW$5))),"",IF($C144="","",SUMIFS(Con_ve!$F$6:$F$1005,Con_ve!$C$6:$C$1005,$C144,Con_ve!$I$6:$I$1005,"Fechada",Con_ve!$Q$6:$Q$1005,Cad_cl!AW$5)))</f>
        <v/>
      </c>
      <c r="AX144" s="134" t="str">
        <f>IF(ISERR(IF($C144="","",SUMIFS(Con_ve!$F$6:$F$1005,Con_ve!$C$6:$C$1005,$C144,Con_ve!$I$6:$I$1005,"Fechada",Con_ve!$Q$6:$Q$1005,Cad_cl!AX$5))),"",IF($C144="","",SUMIFS(Con_ve!$F$6:$F$1005,Con_ve!$C$6:$C$1005,$C144,Con_ve!$I$6:$I$1005,"Fechada",Con_ve!$Q$6:$Q$1005,Cad_cl!AX$5)))</f>
        <v/>
      </c>
      <c r="AY144" s="134" t="str">
        <f>IF(ISERR(IF($C144="","",SUMIFS(Con_ve!$F$6:$F$1005,Con_ve!$C$6:$C$1005,$C144,Con_ve!$I$6:$I$1005,"Fechada",Con_ve!$Q$6:$Q$1005,Cad_cl!AY$5))),"",IF($C144="","",SUMIFS(Con_ve!$F$6:$F$1005,Con_ve!$C$6:$C$1005,$C144,Con_ve!$I$6:$I$1005,"Fechada",Con_ve!$Q$6:$Q$1005,Cad_cl!AY$5)))</f>
        <v/>
      </c>
      <c r="AZ144" s="134" t="str">
        <f>IF(ISERR(IF($C144="","",SUMIFS(Con_ve!$F$6:$F$1005,Con_ve!$C$6:$C$1005,$C144,Con_ve!$I$6:$I$1005,"Fechada",Con_ve!$Q$6:$Q$1005,Cad_cl!AZ$5))),"",IF($C144="","",SUMIFS(Con_ve!$F$6:$F$1005,Con_ve!$C$6:$C$1005,$C144,Con_ve!$I$6:$I$1005,"Fechada",Con_ve!$Q$6:$Q$1005,Cad_cl!AZ$5)))</f>
        <v/>
      </c>
      <c r="BA144" s="134" t="str">
        <f>IF(ISERR(IF($C144="","",SUMIFS(Con_ve!$F$6:$F$1005,Con_ve!$C$6:$C$1005,$C144,Con_ve!$I$6:$I$1005,"Fechada",Con_ve!$Q$6:$Q$1005,Cad_cl!BA$5))),"",IF($C144="","",SUMIFS(Con_ve!$F$6:$F$1005,Con_ve!$C$6:$C$1005,$C144,Con_ve!$I$6:$I$1005,"Fechada",Con_ve!$Q$6:$Q$1005,Cad_cl!BA$5)))</f>
        <v/>
      </c>
      <c r="BB144" s="134">
        <f t="shared" si="6"/>
        <v>0</v>
      </c>
      <c r="BD144" s="134" t="str">
        <f>IF(ISERR(IF($C144="","",SUMIFS(Con_ve!$F$6:$F$1005,Con_ve!$C$6:$C$1005,$C144,Con_ve!$I$6:$I$1005,"Em negociação",Con_ve!$Q$6:$Q$1005,Cad_cl!BD$5))),"",IF($C144="","",SUMIFS(Con_ve!$F$6:$F$1005,Con_ve!$C$6:$C$1005,$C144,Con_ve!$I$6:$I$1005,"Em negociação",Con_ve!$Q$6:$Q$1005,Cad_cl!BD$5)))</f>
        <v/>
      </c>
      <c r="BE144" s="134" t="str">
        <f>IF(ISERR(IF($C144="","",SUMIFS(Con_ve!$F$6:$F$1005,Con_ve!$C$6:$C$1005,$C144,Con_ve!$I$6:$I$1005,"Em negociação",Con_ve!$Q$6:$Q$1005,Cad_cl!BE$5))),"",IF($C144="","",SUMIFS(Con_ve!$F$6:$F$1005,Con_ve!$C$6:$C$1005,$C144,Con_ve!$I$6:$I$1005,"Em negociação",Con_ve!$Q$6:$Q$1005,Cad_cl!BE$5)))</f>
        <v/>
      </c>
      <c r="BF144" s="134" t="str">
        <f>IF(ISERR(IF($C144="","",SUMIFS(Con_ve!$F$6:$F$1005,Con_ve!$C$6:$C$1005,$C144,Con_ve!$I$6:$I$1005,"Em negociação",Con_ve!$Q$6:$Q$1005,Cad_cl!BF$5))),"",IF($C144="","",SUMIFS(Con_ve!$F$6:$F$1005,Con_ve!$C$6:$C$1005,$C144,Con_ve!$I$6:$I$1005,"Em negociação",Con_ve!$Q$6:$Q$1005,Cad_cl!BF$5)))</f>
        <v/>
      </c>
      <c r="BG144" s="134" t="str">
        <f>IF(ISERR(IF($C144="","",SUMIFS(Con_ve!$F$6:$F$1005,Con_ve!$C$6:$C$1005,$C144,Con_ve!$I$6:$I$1005,"Em negociação",Con_ve!$Q$6:$Q$1005,Cad_cl!BG$5))),"",IF($C144="","",SUMIFS(Con_ve!$F$6:$F$1005,Con_ve!$C$6:$C$1005,$C144,Con_ve!$I$6:$I$1005,"Em negociação",Con_ve!$Q$6:$Q$1005,Cad_cl!BG$5)))</f>
        <v/>
      </c>
      <c r="BH144" s="134" t="str">
        <f>IF(ISERR(IF($C144="","",SUMIFS(Con_ve!$F$6:$F$1005,Con_ve!$C$6:$C$1005,$C144,Con_ve!$I$6:$I$1005,"Em negociação",Con_ve!$Q$6:$Q$1005,Cad_cl!BH$5))),"",IF($C144="","",SUMIFS(Con_ve!$F$6:$F$1005,Con_ve!$C$6:$C$1005,$C144,Con_ve!$I$6:$I$1005,"Em negociação",Con_ve!$Q$6:$Q$1005,Cad_cl!BH$5)))</f>
        <v/>
      </c>
      <c r="BI144" s="134" t="str">
        <f>IF(ISERR(IF($C144="","",SUMIFS(Con_ve!$F$6:$F$1005,Con_ve!$C$6:$C$1005,$C144,Con_ve!$I$6:$I$1005,"Em negociação",Con_ve!$Q$6:$Q$1005,Cad_cl!BI$5))),"",IF($C144="","",SUMIFS(Con_ve!$F$6:$F$1005,Con_ve!$C$6:$C$1005,$C144,Con_ve!$I$6:$I$1005,"Em negociação",Con_ve!$Q$6:$Q$1005,Cad_cl!BI$5)))</f>
        <v/>
      </c>
      <c r="BJ144" s="134" t="str">
        <f>IF(ISERR(IF($C144="","",SUMIFS(Con_ve!$F$6:$F$1005,Con_ve!$C$6:$C$1005,$C144,Con_ve!$I$6:$I$1005,"Em negociação",Con_ve!$Q$6:$Q$1005,Cad_cl!BJ$5))),"",IF($C144="","",SUMIFS(Con_ve!$F$6:$F$1005,Con_ve!$C$6:$C$1005,$C144,Con_ve!$I$6:$I$1005,"Em negociação",Con_ve!$Q$6:$Q$1005,Cad_cl!BJ$5)))</f>
        <v/>
      </c>
      <c r="BK144" s="134" t="str">
        <f>IF(ISERR(IF($C144="","",SUMIFS(Con_ve!$F$6:$F$1005,Con_ve!$C$6:$C$1005,$C144,Con_ve!$I$6:$I$1005,"Em negociação",Con_ve!$Q$6:$Q$1005,Cad_cl!BK$5))),"",IF($C144="","",SUMIFS(Con_ve!$F$6:$F$1005,Con_ve!$C$6:$C$1005,$C144,Con_ve!$I$6:$I$1005,"Em negociação",Con_ve!$Q$6:$Q$1005,Cad_cl!BK$5)))</f>
        <v/>
      </c>
      <c r="BL144" s="134" t="str">
        <f>IF(ISERR(IF($C144="","",SUMIFS(Con_ve!$F$6:$F$1005,Con_ve!$C$6:$C$1005,$C144,Con_ve!$I$6:$I$1005,"Em negociação",Con_ve!$Q$6:$Q$1005,Cad_cl!BL$5))),"",IF($C144="","",SUMIFS(Con_ve!$F$6:$F$1005,Con_ve!$C$6:$C$1005,$C144,Con_ve!$I$6:$I$1005,"Em negociação",Con_ve!$Q$6:$Q$1005,Cad_cl!BL$5)))</f>
        <v/>
      </c>
      <c r="BM144" s="134" t="str">
        <f>IF(ISERR(IF($C144="","",SUMIFS(Con_ve!$F$6:$F$1005,Con_ve!$C$6:$C$1005,$C144,Con_ve!$I$6:$I$1005,"Em negociação",Con_ve!$Q$6:$Q$1005,Cad_cl!BM$5))),"",IF($C144="","",SUMIFS(Con_ve!$F$6:$F$1005,Con_ve!$C$6:$C$1005,$C144,Con_ve!$I$6:$I$1005,"Em negociação",Con_ve!$Q$6:$Q$1005,Cad_cl!BM$5)))</f>
        <v/>
      </c>
      <c r="BN144" s="134" t="str">
        <f>IF(ISERR(IF($C144="","",SUMIFS(Con_ve!$F$6:$F$1005,Con_ve!$C$6:$C$1005,$C144,Con_ve!$I$6:$I$1005,"Em negociação",Con_ve!$Q$6:$Q$1005,Cad_cl!BN$5))),"",IF($C144="","",SUMIFS(Con_ve!$F$6:$F$1005,Con_ve!$C$6:$C$1005,$C144,Con_ve!$I$6:$I$1005,"Em negociação",Con_ve!$Q$6:$Q$1005,Cad_cl!BN$5)))</f>
        <v/>
      </c>
      <c r="BO144" s="134" t="str">
        <f>IF(ISERR(IF($C144="","",SUMIFS(Con_ve!$F$6:$F$1005,Con_ve!$C$6:$C$1005,$C144,Con_ve!$I$6:$I$1005,"Em negociação",Con_ve!$Q$6:$Q$1005,Cad_cl!BO$5))),"",IF($C144="","",SUMIFS(Con_ve!$F$6:$F$1005,Con_ve!$C$6:$C$1005,$C144,Con_ve!$I$6:$I$1005,"Em negociação",Con_ve!$Q$6:$Q$1005,Cad_cl!BO$5)))</f>
        <v/>
      </c>
      <c r="BP144" s="134">
        <f t="shared" si="7"/>
        <v>0</v>
      </c>
      <c r="BR144" s="125" t="str">
        <f>IF(ISERR(IF(AND($I144=Re_lo!$E$5,BR$5=VLOOKUP(Re_lo!$H$5,Re_lo!$N$5:$O$16,2,0)),AP144,"")),"",IF(AND($I144=Re_lo!$E$5,BR$5=VLOOKUP(Re_lo!$H$5,Re_lo!$N$5:$O$16,2,0)),AP144,""))</f>
        <v/>
      </c>
      <c r="BS144" s="125" t="str">
        <f>IF(ISERR(IF(AND($I144=Re_lo!$E$5,BS$5=VLOOKUP(Re_lo!$H$5,Re_lo!$N$5:$O$16,2,0)),AQ144,"")),"",IF(AND($I144=Re_lo!$E$5,BS$5=VLOOKUP(Re_lo!$H$5,Re_lo!$N$5:$O$16,2,0)),AQ144,""))</f>
        <v/>
      </c>
      <c r="BT144" s="125" t="str">
        <f>IF(ISERR(IF(AND($I144=Re_lo!$E$5,BT$5=VLOOKUP(Re_lo!$H$5,Re_lo!$N$5:$O$16,2,0)),AR144,"")),"",IF(AND($I144=Re_lo!$E$5,BT$5=VLOOKUP(Re_lo!$H$5,Re_lo!$N$5:$O$16,2,0)),AR144,""))</f>
        <v/>
      </c>
      <c r="BU144" s="125" t="str">
        <f>IF(ISERR(IF(AND($I144=Re_lo!$E$5,BU$5=VLOOKUP(Re_lo!$H$5,Re_lo!$N$5:$O$16,2,0)),AS144,"")),"",IF(AND($I144=Re_lo!$E$5,BU$5=VLOOKUP(Re_lo!$H$5,Re_lo!$N$5:$O$16,2,0)),AS144,""))</f>
        <v/>
      </c>
      <c r="BV144" s="125" t="str">
        <f>IF(ISERR(IF(AND($I144=Re_lo!$E$5,BV$5=VLOOKUP(Re_lo!$H$5,Re_lo!$N$5:$O$16,2,0)),AT144,"")),"",IF(AND($I144=Re_lo!$E$5,BV$5=VLOOKUP(Re_lo!$H$5,Re_lo!$N$5:$O$16,2,0)),AT144,""))</f>
        <v/>
      </c>
      <c r="BW144" s="125" t="str">
        <f>IF(ISERR(IF(AND($I144=Re_lo!$E$5,BW$5=VLOOKUP(Re_lo!$H$5,Re_lo!$N$5:$O$16,2,0)),AU144,"")),"",IF(AND($I144=Re_lo!$E$5,BW$5=VLOOKUP(Re_lo!$H$5,Re_lo!$N$5:$O$16,2,0)),AU144,""))</f>
        <v/>
      </c>
      <c r="BX144" s="125" t="str">
        <f>IF(ISERR(IF(AND($I144=Re_lo!$E$5,BX$5=VLOOKUP(Re_lo!$H$5,Re_lo!$N$5:$O$16,2,0)),AV144,"")),"",IF(AND($I144=Re_lo!$E$5,BX$5=VLOOKUP(Re_lo!$H$5,Re_lo!$N$5:$O$16,2,0)),AV144,""))</f>
        <v/>
      </c>
      <c r="BY144" s="125" t="str">
        <f>IF(ISERR(IF(AND($I144=Re_lo!$E$5,BY$5=VLOOKUP(Re_lo!$H$5,Re_lo!$N$5:$O$16,2,0)),AW144,"")),"",IF(AND($I144=Re_lo!$E$5,BY$5=VLOOKUP(Re_lo!$H$5,Re_lo!$N$5:$O$16,2,0)),AW144,""))</f>
        <v/>
      </c>
      <c r="BZ144" s="125" t="str">
        <f>IF(ISERR(IF(AND($I144=Re_lo!$E$5,BZ$5=VLOOKUP(Re_lo!$H$5,Re_lo!$N$5:$O$16,2,0)),AX144,"")),"",IF(AND($I144=Re_lo!$E$5,BZ$5=VLOOKUP(Re_lo!$H$5,Re_lo!$N$5:$O$16,2,0)),AX144,""))</f>
        <v/>
      </c>
      <c r="CA144" s="125" t="str">
        <f>IF(ISERR(IF(AND($I144=Re_lo!$E$5,CA$5=VLOOKUP(Re_lo!$H$5,Re_lo!$N$5:$O$16,2,0)),AY144,"")),"",IF(AND($I144=Re_lo!$E$5,CA$5=VLOOKUP(Re_lo!$H$5,Re_lo!$N$5:$O$16,2,0)),AY144,""))</f>
        <v/>
      </c>
      <c r="CB144" s="125" t="str">
        <f>IF(ISERR(IF(AND($I144=Re_lo!$E$5,CB$5=VLOOKUP(Re_lo!$H$5,Re_lo!$N$5:$O$16,2,0)),AZ144,"")),"",IF(AND($I144=Re_lo!$E$5,CB$5=VLOOKUP(Re_lo!$H$5,Re_lo!$N$5:$O$16,2,0)),AZ144,""))</f>
        <v/>
      </c>
      <c r="CC144" s="125" t="str">
        <f>IF(ISERR(IF(AND($I144=Re_lo!$E$5,CC$5=VLOOKUP(Re_lo!$H$5,Re_lo!$N$5:$O$16,2,0)),BA144,"")),"",IF(AND($I144=Re_lo!$E$5,CC$5=VLOOKUP(Re_lo!$H$5,Re_lo!$N$5:$O$16,2,0)),BA144,""))</f>
        <v/>
      </c>
      <c r="CD144" s="125" t="str">
        <f>IF(ISERR(IF(AND($I144=Re_lo!$E$5,CD$5=VLOOKUP(Re_lo!$H$5,Re_lo!$N$5:$O$16,2,0)),BB144,"")),"",IF(AND($I144=Re_lo!$E$5,CD$5=VLOOKUP(Re_lo!$H$5,Re_lo!$N$5:$O$16,2,0)),BB144,""))</f>
        <v/>
      </c>
      <c r="CF144" s="125" t="str">
        <f>IF($C144="","",COUNTIFS(Con_ve!$C$6:$C$1005,$C144,Con_ve!$Q$6:$Q$1005,Cad_cl!CF$5))</f>
        <v/>
      </c>
      <c r="CG144" s="125" t="str">
        <f>IF($C144="","",COUNTIFS(Con_ve!$C$6:$C$1005,$C144,Con_ve!$Q$6:$Q$1005,Cad_cl!CG$5))</f>
        <v/>
      </c>
      <c r="CH144" s="125" t="str">
        <f>IF($C144="","",COUNTIFS(Con_ve!$C$6:$C$1005,$C144,Con_ve!$Q$6:$Q$1005,Cad_cl!CH$5))</f>
        <v/>
      </c>
      <c r="CI144" s="125" t="str">
        <f>IF($C144="","",COUNTIFS(Con_ve!$C$6:$C$1005,$C144,Con_ve!$Q$6:$Q$1005,Cad_cl!CI$5))</f>
        <v/>
      </c>
      <c r="CJ144" s="125" t="str">
        <f>IF($C144="","",COUNTIFS(Con_ve!$C$6:$C$1005,$C144,Con_ve!$Q$6:$Q$1005,Cad_cl!CJ$5))</f>
        <v/>
      </c>
      <c r="CK144" s="125" t="str">
        <f>IF($C144="","",COUNTIFS(Con_ve!$C$6:$C$1005,$C144,Con_ve!$Q$6:$Q$1005,Cad_cl!CK$5))</f>
        <v/>
      </c>
      <c r="CL144" s="125" t="str">
        <f>IF($C144="","",COUNTIFS(Con_ve!$C$6:$C$1005,$C144,Con_ve!$Q$6:$Q$1005,Cad_cl!CL$5))</f>
        <v/>
      </c>
      <c r="CM144" s="125" t="str">
        <f>IF($C144="","",COUNTIFS(Con_ve!$C$6:$C$1005,$C144,Con_ve!$Q$6:$Q$1005,Cad_cl!CM$5))</f>
        <v/>
      </c>
      <c r="CN144" s="125" t="str">
        <f>IF($C144="","",COUNTIFS(Con_ve!$C$6:$C$1005,$C144,Con_ve!$Q$6:$Q$1005,Cad_cl!CN$5))</f>
        <v/>
      </c>
      <c r="CO144" s="125" t="str">
        <f>IF($C144="","",COUNTIFS(Con_ve!$C$6:$C$1005,$C144,Con_ve!$Q$6:$Q$1005,Cad_cl!CO$5))</f>
        <v/>
      </c>
      <c r="CP144" s="125" t="str">
        <f>IF($C144="","",COUNTIFS(Con_ve!$C$6:$C$1005,$C144,Con_ve!$Q$6:$Q$1005,Cad_cl!CP$5))</f>
        <v/>
      </c>
      <c r="CQ144" s="125" t="str">
        <f>IF($C144="","",COUNTIFS(Con_ve!$C$6:$C$1005,$C144,Con_ve!$Q$6:$Q$1005,Cad_cl!CQ$5))</f>
        <v/>
      </c>
      <c r="CR144" s="125">
        <f t="shared" si="8"/>
        <v>0</v>
      </c>
    </row>
    <row r="145" spans="3:96" ht="30" customHeight="1">
      <c r="C145" s="153"/>
      <c r="D145" s="153"/>
      <c r="E145" s="154"/>
      <c r="F145" s="153"/>
      <c r="G145" s="155"/>
      <c r="H145" s="153"/>
      <c r="I145" s="153"/>
      <c r="J145" s="132" t="s">
        <v>309</v>
      </c>
      <c r="K145" s="133" t="s">
        <v>309</v>
      </c>
      <c r="L145" s="153"/>
      <c r="M145" s="153"/>
      <c r="N145" s="153"/>
      <c r="O145" s="153"/>
      <c r="P145" s="153"/>
      <c r="Q145" s="153"/>
      <c r="AP145" s="134" t="str">
        <f>IF(ISERR(IF($C145="","",SUMIFS(Con_ve!$F$6:$F$1005,Con_ve!$C$6:$C$1005,$C145,Con_ve!$I$6:$I$1005,"Fechada",Con_ve!$Q$6:$Q$1005,Cad_cl!AP$5))),"",IF($C145="","",SUMIFS(Con_ve!$F$6:$F$1005,Con_ve!$C$6:$C$1005,$C145,Con_ve!$I$6:$I$1005,"Fechada",Con_ve!$Q$6:$Q$1005,Cad_cl!AP$5)))</f>
        <v/>
      </c>
      <c r="AQ145" s="134" t="str">
        <f>IF(ISERR(IF($C145="","",SUMIFS(Con_ve!$F$6:$F$1005,Con_ve!$C$6:$C$1005,$C145,Con_ve!$I$6:$I$1005,"Fechada",Con_ve!$Q$6:$Q$1005,Cad_cl!AQ$5))),"",IF($C145="","",SUMIFS(Con_ve!$F$6:$F$1005,Con_ve!$C$6:$C$1005,$C145,Con_ve!$I$6:$I$1005,"Fechada",Con_ve!$Q$6:$Q$1005,Cad_cl!AQ$5)))</f>
        <v/>
      </c>
      <c r="AR145" s="134" t="str">
        <f>IF(ISERR(IF($C145="","",SUMIFS(Con_ve!$F$6:$F$1005,Con_ve!$C$6:$C$1005,$C145,Con_ve!$I$6:$I$1005,"Fechada",Con_ve!$Q$6:$Q$1005,Cad_cl!AR$5))),"",IF($C145="","",SUMIFS(Con_ve!$F$6:$F$1005,Con_ve!$C$6:$C$1005,$C145,Con_ve!$I$6:$I$1005,"Fechada",Con_ve!$Q$6:$Q$1005,Cad_cl!AR$5)))</f>
        <v/>
      </c>
      <c r="AS145" s="134" t="str">
        <f>IF(ISERR(IF($C145="","",SUMIFS(Con_ve!$F$6:$F$1005,Con_ve!$C$6:$C$1005,$C145,Con_ve!$I$6:$I$1005,"Fechada",Con_ve!$Q$6:$Q$1005,Cad_cl!AS$5))),"",IF($C145="","",SUMIFS(Con_ve!$F$6:$F$1005,Con_ve!$C$6:$C$1005,$C145,Con_ve!$I$6:$I$1005,"Fechada",Con_ve!$Q$6:$Q$1005,Cad_cl!AS$5)))</f>
        <v/>
      </c>
      <c r="AT145" s="134" t="str">
        <f>IF(ISERR(IF($C145="","",SUMIFS(Con_ve!$F$6:$F$1005,Con_ve!$C$6:$C$1005,$C145,Con_ve!$I$6:$I$1005,"Fechada",Con_ve!$Q$6:$Q$1005,Cad_cl!AT$5))),"",IF($C145="","",SUMIFS(Con_ve!$F$6:$F$1005,Con_ve!$C$6:$C$1005,$C145,Con_ve!$I$6:$I$1005,"Fechada",Con_ve!$Q$6:$Q$1005,Cad_cl!AT$5)))</f>
        <v/>
      </c>
      <c r="AU145" s="134" t="str">
        <f>IF(ISERR(IF($C145="","",SUMIFS(Con_ve!$F$6:$F$1005,Con_ve!$C$6:$C$1005,$C145,Con_ve!$I$6:$I$1005,"Fechada",Con_ve!$Q$6:$Q$1005,Cad_cl!AU$5))),"",IF($C145="","",SUMIFS(Con_ve!$F$6:$F$1005,Con_ve!$C$6:$C$1005,$C145,Con_ve!$I$6:$I$1005,"Fechada",Con_ve!$Q$6:$Q$1005,Cad_cl!AU$5)))</f>
        <v/>
      </c>
      <c r="AV145" s="134" t="str">
        <f>IF(ISERR(IF($C145="","",SUMIFS(Con_ve!$F$6:$F$1005,Con_ve!$C$6:$C$1005,$C145,Con_ve!$I$6:$I$1005,"Fechada",Con_ve!$Q$6:$Q$1005,Cad_cl!AV$5))),"",IF($C145="","",SUMIFS(Con_ve!$F$6:$F$1005,Con_ve!$C$6:$C$1005,$C145,Con_ve!$I$6:$I$1005,"Fechada",Con_ve!$Q$6:$Q$1005,Cad_cl!AV$5)))</f>
        <v/>
      </c>
      <c r="AW145" s="134" t="str">
        <f>IF(ISERR(IF($C145="","",SUMIFS(Con_ve!$F$6:$F$1005,Con_ve!$C$6:$C$1005,$C145,Con_ve!$I$6:$I$1005,"Fechada",Con_ve!$Q$6:$Q$1005,Cad_cl!AW$5))),"",IF($C145="","",SUMIFS(Con_ve!$F$6:$F$1005,Con_ve!$C$6:$C$1005,$C145,Con_ve!$I$6:$I$1005,"Fechada",Con_ve!$Q$6:$Q$1005,Cad_cl!AW$5)))</f>
        <v/>
      </c>
      <c r="AX145" s="134" t="str">
        <f>IF(ISERR(IF($C145="","",SUMIFS(Con_ve!$F$6:$F$1005,Con_ve!$C$6:$C$1005,$C145,Con_ve!$I$6:$I$1005,"Fechada",Con_ve!$Q$6:$Q$1005,Cad_cl!AX$5))),"",IF($C145="","",SUMIFS(Con_ve!$F$6:$F$1005,Con_ve!$C$6:$C$1005,$C145,Con_ve!$I$6:$I$1005,"Fechada",Con_ve!$Q$6:$Q$1005,Cad_cl!AX$5)))</f>
        <v/>
      </c>
      <c r="AY145" s="134" t="str">
        <f>IF(ISERR(IF($C145="","",SUMIFS(Con_ve!$F$6:$F$1005,Con_ve!$C$6:$C$1005,$C145,Con_ve!$I$6:$I$1005,"Fechada",Con_ve!$Q$6:$Q$1005,Cad_cl!AY$5))),"",IF($C145="","",SUMIFS(Con_ve!$F$6:$F$1005,Con_ve!$C$6:$C$1005,$C145,Con_ve!$I$6:$I$1005,"Fechada",Con_ve!$Q$6:$Q$1005,Cad_cl!AY$5)))</f>
        <v/>
      </c>
      <c r="AZ145" s="134" t="str">
        <f>IF(ISERR(IF($C145="","",SUMIFS(Con_ve!$F$6:$F$1005,Con_ve!$C$6:$C$1005,$C145,Con_ve!$I$6:$I$1005,"Fechada",Con_ve!$Q$6:$Q$1005,Cad_cl!AZ$5))),"",IF($C145="","",SUMIFS(Con_ve!$F$6:$F$1005,Con_ve!$C$6:$C$1005,$C145,Con_ve!$I$6:$I$1005,"Fechada",Con_ve!$Q$6:$Q$1005,Cad_cl!AZ$5)))</f>
        <v/>
      </c>
      <c r="BA145" s="134" t="str">
        <f>IF(ISERR(IF($C145="","",SUMIFS(Con_ve!$F$6:$F$1005,Con_ve!$C$6:$C$1005,$C145,Con_ve!$I$6:$I$1005,"Fechada",Con_ve!$Q$6:$Q$1005,Cad_cl!BA$5))),"",IF($C145="","",SUMIFS(Con_ve!$F$6:$F$1005,Con_ve!$C$6:$C$1005,$C145,Con_ve!$I$6:$I$1005,"Fechada",Con_ve!$Q$6:$Q$1005,Cad_cl!BA$5)))</f>
        <v/>
      </c>
      <c r="BB145" s="134">
        <f t="shared" si="6"/>
        <v>0</v>
      </c>
      <c r="BD145" s="134" t="str">
        <f>IF(ISERR(IF($C145="","",SUMIFS(Con_ve!$F$6:$F$1005,Con_ve!$C$6:$C$1005,$C145,Con_ve!$I$6:$I$1005,"Em negociação",Con_ve!$Q$6:$Q$1005,Cad_cl!BD$5))),"",IF($C145="","",SUMIFS(Con_ve!$F$6:$F$1005,Con_ve!$C$6:$C$1005,$C145,Con_ve!$I$6:$I$1005,"Em negociação",Con_ve!$Q$6:$Q$1005,Cad_cl!BD$5)))</f>
        <v/>
      </c>
      <c r="BE145" s="134" t="str">
        <f>IF(ISERR(IF($C145="","",SUMIFS(Con_ve!$F$6:$F$1005,Con_ve!$C$6:$C$1005,$C145,Con_ve!$I$6:$I$1005,"Em negociação",Con_ve!$Q$6:$Q$1005,Cad_cl!BE$5))),"",IF($C145="","",SUMIFS(Con_ve!$F$6:$F$1005,Con_ve!$C$6:$C$1005,$C145,Con_ve!$I$6:$I$1005,"Em negociação",Con_ve!$Q$6:$Q$1005,Cad_cl!BE$5)))</f>
        <v/>
      </c>
      <c r="BF145" s="134" t="str">
        <f>IF(ISERR(IF($C145="","",SUMIFS(Con_ve!$F$6:$F$1005,Con_ve!$C$6:$C$1005,$C145,Con_ve!$I$6:$I$1005,"Em negociação",Con_ve!$Q$6:$Q$1005,Cad_cl!BF$5))),"",IF($C145="","",SUMIFS(Con_ve!$F$6:$F$1005,Con_ve!$C$6:$C$1005,$C145,Con_ve!$I$6:$I$1005,"Em negociação",Con_ve!$Q$6:$Q$1005,Cad_cl!BF$5)))</f>
        <v/>
      </c>
      <c r="BG145" s="134" t="str">
        <f>IF(ISERR(IF($C145="","",SUMIFS(Con_ve!$F$6:$F$1005,Con_ve!$C$6:$C$1005,$C145,Con_ve!$I$6:$I$1005,"Em negociação",Con_ve!$Q$6:$Q$1005,Cad_cl!BG$5))),"",IF($C145="","",SUMIFS(Con_ve!$F$6:$F$1005,Con_ve!$C$6:$C$1005,$C145,Con_ve!$I$6:$I$1005,"Em negociação",Con_ve!$Q$6:$Q$1005,Cad_cl!BG$5)))</f>
        <v/>
      </c>
      <c r="BH145" s="134" t="str">
        <f>IF(ISERR(IF($C145="","",SUMIFS(Con_ve!$F$6:$F$1005,Con_ve!$C$6:$C$1005,$C145,Con_ve!$I$6:$I$1005,"Em negociação",Con_ve!$Q$6:$Q$1005,Cad_cl!BH$5))),"",IF($C145="","",SUMIFS(Con_ve!$F$6:$F$1005,Con_ve!$C$6:$C$1005,$C145,Con_ve!$I$6:$I$1005,"Em negociação",Con_ve!$Q$6:$Q$1005,Cad_cl!BH$5)))</f>
        <v/>
      </c>
      <c r="BI145" s="134" t="str">
        <f>IF(ISERR(IF($C145="","",SUMIFS(Con_ve!$F$6:$F$1005,Con_ve!$C$6:$C$1005,$C145,Con_ve!$I$6:$I$1005,"Em negociação",Con_ve!$Q$6:$Q$1005,Cad_cl!BI$5))),"",IF($C145="","",SUMIFS(Con_ve!$F$6:$F$1005,Con_ve!$C$6:$C$1005,$C145,Con_ve!$I$6:$I$1005,"Em negociação",Con_ve!$Q$6:$Q$1005,Cad_cl!BI$5)))</f>
        <v/>
      </c>
      <c r="BJ145" s="134" t="str">
        <f>IF(ISERR(IF($C145="","",SUMIFS(Con_ve!$F$6:$F$1005,Con_ve!$C$6:$C$1005,$C145,Con_ve!$I$6:$I$1005,"Em negociação",Con_ve!$Q$6:$Q$1005,Cad_cl!BJ$5))),"",IF($C145="","",SUMIFS(Con_ve!$F$6:$F$1005,Con_ve!$C$6:$C$1005,$C145,Con_ve!$I$6:$I$1005,"Em negociação",Con_ve!$Q$6:$Q$1005,Cad_cl!BJ$5)))</f>
        <v/>
      </c>
      <c r="BK145" s="134" t="str">
        <f>IF(ISERR(IF($C145="","",SUMIFS(Con_ve!$F$6:$F$1005,Con_ve!$C$6:$C$1005,$C145,Con_ve!$I$6:$I$1005,"Em negociação",Con_ve!$Q$6:$Q$1005,Cad_cl!BK$5))),"",IF($C145="","",SUMIFS(Con_ve!$F$6:$F$1005,Con_ve!$C$6:$C$1005,$C145,Con_ve!$I$6:$I$1005,"Em negociação",Con_ve!$Q$6:$Q$1005,Cad_cl!BK$5)))</f>
        <v/>
      </c>
      <c r="BL145" s="134" t="str">
        <f>IF(ISERR(IF($C145="","",SUMIFS(Con_ve!$F$6:$F$1005,Con_ve!$C$6:$C$1005,$C145,Con_ve!$I$6:$I$1005,"Em negociação",Con_ve!$Q$6:$Q$1005,Cad_cl!BL$5))),"",IF($C145="","",SUMIFS(Con_ve!$F$6:$F$1005,Con_ve!$C$6:$C$1005,$C145,Con_ve!$I$6:$I$1005,"Em negociação",Con_ve!$Q$6:$Q$1005,Cad_cl!BL$5)))</f>
        <v/>
      </c>
      <c r="BM145" s="134" t="str">
        <f>IF(ISERR(IF($C145="","",SUMIFS(Con_ve!$F$6:$F$1005,Con_ve!$C$6:$C$1005,$C145,Con_ve!$I$6:$I$1005,"Em negociação",Con_ve!$Q$6:$Q$1005,Cad_cl!BM$5))),"",IF($C145="","",SUMIFS(Con_ve!$F$6:$F$1005,Con_ve!$C$6:$C$1005,$C145,Con_ve!$I$6:$I$1005,"Em negociação",Con_ve!$Q$6:$Q$1005,Cad_cl!BM$5)))</f>
        <v/>
      </c>
      <c r="BN145" s="134" t="str">
        <f>IF(ISERR(IF($C145="","",SUMIFS(Con_ve!$F$6:$F$1005,Con_ve!$C$6:$C$1005,$C145,Con_ve!$I$6:$I$1005,"Em negociação",Con_ve!$Q$6:$Q$1005,Cad_cl!BN$5))),"",IF($C145="","",SUMIFS(Con_ve!$F$6:$F$1005,Con_ve!$C$6:$C$1005,$C145,Con_ve!$I$6:$I$1005,"Em negociação",Con_ve!$Q$6:$Q$1005,Cad_cl!BN$5)))</f>
        <v/>
      </c>
      <c r="BO145" s="134" t="str">
        <f>IF(ISERR(IF($C145="","",SUMIFS(Con_ve!$F$6:$F$1005,Con_ve!$C$6:$C$1005,$C145,Con_ve!$I$6:$I$1005,"Em negociação",Con_ve!$Q$6:$Q$1005,Cad_cl!BO$5))),"",IF($C145="","",SUMIFS(Con_ve!$F$6:$F$1005,Con_ve!$C$6:$C$1005,$C145,Con_ve!$I$6:$I$1005,"Em negociação",Con_ve!$Q$6:$Q$1005,Cad_cl!BO$5)))</f>
        <v/>
      </c>
      <c r="BP145" s="134">
        <f t="shared" si="7"/>
        <v>0</v>
      </c>
      <c r="BR145" s="125" t="str">
        <f>IF(ISERR(IF(AND($I145=Re_lo!$E$5,BR$5=VLOOKUP(Re_lo!$H$5,Re_lo!$N$5:$O$16,2,0)),AP145,"")),"",IF(AND($I145=Re_lo!$E$5,BR$5=VLOOKUP(Re_lo!$H$5,Re_lo!$N$5:$O$16,2,0)),AP145,""))</f>
        <v/>
      </c>
      <c r="BS145" s="125" t="str">
        <f>IF(ISERR(IF(AND($I145=Re_lo!$E$5,BS$5=VLOOKUP(Re_lo!$H$5,Re_lo!$N$5:$O$16,2,0)),AQ145,"")),"",IF(AND($I145=Re_lo!$E$5,BS$5=VLOOKUP(Re_lo!$H$5,Re_lo!$N$5:$O$16,2,0)),AQ145,""))</f>
        <v/>
      </c>
      <c r="BT145" s="125" t="str">
        <f>IF(ISERR(IF(AND($I145=Re_lo!$E$5,BT$5=VLOOKUP(Re_lo!$H$5,Re_lo!$N$5:$O$16,2,0)),AR145,"")),"",IF(AND($I145=Re_lo!$E$5,BT$5=VLOOKUP(Re_lo!$H$5,Re_lo!$N$5:$O$16,2,0)),AR145,""))</f>
        <v/>
      </c>
      <c r="BU145" s="125" t="str">
        <f>IF(ISERR(IF(AND($I145=Re_lo!$E$5,BU$5=VLOOKUP(Re_lo!$H$5,Re_lo!$N$5:$O$16,2,0)),AS145,"")),"",IF(AND($I145=Re_lo!$E$5,BU$5=VLOOKUP(Re_lo!$H$5,Re_lo!$N$5:$O$16,2,0)),AS145,""))</f>
        <v/>
      </c>
      <c r="BV145" s="125" t="str">
        <f>IF(ISERR(IF(AND($I145=Re_lo!$E$5,BV$5=VLOOKUP(Re_lo!$H$5,Re_lo!$N$5:$O$16,2,0)),AT145,"")),"",IF(AND($I145=Re_lo!$E$5,BV$5=VLOOKUP(Re_lo!$H$5,Re_lo!$N$5:$O$16,2,0)),AT145,""))</f>
        <v/>
      </c>
      <c r="BW145" s="125" t="str">
        <f>IF(ISERR(IF(AND($I145=Re_lo!$E$5,BW$5=VLOOKUP(Re_lo!$H$5,Re_lo!$N$5:$O$16,2,0)),AU145,"")),"",IF(AND($I145=Re_lo!$E$5,BW$5=VLOOKUP(Re_lo!$H$5,Re_lo!$N$5:$O$16,2,0)),AU145,""))</f>
        <v/>
      </c>
      <c r="BX145" s="125" t="str">
        <f>IF(ISERR(IF(AND($I145=Re_lo!$E$5,BX$5=VLOOKUP(Re_lo!$H$5,Re_lo!$N$5:$O$16,2,0)),AV145,"")),"",IF(AND($I145=Re_lo!$E$5,BX$5=VLOOKUP(Re_lo!$H$5,Re_lo!$N$5:$O$16,2,0)),AV145,""))</f>
        <v/>
      </c>
      <c r="BY145" s="125" t="str">
        <f>IF(ISERR(IF(AND($I145=Re_lo!$E$5,BY$5=VLOOKUP(Re_lo!$H$5,Re_lo!$N$5:$O$16,2,0)),AW145,"")),"",IF(AND($I145=Re_lo!$E$5,BY$5=VLOOKUP(Re_lo!$H$5,Re_lo!$N$5:$O$16,2,0)),AW145,""))</f>
        <v/>
      </c>
      <c r="BZ145" s="125" t="str">
        <f>IF(ISERR(IF(AND($I145=Re_lo!$E$5,BZ$5=VLOOKUP(Re_lo!$H$5,Re_lo!$N$5:$O$16,2,0)),AX145,"")),"",IF(AND($I145=Re_lo!$E$5,BZ$5=VLOOKUP(Re_lo!$H$5,Re_lo!$N$5:$O$16,2,0)),AX145,""))</f>
        <v/>
      </c>
      <c r="CA145" s="125" t="str">
        <f>IF(ISERR(IF(AND($I145=Re_lo!$E$5,CA$5=VLOOKUP(Re_lo!$H$5,Re_lo!$N$5:$O$16,2,0)),AY145,"")),"",IF(AND($I145=Re_lo!$E$5,CA$5=VLOOKUP(Re_lo!$H$5,Re_lo!$N$5:$O$16,2,0)),AY145,""))</f>
        <v/>
      </c>
      <c r="CB145" s="125" t="str">
        <f>IF(ISERR(IF(AND($I145=Re_lo!$E$5,CB$5=VLOOKUP(Re_lo!$H$5,Re_lo!$N$5:$O$16,2,0)),AZ145,"")),"",IF(AND($I145=Re_lo!$E$5,CB$5=VLOOKUP(Re_lo!$H$5,Re_lo!$N$5:$O$16,2,0)),AZ145,""))</f>
        <v/>
      </c>
      <c r="CC145" s="125" t="str">
        <f>IF(ISERR(IF(AND($I145=Re_lo!$E$5,CC$5=VLOOKUP(Re_lo!$H$5,Re_lo!$N$5:$O$16,2,0)),BA145,"")),"",IF(AND($I145=Re_lo!$E$5,CC$5=VLOOKUP(Re_lo!$H$5,Re_lo!$N$5:$O$16,2,0)),BA145,""))</f>
        <v/>
      </c>
      <c r="CD145" s="125" t="str">
        <f>IF(ISERR(IF(AND($I145=Re_lo!$E$5,CD$5=VLOOKUP(Re_lo!$H$5,Re_lo!$N$5:$O$16,2,0)),BB145,"")),"",IF(AND($I145=Re_lo!$E$5,CD$5=VLOOKUP(Re_lo!$H$5,Re_lo!$N$5:$O$16,2,0)),BB145,""))</f>
        <v/>
      </c>
      <c r="CF145" s="125" t="str">
        <f>IF($C145="","",COUNTIFS(Con_ve!$C$6:$C$1005,$C145,Con_ve!$Q$6:$Q$1005,Cad_cl!CF$5))</f>
        <v/>
      </c>
      <c r="CG145" s="125" t="str">
        <f>IF($C145="","",COUNTIFS(Con_ve!$C$6:$C$1005,$C145,Con_ve!$Q$6:$Q$1005,Cad_cl!CG$5))</f>
        <v/>
      </c>
      <c r="CH145" s="125" t="str">
        <f>IF($C145="","",COUNTIFS(Con_ve!$C$6:$C$1005,$C145,Con_ve!$Q$6:$Q$1005,Cad_cl!CH$5))</f>
        <v/>
      </c>
      <c r="CI145" s="125" t="str">
        <f>IF($C145="","",COUNTIFS(Con_ve!$C$6:$C$1005,$C145,Con_ve!$Q$6:$Q$1005,Cad_cl!CI$5))</f>
        <v/>
      </c>
      <c r="CJ145" s="125" t="str">
        <f>IF($C145="","",COUNTIFS(Con_ve!$C$6:$C$1005,$C145,Con_ve!$Q$6:$Q$1005,Cad_cl!CJ$5))</f>
        <v/>
      </c>
      <c r="CK145" s="125" t="str">
        <f>IF($C145="","",COUNTIFS(Con_ve!$C$6:$C$1005,$C145,Con_ve!$Q$6:$Q$1005,Cad_cl!CK$5))</f>
        <v/>
      </c>
      <c r="CL145" s="125" t="str">
        <f>IF($C145="","",COUNTIFS(Con_ve!$C$6:$C$1005,$C145,Con_ve!$Q$6:$Q$1005,Cad_cl!CL$5))</f>
        <v/>
      </c>
      <c r="CM145" s="125" t="str">
        <f>IF($C145="","",COUNTIFS(Con_ve!$C$6:$C$1005,$C145,Con_ve!$Q$6:$Q$1005,Cad_cl!CM$5))</f>
        <v/>
      </c>
      <c r="CN145" s="125" t="str">
        <f>IF($C145="","",COUNTIFS(Con_ve!$C$6:$C$1005,$C145,Con_ve!$Q$6:$Q$1005,Cad_cl!CN$5))</f>
        <v/>
      </c>
      <c r="CO145" s="125" t="str">
        <f>IF($C145="","",COUNTIFS(Con_ve!$C$6:$C$1005,$C145,Con_ve!$Q$6:$Q$1005,Cad_cl!CO$5))</f>
        <v/>
      </c>
      <c r="CP145" s="125" t="str">
        <f>IF($C145="","",COUNTIFS(Con_ve!$C$6:$C$1005,$C145,Con_ve!$Q$6:$Q$1005,Cad_cl!CP$5))</f>
        <v/>
      </c>
      <c r="CQ145" s="125" t="str">
        <f>IF($C145="","",COUNTIFS(Con_ve!$C$6:$C$1005,$C145,Con_ve!$Q$6:$Q$1005,Cad_cl!CQ$5))</f>
        <v/>
      </c>
      <c r="CR145" s="125">
        <f t="shared" si="8"/>
        <v>0</v>
      </c>
    </row>
    <row r="146" spans="3:96" ht="30" customHeight="1">
      <c r="C146" s="153"/>
      <c r="D146" s="153"/>
      <c r="E146" s="154"/>
      <c r="F146" s="153"/>
      <c r="G146" s="155"/>
      <c r="H146" s="153"/>
      <c r="I146" s="153"/>
      <c r="J146" s="132" t="s">
        <v>309</v>
      </c>
      <c r="K146" s="133" t="s">
        <v>309</v>
      </c>
      <c r="L146" s="153"/>
      <c r="M146" s="153"/>
      <c r="N146" s="153"/>
      <c r="O146" s="153"/>
      <c r="P146" s="153"/>
      <c r="Q146" s="153"/>
      <c r="AP146" s="134" t="str">
        <f>IF(ISERR(IF($C146="","",SUMIFS(Con_ve!$F$6:$F$1005,Con_ve!$C$6:$C$1005,$C146,Con_ve!$I$6:$I$1005,"Fechada",Con_ve!$Q$6:$Q$1005,Cad_cl!AP$5))),"",IF($C146="","",SUMIFS(Con_ve!$F$6:$F$1005,Con_ve!$C$6:$C$1005,$C146,Con_ve!$I$6:$I$1005,"Fechada",Con_ve!$Q$6:$Q$1005,Cad_cl!AP$5)))</f>
        <v/>
      </c>
      <c r="AQ146" s="134" t="str">
        <f>IF(ISERR(IF($C146="","",SUMIFS(Con_ve!$F$6:$F$1005,Con_ve!$C$6:$C$1005,$C146,Con_ve!$I$6:$I$1005,"Fechada",Con_ve!$Q$6:$Q$1005,Cad_cl!AQ$5))),"",IF($C146="","",SUMIFS(Con_ve!$F$6:$F$1005,Con_ve!$C$6:$C$1005,$C146,Con_ve!$I$6:$I$1005,"Fechada",Con_ve!$Q$6:$Q$1005,Cad_cl!AQ$5)))</f>
        <v/>
      </c>
      <c r="AR146" s="134" t="str">
        <f>IF(ISERR(IF($C146="","",SUMIFS(Con_ve!$F$6:$F$1005,Con_ve!$C$6:$C$1005,$C146,Con_ve!$I$6:$I$1005,"Fechada",Con_ve!$Q$6:$Q$1005,Cad_cl!AR$5))),"",IF($C146="","",SUMIFS(Con_ve!$F$6:$F$1005,Con_ve!$C$6:$C$1005,$C146,Con_ve!$I$6:$I$1005,"Fechada",Con_ve!$Q$6:$Q$1005,Cad_cl!AR$5)))</f>
        <v/>
      </c>
      <c r="AS146" s="134" t="str">
        <f>IF(ISERR(IF($C146="","",SUMIFS(Con_ve!$F$6:$F$1005,Con_ve!$C$6:$C$1005,$C146,Con_ve!$I$6:$I$1005,"Fechada",Con_ve!$Q$6:$Q$1005,Cad_cl!AS$5))),"",IF($C146="","",SUMIFS(Con_ve!$F$6:$F$1005,Con_ve!$C$6:$C$1005,$C146,Con_ve!$I$6:$I$1005,"Fechada",Con_ve!$Q$6:$Q$1005,Cad_cl!AS$5)))</f>
        <v/>
      </c>
      <c r="AT146" s="134" t="str">
        <f>IF(ISERR(IF($C146="","",SUMIFS(Con_ve!$F$6:$F$1005,Con_ve!$C$6:$C$1005,$C146,Con_ve!$I$6:$I$1005,"Fechada",Con_ve!$Q$6:$Q$1005,Cad_cl!AT$5))),"",IF($C146="","",SUMIFS(Con_ve!$F$6:$F$1005,Con_ve!$C$6:$C$1005,$C146,Con_ve!$I$6:$I$1005,"Fechada",Con_ve!$Q$6:$Q$1005,Cad_cl!AT$5)))</f>
        <v/>
      </c>
      <c r="AU146" s="134" t="str">
        <f>IF(ISERR(IF($C146="","",SUMIFS(Con_ve!$F$6:$F$1005,Con_ve!$C$6:$C$1005,$C146,Con_ve!$I$6:$I$1005,"Fechada",Con_ve!$Q$6:$Q$1005,Cad_cl!AU$5))),"",IF($C146="","",SUMIFS(Con_ve!$F$6:$F$1005,Con_ve!$C$6:$C$1005,$C146,Con_ve!$I$6:$I$1005,"Fechada",Con_ve!$Q$6:$Q$1005,Cad_cl!AU$5)))</f>
        <v/>
      </c>
      <c r="AV146" s="134" t="str">
        <f>IF(ISERR(IF($C146="","",SUMIFS(Con_ve!$F$6:$F$1005,Con_ve!$C$6:$C$1005,$C146,Con_ve!$I$6:$I$1005,"Fechada",Con_ve!$Q$6:$Q$1005,Cad_cl!AV$5))),"",IF($C146="","",SUMIFS(Con_ve!$F$6:$F$1005,Con_ve!$C$6:$C$1005,$C146,Con_ve!$I$6:$I$1005,"Fechada",Con_ve!$Q$6:$Q$1005,Cad_cl!AV$5)))</f>
        <v/>
      </c>
      <c r="AW146" s="134" t="str">
        <f>IF(ISERR(IF($C146="","",SUMIFS(Con_ve!$F$6:$F$1005,Con_ve!$C$6:$C$1005,$C146,Con_ve!$I$6:$I$1005,"Fechada",Con_ve!$Q$6:$Q$1005,Cad_cl!AW$5))),"",IF($C146="","",SUMIFS(Con_ve!$F$6:$F$1005,Con_ve!$C$6:$C$1005,$C146,Con_ve!$I$6:$I$1005,"Fechada",Con_ve!$Q$6:$Q$1005,Cad_cl!AW$5)))</f>
        <v/>
      </c>
      <c r="AX146" s="134" t="str">
        <f>IF(ISERR(IF($C146="","",SUMIFS(Con_ve!$F$6:$F$1005,Con_ve!$C$6:$C$1005,$C146,Con_ve!$I$6:$I$1005,"Fechada",Con_ve!$Q$6:$Q$1005,Cad_cl!AX$5))),"",IF($C146="","",SUMIFS(Con_ve!$F$6:$F$1005,Con_ve!$C$6:$C$1005,$C146,Con_ve!$I$6:$I$1005,"Fechada",Con_ve!$Q$6:$Q$1005,Cad_cl!AX$5)))</f>
        <v/>
      </c>
      <c r="AY146" s="134" t="str">
        <f>IF(ISERR(IF($C146="","",SUMIFS(Con_ve!$F$6:$F$1005,Con_ve!$C$6:$C$1005,$C146,Con_ve!$I$6:$I$1005,"Fechada",Con_ve!$Q$6:$Q$1005,Cad_cl!AY$5))),"",IF($C146="","",SUMIFS(Con_ve!$F$6:$F$1005,Con_ve!$C$6:$C$1005,$C146,Con_ve!$I$6:$I$1005,"Fechada",Con_ve!$Q$6:$Q$1005,Cad_cl!AY$5)))</f>
        <v/>
      </c>
      <c r="AZ146" s="134" t="str">
        <f>IF(ISERR(IF($C146="","",SUMIFS(Con_ve!$F$6:$F$1005,Con_ve!$C$6:$C$1005,$C146,Con_ve!$I$6:$I$1005,"Fechada",Con_ve!$Q$6:$Q$1005,Cad_cl!AZ$5))),"",IF($C146="","",SUMIFS(Con_ve!$F$6:$F$1005,Con_ve!$C$6:$C$1005,$C146,Con_ve!$I$6:$I$1005,"Fechada",Con_ve!$Q$6:$Q$1005,Cad_cl!AZ$5)))</f>
        <v/>
      </c>
      <c r="BA146" s="134" t="str">
        <f>IF(ISERR(IF($C146="","",SUMIFS(Con_ve!$F$6:$F$1005,Con_ve!$C$6:$C$1005,$C146,Con_ve!$I$6:$I$1005,"Fechada",Con_ve!$Q$6:$Q$1005,Cad_cl!BA$5))),"",IF($C146="","",SUMIFS(Con_ve!$F$6:$F$1005,Con_ve!$C$6:$C$1005,$C146,Con_ve!$I$6:$I$1005,"Fechada",Con_ve!$Q$6:$Q$1005,Cad_cl!BA$5)))</f>
        <v/>
      </c>
      <c r="BB146" s="134">
        <f t="shared" si="6"/>
        <v>0</v>
      </c>
      <c r="BD146" s="134" t="str">
        <f>IF(ISERR(IF($C146="","",SUMIFS(Con_ve!$F$6:$F$1005,Con_ve!$C$6:$C$1005,$C146,Con_ve!$I$6:$I$1005,"Em negociação",Con_ve!$Q$6:$Q$1005,Cad_cl!BD$5))),"",IF($C146="","",SUMIFS(Con_ve!$F$6:$F$1005,Con_ve!$C$6:$C$1005,$C146,Con_ve!$I$6:$I$1005,"Em negociação",Con_ve!$Q$6:$Q$1005,Cad_cl!BD$5)))</f>
        <v/>
      </c>
      <c r="BE146" s="134" t="str">
        <f>IF(ISERR(IF($C146="","",SUMIFS(Con_ve!$F$6:$F$1005,Con_ve!$C$6:$C$1005,$C146,Con_ve!$I$6:$I$1005,"Em negociação",Con_ve!$Q$6:$Q$1005,Cad_cl!BE$5))),"",IF($C146="","",SUMIFS(Con_ve!$F$6:$F$1005,Con_ve!$C$6:$C$1005,$C146,Con_ve!$I$6:$I$1005,"Em negociação",Con_ve!$Q$6:$Q$1005,Cad_cl!BE$5)))</f>
        <v/>
      </c>
      <c r="BF146" s="134" t="str">
        <f>IF(ISERR(IF($C146="","",SUMIFS(Con_ve!$F$6:$F$1005,Con_ve!$C$6:$C$1005,$C146,Con_ve!$I$6:$I$1005,"Em negociação",Con_ve!$Q$6:$Q$1005,Cad_cl!BF$5))),"",IF($C146="","",SUMIFS(Con_ve!$F$6:$F$1005,Con_ve!$C$6:$C$1005,$C146,Con_ve!$I$6:$I$1005,"Em negociação",Con_ve!$Q$6:$Q$1005,Cad_cl!BF$5)))</f>
        <v/>
      </c>
      <c r="BG146" s="134" t="str">
        <f>IF(ISERR(IF($C146="","",SUMIFS(Con_ve!$F$6:$F$1005,Con_ve!$C$6:$C$1005,$C146,Con_ve!$I$6:$I$1005,"Em negociação",Con_ve!$Q$6:$Q$1005,Cad_cl!BG$5))),"",IF($C146="","",SUMIFS(Con_ve!$F$6:$F$1005,Con_ve!$C$6:$C$1005,$C146,Con_ve!$I$6:$I$1005,"Em negociação",Con_ve!$Q$6:$Q$1005,Cad_cl!BG$5)))</f>
        <v/>
      </c>
      <c r="BH146" s="134" t="str">
        <f>IF(ISERR(IF($C146="","",SUMIFS(Con_ve!$F$6:$F$1005,Con_ve!$C$6:$C$1005,$C146,Con_ve!$I$6:$I$1005,"Em negociação",Con_ve!$Q$6:$Q$1005,Cad_cl!BH$5))),"",IF($C146="","",SUMIFS(Con_ve!$F$6:$F$1005,Con_ve!$C$6:$C$1005,$C146,Con_ve!$I$6:$I$1005,"Em negociação",Con_ve!$Q$6:$Q$1005,Cad_cl!BH$5)))</f>
        <v/>
      </c>
      <c r="BI146" s="134" t="str">
        <f>IF(ISERR(IF($C146="","",SUMIFS(Con_ve!$F$6:$F$1005,Con_ve!$C$6:$C$1005,$C146,Con_ve!$I$6:$I$1005,"Em negociação",Con_ve!$Q$6:$Q$1005,Cad_cl!BI$5))),"",IF($C146="","",SUMIFS(Con_ve!$F$6:$F$1005,Con_ve!$C$6:$C$1005,$C146,Con_ve!$I$6:$I$1005,"Em negociação",Con_ve!$Q$6:$Q$1005,Cad_cl!BI$5)))</f>
        <v/>
      </c>
      <c r="BJ146" s="134" t="str">
        <f>IF(ISERR(IF($C146="","",SUMIFS(Con_ve!$F$6:$F$1005,Con_ve!$C$6:$C$1005,$C146,Con_ve!$I$6:$I$1005,"Em negociação",Con_ve!$Q$6:$Q$1005,Cad_cl!BJ$5))),"",IF($C146="","",SUMIFS(Con_ve!$F$6:$F$1005,Con_ve!$C$6:$C$1005,$C146,Con_ve!$I$6:$I$1005,"Em negociação",Con_ve!$Q$6:$Q$1005,Cad_cl!BJ$5)))</f>
        <v/>
      </c>
      <c r="BK146" s="134" t="str">
        <f>IF(ISERR(IF($C146="","",SUMIFS(Con_ve!$F$6:$F$1005,Con_ve!$C$6:$C$1005,$C146,Con_ve!$I$6:$I$1005,"Em negociação",Con_ve!$Q$6:$Q$1005,Cad_cl!BK$5))),"",IF($C146="","",SUMIFS(Con_ve!$F$6:$F$1005,Con_ve!$C$6:$C$1005,$C146,Con_ve!$I$6:$I$1005,"Em negociação",Con_ve!$Q$6:$Q$1005,Cad_cl!BK$5)))</f>
        <v/>
      </c>
      <c r="BL146" s="134" t="str">
        <f>IF(ISERR(IF($C146="","",SUMIFS(Con_ve!$F$6:$F$1005,Con_ve!$C$6:$C$1005,$C146,Con_ve!$I$6:$I$1005,"Em negociação",Con_ve!$Q$6:$Q$1005,Cad_cl!BL$5))),"",IF($C146="","",SUMIFS(Con_ve!$F$6:$F$1005,Con_ve!$C$6:$C$1005,$C146,Con_ve!$I$6:$I$1005,"Em negociação",Con_ve!$Q$6:$Q$1005,Cad_cl!BL$5)))</f>
        <v/>
      </c>
      <c r="BM146" s="134" t="str">
        <f>IF(ISERR(IF($C146="","",SUMIFS(Con_ve!$F$6:$F$1005,Con_ve!$C$6:$C$1005,$C146,Con_ve!$I$6:$I$1005,"Em negociação",Con_ve!$Q$6:$Q$1005,Cad_cl!BM$5))),"",IF($C146="","",SUMIFS(Con_ve!$F$6:$F$1005,Con_ve!$C$6:$C$1005,$C146,Con_ve!$I$6:$I$1005,"Em negociação",Con_ve!$Q$6:$Q$1005,Cad_cl!BM$5)))</f>
        <v/>
      </c>
      <c r="BN146" s="134" t="str">
        <f>IF(ISERR(IF($C146="","",SUMIFS(Con_ve!$F$6:$F$1005,Con_ve!$C$6:$C$1005,$C146,Con_ve!$I$6:$I$1005,"Em negociação",Con_ve!$Q$6:$Q$1005,Cad_cl!BN$5))),"",IF($C146="","",SUMIFS(Con_ve!$F$6:$F$1005,Con_ve!$C$6:$C$1005,$C146,Con_ve!$I$6:$I$1005,"Em negociação",Con_ve!$Q$6:$Q$1005,Cad_cl!BN$5)))</f>
        <v/>
      </c>
      <c r="BO146" s="134" t="str">
        <f>IF(ISERR(IF($C146="","",SUMIFS(Con_ve!$F$6:$F$1005,Con_ve!$C$6:$C$1005,$C146,Con_ve!$I$6:$I$1005,"Em negociação",Con_ve!$Q$6:$Q$1005,Cad_cl!BO$5))),"",IF($C146="","",SUMIFS(Con_ve!$F$6:$F$1005,Con_ve!$C$6:$C$1005,$C146,Con_ve!$I$6:$I$1005,"Em negociação",Con_ve!$Q$6:$Q$1005,Cad_cl!BO$5)))</f>
        <v/>
      </c>
      <c r="BP146" s="134">
        <f t="shared" si="7"/>
        <v>0</v>
      </c>
      <c r="BR146" s="125" t="str">
        <f>IF(ISERR(IF(AND($I146=Re_lo!$E$5,BR$5=VLOOKUP(Re_lo!$H$5,Re_lo!$N$5:$O$16,2,0)),AP146,"")),"",IF(AND($I146=Re_lo!$E$5,BR$5=VLOOKUP(Re_lo!$H$5,Re_lo!$N$5:$O$16,2,0)),AP146,""))</f>
        <v/>
      </c>
      <c r="BS146" s="125" t="str">
        <f>IF(ISERR(IF(AND($I146=Re_lo!$E$5,BS$5=VLOOKUP(Re_lo!$H$5,Re_lo!$N$5:$O$16,2,0)),AQ146,"")),"",IF(AND($I146=Re_lo!$E$5,BS$5=VLOOKUP(Re_lo!$H$5,Re_lo!$N$5:$O$16,2,0)),AQ146,""))</f>
        <v/>
      </c>
      <c r="BT146" s="125" t="str">
        <f>IF(ISERR(IF(AND($I146=Re_lo!$E$5,BT$5=VLOOKUP(Re_lo!$H$5,Re_lo!$N$5:$O$16,2,0)),AR146,"")),"",IF(AND($I146=Re_lo!$E$5,BT$5=VLOOKUP(Re_lo!$H$5,Re_lo!$N$5:$O$16,2,0)),AR146,""))</f>
        <v/>
      </c>
      <c r="BU146" s="125" t="str">
        <f>IF(ISERR(IF(AND($I146=Re_lo!$E$5,BU$5=VLOOKUP(Re_lo!$H$5,Re_lo!$N$5:$O$16,2,0)),AS146,"")),"",IF(AND($I146=Re_lo!$E$5,BU$5=VLOOKUP(Re_lo!$H$5,Re_lo!$N$5:$O$16,2,0)),AS146,""))</f>
        <v/>
      </c>
      <c r="BV146" s="125" t="str">
        <f>IF(ISERR(IF(AND($I146=Re_lo!$E$5,BV$5=VLOOKUP(Re_lo!$H$5,Re_lo!$N$5:$O$16,2,0)),AT146,"")),"",IF(AND($I146=Re_lo!$E$5,BV$5=VLOOKUP(Re_lo!$H$5,Re_lo!$N$5:$O$16,2,0)),AT146,""))</f>
        <v/>
      </c>
      <c r="BW146" s="125" t="str">
        <f>IF(ISERR(IF(AND($I146=Re_lo!$E$5,BW$5=VLOOKUP(Re_lo!$H$5,Re_lo!$N$5:$O$16,2,0)),AU146,"")),"",IF(AND($I146=Re_lo!$E$5,BW$5=VLOOKUP(Re_lo!$H$5,Re_lo!$N$5:$O$16,2,0)),AU146,""))</f>
        <v/>
      </c>
      <c r="BX146" s="125" t="str">
        <f>IF(ISERR(IF(AND($I146=Re_lo!$E$5,BX$5=VLOOKUP(Re_lo!$H$5,Re_lo!$N$5:$O$16,2,0)),AV146,"")),"",IF(AND($I146=Re_lo!$E$5,BX$5=VLOOKUP(Re_lo!$H$5,Re_lo!$N$5:$O$16,2,0)),AV146,""))</f>
        <v/>
      </c>
      <c r="BY146" s="125" t="str">
        <f>IF(ISERR(IF(AND($I146=Re_lo!$E$5,BY$5=VLOOKUP(Re_lo!$H$5,Re_lo!$N$5:$O$16,2,0)),AW146,"")),"",IF(AND($I146=Re_lo!$E$5,BY$5=VLOOKUP(Re_lo!$H$5,Re_lo!$N$5:$O$16,2,0)),AW146,""))</f>
        <v/>
      </c>
      <c r="BZ146" s="125" t="str">
        <f>IF(ISERR(IF(AND($I146=Re_lo!$E$5,BZ$5=VLOOKUP(Re_lo!$H$5,Re_lo!$N$5:$O$16,2,0)),AX146,"")),"",IF(AND($I146=Re_lo!$E$5,BZ$5=VLOOKUP(Re_lo!$H$5,Re_lo!$N$5:$O$16,2,0)),AX146,""))</f>
        <v/>
      </c>
      <c r="CA146" s="125" t="str">
        <f>IF(ISERR(IF(AND($I146=Re_lo!$E$5,CA$5=VLOOKUP(Re_lo!$H$5,Re_lo!$N$5:$O$16,2,0)),AY146,"")),"",IF(AND($I146=Re_lo!$E$5,CA$5=VLOOKUP(Re_lo!$H$5,Re_lo!$N$5:$O$16,2,0)),AY146,""))</f>
        <v/>
      </c>
      <c r="CB146" s="125" t="str">
        <f>IF(ISERR(IF(AND($I146=Re_lo!$E$5,CB$5=VLOOKUP(Re_lo!$H$5,Re_lo!$N$5:$O$16,2,0)),AZ146,"")),"",IF(AND($I146=Re_lo!$E$5,CB$5=VLOOKUP(Re_lo!$H$5,Re_lo!$N$5:$O$16,2,0)),AZ146,""))</f>
        <v/>
      </c>
      <c r="CC146" s="125" t="str">
        <f>IF(ISERR(IF(AND($I146=Re_lo!$E$5,CC$5=VLOOKUP(Re_lo!$H$5,Re_lo!$N$5:$O$16,2,0)),BA146,"")),"",IF(AND($I146=Re_lo!$E$5,CC$5=VLOOKUP(Re_lo!$H$5,Re_lo!$N$5:$O$16,2,0)),BA146,""))</f>
        <v/>
      </c>
      <c r="CD146" s="125" t="str">
        <f>IF(ISERR(IF(AND($I146=Re_lo!$E$5,CD$5=VLOOKUP(Re_lo!$H$5,Re_lo!$N$5:$O$16,2,0)),BB146,"")),"",IF(AND($I146=Re_lo!$E$5,CD$5=VLOOKUP(Re_lo!$H$5,Re_lo!$N$5:$O$16,2,0)),BB146,""))</f>
        <v/>
      </c>
      <c r="CF146" s="125" t="str">
        <f>IF($C146="","",COUNTIFS(Con_ve!$C$6:$C$1005,$C146,Con_ve!$Q$6:$Q$1005,Cad_cl!CF$5))</f>
        <v/>
      </c>
      <c r="CG146" s="125" t="str">
        <f>IF($C146="","",COUNTIFS(Con_ve!$C$6:$C$1005,$C146,Con_ve!$Q$6:$Q$1005,Cad_cl!CG$5))</f>
        <v/>
      </c>
      <c r="CH146" s="125" t="str">
        <f>IF($C146="","",COUNTIFS(Con_ve!$C$6:$C$1005,$C146,Con_ve!$Q$6:$Q$1005,Cad_cl!CH$5))</f>
        <v/>
      </c>
      <c r="CI146" s="125" t="str">
        <f>IF($C146="","",COUNTIFS(Con_ve!$C$6:$C$1005,$C146,Con_ve!$Q$6:$Q$1005,Cad_cl!CI$5))</f>
        <v/>
      </c>
      <c r="CJ146" s="125" t="str">
        <f>IF($C146="","",COUNTIFS(Con_ve!$C$6:$C$1005,$C146,Con_ve!$Q$6:$Q$1005,Cad_cl!CJ$5))</f>
        <v/>
      </c>
      <c r="CK146" s="125" t="str">
        <f>IF($C146="","",COUNTIFS(Con_ve!$C$6:$C$1005,$C146,Con_ve!$Q$6:$Q$1005,Cad_cl!CK$5))</f>
        <v/>
      </c>
      <c r="CL146" s="125" t="str">
        <f>IF($C146="","",COUNTIFS(Con_ve!$C$6:$C$1005,$C146,Con_ve!$Q$6:$Q$1005,Cad_cl!CL$5))</f>
        <v/>
      </c>
      <c r="CM146" s="125" t="str">
        <f>IF($C146="","",COUNTIFS(Con_ve!$C$6:$C$1005,$C146,Con_ve!$Q$6:$Q$1005,Cad_cl!CM$5))</f>
        <v/>
      </c>
      <c r="CN146" s="125" t="str">
        <f>IF($C146="","",COUNTIFS(Con_ve!$C$6:$C$1005,$C146,Con_ve!$Q$6:$Q$1005,Cad_cl!CN$5))</f>
        <v/>
      </c>
      <c r="CO146" s="125" t="str">
        <f>IF($C146="","",COUNTIFS(Con_ve!$C$6:$C$1005,$C146,Con_ve!$Q$6:$Q$1005,Cad_cl!CO$5))</f>
        <v/>
      </c>
      <c r="CP146" s="125" t="str">
        <f>IF($C146="","",COUNTIFS(Con_ve!$C$6:$C$1005,$C146,Con_ve!$Q$6:$Q$1005,Cad_cl!CP$5))</f>
        <v/>
      </c>
      <c r="CQ146" s="125" t="str">
        <f>IF($C146="","",COUNTIFS(Con_ve!$C$6:$C$1005,$C146,Con_ve!$Q$6:$Q$1005,Cad_cl!CQ$5))</f>
        <v/>
      </c>
      <c r="CR146" s="125">
        <f t="shared" si="8"/>
        <v>0</v>
      </c>
    </row>
    <row r="147" spans="3:96" ht="30" customHeight="1">
      <c r="C147" s="153"/>
      <c r="D147" s="153"/>
      <c r="E147" s="154"/>
      <c r="F147" s="153"/>
      <c r="G147" s="155"/>
      <c r="H147" s="153"/>
      <c r="I147" s="153"/>
      <c r="J147" s="132" t="s">
        <v>309</v>
      </c>
      <c r="K147" s="133" t="s">
        <v>309</v>
      </c>
      <c r="L147" s="153"/>
      <c r="M147" s="153"/>
      <c r="N147" s="153"/>
      <c r="O147" s="153"/>
      <c r="P147" s="153"/>
      <c r="Q147" s="153"/>
      <c r="AP147" s="134" t="str">
        <f>IF(ISERR(IF($C147="","",SUMIFS(Con_ve!$F$6:$F$1005,Con_ve!$C$6:$C$1005,$C147,Con_ve!$I$6:$I$1005,"Fechada",Con_ve!$Q$6:$Q$1005,Cad_cl!AP$5))),"",IF($C147="","",SUMIFS(Con_ve!$F$6:$F$1005,Con_ve!$C$6:$C$1005,$C147,Con_ve!$I$6:$I$1005,"Fechada",Con_ve!$Q$6:$Q$1005,Cad_cl!AP$5)))</f>
        <v/>
      </c>
      <c r="AQ147" s="134" t="str">
        <f>IF(ISERR(IF($C147="","",SUMIFS(Con_ve!$F$6:$F$1005,Con_ve!$C$6:$C$1005,$C147,Con_ve!$I$6:$I$1005,"Fechada",Con_ve!$Q$6:$Q$1005,Cad_cl!AQ$5))),"",IF($C147="","",SUMIFS(Con_ve!$F$6:$F$1005,Con_ve!$C$6:$C$1005,$C147,Con_ve!$I$6:$I$1005,"Fechada",Con_ve!$Q$6:$Q$1005,Cad_cl!AQ$5)))</f>
        <v/>
      </c>
      <c r="AR147" s="134" t="str">
        <f>IF(ISERR(IF($C147="","",SUMIFS(Con_ve!$F$6:$F$1005,Con_ve!$C$6:$C$1005,$C147,Con_ve!$I$6:$I$1005,"Fechada",Con_ve!$Q$6:$Q$1005,Cad_cl!AR$5))),"",IF($C147="","",SUMIFS(Con_ve!$F$6:$F$1005,Con_ve!$C$6:$C$1005,$C147,Con_ve!$I$6:$I$1005,"Fechada",Con_ve!$Q$6:$Q$1005,Cad_cl!AR$5)))</f>
        <v/>
      </c>
      <c r="AS147" s="134" t="str">
        <f>IF(ISERR(IF($C147="","",SUMIFS(Con_ve!$F$6:$F$1005,Con_ve!$C$6:$C$1005,$C147,Con_ve!$I$6:$I$1005,"Fechada",Con_ve!$Q$6:$Q$1005,Cad_cl!AS$5))),"",IF($C147="","",SUMIFS(Con_ve!$F$6:$F$1005,Con_ve!$C$6:$C$1005,$C147,Con_ve!$I$6:$I$1005,"Fechada",Con_ve!$Q$6:$Q$1005,Cad_cl!AS$5)))</f>
        <v/>
      </c>
      <c r="AT147" s="134" t="str">
        <f>IF(ISERR(IF($C147="","",SUMIFS(Con_ve!$F$6:$F$1005,Con_ve!$C$6:$C$1005,$C147,Con_ve!$I$6:$I$1005,"Fechada",Con_ve!$Q$6:$Q$1005,Cad_cl!AT$5))),"",IF($C147="","",SUMIFS(Con_ve!$F$6:$F$1005,Con_ve!$C$6:$C$1005,$C147,Con_ve!$I$6:$I$1005,"Fechada",Con_ve!$Q$6:$Q$1005,Cad_cl!AT$5)))</f>
        <v/>
      </c>
      <c r="AU147" s="134" t="str">
        <f>IF(ISERR(IF($C147="","",SUMIFS(Con_ve!$F$6:$F$1005,Con_ve!$C$6:$C$1005,$C147,Con_ve!$I$6:$I$1005,"Fechada",Con_ve!$Q$6:$Q$1005,Cad_cl!AU$5))),"",IF($C147="","",SUMIFS(Con_ve!$F$6:$F$1005,Con_ve!$C$6:$C$1005,$C147,Con_ve!$I$6:$I$1005,"Fechada",Con_ve!$Q$6:$Q$1005,Cad_cl!AU$5)))</f>
        <v/>
      </c>
      <c r="AV147" s="134" t="str">
        <f>IF(ISERR(IF($C147="","",SUMIFS(Con_ve!$F$6:$F$1005,Con_ve!$C$6:$C$1005,$C147,Con_ve!$I$6:$I$1005,"Fechada",Con_ve!$Q$6:$Q$1005,Cad_cl!AV$5))),"",IF($C147="","",SUMIFS(Con_ve!$F$6:$F$1005,Con_ve!$C$6:$C$1005,$C147,Con_ve!$I$6:$I$1005,"Fechada",Con_ve!$Q$6:$Q$1005,Cad_cl!AV$5)))</f>
        <v/>
      </c>
      <c r="AW147" s="134" t="str">
        <f>IF(ISERR(IF($C147="","",SUMIFS(Con_ve!$F$6:$F$1005,Con_ve!$C$6:$C$1005,$C147,Con_ve!$I$6:$I$1005,"Fechada",Con_ve!$Q$6:$Q$1005,Cad_cl!AW$5))),"",IF($C147="","",SUMIFS(Con_ve!$F$6:$F$1005,Con_ve!$C$6:$C$1005,$C147,Con_ve!$I$6:$I$1005,"Fechada",Con_ve!$Q$6:$Q$1005,Cad_cl!AW$5)))</f>
        <v/>
      </c>
      <c r="AX147" s="134" t="str">
        <f>IF(ISERR(IF($C147="","",SUMIFS(Con_ve!$F$6:$F$1005,Con_ve!$C$6:$C$1005,$C147,Con_ve!$I$6:$I$1005,"Fechada",Con_ve!$Q$6:$Q$1005,Cad_cl!AX$5))),"",IF($C147="","",SUMIFS(Con_ve!$F$6:$F$1005,Con_ve!$C$6:$C$1005,$C147,Con_ve!$I$6:$I$1005,"Fechada",Con_ve!$Q$6:$Q$1005,Cad_cl!AX$5)))</f>
        <v/>
      </c>
      <c r="AY147" s="134" t="str">
        <f>IF(ISERR(IF($C147="","",SUMIFS(Con_ve!$F$6:$F$1005,Con_ve!$C$6:$C$1005,$C147,Con_ve!$I$6:$I$1005,"Fechada",Con_ve!$Q$6:$Q$1005,Cad_cl!AY$5))),"",IF($C147="","",SUMIFS(Con_ve!$F$6:$F$1005,Con_ve!$C$6:$C$1005,$C147,Con_ve!$I$6:$I$1005,"Fechada",Con_ve!$Q$6:$Q$1005,Cad_cl!AY$5)))</f>
        <v/>
      </c>
      <c r="AZ147" s="134" t="str">
        <f>IF(ISERR(IF($C147="","",SUMIFS(Con_ve!$F$6:$F$1005,Con_ve!$C$6:$C$1005,$C147,Con_ve!$I$6:$I$1005,"Fechada",Con_ve!$Q$6:$Q$1005,Cad_cl!AZ$5))),"",IF($C147="","",SUMIFS(Con_ve!$F$6:$F$1005,Con_ve!$C$6:$C$1005,$C147,Con_ve!$I$6:$I$1005,"Fechada",Con_ve!$Q$6:$Q$1005,Cad_cl!AZ$5)))</f>
        <v/>
      </c>
      <c r="BA147" s="134" t="str">
        <f>IF(ISERR(IF($C147="","",SUMIFS(Con_ve!$F$6:$F$1005,Con_ve!$C$6:$C$1005,$C147,Con_ve!$I$6:$I$1005,"Fechada",Con_ve!$Q$6:$Q$1005,Cad_cl!BA$5))),"",IF($C147="","",SUMIFS(Con_ve!$F$6:$F$1005,Con_ve!$C$6:$C$1005,$C147,Con_ve!$I$6:$I$1005,"Fechada",Con_ve!$Q$6:$Q$1005,Cad_cl!BA$5)))</f>
        <v/>
      </c>
      <c r="BB147" s="134">
        <f t="shared" si="6"/>
        <v>0</v>
      </c>
      <c r="BD147" s="134" t="str">
        <f>IF(ISERR(IF($C147="","",SUMIFS(Con_ve!$F$6:$F$1005,Con_ve!$C$6:$C$1005,$C147,Con_ve!$I$6:$I$1005,"Em negociação",Con_ve!$Q$6:$Q$1005,Cad_cl!BD$5))),"",IF($C147="","",SUMIFS(Con_ve!$F$6:$F$1005,Con_ve!$C$6:$C$1005,$C147,Con_ve!$I$6:$I$1005,"Em negociação",Con_ve!$Q$6:$Q$1005,Cad_cl!BD$5)))</f>
        <v/>
      </c>
      <c r="BE147" s="134" t="str">
        <f>IF(ISERR(IF($C147="","",SUMIFS(Con_ve!$F$6:$F$1005,Con_ve!$C$6:$C$1005,$C147,Con_ve!$I$6:$I$1005,"Em negociação",Con_ve!$Q$6:$Q$1005,Cad_cl!BE$5))),"",IF($C147="","",SUMIFS(Con_ve!$F$6:$F$1005,Con_ve!$C$6:$C$1005,$C147,Con_ve!$I$6:$I$1005,"Em negociação",Con_ve!$Q$6:$Q$1005,Cad_cl!BE$5)))</f>
        <v/>
      </c>
      <c r="BF147" s="134" t="str">
        <f>IF(ISERR(IF($C147="","",SUMIFS(Con_ve!$F$6:$F$1005,Con_ve!$C$6:$C$1005,$C147,Con_ve!$I$6:$I$1005,"Em negociação",Con_ve!$Q$6:$Q$1005,Cad_cl!BF$5))),"",IF($C147="","",SUMIFS(Con_ve!$F$6:$F$1005,Con_ve!$C$6:$C$1005,$C147,Con_ve!$I$6:$I$1005,"Em negociação",Con_ve!$Q$6:$Q$1005,Cad_cl!BF$5)))</f>
        <v/>
      </c>
      <c r="BG147" s="134" t="str">
        <f>IF(ISERR(IF($C147="","",SUMIFS(Con_ve!$F$6:$F$1005,Con_ve!$C$6:$C$1005,$C147,Con_ve!$I$6:$I$1005,"Em negociação",Con_ve!$Q$6:$Q$1005,Cad_cl!BG$5))),"",IF($C147="","",SUMIFS(Con_ve!$F$6:$F$1005,Con_ve!$C$6:$C$1005,$C147,Con_ve!$I$6:$I$1005,"Em negociação",Con_ve!$Q$6:$Q$1005,Cad_cl!BG$5)))</f>
        <v/>
      </c>
      <c r="BH147" s="134" t="str">
        <f>IF(ISERR(IF($C147="","",SUMIFS(Con_ve!$F$6:$F$1005,Con_ve!$C$6:$C$1005,$C147,Con_ve!$I$6:$I$1005,"Em negociação",Con_ve!$Q$6:$Q$1005,Cad_cl!BH$5))),"",IF($C147="","",SUMIFS(Con_ve!$F$6:$F$1005,Con_ve!$C$6:$C$1005,$C147,Con_ve!$I$6:$I$1005,"Em negociação",Con_ve!$Q$6:$Q$1005,Cad_cl!BH$5)))</f>
        <v/>
      </c>
      <c r="BI147" s="134" t="str">
        <f>IF(ISERR(IF($C147="","",SUMIFS(Con_ve!$F$6:$F$1005,Con_ve!$C$6:$C$1005,$C147,Con_ve!$I$6:$I$1005,"Em negociação",Con_ve!$Q$6:$Q$1005,Cad_cl!BI$5))),"",IF($C147="","",SUMIFS(Con_ve!$F$6:$F$1005,Con_ve!$C$6:$C$1005,$C147,Con_ve!$I$6:$I$1005,"Em negociação",Con_ve!$Q$6:$Q$1005,Cad_cl!BI$5)))</f>
        <v/>
      </c>
      <c r="BJ147" s="134" t="str">
        <f>IF(ISERR(IF($C147="","",SUMIFS(Con_ve!$F$6:$F$1005,Con_ve!$C$6:$C$1005,$C147,Con_ve!$I$6:$I$1005,"Em negociação",Con_ve!$Q$6:$Q$1005,Cad_cl!BJ$5))),"",IF($C147="","",SUMIFS(Con_ve!$F$6:$F$1005,Con_ve!$C$6:$C$1005,$C147,Con_ve!$I$6:$I$1005,"Em negociação",Con_ve!$Q$6:$Q$1005,Cad_cl!BJ$5)))</f>
        <v/>
      </c>
      <c r="BK147" s="134" t="str">
        <f>IF(ISERR(IF($C147="","",SUMIFS(Con_ve!$F$6:$F$1005,Con_ve!$C$6:$C$1005,$C147,Con_ve!$I$6:$I$1005,"Em negociação",Con_ve!$Q$6:$Q$1005,Cad_cl!BK$5))),"",IF($C147="","",SUMIFS(Con_ve!$F$6:$F$1005,Con_ve!$C$6:$C$1005,$C147,Con_ve!$I$6:$I$1005,"Em negociação",Con_ve!$Q$6:$Q$1005,Cad_cl!BK$5)))</f>
        <v/>
      </c>
      <c r="BL147" s="134" t="str">
        <f>IF(ISERR(IF($C147="","",SUMIFS(Con_ve!$F$6:$F$1005,Con_ve!$C$6:$C$1005,$C147,Con_ve!$I$6:$I$1005,"Em negociação",Con_ve!$Q$6:$Q$1005,Cad_cl!BL$5))),"",IF($C147="","",SUMIFS(Con_ve!$F$6:$F$1005,Con_ve!$C$6:$C$1005,$C147,Con_ve!$I$6:$I$1005,"Em negociação",Con_ve!$Q$6:$Q$1005,Cad_cl!BL$5)))</f>
        <v/>
      </c>
      <c r="BM147" s="134" t="str">
        <f>IF(ISERR(IF($C147="","",SUMIFS(Con_ve!$F$6:$F$1005,Con_ve!$C$6:$C$1005,$C147,Con_ve!$I$6:$I$1005,"Em negociação",Con_ve!$Q$6:$Q$1005,Cad_cl!BM$5))),"",IF($C147="","",SUMIFS(Con_ve!$F$6:$F$1005,Con_ve!$C$6:$C$1005,$C147,Con_ve!$I$6:$I$1005,"Em negociação",Con_ve!$Q$6:$Q$1005,Cad_cl!BM$5)))</f>
        <v/>
      </c>
      <c r="BN147" s="134" t="str">
        <f>IF(ISERR(IF($C147="","",SUMIFS(Con_ve!$F$6:$F$1005,Con_ve!$C$6:$C$1005,$C147,Con_ve!$I$6:$I$1005,"Em negociação",Con_ve!$Q$6:$Q$1005,Cad_cl!BN$5))),"",IF($C147="","",SUMIFS(Con_ve!$F$6:$F$1005,Con_ve!$C$6:$C$1005,$C147,Con_ve!$I$6:$I$1005,"Em negociação",Con_ve!$Q$6:$Q$1005,Cad_cl!BN$5)))</f>
        <v/>
      </c>
      <c r="BO147" s="134" t="str">
        <f>IF(ISERR(IF($C147="","",SUMIFS(Con_ve!$F$6:$F$1005,Con_ve!$C$6:$C$1005,$C147,Con_ve!$I$6:$I$1005,"Em negociação",Con_ve!$Q$6:$Q$1005,Cad_cl!BO$5))),"",IF($C147="","",SUMIFS(Con_ve!$F$6:$F$1005,Con_ve!$C$6:$C$1005,$C147,Con_ve!$I$6:$I$1005,"Em negociação",Con_ve!$Q$6:$Q$1005,Cad_cl!BO$5)))</f>
        <v/>
      </c>
      <c r="BP147" s="134">
        <f t="shared" si="7"/>
        <v>0</v>
      </c>
      <c r="BR147" s="125" t="str">
        <f>IF(ISERR(IF(AND($I147=Re_lo!$E$5,BR$5=VLOOKUP(Re_lo!$H$5,Re_lo!$N$5:$O$16,2,0)),AP147,"")),"",IF(AND($I147=Re_lo!$E$5,BR$5=VLOOKUP(Re_lo!$H$5,Re_lo!$N$5:$O$16,2,0)),AP147,""))</f>
        <v/>
      </c>
      <c r="BS147" s="125" t="str">
        <f>IF(ISERR(IF(AND($I147=Re_lo!$E$5,BS$5=VLOOKUP(Re_lo!$H$5,Re_lo!$N$5:$O$16,2,0)),AQ147,"")),"",IF(AND($I147=Re_lo!$E$5,BS$5=VLOOKUP(Re_lo!$H$5,Re_lo!$N$5:$O$16,2,0)),AQ147,""))</f>
        <v/>
      </c>
      <c r="BT147" s="125" t="str">
        <f>IF(ISERR(IF(AND($I147=Re_lo!$E$5,BT$5=VLOOKUP(Re_lo!$H$5,Re_lo!$N$5:$O$16,2,0)),AR147,"")),"",IF(AND($I147=Re_lo!$E$5,BT$5=VLOOKUP(Re_lo!$H$5,Re_lo!$N$5:$O$16,2,0)),AR147,""))</f>
        <v/>
      </c>
      <c r="BU147" s="125" t="str">
        <f>IF(ISERR(IF(AND($I147=Re_lo!$E$5,BU$5=VLOOKUP(Re_lo!$H$5,Re_lo!$N$5:$O$16,2,0)),AS147,"")),"",IF(AND($I147=Re_lo!$E$5,BU$5=VLOOKUP(Re_lo!$H$5,Re_lo!$N$5:$O$16,2,0)),AS147,""))</f>
        <v/>
      </c>
      <c r="BV147" s="125" t="str">
        <f>IF(ISERR(IF(AND($I147=Re_lo!$E$5,BV$5=VLOOKUP(Re_lo!$H$5,Re_lo!$N$5:$O$16,2,0)),AT147,"")),"",IF(AND($I147=Re_lo!$E$5,BV$5=VLOOKUP(Re_lo!$H$5,Re_lo!$N$5:$O$16,2,0)),AT147,""))</f>
        <v/>
      </c>
      <c r="BW147" s="125" t="str">
        <f>IF(ISERR(IF(AND($I147=Re_lo!$E$5,BW$5=VLOOKUP(Re_lo!$H$5,Re_lo!$N$5:$O$16,2,0)),AU147,"")),"",IF(AND($I147=Re_lo!$E$5,BW$5=VLOOKUP(Re_lo!$H$5,Re_lo!$N$5:$O$16,2,0)),AU147,""))</f>
        <v/>
      </c>
      <c r="BX147" s="125" t="str">
        <f>IF(ISERR(IF(AND($I147=Re_lo!$E$5,BX$5=VLOOKUP(Re_lo!$H$5,Re_lo!$N$5:$O$16,2,0)),AV147,"")),"",IF(AND($I147=Re_lo!$E$5,BX$5=VLOOKUP(Re_lo!$H$5,Re_lo!$N$5:$O$16,2,0)),AV147,""))</f>
        <v/>
      </c>
      <c r="BY147" s="125" t="str">
        <f>IF(ISERR(IF(AND($I147=Re_lo!$E$5,BY$5=VLOOKUP(Re_lo!$H$5,Re_lo!$N$5:$O$16,2,0)),AW147,"")),"",IF(AND($I147=Re_lo!$E$5,BY$5=VLOOKUP(Re_lo!$H$5,Re_lo!$N$5:$O$16,2,0)),AW147,""))</f>
        <v/>
      </c>
      <c r="BZ147" s="125" t="str">
        <f>IF(ISERR(IF(AND($I147=Re_lo!$E$5,BZ$5=VLOOKUP(Re_lo!$H$5,Re_lo!$N$5:$O$16,2,0)),AX147,"")),"",IF(AND($I147=Re_lo!$E$5,BZ$5=VLOOKUP(Re_lo!$H$5,Re_lo!$N$5:$O$16,2,0)),AX147,""))</f>
        <v/>
      </c>
      <c r="CA147" s="125" t="str">
        <f>IF(ISERR(IF(AND($I147=Re_lo!$E$5,CA$5=VLOOKUP(Re_lo!$H$5,Re_lo!$N$5:$O$16,2,0)),AY147,"")),"",IF(AND($I147=Re_lo!$E$5,CA$5=VLOOKUP(Re_lo!$H$5,Re_lo!$N$5:$O$16,2,0)),AY147,""))</f>
        <v/>
      </c>
      <c r="CB147" s="125" t="str">
        <f>IF(ISERR(IF(AND($I147=Re_lo!$E$5,CB$5=VLOOKUP(Re_lo!$H$5,Re_lo!$N$5:$O$16,2,0)),AZ147,"")),"",IF(AND($I147=Re_lo!$E$5,CB$5=VLOOKUP(Re_lo!$H$5,Re_lo!$N$5:$O$16,2,0)),AZ147,""))</f>
        <v/>
      </c>
      <c r="CC147" s="125" t="str">
        <f>IF(ISERR(IF(AND($I147=Re_lo!$E$5,CC$5=VLOOKUP(Re_lo!$H$5,Re_lo!$N$5:$O$16,2,0)),BA147,"")),"",IF(AND($I147=Re_lo!$E$5,CC$5=VLOOKUP(Re_lo!$H$5,Re_lo!$N$5:$O$16,2,0)),BA147,""))</f>
        <v/>
      </c>
      <c r="CD147" s="125" t="str">
        <f>IF(ISERR(IF(AND($I147=Re_lo!$E$5,CD$5=VLOOKUP(Re_lo!$H$5,Re_lo!$N$5:$O$16,2,0)),BB147,"")),"",IF(AND($I147=Re_lo!$E$5,CD$5=VLOOKUP(Re_lo!$H$5,Re_lo!$N$5:$O$16,2,0)),BB147,""))</f>
        <v/>
      </c>
      <c r="CF147" s="125" t="str">
        <f>IF($C147="","",COUNTIFS(Con_ve!$C$6:$C$1005,$C147,Con_ve!$Q$6:$Q$1005,Cad_cl!CF$5))</f>
        <v/>
      </c>
      <c r="CG147" s="125" t="str">
        <f>IF($C147="","",COUNTIFS(Con_ve!$C$6:$C$1005,$C147,Con_ve!$Q$6:$Q$1005,Cad_cl!CG$5))</f>
        <v/>
      </c>
      <c r="CH147" s="125" t="str">
        <f>IF($C147="","",COUNTIFS(Con_ve!$C$6:$C$1005,$C147,Con_ve!$Q$6:$Q$1005,Cad_cl!CH$5))</f>
        <v/>
      </c>
      <c r="CI147" s="125" t="str">
        <f>IF($C147="","",COUNTIFS(Con_ve!$C$6:$C$1005,$C147,Con_ve!$Q$6:$Q$1005,Cad_cl!CI$5))</f>
        <v/>
      </c>
      <c r="CJ147" s="125" t="str">
        <f>IF($C147="","",COUNTIFS(Con_ve!$C$6:$C$1005,$C147,Con_ve!$Q$6:$Q$1005,Cad_cl!CJ$5))</f>
        <v/>
      </c>
      <c r="CK147" s="125" t="str">
        <f>IF($C147="","",COUNTIFS(Con_ve!$C$6:$C$1005,$C147,Con_ve!$Q$6:$Q$1005,Cad_cl!CK$5))</f>
        <v/>
      </c>
      <c r="CL147" s="125" t="str">
        <f>IF($C147="","",COUNTIFS(Con_ve!$C$6:$C$1005,$C147,Con_ve!$Q$6:$Q$1005,Cad_cl!CL$5))</f>
        <v/>
      </c>
      <c r="CM147" s="125" t="str">
        <f>IF($C147="","",COUNTIFS(Con_ve!$C$6:$C$1005,$C147,Con_ve!$Q$6:$Q$1005,Cad_cl!CM$5))</f>
        <v/>
      </c>
      <c r="CN147" s="125" t="str">
        <f>IF($C147="","",COUNTIFS(Con_ve!$C$6:$C$1005,$C147,Con_ve!$Q$6:$Q$1005,Cad_cl!CN$5))</f>
        <v/>
      </c>
      <c r="CO147" s="125" t="str">
        <f>IF($C147="","",COUNTIFS(Con_ve!$C$6:$C$1005,$C147,Con_ve!$Q$6:$Q$1005,Cad_cl!CO$5))</f>
        <v/>
      </c>
      <c r="CP147" s="125" t="str">
        <f>IF($C147="","",COUNTIFS(Con_ve!$C$6:$C$1005,$C147,Con_ve!$Q$6:$Q$1005,Cad_cl!CP$5))</f>
        <v/>
      </c>
      <c r="CQ147" s="125" t="str">
        <f>IF($C147="","",COUNTIFS(Con_ve!$C$6:$C$1005,$C147,Con_ve!$Q$6:$Q$1005,Cad_cl!CQ$5))</f>
        <v/>
      </c>
      <c r="CR147" s="125">
        <f t="shared" si="8"/>
        <v>0</v>
      </c>
    </row>
    <row r="148" spans="3:96" ht="30" customHeight="1">
      <c r="C148" s="153"/>
      <c r="D148" s="153"/>
      <c r="E148" s="154"/>
      <c r="F148" s="153"/>
      <c r="G148" s="155"/>
      <c r="H148" s="153"/>
      <c r="I148" s="153"/>
      <c r="J148" s="132" t="s">
        <v>309</v>
      </c>
      <c r="K148" s="133" t="s">
        <v>309</v>
      </c>
      <c r="L148" s="153"/>
      <c r="M148" s="153"/>
      <c r="N148" s="153"/>
      <c r="O148" s="153"/>
      <c r="P148" s="153"/>
      <c r="Q148" s="153"/>
      <c r="AP148" s="134" t="str">
        <f>IF(ISERR(IF($C148="","",SUMIFS(Con_ve!$F$6:$F$1005,Con_ve!$C$6:$C$1005,$C148,Con_ve!$I$6:$I$1005,"Fechada",Con_ve!$Q$6:$Q$1005,Cad_cl!AP$5))),"",IF($C148="","",SUMIFS(Con_ve!$F$6:$F$1005,Con_ve!$C$6:$C$1005,$C148,Con_ve!$I$6:$I$1005,"Fechada",Con_ve!$Q$6:$Q$1005,Cad_cl!AP$5)))</f>
        <v/>
      </c>
      <c r="AQ148" s="134" t="str">
        <f>IF(ISERR(IF($C148="","",SUMIFS(Con_ve!$F$6:$F$1005,Con_ve!$C$6:$C$1005,$C148,Con_ve!$I$6:$I$1005,"Fechada",Con_ve!$Q$6:$Q$1005,Cad_cl!AQ$5))),"",IF($C148="","",SUMIFS(Con_ve!$F$6:$F$1005,Con_ve!$C$6:$C$1005,$C148,Con_ve!$I$6:$I$1005,"Fechada",Con_ve!$Q$6:$Q$1005,Cad_cl!AQ$5)))</f>
        <v/>
      </c>
      <c r="AR148" s="134" t="str">
        <f>IF(ISERR(IF($C148="","",SUMIFS(Con_ve!$F$6:$F$1005,Con_ve!$C$6:$C$1005,$C148,Con_ve!$I$6:$I$1005,"Fechada",Con_ve!$Q$6:$Q$1005,Cad_cl!AR$5))),"",IF($C148="","",SUMIFS(Con_ve!$F$6:$F$1005,Con_ve!$C$6:$C$1005,$C148,Con_ve!$I$6:$I$1005,"Fechada",Con_ve!$Q$6:$Q$1005,Cad_cl!AR$5)))</f>
        <v/>
      </c>
      <c r="AS148" s="134" t="str">
        <f>IF(ISERR(IF($C148="","",SUMIFS(Con_ve!$F$6:$F$1005,Con_ve!$C$6:$C$1005,$C148,Con_ve!$I$6:$I$1005,"Fechada",Con_ve!$Q$6:$Q$1005,Cad_cl!AS$5))),"",IF($C148="","",SUMIFS(Con_ve!$F$6:$F$1005,Con_ve!$C$6:$C$1005,$C148,Con_ve!$I$6:$I$1005,"Fechada",Con_ve!$Q$6:$Q$1005,Cad_cl!AS$5)))</f>
        <v/>
      </c>
      <c r="AT148" s="134" t="str">
        <f>IF(ISERR(IF($C148="","",SUMIFS(Con_ve!$F$6:$F$1005,Con_ve!$C$6:$C$1005,$C148,Con_ve!$I$6:$I$1005,"Fechada",Con_ve!$Q$6:$Q$1005,Cad_cl!AT$5))),"",IF($C148="","",SUMIFS(Con_ve!$F$6:$F$1005,Con_ve!$C$6:$C$1005,$C148,Con_ve!$I$6:$I$1005,"Fechada",Con_ve!$Q$6:$Q$1005,Cad_cl!AT$5)))</f>
        <v/>
      </c>
      <c r="AU148" s="134" t="str">
        <f>IF(ISERR(IF($C148="","",SUMIFS(Con_ve!$F$6:$F$1005,Con_ve!$C$6:$C$1005,$C148,Con_ve!$I$6:$I$1005,"Fechada",Con_ve!$Q$6:$Q$1005,Cad_cl!AU$5))),"",IF($C148="","",SUMIFS(Con_ve!$F$6:$F$1005,Con_ve!$C$6:$C$1005,$C148,Con_ve!$I$6:$I$1005,"Fechada",Con_ve!$Q$6:$Q$1005,Cad_cl!AU$5)))</f>
        <v/>
      </c>
      <c r="AV148" s="134" t="str">
        <f>IF(ISERR(IF($C148="","",SUMIFS(Con_ve!$F$6:$F$1005,Con_ve!$C$6:$C$1005,$C148,Con_ve!$I$6:$I$1005,"Fechada",Con_ve!$Q$6:$Q$1005,Cad_cl!AV$5))),"",IF($C148="","",SUMIFS(Con_ve!$F$6:$F$1005,Con_ve!$C$6:$C$1005,$C148,Con_ve!$I$6:$I$1005,"Fechada",Con_ve!$Q$6:$Q$1005,Cad_cl!AV$5)))</f>
        <v/>
      </c>
      <c r="AW148" s="134" t="str">
        <f>IF(ISERR(IF($C148="","",SUMIFS(Con_ve!$F$6:$F$1005,Con_ve!$C$6:$C$1005,$C148,Con_ve!$I$6:$I$1005,"Fechada",Con_ve!$Q$6:$Q$1005,Cad_cl!AW$5))),"",IF($C148="","",SUMIFS(Con_ve!$F$6:$F$1005,Con_ve!$C$6:$C$1005,$C148,Con_ve!$I$6:$I$1005,"Fechada",Con_ve!$Q$6:$Q$1005,Cad_cl!AW$5)))</f>
        <v/>
      </c>
      <c r="AX148" s="134" t="str">
        <f>IF(ISERR(IF($C148="","",SUMIFS(Con_ve!$F$6:$F$1005,Con_ve!$C$6:$C$1005,$C148,Con_ve!$I$6:$I$1005,"Fechada",Con_ve!$Q$6:$Q$1005,Cad_cl!AX$5))),"",IF($C148="","",SUMIFS(Con_ve!$F$6:$F$1005,Con_ve!$C$6:$C$1005,$C148,Con_ve!$I$6:$I$1005,"Fechada",Con_ve!$Q$6:$Q$1005,Cad_cl!AX$5)))</f>
        <v/>
      </c>
      <c r="AY148" s="134" t="str">
        <f>IF(ISERR(IF($C148="","",SUMIFS(Con_ve!$F$6:$F$1005,Con_ve!$C$6:$C$1005,$C148,Con_ve!$I$6:$I$1005,"Fechada",Con_ve!$Q$6:$Q$1005,Cad_cl!AY$5))),"",IF($C148="","",SUMIFS(Con_ve!$F$6:$F$1005,Con_ve!$C$6:$C$1005,$C148,Con_ve!$I$6:$I$1005,"Fechada",Con_ve!$Q$6:$Q$1005,Cad_cl!AY$5)))</f>
        <v/>
      </c>
      <c r="AZ148" s="134" t="str">
        <f>IF(ISERR(IF($C148="","",SUMIFS(Con_ve!$F$6:$F$1005,Con_ve!$C$6:$C$1005,$C148,Con_ve!$I$6:$I$1005,"Fechada",Con_ve!$Q$6:$Q$1005,Cad_cl!AZ$5))),"",IF($C148="","",SUMIFS(Con_ve!$F$6:$F$1005,Con_ve!$C$6:$C$1005,$C148,Con_ve!$I$6:$I$1005,"Fechada",Con_ve!$Q$6:$Q$1005,Cad_cl!AZ$5)))</f>
        <v/>
      </c>
      <c r="BA148" s="134" t="str">
        <f>IF(ISERR(IF($C148="","",SUMIFS(Con_ve!$F$6:$F$1005,Con_ve!$C$6:$C$1005,$C148,Con_ve!$I$6:$I$1005,"Fechada",Con_ve!$Q$6:$Q$1005,Cad_cl!BA$5))),"",IF($C148="","",SUMIFS(Con_ve!$F$6:$F$1005,Con_ve!$C$6:$C$1005,$C148,Con_ve!$I$6:$I$1005,"Fechada",Con_ve!$Q$6:$Q$1005,Cad_cl!BA$5)))</f>
        <v/>
      </c>
      <c r="BB148" s="134">
        <f t="shared" si="6"/>
        <v>0</v>
      </c>
      <c r="BD148" s="134" t="str">
        <f>IF(ISERR(IF($C148="","",SUMIFS(Con_ve!$F$6:$F$1005,Con_ve!$C$6:$C$1005,$C148,Con_ve!$I$6:$I$1005,"Em negociação",Con_ve!$Q$6:$Q$1005,Cad_cl!BD$5))),"",IF($C148="","",SUMIFS(Con_ve!$F$6:$F$1005,Con_ve!$C$6:$C$1005,$C148,Con_ve!$I$6:$I$1005,"Em negociação",Con_ve!$Q$6:$Q$1005,Cad_cl!BD$5)))</f>
        <v/>
      </c>
      <c r="BE148" s="134" t="str">
        <f>IF(ISERR(IF($C148="","",SUMIFS(Con_ve!$F$6:$F$1005,Con_ve!$C$6:$C$1005,$C148,Con_ve!$I$6:$I$1005,"Em negociação",Con_ve!$Q$6:$Q$1005,Cad_cl!BE$5))),"",IF($C148="","",SUMIFS(Con_ve!$F$6:$F$1005,Con_ve!$C$6:$C$1005,$C148,Con_ve!$I$6:$I$1005,"Em negociação",Con_ve!$Q$6:$Q$1005,Cad_cl!BE$5)))</f>
        <v/>
      </c>
      <c r="BF148" s="134" t="str">
        <f>IF(ISERR(IF($C148="","",SUMIFS(Con_ve!$F$6:$F$1005,Con_ve!$C$6:$C$1005,$C148,Con_ve!$I$6:$I$1005,"Em negociação",Con_ve!$Q$6:$Q$1005,Cad_cl!BF$5))),"",IF($C148="","",SUMIFS(Con_ve!$F$6:$F$1005,Con_ve!$C$6:$C$1005,$C148,Con_ve!$I$6:$I$1005,"Em negociação",Con_ve!$Q$6:$Q$1005,Cad_cl!BF$5)))</f>
        <v/>
      </c>
      <c r="BG148" s="134" t="str">
        <f>IF(ISERR(IF($C148="","",SUMIFS(Con_ve!$F$6:$F$1005,Con_ve!$C$6:$C$1005,$C148,Con_ve!$I$6:$I$1005,"Em negociação",Con_ve!$Q$6:$Q$1005,Cad_cl!BG$5))),"",IF($C148="","",SUMIFS(Con_ve!$F$6:$F$1005,Con_ve!$C$6:$C$1005,$C148,Con_ve!$I$6:$I$1005,"Em negociação",Con_ve!$Q$6:$Q$1005,Cad_cl!BG$5)))</f>
        <v/>
      </c>
      <c r="BH148" s="134" t="str">
        <f>IF(ISERR(IF($C148="","",SUMIFS(Con_ve!$F$6:$F$1005,Con_ve!$C$6:$C$1005,$C148,Con_ve!$I$6:$I$1005,"Em negociação",Con_ve!$Q$6:$Q$1005,Cad_cl!BH$5))),"",IF($C148="","",SUMIFS(Con_ve!$F$6:$F$1005,Con_ve!$C$6:$C$1005,$C148,Con_ve!$I$6:$I$1005,"Em negociação",Con_ve!$Q$6:$Q$1005,Cad_cl!BH$5)))</f>
        <v/>
      </c>
      <c r="BI148" s="134" t="str">
        <f>IF(ISERR(IF($C148="","",SUMIFS(Con_ve!$F$6:$F$1005,Con_ve!$C$6:$C$1005,$C148,Con_ve!$I$6:$I$1005,"Em negociação",Con_ve!$Q$6:$Q$1005,Cad_cl!BI$5))),"",IF($C148="","",SUMIFS(Con_ve!$F$6:$F$1005,Con_ve!$C$6:$C$1005,$C148,Con_ve!$I$6:$I$1005,"Em negociação",Con_ve!$Q$6:$Q$1005,Cad_cl!BI$5)))</f>
        <v/>
      </c>
      <c r="BJ148" s="134" t="str">
        <f>IF(ISERR(IF($C148="","",SUMIFS(Con_ve!$F$6:$F$1005,Con_ve!$C$6:$C$1005,$C148,Con_ve!$I$6:$I$1005,"Em negociação",Con_ve!$Q$6:$Q$1005,Cad_cl!BJ$5))),"",IF($C148="","",SUMIFS(Con_ve!$F$6:$F$1005,Con_ve!$C$6:$C$1005,$C148,Con_ve!$I$6:$I$1005,"Em negociação",Con_ve!$Q$6:$Q$1005,Cad_cl!BJ$5)))</f>
        <v/>
      </c>
      <c r="BK148" s="134" t="str">
        <f>IF(ISERR(IF($C148="","",SUMIFS(Con_ve!$F$6:$F$1005,Con_ve!$C$6:$C$1005,$C148,Con_ve!$I$6:$I$1005,"Em negociação",Con_ve!$Q$6:$Q$1005,Cad_cl!BK$5))),"",IF($C148="","",SUMIFS(Con_ve!$F$6:$F$1005,Con_ve!$C$6:$C$1005,$C148,Con_ve!$I$6:$I$1005,"Em negociação",Con_ve!$Q$6:$Q$1005,Cad_cl!BK$5)))</f>
        <v/>
      </c>
      <c r="BL148" s="134" t="str">
        <f>IF(ISERR(IF($C148="","",SUMIFS(Con_ve!$F$6:$F$1005,Con_ve!$C$6:$C$1005,$C148,Con_ve!$I$6:$I$1005,"Em negociação",Con_ve!$Q$6:$Q$1005,Cad_cl!BL$5))),"",IF($C148="","",SUMIFS(Con_ve!$F$6:$F$1005,Con_ve!$C$6:$C$1005,$C148,Con_ve!$I$6:$I$1005,"Em negociação",Con_ve!$Q$6:$Q$1005,Cad_cl!BL$5)))</f>
        <v/>
      </c>
      <c r="BM148" s="134" t="str">
        <f>IF(ISERR(IF($C148="","",SUMIFS(Con_ve!$F$6:$F$1005,Con_ve!$C$6:$C$1005,$C148,Con_ve!$I$6:$I$1005,"Em negociação",Con_ve!$Q$6:$Q$1005,Cad_cl!BM$5))),"",IF($C148="","",SUMIFS(Con_ve!$F$6:$F$1005,Con_ve!$C$6:$C$1005,$C148,Con_ve!$I$6:$I$1005,"Em negociação",Con_ve!$Q$6:$Q$1005,Cad_cl!BM$5)))</f>
        <v/>
      </c>
      <c r="BN148" s="134" t="str">
        <f>IF(ISERR(IF($C148="","",SUMIFS(Con_ve!$F$6:$F$1005,Con_ve!$C$6:$C$1005,$C148,Con_ve!$I$6:$I$1005,"Em negociação",Con_ve!$Q$6:$Q$1005,Cad_cl!BN$5))),"",IF($C148="","",SUMIFS(Con_ve!$F$6:$F$1005,Con_ve!$C$6:$C$1005,$C148,Con_ve!$I$6:$I$1005,"Em negociação",Con_ve!$Q$6:$Q$1005,Cad_cl!BN$5)))</f>
        <v/>
      </c>
      <c r="BO148" s="134" t="str">
        <f>IF(ISERR(IF($C148="","",SUMIFS(Con_ve!$F$6:$F$1005,Con_ve!$C$6:$C$1005,$C148,Con_ve!$I$6:$I$1005,"Em negociação",Con_ve!$Q$6:$Q$1005,Cad_cl!BO$5))),"",IF($C148="","",SUMIFS(Con_ve!$F$6:$F$1005,Con_ve!$C$6:$C$1005,$C148,Con_ve!$I$6:$I$1005,"Em negociação",Con_ve!$Q$6:$Q$1005,Cad_cl!BO$5)))</f>
        <v/>
      </c>
      <c r="BP148" s="134">
        <f t="shared" si="7"/>
        <v>0</v>
      </c>
      <c r="BR148" s="125" t="str">
        <f>IF(ISERR(IF(AND($I148=Re_lo!$E$5,BR$5=VLOOKUP(Re_lo!$H$5,Re_lo!$N$5:$O$16,2,0)),AP148,"")),"",IF(AND($I148=Re_lo!$E$5,BR$5=VLOOKUP(Re_lo!$H$5,Re_lo!$N$5:$O$16,2,0)),AP148,""))</f>
        <v/>
      </c>
      <c r="BS148" s="125" t="str">
        <f>IF(ISERR(IF(AND($I148=Re_lo!$E$5,BS$5=VLOOKUP(Re_lo!$H$5,Re_lo!$N$5:$O$16,2,0)),AQ148,"")),"",IF(AND($I148=Re_lo!$E$5,BS$5=VLOOKUP(Re_lo!$H$5,Re_lo!$N$5:$O$16,2,0)),AQ148,""))</f>
        <v/>
      </c>
      <c r="BT148" s="125" t="str">
        <f>IF(ISERR(IF(AND($I148=Re_lo!$E$5,BT$5=VLOOKUP(Re_lo!$H$5,Re_lo!$N$5:$O$16,2,0)),AR148,"")),"",IF(AND($I148=Re_lo!$E$5,BT$5=VLOOKUP(Re_lo!$H$5,Re_lo!$N$5:$O$16,2,0)),AR148,""))</f>
        <v/>
      </c>
      <c r="BU148" s="125" t="str">
        <f>IF(ISERR(IF(AND($I148=Re_lo!$E$5,BU$5=VLOOKUP(Re_lo!$H$5,Re_lo!$N$5:$O$16,2,0)),AS148,"")),"",IF(AND($I148=Re_lo!$E$5,BU$5=VLOOKUP(Re_lo!$H$5,Re_lo!$N$5:$O$16,2,0)),AS148,""))</f>
        <v/>
      </c>
      <c r="BV148" s="125" t="str">
        <f>IF(ISERR(IF(AND($I148=Re_lo!$E$5,BV$5=VLOOKUP(Re_lo!$H$5,Re_lo!$N$5:$O$16,2,0)),AT148,"")),"",IF(AND($I148=Re_lo!$E$5,BV$5=VLOOKUP(Re_lo!$H$5,Re_lo!$N$5:$O$16,2,0)),AT148,""))</f>
        <v/>
      </c>
      <c r="BW148" s="125" t="str">
        <f>IF(ISERR(IF(AND($I148=Re_lo!$E$5,BW$5=VLOOKUP(Re_lo!$H$5,Re_lo!$N$5:$O$16,2,0)),AU148,"")),"",IF(AND($I148=Re_lo!$E$5,BW$5=VLOOKUP(Re_lo!$H$5,Re_lo!$N$5:$O$16,2,0)),AU148,""))</f>
        <v/>
      </c>
      <c r="BX148" s="125" t="str">
        <f>IF(ISERR(IF(AND($I148=Re_lo!$E$5,BX$5=VLOOKUP(Re_lo!$H$5,Re_lo!$N$5:$O$16,2,0)),AV148,"")),"",IF(AND($I148=Re_lo!$E$5,BX$5=VLOOKUP(Re_lo!$H$5,Re_lo!$N$5:$O$16,2,0)),AV148,""))</f>
        <v/>
      </c>
      <c r="BY148" s="125" t="str">
        <f>IF(ISERR(IF(AND($I148=Re_lo!$E$5,BY$5=VLOOKUP(Re_lo!$H$5,Re_lo!$N$5:$O$16,2,0)),AW148,"")),"",IF(AND($I148=Re_lo!$E$5,BY$5=VLOOKUP(Re_lo!$H$5,Re_lo!$N$5:$O$16,2,0)),AW148,""))</f>
        <v/>
      </c>
      <c r="BZ148" s="125" t="str">
        <f>IF(ISERR(IF(AND($I148=Re_lo!$E$5,BZ$5=VLOOKUP(Re_lo!$H$5,Re_lo!$N$5:$O$16,2,0)),AX148,"")),"",IF(AND($I148=Re_lo!$E$5,BZ$5=VLOOKUP(Re_lo!$H$5,Re_lo!$N$5:$O$16,2,0)),AX148,""))</f>
        <v/>
      </c>
      <c r="CA148" s="125" t="str">
        <f>IF(ISERR(IF(AND($I148=Re_lo!$E$5,CA$5=VLOOKUP(Re_lo!$H$5,Re_lo!$N$5:$O$16,2,0)),AY148,"")),"",IF(AND($I148=Re_lo!$E$5,CA$5=VLOOKUP(Re_lo!$H$5,Re_lo!$N$5:$O$16,2,0)),AY148,""))</f>
        <v/>
      </c>
      <c r="CB148" s="125" t="str">
        <f>IF(ISERR(IF(AND($I148=Re_lo!$E$5,CB$5=VLOOKUP(Re_lo!$H$5,Re_lo!$N$5:$O$16,2,0)),AZ148,"")),"",IF(AND($I148=Re_lo!$E$5,CB$5=VLOOKUP(Re_lo!$H$5,Re_lo!$N$5:$O$16,2,0)),AZ148,""))</f>
        <v/>
      </c>
      <c r="CC148" s="125" t="str">
        <f>IF(ISERR(IF(AND($I148=Re_lo!$E$5,CC$5=VLOOKUP(Re_lo!$H$5,Re_lo!$N$5:$O$16,2,0)),BA148,"")),"",IF(AND($I148=Re_lo!$E$5,CC$5=VLOOKUP(Re_lo!$H$5,Re_lo!$N$5:$O$16,2,0)),BA148,""))</f>
        <v/>
      </c>
      <c r="CD148" s="125" t="str">
        <f>IF(ISERR(IF(AND($I148=Re_lo!$E$5,CD$5=VLOOKUP(Re_lo!$H$5,Re_lo!$N$5:$O$16,2,0)),BB148,"")),"",IF(AND($I148=Re_lo!$E$5,CD$5=VLOOKUP(Re_lo!$H$5,Re_lo!$N$5:$O$16,2,0)),BB148,""))</f>
        <v/>
      </c>
      <c r="CF148" s="125" t="str">
        <f>IF($C148="","",COUNTIFS(Con_ve!$C$6:$C$1005,$C148,Con_ve!$Q$6:$Q$1005,Cad_cl!CF$5))</f>
        <v/>
      </c>
      <c r="CG148" s="125" t="str">
        <f>IF($C148="","",COUNTIFS(Con_ve!$C$6:$C$1005,$C148,Con_ve!$Q$6:$Q$1005,Cad_cl!CG$5))</f>
        <v/>
      </c>
      <c r="CH148" s="125" t="str">
        <f>IF($C148="","",COUNTIFS(Con_ve!$C$6:$C$1005,$C148,Con_ve!$Q$6:$Q$1005,Cad_cl!CH$5))</f>
        <v/>
      </c>
      <c r="CI148" s="125" t="str">
        <f>IF($C148="","",COUNTIFS(Con_ve!$C$6:$C$1005,$C148,Con_ve!$Q$6:$Q$1005,Cad_cl!CI$5))</f>
        <v/>
      </c>
      <c r="CJ148" s="125" t="str">
        <f>IF($C148="","",COUNTIFS(Con_ve!$C$6:$C$1005,$C148,Con_ve!$Q$6:$Q$1005,Cad_cl!CJ$5))</f>
        <v/>
      </c>
      <c r="CK148" s="125" t="str">
        <f>IF($C148="","",COUNTIFS(Con_ve!$C$6:$C$1005,$C148,Con_ve!$Q$6:$Q$1005,Cad_cl!CK$5))</f>
        <v/>
      </c>
      <c r="CL148" s="125" t="str">
        <f>IF($C148="","",COUNTIFS(Con_ve!$C$6:$C$1005,$C148,Con_ve!$Q$6:$Q$1005,Cad_cl!CL$5))</f>
        <v/>
      </c>
      <c r="CM148" s="125" t="str">
        <f>IF($C148="","",COUNTIFS(Con_ve!$C$6:$C$1005,$C148,Con_ve!$Q$6:$Q$1005,Cad_cl!CM$5))</f>
        <v/>
      </c>
      <c r="CN148" s="125" t="str">
        <f>IF($C148="","",COUNTIFS(Con_ve!$C$6:$C$1005,$C148,Con_ve!$Q$6:$Q$1005,Cad_cl!CN$5))</f>
        <v/>
      </c>
      <c r="CO148" s="125" t="str">
        <f>IF($C148="","",COUNTIFS(Con_ve!$C$6:$C$1005,$C148,Con_ve!$Q$6:$Q$1005,Cad_cl!CO$5))</f>
        <v/>
      </c>
      <c r="CP148" s="125" t="str">
        <f>IF($C148="","",COUNTIFS(Con_ve!$C$6:$C$1005,$C148,Con_ve!$Q$6:$Q$1005,Cad_cl!CP$5))</f>
        <v/>
      </c>
      <c r="CQ148" s="125" t="str">
        <f>IF($C148="","",COUNTIFS(Con_ve!$C$6:$C$1005,$C148,Con_ve!$Q$6:$Q$1005,Cad_cl!CQ$5))</f>
        <v/>
      </c>
      <c r="CR148" s="125">
        <f t="shared" si="8"/>
        <v>0</v>
      </c>
    </row>
    <row r="149" spans="3:96" ht="30" customHeight="1">
      <c r="C149" s="153"/>
      <c r="D149" s="153"/>
      <c r="E149" s="154"/>
      <c r="F149" s="153"/>
      <c r="G149" s="155"/>
      <c r="H149" s="153"/>
      <c r="I149" s="153"/>
      <c r="J149" s="132" t="s">
        <v>309</v>
      </c>
      <c r="K149" s="133" t="s">
        <v>309</v>
      </c>
      <c r="L149" s="153"/>
      <c r="M149" s="153"/>
      <c r="N149" s="153"/>
      <c r="O149" s="153"/>
      <c r="P149" s="153"/>
      <c r="Q149" s="153"/>
      <c r="AP149" s="134" t="str">
        <f>IF(ISERR(IF($C149="","",SUMIFS(Con_ve!$F$6:$F$1005,Con_ve!$C$6:$C$1005,$C149,Con_ve!$I$6:$I$1005,"Fechada",Con_ve!$Q$6:$Q$1005,Cad_cl!AP$5))),"",IF($C149="","",SUMIFS(Con_ve!$F$6:$F$1005,Con_ve!$C$6:$C$1005,$C149,Con_ve!$I$6:$I$1005,"Fechada",Con_ve!$Q$6:$Q$1005,Cad_cl!AP$5)))</f>
        <v/>
      </c>
      <c r="AQ149" s="134" t="str">
        <f>IF(ISERR(IF($C149="","",SUMIFS(Con_ve!$F$6:$F$1005,Con_ve!$C$6:$C$1005,$C149,Con_ve!$I$6:$I$1005,"Fechada",Con_ve!$Q$6:$Q$1005,Cad_cl!AQ$5))),"",IF($C149="","",SUMIFS(Con_ve!$F$6:$F$1005,Con_ve!$C$6:$C$1005,$C149,Con_ve!$I$6:$I$1005,"Fechada",Con_ve!$Q$6:$Q$1005,Cad_cl!AQ$5)))</f>
        <v/>
      </c>
      <c r="AR149" s="134" t="str">
        <f>IF(ISERR(IF($C149="","",SUMIFS(Con_ve!$F$6:$F$1005,Con_ve!$C$6:$C$1005,$C149,Con_ve!$I$6:$I$1005,"Fechada",Con_ve!$Q$6:$Q$1005,Cad_cl!AR$5))),"",IF($C149="","",SUMIFS(Con_ve!$F$6:$F$1005,Con_ve!$C$6:$C$1005,$C149,Con_ve!$I$6:$I$1005,"Fechada",Con_ve!$Q$6:$Q$1005,Cad_cl!AR$5)))</f>
        <v/>
      </c>
      <c r="AS149" s="134" t="str">
        <f>IF(ISERR(IF($C149="","",SUMIFS(Con_ve!$F$6:$F$1005,Con_ve!$C$6:$C$1005,$C149,Con_ve!$I$6:$I$1005,"Fechada",Con_ve!$Q$6:$Q$1005,Cad_cl!AS$5))),"",IF($C149="","",SUMIFS(Con_ve!$F$6:$F$1005,Con_ve!$C$6:$C$1005,$C149,Con_ve!$I$6:$I$1005,"Fechada",Con_ve!$Q$6:$Q$1005,Cad_cl!AS$5)))</f>
        <v/>
      </c>
      <c r="AT149" s="134" t="str">
        <f>IF(ISERR(IF($C149="","",SUMIFS(Con_ve!$F$6:$F$1005,Con_ve!$C$6:$C$1005,$C149,Con_ve!$I$6:$I$1005,"Fechada",Con_ve!$Q$6:$Q$1005,Cad_cl!AT$5))),"",IF($C149="","",SUMIFS(Con_ve!$F$6:$F$1005,Con_ve!$C$6:$C$1005,$C149,Con_ve!$I$6:$I$1005,"Fechada",Con_ve!$Q$6:$Q$1005,Cad_cl!AT$5)))</f>
        <v/>
      </c>
      <c r="AU149" s="134" t="str">
        <f>IF(ISERR(IF($C149="","",SUMIFS(Con_ve!$F$6:$F$1005,Con_ve!$C$6:$C$1005,$C149,Con_ve!$I$6:$I$1005,"Fechada",Con_ve!$Q$6:$Q$1005,Cad_cl!AU$5))),"",IF($C149="","",SUMIFS(Con_ve!$F$6:$F$1005,Con_ve!$C$6:$C$1005,$C149,Con_ve!$I$6:$I$1005,"Fechada",Con_ve!$Q$6:$Q$1005,Cad_cl!AU$5)))</f>
        <v/>
      </c>
      <c r="AV149" s="134" t="str">
        <f>IF(ISERR(IF($C149="","",SUMIFS(Con_ve!$F$6:$F$1005,Con_ve!$C$6:$C$1005,$C149,Con_ve!$I$6:$I$1005,"Fechada",Con_ve!$Q$6:$Q$1005,Cad_cl!AV$5))),"",IF($C149="","",SUMIFS(Con_ve!$F$6:$F$1005,Con_ve!$C$6:$C$1005,$C149,Con_ve!$I$6:$I$1005,"Fechada",Con_ve!$Q$6:$Q$1005,Cad_cl!AV$5)))</f>
        <v/>
      </c>
      <c r="AW149" s="134" t="str">
        <f>IF(ISERR(IF($C149="","",SUMIFS(Con_ve!$F$6:$F$1005,Con_ve!$C$6:$C$1005,$C149,Con_ve!$I$6:$I$1005,"Fechada",Con_ve!$Q$6:$Q$1005,Cad_cl!AW$5))),"",IF($C149="","",SUMIFS(Con_ve!$F$6:$F$1005,Con_ve!$C$6:$C$1005,$C149,Con_ve!$I$6:$I$1005,"Fechada",Con_ve!$Q$6:$Q$1005,Cad_cl!AW$5)))</f>
        <v/>
      </c>
      <c r="AX149" s="134" t="str">
        <f>IF(ISERR(IF($C149="","",SUMIFS(Con_ve!$F$6:$F$1005,Con_ve!$C$6:$C$1005,$C149,Con_ve!$I$6:$I$1005,"Fechada",Con_ve!$Q$6:$Q$1005,Cad_cl!AX$5))),"",IF($C149="","",SUMIFS(Con_ve!$F$6:$F$1005,Con_ve!$C$6:$C$1005,$C149,Con_ve!$I$6:$I$1005,"Fechada",Con_ve!$Q$6:$Q$1005,Cad_cl!AX$5)))</f>
        <v/>
      </c>
      <c r="AY149" s="134" t="str">
        <f>IF(ISERR(IF($C149="","",SUMIFS(Con_ve!$F$6:$F$1005,Con_ve!$C$6:$C$1005,$C149,Con_ve!$I$6:$I$1005,"Fechada",Con_ve!$Q$6:$Q$1005,Cad_cl!AY$5))),"",IF($C149="","",SUMIFS(Con_ve!$F$6:$F$1005,Con_ve!$C$6:$C$1005,$C149,Con_ve!$I$6:$I$1005,"Fechada",Con_ve!$Q$6:$Q$1005,Cad_cl!AY$5)))</f>
        <v/>
      </c>
      <c r="AZ149" s="134" t="str">
        <f>IF(ISERR(IF($C149="","",SUMIFS(Con_ve!$F$6:$F$1005,Con_ve!$C$6:$C$1005,$C149,Con_ve!$I$6:$I$1005,"Fechada",Con_ve!$Q$6:$Q$1005,Cad_cl!AZ$5))),"",IF($C149="","",SUMIFS(Con_ve!$F$6:$F$1005,Con_ve!$C$6:$C$1005,$C149,Con_ve!$I$6:$I$1005,"Fechada",Con_ve!$Q$6:$Q$1005,Cad_cl!AZ$5)))</f>
        <v/>
      </c>
      <c r="BA149" s="134" t="str">
        <f>IF(ISERR(IF($C149="","",SUMIFS(Con_ve!$F$6:$F$1005,Con_ve!$C$6:$C$1005,$C149,Con_ve!$I$6:$I$1005,"Fechada",Con_ve!$Q$6:$Q$1005,Cad_cl!BA$5))),"",IF($C149="","",SUMIFS(Con_ve!$F$6:$F$1005,Con_ve!$C$6:$C$1005,$C149,Con_ve!$I$6:$I$1005,"Fechada",Con_ve!$Q$6:$Q$1005,Cad_cl!BA$5)))</f>
        <v/>
      </c>
      <c r="BB149" s="134">
        <f t="shared" si="6"/>
        <v>0</v>
      </c>
      <c r="BD149" s="134" t="str">
        <f>IF(ISERR(IF($C149="","",SUMIFS(Con_ve!$F$6:$F$1005,Con_ve!$C$6:$C$1005,$C149,Con_ve!$I$6:$I$1005,"Em negociação",Con_ve!$Q$6:$Q$1005,Cad_cl!BD$5))),"",IF($C149="","",SUMIFS(Con_ve!$F$6:$F$1005,Con_ve!$C$6:$C$1005,$C149,Con_ve!$I$6:$I$1005,"Em negociação",Con_ve!$Q$6:$Q$1005,Cad_cl!BD$5)))</f>
        <v/>
      </c>
      <c r="BE149" s="134" t="str">
        <f>IF(ISERR(IF($C149="","",SUMIFS(Con_ve!$F$6:$F$1005,Con_ve!$C$6:$C$1005,$C149,Con_ve!$I$6:$I$1005,"Em negociação",Con_ve!$Q$6:$Q$1005,Cad_cl!BE$5))),"",IF($C149="","",SUMIFS(Con_ve!$F$6:$F$1005,Con_ve!$C$6:$C$1005,$C149,Con_ve!$I$6:$I$1005,"Em negociação",Con_ve!$Q$6:$Q$1005,Cad_cl!BE$5)))</f>
        <v/>
      </c>
      <c r="BF149" s="134" t="str">
        <f>IF(ISERR(IF($C149="","",SUMIFS(Con_ve!$F$6:$F$1005,Con_ve!$C$6:$C$1005,$C149,Con_ve!$I$6:$I$1005,"Em negociação",Con_ve!$Q$6:$Q$1005,Cad_cl!BF$5))),"",IF($C149="","",SUMIFS(Con_ve!$F$6:$F$1005,Con_ve!$C$6:$C$1005,$C149,Con_ve!$I$6:$I$1005,"Em negociação",Con_ve!$Q$6:$Q$1005,Cad_cl!BF$5)))</f>
        <v/>
      </c>
      <c r="BG149" s="134" t="str">
        <f>IF(ISERR(IF($C149="","",SUMIFS(Con_ve!$F$6:$F$1005,Con_ve!$C$6:$C$1005,$C149,Con_ve!$I$6:$I$1005,"Em negociação",Con_ve!$Q$6:$Q$1005,Cad_cl!BG$5))),"",IF($C149="","",SUMIFS(Con_ve!$F$6:$F$1005,Con_ve!$C$6:$C$1005,$C149,Con_ve!$I$6:$I$1005,"Em negociação",Con_ve!$Q$6:$Q$1005,Cad_cl!BG$5)))</f>
        <v/>
      </c>
      <c r="BH149" s="134" t="str">
        <f>IF(ISERR(IF($C149="","",SUMIFS(Con_ve!$F$6:$F$1005,Con_ve!$C$6:$C$1005,$C149,Con_ve!$I$6:$I$1005,"Em negociação",Con_ve!$Q$6:$Q$1005,Cad_cl!BH$5))),"",IF($C149="","",SUMIFS(Con_ve!$F$6:$F$1005,Con_ve!$C$6:$C$1005,$C149,Con_ve!$I$6:$I$1005,"Em negociação",Con_ve!$Q$6:$Q$1005,Cad_cl!BH$5)))</f>
        <v/>
      </c>
      <c r="BI149" s="134" t="str">
        <f>IF(ISERR(IF($C149="","",SUMIFS(Con_ve!$F$6:$F$1005,Con_ve!$C$6:$C$1005,$C149,Con_ve!$I$6:$I$1005,"Em negociação",Con_ve!$Q$6:$Q$1005,Cad_cl!BI$5))),"",IF($C149="","",SUMIFS(Con_ve!$F$6:$F$1005,Con_ve!$C$6:$C$1005,$C149,Con_ve!$I$6:$I$1005,"Em negociação",Con_ve!$Q$6:$Q$1005,Cad_cl!BI$5)))</f>
        <v/>
      </c>
      <c r="BJ149" s="134" t="str">
        <f>IF(ISERR(IF($C149="","",SUMIFS(Con_ve!$F$6:$F$1005,Con_ve!$C$6:$C$1005,$C149,Con_ve!$I$6:$I$1005,"Em negociação",Con_ve!$Q$6:$Q$1005,Cad_cl!BJ$5))),"",IF($C149="","",SUMIFS(Con_ve!$F$6:$F$1005,Con_ve!$C$6:$C$1005,$C149,Con_ve!$I$6:$I$1005,"Em negociação",Con_ve!$Q$6:$Q$1005,Cad_cl!BJ$5)))</f>
        <v/>
      </c>
      <c r="BK149" s="134" t="str">
        <f>IF(ISERR(IF($C149="","",SUMIFS(Con_ve!$F$6:$F$1005,Con_ve!$C$6:$C$1005,$C149,Con_ve!$I$6:$I$1005,"Em negociação",Con_ve!$Q$6:$Q$1005,Cad_cl!BK$5))),"",IF($C149="","",SUMIFS(Con_ve!$F$6:$F$1005,Con_ve!$C$6:$C$1005,$C149,Con_ve!$I$6:$I$1005,"Em negociação",Con_ve!$Q$6:$Q$1005,Cad_cl!BK$5)))</f>
        <v/>
      </c>
      <c r="BL149" s="134" t="str">
        <f>IF(ISERR(IF($C149="","",SUMIFS(Con_ve!$F$6:$F$1005,Con_ve!$C$6:$C$1005,$C149,Con_ve!$I$6:$I$1005,"Em negociação",Con_ve!$Q$6:$Q$1005,Cad_cl!BL$5))),"",IF($C149="","",SUMIFS(Con_ve!$F$6:$F$1005,Con_ve!$C$6:$C$1005,$C149,Con_ve!$I$6:$I$1005,"Em negociação",Con_ve!$Q$6:$Q$1005,Cad_cl!BL$5)))</f>
        <v/>
      </c>
      <c r="BM149" s="134" t="str">
        <f>IF(ISERR(IF($C149="","",SUMIFS(Con_ve!$F$6:$F$1005,Con_ve!$C$6:$C$1005,$C149,Con_ve!$I$6:$I$1005,"Em negociação",Con_ve!$Q$6:$Q$1005,Cad_cl!BM$5))),"",IF($C149="","",SUMIFS(Con_ve!$F$6:$F$1005,Con_ve!$C$6:$C$1005,$C149,Con_ve!$I$6:$I$1005,"Em negociação",Con_ve!$Q$6:$Q$1005,Cad_cl!BM$5)))</f>
        <v/>
      </c>
      <c r="BN149" s="134" t="str">
        <f>IF(ISERR(IF($C149="","",SUMIFS(Con_ve!$F$6:$F$1005,Con_ve!$C$6:$C$1005,$C149,Con_ve!$I$6:$I$1005,"Em negociação",Con_ve!$Q$6:$Q$1005,Cad_cl!BN$5))),"",IF($C149="","",SUMIFS(Con_ve!$F$6:$F$1005,Con_ve!$C$6:$C$1005,$C149,Con_ve!$I$6:$I$1005,"Em negociação",Con_ve!$Q$6:$Q$1005,Cad_cl!BN$5)))</f>
        <v/>
      </c>
      <c r="BO149" s="134" t="str">
        <f>IF(ISERR(IF($C149="","",SUMIFS(Con_ve!$F$6:$F$1005,Con_ve!$C$6:$C$1005,$C149,Con_ve!$I$6:$I$1005,"Em negociação",Con_ve!$Q$6:$Q$1005,Cad_cl!BO$5))),"",IF($C149="","",SUMIFS(Con_ve!$F$6:$F$1005,Con_ve!$C$6:$C$1005,$C149,Con_ve!$I$6:$I$1005,"Em negociação",Con_ve!$Q$6:$Q$1005,Cad_cl!BO$5)))</f>
        <v/>
      </c>
      <c r="BP149" s="134">
        <f t="shared" si="7"/>
        <v>0</v>
      </c>
      <c r="BR149" s="125" t="str">
        <f>IF(ISERR(IF(AND($I149=Re_lo!$E$5,BR$5=VLOOKUP(Re_lo!$H$5,Re_lo!$N$5:$O$16,2,0)),AP149,"")),"",IF(AND($I149=Re_lo!$E$5,BR$5=VLOOKUP(Re_lo!$H$5,Re_lo!$N$5:$O$16,2,0)),AP149,""))</f>
        <v/>
      </c>
      <c r="BS149" s="125" t="str">
        <f>IF(ISERR(IF(AND($I149=Re_lo!$E$5,BS$5=VLOOKUP(Re_lo!$H$5,Re_lo!$N$5:$O$16,2,0)),AQ149,"")),"",IF(AND($I149=Re_lo!$E$5,BS$5=VLOOKUP(Re_lo!$H$5,Re_lo!$N$5:$O$16,2,0)),AQ149,""))</f>
        <v/>
      </c>
      <c r="BT149" s="125" t="str">
        <f>IF(ISERR(IF(AND($I149=Re_lo!$E$5,BT$5=VLOOKUP(Re_lo!$H$5,Re_lo!$N$5:$O$16,2,0)),AR149,"")),"",IF(AND($I149=Re_lo!$E$5,BT$5=VLOOKUP(Re_lo!$H$5,Re_lo!$N$5:$O$16,2,0)),AR149,""))</f>
        <v/>
      </c>
      <c r="BU149" s="125" t="str">
        <f>IF(ISERR(IF(AND($I149=Re_lo!$E$5,BU$5=VLOOKUP(Re_lo!$H$5,Re_lo!$N$5:$O$16,2,0)),AS149,"")),"",IF(AND($I149=Re_lo!$E$5,BU$5=VLOOKUP(Re_lo!$H$5,Re_lo!$N$5:$O$16,2,0)),AS149,""))</f>
        <v/>
      </c>
      <c r="BV149" s="125" t="str">
        <f>IF(ISERR(IF(AND($I149=Re_lo!$E$5,BV$5=VLOOKUP(Re_lo!$H$5,Re_lo!$N$5:$O$16,2,0)),AT149,"")),"",IF(AND($I149=Re_lo!$E$5,BV$5=VLOOKUP(Re_lo!$H$5,Re_lo!$N$5:$O$16,2,0)),AT149,""))</f>
        <v/>
      </c>
      <c r="BW149" s="125" t="str">
        <f>IF(ISERR(IF(AND($I149=Re_lo!$E$5,BW$5=VLOOKUP(Re_lo!$H$5,Re_lo!$N$5:$O$16,2,0)),AU149,"")),"",IF(AND($I149=Re_lo!$E$5,BW$5=VLOOKUP(Re_lo!$H$5,Re_lo!$N$5:$O$16,2,0)),AU149,""))</f>
        <v/>
      </c>
      <c r="BX149" s="125" t="str">
        <f>IF(ISERR(IF(AND($I149=Re_lo!$E$5,BX$5=VLOOKUP(Re_lo!$H$5,Re_lo!$N$5:$O$16,2,0)),AV149,"")),"",IF(AND($I149=Re_lo!$E$5,BX$5=VLOOKUP(Re_lo!$H$5,Re_lo!$N$5:$O$16,2,0)),AV149,""))</f>
        <v/>
      </c>
      <c r="BY149" s="125" t="str">
        <f>IF(ISERR(IF(AND($I149=Re_lo!$E$5,BY$5=VLOOKUP(Re_lo!$H$5,Re_lo!$N$5:$O$16,2,0)),AW149,"")),"",IF(AND($I149=Re_lo!$E$5,BY$5=VLOOKUP(Re_lo!$H$5,Re_lo!$N$5:$O$16,2,0)),AW149,""))</f>
        <v/>
      </c>
      <c r="BZ149" s="125" t="str">
        <f>IF(ISERR(IF(AND($I149=Re_lo!$E$5,BZ$5=VLOOKUP(Re_lo!$H$5,Re_lo!$N$5:$O$16,2,0)),AX149,"")),"",IF(AND($I149=Re_lo!$E$5,BZ$5=VLOOKUP(Re_lo!$H$5,Re_lo!$N$5:$O$16,2,0)),AX149,""))</f>
        <v/>
      </c>
      <c r="CA149" s="125" t="str">
        <f>IF(ISERR(IF(AND($I149=Re_lo!$E$5,CA$5=VLOOKUP(Re_lo!$H$5,Re_lo!$N$5:$O$16,2,0)),AY149,"")),"",IF(AND($I149=Re_lo!$E$5,CA$5=VLOOKUP(Re_lo!$H$5,Re_lo!$N$5:$O$16,2,0)),AY149,""))</f>
        <v/>
      </c>
      <c r="CB149" s="125" t="str">
        <f>IF(ISERR(IF(AND($I149=Re_lo!$E$5,CB$5=VLOOKUP(Re_lo!$H$5,Re_lo!$N$5:$O$16,2,0)),AZ149,"")),"",IF(AND($I149=Re_lo!$E$5,CB$5=VLOOKUP(Re_lo!$H$5,Re_lo!$N$5:$O$16,2,0)),AZ149,""))</f>
        <v/>
      </c>
      <c r="CC149" s="125" t="str">
        <f>IF(ISERR(IF(AND($I149=Re_lo!$E$5,CC$5=VLOOKUP(Re_lo!$H$5,Re_lo!$N$5:$O$16,2,0)),BA149,"")),"",IF(AND($I149=Re_lo!$E$5,CC$5=VLOOKUP(Re_lo!$H$5,Re_lo!$N$5:$O$16,2,0)),BA149,""))</f>
        <v/>
      </c>
      <c r="CD149" s="125" t="str">
        <f>IF(ISERR(IF(AND($I149=Re_lo!$E$5,CD$5=VLOOKUP(Re_lo!$H$5,Re_lo!$N$5:$O$16,2,0)),BB149,"")),"",IF(AND($I149=Re_lo!$E$5,CD$5=VLOOKUP(Re_lo!$H$5,Re_lo!$N$5:$O$16,2,0)),BB149,""))</f>
        <v/>
      </c>
      <c r="CF149" s="125" t="str">
        <f>IF($C149="","",COUNTIFS(Con_ve!$C$6:$C$1005,$C149,Con_ve!$Q$6:$Q$1005,Cad_cl!CF$5))</f>
        <v/>
      </c>
      <c r="CG149" s="125" t="str">
        <f>IF($C149="","",COUNTIFS(Con_ve!$C$6:$C$1005,$C149,Con_ve!$Q$6:$Q$1005,Cad_cl!CG$5))</f>
        <v/>
      </c>
      <c r="CH149" s="125" t="str">
        <f>IF($C149="","",COUNTIFS(Con_ve!$C$6:$C$1005,$C149,Con_ve!$Q$6:$Q$1005,Cad_cl!CH$5))</f>
        <v/>
      </c>
      <c r="CI149" s="125" t="str">
        <f>IF($C149="","",COUNTIFS(Con_ve!$C$6:$C$1005,$C149,Con_ve!$Q$6:$Q$1005,Cad_cl!CI$5))</f>
        <v/>
      </c>
      <c r="CJ149" s="125" t="str">
        <f>IF($C149="","",COUNTIFS(Con_ve!$C$6:$C$1005,$C149,Con_ve!$Q$6:$Q$1005,Cad_cl!CJ$5))</f>
        <v/>
      </c>
      <c r="CK149" s="125" t="str">
        <f>IF($C149="","",COUNTIFS(Con_ve!$C$6:$C$1005,$C149,Con_ve!$Q$6:$Q$1005,Cad_cl!CK$5))</f>
        <v/>
      </c>
      <c r="CL149" s="125" t="str">
        <f>IF($C149="","",COUNTIFS(Con_ve!$C$6:$C$1005,$C149,Con_ve!$Q$6:$Q$1005,Cad_cl!CL$5))</f>
        <v/>
      </c>
      <c r="CM149" s="125" t="str">
        <f>IF($C149="","",COUNTIFS(Con_ve!$C$6:$C$1005,$C149,Con_ve!$Q$6:$Q$1005,Cad_cl!CM$5))</f>
        <v/>
      </c>
      <c r="CN149" s="125" t="str">
        <f>IF($C149="","",COUNTIFS(Con_ve!$C$6:$C$1005,$C149,Con_ve!$Q$6:$Q$1005,Cad_cl!CN$5))</f>
        <v/>
      </c>
      <c r="CO149" s="125" t="str">
        <f>IF($C149="","",COUNTIFS(Con_ve!$C$6:$C$1005,$C149,Con_ve!$Q$6:$Q$1005,Cad_cl!CO$5))</f>
        <v/>
      </c>
      <c r="CP149" s="125" t="str">
        <f>IF($C149="","",COUNTIFS(Con_ve!$C$6:$C$1005,$C149,Con_ve!$Q$6:$Q$1005,Cad_cl!CP$5))</f>
        <v/>
      </c>
      <c r="CQ149" s="125" t="str">
        <f>IF($C149="","",COUNTIFS(Con_ve!$C$6:$C$1005,$C149,Con_ve!$Q$6:$Q$1005,Cad_cl!CQ$5))</f>
        <v/>
      </c>
      <c r="CR149" s="125">
        <f t="shared" si="8"/>
        <v>0</v>
      </c>
    </row>
    <row r="150" spans="3:96" ht="30" customHeight="1">
      <c r="C150" s="153"/>
      <c r="D150" s="153"/>
      <c r="E150" s="154"/>
      <c r="F150" s="153"/>
      <c r="G150" s="155"/>
      <c r="H150" s="153"/>
      <c r="I150" s="153"/>
      <c r="J150" s="132" t="s">
        <v>309</v>
      </c>
      <c r="K150" s="133" t="s">
        <v>309</v>
      </c>
      <c r="L150" s="153"/>
      <c r="M150" s="153"/>
      <c r="N150" s="153"/>
      <c r="O150" s="153"/>
      <c r="P150" s="153"/>
      <c r="Q150" s="153"/>
      <c r="AP150" s="134" t="str">
        <f>IF(ISERR(IF($C150="","",SUMIFS(Con_ve!$F$6:$F$1005,Con_ve!$C$6:$C$1005,$C150,Con_ve!$I$6:$I$1005,"Fechada",Con_ve!$Q$6:$Q$1005,Cad_cl!AP$5))),"",IF($C150="","",SUMIFS(Con_ve!$F$6:$F$1005,Con_ve!$C$6:$C$1005,$C150,Con_ve!$I$6:$I$1005,"Fechada",Con_ve!$Q$6:$Q$1005,Cad_cl!AP$5)))</f>
        <v/>
      </c>
      <c r="AQ150" s="134" t="str">
        <f>IF(ISERR(IF($C150="","",SUMIFS(Con_ve!$F$6:$F$1005,Con_ve!$C$6:$C$1005,$C150,Con_ve!$I$6:$I$1005,"Fechada",Con_ve!$Q$6:$Q$1005,Cad_cl!AQ$5))),"",IF($C150="","",SUMIFS(Con_ve!$F$6:$F$1005,Con_ve!$C$6:$C$1005,$C150,Con_ve!$I$6:$I$1005,"Fechada",Con_ve!$Q$6:$Q$1005,Cad_cl!AQ$5)))</f>
        <v/>
      </c>
      <c r="AR150" s="134" t="str">
        <f>IF(ISERR(IF($C150="","",SUMIFS(Con_ve!$F$6:$F$1005,Con_ve!$C$6:$C$1005,$C150,Con_ve!$I$6:$I$1005,"Fechada",Con_ve!$Q$6:$Q$1005,Cad_cl!AR$5))),"",IF($C150="","",SUMIFS(Con_ve!$F$6:$F$1005,Con_ve!$C$6:$C$1005,$C150,Con_ve!$I$6:$I$1005,"Fechada",Con_ve!$Q$6:$Q$1005,Cad_cl!AR$5)))</f>
        <v/>
      </c>
      <c r="AS150" s="134" t="str">
        <f>IF(ISERR(IF($C150="","",SUMIFS(Con_ve!$F$6:$F$1005,Con_ve!$C$6:$C$1005,$C150,Con_ve!$I$6:$I$1005,"Fechada",Con_ve!$Q$6:$Q$1005,Cad_cl!AS$5))),"",IF($C150="","",SUMIFS(Con_ve!$F$6:$F$1005,Con_ve!$C$6:$C$1005,$C150,Con_ve!$I$6:$I$1005,"Fechada",Con_ve!$Q$6:$Q$1005,Cad_cl!AS$5)))</f>
        <v/>
      </c>
      <c r="AT150" s="134" t="str">
        <f>IF(ISERR(IF($C150="","",SUMIFS(Con_ve!$F$6:$F$1005,Con_ve!$C$6:$C$1005,$C150,Con_ve!$I$6:$I$1005,"Fechada",Con_ve!$Q$6:$Q$1005,Cad_cl!AT$5))),"",IF($C150="","",SUMIFS(Con_ve!$F$6:$F$1005,Con_ve!$C$6:$C$1005,$C150,Con_ve!$I$6:$I$1005,"Fechada",Con_ve!$Q$6:$Q$1005,Cad_cl!AT$5)))</f>
        <v/>
      </c>
      <c r="AU150" s="134" t="str">
        <f>IF(ISERR(IF($C150="","",SUMIFS(Con_ve!$F$6:$F$1005,Con_ve!$C$6:$C$1005,$C150,Con_ve!$I$6:$I$1005,"Fechada",Con_ve!$Q$6:$Q$1005,Cad_cl!AU$5))),"",IF($C150="","",SUMIFS(Con_ve!$F$6:$F$1005,Con_ve!$C$6:$C$1005,$C150,Con_ve!$I$6:$I$1005,"Fechada",Con_ve!$Q$6:$Q$1005,Cad_cl!AU$5)))</f>
        <v/>
      </c>
      <c r="AV150" s="134" t="str">
        <f>IF(ISERR(IF($C150="","",SUMIFS(Con_ve!$F$6:$F$1005,Con_ve!$C$6:$C$1005,$C150,Con_ve!$I$6:$I$1005,"Fechada",Con_ve!$Q$6:$Q$1005,Cad_cl!AV$5))),"",IF($C150="","",SUMIFS(Con_ve!$F$6:$F$1005,Con_ve!$C$6:$C$1005,$C150,Con_ve!$I$6:$I$1005,"Fechada",Con_ve!$Q$6:$Q$1005,Cad_cl!AV$5)))</f>
        <v/>
      </c>
      <c r="AW150" s="134" t="str">
        <f>IF(ISERR(IF($C150="","",SUMIFS(Con_ve!$F$6:$F$1005,Con_ve!$C$6:$C$1005,$C150,Con_ve!$I$6:$I$1005,"Fechada",Con_ve!$Q$6:$Q$1005,Cad_cl!AW$5))),"",IF($C150="","",SUMIFS(Con_ve!$F$6:$F$1005,Con_ve!$C$6:$C$1005,$C150,Con_ve!$I$6:$I$1005,"Fechada",Con_ve!$Q$6:$Q$1005,Cad_cl!AW$5)))</f>
        <v/>
      </c>
      <c r="AX150" s="134" t="str">
        <f>IF(ISERR(IF($C150="","",SUMIFS(Con_ve!$F$6:$F$1005,Con_ve!$C$6:$C$1005,$C150,Con_ve!$I$6:$I$1005,"Fechada",Con_ve!$Q$6:$Q$1005,Cad_cl!AX$5))),"",IF($C150="","",SUMIFS(Con_ve!$F$6:$F$1005,Con_ve!$C$6:$C$1005,$C150,Con_ve!$I$6:$I$1005,"Fechada",Con_ve!$Q$6:$Q$1005,Cad_cl!AX$5)))</f>
        <v/>
      </c>
      <c r="AY150" s="134" t="str">
        <f>IF(ISERR(IF($C150="","",SUMIFS(Con_ve!$F$6:$F$1005,Con_ve!$C$6:$C$1005,$C150,Con_ve!$I$6:$I$1005,"Fechada",Con_ve!$Q$6:$Q$1005,Cad_cl!AY$5))),"",IF($C150="","",SUMIFS(Con_ve!$F$6:$F$1005,Con_ve!$C$6:$C$1005,$C150,Con_ve!$I$6:$I$1005,"Fechada",Con_ve!$Q$6:$Q$1005,Cad_cl!AY$5)))</f>
        <v/>
      </c>
      <c r="AZ150" s="134" t="str">
        <f>IF(ISERR(IF($C150="","",SUMIFS(Con_ve!$F$6:$F$1005,Con_ve!$C$6:$C$1005,$C150,Con_ve!$I$6:$I$1005,"Fechada",Con_ve!$Q$6:$Q$1005,Cad_cl!AZ$5))),"",IF($C150="","",SUMIFS(Con_ve!$F$6:$F$1005,Con_ve!$C$6:$C$1005,$C150,Con_ve!$I$6:$I$1005,"Fechada",Con_ve!$Q$6:$Q$1005,Cad_cl!AZ$5)))</f>
        <v/>
      </c>
      <c r="BA150" s="134" t="str">
        <f>IF(ISERR(IF($C150="","",SUMIFS(Con_ve!$F$6:$F$1005,Con_ve!$C$6:$C$1005,$C150,Con_ve!$I$6:$I$1005,"Fechada",Con_ve!$Q$6:$Q$1005,Cad_cl!BA$5))),"",IF($C150="","",SUMIFS(Con_ve!$F$6:$F$1005,Con_ve!$C$6:$C$1005,$C150,Con_ve!$I$6:$I$1005,"Fechada",Con_ve!$Q$6:$Q$1005,Cad_cl!BA$5)))</f>
        <v/>
      </c>
      <c r="BB150" s="134">
        <f t="shared" si="6"/>
        <v>0</v>
      </c>
      <c r="BD150" s="134" t="str">
        <f>IF(ISERR(IF($C150="","",SUMIFS(Con_ve!$F$6:$F$1005,Con_ve!$C$6:$C$1005,$C150,Con_ve!$I$6:$I$1005,"Em negociação",Con_ve!$Q$6:$Q$1005,Cad_cl!BD$5))),"",IF($C150="","",SUMIFS(Con_ve!$F$6:$F$1005,Con_ve!$C$6:$C$1005,$C150,Con_ve!$I$6:$I$1005,"Em negociação",Con_ve!$Q$6:$Q$1005,Cad_cl!BD$5)))</f>
        <v/>
      </c>
      <c r="BE150" s="134" t="str">
        <f>IF(ISERR(IF($C150="","",SUMIFS(Con_ve!$F$6:$F$1005,Con_ve!$C$6:$C$1005,$C150,Con_ve!$I$6:$I$1005,"Em negociação",Con_ve!$Q$6:$Q$1005,Cad_cl!BE$5))),"",IF($C150="","",SUMIFS(Con_ve!$F$6:$F$1005,Con_ve!$C$6:$C$1005,$C150,Con_ve!$I$6:$I$1005,"Em negociação",Con_ve!$Q$6:$Q$1005,Cad_cl!BE$5)))</f>
        <v/>
      </c>
      <c r="BF150" s="134" t="str">
        <f>IF(ISERR(IF($C150="","",SUMIFS(Con_ve!$F$6:$F$1005,Con_ve!$C$6:$C$1005,$C150,Con_ve!$I$6:$I$1005,"Em negociação",Con_ve!$Q$6:$Q$1005,Cad_cl!BF$5))),"",IF($C150="","",SUMIFS(Con_ve!$F$6:$F$1005,Con_ve!$C$6:$C$1005,$C150,Con_ve!$I$6:$I$1005,"Em negociação",Con_ve!$Q$6:$Q$1005,Cad_cl!BF$5)))</f>
        <v/>
      </c>
      <c r="BG150" s="134" t="str">
        <f>IF(ISERR(IF($C150="","",SUMIFS(Con_ve!$F$6:$F$1005,Con_ve!$C$6:$C$1005,$C150,Con_ve!$I$6:$I$1005,"Em negociação",Con_ve!$Q$6:$Q$1005,Cad_cl!BG$5))),"",IF($C150="","",SUMIFS(Con_ve!$F$6:$F$1005,Con_ve!$C$6:$C$1005,$C150,Con_ve!$I$6:$I$1005,"Em negociação",Con_ve!$Q$6:$Q$1005,Cad_cl!BG$5)))</f>
        <v/>
      </c>
      <c r="BH150" s="134" t="str">
        <f>IF(ISERR(IF($C150="","",SUMIFS(Con_ve!$F$6:$F$1005,Con_ve!$C$6:$C$1005,$C150,Con_ve!$I$6:$I$1005,"Em negociação",Con_ve!$Q$6:$Q$1005,Cad_cl!BH$5))),"",IF($C150="","",SUMIFS(Con_ve!$F$6:$F$1005,Con_ve!$C$6:$C$1005,$C150,Con_ve!$I$6:$I$1005,"Em negociação",Con_ve!$Q$6:$Q$1005,Cad_cl!BH$5)))</f>
        <v/>
      </c>
      <c r="BI150" s="134" t="str">
        <f>IF(ISERR(IF($C150="","",SUMIFS(Con_ve!$F$6:$F$1005,Con_ve!$C$6:$C$1005,$C150,Con_ve!$I$6:$I$1005,"Em negociação",Con_ve!$Q$6:$Q$1005,Cad_cl!BI$5))),"",IF($C150="","",SUMIFS(Con_ve!$F$6:$F$1005,Con_ve!$C$6:$C$1005,$C150,Con_ve!$I$6:$I$1005,"Em negociação",Con_ve!$Q$6:$Q$1005,Cad_cl!BI$5)))</f>
        <v/>
      </c>
      <c r="BJ150" s="134" t="str">
        <f>IF(ISERR(IF($C150="","",SUMIFS(Con_ve!$F$6:$F$1005,Con_ve!$C$6:$C$1005,$C150,Con_ve!$I$6:$I$1005,"Em negociação",Con_ve!$Q$6:$Q$1005,Cad_cl!BJ$5))),"",IF($C150="","",SUMIFS(Con_ve!$F$6:$F$1005,Con_ve!$C$6:$C$1005,$C150,Con_ve!$I$6:$I$1005,"Em negociação",Con_ve!$Q$6:$Q$1005,Cad_cl!BJ$5)))</f>
        <v/>
      </c>
      <c r="BK150" s="134" t="str">
        <f>IF(ISERR(IF($C150="","",SUMIFS(Con_ve!$F$6:$F$1005,Con_ve!$C$6:$C$1005,$C150,Con_ve!$I$6:$I$1005,"Em negociação",Con_ve!$Q$6:$Q$1005,Cad_cl!BK$5))),"",IF($C150="","",SUMIFS(Con_ve!$F$6:$F$1005,Con_ve!$C$6:$C$1005,$C150,Con_ve!$I$6:$I$1005,"Em negociação",Con_ve!$Q$6:$Q$1005,Cad_cl!BK$5)))</f>
        <v/>
      </c>
      <c r="BL150" s="134" t="str">
        <f>IF(ISERR(IF($C150="","",SUMIFS(Con_ve!$F$6:$F$1005,Con_ve!$C$6:$C$1005,$C150,Con_ve!$I$6:$I$1005,"Em negociação",Con_ve!$Q$6:$Q$1005,Cad_cl!BL$5))),"",IF($C150="","",SUMIFS(Con_ve!$F$6:$F$1005,Con_ve!$C$6:$C$1005,$C150,Con_ve!$I$6:$I$1005,"Em negociação",Con_ve!$Q$6:$Q$1005,Cad_cl!BL$5)))</f>
        <v/>
      </c>
      <c r="BM150" s="134" t="str">
        <f>IF(ISERR(IF($C150="","",SUMIFS(Con_ve!$F$6:$F$1005,Con_ve!$C$6:$C$1005,$C150,Con_ve!$I$6:$I$1005,"Em negociação",Con_ve!$Q$6:$Q$1005,Cad_cl!BM$5))),"",IF($C150="","",SUMIFS(Con_ve!$F$6:$F$1005,Con_ve!$C$6:$C$1005,$C150,Con_ve!$I$6:$I$1005,"Em negociação",Con_ve!$Q$6:$Q$1005,Cad_cl!BM$5)))</f>
        <v/>
      </c>
      <c r="BN150" s="134" t="str">
        <f>IF(ISERR(IF($C150="","",SUMIFS(Con_ve!$F$6:$F$1005,Con_ve!$C$6:$C$1005,$C150,Con_ve!$I$6:$I$1005,"Em negociação",Con_ve!$Q$6:$Q$1005,Cad_cl!BN$5))),"",IF($C150="","",SUMIFS(Con_ve!$F$6:$F$1005,Con_ve!$C$6:$C$1005,$C150,Con_ve!$I$6:$I$1005,"Em negociação",Con_ve!$Q$6:$Q$1005,Cad_cl!BN$5)))</f>
        <v/>
      </c>
      <c r="BO150" s="134" t="str">
        <f>IF(ISERR(IF($C150="","",SUMIFS(Con_ve!$F$6:$F$1005,Con_ve!$C$6:$C$1005,$C150,Con_ve!$I$6:$I$1005,"Em negociação",Con_ve!$Q$6:$Q$1005,Cad_cl!BO$5))),"",IF($C150="","",SUMIFS(Con_ve!$F$6:$F$1005,Con_ve!$C$6:$C$1005,$C150,Con_ve!$I$6:$I$1005,"Em negociação",Con_ve!$Q$6:$Q$1005,Cad_cl!BO$5)))</f>
        <v/>
      </c>
      <c r="BP150" s="134">
        <f t="shared" si="7"/>
        <v>0</v>
      </c>
      <c r="BR150" s="125" t="str">
        <f>IF(ISERR(IF(AND($I150=Re_lo!$E$5,BR$5=VLOOKUP(Re_lo!$H$5,Re_lo!$N$5:$O$16,2,0)),AP150,"")),"",IF(AND($I150=Re_lo!$E$5,BR$5=VLOOKUP(Re_lo!$H$5,Re_lo!$N$5:$O$16,2,0)),AP150,""))</f>
        <v/>
      </c>
      <c r="BS150" s="125" t="str">
        <f>IF(ISERR(IF(AND($I150=Re_lo!$E$5,BS$5=VLOOKUP(Re_lo!$H$5,Re_lo!$N$5:$O$16,2,0)),AQ150,"")),"",IF(AND($I150=Re_lo!$E$5,BS$5=VLOOKUP(Re_lo!$H$5,Re_lo!$N$5:$O$16,2,0)),AQ150,""))</f>
        <v/>
      </c>
      <c r="BT150" s="125" t="str">
        <f>IF(ISERR(IF(AND($I150=Re_lo!$E$5,BT$5=VLOOKUP(Re_lo!$H$5,Re_lo!$N$5:$O$16,2,0)),AR150,"")),"",IF(AND($I150=Re_lo!$E$5,BT$5=VLOOKUP(Re_lo!$H$5,Re_lo!$N$5:$O$16,2,0)),AR150,""))</f>
        <v/>
      </c>
      <c r="BU150" s="125" t="str">
        <f>IF(ISERR(IF(AND($I150=Re_lo!$E$5,BU$5=VLOOKUP(Re_lo!$H$5,Re_lo!$N$5:$O$16,2,0)),AS150,"")),"",IF(AND($I150=Re_lo!$E$5,BU$5=VLOOKUP(Re_lo!$H$5,Re_lo!$N$5:$O$16,2,0)),AS150,""))</f>
        <v/>
      </c>
      <c r="BV150" s="125" t="str">
        <f>IF(ISERR(IF(AND($I150=Re_lo!$E$5,BV$5=VLOOKUP(Re_lo!$H$5,Re_lo!$N$5:$O$16,2,0)),AT150,"")),"",IF(AND($I150=Re_lo!$E$5,BV$5=VLOOKUP(Re_lo!$H$5,Re_lo!$N$5:$O$16,2,0)),AT150,""))</f>
        <v/>
      </c>
      <c r="BW150" s="125" t="str">
        <f>IF(ISERR(IF(AND($I150=Re_lo!$E$5,BW$5=VLOOKUP(Re_lo!$H$5,Re_lo!$N$5:$O$16,2,0)),AU150,"")),"",IF(AND($I150=Re_lo!$E$5,BW$5=VLOOKUP(Re_lo!$H$5,Re_lo!$N$5:$O$16,2,0)),AU150,""))</f>
        <v/>
      </c>
      <c r="BX150" s="125" t="str">
        <f>IF(ISERR(IF(AND($I150=Re_lo!$E$5,BX$5=VLOOKUP(Re_lo!$H$5,Re_lo!$N$5:$O$16,2,0)),AV150,"")),"",IF(AND($I150=Re_lo!$E$5,BX$5=VLOOKUP(Re_lo!$H$5,Re_lo!$N$5:$O$16,2,0)),AV150,""))</f>
        <v/>
      </c>
      <c r="BY150" s="125" t="str">
        <f>IF(ISERR(IF(AND($I150=Re_lo!$E$5,BY$5=VLOOKUP(Re_lo!$H$5,Re_lo!$N$5:$O$16,2,0)),AW150,"")),"",IF(AND($I150=Re_lo!$E$5,BY$5=VLOOKUP(Re_lo!$H$5,Re_lo!$N$5:$O$16,2,0)),AW150,""))</f>
        <v/>
      </c>
      <c r="BZ150" s="125" t="str">
        <f>IF(ISERR(IF(AND($I150=Re_lo!$E$5,BZ$5=VLOOKUP(Re_lo!$H$5,Re_lo!$N$5:$O$16,2,0)),AX150,"")),"",IF(AND($I150=Re_lo!$E$5,BZ$5=VLOOKUP(Re_lo!$H$5,Re_lo!$N$5:$O$16,2,0)),AX150,""))</f>
        <v/>
      </c>
      <c r="CA150" s="125" t="str">
        <f>IF(ISERR(IF(AND($I150=Re_lo!$E$5,CA$5=VLOOKUP(Re_lo!$H$5,Re_lo!$N$5:$O$16,2,0)),AY150,"")),"",IF(AND($I150=Re_lo!$E$5,CA$5=VLOOKUP(Re_lo!$H$5,Re_lo!$N$5:$O$16,2,0)),AY150,""))</f>
        <v/>
      </c>
      <c r="CB150" s="125" t="str">
        <f>IF(ISERR(IF(AND($I150=Re_lo!$E$5,CB$5=VLOOKUP(Re_lo!$H$5,Re_lo!$N$5:$O$16,2,0)),AZ150,"")),"",IF(AND($I150=Re_lo!$E$5,CB$5=VLOOKUP(Re_lo!$H$5,Re_lo!$N$5:$O$16,2,0)),AZ150,""))</f>
        <v/>
      </c>
      <c r="CC150" s="125" t="str">
        <f>IF(ISERR(IF(AND($I150=Re_lo!$E$5,CC$5=VLOOKUP(Re_lo!$H$5,Re_lo!$N$5:$O$16,2,0)),BA150,"")),"",IF(AND($I150=Re_lo!$E$5,CC$5=VLOOKUP(Re_lo!$H$5,Re_lo!$N$5:$O$16,2,0)),BA150,""))</f>
        <v/>
      </c>
      <c r="CD150" s="125" t="str">
        <f>IF(ISERR(IF(AND($I150=Re_lo!$E$5,CD$5=VLOOKUP(Re_lo!$H$5,Re_lo!$N$5:$O$16,2,0)),BB150,"")),"",IF(AND($I150=Re_lo!$E$5,CD$5=VLOOKUP(Re_lo!$H$5,Re_lo!$N$5:$O$16,2,0)),BB150,""))</f>
        <v/>
      </c>
      <c r="CF150" s="125" t="str">
        <f>IF($C150="","",COUNTIFS(Con_ve!$C$6:$C$1005,$C150,Con_ve!$Q$6:$Q$1005,Cad_cl!CF$5))</f>
        <v/>
      </c>
      <c r="CG150" s="125" t="str">
        <f>IF($C150="","",COUNTIFS(Con_ve!$C$6:$C$1005,$C150,Con_ve!$Q$6:$Q$1005,Cad_cl!CG$5))</f>
        <v/>
      </c>
      <c r="CH150" s="125" t="str">
        <f>IF($C150="","",COUNTIFS(Con_ve!$C$6:$C$1005,$C150,Con_ve!$Q$6:$Q$1005,Cad_cl!CH$5))</f>
        <v/>
      </c>
      <c r="CI150" s="125" t="str">
        <f>IF($C150="","",COUNTIFS(Con_ve!$C$6:$C$1005,$C150,Con_ve!$Q$6:$Q$1005,Cad_cl!CI$5))</f>
        <v/>
      </c>
      <c r="CJ150" s="125" t="str">
        <f>IF($C150="","",COUNTIFS(Con_ve!$C$6:$C$1005,$C150,Con_ve!$Q$6:$Q$1005,Cad_cl!CJ$5))</f>
        <v/>
      </c>
      <c r="CK150" s="125" t="str">
        <f>IF($C150="","",COUNTIFS(Con_ve!$C$6:$C$1005,$C150,Con_ve!$Q$6:$Q$1005,Cad_cl!CK$5))</f>
        <v/>
      </c>
      <c r="CL150" s="125" t="str">
        <f>IF($C150="","",COUNTIFS(Con_ve!$C$6:$C$1005,$C150,Con_ve!$Q$6:$Q$1005,Cad_cl!CL$5))</f>
        <v/>
      </c>
      <c r="CM150" s="125" t="str">
        <f>IF($C150="","",COUNTIFS(Con_ve!$C$6:$C$1005,$C150,Con_ve!$Q$6:$Q$1005,Cad_cl!CM$5))</f>
        <v/>
      </c>
      <c r="CN150" s="125" t="str">
        <f>IF($C150="","",COUNTIFS(Con_ve!$C$6:$C$1005,$C150,Con_ve!$Q$6:$Q$1005,Cad_cl!CN$5))</f>
        <v/>
      </c>
      <c r="CO150" s="125" t="str">
        <f>IF($C150="","",COUNTIFS(Con_ve!$C$6:$C$1005,$C150,Con_ve!$Q$6:$Q$1005,Cad_cl!CO$5))</f>
        <v/>
      </c>
      <c r="CP150" s="125" t="str">
        <f>IF($C150="","",COUNTIFS(Con_ve!$C$6:$C$1005,$C150,Con_ve!$Q$6:$Q$1005,Cad_cl!CP$5))</f>
        <v/>
      </c>
      <c r="CQ150" s="125" t="str">
        <f>IF($C150="","",COUNTIFS(Con_ve!$C$6:$C$1005,$C150,Con_ve!$Q$6:$Q$1005,Cad_cl!CQ$5))</f>
        <v/>
      </c>
      <c r="CR150" s="125">
        <f t="shared" si="8"/>
        <v>0</v>
      </c>
    </row>
    <row r="151" spans="3:96" ht="30" customHeight="1">
      <c r="C151" s="153"/>
      <c r="D151" s="153"/>
      <c r="E151" s="154"/>
      <c r="F151" s="153"/>
      <c r="G151" s="155"/>
      <c r="H151" s="153"/>
      <c r="I151" s="153"/>
      <c r="J151" s="132" t="s">
        <v>309</v>
      </c>
      <c r="K151" s="133" t="s">
        <v>309</v>
      </c>
      <c r="L151" s="153"/>
      <c r="M151" s="153"/>
      <c r="N151" s="153"/>
      <c r="O151" s="153"/>
      <c r="P151" s="153"/>
      <c r="Q151" s="153"/>
      <c r="AP151" s="134" t="str">
        <f>IF(ISERR(IF($C151="","",SUMIFS(Con_ve!$F$6:$F$1005,Con_ve!$C$6:$C$1005,$C151,Con_ve!$I$6:$I$1005,"Fechada",Con_ve!$Q$6:$Q$1005,Cad_cl!AP$5))),"",IF($C151="","",SUMIFS(Con_ve!$F$6:$F$1005,Con_ve!$C$6:$C$1005,$C151,Con_ve!$I$6:$I$1005,"Fechada",Con_ve!$Q$6:$Q$1005,Cad_cl!AP$5)))</f>
        <v/>
      </c>
      <c r="AQ151" s="134" t="str">
        <f>IF(ISERR(IF($C151="","",SUMIFS(Con_ve!$F$6:$F$1005,Con_ve!$C$6:$C$1005,$C151,Con_ve!$I$6:$I$1005,"Fechada",Con_ve!$Q$6:$Q$1005,Cad_cl!AQ$5))),"",IF($C151="","",SUMIFS(Con_ve!$F$6:$F$1005,Con_ve!$C$6:$C$1005,$C151,Con_ve!$I$6:$I$1005,"Fechada",Con_ve!$Q$6:$Q$1005,Cad_cl!AQ$5)))</f>
        <v/>
      </c>
      <c r="AR151" s="134" t="str">
        <f>IF(ISERR(IF($C151="","",SUMIFS(Con_ve!$F$6:$F$1005,Con_ve!$C$6:$C$1005,$C151,Con_ve!$I$6:$I$1005,"Fechada",Con_ve!$Q$6:$Q$1005,Cad_cl!AR$5))),"",IF($C151="","",SUMIFS(Con_ve!$F$6:$F$1005,Con_ve!$C$6:$C$1005,$C151,Con_ve!$I$6:$I$1005,"Fechada",Con_ve!$Q$6:$Q$1005,Cad_cl!AR$5)))</f>
        <v/>
      </c>
      <c r="AS151" s="134" t="str">
        <f>IF(ISERR(IF($C151="","",SUMIFS(Con_ve!$F$6:$F$1005,Con_ve!$C$6:$C$1005,$C151,Con_ve!$I$6:$I$1005,"Fechada",Con_ve!$Q$6:$Q$1005,Cad_cl!AS$5))),"",IF($C151="","",SUMIFS(Con_ve!$F$6:$F$1005,Con_ve!$C$6:$C$1005,$C151,Con_ve!$I$6:$I$1005,"Fechada",Con_ve!$Q$6:$Q$1005,Cad_cl!AS$5)))</f>
        <v/>
      </c>
      <c r="AT151" s="134" t="str">
        <f>IF(ISERR(IF($C151="","",SUMIFS(Con_ve!$F$6:$F$1005,Con_ve!$C$6:$C$1005,$C151,Con_ve!$I$6:$I$1005,"Fechada",Con_ve!$Q$6:$Q$1005,Cad_cl!AT$5))),"",IF($C151="","",SUMIFS(Con_ve!$F$6:$F$1005,Con_ve!$C$6:$C$1005,$C151,Con_ve!$I$6:$I$1005,"Fechada",Con_ve!$Q$6:$Q$1005,Cad_cl!AT$5)))</f>
        <v/>
      </c>
      <c r="AU151" s="134" t="str">
        <f>IF(ISERR(IF($C151="","",SUMIFS(Con_ve!$F$6:$F$1005,Con_ve!$C$6:$C$1005,$C151,Con_ve!$I$6:$I$1005,"Fechada",Con_ve!$Q$6:$Q$1005,Cad_cl!AU$5))),"",IF($C151="","",SUMIFS(Con_ve!$F$6:$F$1005,Con_ve!$C$6:$C$1005,$C151,Con_ve!$I$6:$I$1005,"Fechada",Con_ve!$Q$6:$Q$1005,Cad_cl!AU$5)))</f>
        <v/>
      </c>
      <c r="AV151" s="134" t="str">
        <f>IF(ISERR(IF($C151="","",SUMIFS(Con_ve!$F$6:$F$1005,Con_ve!$C$6:$C$1005,$C151,Con_ve!$I$6:$I$1005,"Fechada",Con_ve!$Q$6:$Q$1005,Cad_cl!AV$5))),"",IF($C151="","",SUMIFS(Con_ve!$F$6:$F$1005,Con_ve!$C$6:$C$1005,$C151,Con_ve!$I$6:$I$1005,"Fechada",Con_ve!$Q$6:$Q$1005,Cad_cl!AV$5)))</f>
        <v/>
      </c>
      <c r="AW151" s="134" t="str">
        <f>IF(ISERR(IF($C151="","",SUMIFS(Con_ve!$F$6:$F$1005,Con_ve!$C$6:$C$1005,$C151,Con_ve!$I$6:$I$1005,"Fechada",Con_ve!$Q$6:$Q$1005,Cad_cl!AW$5))),"",IF($C151="","",SUMIFS(Con_ve!$F$6:$F$1005,Con_ve!$C$6:$C$1005,$C151,Con_ve!$I$6:$I$1005,"Fechada",Con_ve!$Q$6:$Q$1005,Cad_cl!AW$5)))</f>
        <v/>
      </c>
      <c r="AX151" s="134" t="str">
        <f>IF(ISERR(IF($C151="","",SUMIFS(Con_ve!$F$6:$F$1005,Con_ve!$C$6:$C$1005,$C151,Con_ve!$I$6:$I$1005,"Fechada",Con_ve!$Q$6:$Q$1005,Cad_cl!AX$5))),"",IF($C151="","",SUMIFS(Con_ve!$F$6:$F$1005,Con_ve!$C$6:$C$1005,$C151,Con_ve!$I$6:$I$1005,"Fechada",Con_ve!$Q$6:$Q$1005,Cad_cl!AX$5)))</f>
        <v/>
      </c>
      <c r="AY151" s="134" t="str">
        <f>IF(ISERR(IF($C151="","",SUMIFS(Con_ve!$F$6:$F$1005,Con_ve!$C$6:$C$1005,$C151,Con_ve!$I$6:$I$1005,"Fechada",Con_ve!$Q$6:$Q$1005,Cad_cl!AY$5))),"",IF($C151="","",SUMIFS(Con_ve!$F$6:$F$1005,Con_ve!$C$6:$C$1005,$C151,Con_ve!$I$6:$I$1005,"Fechada",Con_ve!$Q$6:$Q$1005,Cad_cl!AY$5)))</f>
        <v/>
      </c>
      <c r="AZ151" s="134" t="str">
        <f>IF(ISERR(IF($C151="","",SUMIFS(Con_ve!$F$6:$F$1005,Con_ve!$C$6:$C$1005,$C151,Con_ve!$I$6:$I$1005,"Fechada",Con_ve!$Q$6:$Q$1005,Cad_cl!AZ$5))),"",IF($C151="","",SUMIFS(Con_ve!$F$6:$F$1005,Con_ve!$C$6:$C$1005,$C151,Con_ve!$I$6:$I$1005,"Fechada",Con_ve!$Q$6:$Q$1005,Cad_cl!AZ$5)))</f>
        <v/>
      </c>
      <c r="BA151" s="134" t="str">
        <f>IF(ISERR(IF($C151="","",SUMIFS(Con_ve!$F$6:$F$1005,Con_ve!$C$6:$C$1005,$C151,Con_ve!$I$6:$I$1005,"Fechada",Con_ve!$Q$6:$Q$1005,Cad_cl!BA$5))),"",IF($C151="","",SUMIFS(Con_ve!$F$6:$F$1005,Con_ve!$C$6:$C$1005,$C151,Con_ve!$I$6:$I$1005,"Fechada",Con_ve!$Q$6:$Q$1005,Cad_cl!BA$5)))</f>
        <v/>
      </c>
      <c r="BB151" s="134">
        <f t="shared" si="6"/>
        <v>0</v>
      </c>
      <c r="BD151" s="134" t="str">
        <f>IF(ISERR(IF($C151="","",SUMIFS(Con_ve!$F$6:$F$1005,Con_ve!$C$6:$C$1005,$C151,Con_ve!$I$6:$I$1005,"Em negociação",Con_ve!$Q$6:$Q$1005,Cad_cl!BD$5))),"",IF($C151="","",SUMIFS(Con_ve!$F$6:$F$1005,Con_ve!$C$6:$C$1005,$C151,Con_ve!$I$6:$I$1005,"Em negociação",Con_ve!$Q$6:$Q$1005,Cad_cl!BD$5)))</f>
        <v/>
      </c>
      <c r="BE151" s="134" t="str">
        <f>IF(ISERR(IF($C151="","",SUMIFS(Con_ve!$F$6:$F$1005,Con_ve!$C$6:$C$1005,$C151,Con_ve!$I$6:$I$1005,"Em negociação",Con_ve!$Q$6:$Q$1005,Cad_cl!BE$5))),"",IF($C151="","",SUMIFS(Con_ve!$F$6:$F$1005,Con_ve!$C$6:$C$1005,$C151,Con_ve!$I$6:$I$1005,"Em negociação",Con_ve!$Q$6:$Q$1005,Cad_cl!BE$5)))</f>
        <v/>
      </c>
      <c r="BF151" s="134" t="str">
        <f>IF(ISERR(IF($C151="","",SUMIFS(Con_ve!$F$6:$F$1005,Con_ve!$C$6:$C$1005,$C151,Con_ve!$I$6:$I$1005,"Em negociação",Con_ve!$Q$6:$Q$1005,Cad_cl!BF$5))),"",IF($C151="","",SUMIFS(Con_ve!$F$6:$F$1005,Con_ve!$C$6:$C$1005,$C151,Con_ve!$I$6:$I$1005,"Em negociação",Con_ve!$Q$6:$Q$1005,Cad_cl!BF$5)))</f>
        <v/>
      </c>
      <c r="BG151" s="134" t="str">
        <f>IF(ISERR(IF($C151="","",SUMIFS(Con_ve!$F$6:$F$1005,Con_ve!$C$6:$C$1005,$C151,Con_ve!$I$6:$I$1005,"Em negociação",Con_ve!$Q$6:$Q$1005,Cad_cl!BG$5))),"",IF($C151="","",SUMIFS(Con_ve!$F$6:$F$1005,Con_ve!$C$6:$C$1005,$C151,Con_ve!$I$6:$I$1005,"Em negociação",Con_ve!$Q$6:$Q$1005,Cad_cl!BG$5)))</f>
        <v/>
      </c>
      <c r="BH151" s="134" t="str">
        <f>IF(ISERR(IF($C151="","",SUMIFS(Con_ve!$F$6:$F$1005,Con_ve!$C$6:$C$1005,$C151,Con_ve!$I$6:$I$1005,"Em negociação",Con_ve!$Q$6:$Q$1005,Cad_cl!BH$5))),"",IF($C151="","",SUMIFS(Con_ve!$F$6:$F$1005,Con_ve!$C$6:$C$1005,$C151,Con_ve!$I$6:$I$1005,"Em negociação",Con_ve!$Q$6:$Q$1005,Cad_cl!BH$5)))</f>
        <v/>
      </c>
      <c r="BI151" s="134" t="str">
        <f>IF(ISERR(IF($C151="","",SUMIFS(Con_ve!$F$6:$F$1005,Con_ve!$C$6:$C$1005,$C151,Con_ve!$I$6:$I$1005,"Em negociação",Con_ve!$Q$6:$Q$1005,Cad_cl!BI$5))),"",IF($C151="","",SUMIFS(Con_ve!$F$6:$F$1005,Con_ve!$C$6:$C$1005,$C151,Con_ve!$I$6:$I$1005,"Em negociação",Con_ve!$Q$6:$Q$1005,Cad_cl!BI$5)))</f>
        <v/>
      </c>
      <c r="BJ151" s="134" t="str">
        <f>IF(ISERR(IF($C151="","",SUMIFS(Con_ve!$F$6:$F$1005,Con_ve!$C$6:$C$1005,$C151,Con_ve!$I$6:$I$1005,"Em negociação",Con_ve!$Q$6:$Q$1005,Cad_cl!BJ$5))),"",IF($C151="","",SUMIFS(Con_ve!$F$6:$F$1005,Con_ve!$C$6:$C$1005,$C151,Con_ve!$I$6:$I$1005,"Em negociação",Con_ve!$Q$6:$Q$1005,Cad_cl!BJ$5)))</f>
        <v/>
      </c>
      <c r="BK151" s="134" t="str">
        <f>IF(ISERR(IF($C151="","",SUMIFS(Con_ve!$F$6:$F$1005,Con_ve!$C$6:$C$1005,$C151,Con_ve!$I$6:$I$1005,"Em negociação",Con_ve!$Q$6:$Q$1005,Cad_cl!BK$5))),"",IF($C151="","",SUMIFS(Con_ve!$F$6:$F$1005,Con_ve!$C$6:$C$1005,$C151,Con_ve!$I$6:$I$1005,"Em negociação",Con_ve!$Q$6:$Q$1005,Cad_cl!BK$5)))</f>
        <v/>
      </c>
      <c r="BL151" s="134" t="str">
        <f>IF(ISERR(IF($C151="","",SUMIFS(Con_ve!$F$6:$F$1005,Con_ve!$C$6:$C$1005,$C151,Con_ve!$I$6:$I$1005,"Em negociação",Con_ve!$Q$6:$Q$1005,Cad_cl!BL$5))),"",IF($C151="","",SUMIFS(Con_ve!$F$6:$F$1005,Con_ve!$C$6:$C$1005,$C151,Con_ve!$I$6:$I$1005,"Em negociação",Con_ve!$Q$6:$Q$1005,Cad_cl!BL$5)))</f>
        <v/>
      </c>
      <c r="BM151" s="134" t="str">
        <f>IF(ISERR(IF($C151="","",SUMIFS(Con_ve!$F$6:$F$1005,Con_ve!$C$6:$C$1005,$C151,Con_ve!$I$6:$I$1005,"Em negociação",Con_ve!$Q$6:$Q$1005,Cad_cl!BM$5))),"",IF($C151="","",SUMIFS(Con_ve!$F$6:$F$1005,Con_ve!$C$6:$C$1005,$C151,Con_ve!$I$6:$I$1005,"Em negociação",Con_ve!$Q$6:$Q$1005,Cad_cl!BM$5)))</f>
        <v/>
      </c>
      <c r="BN151" s="134" t="str">
        <f>IF(ISERR(IF($C151="","",SUMIFS(Con_ve!$F$6:$F$1005,Con_ve!$C$6:$C$1005,$C151,Con_ve!$I$6:$I$1005,"Em negociação",Con_ve!$Q$6:$Q$1005,Cad_cl!BN$5))),"",IF($C151="","",SUMIFS(Con_ve!$F$6:$F$1005,Con_ve!$C$6:$C$1005,$C151,Con_ve!$I$6:$I$1005,"Em negociação",Con_ve!$Q$6:$Q$1005,Cad_cl!BN$5)))</f>
        <v/>
      </c>
      <c r="BO151" s="134" t="str">
        <f>IF(ISERR(IF($C151="","",SUMIFS(Con_ve!$F$6:$F$1005,Con_ve!$C$6:$C$1005,$C151,Con_ve!$I$6:$I$1005,"Em negociação",Con_ve!$Q$6:$Q$1005,Cad_cl!BO$5))),"",IF($C151="","",SUMIFS(Con_ve!$F$6:$F$1005,Con_ve!$C$6:$C$1005,$C151,Con_ve!$I$6:$I$1005,"Em negociação",Con_ve!$Q$6:$Q$1005,Cad_cl!BO$5)))</f>
        <v/>
      </c>
      <c r="BP151" s="134">
        <f t="shared" si="7"/>
        <v>0</v>
      </c>
      <c r="BR151" s="125" t="str">
        <f>IF(ISERR(IF(AND($I151=Re_lo!$E$5,BR$5=VLOOKUP(Re_lo!$H$5,Re_lo!$N$5:$O$16,2,0)),AP151,"")),"",IF(AND($I151=Re_lo!$E$5,BR$5=VLOOKUP(Re_lo!$H$5,Re_lo!$N$5:$O$16,2,0)),AP151,""))</f>
        <v/>
      </c>
      <c r="BS151" s="125" t="str">
        <f>IF(ISERR(IF(AND($I151=Re_lo!$E$5,BS$5=VLOOKUP(Re_lo!$H$5,Re_lo!$N$5:$O$16,2,0)),AQ151,"")),"",IF(AND($I151=Re_lo!$E$5,BS$5=VLOOKUP(Re_lo!$H$5,Re_lo!$N$5:$O$16,2,0)),AQ151,""))</f>
        <v/>
      </c>
      <c r="BT151" s="125" t="str">
        <f>IF(ISERR(IF(AND($I151=Re_lo!$E$5,BT$5=VLOOKUP(Re_lo!$H$5,Re_lo!$N$5:$O$16,2,0)),AR151,"")),"",IF(AND($I151=Re_lo!$E$5,BT$5=VLOOKUP(Re_lo!$H$5,Re_lo!$N$5:$O$16,2,0)),AR151,""))</f>
        <v/>
      </c>
      <c r="BU151" s="125" t="str">
        <f>IF(ISERR(IF(AND($I151=Re_lo!$E$5,BU$5=VLOOKUP(Re_lo!$H$5,Re_lo!$N$5:$O$16,2,0)),AS151,"")),"",IF(AND($I151=Re_lo!$E$5,BU$5=VLOOKUP(Re_lo!$H$5,Re_lo!$N$5:$O$16,2,0)),AS151,""))</f>
        <v/>
      </c>
      <c r="BV151" s="125" t="str">
        <f>IF(ISERR(IF(AND($I151=Re_lo!$E$5,BV$5=VLOOKUP(Re_lo!$H$5,Re_lo!$N$5:$O$16,2,0)),AT151,"")),"",IF(AND($I151=Re_lo!$E$5,BV$5=VLOOKUP(Re_lo!$H$5,Re_lo!$N$5:$O$16,2,0)),AT151,""))</f>
        <v/>
      </c>
      <c r="BW151" s="125" t="str">
        <f>IF(ISERR(IF(AND($I151=Re_lo!$E$5,BW$5=VLOOKUP(Re_lo!$H$5,Re_lo!$N$5:$O$16,2,0)),AU151,"")),"",IF(AND($I151=Re_lo!$E$5,BW$5=VLOOKUP(Re_lo!$H$5,Re_lo!$N$5:$O$16,2,0)),AU151,""))</f>
        <v/>
      </c>
      <c r="BX151" s="125" t="str">
        <f>IF(ISERR(IF(AND($I151=Re_lo!$E$5,BX$5=VLOOKUP(Re_lo!$H$5,Re_lo!$N$5:$O$16,2,0)),AV151,"")),"",IF(AND($I151=Re_lo!$E$5,BX$5=VLOOKUP(Re_lo!$H$5,Re_lo!$N$5:$O$16,2,0)),AV151,""))</f>
        <v/>
      </c>
      <c r="BY151" s="125" t="str">
        <f>IF(ISERR(IF(AND($I151=Re_lo!$E$5,BY$5=VLOOKUP(Re_lo!$H$5,Re_lo!$N$5:$O$16,2,0)),AW151,"")),"",IF(AND($I151=Re_lo!$E$5,BY$5=VLOOKUP(Re_lo!$H$5,Re_lo!$N$5:$O$16,2,0)),AW151,""))</f>
        <v/>
      </c>
      <c r="BZ151" s="125" t="str">
        <f>IF(ISERR(IF(AND($I151=Re_lo!$E$5,BZ$5=VLOOKUP(Re_lo!$H$5,Re_lo!$N$5:$O$16,2,0)),AX151,"")),"",IF(AND($I151=Re_lo!$E$5,BZ$5=VLOOKUP(Re_lo!$H$5,Re_lo!$N$5:$O$16,2,0)),AX151,""))</f>
        <v/>
      </c>
      <c r="CA151" s="125" t="str">
        <f>IF(ISERR(IF(AND($I151=Re_lo!$E$5,CA$5=VLOOKUP(Re_lo!$H$5,Re_lo!$N$5:$O$16,2,0)),AY151,"")),"",IF(AND($I151=Re_lo!$E$5,CA$5=VLOOKUP(Re_lo!$H$5,Re_lo!$N$5:$O$16,2,0)),AY151,""))</f>
        <v/>
      </c>
      <c r="CB151" s="125" t="str">
        <f>IF(ISERR(IF(AND($I151=Re_lo!$E$5,CB$5=VLOOKUP(Re_lo!$H$5,Re_lo!$N$5:$O$16,2,0)),AZ151,"")),"",IF(AND($I151=Re_lo!$E$5,CB$5=VLOOKUP(Re_lo!$H$5,Re_lo!$N$5:$O$16,2,0)),AZ151,""))</f>
        <v/>
      </c>
      <c r="CC151" s="125" t="str">
        <f>IF(ISERR(IF(AND($I151=Re_lo!$E$5,CC$5=VLOOKUP(Re_lo!$H$5,Re_lo!$N$5:$O$16,2,0)),BA151,"")),"",IF(AND($I151=Re_lo!$E$5,CC$5=VLOOKUP(Re_lo!$H$5,Re_lo!$N$5:$O$16,2,0)),BA151,""))</f>
        <v/>
      </c>
      <c r="CD151" s="125" t="str">
        <f>IF(ISERR(IF(AND($I151=Re_lo!$E$5,CD$5=VLOOKUP(Re_lo!$H$5,Re_lo!$N$5:$O$16,2,0)),BB151,"")),"",IF(AND($I151=Re_lo!$E$5,CD$5=VLOOKUP(Re_lo!$H$5,Re_lo!$N$5:$O$16,2,0)),BB151,""))</f>
        <v/>
      </c>
      <c r="CF151" s="125" t="str">
        <f>IF($C151="","",COUNTIFS(Con_ve!$C$6:$C$1005,$C151,Con_ve!$Q$6:$Q$1005,Cad_cl!CF$5))</f>
        <v/>
      </c>
      <c r="CG151" s="125" t="str">
        <f>IF($C151="","",COUNTIFS(Con_ve!$C$6:$C$1005,$C151,Con_ve!$Q$6:$Q$1005,Cad_cl!CG$5))</f>
        <v/>
      </c>
      <c r="CH151" s="125" t="str">
        <f>IF($C151="","",COUNTIFS(Con_ve!$C$6:$C$1005,$C151,Con_ve!$Q$6:$Q$1005,Cad_cl!CH$5))</f>
        <v/>
      </c>
      <c r="CI151" s="125" t="str">
        <f>IF($C151="","",COUNTIFS(Con_ve!$C$6:$C$1005,$C151,Con_ve!$Q$6:$Q$1005,Cad_cl!CI$5))</f>
        <v/>
      </c>
      <c r="CJ151" s="125" t="str">
        <f>IF($C151="","",COUNTIFS(Con_ve!$C$6:$C$1005,$C151,Con_ve!$Q$6:$Q$1005,Cad_cl!CJ$5))</f>
        <v/>
      </c>
      <c r="CK151" s="125" t="str">
        <f>IF($C151="","",COUNTIFS(Con_ve!$C$6:$C$1005,$C151,Con_ve!$Q$6:$Q$1005,Cad_cl!CK$5))</f>
        <v/>
      </c>
      <c r="CL151" s="125" t="str">
        <f>IF($C151="","",COUNTIFS(Con_ve!$C$6:$C$1005,$C151,Con_ve!$Q$6:$Q$1005,Cad_cl!CL$5))</f>
        <v/>
      </c>
      <c r="CM151" s="125" t="str">
        <f>IF($C151="","",COUNTIFS(Con_ve!$C$6:$C$1005,$C151,Con_ve!$Q$6:$Q$1005,Cad_cl!CM$5))</f>
        <v/>
      </c>
      <c r="CN151" s="125" t="str">
        <f>IF($C151="","",COUNTIFS(Con_ve!$C$6:$C$1005,$C151,Con_ve!$Q$6:$Q$1005,Cad_cl!CN$5))</f>
        <v/>
      </c>
      <c r="CO151" s="125" t="str">
        <f>IF($C151="","",COUNTIFS(Con_ve!$C$6:$C$1005,$C151,Con_ve!$Q$6:$Q$1005,Cad_cl!CO$5))</f>
        <v/>
      </c>
      <c r="CP151" s="125" t="str">
        <f>IF($C151="","",COUNTIFS(Con_ve!$C$6:$C$1005,$C151,Con_ve!$Q$6:$Q$1005,Cad_cl!CP$5))</f>
        <v/>
      </c>
      <c r="CQ151" s="125" t="str">
        <f>IF($C151="","",COUNTIFS(Con_ve!$C$6:$C$1005,$C151,Con_ve!$Q$6:$Q$1005,Cad_cl!CQ$5))</f>
        <v/>
      </c>
      <c r="CR151" s="125">
        <f t="shared" si="8"/>
        <v>0</v>
      </c>
    </row>
    <row r="152" spans="3:96" ht="30" customHeight="1">
      <c r="C152" s="153"/>
      <c r="D152" s="153"/>
      <c r="E152" s="154"/>
      <c r="F152" s="153"/>
      <c r="G152" s="155"/>
      <c r="H152" s="153"/>
      <c r="I152" s="153"/>
      <c r="J152" s="132" t="s">
        <v>309</v>
      </c>
      <c r="K152" s="133" t="s">
        <v>309</v>
      </c>
      <c r="L152" s="153"/>
      <c r="M152" s="153"/>
      <c r="N152" s="153"/>
      <c r="O152" s="153"/>
      <c r="P152" s="153"/>
      <c r="Q152" s="153"/>
      <c r="AP152" s="134" t="str">
        <f>IF(ISERR(IF($C152="","",SUMIFS(Con_ve!$F$6:$F$1005,Con_ve!$C$6:$C$1005,$C152,Con_ve!$I$6:$I$1005,"Fechada",Con_ve!$Q$6:$Q$1005,Cad_cl!AP$5))),"",IF($C152="","",SUMIFS(Con_ve!$F$6:$F$1005,Con_ve!$C$6:$C$1005,$C152,Con_ve!$I$6:$I$1005,"Fechada",Con_ve!$Q$6:$Q$1005,Cad_cl!AP$5)))</f>
        <v/>
      </c>
      <c r="AQ152" s="134" t="str">
        <f>IF(ISERR(IF($C152="","",SUMIFS(Con_ve!$F$6:$F$1005,Con_ve!$C$6:$C$1005,$C152,Con_ve!$I$6:$I$1005,"Fechada",Con_ve!$Q$6:$Q$1005,Cad_cl!AQ$5))),"",IF($C152="","",SUMIFS(Con_ve!$F$6:$F$1005,Con_ve!$C$6:$C$1005,$C152,Con_ve!$I$6:$I$1005,"Fechada",Con_ve!$Q$6:$Q$1005,Cad_cl!AQ$5)))</f>
        <v/>
      </c>
      <c r="AR152" s="134" t="str">
        <f>IF(ISERR(IF($C152="","",SUMIFS(Con_ve!$F$6:$F$1005,Con_ve!$C$6:$C$1005,$C152,Con_ve!$I$6:$I$1005,"Fechada",Con_ve!$Q$6:$Q$1005,Cad_cl!AR$5))),"",IF($C152="","",SUMIFS(Con_ve!$F$6:$F$1005,Con_ve!$C$6:$C$1005,$C152,Con_ve!$I$6:$I$1005,"Fechada",Con_ve!$Q$6:$Q$1005,Cad_cl!AR$5)))</f>
        <v/>
      </c>
      <c r="AS152" s="134" t="str">
        <f>IF(ISERR(IF($C152="","",SUMIFS(Con_ve!$F$6:$F$1005,Con_ve!$C$6:$C$1005,$C152,Con_ve!$I$6:$I$1005,"Fechada",Con_ve!$Q$6:$Q$1005,Cad_cl!AS$5))),"",IF($C152="","",SUMIFS(Con_ve!$F$6:$F$1005,Con_ve!$C$6:$C$1005,$C152,Con_ve!$I$6:$I$1005,"Fechada",Con_ve!$Q$6:$Q$1005,Cad_cl!AS$5)))</f>
        <v/>
      </c>
      <c r="AT152" s="134" t="str">
        <f>IF(ISERR(IF($C152="","",SUMIFS(Con_ve!$F$6:$F$1005,Con_ve!$C$6:$C$1005,$C152,Con_ve!$I$6:$I$1005,"Fechada",Con_ve!$Q$6:$Q$1005,Cad_cl!AT$5))),"",IF($C152="","",SUMIFS(Con_ve!$F$6:$F$1005,Con_ve!$C$6:$C$1005,$C152,Con_ve!$I$6:$I$1005,"Fechada",Con_ve!$Q$6:$Q$1005,Cad_cl!AT$5)))</f>
        <v/>
      </c>
      <c r="AU152" s="134" t="str">
        <f>IF(ISERR(IF($C152="","",SUMIFS(Con_ve!$F$6:$F$1005,Con_ve!$C$6:$C$1005,$C152,Con_ve!$I$6:$I$1005,"Fechada",Con_ve!$Q$6:$Q$1005,Cad_cl!AU$5))),"",IF($C152="","",SUMIFS(Con_ve!$F$6:$F$1005,Con_ve!$C$6:$C$1005,$C152,Con_ve!$I$6:$I$1005,"Fechada",Con_ve!$Q$6:$Q$1005,Cad_cl!AU$5)))</f>
        <v/>
      </c>
      <c r="AV152" s="134" t="str">
        <f>IF(ISERR(IF($C152="","",SUMIFS(Con_ve!$F$6:$F$1005,Con_ve!$C$6:$C$1005,$C152,Con_ve!$I$6:$I$1005,"Fechada",Con_ve!$Q$6:$Q$1005,Cad_cl!AV$5))),"",IF($C152="","",SUMIFS(Con_ve!$F$6:$F$1005,Con_ve!$C$6:$C$1005,$C152,Con_ve!$I$6:$I$1005,"Fechada",Con_ve!$Q$6:$Q$1005,Cad_cl!AV$5)))</f>
        <v/>
      </c>
      <c r="AW152" s="134" t="str">
        <f>IF(ISERR(IF($C152="","",SUMIFS(Con_ve!$F$6:$F$1005,Con_ve!$C$6:$C$1005,$C152,Con_ve!$I$6:$I$1005,"Fechada",Con_ve!$Q$6:$Q$1005,Cad_cl!AW$5))),"",IF($C152="","",SUMIFS(Con_ve!$F$6:$F$1005,Con_ve!$C$6:$C$1005,$C152,Con_ve!$I$6:$I$1005,"Fechada",Con_ve!$Q$6:$Q$1005,Cad_cl!AW$5)))</f>
        <v/>
      </c>
      <c r="AX152" s="134" t="str">
        <f>IF(ISERR(IF($C152="","",SUMIFS(Con_ve!$F$6:$F$1005,Con_ve!$C$6:$C$1005,$C152,Con_ve!$I$6:$I$1005,"Fechada",Con_ve!$Q$6:$Q$1005,Cad_cl!AX$5))),"",IF($C152="","",SUMIFS(Con_ve!$F$6:$F$1005,Con_ve!$C$6:$C$1005,$C152,Con_ve!$I$6:$I$1005,"Fechada",Con_ve!$Q$6:$Q$1005,Cad_cl!AX$5)))</f>
        <v/>
      </c>
      <c r="AY152" s="134" t="str">
        <f>IF(ISERR(IF($C152="","",SUMIFS(Con_ve!$F$6:$F$1005,Con_ve!$C$6:$C$1005,$C152,Con_ve!$I$6:$I$1005,"Fechada",Con_ve!$Q$6:$Q$1005,Cad_cl!AY$5))),"",IF($C152="","",SUMIFS(Con_ve!$F$6:$F$1005,Con_ve!$C$6:$C$1005,$C152,Con_ve!$I$6:$I$1005,"Fechada",Con_ve!$Q$6:$Q$1005,Cad_cl!AY$5)))</f>
        <v/>
      </c>
      <c r="AZ152" s="134" t="str">
        <f>IF(ISERR(IF($C152="","",SUMIFS(Con_ve!$F$6:$F$1005,Con_ve!$C$6:$C$1005,$C152,Con_ve!$I$6:$I$1005,"Fechada",Con_ve!$Q$6:$Q$1005,Cad_cl!AZ$5))),"",IF($C152="","",SUMIFS(Con_ve!$F$6:$F$1005,Con_ve!$C$6:$C$1005,$C152,Con_ve!$I$6:$I$1005,"Fechada",Con_ve!$Q$6:$Q$1005,Cad_cl!AZ$5)))</f>
        <v/>
      </c>
      <c r="BA152" s="134" t="str">
        <f>IF(ISERR(IF($C152="","",SUMIFS(Con_ve!$F$6:$F$1005,Con_ve!$C$6:$C$1005,$C152,Con_ve!$I$6:$I$1005,"Fechada",Con_ve!$Q$6:$Q$1005,Cad_cl!BA$5))),"",IF($C152="","",SUMIFS(Con_ve!$F$6:$F$1005,Con_ve!$C$6:$C$1005,$C152,Con_ve!$I$6:$I$1005,"Fechada",Con_ve!$Q$6:$Q$1005,Cad_cl!BA$5)))</f>
        <v/>
      </c>
      <c r="BB152" s="134">
        <f t="shared" si="6"/>
        <v>0</v>
      </c>
      <c r="BD152" s="134" t="str">
        <f>IF(ISERR(IF($C152="","",SUMIFS(Con_ve!$F$6:$F$1005,Con_ve!$C$6:$C$1005,$C152,Con_ve!$I$6:$I$1005,"Em negociação",Con_ve!$Q$6:$Q$1005,Cad_cl!BD$5))),"",IF($C152="","",SUMIFS(Con_ve!$F$6:$F$1005,Con_ve!$C$6:$C$1005,$C152,Con_ve!$I$6:$I$1005,"Em negociação",Con_ve!$Q$6:$Q$1005,Cad_cl!BD$5)))</f>
        <v/>
      </c>
      <c r="BE152" s="134" t="str">
        <f>IF(ISERR(IF($C152="","",SUMIFS(Con_ve!$F$6:$F$1005,Con_ve!$C$6:$C$1005,$C152,Con_ve!$I$6:$I$1005,"Em negociação",Con_ve!$Q$6:$Q$1005,Cad_cl!BE$5))),"",IF($C152="","",SUMIFS(Con_ve!$F$6:$F$1005,Con_ve!$C$6:$C$1005,$C152,Con_ve!$I$6:$I$1005,"Em negociação",Con_ve!$Q$6:$Q$1005,Cad_cl!BE$5)))</f>
        <v/>
      </c>
      <c r="BF152" s="134" t="str">
        <f>IF(ISERR(IF($C152="","",SUMIFS(Con_ve!$F$6:$F$1005,Con_ve!$C$6:$C$1005,$C152,Con_ve!$I$6:$I$1005,"Em negociação",Con_ve!$Q$6:$Q$1005,Cad_cl!BF$5))),"",IF($C152="","",SUMIFS(Con_ve!$F$6:$F$1005,Con_ve!$C$6:$C$1005,$C152,Con_ve!$I$6:$I$1005,"Em negociação",Con_ve!$Q$6:$Q$1005,Cad_cl!BF$5)))</f>
        <v/>
      </c>
      <c r="BG152" s="134" t="str">
        <f>IF(ISERR(IF($C152="","",SUMIFS(Con_ve!$F$6:$F$1005,Con_ve!$C$6:$C$1005,$C152,Con_ve!$I$6:$I$1005,"Em negociação",Con_ve!$Q$6:$Q$1005,Cad_cl!BG$5))),"",IF($C152="","",SUMIFS(Con_ve!$F$6:$F$1005,Con_ve!$C$6:$C$1005,$C152,Con_ve!$I$6:$I$1005,"Em negociação",Con_ve!$Q$6:$Q$1005,Cad_cl!BG$5)))</f>
        <v/>
      </c>
      <c r="BH152" s="134" t="str">
        <f>IF(ISERR(IF($C152="","",SUMIFS(Con_ve!$F$6:$F$1005,Con_ve!$C$6:$C$1005,$C152,Con_ve!$I$6:$I$1005,"Em negociação",Con_ve!$Q$6:$Q$1005,Cad_cl!BH$5))),"",IF($C152="","",SUMIFS(Con_ve!$F$6:$F$1005,Con_ve!$C$6:$C$1005,$C152,Con_ve!$I$6:$I$1005,"Em negociação",Con_ve!$Q$6:$Q$1005,Cad_cl!BH$5)))</f>
        <v/>
      </c>
      <c r="BI152" s="134" t="str">
        <f>IF(ISERR(IF($C152="","",SUMIFS(Con_ve!$F$6:$F$1005,Con_ve!$C$6:$C$1005,$C152,Con_ve!$I$6:$I$1005,"Em negociação",Con_ve!$Q$6:$Q$1005,Cad_cl!BI$5))),"",IF($C152="","",SUMIFS(Con_ve!$F$6:$F$1005,Con_ve!$C$6:$C$1005,$C152,Con_ve!$I$6:$I$1005,"Em negociação",Con_ve!$Q$6:$Q$1005,Cad_cl!BI$5)))</f>
        <v/>
      </c>
      <c r="BJ152" s="134" t="str">
        <f>IF(ISERR(IF($C152="","",SUMIFS(Con_ve!$F$6:$F$1005,Con_ve!$C$6:$C$1005,$C152,Con_ve!$I$6:$I$1005,"Em negociação",Con_ve!$Q$6:$Q$1005,Cad_cl!BJ$5))),"",IF($C152="","",SUMIFS(Con_ve!$F$6:$F$1005,Con_ve!$C$6:$C$1005,$C152,Con_ve!$I$6:$I$1005,"Em negociação",Con_ve!$Q$6:$Q$1005,Cad_cl!BJ$5)))</f>
        <v/>
      </c>
      <c r="BK152" s="134" t="str">
        <f>IF(ISERR(IF($C152="","",SUMIFS(Con_ve!$F$6:$F$1005,Con_ve!$C$6:$C$1005,$C152,Con_ve!$I$6:$I$1005,"Em negociação",Con_ve!$Q$6:$Q$1005,Cad_cl!BK$5))),"",IF($C152="","",SUMIFS(Con_ve!$F$6:$F$1005,Con_ve!$C$6:$C$1005,$C152,Con_ve!$I$6:$I$1005,"Em negociação",Con_ve!$Q$6:$Q$1005,Cad_cl!BK$5)))</f>
        <v/>
      </c>
      <c r="BL152" s="134" t="str">
        <f>IF(ISERR(IF($C152="","",SUMIFS(Con_ve!$F$6:$F$1005,Con_ve!$C$6:$C$1005,$C152,Con_ve!$I$6:$I$1005,"Em negociação",Con_ve!$Q$6:$Q$1005,Cad_cl!BL$5))),"",IF($C152="","",SUMIFS(Con_ve!$F$6:$F$1005,Con_ve!$C$6:$C$1005,$C152,Con_ve!$I$6:$I$1005,"Em negociação",Con_ve!$Q$6:$Q$1005,Cad_cl!BL$5)))</f>
        <v/>
      </c>
      <c r="BM152" s="134" t="str">
        <f>IF(ISERR(IF($C152="","",SUMIFS(Con_ve!$F$6:$F$1005,Con_ve!$C$6:$C$1005,$C152,Con_ve!$I$6:$I$1005,"Em negociação",Con_ve!$Q$6:$Q$1005,Cad_cl!BM$5))),"",IF($C152="","",SUMIFS(Con_ve!$F$6:$F$1005,Con_ve!$C$6:$C$1005,$C152,Con_ve!$I$6:$I$1005,"Em negociação",Con_ve!$Q$6:$Q$1005,Cad_cl!BM$5)))</f>
        <v/>
      </c>
      <c r="BN152" s="134" t="str">
        <f>IF(ISERR(IF($C152="","",SUMIFS(Con_ve!$F$6:$F$1005,Con_ve!$C$6:$C$1005,$C152,Con_ve!$I$6:$I$1005,"Em negociação",Con_ve!$Q$6:$Q$1005,Cad_cl!BN$5))),"",IF($C152="","",SUMIFS(Con_ve!$F$6:$F$1005,Con_ve!$C$6:$C$1005,$C152,Con_ve!$I$6:$I$1005,"Em negociação",Con_ve!$Q$6:$Q$1005,Cad_cl!BN$5)))</f>
        <v/>
      </c>
      <c r="BO152" s="134" t="str">
        <f>IF(ISERR(IF($C152="","",SUMIFS(Con_ve!$F$6:$F$1005,Con_ve!$C$6:$C$1005,$C152,Con_ve!$I$6:$I$1005,"Em negociação",Con_ve!$Q$6:$Q$1005,Cad_cl!BO$5))),"",IF($C152="","",SUMIFS(Con_ve!$F$6:$F$1005,Con_ve!$C$6:$C$1005,$C152,Con_ve!$I$6:$I$1005,"Em negociação",Con_ve!$Q$6:$Q$1005,Cad_cl!BO$5)))</f>
        <v/>
      </c>
      <c r="BP152" s="134">
        <f t="shared" si="7"/>
        <v>0</v>
      </c>
      <c r="BR152" s="125" t="str">
        <f>IF(ISERR(IF(AND($I152=Re_lo!$E$5,BR$5=VLOOKUP(Re_lo!$H$5,Re_lo!$N$5:$O$16,2,0)),AP152,"")),"",IF(AND($I152=Re_lo!$E$5,BR$5=VLOOKUP(Re_lo!$H$5,Re_lo!$N$5:$O$16,2,0)),AP152,""))</f>
        <v/>
      </c>
      <c r="BS152" s="125" t="str">
        <f>IF(ISERR(IF(AND($I152=Re_lo!$E$5,BS$5=VLOOKUP(Re_lo!$H$5,Re_lo!$N$5:$O$16,2,0)),AQ152,"")),"",IF(AND($I152=Re_lo!$E$5,BS$5=VLOOKUP(Re_lo!$H$5,Re_lo!$N$5:$O$16,2,0)),AQ152,""))</f>
        <v/>
      </c>
      <c r="BT152" s="125" t="str">
        <f>IF(ISERR(IF(AND($I152=Re_lo!$E$5,BT$5=VLOOKUP(Re_lo!$H$5,Re_lo!$N$5:$O$16,2,0)),AR152,"")),"",IF(AND($I152=Re_lo!$E$5,BT$5=VLOOKUP(Re_lo!$H$5,Re_lo!$N$5:$O$16,2,0)),AR152,""))</f>
        <v/>
      </c>
      <c r="BU152" s="125" t="str">
        <f>IF(ISERR(IF(AND($I152=Re_lo!$E$5,BU$5=VLOOKUP(Re_lo!$H$5,Re_lo!$N$5:$O$16,2,0)),AS152,"")),"",IF(AND($I152=Re_lo!$E$5,BU$5=VLOOKUP(Re_lo!$H$5,Re_lo!$N$5:$O$16,2,0)),AS152,""))</f>
        <v/>
      </c>
      <c r="BV152" s="125" t="str">
        <f>IF(ISERR(IF(AND($I152=Re_lo!$E$5,BV$5=VLOOKUP(Re_lo!$H$5,Re_lo!$N$5:$O$16,2,0)),AT152,"")),"",IF(AND($I152=Re_lo!$E$5,BV$5=VLOOKUP(Re_lo!$H$5,Re_lo!$N$5:$O$16,2,0)),AT152,""))</f>
        <v/>
      </c>
      <c r="BW152" s="125" t="str">
        <f>IF(ISERR(IF(AND($I152=Re_lo!$E$5,BW$5=VLOOKUP(Re_lo!$H$5,Re_lo!$N$5:$O$16,2,0)),AU152,"")),"",IF(AND($I152=Re_lo!$E$5,BW$5=VLOOKUP(Re_lo!$H$5,Re_lo!$N$5:$O$16,2,0)),AU152,""))</f>
        <v/>
      </c>
      <c r="BX152" s="125" t="str">
        <f>IF(ISERR(IF(AND($I152=Re_lo!$E$5,BX$5=VLOOKUP(Re_lo!$H$5,Re_lo!$N$5:$O$16,2,0)),AV152,"")),"",IF(AND($I152=Re_lo!$E$5,BX$5=VLOOKUP(Re_lo!$H$5,Re_lo!$N$5:$O$16,2,0)),AV152,""))</f>
        <v/>
      </c>
      <c r="BY152" s="125" t="str">
        <f>IF(ISERR(IF(AND($I152=Re_lo!$E$5,BY$5=VLOOKUP(Re_lo!$H$5,Re_lo!$N$5:$O$16,2,0)),AW152,"")),"",IF(AND($I152=Re_lo!$E$5,BY$5=VLOOKUP(Re_lo!$H$5,Re_lo!$N$5:$O$16,2,0)),AW152,""))</f>
        <v/>
      </c>
      <c r="BZ152" s="125" t="str">
        <f>IF(ISERR(IF(AND($I152=Re_lo!$E$5,BZ$5=VLOOKUP(Re_lo!$H$5,Re_lo!$N$5:$O$16,2,0)),AX152,"")),"",IF(AND($I152=Re_lo!$E$5,BZ$5=VLOOKUP(Re_lo!$H$5,Re_lo!$N$5:$O$16,2,0)),AX152,""))</f>
        <v/>
      </c>
      <c r="CA152" s="125" t="str">
        <f>IF(ISERR(IF(AND($I152=Re_lo!$E$5,CA$5=VLOOKUP(Re_lo!$H$5,Re_lo!$N$5:$O$16,2,0)),AY152,"")),"",IF(AND($I152=Re_lo!$E$5,CA$5=VLOOKUP(Re_lo!$H$5,Re_lo!$N$5:$O$16,2,0)),AY152,""))</f>
        <v/>
      </c>
      <c r="CB152" s="125" t="str">
        <f>IF(ISERR(IF(AND($I152=Re_lo!$E$5,CB$5=VLOOKUP(Re_lo!$H$5,Re_lo!$N$5:$O$16,2,0)),AZ152,"")),"",IF(AND($I152=Re_lo!$E$5,CB$5=VLOOKUP(Re_lo!$H$5,Re_lo!$N$5:$O$16,2,0)),AZ152,""))</f>
        <v/>
      </c>
      <c r="CC152" s="125" t="str">
        <f>IF(ISERR(IF(AND($I152=Re_lo!$E$5,CC$5=VLOOKUP(Re_lo!$H$5,Re_lo!$N$5:$O$16,2,0)),BA152,"")),"",IF(AND($I152=Re_lo!$E$5,CC$5=VLOOKUP(Re_lo!$H$5,Re_lo!$N$5:$O$16,2,0)),BA152,""))</f>
        <v/>
      </c>
      <c r="CD152" s="125" t="str">
        <f>IF(ISERR(IF(AND($I152=Re_lo!$E$5,CD$5=VLOOKUP(Re_lo!$H$5,Re_lo!$N$5:$O$16,2,0)),BB152,"")),"",IF(AND($I152=Re_lo!$E$5,CD$5=VLOOKUP(Re_lo!$H$5,Re_lo!$N$5:$O$16,2,0)),BB152,""))</f>
        <v/>
      </c>
      <c r="CF152" s="125" t="str">
        <f>IF($C152="","",COUNTIFS(Con_ve!$C$6:$C$1005,$C152,Con_ve!$Q$6:$Q$1005,Cad_cl!CF$5))</f>
        <v/>
      </c>
      <c r="CG152" s="125" t="str">
        <f>IF($C152="","",COUNTIFS(Con_ve!$C$6:$C$1005,$C152,Con_ve!$Q$6:$Q$1005,Cad_cl!CG$5))</f>
        <v/>
      </c>
      <c r="CH152" s="125" t="str">
        <f>IF($C152="","",COUNTIFS(Con_ve!$C$6:$C$1005,$C152,Con_ve!$Q$6:$Q$1005,Cad_cl!CH$5))</f>
        <v/>
      </c>
      <c r="CI152" s="125" t="str">
        <f>IF($C152="","",COUNTIFS(Con_ve!$C$6:$C$1005,$C152,Con_ve!$Q$6:$Q$1005,Cad_cl!CI$5))</f>
        <v/>
      </c>
      <c r="CJ152" s="125" t="str">
        <f>IF($C152="","",COUNTIFS(Con_ve!$C$6:$C$1005,$C152,Con_ve!$Q$6:$Q$1005,Cad_cl!CJ$5))</f>
        <v/>
      </c>
      <c r="CK152" s="125" t="str">
        <f>IF($C152="","",COUNTIFS(Con_ve!$C$6:$C$1005,$C152,Con_ve!$Q$6:$Q$1005,Cad_cl!CK$5))</f>
        <v/>
      </c>
      <c r="CL152" s="125" t="str">
        <f>IF($C152="","",COUNTIFS(Con_ve!$C$6:$C$1005,$C152,Con_ve!$Q$6:$Q$1005,Cad_cl!CL$5))</f>
        <v/>
      </c>
      <c r="CM152" s="125" t="str">
        <f>IF($C152="","",COUNTIFS(Con_ve!$C$6:$C$1005,$C152,Con_ve!$Q$6:$Q$1005,Cad_cl!CM$5))</f>
        <v/>
      </c>
      <c r="CN152" s="125" t="str">
        <f>IF($C152="","",COUNTIFS(Con_ve!$C$6:$C$1005,$C152,Con_ve!$Q$6:$Q$1005,Cad_cl!CN$5))</f>
        <v/>
      </c>
      <c r="CO152" s="125" t="str">
        <f>IF($C152="","",COUNTIFS(Con_ve!$C$6:$C$1005,$C152,Con_ve!$Q$6:$Q$1005,Cad_cl!CO$5))</f>
        <v/>
      </c>
      <c r="CP152" s="125" t="str">
        <f>IF($C152="","",COUNTIFS(Con_ve!$C$6:$C$1005,$C152,Con_ve!$Q$6:$Q$1005,Cad_cl!CP$5))</f>
        <v/>
      </c>
      <c r="CQ152" s="125" t="str">
        <f>IF($C152="","",COUNTIFS(Con_ve!$C$6:$C$1005,$C152,Con_ve!$Q$6:$Q$1005,Cad_cl!CQ$5))</f>
        <v/>
      </c>
      <c r="CR152" s="125">
        <f t="shared" si="8"/>
        <v>0</v>
      </c>
    </row>
    <row r="153" spans="3:96" ht="30" customHeight="1">
      <c r="C153" s="153"/>
      <c r="D153" s="153"/>
      <c r="E153" s="154"/>
      <c r="F153" s="153"/>
      <c r="G153" s="155"/>
      <c r="H153" s="153"/>
      <c r="I153" s="153"/>
      <c r="J153" s="132" t="s">
        <v>309</v>
      </c>
      <c r="K153" s="133" t="s">
        <v>309</v>
      </c>
      <c r="L153" s="153"/>
      <c r="M153" s="153"/>
      <c r="N153" s="153"/>
      <c r="O153" s="153"/>
      <c r="P153" s="153"/>
      <c r="Q153" s="153"/>
      <c r="AP153" s="134" t="str">
        <f>IF(ISERR(IF($C153="","",SUMIFS(Con_ve!$F$6:$F$1005,Con_ve!$C$6:$C$1005,$C153,Con_ve!$I$6:$I$1005,"Fechada",Con_ve!$Q$6:$Q$1005,Cad_cl!AP$5))),"",IF($C153="","",SUMIFS(Con_ve!$F$6:$F$1005,Con_ve!$C$6:$C$1005,$C153,Con_ve!$I$6:$I$1005,"Fechada",Con_ve!$Q$6:$Q$1005,Cad_cl!AP$5)))</f>
        <v/>
      </c>
      <c r="AQ153" s="134" t="str">
        <f>IF(ISERR(IF($C153="","",SUMIFS(Con_ve!$F$6:$F$1005,Con_ve!$C$6:$C$1005,$C153,Con_ve!$I$6:$I$1005,"Fechada",Con_ve!$Q$6:$Q$1005,Cad_cl!AQ$5))),"",IF($C153="","",SUMIFS(Con_ve!$F$6:$F$1005,Con_ve!$C$6:$C$1005,$C153,Con_ve!$I$6:$I$1005,"Fechada",Con_ve!$Q$6:$Q$1005,Cad_cl!AQ$5)))</f>
        <v/>
      </c>
      <c r="AR153" s="134" t="str">
        <f>IF(ISERR(IF($C153="","",SUMIFS(Con_ve!$F$6:$F$1005,Con_ve!$C$6:$C$1005,$C153,Con_ve!$I$6:$I$1005,"Fechada",Con_ve!$Q$6:$Q$1005,Cad_cl!AR$5))),"",IF($C153="","",SUMIFS(Con_ve!$F$6:$F$1005,Con_ve!$C$6:$C$1005,$C153,Con_ve!$I$6:$I$1005,"Fechada",Con_ve!$Q$6:$Q$1005,Cad_cl!AR$5)))</f>
        <v/>
      </c>
      <c r="AS153" s="134" t="str">
        <f>IF(ISERR(IF($C153="","",SUMIFS(Con_ve!$F$6:$F$1005,Con_ve!$C$6:$C$1005,$C153,Con_ve!$I$6:$I$1005,"Fechada",Con_ve!$Q$6:$Q$1005,Cad_cl!AS$5))),"",IF($C153="","",SUMIFS(Con_ve!$F$6:$F$1005,Con_ve!$C$6:$C$1005,$C153,Con_ve!$I$6:$I$1005,"Fechada",Con_ve!$Q$6:$Q$1005,Cad_cl!AS$5)))</f>
        <v/>
      </c>
      <c r="AT153" s="134" t="str">
        <f>IF(ISERR(IF($C153="","",SUMIFS(Con_ve!$F$6:$F$1005,Con_ve!$C$6:$C$1005,$C153,Con_ve!$I$6:$I$1005,"Fechada",Con_ve!$Q$6:$Q$1005,Cad_cl!AT$5))),"",IF($C153="","",SUMIFS(Con_ve!$F$6:$F$1005,Con_ve!$C$6:$C$1005,$C153,Con_ve!$I$6:$I$1005,"Fechada",Con_ve!$Q$6:$Q$1005,Cad_cl!AT$5)))</f>
        <v/>
      </c>
      <c r="AU153" s="134" t="str">
        <f>IF(ISERR(IF($C153="","",SUMIFS(Con_ve!$F$6:$F$1005,Con_ve!$C$6:$C$1005,$C153,Con_ve!$I$6:$I$1005,"Fechada",Con_ve!$Q$6:$Q$1005,Cad_cl!AU$5))),"",IF($C153="","",SUMIFS(Con_ve!$F$6:$F$1005,Con_ve!$C$6:$C$1005,$C153,Con_ve!$I$6:$I$1005,"Fechada",Con_ve!$Q$6:$Q$1005,Cad_cl!AU$5)))</f>
        <v/>
      </c>
      <c r="AV153" s="134" t="str">
        <f>IF(ISERR(IF($C153="","",SUMIFS(Con_ve!$F$6:$F$1005,Con_ve!$C$6:$C$1005,$C153,Con_ve!$I$6:$I$1005,"Fechada",Con_ve!$Q$6:$Q$1005,Cad_cl!AV$5))),"",IF($C153="","",SUMIFS(Con_ve!$F$6:$F$1005,Con_ve!$C$6:$C$1005,$C153,Con_ve!$I$6:$I$1005,"Fechada",Con_ve!$Q$6:$Q$1005,Cad_cl!AV$5)))</f>
        <v/>
      </c>
      <c r="AW153" s="134" t="str">
        <f>IF(ISERR(IF($C153="","",SUMIFS(Con_ve!$F$6:$F$1005,Con_ve!$C$6:$C$1005,$C153,Con_ve!$I$6:$I$1005,"Fechada",Con_ve!$Q$6:$Q$1005,Cad_cl!AW$5))),"",IF($C153="","",SUMIFS(Con_ve!$F$6:$F$1005,Con_ve!$C$6:$C$1005,$C153,Con_ve!$I$6:$I$1005,"Fechada",Con_ve!$Q$6:$Q$1005,Cad_cl!AW$5)))</f>
        <v/>
      </c>
      <c r="AX153" s="134" t="str">
        <f>IF(ISERR(IF($C153="","",SUMIFS(Con_ve!$F$6:$F$1005,Con_ve!$C$6:$C$1005,$C153,Con_ve!$I$6:$I$1005,"Fechada",Con_ve!$Q$6:$Q$1005,Cad_cl!AX$5))),"",IF($C153="","",SUMIFS(Con_ve!$F$6:$F$1005,Con_ve!$C$6:$C$1005,$C153,Con_ve!$I$6:$I$1005,"Fechada",Con_ve!$Q$6:$Q$1005,Cad_cl!AX$5)))</f>
        <v/>
      </c>
      <c r="AY153" s="134" t="str">
        <f>IF(ISERR(IF($C153="","",SUMIFS(Con_ve!$F$6:$F$1005,Con_ve!$C$6:$C$1005,$C153,Con_ve!$I$6:$I$1005,"Fechada",Con_ve!$Q$6:$Q$1005,Cad_cl!AY$5))),"",IF($C153="","",SUMIFS(Con_ve!$F$6:$F$1005,Con_ve!$C$6:$C$1005,$C153,Con_ve!$I$6:$I$1005,"Fechada",Con_ve!$Q$6:$Q$1005,Cad_cl!AY$5)))</f>
        <v/>
      </c>
      <c r="AZ153" s="134" t="str">
        <f>IF(ISERR(IF($C153="","",SUMIFS(Con_ve!$F$6:$F$1005,Con_ve!$C$6:$C$1005,$C153,Con_ve!$I$6:$I$1005,"Fechada",Con_ve!$Q$6:$Q$1005,Cad_cl!AZ$5))),"",IF($C153="","",SUMIFS(Con_ve!$F$6:$F$1005,Con_ve!$C$6:$C$1005,$C153,Con_ve!$I$6:$I$1005,"Fechada",Con_ve!$Q$6:$Q$1005,Cad_cl!AZ$5)))</f>
        <v/>
      </c>
      <c r="BA153" s="134" t="str">
        <f>IF(ISERR(IF($C153="","",SUMIFS(Con_ve!$F$6:$F$1005,Con_ve!$C$6:$C$1005,$C153,Con_ve!$I$6:$I$1005,"Fechada",Con_ve!$Q$6:$Q$1005,Cad_cl!BA$5))),"",IF($C153="","",SUMIFS(Con_ve!$F$6:$F$1005,Con_ve!$C$6:$C$1005,$C153,Con_ve!$I$6:$I$1005,"Fechada",Con_ve!$Q$6:$Q$1005,Cad_cl!BA$5)))</f>
        <v/>
      </c>
      <c r="BB153" s="134">
        <f t="shared" si="6"/>
        <v>0</v>
      </c>
      <c r="BD153" s="134" t="str">
        <f>IF(ISERR(IF($C153="","",SUMIFS(Con_ve!$F$6:$F$1005,Con_ve!$C$6:$C$1005,$C153,Con_ve!$I$6:$I$1005,"Em negociação",Con_ve!$Q$6:$Q$1005,Cad_cl!BD$5))),"",IF($C153="","",SUMIFS(Con_ve!$F$6:$F$1005,Con_ve!$C$6:$C$1005,$C153,Con_ve!$I$6:$I$1005,"Em negociação",Con_ve!$Q$6:$Q$1005,Cad_cl!BD$5)))</f>
        <v/>
      </c>
      <c r="BE153" s="134" t="str">
        <f>IF(ISERR(IF($C153="","",SUMIFS(Con_ve!$F$6:$F$1005,Con_ve!$C$6:$C$1005,$C153,Con_ve!$I$6:$I$1005,"Em negociação",Con_ve!$Q$6:$Q$1005,Cad_cl!BE$5))),"",IF($C153="","",SUMIFS(Con_ve!$F$6:$F$1005,Con_ve!$C$6:$C$1005,$C153,Con_ve!$I$6:$I$1005,"Em negociação",Con_ve!$Q$6:$Q$1005,Cad_cl!BE$5)))</f>
        <v/>
      </c>
      <c r="BF153" s="134" t="str">
        <f>IF(ISERR(IF($C153="","",SUMIFS(Con_ve!$F$6:$F$1005,Con_ve!$C$6:$C$1005,$C153,Con_ve!$I$6:$I$1005,"Em negociação",Con_ve!$Q$6:$Q$1005,Cad_cl!BF$5))),"",IF($C153="","",SUMIFS(Con_ve!$F$6:$F$1005,Con_ve!$C$6:$C$1005,$C153,Con_ve!$I$6:$I$1005,"Em negociação",Con_ve!$Q$6:$Q$1005,Cad_cl!BF$5)))</f>
        <v/>
      </c>
      <c r="BG153" s="134" t="str">
        <f>IF(ISERR(IF($C153="","",SUMIFS(Con_ve!$F$6:$F$1005,Con_ve!$C$6:$C$1005,$C153,Con_ve!$I$6:$I$1005,"Em negociação",Con_ve!$Q$6:$Q$1005,Cad_cl!BG$5))),"",IF($C153="","",SUMIFS(Con_ve!$F$6:$F$1005,Con_ve!$C$6:$C$1005,$C153,Con_ve!$I$6:$I$1005,"Em negociação",Con_ve!$Q$6:$Q$1005,Cad_cl!BG$5)))</f>
        <v/>
      </c>
      <c r="BH153" s="134" t="str">
        <f>IF(ISERR(IF($C153="","",SUMIFS(Con_ve!$F$6:$F$1005,Con_ve!$C$6:$C$1005,$C153,Con_ve!$I$6:$I$1005,"Em negociação",Con_ve!$Q$6:$Q$1005,Cad_cl!BH$5))),"",IF($C153="","",SUMIFS(Con_ve!$F$6:$F$1005,Con_ve!$C$6:$C$1005,$C153,Con_ve!$I$6:$I$1005,"Em negociação",Con_ve!$Q$6:$Q$1005,Cad_cl!BH$5)))</f>
        <v/>
      </c>
      <c r="BI153" s="134" t="str">
        <f>IF(ISERR(IF($C153="","",SUMIFS(Con_ve!$F$6:$F$1005,Con_ve!$C$6:$C$1005,$C153,Con_ve!$I$6:$I$1005,"Em negociação",Con_ve!$Q$6:$Q$1005,Cad_cl!BI$5))),"",IF($C153="","",SUMIFS(Con_ve!$F$6:$F$1005,Con_ve!$C$6:$C$1005,$C153,Con_ve!$I$6:$I$1005,"Em negociação",Con_ve!$Q$6:$Q$1005,Cad_cl!BI$5)))</f>
        <v/>
      </c>
      <c r="BJ153" s="134" t="str">
        <f>IF(ISERR(IF($C153="","",SUMIFS(Con_ve!$F$6:$F$1005,Con_ve!$C$6:$C$1005,$C153,Con_ve!$I$6:$I$1005,"Em negociação",Con_ve!$Q$6:$Q$1005,Cad_cl!BJ$5))),"",IF($C153="","",SUMIFS(Con_ve!$F$6:$F$1005,Con_ve!$C$6:$C$1005,$C153,Con_ve!$I$6:$I$1005,"Em negociação",Con_ve!$Q$6:$Q$1005,Cad_cl!BJ$5)))</f>
        <v/>
      </c>
      <c r="BK153" s="134" t="str">
        <f>IF(ISERR(IF($C153="","",SUMIFS(Con_ve!$F$6:$F$1005,Con_ve!$C$6:$C$1005,$C153,Con_ve!$I$6:$I$1005,"Em negociação",Con_ve!$Q$6:$Q$1005,Cad_cl!BK$5))),"",IF($C153="","",SUMIFS(Con_ve!$F$6:$F$1005,Con_ve!$C$6:$C$1005,$C153,Con_ve!$I$6:$I$1005,"Em negociação",Con_ve!$Q$6:$Q$1005,Cad_cl!BK$5)))</f>
        <v/>
      </c>
      <c r="BL153" s="134" t="str">
        <f>IF(ISERR(IF($C153="","",SUMIFS(Con_ve!$F$6:$F$1005,Con_ve!$C$6:$C$1005,$C153,Con_ve!$I$6:$I$1005,"Em negociação",Con_ve!$Q$6:$Q$1005,Cad_cl!BL$5))),"",IF($C153="","",SUMIFS(Con_ve!$F$6:$F$1005,Con_ve!$C$6:$C$1005,$C153,Con_ve!$I$6:$I$1005,"Em negociação",Con_ve!$Q$6:$Q$1005,Cad_cl!BL$5)))</f>
        <v/>
      </c>
      <c r="BM153" s="134" t="str">
        <f>IF(ISERR(IF($C153="","",SUMIFS(Con_ve!$F$6:$F$1005,Con_ve!$C$6:$C$1005,$C153,Con_ve!$I$6:$I$1005,"Em negociação",Con_ve!$Q$6:$Q$1005,Cad_cl!BM$5))),"",IF($C153="","",SUMIFS(Con_ve!$F$6:$F$1005,Con_ve!$C$6:$C$1005,$C153,Con_ve!$I$6:$I$1005,"Em negociação",Con_ve!$Q$6:$Q$1005,Cad_cl!BM$5)))</f>
        <v/>
      </c>
      <c r="BN153" s="134" t="str">
        <f>IF(ISERR(IF($C153="","",SUMIFS(Con_ve!$F$6:$F$1005,Con_ve!$C$6:$C$1005,$C153,Con_ve!$I$6:$I$1005,"Em negociação",Con_ve!$Q$6:$Q$1005,Cad_cl!BN$5))),"",IF($C153="","",SUMIFS(Con_ve!$F$6:$F$1005,Con_ve!$C$6:$C$1005,$C153,Con_ve!$I$6:$I$1005,"Em negociação",Con_ve!$Q$6:$Q$1005,Cad_cl!BN$5)))</f>
        <v/>
      </c>
      <c r="BO153" s="134" t="str">
        <f>IF(ISERR(IF($C153="","",SUMIFS(Con_ve!$F$6:$F$1005,Con_ve!$C$6:$C$1005,$C153,Con_ve!$I$6:$I$1005,"Em negociação",Con_ve!$Q$6:$Q$1005,Cad_cl!BO$5))),"",IF($C153="","",SUMIFS(Con_ve!$F$6:$F$1005,Con_ve!$C$6:$C$1005,$C153,Con_ve!$I$6:$I$1005,"Em negociação",Con_ve!$Q$6:$Q$1005,Cad_cl!BO$5)))</f>
        <v/>
      </c>
      <c r="BP153" s="134">
        <f t="shared" si="7"/>
        <v>0</v>
      </c>
      <c r="BR153" s="125" t="str">
        <f>IF(ISERR(IF(AND($I153=Re_lo!$E$5,BR$5=VLOOKUP(Re_lo!$H$5,Re_lo!$N$5:$O$16,2,0)),AP153,"")),"",IF(AND($I153=Re_lo!$E$5,BR$5=VLOOKUP(Re_lo!$H$5,Re_lo!$N$5:$O$16,2,0)),AP153,""))</f>
        <v/>
      </c>
      <c r="BS153" s="125" t="str">
        <f>IF(ISERR(IF(AND($I153=Re_lo!$E$5,BS$5=VLOOKUP(Re_lo!$H$5,Re_lo!$N$5:$O$16,2,0)),AQ153,"")),"",IF(AND($I153=Re_lo!$E$5,BS$5=VLOOKUP(Re_lo!$H$5,Re_lo!$N$5:$O$16,2,0)),AQ153,""))</f>
        <v/>
      </c>
      <c r="BT153" s="125" t="str">
        <f>IF(ISERR(IF(AND($I153=Re_lo!$E$5,BT$5=VLOOKUP(Re_lo!$H$5,Re_lo!$N$5:$O$16,2,0)),AR153,"")),"",IF(AND($I153=Re_lo!$E$5,BT$5=VLOOKUP(Re_lo!$H$5,Re_lo!$N$5:$O$16,2,0)),AR153,""))</f>
        <v/>
      </c>
      <c r="BU153" s="125" t="str">
        <f>IF(ISERR(IF(AND($I153=Re_lo!$E$5,BU$5=VLOOKUP(Re_lo!$H$5,Re_lo!$N$5:$O$16,2,0)),AS153,"")),"",IF(AND($I153=Re_lo!$E$5,BU$5=VLOOKUP(Re_lo!$H$5,Re_lo!$N$5:$O$16,2,0)),AS153,""))</f>
        <v/>
      </c>
      <c r="BV153" s="125" t="str">
        <f>IF(ISERR(IF(AND($I153=Re_lo!$E$5,BV$5=VLOOKUP(Re_lo!$H$5,Re_lo!$N$5:$O$16,2,0)),AT153,"")),"",IF(AND($I153=Re_lo!$E$5,BV$5=VLOOKUP(Re_lo!$H$5,Re_lo!$N$5:$O$16,2,0)),AT153,""))</f>
        <v/>
      </c>
      <c r="BW153" s="125" t="str">
        <f>IF(ISERR(IF(AND($I153=Re_lo!$E$5,BW$5=VLOOKUP(Re_lo!$H$5,Re_lo!$N$5:$O$16,2,0)),AU153,"")),"",IF(AND($I153=Re_lo!$E$5,BW$5=VLOOKUP(Re_lo!$H$5,Re_lo!$N$5:$O$16,2,0)),AU153,""))</f>
        <v/>
      </c>
      <c r="BX153" s="125" t="str">
        <f>IF(ISERR(IF(AND($I153=Re_lo!$E$5,BX$5=VLOOKUP(Re_lo!$H$5,Re_lo!$N$5:$O$16,2,0)),AV153,"")),"",IF(AND($I153=Re_lo!$E$5,BX$5=VLOOKUP(Re_lo!$H$5,Re_lo!$N$5:$O$16,2,0)),AV153,""))</f>
        <v/>
      </c>
      <c r="BY153" s="125" t="str">
        <f>IF(ISERR(IF(AND($I153=Re_lo!$E$5,BY$5=VLOOKUP(Re_lo!$H$5,Re_lo!$N$5:$O$16,2,0)),AW153,"")),"",IF(AND($I153=Re_lo!$E$5,BY$5=VLOOKUP(Re_lo!$H$5,Re_lo!$N$5:$O$16,2,0)),AW153,""))</f>
        <v/>
      </c>
      <c r="BZ153" s="125" t="str">
        <f>IF(ISERR(IF(AND($I153=Re_lo!$E$5,BZ$5=VLOOKUP(Re_lo!$H$5,Re_lo!$N$5:$O$16,2,0)),AX153,"")),"",IF(AND($I153=Re_lo!$E$5,BZ$5=VLOOKUP(Re_lo!$H$5,Re_lo!$N$5:$O$16,2,0)),AX153,""))</f>
        <v/>
      </c>
      <c r="CA153" s="125" t="str">
        <f>IF(ISERR(IF(AND($I153=Re_lo!$E$5,CA$5=VLOOKUP(Re_lo!$H$5,Re_lo!$N$5:$O$16,2,0)),AY153,"")),"",IF(AND($I153=Re_lo!$E$5,CA$5=VLOOKUP(Re_lo!$H$5,Re_lo!$N$5:$O$16,2,0)),AY153,""))</f>
        <v/>
      </c>
      <c r="CB153" s="125" t="str">
        <f>IF(ISERR(IF(AND($I153=Re_lo!$E$5,CB$5=VLOOKUP(Re_lo!$H$5,Re_lo!$N$5:$O$16,2,0)),AZ153,"")),"",IF(AND($I153=Re_lo!$E$5,CB$5=VLOOKUP(Re_lo!$H$5,Re_lo!$N$5:$O$16,2,0)),AZ153,""))</f>
        <v/>
      </c>
      <c r="CC153" s="125" t="str">
        <f>IF(ISERR(IF(AND($I153=Re_lo!$E$5,CC$5=VLOOKUP(Re_lo!$H$5,Re_lo!$N$5:$O$16,2,0)),BA153,"")),"",IF(AND($I153=Re_lo!$E$5,CC$5=VLOOKUP(Re_lo!$H$5,Re_lo!$N$5:$O$16,2,0)),BA153,""))</f>
        <v/>
      </c>
      <c r="CD153" s="125" t="str">
        <f>IF(ISERR(IF(AND($I153=Re_lo!$E$5,CD$5=VLOOKUP(Re_lo!$H$5,Re_lo!$N$5:$O$16,2,0)),BB153,"")),"",IF(AND($I153=Re_lo!$E$5,CD$5=VLOOKUP(Re_lo!$H$5,Re_lo!$N$5:$O$16,2,0)),BB153,""))</f>
        <v/>
      </c>
      <c r="CF153" s="125" t="str">
        <f>IF($C153="","",COUNTIFS(Con_ve!$C$6:$C$1005,$C153,Con_ve!$Q$6:$Q$1005,Cad_cl!CF$5))</f>
        <v/>
      </c>
      <c r="CG153" s="125" t="str">
        <f>IF($C153="","",COUNTIFS(Con_ve!$C$6:$C$1005,$C153,Con_ve!$Q$6:$Q$1005,Cad_cl!CG$5))</f>
        <v/>
      </c>
      <c r="CH153" s="125" t="str">
        <f>IF($C153="","",COUNTIFS(Con_ve!$C$6:$C$1005,$C153,Con_ve!$Q$6:$Q$1005,Cad_cl!CH$5))</f>
        <v/>
      </c>
      <c r="CI153" s="125" t="str">
        <f>IF($C153="","",COUNTIFS(Con_ve!$C$6:$C$1005,$C153,Con_ve!$Q$6:$Q$1005,Cad_cl!CI$5))</f>
        <v/>
      </c>
      <c r="CJ153" s="125" t="str">
        <f>IF($C153="","",COUNTIFS(Con_ve!$C$6:$C$1005,$C153,Con_ve!$Q$6:$Q$1005,Cad_cl!CJ$5))</f>
        <v/>
      </c>
      <c r="CK153" s="125" t="str">
        <f>IF($C153="","",COUNTIFS(Con_ve!$C$6:$C$1005,$C153,Con_ve!$Q$6:$Q$1005,Cad_cl!CK$5))</f>
        <v/>
      </c>
      <c r="CL153" s="125" t="str">
        <f>IF($C153="","",COUNTIFS(Con_ve!$C$6:$C$1005,$C153,Con_ve!$Q$6:$Q$1005,Cad_cl!CL$5))</f>
        <v/>
      </c>
      <c r="CM153" s="125" t="str">
        <f>IF($C153="","",COUNTIFS(Con_ve!$C$6:$C$1005,$C153,Con_ve!$Q$6:$Q$1005,Cad_cl!CM$5))</f>
        <v/>
      </c>
      <c r="CN153" s="125" t="str">
        <f>IF($C153="","",COUNTIFS(Con_ve!$C$6:$C$1005,$C153,Con_ve!$Q$6:$Q$1005,Cad_cl!CN$5))</f>
        <v/>
      </c>
      <c r="CO153" s="125" t="str">
        <f>IF($C153="","",COUNTIFS(Con_ve!$C$6:$C$1005,$C153,Con_ve!$Q$6:$Q$1005,Cad_cl!CO$5))</f>
        <v/>
      </c>
      <c r="CP153" s="125" t="str">
        <f>IF($C153="","",COUNTIFS(Con_ve!$C$6:$C$1005,$C153,Con_ve!$Q$6:$Q$1005,Cad_cl!CP$5))</f>
        <v/>
      </c>
      <c r="CQ153" s="125" t="str">
        <f>IF($C153="","",COUNTIFS(Con_ve!$C$6:$C$1005,$C153,Con_ve!$Q$6:$Q$1005,Cad_cl!CQ$5))</f>
        <v/>
      </c>
      <c r="CR153" s="125">
        <f t="shared" si="8"/>
        <v>0</v>
      </c>
    </row>
    <row r="154" spans="3:96" ht="30" customHeight="1">
      <c r="C154" s="153"/>
      <c r="D154" s="153"/>
      <c r="E154" s="154"/>
      <c r="F154" s="153"/>
      <c r="G154" s="155"/>
      <c r="H154" s="153"/>
      <c r="I154" s="153"/>
      <c r="J154" s="132" t="s">
        <v>309</v>
      </c>
      <c r="K154" s="133" t="s">
        <v>309</v>
      </c>
      <c r="L154" s="153"/>
      <c r="M154" s="153"/>
      <c r="N154" s="153"/>
      <c r="O154" s="153"/>
      <c r="P154" s="153"/>
      <c r="Q154" s="153"/>
      <c r="AP154" s="134" t="str">
        <f>IF(ISERR(IF($C154="","",SUMIFS(Con_ve!$F$6:$F$1005,Con_ve!$C$6:$C$1005,$C154,Con_ve!$I$6:$I$1005,"Fechada",Con_ve!$Q$6:$Q$1005,Cad_cl!AP$5))),"",IF($C154="","",SUMIFS(Con_ve!$F$6:$F$1005,Con_ve!$C$6:$C$1005,$C154,Con_ve!$I$6:$I$1005,"Fechada",Con_ve!$Q$6:$Q$1005,Cad_cl!AP$5)))</f>
        <v/>
      </c>
      <c r="AQ154" s="134" t="str">
        <f>IF(ISERR(IF($C154="","",SUMIFS(Con_ve!$F$6:$F$1005,Con_ve!$C$6:$C$1005,$C154,Con_ve!$I$6:$I$1005,"Fechada",Con_ve!$Q$6:$Q$1005,Cad_cl!AQ$5))),"",IF($C154="","",SUMIFS(Con_ve!$F$6:$F$1005,Con_ve!$C$6:$C$1005,$C154,Con_ve!$I$6:$I$1005,"Fechada",Con_ve!$Q$6:$Q$1005,Cad_cl!AQ$5)))</f>
        <v/>
      </c>
      <c r="AR154" s="134" t="str">
        <f>IF(ISERR(IF($C154="","",SUMIFS(Con_ve!$F$6:$F$1005,Con_ve!$C$6:$C$1005,$C154,Con_ve!$I$6:$I$1005,"Fechada",Con_ve!$Q$6:$Q$1005,Cad_cl!AR$5))),"",IF($C154="","",SUMIFS(Con_ve!$F$6:$F$1005,Con_ve!$C$6:$C$1005,$C154,Con_ve!$I$6:$I$1005,"Fechada",Con_ve!$Q$6:$Q$1005,Cad_cl!AR$5)))</f>
        <v/>
      </c>
      <c r="AS154" s="134" t="str">
        <f>IF(ISERR(IF($C154="","",SUMIFS(Con_ve!$F$6:$F$1005,Con_ve!$C$6:$C$1005,$C154,Con_ve!$I$6:$I$1005,"Fechada",Con_ve!$Q$6:$Q$1005,Cad_cl!AS$5))),"",IF($C154="","",SUMIFS(Con_ve!$F$6:$F$1005,Con_ve!$C$6:$C$1005,$C154,Con_ve!$I$6:$I$1005,"Fechada",Con_ve!$Q$6:$Q$1005,Cad_cl!AS$5)))</f>
        <v/>
      </c>
      <c r="AT154" s="134" t="str">
        <f>IF(ISERR(IF($C154="","",SUMIFS(Con_ve!$F$6:$F$1005,Con_ve!$C$6:$C$1005,$C154,Con_ve!$I$6:$I$1005,"Fechada",Con_ve!$Q$6:$Q$1005,Cad_cl!AT$5))),"",IF($C154="","",SUMIFS(Con_ve!$F$6:$F$1005,Con_ve!$C$6:$C$1005,$C154,Con_ve!$I$6:$I$1005,"Fechada",Con_ve!$Q$6:$Q$1005,Cad_cl!AT$5)))</f>
        <v/>
      </c>
      <c r="AU154" s="134" t="str">
        <f>IF(ISERR(IF($C154="","",SUMIFS(Con_ve!$F$6:$F$1005,Con_ve!$C$6:$C$1005,$C154,Con_ve!$I$6:$I$1005,"Fechada",Con_ve!$Q$6:$Q$1005,Cad_cl!AU$5))),"",IF($C154="","",SUMIFS(Con_ve!$F$6:$F$1005,Con_ve!$C$6:$C$1005,$C154,Con_ve!$I$6:$I$1005,"Fechada",Con_ve!$Q$6:$Q$1005,Cad_cl!AU$5)))</f>
        <v/>
      </c>
      <c r="AV154" s="134" t="str">
        <f>IF(ISERR(IF($C154="","",SUMIFS(Con_ve!$F$6:$F$1005,Con_ve!$C$6:$C$1005,$C154,Con_ve!$I$6:$I$1005,"Fechada",Con_ve!$Q$6:$Q$1005,Cad_cl!AV$5))),"",IF($C154="","",SUMIFS(Con_ve!$F$6:$F$1005,Con_ve!$C$6:$C$1005,$C154,Con_ve!$I$6:$I$1005,"Fechada",Con_ve!$Q$6:$Q$1005,Cad_cl!AV$5)))</f>
        <v/>
      </c>
      <c r="AW154" s="134" t="str">
        <f>IF(ISERR(IF($C154="","",SUMIFS(Con_ve!$F$6:$F$1005,Con_ve!$C$6:$C$1005,$C154,Con_ve!$I$6:$I$1005,"Fechada",Con_ve!$Q$6:$Q$1005,Cad_cl!AW$5))),"",IF($C154="","",SUMIFS(Con_ve!$F$6:$F$1005,Con_ve!$C$6:$C$1005,$C154,Con_ve!$I$6:$I$1005,"Fechada",Con_ve!$Q$6:$Q$1005,Cad_cl!AW$5)))</f>
        <v/>
      </c>
      <c r="AX154" s="134" t="str">
        <f>IF(ISERR(IF($C154="","",SUMIFS(Con_ve!$F$6:$F$1005,Con_ve!$C$6:$C$1005,$C154,Con_ve!$I$6:$I$1005,"Fechada",Con_ve!$Q$6:$Q$1005,Cad_cl!AX$5))),"",IF($C154="","",SUMIFS(Con_ve!$F$6:$F$1005,Con_ve!$C$6:$C$1005,$C154,Con_ve!$I$6:$I$1005,"Fechada",Con_ve!$Q$6:$Q$1005,Cad_cl!AX$5)))</f>
        <v/>
      </c>
      <c r="AY154" s="134" t="str">
        <f>IF(ISERR(IF($C154="","",SUMIFS(Con_ve!$F$6:$F$1005,Con_ve!$C$6:$C$1005,$C154,Con_ve!$I$6:$I$1005,"Fechada",Con_ve!$Q$6:$Q$1005,Cad_cl!AY$5))),"",IF($C154="","",SUMIFS(Con_ve!$F$6:$F$1005,Con_ve!$C$6:$C$1005,$C154,Con_ve!$I$6:$I$1005,"Fechada",Con_ve!$Q$6:$Q$1005,Cad_cl!AY$5)))</f>
        <v/>
      </c>
      <c r="AZ154" s="134" t="str">
        <f>IF(ISERR(IF($C154="","",SUMIFS(Con_ve!$F$6:$F$1005,Con_ve!$C$6:$C$1005,$C154,Con_ve!$I$6:$I$1005,"Fechada",Con_ve!$Q$6:$Q$1005,Cad_cl!AZ$5))),"",IF($C154="","",SUMIFS(Con_ve!$F$6:$F$1005,Con_ve!$C$6:$C$1005,$C154,Con_ve!$I$6:$I$1005,"Fechada",Con_ve!$Q$6:$Q$1005,Cad_cl!AZ$5)))</f>
        <v/>
      </c>
      <c r="BA154" s="134" t="str">
        <f>IF(ISERR(IF($C154="","",SUMIFS(Con_ve!$F$6:$F$1005,Con_ve!$C$6:$C$1005,$C154,Con_ve!$I$6:$I$1005,"Fechada",Con_ve!$Q$6:$Q$1005,Cad_cl!BA$5))),"",IF($C154="","",SUMIFS(Con_ve!$F$6:$F$1005,Con_ve!$C$6:$C$1005,$C154,Con_ve!$I$6:$I$1005,"Fechada",Con_ve!$Q$6:$Q$1005,Cad_cl!BA$5)))</f>
        <v/>
      </c>
      <c r="BB154" s="134">
        <f t="shared" si="6"/>
        <v>0</v>
      </c>
      <c r="BD154" s="134" t="str">
        <f>IF(ISERR(IF($C154="","",SUMIFS(Con_ve!$F$6:$F$1005,Con_ve!$C$6:$C$1005,$C154,Con_ve!$I$6:$I$1005,"Em negociação",Con_ve!$Q$6:$Q$1005,Cad_cl!BD$5))),"",IF($C154="","",SUMIFS(Con_ve!$F$6:$F$1005,Con_ve!$C$6:$C$1005,$C154,Con_ve!$I$6:$I$1005,"Em negociação",Con_ve!$Q$6:$Q$1005,Cad_cl!BD$5)))</f>
        <v/>
      </c>
      <c r="BE154" s="134" t="str">
        <f>IF(ISERR(IF($C154="","",SUMIFS(Con_ve!$F$6:$F$1005,Con_ve!$C$6:$C$1005,$C154,Con_ve!$I$6:$I$1005,"Em negociação",Con_ve!$Q$6:$Q$1005,Cad_cl!BE$5))),"",IF($C154="","",SUMIFS(Con_ve!$F$6:$F$1005,Con_ve!$C$6:$C$1005,$C154,Con_ve!$I$6:$I$1005,"Em negociação",Con_ve!$Q$6:$Q$1005,Cad_cl!BE$5)))</f>
        <v/>
      </c>
      <c r="BF154" s="134" t="str">
        <f>IF(ISERR(IF($C154="","",SUMIFS(Con_ve!$F$6:$F$1005,Con_ve!$C$6:$C$1005,$C154,Con_ve!$I$6:$I$1005,"Em negociação",Con_ve!$Q$6:$Q$1005,Cad_cl!BF$5))),"",IF($C154="","",SUMIFS(Con_ve!$F$6:$F$1005,Con_ve!$C$6:$C$1005,$C154,Con_ve!$I$6:$I$1005,"Em negociação",Con_ve!$Q$6:$Q$1005,Cad_cl!BF$5)))</f>
        <v/>
      </c>
      <c r="BG154" s="134" t="str">
        <f>IF(ISERR(IF($C154="","",SUMIFS(Con_ve!$F$6:$F$1005,Con_ve!$C$6:$C$1005,$C154,Con_ve!$I$6:$I$1005,"Em negociação",Con_ve!$Q$6:$Q$1005,Cad_cl!BG$5))),"",IF($C154="","",SUMIFS(Con_ve!$F$6:$F$1005,Con_ve!$C$6:$C$1005,$C154,Con_ve!$I$6:$I$1005,"Em negociação",Con_ve!$Q$6:$Q$1005,Cad_cl!BG$5)))</f>
        <v/>
      </c>
      <c r="BH154" s="134" t="str">
        <f>IF(ISERR(IF($C154="","",SUMIFS(Con_ve!$F$6:$F$1005,Con_ve!$C$6:$C$1005,$C154,Con_ve!$I$6:$I$1005,"Em negociação",Con_ve!$Q$6:$Q$1005,Cad_cl!BH$5))),"",IF($C154="","",SUMIFS(Con_ve!$F$6:$F$1005,Con_ve!$C$6:$C$1005,$C154,Con_ve!$I$6:$I$1005,"Em negociação",Con_ve!$Q$6:$Q$1005,Cad_cl!BH$5)))</f>
        <v/>
      </c>
      <c r="BI154" s="134" t="str">
        <f>IF(ISERR(IF($C154="","",SUMIFS(Con_ve!$F$6:$F$1005,Con_ve!$C$6:$C$1005,$C154,Con_ve!$I$6:$I$1005,"Em negociação",Con_ve!$Q$6:$Q$1005,Cad_cl!BI$5))),"",IF($C154="","",SUMIFS(Con_ve!$F$6:$F$1005,Con_ve!$C$6:$C$1005,$C154,Con_ve!$I$6:$I$1005,"Em negociação",Con_ve!$Q$6:$Q$1005,Cad_cl!BI$5)))</f>
        <v/>
      </c>
      <c r="BJ154" s="134" t="str">
        <f>IF(ISERR(IF($C154="","",SUMIFS(Con_ve!$F$6:$F$1005,Con_ve!$C$6:$C$1005,$C154,Con_ve!$I$6:$I$1005,"Em negociação",Con_ve!$Q$6:$Q$1005,Cad_cl!BJ$5))),"",IF($C154="","",SUMIFS(Con_ve!$F$6:$F$1005,Con_ve!$C$6:$C$1005,$C154,Con_ve!$I$6:$I$1005,"Em negociação",Con_ve!$Q$6:$Q$1005,Cad_cl!BJ$5)))</f>
        <v/>
      </c>
      <c r="BK154" s="134" t="str">
        <f>IF(ISERR(IF($C154="","",SUMIFS(Con_ve!$F$6:$F$1005,Con_ve!$C$6:$C$1005,$C154,Con_ve!$I$6:$I$1005,"Em negociação",Con_ve!$Q$6:$Q$1005,Cad_cl!BK$5))),"",IF($C154="","",SUMIFS(Con_ve!$F$6:$F$1005,Con_ve!$C$6:$C$1005,$C154,Con_ve!$I$6:$I$1005,"Em negociação",Con_ve!$Q$6:$Q$1005,Cad_cl!BK$5)))</f>
        <v/>
      </c>
      <c r="BL154" s="134" t="str">
        <f>IF(ISERR(IF($C154="","",SUMIFS(Con_ve!$F$6:$F$1005,Con_ve!$C$6:$C$1005,$C154,Con_ve!$I$6:$I$1005,"Em negociação",Con_ve!$Q$6:$Q$1005,Cad_cl!BL$5))),"",IF($C154="","",SUMIFS(Con_ve!$F$6:$F$1005,Con_ve!$C$6:$C$1005,$C154,Con_ve!$I$6:$I$1005,"Em negociação",Con_ve!$Q$6:$Q$1005,Cad_cl!BL$5)))</f>
        <v/>
      </c>
      <c r="BM154" s="134" t="str">
        <f>IF(ISERR(IF($C154="","",SUMIFS(Con_ve!$F$6:$F$1005,Con_ve!$C$6:$C$1005,$C154,Con_ve!$I$6:$I$1005,"Em negociação",Con_ve!$Q$6:$Q$1005,Cad_cl!BM$5))),"",IF($C154="","",SUMIFS(Con_ve!$F$6:$F$1005,Con_ve!$C$6:$C$1005,$C154,Con_ve!$I$6:$I$1005,"Em negociação",Con_ve!$Q$6:$Q$1005,Cad_cl!BM$5)))</f>
        <v/>
      </c>
      <c r="BN154" s="134" t="str">
        <f>IF(ISERR(IF($C154="","",SUMIFS(Con_ve!$F$6:$F$1005,Con_ve!$C$6:$C$1005,$C154,Con_ve!$I$6:$I$1005,"Em negociação",Con_ve!$Q$6:$Q$1005,Cad_cl!BN$5))),"",IF($C154="","",SUMIFS(Con_ve!$F$6:$F$1005,Con_ve!$C$6:$C$1005,$C154,Con_ve!$I$6:$I$1005,"Em negociação",Con_ve!$Q$6:$Q$1005,Cad_cl!BN$5)))</f>
        <v/>
      </c>
      <c r="BO154" s="134" t="str">
        <f>IF(ISERR(IF($C154="","",SUMIFS(Con_ve!$F$6:$F$1005,Con_ve!$C$6:$C$1005,$C154,Con_ve!$I$6:$I$1005,"Em negociação",Con_ve!$Q$6:$Q$1005,Cad_cl!BO$5))),"",IF($C154="","",SUMIFS(Con_ve!$F$6:$F$1005,Con_ve!$C$6:$C$1005,$C154,Con_ve!$I$6:$I$1005,"Em negociação",Con_ve!$Q$6:$Q$1005,Cad_cl!BO$5)))</f>
        <v/>
      </c>
      <c r="BP154" s="134">
        <f t="shared" si="7"/>
        <v>0</v>
      </c>
      <c r="BR154" s="125" t="str">
        <f>IF(ISERR(IF(AND($I154=Re_lo!$E$5,BR$5=VLOOKUP(Re_lo!$H$5,Re_lo!$N$5:$O$16,2,0)),AP154,"")),"",IF(AND($I154=Re_lo!$E$5,BR$5=VLOOKUP(Re_lo!$H$5,Re_lo!$N$5:$O$16,2,0)),AP154,""))</f>
        <v/>
      </c>
      <c r="BS154" s="125" t="str">
        <f>IF(ISERR(IF(AND($I154=Re_lo!$E$5,BS$5=VLOOKUP(Re_lo!$H$5,Re_lo!$N$5:$O$16,2,0)),AQ154,"")),"",IF(AND($I154=Re_lo!$E$5,BS$5=VLOOKUP(Re_lo!$H$5,Re_lo!$N$5:$O$16,2,0)),AQ154,""))</f>
        <v/>
      </c>
      <c r="BT154" s="125" t="str">
        <f>IF(ISERR(IF(AND($I154=Re_lo!$E$5,BT$5=VLOOKUP(Re_lo!$H$5,Re_lo!$N$5:$O$16,2,0)),AR154,"")),"",IF(AND($I154=Re_lo!$E$5,BT$5=VLOOKUP(Re_lo!$H$5,Re_lo!$N$5:$O$16,2,0)),AR154,""))</f>
        <v/>
      </c>
      <c r="BU154" s="125" t="str">
        <f>IF(ISERR(IF(AND($I154=Re_lo!$E$5,BU$5=VLOOKUP(Re_lo!$H$5,Re_lo!$N$5:$O$16,2,0)),AS154,"")),"",IF(AND($I154=Re_lo!$E$5,BU$5=VLOOKUP(Re_lo!$H$5,Re_lo!$N$5:$O$16,2,0)),AS154,""))</f>
        <v/>
      </c>
      <c r="BV154" s="125" t="str">
        <f>IF(ISERR(IF(AND($I154=Re_lo!$E$5,BV$5=VLOOKUP(Re_lo!$H$5,Re_lo!$N$5:$O$16,2,0)),AT154,"")),"",IF(AND($I154=Re_lo!$E$5,BV$5=VLOOKUP(Re_lo!$H$5,Re_lo!$N$5:$O$16,2,0)),AT154,""))</f>
        <v/>
      </c>
      <c r="BW154" s="125" t="str">
        <f>IF(ISERR(IF(AND($I154=Re_lo!$E$5,BW$5=VLOOKUP(Re_lo!$H$5,Re_lo!$N$5:$O$16,2,0)),AU154,"")),"",IF(AND($I154=Re_lo!$E$5,BW$5=VLOOKUP(Re_lo!$H$5,Re_lo!$N$5:$O$16,2,0)),AU154,""))</f>
        <v/>
      </c>
      <c r="BX154" s="125" t="str">
        <f>IF(ISERR(IF(AND($I154=Re_lo!$E$5,BX$5=VLOOKUP(Re_lo!$H$5,Re_lo!$N$5:$O$16,2,0)),AV154,"")),"",IF(AND($I154=Re_lo!$E$5,BX$5=VLOOKUP(Re_lo!$H$5,Re_lo!$N$5:$O$16,2,0)),AV154,""))</f>
        <v/>
      </c>
      <c r="BY154" s="125" t="str">
        <f>IF(ISERR(IF(AND($I154=Re_lo!$E$5,BY$5=VLOOKUP(Re_lo!$H$5,Re_lo!$N$5:$O$16,2,0)),AW154,"")),"",IF(AND($I154=Re_lo!$E$5,BY$5=VLOOKUP(Re_lo!$H$5,Re_lo!$N$5:$O$16,2,0)),AW154,""))</f>
        <v/>
      </c>
      <c r="BZ154" s="125" t="str">
        <f>IF(ISERR(IF(AND($I154=Re_lo!$E$5,BZ$5=VLOOKUP(Re_lo!$H$5,Re_lo!$N$5:$O$16,2,0)),AX154,"")),"",IF(AND($I154=Re_lo!$E$5,BZ$5=VLOOKUP(Re_lo!$H$5,Re_lo!$N$5:$O$16,2,0)),AX154,""))</f>
        <v/>
      </c>
      <c r="CA154" s="125" t="str">
        <f>IF(ISERR(IF(AND($I154=Re_lo!$E$5,CA$5=VLOOKUP(Re_lo!$H$5,Re_lo!$N$5:$O$16,2,0)),AY154,"")),"",IF(AND($I154=Re_lo!$E$5,CA$5=VLOOKUP(Re_lo!$H$5,Re_lo!$N$5:$O$16,2,0)),AY154,""))</f>
        <v/>
      </c>
      <c r="CB154" s="125" t="str">
        <f>IF(ISERR(IF(AND($I154=Re_lo!$E$5,CB$5=VLOOKUP(Re_lo!$H$5,Re_lo!$N$5:$O$16,2,0)),AZ154,"")),"",IF(AND($I154=Re_lo!$E$5,CB$5=VLOOKUP(Re_lo!$H$5,Re_lo!$N$5:$O$16,2,0)),AZ154,""))</f>
        <v/>
      </c>
      <c r="CC154" s="125" t="str">
        <f>IF(ISERR(IF(AND($I154=Re_lo!$E$5,CC$5=VLOOKUP(Re_lo!$H$5,Re_lo!$N$5:$O$16,2,0)),BA154,"")),"",IF(AND($I154=Re_lo!$E$5,CC$5=VLOOKUP(Re_lo!$H$5,Re_lo!$N$5:$O$16,2,0)),BA154,""))</f>
        <v/>
      </c>
      <c r="CD154" s="125" t="str">
        <f>IF(ISERR(IF(AND($I154=Re_lo!$E$5,CD$5=VLOOKUP(Re_lo!$H$5,Re_lo!$N$5:$O$16,2,0)),BB154,"")),"",IF(AND($I154=Re_lo!$E$5,CD$5=VLOOKUP(Re_lo!$H$5,Re_lo!$N$5:$O$16,2,0)),BB154,""))</f>
        <v/>
      </c>
      <c r="CF154" s="125" t="str">
        <f>IF($C154="","",COUNTIFS(Con_ve!$C$6:$C$1005,$C154,Con_ve!$Q$6:$Q$1005,Cad_cl!CF$5))</f>
        <v/>
      </c>
      <c r="CG154" s="125" t="str">
        <f>IF($C154="","",COUNTIFS(Con_ve!$C$6:$C$1005,$C154,Con_ve!$Q$6:$Q$1005,Cad_cl!CG$5))</f>
        <v/>
      </c>
      <c r="CH154" s="125" t="str">
        <f>IF($C154="","",COUNTIFS(Con_ve!$C$6:$C$1005,$C154,Con_ve!$Q$6:$Q$1005,Cad_cl!CH$5))</f>
        <v/>
      </c>
      <c r="CI154" s="125" t="str">
        <f>IF($C154="","",COUNTIFS(Con_ve!$C$6:$C$1005,$C154,Con_ve!$Q$6:$Q$1005,Cad_cl!CI$5))</f>
        <v/>
      </c>
      <c r="CJ154" s="125" t="str">
        <f>IF($C154="","",COUNTIFS(Con_ve!$C$6:$C$1005,$C154,Con_ve!$Q$6:$Q$1005,Cad_cl!CJ$5))</f>
        <v/>
      </c>
      <c r="CK154" s="125" t="str">
        <f>IF($C154="","",COUNTIFS(Con_ve!$C$6:$C$1005,$C154,Con_ve!$Q$6:$Q$1005,Cad_cl!CK$5))</f>
        <v/>
      </c>
      <c r="CL154" s="125" t="str">
        <f>IF($C154="","",COUNTIFS(Con_ve!$C$6:$C$1005,$C154,Con_ve!$Q$6:$Q$1005,Cad_cl!CL$5))</f>
        <v/>
      </c>
      <c r="CM154" s="125" t="str">
        <f>IF($C154="","",COUNTIFS(Con_ve!$C$6:$C$1005,$C154,Con_ve!$Q$6:$Q$1005,Cad_cl!CM$5))</f>
        <v/>
      </c>
      <c r="CN154" s="125" t="str">
        <f>IF($C154="","",COUNTIFS(Con_ve!$C$6:$C$1005,$C154,Con_ve!$Q$6:$Q$1005,Cad_cl!CN$5))</f>
        <v/>
      </c>
      <c r="CO154" s="125" t="str">
        <f>IF($C154="","",COUNTIFS(Con_ve!$C$6:$C$1005,$C154,Con_ve!$Q$6:$Q$1005,Cad_cl!CO$5))</f>
        <v/>
      </c>
      <c r="CP154" s="125" t="str">
        <f>IF($C154="","",COUNTIFS(Con_ve!$C$6:$C$1005,$C154,Con_ve!$Q$6:$Q$1005,Cad_cl!CP$5))</f>
        <v/>
      </c>
      <c r="CQ154" s="125" t="str">
        <f>IF($C154="","",COUNTIFS(Con_ve!$C$6:$C$1005,$C154,Con_ve!$Q$6:$Q$1005,Cad_cl!CQ$5))</f>
        <v/>
      </c>
      <c r="CR154" s="125">
        <f t="shared" si="8"/>
        <v>0</v>
      </c>
    </row>
    <row r="155" spans="3:96" ht="30" customHeight="1">
      <c r="C155" s="153"/>
      <c r="D155" s="153"/>
      <c r="E155" s="154"/>
      <c r="F155" s="153"/>
      <c r="G155" s="155"/>
      <c r="H155" s="153"/>
      <c r="I155" s="153"/>
      <c r="J155" s="132" t="s">
        <v>309</v>
      </c>
      <c r="K155" s="133" t="s">
        <v>309</v>
      </c>
      <c r="L155" s="153"/>
      <c r="M155" s="153"/>
      <c r="N155" s="153"/>
      <c r="O155" s="153"/>
      <c r="P155" s="153"/>
      <c r="Q155" s="153"/>
      <c r="AP155" s="134" t="str">
        <f>IF(ISERR(IF($C155="","",SUMIFS(Con_ve!$F$6:$F$1005,Con_ve!$C$6:$C$1005,$C155,Con_ve!$I$6:$I$1005,"Fechada",Con_ve!$Q$6:$Q$1005,Cad_cl!AP$5))),"",IF($C155="","",SUMIFS(Con_ve!$F$6:$F$1005,Con_ve!$C$6:$C$1005,$C155,Con_ve!$I$6:$I$1005,"Fechada",Con_ve!$Q$6:$Q$1005,Cad_cl!AP$5)))</f>
        <v/>
      </c>
      <c r="AQ155" s="134" t="str">
        <f>IF(ISERR(IF($C155="","",SUMIFS(Con_ve!$F$6:$F$1005,Con_ve!$C$6:$C$1005,$C155,Con_ve!$I$6:$I$1005,"Fechada",Con_ve!$Q$6:$Q$1005,Cad_cl!AQ$5))),"",IF($C155="","",SUMIFS(Con_ve!$F$6:$F$1005,Con_ve!$C$6:$C$1005,$C155,Con_ve!$I$6:$I$1005,"Fechada",Con_ve!$Q$6:$Q$1005,Cad_cl!AQ$5)))</f>
        <v/>
      </c>
      <c r="AR155" s="134" t="str">
        <f>IF(ISERR(IF($C155="","",SUMIFS(Con_ve!$F$6:$F$1005,Con_ve!$C$6:$C$1005,$C155,Con_ve!$I$6:$I$1005,"Fechada",Con_ve!$Q$6:$Q$1005,Cad_cl!AR$5))),"",IF($C155="","",SUMIFS(Con_ve!$F$6:$F$1005,Con_ve!$C$6:$C$1005,$C155,Con_ve!$I$6:$I$1005,"Fechada",Con_ve!$Q$6:$Q$1005,Cad_cl!AR$5)))</f>
        <v/>
      </c>
      <c r="AS155" s="134" t="str">
        <f>IF(ISERR(IF($C155="","",SUMIFS(Con_ve!$F$6:$F$1005,Con_ve!$C$6:$C$1005,$C155,Con_ve!$I$6:$I$1005,"Fechada",Con_ve!$Q$6:$Q$1005,Cad_cl!AS$5))),"",IF($C155="","",SUMIFS(Con_ve!$F$6:$F$1005,Con_ve!$C$6:$C$1005,$C155,Con_ve!$I$6:$I$1005,"Fechada",Con_ve!$Q$6:$Q$1005,Cad_cl!AS$5)))</f>
        <v/>
      </c>
      <c r="AT155" s="134" t="str">
        <f>IF(ISERR(IF($C155="","",SUMIFS(Con_ve!$F$6:$F$1005,Con_ve!$C$6:$C$1005,$C155,Con_ve!$I$6:$I$1005,"Fechada",Con_ve!$Q$6:$Q$1005,Cad_cl!AT$5))),"",IF($C155="","",SUMIFS(Con_ve!$F$6:$F$1005,Con_ve!$C$6:$C$1005,$C155,Con_ve!$I$6:$I$1005,"Fechada",Con_ve!$Q$6:$Q$1005,Cad_cl!AT$5)))</f>
        <v/>
      </c>
      <c r="AU155" s="134" t="str">
        <f>IF(ISERR(IF($C155="","",SUMIFS(Con_ve!$F$6:$F$1005,Con_ve!$C$6:$C$1005,$C155,Con_ve!$I$6:$I$1005,"Fechada",Con_ve!$Q$6:$Q$1005,Cad_cl!AU$5))),"",IF($C155="","",SUMIFS(Con_ve!$F$6:$F$1005,Con_ve!$C$6:$C$1005,$C155,Con_ve!$I$6:$I$1005,"Fechada",Con_ve!$Q$6:$Q$1005,Cad_cl!AU$5)))</f>
        <v/>
      </c>
      <c r="AV155" s="134" t="str">
        <f>IF(ISERR(IF($C155="","",SUMIFS(Con_ve!$F$6:$F$1005,Con_ve!$C$6:$C$1005,$C155,Con_ve!$I$6:$I$1005,"Fechada",Con_ve!$Q$6:$Q$1005,Cad_cl!AV$5))),"",IF($C155="","",SUMIFS(Con_ve!$F$6:$F$1005,Con_ve!$C$6:$C$1005,$C155,Con_ve!$I$6:$I$1005,"Fechada",Con_ve!$Q$6:$Q$1005,Cad_cl!AV$5)))</f>
        <v/>
      </c>
      <c r="AW155" s="134" t="str">
        <f>IF(ISERR(IF($C155="","",SUMIFS(Con_ve!$F$6:$F$1005,Con_ve!$C$6:$C$1005,$C155,Con_ve!$I$6:$I$1005,"Fechada",Con_ve!$Q$6:$Q$1005,Cad_cl!AW$5))),"",IF($C155="","",SUMIFS(Con_ve!$F$6:$F$1005,Con_ve!$C$6:$C$1005,$C155,Con_ve!$I$6:$I$1005,"Fechada",Con_ve!$Q$6:$Q$1005,Cad_cl!AW$5)))</f>
        <v/>
      </c>
      <c r="AX155" s="134" t="str">
        <f>IF(ISERR(IF($C155="","",SUMIFS(Con_ve!$F$6:$F$1005,Con_ve!$C$6:$C$1005,$C155,Con_ve!$I$6:$I$1005,"Fechada",Con_ve!$Q$6:$Q$1005,Cad_cl!AX$5))),"",IF($C155="","",SUMIFS(Con_ve!$F$6:$F$1005,Con_ve!$C$6:$C$1005,$C155,Con_ve!$I$6:$I$1005,"Fechada",Con_ve!$Q$6:$Q$1005,Cad_cl!AX$5)))</f>
        <v/>
      </c>
      <c r="AY155" s="134" t="str">
        <f>IF(ISERR(IF($C155="","",SUMIFS(Con_ve!$F$6:$F$1005,Con_ve!$C$6:$C$1005,$C155,Con_ve!$I$6:$I$1005,"Fechada",Con_ve!$Q$6:$Q$1005,Cad_cl!AY$5))),"",IF($C155="","",SUMIFS(Con_ve!$F$6:$F$1005,Con_ve!$C$6:$C$1005,$C155,Con_ve!$I$6:$I$1005,"Fechada",Con_ve!$Q$6:$Q$1005,Cad_cl!AY$5)))</f>
        <v/>
      </c>
      <c r="AZ155" s="134" t="str">
        <f>IF(ISERR(IF($C155="","",SUMIFS(Con_ve!$F$6:$F$1005,Con_ve!$C$6:$C$1005,$C155,Con_ve!$I$6:$I$1005,"Fechada",Con_ve!$Q$6:$Q$1005,Cad_cl!AZ$5))),"",IF($C155="","",SUMIFS(Con_ve!$F$6:$F$1005,Con_ve!$C$6:$C$1005,$C155,Con_ve!$I$6:$I$1005,"Fechada",Con_ve!$Q$6:$Q$1005,Cad_cl!AZ$5)))</f>
        <v/>
      </c>
      <c r="BA155" s="134" t="str">
        <f>IF(ISERR(IF($C155="","",SUMIFS(Con_ve!$F$6:$F$1005,Con_ve!$C$6:$C$1005,$C155,Con_ve!$I$6:$I$1005,"Fechada",Con_ve!$Q$6:$Q$1005,Cad_cl!BA$5))),"",IF($C155="","",SUMIFS(Con_ve!$F$6:$F$1005,Con_ve!$C$6:$C$1005,$C155,Con_ve!$I$6:$I$1005,"Fechada",Con_ve!$Q$6:$Q$1005,Cad_cl!BA$5)))</f>
        <v/>
      </c>
      <c r="BB155" s="134">
        <f t="shared" si="6"/>
        <v>0</v>
      </c>
      <c r="BD155" s="134" t="str">
        <f>IF(ISERR(IF($C155="","",SUMIFS(Con_ve!$F$6:$F$1005,Con_ve!$C$6:$C$1005,$C155,Con_ve!$I$6:$I$1005,"Em negociação",Con_ve!$Q$6:$Q$1005,Cad_cl!BD$5))),"",IF($C155="","",SUMIFS(Con_ve!$F$6:$F$1005,Con_ve!$C$6:$C$1005,$C155,Con_ve!$I$6:$I$1005,"Em negociação",Con_ve!$Q$6:$Q$1005,Cad_cl!BD$5)))</f>
        <v/>
      </c>
      <c r="BE155" s="134" t="str">
        <f>IF(ISERR(IF($C155="","",SUMIFS(Con_ve!$F$6:$F$1005,Con_ve!$C$6:$C$1005,$C155,Con_ve!$I$6:$I$1005,"Em negociação",Con_ve!$Q$6:$Q$1005,Cad_cl!BE$5))),"",IF($C155="","",SUMIFS(Con_ve!$F$6:$F$1005,Con_ve!$C$6:$C$1005,$C155,Con_ve!$I$6:$I$1005,"Em negociação",Con_ve!$Q$6:$Q$1005,Cad_cl!BE$5)))</f>
        <v/>
      </c>
      <c r="BF155" s="134" t="str">
        <f>IF(ISERR(IF($C155="","",SUMIFS(Con_ve!$F$6:$F$1005,Con_ve!$C$6:$C$1005,$C155,Con_ve!$I$6:$I$1005,"Em negociação",Con_ve!$Q$6:$Q$1005,Cad_cl!BF$5))),"",IF($C155="","",SUMIFS(Con_ve!$F$6:$F$1005,Con_ve!$C$6:$C$1005,$C155,Con_ve!$I$6:$I$1005,"Em negociação",Con_ve!$Q$6:$Q$1005,Cad_cl!BF$5)))</f>
        <v/>
      </c>
      <c r="BG155" s="134" t="str">
        <f>IF(ISERR(IF($C155="","",SUMIFS(Con_ve!$F$6:$F$1005,Con_ve!$C$6:$C$1005,$C155,Con_ve!$I$6:$I$1005,"Em negociação",Con_ve!$Q$6:$Q$1005,Cad_cl!BG$5))),"",IF($C155="","",SUMIFS(Con_ve!$F$6:$F$1005,Con_ve!$C$6:$C$1005,$C155,Con_ve!$I$6:$I$1005,"Em negociação",Con_ve!$Q$6:$Q$1005,Cad_cl!BG$5)))</f>
        <v/>
      </c>
      <c r="BH155" s="134" t="str">
        <f>IF(ISERR(IF($C155="","",SUMIFS(Con_ve!$F$6:$F$1005,Con_ve!$C$6:$C$1005,$C155,Con_ve!$I$6:$I$1005,"Em negociação",Con_ve!$Q$6:$Q$1005,Cad_cl!BH$5))),"",IF($C155="","",SUMIFS(Con_ve!$F$6:$F$1005,Con_ve!$C$6:$C$1005,$C155,Con_ve!$I$6:$I$1005,"Em negociação",Con_ve!$Q$6:$Q$1005,Cad_cl!BH$5)))</f>
        <v/>
      </c>
      <c r="BI155" s="134" t="str">
        <f>IF(ISERR(IF($C155="","",SUMIFS(Con_ve!$F$6:$F$1005,Con_ve!$C$6:$C$1005,$C155,Con_ve!$I$6:$I$1005,"Em negociação",Con_ve!$Q$6:$Q$1005,Cad_cl!BI$5))),"",IF($C155="","",SUMIFS(Con_ve!$F$6:$F$1005,Con_ve!$C$6:$C$1005,$C155,Con_ve!$I$6:$I$1005,"Em negociação",Con_ve!$Q$6:$Q$1005,Cad_cl!BI$5)))</f>
        <v/>
      </c>
      <c r="BJ155" s="134" t="str">
        <f>IF(ISERR(IF($C155="","",SUMIFS(Con_ve!$F$6:$F$1005,Con_ve!$C$6:$C$1005,$C155,Con_ve!$I$6:$I$1005,"Em negociação",Con_ve!$Q$6:$Q$1005,Cad_cl!BJ$5))),"",IF($C155="","",SUMIFS(Con_ve!$F$6:$F$1005,Con_ve!$C$6:$C$1005,$C155,Con_ve!$I$6:$I$1005,"Em negociação",Con_ve!$Q$6:$Q$1005,Cad_cl!BJ$5)))</f>
        <v/>
      </c>
      <c r="BK155" s="134" t="str">
        <f>IF(ISERR(IF($C155="","",SUMIFS(Con_ve!$F$6:$F$1005,Con_ve!$C$6:$C$1005,$C155,Con_ve!$I$6:$I$1005,"Em negociação",Con_ve!$Q$6:$Q$1005,Cad_cl!BK$5))),"",IF($C155="","",SUMIFS(Con_ve!$F$6:$F$1005,Con_ve!$C$6:$C$1005,$C155,Con_ve!$I$6:$I$1005,"Em negociação",Con_ve!$Q$6:$Q$1005,Cad_cl!BK$5)))</f>
        <v/>
      </c>
      <c r="BL155" s="134" t="str">
        <f>IF(ISERR(IF($C155="","",SUMIFS(Con_ve!$F$6:$F$1005,Con_ve!$C$6:$C$1005,$C155,Con_ve!$I$6:$I$1005,"Em negociação",Con_ve!$Q$6:$Q$1005,Cad_cl!BL$5))),"",IF($C155="","",SUMIFS(Con_ve!$F$6:$F$1005,Con_ve!$C$6:$C$1005,$C155,Con_ve!$I$6:$I$1005,"Em negociação",Con_ve!$Q$6:$Q$1005,Cad_cl!BL$5)))</f>
        <v/>
      </c>
      <c r="BM155" s="134" t="str">
        <f>IF(ISERR(IF($C155="","",SUMIFS(Con_ve!$F$6:$F$1005,Con_ve!$C$6:$C$1005,$C155,Con_ve!$I$6:$I$1005,"Em negociação",Con_ve!$Q$6:$Q$1005,Cad_cl!BM$5))),"",IF($C155="","",SUMIFS(Con_ve!$F$6:$F$1005,Con_ve!$C$6:$C$1005,$C155,Con_ve!$I$6:$I$1005,"Em negociação",Con_ve!$Q$6:$Q$1005,Cad_cl!BM$5)))</f>
        <v/>
      </c>
      <c r="BN155" s="134" t="str">
        <f>IF(ISERR(IF($C155="","",SUMIFS(Con_ve!$F$6:$F$1005,Con_ve!$C$6:$C$1005,$C155,Con_ve!$I$6:$I$1005,"Em negociação",Con_ve!$Q$6:$Q$1005,Cad_cl!BN$5))),"",IF($C155="","",SUMIFS(Con_ve!$F$6:$F$1005,Con_ve!$C$6:$C$1005,$C155,Con_ve!$I$6:$I$1005,"Em negociação",Con_ve!$Q$6:$Q$1005,Cad_cl!BN$5)))</f>
        <v/>
      </c>
      <c r="BO155" s="134" t="str">
        <f>IF(ISERR(IF($C155="","",SUMIFS(Con_ve!$F$6:$F$1005,Con_ve!$C$6:$C$1005,$C155,Con_ve!$I$6:$I$1005,"Em negociação",Con_ve!$Q$6:$Q$1005,Cad_cl!BO$5))),"",IF($C155="","",SUMIFS(Con_ve!$F$6:$F$1005,Con_ve!$C$6:$C$1005,$C155,Con_ve!$I$6:$I$1005,"Em negociação",Con_ve!$Q$6:$Q$1005,Cad_cl!BO$5)))</f>
        <v/>
      </c>
      <c r="BP155" s="134">
        <f t="shared" si="7"/>
        <v>0</v>
      </c>
      <c r="BR155" s="125" t="str">
        <f>IF(ISERR(IF(AND($I155=Re_lo!$E$5,BR$5=VLOOKUP(Re_lo!$H$5,Re_lo!$N$5:$O$16,2,0)),AP155,"")),"",IF(AND($I155=Re_lo!$E$5,BR$5=VLOOKUP(Re_lo!$H$5,Re_lo!$N$5:$O$16,2,0)),AP155,""))</f>
        <v/>
      </c>
      <c r="BS155" s="125" t="str">
        <f>IF(ISERR(IF(AND($I155=Re_lo!$E$5,BS$5=VLOOKUP(Re_lo!$H$5,Re_lo!$N$5:$O$16,2,0)),AQ155,"")),"",IF(AND($I155=Re_lo!$E$5,BS$5=VLOOKUP(Re_lo!$H$5,Re_lo!$N$5:$O$16,2,0)),AQ155,""))</f>
        <v/>
      </c>
      <c r="BT155" s="125" t="str">
        <f>IF(ISERR(IF(AND($I155=Re_lo!$E$5,BT$5=VLOOKUP(Re_lo!$H$5,Re_lo!$N$5:$O$16,2,0)),AR155,"")),"",IF(AND($I155=Re_lo!$E$5,BT$5=VLOOKUP(Re_lo!$H$5,Re_lo!$N$5:$O$16,2,0)),AR155,""))</f>
        <v/>
      </c>
      <c r="BU155" s="125" t="str">
        <f>IF(ISERR(IF(AND($I155=Re_lo!$E$5,BU$5=VLOOKUP(Re_lo!$H$5,Re_lo!$N$5:$O$16,2,0)),AS155,"")),"",IF(AND($I155=Re_lo!$E$5,BU$5=VLOOKUP(Re_lo!$H$5,Re_lo!$N$5:$O$16,2,0)),AS155,""))</f>
        <v/>
      </c>
      <c r="BV155" s="125" t="str">
        <f>IF(ISERR(IF(AND($I155=Re_lo!$E$5,BV$5=VLOOKUP(Re_lo!$H$5,Re_lo!$N$5:$O$16,2,0)),AT155,"")),"",IF(AND($I155=Re_lo!$E$5,BV$5=VLOOKUP(Re_lo!$H$5,Re_lo!$N$5:$O$16,2,0)),AT155,""))</f>
        <v/>
      </c>
      <c r="BW155" s="125" t="str">
        <f>IF(ISERR(IF(AND($I155=Re_lo!$E$5,BW$5=VLOOKUP(Re_lo!$H$5,Re_lo!$N$5:$O$16,2,0)),AU155,"")),"",IF(AND($I155=Re_lo!$E$5,BW$5=VLOOKUP(Re_lo!$H$5,Re_lo!$N$5:$O$16,2,0)),AU155,""))</f>
        <v/>
      </c>
      <c r="BX155" s="125" t="str">
        <f>IF(ISERR(IF(AND($I155=Re_lo!$E$5,BX$5=VLOOKUP(Re_lo!$H$5,Re_lo!$N$5:$O$16,2,0)),AV155,"")),"",IF(AND($I155=Re_lo!$E$5,BX$5=VLOOKUP(Re_lo!$H$5,Re_lo!$N$5:$O$16,2,0)),AV155,""))</f>
        <v/>
      </c>
      <c r="BY155" s="125" t="str">
        <f>IF(ISERR(IF(AND($I155=Re_lo!$E$5,BY$5=VLOOKUP(Re_lo!$H$5,Re_lo!$N$5:$O$16,2,0)),AW155,"")),"",IF(AND($I155=Re_lo!$E$5,BY$5=VLOOKUP(Re_lo!$H$5,Re_lo!$N$5:$O$16,2,0)),AW155,""))</f>
        <v/>
      </c>
      <c r="BZ155" s="125" t="str">
        <f>IF(ISERR(IF(AND($I155=Re_lo!$E$5,BZ$5=VLOOKUP(Re_lo!$H$5,Re_lo!$N$5:$O$16,2,0)),AX155,"")),"",IF(AND($I155=Re_lo!$E$5,BZ$5=VLOOKUP(Re_lo!$H$5,Re_lo!$N$5:$O$16,2,0)),AX155,""))</f>
        <v/>
      </c>
      <c r="CA155" s="125" t="str">
        <f>IF(ISERR(IF(AND($I155=Re_lo!$E$5,CA$5=VLOOKUP(Re_lo!$H$5,Re_lo!$N$5:$O$16,2,0)),AY155,"")),"",IF(AND($I155=Re_lo!$E$5,CA$5=VLOOKUP(Re_lo!$H$5,Re_lo!$N$5:$O$16,2,0)),AY155,""))</f>
        <v/>
      </c>
      <c r="CB155" s="125" t="str">
        <f>IF(ISERR(IF(AND($I155=Re_lo!$E$5,CB$5=VLOOKUP(Re_lo!$H$5,Re_lo!$N$5:$O$16,2,0)),AZ155,"")),"",IF(AND($I155=Re_lo!$E$5,CB$5=VLOOKUP(Re_lo!$H$5,Re_lo!$N$5:$O$16,2,0)),AZ155,""))</f>
        <v/>
      </c>
      <c r="CC155" s="125" t="str">
        <f>IF(ISERR(IF(AND($I155=Re_lo!$E$5,CC$5=VLOOKUP(Re_lo!$H$5,Re_lo!$N$5:$O$16,2,0)),BA155,"")),"",IF(AND($I155=Re_lo!$E$5,CC$5=VLOOKUP(Re_lo!$H$5,Re_lo!$N$5:$O$16,2,0)),BA155,""))</f>
        <v/>
      </c>
      <c r="CD155" s="125" t="str">
        <f>IF(ISERR(IF(AND($I155=Re_lo!$E$5,CD$5=VLOOKUP(Re_lo!$H$5,Re_lo!$N$5:$O$16,2,0)),BB155,"")),"",IF(AND($I155=Re_lo!$E$5,CD$5=VLOOKUP(Re_lo!$H$5,Re_lo!$N$5:$O$16,2,0)),BB155,""))</f>
        <v/>
      </c>
      <c r="CF155" s="125" t="str">
        <f>IF($C155="","",COUNTIFS(Con_ve!$C$6:$C$1005,$C155,Con_ve!$Q$6:$Q$1005,Cad_cl!CF$5))</f>
        <v/>
      </c>
      <c r="CG155" s="125" t="str">
        <f>IF($C155="","",COUNTIFS(Con_ve!$C$6:$C$1005,$C155,Con_ve!$Q$6:$Q$1005,Cad_cl!CG$5))</f>
        <v/>
      </c>
      <c r="CH155" s="125" t="str">
        <f>IF($C155="","",COUNTIFS(Con_ve!$C$6:$C$1005,$C155,Con_ve!$Q$6:$Q$1005,Cad_cl!CH$5))</f>
        <v/>
      </c>
      <c r="CI155" s="125" t="str">
        <f>IF($C155="","",COUNTIFS(Con_ve!$C$6:$C$1005,$C155,Con_ve!$Q$6:$Q$1005,Cad_cl!CI$5))</f>
        <v/>
      </c>
      <c r="CJ155" s="125" t="str">
        <f>IF($C155="","",COUNTIFS(Con_ve!$C$6:$C$1005,$C155,Con_ve!$Q$6:$Q$1005,Cad_cl!CJ$5))</f>
        <v/>
      </c>
      <c r="CK155" s="125" t="str">
        <f>IF($C155="","",COUNTIFS(Con_ve!$C$6:$C$1005,$C155,Con_ve!$Q$6:$Q$1005,Cad_cl!CK$5))</f>
        <v/>
      </c>
      <c r="CL155" s="125" t="str">
        <f>IF($C155="","",COUNTIFS(Con_ve!$C$6:$C$1005,$C155,Con_ve!$Q$6:$Q$1005,Cad_cl!CL$5))</f>
        <v/>
      </c>
      <c r="CM155" s="125" t="str">
        <f>IF($C155="","",COUNTIFS(Con_ve!$C$6:$C$1005,$C155,Con_ve!$Q$6:$Q$1005,Cad_cl!CM$5))</f>
        <v/>
      </c>
      <c r="CN155" s="125" t="str">
        <f>IF($C155="","",COUNTIFS(Con_ve!$C$6:$C$1005,$C155,Con_ve!$Q$6:$Q$1005,Cad_cl!CN$5))</f>
        <v/>
      </c>
      <c r="CO155" s="125" t="str">
        <f>IF($C155="","",COUNTIFS(Con_ve!$C$6:$C$1005,$C155,Con_ve!$Q$6:$Q$1005,Cad_cl!CO$5))</f>
        <v/>
      </c>
      <c r="CP155" s="125" t="str">
        <f>IF($C155="","",COUNTIFS(Con_ve!$C$6:$C$1005,$C155,Con_ve!$Q$6:$Q$1005,Cad_cl!CP$5))</f>
        <v/>
      </c>
      <c r="CQ155" s="125" t="str">
        <f>IF($C155="","",COUNTIFS(Con_ve!$C$6:$C$1005,$C155,Con_ve!$Q$6:$Q$1005,Cad_cl!CQ$5))</f>
        <v/>
      </c>
      <c r="CR155" s="125">
        <f t="shared" si="8"/>
        <v>0</v>
      </c>
    </row>
    <row r="156" spans="3:96" ht="30" customHeight="1">
      <c r="C156" s="153"/>
      <c r="D156" s="153"/>
      <c r="E156" s="154"/>
      <c r="F156" s="153"/>
      <c r="G156" s="155"/>
      <c r="H156" s="153"/>
      <c r="I156" s="153"/>
      <c r="J156" s="132" t="s">
        <v>309</v>
      </c>
      <c r="K156" s="133" t="s">
        <v>309</v>
      </c>
      <c r="L156" s="153"/>
      <c r="M156" s="153"/>
      <c r="N156" s="153"/>
      <c r="O156" s="153"/>
      <c r="P156" s="153"/>
      <c r="Q156" s="153"/>
      <c r="AP156" s="134" t="str">
        <f>IF(ISERR(IF($C156="","",SUMIFS(Con_ve!$F$6:$F$1005,Con_ve!$C$6:$C$1005,$C156,Con_ve!$I$6:$I$1005,"Fechada",Con_ve!$Q$6:$Q$1005,Cad_cl!AP$5))),"",IF($C156="","",SUMIFS(Con_ve!$F$6:$F$1005,Con_ve!$C$6:$C$1005,$C156,Con_ve!$I$6:$I$1005,"Fechada",Con_ve!$Q$6:$Q$1005,Cad_cl!AP$5)))</f>
        <v/>
      </c>
      <c r="AQ156" s="134" t="str">
        <f>IF(ISERR(IF($C156="","",SUMIFS(Con_ve!$F$6:$F$1005,Con_ve!$C$6:$C$1005,$C156,Con_ve!$I$6:$I$1005,"Fechada",Con_ve!$Q$6:$Q$1005,Cad_cl!AQ$5))),"",IF($C156="","",SUMIFS(Con_ve!$F$6:$F$1005,Con_ve!$C$6:$C$1005,$C156,Con_ve!$I$6:$I$1005,"Fechada",Con_ve!$Q$6:$Q$1005,Cad_cl!AQ$5)))</f>
        <v/>
      </c>
      <c r="AR156" s="134" t="str">
        <f>IF(ISERR(IF($C156="","",SUMIFS(Con_ve!$F$6:$F$1005,Con_ve!$C$6:$C$1005,$C156,Con_ve!$I$6:$I$1005,"Fechada",Con_ve!$Q$6:$Q$1005,Cad_cl!AR$5))),"",IF($C156="","",SUMIFS(Con_ve!$F$6:$F$1005,Con_ve!$C$6:$C$1005,$C156,Con_ve!$I$6:$I$1005,"Fechada",Con_ve!$Q$6:$Q$1005,Cad_cl!AR$5)))</f>
        <v/>
      </c>
      <c r="AS156" s="134" t="str">
        <f>IF(ISERR(IF($C156="","",SUMIFS(Con_ve!$F$6:$F$1005,Con_ve!$C$6:$C$1005,$C156,Con_ve!$I$6:$I$1005,"Fechada",Con_ve!$Q$6:$Q$1005,Cad_cl!AS$5))),"",IF($C156="","",SUMIFS(Con_ve!$F$6:$F$1005,Con_ve!$C$6:$C$1005,$C156,Con_ve!$I$6:$I$1005,"Fechada",Con_ve!$Q$6:$Q$1005,Cad_cl!AS$5)))</f>
        <v/>
      </c>
      <c r="AT156" s="134" t="str">
        <f>IF(ISERR(IF($C156="","",SUMIFS(Con_ve!$F$6:$F$1005,Con_ve!$C$6:$C$1005,$C156,Con_ve!$I$6:$I$1005,"Fechada",Con_ve!$Q$6:$Q$1005,Cad_cl!AT$5))),"",IF($C156="","",SUMIFS(Con_ve!$F$6:$F$1005,Con_ve!$C$6:$C$1005,$C156,Con_ve!$I$6:$I$1005,"Fechada",Con_ve!$Q$6:$Q$1005,Cad_cl!AT$5)))</f>
        <v/>
      </c>
      <c r="AU156" s="134" t="str">
        <f>IF(ISERR(IF($C156="","",SUMIFS(Con_ve!$F$6:$F$1005,Con_ve!$C$6:$C$1005,$C156,Con_ve!$I$6:$I$1005,"Fechada",Con_ve!$Q$6:$Q$1005,Cad_cl!AU$5))),"",IF($C156="","",SUMIFS(Con_ve!$F$6:$F$1005,Con_ve!$C$6:$C$1005,$C156,Con_ve!$I$6:$I$1005,"Fechada",Con_ve!$Q$6:$Q$1005,Cad_cl!AU$5)))</f>
        <v/>
      </c>
      <c r="AV156" s="134" t="str">
        <f>IF(ISERR(IF($C156="","",SUMIFS(Con_ve!$F$6:$F$1005,Con_ve!$C$6:$C$1005,$C156,Con_ve!$I$6:$I$1005,"Fechada",Con_ve!$Q$6:$Q$1005,Cad_cl!AV$5))),"",IF($C156="","",SUMIFS(Con_ve!$F$6:$F$1005,Con_ve!$C$6:$C$1005,$C156,Con_ve!$I$6:$I$1005,"Fechada",Con_ve!$Q$6:$Q$1005,Cad_cl!AV$5)))</f>
        <v/>
      </c>
      <c r="AW156" s="134" t="str">
        <f>IF(ISERR(IF($C156="","",SUMIFS(Con_ve!$F$6:$F$1005,Con_ve!$C$6:$C$1005,$C156,Con_ve!$I$6:$I$1005,"Fechada",Con_ve!$Q$6:$Q$1005,Cad_cl!AW$5))),"",IF($C156="","",SUMIFS(Con_ve!$F$6:$F$1005,Con_ve!$C$6:$C$1005,$C156,Con_ve!$I$6:$I$1005,"Fechada",Con_ve!$Q$6:$Q$1005,Cad_cl!AW$5)))</f>
        <v/>
      </c>
      <c r="AX156" s="134" t="str">
        <f>IF(ISERR(IF($C156="","",SUMIFS(Con_ve!$F$6:$F$1005,Con_ve!$C$6:$C$1005,$C156,Con_ve!$I$6:$I$1005,"Fechada",Con_ve!$Q$6:$Q$1005,Cad_cl!AX$5))),"",IF($C156="","",SUMIFS(Con_ve!$F$6:$F$1005,Con_ve!$C$6:$C$1005,$C156,Con_ve!$I$6:$I$1005,"Fechada",Con_ve!$Q$6:$Q$1005,Cad_cl!AX$5)))</f>
        <v/>
      </c>
      <c r="AY156" s="134" t="str">
        <f>IF(ISERR(IF($C156="","",SUMIFS(Con_ve!$F$6:$F$1005,Con_ve!$C$6:$C$1005,$C156,Con_ve!$I$6:$I$1005,"Fechada",Con_ve!$Q$6:$Q$1005,Cad_cl!AY$5))),"",IF($C156="","",SUMIFS(Con_ve!$F$6:$F$1005,Con_ve!$C$6:$C$1005,$C156,Con_ve!$I$6:$I$1005,"Fechada",Con_ve!$Q$6:$Q$1005,Cad_cl!AY$5)))</f>
        <v/>
      </c>
      <c r="AZ156" s="134" t="str">
        <f>IF(ISERR(IF($C156="","",SUMIFS(Con_ve!$F$6:$F$1005,Con_ve!$C$6:$C$1005,$C156,Con_ve!$I$6:$I$1005,"Fechada",Con_ve!$Q$6:$Q$1005,Cad_cl!AZ$5))),"",IF($C156="","",SUMIFS(Con_ve!$F$6:$F$1005,Con_ve!$C$6:$C$1005,$C156,Con_ve!$I$6:$I$1005,"Fechada",Con_ve!$Q$6:$Q$1005,Cad_cl!AZ$5)))</f>
        <v/>
      </c>
      <c r="BA156" s="134" t="str">
        <f>IF(ISERR(IF($C156="","",SUMIFS(Con_ve!$F$6:$F$1005,Con_ve!$C$6:$C$1005,$C156,Con_ve!$I$6:$I$1005,"Fechada",Con_ve!$Q$6:$Q$1005,Cad_cl!BA$5))),"",IF($C156="","",SUMIFS(Con_ve!$F$6:$F$1005,Con_ve!$C$6:$C$1005,$C156,Con_ve!$I$6:$I$1005,"Fechada",Con_ve!$Q$6:$Q$1005,Cad_cl!BA$5)))</f>
        <v/>
      </c>
      <c r="BB156" s="134">
        <f t="shared" si="6"/>
        <v>0</v>
      </c>
      <c r="BD156" s="134" t="str">
        <f>IF(ISERR(IF($C156="","",SUMIFS(Con_ve!$F$6:$F$1005,Con_ve!$C$6:$C$1005,$C156,Con_ve!$I$6:$I$1005,"Em negociação",Con_ve!$Q$6:$Q$1005,Cad_cl!BD$5))),"",IF($C156="","",SUMIFS(Con_ve!$F$6:$F$1005,Con_ve!$C$6:$C$1005,$C156,Con_ve!$I$6:$I$1005,"Em negociação",Con_ve!$Q$6:$Q$1005,Cad_cl!BD$5)))</f>
        <v/>
      </c>
      <c r="BE156" s="134" t="str">
        <f>IF(ISERR(IF($C156="","",SUMIFS(Con_ve!$F$6:$F$1005,Con_ve!$C$6:$C$1005,$C156,Con_ve!$I$6:$I$1005,"Em negociação",Con_ve!$Q$6:$Q$1005,Cad_cl!BE$5))),"",IF($C156="","",SUMIFS(Con_ve!$F$6:$F$1005,Con_ve!$C$6:$C$1005,$C156,Con_ve!$I$6:$I$1005,"Em negociação",Con_ve!$Q$6:$Q$1005,Cad_cl!BE$5)))</f>
        <v/>
      </c>
      <c r="BF156" s="134" t="str">
        <f>IF(ISERR(IF($C156="","",SUMIFS(Con_ve!$F$6:$F$1005,Con_ve!$C$6:$C$1005,$C156,Con_ve!$I$6:$I$1005,"Em negociação",Con_ve!$Q$6:$Q$1005,Cad_cl!BF$5))),"",IF($C156="","",SUMIFS(Con_ve!$F$6:$F$1005,Con_ve!$C$6:$C$1005,$C156,Con_ve!$I$6:$I$1005,"Em negociação",Con_ve!$Q$6:$Q$1005,Cad_cl!BF$5)))</f>
        <v/>
      </c>
      <c r="BG156" s="134" t="str">
        <f>IF(ISERR(IF($C156="","",SUMIFS(Con_ve!$F$6:$F$1005,Con_ve!$C$6:$C$1005,$C156,Con_ve!$I$6:$I$1005,"Em negociação",Con_ve!$Q$6:$Q$1005,Cad_cl!BG$5))),"",IF($C156="","",SUMIFS(Con_ve!$F$6:$F$1005,Con_ve!$C$6:$C$1005,$C156,Con_ve!$I$6:$I$1005,"Em negociação",Con_ve!$Q$6:$Q$1005,Cad_cl!BG$5)))</f>
        <v/>
      </c>
      <c r="BH156" s="134" t="str">
        <f>IF(ISERR(IF($C156="","",SUMIFS(Con_ve!$F$6:$F$1005,Con_ve!$C$6:$C$1005,$C156,Con_ve!$I$6:$I$1005,"Em negociação",Con_ve!$Q$6:$Q$1005,Cad_cl!BH$5))),"",IF($C156="","",SUMIFS(Con_ve!$F$6:$F$1005,Con_ve!$C$6:$C$1005,$C156,Con_ve!$I$6:$I$1005,"Em negociação",Con_ve!$Q$6:$Q$1005,Cad_cl!BH$5)))</f>
        <v/>
      </c>
      <c r="BI156" s="134" t="str">
        <f>IF(ISERR(IF($C156="","",SUMIFS(Con_ve!$F$6:$F$1005,Con_ve!$C$6:$C$1005,$C156,Con_ve!$I$6:$I$1005,"Em negociação",Con_ve!$Q$6:$Q$1005,Cad_cl!BI$5))),"",IF($C156="","",SUMIFS(Con_ve!$F$6:$F$1005,Con_ve!$C$6:$C$1005,$C156,Con_ve!$I$6:$I$1005,"Em negociação",Con_ve!$Q$6:$Q$1005,Cad_cl!BI$5)))</f>
        <v/>
      </c>
      <c r="BJ156" s="134" t="str">
        <f>IF(ISERR(IF($C156="","",SUMIFS(Con_ve!$F$6:$F$1005,Con_ve!$C$6:$C$1005,$C156,Con_ve!$I$6:$I$1005,"Em negociação",Con_ve!$Q$6:$Q$1005,Cad_cl!BJ$5))),"",IF($C156="","",SUMIFS(Con_ve!$F$6:$F$1005,Con_ve!$C$6:$C$1005,$C156,Con_ve!$I$6:$I$1005,"Em negociação",Con_ve!$Q$6:$Q$1005,Cad_cl!BJ$5)))</f>
        <v/>
      </c>
      <c r="BK156" s="134" t="str">
        <f>IF(ISERR(IF($C156="","",SUMIFS(Con_ve!$F$6:$F$1005,Con_ve!$C$6:$C$1005,$C156,Con_ve!$I$6:$I$1005,"Em negociação",Con_ve!$Q$6:$Q$1005,Cad_cl!BK$5))),"",IF($C156="","",SUMIFS(Con_ve!$F$6:$F$1005,Con_ve!$C$6:$C$1005,$C156,Con_ve!$I$6:$I$1005,"Em negociação",Con_ve!$Q$6:$Q$1005,Cad_cl!BK$5)))</f>
        <v/>
      </c>
      <c r="BL156" s="134" t="str">
        <f>IF(ISERR(IF($C156="","",SUMIFS(Con_ve!$F$6:$F$1005,Con_ve!$C$6:$C$1005,$C156,Con_ve!$I$6:$I$1005,"Em negociação",Con_ve!$Q$6:$Q$1005,Cad_cl!BL$5))),"",IF($C156="","",SUMIFS(Con_ve!$F$6:$F$1005,Con_ve!$C$6:$C$1005,$C156,Con_ve!$I$6:$I$1005,"Em negociação",Con_ve!$Q$6:$Q$1005,Cad_cl!BL$5)))</f>
        <v/>
      </c>
      <c r="BM156" s="134" t="str">
        <f>IF(ISERR(IF($C156="","",SUMIFS(Con_ve!$F$6:$F$1005,Con_ve!$C$6:$C$1005,$C156,Con_ve!$I$6:$I$1005,"Em negociação",Con_ve!$Q$6:$Q$1005,Cad_cl!BM$5))),"",IF($C156="","",SUMIFS(Con_ve!$F$6:$F$1005,Con_ve!$C$6:$C$1005,$C156,Con_ve!$I$6:$I$1005,"Em negociação",Con_ve!$Q$6:$Q$1005,Cad_cl!BM$5)))</f>
        <v/>
      </c>
      <c r="BN156" s="134" t="str">
        <f>IF(ISERR(IF($C156="","",SUMIFS(Con_ve!$F$6:$F$1005,Con_ve!$C$6:$C$1005,$C156,Con_ve!$I$6:$I$1005,"Em negociação",Con_ve!$Q$6:$Q$1005,Cad_cl!BN$5))),"",IF($C156="","",SUMIFS(Con_ve!$F$6:$F$1005,Con_ve!$C$6:$C$1005,$C156,Con_ve!$I$6:$I$1005,"Em negociação",Con_ve!$Q$6:$Q$1005,Cad_cl!BN$5)))</f>
        <v/>
      </c>
      <c r="BO156" s="134" t="str">
        <f>IF(ISERR(IF($C156="","",SUMIFS(Con_ve!$F$6:$F$1005,Con_ve!$C$6:$C$1005,$C156,Con_ve!$I$6:$I$1005,"Em negociação",Con_ve!$Q$6:$Q$1005,Cad_cl!BO$5))),"",IF($C156="","",SUMIFS(Con_ve!$F$6:$F$1005,Con_ve!$C$6:$C$1005,$C156,Con_ve!$I$6:$I$1005,"Em negociação",Con_ve!$Q$6:$Q$1005,Cad_cl!BO$5)))</f>
        <v/>
      </c>
      <c r="BP156" s="134">
        <f t="shared" si="7"/>
        <v>0</v>
      </c>
      <c r="BR156" s="125" t="str">
        <f>IF(ISERR(IF(AND($I156=Re_lo!$E$5,BR$5=VLOOKUP(Re_lo!$H$5,Re_lo!$N$5:$O$16,2,0)),AP156,"")),"",IF(AND($I156=Re_lo!$E$5,BR$5=VLOOKUP(Re_lo!$H$5,Re_lo!$N$5:$O$16,2,0)),AP156,""))</f>
        <v/>
      </c>
      <c r="BS156" s="125" t="str">
        <f>IF(ISERR(IF(AND($I156=Re_lo!$E$5,BS$5=VLOOKUP(Re_lo!$H$5,Re_lo!$N$5:$O$16,2,0)),AQ156,"")),"",IF(AND($I156=Re_lo!$E$5,BS$5=VLOOKUP(Re_lo!$H$5,Re_lo!$N$5:$O$16,2,0)),AQ156,""))</f>
        <v/>
      </c>
      <c r="BT156" s="125" t="str">
        <f>IF(ISERR(IF(AND($I156=Re_lo!$E$5,BT$5=VLOOKUP(Re_lo!$H$5,Re_lo!$N$5:$O$16,2,0)),AR156,"")),"",IF(AND($I156=Re_lo!$E$5,BT$5=VLOOKUP(Re_lo!$H$5,Re_lo!$N$5:$O$16,2,0)),AR156,""))</f>
        <v/>
      </c>
      <c r="BU156" s="125" t="str">
        <f>IF(ISERR(IF(AND($I156=Re_lo!$E$5,BU$5=VLOOKUP(Re_lo!$H$5,Re_lo!$N$5:$O$16,2,0)),AS156,"")),"",IF(AND($I156=Re_lo!$E$5,BU$5=VLOOKUP(Re_lo!$H$5,Re_lo!$N$5:$O$16,2,0)),AS156,""))</f>
        <v/>
      </c>
      <c r="BV156" s="125" t="str">
        <f>IF(ISERR(IF(AND($I156=Re_lo!$E$5,BV$5=VLOOKUP(Re_lo!$H$5,Re_lo!$N$5:$O$16,2,0)),AT156,"")),"",IF(AND($I156=Re_lo!$E$5,BV$5=VLOOKUP(Re_lo!$H$5,Re_lo!$N$5:$O$16,2,0)),AT156,""))</f>
        <v/>
      </c>
      <c r="BW156" s="125" t="str">
        <f>IF(ISERR(IF(AND($I156=Re_lo!$E$5,BW$5=VLOOKUP(Re_lo!$H$5,Re_lo!$N$5:$O$16,2,0)),AU156,"")),"",IF(AND($I156=Re_lo!$E$5,BW$5=VLOOKUP(Re_lo!$H$5,Re_lo!$N$5:$O$16,2,0)),AU156,""))</f>
        <v/>
      </c>
      <c r="BX156" s="125" t="str">
        <f>IF(ISERR(IF(AND($I156=Re_lo!$E$5,BX$5=VLOOKUP(Re_lo!$H$5,Re_lo!$N$5:$O$16,2,0)),AV156,"")),"",IF(AND($I156=Re_lo!$E$5,BX$5=VLOOKUP(Re_lo!$H$5,Re_lo!$N$5:$O$16,2,0)),AV156,""))</f>
        <v/>
      </c>
      <c r="BY156" s="125" t="str">
        <f>IF(ISERR(IF(AND($I156=Re_lo!$E$5,BY$5=VLOOKUP(Re_lo!$H$5,Re_lo!$N$5:$O$16,2,0)),AW156,"")),"",IF(AND($I156=Re_lo!$E$5,BY$5=VLOOKUP(Re_lo!$H$5,Re_lo!$N$5:$O$16,2,0)),AW156,""))</f>
        <v/>
      </c>
      <c r="BZ156" s="125" t="str">
        <f>IF(ISERR(IF(AND($I156=Re_lo!$E$5,BZ$5=VLOOKUP(Re_lo!$H$5,Re_lo!$N$5:$O$16,2,0)),AX156,"")),"",IF(AND($I156=Re_lo!$E$5,BZ$5=VLOOKUP(Re_lo!$H$5,Re_lo!$N$5:$O$16,2,0)),AX156,""))</f>
        <v/>
      </c>
      <c r="CA156" s="125" t="str">
        <f>IF(ISERR(IF(AND($I156=Re_lo!$E$5,CA$5=VLOOKUP(Re_lo!$H$5,Re_lo!$N$5:$O$16,2,0)),AY156,"")),"",IF(AND($I156=Re_lo!$E$5,CA$5=VLOOKUP(Re_lo!$H$5,Re_lo!$N$5:$O$16,2,0)),AY156,""))</f>
        <v/>
      </c>
      <c r="CB156" s="125" t="str">
        <f>IF(ISERR(IF(AND($I156=Re_lo!$E$5,CB$5=VLOOKUP(Re_lo!$H$5,Re_lo!$N$5:$O$16,2,0)),AZ156,"")),"",IF(AND($I156=Re_lo!$E$5,CB$5=VLOOKUP(Re_lo!$H$5,Re_lo!$N$5:$O$16,2,0)),AZ156,""))</f>
        <v/>
      </c>
      <c r="CC156" s="125" t="str">
        <f>IF(ISERR(IF(AND($I156=Re_lo!$E$5,CC$5=VLOOKUP(Re_lo!$H$5,Re_lo!$N$5:$O$16,2,0)),BA156,"")),"",IF(AND($I156=Re_lo!$E$5,CC$5=VLOOKUP(Re_lo!$H$5,Re_lo!$N$5:$O$16,2,0)),BA156,""))</f>
        <v/>
      </c>
      <c r="CD156" s="125" t="str">
        <f>IF(ISERR(IF(AND($I156=Re_lo!$E$5,CD$5=VLOOKUP(Re_lo!$H$5,Re_lo!$N$5:$O$16,2,0)),BB156,"")),"",IF(AND($I156=Re_lo!$E$5,CD$5=VLOOKUP(Re_lo!$H$5,Re_lo!$N$5:$O$16,2,0)),BB156,""))</f>
        <v/>
      </c>
      <c r="CF156" s="125" t="str">
        <f>IF($C156="","",COUNTIFS(Con_ve!$C$6:$C$1005,$C156,Con_ve!$Q$6:$Q$1005,Cad_cl!CF$5))</f>
        <v/>
      </c>
      <c r="CG156" s="125" t="str">
        <f>IF($C156="","",COUNTIFS(Con_ve!$C$6:$C$1005,$C156,Con_ve!$Q$6:$Q$1005,Cad_cl!CG$5))</f>
        <v/>
      </c>
      <c r="CH156" s="125" t="str">
        <f>IF($C156="","",COUNTIFS(Con_ve!$C$6:$C$1005,$C156,Con_ve!$Q$6:$Q$1005,Cad_cl!CH$5))</f>
        <v/>
      </c>
      <c r="CI156" s="125" t="str">
        <f>IF($C156="","",COUNTIFS(Con_ve!$C$6:$C$1005,$C156,Con_ve!$Q$6:$Q$1005,Cad_cl!CI$5))</f>
        <v/>
      </c>
      <c r="CJ156" s="125" t="str">
        <f>IF($C156="","",COUNTIFS(Con_ve!$C$6:$C$1005,$C156,Con_ve!$Q$6:$Q$1005,Cad_cl!CJ$5))</f>
        <v/>
      </c>
      <c r="CK156" s="125" t="str">
        <f>IF($C156="","",COUNTIFS(Con_ve!$C$6:$C$1005,$C156,Con_ve!$Q$6:$Q$1005,Cad_cl!CK$5))</f>
        <v/>
      </c>
      <c r="CL156" s="125" t="str">
        <f>IF($C156="","",COUNTIFS(Con_ve!$C$6:$C$1005,$C156,Con_ve!$Q$6:$Q$1005,Cad_cl!CL$5))</f>
        <v/>
      </c>
      <c r="CM156" s="125" t="str">
        <f>IF($C156="","",COUNTIFS(Con_ve!$C$6:$C$1005,$C156,Con_ve!$Q$6:$Q$1005,Cad_cl!CM$5))</f>
        <v/>
      </c>
      <c r="CN156" s="125" t="str">
        <f>IF($C156="","",COUNTIFS(Con_ve!$C$6:$C$1005,$C156,Con_ve!$Q$6:$Q$1005,Cad_cl!CN$5))</f>
        <v/>
      </c>
      <c r="CO156" s="125" t="str">
        <f>IF($C156="","",COUNTIFS(Con_ve!$C$6:$C$1005,$C156,Con_ve!$Q$6:$Q$1005,Cad_cl!CO$5))</f>
        <v/>
      </c>
      <c r="CP156" s="125" t="str">
        <f>IF($C156="","",COUNTIFS(Con_ve!$C$6:$C$1005,$C156,Con_ve!$Q$6:$Q$1005,Cad_cl!CP$5))</f>
        <v/>
      </c>
      <c r="CQ156" s="125" t="str">
        <f>IF($C156="","",COUNTIFS(Con_ve!$C$6:$C$1005,$C156,Con_ve!$Q$6:$Q$1005,Cad_cl!CQ$5))</f>
        <v/>
      </c>
      <c r="CR156" s="125">
        <f t="shared" si="8"/>
        <v>0</v>
      </c>
    </row>
    <row r="157" spans="3:96" ht="30" customHeight="1">
      <c r="C157" s="153"/>
      <c r="D157" s="153"/>
      <c r="E157" s="154"/>
      <c r="F157" s="153"/>
      <c r="G157" s="155"/>
      <c r="H157" s="153"/>
      <c r="I157" s="153"/>
      <c r="J157" s="132" t="s">
        <v>309</v>
      </c>
      <c r="K157" s="133" t="s">
        <v>309</v>
      </c>
      <c r="L157" s="153"/>
      <c r="M157" s="153"/>
      <c r="N157" s="153"/>
      <c r="O157" s="153"/>
      <c r="P157" s="153"/>
      <c r="Q157" s="153"/>
      <c r="AP157" s="134" t="str">
        <f>IF(ISERR(IF($C157="","",SUMIFS(Con_ve!$F$6:$F$1005,Con_ve!$C$6:$C$1005,$C157,Con_ve!$I$6:$I$1005,"Fechada",Con_ve!$Q$6:$Q$1005,Cad_cl!AP$5))),"",IF($C157="","",SUMIFS(Con_ve!$F$6:$F$1005,Con_ve!$C$6:$C$1005,$C157,Con_ve!$I$6:$I$1005,"Fechada",Con_ve!$Q$6:$Q$1005,Cad_cl!AP$5)))</f>
        <v/>
      </c>
      <c r="AQ157" s="134" t="str">
        <f>IF(ISERR(IF($C157="","",SUMIFS(Con_ve!$F$6:$F$1005,Con_ve!$C$6:$C$1005,$C157,Con_ve!$I$6:$I$1005,"Fechada",Con_ve!$Q$6:$Q$1005,Cad_cl!AQ$5))),"",IF($C157="","",SUMIFS(Con_ve!$F$6:$F$1005,Con_ve!$C$6:$C$1005,$C157,Con_ve!$I$6:$I$1005,"Fechada",Con_ve!$Q$6:$Q$1005,Cad_cl!AQ$5)))</f>
        <v/>
      </c>
      <c r="AR157" s="134" t="str">
        <f>IF(ISERR(IF($C157="","",SUMIFS(Con_ve!$F$6:$F$1005,Con_ve!$C$6:$C$1005,$C157,Con_ve!$I$6:$I$1005,"Fechada",Con_ve!$Q$6:$Q$1005,Cad_cl!AR$5))),"",IF($C157="","",SUMIFS(Con_ve!$F$6:$F$1005,Con_ve!$C$6:$C$1005,$C157,Con_ve!$I$6:$I$1005,"Fechada",Con_ve!$Q$6:$Q$1005,Cad_cl!AR$5)))</f>
        <v/>
      </c>
      <c r="AS157" s="134" t="str">
        <f>IF(ISERR(IF($C157="","",SUMIFS(Con_ve!$F$6:$F$1005,Con_ve!$C$6:$C$1005,$C157,Con_ve!$I$6:$I$1005,"Fechada",Con_ve!$Q$6:$Q$1005,Cad_cl!AS$5))),"",IF($C157="","",SUMIFS(Con_ve!$F$6:$F$1005,Con_ve!$C$6:$C$1005,$C157,Con_ve!$I$6:$I$1005,"Fechada",Con_ve!$Q$6:$Q$1005,Cad_cl!AS$5)))</f>
        <v/>
      </c>
      <c r="AT157" s="134" t="str">
        <f>IF(ISERR(IF($C157="","",SUMIFS(Con_ve!$F$6:$F$1005,Con_ve!$C$6:$C$1005,$C157,Con_ve!$I$6:$I$1005,"Fechada",Con_ve!$Q$6:$Q$1005,Cad_cl!AT$5))),"",IF($C157="","",SUMIFS(Con_ve!$F$6:$F$1005,Con_ve!$C$6:$C$1005,$C157,Con_ve!$I$6:$I$1005,"Fechada",Con_ve!$Q$6:$Q$1005,Cad_cl!AT$5)))</f>
        <v/>
      </c>
      <c r="AU157" s="134" t="str">
        <f>IF(ISERR(IF($C157="","",SUMIFS(Con_ve!$F$6:$F$1005,Con_ve!$C$6:$C$1005,$C157,Con_ve!$I$6:$I$1005,"Fechada",Con_ve!$Q$6:$Q$1005,Cad_cl!AU$5))),"",IF($C157="","",SUMIFS(Con_ve!$F$6:$F$1005,Con_ve!$C$6:$C$1005,$C157,Con_ve!$I$6:$I$1005,"Fechada",Con_ve!$Q$6:$Q$1005,Cad_cl!AU$5)))</f>
        <v/>
      </c>
      <c r="AV157" s="134" t="str">
        <f>IF(ISERR(IF($C157="","",SUMIFS(Con_ve!$F$6:$F$1005,Con_ve!$C$6:$C$1005,$C157,Con_ve!$I$6:$I$1005,"Fechada",Con_ve!$Q$6:$Q$1005,Cad_cl!AV$5))),"",IF($C157="","",SUMIFS(Con_ve!$F$6:$F$1005,Con_ve!$C$6:$C$1005,$C157,Con_ve!$I$6:$I$1005,"Fechada",Con_ve!$Q$6:$Q$1005,Cad_cl!AV$5)))</f>
        <v/>
      </c>
      <c r="AW157" s="134" t="str">
        <f>IF(ISERR(IF($C157="","",SUMIFS(Con_ve!$F$6:$F$1005,Con_ve!$C$6:$C$1005,$C157,Con_ve!$I$6:$I$1005,"Fechada",Con_ve!$Q$6:$Q$1005,Cad_cl!AW$5))),"",IF($C157="","",SUMIFS(Con_ve!$F$6:$F$1005,Con_ve!$C$6:$C$1005,$C157,Con_ve!$I$6:$I$1005,"Fechada",Con_ve!$Q$6:$Q$1005,Cad_cl!AW$5)))</f>
        <v/>
      </c>
      <c r="AX157" s="134" t="str">
        <f>IF(ISERR(IF($C157="","",SUMIFS(Con_ve!$F$6:$F$1005,Con_ve!$C$6:$C$1005,$C157,Con_ve!$I$6:$I$1005,"Fechada",Con_ve!$Q$6:$Q$1005,Cad_cl!AX$5))),"",IF($C157="","",SUMIFS(Con_ve!$F$6:$F$1005,Con_ve!$C$6:$C$1005,$C157,Con_ve!$I$6:$I$1005,"Fechada",Con_ve!$Q$6:$Q$1005,Cad_cl!AX$5)))</f>
        <v/>
      </c>
      <c r="AY157" s="134" t="str">
        <f>IF(ISERR(IF($C157="","",SUMIFS(Con_ve!$F$6:$F$1005,Con_ve!$C$6:$C$1005,$C157,Con_ve!$I$6:$I$1005,"Fechada",Con_ve!$Q$6:$Q$1005,Cad_cl!AY$5))),"",IF($C157="","",SUMIFS(Con_ve!$F$6:$F$1005,Con_ve!$C$6:$C$1005,$C157,Con_ve!$I$6:$I$1005,"Fechada",Con_ve!$Q$6:$Q$1005,Cad_cl!AY$5)))</f>
        <v/>
      </c>
      <c r="AZ157" s="134" t="str">
        <f>IF(ISERR(IF($C157="","",SUMIFS(Con_ve!$F$6:$F$1005,Con_ve!$C$6:$C$1005,$C157,Con_ve!$I$6:$I$1005,"Fechada",Con_ve!$Q$6:$Q$1005,Cad_cl!AZ$5))),"",IF($C157="","",SUMIFS(Con_ve!$F$6:$F$1005,Con_ve!$C$6:$C$1005,$C157,Con_ve!$I$6:$I$1005,"Fechada",Con_ve!$Q$6:$Q$1005,Cad_cl!AZ$5)))</f>
        <v/>
      </c>
      <c r="BA157" s="134" t="str">
        <f>IF(ISERR(IF($C157="","",SUMIFS(Con_ve!$F$6:$F$1005,Con_ve!$C$6:$C$1005,$C157,Con_ve!$I$6:$I$1005,"Fechada",Con_ve!$Q$6:$Q$1005,Cad_cl!BA$5))),"",IF($C157="","",SUMIFS(Con_ve!$F$6:$F$1005,Con_ve!$C$6:$C$1005,$C157,Con_ve!$I$6:$I$1005,"Fechada",Con_ve!$Q$6:$Q$1005,Cad_cl!BA$5)))</f>
        <v/>
      </c>
      <c r="BB157" s="134">
        <f t="shared" si="6"/>
        <v>0</v>
      </c>
      <c r="BD157" s="134" t="str">
        <f>IF(ISERR(IF($C157="","",SUMIFS(Con_ve!$F$6:$F$1005,Con_ve!$C$6:$C$1005,$C157,Con_ve!$I$6:$I$1005,"Em negociação",Con_ve!$Q$6:$Q$1005,Cad_cl!BD$5))),"",IF($C157="","",SUMIFS(Con_ve!$F$6:$F$1005,Con_ve!$C$6:$C$1005,$C157,Con_ve!$I$6:$I$1005,"Em negociação",Con_ve!$Q$6:$Q$1005,Cad_cl!BD$5)))</f>
        <v/>
      </c>
      <c r="BE157" s="134" t="str">
        <f>IF(ISERR(IF($C157="","",SUMIFS(Con_ve!$F$6:$F$1005,Con_ve!$C$6:$C$1005,$C157,Con_ve!$I$6:$I$1005,"Em negociação",Con_ve!$Q$6:$Q$1005,Cad_cl!BE$5))),"",IF($C157="","",SUMIFS(Con_ve!$F$6:$F$1005,Con_ve!$C$6:$C$1005,$C157,Con_ve!$I$6:$I$1005,"Em negociação",Con_ve!$Q$6:$Q$1005,Cad_cl!BE$5)))</f>
        <v/>
      </c>
      <c r="BF157" s="134" t="str">
        <f>IF(ISERR(IF($C157="","",SUMIFS(Con_ve!$F$6:$F$1005,Con_ve!$C$6:$C$1005,$C157,Con_ve!$I$6:$I$1005,"Em negociação",Con_ve!$Q$6:$Q$1005,Cad_cl!BF$5))),"",IF($C157="","",SUMIFS(Con_ve!$F$6:$F$1005,Con_ve!$C$6:$C$1005,$C157,Con_ve!$I$6:$I$1005,"Em negociação",Con_ve!$Q$6:$Q$1005,Cad_cl!BF$5)))</f>
        <v/>
      </c>
      <c r="BG157" s="134" t="str">
        <f>IF(ISERR(IF($C157="","",SUMIFS(Con_ve!$F$6:$F$1005,Con_ve!$C$6:$C$1005,$C157,Con_ve!$I$6:$I$1005,"Em negociação",Con_ve!$Q$6:$Q$1005,Cad_cl!BG$5))),"",IF($C157="","",SUMIFS(Con_ve!$F$6:$F$1005,Con_ve!$C$6:$C$1005,$C157,Con_ve!$I$6:$I$1005,"Em negociação",Con_ve!$Q$6:$Q$1005,Cad_cl!BG$5)))</f>
        <v/>
      </c>
      <c r="BH157" s="134" t="str">
        <f>IF(ISERR(IF($C157="","",SUMIFS(Con_ve!$F$6:$F$1005,Con_ve!$C$6:$C$1005,$C157,Con_ve!$I$6:$I$1005,"Em negociação",Con_ve!$Q$6:$Q$1005,Cad_cl!BH$5))),"",IF($C157="","",SUMIFS(Con_ve!$F$6:$F$1005,Con_ve!$C$6:$C$1005,$C157,Con_ve!$I$6:$I$1005,"Em negociação",Con_ve!$Q$6:$Q$1005,Cad_cl!BH$5)))</f>
        <v/>
      </c>
      <c r="BI157" s="134" t="str">
        <f>IF(ISERR(IF($C157="","",SUMIFS(Con_ve!$F$6:$F$1005,Con_ve!$C$6:$C$1005,$C157,Con_ve!$I$6:$I$1005,"Em negociação",Con_ve!$Q$6:$Q$1005,Cad_cl!BI$5))),"",IF($C157="","",SUMIFS(Con_ve!$F$6:$F$1005,Con_ve!$C$6:$C$1005,$C157,Con_ve!$I$6:$I$1005,"Em negociação",Con_ve!$Q$6:$Q$1005,Cad_cl!BI$5)))</f>
        <v/>
      </c>
      <c r="BJ157" s="134" t="str">
        <f>IF(ISERR(IF($C157="","",SUMIFS(Con_ve!$F$6:$F$1005,Con_ve!$C$6:$C$1005,$C157,Con_ve!$I$6:$I$1005,"Em negociação",Con_ve!$Q$6:$Q$1005,Cad_cl!BJ$5))),"",IF($C157="","",SUMIFS(Con_ve!$F$6:$F$1005,Con_ve!$C$6:$C$1005,$C157,Con_ve!$I$6:$I$1005,"Em negociação",Con_ve!$Q$6:$Q$1005,Cad_cl!BJ$5)))</f>
        <v/>
      </c>
      <c r="BK157" s="134" t="str">
        <f>IF(ISERR(IF($C157="","",SUMIFS(Con_ve!$F$6:$F$1005,Con_ve!$C$6:$C$1005,$C157,Con_ve!$I$6:$I$1005,"Em negociação",Con_ve!$Q$6:$Q$1005,Cad_cl!BK$5))),"",IF($C157="","",SUMIFS(Con_ve!$F$6:$F$1005,Con_ve!$C$6:$C$1005,$C157,Con_ve!$I$6:$I$1005,"Em negociação",Con_ve!$Q$6:$Q$1005,Cad_cl!BK$5)))</f>
        <v/>
      </c>
      <c r="BL157" s="134" t="str">
        <f>IF(ISERR(IF($C157="","",SUMIFS(Con_ve!$F$6:$F$1005,Con_ve!$C$6:$C$1005,$C157,Con_ve!$I$6:$I$1005,"Em negociação",Con_ve!$Q$6:$Q$1005,Cad_cl!BL$5))),"",IF($C157="","",SUMIFS(Con_ve!$F$6:$F$1005,Con_ve!$C$6:$C$1005,$C157,Con_ve!$I$6:$I$1005,"Em negociação",Con_ve!$Q$6:$Q$1005,Cad_cl!BL$5)))</f>
        <v/>
      </c>
      <c r="BM157" s="134" t="str">
        <f>IF(ISERR(IF($C157="","",SUMIFS(Con_ve!$F$6:$F$1005,Con_ve!$C$6:$C$1005,$C157,Con_ve!$I$6:$I$1005,"Em negociação",Con_ve!$Q$6:$Q$1005,Cad_cl!BM$5))),"",IF($C157="","",SUMIFS(Con_ve!$F$6:$F$1005,Con_ve!$C$6:$C$1005,$C157,Con_ve!$I$6:$I$1005,"Em negociação",Con_ve!$Q$6:$Q$1005,Cad_cl!BM$5)))</f>
        <v/>
      </c>
      <c r="BN157" s="134" t="str">
        <f>IF(ISERR(IF($C157="","",SUMIFS(Con_ve!$F$6:$F$1005,Con_ve!$C$6:$C$1005,$C157,Con_ve!$I$6:$I$1005,"Em negociação",Con_ve!$Q$6:$Q$1005,Cad_cl!BN$5))),"",IF($C157="","",SUMIFS(Con_ve!$F$6:$F$1005,Con_ve!$C$6:$C$1005,$C157,Con_ve!$I$6:$I$1005,"Em negociação",Con_ve!$Q$6:$Q$1005,Cad_cl!BN$5)))</f>
        <v/>
      </c>
      <c r="BO157" s="134" t="str">
        <f>IF(ISERR(IF($C157="","",SUMIFS(Con_ve!$F$6:$F$1005,Con_ve!$C$6:$C$1005,$C157,Con_ve!$I$6:$I$1005,"Em negociação",Con_ve!$Q$6:$Q$1005,Cad_cl!BO$5))),"",IF($C157="","",SUMIFS(Con_ve!$F$6:$F$1005,Con_ve!$C$6:$C$1005,$C157,Con_ve!$I$6:$I$1005,"Em negociação",Con_ve!$Q$6:$Q$1005,Cad_cl!BO$5)))</f>
        <v/>
      </c>
      <c r="BP157" s="134">
        <f t="shared" si="7"/>
        <v>0</v>
      </c>
      <c r="BR157" s="125" t="str">
        <f>IF(ISERR(IF(AND($I157=Re_lo!$E$5,BR$5=VLOOKUP(Re_lo!$H$5,Re_lo!$N$5:$O$16,2,0)),AP157,"")),"",IF(AND($I157=Re_lo!$E$5,BR$5=VLOOKUP(Re_lo!$H$5,Re_lo!$N$5:$O$16,2,0)),AP157,""))</f>
        <v/>
      </c>
      <c r="BS157" s="125" t="str">
        <f>IF(ISERR(IF(AND($I157=Re_lo!$E$5,BS$5=VLOOKUP(Re_lo!$H$5,Re_lo!$N$5:$O$16,2,0)),AQ157,"")),"",IF(AND($I157=Re_lo!$E$5,BS$5=VLOOKUP(Re_lo!$H$5,Re_lo!$N$5:$O$16,2,0)),AQ157,""))</f>
        <v/>
      </c>
      <c r="BT157" s="125" t="str">
        <f>IF(ISERR(IF(AND($I157=Re_lo!$E$5,BT$5=VLOOKUP(Re_lo!$H$5,Re_lo!$N$5:$O$16,2,0)),AR157,"")),"",IF(AND($I157=Re_lo!$E$5,BT$5=VLOOKUP(Re_lo!$H$5,Re_lo!$N$5:$O$16,2,0)),AR157,""))</f>
        <v/>
      </c>
      <c r="BU157" s="125" t="str">
        <f>IF(ISERR(IF(AND($I157=Re_lo!$E$5,BU$5=VLOOKUP(Re_lo!$H$5,Re_lo!$N$5:$O$16,2,0)),AS157,"")),"",IF(AND($I157=Re_lo!$E$5,BU$5=VLOOKUP(Re_lo!$H$5,Re_lo!$N$5:$O$16,2,0)),AS157,""))</f>
        <v/>
      </c>
      <c r="BV157" s="125" t="str">
        <f>IF(ISERR(IF(AND($I157=Re_lo!$E$5,BV$5=VLOOKUP(Re_lo!$H$5,Re_lo!$N$5:$O$16,2,0)),AT157,"")),"",IF(AND($I157=Re_lo!$E$5,BV$5=VLOOKUP(Re_lo!$H$5,Re_lo!$N$5:$O$16,2,0)),AT157,""))</f>
        <v/>
      </c>
      <c r="BW157" s="125" t="str">
        <f>IF(ISERR(IF(AND($I157=Re_lo!$E$5,BW$5=VLOOKUP(Re_lo!$H$5,Re_lo!$N$5:$O$16,2,0)),AU157,"")),"",IF(AND($I157=Re_lo!$E$5,BW$5=VLOOKUP(Re_lo!$H$5,Re_lo!$N$5:$O$16,2,0)),AU157,""))</f>
        <v/>
      </c>
      <c r="BX157" s="125" t="str">
        <f>IF(ISERR(IF(AND($I157=Re_lo!$E$5,BX$5=VLOOKUP(Re_lo!$H$5,Re_lo!$N$5:$O$16,2,0)),AV157,"")),"",IF(AND($I157=Re_lo!$E$5,BX$5=VLOOKUP(Re_lo!$H$5,Re_lo!$N$5:$O$16,2,0)),AV157,""))</f>
        <v/>
      </c>
      <c r="BY157" s="125" t="str">
        <f>IF(ISERR(IF(AND($I157=Re_lo!$E$5,BY$5=VLOOKUP(Re_lo!$H$5,Re_lo!$N$5:$O$16,2,0)),AW157,"")),"",IF(AND($I157=Re_lo!$E$5,BY$5=VLOOKUP(Re_lo!$H$5,Re_lo!$N$5:$O$16,2,0)),AW157,""))</f>
        <v/>
      </c>
      <c r="BZ157" s="125" t="str">
        <f>IF(ISERR(IF(AND($I157=Re_lo!$E$5,BZ$5=VLOOKUP(Re_lo!$H$5,Re_lo!$N$5:$O$16,2,0)),AX157,"")),"",IF(AND($I157=Re_lo!$E$5,BZ$5=VLOOKUP(Re_lo!$H$5,Re_lo!$N$5:$O$16,2,0)),AX157,""))</f>
        <v/>
      </c>
      <c r="CA157" s="125" t="str">
        <f>IF(ISERR(IF(AND($I157=Re_lo!$E$5,CA$5=VLOOKUP(Re_lo!$H$5,Re_lo!$N$5:$O$16,2,0)),AY157,"")),"",IF(AND($I157=Re_lo!$E$5,CA$5=VLOOKUP(Re_lo!$H$5,Re_lo!$N$5:$O$16,2,0)),AY157,""))</f>
        <v/>
      </c>
      <c r="CB157" s="125" t="str">
        <f>IF(ISERR(IF(AND($I157=Re_lo!$E$5,CB$5=VLOOKUP(Re_lo!$H$5,Re_lo!$N$5:$O$16,2,0)),AZ157,"")),"",IF(AND($I157=Re_lo!$E$5,CB$5=VLOOKUP(Re_lo!$H$5,Re_lo!$N$5:$O$16,2,0)),AZ157,""))</f>
        <v/>
      </c>
      <c r="CC157" s="125" t="str">
        <f>IF(ISERR(IF(AND($I157=Re_lo!$E$5,CC$5=VLOOKUP(Re_lo!$H$5,Re_lo!$N$5:$O$16,2,0)),BA157,"")),"",IF(AND($I157=Re_lo!$E$5,CC$5=VLOOKUP(Re_lo!$H$5,Re_lo!$N$5:$O$16,2,0)),BA157,""))</f>
        <v/>
      </c>
      <c r="CD157" s="125" t="str">
        <f>IF(ISERR(IF(AND($I157=Re_lo!$E$5,CD$5=VLOOKUP(Re_lo!$H$5,Re_lo!$N$5:$O$16,2,0)),BB157,"")),"",IF(AND($I157=Re_lo!$E$5,CD$5=VLOOKUP(Re_lo!$H$5,Re_lo!$N$5:$O$16,2,0)),BB157,""))</f>
        <v/>
      </c>
      <c r="CF157" s="125" t="str">
        <f>IF($C157="","",COUNTIFS(Con_ve!$C$6:$C$1005,$C157,Con_ve!$Q$6:$Q$1005,Cad_cl!CF$5))</f>
        <v/>
      </c>
      <c r="CG157" s="125" t="str">
        <f>IF($C157="","",COUNTIFS(Con_ve!$C$6:$C$1005,$C157,Con_ve!$Q$6:$Q$1005,Cad_cl!CG$5))</f>
        <v/>
      </c>
      <c r="CH157" s="125" t="str">
        <f>IF($C157="","",COUNTIFS(Con_ve!$C$6:$C$1005,$C157,Con_ve!$Q$6:$Q$1005,Cad_cl!CH$5))</f>
        <v/>
      </c>
      <c r="CI157" s="125" t="str">
        <f>IF($C157="","",COUNTIFS(Con_ve!$C$6:$C$1005,$C157,Con_ve!$Q$6:$Q$1005,Cad_cl!CI$5))</f>
        <v/>
      </c>
      <c r="CJ157" s="125" t="str">
        <f>IF($C157="","",COUNTIFS(Con_ve!$C$6:$C$1005,$C157,Con_ve!$Q$6:$Q$1005,Cad_cl!CJ$5))</f>
        <v/>
      </c>
      <c r="CK157" s="125" t="str">
        <f>IF($C157="","",COUNTIFS(Con_ve!$C$6:$C$1005,$C157,Con_ve!$Q$6:$Q$1005,Cad_cl!CK$5))</f>
        <v/>
      </c>
      <c r="CL157" s="125" t="str">
        <f>IF($C157="","",COUNTIFS(Con_ve!$C$6:$C$1005,$C157,Con_ve!$Q$6:$Q$1005,Cad_cl!CL$5))</f>
        <v/>
      </c>
      <c r="CM157" s="125" t="str">
        <f>IF($C157="","",COUNTIFS(Con_ve!$C$6:$C$1005,$C157,Con_ve!$Q$6:$Q$1005,Cad_cl!CM$5))</f>
        <v/>
      </c>
      <c r="CN157" s="125" t="str">
        <f>IF($C157="","",COUNTIFS(Con_ve!$C$6:$C$1005,$C157,Con_ve!$Q$6:$Q$1005,Cad_cl!CN$5))</f>
        <v/>
      </c>
      <c r="CO157" s="125" t="str">
        <f>IF($C157="","",COUNTIFS(Con_ve!$C$6:$C$1005,$C157,Con_ve!$Q$6:$Q$1005,Cad_cl!CO$5))</f>
        <v/>
      </c>
      <c r="CP157" s="125" t="str">
        <f>IF($C157="","",COUNTIFS(Con_ve!$C$6:$C$1005,$C157,Con_ve!$Q$6:$Q$1005,Cad_cl!CP$5))</f>
        <v/>
      </c>
      <c r="CQ157" s="125" t="str">
        <f>IF($C157="","",COUNTIFS(Con_ve!$C$6:$C$1005,$C157,Con_ve!$Q$6:$Q$1005,Cad_cl!CQ$5))</f>
        <v/>
      </c>
      <c r="CR157" s="125">
        <f t="shared" si="8"/>
        <v>0</v>
      </c>
    </row>
    <row r="158" spans="3:96" ht="30" customHeight="1">
      <c r="C158" s="153"/>
      <c r="D158" s="153"/>
      <c r="E158" s="154"/>
      <c r="F158" s="153"/>
      <c r="G158" s="155"/>
      <c r="H158" s="153"/>
      <c r="I158" s="153"/>
      <c r="J158" s="132" t="s">
        <v>309</v>
      </c>
      <c r="K158" s="133" t="s">
        <v>309</v>
      </c>
      <c r="L158" s="153"/>
      <c r="M158" s="153"/>
      <c r="N158" s="153"/>
      <c r="O158" s="153"/>
      <c r="P158" s="153"/>
      <c r="Q158" s="153"/>
      <c r="AP158" s="134" t="str">
        <f>IF(ISERR(IF($C158="","",SUMIFS(Con_ve!$F$6:$F$1005,Con_ve!$C$6:$C$1005,$C158,Con_ve!$I$6:$I$1005,"Fechada",Con_ve!$Q$6:$Q$1005,Cad_cl!AP$5))),"",IF($C158="","",SUMIFS(Con_ve!$F$6:$F$1005,Con_ve!$C$6:$C$1005,$C158,Con_ve!$I$6:$I$1005,"Fechada",Con_ve!$Q$6:$Q$1005,Cad_cl!AP$5)))</f>
        <v/>
      </c>
      <c r="AQ158" s="134" t="str">
        <f>IF(ISERR(IF($C158="","",SUMIFS(Con_ve!$F$6:$F$1005,Con_ve!$C$6:$C$1005,$C158,Con_ve!$I$6:$I$1005,"Fechada",Con_ve!$Q$6:$Q$1005,Cad_cl!AQ$5))),"",IF($C158="","",SUMIFS(Con_ve!$F$6:$F$1005,Con_ve!$C$6:$C$1005,$C158,Con_ve!$I$6:$I$1005,"Fechada",Con_ve!$Q$6:$Q$1005,Cad_cl!AQ$5)))</f>
        <v/>
      </c>
      <c r="AR158" s="134" t="str">
        <f>IF(ISERR(IF($C158="","",SUMIFS(Con_ve!$F$6:$F$1005,Con_ve!$C$6:$C$1005,$C158,Con_ve!$I$6:$I$1005,"Fechada",Con_ve!$Q$6:$Q$1005,Cad_cl!AR$5))),"",IF($C158="","",SUMIFS(Con_ve!$F$6:$F$1005,Con_ve!$C$6:$C$1005,$C158,Con_ve!$I$6:$I$1005,"Fechada",Con_ve!$Q$6:$Q$1005,Cad_cl!AR$5)))</f>
        <v/>
      </c>
      <c r="AS158" s="134" t="str">
        <f>IF(ISERR(IF($C158="","",SUMIFS(Con_ve!$F$6:$F$1005,Con_ve!$C$6:$C$1005,$C158,Con_ve!$I$6:$I$1005,"Fechada",Con_ve!$Q$6:$Q$1005,Cad_cl!AS$5))),"",IF($C158="","",SUMIFS(Con_ve!$F$6:$F$1005,Con_ve!$C$6:$C$1005,$C158,Con_ve!$I$6:$I$1005,"Fechada",Con_ve!$Q$6:$Q$1005,Cad_cl!AS$5)))</f>
        <v/>
      </c>
      <c r="AT158" s="134" t="str">
        <f>IF(ISERR(IF($C158="","",SUMIFS(Con_ve!$F$6:$F$1005,Con_ve!$C$6:$C$1005,$C158,Con_ve!$I$6:$I$1005,"Fechada",Con_ve!$Q$6:$Q$1005,Cad_cl!AT$5))),"",IF($C158="","",SUMIFS(Con_ve!$F$6:$F$1005,Con_ve!$C$6:$C$1005,$C158,Con_ve!$I$6:$I$1005,"Fechada",Con_ve!$Q$6:$Q$1005,Cad_cl!AT$5)))</f>
        <v/>
      </c>
      <c r="AU158" s="134" t="str">
        <f>IF(ISERR(IF($C158="","",SUMIFS(Con_ve!$F$6:$F$1005,Con_ve!$C$6:$C$1005,$C158,Con_ve!$I$6:$I$1005,"Fechada",Con_ve!$Q$6:$Q$1005,Cad_cl!AU$5))),"",IF($C158="","",SUMIFS(Con_ve!$F$6:$F$1005,Con_ve!$C$6:$C$1005,$C158,Con_ve!$I$6:$I$1005,"Fechada",Con_ve!$Q$6:$Q$1005,Cad_cl!AU$5)))</f>
        <v/>
      </c>
      <c r="AV158" s="134" t="str">
        <f>IF(ISERR(IF($C158="","",SUMIFS(Con_ve!$F$6:$F$1005,Con_ve!$C$6:$C$1005,$C158,Con_ve!$I$6:$I$1005,"Fechada",Con_ve!$Q$6:$Q$1005,Cad_cl!AV$5))),"",IF($C158="","",SUMIFS(Con_ve!$F$6:$F$1005,Con_ve!$C$6:$C$1005,$C158,Con_ve!$I$6:$I$1005,"Fechada",Con_ve!$Q$6:$Q$1005,Cad_cl!AV$5)))</f>
        <v/>
      </c>
      <c r="AW158" s="134" t="str">
        <f>IF(ISERR(IF($C158="","",SUMIFS(Con_ve!$F$6:$F$1005,Con_ve!$C$6:$C$1005,$C158,Con_ve!$I$6:$I$1005,"Fechada",Con_ve!$Q$6:$Q$1005,Cad_cl!AW$5))),"",IF($C158="","",SUMIFS(Con_ve!$F$6:$F$1005,Con_ve!$C$6:$C$1005,$C158,Con_ve!$I$6:$I$1005,"Fechada",Con_ve!$Q$6:$Q$1005,Cad_cl!AW$5)))</f>
        <v/>
      </c>
      <c r="AX158" s="134" t="str">
        <f>IF(ISERR(IF($C158="","",SUMIFS(Con_ve!$F$6:$F$1005,Con_ve!$C$6:$C$1005,$C158,Con_ve!$I$6:$I$1005,"Fechada",Con_ve!$Q$6:$Q$1005,Cad_cl!AX$5))),"",IF($C158="","",SUMIFS(Con_ve!$F$6:$F$1005,Con_ve!$C$6:$C$1005,$C158,Con_ve!$I$6:$I$1005,"Fechada",Con_ve!$Q$6:$Q$1005,Cad_cl!AX$5)))</f>
        <v/>
      </c>
      <c r="AY158" s="134" t="str">
        <f>IF(ISERR(IF($C158="","",SUMIFS(Con_ve!$F$6:$F$1005,Con_ve!$C$6:$C$1005,$C158,Con_ve!$I$6:$I$1005,"Fechada",Con_ve!$Q$6:$Q$1005,Cad_cl!AY$5))),"",IF($C158="","",SUMIFS(Con_ve!$F$6:$F$1005,Con_ve!$C$6:$C$1005,$C158,Con_ve!$I$6:$I$1005,"Fechada",Con_ve!$Q$6:$Q$1005,Cad_cl!AY$5)))</f>
        <v/>
      </c>
      <c r="AZ158" s="134" t="str">
        <f>IF(ISERR(IF($C158="","",SUMIFS(Con_ve!$F$6:$F$1005,Con_ve!$C$6:$C$1005,$C158,Con_ve!$I$6:$I$1005,"Fechada",Con_ve!$Q$6:$Q$1005,Cad_cl!AZ$5))),"",IF($C158="","",SUMIFS(Con_ve!$F$6:$F$1005,Con_ve!$C$6:$C$1005,$C158,Con_ve!$I$6:$I$1005,"Fechada",Con_ve!$Q$6:$Q$1005,Cad_cl!AZ$5)))</f>
        <v/>
      </c>
      <c r="BA158" s="134" t="str">
        <f>IF(ISERR(IF($C158="","",SUMIFS(Con_ve!$F$6:$F$1005,Con_ve!$C$6:$C$1005,$C158,Con_ve!$I$6:$I$1005,"Fechada",Con_ve!$Q$6:$Q$1005,Cad_cl!BA$5))),"",IF($C158="","",SUMIFS(Con_ve!$F$6:$F$1005,Con_ve!$C$6:$C$1005,$C158,Con_ve!$I$6:$I$1005,"Fechada",Con_ve!$Q$6:$Q$1005,Cad_cl!BA$5)))</f>
        <v/>
      </c>
      <c r="BB158" s="134">
        <f t="shared" si="6"/>
        <v>0</v>
      </c>
      <c r="BD158" s="134" t="str">
        <f>IF(ISERR(IF($C158="","",SUMIFS(Con_ve!$F$6:$F$1005,Con_ve!$C$6:$C$1005,$C158,Con_ve!$I$6:$I$1005,"Em negociação",Con_ve!$Q$6:$Q$1005,Cad_cl!BD$5))),"",IF($C158="","",SUMIFS(Con_ve!$F$6:$F$1005,Con_ve!$C$6:$C$1005,$C158,Con_ve!$I$6:$I$1005,"Em negociação",Con_ve!$Q$6:$Q$1005,Cad_cl!BD$5)))</f>
        <v/>
      </c>
      <c r="BE158" s="134" t="str">
        <f>IF(ISERR(IF($C158="","",SUMIFS(Con_ve!$F$6:$F$1005,Con_ve!$C$6:$C$1005,$C158,Con_ve!$I$6:$I$1005,"Em negociação",Con_ve!$Q$6:$Q$1005,Cad_cl!BE$5))),"",IF($C158="","",SUMIFS(Con_ve!$F$6:$F$1005,Con_ve!$C$6:$C$1005,$C158,Con_ve!$I$6:$I$1005,"Em negociação",Con_ve!$Q$6:$Q$1005,Cad_cl!BE$5)))</f>
        <v/>
      </c>
      <c r="BF158" s="134" t="str">
        <f>IF(ISERR(IF($C158="","",SUMIFS(Con_ve!$F$6:$F$1005,Con_ve!$C$6:$C$1005,$C158,Con_ve!$I$6:$I$1005,"Em negociação",Con_ve!$Q$6:$Q$1005,Cad_cl!BF$5))),"",IF($C158="","",SUMIFS(Con_ve!$F$6:$F$1005,Con_ve!$C$6:$C$1005,$C158,Con_ve!$I$6:$I$1005,"Em negociação",Con_ve!$Q$6:$Q$1005,Cad_cl!BF$5)))</f>
        <v/>
      </c>
      <c r="BG158" s="134" t="str">
        <f>IF(ISERR(IF($C158="","",SUMIFS(Con_ve!$F$6:$F$1005,Con_ve!$C$6:$C$1005,$C158,Con_ve!$I$6:$I$1005,"Em negociação",Con_ve!$Q$6:$Q$1005,Cad_cl!BG$5))),"",IF($C158="","",SUMIFS(Con_ve!$F$6:$F$1005,Con_ve!$C$6:$C$1005,$C158,Con_ve!$I$6:$I$1005,"Em negociação",Con_ve!$Q$6:$Q$1005,Cad_cl!BG$5)))</f>
        <v/>
      </c>
      <c r="BH158" s="134" t="str">
        <f>IF(ISERR(IF($C158="","",SUMIFS(Con_ve!$F$6:$F$1005,Con_ve!$C$6:$C$1005,$C158,Con_ve!$I$6:$I$1005,"Em negociação",Con_ve!$Q$6:$Q$1005,Cad_cl!BH$5))),"",IF($C158="","",SUMIFS(Con_ve!$F$6:$F$1005,Con_ve!$C$6:$C$1005,$C158,Con_ve!$I$6:$I$1005,"Em negociação",Con_ve!$Q$6:$Q$1005,Cad_cl!BH$5)))</f>
        <v/>
      </c>
      <c r="BI158" s="134" t="str">
        <f>IF(ISERR(IF($C158="","",SUMIFS(Con_ve!$F$6:$F$1005,Con_ve!$C$6:$C$1005,$C158,Con_ve!$I$6:$I$1005,"Em negociação",Con_ve!$Q$6:$Q$1005,Cad_cl!BI$5))),"",IF($C158="","",SUMIFS(Con_ve!$F$6:$F$1005,Con_ve!$C$6:$C$1005,$C158,Con_ve!$I$6:$I$1005,"Em negociação",Con_ve!$Q$6:$Q$1005,Cad_cl!BI$5)))</f>
        <v/>
      </c>
      <c r="BJ158" s="134" t="str">
        <f>IF(ISERR(IF($C158="","",SUMIFS(Con_ve!$F$6:$F$1005,Con_ve!$C$6:$C$1005,$C158,Con_ve!$I$6:$I$1005,"Em negociação",Con_ve!$Q$6:$Q$1005,Cad_cl!BJ$5))),"",IF($C158="","",SUMIFS(Con_ve!$F$6:$F$1005,Con_ve!$C$6:$C$1005,$C158,Con_ve!$I$6:$I$1005,"Em negociação",Con_ve!$Q$6:$Q$1005,Cad_cl!BJ$5)))</f>
        <v/>
      </c>
      <c r="BK158" s="134" t="str">
        <f>IF(ISERR(IF($C158="","",SUMIFS(Con_ve!$F$6:$F$1005,Con_ve!$C$6:$C$1005,$C158,Con_ve!$I$6:$I$1005,"Em negociação",Con_ve!$Q$6:$Q$1005,Cad_cl!BK$5))),"",IF($C158="","",SUMIFS(Con_ve!$F$6:$F$1005,Con_ve!$C$6:$C$1005,$C158,Con_ve!$I$6:$I$1005,"Em negociação",Con_ve!$Q$6:$Q$1005,Cad_cl!BK$5)))</f>
        <v/>
      </c>
      <c r="BL158" s="134" t="str">
        <f>IF(ISERR(IF($C158="","",SUMIFS(Con_ve!$F$6:$F$1005,Con_ve!$C$6:$C$1005,$C158,Con_ve!$I$6:$I$1005,"Em negociação",Con_ve!$Q$6:$Q$1005,Cad_cl!BL$5))),"",IF($C158="","",SUMIFS(Con_ve!$F$6:$F$1005,Con_ve!$C$6:$C$1005,$C158,Con_ve!$I$6:$I$1005,"Em negociação",Con_ve!$Q$6:$Q$1005,Cad_cl!BL$5)))</f>
        <v/>
      </c>
      <c r="BM158" s="134" t="str">
        <f>IF(ISERR(IF($C158="","",SUMIFS(Con_ve!$F$6:$F$1005,Con_ve!$C$6:$C$1005,$C158,Con_ve!$I$6:$I$1005,"Em negociação",Con_ve!$Q$6:$Q$1005,Cad_cl!BM$5))),"",IF($C158="","",SUMIFS(Con_ve!$F$6:$F$1005,Con_ve!$C$6:$C$1005,$C158,Con_ve!$I$6:$I$1005,"Em negociação",Con_ve!$Q$6:$Q$1005,Cad_cl!BM$5)))</f>
        <v/>
      </c>
      <c r="BN158" s="134" t="str">
        <f>IF(ISERR(IF($C158="","",SUMIFS(Con_ve!$F$6:$F$1005,Con_ve!$C$6:$C$1005,$C158,Con_ve!$I$6:$I$1005,"Em negociação",Con_ve!$Q$6:$Q$1005,Cad_cl!BN$5))),"",IF($C158="","",SUMIFS(Con_ve!$F$6:$F$1005,Con_ve!$C$6:$C$1005,$C158,Con_ve!$I$6:$I$1005,"Em negociação",Con_ve!$Q$6:$Q$1005,Cad_cl!BN$5)))</f>
        <v/>
      </c>
      <c r="BO158" s="134" t="str">
        <f>IF(ISERR(IF($C158="","",SUMIFS(Con_ve!$F$6:$F$1005,Con_ve!$C$6:$C$1005,$C158,Con_ve!$I$6:$I$1005,"Em negociação",Con_ve!$Q$6:$Q$1005,Cad_cl!BO$5))),"",IF($C158="","",SUMIFS(Con_ve!$F$6:$F$1005,Con_ve!$C$6:$C$1005,$C158,Con_ve!$I$6:$I$1005,"Em negociação",Con_ve!$Q$6:$Q$1005,Cad_cl!BO$5)))</f>
        <v/>
      </c>
      <c r="BP158" s="134">
        <f t="shared" si="7"/>
        <v>0</v>
      </c>
      <c r="BR158" s="125" t="str">
        <f>IF(ISERR(IF(AND($I158=Re_lo!$E$5,BR$5=VLOOKUP(Re_lo!$H$5,Re_lo!$N$5:$O$16,2,0)),AP158,"")),"",IF(AND($I158=Re_lo!$E$5,BR$5=VLOOKUP(Re_lo!$H$5,Re_lo!$N$5:$O$16,2,0)),AP158,""))</f>
        <v/>
      </c>
      <c r="BS158" s="125" t="str">
        <f>IF(ISERR(IF(AND($I158=Re_lo!$E$5,BS$5=VLOOKUP(Re_lo!$H$5,Re_lo!$N$5:$O$16,2,0)),AQ158,"")),"",IF(AND($I158=Re_lo!$E$5,BS$5=VLOOKUP(Re_lo!$H$5,Re_lo!$N$5:$O$16,2,0)),AQ158,""))</f>
        <v/>
      </c>
      <c r="BT158" s="125" t="str">
        <f>IF(ISERR(IF(AND($I158=Re_lo!$E$5,BT$5=VLOOKUP(Re_lo!$H$5,Re_lo!$N$5:$O$16,2,0)),AR158,"")),"",IF(AND($I158=Re_lo!$E$5,BT$5=VLOOKUP(Re_lo!$H$5,Re_lo!$N$5:$O$16,2,0)),AR158,""))</f>
        <v/>
      </c>
      <c r="BU158" s="125" t="str">
        <f>IF(ISERR(IF(AND($I158=Re_lo!$E$5,BU$5=VLOOKUP(Re_lo!$H$5,Re_lo!$N$5:$O$16,2,0)),AS158,"")),"",IF(AND($I158=Re_lo!$E$5,BU$5=VLOOKUP(Re_lo!$H$5,Re_lo!$N$5:$O$16,2,0)),AS158,""))</f>
        <v/>
      </c>
      <c r="BV158" s="125" t="str">
        <f>IF(ISERR(IF(AND($I158=Re_lo!$E$5,BV$5=VLOOKUP(Re_lo!$H$5,Re_lo!$N$5:$O$16,2,0)),AT158,"")),"",IF(AND($I158=Re_lo!$E$5,BV$5=VLOOKUP(Re_lo!$H$5,Re_lo!$N$5:$O$16,2,0)),AT158,""))</f>
        <v/>
      </c>
      <c r="BW158" s="125" t="str">
        <f>IF(ISERR(IF(AND($I158=Re_lo!$E$5,BW$5=VLOOKUP(Re_lo!$H$5,Re_lo!$N$5:$O$16,2,0)),AU158,"")),"",IF(AND($I158=Re_lo!$E$5,BW$5=VLOOKUP(Re_lo!$H$5,Re_lo!$N$5:$O$16,2,0)),AU158,""))</f>
        <v/>
      </c>
      <c r="BX158" s="125" t="str">
        <f>IF(ISERR(IF(AND($I158=Re_lo!$E$5,BX$5=VLOOKUP(Re_lo!$H$5,Re_lo!$N$5:$O$16,2,0)),AV158,"")),"",IF(AND($I158=Re_lo!$E$5,BX$5=VLOOKUP(Re_lo!$H$5,Re_lo!$N$5:$O$16,2,0)),AV158,""))</f>
        <v/>
      </c>
      <c r="BY158" s="125" t="str">
        <f>IF(ISERR(IF(AND($I158=Re_lo!$E$5,BY$5=VLOOKUP(Re_lo!$H$5,Re_lo!$N$5:$O$16,2,0)),AW158,"")),"",IF(AND($I158=Re_lo!$E$5,BY$5=VLOOKUP(Re_lo!$H$5,Re_lo!$N$5:$O$16,2,0)),AW158,""))</f>
        <v/>
      </c>
      <c r="BZ158" s="125" t="str">
        <f>IF(ISERR(IF(AND($I158=Re_lo!$E$5,BZ$5=VLOOKUP(Re_lo!$H$5,Re_lo!$N$5:$O$16,2,0)),AX158,"")),"",IF(AND($I158=Re_lo!$E$5,BZ$5=VLOOKUP(Re_lo!$H$5,Re_lo!$N$5:$O$16,2,0)),AX158,""))</f>
        <v/>
      </c>
      <c r="CA158" s="125" t="str">
        <f>IF(ISERR(IF(AND($I158=Re_lo!$E$5,CA$5=VLOOKUP(Re_lo!$H$5,Re_lo!$N$5:$O$16,2,0)),AY158,"")),"",IF(AND($I158=Re_lo!$E$5,CA$5=VLOOKUP(Re_lo!$H$5,Re_lo!$N$5:$O$16,2,0)),AY158,""))</f>
        <v/>
      </c>
      <c r="CB158" s="125" t="str">
        <f>IF(ISERR(IF(AND($I158=Re_lo!$E$5,CB$5=VLOOKUP(Re_lo!$H$5,Re_lo!$N$5:$O$16,2,0)),AZ158,"")),"",IF(AND($I158=Re_lo!$E$5,CB$5=VLOOKUP(Re_lo!$H$5,Re_lo!$N$5:$O$16,2,0)),AZ158,""))</f>
        <v/>
      </c>
      <c r="CC158" s="125" t="str">
        <f>IF(ISERR(IF(AND($I158=Re_lo!$E$5,CC$5=VLOOKUP(Re_lo!$H$5,Re_lo!$N$5:$O$16,2,0)),BA158,"")),"",IF(AND($I158=Re_lo!$E$5,CC$5=VLOOKUP(Re_lo!$H$5,Re_lo!$N$5:$O$16,2,0)),BA158,""))</f>
        <v/>
      </c>
      <c r="CD158" s="125" t="str">
        <f>IF(ISERR(IF(AND($I158=Re_lo!$E$5,CD$5=VLOOKUP(Re_lo!$H$5,Re_lo!$N$5:$O$16,2,0)),BB158,"")),"",IF(AND($I158=Re_lo!$E$5,CD$5=VLOOKUP(Re_lo!$H$5,Re_lo!$N$5:$O$16,2,0)),BB158,""))</f>
        <v/>
      </c>
      <c r="CF158" s="125" t="str">
        <f>IF($C158="","",COUNTIFS(Con_ve!$C$6:$C$1005,$C158,Con_ve!$Q$6:$Q$1005,Cad_cl!CF$5))</f>
        <v/>
      </c>
      <c r="CG158" s="125" t="str">
        <f>IF($C158="","",COUNTIFS(Con_ve!$C$6:$C$1005,$C158,Con_ve!$Q$6:$Q$1005,Cad_cl!CG$5))</f>
        <v/>
      </c>
      <c r="CH158" s="125" t="str">
        <f>IF($C158="","",COUNTIFS(Con_ve!$C$6:$C$1005,$C158,Con_ve!$Q$6:$Q$1005,Cad_cl!CH$5))</f>
        <v/>
      </c>
      <c r="CI158" s="125" t="str">
        <f>IF($C158="","",COUNTIFS(Con_ve!$C$6:$C$1005,$C158,Con_ve!$Q$6:$Q$1005,Cad_cl!CI$5))</f>
        <v/>
      </c>
      <c r="CJ158" s="125" t="str">
        <f>IF($C158="","",COUNTIFS(Con_ve!$C$6:$C$1005,$C158,Con_ve!$Q$6:$Q$1005,Cad_cl!CJ$5))</f>
        <v/>
      </c>
      <c r="CK158" s="125" t="str">
        <f>IF($C158="","",COUNTIFS(Con_ve!$C$6:$C$1005,$C158,Con_ve!$Q$6:$Q$1005,Cad_cl!CK$5))</f>
        <v/>
      </c>
      <c r="CL158" s="125" t="str">
        <f>IF($C158="","",COUNTIFS(Con_ve!$C$6:$C$1005,$C158,Con_ve!$Q$6:$Q$1005,Cad_cl!CL$5))</f>
        <v/>
      </c>
      <c r="CM158" s="125" t="str">
        <f>IF($C158="","",COUNTIFS(Con_ve!$C$6:$C$1005,$C158,Con_ve!$Q$6:$Q$1005,Cad_cl!CM$5))</f>
        <v/>
      </c>
      <c r="CN158" s="125" t="str">
        <f>IF($C158="","",COUNTIFS(Con_ve!$C$6:$C$1005,$C158,Con_ve!$Q$6:$Q$1005,Cad_cl!CN$5))</f>
        <v/>
      </c>
      <c r="CO158" s="125" t="str">
        <f>IF($C158="","",COUNTIFS(Con_ve!$C$6:$C$1005,$C158,Con_ve!$Q$6:$Q$1005,Cad_cl!CO$5))</f>
        <v/>
      </c>
      <c r="CP158" s="125" t="str">
        <f>IF($C158="","",COUNTIFS(Con_ve!$C$6:$C$1005,$C158,Con_ve!$Q$6:$Q$1005,Cad_cl!CP$5))</f>
        <v/>
      </c>
      <c r="CQ158" s="125" t="str">
        <f>IF($C158="","",COUNTIFS(Con_ve!$C$6:$C$1005,$C158,Con_ve!$Q$6:$Q$1005,Cad_cl!CQ$5))</f>
        <v/>
      </c>
      <c r="CR158" s="125">
        <f t="shared" si="8"/>
        <v>0</v>
      </c>
    </row>
    <row r="159" spans="3:96" ht="30" customHeight="1">
      <c r="C159" s="153"/>
      <c r="D159" s="153"/>
      <c r="E159" s="154"/>
      <c r="F159" s="153"/>
      <c r="G159" s="155"/>
      <c r="H159" s="153"/>
      <c r="I159" s="153"/>
      <c r="J159" s="132" t="s">
        <v>309</v>
      </c>
      <c r="K159" s="133" t="s">
        <v>309</v>
      </c>
      <c r="L159" s="153"/>
      <c r="M159" s="153"/>
      <c r="N159" s="153"/>
      <c r="O159" s="153"/>
      <c r="P159" s="153"/>
      <c r="Q159" s="153"/>
      <c r="AP159" s="134" t="str">
        <f>IF(ISERR(IF($C159="","",SUMIFS(Con_ve!$F$6:$F$1005,Con_ve!$C$6:$C$1005,$C159,Con_ve!$I$6:$I$1005,"Fechada",Con_ve!$Q$6:$Q$1005,Cad_cl!AP$5))),"",IF($C159="","",SUMIFS(Con_ve!$F$6:$F$1005,Con_ve!$C$6:$C$1005,$C159,Con_ve!$I$6:$I$1005,"Fechada",Con_ve!$Q$6:$Q$1005,Cad_cl!AP$5)))</f>
        <v/>
      </c>
      <c r="AQ159" s="134" t="str">
        <f>IF(ISERR(IF($C159="","",SUMIFS(Con_ve!$F$6:$F$1005,Con_ve!$C$6:$C$1005,$C159,Con_ve!$I$6:$I$1005,"Fechada",Con_ve!$Q$6:$Q$1005,Cad_cl!AQ$5))),"",IF($C159="","",SUMIFS(Con_ve!$F$6:$F$1005,Con_ve!$C$6:$C$1005,$C159,Con_ve!$I$6:$I$1005,"Fechada",Con_ve!$Q$6:$Q$1005,Cad_cl!AQ$5)))</f>
        <v/>
      </c>
      <c r="AR159" s="134" t="str">
        <f>IF(ISERR(IF($C159="","",SUMIFS(Con_ve!$F$6:$F$1005,Con_ve!$C$6:$C$1005,$C159,Con_ve!$I$6:$I$1005,"Fechada",Con_ve!$Q$6:$Q$1005,Cad_cl!AR$5))),"",IF($C159="","",SUMIFS(Con_ve!$F$6:$F$1005,Con_ve!$C$6:$C$1005,$C159,Con_ve!$I$6:$I$1005,"Fechada",Con_ve!$Q$6:$Q$1005,Cad_cl!AR$5)))</f>
        <v/>
      </c>
      <c r="AS159" s="134" t="str">
        <f>IF(ISERR(IF($C159="","",SUMIFS(Con_ve!$F$6:$F$1005,Con_ve!$C$6:$C$1005,$C159,Con_ve!$I$6:$I$1005,"Fechada",Con_ve!$Q$6:$Q$1005,Cad_cl!AS$5))),"",IF($C159="","",SUMIFS(Con_ve!$F$6:$F$1005,Con_ve!$C$6:$C$1005,$C159,Con_ve!$I$6:$I$1005,"Fechada",Con_ve!$Q$6:$Q$1005,Cad_cl!AS$5)))</f>
        <v/>
      </c>
      <c r="AT159" s="134" t="str">
        <f>IF(ISERR(IF($C159="","",SUMIFS(Con_ve!$F$6:$F$1005,Con_ve!$C$6:$C$1005,$C159,Con_ve!$I$6:$I$1005,"Fechada",Con_ve!$Q$6:$Q$1005,Cad_cl!AT$5))),"",IF($C159="","",SUMIFS(Con_ve!$F$6:$F$1005,Con_ve!$C$6:$C$1005,$C159,Con_ve!$I$6:$I$1005,"Fechada",Con_ve!$Q$6:$Q$1005,Cad_cl!AT$5)))</f>
        <v/>
      </c>
      <c r="AU159" s="134" t="str">
        <f>IF(ISERR(IF($C159="","",SUMIFS(Con_ve!$F$6:$F$1005,Con_ve!$C$6:$C$1005,$C159,Con_ve!$I$6:$I$1005,"Fechada",Con_ve!$Q$6:$Q$1005,Cad_cl!AU$5))),"",IF($C159="","",SUMIFS(Con_ve!$F$6:$F$1005,Con_ve!$C$6:$C$1005,$C159,Con_ve!$I$6:$I$1005,"Fechada",Con_ve!$Q$6:$Q$1005,Cad_cl!AU$5)))</f>
        <v/>
      </c>
      <c r="AV159" s="134" t="str">
        <f>IF(ISERR(IF($C159="","",SUMIFS(Con_ve!$F$6:$F$1005,Con_ve!$C$6:$C$1005,$C159,Con_ve!$I$6:$I$1005,"Fechada",Con_ve!$Q$6:$Q$1005,Cad_cl!AV$5))),"",IF($C159="","",SUMIFS(Con_ve!$F$6:$F$1005,Con_ve!$C$6:$C$1005,$C159,Con_ve!$I$6:$I$1005,"Fechada",Con_ve!$Q$6:$Q$1005,Cad_cl!AV$5)))</f>
        <v/>
      </c>
      <c r="AW159" s="134" t="str">
        <f>IF(ISERR(IF($C159="","",SUMIFS(Con_ve!$F$6:$F$1005,Con_ve!$C$6:$C$1005,$C159,Con_ve!$I$6:$I$1005,"Fechada",Con_ve!$Q$6:$Q$1005,Cad_cl!AW$5))),"",IF($C159="","",SUMIFS(Con_ve!$F$6:$F$1005,Con_ve!$C$6:$C$1005,$C159,Con_ve!$I$6:$I$1005,"Fechada",Con_ve!$Q$6:$Q$1005,Cad_cl!AW$5)))</f>
        <v/>
      </c>
      <c r="AX159" s="134" t="str">
        <f>IF(ISERR(IF($C159="","",SUMIFS(Con_ve!$F$6:$F$1005,Con_ve!$C$6:$C$1005,$C159,Con_ve!$I$6:$I$1005,"Fechada",Con_ve!$Q$6:$Q$1005,Cad_cl!AX$5))),"",IF($C159="","",SUMIFS(Con_ve!$F$6:$F$1005,Con_ve!$C$6:$C$1005,$C159,Con_ve!$I$6:$I$1005,"Fechada",Con_ve!$Q$6:$Q$1005,Cad_cl!AX$5)))</f>
        <v/>
      </c>
      <c r="AY159" s="134" t="str">
        <f>IF(ISERR(IF($C159="","",SUMIFS(Con_ve!$F$6:$F$1005,Con_ve!$C$6:$C$1005,$C159,Con_ve!$I$6:$I$1005,"Fechada",Con_ve!$Q$6:$Q$1005,Cad_cl!AY$5))),"",IF($C159="","",SUMIFS(Con_ve!$F$6:$F$1005,Con_ve!$C$6:$C$1005,$C159,Con_ve!$I$6:$I$1005,"Fechada",Con_ve!$Q$6:$Q$1005,Cad_cl!AY$5)))</f>
        <v/>
      </c>
      <c r="AZ159" s="134" t="str">
        <f>IF(ISERR(IF($C159="","",SUMIFS(Con_ve!$F$6:$F$1005,Con_ve!$C$6:$C$1005,$C159,Con_ve!$I$6:$I$1005,"Fechada",Con_ve!$Q$6:$Q$1005,Cad_cl!AZ$5))),"",IF($C159="","",SUMIFS(Con_ve!$F$6:$F$1005,Con_ve!$C$6:$C$1005,$C159,Con_ve!$I$6:$I$1005,"Fechada",Con_ve!$Q$6:$Q$1005,Cad_cl!AZ$5)))</f>
        <v/>
      </c>
      <c r="BA159" s="134" t="str">
        <f>IF(ISERR(IF($C159="","",SUMIFS(Con_ve!$F$6:$F$1005,Con_ve!$C$6:$C$1005,$C159,Con_ve!$I$6:$I$1005,"Fechada",Con_ve!$Q$6:$Q$1005,Cad_cl!BA$5))),"",IF($C159="","",SUMIFS(Con_ve!$F$6:$F$1005,Con_ve!$C$6:$C$1005,$C159,Con_ve!$I$6:$I$1005,"Fechada",Con_ve!$Q$6:$Q$1005,Cad_cl!BA$5)))</f>
        <v/>
      </c>
      <c r="BB159" s="134">
        <f t="shared" si="6"/>
        <v>0</v>
      </c>
      <c r="BD159" s="134" t="str">
        <f>IF(ISERR(IF($C159="","",SUMIFS(Con_ve!$F$6:$F$1005,Con_ve!$C$6:$C$1005,$C159,Con_ve!$I$6:$I$1005,"Em negociação",Con_ve!$Q$6:$Q$1005,Cad_cl!BD$5))),"",IF($C159="","",SUMIFS(Con_ve!$F$6:$F$1005,Con_ve!$C$6:$C$1005,$C159,Con_ve!$I$6:$I$1005,"Em negociação",Con_ve!$Q$6:$Q$1005,Cad_cl!BD$5)))</f>
        <v/>
      </c>
      <c r="BE159" s="134" t="str">
        <f>IF(ISERR(IF($C159="","",SUMIFS(Con_ve!$F$6:$F$1005,Con_ve!$C$6:$C$1005,$C159,Con_ve!$I$6:$I$1005,"Em negociação",Con_ve!$Q$6:$Q$1005,Cad_cl!BE$5))),"",IF($C159="","",SUMIFS(Con_ve!$F$6:$F$1005,Con_ve!$C$6:$C$1005,$C159,Con_ve!$I$6:$I$1005,"Em negociação",Con_ve!$Q$6:$Q$1005,Cad_cl!BE$5)))</f>
        <v/>
      </c>
      <c r="BF159" s="134" t="str">
        <f>IF(ISERR(IF($C159="","",SUMIFS(Con_ve!$F$6:$F$1005,Con_ve!$C$6:$C$1005,$C159,Con_ve!$I$6:$I$1005,"Em negociação",Con_ve!$Q$6:$Q$1005,Cad_cl!BF$5))),"",IF($C159="","",SUMIFS(Con_ve!$F$6:$F$1005,Con_ve!$C$6:$C$1005,$C159,Con_ve!$I$6:$I$1005,"Em negociação",Con_ve!$Q$6:$Q$1005,Cad_cl!BF$5)))</f>
        <v/>
      </c>
      <c r="BG159" s="134" t="str">
        <f>IF(ISERR(IF($C159="","",SUMIFS(Con_ve!$F$6:$F$1005,Con_ve!$C$6:$C$1005,$C159,Con_ve!$I$6:$I$1005,"Em negociação",Con_ve!$Q$6:$Q$1005,Cad_cl!BG$5))),"",IF($C159="","",SUMIFS(Con_ve!$F$6:$F$1005,Con_ve!$C$6:$C$1005,$C159,Con_ve!$I$6:$I$1005,"Em negociação",Con_ve!$Q$6:$Q$1005,Cad_cl!BG$5)))</f>
        <v/>
      </c>
      <c r="BH159" s="134" t="str">
        <f>IF(ISERR(IF($C159="","",SUMIFS(Con_ve!$F$6:$F$1005,Con_ve!$C$6:$C$1005,$C159,Con_ve!$I$6:$I$1005,"Em negociação",Con_ve!$Q$6:$Q$1005,Cad_cl!BH$5))),"",IF($C159="","",SUMIFS(Con_ve!$F$6:$F$1005,Con_ve!$C$6:$C$1005,$C159,Con_ve!$I$6:$I$1005,"Em negociação",Con_ve!$Q$6:$Q$1005,Cad_cl!BH$5)))</f>
        <v/>
      </c>
      <c r="BI159" s="134" t="str">
        <f>IF(ISERR(IF($C159="","",SUMIFS(Con_ve!$F$6:$F$1005,Con_ve!$C$6:$C$1005,$C159,Con_ve!$I$6:$I$1005,"Em negociação",Con_ve!$Q$6:$Q$1005,Cad_cl!BI$5))),"",IF($C159="","",SUMIFS(Con_ve!$F$6:$F$1005,Con_ve!$C$6:$C$1005,$C159,Con_ve!$I$6:$I$1005,"Em negociação",Con_ve!$Q$6:$Q$1005,Cad_cl!BI$5)))</f>
        <v/>
      </c>
      <c r="BJ159" s="134" t="str">
        <f>IF(ISERR(IF($C159="","",SUMIFS(Con_ve!$F$6:$F$1005,Con_ve!$C$6:$C$1005,$C159,Con_ve!$I$6:$I$1005,"Em negociação",Con_ve!$Q$6:$Q$1005,Cad_cl!BJ$5))),"",IF($C159="","",SUMIFS(Con_ve!$F$6:$F$1005,Con_ve!$C$6:$C$1005,$C159,Con_ve!$I$6:$I$1005,"Em negociação",Con_ve!$Q$6:$Q$1005,Cad_cl!BJ$5)))</f>
        <v/>
      </c>
      <c r="BK159" s="134" t="str">
        <f>IF(ISERR(IF($C159="","",SUMIFS(Con_ve!$F$6:$F$1005,Con_ve!$C$6:$C$1005,$C159,Con_ve!$I$6:$I$1005,"Em negociação",Con_ve!$Q$6:$Q$1005,Cad_cl!BK$5))),"",IF($C159="","",SUMIFS(Con_ve!$F$6:$F$1005,Con_ve!$C$6:$C$1005,$C159,Con_ve!$I$6:$I$1005,"Em negociação",Con_ve!$Q$6:$Q$1005,Cad_cl!BK$5)))</f>
        <v/>
      </c>
      <c r="BL159" s="134" t="str">
        <f>IF(ISERR(IF($C159="","",SUMIFS(Con_ve!$F$6:$F$1005,Con_ve!$C$6:$C$1005,$C159,Con_ve!$I$6:$I$1005,"Em negociação",Con_ve!$Q$6:$Q$1005,Cad_cl!BL$5))),"",IF($C159="","",SUMIFS(Con_ve!$F$6:$F$1005,Con_ve!$C$6:$C$1005,$C159,Con_ve!$I$6:$I$1005,"Em negociação",Con_ve!$Q$6:$Q$1005,Cad_cl!BL$5)))</f>
        <v/>
      </c>
      <c r="BM159" s="134" t="str">
        <f>IF(ISERR(IF($C159="","",SUMIFS(Con_ve!$F$6:$F$1005,Con_ve!$C$6:$C$1005,$C159,Con_ve!$I$6:$I$1005,"Em negociação",Con_ve!$Q$6:$Q$1005,Cad_cl!BM$5))),"",IF($C159="","",SUMIFS(Con_ve!$F$6:$F$1005,Con_ve!$C$6:$C$1005,$C159,Con_ve!$I$6:$I$1005,"Em negociação",Con_ve!$Q$6:$Q$1005,Cad_cl!BM$5)))</f>
        <v/>
      </c>
      <c r="BN159" s="134" t="str">
        <f>IF(ISERR(IF($C159="","",SUMIFS(Con_ve!$F$6:$F$1005,Con_ve!$C$6:$C$1005,$C159,Con_ve!$I$6:$I$1005,"Em negociação",Con_ve!$Q$6:$Q$1005,Cad_cl!BN$5))),"",IF($C159="","",SUMIFS(Con_ve!$F$6:$F$1005,Con_ve!$C$6:$C$1005,$C159,Con_ve!$I$6:$I$1005,"Em negociação",Con_ve!$Q$6:$Q$1005,Cad_cl!BN$5)))</f>
        <v/>
      </c>
      <c r="BO159" s="134" t="str">
        <f>IF(ISERR(IF($C159="","",SUMIFS(Con_ve!$F$6:$F$1005,Con_ve!$C$6:$C$1005,$C159,Con_ve!$I$6:$I$1005,"Em negociação",Con_ve!$Q$6:$Q$1005,Cad_cl!BO$5))),"",IF($C159="","",SUMIFS(Con_ve!$F$6:$F$1005,Con_ve!$C$6:$C$1005,$C159,Con_ve!$I$6:$I$1005,"Em negociação",Con_ve!$Q$6:$Q$1005,Cad_cl!BO$5)))</f>
        <v/>
      </c>
      <c r="BP159" s="134">
        <f t="shared" si="7"/>
        <v>0</v>
      </c>
      <c r="BR159" s="125" t="str">
        <f>IF(ISERR(IF(AND($I159=Re_lo!$E$5,BR$5=VLOOKUP(Re_lo!$H$5,Re_lo!$N$5:$O$16,2,0)),AP159,"")),"",IF(AND($I159=Re_lo!$E$5,BR$5=VLOOKUP(Re_lo!$H$5,Re_lo!$N$5:$O$16,2,0)),AP159,""))</f>
        <v/>
      </c>
      <c r="BS159" s="125" t="str">
        <f>IF(ISERR(IF(AND($I159=Re_lo!$E$5,BS$5=VLOOKUP(Re_lo!$H$5,Re_lo!$N$5:$O$16,2,0)),AQ159,"")),"",IF(AND($I159=Re_lo!$E$5,BS$5=VLOOKUP(Re_lo!$H$5,Re_lo!$N$5:$O$16,2,0)),AQ159,""))</f>
        <v/>
      </c>
      <c r="BT159" s="125" t="str">
        <f>IF(ISERR(IF(AND($I159=Re_lo!$E$5,BT$5=VLOOKUP(Re_lo!$H$5,Re_lo!$N$5:$O$16,2,0)),AR159,"")),"",IF(AND($I159=Re_lo!$E$5,BT$5=VLOOKUP(Re_lo!$H$5,Re_lo!$N$5:$O$16,2,0)),AR159,""))</f>
        <v/>
      </c>
      <c r="BU159" s="125" t="str">
        <f>IF(ISERR(IF(AND($I159=Re_lo!$E$5,BU$5=VLOOKUP(Re_lo!$H$5,Re_lo!$N$5:$O$16,2,0)),AS159,"")),"",IF(AND($I159=Re_lo!$E$5,BU$5=VLOOKUP(Re_lo!$H$5,Re_lo!$N$5:$O$16,2,0)),AS159,""))</f>
        <v/>
      </c>
      <c r="BV159" s="125" t="str">
        <f>IF(ISERR(IF(AND($I159=Re_lo!$E$5,BV$5=VLOOKUP(Re_lo!$H$5,Re_lo!$N$5:$O$16,2,0)),AT159,"")),"",IF(AND($I159=Re_lo!$E$5,BV$5=VLOOKUP(Re_lo!$H$5,Re_lo!$N$5:$O$16,2,0)),AT159,""))</f>
        <v/>
      </c>
      <c r="BW159" s="125" t="str">
        <f>IF(ISERR(IF(AND($I159=Re_lo!$E$5,BW$5=VLOOKUP(Re_lo!$H$5,Re_lo!$N$5:$O$16,2,0)),AU159,"")),"",IF(AND($I159=Re_lo!$E$5,BW$5=VLOOKUP(Re_lo!$H$5,Re_lo!$N$5:$O$16,2,0)),AU159,""))</f>
        <v/>
      </c>
      <c r="BX159" s="125" t="str">
        <f>IF(ISERR(IF(AND($I159=Re_lo!$E$5,BX$5=VLOOKUP(Re_lo!$H$5,Re_lo!$N$5:$O$16,2,0)),AV159,"")),"",IF(AND($I159=Re_lo!$E$5,BX$5=VLOOKUP(Re_lo!$H$5,Re_lo!$N$5:$O$16,2,0)),AV159,""))</f>
        <v/>
      </c>
      <c r="BY159" s="125" t="str">
        <f>IF(ISERR(IF(AND($I159=Re_lo!$E$5,BY$5=VLOOKUP(Re_lo!$H$5,Re_lo!$N$5:$O$16,2,0)),AW159,"")),"",IF(AND($I159=Re_lo!$E$5,BY$5=VLOOKUP(Re_lo!$H$5,Re_lo!$N$5:$O$16,2,0)),AW159,""))</f>
        <v/>
      </c>
      <c r="BZ159" s="125" t="str">
        <f>IF(ISERR(IF(AND($I159=Re_lo!$E$5,BZ$5=VLOOKUP(Re_lo!$H$5,Re_lo!$N$5:$O$16,2,0)),AX159,"")),"",IF(AND($I159=Re_lo!$E$5,BZ$5=VLOOKUP(Re_lo!$H$5,Re_lo!$N$5:$O$16,2,0)),AX159,""))</f>
        <v/>
      </c>
      <c r="CA159" s="125" t="str">
        <f>IF(ISERR(IF(AND($I159=Re_lo!$E$5,CA$5=VLOOKUP(Re_lo!$H$5,Re_lo!$N$5:$O$16,2,0)),AY159,"")),"",IF(AND($I159=Re_lo!$E$5,CA$5=VLOOKUP(Re_lo!$H$5,Re_lo!$N$5:$O$16,2,0)),AY159,""))</f>
        <v/>
      </c>
      <c r="CB159" s="125" t="str">
        <f>IF(ISERR(IF(AND($I159=Re_lo!$E$5,CB$5=VLOOKUP(Re_lo!$H$5,Re_lo!$N$5:$O$16,2,0)),AZ159,"")),"",IF(AND($I159=Re_lo!$E$5,CB$5=VLOOKUP(Re_lo!$H$5,Re_lo!$N$5:$O$16,2,0)),AZ159,""))</f>
        <v/>
      </c>
      <c r="CC159" s="125" t="str">
        <f>IF(ISERR(IF(AND($I159=Re_lo!$E$5,CC$5=VLOOKUP(Re_lo!$H$5,Re_lo!$N$5:$O$16,2,0)),BA159,"")),"",IF(AND($I159=Re_lo!$E$5,CC$5=VLOOKUP(Re_lo!$H$5,Re_lo!$N$5:$O$16,2,0)),BA159,""))</f>
        <v/>
      </c>
      <c r="CD159" s="125" t="str">
        <f>IF(ISERR(IF(AND($I159=Re_lo!$E$5,CD$5=VLOOKUP(Re_lo!$H$5,Re_lo!$N$5:$O$16,2,0)),BB159,"")),"",IF(AND($I159=Re_lo!$E$5,CD$5=VLOOKUP(Re_lo!$H$5,Re_lo!$N$5:$O$16,2,0)),BB159,""))</f>
        <v/>
      </c>
      <c r="CF159" s="125" t="str">
        <f>IF($C159="","",COUNTIFS(Con_ve!$C$6:$C$1005,$C159,Con_ve!$Q$6:$Q$1005,Cad_cl!CF$5))</f>
        <v/>
      </c>
      <c r="CG159" s="125" t="str">
        <f>IF($C159="","",COUNTIFS(Con_ve!$C$6:$C$1005,$C159,Con_ve!$Q$6:$Q$1005,Cad_cl!CG$5))</f>
        <v/>
      </c>
      <c r="CH159" s="125" t="str">
        <f>IF($C159="","",COUNTIFS(Con_ve!$C$6:$C$1005,$C159,Con_ve!$Q$6:$Q$1005,Cad_cl!CH$5))</f>
        <v/>
      </c>
      <c r="CI159" s="125" t="str">
        <f>IF($C159="","",COUNTIFS(Con_ve!$C$6:$C$1005,$C159,Con_ve!$Q$6:$Q$1005,Cad_cl!CI$5))</f>
        <v/>
      </c>
      <c r="CJ159" s="125" t="str">
        <f>IF($C159="","",COUNTIFS(Con_ve!$C$6:$C$1005,$C159,Con_ve!$Q$6:$Q$1005,Cad_cl!CJ$5))</f>
        <v/>
      </c>
      <c r="CK159" s="125" t="str">
        <f>IF($C159="","",COUNTIFS(Con_ve!$C$6:$C$1005,$C159,Con_ve!$Q$6:$Q$1005,Cad_cl!CK$5))</f>
        <v/>
      </c>
      <c r="CL159" s="125" t="str">
        <f>IF($C159="","",COUNTIFS(Con_ve!$C$6:$C$1005,$C159,Con_ve!$Q$6:$Q$1005,Cad_cl!CL$5))</f>
        <v/>
      </c>
      <c r="CM159" s="125" t="str">
        <f>IF($C159="","",COUNTIFS(Con_ve!$C$6:$C$1005,$C159,Con_ve!$Q$6:$Q$1005,Cad_cl!CM$5))</f>
        <v/>
      </c>
      <c r="CN159" s="125" t="str">
        <f>IF($C159="","",COUNTIFS(Con_ve!$C$6:$C$1005,$C159,Con_ve!$Q$6:$Q$1005,Cad_cl!CN$5))</f>
        <v/>
      </c>
      <c r="CO159" s="125" t="str">
        <f>IF($C159="","",COUNTIFS(Con_ve!$C$6:$C$1005,$C159,Con_ve!$Q$6:$Q$1005,Cad_cl!CO$5))</f>
        <v/>
      </c>
      <c r="CP159" s="125" t="str">
        <f>IF($C159="","",COUNTIFS(Con_ve!$C$6:$C$1005,$C159,Con_ve!$Q$6:$Q$1005,Cad_cl!CP$5))</f>
        <v/>
      </c>
      <c r="CQ159" s="125" t="str">
        <f>IF($C159="","",COUNTIFS(Con_ve!$C$6:$C$1005,$C159,Con_ve!$Q$6:$Q$1005,Cad_cl!CQ$5))</f>
        <v/>
      </c>
      <c r="CR159" s="125">
        <f t="shared" si="8"/>
        <v>0</v>
      </c>
    </row>
    <row r="160" spans="3:96" ht="30" customHeight="1">
      <c r="C160" s="153"/>
      <c r="D160" s="153"/>
      <c r="E160" s="154"/>
      <c r="F160" s="153"/>
      <c r="G160" s="155"/>
      <c r="H160" s="153"/>
      <c r="I160" s="153"/>
      <c r="J160" s="132" t="s">
        <v>309</v>
      </c>
      <c r="K160" s="133" t="s">
        <v>309</v>
      </c>
      <c r="L160" s="153"/>
      <c r="M160" s="153"/>
      <c r="N160" s="153"/>
      <c r="O160" s="153"/>
      <c r="P160" s="153"/>
      <c r="Q160" s="153"/>
      <c r="AP160" s="134" t="str">
        <f>IF(ISERR(IF($C160="","",SUMIFS(Con_ve!$F$6:$F$1005,Con_ve!$C$6:$C$1005,$C160,Con_ve!$I$6:$I$1005,"Fechada",Con_ve!$Q$6:$Q$1005,Cad_cl!AP$5))),"",IF($C160="","",SUMIFS(Con_ve!$F$6:$F$1005,Con_ve!$C$6:$C$1005,$C160,Con_ve!$I$6:$I$1005,"Fechada",Con_ve!$Q$6:$Q$1005,Cad_cl!AP$5)))</f>
        <v/>
      </c>
      <c r="AQ160" s="134" t="str">
        <f>IF(ISERR(IF($C160="","",SUMIFS(Con_ve!$F$6:$F$1005,Con_ve!$C$6:$C$1005,$C160,Con_ve!$I$6:$I$1005,"Fechada",Con_ve!$Q$6:$Q$1005,Cad_cl!AQ$5))),"",IF($C160="","",SUMIFS(Con_ve!$F$6:$F$1005,Con_ve!$C$6:$C$1005,$C160,Con_ve!$I$6:$I$1005,"Fechada",Con_ve!$Q$6:$Q$1005,Cad_cl!AQ$5)))</f>
        <v/>
      </c>
      <c r="AR160" s="134" t="str">
        <f>IF(ISERR(IF($C160="","",SUMIFS(Con_ve!$F$6:$F$1005,Con_ve!$C$6:$C$1005,$C160,Con_ve!$I$6:$I$1005,"Fechada",Con_ve!$Q$6:$Q$1005,Cad_cl!AR$5))),"",IF($C160="","",SUMIFS(Con_ve!$F$6:$F$1005,Con_ve!$C$6:$C$1005,$C160,Con_ve!$I$6:$I$1005,"Fechada",Con_ve!$Q$6:$Q$1005,Cad_cl!AR$5)))</f>
        <v/>
      </c>
      <c r="AS160" s="134" t="str">
        <f>IF(ISERR(IF($C160="","",SUMIFS(Con_ve!$F$6:$F$1005,Con_ve!$C$6:$C$1005,$C160,Con_ve!$I$6:$I$1005,"Fechada",Con_ve!$Q$6:$Q$1005,Cad_cl!AS$5))),"",IF($C160="","",SUMIFS(Con_ve!$F$6:$F$1005,Con_ve!$C$6:$C$1005,$C160,Con_ve!$I$6:$I$1005,"Fechada",Con_ve!$Q$6:$Q$1005,Cad_cl!AS$5)))</f>
        <v/>
      </c>
      <c r="AT160" s="134" t="str">
        <f>IF(ISERR(IF($C160="","",SUMIFS(Con_ve!$F$6:$F$1005,Con_ve!$C$6:$C$1005,$C160,Con_ve!$I$6:$I$1005,"Fechada",Con_ve!$Q$6:$Q$1005,Cad_cl!AT$5))),"",IF($C160="","",SUMIFS(Con_ve!$F$6:$F$1005,Con_ve!$C$6:$C$1005,$C160,Con_ve!$I$6:$I$1005,"Fechada",Con_ve!$Q$6:$Q$1005,Cad_cl!AT$5)))</f>
        <v/>
      </c>
      <c r="AU160" s="134" t="str">
        <f>IF(ISERR(IF($C160="","",SUMIFS(Con_ve!$F$6:$F$1005,Con_ve!$C$6:$C$1005,$C160,Con_ve!$I$6:$I$1005,"Fechada",Con_ve!$Q$6:$Q$1005,Cad_cl!AU$5))),"",IF($C160="","",SUMIFS(Con_ve!$F$6:$F$1005,Con_ve!$C$6:$C$1005,$C160,Con_ve!$I$6:$I$1005,"Fechada",Con_ve!$Q$6:$Q$1005,Cad_cl!AU$5)))</f>
        <v/>
      </c>
      <c r="AV160" s="134" t="str">
        <f>IF(ISERR(IF($C160="","",SUMIFS(Con_ve!$F$6:$F$1005,Con_ve!$C$6:$C$1005,$C160,Con_ve!$I$6:$I$1005,"Fechada",Con_ve!$Q$6:$Q$1005,Cad_cl!AV$5))),"",IF($C160="","",SUMIFS(Con_ve!$F$6:$F$1005,Con_ve!$C$6:$C$1005,$C160,Con_ve!$I$6:$I$1005,"Fechada",Con_ve!$Q$6:$Q$1005,Cad_cl!AV$5)))</f>
        <v/>
      </c>
      <c r="AW160" s="134" t="str">
        <f>IF(ISERR(IF($C160="","",SUMIFS(Con_ve!$F$6:$F$1005,Con_ve!$C$6:$C$1005,$C160,Con_ve!$I$6:$I$1005,"Fechada",Con_ve!$Q$6:$Q$1005,Cad_cl!AW$5))),"",IF($C160="","",SUMIFS(Con_ve!$F$6:$F$1005,Con_ve!$C$6:$C$1005,$C160,Con_ve!$I$6:$I$1005,"Fechada",Con_ve!$Q$6:$Q$1005,Cad_cl!AW$5)))</f>
        <v/>
      </c>
      <c r="AX160" s="134" t="str">
        <f>IF(ISERR(IF($C160="","",SUMIFS(Con_ve!$F$6:$F$1005,Con_ve!$C$6:$C$1005,$C160,Con_ve!$I$6:$I$1005,"Fechada",Con_ve!$Q$6:$Q$1005,Cad_cl!AX$5))),"",IF($C160="","",SUMIFS(Con_ve!$F$6:$F$1005,Con_ve!$C$6:$C$1005,$C160,Con_ve!$I$6:$I$1005,"Fechada",Con_ve!$Q$6:$Q$1005,Cad_cl!AX$5)))</f>
        <v/>
      </c>
      <c r="AY160" s="134" t="str">
        <f>IF(ISERR(IF($C160="","",SUMIFS(Con_ve!$F$6:$F$1005,Con_ve!$C$6:$C$1005,$C160,Con_ve!$I$6:$I$1005,"Fechada",Con_ve!$Q$6:$Q$1005,Cad_cl!AY$5))),"",IF($C160="","",SUMIFS(Con_ve!$F$6:$F$1005,Con_ve!$C$6:$C$1005,$C160,Con_ve!$I$6:$I$1005,"Fechada",Con_ve!$Q$6:$Q$1005,Cad_cl!AY$5)))</f>
        <v/>
      </c>
      <c r="AZ160" s="134" t="str">
        <f>IF(ISERR(IF($C160="","",SUMIFS(Con_ve!$F$6:$F$1005,Con_ve!$C$6:$C$1005,$C160,Con_ve!$I$6:$I$1005,"Fechada",Con_ve!$Q$6:$Q$1005,Cad_cl!AZ$5))),"",IF($C160="","",SUMIFS(Con_ve!$F$6:$F$1005,Con_ve!$C$6:$C$1005,$C160,Con_ve!$I$6:$I$1005,"Fechada",Con_ve!$Q$6:$Q$1005,Cad_cl!AZ$5)))</f>
        <v/>
      </c>
      <c r="BA160" s="134" t="str">
        <f>IF(ISERR(IF($C160="","",SUMIFS(Con_ve!$F$6:$F$1005,Con_ve!$C$6:$C$1005,$C160,Con_ve!$I$6:$I$1005,"Fechada",Con_ve!$Q$6:$Q$1005,Cad_cl!BA$5))),"",IF($C160="","",SUMIFS(Con_ve!$F$6:$F$1005,Con_ve!$C$6:$C$1005,$C160,Con_ve!$I$6:$I$1005,"Fechada",Con_ve!$Q$6:$Q$1005,Cad_cl!BA$5)))</f>
        <v/>
      </c>
      <c r="BB160" s="134">
        <f t="shared" si="6"/>
        <v>0</v>
      </c>
      <c r="BD160" s="134" t="str">
        <f>IF(ISERR(IF($C160="","",SUMIFS(Con_ve!$F$6:$F$1005,Con_ve!$C$6:$C$1005,$C160,Con_ve!$I$6:$I$1005,"Em negociação",Con_ve!$Q$6:$Q$1005,Cad_cl!BD$5))),"",IF($C160="","",SUMIFS(Con_ve!$F$6:$F$1005,Con_ve!$C$6:$C$1005,$C160,Con_ve!$I$6:$I$1005,"Em negociação",Con_ve!$Q$6:$Q$1005,Cad_cl!BD$5)))</f>
        <v/>
      </c>
      <c r="BE160" s="134" t="str">
        <f>IF(ISERR(IF($C160="","",SUMIFS(Con_ve!$F$6:$F$1005,Con_ve!$C$6:$C$1005,$C160,Con_ve!$I$6:$I$1005,"Em negociação",Con_ve!$Q$6:$Q$1005,Cad_cl!BE$5))),"",IF($C160="","",SUMIFS(Con_ve!$F$6:$F$1005,Con_ve!$C$6:$C$1005,$C160,Con_ve!$I$6:$I$1005,"Em negociação",Con_ve!$Q$6:$Q$1005,Cad_cl!BE$5)))</f>
        <v/>
      </c>
      <c r="BF160" s="134" t="str">
        <f>IF(ISERR(IF($C160="","",SUMIFS(Con_ve!$F$6:$F$1005,Con_ve!$C$6:$C$1005,$C160,Con_ve!$I$6:$I$1005,"Em negociação",Con_ve!$Q$6:$Q$1005,Cad_cl!BF$5))),"",IF($C160="","",SUMIFS(Con_ve!$F$6:$F$1005,Con_ve!$C$6:$C$1005,$C160,Con_ve!$I$6:$I$1005,"Em negociação",Con_ve!$Q$6:$Q$1005,Cad_cl!BF$5)))</f>
        <v/>
      </c>
      <c r="BG160" s="134" t="str">
        <f>IF(ISERR(IF($C160="","",SUMIFS(Con_ve!$F$6:$F$1005,Con_ve!$C$6:$C$1005,$C160,Con_ve!$I$6:$I$1005,"Em negociação",Con_ve!$Q$6:$Q$1005,Cad_cl!BG$5))),"",IF($C160="","",SUMIFS(Con_ve!$F$6:$F$1005,Con_ve!$C$6:$C$1005,$C160,Con_ve!$I$6:$I$1005,"Em negociação",Con_ve!$Q$6:$Q$1005,Cad_cl!BG$5)))</f>
        <v/>
      </c>
      <c r="BH160" s="134" t="str">
        <f>IF(ISERR(IF($C160="","",SUMIFS(Con_ve!$F$6:$F$1005,Con_ve!$C$6:$C$1005,$C160,Con_ve!$I$6:$I$1005,"Em negociação",Con_ve!$Q$6:$Q$1005,Cad_cl!BH$5))),"",IF($C160="","",SUMIFS(Con_ve!$F$6:$F$1005,Con_ve!$C$6:$C$1005,$C160,Con_ve!$I$6:$I$1005,"Em negociação",Con_ve!$Q$6:$Q$1005,Cad_cl!BH$5)))</f>
        <v/>
      </c>
      <c r="BI160" s="134" t="str">
        <f>IF(ISERR(IF($C160="","",SUMIFS(Con_ve!$F$6:$F$1005,Con_ve!$C$6:$C$1005,$C160,Con_ve!$I$6:$I$1005,"Em negociação",Con_ve!$Q$6:$Q$1005,Cad_cl!BI$5))),"",IF($C160="","",SUMIFS(Con_ve!$F$6:$F$1005,Con_ve!$C$6:$C$1005,$C160,Con_ve!$I$6:$I$1005,"Em negociação",Con_ve!$Q$6:$Q$1005,Cad_cl!BI$5)))</f>
        <v/>
      </c>
      <c r="BJ160" s="134" t="str">
        <f>IF(ISERR(IF($C160="","",SUMIFS(Con_ve!$F$6:$F$1005,Con_ve!$C$6:$C$1005,$C160,Con_ve!$I$6:$I$1005,"Em negociação",Con_ve!$Q$6:$Q$1005,Cad_cl!BJ$5))),"",IF($C160="","",SUMIFS(Con_ve!$F$6:$F$1005,Con_ve!$C$6:$C$1005,$C160,Con_ve!$I$6:$I$1005,"Em negociação",Con_ve!$Q$6:$Q$1005,Cad_cl!BJ$5)))</f>
        <v/>
      </c>
      <c r="BK160" s="134" t="str">
        <f>IF(ISERR(IF($C160="","",SUMIFS(Con_ve!$F$6:$F$1005,Con_ve!$C$6:$C$1005,$C160,Con_ve!$I$6:$I$1005,"Em negociação",Con_ve!$Q$6:$Q$1005,Cad_cl!BK$5))),"",IF($C160="","",SUMIFS(Con_ve!$F$6:$F$1005,Con_ve!$C$6:$C$1005,$C160,Con_ve!$I$6:$I$1005,"Em negociação",Con_ve!$Q$6:$Q$1005,Cad_cl!BK$5)))</f>
        <v/>
      </c>
      <c r="BL160" s="134" t="str">
        <f>IF(ISERR(IF($C160="","",SUMIFS(Con_ve!$F$6:$F$1005,Con_ve!$C$6:$C$1005,$C160,Con_ve!$I$6:$I$1005,"Em negociação",Con_ve!$Q$6:$Q$1005,Cad_cl!BL$5))),"",IF($C160="","",SUMIFS(Con_ve!$F$6:$F$1005,Con_ve!$C$6:$C$1005,$C160,Con_ve!$I$6:$I$1005,"Em negociação",Con_ve!$Q$6:$Q$1005,Cad_cl!BL$5)))</f>
        <v/>
      </c>
      <c r="BM160" s="134" t="str">
        <f>IF(ISERR(IF($C160="","",SUMIFS(Con_ve!$F$6:$F$1005,Con_ve!$C$6:$C$1005,$C160,Con_ve!$I$6:$I$1005,"Em negociação",Con_ve!$Q$6:$Q$1005,Cad_cl!BM$5))),"",IF($C160="","",SUMIFS(Con_ve!$F$6:$F$1005,Con_ve!$C$6:$C$1005,$C160,Con_ve!$I$6:$I$1005,"Em negociação",Con_ve!$Q$6:$Q$1005,Cad_cl!BM$5)))</f>
        <v/>
      </c>
      <c r="BN160" s="134" t="str">
        <f>IF(ISERR(IF($C160="","",SUMIFS(Con_ve!$F$6:$F$1005,Con_ve!$C$6:$C$1005,$C160,Con_ve!$I$6:$I$1005,"Em negociação",Con_ve!$Q$6:$Q$1005,Cad_cl!BN$5))),"",IF($C160="","",SUMIFS(Con_ve!$F$6:$F$1005,Con_ve!$C$6:$C$1005,$C160,Con_ve!$I$6:$I$1005,"Em negociação",Con_ve!$Q$6:$Q$1005,Cad_cl!BN$5)))</f>
        <v/>
      </c>
      <c r="BO160" s="134" t="str">
        <f>IF(ISERR(IF($C160="","",SUMIFS(Con_ve!$F$6:$F$1005,Con_ve!$C$6:$C$1005,$C160,Con_ve!$I$6:$I$1005,"Em negociação",Con_ve!$Q$6:$Q$1005,Cad_cl!BO$5))),"",IF($C160="","",SUMIFS(Con_ve!$F$6:$F$1005,Con_ve!$C$6:$C$1005,$C160,Con_ve!$I$6:$I$1005,"Em negociação",Con_ve!$Q$6:$Q$1005,Cad_cl!BO$5)))</f>
        <v/>
      </c>
      <c r="BP160" s="134">
        <f t="shared" si="7"/>
        <v>0</v>
      </c>
      <c r="BR160" s="125" t="str">
        <f>IF(ISERR(IF(AND($I160=Re_lo!$E$5,BR$5=VLOOKUP(Re_lo!$H$5,Re_lo!$N$5:$O$16,2,0)),AP160,"")),"",IF(AND($I160=Re_lo!$E$5,BR$5=VLOOKUP(Re_lo!$H$5,Re_lo!$N$5:$O$16,2,0)),AP160,""))</f>
        <v/>
      </c>
      <c r="BS160" s="125" t="str">
        <f>IF(ISERR(IF(AND($I160=Re_lo!$E$5,BS$5=VLOOKUP(Re_lo!$H$5,Re_lo!$N$5:$O$16,2,0)),AQ160,"")),"",IF(AND($I160=Re_lo!$E$5,BS$5=VLOOKUP(Re_lo!$H$5,Re_lo!$N$5:$O$16,2,0)),AQ160,""))</f>
        <v/>
      </c>
      <c r="BT160" s="125" t="str">
        <f>IF(ISERR(IF(AND($I160=Re_lo!$E$5,BT$5=VLOOKUP(Re_lo!$H$5,Re_lo!$N$5:$O$16,2,0)),AR160,"")),"",IF(AND($I160=Re_lo!$E$5,BT$5=VLOOKUP(Re_lo!$H$5,Re_lo!$N$5:$O$16,2,0)),AR160,""))</f>
        <v/>
      </c>
      <c r="BU160" s="125" t="str">
        <f>IF(ISERR(IF(AND($I160=Re_lo!$E$5,BU$5=VLOOKUP(Re_lo!$H$5,Re_lo!$N$5:$O$16,2,0)),AS160,"")),"",IF(AND($I160=Re_lo!$E$5,BU$5=VLOOKUP(Re_lo!$H$5,Re_lo!$N$5:$O$16,2,0)),AS160,""))</f>
        <v/>
      </c>
      <c r="BV160" s="125" t="str">
        <f>IF(ISERR(IF(AND($I160=Re_lo!$E$5,BV$5=VLOOKUP(Re_lo!$H$5,Re_lo!$N$5:$O$16,2,0)),AT160,"")),"",IF(AND($I160=Re_lo!$E$5,BV$5=VLOOKUP(Re_lo!$H$5,Re_lo!$N$5:$O$16,2,0)),AT160,""))</f>
        <v/>
      </c>
      <c r="BW160" s="125" t="str">
        <f>IF(ISERR(IF(AND($I160=Re_lo!$E$5,BW$5=VLOOKUP(Re_lo!$H$5,Re_lo!$N$5:$O$16,2,0)),AU160,"")),"",IF(AND($I160=Re_lo!$E$5,BW$5=VLOOKUP(Re_lo!$H$5,Re_lo!$N$5:$O$16,2,0)),AU160,""))</f>
        <v/>
      </c>
      <c r="BX160" s="125" t="str">
        <f>IF(ISERR(IF(AND($I160=Re_lo!$E$5,BX$5=VLOOKUP(Re_lo!$H$5,Re_lo!$N$5:$O$16,2,0)),AV160,"")),"",IF(AND($I160=Re_lo!$E$5,BX$5=VLOOKUP(Re_lo!$H$5,Re_lo!$N$5:$O$16,2,0)),AV160,""))</f>
        <v/>
      </c>
      <c r="BY160" s="125" t="str">
        <f>IF(ISERR(IF(AND($I160=Re_lo!$E$5,BY$5=VLOOKUP(Re_lo!$H$5,Re_lo!$N$5:$O$16,2,0)),AW160,"")),"",IF(AND($I160=Re_lo!$E$5,BY$5=VLOOKUP(Re_lo!$H$5,Re_lo!$N$5:$O$16,2,0)),AW160,""))</f>
        <v/>
      </c>
      <c r="BZ160" s="125" t="str">
        <f>IF(ISERR(IF(AND($I160=Re_lo!$E$5,BZ$5=VLOOKUP(Re_lo!$H$5,Re_lo!$N$5:$O$16,2,0)),AX160,"")),"",IF(AND($I160=Re_lo!$E$5,BZ$5=VLOOKUP(Re_lo!$H$5,Re_lo!$N$5:$O$16,2,0)),AX160,""))</f>
        <v/>
      </c>
      <c r="CA160" s="125" t="str">
        <f>IF(ISERR(IF(AND($I160=Re_lo!$E$5,CA$5=VLOOKUP(Re_lo!$H$5,Re_lo!$N$5:$O$16,2,0)),AY160,"")),"",IF(AND($I160=Re_lo!$E$5,CA$5=VLOOKUP(Re_lo!$H$5,Re_lo!$N$5:$O$16,2,0)),AY160,""))</f>
        <v/>
      </c>
      <c r="CB160" s="125" t="str">
        <f>IF(ISERR(IF(AND($I160=Re_lo!$E$5,CB$5=VLOOKUP(Re_lo!$H$5,Re_lo!$N$5:$O$16,2,0)),AZ160,"")),"",IF(AND($I160=Re_lo!$E$5,CB$5=VLOOKUP(Re_lo!$H$5,Re_lo!$N$5:$O$16,2,0)),AZ160,""))</f>
        <v/>
      </c>
      <c r="CC160" s="125" t="str">
        <f>IF(ISERR(IF(AND($I160=Re_lo!$E$5,CC$5=VLOOKUP(Re_lo!$H$5,Re_lo!$N$5:$O$16,2,0)),BA160,"")),"",IF(AND($I160=Re_lo!$E$5,CC$5=VLOOKUP(Re_lo!$H$5,Re_lo!$N$5:$O$16,2,0)),BA160,""))</f>
        <v/>
      </c>
      <c r="CD160" s="125" t="str">
        <f>IF(ISERR(IF(AND($I160=Re_lo!$E$5,CD$5=VLOOKUP(Re_lo!$H$5,Re_lo!$N$5:$O$16,2,0)),BB160,"")),"",IF(AND($I160=Re_lo!$E$5,CD$5=VLOOKUP(Re_lo!$H$5,Re_lo!$N$5:$O$16,2,0)),BB160,""))</f>
        <v/>
      </c>
      <c r="CF160" s="125" t="str">
        <f>IF($C160="","",COUNTIFS(Con_ve!$C$6:$C$1005,$C160,Con_ve!$Q$6:$Q$1005,Cad_cl!CF$5))</f>
        <v/>
      </c>
      <c r="CG160" s="125" t="str">
        <f>IF($C160="","",COUNTIFS(Con_ve!$C$6:$C$1005,$C160,Con_ve!$Q$6:$Q$1005,Cad_cl!CG$5))</f>
        <v/>
      </c>
      <c r="CH160" s="125" t="str">
        <f>IF($C160="","",COUNTIFS(Con_ve!$C$6:$C$1005,$C160,Con_ve!$Q$6:$Q$1005,Cad_cl!CH$5))</f>
        <v/>
      </c>
      <c r="CI160" s="125" t="str">
        <f>IF($C160="","",COUNTIFS(Con_ve!$C$6:$C$1005,$C160,Con_ve!$Q$6:$Q$1005,Cad_cl!CI$5))</f>
        <v/>
      </c>
      <c r="CJ160" s="125" t="str">
        <f>IF($C160="","",COUNTIFS(Con_ve!$C$6:$C$1005,$C160,Con_ve!$Q$6:$Q$1005,Cad_cl!CJ$5))</f>
        <v/>
      </c>
      <c r="CK160" s="125" t="str">
        <f>IF($C160="","",COUNTIFS(Con_ve!$C$6:$C$1005,$C160,Con_ve!$Q$6:$Q$1005,Cad_cl!CK$5))</f>
        <v/>
      </c>
      <c r="CL160" s="125" t="str">
        <f>IF($C160="","",COUNTIFS(Con_ve!$C$6:$C$1005,$C160,Con_ve!$Q$6:$Q$1005,Cad_cl!CL$5))</f>
        <v/>
      </c>
      <c r="CM160" s="125" t="str">
        <f>IF($C160="","",COUNTIFS(Con_ve!$C$6:$C$1005,$C160,Con_ve!$Q$6:$Q$1005,Cad_cl!CM$5))</f>
        <v/>
      </c>
      <c r="CN160" s="125" t="str">
        <f>IF($C160="","",COUNTIFS(Con_ve!$C$6:$C$1005,$C160,Con_ve!$Q$6:$Q$1005,Cad_cl!CN$5))</f>
        <v/>
      </c>
      <c r="CO160" s="125" t="str">
        <f>IF($C160="","",COUNTIFS(Con_ve!$C$6:$C$1005,$C160,Con_ve!$Q$6:$Q$1005,Cad_cl!CO$5))</f>
        <v/>
      </c>
      <c r="CP160" s="125" t="str">
        <f>IF($C160="","",COUNTIFS(Con_ve!$C$6:$C$1005,$C160,Con_ve!$Q$6:$Q$1005,Cad_cl!CP$5))</f>
        <v/>
      </c>
      <c r="CQ160" s="125" t="str">
        <f>IF($C160="","",COUNTIFS(Con_ve!$C$6:$C$1005,$C160,Con_ve!$Q$6:$Q$1005,Cad_cl!CQ$5))</f>
        <v/>
      </c>
      <c r="CR160" s="125">
        <f t="shared" si="8"/>
        <v>0</v>
      </c>
    </row>
    <row r="161" spans="3:96" ht="30" customHeight="1">
      <c r="C161" s="153"/>
      <c r="D161" s="153"/>
      <c r="E161" s="154"/>
      <c r="F161" s="153"/>
      <c r="G161" s="155"/>
      <c r="H161" s="153"/>
      <c r="I161" s="153"/>
      <c r="J161" s="132" t="s">
        <v>309</v>
      </c>
      <c r="K161" s="133" t="s">
        <v>309</v>
      </c>
      <c r="L161" s="153"/>
      <c r="M161" s="153"/>
      <c r="N161" s="153"/>
      <c r="O161" s="153"/>
      <c r="P161" s="153"/>
      <c r="Q161" s="153"/>
      <c r="AP161" s="134" t="str">
        <f>IF(ISERR(IF($C161="","",SUMIFS(Con_ve!$F$6:$F$1005,Con_ve!$C$6:$C$1005,$C161,Con_ve!$I$6:$I$1005,"Fechada",Con_ve!$Q$6:$Q$1005,Cad_cl!AP$5))),"",IF($C161="","",SUMIFS(Con_ve!$F$6:$F$1005,Con_ve!$C$6:$C$1005,$C161,Con_ve!$I$6:$I$1005,"Fechada",Con_ve!$Q$6:$Q$1005,Cad_cl!AP$5)))</f>
        <v/>
      </c>
      <c r="AQ161" s="134" t="str">
        <f>IF(ISERR(IF($C161="","",SUMIFS(Con_ve!$F$6:$F$1005,Con_ve!$C$6:$C$1005,$C161,Con_ve!$I$6:$I$1005,"Fechada",Con_ve!$Q$6:$Q$1005,Cad_cl!AQ$5))),"",IF($C161="","",SUMIFS(Con_ve!$F$6:$F$1005,Con_ve!$C$6:$C$1005,$C161,Con_ve!$I$6:$I$1005,"Fechada",Con_ve!$Q$6:$Q$1005,Cad_cl!AQ$5)))</f>
        <v/>
      </c>
      <c r="AR161" s="134" t="str">
        <f>IF(ISERR(IF($C161="","",SUMIFS(Con_ve!$F$6:$F$1005,Con_ve!$C$6:$C$1005,$C161,Con_ve!$I$6:$I$1005,"Fechada",Con_ve!$Q$6:$Q$1005,Cad_cl!AR$5))),"",IF($C161="","",SUMIFS(Con_ve!$F$6:$F$1005,Con_ve!$C$6:$C$1005,$C161,Con_ve!$I$6:$I$1005,"Fechada",Con_ve!$Q$6:$Q$1005,Cad_cl!AR$5)))</f>
        <v/>
      </c>
      <c r="AS161" s="134" t="str">
        <f>IF(ISERR(IF($C161="","",SUMIFS(Con_ve!$F$6:$F$1005,Con_ve!$C$6:$C$1005,$C161,Con_ve!$I$6:$I$1005,"Fechada",Con_ve!$Q$6:$Q$1005,Cad_cl!AS$5))),"",IF($C161="","",SUMIFS(Con_ve!$F$6:$F$1005,Con_ve!$C$6:$C$1005,$C161,Con_ve!$I$6:$I$1005,"Fechada",Con_ve!$Q$6:$Q$1005,Cad_cl!AS$5)))</f>
        <v/>
      </c>
      <c r="AT161" s="134" t="str">
        <f>IF(ISERR(IF($C161="","",SUMIFS(Con_ve!$F$6:$F$1005,Con_ve!$C$6:$C$1005,$C161,Con_ve!$I$6:$I$1005,"Fechada",Con_ve!$Q$6:$Q$1005,Cad_cl!AT$5))),"",IF($C161="","",SUMIFS(Con_ve!$F$6:$F$1005,Con_ve!$C$6:$C$1005,$C161,Con_ve!$I$6:$I$1005,"Fechada",Con_ve!$Q$6:$Q$1005,Cad_cl!AT$5)))</f>
        <v/>
      </c>
      <c r="AU161" s="134" t="str">
        <f>IF(ISERR(IF($C161="","",SUMIFS(Con_ve!$F$6:$F$1005,Con_ve!$C$6:$C$1005,$C161,Con_ve!$I$6:$I$1005,"Fechada",Con_ve!$Q$6:$Q$1005,Cad_cl!AU$5))),"",IF($C161="","",SUMIFS(Con_ve!$F$6:$F$1005,Con_ve!$C$6:$C$1005,$C161,Con_ve!$I$6:$I$1005,"Fechada",Con_ve!$Q$6:$Q$1005,Cad_cl!AU$5)))</f>
        <v/>
      </c>
      <c r="AV161" s="134" t="str">
        <f>IF(ISERR(IF($C161="","",SUMIFS(Con_ve!$F$6:$F$1005,Con_ve!$C$6:$C$1005,$C161,Con_ve!$I$6:$I$1005,"Fechada",Con_ve!$Q$6:$Q$1005,Cad_cl!AV$5))),"",IF($C161="","",SUMIFS(Con_ve!$F$6:$F$1005,Con_ve!$C$6:$C$1005,$C161,Con_ve!$I$6:$I$1005,"Fechada",Con_ve!$Q$6:$Q$1005,Cad_cl!AV$5)))</f>
        <v/>
      </c>
      <c r="AW161" s="134" t="str">
        <f>IF(ISERR(IF($C161="","",SUMIFS(Con_ve!$F$6:$F$1005,Con_ve!$C$6:$C$1005,$C161,Con_ve!$I$6:$I$1005,"Fechada",Con_ve!$Q$6:$Q$1005,Cad_cl!AW$5))),"",IF($C161="","",SUMIFS(Con_ve!$F$6:$F$1005,Con_ve!$C$6:$C$1005,$C161,Con_ve!$I$6:$I$1005,"Fechada",Con_ve!$Q$6:$Q$1005,Cad_cl!AW$5)))</f>
        <v/>
      </c>
      <c r="AX161" s="134" t="str">
        <f>IF(ISERR(IF($C161="","",SUMIFS(Con_ve!$F$6:$F$1005,Con_ve!$C$6:$C$1005,$C161,Con_ve!$I$6:$I$1005,"Fechada",Con_ve!$Q$6:$Q$1005,Cad_cl!AX$5))),"",IF($C161="","",SUMIFS(Con_ve!$F$6:$F$1005,Con_ve!$C$6:$C$1005,$C161,Con_ve!$I$6:$I$1005,"Fechada",Con_ve!$Q$6:$Q$1005,Cad_cl!AX$5)))</f>
        <v/>
      </c>
      <c r="AY161" s="134" t="str">
        <f>IF(ISERR(IF($C161="","",SUMIFS(Con_ve!$F$6:$F$1005,Con_ve!$C$6:$C$1005,$C161,Con_ve!$I$6:$I$1005,"Fechada",Con_ve!$Q$6:$Q$1005,Cad_cl!AY$5))),"",IF($C161="","",SUMIFS(Con_ve!$F$6:$F$1005,Con_ve!$C$6:$C$1005,$C161,Con_ve!$I$6:$I$1005,"Fechada",Con_ve!$Q$6:$Q$1005,Cad_cl!AY$5)))</f>
        <v/>
      </c>
      <c r="AZ161" s="134" t="str">
        <f>IF(ISERR(IF($C161="","",SUMIFS(Con_ve!$F$6:$F$1005,Con_ve!$C$6:$C$1005,$C161,Con_ve!$I$6:$I$1005,"Fechada",Con_ve!$Q$6:$Q$1005,Cad_cl!AZ$5))),"",IF($C161="","",SUMIFS(Con_ve!$F$6:$F$1005,Con_ve!$C$6:$C$1005,$C161,Con_ve!$I$6:$I$1005,"Fechada",Con_ve!$Q$6:$Q$1005,Cad_cl!AZ$5)))</f>
        <v/>
      </c>
      <c r="BA161" s="134" t="str">
        <f>IF(ISERR(IF($C161="","",SUMIFS(Con_ve!$F$6:$F$1005,Con_ve!$C$6:$C$1005,$C161,Con_ve!$I$6:$I$1005,"Fechada",Con_ve!$Q$6:$Q$1005,Cad_cl!BA$5))),"",IF($C161="","",SUMIFS(Con_ve!$F$6:$F$1005,Con_ve!$C$6:$C$1005,$C161,Con_ve!$I$6:$I$1005,"Fechada",Con_ve!$Q$6:$Q$1005,Cad_cl!BA$5)))</f>
        <v/>
      </c>
      <c r="BB161" s="134">
        <f t="shared" si="6"/>
        <v>0</v>
      </c>
      <c r="BD161" s="134" t="str">
        <f>IF(ISERR(IF($C161="","",SUMIFS(Con_ve!$F$6:$F$1005,Con_ve!$C$6:$C$1005,$C161,Con_ve!$I$6:$I$1005,"Em negociação",Con_ve!$Q$6:$Q$1005,Cad_cl!BD$5))),"",IF($C161="","",SUMIFS(Con_ve!$F$6:$F$1005,Con_ve!$C$6:$C$1005,$C161,Con_ve!$I$6:$I$1005,"Em negociação",Con_ve!$Q$6:$Q$1005,Cad_cl!BD$5)))</f>
        <v/>
      </c>
      <c r="BE161" s="134" t="str">
        <f>IF(ISERR(IF($C161="","",SUMIFS(Con_ve!$F$6:$F$1005,Con_ve!$C$6:$C$1005,$C161,Con_ve!$I$6:$I$1005,"Em negociação",Con_ve!$Q$6:$Q$1005,Cad_cl!BE$5))),"",IF($C161="","",SUMIFS(Con_ve!$F$6:$F$1005,Con_ve!$C$6:$C$1005,$C161,Con_ve!$I$6:$I$1005,"Em negociação",Con_ve!$Q$6:$Q$1005,Cad_cl!BE$5)))</f>
        <v/>
      </c>
      <c r="BF161" s="134" t="str">
        <f>IF(ISERR(IF($C161="","",SUMIFS(Con_ve!$F$6:$F$1005,Con_ve!$C$6:$C$1005,$C161,Con_ve!$I$6:$I$1005,"Em negociação",Con_ve!$Q$6:$Q$1005,Cad_cl!BF$5))),"",IF($C161="","",SUMIFS(Con_ve!$F$6:$F$1005,Con_ve!$C$6:$C$1005,$C161,Con_ve!$I$6:$I$1005,"Em negociação",Con_ve!$Q$6:$Q$1005,Cad_cl!BF$5)))</f>
        <v/>
      </c>
      <c r="BG161" s="134" t="str">
        <f>IF(ISERR(IF($C161="","",SUMIFS(Con_ve!$F$6:$F$1005,Con_ve!$C$6:$C$1005,$C161,Con_ve!$I$6:$I$1005,"Em negociação",Con_ve!$Q$6:$Q$1005,Cad_cl!BG$5))),"",IF($C161="","",SUMIFS(Con_ve!$F$6:$F$1005,Con_ve!$C$6:$C$1005,$C161,Con_ve!$I$6:$I$1005,"Em negociação",Con_ve!$Q$6:$Q$1005,Cad_cl!BG$5)))</f>
        <v/>
      </c>
      <c r="BH161" s="134" t="str">
        <f>IF(ISERR(IF($C161="","",SUMIFS(Con_ve!$F$6:$F$1005,Con_ve!$C$6:$C$1005,$C161,Con_ve!$I$6:$I$1005,"Em negociação",Con_ve!$Q$6:$Q$1005,Cad_cl!BH$5))),"",IF($C161="","",SUMIFS(Con_ve!$F$6:$F$1005,Con_ve!$C$6:$C$1005,$C161,Con_ve!$I$6:$I$1005,"Em negociação",Con_ve!$Q$6:$Q$1005,Cad_cl!BH$5)))</f>
        <v/>
      </c>
      <c r="BI161" s="134" t="str">
        <f>IF(ISERR(IF($C161="","",SUMIFS(Con_ve!$F$6:$F$1005,Con_ve!$C$6:$C$1005,$C161,Con_ve!$I$6:$I$1005,"Em negociação",Con_ve!$Q$6:$Q$1005,Cad_cl!BI$5))),"",IF($C161="","",SUMIFS(Con_ve!$F$6:$F$1005,Con_ve!$C$6:$C$1005,$C161,Con_ve!$I$6:$I$1005,"Em negociação",Con_ve!$Q$6:$Q$1005,Cad_cl!BI$5)))</f>
        <v/>
      </c>
      <c r="BJ161" s="134" t="str">
        <f>IF(ISERR(IF($C161="","",SUMIFS(Con_ve!$F$6:$F$1005,Con_ve!$C$6:$C$1005,$C161,Con_ve!$I$6:$I$1005,"Em negociação",Con_ve!$Q$6:$Q$1005,Cad_cl!BJ$5))),"",IF($C161="","",SUMIFS(Con_ve!$F$6:$F$1005,Con_ve!$C$6:$C$1005,$C161,Con_ve!$I$6:$I$1005,"Em negociação",Con_ve!$Q$6:$Q$1005,Cad_cl!BJ$5)))</f>
        <v/>
      </c>
      <c r="BK161" s="134" t="str">
        <f>IF(ISERR(IF($C161="","",SUMIFS(Con_ve!$F$6:$F$1005,Con_ve!$C$6:$C$1005,$C161,Con_ve!$I$6:$I$1005,"Em negociação",Con_ve!$Q$6:$Q$1005,Cad_cl!BK$5))),"",IF($C161="","",SUMIFS(Con_ve!$F$6:$F$1005,Con_ve!$C$6:$C$1005,$C161,Con_ve!$I$6:$I$1005,"Em negociação",Con_ve!$Q$6:$Q$1005,Cad_cl!BK$5)))</f>
        <v/>
      </c>
      <c r="BL161" s="134" t="str">
        <f>IF(ISERR(IF($C161="","",SUMIFS(Con_ve!$F$6:$F$1005,Con_ve!$C$6:$C$1005,$C161,Con_ve!$I$6:$I$1005,"Em negociação",Con_ve!$Q$6:$Q$1005,Cad_cl!BL$5))),"",IF($C161="","",SUMIFS(Con_ve!$F$6:$F$1005,Con_ve!$C$6:$C$1005,$C161,Con_ve!$I$6:$I$1005,"Em negociação",Con_ve!$Q$6:$Q$1005,Cad_cl!BL$5)))</f>
        <v/>
      </c>
      <c r="BM161" s="134" t="str">
        <f>IF(ISERR(IF($C161="","",SUMIFS(Con_ve!$F$6:$F$1005,Con_ve!$C$6:$C$1005,$C161,Con_ve!$I$6:$I$1005,"Em negociação",Con_ve!$Q$6:$Q$1005,Cad_cl!BM$5))),"",IF($C161="","",SUMIFS(Con_ve!$F$6:$F$1005,Con_ve!$C$6:$C$1005,$C161,Con_ve!$I$6:$I$1005,"Em negociação",Con_ve!$Q$6:$Q$1005,Cad_cl!BM$5)))</f>
        <v/>
      </c>
      <c r="BN161" s="134" t="str">
        <f>IF(ISERR(IF($C161="","",SUMIFS(Con_ve!$F$6:$F$1005,Con_ve!$C$6:$C$1005,$C161,Con_ve!$I$6:$I$1005,"Em negociação",Con_ve!$Q$6:$Q$1005,Cad_cl!BN$5))),"",IF($C161="","",SUMIFS(Con_ve!$F$6:$F$1005,Con_ve!$C$6:$C$1005,$C161,Con_ve!$I$6:$I$1005,"Em negociação",Con_ve!$Q$6:$Q$1005,Cad_cl!BN$5)))</f>
        <v/>
      </c>
      <c r="BO161" s="134" t="str">
        <f>IF(ISERR(IF($C161="","",SUMIFS(Con_ve!$F$6:$F$1005,Con_ve!$C$6:$C$1005,$C161,Con_ve!$I$6:$I$1005,"Em negociação",Con_ve!$Q$6:$Q$1005,Cad_cl!BO$5))),"",IF($C161="","",SUMIFS(Con_ve!$F$6:$F$1005,Con_ve!$C$6:$C$1005,$C161,Con_ve!$I$6:$I$1005,"Em negociação",Con_ve!$Q$6:$Q$1005,Cad_cl!BO$5)))</f>
        <v/>
      </c>
      <c r="BP161" s="134">
        <f t="shared" si="7"/>
        <v>0</v>
      </c>
      <c r="BR161" s="125" t="str">
        <f>IF(ISERR(IF(AND($I161=Re_lo!$E$5,BR$5=VLOOKUP(Re_lo!$H$5,Re_lo!$N$5:$O$16,2,0)),AP161,"")),"",IF(AND($I161=Re_lo!$E$5,BR$5=VLOOKUP(Re_lo!$H$5,Re_lo!$N$5:$O$16,2,0)),AP161,""))</f>
        <v/>
      </c>
      <c r="BS161" s="125" t="str">
        <f>IF(ISERR(IF(AND($I161=Re_lo!$E$5,BS$5=VLOOKUP(Re_lo!$H$5,Re_lo!$N$5:$O$16,2,0)),AQ161,"")),"",IF(AND($I161=Re_lo!$E$5,BS$5=VLOOKUP(Re_lo!$H$5,Re_lo!$N$5:$O$16,2,0)),AQ161,""))</f>
        <v/>
      </c>
      <c r="BT161" s="125" t="str">
        <f>IF(ISERR(IF(AND($I161=Re_lo!$E$5,BT$5=VLOOKUP(Re_lo!$H$5,Re_lo!$N$5:$O$16,2,0)),AR161,"")),"",IF(AND($I161=Re_lo!$E$5,BT$5=VLOOKUP(Re_lo!$H$5,Re_lo!$N$5:$O$16,2,0)),AR161,""))</f>
        <v/>
      </c>
      <c r="BU161" s="125" t="str">
        <f>IF(ISERR(IF(AND($I161=Re_lo!$E$5,BU$5=VLOOKUP(Re_lo!$H$5,Re_lo!$N$5:$O$16,2,0)),AS161,"")),"",IF(AND($I161=Re_lo!$E$5,BU$5=VLOOKUP(Re_lo!$H$5,Re_lo!$N$5:$O$16,2,0)),AS161,""))</f>
        <v/>
      </c>
      <c r="BV161" s="125" t="str">
        <f>IF(ISERR(IF(AND($I161=Re_lo!$E$5,BV$5=VLOOKUP(Re_lo!$H$5,Re_lo!$N$5:$O$16,2,0)),AT161,"")),"",IF(AND($I161=Re_lo!$E$5,BV$5=VLOOKUP(Re_lo!$H$5,Re_lo!$N$5:$O$16,2,0)),AT161,""))</f>
        <v/>
      </c>
      <c r="BW161" s="125" t="str">
        <f>IF(ISERR(IF(AND($I161=Re_lo!$E$5,BW$5=VLOOKUP(Re_lo!$H$5,Re_lo!$N$5:$O$16,2,0)),AU161,"")),"",IF(AND($I161=Re_lo!$E$5,BW$5=VLOOKUP(Re_lo!$H$5,Re_lo!$N$5:$O$16,2,0)),AU161,""))</f>
        <v/>
      </c>
      <c r="BX161" s="125" t="str">
        <f>IF(ISERR(IF(AND($I161=Re_lo!$E$5,BX$5=VLOOKUP(Re_lo!$H$5,Re_lo!$N$5:$O$16,2,0)),AV161,"")),"",IF(AND($I161=Re_lo!$E$5,BX$5=VLOOKUP(Re_lo!$H$5,Re_lo!$N$5:$O$16,2,0)),AV161,""))</f>
        <v/>
      </c>
      <c r="BY161" s="125" t="str">
        <f>IF(ISERR(IF(AND($I161=Re_lo!$E$5,BY$5=VLOOKUP(Re_lo!$H$5,Re_lo!$N$5:$O$16,2,0)),AW161,"")),"",IF(AND($I161=Re_lo!$E$5,BY$5=VLOOKUP(Re_lo!$H$5,Re_lo!$N$5:$O$16,2,0)),AW161,""))</f>
        <v/>
      </c>
      <c r="BZ161" s="125" t="str">
        <f>IF(ISERR(IF(AND($I161=Re_lo!$E$5,BZ$5=VLOOKUP(Re_lo!$H$5,Re_lo!$N$5:$O$16,2,0)),AX161,"")),"",IF(AND($I161=Re_lo!$E$5,BZ$5=VLOOKUP(Re_lo!$H$5,Re_lo!$N$5:$O$16,2,0)),AX161,""))</f>
        <v/>
      </c>
      <c r="CA161" s="125" t="str">
        <f>IF(ISERR(IF(AND($I161=Re_lo!$E$5,CA$5=VLOOKUP(Re_lo!$H$5,Re_lo!$N$5:$O$16,2,0)),AY161,"")),"",IF(AND($I161=Re_lo!$E$5,CA$5=VLOOKUP(Re_lo!$H$5,Re_lo!$N$5:$O$16,2,0)),AY161,""))</f>
        <v/>
      </c>
      <c r="CB161" s="125" t="str">
        <f>IF(ISERR(IF(AND($I161=Re_lo!$E$5,CB$5=VLOOKUP(Re_lo!$H$5,Re_lo!$N$5:$O$16,2,0)),AZ161,"")),"",IF(AND($I161=Re_lo!$E$5,CB$5=VLOOKUP(Re_lo!$H$5,Re_lo!$N$5:$O$16,2,0)),AZ161,""))</f>
        <v/>
      </c>
      <c r="CC161" s="125" t="str">
        <f>IF(ISERR(IF(AND($I161=Re_lo!$E$5,CC$5=VLOOKUP(Re_lo!$H$5,Re_lo!$N$5:$O$16,2,0)),BA161,"")),"",IF(AND($I161=Re_lo!$E$5,CC$5=VLOOKUP(Re_lo!$H$5,Re_lo!$N$5:$O$16,2,0)),BA161,""))</f>
        <v/>
      </c>
      <c r="CD161" s="125" t="str">
        <f>IF(ISERR(IF(AND($I161=Re_lo!$E$5,CD$5=VLOOKUP(Re_lo!$H$5,Re_lo!$N$5:$O$16,2,0)),BB161,"")),"",IF(AND($I161=Re_lo!$E$5,CD$5=VLOOKUP(Re_lo!$H$5,Re_lo!$N$5:$O$16,2,0)),BB161,""))</f>
        <v/>
      </c>
      <c r="CF161" s="125" t="str">
        <f>IF($C161="","",COUNTIFS(Con_ve!$C$6:$C$1005,$C161,Con_ve!$Q$6:$Q$1005,Cad_cl!CF$5))</f>
        <v/>
      </c>
      <c r="CG161" s="125" t="str">
        <f>IF($C161="","",COUNTIFS(Con_ve!$C$6:$C$1005,$C161,Con_ve!$Q$6:$Q$1005,Cad_cl!CG$5))</f>
        <v/>
      </c>
      <c r="CH161" s="125" t="str">
        <f>IF($C161="","",COUNTIFS(Con_ve!$C$6:$C$1005,$C161,Con_ve!$Q$6:$Q$1005,Cad_cl!CH$5))</f>
        <v/>
      </c>
      <c r="CI161" s="125" t="str">
        <f>IF($C161="","",COUNTIFS(Con_ve!$C$6:$C$1005,$C161,Con_ve!$Q$6:$Q$1005,Cad_cl!CI$5))</f>
        <v/>
      </c>
      <c r="CJ161" s="125" t="str">
        <f>IF($C161="","",COUNTIFS(Con_ve!$C$6:$C$1005,$C161,Con_ve!$Q$6:$Q$1005,Cad_cl!CJ$5))</f>
        <v/>
      </c>
      <c r="CK161" s="125" t="str">
        <f>IF($C161="","",COUNTIFS(Con_ve!$C$6:$C$1005,$C161,Con_ve!$Q$6:$Q$1005,Cad_cl!CK$5))</f>
        <v/>
      </c>
      <c r="CL161" s="125" t="str">
        <f>IF($C161="","",COUNTIFS(Con_ve!$C$6:$C$1005,$C161,Con_ve!$Q$6:$Q$1005,Cad_cl!CL$5))</f>
        <v/>
      </c>
      <c r="CM161" s="125" t="str">
        <f>IF($C161="","",COUNTIFS(Con_ve!$C$6:$C$1005,$C161,Con_ve!$Q$6:$Q$1005,Cad_cl!CM$5))</f>
        <v/>
      </c>
      <c r="CN161" s="125" t="str">
        <f>IF($C161="","",COUNTIFS(Con_ve!$C$6:$C$1005,$C161,Con_ve!$Q$6:$Q$1005,Cad_cl!CN$5))</f>
        <v/>
      </c>
      <c r="CO161" s="125" t="str">
        <f>IF($C161="","",COUNTIFS(Con_ve!$C$6:$C$1005,$C161,Con_ve!$Q$6:$Q$1005,Cad_cl!CO$5))</f>
        <v/>
      </c>
      <c r="CP161" s="125" t="str">
        <f>IF($C161="","",COUNTIFS(Con_ve!$C$6:$C$1005,$C161,Con_ve!$Q$6:$Q$1005,Cad_cl!CP$5))</f>
        <v/>
      </c>
      <c r="CQ161" s="125" t="str">
        <f>IF($C161="","",COUNTIFS(Con_ve!$C$6:$C$1005,$C161,Con_ve!$Q$6:$Q$1005,Cad_cl!CQ$5))</f>
        <v/>
      </c>
      <c r="CR161" s="125">
        <f t="shared" si="8"/>
        <v>0</v>
      </c>
    </row>
    <row r="162" spans="3:96" ht="30" customHeight="1">
      <c r="C162" s="153"/>
      <c r="D162" s="153"/>
      <c r="E162" s="154"/>
      <c r="F162" s="153"/>
      <c r="G162" s="155"/>
      <c r="H162" s="153"/>
      <c r="I162" s="153"/>
      <c r="J162" s="132" t="s">
        <v>309</v>
      </c>
      <c r="K162" s="133" t="s">
        <v>309</v>
      </c>
      <c r="L162" s="153"/>
      <c r="M162" s="153"/>
      <c r="N162" s="153"/>
      <c r="O162" s="153"/>
      <c r="P162" s="153"/>
      <c r="Q162" s="153"/>
      <c r="AP162" s="134" t="str">
        <f>IF(ISERR(IF($C162="","",SUMIFS(Con_ve!$F$6:$F$1005,Con_ve!$C$6:$C$1005,$C162,Con_ve!$I$6:$I$1005,"Fechada",Con_ve!$Q$6:$Q$1005,Cad_cl!AP$5))),"",IF($C162="","",SUMIFS(Con_ve!$F$6:$F$1005,Con_ve!$C$6:$C$1005,$C162,Con_ve!$I$6:$I$1005,"Fechada",Con_ve!$Q$6:$Q$1005,Cad_cl!AP$5)))</f>
        <v/>
      </c>
      <c r="AQ162" s="134" t="str">
        <f>IF(ISERR(IF($C162="","",SUMIFS(Con_ve!$F$6:$F$1005,Con_ve!$C$6:$C$1005,$C162,Con_ve!$I$6:$I$1005,"Fechada",Con_ve!$Q$6:$Q$1005,Cad_cl!AQ$5))),"",IF($C162="","",SUMIFS(Con_ve!$F$6:$F$1005,Con_ve!$C$6:$C$1005,$C162,Con_ve!$I$6:$I$1005,"Fechada",Con_ve!$Q$6:$Q$1005,Cad_cl!AQ$5)))</f>
        <v/>
      </c>
      <c r="AR162" s="134" t="str">
        <f>IF(ISERR(IF($C162="","",SUMIFS(Con_ve!$F$6:$F$1005,Con_ve!$C$6:$C$1005,$C162,Con_ve!$I$6:$I$1005,"Fechada",Con_ve!$Q$6:$Q$1005,Cad_cl!AR$5))),"",IF($C162="","",SUMIFS(Con_ve!$F$6:$F$1005,Con_ve!$C$6:$C$1005,$C162,Con_ve!$I$6:$I$1005,"Fechada",Con_ve!$Q$6:$Q$1005,Cad_cl!AR$5)))</f>
        <v/>
      </c>
      <c r="AS162" s="134" t="str">
        <f>IF(ISERR(IF($C162="","",SUMIFS(Con_ve!$F$6:$F$1005,Con_ve!$C$6:$C$1005,$C162,Con_ve!$I$6:$I$1005,"Fechada",Con_ve!$Q$6:$Q$1005,Cad_cl!AS$5))),"",IF($C162="","",SUMIFS(Con_ve!$F$6:$F$1005,Con_ve!$C$6:$C$1005,$C162,Con_ve!$I$6:$I$1005,"Fechada",Con_ve!$Q$6:$Q$1005,Cad_cl!AS$5)))</f>
        <v/>
      </c>
      <c r="AT162" s="134" t="str">
        <f>IF(ISERR(IF($C162="","",SUMIFS(Con_ve!$F$6:$F$1005,Con_ve!$C$6:$C$1005,$C162,Con_ve!$I$6:$I$1005,"Fechada",Con_ve!$Q$6:$Q$1005,Cad_cl!AT$5))),"",IF($C162="","",SUMIFS(Con_ve!$F$6:$F$1005,Con_ve!$C$6:$C$1005,$C162,Con_ve!$I$6:$I$1005,"Fechada",Con_ve!$Q$6:$Q$1005,Cad_cl!AT$5)))</f>
        <v/>
      </c>
      <c r="AU162" s="134" t="str">
        <f>IF(ISERR(IF($C162="","",SUMIFS(Con_ve!$F$6:$F$1005,Con_ve!$C$6:$C$1005,$C162,Con_ve!$I$6:$I$1005,"Fechada",Con_ve!$Q$6:$Q$1005,Cad_cl!AU$5))),"",IF($C162="","",SUMIFS(Con_ve!$F$6:$F$1005,Con_ve!$C$6:$C$1005,$C162,Con_ve!$I$6:$I$1005,"Fechada",Con_ve!$Q$6:$Q$1005,Cad_cl!AU$5)))</f>
        <v/>
      </c>
      <c r="AV162" s="134" t="str">
        <f>IF(ISERR(IF($C162="","",SUMIFS(Con_ve!$F$6:$F$1005,Con_ve!$C$6:$C$1005,$C162,Con_ve!$I$6:$I$1005,"Fechada",Con_ve!$Q$6:$Q$1005,Cad_cl!AV$5))),"",IF($C162="","",SUMIFS(Con_ve!$F$6:$F$1005,Con_ve!$C$6:$C$1005,$C162,Con_ve!$I$6:$I$1005,"Fechada",Con_ve!$Q$6:$Q$1005,Cad_cl!AV$5)))</f>
        <v/>
      </c>
      <c r="AW162" s="134" t="str">
        <f>IF(ISERR(IF($C162="","",SUMIFS(Con_ve!$F$6:$F$1005,Con_ve!$C$6:$C$1005,$C162,Con_ve!$I$6:$I$1005,"Fechada",Con_ve!$Q$6:$Q$1005,Cad_cl!AW$5))),"",IF($C162="","",SUMIFS(Con_ve!$F$6:$F$1005,Con_ve!$C$6:$C$1005,$C162,Con_ve!$I$6:$I$1005,"Fechada",Con_ve!$Q$6:$Q$1005,Cad_cl!AW$5)))</f>
        <v/>
      </c>
      <c r="AX162" s="134" t="str">
        <f>IF(ISERR(IF($C162="","",SUMIFS(Con_ve!$F$6:$F$1005,Con_ve!$C$6:$C$1005,$C162,Con_ve!$I$6:$I$1005,"Fechada",Con_ve!$Q$6:$Q$1005,Cad_cl!AX$5))),"",IF($C162="","",SUMIFS(Con_ve!$F$6:$F$1005,Con_ve!$C$6:$C$1005,$C162,Con_ve!$I$6:$I$1005,"Fechada",Con_ve!$Q$6:$Q$1005,Cad_cl!AX$5)))</f>
        <v/>
      </c>
      <c r="AY162" s="134" t="str">
        <f>IF(ISERR(IF($C162="","",SUMIFS(Con_ve!$F$6:$F$1005,Con_ve!$C$6:$C$1005,$C162,Con_ve!$I$6:$I$1005,"Fechada",Con_ve!$Q$6:$Q$1005,Cad_cl!AY$5))),"",IF($C162="","",SUMIFS(Con_ve!$F$6:$F$1005,Con_ve!$C$6:$C$1005,$C162,Con_ve!$I$6:$I$1005,"Fechada",Con_ve!$Q$6:$Q$1005,Cad_cl!AY$5)))</f>
        <v/>
      </c>
      <c r="AZ162" s="134" t="str">
        <f>IF(ISERR(IF($C162="","",SUMIFS(Con_ve!$F$6:$F$1005,Con_ve!$C$6:$C$1005,$C162,Con_ve!$I$6:$I$1005,"Fechada",Con_ve!$Q$6:$Q$1005,Cad_cl!AZ$5))),"",IF($C162="","",SUMIFS(Con_ve!$F$6:$F$1005,Con_ve!$C$6:$C$1005,$C162,Con_ve!$I$6:$I$1005,"Fechada",Con_ve!$Q$6:$Q$1005,Cad_cl!AZ$5)))</f>
        <v/>
      </c>
      <c r="BA162" s="134" t="str">
        <f>IF(ISERR(IF($C162="","",SUMIFS(Con_ve!$F$6:$F$1005,Con_ve!$C$6:$C$1005,$C162,Con_ve!$I$6:$I$1005,"Fechada",Con_ve!$Q$6:$Q$1005,Cad_cl!BA$5))),"",IF($C162="","",SUMIFS(Con_ve!$F$6:$F$1005,Con_ve!$C$6:$C$1005,$C162,Con_ve!$I$6:$I$1005,"Fechada",Con_ve!$Q$6:$Q$1005,Cad_cl!BA$5)))</f>
        <v/>
      </c>
      <c r="BB162" s="134">
        <f t="shared" si="6"/>
        <v>0</v>
      </c>
      <c r="BD162" s="134" t="str">
        <f>IF(ISERR(IF($C162="","",SUMIFS(Con_ve!$F$6:$F$1005,Con_ve!$C$6:$C$1005,$C162,Con_ve!$I$6:$I$1005,"Em negociação",Con_ve!$Q$6:$Q$1005,Cad_cl!BD$5))),"",IF($C162="","",SUMIFS(Con_ve!$F$6:$F$1005,Con_ve!$C$6:$C$1005,$C162,Con_ve!$I$6:$I$1005,"Em negociação",Con_ve!$Q$6:$Q$1005,Cad_cl!BD$5)))</f>
        <v/>
      </c>
      <c r="BE162" s="134" t="str">
        <f>IF(ISERR(IF($C162="","",SUMIFS(Con_ve!$F$6:$F$1005,Con_ve!$C$6:$C$1005,$C162,Con_ve!$I$6:$I$1005,"Em negociação",Con_ve!$Q$6:$Q$1005,Cad_cl!BE$5))),"",IF($C162="","",SUMIFS(Con_ve!$F$6:$F$1005,Con_ve!$C$6:$C$1005,$C162,Con_ve!$I$6:$I$1005,"Em negociação",Con_ve!$Q$6:$Q$1005,Cad_cl!BE$5)))</f>
        <v/>
      </c>
      <c r="BF162" s="134" t="str">
        <f>IF(ISERR(IF($C162="","",SUMIFS(Con_ve!$F$6:$F$1005,Con_ve!$C$6:$C$1005,$C162,Con_ve!$I$6:$I$1005,"Em negociação",Con_ve!$Q$6:$Q$1005,Cad_cl!BF$5))),"",IF($C162="","",SUMIFS(Con_ve!$F$6:$F$1005,Con_ve!$C$6:$C$1005,$C162,Con_ve!$I$6:$I$1005,"Em negociação",Con_ve!$Q$6:$Q$1005,Cad_cl!BF$5)))</f>
        <v/>
      </c>
      <c r="BG162" s="134" t="str">
        <f>IF(ISERR(IF($C162="","",SUMIFS(Con_ve!$F$6:$F$1005,Con_ve!$C$6:$C$1005,$C162,Con_ve!$I$6:$I$1005,"Em negociação",Con_ve!$Q$6:$Q$1005,Cad_cl!BG$5))),"",IF($C162="","",SUMIFS(Con_ve!$F$6:$F$1005,Con_ve!$C$6:$C$1005,$C162,Con_ve!$I$6:$I$1005,"Em negociação",Con_ve!$Q$6:$Q$1005,Cad_cl!BG$5)))</f>
        <v/>
      </c>
      <c r="BH162" s="134" t="str">
        <f>IF(ISERR(IF($C162="","",SUMIFS(Con_ve!$F$6:$F$1005,Con_ve!$C$6:$C$1005,$C162,Con_ve!$I$6:$I$1005,"Em negociação",Con_ve!$Q$6:$Q$1005,Cad_cl!BH$5))),"",IF($C162="","",SUMIFS(Con_ve!$F$6:$F$1005,Con_ve!$C$6:$C$1005,$C162,Con_ve!$I$6:$I$1005,"Em negociação",Con_ve!$Q$6:$Q$1005,Cad_cl!BH$5)))</f>
        <v/>
      </c>
      <c r="BI162" s="134" t="str">
        <f>IF(ISERR(IF($C162="","",SUMIFS(Con_ve!$F$6:$F$1005,Con_ve!$C$6:$C$1005,$C162,Con_ve!$I$6:$I$1005,"Em negociação",Con_ve!$Q$6:$Q$1005,Cad_cl!BI$5))),"",IF($C162="","",SUMIFS(Con_ve!$F$6:$F$1005,Con_ve!$C$6:$C$1005,$C162,Con_ve!$I$6:$I$1005,"Em negociação",Con_ve!$Q$6:$Q$1005,Cad_cl!BI$5)))</f>
        <v/>
      </c>
      <c r="BJ162" s="134" t="str">
        <f>IF(ISERR(IF($C162="","",SUMIFS(Con_ve!$F$6:$F$1005,Con_ve!$C$6:$C$1005,$C162,Con_ve!$I$6:$I$1005,"Em negociação",Con_ve!$Q$6:$Q$1005,Cad_cl!BJ$5))),"",IF($C162="","",SUMIFS(Con_ve!$F$6:$F$1005,Con_ve!$C$6:$C$1005,$C162,Con_ve!$I$6:$I$1005,"Em negociação",Con_ve!$Q$6:$Q$1005,Cad_cl!BJ$5)))</f>
        <v/>
      </c>
      <c r="BK162" s="134" t="str">
        <f>IF(ISERR(IF($C162="","",SUMIFS(Con_ve!$F$6:$F$1005,Con_ve!$C$6:$C$1005,$C162,Con_ve!$I$6:$I$1005,"Em negociação",Con_ve!$Q$6:$Q$1005,Cad_cl!BK$5))),"",IF($C162="","",SUMIFS(Con_ve!$F$6:$F$1005,Con_ve!$C$6:$C$1005,$C162,Con_ve!$I$6:$I$1005,"Em negociação",Con_ve!$Q$6:$Q$1005,Cad_cl!BK$5)))</f>
        <v/>
      </c>
      <c r="BL162" s="134" t="str">
        <f>IF(ISERR(IF($C162="","",SUMIFS(Con_ve!$F$6:$F$1005,Con_ve!$C$6:$C$1005,$C162,Con_ve!$I$6:$I$1005,"Em negociação",Con_ve!$Q$6:$Q$1005,Cad_cl!BL$5))),"",IF($C162="","",SUMIFS(Con_ve!$F$6:$F$1005,Con_ve!$C$6:$C$1005,$C162,Con_ve!$I$6:$I$1005,"Em negociação",Con_ve!$Q$6:$Q$1005,Cad_cl!BL$5)))</f>
        <v/>
      </c>
      <c r="BM162" s="134" t="str">
        <f>IF(ISERR(IF($C162="","",SUMIFS(Con_ve!$F$6:$F$1005,Con_ve!$C$6:$C$1005,$C162,Con_ve!$I$6:$I$1005,"Em negociação",Con_ve!$Q$6:$Q$1005,Cad_cl!BM$5))),"",IF($C162="","",SUMIFS(Con_ve!$F$6:$F$1005,Con_ve!$C$6:$C$1005,$C162,Con_ve!$I$6:$I$1005,"Em negociação",Con_ve!$Q$6:$Q$1005,Cad_cl!BM$5)))</f>
        <v/>
      </c>
      <c r="BN162" s="134" t="str">
        <f>IF(ISERR(IF($C162="","",SUMIFS(Con_ve!$F$6:$F$1005,Con_ve!$C$6:$C$1005,$C162,Con_ve!$I$6:$I$1005,"Em negociação",Con_ve!$Q$6:$Q$1005,Cad_cl!BN$5))),"",IF($C162="","",SUMIFS(Con_ve!$F$6:$F$1005,Con_ve!$C$6:$C$1005,$C162,Con_ve!$I$6:$I$1005,"Em negociação",Con_ve!$Q$6:$Q$1005,Cad_cl!BN$5)))</f>
        <v/>
      </c>
      <c r="BO162" s="134" t="str">
        <f>IF(ISERR(IF($C162="","",SUMIFS(Con_ve!$F$6:$F$1005,Con_ve!$C$6:$C$1005,$C162,Con_ve!$I$6:$I$1005,"Em negociação",Con_ve!$Q$6:$Q$1005,Cad_cl!BO$5))),"",IF($C162="","",SUMIFS(Con_ve!$F$6:$F$1005,Con_ve!$C$6:$C$1005,$C162,Con_ve!$I$6:$I$1005,"Em negociação",Con_ve!$Q$6:$Q$1005,Cad_cl!BO$5)))</f>
        <v/>
      </c>
      <c r="BP162" s="134">
        <f t="shared" si="7"/>
        <v>0</v>
      </c>
      <c r="BR162" s="125" t="str">
        <f>IF(ISERR(IF(AND($I162=Re_lo!$E$5,BR$5=VLOOKUP(Re_lo!$H$5,Re_lo!$N$5:$O$16,2,0)),AP162,"")),"",IF(AND($I162=Re_lo!$E$5,BR$5=VLOOKUP(Re_lo!$H$5,Re_lo!$N$5:$O$16,2,0)),AP162,""))</f>
        <v/>
      </c>
      <c r="BS162" s="125" t="str">
        <f>IF(ISERR(IF(AND($I162=Re_lo!$E$5,BS$5=VLOOKUP(Re_lo!$H$5,Re_lo!$N$5:$O$16,2,0)),AQ162,"")),"",IF(AND($I162=Re_lo!$E$5,BS$5=VLOOKUP(Re_lo!$H$5,Re_lo!$N$5:$O$16,2,0)),AQ162,""))</f>
        <v/>
      </c>
      <c r="BT162" s="125" t="str">
        <f>IF(ISERR(IF(AND($I162=Re_lo!$E$5,BT$5=VLOOKUP(Re_lo!$H$5,Re_lo!$N$5:$O$16,2,0)),AR162,"")),"",IF(AND($I162=Re_lo!$E$5,BT$5=VLOOKUP(Re_lo!$H$5,Re_lo!$N$5:$O$16,2,0)),AR162,""))</f>
        <v/>
      </c>
      <c r="BU162" s="125" t="str">
        <f>IF(ISERR(IF(AND($I162=Re_lo!$E$5,BU$5=VLOOKUP(Re_lo!$H$5,Re_lo!$N$5:$O$16,2,0)),AS162,"")),"",IF(AND($I162=Re_lo!$E$5,BU$5=VLOOKUP(Re_lo!$H$5,Re_lo!$N$5:$O$16,2,0)),AS162,""))</f>
        <v/>
      </c>
      <c r="BV162" s="125" t="str">
        <f>IF(ISERR(IF(AND($I162=Re_lo!$E$5,BV$5=VLOOKUP(Re_lo!$H$5,Re_lo!$N$5:$O$16,2,0)),AT162,"")),"",IF(AND($I162=Re_lo!$E$5,BV$5=VLOOKUP(Re_lo!$H$5,Re_lo!$N$5:$O$16,2,0)),AT162,""))</f>
        <v/>
      </c>
      <c r="BW162" s="125" t="str">
        <f>IF(ISERR(IF(AND($I162=Re_lo!$E$5,BW$5=VLOOKUP(Re_lo!$H$5,Re_lo!$N$5:$O$16,2,0)),AU162,"")),"",IF(AND($I162=Re_lo!$E$5,BW$5=VLOOKUP(Re_lo!$H$5,Re_lo!$N$5:$O$16,2,0)),AU162,""))</f>
        <v/>
      </c>
      <c r="BX162" s="125" t="str">
        <f>IF(ISERR(IF(AND($I162=Re_lo!$E$5,BX$5=VLOOKUP(Re_lo!$H$5,Re_lo!$N$5:$O$16,2,0)),AV162,"")),"",IF(AND($I162=Re_lo!$E$5,BX$5=VLOOKUP(Re_lo!$H$5,Re_lo!$N$5:$O$16,2,0)),AV162,""))</f>
        <v/>
      </c>
      <c r="BY162" s="125" t="str">
        <f>IF(ISERR(IF(AND($I162=Re_lo!$E$5,BY$5=VLOOKUP(Re_lo!$H$5,Re_lo!$N$5:$O$16,2,0)),AW162,"")),"",IF(AND($I162=Re_lo!$E$5,BY$5=VLOOKUP(Re_lo!$H$5,Re_lo!$N$5:$O$16,2,0)),AW162,""))</f>
        <v/>
      </c>
      <c r="BZ162" s="125" t="str">
        <f>IF(ISERR(IF(AND($I162=Re_lo!$E$5,BZ$5=VLOOKUP(Re_lo!$H$5,Re_lo!$N$5:$O$16,2,0)),AX162,"")),"",IF(AND($I162=Re_lo!$E$5,BZ$5=VLOOKUP(Re_lo!$H$5,Re_lo!$N$5:$O$16,2,0)),AX162,""))</f>
        <v/>
      </c>
      <c r="CA162" s="125" t="str">
        <f>IF(ISERR(IF(AND($I162=Re_lo!$E$5,CA$5=VLOOKUP(Re_lo!$H$5,Re_lo!$N$5:$O$16,2,0)),AY162,"")),"",IF(AND($I162=Re_lo!$E$5,CA$5=VLOOKUP(Re_lo!$H$5,Re_lo!$N$5:$O$16,2,0)),AY162,""))</f>
        <v/>
      </c>
      <c r="CB162" s="125" t="str">
        <f>IF(ISERR(IF(AND($I162=Re_lo!$E$5,CB$5=VLOOKUP(Re_lo!$H$5,Re_lo!$N$5:$O$16,2,0)),AZ162,"")),"",IF(AND($I162=Re_lo!$E$5,CB$5=VLOOKUP(Re_lo!$H$5,Re_lo!$N$5:$O$16,2,0)),AZ162,""))</f>
        <v/>
      </c>
      <c r="CC162" s="125" t="str">
        <f>IF(ISERR(IF(AND($I162=Re_lo!$E$5,CC$5=VLOOKUP(Re_lo!$H$5,Re_lo!$N$5:$O$16,2,0)),BA162,"")),"",IF(AND($I162=Re_lo!$E$5,CC$5=VLOOKUP(Re_lo!$H$5,Re_lo!$N$5:$O$16,2,0)),BA162,""))</f>
        <v/>
      </c>
      <c r="CD162" s="125" t="str">
        <f>IF(ISERR(IF(AND($I162=Re_lo!$E$5,CD$5=VLOOKUP(Re_lo!$H$5,Re_lo!$N$5:$O$16,2,0)),BB162,"")),"",IF(AND($I162=Re_lo!$E$5,CD$5=VLOOKUP(Re_lo!$H$5,Re_lo!$N$5:$O$16,2,0)),BB162,""))</f>
        <v/>
      </c>
      <c r="CF162" s="125" t="str">
        <f>IF($C162="","",COUNTIFS(Con_ve!$C$6:$C$1005,$C162,Con_ve!$Q$6:$Q$1005,Cad_cl!CF$5))</f>
        <v/>
      </c>
      <c r="CG162" s="125" t="str">
        <f>IF($C162="","",COUNTIFS(Con_ve!$C$6:$C$1005,$C162,Con_ve!$Q$6:$Q$1005,Cad_cl!CG$5))</f>
        <v/>
      </c>
      <c r="CH162" s="125" t="str">
        <f>IF($C162="","",COUNTIFS(Con_ve!$C$6:$C$1005,$C162,Con_ve!$Q$6:$Q$1005,Cad_cl!CH$5))</f>
        <v/>
      </c>
      <c r="CI162" s="125" t="str">
        <f>IF($C162="","",COUNTIFS(Con_ve!$C$6:$C$1005,$C162,Con_ve!$Q$6:$Q$1005,Cad_cl!CI$5))</f>
        <v/>
      </c>
      <c r="CJ162" s="125" t="str">
        <f>IF($C162="","",COUNTIFS(Con_ve!$C$6:$C$1005,$C162,Con_ve!$Q$6:$Q$1005,Cad_cl!CJ$5))</f>
        <v/>
      </c>
      <c r="CK162" s="125" t="str">
        <f>IF($C162="","",COUNTIFS(Con_ve!$C$6:$C$1005,$C162,Con_ve!$Q$6:$Q$1005,Cad_cl!CK$5))</f>
        <v/>
      </c>
      <c r="CL162" s="125" t="str">
        <f>IF($C162="","",COUNTIFS(Con_ve!$C$6:$C$1005,$C162,Con_ve!$Q$6:$Q$1005,Cad_cl!CL$5))</f>
        <v/>
      </c>
      <c r="CM162" s="125" t="str">
        <f>IF($C162="","",COUNTIFS(Con_ve!$C$6:$C$1005,$C162,Con_ve!$Q$6:$Q$1005,Cad_cl!CM$5))</f>
        <v/>
      </c>
      <c r="CN162" s="125" t="str">
        <f>IF($C162="","",COUNTIFS(Con_ve!$C$6:$C$1005,$C162,Con_ve!$Q$6:$Q$1005,Cad_cl!CN$5))</f>
        <v/>
      </c>
      <c r="CO162" s="125" t="str">
        <f>IF($C162="","",COUNTIFS(Con_ve!$C$6:$C$1005,$C162,Con_ve!$Q$6:$Q$1005,Cad_cl!CO$5))</f>
        <v/>
      </c>
      <c r="CP162" s="125" t="str">
        <f>IF($C162="","",COUNTIFS(Con_ve!$C$6:$C$1005,$C162,Con_ve!$Q$6:$Q$1005,Cad_cl!CP$5))</f>
        <v/>
      </c>
      <c r="CQ162" s="125" t="str">
        <f>IF($C162="","",COUNTIFS(Con_ve!$C$6:$C$1005,$C162,Con_ve!$Q$6:$Q$1005,Cad_cl!CQ$5))</f>
        <v/>
      </c>
      <c r="CR162" s="125">
        <f t="shared" si="8"/>
        <v>0</v>
      </c>
    </row>
    <row r="163" spans="3:96" ht="30" customHeight="1">
      <c r="C163" s="153"/>
      <c r="D163" s="153"/>
      <c r="E163" s="154"/>
      <c r="F163" s="153"/>
      <c r="G163" s="155"/>
      <c r="H163" s="153"/>
      <c r="I163" s="153"/>
      <c r="J163" s="132" t="s">
        <v>309</v>
      </c>
      <c r="K163" s="133" t="s">
        <v>309</v>
      </c>
      <c r="L163" s="153"/>
      <c r="M163" s="153"/>
      <c r="N163" s="153"/>
      <c r="O163" s="153"/>
      <c r="P163" s="153"/>
      <c r="Q163" s="153"/>
      <c r="AP163" s="134" t="str">
        <f>IF(ISERR(IF($C163="","",SUMIFS(Con_ve!$F$6:$F$1005,Con_ve!$C$6:$C$1005,$C163,Con_ve!$I$6:$I$1005,"Fechada",Con_ve!$Q$6:$Q$1005,Cad_cl!AP$5))),"",IF($C163="","",SUMIFS(Con_ve!$F$6:$F$1005,Con_ve!$C$6:$C$1005,$C163,Con_ve!$I$6:$I$1005,"Fechada",Con_ve!$Q$6:$Q$1005,Cad_cl!AP$5)))</f>
        <v/>
      </c>
      <c r="AQ163" s="134" t="str">
        <f>IF(ISERR(IF($C163="","",SUMIFS(Con_ve!$F$6:$F$1005,Con_ve!$C$6:$C$1005,$C163,Con_ve!$I$6:$I$1005,"Fechada",Con_ve!$Q$6:$Q$1005,Cad_cl!AQ$5))),"",IF($C163="","",SUMIFS(Con_ve!$F$6:$F$1005,Con_ve!$C$6:$C$1005,$C163,Con_ve!$I$6:$I$1005,"Fechada",Con_ve!$Q$6:$Q$1005,Cad_cl!AQ$5)))</f>
        <v/>
      </c>
      <c r="AR163" s="134" t="str">
        <f>IF(ISERR(IF($C163="","",SUMIFS(Con_ve!$F$6:$F$1005,Con_ve!$C$6:$C$1005,$C163,Con_ve!$I$6:$I$1005,"Fechada",Con_ve!$Q$6:$Q$1005,Cad_cl!AR$5))),"",IF($C163="","",SUMIFS(Con_ve!$F$6:$F$1005,Con_ve!$C$6:$C$1005,$C163,Con_ve!$I$6:$I$1005,"Fechada",Con_ve!$Q$6:$Q$1005,Cad_cl!AR$5)))</f>
        <v/>
      </c>
      <c r="AS163" s="134" t="str">
        <f>IF(ISERR(IF($C163="","",SUMIFS(Con_ve!$F$6:$F$1005,Con_ve!$C$6:$C$1005,$C163,Con_ve!$I$6:$I$1005,"Fechada",Con_ve!$Q$6:$Q$1005,Cad_cl!AS$5))),"",IF($C163="","",SUMIFS(Con_ve!$F$6:$F$1005,Con_ve!$C$6:$C$1005,$C163,Con_ve!$I$6:$I$1005,"Fechada",Con_ve!$Q$6:$Q$1005,Cad_cl!AS$5)))</f>
        <v/>
      </c>
      <c r="AT163" s="134" t="str">
        <f>IF(ISERR(IF($C163="","",SUMIFS(Con_ve!$F$6:$F$1005,Con_ve!$C$6:$C$1005,$C163,Con_ve!$I$6:$I$1005,"Fechada",Con_ve!$Q$6:$Q$1005,Cad_cl!AT$5))),"",IF($C163="","",SUMIFS(Con_ve!$F$6:$F$1005,Con_ve!$C$6:$C$1005,$C163,Con_ve!$I$6:$I$1005,"Fechada",Con_ve!$Q$6:$Q$1005,Cad_cl!AT$5)))</f>
        <v/>
      </c>
      <c r="AU163" s="134" t="str">
        <f>IF(ISERR(IF($C163="","",SUMIFS(Con_ve!$F$6:$F$1005,Con_ve!$C$6:$C$1005,$C163,Con_ve!$I$6:$I$1005,"Fechada",Con_ve!$Q$6:$Q$1005,Cad_cl!AU$5))),"",IF($C163="","",SUMIFS(Con_ve!$F$6:$F$1005,Con_ve!$C$6:$C$1005,$C163,Con_ve!$I$6:$I$1005,"Fechada",Con_ve!$Q$6:$Q$1005,Cad_cl!AU$5)))</f>
        <v/>
      </c>
      <c r="AV163" s="134" t="str">
        <f>IF(ISERR(IF($C163="","",SUMIFS(Con_ve!$F$6:$F$1005,Con_ve!$C$6:$C$1005,$C163,Con_ve!$I$6:$I$1005,"Fechada",Con_ve!$Q$6:$Q$1005,Cad_cl!AV$5))),"",IF($C163="","",SUMIFS(Con_ve!$F$6:$F$1005,Con_ve!$C$6:$C$1005,$C163,Con_ve!$I$6:$I$1005,"Fechada",Con_ve!$Q$6:$Q$1005,Cad_cl!AV$5)))</f>
        <v/>
      </c>
      <c r="AW163" s="134" t="str">
        <f>IF(ISERR(IF($C163="","",SUMIFS(Con_ve!$F$6:$F$1005,Con_ve!$C$6:$C$1005,$C163,Con_ve!$I$6:$I$1005,"Fechada",Con_ve!$Q$6:$Q$1005,Cad_cl!AW$5))),"",IF($C163="","",SUMIFS(Con_ve!$F$6:$F$1005,Con_ve!$C$6:$C$1005,$C163,Con_ve!$I$6:$I$1005,"Fechada",Con_ve!$Q$6:$Q$1005,Cad_cl!AW$5)))</f>
        <v/>
      </c>
      <c r="AX163" s="134" t="str">
        <f>IF(ISERR(IF($C163="","",SUMIFS(Con_ve!$F$6:$F$1005,Con_ve!$C$6:$C$1005,$C163,Con_ve!$I$6:$I$1005,"Fechada",Con_ve!$Q$6:$Q$1005,Cad_cl!AX$5))),"",IF($C163="","",SUMIFS(Con_ve!$F$6:$F$1005,Con_ve!$C$6:$C$1005,$C163,Con_ve!$I$6:$I$1005,"Fechada",Con_ve!$Q$6:$Q$1005,Cad_cl!AX$5)))</f>
        <v/>
      </c>
      <c r="AY163" s="134" t="str">
        <f>IF(ISERR(IF($C163="","",SUMIFS(Con_ve!$F$6:$F$1005,Con_ve!$C$6:$C$1005,$C163,Con_ve!$I$6:$I$1005,"Fechada",Con_ve!$Q$6:$Q$1005,Cad_cl!AY$5))),"",IF($C163="","",SUMIFS(Con_ve!$F$6:$F$1005,Con_ve!$C$6:$C$1005,$C163,Con_ve!$I$6:$I$1005,"Fechada",Con_ve!$Q$6:$Q$1005,Cad_cl!AY$5)))</f>
        <v/>
      </c>
      <c r="AZ163" s="134" t="str">
        <f>IF(ISERR(IF($C163="","",SUMIFS(Con_ve!$F$6:$F$1005,Con_ve!$C$6:$C$1005,$C163,Con_ve!$I$6:$I$1005,"Fechada",Con_ve!$Q$6:$Q$1005,Cad_cl!AZ$5))),"",IF($C163="","",SUMIFS(Con_ve!$F$6:$F$1005,Con_ve!$C$6:$C$1005,$C163,Con_ve!$I$6:$I$1005,"Fechada",Con_ve!$Q$6:$Q$1005,Cad_cl!AZ$5)))</f>
        <v/>
      </c>
      <c r="BA163" s="134" t="str">
        <f>IF(ISERR(IF($C163="","",SUMIFS(Con_ve!$F$6:$F$1005,Con_ve!$C$6:$C$1005,$C163,Con_ve!$I$6:$I$1005,"Fechada",Con_ve!$Q$6:$Q$1005,Cad_cl!BA$5))),"",IF($C163="","",SUMIFS(Con_ve!$F$6:$F$1005,Con_ve!$C$6:$C$1005,$C163,Con_ve!$I$6:$I$1005,"Fechada",Con_ve!$Q$6:$Q$1005,Cad_cl!BA$5)))</f>
        <v/>
      </c>
      <c r="BB163" s="134">
        <f t="shared" si="6"/>
        <v>0</v>
      </c>
      <c r="BD163" s="134" t="str">
        <f>IF(ISERR(IF($C163="","",SUMIFS(Con_ve!$F$6:$F$1005,Con_ve!$C$6:$C$1005,$C163,Con_ve!$I$6:$I$1005,"Em negociação",Con_ve!$Q$6:$Q$1005,Cad_cl!BD$5))),"",IF($C163="","",SUMIFS(Con_ve!$F$6:$F$1005,Con_ve!$C$6:$C$1005,$C163,Con_ve!$I$6:$I$1005,"Em negociação",Con_ve!$Q$6:$Q$1005,Cad_cl!BD$5)))</f>
        <v/>
      </c>
      <c r="BE163" s="134" t="str">
        <f>IF(ISERR(IF($C163="","",SUMIFS(Con_ve!$F$6:$F$1005,Con_ve!$C$6:$C$1005,$C163,Con_ve!$I$6:$I$1005,"Em negociação",Con_ve!$Q$6:$Q$1005,Cad_cl!BE$5))),"",IF($C163="","",SUMIFS(Con_ve!$F$6:$F$1005,Con_ve!$C$6:$C$1005,$C163,Con_ve!$I$6:$I$1005,"Em negociação",Con_ve!$Q$6:$Q$1005,Cad_cl!BE$5)))</f>
        <v/>
      </c>
      <c r="BF163" s="134" t="str">
        <f>IF(ISERR(IF($C163="","",SUMIFS(Con_ve!$F$6:$F$1005,Con_ve!$C$6:$C$1005,$C163,Con_ve!$I$6:$I$1005,"Em negociação",Con_ve!$Q$6:$Q$1005,Cad_cl!BF$5))),"",IF($C163="","",SUMIFS(Con_ve!$F$6:$F$1005,Con_ve!$C$6:$C$1005,$C163,Con_ve!$I$6:$I$1005,"Em negociação",Con_ve!$Q$6:$Q$1005,Cad_cl!BF$5)))</f>
        <v/>
      </c>
      <c r="BG163" s="134" t="str">
        <f>IF(ISERR(IF($C163="","",SUMIFS(Con_ve!$F$6:$F$1005,Con_ve!$C$6:$C$1005,$C163,Con_ve!$I$6:$I$1005,"Em negociação",Con_ve!$Q$6:$Q$1005,Cad_cl!BG$5))),"",IF($C163="","",SUMIFS(Con_ve!$F$6:$F$1005,Con_ve!$C$6:$C$1005,$C163,Con_ve!$I$6:$I$1005,"Em negociação",Con_ve!$Q$6:$Q$1005,Cad_cl!BG$5)))</f>
        <v/>
      </c>
      <c r="BH163" s="134" t="str">
        <f>IF(ISERR(IF($C163="","",SUMIFS(Con_ve!$F$6:$F$1005,Con_ve!$C$6:$C$1005,$C163,Con_ve!$I$6:$I$1005,"Em negociação",Con_ve!$Q$6:$Q$1005,Cad_cl!BH$5))),"",IF($C163="","",SUMIFS(Con_ve!$F$6:$F$1005,Con_ve!$C$6:$C$1005,$C163,Con_ve!$I$6:$I$1005,"Em negociação",Con_ve!$Q$6:$Q$1005,Cad_cl!BH$5)))</f>
        <v/>
      </c>
      <c r="BI163" s="134" t="str">
        <f>IF(ISERR(IF($C163="","",SUMIFS(Con_ve!$F$6:$F$1005,Con_ve!$C$6:$C$1005,$C163,Con_ve!$I$6:$I$1005,"Em negociação",Con_ve!$Q$6:$Q$1005,Cad_cl!BI$5))),"",IF($C163="","",SUMIFS(Con_ve!$F$6:$F$1005,Con_ve!$C$6:$C$1005,$C163,Con_ve!$I$6:$I$1005,"Em negociação",Con_ve!$Q$6:$Q$1005,Cad_cl!BI$5)))</f>
        <v/>
      </c>
      <c r="BJ163" s="134" t="str">
        <f>IF(ISERR(IF($C163="","",SUMIFS(Con_ve!$F$6:$F$1005,Con_ve!$C$6:$C$1005,$C163,Con_ve!$I$6:$I$1005,"Em negociação",Con_ve!$Q$6:$Q$1005,Cad_cl!BJ$5))),"",IF($C163="","",SUMIFS(Con_ve!$F$6:$F$1005,Con_ve!$C$6:$C$1005,$C163,Con_ve!$I$6:$I$1005,"Em negociação",Con_ve!$Q$6:$Q$1005,Cad_cl!BJ$5)))</f>
        <v/>
      </c>
      <c r="BK163" s="134" t="str">
        <f>IF(ISERR(IF($C163="","",SUMIFS(Con_ve!$F$6:$F$1005,Con_ve!$C$6:$C$1005,$C163,Con_ve!$I$6:$I$1005,"Em negociação",Con_ve!$Q$6:$Q$1005,Cad_cl!BK$5))),"",IF($C163="","",SUMIFS(Con_ve!$F$6:$F$1005,Con_ve!$C$6:$C$1005,$C163,Con_ve!$I$6:$I$1005,"Em negociação",Con_ve!$Q$6:$Q$1005,Cad_cl!BK$5)))</f>
        <v/>
      </c>
      <c r="BL163" s="134" t="str">
        <f>IF(ISERR(IF($C163="","",SUMIFS(Con_ve!$F$6:$F$1005,Con_ve!$C$6:$C$1005,$C163,Con_ve!$I$6:$I$1005,"Em negociação",Con_ve!$Q$6:$Q$1005,Cad_cl!BL$5))),"",IF($C163="","",SUMIFS(Con_ve!$F$6:$F$1005,Con_ve!$C$6:$C$1005,$C163,Con_ve!$I$6:$I$1005,"Em negociação",Con_ve!$Q$6:$Q$1005,Cad_cl!BL$5)))</f>
        <v/>
      </c>
      <c r="BM163" s="134" t="str">
        <f>IF(ISERR(IF($C163="","",SUMIFS(Con_ve!$F$6:$F$1005,Con_ve!$C$6:$C$1005,$C163,Con_ve!$I$6:$I$1005,"Em negociação",Con_ve!$Q$6:$Q$1005,Cad_cl!BM$5))),"",IF($C163="","",SUMIFS(Con_ve!$F$6:$F$1005,Con_ve!$C$6:$C$1005,$C163,Con_ve!$I$6:$I$1005,"Em negociação",Con_ve!$Q$6:$Q$1005,Cad_cl!BM$5)))</f>
        <v/>
      </c>
      <c r="BN163" s="134" t="str">
        <f>IF(ISERR(IF($C163="","",SUMIFS(Con_ve!$F$6:$F$1005,Con_ve!$C$6:$C$1005,$C163,Con_ve!$I$6:$I$1005,"Em negociação",Con_ve!$Q$6:$Q$1005,Cad_cl!BN$5))),"",IF($C163="","",SUMIFS(Con_ve!$F$6:$F$1005,Con_ve!$C$6:$C$1005,$C163,Con_ve!$I$6:$I$1005,"Em negociação",Con_ve!$Q$6:$Q$1005,Cad_cl!BN$5)))</f>
        <v/>
      </c>
      <c r="BO163" s="134" t="str">
        <f>IF(ISERR(IF($C163="","",SUMIFS(Con_ve!$F$6:$F$1005,Con_ve!$C$6:$C$1005,$C163,Con_ve!$I$6:$I$1005,"Em negociação",Con_ve!$Q$6:$Q$1005,Cad_cl!BO$5))),"",IF($C163="","",SUMIFS(Con_ve!$F$6:$F$1005,Con_ve!$C$6:$C$1005,$C163,Con_ve!$I$6:$I$1005,"Em negociação",Con_ve!$Q$6:$Q$1005,Cad_cl!BO$5)))</f>
        <v/>
      </c>
      <c r="BP163" s="134">
        <f t="shared" si="7"/>
        <v>0</v>
      </c>
      <c r="BR163" s="125" t="str">
        <f>IF(ISERR(IF(AND($I163=Re_lo!$E$5,BR$5=VLOOKUP(Re_lo!$H$5,Re_lo!$N$5:$O$16,2,0)),AP163,"")),"",IF(AND($I163=Re_lo!$E$5,BR$5=VLOOKUP(Re_lo!$H$5,Re_lo!$N$5:$O$16,2,0)),AP163,""))</f>
        <v/>
      </c>
      <c r="BS163" s="125" t="str">
        <f>IF(ISERR(IF(AND($I163=Re_lo!$E$5,BS$5=VLOOKUP(Re_lo!$H$5,Re_lo!$N$5:$O$16,2,0)),AQ163,"")),"",IF(AND($I163=Re_lo!$E$5,BS$5=VLOOKUP(Re_lo!$H$5,Re_lo!$N$5:$O$16,2,0)),AQ163,""))</f>
        <v/>
      </c>
      <c r="BT163" s="125" t="str">
        <f>IF(ISERR(IF(AND($I163=Re_lo!$E$5,BT$5=VLOOKUP(Re_lo!$H$5,Re_lo!$N$5:$O$16,2,0)),AR163,"")),"",IF(AND($I163=Re_lo!$E$5,BT$5=VLOOKUP(Re_lo!$H$5,Re_lo!$N$5:$O$16,2,0)),AR163,""))</f>
        <v/>
      </c>
      <c r="BU163" s="125" t="str">
        <f>IF(ISERR(IF(AND($I163=Re_lo!$E$5,BU$5=VLOOKUP(Re_lo!$H$5,Re_lo!$N$5:$O$16,2,0)),AS163,"")),"",IF(AND($I163=Re_lo!$E$5,BU$5=VLOOKUP(Re_lo!$H$5,Re_lo!$N$5:$O$16,2,0)),AS163,""))</f>
        <v/>
      </c>
      <c r="BV163" s="125" t="str">
        <f>IF(ISERR(IF(AND($I163=Re_lo!$E$5,BV$5=VLOOKUP(Re_lo!$H$5,Re_lo!$N$5:$O$16,2,0)),AT163,"")),"",IF(AND($I163=Re_lo!$E$5,BV$5=VLOOKUP(Re_lo!$H$5,Re_lo!$N$5:$O$16,2,0)),AT163,""))</f>
        <v/>
      </c>
      <c r="BW163" s="125" t="str">
        <f>IF(ISERR(IF(AND($I163=Re_lo!$E$5,BW$5=VLOOKUP(Re_lo!$H$5,Re_lo!$N$5:$O$16,2,0)),AU163,"")),"",IF(AND($I163=Re_lo!$E$5,BW$5=VLOOKUP(Re_lo!$H$5,Re_lo!$N$5:$O$16,2,0)),AU163,""))</f>
        <v/>
      </c>
      <c r="BX163" s="125" t="str">
        <f>IF(ISERR(IF(AND($I163=Re_lo!$E$5,BX$5=VLOOKUP(Re_lo!$H$5,Re_lo!$N$5:$O$16,2,0)),AV163,"")),"",IF(AND($I163=Re_lo!$E$5,BX$5=VLOOKUP(Re_lo!$H$5,Re_lo!$N$5:$O$16,2,0)),AV163,""))</f>
        <v/>
      </c>
      <c r="BY163" s="125" t="str">
        <f>IF(ISERR(IF(AND($I163=Re_lo!$E$5,BY$5=VLOOKUP(Re_lo!$H$5,Re_lo!$N$5:$O$16,2,0)),AW163,"")),"",IF(AND($I163=Re_lo!$E$5,BY$5=VLOOKUP(Re_lo!$H$5,Re_lo!$N$5:$O$16,2,0)),AW163,""))</f>
        <v/>
      </c>
      <c r="BZ163" s="125" t="str">
        <f>IF(ISERR(IF(AND($I163=Re_lo!$E$5,BZ$5=VLOOKUP(Re_lo!$H$5,Re_lo!$N$5:$O$16,2,0)),AX163,"")),"",IF(AND($I163=Re_lo!$E$5,BZ$5=VLOOKUP(Re_lo!$H$5,Re_lo!$N$5:$O$16,2,0)),AX163,""))</f>
        <v/>
      </c>
      <c r="CA163" s="125" t="str">
        <f>IF(ISERR(IF(AND($I163=Re_lo!$E$5,CA$5=VLOOKUP(Re_lo!$H$5,Re_lo!$N$5:$O$16,2,0)),AY163,"")),"",IF(AND($I163=Re_lo!$E$5,CA$5=VLOOKUP(Re_lo!$H$5,Re_lo!$N$5:$O$16,2,0)),AY163,""))</f>
        <v/>
      </c>
      <c r="CB163" s="125" t="str">
        <f>IF(ISERR(IF(AND($I163=Re_lo!$E$5,CB$5=VLOOKUP(Re_lo!$H$5,Re_lo!$N$5:$O$16,2,0)),AZ163,"")),"",IF(AND($I163=Re_lo!$E$5,CB$5=VLOOKUP(Re_lo!$H$5,Re_lo!$N$5:$O$16,2,0)),AZ163,""))</f>
        <v/>
      </c>
      <c r="CC163" s="125" t="str">
        <f>IF(ISERR(IF(AND($I163=Re_lo!$E$5,CC$5=VLOOKUP(Re_lo!$H$5,Re_lo!$N$5:$O$16,2,0)),BA163,"")),"",IF(AND($I163=Re_lo!$E$5,CC$5=VLOOKUP(Re_lo!$H$5,Re_lo!$N$5:$O$16,2,0)),BA163,""))</f>
        <v/>
      </c>
      <c r="CD163" s="125" t="str">
        <f>IF(ISERR(IF(AND($I163=Re_lo!$E$5,CD$5=VLOOKUP(Re_lo!$H$5,Re_lo!$N$5:$O$16,2,0)),BB163,"")),"",IF(AND($I163=Re_lo!$E$5,CD$5=VLOOKUP(Re_lo!$H$5,Re_lo!$N$5:$O$16,2,0)),BB163,""))</f>
        <v/>
      </c>
      <c r="CF163" s="125" t="str">
        <f>IF($C163="","",COUNTIFS(Con_ve!$C$6:$C$1005,$C163,Con_ve!$Q$6:$Q$1005,Cad_cl!CF$5))</f>
        <v/>
      </c>
      <c r="CG163" s="125" t="str">
        <f>IF($C163="","",COUNTIFS(Con_ve!$C$6:$C$1005,$C163,Con_ve!$Q$6:$Q$1005,Cad_cl!CG$5))</f>
        <v/>
      </c>
      <c r="CH163" s="125" t="str">
        <f>IF($C163="","",COUNTIFS(Con_ve!$C$6:$C$1005,$C163,Con_ve!$Q$6:$Q$1005,Cad_cl!CH$5))</f>
        <v/>
      </c>
      <c r="CI163" s="125" t="str">
        <f>IF($C163="","",COUNTIFS(Con_ve!$C$6:$C$1005,$C163,Con_ve!$Q$6:$Q$1005,Cad_cl!CI$5))</f>
        <v/>
      </c>
      <c r="CJ163" s="125" t="str">
        <f>IF($C163="","",COUNTIFS(Con_ve!$C$6:$C$1005,$C163,Con_ve!$Q$6:$Q$1005,Cad_cl!CJ$5))</f>
        <v/>
      </c>
      <c r="CK163" s="125" t="str">
        <f>IF($C163="","",COUNTIFS(Con_ve!$C$6:$C$1005,$C163,Con_ve!$Q$6:$Q$1005,Cad_cl!CK$5))</f>
        <v/>
      </c>
      <c r="CL163" s="125" t="str">
        <f>IF($C163="","",COUNTIFS(Con_ve!$C$6:$C$1005,$C163,Con_ve!$Q$6:$Q$1005,Cad_cl!CL$5))</f>
        <v/>
      </c>
      <c r="CM163" s="125" t="str">
        <f>IF($C163="","",COUNTIFS(Con_ve!$C$6:$C$1005,$C163,Con_ve!$Q$6:$Q$1005,Cad_cl!CM$5))</f>
        <v/>
      </c>
      <c r="CN163" s="125" t="str">
        <f>IF($C163="","",COUNTIFS(Con_ve!$C$6:$C$1005,$C163,Con_ve!$Q$6:$Q$1005,Cad_cl!CN$5))</f>
        <v/>
      </c>
      <c r="CO163" s="125" t="str">
        <f>IF($C163="","",COUNTIFS(Con_ve!$C$6:$C$1005,$C163,Con_ve!$Q$6:$Q$1005,Cad_cl!CO$5))</f>
        <v/>
      </c>
      <c r="CP163" s="125" t="str">
        <f>IF($C163="","",COUNTIFS(Con_ve!$C$6:$C$1005,$C163,Con_ve!$Q$6:$Q$1005,Cad_cl!CP$5))</f>
        <v/>
      </c>
      <c r="CQ163" s="125" t="str">
        <f>IF($C163="","",COUNTIFS(Con_ve!$C$6:$C$1005,$C163,Con_ve!$Q$6:$Q$1005,Cad_cl!CQ$5))</f>
        <v/>
      </c>
      <c r="CR163" s="125">
        <f t="shared" si="8"/>
        <v>0</v>
      </c>
    </row>
    <row r="164" spans="3:96" ht="30" customHeight="1">
      <c r="C164" s="153"/>
      <c r="D164" s="153"/>
      <c r="E164" s="154"/>
      <c r="F164" s="153"/>
      <c r="G164" s="155"/>
      <c r="H164" s="153"/>
      <c r="I164" s="153"/>
      <c r="J164" s="132" t="s">
        <v>309</v>
      </c>
      <c r="K164" s="133" t="s">
        <v>309</v>
      </c>
      <c r="L164" s="153"/>
      <c r="M164" s="153"/>
      <c r="N164" s="153"/>
      <c r="O164" s="153"/>
      <c r="P164" s="153"/>
      <c r="Q164" s="153"/>
      <c r="AP164" s="134" t="str">
        <f>IF(ISERR(IF($C164="","",SUMIFS(Con_ve!$F$6:$F$1005,Con_ve!$C$6:$C$1005,$C164,Con_ve!$I$6:$I$1005,"Fechada",Con_ve!$Q$6:$Q$1005,Cad_cl!AP$5))),"",IF($C164="","",SUMIFS(Con_ve!$F$6:$F$1005,Con_ve!$C$6:$C$1005,$C164,Con_ve!$I$6:$I$1005,"Fechada",Con_ve!$Q$6:$Q$1005,Cad_cl!AP$5)))</f>
        <v/>
      </c>
      <c r="AQ164" s="134" t="str">
        <f>IF(ISERR(IF($C164="","",SUMIFS(Con_ve!$F$6:$F$1005,Con_ve!$C$6:$C$1005,$C164,Con_ve!$I$6:$I$1005,"Fechada",Con_ve!$Q$6:$Q$1005,Cad_cl!AQ$5))),"",IF($C164="","",SUMIFS(Con_ve!$F$6:$F$1005,Con_ve!$C$6:$C$1005,$C164,Con_ve!$I$6:$I$1005,"Fechada",Con_ve!$Q$6:$Q$1005,Cad_cl!AQ$5)))</f>
        <v/>
      </c>
      <c r="AR164" s="134" t="str">
        <f>IF(ISERR(IF($C164="","",SUMIFS(Con_ve!$F$6:$F$1005,Con_ve!$C$6:$C$1005,$C164,Con_ve!$I$6:$I$1005,"Fechada",Con_ve!$Q$6:$Q$1005,Cad_cl!AR$5))),"",IF($C164="","",SUMIFS(Con_ve!$F$6:$F$1005,Con_ve!$C$6:$C$1005,$C164,Con_ve!$I$6:$I$1005,"Fechada",Con_ve!$Q$6:$Q$1005,Cad_cl!AR$5)))</f>
        <v/>
      </c>
      <c r="AS164" s="134" t="str">
        <f>IF(ISERR(IF($C164="","",SUMIFS(Con_ve!$F$6:$F$1005,Con_ve!$C$6:$C$1005,$C164,Con_ve!$I$6:$I$1005,"Fechada",Con_ve!$Q$6:$Q$1005,Cad_cl!AS$5))),"",IF($C164="","",SUMIFS(Con_ve!$F$6:$F$1005,Con_ve!$C$6:$C$1005,$C164,Con_ve!$I$6:$I$1005,"Fechada",Con_ve!$Q$6:$Q$1005,Cad_cl!AS$5)))</f>
        <v/>
      </c>
      <c r="AT164" s="134" t="str">
        <f>IF(ISERR(IF($C164="","",SUMIFS(Con_ve!$F$6:$F$1005,Con_ve!$C$6:$C$1005,$C164,Con_ve!$I$6:$I$1005,"Fechada",Con_ve!$Q$6:$Q$1005,Cad_cl!AT$5))),"",IF($C164="","",SUMIFS(Con_ve!$F$6:$F$1005,Con_ve!$C$6:$C$1005,$C164,Con_ve!$I$6:$I$1005,"Fechada",Con_ve!$Q$6:$Q$1005,Cad_cl!AT$5)))</f>
        <v/>
      </c>
      <c r="AU164" s="134" t="str">
        <f>IF(ISERR(IF($C164="","",SUMIFS(Con_ve!$F$6:$F$1005,Con_ve!$C$6:$C$1005,$C164,Con_ve!$I$6:$I$1005,"Fechada",Con_ve!$Q$6:$Q$1005,Cad_cl!AU$5))),"",IF($C164="","",SUMIFS(Con_ve!$F$6:$F$1005,Con_ve!$C$6:$C$1005,$C164,Con_ve!$I$6:$I$1005,"Fechada",Con_ve!$Q$6:$Q$1005,Cad_cl!AU$5)))</f>
        <v/>
      </c>
      <c r="AV164" s="134" t="str">
        <f>IF(ISERR(IF($C164="","",SUMIFS(Con_ve!$F$6:$F$1005,Con_ve!$C$6:$C$1005,$C164,Con_ve!$I$6:$I$1005,"Fechada",Con_ve!$Q$6:$Q$1005,Cad_cl!AV$5))),"",IF($C164="","",SUMIFS(Con_ve!$F$6:$F$1005,Con_ve!$C$6:$C$1005,$C164,Con_ve!$I$6:$I$1005,"Fechada",Con_ve!$Q$6:$Q$1005,Cad_cl!AV$5)))</f>
        <v/>
      </c>
      <c r="AW164" s="134" t="str">
        <f>IF(ISERR(IF($C164="","",SUMIFS(Con_ve!$F$6:$F$1005,Con_ve!$C$6:$C$1005,$C164,Con_ve!$I$6:$I$1005,"Fechada",Con_ve!$Q$6:$Q$1005,Cad_cl!AW$5))),"",IF($C164="","",SUMIFS(Con_ve!$F$6:$F$1005,Con_ve!$C$6:$C$1005,$C164,Con_ve!$I$6:$I$1005,"Fechada",Con_ve!$Q$6:$Q$1005,Cad_cl!AW$5)))</f>
        <v/>
      </c>
      <c r="AX164" s="134" t="str">
        <f>IF(ISERR(IF($C164="","",SUMIFS(Con_ve!$F$6:$F$1005,Con_ve!$C$6:$C$1005,$C164,Con_ve!$I$6:$I$1005,"Fechada",Con_ve!$Q$6:$Q$1005,Cad_cl!AX$5))),"",IF($C164="","",SUMIFS(Con_ve!$F$6:$F$1005,Con_ve!$C$6:$C$1005,$C164,Con_ve!$I$6:$I$1005,"Fechada",Con_ve!$Q$6:$Q$1005,Cad_cl!AX$5)))</f>
        <v/>
      </c>
      <c r="AY164" s="134" t="str">
        <f>IF(ISERR(IF($C164="","",SUMIFS(Con_ve!$F$6:$F$1005,Con_ve!$C$6:$C$1005,$C164,Con_ve!$I$6:$I$1005,"Fechada",Con_ve!$Q$6:$Q$1005,Cad_cl!AY$5))),"",IF($C164="","",SUMIFS(Con_ve!$F$6:$F$1005,Con_ve!$C$6:$C$1005,$C164,Con_ve!$I$6:$I$1005,"Fechada",Con_ve!$Q$6:$Q$1005,Cad_cl!AY$5)))</f>
        <v/>
      </c>
      <c r="AZ164" s="134" t="str">
        <f>IF(ISERR(IF($C164="","",SUMIFS(Con_ve!$F$6:$F$1005,Con_ve!$C$6:$C$1005,$C164,Con_ve!$I$6:$I$1005,"Fechada",Con_ve!$Q$6:$Q$1005,Cad_cl!AZ$5))),"",IF($C164="","",SUMIFS(Con_ve!$F$6:$F$1005,Con_ve!$C$6:$C$1005,$C164,Con_ve!$I$6:$I$1005,"Fechada",Con_ve!$Q$6:$Q$1005,Cad_cl!AZ$5)))</f>
        <v/>
      </c>
      <c r="BA164" s="134" t="str">
        <f>IF(ISERR(IF($C164="","",SUMIFS(Con_ve!$F$6:$F$1005,Con_ve!$C$6:$C$1005,$C164,Con_ve!$I$6:$I$1005,"Fechada",Con_ve!$Q$6:$Q$1005,Cad_cl!BA$5))),"",IF($C164="","",SUMIFS(Con_ve!$F$6:$F$1005,Con_ve!$C$6:$C$1005,$C164,Con_ve!$I$6:$I$1005,"Fechada",Con_ve!$Q$6:$Q$1005,Cad_cl!BA$5)))</f>
        <v/>
      </c>
      <c r="BB164" s="134">
        <f t="shared" si="6"/>
        <v>0</v>
      </c>
      <c r="BD164" s="134" t="str">
        <f>IF(ISERR(IF($C164="","",SUMIFS(Con_ve!$F$6:$F$1005,Con_ve!$C$6:$C$1005,$C164,Con_ve!$I$6:$I$1005,"Em negociação",Con_ve!$Q$6:$Q$1005,Cad_cl!BD$5))),"",IF($C164="","",SUMIFS(Con_ve!$F$6:$F$1005,Con_ve!$C$6:$C$1005,$C164,Con_ve!$I$6:$I$1005,"Em negociação",Con_ve!$Q$6:$Q$1005,Cad_cl!BD$5)))</f>
        <v/>
      </c>
      <c r="BE164" s="134" t="str">
        <f>IF(ISERR(IF($C164="","",SUMIFS(Con_ve!$F$6:$F$1005,Con_ve!$C$6:$C$1005,$C164,Con_ve!$I$6:$I$1005,"Em negociação",Con_ve!$Q$6:$Q$1005,Cad_cl!BE$5))),"",IF($C164="","",SUMIFS(Con_ve!$F$6:$F$1005,Con_ve!$C$6:$C$1005,$C164,Con_ve!$I$6:$I$1005,"Em negociação",Con_ve!$Q$6:$Q$1005,Cad_cl!BE$5)))</f>
        <v/>
      </c>
      <c r="BF164" s="134" t="str">
        <f>IF(ISERR(IF($C164="","",SUMIFS(Con_ve!$F$6:$F$1005,Con_ve!$C$6:$C$1005,$C164,Con_ve!$I$6:$I$1005,"Em negociação",Con_ve!$Q$6:$Q$1005,Cad_cl!BF$5))),"",IF($C164="","",SUMIFS(Con_ve!$F$6:$F$1005,Con_ve!$C$6:$C$1005,$C164,Con_ve!$I$6:$I$1005,"Em negociação",Con_ve!$Q$6:$Q$1005,Cad_cl!BF$5)))</f>
        <v/>
      </c>
      <c r="BG164" s="134" t="str">
        <f>IF(ISERR(IF($C164="","",SUMIFS(Con_ve!$F$6:$F$1005,Con_ve!$C$6:$C$1005,$C164,Con_ve!$I$6:$I$1005,"Em negociação",Con_ve!$Q$6:$Q$1005,Cad_cl!BG$5))),"",IF($C164="","",SUMIFS(Con_ve!$F$6:$F$1005,Con_ve!$C$6:$C$1005,$C164,Con_ve!$I$6:$I$1005,"Em negociação",Con_ve!$Q$6:$Q$1005,Cad_cl!BG$5)))</f>
        <v/>
      </c>
      <c r="BH164" s="134" t="str">
        <f>IF(ISERR(IF($C164="","",SUMIFS(Con_ve!$F$6:$F$1005,Con_ve!$C$6:$C$1005,$C164,Con_ve!$I$6:$I$1005,"Em negociação",Con_ve!$Q$6:$Q$1005,Cad_cl!BH$5))),"",IF($C164="","",SUMIFS(Con_ve!$F$6:$F$1005,Con_ve!$C$6:$C$1005,$C164,Con_ve!$I$6:$I$1005,"Em negociação",Con_ve!$Q$6:$Q$1005,Cad_cl!BH$5)))</f>
        <v/>
      </c>
      <c r="BI164" s="134" t="str">
        <f>IF(ISERR(IF($C164="","",SUMIFS(Con_ve!$F$6:$F$1005,Con_ve!$C$6:$C$1005,$C164,Con_ve!$I$6:$I$1005,"Em negociação",Con_ve!$Q$6:$Q$1005,Cad_cl!BI$5))),"",IF($C164="","",SUMIFS(Con_ve!$F$6:$F$1005,Con_ve!$C$6:$C$1005,$C164,Con_ve!$I$6:$I$1005,"Em negociação",Con_ve!$Q$6:$Q$1005,Cad_cl!BI$5)))</f>
        <v/>
      </c>
      <c r="BJ164" s="134" t="str">
        <f>IF(ISERR(IF($C164="","",SUMIFS(Con_ve!$F$6:$F$1005,Con_ve!$C$6:$C$1005,$C164,Con_ve!$I$6:$I$1005,"Em negociação",Con_ve!$Q$6:$Q$1005,Cad_cl!BJ$5))),"",IF($C164="","",SUMIFS(Con_ve!$F$6:$F$1005,Con_ve!$C$6:$C$1005,$C164,Con_ve!$I$6:$I$1005,"Em negociação",Con_ve!$Q$6:$Q$1005,Cad_cl!BJ$5)))</f>
        <v/>
      </c>
      <c r="BK164" s="134" t="str">
        <f>IF(ISERR(IF($C164="","",SUMIFS(Con_ve!$F$6:$F$1005,Con_ve!$C$6:$C$1005,$C164,Con_ve!$I$6:$I$1005,"Em negociação",Con_ve!$Q$6:$Q$1005,Cad_cl!BK$5))),"",IF($C164="","",SUMIFS(Con_ve!$F$6:$F$1005,Con_ve!$C$6:$C$1005,$C164,Con_ve!$I$6:$I$1005,"Em negociação",Con_ve!$Q$6:$Q$1005,Cad_cl!BK$5)))</f>
        <v/>
      </c>
      <c r="BL164" s="134" t="str">
        <f>IF(ISERR(IF($C164="","",SUMIFS(Con_ve!$F$6:$F$1005,Con_ve!$C$6:$C$1005,$C164,Con_ve!$I$6:$I$1005,"Em negociação",Con_ve!$Q$6:$Q$1005,Cad_cl!BL$5))),"",IF($C164="","",SUMIFS(Con_ve!$F$6:$F$1005,Con_ve!$C$6:$C$1005,$C164,Con_ve!$I$6:$I$1005,"Em negociação",Con_ve!$Q$6:$Q$1005,Cad_cl!BL$5)))</f>
        <v/>
      </c>
      <c r="BM164" s="134" t="str">
        <f>IF(ISERR(IF($C164="","",SUMIFS(Con_ve!$F$6:$F$1005,Con_ve!$C$6:$C$1005,$C164,Con_ve!$I$6:$I$1005,"Em negociação",Con_ve!$Q$6:$Q$1005,Cad_cl!BM$5))),"",IF($C164="","",SUMIFS(Con_ve!$F$6:$F$1005,Con_ve!$C$6:$C$1005,$C164,Con_ve!$I$6:$I$1005,"Em negociação",Con_ve!$Q$6:$Q$1005,Cad_cl!BM$5)))</f>
        <v/>
      </c>
      <c r="BN164" s="134" t="str">
        <f>IF(ISERR(IF($C164="","",SUMIFS(Con_ve!$F$6:$F$1005,Con_ve!$C$6:$C$1005,$C164,Con_ve!$I$6:$I$1005,"Em negociação",Con_ve!$Q$6:$Q$1005,Cad_cl!BN$5))),"",IF($C164="","",SUMIFS(Con_ve!$F$6:$F$1005,Con_ve!$C$6:$C$1005,$C164,Con_ve!$I$6:$I$1005,"Em negociação",Con_ve!$Q$6:$Q$1005,Cad_cl!BN$5)))</f>
        <v/>
      </c>
      <c r="BO164" s="134" t="str">
        <f>IF(ISERR(IF($C164="","",SUMIFS(Con_ve!$F$6:$F$1005,Con_ve!$C$6:$C$1005,$C164,Con_ve!$I$6:$I$1005,"Em negociação",Con_ve!$Q$6:$Q$1005,Cad_cl!BO$5))),"",IF($C164="","",SUMIFS(Con_ve!$F$6:$F$1005,Con_ve!$C$6:$C$1005,$C164,Con_ve!$I$6:$I$1005,"Em negociação",Con_ve!$Q$6:$Q$1005,Cad_cl!BO$5)))</f>
        <v/>
      </c>
      <c r="BP164" s="134">
        <f t="shared" si="7"/>
        <v>0</v>
      </c>
      <c r="BR164" s="125" t="str">
        <f>IF(ISERR(IF(AND($I164=Re_lo!$E$5,BR$5=VLOOKUP(Re_lo!$H$5,Re_lo!$N$5:$O$16,2,0)),AP164,"")),"",IF(AND($I164=Re_lo!$E$5,BR$5=VLOOKUP(Re_lo!$H$5,Re_lo!$N$5:$O$16,2,0)),AP164,""))</f>
        <v/>
      </c>
      <c r="BS164" s="125" t="str">
        <f>IF(ISERR(IF(AND($I164=Re_lo!$E$5,BS$5=VLOOKUP(Re_lo!$H$5,Re_lo!$N$5:$O$16,2,0)),AQ164,"")),"",IF(AND($I164=Re_lo!$E$5,BS$5=VLOOKUP(Re_lo!$H$5,Re_lo!$N$5:$O$16,2,0)),AQ164,""))</f>
        <v/>
      </c>
      <c r="BT164" s="125" t="str">
        <f>IF(ISERR(IF(AND($I164=Re_lo!$E$5,BT$5=VLOOKUP(Re_lo!$H$5,Re_lo!$N$5:$O$16,2,0)),AR164,"")),"",IF(AND($I164=Re_lo!$E$5,BT$5=VLOOKUP(Re_lo!$H$5,Re_lo!$N$5:$O$16,2,0)),AR164,""))</f>
        <v/>
      </c>
      <c r="BU164" s="125" t="str">
        <f>IF(ISERR(IF(AND($I164=Re_lo!$E$5,BU$5=VLOOKUP(Re_lo!$H$5,Re_lo!$N$5:$O$16,2,0)),AS164,"")),"",IF(AND($I164=Re_lo!$E$5,BU$5=VLOOKUP(Re_lo!$H$5,Re_lo!$N$5:$O$16,2,0)),AS164,""))</f>
        <v/>
      </c>
      <c r="BV164" s="125" t="str">
        <f>IF(ISERR(IF(AND($I164=Re_lo!$E$5,BV$5=VLOOKUP(Re_lo!$H$5,Re_lo!$N$5:$O$16,2,0)),AT164,"")),"",IF(AND($I164=Re_lo!$E$5,BV$5=VLOOKUP(Re_lo!$H$5,Re_lo!$N$5:$O$16,2,0)),AT164,""))</f>
        <v/>
      </c>
      <c r="BW164" s="125" t="str">
        <f>IF(ISERR(IF(AND($I164=Re_lo!$E$5,BW$5=VLOOKUP(Re_lo!$H$5,Re_lo!$N$5:$O$16,2,0)),AU164,"")),"",IF(AND($I164=Re_lo!$E$5,BW$5=VLOOKUP(Re_lo!$H$5,Re_lo!$N$5:$O$16,2,0)),AU164,""))</f>
        <v/>
      </c>
      <c r="BX164" s="125" t="str">
        <f>IF(ISERR(IF(AND($I164=Re_lo!$E$5,BX$5=VLOOKUP(Re_lo!$H$5,Re_lo!$N$5:$O$16,2,0)),AV164,"")),"",IF(AND($I164=Re_lo!$E$5,BX$5=VLOOKUP(Re_lo!$H$5,Re_lo!$N$5:$O$16,2,0)),AV164,""))</f>
        <v/>
      </c>
      <c r="BY164" s="125" t="str">
        <f>IF(ISERR(IF(AND($I164=Re_lo!$E$5,BY$5=VLOOKUP(Re_lo!$H$5,Re_lo!$N$5:$O$16,2,0)),AW164,"")),"",IF(AND($I164=Re_lo!$E$5,BY$5=VLOOKUP(Re_lo!$H$5,Re_lo!$N$5:$O$16,2,0)),AW164,""))</f>
        <v/>
      </c>
      <c r="BZ164" s="125" t="str">
        <f>IF(ISERR(IF(AND($I164=Re_lo!$E$5,BZ$5=VLOOKUP(Re_lo!$H$5,Re_lo!$N$5:$O$16,2,0)),AX164,"")),"",IF(AND($I164=Re_lo!$E$5,BZ$5=VLOOKUP(Re_lo!$H$5,Re_lo!$N$5:$O$16,2,0)),AX164,""))</f>
        <v/>
      </c>
      <c r="CA164" s="125" t="str">
        <f>IF(ISERR(IF(AND($I164=Re_lo!$E$5,CA$5=VLOOKUP(Re_lo!$H$5,Re_lo!$N$5:$O$16,2,0)),AY164,"")),"",IF(AND($I164=Re_lo!$E$5,CA$5=VLOOKUP(Re_lo!$H$5,Re_lo!$N$5:$O$16,2,0)),AY164,""))</f>
        <v/>
      </c>
      <c r="CB164" s="125" t="str">
        <f>IF(ISERR(IF(AND($I164=Re_lo!$E$5,CB$5=VLOOKUP(Re_lo!$H$5,Re_lo!$N$5:$O$16,2,0)),AZ164,"")),"",IF(AND($I164=Re_lo!$E$5,CB$5=VLOOKUP(Re_lo!$H$5,Re_lo!$N$5:$O$16,2,0)),AZ164,""))</f>
        <v/>
      </c>
      <c r="CC164" s="125" t="str">
        <f>IF(ISERR(IF(AND($I164=Re_lo!$E$5,CC$5=VLOOKUP(Re_lo!$H$5,Re_lo!$N$5:$O$16,2,0)),BA164,"")),"",IF(AND($I164=Re_lo!$E$5,CC$5=VLOOKUP(Re_lo!$H$5,Re_lo!$N$5:$O$16,2,0)),BA164,""))</f>
        <v/>
      </c>
      <c r="CD164" s="125" t="str">
        <f>IF(ISERR(IF(AND($I164=Re_lo!$E$5,CD$5=VLOOKUP(Re_lo!$H$5,Re_lo!$N$5:$O$16,2,0)),BB164,"")),"",IF(AND($I164=Re_lo!$E$5,CD$5=VLOOKUP(Re_lo!$H$5,Re_lo!$N$5:$O$16,2,0)),BB164,""))</f>
        <v/>
      </c>
      <c r="CF164" s="125" t="str">
        <f>IF($C164="","",COUNTIFS(Con_ve!$C$6:$C$1005,$C164,Con_ve!$Q$6:$Q$1005,Cad_cl!CF$5))</f>
        <v/>
      </c>
      <c r="CG164" s="125" t="str">
        <f>IF($C164="","",COUNTIFS(Con_ve!$C$6:$C$1005,$C164,Con_ve!$Q$6:$Q$1005,Cad_cl!CG$5))</f>
        <v/>
      </c>
      <c r="CH164" s="125" t="str">
        <f>IF($C164="","",COUNTIFS(Con_ve!$C$6:$C$1005,$C164,Con_ve!$Q$6:$Q$1005,Cad_cl!CH$5))</f>
        <v/>
      </c>
      <c r="CI164" s="125" t="str">
        <f>IF($C164="","",COUNTIFS(Con_ve!$C$6:$C$1005,$C164,Con_ve!$Q$6:$Q$1005,Cad_cl!CI$5))</f>
        <v/>
      </c>
      <c r="CJ164" s="125" t="str">
        <f>IF($C164="","",COUNTIFS(Con_ve!$C$6:$C$1005,$C164,Con_ve!$Q$6:$Q$1005,Cad_cl!CJ$5))</f>
        <v/>
      </c>
      <c r="CK164" s="125" t="str">
        <f>IF($C164="","",COUNTIFS(Con_ve!$C$6:$C$1005,$C164,Con_ve!$Q$6:$Q$1005,Cad_cl!CK$5))</f>
        <v/>
      </c>
      <c r="CL164" s="125" t="str">
        <f>IF($C164="","",COUNTIFS(Con_ve!$C$6:$C$1005,$C164,Con_ve!$Q$6:$Q$1005,Cad_cl!CL$5))</f>
        <v/>
      </c>
      <c r="CM164" s="125" t="str">
        <f>IF($C164="","",COUNTIFS(Con_ve!$C$6:$C$1005,$C164,Con_ve!$Q$6:$Q$1005,Cad_cl!CM$5))</f>
        <v/>
      </c>
      <c r="CN164" s="125" t="str">
        <f>IF($C164="","",COUNTIFS(Con_ve!$C$6:$C$1005,$C164,Con_ve!$Q$6:$Q$1005,Cad_cl!CN$5))</f>
        <v/>
      </c>
      <c r="CO164" s="125" t="str">
        <f>IF($C164="","",COUNTIFS(Con_ve!$C$6:$C$1005,$C164,Con_ve!$Q$6:$Q$1005,Cad_cl!CO$5))</f>
        <v/>
      </c>
      <c r="CP164" s="125" t="str">
        <f>IF($C164="","",COUNTIFS(Con_ve!$C$6:$C$1005,$C164,Con_ve!$Q$6:$Q$1005,Cad_cl!CP$5))</f>
        <v/>
      </c>
      <c r="CQ164" s="125" t="str">
        <f>IF($C164="","",COUNTIFS(Con_ve!$C$6:$C$1005,$C164,Con_ve!$Q$6:$Q$1005,Cad_cl!CQ$5))</f>
        <v/>
      </c>
      <c r="CR164" s="125">
        <f t="shared" si="8"/>
        <v>0</v>
      </c>
    </row>
    <row r="165" spans="3:96" ht="30" customHeight="1">
      <c r="C165" s="153"/>
      <c r="D165" s="153"/>
      <c r="E165" s="154"/>
      <c r="F165" s="153"/>
      <c r="G165" s="155"/>
      <c r="H165" s="153"/>
      <c r="I165" s="153"/>
      <c r="J165" s="132" t="s">
        <v>309</v>
      </c>
      <c r="K165" s="133" t="s">
        <v>309</v>
      </c>
      <c r="L165" s="153"/>
      <c r="M165" s="153"/>
      <c r="N165" s="153"/>
      <c r="O165" s="153"/>
      <c r="P165" s="153"/>
      <c r="Q165" s="153"/>
      <c r="AP165" s="134" t="str">
        <f>IF(ISERR(IF($C165="","",SUMIFS(Con_ve!$F$6:$F$1005,Con_ve!$C$6:$C$1005,$C165,Con_ve!$I$6:$I$1005,"Fechada",Con_ve!$Q$6:$Q$1005,Cad_cl!AP$5))),"",IF($C165="","",SUMIFS(Con_ve!$F$6:$F$1005,Con_ve!$C$6:$C$1005,$C165,Con_ve!$I$6:$I$1005,"Fechada",Con_ve!$Q$6:$Q$1005,Cad_cl!AP$5)))</f>
        <v/>
      </c>
      <c r="AQ165" s="134" t="str">
        <f>IF(ISERR(IF($C165="","",SUMIFS(Con_ve!$F$6:$F$1005,Con_ve!$C$6:$C$1005,$C165,Con_ve!$I$6:$I$1005,"Fechada",Con_ve!$Q$6:$Q$1005,Cad_cl!AQ$5))),"",IF($C165="","",SUMIFS(Con_ve!$F$6:$F$1005,Con_ve!$C$6:$C$1005,$C165,Con_ve!$I$6:$I$1005,"Fechada",Con_ve!$Q$6:$Q$1005,Cad_cl!AQ$5)))</f>
        <v/>
      </c>
      <c r="AR165" s="134" t="str">
        <f>IF(ISERR(IF($C165="","",SUMIFS(Con_ve!$F$6:$F$1005,Con_ve!$C$6:$C$1005,$C165,Con_ve!$I$6:$I$1005,"Fechada",Con_ve!$Q$6:$Q$1005,Cad_cl!AR$5))),"",IF($C165="","",SUMIFS(Con_ve!$F$6:$F$1005,Con_ve!$C$6:$C$1005,$C165,Con_ve!$I$6:$I$1005,"Fechada",Con_ve!$Q$6:$Q$1005,Cad_cl!AR$5)))</f>
        <v/>
      </c>
      <c r="AS165" s="134" t="str">
        <f>IF(ISERR(IF($C165="","",SUMIFS(Con_ve!$F$6:$F$1005,Con_ve!$C$6:$C$1005,$C165,Con_ve!$I$6:$I$1005,"Fechada",Con_ve!$Q$6:$Q$1005,Cad_cl!AS$5))),"",IF($C165="","",SUMIFS(Con_ve!$F$6:$F$1005,Con_ve!$C$6:$C$1005,$C165,Con_ve!$I$6:$I$1005,"Fechada",Con_ve!$Q$6:$Q$1005,Cad_cl!AS$5)))</f>
        <v/>
      </c>
      <c r="AT165" s="134" t="str">
        <f>IF(ISERR(IF($C165="","",SUMIFS(Con_ve!$F$6:$F$1005,Con_ve!$C$6:$C$1005,$C165,Con_ve!$I$6:$I$1005,"Fechada",Con_ve!$Q$6:$Q$1005,Cad_cl!AT$5))),"",IF($C165="","",SUMIFS(Con_ve!$F$6:$F$1005,Con_ve!$C$6:$C$1005,$C165,Con_ve!$I$6:$I$1005,"Fechada",Con_ve!$Q$6:$Q$1005,Cad_cl!AT$5)))</f>
        <v/>
      </c>
      <c r="AU165" s="134" t="str">
        <f>IF(ISERR(IF($C165="","",SUMIFS(Con_ve!$F$6:$F$1005,Con_ve!$C$6:$C$1005,$C165,Con_ve!$I$6:$I$1005,"Fechada",Con_ve!$Q$6:$Q$1005,Cad_cl!AU$5))),"",IF($C165="","",SUMIFS(Con_ve!$F$6:$F$1005,Con_ve!$C$6:$C$1005,$C165,Con_ve!$I$6:$I$1005,"Fechada",Con_ve!$Q$6:$Q$1005,Cad_cl!AU$5)))</f>
        <v/>
      </c>
      <c r="AV165" s="134" t="str">
        <f>IF(ISERR(IF($C165="","",SUMIFS(Con_ve!$F$6:$F$1005,Con_ve!$C$6:$C$1005,$C165,Con_ve!$I$6:$I$1005,"Fechada",Con_ve!$Q$6:$Q$1005,Cad_cl!AV$5))),"",IF($C165="","",SUMIFS(Con_ve!$F$6:$F$1005,Con_ve!$C$6:$C$1005,$C165,Con_ve!$I$6:$I$1005,"Fechada",Con_ve!$Q$6:$Q$1005,Cad_cl!AV$5)))</f>
        <v/>
      </c>
      <c r="AW165" s="134" t="str">
        <f>IF(ISERR(IF($C165="","",SUMIFS(Con_ve!$F$6:$F$1005,Con_ve!$C$6:$C$1005,$C165,Con_ve!$I$6:$I$1005,"Fechada",Con_ve!$Q$6:$Q$1005,Cad_cl!AW$5))),"",IF($C165="","",SUMIFS(Con_ve!$F$6:$F$1005,Con_ve!$C$6:$C$1005,$C165,Con_ve!$I$6:$I$1005,"Fechada",Con_ve!$Q$6:$Q$1005,Cad_cl!AW$5)))</f>
        <v/>
      </c>
      <c r="AX165" s="134" t="str">
        <f>IF(ISERR(IF($C165="","",SUMIFS(Con_ve!$F$6:$F$1005,Con_ve!$C$6:$C$1005,$C165,Con_ve!$I$6:$I$1005,"Fechada",Con_ve!$Q$6:$Q$1005,Cad_cl!AX$5))),"",IF($C165="","",SUMIFS(Con_ve!$F$6:$F$1005,Con_ve!$C$6:$C$1005,$C165,Con_ve!$I$6:$I$1005,"Fechada",Con_ve!$Q$6:$Q$1005,Cad_cl!AX$5)))</f>
        <v/>
      </c>
      <c r="AY165" s="134" t="str">
        <f>IF(ISERR(IF($C165="","",SUMIFS(Con_ve!$F$6:$F$1005,Con_ve!$C$6:$C$1005,$C165,Con_ve!$I$6:$I$1005,"Fechada",Con_ve!$Q$6:$Q$1005,Cad_cl!AY$5))),"",IF($C165="","",SUMIFS(Con_ve!$F$6:$F$1005,Con_ve!$C$6:$C$1005,$C165,Con_ve!$I$6:$I$1005,"Fechada",Con_ve!$Q$6:$Q$1005,Cad_cl!AY$5)))</f>
        <v/>
      </c>
      <c r="AZ165" s="134" t="str">
        <f>IF(ISERR(IF($C165="","",SUMIFS(Con_ve!$F$6:$F$1005,Con_ve!$C$6:$C$1005,$C165,Con_ve!$I$6:$I$1005,"Fechada",Con_ve!$Q$6:$Q$1005,Cad_cl!AZ$5))),"",IF($C165="","",SUMIFS(Con_ve!$F$6:$F$1005,Con_ve!$C$6:$C$1005,$C165,Con_ve!$I$6:$I$1005,"Fechada",Con_ve!$Q$6:$Q$1005,Cad_cl!AZ$5)))</f>
        <v/>
      </c>
      <c r="BA165" s="134" t="str">
        <f>IF(ISERR(IF($C165="","",SUMIFS(Con_ve!$F$6:$F$1005,Con_ve!$C$6:$C$1005,$C165,Con_ve!$I$6:$I$1005,"Fechada",Con_ve!$Q$6:$Q$1005,Cad_cl!BA$5))),"",IF($C165="","",SUMIFS(Con_ve!$F$6:$F$1005,Con_ve!$C$6:$C$1005,$C165,Con_ve!$I$6:$I$1005,"Fechada",Con_ve!$Q$6:$Q$1005,Cad_cl!BA$5)))</f>
        <v/>
      </c>
      <c r="BB165" s="134">
        <f t="shared" si="6"/>
        <v>0</v>
      </c>
      <c r="BD165" s="134" t="str">
        <f>IF(ISERR(IF($C165="","",SUMIFS(Con_ve!$F$6:$F$1005,Con_ve!$C$6:$C$1005,$C165,Con_ve!$I$6:$I$1005,"Em negociação",Con_ve!$Q$6:$Q$1005,Cad_cl!BD$5))),"",IF($C165="","",SUMIFS(Con_ve!$F$6:$F$1005,Con_ve!$C$6:$C$1005,$C165,Con_ve!$I$6:$I$1005,"Em negociação",Con_ve!$Q$6:$Q$1005,Cad_cl!BD$5)))</f>
        <v/>
      </c>
      <c r="BE165" s="134" t="str">
        <f>IF(ISERR(IF($C165="","",SUMIFS(Con_ve!$F$6:$F$1005,Con_ve!$C$6:$C$1005,$C165,Con_ve!$I$6:$I$1005,"Em negociação",Con_ve!$Q$6:$Q$1005,Cad_cl!BE$5))),"",IF($C165="","",SUMIFS(Con_ve!$F$6:$F$1005,Con_ve!$C$6:$C$1005,$C165,Con_ve!$I$6:$I$1005,"Em negociação",Con_ve!$Q$6:$Q$1005,Cad_cl!BE$5)))</f>
        <v/>
      </c>
      <c r="BF165" s="134" t="str">
        <f>IF(ISERR(IF($C165="","",SUMIFS(Con_ve!$F$6:$F$1005,Con_ve!$C$6:$C$1005,$C165,Con_ve!$I$6:$I$1005,"Em negociação",Con_ve!$Q$6:$Q$1005,Cad_cl!BF$5))),"",IF($C165="","",SUMIFS(Con_ve!$F$6:$F$1005,Con_ve!$C$6:$C$1005,$C165,Con_ve!$I$6:$I$1005,"Em negociação",Con_ve!$Q$6:$Q$1005,Cad_cl!BF$5)))</f>
        <v/>
      </c>
      <c r="BG165" s="134" t="str">
        <f>IF(ISERR(IF($C165="","",SUMIFS(Con_ve!$F$6:$F$1005,Con_ve!$C$6:$C$1005,$C165,Con_ve!$I$6:$I$1005,"Em negociação",Con_ve!$Q$6:$Q$1005,Cad_cl!BG$5))),"",IF($C165="","",SUMIFS(Con_ve!$F$6:$F$1005,Con_ve!$C$6:$C$1005,$C165,Con_ve!$I$6:$I$1005,"Em negociação",Con_ve!$Q$6:$Q$1005,Cad_cl!BG$5)))</f>
        <v/>
      </c>
      <c r="BH165" s="134" t="str">
        <f>IF(ISERR(IF($C165="","",SUMIFS(Con_ve!$F$6:$F$1005,Con_ve!$C$6:$C$1005,$C165,Con_ve!$I$6:$I$1005,"Em negociação",Con_ve!$Q$6:$Q$1005,Cad_cl!BH$5))),"",IF($C165="","",SUMIFS(Con_ve!$F$6:$F$1005,Con_ve!$C$6:$C$1005,$C165,Con_ve!$I$6:$I$1005,"Em negociação",Con_ve!$Q$6:$Q$1005,Cad_cl!BH$5)))</f>
        <v/>
      </c>
      <c r="BI165" s="134" t="str">
        <f>IF(ISERR(IF($C165="","",SUMIFS(Con_ve!$F$6:$F$1005,Con_ve!$C$6:$C$1005,$C165,Con_ve!$I$6:$I$1005,"Em negociação",Con_ve!$Q$6:$Q$1005,Cad_cl!BI$5))),"",IF($C165="","",SUMIFS(Con_ve!$F$6:$F$1005,Con_ve!$C$6:$C$1005,$C165,Con_ve!$I$6:$I$1005,"Em negociação",Con_ve!$Q$6:$Q$1005,Cad_cl!BI$5)))</f>
        <v/>
      </c>
      <c r="BJ165" s="134" t="str">
        <f>IF(ISERR(IF($C165="","",SUMIFS(Con_ve!$F$6:$F$1005,Con_ve!$C$6:$C$1005,$C165,Con_ve!$I$6:$I$1005,"Em negociação",Con_ve!$Q$6:$Q$1005,Cad_cl!BJ$5))),"",IF($C165="","",SUMIFS(Con_ve!$F$6:$F$1005,Con_ve!$C$6:$C$1005,$C165,Con_ve!$I$6:$I$1005,"Em negociação",Con_ve!$Q$6:$Q$1005,Cad_cl!BJ$5)))</f>
        <v/>
      </c>
      <c r="BK165" s="134" t="str">
        <f>IF(ISERR(IF($C165="","",SUMIFS(Con_ve!$F$6:$F$1005,Con_ve!$C$6:$C$1005,$C165,Con_ve!$I$6:$I$1005,"Em negociação",Con_ve!$Q$6:$Q$1005,Cad_cl!BK$5))),"",IF($C165="","",SUMIFS(Con_ve!$F$6:$F$1005,Con_ve!$C$6:$C$1005,$C165,Con_ve!$I$6:$I$1005,"Em negociação",Con_ve!$Q$6:$Q$1005,Cad_cl!BK$5)))</f>
        <v/>
      </c>
      <c r="BL165" s="134" t="str">
        <f>IF(ISERR(IF($C165="","",SUMIFS(Con_ve!$F$6:$F$1005,Con_ve!$C$6:$C$1005,$C165,Con_ve!$I$6:$I$1005,"Em negociação",Con_ve!$Q$6:$Q$1005,Cad_cl!BL$5))),"",IF($C165="","",SUMIFS(Con_ve!$F$6:$F$1005,Con_ve!$C$6:$C$1005,$C165,Con_ve!$I$6:$I$1005,"Em negociação",Con_ve!$Q$6:$Q$1005,Cad_cl!BL$5)))</f>
        <v/>
      </c>
      <c r="BM165" s="134" t="str">
        <f>IF(ISERR(IF($C165="","",SUMIFS(Con_ve!$F$6:$F$1005,Con_ve!$C$6:$C$1005,$C165,Con_ve!$I$6:$I$1005,"Em negociação",Con_ve!$Q$6:$Q$1005,Cad_cl!BM$5))),"",IF($C165="","",SUMIFS(Con_ve!$F$6:$F$1005,Con_ve!$C$6:$C$1005,$C165,Con_ve!$I$6:$I$1005,"Em negociação",Con_ve!$Q$6:$Q$1005,Cad_cl!BM$5)))</f>
        <v/>
      </c>
      <c r="BN165" s="134" t="str">
        <f>IF(ISERR(IF($C165="","",SUMIFS(Con_ve!$F$6:$F$1005,Con_ve!$C$6:$C$1005,$C165,Con_ve!$I$6:$I$1005,"Em negociação",Con_ve!$Q$6:$Q$1005,Cad_cl!BN$5))),"",IF($C165="","",SUMIFS(Con_ve!$F$6:$F$1005,Con_ve!$C$6:$C$1005,$C165,Con_ve!$I$6:$I$1005,"Em negociação",Con_ve!$Q$6:$Q$1005,Cad_cl!BN$5)))</f>
        <v/>
      </c>
      <c r="BO165" s="134" t="str">
        <f>IF(ISERR(IF($C165="","",SUMIFS(Con_ve!$F$6:$F$1005,Con_ve!$C$6:$C$1005,$C165,Con_ve!$I$6:$I$1005,"Em negociação",Con_ve!$Q$6:$Q$1005,Cad_cl!BO$5))),"",IF($C165="","",SUMIFS(Con_ve!$F$6:$F$1005,Con_ve!$C$6:$C$1005,$C165,Con_ve!$I$6:$I$1005,"Em negociação",Con_ve!$Q$6:$Q$1005,Cad_cl!BO$5)))</f>
        <v/>
      </c>
      <c r="BP165" s="134">
        <f t="shared" si="7"/>
        <v>0</v>
      </c>
      <c r="BR165" s="125" t="str">
        <f>IF(ISERR(IF(AND($I165=Re_lo!$E$5,BR$5=VLOOKUP(Re_lo!$H$5,Re_lo!$N$5:$O$16,2,0)),AP165,"")),"",IF(AND($I165=Re_lo!$E$5,BR$5=VLOOKUP(Re_lo!$H$5,Re_lo!$N$5:$O$16,2,0)),AP165,""))</f>
        <v/>
      </c>
      <c r="BS165" s="125" t="str">
        <f>IF(ISERR(IF(AND($I165=Re_lo!$E$5,BS$5=VLOOKUP(Re_lo!$H$5,Re_lo!$N$5:$O$16,2,0)),AQ165,"")),"",IF(AND($I165=Re_lo!$E$5,BS$5=VLOOKUP(Re_lo!$H$5,Re_lo!$N$5:$O$16,2,0)),AQ165,""))</f>
        <v/>
      </c>
      <c r="BT165" s="125" t="str">
        <f>IF(ISERR(IF(AND($I165=Re_lo!$E$5,BT$5=VLOOKUP(Re_lo!$H$5,Re_lo!$N$5:$O$16,2,0)),AR165,"")),"",IF(AND($I165=Re_lo!$E$5,BT$5=VLOOKUP(Re_lo!$H$5,Re_lo!$N$5:$O$16,2,0)),AR165,""))</f>
        <v/>
      </c>
      <c r="BU165" s="125" t="str">
        <f>IF(ISERR(IF(AND($I165=Re_lo!$E$5,BU$5=VLOOKUP(Re_lo!$H$5,Re_lo!$N$5:$O$16,2,0)),AS165,"")),"",IF(AND($I165=Re_lo!$E$5,BU$5=VLOOKUP(Re_lo!$H$5,Re_lo!$N$5:$O$16,2,0)),AS165,""))</f>
        <v/>
      </c>
      <c r="BV165" s="125" t="str">
        <f>IF(ISERR(IF(AND($I165=Re_lo!$E$5,BV$5=VLOOKUP(Re_lo!$H$5,Re_lo!$N$5:$O$16,2,0)),AT165,"")),"",IF(AND($I165=Re_lo!$E$5,BV$5=VLOOKUP(Re_lo!$H$5,Re_lo!$N$5:$O$16,2,0)),AT165,""))</f>
        <v/>
      </c>
      <c r="BW165" s="125" t="str">
        <f>IF(ISERR(IF(AND($I165=Re_lo!$E$5,BW$5=VLOOKUP(Re_lo!$H$5,Re_lo!$N$5:$O$16,2,0)),AU165,"")),"",IF(AND($I165=Re_lo!$E$5,BW$5=VLOOKUP(Re_lo!$H$5,Re_lo!$N$5:$O$16,2,0)),AU165,""))</f>
        <v/>
      </c>
      <c r="BX165" s="125" t="str">
        <f>IF(ISERR(IF(AND($I165=Re_lo!$E$5,BX$5=VLOOKUP(Re_lo!$H$5,Re_lo!$N$5:$O$16,2,0)),AV165,"")),"",IF(AND($I165=Re_lo!$E$5,BX$5=VLOOKUP(Re_lo!$H$5,Re_lo!$N$5:$O$16,2,0)),AV165,""))</f>
        <v/>
      </c>
      <c r="BY165" s="125" t="str">
        <f>IF(ISERR(IF(AND($I165=Re_lo!$E$5,BY$5=VLOOKUP(Re_lo!$H$5,Re_lo!$N$5:$O$16,2,0)),AW165,"")),"",IF(AND($I165=Re_lo!$E$5,BY$5=VLOOKUP(Re_lo!$H$5,Re_lo!$N$5:$O$16,2,0)),AW165,""))</f>
        <v/>
      </c>
      <c r="BZ165" s="125" t="str">
        <f>IF(ISERR(IF(AND($I165=Re_lo!$E$5,BZ$5=VLOOKUP(Re_lo!$H$5,Re_lo!$N$5:$O$16,2,0)),AX165,"")),"",IF(AND($I165=Re_lo!$E$5,BZ$5=VLOOKUP(Re_lo!$H$5,Re_lo!$N$5:$O$16,2,0)),AX165,""))</f>
        <v/>
      </c>
      <c r="CA165" s="125" t="str">
        <f>IF(ISERR(IF(AND($I165=Re_lo!$E$5,CA$5=VLOOKUP(Re_lo!$H$5,Re_lo!$N$5:$O$16,2,0)),AY165,"")),"",IF(AND($I165=Re_lo!$E$5,CA$5=VLOOKUP(Re_lo!$H$5,Re_lo!$N$5:$O$16,2,0)),AY165,""))</f>
        <v/>
      </c>
      <c r="CB165" s="125" t="str">
        <f>IF(ISERR(IF(AND($I165=Re_lo!$E$5,CB$5=VLOOKUP(Re_lo!$H$5,Re_lo!$N$5:$O$16,2,0)),AZ165,"")),"",IF(AND($I165=Re_lo!$E$5,CB$5=VLOOKUP(Re_lo!$H$5,Re_lo!$N$5:$O$16,2,0)),AZ165,""))</f>
        <v/>
      </c>
      <c r="CC165" s="125" t="str">
        <f>IF(ISERR(IF(AND($I165=Re_lo!$E$5,CC$5=VLOOKUP(Re_lo!$H$5,Re_lo!$N$5:$O$16,2,0)),BA165,"")),"",IF(AND($I165=Re_lo!$E$5,CC$5=VLOOKUP(Re_lo!$H$5,Re_lo!$N$5:$O$16,2,0)),BA165,""))</f>
        <v/>
      </c>
      <c r="CD165" s="125" t="str">
        <f>IF(ISERR(IF(AND($I165=Re_lo!$E$5,CD$5=VLOOKUP(Re_lo!$H$5,Re_lo!$N$5:$O$16,2,0)),BB165,"")),"",IF(AND($I165=Re_lo!$E$5,CD$5=VLOOKUP(Re_lo!$H$5,Re_lo!$N$5:$O$16,2,0)),BB165,""))</f>
        <v/>
      </c>
      <c r="CF165" s="125" t="str">
        <f>IF($C165="","",COUNTIFS(Con_ve!$C$6:$C$1005,$C165,Con_ve!$Q$6:$Q$1005,Cad_cl!CF$5))</f>
        <v/>
      </c>
      <c r="CG165" s="125" t="str">
        <f>IF($C165="","",COUNTIFS(Con_ve!$C$6:$C$1005,$C165,Con_ve!$Q$6:$Q$1005,Cad_cl!CG$5))</f>
        <v/>
      </c>
      <c r="CH165" s="125" t="str">
        <f>IF($C165="","",COUNTIFS(Con_ve!$C$6:$C$1005,$C165,Con_ve!$Q$6:$Q$1005,Cad_cl!CH$5))</f>
        <v/>
      </c>
      <c r="CI165" s="125" t="str">
        <f>IF($C165="","",COUNTIFS(Con_ve!$C$6:$C$1005,$C165,Con_ve!$Q$6:$Q$1005,Cad_cl!CI$5))</f>
        <v/>
      </c>
      <c r="CJ165" s="125" t="str">
        <f>IF($C165="","",COUNTIFS(Con_ve!$C$6:$C$1005,$C165,Con_ve!$Q$6:$Q$1005,Cad_cl!CJ$5))</f>
        <v/>
      </c>
      <c r="CK165" s="125" t="str">
        <f>IF($C165="","",COUNTIFS(Con_ve!$C$6:$C$1005,$C165,Con_ve!$Q$6:$Q$1005,Cad_cl!CK$5))</f>
        <v/>
      </c>
      <c r="CL165" s="125" t="str">
        <f>IF($C165="","",COUNTIFS(Con_ve!$C$6:$C$1005,$C165,Con_ve!$Q$6:$Q$1005,Cad_cl!CL$5))</f>
        <v/>
      </c>
      <c r="CM165" s="125" t="str">
        <f>IF($C165="","",COUNTIFS(Con_ve!$C$6:$C$1005,$C165,Con_ve!$Q$6:$Q$1005,Cad_cl!CM$5))</f>
        <v/>
      </c>
      <c r="CN165" s="125" t="str">
        <f>IF($C165="","",COUNTIFS(Con_ve!$C$6:$C$1005,$C165,Con_ve!$Q$6:$Q$1005,Cad_cl!CN$5))</f>
        <v/>
      </c>
      <c r="CO165" s="125" t="str">
        <f>IF($C165="","",COUNTIFS(Con_ve!$C$6:$C$1005,$C165,Con_ve!$Q$6:$Q$1005,Cad_cl!CO$5))</f>
        <v/>
      </c>
      <c r="CP165" s="125" t="str">
        <f>IF($C165="","",COUNTIFS(Con_ve!$C$6:$C$1005,$C165,Con_ve!$Q$6:$Q$1005,Cad_cl!CP$5))</f>
        <v/>
      </c>
      <c r="CQ165" s="125" t="str">
        <f>IF($C165="","",COUNTIFS(Con_ve!$C$6:$C$1005,$C165,Con_ve!$Q$6:$Q$1005,Cad_cl!CQ$5))</f>
        <v/>
      </c>
      <c r="CR165" s="125">
        <f t="shared" si="8"/>
        <v>0</v>
      </c>
    </row>
    <row r="166" spans="3:96" ht="30" customHeight="1">
      <c r="C166" s="153"/>
      <c r="D166" s="153"/>
      <c r="E166" s="154"/>
      <c r="F166" s="153"/>
      <c r="G166" s="155"/>
      <c r="H166" s="153"/>
      <c r="I166" s="153"/>
      <c r="J166" s="132" t="s">
        <v>309</v>
      </c>
      <c r="K166" s="133" t="s">
        <v>309</v>
      </c>
      <c r="L166" s="153"/>
      <c r="M166" s="153"/>
      <c r="N166" s="153"/>
      <c r="O166" s="153"/>
      <c r="P166" s="153"/>
      <c r="Q166" s="153"/>
      <c r="AP166" s="134" t="str">
        <f>IF(ISERR(IF($C166="","",SUMIFS(Con_ve!$F$6:$F$1005,Con_ve!$C$6:$C$1005,$C166,Con_ve!$I$6:$I$1005,"Fechada",Con_ve!$Q$6:$Q$1005,Cad_cl!AP$5))),"",IF($C166="","",SUMIFS(Con_ve!$F$6:$F$1005,Con_ve!$C$6:$C$1005,$C166,Con_ve!$I$6:$I$1005,"Fechada",Con_ve!$Q$6:$Q$1005,Cad_cl!AP$5)))</f>
        <v/>
      </c>
      <c r="AQ166" s="134" t="str">
        <f>IF(ISERR(IF($C166="","",SUMIFS(Con_ve!$F$6:$F$1005,Con_ve!$C$6:$C$1005,$C166,Con_ve!$I$6:$I$1005,"Fechada",Con_ve!$Q$6:$Q$1005,Cad_cl!AQ$5))),"",IF($C166="","",SUMIFS(Con_ve!$F$6:$F$1005,Con_ve!$C$6:$C$1005,$C166,Con_ve!$I$6:$I$1005,"Fechada",Con_ve!$Q$6:$Q$1005,Cad_cl!AQ$5)))</f>
        <v/>
      </c>
      <c r="AR166" s="134" t="str">
        <f>IF(ISERR(IF($C166="","",SUMIFS(Con_ve!$F$6:$F$1005,Con_ve!$C$6:$C$1005,$C166,Con_ve!$I$6:$I$1005,"Fechada",Con_ve!$Q$6:$Q$1005,Cad_cl!AR$5))),"",IF($C166="","",SUMIFS(Con_ve!$F$6:$F$1005,Con_ve!$C$6:$C$1005,$C166,Con_ve!$I$6:$I$1005,"Fechada",Con_ve!$Q$6:$Q$1005,Cad_cl!AR$5)))</f>
        <v/>
      </c>
      <c r="AS166" s="134" t="str">
        <f>IF(ISERR(IF($C166="","",SUMIFS(Con_ve!$F$6:$F$1005,Con_ve!$C$6:$C$1005,$C166,Con_ve!$I$6:$I$1005,"Fechada",Con_ve!$Q$6:$Q$1005,Cad_cl!AS$5))),"",IF($C166="","",SUMIFS(Con_ve!$F$6:$F$1005,Con_ve!$C$6:$C$1005,$C166,Con_ve!$I$6:$I$1005,"Fechada",Con_ve!$Q$6:$Q$1005,Cad_cl!AS$5)))</f>
        <v/>
      </c>
      <c r="AT166" s="134" t="str">
        <f>IF(ISERR(IF($C166="","",SUMIFS(Con_ve!$F$6:$F$1005,Con_ve!$C$6:$C$1005,$C166,Con_ve!$I$6:$I$1005,"Fechada",Con_ve!$Q$6:$Q$1005,Cad_cl!AT$5))),"",IF($C166="","",SUMIFS(Con_ve!$F$6:$F$1005,Con_ve!$C$6:$C$1005,$C166,Con_ve!$I$6:$I$1005,"Fechada",Con_ve!$Q$6:$Q$1005,Cad_cl!AT$5)))</f>
        <v/>
      </c>
      <c r="AU166" s="134" t="str">
        <f>IF(ISERR(IF($C166="","",SUMIFS(Con_ve!$F$6:$F$1005,Con_ve!$C$6:$C$1005,$C166,Con_ve!$I$6:$I$1005,"Fechada",Con_ve!$Q$6:$Q$1005,Cad_cl!AU$5))),"",IF($C166="","",SUMIFS(Con_ve!$F$6:$F$1005,Con_ve!$C$6:$C$1005,$C166,Con_ve!$I$6:$I$1005,"Fechada",Con_ve!$Q$6:$Q$1005,Cad_cl!AU$5)))</f>
        <v/>
      </c>
      <c r="AV166" s="134" t="str">
        <f>IF(ISERR(IF($C166="","",SUMIFS(Con_ve!$F$6:$F$1005,Con_ve!$C$6:$C$1005,$C166,Con_ve!$I$6:$I$1005,"Fechada",Con_ve!$Q$6:$Q$1005,Cad_cl!AV$5))),"",IF($C166="","",SUMIFS(Con_ve!$F$6:$F$1005,Con_ve!$C$6:$C$1005,$C166,Con_ve!$I$6:$I$1005,"Fechada",Con_ve!$Q$6:$Q$1005,Cad_cl!AV$5)))</f>
        <v/>
      </c>
      <c r="AW166" s="134" t="str">
        <f>IF(ISERR(IF($C166="","",SUMIFS(Con_ve!$F$6:$F$1005,Con_ve!$C$6:$C$1005,$C166,Con_ve!$I$6:$I$1005,"Fechada",Con_ve!$Q$6:$Q$1005,Cad_cl!AW$5))),"",IF($C166="","",SUMIFS(Con_ve!$F$6:$F$1005,Con_ve!$C$6:$C$1005,$C166,Con_ve!$I$6:$I$1005,"Fechada",Con_ve!$Q$6:$Q$1005,Cad_cl!AW$5)))</f>
        <v/>
      </c>
      <c r="AX166" s="134" t="str">
        <f>IF(ISERR(IF($C166="","",SUMIFS(Con_ve!$F$6:$F$1005,Con_ve!$C$6:$C$1005,$C166,Con_ve!$I$6:$I$1005,"Fechada",Con_ve!$Q$6:$Q$1005,Cad_cl!AX$5))),"",IF($C166="","",SUMIFS(Con_ve!$F$6:$F$1005,Con_ve!$C$6:$C$1005,$C166,Con_ve!$I$6:$I$1005,"Fechada",Con_ve!$Q$6:$Q$1005,Cad_cl!AX$5)))</f>
        <v/>
      </c>
      <c r="AY166" s="134" t="str">
        <f>IF(ISERR(IF($C166="","",SUMIFS(Con_ve!$F$6:$F$1005,Con_ve!$C$6:$C$1005,$C166,Con_ve!$I$6:$I$1005,"Fechada",Con_ve!$Q$6:$Q$1005,Cad_cl!AY$5))),"",IF($C166="","",SUMIFS(Con_ve!$F$6:$F$1005,Con_ve!$C$6:$C$1005,$C166,Con_ve!$I$6:$I$1005,"Fechada",Con_ve!$Q$6:$Q$1005,Cad_cl!AY$5)))</f>
        <v/>
      </c>
      <c r="AZ166" s="134" t="str">
        <f>IF(ISERR(IF($C166="","",SUMIFS(Con_ve!$F$6:$F$1005,Con_ve!$C$6:$C$1005,$C166,Con_ve!$I$6:$I$1005,"Fechada",Con_ve!$Q$6:$Q$1005,Cad_cl!AZ$5))),"",IF($C166="","",SUMIFS(Con_ve!$F$6:$F$1005,Con_ve!$C$6:$C$1005,$C166,Con_ve!$I$6:$I$1005,"Fechada",Con_ve!$Q$6:$Q$1005,Cad_cl!AZ$5)))</f>
        <v/>
      </c>
      <c r="BA166" s="134" t="str">
        <f>IF(ISERR(IF($C166="","",SUMIFS(Con_ve!$F$6:$F$1005,Con_ve!$C$6:$C$1005,$C166,Con_ve!$I$6:$I$1005,"Fechada",Con_ve!$Q$6:$Q$1005,Cad_cl!BA$5))),"",IF($C166="","",SUMIFS(Con_ve!$F$6:$F$1005,Con_ve!$C$6:$C$1005,$C166,Con_ve!$I$6:$I$1005,"Fechada",Con_ve!$Q$6:$Q$1005,Cad_cl!BA$5)))</f>
        <v/>
      </c>
      <c r="BB166" s="134">
        <f t="shared" si="6"/>
        <v>0</v>
      </c>
      <c r="BD166" s="134" t="str">
        <f>IF(ISERR(IF($C166="","",SUMIFS(Con_ve!$F$6:$F$1005,Con_ve!$C$6:$C$1005,$C166,Con_ve!$I$6:$I$1005,"Em negociação",Con_ve!$Q$6:$Q$1005,Cad_cl!BD$5))),"",IF($C166="","",SUMIFS(Con_ve!$F$6:$F$1005,Con_ve!$C$6:$C$1005,$C166,Con_ve!$I$6:$I$1005,"Em negociação",Con_ve!$Q$6:$Q$1005,Cad_cl!BD$5)))</f>
        <v/>
      </c>
      <c r="BE166" s="134" t="str">
        <f>IF(ISERR(IF($C166="","",SUMIFS(Con_ve!$F$6:$F$1005,Con_ve!$C$6:$C$1005,$C166,Con_ve!$I$6:$I$1005,"Em negociação",Con_ve!$Q$6:$Q$1005,Cad_cl!BE$5))),"",IF($C166="","",SUMIFS(Con_ve!$F$6:$F$1005,Con_ve!$C$6:$C$1005,$C166,Con_ve!$I$6:$I$1005,"Em negociação",Con_ve!$Q$6:$Q$1005,Cad_cl!BE$5)))</f>
        <v/>
      </c>
      <c r="BF166" s="134" t="str">
        <f>IF(ISERR(IF($C166="","",SUMIFS(Con_ve!$F$6:$F$1005,Con_ve!$C$6:$C$1005,$C166,Con_ve!$I$6:$I$1005,"Em negociação",Con_ve!$Q$6:$Q$1005,Cad_cl!BF$5))),"",IF($C166="","",SUMIFS(Con_ve!$F$6:$F$1005,Con_ve!$C$6:$C$1005,$C166,Con_ve!$I$6:$I$1005,"Em negociação",Con_ve!$Q$6:$Q$1005,Cad_cl!BF$5)))</f>
        <v/>
      </c>
      <c r="BG166" s="134" t="str">
        <f>IF(ISERR(IF($C166="","",SUMIFS(Con_ve!$F$6:$F$1005,Con_ve!$C$6:$C$1005,$C166,Con_ve!$I$6:$I$1005,"Em negociação",Con_ve!$Q$6:$Q$1005,Cad_cl!BG$5))),"",IF($C166="","",SUMIFS(Con_ve!$F$6:$F$1005,Con_ve!$C$6:$C$1005,$C166,Con_ve!$I$6:$I$1005,"Em negociação",Con_ve!$Q$6:$Q$1005,Cad_cl!BG$5)))</f>
        <v/>
      </c>
      <c r="BH166" s="134" t="str">
        <f>IF(ISERR(IF($C166="","",SUMIFS(Con_ve!$F$6:$F$1005,Con_ve!$C$6:$C$1005,$C166,Con_ve!$I$6:$I$1005,"Em negociação",Con_ve!$Q$6:$Q$1005,Cad_cl!BH$5))),"",IF($C166="","",SUMIFS(Con_ve!$F$6:$F$1005,Con_ve!$C$6:$C$1005,$C166,Con_ve!$I$6:$I$1005,"Em negociação",Con_ve!$Q$6:$Q$1005,Cad_cl!BH$5)))</f>
        <v/>
      </c>
      <c r="BI166" s="134" t="str">
        <f>IF(ISERR(IF($C166="","",SUMIFS(Con_ve!$F$6:$F$1005,Con_ve!$C$6:$C$1005,$C166,Con_ve!$I$6:$I$1005,"Em negociação",Con_ve!$Q$6:$Q$1005,Cad_cl!BI$5))),"",IF($C166="","",SUMIFS(Con_ve!$F$6:$F$1005,Con_ve!$C$6:$C$1005,$C166,Con_ve!$I$6:$I$1005,"Em negociação",Con_ve!$Q$6:$Q$1005,Cad_cl!BI$5)))</f>
        <v/>
      </c>
      <c r="BJ166" s="134" t="str">
        <f>IF(ISERR(IF($C166="","",SUMIFS(Con_ve!$F$6:$F$1005,Con_ve!$C$6:$C$1005,$C166,Con_ve!$I$6:$I$1005,"Em negociação",Con_ve!$Q$6:$Q$1005,Cad_cl!BJ$5))),"",IF($C166="","",SUMIFS(Con_ve!$F$6:$F$1005,Con_ve!$C$6:$C$1005,$C166,Con_ve!$I$6:$I$1005,"Em negociação",Con_ve!$Q$6:$Q$1005,Cad_cl!BJ$5)))</f>
        <v/>
      </c>
      <c r="BK166" s="134" t="str">
        <f>IF(ISERR(IF($C166="","",SUMIFS(Con_ve!$F$6:$F$1005,Con_ve!$C$6:$C$1005,$C166,Con_ve!$I$6:$I$1005,"Em negociação",Con_ve!$Q$6:$Q$1005,Cad_cl!BK$5))),"",IF($C166="","",SUMIFS(Con_ve!$F$6:$F$1005,Con_ve!$C$6:$C$1005,$C166,Con_ve!$I$6:$I$1005,"Em negociação",Con_ve!$Q$6:$Q$1005,Cad_cl!BK$5)))</f>
        <v/>
      </c>
      <c r="BL166" s="134" t="str">
        <f>IF(ISERR(IF($C166="","",SUMIFS(Con_ve!$F$6:$F$1005,Con_ve!$C$6:$C$1005,$C166,Con_ve!$I$6:$I$1005,"Em negociação",Con_ve!$Q$6:$Q$1005,Cad_cl!BL$5))),"",IF($C166="","",SUMIFS(Con_ve!$F$6:$F$1005,Con_ve!$C$6:$C$1005,$C166,Con_ve!$I$6:$I$1005,"Em negociação",Con_ve!$Q$6:$Q$1005,Cad_cl!BL$5)))</f>
        <v/>
      </c>
      <c r="BM166" s="134" t="str">
        <f>IF(ISERR(IF($C166="","",SUMIFS(Con_ve!$F$6:$F$1005,Con_ve!$C$6:$C$1005,$C166,Con_ve!$I$6:$I$1005,"Em negociação",Con_ve!$Q$6:$Q$1005,Cad_cl!BM$5))),"",IF($C166="","",SUMIFS(Con_ve!$F$6:$F$1005,Con_ve!$C$6:$C$1005,$C166,Con_ve!$I$6:$I$1005,"Em negociação",Con_ve!$Q$6:$Q$1005,Cad_cl!BM$5)))</f>
        <v/>
      </c>
      <c r="BN166" s="134" t="str">
        <f>IF(ISERR(IF($C166="","",SUMIFS(Con_ve!$F$6:$F$1005,Con_ve!$C$6:$C$1005,$C166,Con_ve!$I$6:$I$1005,"Em negociação",Con_ve!$Q$6:$Q$1005,Cad_cl!BN$5))),"",IF($C166="","",SUMIFS(Con_ve!$F$6:$F$1005,Con_ve!$C$6:$C$1005,$C166,Con_ve!$I$6:$I$1005,"Em negociação",Con_ve!$Q$6:$Q$1005,Cad_cl!BN$5)))</f>
        <v/>
      </c>
      <c r="BO166" s="134" t="str">
        <f>IF(ISERR(IF($C166="","",SUMIFS(Con_ve!$F$6:$F$1005,Con_ve!$C$6:$C$1005,$C166,Con_ve!$I$6:$I$1005,"Em negociação",Con_ve!$Q$6:$Q$1005,Cad_cl!BO$5))),"",IF($C166="","",SUMIFS(Con_ve!$F$6:$F$1005,Con_ve!$C$6:$C$1005,$C166,Con_ve!$I$6:$I$1005,"Em negociação",Con_ve!$Q$6:$Q$1005,Cad_cl!BO$5)))</f>
        <v/>
      </c>
      <c r="BP166" s="134">
        <f t="shared" si="7"/>
        <v>0</v>
      </c>
      <c r="BR166" s="125" t="str">
        <f>IF(ISERR(IF(AND($I166=Re_lo!$E$5,BR$5=VLOOKUP(Re_lo!$H$5,Re_lo!$N$5:$O$16,2,0)),AP166,"")),"",IF(AND($I166=Re_lo!$E$5,BR$5=VLOOKUP(Re_lo!$H$5,Re_lo!$N$5:$O$16,2,0)),AP166,""))</f>
        <v/>
      </c>
      <c r="BS166" s="125" t="str">
        <f>IF(ISERR(IF(AND($I166=Re_lo!$E$5,BS$5=VLOOKUP(Re_lo!$H$5,Re_lo!$N$5:$O$16,2,0)),AQ166,"")),"",IF(AND($I166=Re_lo!$E$5,BS$5=VLOOKUP(Re_lo!$H$5,Re_lo!$N$5:$O$16,2,0)),AQ166,""))</f>
        <v/>
      </c>
      <c r="BT166" s="125" t="str">
        <f>IF(ISERR(IF(AND($I166=Re_lo!$E$5,BT$5=VLOOKUP(Re_lo!$H$5,Re_lo!$N$5:$O$16,2,0)),AR166,"")),"",IF(AND($I166=Re_lo!$E$5,BT$5=VLOOKUP(Re_lo!$H$5,Re_lo!$N$5:$O$16,2,0)),AR166,""))</f>
        <v/>
      </c>
      <c r="BU166" s="125" t="str">
        <f>IF(ISERR(IF(AND($I166=Re_lo!$E$5,BU$5=VLOOKUP(Re_lo!$H$5,Re_lo!$N$5:$O$16,2,0)),AS166,"")),"",IF(AND($I166=Re_lo!$E$5,BU$5=VLOOKUP(Re_lo!$H$5,Re_lo!$N$5:$O$16,2,0)),AS166,""))</f>
        <v/>
      </c>
      <c r="BV166" s="125" t="str">
        <f>IF(ISERR(IF(AND($I166=Re_lo!$E$5,BV$5=VLOOKUP(Re_lo!$H$5,Re_lo!$N$5:$O$16,2,0)),AT166,"")),"",IF(AND($I166=Re_lo!$E$5,BV$5=VLOOKUP(Re_lo!$H$5,Re_lo!$N$5:$O$16,2,0)),AT166,""))</f>
        <v/>
      </c>
      <c r="BW166" s="125" t="str">
        <f>IF(ISERR(IF(AND($I166=Re_lo!$E$5,BW$5=VLOOKUP(Re_lo!$H$5,Re_lo!$N$5:$O$16,2,0)),AU166,"")),"",IF(AND($I166=Re_lo!$E$5,BW$5=VLOOKUP(Re_lo!$H$5,Re_lo!$N$5:$O$16,2,0)),AU166,""))</f>
        <v/>
      </c>
      <c r="BX166" s="125" t="str">
        <f>IF(ISERR(IF(AND($I166=Re_lo!$E$5,BX$5=VLOOKUP(Re_lo!$H$5,Re_lo!$N$5:$O$16,2,0)),AV166,"")),"",IF(AND($I166=Re_lo!$E$5,BX$5=VLOOKUP(Re_lo!$H$5,Re_lo!$N$5:$O$16,2,0)),AV166,""))</f>
        <v/>
      </c>
      <c r="BY166" s="125" t="str">
        <f>IF(ISERR(IF(AND($I166=Re_lo!$E$5,BY$5=VLOOKUP(Re_lo!$H$5,Re_lo!$N$5:$O$16,2,0)),AW166,"")),"",IF(AND($I166=Re_lo!$E$5,BY$5=VLOOKUP(Re_lo!$H$5,Re_lo!$N$5:$O$16,2,0)),AW166,""))</f>
        <v/>
      </c>
      <c r="BZ166" s="125" t="str">
        <f>IF(ISERR(IF(AND($I166=Re_lo!$E$5,BZ$5=VLOOKUP(Re_lo!$H$5,Re_lo!$N$5:$O$16,2,0)),AX166,"")),"",IF(AND($I166=Re_lo!$E$5,BZ$5=VLOOKUP(Re_lo!$H$5,Re_lo!$N$5:$O$16,2,0)),AX166,""))</f>
        <v/>
      </c>
      <c r="CA166" s="125" t="str">
        <f>IF(ISERR(IF(AND($I166=Re_lo!$E$5,CA$5=VLOOKUP(Re_lo!$H$5,Re_lo!$N$5:$O$16,2,0)),AY166,"")),"",IF(AND($I166=Re_lo!$E$5,CA$5=VLOOKUP(Re_lo!$H$5,Re_lo!$N$5:$O$16,2,0)),AY166,""))</f>
        <v/>
      </c>
      <c r="CB166" s="125" t="str">
        <f>IF(ISERR(IF(AND($I166=Re_lo!$E$5,CB$5=VLOOKUP(Re_lo!$H$5,Re_lo!$N$5:$O$16,2,0)),AZ166,"")),"",IF(AND($I166=Re_lo!$E$5,CB$5=VLOOKUP(Re_lo!$H$5,Re_lo!$N$5:$O$16,2,0)),AZ166,""))</f>
        <v/>
      </c>
      <c r="CC166" s="125" t="str">
        <f>IF(ISERR(IF(AND($I166=Re_lo!$E$5,CC$5=VLOOKUP(Re_lo!$H$5,Re_lo!$N$5:$O$16,2,0)),BA166,"")),"",IF(AND($I166=Re_lo!$E$5,CC$5=VLOOKUP(Re_lo!$H$5,Re_lo!$N$5:$O$16,2,0)),BA166,""))</f>
        <v/>
      </c>
      <c r="CD166" s="125" t="str">
        <f>IF(ISERR(IF(AND($I166=Re_lo!$E$5,CD$5=VLOOKUP(Re_lo!$H$5,Re_lo!$N$5:$O$16,2,0)),BB166,"")),"",IF(AND($I166=Re_lo!$E$5,CD$5=VLOOKUP(Re_lo!$H$5,Re_lo!$N$5:$O$16,2,0)),BB166,""))</f>
        <v/>
      </c>
      <c r="CF166" s="125" t="str">
        <f>IF($C166="","",COUNTIFS(Con_ve!$C$6:$C$1005,$C166,Con_ve!$Q$6:$Q$1005,Cad_cl!CF$5))</f>
        <v/>
      </c>
      <c r="CG166" s="125" t="str">
        <f>IF($C166="","",COUNTIFS(Con_ve!$C$6:$C$1005,$C166,Con_ve!$Q$6:$Q$1005,Cad_cl!CG$5))</f>
        <v/>
      </c>
      <c r="CH166" s="125" t="str">
        <f>IF($C166="","",COUNTIFS(Con_ve!$C$6:$C$1005,$C166,Con_ve!$Q$6:$Q$1005,Cad_cl!CH$5))</f>
        <v/>
      </c>
      <c r="CI166" s="125" t="str">
        <f>IF($C166="","",COUNTIFS(Con_ve!$C$6:$C$1005,$C166,Con_ve!$Q$6:$Q$1005,Cad_cl!CI$5))</f>
        <v/>
      </c>
      <c r="CJ166" s="125" t="str">
        <f>IF($C166="","",COUNTIFS(Con_ve!$C$6:$C$1005,$C166,Con_ve!$Q$6:$Q$1005,Cad_cl!CJ$5))</f>
        <v/>
      </c>
      <c r="CK166" s="125" t="str">
        <f>IF($C166="","",COUNTIFS(Con_ve!$C$6:$C$1005,$C166,Con_ve!$Q$6:$Q$1005,Cad_cl!CK$5))</f>
        <v/>
      </c>
      <c r="CL166" s="125" t="str">
        <f>IF($C166="","",COUNTIFS(Con_ve!$C$6:$C$1005,$C166,Con_ve!$Q$6:$Q$1005,Cad_cl!CL$5))</f>
        <v/>
      </c>
      <c r="CM166" s="125" t="str">
        <f>IF($C166="","",COUNTIFS(Con_ve!$C$6:$C$1005,$C166,Con_ve!$Q$6:$Q$1005,Cad_cl!CM$5))</f>
        <v/>
      </c>
      <c r="CN166" s="125" t="str">
        <f>IF($C166="","",COUNTIFS(Con_ve!$C$6:$C$1005,$C166,Con_ve!$Q$6:$Q$1005,Cad_cl!CN$5))</f>
        <v/>
      </c>
      <c r="CO166" s="125" t="str">
        <f>IF($C166="","",COUNTIFS(Con_ve!$C$6:$C$1005,$C166,Con_ve!$Q$6:$Q$1005,Cad_cl!CO$5))</f>
        <v/>
      </c>
      <c r="CP166" s="125" t="str">
        <f>IF($C166="","",COUNTIFS(Con_ve!$C$6:$C$1005,$C166,Con_ve!$Q$6:$Q$1005,Cad_cl!CP$5))</f>
        <v/>
      </c>
      <c r="CQ166" s="125" t="str">
        <f>IF($C166="","",COUNTIFS(Con_ve!$C$6:$C$1005,$C166,Con_ve!$Q$6:$Q$1005,Cad_cl!CQ$5))</f>
        <v/>
      </c>
      <c r="CR166" s="125">
        <f t="shared" si="8"/>
        <v>0</v>
      </c>
    </row>
    <row r="167" spans="3:96" ht="30" customHeight="1">
      <c r="C167" s="153"/>
      <c r="D167" s="153"/>
      <c r="E167" s="154"/>
      <c r="F167" s="153"/>
      <c r="G167" s="155"/>
      <c r="H167" s="153"/>
      <c r="I167" s="153"/>
      <c r="J167" s="132" t="s">
        <v>309</v>
      </c>
      <c r="K167" s="133" t="s">
        <v>309</v>
      </c>
      <c r="L167" s="153"/>
      <c r="M167" s="153"/>
      <c r="N167" s="153"/>
      <c r="O167" s="153"/>
      <c r="P167" s="153"/>
      <c r="Q167" s="153"/>
      <c r="AP167" s="134" t="str">
        <f>IF(ISERR(IF($C167="","",SUMIFS(Con_ve!$F$6:$F$1005,Con_ve!$C$6:$C$1005,$C167,Con_ve!$I$6:$I$1005,"Fechada",Con_ve!$Q$6:$Q$1005,Cad_cl!AP$5))),"",IF($C167="","",SUMIFS(Con_ve!$F$6:$F$1005,Con_ve!$C$6:$C$1005,$C167,Con_ve!$I$6:$I$1005,"Fechada",Con_ve!$Q$6:$Q$1005,Cad_cl!AP$5)))</f>
        <v/>
      </c>
      <c r="AQ167" s="134" t="str">
        <f>IF(ISERR(IF($C167="","",SUMIFS(Con_ve!$F$6:$F$1005,Con_ve!$C$6:$C$1005,$C167,Con_ve!$I$6:$I$1005,"Fechada",Con_ve!$Q$6:$Q$1005,Cad_cl!AQ$5))),"",IF($C167="","",SUMIFS(Con_ve!$F$6:$F$1005,Con_ve!$C$6:$C$1005,$C167,Con_ve!$I$6:$I$1005,"Fechada",Con_ve!$Q$6:$Q$1005,Cad_cl!AQ$5)))</f>
        <v/>
      </c>
      <c r="AR167" s="134" t="str">
        <f>IF(ISERR(IF($C167="","",SUMIFS(Con_ve!$F$6:$F$1005,Con_ve!$C$6:$C$1005,$C167,Con_ve!$I$6:$I$1005,"Fechada",Con_ve!$Q$6:$Q$1005,Cad_cl!AR$5))),"",IF($C167="","",SUMIFS(Con_ve!$F$6:$F$1005,Con_ve!$C$6:$C$1005,$C167,Con_ve!$I$6:$I$1005,"Fechada",Con_ve!$Q$6:$Q$1005,Cad_cl!AR$5)))</f>
        <v/>
      </c>
      <c r="AS167" s="134" t="str">
        <f>IF(ISERR(IF($C167="","",SUMIFS(Con_ve!$F$6:$F$1005,Con_ve!$C$6:$C$1005,$C167,Con_ve!$I$6:$I$1005,"Fechada",Con_ve!$Q$6:$Q$1005,Cad_cl!AS$5))),"",IF($C167="","",SUMIFS(Con_ve!$F$6:$F$1005,Con_ve!$C$6:$C$1005,$C167,Con_ve!$I$6:$I$1005,"Fechada",Con_ve!$Q$6:$Q$1005,Cad_cl!AS$5)))</f>
        <v/>
      </c>
      <c r="AT167" s="134" t="str">
        <f>IF(ISERR(IF($C167="","",SUMIFS(Con_ve!$F$6:$F$1005,Con_ve!$C$6:$C$1005,$C167,Con_ve!$I$6:$I$1005,"Fechada",Con_ve!$Q$6:$Q$1005,Cad_cl!AT$5))),"",IF($C167="","",SUMIFS(Con_ve!$F$6:$F$1005,Con_ve!$C$6:$C$1005,$C167,Con_ve!$I$6:$I$1005,"Fechada",Con_ve!$Q$6:$Q$1005,Cad_cl!AT$5)))</f>
        <v/>
      </c>
      <c r="AU167" s="134" t="str">
        <f>IF(ISERR(IF($C167="","",SUMIFS(Con_ve!$F$6:$F$1005,Con_ve!$C$6:$C$1005,$C167,Con_ve!$I$6:$I$1005,"Fechada",Con_ve!$Q$6:$Q$1005,Cad_cl!AU$5))),"",IF($C167="","",SUMIFS(Con_ve!$F$6:$F$1005,Con_ve!$C$6:$C$1005,$C167,Con_ve!$I$6:$I$1005,"Fechada",Con_ve!$Q$6:$Q$1005,Cad_cl!AU$5)))</f>
        <v/>
      </c>
      <c r="AV167" s="134" t="str">
        <f>IF(ISERR(IF($C167="","",SUMIFS(Con_ve!$F$6:$F$1005,Con_ve!$C$6:$C$1005,$C167,Con_ve!$I$6:$I$1005,"Fechada",Con_ve!$Q$6:$Q$1005,Cad_cl!AV$5))),"",IF($C167="","",SUMIFS(Con_ve!$F$6:$F$1005,Con_ve!$C$6:$C$1005,$C167,Con_ve!$I$6:$I$1005,"Fechada",Con_ve!$Q$6:$Q$1005,Cad_cl!AV$5)))</f>
        <v/>
      </c>
      <c r="AW167" s="134" t="str">
        <f>IF(ISERR(IF($C167="","",SUMIFS(Con_ve!$F$6:$F$1005,Con_ve!$C$6:$C$1005,$C167,Con_ve!$I$6:$I$1005,"Fechada",Con_ve!$Q$6:$Q$1005,Cad_cl!AW$5))),"",IF($C167="","",SUMIFS(Con_ve!$F$6:$F$1005,Con_ve!$C$6:$C$1005,$C167,Con_ve!$I$6:$I$1005,"Fechada",Con_ve!$Q$6:$Q$1005,Cad_cl!AW$5)))</f>
        <v/>
      </c>
      <c r="AX167" s="134" t="str">
        <f>IF(ISERR(IF($C167="","",SUMIFS(Con_ve!$F$6:$F$1005,Con_ve!$C$6:$C$1005,$C167,Con_ve!$I$6:$I$1005,"Fechada",Con_ve!$Q$6:$Q$1005,Cad_cl!AX$5))),"",IF($C167="","",SUMIFS(Con_ve!$F$6:$F$1005,Con_ve!$C$6:$C$1005,$C167,Con_ve!$I$6:$I$1005,"Fechada",Con_ve!$Q$6:$Q$1005,Cad_cl!AX$5)))</f>
        <v/>
      </c>
      <c r="AY167" s="134" t="str">
        <f>IF(ISERR(IF($C167="","",SUMIFS(Con_ve!$F$6:$F$1005,Con_ve!$C$6:$C$1005,$C167,Con_ve!$I$6:$I$1005,"Fechada",Con_ve!$Q$6:$Q$1005,Cad_cl!AY$5))),"",IF($C167="","",SUMIFS(Con_ve!$F$6:$F$1005,Con_ve!$C$6:$C$1005,$C167,Con_ve!$I$6:$I$1005,"Fechada",Con_ve!$Q$6:$Q$1005,Cad_cl!AY$5)))</f>
        <v/>
      </c>
      <c r="AZ167" s="134" t="str">
        <f>IF(ISERR(IF($C167="","",SUMIFS(Con_ve!$F$6:$F$1005,Con_ve!$C$6:$C$1005,$C167,Con_ve!$I$6:$I$1005,"Fechada",Con_ve!$Q$6:$Q$1005,Cad_cl!AZ$5))),"",IF($C167="","",SUMIFS(Con_ve!$F$6:$F$1005,Con_ve!$C$6:$C$1005,$C167,Con_ve!$I$6:$I$1005,"Fechada",Con_ve!$Q$6:$Q$1005,Cad_cl!AZ$5)))</f>
        <v/>
      </c>
      <c r="BA167" s="134" t="str">
        <f>IF(ISERR(IF($C167="","",SUMIFS(Con_ve!$F$6:$F$1005,Con_ve!$C$6:$C$1005,$C167,Con_ve!$I$6:$I$1005,"Fechada",Con_ve!$Q$6:$Q$1005,Cad_cl!BA$5))),"",IF($C167="","",SUMIFS(Con_ve!$F$6:$F$1005,Con_ve!$C$6:$C$1005,$C167,Con_ve!$I$6:$I$1005,"Fechada",Con_ve!$Q$6:$Q$1005,Cad_cl!BA$5)))</f>
        <v/>
      </c>
      <c r="BB167" s="134">
        <f t="shared" si="6"/>
        <v>0</v>
      </c>
      <c r="BD167" s="134" t="str">
        <f>IF(ISERR(IF($C167="","",SUMIFS(Con_ve!$F$6:$F$1005,Con_ve!$C$6:$C$1005,$C167,Con_ve!$I$6:$I$1005,"Em negociação",Con_ve!$Q$6:$Q$1005,Cad_cl!BD$5))),"",IF($C167="","",SUMIFS(Con_ve!$F$6:$F$1005,Con_ve!$C$6:$C$1005,$C167,Con_ve!$I$6:$I$1005,"Em negociação",Con_ve!$Q$6:$Q$1005,Cad_cl!BD$5)))</f>
        <v/>
      </c>
      <c r="BE167" s="134" t="str">
        <f>IF(ISERR(IF($C167="","",SUMIFS(Con_ve!$F$6:$F$1005,Con_ve!$C$6:$C$1005,$C167,Con_ve!$I$6:$I$1005,"Em negociação",Con_ve!$Q$6:$Q$1005,Cad_cl!BE$5))),"",IF($C167="","",SUMIFS(Con_ve!$F$6:$F$1005,Con_ve!$C$6:$C$1005,$C167,Con_ve!$I$6:$I$1005,"Em negociação",Con_ve!$Q$6:$Q$1005,Cad_cl!BE$5)))</f>
        <v/>
      </c>
      <c r="BF167" s="134" t="str">
        <f>IF(ISERR(IF($C167="","",SUMIFS(Con_ve!$F$6:$F$1005,Con_ve!$C$6:$C$1005,$C167,Con_ve!$I$6:$I$1005,"Em negociação",Con_ve!$Q$6:$Q$1005,Cad_cl!BF$5))),"",IF($C167="","",SUMIFS(Con_ve!$F$6:$F$1005,Con_ve!$C$6:$C$1005,$C167,Con_ve!$I$6:$I$1005,"Em negociação",Con_ve!$Q$6:$Q$1005,Cad_cl!BF$5)))</f>
        <v/>
      </c>
      <c r="BG167" s="134" t="str">
        <f>IF(ISERR(IF($C167="","",SUMIFS(Con_ve!$F$6:$F$1005,Con_ve!$C$6:$C$1005,$C167,Con_ve!$I$6:$I$1005,"Em negociação",Con_ve!$Q$6:$Q$1005,Cad_cl!BG$5))),"",IF($C167="","",SUMIFS(Con_ve!$F$6:$F$1005,Con_ve!$C$6:$C$1005,$C167,Con_ve!$I$6:$I$1005,"Em negociação",Con_ve!$Q$6:$Q$1005,Cad_cl!BG$5)))</f>
        <v/>
      </c>
      <c r="BH167" s="134" t="str">
        <f>IF(ISERR(IF($C167="","",SUMIFS(Con_ve!$F$6:$F$1005,Con_ve!$C$6:$C$1005,$C167,Con_ve!$I$6:$I$1005,"Em negociação",Con_ve!$Q$6:$Q$1005,Cad_cl!BH$5))),"",IF($C167="","",SUMIFS(Con_ve!$F$6:$F$1005,Con_ve!$C$6:$C$1005,$C167,Con_ve!$I$6:$I$1005,"Em negociação",Con_ve!$Q$6:$Q$1005,Cad_cl!BH$5)))</f>
        <v/>
      </c>
      <c r="BI167" s="134" t="str">
        <f>IF(ISERR(IF($C167="","",SUMIFS(Con_ve!$F$6:$F$1005,Con_ve!$C$6:$C$1005,$C167,Con_ve!$I$6:$I$1005,"Em negociação",Con_ve!$Q$6:$Q$1005,Cad_cl!BI$5))),"",IF($C167="","",SUMIFS(Con_ve!$F$6:$F$1005,Con_ve!$C$6:$C$1005,$C167,Con_ve!$I$6:$I$1005,"Em negociação",Con_ve!$Q$6:$Q$1005,Cad_cl!BI$5)))</f>
        <v/>
      </c>
      <c r="BJ167" s="134" t="str">
        <f>IF(ISERR(IF($C167="","",SUMIFS(Con_ve!$F$6:$F$1005,Con_ve!$C$6:$C$1005,$C167,Con_ve!$I$6:$I$1005,"Em negociação",Con_ve!$Q$6:$Q$1005,Cad_cl!BJ$5))),"",IF($C167="","",SUMIFS(Con_ve!$F$6:$F$1005,Con_ve!$C$6:$C$1005,$C167,Con_ve!$I$6:$I$1005,"Em negociação",Con_ve!$Q$6:$Q$1005,Cad_cl!BJ$5)))</f>
        <v/>
      </c>
      <c r="BK167" s="134" t="str">
        <f>IF(ISERR(IF($C167="","",SUMIFS(Con_ve!$F$6:$F$1005,Con_ve!$C$6:$C$1005,$C167,Con_ve!$I$6:$I$1005,"Em negociação",Con_ve!$Q$6:$Q$1005,Cad_cl!BK$5))),"",IF($C167="","",SUMIFS(Con_ve!$F$6:$F$1005,Con_ve!$C$6:$C$1005,$C167,Con_ve!$I$6:$I$1005,"Em negociação",Con_ve!$Q$6:$Q$1005,Cad_cl!BK$5)))</f>
        <v/>
      </c>
      <c r="BL167" s="134" t="str">
        <f>IF(ISERR(IF($C167="","",SUMIFS(Con_ve!$F$6:$F$1005,Con_ve!$C$6:$C$1005,$C167,Con_ve!$I$6:$I$1005,"Em negociação",Con_ve!$Q$6:$Q$1005,Cad_cl!BL$5))),"",IF($C167="","",SUMIFS(Con_ve!$F$6:$F$1005,Con_ve!$C$6:$C$1005,$C167,Con_ve!$I$6:$I$1005,"Em negociação",Con_ve!$Q$6:$Q$1005,Cad_cl!BL$5)))</f>
        <v/>
      </c>
      <c r="BM167" s="134" t="str">
        <f>IF(ISERR(IF($C167="","",SUMIFS(Con_ve!$F$6:$F$1005,Con_ve!$C$6:$C$1005,$C167,Con_ve!$I$6:$I$1005,"Em negociação",Con_ve!$Q$6:$Q$1005,Cad_cl!BM$5))),"",IF($C167="","",SUMIFS(Con_ve!$F$6:$F$1005,Con_ve!$C$6:$C$1005,$C167,Con_ve!$I$6:$I$1005,"Em negociação",Con_ve!$Q$6:$Q$1005,Cad_cl!BM$5)))</f>
        <v/>
      </c>
      <c r="BN167" s="134" t="str">
        <f>IF(ISERR(IF($C167="","",SUMIFS(Con_ve!$F$6:$F$1005,Con_ve!$C$6:$C$1005,$C167,Con_ve!$I$6:$I$1005,"Em negociação",Con_ve!$Q$6:$Q$1005,Cad_cl!BN$5))),"",IF($C167="","",SUMIFS(Con_ve!$F$6:$F$1005,Con_ve!$C$6:$C$1005,$C167,Con_ve!$I$6:$I$1005,"Em negociação",Con_ve!$Q$6:$Q$1005,Cad_cl!BN$5)))</f>
        <v/>
      </c>
      <c r="BO167" s="134" t="str">
        <f>IF(ISERR(IF($C167="","",SUMIFS(Con_ve!$F$6:$F$1005,Con_ve!$C$6:$C$1005,$C167,Con_ve!$I$6:$I$1005,"Em negociação",Con_ve!$Q$6:$Q$1005,Cad_cl!BO$5))),"",IF($C167="","",SUMIFS(Con_ve!$F$6:$F$1005,Con_ve!$C$6:$C$1005,$C167,Con_ve!$I$6:$I$1005,"Em negociação",Con_ve!$Q$6:$Q$1005,Cad_cl!BO$5)))</f>
        <v/>
      </c>
      <c r="BP167" s="134">
        <f t="shared" si="7"/>
        <v>0</v>
      </c>
      <c r="BR167" s="125" t="str">
        <f>IF(ISERR(IF(AND($I167=Re_lo!$E$5,BR$5=VLOOKUP(Re_lo!$H$5,Re_lo!$N$5:$O$16,2,0)),AP167,"")),"",IF(AND($I167=Re_lo!$E$5,BR$5=VLOOKUP(Re_lo!$H$5,Re_lo!$N$5:$O$16,2,0)),AP167,""))</f>
        <v/>
      </c>
      <c r="BS167" s="125" t="str">
        <f>IF(ISERR(IF(AND($I167=Re_lo!$E$5,BS$5=VLOOKUP(Re_lo!$H$5,Re_lo!$N$5:$O$16,2,0)),AQ167,"")),"",IF(AND($I167=Re_lo!$E$5,BS$5=VLOOKUP(Re_lo!$H$5,Re_lo!$N$5:$O$16,2,0)),AQ167,""))</f>
        <v/>
      </c>
      <c r="BT167" s="125" t="str">
        <f>IF(ISERR(IF(AND($I167=Re_lo!$E$5,BT$5=VLOOKUP(Re_lo!$H$5,Re_lo!$N$5:$O$16,2,0)),AR167,"")),"",IF(AND($I167=Re_lo!$E$5,BT$5=VLOOKUP(Re_lo!$H$5,Re_lo!$N$5:$O$16,2,0)),AR167,""))</f>
        <v/>
      </c>
      <c r="BU167" s="125" t="str">
        <f>IF(ISERR(IF(AND($I167=Re_lo!$E$5,BU$5=VLOOKUP(Re_lo!$H$5,Re_lo!$N$5:$O$16,2,0)),AS167,"")),"",IF(AND($I167=Re_lo!$E$5,BU$5=VLOOKUP(Re_lo!$H$5,Re_lo!$N$5:$O$16,2,0)),AS167,""))</f>
        <v/>
      </c>
      <c r="BV167" s="125" t="str">
        <f>IF(ISERR(IF(AND($I167=Re_lo!$E$5,BV$5=VLOOKUP(Re_lo!$H$5,Re_lo!$N$5:$O$16,2,0)),AT167,"")),"",IF(AND($I167=Re_lo!$E$5,BV$5=VLOOKUP(Re_lo!$H$5,Re_lo!$N$5:$O$16,2,0)),AT167,""))</f>
        <v/>
      </c>
      <c r="BW167" s="125" t="str">
        <f>IF(ISERR(IF(AND($I167=Re_lo!$E$5,BW$5=VLOOKUP(Re_lo!$H$5,Re_lo!$N$5:$O$16,2,0)),AU167,"")),"",IF(AND($I167=Re_lo!$E$5,BW$5=VLOOKUP(Re_lo!$H$5,Re_lo!$N$5:$O$16,2,0)),AU167,""))</f>
        <v/>
      </c>
      <c r="BX167" s="125" t="str">
        <f>IF(ISERR(IF(AND($I167=Re_lo!$E$5,BX$5=VLOOKUP(Re_lo!$H$5,Re_lo!$N$5:$O$16,2,0)),AV167,"")),"",IF(AND($I167=Re_lo!$E$5,BX$5=VLOOKUP(Re_lo!$H$5,Re_lo!$N$5:$O$16,2,0)),AV167,""))</f>
        <v/>
      </c>
      <c r="BY167" s="125" t="str">
        <f>IF(ISERR(IF(AND($I167=Re_lo!$E$5,BY$5=VLOOKUP(Re_lo!$H$5,Re_lo!$N$5:$O$16,2,0)),AW167,"")),"",IF(AND($I167=Re_lo!$E$5,BY$5=VLOOKUP(Re_lo!$H$5,Re_lo!$N$5:$O$16,2,0)),AW167,""))</f>
        <v/>
      </c>
      <c r="BZ167" s="125" t="str">
        <f>IF(ISERR(IF(AND($I167=Re_lo!$E$5,BZ$5=VLOOKUP(Re_lo!$H$5,Re_lo!$N$5:$O$16,2,0)),AX167,"")),"",IF(AND($I167=Re_lo!$E$5,BZ$5=VLOOKUP(Re_lo!$H$5,Re_lo!$N$5:$O$16,2,0)),AX167,""))</f>
        <v/>
      </c>
      <c r="CA167" s="125" t="str">
        <f>IF(ISERR(IF(AND($I167=Re_lo!$E$5,CA$5=VLOOKUP(Re_lo!$H$5,Re_lo!$N$5:$O$16,2,0)),AY167,"")),"",IF(AND($I167=Re_lo!$E$5,CA$5=VLOOKUP(Re_lo!$H$5,Re_lo!$N$5:$O$16,2,0)),AY167,""))</f>
        <v/>
      </c>
      <c r="CB167" s="125" t="str">
        <f>IF(ISERR(IF(AND($I167=Re_lo!$E$5,CB$5=VLOOKUP(Re_lo!$H$5,Re_lo!$N$5:$O$16,2,0)),AZ167,"")),"",IF(AND($I167=Re_lo!$E$5,CB$5=VLOOKUP(Re_lo!$H$5,Re_lo!$N$5:$O$16,2,0)),AZ167,""))</f>
        <v/>
      </c>
      <c r="CC167" s="125" t="str">
        <f>IF(ISERR(IF(AND($I167=Re_lo!$E$5,CC$5=VLOOKUP(Re_lo!$H$5,Re_lo!$N$5:$O$16,2,0)),BA167,"")),"",IF(AND($I167=Re_lo!$E$5,CC$5=VLOOKUP(Re_lo!$H$5,Re_lo!$N$5:$O$16,2,0)),BA167,""))</f>
        <v/>
      </c>
      <c r="CD167" s="125" t="str">
        <f>IF(ISERR(IF(AND($I167=Re_lo!$E$5,CD$5=VLOOKUP(Re_lo!$H$5,Re_lo!$N$5:$O$16,2,0)),BB167,"")),"",IF(AND($I167=Re_lo!$E$5,CD$5=VLOOKUP(Re_lo!$H$5,Re_lo!$N$5:$O$16,2,0)),BB167,""))</f>
        <v/>
      </c>
      <c r="CF167" s="125" t="str">
        <f>IF($C167="","",COUNTIFS(Con_ve!$C$6:$C$1005,$C167,Con_ve!$Q$6:$Q$1005,Cad_cl!CF$5))</f>
        <v/>
      </c>
      <c r="CG167" s="125" t="str">
        <f>IF($C167="","",COUNTIFS(Con_ve!$C$6:$C$1005,$C167,Con_ve!$Q$6:$Q$1005,Cad_cl!CG$5))</f>
        <v/>
      </c>
      <c r="CH167" s="125" t="str">
        <f>IF($C167="","",COUNTIFS(Con_ve!$C$6:$C$1005,$C167,Con_ve!$Q$6:$Q$1005,Cad_cl!CH$5))</f>
        <v/>
      </c>
      <c r="CI167" s="125" t="str">
        <f>IF($C167="","",COUNTIFS(Con_ve!$C$6:$C$1005,$C167,Con_ve!$Q$6:$Q$1005,Cad_cl!CI$5))</f>
        <v/>
      </c>
      <c r="CJ167" s="125" t="str">
        <f>IF($C167="","",COUNTIFS(Con_ve!$C$6:$C$1005,$C167,Con_ve!$Q$6:$Q$1005,Cad_cl!CJ$5))</f>
        <v/>
      </c>
      <c r="CK167" s="125" t="str">
        <f>IF($C167="","",COUNTIFS(Con_ve!$C$6:$C$1005,$C167,Con_ve!$Q$6:$Q$1005,Cad_cl!CK$5))</f>
        <v/>
      </c>
      <c r="CL167" s="125" t="str">
        <f>IF($C167="","",COUNTIFS(Con_ve!$C$6:$C$1005,$C167,Con_ve!$Q$6:$Q$1005,Cad_cl!CL$5))</f>
        <v/>
      </c>
      <c r="CM167" s="125" t="str">
        <f>IF($C167="","",COUNTIFS(Con_ve!$C$6:$C$1005,$C167,Con_ve!$Q$6:$Q$1005,Cad_cl!CM$5))</f>
        <v/>
      </c>
      <c r="CN167" s="125" t="str">
        <f>IF($C167="","",COUNTIFS(Con_ve!$C$6:$C$1005,$C167,Con_ve!$Q$6:$Q$1005,Cad_cl!CN$5))</f>
        <v/>
      </c>
      <c r="CO167" s="125" t="str">
        <f>IF($C167="","",COUNTIFS(Con_ve!$C$6:$C$1005,$C167,Con_ve!$Q$6:$Q$1005,Cad_cl!CO$5))</f>
        <v/>
      </c>
      <c r="CP167" s="125" t="str">
        <f>IF($C167="","",COUNTIFS(Con_ve!$C$6:$C$1005,$C167,Con_ve!$Q$6:$Q$1005,Cad_cl!CP$5))</f>
        <v/>
      </c>
      <c r="CQ167" s="125" t="str">
        <f>IF($C167="","",COUNTIFS(Con_ve!$C$6:$C$1005,$C167,Con_ve!$Q$6:$Q$1005,Cad_cl!CQ$5))</f>
        <v/>
      </c>
      <c r="CR167" s="125">
        <f t="shared" si="8"/>
        <v>0</v>
      </c>
    </row>
    <row r="168" spans="3:96" ht="30" customHeight="1">
      <c r="C168" s="153"/>
      <c r="D168" s="153"/>
      <c r="E168" s="154"/>
      <c r="F168" s="153"/>
      <c r="G168" s="155"/>
      <c r="H168" s="153"/>
      <c r="I168" s="153"/>
      <c r="J168" s="132" t="s">
        <v>309</v>
      </c>
      <c r="K168" s="133" t="s">
        <v>309</v>
      </c>
      <c r="L168" s="153"/>
      <c r="M168" s="153"/>
      <c r="N168" s="153"/>
      <c r="O168" s="153"/>
      <c r="P168" s="153"/>
      <c r="Q168" s="153"/>
      <c r="AP168" s="134" t="str">
        <f>IF(ISERR(IF($C168="","",SUMIFS(Con_ve!$F$6:$F$1005,Con_ve!$C$6:$C$1005,$C168,Con_ve!$I$6:$I$1005,"Fechada",Con_ve!$Q$6:$Q$1005,Cad_cl!AP$5))),"",IF($C168="","",SUMIFS(Con_ve!$F$6:$F$1005,Con_ve!$C$6:$C$1005,$C168,Con_ve!$I$6:$I$1005,"Fechada",Con_ve!$Q$6:$Q$1005,Cad_cl!AP$5)))</f>
        <v/>
      </c>
      <c r="AQ168" s="134" t="str">
        <f>IF(ISERR(IF($C168="","",SUMIFS(Con_ve!$F$6:$F$1005,Con_ve!$C$6:$C$1005,$C168,Con_ve!$I$6:$I$1005,"Fechada",Con_ve!$Q$6:$Q$1005,Cad_cl!AQ$5))),"",IF($C168="","",SUMIFS(Con_ve!$F$6:$F$1005,Con_ve!$C$6:$C$1005,$C168,Con_ve!$I$6:$I$1005,"Fechada",Con_ve!$Q$6:$Q$1005,Cad_cl!AQ$5)))</f>
        <v/>
      </c>
      <c r="AR168" s="134" t="str">
        <f>IF(ISERR(IF($C168="","",SUMIFS(Con_ve!$F$6:$F$1005,Con_ve!$C$6:$C$1005,$C168,Con_ve!$I$6:$I$1005,"Fechada",Con_ve!$Q$6:$Q$1005,Cad_cl!AR$5))),"",IF($C168="","",SUMIFS(Con_ve!$F$6:$F$1005,Con_ve!$C$6:$C$1005,$C168,Con_ve!$I$6:$I$1005,"Fechada",Con_ve!$Q$6:$Q$1005,Cad_cl!AR$5)))</f>
        <v/>
      </c>
      <c r="AS168" s="134" t="str">
        <f>IF(ISERR(IF($C168="","",SUMIFS(Con_ve!$F$6:$F$1005,Con_ve!$C$6:$C$1005,$C168,Con_ve!$I$6:$I$1005,"Fechada",Con_ve!$Q$6:$Q$1005,Cad_cl!AS$5))),"",IF($C168="","",SUMIFS(Con_ve!$F$6:$F$1005,Con_ve!$C$6:$C$1005,$C168,Con_ve!$I$6:$I$1005,"Fechada",Con_ve!$Q$6:$Q$1005,Cad_cl!AS$5)))</f>
        <v/>
      </c>
      <c r="AT168" s="134" t="str">
        <f>IF(ISERR(IF($C168="","",SUMIFS(Con_ve!$F$6:$F$1005,Con_ve!$C$6:$C$1005,$C168,Con_ve!$I$6:$I$1005,"Fechada",Con_ve!$Q$6:$Q$1005,Cad_cl!AT$5))),"",IF($C168="","",SUMIFS(Con_ve!$F$6:$F$1005,Con_ve!$C$6:$C$1005,$C168,Con_ve!$I$6:$I$1005,"Fechada",Con_ve!$Q$6:$Q$1005,Cad_cl!AT$5)))</f>
        <v/>
      </c>
      <c r="AU168" s="134" t="str">
        <f>IF(ISERR(IF($C168="","",SUMIFS(Con_ve!$F$6:$F$1005,Con_ve!$C$6:$C$1005,$C168,Con_ve!$I$6:$I$1005,"Fechada",Con_ve!$Q$6:$Q$1005,Cad_cl!AU$5))),"",IF($C168="","",SUMIFS(Con_ve!$F$6:$F$1005,Con_ve!$C$6:$C$1005,$C168,Con_ve!$I$6:$I$1005,"Fechada",Con_ve!$Q$6:$Q$1005,Cad_cl!AU$5)))</f>
        <v/>
      </c>
      <c r="AV168" s="134" t="str">
        <f>IF(ISERR(IF($C168="","",SUMIFS(Con_ve!$F$6:$F$1005,Con_ve!$C$6:$C$1005,$C168,Con_ve!$I$6:$I$1005,"Fechada",Con_ve!$Q$6:$Q$1005,Cad_cl!AV$5))),"",IF($C168="","",SUMIFS(Con_ve!$F$6:$F$1005,Con_ve!$C$6:$C$1005,$C168,Con_ve!$I$6:$I$1005,"Fechada",Con_ve!$Q$6:$Q$1005,Cad_cl!AV$5)))</f>
        <v/>
      </c>
      <c r="AW168" s="134" t="str">
        <f>IF(ISERR(IF($C168="","",SUMIFS(Con_ve!$F$6:$F$1005,Con_ve!$C$6:$C$1005,$C168,Con_ve!$I$6:$I$1005,"Fechada",Con_ve!$Q$6:$Q$1005,Cad_cl!AW$5))),"",IF($C168="","",SUMIFS(Con_ve!$F$6:$F$1005,Con_ve!$C$6:$C$1005,$C168,Con_ve!$I$6:$I$1005,"Fechada",Con_ve!$Q$6:$Q$1005,Cad_cl!AW$5)))</f>
        <v/>
      </c>
      <c r="AX168" s="134" t="str">
        <f>IF(ISERR(IF($C168="","",SUMIFS(Con_ve!$F$6:$F$1005,Con_ve!$C$6:$C$1005,$C168,Con_ve!$I$6:$I$1005,"Fechada",Con_ve!$Q$6:$Q$1005,Cad_cl!AX$5))),"",IF($C168="","",SUMIFS(Con_ve!$F$6:$F$1005,Con_ve!$C$6:$C$1005,$C168,Con_ve!$I$6:$I$1005,"Fechada",Con_ve!$Q$6:$Q$1005,Cad_cl!AX$5)))</f>
        <v/>
      </c>
      <c r="AY168" s="134" t="str">
        <f>IF(ISERR(IF($C168="","",SUMIFS(Con_ve!$F$6:$F$1005,Con_ve!$C$6:$C$1005,$C168,Con_ve!$I$6:$I$1005,"Fechada",Con_ve!$Q$6:$Q$1005,Cad_cl!AY$5))),"",IF($C168="","",SUMIFS(Con_ve!$F$6:$F$1005,Con_ve!$C$6:$C$1005,$C168,Con_ve!$I$6:$I$1005,"Fechada",Con_ve!$Q$6:$Q$1005,Cad_cl!AY$5)))</f>
        <v/>
      </c>
      <c r="AZ168" s="134" t="str">
        <f>IF(ISERR(IF($C168="","",SUMIFS(Con_ve!$F$6:$F$1005,Con_ve!$C$6:$C$1005,$C168,Con_ve!$I$6:$I$1005,"Fechada",Con_ve!$Q$6:$Q$1005,Cad_cl!AZ$5))),"",IF($C168="","",SUMIFS(Con_ve!$F$6:$F$1005,Con_ve!$C$6:$C$1005,$C168,Con_ve!$I$6:$I$1005,"Fechada",Con_ve!$Q$6:$Q$1005,Cad_cl!AZ$5)))</f>
        <v/>
      </c>
      <c r="BA168" s="134" t="str">
        <f>IF(ISERR(IF($C168="","",SUMIFS(Con_ve!$F$6:$F$1005,Con_ve!$C$6:$C$1005,$C168,Con_ve!$I$6:$I$1005,"Fechada",Con_ve!$Q$6:$Q$1005,Cad_cl!BA$5))),"",IF($C168="","",SUMIFS(Con_ve!$F$6:$F$1005,Con_ve!$C$6:$C$1005,$C168,Con_ve!$I$6:$I$1005,"Fechada",Con_ve!$Q$6:$Q$1005,Cad_cl!BA$5)))</f>
        <v/>
      </c>
      <c r="BB168" s="134">
        <f t="shared" si="6"/>
        <v>0</v>
      </c>
      <c r="BD168" s="134" t="str">
        <f>IF(ISERR(IF($C168="","",SUMIFS(Con_ve!$F$6:$F$1005,Con_ve!$C$6:$C$1005,$C168,Con_ve!$I$6:$I$1005,"Em negociação",Con_ve!$Q$6:$Q$1005,Cad_cl!BD$5))),"",IF($C168="","",SUMIFS(Con_ve!$F$6:$F$1005,Con_ve!$C$6:$C$1005,$C168,Con_ve!$I$6:$I$1005,"Em negociação",Con_ve!$Q$6:$Q$1005,Cad_cl!BD$5)))</f>
        <v/>
      </c>
      <c r="BE168" s="134" t="str">
        <f>IF(ISERR(IF($C168="","",SUMIFS(Con_ve!$F$6:$F$1005,Con_ve!$C$6:$C$1005,$C168,Con_ve!$I$6:$I$1005,"Em negociação",Con_ve!$Q$6:$Q$1005,Cad_cl!BE$5))),"",IF($C168="","",SUMIFS(Con_ve!$F$6:$F$1005,Con_ve!$C$6:$C$1005,$C168,Con_ve!$I$6:$I$1005,"Em negociação",Con_ve!$Q$6:$Q$1005,Cad_cl!BE$5)))</f>
        <v/>
      </c>
      <c r="BF168" s="134" t="str">
        <f>IF(ISERR(IF($C168="","",SUMIFS(Con_ve!$F$6:$F$1005,Con_ve!$C$6:$C$1005,$C168,Con_ve!$I$6:$I$1005,"Em negociação",Con_ve!$Q$6:$Q$1005,Cad_cl!BF$5))),"",IF($C168="","",SUMIFS(Con_ve!$F$6:$F$1005,Con_ve!$C$6:$C$1005,$C168,Con_ve!$I$6:$I$1005,"Em negociação",Con_ve!$Q$6:$Q$1005,Cad_cl!BF$5)))</f>
        <v/>
      </c>
      <c r="BG168" s="134" t="str">
        <f>IF(ISERR(IF($C168="","",SUMIFS(Con_ve!$F$6:$F$1005,Con_ve!$C$6:$C$1005,$C168,Con_ve!$I$6:$I$1005,"Em negociação",Con_ve!$Q$6:$Q$1005,Cad_cl!BG$5))),"",IF($C168="","",SUMIFS(Con_ve!$F$6:$F$1005,Con_ve!$C$6:$C$1005,$C168,Con_ve!$I$6:$I$1005,"Em negociação",Con_ve!$Q$6:$Q$1005,Cad_cl!BG$5)))</f>
        <v/>
      </c>
      <c r="BH168" s="134" t="str">
        <f>IF(ISERR(IF($C168="","",SUMIFS(Con_ve!$F$6:$F$1005,Con_ve!$C$6:$C$1005,$C168,Con_ve!$I$6:$I$1005,"Em negociação",Con_ve!$Q$6:$Q$1005,Cad_cl!BH$5))),"",IF($C168="","",SUMIFS(Con_ve!$F$6:$F$1005,Con_ve!$C$6:$C$1005,$C168,Con_ve!$I$6:$I$1005,"Em negociação",Con_ve!$Q$6:$Q$1005,Cad_cl!BH$5)))</f>
        <v/>
      </c>
      <c r="BI168" s="134" t="str">
        <f>IF(ISERR(IF($C168="","",SUMIFS(Con_ve!$F$6:$F$1005,Con_ve!$C$6:$C$1005,$C168,Con_ve!$I$6:$I$1005,"Em negociação",Con_ve!$Q$6:$Q$1005,Cad_cl!BI$5))),"",IF($C168="","",SUMIFS(Con_ve!$F$6:$F$1005,Con_ve!$C$6:$C$1005,$C168,Con_ve!$I$6:$I$1005,"Em negociação",Con_ve!$Q$6:$Q$1005,Cad_cl!BI$5)))</f>
        <v/>
      </c>
      <c r="BJ168" s="134" t="str">
        <f>IF(ISERR(IF($C168="","",SUMIFS(Con_ve!$F$6:$F$1005,Con_ve!$C$6:$C$1005,$C168,Con_ve!$I$6:$I$1005,"Em negociação",Con_ve!$Q$6:$Q$1005,Cad_cl!BJ$5))),"",IF($C168="","",SUMIFS(Con_ve!$F$6:$F$1005,Con_ve!$C$6:$C$1005,$C168,Con_ve!$I$6:$I$1005,"Em negociação",Con_ve!$Q$6:$Q$1005,Cad_cl!BJ$5)))</f>
        <v/>
      </c>
      <c r="BK168" s="134" t="str">
        <f>IF(ISERR(IF($C168="","",SUMIFS(Con_ve!$F$6:$F$1005,Con_ve!$C$6:$C$1005,$C168,Con_ve!$I$6:$I$1005,"Em negociação",Con_ve!$Q$6:$Q$1005,Cad_cl!BK$5))),"",IF($C168="","",SUMIFS(Con_ve!$F$6:$F$1005,Con_ve!$C$6:$C$1005,$C168,Con_ve!$I$6:$I$1005,"Em negociação",Con_ve!$Q$6:$Q$1005,Cad_cl!BK$5)))</f>
        <v/>
      </c>
      <c r="BL168" s="134" t="str">
        <f>IF(ISERR(IF($C168="","",SUMIFS(Con_ve!$F$6:$F$1005,Con_ve!$C$6:$C$1005,$C168,Con_ve!$I$6:$I$1005,"Em negociação",Con_ve!$Q$6:$Q$1005,Cad_cl!BL$5))),"",IF($C168="","",SUMIFS(Con_ve!$F$6:$F$1005,Con_ve!$C$6:$C$1005,$C168,Con_ve!$I$6:$I$1005,"Em negociação",Con_ve!$Q$6:$Q$1005,Cad_cl!BL$5)))</f>
        <v/>
      </c>
      <c r="BM168" s="134" t="str">
        <f>IF(ISERR(IF($C168="","",SUMIFS(Con_ve!$F$6:$F$1005,Con_ve!$C$6:$C$1005,$C168,Con_ve!$I$6:$I$1005,"Em negociação",Con_ve!$Q$6:$Q$1005,Cad_cl!BM$5))),"",IF($C168="","",SUMIFS(Con_ve!$F$6:$F$1005,Con_ve!$C$6:$C$1005,$C168,Con_ve!$I$6:$I$1005,"Em negociação",Con_ve!$Q$6:$Q$1005,Cad_cl!BM$5)))</f>
        <v/>
      </c>
      <c r="BN168" s="134" t="str">
        <f>IF(ISERR(IF($C168="","",SUMIFS(Con_ve!$F$6:$F$1005,Con_ve!$C$6:$C$1005,$C168,Con_ve!$I$6:$I$1005,"Em negociação",Con_ve!$Q$6:$Q$1005,Cad_cl!BN$5))),"",IF($C168="","",SUMIFS(Con_ve!$F$6:$F$1005,Con_ve!$C$6:$C$1005,$C168,Con_ve!$I$6:$I$1005,"Em negociação",Con_ve!$Q$6:$Q$1005,Cad_cl!BN$5)))</f>
        <v/>
      </c>
      <c r="BO168" s="134" t="str">
        <f>IF(ISERR(IF($C168="","",SUMIFS(Con_ve!$F$6:$F$1005,Con_ve!$C$6:$C$1005,$C168,Con_ve!$I$6:$I$1005,"Em negociação",Con_ve!$Q$6:$Q$1005,Cad_cl!BO$5))),"",IF($C168="","",SUMIFS(Con_ve!$F$6:$F$1005,Con_ve!$C$6:$C$1005,$C168,Con_ve!$I$6:$I$1005,"Em negociação",Con_ve!$Q$6:$Q$1005,Cad_cl!BO$5)))</f>
        <v/>
      </c>
      <c r="BP168" s="134">
        <f t="shared" si="7"/>
        <v>0</v>
      </c>
      <c r="BR168" s="125" t="str">
        <f>IF(ISERR(IF(AND($I168=Re_lo!$E$5,BR$5=VLOOKUP(Re_lo!$H$5,Re_lo!$N$5:$O$16,2,0)),AP168,"")),"",IF(AND($I168=Re_lo!$E$5,BR$5=VLOOKUP(Re_lo!$H$5,Re_lo!$N$5:$O$16,2,0)),AP168,""))</f>
        <v/>
      </c>
      <c r="BS168" s="125" t="str">
        <f>IF(ISERR(IF(AND($I168=Re_lo!$E$5,BS$5=VLOOKUP(Re_lo!$H$5,Re_lo!$N$5:$O$16,2,0)),AQ168,"")),"",IF(AND($I168=Re_lo!$E$5,BS$5=VLOOKUP(Re_lo!$H$5,Re_lo!$N$5:$O$16,2,0)),AQ168,""))</f>
        <v/>
      </c>
      <c r="BT168" s="125" t="str">
        <f>IF(ISERR(IF(AND($I168=Re_lo!$E$5,BT$5=VLOOKUP(Re_lo!$H$5,Re_lo!$N$5:$O$16,2,0)),AR168,"")),"",IF(AND($I168=Re_lo!$E$5,BT$5=VLOOKUP(Re_lo!$H$5,Re_lo!$N$5:$O$16,2,0)),AR168,""))</f>
        <v/>
      </c>
      <c r="BU168" s="125" t="str">
        <f>IF(ISERR(IF(AND($I168=Re_lo!$E$5,BU$5=VLOOKUP(Re_lo!$H$5,Re_lo!$N$5:$O$16,2,0)),AS168,"")),"",IF(AND($I168=Re_lo!$E$5,BU$5=VLOOKUP(Re_lo!$H$5,Re_lo!$N$5:$O$16,2,0)),AS168,""))</f>
        <v/>
      </c>
      <c r="BV168" s="125" t="str">
        <f>IF(ISERR(IF(AND($I168=Re_lo!$E$5,BV$5=VLOOKUP(Re_lo!$H$5,Re_lo!$N$5:$O$16,2,0)),AT168,"")),"",IF(AND($I168=Re_lo!$E$5,BV$5=VLOOKUP(Re_lo!$H$5,Re_lo!$N$5:$O$16,2,0)),AT168,""))</f>
        <v/>
      </c>
      <c r="BW168" s="125" t="str">
        <f>IF(ISERR(IF(AND($I168=Re_lo!$E$5,BW$5=VLOOKUP(Re_lo!$H$5,Re_lo!$N$5:$O$16,2,0)),AU168,"")),"",IF(AND($I168=Re_lo!$E$5,BW$5=VLOOKUP(Re_lo!$H$5,Re_lo!$N$5:$O$16,2,0)),AU168,""))</f>
        <v/>
      </c>
      <c r="BX168" s="125" t="str">
        <f>IF(ISERR(IF(AND($I168=Re_lo!$E$5,BX$5=VLOOKUP(Re_lo!$H$5,Re_lo!$N$5:$O$16,2,0)),AV168,"")),"",IF(AND($I168=Re_lo!$E$5,BX$5=VLOOKUP(Re_lo!$H$5,Re_lo!$N$5:$O$16,2,0)),AV168,""))</f>
        <v/>
      </c>
      <c r="BY168" s="125" t="str">
        <f>IF(ISERR(IF(AND($I168=Re_lo!$E$5,BY$5=VLOOKUP(Re_lo!$H$5,Re_lo!$N$5:$O$16,2,0)),AW168,"")),"",IF(AND($I168=Re_lo!$E$5,BY$5=VLOOKUP(Re_lo!$H$5,Re_lo!$N$5:$O$16,2,0)),AW168,""))</f>
        <v/>
      </c>
      <c r="BZ168" s="125" t="str">
        <f>IF(ISERR(IF(AND($I168=Re_lo!$E$5,BZ$5=VLOOKUP(Re_lo!$H$5,Re_lo!$N$5:$O$16,2,0)),AX168,"")),"",IF(AND($I168=Re_lo!$E$5,BZ$5=VLOOKUP(Re_lo!$H$5,Re_lo!$N$5:$O$16,2,0)),AX168,""))</f>
        <v/>
      </c>
      <c r="CA168" s="125" t="str">
        <f>IF(ISERR(IF(AND($I168=Re_lo!$E$5,CA$5=VLOOKUP(Re_lo!$H$5,Re_lo!$N$5:$O$16,2,0)),AY168,"")),"",IF(AND($I168=Re_lo!$E$5,CA$5=VLOOKUP(Re_lo!$H$5,Re_lo!$N$5:$O$16,2,0)),AY168,""))</f>
        <v/>
      </c>
      <c r="CB168" s="125" t="str">
        <f>IF(ISERR(IF(AND($I168=Re_lo!$E$5,CB$5=VLOOKUP(Re_lo!$H$5,Re_lo!$N$5:$O$16,2,0)),AZ168,"")),"",IF(AND($I168=Re_lo!$E$5,CB$5=VLOOKUP(Re_lo!$H$5,Re_lo!$N$5:$O$16,2,0)),AZ168,""))</f>
        <v/>
      </c>
      <c r="CC168" s="125" t="str">
        <f>IF(ISERR(IF(AND($I168=Re_lo!$E$5,CC$5=VLOOKUP(Re_lo!$H$5,Re_lo!$N$5:$O$16,2,0)),BA168,"")),"",IF(AND($I168=Re_lo!$E$5,CC$5=VLOOKUP(Re_lo!$H$5,Re_lo!$N$5:$O$16,2,0)),BA168,""))</f>
        <v/>
      </c>
      <c r="CD168" s="125" t="str">
        <f>IF(ISERR(IF(AND($I168=Re_lo!$E$5,CD$5=VLOOKUP(Re_lo!$H$5,Re_lo!$N$5:$O$16,2,0)),BB168,"")),"",IF(AND($I168=Re_lo!$E$5,CD$5=VLOOKUP(Re_lo!$H$5,Re_lo!$N$5:$O$16,2,0)),BB168,""))</f>
        <v/>
      </c>
      <c r="CF168" s="125" t="str">
        <f>IF($C168="","",COUNTIFS(Con_ve!$C$6:$C$1005,$C168,Con_ve!$Q$6:$Q$1005,Cad_cl!CF$5))</f>
        <v/>
      </c>
      <c r="CG168" s="125" t="str">
        <f>IF($C168="","",COUNTIFS(Con_ve!$C$6:$C$1005,$C168,Con_ve!$Q$6:$Q$1005,Cad_cl!CG$5))</f>
        <v/>
      </c>
      <c r="CH168" s="125" t="str">
        <f>IF($C168="","",COUNTIFS(Con_ve!$C$6:$C$1005,$C168,Con_ve!$Q$6:$Q$1005,Cad_cl!CH$5))</f>
        <v/>
      </c>
      <c r="CI168" s="125" t="str">
        <f>IF($C168="","",COUNTIFS(Con_ve!$C$6:$C$1005,$C168,Con_ve!$Q$6:$Q$1005,Cad_cl!CI$5))</f>
        <v/>
      </c>
      <c r="CJ168" s="125" t="str">
        <f>IF($C168="","",COUNTIFS(Con_ve!$C$6:$C$1005,$C168,Con_ve!$Q$6:$Q$1005,Cad_cl!CJ$5))</f>
        <v/>
      </c>
      <c r="CK168" s="125" t="str">
        <f>IF($C168="","",COUNTIFS(Con_ve!$C$6:$C$1005,$C168,Con_ve!$Q$6:$Q$1005,Cad_cl!CK$5))</f>
        <v/>
      </c>
      <c r="CL168" s="125" t="str">
        <f>IF($C168="","",COUNTIFS(Con_ve!$C$6:$C$1005,$C168,Con_ve!$Q$6:$Q$1005,Cad_cl!CL$5))</f>
        <v/>
      </c>
      <c r="CM168" s="125" t="str">
        <f>IF($C168="","",COUNTIFS(Con_ve!$C$6:$C$1005,$C168,Con_ve!$Q$6:$Q$1005,Cad_cl!CM$5))</f>
        <v/>
      </c>
      <c r="CN168" s="125" t="str">
        <f>IF($C168="","",COUNTIFS(Con_ve!$C$6:$C$1005,$C168,Con_ve!$Q$6:$Q$1005,Cad_cl!CN$5))</f>
        <v/>
      </c>
      <c r="CO168" s="125" t="str">
        <f>IF($C168="","",COUNTIFS(Con_ve!$C$6:$C$1005,$C168,Con_ve!$Q$6:$Q$1005,Cad_cl!CO$5))</f>
        <v/>
      </c>
      <c r="CP168" s="125" t="str">
        <f>IF($C168="","",COUNTIFS(Con_ve!$C$6:$C$1005,$C168,Con_ve!$Q$6:$Q$1005,Cad_cl!CP$5))</f>
        <v/>
      </c>
      <c r="CQ168" s="125" t="str">
        <f>IF($C168="","",COUNTIFS(Con_ve!$C$6:$C$1005,$C168,Con_ve!$Q$6:$Q$1005,Cad_cl!CQ$5))</f>
        <v/>
      </c>
      <c r="CR168" s="125">
        <f t="shared" si="8"/>
        <v>0</v>
      </c>
    </row>
    <row r="169" spans="3:96" ht="30" customHeight="1">
      <c r="C169" s="153"/>
      <c r="D169" s="153"/>
      <c r="E169" s="154"/>
      <c r="F169" s="153"/>
      <c r="G169" s="155"/>
      <c r="H169" s="153"/>
      <c r="I169" s="153"/>
      <c r="J169" s="132" t="s">
        <v>309</v>
      </c>
      <c r="K169" s="133" t="s">
        <v>309</v>
      </c>
      <c r="L169" s="153"/>
      <c r="M169" s="153"/>
      <c r="N169" s="153"/>
      <c r="O169" s="153"/>
      <c r="P169" s="153"/>
      <c r="Q169" s="153"/>
      <c r="AP169" s="134" t="str">
        <f>IF(ISERR(IF($C169="","",SUMIFS(Con_ve!$F$6:$F$1005,Con_ve!$C$6:$C$1005,$C169,Con_ve!$I$6:$I$1005,"Fechada",Con_ve!$Q$6:$Q$1005,Cad_cl!AP$5))),"",IF($C169="","",SUMIFS(Con_ve!$F$6:$F$1005,Con_ve!$C$6:$C$1005,$C169,Con_ve!$I$6:$I$1005,"Fechada",Con_ve!$Q$6:$Q$1005,Cad_cl!AP$5)))</f>
        <v/>
      </c>
      <c r="AQ169" s="134" t="str">
        <f>IF(ISERR(IF($C169="","",SUMIFS(Con_ve!$F$6:$F$1005,Con_ve!$C$6:$C$1005,$C169,Con_ve!$I$6:$I$1005,"Fechada",Con_ve!$Q$6:$Q$1005,Cad_cl!AQ$5))),"",IF($C169="","",SUMIFS(Con_ve!$F$6:$F$1005,Con_ve!$C$6:$C$1005,$C169,Con_ve!$I$6:$I$1005,"Fechada",Con_ve!$Q$6:$Q$1005,Cad_cl!AQ$5)))</f>
        <v/>
      </c>
      <c r="AR169" s="134" t="str">
        <f>IF(ISERR(IF($C169="","",SUMIFS(Con_ve!$F$6:$F$1005,Con_ve!$C$6:$C$1005,$C169,Con_ve!$I$6:$I$1005,"Fechada",Con_ve!$Q$6:$Q$1005,Cad_cl!AR$5))),"",IF($C169="","",SUMIFS(Con_ve!$F$6:$F$1005,Con_ve!$C$6:$C$1005,$C169,Con_ve!$I$6:$I$1005,"Fechada",Con_ve!$Q$6:$Q$1005,Cad_cl!AR$5)))</f>
        <v/>
      </c>
      <c r="AS169" s="134" t="str">
        <f>IF(ISERR(IF($C169="","",SUMIFS(Con_ve!$F$6:$F$1005,Con_ve!$C$6:$C$1005,$C169,Con_ve!$I$6:$I$1005,"Fechada",Con_ve!$Q$6:$Q$1005,Cad_cl!AS$5))),"",IF($C169="","",SUMIFS(Con_ve!$F$6:$F$1005,Con_ve!$C$6:$C$1005,$C169,Con_ve!$I$6:$I$1005,"Fechada",Con_ve!$Q$6:$Q$1005,Cad_cl!AS$5)))</f>
        <v/>
      </c>
      <c r="AT169" s="134" t="str">
        <f>IF(ISERR(IF($C169="","",SUMIFS(Con_ve!$F$6:$F$1005,Con_ve!$C$6:$C$1005,$C169,Con_ve!$I$6:$I$1005,"Fechada",Con_ve!$Q$6:$Q$1005,Cad_cl!AT$5))),"",IF($C169="","",SUMIFS(Con_ve!$F$6:$F$1005,Con_ve!$C$6:$C$1005,$C169,Con_ve!$I$6:$I$1005,"Fechada",Con_ve!$Q$6:$Q$1005,Cad_cl!AT$5)))</f>
        <v/>
      </c>
      <c r="AU169" s="134" t="str">
        <f>IF(ISERR(IF($C169="","",SUMIFS(Con_ve!$F$6:$F$1005,Con_ve!$C$6:$C$1005,$C169,Con_ve!$I$6:$I$1005,"Fechada",Con_ve!$Q$6:$Q$1005,Cad_cl!AU$5))),"",IF($C169="","",SUMIFS(Con_ve!$F$6:$F$1005,Con_ve!$C$6:$C$1005,$C169,Con_ve!$I$6:$I$1005,"Fechada",Con_ve!$Q$6:$Q$1005,Cad_cl!AU$5)))</f>
        <v/>
      </c>
      <c r="AV169" s="134" t="str">
        <f>IF(ISERR(IF($C169="","",SUMIFS(Con_ve!$F$6:$F$1005,Con_ve!$C$6:$C$1005,$C169,Con_ve!$I$6:$I$1005,"Fechada",Con_ve!$Q$6:$Q$1005,Cad_cl!AV$5))),"",IF($C169="","",SUMIFS(Con_ve!$F$6:$F$1005,Con_ve!$C$6:$C$1005,$C169,Con_ve!$I$6:$I$1005,"Fechada",Con_ve!$Q$6:$Q$1005,Cad_cl!AV$5)))</f>
        <v/>
      </c>
      <c r="AW169" s="134" t="str">
        <f>IF(ISERR(IF($C169="","",SUMIFS(Con_ve!$F$6:$F$1005,Con_ve!$C$6:$C$1005,$C169,Con_ve!$I$6:$I$1005,"Fechada",Con_ve!$Q$6:$Q$1005,Cad_cl!AW$5))),"",IF($C169="","",SUMIFS(Con_ve!$F$6:$F$1005,Con_ve!$C$6:$C$1005,$C169,Con_ve!$I$6:$I$1005,"Fechada",Con_ve!$Q$6:$Q$1005,Cad_cl!AW$5)))</f>
        <v/>
      </c>
      <c r="AX169" s="134" t="str">
        <f>IF(ISERR(IF($C169="","",SUMIFS(Con_ve!$F$6:$F$1005,Con_ve!$C$6:$C$1005,$C169,Con_ve!$I$6:$I$1005,"Fechada",Con_ve!$Q$6:$Q$1005,Cad_cl!AX$5))),"",IF($C169="","",SUMIFS(Con_ve!$F$6:$F$1005,Con_ve!$C$6:$C$1005,$C169,Con_ve!$I$6:$I$1005,"Fechada",Con_ve!$Q$6:$Q$1005,Cad_cl!AX$5)))</f>
        <v/>
      </c>
      <c r="AY169" s="134" t="str">
        <f>IF(ISERR(IF($C169="","",SUMIFS(Con_ve!$F$6:$F$1005,Con_ve!$C$6:$C$1005,$C169,Con_ve!$I$6:$I$1005,"Fechada",Con_ve!$Q$6:$Q$1005,Cad_cl!AY$5))),"",IF($C169="","",SUMIFS(Con_ve!$F$6:$F$1005,Con_ve!$C$6:$C$1005,$C169,Con_ve!$I$6:$I$1005,"Fechada",Con_ve!$Q$6:$Q$1005,Cad_cl!AY$5)))</f>
        <v/>
      </c>
      <c r="AZ169" s="134" t="str">
        <f>IF(ISERR(IF($C169="","",SUMIFS(Con_ve!$F$6:$F$1005,Con_ve!$C$6:$C$1005,$C169,Con_ve!$I$6:$I$1005,"Fechada",Con_ve!$Q$6:$Q$1005,Cad_cl!AZ$5))),"",IF($C169="","",SUMIFS(Con_ve!$F$6:$F$1005,Con_ve!$C$6:$C$1005,$C169,Con_ve!$I$6:$I$1005,"Fechada",Con_ve!$Q$6:$Q$1005,Cad_cl!AZ$5)))</f>
        <v/>
      </c>
      <c r="BA169" s="134" t="str">
        <f>IF(ISERR(IF($C169="","",SUMIFS(Con_ve!$F$6:$F$1005,Con_ve!$C$6:$C$1005,$C169,Con_ve!$I$6:$I$1005,"Fechada",Con_ve!$Q$6:$Q$1005,Cad_cl!BA$5))),"",IF($C169="","",SUMIFS(Con_ve!$F$6:$F$1005,Con_ve!$C$6:$C$1005,$C169,Con_ve!$I$6:$I$1005,"Fechada",Con_ve!$Q$6:$Q$1005,Cad_cl!BA$5)))</f>
        <v/>
      </c>
      <c r="BB169" s="134">
        <f t="shared" si="6"/>
        <v>0</v>
      </c>
      <c r="BD169" s="134" t="str">
        <f>IF(ISERR(IF($C169="","",SUMIFS(Con_ve!$F$6:$F$1005,Con_ve!$C$6:$C$1005,$C169,Con_ve!$I$6:$I$1005,"Em negociação",Con_ve!$Q$6:$Q$1005,Cad_cl!BD$5))),"",IF($C169="","",SUMIFS(Con_ve!$F$6:$F$1005,Con_ve!$C$6:$C$1005,$C169,Con_ve!$I$6:$I$1005,"Em negociação",Con_ve!$Q$6:$Q$1005,Cad_cl!BD$5)))</f>
        <v/>
      </c>
      <c r="BE169" s="134" t="str">
        <f>IF(ISERR(IF($C169="","",SUMIFS(Con_ve!$F$6:$F$1005,Con_ve!$C$6:$C$1005,$C169,Con_ve!$I$6:$I$1005,"Em negociação",Con_ve!$Q$6:$Q$1005,Cad_cl!BE$5))),"",IF($C169="","",SUMIFS(Con_ve!$F$6:$F$1005,Con_ve!$C$6:$C$1005,$C169,Con_ve!$I$6:$I$1005,"Em negociação",Con_ve!$Q$6:$Q$1005,Cad_cl!BE$5)))</f>
        <v/>
      </c>
      <c r="BF169" s="134" t="str">
        <f>IF(ISERR(IF($C169="","",SUMIFS(Con_ve!$F$6:$F$1005,Con_ve!$C$6:$C$1005,$C169,Con_ve!$I$6:$I$1005,"Em negociação",Con_ve!$Q$6:$Q$1005,Cad_cl!BF$5))),"",IF($C169="","",SUMIFS(Con_ve!$F$6:$F$1005,Con_ve!$C$6:$C$1005,$C169,Con_ve!$I$6:$I$1005,"Em negociação",Con_ve!$Q$6:$Q$1005,Cad_cl!BF$5)))</f>
        <v/>
      </c>
      <c r="BG169" s="134" t="str">
        <f>IF(ISERR(IF($C169="","",SUMIFS(Con_ve!$F$6:$F$1005,Con_ve!$C$6:$C$1005,$C169,Con_ve!$I$6:$I$1005,"Em negociação",Con_ve!$Q$6:$Q$1005,Cad_cl!BG$5))),"",IF($C169="","",SUMIFS(Con_ve!$F$6:$F$1005,Con_ve!$C$6:$C$1005,$C169,Con_ve!$I$6:$I$1005,"Em negociação",Con_ve!$Q$6:$Q$1005,Cad_cl!BG$5)))</f>
        <v/>
      </c>
      <c r="BH169" s="134" t="str">
        <f>IF(ISERR(IF($C169="","",SUMIFS(Con_ve!$F$6:$F$1005,Con_ve!$C$6:$C$1005,$C169,Con_ve!$I$6:$I$1005,"Em negociação",Con_ve!$Q$6:$Q$1005,Cad_cl!BH$5))),"",IF($C169="","",SUMIFS(Con_ve!$F$6:$F$1005,Con_ve!$C$6:$C$1005,$C169,Con_ve!$I$6:$I$1005,"Em negociação",Con_ve!$Q$6:$Q$1005,Cad_cl!BH$5)))</f>
        <v/>
      </c>
      <c r="BI169" s="134" t="str">
        <f>IF(ISERR(IF($C169="","",SUMIFS(Con_ve!$F$6:$F$1005,Con_ve!$C$6:$C$1005,$C169,Con_ve!$I$6:$I$1005,"Em negociação",Con_ve!$Q$6:$Q$1005,Cad_cl!BI$5))),"",IF($C169="","",SUMIFS(Con_ve!$F$6:$F$1005,Con_ve!$C$6:$C$1005,$C169,Con_ve!$I$6:$I$1005,"Em negociação",Con_ve!$Q$6:$Q$1005,Cad_cl!BI$5)))</f>
        <v/>
      </c>
      <c r="BJ169" s="134" t="str">
        <f>IF(ISERR(IF($C169="","",SUMIFS(Con_ve!$F$6:$F$1005,Con_ve!$C$6:$C$1005,$C169,Con_ve!$I$6:$I$1005,"Em negociação",Con_ve!$Q$6:$Q$1005,Cad_cl!BJ$5))),"",IF($C169="","",SUMIFS(Con_ve!$F$6:$F$1005,Con_ve!$C$6:$C$1005,$C169,Con_ve!$I$6:$I$1005,"Em negociação",Con_ve!$Q$6:$Q$1005,Cad_cl!BJ$5)))</f>
        <v/>
      </c>
      <c r="BK169" s="134" t="str">
        <f>IF(ISERR(IF($C169="","",SUMIFS(Con_ve!$F$6:$F$1005,Con_ve!$C$6:$C$1005,$C169,Con_ve!$I$6:$I$1005,"Em negociação",Con_ve!$Q$6:$Q$1005,Cad_cl!BK$5))),"",IF($C169="","",SUMIFS(Con_ve!$F$6:$F$1005,Con_ve!$C$6:$C$1005,$C169,Con_ve!$I$6:$I$1005,"Em negociação",Con_ve!$Q$6:$Q$1005,Cad_cl!BK$5)))</f>
        <v/>
      </c>
      <c r="BL169" s="134" t="str">
        <f>IF(ISERR(IF($C169="","",SUMIFS(Con_ve!$F$6:$F$1005,Con_ve!$C$6:$C$1005,$C169,Con_ve!$I$6:$I$1005,"Em negociação",Con_ve!$Q$6:$Q$1005,Cad_cl!BL$5))),"",IF($C169="","",SUMIFS(Con_ve!$F$6:$F$1005,Con_ve!$C$6:$C$1005,$C169,Con_ve!$I$6:$I$1005,"Em negociação",Con_ve!$Q$6:$Q$1005,Cad_cl!BL$5)))</f>
        <v/>
      </c>
      <c r="BM169" s="134" t="str">
        <f>IF(ISERR(IF($C169="","",SUMIFS(Con_ve!$F$6:$F$1005,Con_ve!$C$6:$C$1005,$C169,Con_ve!$I$6:$I$1005,"Em negociação",Con_ve!$Q$6:$Q$1005,Cad_cl!BM$5))),"",IF($C169="","",SUMIFS(Con_ve!$F$6:$F$1005,Con_ve!$C$6:$C$1005,$C169,Con_ve!$I$6:$I$1005,"Em negociação",Con_ve!$Q$6:$Q$1005,Cad_cl!BM$5)))</f>
        <v/>
      </c>
      <c r="BN169" s="134" t="str">
        <f>IF(ISERR(IF($C169="","",SUMIFS(Con_ve!$F$6:$F$1005,Con_ve!$C$6:$C$1005,$C169,Con_ve!$I$6:$I$1005,"Em negociação",Con_ve!$Q$6:$Q$1005,Cad_cl!BN$5))),"",IF($C169="","",SUMIFS(Con_ve!$F$6:$F$1005,Con_ve!$C$6:$C$1005,$C169,Con_ve!$I$6:$I$1005,"Em negociação",Con_ve!$Q$6:$Q$1005,Cad_cl!BN$5)))</f>
        <v/>
      </c>
      <c r="BO169" s="134" t="str">
        <f>IF(ISERR(IF($C169="","",SUMIFS(Con_ve!$F$6:$F$1005,Con_ve!$C$6:$C$1005,$C169,Con_ve!$I$6:$I$1005,"Em negociação",Con_ve!$Q$6:$Q$1005,Cad_cl!BO$5))),"",IF($C169="","",SUMIFS(Con_ve!$F$6:$F$1005,Con_ve!$C$6:$C$1005,$C169,Con_ve!$I$6:$I$1005,"Em negociação",Con_ve!$Q$6:$Q$1005,Cad_cl!BO$5)))</f>
        <v/>
      </c>
      <c r="BP169" s="134">
        <f t="shared" si="7"/>
        <v>0</v>
      </c>
      <c r="BR169" s="125" t="str">
        <f>IF(ISERR(IF(AND($I169=Re_lo!$E$5,BR$5=VLOOKUP(Re_lo!$H$5,Re_lo!$N$5:$O$16,2,0)),AP169,"")),"",IF(AND($I169=Re_lo!$E$5,BR$5=VLOOKUP(Re_lo!$H$5,Re_lo!$N$5:$O$16,2,0)),AP169,""))</f>
        <v/>
      </c>
      <c r="BS169" s="125" t="str">
        <f>IF(ISERR(IF(AND($I169=Re_lo!$E$5,BS$5=VLOOKUP(Re_lo!$H$5,Re_lo!$N$5:$O$16,2,0)),AQ169,"")),"",IF(AND($I169=Re_lo!$E$5,BS$5=VLOOKUP(Re_lo!$H$5,Re_lo!$N$5:$O$16,2,0)),AQ169,""))</f>
        <v/>
      </c>
      <c r="BT169" s="125" t="str">
        <f>IF(ISERR(IF(AND($I169=Re_lo!$E$5,BT$5=VLOOKUP(Re_lo!$H$5,Re_lo!$N$5:$O$16,2,0)),AR169,"")),"",IF(AND($I169=Re_lo!$E$5,BT$5=VLOOKUP(Re_lo!$H$5,Re_lo!$N$5:$O$16,2,0)),AR169,""))</f>
        <v/>
      </c>
      <c r="BU169" s="125" t="str">
        <f>IF(ISERR(IF(AND($I169=Re_lo!$E$5,BU$5=VLOOKUP(Re_lo!$H$5,Re_lo!$N$5:$O$16,2,0)),AS169,"")),"",IF(AND($I169=Re_lo!$E$5,BU$5=VLOOKUP(Re_lo!$H$5,Re_lo!$N$5:$O$16,2,0)),AS169,""))</f>
        <v/>
      </c>
      <c r="BV169" s="125" t="str">
        <f>IF(ISERR(IF(AND($I169=Re_lo!$E$5,BV$5=VLOOKUP(Re_lo!$H$5,Re_lo!$N$5:$O$16,2,0)),AT169,"")),"",IF(AND($I169=Re_lo!$E$5,BV$5=VLOOKUP(Re_lo!$H$5,Re_lo!$N$5:$O$16,2,0)),AT169,""))</f>
        <v/>
      </c>
      <c r="BW169" s="125" t="str">
        <f>IF(ISERR(IF(AND($I169=Re_lo!$E$5,BW$5=VLOOKUP(Re_lo!$H$5,Re_lo!$N$5:$O$16,2,0)),AU169,"")),"",IF(AND($I169=Re_lo!$E$5,BW$5=VLOOKUP(Re_lo!$H$5,Re_lo!$N$5:$O$16,2,0)),AU169,""))</f>
        <v/>
      </c>
      <c r="BX169" s="125" t="str">
        <f>IF(ISERR(IF(AND($I169=Re_lo!$E$5,BX$5=VLOOKUP(Re_lo!$H$5,Re_lo!$N$5:$O$16,2,0)),AV169,"")),"",IF(AND($I169=Re_lo!$E$5,BX$5=VLOOKUP(Re_lo!$H$5,Re_lo!$N$5:$O$16,2,0)),AV169,""))</f>
        <v/>
      </c>
      <c r="BY169" s="125" t="str">
        <f>IF(ISERR(IF(AND($I169=Re_lo!$E$5,BY$5=VLOOKUP(Re_lo!$H$5,Re_lo!$N$5:$O$16,2,0)),AW169,"")),"",IF(AND($I169=Re_lo!$E$5,BY$5=VLOOKUP(Re_lo!$H$5,Re_lo!$N$5:$O$16,2,0)),AW169,""))</f>
        <v/>
      </c>
      <c r="BZ169" s="125" t="str">
        <f>IF(ISERR(IF(AND($I169=Re_lo!$E$5,BZ$5=VLOOKUP(Re_lo!$H$5,Re_lo!$N$5:$O$16,2,0)),AX169,"")),"",IF(AND($I169=Re_lo!$E$5,BZ$5=VLOOKUP(Re_lo!$H$5,Re_lo!$N$5:$O$16,2,0)),AX169,""))</f>
        <v/>
      </c>
      <c r="CA169" s="125" t="str">
        <f>IF(ISERR(IF(AND($I169=Re_lo!$E$5,CA$5=VLOOKUP(Re_lo!$H$5,Re_lo!$N$5:$O$16,2,0)),AY169,"")),"",IF(AND($I169=Re_lo!$E$5,CA$5=VLOOKUP(Re_lo!$H$5,Re_lo!$N$5:$O$16,2,0)),AY169,""))</f>
        <v/>
      </c>
      <c r="CB169" s="125" t="str">
        <f>IF(ISERR(IF(AND($I169=Re_lo!$E$5,CB$5=VLOOKUP(Re_lo!$H$5,Re_lo!$N$5:$O$16,2,0)),AZ169,"")),"",IF(AND($I169=Re_lo!$E$5,CB$5=VLOOKUP(Re_lo!$H$5,Re_lo!$N$5:$O$16,2,0)),AZ169,""))</f>
        <v/>
      </c>
      <c r="CC169" s="125" t="str">
        <f>IF(ISERR(IF(AND($I169=Re_lo!$E$5,CC$5=VLOOKUP(Re_lo!$H$5,Re_lo!$N$5:$O$16,2,0)),BA169,"")),"",IF(AND($I169=Re_lo!$E$5,CC$5=VLOOKUP(Re_lo!$H$5,Re_lo!$N$5:$O$16,2,0)),BA169,""))</f>
        <v/>
      </c>
      <c r="CD169" s="125" t="str">
        <f>IF(ISERR(IF(AND($I169=Re_lo!$E$5,CD$5=VLOOKUP(Re_lo!$H$5,Re_lo!$N$5:$O$16,2,0)),BB169,"")),"",IF(AND($I169=Re_lo!$E$5,CD$5=VLOOKUP(Re_lo!$H$5,Re_lo!$N$5:$O$16,2,0)),BB169,""))</f>
        <v/>
      </c>
      <c r="CF169" s="125" t="str">
        <f>IF($C169="","",COUNTIFS(Con_ve!$C$6:$C$1005,$C169,Con_ve!$Q$6:$Q$1005,Cad_cl!CF$5))</f>
        <v/>
      </c>
      <c r="CG169" s="125" t="str">
        <f>IF($C169="","",COUNTIFS(Con_ve!$C$6:$C$1005,$C169,Con_ve!$Q$6:$Q$1005,Cad_cl!CG$5))</f>
        <v/>
      </c>
      <c r="CH169" s="125" t="str">
        <f>IF($C169="","",COUNTIFS(Con_ve!$C$6:$C$1005,$C169,Con_ve!$Q$6:$Q$1005,Cad_cl!CH$5))</f>
        <v/>
      </c>
      <c r="CI169" s="125" t="str">
        <f>IF($C169="","",COUNTIFS(Con_ve!$C$6:$C$1005,$C169,Con_ve!$Q$6:$Q$1005,Cad_cl!CI$5))</f>
        <v/>
      </c>
      <c r="CJ169" s="125" t="str">
        <f>IF($C169="","",COUNTIFS(Con_ve!$C$6:$C$1005,$C169,Con_ve!$Q$6:$Q$1005,Cad_cl!CJ$5))</f>
        <v/>
      </c>
      <c r="CK169" s="125" t="str">
        <f>IF($C169="","",COUNTIFS(Con_ve!$C$6:$C$1005,$C169,Con_ve!$Q$6:$Q$1005,Cad_cl!CK$5))</f>
        <v/>
      </c>
      <c r="CL169" s="125" t="str">
        <f>IF($C169="","",COUNTIFS(Con_ve!$C$6:$C$1005,$C169,Con_ve!$Q$6:$Q$1005,Cad_cl!CL$5))</f>
        <v/>
      </c>
      <c r="CM169" s="125" t="str">
        <f>IF($C169="","",COUNTIFS(Con_ve!$C$6:$C$1005,$C169,Con_ve!$Q$6:$Q$1005,Cad_cl!CM$5))</f>
        <v/>
      </c>
      <c r="CN169" s="125" t="str">
        <f>IF($C169="","",COUNTIFS(Con_ve!$C$6:$C$1005,$C169,Con_ve!$Q$6:$Q$1005,Cad_cl!CN$5))</f>
        <v/>
      </c>
      <c r="CO169" s="125" t="str">
        <f>IF($C169="","",COUNTIFS(Con_ve!$C$6:$C$1005,$C169,Con_ve!$Q$6:$Q$1005,Cad_cl!CO$5))</f>
        <v/>
      </c>
      <c r="CP169" s="125" t="str">
        <f>IF($C169="","",COUNTIFS(Con_ve!$C$6:$C$1005,$C169,Con_ve!$Q$6:$Q$1005,Cad_cl!CP$5))</f>
        <v/>
      </c>
      <c r="CQ169" s="125" t="str">
        <f>IF($C169="","",COUNTIFS(Con_ve!$C$6:$C$1005,$C169,Con_ve!$Q$6:$Q$1005,Cad_cl!CQ$5))</f>
        <v/>
      </c>
      <c r="CR169" s="125">
        <f t="shared" si="8"/>
        <v>0</v>
      </c>
    </row>
    <row r="170" spans="3:96" ht="30" customHeight="1">
      <c r="C170" s="153"/>
      <c r="D170" s="153"/>
      <c r="E170" s="154"/>
      <c r="F170" s="153"/>
      <c r="G170" s="155"/>
      <c r="H170" s="153"/>
      <c r="I170" s="153"/>
      <c r="J170" s="132" t="s">
        <v>309</v>
      </c>
      <c r="K170" s="133" t="s">
        <v>309</v>
      </c>
      <c r="L170" s="153"/>
      <c r="M170" s="153"/>
      <c r="N170" s="153"/>
      <c r="O170" s="153"/>
      <c r="P170" s="153"/>
      <c r="Q170" s="153"/>
      <c r="AP170" s="134" t="str">
        <f>IF(ISERR(IF($C170="","",SUMIFS(Con_ve!$F$6:$F$1005,Con_ve!$C$6:$C$1005,$C170,Con_ve!$I$6:$I$1005,"Fechada",Con_ve!$Q$6:$Q$1005,Cad_cl!AP$5))),"",IF($C170="","",SUMIFS(Con_ve!$F$6:$F$1005,Con_ve!$C$6:$C$1005,$C170,Con_ve!$I$6:$I$1005,"Fechada",Con_ve!$Q$6:$Q$1005,Cad_cl!AP$5)))</f>
        <v/>
      </c>
      <c r="AQ170" s="134" t="str">
        <f>IF(ISERR(IF($C170="","",SUMIFS(Con_ve!$F$6:$F$1005,Con_ve!$C$6:$C$1005,$C170,Con_ve!$I$6:$I$1005,"Fechada",Con_ve!$Q$6:$Q$1005,Cad_cl!AQ$5))),"",IF($C170="","",SUMIFS(Con_ve!$F$6:$F$1005,Con_ve!$C$6:$C$1005,$C170,Con_ve!$I$6:$I$1005,"Fechada",Con_ve!$Q$6:$Q$1005,Cad_cl!AQ$5)))</f>
        <v/>
      </c>
      <c r="AR170" s="134" t="str">
        <f>IF(ISERR(IF($C170="","",SUMIFS(Con_ve!$F$6:$F$1005,Con_ve!$C$6:$C$1005,$C170,Con_ve!$I$6:$I$1005,"Fechada",Con_ve!$Q$6:$Q$1005,Cad_cl!AR$5))),"",IF($C170="","",SUMIFS(Con_ve!$F$6:$F$1005,Con_ve!$C$6:$C$1005,$C170,Con_ve!$I$6:$I$1005,"Fechada",Con_ve!$Q$6:$Q$1005,Cad_cl!AR$5)))</f>
        <v/>
      </c>
      <c r="AS170" s="134" t="str">
        <f>IF(ISERR(IF($C170="","",SUMIFS(Con_ve!$F$6:$F$1005,Con_ve!$C$6:$C$1005,$C170,Con_ve!$I$6:$I$1005,"Fechada",Con_ve!$Q$6:$Q$1005,Cad_cl!AS$5))),"",IF($C170="","",SUMIFS(Con_ve!$F$6:$F$1005,Con_ve!$C$6:$C$1005,$C170,Con_ve!$I$6:$I$1005,"Fechada",Con_ve!$Q$6:$Q$1005,Cad_cl!AS$5)))</f>
        <v/>
      </c>
      <c r="AT170" s="134" t="str">
        <f>IF(ISERR(IF($C170="","",SUMIFS(Con_ve!$F$6:$F$1005,Con_ve!$C$6:$C$1005,$C170,Con_ve!$I$6:$I$1005,"Fechada",Con_ve!$Q$6:$Q$1005,Cad_cl!AT$5))),"",IF($C170="","",SUMIFS(Con_ve!$F$6:$F$1005,Con_ve!$C$6:$C$1005,$C170,Con_ve!$I$6:$I$1005,"Fechada",Con_ve!$Q$6:$Q$1005,Cad_cl!AT$5)))</f>
        <v/>
      </c>
      <c r="AU170" s="134" t="str">
        <f>IF(ISERR(IF($C170="","",SUMIFS(Con_ve!$F$6:$F$1005,Con_ve!$C$6:$C$1005,$C170,Con_ve!$I$6:$I$1005,"Fechada",Con_ve!$Q$6:$Q$1005,Cad_cl!AU$5))),"",IF($C170="","",SUMIFS(Con_ve!$F$6:$F$1005,Con_ve!$C$6:$C$1005,$C170,Con_ve!$I$6:$I$1005,"Fechada",Con_ve!$Q$6:$Q$1005,Cad_cl!AU$5)))</f>
        <v/>
      </c>
      <c r="AV170" s="134" t="str">
        <f>IF(ISERR(IF($C170="","",SUMIFS(Con_ve!$F$6:$F$1005,Con_ve!$C$6:$C$1005,$C170,Con_ve!$I$6:$I$1005,"Fechada",Con_ve!$Q$6:$Q$1005,Cad_cl!AV$5))),"",IF($C170="","",SUMIFS(Con_ve!$F$6:$F$1005,Con_ve!$C$6:$C$1005,$C170,Con_ve!$I$6:$I$1005,"Fechada",Con_ve!$Q$6:$Q$1005,Cad_cl!AV$5)))</f>
        <v/>
      </c>
      <c r="AW170" s="134" t="str">
        <f>IF(ISERR(IF($C170="","",SUMIFS(Con_ve!$F$6:$F$1005,Con_ve!$C$6:$C$1005,$C170,Con_ve!$I$6:$I$1005,"Fechada",Con_ve!$Q$6:$Q$1005,Cad_cl!AW$5))),"",IF($C170="","",SUMIFS(Con_ve!$F$6:$F$1005,Con_ve!$C$6:$C$1005,$C170,Con_ve!$I$6:$I$1005,"Fechada",Con_ve!$Q$6:$Q$1005,Cad_cl!AW$5)))</f>
        <v/>
      </c>
      <c r="AX170" s="134" t="str">
        <f>IF(ISERR(IF($C170="","",SUMIFS(Con_ve!$F$6:$F$1005,Con_ve!$C$6:$C$1005,$C170,Con_ve!$I$6:$I$1005,"Fechada",Con_ve!$Q$6:$Q$1005,Cad_cl!AX$5))),"",IF($C170="","",SUMIFS(Con_ve!$F$6:$F$1005,Con_ve!$C$6:$C$1005,$C170,Con_ve!$I$6:$I$1005,"Fechada",Con_ve!$Q$6:$Q$1005,Cad_cl!AX$5)))</f>
        <v/>
      </c>
      <c r="AY170" s="134" t="str">
        <f>IF(ISERR(IF($C170="","",SUMIFS(Con_ve!$F$6:$F$1005,Con_ve!$C$6:$C$1005,$C170,Con_ve!$I$6:$I$1005,"Fechada",Con_ve!$Q$6:$Q$1005,Cad_cl!AY$5))),"",IF($C170="","",SUMIFS(Con_ve!$F$6:$F$1005,Con_ve!$C$6:$C$1005,$C170,Con_ve!$I$6:$I$1005,"Fechada",Con_ve!$Q$6:$Q$1005,Cad_cl!AY$5)))</f>
        <v/>
      </c>
      <c r="AZ170" s="134" t="str">
        <f>IF(ISERR(IF($C170="","",SUMIFS(Con_ve!$F$6:$F$1005,Con_ve!$C$6:$C$1005,$C170,Con_ve!$I$6:$I$1005,"Fechada",Con_ve!$Q$6:$Q$1005,Cad_cl!AZ$5))),"",IF($C170="","",SUMIFS(Con_ve!$F$6:$F$1005,Con_ve!$C$6:$C$1005,$C170,Con_ve!$I$6:$I$1005,"Fechada",Con_ve!$Q$6:$Q$1005,Cad_cl!AZ$5)))</f>
        <v/>
      </c>
      <c r="BA170" s="134" t="str">
        <f>IF(ISERR(IF($C170="","",SUMIFS(Con_ve!$F$6:$F$1005,Con_ve!$C$6:$C$1005,$C170,Con_ve!$I$6:$I$1005,"Fechada",Con_ve!$Q$6:$Q$1005,Cad_cl!BA$5))),"",IF($C170="","",SUMIFS(Con_ve!$F$6:$F$1005,Con_ve!$C$6:$C$1005,$C170,Con_ve!$I$6:$I$1005,"Fechada",Con_ve!$Q$6:$Q$1005,Cad_cl!BA$5)))</f>
        <v/>
      </c>
      <c r="BB170" s="134">
        <f t="shared" si="6"/>
        <v>0</v>
      </c>
      <c r="BD170" s="134" t="str">
        <f>IF(ISERR(IF($C170="","",SUMIFS(Con_ve!$F$6:$F$1005,Con_ve!$C$6:$C$1005,$C170,Con_ve!$I$6:$I$1005,"Em negociação",Con_ve!$Q$6:$Q$1005,Cad_cl!BD$5))),"",IF($C170="","",SUMIFS(Con_ve!$F$6:$F$1005,Con_ve!$C$6:$C$1005,$C170,Con_ve!$I$6:$I$1005,"Em negociação",Con_ve!$Q$6:$Q$1005,Cad_cl!BD$5)))</f>
        <v/>
      </c>
      <c r="BE170" s="134" t="str">
        <f>IF(ISERR(IF($C170="","",SUMIFS(Con_ve!$F$6:$F$1005,Con_ve!$C$6:$C$1005,$C170,Con_ve!$I$6:$I$1005,"Em negociação",Con_ve!$Q$6:$Q$1005,Cad_cl!BE$5))),"",IF($C170="","",SUMIFS(Con_ve!$F$6:$F$1005,Con_ve!$C$6:$C$1005,$C170,Con_ve!$I$6:$I$1005,"Em negociação",Con_ve!$Q$6:$Q$1005,Cad_cl!BE$5)))</f>
        <v/>
      </c>
      <c r="BF170" s="134" t="str">
        <f>IF(ISERR(IF($C170="","",SUMIFS(Con_ve!$F$6:$F$1005,Con_ve!$C$6:$C$1005,$C170,Con_ve!$I$6:$I$1005,"Em negociação",Con_ve!$Q$6:$Q$1005,Cad_cl!BF$5))),"",IF($C170="","",SUMIFS(Con_ve!$F$6:$F$1005,Con_ve!$C$6:$C$1005,$C170,Con_ve!$I$6:$I$1005,"Em negociação",Con_ve!$Q$6:$Q$1005,Cad_cl!BF$5)))</f>
        <v/>
      </c>
      <c r="BG170" s="134" t="str">
        <f>IF(ISERR(IF($C170="","",SUMIFS(Con_ve!$F$6:$F$1005,Con_ve!$C$6:$C$1005,$C170,Con_ve!$I$6:$I$1005,"Em negociação",Con_ve!$Q$6:$Q$1005,Cad_cl!BG$5))),"",IF($C170="","",SUMIFS(Con_ve!$F$6:$F$1005,Con_ve!$C$6:$C$1005,$C170,Con_ve!$I$6:$I$1005,"Em negociação",Con_ve!$Q$6:$Q$1005,Cad_cl!BG$5)))</f>
        <v/>
      </c>
      <c r="BH170" s="134" t="str">
        <f>IF(ISERR(IF($C170="","",SUMIFS(Con_ve!$F$6:$F$1005,Con_ve!$C$6:$C$1005,$C170,Con_ve!$I$6:$I$1005,"Em negociação",Con_ve!$Q$6:$Q$1005,Cad_cl!BH$5))),"",IF($C170="","",SUMIFS(Con_ve!$F$6:$F$1005,Con_ve!$C$6:$C$1005,$C170,Con_ve!$I$6:$I$1005,"Em negociação",Con_ve!$Q$6:$Q$1005,Cad_cl!BH$5)))</f>
        <v/>
      </c>
      <c r="BI170" s="134" t="str">
        <f>IF(ISERR(IF($C170="","",SUMIFS(Con_ve!$F$6:$F$1005,Con_ve!$C$6:$C$1005,$C170,Con_ve!$I$6:$I$1005,"Em negociação",Con_ve!$Q$6:$Q$1005,Cad_cl!BI$5))),"",IF($C170="","",SUMIFS(Con_ve!$F$6:$F$1005,Con_ve!$C$6:$C$1005,$C170,Con_ve!$I$6:$I$1005,"Em negociação",Con_ve!$Q$6:$Q$1005,Cad_cl!BI$5)))</f>
        <v/>
      </c>
      <c r="BJ170" s="134" t="str">
        <f>IF(ISERR(IF($C170="","",SUMIFS(Con_ve!$F$6:$F$1005,Con_ve!$C$6:$C$1005,$C170,Con_ve!$I$6:$I$1005,"Em negociação",Con_ve!$Q$6:$Q$1005,Cad_cl!BJ$5))),"",IF($C170="","",SUMIFS(Con_ve!$F$6:$F$1005,Con_ve!$C$6:$C$1005,$C170,Con_ve!$I$6:$I$1005,"Em negociação",Con_ve!$Q$6:$Q$1005,Cad_cl!BJ$5)))</f>
        <v/>
      </c>
      <c r="BK170" s="134" t="str">
        <f>IF(ISERR(IF($C170="","",SUMIFS(Con_ve!$F$6:$F$1005,Con_ve!$C$6:$C$1005,$C170,Con_ve!$I$6:$I$1005,"Em negociação",Con_ve!$Q$6:$Q$1005,Cad_cl!BK$5))),"",IF($C170="","",SUMIFS(Con_ve!$F$6:$F$1005,Con_ve!$C$6:$C$1005,$C170,Con_ve!$I$6:$I$1005,"Em negociação",Con_ve!$Q$6:$Q$1005,Cad_cl!BK$5)))</f>
        <v/>
      </c>
      <c r="BL170" s="134" t="str">
        <f>IF(ISERR(IF($C170="","",SUMIFS(Con_ve!$F$6:$F$1005,Con_ve!$C$6:$C$1005,$C170,Con_ve!$I$6:$I$1005,"Em negociação",Con_ve!$Q$6:$Q$1005,Cad_cl!BL$5))),"",IF($C170="","",SUMIFS(Con_ve!$F$6:$F$1005,Con_ve!$C$6:$C$1005,$C170,Con_ve!$I$6:$I$1005,"Em negociação",Con_ve!$Q$6:$Q$1005,Cad_cl!BL$5)))</f>
        <v/>
      </c>
      <c r="BM170" s="134" t="str">
        <f>IF(ISERR(IF($C170="","",SUMIFS(Con_ve!$F$6:$F$1005,Con_ve!$C$6:$C$1005,$C170,Con_ve!$I$6:$I$1005,"Em negociação",Con_ve!$Q$6:$Q$1005,Cad_cl!BM$5))),"",IF($C170="","",SUMIFS(Con_ve!$F$6:$F$1005,Con_ve!$C$6:$C$1005,$C170,Con_ve!$I$6:$I$1005,"Em negociação",Con_ve!$Q$6:$Q$1005,Cad_cl!BM$5)))</f>
        <v/>
      </c>
      <c r="BN170" s="134" t="str">
        <f>IF(ISERR(IF($C170="","",SUMIFS(Con_ve!$F$6:$F$1005,Con_ve!$C$6:$C$1005,$C170,Con_ve!$I$6:$I$1005,"Em negociação",Con_ve!$Q$6:$Q$1005,Cad_cl!BN$5))),"",IF($C170="","",SUMIFS(Con_ve!$F$6:$F$1005,Con_ve!$C$6:$C$1005,$C170,Con_ve!$I$6:$I$1005,"Em negociação",Con_ve!$Q$6:$Q$1005,Cad_cl!BN$5)))</f>
        <v/>
      </c>
      <c r="BO170" s="134" t="str">
        <f>IF(ISERR(IF($C170="","",SUMIFS(Con_ve!$F$6:$F$1005,Con_ve!$C$6:$C$1005,$C170,Con_ve!$I$6:$I$1005,"Em negociação",Con_ve!$Q$6:$Q$1005,Cad_cl!BO$5))),"",IF($C170="","",SUMIFS(Con_ve!$F$6:$F$1005,Con_ve!$C$6:$C$1005,$C170,Con_ve!$I$6:$I$1005,"Em negociação",Con_ve!$Q$6:$Q$1005,Cad_cl!BO$5)))</f>
        <v/>
      </c>
      <c r="BP170" s="134">
        <f t="shared" si="7"/>
        <v>0</v>
      </c>
      <c r="BR170" s="125" t="str">
        <f>IF(ISERR(IF(AND($I170=Re_lo!$E$5,BR$5=VLOOKUP(Re_lo!$H$5,Re_lo!$N$5:$O$16,2,0)),AP170,"")),"",IF(AND($I170=Re_lo!$E$5,BR$5=VLOOKUP(Re_lo!$H$5,Re_lo!$N$5:$O$16,2,0)),AP170,""))</f>
        <v/>
      </c>
      <c r="BS170" s="125" t="str">
        <f>IF(ISERR(IF(AND($I170=Re_lo!$E$5,BS$5=VLOOKUP(Re_lo!$H$5,Re_lo!$N$5:$O$16,2,0)),AQ170,"")),"",IF(AND($I170=Re_lo!$E$5,BS$5=VLOOKUP(Re_lo!$H$5,Re_lo!$N$5:$O$16,2,0)),AQ170,""))</f>
        <v/>
      </c>
      <c r="BT170" s="125" t="str">
        <f>IF(ISERR(IF(AND($I170=Re_lo!$E$5,BT$5=VLOOKUP(Re_lo!$H$5,Re_lo!$N$5:$O$16,2,0)),AR170,"")),"",IF(AND($I170=Re_lo!$E$5,BT$5=VLOOKUP(Re_lo!$H$5,Re_lo!$N$5:$O$16,2,0)),AR170,""))</f>
        <v/>
      </c>
      <c r="BU170" s="125" t="str">
        <f>IF(ISERR(IF(AND($I170=Re_lo!$E$5,BU$5=VLOOKUP(Re_lo!$H$5,Re_lo!$N$5:$O$16,2,0)),AS170,"")),"",IF(AND($I170=Re_lo!$E$5,BU$5=VLOOKUP(Re_lo!$H$5,Re_lo!$N$5:$O$16,2,0)),AS170,""))</f>
        <v/>
      </c>
      <c r="BV170" s="125" t="str">
        <f>IF(ISERR(IF(AND($I170=Re_lo!$E$5,BV$5=VLOOKUP(Re_lo!$H$5,Re_lo!$N$5:$O$16,2,0)),AT170,"")),"",IF(AND($I170=Re_lo!$E$5,BV$5=VLOOKUP(Re_lo!$H$5,Re_lo!$N$5:$O$16,2,0)),AT170,""))</f>
        <v/>
      </c>
      <c r="BW170" s="125" t="str">
        <f>IF(ISERR(IF(AND($I170=Re_lo!$E$5,BW$5=VLOOKUP(Re_lo!$H$5,Re_lo!$N$5:$O$16,2,0)),AU170,"")),"",IF(AND($I170=Re_lo!$E$5,BW$5=VLOOKUP(Re_lo!$H$5,Re_lo!$N$5:$O$16,2,0)),AU170,""))</f>
        <v/>
      </c>
      <c r="BX170" s="125" t="str">
        <f>IF(ISERR(IF(AND($I170=Re_lo!$E$5,BX$5=VLOOKUP(Re_lo!$H$5,Re_lo!$N$5:$O$16,2,0)),AV170,"")),"",IF(AND($I170=Re_lo!$E$5,BX$5=VLOOKUP(Re_lo!$H$5,Re_lo!$N$5:$O$16,2,0)),AV170,""))</f>
        <v/>
      </c>
      <c r="BY170" s="125" t="str">
        <f>IF(ISERR(IF(AND($I170=Re_lo!$E$5,BY$5=VLOOKUP(Re_lo!$H$5,Re_lo!$N$5:$O$16,2,0)),AW170,"")),"",IF(AND($I170=Re_lo!$E$5,BY$5=VLOOKUP(Re_lo!$H$5,Re_lo!$N$5:$O$16,2,0)),AW170,""))</f>
        <v/>
      </c>
      <c r="BZ170" s="125" t="str">
        <f>IF(ISERR(IF(AND($I170=Re_lo!$E$5,BZ$5=VLOOKUP(Re_lo!$H$5,Re_lo!$N$5:$O$16,2,0)),AX170,"")),"",IF(AND($I170=Re_lo!$E$5,BZ$5=VLOOKUP(Re_lo!$H$5,Re_lo!$N$5:$O$16,2,0)),AX170,""))</f>
        <v/>
      </c>
      <c r="CA170" s="125" t="str">
        <f>IF(ISERR(IF(AND($I170=Re_lo!$E$5,CA$5=VLOOKUP(Re_lo!$H$5,Re_lo!$N$5:$O$16,2,0)),AY170,"")),"",IF(AND($I170=Re_lo!$E$5,CA$5=VLOOKUP(Re_lo!$H$5,Re_lo!$N$5:$O$16,2,0)),AY170,""))</f>
        <v/>
      </c>
      <c r="CB170" s="125" t="str">
        <f>IF(ISERR(IF(AND($I170=Re_lo!$E$5,CB$5=VLOOKUP(Re_lo!$H$5,Re_lo!$N$5:$O$16,2,0)),AZ170,"")),"",IF(AND($I170=Re_lo!$E$5,CB$5=VLOOKUP(Re_lo!$H$5,Re_lo!$N$5:$O$16,2,0)),AZ170,""))</f>
        <v/>
      </c>
      <c r="CC170" s="125" t="str">
        <f>IF(ISERR(IF(AND($I170=Re_lo!$E$5,CC$5=VLOOKUP(Re_lo!$H$5,Re_lo!$N$5:$O$16,2,0)),BA170,"")),"",IF(AND($I170=Re_lo!$E$5,CC$5=VLOOKUP(Re_lo!$H$5,Re_lo!$N$5:$O$16,2,0)),BA170,""))</f>
        <v/>
      </c>
      <c r="CD170" s="125" t="str">
        <f>IF(ISERR(IF(AND($I170=Re_lo!$E$5,CD$5=VLOOKUP(Re_lo!$H$5,Re_lo!$N$5:$O$16,2,0)),BB170,"")),"",IF(AND($I170=Re_lo!$E$5,CD$5=VLOOKUP(Re_lo!$H$5,Re_lo!$N$5:$O$16,2,0)),BB170,""))</f>
        <v/>
      </c>
      <c r="CF170" s="125" t="str">
        <f>IF($C170="","",COUNTIFS(Con_ve!$C$6:$C$1005,$C170,Con_ve!$Q$6:$Q$1005,Cad_cl!CF$5))</f>
        <v/>
      </c>
      <c r="CG170" s="125" t="str">
        <f>IF($C170="","",COUNTIFS(Con_ve!$C$6:$C$1005,$C170,Con_ve!$Q$6:$Q$1005,Cad_cl!CG$5))</f>
        <v/>
      </c>
      <c r="CH170" s="125" t="str">
        <f>IF($C170="","",COUNTIFS(Con_ve!$C$6:$C$1005,$C170,Con_ve!$Q$6:$Q$1005,Cad_cl!CH$5))</f>
        <v/>
      </c>
      <c r="CI170" s="125" t="str">
        <f>IF($C170="","",COUNTIFS(Con_ve!$C$6:$C$1005,$C170,Con_ve!$Q$6:$Q$1005,Cad_cl!CI$5))</f>
        <v/>
      </c>
      <c r="CJ170" s="125" t="str">
        <f>IF($C170="","",COUNTIFS(Con_ve!$C$6:$C$1005,$C170,Con_ve!$Q$6:$Q$1005,Cad_cl!CJ$5))</f>
        <v/>
      </c>
      <c r="CK170" s="125" t="str">
        <f>IF($C170="","",COUNTIFS(Con_ve!$C$6:$C$1005,$C170,Con_ve!$Q$6:$Q$1005,Cad_cl!CK$5))</f>
        <v/>
      </c>
      <c r="CL170" s="125" t="str">
        <f>IF($C170="","",COUNTIFS(Con_ve!$C$6:$C$1005,$C170,Con_ve!$Q$6:$Q$1005,Cad_cl!CL$5))</f>
        <v/>
      </c>
      <c r="CM170" s="125" t="str">
        <f>IF($C170="","",COUNTIFS(Con_ve!$C$6:$C$1005,$C170,Con_ve!$Q$6:$Q$1005,Cad_cl!CM$5))</f>
        <v/>
      </c>
      <c r="CN170" s="125" t="str">
        <f>IF($C170="","",COUNTIFS(Con_ve!$C$6:$C$1005,$C170,Con_ve!$Q$6:$Q$1005,Cad_cl!CN$5))</f>
        <v/>
      </c>
      <c r="CO170" s="125" t="str">
        <f>IF($C170="","",COUNTIFS(Con_ve!$C$6:$C$1005,$C170,Con_ve!$Q$6:$Q$1005,Cad_cl!CO$5))</f>
        <v/>
      </c>
      <c r="CP170" s="125" t="str">
        <f>IF($C170="","",COUNTIFS(Con_ve!$C$6:$C$1005,$C170,Con_ve!$Q$6:$Q$1005,Cad_cl!CP$5))</f>
        <v/>
      </c>
      <c r="CQ170" s="125" t="str">
        <f>IF($C170="","",COUNTIFS(Con_ve!$C$6:$C$1005,$C170,Con_ve!$Q$6:$Q$1005,Cad_cl!CQ$5))</f>
        <v/>
      </c>
      <c r="CR170" s="125">
        <f t="shared" si="8"/>
        <v>0</v>
      </c>
    </row>
    <row r="171" spans="3:96" ht="30" customHeight="1">
      <c r="C171" s="153"/>
      <c r="D171" s="153"/>
      <c r="E171" s="154"/>
      <c r="F171" s="153"/>
      <c r="G171" s="155"/>
      <c r="H171" s="153"/>
      <c r="I171" s="153"/>
      <c r="J171" s="132" t="s">
        <v>309</v>
      </c>
      <c r="K171" s="133" t="s">
        <v>309</v>
      </c>
      <c r="L171" s="153"/>
      <c r="M171" s="153"/>
      <c r="N171" s="153"/>
      <c r="O171" s="153"/>
      <c r="P171" s="153"/>
      <c r="Q171" s="153"/>
      <c r="AP171" s="134" t="str">
        <f>IF(ISERR(IF($C171="","",SUMIFS(Con_ve!$F$6:$F$1005,Con_ve!$C$6:$C$1005,$C171,Con_ve!$I$6:$I$1005,"Fechada",Con_ve!$Q$6:$Q$1005,Cad_cl!AP$5))),"",IF($C171="","",SUMIFS(Con_ve!$F$6:$F$1005,Con_ve!$C$6:$C$1005,$C171,Con_ve!$I$6:$I$1005,"Fechada",Con_ve!$Q$6:$Q$1005,Cad_cl!AP$5)))</f>
        <v/>
      </c>
      <c r="AQ171" s="134" t="str">
        <f>IF(ISERR(IF($C171="","",SUMIFS(Con_ve!$F$6:$F$1005,Con_ve!$C$6:$C$1005,$C171,Con_ve!$I$6:$I$1005,"Fechada",Con_ve!$Q$6:$Q$1005,Cad_cl!AQ$5))),"",IF($C171="","",SUMIFS(Con_ve!$F$6:$F$1005,Con_ve!$C$6:$C$1005,$C171,Con_ve!$I$6:$I$1005,"Fechada",Con_ve!$Q$6:$Q$1005,Cad_cl!AQ$5)))</f>
        <v/>
      </c>
      <c r="AR171" s="134" t="str">
        <f>IF(ISERR(IF($C171="","",SUMIFS(Con_ve!$F$6:$F$1005,Con_ve!$C$6:$C$1005,$C171,Con_ve!$I$6:$I$1005,"Fechada",Con_ve!$Q$6:$Q$1005,Cad_cl!AR$5))),"",IF($C171="","",SUMIFS(Con_ve!$F$6:$F$1005,Con_ve!$C$6:$C$1005,$C171,Con_ve!$I$6:$I$1005,"Fechada",Con_ve!$Q$6:$Q$1005,Cad_cl!AR$5)))</f>
        <v/>
      </c>
      <c r="AS171" s="134" t="str">
        <f>IF(ISERR(IF($C171="","",SUMIFS(Con_ve!$F$6:$F$1005,Con_ve!$C$6:$C$1005,$C171,Con_ve!$I$6:$I$1005,"Fechada",Con_ve!$Q$6:$Q$1005,Cad_cl!AS$5))),"",IF($C171="","",SUMIFS(Con_ve!$F$6:$F$1005,Con_ve!$C$6:$C$1005,$C171,Con_ve!$I$6:$I$1005,"Fechada",Con_ve!$Q$6:$Q$1005,Cad_cl!AS$5)))</f>
        <v/>
      </c>
      <c r="AT171" s="134" t="str">
        <f>IF(ISERR(IF($C171="","",SUMIFS(Con_ve!$F$6:$F$1005,Con_ve!$C$6:$C$1005,$C171,Con_ve!$I$6:$I$1005,"Fechada",Con_ve!$Q$6:$Q$1005,Cad_cl!AT$5))),"",IF($C171="","",SUMIFS(Con_ve!$F$6:$F$1005,Con_ve!$C$6:$C$1005,$C171,Con_ve!$I$6:$I$1005,"Fechada",Con_ve!$Q$6:$Q$1005,Cad_cl!AT$5)))</f>
        <v/>
      </c>
      <c r="AU171" s="134" t="str">
        <f>IF(ISERR(IF($C171="","",SUMIFS(Con_ve!$F$6:$F$1005,Con_ve!$C$6:$C$1005,$C171,Con_ve!$I$6:$I$1005,"Fechada",Con_ve!$Q$6:$Q$1005,Cad_cl!AU$5))),"",IF($C171="","",SUMIFS(Con_ve!$F$6:$F$1005,Con_ve!$C$6:$C$1005,$C171,Con_ve!$I$6:$I$1005,"Fechada",Con_ve!$Q$6:$Q$1005,Cad_cl!AU$5)))</f>
        <v/>
      </c>
      <c r="AV171" s="134" t="str">
        <f>IF(ISERR(IF($C171="","",SUMIFS(Con_ve!$F$6:$F$1005,Con_ve!$C$6:$C$1005,$C171,Con_ve!$I$6:$I$1005,"Fechada",Con_ve!$Q$6:$Q$1005,Cad_cl!AV$5))),"",IF($C171="","",SUMIFS(Con_ve!$F$6:$F$1005,Con_ve!$C$6:$C$1005,$C171,Con_ve!$I$6:$I$1005,"Fechada",Con_ve!$Q$6:$Q$1005,Cad_cl!AV$5)))</f>
        <v/>
      </c>
      <c r="AW171" s="134" t="str">
        <f>IF(ISERR(IF($C171="","",SUMIFS(Con_ve!$F$6:$F$1005,Con_ve!$C$6:$C$1005,$C171,Con_ve!$I$6:$I$1005,"Fechada",Con_ve!$Q$6:$Q$1005,Cad_cl!AW$5))),"",IF($C171="","",SUMIFS(Con_ve!$F$6:$F$1005,Con_ve!$C$6:$C$1005,$C171,Con_ve!$I$6:$I$1005,"Fechada",Con_ve!$Q$6:$Q$1005,Cad_cl!AW$5)))</f>
        <v/>
      </c>
      <c r="AX171" s="134" t="str">
        <f>IF(ISERR(IF($C171="","",SUMIFS(Con_ve!$F$6:$F$1005,Con_ve!$C$6:$C$1005,$C171,Con_ve!$I$6:$I$1005,"Fechada",Con_ve!$Q$6:$Q$1005,Cad_cl!AX$5))),"",IF($C171="","",SUMIFS(Con_ve!$F$6:$F$1005,Con_ve!$C$6:$C$1005,$C171,Con_ve!$I$6:$I$1005,"Fechada",Con_ve!$Q$6:$Q$1005,Cad_cl!AX$5)))</f>
        <v/>
      </c>
      <c r="AY171" s="134" t="str">
        <f>IF(ISERR(IF($C171="","",SUMIFS(Con_ve!$F$6:$F$1005,Con_ve!$C$6:$C$1005,$C171,Con_ve!$I$6:$I$1005,"Fechada",Con_ve!$Q$6:$Q$1005,Cad_cl!AY$5))),"",IF($C171="","",SUMIFS(Con_ve!$F$6:$F$1005,Con_ve!$C$6:$C$1005,$C171,Con_ve!$I$6:$I$1005,"Fechada",Con_ve!$Q$6:$Q$1005,Cad_cl!AY$5)))</f>
        <v/>
      </c>
      <c r="AZ171" s="134" t="str">
        <f>IF(ISERR(IF($C171="","",SUMIFS(Con_ve!$F$6:$F$1005,Con_ve!$C$6:$C$1005,$C171,Con_ve!$I$6:$I$1005,"Fechada",Con_ve!$Q$6:$Q$1005,Cad_cl!AZ$5))),"",IF($C171="","",SUMIFS(Con_ve!$F$6:$F$1005,Con_ve!$C$6:$C$1005,$C171,Con_ve!$I$6:$I$1005,"Fechada",Con_ve!$Q$6:$Q$1005,Cad_cl!AZ$5)))</f>
        <v/>
      </c>
      <c r="BA171" s="134" t="str">
        <f>IF(ISERR(IF($C171="","",SUMIFS(Con_ve!$F$6:$F$1005,Con_ve!$C$6:$C$1005,$C171,Con_ve!$I$6:$I$1005,"Fechada",Con_ve!$Q$6:$Q$1005,Cad_cl!BA$5))),"",IF($C171="","",SUMIFS(Con_ve!$F$6:$F$1005,Con_ve!$C$6:$C$1005,$C171,Con_ve!$I$6:$I$1005,"Fechada",Con_ve!$Q$6:$Q$1005,Cad_cl!BA$5)))</f>
        <v/>
      </c>
      <c r="BB171" s="134">
        <f t="shared" si="6"/>
        <v>0</v>
      </c>
      <c r="BD171" s="134" t="str">
        <f>IF(ISERR(IF($C171="","",SUMIFS(Con_ve!$F$6:$F$1005,Con_ve!$C$6:$C$1005,$C171,Con_ve!$I$6:$I$1005,"Em negociação",Con_ve!$Q$6:$Q$1005,Cad_cl!BD$5))),"",IF($C171="","",SUMIFS(Con_ve!$F$6:$F$1005,Con_ve!$C$6:$C$1005,$C171,Con_ve!$I$6:$I$1005,"Em negociação",Con_ve!$Q$6:$Q$1005,Cad_cl!BD$5)))</f>
        <v/>
      </c>
      <c r="BE171" s="134" t="str">
        <f>IF(ISERR(IF($C171="","",SUMIFS(Con_ve!$F$6:$F$1005,Con_ve!$C$6:$C$1005,$C171,Con_ve!$I$6:$I$1005,"Em negociação",Con_ve!$Q$6:$Q$1005,Cad_cl!BE$5))),"",IF($C171="","",SUMIFS(Con_ve!$F$6:$F$1005,Con_ve!$C$6:$C$1005,$C171,Con_ve!$I$6:$I$1005,"Em negociação",Con_ve!$Q$6:$Q$1005,Cad_cl!BE$5)))</f>
        <v/>
      </c>
      <c r="BF171" s="134" t="str">
        <f>IF(ISERR(IF($C171="","",SUMIFS(Con_ve!$F$6:$F$1005,Con_ve!$C$6:$C$1005,$C171,Con_ve!$I$6:$I$1005,"Em negociação",Con_ve!$Q$6:$Q$1005,Cad_cl!BF$5))),"",IF($C171="","",SUMIFS(Con_ve!$F$6:$F$1005,Con_ve!$C$6:$C$1005,$C171,Con_ve!$I$6:$I$1005,"Em negociação",Con_ve!$Q$6:$Q$1005,Cad_cl!BF$5)))</f>
        <v/>
      </c>
      <c r="BG171" s="134" t="str">
        <f>IF(ISERR(IF($C171="","",SUMIFS(Con_ve!$F$6:$F$1005,Con_ve!$C$6:$C$1005,$C171,Con_ve!$I$6:$I$1005,"Em negociação",Con_ve!$Q$6:$Q$1005,Cad_cl!BG$5))),"",IF($C171="","",SUMIFS(Con_ve!$F$6:$F$1005,Con_ve!$C$6:$C$1005,$C171,Con_ve!$I$6:$I$1005,"Em negociação",Con_ve!$Q$6:$Q$1005,Cad_cl!BG$5)))</f>
        <v/>
      </c>
      <c r="BH171" s="134" t="str">
        <f>IF(ISERR(IF($C171="","",SUMIFS(Con_ve!$F$6:$F$1005,Con_ve!$C$6:$C$1005,$C171,Con_ve!$I$6:$I$1005,"Em negociação",Con_ve!$Q$6:$Q$1005,Cad_cl!BH$5))),"",IF($C171="","",SUMIFS(Con_ve!$F$6:$F$1005,Con_ve!$C$6:$C$1005,$C171,Con_ve!$I$6:$I$1005,"Em negociação",Con_ve!$Q$6:$Q$1005,Cad_cl!BH$5)))</f>
        <v/>
      </c>
      <c r="BI171" s="134" t="str">
        <f>IF(ISERR(IF($C171="","",SUMIFS(Con_ve!$F$6:$F$1005,Con_ve!$C$6:$C$1005,$C171,Con_ve!$I$6:$I$1005,"Em negociação",Con_ve!$Q$6:$Q$1005,Cad_cl!BI$5))),"",IF($C171="","",SUMIFS(Con_ve!$F$6:$F$1005,Con_ve!$C$6:$C$1005,$C171,Con_ve!$I$6:$I$1005,"Em negociação",Con_ve!$Q$6:$Q$1005,Cad_cl!BI$5)))</f>
        <v/>
      </c>
      <c r="BJ171" s="134" t="str">
        <f>IF(ISERR(IF($C171="","",SUMIFS(Con_ve!$F$6:$F$1005,Con_ve!$C$6:$C$1005,$C171,Con_ve!$I$6:$I$1005,"Em negociação",Con_ve!$Q$6:$Q$1005,Cad_cl!BJ$5))),"",IF($C171="","",SUMIFS(Con_ve!$F$6:$F$1005,Con_ve!$C$6:$C$1005,$C171,Con_ve!$I$6:$I$1005,"Em negociação",Con_ve!$Q$6:$Q$1005,Cad_cl!BJ$5)))</f>
        <v/>
      </c>
      <c r="BK171" s="134" t="str">
        <f>IF(ISERR(IF($C171="","",SUMIFS(Con_ve!$F$6:$F$1005,Con_ve!$C$6:$C$1005,$C171,Con_ve!$I$6:$I$1005,"Em negociação",Con_ve!$Q$6:$Q$1005,Cad_cl!BK$5))),"",IF($C171="","",SUMIFS(Con_ve!$F$6:$F$1005,Con_ve!$C$6:$C$1005,$C171,Con_ve!$I$6:$I$1005,"Em negociação",Con_ve!$Q$6:$Q$1005,Cad_cl!BK$5)))</f>
        <v/>
      </c>
      <c r="BL171" s="134" t="str">
        <f>IF(ISERR(IF($C171="","",SUMIFS(Con_ve!$F$6:$F$1005,Con_ve!$C$6:$C$1005,$C171,Con_ve!$I$6:$I$1005,"Em negociação",Con_ve!$Q$6:$Q$1005,Cad_cl!BL$5))),"",IF($C171="","",SUMIFS(Con_ve!$F$6:$F$1005,Con_ve!$C$6:$C$1005,$C171,Con_ve!$I$6:$I$1005,"Em negociação",Con_ve!$Q$6:$Q$1005,Cad_cl!BL$5)))</f>
        <v/>
      </c>
      <c r="BM171" s="134" t="str">
        <f>IF(ISERR(IF($C171="","",SUMIFS(Con_ve!$F$6:$F$1005,Con_ve!$C$6:$C$1005,$C171,Con_ve!$I$6:$I$1005,"Em negociação",Con_ve!$Q$6:$Q$1005,Cad_cl!BM$5))),"",IF($C171="","",SUMIFS(Con_ve!$F$6:$F$1005,Con_ve!$C$6:$C$1005,$C171,Con_ve!$I$6:$I$1005,"Em negociação",Con_ve!$Q$6:$Q$1005,Cad_cl!BM$5)))</f>
        <v/>
      </c>
      <c r="BN171" s="134" t="str">
        <f>IF(ISERR(IF($C171="","",SUMIFS(Con_ve!$F$6:$F$1005,Con_ve!$C$6:$C$1005,$C171,Con_ve!$I$6:$I$1005,"Em negociação",Con_ve!$Q$6:$Q$1005,Cad_cl!BN$5))),"",IF($C171="","",SUMIFS(Con_ve!$F$6:$F$1005,Con_ve!$C$6:$C$1005,$C171,Con_ve!$I$6:$I$1005,"Em negociação",Con_ve!$Q$6:$Q$1005,Cad_cl!BN$5)))</f>
        <v/>
      </c>
      <c r="BO171" s="134" t="str">
        <f>IF(ISERR(IF($C171="","",SUMIFS(Con_ve!$F$6:$F$1005,Con_ve!$C$6:$C$1005,$C171,Con_ve!$I$6:$I$1005,"Em negociação",Con_ve!$Q$6:$Q$1005,Cad_cl!BO$5))),"",IF($C171="","",SUMIFS(Con_ve!$F$6:$F$1005,Con_ve!$C$6:$C$1005,$C171,Con_ve!$I$6:$I$1005,"Em negociação",Con_ve!$Q$6:$Q$1005,Cad_cl!BO$5)))</f>
        <v/>
      </c>
      <c r="BP171" s="134">
        <f t="shared" si="7"/>
        <v>0</v>
      </c>
      <c r="BR171" s="125" t="str">
        <f>IF(ISERR(IF(AND($I171=Re_lo!$E$5,BR$5=VLOOKUP(Re_lo!$H$5,Re_lo!$N$5:$O$16,2,0)),AP171,"")),"",IF(AND($I171=Re_lo!$E$5,BR$5=VLOOKUP(Re_lo!$H$5,Re_lo!$N$5:$O$16,2,0)),AP171,""))</f>
        <v/>
      </c>
      <c r="BS171" s="125" t="str">
        <f>IF(ISERR(IF(AND($I171=Re_lo!$E$5,BS$5=VLOOKUP(Re_lo!$H$5,Re_lo!$N$5:$O$16,2,0)),AQ171,"")),"",IF(AND($I171=Re_lo!$E$5,BS$5=VLOOKUP(Re_lo!$H$5,Re_lo!$N$5:$O$16,2,0)),AQ171,""))</f>
        <v/>
      </c>
      <c r="BT171" s="125" t="str">
        <f>IF(ISERR(IF(AND($I171=Re_lo!$E$5,BT$5=VLOOKUP(Re_lo!$H$5,Re_lo!$N$5:$O$16,2,0)),AR171,"")),"",IF(AND($I171=Re_lo!$E$5,BT$5=VLOOKUP(Re_lo!$H$5,Re_lo!$N$5:$O$16,2,0)),AR171,""))</f>
        <v/>
      </c>
      <c r="BU171" s="125" t="str">
        <f>IF(ISERR(IF(AND($I171=Re_lo!$E$5,BU$5=VLOOKUP(Re_lo!$H$5,Re_lo!$N$5:$O$16,2,0)),AS171,"")),"",IF(AND($I171=Re_lo!$E$5,BU$5=VLOOKUP(Re_lo!$H$5,Re_lo!$N$5:$O$16,2,0)),AS171,""))</f>
        <v/>
      </c>
      <c r="BV171" s="125" t="str">
        <f>IF(ISERR(IF(AND($I171=Re_lo!$E$5,BV$5=VLOOKUP(Re_lo!$H$5,Re_lo!$N$5:$O$16,2,0)),AT171,"")),"",IF(AND($I171=Re_lo!$E$5,BV$5=VLOOKUP(Re_lo!$H$5,Re_lo!$N$5:$O$16,2,0)),AT171,""))</f>
        <v/>
      </c>
      <c r="BW171" s="125" t="str">
        <f>IF(ISERR(IF(AND($I171=Re_lo!$E$5,BW$5=VLOOKUP(Re_lo!$H$5,Re_lo!$N$5:$O$16,2,0)),AU171,"")),"",IF(AND($I171=Re_lo!$E$5,BW$5=VLOOKUP(Re_lo!$H$5,Re_lo!$N$5:$O$16,2,0)),AU171,""))</f>
        <v/>
      </c>
      <c r="BX171" s="125" t="str">
        <f>IF(ISERR(IF(AND($I171=Re_lo!$E$5,BX$5=VLOOKUP(Re_lo!$H$5,Re_lo!$N$5:$O$16,2,0)),AV171,"")),"",IF(AND($I171=Re_lo!$E$5,BX$5=VLOOKUP(Re_lo!$H$5,Re_lo!$N$5:$O$16,2,0)),AV171,""))</f>
        <v/>
      </c>
      <c r="BY171" s="125" t="str">
        <f>IF(ISERR(IF(AND($I171=Re_lo!$E$5,BY$5=VLOOKUP(Re_lo!$H$5,Re_lo!$N$5:$O$16,2,0)),AW171,"")),"",IF(AND($I171=Re_lo!$E$5,BY$5=VLOOKUP(Re_lo!$H$5,Re_lo!$N$5:$O$16,2,0)),AW171,""))</f>
        <v/>
      </c>
      <c r="BZ171" s="125" t="str">
        <f>IF(ISERR(IF(AND($I171=Re_lo!$E$5,BZ$5=VLOOKUP(Re_lo!$H$5,Re_lo!$N$5:$O$16,2,0)),AX171,"")),"",IF(AND($I171=Re_lo!$E$5,BZ$5=VLOOKUP(Re_lo!$H$5,Re_lo!$N$5:$O$16,2,0)),AX171,""))</f>
        <v/>
      </c>
      <c r="CA171" s="125" t="str">
        <f>IF(ISERR(IF(AND($I171=Re_lo!$E$5,CA$5=VLOOKUP(Re_lo!$H$5,Re_lo!$N$5:$O$16,2,0)),AY171,"")),"",IF(AND($I171=Re_lo!$E$5,CA$5=VLOOKUP(Re_lo!$H$5,Re_lo!$N$5:$O$16,2,0)),AY171,""))</f>
        <v/>
      </c>
      <c r="CB171" s="125" t="str">
        <f>IF(ISERR(IF(AND($I171=Re_lo!$E$5,CB$5=VLOOKUP(Re_lo!$H$5,Re_lo!$N$5:$O$16,2,0)),AZ171,"")),"",IF(AND($I171=Re_lo!$E$5,CB$5=VLOOKUP(Re_lo!$H$5,Re_lo!$N$5:$O$16,2,0)),AZ171,""))</f>
        <v/>
      </c>
      <c r="CC171" s="125" t="str">
        <f>IF(ISERR(IF(AND($I171=Re_lo!$E$5,CC$5=VLOOKUP(Re_lo!$H$5,Re_lo!$N$5:$O$16,2,0)),BA171,"")),"",IF(AND($I171=Re_lo!$E$5,CC$5=VLOOKUP(Re_lo!$H$5,Re_lo!$N$5:$O$16,2,0)),BA171,""))</f>
        <v/>
      </c>
      <c r="CD171" s="125" t="str">
        <f>IF(ISERR(IF(AND($I171=Re_lo!$E$5,CD$5=VLOOKUP(Re_lo!$H$5,Re_lo!$N$5:$O$16,2,0)),BB171,"")),"",IF(AND($I171=Re_lo!$E$5,CD$5=VLOOKUP(Re_lo!$H$5,Re_lo!$N$5:$O$16,2,0)),BB171,""))</f>
        <v/>
      </c>
      <c r="CF171" s="125" t="str">
        <f>IF($C171="","",COUNTIFS(Con_ve!$C$6:$C$1005,$C171,Con_ve!$Q$6:$Q$1005,Cad_cl!CF$5))</f>
        <v/>
      </c>
      <c r="CG171" s="125" t="str">
        <f>IF($C171="","",COUNTIFS(Con_ve!$C$6:$C$1005,$C171,Con_ve!$Q$6:$Q$1005,Cad_cl!CG$5))</f>
        <v/>
      </c>
      <c r="CH171" s="125" t="str">
        <f>IF($C171="","",COUNTIFS(Con_ve!$C$6:$C$1005,$C171,Con_ve!$Q$6:$Q$1005,Cad_cl!CH$5))</f>
        <v/>
      </c>
      <c r="CI171" s="125" t="str">
        <f>IF($C171="","",COUNTIFS(Con_ve!$C$6:$C$1005,$C171,Con_ve!$Q$6:$Q$1005,Cad_cl!CI$5))</f>
        <v/>
      </c>
      <c r="CJ171" s="125" t="str">
        <f>IF($C171="","",COUNTIFS(Con_ve!$C$6:$C$1005,$C171,Con_ve!$Q$6:$Q$1005,Cad_cl!CJ$5))</f>
        <v/>
      </c>
      <c r="CK171" s="125" t="str">
        <f>IF($C171="","",COUNTIFS(Con_ve!$C$6:$C$1005,$C171,Con_ve!$Q$6:$Q$1005,Cad_cl!CK$5))</f>
        <v/>
      </c>
      <c r="CL171" s="125" t="str">
        <f>IF($C171="","",COUNTIFS(Con_ve!$C$6:$C$1005,$C171,Con_ve!$Q$6:$Q$1005,Cad_cl!CL$5))</f>
        <v/>
      </c>
      <c r="CM171" s="125" t="str">
        <f>IF($C171="","",COUNTIFS(Con_ve!$C$6:$C$1005,$C171,Con_ve!$Q$6:$Q$1005,Cad_cl!CM$5))</f>
        <v/>
      </c>
      <c r="CN171" s="125" t="str">
        <f>IF($C171="","",COUNTIFS(Con_ve!$C$6:$C$1005,$C171,Con_ve!$Q$6:$Q$1005,Cad_cl!CN$5))</f>
        <v/>
      </c>
      <c r="CO171" s="125" t="str">
        <f>IF($C171="","",COUNTIFS(Con_ve!$C$6:$C$1005,$C171,Con_ve!$Q$6:$Q$1005,Cad_cl!CO$5))</f>
        <v/>
      </c>
      <c r="CP171" s="125" t="str">
        <f>IF($C171="","",COUNTIFS(Con_ve!$C$6:$C$1005,$C171,Con_ve!$Q$6:$Q$1005,Cad_cl!CP$5))</f>
        <v/>
      </c>
      <c r="CQ171" s="125" t="str">
        <f>IF($C171="","",COUNTIFS(Con_ve!$C$6:$C$1005,$C171,Con_ve!$Q$6:$Q$1005,Cad_cl!CQ$5))</f>
        <v/>
      </c>
      <c r="CR171" s="125">
        <f t="shared" si="8"/>
        <v>0</v>
      </c>
    </row>
    <row r="172" spans="3:96" ht="30" customHeight="1">
      <c r="C172" s="153"/>
      <c r="D172" s="153"/>
      <c r="E172" s="154"/>
      <c r="F172" s="153"/>
      <c r="G172" s="155"/>
      <c r="H172" s="153"/>
      <c r="I172" s="153"/>
      <c r="J172" s="132" t="s">
        <v>309</v>
      </c>
      <c r="K172" s="133" t="s">
        <v>309</v>
      </c>
      <c r="L172" s="153"/>
      <c r="M172" s="153"/>
      <c r="N172" s="153"/>
      <c r="O172" s="153"/>
      <c r="P172" s="153"/>
      <c r="Q172" s="153"/>
      <c r="AP172" s="134" t="str">
        <f>IF(ISERR(IF($C172="","",SUMIFS(Con_ve!$F$6:$F$1005,Con_ve!$C$6:$C$1005,$C172,Con_ve!$I$6:$I$1005,"Fechada",Con_ve!$Q$6:$Q$1005,Cad_cl!AP$5))),"",IF($C172="","",SUMIFS(Con_ve!$F$6:$F$1005,Con_ve!$C$6:$C$1005,$C172,Con_ve!$I$6:$I$1005,"Fechada",Con_ve!$Q$6:$Q$1005,Cad_cl!AP$5)))</f>
        <v/>
      </c>
      <c r="AQ172" s="134" t="str">
        <f>IF(ISERR(IF($C172="","",SUMIFS(Con_ve!$F$6:$F$1005,Con_ve!$C$6:$C$1005,$C172,Con_ve!$I$6:$I$1005,"Fechada",Con_ve!$Q$6:$Q$1005,Cad_cl!AQ$5))),"",IF($C172="","",SUMIFS(Con_ve!$F$6:$F$1005,Con_ve!$C$6:$C$1005,$C172,Con_ve!$I$6:$I$1005,"Fechada",Con_ve!$Q$6:$Q$1005,Cad_cl!AQ$5)))</f>
        <v/>
      </c>
      <c r="AR172" s="134" t="str">
        <f>IF(ISERR(IF($C172="","",SUMIFS(Con_ve!$F$6:$F$1005,Con_ve!$C$6:$C$1005,$C172,Con_ve!$I$6:$I$1005,"Fechada",Con_ve!$Q$6:$Q$1005,Cad_cl!AR$5))),"",IF($C172="","",SUMIFS(Con_ve!$F$6:$F$1005,Con_ve!$C$6:$C$1005,$C172,Con_ve!$I$6:$I$1005,"Fechada",Con_ve!$Q$6:$Q$1005,Cad_cl!AR$5)))</f>
        <v/>
      </c>
      <c r="AS172" s="134" t="str">
        <f>IF(ISERR(IF($C172="","",SUMIFS(Con_ve!$F$6:$F$1005,Con_ve!$C$6:$C$1005,$C172,Con_ve!$I$6:$I$1005,"Fechada",Con_ve!$Q$6:$Q$1005,Cad_cl!AS$5))),"",IF($C172="","",SUMIFS(Con_ve!$F$6:$F$1005,Con_ve!$C$6:$C$1005,$C172,Con_ve!$I$6:$I$1005,"Fechada",Con_ve!$Q$6:$Q$1005,Cad_cl!AS$5)))</f>
        <v/>
      </c>
      <c r="AT172" s="134" t="str">
        <f>IF(ISERR(IF($C172="","",SUMIFS(Con_ve!$F$6:$F$1005,Con_ve!$C$6:$C$1005,$C172,Con_ve!$I$6:$I$1005,"Fechada",Con_ve!$Q$6:$Q$1005,Cad_cl!AT$5))),"",IF($C172="","",SUMIFS(Con_ve!$F$6:$F$1005,Con_ve!$C$6:$C$1005,$C172,Con_ve!$I$6:$I$1005,"Fechada",Con_ve!$Q$6:$Q$1005,Cad_cl!AT$5)))</f>
        <v/>
      </c>
      <c r="AU172" s="134" t="str">
        <f>IF(ISERR(IF($C172="","",SUMIFS(Con_ve!$F$6:$F$1005,Con_ve!$C$6:$C$1005,$C172,Con_ve!$I$6:$I$1005,"Fechada",Con_ve!$Q$6:$Q$1005,Cad_cl!AU$5))),"",IF($C172="","",SUMIFS(Con_ve!$F$6:$F$1005,Con_ve!$C$6:$C$1005,$C172,Con_ve!$I$6:$I$1005,"Fechada",Con_ve!$Q$6:$Q$1005,Cad_cl!AU$5)))</f>
        <v/>
      </c>
      <c r="AV172" s="134" t="str">
        <f>IF(ISERR(IF($C172="","",SUMIFS(Con_ve!$F$6:$F$1005,Con_ve!$C$6:$C$1005,$C172,Con_ve!$I$6:$I$1005,"Fechada",Con_ve!$Q$6:$Q$1005,Cad_cl!AV$5))),"",IF($C172="","",SUMIFS(Con_ve!$F$6:$F$1005,Con_ve!$C$6:$C$1005,$C172,Con_ve!$I$6:$I$1005,"Fechada",Con_ve!$Q$6:$Q$1005,Cad_cl!AV$5)))</f>
        <v/>
      </c>
      <c r="AW172" s="134" t="str">
        <f>IF(ISERR(IF($C172="","",SUMIFS(Con_ve!$F$6:$F$1005,Con_ve!$C$6:$C$1005,$C172,Con_ve!$I$6:$I$1005,"Fechada",Con_ve!$Q$6:$Q$1005,Cad_cl!AW$5))),"",IF($C172="","",SUMIFS(Con_ve!$F$6:$F$1005,Con_ve!$C$6:$C$1005,$C172,Con_ve!$I$6:$I$1005,"Fechada",Con_ve!$Q$6:$Q$1005,Cad_cl!AW$5)))</f>
        <v/>
      </c>
      <c r="AX172" s="134" t="str">
        <f>IF(ISERR(IF($C172="","",SUMIFS(Con_ve!$F$6:$F$1005,Con_ve!$C$6:$C$1005,$C172,Con_ve!$I$6:$I$1005,"Fechada",Con_ve!$Q$6:$Q$1005,Cad_cl!AX$5))),"",IF($C172="","",SUMIFS(Con_ve!$F$6:$F$1005,Con_ve!$C$6:$C$1005,$C172,Con_ve!$I$6:$I$1005,"Fechada",Con_ve!$Q$6:$Q$1005,Cad_cl!AX$5)))</f>
        <v/>
      </c>
      <c r="AY172" s="134" t="str">
        <f>IF(ISERR(IF($C172="","",SUMIFS(Con_ve!$F$6:$F$1005,Con_ve!$C$6:$C$1005,$C172,Con_ve!$I$6:$I$1005,"Fechada",Con_ve!$Q$6:$Q$1005,Cad_cl!AY$5))),"",IF($C172="","",SUMIFS(Con_ve!$F$6:$F$1005,Con_ve!$C$6:$C$1005,$C172,Con_ve!$I$6:$I$1005,"Fechada",Con_ve!$Q$6:$Q$1005,Cad_cl!AY$5)))</f>
        <v/>
      </c>
      <c r="AZ172" s="134" t="str">
        <f>IF(ISERR(IF($C172="","",SUMIFS(Con_ve!$F$6:$F$1005,Con_ve!$C$6:$C$1005,$C172,Con_ve!$I$6:$I$1005,"Fechada",Con_ve!$Q$6:$Q$1005,Cad_cl!AZ$5))),"",IF($C172="","",SUMIFS(Con_ve!$F$6:$F$1005,Con_ve!$C$6:$C$1005,$C172,Con_ve!$I$6:$I$1005,"Fechada",Con_ve!$Q$6:$Q$1005,Cad_cl!AZ$5)))</f>
        <v/>
      </c>
      <c r="BA172" s="134" t="str">
        <f>IF(ISERR(IF($C172="","",SUMIFS(Con_ve!$F$6:$F$1005,Con_ve!$C$6:$C$1005,$C172,Con_ve!$I$6:$I$1005,"Fechada",Con_ve!$Q$6:$Q$1005,Cad_cl!BA$5))),"",IF($C172="","",SUMIFS(Con_ve!$F$6:$F$1005,Con_ve!$C$6:$C$1005,$C172,Con_ve!$I$6:$I$1005,"Fechada",Con_ve!$Q$6:$Q$1005,Cad_cl!BA$5)))</f>
        <v/>
      </c>
      <c r="BB172" s="134">
        <f t="shared" si="6"/>
        <v>0</v>
      </c>
      <c r="BD172" s="134" t="str">
        <f>IF(ISERR(IF($C172="","",SUMIFS(Con_ve!$F$6:$F$1005,Con_ve!$C$6:$C$1005,$C172,Con_ve!$I$6:$I$1005,"Em negociação",Con_ve!$Q$6:$Q$1005,Cad_cl!BD$5))),"",IF($C172="","",SUMIFS(Con_ve!$F$6:$F$1005,Con_ve!$C$6:$C$1005,$C172,Con_ve!$I$6:$I$1005,"Em negociação",Con_ve!$Q$6:$Q$1005,Cad_cl!BD$5)))</f>
        <v/>
      </c>
      <c r="BE172" s="134" t="str">
        <f>IF(ISERR(IF($C172="","",SUMIFS(Con_ve!$F$6:$F$1005,Con_ve!$C$6:$C$1005,$C172,Con_ve!$I$6:$I$1005,"Em negociação",Con_ve!$Q$6:$Q$1005,Cad_cl!BE$5))),"",IF($C172="","",SUMIFS(Con_ve!$F$6:$F$1005,Con_ve!$C$6:$C$1005,$C172,Con_ve!$I$6:$I$1005,"Em negociação",Con_ve!$Q$6:$Q$1005,Cad_cl!BE$5)))</f>
        <v/>
      </c>
      <c r="BF172" s="134" t="str">
        <f>IF(ISERR(IF($C172="","",SUMIFS(Con_ve!$F$6:$F$1005,Con_ve!$C$6:$C$1005,$C172,Con_ve!$I$6:$I$1005,"Em negociação",Con_ve!$Q$6:$Q$1005,Cad_cl!BF$5))),"",IF($C172="","",SUMIFS(Con_ve!$F$6:$F$1005,Con_ve!$C$6:$C$1005,$C172,Con_ve!$I$6:$I$1005,"Em negociação",Con_ve!$Q$6:$Q$1005,Cad_cl!BF$5)))</f>
        <v/>
      </c>
      <c r="BG172" s="134" t="str">
        <f>IF(ISERR(IF($C172="","",SUMIFS(Con_ve!$F$6:$F$1005,Con_ve!$C$6:$C$1005,$C172,Con_ve!$I$6:$I$1005,"Em negociação",Con_ve!$Q$6:$Q$1005,Cad_cl!BG$5))),"",IF($C172="","",SUMIFS(Con_ve!$F$6:$F$1005,Con_ve!$C$6:$C$1005,$C172,Con_ve!$I$6:$I$1005,"Em negociação",Con_ve!$Q$6:$Q$1005,Cad_cl!BG$5)))</f>
        <v/>
      </c>
      <c r="BH172" s="134" t="str">
        <f>IF(ISERR(IF($C172="","",SUMIFS(Con_ve!$F$6:$F$1005,Con_ve!$C$6:$C$1005,$C172,Con_ve!$I$6:$I$1005,"Em negociação",Con_ve!$Q$6:$Q$1005,Cad_cl!BH$5))),"",IF($C172="","",SUMIFS(Con_ve!$F$6:$F$1005,Con_ve!$C$6:$C$1005,$C172,Con_ve!$I$6:$I$1005,"Em negociação",Con_ve!$Q$6:$Q$1005,Cad_cl!BH$5)))</f>
        <v/>
      </c>
      <c r="BI172" s="134" t="str">
        <f>IF(ISERR(IF($C172="","",SUMIFS(Con_ve!$F$6:$F$1005,Con_ve!$C$6:$C$1005,$C172,Con_ve!$I$6:$I$1005,"Em negociação",Con_ve!$Q$6:$Q$1005,Cad_cl!BI$5))),"",IF($C172="","",SUMIFS(Con_ve!$F$6:$F$1005,Con_ve!$C$6:$C$1005,$C172,Con_ve!$I$6:$I$1005,"Em negociação",Con_ve!$Q$6:$Q$1005,Cad_cl!BI$5)))</f>
        <v/>
      </c>
      <c r="BJ172" s="134" t="str">
        <f>IF(ISERR(IF($C172="","",SUMIFS(Con_ve!$F$6:$F$1005,Con_ve!$C$6:$C$1005,$C172,Con_ve!$I$6:$I$1005,"Em negociação",Con_ve!$Q$6:$Q$1005,Cad_cl!BJ$5))),"",IF($C172="","",SUMIFS(Con_ve!$F$6:$F$1005,Con_ve!$C$6:$C$1005,$C172,Con_ve!$I$6:$I$1005,"Em negociação",Con_ve!$Q$6:$Q$1005,Cad_cl!BJ$5)))</f>
        <v/>
      </c>
      <c r="BK172" s="134" t="str">
        <f>IF(ISERR(IF($C172="","",SUMIFS(Con_ve!$F$6:$F$1005,Con_ve!$C$6:$C$1005,$C172,Con_ve!$I$6:$I$1005,"Em negociação",Con_ve!$Q$6:$Q$1005,Cad_cl!BK$5))),"",IF($C172="","",SUMIFS(Con_ve!$F$6:$F$1005,Con_ve!$C$6:$C$1005,$C172,Con_ve!$I$6:$I$1005,"Em negociação",Con_ve!$Q$6:$Q$1005,Cad_cl!BK$5)))</f>
        <v/>
      </c>
      <c r="BL172" s="134" t="str">
        <f>IF(ISERR(IF($C172="","",SUMIFS(Con_ve!$F$6:$F$1005,Con_ve!$C$6:$C$1005,$C172,Con_ve!$I$6:$I$1005,"Em negociação",Con_ve!$Q$6:$Q$1005,Cad_cl!BL$5))),"",IF($C172="","",SUMIFS(Con_ve!$F$6:$F$1005,Con_ve!$C$6:$C$1005,$C172,Con_ve!$I$6:$I$1005,"Em negociação",Con_ve!$Q$6:$Q$1005,Cad_cl!BL$5)))</f>
        <v/>
      </c>
      <c r="BM172" s="134" t="str">
        <f>IF(ISERR(IF($C172="","",SUMIFS(Con_ve!$F$6:$F$1005,Con_ve!$C$6:$C$1005,$C172,Con_ve!$I$6:$I$1005,"Em negociação",Con_ve!$Q$6:$Q$1005,Cad_cl!BM$5))),"",IF($C172="","",SUMIFS(Con_ve!$F$6:$F$1005,Con_ve!$C$6:$C$1005,$C172,Con_ve!$I$6:$I$1005,"Em negociação",Con_ve!$Q$6:$Q$1005,Cad_cl!BM$5)))</f>
        <v/>
      </c>
      <c r="BN172" s="134" t="str">
        <f>IF(ISERR(IF($C172="","",SUMIFS(Con_ve!$F$6:$F$1005,Con_ve!$C$6:$C$1005,$C172,Con_ve!$I$6:$I$1005,"Em negociação",Con_ve!$Q$6:$Q$1005,Cad_cl!BN$5))),"",IF($C172="","",SUMIFS(Con_ve!$F$6:$F$1005,Con_ve!$C$6:$C$1005,$C172,Con_ve!$I$6:$I$1005,"Em negociação",Con_ve!$Q$6:$Q$1005,Cad_cl!BN$5)))</f>
        <v/>
      </c>
      <c r="BO172" s="134" t="str">
        <f>IF(ISERR(IF($C172="","",SUMIFS(Con_ve!$F$6:$F$1005,Con_ve!$C$6:$C$1005,$C172,Con_ve!$I$6:$I$1005,"Em negociação",Con_ve!$Q$6:$Q$1005,Cad_cl!BO$5))),"",IF($C172="","",SUMIFS(Con_ve!$F$6:$F$1005,Con_ve!$C$6:$C$1005,$C172,Con_ve!$I$6:$I$1005,"Em negociação",Con_ve!$Q$6:$Q$1005,Cad_cl!BO$5)))</f>
        <v/>
      </c>
      <c r="BP172" s="134">
        <f t="shared" si="7"/>
        <v>0</v>
      </c>
      <c r="BR172" s="125" t="str">
        <f>IF(ISERR(IF(AND($I172=Re_lo!$E$5,BR$5=VLOOKUP(Re_lo!$H$5,Re_lo!$N$5:$O$16,2,0)),AP172,"")),"",IF(AND($I172=Re_lo!$E$5,BR$5=VLOOKUP(Re_lo!$H$5,Re_lo!$N$5:$O$16,2,0)),AP172,""))</f>
        <v/>
      </c>
      <c r="BS172" s="125" t="str">
        <f>IF(ISERR(IF(AND($I172=Re_lo!$E$5,BS$5=VLOOKUP(Re_lo!$H$5,Re_lo!$N$5:$O$16,2,0)),AQ172,"")),"",IF(AND($I172=Re_lo!$E$5,BS$5=VLOOKUP(Re_lo!$H$5,Re_lo!$N$5:$O$16,2,0)),AQ172,""))</f>
        <v/>
      </c>
      <c r="BT172" s="125" t="str">
        <f>IF(ISERR(IF(AND($I172=Re_lo!$E$5,BT$5=VLOOKUP(Re_lo!$H$5,Re_lo!$N$5:$O$16,2,0)),AR172,"")),"",IF(AND($I172=Re_lo!$E$5,BT$5=VLOOKUP(Re_lo!$H$5,Re_lo!$N$5:$O$16,2,0)),AR172,""))</f>
        <v/>
      </c>
      <c r="BU172" s="125" t="str">
        <f>IF(ISERR(IF(AND($I172=Re_lo!$E$5,BU$5=VLOOKUP(Re_lo!$H$5,Re_lo!$N$5:$O$16,2,0)),AS172,"")),"",IF(AND($I172=Re_lo!$E$5,BU$5=VLOOKUP(Re_lo!$H$5,Re_lo!$N$5:$O$16,2,0)),AS172,""))</f>
        <v/>
      </c>
      <c r="BV172" s="125" t="str">
        <f>IF(ISERR(IF(AND($I172=Re_lo!$E$5,BV$5=VLOOKUP(Re_lo!$H$5,Re_lo!$N$5:$O$16,2,0)),AT172,"")),"",IF(AND($I172=Re_lo!$E$5,BV$5=VLOOKUP(Re_lo!$H$5,Re_lo!$N$5:$O$16,2,0)),AT172,""))</f>
        <v/>
      </c>
      <c r="BW172" s="125" t="str">
        <f>IF(ISERR(IF(AND($I172=Re_lo!$E$5,BW$5=VLOOKUP(Re_lo!$H$5,Re_lo!$N$5:$O$16,2,0)),AU172,"")),"",IF(AND($I172=Re_lo!$E$5,BW$5=VLOOKUP(Re_lo!$H$5,Re_lo!$N$5:$O$16,2,0)),AU172,""))</f>
        <v/>
      </c>
      <c r="BX172" s="125" t="str">
        <f>IF(ISERR(IF(AND($I172=Re_lo!$E$5,BX$5=VLOOKUP(Re_lo!$H$5,Re_lo!$N$5:$O$16,2,0)),AV172,"")),"",IF(AND($I172=Re_lo!$E$5,BX$5=VLOOKUP(Re_lo!$H$5,Re_lo!$N$5:$O$16,2,0)),AV172,""))</f>
        <v/>
      </c>
      <c r="BY172" s="125" t="str">
        <f>IF(ISERR(IF(AND($I172=Re_lo!$E$5,BY$5=VLOOKUP(Re_lo!$H$5,Re_lo!$N$5:$O$16,2,0)),AW172,"")),"",IF(AND($I172=Re_lo!$E$5,BY$5=VLOOKUP(Re_lo!$H$5,Re_lo!$N$5:$O$16,2,0)),AW172,""))</f>
        <v/>
      </c>
      <c r="BZ172" s="125" t="str">
        <f>IF(ISERR(IF(AND($I172=Re_lo!$E$5,BZ$5=VLOOKUP(Re_lo!$H$5,Re_lo!$N$5:$O$16,2,0)),AX172,"")),"",IF(AND($I172=Re_lo!$E$5,BZ$5=VLOOKUP(Re_lo!$H$5,Re_lo!$N$5:$O$16,2,0)),AX172,""))</f>
        <v/>
      </c>
      <c r="CA172" s="125" t="str">
        <f>IF(ISERR(IF(AND($I172=Re_lo!$E$5,CA$5=VLOOKUP(Re_lo!$H$5,Re_lo!$N$5:$O$16,2,0)),AY172,"")),"",IF(AND($I172=Re_lo!$E$5,CA$5=VLOOKUP(Re_lo!$H$5,Re_lo!$N$5:$O$16,2,0)),AY172,""))</f>
        <v/>
      </c>
      <c r="CB172" s="125" t="str">
        <f>IF(ISERR(IF(AND($I172=Re_lo!$E$5,CB$5=VLOOKUP(Re_lo!$H$5,Re_lo!$N$5:$O$16,2,0)),AZ172,"")),"",IF(AND($I172=Re_lo!$E$5,CB$5=VLOOKUP(Re_lo!$H$5,Re_lo!$N$5:$O$16,2,0)),AZ172,""))</f>
        <v/>
      </c>
      <c r="CC172" s="125" t="str">
        <f>IF(ISERR(IF(AND($I172=Re_lo!$E$5,CC$5=VLOOKUP(Re_lo!$H$5,Re_lo!$N$5:$O$16,2,0)),BA172,"")),"",IF(AND($I172=Re_lo!$E$5,CC$5=VLOOKUP(Re_lo!$H$5,Re_lo!$N$5:$O$16,2,0)),BA172,""))</f>
        <v/>
      </c>
      <c r="CD172" s="125" t="str">
        <f>IF(ISERR(IF(AND($I172=Re_lo!$E$5,CD$5=VLOOKUP(Re_lo!$H$5,Re_lo!$N$5:$O$16,2,0)),BB172,"")),"",IF(AND($I172=Re_lo!$E$5,CD$5=VLOOKUP(Re_lo!$H$5,Re_lo!$N$5:$O$16,2,0)),BB172,""))</f>
        <v/>
      </c>
      <c r="CF172" s="125" t="str">
        <f>IF($C172="","",COUNTIFS(Con_ve!$C$6:$C$1005,$C172,Con_ve!$Q$6:$Q$1005,Cad_cl!CF$5))</f>
        <v/>
      </c>
      <c r="CG172" s="125" t="str">
        <f>IF($C172="","",COUNTIFS(Con_ve!$C$6:$C$1005,$C172,Con_ve!$Q$6:$Q$1005,Cad_cl!CG$5))</f>
        <v/>
      </c>
      <c r="CH172" s="125" t="str">
        <f>IF($C172="","",COUNTIFS(Con_ve!$C$6:$C$1005,$C172,Con_ve!$Q$6:$Q$1005,Cad_cl!CH$5))</f>
        <v/>
      </c>
      <c r="CI172" s="125" t="str">
        <f>IF($C172="","",COUNTIFS(Con_ve!$C$6:$C$1005,$C172,Con_ve!$Q$6:$Q$1005,Cad_cl!CI$5))</f>
        <v/>
      </c>
      <c r="CJ172" s="125" t="str">
        <f>IF($C172="","",COUNTIFS(Con_ve!$C$6:$C$1005,$C172,Con_ve!$Q$6:$Q$1005,Cad_cl!CJ$5))</f>
        <v/>
      </c>
      <c r="CK172" s="125" t="str">
        <f>IF($C172="","",COUNTIFS(Con_ve!$C$6:$C$1005,$C172,Con_ve!$Q$6:$Q$1005,Cad_cl!CK$5))</f>
        <v/>
      </c>
      <c r="CL172" s="125" t="str">
        <f>IF($C172="","",COUNTIFS(Con_ve!$C$6:$C$1005,$C172,Con_ve!$Q$6:$Q$1005,Cad_cl!CL$5))</f>
        <v/>
      </c>
      <c r="CM172" s="125" t="str">
        <f>IF($C172="","",COUNTIFS(Con_ve!$C$6:$C$1005,$C172,Con_ve!$Q$6:$Q$1005,Cad_cl!CM$5))</f>
        <v/>
      </c>
      <c r="CN172" s="125" t="str">
        <f>IF($C172="","",COUNTIFS(Con_ve!$C$6:$C$1005,$C172,Con_ve!$Q$6:$Q$1005,Cad_cl!CN$5))</f>
        <v/>
      </c>
      <c r="CO172" s="125" t="str">
        <f>IF($C172="","",COUNTIFS(Con_ve!$C$6:$C$1005,$C172,Con_ve!$Q$6:$Q$1005,Cad_cl!CO$5))</f>
        <v/>
      </c>
      <c r="CP172" s="125" t="str">
        <f>IF($C172="","",COUNTIFS(Con_ve!$C$6:$C$1005,$C172,Con_ve!$Q$6:$Q$1005,Cad_cl!CP$5))</f>
        <v/>
      </c>
      <c r="CQ172" s="125" t="str">
        <f>IF($C172="","",COUNTIFS(Con_ve!$C$6:$C$1005,$C172,Con_ve!$Q$6:$Q$1005,Cad_cl!CQ$5))</f>
        <v/>
      </c>
      <c r="CR172" s="125">
        <f t="shared" si="8"/>
        <v>0</v>
      </c>
    </row>
    <row r="173" spans="3:96" ht="30" customHeight="1">
      <c r="C173" s="153"/>
      <c r="D173" s="153"/>
      <c r="E173" s="154"/>
      <c r="F173" s="153"/>
      <c r="G173" s="155"/>
      <c r="H173" s="153"/>
      <c r="I173" s="153"/>
      <c r="J173" s="132" t="s">
        <v>309</v>
      </c>
      <c r="K173" s="133" t="s">
        <v>309</v>
      </c>
      <c r="L173" s="153"/>
      <c r="M173" s="153"/>
      <c r="N173" s="153"/>
      <c r="O173" s="153"/>
      <c r="P173" s="153"/>
      <c r="Q173" s="153"/>
      <c r="AP173" s="134" t="str">
        <f>IF(ISERR(IF($C173="","",SUMIFS(Con_ve!$F$6:$F$1005,Con_ve!$C$6:$C$1005,$C173,Con_ve!$I$6:$I$1005,"Fechada",Con_ve!$Q$6:$Q$1005,Cad_cl!AP$5))),"",IF($C173="","",SUMIFS(Con_ve!$F$6:$F$1005,Con_ve!$C$6:$C$1005,$C173,Con_ve!$I$6:$I$1005,"Fechada",Con_ve!$Q$6:$Q$1005,Cad_cl!AP$5)))</f>
        <v/>
      </c>
      <c r="AQ173" s="134" t="str">
        <f>IF(ISERR(IF($C173="","",SUMIFS(Con_ve!$F$6:$F$1005,Con_ve!$C$6:$C$1005,$C173,Con_ve!$I$6:$I$1005,"Fechada",Con_ve!$Q$6:$Q$1005,Cad_cl!AQ$5))),"",IF($C173="","",SUMIFS(Con_ve!$F$6:$F$1005,Con_ve!$C$6:$C$1005,$C173,Con_ve!$I$6:$I$1005,"Fechada",Con_ve!$Q$6:$Q$1005,Cad_cl!AQ$5)))</f>
        <v/>
      </c>
      <c r="AR173" s="134" t="str">
        <f>IF(ISERR(IF($C173="","",SUMIFS(Con_ve!$F$6:$F$1005,Con_ve!$C$6:$C$1005,$C173,Con_ve!$I$6:$I$1005,"Fechada",Con_ve!$Q$6:$Q$1005,Cad_cl!AR$5))),"",IF($C173="","",SUMIFS(Con_ve!$F$6:$F$1005,Con_ve!$C$6:$C$1005,$C173,Con_ve!$I$6:$I$1005,"Fechada",Con_ve!$Q$6:$Q$1005,Cad_cl!AR$5)))</f>
        <v/>
      </c>
      <c r="AS173" s="134" t="str">
        <f>IF(ISERR(IF($C173="","",SUMIFS(Con_ve!$F$6:$F$1005,Con_ve!$C$6:$C$1005,$C173,Con_ve!$I$6:$I$1005,"Fechada",Con_ve!$Q$6:$Q$1005,Cad_cl!AS$5))),"",IF($C173="","",SUMIFS(Con_ve!$F$6:$F$1005,Con_ve!$C$6:$C$1005,$C173,Con_ve!$I$6:$I$1005,"Fechada",Con_ve!$Q$6:$Q$1005,Cad_cl!AS$5)))</f>
        <v/>
      </c>
      <c r="AT173" s="134" t="str">
        <f>IF(ISERR(IF($C173="","",SUMIFS(Con_ve!$F$6:$F$1005,Con_ve!$C$6:$C$1005,$C173,Con_ve!$I$6:$I$1005,"Fechada",Con_ve!$Q$6:$Q$1005,Cad_cl!AT$5))),"",IF($C173="","",SUMIFS(Con_ve!$F$6:$F$1005,Con_ve!$C$6:$C$1005,$C173,Con_ve!$I$6:$I$1005,"Fechada",Con_ve!$Q$6:$Q$1005,Cad_cl!AT$5)))</f>
        <v/>
      </c>
      <c r="AU173" s="134" t="str">
        <f>IF(ISERR(IF($C173="","",SUMIFS(Con_ve!$F$6:$F$1005,Con_ve!$C$6:$C$1005,$C173,Con_ve!$I$6:$I$1005,"Fechada",Con_ve!$Q$6:$Q$1005,Cad_cl!AU$5))),"",IF($C173="","",SUMIFS(Con_ve!$F$6:$F$1005,Con_ve!$C$6:$C$1005,$C173,Con_ve!$I$6:$I$1005,"Fechada",Con_ve!$Q$6:$Q$1005,Cad_cl!AU$5)))</f>
        <v/>
      </c>
      <c r="AV173" s="134" t="str">
        <f>IF(ISERR(IF($C173="","",SUMIFS(Con_ve!$F$6:$F$1005,Con_ve!$C$6:$C$1005,$C173,Con_ve!$I$6:$I$1005,"Fechada",Con_ve!$Q$6:$Q$1005,Cad_cl!AV$5))),"",IF($C173="","",SUMIFS(Con_ve!$F$6:$F$1005,Con_ve!$C$6:$C$1005,$C173,Con_ve!$I$6:$I$1005,"Fechada",Con_ve!$Q$6:$Q$1005,Cad_cl!AV$5)))</f>
        <v/>
      </c>
      <c r="AW173" s="134" t="str">
        <f>IF(ISERR(IF($C173="","",SUMIFS(Con_ve!$F$6:$F$1005,Con_ve!$C$6:$C$1005,$C173,Con_ve!$I$6:$I$1005,"Fechada",Con_ve!$Q$6:$Q$1005,Cad_cl!AW$5))),"",IF($C173="","",SUMIFS(Con_ve!$F$6:$F$1005,Con_ve!$C$6:$C$1005,$C173,Con_ve!$I$6:$I$1005,"Fechada",Con_ve!$Q$6:$Q$1005,Cad_cl!AW$5)))</f>
        <v/>
      </c>
      <c r="AX173" s="134" t="str">
        <f>IF(ISERR(IF($C173="","",SUMIFS(Con_ve!$F$6:$F$1005,Con_ve!$C$6:$C$1005,$C173,Con_ve!$I$6:$I$1005,"Fechada",Con_ve!$Q$6:$Q$1005,Cad_cl!AX$5))),"",IF($C173="","",SUMIFS(Con_ve!$F$6:$F$1005,Con_ve!$C$6:$C$1005,$C173,Con_ve!$I$6:$I$1005,"Fechada",Con_ve!$Q$6:$Q$1005,Cad_cl!AX$5)))</f>
        <v/>
      </c>
      <c r="AY173" s="134" t="str">
        <f>IF(ISERR(IF($C173="","",SUMIFS(Con_ve!$F$6:$F$1005,Con_ve!$C$6:$C$1005,$C173,Con_ve!$I$6:$I$1005,"Fechada",Con_ve!$Q$6:$Q$1005,Cad_cl!AY$5))),"",IF($C173="","",SUMIFS(Con_ve!$F$6:$F$1005,Con_ve!$C$6:$C$1005,$C173,Con_ve!$I$6:$I$1005,"Fechada",Con_ve!$Q$6:$Q$1005,Cad_cl!AY$5)))</f>
        <v/>
      </c>
      <c r="AZ173" s="134" t="str">
        <f>IF(ISERR(IF($C173="","",SUMIFS(Con_ve!$F$6:$F$1005,Con_ve!$C$6:$C$1005,$C173,Con_ve!$I$6:$I$1005,"Fechada",Con_ve!$Q$6:$Q$1005,Cad_cl!AZ$5))),"",IF($C173="","",SUMIFS(Con_ve!$F$6:$F$1005,Con_ve!$C$6:$C$1005,$C173,Con_ve!$I$6:$I$1005,"Fechada",Con_ve!$Q$6:$Q$1005,Cad_cl!AZ$5)))</f>
        <v/>
      </c>
      <c r="BA173" s="134" t="str">
        <f>IF(ISERR(IF($C173="","",SUMIFS(Con_ve!$F$6:$F$1005,Con_ve!$C$6:$C$1005,$C173,Con_ve!$I$6:$I$1005,"Fechada",Con_ve!$Q$6:$Q$1005,Cad_cl!BA$5))),"",IF($C173="","",SUMIFS(Con_ve!$F$6:$F$1005,Con_ve!$C$6:$C$1005,$C173,Con_ve!$I$6:$I$1005,"Fechada",Con_ve!$Q$6:$Q$1005,Cad_cl!BA$5)))</f>
        <v/>
      </c>
      <c r="BB173" s="134">
        <f t="shared" si="6"/>
        <v>0</v>
      </c>
      <c r="BD173" s="134" t="str">
        <f>IF(ISERR(IF($C173="","",SUMIFS(Con_ve!$F$6:$F$1005,Con_ve!$C$6:$C$1005,$C173,Con_ve!$I$6:$I$1005,"Em negociação",Con_ve!$Q$6:$Q$1005,Cad_cl!BD$5))),"",IF($C173="","",SUMIFS(Con_ve!$F$6:$F$1005,Con_ve!$C$6:$C$1005,$C173,Con_ve!$I$6:$I$1005,"Em negociação",Con_ve!$Q$6:$Q$1005,Cad_cl!BD$5)))</f>
        <v/>
      </c>
      <c r="BE173" s="134" t="str">
        <f>IF(ISERR(IF($C173="","",SUMIFS(Con_ve!$F$6:$F$1005,Con_ve!$C$6:$C$1005,$C173,Con_ve!$I$6:$I$1005,"Em negociação",Con_ve!$Q$6:$Q$1005,Cad_cl!BE$5))),"",IF($C173="","",SUMIFS(Con_ve!$F$6:$F$1005,Con_ve!$C$6:$C$1005,$C173,Con_ve!$I$6:$I$1005,"Em negociação",Con_ve!$Q$6:$Q$1005,Cad_cl!BE$5)))</f>
        <v/>
      </c>
      <c r="BF173" s="134" t="str">
        <f>IF(ISERR(IF($C173="","",SUMIFS(Con_ve!$F$6:$F$1005,Con_ve!$C$6:$C$1005,$C173,Con_ve!$I$6:$I$1005,"Em negociação",Con_ve!$Q$6:$Q$1005,Cad_cl!BF$5))),"",IF($C173="","",SUMIFS(Con_ve!$F$6:$F$1005,Con_ve!$C$6:$C$1005,$C173,Con_ve!$I$6:$I$1005,"Em negociação",Con_ve!$Q$6:$Q$1005,Cad_cl!BF$5)))</f>
        <v/>
      </c>
      <c r="BG173" s="134" t="str">
        <f>IF(ISERR(IF($C173="","",SUMIFS(Con_ve!$F$6:$F$1005,Con_ve!$C$6:$C$1005,$C173,Con_ve!$I$6:$I$1005,"Em negociação",Con_ve!$Q$6:$Q$1005,Cad_cl!BG$5))),"",IF($C173="","",SUMIFS(Con_ve!$F$6:$F$1005,Con_ve!$C$6:$C$1005,$C173,Con_ve!$I$6:$I$1005,"Em negociação",Con_ve!$Q$6:$Q$1005,Cad_cl!BG$5)))</f>
        <v/>
      </c>
      <c r="BH173" s="134" t="str">
        <f>IF(ISERR(IF($C173="","",SUMIFS(Con_ve!$F$6:$F$1005,Con_ve!$C$6:$C$1005,$C173,Con_ve!$I$6:$I$1005,"Em negociação",Con_ve!$Q$6:$Q$1005,Cad_cl!BH$5))),"",IF($C173="","",SUMIFS(Con_ve!$F$6:$F$1005,Con_ve!$C$6:$C$1005,$C173,Con_ve!$I$6:$I$1005,"Em negociação",Con_ve!$Q$6:$Q$1005,Cad_cl!BH$5)))</f>
        <v/>
      </c>
      <c r="BI173" s="134" t="str">
        <f>IF(ISERR(IF($C173="","",SUMIFS(Con_ve!$F$6:$F$1005,Con_ve!$C$6:$C$1005,$C173,Con_ve!$I$6:$I$1005,"Em negociação",Con_ve!$Q$6:$Q$1005,Cad_cl!BI$5))),"",IF($C173="","",SUMIFS(Con_ve!$F$6:$F$1005,Con_ve!$C$6:$C$1005,$C173,Con_ve!$I$6:$I$1005,"Em negociação",Con_ve!$Q$6:$Q$1005,Cad_cl!BI$5)))</f>
        <v/>
      </c>
      <c r="BJ173" s="134" t="str">
        <f>IF(ISERR(IF($C173="","",SUMIFS(Con_ve!$F$6:$F$1005,Con_ve!$C$6:$C$1005,$C173,Con_ve!$I$6:$I$1005,"Em negociação",Con_ve!$Q$6:$Q$1005,Cad_cl!BJ$5))),"",IF($C173="","",SUMIFS(Con_ve!$F$6:$F$1005,Con_ve!$C$6:$C$1005,$C173,Con_ve!$I$6:$I$1005,"Em negociação",Con_ve!$Q$6:$Q$1005,Cad_cl!BJ$5)))</f>
        <v/>
      </c>
      <c r="BK173" s="134" t="str">
        <f>IF(ISERR(IF($C173="","",SUMIFS(Con_ve!$F$6:$F$1005,Con_ve!$C$6:$C$1005,$C173,Con_ve!$I$6:$I$1005,"Em negociação",Con_ve!$Q$6:$Q$1005,Cad_cl!BK$5))),"",IF($C173="","",SUMIFS(Con_ve!$F$6:$F$1005,Con_ve!$C$6:$C$1005,$C173,Con_ve!$I$6:$I$1005,"Em negociação",Con_ve!$Q$6:$Q$1005,Cad_cl!BK$5)))</f>
        <v/>
      </c>
      <c r="BL173" s="134" t="str">
        <f>IF(ISERR(IF($C173="","",SUMIFS(Con_ve!$F$6:$F$1005,Con_ve!$C$6:$C$1005,$C173,Con_ve!$I$6:$I$1005,"Em negociação",Con_ve!$Q$6:$Q$1005,Cad_cl!BL$5))),"",IF($C173="","",SUMIFS(Con_ve!$F$6:$F$1005,Con_ve!$C$6:$C$1005,$C173,Con_ve!$I$6:$I$1005,"Em negociação",Con_ve!$Q$6:$Q$1005,Cad_cl!BL$5)))</f>
        <v/>
      </c>
      <c r="BM173" s="134" t="str">
        <f>IF(ISERR(IF($C173="","",SUMIFS(Con_ve!$F$6:$F$1005,Con_ve!$C$6:$C$1005,$C173,Con_ve!$I$6:$I$1005,"Em negociação",Con_ve!$Q$6:$Q$1005,Cad_cl!BM$5))),"",IF($C173="","",SUMIFS(Con_ve!$F$6:$F$1005,Con_ve!$C$6:$C$1005,$C173,Con_ve!$I$6:$I$1005,"Em negociação",Con_ve!$Q$6:$Q$1005,Cad_cl!BM$5)))</f>
        <v/>
      </c>
      <c r="BN173" s="134" t="str">
        <f>IF(ISERR(IF($C173="","",SUMIFS(Con_ve!$F$6:$F$1005,Con_ve!$C$6:$C$1005,$C173,Con_ve!$I$6:$I$1005,"Em negociação",Con_ve!$Q$6:$Q$1005,Cad_cl!BN$5))),"",IF($C173="","",SUMIFS(Con_ve!$F$6:$F$1005,Con_ve!$C$6:$C$1005,$C173,Con_ve!$I$6:$I$1005,"Em negociação",Con_ve!$Q$6:$Q$1005,Cad_cl!BN$5)))</f>
        <v/>
      </c>
      <c r="BO173" s="134" t="str">
        <f>IF(ISERR(IF($C173="","",SUMIFS(Con_ve!$F$6:$F$1005,Con_ve!$C$6:$C$1005,$C173,Con_ve!$I$6:$I$1005,"Em negociação",Con_ve!$Q$6:$Q$1005,Cad_cl!BO$5))),"",IF($C173="","",SUMIFS(Con_ve!$F$6:$F$1005,Con_ve!$C$6:$C$1005,$C173,Con_ve!$I$6:$I$1005,"Em negociação",Con_ve!$Q$6:$Q$1005,Cad_cl!BO$5)))</f>
        <v/>
      </c>
      <c r="BP173" s="134">
        <f t="shared" si="7"/>
        <v>0</v>
      </c>
      <c r="BR173" s="125" t="str">
        <f>IF(ISERR(IF(AND($I173=Re_lo!$E$5,BR$5=VLOOKUP(Re_lo!$H$5,Re_lo!$N$5:$O$16,2,0)),AP173,"")),"",IF(AND($I173=Re_lo!$E$5,BR$5=VLOOKUP(Re_lo!$H$5,Re_lo!$N$5:$O$16,2,0)),AP173,""))</f>
        <v/>
      </c>
      <c r="BS173" s="125" t="str">
        <f>IF(ISERR(IF(AND($I173=Re_lo!$E$5,BS$5=VLOOKUP(Re_lo!$H$5,Re_lo!$N$5:$O$16,2,0)),AQ173,"")),"",IF(AND($I173=Re_lo!$E$5,BS$5=VLOOKUP(Re_lo!$H$5,Re_lo!$N$5:$O$16,2,0)),AQ173,""))</f>
        <v/>
      </c>
      <c r="BT173" s="125" t="str">
        <f>IF(ISERR(IF(AND($I173=Re_lo!$E$5,BT$5=VLOOKUP(Re_lo!$H$5,Re_lo!$N$5:$O$16,2,0)),AR173,"")),"",IF(AND($I173=Re_lo!$E$5,BT$5=VLOOKUP(Re_lo!$H$5,Re_lo!$N$5:$O$16,2,0)),AR173,""))</f>
        <v/>
      </c>
      <c r="BU173" s="125" t="str">
        <f>IF(ISERR(IF(AND($I173=Re_lo!$E$5,BU$5=VLOOKUP(Re_lo!$H$5,Re_lo!$N$5:$O$16,2,0)),AS173,"")),"",IF(AND($I173=Re_lo!$E$5,BU$5=VLOOKUP(Re_lo!$H$5,Re_lo!$N$5:$O$16,2,0)),AS173,""))</f>
        <v/>
      </c>
      <c r="BV173" s="125" t="str">
        <f>IF(ISERR(IF(AND($I173=Re_lo!$E$5,BV$5=VLOOKUP(Re_lo!$H$5,Re_lo!$N$5:$O$16,2,0)),AT173,"")),"",IF(AND($I173=Re_lo!$E$5,BV$5=VLOOKUP(Re_lo!$H$5,Re_lo!$N$5:$O$16,2,0)),AT173,""))</f>
        <v/>
      </c>
      <c r="BW173" s="125" t="str">
        <f>IF(ISERR(IF(AND($I173=Re_lo!$E$5,BW$5=VLOOKUP(Re_lo!$H$5,Re_lo!$N$5:$O$16,2,0)),AU173,"")),"",IF(AND($I173=Re_lo!$E$5,BW$5=VLOOKUP(Re_lo!$H$5,Re_lo!$N$5:$O$16,2,0)),AU173,""))</f>
        <v/>
      </c>
      <c r="BX173" s="125" t="str">
        <f>IF(ISERR(IF(AND($I173=Re_lo!$E$5,BX$5=VLOOKUP(Re_lo!$H$5,Re_lo!$N$5:$O$16,2,0)),AV173,"")),"",IF(AND($I173=Re_lo!$E$5,BX$5=VLOOKUP(Re_lo!$H$5,Re_lo!$N$5:$O$16,2,0)),AV173,""))</f>
        <v/>
      </c>
      <c r="BY173" s="125" t="str">
        <f>IF(ISERR(IF(AND($I173=Re_lo!$E$5,BY$5=VLOOKUP(Re_lo!$H$5,Re_lo!$N$5:$O$16,2,0)),AW173,"")),"",IF(AND($I173=Re_lo!$E$5,BY$5=VLOOKUP(Re_lo!$H$5,Re_lo!$N$5:$O$16,2,0)),AW173,""))</f>
        <v/>
      </c>
      <c r="BZ173" s="125" t="str">
        <f>IF(ISERR(IF(AND($I173=Re_lo!$E$5,BZ$5=VLOOKUP(Re_lo!$H$5,Re_lo!$N$5:$O$16,2,0)),AX173,"")),"",IF(AND($I173=Re_lo!$E$5,BZ$5=VLOOKUP(Re_lo!$H$5,Re_lo!$N$5:$O$16,2,0)),AX173,""))</f>
        <v/>
      </c>
      <c r="CA173" s="125" t="str">
        <f>IF(ISERR(IF(AND($I173=Re_lo!$E$5,CA$5=VLOOKUP(Re_lo!$H$5,Re_lo!$N$5:$O$16,2,0)),AY173,"")),"",IF(AND($I173=Re_lo!$E$5,CA$5=VLOOKUP(Re_lo!$H$5,Re_lo!$N$5:$O$16,2,0)),AY173,""))</f>
        <v/>
      </c>
      <c r="CB173" s="125" t="str">
        <f>IF(ISERR(IF(AND($I173=Re_lo!$E$5,CB$5=VLOOKUP(Re_lo!$H$5,Re_lo!$N$5:$O$16,2,0)),AZ173,"")),"",IF(AND($I173=Re_lo!$E$5,CB$5=VLOOKUP(Re_lo!$H$5,Re_lo!$N$5:$O$16,2,0)),AZ173,""))</f>
        <v/>
      </c>
      <c r="CC173" s="125" t="str">
        <f>IF(ISERR(IF(AND($I173=Re_lo!$E$5,CC$5=VLOOKUP(Re_lo!$H$5,Re_lo!$N$5:$O$16,2,0)),BA173,"")),"",IF(AND($I173=Re_lo!$E$5,CC$5=VLOOKUP(Re_lo!$H$5,Re_lo!$N$5:$O$16,2,0)),BA173,""))</f>
        <v/>
      </c>
      <c r="CD173" s="125" t="str">
        <f>IF(ISERR(IF(AND($I173=Re_lo!$E$5,CD$5=VLOOKUP(Re_lo!$H$5,Re_lo!$N$5:$O$16,2,0)),BB173,"")),"",IF(AND($I173=Re_lo!$E$5,CD$5=VLOOKUP(Re_lo!$H$5,Re_lo!$N$5:$O$16,2,0)),BB173,""))</f>
        <v/>
      </c>
      <c r="CF173" s="125" t="str">
        <f>IF($C173="","",COUNTIFS(Con_ve!$C$6:$C$1005,$C173,Con_ve!$Q$6:$Q$1005,Cad_cl!CF$5))</f>
        <v/>
      </c>
      <c r="CG173" s="125" t="str">
        <f>IF($C173="","",COUNTIFS(Con_ve!$C$6:$C$1005,$C173,Con_ve!$Q$6:$Q$1005,Cad_cl!CG$5))</f>
        <v/>
      </c>
      <c r="CH173" s="125" t="str">
        <f>IF($C173="","",COUNTIFS(Con_ve!$C$6:$C$1005,$C173,Con_ve!$Q$6:$Q$1005,Cad_cl!CH$5))</f>
        <v/>
      </c>
      <c r="CI173" s="125" t="str">
        <f>IF($C173="","",COUNTIFS(Con_ve!$C$6:$C$1005,$C173,Con_ve!$Q$6:$Q$1005,Cad_cl!CI$5))</f>
        <v/>
      </c>
      <c r="CJ173" s="125" t="str">
        <f>IF($C173="","",COUNTIFS(Con_ve!$C$6:$C$1005,$C173,Con_ve!$Q$6:$Q$1005,Cad_cl!CJ$5))</f>
        <v/>
      </c>
      <c r="CK173" s="125" t="str">
        <f>IF($C173="","",COUNTIFS(Con_ve!$C$6:$C$1005,$C173,Con_ve!$Q$6:$Q$1005,Cad_cl!CK$5))</f>
        <v/>
      </c>
      <c r="CL173" s="125" t="str">
        <f>IF($C173="","",COUNTIFS(Con_ve!$C$6:$C$1005,$C173,Con_ve!$Q$6:$Q$1005,Cad_cl!CL$5))</f>
        <v/>
      </c>
      <c r="CM173" s="125" t="str">
        <f>IF($C173="","",COUNTIFS(Con_ve!$C$6:$C$1005,$C173,Con_ve!$Q$6:$Q$1005,Cad_cl!CM$5))</f>
        <v/>
      </c>
      <c r="CN173" s="125" t="str">
        <f>IF($C173="","",COUNTIFS(Con_ve!$C$6:$C$1005,$C173,Con_ve!$Q$6:$Q$1005,Cad_cl!CN$5))</f>
        <v/>
      </c>
      <c r="CO173" s="125" t="str">
        <f>IF($C173="","",COUNTIFS(Con_ve!$C$6:$C$1005,$C173,Con_ve!$Q$6:$Q$1005,Cad_cl!CO$5))</f>
        <v/>
      </c>
      <c r="CP173" s="125" t="str">
        <f>IF($C173="","",COUNTIFS(Con_ve!$C$6:$C$1005,$C173,Con_ve!$Q$6:$Q$1005,Cad_cl!CP$5))</f>
        <v/>
      </c>
      <c r="CQ173" s="125" t="str">
        <f>IF($C173="","",COUNTIFS(Con_ve!$C$6:$C$1005,$C173,Con_ve!$Q$6:$Q$1005,Cad_cl!CQ$5))</f>
        <v/>
      </c>
      <c r="CR173" s="125">
        <f t="shared" si="8"/>
        <v>0</v>
      </c>
    </row>
    <row r="174" spans="3:96" ht="30" customHeight="1">
      <c r="C174" s="153"/>
      <c r="D174" s="153"/>
      <c r="E174" s="154"/>
      <c r="F174" s="153"/>
      <c r="G174" s="155"/>
      <c r="H174" s="153"/>
      <c r="I174" s="153"/>
      <c r="J174" s="132" t="s">
        <v>309</v>
      </c>
      <c r="K174" s="133" t="s">
        <v>309</v>
      </c>
      <c r="L174" s="153"/>
      <c r="M174" s="153"/>
      <c r="N174" s="153"/>
      <c r="O174" s="153"/>
      <c r="P174" s="153"/>
      <c r="Q174" s="153"/>
      <c r="AP174" s="134" t="str">
        <f>IF(ISERR(IF($C174="","",SUMIFS(Con_ve!$F$6:$F$1005,Con_ve!$C$6:$C$1005,$C174,Con_ve!$I$6:$I$1005,"Fechada",Con_ve!$Q$6:$Q$1005,Cad_cl!AP$5))),"",IF($C174="","",SUMIFS(Con_ve!$F$6:$F$1005,Con_ve!$C$6:$C$1005,$C174,Con_ve!$I$6:$I$1005,"Fechada",Con_ve!$Q$6:$Q$1005,Cad_cl!AP$5)))</f>
        <v/>
      </c>
      <c r="AQ174" s="134" t="str">
        <f>IF(ISERR(IF($C174="","",SUMIFS(Con_ve!$F$6:$F$1005,Con_ve!$C$6:$C$1005,$C174,Con_ve!$I$6:$I$1005,"Fechada",Con_ve!$Q$6:$Q$1005,Cad_cl!AQ$5))),"",IF($C174="","",SUMIFS(Con_ve!$F$6:$F$1005,Con_ve!$C$6:$C$1005,$C174,Con_ve!$I$6:$I$1005,"Fechada",Con_ve!$Q$6:$Q$1005,Cad_cl!AQ$5)))</f>
        <v/>
      </c>
      <c r="AR174" s="134" t="str">
        <f>IF(ISERR(IF($C174="","",SUMIFS(Con_ve!$F$6:$F$1005,Con_ve!$C$6:$C$1005,$C174,Con_ve!$I$6:$I$1005,"Fechada",Con_ve!$Q$6:$Q$1005,Cad_cl!AR$5))),"",IF($C174="","",SUMIFS(Con_ve!$F$6:$F$1005,Con_ve!$C$6:$C$1005,$C174,Con_ve!$I$6:$I$1005,"Fechada",Con_ve!$Q$6:$Q$1005,Cad_cl!AR$5)))</f>
        <v/>
      </c>
      <c r="AS174" s="134" t="str">
        <f>IF(ISERR(IF($C174="","",SUMIFS(Con_ve!$F$6:$F$1005,Con_ve!$C$6:$C$1005,$C174,Con_ve!$I$6:$I$1005,"Fechada",Con_ve!$Q$6:$Q$1005,Cad_cl!AS$5))),"",IF($C174="","",SUMIFS(Con_ve!$F$6:$F$1005,Con_ve!$C$6:$C$1005,$C174,Con_ve!$I$6:$I$1005,"Fechada",Con_ve!$Q$6:$Q$1005,Cad_cl!AS$5)))</f>
        <v/>
      </c>
      <c r="AT174" s="134" t="str">
        <f>IF(ISERR(IF($C174="","",SUMIFS(Con_ve!$F$6:$F$1005,Con_ve!$C$6:$C$1005,$C174,Con_ve!$I$6:$I$1005,"Fechada",Con_ve!$Q$6:$Q$1005,Cad_cl!AT$5))),"",IF($C174="","",SUMIFS(Con_ve!$F$6:$F$1005,Con_ve!$C$6:$C$1005,$C174,Con_ve!$I$6:$I$1005,"Fechada",Con_ve!$Q$6:$Q$1005,Cad_cl!AT$5)))</f>
        <v/>
      </c>
      <c r="AU174" s="134" t="str">
        <f>IF(ISERR(IF($C174="","",SUMIFS(Con_ve!$F$6:$F$1005,Con_ve!$C$6:$C$1005,$C174,Con_ve!$I$6:$I$1005,"Fechada",Con_ve!$Q$6:$Q$1005,Cad_cl!AU$5))),"",IF($C174="","",SUMIFS(Con_ve!$F$6:$F$1005,Con_ve!$C$6:$C$1005,$C174,Con_ve!$I$6:$I$1005,"Fechada",Con_ve!$Q$6:$Q$1005,Cad_cl!AU$5)))</f>
        <v/>
      </c>
      <c r="AV174" s="134" t="str">
        <f>IF(ISERR(IF($C174="","",SUMIFS(Con_ve!$F$6:$F$1005,Con_ve!$C$6:$C$1005,$C174,Con_ve!$I$6:$I$1005,"Fechada",Con_ve!$Q$6:$Q$1005,Cad_cl!AV$5))),"",IF($C174="","",SUMIFS(Con_ve!$F$6:$F$1005,Con_ve!$C$6:$C$1005,$C174,Con_ve!$I$6:$I$1005,"Fechada",Con_ve!$Q$6:$Q$1005,Cad_cl!AV$5)))</f>
        <v/>
      </c>
      <c r="AW174" s="134" t="str">
        <f>IF(ISERR(IF($C174="","",SUMIFS(Con_ve!$F$6:$F$1005,Con_ve!$C$6:$C$1005,$C174,Con_ve!$I$6:$I$1005,"Fechada",Con_ve!$Q$6:$Q$1005,Cad_cl!AW$5))),"",IF($C174="","",SUMIFS(Con_ve!$F$6:$F$1005,Con_ve!$C$6:$C$1005,$C174,Con_ve!$I$6:$I$1005,"Fechada",Con_ve!$Q$6:$Q$1005,Cad_cl!AW$5)))</f>
        <v/>
      </c>
      <c r="AX174" s="134" t="str">
        <f>IF(ISERR(IF($C174="","",SUMIFS(Con_ve!$F$6:$F$1005,Con_ve!$C$6:$C$1005,$C174,Con_ve!$I$6:$I$1005,"Fechada",Con_ve!$Q$6:$Q$1005,Cad_cl!AX$5))),"",IF($C174="","",SUMIFS(Con_ve!$F$6:$F$1005,Con_ve!$C$6:$C$1005,$C174,Con_ve!$I$6:$I$1005,"Fechada",Con_ve!$Q$6:$Q$1005,Cad_cl!AX$5)))</f>
        <v/>
      </c>
      <c r="AY174" s="134" t="str">
        <f>IF(ISERR(IF($C174="","",SUMIFS(Con_ve!$F$6:$F$1005,Con_ve!$C$6:$C$1005,$C174,Con_ve!$I$6:$I$1005,"Fechada",Con_ve!$Q$6:$Q$1005,Cad_cl!AY$5))),"",IF($C174="","",SUMIFS(Con_ve!$F$6:$F$1005,Con_ve!$C$6:$C$1005,$C174,Con_ve!$I$6:$I$1005,"Fechada",Con_ve!$Q$6:$Q$1005,Cad_cl!AY$5)))</f>
        <v/>
      </c>
      <c r="AZ174" s="134" t="str">
        <f>IF(ISERR(IF($C174="","",SUMIFS(Con_ve!$F$6:$F$1005,Con_ve!$C$6:$C$1005,$C174,Con_ve!$I$6:$I$1005,"Fechada",Con_ve!$Q$6:$Q$1005,Cad_cl!AZ$5))),"",IF($C174="","",SUMIFS(Con_ve!$F$6:$F$1005,Con_ve!$C$6:$C$1005,$C174,Con_ve!$I$6:$I$1005,"Fechada",Con_ve!$Q$6:$Q$1005,Cad_cl!AZ$5)))</f>
        <v/>
      </c>
      <c r="BA174" s="134" t="str">
        <f>IF(ISERR(IF($C174="","",SUMIFS(Con_ve!$F$6:$F$1005,Con_ve!$C$6:$C$1005,$C174,Con_ve!$I$6:$I$1005,"Fechada",Con_ve!$Q$6:$Q$1005,Cad_cl!BA$5))),"",IF($C174="","",SUMIFS(Con_ve!$F$6:$F$1005,Con_ve!$C$6:$C$1005,$C174,Con_ve!$I$6:$I$1005,"Fechada",Con_ve!$Q$6:$Q$1005,Cad_cl!BA$5)))</f>
        <v/>
      </c>
      <c r="BB174" s="134">
        <f t="shared" si="6"/>
        <v>0</v>
      </c>
      <c r="BD174" s="134" t="str">
        <f>IF(ISERR(IF($C174="","",SUMIFS(Con_ve!$F$6:$F$1005,Con_ve!$C$6:$C$1005,$C174,Con_ve!$I$6:$I$1005,"Em negociação",Con_ve!$Q$6:$Q$1005,Cad_cl!BD$5))),"",IF($C174="","",SUMIFS(Con_ve!$F$6:$F$1005,Con_ve!$C$6:$C$1005,$C174,Con_ve!$I$6:$I$1005,"Em negociação",Con_ve!$Q$6:$Q$1005,Cad_cl!BD$5)))</f>
        <v/>
      </c>
      <c r="BE174" s="134" t="str">
        <f>IF(ISERR(IF($C174="","",SUMIFS(Con_ve!$F$6:$F$1005,Con_ve!$C$6:$C$1005,$C174,Con_ve!$I$6:$I$1005,"Em negociação",Con_ve!$Q$6:$Q$1005,Cad_cl!BE$5))),"",IF($C174="","",SUMIFS(Con_ve!$F$6:$F$1005,Con_ve!$C$6:$C$1005,$C174,Con_ve!$I$6:$I$1005,"Em negociação",Con_ve!$Q$6:$Q$1005,Cad_cl!BE$5)))</f>
        <v/>
      </c>
      <c r="BF174" s="134" t="str">
        <f>IF(ISERR(IF($C174="","",SUMIFS(Con_ve!$F$6:$F$1005,Con_ve!$C$6:$C$1005,$C174,Con_ve!$I$6:$I$1005,"Em negociação",Con_ve!$Q$6:$Q$1005,Cad_cl!BF$5))),"",IF($C174="","",SUMIFS(Con_ve!$F$6:$F$1005,Con_ve!$C$6:$C$1005,$C174,Con_ve!$I$6:$I$1005,"Em negociação",Con_ve!$Q$6:$Q$1005,Cad_cl!BF$5)))</f>
        <v/>
      </c>
      <c r="BG174" s="134" t="str">
        <f>IF(ISERR(IF($C174="","",SUMIFS(Con_ve!$F$6:$F$1005,Con_ve!$C$6:$C$1005,$C174,Con_ve!$I$6:$I$1005,"Em negociação",Con_ve!$Q$6:$Q$1005,Cad_cl!BG$5))),"",IF($C174="","",SUMIFS(Con_ve!$F$6:$F$1005,Con_ve!$C$6:$C$1005,$C174,Con_ve!$I$6:$I$1005,"Em negociação",Con_ve!$Q$6:$Q$1005,Cad_cl!BG$5)))</f>
        <v/>
      </c>
      <c r="BH174" s="134" t="str">
        <f>IF(ISERR(IF($C174="","",SUMIFS(Con_ve!$F$6:$F$1005,Con_ve!$C$6:$C$1005,$C174,Con_ve!$I$6:$I$1005,"Em negociação",Con_ve!$Q$6:$Q$1005,Cad_cl!BH$5))),"",IF($C174="","",SUMIFS(Con_ve!$F$6:$F$1005,Con_ve!$C$6:$C$1005,$C174,Con_ve!$I$6:$I$1005,"Em negociação",Con_ve!$Q$6:$Q$1005,Cad_cl!BH$5)))</f>
        <v/>
      </c>
      <c r="BI174" s="134" t="str">
        <f>IF(ISERR(IF($C174="","",SUMIFS(Con_ve!$F$6:$F$1005,Con_ve!$C$6:$C$1005,$C174,Con_ve!$I$6:$I$1005,"Em negociação",Con_ve!$Q$6:$Q$1005,Cad_cl!BI$5))),"",IF($C174="","",SUMIFS(Con_ve!$F$6:$F$1005,Con_ve!$C$6:$C$1005,$C174,Con_ve!$I$6:$I$1005,"Em negociação",Con_ve!$Q$6:$Q$1005,Cad_cl!BI$5)))</f>
        <v/>
      </c>
      <c r="BJ174" s="134" t="str">
        <f>IF(ISERR(IF($C174="","",SUMIFS(Con_ve!$F$6:$F$1005,Con_ve!$C$6:$C$1005,$C174,Con_ve!$I$6:$I$1005,"Em negociação",Con_ve!$Q$6:$Q$1005,Cad_cl!BJ$5))),"",IF($C174="","",SUMIFS(Con_ve!$F$6:$F$1005,Con_ve!$C$6:$C$1005,$C174,Con_ve!$I$6:$I$1005,"Em negociação",Con_ve!$Q$6:$Q$1005,Cad_cl!BJ$5)))</f>
        <v/>
      </c>
      <c r="BK174" s="134" t="str">
        <f>IF(ISERR(IF($C174="","",SUMIFS(Con_ve!$F$6:$F$1005,Con_ve!$C$6:$C$1005,$C174,Con_ve!$I$6:$I$1005,"Em negociação",Con_ve!$Q$6:$Q$1005,Cad_cl!BK$5))),"",IF($C174="","",SUMIFS(Con_ve!$F$6:$F$1005,Con_ve!$C$6:$C$1005,$C174,Con_ve!$I$6:$I$1005,"Em negociação",Con_ve!$Q$6:$Q$1005,Cad_cl!BK$5)))</f>
        <v/>
      </c>
      <c r="BL174" s="134" t="str">
        <f>IF(ISERR(IF($C174="","",SUMIFS(Con_ve!$F$6:$F$1005,Con_ve!$C$6:$C$1005,$C174,Con_ve!$I$6:$I$1005,"Em negociação",Con_ve!$Q$6:$Q$1005,Cad_cl!BL$5))),"",IF($C174="","",SUMIFS(Con_ve!$F$6:$F$1005,Con_ve!$C$6:$C$1005,$C174,Con_ve!$I$6:$I$1005,"Em negociação",Con_ve!$Q$6:$Q$1005,Cad_cl!BL$5)))</f>
        <v/>
      </c>
      <c r="BM174" s="134" t="str">
        <f>IF(ISERR(IF($C174="","",SUMIFS(Con_ve!$F$6:$F$1005,Con_ve!$C$6:$C$1005,$C174,Con_ve!$I$6:$I$1005,"Em negociação",Con_ve!$Q$6:$Q$1005,Cad_cl!BM$5))),"",IF($C174="","",SUMIFS(Con_ve!$F$6:$F$1005,Con_ve!$C$6:$C$1005,$C174,Con_ve!$I$6:$I$1005,"Em negociação",Con_ve!$Q$6:$Q$1005,Cad_cl!BM$5)))</f>
        <v/>
      </c>
      <c r="BN174" s="134" t="str">
        <f>IF(ISERR(IF($C174="","",SUMIFS(Con_ve!$F$6:$F$1005,Con_ve!$C$6:$C$1005,$C174,Con_ve!$I$6:$I$1005,"Em negociação",Con_ve!$Q$6:$Q$1005,Cad_cl!BN$5))),"",IF($C174="","",SUMIFS(Con_ve!$F$6:$F$1005,Con_ve!$C$6:$C$1005,$C174,Con_ve!$I$6:$I$1005,"Em negociação",Con_ve!$Q$6:$Q$1005,Cad_cl!BN$5)))</f>
        <v/>
      </c>
      <c r="BO174" s="134" t="str">
        <f>IF(ISERR(IF($C174="","",SUMIFS(Con_ve!$F$6:$F$1005,Con_ve!$C$6:$C$1005,$C174,Con_ve!$I$6:$I$1005,"Em negociação",Con_ve!$Q$6:$Q$1005,Cad_cl!BO$5))),"",IF($C174="","",SUMIFS(Con_ve!$F$6:$F$1005,Con_ve!$C$6:$C$1005,$C174,Con_ve!$I$6:$I$1005,"Em negociação",Con_ve!$Q$6:$Q$1005,Cad_cl!BO$5)))</f>
        <v/>
      </c>
      <c r="BP174" s="134">
        <f t="shared" si="7"/>
        <v>0</v>
      </c>
      <c r="BR174" s="125" t="str">
        <f>IF(ISERR(IF(AND($I174=Re_lo!$E$5,BR$5=VLOOKUP(Re_lo!$H$5,Re_lo!$N$5:$O$16,2,0)),AP174,"")),"",IF(AND($I174=Re_lo!$E$5,BR$5=VLOOKUP(Re_lo!$H$5,Re_lo!$N$5:$O$16,2,0)),AP174,""))</f>
        <v/>
      </c>
      <c r="BS174" s="125" t="str">
        <f>IF(ISERR(IF(AND($I174=Re_lo!$E$5,BS$5=VLOOKUP(Re_lo!$H$5,Re_lo!$N$5:$O$16,2,0)),AQ174,"")),"",IF(AND($I174=Re_lo!$E$5,BS$5=VLOOKUP(Re_lo!$H$5,Re_lo!$N$5:$O$16,2,0)),AQ174,""))</f>
        <v/>
      </c>
      <c r="BT174" s="125" t="str">
        <f>IF(ISERR(IF(AND($I174=Re_lo!$E$5,BT$5=VLOOKUP(Re_lo!$H$5,Re_lo!$N$5:$O$16,2,0)),AR174,"")),"",IF(AND($I174=Re_lo!$E$5,BT$5=VLOOKUP(Re_lo!$H$5,Re_lo!$N$5:$O$16,2,0)),AR174,""))</f>
        <v/>
      </c>
      <c r="BU174" s="125" t="str">
        <f>IF(ISERR(IF(AND($I174=Re_lo!$E$5,BU$5=VLOOKUP(Re_lo!$H$5,Re_lo!$N$5:$O$16,2,0)),AS174,"")),"",IF(AND($I174=Re_lo!$E$5,BU$5=VLOOKUP(Re_lo!$H$5,Re_lo!$N$5:$O$16,2,0)),AS174,""))</f>
        <v/>
      </c>
      <c r="BV174" s="125" t="str">
        <f>IF(ISERR(IF(AND($I174=Re_lo!$E$5,BV$5=VLOOKUP(Re_lo!$H$5,Re_lo!$N$5:$O$16,2,0)),AT174,"")),"",IF(AND($I174=Re_lo!$E$5,BV$5=VLOOKUP(Re_lo!$H$5,Re_lo!$N$5:$O$16,2,0)),AT174,""))</f>
        <v/>
      </c>
      <c r="BW174" s="125" t="str">
        <f>IF(ISERR(IF(AND($I174=Re_lo!$E$5,BW$5=VLOOKUP(Re_lo!$H$5,Re_lo!$N$5:$O$16,2,0)),AU174,"")),"",IF(AND($I174=Re_lo!$E$5,BW$5=VLOOKUP(Re_lo!$H$5,Re_lo!$N$5:$O$16,2,0)),AU174,""))</f>
        <v/>
      </c>
      <c r="BX174" s="125" t="str">
        <f>IF(ISERR(IF(AND($I174=Re_lo!$E$5,BX$5=VLOOKUP(Re_lo!$H$5,Re_lo!$N$5:$O$16,2,0)),AV174,"")),"",IF(AND($I174=Re_lo!$E$5,BX$5=VLOOKUP(Re_lo!$H$5,Re_lo!$N$5:$O$16,2,0)),AV174,""))</f>
        <v/>
      </c>
      <c r="BY174" s="125" t="str">
        <f>IF(ISERR(IF(AND($I174=Re_lo!$E$5,BY$5=VLOOKUP(Re_lo!$H$5,Re_lo!$N$5:$O$16,2,0)),AW174,"")),"",IF(AND($I174=Re_lo!$E$5,BY$5=VLOOKUP(Re_lo!$H$5,Re_lo!$N$5:$O$16,2,0)),AW174,""))</f>
        <v/>
      </c>
      <c r="BZ174" s="125" t="str">
        <f>IF(ISERR(IF(AND($I174=Re_lo!$E$5,BZ$5=VLOOKUP(Re_lo!$H$5,Re_lo!$N$5:$O$16,2,0)),AX174,"")),"",IF(AND($I174=Re_lo!$E$5,BZ$5=VLOOKUP(Re_lo!$H$5,Re_lo!$N$5:$O$16,2,0)),AX174,""))</f>
        <v/>
      </c>
      <c r="CA174" s="125" t="str">
        <f>IF(ISERR(IF(AND($I174=Re_lo!$E$5,CA$5=VLOOKUP(Re_lo!$H$5,Re_lo!$N$5:$O$16,2,0)),AY174,"")),"",IF(AND($I174=Re_lo!$E$5,CA$5=VLOOKUP(Re_lo!$H$5,Re_lo!$N$5:$O$16,2,0)),AY174,""))</f>
        <v/>
      </c>
      <c r="CB174" s="125" t="str">
        <f>IF(ISERR(IF(AND($I174=Re_lo!$E$5,CB$5=VLOOKUP(Re_lo!$H$5,Re_lo!$N$5:$O$16,2,0)),AZ174,"")),"",IF(AND($I174=Re_lo!$E$5,CB$5=VLOOKUP(Re_lo!$H$5,Re_lo!$N$5:$O$16,2,0)),AZ174,""))</f>
        <v/>
      </c>
      <c r="CC174" s="125" t="str">
        <f>IF(ISERR(IF(AND($I174=Re_lo!$E$5,CC$5=VLOOKUP(Re_lo!$H$5,Re_lo!$N$5:$O$16,2,0)),BA174,"")),"",IF(AND($I174=Re_lo!$E$5,CC$5=VLOOKUP(Re_lo!$H$5,Re_lo!$N$5:$O$16,2,0)),BA174,""))</f>
        <v/>
      </c>
      <c r="CD174" s="125" t="str">
        <f>IF(ISERR(IF(AND($I174=Re_lo!$E$5,CD$5=VLOOKUP(Re_lo!$H$5,Re_lo!$N$5:$O$16,2,0)),BB174,"")),"",IF(AND($I174=Re_lo!$E$5,CD$5=VLOOKUP(Re_lo!$H$5,Re_lo!$N$5:$O$16,2,0)),BB174,""))</f>
        <v/>
      </c>
      <c r="CF174" s="125" t="str">
        <f>IF($C174="","",COUNTIFS(Con_ve!$C$6:$C$1005,$C174,Con_ve!$Q$6:$Q$1005,Cad_cl!CF$5))</f>
        <v/>
      </c>
      <c r="CG174" s="125" t="str">
        <f>IF($C174="","",COUNTIFS(Con_ve!$C$6:$C$1005,$C174,Con_ve!$Q$6:$Q$1005,Cad_cl!CG$5))</f>
        <v/>
      </c>
      <c r="CH174" s="125" t="str">
        <f>IF($C174="","",COUNTIFS(Con_ve!$C$6:$C$1005,$C174,Con_ve!$Q$6:$Q$1005,Cad_cl!CH$5))</f>
        <v/>
      </c>
      <c r="CI174" s="125" t="str">
        <f>IF($C174="","",COUNTIFS(Con_ve!$C$6:$C$1005,$C174,Con_ve!$Q$6:$Q$1005,Cad_cl!CI$5))</f>
        <v/>
      </c>
      <c r="CJ174" s="125" t="str">
        <f>IF($C174="","",COUNTIFS(Con_ve!$C$6:$C$1005,$C174,Con_ve!$Q$6:$Q$1005,Cad_cl!CJ$5))</f>
        <v/>
      </c>
      <c r="CK174" s="125" t="str">
        <f>IF($C174="","",COUNTIFS(Con_ve!$C$6:$C$1005,$C174,Con_ve!$Q$6:$Q$1005,Cad_cl!CK$5))</f>
        <v/>
      </c>
      <c r="CL174" s="125" t="str">
        <f>IF($C174="","",COUNTIFS(Con_ve!$C$6:$C$1005,$C174,Con_ve!$Q$6:$Q$1005,Cad_cl!CL$5))</f>
        <v/>
      </c>
      <c r="CM174" s="125" t="str">
        <f>IF($C174="","",COUNTIFS(Con_ve!$C$6:$C$1005,$C174,Con_ve!$Q$6:$Q$1005,Cad_cl!CM$5))</f>
        <v/>
      </c>
      <c r="CN174" s="125" t="str">
        <f>IF($C174="","",COUNTIFS(Con_ve!$C$6:$C$1005,$C174,Con_ve!$Q$6:$Q$1005,Cad_cl!CN$5))</f>
        <v/>
      </c>
      <c r="CO174" s="125" t="str">
        <f>IF($C174="","",COUNTIFS(Con_ve!$C$6:$C$1005,$C174,Con_ve!$Q$6:$Q$1005,Cad_cl!CO$5))</f>
        <v/>
      </c>
      <c r="CP174" s="125" t="str">
        <f>IF($C174="","",COUNTIFS(Con_ve!$C$6:$C$1005,$C174,Con_ve!$Q$6:$Q$1005,Cad_cl!CP$5))</f>
        <v/>
      </c>
      <c r="CQ174" s="125" t="str">
        <f>IF($C174="","",COUNTIFS(Con_ve!$C$6:$C$1005,$C174,Con_ve!$Q$6:$Q$1005,Cad_cl!CQ$5))</f>
        <v/>
      </c>
      <c r="CR174" s="125">
        <f t="shared" si="8"/>
        <v>0</v>
      </c>
    </row>
    <row r="175" spans="3:96" ht="30" customHeight="1">
      <c r="C175" s="153"/>
      <c r="D175" s="153"/>
      <c r="E175" s="154"/>
      <c r="F175" s="153"/>
      <c r="G175" s="155"/>
      <c r="H175" s="153"/>
      <c r="I175" s="153"/>
      <c r="J175" s="132" t="s">
        <v>309</v>
      </c>
      <c r="K175" s="133" t="s">
        <v>309</v>
      </c>
      <c r="L175" s="153"/>
      <c r="M175" s="153"/>
      <c r="N175" s="153"/>
      <c r="O175" s="153"/>
      <c r="P175" s="153"/>
      <c r="Q175" s="153"/>
      <c r="AP175" s="134" t="str">
        <f>IF(ISERR(IF($C175="","",SUMIFS(Con_ve!$F$6:$F$1005,Con_ve!$C$6:$C$1005,$C175,Con_ve!$I$6:$I$1005,"Fechada",Con_ve!$Q$6:$Q$1005,Cad_cl!AP$5))),"",IF($C175="","",SUMIFS(Con_ve!$F$6:$F$1005,Con_ve!$C$6:$C$1005,$C175,Con_ve!$I$6:$I$1005,"Fechada",Con_ve!$Q$6:$Q$1005,Cad_cl!AP$5)))</f>
        <v/>
      </c>
      <c r="AQ175" s="134" t="str">
        <f>IF(ISERR(IF($C175="","",SUMIFS(Con_ve!$F$6:$F$1005,Con_ve!$C$6:$C$1005,$C175,Con_ve!$I$6:$I$1005,"Fechada",Con_ve!$Q$6:$Q$1005,Cad_cl!AQ$5))),"",IF($C175="","",SUMIFS(Con_ve!$F$6:$F$1005,Con_ve!$C$6:$C$1005,$C175,Con_ve!$I$6:$I$1005,"Fechada",Con_ve!$Q$6:$Q$1005,Cad_cl!AQ$5)))</f>
        <v/>
      </c>
      <c r="AR175" s="134" t="str">
        <f>IF(ISERR(IF($C175="","",SUMIFS(Con_ve!$F$6:$F$1005,Con_ve!$C$6:$C$1005,$C175,Con_ve!$I$6:$I$1005,"Fechada",Con_ve!$Q$6:$Q$1005,Cad_cl!AR$5))),"",IF($C175="","",SUMIFS(Con_ve!$F$6:$F$1005,Con_ve!$C$6:$C$1005,$C175,Con_ve!$I$6:$I$1005,"Fechada",Con_ve!$Q$6:$Q$1005,Cad_cl!AR$5)))</f>
        <v/>
      </c>
      <c r="AS175" s="134" t="str">
        <f>IF(ISERR(IF($C175="","",SUMIFS(Con_ve!$F$6:$F$1005,Con_ve!$C$6:$C$1005,$C175,Con_ve!$I$6:$I$1005,"Fechada",Con_ve!$Q$6:$Q$1005,Cad_cl!AS$5))),"",IF($C175="","",SUMIFS(Con_ve!$F$6:$F$1005,Con_ve!$C$6:$C$1005,$C175,Con_ve!$I$6:$I$1005,"Fechada",Con_ve!$Q$6:$Q$1005,Cad_cl!AS$5)))</f>
        <v/>
      </c>
      <c r="AT175" s="134" t="str">
        <f>IF(ISERR(IF($C175="","",SUMIFS(Con_ve!$F$6:$F$1005,Con_ve!$C$6:$C$1005,$C175,Con_ve!$I$6:$I$1005,"Fechada",Con_ve!$Q$6:$Q$1005,Cad_cl!AT$5))),"",IF($C175="","",SUMIFS(Con_ve!$F$6:$F$1005,Con_ve!$C$6:$C$1005,$C175,Con_ve!$I$6:$I$1005,"Fechada",Con_ve!$Q$6:$Q$1005,Cad_cl!AT$5)))</f>
        <v/>
      </c>
      <c r="AU175" s="134" t="str">
        <f>IF(ISERR(IF($C175="","",SUMIFS(Con_ve!$F$6:$F$1005,Con_ve!$C$6:$C$1005,$C175,Con_ve!$I$6:$I$1005,"Fechada",Con_ve!$Q$6:$Q$1005,Cad_cl!AU$5))),"",IF($C175="","",SUMIFS(Con_ve!$F$6:$F$1005,Con_ve!$C$6:$C$1005,$C175,Con_ve!$I$6:$I$1005,"Fechada",Con_ve!$Q$6:$Q$1005,Cad_cl!AU$5)))</f>
        <v/>
      </c>
      <c r="AV175" s="134" t="str">
        <f>IF(ISERR(IF($C175="","",SUMIFS(Con_ve!$F$6:$F$1005,Con_ve!$C$6:$C$1005,$C175,Con_ve!$I$6:$I$1005,"Fechada",Con_ve!$Q$6:$Q$1005,Cad_cl!AV$5))),"",IF($C175="","",SUMIFS(Con_ve!$F$6:$F$1005,Con_ve!$C$6:$C$1005,$C175,Con_ve!$I$6:$I$1005,"Fechada",Con_ve!$Q$6:$Q$1005,Cad_cl!AV$5)))</f>
        <v/>
      </c>
      <c r="AW175" s="134" t="str">
        <f>IF(ISERR(IF($C175="","",SUMIFS(Con_ve!$F$6:$F$1005,Con_ve!$C$6:$C$1005,$C175,Con_ve!$I$6:$I$1005,"Fechada",Con_ve!$Q$6:$Q$1005,Cad_cl!AW$5))),"",IF($C175="","",SUMIFS(Con_ve!$F$6:$F$1005,Con_ve!$C$6:$C$1005,$C175,Con_ve!$I$6:$I$1005,"Fechada",Con_ve!$Q$6:$Q$1005,Cad_cl!AW$5)))</f>
        <v/>
      </c>
      <c r="AX175" s="134" t="str">
        <f>IF(ISERR(IF($C175="","",SUMIFS(Con_ve!$F$6:$F$1005,Con_ve!$C$6:$C$1005,$C175,Con_ve!$I$6:$I$1005,"Fechada",Con_ve!$Q$6:$Q$1005,Cad_cl!AX$5))),"",IF($C175="","",SUMIFS(Con_ve!$F$6:$F$1005,Con_ve!$C$6:$C$1005,$C175,Con_ve!$I$6:$I$1005,"Fechada",Con_ve!$Q$6:$Q$1005,Cad_cl!AX$5)))</f>
        <v/>
      </c>
      <c r="AY175" s="134" t="str">
        <f>IF(ISERR(IF($C175="","",SUMIFS(Con_ve!$F$6:$F$1005,Con_ve!$C$6:$C$1005,$C175,Con_ve!$I$6:$I$1005,"Fechada",Con_ve!$Q$6:$Q$1005,Cad_cl!AY$5))),"",IF($C175="","",SUMIFS(Con_ve!$F$6:$F$1005,Con_ve!$C$6:$C$1005,$C175,Con_ve!$I$6:$I$1005,"Fechada",Con_ve!$Q$6:$Q$1005,Cad_cl!AY$5)))</f>
        <v/>
      </c>
      <c r="AZ175" s="134" t="str">
        <f>IF(ISERR(IF($C175="","",SUMIFS(Con_ve!$F$6:$F$1005,Con_ve!$C$6:$C$1005,$C175,Con_ve!$I$6:$I$1005,"Fechada",Con_ve!$Q$6:$Q$1005,Cad_cl!AZ$5))),"",IF($C175="","",SUMIFS(Con_ve!$F$6:$F$1005,Con_ve!$C$6:$C$1005,$C175,Con_ve!$I$6:$I$1005,"Fechada",Con_ve!$Q$6:$Q$1005,Cad_cl!AZ$5)))</f>
        <v/>
      </c>
      <c r="BA175" s="134" t="str">
        <f>IF(ISERR(IF($C175="","",SUMIFS(Con_ve!$F$6:$F$1005,Con_ve!$C$6:$C$1005,$C175,Con_ve!$I$6:$I$1005,"Fechada",Con_ve!$Q$6:$Q$1005,Cad_cl!BA$5))),"",IF($C175="","",SUMIFS(Con_ve!$F$6:$F$1005,Con_ve!$C$6:$C$1005,$C175,Con_ve!$I$6:$I$1005,"Fechada",Con_ve!$Q$6:$Q$1005,Cad_cl!BA$5)))</f>
        <v/>
      </c>
      <c r="BB175" s="134">
        <f t="shared" si="6"/>
        <v>0</v>
      </c>
      <c r="BD175" s="134" t="str">
        <f>IF(ISERR(IF($C175="","",SUMIFS(Con_ve!$F$6:$F$1005,Con_ve!$C$6:$C$1005,$C175,Con_ve!$I$6:$I$1005,"Em negociação",Con_ve!$Q$6:$Q$1005,Cad_cl!BD$5))),"",IF($C175="","",SUMIFS(Con_ve!$F$6:$F$1005,Con_ve!$C$6:$C$1005,$C175,Con_ve!$I$6:$I$1005,"Em negociação",Con_ve!$Q$6:$Q$1005,Cad_cl!BD$5)))</f>
        <v/>
      </c>
      <c r="BE175" s="134" t="str">
        <f>IF(ISERR(IF($C175="","",SUMIFS(Con_ve!$F$6:$F$1005,Con_ve!$C$6:$C$1005,$C175,Con_ve!$I$6:$I$1005,"Em negociação",Con_ve!$Q$6:$Q$1005,Cad_cl!BE$5))),"",IF($C175="","",SUMIFS(Con_ve!$F$6:$F$1005,Con_ve!$C$6:$C$1005,$C175,Con_ve!$I$6:$I$1005,"Em negociação",Con_ve!$Q$6:$Q$1005,Cad_cl!BE$5)))</f>
        <v/>
      </c>
      <c r="BF175" s="134" t="str">
        <f>IF(ISERR(IF($C175="","",SUMIFS(Con_ve!$F$6:$F$1005,Con_ve!$C$6:$C$1005,$C175,Con_ve!$I$6:$I$1005,"Em negociação",Con_ve!$Q$6:$Q$1005,Cad_cl!BF$5))),"",IF($C175="","",SUMIFS(Con_ve!$F$6:$F$1005,Con_ve!$C$6:$C$1005,$C175,Con_ve!$I$6:$I$1005,"Em negociação",Con_ve!$Q$6:$Q$1005,Cad_cl!BF$5)))</f>
        <v/>
      </c>
      <c r="BG175" s="134" t="str">
        <f>IF(ISERR(IF($C175="","",SUMIFS(Con_ve!$F$6:$F$1005,Con_ve!$C$6:$C$1005,$C175,Con_ve!$I$6:$I$1005,"Em negociação",Con_ve!$Q$6:$Q$1005,Cad_cl!BG$5))),"",IF($C175="","",SUMIFS(Con_ve!$F$6:$F$1005,Con_ve!$C$6:$C$1005,$C175,Con_ve!$I$6:$I$1005,"Em negociação",Con_ve!$Q$6:$Q$1005,Cad_cl!BG$5)))</f>
        <v/>
      </c>
      <c r="BH175" s="134" t="str">
        <f>IF(ISERR(IF($C175="","",SUMIFS(Con_ve!$F$6:$F$1005,Con_ve!$C$6:$C$1005,$C175,Con_ve!$I$6:$I$1005,"Em negociação",Con_ve!$Q$6:$Q$1005,Cad_cl!BH$5))),"",IF($C175="","",SUMIFS(Con_ve!$F$6:$F$1005,Con_ve!$C$6:$C$1005,$C175,Con_ve!$I$6:$I$1005,"Em negociação",Con_ve!$Q$6:$Q$1005,Cad_cl!BH$5)))</f>
        <v/>
      </c>
      <c r="BI175" s="134" t="str">
        <f>IF(ISERR(IF($C175="","",SUMIFS(Con_ve!$F$6:$F$1005,Con_ve!$C$6:$C$1005,$C175,Con_ve!$I$6:$I$1005,"Em negociação",Con_ve!$Q$6:$Q$1005,Cad_cl!BI$5))),"",IF($C175="","",SUMIFS(Con_ve!$F$6:$F$1005,Con_ve!$C$6:$C$1005,$C175,Con_ve!$I$6:$I$1005,"Em negociação",Con_ve!$Q$6:$Q$1005,Cad_cl!BI$5)))</f>
        <v/>
      </c>
      <c r="BJ175" s="134" t="str">
        <f>IF(ISERR(IF($C175="","",SUMIFS(Con_ve!$F$6:$F$1005,Con_ve!$C$6:$C$1005,$C175,Con_ve!$I$6:$I$1005,"Em negociação",Con_ve!$Q$6:$Q$1005,Cad_cl!BJ$5))),"",IF($C175="","",SUMIFS(Con_ve!$F$6:$F$1005,Con_ve!$C$6:$C$1005,$C175,Con_ve!$I$6:$I$1005,"Em negociação",Con_ve!$Q$6:$Q$1005,Cad_cl!BJ$5)))</f>
        <v/>
      </c>
      <c r="BK175" s="134" t="str">
        <f>IF(ISERR(IF($C175="","",SUMIFS(Con_ve!$F$6:$F$1005,Con_ve!$C$6:$C$1005,$C175,Con_ve!$I$6:$I$1005,"Em negociação",Con_ve!$Q$6:$Q$1005,Cad_cl!BK$5))),"",IF($C175="","",SUMIFS(Con_ve!$F$6:$F$1005,Con_ve!$C$6:$C$1005,$C175,Con_ve!$I$6:$I$1005,"Em negociação",Con_ve!$Q$6:$Q$1005,Cad_cl!BK$5)))</f>
        <v/>
      </c>
      <c r="BL175" s="134" t="str">
        <f>IF(ISERR(IF($C175="","",SUMIFS(Con_ve!$F$6:$F$1005,Con_ve!$C$6:$C$1005,$C175,Con_ve!$I$6:$I$1005,"Em negociação",Con_ve!$Q$6:$Q$1005,Cad_cl!BL$5))),"",IF($C175="","",SUMIFS(Con_ve!$F$6:$F$1005,Con_ve!$C$6:$C$1005,$C175,Con_ve!$I$6:$I$1005,"Em negociação",Con_ve!$Q$6:$Q$1005,Cad_cl!BL$5)))</f>
        <v/>
      </c>
      <c r="BM175" s="134" t="str">
        <f>IF(ISERR(IF($C175="","",SUMIFS(Con_ve!$F$6:$F$1005,Con_ve!$C$6:$C$1005,$C175,Con_ve!$I$6:$I$1005,"Em negociação",Con_ve!$Q$6:$Q$1005,Cad_cl!BM$5))),"",IF($C175="","",SUMIFS(Con_ve!$F$6:$F$1005,Con_ve!$C$6:$C$1005,$C175,Con_ve!$I$6:$I$1005,"Em negociação",Con_ve!$Q$6:$Q$1005,Cad_cl!BM$5)))</f>
        <v/>
      </c>
      <c r="BN175" s="134" t="str">
        <f>IF(ISERR(IF($C175="","",SUMIFS(Con_ve!$F$6:$F$1005,Con_ve!$C$6:$C$1005,$C175,Con_ve!$I$6:$I$1005,"Em negociação",Con_ve!$Q$6:$Q$1005,Cad_cl!BN$5))),"",IF($C175="","",SUMIFS(Con_ve!$F$6:$F$1005,Con_ve!$C$6:$C$1005,$C175,Con_ve!$I$6:$I$1005,"Em negociação",Con_ve!$Q$6:$Q$1005,Cad_cl!BN$5)))</f>
        <v/>
      </c>
      <c r="BO175" s="134" t="str">
        <f>IF(ISERR(IF($C175="","",SUMIFS(Con_ve!$F$6:$F$1005,Con_ve!$C$6:$C$1005,$C175,Con_ve!$I$6:$I$1005,"Em negociação",Con_ve!$Q$6:$Q$1005,Cad_cl!BO$5))),"",IF($C175="","",SUMIFS(Con_ve!$F$6:$F$1005,Con_ve!$C$6:$C$1005,$C175,Con_ve!$I$6:$I$1005,"Em negociação",Con_ve!$Q$6:$Q$1005,Cad_cl!BO$5)))</f>
        <v/>
      </c>
      <c r="BP175" s="134">
        <f t="shared" si="7"/>
        <v>0</v>
      </c>
      <c r="BR175" s="125" t="str">
        <f>IF(ISERR(IF(AND($I175=Re_lo!$E$5,BR$5=VLOOKUP(Re_lo!$H$5,Re_lo!$N$5:$O$16,2,0)),AP175,"")),"",IF(AND($I175=Re_lo!$E$5,BR$5=VLOOKUP(Re_lo!$H$5,Re_lo!$N$5:$O$16,2,0)),AP175,""))</f>
        <v/>
      </c>
      <c r="BS175" s="125" t="str">
        <f>IF(ISERR(IF(AND($I175=Re_lo!$E$5,BS$5=VLOOKUP(Re_lo!$H$5,Re_lo!$N$5:$O$16,2,0)),AQ175,"")),"",IF(AND($I175=Re_lo!$E$5,BS$5=VLOOKUP(Re_lo!$H$5,Re_lo!$N$5:$O$16,2,0)),AQ175,""))</f>
        <v/>
      </c>
      <c r="BT175" s="125" t="str">
        <f>IF(ISERR(IF(AND($I175=Re_lo!$E$5,BT$5=VLOOKUP(Re_lo!$H$5,Re_lo!$N$5:$O$16,2,0)),AR175,"")),"",IF(AND($I175=Re_lo!$E$5,BT$5=VLOOKUP(Re_lo!$H$5,Re_lo!$N$5:$O$16,2,0)),AR175,""))</f>
        <v/>
      </c>
      <c r="BU175" s="125" t="str">
        <f>IF(ISERR(IF(AND($I175=Re_lo!$E$5,BU$5=VLOOKUP(Re_lo!$H$5,Re_lo!$N$5:$O$16,2,0)),AS175,"")),"",IF(AND($I175=Re_lo!$E$5,BU$5=VLOOKUP(Re_lo!$H$5,Re_lo!$N$5:$O$16,2,0)),AS175,""))</f>
        <v/>
      </c>
      <c r="BV175" s="125" t="str">
        <f>IF(ISERR(IF(AND($I175=Re_lo!$E$5,BV$5=VLOOKUP(Re_lo!$H$5,Re_lo!$N$5:$O$16,2,0)),AT175,"")),"",IF(AND($I175=Re_lo!$E$5,BV$5=VLOOKUP(Re_lo!$H$5,Re_lo!$N$5:$O$16,2,0)),AT175,""))</f>
        <v/>
      </c>
      <c r="BW175" s="125" t="str">
        <f>IF(ISERR(IF(AND($I175=Re_lo!$E$5,BW$5=VLOOKUP(Re_lo!$H$5,Re_lo!$N$5:$O$16,2,0)),AU175,"")),"",IF(AND($I175=Re_lo!$E$5,BW$5=VLOOKUP(Re_lo!$H$5,Re_lo!$N$5:$O$16,2,0)),AU175,""))</f>
        <v/>
      </c>
      <c r="BX175" s="125" t="str">
        <f>IF(ISERR(IF(AND($I175=Re_lo!$E$5,BX$5=VLOOKUP(Re_lo!$H$5,Re_lo!$N$5:$O$16,2,0)),AV175,"")),"",IF(AND($I175=Re_lo!$E$5,BX$5=VLOOKUP(Re_lo!$H$5,Re_lo!$N$5:$O$16,2,0)),AV175,""))</f>
        <v/>
      </c>
      <c r="BY175" s="125" t="str">
        <f>IF(ISERR(IF(AND($I175=Re_lo!$E$5,BY$5=VLOOKUP(Re_lo!$H$5,Re_lo!$N$5:$O$16,2,0)),AW175,"")),"",IF(AND($I175=Re_lo!$E$5,BY$5=VLOOKUP(Re_lo!$H$5,Re_lo!$N$5:$O$16,2,0)),AW175,""))</f>
        <v/>
      </c>
      <c r="BZ175" s="125" t="str">
        <f>IF(ISERR(IF(AND($I175=Re_lo!$E$5,BZ$5=VLOOKUP(Re_lo!$H$5,Re_lo!$N$5:$O$16,2,0)),AX175,"")),"",IF(AND($I175=Re_lo!$E$5,BZ$5=VLOOKUP(Re_lo!$H$5,Re_lo!$N$5:$O$16,2,0)),AX175,""))</f>
        <v/>
      </c>
      <c r="CA175" s="125" t="str">
        <f>IF(ISERR(IF(AND($I175=Re_lo!$E$5,CA$5=VLOOKUP(Re_lo!$H$5,Re_lo!$N$5:$O$16,2,0)),AY175,"")),"",IF(AND($I175=Re_lo!$E$5,CA$5=VLOOKUP(Re_lo!$H$5,Re_lo!$N$5:$O$16,2,0)),AY175,""))</f>
        <v/>
      </c>
      <c r="CB175" s="125" t="str">
        <f>IF(ISERR(IF(AND($I175=Re_lo!$E$5,CB$5=VLOOKUP(Re_lo!$H$5,Re_lo!$N$5:$O$16,2,0)),AZ175,"")),"",IF(AND($I175=Re_lo!$E$5,CB$5=VLOOKUP(Re_lo!$H$5,Re_lo!$N$5:$O$16,2,0)),AZ175,""))</f>
        <v/>
      </c>
      <c r="CC175" s="125" t="str">
        <f>IF(ISERR(IF(AND($I175=Re_lo!$E$5,CC$5=VLOOKUP(Re_lo!$H$5,Re_lo!$N$5:$O$16,2,0)),BA175,"")),"",IF(AND($I175=Re_lo!$E$5,CC$5=VLOOKUP(Re_lo!$H$5,Re_lo!$N$5:$O$16,2,0)),BA175,""))</f>
        <v/>
      </c>
      <c r="CD175" s="125" t="str">
        <f>IF(ISERR(IF(AND($I175=Re_lo!$E$5,CD$5=VLOOKUP(Re_lo!$H$5,Re_lo!$N$5:$O$16,2,0)),BB175,"")),"",IF(AND($I175=Re_lo!$E$5,CD$5=VLOOKUP(Re_lo!$H$5,Re_lo!$N$5:$O$16,2,0)),BB175,""))</f>
        <v/>
      </c>
      <c r="CF175" s="125" t="str">
        <f>IF($C175="","",COUNTIFS(Con_ve!$C$6:$C$1005,$C175,Con_ve!$Q$6:$Q$1005,Cad_cl!CF$5))</f>
        <v/>
      </c>
      <c r="CG175" s="125" t="str">
        <f>IF($C175="","",COUNTIFS(Con_ve!$C$6:$C$1005,$C175,Con_ve!$Q$6:$Q$1005,Cad_cl!CG$5))</f>
        <v/>
      </c>
      <c r="CH175" s="125" t="str">
        <f>IF($C175="","",COUNTIFS(Con_ve!$C$6:$C$1005,$C175,Con_ve!$Q$6:$Q$1005,Cad_cl!CH$5))</f>
        <v/>
      </c>
      <c r="CI175" s="125" t="str">
        <f>IF($C175="","",COUNTIFS(Con_ve!$C$6:$C$1005,$C175,Con_ve!$Q$6:$Q$1005,Cad_cl!CI$5))</f>
        <v/>
      </c>
      <c r="CJ175" s="125" t="str">
        <f>IF($C175="","",COUNTIFS(Con_ve!$C$6:$C$1005,$C175,Con_ve!$Q$6:$Q$1005,Cad_cl!CJ$5))</f>
        <v/>
      </c>
      <c r="CK175" s="125" t="str">
        <f>IF($C175="","",COUNTIFS(Con_ve!$C$6:$C$1005,$C175,Con_ve!$Q$6:$Q$1005,Cad_cl!CK$5))</f>
        <v/>
      </c>
      <c r="CL175" s="125" t="str">
        <f>IF($C175="","",COUNTIFS(Con_ve!$C$6:$C$1005,$C175,Con_ve!$Q$6:$Q$1005,Cad_cl!CL$5))</f>
        <v/>
      </c>
      <c r="CM175" s="125" t="str">
        <f>IF($C175="","",COUNTIFS(Con_ve!$C$6:$C$1005,$C175,Con_ve!$Q$6:$Q$1005,Cad_cl!CM$5))</f>
        <v/>
      </c>
      <c r="CN175" s="125" t="str">
        <f>IF($C175="","",COUNTIFS(Con_ve!$C$6:$C$1005,$C175,Con_ve!$Q$6:$Q$1005,Cad_cl!CN$5))</f>
        <v/>
      </c>
      <c r="CO175" s="125" t="str">
        <f>IF($C175="","",COUNTIFS(Con_ve!$C$6:$C$1005,$C175,Con_ve!$Q$6:$Q$1005,Cad_cl!CO$5))</f>
        <v/>
      </c>
      <c r="CP175" s="125" t="str">
        <f>IF($C175="","",COUNTIFS(Con_ve!$C$6:$C$1005,$C175,Con_ve!$Q$6:$Q$1005,Cad_cl!CP$5))</f>
        <v/>
      </c>
      <c r="CQ175" s="125" t="str">
        <f>IF($C175="","",COUNTIFS(Con_ve!$C$6:$C$1005,$C175,Con_ve!$Q$6:$Q$1005,Cad_cl!CQ$5))</f>
        <v/>
      </c>
      <c r="CR175" s="125">
        <f t="shared" si="8"/>
        <v>0</v>
      </c>
    </row>
    <row r="176" spans="3:96" ht="30" customHeight="1">
      <c r="C176" s="153"/>
      <c r="D176" s="153"/>
      <c r="E176" s="154"/>
      <c r="F176" s="153"/>
      <c r="G176" s="155"/>
      <c r="H176" s="153"/>
      <c r="I176" s="153"/>
      <c r="J176" s="132" t="s">
        <v>309</v>
      </c>
      <c r="K176" s="133" t="s">
        <v>309</v>
      </c>
      <c r="L176" s="153"/>
      <c r="M176" s="153"/>
      <c r="N176" s="153"/>
      <c r="O176" s="153"/>
      <c r="P176" s="153"/>
      <c r="Q176" s="153"/>
      <c r="AP176" s="134" t="str">
        <f>IF(ISERR(IF($C176="","",SUMIFS(Con_ve!$F$6:$F$1005,Con_ve!$C$6:$C$1005,$C176,Con_ve!$I$6:$I$1005,"Fechada",Con_ve!$Q$6:$Q$1005,Cad_cl!AP$5))),"",IF($C176="","",SUMIFS(Con_ve!$F$6:$F$1005,Con_ve!$C$6:$C$1005,$C176,Con_ve!$I$6:$I$1005,"Fechada",Con_ve!$Q$6:$Q$1005,Cad_cl!AP$5)))</f>
        <v/>
      </c>
      <c r="AQ176" s="134" t="str">
        <f>IF(ISERR(IF($C176="","",SUMIFS(Con_ve!$F$6:$F$1005,Con_ve!$C$6:$C$1005,$C176,Con_ve!$I$6:$I$1005,"Fechada",Con_ve!$Q$6:$Q$1005,Cad_cl!AQ$5))),"",IF($C176="","",SUMIFS(Con_ve!$F$6:$F$1005,Con_ve!$C$6:$C$1005,$C176,Con_ve!$I$6:$I$1005,"Fechada",Con_ve!$Q$6:$Q$1005,Cad_cl!AQ$5)))</f>
        <v/>
      </c>
      <c r="AR176" s="134" t="str">
        <f>IF(ISERR(IF($C176="","",SUMIFS(Con_ve!$F$6:$F$1005,Con_ve!$C$6:$C$1005,$C176,Con_ve!$I$6:$I$1005,"Fechada",Con_ve!$Q$6:$Q$1005,Cad_cl!AR$5))),"",IF($C176="","",SUMIFS(Con_ve!$F$6:$F$1005,Con_ve!$C$6:$C$1005,$C176,Con_ve!$I$6:$I$1005,"Fechada",Con_ve!$Q$6:$Q$1005,Cad_cl!AR$5)))</f>
        <v/>
      </c>
      <c r="AS176" s="134" t="str">
        <f>IF(ISERR(IF($C176="","",SUMIFS(Con_ve!$F$6:$F$1005,Con_ve!$C$6:$C$1005,$C176,Con_ve!$I$6:$I$1005,"Fechada",Con_ve!$Q$6:$Q$1005,Cad_cl!AS$5))),"",IF($C176="","",SUMIFS(Con_ve!$F$6:$F$1005,Con_ve!$C$6:$C$1005,$C176,Con_ve!$I$6:$I$1005,"Fechada",Con_ve!$Q$6:$Q$1005,Cad_cl!AS$5)))</f>
        <v/>
      </c>
      <c r="AT176" s="134" t="str">
        <f>IF(ISERR(IF($C176="","",SUMIFS(Con_ve!$F$6:$F$1005,Con_ve!$C$6:$C$1005,$C176,Con_ve!$I$6:$I$1005,"Fechada",Con_ve!$Q$6:$Q$1005,Cad_cl!AT$5))),"",IF($C176="","",SUMIFS(Con_ve!$F$6:$F$1005,Con_ve!$C$6:$C$1005,$C176,Con_ve!$I$6:$I$1005,"Fechada",Con_ve!$Q$6:$Q$1005,Cad_cl!AT$5)))</f>
        <v/>
      </c>
      <c r="AU176" s="134" t="str">
        <f>IF(ISERR(IF($C176="","",SUMIFS(Con_ve!$F$6:$F$1005,Con_ve!$C$6:$C$1005,$C176,Con_ve!$I$6:$I$1005,"Fechada",Con_ve!$Q$6:$Q$1005,Cad_cl!AU$5))),"",IF($C176="","",SUMIFS(Con_ve!$F$6:$F$1005,Con_ve!$C$6:$C$1005,$C176,Con_ve!$I$6:$I$1005,"Fechada",Con_ve!$Q$6:$Q$1005,Cad_cl!AU$5)))</f>
        <v/>
      </c>
      <c r="AV176" s="134" t="str">
        <f>IF(ISERR(IF($C176="","",SUMIFS(Con_ve!$F$6:$F$1005,Con_ve!$C$6:$C$1005,$C176,Con_ve!$I$6:$I$1005,"Fechada",Con_ve!$Q$6:$Q$1005,Cad_cl!AV$5))),"",IF($C176="","",SUMIFS(Con_ve!$F$6:$F$1005,Con_ve!$C$6:$C$1005,$C176,Con_ve!$I$6:$I$1005,"Fechada",Con_ve!$Q$6:$Q$1005,Cad_cl!AV$5)))</f>
        <v/>
      </c>
      <c r="AW176" s="134" t="str">
        <f>IF(ISERR(IF($C176="","",SUMIFS(Con_ve!$F$6:$F$1005,Con_ve!$C$6:$C$1005,$C176,Con_ve!$I$6:$I$1005,"Fechada",Con_ve!$Q$6:$Q$1005,Cad_cl!AW$5))),"",IF($C176="","",SUMIFS(Con_ve!$F$6:$F$1005,Con_ve!$C$6:$C$1005,$C176,Con_ve!$I$6:$I$1005,"Fechada",Con_ve!$Q$6:$Q$1005,Cad_cl!AW$5)))</f>
        <v/>
      </c>
      <c r="AX176" s="134" t="str">
        <f>IF(ISERR(IF($C176="","",SUMIFS(Con_ve!$F$6:$F$1005,Con_ve!$C$6:$C$1005,$C176,Con_ve!$I$6:$I$1005,"Fechada",Con_ve!$Q$6:$Q$1005,Cad_cl!AX$5))),"",IF($C176="","",SUMIFS(Con_ve!$F$6:$F$1005,Con_ve!$C$6:$C$1005,$C176,Con_ve!$I$6:$I$1005,"Fechada",Con_ve!$Q$6:$Q$1005,Cad_cl!AX$5)))</f>
        <v/>
      </c>
      <c r="AY176" s="134" t="str">
        <f>IF(ISERR(IF($C176="","",SUMIFS(Con_ve!$F$6:$F$1005,Con_ve!$C$6:$C$1005,$C176,Con_ve!$I$6:$I$1005,"Fechada",Con_ve!$Q$6:$Q$1005,Cad_cl!AY$5))),"",IF($C176="","",SUMIFS(Con_ve!$F$6:$F$1005,Con_ve!$C$6:$C$1005,$C176,Con_ve!$I$6:$I$1005,"Fechada",Con_ve!$Q$6:$Q$1005,Cad_cl!AY$5)))</f>
        <v/>
      </c>
      <c r="AZ176" s="134" t="str">
        <f>IF(ISERR(IF($C176="","",SUMIFS(Con_ve!$F$6:$F$1005,Con_ve!$C$6:$C$1005,$C176,Con_ve!$I$6:$I$1005,"Fechada",Con_ve!$Q$6:$Q$1005,Cad_cl!AZ$5))),"",IF($C176="","",SUMIFS(Con_ve!$F$6:$F$1005,Con_ve!$C$6:$C$1005,$C176,Con_ve!$I$6:$I$1005,"Fechada",Con_ve!$Q$6:$Q$1005,Cad_cl!AZ$5)))</f>
        <v/>
      </c>
      <c r="BA176" s="134" t="str">
        <f>IF(ISERR(IF($C176="","",SUMIFS(Con_ve!$F$6:$F$1005,Con_ve!$C$6:$C$1005,$C176,Con_ve!$I$6:$I$1005,"Fechada",Con_ve!$Q$6:$Q$1005,Cad_cl!BA$5))),"",IF($C176="","",SUMIFS(Con_ve!$F$6:$F$1005,Con_ve!$C$6:$C$1005,$C176,Con_ve!$I$6:$I$1005,"Fechada",Con_ve!$Q$6:$Q$1005,Cad_cl!BA$5)))</f>
        <v/>
      </c>
      <c r="BB176" s="134">
        <f t="shared" si="6"/>
        <v>0</v>
      </c>
      <c r="BD176" s="134" t="str">
        <f>IF(ISERR(IF($C176="","",SUMIFS(Con_ve!$F$6:$F$1005,Con_ve!$C$6:$C$1005,$C176,Con_ve!$I$6:$I$1005,"Em negociação",Con_ve!$Q$6:$Q$1005,Cad_cl!BD$5))),"",IF($C176="","",SUMIFS(Con_ve!$F$6:$F$1005,Con_ve!$C$6:$C$1005,$C176,Con_ve!$I$6:$I$1005,"Em negociação",Con_ve!$Q$6:$Q$1005,Cad_cl!BD$5)))</f>
        <v/>
      </c>
      <c r="BE176" s="134" t="str">
        <f>IF(ISERR(IF($C176="","",SUMIFS(Con_ve!$F$6:$F$1005,Con_ve!$C$6:$C$1005,$C176,Con_ve!$I$6:$I$1005,"Em negociação",Con_ve!$Q$6:$Q$1005,Cad_cl!BE$5))),"",IF($C176="","",SUMIFS(Con_ve!$F$6:$F$1005,Con_ve!$C$6:$C$1005,$C176,Con_ve!$I$6:$I$1005,"Em negociação",Con_ve!$Q$6:$Q$1005,Cad_cl!BE$5)))</f>
        <v/>
      </c>
      <c r="BF176" s="134" t="str">
        <f>IF(ISERR(IF($C176="","",SUMIFS(Con_ve!$F$6:$F$1005,Con_ve!$C$6:$C$1005,$C176,Con_ve!$I$6:$I$1005,"Em negociação",Con_ve!$Q$6:$Q$1005,Cad_cl!BF$5))),"",IF($C176="","",SUMIFS(Con_ve!$F$6:$F$1005,Con_ve!$C$6:$C$1005,$C176,Con_ve!$I$6:$I$1005,"Em negociação",Con_ve!$Q$6:$Q$1005,Cad_cl!BF$5)))</f>
        <v/>
      </c>
      <c r="BG176" s="134" t="str">
        <f>IF(ISERR(IF($C176="","",SUMIFS(Con_ve!$F$6:$F$1005,Con_ve!$C$6:$C$1005,$C176,Con_ve!$I$6:$I$1005,"Em negociação",Con_ve!$Q$6:$Q$1005,Cad_cl!BG$5))),"",IF($C176="","",SUMIFS(Con_ve!$F$6:$F$1005,Con_ve!$C$6:$C$1005,$C176,Con_ve!$I$6:$I$1005,"Em negociação",Con_ve!$Q$6:$Q$1005,Cad_cl!BG$5)))</f>
        <v/>
      </c>
      <c r="BH176" s="134" t="str">
        <f>IF(ISERR(IF($C176="","",SUMIFS(Con_ve!$F$6:$F$1005,Con_ve!$C$6:$C$1005,$C176,Con_ve!$I$6:$I$1005,"Em negociação",Con_ve!$Q$6:$Q$1005,Cad_cl!BH$5))),"",IF($C176="","",SUMIFS(Con_ve!$F$6:$F$1005,Con_ve!$C$6:$C$1005,$C176,Con_ve!$I$6:$I$1005,"Em negociação",Con_ve!$Q$6:$Q$1005,Cad_cl!BH$5)))</f>
        <v/>
      </c>
      <c r="BI176" s="134" t="str">
        <f>IF(ISERR(IF($C176="","",SUMIFS(Con_ve!$F$6:$F$1005,Con_ve!$C$6:$C$1005,$C176,Con_ve!$I$6:$I$1005,"Em negociação",Con_ve!$Q$6:$Q$1005,Cad_cl!BI$5))),"",IF($C176="","",SUMIFS(Con_ve!$F$6:$F$1005,Con_ve!$C$6:$C$1005,$C176,Con_ve!$I$6:$I$1005,"Em negociação",Con_ve!$Q$6:$Q$1005,Cad_cl!BI$5)))</f>
        <v/>
      </c>
      <c r="BJ176" s="134" t="str">
        <f>IF(ISERR(IF($C176="","",SUMIFS(Con_ve!$F$6:$F$1005,Con_ve!$C$6:$C$1005,$C176,Con_ve!$I$6:$I$1005,"Em negociação",Con_ve!$Q$6:$Q$1005,Cad_cl!BJ$5))),"",IF($C176="","",SUMIFS(Con_ve!$F$6:$F$1005,Con_ve!$C$6:$C$1005,$C176,Con_ve!$I$6:$I$1005,"Em negociação",Con_ve!$Q$6:$Q$1005,Cad_cl!BJ$5)))</f>
        <v/>
      </c>
      <c r="BK176" s="134" t="str">
        <f>IF(ISERR(IF($C176="","",SUMIFS(Con_ve!$F$6:$F$1005,Con_ve!$C$6:$C$1005,$C176,Con_ve!$I$6:$I$1005,"Em negociação",Con_ve!$Q$6:$Q$1005,Cad_cl!BK$5))),"",IF($C176="","",SUMIFS(Con_ve!$F$6:$F$1005,Con_ve!$C$6:$C$1005,$C176,Con_ve!$I$6:$I$1005,"Em negociação",Con_ve!$Q$6:$Q$1005,Cad_cl!BK$5)))</f>
        <v/>
      </c>
      <c r="BL176" s="134" t="str">
        <f>IF(ISERR(IF($C176="","",SUMIFS(Con_ve!$F$6:$F$1005,Con_ve!$C$6:$C$1005,$C176,Con_ve!$I$6:$I$1005,"Em negociação",Con_ve!$Q$6:$Q$1005,Cad_cl!BL$5))),"",IF($C176="","",SUMIFS(Con_ve!$F$6:$F$1005,Con_ve!$C$6:$C$1005,$C176,Con_ve!$I$6:$I$1005,"Em negociação",Con_ve!$Q$6:$Q$1005,Cad_cl!BL$5)))</f>
        <v/>
      </c>
      <c r="BM176" s="134" t="str">
        <f>IF(ISERR(IF($C176="","",SUMIFS(Con_ve!$F$6:$F$1005,Con_ve!$C$6:$C$1005,$C176,Con_ve!$I$6:$I$1005,"Em negociação",Con_ve!$Q$6:$Q$1005,Cad_cl!BM$5))),"",IF($C176="","",SUMIFS(Con_ve!$F$6:$F$1005,Con_ve!$C$6:$C$1005,$C176,Con_ve!$I$6:$I$1005,"Em negociação",Con_ve!$Q$6:$Q$1005,Cad_cl!BM$5)))</f>
        <v/>
      </c>
      <c r="BN176" s="134" t="str">
        <f>IF(ISERR(IF($C176="","",SUMIFS(Con_ve!$F$6:$F$1005,Con_ve!$C$6:$C$1005,$C176,Con_ve!$I$6:$I$1005,"Em negociação",Con_ve!$Q$6:$Q$1005,Cad_cl!BN$5))),"",IF($C176="","",SUMIFS(Con_ve!$F$6:$F$1005,Con_ve!$C$6:$C$1005,$C176,Con_ve!$I$6:$I$1005,"Em negociação",Con_ve!$Q$6:$Q$1005,Cad_cl!BN$5)))</f>
        <v/>
      </c>
      <c r="BO176" s="134" t="str">
        <f>IF(ISERR(IF($C176="","",SUMIFS(Con_ve!$F$6:$F$1005,Con_ve!$C$6:$C$1005,$C176,Con_ve!$I$6:$I$1005,"Em negociação",Con_ve!$Q$6:$Q$1005,Cad_cl!BO$5))),"",IF($C176="","",SUMIFS(Con_ve!$F$6:$F$1005,Con_ve!$C$6:$C$1005,$C176,Con_ve!$I$6:$I$1005,"Em negociação",Con_ve!$Q$6:$Q$1005,Cad_cl!BO$5)))</f>
        <v/>
      </c>
      <c r="BP176" s="134">
        <f t="shared" si="7"/>
        <v>0</v>
      </c>
      <c r="BR176" s="125" t="str">
        <f>IF(ISERR(IF(AND($I176=Re_lo!$E$5,BR$5=VLOOKUP(Re_lo!$H$5,Re_lo!$N$5:$O$16,2,0)),AP176,"")),"",IF(AND($I176=Re_lo!$E$5,BR$5=VLOOKUP(Re_lo!$H$5,Re_lo!$N$5:$O$16,2,0)),AP176,""))</f>
        <v/>
      </c>
      <c r="BS176" s="125" t="str">
        <f>IF(ISERR(IF(AND($I176=Re_lo!$E$5,BS$5=VLOOKUP(Re_lo!$H$5,Re_lo!$N$5:$O$16,2,0)),AQ176,"")),"",IF(AND($I176=Re_lo!$E$5,BS$5=VLOOKUP(Re_lo!$H$5,Re_lo!$N$5:$O$16,2,0)),AQ176,""))</f>
        <v/>
      </c>
      <c r="BT176" s="125" t="str">
        <f>IF(ISERR(IF(AND($I176=Re_lo!$E$5,BT$5=VLOOKUP(Re_lo!$H$5,Re_lo!$N$5:$O$16,2,0)),AR176,"")),"",IF(AND($I176=Re_lo!$E$5,BT$5=VLOOKUP(Re_lo!$H$5,Re_lo!$N$5:$O$16,2,0)),AR176,""))</f>
        <v/>
      </c>
      <c r="BU176" s="125" t="str">
        <f>IF(ISERR(IF(AND($I176=Re_lo!$E$5,BU$5=VLOOKUP(Re_lo!$H$5,Re_lo!$N$5:$O$16,2,0)),AS176,"")),"",IF(AND($I176=Re_lo!$E$5,BU$5=VLOOKUP(Re_lo!$H$5,Re_lo!$N$5:$O$16,2,0)),AS176,""))</f>
        <v/>
      </c>
      <c r="BV176" s="125" t="str">
        <f>IF(ISERR(IF(AND($I176=Re_lo!$E$5,BV$5=VLOOKUP(Re_lo!$H$5,Re_lo!$N$5:$O$16,2,0)),AT176,"")),"",IF(AND($I176=Re_lo!$E$5,BV$5=VLOOKUP(Re_lo!$H$5,Re_lo!$N$5:$O$16,2,0)),AT176,""))</f>
        <v/>
      </c>
      <c r="BW176" s="125" t="str">
        <f>IF(ISERR(IF(AND($I176=Re_lo!$E$5,BW$5=VLOOKUP(Re_lo!$H$5,Re_lo!$N$5:$O$16,2,0)),AU176,"")),"",IF(AND($I176=Re_lo!$E$5,BW$5=VLOOKUP(Re_lo!$H$5,Re_lo!$N$5:$O$16,2,0)),AU176,""))</f>
        <v/>
      </c>
      <c r="BX176" s="125" t="str">
        <f>IF(ISERR(IF(AND($I176=Re_lo!$E$5,BX$5=VLOOKUP(Re_lo!$H$5,Re_lo!$N$5:$O$16,2,0)),AV176,"")),"",IF(AND($I176=Re_lo!$E$5,BX$5=VLOOKUP(Re_lo!$H$5,Re_lo!$N$5:$O$16,2,0)),AV176,""))</f>
        <v/>
      </c>
      <c r="BY176" s="125" t="str">
        <f>IF(ISERR(IF(AND($I176=Re_lo!$E$5,BY$5=VLOOKUP(Re_lo!$H$5,Re_lo!$N$5:$O$16,2,0)),AW176,"")),"",IF(AND($I176=Re_lo!$E$5,BY$5=VLOOKUP(Re_lo!$H$5,Re_lo!$N$5:$O$16,2,0)),AW176,""))</f>
        <v/>
      </c>
      <c r="BZ176" s="125" t="str">
        <f>IF(ISERR(IF(AND($I176=Re_lo!$E$5,BZ$5=VLOOKUP(Re_lo!$H$5,Re_lo!$N$5:$O$16,2,0)),AX176,"")),"",IF(AND($I176=Re_lo!$E$5,BZ$5=VLOOKUP(Re_lo!$H$5,Re_lo!$N$5:$O$16,2,0)),AX176,""))</f>
        <v/>
      </c>
      <c r="CA176" s="125" t="str">
        <f>IF(ISERR(IF(AND($I176=Re_lo!$E$5,CA$5=VLOOKUP(Re_lo!$H$5,Re_lo!$N$5:$O$16,2,0)),AY176,"")),"",IF(AND($I176=Re_lo!$E$5,CA$5=VLOOKUP(Re_lo!$H$5,Re_lo!$N$5:$O$16,2,0)),AY176,""))</f>
        <v/>
      </c>
      <c r="CB176" s="125" t="str">
        <f>IF(ISERR(IF(AND($I176=Re_lo!$E$5,CB$5=VLOOKUP(Re_lo!$H$5,Re_lo!$N$5:$O$16,2,0)),AZ176,"")),"",IF(AND($I176=Re_lo!$E$5,CB$5=VLOOKUP(Re_lo!$H$5,Re_lo!$N$5:$O$16,2,0)),AZ176,""))</f>
        <v/>
      </c>
      <c r="CC176" s="125" t="str">
        <f>IF(ISERR(IF(AND($I176=Re_lo!$E$5,CC$5=VLOOKUP(Re_lo!$H$5,Re_lo!$N$5:$O$16,2,0)),BA176,"")),"",IF(AND($I176=Re_lo!$E$5,CC$5=VLOOKUP(Re_lo!$H$5,Re_lo!$N$5:$O$16,2,0)),BA176,""))</f>
        <v/>
      </c>
      <c r="CD176" s="125" t="str">
        <f>IF(ISERR(IF(AND($I176=Re_lo!$E$5,CD$5=VLOOKUP(Re_lo!$H$5,Re_lo!$N$5:$O$16,2,0)),BB176,"")),"",IF(AND($I176=Re_lo!$E$5,CD$5=VLOOKUP(Re_lo!$H$5,Re_lo!$N$5:$O$16,2,0)),BB176,""))</f>
        <v/>
      </c>
      <c r="CF176" s="125" t="str">
        <f>IF($C176="","",COUNTIFS(Con_ve!$C$6:$C$1005,$C176,Con_ve!$Q$6:$Q$1005,Cad_cl!CF$5))</f>
        <v/>
      </c>
      <c r="CG176" s="125" t="str">
        <f>IF($C176="","",COUNTIFS(Con_ve!$C$6:$C$1005,$C176,Con_ve!$Q$6:$Q$1005,Cad_cl!CG$5))</f>
        <v/>
      </c>
      <c r="CH176" s="125" t="str">
        <f>IF($C176="","",COUNTIFS(Con_ve!$C$6:$C$1005,$C176,Con_ve!$Q$6:$Q$1005,Cad_cl!CH$5))</f>
        <v/>
      </c>
      <c r="CI176" s="125" t="str">
        <f>IF($C176="","",COUNTIFS(Con_ve!$C$6:$C$1005,$C176,Con_ve!$Q$6:$Q$1005,Cad_cl!CI$5))</f>
        <v/>
      </c>
      <c r="CJ176" s="125" t="str">
        <f>IF($C176="","",COUNTIFS(Con_ve!$C$6:$C$1005,$C176,Con_ve!$Q$6:$Q$1005,Cad_cl!CJ$5))</f>
        <v/>
      </c>
      <c r="CK176" s="125" t="str">
        <f>IF($C176="","",COUNTIFS(Con_ve!$C$6:$C$1005,$C176,Con_ve!$Q$6:$Q$1005,Cad_cl!CK$5))</f>
        <v/>
      </c>
      <c r="CL176" s="125" t="str">
        <f>IF($C176="","",COUNTIFS(Con_ve!$C$6:$C$1005,$C176,Con_ve!$Q$6:$Q$1005,Cad_cl!CL$5))</f>
        <v/>
      </c>
      <c r="CM176" s="125" t="str">
        <f>IF($C176="","",COUNTIFS(Con_ve!$C$6:$C$1005,$C176,Con_ve!$Q$6:$Q$1005,Cad_cl!CM$5))</f>
        <v/>
      </c>
      <c r="CN176" s="125" t="str">
        <f>IF($C176="","",COUNTIFS(Con_ve!$C$6:$C$1005,$C176,Con_ve!$Q$6:$Q$1005,Cad_cl!CN$5))</f>
        <v/>
      </c>
      <c r="CO176" s="125" t="str">
        <f>IF($C176="","",COUNTIFS(Con_ve!$C$6:$C$1005,$C176,Con_ve!$Q$6:$Q$1005,Cad_cl!CO$5))</f>
        <v/>
      </c>
      <c r="CP176" s="125" t="str">
        <f>IF($C176="","",COUNTIFS(Con_ve!$C$6:$C$1005,$C176,Con_ve!$Q$6:$Q$1005,Cad_cl!CP$5))</f>
        <v/>
      </c>
      <c r="CQ176" s="125" t="str">
        <f>IF($C176="","",COUNTIFS(Con_ve!$C$6:$C$1005,$C176,Con_ve!$Q$6:$Q$1005,Cad_cl!CQ$5))</f>
        <v/>
      </c>
      <c r="CR176" s="125">
        <f t="shared" si="8"/>
        <v>0</v>
      </c>
    </row>
    <row r="177" spans="3:96" ht="30" customHeight="1">
      <c r="C177" s="153"/>
      <c r="D177" s="153"/>
      <c r="E177" s="154"/>
      <c r="F177" s="153"/>
      <c r="G177" s="155"/>
      <c r="H177" s="153"/>
      <c r="I177" s="153"/>
      <c r="J177" s="132" t="s">
        <v>309</v>
      </c>
      <c r="K177" s="133" t="s">
        <v>309</v>
      </c>
      <c r="L177" s="153"/>
      <c r="M177" s="153"/>
      <c r="N177" s="153"/>
      <c r="O177" s="153"/>
      <c r="P177" s="153"/>
      <c r="Q177" s="153"/>
      <c r="AP177" s="134" t="str">
        <f>IF(ISERR(IF($C177="","",SUMIFS(Con_ve!$F$6:$F$1005,Con_ve!$C$6:$C$1005,$C177,Con_ve!$I$6:$I$1005,"Fechada",Con_ve!$Q$6:$Q$1005,Cad_cl!AP$5))),"",IF($C177="","",SUMIFS(Con_ve!$F$6:$F$1005,Con_ve!$C$6:$C$1005,$C177,Con_ve!$I$6:$I$1005,"Fechada",Con_ve!$Q$6:$Q$1005,Cad_cl!AP$5)))</f>
        <v/>
      </c>
      <c r="AQ177" s="134" t="str">
        <f>IF(ISERR(IF($C177="","",SUMIFS(Con_ve!$F$6:$F$1005,Con_ve!$C$6:$C$1005,$C177,Con_ve!$I$6:$I$1005,"Fechada",Con_ve!$Q$6:$Q$1005,Cad_cl!AQ$5))),"",IF($C177="","",SUMIFS(Con_ve!$F$6:$F$1005,Con_ve!$C$6:$C$1005,$C177,Con_ve!$I$6:$I$1005,"Fechada",Con_ve!$Q$6:$Q$1005,Cad_cl!AQ$5)))</f>
        <v/>
      </c>
      <c r="AR177" s="134" t="str">
        <f>IF(ISERR(IF($C177="","",SUMIFS(Con_ve!$F$6:$F$1005,Con_ve!$C$6:$C$1005,$C177,Con_ve!$I$6:$I$1005,"Fechada",Con_ve!$Q$6:$Q$1005,Cad_cl!AR$5))),"",IF($C177="","",SUMIFS(Con_ve!$F$6:$F$1005,Con_ve!$C$6:$C$1005,$C177,Con_ve!$I$6:$I$1005,"Fechada",Con_ve!$Q$6:$Q$1005,Cad_cl!AR$5)))</f>
        <v/>
      </c>
      <c r="AS177" s="134" t="str">
        <f>IF(ISERR(IF($C177="","",SUMIFS(Con_ve!$F$6:$F$1005,Con_ve!$C$6:$C$1005,$C177,Con_ve!$I$6:$I$1005,"Fechada",Con_ve!$Q$6:$Q$1005,Cad_cl!AS$5))),"",IF($C177="","",SUMIFS(Con_ve!$F$6:$F$1005,Con_ve!$C$6:$C$1005,$C177,Con_ve!$I$6:$I$1005,"Fechada",Con_ve!$Q$6:$Q$1005,Cad_cl!AS$5)))</f>
        <v/>
      </c>
      <c r="AT177" s="134" t="str">
        <f>IF(ISERR(IF($C177="","",SUMIFS(Con_ve!$F$6:$F$1005,Con_ve!$C$6:$C$1005,$C177,Con_ve!$I$6:$I$1005,"Fechada",Con_ve!$Q$6:$Q$1005,Cad_cl!AT$5))),"",IF($C177="","",SUMIFS(Con_ve!$F$6:$F$1005,Con_ve!$C$6:$C$1005,$C177,Con_ve!$I$6:$I$1005,"Fechada",Con_ve!$Q$6:$Q$1005,Cad_cl!AT$5)))</f>
        <v/>
      </c>
      <c r="AU177" s="134" t="str">
        <f>IF(ISERR(IF($C177="","",SUMIFS(Con_ve!$F$6:$F$1005,Con_ve!$C$6:$C$1005,$C177,Con_ve!$I$6:$I$1005,"Fechada",Con_ve!$Q$6:$Q$1005,Cad_cl!AU$5))),"",IF($C177="","",SUMIFS(Con_ve!$F$6:$F$1005,Con_ve!$C$6:$C$1005,$C177,Con_ve!$I$6:$I$1005,"Fechada",Con_ve!$Q$6:$Q$1005,Cad_cl!AU$5)))</f>
        <v/>
      </c>
      <c r="AV177" s="134" t="str">
        <f>IF(ISERR(IF($C177="","",SUMIFS(Con_ve!$F$6:$F$1005,Con_ve!$C$6:$C$1005,$C177,Con_ve!$I$6:$I$1005,"Fechada",Con_ve!$Q$6:$Q$1005,Cad_cl!AV$5))),"",IF($C177="","",SUMIFS(Con_ve!$F$6:$F$1005,Con_ve!$C$6:$C$1005,$C177,Con_ve!$I$6:$I$1005,"Fechada",Con_ve!$Q$6:$Q$1005,Cad_cl!AV$5)))</f>
        <v/>
      </c>
      <c r="AW177" s="134" t="str">
        <f>IF(ISERR(IF($C177="","",SUMIFS(Con_ve!$F$6:$F$1005,Con_ve!$C$6:$C$1005,$C177,Con_ve!$I$6:$I$1005,"Fechada",Con_ve!$Q$6:$Q$1005,Cad_cl!AW$5))),"",IF($C177="","",SUMIFS(Con_ve!$F$6:$F$1005,Con_ve!$C$6:$C$1005,$C177,Con_ve!$I$6:$I$1005,"Fechada",Con_ve!$Q$6:$Q$1005,Cad_cl!AW$5)))</f>
        <v/>
      </c>
      <c r="AX177" s="134" t="str">
        <f>IF(ISERR(IF($C177="","",SUMIFS(Con_ve!$F$6:$F$1005,Con_ve!$C$6:$C$1005,$C177,Con_ve!$I$6:$I$1005,"Fechada",Con_ve!$Q$6:$Q$1005,Cad_cl!AX$5))),"",IF($C177="","",SUMIFS(Con_ve!$F$6:$F$1005,Con_ve!$C$6:$C$1005,$C177,Con_ve!$I$6:$I$1005,"Fechada",Con_ve!$Q$6:$Q$1005,Cad_cl!AX$5)))</f>
        <v/>
      </c>
      <c r="AY177" s="134" t="str">
        <f>IF(ISERR(IF($C177="","",SUMIFS(Con_ve!$F$6:$F$1005,Con_ve!$C$6:$C$1005,$C177,Con_ve!$I$6:$I$1005,"Fechada",Con_ve!$Q$6:$Q$1005,Cad_cl!AY$5))),"",IF($C177="","",SUMIFS(Con_ve!$F$6:$F$1005,Con_ve!$C$6:$C$1005,$C177,Con_ve!$I$6:$I$1005,"Fechada",Con_ve!$Q$6:$Q$1005,Cad_cl!AY$5)))</f>
        <v/>
      </c>
      <c r="AZ177" s="134" t="str">
        <f>IF(ISERR(IF($C177="","",SUMIFS(Con_ve!$F$6:$F$1005,Con_ve!$C$6:$C$1005,$C177,Con_ve!$I$6:$I$1005,"Fechada",Con_ve!$Q$6:$Q$1005,Cad_cl!AZ$5))),"",IF($C177="","",SUMIFS(Con_ve!$F$6:$F$1005,Con_ve!$C$6:$C$1005,$C177,Con_ve!$I$6:$I$1005,"Fechada",Con_ve!$Q$6:$Q$1005,Cad_cl!AZ$5)))</f>
        <v/>
      </c>
      <c r="BA177" s="134" t="str">
        <f>IF(ISERR(IF($C177="","",SUMIFS(Con_ve!$F$6:$F$1005,Con_ve!$C$6:$C$1005,$C177,Con_ve!$I$6:$I$1005,"Fechada",Con_ve!$Q$6:$Q$1005,Cad_cl!BA$5))),"",IF($C177="","",SUMIFS(Con_ve!$F$6:$F$1005,Con_ve!$C$6:$C$1005,$C177,Con_ve!$I$6:$I$1005,"Fechada",Con_ve!$Q$6:$Q$1005,Cad_cl!BA$5)))</f>
        <v/>
      </c>
      <c r="BB177" s="134">
        <f t="shared" si="6"/>
        <v>0</v>
      </c>
      <c r="BD177" s="134" t="str">
        <f>IF(ISERR(IF($C177="","",SUMIFS(Con_ve!$F$6:$F$1005,Con_ve!$C$6:$C$1005,$C177,Con_ve!$I$6:$I$1005,"Em negociação",Con_ve!$Q$6:$Q$1005,Cad_cl!BD$5))),"",IF($C177="","",SUMIFS(Con_ve!$F$6:$F$1005,Con_ve!$C$6:$C$1005,$C177,Con_ve!$I$6:$I$1005,"Em negociação",Con_ve!$Q$6:$Q$1005,Cad_cl!BD$5)))</f>
        <v/>
      </c>
      <c r="BE177" s="134" t="str">
        <f>IF(ISERR(IF($C177="","",SUMIFS(Con_ve!$F$6:$F$1005,Con_ve!$C$6:$C$1005,$C177,Con_ve!$I$6:$I$1005,"Em negociação",Con_ve!$Q$6:$Q$1005,Cad_cl!BE$5))),"",IF($C177="","",SUMIFS(Con_ve!$F$6:$F$1005,Con_ve!$C$6:$C$1005,$C177,Con_ve!$I$6:$I$1005,"Em negociação",Con_ve!$Q$6:$Q$1005,Cad_cl!BE$5)))</f>
        <v/>
      </c>
      <c r="BF177" s="134" t="str">
        <f>IF(ISERR(IF($C177="","",SUMIFS(Con_ve!$F$6:$F$1005,Con_ve!$C$6:$C$1005,$C177,Con_ve!$I$6:$I$1005,"Em negociação",Con_ve!$Q$6:$Q$1005,Cad_cl!BF$5))),"",IF($C177="","",SUMIFS(Con_ve!$F$6:$F$1005,Con_ve!$C$6:$C$1005,$C177,Con_ve!$I$6:$I$1005,"Em negociação",Con_ve!$Q$6:$Q$1005,Cad_cl!BF$5)))</f>
        <v/>
      </c>
      <c r="BG177" s="134" t="str">
        <f>IF(ISERR(IF($C177="","",SUMIFS(Con_ve!$F$6:$F$1005,Con_ve!$C$6:$C$1005,$C177,Con_ve!$I$6:$I$1005,"Em negociação",Con_ve!$Q$6:$Q$1005,Cad_cl!BG$5))),"",IF($C177="","",SUMIFS(Con_ve!$F$6:$F$1005,Con_ve!$C$6:$C$1005,$C177,Con_ve!$I$6:$I$1005,"Em negociação",Con_ve!$Q$6:$Q$1005,Cad_cl!BG$5)))</f>
        <v/>
      </c>
      <c r="BH177" s="134" t="str">
        <f>IF(ISERR(IF($C177="","",SUMIFS(Con_ve!$F$6:$F$1005,Con_ve!$C$6:$C$1005,$C177,Con_ve!$I$6:$I$1005,"Em negociação",Con_ve!$Q$6:$Q$1005,Cad_cl!BH$5))),"",IF($C177="","",SUMIFS(Con_ve!$F$6:$F$1005,Con_ve!$C$6:$C$1005,$C177,Con_ve!$I$6:$I$1005,"Em negociação",Con_ve!$Q$6:$Q$1005,Cad_cl!BH$5)))</f>
        <v/>
      </c>
      <c r="BI177" s="134" t="str">
        <f>IF(ISERR(IF($C177="","",SUMIFS(Con_ve!$F$6:$F$1005,Con_ve!$C$6:$C$1005,$C177,Con_ve!$I$6:$I$1005,"Em negociação",Con_ve!$Q$6:$Q$1005,Cad_cl!BI$5))),"",IF($C177="","",SUMIFS(Con_ve!$F$6:$F$1005,Con_ve!$C$6:$C$1005,$C177,Con_ve!$I$6:$I$1005,"Em negociação",Con_ve!$Q$6:$Q$1005,Cad_cl!BI$5)))</f>
        <v/>
      </c>
      <c r="BJ177" s="134" t="str">
        <f>IF(ISERR(IF($C177="","",SUMIFS(Con_ve!$F$6:$F$1005,Con_ve!$C$6:$C$1005,$C177,Con_ve!$I$6:$I$1005,"Em negociação",Con_ve!$Q$6:$Q$1005,Cad_cl!BJ$5))),"",IF($C177="","",SUMIFS(Con_ve!$F$6:$F$1005,Con_ve!$C$6:$C$1005,$C177,Con_ve!$I$6:$I$1005,"Em negociação",Con_ve!$Q$6:$Q$1005,Cad_cl!BJ$5)))</f>
        <v/>
      </c>
      <c r="BK177" s="134" t="str">
        <f>IF(ISERR(IF($C177="","",SUMIFS(Con_ve!$F$6:$F$1005,Con_ve!$C$6:$C$1005,$C177,Con_ve!$I$6:$I$1005,"Em negociação",Con_ve!$Q$6:$Q$1005,Cad_cl!BK$5))),"",IF($C177="","",SUMIFS(Con_ve!$F$6:$F$1005,Con_ve!$C$6:$C$1005,$C177,Con_ve!$I$6:$I$1005,"Em negociação",Con_ve!$Q$6:$Q$1005,Cad_cl!BK$5)))</f>
        <v/>
      </c>
      <c r="BL177" s="134" t="str">
        <f>IF(ISERR(IF($C177="","",SUMIFS(Con_ve!$F$6:$F$1005,Con_ve!$C$6:$C$1005,$C177,Con_ve!$I$6:$I$1005,"Em negociação",Con_ve!$Q$6:$Q$1005,Cad_cl!BL$5))),"",IF($C177="","",SUMIFS(Con_ve!$F$6:$F$1005,Con_ve!$C$6:$C$1005,$C177,Con_ve!$I$6:$I$1005,"Em negociação",Con_ve!$Q$6:$Q$1005,Cad_cl!BL$5)))</f>
        <v/>
      </c>
      <c r="BM177" s="134" t="str">
        <f>IF(ISERR(IF($C177="","",SUMIFS(Con_ve!$F$6:$F$1005,Con_ve!$C$6:$C$1005,$C177,Con_ve!$I$6:$I$1005,"Em negociação",Con_ve!$Q$6:$Q$1005,Cad_cl!BM$5))),"",IF($C177="","",SUMIFS(Con_ve!$F$6:$F$1005,Con_ve!$C$6:$C$1005,$C177,Con_ve!$I$6:$I$1005,"Em negociação",Con_ve!$Q$6:$Q$1005,Cad_cl!BM$5)))</f>
        <v/>
      </c>
      <c r="BN177" s="134" t="str">
        <f>IF(ISERR(IF($C177="","",SUMIFS(Con_ve!$F$6:$F$1005,Con_ve!$C$6:$C$1005,$C177,Con_ve!$I$6:$I$1005,"Em negociação",Con_ve!$Q$6:$Q$1005,Cad_cl!BN$5))),"",IF($C177="","",SUMIFS(Con_ve!$F$6:$F$1005,Con_ve!$C$6:$C$1005,$C177,Con_ve!$I$6:$I$1005,"Em negociação",Con_ve!$Q$6:$Q$1005,Cad_cl!BN$5)))</f>
        <v/>
      </c>
      <c r="BO177" s="134" t="str">
        <f>IF(ISERR(IF($C177="","",SUMIFS(Con_ve!$F$6:$F$1005,Con_ve!$C$6:$C$1005,$C177,Con_ve!$I$6:$I$1005,"Em negociação",Con_ve!$Q$6:$Q$1005,Cad_cl!BO$5))),"",IF($C177="","",SUMIFS(Con_ve!$F$6:$F$1005,Con_ve!$C$6:$C$1005,$C177,Con_ve!$I$6:$I$1005,"Em negociação",Con_ve!$Q$6:$Q$1005,Cad_cl!BO$5)))</f>
        <v/>
      </c>
      <c r="BP177" s="134">
        <f t="shared" si="7"/>
        <v>0</v>
      </c>
      <c r="BR177" s="125" t="str">
        <f>IF(ISERR(IF(AND($I177=Re_lo!$E$5,BR$5=VLOOKUP(Re_lo!$H$5,Re_lo!$N$5:$O$16,2,0)),AP177,"")),"",IF(AND($I177=Re_lo!$E$5,BR$5=VLOOKUP(Re_lo!$H$5,Re_lo!$N$5:$O$16,2,0)),AP177,""))</f>
        <v/>
      </c>
      <c r="BS177" s="125" t="str">
        <f>IF(ISERR(IF(AND($I177=Re_lo!$E$5,BS$5=VLOOKUP(Re_lo!$H$5,Re_lo!$N$5:$O$16,2,0)),AQ177,"")),"",IF(AND($I177=Re_lo!$E$5,BS$5=VLOOKUP(Re_lo!$H$5,Re_lo!$N$5:$O$16,2,0)),AQ177,""))</f>
        <v/>
      </c>
      <c r="BT177" s="125" t="str">
        <f>IF(ISERR(IF(AND($I177=Re_lo!$E$5,BT$5=VLOOKUP(Re_lo!$H$5,Re_lo!$N$5:$O$16,2,0)),AR177,"")),"",IF(AND($I177=Re_lo!$E$5,BT$5=VLOOKUP(Re_lo!$H$5,Re_lo!$N$5:$O$16,2,0)),AR177,""))</f>
        <v/>
      </c>
      <c r="BU177" s="125" t="str">
        <f>IF(ISERR(IF(AND($I177=Re_lo!$E$5,BU$5=VLOOKUP(Re_lo!$H$5,Re_lo!$N$5:$O$16,2,0)),AS177,"")),"",IF(AND($I177=Re_lo!$E$5,BU$5=VLOOKUP(Re_lo!$H$5,Re_lo!$N$5:$O$16,2,0)),AS177,""))</f>
        <v/>
      </c>
      <c r="BV177" s="125" t="str">
        <f>IF(ISERR(IF(AND($I177=Re_lo!$E$5,BV$5=VLOOKUP(Re_lo!$H$5,Re_lo!$N$5:$O$16,2,0)),AT177,"")),"",IF(AND($I177=Re_lo!$E$5,BV$5=VLOOKUP(Re_lo!$H$5,Re_lo!$N$5:$O$16,2,0)),AT177,""))</f>
        <v/>
      </c>
      <c r="BW177" s="125" t="str">
        <f>IF(ISERR(IF(AND($I177=Re_lo!$E$5,BW$5=VLOOKUP(Re_lo!$H$5,Re_lo!$N$5:$O$16,2,0)),AU177,"")),"",IF(AND($I177=Re_lo!$E$5,BW$5=VLOOKUP(Re_lo!$H$5,Re_lo!$N$5:$O$16,2,0)),AU177,""))</f>
        <v/>
      </c>
      <c r="BX177" s="125" t="str">
        <f>IF(ISERR(IF(AND($I177=Re_lo!$E$5,BX$5=VLOOKUP(Re_lo!$H$5,Re_lo!$N$5:$O$16,2,0)),AV177,"")),"",IF(AND($I177=Re_lo!$E$5,BX$5=VLOOKUP(Re_lo!$H$5,Re_lo!$N$5:$O$16,2,0)),AV177,""))</f>
        <v/>
      </c>
      <c r="BY177" s="125" t="str">
        <f>IF(ISERR(IF(AND($I177=Re_lo!$E$5,BY$5=VLOOKUP(Re_lo!$H$5,Re_lo!$N$5:$O$16,2,0)),AW177,"")),"",IF(AND($I177=Re_lo!$E$5,BY$5=VLOOKUP(Re_lo!$H$5,Re_lo!$N$5:$O$16,2,0)),AW177,""))</f>
        <v/>
      </c>
      <c r="BZ177" s="125" t="str">
        <f>IF(ISERR(IF(AND($I177=Re_lo!$E$5,BZ$5=VLOOKUP(Re_lo!$H$5,Re_lo!$N$5:$O$16,2,0)),AX177,"")),"",IF(AND($I177=Re_lo!$E$5,BZ$5=VLOOKUP(Re_lo!$H$5,Re_lo!$N$5:$O$16,2,0)),AX177,""))</f>
        <v/>
      </c>
      <c r="CA177" s="125" t="str">
        <f>IF(ISERR(IF(AND($I177=Re_lo!$E$5,CA$5=VLOOKUP(Re_lo!$H$5,Re_lo!$N$5:$O$16,2,0)),AY177,"")),"",IF(AND($I177=Re_lo!$E$5,CA$5=VLOOKUP(Re_lo!$H$5,Re_lo!$N$5:$O$16,2,0)),AY177,""))</f>
        <v/>
      </c>
      <c r="CB177" s="125" t="str">
        <f>IF(ISERR(IF(AND($I177=Re_lo!$E$5,CB$5=VLOOKUP(Re_lo!$H$5,Re_lo!$N$5:$O$16,2,0)),AZ177,"")),"",IF(AND($I177=Re_lo!$E$5,CB$5=VLOOKUP(Re_lo!$H$5,Re_lo!$N$5:$O$16,2,0)),AZ177,""))</f>
        <v/>
      </c>
      <c r="CC177" s="125" t="str">
        <f>IF(ISERR(IF(AND($I177=Re_lo!$E$5,CC$5=VLOOKUP(Re_lo!$H$5,Re_lo!$N$5:$O$16,2,0)),BA177,"")),"",IF(AND($I177=Re_lo!$E$5,CC$5=VLOOKUP(Re_lo!$H$5,Re_lo!$N$5:$O$16,2,0)),BA177,""))</f>
        <v/>
      </c>
      <c r="CD177" s="125" t="str">
        <f>IF(ISERR(IF(AND($I177=Re_lo!$E$5,CD$5=VLOOKUP(Re_lo!$H$5,Re_lo!$N$5:$O$16,2,0)),BB177,"")),"",IF(AND($I177=Re_lo!$E$5,CD$5=VLOOKUP(Re_lo!$H$5,Re_lo!$N$5:$O$16,2,0)),BB177,""))</f>
        <v/>
      </c>
      <c r="CF177" s="125" t="str">
        <f>IF($C177="","",COUNTIFS(Con_ve!$C$6:$C$1005,$C177,Con_ve!$Q$6:$Q$1005,Cad_cl!CF$5))</f>
        <v/>
      </c>
      <c r="CG177" s="125" t="str">
        <f>IF($C177="","",COUNTIFS(Con_ve!$C$6:$C$1005,$C177,Con_ve!$Q$6:$Q$1005,Cad_cl!CG$5))</f>
        <v/>
      </c>
      <c r="CH177" s="125" t="str">
        <f>IF($C177="","",COUNTIFS(Con_ve!$C$6:$C$1005,$C177,Con_ve!$Q$6:$Q$1005,Cad_cl!CH$5))</f>
        <v/>
      </c>
      <c r="CI177" s="125" t="str">
        <f>IF($C177="","",COUNTIFS(Con_ve!$C$6:$C$1005,$C177,Con_ve!$Q$6:$Q$1005,Cad_cl!CI$5))</f>
        <v/>
      </c>
      <c r="CJ177" s="125" t="str">
        <f>IF($C177="","",COUNTIFS(Con_ve!$C$6:$C$1005,$C177,Con_ve!$Q$6:$Q$1005,Cad_cl!CJ$5))</f>
        <v/>
      </c>
      <c r="CK177" s="125" t="str">
        <f>IF($C177="","",COUNTIFS(Con_ve!$C$6:$C$1005,$C177,Con_ve!$Q$6:$Q$1005,Cad_cl!CK$5))</f>
        <v/>
      </c>
      <c r="CL177" s="125" t="str">
        <f>IF($C177="","",COUNTIFS(Con_ve!$C$6:$C$1005,$C177,Con_ve!$Q$6:$Q$1005,Cad_cl!CL$5))</f>
        <v/>
      </c>
      <c r="CM177" s="125" t="str">
        <f>IF($C177="","",COUNTIFS(Con_ve!$C$6:$C$1005,$C177,Con_ve!$Q$6:$Q$1005,Cad_cl!CM$5))</f>
        <v/>
      </c>
      <c r="CN177" s="125" t="str">
        <f>IF($C177="","",COUNTIFS(Con_ve!$C$6:$C$1005,$C177,Con_ve!$Q$6:$Q$1005,Cad_cl!CN$5))</f>
        <v/>
      </c>
      <c r="CO177" s="125" t="str">
        <f>IF($C177="","",COUNTIFS(Con_ve!$C$6:$C$1005,$C177,Con_ve!$Q$6:$Q$1005,Cad_cl!CO$5))</f>
        <v/>
      </c>
      <c r="CP177" s="125" t="str">
        <f>IF($C177="","",COUNTIFS(Con_ve!$C$6:$C$1005,$C177,Con_ve!$Q$6:$Q$1005,Cad_cl!CP$5))</f>
        <v/>
      </c>
      <c r="CQ177" s="125" t="str">
        <f>IF($C177="","",COUNTIFS(Con_ve!$C$6:$C$1005,$C177,Con_ve!$Q$6:$Q$1005,Cad_cl!CQ$5))</f>
        <v/>
      </c>
      <c r="CR177" s="125">
        <f t="shared" si="8"/>
        <v>0</v>
      </c>
    </row>
    <row r="178" spans="3:96" ht="30" customHeight="1">
      <c r="C178" s="153"/>
      <c r="D178" s="153"/>
      <c r="E178" s="154"/>
      <c r="F178" s="153"/>
      <c r="G178" s="155"/>
      <c r="H178" s="153"/>
      <c r="I178" s="153"/>
      <c r="J178" s="132" t="s">
        <v>309</v>
      </c>
      <c r="K178" s="133" t="s">
        <v>309</v>
      </c>
      <c r="L178" s="153"/>
      <c r="M178" s="153"/>
      <c r="N178" s="153"/>
      <c r="O178" s="153"/>
      <c r="P178" s="153"/>
      <c r="Q178" s="153"/>
      <c r="AP178" s="134" t="str">
        <f>IF(ISERR(IF($C178="","",SUMIFS(Con_ve!$F$6:$F$1005,Con_ve!$C$6:$C$1005,$C178,Con_ve!$I$6:$I$1005,"Fechada",Con_ve!$Q$6:$Q$1005,Cad_cl!AP$5))),"",IF($C178="","",SUMIFS(Con_ve!$F$6:$F$1005,Con_ve!$C$6:$C$1005,$C178,Con_ve!$I$6:$I$1005,"Fechada",Con_ve!$Q$6:$Q$1005,Cad_cl!AP$5)))</f>
        <v/>
      </c>
      <c r="AQ178" s="134" t="str">
        <f>IF(ISERR(IF($C178="","",SUMIFS(Con_ve!$F$6:$F$1005,Con_ve!$C$6:$C$1005,$C178,Con_ve!$I$6:$I$1005,"Fechada",Con_ve!$Q$6:$Q$1005,Cad_cl!AQ$5))),"",IF($C178="","",SUMIFS(Con_ve!$F$6:$F$1005,Con_ve!$C$6:$C$1005,$C178,Con_ve!$I$6:$I$1005,"Fechada",Con_ve!$Q$6:$Q$1005,Cad_cl!AQ$5)))</f>
        <v/>
      </c>
      <c r="AR178" s="134" t="str">
        <f>IF(ISERR(IF($C178="","",SUMIFS(Con_ve!$F$6:$F$1005,Con_ve!$C$6:$C$1005,$C178,Con_ve!$I$6:$I$1005,"Fechada",Con_ve!$Q$6:$Q$1005,Cad_cl!AR$5))),"",IF($C178="","",SUMIFS(Con_ve!$F$6:$F$1005,Con_ve!$C$6:$C$1005,$C178,Con_ve!$I$6:$I$1005,"Fechada",Con_ve!$Q$6:$Q$1005,Cad_cl!AR$5)))</f>
        <v/>
      </c>
      <c r="AS178" s="134" t="str">
        <f>IF(ISERR(IF($C178="","",SUMIFS(Con_ve!$F$6:$F$1005,Con_ve!$C$6:$C$1005,$C178,Con_ve!$I$6:$I$1005,"Fechada",Con_ve!$Q$6:$Q$1005,Cad_cl!AS$5))),"",IF($C178="","",SUMIFS(Con_ve!$F$6:$F$1005,Con_ve!$C$6:$C$1005,$C178,Con_ve!$I$6:$I$1005,"Fechada",Con_ve!$Q$6:$Q$1005,Cad_cl!AS$5)))</f>
        <v/>
      </c>
      <c r="AT178" s="134" t="str">
        <f>IF(ISERR(IF($C178="","",SUMIFS(Con_ve!$F$6:$F$1005,Con_ve!$C$6:$C$1005,$C178,Con_ve!$I$6:$I$1005,"Fechada",Con_ve!$Q$6:$Q$1005,Cad_cl!AT$5))),"",IF($C178="","",SUMIFS(Con_ve!$F$6:$F$1005,Con_ve!$C$6:$C$1005,$C178,Con_ve!$I$6:$I$1005,"Fechada",Con_ve!$Q$6:$Q$1005,Cad_cl!AT$5)))</f>
        <v/>
      </c>
      <c r="AU178" s="134" t="str">
        <f>IF(ISERR(IF($C178="","",SUMIFS(Con_ve!$F$6:$F$1005,Con_ve!$C$6:$C$1005,$C178,Con_ve!$I$6:$I$1005,"Fechada",Con_ve!$Q$6:$Q$1005,Cad_cl!AU$5))),"",IF($C178="","",SUMIFS(Con_ve!$F$6:$F$1005,Con_ve!$C$6:$C$1005,$C178,Con_ve!$I$6:$I$1005,"Fechada",Con_ve!$Q$6:$Q$1005,Cad_cl!AU$5)))</f>
        <v/>
      </c>
      <c r="AV178" s="134" t="str">
        <f>IF(ISERR(IF($C178="","",SUMIFS(Con_ve!$F$6:$F$1005,Con_ve!$C$6:$C$1005,$C178,Con_ve!$I$6:$I$1005,"Fechada",Con_ve!$Q$6:$Q$1005,Cad_cl!AV$5))),"",IF($C178="","",SUMIFS(Con_ve!$F$6:$F$1005,Con_ve!$C$6:$C$1005,$C178,Con_ve!$I$6:$I$1005,"Fechada",Con_ve!$Q$6:$Q$1005,Cad_cl!AV$5)))</f>
        <v/>
      </c>
      <c r="AW178" s="134" t="str">
        <f>IF(ISERR(IF($C178="","",SUMIFS(Con_ve!$F$6:$F$1005,Con_ve!$C$6:$C$1005,$C178,Con_ve!$I$6:$I$1005,"Fechada",Con_ve!$Q$6:$Q$1005,Cad_cl!AW$5))),"",IF($C178="","",SUMIFS(Con_ve!$F$6:$F$1005,Con_ve!$C$6:$C$1005,$C178,Con_ve!$I$6:$I$1005,"Fechada",Con_ve!$Q$6:$Q$1005,Cad_cl!AW$5)))</f>
        <v/>
      </c>
      <c r="AX178" s="134" t="str">
        <f>IF(ISERR(IF($C178="","",SUMIFS(Con_ve!$F$6:$F$1005,Con_ve!$C$6:$C$1005,$C178,Con_ve!$I$6:$I$1005,"Fechada",Con_ve!$Q$6:$Q$1005,Cad_cl!AX$5))),"",IF($C178="","",SUMIFS(Con_ve!$F$6:$F$1005,Con_ve!$C$6:$C$1005,$C178,Con_ve!$I$6:$I$1005,"Fechada",Con_ve!$Q$6:$Q$1005,Cad_cl!AX$5)))</f>
        <v/>
      </c>
      <c r="AY178" s="134" t="str">
        <f>IF(ISERR(IF($C178="","",SUMIFS(Con_ve!$F$6:$F$1005,Con_ve!$C$6:$C$1005,$C178,Con_ve!$I$6:$I$1005,"Fechada",Con_ve!$Q$6:$Q$1005,Cad_cl!AY$5))),"",IF($C178="","",SUMIFS(Con_ve!$F$6:$F$1005,Con_ve!$C$6:$C$1005,$C178,Con_ve!$I$6:$I$1005,"Fechada",Con_ve!$Q$6:$Q$1005,Cad_cl!AY$5)))</f>
        <v/>
      </c>
      <c r="AZ178" s="134" t="str">
        <f>IF(ISERR(IF($C178="","",SUMIFS(Con_ve!$F$6:$F$1005,Con_ve!$C$6:$C$1005,$C178,Con_ve!$I$6:$I$1005,"Fechada",Con_ve!$Q$6:$Q$1005,Cad_cl!AZ$5))),"",IF($C178="","",SUMIFS(Con_ve!$F$6:$F$1005,Con_ve!$C$6:$C$1005,$C178,Con_ve!$I$6:$I$1005,"Fechada",Con_ve!$Q$6:$Q$1005,Cad_cl!AZ$5)))</f>
        <v/>
      </c>
      <c r="BA178" s="134" t="str">
        <f>IF(ISERR(IF($C178="","",SUMIFS(Con_ve!$F$6:$F$1005,Con_ve!$C$6:$C$1005,$C178,Con_ve!$I$6:$I$1005,"Fechada",Con_ve!$Q$6:$Q$1005,Cad_cl!BA$5))),"",IF($C178="","",SUMIFS(Con_ve!$F$6:$F$1005,Con_ve!$C$6:$C$1005,$C178,Con_ve!$I$6:$I$1005,"Fechada",Con_ve!$Q$6:$Q$1005,Cad_cl!BA$5)))</f>
        <v/>
      </c>
      <c r="BB178" s="134">
        <f t="shared" si="6"/>
        <v>0</v>
      </c>
      <c r="BD178" s="134" t="str">
        <f>IF(ISERR(IF($C178="","",SUMIFS(Con_ve!$F$6:$F$1005,Con_ve!$C$6:$C$1005,$C178,Con_ve!$I$6:$I$1005,"Em negociação",Con_ve!$Q$6:$Q$1005,Cad_cl!BD$5))),"",IF($C178="","",SUMIFS(Con_ve!$F$6:$F$1005,Con_ve!$C$6:$C$1005,$C178,Con_ve!$I$6:$I$1005,"Em negociação",Con_ve!$Q$6:$Q$1005,Cad_cl!BD$5)))</f>
        <v/>
      </c>
      <c r="BE178" s="134" t="str">
        <f>IF(ISERR(IF($C178="","",SUMIFS(Con_ve!$F$6:$F$1005,Con_ve!$C$6:$C$1005,$C178,Con_ve!$I$6:$I$1005,"Em negociação",Con_ve!$Q$6:$Q$1005,Cad_cl!BE$5))),"",IF($C178="","",SUMIFS(Con_ve!$F$6:$F$1005,Con_ve!$C$6:$C$1005,$C178,Con_ve!$I$6:$I$1005,"Em negociação",Con_ve!$Q$6:$Q$1005,Cad_cl!BE$5)))</f>
        <v/>
      </c>
      <c r="BF178" s="134" t="str">
        <f>IF(ISERR(IF($C178="","",SUMIFS(Con_ve!$F$6:$F$1005,Con_ve!$C$6:$C$1005,$C178,Con_ve!$I$6:$I$1005,"Em negociação",Con_ve!$Q$6:$Q$1005,Cad_cl!BF$5))),"",IF($C178="","",SUMIFS(Con_ve!$F$6:$F$1005,Con_ve!$C$6:$C$1005,$C178,Con_ve!$I$6:$I$1005,"Em negociação",Con_ve!$Q$6:$Q$1005,Cad_cl!BF$5)))</f>
        <v/>
      </c>
      <c r="BG178" s="134" t="str">
        <f>IF(ISERR(IF($C178="","",SUMIFS(Con_ve!$F$6:$F$1005,Con_ve!$C$6:$C$1005,$C178,Con_ve!$I$6:$I$1005,"Em negociação",Con_ve!$Q$6:$Q$1005,Cad_cl!BG$5))),"",IF($C178="","",SUMIFS(Con_ve!$F$6:$F$1005,Con_ve!$C$6:$C$1005,$C178,Con_ve!$I$6:$I$1005,"Em negociação",Con_ve!$Q$6:$Q$1005,Cad_cl!BG$5)))</f>
        <v/>
      </c>
      <c r="BH178" s="134" t="str">
        <f>IF(ISERR(IF($C178="","",SUMIFS(Con_ve!$F$6:$F$1005,Con_ve!$C$6:$C$1005,$C178,Con_ve!$I$6:$I$1005,"Em negociação",Con_ve!$Q$6:$Q$1005,Cad_cl!BH$5))),"",IF($C178="","",SUMIFS(Con_ve!$F$6:$F$1005,Con_ve!$C$6:$C$1005,$C178,Con_ve!$I$6:$I$1005,"Em negociação",Con_ve!$Q$6:$Q$1005,Cad_cl!BH$5)))</f>
        <v/>
      </c>
      <c r="BI178" s="134" t="str">
        <f>IF(ISERR(IF($C178="","",SUMIFS(Con_ve!$F$6:$F$1005,Con_ve!$C$6:$C$1005,$C178,Con_ve!$I$6:$I$1005,"Em negociação",Con_ve!$Q$6:$Q$1005,Cad_cl!BI$5))),"",IF($C178="","",SUMIFS(Con_ve!$F$6:$F$1005,Con_ve!$C$6:$C$1005,$C178,Con_ve!$I$6:$I$1005,"Em negociação",Con_ve!$Q$6:$Q$1005,Cad_cl!BI$5)))</f>
        <v/>
      </c>
      <c r="BJ178" s="134" t="str">
        <f>IF(ISERR(IF($C178="","",SUMIFS(Con_ve!$F$6:$F$1005,Con_ve!$C$6:$C$1005,$C178,Con_ve!$I$6:$I$1005,"Em negociação",Con_ve!$Q$6:$Q$1005,Cad_cl!BJ$5))),"",IF($C178="","",SUMIFS(Con_ve!$F$6:$F$1005,Con_ve!$C$6:$C$1005,$C178,Con_ve!$I$6:$I$1005,"Em negociação",Con_ve!$Q$6:$Q$1005,Cad_cl!BJ$5)))</f>
        <v/>
      </c>
      <c r="BK178" s="134" t="str">
        <f>IF(ISERR(IF($C178="","",SUMIFS(Con_ve!$F$6:$F$1005,Con_ve!$C$6:$C$1005,$C178,Con_ve!$I$6:$I$1005,"Em negociação",Con_ve!$Q$6:$Q$1005,Cad_cl!BK$5))),"",IF($C178="","",SUMIFS(Con_ve!$F$6:$F$1005,Con_ve!$C$6:$C$1005,$C178,Con_ve!$I$6:$I$1005,"Em negociação",Con_ve!$Q$6:$Q$1005,Cad_cl!BK$5)))</f>
        <v/>
      </c>
      <c r="BL178" s="134" t="str">
        <f>IF(ISERR(IF($C178="","",SUMIFS(Con_ve!$F$6:$F$1005,Con_ve!$C$6:$C$1005,$C178,Con_ve!$I$6:$I$1005,"Em negociação",Con_ve!$Q$6:$Q$1005,Cad_cl!BL$5))),"",IF($C178="","",SUMIFS(Con_ve!$F$6:$F$1005,Con_ve!$C$6:$C$1005,$C178,Con_ve!$I$6:$I$1005,"Em negociação",Con_ve!$Q$6:$Q$1005,Cad_cl!BL$5)))</f>
        <v/>
      </c>
      <c r="BM178" s="134" t="str">
        <f>IF(ISERR(IF($C178="","",SUMIFS(Con_ve!$F$6:$F$1005,Con_ve!$C$6:$C$1005,$C178,Con_ve!$I$6:$I$1005,"Em negociação",Con_ve!$Q$6:$Q$1005,Cad_cl!BM$5))),"",IF($C178="","",SUMIFS(Con_ve!$F$6:$F$1005,Con_ve!$C$6:$C$1005,$C178,Con_ve!$I$6:$I$1005,"Em negociação",Con_ve!$Q$6:$Q$1005,Cad_cl!BM$5)))</f>
        <v/>
      </c>
      <c r="BN178" s="134" t="str">
        <f>IF(ISERR(IF($C178="","",SUMIFS(Con_ve!$F$6:$F$1005,Con_ve!$C$6:$C$1005,$C178,Con_ve!$I$6:$I$1005,"Em negociação",Con_ve!$Q$6:$Q$1005,Cad_cl!BN$5))),"",IF($C178="","",SUMIFS(Con_ve!$F$6:$F$1005,Con_ve!$C$6:$C$1005,$C178,Con_ve!$I$6:$I$1005,"Em negociação",Con_ve!$Q$6:$Q$1005,Cad_cl!BN$5)))</f>
        <v/>
      </c>
      <c r="BO178" s="134" t="str">
        <f>IF(ISERR(IF($C178="","",SUMIFS(Con_ve!$F$6:$F$1005,Con_ve!$C$6:$C$1005,$C178,Con_ve!$I$6:$I$1005,"Em negociação",Con_ve!$Q$6:$Q$1005,Cad_cl!BO$5))),"",IF($C178="","",SUMIFS(Con_ve!$F$6:$F$1005,Con_ve!$C$6:$C$1005,$C178,Con_ve!$I$6:$I$1005,"Em negociação",Con_ve!$Q$6:$Q$1005,Cad_cl!BO$5)))</f>
        <v/>
      </c>
      <c r="BP178" s="134">
        <f t="shared" si="7"/>
        <v>0</v>
      </c>
      <c r="BR178" s="125" t="str">
        <f>IF(ISERR(IF(AND($I178=Re_lo!$E$5,BR$5=VLOOKUP(Re_lo!$H$5,Re_lo!$N$5:$O$16,2,0)),AP178,"")),"",IF(AND($I178=Re_lo!$E$5,BR$5=VLOOKUP(Re_lo!$H$5,Re_lo!$N$5:$O$16,2,0)),AP178,""))</f>
        <v/>
      </c>
      <c r="BS178" s="125" t="str">
        <f>IF(ISERR(IF(AND($I178=Re_lo!$E$5,BS$5=VLOOKUP(Re_lo!$H$5,Re_lo!$N$5:$O$16,2,0)),AQ178,"")),"",IF(AND($I178=Re_lo!$E$5,BS$5=VLOOKUP(Re_lo!$H$5,Re_lo!$N$5:$O$16,2,0)),AQ178,""))</f>
        <v/>
      </c>
      <c r="BT178" s="125" t="str">
        <f>IF(ISERR(IF(AND($I178=Re_lo!$E$5,BT$5=VLOOKUP(Re_lo!$H$5,Re_lo!$N$5:$O$16,2,0)),AR178,"")),"",IF(AND($I178=Re_lo!$E$5,BT$5=VLOOKUP(Re_lo!$H$5,Re_lo!$N$5:$O$16,2,0)),AR178,""))</f>
        <v/>
      </c>
      <c r="BU178" s="125" t="str">
        <f>IF(ISERR(IF(AND($I178=Re_lo!$E$5,BU$5=VLOOKUP(Re_lo!$H$5,Re_lo!$N$5:$O$16,2,0)),AS178,"")),"",IF(AND($I178=Re_lo!$E$5,BU$5=VLOOKUP(Re_lo!$H$5,Re_lo!$N$5:$O$16,2,0)),AS178,""))</f>
        <v/>
      </c>
      <c r="BV178" s="125" t="str">
        <f>IF(ISERR(IF(AND($I178=Re_lo!$E$5,BV$5=VLOOKUP(Re_lo!$H$5,Re_lo!$N$5:$O$16,2,0)),AT178,"")),"",IF(AND($I178=Re_lo!$E$5,BV$5=VLOOKUP(Re_lo!$H$5,Re_lo!$N$5:$O$16,2,0)),AT178,""))</f>
        <v/>
      </c>
      <c r="BW178" s="125" t="str">
        <f>IF(ISERR(IF(AND($I178=Re_lo!$E$5,BW$5=VLOOKUP(Re_lo!$H$5,Re_lo!$N$5:$O$16,2,0)),AU178,"")),"",IF(AND($I178=Re_lo!$E$5,BW$5=VLOOKUP(Re_lo!$H$5,Re_lo!$N$5:$O$16,2,0)),AU178,""))</f>
        <v/>
      </c>
      <c r="BX178" s="125" t="str">
        <f>IF(ISERR(IF(AND($I178=Re_lo!$E$5,BX$5=VLOOKUP(Re_lo!$H$5,Re_lo!$N$5:$O$16,2,0)),AV178,"")),"",IF(AND($I178=Re_lo!$E$5,BX$5=VLOOKUP(Re_lo!$H$5,Re_lo!$N$5:$O$16,2,0)),AV178,""))</f>
        <v/>
      </c>
      <c r="BY178" s="125" t="str">
        <f>IF(ISERR(IF(AND($I178=Re_lo!$E$5,BY$5=VLOOKUP(Re_lo!$H$5,Re_lo!$N$5:$O$16,2,0)),AW178,"")),"",IF(AND($I178=Re_lo!$E$5,BY$5=VLOOKUP(Re_lo!$H$5,Re_lo!$N$5:$O$16,2,0)),AW178,""))</f>
        <v/>
      </c>
      <c r="BZ178" s="125" t="str">
        <f>IF(ISERR(IF(AND($I178=Re_lo!$E$5,BZ$5=VLOOKUP(Re_lo!$H$5,Re_lo!$N$5:$O$16,2,0)),AX178,"")),"",IF(AND($I178=Re_lo!$E$5,BZ$5=VLOOKUP(Re_lo!$H$5,Re_lo!$N$5:$O$16,2,0)),AX178,""))</f>
        <v/>
      </c>
      <c r="CA178" s="125" t="str">
        <f>IF(ISERR(IF(AND($I178=Re_lo!$E$5,CA$5=VLOOKUP(Re_lo!$H$5,Re_lo!$N$5:$O$16,2,0)),AY178,"")),"",IF(AND($I178=Re_lo!$E$5,CA$5=VLOOKUP(Re_lo!$H$5,Re_lo!$N$5:$O$16,2,0)),AY178,""))</f>
        <v/>
      </c>
      <c r="CB178" s="125" t="str">
        <f>IF(ISERR(IF(AND($I178=Re_lo!$E$5,CB$5=VLOOKUP(Re_lo!$H$5,Re_lo!$N$5:$O$16,2,0)),AZ178,"")),"",IF(AND($I178=Re_lo!$E$5,CB$5=VLOOKUP(Re_lo!$H$5,Re_lo!$N$5:$O$16,2,0)),AZ178,""))</f>
        <v/>
      </c>
      <c r="CC178" s="125" t="str">
        <f>IF(ISERR(IF(AND($I178=Re_lo!$E$5,CC$5=VLOOKUP(Re_lo!$H$5,Re_lo!$N$5:$O$16,2,0)),BA178,"")),"",IF(AND($I178=Re_lo!$E$5,CC$5=VLOOKUP(Re_lo!$H$5,Re_lo!$N$5:$O$16,2,0)),BA178,""))</f>
        <v/>
      </c>
      <c r="CD178" s="125" t="str">
        <f>IF(ISERR(IF(AND($I178=Re_lo!$E$5,CD$5=VLOOKUP(Re_lo!$H$5,Re_lo!$N$5:$O$16,2,0)),BB178,"")),"",IF(AND($I178=Re_lo!$E$5,CD$5=VLOOKUP(Re_lo!$H$5,Re_lo!$N$5:$O$16,2,0)),BB178,""))</f>
        <v/>
      </c>
      <c r="CF178" s="125" t="str">
        <f>IF($C178="","",COUNTIFS(Con_ve!$C$6:$C$1005,$C178,Con_ve!$Q$6:$Q$1005,Cad_cl!CF$5))</f>
        <v/>
      </c>
      <c r="CG178" s="125" t="str">
        <f>IF($C178="","",COUNTIFS(Con_ve!$C$6:$C$1005,$C178,Con_ve!$Q$6:$Q$1005,Cad_cl!CG$5))</f>
        <v/>
      </c>
      <c r="CH178" s="125" t="str">
        <f>IF($C178="","",COUNTIFS(Con_ve!$C$6:$C$1005,$C178,Con_ve!$Q$6:$Q$1005,Cad_cl!CH$5))</f>
        <v/>
      </c>
      <c r="CI178" s="125" t="str">
        <f>IF($C178="","",COUNTIFS(Con_ve!$C$6:$C$1005,$C178,Con_ve!$Q$6:$Q$1005,Cad_cl!CI$5))</f>
        <v/>
      </c>
      <c r="CJ178" s="125" t="str">
        <f>IF($C178="","",COUNTIFS(Con_ve!$C$6:$C$1005,$C178,Con_ve!$Q$6:$Q$1005,Cad_cl!CJ$5))</f>
        <v/>
      </c>
      <c r="CK178" s="125" t="str">
        <f>IF($C178="","",COUNTIFS(Con_ve!$C$6:$C$1005,$C178,Con_ve!$Q$6:$Q$1005,Cad_cl!CK$5))</f>
        <v/>
      </c>
      <c r="CL178" s="125" t="str">
        <f>IF($C178="","",COUNTIFS(Con_ve!$C$6:$C$1005,$C178,Con_ve!$Q$6:$Q$1005,Cad_cl!CL$5))</f>
        <v/>
      </c>
      <c r="CM178" s="125" t="str">
        <f>IF($C178="","",COUNTIFS(Con_ve!$C$6:$C$1005,$C178,Con_ve!$Q$6:$Q$1005,Cad_cl!CM$5))</f>
        <v/>
      </c>
      <c r="CN178" s="125" t="str">
        <f>IF($C178="","",COUNTIFS(Con_ve!$C$6:$C$1005,$C178,Con_ve!$Q$6:$Q$1005,Cad_cl!CN$5))</f>
        <v/>
      </c>
      <c r="CO178" s="125" t="str">
        <f>IF($C178="","",COUNTIFS(Con_ve!$C$6:$C$1005,$C178,Con_ve!$Q$6:$Q$1005,Cad_cl!CO$5))</f>
        <v/>
      </c>
      <c r="CP178" s="125" t="str">
        <f>IF($C178="","",COUNTIFS(Con_ve!$C$6:$C$1005,$C178,Con_ve!$Q$6:$Q$1005,Cad_cl!CP$5))</f>
        <v/>
      </c>
      <c r="CQ178" s="125" t="str">
        <f>IF($C178="","",COUNTIFS(Con_ve!$C$6:$C$1005,$C178,Con_ve!$Q$6:$Q$1005,Cad_cl!CQ$5))</f>
        <v/>
      </c>
      <c r="CR178" s="125">
        <f t="shared" si="8"/>
        <v>0</v>
      </c>
    </row>
    <row r="179" spans="3:96" ht="30" customHeight="1">
      <c r="C179" s="153"/>
      <c r="D179" s="153"/>
      <c r="E179" s="154"/>
      <c r="F179" s="153"/>
      <c r="G179" s="155"/>
      <c r="H179" s="153"/>
      <c r="I179" s="153"/>
      <c r="J179" s="132" t="s">
        <v>309</v>
      </c>
      <c r="K179" s="133" t="s">
        <v>309</v>
      </c>
      <c r="L179" s="153"/>
      <c r="M179" s="153"/>
      <c r="N179" s="153"/>
      <c r="O179" s="153"/>
      <c r="P179" s="153"/>
      <c r="Q179" s="153"/>
      <c r="AP179" s="134" t="str">
        <f>IF(ISERR(IF($C179="","",SUMIFS(Con_ve!$F$6:$F$1005,Con_ve!$C$6:$C$1005,$C179,Con_ve!$I$6:$I$1005,"Fechada",Con_ve!$Q$6:$Q$1005,Cad_cl!AP$5))),"",IF($C179="","",SUMIFS(Con_ve!$F$6:$F$1005,Con_ve!$C$6:$C$1005,$C179,Con_ve!$I$6:$I$1005,"Fechada",Con_ve!$Q$6:$Q$1005,Cad_cl!AP$5)))</f>
        <v/>
      </c>
      <c r="AQ179" s="134" t="str">
        <f>IF(ISERR(IF($C179="","",SUMIFS(Con_ve!$F$6:$F$1005,Con_ve!$C$6:$C$1005,$C179,Con_ve!$I$6:$I$1005,"Fechada",Con_ve!$Q$6:$Q$1005,Cad_cl!AQ$5))),"",IF($C179="","",SUMIFS(Con_ve!$F$6:$F$1005,Con_ve!$C$6:$C$1005,$C179,Con_ve!$I$6:$I$1005,"Fechada",Con_ve!$Q$6:$Q$1005,Cad_cl!AQ$5)))</f>
        <v/>
      </c>
      <c r="AR179" s="134" t="str">
        <f>IF(ISERR(IF($C179="","",SUMIFS(Con_ve!$F$6:$F$1005,Con_ve!$C$6:$C$1005,$C179,Con_ve!$I$6:$I$1005,"Fechada",Con_ve!$Q$6:$Q$1005,Cad_cl!AR$5))),"",IF($C179="","",SUMIFS(Con_ve!$F$6:$F$1005,Con_ve!$C$6:$C$1005,$C179,Con_ve!$I$6:$I$1005,"Fechada",Con_ve!$Q$6:$Q$1005,Cad_cl!AR$5)))</f>
        <v/>
      </c>
      <c r="AS179" s="134" t="str">
        <f>IF(ISERR(IF($C179="","",SUMIFS(Con_ve!$F$6:$F$1005,Con_ve!$C$6:$C$1005,$C179,Con_ve!$I$6:$I$1005,"Fechada",Con_ve!$Q$6:$Q$1005,Cad_cl!AS$5))),"",IF($C179="","",SUMIFS(Con_ve!$F$6:$F$1005,Con_ve!$C$6:$C$1005,$C179,Con_ve!$I$6:$I$1005,"Fechada",Con_ve!$Q$6:$Q$1005,Cad_cl!AS$5)))</f>
        <v/>
      </c>
      <c r="AT179" s="134" t="str">
        <f>IF(ISERR(IF($C179="","",SUMIFS(Con_ve!$F$6:$F$1005,Con_ve!$C$6:$C$1005,$C179,Con_ve!$I$6:$I$1005,"Fechada",Con_ve!$Q$6:$Q$1005,Cad_cl!AT$5))),"",IF($C179="","",SUMIFS(Con_ve!$F$6:$F$1005,Con_ve!$C$6:$C$1005,$C179,Con_ve!$I$6:$I$1005,"Fechada",Con_ve!$Q$6:$Q$1005,Cad_cl!AT$5)))</f>
        <v/>
      </c>
      <c r="AU179" s="134" t="str">
        <f>IF(ISERR(IF($C179="","",SUMIFS(Con_ve!$F$6:$F$1005,Con_ve!$C$6:$C$1005,$C179,Con_ve!$I$6:$I$1005,"Fechada",Con_ve!$Q$6:$Q$1005,Cad_cl!AU$5))),"",IF($C179="","",SUMIFS(Con_ve!$F$6:$F$1005,Con_ve!$C$6:$C$1005,$C179,Con_ve!$I$6:$I$1005,"Fechada",Con_ve!$Q$6:$Q$1005,Cad_cl!AU$5)))</f>
        <v/>
      </c>
      <c r="AV179" s="134" t="str">
        <f>IF(ISERR(IF($C179="","",SUMIFS(Con_ve!$F$6:$F$1005,Con_ve!$C$6:$C$1005,$C179,Con_ve!$I$6:$I$1005,"Fechada",Con_ve!$Q$6:$Q$1005,Cad_cl!AV$5))),"",IF($C179="","",SUMIFS(Con_ve!$F$6:$F$1005,Con_ve!$C$6:$C$1005,$C179,Con_ve!$I$6:$I$1005,"Fechada",Con_ve!$Q$6:$Q$1005,Cad_cl!AV$5)))</f>
        <v/>
      </c>
      <c r="AW179" s="134" t="str">
        <f>IF(ISERR(IF($C179="","",SUMIFS(Con_ve!$F$6:$F$1005,Con_ve!$C$6:$C$1005,$C179,Con_ve!$I$6:$I$1005,"Fechada",Con_ve!$Q$6:$Q$1005,Cad_cl!AW$5))),"",IF($C179="","",SUMIFS(Con_ve!$F$6:$F$1005,Con_ve!$C$6:$C$1005,$C179,Con_ve!$I$6:$I$1005,"Fechada",Con_ve!$Q$6:$Q$1005,Cad_cl!AW$5)))</f>
        <v/>
      </c>
      <c r="AX179" s="134" t="str">
        <f>IF(ISERR(IF($C179="","",SUMIFS(Con_ve!$F$6:$F$1005,Con_ve!$C$6:$C$1005,$C179,Con_ve!$I$6:$I$1005,"Fechada",Con_ve!$Q$6:$Q$1005,Cad_cl!AX$5))),"",IF($C179="","",SUMIFS(Con_ve!$F$6:$F$1005,Con_ve!$C$6:$C$1005,$C179,Con_ve!$I$6:$I$1005,"Fechada",Con_ve!$Q$6:$Q$1005,Cad_cl!AX$5)))</f>
        <v/>
      </c>
      <c r="AY179" s="134" t="str">
        <f>IF(ISERR(IF($C179="","",SUMIFS(Con_ve!$F$6:$F$1005,Con_ve!$C$6:$C$1005,$C179,Con_ve!$I$6:$I$1005,"Fechada",Con_ve!$Q$6:$Q$1005,Cad_cl!AY$5))),"",IF($C179="","",SUMIFS(Con_ve!$F$6:$F$1005,Con_ve!$C$6:$C$1005,$C179,Con_ve!$I$6:$I$1005,"Fechada",Con_ve!$Q$6:$Q$1005,Cad_cl!AY$5)))</f>
        <v/>
      </c>
      <c r="AZ179" s="134" t="str">
        <f>IF(ISERR(IF($C179="","",SUMIFS(Con_ve!$F$6:$F$1005,Con_ve!$C$6:$C$1005,$C179,Con_ve!$I$6:$I$1005,"Fechada",Con_ve!$Q$6:$Q$1005,Cad_cl!AZ$5))),"",IF($C179="","",SUMIFS(Con_ve!$F$6:$F$1005,Con_ve!$C$6:$C$1005,$C179,Con_ve!$I$6:$I$1005,"Fechada",Con_ve!$Q$6:$Q$1005,Cad_cl!AZ$5)))</f>
        <v/>
      </c>
      <c r="BA179" s="134" t="str">
        <f>IF(ISERR(IF($C179="","",SUMIFS(Con_ve!$F$6:$F$1005,Con_ve!$C$6:$C$1005,$C179,Con_ve!$I$6:$I$1005,"Fechada",Con_ve!$Q$6:$Q$1005,Cad_cl!BA$5))),"",IF($C179="","",SUMIFS(Con_ve!$F$6:$F$1005,Con_ve!$C$6:$C$1005,$C179,Con_ve!$I$6:$I$1005,"Fechada",Con_ve!$Q$6:$Q$1005,Cad_cl!BA$5)))</f>
        <v/>
      </c>
      <c r="BB179" s="134">
        <f t="shared" si="6"/>
        <v>0</v>
      </c>
      <c r="BD179" s="134" t="str">
        <f>IF(ISERR(IF($C179="","",SUMIFS(Con_ve!$F$6:$F$1005,Con_ve!$C$6:$C$1005,$C179,Con_ve!$I$6:$I$1005,"Em negociação",Con_ve!$Q$6:$Q$1005,Cad_cl!BD$5))),"",IF($C179="","",SUMIFS(Con_ve!$F$6:$F$1005,Con_ve!$C$6:$C$1005,$C179,Con_ve!$I$6:$I$1005,"Em negociação",Con_ve!$Q$6:$Q$1005,Cad_cl!BD$5)))</f>
        <v/>
      </c>
      <c r="BE179" s="134" t="str">
        <f>IF(ISERR(IF($C179="","",SUMIFS(Con_ve!$F$6:$F$1005,Con_ve!$C$6:$C$1005,$C179,Con_ve!$I$6:$I$1005,"Em negociação",Con_ve!$Q$6:$Q$1005,Cad_cl!BE$5))),"",IF($C179="","",SUMIFS(Con_ve!$F$6:$F$1005,Con_ve!$C$6:$C$1005,$C179,Con_ve!$I$6:$I$1005,"Em negociação",Con_ve!$Q$6:$Q$1005,Cad_cl!BE$5)))</f>
        <v/>
      </c>
      <c r="BF179" s="134" t="str">
        <f>IF(ISERR(IF($C179="","",SUMIFS(Con_ve!$F$6:$F$1005,Con_ve!$C$6:$C$1005,$C179,Con_ve!$I$6:$I$1005,"Em negociação",Con_ve!$Q$6:$Q$1005,Cad_cl!BF$5))),"",IF($C179="","",SUMIFS(Con_ve!$F$6:$F$1005,Con_ve!$C$6:$C$1005,$C179,Con_ve!$I$6:$I$1005,"Em negociação",Con_ve!$Q$6:$Q$1005,Cad_cl!BF$5)))</f>
        <v/>
      </c>
      <c r="BG179" s="134" t="str">
        <f>IF(ISERR(IF($C179="","",SUMIFS(Con_ve!$F$6:$F$1005,Con_ve!$C$6:$C$1005,$C179,Con_ve!$I$6:$I$1005,"Em negociação",Con_ve!$Q$6:$Q$1005,Cad_cl!BG$5))),"",IF($C179="","",SUMIFS(Con_ve!$F$6:$F$1005,Con_ve!$C$6:$C$1005,$C179,Con_ve!$I$6:$I$1005,"Em negociação",Con_ve!$Q$6:$Q$1005,Cad_cl!BG$5)))</f>
        <v/>
      </c>
      <c r="BH179" s="134" t="str">
        <f>IF(ISERR(IF($C179="","",SUMIFS(Con_ve!$F$6:$F$1005,Con_ve!$C$6:$C$1005,$C179,Con_ve!$I$6:$I$1005,"Em negociação",Con_ve!$Q$6:$Q$1005,Cad_cl!BH$5))),"",IF($C179="","",SUMIFS(Con_ve!$F$6:$F$1005,Con_ve!$C$6:$C$1005,$C179,Con_ve!$I$6:$I$1005,"Em negociação",Con_ve!$Q$6:$Q$1005,Cad_cl!BH$5)))</f>
        <v/>
      </c>
      <c r="BI179" s="134" t="str">
        <f>IF(ISERR(IF($C179="","",SUMIFS(Con_ve!$F$6:$F$1005,Con_ve!$C$6:$C$1005,$C179,Con_ve!$I$6:$I$1005,"Em negociação",Con_ve!$Q$6:$Q$1005,Cad_cl!BI$5))),"",IF($C179="","",SUMIFS(Con_ve!$F$6:$F$1005,Con_ve!$C$6:$C$1005,$C179,Con_ve!$I$6:$I$1005,"Em negociação",Con_ve!$Q$6:$Q$1005,Cad_cl!BI$5)))</f>
        <v/>
      </c>
      <c r="BJ179" s="134" t="str">
        <f>IF(ISERR(IF($C179="","",SUMIFS(Con_ve!$F$6:$F$1005,Con_ve!$C$6:$C$1005,$C179,Con_ve!$I$6:$I$1005,"Em negociação",Con_ve!$Q$6:$Q$1005,Cad_cl!BJ$5))),"",IF($C179="","",SUMIFS(Con_ve!$F$6:$F$1005,Con_ve!$C$6:$C$1005,$C179,Con_ve!$I$6:$I$1005,"Em negociação",Con_ve!$Q$6:$Q$1005,Cad_cl!BJ$5)))</f>
        <v/>
      </c>
      <c r="BK179" s="134" t="str">
        <f>IF(ISERR(IF($C179="","",SUMIFS(Con_ve!$F$6:$F$1005,Con_ve!$C$6:$C$1005,$C179,Con_ve!$I$6:$I$1005,"Em negociação",Con_ve!$Q$6:$Q$1005,Cad_cl!BK$5))),"",IF($C179="","",SUMIFS(Con_ve!$F$6:$F$1005,Con_ve!$C$6:$C$1005,$C179,Con_ve!$I$6:$I$1005,"Em negociação",Con_ve!$Q$6:$Q$1005,Cad_cl!BK$5)))</f>
        <v/>
      </c>
      <c r="BL179" s="134" t="str">
        <f>IF(ISERR(IF($C179="","",SUMIFS(Con_ve!$F$6:$F$1005,Con_ve!$C$6:$C$1005,$C179,Con_ve!$I$6:$I$1005,"Em negociação",Con_ve!$Q$6:$Q$1005,Cad_cl!BL$5))),"",IF($C179="","",SUMIFS(Con_ve!$F$6:$F$1005,Con_ve!$C$6:$C$1005,$C179,Con_ve!$I$6:$I$1005,"Em negociação",Con_ve!$Q$6:$Q$1005,Cad_cl!BL$5)))</f>
        <v/>
      </c>
      <c r="BM179" s="134" t="str">
        <f>IF(ISERR(IF($C179="","",SUMIFS(Con_ve!$F$6:$F$1005,Con_ve!$C$6:$C$1005,$C179,Con_ve!$I$6:$I$1005,"Em negociação",Con_ve!$Q$6:$Q$1005,Cad_cl!BM$5))),"",IF($C179="","",SUMIFS(Con_ve!$F$6:$F$1005,Con_ve!$C$6:$C$1005,$C179,Con_ve!$I$6:$I$1005,"Em negociação",Con_ve!$Q$6:$Q$1005,Cad_cl!BM$5)))</f>
        <v/>
      </c>
      <c r="BN179" s="134" t="str">
        <f>IF(ISERR(IF($C179="","",SUMIFS(Con_ve!$F$6:$F$1005,Con_ve!$C$6:$C$1005,$C179,Con_ve!$I$6:$I$1005,"Em negociação",Con_ve!$Q$6:$Q$1005,Cad_cl!BN$5))),"",IF($C179="","",SUMIFS(Con_ve!$F$6:$F$1005,Con_ve!$C$6:$C$1005,$C179,Con_ve!$I$6:$I$1005,"Em negociação",Con_ve!$Q$6:$Q$1005,Cad_cl!BN$5)))</f>
        <v/>
      </c>
      <c r="BO179" s="134" t="str">
        <f>IF(ISERR(IF($C179="","",SUMIFS(Con_ve!$F$6:$F$1005,Con_ve!$C$6:$C$1005,$C179,Con_ve!$I$6:$I$1005,"Em negociação",Con_ve!$Q$6:$Q$1005,Cad_cl!BO$5))),"",IF($C179="","",SUMIFS(Con_ve!$F$6:$F$1005,Con_ve!$C$6:$C$1005,$C179,Con_ve!$I$6:$I$1005,"Em negociação",Con_ve!$Q$6:$Q$1005,Cad_cl!BO$5)))</f>
        <v/>
      </c>
      <c r="BP179" s="134">
        <f t="shared" si="7"/>
        <v>0</v>
      </c>
      <c r="BR179" s="125" t="str">
        <f>IF(ISERR(IF(AND($I179=Re_lo!$E$5,BR$5=VLOOKUP(Re_lo!$H$5,Re_lo!$N$5:$O$16,2,0)),AP179,"")),"",IF(AND($I179=Re_lo!$E$5,BR$5=VLOOKUP(Re_lo!$H$5,Re_lo!$N$5:$O$16,2,0)),AP179,""))</f>
        <v/>
      </c>
      <c r="BS179" s="125" t="str">
        <f>IF(ISERR(IF(AND($I179=Re_lo!$E$5,BS$5=VLOOKUP(Re_lo!$H$5,Re_lo!$N$5:$O$16,2,0)),AQ179,"")),"",IF(AND($I179=Re_lo!$E$5,BS$5=VLOOKUP(Re_lo!$H$5,Re_lo!$N$5:$O$16,2,0)),AQ179,""))</f>
        <v/>
      </c>
      <c r="BT179" s="125" t="str">
        <f>IF(ISERR(IF(AND($I179=Re_lo!$E$5,BT$5=VLOOKUP(Re_lo!$H$5,Re_lo!$N$5:$O$16,2,0)),AR179,"")),"",IF(AND($I179=Re_lo!$E$5,BT$5=VLOOKUP(Re_lo!$H$5,Re_lo!$N$5:$O$16,2,0)),AR179,""))</f>
        <v/>
      </c>
      <c r="BU179" s="125" t="str">
        <f>IF(ISERR(IF(AND($I179=Re_lo!$E$5,BU$5=VLOOKUP(Re_lo!$H$5,Re_lo!$N$5:$O$16,2,0)),AS179,"")),"",IF(AND($I179=Re_lo!$E$5,BU$5=VLOOKUP(Re_lo!$H$5,Re_lo!$N$5:$O$16,2,0)),AS179,""))</f>
        <v/>
      </c>
      <c r="BV179" s="125" t="str">
        <f>IF(ISERR(IF(AND($I179=Re_lo!$E$5,BV$5=VLOOKUP(Re_lo!$H$5,Re_lo!$N$5:$O$16,2,0)),AT179,"")),"",IF(AND($I179=Re_lo!$E$5,BV$5=VLOOKUP(Re_lo!$H$5,Re_lo!$N$5:$O$16,2,0)),AT179,""))</f>
        <v/>
      </c>
      <c r="BW179" s="125" t="str">
        <f>IF(ISERR(IF(AND($I179=Re_lo!$E$5,BW$5=VLOOKUP(Re_lo!$H$5,Re_lo!$N$5:$O$16,2,0)),AU179,"")),"",IF(AND($I179=Re_lo!$E$5,BW$5=VLOOKUP(Re_lo!$H$5,Re_lo!$N$5:$O$16,2,0)),AU179,""))</f>
        <v/>
      </c>
      <c r="BX179" s="125" t="str">
        <f>IF(ISERR(IF(AND($I179=Re_lo!$E$5,BX$5=VLOOKUP(Re_lo!$H$5,Re_lo!$N$5:$O$16,2,0)),AV179,"")),"",IF(AND($I179=Re_lo!$E$5,BX$5=VLOOKUP(Re_lo!$H$5,Re_lo!$N$5:$O$16,2,0)),AV179,""))</f>
        <v/>
      </c>
      <c r="BY179" s="125" t="str">
        <f>IF(ISERR(IF(AND($I179=Re_lo!$E$5,BY$5=VLOOKUP(Re_lo!$H$5,Re_lo!$N$5:$O$16,2,0)),AW179,"")),"",IF(AND($I179=Re_lo!$E$5,BY$5=VLOOKUP(Re_lo!$H$5,Re_lo!$N$5:$O$16,2,0)),AW179,""))</f>
        <v/>
      </c>
      <c r="BZ179" s="125" t="str">
        <f>IF(ISERR(IF(AND($I179=Re_lo!$E$5,BZ$5=VLOOKUP(Re_lo!$H$5,Re_lo!$N$5:$O$16,2,0)),AX179,"")),"",IF(AND($I179=Re_lo!$E$5,BZ$5=VLOOKUP(Re_lo!$H$5,Re_lo!$N$5:$O$16,2,0)),AX179,""))</f>
        <v/>
      </c>
      <c r="CA179" s="125" t="str">
        <f>IF(ISERR(IF(AND($I179=Re_lo!$E$5,CA$5=VLOOKUP(Re_lo!$H$5,Re_lo!$N$5:$O$16,2,0)),AY179,"")),"",IF(AND($I179=Re_lo!$E$5,CA$5=VLOOKUP(Re_lo!$H$5,Re_lo!$N$5:$O$16,2,0)),AY179,""))</f>
        <v/>
      </c>
      <c r="CB179" s="125" t="str">
        <f>IF(ISERR(IF(AND($I179=Re_lo!$E$5,CB$5=VLOOKUP(Re_lo!$H$5,Re_lo!$N$5:$O$16,2,0)),AZ179,"")),"",IF(AND($I179=Re_lo!$E$5,CB$5=VLOOKUP(Re_lo!$H$5,Re_lo!$N$5:$O$16,2,0)),AZ179,""))</f>
        <v/>
      </c>
      <c r="CC179" s="125" t="str">
        <f>IF(ISERR(IF(AND($I179=Re_lo!$E$5,CC$5=VLOOKUP(Re_lo!$H$5,Re_lo!$N$5:$O$16,2,0)),BA179,"")),"",IF(AND($I179=Re_lo!$E$5,CC$5=VLOOKUP(Re_lo!$H$5,Re_lo!$N$5:$O$16,2,0)),BA179,""))</f>
        <v/>
      </c>
      <c r="CD179" s="125" t="str">
        <f>IF(ISERR(IF(AND($I179=Re_lo!$E$5,CD$5=VLOOKUP(Re_lo!$H$5,Re_lo!$N$5:$O$16,2,0)),BB179,"")),"",IF(AND($I179=Re_lo!$E$5,CD$5=VLOOKUP(Re_lo!$H$5,Re_lo!$N$5:$O$16,2,0)),BB179,""))</f>
        <v/>
      </c>
      <c r="CF179" s="125" t="str">
        <f>IF($C179="","",COUNTIFS(Con_ve!$C$6:$C$1005,$C179,Con_ve!$Q$6:$Q$1005,Cad_cl!CF$5))</f>
        <v/>
      </c>
      <c r="CG179" s="125" t="str">
        <f>IF($C179="","",COUNTIFS(Con_ve!$C$6:$C$1005,$C179,Con_ve!$Q$6:$Q$1005,Cad_cl!CG$5))</f>
        <v/>
      </c>
      <c r="CH179" s="125" t="str">
        <f>IF($C179="","",COUNTIFS(Con_ve!$C$6:$C$1005,$C179,Con_ve!$Q$6:$Q$1005,Cad_cl!CH$5))</f>
        <v/>
      </c>
      <c r="CI179" s="125" t="str">
        <f>IF($C179="","",COUNTIFS(Con_ve!$C$6:$C$1005,$C179,Con_ve!$Q$6:$Q$1005,Cad_cl!CI$5))</f>
        <v/>
      </c>
      <c r="CJ179" s="125" t="str">
        <f>IF($C179="","",COUNTIFS(Con_ve!$C$6:$C$1005,$C179,Con_ve!$Q$6:$Q$1005,Cad_cl!CJ$5))</f>
        <v/>
      </c>
      <c r="CK179" s="125" t="str">
        <f>IF($C179="","",COUNTIFS(Con_ve!$C$6:$C$1005,$C179,Con_ve!$Q$6:$Q$1005,Cad_cl!CK$5))</f>
        <v/>
      </c>
      <c r="CL179" s="125" t="str">
        <f>IF($C179="","",COUNTIFS(Con_ve!$C$6:$C$1005,$C179,Con_ve!$Q$6:$Q$1005,Cad_cl!CL$5))</f>
        <v/>
      </c>
      <c r="CM179" s="125" t="str">
        <f>IF($C179="","",COUNTIFS(Con_ve!$C$6:$C$1005,$C179,Con_ve!$Q$6:$Q$1005,Cad_cl!CM$5))</f>
        <v/>
      </c>
      <c r="CN179" s="125" t="str">
        <f>IF($C179="","",COUNTIFS(Con_ve!$C$6:$C$1005,$C179,Con_ve!$Q$6:$Q$1005,Cad_cl!CN$5))</f>
        <v/>
      </c>
      <c r="CO179" s="125" t="str">
        <f>IF($C179="","",COUNTIFS(Con_ve!$C$6:$C$1005,$C179,Con_ve!$Q$6:$Q$1005,Cad_cl!CO$5))</f>
        <v/>
      </c>
      <c r="CP179" s="125" t="str">
        <f>IF($C179="","",COUNTIFS(Con_ve!$C$6:$C$1005,$C179,Con_ve!$Q$6:$Q$1005,Cad_cl!CP$5))</f>
        <v/>
      </c>
      <c r="CQ179" s="125" t="str">
        <f>IF($C179="","",COUNTIFS(Con_ve!$C$6:$C$1005,$C179,Con_ve!$Q$6:$Q$1005,Cad_cl!CQ$5))</f>
        <v/>
      </c>
      <c r="CR179" s="125">
        <f t="shared" si="8"/>
        <v>0</v>
      </c>
    </row>
    <row r="180" spans="3:96" ht="30" customHeight="1">
      <c r="C180" s="153"/>
      <c r="D180" s="153"/>
      <c r="E180" s="154"/>
      <c r="F180" s="153"/>
      <c r="G180" s="155"/>
      <c r="H180" s="153"/>
      <c r="I180" s="153"/>
      <c r="J180" s="132" t="s">
        <v>309</v>
      </c>
      <c r="K180" s="133" t="s">
        <v>309</v>
      </c>
      <c r="L180" s="153"/>
      <c r="M180" s="153"/>
      <c r="N180" s="153"/>
      <c r="O180" s="153"/>
      <c r="P180" s="153"/>
      <c r="Q180" s="153"/>
      <c r="AP180" s="134" t="str">
        <f>IF(ISERR(IF($C180="","",SUMIFS(Con_ve!$F$6:$F$1005,Con_ve!$C$6:$C$1005,$C180,Con_ve!$I$6:$I$1005,"Fechada",Con_ve!$Q$6:$Q$1005,Cad_cl!AP$5))),"",IF($C180="","",SUMIFS(Con_ve!$F$6:$F$1005,Con_ve!$C$6:$C$1005,$C180,Con_ve!$I$6:$I$1005,"Fechada",Con_ve!$Q$6:$Q$1005,Cad_cl!AP$5)))</f>
        <v/>
      </c>
      <c r="AQ180" s="134" t="str">
        <f>IF(ISERR(IF($C180="","",SUMIFS(Con_ve!$F$6:$F$1005,Con_ve!$C$6:$C$1005,$C180,Con_ve!$I$6:$I$1005,"Fechada",Con_ve!$Q$6:$Q$1005,Cad_cl!AQ$5))),"",IF($C180="","",SUMIFS(Con_ve!$F$6:$F$1005,Con_ve!$C$6:$C$1005,$C180,Con_ve!$I$6:$I$1005,"Fechada",Con_ve!$Q$6:$Q$1005,Cad_cl!AQ$5)))</f>
        <v/>
      </c>
      <c r="AR180" s="134" t="str">
        <f>IF(ISERR(IF($C180="","",SUMIFS(Con_ve!$F$6:$F$1005,Con_ve!$C$6:$C$1005,$C180,Con_ve!$I$6:$I$1005,"Fechada",Con_ve!$Q$6:$Q$1005,Cad_cl!AR$5))),"",IF($C180="","",SUMIFS(Con_ve!$F$6:$F$1005,Con_ve!$C$6:$C$1005,$C180,Con_ve!$I$6:$I$1005,"Fechada",Con_ve!$Q$6:$Q$1005,Cad_cl!AR$5)))</f>
        <v/>
      </c>
      <c r="AS180" s="134" t="str">
        <f>IF(ISERR(IF($C180="","",SUMIFS(Con_ve!$F$6:$F$1005,Con_ve!$C$6:$C$1005,$C180,Con_ve!$I$6:$I$1005,"Fechada",Con_ve!$Q$6:$Q$1005,Cad_cl!AS$5))),"",IF($C180="","",SUMIFS(Con_ve!$F$6:$F$1005,Con_ve!$C$6:$C$1005,$C180,Con_ve!$I$6:$I$1005,"Fechada",Con_ve!$Q$6:$Q$1005,Cad_cl!AS$5)))</f>
        <v/>
      </c>
      <c r="AT180" s="134" t="str">
        <f>IF(ISERR(IF($C180="","",SUMIFS(Con_ve!$F$6:$F$1005,Con_ve!$C$6:$C$1005,$C180,Con_ve!$I$6:$I$1005,"Fechada",Con_ve!$Q$6:$Q$1005,Cad_cl!AT$5))),"",IF($C180="","",SUMIFS(Con_ve!$F$6:$F$1005,Con_ve!$C$6:$C$1005,$C180,Con_ve!$I$6:$I$1005,"Fechada",Con_ve!$Q$6:$Q$1005,Cad_cl!AT$5)))</f>
        <v/>
      </c>
      <c r="AU180" s="134" t="str">
        <f>IF(ISERR(IF($C180="","",SUMIFS(Con_ve!$F$6:$F$1005,Con_ve!$C$6:$C$1005,$C180,Con_ve!$I$6:$I$1005,"Fechada",Con_ve!$Q$6:$Q$1005,Cad_cl!AU$5))),"",IF($C180="","",SUMIFS(Con_ve!$F$6:$F$1005,Con_ve!$C$6:$C$1005,$C180,Con_ve!$I$6:$I$1005,"Fechada",Con_ve!$Q$6:$Q$1005,Cad_cl!AU$5)))</f>
        <v/>
      </c>
      <c r="AV180" s="134" t="str">
        <f>IF(ISERR(IF($C180="","",SUMIFS(Con_ve!$F$6:$F$1005,Con_ve!$C$6:$C$1005,$C180,Con_ve!$I$6:$I$1005,"Fechada",Con_ve!$Q$6:$Q$1005,Cad_cl!AV$5))),"",IF($C180="","",SUMIFS(Con_ve!$F$6:$F$1005,Con_ve!$C$6:$C$1005,$C180,Con_ve!$I$6:$I$1005,"Fechada",Con_ve!$Q$6:$Q$1005,Cad_cl!AV$5)))</f>
        <v/>
      </c>
      <c r="AW180" s="134" t="str">
        <f>IF(ISERR(IF($C180="","",SUMIFS(Con_ve!$F$6:$F$1005,Con_ve!$C$6:$C$1005,$C180,Con_ve!$I$6:$I$1005,"Fechada",Con_ve!$Q$6:$Q$1005,Cad_cl!AW$5))),"",IF($C180="","",SUMIFS(Con_ve!$F$6:$F$1005,Con_ve!$C$6:$C$1005,$C180,Con_ve!$I$6:$I$1005,"Fechada",Con_ve!$Q$6:$Q$1005,Cad_cl!AW$5)))</f>
        <v/>
      </c>
      <c r="AX180" s="134" t="str">
        <f>IF(ISERR(IF($C180="","",SUMIFS(Con_ve!$F$6:$F$1005,Con_ve!$C$6:$C$1005,$C180,Con_ve!$I$6:$I$1005,"Fechada",Con_ve!$Q$6:$Q$1005,Cad_cl!AX$5))),"",IF($C180="","",SUMIFS(Con_ve!$F$6:$F$1005,Con_ve!$C$6:$C$1005,$C180,Con_ve!$I$6:$I$1005,"Fechada",Con_ve!$Q$6:$Q$1005,Cad_cl!AX$5)))</f>
        <v/>
      </c>
      <c r="AY180" s="134" t="str">
        <f>IF(ISERR(IF($C180="","",SUMIFS(Con_ve!$F$6:$F$1005,Con_ve!$C$6:$C$1005,$C180,Con_ve!$I$6:$I$1005,"Fechada",Con_ve!$Q$6:$Q$1005,Cad_cl!AY$5))),"",IF($C180="","",SUMIFS(Con_ve!$F$6:$F$1005,Con_ve!$C$6:$C$1005,$C180,Con_ve!$I$6:$I$1005,"Fechada",Con_ve!$Q$6:$Q$1005,Cad_cl!AY$5)))</f>
        <v/>
      </c>
      <c r="AZ180" s="134" t="str">
        <f>IF(ISERR(IF($C180="","",SUMIFS(Con_ve!$F$6:$F$1005,Con_ve!$C$6:$C$1005,$C180,Con_ve!$I$6:$I$1005,"Fechada",Con_ve!$Q$6:$Q$1005,Cad_cl!AZ$5))),"",IF($C180="","",SUMIFS(Con_ve!$F$6:$F$1005,Con_ve!$C$6:$C$1005,$C180,Con_ve!$I$6:$I$1005,"Fechada",Con_ve!$Q$6:$Q$1005,Cad_cl!AZ$5)))</f>
        <v/>
      </c>
      <c r="BA180" s="134" t="str">
        <f>IF(ISERR(IF($C180="","",SUMIFS(Con_ve!$F$6:$F$1005,Con_ve!$C$6:$C$1005,$C180,Con_ve!$I$6:$I$1005,"Fechada",Con_ve!$Q$6:$Q$1005,Cad_cl!BA$5))),"",IF($C180="","",SUMIFS(Con_ve!$F$6:$F$1005,Con_ve!$C$6:$C$1005,$C180,Con_ve!$I$6:$I$1005,"Fechada",Con_ve!$Q$6:$Q$1005,Cad_cl!BA$5)))</f>
        <v/>
      </c>
      <c r="BB180" s="134">
        <f t="shared" si="6"/>
        <v>0</v>
      </c>
      <c r="BD180" s="134" t="str">
        <f>IF(ISERR(IF($C180="","",SUMIFS(Con_ve!$F$6:$F$1005,Con_ve!$C$6:$C$1005,$C180,Con_ve!$I$6:$I$1005,"Em negociação",Con_ve!$Q$6:$Q$1005,Cad_cl!BD$5))),"",IF($C180="","",SUMIFS(Con_ve!$F$6:$F$1005,Con_ve!$C$6:$C$1005,$C180,Con_ve!$I$6:$I$1005,"Em negociação",Con_ve!$Q$6:$Q$1005,Cad_cl!BD$5)))</f>
        <v/>
      </c>
      <c r="BE180" s="134" t="str">
        <f>IF(ISERR(IF($C180="","",SUMIFS(Con_ve!$F$6:$F$1005,Con_ve!$C$6:$C$1005,$C180,Con_ve!$I$6:$I$1005,"Em negociação",Con_ve!$Q$6:$Q$1005,Cad_cl!BE$5))),"",IF($C180="","",SUMIFS(Con_ve!$F$6:$F$1005,Con_ve!$C$6:$C$1005,$C180,Con_ve!$I$6:$I$1005,"Em negociação",Con_ve!$Q$6:$Q$1005,Cad_cl!BE$5)))</f>
        <v/>
      </c>
      <c r="BF180" s="134" t="str">
        <f>IF(ISERR(IF($C180="","",SUMIFS(Con_ve!$F$6:$F$1005,Con_ve!$C$6:$C$1005,$C180,Con_ve!$I$6:$I$1005,"Em negociação",Con_ve!$Q$6:$Q$1005,Cad_cl!BF$5))),"",IF($C180="","",SUMIFS(Con_ve!$F$6:$F$1005,Con_ve!$C$6:$C$1005,$C180,Con_ve!$I$6:$I$1005,"Em negociação",Con_ve!$Q$6:$Q$1005,Cad_cl!BF$5)))</f>
        <v/>
      </c>
      <c r="BG180" s="134" t="str">
        <f>IF(ISERR(IF($C180="","",SUMIFS(Con_ve!$F$6:$F$1005,Con_ve!$C$6:$C$1005,$C180,Con_ve!$I$6:$I$1005,"Em negociação",Con_ve!$Q$6:$Q$1005,Cad_cl!BG$5))),"",IF($C180="","",SUMIFS(Con_ve!$F$6:$F$1005,Con_ve!$C$6:$C$1005,$C180,Con_ve!$I$6:$I$1005,"Em negociação",Con_ve!$Q$6:$Q$1005,Cad_cl!BG$5)))</f>
        <v/>
      </c>
      <c r="BH180" s="134" t="str">
        <f>IF(ISERR(IF($C180="","",SUMIFS(Con_ve!$F$6:$F$1005,Con_ve!$C$6:$C$1005,$C180,Con_ve!$I$6:$I$1005,"Em negociação",Con_ve!$Q$6:$Q$1005,Cad_cl!BH$5))),"",IF($C180="","",SUMIFS(Con_ve!$F$6:$F$1005,Con_ve!$C$6:$C$1005,$C180,Con_ve!$I$6:$I$1005,"Em negociação",Con_ve!$Q$6:$Q$1005,Cad_cl!BH$5)))</f>
        <v/>
      </c>
      <c r="BI180" s="134" t="str">
        <f>IF(ISERR(IF($C180="","",SUMIFS(Con_ve!$F$6:$F$1005,Con_ve!$C$6:$C$1005,$C180,Con_ve!$I$6:$I$1005,"Em negociação",Con_ve!$Q$6:$Q$1005,Cad_cl!BI$5))),"",IF($C180="","",SUMIFS(Con_ve!$F$6:$F$1005,Con_ve!$C$6:$C$1005,$C180,Con_ve!$I$6:$I$1005,"Em negociação",Con_ve!$Q$6:$Q$1005,Cad_cl!BI$5)))</f>
        <v/>
      </c>
      <c r="BJ180" s="134" t="str">
        <f>IF(ISERR(IF($C180="","",SUMIFS(Con_ve!$F$6:$F$1005,Con_ve!$C$6:$C$1005,$C180,Con_ve!$I$6:$I$1005,"Em negociação",Con_ve!$Q$6:$Q$1005,Cad_cl!BJ$5))),"",IF($C180="","",SUMIFS(Con_ve!$F$6:$F$1005,Con_ve!$C$6:$C$1005,$C180,Con_ve!$I$6:$I$1005,"Em negociação",Con_ve!$Q$6:$Q$1005,Cad_cl!BJ$5)))</f>
        <v/>
      </c>
      <c r="BK180" s="134" t="str">
        <f>IF(ISERR(IF($C180="","",SUMIFS(Con_ve!$F$6:$F$1005,Con_ve!$C$6:$C$1005,$C180,Con_ve!$I$6:$I$1005,"Em negociação",Con_ve!$Q$6:$Q$1005,Cad_cl!BK$5))),"",IF($C180="","",SUMIFS(Con_ve!$F$6:$F$1005,Con_ve!$C$6:$C$1005,$C180,Con_ve!$I$6:$I$1005,"Em negociação",Con_ve!$Q$6:$Q$1005,Cad_cl!BK$5)))</f>
        <v/>
      </c>
      <c r="BL180" s="134" t="str">
        <f>IF(ISERR(IF($C180="","",SUMIFS(Con_ve!$F$6:$F$1005,Con_ve!$C$6:$C$1005,$C180,Con_ve!$I$6:$I$1005,"Em negociação",Con_ve!$Q$6:$Q$1005,Cad_cl!BL$5))),"",IF($C180="","",SUMIFS(Con_ve!$F$6:$F$1005,Con_ve!$C$6:$C$1005,$C180,Con_ve!$I$6:$I$1005,"Em negociação",Con_ve!$Q$6:$Q$1005,Cad_cl!BL$5)))</f>
        <v/>
      </c>
      <c r="BM180" s="134" t="str">
        <f>IF(ISERR(IF($C180="","",SUMIFS(Con_ve!$F$6:$F$1005,Con_ve!$C$6:$C$1005,$C180,Con_ve!$I$6:$I$1005,"Em negociação",Con_ve!$Q$6:$Q$1005,Cad_cl!BM$5))),"",IF($C180="","",SUMIFS(Con_ve!$F$6:$F$1005,Con_ve!$C$6:$C$1005,$C180,Con_ve!$I$6:$I$1005,"Em negociação",Con_ve!$Q$6:$Q$1005,Cad_cl!BM$5)))</f>
        <v/>
      </c>
      <c r="BN180" s="134" t="str">
        <f>IF(ISERR(IF($C180="","",SUMIFS(Con_ve!$F$6:$F$1005,Con_ve!$C$6:$C$1005,$C180,Con_ve!$I$6:$I$1005,"Em negociação",Con_ve!$Q$6:$Q$1005,Cad_cl!BN$5))),"",IF($C180="","",SUMIFS(Con_ve!$F$6:$F$1005,Con_ve!$C$6:$C$1005,$C180,Con_ve!$I$6:$I$1005,"Em negociação",Con_ve!$Q$6:$Q$1005,Cad_cl!BN$5)))</f>
        <v/>
      </c>
      <c r="BO180" s="134" t="str">
        <f>IF(ISERR(IF($C180="","",SUMIFS(Con_ve!$F$6:$F$1005,Con_ve!$C$6:$C$1005,$C180,Con_ve!$I$6:$I$1005,"Em negociação",Con_ve!$Q$6:$Q$1005,Cad_cl!BO$5))),"",IF($C180="","",SUMIFS(Con_ve!$F$6:$F$1005,Con_ve!$C$6:$C$1005,$C180,Con_ve!$I$6:$I$1005,"Em negociação",Con_ve!$Q$6:$Q$1005,Cad_cl!BO$5)))</f>
        <v/>
      </c>
      <c r="BP180" s="134">
        <f t="shared" si="7"/>
        <v>0</v>
      </c>
      <c r="BR180" s="125" t="str">
        <f>IF(ISERR(IF(AND($I180=Re_lo!$E$5,BR$5=VLOOKUP(Re_lo!$H$5,Re_lo!$N$5:$O$16,2,0)),AP180,"")),"",IF(AND($I180=Re_lo!$E$5,BR$5=VLOOKUP(Re_lo!$H$5,Re_lo!$N$5:$O$16,2,0)),AP180,""))</f>
        <v/>
      </c>
      <c r="BS180" s="125" t="str">
        <f>IF(ISERR(IF(AND($I180=Re_lo!$E$5,BS$5=VLOOKUP(Re_lo!$H$5,Re_lo!$N$5:$O$16,2,0)),AQ180,"")),"",IF(AND($I180=Re_lo!$E$5,BS$5=VLOOKUP(Re_lo!$H$5,Re_lo!$N$5:$O$16,2,0)),AQ180,""))</f>
        <v/>
      </c>
      <c r="BT180" s="125" t="str">
        <f>IF(ISERR(IF(AND($I180=Re_lo!$E$5,BT$5=VLOOKUP(Re_lo!$H$5,Re_lo!$N$5:$O$16,2,0)),AR180,"")),"",IF(AND($I180=Re_lo!$E$5,BT$5=VLOOKUP(Re_lo!$H$5,Re_lo!$N$5:$O$16,2,0)),AR180,""))</f>
        <v/>
      </c>
      <c r="BU180" s="125" t="str">
        <f>IF(ISERR(IF(AND($I180=Re_lo!$E$5,BU$5=VLOOKUP(Re_lo!$H$5,Re_lo!$N$5:$O$16,2,0)),AS180,"")),"",IF(AND($I180=Re_lo!$E$5,BU$5=VLOOKUP(Re_lo!$H$5,Re_lo!$N$5:$O$16,2,0)),AS180,""))</f>
        <v/>
      </c>
      <c r="BV180" s="125" t="str">
        <f>IF(ISERR(IF(AND($I180=Re_lo!$E$5,BV$5=VLOOKUP(Re_lo!$H$5,Re_lo!$N$5:$O$16,2,0)),AT180,"")),"",IF(AND($I180=Re_lo!$E$5,BV$5=VLOOKUP(Re_lo!$H$5,Re_lo!$N$5:$O$16,2,0)),AT180,""))</f>
        <v/>
      </c>
      <c r="BW180" s="125" t="str">
        <f>IF(ISERR(IF(AND($I180=Re_lo!$E$5,BW$5=VLOOKUP(Re_lo!$H$5,Re_lo!$N$5:$O$16,2,0)),AU180,"")),"",IF(AND($I180=Re_lo!$E$5,BW$5=VLOOKUP(Re_lo!$H$5,Re_lo!$N$5:$O$16,2,0)),AU180,""))</f>
        <v/>
      </c>
      <c r="BX180" s="125" t="str">
        <f>IF(ISERR(IF(AND($I180=Re_lo!$E$5,BX$5=VLOOKUP(Re_lo!$H$5,Re_lo!$N$5:$O$16,2,0)),AV180,"")),"",IF(AND($I180=Re_lo!$E$5,BX$5=VLOOKUP(Re_lo!$H$5,Re_lo!$N$5:$O$16,2,0)),AV180,""))</f>
        <v/>
      </c>
      <c r="BY180" s="125" t="str">
        <f>IF(ISERR(IF(AND($I180=Re_lo!$E$5,BY$5=VLOOKUP(Re_lo!$H$5,Re_lo!$N$5:$O$16,2,0)),AW180,"")),"",IF(AND($I180=Re_lo!$E$5,BY$5=VLOOKUP(Re_lo!$H$5,Re_lo!$N$5:$O$16,2,0)),AW180,""))</f>
        <v/>
      </c>
      <c r="BZ180" s="125" t="str">
        <f>IF(ISERR(IF(AND($I180=Re_lo!$E$5,BZ$5=VLOOKUP(Re_lo!$H$5,Re_lo!$N$5:$O$16,2,0)),AX180,"")),"",IF(AND($I180=Re_lo!$E$5,BZ$5=VLOOKUP(Re_lo!$H$5,Re_lo!$N$5:$O$16,2,0)),AX180,""))</f>
        <v/>
      </c>
      <c r="CA180" s="125" t="str">
        <f>IF(ISERR(IF(AND($I180=Re_lo!$E$5,CA$5=VLOOKUP(Re_lo!$H$5,Re_lo!$N$5:$O$16,2,0)),AY180,"")),"",IF(AND($I180=Re_lo!$E$5,CA$5=VLOOKUP(Re_lo!$H$5,Re_lo!$N$5:$O$16,2,0)),AY180,""))</f>
        <v/>
      </c>
      <c r="CB180" s="125" t="str">
        <f>IF(ISERR(IF(AND($I180=Re_lo!$E$5,CB$5=VLOOKUP(Re_lo!$H$5,Re_lo!$N$5:$O$16,2,0)),AZ180,"")),"",IF(AND($I180=Re_lo!$E$5,CB$5=VLOOKUP(Re_lo!$H$5,Re_lo!$N$5:$O$16,2,0)),AZ180,""))</f>
        <v/>
      </c>
      <c r="CC180" s="125" t="str">
        <f>IF(ISERR(IF(AND($I180=Re_lo!$E$5,CC$5=VLOOKUP(Re_lo!$H$5,Re_lo!$N$5:$O$16,2,0)),BA180,"")),"",IF(AND($I180=Re_lo!$E$5,CC$5=VLOOKUP(Re_lo!$H$5,Re_lo!$N$5:$O$16,2,0)),BA180,""))</f>
        <v/>
      </c>
      <c r="CD180" s="125" t="str">
        <f>IF(ISERR(IF(AND($I180=Re_lo!$E$5,CD$5=VLOOKUP(Re_lo!$H$5,Re_lo!$N$5:$O$16,2,0)),BB180,"")),"",IF(AND($I180=Re_lo!$E$5,CD$5=VLOOKUP(Re_lo!$H$5,Re_lo!$N$5:$O$16,2,0)),BB180,""))</f>
        <v/>
      </c>
      <c r="CF180" s="125" t="str">
        <f>IF($C180="","",COUNTIFS(Con_ve!$C$6:$C$1005,$C180,Con_ve!$Q$6:$Q$1005,Cad_cl!CF$5))</f>
        <v/>
      </c>
      <c r="CG180" s="125" t="str">
        <f>IF($C180="","",COUNTIFS(Con_ve!$C$6:$C$1005,$C180,Con_ve!$Q$6:$Q$1005,Cad_cl!CG$5))</f>
        <v/>
      </c>
      <c r="CH180" s="125" t="str">
        <f>IF($C180="","",COUNTIFS(Con_ve!$C$6:$C$1005,$C180,Con_ve!$Q$6:$Q$1005,Cad_cl!CH$5))</f>
        <v/>
      </c>
      <c r="CI180" s="125" t="str">
        <f>IF($C180="","",COUNTIFS(Con_ve!$C$6:$C$1005,$C180,Con_ve!$Q$6:$Q$1005,Cad_cl!CI$5))</f>
        <v/>
      </c>
      <c r="CJ180" s="125" t="str">
        <f>IF($C180="","",COUNTIFS(Con_ve!$C$6:$C$1005,$C180,Con_ve!$Q$6:$Q$1005,Cad_cl!CJ$5))</f>
        <v/>
      </c>
      <c r="CK180" s="125" t="str">
        <f>IF($C180="","",COUNTIFS(Con_ve!$C$6:$C$1005,$C180,Con_ve!$Q$6:$Q$1005,Cad_cl!CK$5))</f>
        <v/>
      </c>
      <c r="CL180" s="125" t="str">
        <f>IF($C180="","",COUNTIFS(Con_ve!$C$6:$C$1005,$C180,Con_ve!$Q$6:$Q$1005,Cad_cl!CL$5))</f>
        <v/>
      </c>
      <c r="CM180" s="125" t="str">
        <f>IF($C180="","",COUNTIFS(Con_ve!$C$6:$C$1005,$C180,Con_ve!$Q$6:$Q$1005,Cad_cl!CM$5))</f>
        <v/>
      </c>
      <c r="CN180" s="125" t="str">
        <f>IF($C180="","",COUNTIFS(Con_ve!$C$6:$C$1005,$C180,Con_ve!$Q$6:$Q$1005,Cad_cl!CN$5))</f>
        <v/>
      </c>
      <c r="CO180" s="125" t="str">
        <f>IF($C180="","",COUNTIFS(Con_ve!$C$6:$C$1005,$C180,Con_ve!$Q$6:$Q$1005,Cad_cl!CO$5))</f>
        <v/>
      </c>
      <c r="CP180" s="125" t="str">
        <f>IF($C180="","",COUNTIFS(Con_ve!$C$6:$C$1005,$C180,Con_ve!$Q$6:$Q$1005,Cad_cl!CP$5))</f>
        <v/>
      </c>
      <c r="CQ180" s="125" t="str">
        <f>IF($C180="","",COUNTIFS(Con_ve!$C$6:$C$1005,$C180,Con_ve!$Q$6:$Q$1005,Cad_cl!CQ$5))</f>
        <v/>
      </c>
      <c r="CR180" s="125">
        <f t="shared" si="8"/>
        <v>0</v>
      </c>
    </row>
    <row r="181" spans="3:96" ht="30" customHeight="1">
      <c r="C181" s="153"/>
      <c r="D181" s="153"/>
      <c r="E181" s="154"/>
      <c r="F181" s="153"/>
      <c r="G181" s="155"/>
      <c r="H181" s="153"/>
      <c r="I181" s="153"/>
      <c r="J181" s="132" t="s">
        <v>309</v>
      </c>
      <c r="K181" s="133" t="s">
        <v>309</v>
      </c>
      <c r="L181" s="153"/>
      <c r="M181" s="153"/>
      <c r="N181" s="153"/>
      <c r="O181" s="153"/>
      <c r="P181" s="153"/>
      <c r="Q181" s="153"/>
      <c r="AP181" s="134" t="str">
        <f>IF(ISERR(IF($C181="","",SUMIFS(Con_ve!$F$6:$F$1005,Con_ve!$C$6:$C$1005,$C181,Con_ve!$I$6:$I$1005,"Fechada",Con_ve!$Q$6:$Q$1005,Cad_cl!AP$5))),"",IF($C181="","",SUMIFS(Con_ve!$F$6:$F$1005,Con_ve!$C$6:$C$1005,$C181,Con_ve!$I$6:$I$1005,"Fechada",Con_ve!$Q$6:$Q$1005,Cad_cl!AP$5)))</f>
        <v/>
      </c>
      <c r="AQ181" s="134" t="str">
        <f>IF(ISERR(IF($C181="","",SUMIFS(Con_ve!$F$6:$F$1005,Con_ve!$C$6:$C$1005,$C181,Con_ve!$I$6:$I$1005,"Fechada",Con_ve!$Q$6:$Q$1005,Cad_cl!AQ$5))),"",IF($C181="","",SUMIFS(Con_ve!$F$6:$F$1005,Con_ve!$C$6:$C$1005,$C181,Con_ve!$I$6:$I$1005,"Fechada",Con_ve!$Q$6:$Q$1005,Cad_cl!AQ$5)))</f>
        <v/>
      </c>
      <c r="AR181" s="134" t="str">
        <f>IF(ISERR(IF($C181="","",SUMIFS(Con_ve!$F$6:$F$1005,Con_ve!$C$6:$C$1005,$C181,Con_ve!$I$6:$I$1005,"Fechada",Con_ve!$Q$6:$Q$1005,Cad_cl!AR$5))),"",IF($C181="","",SUMIFS(Con_ve!$F$6:$F$1005,Con_ve!$C$6:$C$1005,$C181,Con_ve!$I$6:$I$1005,"Fechada",Con_ve!$Q$6:$Q$1005,Cad_cl!AR$5)))</f>
        <v/>
      </c>
      <c r="AS181" s="134" t="str">
        <f>IF(ISERR(IF($C181="","",SUMIFS(Con_ve!$F$6:$F$1005,Con_ve!$C$6:$C$1005,$C181,Con_ve!$I$6:$I$1005,"Fechada",Con_ve!$Q$6:$Q$1005,Cad_cl!AS$5))),"",IF($C181="","",SUMIFS(Con_ve!$F$6:$F$1005,Con_ve!$C$6:$C$1005,$C181,Con_ve!$I$6:$I$1005,"Fechada",Con_ve!$Q$6:$Q$1005,Cad_cl!AS$5)))</f>
        <v/>
      </c>
      <c r="AT181" s="134" t="str">
        <f>IF(ISERR(IF($C181="","",SUMIFS(Con_ve!$F$6:$F$1005,Con_ve!$C$6:$C$1005,$C181,Con_ve!$I$6:$I$1005,"Fechada",Con_ve!$Q$6:$Q$1005,Cad_cl!AT$5))),"",IF($C181="","",SUMIFS(Con_ve!$F$6:$F$1005,Con_ve!$C$6:$C$1005,$C181,Con_ve!$I$6:$I$1005,"Fechada",Con_ve!$Q$6:$Q$1005,Cad_cl!AT$5)))</f>
        <v/>
      </c>
      <c r="AU181" s="134" t="str">
        <f>IF(ISERR(IF($C181="","",SUMIFS(Con_ve!$F$6:$F$1005,Con_ve!$C$6:$C$1005,$C181,Con_ve!$I$6:$I$1005,"Fechada",Con_ve!$Q$6:$Q$1005,Cad_cl!AU$5))),"",IF($C181="","",SUMIFS(Con_ve!$F$6:$F$1005,Con_ve!$C$6:$C$1005,$C181,Con_ve!$I$6:$I$1005,"Fechada",Con_ve!$Q$6:$Q$1005,Cad_cl!AU$5)))</f>
        <v/>
      </c>
      <c r="AV181" s="134" t="str">
        <f>IF(ISERR(IF($C181="","",SUMIFS(Con_ve!$F$6:$F$1005,Con_ve!$C$6:$C$1005,$C181,Con_ve!$I$6:$I$1005,"Fechada",Con_ve!$Q$6:$Q$1005,Cad_cl!AV$5))),"",IF($C181="","",SUMIFS(Con_ve!$F$6:$F$1005,Con_ve!$C$6:$C$1005,$C181,Con_ve!$I$6:$I$1005,"Fechada",Con_ve!$Q$6:$Q$1005,Cad_cl!AV$5)))</f>
        <v/>
      </c>
      <c r="AW181" s="134" t="str">
        <f>IF(ISERR(IF($C181="","",SUMIFS(Con_ve!$F$6:$F$1005,Con_ve!$C$6:$C$1005,$C181,Con_ve!$I$6:$I$1005,"Fechada",Con_ve!$Q$6:$Q$1005,Cad_cl!AW$5))),"",IF($C181="","",SUMIFS(Con_ve!$F$6:$F$1005,Con_ve!$C$6:$C$1005,$C181,Con_ve!$I$6:$I$1005,"Fechada",Con_ve!$Q$6:$Q$1005,Cad_cl!AW$5)))</f>
        <v/>
      </c>
      <c r="AX181" s="134" t="str">
        <f>IF(ISERR(IF($C181="","",SUMIFS(Con_ve!$F$6:$F$1005,Con_ve!$C$6:$C$1005,$C181,Con_ve!$I$6:$I$1005,"Fechada",Con_ve!$Q$6:$Q$1005,Cad_cl!AX$5))),"",IF($C181="","",SUMIFS(Con_ve!$F$6:$F$1005,Con_ve!$C$6:$C$1005,$C181,Con_ve!$I$6:$I$1005,"Fechada",Con_ve!$Q$6:$Q$1005,Cad_cl!AX$5)))</f>
        <v/>
      </c>
      <c r="AY181" s="134" t="str">
        <f>IF(ISERR(IF($C181="","",SUMIFS(Con_ve!$F$6:$F$1005,Con_ve!$C$6:$C$1005,$C181,Con_ve!$I$6:$I$1005,"Fechada",Con_ve!$Q$6:$Q$1005,Cad_cl!AY$5))),"",IF($C181="","",SUMIFS(Con_ve!$F$6:$F$1005,Con_ve!$C$6:$C$1005,$C181,Con_ve!$I$6:$I$1005,"Fechada",Con_ve!$Q$6:$Q$1005,Cad_cl!AY$5)))</f>
        <v/>
      </c>
      <c r="AZ181" s="134" t="str">
        <f>IF(ISERR(IF($C181="","",SUMIFS(Con_ve!$F$6:$F$1005,Con_ve!$C$6:$C$1005,$C181,Con_ve!$I$6:$I$1005,"Fechada",Con_ve!$Q$6:$Q$1005,Cad_cl!AZ$5))),"",IF($C181="","",SUMIFS(Con_ve!$F$6:$F$1005,Con_ve!$C$6:$C$1005,$C181,Con_ve!$I$6:$I$1005,"Fechada",Con_ve!$Q$6:$Q$1005,Cad_cl!AZ$5)))</f>
        <v/>
      </c>
      <c r="BA181" s="134" t="str">
        <f>IF(ISERR(IF($C181="","",SUMIFS(Con_ve!$F$6:$F$1005,Con_ve!$C$6:$C$1005,$C181,Con_ve!$I$6:$I$1005,"Fechada",Con_ve!$Q$6:$Q$1005,Cad_cl!BA$5))),"",IF($C181="","",SUMIFS(Con_ve!$F$6:$F$1005,Con_ve!$C$6:$C$1005,$C181,Con_ve!$I$6:$I$1005,"Fechada",Con_ve!$Q$6:$Q$1005,Cad_cl!BA$5)))</f>
        <v/>
      </c>
      <c r="BB181" s="134">
        <f t="shared" si="6"/>
        <v>0</v>
      </c>
      <c r="BD181" s="134" t="str">
        <f>IF(ISERR(IF($C181="","",SUMIFS(Con_ve!$F$6:$F$1005,Con_ve!$C$6:$C$1005,$C181,Con_ve!$I$6:$I$1005,"Em negociação",Con_ve!$Q$6:$Q$1005,Cad_cl!BD$5))),"",IF($C181="","",SUMIFS(Con_ve!$F$6:$F$1005,Con_ve!$C$6:$C$1005,$C181,Con_ve!$I$6:$I$1005,"Em negociação",Con_ve!$Q$6:$Q$1005,Cad_cl!BD$5)))</f>
        <v/>
      </c>
      <c r="BE181" s="134" t="str">
        <f>IF(ISERR(IF($C181="","",SUMIFS(Con_ve!$F$6:$F$1005,Con_ve!$C$6:$C$1005,$C181,Con_ve!$I$6:$I$1005,"Em negociação",Con_ve!$Q$6:$Q$1005,Cad_cl!BE$5))),"",IF($C181="","",SUMIFS(Con_ve!$F$6:$F$1005,Con_ve!$C$6:$C$1005,$C181,Con_ve!$I$6:$I$1005,"Em negociação",Con_ve!$Q$6:$Q$1005,Cad_cl!BE$5)))</f>
        <v/>
      </c>
      <c r="BF181" s="134" t="str">
        <f>IF(ISERR(IF($C181="","",SUMIFS(Con_ve!$F$6:$F$1005,Con_ve!$C$6:$C$1005,$C181,Con_ve!$I$6:$I$1005,"Em negociação",Con_ve!$Q$6:$Q$1005,Cad_cl!BF$5))),"",IF($C181="","",SUMIFS(Con_ve!$F$6:$F$1005,Con_ve!$C$6:$C$1005,$C181,Con_ve!$I$6:$I$1005,"Em negociação",Con_ve!$Q$6:$Q$1005,Cad_cl!BF$5)))</f>
        <v/>
      </c>
      <c r="BG181" s="134" t="str">
        <f>IF(ISERR(IF($C181="","",SUMIFS(Con_ve!$F$6:$F$1005,Con_ve!$C$6:$C$1005,$C181,Con_ve!$I$6:$I$1005,"Em negociação",Con_ve!$Q$6:$Q$1005,Cad_cl!BG$5))),"",IF($C181="","",SUMIFS(Con_ve!$F$6:$F$1005,Con_ve!$C$6:$C$1005,$C181,Con_ve!$I$6:$I$1005,"Em negociação",Con_ve!$Q$6:$Q$1005,Cad_cl!BG$5)))</f>
        <v/>
      </c>
      <c r="BH181" s="134" t="str">
        <f>IF(ISERR(IF($C181="","",SUMIFS(Con_ve!$F$6:$F$1005,Con_ve!$C$6:$C$1005,$C181,Con_ve!$I$6:$I$1005,"Em negociação",Con_ve!$Q$6:$Q$1005,Cad_cl!BH$5))),"",IF($C181="","",SUMIFS(Con_ve!$F$6:$F$1005,Con_ve!$C$6:$C$1005,$C181,Con_ve!$I$6:$I$1005,"Em negociação",Con_ve!$Q$6:$Q$1005,Cad_cl!BH$5)))</f>
        <v/>
      </c>
      <c r="BI181" s="134" t="str">
        <f>IF(ISERR(IF($C181="","",SUMIFS(Con_ve!$F$6:$F$1005,Con_ve!$C$6:$C$1005,$C181,Con_ve!$I$6:$I$1005,"Em negociação",Con_ve!$Q$6:$Q$1005,Cad_cl!BI$5))),"",IF($C181="","",SUMIFS(Con_ve!$F$6:$F$1005,Con_ve!$C$6:$C$1005,$C181,Con_ve!$I$6:$I$1005,"Em negociação",Con_ve!$Q$6:$Q$1005,Cad_cl!BI$5)))</f>
        <v/>
      </c>
      <c r="BJ181" s="134" t="str">
        <f>IF(ISERR(IF($C181="","",SUMIFS(Con_ve!$F$6:$F$1005,Con_ve!$C$6:$C$1005,$C181,Con_ve!$I$6:$I$1005,"Em negociação",Con_ve!$Q$6:$Q$1005,Cad_cl!BJ$5))),"",IF($C181="","",SUMIFS(Con_ve!$F$6:$F$1005,Con_ve!$C$6:$C$1005,$C181,Con_ve!$I$6:$I$1005,"Em negociação",Con_ve!$Q$6:$Q$1005,Cad_cl!BJ$5)))</f>
        <v/>
      </c>
      <c r="BK181" s="134" t="str">
        <f>IF(ISERR(IF($C181="","",SUMIFS(Con_ve!$F$6:$F$1005,Con_ve!$C$6:$C$1005,$C181,Con_ve!$I$6:$I$1005,"Em negociação",Con_ve!$Q$6:$Q$1005,Cad_cl!BK$5))),"",IF($C181="","",SUMIFS(Con_ve!$F$6:$F$1005,Con_ve!$C$6:$C$1005,$C181,Con_ve!$I$6:$I$1005,"Em negociação",Con_ve!$Q$6:$Q$1005,Cad_cl!BK$5)))</f>
        <v/>
      </c>
      <c r="BL181" s="134" t="str">
        <f>IF(ISERR(IF($C181="","",SUMIFS(Con_ve!$F$6:$F$1005,Con_ve!$C$6:$C$1005,$C181,Con_ve!$I$6:$I$1005,"Em negociação",Con_ve!$Q$6:$Q$1005,Cad_cl!BL$5))),"",IF($C181="","",SUMIFS(Con_ve!$F$6:$F$1005,Con_ve!$C$6:$C$1005,$C181,Con_ve!$I$6:$I$1005,"Em negociação",Con_ve!$Q$6:$Q$1005,Cad_cl!BL$5)))</f>
        <v/>
      </c>
      <c r="BM181" s="134" t="str">
        <f>IF(ISERR(IF($C181="","",SUMIFS(Con_ve!$F$6:$F$1005,Con_ve!$C$6:$C$1005,$C181,Con_ve!$I$6:$I$1005,"Em negociação",Con_ve!$Q$6:$Q$1005,Cad_cl!BM$5))),"",IF($C181="","",SUMIFS(Con_ve!$F$6:$F$1005,Con_ve!$C$6:$C$1005,$C181,Con_ve!$I$6:$I$1005,"Em negociação",Con_ve!$Q$6:$Q$1005,Cad_cl!BM$5)))</f>
        <v/>
      </c>
      <c r="BN181" s="134" t="str">
        <f>IF(ISERR(IF($C181="","",SUMIFS(Con_ve!$F$6:$F$1005,Con_ve!$C$6:$C$1005,$C181,Con_ve!$I$6:$I$1005,"Em negociação",Con_ve!$Q$6:$Q$1005,Cad_cl!BN$5))),"",IF($C181="","",SUMIFS(Con_ve!$F$6:$F$1005,Con_ve!$C$6:$C$1005,$C181,Con_ve!$I$6:$I$1005,"Em negociação",Con_ve!$Q$6:$Q$1005,Cad_cl!BN$5)))</f>
        <v/>
      </c>
      <c r="BO181" s="134" t="str">
        <f>IF(ISERR(IF($C181="","",SUMIFS(Con_ve!$F$6:$F$1005,Con_ve!$C$6:$C$1005,$C181,Con_ve!$I$6:$I$1005,"Em negociação",Con_ve!$Q$6:$Q$1005,Cad_cl!BO$5))),"",IF($C181="","",SUMIFS(Con_ve!$F$6:$F$1005,Con_ve!$C$6:$C$1005,$C181,Con_ve!$I$6:$I$1005,"Em negociação",Con_ve!$Q$6:$Q$1005,Cad_cl!BO$5)))</f>
        <v/>
      </c>
      <c r="BP181" s="134">
        <f t="shared" si="7"/>
        <v>0</v>
      </c>
      <c r="BR181" s="125" t="str">
        <f>IF(ISERR(IF(AND($I181=Re_lo!$E$5,BR$5=VLOOKUP(Re_lo!$H$5,Re_lo!$N$5:$O$16,2,0)),AP181,"")),"",IF(AND($I181=Re_lo!$E$5,BR$5=VLOOKUP(Re_lo!$H$5,Re_lo!$N$5:$O$16,2,0)),AP181,""))</f>
        <v/>
      </c>
      <c r="BS181" s="125" t="str">
        <f>IF(ISERR(IF(AND($I181=Re_lo!$E$5,BS$5=VLOOKUP(Re_lo!$H$5,Re_lo!$N$5:$O$16,2,0)),AQ181,"")),"",IF(AND($I181=Re_lo!$E$5,BS$5=VLOOKUP(Re_lo!$H$5,Re_lo!$N$5:$O$16,2,0)),AQ181,""))</f>
        <v/>
      </c>
      <c r="BT181" s="125" t="str">
        <f>IF(ISERR(IF(AND($I181=Re_lo!$E$5,BT$5=VLOOKUP(Re_lo!$H$5,Re_lo!$N$5:$O$16,2,0)),AR181,"")),"",IF(AND($I181=Re_lo!$E$5,BT$5=VLOOKUP(Re_lo!$H$5,Re_lo!$N$5:$O$16,2,0)),AR181,""))</f>
        <v/>
      </c>
      <c r="BU181" s="125" t="str">
        <f>IF(ISERR(IF(AND($I181=Re_lo!$E$5,BU$5=VLOOKUP(Re_lo!$H$5,Re_lo!$N$5:$O$16,2,0)),AS181,"")),"",IF(AND($I181=Re_lo!$E$5,BU$5=VLOOKUP(Re_lo!$H$5,Re_lo!$N$5:$O$16,2,0)),AS181,""))</f>
        <v/>
      </c>
      <c r="BV181" s="125" t="str">
        <f>IF(ISERR(IF(AND($I181=Re_lo!$E$5,BV$5=VLOOKUP(Re_lo!$H$5,Re_lo!$N$5:$O$16,2,0)),AT181,"")),"",IF(AND($I181=Re_lo!$E$5,BV$5=VLOOKUP(Re_lo!$H$5,Re_lo!$N$5:$O$16,2,0)),AT181,""))</f>
        <v/>
      </c>
      <c r="BW181" s="125" t="str">
        <f>IF(ISERR(IF(AND($I181=Re_lo!$E$5,BW$5=VLOOKUP(Re_lo!$H$5,Re_lo!$N$5:$O$16,2,0)),AU181,"")),"",IF(AND($I181=Re_lo!$E$5,BW$5=VLOOKUP(Re_lo!$H$5,Re_lo!$N$5:$O$16,2,0)),AU181,""))</f>
        <v/>
      </c>
      <c r="BX181" s="125" t="str">
        <f>IF(ISERR(IF(AND($I181=Re_lo!$E$5,BX$5=VLOOKUP(Re_lo!$H$5,Re_lo!$N$5:$O$16,2,0)),AV181,"")),"",IF(AND($I181=Re_lo!$E$5,BX$5=VLOOKUP(Re_lo!$H$5,Re_lo!$N$5:$O$16,2,0)),AV181,""))</f>
        <v/>
      </c>
      <c r="BY181" s="125" t="str">
        <f>IF(ISERR(IF(AND($I181=Re_lo!$E$5,BY$5=VLOOKUP(Re_lo!$H$5,Re_lo!$N$5:$O$16,2,0)),AW181,"")),"",IF(AND($I181=Re_lo!$E$5,BY$5=VLOOKUP(Re_lo!$H$5,Re_lo!$N$5:$O$16,2,0)),AW181,""))</f>
        <v/>
      </c>
      <c r="BZ181" s="125" t="str">
        <f>IF(ISERR(IF(AND($I181=Re_lo!$E$5,BZ$5=VLOOKUP(Re_lo!$H$5,Re_lo!$N$5:$O$16,2,0)),AX181,"")),"",IF(AND($I181=Re_lo!$E$5,BZ$5=VLOOKUP(Re_lo!$H$5,Re_lo!$N$5:$O$16,2,0)),AX181,""))</f>
        <v/>
      </c>
      <c r="CA181" s="125" t="str">
        <f>IF(ISERR(IF(AND($I181=Re_lo!$E$5,CA$5=VLOOKUP(Re_lo!$H$5,Re_lo!$N$5:$O$16,2,0)),AY181,"")),"",IF(AND($I181=Re_lo!$E$5,CA$5=VLOOKUP(Re_lo!$H$5,Re_lo!$N$5:$O$16,2,0)),AY181,""))</f>
        <v/>
      </c>
      <c r="CB181" s="125" t="str">
        <f>IF(ISERR(IF(AND($I181=Re_lo!$E$5,CB$5=VLOOKUP(Re_lo!$H$5,Re_lo!$N$5:$O$16,2,0)),AZ181,"")),"",IF(AND($I181=Re_lo!$E$5,CB$5=VLOOKUP(Re_lo!$H$5,Re_lo!$N$5:$O$16,2,0)),AZ181,""))</f>
        <v/>
      </c>
      <c r="CC181" s="125" t="str">
        <f>IF(ISERR(IF(AND($I181=Re_lo!$E$5,CC$5=VLOOKUP(Re_lo!$H$5,Re_lo!$N$5:$O$16,2,0)),BA181,"")),"",IF(AND($I181=Re_lo!$E$5,CC$5=VLOOKUP(Re_lo!$H$5,Re_lo!$N$5:$O$16,2,0)),BA181,""))</f>
        <v/>
      </c>
      <c r="CD181" s="125" t="str">
        <f>IF(ISERR(IF(AND($I181=Re_lo!$E$5,CD$5=VLOOKUP(Re_lo!$H$5,Re_lo!$N$5:$O$16,2,0)),BB181,"")),"",IF(AND($I181=Re_lo!$E$5,CD$5=VLOOKUP(Re_lo!$H$5,Re_lo!$N$5:$O$16,2,0)),BB181,""))</f>
        <v/>
      </c>
      <c r="CF181" s="125" t="str">
        <f>IF($C181="","",COUNTIFS(Con_ve!$C$6:$C$1005,$C181,Con_ve!$Q$6:$Q$1005,Cad_cl!CF$5))</f>
        <v/>
      </c>
      <c r="CG181" s="125" t="str">
        <f>IF($C181="","",COUNTIFS(Con_ve!$C$6:$C$1005,$C181,Con_ve!$Q$6:$Q$1005,Cad_cl!CG$5))</f>
        <v/>
      </c>
      <c r="CH181" s="125" t="str">
        <f>IF($C181="","",COUNTIFS(Con_ve!$C$6:$C$1005,$C181,Con_ve!$Q$6:$Q$1005,Cad_cl!CH$5))</f>
        <v/>
      </c>
      <c r="CI181" s="125" t="str">
        <f>IF($C181="","",COUNTIFS(Con_ve!$C$6:$C$1005,$C181,Con_ve!$Q$6:$Q$1005,Cad_cl!CI$5))</f>
        <v/>
      </c>
      <c r="CJ181" s="125" t="str">
        <f>IF($C181="","",COUNTIFS(Con_ve!$C$6:$C$1005,$C181,Con_ve!$Q$6:$Q$1005,Cad_cl!CJ$5))</f>
        <v/>
      </c>
      <c r="CK181" s="125" t="str">
        <f>IF($C181="","",COUNTIFS(Con_ve!$C$6:$C$1005,$C181,Con_ve!$Q$6:$Q$1005,Cad_cl!CK$5))</f>
        <v/>
      </c>
      <c r="CL181" s="125" t="str">
        <f>IF($C181="","",COUNTIFS(Con_ve!$C$6:$C$1005,$C181,Con_ve!$Q$6:$Q$1005,Cad_cl!CL$5))</f>
        <v/>
      </c>
      <c r="CM181" s="125" t="str">
        <f>IF($C181="","",COUNTIFS(Con_ve!$C$6:$C$1005,$C181,Con_ve!$Q$6:$Q$1005,Cad_cl!CM$5))</f>
        <v/>
      </c>
      <c r="CN181" s="125" t="str">
        <f>IF($C181="","",COUNTIFS(Con_ve!$C$6:$C$1005,$C181,Con_ve!$Q$6:$Q$1005,Cad_cl!CN$5))</f>
        <v/>
      </c>
      <c r="CO181" s="125" t="str">
        <f>IF($C181="","",COUNTIFS(Con_ve!$C$6:$C$1005,$C181,Con_ve!$Q$6:$Q$1005,Cad_cl!CO$5))</f>
        <v/>
      </c>
      <c r="CP181" s="125" t="str">
        <f>IF($C181="","",COUNTIFS(Con_ve!$C$6:$C$1005,$C181,Con_ve!$Q$6:$Q$1005,Cad_cl!CP$5))</f>
        <v/>
      </c>
      <c r="CQ181" s="125" t="str">
        <f>IF($C181="","",COUNTIFS(Con_ve!$C$6:$C$1005,$C181,Con_ve!$Q$6:$Q$1005,Cad_cl!CQ$5))</f>
        <v/>
      </c>
      <c r="CR181" s="125">
        <f t="shared" si="8"/>
        <v>0</v>
      </c>
    </row>
    <row r="182" spans="3:96" ht="30" customHeight="1">
      <c r="C182" s="153"/>
      <c r="D182" s="153"/>
      <c r="E182" s="154"/>
      <c r="F182" s="153"/>
      <c r="G182" s="155"/>
      <c r="H182" s="153"/>
      <c r="I182" s="153"/>
      <c r="J182" s="132" t="s">
        <v>309</v>
      </c>
      <c r="K182" s="133" t="s">
        <v>309</v>
      </c>
      <c r="L182" s="153"/>
      <c r="M182" s="153"/>
      <c r="N182" s="153"/>
      <c r="O182" s="153"/>
      <c r="P182" s="153"/>
      <c r="Q182" s="153"/>
      <c r="AP182" s="134" t="str">
        <f>IF(ISERR(IF($C182="","",SUMIFS(Con_ve!$F$6:$F$1005,Con_ve!$C$6:$C$1005,$C182,Con_ve!$I$6:$I$1005,"Fechada",Con_ve!$Q$6:$Q$1005,Cad_cl!AP$5))),"",IF($C182="","",SUMIFS(Con_ve!$F$6:$F$1005,Con_ve!$C$6:$C$1005,$C182,Con_ve!$I$6:$I$1005,"Fechada",Con_ve!$Q$6:$Q$1005,Cad_cl!AP$5)))</f>
        <v/>
      </c>
      <c r="AQ182" s="134" t="str">
        <f>IF(ISERR(IF($C182="","",SUMIFS(Con_ve!$F$6:$F$1005,Con_ve!$C$6:$C$1005,$C182,Con_ve!$I$6:$I$1005,"Fechada",Con_ve!$Q$6:$Q$1005,Cad_cl!AQ$5))),"",IF($C182="","",SUMIFS(Con_ve!$F$6:$F$1005,Con_ve!$C$6:$C$1005,$C182,Con_ve!$I$6:$I$1005,"Fechada",Con_ve!$Q$6:$Q$1005,Cad_cl!AQ$5)))</f>
        <v/>
      </c>
      <c r="AR182" s="134" t="str">
        <f>IF(ISERR(IF($C182="","",SUMIFS(Con_ve!$F$6:$F$1005,Con_ve!$C$6:$C$1005,$C182,Con_ve!$I$6:$I$1005,"Fechada",Con_ve!$Q$6:$Q$1005,Cad_cl!AR$5))),"",IF($C182="","",SUMIFS(Con_ve!$F$6:$F$1005,Con_ve!$C$6:$C$1005,$C182,Con_ve!$I$6:$I$1005,"Fechada",Con_ve!$Q$6:$Q$1005,Cad_cl!AR$5)))</f>
        <v/>
      </c>
      <c r="AS182" s="134" t="str">
        <f>IF(ISERR(IF($C182="","",SUMIFS(Con_ve!$F$6:$F$1005,Con_ve!$C$6:$C$1005,$C182,Con_ve!$I$6:$I$1005,"Fechada",Con_ve!$Q$6:$Q$1005,Cad_cl!AS$5))),"",IF($C182="","",SUMIFS(Con_ve!$F$6:$F$1005,Con_ve!$C$6:$C$1005,$C182,Con_ve!$I$6:$I$1005,"Fechada",Con_ve!$Q$6:$Q$1005,Cad_cl!AS$5)))</f>
        <v/>
      </c>
      <c r="AT182" s="134" t="str">
        <f>IF(ISERR(IF($C182="","",SUMIFS(Con_ve!$F$6:$F$1005,Con_ve!$C$6:$C$1005,$C182,Con_ve!$I$6:$I$1005,"Fechada",Con_ve!$Q$6:$Q$1005,Cad_cl!AT$5))),"",IF($C182="","",SUMIFS(Con_ve!$F$6:$F$1005,Con_ve!$C$6:$C$1005,$C182,Con_ve!$I$6:$I$1005,"Fechada",Con_ve!$Q$6:$Q$1005,Cad_cl!AT$5)))</f>
        <v/>
      </c>
      <c r="AU182" s="134" t="str">
        <f>IF(ISERR(IF($C182="","",SUMIFS(Con_ve!$F$6:$F$1005,Con_ve!$C$6:$C$1005,$C182,Con_ve!$I$6:$I$1005,"Fechada",Con_ve!$Q$6:$Q$1005,Cad_cl!AU$5))),"",IF($C182="","",SUMIFS(Con_ve!$F$6:$F$1005,Con_ve!$C$6:$C$1005,$C182,Con_ve!$I$6:$I$1005,"Fechada",Con_ve!$Q$6:$Q$1005,Cad_cl!AU$5)))</f>
        <v/>
      </c>
      <c r="AV182" s="134" t="str">
        <f>IF(ISERR(IF($C182="","",SUMIFS(Con_ve!$F$6:$F$1005,Con_ve!$C$6:$C$1005,$C182,Con_ve!$I$6:$I$1005,"Fechada",Con_ve!$Q$6:$Q$1005,Cad_cl!AV$5))),"",IF($C182="","",SUMIFS(Con_ve!$F$6:$F$1005,Con_ve!$C$6:$C$1005,$C182,Con_ve!$I$6:$I$1005,"Fechada",Con_ve!$Q$6:$Q$1005,Cad_cl!AV$5)))</f>
        <v/>
      </c>
      <c r="AW182" s="134" t="str">
        <f>IF(ISERR(IF($C182="","",SUMIFS(Con_ve!$F$6:$F$1005,Con_ve!$C$6:$C$1005,$C182,Con_ve!$I$6:$I$1005,"Fechada",Con_ve!$Q$6:$Q$1005,Cad_cl!AW$5))),"",IF($C182="","",SUMIFS(Con_ve!$F$6:$F$1005,Con_ve!$C$6:$C$1005,$C182,Con_ve!$I$6:$I$1005,"Fechada",Con_ve!$Q$6:$Q$1005,Cad_cl!AW$5)))</f>
        <v/>
      </c>
      <c r="AX182" s="134" t="str">
        <f>IF(ISERR(IF($C182="","",SUMIFS(Con_ve!$F$6:$F$1005,Con_ve!$C$6:$C$1005,$C182,Con_ve!$I$6:$I$1005,"Fechada",Con_ve!$Q$6:$Q$1005,Cad_cl!AX$5))),"",IF($C182="","",SUMIFS(Con_ve!$F$6:$F$1005,Con_ve!$C$6:$C$1005,$C182,Con_ve!$I$6:$I$1005,"Fechada",Con_ve!$Q$6:$Q$1005,Cad_cl!AX$5)))</f>
        <v/>
      </c>
      <c r="AY182" s="134" t="str">
        <f>IF(ISERR(IF($C182="","",SUMIFS(Con_ve!$F$6:$F$1005,Con_ve!$C$6:$C$1005,$C182,Con_ve!$I$6:$I$1005,"Fechada",Con_ve!$Q$6:$Q$1005,Cad_cl!AY$5))),"",IF($C182="","",SUMIFS(Con_ve!$F$6:$F$1005,Con_ve!$C$6:$C$1005,$C182,Con_ve!$I$6:$I$1005,"Fechada",Con_ve!$Q$6:$Q$1005,Cad_cl!AY$5)))</f>
        <v/>
      </c>
      <c r="AZ182" s="134" t="str">
        <f>IF(ISERR(IF($C182="","",SUMIFS(Con_ve!$F$6:$F$1005,Con_ve!$C$6:$C$1005,$C182,Con_ve!$I$6:$I$1005,"Fechada",Con_ve!$Q$6:$Q$1005,Cad_cl!AZ$5))),"",IF($C182="","",SUMIFS(Con_ve!$F$6:$F$1005,Con_ve!$C$6:$C$1005,$C182,Con_ve!$I$6:$I$1005,"Fechada",Con_ve!$Q$6:$Q$1005,Cad_cl!AZ$5)))</f>
        <v/>
      </c>
      <c r="BA182" s="134" t="str">
        <f>IF(ISERR(IF($C182="","",SUMIFS(Con_ve!$F$6:$F$1005,Con_ve!$C$6:$C$1005,$C182,Con_ve!$I$6:$I$1005,"Fechada",Con_ve!$Q$6:$Q$1005,Cad_cl!BA$5))),"",IF($C182="","",SUMIFS(Con_ve!$F$6:$F$1005,Con_ve!$C$6:$C$1005,$C182,Con_ve!$I$6:$I$1005,"Fechada",Con_ve!$Q$6:$Q$1005,Cad_cl!BA$5)))</f>
        <v/>
      </c>
      <c r="BB182" s="134">
        <f t="shared" si="6"/>
        <v>0</v>
      </c>
      <c r="BD182" s="134" t="str">
        <f>IF(ISERR(IF($C182="","",SUMIFS(Con_ve!$F$6:$F$1005,Con_ve!$C$6:$C$1005,$C182,Con_ve!$I$6:$I$1005,"Em negociação",Con_ve!$Q$6:$Q$1005,Cad_cl!BD$5))),"",IF($C182="","",SUMIFS(Con_ve!$F$6:$F$1005,Con_ve!$C$6:$C$1005,$C182,Con_ve!$I$6:$I$1005,"Em negociação",Con_ve!$Q$6:$Q$1005,Cad_cl!BD$5)))</f>
        <v/>
      </c>
      <c r="BE182" s="134" t="str">
        <f>IF(ISERR(IF($C182="","",SUMIFS(Con_ve!$F$6:$F$1005,Con_ve!$C$6:$C$1005,$C182,Con_ve!$I$6:$I$1005,"Em negociação",Con_ve!$Q$6:$Q$1005,Cad_cl!BE$5))),"",IF($C182="","",SUMIFS(Con_ve!$F$6:$F$1005,Con_ve!$C$6:$C$1005,$C182,Con_ve!$I$6:$I$1005,"Em negociação",Con_ve!$Q$6:$Q$1005,Cad_cl!BE$5)))</f>
        <v/>
      </c>
      <c r="BF182" s="134" t="str">
        <f>IF(ISERR(IF($C182="","",SUMIFS(Con_ve!$F$6:$F$1005,Con_ve!$C$6:$C$1005,$C182,Con_ve!$I$6:$I$1005,"Em negociação",Con_ve!$Q$6:$Q$1005,Cad_cl!BF$5))),"",IF($C182="","",SUMIFS(Con_ve!$F$6:$F$1005,Con_ve!$C$6:$C$1005,$C182,Con_ve!$I$6:$I$1005,"Em negociação",Con_ve!$Q$6:$Q$1005,Cad_cl!BF$5)))</f>
        <v/>
      </c>
      <c r="BG182" s="134" t="str">
        <f>IF(ISERR(IF($C182="","",SUMIFS(Con_ve!$F$6:$F$1005,Con_ve!$C$6:$C$1005,$C182,Con_ve!$I$6:$I$1005,"Em negociação",Con_ve!$Q$6:$Q$1005,Cad_cl!BG$5))),"",IF($C182="","",SUMIFS(Con_ve!$F$6:$F$1005,Con_ve!$C$6:$C$1005,$C182,Con_ve!$I$6:$I$1005,"Em negociação",Con_ve!$Q$6:$Q$1005,Cad_cl!BG$5)))</f>
        <v/>
      </c>
      <c r="BH182" s="134" t="str">
        <f>IF(ISERR(IF($C182="","",SUMIFS(Con_ve!$F$6:$F$1005,Con_ve!$C$6:$C$1005,$C182,Con_ve!$I$6:$I$1005,"Em negociação",Con_ve!$Q$6:$Q$1005,Cad_cl!BH$5))),"",IF($C182="","",SUMIFS(Con_ve!$F$6:$F$1005,Con_ve!$C$6:$C$1005,$C182,Con_ve!$I$6:$I$1005,"Em negociação",Con_ve!$Q$6:$Q$1005,Cad_cl!BH$5)))</f>
        <v/>
      </c>
      <c r="BI182" s="134" t="str">
        <f>IF(ISERR(IF($C182="","",SUMIFS(Con_ve!$F$6:$F$1005,Con_ve!$C$6:$C$1005,$C182,Con_ve!$I$6:$I$1005,"Em negociação",Con_ve!$Q$6:$Q$1005,Cad_cl!BI$5))),"",IF($C182="","",SUMIFS(Con_ve!$F$6:$F$1005,Con_ve!$C$6:$C$1005,$C182,Con_ve!$I$6:$I$1005,"Em negociação",Con_ve!$Q$6:$Q$1005,Cad_cl!BI$5)))</f>
        <v/>
      </c>
      <c r="BJ182" s="134" t="str">
        <f>IF(ISERR(IF($C182="","",SUMIFS(Con_ve!$F$6:$F$1005,Con_ve!$C$6:$C$1005,$C182,Con_ve!$I$6:$I$1005,"Em negociação",Con_ve!$Q$6:$Q$1005,Cad_cl!BJ$5))),"",IF($C182="","",SUMIFS(Con_ve!$F$6:$F$1005,Con_ve!$C$6:$C$1005,$C182,Con_ve!$I$6:$I$1005,"Em negociação",Con_ve!$Q$6:$Q$1005,Cad_cl!BJ$5)))</f>
        <v/>
      </c>
      <c r="BK182" s="134" t="str">
        <f>IF(ISERR(IF($C182="","",SUMIFS(Con_ve!$F$6:$F$1005,Con_ve!$C$6:$C$1005,$C182,Con_ve!$I$6:$I$1005,"Em negociação",Con_ve!$Q$6:$Q$1005,Cad_cl!BK$5))),"",IF($C182="","",SUMIFS(Con_ve!$F$6:$F$1005,Con_ve!$C$6:$C$1005,$C182,Con_ve!$I$6:$I$1005,"Em negociação",Con_ve!$Q$6:$Q$1005,Cad_cl!BK$5)))</f>
        <v/>
      </c>
      <c r="BL182" s="134" t="str">
        <f>IF(ISERR(IF($C182="","",SUMIFS(Con_ve!$F$6:$F$1005,Con_ve!$C$6:$C$1005,$C182,Con_ve!$I$6:$I$1005,"Em negociação",Con_ve!$Q$6:$Q$1005,Cad_cl!BL$5))),"",IF($C182="","",SUMIFS(Con_ve!$F$6:$F$1005,Con_ve!$C$6:$C$1005,$C182,Con_ve!$I$6:$I$1005,"Em negociação",Con_ve!$Q$6:$Q$1005,Cad_cl!BL$5)))</f>
        <v/>
      </c>
      <c r="BM182" s="134" t="str">
        <f>IF(ISERR(IF($C182="","",SUMIFS(Con_ve!$F$6:$F$1005,Con_ve!$C$6:$C$1005,$C182,Con_ve!$I$6:$I$1005,"Em negociação",Con_ve!$Q$6:$Q$1005,Cad_cl!BM$5))),"",IF($C182="","",SUMIFS(Con_ve!$F$6:$F$1005,Con_ve!$C$6:$C$1005,$C182,Con_ve!$I$6:$I$1005,"Em negociação",Con_ve!$Q$6:$Q$1005,Cad_cl!BM$5)))</f>
        <v/>
      </c>
      <c r="BN182" s="134" t="str">
        <f>IF(ISERR(IF($C182="","",SUMIFS(Con_ve!$F$6:$F$1005,Con_ve!$C$6:$C$1005,$C182,Con_ve!$I$6:$I$1005,"Em negociação",Con_ve!$Q$6:$Q$1005,Cad_cl!BN$5))),"",IF($C182="","",SUMIFS(Con_ve!$F$6:$F$1005,Con_ve!$C$6:$C$1005,$C182,Con_ve!$I$6:$I$1005,"Em negociação",Con_ve!$Q$6:$Q$1005,Cad_cl!BN$5)))</f>
        <v/>
      </c>
      <c r="BO182" s="134" t="str">
        <f>IF(ISERR(IF($C182="","",SUMIFS(Con_ve!$F$6:$F$1005,Con_ve!$C$6:$C$1005,$C182,Con_ve!$I$6:$I$1005,"Em negociação",Con_ve!$Q$6:$Q$1005,Cad_cl!BO$5))),"",IF($C182="","",SUMIFS(Con_ve!$F$6:$F$1005,Con_ve!$C$6:$C$1005,$C182,Con_ve!$I$6:$I$1005,"Em negociação",Con_ve!$Q$6:$Q$1005,Cad_cl!BO$5)))</f>
        <v/>
      </c>
      <c r="BP182" s="134">
        <f t="shared" si="7"/>
        <v>0</v>
      </c>
      <c r="BR182" s="125" t="str">
        <f>IF(ISERR(IF(AND($I182=Re_lo!$E$5,BR$5=VLOOKUP(Re_lo!$H$5,Re_lo!$N$5:$O$16,2,0)),AP182,"")),"",IF(AND($I182=Re_lo!$E$5,BR$5=VLOOKUP(Re_lo!$H$5,Re_lo!$N$5:$O$16,2,0)),AP182,""))</f>
        <v/>
      </c>
      <c r="BS182" s="125" t="str">
        <f>IF(ISERR(IF(AND($I182=Re_lo!$E$5,BS$5=VLOOKUP(Re_lo!$H$5,Re_lo!$N$5:$O$16,2,0)),AQ182,"")),"",IF(AND($I182=Re_lo!$E$5,BS$5=VLOOKUP(Re_lo!$H$5,Re_lo!$N$5:$O$16,2,0)),AQ182,""))</f>
        <v/>
      </c>
      <c r="BT182" s="125" t="str">
        <f>IF(ISERR(IF(AND($I182=Re_lo!$E$5,BT$5=VLOOKUP(Re_lo!$H$5,Re_lo!$N$5:$O$16,2,0)),AR182,"")),"",IF(AND($I182=Re_lo!$E$5,BT$5=VLOOKUP(Re_lo!$H$5,Re_lo!$N$5:$O$16,2,0)),AR182,""))</f>
        <v/>
      </c>
      <c r="BU182" s="125" t="str">
        <f>IF(ISERR(IF(AND($I182=Re_lo!$E$5,BU$5=VLOOKUP(Re_lo!$H$5,Re_lo!$N$5:$O$16,2,0)),AS182,"")),"",IF(AND($I182=Re_lo!$E$5,BU$5=VLOOKUP(Re_lo!$H$5,Re_lo!$N$5:$O$16,2,0)),AS182,""))</f>
        <v/>
      </c>
      <c r="BV182" s="125" t="str">
        <f>IF(ISERR(IF(AND($I182=Re_lo!$E$5,BV$5=VLOOKUP(Re_lo!$H$5,Re_lo!$N$5:$O$16,2,0)),AT182,"")),"",IF(AND($I182=Re_lo!$E$5,BV$5=VLOOKUP(Re_lo!$H$5,Re_lo!$N$5:$O$16,2,0)),AT182,""))</f>
        <v/>
      </c>
      <c r="BW182" s="125" t="str">
        <f>IF(ISERR(IF(AND($I182=Re_lo!$E$5,BW$5=VLOOKUP(Re_lo!$H$5,Re_lo!$N$5:$O$16,2,0)),AU182,"")),"",IF(AND($I182=Re_lo!$E$5,BW$5=VLOOKUP(Re_lo!$H$5,Re_lo!$N$5:$O$16,2,0)),AU182,""))</f>
        <v/>
      </c>
      <c r="BX182" s="125" t="str">
        <f>IF(ISERR(IF(AND($I182=Re_lo!$E$5,BX$5=VLOOKUP(Re_lo!$H$5,Re_lo!$N$5:$O$16,2,0)),AV182,"")),"",IF(AND($I182=Re_lo!$E$5,BX$5=VLOOKUP(Re_lo!$H$5,Re_lo!$N$5:$O$16,2,0)),AV182,""))</f>
        <v/>
      </c>
      <c r="BY182" s="125" t="str">
        <f>IF(ISERR(IF(AND($I182=Re_lo!$E$5,BY$5=VLOOKUP(Re_lo!$H$5,Re_lo!$N$5:$O$16,2,0)),AW182,"")),"",IF(AND($I182=Re_lo!$E$5,BY$5=VLOOKUP(Re_lo!$H$5,Re_lo!$N$5:$O$16,2,0)),AW182,""))</f>
        <v/>
      </c>
      <c r="BZ182" s="125" t="str">
        <f>IF(ISERR(IF(AND($I182=Re_lo!$E$5,BZ$5=VLOOKUP(Re_lo!$H$5,Re_lo!$N$5:$O$16,2,0)),AX182,"")),"",IF(AND($I182=Re_lo!$E$5,BZ$5=VLOOKUP(Re_lo!$H$5,Re_lo!$N$5:$O$16,2,0)),AX182,""))</f>
        <v/>
      </c>
      <c r="CA182" s="125" t="str">
        <f>IF(ISERR(IF(AND($I182=Re_lo!$E$5,CA$5=VLOOKUP(Re_lo!$H$5,Re_lo!$N$5:$O$16,2,0)),AY182,"")),"",IF(AND($I182=Re_lo!$E$5,CA$5=VLOOKUP(Re_lo!$H$5,Re_lo!$N$5:$O$16,2,0)),AY182,""))</f>
        <v/>
      </c>
      <c r="CB182" s="125" t="str">
        <f>IF(ISERR(IF(AND($I182=Re_lo!$E$5,CB$5=VLOOKUP(Re_lo!$H$5,Re_lo!$N$5:$O$16,2,0)),AZ182,"")),"",IF(AND($I182=Re_lo!$E$5,CB$5=VLOOKUP(Re_lo!$H$5,Re_lo!$N$5:$O$16,2,0)),AZ182,""))</f>
        <v/>
      </c>
      <c r="CC182" s="125" t="str">
        <f>IF(ISERR(IF(AND($I182=Re_lo!$E$5,CC$5=VLOOKUP(Re_lo!$H$5,Re_lo!$N$5:$O$16,2,0)),BA182,"")),"",IF(AND($I182=Re_lo!$E$5,CC$5=VLOOKUP(Re_lo!$H$5,Re_lo!$N$5:$O$16,2,0)),BA182,""))</f>
        <v/>
      </c>
      <c r="CD182" s="125" t="str">
        <f>IF(ISERR(IF(AND($I182=Re_lo!$E$5,CD$5=VLOOKUP(Re_lo!$H$5,Re_lo!$N$5:$O$16,2,0)),BB182,"")),"",IF(AND($I182=Re_lo!$E$5,CD$5=VLOOKUP(Re_lo!$H$5,Re_lo!$N$5:$O$16,2,0)),BB182,""))</f>
        <v/>
      </c>
      <c r="CF182" s="125" t="str">
        <f>IF($C182="","",COUNTIFS(Con_ve!$C$6:$C$1005,$C182,Con_ve!$Q$6:$Q$1005,Cad_cl!CF$5))</f>
        <v/>
      </c>
      <c r="CG182" s="125" t="str">
        <f>IF($C182="","",COUNTIFS(Con_ve!$C$6:$C$1005,$C182,Con_ve!$Q$6:$Q$1005,Cad_cl!CG$5))</f>
        <v/>
      </c>
      <c r="CH182" s="125" t="str">
        <f>IF($C182="","",COUNTIFS(Con_ve!$C$6:$C$1005,$C182,Con_ve!$Q$6:$Q$1005,Cad_cl!CH$5))</f>
        <v/>
      </c>
      <c r="CI182" s="125" t="str">
        <f>IF($C182="","",COUNTIFS(Con_ve!$C$6:$C$1005,$C182,Con_ve!$Q$6:$Q$1005,Cad_cl!CI$5))</f>
        <v/>
      </c>
      <c r="CJ182" s="125" t="str">
        <f>IF($C182="","",COUNTIFS(Con_ve!$C$6:$C$1005,$C182,Con_ve!$Q$6:$Q$1005,Cad_cl!CJ$5))</f>
        <v/>
      </c>
      <c r="CK182" s="125" t="str">
        <f>IF($C182="","",COUNTIFS(Con_ve!$C$6:$C$1005,$C182,Con_ve!$Q$6:$Q$1005,Cad_cl!CK$5))</f>
        <v/>
      </c>
      <c r="CL182" s="125" t="str">
        <f>IF($C182="","",COUNTIFS(Con_ve!$C$6:$C$1005,$C182,Con_ve!$Q$6:$Q$1005,Cad_cl!CL$5))</f>
        <v/>
      </c>
      <c r="CM182" s="125" t="str">
        <f>IF($C182="","",COUNTIFS(Con_ve!$C$6:$C$1005,$C182,Con_ve!$Q$6:$Q$1005,Cad_cl!CM$5))</f>
        <v/>
      </c>
      <c r="CN182" s="125" t="str">
        <f>IF($C182="","",COUNTIFS(Con_ve!$C$6:$C$1005,$C182,Con_ve!$Q$6:$Q$1005,Cad_cl!CN$5))</f>
        <v/>
      </c>
      <c r="CO182" s="125" t="str">
        <f>IF($C182="","",COUNTIFS(Con_ve!$C$6:$C$1005,$C182,Con_ve!$Q$6:$Q$1005,Cad_cl!CO$5))</f>
        <v/>
      </c>
      <c r="CP182" s="125" t="str">
        <f>IF($C182="","",COUNTIFS(Con_ve!$C$6:$C$1005,$C182,Con_ve!$Q$6:$Q$1005,Cad_cl!CP$5))</f>
        <v/>
      </c>
      <c r="CQ182" s="125" t="str">
        <f>IF($C182="","",COUNTIFS(Con_ve!$C$6:$C$1005,$C182,Con_ve!$Q$6:$Q$1005,Cad_cl!CQ$5))</f>
        <v/>
      </c>
      <c r="CR182" s="125">
        <f t="shared" si="8"/>
        <v>0</v>
      </c>
    </row>
    <row r="183" spans="3:96" ht="30" customHeight="1">
      <c r="C183" s="153"/>
      <c r="D183" s="153"/>
      <c r="E183" s="154"/>
      <c r="F183" s="153"/>
      <c r="G183" s="155"/>
      <c r="H183" s="153"/>
      <c r="I183" s="153"/>
      <c r="J183" s="132" t="s">
        <v>309</v>
      </c>
      <c r="K183" s="133" t="s">
        <v>309</v>
      </c>
      <c r="L183" s="153"/>
      <c r="M183" s="153"/>
      <c r="N183" s="153"/>
      <c r="O183" s="153"/>
      <c r="P183" s="153"/>
      <c r="Q183" s="153"/>
      <c r="AP183" s="134" t="str">
        <f>IF(ISERR(IF($C183="","",SUMIFS(Con_ve!$F$6:$F$1005,Con_ve!$C$6:$C$1005,$C183,Con_ve!$I$6:$I$1005,"Fechada",Con_ve!$Q$6:$Q$1005,Cad_cl!AP$5))),"",IF($C183="","",SUMIFS(Con_ve!$F$6:$F$1005,Con_ve!$C$6:$C$1005,$C183,Con_ve!$I$6:$I$1005,"Fechada",Con_ve!$Q$6:$Q$1005,Cad_cl!AP$5)))</f>
        <v/>
      </c>
      <c r="AQ183" s="134" t="str">
        <f>IF(ISERR(IF($C183="","",SUMIFS(Con_ve!$F$6:$F$1005,Con_ve!$C$6:$C$1005,$C183,Con_ve!$I$6:$I$1005,"Fechada",Con_ve!$Q$6:$Q$1005,Cad_cl!AQ$5))),"",IF($C183="","",SUMIFS(Con_ve!$F$6:$F$1005,Con_ve!$C$6:$C$1005,$C183,Con_ve!$I$6:$I$1005,"Fechada",Con_ve!$Q$6:$Q$1005,Cad_cl!AQ$5)))</f>
        <v/>
      </c>
      <c r="AR183" s="134" t="str">
        <f>IF(ISERR(IF($C183="","",SUMIFS(Con_ve!$F$6:$F$1005,Con_ve!$C$6:$C$1005,$C183,Con_ve!$I$6:$I$1005,"Fechada",Con_ve!$Q$6:$Q$1005,Cad_cl!AR$5))),"",IF($C183="","",SUMIFS(Con_ve!$F$6:$F$1005,Con_ve!$C$6:$C$1005,$C183,Con_ve!$I$6:$I$1005,"Fechada",Con_ve!$Q$6:$Q$1005,Cad_cl!AR$5)))</f>
        <v/>
      </c>
      <c r="AS183" s="134" t="str">
        <f>IF(ISERR(IF($C183="","",SUMIFS(Con_ve!$F$6:$F$1005,Con_ve!$C$6:$C$1005,$C183,Con_ve!$I$6:$I$1005,"Fechada",Con_ve!$Q$6:$Q$1005,Cad_cl!AS$5))),"",IF($C183="","",SUMIFS(Con_ve!$F$6:$F$1005,Con_ve!$C$6:$C$1005,$C183,Con_ve!$I$6:$I$1005,"Fechada",Con_ve!$Q$6:$Q$1005,Cad_cl!AS$5)))</f>
        <v/>
      </c>
      <c r="AT183" s="134" t="str">
        <f>IF(ISERR(IF($C183="","",SUMIFS(Con_ve!$F$6:$F$1005,Con_ve!$C$6:$C$1005,$C183,Con_ve!$I$6:$I$1005,"Fechada",Con_ve!$Q$6:$Q$1005,Cad_cl!AT$5))),"",IF($C183="","",SUMIFS(Con_ve!$F$6:$F$1005,Con_ve!$C$6:$C$1005,$C183,Con_ve!$I$6:$I$1005,"Fechada",Con_ve!$Q$6:$Q$1005,Cad_cl!AT$5)))</f>
        <v/>
      </c>
      <c r="AU183" s="134" t="str">
        <f>IF(ISERR(IF($C183="","",SUMIFS(Con_ve!$F$6:$F$1005,Con_ve!$C$6:$C$1005,$C183,Con_ve!$I$6:$I$1005,"Fechada",Con_ve!$Q$6:$Q$1005,Cad_cl!AU$5))),"",IF($C183="","",SUMIFS(Con_ve!$F$6:$F$1005,Con_ve!$C$6:$C$1005,$C183,Con_ve!$I$6:$I$1005,"Fechada",Con_ve!$Q$6:$Q$1005,Cad_cl!AU$5)))</f>
        <v/>
      </c>
      <c r="AV183" s="134" t="str">
        <f>IF(ISERR(IF($C183="","",SUMIFS(Con_ve!$F$6:$F$1005,Con_ve!$C$6:$C$1005,$C183,Con_ve!$I$6:$I$1005,"Fechada",Con_ve!$Q$6:$Q$1005,Cad_cl!AV$5))),"",IF($C183="","",SUMIFS(Con_ve!$F$6:$F$1005,Con_ve!$C$6:$C$1005,$C183,Con_ve!$I$6:$I$1005,"Fechada",Con_ve!$Q$6:$Q$1005,Cad_cl!AV$5)))</f>
        <v/>
      </c>
      <c r="AW183" s="134" t="str">
        <f>IF(ISERR(IF($C183="","",SUMIFS(Con_ve!$F$6:$F$1005,Con_ve!$C$6:$C$1005,$C183,Con_ve!$I$6:$I$1005,"Fechada",Con_ve!$Q$6:$Q$1005,Cad_cl!AW$5))),"",IF($C183="","",SUMIFS(Con_ve!$F$6:$F$1005,Con_ve!$C$6:$C$1005,$C183,Con_ve!$I$6:$I$1005,"Fechada",Con_ve!$Q$6:$Q$1005,Cad_cl!AW$5)))</f>
        <v/>
      </c>
      <c r="AX183" s="134" t="str">
        <f>IF(ISERR(IF($C183="","",SUMIFS(Con_ve!$F$6:$F$1005,Con_ve!$C$6:$C$1005,$C183,Con_ve!$I$6:$I$1005,"Fechada",Con_ve!$Q$6:$Q$1005,Cad_cl!AX$5))),"",IF($C183="","",SUMIFS(Con_ve!$F$6:$F$1005,Con_ve!$C$6:$C$1005,$C183,Con_ve!$I$6:$I$1005,"Fechada",Con_ve!$Q$6:$Q$1005,Cad_cl!AX$5)))</f>
        <v/>
      </c>
      <c r="AY183" s="134" t="str">
        <f>IF(ISERR(IF($C183="","",SUMIFS(Con_ve!$F$6:$F$1005,Con_ve!$C$6:$C$1005,$C183,Con_ve!$I$6:$I$1005,"Fechada",Con_ve!$Q$6:$Q$1005,Cad_cl!AY$5))),"",IF($C183="","",SUMIFS(Con_ve!$F$6:$F$1005,Con_ve!$C$6:$C$1005,$C183,Con_ve!$I$6:$I$1005,"Fechada",Con_ve!$Q$6:$Q$1005,Cad_cl!AY$5)))</f>
        <v/>
      </c>
      <c r="AZ183" s="134" t="str">
        <f>IF(ISERR(IF($C183="","",SUMIFS(Con_ve!$F$6:$F$1005,Con_ve!$C$6:$C$1005,$C183,Con_ve!$I$6:$I$1005,"Fechada",Con_ve!$Q$6:$Q$1005,Cad_cl!AZ$5))),"",IF($C183="","",SUMIFS(Con_ve!$F$6:$F$1005,Con_ve!$C$6:$C$1005,$C183,Con_ve!$I$6:$I$1005,"Fechada",Con_ve!$Q$6:$Q$1005,Cad_cl!AZ$5)))</f>
        <v/>
      </c>
      <c r="BA183" s="134" t="str">
        <f>IF(ISERR(IF($C183="","",SUMIFS(Con_ve!$F$6:$F$1005,Con_ve!$C$6:$C$1005,$C183,Con_ve!$I$6:$I$1005,"Fechada",Con_ve!$Q$6:$Q$1005,Cad_cl!BA$5))),"",IF($C183="","",SUMIFS(Con_ve!$F$6:$F$1005,Con_ve!$C$6:$C$1005,$C183,Con_ve!$I$6:$I$1005,"Fechada",Con_ve!$Q$6:$Q$1005,Cad_cl!BA$5)))</f>
        <v/>
      </c>
      <c r="BB183" s="134">
        <f t="shared" si="6"/>
        <v>0</v>
      </c>
      <c r="BD183" s="134" t="str">
        <f>IF(ISERR(IF($C183="","",SUMIFS(Con_ve!$F$6:$F$1005,Con_ve!$C$6:$C$1005,$C183,Con_ve!$I$6:$I$1005,"Em negociação",Con_ve!$Q$6:$Q$1005,Cad_cl!BD$5))),"",IF($C183="","",SUMIFS(Con_ve!$F$6:$F$1005,Con_ve!$C$6:$C$1005,$C183,Con_ve!$I$6:$I$1005,"Em negociação",Con_ve!$Q$6:$Q$1005,Cad_cl!BD$5)))</f>
        <v/>
      </c>
      <c r="BE183" s="134" t="str">
        <f>IF(ISERR(IF($C183="","",SUMIFS(Con_ve!$F$6:$F$1005,Con_ve!$C$6:$C$1005,$C183,Con_ve!$I$6:$I$1005,"Em negociação",Con_ve!$Q$6:$Q$1005,Cad_cl!BE$5))),"",IF($C183="","",SUMIFS(Con_ve!$F$6:$F$1005,Con_ve!$C$6:$C$1005,$C183,Con_ve!$I$6:$I$1005,"Em negociação",Con_ve!$Q$6:$Q$1005,Cad_cl!BE$5)))</f>
        <v/>
      </c>
      <c r="BF183" s="134" t="str">
        <f>IF(ISERR(IF($C183="","",SUMIFS(Con_ve!$F$6:$F$1005,Con_ve!$C$6:$C$1005,$C183,Con_ve!$I$6:$I$1005,"Em negociação",Con_ve!$Q$6:$Q$1005,Cad_cl!BF$5))),"",IF($C183="","",SUMIFS(Con_ve!$F$6:$F$1005,Con_ve!$C$6:$C$1005,$C183,Con_ve!$I$6:$I$1005,"Em negociação",Con_ve!$Q$6:$Q$1005,Cad_cl!BF$5)))</f>
        <v/>
      </c>
      <c r="BG183" s="134" t="str">
        <f>IF(ISERR(IF($C183="","",SUMIFS(Con_ve!$F$6:$F$1005,Con_ve!$C$6:$C$1005,$C183,Con_ve!$I$6:$I$1005,"Em negociação",Con_ve!$Q$6:$Q$1005,Cad_cl!BG$5))),"",IF($C183="","",SUMIFS(Con_ve!$F$6:$F$1005,Con_ve!$C$6:$C$1005,$C183,Con_ve!$I$6:$I$1005,"Em negociação",Con_ve!$Q$6:$Q$1005,Cad_cl!BG$5)))</f>
        <v/>
      </c>
      <c r="BH183" s="134" t="str">
        <f>IF(ISERR(IF($C183="","",SUMIFS(Con_ve!$F$6:$F$1005,Con_ve!$C$6:$C$1005,$C183,Con_ve!$I$6:$I$1005,"Em negociação",Con_ve!$Q$6:$Q$1005,Cad_cl!BH$5))),"",IF($C183="","",SUMIFS(Con_ve!$F$6:$F$1005,Con_ve!$C$6:$C$1005,$C183,Con_ve!$I$6:$I$1005,"Em negociação",Con_ve!$Q$6:$Q$1005,Cad_cl!BH$5)))</f>
        <v/>
      </c>
      <c r="BI183" s="134" t="str">
        <f>IF(ISERR(IF($C183="","",SUMIFS(Con_ve!$F$6:$F$1005,Con_ve!$C$6:$C$1005,$C183,Con_ve!$I$6:$I$1005,"Em negociação",Con_ve!$Q$6:$Q$1005,Cad_cl!BI$5))),"",IF($C183="","",SUMIFS(Con_ve!$F$6:$F$1005,Con_ve!$C$6:$C$1005,$C183,Con_ve!$I$6:$I$1005,"Em negociação",Con_ve!$Q$6:$Q$1005,Cad_cl!BI$5)))</f>
        <v/>
      </c>
      <c r="BJ183" s="134" t="str">
        <f>IF(ISERR(IF($C183="","",SUMIFS(Con_ve!$F$6:$F$1005,Con_ve!$C$6:$C$1005,$C183,Con_ve!$I$6:$I$1005,"Em negociação",Con_ve!$Q$6:$Q$1005,Cad_cl!BJ$5))),"",IF($C183="","",SUMIFS(Con_ve!$F$6:$F$1005,Con_ve!$C$6:$C$1005,$C183,Con_ve!$I$6:$I$1005,"Em negociação",Con_ve!$Q$6:$Q$1005,Cad_cl!BJ$5)))</f>
        <v/>
      </c>
      <c r="BK183" s="134" t="str">
        <f>IF(ISERR(IF($C183="","",SUMIFS(Con_ve!$F$6:$F$1005,Con_ve!$C$6:$C$1005,$C183,Con_ve!$I$6:$I$1005,"Em negociação",Con_ve!$Q$6:$Q$1005,Cad_cl!BK$5))),"",IF($C183="","",SUMIFS(Con_ve!$F$6:$F$1005,Con_ve!$C$6:$C$1005,$C183,Con_ve!$I$6:$I$1005,"Em negociação",Con_ve!$Q$6:$Q$1005,Cad_cl!BK$5)))</f>
        <v/>
      </c>
      <c r="BL183" s="134" t="str">
        <f>IF(ISERR(IF($C183="","",SUMIFS(Con_ve!$F$6:$F$1005,Con_ve!$C$6:$C$1005,$C183,Con_ve!$I$6:$I$1005,"Em negociação",Con_ve!$Q$6:$Q$1005,Cad_cl!BL$5))),"",IF($C183="","",SUMIFS(Con_ve!$F$6:$F$1005,Con_ve!$C$6:$C$1005,$C183,Con_ve!$I$6:$I$1005,"Em negociação",Con_ve!$Q$6:$Q$1005,Cad_cl!BL$5)))</f>
        <v/>
      </c>
      <c r="BM183" s="134" t="str">
        <f>IF(ISERR(IF($C183="","",SUMIFS(Con_ve!$F$6:$F$1005,Con_ve!$C$6:$C$1005,$C183,Con_ve!$I$6:$I$1005,"Em negociação",Con_ve!$Q$6:$Q$1005,Cad_cl!BM$5))),"",IF($C183="","",SUMIFS(Con_ve!$F$6:$F$1005,Con_ve!$C$6:$C$1005,$C183,Con_ve!$I$6:$I$1005,"Em negociação",Con_ve!$Q$6:$Q$1005,Cad_cl!BM$5)))</f>
        <v/>
      </c>
      <c r="BN183" s="134" t="str">
        <f>IF(ISERR(IF($C183="","",SUMIFS(Con_ve!$F$6:$F$1005,Con_ve!$C$6:$C$1005,$C183,Con_ve!$I$6:$I$1005,"Em negociação",Con_ve!$Q$6:$Q$1005,Cad_cl!BN$5))),"",IF($C183="","",SUMIFS(Con_ve!$F$6:$F$1005,Con_ve!$C$6:$C$1005,$C183,Con_ve!$I$6:$I$1005,"Em negociação",Con_ve!$Q$6:$Q$1005,Cad_cl!BN$5)))</f>
        <v/>
      </c>
      <c r="BO183" s="134" t="str">
        <f>IF(ISERR(IF($C183="","",SUMIFS(Con_ve!$F$6:$F$1005,Con_ve!$C$6:$C$1005,$C183,Con_ve!$I$6:$I$1005,"Em negociação",Con_ve!$Q$6:$Q$1005,Cad_cl!BO$5))),"",IF($C183="","",SUMIFS(Con_ve!$F$6:$F$1005,Con_ve!$C$6:$C$1005,$C183,Con_ve!$I$6:$I$1005,"Em negociação",Con_ve!$Q$6:$Q$1005,Cad_cl!BO$5)))</f>
        <v/>
      </c>
      <c r="BP183" s="134">
        <f t="shared" si="7"/>
        <v>0</v>
      </c>
      <c r="BR183" s="125" t="str">
        <f>IF(ISERR(IF(AND($I183=Re_lo!$E$5,BR$5=VLOOKUP(Re_lo!$H$5,Re_lo!$N$5:$O$16,2,0)),AP183,"")),"",IF(AND($I183=Re_lo!$E$5,BR$5=VLOOKUP(Re_lo!$H$5,Re_lo!$N$5:$O$16,2,0)),AP183,""))</f>
        <v/>
      </c>
      <c r="BS183" s="125" t="str">
        <f>IF(ISERR(IF(AND($I183=Re_lo!$E$5,BS$5=VLOOKUP(Re_lo!$H$5,Re_lo!$N$5:$O$16,2,0)),AQ183,"")),"",IF(AND($I183=Re_lo!$E$5,BS$5=VLOOKUP(Re_lo!$H$5,Re_lo!$N$5:$O$16,2,0)),AQ183,""))</f>
        <v/>
      </c>
      <c r="BT183" s="125" t="str">
        <f>IF(ISERR(IF(AND($I183=Re_lo!$E$5,BT$5=VLOOKUP(Re_lo!$H$5,Re_lo!$N$5:$O$16,2,0)),AR183,"")),"",IF(AND($I183=Re_lo!$E$5,BT$5=VLOOKUP(Re_lo!$H$5,Re_lo!$N$5:$O$16,2,0)),AR183,""))</f>
        <v/>
      </c>
      <c r="BU183" s="125" t="str">
        <f>IF(ISERR(IF(AND($I183=Re_lo!$E$5,BU$5=VLOOKUP(Re_lo!$H$5,Re_lo!$N$5:$O$16,2,0)),AS183,"")),"",IF(AND($I183=Re_lo!$E$5,BU$5=VLOOKUP(Re_lo!$H$5,Re_lo!$N$5:$O$16,2,0)),AS183,""))</f>
        <v/>
      </c>
      <c r="BV183" s="125" t="str">
        <f>IF(ISERR(IF(AND($I183=Re_lo!$E$5,BV$5=VLOOKUP(Re_lo!$H$5,Re_lo!$N$5:$O$16,2,0)),AT183,"")),"",IF(AND($I183=Re_lo!$E$5,BV$5=VLOOKUP(Re_lo!$H$5,Re_lo!$N$5:$O$16,2,0)),AT183,""))</f>
        <v/>
      </c>
      <c r="BW183" s="125" t="str">
        <f>IF(ISERR(IF(AND($I183=Re_lo!$E$5,BW$5=VLOOKUP(Re_lo!$H$5,Re_lo!$N$5:$O$16,2,0)),AU183,"")),"",IF(AND($I183=Re_lo!$E$5,BW$5=VLOOKUP(Re_lo!$H$5,Re_lo!$N$5:$O$16,2,0)),AU183,""))</f>
        <v/>
      </c>
      <c r="BX183" s="125" t="str">
        <f>IF(ISERR(IF(AND($I183=Re_lo!$E$5,BX$5=VLOOKUP(Re_lo!$H$5,Re_lo!$N$5:$O$16,2,0)),AV183,"")),"",IF(AND($I183=Re_lo!$E$5,BX$5=VLOOKUP(Re_lo!$H$5,Re_lo!$N$5:$O$16,2,0)),AV183,""))</f>
        <v/>
      </c>
      <c r="BY183" s="125" t="str">
        <f>IF(ISERR(IF(AND($I183=Re_lo!$E$5,BY$5=VLOOKUP(Re_lo!$H$5,Re_lo!$N$5:$O$16,2,0)),AW183,"")),"",IF(AND($I183=Re_lo!$E$5,BY$5=VLOOKUP(Re_lo!$H$5,Re_lo!$N$5:$O$16,2,0)),AW183,""))</f>
        <v/>
      </c>
      <c r="BZ183" s="125" t="str">
        <f>IF(ISERR(IF(AND($I183=Re_lo!$E$5,BZ$5=VLOOKUP(Re_lo!$H$5,Re_lo!$N$5:$O$16,2,0)),AX183,"")),"",IF(AND($I183=Re_lo!$E$5,BZ$5=VLOOKUP(Re_lo!$H$5,Re_lo!$N$5:$O$16,2,0)),AX183,""))</f>
        <v/>
      </c>
      <c r="CA183" s="125" t="str">
        <f>IF(ISERR(IF(AND($I183=Re_lo!$E$5,CA$5=VLOOKUP(Re_lo!$H$5,Re_lo!$N$5:$O$16,2,0)),AY183,"")),"",IF(AND($I183=Re_lo!$E$5,CA$5=VLOOKUP(Re_lo!$H$5,Re_lo!$N$5:$O$16,2,0)),AY183,""))</f>
        <v/>
      </c>
      <c r="CB183" s="125" t="str">
        <f>IF(ISERR(IF(AND($I183=Re_lo!$E$5,CB$5=VLOOKUP(Re_lo!$H$5,Re_lo!$N$5:$O$16,2,0)),AZ183,"")),"",IF(AND($I183=Re_lo!$E$5,CB$5=VLOOKUP(Re_lo!$H$5,Re_lo!$N$5:$O$16,2,0)),AZ183,""))</f>
        <v/>
      </c>
      <c r="CC183" s="125" t="str">
        <f>IF(ISERR(IF(AND($I183=Re_lo!$E$5,CC$5=VLOOKUP(Re_lo!$H$5,Re_lo!$N$5:$O$16,2,0)),BA183,"")),"",IF(AND($I183=Re_lo!$E$5,CC$5=VLOOKUP(Re_lo!$H$5,Re_lo!$N$5:$O$16,2,0)),BA183,""))</f>
        <v/>
      </c>
      <c r="CD183" s="125" t="str">
        <f>IF(ISERR(IF(AND($I183=Re_lo!$E$5,CD$5=VLOOKUP(Re_lo!$H$5,Re_lo!$N$5:$O$16,2,0)),BB183,"")),"",IF(AND($I183=Re_lo!$E$5,CD$5=VLOOKUP(Re_lo!$H$5,Re_lo!$N$5:$O$16,2,0)),BB183,""))</f>
        <v/>
      </c>
      <c r="CF183" s="125" t="str">
        <f>IF($C183="","",COUNTIFS(Con_ve!$C$6:$C$1005,$C183,Con_ve!$Q$6:$Q$1005,Cad_cl!CF$5))</f>
        <v/>
      </c>
      <c r="CG183" s="125" t="str">
        <f>IF($C183="","",COUNTIFS(Con_ve!$C$6:$C$1005,$C183,Con_ve!$Q$6:$Q$1005,Cad_cl!CG$5))</f>
        <v/>
      </c>
      <c r="CH183" s="125" t="str">
        <f>IF($C183="","",COUNTIFS(Con_ve!$C$6:$C$1005,$C183,Con_ve!$Q$6:$Q$1005,Cad_cl!CH$5))</f>
        <v/>
      </c>
      <c r="CI183" s="125" t="str">
        <f>IF($C183="","",COUNTIFS(Con_ve!$C$6:$C$1005,$C183,Con_ve!$Q$6:$Q$1005,Cad_cl!CI$5))</f>
        <v/>
      </c>
      <c r="CJ183" s="125" t="str">
        <f>IF($C183="","",COUNTIFS(Con_ve!$C$6:$C$1005,$C183,Con_ve!$Q$6:$Q$1005,Cad_cl!CJ$5))</f>
        <v/>
      </c>
      <c r="CK183" s="125" t="str">
        <f>IF($C183="","",COUNTIFS(Con_ve!$C$6:$C$1005,$C183,Con_ve!$Q$6:$Q$1005,Cad_cl!CK$5))</f>
        <v/>
      </c>
      <c r="CL183" s="125" t="str">
        <f>IF($C183="","",COUNTIFS(Con_ve!$C$6:$C$1005,$C183,Con_ve!$Q$6:$Q$1005,Cad_cl!CL$5))</f>
        <v/>
      </c>
      <c r="CM183" s="125" t="str">
        <f>IF($C183="","",COUNTIFS(Con_ve!$C$6:$C$1005,$C183,Con_ve!$Q$6:$Q$1005,Cad_cl!CM$5))</f>
        <v/>
      </c>
      <c r="CN183" s="125" t="str">
        <f>IF($C183="","",COUNTIFS(Con_ve!$C$6:$C$1005,$C183,Con_ve!$Q$6:$Q$1005,Cad_cl!CN$5))</f>
        <v/>
      </c>
      <c r="CO183" s="125" t="str">
        <f>IF($C183="","",COUNTIFS(Con_ve!$C$6:$C$1005,$C183,Con_ve!$Q$6:$Q$1005,Cad_cl!CO$5))</f>
        <v/>
      </c>
      <c r="CP183" s="125" t="str">
        <f>IF($C183="","",COUNTIFS(Con_ve!$C$6:$C$1005,$C183,Con_ve!$Q$6:$Q$1005,Cad_cl!CP$5))</f>
        <v/>
      </c>
      <c r="CQ183" s="125" t="str">
        <f>IF($C183="","",COUNTIFS(Con_ve!$C$6:$C$1005,$C183,Con_ve!$Q$6:$Q$1005,Cad_cl!CQ$5))</f>
        <v/>
      </c>
      <c r="CR183" s="125">
        <f t="shared" si="8"/>
        <v>0</v>
      </c>
    </row>
    <row r="184" spans="3:96" ht="30" customHeight="1">
      <c r="C184" s="153"/>
      <c r="D184" s="153"/>
      <c r="E184" s="154"/>
      <c r="F184" s="153"/>
      <c r="G184" s="155"/>
      <c r="H184" s="153"/>
      <c r="I184" s="153"/>
      <c r="J184" s="132" t="s">
        <v>309</v>
      </c>
      <c r="K184" s="133" t="s">
        <v>309</v>
      </c>
      <c r="L184" s="153"/>
      <c r="M184" s="153"/>
      <c r="N184" s="153"/>
      <c r="O184" s="153"/>
      <c r="P184" s="153"/>
      <c r="Q184" s="153"/>
      <c r="AP184" s="134" t="str">
        <f>IF(ISERR(IF($C184="","",SUMIFS(Con_ve!$F$6:$F$1005,Con_ve!$C$6:$C$1005,$C184,Con_ve!$I$6:$I$1005,"Fechada",Con_ve!$Q$6:$Q$1005,Cad_cl!AP$5))),"",IF($C184="","",SUMIFS(Con_ve!$F$6:$F$1005,Con_ve!$C$6:$C$1005,$C184,Con_ve!$I$6:$I$1005,"Fechada",Con_ve!$Q$6:$Q$1005,Cad_cl!AP$5)))</f>
        <v/>
      </c>
      <c r="AQ184" s="134" t="str">
        <f>IF(ISERR(IF($C184="","",SUMIFS(Con_ve!$F$6:$F$1005,Con_ve!$C$6:$C$1005,$C184,Con_ve!$I$6:$I$1005,"Fechada",Con_ve!$Q$6:$Q$1005,Cad_cl!AQ$5))),"",IF($C184="","",SUMIFS(Con_ve!$F$6:$F$1005,Con_ve!$C$6:$C$1005,$C184,Con_ve!$I$6:$I$1005,"Fechada",Con_ve!$Q$6:$Q$1005,Cad_cl!AQ$5)))</f>
        <v/>
      </c>
      <c r="AR184" s="134" t="str">
        <f>IF(ISERR(IF($C184="","",SUMIFS(Con_ve!$F$6:$F$1005,Con_ve!$C$6:$C$1005,$C184,Con_ve!$I$6:$I$1005,"Fechada",Con_ve!$Q$6:$Q$1005,Cad_cl!AR$5))),"",IF($C184="","",SUMIFS(Con_ve!$F$6:$F$1005,Con_ve!$C$6:$C$1005,$C184,Con_ve!$I$6:$I$1005,"Fechada",Con_ve!$Q$6:$Q$1005,Cad_cl!AR$5)))</f>
        <v/>
      </c>
      <c r="AS184" s="134" t="str">
        <f>IF(ISERR(IF($C184="","",SUMIFS(Con_ve!$F$6:$F$1005,Con_ve!$C$6:$C$1005,$C184,Con_ve!$I$6:$I$1005,"Fechada",Con_ve!$Q$6:$Q$1005,Cad_cl!AS$5))),"",IF($C184="","",SUMIFS(Con_ve!$F$6:$F$1005,Con_ve!$C$6:$C$1005,$C184,Con_ve!$I$6:$I$1005,"Fechada",Con_ve!$Q$6:$Q$1005,Cad_cl!AS$5)))</f>
        <v/>
      </c>
      <c r="AT184" s="134" t="str">
        <f>IF(ISERR(IF($C184="","",SUMIFS(Con_ve!$F$6:$F$1005,Con_ve!$C$6:$C$1005,$C184,Con_ve!$I$6:$I$1005,"Fechada",Con_ve!$Q$6:$Q$1005,Cad_cl!AT$5))),"",IF($C184="","",SUMIFS(Con_ve!$F$6:$F$1005,Con_ve!$C$6:$C$1005,$C184,Con_ve!$I$6:$I$1005,"Fechada",Con_ve!$Q$6:$Q$1005,Cad_cl!AT$5)))</f>
        <v/>
      </c>
      <c r="AU184" s="134" t="str">
        <f>IF(ISERR(IF($C184="","",SUMIFS(Con_ve!$F$6:$F$1005,Con_ve!$C$6:$C$1005,$C184,Con_ve!$I$6:$I$1005,"Fechada",Con_ve!$Q$6:$Q$1005,Cad_cl!AU$5))),"",IF($C184="","",SUMIFS(Con_ve!$F$6:$F$1005,Con_ve!$C$6:$C$1005,$C184,Con_ve!$I$6:$I$1005,"Fechada",Con_ve!$Q$6:$Q$1005,Cad_cl!AU$5)))</f>
        <v/>
      </c>
      <c r="AV184" s="134" t="str">
        <f>IF(ISERR(IF($C184="","",SUMIFS(Con_ve!$F$6:$F$1005,Con_ve!$C$6:$C$1005,$C184,Con_ve!$I$6:$I$1005,"Fechada",Con_ve!$Q$6:$Q$1005,Cad_cl!AV$5))),"",IF($C184="","",SUMIFS(Con_ve!$F$6:$F$1005,Con_ve!$C$6:$C$1005,$C184,Con_ve!$I$6:$I$1005,"Fechada",Con_ve!$Q$6:$Q$1005,Cad_cl!AV$5)))</f>
        <v/>
      </c>
      <c r="AW184" s="134" t="str">
        <f>IF(ISERR(IF($C184="","",SUMIFS(Con_ve!$F$6:$F$1005,Con_ve!$C$6:$C$1005,$C184,Con_ve!$I$6:$I$1005,"Fechada",Con_ve!$Q$6:$Q$1005,Cad_cl!AW$5))),"",IF($C184="","",SUMIFS(Con_ve!$F$6:$F$1005,Con_ve!$C$6:$C$1005,$C184,Con_ve!$I$6:$I$1005,"Fechada",Con_ve!$Q$6:$Q$1005,Cad_cl!AW$5)))</f>
        <v/>
      </c>
      <c r="AX184" s="134" t="str">
        <f>IF(ISERR(IF($C184="","",SUMIFS(Con_ve!$F$6:$F$1005,Con_ve!$C$6:$C$1005,$C184,Con_ve!$I$6:$I$1005,"Fechada",Con_ve!$Q$6:$Q$1005,Cad_cl!AX$5))),"",IF($C184="","",SUMIFS(Con_ve!$F$6:$F$1005,Con_ve!$C$6:$C$1005,$C184,Con_ve!$I$6:$I$1005,"Fechada",Con_ve!$Q$6:$Q$1005,Cad_cl!AX$5)))</f>
        <v/>
      </c>
      <c r="AY184" s="134" t="str">
        <f>IF(ISERR(IF($C184="","",SUMIFS(Con_ve!$F$6:$F$1005,Con_ve!$C$6:$C$1005,$C184,Con_ve!$I$6:$I$1005,"Fechada",Con_ve!$Q$6:$Q$1005,Cad_cl!AY$5))),"",IF($C184="","",SUMIFS(Con_ve!$F$6:$F$1005,Con_ve!$C$6:$C$1005,$C184,Con_ve!$I$6:$I$1005,"Fechada",Con_ve!$Q$6:$Q$1005,Cad_cl!AY$5)))</f>
        <v/>
      </c>
      <c r="AZ184" s="134" t="str">
        <f>IF(ISERR(IF($C184="","",SUMIFS(Con_ve!$F$6:$F$1005,Con_ve!$C$6:$C$1005,$C184,Con_ve!$I$6:$I$1005,"Fechada",Con_ve!$Q$6:$Q$1005,Cad_cl!AZ$5))),"",IF($C184="","",SUMIFS(Con_ve!$F$6:$F$1005,Con_ve!$C$6:$C$1005,$C184,Con_ve!$I$6:$I$1005,"Fechada",Con_ve!$Q$6:$Q$1005,Cad_cl!AZ$5)))</f>
        <v/>
      </c>
      <c r="BA184" s="134" t="str">
        <f>IF(ISERR(IF($C184="","",SUMIFS(Con_ve!$F$6:$F$1005,Con_ve!$C$6:$C$1005,$C184,Con_ve!$I$6:$I$1005,"Fechada",Con_ve!$Q$6:$Q$1005,Cad_cl!BA$5))),"",IF($C184="","",SUMIFS(Con_ve!$F$6:$F$1005,Con_ve!$C$6:$C$1005,$C184,Con_ve!$I$6:$I$1005,"Fechada",Con_ve!$Q$6:$Q$1005,Cad_cl!BA$5)))</f>
        <v/>
      </c>
      <c r="BB184" s="134">
        <f t="shared" si="6"/>
        <v>0</v>
      </c>
      <c r="BD184" s="134" t="str">
        <f>IF(ISERR(IF($C184="","",SUMIFS(Con_ve!$F$6:$F$1005,Con_ve!$C$6:$C$1005,$C184,Con_ve!$I$6:$I$1005,"Em negociação",Con_ve!$Q$6:$Q$1005,Cad_cl!BD$5))),"",IF($C184="","",SUMIFS(Con_ve!$F$6:$F$1005,Con_ve!$C$6:$C$1005,$C184,Con_ve!$I$6:$I$1005,"Em negociação",Con_ve!$Q$6:$Q$1005,Cad_cl!BD$5)))</f>
        <v/>
      </c>
      <c r="BE184" s="134" t="str">
        <f>IF(ISERR(IF($C184="","",SUMIFS(Con_ve!$F$6:$F$1005,Con_ve!$C$6:$C$1005,$C184,Con_ve!$I$6:$I$1005,"Em negociação",Con_ve!$Q$6:$Q$1005,Cad_cl!BE$5))),"",IF($C184="","",SUMIFS(Con_ve!$F$6:$F$1005,Con_ve!$C$6:$C$1005,$C184,Con_ve!$I$6:$I$1005,"Em negociação",Con_ve!$Q$6:$Q$1005,Cad_cl!BE$5)))</f>
        <v/>
      </c>
      <c r="BF184" s="134" t="str">
        <f>IF(ISERR(IF($C184="","",SUMIFS(Con_ve!$F$6:$F$1005,Con_ve!$C$6:$C$1005,$C184,Con_ve!$I$6:$I$1005,"Em negociação",Con_ve!$Q$6:$Q$1005,Cad_cl!BF$5))),"",IF($C184="","",SUMIFS(Con_ve!$F$6:$F$1005,Con_ve!$C$6:$C$1005,$C184,Con_ve!$I$6:$I$1005,"Em negociação",Con_ve!$Q$6:$Q$1005,Cad_cl!BF$5)))</f>
        <v/>
      </c>
      <c r="BG184" s="134" t="str">
        <f>IF(ISERR(IF($C184="","",SUMIFS(Con_ve!$F$6:$F$1005,Con_ve!$C$6:$C$1005,$C184,Con_ve!$I$6:$I$1005,"Em negociação",Con_ve!$Q$6:$Q$1005,Cad_cl!BG$5))),"",IF($C184="","",SUMIFS(Con_ve!$F$6:$F$1005,Con_ve!$C$6:$C$1005,$C184,Con_ve!$I$6:$I$1005,"Em negociação",Con_ve!$Q$6:$Q$1005,Cad_cl!BG$5)))</f>
        <v/>
      </c>
      <c r="BH184" s="134" t="str">
        <f>IF(ISERR(IF($C184="","",SUMIFS(Con_ve!$F$6:$F$1005,Con_ve!$C$6:$C$1005,$C184,Con_ve!$I$6:$I$1005,"Em negociação",Con_ve!$Q$6:$Q$1005,Cad_cl!BH$5))),"",IF($C184="","",SUMIFS(Con_ve!$F$6:$F$1005,Con_ve!$C$6:$C$1005,$C184,Con_ve!$I$6:$I$1005,"Em negociação",Con_ve!$Q$6:$Q$1005,Cad_cl!BH$5)))</f>
        <v/>
      </c>
      <c r="BI184" s="134" t="str">
        <f>IF(ISERR(IF($C184="","",SUMIFS(Con_ve!$F$6:$F$1005,Con_ve!$C$6:$C$1005,$C184,Con_ve!$I$6:$I$1005,"Em negociação",Con_ve!$Q$6:$Q$1005,Cad_cl!BI$5))),"",IF($C184="","",SUMIFS(Con_ve!$F$6:$F$1005,Con_ve!$C$6:$C$1005,$C184,Con_ve!$I$6:$I$1005,"Em negociação",Con_ve!$Q$6:$Q$1005,Cad_cl!BI$5)))</f>
        <v/>
      </c>
      <c r="BJ184" s="134" t="str">
        <f>IF(ISERR(IF($C184="","",SUMIFS(Con_ve!$F$6:$F$1005,Con_ve!$C$6:$C$1005,$C184,Con_ve!$I$6:$I$1005,"Em negociação",Con_ve!$Q$6:$Q$1005,Cad_cl!BJ$5))),"",IF($C184="","",SUMIFS(Con_ve!$F$6:$F$1005,Con_ve!$C$6:$C$1005,$C184,Con_ve!$I$6:$I$1005,"Em negociação",Con_ve!$Q$6:$Q$1005,Cad_cl!BJ$5)))</f>
        <v/>
      </c>
      <c r="BK184" s="134" t="str">
        <f>IF(ISERR(IF($C184="","",SUMIFS(Con_ve!$F$6:$F$1005,Con_ve!$C$6:$C$1005,$C184,Con_ve!$I$6:$I$1005,"Em negociação",Con_ve!$Q$6:$Q$1005,Cad_cl!BK$5))),"",IF($C184="","",SUMIFS(Con_ve!$F$6:$F$1005,Con_ve!$C$6:$C$1005,$C184,Con_ve!$I$6:$I$1005,"Em negociação",Con_ve!$Q$6:$Q$1005,Cad_cl!BK$5)))</f>
        <v/>
      </c>
      <c r="BL184" s="134" t="str">
        <f>IF(ISERR(IF($C184="","",SUMIFS(Con_ve!$F$6:$F$1005,Con_ve!$C$6:$C$1005,$C184,Con_ve!$I$6:$I$1005,"Em negociação",Con_ve!$Q$6:$Q$1005,Cad_cl!BL$5))),"",IF($C184="","",SUMIFS(Con_ve!$F$6:$F$1005,Con_ve!$C$6:$C$1005,$C184,Con_ve!$I$6:$I$1005,"Em negociação",Con_ve!$Q$6:$Q$1005,Cad_cl!BL$5)))</f>
        <v/>
      </c>
      <c r="BM184" s="134" t="str">
        <f>IF(ISERR(IF($C184="","",SUMIFS(Con_ve!$F$6:$F$1005,Con_ve!$C$6:$C$1005,$C184,Con_ve!$I$6:$I$1005,"Em negociação",Con_ve!$Q$6:$Q$1005,Cad_cl!BM$5))),"",IF($C184="","",SUMIFS(Con_ve!$F$6:$F$1005,Con_ve!$C$6:$C$1005,$C184,Con_ve!$I$6:$I$1005,"Em negociação",Con_ve!$Q$6:$Q$1005,Cad_cl!BM$5)))</f>
        <v/>
      </c>
      <c r="BN184" s="134" t="str">
        <f>IF(ISERR(IF($C184="","",SUMIFS(Con_ve!$F$6:$F$1005,Con_ve!$C$6:$C$1005,$C184,Con_ve!$I$6:$I$1005,"Em negociação",Con_ve!$Q$6:$Q$1005,Cad_cl!BN$5))),"",IF($C184="","",SUMIFS(Con_ve!$F$6:$F$1005,Con_ve!$C$6:$C$1005,$C184,Con_ve!$I$6:$I$1005,"Em negociação",Con_ve!$Q$6:$Q$1005,Cad_cl!BN$5)))</f>
        <v/>
      </c>
      <c r="BO184" s="134" t="str">
        <f>IF(ISERR(IF($C184="","",SUMIFS(Con_ve!$F$6:$F$1005,Con_ve!$C$6:$C$1005,$C184,Con_ve!$I$6:$I$1005,"Em negociação",Con_ve!$Q$6:$Q$1005,Cad_cl!BO$5))),"",IF($C184="","",SUMIFS(Con_ve!$F$6:$F$1005,Con_ve!$C$6:$C$1005,$C184,Con_ve!$I$6:$I$1005,"Em negociação",Con_ve!$Q$6:$Q$1005,Cad_cl!BO$5)))</f>
        <v/>
      </c>
      <c r="BP184" s="134">
        <f t="shared" si="7"/>
        <v>0</v>
      </c>
      <c r="BR184" s="125" t="str">
        <f>IF(ISERR(IF(AND($I184=Re_lo!$E$5,BR$5=VLOOKUP(Re_lo!$H$5,Re_lo!$N$5:$O$16,2,0)),AP184,"")),"",IF(AND($I184=Re_lo!$E$5,BR$5=VLOOKUP(Re_lo!$H$5,Re_lo!$N$5:$O$16,2,0)),AP184,""))</f>
        <v/>
      </c>
      <c r="BS184" s="125" t="str">
        <f>IF(ISERR(IF(AND($I184=Re_lo!$E$5,BS$5=VLOOKUP(Re_lo!$H$5,Re_lo!$N$5:$O$16,2,0)),AQ184,"")),"",IF(AND($I184=Re_lo!$E$5,BS$5=VLOOKUP(Re_lo!$H$5,Re_lo!$N$5:$O$16,2,0)),AQ184,""))</f>
        <v/>
      </c>
      <c r="BT184" s="125" t="str">
        <f>IF(ISERR(IF(AND($I184=Re_lo!$E$5,BT$5=VLOOKUP(Re_lo!$H$5,Re_lo!$N$5:$O$16,2,0)),AR184,"")),"",IF(AND($I184=Re_lo!$E$5,BT$5=VLOOKUP(Re_lo!$H$5,Re_lo!$N$5:$O$16,2,0)),AR184,""))</f>
        <v/>
      </c>
      <c r="BU184" s="125" t="str">
        <f>IF(ISERR(IF(AND($I184=Re_lo!$E$5,BU$5=VLOOKUP(Re_lo!$H$5,Re_lo!$N$5:$O$16,2,0)),AS184,"")),"",IF(AND($I184=Re_lo!$E$5,BU$5=VLOOKUP(Re_lo!$H$5,Re_lo!$N$5:$O$16,2,0)),AS184,""))</f>
        <v/>
      </c>
      <c r="BV184" s="125" t="str">
        <f>IF(ISERR(IF(AND($I184=Re_lo!$E$5,BV$5=VLOOKUP(Re_lo!$H$5,Re_lo!$N$5:$O$16,2,0)),AT184,"")),"",IF(AND($I184=Re_lo!$E$5,BV$5=VLOOKUP(Re_lo!$H$5,Re_lo!$N$5:$O$16,2,0)),AT184,""))</f>
        <v/>
      </c>
      <c r="BW184" s="125" t="str">
        <f>IF(ISERR(IF(AND($I184=Re_lo!$E$5,BW$5=VLOOKUP(Re_lo!$H$5,Re_lo!$N$5:$O$16,2,0)),AU184,"")),"",IF(AND($I184=Re_lo!$E$5,BW$5=VLOOKUP(Re_lo!$H$5,Re_lo!$N$5:$O$16,2,0)),AU184,""))</f>
        <v/>
      </c>
      <c r="BX184" s="125" t="str">
        <f>IF(ISERR(IF(AND($I184=Re_lo!$E$5,BX$5=VLOOKUP(Re_lo!$H$5,Re_lo!$N$5:$O$16,2,0)),AV184,"")),"",IF(AND($I184=Re_lo!$E$5,BX$5=VLOOKUP(Re_lo!$H$5,Re_lo!$N$5:$O$16,2,0)),AV184,""))</f>
        <v/>
      </c>
      <c r="BY184" s="125" t="str">
        <f>IF(ISERR(IF(AND($I184=Re_lo!$E$5,BY$5=VLOOKUP(Re_lo!$H$5,Re_lo!$N$5:$O$16,2,0)),AW184,"")),"",IF(AND($I184=Re_lo!$E$5,BY$5=VLOOKUP(Re_lo!$H$5,Re_lo!$N$5:$O$16,2,0)),AW184,""))</f>
        <v/>
      </c>
      <c r="BZ184" s="125" t="str">
        <f>IF(ISERR(IF(AND($I184=Re_lo!$E$5,BZ$5=VLOOKUP(Re_lo!$H$5,Re_lo!$N$5:$O$16,2,0)),AX184,"")),"",IF(AND($I184=Re_lo!$E$5,BZ$5=VLOOKUP(Re_lo!$H$5,Re_lo!$N$5:$O$16,2,0)),AX184,""))</f>
        <v/>
      </c>
      <c r="CA184" s="125" t="str">
        <f>IF(ISERR(IF(AND($I184=Re_lo!$E$5,CA$5=VLOOKUP(Re_lo!$H$5,Re_lo!$N$5:$O$16,2,0)),AY184,"")),"",IF(AND($I184=Re_lo!$E$5,CA$5=VLOOKUP(Re_lo!$H$5,Re_lo!$N$5:$O$16,2,0)),AY184,""))</f>
        <v/>
      </c>
      <c r="CB184" s="125" t="str">
        <f>IF(ISERR(IF(AND($I184=Re_lo!$E$5,CB$5=VLOOKUP(Re_lo!$H$5,Re_lo!$N$5:$O$16,2,0)),AZ184,"")),"",IF(AND($I184=Re_lo!$E$5,CB$5=VLOOKUP(Re_lo!$H$5,Re_lo!$N$5:$O$16,2,0)),AZ184,""))</f>
        <v/>
      </c>
      <c r="CC184" s="125" t="str">
        <f>IF(ISERR(IF(AND($I184=Re_lo!$E$5,CC$5=VLOOKUP(Re_lo!$H$5,Re_lo!$N$5:$O$16,2,0)),BA184,"")),"",IF(AND($I184=Re_lo!$E$5,CC$5=VLOOKUP(Re_lo!$H$5,Re_lo!$N$5:$O$16,2,0)),BA184,""))</f>
        <v/>
      </c>
      <c r="CD184" s="125" t="str">
        <f>IF(ISERR(IF(AND($I184=Re_lo!$E$5,CD$5=VLOOKUP(Re_lo!$H$5,Re_lo!$N$5:$O$16,2,0)),BB184,"")),"",IF(AND($I184=Re_lo!$E$5,CD$5=VLOOKUP(Re_lo!$H$5,Re_lo!$N$5:$O$16,2,0)),BB184,""))</f>
        <v/>
      </c>
      <c r="CF184" s="125" t="str">
        <f>IF($C184="","",COUNTIFS(Con_ve!$C$6:$C$1005,$C184,Con_ve!$Q$6:$Q$1005,Cad_cl!CF$5))</f>
        <v/>
      </c>
      <c r="CG184" s="125" t="str">
        <f>IF($C184="","",COUNTIFS(Con_ve!$C$6:$C$1005,$C184,Con_ve!$Q$6:$Q$1005,Cad_cl!CG$5))</f>
        <v/>
      </c>
      <c r="CH184" s="125" t="str">
        <f>IF($C184="","",COUNTIFS(Con_ve!$C$6:$C$1005,$C184,Con_ve!$Q$6:$Q$1005,Cad_cl!CH$5))</f>
        <v/>
      </c>
      <c r="CI184" s="125" t="str">
        <f>IF($C184="","",COUNTIFS(Con_ve!$C$6:$C$1005,$C184,Con_ve!$Q$6:$Q$1005,Cad_cl!CI$5))</f>
        <v/>
      </c>
      <c r="CJ184" s="125" t="str">
        <f>IF($C184="","",COUNTIFS(Con_ve!$C$6:$C$1005,$C184,Con_ve!$Q$6:$Q$1005,Cad_cl!CJ$5))</f>
        <v/>
      </c>
      <c r="CK184" s="125" t="str">
        <f>IF($C184="","",COUNTIFS(Con_ve!$C$6:$C$1005,$C184,Con_ve!$Q$6:$Q$1005,Cad_cl!CK$5))</f>
        <v/>
      </c>
      <c r="CL184" s="125" t="str">
        <f>IF($C184="","",COUNTIFS(Con_ve!$C$6:$C$1005,$C184,Con_ve!$Q$6:$Q$1005,Cad_cl!CL$5))</f>
        <v/>
      </c>
      <c r="CM184" s="125" t="str">
        <f>IF($C184="","",COUNTIFS(Con_ve!$C$6:$C$1005,$C184,Con_ve!$Q$6:$Q$1005,Cad_cl!CM$5))</f>
        <v/>
      </c>
      <c r="CN184" s="125" t="str">
        <f>IF($C184="","",COUNTIFS(Con_ve!$C$6:$C$1005,$C184,Con_ve!$Q$6:$Q$1005,Cad_cl!CN$5))</f>
        <v/>
      </c>
      <c r="CO184" s="125" t="str">
        <f>IF($C184="","",COUNTIFS(Con_ve!$C$6:$C$1005,$C184,Con_ve!$Q$6:$Q$1005,Cad_cl!CO$5))</f>
        <v/>
      </c>
      <c r="CP184" s="125" t="str">
        <f>IF($C184="","",COUNTIFS(Con_ve!$C$6:$C$1005,$C184,Con_ve!$Q$6:$Q$1005,Cad_cl!CP$5))</f>
        <v/>
      </c>
      <c r="CQ184" s="125" t="str">
        <f>IF($C184="","",COUNTIFS(Con_ve!$C$6:$C$1005,$C184,Con_ve!$Q$6:$Q$1005,Cad_cl!CQ$5))</f>
        <v/>
      </c>
      <c r="CR184" s="125">
        <f t="shared" si="8"/>
        <v>0</v>
      </c>
    </row>
    <row r="185" spans="3:96" ht="30" customHeight="1">
      <c r="C185" s="153"/>
      <c r="D185" s="153"/>
      <c r="E185" s="154"/>
      <c r="F185" s="153"/>
      <c r="G185" s="155"/>
      <c r="H185" s="153"/>
      <c r="I185" s="153"/>
      <c r="J185" s="132" t="s">
        <v>309</v>
      </c>
      <c r="K185" s="133" t="s">
        <v>309</v>
      </c>
      <c r="L185" s="153"/>
      <c r="M185" s="153"/>
      <c r="N185" s="153"/>
      <c r="O185" s="153"/>
      <c r="P185" s="153"/>
      <c r="Q185" s="153"/>
      <c r="AP185" s="134" t="str">
        <f>IF(ISERR(IF($C185="","",SUMIFS(Con_ve!$F$6:$F$1005,Con_ve!$C$6:$C$1005,$C185,Con_ve!$I$6:$I$1005,"Fechada",Con_ve!$Q$6:$Q$1005,Cad_cl!AP$5))),"",IF($C185="","",SUMIFS(Con_ve!$F$6:$F$1005,Con_ve!$C$6:$C$1005,$C185,Con_ve!$I$6:$I$1005,"Fechada",Con_ve!$Q$6:$Q$1005,Cad_cl!AP$5)))</f>
        <v/>
      </c>
      <c r="AQ185" s="134" t="str">
        <f>IF(ISERR(IF($C185="","",SUMIFS(Con_ve!$F$6:$F$1005,Con_ve!$C$6:$C$1005,$C185,Con_ve!$I$6:$I$1005,"Fechada",Con_ve!$Q$6:$Q$1005,Cad_cl!AQ$5))),"",IF($C185="","",SUMIFS(Con_ve!$F$6:$F$1005,Con_ve!$C$6:$C$1005,$C185,Con_ve!$I$6:$I$1005,"Fechada",Con_ve!$Q$6:$Q$1005,Cad_cl!AQ$5)))</f>
        <v/>
      </c>
      <c r="AR185" s="134" t="str">
        <f>IF(ISERR(IF($C185="","",SUMIFS(Con_ve!$F$6:$F$1005,Con_ve!$C$6:$C$1005,$C185,Con_ve!$I$6:$I$1005,"Fechada",Con_ve!$Q$6:$Q$1005,Cad_cl!AR$5))),"",IF($C185="","",SUMIFS(Con_ve!$F$6:$F$1005,Con_ve!$C$6:$C$1005,$C185,Con_ve!$I$6:$I$1005,"Fechada",Con_ve!$Q$6:$Q$1005,Cad_cl!AR$5)))</f>
        <v/>
      </c>
      <c r="AS185" s="134" t="str">
        <f>IF(ISERR(IF($C185="","",SUMIFS(Con_ve!$F$6:$F$1005,Con_ve!$C$6:$C$1005,$C185,Con_ve!$I$6:$I$1005,"Fechada",Con_ve!$Q$6:$Q$1005,Cad_cl!AS$5))),"",IF($C185="","",SUMIFS(Con_ve!$F$6:$F$1005,Con_ve!$C$6:$C$1005,$C185,Con_ve!$I$6:$I$1005,"Fechada",Con_ve!$Q$6:$Q$1005,Cad_cl!AS$5)))</f>
        <v/>
      </c>
      <c r="AT185" s="134" t="str">
        <f>IF(ISERR(IF($C185="","",SUMIFS(Con_ve!$F$6:$F$1005,Con_ve!$C$6:$C$1005,$C185,Con_ve!$I$6:$I$1005,"Fechada",Con_ve!$Q$6:$Q$1005,Cad_cl!AT$5))),"",IF($C185="","",SUMIFS(Con_ve!$F$6:$F$1005,Con_ve!$C$6:$C$1005,$C185,Con_ve!$I$6:$I$1005,"Fechada",Con_ve!$Q$6:$Q$1005,Cad_cl!AT$5)))</f>
        <v/>
      </c>
      <c r="AU185" s="134" t="str">
        <f>IF(ISERR(IF($C185="","",SUMIFS(Con_ve!$F$6:$F$1005,Con_ve!$C$6:$C$1005,$C185,Con_ve!$I$6:$I$1005,"Fechada",Con_ve!$Q$6:$Q$1005,Cad_cl!AU$5))),"",IF($C185="","",SUMIFS(Con_ve!$F$6:$F$1005,Con_ve!$C$6:$C$1005,$C185,Con_ve!$I$6:$I$1005,"Fechada",Con_ve!$Q$6:$Q$1005,Cad_cl!AU$5)))</f>
        <v/>
      </c>
      <c r="AV185" s="134" t="str">
        <f>IF(ISERR(IF($C185="","",SUMIFS(Con_ve!$F$6:$F$1005,Con_ve!$C$6:$C$1005,$C185,Con_ve!$I$6:$I$1005,"Fechada",Con_ve!$Q$6:$Q$1005,Cad_cl!AV$5))),"",IF($C185="","",SUMIFS(Con_ve!$F$6:$F$1005,Con_ve!$C$6:$C$1005,$C185,Con_ve!$I$6:$I$1005,"Fechada",Con_ve!$Q$6:$Q$1005,Cad_cl!AV$5)))</f>
        <v/>
      </c>
      <c r="AW185" s="134" t="str">
        <f>IF(ISERR(IF($C185="","",SUMIFS(Con_ve!$F$6:$F$1005,Con_ve!$C$6:$C$1005,$C185,Con_ve!$I$6:$I$1005,"Fechada",Con_ve!$Q$6:$Q$1005,Cad_cl!AW$5))),"",IF($C185="","",SUMIFS(Con_ve!$F$6:$F$1005,Con_ve!$C$6:$C$1005,$C185,Con_ve!$I$6:$I$1005,"Fechada",Con_ve!$Q$6:$Q$1005,Cad_cl!AW$5)))</f>
        <v/>
      </c>
      <c r="AX185" s="134" t="str">
        <f>IF(ISERR(IF($C185="","",SUMIFS(Con_ve!$F$6:$F$1005,Con_ve!$C$6:$C$1005,$C185,Con_ve!$I$6:$I$1005,"Fechada",Con_ve!$Q$6:$Q$1005,Cad_cl!AX$5))),"",IF($C185="","",SUMIFS(Con_ve!$F$6:$F$1005,Con_ve!$C$6:$C$1005,$C185,Con_ve!$I$6:$I$1005,"Fechada",Con_ve!$Q$6:$Q$1005,Cad_cl!AX$5)))</f>
        <v/>
      </c>
      <c r="AY185" s="134" t="str">
        <f>IF(ISERR(IF($C185="","",SUMIFS(Con_ve!$F$6:$F$1005,Con_ve!$C$6:$C$1005,$C185,Con_ve!$I$6:$I$1005,"Fechada",Con_ve!$Q$6:$Q$1005,Cad_cl!AY$5))),"",IF($C185="","",SUMIFS(Con_ve!$F$6:$F$1005,Con_ve!$C$6:$C$1005,$C185,Con_ve!$I$6:$I$1005,"Fechada",Con_ve!$Q$6:$Q$1005,Cad_cl!AY$5)))</f>
        <v/>
      </c>
      <c r="AZ185" s="134" t="str">
        <f>IF(ISERR(IF($C185="","",SUMIFS(Con_ve!$F$6:$F$1005,Con_ve!$C$6:$C$1005,$C185,Con_ve!$I$6:$I$1005,"Fechada",Con_ve!$Q$6:$Q$1005,Cad_cl!AZ$5))),"",IF($C185="","",SUMIFS(Con_ve!$F$6:$F$1005,Con_ve!$C$6:$C$1005,$C185,Con_ve!$I$6:$I$1005,"Fechada",Con_ve!$Q$6:$Q$1005,Cad_cl!AZ$5)))</f>
        <v/>
      </c>
      <c r="BA185" s="134" t="str">
        <f>IF(ISERR(IF($C185="","",SUMIFS(Con_ve!$F$6:$F$1005,Con_ve!$C$6:$C$1005,$C185,Con_ve!$I$6:$I$1005,"Fechada",Con_ve!$Q$6:$Q$1005,Cad_cl!BA$5))),"",IF($C185="","",SUMIFS(Con_ve!$F$6:$F$1005,Con_ve!$C$6:$C$1005,$C185,Con_ve!$I$6:$I$1005,"Fechada",Con_ve!$Q$6:$Q$1005,Cad_cl!BA$5)))</f>
        <v/>
      </c>
      <c r="BB185" s="134">
        <f t="shared" si="6"/>
        <v>0</v>
      </c>
      <c r="BD185" s="134" t="str">
        <f>IF(ISERR(IF($C185="","",SUMIFS(Con_ve!$F$6:$F$1005,Con_ve!$C$6:$C$1005,$C185,Con_ve!$I$6:$I$1005,"Em negociação",Con_ve!$Q$6:$Q$1005,Cad_cl!BD$5))),"",IF($C185="","",SUMIFS(Con_ve!$F$6:$F$1005,Con_ve!$C$6:$C$1005,$C185,Con_ve!$I$6:$I$1005,"Em negociação",Con_ve!$Q$6:$Q$1005,Cad_cl!BD$5)))</f>
        <v/>
      </c>
      <c r="BE185" s="134" t="str">
        <f>IF(ISERR(IF($C185="","",SUMIFS(Con_ve!$F$6:$F$1005,Con_ve!$C$6:$C$1005,$C185,Con_ve!$I$6:$I$1005,"Em negociação",Con_ve!$Q$6:$Q$1005,Cad_cl!BE$5))),"",IF($C185="","",SUMIFS(Con_ve!$F$6:$F$1005,Con_ve!$C$6:$C$1005,$C185,Con_ve!$I$6:$I$1005,"Em negociação",Con_ve!$Q$6:$Q$1005,Cad_cl!BE$5)))</f>
        <v/>
      </c>
      <c r="BF185" s="134" t="str">
        <f>IF(ISERR(IF($C185="","",SUMIFS(Con_ve!$F$6:$F$1005,Con_ve!$C$6:$C$1005,$C185,Con_ve!$I$6:$I$1005,"Em negociação",Con_ve!$Q$6:$Q$1005,Cad_cl!BF$5))),"",IF($C185="","",SUMIFS(Con_ve!$F$6:$F$1005,Con_ve!$C$6:$C$1005,$C185,Con_ve!$I$6:$I$1005,"Em negociação",Con_ve!$Q$6:$Q$1005,Cad_cl!BF$5)))</f>
        <v/>
      </c>
      <c r="BG185" s="134" t="str">
        <f>IF(ISERR(IF($C185="","",SUMIFS(Con_ve!$F$6:$F$1005,Con_ve!$C$6:$C$1005,$C185,Con_ve!$I$6:$I$1005,"Em negociação",Con_ve!$Q$6:$Q$1005,Cad_cl!BG$5))),"",IF($C185="","",SUMIFS(Con_ve!$F$6:$F$1005,Con_ve!$C$6:$C$1005,$C185,Con_ve!$I$6:$I$1005,"Em negociação",Con_ve!$Q$6:$Q$1005,Cad_cl!BG$5)))</f>
        <v/>
      </c>
      <c r="BH185" s="134" t="str">
        <f>IF(ISERR(IF($C185="","",SUMIFS(Con_ve!$F$6:$F$1005,Con_ve!$C$6:$C$1005,$C185,Con_ve!$I$6:$I$1005,"Em negociação",Con_ve!$Q$6:$Q$1005,Cad_cl!BH$5))),"",IF($C185="","",SUMIFS(Con_ve!$F$6:$F$1005,Con_ve!$C$6:$C$1005,$C185,Con_ve!$I$6:$I$1005,"Em negociação",Con_ve!$Q$6:$Q$1005,Cad_cl!BH$5)))</f>
        <v/>
      </c>
      <c r="BI185" s="134" t="str">
        <f>IF(ISERR(IF($C185="","",SUMIFS(Con_ve!$F$6:$F$1005,Con_ve!$C$6:$C$1005,$C185,Con_ve!$I$6:$I$1005,"Em negociação",Con_ve!$Q$6:$Q$1005,Cad_cl!BI$5))),"",IF($C185="","",SUMIFS(Con_ve!$F$6:$F$1005,Con_ve!$C$6:$C$1005,$C185,Con_ve!$I$6:$I$1005,"Em negociação",Con_ve!$Q$6:$Q$1005,Cad_cl!BI$5)))</f>
        <v/>
      </c>
      <c r="BJ185" s="134" t="str">
        <f>IF(ISERR(IF($C185="","",SUMIFS(Con_ve!$F$6:$F$1005,Con_ve!$C$6:$C$1005,$C185,Con_ve!$I$6:$I$1005,"Em negociação",Con_ve!$Q$6:$Q$1005,Cad_cl!BJ$5))),"",IF($C185="","",SUMIFS(Con_ve!$F$6:$F$1005,Con_ve!$C$6:$C$1005,$C185,Con_ve!$I$6:$I$1005,"Em negociação",Con_ve!$Q$6:$Q$1005,Cad_cl!BJ$5)))</f>
        <v/>
      </c>
      <c r="BK185" s="134" t="str">
        <f>IF(ISERR(IF($C185="","",SUMIFS(Con_ve!$F$6:$F$1005,Con_ve!$C$6:$C$1005,$C185,Con_ve!$I$6:$I$1005,"Em negociação",Con_ve!$Q$6:$Q$1005,Cad_cl!BK$5))),"",IF($C185="","",SUMIFS(Con_ve!$F$6:$F$1005,Con_ve!$C$6:$C$1005,$C185,Con_ve!$I$6:$I$1005,"Em negociação",Con_ve!$Q$6:$Q$1005,Cad_cl!BK$5)))</f>
        <v/>
      </c>
      <c r="BL185" s="134" t="str">
        <f>IF(ISERR(IF($C185="","",SUMIFS(Con_ve!$F$6:$F$1005,Con_ve!$C$6:$C$1005,$C185,Con_ve!$I$6:$I$1005,"Em negociação",Con_ve!$Q$6:$Q$1005,Cad_cl!BL$5))),"",IF($C185="","",SUMIFS(Con_ve!$F$6:$F$1005,Con_ve!$C$6:$C$1005,$C185,Con_ve!$I$6:$I$1005,"Em negociação",Con_ve!$Q$6:$Q$1005,Cad_cl!BL$5)))</f>
        <v/>
      </c>
      <c r="BM185" s="134" t="str">
        <f>IF(ISERR(IF($C185="","",SUMIFS(Con_ve!$F$6:$F$1005,Con_ve!$C$6:$C$1005,$C185,Con_ve!$I$6:$I$1005,"Em negociação",Con_ve!$Q$6:$Q$1005,Cad_cl!BM$5))),"",IF($C185="","",SUMIFS(Con_ve!$F$6:$F$1005,Con_ve!$C$6:$C$1005,$C185,Con_ve!$I$6:$I$1005,"Em negociação",Con_ve!$Q$6:$Q$1005,Cad_cl!BM$5)))</f>
        <v/>
      </c>
      <c r="BN185" s="134" t="str">
        <f>IF(ISERR(IF($C185="","",SUMIFS(Con_ve!$F$6:$F$1005,Con_ve!$C$6:$C$1005,$C185,Con_ve!$I$6:$I$1005,"Em negociação",Con_ve!$Q$6:$Q$1005,Cad_cl!BN$5))),"",IF($C185="","",SUMIFS(Con_ve!$F$6:$F$1005,Con_ve!$C$6:$C$1005,$C185,Con_ve!$I$6:$I$1005,"Em negociação",Con_ve!$Q$6:$Q$1005,Cad_cl!BN$5)))</f>
        <v/>
      </c>
      <c r="BO185" s="134" t="str">
        <f>IF(ISERR(IF($C185="","",SUMIFS(Con_ve!$F$6:$F$1005,Con_ve!$C$6:$C$1005,$C185,Con_ve!$I$6:$I$1005,"Em negociação",Con_ve!$Q$6:$Q$1005,Cad_cl!BO$5))),"",IF($C185="","",SUMIFS(Con_ve!$F$6:$F$1005,Con_ve!$C$6:$C$1005,$C185,Con_ve!$I$6:$I$1005,"Em negociação",Con_ve!$Q$6:$Q$1005,Cad_cl!BO$5)))</f>
        <v/>
      </c>
      <c r="BP185" s="134">
        <f t="shared" si="7"/>
        <v>0</v>
      </c>
      <c r="BR185" s="125" t="str">
        <f>IF(ISERR(IF(AND($I185=Re_lo!$E$5,BR$5=VLOOKUP(Re_lo!$H$5,Re_lo!$N$5:$O$16,2,0)),AP185,"")),"",IF(AND($I185=Re_lo!$E$5,BR$5=VLOOKUP(Re_lo!$H$5,Re_lo!$N$5:$O$16,2,0)),AP185,""))</f>
        <v/>
      </c>
      <c r="BS185" s="125" t="str">
        <f>IF(ISERR(IF(AND($I185=Re_lo!$E$5,BS$5=VLOOKUP(Re_lo!$H$5,Re_lo!$N$5:$O$16,2,0)),AQ185,"")),"",IF(AND($I185=Re_lo!$E$5,BS$5=VLOOKUP(Re_lo!$H$5,Re_lo!$N$5:$O$16,2,0)),AQ185,""))</f>
        <v/>
      </c>
      <c r="BT185" s="125" t="str">
        <f>IF(ISERR(IF(AND($I185=Re_lo!$E$5,BT$5=VLOOKUP(Re_lo!$H$5,Re_lo!$N$5:$O$16,2,0)),AR185,"")),"",IF(AND($I185=Re_lo!$E$5,BT$5=VLOOKUP(Re_lo!$H$5,Re_lo!$N$5:$O$16,2,0)),AR185,""))</f>
        <v/>
      </c>
      <c r="BU185" s="125" t="str">
        <f>IF(ISERR(IF(AND($I185=Re_lo!$E$5,BU$5=VLOOKUP(Re_lo!$H$5,Re_lo!$N$5:$O$16,2,0)),AS185,"")),"",IF(AND($I185=Re_lo!$E$5,BU$5=VLOOKUP(Re_lo!$H$5,Re_lo!$N$5:$O$16,2,0)),AS185,""))</f>
        <v/>
      </c>
      <c r="BV185" s="125" t="str">
        <f>IF(ISERR(IF(AND($I185=Re_lo!$E$5,BV$5=VLOOKUP(Re_lo!$H$5,Re_lo!$N$5:$O$16,2,0)),AT185,"")),"",IF(AND($I185=Re_lo!$E$5,BV$5=VLOOKUP(Re_lo!$H$5,Re_lo!$N$5:$O$16,2,0)),AT185,""))</f>
        <v/>
      </c>
      <c r="BW185" s="125" t="str">
        <f>IF(ISERR(IF(AND($I185=Re_lo!$E$5,BW$5=VLOOKUP(Re_lo!$H$5,Re_lo!$N$5:$O$16,2,0)),AU185,"")),"",IF(AND($I185=Re_lo!$E$5,BW$5=VLOOKUP(Re_lo!$H$5,Re_lo!$N$5:$O$16,2,0)),AU185,""))</f>
        <v/>
      </c>
      <c r="BX185" s="125" t="str">
        <f>IF(ISERR(IF(AND($I185=Re_lo!$E$5,BX$5=VLOOKUP(Re_lo!$H$5,Re_lo!$N$5:$O$16,2,0)),AV185,"")),"",IF(AND($I185=Re_lo!$E$5,BX$5=VLOOKUP(Re_lo!$H$5,Re_lo!$N$5:$O$16,2,0)),AV185,""))</f>
        <v/>
      </c>
      <c r="BY185" s="125" t="str">
        <f>IF(ISERR(IF(AND($I185=Re_lo!$E$5,BY$5=VLOOKUP(Re_lo!$H$5,Re_lo!$N$5:$O$16,2,0)),AW185,"")),"",IF(AND($I185=Re_lo!$E$5,BY$5=VLOOKUP(Re_lo!$H$5,Re_lo!$N$5:$O$16,2,0)),AW185,""))</f>
        <v/>
      </c>
      <c r="BZ185" s="125" t="str">
        <f>IF(ISERR(IF(AND($I185=Re_lo!$E$5,BZ$5=VLOOKUP(Re_lo!$H$5,Re_lo!$N$5:$O$16,2,0)),AX185,"")),"",IF(AND($I185=Re_lo!$E$5,BZ$5=VLOOKUP(Re_lo!$H$5,Re_lo!$N$5:$O$16,2,0)),AX185,""))</f>
        <v/>
      </c>
      <c r="CA185" s="125" t="str">
        <f>IF(ISERR(IF(AND($I185=Re_lo!$E$5,CA$5=VLOOKUP(Re_lo!$H$5,Re_lo!$N$5:$O$16,2,0)),AY185,"")),"",IF(AND($I185=Re_lo!$E$5,CA$5=VLOOKUP(Re_lo!$H$5,Re_lo!$N$5:$O$16,2,0)),AY185,""))</f>
        <v/>
      </c>
      <c r="CB185" s="125" t="str">
        <f>IF(ISERR(IF(AND($I185=Re_lo!$E$5,CB$5=VLOOKUP(Re_lo!$H$5,Re_lo!$N$5:$O$16,2,0)),AZ185,"")),"",IF(AND($I185=Re_lo!$E$5,CB$5=VLOOKUP(Re_lo!$H$5,Re_lo!$N$5:$O$16,2,0)),AZ185,""))</f>
        <v/>
      </c>
      <c r="CC185" s="125" t="str">
        <f>IF(ISERR(IF(AND($I185=Re_lo!$E$5,CC$5=VLOOKUP(Re_lo!$H$5,Re_lo!$N$5:$O$16,2,0)),BA185,"")),"",IF(AND($I185=Re_lo!$E$5,CC$5=VLOOKUP(Re_lo!$H$5,Re_lo!$N$5:$O$16,2,0)),BA185,""))</f>
        <v/>
      </c>
      <c r="CD185" s="125" t="str">
        <f>IF(ISERR(IF(AND($I185=Re_lo!$E$5,CD$5=VLOOKUP(Re_lo!$H$5,Re_lo!$N$5:$O$16,2,0)),BB185,"")),"",IF(AND($I185=Re_lo!$E$5,CD$5=VLOOKUP(Re_lo!$H$5,Re_lo!$N$5:$O$16,2,0)),BB185,""))</f>
        <v/>
      </c>
      <c r="CF185" s="125" t="str">
        <f>IF($C185="","",COUNTIFS(Con_ve!$C$6:$C$1005,$C185,Con_ve!$Q$6:$Q$1005,Cad_cl!CF$5))</f>
        <v/>
      </c>
      <c r="CG185" s="125" t="str">
        <f>IF($C185="","",COUNTIFS(Con_ve!$C$6:$C$1005,$C185,Con_ve!$Q$6:$Q$1005,Cad_cl!CG$5))</f>
        <v/>
      </c>
      <c r="CH185" s="125" t="str">
        <f>IF($C185="","",COUNTIFS(Con_ve!$C$6:$C$1005,$C185,Con_ve!$Q$6:$Q$1005,Cad_cl!CH$5))</f>
        <v/>
      </c>
      <c r="CI185" s="125" t="str">
        <f>IF($C185="","",COUNTIFS(Con_ve!$C$6:$C$1005,$C185,Con_ve!$Q$6:$Q$1005,Cad_cl!CI$5))</f>
        <v/>
      </c>
      <c r="CJ185" s="125" t="str">
        <f>IF($C185="","",COUNTIFS(Con_ve!$C$6:$C$1005,$C185,Con_ve!$Q$6:$Q$1005,Cad_cl!CJ$5))</f>
        <v/>
      </c>
      <c r="CK185" s="125" t="str">
        <f>IF($C185="","",COUNTIFS(Con_ve!$C$6:$C$1005,$C185,Con_ve!$Q$6:$Q$1005,Cad_cl!CK$5))</f>
        <v/>
      </c>
      <c r="CL185" s="125" t="str">
        <f>IF($C185="","",COUNTIFS(Con_ve!$C$6:$C$1005,$C185,Con_ve!$Q$6:$Q$1005,Cad_cl!CL$5))</f>
        <v/>
      </c>
      <c r="CM185" s="125" t="str">
        <f>IF($C185="","",COUNTIFS(Con_ve!$C$6:$C$1005,$C185,Con_ve!$Q$6:$Q$1005,Cad_cl!CM$5))</f>
        <v/>
      </c>
      <c r="CN185" s="125" t="str">
        <f>IF($C185="","",COUNTIFS(Con_ve!$C$6:$C$1005,$C185,Con_ve!$Q$6:$Q$1005,Cad_cl!CN$5))</f>
        <v/>
      </c>
      <c r="CO185" s="125" t="str">
        <f>IF($C185="","",COUNTIFS(Con_ve!$C$6:$C$1005,$C185,Con_ve!$Q$6:$Q$1005,Cad_cl!CO$5))</f>
        <v/>
      </c>
      <c r="CP185" s="125" t="str">
        <f>IF($C185="","",COUNTIFS(Con_ve!$C$6:$C$1005,$C185,Con_ve!$Q$6:$Q$1005,Cad_cl!CP$5))</f>
        <v/>
      </c>
      <c r="CQ185" s="125" t="str">
        <f>IF($C185="","",COUNTIFS(Con_ve!$C$6:$C$1005,$C185,Con_ve!$Q$6:$Q$1005,Cad_cl!CQ$5))</f>
        <v/>
      </c>
      <c r="CR185" s="125">
        <f t="shared" si="8"/>
        <v>0</v>
      </c>
    </row>
    <row r="186" spans="3:96" ht="30" customHeight="1">
      <c r="C186" s="153"/>
      <c r="D186" s="153"/>
      <c r="E186" s="154"/>
      <c r="F186" s="153"/>
      <c r="G186" s="155"/>
      <c r="H186" s="153"/>
      <c r="I186" s="153"/>
      <c r="J186" s="132" t="s">
        <v>309</v>
      </c>
      <c r="K186" s="133" t="s">
        <v>309</v>
      </c>
      <c r="L186" s="153"/>
      <c r="M186" s="153"/>
      <c r="N186" s="153"/>
      <c r="O186" s="153"/>
      <c r="P186" s="153"/>
      <c r="Q186" s="153"/>
      <c r="AP186" s="134" t="str">
        <f>IF(ISERR(IF($C186="","",SUMIFS(Con_ve!$F$6:$F$1005,Con_ve!$C$6:$C$1005,$C186,Con_ve!$I$6:$I$1005,"Fechada",Con_ve!$Q$6:$Q$1005,Cad_cl!AP$5))),"",IF($C186="","",SUMIFS(Con_ve!$F$6:$F$1005,Con_ve!$C$6:$C$1005,$C186,Con_ve!$I$6:$I$1005,"Fechada",Con_ve!$Q$6:$Q$1005,Cad_cl!AP$5)))</f>
        <v/>
      </c>
      <c r="AQ186" s="134" t="str">
        <f>IF(ISERR(IF($C186="","",SUMIFS(Con_ve!$F$6:$F$1005,Con_ve!$C$6:$C$1005,$C186,Con_ve!$I$6:$I$1005,"Fechada",Con_ve!$Q$6:$Q$1005,Cad_cl!AQ$5))),"",IF($C186="","",SUMIFS(Con_ve!$F$6:$F$1005,Con_ve!$C$6:$C$1005,$C186,Con_ve!$I$6:$I$1005,"Fechada",Con_ve!$Q$6:$Q$1005,Cad_cl!AQ$5)))</f>
        <v/>
      </c>
      <c r="AR186" s="134" t="str">
        <f>IF(ISERR(IF($C186="","",SUMIFS(Con_ve!$F$6:$F$1005,Con_ve!$C$6:$C$1005,$C186,Con_ve!$I$6:$I$1005,"Fechada",Con_ve!$Q$6:$Q$1005,Cad_cl!AR$5))),"",IF($C186="","",SUMIFS(Con_ve!$F$6:$F$1005,Con_ve!$C$6:$C$1005,$C186,Con_ve!$I$6:$I$1005,"Fechada",Con_ve!$Q$6:$Q$1005,Cad_cl!AR$5)))</f>
        <v/>
      </c>
      <c r="AS186" s="134" t="str">
        <f>IF(ISERR(IF($C186="","",SUMIFS(Con_ve!$F$6:$F$1005,Con_ve!$C$6:$C$1005,$C186,Con_ve!$I$6:$I$1005,"Fechada",Con_ve!$Q$6:$Q$1005,Cad_cl!AS$5))),"",IF($C186="","",SUMIFS(Con_ve!$F$6:$F$1005,Con_ve!$C$6:$C$1005,$C186,Con_ve!$I$6:$I$1005,"Fechada",Con_ve!$Q$6:$Q$1005,Cad_cl!AS$5)))</f>
        <v/>
      </c>
      <c r="AT186" s="134" t="str">
        <f>IF(ISERR(IF($C186="","",SUMIFS(Con_ve!$F$6:$F$1005,Con_ve!$C$6:$C$1005,$C186,Con_ve!$I$6:$I$1005,"Fechada",Con_ve!$Q$6:$Q$1005,Cad_cl!AT$5))),"",IF($C186="","",SUMIFS(Con_ve!$F$6:$F$1005,Con_ve!$C$6:$C$1005,$C186,Con_ve!$I$6:$I$1005,"Fechada",Con_ve!$Q$6:$Q$1005,Cad_cl!AT$5)))</f>
        <v/>
      </c>
      <c r="AU186" s="134" t="str">
        <f>IF(ISERR(IF($C186="","",SUMIFS(Con_ve!$F$6:$F$1005,Con_ve!$C$6:$C$1005,$C186,Con_ve!$I$6:$I$1005,"Fechada",Con_ve!$Q$6:$Q$1005,Cad_cl!AU$5))),"",IF($C186="","",SUMIFS(Con_ve!$F$6:$F$1005,Con_ve!$C$6:$C$1005,$C186,Con_ve!$I$6:$I$1005,"Fechada",Con_ve!$Q$6:$Q$1005,Cad_cl!AU$5)))</f>
        <v/>
      </c>
      <c r="AV186" s="134" t="str">
        <f>IF(ISERR(IF($C186="","",SUMIFS(Con_ve!$F$6:$F$1005,Con_ve!$C$6:$C$1005,$C186,Con_ve!$I$6:$I$1005,"Fechada",Con_ve!$Q$6:$Q$1005,Cad_cl!AV$5))),"",IF($C186="","",SUMIFS(Con_ve!$F$6:$F$1005,Con_ve!$C$6:$C$1005,$C186,Con_ve!$I$6:$I$1005,"Fechada",Con_ve!$Q$6:$Q$1005,Cad_cl!AV$5)))</f>
        <v/>
      </c>
      <c r="AW186" s="134" t="str">
        <f>IF(ISERR(IF($C186="","",SUMIFS(Con_ve!$F$6:$F$1005,Con_ve!$C$6:$C$1005,$C186,Con_ve!$I$6:$I$1005,"Fechada",Con_ve!$Q$6:$Q$1005,Cad_cl!AW$5))),"",IF($C186="","",SUMIFS(Con_ve!$F$6:$F$1005,Con_ve!$C$6:$C$1005,$C186,Con_ve!$I$6:$I$1005,"Fechada",Con_ve!$Q$6:$Q$1005,Cad_cl!AW$5)))</f>
        <v/>
      </c>
      <c r="AX186" s="134" t="str">
        <f>IF(ISERR(IF($C186="","",SUMIFS(Con_ve!$F$6:$F$1005,Con_ve!$C$6:$C$1005,$C186,Con_ve!$I$6:$I$1005,"Fechada",Con_ve!$Q$6:$Q$1005,Cad_cl!AX$5))),"",IF($C186="","",SUMIFS(Con_ve!$F$6:$F$1005,Con_ve!$C$6:$C$1005,$C186,Con_ve!$I$6:$I$1005,"Fechada",Con_ve!$Q$6:$Q$1005,Cad_cl!AX$5)))</f>
        <v/>
      </c>
      <c r="AY186" s="134" t="str">
        <f>IF(ISERR(IF($C186="","",SUMIFS(Con_ve!$F$6:$F$1005,Con_ve!$C$6:$C$1005,$C186,Con_ve!$I$6:$I$1005,"Fechada",Con_ve!$Q$6:$Q$1005,Cad_cl!AY$5))),"",IF($C186="","",SUMIFS(Con_ve!$F$6:$F$1005,Con_ve!$C$6:$C$1005,$C186,Con_ve!$I$6:$I$1005,"Fechada",Con_ve!$Q$6:$Q$1005,Cad_cl!AY$5)))</f>
        <v/>
      </c>
      <c r="AZ186" s="134" t="str">
        <f>IF(ISERR(IF($C186="","",SUMIFS(Con_ve!$F$6:$F$1005,Con_ve!$C$6:$C$1005,$C186,Con_ve!$I$6:$I$1005,"Fechada",Con_ve!$Q$6:$Q$1005,Cad_cl!AZ$5))),"",IF($C186="","",SUMIFS(Con_ve!$F$6:$F$1005,Con_ve!$C$6:$C$1005,$C186,Con_ve!$I$6:$I$1005,"Fechada",Con_ve!$Q$6:$Q$1005,Cad_cl!AZ$5)))</f>
        <v/>
      </c>
      <c r="BA186" s="134" t="str">
        <f>IF(ISERR(IF($C186="","",SUMIFS(Con_ve!$F$6:$F$1005,Con_ve!$C$6:$C$1005,$C186,Con_ve!$I$6:$I$1005,"Fechada",Con_ve!$Q$6:$Q$1005,Cad_cl!BA$5))),"",IF($C186="","",SUMIFS(Con_ve!$F$6:$F$1005,Con_ve!$C$6:$C$1005,$C186,Con_ve!$I$6:$I$1005,"Fechada",Con_ve!$Q$6:$Q$1005,Cad_cl!BA$5)))</f>
        <v/>
      </c>
      <c r="BB186" s="134">
        <f t="shared" si="6"/>
        <v>0</v>
      </c>
      <c r="BD186" s="134" t="str">
        <f>IF(ISERR(IF($C186="","",SUMIFS(Con_ve!$F$6:$F$1005,Con_ve!$C$6:$C$1005,$C186,Con_ve!$I$6:$I$1005,"Em negociação",Con_ve!$Q$6:$Q$1005,Cad_cl!BD$5))),"",IF($C186="","",SUMIFS(Con_ve!$F$6:$F$1005,Con_ve!$C$6:$C$1005,$C186,Con_ve!$I$6:$I$1005,"Em negociação",Con_ve!$Q$6:$Q$1005,Cad_cl!BD$5)))</f>
        <v/>
      </c>
      <c r="BE186" s="134" t="str">
        <f>IF(ISERR(IF($C186="","",SUMIFS(Con_ve!$F$6:$F$1005,Con_ve!$C$6:$C$1005,$C186,Con_ve!$I$6:$I$1005,"Em negociação",Con_ve!$Q$6:$Q$1005,Cad_cl!BE$5))),"",IF($C186="","",SUMIFS(Con_ve!$F$6:$F$1005,Con_ve!$C$6:$C$1005,$C186,Con_ve!$I$6:$I$1005,"Em negociação",Con_ve!$Q$6:$Q$1005,Cad_cl!BE$5)))</f>
        <v/>
      </c>
      <c r="BF186" s="134" t="str">
        <f>IF(ISERR(IF($C186="","",SUMIFS(Con_ve!$F$6:$F$1005,Con_ve!$C$6:$C$1005,$C186,Con_ve!$I$6:$I$1005,"Em negociação",Con_ve!$Q$6:$Q$1005,Cad_cl!BF$5))),"",IF($C186="","",SUMIFS(Con_ve!$F$6:$F$1005,Con_ve!$C$6:$C$1005,$C186,Con_ve!$I$6:$I$1005,"Em negociação",Con_ve!$Q$6:$Q$1005,Cad_cl!BF$5)))</f>
        <v/>
      </c>
      <c r="BG186" s="134" t="str">
        <f>IF(ISERR(IF($C186="","",SUMIFS(Con_ve!$F$6:$F$1005,Con_ve!$C$6:$C$1005,$C186,Con_ve!$I$6:$I$1005,"Em negociação",Con_ve!$Q$6:$Q$1005,Cad_cl!BG$5))),"",IF($C186="","",SUMIFS(Con_ve!$F$6:$F$1005,Con_ve!$C$6:$C$1005,$C186,Con_ve!$I$6:$I$1005,"Em negociação",Con_ve!$Q$6:$Q$1005,Cad_cl!BG$5)))</f>
        <v/>
      </c>
      <c r="BH186" s="134" t="str">
        <f>IF(ISERR(IF($C186="","",SUMIFS(Con_ve!$F$6:$F$1005,Con_ve!$C$6:$C$1005,$C186,Con_ve!$I$6:$I$1005,"Em negociação",Con_ve!$Q$6:$Q$1005,Cad_cl!BH$5))),"",IF($C186="","",SUMIFS(Con_ve!$F$6:$F$1005,Con_ve!$C$6:$C$1005,$C186,Con_ve!$I$6:$I$1005,"Em negociação",Con_ve!$Q$6:$Q$1005,Cad_cl!BH$5)))</f>
        <v/>
      </c>
      <c r="BI186" s="134" t="str">
        <f>IF(ISERR(IF($C186="","",SUMIFS(Con_ve!$F$6:$F$1005,Con_ve!$C$6:$C$1005,$C186,Con_ve!$I$6:$I$1005,"Em negociação",Con_ve!$Q$6:$Q$1005,Cad_cl!BI$5))),"",IF($C186="","",SUMIFS(Con_ve!$F$6:$F$1005,Con_ve!$C$6:$C$1005,$C186,Con_ve!$I$6:$I$1005,"Em negociação",Con_ve!$Q$6:$Q$1005,Cad_cl!BI$5)))</f>
        <v/>
      </c>
      <c r="BJ186" s="134" t="str">
        <f>IF(ISERR(IF($C186="","",SUMIFS(Con_ve!$F$6:$F$1005,Con_ve!$C$6:$C$1005,$C186,Con_ve!$I$6:$I$1005,"Em negociação",Con_ve!$Q$6:$Q$1005,Cad_cl!BJ$5))),"",IF($C186="","",SUMIFS(Con_ve!$F$6:$F$1005,Con_ve!$C$6:$C$1005,$C186,Con_ve!$I$6:$I$1005,"Em negociação",Con_ve!$Q$6:$Q$1005,Cad_cl!BJ$5)))</f>
        <v/>
      </c>
      <c r="BK186" s="134" t="str">
        <f>IF(ISERR(IF($C186="","",SUMIFS(Con_ve!$F$6:$F$1005,Con_ve!$C$6:$C$1005,$C186,Con_ve!$I$6:$I$1005,"Em negociação",Con_ve!$Q$6:$Q$1005,Cad_cl!BK$5))),"",IF($C186="","",SUMIFS(Con_ve!$F$6:$F$1005,Con_ve!$C$6:$C$1005,$C186,Con_ve!$I$6:$I$1005,"Em negociação",Con_ve!$Q$6:$Q$1005,Cad_cl!BK$5)))</f>
        <v/>
      </c>
      <c r="BL186" s="134" t="str">
        <f>IF(ISERR(IF($C186="","",SUMIFS(Con_ve!$F$6:$F$1005,Con_ve!$C$6:$C$1005,$C186,Con_ve!$I$6:$I$1005,"Em negociação",Con_ve!$Q$6:$Q$1005,Cad_cl!BL$5))),"",IF($C186="","",SUMIFS(Con_ve!$F$6:$F$1005,Con_ve!$C$6:$C$1005,$C186,Con_ve!$I$6:$I$1005,"Em negociação",Con_ve!$Q$6:$Q$1005,Cad_cl!BL$5)))</f>
        <v/>
      </c>
      <c r="BM186" s="134" t="str">
        <f>IF(ISERR(IF($C186="","",SUMIFS(Con_ve!$F$6:$F$1005,Con_ve!$C$6:$C$1005,$C186,Con_ve!$I$6:$I$1005,"Em negociação",Con_ve!$Q$6:$Q$1005,Cad_cl!BM$5))),"",IF($C186="","",SUMIFS(Con_ve!$F$6:$F$1005,Con_ve!$C$6:$C$1005,$C186,Con_ve!$I$6:$I$1005,"Em negociação",Con_ve!$Q$6:$Q$1005,Cad_cl!BM$5)))</f>
        <v/>
      </c>
      <c r="BN186" s="134" t="str">
        <f>IF(ISERR(IF($C186="","",SUMIFS(Con_ve!$F$6:$F$1005,Con_ve!$C$6:$C$1005,$C186,Con_ve!$I$6:$I$1005,"Em negociação",Con_ve!$Q$6:$Q$1005,Cad_cl!BN$5))),"",IF($C186="","",SUMIFS(Con_ve!$F$6:$F$1005,Con_ve!$C$6:$C$1005,$C186,Con_ve!$I$6:$I$1005,"Em negociação",Con_ve!$Q$6:$Q$1005,Cad_cl!BN$5)))</f>
        <v/>
      </c>
      <c r="BO186" s="134" t="str">
        <f>IF(ISERR(IF($C186="","",SUMIFS(Con_ve!$F$6:$F$1005,Con_ve!$C$6:$C$1005,$C186,Con_ve!$I$6:$I$1005,"Em negociação",Con_ve!$Q$6:$Q$1005,Cad_cl!BO$5))),"",IF($C186="","",SUMIFS(Con_ve!$F$6:$F$1005,Con_ve!$C$6:$C$1005,$C186,Con_ve!$I$6:$I$1005,"Em negociação",Con_ve!$Q$6:$Q$1005,Cad_cl!BO$5)))</f>
        <v/>
      </c>
      <c r="BP186" s="134">
        <f t="shared" si="7"/>
        <v>0</v>
      </c>
      <c r="BR186" s="125" t="str">
        <f>IF(ISERR(IF(AND($I186=Re_lo!$E$5,BR$5=VLOOKUP(Re_lo!$H$5,Re_lo!$N$5:$O$16,2,0)),AP186,"")),"",IF(AND($I186=Re_lo!$E$5,BR$5=VLOOKUP(Re_lo!$H$5,Re_lo!$N$5:$O$16,2,0)),AP186,""))</f>
        <v/>
      </c>
      <c r="BS186" s="125" t="str">
        <f>IF(ISERR(IF(AND($I186=Re_lo!$E$5,BS$5=VLOOKUP(Re_lo!$H$5,Re_lo!$N$5:$O$16,2,0)),AQ186,"")),"",IF(AND($I186=Re_lo!$E$5,BS$5=VLOOKUP(Re_lo!$H$5,Re_lo!$N$5:$O$16,2,0)),AQ186,""))</f>
        <v/>
      </c>
      <c r="BT186" s="125" t="str">
        <f>IF(ISERR(IF(AND($I186=Re_lo!$E$5,BT$5=VLOOKUP(Re_lo!$H$5,Re_lo!$N$5:$O$16,2,0)),AR186,"")),"",IF(AND($I186=Re_lo!$E$5,BT$5=VLOOKUP(Re_lo!$H$5,Re_lo!$N$5:$O$16,2,0)),AR186,""))</f>
        <v/>
      </c>
      <c r="BU186" s="125" t="str">
        <f>IF(ISERR(IF(AND($I186=Re_lo!$E$5,BU$5=VLOOKUP(Re_lo!$H$5,Re_lo!$N$5:$O$16,2,0)),AS186,"")),"",IF(AND($I186=Re_lo!$E$5,BU$5=VLOOKUP(Re_lo!$H$5,Re_lo!$N$5:$O$16,2,0)),AS186,""))</f>
        <v/>
      </c>
      <c r="BV186" s="125" t="str">
        <f>IF(ISERR(IF(AND($I186=Re_lo!$E$5,BV$5=VLOOKUP(Re_lo!$H$5,Re_lo!$N$5:$O$16,2,0)),AT186,"")),"",IF(AND($I186=Re_lo!$E$5,BV$5=VLOOKUP(Re_lo!$H$5,Re_lo!$N$5:$O$16,2,0)),AT186,""))</f>
        <v/>
      </c>
      <c r="BW186" s="125" t="str">
        <f>IF(ISERR(IF(AND($I186=Re_lo!$E$5,BW$5=VLOOKUP(Re_lo!$H$5,Re_lo!$N$5:$O$16,2,0)),AU186,"")),"",IF(AND($I186=Re_lo!$E$5,BW$5=VLOOKUP(Re_lo!$H$5,Re_lo!$N$5:$O$16,2,0)),AU186,""))</f>
        <v/>
      </c>
      <c r="BX186" s="125" t="str">
        <f>IF(ISERR(IF(AND($I186=Re_lo!$E$5,BX$5=VLOOKUP(Re_lo!$H$5,Re_lo!$N$5:$O$16,2,0)),AV186,"")),"",IF(AND($I186=Re_lo!$E$5,BX$5=VLOOKUP(Re_lo!$H$5,Re_lo!$N$5:$O$16,2,0)),AV186,""))</f>
        <v/>
      </c>
      <c r="BY186" s="125" t="str">
        <f>IF(ISERR(IF(AND($I186=Re_lo!$E$5,BY$5=VLOOKUP(Re_lo!$H$5,Re_lo!$N$5:$O$16,2,0)),AW186,"")),"",IF(AND($I186=Re_lo!$E$5,BY$5=VLOOKUP(Re_lo!$H$5,Re_lo!$N$5:$O$16,2,0)),AW186,""))</f>
        <v/>
      </c>
      <c r="BZ186" s="125" t="str">
        <f>IF(ISERR(IF(AND($I186=Re_lo!$E$5,BZ$5=VLOOKUP(Re_lo!$H$5,Re_lo!$N$5:$O$16,2,0)),AX186,"")),"",IF(AND($I186=Re_lo!$E$5,BZ$5=VLOOKUP(Re_lo!$H$5,Re_lo!$N$5:$O$16,2,0)),AX186,""))</f>
        <v/>
      </c>
      <c r="CA186" s="125" t="str">
        <f>IF(ISERR(IF(AND($I186=Re_lo!$E$5,CA$5=VLOOKUP(Re_lo!$H$5,Re_lo!$N$5:$O$16,2,0)),AY186,"")),"",IF(AND($I186=Re_lo!$E$5,CA$5=VLOOKUP(Re_lo!$H$5,Re_lo!$N$5:$O$16,2,0)),AY186,""))</f>
        <v/>
      </c>
      <c r="CB186" s="125" t="str">
        <f>IF(ISERR(IF(AND($I186=Re_lo!$E$5,CB$5=VLOOKUP(Re_lo!$H$5,Re_lo!$N$5:$O$16,2,0)),AZ186,"")),"",IF(AND($I186=Re_lo!$E$5,CB$5=VLOOKUP(Re_lo!$H$5,Re_lo!$N$5:$O$16,2,0)),AZ186,""))</f>
        <v/>
      </c>
      <c r="CC186" s="125" t="str">
        <f>IF(ISERR(IF(AND($I186=Re_lo!$E$5,CC$5=VLOOKUP(Re_lo!$H$5,Re_lo!$N$5:$O$16,2,0)),BA186,"")),"",IF(AND($I186=Re_lo!$E$5,CC$5=VLOOKUP(Re_lo!$H$5,Re_lo!$N$5:$O$16,2,0)),BA186,""))</f>
        <v/>
      </c>
      <c r="CD186" s="125" t="str">
        <f>IF(ISERR(IF(AND($I186=Re_lo!$E$5,CD$5=VLOOKUP(Re_lo!$H$5,Re_lo!$N$5:$O$16,2,0)),BB186,"")),"",IF(AND($I186=Re_lo!$E$5,CD$5=VLOOKUP(Re_lo!$H$5,Re_lo!$N$5:$O$16,2,0)),BB186,""))</f>
        <v/>
      </c>
      <c r="CF186" s="125" t="str">
        <f>IF($C186="","",COUNTIFS(Con_ve!$C$6:$C$1005,$C186,Con_ve!$Q$6:$Q$1005,Cad_cl!CF$5))</f>
        <v/>
      </c>
      <c r="CG186" s="125" t="str">
        <f>IF($C186="","",COUNTIFS(Con_ve!$C$6:$C$1005,$C186,Con_ve!$Q$6:$Q$1005,Cad_cl!CG$5))</f>
        <v/>
      </c>
      <c r="CH186" s="125" t="str">
        <f>IF($C186="","",COUNTIFS(Con_ve!$C$6:$C$1005,$C186,Con_ve!$Q$6:$Q$1005,Cad_cl!CH$5))</f>
        <v/>
      </c>
      <c r="CI186" s="125" t="str">
        <f>IF($C186="","",COUNTIFS(Con_ve!$C$6:$C$1005,$C186,Con_ve!$Q$6:$Q$1005,Cad_cl!CI$5))</f>
        <v/>
      </c>
      <c r="CJ186" s="125" t="str">
        <f>IF($C186="","",COUNTIFS(Con_ve!$C$6:$C$1005,$C186,Con_ve!$Q$6:$Q$1005,Cad_cl!CJ$5))</f>
        <v/>
      </c>
      <c r="CK186" s="125" t="str">
        <f>IF($C186="","",COUNTIFS(Con_ve!$C$6:$C$1005,$C186,Con_ve!$Q$6:$Q$1005,Cad_cl!CK$5))</f>
        <v/>
      </c>
      <c r="CL186" s="125" t="str">
        <f>IF($C186="","",COUNTIFS(Con_ve!$C$6:$C$1005,$C186,Con_ve!$Q$6:$Q$1005,Cad_cl!CL$5))</f>
        <v/>
      </c>
      <c r="CM186" s="125" t="str">
        <f>IF($C186="","",COUNTIFS(Con_ve!$C$6:$C$1005,$C186,Con_ve!$Q$6:$Q$1005,Cad_cl!CM$5))</f>
        <v/>
      </c>
      <c r="CN186" s="125" t="str">
        <f>IF($C186="","",COUNTIFS(Con_ve!$C$6:$C$1005,$C186,Con_ve!$Q$6:$Q$1005,Cad_cl!CN$5))</f>
        <v/>
      </c>
      <c r="CO186" s="125" t="str">
        <f>IF($C186="","",COUNTIFS(Con_ve!$C$6:$C$1005,$C186,Con_ve!$Q$6:$Q$1005,Cad_cl!CO$5))</f>
        <v/>
      </c>
      <c r="CP186" s="125" t="str">
        <f>IF($C186="","",COUNTIFS(Con_ve!$C$6:$C$1005,$C186,Con_ve!$Q$6:$Q$1005,Cad_cl!CP$5))</f>
        <v/>
      </c>
      <c r="CQ186" s="125" t="str">
        <f>IF($C186="","",COUNTIFS(Con_ve!$C$6:$C$1005,$C186,Con_ve!$Q$6:$Q$1005,Cad_cl!CQ$5))</f>
        <v/>
      </c>
      <c r="CR186" s="125">
        <f t="shared" si="8"/>
        <v>0</v>
      </c>
    </row>
    <row r="187" spans="3:96" ht="30" customHeight="1">
      <c r="C187" s="153"/>
      <c r="D187" s="153"/>
      <c r="E187" s="154"/>
      <c r="F187" s="153"/>
      <c r="G187" s="155"/>
      <c r="H187" s="153"/>
      <c r="I187" s="153"/>
      <c r="J187" s="132" t="s">
        <v>309</v>
      </c>
      <c r="K187" s="133" t="s">
        <v>309</v>
      </c>
      <c r="L187" s="153"/>
      <c r="M187" s="153"/>
      <c r="N187" s="153"/>
      <c r="O187" s="153"/>
      <c r="P187" s="153"/>
      <c r="Q187" s="153"/>
      <c r="AP187" s="134" t="str">
        <f>IF(ISERR(IF($C187="","",SUMIFS(Con_ve!$F$6:$F$1005,Con_ve!$C$6:$C$1005,$C187,Con_ve!$I$6:$I$1005,"Fechada",Con_ve!$Q$6:$Q$1005,Cad_cl!AP$5))),"",IF($C187="","",SUMIFS(Con_ve!$F$6:$F$1005,Con_ve!$C$6:$C$1005,$C187,Con_ve!$I$6:$I$1005,"Fechada",Con_ve!$Q$6:$Q$1005,Cad_cl!AP$5)))</f>
        <v/>
      </c>
      <c r="AQ187" s="134" t="str">
        <f>IF(ISERR(IF($C187="","",SUMIFS(Con_ve!$F$6:$F$1005,Con_ve!$C$6:$C$1005,$C187,Con_ve!$I$6:$I$1005,"Fechada",Con_ve!$Q$6:$Q$1005,Cad_cl!AQ$5))),"",IF($C187="","",SUMIFS(Con_ve!$F$6:$F$1005,Con_ve!$C$6:$C$1005,$C187,Con_ve!$I$6:$I$1005,"Fechada",Con_ve!$Q$6:$Q$1005,Cad_cl!AQ$5)))</f>
        <v/>
      </c>
      <c r="AR187" s="134" t="str">
        <f>IF(ISERR(IF($C187="","",SUMIFS(Con_ve!$F$6:$F$1005,Con_ve!$C$6:$C$1005,$C187,Con_ve!$I$6:$I$1005,"Fechada",Con_ve!$Q$6:$Q$1005,Cad_cl!AR$5))),"",IF($C187="","",SUMIFS(Con_ve!$F$6:$F$1005,Con_ve!$C$6:$C$1005,$C187,Con_ve!$I$6:$I$1005,"Fechada",Con_ve!$Q$6:$Q$1005,Cad_cl!AR$5)))</f>
        <v/>
      </c>
      <c r="AS187" s="134" t="str">
        <f>IF(ISERR(IF($C187="","",SUMIFS(Con_ve!$F$6:$F$1005,Con_ve!$C$6:$C$1005,$C187,Con_ve!$I$6:$I$1005,"Fechada",Con_ve!$Q$6:$Q$1005,Cad_cl!AS$5))),"",IF($C187="","",SUMIFS(Con_ve!$F$6:$F$1005,Con_ve!$C$6:$C$1005,$C187,Con_ve!$I$6:$I$1005,"Fechada",Con_ve!$Q$6:$Q$1005,Cad_cl!AS$5)))</f>
        <v/>
      </c>
      <c r="AT187" s="134" t="str">
        <f>IF(ISERR(IF($C187="","",SUMIFS(Con_ve!$F$6:$F$1005,Con_ve!$C$6:$C$1005,$C187,Con_ve!$I$6:$I$1005,"Fechada",Con_ve!$Q$6:$Q$1005,Cad_cl!AT$5))),"",IF($C187="","",SUMIFS(Con_ve!$F$6:$F$1005,Con_ve!$C$6:$C$1005,$C187,Con_ve!$I$6:$I$1005,"Fechada",Con_ve!$Q$6:$Q$1005,Cad_cl!AT$5)))</f>
        <v/>
      </c>
      <c r="AU187" s="134" t="str">
        <f>IF(ISERR(IF($C187="","",SUMIFS(Con_ve!$F$6:$F$1005,Con_ve!$C$6:$C$1005,$C187,Con_ve!$I$6:$I$1005,"Fechada",Con_ve!$Q$6:$Q$1005,Cad_cl!AU$5))),"",IF($C187="","",SUMIFS(Con_ve!$F$6:$F$1005,Con_ve!$C$6:$C$1005,$C187,Con_ve!$I$6:$I$1005,"Fechada",Con_ve!$Q$6:$Q$1005,Cad_cl!AU$5)))</f>
        <v/>
      </c>
      <c r="AV187" s="134" t="str">
        <f>IF(ISERR(IF($C187="","",SUMIFS(Con_ve!$F$6:$F$1005,Con_ve!$C$6:$C$1005,$C187,Con_ve!$I$6:$I$1005,"Fechada",Con_ve!$Q$6:$Q$1005,Cad_cl!AV$5))),"",IF($C187="","",SUMIFS(Con_ve!$F$6:$F$1005,Con_ve!$C$6:$C$1005,$C187,Con_ve!$I$6:$I$1005,"Fechada",Con_ve!$Q$6:$Q$1005,Cad_cl!AV$5)))</f>
        <v/>
      </c>
      <c r="AW187" s="134" t="str">
        <f>IF(ISERR(IF($C187="","",SUMIFS(Con_ve!$F$6:$F$1005,Con_ve!$C$6:$C$1005,$C187,Con_ve!$I$6:$I$1005,"Fechada",Con_ve!$Q$6:$Q$1005,Cad_cl!AW$5))),"",IF($C187="","",SUMIFS(Con_ve!$F$6:$F$1005,Con_ve!$C$6:$C$1005,$C187,Con_ve!$I$6:$I$1005,"Fechada",Con_ve!$Q$6:$Q$1005,Cad_cl!AW$5)))</f>
        <v/>
      </c>
      <c r="AX187" s="134" t="str">
        <f>IF(ISERR(IF($C187="","",SUMIFS(Con_ve!$F$6:$F$1005,Con_ve!$C$6:$C$1005,$C187,Con_ve!$I$6:$I$1005,"Fechada",Con_ve!$Q$6:$Q$1005,Cad_cl!AX$5))),"",IF($C187="","",SUMIFS(Con_ve!$F$6:$F$1005,Con_ve!$C$6:$C$1005,$C187,Con_ve!$I$6:$I$1005,"Fechada",Con_ve!$Q$6:$Q$1005,Cad_cl!AX$5)))</f>
        <v/>
      </c>
      <c r="AY187" s="134" t="str">
        <f>IF(ISERR(IF($C187="","",SUMIFS(Con_ve!$F$6:$F$1005,Con_ve!$C$6:$C$1005,$C187,Con_ve!$I$6:$I$1005,"Fechada",Con_ve!$Q$6:$Q$1005,Cad_cl!AY$5))),"",IF($C187="","",SUMIFS(Con_ve!$F$6:$F$1005,Con_ve!$C$6:$C$1005,$C187,Con_ve!$I$6:$I$1005,"Fechada",Con_ve!$Q$6:$Q$1005,Cad_cl!AY$5)))</f>
        <v/>
      </c>
      <c r="AZ187" s="134" t="str">
        <f>IF(ISERR(IF($C187="","",SUMIFS(Con_ve!$F$6:$F$1005,Con_ve!$C$6:$C$1005,$C187,Con_ve!$I$6:$I$1005,"Fechada",Con_ve!$Q$6:$Q$1005,Cad_cl!AZ$5))),"",IF($C187="","",SUMIFS(Con_ve!$F$6:$F$1005,Con_ve!$C$6:$C$1005,$C187,Con_ve!$I$6:$I$1005,"Fechada",Con_ve!$Q$6:$Q$1005,Cad_cl!AZ$5)))</f>
        <v/>
      </c>
      <c r="BA187" s="134" t="str">
        <f>IF(ISERR(IF($C187="","",SUMIFS(Con_ve!$F$6:$F$1005,Con_ve!$C$6:$C$1005,$C187,Con_ve!$I$6:$I$1005,"Fechada",Con_ve!$Q$6:$Q$1005,Cad_cl!BA$5))),"",IF($C187="","",SUMIFS(Con_ve!$F$6:$F$1005,Con_ve!$C$6:$C$1005,$C187,Con_ve!$I$6:$I$1005,"Fechada",Con_ve!$Q$6:$Q$1005,Cad_cl!BA$5)))</f>
        <v/>
      </c>
      <c r="BB187" s="134">
        <f t="shared" si="6"/>
        <v>0</v>
      </c>
      <c r="BD187" s="134" t="str">
        <f>IF(ISERR(IF($C187="","",SUMIFS(Con_ve!$F$6:$F$1005,Con_ve!$C$6:$C$1005,$C187,Con_ve!$I$6:$I$1005,"Em negociação",Con_ve!$Q$6:$Q$1005,Cad_cl!BD$5))),"",IF($C187="","",SUMIFS(Con_ve!$F$6:$F$1005,Con_ve!$C$6:$C$1005,$C187,Con_ve!$I$6:$I$1005,"Em negociação",Con_ve!$Q$6:$Q$1005,Cad_cl!BD$5)))</f>
        <v/>
      </c>
      <c r="BE187" s="134" t="str">
        <f>IF(ISERR(IF($C187="","",SUMIFS(Con_ve!$F$6:$F$1005,Con_ve!$C$6:$C$1005,$C187,Con_ve!$I$6:$I$1005,"Em negociação",Con_ve!$Q$6:$Q$1005,Cad_cl!BE$5))),"",IF($C187="","",SUMIFS(Con_ve!$F$6:$F$1005,Con_ve!$C$6:$C$1005,$C187,Con_ve!$I$6:$I$1005,"Em negociação",Con_ve!$Q$6:$Q$1005,Cad_cl!BE$5)))</f>
        <v/>
      </c>
      <c r="BF187" s="134" t="str">
        <f>IF(ISERR(IF($C187="","",SUMIFS(Con_ve!$F$6:$F$1005,Con_ve!$C$6:$C$1005,$C187,Con_ve!$I$6:$I$1005,"Em negociação",Con_ve!$Q$6:$Q$1005,Cad_cl!BF$5))),"",IF($C187="","",SUMIFS(Con_ve!$F$6:$F$1005,Con_ve!$C$6:$C$1005,$C187,Con_ve!$I$6:$I$1005,"Em negociação",Con_ve!$Q$6:$Q$1005,Cad_cl!BF$5)))</f>
        <v/>
      </c>
      <c r="BG187" s="134" t="str">
        <f>IF(ISERR(IF($C187="","",SUMIFS(Con_ve!$F$6:$F$1005,Con_ve!$C$6:$C$1005,$C187,Con_ve!$I$6:$I$1005,"Em negociação",Con_ve!$Q$6:$Q$1005,Cad_cl!BG$5))),"",IF($C187="","",SUMIFS(Con_ve!$F$6:$F$1005,Con_ve!$C$6:$C$1005,$C187,Con_ve!$I$6:$I$1005,"Em negociação",Con_ve!$Q$6:$Q$1005,Cad_cl!BG$5)))</f>
        <v/>
      </c>
      <c r="BH187" s="134" t="str">
        <f>IF(ISERR(IF($C187="","",SUMIFS(Con_ve!$F$6:$F$1005,Con_ve!$C$6:$C$1005,$C187,Con_ve!$I$6:$I$1005,"Em negociação",Con_ve!$Q$6:$Q$1005,Cad_cl!BH$5))),"",IF($C187="","",SUMIFS(Con_ve!$F$6:$F$1005,Con_ve!$C$6:$C$1005,$C187,Con_ve!$I$6:$I$1005,"Em negociação",Con_ve!$Q$6:$Q$1005,Cad_cl!BH$5)))</f>
        <v/>
      </c>
      <c r="BI187" s="134" t="str">
        <f>IF(ISERR(IF($C187="","",SUMIFS(Con_ve!$F$6:$F$1005,Con_ve!$C$6:$C$1005,$C187,Con_ve!$I$6:$I$1005,"Em negociação",Con_ve!$Q$6:$Q$1005,Cad_cl!BI$5))),"",IF($C187="","",SUMIFS(Con_ve!$F$6:$F$1005,Con_ve!$C$6:$C$1005,$C187,Con_ve!$I$6:$I$1005,"Em negociação",Con_ve!$Q$6:$Q$1005,Cad_cl!BI$5)))</f>
        <v/>
      </c>
      <c r="BJ187" s="134" t="str">
        <f>IF(ISERR(IF($C187="","",SUMIFS(Con_ve!$F$6:$F$1005,Con_ve!$C$6:$C$1005,$C187,Con_ve!$I$6:$I$1005,"Em negociação",Con_ve!$Q$6:$Q$1005,Cad_cl!BJ$5))),"",IF($C187="","",SUMIFS(Con_ve!$F$6:$F$1005,Con_ve!$C$6:$C$1005,$C187,Con_ve!$I$6:$I$1005,"Em negociação",Con_ve!$Q$6:$Q$1005,Cad_cl!BJ$5)))</f>
        <v/>
      </c>
      <c r="BK187" s="134" t="str">
        <f>IF(ISERR(IF($C187="","",SUMIFS(Con_ve!$F$6:$F$1005,Con_ve!$C$6:$C$1005,$C187,Con_ve!$I$6:$I$1005,"Em negociação",Con_ve!$Q$6:$Q$1005,Cad_cl!BK$5))),"",IF($C187="","",SUMIFS(Con_ve!$F$6:$F$1005,Con_ve!$C$6:$C$1005,$C187,Con_ve!$I$6:$I$1005,"Em negociação",Con_ve!$Q$6:$Q$1005,Cad_cl!BK$5)))</f>
        <v/>
      </c>
      <c r="BL187" s="134" t="str">
        <f>IF(ISERR(IF($C187="","",SUMIFS(Con_ve!$F$6:$F$1005,Con_ve!$C$6:$C$1005,$C187,Con_ve!$I$6:$I$1005,"Em negociação",Con_ve!$Q$6:$Q$1005,Cad_cl!BL$5))),"",IF($C187="","",SUMIFS(Con_ve!$F$6:$F$1005,Con_ve!$C$6:$C$1005,$C187,Con_ve!$I$6:$I$1005,"Em negociação",Con_ve!$Q$6:$Q$1005,Cad_cl!BL$5)))</f>
        <v/>
      </c>
      <c r="BM187" s="134" t="str">
        <f>IF(ISERR(IF($C187="","",SUMIFS(Con_ve!$F$6:$F$1005,Con_ve!$C$6:$C$1005,$C187,Con_ve!$I$6:$I$1005,"Em negociação",Con_ve!$Q$6:$Q$1005,Cad_cl!BM$5))),"",IF($C187="","",SUMIFS(Con_ve!$F$6:$F$1005,Con_ve!$C$6:$C$1005,$C187,Con_ve!$I$6:$I$1005,"Em negociação",Con_ve!$Q$6:$Q$1005,Cad_cl!BM$5)))</f>
        <v/>
      </c>
      <c r="BN187" s="134" t="str">
        <f>IF(ISERR(IF($C187="","",SUMIFS(Con_ve!$F$6:$F$1005,Con_ve!$C$6:$C$1005,$C187,Con_ve!$I$6:$I$1005,"Em negociação",Con_ve!$Q$6:$Q$1005,Cad_cl!BN$5))),"",IF($C187="","",SUMIFS(Con_ve!$F$6:$F$1005,Con_ve!$C$6:$C$1005,$C187,Con_ve!$I$6:$I$1005,"Em negociação",Con_ve!$Q$6:$Q$1005,Cad_cl!BN$5)))</f>
        <v/>
      </c>
      <c r="BO187" s="134" t="str">
        <f>IF(ISERR(IF($C187="","",SUMIFS(Con_ve!$F$6:$F$1005,Con_ve!$C$6:$C$1005,$C187,Con_ve!$I$6:$I$1005,"Em negociação",Con_ve!$Q$6:$Q$1005,Cad_cl!BO$5))),"",IF($C187="","",SUMIFS(Con_ve!$F$6:$F$1005,Con_ve!$C$6:$C$1005,$C187,Con_ve!$I$6:$I$1005,"Em negociação",Con_ve!$Q$6:$Q$1005,Cad_cl!BO$5)))</f>
        <v/>
      </c>
      <c r="BP187" s="134">
        <f t="shared" si="7"/>
        <v>0</v>
      </c>
      <c r="BR187" s="125" t="str">
        <f>IF(ISERR(IF(AND($I187=Re_lo!$E$5,BR$5=VLOOKUP(Re_lo!$H$5,Re_lo!$N$5:$O$16,2,0)),AP187,"")),"",IF(AND($I187=Re_lo!$E$5,BR$5=VLOOKUP(Re_lo!$H$5,Re_lo!$N$5:$O$16,2,0)),AP187,""))</f>
        <v/>
      </c>
      <c r="BS187" s="125" t="str">
        <f>IF(ISERR(IF(AND($I187=Re_lo!$E$5,BS$5=VLOOKUP(Re_lo!$H$5,Re_lo!$N$5:$O$16,2,0)),AQ187,"")),"",IF(AND($I187=Re_lo!$E$5,BS$5=VLOOKUP(Re_lo!$H$5,Re_lo!$N$5:$O$16,2,0)),AQ187,""))</f>
        <v/>
      </c>
      <c r="BT187" s="125" t="str">
        <f>IF(ISERR(IF(AND($I187=Re_lo!$E$5,BT$5=VLOOKUP(Re_lo!$H$5,Re_lo!$N$5:$O$16,2,0)),AR187,"")),"",IF(AND($I187=Re_lo!$E$5,BT$5=VLOOKUP(Re_lo!$H$5,Re_lo!$N$5:$O$16,2,0)),AR187,""))</f>
        <v/>
      </c>
      <c r="BU187" s="125" t="str">
        <f>IF(ISERR(IF(AND($I187=Re_lo!$E$5,BU$5=VLOOKUP(Re_lo!$H$5,Re_lo!$N$5:$O$16,2,0)),AS187,"")),"",IF(AND($I187=Re_lo!$E$5,BU$5=VLOOKUP(Re_lo!$H$5,Re_lo!$N$5:$O$16,2,0)),AS187,""))</f>
        <v/>
      </c>
      <c r="BV187" s="125" t="str">
        <f>IF(ISERR(IF(AND($I187=Re_lo!$E$5,BV$5=VLOOKUP(Re_lo!$H$5,Re_lo!$N$5:$O$16,2,0)),AT187,"")),"",IF(AND($I187=Re_lo!$E$5,BV$5=VLOOKUP(Re_lo!$H$5,Re_lo!$N$5:$O$16,2,0)),AT187,""))</f>
        <v/>
      </c>
      <c r="BW187" s="125" t="str">
        <f>IF(ISERR(IF(AND($I187=Re_lo!$E$5,BW$5=VLOOKUP(Re_lo!$H$5,Re_lo!$N$5:$O$16,2,0)),AU187,"")),"",IF(AND($I187=Re_lo!$E$5,BW$5=VLOOKUP(Re_lo!$H$5,Re_lo!$N$5:$O$16,2,0)),AU187,""))</f>
        <v/>
      </c>
      <c r="BX187" s="125" t="str">
        <f>IF(ISERR(IF(AND($I187=Re_lo!$E$5,BX$5=VLOOKUP(Re_lo!$H$5,Re_lo!$N$5:$O$16,2,0)),AV187,"")),"",IF(AND($I187=Re_lo!$E$5,BX$5=VLOOKUP(Re_lo!$H$5,Re_lo!$N$5:$O$16,2,0)),AV187,""))</f>
        <v/>
      </c>
      <c r="BY187" s="125" t="str">
        <f>IF(ISERR(IF(AND($I187=Re_lo!$E$5,BY$5=VLOOKUP(Re_lo!$H$5,Re_lo!$N$5:$O$16,2,0)),AW187,"")),"",IF(AND($I187=Re_lo!$E$5,BY$5=VLOOKUP(Re_lo!$H$5,Re_lo!$N$5:$O$16,2,0)),AW187,""))</f>
        <v/>
      </c>
      <c r="BZ187" s="125" t="str">
        <f>IF(ISERR(IF(AND($I187=Re_lo!$E$5,BZ$5=VLOOKUP(Re_lo!$H$5,Re_lo!$N$5:$O$16,2,0)),AX187,"")),"",IF(AND($I187=Re_lo!$E$5,BZ$5=VLOOKUP(Re_lo!$H$5,Re_lo!$N$5:$O$16,2,0)),AX187,""))</f>
        <v/>
      </c>
      <c r="CA187" s="125" t="str">
        <f>IF(ISERR(IF(AND($I187=Re_lo!$E$5,CA$5=VLOOKUP(Re_lo!$H$5,Re_lo!$N$5:$O$16,2,0)),AY187,"")),"",IF(AND($I187=Re_lo!$E$5,CA$5=VLOOKUP(Re_lo!$H$5,Re_lo!$N$5:$O$16,2,0)),AY187,""))</f>
        <v/>
      </c>
      <c r="CB187" s="125" t="str">
        <f>IF(ISERR(IF(AND($I187=Re_lo!$E$5,CB$5=VLOOKUP(Re_lo!$H$5,Re_lo!$N$5:$O$16,2,0)),AZ187,"")),"",IF(AND($I187=Re_lo!$E$5,CB$5=VLOOKUP(Re_lo!$H$5,Re_lo!$N$5:$O$16,2,0)),AZ187,""))</f>
        <v/>
      </c>
      <c r="CC187" s="125" t="str">
        <f>IF(ISERR(IF(AND($I187=Re_lo!$E$5,CC$5=VLOOKUP(Re_lo!$H$5,Re_lo!$N$5:$O$16,2,0)),BA187,"")),"",IF(AND($I187=Re_lo!$E$5,CC$5=VLOOKUP(Re_lo!$H$5,Re_lo!$N$5:$O$16,2,0)),BA187,""))</f>
        <v/>
      </c>
      <c r="CD187" s="125" t="str">
        <f>IF(ISERR(IF(AND($I187=Re_lo!$E$5,CD$5=VLOOKUP(Re_lo!$H$5,Re_lo!$N$5:$O$16,2,0)),BB187,"")),"",IF(AND($I187=Re_lo!$E$5,CD$5=VLOOKUP(Re_lo!$H$5,Re_lo!$N$5:$O$16,2,0)),BB187,""))</f>
        <v/>
      </c>
      <c r="CF187" s="125" t="str">
        <f>IF($C187="","",COUNTIFS(Con_ve!$C$6:$C$1005,$C187,Con_ve!$Q$6:$Q$1005,Cad_cl!CF$5))</f>
        <v/>
      </c>
      <c r="CG187" s="125" t="str">
        <f>IF($C187="","",COUNTIFS(Con_ve!$C$6:$C$1005,$C187,Con_ve!$Q$6:$Q$1005,Cad_cl!CG$5))</f>
        <v/>
      </c>
      <c r="CH187" s="125" t="str">
        <f>IF($C187="","",COUNTIFS(Con_ve!$C$6:$C$1005,$C187,Con_ve!$Q$6:$Q$1005,Cad_cl!CH$5))</f>
        <v/>
      </c>
      <c r="CI187" s="125" t="str">
        <f>IF($C187="","",COUNTIFS(Con_ve!$C$6:$C$1005,$C187,Con_ve!$Q$6:$Q$1005,Cad_cl!CI$5))</f>
        <v/>
      </c>
      <c r="CJ187" s="125" t="str">
        <f>IF($C187="","",COUNTIFS(Con_ve!$C$6:$C$1005,$C187,Con_ve!$Q$6:$Q$1005,Cad_cl!CJ$5))</f>
        <v/>
      </c>
      <c r="CK187" s="125" t="str">
        <f>IF($C187="","",COUNTIFS(Con_ve!$C$6:$C$1005,$C187,Con_ve!$Q$6:$Q$1005,Cad_cl!CK$5))</f>
        <v/>
      </c>
      <c r="CL187" s="125" t="str">
        <f>IF($C187="","",COUNTIFS(Con_ve!$C$6:$C$1005,$C187,Con_ve!$Q$6:$Q$1005,Cad_cl!CL$5))</f>
        <v/>
      </c>
      <c r="CM187" s="125" t="str">
        <f>IF($C187="","",COUNTIFS(Con_ve!$C$6:$C$1005,$C187,Con_ve!$Q$6:$Q$1005,Cad_cl!CM$5))</f>
        <v/>
      </c>
      <c r="CN187" s="125" t="str">
        <f>IF($C187="","",COUNTIFS(Con_ve!$C$6:$C$1005,$C187,Con_ve!$Q$6:$Q$1005,Cad_cl!CN$5))</f>
        <v/>
      </c>
      <c r="CO187" s="125" t="str">
        <f>IF($C187="","",COUNTIFS(Con_ve!$C$6:$C$1005,$C187,Con_ve!$Q$6:$Q$1005,Cad_cl!CO$5))</f>
        <v/>
      </c>
      <c r="CP187" s="125" t="str">
        <f>IF($C187="","",COUNTIFS(Con_ve!$C$6:$C$1005,$C187,Con_ve!$Q$6:$Q$1005,Cad_cl!CP$5))</f>
        <v/>
      </c>
      <c r="CQ187" s="125" t="str">
        <f>IF($C187="","",COUNTIFS(Con_ve!$C$6:$C$1005,$C187,Con_ve!$Q$6:$Q$1005,Cad_cl!CQ$5))</f>
        <v/>
      </c>
      <c r="CR187" s="125">
        <f t="shared" si="8"/>
        <v>0</v>
      </c>
    </row>
    <row r="188" spans="3:96" ht="30" customHeight="1">
      <c r="C188" s="153"/>
      <c r="D188" s="153"/>
      <c r="E188" s="154"/>
      <c r="F188" s="153"/>
      <c r="G188" s="155"/>
      <c r="H188" s="153"/>
      <c r="I188" s="153"/>
      <c r="J188" s="132" t="s">
        <v>309</v>
      </c>
      <c r="K188" s="133" t="s">
        <v>309</v>
      </c>
      <c r="L188" s="153"/>
      <c r="M188" s="153"/>
      <c r="N188" s="153"/>
      <c r="O188" s="153"/>
      <c r="P188" s="153"/>
      <c r="Q188" s="153"/>
      <c r="AP188" s="134" t="str">
        <f>IF(ISERR(IF($C188="","",SUMIFS(Con_ve!$F$6:$F$1005,Con_ve!$C$6:$C$1005,$C188,Con_ve!$I$6:$I$1005,"Fechada",Con_ve!$Q$6:$Q$1005,Cad_cl!AP$5))),"",IF($C188="","",SUMIFS(Con_ve!$F$6:$F$1005,Con_ve!$C$6:$C$1005,$C188,Con_ve!$I$6:$I$1005,"Fechada",Con_ve!$Q$6:$Q$1005,Cad_cl!AP$5)))</f>
        <v/>
      </c>
      <c r="AQ188" s="134" t="str">
        <f>IF(ISERR(IF($C188="","",SUMIFS(Con_ve!$F$6:$F$1005,Con_ve!$C$6:$C$1005,$C188,Con_ve!$I$6:$I$1005,"Fechada",Con_ve!$Q$6:$Q$1005,Cad_cl!AQ$5))),"",IF($C188="","",SUMIFS(Con_ve!$F$6:$F$1005,Con_ve!$C$6:$C$1005,$C188,Con_ve!$I$6:$I$1005,"Fechada",Con_ve!$Q$6:$Q$1005,Cad_cl!AQ$5)))</f>
        <v/>
      </c>
      <c r="AR188" s="134" t="str">
        <f>IF(ISERR(IF($C188="","",SUMIFS(Con_ve!$F$6:$F$1005,Con_ve!$C$6:$C$1005,$C188,Con_ve!$I$6:$I$1005,"Fechada",Con_ve!$Q$6:$Q$1005,Cad_cl!AR$5))),"",IF($C188="","",SUMIFS(Con_ve!$F$6:$F$1005,Con_ve!$C$6:$C$1005,$C188,Con_ve!$I$6:$I$1005,"Fechada",Con_ve!$Q$6:$Q$1005,Cad_cl!AR$5)))</f>
        <v/>
      </c>
      <c r="AS188" s="134" t="str">
        <f>IF(ISERR(IF($C188="","",SUMIFS(Con_ve!$F$6:$F$1005,Con_ve!$C$6:$C$1005,$C188,Con_ve!$I$6:$I$1005,"Fechada",Con_ve!$Q$6:$Q$1005,Cad_cl!AS$5))),"",IF($C188="","",SUMIFS(Con_ve!$F$6:$F$1005,Con_ve!$C$6:$C$1005,$C188,Con_ve!$I$6:$I$1005,"Fechada",Con_ve!$Q$6:$Q$1005,Cad_cl!AS$5)))</f>
        <v/>
      </c>
      <c r="AT188" s="134" t="str">
        <f>IF(ISERR(IF($C188="","",SUMIFS(Con_ve!$F$6:$F$1005,Con_ve!$C$6:$C$1005,$C188,Con_ve!$I$6:$I$1005,"Fechada",Con_ve!$Q$6:$Q$1005,Cad_cl!AT$5))),"",IF($C188="","",SUMIFS(Con_ve!$F$6:$F$1005,Con_ve!$C$6:$C$1005,$C188,Con_ve!$I$6:$I$1005,"Fechada",Con_ve!$Q$6:$Q$1005,Cad_cl!AT$5)))</f>
        <v/>
      </c>
      <c r="AU188" s="134" t="str">
        <f>IF(ISERR(IF($C188="","",SUMIFS(Con_ve!$F$6:$F$1005,Con_ve!$C$6:$C$1005,$C188,Con_ve!$I$6:$I$1005,"Fechada",Con_ve!$Q$6:$Q$1005,Cad_cl!AU$5))),"",IF($C188="","",SUMIFS(Con_ve!$F$6:$F$1005,Con_ve!$C$6:$C$1005,$C188,Con_ve!$I$6:$I$1005,"Fechada",Con_ve!$Q$6:$Q$1005,Cad_cl!AU$5)))</f>
        <v/>
      </c>
      <c r="AV188" s="134" t="str">
        <f>IF(ISERR(IF($C188="","",SUMIFS(Con_ve!$F$6:$F$1005,Con_ve!$C$6:$C$1005,$C188,Con_ve!$I$6:$I$1005,"Fechada",Con_ve!$Q$6:$Q$1005,Cad_cl!AV$5))),"",IF($C188="","",SUMIFS(Con_ve!$F$6:$F$1005,Con_ve!$C$6:$C$1005,$C188,Con_ve!$I$6:$I$1005,"Fechada",Con_ve!$Q$6:$Q$1005,Cad_cl!AV$5)))</f>
        <v/>
      </c>
      <c r="AW188" s="134" t="str">
        <f>IF(ISERR(IF($C188="","",SUMIFS(Con_ve!$F$6:$F$1005,Con_ve!$C$6:$C$1005,$C188,Con_ve!$I$6:$I$1005,"Fechada",Con_ve!$Q$6:$Q$1005,Cad_cl!AW$5))),"",IF($C188="","",SUMIFS(Con_ve!$F$6:$F$1005,Con_ve!$C$6:$C$1005,$C188,Con_ve!$I$6:$I$1005,"Fechada",Con_ve!$Q$6:$Q$1005,Cad_cl!AW$5)))</f>
        <v/>
      </c>
      <c r="AX188" s="134" t="str">
        <f>IF(ISERR(IF($C188="","",SUMIFS(Con_ve!$F$6:$F$1005,Con_ve!$C$6:$C$1005,$C188,Con_ve!$I$6:$I$1005,"Fechada",Con_ve!$Q$6:$Q$1005,Cad_cl!AX$5))),"",IF($C188="","",SUMIFS(Con_ve!$F$6:$F$1005,Con_ve!$C$6:$C$1005,$C188,Con_ve!$I$6:$I$1005,"Fechada",Con_ve!$Q$6:$Q$1005,Cad_cl!AX$5)))</f>
        <v/>
      </c>
      <c r="AY188" s="134" t="str">
        <f>IF(ISERR(IF($C188="","",SUMIFS(Con_ve!$F$6:$F$1005,Con_ve!$C$6:$C$1005,$C188,Con_ve!$I$6:$I$1005,"Fechada",Con_ve!$Q$6:$Q$1005,Cad_cl!AY$5))),"",IF($C188="","",SUMIFS(Con_ve!$F$6:$F$1005,Con_ve!$C$6:$C$1005,$C188,Con_ve!$I$6:$I$1005,"Fechada",Con_ve!$Q$6:$Q$1005,Cad_cl!AY$5)))</f>
        <v/>
      </c>
      <c r="AZ188" s="134" t="str">
        <f>IF(ISERR(IF($C188="","",SUMIFS(Con_ve!$F$6:$F$1005,Con_ve!$C$6:$C$1005,$C188,Con_ve!$I$6:$I$1005,"Fechada",Con_ve!$Q$6:$Q$1005,Cad_cl!AZ$5))),"",IF($C188="","",SUMIFS(Con_ve!$F$6:$F$1005,Con_ve!$C$6:$C$1005,$C188,Con_ve!$I$6:$I$1005,"Fechada",Con_ve!$Q$6:$Q$1005,Cad_cl!AZ$5)))</f>
        <v/>
      </c>
      <c r="BA188" s="134" t="str">
        <f>IF(ISERR(IF($C188="","",SUMIFS(Con_ve!$F$6:$F$1005,Con_ve!$C$6:$C$1005,$C188,Con_ve!$I$6:$I$1005,"Fechada",Con_ve!$Q$6:$Q$1005,Cad_cl!BA$5))),"",IF($C188="","",SUMIFS(Con_ve!$F$6:$F$1005,Con_ve!$C$6:$C$1005,$C188,Con_ve!$I$6:$I$1005,"Fechada",Con_ve!$Q$6:$Q$1005,Cad_cl!BA$5)))</f>
        <v/>
      </c>
      <c r="BB188" s="134">
        <f t="shared" si="6"/>
        <v>0</v>
      </c>
      <c r="BD188" s="134" t="str">
        <f>IF(ISERR(IF($C188="","",SUMIFS(Con_ve!$F$6:$F$1005,Con_ve!$C$6:$C$1005,$C188,Con_ve!$I$6:$I$1005,"Em negociação",Con_ve!$Q$6:$Q$1005,Cad_cl!BD$5))),"",IF($C188="","",SUMIFS(Con_ve!$F$6:$F$1005,Con_ve!$C$6:$C$1005,$C188,Con_ve!$I$6:$I$1005,"Em negociação",Con_ve!$Q$6:$Q$1005,Cad_cl!BD$5)))</f>
        <v/>
      </c>
      <c r="BE188" s="134" t="str">
        <f>IF(ISERR(IF($C188="","",SUMIFS(Con_ve!$F$6:$F$1005,Con_ve!$C$6:$C$1005,$C188,Con_ve!$I$6:$I$1005,"Em negociação",Con_ve!$Q$6:$Q$1005,Cad_cl!BE$5))),"",IF($C188="","",SUMIFS(Con_ve!$F$6:$F$1005,Con_ve!$C$6:$C$1005,$C188,Con_ve!$I$6:$I$1005,"Em negociação",Con_ve!$Q$6:$Q$1005,Cad_cl!BE$5)))</f>
        <v/>
      </c>
      <c r="BF188" s="134" t="str">
        <f>IF(ISERR(IF($C188="","",SUMIFS(Con_ve!$F$6:$F$1005,Con_ve!$C$6:$C$1005,$C188,Con_ve!$I$6:$I$1005,"Em negociação",Con_ve!$Q$6:$Q$1005,Cad_cl!BF$5))),"",IF($C188="","",SUMIFS(Con_ve!$F$6:$F$1005,Con_ve!$C$6:$C$1005,$C188,Con_ve!$I$6:$I$1005,"Em negociação",Con_ve!$Q$6:$Q$1005,Cad_cl!BF$5)))</f>
        <v/>
      </c>
      <c r="BG188" s="134" t="str">
        <f>IF(ISERR(IF($C188="","",SUMIFS(Con_ve!$F$6:$F$1005,Con_ve!$C$6:$C$1005,$C188,Con_ve!$I$6:$I$1005,"Em negociação",Con_ve!$Q$6:$Q$1005,Cad_cl!BG$5))),"",IF($C188="","",SUMIFS(Con_ve!$F$6:$F$1005,Con_ve!$C$6:$C$1005,$C188,Con_ve!$I$6:$I$1005,"Em negociação",Con_ve!$Q$6:$Q$1005,Cad_cl!BG$5)))</f>
        <v/>
      </c>
      <c r="BH188" s="134" t="str">
        <f>IF(ISERR(IF($C188="","",SUMIFS(Con_ve!$F$6:$F$1005,Con_ve!$C$6:$C$1005,$C188,Con_ve!$I$6:$I$1005,"Em negociação",Con_ve!$Q$6:$Q$1005,Cad_cl!BH$5))),"",IF($C188="","",SUMIFS(Con_ve!$F$6:$F$1005,Con_ve!$C$6:$C$1005,$C188,Con_ve!$I$6:$I$1005,"Em negociação",Con_ve!$Q$6:$Q$1005,Cad_cl!BH$5)))</f>
        <v/>
      </c>
      <c r="BI188" s="134" t="str">
        <f>IF(ISERR(IF($C188="","",SUMIFS(Con_ve!$F$6:$F$1005,Con_ve!$C$6:$C$1005,$C188,Con_ve!$I$6:$I$1005,"Em negociação",Con_ve!$Q$6:$Q$1005,Cad_cl!BI$5))),"",IF($C188="","",SUMIFS(Con_ve!$F$6:$F$1005,Con_ve!$C$6:$C$1005,$C188,Con_ve!$I$6:$I$1005,"Em negociação",Con_ve!$Q$6:$Q$1005,Cad_cl!BI$5)))</f>
        <v/>
      </c>
      <c r="BJ188" s="134" t="str">
        <f>IF(ISERR(IF($C188="","",SUMIFS(Con_ve!$F$6:$F$1005,Con_ve!$C$6:$C$1005,$C188,Con_ve!$I$6:$I$1005,"Em negociação",Con_ve!$Q$6:$Q$1005,Cad_cl!BJ$5))),"",IF($C188="","",SUMIFS(Con_ve!$F$6:$F$1005,Con_ve!$C$6:$C$1005,$C188,Con_ve!$I$6:$I$1005,"Em negociação",Con_ve!$Q$6:$Q$1005,Cad_cl!BJ$5)))</f>
        <v/>
      </c>
      <c r="BK188" s="134" t="str">
        <f>IF(ISERR(IF($C188="","",SUMIFS(Con_ve!$F$6:$F$1005,Con_ve!$C$6:$C$1005,$C188,Con_ve!$I$6:$I$1005,"Em negociação",Con_ve!$Q$6:$Q$1005,Cad_cl!BK$5))),"",IF($C188="","",SUMIFS(Con_ve!$F$6:$F$1005,Con_ve!$C$6:$C$1005,$C188,Con_ve!$I$6:$I$1005,"Em negociação",Con_ve!$Q$6:$Q$1005,Cad_cl!BK$5)))</f>
        <v/>
      </c>
      <c r="BL188" s="134" t="str">
        <f>IF(ISERR(IF($C188="","",SUMIFS(Con_ve!$F$6:$F$1005,Con_ve!$C$6:$C$1005,$C188,Con_ve!$I$6:$I$1005,"Em negociação",Con_ve!$Q$6:$Q$1005,Cad_cl!BL$5))),"",IF($C188="","",SUMIFS(Con_ve!$F$6:$F$1005,Con_ve!$C$6:$C$1005,$C188,Con_ve!$I$6:$I$1005,"Em negociação",Con_ve!$Q$6:$Q$1005,Cad_cl!BL$5)))</f>
        <v/>
      </c>
      <c r="BM188" s="134" t="str">
        <f>IF(ISERR(IF($C188="","",SUMIFS(Con_ve!$F$6:$F$1005,Con_ve!$C$6:$C$1005,$C188,Con_ve!$I$6:$I$1005,"Em negociação",Con_ve!$Q$6:$Q$1005,Cad_cl!BM$5))),"",IF($C188="","",SUMIFS(Con_ve!$F$6:$F$1005,Con_ve!$C$6:$C$1005,$C188,Con_ve!$I$6:$I$1005,"Em negociação",Con_ve!$Q$6:$Q$1005,Cad_cl!BM$5)))</f>
        <v/>
      </c>
      <c r="BN188" s="134" t="str">
        <f>IF(ISERR(IF($C188="","",SUMIFS(Con_ve!$F$6:$F$1005,Con_ve!$C$6:$C$1005,$C188,Con_ve!$I$6:$I$1005,"Em negociação",Con_ve!$Q$6:$Q$1005,Cad_cl!BN$5))),"",IF($C188="","",SUMIFS(Con_ve!$F$6:$F$1005,Con_ve!$C$6:$C$1005,$C188,Con_ve!$I$6:$I$1005,"Em negociação",Con_ve!$Q$6:$Q$1005,Cad_cl!BN$5)))</f>
        <v/>
      </c>
      <c r="BO188" s="134" t="str">
        <f>IF(ISERR(IF($C188="","",SUMIFS(Con_ve!$F$6:$F$1005,Con_ve!$C$6:$C$1005,$C188,Con_ve!$I$6:$I$1005,"Em negociação",Con_ve!$Q$6:$Q$1005,Cad_cl!BO$5))),"",IF($C188="","",SUMIFS(Con_ve!$F$6:$F$1005,Con_ve!$C$6:$C$1005,$C188,Con_ve!$I$6:$I$1005,"Em negociação",Con_ve!$Q$6:$Q$1005,Cad_cl!BO$5)))</f>
        <v/>
      </c>
      <c r="BP188" s="134">
        <f t="shared" si="7"/>
        <v>0</v>
      </c>
      <c r="BR188" s="125" t="str">
        <f>IF(ISERR(IF(AND($I188=Re_lo!$E$5,BR$5=VLOOKUP(Re_lo!$H$5,Re_lo!$N$5:$O$16,2,0)),AP188,"")),"",IF(AND($I188=Re_lo!$E$5,BR$5=VLOOKUP(Re_lo!$H$5,Re_lo!$N$5:$O$16,2,0)),AP188,""))</f>
        <v/>
      </c>
      <c r="BS188" s="125" t="str">
        <f>IF(ISERR(IF(AND($I188=Re_lo!$E$5,BS$5=VLOOKUP(Re_lo!$H$5,Re_lo!$N$5:$O$16,2,0)),AQ188,"")),"",IF(AND($I188=Re_lo!$E$5,BS$5=VLOOKUP(Re_lo!$H$5,Re_lo!$N$5:$O$16,2,0)),AQ188,""))</f>
        <v/>
      </c>
      <c r="BT188" s="125" t="str">
        <f>IF(ISERR(IF(AND($I188=Re_lo!$E$5,BT$5=VLOOKUP(Re_lo!$H$5,Re_lo!$N$5:$O$16,2,0)),AR188,"")),"",IF(AND($I188=Re_lo!$E$5,BT$5=VLOOKUP(Re_lo!$H$5,Re_lo!$N$5:$O$16,2,0)),AR188,""))</f>
        <v/>
      </c>
      <c r="BU188" s="125" t="str">
        <f>IF(ISERR(IF(AND($I188=Re_lo!$E$5,BU$5=VLOOKUP(Re_lo!$H$5,Re_lo!$N$5:$O$16,2,0)),AS188,"")),"",IF(AND($I188=Re_lo!$E$5,BU$5=VLOOKUP(Re_lo!$H$5,Re_lo!$N$5:$O$16,2,0)),AS188,""))</f>
        <v/>
      </c>
      <c r="BV188" s="125" t="str">
        <f>IF(ISERR(IF(AND($I188=Re_lo!$E$5,BV$5=VLOOKUP(Re_lo!$H$5,Re_lo!$N$5:$O$16,2,0)),AT188,"")),"",IF(AND($I188=Re_lo!$E$5,BV$5=VLOOKUP(Re_lo!$H$5,Re_lo!$N$5:$O$16,2,0)),AT188,""))</f>
        <v/>
      </c>
      <c r="BW188" s="125" t="str">
        <f>IF(ISERR(IF(AND($I188=Re_lo!$E$5,BW$5=VLOOKUP(Re_lo!$H$5,Re_lo!$N$5:$O$16,2,0)),AU188,"")),"",IF(AND($I188=Re_lo!$E$5,BW$5=VLOOKUP(Re_lo!$H$5,Re_lo!$N$5:$O$16,2,0)),AU188,""))</f>
        <v/>
      </c>
      <c r="BX188" s="125" t="str">
        <f>IF(ISERR(IF(AND($I188=Re_lo!$E$5,BX$5=VLOOKUP(Re_lo!$H$5,Re_lo!$N$5:$O$16,2,0)),AV188,"")),"",IF(AND($I188=Re_lo!$E$5,BX$5=VLOOKUP(Re_lo!$H$5,Re_lo!$N$5:$O$16,2,0)),AV188,""))</f>
        <v/>
      </c>
      <c r="BY188" s="125" t="str">
        <f>IF(ISERR(IF(AND($I188=Re_lo!$E$5,BY$5=VLOOKUP(Re_lo!$H$5,Re_lo!$N$5:$O$16,2,0)),AW188,"")),"",IF(AND($I188=Re_lo!$E$5,BY$5=VLOOKUP(Re_lo!$H$5,Re_lo!$N$5:$O$16,2,0)),AW188,""))</f>
        <v/>
      </c>
      <c r="BZ188" s="125" t="str">
        <f>IF(ISERR(IF(AND($I188=Re_lo!$E$5,BZ$5=VLOOKUP(Re_lo!$H$5,Re_lo!$N$5:$O$16,2,0)),AX188,"")),"",IF(AND($I188=Re_lo!$E$5,BZ$5=VLOOKUP(Re_lo!$H$5,Re_lo!$N$5:$O$16,2,0)),AX188,""))</f>
        <v/>
      </c>
      <c r="CA188" s="125" t="str">
        <f>IF(ISERR(IF(AND($I188=Re_lo!$E$5,CA$5=VLOOKUP(Re_lo!$H$5,Re_lo!$N$5:$O$16,2,0)),AY188,"")),"",IF(AND($I188=Re_lo!$E$5,CA$5=VLOOKUP(Re_lo!$H$5,Re_lo!$N$5:$O$16,2,0)),AY188,""))</f>
        <v/>
      </c>
      <c r="CB188" s="125" t="str">
        <f>IF(ISERR(IF(AND($I188=Re_lo!$E$5,CB$5=VLOOKUP(Re_lo!$H$5,Re_lo!$N$5:$O$16,2,0)),AZ188,"")),"",IF(AND($I188=Re_lo!$E$5,CB$5=VLOOKUP(Re_lo!$H$5,Re_lo!$N$5:$O$16,2,0)),AZ188,""))</f>
        <v/>
      </c>
      <c r="CC188" s="125" t="str">
        <f>IF(ISERR(IF(AND($I188=Re_lo!$E$5,CC$5=VLOOKUP(Re_lo!$H$5,Re_lo!$N$5:$O$16,2,0)),BA188,"")),"",IF(AND($I188=Re_lo!$E$5,CC$5=VLOOKUP(Re_lo!$H$5,Re_lo!$N$5:$O$16,2,0)),BA188,""))</f>
        <v/>
      </c>
      <c r="CD188" s="125" t="str">
        <f>IF(ISERR(IF(AND($I188=Re_lo!$E$5,CD$5=VLOOKUP(Re_lo!$H$5,Re_lo!$N$5:$O$16,2,0)),BB188,"")),"",IF(AND($I188=Re_lo!$E$5,CD$5=VLOOKUP(Re_lo!$H$5,Re_lo!$N$5:$O$16,2,0)),BB188,""))</f>
        <v/>
      </c>
      <c r="CF188" s="125" t="str">
        <f>IF($C188="","",COUNTIFS(Con_ve!$C$6:$C$1005,$C188,Con_ve!$Q$6:$Q$1005,Cad_cl!CF$5))</f>
        <v/>
      </c>
      <c r="CG188" s="125" t="str">
        <f>IF($C188="","",COUNTIFS(Con_ve!$C$6:$C$1005,$C188,Con_ve!$Q$6:$Q$1005,Cad_cl!CG$5))</f>
        <v/>
      </c>
      <c r="CH188" s="125" t="str">
        <f>IF($C188="","",COUNTIFS(Con_ve!$C$6:$C$1005,$C188,Con_ve!$Q$6:$Q$1005,Cad_cl!CH$5))</f>
        <v/>
      </c>
      <c r="CI188" s="125" t="str">
        <f>IF($C188="","",COUNTIFS(Con_ve!$C$6:$C$1005,$C188,Con_ve!$Q$6:$Q$1005,Cad_cl!CI$5))</f>
        <v/>
      </c>
      <c r="CJ188" s="125" t="str">
        <f>IF($C188="","",COUNTIFS(Con_ve!$C$6:$C$1005,$C188,Con_ve!$Q$6:$Q$1005,Cad_cl!CJ$5))</f>
        <v/>
      </c>
      <c r="CK188" s="125" t="str">
        <f>IF($C188="","",COUNTIFS(Con_ve!$C$6:$C$1005,$C188,Con_ve!$Q$6:$Q$1005,Cad_cl!CK$5))</f>
        <v/>
      </c>
      <c r="CL188" s="125" t="str">
        <f>IF($C188="","",COUNTIFS(Con_ve!$C$6:$C$1005,$C188,Con_ve!$Q$6:$Q$1005,Cad_cl!CL$5))</f>
        <v/>
      </c>
      <c r="CM188" s="125" t="str">
        <f>IF($C188="","",COUNTIFS(Con_ve!$C$6:$C$1005,$C188,Con_ve!$Q$6:$Q$1005,Cad_cl!CM$5))</f>
        <v/>
      </c>
      <c r="CN188" s="125" t="str">
        <f>IF($C188="","",COUNTIFS(Con_ve!$C$6:$C$1005,$C188,Con_ve!$Q$6:$Q$1005,Cad_cl!CN$5))</f>
        <v/>
      </c>
      <c r="CO188" s="125" t="str">
        <f>IF($C188="","",COUNTIFS(Con_ve!$C$6:$C$1005,$C188,Con_ve!$Q$6:$Q$1005,Cad_cl!CO$5))</f>
        <v/>
      </c>
      <c r="CP188" s="125" t="str">
        <f>IF($C188="","",COUNTIFS(Con_ve!$C$6:$C$1005,$C188,Con_ve!$Q$6:$Q$1005,Cad_cl!CP$5))</f>
        <v/>
      </c>
      <c r="CQ188" s="125" t="str">
        <f>IF($C188="","",COUNTIFS(Con_ve!$C$6:$C$1005,$C188,Con_ve!$Q$6:$Q$1005,Cad_cl!CQ$5))</f>
        <v/>
      </c>
      <c r="CR188" s="125">
        <f t="shared" si="8"/>
        <v>0</v>
      </c>
    </row>
    <row r="189" spans="3:96" ht="30" customHeight="1">
      <c r="C189" s="153"/>
      <c r="D189" s="153"/>
      <c r="E189" s="154"/>
      <c r="F189" s="153"/>
      <c r="G189" s="155"/>
      <c r="H189" s="153"/>
      <c r="I189" s="153"/>
      <c r="J189" s="132" t="s">
        <v>309</v>
      </c>
      <c r="K189" s="133" t="s">
        <v>309</v>
      </c>
      <c r="L189" s="153"/>
      <c r="M189" s="153"/>
      <c r="N189" s="153"/>
      <c r="O189" s="153"/>
      <c r="P189" s="153"/>
      <c r="Q189" s="153"/>
      <c r="AP189" s="134" t="str">
        <f>IF(ISERR(IF($C189="","",SUMIFS(Con_ve!$F$6:$F$1005,Con_ve!$C$6:$C$1005,$C189,Con_ve!$I$6:$I$1005,"Fechada",Con_ve!$Q$6:$Q$1005,Cad_cl!AP$5))),"",IF($C189="","",SUMIFS(Con_ve!$F$6:$F$1005,Con_ve!$C$6:$C$1005,$C189,Con_ve!$I$6:$I$1005,"Fechada",Con_ve!$Q$6:$Q$1005,Cad_cl!AP$5)))</f>
        <v/>
      </c>
      <c r="AQ189" s="134" t="str">
        <f>IF(ISERR(IF($C189="","",SUMIFS(Con_ve!$F$6:$F$1005,Con_ve!$C$6:$C$1005,$C189,Con_ve!$I$6:$I$1005,"Fechada",Con_ve!$Q$6:$Q$1005,Cad_cl!AQ$5))),"",IF($C189="","",SUMIFS(Con_ve!$F$6:$F$1005,Con_ve!$C$6:$C$1005,$C189,Con_ve!$I$6:$I$1005,"Fechada",Con_ve!$Q$6:$Q$1005,Cad_cl!AQ$5)))</f>
        <v/>
      </c>
      <c r="AR189" s="134" t="str">
        <f>IF(ISERR(IF($C189="","",SUMIFS(Con_ve!$F$6:$F$1005,Con_ve!$C$6:$C$1005,$C189,Con_ve!$I$6:$I$1005,"Fechada",Con_ve!$Q$6:$Q$1005,Cad_cl!AR$5))),"",IF($C189="","",SUMIFS(Con_ve!$F$6:$F$1005,Con_ve!$C$6:$C$1005,$C189,Con_ve!$I$6:$I$1005,"Fechada",Con_ve!$Q$6:$Q$1005,Cad_cl!AR$5)))</f>
        <v/>
      </c>
      <c r="AS189" s="134" t="str">
        <f>IF(ISERR(IF($C189="","",SUMIFS(Con_ve!$F$6:$F$1005,Con_ve!$C$6:$C$1005,$C189,Con_ve!$I$6:$I$1005,"Fechada",Con_ve!$Q$6:$Q$1005,Cad_cl!AS$5))),"",IF($C189="","",SUMIFS(Con_ve!$F$6:$F$1005,Con_ve!$C$6:$C$1005,$C189,Con_ve!$I$6:$I$1005,"Fechada",Con_ve!$Q$6:$Q$1005,Cad_cl!AS$5)))</f>
        <v/>
      </c>
      <c r="AT189" s="134" t="str">
        <f>IF(ISERR(IF($C189="","",SUMIFS(Con_ve!$F$6:$F$1005,Con_ve!$C$6:$C$1005,$C189,Con_ve!$I$6:$I$1005,"Fechada",Con_ve!$Q$6:$Q$1005,Cad_cl!AT$5))),"",IF($C189="","",SUMIFS(Con_ve!$F$6:$F$1005,Con_ve!$C$6:$C$1005,$C189,Con_ve!$I$6:$I$1005,"Fechada",Con_ve!$Q$6:$Q$1005,Cad_cl!AT$5)))</f>
        <v/>
      </c>
      <c r="AU189" s="134" t="str">
        <f>IF(ISERR(IF($C189="","",SUMIFS(Con_ve!$F$6:$F$1005,Con_ve!$C$6:$C$1005,$C189,Con_ve!$I$6:$I$1005,"Fechada",Con_ve!$Q$6:$Q$1005,Cad_cl!AU$5))),"",IF($C189="","",SUMIFS(Con_ve!$F$6:$F$1005,Con_ve!$C$6:$C$1005,$C189,Con_ve!$I$6:$I$1005,"Fechada",Con_ve!$Q$6:$Q$1005,Cad_cl!AU$5)))</f>
        <v/>
      </c>
      <c r="AV189" s="134" t="str">
        <f>IF(ISERR(IF($C189="","",SUMIFS(Con_ve!$F$6:$F$1005,Con_ve!$C$6:$C$1005,$C189,Con_ve!$I$6:$I$1005,"Fechada",Con_ve!$Q$6:$Q$1005,Cad_cl!AV$5))),"",IF($C189="","",SUMIFS(Con_ve!$F$6:$F$1005,Con_ve!$C$6:$C$1005,$C189,Con_ve!$I$6:$I$1005,"Fechada",Con_ve!$Q$6:$Q$1005,Cad_cl!AV$5)))</f>
        <v/>
      </c>
      <c r="AW189" s="134" t="str">
        <f>IF(ISERR(IF($C189="","",SUMIFS(Con_ve!$F$6:$F$1005,Con_ve!$C$6:$C$1005,$C189,Con_ve!$I$6:$I$1005,"Fechada",Con_ve!$Q$6:$Q$1005,Cad_cl!AW$5))),"",IF($C189="","",SUMIFS(Con_ve!$F$6:$F$1005,Con_ve!$C$6:$C$1005,$C189,Con_ve!$I$6:$I$1005,"Fechada",Con_ve!$Q$6:$Q$1005,Cad_cl!AW$5)))</f>
        <v/>
      </c>
      <c r="AX189" s="134" t="str">
        <f>IF(ISERR(IF($C189="","",SUMIFS(Con_ve!$F$6:$F$1005,Con_ve!$C$6:$C$1005,$C189,Con_ve!$I$6:$I$1005,"Fechada",Con_ve!$Q$6:$Q$1005,Cad_cl!AX$5))),"",IF($C189="","",SUMIFS(Con_ve!$F$6:$F$1005,Con_ve!$C$6:$C$1005,$C189,Con_ve!$I$6:$I$1005,"Fechada",Con_ve!$Q$6:$Q$1005,Cad_cl!AX$5)))</f>
        <v/>
      </c>
      <c r="AY189" s="134" t="str">
        <f>IF(ISERR(IF($C189="","",SUMIFS(Con_ve!$F$6:$F$1005,Con_ve!$C$6:$C$1005,$C189,Con_ve!$I$6:$I$1005,"Fechada",Con_ve!$Q$6:$Q$1005,Cad_cl!AY$5))),"",IF($C189="","",SUMIFS(Con_ve!$F$6:$F$1005,Con_ve!$C$6:$C$1005,$C189,Con_ve!$I$6:$I$1005,"Fechada",Con_ve!$Q$6:$Q$1005,Cad_cl!AY$5)))</f>
        <v/>
      </c>
      <c r="AZ189" s="134" t="str">
        <f>IF(ISERR(IF($C189="","",SUMIFS(Con_ve!$F$6:$F$1005,Con_ve!$C$6:$C$1005,$C189,Con_ve!$I$6:$I$1005,"Fechada",Con_ve!$Q$6:$Q$1005,Cad_cl!AZ$5))),"",IF($C189="","",SUMIFS(Con_ve!$F$6:$F$1005,Con_ve!$C$6:$C$1005,$C189,Con_ve!$I$6:$I$1005,"Fechada",Con_ve!$Q$6:$Q$1005,Cad_cl!AZ$5)))</f>
        <v/>
      </c>
      <c r="BA189" s="134" t="str">
        <f>IF(ISERR(IF($C189="","",SUMIFS(Con_ve!$F$6:$F$1005,Con_ve!$C$6:$C$1005,$C189,Con_ve!$I$6:$I$1005,"Fechada",Con_ve!$Q$6:$Q$1005,Cad_cl!BA$5))),"",IF($C189="","",SUMIFS(Con_ve!$F$6:$F$1005,Con_ve!$C$6:$C$1005,$C189,Con_ve!$I$6:$I$1005,"Fechada",Con_ve!$Q$6:$Q$1005,Cad_cl!BA$5)))</f>
        <v/>
      </c>
      <c r="BB189" s="134">
        <f t="shared" si="6"/>
        <v>0</v>
      </c>
      <c r="BD189" s="134" t="str">
        <f>IF(ISERR(IF($C189="","",SUMIFS(Con_ve!$F$6:$F$1005,Con_ve!$C$6:$C$1005,$C189,Con_ve!$I$6:$I$1005,"Em negociação",Con_ve!$Q$6:$Q$1005,Cad_cl!BD$5))),"",IF($C189="","",SUMIFS(Con_ve!$F$6:$F$1005,Con_ve!$C$6:$C$1005,$C189,Con_ve!$I$6:$I$1005,"Em negociação",Con_ve!$Q$6:$Q$1005,Cad_cl!BD$5)))</f>
        <v/>
      </c>
      <c r="BE189" s="134" t="str">
        <f>IF(ISERR(IF($C189="","",SUMIFS(Con_ve!$F$6:$F$1005,Con_ve!$C$6:$C$1005,$C189,Con_ve!$I$6:$I$1005,"Em negociação",Con_ve!$Q$6:$Q$1005,Cad_cl!BE$5))),"",IF($C189="","",SUMIFS(Con_ve!$F$6:$F$1005,Con_ve!$C$6:$C$1005,$C189,Con_ve!$I$6:$I$1005,"Em negociação",Con_ve!$Q$6:$Q$1005,Cad_cl!BE$5)))</f>
        <v/>
      </c>
      <c r="BF189" s="134" t="str">
        <f>IF(ISERR(IF($C189="","",SUMIFS(Con_ve!$F$6:$F$1005,Con_ve!$C$6:$C$1005,$C189,Con_ve!$I$6:$I$1005,"Em negociação",Con_ve!$Q$6:$Q$1005,Cad_cl!BF$5))),"",IF($C189="","",SUMIFS(Con_ve!$F$6:$F$1005,Con_ve!$C$6:$C$1005,$C189,Con_ve!$I$6:$I$1005,"Em negociação",Con_ve!$Q$6:$Q$1005,Cad_cl!BF$5)))</f>
        <v/>
      </c>
      <c r="BG189" s="134" t="str">
        <f>IF(ISERR(IF($C189="","",SUMIFS(Con_ve!$F$6:$F$1005,Con_ve!$C$6:$C$1005,$C189,Con_ve!$I$6:$I$1005,"Em negociação",Con_ve!$Q$6:$Q$1005,Cad_cl!BG$5))),"",IF($C189="","",SUMIFS(Con_ve!$F$6:$F$1005,Con_ve!$C$6:$C$1005,$C189,Con_ve!$I$6:$I$1005,"Em negociação",Con_ve!$Q$6:$Q$1005,Cad_cl!BG$5)))</f>
        <v/>
      </c>
      <c r="BH189" s="134" t="str">
        <f>IF(ISERR(IF($C189="","",SUMIFS(Con_ve!$F$6:$F$1005,Con_ve!$C$6:$C$1005,$C189,Con_ve!$I$6:$I$1005,"Em negociação",Con_ve!$Q$6:$Q$1005,Cad_cl!BH$5))),"",IF($C189="","",SUMIFS(Con_ve!$F$6:$F$1005,Con_ve!$C$6:$C$1005,$C189,Con_ve!$I$6:$I$1005,"Em negociação",Con_ve!$Q$6:$Q$1005,Cad_cl!BH$5)))</f>
        <v/>
      </c>
      <c r="BI189" s="134" t="str">
        <f>IF(ISERR(IF($C189="","",SUMIFS(Con_ve!$F$6:$F$1005,Con_ve!$C$6:$C$1005,$C189,Con_ve!$I$6:$I$1005,"Em negociação",Con_ve!$Q$6:$Q$1005,Cad_cl!BI$5))),"",IF($C189="","",SUMIFS(Con_ve!$F$6:$F$1005,Con_ve!$C$6:$C$1005,$C189,Con_ve!$I$6:$I$1005,"Em negociação",Con_ve!$Q$6:$Q$1005,Cad_cl!BI$5)))</f>
        <v/>
      </c>
      <c r="BJ189" s="134" t="str">
        <f>IF(ISERR(IF($C189="","",SUMIFS(Con_ve!$F$6:$F$1005,Con_ve!$C$6:$C$1005,$C189,Con_ve!$I$6:$I$1005,"Em negociação",Con_ve!$Q$6:$Q$1005,Cad_cl!BJ$5))),"",IF($C189="","",SUMIFS(Con_ve!$F$6:$F$1005,Con_ve!$C$6:$C$1005,$C189,Con_ve!$I$6:$I$1005,"Em negociação",Con_ve!$Q$6:$Q$1005,Cad_cl!BJ$5)))</f>
        <v/>
      </c>
      <c r="BK189" s="134" t="str">
        <f>IF(ISERR(IF($C189="","",SUMIFS(Con_ve!$F$6:$F$1005,Con_ve!$C$6:$C$1005,$C189,Con_ve!$I$6:$I$1005,"Em negociação",Con_ve!$Q$6:$Q$1005,Cad_cl!BK$5))),"",IF($C189="","",SUMIFS(Con_ve!$F$6:$F$1005,Con_ve!$C$6:$C$1005,$C189,Con_ve!$I$6:$I$1005,"Em negociação",Con_ve!$Q$6:$Q$1005,Cad_cl!BK$5)))</f>
        <v/>
      </c>
      <c r="BL189" s="134" t="str">
        <f>IF(ISERR(IF($C189="","",SUMIFS(Con_ve!$F$6:$F$1005,Con_ve!$C$6:$C$1005,$C189,Con_ve!$I$6:$I$1005,"Em negociação",Con_ve!$Q$6:$Q$1005,Cad_cl!BL$5))),"",IF($C189="","",SUMIFS(Con_ve!$F$6:$F$1005,Con_ve!$C$6:$C$1005,$C189,Con_ve!$I$6:$I$1005,"Em negociação",Con_ve!$Q$6:$Q$1005,Cad_cl!BL$5)))</f>
        <v/>
      </c>
      <c r="BM189" s="134" t="str">
        <f>IF(ISERR(IF($C189="","",SUMIFS(Con_ve!$F$6:$F$1005,Con_ve!$C$6:$C$1005,$C189,Con_ve!$I$6:$I$1005,"Em negociação",Con_ve!$Q$6:$Q$1005,Cad_cl!BM$5))),"",IF($C189="","",SUMIFS(Con_ve!$F$6:$F$1005,Con_ve!$C$6:$C$1005,$C189,Con_ve!$I$6:$I$1005,"Em negociação",Con_ve!$Q$6:$Q$1005,Cad_cl!BM$5)))</f>
        <v/>
      </c>
      <c r="BN189" s="134" t="str">
        <f>IF(ISERR(IF($C189="","",SUMIFS(Con_ve!$F$6:$F$1005,Con_ve!$C$6:$C$1005,$C189,Con_ve!$I$6:$I$1005,"Em negociação",Con_ve!$Q$6:$Q$1005,Cad_cl!BN$5))),"",IF($C189="","",SUMIFS(Con_ve!$F$6:$F$1005,Con_ve!$C$6:$C$1005,$C189,Con_ve!$I$6:$I$1005,"Em negociação",Con_ve!$Q$6:$Q$1005,Cad_cl!BN$5)))</f>
        <v/>
      </c>
      <c r="BO189" s="134" t="str">
        <f>IF(ISERR(IF($C189="","",SUMIFS(Con_ve!$F$6:$F$1005,Con_ve!$C$6:$C$1005,$C189,Con_ve!$I$6:$I$1005,"Em negociação",Con_ve!$Q$6:$Q$1005,Cad_cl!BO$5))),"",IF($C189="","",SUMIFS(Con_ve!$F$6:$F$1005,Con_ve!$C$6:$C$1005,$C189,Con_ve!$I$6:$I$1005,"Em negociação",Con_ve!$Q$6:$Q$1005,Cad_cl!BO$5)))</f>
        <v/>
      </c>
      <c r="BP189" s="134">
        <f t="shared" si="7"/>
        <v>0</v>
      </c>
      <c r="BR189" s="125" t="str">
        <f>IF(ISERR(IF(AND($I189=Re_lo!$E$5,BR$5=VLOOKUP(Re_lo!$H$5,Re_lo!$N$5:$O$16,2,0)),AP189,"")),"",IF(AND($I189=Re_lo!$E$5,BR$5=VLOOKUP(Re_lo!$H$5,Re_lo!$N$5:$O$16,2,0)),AP189,""))</f>
        <v/>
      </c>
      <c r="BS189" s="125" t="str">
        <f>IF(ISERR(IF(AND($I189=Re_lo!$E$5,BS$5=VLOOKUP(Re_lo!$H$5,Re_lo!$N$5:$O$16,2,0)),AQ189,"")),"",IF(AND($I189=Re_lo!$E$5,BS$5=VLOOKUP(Re_lo!$H$5,Re_lo!$N$5:$O$16,2,0)),AQ189,""))</f>
        <v/>
      </c>
      <c r="BT189" s="125" t="str">
        <f>IF(ISERR(IF(AND($I189=Re_lo!$E$5,BT$5=VLOOKUP(Re_lo!$H$5,Re_lo!$N$5:$O$16,2,0)),AR189,"")),"",IF(AND($I189=Re_lo!$E$5,BT$5=VLOOKUP(Re_lo!$H$5,Re_lo!$N$5:$O$16,2,0)),AR189,""))</f>
        <v/>
      </c>
      <c r="BU189" s="125" t="str">
        <f>IF(ISERR(IF(AND($I189=Re_lo!$E$5,BU$5=VLOOKUP(Re_lo!$H$5,Re_lo!$N$5:$O$16,2,0)),AS189,"")),"",IF(AND($I189=Re_lo!$E$5,BU$5=VLOOKUP(Re_lo!$H$5,Re_lo!$N$5:$O$16,2,0)),AS189,""))</f>
        <v/>
      </c>
      <c r="BV189" s="125" t="str">
        <f>IF(ISERR(IF(AND($I189=Re_lo!$E$5,BV$5=VLOOKUP(Re_lo!$H$5,Re_lo!$N$5:$O$16,2,0)),AT189,"")),"",IF(AND($I189=Re_lo!$E$5,BV$5=VLOOKUP(Re_lo!$H$5,Re_lo!$N$5:$O$16,2,0)),AT189,""))</f>
        <v/>
      </c>
      <c r="BW189" s="125" t="str">
        <f>IF(ISERR(IF(AND($I189=Re_lo!$E$5,BW$5=VLOOKUP(Re_lo!$H$5,Re_lo!$N$5:$O$16,2,0)),AU189,"")),"",IF(AND($I189=Re_lo!$E$5,BW$5=VLOOKUP(Re_lo!$H$5,Re_lo!$N$5:$O$16,2,0)),AU189,""))</f>
        <v/>
      </c>
      <c r="BX189" s="125" t="str">
        <f>IF(ISERR(IF(AND($I189=Re_lo!$E$5,BX$5=VLOOKUP(Re_lo!$H$5,Re_lo!$N$5:$O$16,2,0)),AV189,"")),"",IF(AND($I189=Re_lo!$E$5,BX$5=VLOOKUP(Re_lo!$H$5,Re_lo!$N$5:$O$16,2,0)),AV189,""))</f>
        <v/>
      </c>
      <c r="BY189" s="125" t="str">
        <f>IF(ISERR(IF(AND($I189=Re_lo!$E$5,BY$5=VLOOKUP(Re_lo!$H$5,Re_lo!$N$5:$O$16,2,0)),AW189,"")),"",IF(AND($I189=Re_lo!$E$5,BY$5=VLOOKUP(Re_lo!$H$5,Re_lo!$N$5:$O$16,2,0)),AW189,""))</f>
        <v/>
      </c>
      <c r="BZ189" s="125" t="str">
        <f>IF(ISERR(IF(AND($I189=Re_lo!$E$5,BZ$5=VLOOKUP(Re_lo!$H$5,Re_lo!$N$5:$O$16,2,0)),AX189,"")),"",IF(AND($I189=Re_lo!$E$5,BZ$5=VLOOKUP(Re_lo!$H$5,Re_lo!$N$5:$O$16,2,0)),AX189,""))</f>
        <v/>
      </c>
      <c r="CA189" s="125" t="str">
        <f>IF(ISERR(IF(AND($I189=Re_lo!$E$5,CA$5=VLOOKUP(Re_lo!$H$5,Re_lo!$N$5:$O$16,2,0)),AY189,"")),"",IF(AND($I189=Re_lo!$E$5,CA$5=VLOOKUP(Re_lo!$H$5,Re_lo!$N$5:$O$16,2,0)),AY189,""))</f>
        <v/>
      </c>
      <c r="CB189" s="125" t="str">
        <f>IF(ISERR(IF(AND($I189=Re_lo!$E$5,CB$5=VLOOKUP(Re_lo!$H$5,Re_lo!$N$5:$O$16,2,0)),AZ189,"")),"",IF(AND($I189=Re_lo!$E$5,CB$5=VLOOKUP(Re_lo!$H$5,Re_lo!$N$5:$O$16,2,0)),AZ189,""))</f>
        <v/>
      </c>
      <c r="CC189" s="125" t="str">
        <f>IF(ISERR(IF(AND($I189=Re_lo!$E$5,CC$5=VLOOKUP(Re_lo!$H$5,Re_lo!$N$5:$O$16,2,0)),BA189,"")),"",IF(AND($I189=Re_lo!$E$5,CC$5=VLOOKUP(Re_lo!$H$5,Re_lo!$N$5:$O$16,2,0)),BA189,""))</f>
        <v/>
      </c>
      <c r="CD189" s="125" t="str">
        <f>IF(ISERR(IF(AND($I189=Re_lo!$E$5,CD$5=VLOOKUP(Re_lo!$H$5,Re_lo!$N$5:$O$16,2,0)),BB189,"")),"",IF(AND($I189=Re_lo!$E$5,CD$5=VLOOKUP(Re_lo!$H$5,Re_lo!$N$5:$O$16,2,0)),BB189,""))</f>
        <v/>
      </c>
      <c r="CF189" s="125" t="str">
        <f>IF($C189="","",COUNTIFS(Con_ve!$C$6:$C$1005,$C189,Con_ve!$Q$6:$Q$1005,Cad_cl!CF$5))</f>
        <v/>
      </c>
      <c r="CG189" s="125" t="str">
        <f>IF($C189="","",COUNTIFS(Con_ve!$C$6:$C$1005,$C189,Con_ve!$Q$6:$Q$1005,Cad_cl!CG$5))</f>
        <v/>
      </c>
      <c r="CH189" s="125" t="str">
        <f>IF($C189="","",COUNTIFS(Con_ve!$C$6:$C$1005,$C189,Con_ve!$Q$6:$Q$1005,Cad_cl!CH$5))</f>
        <v/>
      </c>
      <c r="CI189" s="125" t="str">
        <f>IF($C189="","",COUNTIFS(Con_ve!$C$6:$C$1005,$C189,Con_ve!$Q$6:$Q$1005,Cad_cl!CI$5))</f>
        <v/>
      </c>
      <c r="CJ189" s="125" t="str">
        <f>IF($C189="","",COUNTIFS(Con_ve!$C$6:$C$1005,$C189,Con_ve!$Q$6:$Q$1005,Cad_cl!CJ$5))</f>
        <v/>
      </c>
      <c r="CK189" s="125" t="str">
        <f>IF($C189="","",COUNTIFS(Con_ve!$C$6:$C$1005,$C189,Con_ve!$Q$6:$Q$1005,Cad_cl!CK$5))</f>
        <v/>
      </c>
      <c r="CL189" s="125" t="str">
        <f>IF($C189="","",COUNTIFS(Con_ve!$C$6:$C$1005,$C189,Con_ve!$Q$6:$Q$1005,Cad_cl!CL$5))</f>
        <v/>
      </c>
      <c r="CM189" s="125" t="str">
        <f>IF($C189="","",COUNTIFS(Con_ve!$C$6:$C$1005,$C189,Con_ve!$Q$6:$Q$1005,Cad_cl!CM$5))</f>
        <v/>
      </c>
      <c r="CN189" s="125" t="str">
        <f>IF($C189="","",COUNTIFS(Con_ve!$C$6:$C$1005,$C189,Con_ve!$Q$6:$Q$1005,Cad_cl!CN$5))</f>
        <v/>
      </c>
      <c r="CO189" s="125" t="str">
        <f>IF($C189="","",COUNTIFS(Con_ve!$C$6:$C$1005,$C189,Con_ve!$Q$6:$Q$1005,Cad_cl!CO$5))</f>
        <v/>
      </c>
      <c r="CP189" s="125" t="str">
        <f>IF($C189="","",COUNTIFS(Con_ve!$C$6:$C$1005,$C189,Con_ve!$Q$6:$Q$1005,Cad_cl!CP$5))</f>
        <v/>
      </c>
      <c r="CQ189" s="125" t="str">
        <f>IF($C189="","",COUNTIFS(Con_ve!$C$6:$C$1005,$C189,Con_ve!$Q$6:$Q$1005,Cad_cl!CQ$5))</f>
        <v/>
      </c>
      <c r="CR189" s="125">
        <f t="shared" si="8"/>
        <v>0</v>
      </c>
    </row>
    <row r="190" spans="3:96" ht="30" customHeight="1">
      <c r="C190" s="153"/>
      <c r="D190" s="153"/>
      <c r="E190" s="154"/>
      <c r="F190" s="153"/>
      <c r="G190" s="155"/>
      <c r="H190" s="153"/>
      <c r="I190" s="153"/>
      <c r="J190" s="132" t="s">
        <v>309</v>
      </c>
      <c r="K190" s="133" t="s">
        <v>309</v>
      </c>
      <c r="L190" s="153"/>
      <c r="M190" s="153"/>
      <c r="N190" s="153"/>
      <c r="O190" s="153"/>
      <c r="P190" s="153"/>
      <c r="Q190" s="153"/>
      <c r="AP190" s="134" t="str">
        <f>IF(ISERR(IF($C190="","",SUMIFS(Con_ve!$F$6:$F$1005,Con_ve!$C$6:$C$1005,$C190,Con_ve!$I$6:$I$1005,"Fechada",Con_ve!$Q$6:$Q$1005,Cad_cl!AP$5))),"",IF($C190="","",SUMIFS(Con_ve!$F$6:$F$1005,Con_ve!$C$6:$C$1005,$C190,Con_ve!$I$6:$I$1005,"Fechada",Con_ve!$Q$6:$Q$1005,Cad_cl!AP$5)))</f>
        <v/>
      </c>
      <c r="AQ190" s="134" t="str">
        <f>IF(ISERR(IF($C190="","",SUMIFS(Con_ve!$F$6:$F$1005,Con_ve!$C$6:$C$1005,$C190,Con_ve!$I$6:$I$1005,"Fechada",Con_ve!$Q$6:$Q$1005,Cad_cl!AQ$5))),"",IF($C190="","",SUMIFS(Con_ve!$F$6:$F$1005,Con_ve!$C$6:$C$1005,$C190,Con_ve!$I$6:$I$1005,"Fechada",Con_ve!$Q$6:$Q$1005,Cad_cl!AQ$5)))</f>
        <v/>
      </c>
      <c r="AR190" s="134" t="str">
        <f>IF(ISERR(IF($C190="","",SUMIFS(Con_ve!$F$6:$F$1005,Con_ve!$C$6:$C$1005,$C190,Con_ve!$I$6:$I$1005,"Fechada",Con_ve!$Q$6:$Q$1005,Cad_cl!AR$5))),"",IF($C190="","",SUMIFS(Con_ve!$F$6:$F$1005,Con_ve!$C$6:$C$1005,$C190,Con_ve!$I$6:$I$1005,"Fechada",Con_ve!$Q$6:$Q$1005,Cad_cl!AR$5)))</f>
        <v/>
      </c>
      <c r="AS190" s="134" t="str">
        <f>IF(ISERR(IF($C190="","",SUMIFS(Con_ve!$F$6:$F$1005,Con_ve!$C$6:$C$1005,$C190,Con_ve!$I$6:$I$1005,"Fechada",Con_ve!$Q$6:$Q$1005,Cad_cl!AS$5))),"",IF($C190="","",SUMIFS(Con_ve!$F$6:$F$1005,Con_ve!$C$6:$C$1005,$C190,Con_ve!$I$6:$I$1005,"Fechada",Con_ve!$Q$6:$Q$1005,Cad_cl!AS$5)))</f>
        <v/>
      </c>
      <c r="AT190" s="134" t="str">
        <f>IF(ISERR(IF($C190="","",SUMIFS(Con_ve!$F$6:$F$1005,Con_ve!$C$6:$C$1005,$C190,Con_ve!$I$6:$I$1005,"Fechada",Con_ve!$Q$6:$Q$1005,Cad_cl!AT$5))),"",IF($C190="","",SUMIFS(Con_ve!$F$6:$F$1005,Con_ve!$C$6:$C$1005,$C190,Con_ve!$I$6:$I$1005,"Fechada",Con_ve!$Q$6:$Q$1005,Cad_cl!AT$5)))</f>
        <v/>
      </c>
      <c r="AU190" s="134" t="str">
        <f>IF(ISERR(IF($C190="","",SUMIFS(Con_ve!$F$6:$F$1005,Con_ve!$C$6:$C$1005,$C190,Con_ve!$I$6:$I$1005,"Fechada",Con_ve!$Q$6:$Q$1005,Cad_cl!AU$5))),"",IF($C190="","",SUMIFS(Con_ve!$F$6:$F$1005,Con_ve!$C$6:$C$1005,$C190,Con_ve!$I$6:$I$1005,"Fechada",Con_ve!$Q$6:$Q$1005,Cad_cl!AU$5)))</f>
        <v/>
      </c>
      <c r="AV190" s="134" t="str">
        <f>IF(ISERR(IF($C190="","",SUMIFS(Con_ve!$F$6:$F$1005,Con_ve!$C$6:$C$1005,$C190,Con_ve!$I$6:$I$1005,"Fechada",Con_ve!$Q$6:$Q$1005,Cad_cl!AV$5))),"",IF($C190="","",SUMIFS(Con_ve!$F$6:$F$1005,Con_ve!$C$6:$C$1005,$C190,Con_ve!$I$6:$I$1005,"Fechada",Con_ve!$Q$6:$Q$1005,Cad_cl!AV$5)))</f>
        <v/>
      </c>
      <c r="AW190" s="134" t="str">
        <f>IF(ISERR(IF($C190="","",SUMIFS(Con_ve!$F$6:$F$1005,Con_ve!$C$6:$C$1005,$C190,Con_ve!$I$6:$I$1005,"Fechada",Con_ve!$Q$6:$Q$1005,Cad_cl!AW$5))),"",IF($C190="","",SUMIFS(Con_ve!$F$6:$F$1005,Con_ve!$C$6:$C$1005,$C190,Con_ve!$I$6:$I$1005,"Fechada",Con_ve!$Q$6:$Q$1005,Cad_cl!AW$5)))</f>
        <v/>
      </c>
      <c r="AX190" s="134" t="str">
        <f>IF(ISERR(IF($C190="","",SUMIFS(Con_ve!$F$6:$F$1005,Con_ve!$C$6:$C$1005,$C190,Con_ve!$I$6:$I$1005,"Fechada",Con_ve!$Q$6:$Q$1005,Cad_cl!AX$5))),"",IF($C190="","",SUMIFS(Con_ve!$F$6:$F$1005,Con_ve!$C$6:$C$1005,$C190,Con_ve!$I$6:$I$1005,"Fechada",Con_ve!$Q$6:$Q$1005,Cad_cl!AX$5)))</f>
        <v/>
      </c>
      <c r="AY190" s="134" t="str">
        <f>IF(ISERR(IF($C190="","",SUMIFS(Con_ve!$F$6:$F$1005,Con_ve!$C$6:$C$1005,$C190,Con_ve!$I$6:$I$1005,"Fechada",Con_ve!$Q$6:$Q$1005,Cad_cl!AY$5))),"",IF($C190="","",SUMIFS(Con_ve!$F$6:$F$1005,Con_ve!$C$6:$C$1005,$C190,Con_ve!$I$6:$I$1005,"Fechada",Con_ve!$Q$6:$Q$1005,Cad_cl!AY$5)))</f>
        <v/>
      </c>
      <c r="AZ190" s="134" t="str">
        <f>IF(ISERR(IF($C190="","",SUMIFS(Con_ve!$F$6:$F$1005,Con_ve!$C$6:$C$1005,$C190,Con_ve!$I$6:$I$1005,"Fechada",Con_ve!$Q$6:$Q$1005,Cad_cl!AZ$5))),"",IF($C190="","",SUMIFS(Con_ve!$F$6:$F$1005,Con_ve!$C$6:$C$1005,$C190,Con_ve!$I$6:$I$1005,"Fechada",Con_ve!$Q$6:$Q$1005,Cad_cl!AZ$5)))</f>
        <v/>
      </c>
      <c r="BA190" s="134" t="str">
        <f>IF(ISERR(IF($C190="","",SUMIFS(Con_ve!$F$6:$F$1005,Con_ve!$C$6:$C$1005,$C190,Con_ve!$I$6:$I$1005,"Fechada",Con_ve!$Q$6:$Q$1005,Cad_cl!BA$5))),"",IF($C190="","",SUMIFS(Con_ve!$F$6:$F$1005,Con_ve!$C$6:$C$1005,$C190,Con_ve!$I$6:$I$1005,"Fechada",Con_ve!$Q$6:$Q$1005,Cad_cl!BA$5)))</f>
        <v/>
      </c>
      <c r="BB190" s="134">
        <f t="shared" si="6"/>
        <v>0</v>
      </c>
      <c r="BD190" s="134" t="str">
        <f>IF(ISERR(IF($C190="","",SUMIFS(Con_ve!$F$6:$F$1005,Con_ve!$C$6:$C$1005,$C190,Con_ve!$I$6:$I$1005,"Em negociação",Con_ve!$Q$6:$Q$1005,Cad_cl!BD$5))),"",IF($C190="","",SUMIFS(Con_ve!$F$6:$F$1005,Con_ve!$C$6:$C$1005,$C190,Con_ve!$I$6:$I$1005,"Em negociação",Con_ve!$Q$6:$Q$1005,Cad_cl!BD$5)))</f>
        <v/>
      </c>
      <c r="BE190" s="134" t="str">
        <f>IF(ISERR(IF($C190="","",SUMIFS(Con_ve!$F$6:$F$1005,Con_ve!$C$6:$C$1005,$C190,Con_ve!$I$6:$I$1005,"Em negociação",Con_ve!$Q$6:$Q$1005,Cad_cl!BE$5))),"",IF($C190="","",SUMIFS(Con_ve!$F$6:$F$1005,Con_ve!$C$6:$C$1005,$C190,Con_ve!$I$6:$I$1005,"Em negociação",Con_ve!$Q$6:$Q$1005,Cad_cl!BE$5)))</f>
        <v/>
      </c>
      <c r="BF190" s="134" t="str">
        <f>IF(ISERR(IF($C190="","",SUMIFS(Con_ve!$F$6:$F$1005,Con_ve!$C$6:$C$1005,$C190,Con_ve!$I$6:$I$1005,"Em negociação",Con_ve!$Q$6:$Q$1005,Cad_cl!BF$5))),"",IF($C190="","",SUMIFS(Con_ve!$F$6:$F$1005,Con_ve!$C$6:$C$1005,$C190,Con_ve!$I$6:$I$1005,"Em negociação",Con_ve!$Q$6:$Q$1005,Cad_cl!BF$5)))</f>
        <v/>
      </c>
      <c r="BG190" s="134" t="str">
        <f>IF(ISERR(IF($C190="","",SUMIFS(Con_ve!$F$6:$F$1005,Con_ve!$C$6:$C$1005,$C190,Con_ve!$I$6:$I$1005,"Em negociação",Con_ve!$Q$6:$Q$1005,Cad_cl!BG$5))),"",IF($C190="","",SUMIFS(Con_ve!$F$6:$F$1005,Con_ve!$C$6:$C$1005,$C190,Con_ve!$I$6:$I$1005,"Em negociação",Con_ve!$Q$6:$Q$1005,Cad_cl!BG$5)))</f>
        <v/>
      </c>
      <c r="BH190" s="134" t="str">
        <f>IF(ISERR(IF($C190="","",SUMIFS(Con_ve!$F$6:$F$1005,Con_ve!$C$6:$C$1005,$C190,Con_ve!$I$6:$I$1005,"Em negociação",Con_ve!$Q$6:$Q$1005,Cad_cl!BH$5))),"",IF($C190="","",SUMIFS(Con_ve!$F$6:$F$1005,Con_ve!$C$6:$C$1005,$C190,Con_ve!$I$6:$I$1005,"Em negociação",Con_ve!$Q$6:$Q$1005,Cad_cl!BH$5)))</f>
        <v/>
      </c>
      <c r="BI190" s="134" t="str">
        <f>IF(ISERR(IF($C190="","",SUMIFS(Con_ve!$F$6:$F$1005,Con_ve!$C$6:$C$1005,$C190,Con_ve!$I$6:$I$1005,"Em negociação",Con_ve!$Q$6:$Q$1005,Cad_cl!BI$5))),"",IF($C190="","",SUMIFS(Con_ve!$F$6:$F$1005,Con_ve!$C$6:$C$1005,$C190,Con_ve!$I$6:$I$1005,"Em negociação",Con_ve!$Q$6:$Q$1005,Cad_cl!BI$5)))</f>
        <v/>
      </c>
      <c r="BJ190" s="134" t="str">
        <f>IF(ISERR(IF($C190="","",SUMIFS(Con_ve!$F$6:$F$1005,Con_ve!$C$6:$C$1005,$C190,Con_ve!$I$6:$I$1005,"Em negociação",Con_ve!$Q$6:$Q$1005,Cad_cl!BJ$5))),"",IF($C190="","",SUMIFS(Con_ve!$F$6:$F$1005,Con_ve!$C$6:$C$1005,$C190,Con_ve!$I$6:$I$1005,"Em negociação",Con_ve!$Q$6:$Q$1005,Cad_cl!BJ$5)))</f>
        <v/>
      </c>
      <c r="BK190" s="134" t="str">
        <f>IF(ISERR(IF($C190="","",SUMIFS(Con_ve!$F$6:$F$1005,Con_ve!$C$6:$C$1005,$C190,Con_ve!$I$6:$I$1005,"Em negociação",Con_ve!$Q$6:$Q$1005,Cad_cl!BK$5))),"",IF($C190="","",SUMIFS(Con_ve!$F$6:$F$1005,Con_ve!$C$6:$C$1005,$C190,Con_ve!$I$6:$I$1005,"Em negociação",Con_ve!$Q$6:$Q$1005,Cad_cl!BK$5)))</f>
        <v/>
      </c>
      <c r="BL190" s="134" t="str">
        <f>IF(ISERR(IF($C190="","",SUMIFS(Con_ve!$F$6:$F$1005,Con_ve!$C$6:$C$1005,$C190,Con_ve!$I$6:$I$1005,"Em negociação",Con_ve!$Q$6:$Q$1005,Cad_cl!BL$5))),"",IF($C190="","",SUMIFS(Con_ve!$F$6:$F$1005,Con_ve!$C$6:$C$1005,$C190,Con_ve!$I$6:$I$1005,"Em negociação",Con_ve!$Q$6:$Q$1005,Cad_cl!BL$5)))</f>
        <v/>
      </c>
      <c r="BM190" s="134" t="str">
        <f>IF(ISERR(IF($C190="","",SUMIFS(Con_ve!$F$6:$F$1005,Con_ve!$C$6:$C$1005,$C190,Con_ve!$I$6:$I$1005,"Em negociação",Con_ve!$Q$6:$Q$1005,Cad_cl!BM$5))),"",IF($C190="","",SUMIFS(Con_ve!$F$6:$F$1005,Con_ve!$C$6:$C$1005,$C190,Con_ve!$I$6:$I$1005,"Em negociação",Con_ve!$Q$6:$Q$1005,Cad_cl!BM$5)))</f>
        <v/>
      </c>
      <c r="BN190" s="134" t="str">
        <f>IF(ISERR(IF($C190="","",SUMIFS(Con_ve!$F$6:$F$1005,Con_ve!$C$6:$C$1005,$C190,Con_ve!$I$6:$I$1005,"Em negociação",Con_ve!$Q$6:$Q$1005,Cad_cl!BN$5))),"",IF($C190="","",SUMIFS(Con_ve!$F$6:$F$1005,Con_ve!$C$6:$C$1005,$C190,Con_ve!$I$6:$I$1005,"Em negociação",Con_ve!$Q$6:$Q$1005,Cad_cl!BN$5)))</f>
        <v/>
      </c>
      <c r="BO190" s="134" t="str">
        <f>IF(ISERR(IF($C190="","",SUMIFS(Con_ve!$F$6:$F$1005,Con_ve!$C$6:$C$1005,$C190,Con_ve!$I$6:$I$1005,"Em negociação",Con_ve!$Q$6:$Q$1005,Cad_cl!BO$5))),"",IF($C190="","",SUMIFS(Con_ve!$F$6:$F$1005,Con_ve!$C$6:$C$1005,$C190,Con_ve!$I$6:$I$1005,"Em negociação",Con_ve!$Q$6:$Q$1005,Cad_cl!BO$5)))</f>
        <v/>
      </c>
      <c r="BP190" s="134">
        <f t="shared" si="7"/>
        <v>0</v>
      </c>
      <c r="BR190" s="125" t="str">
        <f>IF(ISERR(IF(AND($I190=Re_lo!$E$5,BR$5=VLOOKUP(Re_lo!$H$5,Re_lo!$N$5:$O$16,2,0)),AP190,"")),"",IF(AND($I190=Re_lo!$E$5,BR$5=VLOOKUP(Re_lo!$H$5,Re_lo!$N$5:$O$16,2,0)),AP190,""))</f>
        <v/>
      </c>
      <c r="BS190" s="125" t="str">
        <f>IF(ISERR(IF(AND($I190=Re_lo!$E$5,BS$5=VLOOKUP(Re_lo!$H$5,Re_lo!$N$5:$O$16,2,0)),AQ190,"")),"",IF(AND($I190=Re_lo!$E$5,BS$5=VLOOKUP(Re_lo!$H$5,Re_lo!$N$5:$O$16,2,0)),AQ190,""))</f>
        <v/>
      </c>
      <c r="BT190" s="125" t="str">
        <f>IF(ISERR(IF(AND($I190=Re_lo!$E$5,BT$5=VLOOKUP(Re_lo!$H$5,Re_lo!$N$5:$O$16,2,0)),AR190,"")),"",IF(AND($I190=Re_lo!$E$5,BT$5=VLOOKUP(Re_lo!$H$5,Re_lo!$N$5:$O$16,2,0)),AR190,""))</f>
        <v/>
      </c>
      <c r="BU190" s="125" t="str">
        <f>IF(ISERR(IF(AND($I190=Re_lo!$E$5,BU$5=VLOOKUP(Re_lo!$H$5,Re_lo!$N$5:$O$16,2,0)),AS190,"")),"",IF(AND($I190=Re_lo!$E$5,BU$5=VLOOKUP(Re_lo!$H$5,Re_lo!$N$5:$O$16,2,0)),AS190,""))</f>
        <v/>
      </c>
      <c r="BV190" s="125" t="str">
        <f>IF(ISERR(IF(AND($I190=Re_lo!$E$5,BV$5=VLOOKUP(Re_lo!$H$5,Re_lo!$N$5:$O$16,2,0)),AT190,"")),"",IF(AND($I190=Re_lo!$E$5,BV$5=VLOOKUP(Re_lo!$H$5,Re_lo!$N$5:$O$16,2,0)),AT190,""))</f>
        <v/>
      </c>
      <c r="BW190" s="125" t="str">
        <f>IF(ISERR(IF(AND($I190=Re_lo!$E$5,BW$5=VLOOKUP(Re_lo!$H$5,Re_lo!$N$5:$O$16,2,0)),AU190,"")),"",IF(AND($I190=Re_lo!$E$5,BW$5=VLOOKUP(Re_lo!$H$5,Re_lo!$N$5:$O$16,2,0)),AU190,""))</f>
        <v/>
      </c>
      <c r="BX190" s="125" t="str">
        <f>IF(ISERR(IF(AND($I190=Re_lo!$E$5,BX$5=VLOOKUP(Re_lo!$H$5,Re_lo!$N$5:$O$16,2,0)),AV190,"")),"",IF(AND($I190=Re_lo!$E$5,BX$5=VLOOKUP(Re_lo!$H$5,Re_lo!$N$5:$O$16,2,0)),AV190,""))</f>
        <v/>
      </c>
      <c r="BY190" s="125" t="str">
        <f>IF(ISERR(IF(AND($I190=Re_lo!$E$5,BY$5=VLOOKUP(Re_lo!$H$5,Re_lo!$N$5:$O$16,2,0)),AW190,"")),"",IF(AND($I190=Re_lo!$E$5,BY$5=VLOOKUP(Re_lo!$H$5,Re_lo!$N$5:$O$16,2,0)),AW190,""))</f>
        <v/>
      </c>
      <c r="BZ190" s="125" t="str">
        <f>IF(ISERR(IF(AND($I190=Re_lo!$E$5,BZ$5=VLOOKUP(Re_lo!$H$5,Re_lo!$N$5:$O$16,2,0)),AX190,"")),"",IF(AND($I190=Re_lo!$E$5,BZ$5=VLOOKUP(Re_lo!$H$5,Re_lo!$N$5:$O$16,2,0)),AX190,""))</f>
        <v/>
      </c>
      <c r="CA190" s="125" t="str">
        <f>IF(ISERR(IF(AND($I190=Re_lo!$E$5,CA$5=VLOOKUP(Re_lo!$H$5,Re_lo!$N$5:$O$16,2,0)),AY190,"")),"",IF(AND($I190=Re_lo!$E$5,CA$5=VLOOKUP(Re_lo!$H$5,Re_lo!$N$5:$O$16,2,0)),AY190,""))</f>
        <v/>
      </c>
      <c r="CB190" s="125" t="str">
        <f>IF(ISERR(IF(AND($I190=Re_lo!$E$5,CB$5=VLOOKUP(Re_lo!$H$5,Re_lo!$N$5:$O$16,2,0)),AZ190,"")),"",IF(AND($I190=Re_lo!$E$5,CB$5=VLOOKUP(Re_lo!$H$5,Re_lo!$N$5:$O$16,2,0)),AZ190,""))</f>
        <v/>
      </c>
      <c r="CC190" s="125" t="str">
        <f>IF(ISERR(IF(AND($I190=Re_lo!$E$5,CC$5=VLOOKUP(Re_lo!$H$5,Re_lo!$N$5:$O$16,2,0)),BA190,"")),"",IF(AND($I190=Re_lo!$E$5,CC$5=VLOOKUP(Re_lo!$H$5,Re_lo!$N$5:$O$16,2,0)),BA190,""))</f>
        <v/>
      </c>
      <c r="CD190" s="125" t="str">
        <f>IF(ISERR(IF(AND($I190=Re_lo!$E$5,CD$5=VLOOKUP(Re_lo!$H$5,Re_lo!$N$5:$O$16,2,0)),BB190,"")),"",IF(AND($I190=Re_lo!$E$5,CD$5=VLOOKUP(Re_lo!$H$5,Re_lo!$N$5:$O$16,2,0)),BB190,""))</f>
        <v/>
      </c>
      <c r="CF190" s="125" t="str">
        <f>IF($C190="","",COUNTIFS(Con_ve!$C$6:$C$1005,$C190,Con_ve!$Q$6:$Q$1005,Cad_cl!CF$5))</f>
        <v/>
      </c>
      <c r="CG190" s="125" t="str">
        <f>IF($C190="","",COUNTIFS(Con_ve!$C$6:$C$1005,$C190,Con_ve!$Q$6:$Q$1005,Cad_cl!CG$5))</f>
        <v/>
      </c>
      <c r="CH190" s="125" t="str">
        <f>IF($C190="","",COUNTIFS(Con_ve!$C$6:$C$1005,$C190,Con_ve!$Q$6:$Q$1005,Cad_cl!CH$5))</f>
        <v/>
      </c>
      <c r="CI190" s="125" t="str">
        <f>IF($C190="","",COUNTIFS(Con_ve!$C$6:$C$1005,$C190,Con_ve!$Q$6:$Q$1005,Cad_cl!CI$5))</f>
        <v/>
      </c>
      <c r="CJ190" s="125" t="str">
        <f>IF($C190="","",COUNTIFS(Con_ve!$C$6:$C$1005,$C190,Con_ve!$Q$6:$Q$1005,Cad_cl!CJ$5))</f>
        <v/>
      </c>
      <c r="CK190" s="125" t="str">
        <f>IF($C190="","",COUNTIFS(Con_ve!$C$6:$C$1005,$C190,Con_ve!$Q$6:$Q$1005,Cad_cl!CK$5))</f>
        <v/>
      </c>
      <c r="CL190" s="125" t="str">
        <f>IF($C190="","",COUNTIFS(Con_ve!$C$6:$C$1005,$C190,Con_ve!$Q$6:$Q$1005,Cad_cl!CL$5))</f>
        <v/>
      </c>
      <c r="CM190" s="125" t="str">
        <f>IF($C190="","",COUNTIFS(Con_ve!$C$6:$C$1005,$C190,Con_ve!$Q$6:$Q$1005,Cad_cl!CM$5))</f>
        <v/>
      </c>
      <c r="CN190" s="125" t="str">
        <f>IF($C190="","",COUNTIFS(Con_ve!$C$6:$C$1005,$C190,Con_ve!$Q$6:$Q$1005,Cad_cl!CN$5))</f>
        <v/>
      </c>
      <c r="CO190" s="125" t="str">
        <f>IF($C190="","",COUNTIFS(Con_ve!$C$6:$C$1005,$C190,Con_ve!$Q$6:$Q$1005,Cad_cl!CO$5))</f>
        <v/>
      </c>
      <c r="CP190" s="125" t="str">
        <f>IF($C190="","",COUNTIFS(Con_ve!$C$6:$C$1005,$C190,Con_ve!$Q$6:$Q$1005,Cad_cl!CP$5))</f>
        <v/>
      </c>
      <c r="CQ190" s="125" t="str">
        <f>IF($C190="","",COUNTIFS(Con_ve!$C$6:$C$1005,$C190,Con_ve!$Q$6:$Q$1005,Cad_cl!CQ$5))</f>
        <v/>
      </c>
      <c r="CR190" s="125">
        <f t="shared" si="8"/>
        <v>0</v>
      </c>
    </row>
    <row r="191" spans="3:96" ht="30" customHeight="1">
      <c r="C191" s="153"/>
      <c r="D191" s="153"/>
      <c r="E191" s="154"/>
      <c r="F191" s="153"/>
      <c r="G191" s="155"/>
      <c r="H191" s="153"/>
      <c r="I191" s="153"/>
      <c r="J191" s="132" t="s">
        <v>309</v>
      </c>
      <c r="K191" s="133" t="s">
        <v>309</v>
      </c>
      <c r="L191" s="153"/>
      <c r="M191" s="153"/>
      <c r="N191" s="153"/>
      <c r="O191" s="153"/>
      <c r="P191" s="153"/>
      <c r="Q191" s="153"/>
      <c r="AP191" s="134" t="str">
        <f>IF(ISERR(IF($C191="","",SUMIFS(Con_ve!$F$6:$F$1005,Con_ve!$C$6:$C$1005,$C191,Con_ve!$I$6:$I$1005,"Fechada",Con_ve!$Q$6:$Q$1005,Cad_cl!AP$5))),"",IF($C191="","",SUMIFS(Con_ve!$F$6:$F$1005,Con_ve!$C$6:$C$1005,$C191,Con_ve!$I$6:$I$1005,"Fechada",Con_ve!$Q$6:$Q$1005,Cad_cl!AP$5)))</f>
        <v/>
      </c>
      <c r="AQ191" s="134" t="str">
        <f>IF(ISERR(IF($C191="","",SUMIFS(Con_ve!$F$6:$F$1005,Con_ve!$C$6:$C$1005,$C191,Con_ve!$I$6:$I$1005,"Fechada",Con_ve!$Q$6:$Q$1005,Cad_cl!AQ$5))),"",IF($C191="","",SUMIFS(Con_ve!$F$6:$F$1005,Con_ve!$C$6:$C$1005,$C191,Con_ve!$I$6:$I$1005,"Fechada",Con_ve!$Q$6:$Q$1005,Cad_cl!AQ$5)))</f>
        <v/>
      </c>
      <c r="AR191" s="134" t="str">
        <f>IF(ISERR(IF($C191="","",SUMIFS(Con_ve!$F$6:$F$1005,Con_ve!$C$6:$C$1005,$C191,Con_ve!$I$6:$I$1005,"Fechada",Con_ve!$Q$6:$Q$1005,Cad_cl!AR$5))),"",IF($C191="","",SUMIFS(Con_ve!$F$6:$F$1005,Con_ve!$C$6:$C$1005,$C191,Con_ve!$I$6:$I$1005,"Fechada",Con_ve!$Q$6:$Q$1005,Cad_cl!AR$5)))</f>
        <v/>
      </c>
      <c r="AS191" s="134" t="str">
        <f>IF(ISERR(IF($C191="","",SUMIFS(Con_ve!$F$6:$F$1005,Con_ve!$C$6:$C$1005,$C191,Con_ve!$I$6:$I$1005,"Fechada",Con_ve!$Q$6:$Q$1005,Cad_cl!AS$5))),"",IF($C191="","",SUMIFS(Con_ve!$F$6:$F$1005,Con_ve!$C$6:$C$1005,$C191,Con_ve!$I$6:$I$1005,"Fechada",Con_ve!$Q$6:$Q$1005,Cad_cl!AS$5)))</f>
        <v/>
      </c>
      <c r="AT191" s="134" t="str">
        <f>IF(ISERR(IF($C191="","",SUMIFS(Con_ve!$F$6:$F$1005,Con_ve!$C$6:$C$1005,$C191,Con_ve!$I$6:$I$1005,"Fechada",Con_ve!$Q$6:$Q$1005,Cad_cl!AT$5))),"",IF($C191="","",SUMIFS(Con_ve!$F$6:$F$1005,Con_ve!$C$6:$C$1005,$C191,Con_ve!$I$6:$I$1005,"Fechada",Con_ve!$Q$6:$Q$1005,Cad_cl!AT$5)))</f>
        <v/>
      </c>
      <c r="AU191" s="134" t="str">
        <f>IF(ISERR(IF($C191="","",SUMIFS(Con_ve!$F$6:$F$1005,Con_ve!$C$6:$C$1005,$C191,Con_ve!$I$6:$I$1005,"Fechada",Con_ve!$Q$6:$Q$1005,Cad_cl!AU$5))),"",IF($C191="","",SUMIFS(Con_ve!$F$6:$F$1005,Con_ve!$C$6:$C$1005,$C191,Con_ve!$I$6:$I$1005,"Fechada",Con_ve!$Q$6:$Q$1005,Cad_cl!AU$5)))</f>
        <v/>
      </c>
      <c r="AV191" s="134" t="str">
        <f>IF(ISERR(IF($C191="","",SUMIFS(Con_ve!$F$6:$F$1005,Con_ve!$C$6:$C$1005,$C191,Con_ve!$I$6:$I$1005,"Fechada",Con_ve!$Q$6:$Q$1005,Cad_cl!AV$5))),"",IF($C191="","",SUMIFS(Con_ve!$F$6:$F$1005,Con_ve!$C$6:$C$1005,$C191,Con_ve!$I$6:$I$1005,"Fechada",Con_ve!$Q$6:$Q$1005,Cad_cl!AV$5)))</f>
        <v/>
      </c>
      <c r="AW191" s="134" t="str">
        <f>IF(ISERR(IF($C191="","",SUMIFS(Con_ve!$F$6:$F$1005,Con_ve!$C$6:$C$1005,$C191,Con_ve!$I$6:$I$1005,"Fechada",Con_ve!$Q$6:$Q$1005,Cad_cl!AW$5))),"",IF($C191="","",SUMIFS(Con_ve!$F$6:$F$1005,Con_ve!$C$6:$C$1005,$C191,Con_ve!$I$6:$I$1005,"Fechada",Con_ve!$Q$6:$Q$1005,Cad_cl!AW$5)))</f>
        <v/>
      </c>
      <c r="AX191" s="134" t="str">
        <f>IF(ISERR(IF($C191="","",SUMIFS(Con_ve!$F$6:$F$1005,Con_ve!$C$6:$C$1005,$C191,Con_ve!$I$6:$I$1005,"Fechada",Con_ve!$Q$6:$Q$1005,Cad_cl!AX$5))),"",IF($C191="","",SUMIFS(Con_ve!$F$6:$F$1005,Con_ve!$C$6:$C$1005,$C191,Con_ve!$I$6:$I$1005,"Fechada",Con_ve!$Q$6:$Q$1005,Cad_cl!AX$5)))</f>
        <v/>
      </c>
      <c r="AY191" s="134" t="str">
        <f>IF(ISERR(IF($C191="","",SUMIFS(Con_ve!$F$6:$F$1005,Con_ve!$C$6:$C$1005,$C191,Con_ve!$I$6:$I$1005,"Fechada",Con_ve!$Q$6:$Q$1005,Cad_cl!AY$5))),"",IF($C191="","",SUMIFS(Con_ve!$F$6:$F$1005,Con_ve!$C$6:$C$1005,$C191,Con_ve!$I$6:$I$1005,"Fechada",Con_ve!$Q$6:$Q$1005,Cad_cl!AY$5)))</f>
        <v/>
      </c>
      <c r="AZ191" s="134" t="str">
        <f>IF(ISERR(IF($C191="","",SUMIFS(Con_ve!$F$6:$F$1005,Con_ve!$C$6:$C$1005,$C191,Con_ve!$I$6:$I$1005,"Fechada",Con_ve!$Q$6:$Q$1005,Cad_cl!AZ$5))),"",IF($C191="","",SUMIFS(Con_ve!$F$6:$F$1005,Con_ve!$C$6:$C$1005,$C191,Con_ve!$I$6:$I$1005,"Fechada",Con_ve!$Q$6:$Q$1005,Cad_cl!AZ$5)))</f>
        <v/>
      </c>
      <c r="BA191" s="134" t="str">
        <f>IF(ISERR(IF($C191="","",SUMIFS(Con_ve!$F$6:$F$1005,Con_ve!$C$6:$C$1005,$C191,Con_ve!$I$6:$I$1005,"Fechada",Con_ve!$Q$6:$Q$1005,Cad_cl!BA$5))),"",IF($C191="","",SUMIFS(Con_ve!$F$6:$F$1005,Con_ve!$C$6:$C$1005,$C191,Con_ve!$I$6:$I$1005,"Fechada",Con_ve!$Q$6:$Q$1005,Cad_cl!BA$5)))</f>
        <v/>
      </c>
      <c r="BB191" s="134">
        <f t="shared" si="6"/>
        <v>0</v>
      </c>
      <c r="BD191" s="134" t="str">
        <f>IF(ISERR(IF($C191="","",SUMIFS(Con_ve!$F$6:$F$1005,Con_ve!$C$6:$C$1005,$C191,Con_ve!$I$6:$I$1005,"Em negociação",Con_ve!$Q$6:$Q$1005,Cad_cl!BD$5))),"",IF($C191="","",SUMIFS(Con_ve!$F$6:$F$1005,Con_ve!$C$6:$C$1005,$C191,Con_ve!$I$6:$I$1005,"Em negociação",Con_ve!$Q$6:$Q$1005,Cad_cl!BD$5)))</f>
        <v/>
      </c>
      <c r="BE191" s="134" t="str">
        <f>IF(ISERR(IF($C191="","",SUMIFS(Con_ve!$F$6:$F$1005,Con_ve!$C$6:$C$1005,$C191,Con_ve!$I$6:$I$1005,"Em negociação",Con_ve!$Q$6:$Q$1005,Cad_cl!BE$5))),"",IF($C191="","",SUMIFS(Con_ve!$F$6:$F$1005,Con_ve!$C$6:$C$1005,$C191,Con_ve!$I$6:$I$1005,"Em negociação",Con_ve!$Q$6:$Q$1005,Cad_cl!BE$5)))</f>
        <v/>
      </c>
      <c r="BF191" s="134" t="str">
        <f>IF(ISERR(IF($C191="","",SUMIFS(Con_ve!$F$6:$F$1005,Con_ve!$C$6:$C$1005,$C191,Con_ve!$I$6:$I$1005,"Em negociação",Con_ve!$Q$6:$Q$1005,Cad_cl!BF$5))),"",IF($C191="","",SUMIFS(Con_ve!$F$6:$F$1005,Con_ve!$C$6:$C$1005,$C191,Con_ve!$I$6:$I$1005,"Em negociação",Con_ve!$Q$6:$Q$1005,Cad_cl!BF$5)))</f>
        <v/>
      </c>
      <c r="BG191" s="134" t="str">
        <f>IF(ISERR(IF($C191="","",SUMIFS(Con_ve!$F$6:$F$1005,Con_ve!$C$6:$C$1005,$C191,Con_ve!$I$6:$I$1005,"Em negociação",Con_ve!$Q$6:$Q$1005,Cad_cl!BG$5))),"",IF($C191="","",SUMIFS(Con_ve!$F$6:$F$1005,Con_ve!$C$6:$C$1005,$C191,Con_ve!$I$6:$I$1005,"Em negociação",Con_ve!$Q$6:$Q$1005,Cad_cl!BG$5)))</f>
        <v/>
      </c>
      <c r="BH191" s="134" t="str">
        <f>IF(ISERR(IF($C191="","",SUMIFS(Con_ve!$F$6:$F$1005,Con_ve!$C$6:$C$1005,$C191,Con_ve!$I$6:$I$1005,"Em negociação",Con_ve!$Q$6:$Q$1005,Cad_cl!BH$5))),"",IF($C191="","",SUMIFS(Con_ve!$F$6:$F$1005,Con_ve!$C$6:$C$1005,$C191,Con_ve!$I$6:$I$1005,"Em negociação",Con_ve!$Q$6:$Q$1005,Cad_cl!BH$5)))</f>
        <v/>
      </c>
      <c r="BI191" s="134" t="str">
        <f>IF(ISERR(IF($C191="","",SUMIFS(Con_ve!$F$6:$F$1005,Con_ve!$C$6:$C$1005,$C191,Con_ve!$I$6:$I$1005,"Em negociação",Con_ve!$Q$6:$Q$1005,Cad_cl!BI$5))),"",IF($C191="","",SUMIFS(Con_ve!$F$6:$F$1005,Con_ve!$C$6:$C$1005,$C191,Con_ve!$I$6:$I$1005,"Em negociação",Con_ve!$Q$6:$Q$1005,Cad_cl!BI$5)))</f>
        <v/>
      </c>
      <c r="BJ191" s="134" t="str">
        <f>IF(ISERR(IF($C191="","",SUMIFS(Con_ve!$F$6:$F$1005,Con_ve!$C$6:$C$1005,$C191,Con_ve!$I$6:$I$1005,"Em negociação",Con_ve!$Q$6:$Q$1005,Cad_cl!BJ$5))),"",IF($C191="","",SUMIFS(Con_ve!$F$6:$F$1005,Con_ve!$C$6:$C$1005,$C191,Con_ve!$I$6:$I$1005,"Em negociação",Con_ve!$Q$6:$Q$1005,Cad_cl!BJ$5)))</f>
        <v/>
      </c>
      <c r="BK191" s="134" t="str">
        <f>IF(ISERR(IF($C191="","",SUMIFS(Con_ve!$F$6:$F$1005,Con_ve!$C$6:$C$1005,$C191,Con_ve!$I$6:$I$1005,"Em negociação",Con_ve!$Q$6:$Q$1005,Cad_cl!BK$5))),"",IF($C191="","",SUMIFS(Con_ve!$F$6:$F$1005,Con_ve!$C$6:$C$1005,$C191,Con_ve!$I$6:$I$1005,"Em negociação",Con_ve!$Q$6:$Q$1005,Cad_cl!BK$5)))</f>
        <v/>
      </c>
      <c r="BL191" s="134" t="str">
        <f>IF(ISERR(IF($C191="","",SUMIFS(Con_ve!$F$6:$F$1005,Con_ve!$C$6:$C$1005,$C191,Con_ve!$I$6:$I$1005,"Em negociação",Con_ve!$Q$6:$Q$1005,Cad_cl!BL$5))),"",IF($C191="","",SUMIFS(Con_ve!$F$6:$F$1005,Con_ve!$C$6:$C$1005,$C191,Con_ve!$I$6:$I$1005,"Em negociação",Con_ve!$Q$6:$Q$1005,Cad_cl!BL$5)))</f>
        <v/>
      </c>
      <c r="BM191" s="134" t="str">
        <f>IF(ISERR(IF($C191="","",SUMIFS(Con_ve!$F$6:$F$1005,Con_ve!$C$6:$C$1005,$C191,Con_ve!$I$6:$I$1005,"Em negociação",Con_ve!$Q$6:$Q$1005,Cad_cl!BM$5))),"",IF($C191="","",SUMIFS(Con_ve!$F$6:$F$1005,Con_ve!$C$6:$C$1005,$C191,Con_ve!$I$6:$I$1005,"Em negociação",Con_ve!$Q$6:$Q$1005,Cad_cl!BM$5)))</f>
        <v/>
      </c>
      <c r="BN191" s="134" t="str">
        <f>IF(ISERR(IF($C191="","",SUMIFS(Con_ve!$F$6:$F$1005,Con_ve!$C$6:$C$1005,$C191,Con_ve!$I$6:$I$1005,"Em negociação",Con_ve!$Q$6:$Q$1005,Cad_cl!BN$5))),"",IF($C191="","",SUMIFS(Con_ve!$F$6:$F$1005,Con_ve!$C$6:$C$1005,$C191,Con_ve!$I$6:$I$1005,"Em negociação",Con_ve!$Q$6:$Q$1005,Cad_cl!BN$5)))</f>
        <v/>
      </c>
      <c r="BO191" s="134" t="str">
        <f>IF(ISERR(IF($C191="","",SUMIFS(Con_ve!$F$6:$F$1005,Con_ve!$C$6:$C$1005,$C191,Con_ve!$I$6:$I$1005,"Em negociação",Con_ve!$Q$6:$Q$1005,Cad_cl!BO$5))),"",IF($C191="","",SUMIFS(Con_ve!$F$6:$F$1005,Con_ve!$C$6:$C$1005,$C191,Con_ve!$I$6:$I$1005,"Em negociação",Con_ve!$Q$6:$Q$1005,Cad_cl!BO$5)))</f>
        <v/>
      </c>
      <c r="BP191" s="134">
        <f t="shared" si="7"/>
        <v>0</v>
      </c>
      <c r="BR191" s="125" t="str">
        <f>IF(ISERR(IF(AND($I191=Re_lo!$E$5,BR$5=VLOOKUP(Re_lo!$H$5,Re_lo!$N$5:$O$16,2,0)),AP191,"")),"",IF(AND($I191=Re_lo!$E$5,BR$5=VLOOKUP(Re_lo!$H$5,Re_lo!$N$5:$O$16,2,0)),AP191,""))</f>
        <v/>
      </c>
      <c r="BS191" s="125" t="str">
        <f>IF(ISERR(IF(AND($I191=Re_lo!$E$5,BS$5=VLOOKUP(Re_lo!$H$5,Re_lo!$N$5:$O$16,2,0)),AQ191,"")),"",IF(AND($I191=Re_lo!$E$5,BS$5=VLOOKUP(Re_lo!$H$5,Re_lo!$N$5:$O$16,2,0)),AQ191,""))</f>
        <v/>
      </c>
      <c r="BT191" s="125" t="str">
        <f>IF(ISERR(IF(AND($I191=Re_lo!$E$5,BT$5=VLOOKUP(Re_lo!$H$5,Re_lo!$N$5:$O$16,2,0)),AR191,"")),"",IF(AND($I191=Re_lo!$E$5,BT$5=VLOOKUP(Re_lo!$H$5,Re_lo!$N$5:$O$16,2,0)),AR191,""))</f>
        <v/>
      </c>
      <c r="BU191" s="125" t="str">
        <f>IF(ISERR(IF(AND($I191=Re_lo!$E$5,BU$5=VLOOKUP(Re_lo!$H$5,Re_lo!$N$5:$O$16,2,0)),AS191,"")),"",IF(AND($I191=Re_lo!$E$5,BU$5=VLOOKUP(Re_lo!$H$5,Re_lo!$N$5:$O$16,2,0)),AS191,""))</f>
        <v/>
      </c>
      <c r="BV191" s="125" t="str">
        <f>IF(ISERR(IF(AND($I191=Re_lo!$E$5,BV$5=VLOOKUP(Re_lo!$H$5,Re_lo!$N$5:$O$16,2,0)),AT191,"")),"",IF(AND($I191=Re_lo!$E$5,BV$5=VLOOKUP(Re_lo!$H$5,Re_lo!$N$5:$O$16,2,0)),AT191,""))</f>
        <v/>
      </c>
      <c r="BW191" s="125" t="str">
        <f>IF(ISERR(IF(AND($I191=Re_lo!$E$5,BW$5=VLOOKUP(Re_lo!$H$5,Re_lo!$N$5:$O$16,2,0)),AU191,"")),"",IF(AND($I191=Re_lo!$E$5,BW$5=VLOOKUP(Re_lo!$H$5,Re_lo!$N$5:$O$16,2,0)),AU191,""))</f>
        <v/>
      </c>
      <c r="BX191" s="125" t="str">
        <f>IF(ISERR(IF(AND($I191=Re_lo!$E$5,BX$5=VLOOKUP(Re_lo!$H$5,Re_lo!$N$5:$O$16,2,0)),AV191,"")),"",IF(AND($I191=Re_lo!$E$5,BX$5=VLOOKUP(Re_lo!$H$5,Re_lo!$N$5:$O$16,2,0)),AV191,""))</f>
        <v/>
      </c>
      <c r="BY191" s="125" t="str">
        <f>IF(ISERR(IF(AND($I191=Re_lo!$E$5,BY$5=VLOOKUP(Re_lo!$H$5,Re_lo!$N$5:$O$16,2,0)),AW191,"")),"",IF(AND($I191=Re_lo!$E$5,BY$5=VLOOKUP(Re_lo!$H$5,Re_lo!$N$5:$O$16,2,0)),AW191,""))</f>
        <v/>
      </c>
      <c r="BZ191" s="125" t="str">
        <f>IF(ISERR(IF(AND($I191=Re_lo!$E$5,BZ$5=VLOOKUP(Re_lo!$H$5,Re_lo!$N$5:$O$16,2,0)),AX191,"")),"",IF(AND($I191=Re_lo!$E$5,BZ$5=VLOOKUP(Re_lo!$H$5,Re_lo!$N$5:$O$16,2,0)),AX191,""))</f>
        <v/>
      </c>
      <c r="CA191" s="125" t="str">
        <f>IF(ISERR(IF(AND($I191=Re_lo!$E$5,CA$5=VLOOKUP(Re_lo!$H$5,Re_lo!$N$5:$O$16,2,0)),AY191,"")),"",IF(AND($I191=Re_lo!$E$5,CA$5=VLOOKUP(Re_lo!$H$5,Re_lo!$N$5:$O$16,2,0)),AY191,""))</f>
        <v/>
      </c>
      <c r="CB191" s="125" t="str">
        <f>IF(ISERR(IF(AND($I191=Re_lo!$E$5,CB$5=VLOOKUP(Re_lo!$H$5,Re_lo!$N$5:$O$16,2,0)),AZ191,"")),"",IF(AND($I191=Re_lo!$E$5,CB$5=VLOOKUP(Re_lo!$H$5,Re_lo!$N$5:$O$16,2,0)),AZ191,""))</f>
        <v/>
      </c>
      <c r="CC191" s="125" t="str">
        <f>IF(ISERR(IF(AND($I191=Re_lo!$E$5,CC$5=VLOOKUP(Re_lo!$H$5,Re_lo!$N$5:$O$16,2,0)),BA191,"")),"",IF(AND($I191=Re_lo!$E$5,CC$5=VLOOKUP(Re_lo!$H$5,Re_lo!$N$5:$O$16,2,0)),BA191,""))</f>
        <v/>
      </c>
      <c r="CD191" s="125" t="str">
        <f>IF(ISERR(IF(AND($I191=Re_lo!$E$5,CD$5=VLOOKUP(Re_lo!$H$5,Re_lo!$N$5:$O$16,2,0)),BB191,"")),"",IF(AND($I191=Re_lo!$E$5,CD$5=VLOOKUP(Re_lo!$H$5,Re_lo!$N$5:$O$16,2,0)),BB191,""))</f>
        <v/>
      </c>
      <c r="CF191" s="125" t="str">
        <f>IF($C191="","",COUNTIFS(Con_ve!$C$6:$C$1005,$C191,Con_ve!$Q$6:$Q$1005,Cad_cl!CF$5))</f>
        <v/>
      </c>
      <c r="CG191" s="125" t="str">
        <f>IF($C191="","",COUNTIFS(Con_ve!$C$6:$C$1005,$C191,Con_ve!$Q$6:$Q$1005,Cad_cl!CG$5))</f>
        <v/>
      </c>
      <c r="CH191" s="125" t="str">
        <f>IF($C191="","",COUNTIFS(Con_ve!$C$6:$C$1005,$C191,Con_ve!$Q$6:$Q$1005,Cad_cl!CH$5))</f>
        <v/>
      </c>
      <c r="CI191" s="125" t="str">
        <f>IF($C191="","",COUNTIFS(Con_ve!$C$6:$C$1005,$C191,Con_ve!$Q$6:$Q$1005,Cad_cl!CI$5))</f>
        <v/>
      </c>
      <c r="CJ191" s="125" t="str">
        <f>IF($C191="","",COUNTIFS(Con_ve!$C$6:$C$1005,$C191,Con_ve!$Q$6:$Q$1005,Cad_cl!CJ$5))</f>
        <v/>
      </c>
      <c r="CK191" s="125" t="str">
        <f>IF($C191="","",COUNTIFS(Con_ve!$C$6:$C$1005,$C191,Con_ve!$Q$6:$Q$1005,Cad_cl!CK$5))</f>
        <v/>
      </c>
      <c r="CL191" s="125" t="str">
        <f>IF($C191="","",COUNTIFS(Con_ve!$C$6:$C$1005,$C191,Con_ve!$Q$6:$Q$1005,Cad_cl!CL$5))</f>
        <v/>
      </c>
      <c r="CM191" s="125" t="str">
        <f>IF($C191="","",COUNTIFS(Con_ve!$C$6:$C$1005,$C191,Con_ve!$Q$6:$Q$1005,Cad_cl!CM$5))</f>
        <v/>
      </c>
      <c r="CN191" s="125" t="str">
        <f>IF($C191="","",COUNTIFS(Con_ve!$C$6:$C$1005,$C191,Con_ve!$Q$6:$Q$1005,Cad_cl!CN$5))</f>
        <v/>
      </c>
      <c r="CO191" s="125" t="str">
        <f>IF($C191="","",COUNTIFS(Con_ve!$C$6:$C$1005,$C191,Con_ve!$Q$6:$Q$1005,Cad_cl!CO$5))</f>
        <v/>
      </c>
      <c r="CP191" s="125" t="str">
        <f>IF($C191="","",COUNTIFS(Con_ve!$C$6:$C$1005,$C191,Con_ve!$Q$6:$Q$1005,Cad_cl!CP$5))</f>
        <v/>
      </c>
      <c r="CQ191" s="125" t="str">
        <f>IF($C191="","",COUNTIFS(Con_ve!$C$6:$C$1005,$C191,Con_ve!$Q$6:$Q$1005,Cad_cl!CQ$5))</f>
        <v/>
      </c>
      <c r="CR191" s="125">
        <f t="shared" si="8"/>
        <v>0</v>
      </c>
    </row>
    <row r="192" spans="3:96" ht="30" customHeight="1">
      <c r="C192" s="153"/>
      <c r="D192" s="153"/>
      <c r="E192" s="154"/>
      <c r="F192" s="153"/>
      <c r="G192" s="155"/>
      <c r="H192" s="153"/>
      <c r="I192" s="153"/>
      <c r="J192" s="132" t="s">
        <v>309</v>
      </c>
      <c r="K192" s="133" t="s">
        <v>309</v>
      </c>
      <c r="L192" s="153"/>
      <c r="M192" s="153"/>
      <c r="N192" s="153"/>
      <c r="O192" s="153"/>
      <c r="P192" s="153"/>
      <c r="Q192" s="153"/>
      <c r="AP192" s="134" t="str">
        <f>IF(ISERR(IF($C192="","",SUMIFS(Con_ve!$F$6:$F$1005,Con_ve!$C$6:$C$1005,$C192,Con_ve!$I$6:$I$1005,"Fechada",Con_ve!$Q$6:$Q$1005,Cad_cl!AP$5))),"",IF($C192="","",SUMIFS(Con_ve!$F$6:$F$1005,Con_ve!$C$6:$C$1005,$C192,Con_ve!$I$6:$I$1005,"Fechada",Con_ve!$Q$6:$Q$1005,Cad_cl!AP$5)))</f>
        <v/>
      </c>
      <c r="AQ192" s="134" t="str">
        <f>IF(ISERR(IF($C192="","",SUMIFS(Con_ve!$F$6:$F$1005,Con_ve!$C$6:$C$1005,$C192,Con_ve!$I$6:$I$1005,"Fechada",Con_ve!$Q$6:$Q$1005,Cad_cl!AQ$5))),"",IF($C192="","",SUMIFS(Con_ve!$F$6:$F$1005,Con_ve!$C$6:$C$1005,$C192,Con_ve!$I$6:$I$1005,"Fechada",Con_ve!$Q$6:$Q$1005,Cad_cl!AQ$5)))</f>
        <v/>
      </c>
      <c r="AR192" s="134" t="str">
        <f>IF(ISERR(IF($C192="","",SUMIFS(Con_ve!$F$6:$F$1005,Con_ve!$C$6:$C$1005,$C192,Con_ve!$I$6:$I$1005,"Fechada",Con_ve!$Q$6:$Q$1005,Cad_cl!AR$5))),"",IF($C192="","",SUMIFS(Con_ve!$F$6:$F$1005,Con_ve!$C$6:$C$1005,$C192,Con_ve!$I$6:$I$1005,"Fechada",Con_ve!$Q$6:$Q$1005,Cad_cl!AR$5)))</f>
        <v/>
      </c>
      <c r="AS192" s="134" t="str">
        <f>IF(ISERR(IF($C192="","",SUMIFS(Con_ve!$F$6:$F$1005,Con_ve!$C$6:$C$1005,$C192,Con_ve!$I$6:$I$1005,"Fechada",Con_ve!$Q$6:$Q$1005,Cad_cl!AS$5))),"",IF($C192="","",SUMIFS(Con_ve!$F$6:$F$1005,Con_ve!$C$6:$C$1005,$C192,Con_ve!$I$6:$I$1005,"Fechada",Con_ve!$Q$6:$Q$1005,Cad_cl!AS$5)))</f>
        <v/>
      </c>
      <c r="AT192" s="134" t="str">
        <f>IF(ISERR(IF($C192="","",SUMIFS(Con_ve!$F$6:$F$1005,Con_ve!$C$6:$C$1005,$C192,Con_ve!$I$6:$I$1005,"Fechada",Con_ve!$Q$6:$Q$1005,Cad_cl!AT$5))),"",IF($C192="","",SUMIFS(Con_ve!$F$6:$F$1005,Con_ve!$C$6:$C$1005,$C192,Con_ve!$I$6:$I$1005,"Fechada",Con_ve!$Q$6:$Q$1005,Cad_cl!AT$5)))</f>
        <v/>
      </c>
      <c r="AU192" s="134" t="str">
        <f>IF(ISERR(IF($C192="","",SUMIFS(Con_ve!$F$6:$F$1005,Con_ve!$C$6:$C$1005,$C192,Con_ve!$I$6:$I$1005,"Fechada",Con_ve!$Q$6:$Q$1005,Cad_cl!AU$5))),"",IF($C192="","",SUMIFS(Con_ve!$F$6:$F$1005,Con_ve!$C$6:$C$1005,$C192,Con_ve!$I$6:$I$1005,"Fechada",Con_ve!$Q$6:$Q$1005,Cad_cl!AU$5)))</f>
        <v/>
      </c>
      <c r="AV192" s="134" t="str">
        <f>IF(ISERR(IF($C192="","",SUMIFS(Con_ve!$F$6:$F$1005,Con_ve!$C$6:$C$1005,$C192,Con_ve!$I$6:$I$1005,"Fechada",Con_ve!$Q$6:$Q$1005,Cad_cl!AV$5))),"",IF($C192="","",SUMIFS(Con_ve!$F$6:$F$1005,Con_ve!$C$6:$C$1005,$C192,Con_ve!$I$6:$I$1005,"Fechada",Con_ve!$Q$6:$Q$1005,Cad_cl!AV$5)))</f>
        <v/>
      </c>
      <c r="AW192" s="134" t="str">
        <f>IF(ISERR(IF($C192="","",SUMIFS(Con_ve!$F$6:$F$1005,Con_ve!$C$6:$C$1005,$C192,Con_ve!$I$6:$I$1005,"Fechada",Con_ve!$Q$6:$Q$1005,Cad_cl!AW$5))),"",IF($C192="","",SUMIFS(Con_ve!$F$6:$F$1005,Con_ve!$C$6:$C$1005,$C192,Con_ve!$I$6:$I$1005,"Fechada",Con_ve!$Q$6:$Q$1005,Cad_cl!AW$5)))</f>
        <v/>
      </c>
      <c r="AX192" s="134" t="str">
        <f>IF(ISERR(IF($C192="","",SUMIFS(Con_ve!$F$6:$F$1005,Con_ve!$C$6:$C$1005,$C192,Con_ve!$I$6:$I$1005,"Fechada",Con_ve!$Q$6:$Q$1005,Cad_cl!AX$5))),"",IF($C192="","",SUMIFS(Con_ve!$F$6:$F$1005,Con_ve!$C$6:$C$1005,$C192,Con_ve!$I$6:$I$1005,"Fechada",Con_ve!$Q$6:$Q$1005,Cad_cl!AX$5)))</f>
        <v/>
      </c>
      <c r="AY192" s="134" t="str">
        <f>IF(ISERR(IF($C192="","",SUMIFS(Con_ve!$F$6:$F$1005,Con_ve!$C$6:$C$1005,$C192,Con_ve!$I$6:$I$1005,"Fechada",Con_ve!$Q$6:$Q$1005,Cad_cl!AY$5))),"",IF($C192="","",SUMIFS(Con_ve!$F$6:$F$1005,Con_ve!$C$6:$C$1005,$C192,Con_ve!$I$6:$I$1005,"Fechada",Con_ve!$Q$6:$Q$1005,Cad_cl!AY$5)))</f>
        <v/>
      </c>
      <c r="AZ192" s="134" t="str">
        <f>IF(ISERR(IF($C192="","",SUMIFS(Con_ve!$F$6:$F$1005,Con_ve!$C$6:$C$1005,$C192,Con_ve!$I$6:$I$1005,"Fechada",Con_ve!$Q$6:$Q$1005,Cad_cl!AZ$5))),"",IF($C192="","",SUMIFS(Con_ve!$F$6:$F$1005,Con_ve!$C$6:$C$1005,$C192,Con_ve!$I$6:$I$1005,"Fechada",Con_ve!$Q$6:$Q$1005,Cad_cl!AZ$5)))</f>
        <v/>
      </c>
      <c r="BA192" s="134" t="str">
        <f>IF(ISERR(IF($C192="","",SUMIFS(Con_ve!$F$6:$F$1005,Con_ve!$C$6:$C$1005,$C192,Con_ve!$I$6:$I$1005,"Fechada",Con_ve!$Q$6:$Q$1005,Cad_cl!BA$5))),"",IF($C192="","",SUMIFS(Con_ve!$F$6:$F$1005,Con_ve!$C$6:$C$1005,$C192,Con_ve!$I$6:$I$1005,"Fechada",Con_ve!$Q$6:$Q$1005,Cad_cl!BA$5)))</f>
        <v/>
      </c>
      <c r="BB192" s="134">
        <f t="shared" si="6"/>
        <v>0</v>
      </c>
      <c r="BD192" s="134" t="str">
        <f>IF(ISERR(IF($C192="","",SUMIFS(Con_ve!$F$6:$F$1005,Con_ve!$C$6:$C$1005,$C192,Con_ve!$I$6:$I$1005,"Em negociação",Con_ve!$Q$6:$Q$1005,Cad_cl!BD$5))),"",IF($C192="","",SUMIFS(Con_ve!$F$6:$F$1005,Con_ve!$C$6:$C$1005,$C192,Con_ve!$I$6:$I$1005,"Em negociação",Con_ve!$Q$6:$Q$1005,Cad_cl!BD$5)))</f>
        <v/>
      </c>
      <c r="BE192" s="134" t="str">
        <f>IF(ISERR(IF($C192="","",SUMIFS(Con_ve!$F$6:$F$1005,Con_ve!$C$6:$C$1005,$C192,Con_ve!$I$6:$I$1005,"Em negociação",Con_ve!$Q$6:$Q$1005,Cad_cl!BE$5))),"",IF($C192="","",SUMIFS(Con_ve!$F$6:$F$1005,Con_ve!$C$6:$C$1005,$C192,Con_ve!$I$6:$I$1005,"Em negociação",Con_ve!$Q$6:$Q$1005,Cad_cl!BE$5)))</f>
        <v/>
      </c>
      <c r="BF192" s="134" t="str">
        <f>IF(ISERR(IF($C192="","",SUMIFS(Con_ve!$F$6:$F$1005,Con_ve!$C$6:$C$1005,$C192,Con_ve!$I$6:$I$1005,"Em negociação",Con_ve!$Q$6:$Q$1005,Cad_cl!BF$5))),"",IF($C192="","",SUMIFS(Con_ve!$F$6:$F$1005,Con_ve!$C$6:$C$1005,$C192,Con_ve!$I$6:$I$1005,"Em negociação",Con_ve!$Q$6:$Q$1005,Cad_cl!BF$5)))</f>
        <v/>
      </c>
      <c r="BG192" s="134" t="str">
        <f>IF(ISERR(IF($C192="","",SUMIFS(Con_ve!$F$6:$F$1005,Con_ve!$C$6:$C$1005,$C192,Con_ve!$I$6:$I$1005,"Em negociação",Con_ve!$Q$6:$Q$1005,Cad_cl!BG$5))),"",IF($C192="","",SUMIFS(Con_ve!$F$6:$F$1005,Con_ve!$C$6:$C$1005,$C192,Con_ve!$I$6:$I$1005,"Em negociação",Con_ve!$Q$6:$Q$1005,Cad_cl!BG$5)))</f>
        <v/>
      </c>
      <c r="BH192" s="134" t="str">
        <f>IF(ISERR(IF($C192="","",SUMIFS(Con_ve!$F$6:$F$1005,Con_ve!$C$6:$C$1005,$C192,Con_ve!$I$6:$I$1005,"Em negociação",Con_ve!$Q$6:$Q$1005,Cad_cl!BH$5))),"",IF($C192="","",SUMIFS(Con_ve!$F$6:$F$1005,Con_ve!$C$6:$C$1005,$C192,Con_ve!$I$6:$I$1005,"Em negociação",Con_ve!$Q$6:$Q$1005,Cad_cl!BH$5)))</f>
        <v/>
      </c>
      <c r="BI192" s="134" t="str">
        <f>IF(ISERR(IF($C192="","",SUMIFS(Con_ve!$F$6:$F$1005,Con_ve!$C$6:$C$1005,$C192,Con_ve!$I$6:$I$1005,"Em negociação",Con_ve!$Q$6:$Q$1005,Cad_cl!BI$5))),"",IF($C192="","",SUMIFS(Con_ve!$F$6:$F$1005,Con_ve!$C$6:$C$1005,$C192,Con_ve!$I$6:$I$1005,"Em negociação",Con_ve!$Q$6:$Q$1005,Cad_cl!BI$5)))</f>
        <v/>
      </c>
      <c r="BJ192" s="134" t="str">
        <f>IF(ISERR(IF($C192="","",SUMIFS(Con_ve!$F$6:$F$1005,Con_ve!$C$6:$C$1005,$C192,Con_ve!$I$6:$I$1005,"Em negociação",Con_ve!$Q$6:$Q$1005,Cad_cl!BJ$5))),"",IF($C192="","",SUMIFS(Con_ve!$F$6:$F$1005,Con_ve!$C$6:$C$1005,$C192,Con_ve!$I$6:$I$1005,"Em negociação",Con_ve!$Q$6:$Q$1005,Cad_cl!BJ$5)))</f>
        <v/>
      </c>
      <c r="BK192" s="134" t="str">
        <f>IF(ISERR(IF($C192="","",SUMIFS(Con_ve!$F$6:$F$1005,Con_ve!$C$6:$C$1005,$C192,Con_ve!$I$6:$I$1005,"Em negociação",Con_ve!$Q$6:$Q$1005,Cad_cl!BK$5))),"",IF($C192="","",SUMIFS(Con_ve!$F$6:$F$1005,Con_ve!$C$6:$C$1005,$C192,Con_ve!$I$6:$I$1005,"Em negociação",Con_ve!$Q$6:$Q$1005,Cad_cl!BK$5)))</f>
        <v/>
      </c>
      <c r="BL192" s="134" t="str">
        <f>IF(ISERR(IF($C192="","",SUMIFS(Con_ve!$F$6:$F$1005,Con_ve!$C$6:$C$1005,$C192,Con_ve!$I$6:$I$1005,"Em negociação",Con_ve!$Q$6:$Q$1005,Cad_cl!BL$5))),"",IF($C192="","",SUMIFS(Con_ve!$F$6:$F$1005,Con_ve!$C$6:$C$1005,$C192,Con_ve!$I$6:$I$1005,"Em negociação",Con_ve!$Q$6:$Q$1005,Cad_cl!BL$5)))</f>
        <v/>
      </c>
      <c r="BM192" s="134" t="str">
        <f>IF(ISERR(IF($C192="","",SUMIFS(Con_ve!$F$6:$F$1005,Con_ve!$C$6:$C$1005,$C192,Con_ve!$I$6:$I$1005,"Em negociação",Con_ve!$Q$6:$Q$1005,Cad_cl!BM$5))),"",IF($C192="","",SUMIFS(Con_ve!$F$6:$F$1005,Con_ve!$C$6:$C$1005,$C192,Con_ve!$I$6:$I$1005,"Em negociação",Con_ve!$Q$6:$Q$1005,Cad_cl!BM$5)))</f>
        <v/>
      </c>
      <c r="BN192" s="134" t="str">
        <f>IF(ISERR(IF($C192="","",SUMIFS(Con_ve!$F$6:$F$1005,Con_ve!$C$6:$C$1005,$C192,Con_ve!$I$6:$I$1005,"Em negociação",Con_ve!$Q$6:$Q$1005,Cad_cl!BN$5))),"",IF($C192="","",SUMIFS(Con_ve!$F$6:$F$1005,Con_ve!$C$6:$C$1005,$C192,Con_ve!$I$6:$I$1005,"Em negociação",Con_ve!$Q$6:$Q$1005,Cad_cl!BN$5)))</f>
        <v/>
      </c>
      <c r="BO192" s="134" t="str">
        <f>IF(ISERR(IF($C192="","",SUMIFS(Con_ve!$F$6:$F$1005,Con_ve!$C$6:$C$1005,$C192,Con_ve!$I$6:$I$1005,"Em negociação",Con_ve!$Q$6:$Q$1005,Cad_cl!BO$5))),"",IF($C192="","",SUMIFS(Con_ve!$F$6:$F$1005,Con_ve!$C$6:$C$1005,$C192,Con_ve!$I$6:$I$1005,"Em negociação",Con_ve!$Q$6:$Q$1005,Cad_cl!BO$5)))</f>
        <v/>
      </c>
      <c r="BP192" s="134">
        <f t="shared" si="7"/>
        <v>0</v>
      </c>
      <c r="BR192" s="125" t="str">
        <f>IF(ISERR(IF(AND($I192=Re_lo!$E$5,BR$5=VLOOKUP(Re_lo!$H$5,Re_lo!$N$5:$O$16,2,0)),AP192,"")),"",IF(AND($I192=Re_lo!$E$5,BR$5=VLOOKUP(Re_lo!$H$5,Re_lo!$N$5:$O$16,2,0)),AP192,""))</f>
        <v/>
      </c>
      <c r="BS192" s="125" t="str">
        <f>IF(ISERR(IF(AND($I192=Re_lo!$E$5,BS$5=VLOOKUP(Re_lo!$H$5,Re_lo!$N$5:$O$16,2,0)),AQ192,"")),"",IF(AND($I192=Re_lo!$E$5,BS$5=VLOOKUP(Re_lo!$H$5,Re_lo!$N$5:$O$16,2,0)),AQ192,""))</f>
        <v/>
      </c>
      <c r="BT192" s="125" t="str">
        <f>IF(ISERR(IF(AND($I192=Re_lo!$E$5,BT$5=VLOOKUP(Re_lo!$H$5,Re_lo!$N$5:$O$16,2,0)),AR192,"")),"",IF(AND($I192=Re_lo!$E$5,BT$5=VLOOKUP(Re_lo!$H$5,Re_lo!$N$5:$O$16,2,0)),AR192,""))</f>
        <v/>
      </c>
      <c r="BU192" s="125" t="str">
        <f>IF(ISERR(IF(AND($I192=Re_lo!$E$5,BU$5=VLOOKUP(Re_lo!$H$5,Re_lo!$N$5:$O$16,2,0)),AS192,"")),"",IF(AND($I192=Re_lo!$E$5,BU$5=VLOOKUP(Re_lo!$H$5,Re_lo!$N$5:$O$16,2,0)),AS192,""))</f>
        <v/>
      </c>
      <c r="BV192" s="125" t="str">
        <f>IF(ISERR(IF(AND($I192=Re_lo!$E$5,BV$5=VLOOKUP(Re_lo!$H$5,Re_lo!$N$5:$O$16,2,0)),AT192,"")),"",IF(AND($I192=Re_lo!$E$5,BV$5=VLOOKUP(Re_lo!$H$5,Re_lo!$N$5:$O$16,2,0)),AT192,""))</f>
        <v/>
      </c>
      <c r="BW192" s="125" t="str">
        <f>IF(ISERR(IF(AND($I192=Re_lo!$E$5,BW$5=VLOOKUP(Re_lo!$H$5,Re_lo!$N$5:$O$16,2,0)),AU192,"")),"",IF(AND($I192=Re_lo!$E$5,BW$5=VLOOKUP(Re_lo!$H$5,Re_lo!$N$5:$O$16,2,0)),AU192,""))</f>
        <v/>
      </c>
      <c r="BX192" s="125" t="str">
        <f>IF(ISERR(IF(AND($I192=Re_lo!$E$5,BX$5=VLOOKUP(Re_lo!$H$5,Re_lo!$N$5:$O$16,2,0)),AV192,"")),"",IF(AND($I192=Re_lo!$E$5,BX$5=VLOOKUP(Re_lo!$H$5,Re_lo!$N$5:$O$16,2,0)),AV192,""))</f>
        <v/>
      </c>
      <c r="BY192" s="125" t="str">
        <f>IF(ISERR(IF(AND($I192=Re_lo!$E$5,BY$5=VLOOKUP(Re_lo!$H$5,Re_lo!$N$5:$O$16,2,0)),AW192,"")),"",IF(AND($I192=Re_lo!$E$5,BY$5=VLOOKUP(Re_lo!$H$5,Re_lo!$N$5:$O$16,2,0)),AW192,""))</f>
        <v/>
      </c>
      <c r="BZ192" s="125" t="str">
        <f>IF(ISERR(IF(AND($I192=Re_lo!$E$5,BZ$5=VLOOKUP(Re_lo!$H$5,Re_lo!$N$5:$O$16,2,0)),AX192,"")),"",IF(AND($I192=Re_lo!$E$5,BZ$5=VLOOKUP(Re_lo!$H$5,Re_lo!$N$5:$O$16,2,0)),AX192,""))</f>
        <v/>
      </c>
      <c r="CA192" s="125" t="str">
        <f>IF(ISERR(IF(AND($I192=Re_lo!$E$5,CA$5=VLOOKUP(Re_lo!$H$5,Re_lo!$N$5:$O$16,2,0)),AY192,"")),"",IF(AND($I192=Re_lo!$E$5,CA$5=VLOOKUP(Re_lo!$H$5,Re_lo!$N$5:$O$16,2,0)),AY192,""))</f>
        <v/>
      </c>
      <c r="CB192" s="125" t="str">
        <f>IF(ISERR(IF(AND($I192=Re_lo!$E$5,CB$5=VLOOKUP(Re_lo!$H$5,Re_lo!$N$5:$O$16,2,0)),AZ192,"")),"",IF(AND($I192=Re_lo!$E$5,CB$5=VLOOKUP(Re_lo!$H$5,Re_lo!$N$5:$O$16,2,0)),AZ192,""))</f>
        <v/>
      </c>
      <c r="CC192" s="125" t="str">
        <f>IF(ISERR(IF(AND($I192=Re_lo!$E$5,CC$5=VLOOKUP(Re_lo!$H$5,Re_lo!$N$5:$O$16,2,0)),BA192,"")),"",IF(AND($I192=Re_lo!$E$5,CC$5=VLOOKUP(Re_lo!$H$5,Re_lo!$N$5:$O$16,2,0)),BA192,""))</f>
        <v/>
      </c>
      <c r="CD192" s="125" t="str">
        <f>IF(ISERR(IF(AND($I192=Re_lo!$E$5,CD$5=VLOOKUP(Re_lo!$H$5,Re_lo!$N$5:$O$16,2,0)),BB192,"")),"",IF(AND($I192=Re_lo!$E$5,CD$5=VLOOKUP(Re_lo!$H$5,Re_lo!$N$5:$O$16,2,0)),BB192,""))</f>
        <v/>
      </c>
      <c r="CF192" s="125" t="str">
        <f>IF($C192="","",COUNTIFS(Con_ve!$C$6:$C$1005,$C192,Con_ve!$Q$6:$Q$1005,Cad_cl!CF$5))</f>
        <v/>
      </c>
      <c r="CG192" s="125" t="str">
        <f>IF($C192="","",COUNTIFS(Con_ve!$C$6:$C$1005,$C192,Con_ve!$Q$6:$Q$1005,Cad_cl!CG$5))</f>
        <v/>
      </c>
      <c r="CH192" s="125" t="str">
        <f>IF($C192="","",COUNTIFS(Con_ve!$C$6:$C$1005,$C192,Con_ve!$Q$6:$Q$1005,Cad_cl!CH$5))</f>
        <v/>
      </c>
      <c r="CI192" s="125" t="str">
        <f>IF($C192="","",COUNTIFS(Con_ve!$C$6:$C$1005,$C192,Con_ve!$Q$6:$Q$1005,Cad_cl!CI$5))</f>
        <v/>
      </c>
      <c r="CJ192" s="125" t="str">
        <f>IF($C192="","",COUNTIFS(Con_ve!$C$6:$C$1005,$C192,Con_ve!$Q$6:$Q$1005,Cad_cl!CJ$5))</f>
        <v/>
      </c>
      <c r="CK192" s="125" t="str">
        <f>IF($C192="","",COUNTIFS(Con_ve!$C$6:$C$1005,$C192,Con_ve!$Q$6:$Q$1005,Cad_cl!CK$5))</f>
        <v/>
      </c>
      <c r="CL192" s="125" t="str">
        <f>IF($C192="","",COUNTIFS(Con_ve!$C$6:$C$1005,$C192,Con_ve!$Q$6:$Q$1005,Cad_cl!CL$5))</f>
        <v/>
      </c>
      <c r="CM192" s="125" t="str">
        <f>IF($C192="","",COUNTIFS(Con_ve!$C$6:$C$1005,$C192,Con_ve!$Q$6:$Q$1005,Cad_cl!CM$5))</f>
        <v/>
      </c>
      <c r="CN192" s="125" t="str">
        <f>IF($C192="","",COUNTIFS(Con_ve!$C$6:$C$1005,$C192,Con_ve!$Q$6:$Q$1005,Cad_cl!CN$5))</f>
        <v/>
      </c>
      <c r="CO192" s="125" t="str">
        <f>IF($C192="","",COUNTIFS(Con_ve!$C$6:$C$1005,$C192,Con_ve!$Q$6:$Q$1005,Cad_cl!CO$5))</f>
        <v/>
      </c>
      <c r="CP192" s="125" t="str">
        <f>IF($C192="","",COUNTIFS(Con_ve!$C$6:$C$1005,$C192,Con_ve!$Q$6:$Q$1005,Cad_cl!CP$5))</f>
        <v/>
      </c>
      <c r="CQ192" s="125" t="str">
        <f>IF($C192="","",COUNTIFS(Con_ve!$C$6:$C$1005,$C192,Con_ve!$Q$6:$Q$1005,Cad_cl!CQ$5))</f>
        <v/>
      </c>
      <c r="CR192" s="125">
        <f t="shared" si="8"/>
        <v>0</v>
      </c>
    </row>
    <row r="193" spans="3:96" ht="30" customHeight="1">
      <c r="C193" s="153"/>
      <c r="D193" s="153"/>
      <c r="E193" s="154"/>
      <c r="F193" s="153"/>
      <c r="G193" s="155"/>
      <c r="H193" s="153"/>
      <c r="I193" s="153"/>
      <c r="J193" s="132" t="s">
        <v>309</v>
      </c>
      <c r="K193" s="133" t="s">
        <v>309</v>
      </c>
      <c r="L193" s="153"/>
      <c r="M193" s="153"/>
      <c r="N193" s="153"/>
      <c r="O193" s="153"/>
      <c r="P193" s="153"/>
      <c r="Q193" s="153"/>
      <c r="AP193" s="134" t="str">
        <f>IF(ISERR(IF($C193="","",SUMIFS(Con_ve!$F$6:$F$1005,Con_ve!$C$6:$C$1005,$C193,Con_ve!$I$6:$I$1005,"Fechada",Con_ve!$Q$6:$Q$1005,Cad_cl!AP$5))),"",IF($C193="","",SUMIFS(Con_ve!$F$6:$F$1005,Con_ve!$C$6:$C$1005,$C193,Con_ve!$I$6:$I$1005,"Fechada",Con_ve!$Q$6:$Q$1005,Cad_cl!AP$5)))</f>
        <v/>
      </c>
      <c r="AQ193" s="134" t="str">
        <f>IF(ISERR(IF($C193="","",SUMIFS(Con_ve!$F$6:$F$1005,Con_ve!$C$6:$C$1005,$C193,Con_ve!$I$6:$I$1005,"Fechada",Con_ve!$Q$6:$Q$1005,Cad_cl!AQ$5))),"",IF($C193="","",SUMIFS(Con_ve!$F$6:$F$1005,Con_ve!$C$6:$C$1005,$C193,Con_ve!$I$6:$I$1005,"Fechada",Con_ve!$Q$6:$Q$1005,Cad_cl!AQ$5)))</f>
        <v/>
      </c>
      <c r="AR193" s="134" t="str">
        <f>IF(ISERR(IF($C193="","",SUMIFS(Con_ve!$F$6:$F$1005,Con_ve!$C$6:$C$1005,$C193,Con_ve!$I$6:$I$1005,"Fechada",Con_ve!$Q$6:$Q$1005,Cad_cl!AR$5))),"",IF($C193="","",SUMIFS(Con_ve!$F$6:$F$1005,Con_ve!$C$6:$C$1005,$C193,Con_ve!$I$6:$I$1005,"Fechada",Con_ve!$Q$6:$Q$1005,Cad_cl!AR$5)))</f>
        <v/>
      </c>
      <c r="AS193" s="134" t="str">
        <f>IF(ISERR(IF($C193="","",SUMIFS(Con_ve!$F$6:$F$1005,Con_ve!$C$6:$C$1005,$C193,Con_ve!$I$6:$I$1005,"Fechada",Con_ve!$Q$6:$Q$1005,Cad_cl!AS$5))),"",IF($C193="","",SUMIFS(Con_ve!$F$6:$F$1005,Con_ve!$C$6:$C$1005,$C193,Con_ve!$I$6:$I$1005,"Fechada",Con_ve!$Q$6:$Q$1005,Cad_cl!AS$5)))</f>
        <v/>
      </c>
      <c r="AT193" s="134" t="str">
        <f>IF(ISERR(IF($C193="","",SUMIFS(Con_ve!$F$6:$F$1005,Con_ve!$C$6:$C$1005,$C193,Con_ve!$I$6:$I$1005,"Fechada",Con_ve!$Q$6:$Q$1005,Cad_cl!AT$5))),"",IF($C193="","",SUMIFS(Con_ve!$F$6:$F$1005,Con_ve!$C$6:$C$1005,$C193,Con_ve!$I$6:$I$1005,"Fechada",Con_ve!$Q$6:$Q$1005,Cad_cl!AT$5)))</f>
        <v/>
      </c>
      <c r="AU193" s="134" t="str">
        <f>IF(ISERR(IF($C193="","",SUMIFS(Con_ve!$F$6:$F$1005,Con_ve!$C$6:$C$1005,$C193,Con_ve!$I$6:$I$1005,"Fechada",Con_ve!$Q$6:$Q$1005,Cad_cl!AU$5))),"",IF($C193="","",SUMIFS(Con_ve!$F$6:$F$1005,Con_ve!$C$6:$C$1005,$C193,Con_ve!$I$6:$I$1005,"Fechada",Con_ve!$Q$6:$Q$1005,Cad_cl!AU$5)))</f>
        <v/>
      </c>
      <c r="AV193" s="134" t="str">
        <f>IF(ISERR(IF($C193="","",SUMIFS(Con_ve!$F$6:$F$1005,Con_ve!$C$6:$C$1005,$C193,Con_ve!$I$6:$I$1005,"Fechada",Con_ve!$Q$6:$Q$1005,Cad_cl!AV$5))),"",IF($C193="","",SUMIFS(Con_ve!$F$6:$F$1005,Con_ve!$C$6:$C$1005,$C193,Con_ve!$I$6:$I$1005,"Fechada",Con_ve!$Q$6:$Q$1005,Cad_cl!AV$5)))</f>
        <v/>
      </c>
      <c r="AW193" s="134" t="str">
        <f>IF(ISERR(IF($C193="","",SUMIFS(Con_ve!$F$6:$F$1005,Con_ve!$C$6:$C$1005,$C193,Con_ve!$I$6:$I$1005,"Fechada",Con_ve!$Q$6:$Q$1005,Cad_cl!AW$5))),"",IF($C193="","",SUMIFS(Con_ve!$F$6:$F$1005,Con_ve!$C$6:$C$1005,$C193,Con_ve!$I$6:$I$1005,"Fechada",Con_ve!$Q$6:$Q$1005,Cad_cl!AW$5)))</f>
        <v/>
      </c>
      <c r="AX193" s="134" t="str">
        <f>IF(ISERR(IF($C193="","",SUMIFS(Con_ve!$F$6:$F$1005,Con_ve!$C$6:$C$1005,$C193,Con_ve!$I$6:$I$1005,"Fechada",Con_ve!$Q$6:$Q$1005,Cad_cl!AX$5))),"",IF($C193="","",SUMIFS(Con_ve!$F$6:$F$1005,Con_ve!$C$6:$C$1005,$C193,Con_ve!$I$6:$I$1005,"Fechada",Con_ve!$Q$6:$Q$1005,Cad_cl!AX$5)))</f>
        <v/>
      </c>
      <c r="AY193" s="134" t="str">
        <f>IF(ISERR(IF($C193="","",SUMIFS(Con_ve!$F$6:$F$1005,Con_ve!$C$6:$C$1005,$C193,Con_ve!$I$6:$I$1005,"Fechada",Con_ve!$Q$6:$Q$1005,Cad_cl!AY$5))),"",IF($C193="","",SUMIFS(Con_ve!$F$6:$F$1005,Con_ve!$C$6:$C$1005,$C193,Con_ve!$I$6:$I$1005,"Fechada",Con_ve!$Q$6:$Q$1005,Cad_cl!AY$5)))</f>
        <v/>
      </c>
      <c r="AZ193" s="134" t="str">
        <f>IF(ISERR(IF($C193="","",SUMIFS(Con_ve!$F$6:$F$1005,Con_ve!$C$6:$C$1005,$C193,Con_ve!$I$6:$I$1005,"Fechada",Con_ve!$Q$6:$Q$1005,Cad_cl!AZ$5))),"",IF($C193="","",SUMIFS(Con_ve!$F$6:$F$1005,Con_ve!$C$6:$C$1005,$C193,Con_ve!$I$6:$I$1005,"Fechada",Con_ve!$Q$6:$Q$1005,Cad_cl!AZ$5)))</f>
        <v/>
      </c>
      <c r="BA193" s="134" t="str">
        <f>IF(ISERR(IF($C193="","",SUMIFS(Con_ve!$F$6:$F$1005,Con_ve!$C$6:$C$1005,$C193,Con_ve!$I$6:$I$1005,"Fechada",Con_ve!$Q$6:$Q$1005,Cad_cl!BA$5))),"",IF($C193="","",SUMIFS(Con_ve!$F$6:$F$1005,Con_ve!$C$6:$C$1005,$C193,Con_ve!$I$6:$I$1005,"Fechada",Con_ve!$Q$6:$Q$1005,Cad_cl!BA$5)))</f>
        <v/>
      </c>
      <c r="BB193" s="134">
        <f t="shared" si="6"/>
        <v>0</v>
      </c>
      <c r="BD193" s="134" t="str">
        <f>IF(ISERR(IF($C193="","",SUMIFS(Con_ve!$F$6:$F$1005,Con_ve!$C$6:$C$1005,$C193,Con_ve!$I$6:$I$1005,"Em negociação",Con_ve!$Q$6:$Q$1005,Cad_cl!BD$5))),"",IF($C193="","",SUMIFS(Con_ve!$F$6:$F$1005,Con_ve!$C$6:$C$1005,$C193,Con_ve!$I$6:$I$1005,"Em negociação",Con_ve!$Q$6:$Q$1005,Cad_cl!BD$5)))</f>
        <v/>
      </c>
      <c r="BE193" s="134" t="str">
        <f>IF(ISERR(IF($C193="","",SUMIFS(Con_ve!$F$6:$F$1005,Con_ve!$C$6:$C$1005,$C193,Con_ve!$I$6:$I$1005,"Em negociação",Con_ve!$Q$6:$Q$1005,Cad_cl!BE$5))),"",IF($C193="","",SUMIFS(Con_ve!$F$6:$F$1005,Con_ve!$C$6:$C$1005,$C193,Con_ve!$I$6:$I$1005,"Em negociação",Con_ve!$Q$6:$Q$1005,Cad_cl!BE$5)))</f>
        <v/>
      </c>
      <c r="BF193" s="134" t="str">
        <f>IF(ISERR(IF($C193="","",SUMIFS(Con_ve!$F$6:$F$1005,Con_ve!$C$6:$C$1005,$C193,Con_ve!$I$6:$I$1005,"Em negociação",Con_ve!$Q$6:$Q$1005,Cad_cl!BF$5))),"",IF($C193="","",SUMIFS(Con_ve!$F$6:$F$1005,Con_ve!$C$6:$C$1005,$C193,Con_ve!$I$6:$I$1005,"Em negociação",Con_ve!$Q$6:$Q$1005,Cad_cl!BF$5)))</f>
        <v/>
      </c>
      <c r="BG193" s="134" t="str">
        <f>IF(ISERR(IF($C193="","",SUMIFS(Con_ve!$F$6:$F$1005,Con_ve!$C$6:$C$1005,$C193,Con_ve!$I$6:$I$1005,"Em negociação",Con_ve!$Q$6:$Q$1005,Cad_cl!BG$5))),"",IF($C193="","",SUMIFS(Con_ve!$F$6:$F$1005,Con_ve!$C$6:$C$1005,$C193,Con_ve!$I$6:$I$1005,"Em negociação",Con_ve!$Q$6:$Q$1005,Cad_cl!BG$5)))</f>
        <v/>
      </c>
      <c r="BH193" s="134" t="str">
        <f>IF(ISERR(IF($C193="","",SUMIFS(Con_ve!$F$6:$F$1005,Con_ve!$C$6:$C$1005,$C193,Con_ve!$I$6:$I$1005,"Em negociação",Con_ve!$Q$6:$Q$1005,Cad_cl!BH$5))),"",IF($C193="","",SUMIFS(Con_ve!$F$6:$F$1005,Con_ve!$C$6:$C$1005,$C193,Con_ve!$I$6:$I$1005,"Em negociação",Con_ve!$Q$6:$Q$1005,Cad_cl!BH$5)))</f>
        <v/>
      </c>
      <c r="BI193" s="134" t="str">
        <f>IF(ISERR(IF($C193="","",SUMIFS(Con_ve!$F$6:$F$1005,Con_ve!$C$6:$C$1005,$C193,Con_ve!$I$6:$I$1005,"Em negociação",Con_ve!$Q$6:$Q$1005,Cad_cl!BI$5))),"",IF($C193="","",SUMIFS(Con_ve!$F$6:$F$1005,Con_ve!$C$6:$C$1005,$C193,Con_ve!$I$6:$I$1005,"Em negociação",Con_ve!$Q$6:$Q$1005,Cad_cl!BI$5)))</f>
        <v/>
      </c>
      <c r="BJ193" s="134" t="str">
        <f>IF(ISERR(IF($C193="","",SUMIFS(Con_ve!$F$6:$F$1005,Con_ve!$C$6:$C$1005,$C193,Con_ve!$I$6:$I$1005,"Em negociação",Con_ve!$Q$6:$Q$1005,Cad_cl!BJ$5))),"",IF($C193="","",SUMIFS(Con_ve!$F$6:$F$1005,Con_ve!$C$6:$C$1005,$C193,Con_ve!$I$6:$I$1005,"Em negociação",Con_ve!$Q$6:$Q$1005,Cad_cl!BJ$5)))</f>
        <v/>
      </c>
      <c r="BK193" s="134" t="str">
        <f>IF(ISERR(IF($C193="","",SUMIFS(Con_ve!$F$6:$F$1005,Con_ve!$C$6:$C$1005,$C193,Con_ve!$I$6:$I$1005,"Em negociação",Con_ve!$Q$6:$Q$1005,Cad_cl!BK$5))),"",IF($C193="","",SUMIFS(Con_ve!$F$6:$F$1005,Con_ve!$C$6:$C$1005,$C193,Con_ve!$I$6:$I$1005,"Em negociação",Con_ve!$Q$6:$Q$1005,Cad_cl!BK$5)))</f>
        <v/>
      </c>
      <c r="BL193" s="134" t="str">
        <f>IF(ISERR(IF($C193="","",SUMIFS(Con_ve!$F$6:$F$1005,Con_ve!$C$6:$C$1005,$C193,Con_ve!$I$6:$I$1005,"Em negociação",Con_ve!$Q$6:$Q$1005,Cad_cl!BL$5))),"",IF($C193="","",SUMIFS(Con_ve!$F$6:$F$1005,Con_ve!$C$6:$C$1005,$C193,Con_ve!$I$6:$I$1005,"Em negociação",Con_ve!$Q$6:$Q$1005,Cad_cl!BL$5)))</f>
        <v/>
      </c>
      <c r="BM193" s="134" t="str">
        <f>IF(ISERR(IF($C193="","",SUMIFS(Con_ve!$F$6:$F$1005,Con_ve!$C$6:$C$1005,$C193,Con_ve!$I$6:$I$1005,"Em negociação",Con_ve!$Q$6:$Q$1005,Cad_cl!BM$5))),"",IF($C193="","",SUMIFS(Con_ve!$F$6:$F$1005,Con_ve!$C$6:$C$1005,$C193,Con_ve!$I$6:$I$1005,"Em negociação",Con_ve!$Q$6:$Q$1005,Cad_cl!BM$5)))</f>
        <v/>
      </c>
      <c r="BN193" s="134" t="str">
        <f>IF(ISERR(IF($C193="","",SUMIFS(Con_ve!$F$6:$F$1005,Con_ve!$C$6:$C$1005,$C193,Con_ve!$I$6:$I$1005,"Em negociação",Con_ve!$Q$6:$Q$1005,Cad_cl!BN$5))),"",IF($C193="","",SUMIFS(Con_ve!$F$6:$F$1005,Con_ve!$C$6:$C$1005,$C193,Con_ve!$I$6:$I$1005,"Em negociação",Con_ve!$Q$6:$Q$1005,Cad_cl!BN$5)))</f>
        <v/>
      </c>
      <c r="BO193" s="134" t="str">
        <f>IF(ISERR(IF($C193="","",SUMIFS(Con_ve!$F$6:$F$1005,Con_ve!$C$6:$C$1005,$C193,Con_ve!$I$6:$I$1005,"Em negociação",Con_ve!$Q$6:$Q$1005,Cad_cl!BO$5))),"",IF($C193="","",SUMIFS(Con_ve!$F$6:$F$1005,Con_ve!$C$6:$C$1005,$C193,Con_ve!$I$6:$I$1005,"Em negociação",Con_ve!$Q$6:$Q$1005,Cad_cl!BO$5)))</f>
        <v/>
      </c>
      <c r="BP193" s="134">
        <f t="shared" si="7"/>
        <v>0</v>
      </c>
      <c r="BR193" s="125" t="str">
        <f>IF(ISERR(IF(AND($I193=Re_lo!$E$5,BR$5=VLOOKUP(Re_lo!$H$5,Re_lo!$N$5:$O$16,2,0)),AP193,"")),"",IF(AND($I193=Re_lo!$E$5,BR$5=VLOOKUP(Re_lo!$H$5,Re_lo!$N$5:$O$16,2,0)),AP193,""))</f>
        <v/>
      </c>
      <c r="BS193" s="125" t="str">
        <f>IF(ISERR(IF(AND($I193=Re_lo!$E$5,BS$5=VLOOKUP(Re_lo!$H$5,Re_lo!$N$5:$O$16,2,0)),AQ193,"")),"",IF(AND($I193=Re_lo!$E$5,BS$5=VLOOKUP(Re_lo!$H$5,Re_lo!$N$5:$O$16,2,0)),AQ193,""))</f>
        <v/>
      </c>
      <c r="BT193" s="125" t="str">
        <f>IF(ISERR(IF(AND($I193=Re_lo!$E$5,BT$5=VLOOKUP(Re_lo!$H$5,Re_lo!$N$5:$O$16,2,0)),AR193,"")),"",IF(AND($I193=Re_lo!$E$5,BT$5=VLOOKUP(Re_lo!$H$5,Re_lo!$N$5:$O$16,2,0)),AR193,""))</f>
        <v/>
      </c>
      <c r="BU193" s="125" t="str">
        <f>IF(ISERR(IF(AND($I193=Re_lo!$E$5,BU$5=VLOOKUP(Re_lo!$H$5,Re_lo!$N$5:$O$16,2,0)),AS193,"")),"",IF(AND($I193=Re_lo!$E$5,BU$5=VLOOKUP(Re_lo!$H$5,Re_lo!$N$5:$O$16,2,0)),AS193,""))</f>
        <v/>
      </c>
      <c r="BV193" s="125" t="str">
        <f>IF(ISERR(IF(AND($I193=Re_lo!$E$5,BV$5=VLOOKUP(Re_lo!$H$5,Re_lo!$N$5:$O$16,2,0)),AT193,"")),"",IF(AND($I193=Re_lo!$E$5,BV$5=VLOOKUP(Re_lo!$H$5,Re_lo!$N$5:$O$16,2,0)),AT193,""))</f>
        <v/>
      </c>
      <c r="BW193" s="125" t="str">
        <f>IF(ISERR(IF(AND($I193=Re_lo!$E$5,BW$5=VLOOKUP(Re_lo!$H$5,Re_lo!$N$5:$O$16,2,0)),AU193,"")),"",IF(AND($I193=Re_lo!$E$5,BW$5=VLOOKUP(Re_lo!$H$5,Re_lo!$N$5:$O$16,2,0)),AU193,""))</f>
        <v/>
      </c>
      <c r="BX193" s="125" t="str">
        <f>IF(ISERR(IF(AND($I193=Re_lo!$E$5,BX$5=VLOOKUP(Re_lo!$H$5,Re_lo!$N$5:$O$16,2,0)),AV193,"")),"",IF(AND($I193=Re_lo!$E$5,BX$5=VLOOKUP(Re_lo!$H$5,Re_lo!$N$5:$O$16,2,0)),AV193,""))</f>
        <v/>
      </c>
      <c r="BY193" s="125" t="str">
        <f>IF(ISERR(IF(AND($I193=Re_lo!$E$5,BY$5=VLOOKUP(Re_lo!$H$5,Re_lo!$N$5:$O$16,2,0)),AW193,"")),"",IF(AND($I193=Re_lo!$E$5,BY$5=VLOOKUP(Re_lo!$H$5,Re_lo!$N$5:$O$16,2,0)),AW193,""))</f>
        <v/>
      </c>
      <c r="BZ193" s="125" t="str">
        <f>IF(ISERR(IF(AND($I193=Re_lo!$E$5,BZ$5=VLOOKUP(Re_lo!$H$5,Re_lo!$N$5:$O$16,2,0)),AX193,"")),"",IF(AND($I193=Re_lo!$E$5,BZ$5=VLOOKUP(Re_lo!$H$5,Re_lo!$N$5:$O$16,2,0)),AX193,""))</f>
        <v/>
      </c>
      <c r="CA193" s="125" t="str">
        <f>IF(ISERR(IF(AND($I193=Re_lo!$E$5,CA$5=VLOOKUP(Re_lo!$H$5,Re_lo!$N$5:$O$16,2,0)),AY193,"")),"",IF(AND($I193=Re_lo!$E$5,CA$5=VLOOKUP(Re_lo!$H$5,Re_lo!$N$5:$O$16,2,0)),AY193,""))</f>
        <v/>
      </c>
      <c r="CB193" s="125" t="str">
        <f>IF(ISERR(IF(AND($I193=Re_lo!$E$5,CB$5=VLOOKUP(Re_lo!$H$5,Re_lo!$N$5:$O$16,2,0)),AZ193,"")),"",IF(AND($I193=Re_lo!$E$5,CB$5=VLOOKUP(Re_lo!$H$5,Re_lo!$N$5:$O$16,2,0)),AZ193,""))</f>
        <v/>
      </c>
      <c r="CC193" s="125" t="str">
        <f>IF(ISERR(IF(AND($I193=Re_lo!$E$5,CC$5=VLOOKUP(Re_lo!$H$5,Re_lo!$N$5:$O$16,2,0)),BA193,"")),"",IF(AND($I193=Re_lo!$E$5,CC$5=VLOOKUP(Re_lo!$H$5,Re_lo!$N$5:$O$16,2,0)),BA193,""))</f>
        <v/>
      </c>
      <c r="CD193" s="125" t="str">
        <f>IF(ISERR(IF(AND($I193=Re_lo!$E$5,CD$5=VLOOKUP(Re_lo!$H$5,Re_lo!$N$5:$O$16,2,0)),BB193,"")),"",IF(AND($I193=Re_lo!$E$5,CD$5=VLOOKUP(Re_lo!$H$5,Re_lo!$N$5:$O$16,2,0)),BB193,""))</f>
        <v/>
      </c>
      <c r="CF193" s="125" t="str">
        <f>IF($C193="","",COUNTIFS(Con_ve!$C$6:$C$1005,$C193,Con_ve!$Q$6:$Q$1005,Cad_cl!CF$5))</f>
        <v/>
      </c>
      <c r="CG193" s="125" t="str">
        <f>IF($C193="","",COUNTIFS(Con_ve!$C$6:$C$1005,$C193,Con_ve!$Q$6:$Q$1005,Cad_cl!CG$5))</f>
        <v/>
      </c>
      <c r="CH193" s="125" t="str">
        <f>IF($C193="","",COUNTIFS(Con_ve!$C$6:$C$1005,$C193,Con_ve!$Q$6:$Q$1005,Cad_cl!CH$5))</f>
        <v/>
      </c>
      <c r="CI193" s="125" t="str">
        <f>IF($C193="","",COUNTIFS(Con_ve!$C$6:$C$1005,$C193,Con_ve!$Q$6:$Q$1005,Cad_cl!CI$5))</f>
        <v/>
      </c>
      <c r="CJ193" s="125" t="str">
        <f>IF($C193="","",COUNTIFS(Con_ve!$C$6:$C$1005,$C193,Con_ve!$Q$6:$Q$1005,Cad_cl!CJ$5))</f>
        <v/>
      </c>
      <c r="CK193" s="125" t="str">
        <f>IF($C193="","",COUNTIFS(Con_ve!$C$6:$C$1005,$C193,Con_ve!$Q$6:$Q$1005,Cad_cl!CK$5))</f>
        <v/>
      </c>
      <c r="CL193" s="125" t="str">
        <f>IF($C193="","",COUNTIFS(Con_ve!$C$6:$C$1005,$C193,Con_ve!$Q$6:$Q$1005,Cad_cl!CL$5))</f>
        <v/>
      </c>
      <c r="CM193" s="125" t="str">
        <f>IF($C193="","",COUNTIFS(Con_ve!$C$6:$C$1005,$C193,Con_ve!$Q$6:$Q$1005,Cad_cl!CM$5))</f>
        <v/>
      </c>
      <c r="CN193" s="125" t="str">
        <f>IF($C193="","",COUNTIFS(Con_ve!$C$6:$C$1005,$C193,Con_ve!$Q$6:$Q$1005,Cad_cl!CN$5))</f>
        <v/>
      </c>
      <c r="CO193" s="125" t="str">
        <f>IF($C193="","",COUNTIFS(Con_ve!$C$6:$C$1005,$C193,Con_ve!$Q$6:$Q$1005,Cad_cl!CO$5))</f>
        <v/>
      </c>
      <c r="CP193" s="125" t="str">
        <f>IF($C193="","",COUNTIFS(Con_ve!$C$6:$C$1005,$C193,Con_ve!$Q$6:$Q$1005,Cad_cl!CP$5))</f>
        <v/>
      </c>
      <c r="CQ193" s="125" t="str">
        <f>IF($C193="","",COUNTIFS(Con_ve!$C$6:$C$1005,$C193,Con_ve!$Q$6:$Q$1005,Cad_cl!CQ$5))</f>
        <v/>
      </c>
      <c r="CR193" s="125">
        <f t="shared" si="8"/>
        <v>0</v>
      </c>
    </row>
    <row r="194" spans="3:96" ht="30" customHeight="1">
      <c r="C194" s="153"/>
      <c r="D194" s="153"/>
      <c r="E194" s="154"/>
      <c r="F194" s="153"/>
      <c r="G194" s="155"/>
      <c r="H194" s="153"/>
      <c r="I194" s="153"/>
      <c r="J194" s="132" t="s">
        <v>309</v>
      </c>
      <c r="K194" s="133" t="s">
        <v>309</v>
      </c>
      <c r="L194" s="153"/>
      <c r="M194" s="153"/>
      <c r="N194" s="153"/>
      <c r="O194" s="153"/>
      <c r="P194" s="153"/>
      <c r="Q194" s="153"/>
      <c r="AP194" s="134" t="str">
        <f>IF(ISERR(IF($C194="","",SUMIFS(Con_ve!$F$6:$F$1005,Con_ve!$C$6:$C$1005,$C194,Con_ve!$I$6:$I$1005,"Fechada",Con_ve!$Q$6:$Q$1005,Cad_cl!AP$5))),"",IF($C194="","",SUMIFS(Con_ve!$F$6:$F$1005,Con_ve!$C$6:$C$1005,$C194,Con_ve!$I$6:$I$1005,"Fechada",Con_ve!$Q$6:$Q$1005,Cad_cl!AP$5)))</f>
        <v/>
      </c>
      <c r="AQ194" s="134" t="str">
        <f>IF(ISERR(IF($C194="","",SUMIFS(Con_ve!$F$6:$F$1005,Con_ve!$C$6:$C$1005,$C194,Con_ve!$I$6:$I$1005,"Fechada",Con_ve!$Q$6:$Q$1005,Cad_cl!AQ$5))),"",IF($C194="","",SUMIFS(Con_ve!$F$6:$F$1005,Con_ve!$C$6:$C$1005,$C194,Con_ve!$I$6:$I$1005,"Fechada",Con_ve!$Q$6:$Q$1005,Cad_cl!AQ$5)))</f>
        <v/>
      </c>
      <c r="AR194" s="134" t="str">
        <f>IF(ISERR(IF($C194="","",SUMIFS(Con_ve!$F$6:$F$1005,Con_ve!$C$6:$C$1005,$C194,Con_ve!$I$6:$I$1005,"Fechada",Con_ve!$Q$6:$Q$1005,Cad_cl!AR$5))),"",IF($C194="","",SUMIFS(Con_ve!$F$6:$F$1005,Con_ve!$C$6:$C$1005,$C194,Con_ve!$I$6:$I$1005,"Fechada",Con_ve!$Q$6:$Q$1005,Cad_cl!AR$5)))</f>
        <v/>
      </c>
      <c r="AS194" s="134" t="str">
        <f>IF(ISERR(IF($C194="","",SUMIFS(Con_ve!$F$6:$F$1005,Con_ve!$C$6:$C$1005,$C194,Con_ve!$I$6:$I$1005,"Fechada",Con_ve!$Q$6:$Q$1005,Cad_cl!AS$5))),"",IF($C194="","",SUMIFS(Con_ve!$F$6:$F$1005,Con_ve!$C$6:$C$1005,$C194,Con_ve!$I$6:$I$1005,"Fechada",Con_ve!$Q$6:$Q$1005,Cad_cl!AS$5)))</f>
        <v/>
      </c>
      <c r="AT194" s="134" t="str">
        <f>IF(ISERR(IF($C194="","",SUMIFS(Con_ve!$F$6:$F$1005,Con_ve!$C$6:$C$1005,$C194,Con_ve!$I$6:$I$1005,"Fechada",Con_ve!$Q$6:$Q$1005,Cad_cl!AT$5))),"",IF($C194="","",SUMIFS(Con_ve!$F$6:$F$1005,Con_ve!$C$6:$C$1005,$C194,Con_ve!$I$6:$I$1005,"Fechada",Con_ve!$Q$6:$Q$1005,Cad_cl!AT$5)))</f>
        <v/>
      </c>
      <c r="AU194" s="134" t="str">
        <f>IF(ISERR(IF($C194="","",SUMIFS(Con_ve!$F$6:$F$1005,Con_ve!$C$6:$C$1005,$C194,Con_ve!$I$6:$I$1005,"Fechada",Con_ve!$Q$6:$Q$1005,Cad_cl!AU$5))),"",IF($C194="","",SUMIFS(Con_ve!$F$6:$F$1005,Con_ve!$C$6:$C$1005,$C194,Con_ve!$I$6:$I$1005,"Fechada",Con_ve!$Q$6:$Q$1005,Cad_cl!AU$5)))</f>
        <v/>
      </c>
      <c r="AV194" s="134" t="str">
        <f>IF(ISERR(IF($C194="","",SUMIFS(Con_ve!$F$6:$F$1005,Con_ve!$C$6:$C$1005,$C194,Con_ve!$I$6:$I$1005,"Fechada",Con_ve!$Q$6:$Q$1005,Cad_cl!AV$5))),"",IF($C194="","",SUMIFS(Con_ve!$F$6:$F$1005,Con_ve!$C$6:$C$1005,$C194,Con_ve!$I$6:$I$1005,"Fechada",Con_ve!$Q$6:$Q$1005,Cad_cl!AV$5)))</f>
        <v/>
      </c>
      <c r="AW194" s="134" t="str">
        <f>IF(ISERR(IF($C194="","",SUMIFS(Con_ve!$F$6:$F$1005,Con_ve!$C$6:$C$1005,$C194,Con_ve!$I$6:$I$1005,"Fechada",Con_ve!$Q$6:$Q$1005,Cad_cl!AW$5))),"",IF($C194="","",SUMIFS(Con_ve!$F$6:$F$1005,Con_ve!$C$6:$C$1005,$C194,Con_ve!$I$6:$I$1005,"Fechada",Con_ve!$Q$6:$Q$1005,Cad_cl!AW$5)))</f>
        <v/>
      </c>
      <c r="AX194" s="134" t="str">
        <f>IF(ISERR(IF($C194="","",SUMIFS(Con_ve!$F$6:$F$1005,Con_ve!$C$6:$C$1005,$C194,Con_ve!$I$6:$I$1005,"Fechada",Con_ve!$Q$6:$Q$1005,Cad_cl!AX$5))),"",IF($C194="","",SUMIFS(Con_ve!$F$6:$F$1005,Con_ve!$C$6:$C$1005,$C194,Con_ve!$I$6:$I$1005,"Fechada",Con_ve!$Q$6:$Q$1005,Cad_cl!AX$5)))</f>
        <v/>
      </c>
      <c r="AY194" s="134" t="str">
        <f>IF(ISERR(IF($C194="","",SUMIFS(Con_ve!$F$6:$F$1005,Con_ve!$C$6:$C$1005,$C194,Con_ve!$I$6:$I$1005,"Fechada",Con_ve!$Q$6:$Q$1005,Cad_cl!AY$5))),"",IF($C194="","",SUMIFS(Con_ve!$F$6:$F$1005,Con_ve!$C$6:$C$1005,$C194,Con_ve!$I$6:$I$1005,"Fechada",Con_ve!$Q$6:$Q$1005,Cad_cl!AY$5)))</f>
        <v/>
      </c>
      <c r="AZ194" s="134" t="str">
        <f>IF(ISERR(IF($C194="","",SUMIFS(Con_ve!$F$6:$F$1005,Con_ve!$C$6:$C$1005,$C194,Con_ve!$I$6:$I$1005,"Fechada",Con_ve!$Q$6:$Q$1005,Cad_cl!AZ$5))),"",IF($C194="","",SUMIFS(Con_ve!$F$6:$F$1005,Con_ve!$C$6:$C$1005,$C194,Con_ve!$I$6:$I$1005,"Fechada",Con_ve!$Q$6:$Q$1005,Cad_cl!AZ$5)))</f>
        <v/>
      </c>
      <c r="BA194" s="134" t="str">
        <f>IF(ISERR(IF($C194="","",SUMIFS(Con_ve!$F$6:$F$1005,Con_ve!$C$6:$C$1005,$C194,Con_ve!$I$6:$I$1005,"Fechada",Con_ve!$Q$6:$Q$1005,Cad_cl!BA$5))),"",IF($C194="","",SUMIFS(Con_ve!$F$6:$F$1005,Con_ve!$C$6:$C$1005,$C194,Con_ve!$I$6:$I$1005,"Fechada",Con_ve!$Q$6:$Q$1005,Cad_cl!BA$5)))</f>
        <v/>
      </c>
      <c r="BB194" s="134">
        <f t="shared" si="6"/>
        <v>0</v>
      </c>
      <c r="BD194" s="134" t="str">
        <f>IF(ISERR(IF($C194="","",SUMIFS(Con_ve!$F$6:$F$1005,Con_ve!$C$6:$C$1005,$C194,Con_ve!$I$6:$I$1005,"Em negociação",Con_ve!$Q$6:$Q$1005,Cad_cl!BD$5))),"",IF($C194="","",SUMIFS(Con_ve!$F$6:$F$1005,Con_ve!$C$6:$C$1005,$C194,Con_ve!$I$6:$I$1005,"Em negociação",Con_ve!$Q$6:$Q$1005,Cad_cl!BD$5)))</f>
        <v/>
      </c>
      <c r="BE194" s="134" t="str">
        <f>IF(ISERR(IF($C194="","",SUMIFS(Con_ve!$F$6:$F$1005,Con_ve!$C$6:$C$1005,$C194,Con_ve!$I$6:$I$1005,"Em negociação",Con_ve!$Q$6:$Q$1005,Cad_cl!BE$5))),"",IF($C194="","",SUMIFS(Con_ve!$F$6:$F$1005,Con_ve!$C$6:$C$1005,$C194,Con_ve!$I$6:$I$1005,"Em negociação",Con_ve!$Q$6:$Q$1005,Cad_cl!BE$5)))</f>
        <v/>
      </c>
      <c r="BF194" s="134" t="str">
        <f>IF(ISERR(IF($C194="","",SUMIFS(Con_ve!$F$6:$F$1005,Con_ve!$C$6:$C$1005,$C194,Con_ve!$I$6:$I$1005,"Em negociação",Con_ve!$Q$6:$Q$1005,Cad_cl!BF$5))),"",IF($C194="","",SUMIFS(Con_ve!$F$6:$F$1005,Con_ve!$C$6:$C$1005,$C194,Con_ve!$I$6:$I$1005,"Em negociação",Con_ve!$Q$6:$Q$1005,Cad_cl!BF$5)))</f>
        <v/>
      </c>
      <c r="BG194" s="134" t="str">
        <f>IF(ISERR(IF($C194="","",SUMIFS(Con_ve!$F$6:$F$1005,Con_ve!$C$6:$C$1005,$C194,Con_ve!$I$6:$I$1005,"Em negociação",Con_ve!$Q$6:$Q$1005,Cad_cl!BG$5))),"",IF($C194="","",SUMIFS(Con_ve!$F$6:$F$1005,Con_ve!$C$6:$C$1005,$C194,Con_ve!$I$6:$I$1005,"Em negociação",Con_ve!$Q$6:$Q$1005,Cad_cl!BG$5)))</f>
        <v/>
      </c>
      <c r="BH194" s="134" t="str">
        <f>IF(ISERR(IF($C194="","",SUMIFS(Con_ve!$F$6:$F$1005,Con_ve!$C$6:$C$1005,$C194,Con_ve!$I$6:$I$1005,"Em negociação",Con_ve!$Q$6:$Q$1005,Cad_cl!BH$5))),"",IF($C194="","",SUMIFS(Con_ve!$F$6:$F$1005,Con_ve!$C$6:$C$1005,$C194,Con_ve!$I$6:$I$1005,"Em negociação",Con_ve!$Q$6:$Q$1005,Cad_cl!BH$5)))</f>
        <v/>
      </c>
      <c r="BI194" s="134" t="str">
        <f>IF(ISERR(IF($C194="","",SUMIFS(Con_ve!$F$6:$F$1005,Con_ve!$C$6:$C$1005,$C194,Con_ve!$I$6:$I$1005,"Em negociação",Con_ve!$Q$6:$Q$1005,Cad_cl!BI$5))),"",IF($C194="","",SUMIFS(Con_ve!$F$6:$F$1005,Con_ve!$C$6:$C$1005,$C194,Con_ve!$I$6:$I$1005,"Em negociação",Con_ve!$Q$6:$Q$1005,Cad_cl!BI$5)))</f>
        <v/>
      </c>
      <c r="BJ194" s="134" t="str">
        <f>IF(ISERR(IF($C194="","",SUMIFS(Con_ve!$F$6:$F$1005,Con_ve!$C$6:$C$1005,$C194,Con_ve!$I$6:$I$1005,"Em negociação",Con_ve!$Q$6:$Q$1005,Cad_cl!BJ$5))),"",IF($C194="","",SUMIFS(Con_ve!$F$6:$F$1005,Con_ve!$C$6:$C$1005,$C194,Con_ve!$I$6:$I$1005,"Em negociação",Con_ve!$Q$6:$Q$1005,Cad_cl!BJ$5)))</f>
        <v/>
      </c>
      <c r="BK194" s="134" t="str">
        <f>IF(ISERR(IF($C194="","",SUMIFS(Con_ve!$F$6:$F$1005,Con_ve!$C$6:$C$1005,$C194,Con_ve!$I$6:$I$1005,"Em negociação",Con_ve!$Q$6:$Q$1005,Cad_cl!BK$5))),"",IF($C194="","",SUMIFS(Con_ve!$F$6:$F$1005,Con_ve!$C$6:$C$1005,$C194,Con_ve!$I$6:$I$1005,"Em negociação",Con_ve!$Q$6:$Q$1005,Cad_cl!BK$5)))</f>
        <v/>
      </c>
      <c r="BL194" s="134" t="str">
        <f>IF(ISERR(IF($C194="","",SUMIFS(Con_ve!$F$6:$F$1005,Con_ve!$C$6:$C$1005,$C194,Con_ve!$I$6:$I$1005,"Em negociação",Con_ve!$Q$6:$Q$1005,Cad_cl!BL$5))),"",IF($C194="","",SUMIFS(Con_ve!$F$6:$F$1005,Con_ve!$C$6:$C$1005,$C194,Con_ve!$I$6:$I$1005,"Em negociação",Con_ve!$Q$6:$Q$1005,Cad_cl!BL$5)))</f>
        <v/>
      </c>
      <c r="BM194" s="134" t="str">
        <f>IF(ISERR(IF($C194="","",SUMIFS(Con_ve!$F$6:$F$1005,Con_ve!$C$6:$C$1005,$C194,Con_ve!$I$6:$I$1005,"Em negociação",Con_ve!$Q$6:$Q$1005,Cad_cl!BM$5))),"",IF($C194="","",SUMIFS(Con_ve!$F$6:$F$1005,Con_ve!$C$6:$C$1005,$C194,Con_ve!$I$6:$I$1005,"Em negociação",Con_ve!$Q$6:$Q$1005,Cad_cl!BM$5)))</f>
        <v/>
      </c>
      <c r="BN194" s="134" t="str">
        <f>IF(ISERR(IF($C194="","",SUMIFS(Con_ve!$F$6:$F$1005,Con_ve!$C$6:$C$1005,$C194,Con_ve!$I$6:$I$1005,"Em negociação",Con_ve!$Q$6:$Q$1005,Cad_cl!BN$5))),"",IF($C194="","",SUMIFS(Con_ve!$F$6:$F$1005,Con_ve!$C$6:$C$1005,$C194,Con_ve!$I$6:$I$1005,"Em negociação",Con_ve!$Q$6:$Q$1005,Cad_cl!BN$5)))</f>
        <v/>
      </c>
      <c r="BO194" s="134" t="str">
        <f>IF(ISERR(IF($C194="","",SUMIFS(Con_ve!$F$6:$F$1005,Con_ve!$C$6:$C$1005,$C194,Con_ve!$I$6:$I$1005,"Em negociação",Con_ve!$Q$6:$Q$1005,Cad_cl!BO$5))),"",IF($C194="","",SUMIFS(Con_ve!$F$6:$F$1005,Con_ve!$C$6:$C$1005,$C194,Con_ve!$I$6:$I$1005,"Em negociação",Con_ve!$Q$6:$Q$1005,Cad_cl!BO$5)))</f>
        <v/>
      </c>
      <c r="BP194" s="134">
        <f t="shared" si="7"/>
        <v>0</v>
      </c>
      <c r="BR194" s="125" t="str">
        <f>IF(ISERR(IF(AND($I194=Re_lo!$E$5,BR$5=VLOOKUP(Re_lo!$H$5,Re_lo!$N$5:$O$16,2,0)),AP194,"")),"",IF(AND($I194=Re_lo!$E$5,BR$5=VLOOKUP(Re_lo!$H$5,Re_lo!$N$5:$O$16,2,0)),AP194,""))</f>
        <v/>
      </c>
      <c r="BS194" s="125" t="str">
        <f>IF(ISERR(IF(AND($I194=Re_lo!$E$5,BS$5=VLOOKUP(Re_lo!$H$5,Re_lo!$N$5:$O$16,2,0)),AQ194,"")),"",IF(AND($I194=Re_lo!$E$5,BS$5=VLOOKUP(Re_lo!$H$5,Re_lo!$N$5:$O$16,2,0)),AQ194,""))</f>
        <v/>
      </c>
      <c r="BT194" s="125" t="str">
        <f>IF(ISERR(IF(AND($I194=Re_lo!$E$5,BT$5=VLOOKUP(Re_lo!$H$5,Re_lo!$N$5:$O$16,2,0)),AR194,"")),"",IF(AND($I194=Re_lo!$E$5,BT$5=VLOOKUP(Re_lo!$H$5,Re_lo!$N$5:$O$16,2,0)),AR194,""))</f>
        <v/>
      </c>
      <c r="BU194" s="125" t="str">
        <f>IF(ISERR(IF(AND($I194=Re_lo!$E$5,BU$5=VLOOKUP(Re_lo!$H$5,Re_lo!$N$5:$O$16,2,0)),AS194,"")),"",IF(AND($I194=Re_lo!$E$5,BU$5=VLOOKUP(Re_lo!$H$5,Re_lo!$N$5:$O$16,2,0)),AS194,""))</f>
        <v/>
      </c>
      <c r="BV194" s="125" t="str">
        <f>IF(ISERR(IF(AND($I194=Re_lo!$E$5,BV$5=VLOOKUP(Re_lo!$H$5,Re_lo!$N$5:$O$16,2,0)),AT194,"")),"",IF(AND($I194=Re_lo!$E$5,BV$5=VLOOKUP(Re_lo!$H$5,Re_lo!$N$5:$O$16,2,0)),AT194,""))</f>
        <v/>
      </c>
      <c r="BW194" s="125" t="str">
        <f>IF(ISERR(IF(AND($I194=Re_lo!$E$5,BW$5=VLOOKUP(Re_lo!$H$5,Re_lo!$N$5:$O$16,2,0)),AU194,"")),"",IF(AND($I194=Re_lo!$E$5,BW$5=VLOOKUP(Re_lo!$H$5,Re_lo!$N$5:$O$16,2,0)),AU194,""))</f>
        <v/>
      </c>
      <c r="BX194" s="125" t="str">
        <f>IF(ISERR(IF(AND($I194=Re_lo!$E$5,BX$5=VLOOKUP(Re_lo!$H$5,Re_lo!$N$5:$O$16,2,0)),AV194,"")),"",IF(AND($I194=Re_lo!$E$5,BX$5=VLOOKUP(Re_lo!$H$5,Re_lo!$N$5:$O$16,2,0)),AV194,""))</f>
        <v/>
      </c>
      <c r="BY194" s="125" t="str">
        <f>IF(ISERR(IF(AND($I194=Re_lo!$E$5,BY$5=VLOOKUP(Re_lo!$H$5,Re_lo!$N$5:$O$16,2,0)),AW194,"")),"",IF(AND($I194=Re_lo!$E$5,BY$5=VLOOKUP(Re_lo!$H$5,Re_lo!$N$5:$O$16,2,0)),AW194,""))</f>
        <v/>
      </c>
      <c r="BZ194" s="125" t="str">
        <f>IF(ISERR(IF(AND($I194=Re_lo!$E$5,BZ$5=VLOOKUP(Re_lo!$H$5,Re_lo!$N$5:$O$16,2,0)),AX194,"")),"",IF(AND($I194=Re_lo!$E$5,BZ$5=VLOOKUP(Re_lo!$H$5,Re_lo!$N$5:$O$16,2,0)),AX194,""))</f>
        <v/>
      </c>
      <c r="CA194" s="125" t="str">
        <f>IF(ISERR(IF(AND($I194=Re_lo!$E$5,CA$5=VLOOKUP(Re_lo!$H$5,Re_lo!$N$5:$O$16,2,0)),AY194,"")),"",IF(AND($I194=Re_lo!$E$5,CA$5=VLOOKUP(Re_lo!$H$5,Re_lo!$N$5:$O$16,2,0)),AY194,""))</f>
        <v/>
      </c>
      <c r="CB194" s="125" t="str">
        <f>IF(ISERR(IF(AND($I194=Re_lo!$E$5,CB$5=VLOOKUP(Re_lo!$H$5,Re_lo!$N$5:$O$16,2,0)),AZ194,"")),"",IF(AND($I194=Re_lo!$E$5,CB$5=VLOOKUP(Re_lo!$H$5,Re_lo!$N$5:$O$16,2,0)),AZ194,""))</f>
        <v/>
      </c>
      <c r="CC194" s="125" t="str">
        <f>IF(ISERR(IF(AND($I194=Re_lo!$E$5,CC$5=VLOOKUP(Re_lo!$H$5,Re_lo!$N$5:$O$16,2,0)),BA194,"")),"",IF(AND($I194=Re_lo!$E$5,CC$5=VLOOKUP(Re_lo!$H$5,Re_lo!$N$5:$O$16,2,0)),BA194,""))</f>
        <v/>
      </c>
      <c r="CD194" s="125" t="str">
        <f>IF(ISERR(IF(AND($I194=Re_lo!$E$5,CD$5=VLOOKUP(Re_lo!$H$5,Re_lo!$N$5:$O$16,2,0)),BB194,"")),"",IF(AND($I194=Re_lo!$E$5,CD$5=VLOOKUP(Re_lo!$H$5,Re_lo!$N$5:$O$16,2,0)),BB194,""))</f>
        <v/>
      </c>
      <c r="CF194" s="125" t="str">
        <f>IF($C194="","",COUNTIFS(Con_ve!$C$6:$C$1005,$C194,Con_ve!$Q$6:$Q$1005,Cad_cl!CF$5))</f>
        <v/>
      </c>
      <c r="CG194" s="125" t="str">
        <f>IF($C194="","",COUNTIFS(Con_ve!$C$6:$C$1005,$C194,Con_ve!$Q$6:$Q$1005,Cad_cl!CG$5))</f>
        <v/>
      </c>
      <c r="CH194" s="125" t="str">
        <f>IF($C194="","",COUNTIFS(Con_ve!$C$6:$C$1005,$C194,Con_ve!$Q$6:$Q$1005,Cad_cl!CH$5))</f>
        <v/>
      </c>
      <c r="CI194" s="125" t="str">
        <f>IF($C194="","",COUNTIFS(Con_ve!$C$6:$C$1005,$C194,Con_ve!$Q$6:$Q$1005,Cad_cl!CI$5))</f>
        <v/>
      </c>
      <c r="CJ194" s="125" t="str">
        <f>IF($C194="","",COUNTIFS(Con_ve!$C$6:$C$1005,$C194,Con_ve!$Q$6:$Q$1005,Cad_cl!CJ$5))</f>
        <v/>
      </c>
      <c r="CK194" s="125" t="str">
        <f>IF($C194="","",COUNTIFS(Con_ve!$C$6:$C$1005,$C194,Con_ve!$Q$6:$Q$1005,Cad_cl!CK$5))</f>
        <v/>
      </c>
      <c r="CL194" s="125" t="str">
        <f>IF($C194="","",COUNTIFS(Con_ve!$C$6:$C$1005,$C194,Con_ve!$Q$6:$Q$1005,Cad_cl!CL$5))</f>
        <v/>
      </c>
      <c r="CM194" s="125" t="str">
        <f>IF($C194="","",COUNTIFS(Con_ve!$C$6:$C$1005,$C194,Con_ve!$Q$6:$Q$1005,Cad_cl!CM$5))</f>
        <v/>
      </c>
      <c r="CN194" s="125" t="str">
        <f>IF($C194="","",COUNTIFS(Con_ve!$C$6:$C$1005,$C194,Con_ve!$Q$6:$Q$1005,Cad_cl!CN$5))</f>
        <v/>
      </c>
      <c r="CO194" s="125" t="str">
        <f>IF($C194="","",COUNTIFS(Con_ve!$C$6:$C$1005,$C194,Con_ve!$Q$6:$Q$1005,Cad_cl!CO$5))</f>
        <v/>
      </c>
      <c r="CP194" s="125" t="str">
        <f>IF($C194="","",COUNTIFS(Con_ve!$C$6:$C$1005,$C194,Con_ve!$Q$6:$Q$1005,Cad_cl!CP$5))</f>
        <v/>
      </c>
      <c r="CQ194" s="125" t="str">
        <f>IF($C194="","",COUNTIFS(Con_ve!$C$6:$C$1005,$C194,Con_ve!$Q$6:$Q$1005,Cad_cl!CQ$5))</f>
        <v/>
      </c>
      <c r="CR194" s="125">
        <f t="shared" si="8"/>
        <v>0</v>
      </c>
    </row>
    <row r="195" spans="3:96" ht="30" customHeight="1">
      <c r="C195" s="153"/>
      <c r="D195" s="153"/>
      <c r="E195" s="154"/>
      <c r="F195" s="153"/>
      <c r="G195" s="155"/>
      <c r="H195" s="153"/>
      <c r="I195" s="153"/>
      <c r="J195" s="132" t="s">
        <v>309</v>
      </c>
      <c r="K195" s="133" t="s">
        <v>309</v>
      </c>
      <c r="L195" s="153"/>
      <c r="M195" s="153"/>
      <c r="N195" s="153"/>
      <c r="O195" s="153"/>
      <c r="P195" s="153"/>
      <c r="Q195" s="153"/>
      <c r="AP195" s="134" t="str">
        <f>IF(ISERR(IF($C195="","",SUMIFS(Con_ve!$F$6:$F$1005,Con_ve!$C$6:$C$1005,$C195,Con_ve!$I$6:$I$1005,"Fechada",Con_ve!$Q$6:$Q$1005,Cad_cl!AP$5))),"",IF($C195="","",SUMIFS(Con_ve!$F$6:$F$1005,Con_ve!$C$6:$C$1005,$C195,Con_ve!$I$6:$I$1005,"Fechada",Con_ve!$Q$6:$Q$1005,Cad_cl!AP$5)))</f>
        <v/>
      </c>
      <c r="AQ195" s="134" t="str">
        <f>IF(ISERR(IF($C195="","",SUMIFS(Con_ve!$F$6:$F$1005,Con_ve!$C$6:$C$1005,$C195,Con_ve!$I$6:$I$1005,"Fechada",Con_ve!$Q$6:$Q$1005,Cad_cl!AQ$5))),"",IF($C195="","",SUMIFS(Con_ve!$F$6:$F$1005,Con_ve!$C$6:$C$1005,$C195,Con_ve!$I$6:$I$1005,"Fechada",Con_ve!$Q$6:$Q$1005,Cad_cl!AQ$5)))</f>
        <v/>
      </c>
      <c r="AR195" s="134" t="str">
        <f>IF(ISERR(IF($C195="","",SUMIFS(Con_ve!$F$6:$F$1005,Con_ve!$C$6:$C$1005,$C195,Con_ve!$I$6:$I$1005,"Fechada",Con_ve!$Q$6:$Q$1005,Cad_cl!AR$5))),"",IF($C195="","",SUMIFS(Con_ve!$F$6:$F$1005,Con_ve!$C$6:$C$1005,$C195,Con_ve!$I$6:$I$1005,"Fechada",Con_ve!$Q$6:$Q$1005,Cad_cl!AR$5)))</f>
        <v/>
      </c>
      <c r="AS195" s="134" t="str">
        <f>IF(ISERR(IF($C195="","",SUMIFS(Con_ve!$F$6:$F$1005,Con_ve!$C$6:$C$1005,$C195,Con_ve!$I$6:$I$1005,"Fechada",Con_ve!$Q$6:$Q$1005,Cad_cl!AS$5))),"",IF($C195="","",SUMIFS(Con_ve!$F$6:$F$1005,Con_ve!$C$6:$C$1005,$C195,Con_ve!$I$6:$I$1005,"Fechada",Con_ve!$Q$6:$Q$1005,Cad_cl!AS$5)))</f>
        <v/>
      </c>
      <c r="AT195" s="134" t="str">
        <f>IF(ISERR(IF($C195="","",SUMIFS(Con_ve!$F$6:$F$1005,Con_ve!$C$6:$C$1005,$C195,Con_ve!$I$6:$I$1005,"Fechada",Con_ve!$Q$6:$Q$1005,Cad_cl!AT$5))),"",IF($C195="","",SUMIFS(Con_ve!$F$6:$F$1005,Con_ve!$C$6:$C$1005,$C195,Con_ve!$I$6:$I$1005,"Fechada",Con_ve!$Q$6:$Q$1005,Cad_cl!AT$5)))</f>
        <v/>
      </c>
      <c r="AU195" s="134" t="str">
        <f>IF(ISERR(IF($C195="","",SUMIFS(Con_ve!$F$6:$F$1005,Con_ve!$C$6:$C$1005,$C195,Con_ve!$I$6:$I$1005,"Fechada",Con_ve!$Q$6:$Q$1005,Cad_cl!AU$5))),"",IF($C195="","",SUMIFS(Con_ve!$F$6:$F$1005,Con_ve!$C$6:$C$1005,$C195,Con_ve!$I$6:$I$1005,"Fechada",Con_ve!$Q$6:$Q$1005,Cad_cl!AU$5)))</f>
        <v/>
      </c>
      <c r="AV195" s="134" t="str">
        <f>IF(ISERR(IF($C195="","",SUMIFS(Con_ve!$F$6:$F$1005,Con_ve!$C$6:$C$1005,$C195,Con_ve!$I$6:$I$1005,"Fechada",Con_ve!$Q$6:$Q$1005,Cad_cl!AV$5))),"",IF($C195="","",SUMIFS(Con_ve!$F$6:$F$1005,Con_ve!$C$6:$C$1005,$C195,Con_ve!$I$6:$I$1005,"Fechada",Con_ve!$Q$6:$Q$1005,Cad_cl!AV$5)))</f>
        <v/>
      </c>
      <c r="AW195" s="134" t="str">
        <f>IF(ISERR(IF($C195="","",SUMIFS(Con_ve!$F$6:$F$1005,Con_ve!$C$6:$C$1005,$C195,Con_ve!$I$6:$I$1005,"Fechada",Con_ve!$Q$6:$Q$1005,Cad_cl!AW$5))),"",IF($C195="","",SUMIFS(Con_ve!$F$6:$F$1005,Con_ve!$C$6:$C$1005,$C195,Con_ve!$I$6:$I$1005,"Fechada",Con_ve!$Q$6:$Q$1005,Cad_cl!AW$5)))</f>
        <v/>
      </c>
      <c r="AX195" s="134" t="str">
        <f>IF(ISERR(IF($C195="","",SUMIFS(Con_ve!$F$6:$F$1005,Con_ve!$C$6:$C$1005,$C195,Con_ve!$I$6:$I$1005,"Fechada",Con_ve!$Q$6:$Q$1005,Cad_cl!AX$5))),"",IF($C195="","",SUMIFS(Con_ve!$F$6:$F$1005,Con_ve!$C$6:$C$1005,$C195,Con_ve!$I$6:$I$1005,"Fechada",Con_ve!$Q$6:$Q$1005,Cad_cl!AX$5)))</f>
        <v/>
      </c>
      <c r="AY195" s="134" t="str">
        <f>IF(ISERR(IF($C195="","",SUMIFS(Con_ve!$F$6:$F$1005,Con_ve!$C$6:$C$1005,$C195,Con_ve!$I$6:$I$1005,"Fechada",Con_ve!$Q$6:$Q$1005,Cad_cl!AY$5))),"",IF($C195="","",SUMIFS(Con_ve!$F$6:$F$1005,Con_ve!$C$6:$C$1005,$C195,Con_ve!$I$6:$I$1005,"Fechada",Con_ve!$Q$6:$Q$1005,Cad_cl!AY$5)))</f>
        <v/>
      </c>
      <c r="AZ195" s="134" t="str">
        <f>IF(ISERR(IF($C195="","",SUMIFS(Con_ve!$F$6:$F$1005,Con_ve!$C$6:$C$1005,$C195,Con_ve!$I$6:$I$1005,"Fechada",Con_ve!$Q$6:$Q$1005,Cad_cl!AZ$5))),"",IF($C195="","",SUMIFS(Con_ve!$F$6:$F$1005,Con_ve!$C$6:$C$1005,$C195,Con_ve!$I$6:$I$1005,"Fechada",Con_ve!$Q$6:$Q$1005,Cad_cl!AZ$5)))</f>
        <v/>
      </c>
      <c r="BA195" s="134" t="str">
        <f>IF(ISERR(IF($C195="","",SUMIFS(Con_ve!$F$6:$F$1005,Con_ve!$C$6:$C$1005,$C195,Con_ve!$I$6:$I$1005,"Fechada",Con_ve!$Q$6:$Q$1005,Cad_cl!BA$5))),"",IF($C195="","",SUMIFS(Con_ve!$F$6:$F$1005,Con_ve!$C$6:$C$1005,$C195,Con_ve!$I$6:$I$1005,"Fechada",Con_ve!$Q$6:$Q$1005,Cad_cl!BA$5)))</f>
        <v/>
      </c>
      <c r="BB195" s="134">
        <f t="shared" si="6"/>
        <v>0</v>
      </c>
      <c r="BD195" s="134" t="str">
        <f>IF(ISERR(IF($C195="","",SUMIFS(Con_ve!$F$6:$F$1005,Con_ve!$C$6:$C$1005,$C195,Con_ve!$I$6:$I$1005,"Em negociação",Con_ve!$Q$6:$Q$1005,Cad_cl!BD$5))),"",IF($C195="","",SUMIFS(Con_ve!$F$6:$F$1005,Con_ve!$C$6:$C$1005,$C195,Con_ve!$I$6:$I$1005,"Em negociação",Con_ve!$Q$6:$Q$1005,Cad_cl!BD$5)))</f>
        <v/>
      </c>
      <c r="BE195" s="134" t="str">
        <f>IF(ISERR(IF($C195="","",SUMIFS(Con_ve!$F$6:$F$1005,Con_ve!$C$6:$C$1005,$C195,Con_ve!$I$6:$I$1005,"Em negociação",Con_ve!$Q$6:$Q$1005,Cad_cl!BE$5))),"",IF($C195="","",SUMIFS(Con_ve!$F$6:$F$1005,Con_ve!$C$6:$C$1005,$C195,Con_ve!$I$6:$I$1005,"Em negociação",Con_ve!$Q$6:$Q$1005,Cad_cl!BE$5)))</f>
        <v/>
      </c>
      <c r="BF195" s="134" t="str">
        <f>IF(ISERR(IF($C195="","",SUMIFS(Con_ve!$F$6:$F$1005,Con_ve!$C$6:$C$1005,$C195,Con_ve!$I$6:$I$1005,"Em negociação",Con_ve!$Q$6:$Q$1005,Cad_cl!BF$5))),"",IF($C195="","",SUMIFS(Con_ve!$F$6:$F$1005,Con_ve!$C$6:$C$1005,$C195,Con_ve!$I$6:$I$1005,"Em negociação",Con_ve!$Q$6:$Q$1005,Cad_cl!BF$5)))</f>
        <v/>
      </c>
      <c r="BG195" s="134" t="str">
        <f>IF(ISERR(IF($C195="","",SUMIFS(Con_ve!$F$6:$F$1005,Con_ve!$C$6:$C$1005,$C195,Con_ve!$I$6:$I$1005,"Em negociação",Con_ve!$Q$6:$Q$1005,Cad_cl!BG$5))),"",IF($C195="","",SUMIFS(Con_ve!$F$6:$F$1005,Con_ve!$C$6:$C$1005,$C195,Con_ve!$I$6:$I$1005,"Em negociação",Con_ve!$Q$6:$Q$1005,Cad_cl!BG$5)))</f>
        <v/>
      </c>
      <c r="BH195" s="134" t="str">
        <f>IF(ISERR(IF($C195="","",SUMIFS(Con_ve!$F$6:$F$1005,Con_ve!$C$6:$C$1005,$C195,Con_ve!$I$6:$I$1005,"Em negociação",Con_ve!$Q$6:$Q$1005,Cad_cl!BH$5))),"",IF($C195="","",SUMIFS(Con_ve!$F$6:$F$1005,Con_ve!$C$6:$C$1005,$C195,Con_ve!$I$6:$I$1005,"Em negociação",Con_ve!$Q$6:$Q$1005,Cad_cl!BH$5)))</f>
        <v/>
      </c>
      <c r="BI195" s="134" t="str">
        <f>IF(ISERR(IF($C195="","",SUMIFS(Con_ve!$F$6:$F$1005,Con_ve!$C$6:$C$1005,$C195,Con_ve!$I$6:$I$1005,"Em negociação",Con_ve!$Q$6:$Q$1005,Cad_cl!BI$5))),"",IF($C195="","",SUMIFS(Con_ve!$F$6:$F$1005,Con_ve!$C$6:$C$1005,$C195,Con_ve!$I$6:$I$1005,"Em negociação",Con_ve!$Q$6:$Q$1005,Cad_cl!BI$5)))</f>
        <v/>
      </c>
      <c r="BJ195" s="134" t="str">
        <f>IF(ISERR(IF($C195="","",SUMIFS(Con_ve!$F$6:$F$1005,Con_ve!$C$6:$C$1005,$C195,Con_ve!$I$6:$I$1005,"Em negociação",Con_ve!$Q$6:$Q$1005,Cad_cl!BJ$5))),"",IF($C195="","",SUMIFS(Con_ve!$F$6:$F$1005,Con_ve!$C$6:$C$1005,$C195,Con_ve!$I$6:$I$1005,"Em negociação",Con_ve!$Q$6:$Q$1005,Cad_cl!BJ$5)))</f>
        <v/>
      </c>
      <c r="BK195" s="134" t="str">
        <f>IF(ISERR(IF($C195="","",SUMIFS(Con_ve!$F$6:$F$1005,Con_ve!$C$6:$C$1005,$C195,Con_ve!$I$6:$I$1005,"Em negociação",Con_ve!$Q$6:$Q$1005,Cad_cl!BK$5))),"",IF($C195="","",SUMIFS(Con_ve!$F$6:$F$1005,Con_ve!$C$6:$C$1005,$C195,Con_ve!$I$6:$I$1005,"Em negociação",Con_ve!$Q$6:$Q$1005,Cad_cl!BK$5)))</f>
        <v/>
      </c>
      <c r="BL195" s="134" t="str">
        <f>IF(ISERR(IF($C195="","",SUMIFS(Con_ve!$F$6:$F$1005,Con_ve!$C$6:$C$1005,$C195,Con_ve!$I$6:$I$1005,"Em negociação",Con_ve!$Q$6:$Q$1005,Cad_cl!BL$5))),"",IF($C195="","",SUMIFS(Con_ve!$F$6:$F$1005,Con_ve!$C$6:$C$1005,$C195,Con_ve!$I$6:$I$1005,"Em negociação",Con_ve!$Q$6:$Q$1005,Cad_cl!BL$5)))</f>
        <v/>
      </c>
      <c r="BM195" s="134" t="str">
        <f>IF(ISERR(IF($C195="","",SUMIFS(Con_ve!$F$6:$F$1005,Con_ve!$C$6:$C$1005,$C195,Con_ve!$I$6:$I$1005,"Em negociação",Con_ve!$Q$6:$Q$1005,Cad_cl!BM$5))),"",IF($C195="","",SUMIFS(Con_ve!$F$6:$F$1005,Con_ve!$C$6:$C$1005,$C195,Con_ve!$I$6:$I$1005,"Em negociação",Con_ve!$Q$6:$Q$1005,Cad_cl!BM$5)))</f>
        <v/>
      </c>
      <c r="BN195" s="134" t="str">
        <f>IF(ISERR(IF($C195="","",SUMIFS(Con_ve!$F$6:$F$1005,Con_ve!$C$6:$C$1005,$C195,Con_ve!$I$6:$I$1005,"Em negociação",Con_ve!$Q$6:$Q$1005,Cad_cl!BN$5))),"",IF($C195="","",SUMIFS(Con_ve!$F$6:$F$1005,Con_ve!$C$6:$C$1005,$C195,Con_ve!$I$6:$I$1005,"Em negociação",Con_ve!$Q$6:$Q$1005,Cad_cl!BN$5)))</f>
        <v/>
      </c>
      <c r="BO195" s="134" t="str">
        <f>IF(ISERR(IF($C195="","",SUMIFS(Con_ve!$F$6:$F$1005,Con_ve!$C$6:$C$1005,$C195,Con_ve!$I$6:$I$1005,"Em negociação",Con_ve!$Q$6:$Q$1005,Cad_cl!BO$5))),"",IF($C195="","",SUMIFS(Con_ve!$F$6:$F$1005,Con_ve!$C$6:$C$1005,$C195,Con_ve!$I$6:$I$1005,"Em negociação",Con_ve!$Q$6:$Q$1005,Cad_cl!BO$5)))</f>
        <v/>
      </c>
      <c r="BP195" s="134">
        <f t="shared" si="7"/>
        <v>0</v>
      </c>
      <c r="BR195" s="125" t="str">
        <f>IF(ISERR(IF(AND($I195=Re_lo!$E$5,BR$5=VLOOKUP(Re_lo!$H$5,Re_lo!$N$5:$O$16,2,0)),AP195,"")),"",IF(AND($I195=Re_lo!$E$5,BR$5=VLOOKUP(Re_lo!$H$5,Re_lo!$N$5:$O$16,2,0)),AP195,""))</f>
        <v/>
      </c>
      <c r="BS195" s="125" t="str">
        <f>IF(ISERR(IF(AND($I195=Re_lo!$E$5,BS$5=VLOOKUP(Re_lo!$H$5,Re_lo!$N$5:$O$16,2,0)),AQ195,"")),"",IF(AND($I195=Re_lo!$E$5,BS$5=VLOOKUP(Re_lo!$H$5,Re_lo!$N$5:$O$16,2,0)),AQ195,""))</f>
        <v/>
      </c>
      <c r="BT195" s="125" t="str">
        <f>IF(ISERR(IF(AND($I195=Re_lo!$E$5,BT$5=VLOOKUP(Re_lo!$H$5,Re_lo!$N$5:$O$16,2,0)),AR195,"")),"",IF(AND($I195=Re_lo!$E$5,BT$5=VLOOKUP(Re_lo!$H$5,Re_lo!$N$5:$O$16,2,0)),AR195,""))</f>
        <v/>
      </c>
      <c r="BU195" s="125" t="str">
        <f>IF(ISERR(IF(AND($I195=Re_lo!$E$5,BU$5=VLOOKUP(Re_lo!$H$5,Re_lo!$N$5:$O$16,2,0)),AS195,"")),"",IF(AND($I195=Re_lo!$E$5,BU$5=VLOOKUP(Re_lo!$H$5,Re_lo!$N$5:$O$16,2,0)),AS195,""))</f>
        <v/>
      </c>
      <c r="BV195" s="125" t="str">
        <f>IF(ISERR(IF(AND($I195=Re_lo!$E$5,BV$5=VLOOKUP(Re_lo!$H$5,Re_lo!$N$5:$O$16,2,0)),AT195,"")),"",IF(AND($I195=Re_lo!$E$5,BV$5=VLOOKUP(Re_lo!$H$5,Re_lo!$N$5:$O$16,2,0)),AT195,""))</f>
        <v/>
      </c>
      <c r="BW195" s="125" t="str">
        <f>IF(ISERR(IF(AND($I195=Re_lo!$E$5,BW$5=VLOOKUP(Re_lo!$H$5,Re_lo!$N$5:$O$16,2,0)),AU195,"")),"",IF(AND($I195=Re_lo!$E$5,BW$5=VLOOKUP(Re_lo!$H$5,Re_lo!$N$5:$O$16,2,0)),AU195,""))</f>
        <v/>
      </c>
      <c r="BX195" s="125" t="str">
        <f>IF(ISERR(IF(AND($I195=Re_lo!$E$5,BX$5=VLOOKUP(Re_lo!$H$5,Re_lo!$N$5:$O$16,2,0)),AV195,"")),"",IF(AND($I195=Re_lo!$E$5,BX$5=VLOOKUP(Re_lo!$H$5,Re_lo!$N$5:$O$16,2,0)),AV195,""))</f>
        <v/>
      </c>
      <c r="BY195" s="125" t="str">
        <f>IF(ISERR(IF(AND($I195=Re_lo!$E$5,BY$5=VLOOKUP(Re_lo!$H$5,Re_lo!$N$5:$O$16,2,0)),AW195,"")),"",IF(AND($I195=Re_lo!$E$5,BY$5=VLOOKUP(Re_lo!$H$5,Re_lo!$N$5:$O$16,2,0)),AW195,""))</f>
        <v/>
      </c>
      <c r="BZ195" s="125" t="str">
        <f>IF(ISERR(IF(AND($I195=Re_lo!$E$5,BZ$5=VLOOKUP(Re_lo!$H$5,Re_lo!$N$5:$O$16,2,0)),AX195,"")),"",IF(AND($I195=Re_lo!$E$5,BZ$5=VLOOKUP(Re_lo!$H$5,Re_lo!$N$5:$O$16,2,0)),AX195,""))</f>
        <v/>
      </c>
      <c r="CA195" s="125" t="str">
        <f>IF(ISERR(IF(AND($I195=Re_lo!$E$5,CA$5=VLOOKUP(Re_lo!$H$5,Re_lo!$N$5:$O$16,2,0)),AY195,"")),"",IF(AND($I195=Re_lo!$E$5,CA$5=VLOOKUP(Re_lo!$H$5,Re_lo!$N$5:$O$16,2,0)),AY195,""))</f>
        <v/>
      </c>
      <c r="CB195" s="125" t="str">
        <f>IF(ISERR(IF(AND($I195=Re_lo!$E$5,CB$5=VLOOKUP(Re_lo!$H$5,Re_lo!$N$5:$O$16,2,0)),AZ195,"")),"",IF(AND($I195=Re_lo!$E$5,CB$5=VLOOKUP(Re_lo!$H$5,Re_lo!$N$5:$O$16,2,0)),AZ195,""))</f>
        <v/>
      </c>
      <c r="CC195" s="125" t="str">
        <f>IF(ISERR(IF(AND($I195=Re_lo!$E$5,CC$5=VLOOKUP(Re_lo!$H$5,Re_lo!$N$5:$O$16,2,0)),BA195,"")),"",IF(AND($I195=Re_lo!$E$5,CC$5=VLOOKUP(Re_lo!$H$5,Re_lo!$N$5:$O$16,2,0)),BA195,""))</f>
        <v/>
      </c>
      <c r="CD195" s="125" t="str">
        <f>IF(ISERR(IF(AND($I195=Re_lo!$E$5,CD$5=VLOOKUP(Re_lo!$H$5,Re_lo!$N$5:$O$16,2,0)),BB195,"")),"",IF(AND($I195=Re_lo!$E$5,CD$5=VLOOKUP(Re_lo!$H$5,Re_lo!$N$5:$O$16,2,0)),BB195,""))</f>
        <v/>
      </c>
      <c r="CF195" s="125" t="str">
        <f>IF($C195="","",COUNTIFS(Con_ve!$C$6:$C$1005,$C195,Con_ve!$Q$6:$Q$1005,Cad_cl!CF$5))</f>
        <v/>
      </c>
      <c r="CG195" s="125" t="str">
        <f>IF($C195="","",COUNTIFS(Con_ve!$C$6:$C$1005,$C195,Con_ve!$Q$6:$Q$1005,Cad_cl!CG$5))</f>
        <v/>
      </c>
      <c r="CH195" s="125" t="str">
        <f>IF($C195="","",COUNTIFS(Con_ve!$C$6:$C$1005,$C195,Con_ve!$Q$6:$Q$1005,Cad_cl!CH$5))</f>
        <v/>
      </c>
      <c r="CI195" s="125" t="str">
        <f>IF($C195="","",COUNTIFS(Con_ve!$C$6:$C$1005,$C195,Con_ve!$Q$6:$Q$1005,Cad_cl!CI$5))</f>
        <v/>
      </c>
      <c r="CJ195" s="125" t="str">
        <f>IF($C195="","",COUNTIFS(Con_ve!$C$6:$C$1005,$C195,Con_ve!$Q$6:$Q$1005,Cad_cl!CJ$5))</f>
        <v/>
      </c>
      <c r="CK195" s="125" t="str">
        <f>IF($C195="","",COUNTIFS(Con_ve!$C$6:$C$1005,$C195,Con_ve!$Q$6:$Q$1005,Cad_cl!CK$5))</f>
        <v/>
      </c>
      <c r="CL195" s="125" t="str">
        <f>IF($C195="","",COUNTIFS(Con_ve!$C$6:$C$1005,$C195,Con_ve!$Q$6:$Q$1005,Cad_cl!CL$5))</f>
        <v/>
      </c>
      <c r="CM195" s="125" t="str">
        <f>IF($C195="","",COUNTIFS(Con_ve!$C$6:$C$1005,$C195,Con_ve!$Q$6:$Q$1005,Cad_cl!CM$5))</f>
        <v/>
      </c>
      <c r="CN195" s="125" t="str">
        <f>IF($C195="","",COUNTIFS(Con_ve!$C$6:$C$1005,$C195,Con_ve!$Q$6:$Q$1005,Cad_cl!CN$5))</f>
        <v/>
      </c>
      <c r="CO195" s="125" t="str">
        <f>IF($C195="","",COUNTIFS(Con_ve!$C$6:$C$1005,$C195,Con_ve!$Q$6:$Q$1005,Cad_cl!CO$5))</f>
        <v/>
      </c>
      <c r="CP195" s="125" t="str">
        <f>IF($C195="","",COUNTIFS(Con_ve!$C$6:$C$1005,$C195,Con_ve!$Q$6:$Q$1005,Cad_cl!CP$5))</f>
        <v/>
      </c>
      <c r="CQ195" s="125" t="str">
        <f>IF($C195="","",COUNTIFS(Con_ve!$C$6:$C$1005,$C195,Con_ve!$Q$6:$Q$1005,Cad_cl!CQ$5))</f>
        <v/>
      </c>
      <c r="CR195" s="125">
        <f t="shared" si="8"/>
        <v>0</v>
      </c>
    </row>
    <row r="196" spans="3:96" ht="30" customHeight="1">
      <c r="C196" s="153"/>
      <c r="D196" s="153"/>
      <c r="E196" s="154"/>
      <c r="F196" s="153"/>
      <c r="G196" s="155"/>
      <c r="H196" s="153"/>
      <c r="I196" s="153"/>
      <c r="J196" s="132" t="s">
        <v>309</v>
      </c>
      <c r="K196" s="133" t="s">
        <v>309</v>
      </c>
      <c r="L196" s="153"/>
      <c r="M196" s="153"/>
      <c r="N196" s="153"/>
      <c r="O196" s="153"/>
      <c r="P196" s="153"/>
      <c r="Q196" s="153"/>
      <c r="AP196" s="134" t="str">
        <f>IF(ISERR(IF($C196="","",SUMIFS(Con_ve!$F$6:$F$1005,Con_ve!$C$6:$C$1005,$C196,Con_ve!$I$6:$I$1005,"Fechada",Con_ve!$Q$6:$Q$1005,Cad_cl!AP$5))),"",IF($C196="","",SUMIFS(Con_ve!$F$6:$F$1005,Con_ve!$C$6:$C$1005,$C196,Con_ve!$I$6:$I$1005,"Fechada",Con_ve!$Q$6:$Q$1005,Cad_cl!AP$5)))</f>
        <v/>
      </c>
      <c r="AQ196" s="134" t="str">
        <f>IF(ISERR(IF($C196="","",SUMIFS(Con_ve!$F$6:$F$1005,Con_ve!$C$6:$C$1005,$C196,Con_ve!$I$6:$I$1005,"Fechada",Con_ve!$Q$6:$Q$1005,Cad_cl!AQ$5))),"",IF($C196="","",SUMIFS(Con_ve!$F$6:$F$1005,Con_ve!$C$6:$C$1005,$C196,Con_ve!$I$6:$I$1005,"Fechada",Con_ve!$Q$6:$Q$1005,Cad_cl!AQ$5)))</f>
        <v/>
      </c>
      <c r="AR196" s="134" t="str">
        <f>IF(ISERR(IF($C196="","",SUMIFS(Con_ve!$F$6:$F$1005,Con_ve!$C$6:$C$1005,$C196,Con_ve!$I$6:$I$1005,"Fechada",Con_ve!$Q$6:$Q$1005,Cad_cl!AR$5))),"",IF($C196="","",SUMIFS(Con_ve!$F$6:$F$1005,Con_ve!$C$6:$C$1005,$C196,Con_ve!$I$6:$I$1005,"Fechada",Con_ve!$Q$6:$Q$1005,Cad_cl!AR$5)))</f>
        <v/>
      </c>
      <c r="AS196" s="134" t="str">
        <f>IF(ISERR(IF($C196="","",SUMIFS(Con_ve!$F$6:$F$1005,Con_ve!$C$6:$C$1005,$C196,Con_ve!$I$6:$I$1005,"Fechada",Con_ve!$Q$6:$Q$1005,Cad_cl!AS$5))),"",IF($C196="","",SUMIFS(Con_ve!$F$6:$F$1005,Con_ve!$C$6:$C$1005,$C196,Con_ve!$I$6:$I$1005,"Fechada",Con_ve!$Q$6:$Q$1005,Cad_cl!AS$5)))</f>
        <v/>
      </c>
      <c r="AT196" s="134" t="str">
        <f>IF(ISERR(IF($C196="","",SUMIFS(Con_ve!$F$6:$F$1005,Con_ve!$C$6:$C$1005,$C196,Con_ve!$I$6:$I$1005,"Fechada",Con_ve!$Q$6:$Q$1005,Cad_cl!AT$5))),"",IF($C196="","",SUMIFS(Con_ve!$F$6:$F$1005,Con_ve!$C$6:$C$1005,$C196,Con_ve!$I$6:$I$1005,"Fechada",Con_ve!$Q$6:$Q$1005,Cad_cl!AT$5)))</f>
        <v/>
      </c>
      <c r="AU196" s="134" t="str">
        <f>IF(ISERR(IF($C196="","",SUMIFS(Con_ve!$F$6:$F$1005,Con_ve!$C$6:$C$1005,$C196,Con_ve!$I$6:$I$1005,"Fechada",Con_ve!$Q$6:$Q$1005,Cad_cl!AU$5))),"",IF($C196="","",SUMIFS(Con_ve!$F$6:$F$1005,Con_ve!$C$6:$C$1005,$C196,Con_ve!$I$6:$I$1005,"Fechada",Con_ve!$Q$6:$Q$1005,Cad_cl!AU$5)))</f>
        <v/>
      </c>
      <c r="AV196" s="134" t="str">
        <f>IF(ISERR(IF($C196="","",SUMIFS(Con_ve!$F$6:$F$1005,Con_ve!$C$6:$C$1005,$C196,Con_ve!$I$6:$I$1005,"Fechada",Con_ve!$Q$6:$Q$1005,Cad_cl!AV$5))),"",IF($C196="","",SUMIFS(Con_ve!$F$6:$F$1005,Con_ve!$C$6:$C$1005,$C196,Con_ve!$I$6:$I$1005,"Fechada",Con_ve!$Q$6:$Q$1005,Cad_cl!AV$5)))</f>
        <v/>
      </c>
      <c r="AW196" s="134" t="str">
        <f>IF(ISERR(IF($C196="","",SUMIFS(Con_ve!$F$6:$F$1005,Con_ve!$C$6:$C$1005,$C196,Con_ve!$I$6:$I$1005,"Fechada",Con_ve!$Q$6:$Q$1005,Cad_cl!AW$5))),"",IF($C196="","",SUMIFS(Con_ve!$F$6:$F$1005,Con_ve!$C$6:$C$1005,$C196,Con_ve!$I$6:$I$1005,"Fechada",Con_ve!$Q$6:$Q$1005,Cad_cl!AW$5)))</f>
        <v/>
      </c>
      <c r="AX196" s="134" t="str">
        <f>IF(ISERR(IF($C196="","",SUMIFS(Con_ve!$F$6:$F$1005,Con_ve!$C$6:$C$1005,$C196,Con_ve!$I$6:$I$1005,"Fechada",Con_ve!$Q$6:$Q$1005,Cad_cl!AX$5))),"",IF($C196="","",SUMIFS(Con_ve!$F$6:$F$1005,Con_ve!$C$6:$C$1005,$C196,Con_ve!$I$6:$I$1005,"Fechada",Con_ve!$Q$6:$Q$1005,Cad_cl!AX$5)))</f>
        <v/>
      </c>
      <c r="AY196" s="134" t="str">
        <f>IF(ISERR(IF($C196="","",SUMIFS(Con_ve!$F$6:$F$1005,Con_ve!$C$6:$C$1005,$C196,Con_ve!$I$6:$I$1005,"Fechada",Con_ve!$Q$6:$Q$1005,Cad_cl!AY$5))),"",IF($C196="","",SUMIFS(Con_ve!$F$6:$F$1005,Con_ve!$C$6:$C$1005,$C196,Con_ve!$I$6:$I$1005,"Fechada",Con_ve!$Q$6:$Q$1005,Cad_cl!AY$5)))</f>
        <v/>
      </c>
      <c r="AZ196" s="134" t="str">
        <f>IF(ISERR(IF($C196="","",SUMIFS(Con_ve!$F$6:$F$1005,Con_ve!$C$6:$C$1005,$C196,Con_ve!$I$6:$I$1005,"Fechada",Con_ve!$Q$6:$Q$1005,Cad_cl!AZ$5))),"",IF($C196="","",SUMIFS(Con_ve!$F$6:$F$1005,Con_ve!$C$6:$C$1005,$C196,Con_ve!$I$6:$I$1005,"Fechada",Con_ve!$Q$6:$Q$1005,Cad_cl!AZ$5)))</f>
        <v/>
      </c>
      <c r="BA196" s="134" t="str">
        <f>IF(ISERR(IF($C196="","",SUMIFS(Con_ve!$F$6:$F$1005,Con_ve!$C$6:$C$1005,$C196,Con_ve!$I$6:$I$1005,"Fechada",Con_ve!$Q$6:$Q$1005,Cad_cl!BA$5))),"",IF($C196="","",SUMIFS(Con_ve!$F$6:$F$1005,Con_ve!$C$6:$C$1005,$C196,Con_ve!$I$6:$I$1005,"Fechada",Con_ve!$Q$6:$Q$1005,Cad_cl!BA$5)))</f>
        <v/>
      </c>
      <c r="BB196" s="134">
        <f t="shared" si="6"/>
        <v>0</v>
      </c>
      <c r="BD196" s="134" t="str">
        <f>IF(ISERR(IF($C196="","",SUMIFS(Con_ve!$F$6:$F$1005,Con_ve!$C$6:$C$1005,$C196,Con_ve!$I$6:$I$1005,"Em negociação",Con_ve!$Q$6:$Q$1005,Cad_cl!BD$5))),"",IF($C196="","",SUMIFS(Con_ve!$F$6:$F$1005,Con_ve!$C$6:$C$1005,$C196,Con_ve!$I$6:$I$1005,"Em negociação",Con_ve!$Q$6:$Q$1005,Cad_cl!BD$5)))</f>
        <v/>
      </c>
      <c r="BE196" s="134" t="str">
        <f>IF(ISERR(IF($C196="","",SUMIFS(Con_ve!$F$6:$F$1005,Con_ve!$C$6:$C$1005,$C196,Con_ve!$I$6:$I$1005,"Em negociação",Con_ve!$Q$6:$Q$1005,Cad_cl!BE$5))),"",IF($C196="","",SUMIFS(Con_ve!$F$6:$F$1005,Con_ve!$C$6:$C$1005,$C196,Con_ve!$I$6:$I$1005,"Em negociação",Con_ve!$Q$6:$Q$1005,Cad_cl!BE$5)))</f>
        <v/>
      </c>
      <c r="BF196" s="134" t="str">
        <f>IF(ISERR(IF($C196="","",SUMIFS(Con_ve!$F$6:$F$1005,Con_ve!$C$6:$C$1005,$C196,Con_ve!$I$6:$I$1005,"Em negociação",Con_ve!$Q$6:$Q$1005,Cad_cl!BF$5))),"",IF($C196="","",SUMIFS(Con_ve!$F$6:$F$1005,Con_ve!$C$6:$C$1005,$C196,Con_ve!$I$6:$I$1005,"Em negociação",Con_ve!$Q$6:$Q$1005,Cad_cl!BF$5)))</f>
        <v/>
      </c>
      <c r="BG196" s="134" t="str">
        <f>IF(ISERR(IF($C196="","",SUMIFS(Con_ve!$F$6:$F$1005,Con_ve!$C$6:$C$1005,$C196,Con_ve!$I$6:$I$1005,"Em negociação",Con_ve!$Q$6:$Q$1005,Cad_cl!BG$5))),"",IF($C196="","",SUMIFS(Con_ve!$F$6:$F$1005,Con_ve!$C$6:$C$1005,$C196,Con_ve!$I$6:$I$1005,"Em negociação",Con_ve!$Q$6:$Q$1005,Cad_cl!BG$5)))</f>
        <v/>
      </c>
      <c r="BH196" s="134" t="str">
        <f>IF(ISERR(IF($C196="","",SUMIFS(Con_ve!$F$6:$F$1005,Con_ve!$C$6:$C$1005,$C196,Con_ve!$I$6:$I$1005,"Em negociação",Con_ve!$Q$6:$Q$1005,Cad_cl!BH$5))),"",IF($C196="","",SUMIFS(Con_ve!$F$6:$F$1005,Con_ve!$C$6:$C$1005,$C196,Con_ve!$I$6:$I$1005,"Em negociação",Con_ve!$Q$6:$Q$1005,Cad_cl!BH$5)))</f>
        <v/>
      </c>
      <c r="BI196" s="134" t="str">
        <f>IF(ISERR(IF($C196="","",SUMIFS(Con_ve!$F$6:$F$1005,Con_ve!$C$6:$C$1005,$C196,Con_ve!$I$6:$I$1005,"Em negociação",Con_ve!$Q$6:$Q$1005,Cad_cl!BI$5))),"",IF($C196="","",SUMIFS(Con_ve!$F$6:$F$1005,Con_ve!$C$6:$C$1005,$C196,Con_ve!$I$6:$I$1005,"Em negociação",Con_ve!$Q$6:$Q$1005,Cad_cl!BI$5)))</f>
        <v/>
      </c>
      <c r="BJ196" s="134" t="str">
        <f>IF(ISERR(IF($C196="","",SUMIFS(Con_ve!$F$6:$F$1005,Con_ve!$C$6:$C$1005,$C196,Con_ve!$I$6:$I$1005,"Em negociação",Con_ve!$Q$6:$Q$1005,Cad_cl!BJ$5))),"",IF($C196="","",SUMIFS(Con_ve!$F$6:$F$1005,Con_ve!$C$6:$C$1005,$C196,Con_ve!$I$6:$I$1005,"Em negociação",Con_ve!$Q$6:$Q$1005,Cad_cl!BJ$5)))</f>
        <v/>
      </c>
      <c r="BK196" s="134" t="str">
        <f>IF(ISERR(IF($C196="","",SUMIFS(Con_ve!$F$6:$F$1005,Con_ve!$C$6:$C$1005,$C196,Con_ve!$I$6:$I$1005,"Em negociação",Con_ve!$Q$6:$Q$1005,Cad_cl!BK$5))),"",IF($C196="","",SUMIFS(Con_ve!$F$6:$F$1005,Con_ve!$C$6:$C$1005,$C196,Con_ve!$I$6:$I$1005,"Em negociação",Con_ve!$Q$6:$Q$1005,Cad_cl!BK$5)))</f>
        <v/>
      </c>
      <c r="BL196" s="134" t="str">
        <f>IF(ISERR(IF($C196="","",SUMIFS(Con_ve!$F$6:$F$1005,Con_ve!$C$6:$C$1005,$C196,Con_ve!$I$6:$I$1005,"Em negociação",Con_ve!$Q$6:$Q$1005,Cad_cl!BL$5))),"",IF($C196="","",SUMIFS(Con_ve!$F$6:$F$1005,Con_ve!$C$6:$C$1005,$C196,Con_ve!$I$6:$I$1005,"Em negociação",Con_ve!$Q$6:$Q$1005,Cad_cl!BL$5)))</f>
        <v/>
      </c>
      <c r="BM196" s="134" t="str">
        <f>IF(ISERR(IF($C196="","",SUMIFS(Con_ve!$F$6:$F$1005,Con_ve!$C$6:$C$1005,$C196,Con_ve!$I$6:$I$1005,"Em negociação",Con_ve!$Q$6:$Q$1005,Cad_cl!BM$5))),"",IF($C196="","",SUMIFS(Con_ve!$F$6:$F$1005,Con_ve!$C$6:$C$1005,$C196,Con_ve!$I$6:$I$1005,"Em negociação",Con_ve!$Q$6:$Q$1005,Cad_cl!BM$5)))</f>
        <v/>
      </c>
      <c r="BN196" s="134" t="str">
        <f>IF(ISERR(IF($C196="","",SUMIFS(Con_ve!$F$6:$F$1005,Con_ve!$C$6:$C$1005,$C196,Con_ve!$I$6:$I$1005,"Em negociação",Con_ve!$Q$6:$Q$1005,Cad_cl!BN$5))),"",IF($C196="","",SUMIFS(Con_ve!$F$6:$F$1005,Con_ve!$C$6:$C$1005,$C196,Con_ve!$I$6:$I$1005,"Em negociação",Con_ve!$Q$6:$Q$1005,Cad_cl!BN$5)))</f>
        <v/>
      </c>
      <c r="BO196" s="134" t="str">
        <f>IF(ISERR(IF($C196="","",SUMIFS(Con_ve!$F$6:$F$1005,Con_ve!$C$6:$C$1005,$C196,Con_ve!$I$6:$I$1005,"Em negociação",Con_ve!$Q$6:$Q$1005,Cad_cl!BO$5))),"",IF($C196="","",SUMIFS(Con_ve!$F$6:$F$1005,Con_ve!$C$6:$C$1005,$C196,Con_ve!$I$6:$I$1005,"Em negociação",Con_ve!$Q$6:$Q$1005,Cad_cl!BO$5)))</f>
        <v/>
      </c>
      <c r="BP196" s="134">
        <f t="shared" si="7"/>
        <v>0</v>
      </c>
      <c r="BR196" s="125" t="str">
        <f>IF(ISERR(IF(AND($I196=Re_lo!$E$5,BR$5=VLOOKUP(Re_lo!$H$5,Re_lo!$N$5:$O$16,2,0)),AP196,"")),"",IF(AND($I196=Re_lo!$E$5,BR$5=VLOOKUP(Re_lo!$H$5,Re_lo!$N$5:$O$16,2,0)),AP196,""))</f>
        <v/>
      </c>
      <c r="BS196" s="125" t="str">
        <f>IF(ISERR(IF(AND($I196=Re_lo!$E$5,BS$5=VLOOKUP(Re_lo!$H$5,Re_lo!$N$5:$O$16,2,0)),AQ196,"")),"",IF(AND($I196=Re_lo!$E$5,BS$5=VLOOKUP(Re_lo!$H$5,Re_lo!$N$5:$O$16,2,0)),AQ196,""))</f>
        <v/>
      </c>
      <c r="BT196" s="125" t="str">
        <f>IF(ISERR(IF(AND($I196=Re_lo!$E$5,BT$5=VLOOKUP(Re_lo!$H$5,Re_lo!$N$5:$O$16,2,0)),AR196,"")),"",IF(AND($I196=Re_lo!$E$5,BT$5=VLOOKUP(Re_lo!$H$5,Re_lo!$N$5:$O$16,2,0)),AR196,""))</f>
        <v/>
      </c>
      <c r="BU196" s="125" t="str">
        <f>IF(ISERR(IF(AND($I196=Re_lo!$E$5,BU$5=VLOOKUP(Re_lo!$H$5,Re_lo!$N$5:$O$16,2,0)),AS196,"")),"",IF(AND($I196=Re_lo!$E$5,BU$5=VLOOKUP(Re_lo!$H$5,Re_lo!$N$5:$O$16,2,0)),AS196,""))</f>
        <v/>
      </c>
      <c r="BV196" s="125" t="str">
        <f>IF(ISERR(IF(AND($I196=Re_lo!$E$5,BV$5=VLOOKUP(Re_lo!$H$5,Re_lo!$N$5:$O$16,2,0)),AT196,"")),"",IF(AND($I196=Re_lo!$E$5,BV$5=VLOOKUP(Re_lo!$H$5,Re_lo!$N$5:$O$16,2,0)),AT196,""))</f>
        <v/>
      </c>
      <c r="BW196" s="125" t="str">
        <f>IF(ISERR(IF(AND($I196=Re_lo!$E$5,BW$5=VLOOKUP(Re_lo!$H$5,Re_lo!$N$5:$O$16,2,0)),AU196,"")),"",IF(AND($I196=Re_lo!$E$5,BW$5=VLOOKUP(Re_lo!$H$5,Re_lo!$N$5:$O$16,2,0)),AU196,""))</f>
        <v/>
      </c>
      <c r="BX196" s="125" t="str">
        <f>IF(ISERR(IF(AND($I196=Re_lo!$E$5,BX$5=VLOOKUP(Re_lo!$H$5,Re_lo!$N$5:$O$16,2,0)),AV196,"")),"",IF(AND($I196=Re_lo!$E$5,BX$5=VLOOKUP(Re_lo!$H$5,Re_lo!$N$5:$O$16,2,0)),AV196,""))</f>
        <v/>
      </c>
      <c r="BY196" s="125" t="str">
        <f>IF(ISERR(IF(AND($I196=Re_lo!$E$5,BY$5=VLOOKUP(Re_lo!$H$5,Re_lo!$N$5:$O$16,2,0)),AW196,"")),"",IF(AND($I196=Re_lo!$E$5,BY$5=VLOOKUP(Re_lo!$H$5,Re_lo!$N$5:$O$16,2,0)),AW196,""))</f>
        <v/>
      </c>
      <c r="BZ196" s="125" t="str">
        <f>IF(ISERR(IF(AND($I196=Re_lo!$E$5,BZ$5=VLOOKUP(Re_lo!$H$5,Re_lo!$N$5:$O$16,2,0)),AX196,"")),"",IF(AND($I196=Re_lo!$E$5,BZ$5=VLOOKUP(Re_lo!$H$5,Re_lo!$N$5:$O$16,2,0)),AX196,""))</f>
        <v/>
      </c>
      <c r="CA196" s="125" t="str">
        <f>IF(ISERR(IF(AND($I196=Re_lo!$E$5,CA$5=VLOOKUP(Re_lo!$H$5,Re_lo!$N$5:$O$16,2,0)),AY196,"")),"",IF(AND($I196=Re_lo!$E$5,CA$5=VLOOKUP(Re_lo!$H$5,Re_lo!$N$5:$O$16,2,0)),AY196,""))</f>
        <v/>
      </c>
      <c r="CB196" s="125" t="str">
        <f>IF(ISERR(IF(AND($I196=Re_lo!$E$5,CB$5=VLOOKUP(Re_lo!$H$5,Re_lo!$N$5:$O$16,2,0)),AZ196,"")),"",IF(AND($I196=Re_lo!$E$5,CB$5=VLOOKUP(Re_lo!$H$5,Re_lo!$N$5:$O$16,2,0)),AZ196,""))</f>
        <v/>
      </c>
      <c r="CC196" s="125" t="str">
        <f>IF(ISERR(IF(AND($I196=Re_lo!$E$5,CC$5=VLOOKUP(Re_lo!$H$5,Re_lo!$N$5:$O$16,2,0)),BA196,"")),"",IF(AND($I196=Re_lo!$E$5,CC$5=VLOOKUP(Re_lo!$H$5,Re_lo!$N$5:$O$16,2,0)),BA196,""))</f>
        <v/>
      </c>
      <c r="CD196" s="125" t="str">
        <f>IF(ISERR(IF(AND($I196=Re_lo!$E$5,CD$5=VLOOKUP(Re_lo!$H$5,Re_lo!$N$5:$O$16,2,0)),BB196,"")),"",IF(AND($I196=Re_lo!$E$5,CD$5=VLOOKUP(Re_lo!$H$5,Re_lo!$N$5:$O$16,2,0)),BB196,""))</f>
        <v/>
      </c>
      <c r="CF196" s="125" t="str">
        <f>IF($C196="","",COUNTIFS(Con_ve!$C$6:$C$1005,$C196,Con_ve!$Q$6:$Q$1005,Cad_cl!CF$5))</f>
        <v/>
      </c>
      <c r="CG196" s="125" t="str">
        <f>IF($C196="","",COUNTIFS(Con_ve!$C$6:$C$1005,$C196,Con_ve!$Q$6:$Q$1005,Cad_cl!CG$5))</f>
        <v/>
      </c>
      <c r="CH196" s="125" t="str">
        <f>IF($C196="","",COUNTIFS(Con_ve!$C$6:$C$1005,$C196,Con_ve!$Q$6:$Q$1005,Cad_cl!CH$5))</f>
        <v/>
      </c>
      <c r="CI196" s="125" t="str">
        <f>IF($C196="","",COUNTIFS(Con_ve!$C$6:$C$1005,$C196,Con_ve!$Q$6:$Q$1005,Cad_cl!CI$5))</f>
        <v/>
      </c>
      <c r="CJ196" s="125" t="str">
        <f>IF($C196="","",COUNTIFS(Con_ve!$C$6:$C$1005,$C196,Con_ve!$Q$6:$Q$1005,Cad_cl!CJ$5))</f>
        <v/>
      </c>
      <c r="CK196" s="125" t="str">
        <f>IF($C196="","",COUNTIFS(Con_ve!$C$6:$C$1005,$C196,Con_ve!$Q$6:$Q$1005,Cad_cl!CK$5))</f>
        <v/>
      </c>
      <c r="CL196" s="125" t="str">
        <f>IF($C196="","",COUNTIFS(Con_ve!$C$6:$C$1005,$C196,Con_ve!$Q$6:$Q$1005,Cad_cl!CL$5))</f>
        <v/>
      </c>
      <c r="CM196" s="125" t="str">
        <f>IF($C196="","",COUNTIFS(Con_ve!$C$6:$C$1005,$C196,Con_ve!$Q$6:$Q$1005,Cad_cl!CM$5))</f>
        <v/>
      </c>
      <c r="CN196" s="125" t="str">
        <f>IF($C196="","",COUNTIFS(Con_ve!$C$6:$C$1005,$C196,Con_ve!$Q$6:$Q$1005,Cad_cl!CN$5))</f>
        <v/>
      </c>
      <c r="CO196" s="125" t="str">
        <f>IF($C196="","",COUNTIFS(Con_ve!$C$6:$C$1005,$C196,Con_ve!$Q$6:$Q$1005,Cad_cl!CO$5))</f>
        <v/>
      </c>
      <c r="CP196" s="125" t="str">
        <f>IF($C196="","",COUNTIFS(Con_ve!$C$6:$C$1005,$C196,Con_ve!$Q$6:$Q$1005,Cad_cl!CP$5))</f>
        <v/>
      </c>
      <c r="CQ196" s="125" t="str">
        <f>IF($C196="","",COUNTIFS(Con_ve!$C$6:$C$1005,$C196,Con_ve!$Q$6:$Q$1005,Cad_cl!CQ$5))</f>
        <v/>
      </c>
      <c r="CR196" s="125">
        <f t="shared" si="8"/>
        <v>0</v>
      </c>
    </row>
    <row r="197" spans="3:96" ht="30" customHeight="1">
      <c r="C197" s="153"/>
      <c r="D197" s="153"/>
      <c r="E197" s="154"/>
      <c r="F197" s="153"/>
      <c r="G197" s="155"/>
      <c r="H197" s="153"/>
      <c r="I197" s="153"/>
      <c r="J197" s="132" t="s">
        <v>309</v>
      </c>
      <c r="K197" s="133" t="s">
        <v>309</v>
      </c>
      <c r="L197" s="153"/>
      <c r="M197" s="153"/>
      <c r="N197" s="153"/>
      <c r="O197" s="153"/>
      <c r="P197" s="153"/>
      <c r="Q197" s="153"/>
      <c r="AP197" s="134" t="str">
        <f>IF(ISERR(IF($C197="","",SUMIFS(Con_ve!$F$6:$F$1005,Con_ve!$C$6:$C$1005,$C197,Con_ve!$I$6:$I$1005,"Fechada",Con_ve!$Q$6:$Q$1005,Cad_cl!AP$5))),"",IF($C197="","",SUMIFS(Con_ve!$F$6:$F$1005,Con_ve!$C$6:$C$1005,$C197,Con_ve!$I$6:$I$1005,"Fechada",Con_ve!$Q$6:$Q$1005,Cad_cl!AP$5)))</f>
        <v/>
      </c>
      <c r="AQ197" s="134" t="str">
        <f>IF(ISERR(IF($C197="","",SUMIFS(Con_ve!$F$6:$F$1005,Con_ve!$C$6:$C$1005,$C197,Con_ve!$I$6:$I$1005,"Fechada",Con_ve!$Q$6:$Q$1005,Cad_cl!AQ$5))),"",IF($C197="","",SUMIFS(Con_ve!$F$6:$F$1005,Con_ve!$C$6:$C$1005,$C197,Con_ve!$I$6:$I$1005,"Fechada",Con_ve!$Q$6:$Q$1005,Cad_cl!AQ$5)))</f>
        <v/>
      </c>
      <c r="AR197" s="134" t="str">
        <f>IF(ISERR(IF($C197="","",SUMIFS(Con_ve!$F$6:$F$1005,Con_ve!$C$6:$C$1005,$C197,Con_ve!$I$6:$I$1005,"Fechada",Con_ve!$Q$6:$Q$1005,Cad_cl!AR$5))),"",IF($C197="","",SUMIFS(Con_ve!$F$6:$F$1005,Con_ve!$C$6:$C$1005,$C197,Con_ve!$I$6:$I$1005,"Fechada",Con_ve!$Q$6:$Q$1005,Cad_cl!AR$5)))</f>
        <v/>
      </c>
      <c r="AS197" s="134" t="str">
        <f>IF(ISERR(IF($C197="","",SUMIFS(Con_ve!$F$6:$F$1005,Con_ve!$C$6:$C$1005,$C197,Con_ve!$I$6:$I$1005,"Fechada",Con_ve!$Q$6:$Q$1005,Cad_cl!AS$5))),"",IF($C197="","",SUMIFS(Con_ve!$F$6:$F$1005,Con_ve!$C$6:$C$1005,$C197,Con_ve!$I$6:$I$1005,"Fechada",Con_ve!$Q$6:$Q$1005,Cad_cl!AS$5)))</f>
        <v/>
      </c>
      <c r="AT197" s="134" t="str">
        <f>IF(ISERR(IF($C197="","",SUMIFS(Con_ve!$F$6:$F$1005,Con_ve!$C$6:$C$1005,$C197,Con_ve!$I$6:$I$1005,"Fechada",Con_ve!$Q$6:$Q$1005,Cad_cl!AT$5))),"",IF($C197="","",SUMIFS(Con_ve!$F$6:$F$1005,Con_ve!$C$6:$C$1005,$C197,Con_ve!$I$6:$I$1005,"Fechada",Con_ve!$Q$6:$Q$1005,Cad_cl!AT$5)))</f>
        <v/>
      </c>
      <c r="AU197" s="134" t="str">
        <f>IF(ISERR(IF($C197="","",SUMIFS(Con_ve!$F$6:$F$1005,Con_ve!$C$6:$C$1005,$C197,Con_ve!$I$6:$I$1005,"Fechada",Con_ve!$Q$6:$Q$1005,Cad_cl!AU$5))),"",IF($C197="","",SUMIFS(Con_ve!$F$6:$F$1005,Con_ve!$C$6:$C$1005,$C197,Con_ve!$I$6:$I$1005,"Fechada",Con_ve!$Q$6:$Q$1005,Cad_cl!AU$5)))</f>
        <v/>
      </c>
      <c r="AV197" s="134" t="str">
        <f>IF(ISERR(IF($C197="","",SUMIFS(Con_ve!$F$6:$F$1005,Con_ve!$C$6:$C$1005,$C197,Con_ve!$I$6:$I$1005,"Fechada",Con_ve!$Q$6:$Q$1005,Cad_cl!AV$5))),"",IF($C197="","",SUMIFS(Con_ve!$F$6:$F$1005,Con_ve!$C$6:$C$1005,$C197,Con_ve!$I$6:$I$1005,"Fechada",Con_ve!$Q$6:$Q$1005,Cad_cl!AV$5)))</f>
        <v/>
      </c>
      <c r="AW197" s="134" t="str">
        <f>IF(ISERR(IF($C197="","",SUMIFS(Con_ve!$F$6:$F$1005,Con_ve!$C$6:$C$1005,$C197,Con_ve!$I$6:$I$1005,"Fechada",Con_ve!$Q$6:$Q$1005,Cad_cl!AW$5))),"",IF($C197="","",SUMIFS(Con_ve!$F$6:$F$1005,Con_ve!$C$6:$C$1005,$C197,Con_ve!$I$6:$I$1005,"Fechada",Con_ve!$Q$6:$Q$1005,Cad_cl!AW$5)))</f>
        <v/>
      </c>
      <c r="AX197" s="134" t="str">
        <f>IF(ISERR(IF($C197="","",SUMIFS(Con_ve!$F$6:$F$1005,Con_ve!$C$6:$C$1005,$C197,Con_ve!$I$6:$I$1005,"Fechada",Con_ve!$Q$6:$Q$1005,Cad_cl!AX$5))),"",IF($C197="","",SUMIFS(Con_ve!$F$6:$F$1005,Con_ve!$C$6:$C$1005,$C197,Con_ve!$I$6:$I$1005,"Fechada",Con_ve!$Q$6:$Q$1005,Cad_cl!AX$5)))</f>
        <v/>
      </c>
      <c r="AY197" s="134" t="str">
        <f>IF(ISERR(IF($C197="","",SUMIFS(Con_ve!$F$6:$F$1005,Con_ve!$C$6:$C$1005,$C197,Con_ve!$I$6:$I$1005,"Fechada",Con_ve!$Q$6:$Q$1005,Cad_cl!AY$5))),"",IF($C197="","",SUMIFS(Con_ve!$F$6:$F$1005,Con_ve!$C$6:$C$1005,$C197,Con_ve!$I$6:$I$1005,"Fechada",Con_ve!$Q$6:$Q$1005,Cad_cl!AY$5)))</f>
        <v/>
      </c>
      <c r="AZ197" s="134" t="str">
        <f>IF(ISERR(IF($C197="","",SUMIFS(Con_ve!$F$6:$F$1005,Con_ve!$C$6:$C$1005,$C197,Con_ve!$I$6:$I$1005,"Fechada",Con_ve!$Q$6:$Q$1005,Cad_cl!AZ$5))),"",IF($C197="","",SUMIFS(Con_ve!$F$6:$F$1005,Con_ve!$C$6:$C$1005,$C197,Con_ve!$I$6:$I$1005,"Fechada",Con_ve!$Q$6:$Q$1005,Cad_cl!AZ$5)))</f>
        <v/>
      </c>
      <c r="BA197" s="134" t="str">
        <f>IF(ISERR(IF($C197="","",SUMIFS(Con_ve!$F$6:$F$1005,Con_ve!$C$6:$C$1005,$C197,Con_ve!$I$6:$I$1005,"Fechada",Con_ve!$Q$6:$Q$1005,Cad_cl!BA$5))),"",IF($C197="","",SUMIFS(Con_ve!$F$6:$F$1005,Con_ve!$C$6:$C$1005,$C197,Con_ve!$I$6:$I$1005,"Fechada",Con_ve!$Q$6:$Q$1005,Cad_cl!BA$5)))</f>
        <v/>
      </c>
      <c r="BB197" s="134">
        <f t="shared" si="6"/>
        <v>0</v>
      </c>
      <c r="BD197" s="134" t="str">
        <f>IF(ISERR(IF($C197="","",SUMIFS(Con_ve!$F$6:$F$1005,Con_ve!$C$6:$C$1005,$C197,Con_ve!$I$6:$I$1005,"Em negociação",Con_ve!$Q$6:$Q$1005,Cad_cl!BD$5))),"",IF($C197="","",SUMIFS(Con_ve!$F$6:$F$1005,Con_ve!$C$6:$C$1005,$C197,Con_ve!$I$6:$I$1005,"Em negociação",Con_ve!$Q$6:$Q$1005,Cad_cl!BD$5)))</f>
        <v/>
      </c>
      <c r="BE197" s="134" t="str">
        <f>IF(ISERR(IF($C197="","",SUMIFS(Con_ve!$F$6:$F$1005,Con_ve!$C$6:$C$1005,$C197,Con_ve!$I$6:$I$1005,"Em negociação",Con_ve!$Q$6:$Q$1005,Cad_cl!BE$5))),"",IF($C197="","",SUMIFS(Con_ve!$F$6:$F$1005,Con_ve!$C$6:$C$1005,$C197,Con_ve!$I$6:$I$1005,"Em negociação",Con_ve!$Q$6:$Q$1005,Cad_cl!BE$5)))</f>
        <v/>
      </c>
      <c r="BF197" s="134" t="str">
        <f>IF(ISERR(IF($C197="","",SUMIFS(Con_ve!$F$6:$F$1005,Con_ve!$C$6:$C$1005,$C197,Con_ve!$I$6:$I$1005,"Em negociação",Con_ve!$Q$6:$Q$1005,Cad_cl!BF$5))),"",IF($C197="","",SUMIFS(Con_ve!$F$6:$F$1005,Con_ve!$C$6:$C$1005,$C197,Con_ve!$I$6:$I$1005,"Em negociação",Con_ve!$Q$6:$Q$1005,Cad_cl!BF$5)))</f>
        <v/>
      </c>
      <c r="BG197" s="134" t="str">
        <f>IF(ISERR(IF($C197="","",SUMIFS(Con_ve!$F$6:$F$1005,Con_ve!$C$6:$C$1005,$C197,Con_ve!$I$6:$I$1005,"Em negociação",Con_ve!$Q$6:$Q$1005,Cad_cl!BG$5))),"",IF($C197="","",SUMIFS(Con_ve!$F$6:$F$1005,Con_ve!$C$6:$C$1005,$C197,Con_ve!$I$6:$I$1005,"Em negociação",Con_ve!$Q$6:$Q$1005,Cad_cl!BG$5)))</f>
        <v/>
      </c>
      <c r="BH197" s="134" t="str">
        <f>IF(ISERR(IF($C197="","",SUMIFS(Con_ve!$F$6:$F$1005,Con_ve!$C$6:$C$1005,$C197,Con_ve!$I$6:$I$1005,"Em negociação",Con_ve!$Q$6:$Q$1005,Cad_cl!BH$5))),"",IF($C197="","",SUMIFS(Con_ve!$F$6:$F$1005,Con_ve!$C$6:$C$1005,$C197,Con_ve!$I$6:$I$1005,"Em negociação",Con_ve!$Q$6:$Q$1005,Cad_cl!BH$5)))</f>
        <v/>
      </c>
      <c r="BI197" s="134" t="str">
        <f>IF(ISERR(IF($C197="","",SUMIFS(Con_ve!$F$6:$F$1005,Con_ve!$C$6:$C$1005,$C197,Con_ve!$I$6:$I$1005,"Em negociação",Con_ve!$Q$6:$Q$1005,Cad_cl!BI$5))),"",IF($C197="","",SUMIFS(Con_ve!$F$6:$F$1005,Con_ve!$C$6:$C$1005,$C197,Con_ve!$I$6:$I$1005,"Em negociação",Con_ve!$Q$6:$Q$1005,Cad_cl!BI$5)))</f>
        <v/>
      </c>
      <c r="BJ197" s="134" t="str">
        <f>IF(ISERR(IF($C197="","",SUMIFS(Con_ve!$F$6:$F$1005,Con_ve!$C$6:$C$1005,$C197,Con_ve!$I$6:$I$1005,"Em negociação",Con_ve!$Q$6:$Q$1005,Cad_cl!BJ$5))),"",IF($C197="","",SUMIFS(Con_ve!$F$6:$F$1005,Con_ve!$C$6:$C$1005,$C197,Con_ve!$I$6:$I$1005,"Em negociação",Con_ve!$Q$6:$Q$1005,Cad_cl!BJ$5)))</f>
        <v/>
      </c>
      <c r="BK197" s="134" t="str">
        <f>IF(ISERR(IF($C197="","",SUMIFS(Con_ve!$F$6:$F$1005,Con_ve!$C$6:$C$1005,$C197,Con_ve!$I$6:$I$1005,"Em negociação",Con_ve!$Q$6:$Q$1005,Cad_cl!BK$5))),"",IF($C197="","",SUMIFS(Con_ve!$F$6:$F$1005,Con_ve!$C$6:$C$1005,$C197,Con_ve!$I$6:$I$1005,"Em negociação",Con_ve!$Q$6:$Q$1005,Cad_cl!BK$5)))</f>
        <v/>
      </c>
      <c r="BL197" s="134" t="str">
        <f>IF(ISERR(IF($C197="","",SUMIFS(Con_ve!$F$6:$F$1005,Con_ve!$C$6:$C$1005,$C197,Con_ve!$I$6:$I$1005,"Em negociação",Con_ve!$Q$6:$Q$1005,Cad_cl!BL$5))),"",IF($C197="","",SUMIFS(Con_ve!$F$6:$F$1005,Con_ve!$C$6:$C$1005,$C197,Con_ve!$I$6:$I$1005,"Em negociação",Con_ve!$Q$6:$Q$1005,Cad_cl!BL$5)))</f>
        <v/>
      </c>
      <c r="BM197" s="134" t="str">
        <f>IF(ISERR(IF($C197="","",SUMIFS(Con_ve!$F$6:$F$1005,Con_ve!$C$6:$C$1005,$C197,Con_ve!$I$6:$I$1005,"Em negociação",Con_ve!$Q$6:$Q$1005,Cad_cl!BM$5))),"",IF($C197="","",SUMIFS(Con_ve!$F$6:$F$1005,Con_ve!$C$6:$C$1005,$C197,Con_ve!$I$6:$I$1005,"Em negociação",Con_ve!$Q$6:$Q$1005,Cad_cl!BM$5)))</f>
        <v/>
      </c>
      <c r="BN197" s="134" t="str">
        <f>IF(ISERR(IF($C197="","",SUMIFS(Con_ve!$F$6:$F$1005,Con_ve!$C$6:$C$1005,$C197,Con_ve!$I$6:$I$1005,"Em negociação",Con_ve!$Q$6:$Q$1005,Cad_cl!BN$5))),"",IF($C197="","",SUMIFS(Con_ve!$F$6:$F$1005,Con_ve!$C$6:$C$1005,$C197,Con_ve!$I$6:$I$1005,"Em negociação",Con_ve!$Q$6:$Q$1005,Cad_cl!BN$5)))</f>
        <v/>
      </c>
      <c r="BO197" s="134" t="str">
        <f>IF(ISERR(IF($C197="","",SUMIFS(Con_ve!$F$6:$F$1005,Con_ve!$C$6:$C$1005,$C197,Con_ve!$I$6:$I$1005,"Em negociação",Con_ve!$Q$6:$Q$1005,Cad_cl!BO$5))),"",IF($C197="","",SUMIFS(Con_ve!$F$6:$F$1005,Con_ve!$C$6:$C$1005,$C197,Con_ve!$I$6:$I$1005,"Em negociação",Con_ve!$Q$6:$Q$1005,Cad_cl!BO$5)))</f>
        <v/>
      </c>
      <c r="BP197" s="134">
        <f t="shared" si="7"/>
        <v>0</v>
      </c>
      <c r="BR197" s="125" t="str">
        <f>IF(ISERR(IF(AND($I197=Re_lo!$E$5,BR$5=VLOOKUP(Re_lo!$H$5,Re_lo!$N$5:$O$16,2,0)),AP197,"")),"",IF(AND($I197=Re_lo!$E$5,BR$5=VLOOKUP(Re_lo!$H$5,Re_lo!$N$5:$O$16,2,0)),AP197,""))</f>
        <v/>
      </c>
      <c r="BS197" s="125" t="str">
        <f>IF(ISERR(IF(AND($I197=Re_lo!$E$5,BS$5=VLOOKUP(Re_lo!$H$5,Re_lo!$N$5:$O$16,2,0)),AQ197,"")),"",IF(AND($I197=Re_lo!$E$5,BS$5=VLOOKUP(Re_lo!$H$5,Re_lo!$N$5:$O$16,2,0)),AQ197,""))</f>
        <v/>
      </c>
      <c r="BT197" s="125" t="str">
        <f>IF(ISERR(IF(AND($I197=Re_lo!$E$5,BT$5=VLOOKUP(Re_lo!$H$5,Re_lo!$N$5:$O$16,2,0)),AR197,"")),"",IF(AND($I197=Re_lo!$E$5,BT$5=VLOOKUP(Re_lo!$H$5,Re_lo!$N$5:$O$16,2,0)),AR197,""))</f>
        <v/>
      </c>
      <c r="BU197" s="125" t="str">
        <f>IF(ISERR(IF(AND($I197=Re_lo!$E$5,BU$5=VLOOKUP(Re_lo!$H$5,Re_lo!$N$5:$O$16,2,0)),AS197,"")),"",IF(AND($I197=Re_lo!$E$5,BU$5=VLOOKUP(Re_lo!$H$5,Re_lo!$N$5:$O$16,2,0)),AS197,""))</f>
        <v/>
      </c>
      <c r="BV197" s="125" t="str">
        <f>IF(ISERR(IF(AND($I197=Re_lo!$E$5,BV$5=VLOOKUP(Re_lo!$H$5,Re_lo!$N$5:$O$16,2,0)),AT197,"")),"",IF(AND($I197=Re_lo!$E$5,BV$5=VLOOKUP(Re_lo!$H$5,Re_lo!$N$5:$O$16,2,0)),AT197,""))</f>
        <v/>
      </c>
      <c r="BW197" s="125" t="str">
        <f>IF(ISERR(IF(AND($I197=Re_lo!$E$5,BW$5=VLOOKUP(Re_lo!$H$5,Re_lo!$N$5:$O$16,2,0)),AU197,"")),"",IF(AND($I197=Re_lo!$E$5,BW$5=VLOOKUP(Re_lo!$H$5,Re_lo!$N$5:$O$16,2,0)),AU197,""))</f>
        <v/>
      </c>
      <c r="BX197" s="125" t="str">
        <f>IF(ISERR(IF(AND($I197=Re_lo!$E$5,BX$5=VLOOKUP(Re_lo!$H$5,Re_lo!$N$5:$O$16,2,0)),AV197,"")),"",IF(AND($I197=Re_lo!$E$5,BX$5=VLOOKUP(Re_lo!$H$5,Re_lo!$N$5:$O$16,2,0)),AV197,""))</f>
        <v/>
      </c>
      <c r="BY197" s="125" t="str">
        <f>IF(ISERR(IF(AND($I197=Re_lo!$E$5,BY$5=VLOOKUP(Re_lo!$H$5,Re_lo!$N$5:$O$16,2,0)),AW197,"")),"",IF(AND($I197=Re_lo!$E$5,BY$5=VLOOKUP(Re_lo!$H$5,Re_lo!$N$5:$O$16,2,0)),AW197,""))</f>
        <v/>
      </c>
      <c r="BZ197" s="125" t="str">
        <f>IF(ISERR(IF(AND($I197=Re_lo!$E$5,BZ$5=VLOOKUP(Re_lo!$H$5,Re_lo!$N$5:$O$16,2,0)),AX197,"")),"",IF(AND($I197=Re_lo!$E$5,BZ$5=VLOOKUP(Re_lo!$H$5,Re_lo!$N$5:$O$16,2,0)),AX197,""))</f>
        <v/>
      </c>
      <c r="CA197" s="125" t="str">
        <f>IF(ISERR(IF(AND($I197=Re_lo!$E$5,CA$5=VLOOKUP(Re_lo!$H$5,Re_lo!$N$5:$O$16,2,0)),AY197,"")),"",IF(AND($I197=Re_lo!$E$5,CA$5=VLOOKUP(Re_lo!$H$5,Re_lo!$N$5:$O$16,2,0)),AY197,""))</f>
        <v/>
      </c>
      <c r="CB197" s="125" t="str">
        <f>IF(ISERR(IF(AND($I197=Re_lo!$E$5,CB$5=VLOOKUP(Re_lo!$H$5,Re_lo!$N$5:$O$16,2,0)),AZ197,"")),"",IF(AND($I197=Re_lo!$E$5,CB$5=VLOOKUP(Re_lo!$H$5,Re_lo!$N$5:$O$16,2,0)),AZ197,""))</f>
        <v/>
      </c>
      <c r="CC197" s="125" t="str">
        <f>IF(ISERR(IF(AND($I197=Re_lo!$E$5,CC$5=VLOOKUP(Re_lo!$H$5,Re_lo!$N$5:$O$16,2,0)),BA197,"")),"",IF(AND($I197=Re_lo!$E$5,CC$5=VLOOKUP(Re_lo!$H$5,Re_lo!$N$5:$O$16,2,0)),BA197,""))</f>
        <v/>
      </c>
      <c r="CD197" s="125" t="str">
        <f>IF(ISERR(IF(AND($I197=Re_lo!$E$5,CD$5=VLOOKUP(Re_lo!$H$5,Re_lo!$N$5:$O$16,2,0)),BB197,"")),"",IF(AND($I197=Re_lo!$E$5,CD$5=VLOOKUP(Re_lo!$H$5,Re_lo!$N$5:$O$16,2,0)),BB197,""))</f>
        <v/>
      </c>
      <c r="CF197" s="125" t="str">
        <f>IF($C197="","",COUNTIFS(Con_ve!$C$6:$C$1005,$C197,Con_ve!$Q$6:$Q$1005,Cad_cl!CF$5))</f>
        <v/>
      </c>
      <c r="CG197" s="125" t="str">
        <f>IF($C197="","",COUNTIFS(Con_ve!$C$6:$C$1005,$C197,Con_ve!$Q$6:$Q$1005,Cad_cl!CG$5))</f>
        <v/>
      </c>
      <c r="CH197" s="125" t="str">
        <f>IF($C197="","",COUNTIFS(Con_ve!$C$6:$C$1005,$C197,Con_ve!$Q$6:$Q$1005,Cad_cl!CH$5))</f>
        <v/>
      </c>
      <c r="CI197" s="125" t="str">
        <f>IF($C197="","",COUNTIFS(Con_ve!$C$6:$C$1005,$C197,Con_ve!$Q$6:$Q$1005,Cad_cl!CI$5))</f>
        <v/>
      </c>
      <c r="CJ197" s="125" t="str">
        <f>IF($C197="","",COUNTIFS(Con_ve!$C$6:$C$1005,$C197,Con_ve!$Q$6:$Q$1005,Cad_cl!CJ$5))</f>
        <v/>
      </c>
      <c r="CK197" s="125" t="str">
        <f>IF($C197="","",COUNTIFS(Con_ve!$C$6:$C$1005,$C197,Con_ve!$Q$6:$Q$1005,Cad_cl!CK$5))</f>
        <v/>
      </c>
      <c r="CL197" s="125" t="str">
        <f>IF($C197="","",COUNTIFS(Con_ve!$C$6:$C$1005,$C197,Con_ve!$Q$6:$Q$1005,Cad_cl!CL$5))</f>
        <v/>
      </c>
      <c r="CM197" s="125" t="str">
        <f>IF($C197="","",COUNTIFS(Con_ve!$C$6:$C$1005,$C197,Con_ve!$Q$6:$Q$1005,Cad_cl!CM$5))</f>
        <v/>
      </c>
      <c r="CN197" s="125" t="str">
        <f>IF($C197="","",COUNTIFS(Con_ve!$C$6:$C$1005,$C197,Con_ve!$Q$6:$Q$1005,Cad_cl!CN$5))</f>
        <v/>
      </c>
      <c r="CO197" s="125" t="str">
        <f>IF($C197="","",COUNTIFS(Con_ve!$C$6:$C$1005,$C197,Con_ve!$Q$6:$Q$1005,Cad_cl!CO$5))</f>
        <v/>
      </c>
      <c r="CP197" s="125" t="str">
        <f>IF($C197="","",COUNTIFS(Con_ve!$C$6:$C$1005,$C197,Con_ve!$Q$6:$Q$1005,Cad_cl!CP$5))</f>
        <v/>
      </c>
      <c r="CQ197" s="125" t="str">
        <f>IF($C197="","",COUNTIFS(Con_ve!$C$6:$C$1005,$C197,Con_ve!$Q$6:$Q$1005,Cad_cl!CQ$5))</f>
        <v/>
      </c>
      <c r="CR197" s="125">
        <f t="shared" si="8"/>
        <v>0</v>
      </c>
    </row>
    <row r="198" spans="3:96" ht="30" customHeight="1">
      <c r="C198" s="153"/>
      <c r="D198" s="153"/>
      <c r="E198" s="154"/>
      <c r="F198" s="153"/>
      <c r="G198" s="155"/>
      <c r="H198" s="153"/>
      <c r="I198" s="153"/>
      <c r="J198" s="132" t="s">
        <v>309</v>
      </c>
      <c r="K198" s="133" t="s">
        <v>309</v>
      </c>
      <c r="L198" s="153"/>
      <c r="M198" s="153"/>
      <c r="N198" s="153"/>
      <c r="O198" s="153"/>
      <c r="P198" s="153"/>
      <c r="Q198" s="153"/>
      <c r="AP198" s="134" t="str">
        <f>IF(ISERR(IF($C198="","",SUMIFS(Con_ve!$F$6:$F$1005,Con_ve!$C$6:$C$1005,$C198,Con_ve!$I$6:$I$1005,"Fechada",Con_ve!$Q$6:$Q$1005,Cad_cl!AP$5))),"",IF($C198="","",SUMIFS(Con_ve!$F$6:$F$1005,Con_ve!$C$6:$C$1005,$C198,Con_ve!$I$6:$I$1005,"Fechada",Con_ve!$Q$6:$Q$1005,Cad_cl!AP$5)))</f>
        <v/>
      </c>
      <c r="AQ198" s="134" t="str">
        <f>IF(ISERR(IF($C198="","",SUMIFS(Con_ve!$F$6:$F$1005,Con_ve!$C$6:$C$1005,$C198,Con_ve!$I$6:$I$1005,"Fechada",Con_ve!$Q$6:$Q$1005,Cad_cl!AQ$5))),"",IF($C198="","",SUMIFS(Con_ve!$F$6:$F$1005,Con_ve!$C$6:$C$1005,$C198,Con_ve!$I$6:$I$1005,"Fechada",Con_ve!$Q$6:$Q$1005,Cad_cl!AQ$5)))</f>
        <v/>
      </c>
      <c r="AR198" s="134" t="str">
        <f>IF(ISERR(IF($C198="","",SUMIFS(Con_ve!$F$6:$F$1005,Con_ve!$C$6:$C$1005,$C198,Con_ve!$I$6:$I$1005,"Fechada",Con_ve!$Q$6:$Q$1005,Cad_cl!AR$5))),"",IF($C198="","",SUMIFS(Con_ve!$F$6:$F$1005,Con_ve!$C$6:$C$1005,$C198,Con_ve!$I$6:$I$1005,"Fechada",Con_ve!$Q$6:$Q$1005,Cad_cl!AR$5)))</f>
        <v/>
      </c>
      <c r="AS198" s="134" t="str">
        <f>IF(ISERR(IF($C198="","",SUMIFS(Con_ve!$F$6:$F$1005,Con_ve!$C$6:$C$1005,$C198,Con_ve!$I$6:$I$1005,"Fechada",Con_ve!$Q$6:$Q$1005,Cad_cl!AS$5))),"",IF($C198="","",SUMIFS(Con_ve!$F$6:$F$1005,Con_ve!$C$6:$C$1005,$C198,Con_ve!$I$6:$I$1005,"Fechada",Con_ve!$Q$6:$Q$1005,Cad_cl!AS$5)))</f>
        <v/>
      </c>
      <c r="AT198" s="134" t="str">
        <f>IF(ISERR(IF($C198="","",SUMIFS(Con_ve!$F$6:$F$1005,Con_ve!$C$6:$C$1005,$C198,Con_ve!$I$6:$I$1005,"Fechada",Con_ve!$Q$6:$Q$1005,Cad_cl!AT$5))),"",IF($C198="","",SUMIFS(Con_ve!$F$6:$F$1005,Con_ve!$C$6:$C$1005,$C198,Con_ve!$I$6:$I$1005,"Fechada",Con_ve!$Q$6:$Q$1005,Cad_cl!AT$5)))</f>
        <v/>
      </c>
      <c r="AU198" s="134" t="str">
        <f>IF(ISERR(IF($C198="","",SUMIFS(Con_ve!$F$6:$F$1005,Con_ve!$C$6:$C$1005,$C198,Con_ve!$I$6:$I$1005,"Fechada",Con_ve!$Q$6:$Q$1005,Cad_cl!AU$5))),"",IF($C198="","",SUMIFS(Con_ve!$F$6:$F$1005,Con_ve!$C$6:$C$1005,$C198,Con_ve!$I$6:$I$1005,"Fechada",Con_ve!$Q$6:$Q$1005,Cad_cl!AU$5)))</f>
        <v/>
      </c>
      <c r="AV198" s="134" t="str">
        <f>IF(ISERR(IF($C198="","",SUMIFS(Con_ve!$F$6:$F$1005,Con_ve!$C$6:$C$1005,$C198,Con_ve!$I$6:$I$1005,"Fechada",Con_ve!$Q$6:$Q$1005,Cad_cl!AV$5))),"",IF($C198="","",SUMIFS(Con_ve!$F$6:$F$1005,Con_ve!$C$6:$C$1005,$C198,Con_ve!$I$6:$I$1005,"Fechada",Con_ve!$Q$6:$Q$1005,Cad_cl!AV$5)))</f>
        <v/>
      </c>
      <c r="AW198" s="134" t="str">
        <f>IF(ISERR(IF($C198="","",SUMIFS(Con_ve!$F$6:$F$1005,Con_ve!$C$6:$C$1005,$C198,Con_ve!$I$6:$I$1005,"Fechada",Con_ve!$Q$6:$Q$1005,Cad_cl!AW$5))),"",IF($C198="","",SUMIFS(Con_ve!$F$6:$F$1005,Con_ve!$C$6:$C$1005,$C198,Con_ve!$I$6:$I$1005,"Fechada",Con_ve!$Q$6:$Q$1005,Cad_cl!AW$5)))</f>
        <v/>
      </c>
      <c r="AX198" s="134" t="str">
        <f>IF(ISERR(IF($C198="","",SUMIFS(Con_ve!$F$6:$F$1005,Con_ve!$C$6:$C$1005,$C198,Con_ve!$I$6:$I$1005,"Fechada",Con_ve!$Q$6:$Q$1005,Cad_cl!AX$5))),"",IF($C198="","",SUMIFS(Con_ve!$F$6:$F$1005,Con_ve!$C$6:$C$1005,$C198,Con_ve!$I$6:$I$1005,"Fechada",Con_ve!$Q$6:$Q$1005,Cad_cl!AX$5)))</f>
        <v/>
      </c>
      <c r="AY198" s="134" t="str">
        <f>IF(ISERR(IF($C198="","",SUMIFS(Con_ve!$F$6:$F$1005,Con_ve!$C$6:$C$1005,$C198,Con_ve!$I$6:$I$1005,"Fechada",Con_ve!$Q$6:$Q$1005,Cad_cl!AY$5))),"",IF($C198="","",SUMIFS(Con_ve!$F$6:$F$1005,Con_ve!$C$6:$C$1005,$C198,Con_ve!$I$6:$I$1005,"Fechada",Con_ve!$Q$6:$Q$1005,Cad_cl!AY$5)))</f>
        <v/>
      </c>
      <c r="AZ198" s="134" t="str">
        <f>IF(ISERR(IF($C198="","",SUMIFS(Con_ve!$F$6:$F$1005,Con_ve!$C$6:$C$1005,$C198,Con_ve!$I$6:$I$1005,"Fechada",Con_ve!$Q$6:$Q$1005,Cad_cl!AZ$5))),"",IF($C198="","",SUMIFS(Con_ve!$F$6:$F$1005,Con_ve!$C$6:$C$1005,$C198,Con_ve!$I$6:$I$1005,"Fechada",Con_ve!$Q$6:$Q$1005,Cad_cl!AZ$5)))</f>
        <v/>
      </c>
      <c r="BA198" s="134" t="str">
        <f>IF(ISERR(IF($C198="","",SUMIFS(Con_ve!$F$6:$F$1005,Con_ve!$C$6:$C$1005,$C198,Con_ve!$I$6:$I$1005,"Fechada",Con_ve!$Q$6:$Q$1005,Cad_cl!BA$5))),"",IF($C198="","",SUMIFS(Con_ve!$F$6:$F$1005,Con_ve!$C$6:$C$1005,$C198,Con_ve!$I$6:$I$1005,"Fechada",Con_ve!$Q$6:$Q$1005,Cad_cl!BA$5)))</f>
        <v/>
      </c>
      <c r="BB198" s="134">
        <f t="shared" si="6"/>
        <v>0</v>
      </c>
      <c r="BD198" s="134" t="str">
        <f>IF(ISERR(IF($C198="","",SUMIFS(Con_ve!$F$6:$F$1005,Con_ve!$C$6:$C$1005,$C198,Con_ve!$I$6:$I$1005,"Em negociação",Con_ve!$Q$6:$Q$1005,Cad_cl!BD$5))),"",IF($C198="","",SUMIFS(Con_ve!$F$6:$F$1005,Con_ve!$C$6:$C$1005,$C198,Con_ve!$I$6:$I$1005,"Em negociação",Con_ve!$Q$6:$Q$1005,Cad_cl!BD$5)))</f>
        <v/>
      </c>
      <c r="BE198" s="134" t="str">
        <f>IF(ISERR(IF($C198="","",SUMIFS(Con_ve!$F$6:$F$1005,Con_ve!$C$6:$C$1005,$C198,Con_ve!$I$6:$I$1005,"Em negociação",Con_ve!$Q$6:$Q$1005,Cad_cl!BE$5))),"",IF($C198="","",SUMIFS(Con_ve!$F$6:$F$1005,Con_ve!$C$6:$C$1005,$C198,Con_ve!$I$6:$I$1005,"Em negociação",Con_ve!$Q$6:$Q$1005,Cad_cl!BE$5)))</f>
        <v/>
      </c>
      <c r="BF198" s="134" t="str">
        <f>IF(ISERR(IF($C198="","",SUMIFS(Con_ve!$F$6:$F$1005,Con_ve!$C$6:$C$1005,$C198,Con_ve!$I$6:$I$1005,"Em negociação",Con_ve!$Q$6:$Q$1005,Cad_cl!BF$5))),"",IF($C198="","",SUMIFS(Con_ve!$F$6:$F$1005,Con_ve!$C$6:$C$1005,$C198,Con_ve!$I$6:$I$1005,"Em negociação",Con_ve!$Q$6:$Q$1005,Cad_cl!BF$5)))</f>
        <v/>
      </c>
      <c r="BG198" s="134" t="str">
        <f>IF(ISERR(IF($C198="","",SUMIFS(Con_ve!$F$6:$F$1005,Con_ve!$C$6:$C$1005,$C198,Con_ve!$I$6:$I$1005,"Em negociação",Con_ve!$Q$6:$Q$1005,Cad_cl!BG$5))),"",IF($C198="","",SUMIFS(Con_ve!$F$6:$F$1005,Con_ve!$C$6:$C$1005,$C198,Con_ve!$I$6:$I$1005,"Em negociação",Con_ve!$Q$6:$Q$1005,Cad_cl!BG$5)))</f>
        <v/>
      </c>
      <c r="BH198" s="134" t="str">
        <f>IF(ISERR(IF($C198="","",SUMIFS(Con_ve!$F$6:$F$1005,Con_ve!$C$6:$C$1005,$C198,Con_ve!$I$6:$I$1005,"Em negociação",Con_ve!$Q$6:$Q$1005,Cad_cl!BH$5))),"",IF($C198="","",SUMIFS(Con_ve!$F$6:$F$1005,Con_ve!$C$6:$C$1005,$C198,Con_ve!$I$6:$I$1005,"Em negociação",Con_ve!$Q$6:$Q$1005,Cad_cl!BH$5)))</f>
        <v/>
      </c>
      <c r="BI198" s="134" t="str">
        <f>IF(ISERR(IF($C198="","",SUMIFS(Con_ve!$F$6:$F$1005,Con_ve!$C$6:$C$1005,$C198,Con_ve!$I$6:$I$1005,"Em negociação",Con_ve!$Q$6:$Q$1005,Cad_cl!BI$5))),"",IF($C198="","",SUMIFS(Con_ve!$F$6:$F$1005,Con_ve!$C$6:$C$1005,$C198,Con_ve!$I$6:$I$1005,"Em negociação",Con_ve!$Q$6:$Q$1005,Cad_cl!BI$5)))</f>
        <v/>
      </c>
      <c r="BJ198" s="134" t="str">
        <f>IF(ISERR(IF($C198="","",SUMIFS(Con_ve!$F$6:$F$1005,Con_ve!$C$6:$C$1005,$C198,Con_ve!$I$6:$I$1005,"Em negociação",Con_ve!$Q$6:$Q$1005,Cad_cl!BJ$5))),"",IF($C198="","",SUMIFS(Con_ve!$F$6:$F$1005,Con_ve!$C$6:$C$1005,$C198,Con_ve!$I$6:$I$1005,"Em negociação",Con_ve!$Q$6:$Q$1005,Cad_cl!BJ$5)))</f>
        <v/>
      </c>
      <c r="BK198" s="134" t="str">
        <f>IF(ISERR(IF($C198="","",SUMIFS(Con_ve!$F$6:$F$1005,Con_ve!$C$6:$C$1005,$C198,Con_ve!$I$6:$I$1005,"Em negociação",Con_ve!$Q$6:$Q$1005,Cad_cl!BK$5))),"",IF($C198="","",SUMIFS(Con_ve!$F$6:$F$1005,Con_ve!$C$6:$C$1005,$C198,Con_ve!$I$6:$I$1005,"Em negociação",Con_ve!$Q$6:$Q$1005,Cad_cl!BK$5)))</f>
        <v/>
      </c>
      <c r="BL198" s="134" t="str">
        <f>IF(ISERR(IF($C198="","",SUMIFS(Con_ve!$F$6:$F$1005,Con_ve!$C$6:$C$1005,$C198,Con_ve!$I$6:$I$1005,"Em negociação",Con_ve!$Q$6:$Q$1005,Cad_cl!BL$5))),"",IF($C198="","",SUMIFS(Con_ve!$F$6:$F$1005,Con_ve!$C$6:$C$1005,$C198,Con_ve!$I$6:$I$1005,"Em negociação",Con_ve!$Q$6:$Q$1005,Cad_cl!BL$5)))</f>
        <v/>
      </c>
      <c r="BM198" s="134" t="str">
        <f>IF(ISERR(IF($C198="","",SUMIFS(Con_ve!$F$6:$F$1005,Con_ve!$C$6:$C$1005,$C198,Con_ve!$I$6:$I$1005,"Em negociação",Con_ve!$Q$6:$Q$1005,Cad_cl!BM$5))),"",IF($C198="","",SUMIFS(Con_ve!$F$6:$F$1005,Con_ve!$C$6:$C$1005,$C198,Con_ve!$I$6:$I$1005,"Em negociação",Con_ve!$Q$6:$Q$1005,Cad_cl!BM$5)))</f>
        <v/>
      </c>
      <c r="BN198" s="134" t="str">
        <f>IF(ISERR(IF($C198="","",SUMIFS(Con_ve!$F$6:$F$1005,Con_ve!$C$6:$C$1005,$C198,Con_ve!$I$6:$I$1005,"Em negociação",Con_ve!$Q$6:$Q$1005,Cad_cl!BN$5))),"",IF($C198="","",SUMIFS(Con_ve!$F$6:$F$1005,Con_ve!$C$6:$C$1005,$C198,Con_ve!$I$6:$I$1005,"Em negociação",Con_ve!$Q$6:$Q$1005,Cad_cl!BN$5)))</f>
        <v/>
      </c>
      <c r="BO198" s="134" t="str">
        <f>IF(ISERR(IF($C198="","",SUMIFS(Con_ve!$F$6:$F$1005,Con_ve!$C$6:$C$1005,$C198,Con_ve!$I$6:$I$1005,"Em negociação",Con_ve!$Q$6:$Q$1005,Cad_cl!BO$5))),"",IF($C198="","",SUMIFS(Con_ve!$F$6:$F$1005,Con_ve!$C$6:$C$1005,$C198,Con_ve!$I$6:$I$1005,"Em negociação",Con_ve!$Q$6:$Q$1005,Cad_cl!BO$5)))</f>
        <v/>
      </c>
      <c r="BP198" s="134">
        <f t="shared" si="7"/>
        <v>0</v>
      </c>
      <c r="BR198" s="125" t="str">
        <f>IF(ISERR(IF(AND($I198=Re_lo!$E$5,BR$5=VLOOKUP(Re_lo!$H$5,Re_lo!$N$5:$O$16,2,0)),AP198,"")),"",IF(AND($I198=Re_lo!$E$5,BR$5=VLOOKUP(Re_lo!$H$5,Re_lo!$N$5:$O$16,2,0)),AP198,""))</f>
        <v/>
      </c>
      <c r="BS198" s="125" t="str">
        <f>IF(ISERR(IF(AND($I198=Re_lo!$E$5,BS$5=VLOOKUP(Re_lo!$H$5,Re_lo!$N$5:$O$16,2,0)),AQ198,"")),"",IF(AND($I198=Re_lo!$E$5,BS$5=VLOOKUP(Re_lo!$H$5,Re_lo!$N$5:$O$16,2,0)),AQ198,""))</f>
        <v/>
      </c>
      <c r="BT198" s="125" t="str">
        <f>IF(ISERR(IF(AND($I198=Re_lo!$E$5,BT$5=VLOOKUP(Re_lo!$H$5,Re_lo!$N$5:$O$16,2,0)),AR198,"")),"",IF(AND($I198=Re_lo!$E$5,BT$5=VLOOKUP(Re_lo!$H$5,Re_lo!$N$5:$O$16,2,0)),AR198,""))</f>
        <v/>
      </c>
      <c r="BU198" s="125" t="str">
        <f>IF(ISERR(IF(AND($I198=Re_lo!$E$5,BU$5=VLOOKUP(Re_lo!$H$5,Re_lo!$N$5:$O$16,2,0)),AS198,"")),"",IF(AND($I198=Re_lo!$E$5,BU$5=VLOOKUP(Re_lo!$H$5,Re_lo!$N$5:$O$16,2,0)),AS198,""))</f>
        <v/>
      </c>
      <c r="BV198" s="125" t="str">
        <f>IF(ISERR(IF(AND($I198=Re_lo!$E$5,BV$5=VLOOKUP(Re_lo!$H$5,Re_lo!$N$5:$O$16,2,0)),AT198,"")),"",IF(AND($I198=Re_lo!$E$5,BV$5=VLOOKUP(Re_lo!$H$5,Re_lo!$N$5:$O$16,2,0)),AT198,""))</f>
        <v/>
      </c>
      <c r="BW198" s="125" t="str">
        <f>IF(ISERR(IF(AND($I198=Re_lo!$E$5,BW$5=VLOOKUP(Re_lo!$H$5,Re_lo!$N$5:$O$16,2,0)),AU198,"")),"",IF(AND($I198=Re_lo!$E$5,BW$5=VLOOKUP(Re_lo!$H$5,Re_lo!$N$5:$O$16,2,0)),AU198,""))</f>
        <v/>
      </c>
      <c r="BX198" s="125" t="str">
        <f>IF(ISERR(IF(AND($I198=Re_lo!$E$5,BX$5=VLOOKUP(Re_lo!$H$5,Re_lo!$N$5:$O$16,2,0)),AV198,"")),"",IF(AND($I198=Re_lo!$E$5,BX$5=VLOOKUP(Re_lo!$H$5,Re_lo!$N$5:$O$16,2,0)),AV198,""))</f>
        <v/>
      </c>
      <c r="BY198" s="125" t="str">
        <f>IF(ISERR(IF(AND($I198=Re_lo!$E$5,BY$5=VLOOKUP(Re_lo!$H$5,Re_lo!$N$5:$O$16,2,0)),AW198,"")),"",IF(AND($I198=Re_lo!$E$5,BY$5=VLOOKUP(Re_lo!$H$5,Re_lo!$N$5:$O$16,2,0)),AW198,""))</f>
        <v/>
      </c>
      <c r="BZ198" s="125" t="str">
        <f>IF(ISERR(IF(AND($I198=Re_lo!$E$5,BZ$5=VLOOKUP(Re_lo!$H$5,Re_lo!$N$5:$O$16,2,0)),AX198,"")),"",IF(AND($I198=Re_lo!$E$5,BZ$5=VLOOKUP(Re_lo!$H$5,Re_lo!$N$5:$O$16,2,0)),AX198,""))</f>
        <v/>
      </c>
      <c r="CA198" s="125" t="str">
        <f>IF(ISERR(IF(AND($I198=Re_lo!$E$5,CA$5=VLOOKUP(Re_lo!$H$5,Re_lo!$N$5:$O$16,2,0)),AY198,"")),"",IF(AND($I198=Re_lo!$E$5,CA$5=VLOOKUP(Re_lo!$H$5,Re_lo!$N$5:$O$16,2,0)),AY198,""))</f>
        <v/>
      </c>
      <c r="CB198" s="125" t="str">
        <f>IF(ISERR(IF(AND($I198=Re_lo!$E$5,CB$5=VLOOKUP(Re_lo!$H$5,Re_lo!$N$5:$O$16,2,0)),AZ198,"")),"",IF(AND($I198=Re_lo!$E$5,CB$5=VLOOKUP(Re_lo!$H$5,Re_lo!$N$5:$O$16,2,0)),AZ198,""))</f>
        <v/>
      </c>
      <c r="CC198" s="125" t="str">
        <f>IF(ISERR(IF(AND($I198=Re_lo!$E$5,CC$5=VLOOKUP(Re_lo!$H$5,Re_lo!$N$5:$O$16,2,0)),BA198,"")),"",IF(AND($I198=Re_lo!$E$5,CC$5=VLOOKUP(Re_lo!$H$5,Re_lo!$N$5:$O$16,2,0)),BA198,""))</f>
        <v/>
      </c>
      <c r="CD198" s="125" t="str">
        <f>IF(ISERR(IF(AND($I198=Re_lo!$E$5,CD$5=VLOOKUP(Re_lo!$H$5,Re_lo!$N$5:$O$16,2,0)),BB198,"")),"",IF(AND($I198=Re_lo!$E$5,CD$5=VLOOKUP(Re_lo!$H$5,Re_lo!$N$5:$O$16,2,0)),BB198,""))</f>
        <v/>
      </c>
      <c r="CF198" s="125" t="str">
        <f>IF($C198="","",COUNTIFS(Con_ve!$C$6:$C$1005,$C198,Con_ve!$Q$6:$Q$1005,Cad_cl!CF$5))</f>
        <v/>
      </c>
      <c r="CG198" s="125" t="str">
        <f>IF($C198="","",COUNTIFS(Con_ve!$C$6:$C$1005,$C198,Con_ve!$Q$6:$Q$1005,Cad_cl!CG$5))</f>
        <v/>
      </c>
      <c r="CH198" s="125" t="str">
        <f>IF($C198="","",COUNTIFS(Con_ve!$C$6:$C$1005,$C198,Con_ve!$Q$6:$Q$1005,Cad_cl!CH$5))</f>
        <v/>
      </c>
      <c r="CI198" s="125" t="str">
        <f>IF($C198="","",COUNTIFS(Con_ve!$C$6:$C$1005,$C198,Con_ve!$Q$6:$Q$1005,Cad_cl!CI$5))</f>
        <v/>
      </c>
      <c r="CJ198" s="125" t="str">
        <f>IF($C198="","",COUNTIFS(Con_ve!$C$6:$C$1005,$C198,Con_ve!$Q$6:$Q$1005,Cad_cl!CJ$5))</f>
        <v/>
      </c>
      <c r="CK198" s="125" t="str">
        <f>IF($C198="","",COUNTIFS(Con_ve!$C$6:$C$1005,$C198,Con_ve!$Q$6:$Q$1005,Cad_cl!CK$5))</f>
        <v/>
      </c>
      <c r="CL198" s="125" t="str">
        <f>IF($C198="","",COUNTIFS(Con_ve!$C$6:$C$1005,$C198,Con_ve!$Q$6:$Q$1005,Cad_cl!CL$5))</f>
        <v/>
      </c>
      <c r="CM198" s="125" t="str">
        <f>IF($C198="","",COUNTIFS(Con_ve!$C$6:$C$1005,$C198,Con_ve!$Q$6:$Q$1005,Cad_cl!CM$5))</f>
        <v/>
      </c>
      <c r="CN198" s="125" t="str">
        <f>IF($C198="","",COUNTIFS(Con_ve!$C$6:$C$1005,$C198,Con_ve!$Q$6:$Q$1005,Cad_cl!CN$5))</f>
        <v/>
      </c>
      <c r="CO198" s="125" t="str">
        <f>IF($C198="","",COUNTIFS(Con_ve!$C$6:$C$1005,$C198,Con_ve!$Q$6:$Q$1005,Cad_cl!CO$5))</f>
        <v/>
      </c>
      <c r="CP198" s="125" t="str">
        <f>IF($C198="","",COUNTIFS(Con_ve!$C$6:$C$1005,$C198,Con_ve!$Q$6:$Q$1005,Cad_cl!CP$5))</f>
        <v/>
      </c>
      <c r="CQ198" s="125" t="str">
        <f>IF($C198="","",COUNTIFS(Con_ve!$C$6:$C$1005,$C198,Con_ve!$Q$6:$Q$1005,Cad_cl!CQ$5))</f>
        <v/>
      </c>
      <c r="CR198" s="125">
        <f t="shared" si="8"/>
        <v>0</v>
      </c>
    </row>
    <row r="199" spans="3:96" ht="30" customHeight="1">
      <c r="C199" s="153"/>
      <c r="D199" s="153"/>
      <c r="E199" s="154"/>
      <c r="F199" s="153"/>
      <c r="G199" s="155"/>
      <c r="H199" s="153"/>
      <c r="I199" s="153"/>
      <c r="J199" s="132" t="s">
        <v>309</v>
      </c>
      <c r="K199" s="133" t="s">
        <v>309</v>
      </c>
      <c r="L199" s="153"/>
      <c r="M199" s="153"/>
      <c r="N199" s="153"/>
      <c r="O199" s="153"/>
      <c r="P199" s="153"/>
      <c r="Q199" s="153"/>
      <c r="AP199" s="134" t="str">
        <f>IF(ISERR(IF($C199="","",SUMIFS(Con_ve!$F$6:$F$1005,Con_ve!$C$6:$C$1005,$C199,Con_ve!$I$6:$I$1005,"Fechada",Con_ve!$Q$6:$Q$1005,Cad_cl!AP$5))),"",IF($C199="","",SUMIFS(Con_ve!$F$6:$F$1005,Con_ve!$C$6:$C$1005,$C199,Con_ve!$I$6:$I$1005,"Fechada",Con_ve!$Q$6:$Q$1005,Cad_cl!AP$5)))</f>
        <v/>
      </c>
      <c r="AQ199" s="134" t="str">
        <f>IF(ISERR(IF($C199="","",SUMIFS(Con_ve!$F$6:$F$1005,Con_ve!$C$6:$C$1005,$C199,Con_ve!$I$6:$I$1005,"Fechada",Con_ve!$Q$6:$Q$1005,Cad_cl!AQ$5))),"",IF($C199="","",SUMIFS(Con_ve!$F$6:$F$1005,Con_ve!$C$6:$C$1005,$C199,Con_ve!$I$6:$I$1005,"Fechada",Con_ve!$Q$6:$Q$1005,Cad_cl!AQ$5)))</f>
        <v/>
      </c>
      <c r="AR199" s="134" t="str">
        <f>IF(ISERR(IF($C199="","",SUMIFS(Con_ve!$F$6:$F$1005,Con_ve!$C$6:$C$1005,$C199,Con_ve!$I$6:$I$1005,"Fechada",Con_ve!$Q$6:$Q$1005,Cad_cl!AR$5))),"",IF($C199="","",SUMIFS(Con_ve!$F$6:$F$1005,Con_ve!$C$6:$C$1005,$C199,Con_ve!$I$6:$I$1005,"Fechada",Con_ve!$Q$6:$Q$1005,Cad_cl!AR$5)))</f>
        <v/>
      </c>
      <c r="AS199" s="134" t="str">
        <f>IF(ISERR(IF($C199="","",SUMIFS(Con_ve!$F$6:$F$1005,Con_ve!$C$6:$C$1005,$C199,Con_ve!$I$6:$I$1005,"Fechada",Con_ve!$Q$6:$Q$1005,Cad_cl!AS$5))),"",IF($C199="","",SUMIFS(Con_ve!$F$6:$F$1005,Con_ve!$C$6:$C$1005,$C199,Con_ve!$I$6:$I$1005,"Fechada",Con_ve!$Q$6:$Q$1005,Cad_cl!AS$5)))</f>
        <v/>
      </c>
      <c r="AT199" s="134" t="str">
        <f>IF(ISERR(IF($C199="","",SUMIFS(Con_ve!$F$6:$F$1005,Con_ve!$C$6:$C$1005,$C199,Con_ve!$I$6:$I$1005,"Fechada",Con_ve!$Q$6:$Q$1005,Cad_cl!AT$5))),"",IF($C199="","",SUMIFS(Con_ve!$F$6:$F$1005,Con_ve!$C$6:$C$1005,$C199,Con_ve!$I$6:$I$1005,"Fechada",Con_ve!$Q$6:$Q$1005,Cad_cl!AT$5)))</f>
        <v/>
      </c>
      <c r="AU199" s="134" t="str">
        <f>IF(ISERR(IF($C199="","",SUMIFS(Con_ve!$F$6:$F$1005,Con_ve!$C$6:$C$1005,$C199,Con_ve!$I$6:$I$1005,"Fechada",Con_ve!$Q$6:$Q$1005,Cad_cl!AU$5))),"",IF($C199="","",SUMIFS(Con_ve!$F$6:$F$1005,Con_ve!$C$6:$C$1005,$C199,Con_ve!$I$6:$I$1005,"Fechada",Con_ve!$Q$6:$Q$1005,Cad_cl!AU$5)))</f>
        <v/>
      </c>
      <c r="AV199" s="134" t="str">
        <f>IF(ISERR(IF($C199="","",SUMIFS(Con_ve!$F$6:$F$1005,Con_ve!$C$6:$C$1005,$C199,Con_ve!$I$6:$I$1005,"Fechada",Con_ve!$Q$6:$Q$1005,Cad_cl!AV$5))),"",IF($C199="","",SUMIFS(Con_ve!$F$6:$F$1005,Con_ve!$C$6:$C$1005,$C199,Con_ve!$I$6:$I$1005,"Fechada",Con_ve!$Q$6:$Q$1005,Cad_cl!AV$5)))</f>
        <v/>
      </c>
      <c r="AW199" s="134" t="str">
        <f>IF(ISERR(IF($C199="","",SUMIFS(Con_ve!$F$6:$F$1005,Con_ve!$C$6:$C$1005,$C199,Con_ve!$I$6:$I$1005,"Fechada",Con_ve!$Q$6:$Q$1005,Cad_cl!AW$5))),"",IF($C199="","",SUMIFS(Con_ve!$F$6:$F$1005,Con_ve!$C$6:$C$1005,$C199,Con_ve!$I$6:$I$1005,"Fechada",Con_ve!$Q$6:$Q$1005,Cad_cl!AW$5)))</f>
        <v/>
      </c>
      <c r="AX199" s="134" t="str">
        <f>IF(ISERR(IF($C199="","",SUMIFS(Con_ve!$F$6:$F$1005,Con_ve!$C$6:$C$1005,$C199,Con_ve!$I$6:$I$1005,"Fechada",Con_ve!$Q$6:$Q$1005,Cad_cl!AX$5))),"",IF($C199="","",SUMIFS(Con_ve!$F$6:$F$1005,Con_ve!$C$6:$C$1005,$C199,Con_ve!$I$6:$I$1005,"Fechada",Con_ve!$Q$6:$Q$1005,Cad_cl!AX$5)))</f>
        <v/>
      </c>
      <c r="AY199" s="134" t="str">
        <f>IF(ISERR(IF($C199="","",SUMIFS(Con_ve!$F$6:$F$1005,Con_ve!$C$6:$C$1005,$C199,Con_ve!$I$6:$I$1005,"Fechada",Con_ve!$Q$6:$Q$1005,Cad_cl!AY$5))),"",IF($C199="","",SUMIFS(Con_ve!$F$6:$F$1005,Con_ve!$C$6:$C$1005,$C199,Con_ve!$I$6:$I$1005,"Fechada",Con_ve!$Q$6:$Q$1005,Cad_cl!AY$5)))</f>
        <v/>
      </c>
      <c r="AZ199" s="134" t="str">
        <f>IF(ISERR(IF($C199="","",SUMIFS(Con_ve!$F$6:$F$1005,Con_ve!$C$6:$C$1005,$C199,Con_ve!$I$6:$I$1005,"Fechada",Con_ve!$Q$6:$Q$1005,Cad_cl!AZ$5))),"",IF($C199="","",SUMIFS(Con_ve!$F$6:$F$1005,Con_ve!$C$6:$C$1005,$C199,Con_ve!$I$6:$I$1005,"Fechada",Con_ve!$Q$6:$Q$1005,Cad_cl!AZ$5)))</f>
        <v/>
      </c>
      <c r="BA199" s="134" t="str">
        <f>IF(ISERR(IF($C199="","",SUMIFS(Con_ve!$F$6:$F$1005,Con_ve!$C$6:$C$1005,$C199,Con_ve!$I$6:$I$1005,"Fechada",Con_ve!$Q$6:$Q$1005,Cad_cl!BA$5))),"",IF($C199="","",SUMIFS(Con_ve!$F$6:$F$1005,Con_ve!$C$6:$C$1005,$C199,Con_ve!$I$6:$I$1005,"Fechada",Con_ve!$Q$6:$Q$1005,Cad_cl!BA$5)))</f>
        <v/>
      </c>
      <c r="BB199" s="134">
        <f t="shared" ref="BB199:BB262" si="9">SUM(AP199:BA199)</f>
        <v>0</v>
      </c>
      <c r="BD199" s="134" t="str">
        <f>IF(ISERR(IF($C199="","",SUMIFS(Con_ve!$F$6:$F$1005,Con_ve!$C$6:$C$1005,$C199,Con_ve!$I$6:$I$1005,"Em negociação",Con_ve!$Q$6:$Q$1005,Cad_cl!BD$5))),"",IF($C199="","",SUMIFS(Con_ve!$F$6:$F$1005,Con_ve!$C$6:$C$1005,$C199,Con_ve!$I$6:$I$1005,"Em negociação",Con_ve!$Q$6:$Q$1005,Cad_cl!BD$5)))</f>
        <v/>
      </c>
      <c r="BE199" s="134" t="str">
        <f>IF(ISERR(IF($C199="","",SUMIFS(Con_ve!$F$6:$F$1005,Con_ve!$C$6:$C$1005,$C199,Con_ve!$I$6:$I$1005,"Em negociação",Con_ve!$Q$6:$Q$1005,Cad_cl!BE$5))),"",IF($C199="","",SUMIFS(Con_ve!$F$6:$F$1005,Con_ve!$C$6:$C$1005,$C199,Con_ve!$I$6:$I$1005,"Em negociação",Con_ve!$Q$6:$Q$1005,Cad_cl!BE$5)))</f>
        <v/>
      </c>
      <c r="BF199" s="134" t="str">
        <f>IF(ISERR(IF($C199="","",SUMIFS(Con_ve!$F$6:$F$1005,Con_ve!$C$6:$C$1005,$C199,Con_ve!$I$6:$I$1005,"Em negociação",Con_ve!$Q$6:$Q$1005,Cad_cl!BF$5))),"",IF($C199="","",SUMIFS(Con_ve!$F$6:$F$1005,Con_ve!$C$6:$C$1005,$C199,Con_ve!$I$6:$I$1005,"Em negociação",Con_ve!$Q$6:$Q$1005,Cad_cl!BF$5)))</f>
        <v/>
      </c>
      <c r="BG199" s="134" t="str">
        <f>IF(ISERR(IF($C199="","",SUMIFS(Con_ve!$F$6:$F$1005,Con_ve!$C$6:$C$1005,$C199,Con_ve!$I$6:$I$1005,"Em negociação",Con_ve!$Q$6:$Q$1005,Cad_cl!BG$5))),"",IF($C199="","",SUMIFS(Con_ve!$F$6:$F$1005,Con_ve!$C$6:$C$1005,$C199,Con_ve!$I$6:$I$1005,"Em negociação",Con_ve!$Q$6:$Q$1005,Cad_cl!BG$5)))</f>
        <v/>
      </c>
      <c r="BH199" s="134" t="str">
        <f>IF(ISERR(IF($C199="","",SUMIFS(Con_ve!$F$6:$F$1005,Con_ve!$C$6:$C$1005,$C199,Con_ve!$I$6:$I$1005,"Em negociação",Con_ve!$Q$6:$Q$1005,Cad_cl!BH$5))),"",IF($C199="","",SUMIFS(Con_ve!$F$6:$F$1005,Con_ve!$C$6:$C$1005,$C199,Con_ve!$I$6:$I$1005,"Em negociação",Con_ve!$Q$6:$Q$1005,Cad_cl!BH$5)))</f>
        <v/>
      </c>
      <c r="BI199" s="134" t="str">
        <f>IF(ISERR(IF($C199="","",SUMIFS(Con_ve!$F$6:$F$1005,Con_ve!$C$6:$C$1005,$C199,Con_ve!$I$6:$I$1005,"Em negociação",Con_ve!$Q$6:$Q$1005,Cad_cl!BI$5))),"",IF($C199="","",SUMIFS(Con_ve!$F$6:$F$1005,Con_ve!$C$6:$C$1005,$C199,Con_ve!$I$6:$I$1005,"Em negociação",Con_ve!$Q$6:$Q$1005,Cad_cl!BI$5)))</f>
        <v/>
      </c>
      <c r="BJ199" s="134" t="str">
        <f>IF(ISERR(IF($C199="","",SUMIFS(Con_ve!$F$6:$F$1005,Con_ve!$C$6:$C$1005,$C199,Con_ve!$I$6:$I$1005,"Em negociação",Con_ve!$Q$6:$Q$1005,Cad_cl!BJ$5))),"",IF($C199="","",SUMIFS(Con_ve!$F$6:$F$1005,Con_ve!$C$6:$C$1005,$C199,Con_ve!$I$6:$I$1005,"Em negociação",Con_ve!$Q$6:$Q$1005,Cad_cl!BJ$5)))</f>
        <v/>
      </c>
      <c r="BK199" s="134" t="str">
        <f>IF(ISERR(IF($C199="","",SUMIFS(Con_ve!$F$6:$F$1005,Con_ve!$C$6:$C$1005,$C199,Con_ve!$I$6:$I$1005,"Em negociação",Con_ve!$Q$6:$Q$1005,Cad_cl!BK$5))),"",IF($C199="","",SUMIFS(Con_ve!$F$6:$F$1005,Con_ve!$C$6:$C$1005,$C199,Con_ve!$I$6:$I$1005,"Em negociação",Con_ve!$Q$6:$Q$1005,Cad_cl!BK$5)))</f>
        <v/>
      </c>
      <c r="BL199" s="134" t="str">
        <f>IF(ISERR(IF($C199="","",SUMIFS(Con_ve!$F$6:$F$1005,Con_ve!$C$6:$C$1005,$C199,Con_ve!$I$6:$I$1005,"Em negociação",Con_ve!$Q$6:$Q$1005,Cad_cl!BL$5))),"",IF($C199="","",SUMIFS(Con_ve!$F$6:$F$1005,Con_ve!$C$6:$C$1005,$C199,Con_ve!$I$6:$I$1005,"Em negociação",Con_ve!$Q$6:$Q$1005,Cad_cl!BL$5)))</f>
        <v/>
      </c>
      <c r="BM199" s="134" t="str">
        <f>IF(ISERR(IF($C199="","",SUMIFS(Con_ve!$F$6:$F$1005,Con_ve!$C$6:$C$1005,$C199,Con_ve!$I$6:$I$1005,"Em negociação",Con_ve!$Q$6:$Q$1005,Cad_cl!BM$5))),"",IF($C199="","",SUMIFS(Con_ve!$F$6:$F$1005,Con_ve!$C$6:$C$1005,$C199,Con_ve!$I$6:$I$1005,"Em negociação",Con_ve!$Q$6:$Q$1005,Cad_cl!BM$5)))</f>
        <v/>
      </c>
      <c r="BN199" s="134" t="str">
        <f>IF(ISERR(IF($C199="","",SUMIFS(Con_ve!$F$6:$F$1005,Con_ve!$C$6:$C$1005,$C199,Con_ve!$I$6:$I$1005,"Em negociação",Con_ve!$Q$6:$Q$1005,Cad_cl!BN$5))),"",IF($C199="","",SUMIFS(Con_ve!$F$6:$F$1005,Con_ve!$C$6:$C$1005,$C199,Con_ve!$I$6:$I$1005,"Em negociação",Con_ve!$Q$6:$Q$1005,Cad_cl!BN$5)))</f>
        <v/>
      </c>
      <c r="BO199" s="134" t="str">
        <f>IF(ISERR(IF($C199="","",SUMIFS(Con_ve!$F$6:$F$1005,Con_ve!$C$6:$C$1005,$C199,Con_ve!$I$6:$I$1005,"Em negociação",Con_ve!$Q$6:$Q$1005,Cad_cl!BO$5))),"",IF($C199="","",SUMIFS(Con_ve!$F$6:$F$1005,Con_ve!$C$6:$C$1005,$C199,Con_ve!$I$6:$I$1005,"Em negociação",Con_ve!$Q$6:$Q$1005,Cad_cl!BO$5)))</f>
        <v/>
      </c>
      <c r="BP199" s="134">
        <f t="shared" ref="BP199:BP262" si="10">SUM(BD199:BO199)</f>
        <v>0</v>
      </c>
      <c r="BR199" s="125" t="str">
        <f>IF(ISERR(IF(AND($I199=Re_lo!$E$5,BR$5=VLOOKUP(Re_lo!$H$5,Re_lo!$N$5:$O$16,2,0)),AP199,"")),"",IF(AND($I199=Re_lo!$E$5,BR$5=VLOOKUP(Re_lo!$H$5,Re_lo!$N$5:$O$16,2,0)),AP199,""))</f>
        <v/>
      </c>
      <c r="BS199" s="125" t="str">
        <f>IF(ISERR(IF(AND($I199=Re_lo!$E$5,BS$5=VLOOKUP(Re_lo!$H$5,Re_lo!$N$5:$O$16,2,0)),AQ199,"")),"",IF(AND($I199=Re_lo!$E$5,BS$5=VLOOKUP(Re_lo!$H$5,Re_lo!$N$5:$O$16,2,0)),AQ199,""))</f>
        <v/>
      </c>
      <c r="BT199" s="125" t="str">
        <f>IF(ISERR(IF(AND($I199=Re_lo!$E$5,BT$5=VLOOKUP(Re_lo!$H$5,Re_lo!$N$5:$O$16,2,0)),AR199,"")),"",IF(AND($I199=Re_lo!$E$5,BT$5=VLOOKUP(Re_lo!$H$5,Re_lo!$N$5:$O$16,2,0)),AR199,""))</f>
        <v/>
      </c>
      <c r="BU199" s="125" t="str">
        <f>IF(ISERR(IF(AND($I199=Re_lo!$E$5,BU$5=VLOOKUP(Re_lo!$H$5,Re_lo!$N$5:$O$16,2,0)),AS199,"")),"",IF(AND($I199=Re_lo!$E$5,BU$5=VLOOKUP(Re_lo!$H$5,Re_lo!$N$5:$O$16,2,0)),AS199,""))</f>
        <v/>
      </c>
      <c r="BV199" s="125" t="str">
        <f>IF(ISERR(IF(AND($I199=Re_lo!$E$5,BV$5=VLOOKUP(Re_lo!$H$5,Re_lo!$N$5:$O$16,2,0)),AT199,"")),"",IF(AND($I199=Re_lo!$E$5,BV$5=VLOOKUP(Re_lo!$H$5,Re_lo!$N$5:$O$16,2,0)),AT199,""))</f>
        <v/>
      </c>
      <c r="BW199" s="125" t="str">
        <f>IF(ISERR(IF(AND($I199=Re_lo!$E$5,BW$5=VLOOKUP(Re_lo!$H$5,Re_lo!$N$5:$O$16,2,0)),AU199,"")),"",IF(AND($I199=Re_lo!$E$5,BW$5=VLOOKUP(Re_lo!$H$5,Re_lo!$N$5:$O$16,2,0)),AU199,""))</f>
        <v/>
      </c>
      <c r="BX199" s="125" t="str">
        <f>IF(ISERR(IF(AND($I199=Re_lo!$E$5,BX$5=VLOOKUP(Re_lo!$H$5,Re_lo!$N$5:$O$16,2,0)),AV199,"")),"",IF(AND($I199=Re_lo!$E$5,BX$5=VLOOKUP(Re_lo!$H$5,Re_lo!$N$5:$O$16,2,0)),AV199,""))</f>
        <v/>
      </c>
      <c r="BY199" s="125" t="str">
        <f>IF(ISERR(IF(AND($I199=Re_lo!$E$5,BY$5=VLOOKUP(Re_lo!$H$5,Re_lo!$N$5:$O$16,2,0)),AW199,"")),"",IF(AND($I199=Re_lo!$E$5,BY$5=VLOOKUP(Re_lo!$H$5,Re_lo!$N$5:$O$16,2,0)),AW199,""))</f>
        <v/>
      </c>
      <c r="BZ199" s="125" t="str">
        <f>IF(ISERR(IF(AND($I199=Re_lo!$E$5,BZ$5=VLOOKUP(Re_lo!$H$5,Re_lo!$N$5:$O$16,2,0)),AX199,"")),"",IF(AND($I199=Re_lo!$E$5,BZ$5=VLOOKUP(Re_lo!$H$5,Re_lo!$N$5:$O$16,2,0)),AX199,""))</f>
        <v/>
      </c>
      <c r="CA199" s="125" t="str">
        <f>IF(ISERR(IF(AND($I199=Re_lo!$E$5,CA$5=VLOOKUP(Re_lo!$H$5,Re_lo!$N$5:$O$16,2,0)),AY199,"")),"",IF(AND($I199=Re_lo!$E$5,CA$5=VLOOKUP(Re_lo!$H$5,Re_lo!$N$5:$O$16,2,0)),AY199,""))</f>
        <v/>
      </c>
      <c r="CB199" s="125" t="str">
        <f>IF(ISERR(IF(AND($I199=Re_lo!$E$5,CB$5=VLOOKUP(Re_lo!$H$5,Re_lo!$N$5:$O$16,2,0)),AZ199,"")),"",IF(AND($I199=Re_lo!$E$5,CB$5=VLOOKUP(Re_lo!$H$5,Re_lo!$N$5:$O$16,2,0)),AZ199,""))</f>
        <v/>
      </c>
      <c r="CC199" s="125" t="str">
        <f>IF(ISERR(IF(AND($I199=Re_lo!$E$5,CC$5=VLOOKUP(Re_lo!$H$5,Re_lo!$N$5:$O$16,2,0)),BA199,"")),"",IF(AND($I199=Re_lo!$E$5,CC$5=VLOOKUP(Re_lo!$H$5,Re_lo!$N$5:$O$16,2,0)),BA199,""))</f>
        <v/>
      </c>
      <c r="CD199" s="125" t="str">
        <f>IF(ISERR(IF(AND($I199=Re_lo!$E$5,CD$5=VLOOKUP(Re_lo!$H$5,Re_lo!$N$5:$O$16,2,0)),BB199,"")),"",IF(AND($I199=Re_lo!$E$5,CD$5=VLOOKUP(Re_lo!$H$5,Re_lo!$N$5:$O$16,2,0)),BB199,""))</f>
        <v/>
      </c>
      <c r="CF199" s="125" t="str">
        <f>IF($C199="","",COUNTIFS(Con_ve!$C$6:$C$1005,$C199,Con_ve!$Q$6:$Q$1005,Cad_cl!CF$5))</f>
        <v/>
      </c>
      <c r="CG199" s="125" t="str">
        <f>IF($C199="","",COUNTIFS(Con_ve!$C$6:$C$1005,$C199,Con_ve!$Q$6:$Q$1005,Cad_cl!CG$5))</f>
        <v/>
      </c>
      <c r="CH199" s="125" t="str">
        <f>IF($C199="","",COUNTIFS(Con_ve!$C$6:$C$1005,$C199,Con_ve!$Q$6:$Q$1005,Cad_cl!CH$5))</f>
        <v/>
      </c>
      <c r="CI199" s="125" t="str">
        <f>IF($C199="","",COUNTIFS(Con_ve!$C$6:$C$1005,$C199,Con_ve!$Q$6:$Q$1005,Cad_cl!CI$5))</f>
        <v/>
      </c>
      <c r="CJ199" s="125" t="str">
        <f>IF($C199="","",COUNTIFS(Con_ve!$C$6:$C$1005,$C199,Con_ve!$Q$6:$Q$1005,Cad_cl!CJ$5))</f>
        <v/>
      </c>
      <c r="CK199" s="125" t="str">
        <f>IF($C199="","",COUNTIFS(Con_ve!$C$6:$C$1005,$C199,Con_ve!$Q$6:$Q$1005,Cad_cl!CK$5))</f>
        <v/>
      </c>
      <c r="CL199" s="125" t="str">
        <f>IF($C199="","",COUNTIFS(Con_ve!$C$6:$C$1005,$C199,Con_ve!$Q$6:$Q$1005,Cad_cl!CL$5))</f>
        <v/>
      </c>
      <c r="CM199" s="125" t="str">
        <f>IF($C199="","",COUNTIFS(Con_ve!$C$6:$C$1005,$C199,Con_ve!$Q$6:$Q$1005,Cad_cl!CM$5))</f>
        <v/>
      </c>
      <c r="CN199" s="125" t="str">
        <f>IF($C199="","",COUNTIFS(Con_ve!$C$6:$C$1005,$C199,Con_ve!$Q$6:$Q$1005,Cad_cl!CN$5))</f>
        <v/>
      </c>
      <c r="CO199" s="125" t="str">
        <f>IF($C199="","",COUNTIFS(Con_ve!$C$6:$C$1005,$C199,Con_ve!$Q$6:$Q$1005,Cad_cl!CO$5))</f>
        <v/>
      </c>
      <c r="CP199" s="125" t="str">
        <f>IF($C199="","",COUNTIFS(Con_ve!$C$6:$C$1005,$C199,Con_ve!$Q$6:$Q$1005,Cad_cl!CP$5))</f>
        <v/>
      </c>
      <c r="CQ199" s="125" t="str">
        <f>IF($C199="","",COUNTIFS(Con_ve!$C$6:$C$1005,$C199,Con_ve!$Q$6:$Q$1005,Cad_cl!CQ$5))</f>
        <v/>
      </c>
      <c r="CR199" s="125">
        <f t="shared" ref="CR199:CR262" si="11">SUM(CF199:CQ199)</f>
        <v>0</v>
      </c>
    </row>
    <row r="200" spans="3:96" ht="30" customHeight="1">
      <c r="C200" s="153"/>
      <c r="D200" s="153"/>
      <c r="E200" s="154"/>
      <c r="F200" s="153"/>
      <c r="G200" s="155"/>
      <c r="H200" s="153"/>
      <c r="I200" s="153"/>
      <c r="J200" s="132" t="s">
        <v>309</v>
      </c>
      <c r="K200" s="133" t="s">
        <v>309</v>
      </c>
      <c r="L200" s="153"/>
      <c r="M200" s="153"/>
      <c r="N200" s="153"/>
      <c r="O200" s="153"/>
      <c r="P200" s="153"/>
      <c r="Q200" s="153"/>
      <c r="AP200" s="134" t="str">
        <f>IF(ISERR(IF($C200="","",SUMIFS(Con_ve!$F$6:$F$1005,Con_ve!$C$6:$C$1005,$C200,Con_ve!$I$6:$I$1005,"Fechada",Con_ve!$Q$6:$Q$1005,Cad_cl!AP$5))),"",IF($C200="","",SUMIFS(Con_ve!$F$6:$F$1005,Con_ve!$C$6:$C$1005,$C200,Con_ve!$I$6:$I$1005,"Fechada",Con_ve!$Q$6:$Q$1005,Cad_cl!AP$5)))</f>
        <v/>
      </c>
      <c r="AQ200" s="134" t="str">
        <f>IF(ISERR(IF($C200="","",SUMIFS(Con_ve!$F$6:$F$1005,Con_ve!$C$6:$C$1005,$C200,Con_ve!$I$6:$I$1005,"Fechada",Con_ve!$Q$6:$Q$1005,Cad_cl!AQ$5))),"",IF($C200="","",SUMIFS(Con_ve!$F$6:$F$1005,Con_ve!$C$6:$C$1005,$C200,Con_ve!$I$6:$I$1005,"Fechada",Con_ve!$Q$6:$Q$1005,Cad_cl!AQ$5)))</f>
        <v/>
      </c>
      <c r="AR200" s="134" t="str">
        <f>IF(ISERR(IF($C200="","",SUMIFS(Con_ve!$F$6:$F$1005,Con_ve!$C$6:$C$1005,$C200,Con_ve!$I$6:$I$1005,"Fechada",Con_ve!$Q$6:$Q$1005,Cad_cl!AR$5))),"",IF($C200="","",SUMIFS(Con_ve!$F$6:$F$1005,Con_ve!$C$6:$C$1005,$C200,Con_ve!$I$6:$I$1005,"Fechada",Con_ve!$Q$6:$Q$1005,Cad_cl!AR$5)))</f>
        <v/>
      </c>
      <c r="AS200" s="134" t="str">
        <f>IF(ISERR(IF($C200="","",SUMIFS(Con_ve!$F$6:$F$1005,Con_ve!$C$6:$C$1005,$C200,Con_ve!$I$6:$I$1005,"Fechada",Con_ve!$Q$6:$Q$1005,Cad_cl!AS$5))),"",IF($C200="","",SUMIFS(Con_ve!$F$6:$F$1005,Con_ve!$C$6:$C$1005,$C200,Con_ve!$I$6:$I$1005,"Fechada",Con_ve!$Q$6:$Q$1005,Cad_cl!AS$5)))</f>
        <v/>
      </c>
      <c r="AT200" s="134" t="str">
        <f>IF(ISERR(IF($C200="","",SUMIFS(Con_ve!$F$6:$F$1005,Con_ve!$C$6:$C$1005,$C200,Con_ve!$I$6:$I$1005,"Fechada",Con_ve!$Q$6:$Q$1005,Cad_cl!AT$5))),"",IF($C200="","",SUMIFS(Con_ve!$F$6:$F$1005,Con_ve!$C$6:$C$1005,$C200,Con_ve!$I$6:$I$1005,"Fechada",Con_ve!$Q$6:$Q$1005,Cad_cl!AT$5)))</f>
        <v/>
      </c>
      <c r="AU200" s="134" t="str">
        <f>IF(ISERR(IF($C200="","",SUMIFS(Con_ve!$F$6:$F$1005,Con_ve!$C$6:$C$1005,$C200,Con_ve!$I$6:$I$1005,"Fechada",Con_ve!$Q$6:$Q$1005,Cad_cl!AU$5))),"",IF($C200="","",SUMIFS(Con_ve!$F$6:$F$1005,Con_ve!$C$6:$C$1005,$C200,Con_ve!$I$6:$I$1005,"Fechada",Con_ve!$Q$6:$Q$1005,Cad_cl!AU$5)))</f>
        <v/>
      </c>
      <c r="AV200" s="134" t="str">
        <f>IF(ISERR(IF($C200="","",SUMIFS(Con_ve!$F$6:$F$1005,Con_ve!$C$6:$C$1005,$C200,Con_ve!$I$6:$I$1005,"Fechada",Con_ve!$Q$6:$Q$1005,Cad_cl!AV$5))),"",IF($C200="","",SUMIFS(Con_ve!$F$6:$F$1005,Con_ve!$C$6:$C$1005,$C200,Con_ve!$I$6:$I$1005,"Fechada",Con_ve!$Q$6:$Q$1005,Cad_cl!AV$5)))</f>
        <v/>
      </c>
      <c r="AW200" s="134" t="str">
        <f>IF(ISERR(IF($C200="","",SUMIFS(Con_ve!$F$6:$F$1005,Con_ve!$C$6:$C$1005,$C200,Con_ve!$I$6:$I$1005,"Fechada",Con_ve!$Q$6:$Q$1005,Cad_cl!AW$5))),"",IF($C200="","",SUMIFS(Con_ve!$F$6:$F$1005,Con_ve!$C$6:$C$1005,$C200,Con_ve!$I$6:$I$1005,"Fechada",Con_ve!$Q$6:$Q$1005,Cad_cl!AW$5)))</f>
        <v/>
      </c>
      <c r="AX200" s="134" t="str">
        <f>IF(ISERR(IF($C200="","",SUMIFS(Con_ve!$F$6:$F$1005,Con_ve!$C$6:$C$1005,$C200,Con_ve!$I$6:$I$1005,"Fechada",Con_ve!$Q$6:$Q$1005,Cad_cl!AX$5))),"",IF($C200="","",SUMIFS(Con_ve!$F$6:$F$1005,Con_ve!$C$6:$C$1005,$C200,Con_ve!$I$6:$I$1005,"Fechada",Con_ve!$Q$6:$Q$1005,Cad_cl!AX$5)))</f>
        <v/>
      </c>
      <c r="AY200" s="134" t="str">
        <f>IF(ISERR(IF($C200="","",SUMIFS(Con_ve!$F$6:$F$1005,Con_ve!$C$6:$C$1005,$C200,Con_ve!$I$6:$I$1005,"Fechada",Con_ve!$Q$6:$Q$1005,Cad_cl!AY$5))),"",IF($C200="","",SUMIFS(Con_ve!$F$6:$F$1005,Con_ve!$C$6:$C$1005,$C200,Con_ve!$I$6:$I$1005,"Fechada",Con_ve!$Q$6:$Q$1005,Cad_cl!AY$5)))</f>
        <v/>
      </c>
      <c r="AZ200" s="134" t="str">
        <f>IF(ISERR(IF($C200="","",SUMIFS(Con_ve!$F$6:$F$1005,Con_ve!$C$6:$C$1005,$C200,Con_ve!$I$6:$I$1005,"Fechada",Con_ve!$Q$6:$Q$1005,Cad_cl!AZ$5))),"",IF($C200="","",SUMIFS(Con_ve!$F$6:$F$1005,Con_ve!$C$6:$C$1005,$C200,Con_ve!$I$6:$I$1005,"Fechada",Con_ve!$Q$6:$Q$1005,Cad_cl!AZ$5)))</f>
        <v/>
      </c>
      <c r="BA200" s="134" t="str">
        <f>IF(ISERR(IF($C200="","",SUMIFS(Con_ve!$F$6:$F$1005,Con_ve!$C$6:$C$1005,$C200,Con_ve!$I$6:$I$1005,"Fechada",Con_ve!$Q$6:$Q$1005,Cad_cl!BA$5))),"",IF($C200="","",SUMIFS(Con_ve!$F$6:$F$1005,Con_ve!$C$6:$C$1005,$C200,Con_ve!$I$6:$I$1005,"Fechada",Con_ve!$Q$6:$Q$1005,Cad_cl!BA$5)))</f>
        <v/>
      </c>
      <c r="BB200" s="134">
        <f t="shared" si="9"/>
        <v>0</v>
      </c>
      <c r="BD200" s="134" t="str">
        <f>IF(ISERR(IF($C200="","",SUMIFS(Con_ve!$F$6:$F$1005,Con_ve!$C$6:$C$1005,$C200,Con_ve!$I$6:$I$1005,"Em negociação",Con_ve!$Q$6:$Q$1005,Cad_cl!BD$5))),"",IF($C200="","",SUMIFS(Con_ve!$F$6:$F$1005,Con_ve!$C$6:$C$1005,$C200,Con_ve!$I$6:$I$1005,"Em negociação",Con_ve!$Q$6:$Q$1005,Cad_cl!BD$5)))</f>
        <v/>
      </c>
      <c r="BE200" s="134" t="str">
        <f>IF(ISERR(IF($C200="","",SUMIFS(Con_ve!$F$6:$F$1005,Con_ve!$C$6:$C$1005,$C200,Con_ve!$I$6:$I$1005,"Em negociação",Con_ve!$Q$6:$Q$1005,Cad_cl!BE$5))),"",IF($C200="","",SUMIFS(Con_ve!$F$6:$F$1005,Con_ve!$C$6:$C$1005,$C200,Con_ve!$I$6:$I$1005,"Em negociação",Con_ve!$Q$6:$Q$1005,Cad_cl!BE$5)))</f>
        <v/>
      </c>
      <c r="BF200" s="134" t="str">
        <f>IF(ISERR(IF($C200="","",SUMIFS(Con_ve!$F$6:$F$1005,Con_ve!$C$6:$C$1005,$C200,Con_ve!$I$6:$I$1005,"Em negociação",Con_ve!$Q$6:$Q$1005,Cad_cl!BF$5))),"",IF($C200="","",SUMIFS(Con_ve!$F$6:$F$1005,Con_ve!$C$6:$C$1005,$C200,Con_ve!$I$6:$I$1005,"Em negociação",Con_ve!$Q$6:$Q$1005,Cad_cl!BF$5)))</f>
        <v/>
      </c>
      <c r="BG200" s="134" t="str">
        <f>IF(ISERR(IF($C200="","",SUMIFS(Con_ve!$F$6:$F$1005,Con_ve!$C$6:$C$1005,$C200,Con_ve!$I$6:$I$1005,"Em negociação",Con_ve!$Q$6:$Q$1005,Cad_cl!BG$5))),"",IF($C200="","",SUMIFS(Con_ve!$F$6:$F$1005,Con_ve!$C$6:$C$1005,$C200,Con_ve!$I$6:$I$1005,"Em negociação",Con_ve!$Q$6:$Q$1005,Cad_cl!BG$5)))</f>
        <v/>
      </c>
      <c r="BH200" s="134" t="str">
        <f>IF(ISERR(IF($C200="","",SUMIFS(Con_ve!$F$6:$F$1005,Con_ve!$C$6:$C$1005,$C200,Con_ve!$I$6:$I$1005,"Em negociação",Con_ve!$Q$6:$Q$1005,Cad_cl!BH$5))),"",IF($C200="","",SUMIFS(Con_ve!$F$6:$F$1005,Con_ve!$C$6:$C$1005,$C200,Con_ve!$I$6:$I$1005,"Em negociação",Con_ve!$Q$6:$Q$1005,Cad_cl!BH$5)))</f>
        <v/>
      </c>
      <c r="BI200" s="134" t="str">
        <f>IF(ISERR(IF($C200="","",SUMIFS(Con_ve!$F$6:$F$1005,Con_ve!$C$6:$C$1005,$C200,Con_ve!$I$6:$I$1005,"Em negociação",Con_ve!$Q$6:$Q$1005,Cad_cl!BI$5))),"",IF($C200="","",SUMIFS(Con_ve!$F$6:$F$1005,Con_ve!$C$6:$C$1005,$C200,Con_ve!$I$6:$I$1005,"Em negociação",Con_ve!$Q$6:$Q$1005,Cad_cl!BI$5)))</f>
        <v/>
      </c>
      <c r="BJ200" s="134" t="str">
        <f>IF(ISERR(IF($C200="","",SUMIFS(Con_ve!$F$6:$F$1005,Con_ve!$C$6:$C$1005,$C200,Con_ve!$I$6:$I$1005,"Em negociação",Con_ve!$Q$6:$Q$1005,Cad_cl!BJ$5))),"",IF($C200="","",SUMIFS(Con_ve!$F$6:$F$1005,Con_ve!$C$6:$C$1005,$C200,Con_ve!$I$6:$I$1005,"Em negociação",Con_ve!$Q$6:$Q$1005,Cad_cl!BJ$5)))</f>
        <v/>
      </c>
      <c r="BK200" s="134" t="str">
        <f>IF(ISERR(IF($C200="","",SUMIFS(Con_ve!$F$6:$F$1005,Con_ve!$C$6:$C$1005,$C200,Con_ve!$I$6:$I$1005,"Em negociação",Con_ve!$Q$6:$Q$1005,Cad_cl!BK$5))),"",IF($C200="","",SUMIFS(Con_ve!$F$6:$F$1005,Con_ve!$C$6:$C$1005,$C200,Con_ve!$I$6:$I$1005,"Em negociação",Con_ve!$Q$6:$Q$1005,Cad_cl!BK$5)))</f>
        <v/>
      </c>
      <c r="BL200" s="134" t="str">
        <f>IF(ISERR(IF($C200="","",SUMIFS(Con_ve!$F$6:$F$1005,Con_ve!$C$6:$C$1005,$C200,Con_ve!$I$6:$I$1005,"Em negociação",Con_ve!$Q$6:$Q$1005,Cad_cl!BL$5))),"",IF($C200="","",SUMIFS(Con_ve!$F$6:$F$1005,Con_ve!$C$6:$C$1005,$C200,Con_ve!$I$6:$I$1005,"Em negociação",Con_ve!$Q$6:$Q$1005,Cad_cl!BL$5)))</f>
        <v/>
      </c>
      <c r="BM200" s="134" t="str">
        <f>IF(ISERR(IF($C200="","",SUMIFS(Con_ve!$F$6:$F$1005,Con_ve!$C$6:$C$1005,$C200,Con_ve!$I$6:$I$1005,"Em negociação",Con_ve!$Q$6:$Q$1005,Cad_cl!BM$5))),"",IF($C200="","",SUMIFS(Con_ve!$F$6:$F$1005,Con_ve!$C$6:$C$1005,$C200,Con_ve!$I$6:$I$1005,"Em negociação",Con_ve!$Q$6:$Q$1005,Cad_cl!BM$5)))</f>
        <v/>
      </c>
      <c r="BN200" s="134" t="str">
        <f>IF(ISERR(IF($C200="","",SUMIFS(Con_ve!$F$6:$F$1005,Con_ve!$C$6:$C$1005,$C200,Con_ve!$I$6:$I$1005,"Em negociação",Con_ve!$Q$6:$Q$1005,Cad_cl!BN$5))),"",IF($C200="","",SUMIFS(Con_ve!$F$6:$F$1005,Con_ve!$C$6:$C$1005,$C200,Con_ve!$I$6:$I$1005,"Em negociação",Con_ve!$Q$6:$Q$1005,Cad_cl!BN$5)))</f>
        <v/>
      </c>
      <c r="BO200" s="134" t="str">
        <f>IF(ISERR(IF($C200="","",SUMIFS(Con_ve!$F$6:$F$1005,Con_ve!$C$6:$C$1005,$C200,Con_ve!$I$6:$I$1005,"Em negociação",Con_ve!$Q$6:$Q$1005,Cad_cl!BO$5))),"",IF($C200="","",SUMIFS(Con_ve!$F$6:$F$1005,Con_ve!$C$6:$C$1005,$C200,Con_ve!$I$6:$I$1005,"Em negociação",Con_ve!$Q$6:$Q$1005,Cad_cl!BO$5)))</f>
        <v/>
      </c>
      <c r="BP200" s="134">
        <f t="shared" si="10"/>
        <v>0</v>
      </c>
      <c r="BR200" s="125" t="str">
        <f>IF(ISERR(IF(AND($I200=Re_lo!$E$5,BR$5=VLOOKUP(Re_lo!$H$5,Re_lo!$N$5:$O$16,2,0)),AP200,"")),"",IF(AND($I200=Re_lo!$E$5,BR$5=VLOOKUP(Re_lo!$H$5,Re_lo!$N$5:$O$16,2,0)),AP200,""))</f>
        <v/>
      </c>
      <c r="BS200" s="125" t="str">
        <f>IF(ISERR(IF(AND($I200=Re_lo!$E$5,BS$5=VLOOKUP(Re_lo!$H$5,Re_lo!$N$5:$O$16,2,0)),AQ200,"")),"",IF(AND($I200=Re_lo!$E$5,BS$5=VLOOKUP(Re_lo!$H$5,Re_lo!$N$5:$O$16,2,0)),AQ200,""))</f>
        <v/>
      </c>
      <c r="BT200" s="125" t="str">
        <f>IF(ISERR(IF(AND($I200=Re_lo!$E$5,BT$5=VLOOKUP(Re_lo!$H$5,Re_lo!$N$5:$O$16,2,0)),AR200,"")),"",IF(AND($I200=Re_lo!$E$5,BT$5=VLOOKUP(Re_lo!$H$5,Re_lo!$N$5:$O$16,2,0)),AR200,""))</f>
        <v/>
      </c>
      <c r="BU200" s="125" t="str">
        <f>IF(ISERR(IF(AND($I200=Re_lo!$E$5,BU$5=VLOOKUP(Re_lo!$H$5,Re_lo!$N$5:$O$16,2,0)),AS200,"")),"",IF(AND($I200=Re_lo!$E$5,BU$5=VLOOKUP(Re_lo!$H$5,Re_lo!$N$5:$O$16,2,0)),AS200,""))</f>
        <v/>
      </c>
      <c r="BV200" s="125" t="str">
        <f>IF(ISERR(IF(AND($I200=Re_lo!$E$5,BV$5=VLOOKUP(Re_lo!$H$5,Re_lo!$N$5:$O$16,2,0)),AT200,"")),"",IF(AND($I200=Re_lo!$E$5,BV$5=VLOOKUP(Re_lo!$H$5,Re_lo!$N$5:$O$16,2,0)),AT200,""))</f>
        <v/>
      </c>
      <c r="BW200" s="125" t="str">
        <f>IF(ISERR(IF(AND($I200=Re_lo!$E$5,BW$5=VLOOKUP(Re_lo!$H$5,Re_lo!$N$5:$O$16,2,0)),AU200,"")),"",IF(AND($I200=Re_lo!$E$5,BW$5=VLOOKUP(Re_lo!$H$5,Re_lo!$N$5:$O$16,2,0)),AU200,""))</f>
        <v/>
      </c>
      <c r="BX200" s="125" t="str">
        <f>IF(ISERR(IF(AND($I200=Re_lo!$E$5,BX$5=VLOOKUP(Re_lo!$H$5,Re_lo!$N$5:$O$16,2,0)),AV200,"")),"",IF(AND($I200=Re_lo!$E$5,BX$5=VLOOKUP(Re_lo!$H$5,Re_lo!$N$5:$O$16,2,0)),AV200,""))</f>
        <v/>
      </c>
      <c r="BY200" s="125" t="str">
        <f>IF(ISERR(IF(AND($I200=Re_lo!$E$5,BY$5=VLOOKUP(Re_lo!$H$5,Re_lo!$N$5:$O$16,2,0)),AW200,"")),"",IF(AND($I200=Re_lo!$E$5,BY$5=VLOOKUP(Re_lo!$H$5,Re_lo!$N$5:$O$16,2,0)),AW200,""))</f>
        <v/>
      </c>
      <c r="BZ200" s="125" t="str">
        <f>IF(ISERR(IF(AND($I200=Re_lo!$E$5,BZ$5=VLOOKUP(Re_lo!$H$5,Re_lo!$N$5:$O$16,2,0)),AX200,"")),"",IF(AND($I200=Re_lo!$E$5,BZ$5=VLOOKUP(Re_lo!$H$5,Re_lo!$N$5:$O$16,2,0)),AX200,""))</f>
        <v/>
      </c>
      <c r="CA200" s="125" t="str">
        <f>IF(ISERR(IF(AND($I200=Re_lo!$E$5,CA$5=VLOOKUP(Re_lo!$H$5,Re_lo!$N$5:$O$16,2,0)),AY200,"")),"",IF(AND($I200=Re_lo!$E$5,CA$5=VLOOKUP(Re_lo!$H$5,Re_lo!$N$5:$O$16,2,0)),AY200,""))</f>
        <v/>
      </c>
      <c r="CB200" s="125" t="str">
        <f>IF(ISERR(IF(AND($I200=Re_lo!$E$5,CB$5=VLOOKUP(Re_lo!$H$5,Re_lo!$N$5:$O$16,2,0)),AZ200,"")),"",IF(AND($I200=Re_lo!$E$5,CB$5=VLOOKUP(Re_lo!$H$5,Re_lo!$N$5:$O$16,2,0)),AZ200,""))</f>
        <v/>
      </c>
      <c r="CC200" s="125" t="str">
        <f>IF(ISERR(IF(AND($I200=Re_lo!$E$5,CC$5=VLOOKUP(Re_lo!$H$5,Re_lo!$N$5:$O$16,2,0)),BA200,"")),"",IF(AND($I200=Re_lo!$E$5,CC$5=VLOOKUP(Re_lo!$H$5,Re_lo!$N$5:$O$16,2,0)),BA200,""))</f>
        <v/>
      </c>
      <c r="CD200" s="125" t="str">
        <f>IF(ISERR(IF(AND($I200=Re_lo!$E$5,CD$5=VLOOKUP(Re_lo!$H$5,Re_lo!$N$5:$O$16,2,0)),BB200,"")),"",IF(AND($I200=Re_lo!$E$5,CD$5=VLOOKUP(Re_lo!$H$5,Re_lo!$N$5:$O$16,2,0)),BB200,""))</f>
        <v/>
      </c>
      <c r="CF200" s="125" t="str">
        <f>IF($C200="","",COUNTIFS(Con_ve!$C$6:$C$1005,$C200,Con_ve!$Q$6:$Q$1005,Cad_cl!CF$5))</f>
        <v/>
      </c>
      <c r="CG200" s="125" t="str">
        <f>IF($C200="","",COUNTIFS(Con_ve!$C$6:$C$1005,$C200,Con_ve!$Q$6:$Q$1005,Cad_cl!CG$5))</f>
        <v/>
      </c>
      <c r="CH200" s="125" t="str">
        <f>IF($C200="","",COUNTIFS(Con_ve!$C$6:$C$1005,$C200,Con_ve!$Q$6:$Q$1005,Cad_cl!CH$5))</f>
        <v/>
      </c>
      <c r="CI200" s="125" t="str">
        <f>IF($C200="","",COUNTIFS(Con_ve!$C$6:$C$1005,$C200,Con_ve!$Q$6:$Q$1005,Cad_cl!CI$5))</f>
        <v/>
      </c>
      <c r="CJ200" s="125" t="str">
        <f>IF($C200="","",COUNTIFS(Con_ve!$C$6:$C$1005,$C200,Con_ve!$Q$6:$Q$1005,Cad_cl!CJ$5))</f>
        <v/>
      </c>
      <c r="CK200" s="125" t="str">
        <f>IF($C200="","",COUNTIFS(Con_ve!$C$6:$C$1005,$C200,Con_ve!$Q$6:$Q$1005,Cad_cl!CK$5))</f>
        <v/>
      </c>
      <c r="CL200" s="125" t="str">
        <f>IF($C200="","",COUNTIFS(Con_ve!$C$6:$C$1005,$C200,Con_ve!$Q$6:$Q$1005,Cad_cl!CL$5))</f>
        <v/>
      </c>
      <c r="CM200" s="125" t="str">
        <f>IF($C200="","",COUNTIFS(Con_ve!$C$6:$C$1005,$C200,Con_ve!$Q$6:$Q$1005,Cad_cl!CM$5))</f>
        <v/>
      </c>
      <c r="CN200" s="125" t="str">
        <f>IF($C200="","",COUNTIFS(Con_ve!$C$6:$C$1005,$C200,Con_ve!$Q$6:$Q$1005,Cad_cl!CN$5))</f>
        <v/>
      </c>
      <c r="CO200" s="125" t="str">
        <f>IF($C200="","",COUNTIFS(Con_ve!$C$6:$C$1005,$C200,Con_ve!$Q$6:$Q$1005,Cad_cl!CO$5))</f>
        <v/>
      </c>
      <c r="CP200" s="125" t="str">
        <f>IF($C200="","",COUNTIFS(Con_ve!$C$6:$C$1005,$C200,Con_ve!$Q$6:$Q$1005,Cad_cl!CP$5))</f>
        <v/>
      </c>
      <c r="CQ200" s="125" t="str">
        <f>IF($C200="","",COUNTIFS(Con_ve!$C$6:$C$1005,$C200,Con_ve!$Q$6:$Q$1005,Cad_cl!CQ$5))</f>
        <v/>
      </c>
      <c r="CR200" s="125">
        <f t="shared" si="11"/>
        <v>0</v>
      </c>
    </row>
    <row r="201" spans="3:96" ht="30" customHeight="1">
      <c r="C201" s="153"/>
      <c r="D201" s="153"/>
      <c r="E201" s="154"/>
      <c r="F201" s="153"/>
      <c r="G201" s="155"/>
      <c r="H201" s="153"/>
      <c r="I201" s="153"/>
      <c r="J201" s="132" t="s">
        <v>309</v>
      </c>
      <c r="K201" s="133" t="s">
        <v>309</v>
      </c>
      <c r="L201" s="153"/>
      <c r="M201" s="153"/>
      <c r="N201" s="153"/>
      <c r="O201" s="153"/>
      <c r="P201" s="153"/>
      <c r="Q201" s="153"/>
      <c r="AP201" s="134" t="str">
        <f>IF(ISERR(IF($C201="","",SUMIFS(Con_ve!$F$6:$F$1005,Con_ve!$C$6:$C$1005,$C201,Con_ve!$I$6:$I$1005,"Fechada",Con_ve!$Q$6:$Q$1005,Cad_cl!AP$5))),"",IF($C201="","",SUMIFS(Con_ve!$F$6:$F$1005,Con_ve!$C$6:$C$1005,$C201,Con_ve!$I$6:$I$1005,"Fechada",Con_ve!$Q$6:$Q$1005,Cad_cl!AP$5)))</f>
        <v/>
      </c>
      <c r="AQ201" s="134" t="str">
        <f>IF(ISERR(IF($C201="","",SUMIFS(Con_ve!$F$6:$F$1005,Con_ve!$C$6:$C$1005,$C201,Con_ve!$I$6:$I$1005,"Fechada",Con_ve!$Q$6:$Q$1005,Cad_cl!AQ$5))),"",IF($C201="","",SUMIFS(Con_ve!$F$6:$F$1005,Con_ve!$C$6:$C$1005,$C201,Con_ve!$I$6:$I$1005,"Fechada",Con_ve!$Q$6:$Q$1005,Cad_cl!AQ$5)))</f>
        <v/>
      </c>
      <c r="AR201" s="134" t="str">
        <f>IF(ISERR(IF($C201="","",SUMIFS(Con_ve!$F$6:$F$1005,Con_ve!$C$6:$C$1005,$C201,Con_ve!$I$6:$I$1005,"Fechada",Con_ve!$Q$6:$Q$1005,Cad_cl!AR$5))),"",IF($C201="","",SUMIFS(Con_ve!$F$6:$F$1005,Con_ve!$C$6:$C$1005,$C201,Con_ve!$I$6:$I$1005,"Fechada",Con_ve!$Q$6:$Q$1005,Cad_cl!AR$5)))</f>
        <v/>
      </c>
      <c r="AS201" s="134" t="str">
        <f>IF(ISERR(IF($C201="","",SUMIFS(Con_ve!$F$6:$F$1005,Con_ve!$C$6:$C$1005,$C201,Con_ve!$I$6:$I$1005,"Fechada",Con_ve!$Q$6:$Q$1005,Cad_cl!AS$5))),"",IF($C201="","",SUMIFS(Con_ve!$F$6:$F$1005,Con_ve!$C$6:$C$1005,$C201,Con_ve!$I$6:$I$1005,"Fechada",Con_ve!$Q$6:$Q$1005,Cad_cl!AS$5)))</f>
        <v/>
      </c>
      <c r="AT201" s="134" t="str">
        <f>IF(ISERR(IF($C201="","",SUMIFS(Con_ve!$F$6:$F$1005,Con_ve!$C$6:$C$1005,$C201,Con_ve!$I$6:$I$1005,"Fechada",Con_ve!$Q$6:$Q$1005,Cad_cl!AT$5))),"",IF($C201="","",SUMIFS(Con_ve!$F$6:$F$1005,Con_ve!$C$6:$C$1005,$C201,Con_ve!$I$6:$I$1005,"Fechada",Con_ve!$Q$6:$Q$1005,Cad_cl!AT$5)))</f>
        <v/>
      </c>
      <c r="AU201" s="134" t="str">
        <f>IF(ISERR(IF($C201="","",SUMIFS(Con_ve!$F$6:$F$1005,Con_ve!$C$6:$C$1005,$C201,Con_ve!$I$6:$I$1005,"Fechada",Con_ve!$Q$6:$Q$1005,Cad_cl!AU$5))),"",IF($C201="","",SUMIFS(Con_ve!$F$6:$F$1005,Con_ve!$C$6:$C$1005,$C201,Con_ve!$I$6:$I$1005,"Fechada",Con_ve!$Q$6:$Q$1005,Cad_cl!AU$5)))</f>
        <v/>
      </c>
      <c r="AV201" s="134" t="str">
        <f>IF(ISERR(IF($C201="","",SUMIFS(Con_ve!$F$6:$F$1005,Con_ve!$C$6:$C$1005,$C201,Con_ve!$I$6:$I$1005,"Fechada",Con_ve!$Q$6:$Q$1005,Cad_cl!AV$5))),"",IF($C201="","",SUMIFS(Con_ve!$F$6:$F$1005,Con_ve!$C$6:$C$1005,$C201,Con_ve!$I$6:$I$1005,"Fechada",Con_ve!$Q$6:$Q$1005,Cad_cl!AV$5)))</f>
        <v/>
      </c>
      <c r="AW201" s="134" t="str">
        <f>IF(ISERR(IF($C201="","",SUMIFS(Con_ve!$F$6:$F$1005,Con_ve!$C$6:$C$1005,$C201,Con_ve!$I$6:$I$1005,"Fechada",Con_ve!$Q$6:$Q$1005,Cad_cl!AW$5))),"",IF($C201="","",SUMIFS(Con_ve!$F$6:$F$1005,Con_ve!$C$6:$C$1005,$C201,Con_ve!$I$6:$I$1005,"Fechada",Con_ve!$Q$6:$Q$1005,Cad_cl!AW$5)))</f>
        <v/>
      </c>
      <c r="AX201" s="134" t="str">
        <f>IF(ISERR(IF($C201="","",SUMIFS(Con_ve!$F$6:$F$1005,Con_ve!$C$6:$C$1005,$C201,Con_ve!$I$6:$I$1005,"Fechada",Con_ve!$Q$6:$Q$1005,Cad_cl!AX$5))),"",IF($C201="","",SUMIFS(Con_ve!$F$6:$F$1005,Con_ve!$C$6:$C$1005,$C201,Con_ve!$I$6:$I$1005,"Fechada",Con_ve!$Q$6:$Q$1005,Cad_cl!AX$5)))</f>
        <v/>
      </c>
      <c r="AY201" s="134" t="str">
        <f>IF(ISERR(IF($C201="","",SUMIFS(Con_ve!$F$6:$F$1005,Con_ve!$C$6:$C$1005,$C201,Con_ve!$I$6:$I$1005,"Fechada",Con_ve!$Q$6:$Q$1005,Cad_cl!AY$5))),"",IF($C201="","",SUMIFS(Con_ve!$F$6:$F$1005,Con_ve!$C$6:$C$1005,$C201,Con_ve!$I$6:$I$1005,"Fechada",Con_ve!$Q$6:$Q$1005,Cad_cl!AY$5)))</f>
        <v/>
      </c>
      <c r="AZ201" s="134" t="str">
        <f>IF(ISERR(IF($C201="","",SUMIFS(Con_ve!$F$6:$F$1005,Con_ve!$C$6:$C$1005,$C201,Con_ve!$I$6:$I$1005,"Fechada",Con_ve!$Q$6:$Q$1005,Cad_cl!AZ$5))),"",IF($C201="","",SUMIFS(Con_ve!$F$6:$F$1005,Con_ve!$C$6:$C$1005,$C201,Con_ve!$I$6:$I$1005,"Fechada",Con_ve!$Q$6:$Q$1005,Cad_cl!AZ$5)))</f>
        <v/>
      </c>
      <c r="BA201" s="134" t="str">
        <f>IF(ISERR(IF($C201="","",SUMIFS(Con_ve!$F$6:$F$1005,Con_ve!$C$6:$C$1005,$C201,Con_ve!$I$6:$I$1005,"Fechada",Con_ve!$Q$6:$Q$1005,Cad_cl!BA$5))),"",IF($C201="","",SUMIFS(Con_ve!$F$6:$F$1005,Con_ve!$C$6:$C$1005,$C201,Con_ve!$I$6:$I$1005,"Fechada",Con_ve!$Q$6:$Q$1005,Cad_cl!BA$5)))</f>
        <v/>
      </c>
      <c r="BB201" s="134">
        <f t="shared" si="9"/>
        <v>0</v>
      </c>
      <c r="BD201" s="134" t="str">
        <f>IF(ISERR(IF($C201="","",SUMIFS(Con_ve!$F$6:$F$1005,Con_ve!$C$6:$C$1005,$C201,Con_ve!$I$6:$I$1005,"Em negociação",Con_ve!$Q$6:$Q$1005,Cad_cl!BD$5))),"",IF($C201="","",SUMIFS(Con_ve!$F$6:$F$1005,Con_ve!$C$6:$C$1005,$C201,Con_ve!$I$6:$I$1005,"Em negociação",Con_ve!$Q$6:$Q$1005,Cad_cl!BD$5)))</f>
        <v/>
      </c>
      <c r="BE201" s="134" t="str">
        <f>IF(ISERR(IF($C201="","",SUMIFS(Con_ve!$F$6:$F$1005,Con_ve!$C$6:$C$1005,$C201,Con_ve!$I$6:$I$1005,"Em negociação",Con_ve!$Q$6:$Q$1005,Cad_cl!BE$5))),"",IF($C201="","",SUMIFS(Con_ve!$F$6:$F$1005,Con_ve!$C$6:$C$1005,$C201,Con_ve!$I$6:$I$1005,"Em negociação",Con_ve!$Q$6:$Q$1005,Cad_cl!BE$5)))</f>
        <v/>
      </c>
      <c r="BF201" s="134" t="str">
        <f>IF(ISERR(IF($C201="","",SUMIFS(Con_ve!$F$6:$F$1005,Con_ve!$C$6:$C$1005,$C201,Con_ve!$I$6:$I$1005,"Em negociação",Con_ve!$Q$6:$Q$1005,Cad_cl!BF$5))),"",IF($C201="","",SUMIFS(Con_ve!$F$6:$F$1005,Con_ve!$C$6:$C$1005,$C201,Con_ve!$I$6:$I$1005,"Em negociação",Con_ve!$Q$6:$Q$1005,Cad_cl!BF$5)))</f>
        <v/>
      </c>
      <c r="BG201" s="134" t="str">
        <f>IF(ISERR(IF($C201="","",SUMIFS(Con_ve!$F$6:$F$1005,Con_ve!$C$6:$C$1005,$C201,Con_ve!$I$6:$I$1005,"Em negociação",Con_ve!$Q$6:$Q$1005,Cad_cl!BG$5))),"",IF($C201="","",SUMIFS(Con_ve!$F$6:$F$1005,Con_ve!$C$6:$C$1005,$C201,Con_ve!$I$6:$I$1005,"Em negociação",Con_ve!$Q$6:$Q$1005,Cad_cl!BG$5)))</f>
        <v/>
      </c>
      <c r="BH201" s="134" t="str">
        <f>IF(ISERR(IF($C201="","",SUMIFS(Con_ve!$F$6:$F$1005,Con_ve!$C$6:$C$1005,$C201,Con_ve!$I$6:$I$1005,"Em negociação",Con_ve!$Q$6:$Q$1005,Cad_cl!BH$5))),"",IF($C201="","",SUMIFS(Con_ve!$F$6:$F$1005,Con_ve!$C$6:$C$1005,$C201,Con_ve!$I$6:$I$1005,"Em negociação",Con_ve!$Q$6:$Q$1005,Cad_cl!BH$5)))</f>
        <v/>
      </c>
      <c r="BI201" s="134" t="str">
        <f>IF(ISERR(IF($C201="","",SUMIFS(Con_ve!$F$6:$F$1005,Con_ve!$C$6:$C$1005,$C201,Con_ve!$I$6:$I$1005,"Em negociação",Con_ve!$Q$6:$Q$1005,Cad_cl!BI$5))),"",IF($C201="","",SUMIFS(Con_ve!$F$6:$F$1005,Con_ve!$C$6:$C$1005,$C201,Con_ve!$I$6:$I$1005,"Em negociação",Con_ve!$Q$6:$Q$1005,Cad_cl!BI$5)))</f>
        <v/>
      </c>
      <c r="BJ201" s="134" t="str">
        <f>IF(ISERR(IF($C201="","",SUMIFS(Con_ve!$F$6:$F$1005,Con_ve!$C$6:$C$1005,$C201,Con_ve!$I$6:$I$1005,"Em negociação",Con_ve!$Q$6:$Q$1005,Cad_cl!BJ$5))),"",IF($C201="","",SUMIFS(Con_ve!$F$6:$F$1005,Con_ve!$C$6:$C$1005,$C201,Con_ve!$I$6:$I$1005,"Em negociação",Con_ve!$Q$6:$Q$1005,Cad_cl!BJ$5)))</f>
        <v/>
      </c>
      <c r="BK201" s="134" t="str">
        <f>IF(ISERR(IF($C201="","",SUMIFS(Con_ve!$F$6:$F$1005,Con_ve!$C$6:$C$1005,$C201,Con_ve!$I$6:$I$1005,"Em negociação",Con_ve!$Q$6:$Q$1005,Cad_cl!BK$5))),"",IF($C201="","",SUMIFS(Con_ve!$F$6:$F$1005,Con_ve!$C$6:$C$1005,$C201,Con_ve!$I$6:$I$1005,"Em negociação",Con_ve!$Q$6:$Q$1005,Cad_cl!BK$5)))</f>
        <v/>
      </c>
      <c r="BL201" s="134" t="str">
        <f>IF(ISERR(IF($C201="","",SUMIFS(Con_ve!$F$6:$F$1005,Con_ve!$C$6:$C$1005,$C201,Con_ve!$I$6:$I$1005,"Em negociação",Con_ve!$Q$6:$Q$1005,Cad_cl!BL$5))),"",IF($C201="","",SUMIFS(Con_ve!$F$6:$F$1005,Con_ve!$C$6:$C$1005,$C201,Con_ve!$I$6:$I$1005,"Em negociação",Con_ve!$Q$6:$Q$1005,Cad_cl!BL$5)))</f>
        <v/>
      </c>
      <c r="BM201" s="134" t="str">
        <f>IF(ISERR(IF($C201="","",SUMIFS(Con_ve!$F$6:$F$1005,Con_ve!$C$6:$C$1005,$C201,Con_ve!$I$6:$I$1005,"Em negociação",Con_ve!$Q$6:$Q$1005,Cad_cl!BM$5))),"",IF($C201="","",SUMIFS(Con_ve!$F$6:$F$1005,Con_ve!$C$6:$C$1005,$C201,Con_ve!$I$6:$I$1005,"Em negociação",Con_ve!$Q$6:$Q$1005,Cad_cl!BM$5)))</f>
        <v/>
      </c>
      <c r="BN201" s="134" t="str">
        <f>IF(ISERR(IF($C201="","",SUMIFS(Con_ve!$F$6:$F$1005,Con_ve!$C$6:$C$1005,$C201,Con_ve!$I$6:$I$1005,"Em negociação",Con_ve!$Q$6:$Q$1005,Cad_cl!BN$5))),"",IF($C201="","",SUMIFS(Con_ve!$F$6:$F$1005,Con_ve!$C$6:$C$1005,$C201,Con_ve!$I$6:$I$1005,"Em negociação",Con_ve!$Q$6:$Q$1005,Cad_cl!BN$5)))</f>
        <v/>
      </c>
      <c r="BO201" s="134" t="str">
        <f>IF(ISERR(IF($C201="","",SUMIFS(Con_ve!$F$6:$F$1005,Con_ve!$C$6:$C$1005,$C201,Con_ve!$I$6:$I$1005,"Em negociação",Con_ve!$Q$6:$Q$1005,Cad_cl!BO$5))),"",IF($C201="","",SUMIFS(Con_ve!$F$6:$F$1005,Con_ve!$C$6:$C$1005,$C201,Con_ve!$I$6:$I$1005,"Em negociação",Con_ve!$Q$6:$Q$1005,Cad_cl!BO$5)))</f>
        <v/>
      </c>
      <c r="BP201" s="134">
        <f t="shared" si="10"/>
        <v>0</v>
      </c>
      <c r="BR201" s="125" t="str">
        <f>IF(ISERR(IF(AND($I201=Re_lo!$E$5,BR$5=VLOOKUP(Re_lo!$H$5,Re_lo!$N$5:$O$16,2,0)),AP201,"")),"",IF(AND($I201=Re_lo!$E$5,BR$5=VLOOKUP(Re_lo!$H$5,Re_lo!$N$5:$O$16,2,0)),AP201,""))</f>
        <v/>
      </c>
      <c r="BS201" s="125" t="str">
        <f>IF(ISERR(IF(AND($I201=Re_lo!$E$5,BS$5=VLOOKUP(Re_lo!$H$5,Re_lo!$N$5:$O$16,2,0)),AQ201,"")),"",IF(AND($I201=Re_lo!$E$5,BS$5=VLOOKUP(Re_lo!$H$5,Re_lo!$N$5:$O$16,2,0)),AQ201,""))</f>
        <v/>
      </c>
      <c r="BT201" s="125" t="str">
        <f>IF(ISERR(IF(AND($I201=Re_lo!$E$5,BT$5=VLOOKUP(Re_lo!$H$5,Re_lo!$N$5:$O$16,2,0)),AR201,"")),"",IF(AND($I201=Re_lo!$E$5,BT$5=VLOOKUP(Re_lo!$H$5,Re_lo!$N$5:$O$16,2,0)),AR201,""))</f>
        <v/>
      </c>
      <c r="BU201" s="125" t="str">
        <f>IF(ISERR(IF(AND($I201=Re_lo!$E$5,BU$5=VLOOKUP(Re_lo!$H$5,Re_lo!$N$5:$O$16,2,0)),AS201,"")),"",IF(AND($I201=Re_lo!$E$5,BU$5=VLOOKUP(Re_lo!$H$5,Re_lo!$N$5:$O$16,2,0)),AS201,""))</f>
        <v/>
      </c>
      <c r="BV201" s="125" t="str">
        <f>IF(ISERR(IF(AND($I201=Re_lo!$E$5,BV$5=VLOOKUP(Re_lo!$H$5,Re_lo!$N$5:$O$16,2,0)),AT201,"")),"",IF(AND($I201=Re_lo!$E$5,BV$5=VLOOKUP(Re_lo!$H$5,Re_lo!$N$5:$O$16,2,0)),AT201,""))</f>
        <v/>
      </c>
      <c r="BW201" s="125" t="str">
        <f>IF(ISERR(IF(AND($I201=Re_lo!$E$5,BW$5=VLOOKUP(Re_lo!$H$5,Re_lo!$N$5:$O$16,2,0)),AU201,"")),"",IF(AND($I201=Re_lo!$E$5,BW$5=VLOOKUP(Re_lo!$H$5,Re_lo!$N$5:$O$16,2,0)),AU201,""))</f>
        <v/>
      </c>
      <c r="BX201" s="125" t="str">
        <f>IF(ISERR(IF(AND($I201=Re_lo!$E$5,BX$5=VLOOKUP(Re_lo!$H$5,Re_lo!$N$5:$O$16,2,0)),AV201,"")),"",IF(AND($I201=Re_lo!$E$5,BX$5=VLOOKUP(Re_lo!$H$5,Re_lo!$N$5:$O$16,2,0)),AV201,""))</f>
        <v/>
      </c>
      <c r="BY201" s="125" t="str">
        <f>IF(ISERR(IF(AND($I201=Re_lo!$E$5,BY$5=VLOOKUP(Re_lo!$H$5,Re_lo!$N$5:$O$16,2,0)),AW201,"")),"",IF(AND($I201=Re_lo!$E$5,BY$5=VLOOKUP(Re_lo!$H$5,Re_lo!$N$5:$O$16,2,0)),AW201,""))</f>
        <v/>
      </c>
      <c r="BZ201" s="125" t="str">
        <f>IF(ISERR(IF(AND($I201=Re_lo!$E$5,BZ$5=VLOOKUP(Re_lo!$H$5,Re_lo!$N$5:$O$16,2,0)),AX201,"")),"",IF(AND($I201=Re_lo!$E$5,BZ$5=VLOOKUP(Re_lo!$H$5,Re_lo!$N$5:$O$16,2,0)),AX201,""))</f>
        <v/>
      </c>
      <c r="CA201" s="125" t="str">
        <f>IF(ISERR(IF(AND($I201=Re_lo!$E$5,CA$5=VLOOKUP(Re_lo!$H$5,Re_lo!$N$5:$O$16,2,0)),AY201,"")),"",IF(AND($I201=Re_lo!$E$5,CA$5=VLOOKUP(Re_lo!$H$5,Re_lo!$N$5:$O$16,2,0)),AY201,""))</f>
        <v/>
      </c>
      <c r="CB201" s="125" t="str">
        <f>IF(ISERR(IF(AND($I201=Re_lo!$E$5,CB$5=VLOOKUP(Re_lo!$H$5,Re_lo!$N$5:$O$16,2,0)),AZ201,"")),"",IF(AND($I201=Re_lo!$E$5,CB$5=VLOOKUP(Re_lo!$H$5,Re_lo!$N$5:$O$16,2,0)),AZ201,""))</f>
        <v/>
      </c>
      <c r="CC201" s="125" t="str">
        <f>IF(ISERR(IF(AND($I201=Re_lo!$E$5,CC$5=VLOOKUP(Re_lo!$H$5,Re_lo!$N$5:$O$16,2,0)),BA201,"")),"",IF(AND($I201=Re_lo!$E$5,CC$5=VLOOKUP(Re_lo!$H$5,Re_lo!$N$5:$O$16,2,0)),BA201,""))</f>
        <v/>
      </c>
      <c r="CD201" s="125" t="str">
        <f>IF(ISERR(IF(AND($I201=Re_lo!$E$5,CD$5=VLOOKUP(Re_lo!$H$5,Re_lo!$N$5:$O$16,2,0)),BB201,"")),"",IF(AND($I201=Re_lo!$E$5,CD$5=VLOOKUP(Re_lo!$H$5,Re_lo!$N$5:$O$16,2,0)),BB201,""))</f>
        <v/>
      </c>
      <c r="CF201" s="125" t="str">
        <f>IF($C201="","",COUNTIFS(Con_ve!$C$6:$C$1005,$C201,Con_ve!$Q$6:$Q$1005,Cad_cl!CF$5))</f>
        <v/>
      </c>
      <c r="CG201" s="125" t="str">
        <f>IF($C201="","",COUNTIFS(Con_ve!$C$6:$C$1005,$C201,Con_ve!$Q$6:$Q$1005,Cad_cl!CG$5))</f>
        <v/>
      </c>
      <c r="CH201" s="125" t="str">
        <f>IF($C201="","",COUNTIFS(Con_ve!$C$6:$C$1005,$C201,Con_ve!$Q$6:$Q$1005,Cad_cl!CH$5))</f>
        <v/>
      </c>
      <c r="CI201" s="125" t="str">
        <f>IF($C201="","",COUNTIFS(Con_ve!$C$6:$C$1005,$C201,Con_ve!$Q$6:$Q$1005,Cad_cl!CI$5))</f>
        <v/>
      </c>
      <c r="CJ201" s="125" t="str">
        <f>IF($C201="","",COUNTIFS(Con_ve!$C$6:$C$1005,$C201,Con_ve!$Q$6:$Q$1005,Cad_cl!CJ$5))</f>
        <v/>
      </c>
      <c r="CK201" s="125" t="str">
        <f>IF($C201="","",COUNTIFS(Con_ve!$C$6:$C$1005,$C201,Con_ve!$Q$6:$Q$1005,Cad_cl!CK$5))</f>
        <v/>
      </c>
      <c r="CL201" s="125" t="str">
        <f>IF($C201="","",COUNTIFS(Con_ve!$C$6:$C$1005,$C201,Con_ve!$Q$6:$Q$1005,Cad_cl!CL$5))</f>
        <v/>
      </c>
      <c r="CM201" s="125" t="str">
        <f>IF($C201="","",COUNTIFS(Con_ve!$C$6:$C$1005,$C201,Con_ve!$Q$6:$Q$1005,Cad_cl!CM$5))</f>
        <v/>
      </c>
      <c r="CN201" s="125" t="str">
        <f>IF($C201="","",COUNTIFS(Con_ve!$C$6:$C$1005,$C201,Con_ve!$Q$6:$Q$1005,Cad_cl!CN$5))</f>
        <v/>
      </c>
      <c r="CO201" s="125" t="str">
        <f>IF($C201="","",COUNTIFS(Con_ve!$C$6:$C$1005,$C201,Con_ve!$Q$6:$Q$1005,Cad_cl!CO$5))</f>
        <v/>
      </c>
      <c r="CP201" s="125" t="str">
        <f>IF($C201="","",COUNTIFS(Con_ve!$C$6:$C$1005,$C201,Con_ve!$Q$6:$Q$1005,Cad_cl!CP$5))</f>
        <v/>
      </c>
      <c r="CQ201" s="125" t="str">
        <f>IF($C201="","",COUNTIFS(Con_ve!$C$6:$C$1005,$C201,Con_ve!$Q$6:$Q$1005,Cad_cl!CQ$5))</f>
        <v/>
      </c>
      <c r="CR201" s="125">
        <f t="shared" si="11"/>
        <v>0</v>
      </c>
    </row>
    <row r="202" spans="3:96" ht="30" customHeight="1">
      <c r="C202" s="153"/>
      <c r="D202" s="153"/>
      <c r="E202" s="154"/>
      <c r="F202" s="153"/>
      <c r="G202" s="155"/>
      <c r="H202" s="153"/>
      <c r="I202" s="153"/>
      <c r="J202" s="132" t="s">
        <v>309</v>
      </c>
      <c r="K202" s="133" t="s">
        <v>309</v>
      </c>
      <c r="L202" s="153"/>
      <c r="M202" s="153"/>
      <c r="N202" s="153"/>
      <c r="O202" s="153"/>
      <c r="P202" s="153"/>
      <c r="Q202" s="153"/>
      <c r="AP202" s="134" t="str">
        <f>IF(ISERR(IF($C202="","",SUMIFS(Con_ve!$F$6:$F$1005,Con_ve!$C$6:$C$1005,$C202,Con_ve!$I$6:$I$1005,"Fechada",Con_ve!$Q$6:$Q$1005,Cad_cl!AP$5))),"",IF($C202="","",SUMIFS(Con_ve!$F$6:$F$1005,Con_ve!$C$6:$C$1005,$C202,Con_ve!$I$6:$I$1005,"Fechada",Con_ve!$Q$6:$Q$1005,Cad_cl!AP$5)))</f>
        <v/>
      </c>
      <c r="AQ202" s="134" t="str">
        <f>IF(ISERR(IF($C202="","",SUMIFS(Con_ve!$F$6:$F$1005,Con_ve!$C$6:$C$1005,$C202,Con_ve!$I$6:$I$1005,"Fechada",Con_ve!$Q$6:$Q$1005,Cad_cl!AQ$5))),"",IF($C202="","",SUMIFS(Con_ve!$F$6:$F$1005,Con_ve!$C$6:$C$1005,$C202,Con_ve!$I$6:$I$1005,"Fechada",Con_ve!$Q$6:$Q$1005,Cad_cl!AQ$5)))</f>
        <v/>
      </c>
      <c r="AR202" s="134" t="str">
        <f>IF(ISERR(IF($C202="","",SUMIFS(Con_ve!$F$6:$F$1005,Con_ve!$C$6:$C$1005,$C202,Con_ve!$I$6:$I$1005,"Fechada",Con_ve!$Q$6:$Q$1005,Cad_cl!AR$5))),"",IF($C202="","",SUMIFS(Con_ve!$F$6:$F$1005,Con_ve!$C$6:$C$1005,$C202,Con_ve!$I$6:$I$1005,"Fechada",Con_ve!$Q$6:$Q$1005,Cad_cl!AR$5)))</f>
        <v/>
      </c>
      <c r="AS202" s="134" t="str">
        <f>IF(ISERR(IF($C202="","",SUMIFS(Con_ve!$F$6:$F$1005,Con_ve!$C$6:$C$1005,$C202,Con_ve!$I$6:$I$1005,"Fechada",Con_ve!$Q$6:$Q$1005,Cad_cl!AS$5))),"",IF($C202="","",SUMIFS(Con_ve!$F$6:$F$1005,Con_ve!$C$6:$C$1005,$C202,Con_ve!$I$6:$I$1005,"Fechada",Con_ve!$Q$6:$Q$1005,Cad_cl!AS$5)))</f>
        <v/>
      </c>
      <c r="AT202" s="134" t="str">
        <f>IF(ISERR(IF($C202="","",SUMIFS(Con_ve!$F$6:$F$1005,Con_ve!$C$6:$C$1005,$C202,Con_ve!$I$6:$I$1005,"Fechada",Con_ve!$Q$6:$Q$1005,Cad_cl!AT$5))),"",IF($C202="","",SUMIFS(Con_ve!$F$6:$F$1005,Con_ve!$C$6:$C$1005,$C202,Con_ve!$I$6:$I$1005,"Fechada",Con_ve!$Q$6:$Q$1005,Cad_cl!AT$5)))</f>
        <v/>
      </c>
      <c r="AU202" s="134" t="str">
        <f>IF(ISERR(IF($C202="","",SUMIFS(Con_ve!$F$6:$F$1005,Con_ve!$C$6:$C$1005,$C202,Con_ve!$I$6:$I$1005,"Fechada",Con_ve!$Q$6:$Q$1005,Cad_cl!AU$5))),"",IF($C202="","",SUMIFS(Con_ve!$F$6:$F$1005,Con_ve!$C$6:$C$1005,$C202,Con_ve!$I$6:$I$1005,"Fechada",Con_ve!$Q$6:$Q$1005,Cad_cl!AU$5)))</f>
        <v/>
      </c>
      <c r="AV202" s="134" t="str">
        <f>IF(ISERR(IF($C202="","",SUMIFS(Con_ve!$F$6:$F$1005,Con_ve!$C$6:$C$1005,$C202,Con_ve!$I$6:$I$1005,"Fechada",Con_ve!$Q$6:$Q$1005,Cad_cl!AV$5))),"",IF($C202="","",SUMIFS(Con_ve!$F$6:$F$1005,Con_ve!$C$6:$C$1005,$C202,Con_ve!$I$6:$I$1005,"Fechada",Con_ve!$Q$6:$Q$1005,Cad_cl!AV$5)))</f>
        <v/>
      </c>
      <c r="AW202" s="134" t="str">
        <f>IF(ISERR(IF($C202="","",SUMIFS(Con_ve!$F$6:$F$1005,Con_ve!$C$6:$C$1005,$C202,Con_ve!$I$6:$I$1005,"Fechada",Con_ve!$Q$6:$Q$1005,Cad_cl!AW$5))),"",IF($C202="","",SUMIFS(Con_ve!$F$6:$F$1005,Con_ve!$C$6:$C$1005,$C202,Con_ve!$I$6:$I$1005,"Fechada",Con_ve!$Q$6:$Q$1005,Cad_cl!AW$5)))</f>
        <v/>
      </c>
      <c r="AX202" s="134" t="str">
        <f>IF(ISERR(IF($C202="","",SUMIFS(Con_ve!$F$6:$F$1005,Con_ve!$C$6:$C$1005,$C202,Con_ve!$I$6:$I$1005,"Fechada",Con_ve!$Q$6:$Q$1005,Cad_cl!AX$5))),"",IF($C202="","",SUMIFS(Con_ve!$F$6:$F$1005,Con_ve!$C$6:$C$1005,$C202,Con_ve!$I$6:$I$1005,"Fechada",Con_ve!$Q$6:$Q$1005,Cad_cl!AX$5)))</f>
        <v/>
      </c>
      <c r="AY202" s="134" t="str">
        <f>IF(ISERR(IF($C202="","",SUMIFS(Con_ve!$F$6:$F$1005,Con_ve!$C$6:$C$1005,$C202,Con_ve!$I$6:$I$1005,"Fechada",Con_ve!$Q$6:$Q$1005,Cad_cl!AY$5))),"",IF($C202="","",SUMIFS(Con_ve!$F$6:$F$1005,Con_ve!$C$6:$C$1005,$C202,Con_ve!$I$6:$I$1005,"Fechada",Con_ve!$Q$6:$Q$1005,Cad_cl!AY$5)))</f>
        <v/>
      </c>
      <c r="AZ202" s="134" t="str">
        <f>IF(ISERR(IF($C202="","",SUMIFS(Con_ve!$F$6:$F$1005,Con_ve!$C$6:$C$1005,$C202,Con_ve!$I$6:$I$1005,"Fechada",Con_ve!$Q$6:$Q$1005,Cad_cl!AZ$5))),"",IF($C202="","",SUMIFS(Con_ve!$F$6:$F$1005,Con_ve!$C$6:$C$1005,$C202,Con_ve!$I$6:$I$1005,"Fechada",Con_ve!$Q$6:$Q$1005,Cad_cl!AZ$5)))</f>
        <v/>
      </c>
      <c r="BA202" s="134" t="str">
        <f>IF(ISERR(IF($C202="","",SUMIFS(Con_ve!$F$6:$F$1005,Con_ve!$C$6:$C$1005,$C202,Con_ve!$I$6:$I$1005,"Fechada",Con_ve!$Q$6:$Q$1005,Cad_cl!BA$5))),"",IF($C202="","",SUMIFS(Con_ve!$F$6:$F$1005,Con_ve!$C$6:$C$1005,$C202,Con_ve!$I$6:$I$1005,"Fechada",Con_ve!$Q$6:$Q$1005,Cad_cl!BA$5)))</f>
        <v/>
      </c>
      <c r="BB202" s="134">
        <f t="shared" si="9"/>
        <v>0</v>
      </c>
      <c r="BD202" s="134" t="str">
        <f>IF(ISERR(IF($C202="","",SUMIFS(Con_ve!$F$6:$F$1005,Con_ve!$C$6:$C$1005,$C202,Con_ve!$I$6:$I$1005,"Em negociação",Con_ve!$Q$6:$Q$1005,Cad_cl!BD$5))),"",IF($C202="","",SUMIFS(Con_ve!$F$6:$F$1005,Con_ve!$C$6:$C$1005,$C202,Con_ve!$I$6:$I$1005,"Em negociação",Con_ve!$Q$6:$Q$1005,Cad_cl!BD$5)))</f>
        <v/>
      </c>
      <c r="BE202" s="134" t="str">
        <f>IF(ISERR(IF($C202="","",SUMIFS(Con_ve!$F$6:$F$1005,Con_ve!$C$6:$C$1005,$C202,Con_ve!$I$6:$I$1005,"Em negociação",Con_ve!$Q$6:$Q$1005,Cad_cl!BE$5))),"",IF($C202="","",SUMIFS(Con_ve!$F$6:$F$1005,Con_ve!$C$6:$C$1005,$C202,Con_ve!$I$6:$I$1005,"Em negociação",Con_ve!$Q$6:$Q$1005,Cad_cl!BE$5)))</f>
        <v/>
      </c>
      <c r="BF202" s="134" t="str">
        <f>IF(ISERR(IF($C202="","",SUMIFS(Con_ve!$F$6:$F$1005,Con_ve!$C$6:$C$1005,$C202,Con_ve!$I$6:$I$1005,"Em negociação",Con_ve!$Q$6:$Q$1005,Cad_cl!BF$5))),"",IF($C202="","",SUMIFS(Con_ve!$F$6:$F$1005,Con_ve!$C$6:$C$1005,$C202,Con_ve!$I$6:$I$1005,"Em negociação",Con_ve!$Q$6:$Q$1005,Cad_cl!BF$5)))</f>
        <v/>
      </c>
      <c r="BG202" s="134" t="str">
        <f>IF(ISERR(IF($C202="","",SUMIFS(Con_ve!$F$6:$F$1005,Con_ve!$C$6:$C$1005,$C202,Con_ve!$I$6:$I$1005,"Em negociação",Con_ve!$Q$6:$Q$1005,Cad_cl!BG$5))),"",IF($C202="","",SUMIFS(Con_ve!$F$6:$F$1005,Con_ve!$C$6:$C$1005,$C202,Con_ve!$I$6:$I$1005,"Em negociação",Con_ve!$Q$6:$Q$1005,Cad_cl!BG$5)))</f>
        <v/>
      </c>
      <c r="BH202" s="134" t="str">
        <f>IF(ISERR(IF($C202="","",SUMIFS(Con_ve!$F$6:$F$1005,Con_ve!$C$6:$C$1005,$C202,Con_ve!$I$6:$I$1005,"Em negociação",Con_ve!$Q$6:$Q$1005,Cad_cl!BH$5))),"",IF($C202="","",SUMIFS(Con_ve!$F$6:$F$1005,Con_ve!$C$6:$C$1005,$C202,Con_ve!$I$6:$I$1005,"Em negociação",Con_ve!$Q$6:$Q$1005,Cad_cl!BH$5)))</f>
        <v/>
      </c>
      <c r="BI202" s="134" t="str">
        <f>IF(ISERR(IF($C202="","",SUMIFS(Con_ve!$F$6:$F$1005,Con_ve!$C$6:$C$1005,$C202,Con_ve!$I$6:$I$1005,"Em negociação",Con_ve!$Q$6:$Q$1005,Cad_cl!BI$5))),"",IF($C202="","",SUMIFS(Con_ve!$F$6:$F$1005,Con_ve!$C$6:$C$1005,$C202,Con_ve!$I$6:$I$1005,"Em negociação",Con_ve!$Q$6:$Q$1005,Cad_cl!BI$5)))</f>
        <v/>
      </c>
      <c r="BJ202" s="134" t="str">
        <f>IF(ISERR(IF($C202="","",SUMIFS(Con_ve!$F$6:$F$1005,Con_ve!$C$6:$C$1005,$C202,Con_ve!$I$6:$I$1005,"Em negociação",Con_ve!$Q$6:$Q$1005,Cad_cl!BJ$5))),"",IF($C202="","",SUMIFS(Con_ve!$F$6:$F$1005,Con_ve!$C$6:$C$1005,$C202,Con_ve!$I$6:$I$1005,"Em negociação",Con_ve!$Q$6:$Q$1005,Cad_cl!BJ$5)))</f>
        <v/>
      </c>
      <c r="BK202" s="134" t="str">
        <f>IF(ISERR(IF($C202="","",SUMIFS(Con_ve!$F$6:$F$1005,Con_ve!$C$6:$C$1005,$C202,Con_ve!$I$6:$I$1005,"Em negociação",Con_ve!$Q$6:$Q$1005,Cad_cl!BK$5))),"",IF($C202="","",SUMIFS(Con_ve!$F$6:$F$1005,Con_ve!$C$6:$C$1005,$C202,Con_ve!$I$6:$I$1005,"Em negociação",Con_ve!$Q$6:$Q$1005,Cad_cl!BK$5)))</f>
        <v/>
      </c>
      <c r="BL202" s="134" t="str">
        <f>IF(ISERR(IF($C202="","",SUMIFS(Con_ve!$F$6:$F$1005,Con_ve!$C$6:$C$1005,$C202,Con_ve!$I$6:$I$1005,"Em negociação",Con_ve!$Q$6:$Q$1005,Cad_cl!BL$5))),"",IF($C202="","",SUMIFS(Con_ve!$F$6:$F$1005,Con_ve!$C$6:$C$1005,$C202,Con_ve!$I$6:$I$1005,"Em negociação",Con_ve!$Q$6:$Q$1005,Cad_cl!BL$5)))</f>
        <v/>
      </c>
      <c r="BM202" s="134" t="str">
        <f>IF(ISERR(IF($C202="","",SUMIFS(Con_ve!$F$6:$F$1005,Con_ve!$C$6:$C$1005,$C202,Con_ve!$I$6:$I$1005,"Em negociação",Con_ve!$Q$6:$Q$1005,Cad_cl!BM$5))),"",IF($C202="","",SUMIFS(Con_ve!$F$6:$F$1005,Con_ve!$C$6:$C$1005,$C202,Con_ve!$I$6:$I$1005,"Em negociação",Con_ve!$Q$6:$Q$1005,Cad_cl!BM$5)))</f>
        <v/>
      </c>
      <c r="BN202" s="134" t="str">
        <f>IF(ISERR(IF($C202="","",SUMIFS(Con_ve!$F$6:$F$1005,Con_ve!$C$6:$C$1005,$C202,Con_ve!$I$6:$I$1005,"Em negociação",Con_ve!$Q$6:$Q$1005,Cad_cl!BN$5))),"",IF($C202="","",SUMIFS(Con_ve!$F$6:$F$1005,Con_ve!$C$6:$C$1005,$C202,Con_ve!$I$6:$I$1005,"Em negociação",Con_ve!$Q$6:$Q$1005,Cad_cl!BN$5)))</f>
        <v/>
      </c>
      <c r="BO202" s="134" t="str">
        <f>IF(ISERR(IF($C202="","",SUMIFS(Con_ve!$F$6:$F$1005,Con_ve!$C$6:$C$1005,$C202,Con_ve!$I$6:$I$1005,"Em negociação",Con_ve!$Q$6:$Q$1005,Cad_cl!BO$5))),"",IF($C202="","",SUMIFS(Con_ve!$F$6:$F$1005,Con_ve!$C$6:$C$1005,$C202,Con_ve!$I$6:$I$1005,"Em negociação",Con_ve!$Q$6:$Q$1005,Cad_cl!BO$5)))</f>
        <v/>
      </c>
      <c r="BP202" s="134">
        <f t="shared" si="10"/>
        <v>0</v>
      </c>
      <c r="BR202" s="125" t="str">
        <f>IF(ISERR(IF(AND($I202=Re_lo!$E$5,BR$5=VLOOKUP(Re_lo!$H$5,Re_lo!$N$5:$O$16,2,0)),AP202,"")),"",IF(AND($I202=Re_lo!$E$5,BR$5=VLOOKUP(Re_lo!$H$5,Re_lo!$N$5:$O$16,2,0)),AP202,""))</f>
        <v/>
      </c>
      <c r="BS202" s="125" t="str">
        <f>IF(ISERR(IF(AND($I202=Re_lo!$E$5,BS$5=VLOOKUP(Re_lo!$H$5,Re_lo!$N$5:$O$16,2,0)),AQ202,"")),"",IF(AND($I202=Re_lo!$E$5,BS$5=VLOOKUP(Re_lo!$H$5,Re_lo!$N$5:$O$16,2,0)),AQ202,""))</f>
        <v/>
      </c>
      <c r="BT202" s="125" t="str">
        <f>IF(ISERR(IF(AND($I202=Re_lo!$E$5,BT$5=VLOOKUP(Re_lo!$H$5,Re_lo!$N$5:$O$16,2,0)),AR202,"")),"",IF(AND($I202=Re_lo!$E$5,BT$5=VLOOKUP(Re_lo!$H$5,Re_lo!$N$5:$O$16,2,0)),AR202,""))</f>
        <v/>
      </c>
      <c r="BU202" s="125" t="str">
        <f>IF(ISERR(IF(AND($I202=Re_lo!$E$5,BU$5=VLOOKUP(Re_lo!$H$5,Re_lo!$N$5:$O$16,2,0)),AS202,"")),"",IF(AND($I202=Re_lo!$E$5,BU$5=VLOOKUP(Re_lo!$H$5,Re_lo!$N$5:$O$16,2,0)),AS202,""))</f>
        <v/>
      </c>
      <c r="BV202" s="125" t="str">
        <f>IF(ISERR(IF(AND($I202=Re_lo!$E$5,BV$5=VLOOKUP(Re_lo!$H$5,Re_lo!$N$5:$O$16,2,0)),AT202,"")),"",IF(AND($I202=Re_lo!$E$5,BV$5=VLOOKUP(Re_lo!$H$5,Re_lo!$N$5:$O$16,2,0)),AT202,""))</f>
        <v/>
      </c>
      <c r="BW202" s="125" t="str">
        <f>IF(ISERR(IF(AND($I202=Re_lo!$E$5,BW$5=VLOOKUP(Re_lo!$H$5,Re_lo!$N$5:$O$16,2,0)),AU202,"")),"",IF(AND($I202=Re_lo!$E$5,BW$5=VLOOKUP(Re_lo!$H$5,Re_lo!$N$5:$O$16,2,0)),AU202,""))</f>
        <v/>
      </c>
      <c r="BX202" s="125" t="str">
        <f>IF(ISERR(IF(AND($I202=Re_lo!$E$5,BX$5=VLOOKUP(Re_lo!$H$5,Re_lo!$N$5:$O$16,2,0)),AV202,"")),"",IF(AND($I202=Re_lo!$E$5,BX$5=VLOOKUP(Re_lo!$H$5,Re_lo!$N$5:$O$16,2,0)),AV202,""))</f>
        <v/>
      </c>
      <c r="BY202" s="125" t="str">
        <f>IF(ISERR(IF(AND($I202=Re_lo!$E$5,BY$5=VLOOKUP(Re_lo!$H$5,Re_lo!$N$5:$O$16,2,0)),AW202,"")),"",IF(AND($I202=Re_lo!$E$5,BY$5=VLOOKUP(Re_lo!$H$5,Re_lo!$N$5:$O$16,2,0)),AW202,""))</f>
        <v/>
      </c>
      <c r="BZ202" s="125" t="str">
        <f>IF(ISERR(IF(AND($I202=Re_lo!$E$5,BZ$5=VLOOKUP(Re_lo!$H$5,Re_lo!$N$5:$O$16,2,0)),AX202,"")),"",IF(AND($I202=Re_lo!$E$5,BZ$5=VLOOKUP(Re_lo!$H$5,Re_lo!$N$5:$O$16,2,0)),AX202,""))</f>
        <v/>
      </c>
      <c r="CA202" s="125" t="str">
        <f>IF(ISERR(IF(AND($I202=Re_lo!$E$5,CA$5=VLOOKUP(Re_lo!$H$5,Re_lo!$N$5:$O$16,2,0)),AY202,"")),"",IF(AND($I202=Re_lo!$E$5,CA$5=VLOOKUP(Re_lo!$H$5,Re_lo!$N$5:$O$16,2,0)),AY202,""))</f>
        <v/>
      </c>
      <c r="CB202" s="125" t="str">
        <f>IF(ISERR(IF(AND($I202=Re_lo!$E$5,CB$5=VLOOKUP(Re_lo!$H$5,Re_lo!$N$5:$O$16,2,0)),AZ202,"")),"",IF(AND($I202=Re_lo!$E$5,CB$5=VLOOKUP(Re_lo!$H$5,Re_lo!$N$5:$O$16,2,0)),AZ202,""))</f>
        <v/>
      </c>
      <c r="CC202" s="125" t="str">
        <f>IF(ISERR(IF(AND($I202=Re_lo!$E$5,CC$5=VLOOKUP(Re_lo!$H$5,Re_lo!$N$5:$O$16,2,0)),BA202,"")),"",IF(AND($I202=Re_lo!$E$5,CC$5=VLOOKUP(Re_lo!$H$5,Re_lo!$N$5:$O$16,2,0)),BA202,""))</f>
        <v/>
      </c>
      <c r="CD202" s="125" t="str">
        <f>IF(ISERR(IF(AND($I202=Re_lo!$E$5,CD$5=VLOOKUP(Re_lo!$H$5,Re_lo!$N$5:$O$16,2,0)),BB202,"")),"",IF(AND($I202=Re_lo!$E$5,CD$5=VLOOKUP(Re_lo!$H$5,Re_lo!$N$5:$O$16,2,0)),BB202,""))</f>
        <v/>
      </c>
      <c r="CF202" s="125" t="str">
        <f>IF($C202="","",COUNTIFS(Con_ve!$C$6:$C$1005,$C202,Con_ve!$Q$6:$Q$1005,Cad_cl!CF$5))</f>
        <v/>
      </c>
      <c r="CG202" s="125" t="str">
        <f>IF($C202="","",COUNTIFS(Con_ve!$C$6:$C$1005,$C202,Con_ve!$Q$6:$Q$1005,Cad_cl!CG$5))</f>
        <v/>
      </c>
      <c r="CH202" s="125" t="str">
        <f>IF($C202="","",COUNTIFS(Con_ve!$C$6:$C$1005,$C202,Con_ve!$Q$6:$Q$1005,Cad_cl!CH$5))</f>
        <v/>
      </c>
      <c r="CI202" s="125" t="str">
        <f>IF($C202="","",COUNTIFS(Con_ve!$C$6:$C$1005,$C202,Con_ve!$Q$6:$Q$1005,Cad_cl!CI$5))</f>
        <v/>
      </c>
      <c r="CJ202" s="125" t="str">
        <f>IF($C202="","",COUNTIFS(Con_ve!$C$6:$C$1005,$C202,Con_ve!$Q$6:$Q$1005,Cad_cl!CJ$5))</f>
        <v/>
      </c>
      <c r="CK202" s="125" t="str">
        <f>IF($C202="","",COUNTIFS(Con_ve!$C$6:$C$1005,$C202,Con_ve!$Q$6:$Q$1005,Cad_cl!CK$5))</f>
        <v/>
      </c>
      <c r="CL202" s="125" t="str">
        <f>IF($C202="","",COUNTIFS(Con_ve!$C$6:$C$1005,$C202,Con_ve!$Q$6:$Q$1005,Cad_cl!CL$5))</f>
        <v/>
      </c>
      <c r="CM202" s="125" t="str">
        <f>IF($C202="","",COUNTIFS(Con_ve!$C$6:$C$1005,$C202,Con_ve!$Q$6:$Q$1005,Cad_cl!CM$5))</f>
        <v/>
      </c>
      <c r="CN202" s="125" t="str">
        <f>IF($C202="","",COUNTIFS(Con_ve!$C$6:$C$1005,$C202,Con_ve!$Q$6:$Q$1005,Cad_cl!CN$5))</f>
        <v/>
      </c>
      <c r="CO202" s="125" t="str">
        <f>IF($C202="","",COUNTIFS(Con_ve!$C$6:$C$1005,$C202,Con_ve!$Q$6:$Q$1005,Cad_cl!CO$5))</f>
        <v/>
      </c>
      <c r="CP202" s="125" t="str">
        <f>IF($C202="","",COUNTIFS(Con_ve!$C$6:$C$1005,$C202,Con_ve!$Q$6:$Q$1005,Cad_cl!CP$5))</f>
        <v/>
      </c>
      <c r="CQ202" s="125" t="str">
        <f>IF($C202="","",COUNTIFS(Con_ve!$C$6:$C$1005,$C202,Con_ve!$Q$6:$Q$1005,Cad_cl!CQ$5))</f>
        <v/>
      </c>
      <c r="CR202" s="125">
        <f t="shared" si="11"/>
        <v>0</v>
      </c>
    </row>
    <row r="203" spans="3:96" ht="30" customHeight="1">
      <c r="C203" s="153"/>
      <c r="D203" s="153"/>
      <c r="E203" s="154"/>
      <c r="F203" s="153"/>
      <c r="G203" s="155"/>
      <c r="H203" s="153"/>
      <c r="I203" s="153"/>
      <c r="J203" s="132" t="s">
        <v>309</v>
      </c>
      <c r="K203" s="133" t="s">
        <v>309</v>
      </c>
      <c r="L203" s="153"/>
      <c r="M203" s="153"/>
      <c r="N203" s="153"/>
      <c r="O203" s="153"/>
      <c r="P203" s="153"/>
      <c r="Q203" s="153"/>
      <c r="AP203" s="134" t="str">
        <f>IF(ISERR(IF($C203="","",SUMIFS(Con_ve!$F$6:$F$1005,Con_ve!$C$6:$C$1005,$C203,Con_ve!$I$6:$I$1005,"Fechada",Con_ve!$Q$6:$Q$1005,Cad_cl!AP$5))),"",IF($C203="","",SUMIFS(Con_ve!$F$6:$F$1005,Con_ve!$C$6:$C$1005,$C203,Con_ve!$I$6:$I$1005,"Fechada",Con_ve!$Q$6:$Q$1005,Cad_cl!AP$5)))</f>
        <v/>
      </c>
      <c r="AQ203" s="134" t="str">
        <f>IF(ISERR(IF($C203="","",SUMIFS(Con_ve!$F$6:$F$1005,Con_ve!$C$6:$C$1005,$C203,Con_ve!$I$6:$I$1005,"Fechada",Con_ve!$Q$6:$Q$1005,Cad_cl!AQ$5))),"",IF($C203="","",SUMIFS(Con_ve!$F$6:$F$1005,Con_ve!$C$6:$C$1005,$C203,Con_ve!$I$6:$I$1005,"Fechada",Con_ve!$Q$6:$Q$1005,Cad_cl!AQ$5)))</f>
        <v/>
      </c>
      <c r="AR203" s="134" t="str">
        <f>IF(ISERR(IF($C203="","",SUMIFS(Con_ve!$F$6:$F$1005,Con_ve!$C$6:$C$1005,$C203,Con_ve!$I$6:$I$1005,"Fechada",Con_ve!$Q$6:$Q$1005,Cad_cl!AR$5))),"",IF($C203="","",SUMIFS(Con_ve!$F$6:$F$1005,Con_ve!$C$6:$C$1005,$C203,Con_ve!$I$6:$I$1005,"Fechada",Con_ve!$Q$6:$Q$1005,Cad_cl!AR$5)))</f>
        <v/>
      </c>
      <c r="AS203" s="134" t="str">
        <f>IF(ISERR(IF($C203="","",SUMIFS(Con_ve!$F$6:$F$1005,Con_ve!$C$6:$C$1005,$C203,Con_ve!$I$6:$I$1005,"Fechada",Con_ve!$Q$6:$Q$1005,Cad_cl!AS$5))),"",IF($C203="","",SUMIFS(Con_ve!$F$6:$F$1005,Con_ve!$C$6:$C$1005,$C203,Con_ve!$I$6:$I$1005,"Fechada",Con_ve!$Q$6:$Q$1005,Cad_cl!AS$5)))</f>
        <v/>
      </c>
      <c r="AT203" s="134" t="str">
        <f>IF(ISERR(IF($C203="","",SUMIFS(Con_ve!$F$6:$F$1005,Con_ve!$C$6:$C$1005,$C203,Con_ve!$I$6:$I$1005,"Fechada",Con_ve!$Q$6:$Q$1005,Cad_cl!AT$5))),"",IF($C203="","",SUMIFS(Con_ve!$F$6:$F$1005,Con_ve!$C$6:$C$1005,$C203,Con_ve!$I$6:$I$1005,"Fechada",Con_ve!$Q$6:$Q$1005,Cad_cl!AT$5)))</f>
        <v/>
      </c>
      <c r="AU203" s="134" t="str">
        <f>IF(ISERR(IF($C203="","",SUMIFS(Con_ve!$F$6:$F$1005,Con_ve!$C$6:$C$1005,$C203,Con_ve!$I$6:$I$1005,"Fechada",Con_ve!$Q$6:$Q$1005,Cad_cl!AU$5))),"",IF($C203="","",SUMIFS(Con_ve!$F$6:$F$1005,Con_ve!$C$6:$C$1005,$C203,Con_ve!$I$6:$I$1005,"Fechada",Con_ve!$Q$6:$Q$1005,Cad_cl!AU$5)))</f>
        <v/>
      </c>
      <c r="AV203" s="134" t="str">
        <f>IF(ISERR(IF($C203="","",SUMIFS(Con_ve!$F$6:$F$1005,Con_ve!$C$6:$C$1005,$C203,Con_ve!$I$6:$I$1005,"Fechada",Con_ve!$Q$6:$Q$1005,Cad_cl!AV$5))),"",IF($C203="","",SUMIFS(Con_ve!$F$6:$F$1005,Con_ve!$C$6:$C$1005,$C203,Con_ve!$I$6:$I$1005,"Fechada",Con_ve!$Q$6:$Q$1005,Cad_cl!AV$5)))</f>
        <v/>
      </c>
      <c r="AW203" s="134" t="str">
        <f>IF(ISERR(IF($C203="","",SUMIFS(Con_ve!$F$6:$F$1005,Con_ve!$C$6:$C$1005,$C203,Con_ve!$I$6:$I$1005,"Fechada",Con_ve!$Q$6:$Q$1005,Cad_cl!AW$5))),"",IF($C203="","",SUMIFS(Con_ve!$F$6:$F$1005,Con_ve!$C$6:$C$1005,$C203,Con_ve!$I$6:$I$1005,"Fechada",Con_ve!$Q$6:$Q$1005,Cad_cl!AW$5)))</f>
        <v/>
      </c>
      <c r="AX203" s="134" t="str">
        <f>IF(ISERR(IF($C203="","",SUMIFS(Con_ve!$F$6:$F$1005,Con_ve!$C$6:$C$1005,$C203,Con_ve!$I$6:$I$1005,"Fechada",Con_ve!$Q$6:$Q$1005,Cad_cl!AX$5))),"",IF($C203="","",SUMIFS(Con_ve!$F$6:$F$1005,Con_ve!$C$6:$C$1005,$C203,Con_ve!$I$6:$I$1005,"Fechada",Con_ve!$Q$6:$Q$1005,Cad_cl!AX$5)))</f>
        <v/>
      </c>
      <c r="AY203" s="134" t="str">
        <f>IF(ISERR(IF($C203="","",SUMIFS(Con_ve!$F$6:$F$1005,Con_ve!$C$6:$C$1005,$C203,Con_ve!$I$6:$I$1005,"Fechada",Con_ve!$Q$6:$Q$1005,Cad_cl!AY$5))),"",IF($C203="","",SUMIFS(Con_ve!$F$6:$F$1005,Con_ve!$C$6:$C$1005,$C203,Con_ve!$I$6:$I$1005,"Fechada",Con_ve!$Q$6:$Q$1005,Cad_cl!AY$5)))</f>
        <v/>
      </c>
      <c r="AZ203" s="134" t="str">
        <f>IF(ISERR(IF($C203="","",SUMIFS(Con_ve!$F$6:$F$1005,Con_ve!$C$6:$C$1005,$C203,Con_ve!$I$6:$I$1005,"Fechada",Con_ve!$Q$6:$Q$1005,Cad_cl!AZ$5))),"",IF($C203="","",SUMIFS(Con_ve!$F$6:$F$1005,Con_ve!$C$6:$C$1005,$C203,Con_ve!$I$6:$I$1005,"Fechada",Con_ve!$Q$6:$Q$1005,Cad_cl!AZ$5)))</f>
        <v/>
      </c>
      <c r="BA203" s="134" t="str">
        <f>IF(ISERR(IF($C203="","",SUMIFS(Con_ve!$F$6:$F$1005,Con_ve!$C$6:$C$1005,$C203,Con_ve!$I$6:$I$1005,"Fechada",Con_ve!$Q$6:$Q$1005,Cad_cl!BA$5))),"",IF($C203="","",SUMIFS(Con_ve!$F$6:$F$1005,Con_ve!$C$6:$C$1005,$C203,Con_ve!$I$6:$I$1005,"Fechada",Con_ve!$Q$6:$Q$1005,Cad_cl!BA$5)))</f>
        <v/>
      </c>
      <c r="BB203" s="134">
        <f t="shared" si="9"/>
        <v>0</v>
      </c>
      <c r="BD203" s="134" t="str">
        <f>IF(ISERR(IF($C203="","",SUMIFS(Con_ve!$F$6:$F$1005,Con_ve!$C$6:$C$1005,$C203,Con_ve!$I$6:$I$1005,"Em negociação",Con_ve!$Q$6:$Q$1005,Cad_cl!BD$5))),"",IF($C203="","",SUMIFS(Con_ve!$F$6:$F$1005,Con_ve!$C$6:$C$1005,$C203,Con_ve!$I$6:$I$1005,"Em negociação",Con_ve!$Q$6:$Q$1005,Cad_cl!BD$5)))</f>
        <v/>
      </c>
      <c r="BE203" s="134" t="str">
        <f>IF(ISERR(IF($C203="","",SUMIFS(Con_ve!$F$6:$F$1005,Con_ve!$C$6:$C$1005,$C203,Con_ve!$I$6:$I$1005,"Em negociação",Con_ve!$Q$6:$Q$1005,Cad_cl!BE$5))),"",IF($C203="","",SUMIFS(Con_ve!$F$6:$F$1005,Con_ve!$C$6:$C$1005,$C203,Con_ve!$I$6:$I$1005,"Em negociação",Con_ve!$Q$6:$Q$1005,Cad_cl!BE$5)))</f>
        <v/>
      </c>
      <c r="BF203" s="134" t="str">
        <f>IF(ISERR(IF($C203="","",SUMIFS(Con_ve!$F$6:$F$1005,Con_ve!$C$6:$C$1005,$C203,Con_ve!$I$6:$I$1005,"Em negociação",Con_ve!$Q$6:$Q$1005,Cad_cl!BF$5))),"",IF($C203="","",SUMIFS(Con_ve!$F$6:$F$1005,Con_ve!$C$6:$C$1005,$C203,Con_ve!$I$6:$I$1005,"Em negociação",Con_ve!$Q$6:$Q$1005,Cad_cl!BF$5)))</f>
        <v/>
      </c>
      <c r="BG203" s="134" t="str">
        <f>IF(ISERR(IF($C203="","",SUMIFS(Con_ve!$F$6:$F$1005,Con_ve!$C$6:$C$1005,$C203,Con_ve!$I$6:$I$1005,"Em negociação",Con_ve!$Q$6:$Q$1005,Cad_cl!BG$5))),"",IF($C203="","",SUMIFS(Con_ve!$F$6:$F$1005,Con_ve!$C$6:$C$1005,$C203,Con_ve!$I$6:$I$1005,"Em negociação",Con_ve!$Q$6:$Q$1005,Cad_cl!BG$5)))</f>
        <v/>
      </c>
      <c r="BH203" s="134" t="str">
        <f>IF(ISERR(IF($C203="","",SUMIFS(Con_ve!$F$6:$F$1005,Con_ve!$C$6:$C$1005,$C203,Con_ve!$I$6:$I$1005,"Em negociação",Con_ve!$Q$6:$Q$1005,Cad_cl!BH$5))),"",IF($C203="","",SUMIFS(Con_ve!$F$6:$F$1005,Con_ve!$C$6:$C$1005,$C203,Con_ve!$I$6:$I$1005,"Em negociação",Con_ve!$Q$6:$Q$1005,Cad_cl!BH$5)))</f>
        <v/>
      </c>
      <c r="BI203" s="134" t="str">
        <f>IF(ISERR(IF($C203="","",SUMIFS(Con_ve!$F$6:$F$1005,Con_ve!$C$6:$C$1005,$C203,Con_ve!$I$6:$I$1005,"Em negociação",Con_ve!$Q$6:$Q$1005,Cad_cl!BI$5))),"",IF($C203="","",SUMIFS(Con_ve!$F$6:$F$1005,Con_ve!$C$6:$C$1005,$C203,Con_ve!$I$6:$I$1005,"Em negociação",Con_ve!$Q$6:$Q$1005,Cad_cl!BI$5)))</f>
        <v/>
      </c>
      <c r="BJ203" s="134" t="str">
        <f>IF(ISERR(IF($C203="","",SUMIFS(Con_ve!$F$6:$F$1005,Con_ve!$C$6:$C$1005,$C203,Con_ve!$I$6:$I$1005,"Em negociação",Con_ve!$Q$6:$Q$1005,Cad_cl!BJ$5))),"",IF($C203="","",SUMIFS(Con_ve!$F$6:$F$1005,Con_ve!$C$6:$C$1005,$C203,Con_ve!$I$6:$I$1005,"Em negociação",Con_ve!$Q$6:$Q$1005,Cad_cl!BJ$5)))</f>
        <v/>
      </c>
      <c r="BK203" s="134" t="str">
        <f>IF(ISERR(IF($C203="","",SUMIFS(Con_ve!$F$6:$F$1005,Con_ve!$C$6:$C$1005,$C203,Con_ve!$I$6:$I$1005,"Em negociação",Con_ve!$Q$6:$Q$1005,Cad_cl!BK$5))),"",IF($C203="","",SUMIFS(Con_ve!$F$6:$F$1005,Con_ve!$C$6:$C$1005,$C203,Con_ve!$I$6:$I$1005,"Em negociação",Con_ve!$Q$6:$Q$1005,Cad_cl!BK$5)))</f>
        <v/>
      </c>
      <c r="BL203" s="134" t="str">
        <f>IF(ISERR(IF($C203="","",SUMIFS(Con_ve!$F$6:$F$1005,Con_ve!$C$6:$C$1005,$C203,Con_ve!$I$6:$I$1005,"Em negociação",Con_ve!$Q$6:$Q$1005,Cad_cl!BL$5))),"",IF($C203="","",SUMIFS(Con_ve!$F$6:$F$1005,Con_ve!$C$6:$C$1005,$C203,Con_ve!$I$6:$I$1005,"Em negociação",Con_ve!$Q$6:$Q$1005,Cad_cl!BL$5)))</f>
        <v/>
      </c>
      <c r="BM203" s="134" t="str">
        <f>IF(ISERR(IF($C203="","",SUMIFS(Con_ve!$F$6:$F$1005,Con_ve!$C$6:$C$1005,$C203,Con_ve!$I$6:$I$1005,"Em negociação",Con_ve!$Q$6:$Q$1005,Cad_cl!BM$5))),"",IF($C203="","",SUMIFS(Con_ve!$F$6:$F$1005,Con_ve!$C$6:$C$1005,$C203,Con_ve!$I$6:$I$1005,"Em negociação",Con_ve!$Q$6:$Q$1005,Cad_cl!BM$5)))</f>
        <v/>
      </c>
      <c r="BN203" s="134" t="str">
        <f>IF(ISERR(IF($C203="","",SUMIFS(Con_ve!$F$6:$F$1005,Con_ve!$C$6:$C$1005,$C203,Con_ve!$I$6:$I$1005,"Em negociação",Con_ve!$Q$6:$Q$1005,Cad_cl!BN$5))),"",IF($C203="","",SUMIFS(Con_ve!$F$6:$F$1005,Con_ve!$C$6:$C$1005,$C203,Con_ve!$I$6:$I$1005,"Em negociação",Con_ve!$Q$6:$Q$1005,Cad_cl!BN$5)))</f>
        <v/>
      </c>
      <c r="BO203" s="134" t="str">
        <f>IF(ISERR(IF($C203="","",SUMIFS(Con_ve!$F$6:$F$1005,Con_ve!$C$6:$C$1005,$C203,Con_ve!$I$6:$I$1005,"Em negociação",Con_ve!$Q$6:$Q$1005,Cad_cl!BO$5))),"",IF($C203="","",SUMIFS(Con_ve!$F$6:$F$1005,Con_ve!$C$6:$C$1005,$C203,Con_ve!$I$6:$I$1005,"Em negociação",Con_ve!$Q$6:$Q$1005,Cad_cl!BO$5)))</f>
        <v/>
      </c>
      <c r="BP203" s="134">
        <f t="shared" si="10"/>
        <v>0</v>
      </c>
      <c r="BR203" s="125" t="str">
        <f>IF(ISERR(IF(AND($I203=Re_lo!$E$5,BR$5=VLOOKUP(Re_lo!$H$5,Re_lo!$N$5:$O$16,2,0)),AP203,"")),"",IF(AND($I203=Re_lo!$E$5,BR$5=VLOOKUP(Re_lo!$H$5,Re_lo!$N$5:$O$16,2,0)),AP203,""))</f>
        <v/>
      </c>
      <c r="BS203" s="125" t="str">
        <f>IF(ISERR(IF(AND($I203=Re_lo!$E$5,BS$5=VLOOKUP(Re_lo!$H$5,Re_lo!$N$5:$O$16,2,0)),AQ203,"")),"",IF(AND($I203=Re_lo!$E$5,BS$5=VLOOKUP(Re_lo!$H$5,Re_lo!$N$5:$O$16,2,0)),AQ203,""))</f>
        <v/>
      </c>
      <c r="BT203" s="125" t="str">
        <f>IF(ISERR(IF(AND($I203=Re_lo!$E$5,BT$5=VLOOKUP(Re_lo!$H$5,Re_lo!$N$5:$O$16,2,0)),AR203,"")),"",IF(AND($I203=Re_lo!$E$5,BT$5=VLOOKUP(Re_lo!$H$5,Re_lo!$N$5:$O$16,2,0)),AR203,""))</f>
        <v/>
      </c>
      <c r="BU203" s="125" t="str">
        <f>IF(ISERR(IF(AND($I203=Re_lo!$E$5,BU$5=VLOOKUP(Re_lo!$H$5,Re_lo!$N$5:$O$16,2,0)),AS203,"")),"",IF(AND($I203=Re_lo!$E$5,BU$5=VLOOKUP(Re_lo!$H$5,Re_lo!$N$5:$O$16,2,0)),AS203,""))</f>
        <v/>
      </c>
      <c r="BV203" s="125" t="str">
        <f>IF(ISERR(IF(AND($I203=Re_lo!$E$5,BV$5=VLOOKUP(Re_lo!$H$5,Re_lo!$N$5:$O$16,2,0)),AT203,"")),"",IF(AND($I203=Re_lo!$E$5,BV$5=VLOOKUP(Re_lo!$H$5,Re_lo!$N$5:$O$16,2,0)),AT203,""))</f>
        <v/>
      </c>
      <c r="BW203" s="125" t="str">
        <f>IF(ISERR(IF(AND($I203=Re_lo!$E$5,BW$5=VLOOKUP(Re_lo!$H$5,Re_lo!$N$5:$O$16,2,0)),AU203,"")),"",IF(AND($I203=Re_lo!$E$5,BW$5=VLOOKUP(Re_lo!$H$5,Re_lo!$N$5:$O$16,2,0)),AU203,""))</f>
        <v/>
      </c>
      <c r="BX203" s="125" t="str">
        <f>IF(ISERR(IF(AND($I203=Re_lo!$E$5,BX$5=VLOOKUP(Re_lo!$H$5,Re_lo!$N$5:$O$16,2,0)),AV203,"")),"",IF(AND($I203=Re_lo!$E$5,BX$5=VLOOKUP(Re_lo!$H$5,Re_lo!$N$5:$O$16,2,0)),AV203,""))</f>
        <v/>
      </c>
      <c r="BY203" s="125" t="str">
        <f>IF(ISERR(IF(AND($I203=Re_lo!$E$5,BY$5=VLOOKUP(Re_lo!$H$5,Re_lo!$N$5:$O$16,2,0)),AW203,"")),"",IF(AND($I203=Re_lo!$E$5,BY$5=VLOOKUP(Re_lo!$H$5,Re_lo!$N$5:$O$16,2,0)),AW203,""))</f>
        <v/>
      </c>
      <c r="BZ203" s="125" t="str">
        <f>IF(ISERR(IF(AND($I203=Re_lo!$E$5,BZ$5=VLOOKUP(Re_lo!$H$5,Re_lo!$N$5:$O$16,2,0)),AX203,"")),"",IF(AND($I203=Re_lo!$E$5,BZ$5=VLOOKUP(Re_lo!$H$5,Re_lo!$N$5:$O$16,2,0)),AX203,""))</f>
        <v/>
      </c>
      <c r="CA203" s="125" t="str">
        <f>IF(ISERR(IF(AND($I203=Re_lo!$E$5,CA$5=VLOOKUP(Re_lo!$H$5,Re_lo!$N$5:$O$16,2,0)),AY203,"")),"",IF(AND($I203=Re_lo!$E$5,CA$5=VLOOKUP(Re_lo!$H$5,Re_lo!$N$5:$O$16,2,0)),AY203,""))</f>
        <v/>
      </c>
      <c r="CB203" s="125" t="str">
        <f>IF(ISERR(IF(AND($I203=Re_lo!$E$5,CB$5=VLOOKUP(Re_lo!$H$5,Re_lo!$N$5:$O$16,2,0)),AZ203,"")),"",IF(AND($I203=Re_lo!$E$5,CB$5=VLOOKUP(Re_lo!$H$5,Re_lo!$N$5:$O$16,2,0)),AZ203,""))</f>
        <v/>
      </c>
      <c r="CC203" s="125" t="str">
        <f>IF(ISERR(IF(AND($I203=Re_lo!$E$5,CC$5=VLOOKUP(Re_lo!$H$5,Re_lo!$N$5:$O$16,2,0)),BA203,"")),"",IF(AND($I203=Re_lo!$E$5,CC$5=VLOOKUP(Re_lo!$H$5,Re_lo!$N$5:$O$16,2,0)),BA203,""))</f>
        <v/>
      </c>
      <c r="CD203" s="125" t="str">
        <f>IF(ISERR(IF(AND($I203=Re_lo!$E$5,CD$5=VLOOKUP(Re_lo!$H$5,Re_lo!$N$5:$O$16,2,0)),BB203,"")),"",IF(AND($I203=Re_lo!$E$5,CD$5=VLOOKUP(Re_lo!$H$5,Re_lo!$N$5:$O$16,2,0)),BB203,""))</f>
        <v/>
      </c>
      <c r="CF203" s="125" t="str">
        <f>IF($C203="","",COUNTIFS(Con_ve!$C$6:$C$1005,$C203,Con_ve!$Q$6:$Q$1005,Cad_cl!CF$5))</f>
        <v/>
      </c>
      <c r="CG203" s="125" t="str">
        <f>IF($C203="","",COUNTIFS(Con_ve!$C$6:$C$1005,$C203,Con_ve!$Q$6:$Q$1005,Cad_cl!CG$5))</f>
        <v/>
      </c>
      <c r="CH203" s="125" t="str">
        <f>IF($C203="","",COUNTIFS(Con_ve!$C$6:$C$1005,$C203,Con_ve!$Q$6:$Q$1005,Cad_cl!CH$5))</f>
        <v/>
      </c>
      <c r="CI203" s="125" t="str">
        <f>IF($C203="","",COUNTIFS(Con_ve!$C$6:$C$1005,$C203,Con_ve!$Q$6:$Q$1005,Cad_cl!CI$5))</f>
        <v/>
      </c>
      <c r="CJ203" s="125" t="str">
        <f>IF($C203="","",COUNTIFS(Con_ve!$C$6:$C$1005,$C203,Con_ve!$Q$6:$Q$1005,Cad_cl!CJ$5))</f>
        <v/>
      </c>
      <c r="CK203" s="125" t="str">
        <f>IF($C203="","",COUNTIFS(Con_ve!$C$6:$C$1005,$C203,Con_ve!$Q$6:$Q$1005,Cad_cl!CK$5))</f>
        <v/>
      </c>
      <c r="CL203" s="125" t="str">
        <f>IF($C203="","",COUNTIFS(Con_ve!$C$6:$C$1005,$C203,Con_ve!$Q$6:$Q$1005,Cad_cl!CL$5))</f>
        <v/>
      </c>
      <c r="CM203" s="125" t="str">
        <f>IF($C203="","",COUNTIFS(Con_ve!$C$6:$C$1005,$C203,Con_ve!$Q$6:$Q$1005,Cad_cl!CM$5))</f>
        <v/>
      </c>
      <c r="CN203" s="125" t="str">
        <f>IF($C203="","",COUNTIFS(Con_ve!$C$6:$C$1005,$C203,Con_ve!$Q$6:$Q$1005,Cad_cl!CN$5))</f>
        <v/>
      </c>
      <c r="CO203" s="125" t="str">
        <f>IF($C203="","",COUNTIFS(Con_ve!$C$6:$C$1005,$C203,Con_ve!$Q$6:$Q$1005,Cad_cl!CO$5))</f>
        <v/>
      </c>
      <c r="CP203" s="125" t="str">
        <f>IF($C203="","",COUNTIFS(Con_ve!$C$6:$C$1005,$C203,Con_ve!$Q$6:$Q$1005,Cad_cl!CP$5))</f>
        <v/>
      </c>
      <c r="CQ203" s="125" t="str">
        <f>IF($C203="","",COUNTIFS(Con_ve!$C$6:$C$1005,$C203,Con_ve!$Q$6:$Q$1005,Cad_cl!CQ$5))</f>
        <v/>
      </c>
      <c r="CR203" s="125">
        <f t="shared" si="11"/>
        <v>0</v>
      </c>
    </row>
    <row r="204" spans="3:96" ht="30" customHeight="1">
      <c r="C204" s="153"/>
      <c r="D204" s="153"/>
      <c r="E204" s="154"/>
      <c r="F204" s="153"/>
      <c r="G204" s="155"/>
      <c r="H204" s="153"/>
      <c r="I204" s="153"/>
      <c r="J204" s="132" t="s">
        <v>309</v>
      </c>
      <c r="K204" s="133" t="s">
        <v>309</v>
      </c>
      <c r="L204" s="153"/>
      <c r="M204" s="153"/>
      <c r="N204" s="153"/>
      <c r="O204" s="153"/>
      <c r="P204" s="153"/>
      <c r="Q204" s="153"/>
      <c r="AP204" s="134" t="str">
        <f>IF(ISERR(IF($C204="","",SUMIFS(Con_ve!$F$6:$F$1005,Con_ve!$C$6:$C$1005,$C204,Con_ve!$I$6:$I$1005,"Fechada",Con_ve!$Q$6:$Q$1005,Cad_cl!AP$5))),"",IF($C204="","",SUMIFS(Con_ve!$F$6:$F$1005,Con_ve!$C$6:$C$1005,$C204,Con_ve!$I$6:$I$1005,"Fechada",Con_ve!$Q$6:$Q$1005,Cad_cl!AP$5)))</f>
        <v/>
      </c>
      <c r="AQ204" s="134" t="str">
        <f>IF(ISERR(IF($C204="","",SUMIFS(Con_ve!$F$6:$F$1005,Con_ve!$C$6:$C$1005,$C204,Con_ve!$I$6:$I$1005,"Fechada",Con_ve!$Q$6:$Q$1005,Cad_cl!AQ$5))),"",IF($C204="","",SUMIFS(Con_ve!$F$6:$F$1005,Con_ve!$C$6:$C$1005,$C204,Con_ve!$I$6:$I$1005,"Fechada",Con_ve!$Q$6:$Q$1005,Cad_cl!AQ$5)))</f>
        <v/>
      </c>
      <c r="AR204" s="134" t="str">
        <f>IF(ISERR(IF($C204="","",SUMIFS(Con_ve!$F$6:$F$1005,Con_ve!$C$6:$C$1005,$C204,Con_ve!$I$6:$I$1005,"Fechada",Con_ve!$Q$6:$Q$1005,Cad_cl!AR$5))),"",IF($C204="","",SUMIFS(Con_ve!$F$6:$F$1005,Con_ve!$C$6:$C$1005,$C204,Con_ve!$I$6:$I$1005,"Fechada",Con_ve!$Q$6:$Q$1005,Cad_cl!AR$5)))</f>
        <v/>
      </c>
      <c r="AS204" s="134" t="str">
        <f>IF(ISERR(IF($C204="","",SUMIFS(Con_ve!$F$6:$F$1005,Con_ve!$C$6:$C$1005,$C204,Con_ve!$I$6:$I$1005,"Fechada",Con_ve!$Q$6:$Q$1005,Cad_cl!AS$5))),"",IF($C204="","",SUMIFS(Con_ve!$F$6:$F$1005,Con_ve!$C$6:$C$1005,$C204,Con_ve!$I$6:$I$1005,"Fechada",Con_ve!$Q$6:$Q$1005,Cad_cl!AS$5)))</f>
        <v/>
      </c>
      <c r="AT204" s="134" t="str">
        <f>IF(ISERR(IF($C204="","",SUMIFS(Con_ve!$F$6:$F$1005,Con_ve!$C$6:$C$1005,$C204,Con_ve!$I$6:$I$1005,"Fechada",Con_ve!$Q$6:$Q$1005,Cad_cl!AT$5))),"",IF($C204="","",SUMIFS(Con_ve!$F$6:$F$1005,Con_ve!$C$6:$C$1005,$C204,Con_ve!$I$6:$I$1005,"Fechada",Con_ve!$Q$6:$Q$1005,Cad_cl!AT$5)))</f>
        <v/>
      </c>
      <c r="AU204" s="134" t="str">
        <f>IF(ISERR(IF($C204="","",SUMIFS(Con_ve!$F$6:$F$1005,Con_ve!$C$6:$C$1005,$C204,Con_ve!$I$6:$I$1005,"Fechada",Con_ve!$Q$6:$Q$1005,Cad_cl!AU$5))),"",IF($C204="","",SUMIFS(Con_ve!$F$6:$F$1005,Con_ve!$C$6:$C$1005,$C204,Con_ve!$I$6:$I$1005,"Fechada",Con_ve!$Q$6:$Q$1005,Cad_cl!AU$5)))</f>
        <v/>
      </c>
      <c r="AV204" s="134" t="str">
        <f>IF(ISERR(IF($C204="","",SUMIFS(Con_ve!$F$6:$F$1005,Con_ve!$C$6:$C$1005,$C204,Con_ve!$I$6:$I$1005,"Fechada",Con_ve!$Q$6:$Q$1005,Cad_cl!AV$5))),"",IF($C204="","",SUMIFS(Con_ve!$F$6:$F$1005,Con_ve!$C$6:$C$1005,$C204,Con_ve!$I$6:$I$1005,"Fechada",Con_ve!$Q$6:$Q$1005,Cad_cl!AV$5)))</f>
        <v/>
      </c>
      <c r="AW204" s="134" t="str">
        <f>IF(ISERR(IF($C204="","",SUMIFS(Con_ve!$F$6:$F$1005,Con_ve!$C$6:$C$1005,$C204,Con_ve!$I$6:$I$1005,"Fechada",Con_ve!$Q$6:$Q$1005,Cad_cl!AW$5))),"",IF($C204="","",SUMIFS(Con_ve!$F$6:$F$1005,Con_ve!$C$6:$C$1005,$C204,Con_ve!$I$6:$I$1005,"Fechada",Con_ve!$Q$6:$Q$1005,Cad_cl!AW$5)))</f>
        <v/>
      </c>
      <c r="AX204" s="134" t="str">
        <f>IF(ISERR(IF($C204="","",SUMIFS(Con_ve!$F$6:$F$1005,Con_ve!$C$6:$C$1005,$C204,Con_ve!$I$6:$I$1005,"Fechada",Con_ve!$Q$6:$Q$1005,Cad_cl!AX$5))),"",IF($C204="","",SUMIFS(Con_ve!$F$6:$F$1005,Con_ve!$C$6:$C$1005,$C204,Con_ve!$I$6:$I$1005,"Fechada",Con_ve!$Q$6:$Q$1005,Cad_cl!AX$5)))</f>
        <v/>
      </c>
      <c r="AY204" s="134" t="str">
        <f>IF(ISERR(IF($C204="","",SUMIFS(Con_ve!$F$6:$F$1005,Con_ve!$C$6:$C$1005,$C204,Con_ve!$I$6:$I$1005,"Fechada",Con_ve!$Q$6:$Q$1005,Cad_cl!AY$5))),"",IF($C204="","",SUMIFS(Con_ve!$F$6:$F$1005,Con_ve!$C$6:$C$1005,$C204,Con_ve!$I$6:$I$1005,"Fechada",Con_ve!$Q$6:$Q$1005,Cad_cl!AY$5)))</f>
        <v/>
      </c>
      <c r="AZ204" s="134" t="str">
        <f>IF(ISERR(IF($C204="","",SUMIFS(Con_ve!$F$6:$F$1005,Con_ve!$C$6:$C$1005,$C204,Con_ve!$I$6:$I$1005,"Fechada",Con_ve!$Q$6:$Q$1005,Cad_cl!AZ$5))),"",IF($C204="","",SUMIFS(Con_ve!$F$6:$F$1005,Con_ve!$C$6:$C$1005,$C204,Con_ve!$I$6:$I$1005,"Fechada",Con_ve!$Q$6:$Q$1005,Cad_cl!AZ$5)))</f>
        <v/>
      </c>
      <c r="BA204" s="134" t="str">
        <f>IF(ISERR(IF($C204="","",SUMIFS(Con_ve!$F$6:$F$1005,Con_ve!$C$6:$C$1005,$C204,Con_ve!$I$6:$I$1005,"Fechada",Con_ve!$Q$6:$Q$1005,Cad_cl!BA$5))),"",IF($C204="","",SUMIFS(Con_ve!$F$6:$F$1005,Con_ve!$C$6:$C$1005,$C204,Con_ve!$I$6:$I$1005,"Fechada",Con_ve!$Q$6:$Q$1005,Cad_cl!BA$5)))</f>
        <v/>
      </c>
      <c r="BB204" s="134">
        <f t="shared" si="9"/>
        <v>0</v>
      </c>
      <c r="BD204" s="134" t="str">
        <f>IF(ISERR(IF($C204="","",SUMIFS(Con_ve!$F$6:$F$1005,Con_ve!$C$6:$C$1005,$C204,Con_ve!$I$6:$I$1005,"Em negociação",Con_ve!$Q$6:$Q$1005,Cad_cl!BD$5))),"",IF($C204="","",SUMIFS(Con_ve!$F$6:$F$1005,Con_ve!$C$6:$C$1005,$C204,Con_ve!$I$6:$I$1005,"Em negociação",Con_ve!$Q$6:$Q$1005,Cad_cl!BD$5)))</f>
        <v/>
      </c>
      <c r="BE204" s="134" t="str">
        <f>IF(ISERR(IF($C204="","",SUMIFS(Con_ve!$F$6:$F$1005,Con_ve!$C$6:$C$1005,$C204,Con_ve!$I$6:$I$1005,"Em negociação",Con_ve!$Q$6:$Q$1005,Cad_cl!BE$5))),"",IF($C204="","",SUMIFS(Con_ve!$F$6:$F$1005,Con_ve!$C$6:$C$1005,$C204,Con_ve!$I$6:$I$1005,"Em negociação",Con_ve!$Q$6:$Q$1005,Cad_cl!BE$5)))</f>
        <v/>
      </c>
      <c r="BF204" s="134" t="str">
        <f>IF(ISERR(IF($C204="","",SUMIFS(Con_ve!$F$6:$F$1005,Con_ve!$C$6:$C$1005,$C204,Con_ve!$I$6:$I$1005,"Em negociação",Con_ve!$Q$6:$Q$1005,Cad_cl!BF$5))),"",IF($C204="","",SUMIFS(Con_ve!$F$6:$F$1005,Con_ve!$C$6:$C$1005,$C204,Con_ve!$I$6:$I$1005,"Em negociação",Con_ve!$Q$6:$Q$1005,Cad_cl!BF$5)))</f>
        <v/>
      </c>
      <c r="BG204" s="134" t="str">
        <f>IF(ISERR(IF($C204="","",SUMIFS(Con_ve!$F$6:$F$1005,Con_ve!$C$6:$C$1005,$C204,Con_ve!$I$6:$I$1005,"Em negociação",Con_ve!$Q$6:$Q$1005,Cad_cl!BG$5))),"",IF($C204="","",SUMIFS(Con_ve!$F$6:$F$1005,Con_ve!$C$6:$C$1005,$C204,Con_ve!$I$6:$I$1005,"Em negociação",Con_ve!$Q$6:$Q$1005,Cad_cl!BG$5)))</f>
        <v/>
      </c>
      <c r="BH204" s="134" t="str">
        <f>IF(ISERR(IF($C204="","",SUMIFS(Con_ve!$F$6:$F$1005,Con_ve!$C$6:$C$1005,$C204,Con_ve!$I$6:$I$1005,"Em negociação",Con_ve!$Q$6:$Q$1005,Cad_cl!BH$5))),"",IF($C204="","",SUMIFS(Con_ve!$F$6:$F$1005,Con_ve!$C$6:$C$1005,$C204,Con_ve!$I$6:$I$1005,"Em negociação",Con_ve!$Q$6:$Q$1005,Cad_cl!BH$5)))</f>
        <v/>
      </c>
      <c r="BI204" s="134" t="str">
        <f>IF(ISERR(IF($C204="","",SUMIFS(Con_ve!$F$6:$F$1005,Con_ve!$C$6:$C$1005,$C204,Con_ve!$I$6:$I$1005,"Em negociação",Con_ve!$Q$6:$Q$1005,Cad_cl!BI$5))),"",IF($C204="","",SUMIFS(Con_ve!$F$6:$F$1005,Con_ve!$C$6:$C$1005,$C204,Con_ve!$I$6:$I$1005,"Em negociação",Con_ve!$Q$6:$Q$1005,Cad_cl!BI$5)))</f>
        <v/>
      </c>
      <c r="BJ204" s="134" t="str">
        <f>IF(ISERR(IF($C204="","",SUMIFS(Con_ve!$F$6:$F$1005,Con_ve!$C$6:$C$1005,$C204,Con_ve!$I$6:$I$1005,"Em negociação",Con_ve!$Q$6:$Q$1005,Cad_cl!BJ$5))),"",IF($C204="","",SUMIFS(Con_ve!$F$6:$F$1005,Con_ve!$C$6:$C$1005,$C204,Con_ve!$I$6:$I$1005,"Em negociação",Con_ve!$Q$6:$Q$1005,Cad_cl!BJ$5)))</f>
        <v/>
      </c>
      <c r="BK204" s="134" t="str">
        <f>IF(ISERR(IF($C204="","",SUMIFS(Con_ve!$F$6:$F$1005,Con_ve!$C$6:$C$1005,$C204,Con_ve!$I$6:$I$1005,"Em negociação",Con_ve!$Q$6:$Q$1005,Cad_cl!BK$5))),"",IF($C204="","",SUMIFS(Con_ve!$F$6:$F$1005,Con_ve!$C$6:$C$1005,$C204,Con_ve!$I$6:$I$1005,"Em negociação",Con_ve!$Q$6:$Q$1005,Cad_cl!BK$5)))</f>
        <v/>
      </c>
      <c r="BL204" s="134" t="str">
        <f>IF(ISERR(IF($C204="","",SUMIFS(Con_ve!$F$6:$F$1005,Con_ve!$C$6:$C$1005,$C204,Con_ve!$I$6:$I$1005,"Em negociação",Con_ve!$Q$6:$Q$1005,Cad_cl!BL$5))),"",IF($C204="","",SUMIFS(Con_ve!$F$6:$F$1005,Con_ve!$C$6:$C$1005,$C204,Con_ve!$I$6:$I$1005,"Em negociação",Con_ve!$Q$6:$Q$1005,Cad_cl!BL$5)))</f>
        <v/>
      </c>
      <c r="BM204" s="134" t="str">
        <f>IF(ISERR(IF($C204="","",SUMIFS(Con_ve!$F$6:$F$1005,Con_ve!$C$6:$C$1005,$C204,Con_ve!$I$6:$I$1005,"Em negociação",Con_ve!$Q$6:$Q$1005,Cad_cl!BM$5))),"",IF($C204="","",SUMIFS(Con_ve!$F$6:$F$1005,Con_ve!$C$6:$C$1005,$C204,Con_ve!$I$6:$I$1005,"Em negociação",Con_ve!$Q$6:$Q$1005,Cad_cl!BM$5)))</f>
        <v/>
      </c>
      <c r="BN204" s="134" t="str">
        <f>IF(ISERR(IF($C204="","",SUMIFS(Con_ve!$F$6:$F$1005,Con_ve!$C$6:$C$1005,$C204,Con_ve!$I$6:$I$1005,"Em negociação",Con_ve!$Q$6:$Q$1005,Cad_cl!BN$5))),"",IF($C204="","",SUMIFS(Con_ve!$F$6:$F$1005,Con_ve!$C$6:$C$1005,$C204,Con_ve!$I$6:$I$1005,"Em negociação",Con_ve!$Q$6:$Q$1005,Cad_cl!BN$5)))</f>
        <v/>
      </c>
      <c r="BO204" s="134" t="str">
        <f>IF(ISERR(IF($C204="","",SUMIFS(Con_ve!$F$6:$F$1005,Con_ve!$C$6:$C$1005,$C204,Con_ve!$I$6:$I$1005,"Em negociação",Con_ve!$Q$6:$Q$1005,Cad_cl!BO$5))),"",IF($C204="","",SUMIFS(Con_ve!$F$6:$F$1005,Con_ve!$C$6:$C$1005,$C204,Con_ve!$I$6:$I$1005,"Em negociação",Con_ve!$Q$6:$Q$1005,Cad_cl!BO$5)))</f>
        <v/>
      </c>
      <c r="BP204" s="134">
        <f t="shared" si="10"/>
        <v>0</v>
      </c>
      <c r="BR204" s="125" t="str">
        <f>IF(ISERR(IF(AND($I204=Re_lo!$E$5,BR$5=VLOOKUP(Re_lo!$H$5,Re_lo!$N$5:$O$16,2,0)),AP204,"")),"",IF(AND($I204=Re_lo!$E$5,BR$5=VLOOKUP(Re_lo!$H$5,Re_lo!$N$5:$O$16,2,0)),AP204,""))</f>
        <v/>
      </c>
      <c r="BS204" s="125" t="str">
        <f>IF(ISERR(IF(AND($I204=Re_lo!$E$5,BS$5=VLOOKUP(Re_lo!$H$5,Re_lo!$N$5:$O$16,2,0)),AQ204,"")),"",IF(AND($I204=Re_lo!$E$5,BS$5=VLOOKUP(Re_lo!$H$5,Re_lo!$N$5:$O$16,2,0)),AQ204,""))</f>
        <v/>
      </c>
      <c r="BT204" s="125" t="str">
        <f>IF(ISERR(IF(AND($I204=Re_lo!$E$5,BT$5=VLOOKUP(Re_lo!$H$5,Re_lo!$N$5:$O$16,2,0)),AR204,"")),"",IF(AND($I204=Re_lo!$E$5,BT$5=VLOOKUP(Re_lo!$H$5,Re_lo!$N$5:$O$16,2,0)),AR204,""))</f>
        <v/>
      </c>
      <c r="BU204" s="125" t="str">
        <f>IF(ISERR(IF(AND($I204=Re_lo!$E$5,BU$5=VLOOKUP(Re_lo!$H$5,Re_lo!$N$5:$O$16,2,0)),AS204,"")),"",IF(AND($I204=Re_lo!$E$5,BU$5=VLOOKUP(Re_lo!$H$5,Re_lo!$N$5:$O$16,2,0)),AS204,""))</f>
        <v/>
      </c>
      <c r="BV204" s="125" t="str">
        <f>IF(ISERR(IF(AND($I204=Re_lo!$E$5,BV$5=VLOOKUP(Re_lo!$H$5,Re_lo!$N$5:$O$16,2,0)),AT204,"")),"",IF(AND($I204=Re_lo!$E$5,BV$5=VLOOKUP(Re_lo!$H$5,Re_lo!$N$5:$O$16,2,0)),AT204,""))</f>
        <v/>
      </c>
      <c r="BW204" s="125" t="str">
        <f>IF(ISERR(IF(AND($I204=Re_lo!$E$5,BW$5=VLOOKUP(Re_lo!$H$5,Re_lo!$N$5:$O$16,2,0)),AU204,"")),"",IF(AND($I204=Re_lo!$E$5,BW$5=VLOOKUP(Re_lo!$H$5,Re_lo!$N$5:$O$16,2,0)),AU204,""))</f>
        <v/>
      </c>
      <c r="BX204" s="125" t="str">
        <f>IF(ISERR(IF(AND($I204=Re_lo!$E$5,BX$5=VLOOKUP(Re_lo!$H$5,Re_lo!$N$5:$O$16,2,0)),AV204,"")),"",IF(AND($I204=Re_lo!$E$5,BX$5=VLOOKUP(Re_lo!$H$5,Re_lo!$N$5:$O$16,2,0)),AV204,""))</f>
        <v/>
      </c>
      <c r="BY204" s="125" t="str">
        <f>IF(ISERR(IF(AND($I204=Re_lo!$E$5,BY$5=VLOOKUP(Re_lo!$H$5,Re_lo!$N$5:$O$16,2,0)),AW204,"")),"",IF(AND($I204=Re_lo!$E$5,BY$5=VLOOKUP(Re_lo!$H$5,Re_lo!$N$5:$O$16,2,0)),AW204,""))</f>
        <v/>
      </c>
      <c r="BZ204" s="125" t="str">
        <f>IF(ISERR(IF(AND($I204=Re_lo!$E$5,BZ$5=VLOOKUP(Re_lo!$H$5,Re_lo!$N$5:$O$16,2,0)),AX204,"")),"",IF(AND($I204=Re_lo!$E$5,BZ$5=VLOOKUP(Re_lo!$H$5,Re_lo!$N$5:$O$16,2,0)),AX204,""))</f>
        <v/>
      </c>
      <c r="CA204" s="125" t="str">
        <f>IF(ISERR(IF(AND($I204=Re_lo!$E$5,CA$5=VLOOKUP(Re_lo!$H$5,Re_lo!$N$5:$O$16,2,0)),AY204,"")),"",IF(AND($I204=Re_lo!$E$5,CA$5=VLOOKUP(Re_lo!$H$5,Re_lo!$N$5:$O$16,2,0)),AY204,""))</f>
        <v/>
      </c>
      <c r="CB204" s="125" t="str">
        <f>IF(ISERR(IF(AND($I204=Re_lo!$E$5,CB$5=VLOOKUP(Re_lo!$H$5,Re_lo!$N$5:$O$16,2,0)),AZ204,"")),"",IF(AND($I204=Re_lo!$E$5,CB$5=VLOOKUP(Re_lo!$H$5,Re_lo!$N$5:$O$16,2,0)),AZ204,""))</f>
        <v/>
      </c>
      <c r="CC204" s="125" t="str">
        <f>IF(ISERR(IF(AND($I204=Re_lo!$E$5,CC$5=VLOOKUP(Re_lo!$H$5,Re_lo!$N$5:$O$16,2,0)),BA204,"")),"",IF(AND($I204=Re_lo!$E$5,CC$5=VLOOKUP(Re_lo!$H$5,Re_lo!$N$5:$O$16,2,0)),BA204,""))</f>
        <v/>
      </c>
      <c r="CD204" s="125" t="str">
        <f>IF(ISERR(IF(AND($I204=Re_lo!$E$5,CD$5=VLOOKUP(Re_lo!$H$5,Re_lo!$N$5:$O$16,2,0)),BB204,"")),"",IF(AND($I204=Re_lo!$E$5,CD$5=VLOOKUP(Re_lo!$H$5,Re_lo!$N$5:$O$16,2,0)),BB204,""))</f>
        <v/>
      </c>
      <c r="CF204" s="125" t="str">
        <f>IF($C204="","",COUNTIFS(Con_ve!$C$6:$C$1005,$C204,Con_ve!$Q$6:$Q$1005,Cad_cl!CF$5))</f>
        <v/>
      </c>
      <c r="CG204" s="125" t="str">
        <f>IF($C204="","",COUNTIFS(Con_ve!$C$6:$C$1005,$C204,Con_ve!$Q$6:$Q$1005,Cad_cl!CG$5))</f>
        <v/>
      </c>
      <c r="CH204" s="125" t="str">
        <f>IF($C204="","",COUNTIFS(Con_ve!$C$6:$C$1005,$C204,Con_ve!$Q$6:$Q$1005,Cad_cl!CH$5))</f>
        <v/>
      </c>
      <c r="CI204" s="125" t="str">
        <f>IF($C204="","",COUNTIFS(Con_ve!$C$6:$C$1005,$C204,Con_ve!$Q$6:$Q$1005,Cad_cl!CI$5))</f>
        <v/>
      </c>
      <c r="CJ204" s="125" t="str">
        <f>IF($C204="","",COUNTIFS(Con_ve!$C$6:$C$1005,$C204,Con_ve!$Q$6:$Q$1005,Cad_cl!CJ$5))</f>
        <v/>
      </c>
      <c r="CK204" s="125" t="str">
        <f>IF($C204="","",COUNTIFS(Con_ve!$C$6:$C$1005,$C204,Con_ve!$Q$6:$Q$1005,Cad_cl!CK$5))</f>
        <v/>
      </c>
      <c r="CL204" s="125" t="str">
        <f>IF($C204="","",COUNTIFS(Con_ve!$C$6:$C$1005,$C204,Con_ve!$Q$6:$Q$1005,Cad_cl!CL$5))</f>
        <v/>
      </c>
      <c r="CM204" s="125" t="str">
        <f>IF($C204="","",COUNTIFS(Con_ve!$C$6:$C$1005,$C204,Con_ve!$Q$6:$Q$1005,Cad_cl!CM$5))</f>
        <v/>
      </c>
      <c r="CN204" s="125" t="str">
        <f>IF($C204="","",COUNTIFS(Con_ve!$C$6:$C$1005,$C204,Con_ve!$Q$6:$Q$1005,Cad_cl!CN$5))</f>
        <v/>
      </c>
      <c r="CO204" s="125" t="str">
        <f>IF($C204="","",COUNTIFS(Con_ve!$C$6:$C$1005,$C204,Con_ve!$Q$6:$Q$1005,Cad_cl!CO$5))</f>
        <v/>
      </c>
      <c r="CP204" s="125" t="str">
        <f>IF($C204="","",COUNTIFS(Con_ve!$C$6:$C$1005,$C204,Con_ve!$Q$6:$Q$1005,Cad_cl!CP$5))</f>
        <v/>
      </c>
      <c r="CQ204" s="125" t="str">
        <f>IF($C204="","",COUNTIFS(Con_ve!$C$6:$C$1005,$C204,Con_ve!$Q$6:$Q$1005,Cad_cl!CQ$5))</f>
        <v/>
      </c>
      <c r="CR204" s="125">
        <f t="shared" si="11"/>
        <v>0</v>
      </c>
    </row>
    <row r="205" spans="3:96" ht="30" customHeight="1">
      <c r="C205" s="153"/>
      <c r="D205" s="153"/>
      <c r="E205" s="154"/>
      <c r="F205" s="153"/>
      <c r="G205" s="155"/>
      <c r="H205" s="153"/>
      <c r="I205" s="153"/>
      <c r="J205" s="132" t="s">
        <v>309</v>
      </c>
      <c r="K205" s="133" t="s">
        <v>309</v>
      </c>
      <c r="L205" s="153"/>
      <c r="M205" s="153"/>
      <c r="N205" s="153"/>
      <c r="O205" s="153"/>
      <c r="P205" s="153"/>
      <c r="Q205" s="153"/>
      <c r="AP205" s="134" t="str">
        <f>IF(ISERR(IF($C205="","",SUMIFS(Con_ve!$F$6:$F$1005,Con_ve!$C$6:$C$1005,$C205,Con_ve!$I$6:$I$1005,"Fechada",Con_ve!$Q$6:$Q$1005,Cad_cl!AP$5))),"",IF($C205="","",SUMIFS(Con_ve!$F$6:$F$1005,Con_ve!$C$6:$C$1005,$C205,Con_ve!$I$6:$I$1005,"Fechada",Con_ve!$Q$6:$Q$1005,Cad_cl!AP$5)))</f>
        <v/>
      </c>
      <c r="AQ205" s="134" t="str">
        <f>IF(ISERR(IF($C205="","",SUMIFS(Con_ve!$F$6:$F$1005,Con_ve!$C$6:$C$1005,$C205,Con_ve!$I$6:$I$1005,"Fechada",Con_ve!$Q$6:$Q$1005,Cad_cl!AQ$5))),"",IF($C205="","",SUMIFS(Con_ve!$F$6:$F$1005,Con_ve!$C$6:$C$1005,$C205,Con_ve!$I$6:$I$1005,"Fechada",Con_ve!$Q$6:$Q$1005,Cad_cl!AQ$5)))</f>
        <v/>
      </c>
      <c r="AR205" s="134" t="str">
        <f>IF(ISERR(IF($C205="","",SUMIFS(Con_ve!$F$6:$F$1005,Con_ve!$C$6:$C$1005,$C205,Con_ve!$I$6:$I$1005,"Fechada",Con_ve!$Q$6:$Q$1005,Cad_cl!AR$5))),"",IF($C205="","",SUMIFS(Con_ve!$F$6:$F$1005,Con_ve!$C$6:$C$1005,$C205,Con_ve!$I$6:$I$1005,"Fechada",Con_ve!$Q$6:$Q$1005,Cad_cl!AR$5)))</f>
        <v/>
      </c>
      <c r="AS205" s="134" t="str">
        <f>IF(ISERR(IF($C205="","",SUMIFS(Con_ve!$F$6:$F$1005,Con_ve!$C$6:$C$1005,$C205,Con_ve!$I$6:$I$1005,"Fechada",Con_ve!$Q$6:$Q$1005,Cad_cl!AS$5))),"",IF($C205="","",SUMIFS(Con_ve!$F$6:$F$1005,Con_ve!$C$6:$C$1005,$C205,Con_ve!$I$6:$I$1005,"Fechada",Con_ve!$Q$6:$Q$1005,Cad_cl!AS$5)))</f>
        <v/>
      </c>
      <c r="AT205" s="134" t="str">
        <f>IF(ISERR(IF($C205="","",SUMIFS(Con_ve!$F$6:$F$1005,Con_ve!$C$6:$C$1005,$C205,Con_ve!$I$6:$I$1005,"Fechada",Con_ve!$Q$6:$Q$1005,Cad_cl!AT$5))),"",IF($C205="","",SUMIFS(Con_ve!$F$6:$F$1005,Con_ve!$C$6:$C$1005,$C205,Con_ve!$I$6:$I$1005,"Fechada",Con_ve!$Q$6:$Q$1005,Cad_cl!AT$5)))</f>
        <v/>
      </c>
      <c r="AU205" s="134" t="str">
        <f>IF(ISERR(IF($C205="","",SUMIFS(Con_ve!$F$6:$F$1005,Con_ve!$C$6:$C$1005,$C205,Con_ve!$I$6:$I$1005,"Fechada",Con_ve!$Q$6:$Q$1005,Cad_cl!AU$5))),"",IF($C205="","",SUMIFS(Con_ve!$F$6:$F$1005,Con_ve!$C$6:$C$1005,$C205,Con_ve!$I$6:$I$1005,"Fechada",Con_ve!$Q$6:$Q$1005,Cad_cl!AU$5)))</f>
        <v/>
      </c>
      <c r="AV205" s="134" t="str">
        <f>IF(ISERR(IF($C205="","",SUMIFS(Con_ve!$F$6:$F$1005,Con_ve!$C$6:$C$1005,$C205,Con_ve!$I$6:$I$1005,"Fechada",Con_ve!$Q$6:$Q$1005,Cad_cl!AV$5))),"",IF($C205="","",SUMIFS(Con_ve!$F$6:$F$1005,Con_ve!$C$6:$C$1005,$C205,Con_ve!$I$6:$I$1005,"Fechada",Con_ve!$Q$6:$Q$1005,Cad_cl!AV$5)))</f>
        <v/>
      </c>
      <c r="AW205" s="134" t="str">
        <f>IF(ISERR(IF($C205="","",SUMIFS(Con_ve!$F$6:$F$1005,Con_ve!$C$6:$C$1005,$C205,Con_ve!$I$6:$I$1005,"Fechada",Con_ve!$Q$6:$Q$1005,Cad_cl!AW$5))),"",IF($C205="","",SUMIFS(Con_ve!$F$6:$F$1005,Con_ve!$C$6:$C$1005,$C205,Con_ve!$I$6:$I$1005,"Fechada",Con_ve!$Q$6:$Q$1005,Cad_cl!AW$5)))</f>
        <v/>
      </c>
      <c r="AX205" s="134" t="str">
        <f>IF(ISERR(IF($C205="","",SUMIFS(Con_ve!$F$6:$F$1005,Con_ve!$C$6:$C$1005,$C205,Con_ve!$I$6:$I$1005,"Fechada",Con_ve!$Q$6:$Q$1005,Cad_cl!AX$5))),"",IF($C205="","",SUMIFS(Con_ve!$F$6:$F$1005,Con_ve!$C$6:$C$1005,$C205,Con_ve!$I$6:$I$1005,"Fechada",Con_ve!$Q$6:$Q$1005,Cad_cl!AX$5)))</f>
        <v/>
      </c>
      <c r="AY205" s="134" t="str">
        <f>IF(ISERR(IF($C205="","",SUMIFS(Con_ve!$F$6:$F$1005,Con_ve!$C$6:$C$1005,$C205,Con_ve!$I$6:$I$1005,"Fechada",Con_ve!$Q$6:$Q$1005,Cad_cl!AY$5))),"",IF($C205="","",SUMIFS(Con_ve!$F$6:$F$1005,Con_ve!$C$6:$C$1005,$C205,Con_ve!$I$6:$I$1005,"Fechada",Con_ve!$Q$6:$Q$1005,Cad_cl!AY$5)))</f>
        <v/>
      </c>
      <c r="AZ205" s="134" t="str">
        <f>IF(ISERR(IF($C205="","",SUMIFS(Con_ve!$F$6:$F$1005,Con_ve!$C$6:$C$1005,$C205,Con_ve!$I$6:$I$1005,"Fechada",Con_ve!$Q$6:$Q$1005,Cad_cl!AZ$5))),"",IF($C205="","",SUMIFS(Con_ve!$F$6:$F$1005,Con_ve!$C$6:$C$1005,$C205,Con_ve!$I$6:$I$1005,"Fechada",Con_ve!$Q$6:$Q$1005,Cad_cl!AZ$5)))</f>
        <v/>
      </c>
      <c r="BA205" s="134" t="str">
        <f>IF(ISERR(IF($C205="","",SUMIFS(Con_ve!$F$6:$F$1005,Con_ve!$C$6:$C$1005,$C205,Con_ve!$I$6:$I$1005,"Fechada",Con_ve!$Q$6:$Q$1005,Cad_cl!BA$5))),"",IF($C205="","",SUMIFS(Con_ve!$F$6:$F$1005,Con_ve!$C$6:$C$1005,$C205,Con_ve!$I$6:$I$1005,"Fechada",Con_ve!$Q$6:$Q$1005,Cad_cl!BA$5)))</f>
        <v/>
      </c>
      <c r="BB205" s="134">
        <f t="shared" si="9"/>
        <v>0</v>
      </c>
      <c r="BD205" s="134" t="str">
        <f>IF(ISERR(IF($C205="","",SUMIFS(Con_ve!$F$6:$F$1005,Con_ve!$C$6:$C$1005,$C205,Con_ve!$I$6:$I$1005,"Em negociação",Con_ve!$Q$6:$Q$1005,Cad_cl!BD$5))),"",IF($C205="","",SUMIFS(Con_ve!$F$6:$F$1005,Con_ve!$C$6:$C$1005,$C205,Con_ve!$I$6:$I$1005,"Em negociação",Con_ve!$Q$6:$Q$1005,Cad_cl!BD$5)))</f>
        <v/>
      </c>
      <c r="BE205" s="134" t="str">
        <f>IF(ISERR(IF($C205="","",SUMIFS(Con_ve!$F$6:$F$1005,Con_ve!$C$6:$C$1005,$C205,Con_ve!$I$6:$I$1005,"Em negociação",Con_ve!$Q$6:$Q$1005,Cad_cl!BE$5))),"",IF($C205="","",SUMIFS(Con_ve!$F$6:$F$1005,Con_ve!$C$6:$C$1005,$C205,Con_ve!$I$6:$I$1005,"Em negociação",Con_ve!$Q$6:$Q$1005,Cad_cl!BE$5)))</f>
        <v/>
      </c>
      <c r="BF205" s="134" t="str">
        <f>IF(ISERR(IF($C205="","",SUMIFS(Con_ve!$F$6:$F$1005,Con_ve!$C$6:$C$1005,$C205,Con_ve!$I$6:$I$1005,"Em negociação",Con_ve!$Q$6:$Q$1005,Cad_cl!BF$5))),"",IF($C205="","",SUMIFS(Con_ve!$F$6:$F$1005,Con_ve!$C$6:$C$1005,$C205,Con_ve!$I$6:$I$1005,"Em negociação",Con_ve!$Q$6:$Q$1005,Cad_cl!BF$5)))</f>
        <v/>
      </c>
      <c r="BG205" s="134" t="str">
        <f>IF(ISERR(IF($C205="","",SUMIFS(Con_ve!$F$6:$F$1005,Con_ve!$C$6:$C$1005,$C205,Con_ve!$I$6:$I$1005,"Em negociação",Con_ve!$Q$6:$Q$1005,Cad_cl!BG$5))),"",IF($C205="","",SUMIFS(Con_ve!$F$6:$F$1005,Con_ve!$C$6:$C$1005,$C205,Con_ve!$I$6:$I$1005,"Em negociação",Con_ve!$Q$6:$Q$1005,Cad_cl!BG$5)))</f>
        <v/>
      </c>
      <c r="BH205" s="134" t="str">
        <f>IF(ISERR(IF($C205="","",SUMIFS(Con_ve!$F$6:$F$1005,Con_ve!$C$6:$C$1005,$C205,Con_ve!$I$6:$I$1005,"Em negociação",Con_ve!$Q$6:$Q$1005,Cad_cl!BH$5))),"",IF($C205="","",SUMIFS(Con_ve!$F$6:$F$1005,Con_ve!$C$6:$C$1005,$C205,Con_ve!$I$6:$I$1005,"Em negociação",Con_ve!$Q$6:$Q$1005,Cad_cl!BH$5)))</f>
        <v/>
      </c>
      <c r="BI205" s="134" t="str">
        <f>IF(ISERR(IF($C205="","",SUMIFS(Con_ve!$F$6:$F$1005,Con_ve!$C$6:$C$1005,$C205,Con_ve!$I$6:$I$1005,"Em negociação",Con_ve!$Q$6:$Q$1005,Cad_cl!BI$5))),"",IF($C205="","",SUMIFS(Con_ve!$F$6:$F$1005,Con_ve!$C$6:$C$1005,$C205,Con_ve!$I$6:$I$1005,"Em negociação",Con_ve!$Q$6:$Q$1005,Cad_cl!BI$5)))</f>
        <v/>
      </c>
      <c r="BJ205" s="134" t="str">
        <f>IF(ISERR(IF($C205="","",SUMIFS(Con_ve!$F$6:$F$1005,Con_ve!$C$6:$C$1005,$C205,Con_ve!$I$6:$I$1005,"Em negociação",Con_ve!$Q$6:$Q$1005,Cad_cl!BJ$5))),"",IF($C205="","",SUMIFS(Con_ve!$F$6:$F$1005,Con_ve!$C$6:$C$1005,$C205,Con_ve!$I$6:$I$1005,"Em negociação",Con_ve!$Q$6:$Q$1005,Cad_cl!BJ$5)))</f>
        <v/>
      </c>
      <c r="BK205" s="134" t="str">
        <f>IF(ISERR(IF($C205="","",SUMIFS(Con_ve!$F$6:$F$1005,Con_ve!$C$6:$C$1005,$C205,Con_ve!$I$6:$I$1005,"Em negociação",Con_ve!$Q$6:$Q$1005,Cad_cl!BK$5))),"",IF($C205="","",SUMIFS(Con_ve!$F$6:$F$1005,Con_ve!$C$6:$C$1005,$C205,Con_ve!$I$6:$I$1005,"Em negociação",Con_ve!$Q$6:$Q$1005,Cad_cl!BK$5)))</f>
        <v/>
      </c>
      <c r="BL205" s="134" t="str">
        <f>IF(ISERR(IF($C205="","",SUMIFS(Con_ve!$F$6:$F$1005,Con_ve!$C$6:$C$1005,$C205,Con_ve!$I$6:$I$1005,"Em negociação",Con_ve!$Q$6:$Q$1005,Cad_cl!BL$5))),"",IF($C205="","",SUMIFS(Con_ve!$F$6:$F$1005,Con_ve!$C$6:$C$1005,$C205,Con_ve!$I$6:$I$1005,"Em negociação",Con_ve!$Q$6:$Q$1005,Cad_cl!BL$5)))</f>
        <v/>
      </c>
      <c r="BM205" s="134" t="str">
        <f>IF(ISERR(IF($C205="","",SUMIFS(Con_ve!$F$6:$F$1005,Con_ve!$C$6:$C$1005,$C205,Con_ve!$I$6:$I$1005,"Em negociação",Con_ve!$Q$6:$Q$1005,Cad_cl!BM$5))),"",IF($C205="","",SUMIFS(Con_ve!$F$6:$F$1005,Con_ve!$C$6:$C$1005,$C205,Con_ve!$I$6:$I$1005,"Em negociação",Con_ve!$Q$6:$Q$1005,Cad_cl!BM$5)))</f>
        <v/>
      </c>
      <c r="BN205" s="134" t="str">
        <f>IF(ISERR(IF($C205="","",SUMIFS(Con_ve!$F$6:$F$1005,Con_ve!$C$6:$C$1005,$C205,Con_ve!$I$6:$I$1005,"Em negociação",Con_ve!$Q$6:$Q$1005,Cad_cl!BN$5))),"",IF($C205="","",SUMIFS(Con_ve!$F$6:$F$1005,Con_ve!$C$6:$C$1005,$C205,Con_ve!$I$6:$I$1005,"Em negociação",Con_ve!$Q$6:$Q$1005,Cad_cl!BN$5)))</f>
        <v/>
      </c>
      <c r="BO205" s="134" t="str">
        <f>IF(ISERR(IF($C205="","",SUMIFS(Con_ve!$F$6:$F$1005,Con_ve!$C$6:$C$1005,$C205,Con_ve!$I$6:$I$1005,"Em negociação",Con_ve!$Q$6:$Q$1005,Cad_cl!BO$5))),"",IF($C205="","",SUMIFS(Con_ve!$F$6:$F$1005,Con_ve!$C$6:$C$1005,$C205,Con_ve!$I$6:$I$1005,"Em negociação",Con_ve!$Q$6:$Q$1005,Cad_cl!BO$5)))</f>
        <v/>
      </c>
      <c r="BP205" s="134">
        <f t="shared" si="10"/>
        <v>0</v>
      </c>
      <c r="BR205" s="125" t="str">
        <f>IF(ISERR(IF(AND($I205=Re_lo!$E$5,BR$5=VLOOKUP(Re_lo!$H$5,Re_lo!$N$5:$O$16,2,0)),AP205,"")),"",IF(AND($I205=Re_lo!$E$5,BR$5=VLOOKUP(Re_lo!$H$5,Re_lo!$N$5:$O$16,2,0)),AP205,""))</f>
        <v/>
      </c>
      <c r="BS205" s="125" t="str">
        <f>IF(ISERR(IF(AND($I205=Re_lo!$E$5,BS$5=VLOOKUP(Re_lo!$H$5,Re_lo!$N$5:$O$16,2,0)),AQ205,"")),"",IF(AND($I205=Re_lo!$E$5,BS$5=VLOOKUP(Re_lo!$H$5,Re_lo!$N$5:$O$16,2,0)),AQ205,""))</f>
        <v/>
      </c>
      <c r="BT205" s="125" t="str">
        <f>IF(ISERR(IF(AND($I205=Re_lo!$E$5,BT$5=VLOOKUP(Re_lo!$H$5,Re_lo!$N$5:$O$16,2,0)),AR205,"")),"",IF(AND($I205=Re_lo!$E$5,BT$5=VLOOKUP(Re_lo!$H$5,Re_lo!$N$5:$O$16,2,0)),AR205,""))</f>
        <v/>
      </c>
      <c r="BU205" s="125" t="str">
        <f>IF(ISERR(IF(AND($I205=Re_lo!$E$5,BU$5=VLOOKUP(Re_lo!$H$5,Re_lo!$N$5:$O$16,2,0)),AS205,"")),"",IF(AND($I205=Re_lo!$E$5,BU$5=VLOOKUP(Re_lo!$H$5,Re_lo!$N$5:$O$16,2,0)),AS205,""))</f>
        <v/>
      </c>
      <c r="BV205" s="125" t="str">
        <f>IF(ISERR(IF(AND($I205=Re_lo!$E$5,BV$5=VLOOKUP(Re_lo!$H$5,Re_lo!$N$5:$O$16,2,0)),AT205,"")),"",IF(AND($I205=Re_lo!$E$5,BV$5=VLOOKUP(Re_lo!$H$5,Re_lo!$N$5:$O$16,2,0)),AT205,""))</f>
        <v/>
      </c>
      <c r="BW205" s="125" t="str">
        <f>IF(ISERR(IF(AND($I205=Re_lo!$E$5,BW$5=VLOOKUP(Re_lo!$H$5,Re_lo!$N$5:$O$16,2,0)),AU205,"")),"",IF(AND($I205=Re_lo!$E$5,BW$5=VLOOKUP(Re_lo!$H$5,Re_lo!$N$5:$O$16,2,0)),AU205,""))</f>
        <v/>
      </c>
      <c r="BX205" s="125" t="str">
        <f>IF(ISERR(IF(AND($I205=Re_lo!$E$5,BX$5=VLOOKUP(Re_lo!$H$5,Re_lo!$N$5:$O$16,2,0)),AV205,"")),"",IF(AND($I205=Re_lo!$E$5,BX$5=VLOOKUP(Re_lo!$H$5,Re_lo!$N$5:$O$16,2,0)),AV205,""))</f>
        <v/>
      </c>
      <c r="BY205" s="125" t="str">
        <f>IF(ISERR(IF(AND($I205=Re_lo!$E$5,BY$5=VLOOKUP(Re_lo!$H$5,Re_lo!$N$5:$O$16,2,0)),AW205,"")),"",IF(AND($I205=Re_lo!$E$5,BY$5=VLOOKUP(Re_lo!$H$5,Re_lo!$N$5:$O$16,2,0)),AW205,""))</f>
        <v/>
      </c>
      <c r="BZ205" s="125" t="str">
        <f>IF(ISERR(IF(AND($I205=Re_lo!$E$5,BZ$5=VLOOKUP(Re_lo!$H$5,Re_lo!$N$5:$O$16,2,0)),AX205,"")),"",IF(AND($I205=Re_lo!$E$5,BZ$5=VLOOKUP(Re_lo!$H$5,Re_lo!$N$5:$O$16,2,0)),AX205,""))</f>
        <v/>
      </c>
      <c r="CA205" s="125" t="str">
        <f>IF(ISERR(IF(AND($I205=Re_lo!$E$5,CA$5=VLOOKUP(Re_lo!$H$5,Re_lo!$N$5:$O$16,2,0)),AY205,"")),"",IF(AND($I205=Re_lo!$E$5,CA$5=VLOOKUP(Re_lo!$H$5,Re_lo!$N$5:$O$16,2,0)),AY205,""))</f>
        <v/>
      </c>
      <c r="CB205" s="125" t="str">
        <f>IF(ISERR(IF(AND($I205=Re_lo!$E$5,CB$5=VLOOKUP(Re_lo!$H$5,Re_lo!$N$5:$O$16,2,0)),AZ205,"")),"",IF(AND($I205=Re_lo!$E$5,CB$5=VLOOKUP(Re_lo!$H$5,Re_lo!$N$5:$O$16,2,0)),AZ205,""))</f>
        <v/>
      </c>
      <c r="CC205" s="125" t="str">
        <f>IF(ISERR(IF(AND($I205=Re_lo!$E$5,CC$5=VLOOKUP(Re_lo!$H$5,Re_lo!$N$5:$O$16,2,0)),BA205,"")),"",IF(AND($I205=Re_lo!$E$5,CC$5=VLOOKUP(Re_lo!$H$5,Re_lo!$N$5:$O$16,2,0)),BA205,""))</f>
        <v/>
      </c>
      <c r="CD205" s="125" t="str">
        <f>IF(ISERR(IF(AND($I205=Re_lo!$E$5,CD$5=VLOOKUP(Re_lo!$H$5,Re_lo!$N$5:$O$16,2,0)),BB205,"")),"",IF(AND($I205=Re_lo!$E$5,CD$5=VLOOKUP(Re_lo!$H$5,Re_lo!$N$5:$O$16,2,0)),BB205,""))</f>
        <v/>
      </c>
      <c r="CF205" s="125" t="str">
        <f>IF($C205="","",COUNTIFS(Con_ve!$C$6:$C$1005,$C205,Con_ve!$Q$6:$Q$1005,Cad_cl!CF$5))</f>
        <v/>
      </c>
      <c r="CG205" s="125" t="str">
        <f>IF($C205="","",COUNTIFS(Con_ve!$C$6:$C$1005,$C205,Con_ve!$Q$6:$Q$1005,Cad_cl!CG$5))</f>
        <v/>
      </c>
      <c r="CH205" s="125" t="str">
        <f>IF($C205="","",COUNTIFS(Con_ve!$C$6:$C$1005,$C205,Con_ve!$Q$6:$Q$1005,Cad_cl!CH$5))</f>
        <v/>
      </c>
      <c r="CI205" s="125" t="str">
        <f>IF($C205="","",COUNTIFS(Con_ve!$C$6:$C$1005,$C205,Con_ve!$Q$6:$Q$1005,Cad_cl!CI$5))</f>
        <v/>
      </c>
      <c r="CJ205" s="125" t="str">
        <f>IF($C205="","",COUNTIFS(Con_ve!$C$6:$C$1005,$C205,Con_ve!$Q$6:$Q$1005,Cad_cl!CJ$5))</f>
        <v/>
      </c>
      <c r="CK205" s="125" t="str">
        <f>IF($C205="","",COUNTIFS(Con_ve!$C$6:$C$1005,$C205,Con_ve!$Q$6:$Q$1005,Cad_cl!CK$5))</f>
        <v/>
      </c>
      <c r="CL205" s="125" t="str">
        <f>IF($C205="","",COUNTIFS(Con_ve!$C$6:$C$1005,$C205,Con_ve!$Q$6:$Q$1005,Cad_cl!CL$5))</f>
        <v/>
      </c>
      <c r="CM205" s="125" t="str">
        <f>IF($C205="","",COUNTIFS(Con_ve!$C$6:$C$1005,$C205,Con_ve!$Q$6:$Q$1005,Cad_cl!CM$5))</f>
        <v/>
      </c>
      <c r="CN205" s="125" t="str">
        <f>IF($C205="","",COUNTIFS(Con_ve!$C$6:$C$1005,$C205,Con_ve!$Q$6:$Q$1005,Cad_cl!CN$5))</f>
        <v/>
      </c>
      <c r="CO205" s="125" t="str">
        <f>IF($C205="","",COUNTIFS(Con_ve!$C$6:$C$1005,$C205,Con_ve!$Q$6:$Q$1005,Cad_cl!CO$5))</f>
        <v/>
      </c>
      <c r="CP205" s="125" t="str">
        <f>IF($C205="","",COUNTIFS(Con_ve!$C$6:$C$1005,$C205,Con_ve!$Q$6:$Q$1005,Cad_cl!CP$5))</f>
        <v/>
      </c>
      <c r="CQ205" s="125" t="str">
        <f>IF($C205="","",COUNTIFS(Con_ve!$C$6:$C$1005,$C205,Con_ve!$Q$6:$Q$1005,Cad_cl!CQ$5))</f>
        <v/>
      </c>
      <c r="CR205" s="125">
        <f t="shared" si="11"/>
        <v>0</v>
      </c>
    </row>
    <row r="206" spans="3:96" ht="30" customHeight="1">
      <c r="C206" s="153"/>
      <c r="D206" s="153"/>
      <c r="E206" s="154"/>
      <c r="F206" s="153"/>
      <c r="G206" s="155"/>
      <c r="H206" s="153"/>
      <c r="I206" s="153"/>
      <c r="J206" s="132" t="s">
        <v>309</v>
      </c>
      <c r="K206" s="133" t="s">
        <v>309</v>
      </c>
      <c r="L206" s="153"/>
      <c r="M206" s="153"/>
      <c r="N206" s="153"/>
      <c r="O206" s="153"/>
      <c r="P206" s="153"/>
      <c r="Q206" s="153"/>
      <c r="AP206" s="134" t="str">
        <f>IF(ISERR(IF($C206="","",SUMIFS(Con_ve!$F$6:$F$1005,Con_ve!$C$6:$C$1005,$C206,Con_ve!$I$6:$I$1005,"Fechada",Con_ve!$Q$6:$Q$1005,Cad_cl!AP$5))),"",IF($C206="","",SUMIFS(Con_ve!$F$6:$F$1005,Con_ve!$C$6:$C$1005,$C206,Con_ve!$I$6:$I$1005,"Fechada",Con_ve!$Q$6:$Q$1005,Cad_cl!AP$5)))</f>
        <v/>
      </c>
      <c r="AQ206" s="134" t="str">
        <f>IF(ISERR(IF($C206="","",SUMIFS(Con_ve!$F$6:$F$1005,Con_ve!$C$6:$C$1005,$C206,Con_ve!$I$6:$I$1005,"Fechada",Con_ve!$Q$6:$Q$1005,Cad_cl!AQ$5))),"",IF($C206="","",SUMIFS(Con_ve!$F$6:$F$1005,Con_ve!$C$6:$C$1005,$C206,Con_ve!$I$6:$I$1005,"Fechada",Con_ve!$Q$6:$Q$1005,Cad_cl!AQ$5)))</f>
        <v/>
      </c>
      <c r="AR206" s="134" t="str">
        <f>IF(ISERR(IF($C206="","",SUMIFS(Con_ve!$F$6:$F$1005,Con_ve!$C$6:$C$1005,$C206,Con_ve!$I$6:$I$1005,"Fechada",Con_ve!$Q$6:$Q$1005,Cad_cl!AR$5))),"",IF($C206="","",SUMIFS(Con_ve!$F$6:$F$1005,Con_ve!$C$6:$C$1005,$C206,Con_ve!$I$6:$I$1005,"Fechada",Con_ve!$Q$6:$Q$1005,Cad_cl!AR$5)))</f>
        <v/>
      </c>
      <c r="AS206" s="134" t="str">
        <f>IF(ISERR(IF($C206="","",SUMIFS(Con_ve!$F$6:$F$1005,Con_ve!$C$6:$C$1005,$C206,Con_ve!$I$6:$I$1005,"Fechada",Con_ve!$Q$6:$Q$1005,Cad_cl!AS$5))),"",IF($C206="","",SUMIFS(Con_ve!$F$6:$F$1005,Con_ve!$C$6:$C$1005,$C206,Con_ve!$I$6:$I$1005,"Fechada",Con_ve!$Q$6:$Q$1005,Cad_cl!AS$5)))</f>
        <v/>
      </c>
      <c r="AT206" s="134" t="str">
        <f>IF(ISERR(IF($C206="","",SUMIFS(Con_ve!$F$6:$F$1005,Con_ve!$C$6:$C$1005,$C206,Con_ve!$I$6:$I$1005,"Fechada",Con_ve!$Q$6:$Q$1005,Cad_cl!AT$5))),"",IF($C206="","",SUMIFS(Con_ve!$F$6:$F$1005,Con_ve!$C$6:$C$1005,$C206,Con_ve!$I$6:$I$1005,"Fechada",Con_ve!$Q$6:$Q$1005,Cad_cl!AT$5)))</f>
        <v/>
      </c>
      <c r="AU206" s="134" t="str">
        <f>IF(ISERR(IF($C206="","",SUMIFS(Con_ve!$F$6:$F$1005,Con_ve!$C$6:$C$1005,$C206,Con_ve!$I$6:$I$1005,"Fechada",Con_ve!$Q$6:$Q$1005,Cad_cl!AU$5))),"",IF($C206="","",SUMIFS(Con_ve!$F$6:$F$1005,Con_ve!$C$6:$C$1005,$C206,Con_ve!$I$6:$I$1005,"Fechada",Con_ve!$Q$6:$Q$1005,Cad_cl!AU$5)))</f>
        <v/>
      </c>
      <c r="AV206" s="134" t="str">
        <f>IF(ISERR(IF($C206="","",SUMIFS(Con_ve!$F$6:$F$1005,Con_ve!$C$6:$C$1005,$C206,Con_ve!$I$6:$I$1005,"Fechada",Con_ve!$Q$6:$Q$1005,Cad_cl!AV$5))),"",IF($C206="","",SUMIFS(Con_ve!$F$6:$F$1005,Con_ve!$C$6:$C$1005,$C206,Con_ve!$I$6:$I$1005,"Fechada",Con_ve!$Q$6:$Q$1005,Cad_cl!AV$5)))</f>
        <v/>
      </c>
      <c r="AW206" s="134" t="str">
        <f>IF(ISERR(IF($C206="","",SUMIFS(Con_ve!$F$6:$F$1005,Con_ve!$C$6:$C$1005,$C206,Con_ve!$I$6:$I$1005,"Fechada",Con_ve!$Q$6:$Q$1005,Cad_cl!AW$5))),"",IF($C206="","",SUMIFS(Con_ve!$F$6:$F$1005,Con_ve!$C$6:$C$1005,$C206,Con_ve!$I$6:$I$1005,"Fechada",Con_ve!$Q$6:$Q$1005,Cad_cl!AW$5)))</f>
        <v/>
      </c>
      <c r="AX206" s="134" t="str">
        <f>IF(ISERR(IF($C206="","",SUMIFS(Con_ve!$F$6:$F$1005,Con_ve!$C$6:$C$1005,$C206,Con_ve!$I$6:$I$1005,"Fechada",Con_ve!$Q$6:$Q$1005,Cad_cl!AX$5))),"",IF($C206="","",SUMIFS(Con_ve!$F$6:$F$1005,Con_ve!$C$6:$C$1005,$C206,Con_ve!$I$6:$I$1005,"Fechada",Con_ve!$Q$6:$Q$1005,Cad_cl!AX$5)))</f>
        <v/>
      </c>
      <c r="AY206" s="134" t="str">
        <f>IF(ISERR(IF($C206="","",SUMIFS(Con_ve!$F$6:$F$1005,Con_ve!$C$6:$C$1005,$C206,Con_ve!$I$6:$I$1005,"Fechada",Con_ve!$Q$6:$Q$1005,Cad_cl!AY$5))),"",IF($C206="","",SUMIFS(Con_ve!$F$6:$F$1005,Con_ve!$C$6:$C$1005,$C206,Con_ve!$I$6:$I$1005,"Fechada",Con_ve!$Q$6:$Q$1005,Cad_cl!AY$5)))</f>
        <v/>
      </c>
      <c r="AZ206" s="134" t="str">
        <f>IF(ISERR(IF($C206="","",SUMIFS(Con_ve!$F$6:$F$1005,Con_ve!$C$6:$C$1005,$C206,Con_ve!$I$6:$I$1005,"Fechada",Con_ve!$Q$6:$Q$1005,Cad_cl!AZ$5))),"",IF($C206="","",SUMIFS(Con_ve!$F$6:$F$1005,Con_ve!$C$6:$C$1005,$C206,Con_ve!$I$6:$I$1005,"Fechada",Con_ve!$Q$6:$Q$1005,Cad_cl!AZ$5)))</f>
        <v/>
      </c>
      <c r="BA206" s="134" t="str">
        <f>IF(ISERR(IF($C206="","",SUMIFS(Con_ve!$F$6:$F$1005,Con_ve!$C$6:$C$1005,$C206,Con_ve!$I$6:$I$1005,"Fechada",Con_ve!$Q$6:$Q$1005,Cad_cl!BA$5))),"",IF($C206="","",SUMIFS(Con_ve!$F$6:$F$1005,Con_ve!$C$6:$C$1005,$C206,Con_ve!$I$6:$I$1005,"Fechada",Con_ve!$Q$6:$Q$1005,Cad_cl!BA$5)))</f>
        <v/>
      </c>
      <c r="BB206" s="134">
        <f t="shared" si="9"/>
        <v>0</v>
      </c>
      <c r="BD206" s="134" t="str">
        <f>IF(ISERR(IF($C206="","",SUMIFS(Con_ve!$F$6:$F$1005,Con_ve!$C$6:$C$1005,$C206,Con_ve!$I$6:$I$1005,"Em negociação",Con_ve!$Q$6:$Q$1005,Cad_cl!BD$5))),"",IF($C206="","",SUMIFS(Con_ve!$F$6:$F$1005,Con_ve!$C$6:$C$1005,$C206,Con_ve!$I$6:$I$1005,"Em negociação",Con_ve!$Q$6:$Q$1005,Cad_cl!BD$5)))</f>
        <v/>
      </c>
      <c r="BE206" s="134" t="str">
        <f>IF(ISERR(IF($C206="","",SUMIFS(Con_ve!$F$6:$F$1005,Con_ve!$C$6:$C$1005,$C206,Con_ve!$I$6:$I$1005,"Em negociação",Con_ve!$Q$6:$Q$1005,Cad_cl!BE$5))),"",IF($C206="","",SUMIFS(Con_ve!$F$6:$F$1005,Con_ve!$C$6:$C$1005,$C206,Con_ve!$I$6:$I$1005,"Em negociação",Con_ve!$Q$6:$Q$1005,Cad_cl!BE$5)))</f>
        <v/>
      </c>
      <c r="BF206" s="134" t="str">
        <f>IF(ISERR(IF($C206="","",SUMIFS(Con_ve!$F$6:$F$1005,Con_ve!$C$6:$C$1005,$C206,Con_ve!$I$6:$I$1005,"Em negociação",Con_ve!$Q$6:$Q$1005,Cad_cl!BF$5))),"",IF($C206="","",SUMIFS(Con_ve!$F$6:$F$1005,Con_ve!$C$6:$C$1005,$C206,Con_ve!$I$6:$I$1005,"Em negociação",Con_ve!$Q$6:$Q$1005,Cad_cl!BF$5)))</f>
        <v/>
      </c>
      <c r="BG206" s="134" t="str">
        <f>IF(ISERR(IF($C206="","",SUMIFS(Con_ve!$F$6:$F$1005,Con_ve!$C$6:$C$1005,$C206,Con_ve!$I$6:$I$1005,"Em negociação",Con_ve!$Q$6:$Q$1005,Cad_cl!BG$5))),"",IF($C206="","",SUMIFS(Con_ve!$F$6:$F$1005,Con_ve!$C$6:$C$1005,$C206,Con_ve!$I$6:$I$1005,"Em negociação",Con_ve!$Q$6:$Q$1005,Cad_cl!BG$5)))</f>
        <v/>
      </c>
      <c r="BH206" s="134" t="str">
        <f>IF(ISERR(IF($C206="","",SUMIFS(Con_ve!$F$6:$F$1005,Con_ve!$C$6:$C$1005,$C206,Con_ve!$I$6:$I$1005,"Em negociação",Con_ve!$Q$6:$Q$1005,Cad_cl!BH$5))),"",IF($C206="","",SUMIFS(Con_ve!$F$6:$F$1005,Con_ve!$C$6:$C$1005,$C206,Con_ve!$I$6:$I$1005,"Em negociação",Con_ve!$Q$6:$Q$1005,Cad_cl!BH$5)))</f>
        <v/>
      </c>
      <c r="BI206" s="134" t="str">
        <f>IF(ISERR(IF($C206="","",SUMIFS(Con_ve!$F$6:$F$1005,Con_ve!$C$6:$C$1005,$C206,Con_ve!$I$6:$I$1005,"Em negociação",Con_ve!$Q$6:$Q$1005,Cad_cl!BI$5))),"",IF($C206="","",SUMIFS(Con_ve!$F$6:$F$1005,Con_ve!$C$6:$C$1005,$C206,Con_ve!$I$6:$I$1005,"Em negociação",Con_ve!$Q$6:$Q$1005,Cad_cl!BI$5)))</f>
        <v/>
      </c>
      <c r="BJ206" s="134" t="str">
        <f>IF(ISERR(IF($C206="","",SUMIFS(Con_ve!$F$6:$F$1005,Con_ve!$C$6:$C$1005,$C206,Con_ve!$I$6:$I$1005,"Em negociação",Con_ve!$Q$6:$Q$1005,Cad_cl!BJ$5))),"",IF($C206="","",SUMIFS(Con_ve!$F$6:$F$1005,Con_ve!$C$6:$C$1005,$C206,Con_ve!$I$6:$I$1005,"Em negociação",Con_ve!$Q$6:$Q$1005,Cad_cl!BJ$5)))</f>
        <v/>
      </c>
      <c r="BK206" s="134" t="str">
        <f>IF(ISERR(IF($C206="","",SUMIFS(Con_ve!$F$6:$F$1005,Con_ve!$C$6:$C$1005,$C206,Con_ve!$I$6:$I$1005,"Em negociação",Con_ve!$Q$6:$Q$1005,Cad_cl!BK$5))),"",IF($C206="","",SUMIFS(Con_ve!$F$6:$F$1005,Con_ve!$C$6:$C$1005,$C206,Con_ve!$I$6:$I$1005,"Em negociação",Con_ve!$Q$6:$Q$1005,Cad_cl!BK$5)))</f>
        <v/>
      </c>
      <c r="BL206" s="134" t="str">
        <f>IF(ISERR(IF($C206="","",SUMIFS(Con_ve!$F$6:$F$1005,Con_ve!$C$6:$C$1005,$C206,Con_ve!$I$6:$I$1005,"Em negociação",Con_ve!$Q$6:$Q$1005,Cad_cl!BL$5))),"",IF($C206="","",SUMIFS(Con_ve!$F$6:$F$1005,Con_ve!$C$6:$C$1005,$C206,Con_ve!$I$6:$I$1005,"Em negociação",Con_ve!$Q$6:$Q$1005,Cad_cl!BL$5)))</f>
        <v/>
      </c>
      <c r="BM206" s="134" t="str">
        <f>IF(ISERR(IF($C206="","",SUMIFS(Con_ve!$F$6:$F$1005,Con_ve!$C$6:$C$1005,$C206,Con_ve!$I$6:$I$1005,"Em negociação",Con_ve!$Q$6:$Q$1005,Cad_cl!BM$5))),"",IF($C206="","",SUMIFS(Con_ve!$F$6:$F$1005,Con_ve!$C$6:$C$1005,$C206,Con_ve!$I$6:$I$1005,"Em negociação",Con_ve!$Q$6:$Q$1005,Cad_cl!BM$5)))</f>
        <v/>
      </c>
      <c r="BN206" s="134" t="str">
        <f>IF(ISERR(IF($C206="","",SUMIFS(Con_ve!$F$6:$F$1005,Con_ve!$C$6:$C$1005,$C206,Con_ve!$I$6:$I$1005,"Em negociação",Con_ve!$Q$6:$Q$1005,Cad_cl!BN$5))),"",IF($C206="","",SUMIFS(Con_ve!$F$6:$F$1005,Con_ve!$C$6:$C$1005,$C206,Con_ve!$I$6:$I$1005,"Em negociação",Con_ve!$Q$6:$Q$1005,Cad_cl!BN$5)))</f>
        <v/>
      </c>
      <c r="BO206" s="134" t="str">
        <f>IF(ISERR(IF($C206="","",SUMIFS(Con_ve!$F$6:$F$1005,Con_ve!$C$6:$C$1005,$C206,Con_ve!$I$6:$I$1005,"Em negociação",Con_ve!$Q$6:$Q$1005,Cad_cl!BO$5))),"",IF($C206="","",SUMIFS(Con_ve!$F$6:$F$1005,Con_ve!$C$6:$C$1005,$C206,Con_ve!$I$6:$I$1005,"Em negociação",Con_ve!$Q$6:$Q$1005,Cad_cl!BO$5)))</f>
        <v/>
      </c>
      <c r="BP206" s="134">
        <f t="shared" si="10"/>
        <v>0</v>
      </c>
      <c r="BR206" s="125" t="str">
        <f>IF(ISERR(IF(AND($I206=Re_lo!$E$5,BR$5=VLOOKUP(Re_lo!$H$5,Re_lo!$N$5:$O$16,2,0)),AP206,"")),"",IF(AND($I206=Re_lo!$E$5,BR$5=VLOOKUP(Re_lo!$H$5,Re_lo!$N$5:$O$16,2,0)),AP206,""))</f>
        <v/>
      </c>
      <c r="BS206" s="125" t="str">
        <f>IF(ISERR(IF(AND($I206=Re_lo!$E$5,BS$5=VLOOKUP(Re_lo!$H$5,Re_lo!$N$5:$O$16,2,0)),AQ206,"")),"",IF(AND($I206=Re_lo!$E$5,BS$5=VLOOKUP(Re_lo!$H$5,Re_lo!$N$5:$O$16,2,0)),AQ206,""))</f>
        <v/>
      </c>
      <c r="BT206" s="125" t="str">
        <f>IF(ISERR(IF(AND($I206=Re_lo!$E$5,BT$5=VLOOKUP(Re_lo!$H$5,Re_lo!$N$5:$O$16,2,0)),AR206,"")),"",IF(AND($I206=Re_lo!$E$5,BT$5=VLOOKUP(Re_lo!$H$5,Re_lo!$N$5:$O$16,2,0)),AR206,""))</f>
        <v/>
      </c>
      <c r="BU206" s="125" t="str">
        <f>IF(ISERR(IF(AND($I206=Re_lo!$E$5,BU$5=VLOOKUP(Re_lo!$H$5,Re_lo!$N$5:$O$16,2,0)),AS206,"")),"",IF(AND($I206=Re_lo!$E$5,BU$5=VLOOKUP(Re_lo!$H$5,Re_lo!$N$5:$O$16,2,0)),AS206,""))</f>
        <v/>
      </c>
      <c r="BV206" s="125" t="str">
        <f>IF(ISERR(IF(AND($I206=Re_lo!$E$5,BV$5=VLOOKUP(Re_lo!$H$5,Re_lo!$N$5:$O$16,2,0)),AT206,"")),"",IF(AND($I206=Re_lo!$E$5,BV$5=VLOOKUP(Re_lo!$H$5,Re_lo!$N$5:$O$16,2,0)),AT206,""))</f>
        <v/>
      </c>
      <c r="BW206" s="125" t="str">
        <f>IF(ISERR(IF(AND($I206=Re_lo!$E$5,BW$5=VLOOKUP(Re_lo!$H$5,Re_lo!$N$5:$O$16,2,0)),AU206,"")),"",IF(AND($I206=Re_lo!$E$5,BW$5=VLOOKUP(Re_lo!$H$5,Re_lo!$N$5:$O$16,2,0)),AU206,""))</f>
        <v/>
      </c>
      <c r="BX206" s="125" t="str">
        <f>IF(ISERR(IF(AND($I206=Re_lo!$E$5,BX$5=VLOOKUP(Re_lo!$H$5,Re_lo!$N$5:$O$16,2,0)),AV206,"")),"",IF(AND($I206=Re_lo!$E$5,BX$5=VLOOKUP(Re_lo!$H$5,Re_lo!$N$5:$O$16,2,0)),AV206,""))</f>
        <v/>
      </c>
      <c r="BY206" s="125" t="str">
        <f>IF(ISERR(IF(AND($I206=Re_lo!$E$5,BY$5=VLOOKUP(Re_lo!$H$5,Re_lo!$N$5:$O$16,2,0)),AW206,"")),"",IF(AND($I206=Re_lo!$E$5,BY$5=VLOOKUP(Re_lo!$H$5,Re_lo!$N$5:$O$16,2,0)),AW206,""))</f>
        <v/>
      </c>
      <c r="BZ206" s="125" t="str">
        <f>IF(ISERR(IF(AND($I206=Re_lo!$E$5,BZ$5=VLOOKUP(Re_lo!$H$5,Re_lo!$N$5:$O$16,2,0)),AX206,"")),"",IF(AND($I206=Re_lo!$E$5,BZ$5=VLOOKUP(Re_lo!$H$5,Re_lo!$N$5:$O$16,2,0)),AX206,""))</f>
        <v/>
      </c>
      <c r="CA206" s="125" t="str">
        <f>IF(ISERR(IF(AND($I206=Re_lo!$E$5,CA$5=VLOOKUP(Re_lo!$H$5,Re_lo!$N$5:$O$16,2,0)),AY206,"")),"",IF(AND($I206=Re_lo!$E$5,CA$5=VLOOKUP(Re_lo!$H$5,Re_lo!$N$5:$O$16,2,0)),AY206,""))</f>
        <v/>
      </c>
      <c r="CB206" s="125" t="str">
        <f>IF(ISERR(IF(AND($I206=Re_lo!$E$5,CB$5=VLOOKUP(Re_lo!$H$5,Re_lo!$N$5:$O$16,2,0)),AZ206,"")),"",IF(AND($I206=Re_lo!$E$5,CB$5=VLOOKUP(Re_lo!$H$5,Re_lo!$N$5:$O$16,2,0)),AZ206,""))</f>
        <v/>
      </c>
      <c r="CC206" s="125" t="str">
        <f>IF(ISERR(IF(AND($I206=Re_lo!$E$5,CC$5=VLOOKUP(Re_lo!$H$5,Re_lo!$N$5:$O$16,2,0)),BA206,"")),"",IF(AND($I206=Re_lo!$E$5,CC$5=VLOOKUP(Re_lo!$H$5,Re_lo!$N$5:$O$16,2,0)),BA206,""))</f>
        <v/>
      </c>
      <c r="CD206" s="125" t="str">
        <f>IF(ISERR(IF(AND($I206=Re_lo!$E$5,CD$5=VLOOKUP(Re_lo!$H$5,Re_lo!$N$5:$O$16,2,0)),BB206,"")),"",IF(AND($I206=Re_lo!$E$5,CD$5=VLOOKUP(Re_lo!$H$5,Re_lo!$N$5:$O$16,2,0)),BB206,""))</f>
        <v/>
      </c>
      <c r="CF206" s="125" t="str">
        <f>IF($C206="","",COUNTIFS(Con_ve!$C$6:$C$1005,$C206,Con_ve!$Q$6:$Q$1005,Cad_cl!CF$5))</f>
        <v/>
      </c>
      <c r="CG206" s="125" t="str">
        <f>IF($C206="","",COUNTIFS(Con_ve!$C$6:$C$1005,$C206,Con_ve!$Q$6:$Q$1005,Cad_cl!CG$5))</f>
        <v/>
      </c>
      <c r="CH206" s="125" t="str">
        <f>IF($C206="","",COUNTIFS(Con_ve!$C$6:$C$1005,$C206,Con_ve!$Q$6:$Q$1005,Cad_cl!CH$5))</f>
        <v/>
      </c>
      <c r="CI206" s="125" t="str">
        <f>IF($C206="","",COUNTIFS(Con_ve!$C$6:$C$1005,$C206,Con_ve!$Q$6:$Q$1005,Cad_cl!CI$5))</f>
        <v/>
      </c>
      <c r="CJ206" s="125" t="str">
        <f>IF($C206="","",COUNTIFS(Con_ve!$C$6:$C$1005,$C206,Con_ve!$Q$6:$Q$1005,Cad_cl!CJ$5))</f>
        <v/>
      </c>
      <c r="CK206" s="125" t="str">
        <f>IF($C206="","",COUNTIFS(Con_ve!$C$6:$C$1005,$C206,Con_ve!$Q$6:$Q$1005,Cad_cl!CK$5))</f>
        <v/>
      </c>
      <c r="CL206" s="125" t="str">
        <f>IF($C206="","",COUNTIFS(Con_ve!$C$6:$C$1005,$C206,Con_ve!$Q$6:$Q$1005,Cad_cl!CL$5))</f>
        <v/>
      </c>
      <c r="CM206" s="125" t="str">
        <f>IF($C206="","",COUNTIFS(Con_ve!$C$6:$C$1005,$C206,Con_ve!$Q$6:$Q$1005,Cad_cl!CM$5))</f>
        <v/>
      </c>
      <c r="CN206" s="125" t="str">
        <f>IF($C206="","",COUNTIFS(Con_ve!$C$6:$C$1005,$C206,Con_ve!$Q$6:$Q$1005,Cad_cl!CN$5))</f>
        <v/>
      </c>
      <c r="CO206" s="125" t="str">
        <f>IF($C206="","",COUNTIFS(Con_ve!$C$6:$C$1005,$C206,Con_ve!$Q$6:$Q$1005,Cad_cl!CO$5))</f>
        <v/>
      </c>
      <c r="CP206" s="125" t="str">
        <f>IF($C206="","",COUNTIFS(Con_ve!$C$6:$C$1005,$C206,Con_ve!$Q$6:$Q$1005,Cad_cl!CP$5))</f>
        <v/>
      </c>
      <c r="CQ206" s="125" t="str">
        <f>IF($C206="","",COUNTIFS(Con_ve!$C$6:$C$1005,$C206,Con_ve!$Q$6:$Q$1005,Cad_cl!CQ$5))</f>
        <v/>
      </c>
      <c r="CR206" s="125">
        <f t="shared" si="11"/>
        <v>0</v>
      </c>
    </row>
    <row r="207" spans="3:96" ht="30" customHeight="1">
      <c r="C207" s="153"/>
      <c r="D207" s="153"/>
      <c r="E207" s="154"/>
      <c r="F207" s="153"/>
      <c r="G207" s="155"/>
      <c r="H207" s="153"/>
      <c r="I207" s="153"/>
      <c r="J207" s="132" t="s">
        <v>309</v>
      </c>
      <c r="K207" s="133" t="s">
        <v>309</v>
      </c>
      <c r="L207" s="153"/>
      <c r="M207" s="153"/>
      <c r="N207" s="153"/>
      <c r="O207" s="153"/>
      <c r="P207" s="153"/>
      <c r="Q207" s="153"/>
      <c r="AP207" s="134" t="str">
        <f>IF(ISERR(IF($C207="","",SUMIFS(Con_ve!$F$6:$F$1005,Con_ve!$C$6:$C$1005,$C207,Con_ve!$I$6:$I$1005,"Fechada",Con_ve!$Q$6:$Q$1005,Cad_cl!AP$5))),"",IF($C207="","",SUMIFS(Con_ve!$F$6:$F$1005,Con_ve!$C$6:$C$1005,$C207,Con_ve!$I$6:$I$1005,"Fechada",Con_ve!$Q$6:$Q$1005,Cad_cl!AP$5)))</f>
        <v/>
      </c>
      <c r="AQ207" s="134" t="str">
        <f>IF(ISERR(IF($C207="","",SUMIFS(Con_ve!$F$6:$F$1005,Con_ve!$C$6:$C$1005,$C207,Con_ve!$I$6:$I$1005,"Fechada",Con_ve!$Q$6:$Q$1005,Cad_cl!AQ$5))),"",IF($C207="","",SUMIFS(Con_ve!$F$6:$F$1005,Con_ve!$C$6:$C$1005,$C207,Con_ve!$I$6:$I$1005,"Fechada",Con_ve!$Q$6:$Q$1005,Cad_cl!AQ$5)))</f>
        <v/>
      </c>
      <c r="AR207" s="134" t="str">
        <f>IF(ISERR(IF($C207="","",SUMIFS(Con_ve!$F$6:$F$1005,Con_ve!$C$6:$C$1005,$C207,Con_ve!$I$6:$I$1005,"Fechada",Con_ve!$Q$6:$Q$1005,Cad_cl!AR$5))),"",IF($C207="","",SUMIFS(Con_ve!$F$6:$F$1005,Con_ve!$C$6:$C$1005,$C207,Con_ve!$I$6:$I$1005,"Fechada",Con_ve!$Q$6:$Q$1005,Cad_cl!AR$5)))</f>
        <v/>
      </c>
      <c r="AS207" s="134" t="str">
        <f>IF(ISERR(IF($C207="","",SUMIFS(Con_ve!$F$6:$F$1005,Con_ve!$C$6:$C$1005,$C207,Con_ve!$I$6:$I$1005,"Fechada",Con_ve!$Q$6:$Q$1005,Cad_cl!AS$5))),"",IF($C207="","",SUMIFS(Con_ve!$F$6:$F$1005,Con_ve!$C$6:$C$1005,$C207,Con_ve!$I$6:$I$1005,"Fechada",Con_ve!$Q$6:$Q$1005,Cad_cl!AS$5)))</f>
        <v/>
      </c>
      <c r="AT207" s="134" t="str">
        <f>IF(ISERR(IF($C207="","",SUMIFS(Con_ve!$F$6:$F$1005,Con_ve!$C$6:$C$1005,$C207,Con_ve!$I$6:$I$1005,"Fechada",Con_ve!$Q$6:$Q$1005,Cad_cl!AT$5))),"",IF($C207="","",SUMIFS(Con_ve!$F$6:$F$1005,Con_ve!$C$6:$C$1005,$C207,Con_ve!$I$6:$I$1005,"Fechada",Con_ve!$Q$6:$Q$1005,Cad_cl!AT$5)))</f>
        <v/>
      </c>
      <c r="AU207" s="134" t="str">
        <f>IF(ISERR(IF($C207="","",SUMIFS(Con_ve!$F$6:$F$1005,Con_ve!$C$6:$C$1005,$C207,Con_ve!$I$6:$I$1005,"Fechada",Con_ve!$Q$6:$Q$1005,Cad_cl!AU$5))),"",IF($C207="","",SUMIFS(Con_ve!$F$6:$F$1005,Con_ve!$C$6:$C$1005,$C207,Con_ve!$I$6:$I$1005,"Fechada",Con_ve!$Q$6:$Q$1005,Cad_cl!AU$5)))</f>
        <v/>
      </c>
      <c r="AV207" s="134" t="str">
        <f>IF(ISERR(IF($C207="","",SUMIFS(Con_ve!$F$6:$F$1005,Con_ve!$C$6:$C$1005,$C207,Con_ve!$I$6:$I$1005,"Fechada",Con_ve!$Q$6:$Q$1005,Cad_cl!AV$5))),"",IF($C207="","",SUMIFS(Con_ve!$F$6:$F$1005,Con_ve!$C$6:$C$1005,$C207,Con_ve!$I$6:$I$1005,"Fechada",Con_ve!$Q$6:$Q$1005,Cad_cl!AV$5)))</f>
        <v/>
      </c>
      <c r="AW207" s="134" t="str">
        <f>IF(ISERR(IF($C207="","",SUMIFS(Con_ve!$F$6:$F$1005,Con_ve!$C$6:$C$1005,$C207,Con_ve!$I$6:$I$1005,"Fechada",Con_ve!$Q$6:$Q$1005,Cad_cl!AW$5))),"",IF($C207="","",SUMIFS(Con_ve!$F$6:$F$1005,Con_ve!$C$6:$C$1005,$C207,Con_ve!$I$6:$I$1005,"Fechada",Con_ve!$Q$6:$Q$1005,Cad_cl!AW$5)))</f>
        <v/>
      </c>
      <c r="AX207" s="134" t="str">
        <f>IF(ISERR(IF($C207="","",SUMIFS(Con_ve!$F$6:$F$1005,Con_ve!$C$6:$C$1005,$C207,Con_ve!$I$6:$I$1005,"Fechada",Con_ve!$Q$6:$Q$1005,Cad_cl!AX$5))),"",IF($C207="","",SUMIFS(Con_ve!$F$6:$F$1005,Con_ve!$C$6:$C$1005,$C207,Con_ve!$I$6:$I$1005,"Fechada",Con_ve!$Q$6:$Q$1005,Cad_cl!AX$5)))</f>
        <v/>
      </c>
      <c r="AY207" s="134" t="str">
        <f>IF(ISERR(IF($C207="","",SUMIFS(Con_ve!$F$6:$F$1005,Con_ve!$C$6:$C$1005,$C207,Con_ve!$I$6:$I$1005,"Fechada",Con_ve!$Q$6:$Q$1005,Cad_cl!AY$5))),"",IF($C207="","",SUMIFS(Con_ve!$F$6:$F$1005,Con_ve!$C$6:$C$1005,$C207,Con_ve!$I$6:$I$1005,"Fechada",Con_ve!$Q$6:$Q$1005,Cad_cl!AY$5)))</f>
        <v/>
      </c>
      <c r="AZ207" s="134" t="str">
        <f>IF(ISERR(IF($C207="","",SUMIFS(Con_ve!$F$6:$F$1005,Con_ve!$C$6:$C$1005,$C207,Con_ve!$I$6:$I$1005,"Fechada",Con_ve!$Q$6:$Q$1005,Cad_cl!AZ$5))),"",IF($C207="","",SUMIFS(Con_ve!$F$6:$F$1005,Con_ve!$C$6:$C$1005,$C207,Con_ve!$I$6:$I$1005,"Fechada",Con_ve!$Q$6:$Q$1005,Cad_cl!AZ$5)))</f>
        <v/>
      </c>
      <c r="BA207" s="134" t="str">
        <f>IF(ISERR(IF($C207="","",SUMIFS(Con_ve!$F$6:$F$1005,Con_ve!$C$6:$C$1005,$C207,Con_ve!$I$6:$I$1005,"Fechada",Con_ve!$Q$6:$Q$1005,Cad_cl!BA$5))),"",IF($C207="","",SUMIFS(Con_ve!$F$6:$F$1005,Con_ve!$C$6:$C$1005,$C207,Con_ve!$I$6:$I$1005,"Fechada",Con_ve!$Q$6:$Q$1005,Cad_cl!BA$5)))</f>
        <v/>
      </c>
      <c r="BB207" s="134">
        <f t="shared" si="9"/>
        <v>0</v>
      </c>
      <c r="BD207" s="134" t="str">
        <f>IF(ISERR(IF($C207="","",SUMIFS(Con_ve!$F$6:$F$1005,Con_ve!$C$6:$C$1005,$C207,Con_ve!$I$6:$I$1005,"Em negociação",Con_ve!$Q$6:$Q$1005,Cad_cl!BD$5))),"",IF($C207="","",SUMIFS(Con_ve!$F$6:$F$1005,Con_ve!$C$6:$C$1005,$C207,Con_ve!$I$6:$I$1005,"Em negociação",Con_ve!$Q$6:$Q$1005,Cad_cl!BD$5)))</f>
        <v/>
      </c>
      <c r="BE207" s="134" t="str">
        <f>IF(ISERR(IF($C207="","",SUMIFS(Con_ve!$F$6:$F$1005,Con_ve!$C$6:$C$1005,$C207,Con_ve!$I$6:$I$1005,"Em negociação",Con_ve!$Q$6:$Q$1005,Cad_cl!BE$5))),"",IF($C207="","",SUMIFS(Con_ve!$F$6:$F$1005,Con_ve!$C$6:$C$1005,$C207,Con_ve!$I$6:$I$1005,"Em negociação",Con_ve!$Q$6:$Q$1005,Cad_cl!BE$5)))</f>
        <v/>
      </c>
      <c r="BF207" s="134" t="str">
        <f>IF(ISERR(IF($C207="","",SUMIFS(Con_ve!$F$6:$F$1005,Con_ve!$C$6:$C$1005,$C207,Con_ve!$I$6:$I$1005,"Em negociação",Con_ve!$Q$6:$Q$1005,Cad_cl!BF$5))),"",IF($C207="","",SUMIFS(Con_ve!$F$6:$F$1005,Con_ve!$C$6:$C$1005,$C207,Con_ve!$I$6:$I$1005,"Em negociação",Con_ve!$Q$6:$Q$1005,Cad_cl!BF$5)))</f>
        <v/>
      </c>
      <c r="BG207" s="134" t="str">
        <f>IF(ISERR(IF($C207="","",SUMIFS(Con_ve!$F$6:$F$1005,Con_ve!$C$6:$C$1005,$C207,Con_ve!$I$6:$I$1005,"Em negociação",Con_ve!$Q$6:$Q$1005,Cad_cl!BG$5))),"",IF($C207="","",SUMIFS(Con_ve!$F$6:$F$1005,Con_ve!$C$6:$C$1005,$C207,Con_ve!$I$6:$I$1005,"Em negociação",Con_ve!$Q$6:$Q$1005,Cad_cl!BG$5)))</f>
        <v/>
      </c>
      <c r="BH207" s="134" t="str">
        <f>IF(ISERR(IF($C207="","",SUMIFS(Con_ve!$F$6:$F$1005,Con_ve!$C$6:$C$1005,$C207,Con_ve!$I$6:$I$1005,"Em negociação",Con_ve!$Q$6:$Q$1005,Cad_cl!BH$5))),"",IF($C207="","",SUMIFS(Con_ve!$F$6:$F$1005,Con_ve!$C$6:$C$1005,$C207,Con_ve!$I$6:$I$1005,"Em negociação",Con_ve!$Q$6:$Q$1005,Cad_cl!BH$5)))</f>
        <v/>
      </c>
      <c r="BI207" s="134" t="str">
        <f>IF(ISERR(IF($C207="","",SUMIFS(Con_ve!$F$6:$F$1005,Con_ve!$C$6:$C$1005,$C207,Con_ve!$I$6:$I$1005,"Em negociação",Con_ve!$Q$6:$Q$1005,Cad_cl!BI$5))),"",IF($C207="","",SUMIFS(Con_ve!$F$6:$F$1005,Con_ve!$C$6:$C$1005,$C207,Con_ve!$I$6:$I$1005,"Em negociação",Con_ve!$Q$6:$Q$1005,Cad_cl!BI$5)))</f>
        <v/>
      </c>
      <c r="BJ207" s="134" t="str">
        <f>IF(ISERR(IF($C207="","",SUMIFS(Con_ve!$F$6:$F$1005,Con_ve!$C$6:$C$1005,$C207,Con_ve!$I$6:$I$1005,"Em negociação",Con_ve!$Q$6:$Q$1005,Cad_cl!BJ$5))),"",IF($C207="","",SUMIFS(Con_ve!$F$6:$F$1005,Con_ve!$C$6:$C$1005,$C207,Con_ve!$I$6:$I$1005,"Em negociação",Con_ve!$Q$6:$Q$1005,Cad_cl!BJ$5)))</f>
        <v/>
      </c>
      <c r="BK207" s="134" t="str">
        <f>IF(ISERR(IF($C207="","",SUMIFS(Con_ve!$F$6:$F$1005,Con_ve!$C$6:$C$1005,$C207,Con_ve!$I$6:$I$1005,"Em negociação",Con_ve!$Q$6:$Q$1005,Cad_cl!BK$5))),"",IF($C207="","",SUMIFS(Con_ve!$F$6:$F$1005,Con_ve!$C$6:$C$1005,$C207,Con_ve!$I$6:$I$1005,"Em negociação",Con_ve!$Q$6:$Q$1005,Cad_cl!BK$5)))</f>
        <v/>
      </c>
      <c r="BL207" s="134" t="str">
        <f>IF(ISERR(IF($C207="","",SUMIFS(Con_ve!$F$6:$F$1005,Con_ve!$C$6:$C$1005,$C207,Con_ve!$I$6:$I$1005,"Em negociação",Con_ve!$Q$6:$Q$1005,Cad_cl!BL$5))),"",IF($C207="","",SUMIFS(Con_ve!$F$6:$F$1005,Con_ve!$C$6:$C$1005,$C207,Con_ve!$I$6:$I$1005,"Em negociação",Con_ve!$Q$6:$Q$1005,Cad_cl!BL$5)))</f>
        <v/>
      </c>
      <c r="BM207" s="134" t="str">
        <f>IF(ISERR(IF($C207="","",SUMIFS(Con_ve!$F$6:$F$1005,Con_ve!$C$6:$C$1005,$C207,Con_ve!$I$6:$I$1005,"Em negociação",Con_ve!$Q$6:$Q$1005,Cad_cl!BM$5))),"",IF($C207="","",SUMIFS(Con_ve!$F$6:$F$1005,Con_ve!$C$6:$C$1005,$C207,Con_ve!$I$6:$I$1005,"Em negociação",Con_ve!$Q$6:$Q$1005,Cad_cl!BM$5)))</f>
        <v/>
      </c>
      <c r="BN207" s="134" t="str">
        <f>IF(ISERR(IF($C207="","",SUMIFS(Con_ve!$F$6:$F$1005,Con_ve!$C$6:$C$1005,$C207,Con_ve!$I$6:$I$1005,"Em negociação",Con_ve!$Q$6:$Q$1005,Cad_cl!BN$5))),"",IF($C207="","",SUMIFS(Con_ve!$F$6:$F$1005,Con_ve!$C$6:$C$1005,$C207,Con_ve!$I$6:$I$1005,"Em negociação",Con_ve!$Q$6:$Q$1005,Cad_cl!BN$5)))</f>
        <v/>
      </c>
      <c r="BO207" s="134" t="str">
        <f>IF(ISERR(IF($C207="","",SUMIFS(Con_ve!$F$6:$F$1005,Con_ve!$C$6:$C$1005,$C207,Con_ve!$I$6:$I$1005,"Em negociação",Con_ve!$Q$6:$Q$1005,Cad_cl!BO$5))),"",IF($C207="","",SUMIFS(Con_ve!$F$6:$F$1005,Con_ve!$C$6:$C$1005,$C207,Con_ve!$I$6:$I$1005,"Em negociação",Con_ve!$Q$6:$Q$1005,Cad_cl!BO$5)))</f>
        <v/>
      </c>
      <c r="BP207" s="134">
        <f t="shared" si="10"/>
        <v>0</v>
      </c>
      <c r="BR207" s="125" t="str">
        <f>IF(ISERR(IF(AND($I207=Re_lo!$E$5,BR$5=VLOOKUP(Re_lo!$H$5,Re_lo!$N$5:$O$16,2,0)),AP207,"")),"",IF(AND($I207=Re_lo!$E$5,BR$5=VLOOKUP(Re_lo!$H$5,Re_lo!$N$5:$O$16,2,0)),AP207,""))</f>
        <v/>
      </c>
      <c r="BS207" s="125" t="str">
        <f>IF(ISERR(IF(AND($I207=Re_lo!$E$5,BS$5=VLOOKUP(Re_lo!$H$5,Re_lo!$N$5:$O$16,2,0)),AQ207,"")),"",IF(AND($I207=Re_lo!$E$5,BS$5=VLOOKUP(Re_lo!$H$5,Re_lo!$N$5:$O$16,2,0)),AQ207,""))</f>
        <v/>
      </c>
      <c r="BT207" s="125" t="str">
        <f>IF(ISERR(IF(AND($I207=Re_lo!$E$5,BT$5=VLOOKUP(Re_lo!$H$5,Re_lo!$N$5:$O$16,2,0)),AR207,"")),"",IF(AND($I207=Re_lo!$E$5,BT$5=VLOOKUP(Re_lo!$H$5,Re_lo!$N$5:$O$16,2,0)),AR207,""))</f>
        <v/>
      </c>
      <c r="BU207" s="125" t="str">
        <f>IF(ISERR(IF(AND($I207=Re_lo!$E$5,BU$5=VLOOKUP(Re_lo!$H$5,Re_lo!$N$5:$O$16,2,0)),AS207,"")),"",IF(AND($I207=Re_lo!$E$5,BU$5=VLOOKUP(Re_lo!$H$5,Re_lo!$N$5:$O$16,2,0)),AS207,""))</f>
        <v/>
      </c>
      <c r="BV207" s="125" t="str">
        <f>IF(ISERR(IF(AND($I207=Re_lo!$E$5,BV$5=VLOOKUP(Re_lo!$H$5,Re_lo!$N$5:$O$16,2,0)),AT207,"")),"",IF(AND($I207=Re_lo!$E$5,BV$5=VLOOKUP(Re_lo!$H$5,Re_lo!$N$5:$O$16,2,0)),AT207,""))</f>
        <v/>
      </c>
      <c r="BW207" s="125" t="str">
        <f>IF(ISERR(IF(AND($I207=Re_lo!$E$5,BW$5=VLOOKUP(Re_lo!$H$5,Re_lo!$N$5:$O$16,2,0)),AU207,"")),"",IF(AND($I207=Re_lo!$E$5,BW$5=VLOOKUP(Re_lo!$H$5,Re_lo!$N$5:$O$16,2,0)),AU207,""))</f>
        <v/>
      </c>
      <c r="BX207" s="125" t="str">
        <f>IF(ISERR(IF(AND($I207=Re_lo!$E$5,BX$5=VLOOKUP(Re_lo!$H$5,Re_lo!$N$5:$O$16,2,0)),AV207,"")),"",IF(AND($I207=Re_lo!$E$5,BX$5=VLOOKUP(Re_lo!$H$5,Re_lo!$N$5:$O$16,2,0)),AV207,""))</f>
        <v/>
      </c>
      <c r="BY207" s="125" t="str">
        <f>IF(ISERR(IF(AND($I207=Re_lo!$E$5,BY$5=VLOOKUP(Re_lo!$H$5,Re_lo!$N$5:$O$16,2,0)),AW207,"")),"",IF(AND($I207=Re_lo!$E$5,BY$5=VLOOKUP(Re_lo!$H$5,Re_lo!$N$5:$O$16,2,0)),AW207,""))</f>
        <v/>
      </c>
      <c r="BZ207" s="125" t="str">
        <f>IF(ISERR(IF(AND($I207=Re_lo!$E$5,BZ$5=VLOOKUP(Re_lo!$H$5,Re_lo!$N$5:$O$16,2,0)),AX207,"")),"",IF(AND($I207=Re_lo!$E$5,BZ$5=VLOOKUP(Re_lo!$H$5,Re_lo!$N$5:$O$16,2,0)),AX207,""))</f>
        <v/>
      </c>
      <c r="CA207" s="125" t="str">
        <f>IF(ISERR(IF(AND($I207=Re_lo!$E$5,CA$5=VLOOKUP(Re_lo!$H$5,Re_lo!$N$5:$O$16,2,0)),AY207,"")),"",IF(AND($I207=Re_lo!$E$5,CA$5=VLOOKUP(Re_lo!$H$5,Re_lo!$N$5:$O$16,2,0)),AY207,""))</f>
        <v/>
      </c>
      <c r="CB207" s="125" t="str">
        <f>IF(ISERR(IF(AND($I207=Re_lo!$E$5,CB$5=VLOOKUP(Re_lo!$H$5,Re_lo!$N$5:$O$16,2,0)),AZ207,"")),"",IF(AND($I207=Re_lo!$E$5,CB$5=VLOOKUP(Re_lo!$H$5,Re_lo!$N$5:$O$16,2,0)),AZ207,""))</f>
        <v/>
      </c>
      <c r="CC207" s="125" t="str">
        <f>IF(ISERR(IF(AND($I207=Re_lo!$E$5,CC$5=VLOOKUP(Re_lo!$H$5,Re_lo!$N$5:$O$16,2,0)),BA207,"")),"",IF(AND($I207=Re_lo!$E$5,CC$5=VLOOKUP(Re_lo!$H$5,Re_lo!$N$5:$O$16,2,0)),BA207,""))</f>
        <v/>
      </c>
      <c r="CD207" s="125" t="str">
        <f>IF(ISERR(IF(AND($I207=Re_lo!$E$5,CD$5=VLOOKUP(Re_lo!$H$5,Re_lo!$N$5:$O$16,2,0)),BB207,"")),"",IF(AND($I207=Re_lo!$E$5,CD$5=VLOOKUP(Re_lo!$H$5,Re_lo!$N$5:$O$16,2,0)),BB207,""))</f>
        <v/>
      </c>
      <c r="CF207" s="125" t="str">
        <f>IF($C207="","",COUNTIFS(Con_ve!$C$6:$C$1005,$C207,Con_ve!$Q$6:$Q$1005,Cad_cl!CF$5))</f>
        <v/>
      </c>
      <c r="CG207" s="125" t="str">
        <f>IF($C207="","",COUNTIFS(Con_ve!$C$6:$C$1005,$C207,Con_ve!$Q$6:$Q$1005,Cad_cl!CG$5))</f>
        <v/>
      </c>
      <c r="CH207" s="125" t="str">
        <f>IF($C207="","",COUNTIFS(Con_ve!$C$6:$C$1005,$C207,Con_ve!$Q$6:$Q$1005,Cad_cl!CH$5))</f>
        <v/>
      </c>
      <c r="CI207" s="125" t="str">
        <f>IF($C207="","",COUNTIFS(Con_ve!$C$6:$C$1005,$C207,Con_ve!$Q$6:$Q$1005,Cad_cl!CI$5))</f>
        <v/>
      </c>
      <c r="CJ207" s="125" t="str">
        <f>IF($C207="","",COUNTIFS(Con_ve!$C$6:$C$1005,$C207,Con_ve!$Q$6:$Q$1005,Cad_cl!CJ$5))</f>
        <v/>
      </c>
      <c r="CK207" s="125" t="str">
        <f>IF($C207="","",COUNTIFS(Con_ve!$C$6:$C$1005,$C207,Con_ve!$Q$6:$Q$1005,Cad_cl!CK$5))</f>
        <v/>
      </c>
      <c r="CL207" s="125" t="str">
        <f>IF($C207="","",COUNTIFS(Con_ve!$C$6:$C$1005,$C207,Con_ve!$Q$6:$Q$1005,Cad_cl!CL$5))</f>
        <v/>
      </c>
      <c r="CM207" s="125" t="str">
        <f>IF($C207="","",COUNTIFS(Con_ve!$C$6:$C$1005,$C207,Con_ve!$Q$6:$Q$1005,Cad_cl!CM$5))</f>
        <v/>
      </c>
      <c r="CN207" s="125" t="str">
        <f>IF($C207="","",COUNTIFS(Con_ve!$C$6:$C$1005,$C207,Con_ve!$Q$6:$Q$1005,Cad_cl!CN$5))</f>
        <v/>
      </c>
      <c r="CO207" s="125" t="str">
        <f>IF($C207="","",COUNTIFS(Con_ve!$C$6:$C$1005,$C207,Con_ve!$Q$6:$Q$1005,Cad_cl!CO$5))</f>
        <v/>
      </c>
      <c r="CP207" s="125" t="str">
        <f>IF($C207="","",COUNTIFS(Con_ve!$C$6:$C$1005,$C207,Con_ve!$Q$6:$Q$1005,Cad_cl!CP$5))</f>
        <v/>
      </c>
      <c r="CQ207" s="125" t="str">
        <f>IF($C207="","",COUNTIFS(Con_ve!$C$6:$C$1005,$C207,Con_ve!$Q$6:$Q$1005,Cad_cl!CQ$5))</f>
        <v/>
      </c>
      <c r="CR207" s="125">
        <f t="shared" si="11"/>
        <v>0</v>
      </c>
    </row>
    <row r="208" spans="3:96" ht="30" customHeight="1">
      <c r="C208" s="153"/>
      <c r="D208" s="153"/>
      <c r="E208" s="154"/>
      <c r="F208" s="153"/>
      <c r="G208" s="155"/>
      <c r="H208" s="153"/>
      <c r="I208" s="153"/>
      <c r="J208" s="132" t="s">
        <v>309</v>
      </c>
      <c r="K208" s="133" t="s">
        <v>309</v>
      </c>
      <c r="L208" s="153"/>
      <c r="M208" s="153"/>
      <c r="N208" s="153"/>
      <c r="O208" s="153"/>
      <c r="P208" s="153"/>
      <c r="Q208" s="153"/>
      <c r="AP208" s="134" t="str">
        <f>IF(ISERR(IF($C208="","",SUMIFS(Con_ve!$F$6:$F$1005,Con_ve!$C$6:$C$1005,$C208,Con_ve!$I$6:$I$1005,"Fechada",Con_ve!$Q$6:$Q$1005,Cad_cl!AP$5))),"",IF($C208="","",SUMIFS(Con_ve!$F$6:$F$1005,Con_ve!$C$6:$C$1005,$C208,Con_ve!$I$6:$I$1005,"Fechada",Con_ve!$Q$6:$Q$1005,Cad_cl!AP$5)))</f>
        <v/>
      </c>
      <c r="AQ208" s="134" t="str">
        <f>IF(ISERR(IF($C208="","",SUMIFS(Con_ve!$F$6:$F$1005,Con_ve!$C$6:$C$1005,$C208,Con_ve!$I$6:$I$1005,"Fechada",Con_ve!$Q$6:$Q$1005,Cad_cl!AQ$5))),"",IF($C208="","",SUMIFS(Con_ve!$F$6:$F$1005,Con_ve!$C$6:$C$1005,$C208,Con_ve!$I$6:$I$1005,"Fechada",Con_ve!$Q$6:$Q$1005,Cad_cl!AQ$5)))</f>
        <v/>
      </c>
      <c r="AR208" s="134" t="str">
        <f>IF(ISERR(IF($C208="","",SUMIFS(Con_ve!$F$6:$F$1005,Con_ve!$C$6:$C$1005,$C208,Con_ve!$I$6:$I$1005,"Fechada",Con_ve!$Q$6:$Q$1005,Cad_cl!AR$5))),"",IF($C208="","",SUMIFS(Con_ve!$F$6:$F$1005,Con_ve!$C$6:$C$1005,$C208,Con_ve!$I$6:$I$1005,"Fechada",Con_ve!$Q$6:$Q$1005,Cad_cl!AR$5)))</f>
        <v/>
      </c>
      <c r="AS208" s="134" t="str">
        <f>IF(ISERR(IF($C208="","",SUMIFS(Con_ve!$F$6:$F$1005,Con_ve!$C$6:$C$1005,$C208,Con_ve!$I$6:$I$1005,"Fechada",Con_ve!$Q$6:$Q$1005,Cad_cl!AS$5))),"",IF($C208="","",SUMIFS(Con_ve!$F$6:$F$1005,Con_ve!$C$6:$C$1005,$C208,Con_ve!$I$6:$I$1005,"Fechada",Con_ve!$Q$6:$Q$1005,Cad_cl!AS$5)))</f>
        <v/>
      </c>
      <c r="AT208" s="134" t="str">
        <f>IF(ISERR(IF($C208="","",SUMIFS(Con_ve!$F$6:$F$1005,Con_ve!$C$6:$C$1005,$C208,Con_ve!$I$6:$I$1005,"Fechada",Con_ve!$Q$6:$Q$1005,Cad_cl!AT$5))),"",IF($C208="","",SUMIFS(Con_ve!$F$6:$F$1005,Con_ve!$C$6:$C$1005,$C208,Con_ve!$I$6:$I$1005,"Fechada",Con_ve!$Q$6:$Q$1005,Cad_cl!AT$5)))</f>
        <v/>
      </c>
      <c r="AU208" s="134" t="str">
        <f>IF(ISERR(IF($C208="","",SUMIFS(Con_ve!$F$6:$F$1005,Con_ve!$C$6:$C$1005,$C208,Con_ve!$I$6:$I$1005,"Fechada",Con_ve!$Q$6:$Q$1005,Cad_cl!AU$5))),"",IF($C208="","",SUMIFS(Con_ve!$F$6:$F$1005,Con_ve!$C$6:$C$1005,$C208,Con_ve!$I$6:$I$1005,"Fechada",Con_ve!$Q$6:$Q$1005,Cad_cl!AU$5)))</f>
        <v/>
      </c>
      <c r="AV208" s="134" t="str">
        <f>IF(ISERR(IF($C208="","",SUMIFS(Con_ve!$F$6:$F$1005,Con_ve!$C$6:$C$1005,$C208,Con_ve!$I$6:$I$1005,"Fechada",Con_ve!$Q$6:$Q$1005,Cad_cl!AV$5))),"",IF($C208="","",SUMIFS(Con_ve!$F$6:$F$1005,Con_ve!$C$6:$C$1005,$C208,Con_ve!$I$6:$I$1005,"Fechada",Con_ve!$Q$6:$Q$1005,Cad_cl!AV$5)))</f>
        <v/>
      </c>
      <c r="AW208" s="134" t="str">
        <f>IF(ISERR(IF($C208="","",SUMIFS(Con_ve!$F$6:$F$1005,Con_ve!$C$6:$C$1005,$C208,Con_ve!$I$6:$I$1005,"Fechada",Con_ve!$Q$6:$Q$1005,Cad_cl!AW$5))),"",IF($C208="","",SUMIFS(Con_ve!$F$6:$F$1005,Con_ve!$C$6:$C$1005,$C208,Con_ve!$I$6:$I$1005,"Fechada",Con_ve!$Q$6:$Q$1005,Cad_cl!AW$5)))</f>
        <v/>
      </c>
      <c r="AX208" s="134" t="str">
        <f>IF(ISERR(IF($C208="","",SUMIFS(Con_ve!$F$6:$F$1005,Con_ve!$C$6:$C$1005,$C208,Con_ve!$I$6:$I$1005,"Fechada",Con_ve!$Q$6:$Q$1005,Cad_cl!AX$5))),"",IF($C208="","",SUMIFS(Con_ve!$F$6:$F$1005,Con_ve!$C$6:$C$1005,$C208,Con_ve!$I$6:$I$1005,"Fechada",Con_ve!$Q$6:$Q$1005,Cad_cl!AX$5)))</f>
        <v/>
      </c>
      <c r="AY208" s="134" t="str">
        <f>IF(ISERR(IF($C208="","",SUMIFS(Con_ve!$F$6:$F$1005,Con_ve!$C$6:$C$1005,$C208,Con_ve!$I$6:$I$1005,"Fechada",Con_ve!$Q$6:$Q$1005,Cad_cl!AY$5))),"",IF($C208="","",SUMIFS(Con_ve!$F$6:$F$1005,Con_ve!$C$6:$C$1005,$C208,Con_ve!$I$6:$I$1005,"Fechada",Con_ve!$Q$6:$Q$1005,Cad_cl!AY$5)))</f>
        <v/>
      </c>
      <c r="AZ208" s="134" t="str">
        <f>IF(ISERR(IF($C208="","",SUMIFS(Con_ve!$F$6:$F$1005,Con_ve!$C$6:$C$1005,$C208,Con_ve!$I$6:$I$1005,"Fechada",Con_ve!$Q$6:$Q$1005,Cad_cl!AZ$5))),"",IF($C208="","",SUMIFS(Con_ve!$F$6:$F$1005,Con_ve!$C$6:$C$1005,$C208,Con_ve!$I$6:$I$1005,"Fechada",Con_ve!$Q$6:$Q$1005,Cad_cl!AZ$5)))</f>
        <v/>
      </c>
      <c r="BA208" s="134" t="str">
        <f>IF(ISERR(IF($C208="","",SUMIFS(Con_ve!$F$6:$F$1005,Con_ve!$C$6:$C$1005,$C208,Con_ve!$I$6:$I$1005,"Fechada",Con_ve!$Q$6:$Q$1005,Cad_cl!BA$5))),"",IF($C208="","",SUMIFS(Con_ve!$F$6:$F$1005,Con_ve!$C$6:$C$1005,$C208,Con_ve!$I$6:$I$1005,"Fechada",Con_ve!$Q$6:$Q$1005,Cad_cl!BA$5)))</f>
        <v/>
      </c>
      <c r="BB208" s="134">
        <f t="shared" si="9"/>
        <v>0</v>
      </c>
      <c r="BD208" s="134" t="str">
        <f>IF(ISERR(IF($C208="","",SUMIFS(Con_ve!$F$6:$F$1005,Con_ve!$C$6:$C$1005,$C208,Con_ve!$I$6:$I$1005,"Em negociação",Con_ve!$Q$6:$Q$1005,Cad_cl!BD$5))),"",IF($C208="","",SUMIFS(Con_ve!$F$6:$F$1005,Con_ve!$C$6:$C$1005,$C208,Con_ve!$I$6:$I$1005,"Em negociação",Con_ve!$Q$6:$Q$1005,Cad_cl!BD$5)))</f>
        <v/>
      </c>
      <c r="BE208" s="134" t="str">
        <f>IF(ISERR(IF($C208="","",SUMIFS(Con_ve!$F$6:$F$1005,Con_ve!$C$6:$C$1005,$C208,Con_ve!$I$6:$I$1005,"Em negociação",Con_ve!$Q$6:$Q$1005,Cad_cl!BE$5))),"",IF($C208="","",SUMIFS(Con_ve!$F$6:$F$1005,Con_ve!$C$6:$C$1005,$C208,Con_ve!$I$6:$I$1005,"Em negociação",Con_ve!$Q$6:$Q$1005,Cad_cl!BE$5)))</f>
        <v/>
      </c>
      <c r="BF208" s="134" t="str">
        <f>IF(ISERR(IF($C208="","",SUMIFS(Con_ve!$F$6:$F$1005,Con_ve!$C$6:$C$1005,$C208,Con_ve!$I$6:$I$1005,"Em negociação",Con_ve!$Q$6:$Q$1005,Cad_cl!BF$5))),"",IF($C208="","",SUMIFS(Con_ve!$F$6:$F$1005,Con_ve!$C$6:$C$1005,$C208,Con_ve!$I$6:$I$1005,"Em negociação",Con_ve!$Q$6:$Q$1005,Cad_cl!BF$5)))</f>
        <v/>
      </c>
      <c r="BG208" s="134" t="str">
        <f>IF(ISERR(IF($C208="","",SUMIFS(Con_ve!$F$6:$F$1005,Con_ve!$C$6:$C$1005,$C208,Con_ve!$I$6:$I$1005,"Em negociação",Con_ve!$Q$6:$Q$1005,Cad_cl!BG$5))),"",IF($C208="","",SUMIFS(Con_ve!$F$6:$F$1005,Con_ve!$C$6:$C$1005,$C208,Con_ve!$I$6:$I$1005,"Em negociação",Con_ve!$Q$6:$Q$1005,Cad_cl!BG$5)))</f>
        <v/>
      </c>
      <c r="BH208" s="134" t="str">
        <f>IF(ISERR(IF($C208="","",SUMIFS(Con_ve!$F$6:$F$1005,Con_ve!$C$6:$C$1005,$C208,Con_ve!$I$6:$I$1005,"Em negociação",Con_ve!$Q$6:$Q$1005,Cad_cl!BH$5))),"",IF($C208="","",SUMIFS(Con_ve!$F$6:$F$1005,Con_ve!$C$6:$C$1005,$C208,Con_ve!$I$6:$I$1005,"Em negociação",Con_ve!$Q$6:$Q$1005,Cad_cl!BH$5)))</f>
        <v/>
      </c>
      <c r="BI208" s="134" t="str">
        <f>IF(ISERR(IF($C208="","",SUMIFS(Con_ve!$F$6:$F$1005,Con_ve!$C$6:$C$1005,$C208,Con_ve!$I$6:$I$1005,"Em negociação",Con_ve!$Q$6:$Q$1005,Cad_cl!BI$5))),"",IF($C208="","",SUMIFS(Con_ve!$F$6:$F$1005,Con_ve!$C$6:$C$1005,$C208,Con_ve!$I$6:$I$1005,"Em negociação",Con_ve!$Q$6:$Q$1005,Cad_cl!BI$5)))</f>
        <v/>
      </c>
      <c r="BJ208" s="134" t="str">
        <f>IF(ISERR(IF($C208="","",SUMIFS(Con_ve!$F$6:$F$1005,Con_ve!$C$6:$C$1005,$C208,Con_ve!$I$6:$I$1005,"Em negociação",Con_ve!$Q$6:$Q$1005,Cad_cl!BJ$5))),"",IF($C208="","",SUMIFS(Con_ve!$F$6:$F$1005,Con_ve!$C$6:$C$1005,$C208,Con_ve!$I$6:$I$1005,"Em negociação",Con_ve!$Q$6:$Q$1005,Cad_cl!BJ$5)))</f>
        <v/>
      </c>
      <c r="BK208" s="134" t="str">
        <f>IF(ISERR(IF($C208="","",SUMIFS(Con_ve!$F$6:$F$1005,Con_ve!$C$6:$C$1005,$C208,Con_ve!$I$6:$I$1005,"Em negociação",Con_ve!$Q$6:$Q$1005,Cad_cl!BK$5))),"",IF($C208="","",SUMIFS(Con_ve!$F$6:$F$1005,Con_ve!$C$6:$C$1005,$C208,Con_ve!$I$6:$I$1005,"Em negociação",Con_ve!$Q$6:$Q$1005,Cad_cl!BK$5)))</f>
        <v/>
      </c>
      <c r="BL208" s="134" t="str">
        <f>IF(ISERR(IF($C208="","",SUMIFS(Con_ve!$F$6:$F$1005,Con_ve!$C$6:$C$1005,$C208,Con_ve!$I$6:$I$1005,"Em negociação",Con_ve!$Q$6:$Q$1005,Cad_cl!BL$5))),"",IF($C208="","",SUMIFS(Con_ve!$F$6:$F$1005,Con_ve!$C$6:$C$1005,$C208,Con_ve!$I$6:$I$1005,"Em negociação",Con_ve!$Q$6:$Q$1005,Cad_cl!BL$5)))</f>
        <v/>
      </c>
      <c r="BM208" s="134" t="str">
        <f>IF(ISERR(IF($C208="","",SUMIFS(Con_ve!$F$6:$F$1005,Con_ve!$C$6:$C$1005,$C208,Con_ve!$I$6:$I$1005,"Em negociação",Con_ve!$Q$6:$Q$1005,Cad_cl!BM$5))),"",IF($C208="","",SUMIFS(Con_ve!$F$6:$F$1005,Con_ve!$C$6:$C$1005,$C208,Con_ve!$I$6:$I$1005,"Em negociação",Con_ve!$Q$6:$Q$1005,Cad_cl!BM$5)))</f>
        <v/>
      </c>
      <c r="BN208" s="134" t="str">
        <f>IF(ISERR(IF($C208="","",SUMIFS(Con_ve!$F$6:$F$1005,Con_ve!$C$6:$C$1005,$C208,Con_ve!$I$6:$I$1005,"Em negociação",Con_ve!$Q$6:$Q$1005,Cad_cl!BN$5))),"",IF($C208="","",SUMIFS(Con_ve!$F$6:$F$1005,Con_ve!$C$6:$C$1005,$C208,Con_ve!$I$6:$I$1005,"Em negociação",Con_ve!$Q$6:$Q$1005,Cad_cl!BN$5)))</f>
        <v/>
      </c>
      <c r="BO208" s="134" t="str">
        <f>IF(ISERR(IF($C208="","",SUMIFS(Con_ve!$F$6:$F$1005,Con_ve!$C$6:$C$1005,$C208,Con_ve!$I$6:$I$1005,"Em negociação",Con_ve!$Q$6:$Q$1005,Cad_cl!BO$5))),"",IF($C208="","",SUMIFS(Con_ve!$F$6:$F$1005,Con_ve!$C$6:$C$1005,$C208,Con_ve!$I$6:$I$1005,"Em negociação",Con_ve!$Q$6:$Q$1005,Cad_cl!BO$5)))</f>
        <v/>
      </c>
      <c r="BP208" s="134">
        <f t="shared" si="10"/>
        <v>0</v>
      </c>
      <c r="BR208" s="125" t="str">
        <f>IF(ISERR(IF(AND($I208=Re_lo!$E$5,BR$5=VLOOKUP(Re_lo!$H$5,Re_lo!$N$5:$O$16,2,0)),AP208,"")),"",IF(AND($I208=Re_lo!$E$5,BR$5=VLOOKUP(Re_lo!$H$5,Re_lo!$N$5:$O$16,2,0)),AP208,""))</f>
        <v/>
      </c>
      <c r="BS208" s="125" t="str">
        <f>IF(ISERR(IF(AND($I208=Re_lo!$E$5,BS$5=VLOOKUP(Re_lo!$H$5,Re_lo!$N$5:$O$16,2,0)),AQ208,"")),"",IF(AND($I208=Re_lo!$E$5,BS$5=VLOOKUP(Re_lo!$H$5,Re_lo!$N$5:$O$16,2,0)),AQ208,""))</f>
        <v/>
      </c>
      <c r="BT208" s="125" t="str">
        <f>IF(ISERR(IF(AND($I208=Re_lo!$E$5,BT$5=VLOOKUP(Re_lo!$H$5,Re_lo!$N$5:$O$16,2,0)),AR208,"")),"",IF(AND($I208=Re_lo!$E$5,BT$5=VLOOKUP(Re_lo!$H$5,Re_lo!$N$5:$O$16,2,0)),AR208,""))</f>
        <v/>
      </c>
      <c r="BU208" s="125" t="str">
        <f>IF(ISERR(IF(AND($I208=Re_lo!$E$5,BU$5=VLOOKUP(Re_lo!$H$5,Re_lo!$N$5:$O$16,2,0)),AS208,"")),"",IF(AND($I208=Re_lo!$E$5,BU$5=VLOOKUP(Re_lo!$H$5,Re_lo!$N$5:$O$16,2,0)),AS208,""))</f>
        <v/>
      </c>
      <c r="BV208" s="125" t="str">
        <f>IF(ISERR(IF(AND($I208=Re_lo!$E$5,BV$5=VLOOKUP(Re_lo!$H$5,Re_lo!$N$5:$O$16,2,0)),AT208,"")),"",IF(AND($I208=Re_lo!$E$5,BV$5=VLOOKUP(Re_lo!$H$5,Re_lo!$N$5:$O$16,2,0)),AT208,""))</f>
        <v/>
      </c>
      <c r="BW208" s="125" t="str">
        <f>IF(ISERR(IF(AND($I208=Re_lo!$E$5,BW$5=VLOOKUP(Re_lo!$H$5,Re_lo!$N$5:$O$16,2,0)),AU208,"")),"",IF(AND($I208=Re_lo!$E$5,BW$5=VLOOKUP(Re_lo!$H$5,Re_lo!$N$5:$O$16,2,0)),AU208,""))</f>
        <v/>
      </c>
      <c r="BX208" s="125" t="str">
        <f>IF(ISERR(IF(AND($I208=Re_lo!$E$5,BX$5=VLOOKUP(Re_lo!$H$5,Re_lo!$N$5:$O$16,2,0)),AV208,"")),"",IF(AND($I208=Re_lo!$E$5,BX$5=VLOOKUP(Re_lo!$H$5,Re_lo!$N$5:$O$16,2,0)),AV208,""))</f>
        <v/>
      </c>
      <c r="BY208" s="125" t="str">
        <f>IF(ISERR(IF(AND($I208=Re_lo!$E$5,BY$5=VLOOKUP(Re_lo!$H$5,Re_lo!$N$5:$O$16,2,0)),AW208,"")),"",IF(AND($I208=Re_lo!$E$5,BY$5=VLOOKUP(Re_lo!$H$5,Re_lo!$N$5:$O$16,2,0)),AW208,""))</f>
        <v/>
      </c>
      <c r="BZ208" s="125" t="str">
        <f>IF(ISERR(IF(AND($I208=Re_lo!$E$5,BZ$5=VLOOKUP(Re_lo!$H$5,Re_lo!$N$5:$O$16,2,0)),AX208,"")),"",IF(AND($I208=Re_lo!$E$5,BZ$5=VLOOKUP(Re_lo!$H$5,Re_lo!$N$5:$O$16,2,0)),AX208,""))</f>
        <v/>
      </c>
      <c r="CA208" s="125" t="str">
        <f>IF(ISERR(IF(AND($I208=Re_lo!$E$5,CA$5=VLOOKUP(Re_lo!$H$5,Re_lo!$N$5:$O$16,2,0)),AY208,"")),"",IF(AND($I208=Re_lo!$E$5,CA$5=VLOOKUP(Re_lo!$H$5,Re_lo!$N$5:$O$16,2,0)),AY208,""))</f>
        <v/>
      </c>
      <c r="CB208" s="125" t="str">
        <f>IF(ISERR(IF(AND($I208=Re_lo!$E$5,CB$5=VLOOKUP(Re_lo!$H$5,Re_lo!$N$5:$O$16,2,0)),AZ208,"")),"",IF(AND($I208=Re_lo!$E$5,CB$5=VLOOKUP(Re_lo!$H$5,Re_lo!$N$5:$O$16,2,0)),AZ208,""))</f>
        <v/>
      </c>
      <c r="CC208" s="125" t="str">
        <f>IF(ISERR(IF(AND($I208=Re_lo!$E$5,CC$5=VLOOKUP(Re_lo!$H$5,Re_lo!$N$5:$O$16,2,0)),BA208,"")),"",IF(AND($I208=Re_lo!$E$5,CC$5=VLOOKUP(Re_lo!$H$5,Re_lo!$N$5:$O$16,2,0)),BA208,""))</f>
        <v/>
      </c>
      <c r="CD208" s="125" t="str">
        <f>IF(ISERR(IF(AND($I208=Re_lo!$E$5,CD$5=VLOOKUP(Re_lo!$H$5,Re_lo!$N$5:$O$16,2,0)),BB208,"")),"",IF(AND($I208=Re_lo!$E$5,CD$5=VLOOKUP(Re_lo!$H$5,Re_lo!$N$5:$O$16,2,0)),BB208,""))</f>
        <v/>
      </c>
      <c r="CF208" s="125" t="str">
        <f>IF($C208="","",COUNTIFS(Con_ve!$C$6:$C$1005,$C208,Con_ve!$Q$6:$Q$1005,Cad_cl!CF$5))</f>
        <v/>
      </c>
      <c r="CG208" s="125" t="str">
        <f>IF($C208="","",COUNTIFS(Con_ve!$C$6:$C$1005,$C208,Con_ve!$Q$6:$Q$1005,Cad_cl!CG$5))</f>
        <v/>
      </c>
      <c r="CH208" s="125" t="str">
        <f>IF($C208="","",COUNTIFS(Con_ve!$C$6:$C$1005,$C208,Con_ve!$Q$6:$Q$1005,Cad_cl!CH$5))</f>
        <v/>
      </c>
      <c r="CI208" s="125" t="str">
        <f>IF($C208="","",COUNTIFS(Con_ve!$C$6:$C$1005,$C208,Con_ve!$Q$6:$Q$1005,Cad_cl!CI$5))</f>
        <v/>
      </c>
      <c r="CJ208" s="125" t="str">
        <f>IF($C208="","",COUNTIFS(Con_ve!$C$6:$C$1005,$C208,Con_ve!$Q$6:$Q$1005,Cad_cl!CJ$5))</f>
        <v/>
      </c>
      <c r="CK208" s="125" t="str">
        <f>IF($C208="","",COUNTIFS(Con_ve!$C$6:$C$1005,$C208,Con_ve!$Q$6:$Q$1005,Cad_cl!CK$5))</f>
        <v/>
      </c>
      <c r="CL208" s="125" t="str">
        <f>IF($C208="","",COUNTIFS(Con_ve!$C$6:$C$1005,$C208,Con_ve!$Q$6:$Q$1005,Cad_cl!CL$5))</f>
        <v/>
      </c>
      <c r="CM208" s="125" t="str">
        <f>IF($C208="","",COUNTIFS(Con_ve!$C$6:$C$1005,$C208,Con_ve!$Q$6:$Q$1005,Cad_cl!CM$5))</f>
        <v/>
      </c>
      <c r="CN208" s="125" t="str">
        <f>IF($C208="","",COUNTIFS(Con_ve!$C$6:$C$1005,$C208,Con_ve!$Q$6:$Q$1005,Cad_cl!CN$5))</f>
        <v/>
      </c>
      <c r="CO208" s="125" t="str">
        <f>IF($C208="","",COUNTIFS(Con_ve!$C$6:$C$1005,$C208,Con_ve!$Q$6:$Q$1005,Cad_cl!CO$5))</f>
        <v/>
      </c>
      <c r="CP208" s="125" t="str">
        <f>IF($C208="","",COUNTIFS(Con_ve!$C$6:$C$1005,$C208,Con_ve!$Q$6:$Q$1005,Cad_cl!CP$5))</f>
        <v/>
      </c>
      <c r="CQ208" s="125" t="str">
        <f>IF($C208="","",COUNTIFS(Con_ve!$C$6:$C$1005,$C208,Con_ve!$Q$6:$Q$1005,Cad_cl!CQ$5))</f>
        <v/>
      </c>
      <c r="CR208" s="125">
        <f t="shared" si="11"/>
        <v>0</v>
      </c>
    </row>
    <row r="209" spans="3:96" ht="30" customHeight="1">
      <c r="C209" s="153"/>
      <c r="D209" s="153"/>
      <c r="E209" s="154"/>
      <c r="F209" s="153"/>
      <c r="G209" s="155"/>
      <c r="H209" s="153"/>
      <c r="I209" s="153"/>
      <c r="J209" s="132" t="s">
        <v>309</v>
      </c>
      <c r="K209" s="133" t="s">
        <v>309</v>
      </c>
      <c r="L209" s="153"/>
      <c r="M209" s="153"/>
      <c r="N209" s="153"/>
      <c r="O209" s="153"/>
      <c r="P209" s="153"/>
      <c r="Q209" s="153"/>
      <c r="AP209" s="134" t="str">
        <f>IF(ISERR(IF($C209="","",SUMIFS(Con_ve!$F$6:$F$1005,Con_ve!$C$6:$C$1005,$C209,Con_ve!$I$6:$I$1005,"Fechada",Con_ve!$Q$6:$Q$1005,Cad_cl!AP$5))),"",IF($C209="","",SUMIFS(Con_ve!$F$6:$F$1005,Con_ve!$C$6:$C$1005,$C209,Con_ve!$I$6:$I$1005,"Fechada",Con_ve!$Q$6:$Q$1005,Cad_cl!AP$5)))</f>
        <v/>
      </c>
      <c r="AQ209" s="134" t="str">
        <f>IF(ISERR(IF($C209="","",SUMIFS(Con_ve!$F$6:$F$1005,Con_ve!$C$6:$C$1005,$C209,Con_ve!$I$6:$I$1005,"Fechada",Con_ve!$Q$6:$Q$1005,Cad_cl!AQ$5))),"",IF($C209="","",SUMIFS(Con_ve!$F$6:$F$1005,Con_ve!$C$6:$C$1005,$C209,Con_ve!$I$6:$I$1005,"Fechada",Con_ve!$Q$6:$Q$1005,Cad_cl!AQ$5)))</f>
        <v/>
      </c>
      <c r="AR209" s="134" t="str">
        <f>IF(ISERR(IF($C209="","",SUMIFS(Con_ve!$F$6:$F$1005,Con_ve!$C$6:$C$1005,$C209,Con_ve!$I$6:$I$1005,"Fechada",Con_ve!$Q$6:$Q$1005,Cad_cl!AR$5))),"",IF($C209="","",SUMIFS(Con_ve!$F$6:$F$1005,Con_ve!$C$6:$C$1005,$C209,Con_ve!$I$6:$I$1005,"Fechada",Con_ve!$Q$6:$Q$1005,Cad_cl!AR$5)))</f>
        <v/>
      </c>
      <c r="AS209" s="134" t="str">
        <f>IF(ISERR(IF($C209="","",SUMIFS(Con_ve!$F$6:$F$1005,Con_ve!$C$6:$C$1005,$C209,Con_ve!$I$6:$I$1005,"Fechada",Con_ve!$Q$6:$Q$1005,Cad_cl!AS$5))),"",IF($C209="","",SUMIFS(Con_ve!$F$6:$F$1005,Con_ve!$C$6:$C$1005,$C209,Con_ve!$I$6:$I$1005,"Fechada",Con_ve!$Q$6:$Q$1005,Cad_cl!AS$5)))</f>
        <v/>
      </c>
      <c r="AT209" s="134" t="str">
        <f>IF(ISERR(IF($C209="","",SUMIFS(Con_ve!$F$6:$F$1005,Con_ve!$C$6:$C$1005,$C209,Con_ve!$I$6:$I$1005,"Fechada",Con_ve!$Q$6:$Q$1005,Cad_cl!AT$5))),"",IF($C209="","",SUMIFS(Con_ve!$F$6:$F$1005,Con_ve!$C$6:$C$1005,$C209,Con_ve!$I$6:$I$1005,"Fechada",Con_ve!$Q$6:$Q$1005,Cad_cl!AT$5)))</f>
        <v/>
      </c>
      <c r="AU209" s="134" t="str">
        <f>IF(ISERR(IF($C209="","",SUMIFS(Con_ve!$F$6:$F$1005,Con_ve!$C$6:$C$1005,$C209,Con_ve!$I$6:$I$1005,"Fechada",Con_ve!$Q$6:$Q$1005,Cad_cl!AU$5))),"",IF($C209="","",SUMIFS(Con_ve!$F$6:$F$1005,Con_ve!$C$6:$C$1005,$C209,Con_ve!$I$6:$I$1005,"Fechada",Con_ve!$Q$6:$Q$1005,Cad_cl!AU$5)))</f>
        <v/>
      </c>
      <c r="AV209" s="134" t="str">
        <f>IF(ISERR(IF($C209="","",SUMIFS(Con_ve!$F$6:$F$1005,Con_ve!$C$6:$C$1005,$C209,Con_ve!$I$6:$I$1005,"Fechada",Con_ve!$Q$6:$Q$1005,Cad_cl!AV$5))),"",IF($C209="","",SUMIFS(Con_ve!$F$6:$F$1005,Con_ve!$C$6:$C$1005,$C209,Con_ve!$I$6:$I$1005,"Fechada",Con_ve!$Q$6:$Q$1005,Cad_cl!AV$5)))</f>
        <v/>
      </c>
      <c r="AW209" s="134" t="str">
        <f>IF(ISERR(IF($C209="","",SUMIFS(Con_ve!$F$6:$F$1005,Con_ve!$C$6:$C$1005,$C209,Con_ve!$I$6:$I$1005,"Fechada",Con_ve!$Q$6:$Q$1005,Cad_cl!AW$5))),"",IF($C209="","",SUMIFS(Con_ve!$F$6:$F$1005,Con_ve!$C$6:$C$1005,$C209,Con_ve!$I$6:$I$1005,"Fechada",Con_ve!$Q$6:$Q$1005,Cad_cl!AW$5)))</f>
        <v/>
      </c>
      <c r="AX209" s="134" t="str">
        <f>IF(ISERR(IF($C209="","",SUMIFS(Con_ve!$F$6:$F$1005,Con_ve!$C$6:$C$1005,$C209,Con_ve!$I$6:$I$1005,"Fechada",Con_ve!$Q$6:$Q$1005,Cad_cl!AX$5))),"",IF($C209="","",SUMIFS(Con_ve!$F$6:$F$1005,Con_ve!$C$6:$C$1005,$C209,Con_ve!$I$6:$I$1005,"Fechada",Con_ve!$Q$6:$Q$1005,Cad_cl!AX$5)))</f>
        <v/>
      </c>
      <c r="AY209" s="134" t="str">
        <f>IF(ISERR(IF($C209="","",SUMIFS(Con_ve!$F$6:$F$1005,Con_ve!$C$6:$C$1005,$C209,Con_ve!$I$6:$I$1005,"Fechada",Con_ve!$Q$6:$Q$1005,Cad_cl!AY$5))),"",IF($C209="","",SUMIFS(Con_ve!$F$6:$F$1005,Con_ve!$C$6:$C$1005,$C209,Con_ve!$I$6:$I$1005,"Fechada",Con_ve!$Q$6:$Q$1005,Cad_cl!AY$5)))</f>
        <v/>
      </c>
      <c r="AZ209" s="134" t="str">
        <f>IF(ISERR(IF($C209="","",SUMIFS(Con_ve!$F$6:$F$1005,Con_ve!$C$6:$C$1005,$C209,Con_ve!$I$6:$I$1005,"Fechada",Con_ve!$Q$6:$Q$1005,Cad_cl!AZ$5))),"",IF($C209="","",SUMIFS(Con_ve!$F$6:$F$1005,Con_ve!$C$6:$C$1005,$C209,Con_ve!$I$6:$I$1005,"Fechada",Con_ve!$Q$6:$Q$1005,Cad_cl!AZ$5)))</f>
        <v/>
      </c>
      <c r="BA209" s="134" t="str">
        <f>IF(ISERR(IF($C209="","",SUMIFS(Con_ve!$F$6:$F$1005,Con_ve!$C$6:$C$1005,$C209,Con_ve!$I$6:$I$1005,"Fechada",Con_ve!$Q$6:$Q$1005,Cad_cl!BA$5))),"",IF($C209="","",SUMIFS(Con_ve!$F$6:$F$1005,Con_ve!$C$6:$C$1005,$C209,Con_ve!$I$6:$I$1005,"Fechada",Con_ve!$Q$6:$Q$1005,Cad_cl!BA$5)))</f>
        <v/>
      </c>
      <c r="BB209" s="134">
        <f t="shared" si="9"/>
        <v>0</v>
      </c>
      <c r="BD209" s="134" t="str">
        <f>IF(ISERR(IF($C209="","",SUMIFS(Con_ve!$F$6:$F$1005,Con_ve!$C$6:$C$1005,$C209,Con_ve!$I$6:$I$1005,"Em negociação",Con_ve!$Q$6:$Q$1005,Cad_cl!BD$5))),"",IF($C209="","",SUMIFS(Con_ve!$F$6:$F$1005,Con_ve!$C$6:$C$1005,$C209,Con_ve!$I$6:$I$1005,"Em negociação",Con_ve!$Q$6:$Q$1005,Cad_cl!BD$5)))</f>
        <v/>
      </c>
      <c r="BE209" s="134" t="str">
        <f>IF(ISERR(IF($C209="","",SUMIFS(Con_ve!$F$6:$F$1005,Con_ve!$C$6:$C$1005,$C209,Con_ve!$I$6:$I$1005,"Em negociação",Con_ve!$Q$6:$Q$1005,Cad_cl!BE$5))),"",IF($C209="","",SUMIFS(Con_ve!$F$6:$F$1005,Con_ve!$C$6:$C$1005,$C209,Con_ve!$I$6:$I$1005,"Em negociação",Con_ve!$Q$6:$Q$1005,Cad_cl!BE$5)))</f>
        <v/>
      </c>
      <c r="BF209" s="134" t="str">
        <f>IF(ISERR(IF($C209="","",SUMIFS(Con_ve!$F$6:$F$1005,Con_ve!$C$6:$C$1005,$C209,Con_ve!$I$6:$I$1005,"Em negociação",Con_ve!$Q$6:$Q$1005,Cad_cl!BF$5))),"",IF($C209="","",SUMIFS(Con_ve!$F$6:$F$1005,Con_ve!$C$6:$C$1005,$C209,Con_ve!$I$6:$I$1005,"Em negociação",Con_ve!$Q$6:$Q$1005,Cad_cl!BF$5)))</f>
        <v/>
      </c>
      <c r="BG209" s="134" t="str">
        <f>IF(ISERR(IF($C209="","",SUMIFS(Con_ve!$F$6:$F$1005,Con_ve!$C$6:$C$1005,$C209,Con_ve!$I$6:$I$1005,"Em negociação",Con_ve!$Q$6:$Q$1005,Cad_cl!BG$5))),"",IF($C209="","",SUMIFS(Con_ve!$F$6:$F$1005,Con_ve!$C$6:$C$1005,$C209,Con_ve!$I$6:$I$1005,"Em negociação",Con_ve!$Q$6:$Q$1005,Cad_cl!BG$5)))</f>
        <v/>
      </c>
      <c r="BH209" s="134" t="str">
        <f>IF(ISERR(IF($C209="","",SUMIFS(Con_ve!$F$6:$F$1005,Con_ve!$C$6:$C$1005,$C209,Con_ve!$I$6:$I$1005,"Em negociação",Con_ve!$Q$6:$Q$1005,Cad_cl!BH$5))),"",IF($C209="","",SUMIFS(Con_ve!$F$6:$F$1005,Con_ve!$C$6:$C$1005,$C209,Con_ve!$I$6:$I$1005,"Em negociação",Con_ve!$Q$6:$Q$1005,Cad_cl!BH$5)))</f>
        <v/>
      </c>
      <c r="BI209" s="134" t="str">
        <f>IF(ISERR(IF($C209="","",SUMIFS(Con_ve!$F$6:$F$1005,Con_ve!$C$6:$C$1005,$C209,Con_ve!$I$6:$I$1005,"Em negociação",Con_ve!$Q$6:$Q$1005,Cad_cl!BI$5))),"",IF($C209="","",SUMIFS(Con_ve!$F$6:$F$1005,Con_ve!$C$6:$C$1005,$C209,Con_ve!$I$6:$I$1005,"Em negociação",Con_ve!$Q$6:$Q$1005,Cad_cl!BI$5)))</f>
        <v/>
      </c>
      <c r="BJ209" s="134" t="str">
        <f>IF(ISERR(IF($C209="","",SUMIFS(Con_ve!$F$6:$F$1005,Con_ve!$C$6:$C$1005,$C209,Con_ve!$I$6:$I$1005,"Em negociação",Con_ve!$Q$6:$Q$1005,Cad_cl!BJ$5))),"",IF($C209="","",SUMIFS(Con_ve!$F$6:$F$1005,Con_ve!$C$6:$C$1005,$C209,Con_ve!$I$6:$I$1005,"Em negociação",Con_ve!$Q$6:$Q$1005,Cad_cl!BJ$5)))</f>
        <v/>
      </c>
      <c r="BK209" s="134" t="str">
        <f>IF(ISERR(IF($C209="","",SUMIFS(Con_ve!$F$6:$F$1005,Con_ve!$C$6:$C$1005,$C209,Con_ve!$I$6:$I$1005,"Em negociação",Con_ve!$Q$6:$Q$1005,Cad_cl!BK$5))),"",IF($C209="","",SUMIFS(Con_ve!$F$6:$F$1005,Con_ve!$C$6:$C$1005,$C209,Con_ve!$I$6:$I$1005,"Em negociação",Con_ve!$Q$6:$Q$1005,Cad_cl!BK$5)))</f>
        <v/>
      </c>
      <c r="BL209" s="134" t="str">
        <f>IF(ISERR(IF($C209="","",SUMIFS(Con_ve!$F$6:$F$1005,Con_ve!$C$6:$C$1005,$C209,Con_ve!$I$6:$I$1005,"Em negociação",Con_ve!$Q$6:$Q$1005,Cad_cl!BL$5))),"",IF($C209="","",SUMIFS(Con_ve!$F$6:$F$1005,Con_ve!$C$6:$C$1005,$C209,Con_ve!$I$6:$I$1005,"Em negociação",Con_ve!$Q$6:$Q$1005,Cad_cl!BL$5)))</f>
        <v/>
      </c>
      <c r="BM209" s="134" t="str">
        <f>IF(ISERR(IF($C209="","",SUMIFS(Con_ve!$F$6:$F$1005,Con_ve!$C$6:$C$1005,$C209,Con_ve!$I$6:$I$1005,"Em negociação",Con_ve!$Q$6:$Q$1005,Cad_cl!BM$5))),"",IF($C209="","",SUMIFS(Con_ve!$F$6:$F$1005,Con_ve!$C$6:$C$1005,$C209,Con_ve!$I$6:$I$1005,"Em negociação",Con_ve!$Q$6:$Q$1005,Cad_cl!BM$5)))</f>
        <v/>
      </c>
      <c r="BN209" s="134" t="str">
        <f>IF(ISERR(IF($C209="","",SUMIFS(Con_ve!$F$6:$F$1005,Con_ve!$C$6:$C$1005,$C209,Con_ve!$I$6:$I$1005,"Em negociação",Con_ve!$Q$6:$Q$1005,Cad_cl!BN$5))),"",IF($C209="","",SUMIFS(Con_ve!$F$6:$F$1005,Con_ve!$C$6:$C$1005,$C209,Con_ve!$I$6:$I$1005,"Em negociação",Con_ve!$Q$6:$Q$1005,Cad_cl!BN$5)))</f>
        <v/>
      </c>
      <c r="BO209" s="134" t="str">
        <f>IF(ISERR(IF($C209="","",SUMIFS(Con_ve!$F$6:$F$1005,Con_ve!$C$6:$C$1005,$C209,Con_ve!$I$6:$I$1005,"Em negociação",Con_ve!$Q$6:$Q$1005,Cad_cl!BO$5))),"",IF($C209="","",SUMIFS(Con_ve!$F$6:$F$1005,Con_ve!$C$6:$C$1005,$C209,Con_ve!$I$6:$I$1005,"Em negociação",Con_ve!$Q$6:$Q$1005,Cad_cl!BO$5)))</f>
        <v/>
      </c>
      <c r="BP209" s="134">
        <f t="shared" si="10"/>
        <v>0</v>
      </c>
      <c r="BR209" s="125" t="str">
        <f>IF(ISERR(IF(AND($I209=Re_lo!$E$5,BR$5=VLOOKUP(Re_lo!$H$5,Re_lo!$N$5:$O$16,2,0)),AP209,"")),"",IF(AND($I209=Re_lo!$E$5,BR$5=VLOOKUP(Re_lo!$H$5,Re_lo!$N$5:$O$16,2,0)),AP209,""))</f>
        <v/>
      </c>
      <c r="BS209" s="125" t="str">
        <f>IF(ISERR(IF(AND($I209=Re_lo!$E$5,BS$5=VLOOKUP(Re_lo!$H$5,Re_lo!$N$5:$O$16,2,0)),AQ209,"")),"",IF(AND($I209=Re_lo!$E$5,BS$5=VLOOKUP(Re_lo!$H$5,Re_lo!$N$5:$O$16,2,0)),AQ209,""))</f>
        <v/>
      </c>
      <c r="BT209" s="125" t="str">
        <f>IF(ISERR(IF(AND($I209=Re_lo!$E$5,BT$5=VLOOKUP(Re_lo!$H$5,Re_lo!$N$5:$O$16,2,0)),AR209,"")),"",IF(AND($I209=Re_lo!$E$5,BT$5=VLOOKUP(Re_lo!$H$5,Re_lo!$N$5:$O$16,2,0)),AR209,""))</f>
        <v/>
      </c>
      <c r="BU209" s="125" t="str">
        <f>IF(ISERR(IF(AND($I209=Re_lo!$E$5,BU$5=VLOOKUP(Re_lo!$H$5,Re_lo!$N$5:$O$16,2,0)),AS209,"")),"",IF(AND($I209=Re_lo!$E$5,BU$5=VLOOKUP(Re_lo!$H$5,Re_lo!$N$5:$O$16,2,0)),AS209,""))</f>
        <v/>
      </c>
      <c r="BV209" s="125" t="str">
        <f>IF(ISERR(IF(AND($I209=Re_lo!$E$5,BV$5=VLOOKUP(Re_lo!$H$5,Re_lo!$N$5:$O$16,2,0)),AT209,"")),"",IF(AND($I209=Re_lo!$E$5,BV$5=VLOOKUP(Re_lo!$H$5,Re_lo!$N$5:$O$16,2,0)),AT209,""))</f>
        <v/>
      </c>
      <c r="BW209" s="125" t="str">
        <f>IF(ISERR(IF(AND($I209=Re_lo!$E$5,BW$5=VLOOKUP(Re_lo!$H$5,Re_lo!$N$5:$O$16,2,0)),AU209,"")),"",IF(AND($I209=Re_lo!$E$5,BW$5=VLOOKUP(Re_lo!$H$5,Re_lo!$N$5:$O$16,2,0)),AU209,""))</f>
        <v/>
      </c>
      <c r="BX209" s="125" t="str">
        <f>IF(ISERR(IF(AND($I209=Re_lo!$E$5,BX$5=VLOOKUP(Re_lo!$H$5,Re_lo!$N$5:$O$16,2,0)),AV209,"")),"",IF(AND($I209=Re_lo!$E$5,BX$5=VLOOKUP(Re_lo!$H$5,Re_lo!$N$5:$O$16,2,0)),AV209,""))</f>
        <v/>
      </c>
      <c r="BY209" s="125" t="str">
        <f>IF(ISERR(IF(AND($I209=Re_lo!$E$5,BY$5=VLOOKUP(Re_lo!$H$5,Re_lo!$N$5:$O$16,2,0)),AW209,"")),"",IF(AND($I209=Re_lo!$E$5,BY$5=VLOOKUP(Re_lo!$H$5,Re_lo!$N$5:$O$16,2,0)),AW209,""))</f>
        <v/>
      </c>
      <c r="BZ209" s="125" t="str">
        <f>IF(ISERR(IF(AND($I209=Re_lo!$E$5,BZ$5=VLOOKUP(Re_lo!$H$5,Re_lo!$N$5:$O$16,2,0)),AX209,"")),"",IF(AND($I209=Re_lo!$E$5,BZ$5=VLOOKUP(Re_lo!$H$5,Re_lo!$N$5:$O$16,2,0)),AX209,""))</f>
        <v/>
      </c>
      <c r="CA209" s="125" t="str">
        <f>IF(ISERR(IF(AND($I209=Re_lo!$E$5,CA$5=VLOOKUP(Re_lo!$H$5,Re_lo!$N$5:$O$16,2,0)),AY209,"")),"",IF(AND($I209=Re_lo!$E$5,CA$5=VLOOKUP(Re_lo!$H$5,Re_lo!$N$5:$O$16,2,0)),AY209,""))</f>
        <v/>
      </c>
      <c r="CB209" s="125" t="str">
        <f>IF(ISERR(IF(AND($I209=Re_lo!$E$5,CB$5=VLOOKUP(Re_lo!$H$5,Re_lo!$N$5:$O$16,2,0)),AZ209,"")),"",IF(AND($I209=Re_lo!$E$5,CB$5=VLOOKUP(Re_lo!$H$5,Re_lo!$N$5:$O$16,2,0)),AZ209,""))</f>
        <v/>
      </c>
      <c r="CC209" s="125" t="str">
        <f>IF(ISERR(IF(AND($I209=Re_lo!$E$5,CC$5=VLOOKUP(Re_lo!$H$5,Re_lo!$N$5:$O$16,2,0)),BA209,"")),"",IF(AND($I209=Re_lo!$E$5,CC$5=VLOOKUP(Re_lo!$H$5,Re_lo!$N$5:$O$16,2,0)),BA209,""))</f>
        <v/>
      </c>
      <c r="CD209" s="125" t="str">
        <f>IF(ISERR(IF(AND($I209=Re_lo!$E$5,CD$5=VLOOKUP(Re_lo!$H$5,Re_lo!$N$5:$O$16,2,0)),BB209,"")),"",IF(AND($I209=Re_lo!$E$5,CD$5=VLOOKUP(Re_lo!$H$5,Re_lo!$N$5:$O$16,2,0)),BB209,""))</f>
        <v/>
      </c>
      <c r="CF209" s="125" t="str">
        <f>IF($C209="","",COUNTIFS(Con_ve!$C$6:$C$1005,$C209,Con_ve!$Q$6:$Q$1005,Cad_cl!CF$5))</f>
        <v/>
      </c>
      <c r="CG209" s="125" t="str">
        <f>IF($C209="","",COUNTIFS(Con_ve!$C$6:$C$1005,$C209,Con_ve!$Q$6:$Q$1005,Cad_cl!CG$5))</f>
        <v/>
      </c>
      <c r="CH209" s="125" t="str">
        <f>IF($C209="","",COUNTIFS(Con_ve!$C$6:$C$1005,$C209,Con_ve!$Q$6:$Q$1005,Cad_cl!CH$5))</f>
        <v/>
      </c>
      <c r="CI209" s="125" t="str">
        <f>IF($C209="","",COUNTIFS(Con_ve!$C$6:$C$1005,$C209,Con_ve!$Q$6:$Q$1005,Cad_cl!CI$5))</f>
        <v/>
      </c>
      <c r="CJ209" s="125" t="str">
        <f>IF($C209="","",COUNTIFS(Con_ve!$C$6:$C$1005,$C209,Con_ve!$Q$6:$Q$1005,Cad_cl!CJ$5))</f>
        <v/>
      </c>
      <c r="CK209" s="125" t="str">
        <f>IF($C209="","",COUNTIFS(Con_ve!$C$6:$C$1005,$C209,Con_ve!$Q$6:$Q$1005,Cad_cl!CK$5))</f>
        <v/>
      </c>
      <c r="CL209" s="125" t="str">
        <f>IF($C209="","",COUNTIFS(Con_ve!$C$6:$C$1005,$C209,Con_ve!$Q$6:$Q$1005,Cad_cl!CL$5))</f>
        <v/>
      </c>
      <c r="CM209" s="125" t="str">
        <f>IF($C209="","",COUNTIFS(Con_ve!$C$6:$C$1005,$C209,Con_ve!$Q$6:$Q$1005,Cad_cl!CM$5))</f>
        <v/>
      </c>
      <c r="CN209" s="125" t="str">
        <f>IF($C209="","",COUNTIFS(Con_ve!$C$6:$C$1005,$C209,Con_ve!$Q$6:$Q$1005,Cad_cl!CN$5))</f>
        <v/>
      </c>
      <c r="CO209" s="125" t="str">
        <f>IF($C209="","",COUNTIFS(Con_ve!$C$6:$C$1005,$C209,Con_ve!$Q$6:$Q$1005,Cad_cl!CO$5))</f>
        <v/>
      </c>
      <c r="CP209" s="125" t="str">
        <f>IF($C209="","",COUNTIFS(Con_ve!$C$6:$C$1005,$C209,Con_ve!$Q$6:$Q$1005,Cad_cl!CP$5))</f>
        <v/>
      </c>
      <c r="CQ209" s="125" t="str">
        <f>IF($C209="","",COUNTIFS(Con_ve!$C$6:$C$1005,$C209,Con_ve!$Q$6:$Q$1005,Cad_cl!CQ$5))</f>
        <v/>
      </c>
      <c r="CR209" s="125">
        <f t="shared" si="11"/>
        <v>0</v>
      </c>
    </row>
    <row r="210" spans="3:96" ht="30" customHeight="1">
      <c r="C210" s="153"/>
      <c r="D210" s="153"/>
      <c r="E210" s="154"/>
      <c r="F210" s="153"/>
      <c r="G210" s="155"/>
      <c r="H210" s="153"/>
      <c r="I210" s="153"/>
      <c r="J210" s="132" t="s">
        <v>309</v>
      </c>
      <c r="K210" s="133" t="s">
        <v>309</v>
      </c>
      <c r="L210" s="153"/>
      <c r="M210" s="153"/>
      <c r="N210" s="153"/>
      <c r="O210" s="153"/>
      <c r="P210" s="153"/>
      <c r="Q210" s="153"/>
      <c r="AP210" s="134" t="str">
        <f>IF(ISERR(IF($C210="","",SUMIFS(Con_ve!$F$6:$F$1005,Con_ve!$C$6:$C$1005,$C210,Con_ve!$I$6:$I$1005,"Fechada",Con_ve!$Q$6:$Q$1005,Cad_cl!AP$5))),"",IF($C210="","",SUMIFS(Con_ve!$F$6:$F$1005,Con_ve!$C$6:$C$1005,$C210,Con_ve!$I$6:$I$1005,"Fechada",Con_ve!$Q$6:$Q$1005,Cad_cl!AP$5)))</f>
        <v/>
      </c>
      <c r="AQ210" s="134" t="str">
        <f>IF(ISERR(IF($C210="","",SUMIFS(Con_ve!$F$6:$F$1005,Con_ve!$C$6:$C$1005,$C210,Con_ve!$I$6:$I$1005,"Fechada",Con_ve!$Q$6:$Q$1005,Cad_cl!AQ$5))),"",IF($C210="","",SUMIFS(Con_ve!$F$6:$F$1005,Con_ve!$C$6:$C$1005,$C210,Con_ve!$I$6:$I$1005,"Fechada",Con_ve!$Q$6:$Q$1005,Cad_cl!AQ$5)))</f>
        <v/>
      </c>
      <c r="AR210" s="134" t="str">
        <f>IF(ISERR(IF($C210="","",SUMIFS(Con_ve!$F$6:$F$1005,Con_ve!$C$6:$C$1005,$C210,Con_ve!$I$6:$I$1005,"Fechada",Con_ve!$Q$6:$Q$1005,Cad_cl!AR$5))),"",IF($C210="","",SUMIFS(Con_ve!$F$6:$F$1005,Con_ve!$C$6:$C$1005,$C210,Con_ve!$I$6:$I$1005,"Fechada",Con_ve!$Q$6:$Q$1005,Cad_cl!AR$5)))</f>
        <v/>
      </c>
      <c r="AS210" s="134" t="str">
        <f>IF(ISERR(IF($C210="","",SUMIFS(Con_ve!$F$6:$F$1005,Con_ve!$C$6:$C$1005,$C210,Con_ve!$I$6:$I$1005,"Fechada",Con_ve!$Q$6:$Q$1005,Cad_cl!AS$5))),"",IF($C210="","",SUMIFS(Con_ve!$F$6:$F$1005,Con_ve!$C$6:$C$1005,$C210,Con_ve!$I$6:$I$1005,"Fechada",Con_ve!$Q$6:$Q$1005,Cad_cl!AS$5)))</f>
        <v/>
      </c>
      <c r="AT210" s="134" t="str">
        <f>IF(ISERR(IF($C210="","",SUMIFS(Con_ve!$F$6:$F$1005,Con_ve!$C$6:$C$1005,$C210,Con_ve!$I$6:$I$1005,"Fechada",Con_ve!$Q$6:$Q$1005,Cad_cl!AT$5))),"",IF($C210="","",SUMIFS(Con_ve!$F$6:$F$1005,Con_ve!$C$6:$C$1005,$C210,Con_ve!$I$6:$I$1005,"Fechada",Con_ve!$Q$6:$Q$1005,Cad_cl!AT$5)))</f>
        <v/>
      </c>
      <c r="AU210" s="134" t="str">
        <f>IF(ISERR(IF($C210="","",SUMIFS(Con_ve!$F$6:$F$1005,Con_ve!$C$6:$C$1005,$C210,Con_ve!$I$6:$I$1005,"Fechada",Con_ve!$Q$6:$Q$1005,Cad_cl!AU$5))),"",IF($C210="","",SUMIFS(Con_ve!$F$6:$F$1005,Con_ve!$C$6:$C$1005,$C210,Con_ve!$I$6:$I$1005,"Fechada",Con_ve!$Q$6:$Q$1005,Cad_cl!AU$5)))</f>
        <v/>
      </c>
      <c r="AV210" s="134" t="str">
        <f>IF(ISERR(IF($C210="","",SUMIFS(Con_ve!$F$6:$F$1005,Con_ve!$C$6:$C$1005,$C210,Con_ve!$I$6:$I$1005,"Fechada",Con_ve!$Q$6:$Q$1005,Cad_cl!AV$5))),"",IF($C210="","",SUMIFS(Con_ve!$F$6:$F$1005,Con_ve!$C$6:$C$1005,$C210,Con_ve!$I$6:$I$1005,"Fechada",Con_ve!$Q$6:$Q$1005,Cad_cl!AV$5)))</f>
        <v/>
      </c>
      <c r="AW210" s="134" t="str">
        <f>IF(ISERR(IF($C210="","",SUMIFS(Con_ve!$F$6:$F$1005,Con_ve!$C$6:$C$1005,$C210,Con_ve!$I$6:$I$1005,"Fechada",Con_ve!$Q$6:$Q$1005,Cad_cl!AW$5))),"",IF($C210="","",SUMIFS(Con_ve!$F$6:$F$1005,Con_ve!$C$6:$C$1005,$C210,Con_ve!$I$6:$I$1005,"Fechada",Con_ve!$Q$6:$Q$1005,Cad_cl!AW$5)))</f>
        <v/>
      </c>
      <c r="AX210" s="134" t="str">
        <f>IF(ISERR(IF($C210="","",SUMIFS(Con_ve!$F$6:$F$1005,Con_ve!$C$6:$C$1005,$C210,Con_ve!$I$6:$I$1005,"Fechada",Con_ve!$Q$6:$Q$1005,Cad_cl!AX$5))),"",IF($C210="","",SUMIFS(Con_ve!$F$6:$F$1005,Con_ve!$C$6:$C$1005,$C210,Con_ve!$I$6:$I$1005,"Fechada",Con_ve!$Q$6:$Q$1005,Cad_cl!AX$5)))</f>
        <v/>
      </c>
      <c r="AY210" s="134" t="str">
        <f>IF(ISERR(IF($C210="","",SUMIFS(Con_ve!$F$6:$F$1005,Con_ve!$C$6:$C$1005,$C210,Con_ve!$I$6:$I$1005,"Fechada",Con_ve!$Q$6:$Q$1005,Cad_cl!AY$5))),"",IF($C210="","",SUMIFS(Con_ve!$F$6:$F$1005,Con_ve!$C$6:$C$1005,$C210,Con_ve!$I$6:$I$1005,"Fechada",Con_ve!$Q$6:$Q$1005,Cad_cl!AY$5)))</f>
        <v/>
      </c>
      <c r="AZ210" s="134" t="str">
        <f>IF(ISERR(IF($C210="","",SUMIFS(Con_ve!$F$6:$F$1005,Con_ve!$C$6:$C$1005,$C210,Con_ve!$I$6:$I$1005,"Fechada",Con_ve!$Q$6:$Q$1005,Cad_cl!AZ$5))),"",IF($C210="","",SUMIFS(Con_ve!$F$6:$F$1005,Con_ve!$C$6:$C$1005,$C210,Con_ve!$I$6:$I$1005,"Fechada",Con_ve!$Q$6:$Q$1005,Cad_cl!AZ$5)))</f>
        <v/>
      </c>
      <c r="BA210" s="134" t="str">
        <f>IF(ISERR(IF($C210="","",SUMIFS(Con_ve!$F$6:$F$1005,Con_ve!$C$6:$C$1005,$C210,Con_ve!$I$6:$I$1005,"Fechada",Con_ve!$Q$6:$Q$1005,Cad_cl!BA$5))),"",IF($C210="","",SUMIFS(Con_ve!$F$6:$F$1005,Con_ve!$C$6:$C$1005,$C210,Con_ve!$I$6:$I$1005,"Fechada",Con_ve!$Q$6:$Q$1005,Cad_cl!BA$5)))</f>
        <v/>
      </c>
      <c r="BB210" s="134">
        <f t="shared" si="9"/>
        <v>0</v>
      </c>
      <c r="BD210" s="134" t="str">
        <f>IF(ISERR(IF($C210="","",SUMIFS(Con_ve!$F$6:$F$1005,Con_ve!$C$6:$C$1005,$C210,Con_ve!$I$6:$I$1005,"Em negociação",Con_ve!$Q$6:$Q$1005,Cad_cl!BD$5))),"",IF($C210="","",SUMIFS(Con_ve!$F$6:$F$1005,Con_ve!$C$6:$C$1005,$C210,Con_ve!$I$6:$I$1005,"Em negociação",Con_ve!$Q$6:$Q$1005,Cad_cl!BD$5)))</f>
        <v/>
      </c>
      <c r="BE210" s="134" t="str">
        <f>IF(ISERR(IF($C210="","",SUMIFS(Con_ve!$F$6:$F$1005,Con_ve!$C$6:$C$1005,$C210,Con_ve!$I$6:$I$1005,"Em negociação",Con_ve!$Q$6:$Q$1005,Cad_cl!BE$5))),"",IF($C210="","",SUMIFS(Con_ve!$F$6:$F$1005,Con_ve!$C$6:$C$1005,$C210,Con_ve!$I$6:$I$1005,"Em negociação",Con_ve!$Q$6:$Q$1005,Cad_cl!BE$5)))</f>
        <v/>
      </c>
      <c r="BF210" s="134" t="str">
        <f>IF(ISERR(IF($C210="","",SUMIFS(Con_ve!$F$6:$F$1005,Con_ve!$C$6:$C$1005,$C210,Con_ve!$I$6:$I$1005,"Em negociação",Con_ve!$Q$6:$Q$1005,Cad_cl!BF$5))),"",IF($C210="","",SUMIFS(Con_ve!$F$6:$F$1005,Con_ve!$C$6:$C$1005,$C210,Con_ve!$I$6:$I$1005,"Em negociação",Con_ve!$Q$6:$Q$1005,Cad_cl!BF$5)))</f>
        <v/>
      </c>
      <c r="BG210" s="134" t="str">
        <f>IF(ISERR(IF($C210="","",SUMIFS(Con_ve!$F$6:$F$1005,Con_ve!$C$6:$C$1005,$C210,Con_ve!$I$6:$I$1005,"Em negociação",Con_ve!$Q$6:$Q$1005,Cad_cl!BG$5))),"",IF($C210="","",SUMIFS(Con_ve!$F$6:$F$1005,Con_ve!$C$6:$C$1005,$C210,Con_ve!$I$6:$I$1005,"Em negociação",Con_ve!$Q$6:$Q$1005,Cad_cl!BG$5)))</f>
        <v/>
      </c>
      <c r="BH210" s="134" t="str">
        <f>IF(ISERR(IF($C210="","",SUMIFS(Con_ve!$F$6:$F$1005,Con_ve!$C$6:$C$1005,$C210,Con_ve!$I$6:$I$1005,"Em negociação",Con_ve!$Q$6:$Q$1005,Cad_cl!BH$5))),"",IF($C210="","",SUMIFS(Con_ve!$F$6:$F$1005,Con_ve!$C$6:$C$1005,$C210,Con_ve!$I$6:$I$1005,"Em negociação",Con_ve!$Q$6:$Q$1005,Cad_cl!BH$5)))</f>
        <v/>
      </c>
      <c r="BI210" s="134" t="str">
        <f>IF(ISERR(IF($C210="","",SUMIFS(Con_ve!$F$6:$F$1005,Con_ve!$C$6:$C$1005,$C210,Con_ve!$I$6:$I$1005,"Em negociação",Con_ve!$Q$6:$Q$1005,Cad_cl!BI$5))),"",IF($C210="","",SUMIFS(Con_ve!$F$6:$F$1005,Con_ve!$C$6:$C$1005,$C210,Con_ve!$I$6:$I$1005,"Em negociação",Con_ve!$Q$6:$Q$1005,Cad_cl!BI$5)))</f>
        <v/>
      </c>
      <c r="BJ210" s="134" t="str">
        <f>IF(ISERR(IF($C210="","",SUMIFS(Con_ve!$F$6:$F$1005,Con_ve!$C$6:$C$1005,$C210,Con_ve!$I$6:$I$1005,"Em negociação",Con_ve!$Q$6:$Q$1005,Cad_cl!BJ$5))),"",IF($C210="","",SUMIFS(Con_ve!$F$6:$F$1005,Con_ve!$C$6:$C$1005,$C210,Con_ve!$I$6:$I$1005,"Em negociação",Con_ve!$Q$6:$Q$1005,Cad_cl!BJ$5)))</f>
        <v/>
      </c>
      <c r="BK210" s="134" t="str">
        <f>IF(ISERR(IF($C210="","",SUMIFS(Con_ve!$F$6:$F$1005,Con_ve!$C$6:$C$1005,$C210,Con_ve!$I$6:$I$1005,"Em negociação",Con_ve!$Q$6:$Q$1005,Cad_cl!BK$5))),"",IF($C210="","",SUMIFS(Con_ve!$F$6:$F$1005,Con_ve!$C$6:$C$1005,$C210,Con_ve!$I$6:$I$1005,"Em negociação",Con_ve!$Q$6:$Q$1005,Cad_cl!BK$5)))</f>
        <v/>
      </c>
      <c r="BL210" s="134" t="str">
        <f>IF(ISERR(IF($C210="","",SUMIFS(Con_ve!$F$6:$F$1005,Con_ve!$C$6:$C$1005,$C210,Con_ve!$I$6:$I$1005,"Em negociação",Con_ve!$Q$6:$Q$1005,Cad_cl!BL$5))),"",IF($C210="","",SUMIFS(Con_ve!$F$6:$F$1005,Con_ve!$C$6:$C$1005,$C210,Con_ve!$I$6:$I$1005,"Em negociação",Con_ve!$Q$6:$Q$1005,Cad_cl!BL$5)))</f>
        <v/>
      </c>
      <c r="BM210" s="134" t="str">
        <f>IF(ISERR(IF($C210="","",SUMIFS(Con_ve!$F$6:$F$1005,Con_ve!$C$6:$C$1005,$C210,Con_ve!$I$6:$I$1005,"Em negociação",Con_ve!$Q$6:$Q$1005,Cad_cl!BM$5))),"",IF($C210="","",SUMIFS(Con_ve!$F$6:$F$1005,Con_ve!$C$6:$C$1005,$C210,Con_ve!$I$6:$I$1005,"Em negociação",Con_ve!$Q$6:$Q$1005,Cad_cl!BM$5)))</f>
        <v/>
      </c>
      <c r="BN210" s="134" t="str">
        <f>IF(ISERR(IF($C210="","",SUMIFS(Con_ve!$F$6:$F$1005,Con_ve!$C$6:$C$1005,$C210,Con_ve!$I$6:$I$1005,"Em negociação",Con_ve!$Q$6:$Q$1005,Cad_cl!BN$5))),"",IF($C210="","",SUMIFS(Con_ve!$F$6:$F$1005,Con_ve!$C$6:$C$1005,$C210,Con_ve!$I$6:$I$1005,"Em negociação",Con_ve!$Q$6:$Q$1005,Cad_cl!BN$5)))</f>
        <v/>
      </c>
      <c r="BO210" s="134" t="str">
        <f>IF(ISERR(IF($C210="","",SUMIFS(Con_ve!$F$6:$F$1005,Con_ve!$C$6:$C$1005,$C210,Con_ve!$I$6:$I$1005,"Em negociação",Con_ve!$Q$6:$Q$1005,Cad_cl!BO$5))),"",IF($C210="","",SUMIFS(Con_ve!$F$6:$F$1005,Con_ve!$C$6:$C$1005,$C210,Con_ve!$I$6:$I$1005,"Em negociação",Con_ve!$Q$6:$Q$1005,Cad_cl!BO$5)))</f>
        <v/>
      </c>
      <c r="BP210" s="134">
        <f t="shared" si="10"/>
        <v>0</v>
      </c>
      <c r="BR210" s="125" t="str">
        <f>IF(ISERR(IF(AND($I210=Re_lo!$E$5,BR$5=VLOOKUP(Re_lo!$H$5,Re_lo!$N$5:$O$16,2,0)),AP210,"")),"",IF(AND($I210=Re_lo!$E$5,BR$5=VLOOKUP(Re_lo!$H$5,Re_lo!$N$5:$O$16,2,0)),AP210,""))</f>
        <v/>
      </c>
      <c r="BS210" s="125" t="str">
        <f>IF(ISERR(IF(AND($I210=Re_lo!$E$5,BS$5=VLOOKUP(Re_lo!$H$5,Re_lo!$N$5:$O$16,2,0)),AQ210,"")),"",IF(AND($I210=Re_lo!$E$5,BS$5=VLOOKUP(Re_lo!$H$5,Re_lo!$N$5:$O$16,2,0)),AQ210,""))</f>
        <v/>
      </c>
      <c r="BT210" s="125" t="str">
        <f>IF(ISERR(IF(AND($I210=Re_lo!$E$5,BT$5=VLOOKUP(Re_lo!$H$5,Re_lo!$N$5:$O$16,2,0)),AR210,"")),"",IF(AND($I210=Re_lo!$E$5,BT$5=VLOOKUP(Re_lo!$H$5,Re_lo!$N$5:$O$16,2,0)),AR210,""))</f>
        <v/>
      </c>
      <c r="BU210" s="125" t="str">
        <f>IF(ISERR(IF(AND($I210=Re_lo!$E$5,BU$5=VLOOKUP(Re_lo!$H$5,Re_lo!$N$5:$O$16,2,0)),AS210,"")),"",IF(AND($I210=Re_lo!$E$5,BU$5=VLOOKUP(Re_lo!$H$5,Re_lo!$N$5:$O$16,2,0)),AS210,""))</f>
        <v/>
      </c>
      <c r="BV210" s="125" t="str">
        <f>IF(ISERR(IF(AND($I210=Re_lo!$E$5,BV$5=VLOOKUP(Re_lo!$H$5,Re_lo!$N$5:$O$16,2,0)),AT210,"")),"",IF(AND($I210=Re_lo!$E$5,BV$5=VLOOKUP(Re_lo!$H$5,Re_lo!$N$5:$O$16,2,0)),AT210,""))</f>
        <v/>
      </c>
      <c r="BW210" s="125" t="str">
        <f>IF(ISERR(IF(AND($I210=Re_lo!$E$5,BW$5=VLOOKUP(Re_lo!$H$5,Re_lo!$N$5:$O$16,2,0)),AU210,"")),"",IF(AND($I210=Re_lo!$E$5,BW$5=VLOOKUP(Re_lo!$H$5,Re_lo!$N$5:$O$16,2,0)),AU210,""))</f>
        <v/>
      </c>
      <c r="BX210" s="125" t="str">
        <f>IF(ISERR(IF(AND($I210=Re_lo!$E$5,BX$5=VLOOKUP(Re_lo!$H$5,Re_lo!$N$5:$O$16,2,0)),AV210,"")),"",IF(AND($I210=Re_lo!$E$5,BX$5=VLOOKUP(Re_lo!$H$5,Re_lo!$N$5:$O$16,2,0)),AV210,""))</f>
        <v/>
      </c>
      <c r="BY210" s="125" t="str">
        <f>IF(ISERR(IF(AND($I210=Re_lo!$E$5,BY$5=VLOOKUP(Re_lo!$H$5,Re_lo!$N$5:$O$16,2,0)),AW210,"")),"",IF(AND($I210=Re_lo!$E$5,BY$5=VLOOKUP(Re_lo!$H$5,Re_lo!$N$5:$O$16,2,0)),AW210,""))</f>
        <v/>
      </c>
      <c r="BZ210" s="125" t="str">
        <f>IF(ISERR(IF(AND($I210=Re_lo!$E$5,BZ$5=VLOOKUP(Re_lo!$H$5,Re_lo!$N$5:$O$16,2,0)),AX210,"")),"",IF(AND($I210=Re_lo!$E$5,BZ$5=VLOOKUP(Re_lo!$H$5,Re_lo!$N$5:$O$16,2,0)),AX210,""))</f>
        <v/>
      </c>
      <c r="CA210" s="125" t="str">
        <f>IF(ISERR(IF(AND($I210=Re_lo!$E$5,CA$5=VLOOKUP(Re_lo!$H$5,Re_lo!$N$5:$O$16,2,0)),AY210,"")),"",IF(AND($I210=Re_lo!$E$5,CA$5=VLOOKUP(Re_lo!$H$5,Re_lo!$N$5:$O$16,2,0)),AY210,""))</f>
        <v/>
      </c>
      <c r="CB210" s="125" t="str">
        <f>IF(ISERR(IF(AND($I210=Re_lo!$E$5,CB$5=VLOOKUP(Re_lo!$H$5,Re_lo!$N$5:$O$16,2,0)),AZ210,"")),"",IF(AND($I210=Re_lo!$E$5,CB$5=VLOOKUP(Re_lo!$H$5,Re_lo!$N$5:$O$16,2,0)),AZ210,""))</f>
        <v/>
      </c>
      <c r="CC210" s="125" t="str">
        <f>IF(ISERR(IF(AND($I210=Re_lo!$E$5,CC$5=VLOOKUP(Re_lo!$H$5,Re_lo!$N$5:$O$16,2,0)),BA210,"")),"",IF(AND($I210=Re_lo!$E$5,CC$5=VLOOKUP(Re_lo!$H$5,Re_lo!$N$5:$O$16,2,0)),BA210,""))</f>
        <v/>
      </c>
      <c r="CD210" s="125" t="str">
        <f>IF(ISERR(IF(AND($I210=Re_lo!$E$5,CD$5=VLOOKUP(Re_lo!$H$5,Re_lo!$N$5:$O$16,2,0)),BB210,"")),"",IF(AND($I210=Re_lo!$E$5,CD$5=VLOOKUP(Re_lo!$H$5,Re_lo!$N$5:$O$16,2,0)),BB210,""))</f>
        <v/>
      </c>
      <c r="CF210" s="125" t="str">
        <f>IF($C210="","",COUNTIFS(Con_ve!$C$6:$C$1005,$C210,Con_ve!$Q$6:$Q$1005,Cad_cl!CF$5))</f>
        <v/>
      </c>
      <c r="CG210" s="125" t="str">
        <f>IF($C210="","",COUNTIFS(Con_ve!$C$6:$C$1005,$C210,Con_ve!$Q$6:$Q$1005,Cad_cl!CG$5))</f>
        <v/>
      </c>
      <c r="CH210" s="125" t="str">
        <f>IF($C210="","",COUNTIFS(Con_ve!$C$6:$C$1005,$C210,Con_ve!$Q$6:$Q$1005,Cad_cl!CH$5))</f>
        <v/>
      </c>
      <c r="CI210" s="125" t="str">
        <f>IF($C210="","",COUNTIFS(Con_ve!$C$6:$C$1005,$C210,Con_ve!$Q$6:$Q$1005,Cad_cl!CI$5))</f>
        <v/>
      </c>
      <c r="CJ210" s="125" t="str">
        <f>IF($C210="","",COUNTIFS(Con_ve!$C$6:$C$1005,$C210,Con_ve!$Q$6:$Q$1005,Cad_cl!CJ$5))</f>
        <v/>
      </c>
      <c r="CK210" s="125" t="str">
        <f>IF($C210="","",COUNTIFS(Con_ve!$C$6:$C$1005,$C210,Con_ve!$Q$6:$Q$1005,Cad_cl!CK$5))</f>
        <v/>
      </c>
      <c r="CL210" s="125" t="str">
        <f>IF($C210="","",COUNTIFS(Con_ve!$C$6:$C$1005,$C210,Con_ve!$Q$6:$Q$1005,Cad_cl!CL$5))</f>
        <v/>
      </c>
      <c r="CM210" s="125" t="str">
        <f>IF($C210="","",COUNTIFS(Con_ve!$C$6:$C$1005,$C210,Con_ve!$Q$6:$Q$1005,Cad_cl!CM$5))</f>
        <v/>
      </c>
      <c r="CN210" s="125" t="str">
        <f>IF($C210="","",COUNTIFS(Con_ve!$C$6:$C$1005,$C210,Con_ve!$Q$6:$Q$1005,Cad_cl!CN$5))</f>
        <v/>
      </c>
      <c r="CO210" s="125" t="str">
        <f>IF($C210="","",COUNTIFS(Con_ve!$C$6:$C$1005,$C210,Con_ve!$Q$6:$Q$1005,Cad_cl!CO$5))</f>
        <v/>
      </c>
      <c r="CP210" s="125" t="str">
        <f>IF($C210="","",COUNTIFS(Con_ve!$C$6:$C$1005,$C210,Con_ve!$Q$6:$Q$1005,Cad_cl!CP$5))</f>
        <v/>
      </c>
      <c r="CQ210" s="125" t="str">
        <f>IF($C210="","",COUNTIFS(Con_ve!$C$6:$C$1005,$C210,Con_ve!$Q$6:$Q$1005,Cad_cl!CQ$5))</f>
        <v/>
      </c>
      <c r="CR210" s="125">
        <f t="shared" si="11"/>
        <v>0</v>
      </c>
    </row>
    <row r="211" spans="3:96" ht="30" customHeight="1">
      <c r="C211" s="153"/>
      <c r="D211" s="153"/>
      <c r="E211" s="154"/>
      <c r="F211" s="153"/>
      <c r="G211" s="155"/>
      <c r="H211" s="153"/>
      <c r="I211" s="153"/>
      <c r="J211" s="132" t="s">
        <v>309</v>
      </c>
      <c r="K211" s="133" t="s">
        <v>309</v>
      </c>
      <c r="L211" s="153"/>
      <c r="M211" s="153"/>
      <c r="N211" s="153"/>
      <c r="O211" s="153"/>
      <c r="P211" s="153"/>
      <c r="Q211" s="153"/>
      <c r="AP211" s="134" t="str">
        <f>IF(ISERR(IF($C211="","",SUMIFS(Con_ve!$F$6:$F$1005,Con_ve!$C$6:$C$1005,$C211,Con_ve!$I$6:$I$1005,"Fechada",Con_ve!$Q$6:$Q$1005,Cad_cl!AP$5))),"",IF($C211="","",SUMIFS(Con_ve!$F$6:$F$1005,Con_ve!$C$6:$C$1005,$C211,Con_ve!$I$6:$I$1005,"Fechada",Con_ve!$Q$6:$Q$1005,Cad_cl!AP$5)))</f>
        <v/>
      </c>
      <c r="AQ211" s="134" t="str">
        <f>IF(ISERR(IF($C211="","",SUMIFS(Con_ve!$F$6:$F$1005,Con_ve!$C$6:$C$1005,$C211,Con_ve!$I$6:$I$1005,"Fechada",Con_ve!$Q$6:$Q$1005,Cad_cl!AQ$5))),"",IF($C211="","",SUMIFS(Con_ve!$F$6:$F$1005,Con_ve!$C$6:$C$1005,$C211,Con_ve!$I$6:$I$1005,"Fechada",Con_ve!$Q$6:$Q$1005,Cad_cl!AQ$5)))</f>
        <v/>
      </c>
      <c r="AR211" s="134" t="str">
        <f>IF(ISERR(IF($C211="","",SUMIFS(Con_ve!$F$6:$F$1005,Con_ve!$C$6:$C$1005,$C211,Con_ve!$I$6:$I$1005,"Fechada",Con_ve!$Q$6:$Q$1005,Cad_cl!AR$5))),"",IF($C211="","",SUMIFS(Con_ve!$F$6:$F$1005,Con_ve!$C$6:$C$1005,$C211,Con_ve!$I$6:$I$1005,"Fechada",Con_ve!$Q$6:$Q$1005,Cad_cl!AR$5)))</f>
        <v/>
      </c>
      <c r="AS211" s="134" t="str">
        <f>IF(ISERR(IF($C211="","",SUMIFS(Con_ve!$F$6:$F$1005,Con_ve!$C$6:$C$1005,$C211,Con_ve!$I$6:$I$1005,"Fechada",Con_ve!$Q$6:$Q$1005,Cad_cl!AS$5))),"",IF($C211="","",SUMIFS(Con_ve!$F$6:$F$1005,Con_ve!$C$6:$C$1005,$C211,Con_ve!$I$6:$I$1005,"Fechada",Con_ve!$Q$6:$Q$1005,Cad_cl!AS$5)))</f>
        <v/>
      </c>
      <c r="AT211" s="134" t="str">
        <f>IF(ISERR(IF($C211="","",SUMIFS(Con_ve!$F$6:$F$1005,Con_ve!$C$6:$C$1005,$C211,Con_ve!$I$6:$I$1005,"Fechada",Con_ve!$Q$6:$Q$1005,Cad_cl!AT$5))),"",IF($C211="","",SUMIFS(Con_ve!$F$6:$F$1005,Con_ve!$C$6:$C$1005,$C211,Con_ve!$I$6:$I$1005,"Fechada",Con_ve!$Q$6:$Q$1005,Cad_cl!AT$5)))</f>
        <v/>
      </c>
      <c r="AU211" s="134" t="str">
        <f>IF(ISERR(IF($C211="","",SUMIFS(Con_ve!$F$6:$F$1005,Con_ve!$C$6:$C$1005,$C211,Con_ve!$I$6:$I$1005,"Fechada",Con_ve!$Q$6:$Q$1005,Cad_cl!AU$5))),"",IF($C211="","",SUMIFS(Con_ve!$F$6:$F$1005,Con_ve!$C$6:$C$1005,$C211,Con_ve!$I$6:$I$1005,"Fechada",Con_ve!$Q$6:$Q$1005,Cad_cl!AU$5)))</f>
        <v/>
      </c>
      <c r="AV211" s="134" t="str">
        <f>IF(ISERR(IF($C211="","",SUMIFS(Con_ve!$F$6:$F$1005,Con_ve!$C$6:$C$1005,$C211,Con_ve!$I$6:$I$1005,"Fechada",Con_ve!$Q$6:$Q$1005,Cad_cl!AV$5))),"",IF($C211="","",SUMIFS(Con_ve!$F$6:$F$1005,Con_ve!$C$6:$C$1005,$C211,Con_ve!$I$6:$I$1005,"Fechada",Con_ve!$Q$6:$Q$1005,Cad_cl!AV$5)))</f>
        <v/>
      </c>
      <c r="AW211" s="134" t="str">
        <f>IF(ISERR(IF($C211="","",SUMIFS(Con_ve!$F$6:$F$1005,Con_ve!$C$6:$C$1005,$C211,Con_ve!$I$6:$I$1005,"Fechada",Con_ve!$Q$6:$Q$1005,Cad_cl!AW$5))),"",IF($C211="","",SUMIFS(Con_ve!$F$6:$F$1005,Con_ve!$C$6:$C$1005,$C211,Con_ve!$I$6:$I$1005,"Fechada",Con_ve!$Q$6:$Q$1005,Cad_cl!AW$5)))</f>
        <v/>
      </c>
      <c r="AX211" s="134" t="str">
        <f>IF(ISERR(IF($C211="","",SUMIFS(Con_ve!$F$6:$F$1005,Con_ve!$C$6:$C$1005,$C211,Con_ve!$I$6:$I$1005,"Fechada",Con_ve!$Q$6:$Q$1005,Cad_cl!AX$5))),"",IF($C211="","",SUMIFS(Con_ve!$F$6:$F$1005,Con_ve!$C$6:$C$1005,$C211,Con_ve!$I$6:$I$1005,"Fechada",Con_ve!$Q$6:$Q$1005,Cad_cl!AX$5)))</f>
        <v/>
      </c>
      <c r="AY211" s="134" t="str">
        <f>IF(ISERR(IF($C211="","",SUMIFS(Con_ve!$F$6:$F$1005,Con_ve!$C$6:$C$1005,$C211,Con_ve!$I$6:$I$1005,"Fechada",Con_ve!$Q$6:$Q$1005,Cad_cl!AY$5))),"",IF($C211="","",SUMIFS(Con_ve!$F$6:$F$1005,Con_ve!$C$6:$C$1005,$C211,Con_ve!$I$6:$I$1005,"Fechada",Con_ve!$Q$6:$Q$1005,Cad_cl!AY$5)))</f>
        <v/>
      </c>
      <c r="AZ211" s="134" t="str">
        <f>IF(ISERR(IF($C211="","",SUMIFS(Con_ve!$F$6:$F$1005,Con_ve!$C$6:$C$1005,$C211,Con_ve!$I$6:$I$1005,"Fechada",Con_ve!$Q$6:$Q$1005,Cad_cl!AZ$5))),"",IF($C211="","",SUMIFS(Con_ve!$F$6:$F$1005,Con_ve!$C$6:$C$1005,$C211,Con_ve!$I$6:$I$1005,"Fechada",Con_ve!$Q$6:$Q$1005,Cad_cl!AZ$5)))</f>
        <v/>
      </c>
      <c r="BA211" s="134" t="str">
        <f>IF(ISERR(IF($C211="","",SUMIFS(Con_ve!$F$6:$F$1005,Con_ve!$C$6:$C$1005,$C211,Con_ve!$I$6:$I$1005,"Fechada",Con_ve!$Q$6:$Q$1005,Cad_cl!BA$5))),"",IF($C211="","",SUMIFS(Con_ve!$F$6:$F$1005,Con_ve!$C$6:$C$1005,$C211,Con_ve!$I$6:$I$1005,"Fechada",Con_ve!$Q$6:$Q$1005,Cad_cl!BA$5)))</f>
        <v/>
      </c>
      <c r="BB211" s="134">
        <f t="shared" si="9"/>
        <v>0</v>
      </c>
      <c r="BD211" s="134" t="str">
        <f>IF(ISERR(IF($C211="","",SUMIFS(Con_ve!$F$6:$F$1005,Con_ve!$C$6:$C$1005,$C211,Con_ve!$I$6:$I$1005,"Em negociação",Con_ve!$Q$6:$Q$1005,Cad_cl!BD$5))),"",IF($C211="","",SUMIFS(Con_ve!$F$6:$F$1005,Con_ve!$C$6:$C$1005,$C211,Con_ve!$I$6:$I$1005,"Em negociação",Con_ve!$Q$6:$Q$1005,Cad_cl!BD$5)))</f>
        <v/>
      </c>
      <c r="BE211" s="134" t="str">
        <f>IF(ISERR(IF($C211="","",SUMIFS(Con_ve!$F$6:$F$1005,Con_ve!$C$6:$C$1005,$C211,Con_ve!$I$6:$I$1005,"Em negociação",Con_ve!$Q$6:$Q$1005,Cad_cl!BE$5))),"",IF($C211="","",SUMIFS(Con_ve!$F$6:$F$1005,Con_ve!$C$6:$C$1005,$C211,Con_ve!$I$6:$I$1005,"Em negociação",Con_ve!$Q$6:$Q$1005,Cad_cl!BE$5)))</f>
        <v/>
      </c>
      <c r="BF211" s="134" t="str">
        <f>IF(ISERR(IF($C211="","",SUMIFS(Con_ve!$F$6:$F$1005,Con_ve!$C$6:$C$1005,$C211,Con_ve!$I$6:$I$1005,"Em negociação",Con_ve!$Q$6:$Q$1005,Cad_cl!BF$5))),"",IF($C211="","",SUMIFS(Con_ve!$F$6:$F$1005,Con_ve!$C$6:$C$1005,$C211,Con_ve!$I$6:$I$1005,"Em negociação",Con_ve!$Q$6:$Q$1005,Cad_cl!BF$5)))</f>
        <v/>
      </c>
      <c r="BG211" s="134" t="str">
        <f>IF(ISERR(IF($C211="","",SUMIFS(Con_ve!$F$6:$F$1005,Con_ve!$C$6:$C$1005,$C211,Con_ve!$I$6:$I$1005,"Em negociação",Con_ve!$Q$6:$Q$1005,Cad_cl!BG$5))),"",IF($C211="","",SUMIFS(Con_ve!$F$6:$F$1005,Con_ve!$C$6:$C$1005,$C211,Con_ve!$I$6:$I$1005,"Em negociação",Con_ve!$Q$6:$Q$1005,Cad_cl!BG$5)))</f>
        <v/>
      </c>
      <c r="BH211" s="134" t="str">
        <f>IF(ISERR(IF($C211="","",SUMIFS(Con_ve!$F$6:$F$1005,Con_ve!$C$6:$C$1005,$C211,Con_ve!$I$6:$I$1005,"Em negociação",Con_ve!$Q$6:$Q$1005,Cad_cl!BH$5))),"",IF($C211="","",SUMIFS(Con_ve!$F$6:$F$1005,Con_ve!$C$6:$C$1005,$C211,Con_ve!$I$6:$I$1005,"Em negociação",Con_ve!$Q$6:$Q$1005,Cad_cl!BH$5)))</f>
        <v/>
      </c>
      <c r="BI211" s="134" t="str">
        <f>IF(ISERR(IF($C211="","",SUMIFS(Con_ve!$F$6:$F$1005,Con_ve!$C$6:$C$1005,$C211,Con_ve!$I$6:$I$1005,"Em negociação",Con_ve!$Q$6:$Q$1005,Cad_cl!BI$5))),"",IF($C211="","",SUMIFS(Con_ve!$F$6:$F$1005,Con_ve!$C$6:$C$1005,$C211,Con_ve!$I$6:$I$1005,"Em negociação",Con_ve!$Q$6:$Q$1005,Cad_cl!BI$5)))</f>
        <v/>
      </c>
      <c r="BJ211" s="134" t="str">
        <f>IF(ISERR(IF($C211="","",SUMIFS(Con_ve!$F$6:$F$1005,Con_ve!$C$6:$C$1005,$C211,Con_ve!$I$6:$I$1005,"Em negociação",Con_ve!$Q$6:$Q$1005,Cad_cl!BJ$5))),"",IF($C211="","",SUMIFS(Con_ve!$F$6:$F$1005,Con_ve!$C$6:$C$1005,$C211,Con_ve!$I$6:$I$1005,"Em negociação",Con_ve!$Q$6:$Q$1005,Cad_cl!BJ$5)))</f>
        <v/>
      </c>
      <c r="BK211" s="134" t="str">
        <f>IF(ISERR(IF($C211="","",SUMIFS(Con_ve!$F$6:$F$1005,Con_ve!$C$6:$C$1005,$C211,Con_ve!$I$6:$I$1005,"Em negociação",Con_ve!$Q$6:$Q$1005,Cad_cl!BK$5))),"",IF($C211="","",SUMIFS(Con_ve!$F$6:$F$1005,Con_ve!$C$6:$C$1005,$C211,Con_ve!$I$6:$I$1005,"Em negociação",Con_ve!$Q$6:$Q$1005,Cad_cl!BK$5)))</f>
        <v/>
      </c>
      <c r="BL211" s="134" t="str">
        <f>IF(ISERR(IF($C211="","",SUMIFS(Con_ve!$F$6:$F$1005,Con_ve!$C$6:$C$1005,$C211,Con_ve!$I$6:$I$1005,"Em negociação",Con_ve!$Q$6:$Q$1005,Cad_cl!BL$5))),"",IF($C211="","",SUMIFS(Con_ve!$F$6:$F$1005,Con_ve!$C$6:$C$1005,$C211,Con_ve!$I$6:$I$1005,"Em negociação",Con_ve!$Q$6:$Q$1005,Cad_cl!BL$5)))</f>
        <v/>
      </c>
      <c r="BM211" s="134" t="str">
        <f>IF(ISERR(IF($C211="","",SUMIFS(Con_ve!$F$6:$F$1005,Con_ve!$C$6:$C$1005,$C211,Con_ve!$I$6:$I$1005,"Em negociação",Con_ve!$Q$6:$Q$1005,Cad_cl!BM$5))),"",IF($C211="","",SUMIFS(Con_ve!$F$6:$F$1005,Con_ve!$C$6:$C$1005,$C211,Con_ve!$I$6:$I$1005,"Em negociação",Con_ve!$Q$6:$Q$1005,Cad_cl!BM$5)))</f>
        <v/>
      </c>
      <c r="BN211" s="134" t="str">
        <f>IF(ISERR(IF($C211="","",SUMIFS(Con_ve!$F$6:$F$1005,Con_ve!$C$6:$C$1005,$C211,Con_ve!$I$6:$I$1005,"Em negociação",Con_ve!$Q$6:$Q$1005,Cad_cl!BN$5))),"",IF($C211="","",SUMIFS(Con_ve!$F$6:$F$1005,Con_ve!$C$6:$C$1005,$C211,Con_ve!$I$6:$I$1005,"Em negociação",Con_ve!$Q$6:$Q$1005,Cad_cl!BN$5)))</f>
        <v/>
      </c>
      <c r="BO211" s="134" t="str">
        <f>IF(ISERR(IF($C211="","",SUMIFS(Con_ve!$F$6:$F$1005,Con_ve!$C$6:$C$1005,$C211,Con_ve!$I$6:$I$1005,"Em negociação",Con_ve!$Q$6:$Q$1005,Cad_cl!BO$5))),"",IF($C211="","",SUMIFS(Con_ve!$F$6:$F$1005,Con_ve!$C$6:$C$1005,$C211,Con_ve!$I$6:$I$1005,"Em negociação",Con_ve!$Q$6:$Q$1005,Cad_cl!BO$5)))</f>
        <v/>
      </c>
      <c r="BP211" s="134">
        <f t="shared" si="10"/>
        <v>0</v>
      </c>
      <c r="BR211" s="125" t="str">
        <f>IF(ISERR(IF(AND($I211=Re_lo!$E$5,BR$5=VLOOKUP(Re_lo!$H$5,Re_lo!$N$5:$O$16,2,0)),AP211,"")),"",IF(AND($I211=Re_lo!$E$5,BR$5=VLOOKUP(Re_lo!$H$5,Re_lo!$N$5:$O$16,2,0)),AP211,""))</f>
        <v/>
      </c>
      <c r="BS211" s="125" t="str">
        <f>IF(ISERR(IF(AND($I211=Re_lo!$E$5,BS$5=VLOOKUP(Re_lo!$H$5,Re_lo!$N$5:$O$16,2,0)),AQ211,"")),"",IF(AND($I211=Re_lo!$E$5,BS$5=VLOOKUP(Re_lo!$H$5,Re_lo!$N$5:$O$16,2,0)),AQ211,""))</f>
        <v/>
      </c>
      <c r="BT211" s="125" t="str">
        <f>IF(ISERR(IF(AND($I211=Re_lo!$E$5,BT$5=VLOOKUP(Re_lo!$H$5,Re_lo!$N$5:$O$16,2,0)),AR211,"")),"",IF(AND($I211=Re_lo!$E$5,BT$5=VLOOKUP(Re_lo!$H$5,Re_lo!$N$5:$O$16,2,0)),AR211,""))</f>
        <v/>
      </c>
      <c r="BU211" s="125" t="str">
        <f>IF(ISERR(IF(AND($I211=Re_lo!$E$5,BU$5=VLOOKUP(Re_lo!$H$5,Re_lo!$N$5:$O$16,2,0)),AS211,"")),"",IF(AND($I211=Re_lo!$E$5,BU$5=VLOOKUP(Re_lo!$H$5,Re_lo!$N$5:$O$16,2,0)),AS211,""))</f>
        <v/>
      </c>
      <c r="BV211" s="125" t="str">
        <f>IF(ISERR(IF(AND($I211=Re_lo!$E$5,BV$5=VLOOKUP(Re_lo!$H$5,Re_lo!$N$5:$O$16,2,0)),AT211,"")),"",IF(AND($I211=Re_lo!$E$5,BV$5=VLOOKUP(Re_lo!$H$5,Re_lo!$N$5:$O$16,2,0)),AT211,""))</f>
        <v/>
      </c>
      <c r="BW211" s="125" t="str">
        <f>IF(ISERR(IF(AND($I211=Re_lo!$E$5,BW$5=VLOOKUP(Re_lo!$H$5,Re_lo!$N$5:$O$16,2,0)),AU211,"")),"",IF(AND($I211=Re_lo!$E$5,BW$5=VLOOKUP(Re_lo!$H$5,Re_lo!$N$5:$O$16,2,0)),AU211,""))</f>
        <v/>
      </c>
      <c r="BX211" s="125" t="str">
        <f>IF(ISERR(IF(AND($I211=Re_lo!$E$5,BX$5=VLOOKUP(Re_lo!$H$5,Re_lo!$N$5:$O$16,2,0)),AV211,"")),"",IF(AND($I211=Re_lo!$E$5,BX$5=VLOOKUP(Re_lo!$H$5,Re_lo!$N$5:$O$16,2,0)),AV211,""))</f>
        <v/>
      </c>
      <c r="BY211" s="125" t="str">
        <f>IF(ISERR(IF(AND($I211=Re_lo!$E$5,BY$5=VLOOKUP(Re_lo!$H$5,Re_lo!$N$5:$O$16,2,0)),AW211,"")),"",IF(AND($I211=Re_lo!$E$5,BY$5=VLOOKUP(Re_lo!$H$5,Re_lo!$N$5:$O$16,2,0)),AW211,""))</f>
        <v/>
      </c>
      <c r="BZ211" s="125" t="str">
        <f>IF(ISERR(IF(AND($I211=Re_lo!$E$5,BZ$5=VLOOKUP(Re_lo!$H$5,Re_lo!$N$5:$O$16,2,0)),AX211,"")),"",IF(AND($I211=Re_lo!$E$5,BZ$5=VLOOKUP(Re_lo!$H$5,Re_lo!$N$5:$O$16,2,0)),AX211,""))</f>
        <v/>
      </c>
      <c r="CA211" s="125" t="str">
        <f>IF(ISERR(IF(AND($I211=Re_lo!$E$5,CA$5=VLOOKUP(Re_lo!$H$5,Re_lo!$N$5:$O$16,2,0)),AY211,"")),"",IF(AND($I211=Re_lo!$E$5,CA$5=VLOOKUP(Re_lo!$H$5,Re_lo!$N$5:$O$16,2,0)),AY211,""))</f>
        <v/>
      </c>
      <c r="CB211" s="125" t="str">
        <f>IF(ISERR(IF(AND($I211=Re_lo!$E$5,CB$5=VLOOKUP(Re_lo!$H$5,Re_lo!$N$5:$O$16,2,0)),AZ211,"")),"",IF(AND($I211=Re_lo!$E$5,CB$5=VLOOKUP(Re_lo!$H$5,Re_lo!$N$5:$O$16,2,0)),AZ211,""))</f>
        <v/>
      </c>
      <c r="CC211" s="125" t="str">
        <f>IF(ISERR(IF(AND($I211=Re_lo!$E$5,CC$5=VLOOKUP(Re_lo!$H$5,Re_lo!$N$5:$O$16,2,0)),BA211,"")),"",IF(AND($I211=Re_lo!$E$5,CC$5=VLOOKUP(Re_lo!$H$5,Re_lo!$N$5:$O$16,2,0)),BA211,""))</f>
        <v/>
      </c>
      <c r="CD211" s="125" t="str">
        <f>IF(ISERR(IF(AND($I211=Re_lo!$E$5,CD$5=VLOOKUP(Re_lo!$H$5,Re_lo!$N$5:$O$16,2,0)),BB211,"")),"",IF(AND($I211=Re_lo!$E$5,CD$5=VLOOKUP(Re_lo!$H$5,Re_lo!$N$5:$O$16,2,0)),BB211,""))</f>
        <v/>
      </c>
      <c r="CF211" s="125" t="str">
        <f>IF($C211="","",COUNTIFS(Con_ve!$C$6:$C$1005,$C211,Con_ve!$Q$6:$Q$1005,Cad_cl!CF$5))</f>
        <v/>
      </c>
      <c r="CG211" s="125" t="str">
        <f>IF($C211="","",COUNTIFS(Con_ve!$C$6:$C$1005,$C211,Con_ve!$Q$6:$Q$1005,Cad_cl!CG$5))</f>
        <v/>
      </c>
      <c r="CH211" s="125" t="str">
        <f>IF($C211="","",COUNTIFS(Con_ve!$C$6:$C$1005,$C211,Con_ve!$Q$6:$Q$1005,Cad_cl!CH$5))</f>
        <v/>
      </c>
      <c r="CI211" s="125" t="str">
        <f>IF($C211="","",COUNTIFS(Con_ve!$C$6:$C$1005,$C211,Con_ve!$Q$6:$Q$1005,Cad_cl!CI$5))</f>
        <v/>
      </c>
      <c r="CJ211" s="125" t="str">
        <f>IF($C211="","",COUNTIFS(Con_ve!$C$6:$C$1005,$C211,Con_ve!$Q$6:$Q$1005,Cad_cl!CJ$5))</f>
        <v/>
      </c>
      <c r="CK211" s="125" t="str">
        <f>IF($C211="","",COUNTIFS(Con_ve!$C$6:$C$1005,$C211,Con_ve!$Q$6:$Q$1005,Cad_cl!CK$5))</f>
        <v/>
      </c>
      <c r="CL211" s="125" t="str">
        <f>IF($C211="","",COUNTIFS(Con_ve!$C$6:$C$1005,$C211,Con_ve!$Q$6:$Q$1005,Cad_cl!CL$5))</f>
        <v/>
      </c>
      <c r="CM211" s="125" t="str">
        <f>IF($C211="","",COUNTIFS(Con_ve!$C$6:$C$1005,$C211,Con_ve!$Q$6:$Q$1005,Cad_cl!CM$5))</f>
        <v/>
      </c>
      <c r="CN211" s="125" t="str">
        <f>IF($C211="","",COUNTIFS(Con_ve!$C$6:$C$1005,$C211,Con_ve!$Q$6:$Q$1005,Cad_cl!CN$5))</f>
        <v/>
      </c>
      <c r="CO211" s="125" t="str">
        <f>IF($C211="","",COUNTIFS(Con_ve!$C$6:$C$1005,$C211,Con_ve!$Q$6:$Q$1005,Cad_cl!CO$5))</f>
        <v/>
      </c>
      <c r="CP211" s="125" t="str">
        <f>IF($C211="","",COUNTIFS(Con_ve!$C$6:$C$1005,$C211,Con_ve!$Q$6:$Q$1005,Cad_cl!CP$5))</f>
        <v/>
      </c>
      <c r="CQ211" s="125" t="str">
        <f>IF($C211="","",COUNTIFS(Con_ve!$C$6:$C$1005,$C211,Con_ve!$Q$6:$Q$1005,Cad_cl!CQ$5))</f>
        <v/>
      </c>
      <c r="CR211" s="125">
        <f t="shared" si="11"/>
        <v>0</v>
      </c>
    </row>
    <row r="212" spans="3:96" ht="30" customHeight="1">
      <c r="C212" s="153"/>
      <c r="D212" s="153"/>
      <c r="E212" s="154"/>
      <c r="F212" s="153"/>
      <c r="G212" s="155"/>
      <c r="H212" s="153"/>
      <c r="I212" s="153"/>
      <c r="J212" s="132" t="s">
        <v>309</v>
      </c>
      <c r="K212" s="133" t="s">
        <v>309</v>
      </c>
      <c r="L212" s="153"/>
      <c r="M212" s="153"/>
      <c r="N212" s="153"/>
      <c r="O212" s="153"/>
      <c r="P212" s="153"/>
      <c r="Q212" s="153"/>
      <c r="AP212" s="134" t="str">
        <f>IF(ISERR(IF($C212="","",SUMIFS(Con_ve!$F$6:$F$1005,Con_ve!$C$6:$C$1005,$C212,Con_ve!$I$6:$I$1005,"Fechada",Con_ve!$Q$6:$Q$1005,Cad_cl!AP$5))),"",IF($C212="","",SUMIFS(Con_ve!$F$6:$F$1005,Con_ve!$C$6:$C$1005,$C212,Con_ve!$I$6:$I$1005,"Fechada",Con_ve!$Q$6:$Q$1005,Cad_cl!AP$5)))</f>
        <v/>
      </c>
      <c r="AQ212" s="134" t="str">
        <f>IF(ISERR(IF($C212="","",SUMIFS(Con_ve!$F$6:$F$1005,Con_ve!$C$6:$C$1005,$C212,Con_ve!$I$6:$I$1005,"Fechada",Con_ve!$Q$6:$Q$1005,Cad_cl!AQ$5))),"",IF($C212="","",SUMIFS(Con_ve!$F$6:$F$1005,Con_ve!$C$6:$C$1005,$C212,Con_ve!$I$6:$I$1005,"Fechada",Con_ve!$Q$6:$Q$1005,Cad_cl!AQ$5)))</f>
        <v/>
      </c>
      <c r="AR212" s="134" t="str">
        <f>IF(ISERR(IF($C212="","",SUMIFS(Con_ve!$F$6:$F$1005,Con_ve!$C$6:$C$1005,$C212,Con_ve!$I$6:$I$1005,"Fechada",Con_ve!$Q$6:$Q$1005,Cad_cl!AR$5))),"",IF($C212="","",SUMIFS(Con_ve!$F$6:$F$1005,Con_ve!$C$6:$C$1005,$C212,Con_ve!$I$6:$I$1005,"Fechada",Con_ve!$Q$6:$Q$1005,Cad_cl!AR$5)))</f>
        <v/>
      </c>
      <c r="AS212" s="134" t="str">
        <f>IF(ISERR(IF($C212="","",SUMIFS(Con_ve!$F$6:$F$1005,Con_ve!$C$6:$C$1005,$C212,Con_ve!$I$6:$I$1005,"Fechada",Con_ve!$Q$6:$Q$1005,Cad_cl!AS$5))),"",IF($C212="","",SUMIFS(Con_ve!$F$6:$F$1005,Con_ve!$C$6:$C$1005,$C212,Con_ve!$I$6:$I$1005,"Fechada",Con_ve!$Q$6:$Q$1005,Cad_cl!AS$5)))</f>
        <v/>
      </c>
      <c r="AT212" s="134" t="str">
        <f>IF(ISERR(IF($C212="","",SUMIFS(Con_ve!$F$6:$F$1005,Con_ve!$C$6:$C$1005,$C212,Con_ve!$I$6:$I$1005,"Fechada",Con_ve!$Q$6:$Q$1005,Cad_cl!AT$5))),"",IF($C212="","",SUMIFS(Con_ve!$F$6:$F$1005,Con_ve!$C$6:$C$1005,$C212,Con_ve!$I$6:$I$1005,"Fechada",Con_ve!$Q$6:$Q$1005,Cad_cl!AT$5)))</f>
        <v/>
      </c>
      <c r="AU212" s="134" t="str">
        <f>IF(ISERR(IF($C212="","",SUMIFS(Con_ve!$F$6:$F$1005,Con_ve!$C$6:$C$1005,$C212,Con_ve!$I$6:$I$1005,"Fechada",Con_ve!$Q$6:$Q$1005,Cad_cl!AU$5))),"",IF($C212="","",SUMIFS(Con_ve!$F$6:$F$1005,Con_ve!$C$6:$C$1005,$C212,Con_ve!$I$6:$I$1005,"Fechada",Con_ve!$Q$6:$Q$1005,Cad_cl!AU$5)))</f>
        <v/>
      </c>
      <c r="AV212" s="134" t="str">
        <f>IF(ISERR(IF($C212="","",SUMIFS(Con_ve!$F$6:$F$1005,Con_ve!$C$6:$C$1005,$C212,Con_ve!$I$6:$I$1005,"Fechada",Con_ve!$Q$6:$Q$1005,Cad_cl!AV$5))),"",IF($C212="","",SUMIFS(Con_ve!$F$6:$F$1005,Con_ve!$C$6:$C$1005,$C212,Con_ve!$I$6:$I$1005,"Fechada",Con_ve!$Q$6:$Q$1005,Cad_cl!AV$5)))</f>
        <v/>
      </c>
      <c r="AW212" s="134" t="str">
        <f>IF(ISERR(IF($C212="","",SUMIFS(Con_ve!$F$6:$F$1005,Con_ve!$C$6:$C$1005,$C212,Con_ve!$I$6:$I$1005,"Fechada",Con_ve!$Q$6:$Q$1005,Cad_cl!AW$5))),"",IF($C212="","",SUMIFS(Con_ve!$F$6:$F$1005,Con_ve!$C$6:$C$1005,$C212,Con_ve!$I$6:$I$1005,"Fechada",Con_ve!$Q$6:$Q$1005,Cad_cl!AW$5)))</f>
        <v/>
      </c>
      <c r="AX212" s="134" t="str">
        <f>IF(ISERR(IF($C212="","",SUMIFS(Con_ve!$F$6:$F$1005,Con_ve!$C$6:$C$1005,$C212,Con_ve!$I$6:$I$1005,"Fechada",Con_ve!$Q$6:$Q$1005,Cad_cl!AX$5))),"",IF($C212="","",SUMIFS(Con_ve!$F$6:$F$1005,Con_ve!$C$6:$C$1005,$C212,Con_ve!$I$6:$I$1005,"Fechada",Con_ve!$Q$6:$Q$1005,Cad_cl!AX$5)))</f>
        <v/>
      </c>
      <c r="AY212" s="134" t="str">
        <f>IF(ISERR(IF($C212="","",SUMIFS(Con_ve!$F$6:$F$1005,Con_ve!$C$6:$C$1005,$C212,Con_ve!$I$6:$I$1005,"Fechada",Con_ve!$Q$6:$Q$1005,Cad_cl!AY$5))),"",IF($C212="","",SUMIFS(Con_ve!$F$6:$F$1005,Con_ve!$C$6:$C$1005,$C212,Con_ve!$I$6:$I$1005,"Fechada",Con_ve!$Q$6:$Q$1005,Cad_cl!AY$5)))</f>
        <v/>
      </c>
      <c r="AZ212" s="134" t="str">
        <f>IF(ISERR(IF($C212="","",SUMIFS(Con_ve!$F$6:$F$1005,Con_ve!$C$6:$C$1005,$C212,Con_ve!$I$6:$I$1005,"Fechada",Con_ve!$Q$6:$Q$1005,Cad_cl!AZ$5))),"",IF($C212="","",SUMIFS(Con_ve!$F$6:$F$1005,Con_ve!$C$6:$C$1005,$C212,Con_ve!$I$6:$I$1005,"Fechada",Con_ve!$Q$6:$Q$1005,Cad_cl!AZ$5)))</f>
        <v/>
      </c>
      <c r="BA212" s="134" t="str">
        <f>IF(ISERR(IF($C212="","",SUMIFS(Con_ve!$F$6:$F$1005,Con_ve!$C$6:$C$1005,$C212,Con_ve!$I$6:$I$1005,"Fechada",Con_ve!$Q$6:$Q$1005,Cad_cl!BA$5))),"",IF($C212="","",SUMIFS(Con_ve!$F$6:$F$1005,Con_ve!$C$6:$C$1005,$C212,Con_ve!$I$6:$I$1005,"Fechada",Con_ve!$Q$6:$Q$1005,Cad_cl!BA$5)))</f>
        <v/>
      </c>
      <c r="BB212" s="134">
        <f t="shared" si="9"/>
        <v>0</v>
      </c>
      <c r="BD212" s="134" t="str">
        <f>IF(ISERR(IF($C212="","",SUMIFS(Con_ve!$F$6:$F$1005,Con_ve!$C$6:$C$1005,$C212,Con_ve!$I$6:$I$1005,"Em negociação",Con_ve!$Q$6:$Q$1005,Cad_cl!BD$5))),"",IF($C212="","",SUMIFS(Con_ve!$F$6:$F$1005,Con_ve!$C$6:$C$1005,$C212,Con_ve!$I$6:$I$1005,"Em negociação",Con_ve!$Q$6:$Q$1005,Cad_cl!BD$5)))</f>
        <v/>
      </c>
      <c r="BE212" s="134" t="str">
        <f>IF(ISERR(IF($C212="","",SUMIFS(Con_ve!$F$6:$F$1005,Con_ve!$C$6:$C$1005,$C212,Con_ve!$I$6:$I$1005,"Em negociação",Con_ve!$Q$6:$Q$1005,Cad_cl!BE$5))),"",IF($C212="","",SUMIFS(Con_ve!$F$6:$F$1005,Con_ve!$C$6:$C$1005,$C212,Con_ve!$I$6:$I$1005,"Em negociação",Con_ve!$Q$6:$Q$1005,Cad_cl!BE$5)))</f>
        <v/>
      </c>
      <c r="BF212" s="134" t="str">
        <f>IF(ISERR(IF($C212="","",SUMIFS(Con_ve!$F$6:$F$1005,Con_ve!$C$6:$C$1005,$C212,Con_ve!$I$6:$I$1005,"Em negociação",Con_ve!$Q$6:$Q$1005,Cad_cl!BF$5))),"",IF($C212="","",SUMIFS(Con_ve!$F$6:$F$1005,Con_ve!$C$6:$C$1005,$C212,Con_ve!$I$6:$I$1005,"Em negociação",Con_ve!$Q$6:$Q$1005,Cad_cl!BF$5)))</f>
        <v/>
      </c>
      <c r="BG212" s="134" t="str">
        <f>IF(ISERR(IF($C212="","",SUMIFS(Con_ve!$F$6:$F$1005,Con_ve!$C$6:$C$1005,$C212,Con_ve!$I$6:$I$1005,"Em negociação",Con_ve!$Q$6:$Q$1005,Cad_cl!BG$5))),"",IF($C212="","",SUMIFS(Con_ve!$F$6:$F$1005,Con_ve!$C$6:$C$1005,$C212,Con_ve!$I$6:$I$1005,"Em negociação",Con_ve!$Q$6:$Q$1005,Cad_cl!BG$5)))</f>
        <v/>
      </c>
      <c r="BH212" s="134" t="str">
        <f>IF(ISERR(IF($C212="","",SUMIFS(Con_ve!$F$6:$F$1005,Con_ve!$C$6:$C$1005,$C212,Con_ve!$I$6:$I$1005,"Em negociação",Con_ve!$Q$6:$Q$1005,Cad_cl!BH$5))),"",IF($C212="","",SUMIFS(Con_ve!$F$6:$F$1005,Con_ve!$C$6:$C$1005,$C212,Con_ve!$I$6:$I$1005,"Em negociação",Con_ve!$Q$6:$Q$1005,Cad_cl!BH$5)))</f>
        <v/>
      </c>
      <c r="BI212" s="134" t="str">
        <f>IF(ISERR(IF($C212="","",SUMIFS(Con_ve!$F$6:$F$1005,Con_ve!$C$6:$C$1005,$C212,Con_ve!$I$6:$I$1005,"Em negociação",Con_ve!$Q$6:$Q$1005,Cad_cl!BI$5))),"",IF($C212="","",SUMIFS(Con_ve!$F$6:$F$1005,Con_ve!$C$6:$C$1005,$C212,Con_ve!$I$6:$I$1005,"Em negociação",Con_ve!$Q$6:$Q$1005,Cad_cl!BI$5)))</f>
        <v/>
      </c>
      <c r="BJ212" s="134" t="str">
        <f>IF(ISERR(IF($C212="","",SUMIFS(Con_ve!$F$6:$F$1005,Con_ve!$C$6:$C$1005,$C212,Con_ve!$I$6:$I$1005,"Em negociação",Con_ve!$Q$6:$Q$1005,Cad_cl!BJ$5))),"",IF($C212="","",SUMIFS(Con_ve!$F$6:$F$1005,Con_ve!$C$6:$C$1005,$C212,Con_ve!$I$6:$I$1005,"Em negociação",Con_ve!$Q$6:$Q$1005,Cad_cl!BJ$5)))</f>
        <v/>
      </c>
      <c r="BK212" s="134" t="str">
        <f>IF(ISERR(IF($C212="","",SUMIFS(Con_ve!$F$6:$F$1005,Con_ve!$C$6:$C$1005,$C212,Con_ve!$I$6:$I$1005,"Em negociação",Con_ve!$Q$6:$Q$1005,Cad_cl!BK$5))),"",IF($C212="","",SUMIFS(Con_ve!$F$6:$F$1005,Con_ve!$C$6:$C$1005,$C212,Con_ve!$I$6:$I$1005,"Em negociação",Con_ve!$Q$6:$Q$1005,Cad_cl!BK$5)))</f>
        <v/>
      </c>
      <c r="BL212" s="134" t="str">
        <f>IF(ISERR(IF($C212="","",SUMIFS(Con_ve!$F$6:$F$1005,Con_ve!$C$6:$C$1005,$C212,Con_ve!$I$6:$I$1005,"Em negociação",Con_ve!$Q$6:$Q$1005,Cad_cl!BL$5))),"",IF($C212="","",SUMIFS(Con_ve!$F$6:$F$1005,Con_ve!$C$6:$C$1005,$C212,Con_ve!$I$6:$I$1005,"Em negociação",Con_ve!$Q$6:$Q$1005,Cad_cl!BL$5)))</f>
        <v/>
      </c>
      <c r="BM212" s="134" t="str">
        <f>IF(ISERR(IF($C212="","",SUMIFS(Con_ve!$F$6:$F$1005,Con_ve!$C$6:$C$1005,$C212,Con_ve!$I$6:$I$1005,"Em negociação",Con_ve!$Q$6:$Q$1005,Cad_cl!BM$5))),"",IF($C212="","",SUMIFS(Con_ve!$F$6:$F$1005,Con_ve!$C$6:$C$1005,$C212,Con_ve!$I$6:$I$1005,"Em negociação",Con_ve!$Q$6:$Q$1005,Cad_cl!BM$5)))</f>
        <v/>
      </c>
      <c r="BN212" s="134" t="str">
        <f>IF(ISERR(IF($C212="","",SUMIFS(Con_ve!$F$6:$F$1005,Con_ve!$C$6:$C$1005,$C212,Con_ve!$I$6:$I$1005,"Em negociação",Con_ve!$Q$6:$Q$1005,Cad_cl!BN$5))),"",IF($C212="","",SUMIFS(Con_ve!$F$6:$F$1005,Con_ve!$C$6:$C$1005,$C212,Con_ve!$I$6:$I$1005,"Em negociação",Con_ve!$Q$6:$Q$1005,Cad_cl!BN$5)))</f>
        <v/>
      </c>
      <c r="BO212" s="134" t="str">
        <f>IF(ISERR(IF($C212="","",SUMIFS(Con_ve!$F$6:$F$1005,Con_ve!$C$6:$C$1005,$C212,Con_ve!$I$6:$I$1005,"Em negociação",Con_ve!$Q$6:$Q$1005,Cad_cl!BO$5))),"",IF($C212="","",SUMIFS(Con_ve!$F$6:$F$1005,Con_ve!$C$6:$C$1005,$C212,Con_ve!$I$6:$I$1005,"Em negociação",Con_ve!$Q$6:$Q$1005,Cad_cl!BO$5)))</f>
        <v/>
      </c>
      <c r="BP212" s="134">
        <f t="shared" si="10"/>
        <v>0</v>
      </c>
      <c r="BR212" s="125" t="str">
        <f>IF(ISERR(IF(AND($I212=Re_lo!$E$5,BR$5=VLOOKUP(Re_lo!$H$5,Re_lo!$N$5:$O$16,2,0)),AP212,"")),"",IF(AND($I212=Re_lo!$E$5,BR$5=VLOOKUP(Re_lo!$H$5,Re_lo!$N$5:$O$16,2,0)),AP212,""))</f>
        <v/>
      </c>
      <c r="BS212" s="125" t="str">
        <f>IF(ISERR(IF(AND($I212=Re_lo!$E$5,BS$5=VLOOKUP(Re_lo!$H$5,Re_lo!$N$5:$O$16,2,0)),AQ212,"")),"",IF(AND($I212=Re_lo!$E$5,BS$5=VLOOKUP(Re_lo!$H$5,Re_lo!$N$5:$O$16,2,0)),AQ212,""))</f>
        <v/>
      </c>
      <c r="BT212" s="125" t="str">
        <f>IF(ISERR(IF(AND($I212=Re_lo!$E$5,BT$5=VLOOKUP(Re_lo!$H$5,Re_lo!$N$5:$O$16,2,0)),AR212,"")),"",IF(AND($I212=Re_lo!$E$5,BT$5=VLOOKUP(Re_lo!$H$5,Re_lo!$N$5:$O$16,2,0)),AR212,""))</f>
        <v/>
      </c>
      <c r="BU212" s="125" t="str">
        <f>IF(ISERR(IF(AND($I212=Re_lo!$E$5,BU$5=VLOOKUP(Re_lo!$H$5,Re_lo!$N$5:$O$16,2,0)),AS212,"")),"",IF(AND($I212=Re_lo!$E$5,BU$5=VLOOKUP(Re_lo!$H$5,Re_lo!$N$5:$O$16,2,0)),AS212,""))</f>
        <v/>
      </c>
      <c r="BV212" s="125" t="str">
        <f>IF(ISERR(IF(AND($I212=Re_lo!$E$5,BV$5=VLOOKUP(Re_lo!$H$5,Re_lo!$N$5:$O$16,2,0)),AT212,"")),"",IF(AND($I212=Re_lo!$E$5,BV$5=VLOOKUP(Re_lo!$H$5,Re_lo!$N$5:$O$16,2,0)),AT212,""))</f>
        <v/>
      </c>
      <c r="BW212" s="125" t="str">
        <f>IF(ISERR(IF(AND($I212=Re_lo!$E$5,BW$5=VLOOKUP(Re_lo!$H$5,Re_lo!$N$5:$O$16,2,0)),AU212,"")),"",IF(AND($I212=Re_lo!$E$5,BW$5=VLOOKUP(Re_lo!$H$5,Re_lo!$N$5:$O$16,2,0)),AU212,""))</f>
        <v/>
      </c>
      <c r="BX212" s="125" t="str">
        <f>IF(ISERR(IF(AND($I212=Re_lo!$E$5,BX$5=VLOOKUP(Re_lo!$H$5,Re_lo!$N$5:$O$16,2,0)),AV212,"")),"",IF(AND($I212=Re_lo!$E$5,BX$5=VLOOKUP(Re_lo!$H$5,Re_lo!$N$5:$O$16,2,0)),AV212,""))</f>
        <v/>
      </c>
      <c r="BY212" s="125" t="str">
        <f>IF(ISERR(IF(AND($I212=Re_lo!$E$5,BY$5=VLOOKUP(Re_lo!$H$5,Re_lo!$N$5:$O$16,2,0)),AW212,"")),"",IF(AND($I212=Re_lo!$E$5,BY$5=VLOOKUP(Re_lo!$H$5,Re_lo!$N$5:$O$16,2,0)),AW212,""))</f>
        <v/>
      </c>
      <c r="BZ212" s="125" t="str">
        <f>IF(ISERR(IF(AND($I212=Re_lo!$E$5,BZ$5=VLOOKUP(Re_lo!$H$5,Re_lo!$N$5:$O$16,2,0)),AX212,"")),"",IF(AND($I212=Re_lo!$E$5,BZ$5=VLOOKUP(Re_lo!$H$5,Re_lo!$N$5:$O$16,2,0)),AX212,""))</f>
        <v/>
      </c>
      <c r="CA212" s="125" t="str">
        <f>IF(ISERR(IF(AND($I212=Re_lo!$E$5,CA$5=VLOOKUP(Re_lo!$H$5,Re_lo!$N$5:$O$16,2,0)),AY212,"")),"",IF(AND($I212=Re_lo!$E$5,CA$5=VLOOKUP(Re_lo!$H$5,Re_lo!$N$5:$O$16,2,0)),AY212,""))</f>
        <v/>
      </c>
      <c r="CB212" s="125" t="str">
        <f>IF(ISERR(IF(AND($I212=Re_lo!$E$5,CB$5=VLOOKUP(Re_lo!$H$5,Re_lo!$N$5:$O$16,2,0)),AZ212,"")),"",IF(AND($I212=Re_lo!$E$5,CB$5=VLOOKUP(Re_lo!$H$5,Re_lo!$N$5:$O$16,2,0)),AZ212,""))</f>
        <v/>
      </c>
      <c r="CC212" s="125" t="str">
        <f>IF(ISERR(IF(AND($I212=Re_lo!$E$5,CC$5=VLOOKUP(Re_lo!$H$5,Re_lo!$N$5:$O$16,2,0)),BA212,"")),"",IF(AND($I212=Re_lo!$E$5,CC$5=VLOOKUP(Re_lo!$H$5,Re_lo!$N$5:$O$16,2,0)),BA212,""))</f>
        <v/>
      </c>
      <c r="CD212" s="125" t="str">
        <f>IF(ISERR(IF(AND($I212=Re_lo!$E$5,CD$5=VLOOKUP(Re_lo!$H$5,Re_lo!$N$5:$O$16,2,0)),BB212,"")),"",IF(AND($I212=Re_lo!$E$5,CD$5=VLOOKUP(Re_lo!$H$5,Re_lo!$N$5:$O$16,2,0)),BB212,""))</f>
        <v/>
      </c>
      <c r="CF212" s="125" t="str">
        <f>IF($C212="","",COUNTIFS(Con_ve!$C$6:$C$1005,$C212,Con_ve!$Q$6:$Q$1005,Cad_cl!CF$5))</f>
        <v/>
      </c>
      <c r="CG212" s="125" t="str">
        <f>IF($C212="","",COUNTIFS(Con_ve!$C$6:$C$1005,$C212,Con_ve!$Q$6:$Q$1005,Cad_cl!CG$5))</f>
        <v/>
      </c>
      <c r="CH212" s="125" t="str">
        <f>IF($C212="","",COUNTIFS(Con_ve!$C$6:$C$1005,$C212,Con_ve!$Q$6:$Q$1005,Cad_cl!CH$5))</f>
        <v/>
      </c>
      <c r="CI212" s="125" t="str">
        <f>IF($C212="","",COUNTIFS(Con_ve!$C$6:$C$1005,$C212,Con_ve!$Q$6:$Q$1005,Cad_cl!CI$5))</f>
        <v/>
      </c>
      <c r="CJ212" s="125" t="str">
        <f>IF($C212="","",COUNTIFS(Con_ve!$C$6:$C$1005,$C212,Con_ve!$Q$6:$Q$1005,Cad_cl!CJ$5))</f>
        <v/>
      </c>
      <c r="CK212" s="125" t="str">
        <f>IF($C212="","",COUNTIFS(Con_ve!$C$6:$C$1005,$C212,Con_ve!$Q$6:$Q$1005,Cad_cl!CK$5))</f>
        <v/>
      </c>
      <c r="CL212" s="125" t="str">
        <f>IF($C212="","",COUNTIFS(Con_ve!$C$6:$C$1005,$C212,Con_ve!$Q$6:$Q$1005,Cad_cl!CL$5))</f>
        <v/>
      </c>
      <c r="CM212" s="125" t="str">
        <f>IF($C212="","",COUNTIFS(Con_ve!$C$6:$C$1005,$C212,Con_ve!$Q$6:$Q$1005,Cad_cl!CM$5))</f>
        <v/>
      </c>
      <c r="CN212" s="125" t="str">
        <f>IF($C212="","",COUNTIFS(Con_ve!$C$6:$C$1005,$C212,Con_ve!$Q$6:$Q$1005,Cad_cl!CN$5))</f>
        <v/>
      </c>
      <c r="CO212" s="125" t="str">
        <f>IF($C212="","",COUNTIFS(Con_ve!$C$6:$C$1005,$C212,Con_ve!$Q$6:$Q$1005,Cad_cl!CO$5))</f>
        <v/>
      </c>
      <c r="CP212" s="125" t="str">
        <f>IF($C212="","",COUNTIFS(Con_ve!$C$6:$C$1005,$C212,Con_ve!$Q$6:$Q$1005,Cad_cl!CP$5))</f>
        <v/>
      </c>
      <c r="CQ212" s="125" t="str">
        <f>IF($C212="","",COUNTIFS(Con_ve!$C$6:$C$1005,$C212,Con_ve!$Q$6:$Q$1005,Cad_cl!CQ$5))</f>
        <v/>
      </c>
      <c r="CR212" s="125">
        <f t="shared" si="11"/>
        <v>0</v>
      </c>
    </row>
    <row r="213" spans="3:96" ht="30" customHeight="1">
      <c r="C213" s="153"/>
      <c r="D213" s="153"/>
      <c r="E213" s="154"/>
      <c r="F213" s="153"/>
      <c r="G213" s="155"/>
      <c r="H213" s="153"/>
      <c r="I213" s="153"/>
      <c r="J213" s="132" t="s">
        <v>309</v>
      </c>
      <c r="K213" s="133" t="s">
        <v>309</v>
      </c>
      <c r="L213" s="153"/>
      <c r="M213" s="153"/>
      <c r="N213" s="153"/>
      <c r="O213" s="153"/>
      <c r="P213" s="153"/>
      <c r="Q213" s="153"/>
      <c r="AP213" s="134" t="str">
        <f>IF(ISERR(IF($C213="","",SUMIFS(Con_ve!$F$6:$F$1005,Con_ve!$C$6:$C$1005,$C213,Con_ve!$I$6:$I$1005,"Fechada",Con_ve!$Q$6:$Q$1005,Cad_cl!AP$5))),"",IF($C213="","",SUMIFS(Con_ve!$F$6:$F$1005,Con_ve!$C$6:$C$1005,$C213,Con_ve!$I$6:$I$1005,"Fechada",Con_ve!$Q$6:$Q$1005,Cad_cl!AP$5)))</f>
        <v/>
      </c>
      <c r="AQ213" s="134" t="str">
        <f>IF(ISERR(IF($C213="","",SUMIFS(Con_ve!$F$6:$F$1005,Con_ve!$C$6:$C$1005,$C213,Con_ve!$I$6:$I$1005,"Fechada",Con_ve!$Q$6:$Q$1005,Cad_cl!AQ$5))),"",IF($C213="","",SUMIFS(Con_ve!$F$6:$F$1005,Con_ve!$C$6:$C$1005,$C213,Con_ve!$I$6:$I$1005,"Fechada",Con_ve!$Q$6:$Q$1005,Cad_cl!AQ$5)))</f>
        <v/>
      </c>
      <c r="AR213" s="134" t="str">
        <f>IF(ISERR(IF($C213="","",SUMIFS(Con_ve!$F$6:$F$1005,Con_ve!$C$6:$C$1005,$C213,Con_ve!$I$6:$I$1005,"Fechada",Con_ve!$Q$6:$Q$1005,Cad_cl!AR$5))),"",IF($C213="","",SUMIFS(Con_ve!$F$6:$F$1005,Con_ve!$C$6:$C$1005,$C213,Con_ve!$I$6:$I$1005,"Fechada",Con_ve!$Q$6:$Q$1005,Cad_cl!AR$5)))</f>
        <v/>
      </c>
      <c r="AS213" s="134" t="str">
        <f>IF(ISERR(IF($C213="","",SUMIFS(Con_ve!$F$6:$F$1005,Con_ve!$C$6:$C$1005,$C213,Con_ve!$I$6:$I$1005,"Fechada",Con_ve!$Q$6:$Q$1005,Cad_cl!AS$5))),"",IF($C213="","",SUMIFS(Con_ve!$F$6:$F$1005,Con_ve!$C$6:$C$1005,$C213,Con_ve!$I$6:$I$1005,"Fechada",Con_ve!$Q$6:$Q$1005,Cad_cl!AS$5)))</f>
        <v/>
      </c>
      <c r="AT213" s="134" t="str">
        <f>IF(ISERR(IF($C213="","",SUMIFS(Con_ve!$F$6:$F$1005,Con_ve!$C$6:$C$1005,$C213,Con_ve!$I$6:$I$1005,"Fechada",Con_ve!$Q$6:$Q$1005,Cad_cl!AT$5))),"",IF($C213="","",SUMIFS(Con_ve!$F$6:$F$1005,Con_ve!$C$6:$C$1005,$C213,Con_ve!$I$6:$I$1005,"Fechada",Con_ve!$Q$6:$Q$1005,Cad_cl!AT$5)))</f>
        <v/>
      </c>
      <c r="AU213" s="134" t="str">
        <f>IF(ISERR(IF($C213="","",SUMIFS(Con_ve!$F$6:$F$1005,Con_ve!$C$6:$C$1005,$C213,Con_ve!$I$6:$I$1005,"Fechada",Con_ve!$Q$6:$Q$1005,Cad_cl!AU$5))),"",IF($C213="","",SUMIFS(Con_ve!$F$6:$F$1005,Con_ve!$C$6:$C$1005,$C213,Con_ve!$I$6:$I$1005,"Fechada",Con_ve!$Q$6:$Q$1005,Cad_cl!AU$5)))</f>
        <v/>
      </c>
      <c r="AV213" s="134" t="str">
        <f>IF(ISERR(IF($C213="","",SUMIFS(Con_ve!$F$6:$F$1005,Con_ve!$C$6:$C$1005,$C213,Con_ve!$I$6:$I$1005,"Fechada",Con_ve!$Q$6:$Q$1005,Cad_cl!AV$5))),"",IF($C213="","",SUMIFS(Con_ve!$F$6:$F$1005,Con_ve!$C$6:$C$1005,$C213,Con_ve!$I$6:$I$1005,"Fechada",Con_ve!$Q$6:$Q$1005,Cad_cl!AV$5)))</f>
        <v/>
      </c>
      <c r="AW213" s="134" t="str">
        <f>IF(ISERR(IF($C213="","",SUMIFS(Con_ve!$F$6:$F$1005,Con_ve!$C$6:$C$1005,$C213,Con_ve!$I$6:$I$1005,"Fechada",Con_ve!$Q$6:$Q$1005,Cad_cl!AW$5))),"",IF($C213="","",SUMIFS(Con_ve!$F$6:$F$1005,Con_ve!$C$6:$C$1005,$C213,Con_ve!$I$6:$I$1005,"Fechada",Con_ve!$Q$6:$Q$1005,Cad_cl!AW$5)))</f>
        <v/>
      </c>
      <c r="AX213" s="134" t="str">
        <f>IF(ISERR(IF($C213="","",SUMIFS(Con_ve!$F$6:$F$1005,Con_ve!$C$6:$C$1005,$C213,Con_ve!$I$6:$I$1005,"Fechada",Con_ve!$Q$6:$Q$1005,Cad_cl!AX$5))),"",IF($C213="","",SUMIFS(Con_ve!$F$6:$F$1005,Con_ve!$C$6:$C$1005,$C213,Con_ve!$I$6:$I$1005,"Fechada",Con_ve!$Q$6:$Q$1005,Cad_cl!AX$5)))</f>
        <v/>
      </c>
      <c r="AY213" s="134" t="str">
        <f>IF(ISERR(IF($C213="","",SUMIFS(Con_ve!$F$6:$F$1005,Con_ve!$C$6:$C$1005,$C213,Con_ve!$I$6:$I$1005,"Fechada",Con_ve!$Q$6:$Q$1005,Cad_cl!AY$5))),"",IF($C213="","",SUMIFS(Con_ve!$F$6:$F$1005,Con_ve!$C$6:$C$1005,$C213,Con_ve!$I$6:$I$1005,"Fechada",Con_ve!$Q$6:$Q$1005,Cad_cl!AY$5)))</f>
        <v/>
      </c>
      <c r="AZ213" s="134" t="str">
        <f>IF(ISERR(IF($C213="","",SUMIFS(Con_ve!$F$6:$F$1005,Con_ve!$C$6:$C$1005,$C213,Con_ve!$I$6:$I$1005,"Fechada",Con_ve!$Q$6:$Q$1005,Cad_cl!AZ$5))),"",IF($C213="","",SUMIFS(Con_ve!$F$6:$F$1005,Con_ve!$C$6:$C$1005,$C213,Con_ve!$I$6:$I$1005,"Fechada",Con_ve!$Q$6:$Q$1005,Cad_cl!AZ$5)))</f>
        <v/>
      </c>
      <c r="BA213" s="134" t="str">
        <f>IF(ISERR(IF($C213="","",SUMIFS(Con_ve!$F$6:$F$1005,Con_ve!$C$6:$C$1005,$C213,Con_ve!$I$6:$I$1005,"Fechada",Con_ve!$Q$6:$Q$1005,Cad_cl!BA$5))),"",IF($C213="","",SUMIFS(Con_ve!$F$6:$F$1005,Con_ve!$C$6:$C$1005,$C213,Con_ve!$I$6:$I$1005,"Fechada",Con_ve!$Q$6:$Q$1005,Cad_cl!BA$5)))</f>
        <v/>
      </c>
      <c r="BB213" s="134">
        <f t="shared" si="9"/>
        <v>0</v>
      </c>
      <c r="BD213" s="134" t="str">
        <f>IF(ISERR(IF($C213="","",SUMIFS(Con_ve!$F$6:$F$1005,Con_ve!$C$6:$C$1005,$C213,Con_ve!$I$6:$I$1005,"Em negociação",Con_ve!$Q$6:$Q$1005,Cad_cl!BD$5))),"",IF($C213="","",SUMIFS(Con_ve!$F$6:$F$1005,Con_ve!$C$6:$C$1005,$C213,Con_ve!$I$6:$I$1005,"Em negociação",Con_ve!$Q$6:$Q$1005,Cad_cl!BD$5)))</f>
        <v/>
      </c>
      <c r="BE213" s="134" t="str">
        <f>IF(ISERR(IF($C213="","",SUMIFS(Con_ve!$F$6:$F$1005,Con_ve!$C$6:$C$1005,$C213,Con_ve!$I$6:$I$1005,"Em negociação",Con_ve!$Q$6:$Q$1005,Cad_cl!BE$5))),"",IF($C213="","",SUMIFS(Con_ve!$F$6:$F$1005,Con_ve!$C$6:$C$1005,$C213,Con_ve!$I$6:$I$1005,"Em negociação",Con_ve!$Q$6:$Q$1005,Cad_cl!BE$5)))</f>
        <v/>
      </c>
      <c r="BF213" s="134" t="str">
        <f>IF(ISERR(IF($C213="","",SUMIFS(Con_ve!$F$6:$F$1005,Con_ve!$C$6:$C$1005,$C213,Con_ve!$I$6:$I$1005,"Em negociação",Con_ve!$Q$6:$Q$1005,Cad_cl!BF$5))),"",IF($C213="","",SUMIFS(Con_ve!$F$6:$F$1005,Con_ve!$C$6:$C$1005,$C213,Con_ve!$I$6:$I$1005,"Em negociação",Con_ve!$Q$6:$Q$1005,Cad_cl!BF$5)))</f>
        <v/>
      </c>
      <c r="BG213" s="134" t="str">
        <f>IF(ISERR(IF($C213="","",SUMIFS(Con_ve!$F$6:$F$1005,Con_ve!$C$6:$C$1005,$C213,Con_ve!$I$6:$I$1005,"Em negociação",Con_ve!$Q$6:$Q$1005,Cad_cl!BG$5))),"",IF($C213="","",SUMIFS(Con_ve!$F$6:$F$1005,Con_ve!$C$6:$C$1005,$C213,Con_ve!$I$6:$I$1005,"Em negociação",Con_ve!$Q$6:$Q$1005,Cad_cl!BG$5)))</f>
        <v/>
      </c>
      <c r="BH213" s="134" t="str">
        <f>IF(ISERR(IF($C213="","",SUMIFS(Con_ve!$F$6:$F$1005,Con_ve!$C$6:$C$1005,$C213,Con_ve!$I$6:$I$1005,"Em negociação",Con_ve!$Q$6:$Q$1005,Cad_cl!BH$5))),"",IF($C213="","",SUMIFS(Con_ve!$F$6:$F$1005,Con_ve!$C$6:$C$1005,$C213,Con_ve!$I$6:$I$1005,"Em negociação",Con_ve!$Q$6:$Q$1005,Cad_cl!BH$5)))</f>
        <v/>
      </c>
      <c r="BI213" s="134" t="str">
        <f>IF(ISERR(IF($C213="","",SUMIFS(Con_ve!$F$6:$F$1005,Con_ve!$C$6:$C$1005,$C213,Con_ve!$I$6:$I$1005,"Em negociação",Con_ve!$Q$6:$Q$1005,Cad_cl!BI$5))),"",IF($C213="","",SUMIFS(Con_ve!$F$6:$F$1005,Con_ve!$C$6:$C$1005,$C213,Con_ve!$I$6:$I$1005,"Em negociação",Con_ve!$Q$6:$Q$1005,Cad_cl!BI$5)))</f>
        <v/>
      </c>
      <c r="BJ213" s="134" t="str">
        <f>IF(ISERR(IF($C213="","",SUMIFS(Con_ve!$F$6:$F$1005,Con_ve!$C$6:$C$1005,$C213,Con_ve!$I$6:$I$1005,"Em negociação",Con_ve!$Q$6:$Q$1005,Cad_cl!BJ$5))),"",IF($C213="","",SUMIFS(Con_ve!$F$6:$F$1005,Con_ve!$C$6:$C$1005,$C213,Con_ve!$I$6:$I$1005,"Em negociação",Con_ve!$Q$6:$Q$1005,Cad_cl!BJ$5)))</f>
        <v/>
      </c>
      <c r="BK213" s="134" t="str">
        <f>IF(ISERR(IF($C213="","",SUMIFS(Con_ve!$F$6:$F$1005,Con_ve!$C$6:$C$1005,$C213,Con_ve!$I$6:$I$1005,"Em negociação",Con_ve!$Q$6:$Q$1005,Cad_cl!BK$5))),"",IF($C213="","",SUMIFS(Con_ve!$F$6:$F$1005,Con_ve!$C$6:$C$1005,$C213,Con_ve!$I$6:$I$1005,"Em negociação",Con_ve!$Q$6:$Q$1005,Cad_cl!BK$5)))</f>
        <v/>
      </c>
      <c r="BL213" s="134" t="str">
        <f>IF(ISERR(IF($C213="","",SUMIFS(Con_ve!$F$6:$F$1005,Con_ve!$C$6:$C$1005,$C213,Con_ve!$I$6:$I$1005,"Em negociação",Con_ve!$Q$6:$Q$1005,Cad_cl!BL$5))),"",IF($C213="","",SUMIFS(Con_ve!$F$6:$F$1005,Con_ve!$C$6:$C$1005,$C213,Con_ve!$I$6:$I$1005,"Em negociação",Con_ve!$Q$6:$Q$1005,Cad_cl!BL$5)))</f>
        <v/>
      </c>
      <c r="BM213" s="134" t="str">
        <f>IF(ISERR(IF($C213="","",SUMIFS(Con_ve!$F$6:$F$1005,Con_ve!$C$6:$C$1005,$C213,Con_ve!$I$6:$I$1005,"Em negociação",Con_ve!$Q$6:$Q$1005,Cad_cl!BM$5))),"",IF($C213="","",SUMIFS(Con_ve!$F$6:$F$1005,Con_ve!$C$6:$C$1005,$C213,Con_ve!$I$6:$I$1005,"Em negociação",Con_ve!$Q$6:$Q$1005,Cad_cl!BM$5)))</f>
        <v/>
      </c>
      <c r="BN213" s="134" t="str">
        <f>IF(ISERR(IF($C213="","",SUMIFS(Con_ve!$F$6:$F$1005,Con_ve!$C$6:$C$1005,$C213,Con_ve!$I$6:$I$1005,"Em negociação",Con_ve!$Q$6:$Q$1005,Cad_cl!BN$5))),"",IF($C213="","",SUMIFS(Con_ve!$F$6:$F$1005,Con_ve!$C$6:$C$1005,$C213,Con_ve!$I$6:$I$1005,"Em negociação",Con_ve!$Q$6:$Q$1005,Cad_cl!BN$5)))</f>
        <v/>
      </c>
      <c r="BO213" s="134" t="str">
        <f>IF(ISERR(IF($C213="","",SUMIFS(Con_ve!$F$6:$F$1005,Con_ve!$C$6:$C$1005,$C213,Con_ve!$I$6:$I$1005,"Em negociação",Con_ve!$Q$6:$Q$1005,Cad_cl!BO$5))),"",IF($C213="","",SUMIFS(Con_ve!$F$6:$F$1005,Con_ve!$C$6:$C$1005,$C213,Con_ve!$I$6:$I$1005,"Em negociação",Con_ve!$Q$6:$Q$1005,Cad_cl!BO$5)))</f>
        <v/>
      </c>
      <c r="BP213" s="134">
        <f t="shared" si="10"/>
        <v>0</v>
      </c>
      <c r="BR213" s="125" t="str">
        <f>IF(ISERR(IF(AND($I213=Re_lo!$E$5,BR$5=VLOOKUP(Re_lo!$H$5,Re_lo!$N$5:$O$16,2,0)),AP213,"")),"",IF(AND($I213=Re_lo!$E$5,BR$5=VLOOKUP(Re_lo!$H$5,Re_lo!$N$5:$O$16,2,0)),AP213,""))</f>
        <v/>
      </c>
      <c r="BS213" s="125" t="str">
        <f>IF(ISERR(IF(AND($I213=Re_lo!$E$5,BS$5=VLOOKUP(Re_lo!$H$5,Re_lo!$N$5:$O$16,2,0)),AQ213,"")),"",IF(AND($I213=Re_lo!$E$5,BS$5=VLOOKUP(Re_lo!$H$5,Re_lo!$N$5:$O$16,2,0)),AQ213,""))</f>
        <v/>
      </c>
      <c r="BT213" s="125" t="str">
        <f>IF(ISERR(IF(AND($I213=Re_lo!$E$5,BT$5=VLOOKUP(Re_lo!$H$5,Re_lo!$N$5:$O$16,2,0)),AR213,"")),"",IF(AND($I213=Re_lo!$E$5,BT$5=VLOOKUP(Re_lo!$H$5,Re_lo!$N$5:$O$16,2,0)),AR213,""))</f>
        <v/>
      </c>
      <c r="BU213" s="125" t="str">
        <f>IF(ISERR(IF(AND($I213=Re_lo!$E$5,BU$5=VLOOKUP(Re_lo!$H$5,Re_lo!$N$5:$O$16,2,0)),AS213,"")),"",IF(AND($I213=Re_lo!$E$5,BU$5=VLOOKUP(Re_lo!$H$5,Re_lo!$N$5:$O$16,2,0)),AS213,""))</f>
        <v/>
      </c>
      <c r="BV213" s="125" t="str">
        <f>IF(ISERR(IF(AND($I213=Re_lo!$E$5,BV$5=VLOOKUP(Re_lo!$H$5,Re_lo!$N$5:$O$16,2,0)),AT213,"")),"",IF(AND($I213=Re_lo!$E$5,BV$5=VLOOKUP(Re_lo!$H$5,Re_lo!$N$5:$O$16,2,0)),AT213,""))</f>
        <v/>
      </c>
      <c r="BW213" s="125" t="str">
        <f>IF(ISERR(IF(AND($I213=Re_lo!$E$5,BW$5=VLOOKUP(Re_lo!$H$5,Re_lo!$N$5:$O$16,2,0)),AU213,"")),"",IF(AND($I213=Re_lo!$E$5,BW$5=VLOOKUP(Re_lo!$H$5,Re_lo!$N$5:$O$16,2,0)),AU213,""))</f>
        <v/>
      </c>
      <c r="BX213" s="125" t="str">
        <f>IF(ISERR(IF(AND($I213=Re_lo!$E$5,BX$5=VLOOKUP(Re_lo!$H$5,Re_lo!$N$5:$O$16,2,0)),AV213,"")),"",IF(AND($I213=Re_lo!$E$5,BX$5=VLOOKUP(Re_lo!$H$5,Re_lo!$N$5:$O$16,2,0)),AV213,""))</f>
        <v/>
      </c>
      <c r="BY213" s="125" t="str">
        <f>IF(ISERR(IF(AND($I213=Re_lo!$E$5,BY$5=VLOOKUP(Re_lo!$H$5,Re_lo!$N$5:$O$16,2,0)),AW213,"")),"",IF(AND($I213=Re_lo!$E$5,BY$5=VLOOKUP(Re_lo!$H$5,Re_lo!$N$5:$O$16,2,0)),AW213,""))</f>
        <v/>
      </c>
      <c r="BZ213" s="125" t="str">
        <f>IF(ISERR(IF(AND($I213=Re_lo!$E$5,BZ$5=VLOOKUP(Re_lo!$H$5,Re_lo!$N$5:$O$16,2,0)),AX213,"")),"",IF(AND($I213=Re_lo!$E$5,BZ$5=VLOOKUP(Re_lo!$H$5,Re_lo!$N$5:$O$16,2,0)),AX213,""))</f>
        <v/>
      </c>
      <c r="CA213" s="125" t="str">
        <f>IF(ISERR(IF(AND($I213=Re_lo!$E$5,CA$5=VLOOKUP(Re_lo!$H$5,Re_lo!$N$5:$O$16,2,0)),AY213,"")),"",IF(AND($I213=Re_lo!$E$5,CA$5=VLOOKUP(Re_lo!$H$5,Re_lo!$N$5:$O$16,2,0)),AY213,""))</f>
        <v/>
      </c>
      <c r="CB213" s="125" t="str">
        <f>IF(ISERR(IF(AND($I213=Re_lo!$E$5,CB$5=VLOOKUP(Re_lo!$H$5,Re_lo!$N$5:$O$16,2,0)),AZ213,"")),"",IF(AND($I213=Re_lo!$E$5,CB$5=VLOOKUP(Re_lo!$H$5,Re_lo!$N$5:$O$16,2,0)),AZ213,""))</f>
        <v/>
      </c>
      <c r="CC213" s="125" t="str">
        <f>IF(ISERR(IF(AND($I213=Re_lo!$E$5,CC$5=VLOOKUP(Re_lo!$H$5,Re_lo!$N$5:$O$16,2,0)),BA213,"")),"",IF(AND($I213=Re_lo!$E$5,CC$5=VLOOKUP(Re_lo!$H$5,Re_lo!$N$5:$O$16,2,0)),BA213,""))</f>
        <v/>
      </c>
      <c r="CD213" s="125" t="str">
        <f>IF(ISERR(IF(AND($I213=Re_lo!$E$5,CD$5=VLOOKUP(Re_lo!$H$5,Re_lo!$N$5:$O$16,2,0)),BB213,"")),"",IF(AND($I213=Re_lo!$E$5,CD$5=VLOOKUP(Re_lo!$H$5,Re_lo!$N$5:$O$16,2,0)),BB213,""))</f>
        <v/>
      </c>
      <c r="CF213" s="125" t="str">
        <f>IF($C213="","",COUNTIFS(Con_ve!$C$6:$C$1005,$C213,Con_ve!$Q$6:$Q$1005,Cad_cl!CF$5))</f>
        <v/>
      </c>
      <c r="CG213" s="125" t="str">
        <f>IF($C213="","",COUNTIFS(Con_ve!$C$6:$C$1005,$C213,Con_ve!$Q$6:$Q$1005,Cad_cl!CG$5))</f>
        <v/>
      </c>
      <c r="CH213" s="125" t="str">
        <f>IF($C213="","",COUNTIFS(Con_ve!$C$6:$C$1005,$C213,Con_ve!$Q$6:$Q$1005,Cad_cl!CH$5))</f>
        <v/>
      </c>
      <c r="CI213" s="125" t="str">
        <f>IF($C213="","",COUNTIFS(Con_ve!$C$6:$C$1005,$C213,Con_ve!$Q$6:$Q$1005,Cad_cl!CI$5))</f>
        <v/>
      </c>
      <c r="CJ213" s="125" t="str">
        <f>IF($C213="","",COUNTIFS(Con_ve!$C$6:$C$1005,$C213,Con_ve!$Q$6:$Q$1005,Cad_cl!CJ$5))</f>
        <v/>
      </c>
      <c r="CK213" s="125" t="str">
        <f>IF($C213="","",COUNTIFS(Con_ve!$C$6:$C$1005,$C213,Con_ve!$Q$6:$Q$1005,Cad_cl!CK$5))</f>
        <v/>
      </c>
      <c r="CL213" s="125" t="str">
        <f>IF($C213="","",COUNTIFS(Con_ve!$C$6:$C$1005,$C213,Con_ve!$Q$6:$Q$1005,Cad_cl!CL$5))</f>
        <v/>
      </c>
      <c r="CM213" s="125" t="str">
        <f>IF($C213="","",COUNTIFS(Con_ve!$C$6:$C$1005,$C213,Con_ve!$Q$6:$Q$1005,Cad_cl!CM$5))</f>
        <v/>
      </c>
      <c r="CN213" s="125" t="str">
        <f>IF($C213="","",COUNTIFS(Con_ve!$C$6:$C$1005,$C213,Con_ve!$Q$6:$Q$1005,Cad_cl!CN$5))</f>
        <v/>
      </c>
      <c r="CO213" s="125" t="str">
        <f>IF($C213="","",COUNTIFS(Con_ve!$C$6:$C$1005,$C213,Con_ve!$Q$6:$Q$1005,Cad_cl!CO$5))</f>
        <v/>
      </c>
      <c r="CP213" s="125" t="str">
        <f>IF($C213="","",COUNTIFS(Con_ve!$C$6:$C$1005,$C213,Con_ve!$Q$6:$Q$1005,Cad_cl!CP$5))</f>
        <v/>
      </c>
      <c r="CQ213" s="125" t="str">
        <f>IF($C213="","",COUNTIFS(Con_ve!$C$6:$C$1005,$C213,Con_ve!$Q$6:$Q$1005,Cad_cl!CQ$5))</f>
        <v/>
      </c>
      <c r="CR213" s="125">
        <f t="shared" si="11"/>
        <v>0</v>
      </c>
    </row>
    <row r="214" spans="3:96" ht="30" customHeight="1">
      <c r="C214" s="153"/>
      <c r="D214" s="153"/>
      <c r="E214" s="154"/>
      <c r="F214" s="153"/>
      <c r="G214" s="155"/>
      <c r="H214" s="153"/>
      <c r="I214" s="153"/>
      <c r="J214" s="132" t="s">
        <v>309</v>
      </c>
      <c r="K214" s="133" t="s">
        <v>309</v>
      </c>
      <c r="L214" s="153"/>
      <c r="M214" s="153"/>
      <c r="N214" s="153"/>
      <c r="O214" s="153"/>
      <c r="P214" s="153"/>
      <c r="Q214" s="153"/>
      <c r="AP214" s="134" t="str">
        <f>IF(ISERR(IF($C214="","",SUMIFS(Con_ve!$F$6:$F$1005,Con_ve!$C$6:$C$1005,$C214,Con_ve!$I$6:$I$1005,"Fechada",Con_ve!$Q$6:$Q$1005,Cad_cl!AP$5))),"",IF($C214="","",SUMIFS(Con_ve!$F$6:$F$1005,Con_ve!$C$6:$C$1005,$C214,Con_ve!$I$6:$I$1005,"Fechada",Con_ve!$Q$6:$Q$1005,Cad_cl!AP$5)))</f>
        <v/>
      </c>
      <c r="AQ214" s="134" t="str">
        <f>IF(ISERR(IF($C214="","",SUMIFS(Con_ve!$F$6:$F$1005,Con_ve!$C$6:$C$1005,$C214,Con_ve!$I$6:$I$1005,"Fechada",Con_ve!$Q$6:$Q$1005,Cad_cl!AQ$5))),"",IF($C214="","",SUMIFS(Con_ve!$F$6:$F$1005,Con_ve!$C$6:$C$1005,$C214,Con_ve!$I$6:$I$1005,"Fechada",Con_ve!$Q$6:$Q$1005,Cad_cl!AQ$5)))</f>
        <v/>
      </c>
      <c r="AR214" s="134" t="str">
        <f>IF(ISERR(IF($C214="","",SUMIFS(Con_ve!$F$6:$F$1005,Con_ve!$C$6:$C$1005,$C214,Con_ve!$I$6:$I$1005,"Fechada",Con_ve!$Q$6:$Q$1005,Cad_cl!AR$5))),"",IF($C214="","",SUMIFS(Con_ve!$F$6:$F$1005,Con_ve!$C$6:$C$1005,$C214,Con_ve!$I$6:$I$1005,"Fechada",Con_ve!$Q$6:$Q$1005,Cad_cl!AR$5)))</f>
        <v/>
      </c>
      <c r="AS214" s="134" t="str">
        <f>IF(ISERR(IF($C214="","",SUMIFS(Con_ve!$F$6:$F$1005,Con_ve!$C$6:$C$1005,$C214,Con_ve!$I$6:$I$1005,"Fechada",Con_ve!$Q$6:$Q$1005,Cad_cl!AS$5))),"",IF($C214="","",SUMIFS(Con_ve!$F$6:$F$1005,Con_ve!$C$6:$C$1005,$C214,Con_ve!$I$6:$I$1005,"Fechada",Con_ve!$Q$6:$Q$1005,Cad_cl!AS$5)))</f>
        <v/>
      </c>
      <c r="AT214" s="134" t="str">
        <f>IF(ISERR(IF($C214="","",SUMIFS(Con_ve!$F$6:$F$1005,Con_ve!$C$6:$C$1005,$C214,Con_ve!$I$6:$I$1005,"Fechada",Con_ve!$Q$6:$Q$1005,Cad_cl!AT$5))),"",IF($C214="","",SUMIFS(Con_ve!$F$6:$F$1005,Con_ve!$C$6:$C$1005,$C214,Con_ve!$I$6:$I$1005,"Fechada",Con_ve!$Q$6:$Q$1005,Cad_cl!AT$5)))</f>
        <v/>
      </c>
      <c r="AU214" s="134" t="str">
        <f>IF(ISERR(IF($C214="","",SUMIFS(Con_ve!$F$6:$F$1005,Con_ve!$C$6:$C$1005,$C214,Con_ve!$I$6:$I$1005,"Fechada",Con_ve!$Q$6:$Q$1005,Cad_cl!AU$5))),"",IF($C214="","",SUMIFS(Con_ve!$F$6:$F$1005,Con_ve!$C$6:$C$1005,$C214,Con_ve!$I$6:$I$1005,"Fechada",Con_ve!$Q$6:$Q$1005,Cad_cl!AU$5)))</f>
        <v/>
      </c>
      <c r="AV214" s="134" t="str">
        <f>IF(ISERR(IF($C214="","",SUMIFS(Con_ve!$F$6:$F$1005,Con_ve!$C$6:$C$1005,$C214,Con_ve!$I$6:$I$1005,"Fechada",Con_ve!$Q$6:$Q$1005,Cad_cl!AV$5))),"",IF($C214="","",SUMIFS(Con_ve!$F$6:$F$1005,Con_ve!$C$6:$C$1005,$C214,Con_ve!$I$6:$I$1005,"Fechada",Con_ve!$Q$6:$Q$1005,Cad_cl!AV$5)))</f>
        <v/>
      </c>
      <c r="AW214" s="134" t="str">
        <f>IF(ISERR(IF($C214="","",SUMIFS(Con_ve!$F$6:$F$1005,Con_ve!$C$6:$C$1005,$C214,Con_ve!$I$6:$I$1005,"Fechada",Con_ve!$Q$6:$Q$1005,Cad_cl!AW$5))),"",IF($C214="","",SUMIFS(Con_ve!$F$6:$F$1005,Con_ve!$C$6:$C$1005,$C214,Con_ve!$I$6:$I$1005,"Fechada",Con_ve!$Q$6:$Q$1005,Cad_cl!AW$5)))</f>
        <v/>
      </c>
      <c r="AX214" s="134" t="str">
        <f>IF(ISERR(IF($C214="","",SUMIFS(Con_ve!$F$6:$F$1005,Con_ve!$C$6:$C$1005,$C214,Con_ve!$I$6:$I$1005,"Fechada",Con_ve!$Q$6:$Q$1005,Cad_cl!AX$5))),"",IF($C214="","",SUMIFS(Con_ve!$F$6:$F$1005,Con_ve!$C$6:$C$1005,$C214,Con_ve!$I$6:$I$1005,"Fechada",Con_ve!$Q$6:$Q$1005,Cad_cl!AX$5)))</f>
        <v/>
      </c>
      <c r="AY214" s="134" t="str">
        <f>IF(ISERR(IF($C214="","",SUMIFS(Con_ve!$F$6:$F$1005,Con_ve!$C$6:$C$1005,$C214,Con_ve!$I$6:$I$1005,"Fechada",Con_ve!$Q$6:$Q$1005,Cad_cl!AY$5))),"",IF($C214="","",SUMIFS(Con_ve!$F$6:$F$1005,Con_ve!$C$6:$C$1005,$C214,Con_ve!$I$6:$I$1005,"Fechada",Con_ve!$Q$6:$Q$1005,Cad_cl!AY$5)))</f>
        <v/>
      </c>
      <c r="AZ214" s="134" t="str">
        <f>IF(ISERR(IF($C214="","",SUMIFS(Con_ve!$F$6:$F$1005,Con_ve!$C$6:$C$1005,$C214,Con_ve!$I$6:$I$1005,"Fechada",Con_ve!$Q$6:$Q$1005,Cad_cl!AZ$5))),"",IF($C214="","",SUMIFS(Con_ve!$F$6:$F$1005,Con_ve!$C$6:$C$1005,$C214,Con_ve!$I$6:$I$1005,"Fechada",Con_ve!$Q$6:$Q$1005,Cad_cl!AZ$5)))</f>
        <v/>
      </c>
      <c r="BA214" s="134" t="str">
        <f>IF(ISERR(IF($C214="","",SUMIFS(Con_ve!$F$6:$F$1005,Con_ve!$C$6:$C$1005,$C214,Con_ve!$I$6:$I$1005,"Fechada",Con_ve!$Q$6:$Q$1005,Cad_cl!BA$5))),"",IF($C214="","",SUMIFS(Con_ve!$F$6:$F$1005,Con_ve!$C$6:$C$1005,$C214,Con_ve!$I$6:$I$1005,"Fechada",Con_ve!$Q$6:$Q$1005,Cad_cl!BA$5)))</f>
        <v/>
      </c>
      <c r="BB214" s="134">
        <f t="shared" si="9"/>
        <v>0</v>
      </c>
      <c r="BD214" s="134" t="str">
        <f>IF(ISERR(IF($C214="","",SUMIFS(Con_ve!$F$6:$F$1005,Con_ve!$C$6:$C$1005,$C214,Con_ve!$I$6:$I$1005,"Em negociação",Con_ve!$Q$6:$Q$1005,Cad_cl!BD$5))),"",IF($C214="","",SUMIFS(Con_ve!$F$6:$F$1005,Con_ve!$C$6:$C$1005,$C214,Con_ve!$I$6:$I$1005,"Em negociação",Con_ve!$Q$6:$Q$1005,Cad_cl!BD$5)))</f>
        <v/>
      </c>
      <c r="BE214" s="134" t="str">
        <f>IF(ISERR(IF($C214="","",SUMIFS(Con_ve!$F$6:$F$1005,Con_ve!$C$6:$C$1005,$C214,Con_ve!$I$6:$I$1005,"Em negociação",Con_ve!$Q$6:$Q$1005,Cad_cl!BE$5))),"",IF($C214="","",SUMIFS(Con_ve!$F$6:$F$1005,Con_ve!$C$6:$C$1005,$C214,Con_ve!$I$6:$I$1005,"Em negociação",Con_ve!$Q$6:$Q$1005,Cad_cl!BE$5)))</f>
        <v/>
      </c>
      <c r="BF214" s="134" t="str">
        <f>IF(ISERR(IF($C214="","",SUMIFS(Con_ve!$F$6:$F$1005,Con_ve!$C$6:$C$1005,$C214,Con_ve!$I$6:$I$1005,"Em negociação",Con_ve!$Q$6:$Q$1005,Cad_cl!BF$5))),"",IF($C214="","",SUMIFS(Con_ve!$F$6:$F$1005,Con_ve!$C$6:$C$1005,$C214,Con_ve!$I$6:$I$1005,"Em negociação",Con_ve!$Q$6:$Q$1005,Cad_cl!BF$5)))</f>
        <v/>
      </c>
      <c r="BG214" s="134" t="str">
        <f>IF(ISERR(IF($C214="","",SUMIFS(Con_ve!$F$6:$F$1005,Con_ve!$C$6:$C$1005,$C214,Con_ve!$I$6:$I$1005,"Em negociação",Con_ve!$Q$6:$Q$1005,Cad_cl!BG$5))),"",IF($C214="","",SUMIFS(Con_ve!$F$6:$F$1005,Con_ve!$C$6:$C$1005,$C214,Con_ve!$I$6:$I$1005,"Em negociação",Con_ve!$Q$6:$Q$1005,Cad_cl!BG$5)))</f>
        <v/>
      </c>
      <c r="BH214" s="134" t="str">
        <f>IF(ISERR(IF($C214="","",SUMIFS(Con_ve!$F$6:$F$1005,Con_ve!$C$6:$C$1005,$C214,Con_ve!$I$6:$I$1005,"Em negociação",Con_ve!$Q$6:$Q$1005,Cad_cl!BH$5))),"",IF($C214="","",SUMIFS(Con_ve!$F$6:$F$1005,Con_ve!$C$6:$C$1005,$C214,Con_ve!$I$6:$I$1005,"Em negociação",Con_ve!$Q$6:$Q$1005,Cad_cl!BH$5)))</f>
        <v/>
      </c>
      <c r="BI214" s="134" t="str">
        <f>IF(ISERR(IF($C214="","",SUMIFS(Con_ve!$F$6:$F$1005,Con_ve!$C$6:$C$1005,$C214,Con_ve!$I$6:$I$1005,"Em negociação",Con_ve!$Q$6:$Q$1005,Cad_cl!BI$5))),"",IF($C214="","",SUMIFS(Con_ve!$F$6:$F$1005,Con_ve!$C$6:$C$1005,$C214,Con_ve!$I$6:$I$1005,"Em negociação",Con_ve!$Q$6:$Q$1005,Cad_cl!BI$5)))</f>
        <v/>
      </c>
      <c r="BJ214" s="134" t="str">
        <f>IF(ISERR(IF($C214="","",SUMIFS(Con_ve!$F$6:$F$1005,Con_ve!$C$6:$C$1005,$C214,Con_ve!$I$6:$I$1005,"Em negociação",Con_ve!$Q$6:$Q$1005,Cad_cl!BJ$5))),"",IF($C214="","",SUMIFS(Con_ve!$F$6:$F$1005,Con_ve!$C$6:$C$1005,$C214,Con_ve!$I$6:$I$1005,"Em negociação",Con_ve!$Q$6:$Q$1005,Cad_cl!BJ$5)))</f>
        <v/>
      </c>
      <c r="BK214" s="134" t="str">
        <f>IF(ISERR(IF($C214="","",SUMIFS(Con_ve!$F$6:$F$1005,Con_ve!$C$6:$C$1005,$C214,Con_ve!$I$6:$I$1005,"Em negociação",Con_ve!$Q$6:$Q$1005,Cad_cl!BK$5))),"",IF($C214="","",SUMIFS(Con_ve!$F$6:$F$1005,Con_ve!$C$6:$C$1005,$C214,Con_ve!$I$6:$I$1005,"Em negociação",Con_ve!$Q$6:$Q$1005,Cad_cl!BK$5)))</f>
        <v/>
      </c>
      <c r="BL214" s="134" t="str">
        <f>IF(ISERR(IF($C214="","",SUMIFS(Con_ve!$F$6:$F$1005,Con_ve!$C$6:$C$1005,$C214,Con_ve!$I$6:$I$1005,"Em negociação",Con_ve!$Q$6:$Q$1005,Cad_cl!BL$5))),"",IF($C214="","",SUMIFS(Con_ve!$F$6:$F$1005,Con_ve!$C$6:$C$1005,$C214,Con_ve!$I$6:$I$1005,"Em negociação",Con_ve!$Q$6:$Q$1005,Cad_cl!BL$5)))</f>
        <v/>
      </c>
      <c r="BM214" s="134" t="str">
        <f>IF(ISERR(IF($C214="","",SUMIFS(Con_ve!$F$6:$F$1005,Con_ve!$C$6:$C$1005,$C214,Con_ve!$I$6:$I$1005,"Em negociação",Con_ve!$Q$6:$Q$1005,Cad_cl!BM$5))),"",IF($C214="","",SUMIFS(Con_ve!$F$6:$F$1005,Con_ve!$C$6:$C$1005,$C214,Con_ve!$I$6:$I$1005,"Em negociação",Con_ve!$Q$6:$Q$1005,Cad_cl!BM$5)))</f>
        <v/>
      </c>
      <c r="BN214" s="134" t="str">
        <f>IF(ISERR(IF($C214="","",SUMIFS(Con_ve!$F$6:$F$1005,Con_ve!$C$6:$C$1005,$C214,Con_ve!$I$6:$I$1005,"Em negociação",Con_ve!$Q$6:$Q$1005,Cad_cl!BN$5))),"",IF($C214="","",SUMIFS(Con_ve!$F$6:$F$1005,Con_ve!$C$6:$C$1005,$C214,Con_ve!$I$6:$I$1005,"Em negociação",Con_ve!$Q$6:$Q$1005,Cad_cl!BN$5)))</f>
        <v/>
      </c>
      <c r="BO214" s="134" t="str">
        <f>IF(ISERR(IF($C214="","",SUMIFS(Con_ve!$F$6:$F$1005,Con_ve!$C$6:$C$1005,$C214,Con_ve!$I$6:$I$1005,"Em negociação",Con_ve!$Q$6:$Q$1005,Cad_cl!BO$5))),"",IF($C214="","",SUMIFS(Con_ve!$F$6:$F$1005,Con_ve!$C$6:$C$1005,$C214,Con_ve!$I$6:$I$1005,"Em negociação",Con_ve!$Q$6:$Q$1005,Cad_cl!BO$5)))</f>
        <v/>
      </c>
      <c r="BP214" s="134">
        <f t="shared" si="10"/>
        <v>0</v>
      </c>
      <c r="BR214" s="125" t="str">
        <f>IF(ISERR(IF(AND($I214=Re_lo!$E$5,BR$5=VLOOKUP(Re_lo!$H$5,Re_lo!$N$5:$O$16,2,0)),AP214,"")),"",IF(AND($I214=Re_lo!$E$5,BR$5=VLOOKUP(Re_lo!$H$5,Re_lo!$N$5:$O$16,2,0)),AP214,""))</f>
        <v/>
      </c>
      <c r="BS214" s="125" t="str">
        <f>IF(ISERR(IF(AND($I214=Re_lo!$E$5,BS$5=VLOOKUP(Re_lo!$H$5,Re_lo!$N$5:$O$16,2,0)),AQ214,"")),"",IF(AND($I214=Re_lo!$E$5,BS$5=VLOOKUP(Re_lo!$H$5,Re_lo!$N$5:$O$16,2,0)),AQ214,""))</f>
        <v/>
      </c>
      <c r="BT214" s="125" t="str">
        <f>IF(ISERR(IF(AND($I214=Re_lo!$E$5,BT$5=VLOOKUP(Re_lo!$H$5,Re_lo!$N$5:$O$16,2,0)),AR214,"")),"",IF(AND($I214=Re_lo!$E$5,BT$5=VLOOKUP(Re_lo!$H$5,Re_lo!$N$5:$O$16,2,0)),AR214,""))</f>
        <v/>
      </c>
      <c r="BU214" s="125" t="str">
        <f>IF(ISERR(IF(AND($I214=Re_lo!$E$5,BU$5=VLOOKUP(Re_lo!$H$5,Re_lo!$N$5:$O$16,2,0)),AS214,"")),"",IF(AND($I214=Re_lo!$E$5,BU$5=VLOOKUP(Re_lo!$H$5,Re_lo!$N$5:$O$16,2,0)),AS214,""))</f>
        <v/>
      </c>
      <c r="BV214" s="125" t="str">
        <f>IF(ISERR(IF(AND($I214=Re_lo!$E$5,BV$5=VLOOKUP(Re_lo!$H$5,Re_lo!$N$5:$O$16,2,0)),AT214,"")),"",IF(AND($I214=Re_lo!$E$5,BV$5=VLOOKUP(Re_lo!$H$5,Re_lo!$N$5:$O$16,2,0)),AT214,""))</f>
        <v/>
      </c>
      <c r="BW214" s="125" t="str">
        <f>IF(ISERR(IF(AND($I214=Re_lo!$E$5,BW$5=VLOOKUP(Re_lo!$H$5,Re_lo!$N$5:$O$16,2,0)),AU214,"")),"",IF(AND($I214=Re_lo!$E$5,BW$5=VLOOKUP(Re_lo!$H$5,Re_lo!$N$5:$O$16,2,0)),AU214,""))</f>
        <v/>
      </c>
      <c r="BX214" s="125" t="str">
        <f>IF(ISERR(IF(AND($I214=Re_lo!$E$5,BX$5=VLOOKUP(Re_lo!$H$5,Re_lo!$N$5:$O$16,2,0)),AV214,"")),"",IF(AND($I214=Re_lo!$E$5,BX$5=VLOOKUP(Re_lo!$H$5,Re_lo!$N$5:$O$16,2,0)),AV214,""))</f>
        <v/>
      </c>
      <c r="BY214" s="125" t="str">
        <f>IF(ISERR(IF(AND($I214=Re_lo!$E$5,BY$5=VLOOKUP(Re_lo!$H$5,Re_lo!$N$5:$O$16,2,0)),AW214,"")),"",IF(AND($I214=Re_lo!$E$5,BY$5=VLOOKUP(Re_lo!$H$5,Re_lo!$N$5:$O$16,2,0)),AW214,""))</f>
        <v/>
      </c>
      <c r="BZ214" s="125" t="str">
        <f>IF(ISERR(IF(AND($I214=Re_lo!$E$5,BZ$5=VLOOKUP(Re_lo!$H$5,Re_lo!$N$5:$O$16,2,0)),AX214,"")),"",IF(AND($I214=Re_lo!$E$5,BZ$5=VLOOKUP(Re_lo!$H$5,Re_lo!$N$5:$O$16,2,0)),AX214,""))</f>
        <v/>
      </c>
      <c r="CA214" s="125" t="str">
        <f>IF(ISERR(IF(AND($I214=Re_lo!$E$5,CA$5=VLOOKUP(Re_lo!$H$5,Re_lo!$N$5:$O$16,2,0)),AY214,"")),"",IF(AND($I214=Re_lo!$E$5,CA$5=VLOOKUP(Re_lo!$H$5,Re_lo!$N$5:$O$16,2,0)),AY214,""))</f>
        <v/>
      </c>
      <c r="CB214" s="125" t="str">
        <f>IF(ISERR(IF(AND($I214=Re_lo!$E$5,CB$5=VLOOKUP(Re_lo!$H$5,Re_lo!$N$5:$O$16,2,0)),AZ214,"")),"",IF(AND($I214=Re_lo!$E$5,CB$5=VLOOKUP(Re_lo!$H$5,Re_lo!$N$5:$O$16,2,0)),AZ214,""))</f>
        <v/>
      </c>
      <c r="CC214" s="125" t="str">
        <f>IF(ISERR(IF(AND($I214=Re_lo!$E$5,CC$5=VLOOKUP(Re_lo!$H$5,Re_lo!$N$5:$O$16,2,0)),BA214,"")),"",IF(AND($I214=Re_lo!$E$5,CC$5=VLOOKUP(Re_lo!$H$5,Re_lo!$N$5:$O$16,2,0)),BA214,""))</f>
        <v/>
      </c>
      <c r="CD214" s="125" t="str">
        <f>IF(ISERR(IF(AND($I214=Re_lo!$E$5,CD$5=VLOOKUP(Re_lo!$H$5,Re_lo!$N$5:$O$16,2,0)),BB214,"")),"",IF(AND($I214=Re_lo!$E$5,CD$5=VLOOKUP(Re_lo!$H$5,Re_lo!$N$5:$O$16,2,0)),BB214,""))</f>
        <v/>
      </c>
      <c r="CF214" s="125" t="str">
        <f>IF($C214="","",COUNTIFS(Con_ve!$C$6:$C$1005,$C214,Con_ve!$Q$6:$Q$1005,Cad_cl!CF$5))</f>
        <v/>
      </c>
      <c r="CG214" s="125" t="str">
        <f>IF($C214="","",COUNTIFS(Con_ve!$C$6:$C$1005,$C214,Con_ve!$Q$6:$Q$1005,Cad_cl!CG$5))</f>
        <v/>
      </c>
      <c r="CH214" s="125" t="str">
        <f>IF($C214="","",COUNTIFS(Con_ve!$C$6:$C$1005,$C214,Con_ve!$Q$6:$Q$1005,Cad_cl!CH$5))</f>
        <v/>
      </c>
      <c r="CI214" s="125" t="str">
        <f>IF($C214="","",COUNTIFS(Con_ve!$C$6:$C$1005,$C214,Con_ve!$Q$6:$Q$1005,Cad_cl!CI$5))</f>
        <v/>
      </c>
      <c r="CJ214" s="125" t="str">
        <f>IF($C214="","",COUNTIFS(Con_ve!$C$6:$C$1005,$C214,Con_ve!$Q$6:$Q$1005,Cad_cl!CJ$5))</f>
        <v/>
      </c>
      <c r="CK214" s="125" t="str">
        <f>IF($C214="","",COUNTIFS(Con_ve!$C$6:$C$1005,$C214,Con_ve!$Q$6:$Q$1005,Cad_cl!CK$5))</f>
        <v/>
      </c>
      <c r="CL214" s="125" t="str">
        <f>IF($C214="","",COUNTIFS(Con_ve!$C$6:$C$1005,$C214,Con_ve!$Q$6:$Q$1005,Cad_cl!CL$5))</f>
        <v/>
      </c>
      <c r="CM214" s="125" t="str">
        <f>IF($C214="","",COUNTIFS(Con_ve!$C$6:$C$1005,$C214,Con_ve!$Q$6:$Q$1005,Cad_cl!CM$5))</f>
        <v/>
      </c>
      <c r="CN214" s="125" t="str">
        <f>IF($C214="","",COUNTIFS(Con_ve!$C$6:$C$1005,$C214,Con_ve!$Q$6:$Q$1005,Cad_cl!CN$5))</f>
        <v/>
      </c>
      <c r="CO214" s="125" t="str">
        <f>IF($C214="","",COUNTIFS(Con_ve!$C$6:$C$1005,$C214,Con_ve!$Q$6:$Q$1005,Cad_cl!CO$5))</f>
        <v/>
      </c>
      <c r="CP214" s="125" t="str">
        <f>IF($C214="","",COUNTIFS(Con_ve!$C$6:$C$1005,$C214,Con_ve!$Q$6:$Q$1005,Cad_cl!CP$5))</f>
        <v/>
      </c>
      <c r="CQ214" s="125" t="str">
        <f>IF($C214="","",COUNTIFS(Con_ve!$C$6:$C$1005,$C214,Con_ve!$Q$6:$Q$1005,Cad_cl!CQ$5))</f>
        <v/>
      </c>
      <c r="CR214" s="125">
        <f t="shared" si="11"/>
        <v>0</v>
      </c>
    </row>
    <row r="215" spans="3:96" ht="30" customHeight="1">
      <c r="C215" s="153"/>
      <c r="D215" s="153"/>
      <c r="E215" s="154"/>
      <c r="F215" s="153"/>
      <c r="G215" s="155"/>
      <c r="H215" s="153"/>
      <c r="I215" s="153"/>
      <c r="J215" s="132" t="s">
        <v>309</v>
      </c>
      <c r="K215" s="133" t="s">
        <v>309</v>
      </c>
      <c r="L215" s="153"/>
      <c r="M215" s="153"/>
      <c r="N215" s="153"/>
      <c r="O215" s="153"/>
      <c r="P215" s="153"/>
      <c r="Q215" s="153"/>
      <c r="AP215" s="134" t="str">
        <f>IF(ISERR(IF($C215="","",SUMIFS(Con_ve!$F$6:$F$1005,Con_ve!$C$6:$C$1005,$C215,Con_ve!$I$6:$I$1005,"Fechada",Con_ve!$Q$6:$Q$1005,Cad_cl!AP$5))),"",IF($C215="","",SUMIFS(Con_ve!$F$6:$F$1005,Con_ve!$C$6:$C$1005,$C215,Con_ve!$I$6:$I$1005,"Fechada",Con_ve!$Q$6:$Q$1005,Cad_cl!AP$5)))</f>
        <v/>
      </c>
      <c r="AQ215" s="134" t="str">
        <f>IF(ISERR(IF($C215="","",SUMIFS(Con_ve!$F$6:$F$1005,Con_ve!$C$6:$C$1005,$C215,Con_ve!$I$6:$I$1005,"Fechada",Con_ve!$Q$6:$Q$1005,Cad_cl!AQ$5))),"",IF($C215="","",SUMIFS(Con_ve!$F$6:$F$1005,Con_ve!$C$6:$C$1005,$C215,Con_ve!$I$6:$I$1005,"Fechada",Con_ve!$Q$6:$Q$1005,Cad_cl!AQ$5)))</f>
        <v/>
      </c>
      <c r="AR215" s="134" t="str">
        <f>IF(ISERR(IF($C215="","",SUMIFS(Con_ve!$F$6:$F$1005,Con_ve!$C$6:$C$1005,$C215,Con_ve!$I$6:$I$1005,"Fechada",Con_ve!$Q$6:$Q$1005,Cad_cl!AR$5))),"",IF($C215="","",SUMIFS(Con_ve!$F$6:$F$1005,Con_ve!$C$6:$C$1005,$C215,Con_ve!$I$6:$I$1005,"Fechada",Con_ve!$Q$6:$Q$1005,Cad_cl!AR$5)))</f>
        <v/>
      </c>
      <c r="AS215" s="134" t="str">
        <f>IF(ISERR(IF($C215="","",SUMIFS(Con_ve!$F$6:$F$1005,Con_ve!$C$6:$C$1005,$C215,Con_ve!$I$6:$I$1005,"Fechada",Con_ve!$Q$6:$Q$1005,Cad_cl!AS$5))),"",IF($C215="","",SUMIFS(Con_ve!$F$6:$F$1005,Con_ve!$C$6:$C$1005,$C215,Con_ve!$I$6:$I$1005,"Fechada",Con_ve!$Q$6:$Q$1005,Cad_cl!AS$5)))</f>
        <v/>
      </c>
      <c r="AT215" s="134" t="str">
        <f>IF(ISERR(IF($C215="","",SUMIFS(Con_ve!$F$6:$F$1005,Con_ve!$C$6:$C$1005,$C215,Con_ve!$I$6:$I$1005,"Fechada",Con_ve!$Q$6:$Q$1005,Cad_cl!AT$5))),"",IF($C215="","",SUMIFS(Con_ve!$F$6:$F$1005,Con_ve!$C$6:$C$1005,$C215,Con_ve!$I$6:$I$1005,"Fechada",Con_ve!$Q$6:$Q$1005,Cad_cl!AT$5)))</f>
        <v/>
      </c>
      <c r="AU215" s="134" t="str">
        <f>IF(ISERR(IF($C215="","",SUMIFS(Con_ve!$F$6:$F$1005,Con_ve!$C$6:$C$1005,$C215,Con_ve!$I$6:$I$1005,"Fechada",Con_ve!$Q$6:$Q$1005,Cad_cl!AU$5))),"",IF($C215="","",SUMIFS(Con_ve!$F$6:$F$1005,Con_ve!$C$6:$C$1005,$C215,Con_ve!$I$6:$I$1005,"Fechada",Con_ve!$Q$6:$Q$1005,Cad_cl!AU$5)))</f>
        <v/>
      </c>
      <c r="AV215" s="134" t="str">
        <f>IF(ISERR(IF($C215="","",SUMIFS(Con_ve!$F$6:$F$1005,Con_ve!$C$6:$C$1005,$C215,Con_ve!$I$6:$I$1005,"Fechada",Con_ve!$Q$6:$Q$1005,Cad_cl!AV$5))),"",IF($C215="","",SUMIFS(Con_ve!$F$6:$F$1005,Con_ve!$C$6:$C$1005,$C215,Con_ve!$I$6:$I$1005,"Fechada",Con_ve!$Q$6:$Q$1005,Cad_cl!AV$5)))</f>
        <v/>
      </c>
      <c r="AW215" s="134" t="str">
        <f>IF(ISERR(IF($C215="","",SUMIFS(Con_ve!$F$6:$F$1005,Con_ve!$C$6:$C$1005,$C215,Con_ve!$I$6:$I$1005,"Fechada",Con_ve!$Q$6:$Q$1005,Cad_cl!AW$5))),"",IF($C215="","",SUMIFS(Con_ve!$F$6:$F$1005,Con_ve!$C$6:$C$1005,$C215,Con_ve!$I$6:$I$1005,"Fechada",Con_ve!$Q$6:$Q$1005,Cad_cl!AW$5)))</f>
        <v/>
      </c>
      <c r="AX215" s="134" t="str">
        <f>IF(ISERR(IF($C215="","",SUMIFS(Con_ve!$F$6:$F$1005,Con_ve!$C$6:$C$1005,$C215,Con_ve!$I$6:$I$1005,"Fechada",Con_ve!$Q$6:$Q$1005,Cad_cl!AX$5))),"",IF($C215="","",SUMIFS(Con_ve!$F$6:$F$1005,Con_ve!$C$6:$C$1005,$C215,Con_ve!$I$6:$I$1005,"Fechada",Con_ve!$Q$6:$Q$1005,Cad_cl!AX$5)))</f>
        <v/>
      </c>
      <c r="AY215" s="134" t="str">
        <f>IF(ISERR(IF($C215="","",SUMIFS(Con_ve!$F$6:$F$1005,Con_ve!$C$6:$C$1005,$C215,Con_ve!$I$6:$I$1005,"Fechada",Con_ve!$Q$6:$Q$1005,Cad_cl!AY$5))),"",IF($C215="","",SUMIFS(Con_ve!$F$6:$F$1005,Con_ve!$C$6:$C$1005,$C215,Con_ve!$I$6:$I$1005,"Fechada",Con_ve!$Q$6:$Q$1005,Cad_cl!AY$5)))</f>
        <v/>
      </c>
      <c r="AZ215" s="134" t="str">
        <f>IF(ISERR(IF($C215="","",SUMIFS(Con_ve!$F$6:$F$1005,Con_ve!$C$6:$C$1005,$C215,Con_ve!$I$6:$I$1005,"Fechada",Con_ve!$Q$6:$Q$1005,Cad_cl!AZ$5))),"",IF($C215="","",SUMIFS(Con_ve!$F$6:$F$1005,Con_ve!$C$6:$C$1005,$C215,Con_ve!$I$6:$I$1005,"Fechada",Con_ve!$Q$6:$Q$1005,Cad_cl!AZ$5)))</f>
        <v/>
      </c>
      <c r="BA215" s="134" t="str">
        <f>IF(ISERR(IF($C215="","",SUMIFS(Con_ve!$F$6:$F$1005,Con_ve!$C$6:$C$1005,$C215,Con_ve!$I$6:$I$1005,"Fechada",Con_ve!$Q$6:$Q$1005,Cad_cl!BA$5))),"",IF($C215="","",SUMIFS(Con_ve!$F$6:$F$1005,Con_ve!$C$6:$C$1005,$C215,Con_ve!$I$6:$I$1005,"Fechada",Con_ve!$Q$6:$Q$1005,Cad_cl!BA$5)))</f>
        <v/>
      </c>
      <c r="BB215" s="134">
        <f t="shared" si="9"/>
        <v>0</v>
      </c>
      <c r="BD215" s="134" t="str">
        <f>IF(ISERR(IF($C215="","",SUMIFS(Con_ve!$F$6:$F$1005,Con_ve!$C$6:$C$1005,$C215,Con_ve!$I$6:$I$1005,"Em negociação",Con_ve!$Q$6:$Q$1005,Cad_cl!BD$5))),"",IF($C215="","",SUMIFS(Con_ve!$F$6:$F$1005,Con_ve!$C$6:$C$1005,$C215,Con_ve!$I$6:$I$1005,"Em negociação",Con_ve!$Q$6:$Q$1005,Cad_cl!BD$5)))</f>
        <v/>
      </c>
      <c r="BE215" s="134" t="str">
        <f>IF(ISERR(IF($C215="","",SUMIFS(Con_ve!$F$6:$F$1005,Con_ve!$C$6:$C$1005,$C215,Con_ve!$I$6:$I$1005,"Em negociação",Con_ve!$Q$6:$Q$1005,Cad_cl!BE$5))),"",IF($C215="","",SUMIFS(Con_ve!$F$6:$F$1005,Con_ve!$C$6:$C$1005,$C215,Con_ve!$I$6:$I$1005,"Em negociação",Con_ve!$Q$6:$Q$1005,Cad_cl!BE$5)))</f>
        <v/>
      </c>
      <c r="BF215" s="134" t="str">
        <f>IF(ISERR(IF($C215="","",SUMIFS(Con_ve!$F$6:$F$1005,Con_ve!$C$6:$C$1005,$C215,Con_ve!$I$6:$I$1005,"Em negociação",Con_ve!$Q$6:$Q$1005,Cad_cl!BF$5))),"",IF($C215="","",SUMIFS(Con_ve!$F$6:$F$1005,Con_ve!$C$6:$C$1005,$C215,Con_ve!$I$6:$I$1005,"Em negociação",Con_ve!$Q$6:$Q$1005,Cad_cl!BF$5)))</f>
        <v/>
      </c>
      <c r="BG215" s="134" t="str">
        <f>IF(ISERR(IF($C215="","",SUMIFS(Con_ve!$F$6:$F$1005,Con_ve!$C$6:$C$1005,$C215,Con_ve!$I$6:$I$1005,"Em negociação",Con_ve!$Q$6:$Q$1005,Cad_cl!BG$5))),"",IF($C215="","",SUMIFS(Con_ve!$F$6:$F$1005,Con_ve!$C$6:$C$1005,$C215,Con_ve!$I$6:$I$1005,"Em negociação",Con_ve!$Q$6:$Q$1005,Cad_cl!BG$5)))</f>
        <v/>
      </c>
      <c r="BH215" s="134" t="str">
        <f>IF(ISERR(IF($C215="","",SUMIFS(Con_ve!$F$6:$F$1005,Con_ve!$C$6:$C$1005,$C215,Con_ve!$I$6:$I$1005,"Em negociação",Con_ve!$Q$6:$Q$1005,Cad_cl!BH$5))),"",IF($C215="","",SUMIFS(Con_ve!$F$6:$F$1005,Con_ve!$C$6:$C$1005,$C215,Con_ve!$I$6:$I$1005,"Em negociação",Con_ve!$Q$6:$Q$1005,Cad_cl!BH$5)))</f>
        <v/>
      </c>
      <c r="BI215" s="134" t="str">
        <f>IF(ISERR(IF($C215="","",SUMIFS(Con_ve!$F$6:$F$1005,Con_ve!$C$6:$C$1005,$C215,Con_ve!$I$6:$I$1005,"Em negociação",Con_ve!$Q$6:$Q$1005,Cad_cl!BI$5))),"",IF($C215="","",SUMIFS(Con_ve!$F$6:$F$1005,Con_ve!$C$6:$C$1005,$C215,Con_ve!$I$6:$I$1005,"Em negociação",Con_ve!$Q$6:$Q$1005,Cad_cl!BI$5)))</f>
        <v/>
      </c>
      <c r="BJ215" s="134" t="str">
        <f>IF(ISERR(IF($C215="","",SUMIFS(Con_ve!$F$6:$F$1005,Con_ve!$C$6:$C$1005,$C215,Con_ve!$I$6:$I$1005,"Em negociação",Con_ve!$Q$6:$Q$1005,Cad_cl!BJ$5))),"",IF($C215="","",SUMIFS(Con_ve!$F$6:$F$1005,Con_ve!$C$6:$C$1005,$C215,Con_ve!$I$6:$I$1005,"Em negociação",Con_ve!$Q$6:$Q$1005,Cad_cl!BJ$5)))</f>
        <v/>
      </c>
      <c r="BK215" s="134" t="str">
        <f>IF(ISERR(IF($C215="","",SUMIFS(Con_ve!$F$6:$F$1005,Con_ve!$C$6:$C$1005,$C215,Con_ve!$I$6:$I$1005,"Em negociação",Con_ve!$Q$6:$Q$1005,Cad_cl!BK$5))),"",IF($C215="","",SUMIFS(Con_ve!$F$6:$F$1005,Con_ve!$C$6:$C$1005,$C215,Con_ve!$I$6:$I$1005,"Em negociação",Con_ve!$Q$6:$Q$1005,Cad_cl!BK$5)))</f>
        <v/>
      </c>
      <c r="BL215" s="134" t="str">
        <f>IF(ISERR(IF($C215="","",SUMIFS(Con_ve!$F$6:$F$1005,Con_ve!$C$6:$C$1005,$C215,Con_ve!$I$6:$I$1005,"Em negociação",Con_ve!$Q$6:$Q$1005,Cad_cl!BL$5))),"",IF($C215="","",SUMIFS(Con_ve!$F$6:$F$1005,Con_ve!$C$6:$C$1005,$C215,Con_ve!$I$6:$I$1005,"Em negociação",Con_ve!$Q$6:$Q$1005,Cad_cl!BL$5)))</f>
        <v/>
      </c>
      <c r="BM215" s="134" t="str">
        <f>IF(ISERR(IF($C215="","",SUMIFS(Con_ve!$F$6:$F$1005,Con_ve!$C$6:$C$1005,$C215,Con_ve!$I$6:$I$1005,"Em negociação",Con_ve!$Q$6:$Q$1005,Cad_cl!BM$5))),"",IF($C215="","",SUMIFS(Con_ve!$F$6:$F$1005,Con_ve!$C$6:$C$1005,$C215,Con_ve!$I$6:$I$1005,"Em negociação",Con_ve!$Q$6:$Q$1005,Cad_cl!BM$5)))</f>
        <v/>
      </c>
      <c r="BN215" s="134" t="str">
        <f>IF(ISERR(IF($C215="","",SUMIFS(Con_ve!$F$6:$F$1005,Con_ve!$C$6:$C$1005,$C215,Con_ve!$I$6:$I$1005,"Em negociação",Con_ve!$Q$6:$Q$1005,Cad_cl!BN$5))),"",IF($C215="","",SUMIFS(Con_ve!$F$6:$F$1005,Con_ve!$C$6:$C$1005,$C215,Con_ve!$I$6:$I$1005,"Em negociação",Con_ve!$Q$6:$Q$1005,Cad_cl!BN$5)))</f>
        <v/>
      </c>
      <c r="BO215" s="134" t="str">
        <f>IF(ISERR(IF($C215="","",SUMIFS(Con_ve!$F$6:$F$1005,Con_ve!$C$6:$C$1005,$C215,Con_ve!$I$6:$I$1005,"Em negociação",Con_ve!$Q$6:$Q$1005,Cad_cl!BO$5))),"",IF($C215="","",SUMIFS(Con_ve!$F$6:$F$1005,Con_ve!$C$6:$C$1005,$C215,Con_ve!$I$6:$I$1005,"Em negociação",Con_ve!$Q$6:$Q$1005,Cad_cl!BO$5)))</f>
        <v/>
      </c>
      <c r="BP215" s="134">
        <f t="shared" si="10"/>
        <v>0</v>
      </c>
      <c r="BR215" s="125" t="str">
        <f>IF(ISERR(IF(AND($I215=Re_lo!$E$5,BR$5=VLOOKUP(Re_lo!$H$5,Re_lo!$N$5:$O$16,2,0)),AP215,"")),"",IF(AND($I215=Re_lo!$E$5,BR$5=VLOOKUP(Re_lo!$H$5,Re_lo!$N$5:$O$16,2,0)),AP215,""))</f>
        <v/>
      </c>
      <c r="BS215" s="125" t="str">
        <f>IF(ISERR(IF(AND($I215=Re_lo!$E$5,BS$5=VLOOKUP(Re_lo!$H$5,Re_lo!$N$5:$O$16,2,0)),AQ215,"")),"",IF(AND($I215=Re_lo!$E$5,BS$5=VLOOKUP(Re_lo!$H$5,Re_lo!$N$5:$O$16,2,0)),AQ215,""))</f>
        <v/>
      </c>
      <c r="BT215" s="125" t="str">
        <f>IF(ISERR(IF(AND($I215=Re_lo!$E$5,BT$5=VLOOKUP(Re_lo!$H$5,Re_lo!$N$5:$O$16,2,0)),AR215,"")),"",IF(AND($I215=Re_lo!$E$5,BT$5=VLOOKUP(Re_lo!$H$5,Re_lo!$N$5:$O$16,2,0)),AR215,""))</f>
        <v/>
      </c>
      <c r="BU215" s="125" t="str">
        <f>IF(ISERR(IF(AND($I215=Re_lo!$E$5,BU$5=VLOOKUP(Re_lo!$H$5,Re_lo!$N$5:$O$16,2,0)),AS215,"")),"",IF(AND($I215=Re_lo!$E$5,BU$5=VLOOKUP(Re_lo!$H$5,Re_lo!$N$5:$O$16,2,0)),AS215,""))</f>
        <v/>
      </c>
      <c r="BV215" s="125" t="str">
        <f>IF(ISERR(IF(AND($I215=Re_lo!$E$5,BV$5=VLOOKUP(Re_lo!$H$5,Re_lo!$N$5:$O$16,2,0)),AT215,"")),"",IF(AND($I215=Re_lo!$E$5,BV$5=VLOOKUP(Re_lo!$H$5,Re_lo!$N$5:$O$16,2,0)),AT215,""))</f>
        <v/>
      </c>
      <c r="BW215" s="125" t="str">
        <f>IF(ISERR(IF(AND($I215=Re_lo!$E$5,BW$5=VLOOKUP(Re_lo!$H$5,Re_lo!$N$5:$O$16,2,0)),AU215,"")),"",IF(AND($I215=Re_lo!$E$5,BW$5=VLOOKUP(Re_lo!$H$5,Re_lo!$N$5:$O$16,2,0)),AU215,""))</f>
        <v/>
      </c>
      <c r="BX215" s="125" t="str">
        <f>IF(ISERR(IF(AND($I215=Re_lo!$E$5,BX$5=VLOOKUP(Re_lo!$H$5,Re_lo!$N$5:$O$16,2,0)),AV215,"")),"",IF(AND($I215=Re_lo!$E$5,BX$5=VLOOKUP(Re_lo!$H$5,Re_lo!$N$5:$O$16,2,0)),AV215,""))</f>
        <v/>
      </c>
      <c r="BY215" s="125" t="str">
        <f>IF(ISERR(IF(AND($I215=Re_lo!$E$5,BY$5=VLOOKUP(Re_lo!$H$5,Re_lo!$N$5:$O$16,2,0)),AW215,"")),"",IF(AND($I215=Re_lo!$E$5,BY$5=VLOOKUP(Re_lo!$H$5,Re_lo!$N$5:$O$16,2,0)),AW215,""))</f>
        <v/>
      </c>
      <c r="BZ215" s="125" t="str">
        <f>IF(ISERR(IF(AND($I215=Re_lo!$E$5,BZ$5=VLOOKUP(Re_lo!$H$5,Re_lo!$N$5:$O$16,2,0)),AX215,"")),"",IF(AND($I215=Re_lo!$E$5,BZ$5=VLOOKUP(Re_lo!$H$5,Re_lo!$N$5:$O$16,2,0)),AX215,""))</f>
        <v/>
      </c>
      <c r="CA215" s="125" t="str">
        <f>IF(ISERR(IF(AND($I215=Re_lo!$E$5,CA$5=VLOOKUP(Re_lo!$H$5,Re_lo!$N$5:$O$16,2,0)),AY215,"")),"",IF(AND($I215=Re_lo!$E$5,CA$5=VLOOKUP(Re_lo!$H$5,Re_lo!$N$5:$O$16,2,0)),AY215,""))</f>
        <v/>
      </c>
      <c r="CB215" s="125" t="str">
        <f>IF(ISERR(IF(AND($I215=Re_lo!$E$5,CB$5=VLOOKUP(Re_lo!$H$5,Re_lo!$N$5:$O$16,2,0)),AZ215,"")),"",IF(AND($I215=Re_lo!$E$5,CB$5=VLOOKUP(Re_lo!$H$5,Re_lo!$N$5:$O$16,2,0)),AZ215,""))</f>
        <v/>
      </c>
      <c r="CC215" s="125" t="str">
        <f>IF(ISERR(IF(AND($I215=Re_lo!$E$5,CC$5=VLOOKUP(Re_lo!$H$5,Re_lo!$N$5:$O$16,2,0)),BA215,"")),"",IF(AND($I215=Re_lo!$E$5,CC$5=VLOOKUP(Re_lo!$H$5,Re_lo!$N$5:$O$16,2,0)),BA215,""))</f>
        <v/>
      </c>
      <c r="CD215" s="125" t="str">
        <f>IF(ISERR(IF(AND($I215=Re_lo!$E$5,CD$5=VLOOKUP(Re_lo!$H$5,Re_lo!$N$5:$O$16,2,0)),BB215,"")),"",IF(AND($I215=Re_lo!$E$5,CD$5=VLOOKUP(Re_lo!$H$5,Re_lo!$N$5:$O$16,2,0)),BB215,""))</f>
        <v/>
      </c>
      <c r="CF215" s="125" t="str">
        <f>IF($C215="","",COUNTIFS(Con_ve!$C$6:$C$1005,$C215,Con_ve!$Q$6:$Q$1005,Cad_cl!CF$5))</f>
        <v/>
      </c>
      <c r="CG215" s="125" t="str">
        <f>IF($C215="","",COUNTIFS(Con_ve!$C$6:$C$1005,$C215,Con_ve!$Q$6:$Q$1005,Cad_cl!CG$5))</f>
        <v/>
      </c>
      <c r="CH215" s="125" t="str">
        <f>IF($C215="","",COUNTIFS(Con_ve!$C$6:$C$1005,$C215,Con_ve!$Q$6:$Q$1005,Cad_cl!CH$5))</f>
        <v/>
      </c>
      <c r="CI215" s="125" t="str">
        <f>IF($C215="","",COUNTIFS(Con_ve!$C$6:$C$1005,$C215,Con_ve!$Q$6:$Q$1005,Cad_cl!CI$5))</f>
        <v/>
      </c>
      <c r="CJ215" s="125" t="str">
        <f>IF($C215="","",COUNTIFS(Con_ve!$C$6:$C$1005,$C215,Con_ve!$Q$6:$Q$1005,Cad_cl!CJ$5))</f>
        <v/>
      </c>
      <c r="CK215" s="125" t="str">
        <f>IF($C215="","",COUNTIFS(Con_ve!$C$6:$C$1005,$C215,Con_ve!$Q$6:$Q$1005,Cad_cl!CK$5))</f>
        <v/>
      </c>
      <c r="CL215" s="125" t="str">
        <f>IF($C215="","",COUNTIFS(Con_ve!$C$6:$C$1005,$C215,Con_ve!$Q$6:$Q$1005,Cad_cl!CL$5))</f>
        <v/>
      </c>
      <c r="CM215" s="125" t="str">
        <f>IF($C215="","",COUNTIFS(Con_ve!$C$6:$C$1005,$C215,Con_ve!$Q$6:$Q$1005,Cad_cl!CM$5))</f>
        <v/>
      </c>
      <c r="CN215" s="125" t="str">
        <f>IF($C215="","",COUNTIFS(Con_ve!$C$6:$C$1005,$C215,Con_ve!$Q$6:$Q$1005,Cad_cl!CN$5))</f>
        <v/>
      </c>
      <c r="CO215" s="125" t="str">
        <f>IF($C215="","",COUNTIFS(Con_ve!$C$6:$C$1005,$C215,Con_ve!$Q$6:$Q$1005,Cad_cl!CO$5))</f>
        <v/>
      </c>
      <c r="CP215" s="125" t="str">
        <f>IF($C215="","",COUNTIFS(Con_ve!$C$6:$C$1005,$C215,Con_ve!$Q$6:$Q$1005,Cad_cl!CP$5))</f>
        <v/>
      </c>
      <c r="CQ215" s="125" t="str">
        <f>IF($C215="","",COUNTIFS(Con_ve!$C$6:$C$1005,$C215,Con_ve!$Q$6:$Q$1005,Cad_cl!CQ$5))</f>
        <v/>
      </c>
      <c r="CR215" s="125">
        <f t="shared" si="11"/>
        <v>0</v>
      </c>
    </row>
    <row r="216" spans="3:96" ht="30" customHeight="1">
      <c r="C216" s="153"/>
      <c r="D216" s="153"/>
      <c r="E216" s="154"/>
      <c r="F216" s="153"/>
      <c r="G216" s="155"/>
      <c r="H216" s="153"/>
      <c r="I216" s="153"/>
      <c r="J216" s="132" t="s">
        <v>309</v>
      </c>
      <c r="K216" s="133" t="s">
        <v>309</v>
      </c>
      <c r="L216" s="153"/>
      <c r="M216" s="153"/>
      <c r="N216" s="153"/>
      <c r="O216" s="153"/>
      <c r="P216" s="153"/>
      <c r="Q216" s="153"/>
      <c r="AP216" s="134" t="str">
        <f>IF(ISERR(IF($C216="","",SUMIFS(Con_ve!$F$6:$F$1005,Con_ve!$C$6:$C$1005,$C216,Con_ve!$I$6:$I$1005,"Fechada",Con_ve!$Q$6:$Q$1005,Cad_cl!AP$5))),"",IF($C216="","",SUMIFS(Con_ve!$F$6:$F$1005,Con_ve!$C$6:$C$1005,$C216,Con_ve!$I$6:$I$1005,"Fechada",Con_ve!$Q$6:$Q$1005,Cad_cl!AP$5)))</f>
        <v/>
      </c>
      <c r="AQ216" s="134" t="str">
        <f>IF(ISERR(IF($C216="","",SUMIFS(Con_ve!$F$6:$F$1005,Con_ve!$C$6:$C$1005,$C216,Con_ve!$I$6:$I$1005,"Fechada",Con_ve!$Q$6:$Q$1005,Cad_cl!AQ$5))),"",IF($C216="","",SUMIFS(Con_ve!$F$6:$F$1005,Con_ve!$C$6:$C$1005,$C216,Con_ve!$I$6:$I$1005,"Fechada",Con_ve!$Q$6:$Q$1005,Cad_cl!AQ$5)))</f>
        <v/>
      </c>
      <c r="AR216" s="134" t="str">
        <f>IF(ISERR(IF($C216="","",SUMIFS(Con_ve!$F$6:$F$1005,Con_ve!$C$6:$C$1005,$C216,Con_ve!$I$6:$I$1005,"Fechada",Con_ve!$Q$6:$Q$1005,Cad_cl!AR$5))),"",IF($C216="","",SUMIFS(Con_ve!$F$6:$F$1005,Con_ve!$C$6:$C$1005,$C216,Con_ve!$I$6:$I$1005,"Fechada",Con_ve!$Q$6:$Q$1005,Cad_cl!AR$5)))</f>
        <v/>
      </c>
      <c r="AS216" s="134" t="str">
        <f>IF(ISERR(IF($C216="","",SUMIFS(Con_ve!$F$6:$F$1005,Con_ve!$C$6:$C$1005,$C216,Con_ve!$I$6:$I$1005,"Fechada",Con_ve!$Q$6:$Q$1005,Cad_cl!AS$5))),"",IF($C216="","",SUMIFS(Con_ve!$F$6:$F$1005,Con_ve!$C$6:$C$1005,$C216,Con_ve!$I$6:$I$1005,"Fechada",Con_ve!$Q$6:$Q$1005,Cad_cl!AS$5)))</f>
        <v/>
      </c>
      <c r="AT216" s="134" t="str">
        <f>IF(ISERR(IF($C216="","",SUMIFS(Con_ve!$F$6:$F$1005,Con_ve!$C$6:$C$1005,$C216,Con_ve!$I$6:$I$1005,"Fechada",Con_ve!$Q$6:$Q$1005,Cad_cl!AT$5))),"",IF($C216="","",SUMIFS(Con_ve!$F$6:$F$1005,Con_ve!$C$6:$C$1005,$C216,Con_ve!$I$6:$I$1005,"Fechada",Con_ve!$Q$6:$Q$1005,Cad_cl!AT$5)))</f>
        <v/>
      </c>
      <c r="AU216" s="134" t="str">
        <f>IF(ISERR(IF($C216="","",SUMIFS(Con_ve!$F$6:$F$1005,Con_ve!$C$6:$C$1005,$C216,Con_ve!$I$6:$I$1005,"Fechada",Con_ve!$Q$6:$Q$1005,Cad_cl!AU$5))),"",IF($C216="","",SUMIFS(Con_ve!$F$6:$F$1005,Con_ve!$C$6:$C$1005,$C216,Con_ve!$I$6:$I$1005,"Fechada",Con_ve!$Q$6:$Q$1005,Cad_cl!AU$5)))</f>
        <v/>
      </c>
      <c r="AV216" s="134" t="str">
        <f>IF(ISERR(IF($C216="","",SUMIFS(Con_ve!$F$6:$F$1005,Con_ve!$C$6:$C$1005,$C216,Con_ve!$I$6:$I$1005,"Fechada",Con_ve!$Q$6:$Q$1005,Cad_cl!AV$5))),"",IF($C216="","",SUMIFS(Con_ve!$F$6:$F$1005,Con_ve!$C$6:$C$1005,$C216,Con_ve!$I$6:$I$1005,"Fechada",Con_ve!$Q$6:$Q$1005,Cad_cl!AV$5)))</f>
        <v/>
      </c>
      <c r="AW216" s="134" t="str">
        <f>IF(ISERR(IF($C216="","",SUMIFS(Con_ve!$F$6:$F$1005,Con_ve!$C$6:$C$1005,$C216,Con_ve!$I$6:$I$1005,"Fechada",Con_ve!$Q$6:$Q$1005,Cad_cl!AW$5))),"",IF($C216="","",SUMIFS(Con_ve!$F$6:$F$1005,Con_ve!$C$6:$C$1005,$C216,Con_ve!$I$6:$I$1005,"Fechada",Con_ve!$Q$6:$Q$1005,Cad_cl!AW$5)))</f>
        <v/>
      </c>
      <c r="AX216" s="134" t="str">
        <f>IF(ISERR(IF($C216="","",SUMIFS(Con_ve!$F$6:$F$1005,Con_ve!$C$6:$C$1005,$C216,Con_ve!$I$6:$I$1005,"Fechada",Con_ve!$Q$6:$Q$1005,Cad_cl!AX$5))),"",IF($C216="","",SUMIFS(Con_ve!$F$6:$F$1005,Con_ve!$C$6:$C$1005,$C216,Con_ve!$I$6:$I$1005,"Fechada",Con_ve!$Q$6:$Q$1005,Cad_cl!AX$5)))</f>
        <v/>
      </c>
      <c r="AY216" s="134" t="str">
        <f>IF(ISERR(IF($C216="","",SUMIFS(Con_ve!$F$6:$F$1005,Con_ve!$C$6:$C$1005,$C216,Con_ve!$I$6:$I$1005,"Fechada",Con_ve!$Q$6:$Q$1005,Cad_cl!AY$5))),"",IF($C216="","",SUMIFS(Con_ve!$F$6:$F$1005,Con_ve!$C$6:$C$1005,$C216,Con_ve!$I$6:$I$1005,"Fechada",Con_ve!$Q$6:$Q$1005,Cad_cl!AY$5)))</f>
        <v/>
      </c>
      <c r="AZ216" s="134" t="str">
        <f>IF(ISERR(IF($C216="","",SUMIFS(Con_ve!$F$6:$F$1005,Con_ve!$C$6:$C$1005,$C216,Con_ve!$I$6:$I$1005,"Fechada",Con_ve!$Q$6:$Q$1005,Cad_cl!AZ$5))),"",IF($C216="","",SUMIFS(Con_ve!$F$6:$F$1005,Con_ve!$C$6:$C$1005,$C216,Con_ve!$I$6:$I$1005,"Fechada",Con_ve!$Q$6:$Q$1005,Cad_cl!AZ$5)))</f>
        <v/>
      </c>
      <c r="BA216" s="134" t="str">
        <f>IF(ISERR(IF($C216="","",SUMIFS(Con_ve!$F$6:$F$1005,Con_ve!$C$6:$C$1005,$C216,Con_ve!$I$6:$I$1005,"Fechada",Con_ve!$Q$6:$Q$1005,Cad_cl!BA$5))),"",IF($C216="","",SUMIFS(Con_ve!$F$6:$F$1005,Con_ve!$C$6:$C$1005,$C216,Con_ve!$I$6:$I$1005,"Fechada",Con_ve!$Q$6:$Q$1005,Cad_cl!BA$5)))</f>
        <v/>
      </c>
      <c r="BB216" s="134">
        <f t="shared" si="9"/>
        <v>0</v>
      </c>
      <c r="BD216" s="134" t="str">
        <f>IF(ISERR(IF($C216="","",SUMIFS(Con_ve!$F$6:$F$1005,Con_ve!$C$6:$C$1005,$C216,Con_ve!$I$6:$I$1005,"Em negociação",Con_ve!$Q$6:$Q$1005,Cad_cl!BD$5))),"",IF($C216="","",SUMIFS(Con_ve!$F$6:$F$1005,Con_ve!$C$6:$C$1005,$C216,Con_ve!$I$6:$I$1005,"Em negociação",Con_ve!$Q$6:$Q$1005,Cad_cl!BD$5)))</f>
        <v/>
      </c>
      <c r="BE216" s="134" t="str">
        <f>IF(ISERR(IF($C216="","",SUMIFS(Con_ve!$F$6:$F$1005,Con_ve!$C$6:$C$1005,$C216,Con_ve!$I$6:$I$1005,"Em negociação",Con_ve!$Q$6:$Q$1005,Cad_cl!BE$5))),"",IF($C216="","",SUMIFS(Con_ve!$F$6:$F$1005,Con_ve!$C$6:$C$1005,$C216,Con_ve!$I$6:$I$1005,"Em negociação",Con_ve!$Q$6:$Q$1005,Cad_cl!BE$5)))</f>
        <v/>
      </c>
      <c r="BF216" s="134" t="str">
        <f>IF(ISERR(IF($C216="","",SUMIFS(Con_ve!$F$6:$F$1005,Con_ve!$C$6:$C$1005,$C216,Con_ve!$I$6:$I$1005,"Em negociação",Con_ve!$Q$6:$Q$1005,Cad_cl!BF$5))),"",IF($C216="","",SUMIFS(Con_ve!$F$6:$F$1005,Con_ve!$C$6:$C$1005,$C216,Con_ve!$I$6:$I$1005,"Em negociação",Con_ve!$Q$6:$Q$1005,Cad_cl!BF$5)))</f>
        <v/>
      </c>
      <c r="BG216" s="134" t="str">
        <f>IF(ISERR(IF($C216="","",SUMIFS(Con_ve!$F$6:$F$1005,Con_ve!$C$6:$C$1005,$C216,Con_ve!$I$6:$I$1005,"Em negociação",Con_ve!$Q$6:$Q$1005,Cad_cl!BG$5))),"",IF($C216="","",SUMIFS(Con_ve!$F$6:$F$1005,Con_ve!$C$6:$C$1005,$C216,Con_ve!$I$6:$I$1005,"Em negociação",Con_ve!$Q$6:$Q$1005,Cad_cl!BG$5)))</f>
        <v/>
      </c>
      <c r="BH216" s="134" t="str">
        <f>IF(ISERR(IF($C216="","",SUMIFS(Con_ve!$F$6:$F$1005,Con_ve!$C$6:$C$1005,$C216,Con_ve!$I$6:$I$1005,"Em negociação",Con_ve!$Q$6:$Q$1005,Cad_cl!BH$5))),"",IF($C216="","",SUMIFS(Con_ve!$F$6:$F$1005,Con_ve!$C$6:$C$1005,$C216,Con_ve!$I$6:$I$1005,"Em negociação",Con_ve!$Q$6:$Q$1005,Cad_cl!BH$5)))</f>
        <v/>
      </c>
      <c r="BI216" s="134" t="str">
        <f>IF(ISERR(IF($C216="","",SUMIFS(Con_ve!$F$6:$F$1005,Con_ve!$C$6:$C$1005,$C216,Con_ve!$I$6:$I$1005,"Em negociação",Con_ve!$Q$6:$Q$1005,Cad_cl!BI$5))),"",IF($C216="","",SUMIFS(Con_ve!$F$6:$F$1005,Con_ve!$C$6:$C$1005,$C216,Con_ve!$I$6:$I$1005,"Em negociação",Con_ve!$Q$6:$Q$1005,Cad_cl!BI$5)))</f>
        <v/>
      </c>
      <c r="BJ216" s="134" t="str">
        <f>IF(ISERR(IF($C216="","",SUMIFS(Con_ve!$F$6:$F$1005,Con_ve!$C$6:$C$1005,$C216,Con_ve!$I$6:$I$1005,"Em negociação",Con_ve!$Q$6:$Q$1005,Cad_cl!BJ$5))),"",IF($C216="","",SUMIFS(Con_ve!$F$6:$F$1005,Con_ve!$C$6:$C$1005,$C216,Con_ve!$I$6:$I$1005,"Em negociação",Con_ve!$Q$6:$Q$1005,Cad_cl!BJ$5)))</f>
        <v/>
      </c>
      <c r="BK216" s="134" t="str">
        <f>IF(ISERR(IF($C216="","",SUMIFS(Con_ve!$F$6:$F$1005,Con_ve!$C$6:$C$1005,$C216,Con_ve!$I$6:$I$1005,"Em negociação",Con_ve!$Q$6:$Q$1005,Cad_cl!BK$5))),"",IF($C216="","",SUMIFS(Con_ve!$F$6:$F$1005,Con_ve!$C$6:$C$1005,$C216,Con_ve!$I$6:$I$1005,"Em negociação",Con_ve!$Q$6:$Q$1005,Cad_cl!BK$5)))</f>
        <v/>
      </c>
      <c r="BL216" s="134" t="str">
        <f>IF(ISERR(IF($C216="","",SUMIFS(Con_ve!$F$6:$F$1005,Con_ve!$C$6:$C$1005,$C216,Con_ve!$I$6:$I$1005,"Em negociação",Con_ve!$Q$6:$Q$1005,Cad_cl!BL$5))),"",IF($C216="","",SUMIFS(Con_ve!$F$6:$F$1005,Con_ve!$C$6:$C$1005,$C216,Con_ve!$I$6:$I$1005,"Em negociação",Con_ve!$Q$6:$Q$1005,Cad_cl!BL$5)))</f>
        <v/>
      </c>
      <c r="BM216" s="134" t="str">
        <f>IF(ISERR(IF($C216="","",SUMIFS(Con_ve!$F$6:$F$1005,Con_ve!$C$6:$C$1005,$C216,Con_ve!$I$6:$I$1005,"Em negociação",Con_ve!$Q$6:$Q$1005,Cad_cl!BM$5))),"",IF($C216="","",SUMIFS(Con_ve!$F$6:$F$1005,Con_ve!$C$6:$C$1005,$C216,Con_ve!$I$6:$I$1005,"Em negociação",Con_ve!$Q$6:$Q$1005,Cad_cl!BM$5)))</f>
        <v/>
      </c>
      <c r="BN216" s="134" t="str">
        <f>IF(ISERR(IF($C216="","",SUMIFS(Con_ve!$F$6:$F$1005,Con_ve!$C$6:$C$1005,$C216,Con_ve!$I$6:$I$1005,"Em negociação",Con_ve!$Q$6:$Q$1005,Cad_cl!BN$5))),"",IF($C216="","",SUMIFS(Con_ve!$F$6:$F$1005,Con_ve!$C$6:$C$1005,$C216,Con_ve!$I$6:$I$1005,"Em negociação",Con_ve!$Q$6:$Q$1005,Cad_cl!BN$5)))</f>
        <v/>
      </c>
      <c r="BO216" s="134" t="str">
        <f>IF(ISERR(IF($C216="","",SUMIFS(Con_ve!$F$6:$F$1005,Con_ve!$C$6:$C$1005,$C216,Con_ve!$I$6:$I$1005,"Em negociação",Con_ve!$Q$6:$Q$1005,Cad_cl!BO$5))),"",IF($C216="","",SUMIFS(Con_ve!$F$6:$F$1005,Con_ve!$C$6:$C$1005,$C216,Con_ve!$I$6:$I$1005,"Em negociação",Con_ve!$Q$6:$Q$1005,Cad_cl!BO$5)))</f>
        <v/>
      </c>
      <c r="BP216" s="134">
        <f t="shared" si="10"/>
        <v>0</v>
      </c>
      <c r="BR216" s="125" t="str">
        <f>IF(ISERR(IF(AND($I216=Re_lo!$E$5,BR$5=VLOOKUP(Re_lo!$H$5,Re_lo!$N$5:$O$16,2,0)),AP216,"")),"",IF(AND($I216=Re_lo!$E$5,BR$5=VLOOKUP(Re_lo!$H$5,Re_lo!$N$5:$O$16,2,0)),AP216,""))</f>
        <v/>
      </c>
      <c r="BS216" s="125" t="str">
        <f>IF(ISERR(IF(AND($I216=Re_lo!$E$5,BS$5=VLOOKUP(Re_lo!$H$5,Re_lo!$N$5:$O$16,2,0)),AQ216,"")),"",IF(AND($I216=Re_lo!$E$5,BS$5=VLOOKUP(Re_lo!$H$5,Re_lo!$N$5:$O$16,2,0)),AQ216,""))</f>
        <v/>
      </c>
      <c r="BT216" s="125" t="str">
        <f>IF(ISERR(IF(AND($I216=Re_lo!$E$5,BT$5=VLOOKUP(Re_lo!$H$5,Re_lo!$N$5:$O$16,2,0)),AR216,"")),"",IF(AND($I216=Re_lo!$E$5,BT$5=VLOOKUP(Re_lo!$H$5,Re_lo!$N$5:$O$16,2,0)),AR216,""))</f>
        <v/>
      </c>
      <c r="BU216" s="125" t="str">
        <f>IF(ISERR(IF(AND($I216=Re_lo!$E$5,BU$5=VLOOKUP(Re_lo!$H$5,Re_lo!$N$5:$O$16,2,0)),AS216,"")),"",IF(AND($I216=Re_lo!$E$5,BU$5=VLOOKUP(Re_lo!$H$5,Re_lo!$N$5:$O$16,2,0)),AS216,""))</f>
        <v/>
      </c>
      <c r="BV216" s="125" t="str">
        <f>IF(ISERR(IF(AND($I216=Re_lo!$E$5,BV$5=VLOOKUP(Re_lo!$H$5,Re_lo!$N$5:$O$16,2,0)),AT216,"")),"",IF(AND($I216=Re_lo!$E$5,BV$5=VLOOKUP(Re_lo!$H$5,Re_lo!$N$5:$O$16,2,0)),AT216,""))</f>
        <v/>
      </c>
      <c r="BW216" s="125" t="str">
        <f>IF(ISERR(IF(AND($I216=Re_lo!$E$5,BW$5=VLOOKUP(Re_lo!$H$5,Re_lo!$N$5:$O$16,2,0)),AU216,"")),"",IF(AND($I216=Re_lo!$E$5,BW$5=VLOOKUP(Re_lo!$H$5,Re_lo!$N$5:$O$16,2,0)),AU216,""))</f>
        <v/>
      </c>
      <c r="BX216" s="125" t="str">
        <f>IF(ISERR(IF(AND($I216=Re_lo!$E$5,BX$5=VLOOKUP(Re_lo!$H$5,Re_lo!$N$5:$O$16,2,0)),AV216,"")),"",IF(AND($I216=Re_lo!$E$5,BX$5=VLOOKUP(Re_lo!$H$5,Re_lo!$N$5:$O$16,2,0)),AV216,""))</f>
        <v/>
      </c>
      <c r="BY216" s="125" t="str">
        <f>IF(ISERR(IF(AND($I216=Re_lo!$E$5,BY$5=VLOOKUP(Re_lo!$H$5,Re_lo!$N$5:$O$16,2,0)),AW216,"")),"",IF(AND($I216=Re_lo!$E$5,BY$5=VLOOKUP(Re_lo!$H$5,Re_lo!$N$5:$O$16,2,0)),AW216,""))</f>
        <v/>
      </c>
      <c r="BZ216" s="125" t="str">
        <f>IF(ISERR(IF(AND($I216=Re_lo!$E$5,BZ$5=VLOOKUP(Re_lo!$H$5,Re_lo!$N$5:$O$16,2,0)),AX216,"")),"",IF(AND($I216=Re_lo!$E$5,BZ$5=VLOOKUP(Re_lo!$H$5,Re_lo!$N$5:$O$16,2,0)),AX216,""))</f>
        <v/>
      </c>
      <c r="CA216" s="125" t="str">
        <f>IF(ISERR(IF(AND($I216=Re_lo!$E$5,CA$5=VLOOKUP(Re_lo!$H$5,Re_lo!$N$5:$O$16,2,0)),AY216,"")),"",IF(AND($I216=Re_lo!$E$5,CA$5=VLOOKUP(Re_lo!$H$5,Re_lo!$N$5:$O$16,2,0)),AY216,""))</f>
        <v/>
      </c>
      <c r="CB216" s="125" t="str">
        <f>IF(ISERR(IF(AND($I216=Re_lo!$E$5,CB$5=VLOOKUP(Re_lo!$H$5,Re_lo!$N$5:$O$16,2,0)),AZ216,"")),"",IF(AND($I216=Re_lo!$E$5,CB$5=VLOOKUP(Re_lo!$H$5,Re_lo!$N$5:$O$16,2,0)),AZ216,""))</f>
        <v/>
      </c>
      <c r="CC216" s="125" t="str">
        <f>IF(ISERR(IF(AND($I216=Re_lo!$E$5,CC$5=VLOOKUP(Re_lo!$H$5,Re_lo!$N$5:$O$16,2,0)),BA216,"")),"",IF(AND($I216=Re_lo!$E$5,CC$5=VLOOKUP(Re_lo!$H$5,Re_lo!$N$5:$O$16,2,0)),BA216,""))</f>
        <v/>
      </c>
      <c r="CD216" s="125" t="str">
        <f>IF(ISERR(IF(AND($I216=Re_lo!$E$5,CD$5=VLOOKUP(Re_lo!$H$5,Re_lo!$N$5:$O$16,2,0)),BB216,"")),"",IF(AND($I216=Re_lo!$E$5,CD$5=VLOOKUP(Re_lo!$H$5,Re_lo!$N$5:$O$16,2,0)),BB216,""))</f>
        <v/>
      </c>
      <c r="CF216" s="125" t="str">
        <f>IF($C216="","",COUNTIFS(Con_ve!$C$6:$C$1005,$C216,Con_ve!$Q$6:$Q$1005,Cad_cl!CF$5))</f>
        <v/>
      </c>
      <c r="CG216" s="125" t="str">
        <f>IF($C216="","",COUNTIFS(Con_ve!$C$6:$C$1005,$C216,Con_ve!$Q$6:$Q$1005,Cad_cl!CG$5))</f>
        <v/>
      </c>
      <c r="CH216" s="125" t="str">
        <f>IF($C216="","",COUNTIFS(Con_ve!$C$6:$C$1005,$C216,Con_ve!$Q$6:$Q$1005,Cad_cl!CH$5))</f>
        <v/>
      </c>
      <c r="CI216" s="125" t="str">
        <f>IF($C216="","",COUNTIFS(Con_ve!$C$6:$C$1005,$C216,Con_ve!$Q$6:$Q$1005,Cad_cl!CI$5))</f>
        <v/>
      </c>
      <c r="CJ216" s="125" t="str">
        <f>IF($C216="","",COUNTIFS(Con_ve!$C$6:$C$1005,$C216,Con_ve!$Q$6:$Q$1005,Cad_cl!CJ$5))</f>
        <v/>
      </c>
      <c r="CK216" s="125" t="str">
        <f>IF($C216="","",COUNTIFS(Con_ve!$C$6:$C$1005,$C216,Con_ve!$Q$6:$Q$1005,Cad_cl!CK$5))</f>
        <v/>
      </c>
      <c r="CL216" s="125" t="str">
        <f>IF($C216="","",COUNTIFS(Con_ve!$C$6:$C$1005,$C216,Con_ve!$Q$6:$Q$1005,Cad_cl!CL$5))</f>
        <v/>
      </c>
      <c r="CM216" s="125" t="str">
        <f>IF($C216="","",COUNTIFS(Con_ve!$C$6:$C$1005,$C216,Con_ve!$Q$6:$Q$1005,Cad_cl!CM$5))</f>
        <v/>
      </c>
      <c r="CN216" s="125" t="str">
        <f>IF($C216="","",COUNTIFS(Con_ve!$C$6:$C$1005,$C216,Con_ve!$Q$6:$Q$1005,Cad_cl!CN$5))</f>
        <v/>
      </c>
      <c r="CO216" s="125" t="str">
        <f>IF($C216="","",COUNTIFS(Con_ve!$C$6:$C$1005,$C216,Con_ve!$Q$6:$Q$1005,Cad_cl!CO$5))</f>
        <v/>
      </c>
      <c r="CP216" s="125" t="str">
        <f>IF($C216="","",COUNTIFS(Con_ve!$C$6:$C$1005,$C216,Con_ve!$Q$6:$Q$1005,Cad_cl!CP$5))</f>
        <v/>
      </c>
      <c r="CQ216" s="125" t="str">
        <f>IF($C216="","",COUNTIFS(Con_ve!$C$6:$C$1005,$C216,Con_ve!$Q$6:$Q$1005,Cad_cl!CQ$5))</f>
        <v/>
      </c>
      <c r="CR216" s="125">
        <f t="shared" si="11"/>
        <v>0</v>
      </c>
    </row>
    <row r="217" spans="3:96" ht="30" customHeight="1">
      <c r="C217" s="153"/>
      <c r="D217" s="153"/>
      <c r="E217" s="154"/>
      <c r="F217" s="153"/>
      <c r="G217" s="155"/>
      <c r="H217" s="153"/>
      <c r="I217" s="153"/>
      <c r="J217" s="132" t="s">
        <v>309</v>
      </c>
      <c r="K217" s="133" t="s">
        <v>309</v>
      </c>
      <c r="L217" s="153"/>
      <c r="M217" s="153"/>
      <c r="N217" s="153"/>
      <c r="O217" s="153"/>
      <c r="P217" s="153"/>
      <c r="Q217" s="153"/>
      <c r="AP217" s="134" t="str">
        <f>IF(ISERR(IF($C217="","",SUMIFS(Con_ve!$F$6:$F$1005,Con_ve!$C$6:$C$1005,$C217,Con_ve!$I$6:$I$1005,"Fechada",Con_ve!$Q$6:$Q$1005,Cad_cl!AP$5))),"",IF($C217="","",SUMIFS(Con_ve!$F$6:$F$1005,Con_ve!$C$6:$C$1005,$C217,Con_ve!$I$6:$I$1005,"Fechada",Con_ve!$Q$6:$Q$1005,Cad_cl!AP$5)))</f>
        <v/>
      </c>
      <c r="AQ217" s="134" t="str">
        <f>IF(ISERR(IF($C217="","",SUMIFS(Con_ve!$F$6:$F$1005,Con_ve!$C$6:$C$1005,$C217,Con_ve!$I$6:$I$1005,"Fechada",Con_ve!$Q$6:$Q$1005,Cad_cl!AQ$5))),"",IF($C217="","",SUMIFS(Con_ve!$F$6:$F$1005,Con_ve!$C$6:$C$1005,$C217,Con_ve!$I$6:$I$1005,"Fechada",Con_ve!$Q$6:$Q$1005,Cad_cl!AQ$5)))</f>
        <v/>
      </c>
      <c r="AR217" s="134" t="str">
        <f>IF(ISERR(IF($C217="","",SUMIFS(Con_ve!$F$6:$F$1005,Con_ve!$C$6:$C$1005,$C217,Con_ve!$I$6:$I$1005,"Fechada",Con_ve!$Q$6:$Q$1005,Cad_cl!AR$5))),"",IF($C217="","",SUMIFS(Con_ve!$F$6:$F$1005,Con_ve!$C$6:$C$1005,$C217,Con_ve!$I$6:$I$1005,"Fechada",Con_ve!$Q$6:$Q$1005,Cad_cl!AR$5)))</f>
        <v/>
      </c>
      <c r="AS217" s="134" t="str">
        <f>IF(ISERR(IF($C217="","",SUMIFS(Con_ve!$F$6:$F$1005,Con_ve!$C$6:$C$1005,$C217,Con_ve!$I$6:$I$1005,"Fechada",Con_ve!$Q$6:$Q$1005,Cad_cl!AS$5))),"",IF($C217="","",SUMIFS(Con_ve!$F$6:$F$1005,Con_ve!$C$6:$C$1005,$C217,Con_ve!$I$6:$I$1005,"Fechada",Con_ve!$Q$6:$Q$1005,Cad_cl!AS$5)))</f>
        <v/>
      </c>
      <c r="AT217" s="134" t="str">
        <f>IF(ISERR(IF($C217="","",SUMIFS(Con_ve!$F$6:$F$1005,Con_ve!$C$6:$C$1005,$C217,Con_ve!$I$6:$I$1005,"Fechada",Con_ve!$Q$6:$Q$1005,Cad_cl!AT$5))),"",IF($C217="","",SUMIFS(Con_ve!$F$6:$F$1005,Con_ve!$C$6:$C$1005,$C217,Con_ve!$I$6:$I$1005,"Fechada",Con_ve!$Q$6:$Q$1005,Cad_cl!AT$5)))</f>
        <v/>
      </c>
      <c r="AU217" s="134" t="str">
        <f>IF(ISERR(IF($C217="","",SUMIFS(Con_ve!$F$6:$F$1005,Con_ve!$C$6:$C$1005,$C217,Con_ve!$I$6:$I$1005,"Fechada",Con_ve!$Q$6:$Q$1005,Cad_cl!AU$5))),"",IF($C217="","",SUMIFS(Con_ve!$F$6:$F$1005,Con_ve!$C$6:$C$1005,$C217,Con_ve!$I$6:$I$1005,"Fechada",Con_ve!$Q$6:$Q$1005,Cad_cl!AU$5)))</f>
        <v/>
      </c>
      <c r="AV217" s="134" t="str">
        <f>IF(ISERR(IF($C217="","",SUMIFS(Con_ve!$F$6:$F$1005,Con_ve!$C$6:$C$1005,$C217,Con_ve!$I$6:$I$1005,"Fechada",Con_ve!$Q$6:$Q$1005,Cad_cl!AV$5))),"",IF($C217="","",SUMIFS(Con_ve!$F$6:$F$1005,Con_ve!$C$6:$C$1005,$C217,Con_ve!$I$6:$I$1005,"Fechada",Con_ve!$Q$6:$Q$1005,Cad_cl!AV$5)))</f>
        <v/>
      </c>
      <c r="AW217" s="134" t="str">
        <f>IF(ISERR(IF($C217="","",SUMIFS(Con_ve!$F$6:$F$1005,Con_ve!$C$6:$C$1005,$C217,Con_ve!$I$6:$I$1005,"Fechada",Con_ve!$Q$6:$Q$1005,Cad_cl!AW$5))),"",IF($C217="","",SUMIFS(Con_ve!$F$6:$F$1005,Con_ve!$C$6:$C$1005,$C217,Con_ve!$I$6:$I$1005,"Fechada",Con_ve!$Q$6:$Q$1005,Cad_cl!AW$5)))</f>
        <v/>
      </c>
      <c r="AX217" s="134" t="str">
        <f>IF(ISERR(IF($C217="","",SUMIFS(Con_ve!$F$6:$F$1005,Con_ve!$C$6:$C$1005,$C217,Con_ve!$I$6:$I$1005,"Fechada",Con_ve!$Q$6:$Q$1005,Cad_cl!AX$5))),"",IF($C217="","",SUMIFS(Con_ve!$F$6:$F$1005,Con_ve!$C$6:$C$1005,$C217,Con_ve!$I$6:$I$1005,"Fechada",Con_ve!$Q$6:$Q$1005,Cad_cl!AX$5)))</f>
        <v/>
      </c>
      <c r="AY217" s="134" t="str">
        <f>IF(ISERR(IF($C217="","",SUMIFS(Con_ve!$F$6:$F$1005,Con_ve!$C$6:$C$1005,$C217,Con_ve!$I$6:$I$1005,"Fechada",Con_ve!$Q$6:$Q$1005,Cad_cl!AY$5))),"",IF($C217="","",SUMIFS(Con_ve!$F$6:$F$1005,Con_ve!$C$6:$C$1005,$C217,Con_ve!$I$6:$I$1005,"Fechada",Con_ve!$Q$6:$Q$1005,Cad_cl!AY$5)))</f>
        <v/>
      </c>
      <c r="AZ217" s="134" t="str">
        <f>IF(ISERR(IF($C217="","",SUMIFS(Con_ve!$F$6:$F$1005,Con_ve!$C$6:$C$1005,$C217,Con_ve!$I$6:$I$1005,"Fechada",Con_ve!$Q$6:$Q$1005,Cad_cl!AZ$5))),"",IF($C217="","",SUMIFS(Con_ve!$F$6:$F$1005,Con_ve!$C$6:$C$1005,$C217,Con_ve!$I$6:$I$1005,"Fechada",Con_ve!$Q$6:$Q$1005,Cad_cl!AZ$5)))</f>
        <v/>
      </c>
      <c r="BA217" s="134" t="str">
        <f>IF(ISERR(IF($C217="","",SUMIFS(Con_ve!$F$6:$F$1005,Con_ve!$C$6:$C$1005,$C217,Con_ve!$I$6:$I$1005,"Fechada",Con_ve!$Q$6:$Q$1005,Cad_cl!BA$5))),"",IF($C217="","",SUMIFS(Con_ve!$F$6:$F$1005,Con_ve!$C$6:$C$1005,$C217,Con_ve!$I$6:$I$1005,"Fechada",Con_ve!$Q$6:$Q$1005,Cad_cl!BA$5)))</f>
        <v/>
      </c>
      <c r="BB217" s="134">
        <f t="shared" si="9"/>
        <v>0</v>
      </c>
      <c r="BD217" s="134" t="str">
        <f>IF(ISERR(IF($C217="","",SUMIFS(Con_ve!$F$6:$F$1005,Con_ve!$C$6:$C$1005,$C217,Con_ve!$I$6:$I$1005,"Em negociação",Con_ve!$Q$6:$Q$1005,Cad_cl!BD$5))),"",IF($C217="","",SUMIFS(Con_ve!$F$6:$F$1005,Con_ve!$C$6:$C$1005,$C217,Con_ve!$I$6:$I$1005,"Em negociação",Con_ve!$Q$6:$Q$1005,Cad_cl!BD$5)))</f>
        <v/>
      </c>
      <c r="BE217" s="134" t="str">
        <f>IF(ISERR(IF($C217="","",SUMIFS(Con_ve!$F$6:$F$1005,Con_ve!$C$6:$C$1005,$C217,Con_ve!$I$6:$I$1005,"Em negociação",Con_ve!$Q$6:$Q$1005,Cad_cl!BE$5))),"",IF($C217="","",SUMIFS(Con_ve!$F$6:$F$1005,Con_ve!$C$6:$C$1005,$C217,Con_ve!$I$6:$I$1005,"Em negociação",Con_ve!$Q$6:$Q$1005,Cad_cl!BE$5)))</f>
        <v/>
      </c>
      <c r="BF217" s="134" t="str">
        <f>IF(ISERR(IF($C217="","",SUMIFS(Con_ve!$F$6:$F$1005,Con_ve!$C$6:$C$1005,$C217,Con_ve!$I$6:$I$1005,"Em negociação",Con_ve!$Q$6:$Q$1005,Cad_cl!BF$5))),"",IF($C217="","",SUMIFS(Con_ve!$F$6:$F$1005,Con_ve!$C$6:$C$1005,$C217,Con_ve!$I$6:$I$1005,"Em negociação",Con_ve!$Q$6:$Q$1005,Cad_cl!BF$5)))</f>
        <v/>
      </c>
      <c r="BG217" s="134" t="str">
        <f>IF(ISERR(IF($C217="","",SUMIFS(Con_ve!$F$6:$F$1005,Con_ve!$C$6:$C$1005,$C217,Con_ve!$I$6:$I$1005,"Em negociação",Con_ve!$Q$6:$Q$1005,Cad_cl!BG$5))),"",IF($C217="","",SUMIFS(Con_ve!$F$6:$F$1005,Con_ve!$C$6:$C$1005,$C217,Con_ve!$I$6:$I$1005,"Em negociação",Con_ve!$Q$6:$Q$1005,Cad_cl!BG$5)))</f>
        <v/>
      </c>
      <c r="BH217" s="134" t="str">
        <f>IF(ISERR(IF($C217="","",SUMIFS(Con_ve!$F$6:$F$1005,Con_ve!$C$6:$C$1005,$C217,Con_ve!$I$6:$I$1005,"Em negociação",Con_ve!$Q$6:$Q$1005,Cad_cl!BH$5))),"",IF($C217="","",SUMIFS(Con_ve!$F$6:$F$1005,Con_ve!$C$6:$C$1005,$C217,Con_ve!$I$6:$I$1005,"Em negociação",Con_ve!$Q$6:$Q$1005,Cad_cl!BH$5)))</f>
        <v/>
      </c>
      <c r="BI217" s="134" t="str">
        <f>IF(ISERR(IF($C217="","",SUMIFS(Con_ve!$F$6:$F$1005,Con_ve!$C$6:$C$1005,$C217,Con_ve!$I$6:$I$1005,"Em negociação",Con_ve!$Q$6:$Q$1005,Cad_cl!BI$5))),"",IF($C217="","",SUMIFS(Con_ve!$F$6:$F$1005,Con_ve!$C$6:$C$1005,$C217,Con_ve!$I$6:$I$1005,"Em negociação",Con_ve!$Q$6:$Q$1005,Cad_cl!BI$5)))</f>
        <v/>
      </c>
      <c r="BJ217" s="134" t="str">
        <f>IF(ISERR(IF($C217="","",SUMIFS(Con_ve!$F$6:$F$1005,Con_ve!$C$6:$C$1005,$C217,Con_ve!$I$6:$I$1005,"Em negociação",Con_ve!$Q$6:$Q$1005,Cad_cl!BJ$5))),"",IF($C217="","",SUMIFS(Con_ve!$F$6:$F$1005,Con_ve!$C$6:$C$1005,$C217,Con_ve!$I$6:$I$1005,"Em negociação",Con_ve!$Q$6:$Q$1005,Cad_cl!BJ$5)))</f>
        <v/>
      </c>
      <c r="BK217" s="134" t="str">
        <f>IF(ISERR(IF($C217="","",SUMIFS(Con_ve!$F$6:$F$1005,Con_ve!$C$6:$C$1005,$C217,Con_ve!$I$6:$I$1005,"Em negociação",Con_ve!$Q$6:$Q$1005,Cad_cl!BK$5))),"",IF($C217="","",SUMIFS(Con_ve!$F$6:$F$1005,Con_ve!$C$6:$C$1005,$C217,Con_ve!$I$6:$I$1005,"Em negociação",Con_ve!$Q$6:$Q$1005,Cad_cl!BK$5)))</f>
        <v/>
      </c>
      <c r="BL217" s="134" t="str">
        <f>IF(ISERR(IF($C217="","",SUMIFS(Con_ve!$F$6:$F$1005,Con_ve!$C$6:$C$1005,$C217,Con_ve!$I$6:$I$1005,"Em negociação",Con_ve!$Q$6:$Q$1005,Cad_cl!BL$5))),"",IF($C217="","",SUMIFS(Con_ve!$F$6:$F$1005,Con_ve!$C$6:$C$1005,$C217,Con_ve!$I$6:$I$1005,"Em negociação",Con_ve!$Q$6:$Q$1005,Cad_cl!BL$5)))</f>
        <v/>
      </c>
      <c r="BM217" s="134" t="str">
        <f>IF(ISERR(IF($C217="","",SUMIFS(Con_ve!$F$6:$F$1005,Con_ve!$C$6:$C$1005,$C217,Con_ve!$I$6:$I$1005,"Em negociação",Con_ve!$Q$6:$Q$1005,Cad_cl!BM$5))),"",IF($C217="","",SUMIFS(Con_ve!$F$6:$F$1005,Con_ve!$C$6:$C$1005,$C217,Con_ve!$I$6:$I$1005,"Em negociação",Con_ve!$Q$6:$Q$1005,Cad_cl!BM$5)))</f>
        <v/>
      </c>
      <c r="BN217" s="134" t="str">
        <f>IF(ISERR(IF($C217="","",SUMIFS(Con_ve!$F$6:$F$1005,Con_ve!$C$6:$C$1005,$C217,Con_ve!$I$6:$I$1005,"Em negociação",Con_ve!$Q$6:$Q$1005,Cad_cl!BN$5))),"",IF($C217="","",SUMIFS(Con_ve!$F$6:$F$1005,Con_ve!$C$6:$C$1005,$C217,Con_ve!$I$6:$I$1005,"Em negociação",Con_ve!$Q$6:$Q$1005,Cad_cl!BN$5)))</f>
        <v/>
      </c>
      <c r="BO217" s="134" t="str">
        <f>IF(ISERR(IF($C217="","",SUMIFS(Con_ve!$F$6:$F$1005,Con_ve!$C$6:$C$1005,$C217,Con_ve!$I$6:$I$1005,"Em negociação",Con_ve!$Q$6:$Q$1005,Cad_cl!BO$5))),"",IF($C217="","",SUMIFS(Con_ve!$F$6:$F$1005,Con_ve!$C$6:$C$1005,$C217,Con_ve!$I$6:$I$1005,"Em negociação",Con_ve!$Q$6:$Q$1005,Cad_cl!BO$5)))</f>
        <v/>
      </c>
      <c r="BP217" s="134">
        <f t="shared" si="10"/>
        <v>0</v>
      </c>
      <c r="BR217" s="125" t="str">
        <f>IF(ISERR(IF(AND($I217=Re_lo!$E$5,BR$5=VLOOKUP(Re_lo!$H$5,Re_lo!$N$5:$O$16,2,0)),AP217,"")),"",IF(AND($I217=Re_lo!$E$5,BR$5=VLOOKUP(Re_lo!$H$5,Re_lo!$N$5:$O$16,2,0)),AP217,""))</f>
        <v/>
      </c>
      <c r="BS217" s="125" t="str">
        <f>IF(ISERR(IF(AND($I217=Re_lo!$E$5,BS$5=VLOOKUP(Re_lo!$H$5,Re_lo!$N$5:$O$16,2,0)),AQ217,"")),"",IF(AND($I217=Re_lo!$E$5,BS$5=VLOOKUP(Re_lo!$H$5,Re_lo!$N$5:$O$16,2,0)),AQ217,""))</f>
        <v/>
      </c>
      <c r="BT217" s="125" t="str">
        <f>IF(ISERR(IF(AND($I217=Re_lo!$E$5,BT$5=VLOOKUP(Re_lo!$H$5,Re_lo!$N$5:$O$16,2,0)),AR217,"")),"",IF(AND($I217=Re_lo!$E$5,BT$5=VLOOKUP(Re_lo!$H$5,Re_lo!$N$5:$O$16,2,0)),AR217,""))</f>
        <v/>
      </c>
      <c r="BU217" s="125" t="str">
        <f>IF(ISERR(IF(AND($I217=Re_lo!$E$5,BU$5=VLOOKUP(Re_lo!$H$5,Re_lo!$N$5:$O$16,2,0)),AS217,"")),"",IF(AND($I217=Re_lo!$E$5,BU$5=VLOOKUP(Re_lo!$H$5,Re_lo!$N$5:$O$16,2,0)),AS217,""))</f>
        <v/>
      </c>
      <c r="BV217" s="125" t="str">
        <f>IF(ISERR(IF(AND($I217=Re_lo!$E$5,BV$5=VLOOKUP(Re_lo!$H$5,Re_lo!$N$5:$O$16,2,0)),AT217,"")),"",IF(AND($I217=Re_lo!$E$5,BV$5=VLOOKUP(Re_lo!$H$5,Re_lo!$N$5:$O$16,2,0)),AT217,""))</f>
        <v/>
      </c>
      <c r="BW217" s="125" t="str">
        <f>IF(ISERR(IF(AND($I217=Re_lo!$E$5,BW$5=VLOOKUP(Re_lo!$H$5,Re_lo!$N$5:$O$16,2,0)),AU217,"")),"",IF(AND($I217=Re_lo!$E$5,BW$5=VLOOKUP(Re_lo!$H$5,Re_lo!$N$5:$O$16,2,0)),AU217,""))</f>
        <v/>
      </c>
      <c r="BX217" s="125" t="str">
        <f>IF(ISERR(IF(AND($I217=Re_lo!$E$5,BX$5=VLOOKUP(Re_lo!$H$5,Re_lo!$N$5:$O$16,2,0)),AV217,"")),"",IF(AND($I217=Re_lo!$E$5,BX$5=VLOOKUP(Re_lo!$H$5,Re_lo!$N$5:$O$16,2,0)),AV217,""))</f>
        <v/>
      </c>
      <c r="BY217" s="125" t="str">
        <f>IF(ISERR(IF(AND($I217=Re_lo!$E$5,BY$5=VLOOKUP(Re_lo!$H$5,Re_lo!$N$5:$O$16,2,0)),AW217,"")),"",IF(AND($I217=Re_lo!$E$5,BY$5=VLOOKUP(Re_lo!$H$5,Re_lo!$N$5:$O$16,2,0)),AW217,""))</f>
        <v/>
      </c>
      <c r="BZ217" s="125" t="str">
        <f>IF(ISERR(IF(AND($I217=Re_lo!$E$5,BZ$5=VLOOKUP(Re_lo!$H$5,Re_lo!$N$5:$O$16,2,0)),AX217,"")),"",IF(AND($I217=Re_lo!$E$5,BZ$5=VLOOKUP(Re_lo!$H$5,Re_lo!$N$5:$O$16,2,0)),AX217,""))</f>
        <v/>
      </c>
      <c r="CA217" s="125" t="str">
        <f>IF(ISERR(IF(AND($I217=Re_lo!$E$5,CA$5=VLOOKUP(Re_lo!$H$5,Re_lo!$N$5:$O$16,2,0)),AY217,"")),"",IF(AND($I217=Re_lo!$E$5,CA$5=VLOOKUP(Re_lo!$H$5,Re_lo!$N$5:$O$16,2,0)),AY217,""))</f>
        <v/>
      </c>
      <c r="CB217" s="125" t="str">
        <f>IF(ISERR(IF(AND($I217=Re_lo!$E$5,CB$5=VLOOKUP(Re_lo!$H$5,Re_lo!$N$5:$O$16,2,0)),AZ217,"")),"",IF(AND($I217=Re_lo!$E$5,CB$5=VLOOKUP(Re_lo!$H$5,Re_lo!$N$5:$O$16,2,0)),AZ217,""))</f>
        <v/>
      </c>
      <c r="CC217" s="125" t="str">
        <f>IF(ISERR(IF(AND($I217=Re_lo!$E$5,CC$5=VLOOKUP(Re_lo!$H$5,Re_lo!$N$5:$O$16,2,0)),BA217,"")),"",IF(AND($I217=Re_lo!$E$5,CC$5=VLOOKUP(Re_lo!$H$5,Re_lo!$N$5:$O$16,2,0)),BA217,""))</f>
        <v/>
      </c>
      <c r="CD217" s="125" t="str">
        <f>IF(ISERR(IF(AND($I217=Re_lo!$E$5,CD$5=VLOOKUP(Re_lo!$H$5,Re_lo!$N$5:$O$16,2,0)),BB217,"")),"",IF(AND($I217=Re_lo!$E$5,CD$5=VLOOKUP(Re_lo!$H$5,Re_lo!$N$5:$O$16,2,0)),BB217,""))</f>
        <v/>
      </c>
      <c r="CF217" s="125" t="str">
        <f>IF($C217="","",COUNTIFS(Con_ve!$C$6:$C$1005,$C217,Con_ve!$Q$6:$Q$1005,Cad_cl!CF$5))</f>
        <v/>
      </c>
      <c r="CG217" s="125" t="str">
        <f>IF($C217="","",COUNTIFS(Con_ve!$C$6:$C$1005,$C217,Con_ve!$Q$6:$Q$1005,Cad_cl!CG$5))</f>
        <v/>
      </c>
      <c r="CH217" s="125" t="str">
        <f>IF($C217="","",COUNTIFS(Con_ve!$C$6:$C$1005,$C217,Con_ve!$Q$6:$Q$1005,Cad_cl!CH$5))</f>
        <v/>
      </c>
      <c r="CI217" s="125" t="str">
        <f>IF($C217="","",COUNTIFS(Con_ve!$C$6:$C$1005,$C217,Con_ve!$Q$6:$Q$1005,Cad_cl!CI$5))</f>
        <v/>
      </c>
      <c r="CJ217" s="125" t="str">
        <f>IF($C217="","",COUNTIFS(Con_ve!$C$6:$C$1005,$C217,Con_ve!$Q$6:$Q$1005,Cad_cl!CJ$5))</f>
        <v/>
      </c>
      <c r="CK217" s="125" t="str">
        <f>IF($C217="","",COUNTIFS(Con_ve!$C$6:$C$1005,$C217,Con_ve!$Q$6:$Q$1005,Cad_cl!CK$5))</f>
        <v/>
      </c>
      <c r="CL217" s="125" t="str">
        <f>IF($C217="","",COUNTIFS(Con_ve!$C$6:$C$1005,$C217,Con_ve!$Q$6:$Q$1005,Cad_cl!CL$5))</f>
        <v/>
      </c>
      <c r="CM217" s="125" t="str">
        <f>IF($C217="","",COUNTIFS(Con_ve!$C$6:$C$1005,$C217,Con_ve!$Q$6:$Q$1005,Cad_cl!CM$5))</f>
        <v/>
      </c>
      <c r="CN217" s="125" t="str">
        <f>IF($C217="","",COUNTIFS(Con_ve!$C$6:$C$1005,$C217,Con_ve!$Q$6:$Q$1005,Cad_cl!CN$5))</f>
        <v/>
      </c>
      <c r="CO217" s="125" t="str">
        <f>IF($C217="","",COUNTIFS(Con_ve!$C$6:$C$1005,$C217,Con_ve!$Q$6:$Q$1005,Cad_cl!CO$5))</f>
        <v/>
      </c>
      <c r="CP217" s="125" t="str">
        <f>IF($C217="","",COUNTIFS(Con_ve!$C$6:$C$1005,$C217,Con_ve!$Q$6:$Q$1005,Cad_cl!CP$5))</f>
        <v/>
      </c>
      <c r="CQ217" s="125" t="str">
        <f>IF($C217="","",COUNTIFS(Con_ve!$C$6:$C$1005,$C217,Con_ve!$Q$6:$Q$1005,Cad_cl!CQ$5))</f>
        <v/>
      </c>
      <c r="CR217" s="125">
        <f t="shared" si="11"/>
        <v>0</v>
      </c>
    </row>
    <row r="218" spans="3:96" ht="30" customHeight="1">
      <c r="C218" s="153"/>
      <c r="D218" s="153"/>
      <c r="E218" s="154"/>
      <c r="F218" s="153"/>
      <c r="G218" s="155"/>
      <c r="H218" s="153"/>
      <c r="I218" s="153"/>
      <c r="J218" s="132" t="s">
        <v>309</v>
      </c>
      <c r="K218" s="133" t="s">
        <v>309</v>
      </c>
      <c r="L218" s="153"/>
      <c r="M218" s="153"/>
      <c r="N218" s="153"/>
      <c r="O218" s="153"/>
      <c r="P218" s="153"/>
      <c r="Q218" s="153"/>
      <c r="AP218" s="134" t="str">
        <f>IF(ISERR(IF($C218="","",SUMIFS(Con_ve!$F$6:$F$1005,Con_ve!$C$6:$C$1005,$C218,Con_ve!$I$6:$I$1005,"Fechada",Con_ve!$Q$6:$Q$1005,Cad_cl!AP$5))),"",IF($C218="","",SUMIFS(Con_ve!$F$6:$F$1005,Con_ve!$C$6:$C$1005,$C218,Con_ve!$I$6:$I$1005,"Fechada",Con_ve!$Q$6:$Q$1005,Cad_cl!AP$5)))</f>
        <v/>
      </c>
      <c r="AQ218" s="134" t="str">
        <f>IF(ISERR(IF($C218="","",SUMIFS(Con_ve!$F$6:$F$1005,Con_ve!$C$6:$C$1005,$C218,Con_ve!$I$6:$I$1005,"Fechada",Con_ve!$Q$6:$Q$1005,Cad_cl!AQ$5))),"",IF($C218="","",SUMIFS(Con_ve!$F$6:$F$1005,Con_ve!$C$6:$C$1005,$C218,Con_ve!$I$6:$I$1005,"Fechada",Con_ve!$Q$6:$Q$1005,Cad_cl!AQ$5)))</f>
        <v/>
      </c>
      <c r="AR218" s="134" t="str">
        <f>IF(ISERR(IF($C218="","",SUMIFS(Con_ve!$F$6:$F$1005,Con_ve!$C$6:$C$1005,$C218,Con_ve!$I$6:$I$1005,"Fechada",Con_ve!$Q$6:$Q$1005,Cad_cl!AR$5))),"",IF($C218="","",SUMIFS(Con_ve!$F$6:$F$1005,Con_ve!$C$6:$C$1005,$C218,Con_ve!$I$6:$I$1005,"Fechada",Con_ve!$Q$6:$Q$1005,Cad_cl!AR$5)))</f>
        <v/>
      </c>
      <c r="AS218" s="134" t="str">
        <f>IF(ISERR(IF($C218="","",SUMIFS(Con_ve!$F$6:$F$1005,Con_ve!$C$6:$C$1005,$C218,Con_ve!$I$6:$I$1005,"Fechada",Con_ve!$Q$6:$Q$1005,Cad_cl!AS$5))),"",IF($C218="","",SUMIFS(Con_ve!$F$6:$F$1005,Con_ve!$C$6:$C$1005,$C218,Con_ve!$I$6:$I$1005,"Fechada",Con_ve!$Q$6:$Q$1005,Cad_cl!AS$5)))</f>
        <v/>
      </c>
      <c r="AT218" s="134" t="str">
        <f>IF(ISERR(IF($C218="","",SUMIFS(Con_ve!$F$6:$F$1005,Con_ve!$C$6:$C$1005,$C218,Con_ve!$I$6:$I$1005,"Fechada",Con_ve!$Q$6:$Q$1005,Cad_cl!AT$5))),"",IF($C218="","",SUMIFS(Con_ve!$F$6:$F$1005,Con_ve!$C$6:$C$1005,$C218,Con_ve!$I$6:$I$1005,"Fechada",Con_ve!$Q$6:$Q$1005,Cad_cl!AT$5)))</f>
        <v/>
      </c>
      <c r="AU218" s="134" t="str">
        <f>IF(ISERR(IF($C218="","",SUMIFS(Con_ve!$F$6:$F$1005,Con_ve!$C$6:$C$1005,$C218,Con_ve!$I$6:$I$1005,"Fechada",Con_ve!$Q$6:$Q$1005,Cad_cl!AU$5))),"",IF($C218="","",SUMIFS(Con_ve!$F$6:$F$1005,Con_ve!$C$6:$C$1005,$C218,Con_ve!$I$6:$I$1005,"Fechada",Con_ve!$Q$6:$Q$1005,Cad_cl!AU$5)))</f>
        <v/>
      </c>
      <c r="AV218" s="134" t="str">
        <f>IF(ISERR(IF($C218="","",SUMIFS(Con_ve!$F$6:$F$1005,Con_ve!$C$6:$C$1005,$C218,Con_ve!$I$6:$I$1005,"Fechada",Con_ve!$Q$6:$Q$1005,Cad_cl!AV$5))),"",IF($C218="","",SUMIFS(Con_ve!$F$6:$F$1005,Con_ve!$C$6:$C$1005,$C218,Con_ve!$I$6:$I$1005,"Fechada",Con_ve!$Q$6:$Q$1005,Cad_cl!AV$5)))</f>
        <v/>
      </c>
      <c r="AW218" s="134" t="str">
        <f>IF(ISERR(IF($C218="","",SUMIFS(Con_ve!$F$6:$F$1005,Con_ve!$C$6:$C$1005,$C218,Con_ve!$I$6:$I$1005,"Fechada",Con_ve!$Q$6:$Q$1005,Cad_cl!AW$5))),"",IF($C218="","",SUMIFS(Con_ve!$F$6:$F$1005,Con_ve!$C$6:$C$1005,$C218,Con_ve!$I$6:$I$1005,"Fechada",Con_ve!$Q$6:$Q$1005,Cad_cl!AW$5)))</f>
        <v/>
      </c>
      <c r="AX218" s="134" t="str">
        <f>IF(ISERR(IF($C218="","",SUMIFS(Con_ve!$F$6:$F$1005,Con_ve!$C$6:$C$1005,$C218,Con_ve!$I$6:$I$1005,"Fechada",Con_ve!$Q$6:$Q$1005,Cad_cl!AX$5))),"",IF($C218="","",SUMIFS(Con_ve!$F$6:$F$1005,Con_ve!$C$6:$C$1005,$C218,Con_ve!$I$6:$I$1005,"Fechada",Con_ve!$Q$6:$Q$1005,Cad_cl!AX$5)))</f>
        <v/>
      </c>
      <c r="AY218" s="134" t="str">
        <f>IF(ISERR(IF($C218="","",SUMIFS(Con_ve!$F$6:$F$1005,Con_ve!$C$6:$C$1005,$C218,Con_ve!$I$6:$I$1005,"Fechada",Con_ve!$Q$6:$Q$1005,Cad_cl!AY$5))),"",IF($C218="","",SUMIFS(Con_ve!$F$6:$F$1005,Con_ve!$C$6:$C$1005,$C218,Con_ve!$I$6:$I$1005,"Fechada",Con_ve!$Q$6:$Q$1005,Cad_cl!AY$5)))</f>
        <v/>
      </c>
      <c r="AZ218" s="134" t="str">
        <f>IF(ISERR(IF($C218="","",SUMIFS(Con_ve!$F$6:$F$1005,Con_ve!$C$6:$C$1005,$C218,Con_ve!$I$6:$I$1005,"Fechada",Con_ve!$Q$6:$Q$1005,Cad_cl!AZ$5))),"",IF($C218="","",SUMIFS(Con_ve!$F$6:$F$1005,Con_ve!$C$6:$C$1005,$C218,Con_ve!$I$6:$I$1005,"Fechada",Con_ve!$Q$6:$Q$1005,Cad_cl!AZ$5)))</f>
        <v/>
      </c>
      <c r="BA218" s="134" t="str">
        <f>IF(ISERR(IF($C218="","",SUMIFS(Con_ve!$F$6:$F$1005,Con_ve!$C$6:$C$1005,$C218,Con_ve!$I$6:$I$1005,"Fechada",Con_ve!$Q$6:$Q$1005,Cad_cl!BA$5))),"",IF($C218="","",SUMIFS(Con_ve!$F$6:$F$1005,Con_ve!$C$6:$C$1005,$C218,Con_ve!$I$6:$I$1005,"Fechada",Con_ve!$Q$6:$Q$1005,Cad_cl!BA$5)))</f>
        <v/>
      </c>
      <c r="BB218" s="134">
        <f t="shared" si="9"/>
        <v>0</v>
      </c>
      <c r="BD218" s="134" t="str">
        <f>IF(ISERR(IF($C218="","",SUMIFS(Con_ve!$F$6:$F$1005,Con_ve!$C$6:$C$1005,$C218,Con_ve!$I$6:$I$1005,"Em negociação",Con_ve!$Q$6:$Q$1005,Cad_cl!BD$5))),"",IF($C218="","",SUMIFS(Con_ve!$F$6:$F$1005,Con_ve!$C$6:$C$1005,$C218,Con_ve!$I$6:$I$1005,"Em negociação",Con_ve!$Q$6:$Q$1005,Cad_cl!BD$5)))</f>
        <v/>
      </c>
      <c r="BE218" s="134" t="str">
        <f>IF(ISERR(IF($C218="","",SUMIFS(Con_ve!$F$6:$F$1005,Con_ve!$C$6:$C$1005,$C218,Con_ve!$I$6:$I$1005,"Em negociação",Con_ve!$Q$6:$Q$1005,Cad_cl!BE$5))),"",IF($C218="","",SUMIFS(Con_ve!$F$6:$F$1005,Con_ve!$C$6:$C$1005,$C218,Con_ve!$I$6:$I$1005,"Em negociação",Con_ve!$Q$6:$Q$1005,Cad_cl!BE$5)))</f>
        <v/>
      </c>
      <c r="BF218" s="134" t="str">
        <f>IF(ISERR(IF($C218="","",SUMIFS(Con_ve!$F$6:$F$1005,Con_ve!$C$6:$C$1005,$C218,Con_ve!$I$6:$I$1005,"Em negociação",Con_ve!$Q$6:$Q$1005,Cad_cl!BF$5))),"",IF($C218="","",SUMIFS(Con_ve!$F$6:$F$1005,Con_ve!$C$6:$C$1005,$C218,Con_ve!$I$6:$I$1005,"Em negociação",Con_ve!$Q$6:$Q$1005,Cad_cl!BF$5)))</f>
        <v/>
      </c>
      <c r="BG218" s="134" t="str">
        <f>IF(ISERR(IF($C218="","",SUMIFS(Con_ve!$F$6:$F$1005,Con_ve!$C$6:$C$1005,$C218,Con_ve!$I$6:$I$1005,"Em negociação",Con_ve!$Q$6:$Q$1005,Cad_cl!BG$5))),"",IF($C218="","",SUMIFS(Con_ve!$F$6:$F$1005,Con_ve!$C$6:$C$1005,$C218,Con_ve!$I$6:$I$1005,"Em negociação",Con_ve!$Q$6:$Q$1005,Cad_cl!BG$5)))</f>
        <v/>
      </c>
      <c r="BH218" s="134" t="str">
        <f>IF(ISERR(IF($C218="","",SUMIFS(Con_ve!$F$6:$F$1005,Con_ve!$C$6:$C$1005,$C218,Con_ve!$I$6:$I$1005,"Em negociação",Con_ve!$Q$6:$Q$1005,Cad_cl!BH$5))),"",IF($C218="","",SUMIFS(Con_ve!$F$6:$F$1005,Con_ve!$C$6:$C$1005,$C218,Con_ve!$I$6:$I$1005,"Em negociação",Con_ve!$Q$6:$Q$1005,Cad_cl!BH$5)))</f>
        <v/>
      </c>
      <c r="BI218" s="134" t="str">
        <f>IF(ISERR(IF($C218="","",SUMIFS(Con_ve!$F$6:$F$1005,Con_ve!$C$6:$C$1005,$C218,Con_ve!$I$6:$I$1005,"Em negociação",Con_ve!$Q$6:$Q$1005,Cad_cl!BI$5))),"",IF($C218="","",SUMIFS(Con_ve!$F$6:$F$1005,Con_ve!$C$6:$C$1005,$C218,Con_ve!$I$6:$I$1005,"Em negociação",Con_ve!$Q$6:$Q$1005,Cad_cl!BI$5)))</f>
        <v/>
      </c>
      <c r="BJ218" s="134" t="str">
        <f>IF(ISERR(IF($C218="","",SUMIFS(Con_ve!$F$6:$F$1005,Con_ve!$C$6:$C$1005,$C218,Con_ve!$I$6:$I$1005,"Em negociação",Con_ve!$Q$6:$Q$1005,Cad_cl!BJ$5))),"",IF($C218="","",SUMIFS(Con_ve!$F$6:$F$1005,Con_ve!$C$6:$C$1005,$C218,Con_ve!$I$6:$I$1005,"Em negociação",Con_ve!$Q$6:$Q$1005,Cad_cl!BJ$5)))</f>
        <v/>
      </c>
      <c r="BK218" s="134" t="str">
        <f>IF(ISERR(IF($C218="","",SUMIFS(Con_ve!$F$6:$F$1005,Con_ve!$C$6:$C$1005,$C218,Con_ve!$I$6:$I$1005,"Em negociação",Con_ve!$Q$6:$Q$1005,Cad_cl!BK$5))),"",IF($C218="","",SUMIFS(Con_ve!$F$6:$F$1005,Con_ve!$C$6:$C$1005,$C218,Con_ve!$I$6:$I$1005,"Em negociação",Con_ve!$Q$6:$Q$1005,Cad_cl!BK$5)))</f>
        <v/>
      </c>
      <c r="BL218" s="134" t="str">
        <f>IF(ISERR(IF($C218="","",SUMIFS(Con_ve!$F$6:$F$1005,Con_ve!$C$6:$C$1005,$C218,Con_ve!$I$6:$I$1005,"Em negociação",Con_ve!$Q$6:$Q$1005,Cad_cl!BL$5))),"",IF($C218="","",SUMIFS(Con_ve!$F$6:$F$1005,Con_ve!$C$6:$C$1005,$C218,Con_ve!$I$6:$I$1005,"Em negociação",Con_ve!$Q$6:$Q$1005,Cad_cl!BL$5)))</f>
        <v/>
      </c>
      <c r="BM218" s="134" t="str">
        <f>IF(ISERR(IF($C218="","",SUMIFS(Con_ve!$F$6:$F$1005,Con_ve!$C$6:$C$1005,$C218,Con_ve!$I$6:$I$1005,"Em negociação",Con_ve!$Q$6:$Q$1005,Cad_cl!BM$5))),"",IF($C218="","",SUMIFS(Con_ve!$F$6:$F$1005,Con_ve!$C$6:$C$1005,$C218,Con_ve!$I$6:$I$1005,"Em negociação",Con_ve!$Q$6:$Q$1005,Cad_cl!BM$5)))</f>
        <v/>
      </c>
      <c r="BN218" s="134" t="str">
        <f>IF(ISERR(IF($C218="","",SUMIFS(Con_ve!$F$6:$F$1005,Con_ve!$C$6:$C$1005,$C218,Con_ve!$I$6:$I$1005,"Em negociação",Con_ve!$Q$6:$Q$1005,Cad_cl!BN$5))),"",IF($C218="","",SUMIFS(Con_ve!$F$6:$F$1005,Con_ve!$C$6:$C$1005,$C218,Con_ve!$I$6:$I$1005,"Em negociação",Con_ve!$Q$6:$Q$1005,Cad_cl!BN$5)))</f>
        <v/>
      </c>
      <c r="BO218" s="134" t="str">
        <f>IF(ISERR(IF($C218="","",SUMIFS(Con_ve!$F$6:$F$1005,Con_ve!$C$6:$C$1005,$C218,Con_ve!$I$6:$I$1005,"Em negociação",Con_ve!$Q$6:$Q$1005,Cad_cl!BO$5))),"",IF($C218="","",SUMIFS(Con_ve!$F$6:$F$1005,Con_ve!$C$6:$C$1005,$C218,Con_ve!$I$6:$I$1005,"Em negociação",Con_ve!$Q$6:$Q$1005,Cad_cl!BO$5)))</f>
        <v/>
      </c>
      <c r="BP218" s="134">
        <f t="shared" si="10"/>
        <v>0</v>
      </c>
      <c r="BR218" s="125" t="str">
        <f>IF(ISERR(IF(AND($I218=Re_lo!$E$5,BR$5=VLOOKUP(Re_lo!$H$5,Re_lo!$N$5:$O$16,2,0)),AP218,"")),"",IF(AND($I218=Re_lo!$E$5,BR$5=VLOOKUP(Re_lo!$H$5,Re_lo!$N$5:$O$16,2,0)),AP218,""))</f>
        <v/>
      </c>
      <c r="BS218" s="125" t="str">
        <f>IF(ISERR(IF(AND($I218=Re_lo!$E$5,BS$5=VLOOKUP(Re_lo!$H$5,Re_lo!$N$5:$O$16,2,0)),AQ218,"")),"",IF(AND($I218=Re_lo!$E$5,BS$5=VLOOKUP(Re_lo!$H$5,Re_lo!$N$5:$O$16,2,0)),AQ218,""))</f>
        <v/>
      </c>
      <c r="BT218" s="125" t="str">
        <f>IF(ISERR(IF(AND($I218=Re_lo!$E$5,BT$5=VLOOKUP(Re_lo!$H$5,Re_lo!$N$5:$O$16,2,0)),AR218,"")),"",IF(AND($I218=Re_lo!$E$5,BT$5=VLOOKUP(Re_lo!$H$5,Re_lo!$N$5:$O$16,2,0)),AR218,""))</f>
        <v/>
      </c>
      <c r="BU218" s="125" t="str">
        <f>IF(ISERR(IF(AND($I218=Re_lo!$E$5,BU$5=VLOOKUP(Re_lo!$H$5,Re_lo!$N$5:$O$16,2,0)),AS218,"")),"",IF(AND($I218=Re_lo!$E$5,BU$5=VLOOKUP(Re_lo!$H$5,Re_lo!$N$5:$O$16,2,0)),AS218,""))</f>
        <v/>
      </c>
      <c r="BV218" s="125" t="str">
        <f>IF(ISERR(IF(AND($I218=Re_lo!$E$5,BV$5=VLOOKUP(Re_lo!$H$5,Re_lo!$N$5:$O$16,2,0)),AT218,"")),"",IF(AND($I218=Re_lo!$E$5,BV$5=VLOOKUP(Re_lo!$H$5,Re_lo!$N$5:$O$16,2,0)),AT218,""))</f>
        <v/>
      </c>
      <c r="BW218" s="125" t="str">
        <f>IF(ISERR(IF(AND($I218=Re_lo!$E$5,BW$5=VLOOKUP(Re_lo!$H$5,Re_lo!$N$5:$O$16,2,0)),AU218,"")),"",IF(AND($I218=Re_lo!$E$5,BW$5=VLOOKUP(Re_lo!$H$5,Re_lo!$N$5:$O$16,2,0)),AU218,""))</f>
        <v/>
      </c>
      <c r="BX218" s="125" t="str">
        <f>IF(ISERR(IF(AND($I218=Re_lo!$E$5,BX$5=VLOOKUP(Re_lo!$H$5,Re_lo!$N$5:$O$16,2,0)),AV218,"")),"",IF(AND($I218=Re_lo!$E$5,BX$5=VLOOKUP(Re_lo!$H$5,Re_lo!$N$5:$O$16,2,0)),AV218,""))</f>
        <v/>
      </c>
      <c r="BY218" s="125" t="str">
        <f>IF(ISERR(IF(AND($I218=Re_lo!$E$5,BY$5=VLOOKUP(Re_lo!$H$5,Re_lo!$N$5:$O$16,2,0)),AW218,"")),"",IF(AND($I218=Re_lo!$E$5,BY$5=VLOOKUP(Re_lo!$H$5,Re_lo!$N$5:$O$16,2,0)),AW218,""))</f>
        <v/>
      </c>
      <c r="BZ218" s="125" t="str">
        <f>IF(ISERR(IF(AND($I218=Re_lo!$E$5,BZ$5=VLOOKUP(Re_lo!$H$5,Re_lo!$N$5:$O$16,2,0)),AX218,"")),"",IF(AND($I218=Re_lo!$E$5,BZ$5=VLOOKUP(Re_lo!$H$5,Re_lo!$N$5:$O$16,2,0)),AX218,""))</f>
        <v/>
      </c>
      <c r="CA218" s="125" t="str">
        <f>IF(ISERR(IF(AND($I218=Re_lo!$E$5,CA$5=VLOOKUP(Re_lo!$H$5,Re_lo!$N$5:$O$16,2,0)),AY218,"")),"",IF(AND($I218=Re_lo!$E$5,CA$5=VLOOKUP(Re_lo!$H$5,Re_lo!$N$5:$O$16,2,0)),AY218,""))</f>
        <v/>
      </c>
      <c r="CB218" s="125" t="str">
        <f>IF(ISERR(IF(AND($I218=Re_lo!$E$5,CB$5=VLOOKUP(Re_lo!$H$5,Re_lo!$N$5:$O$16,2,0)),AZ218,"")),"",IF(AND($I218=Re_lo!$E$5,CB$5=VLOOKUP(Re_lo!$H$5,Re_lo!$N$5:$O$16,2,0)),AZ218,""))</f>
        <v/>
      </c>
      <c r="CC218" s="125" t="str">
        <f>IF(ISERR(IF(AND($I218=Re_lo!$E$5,CC$5=VLOOKUP(Re_lo!$H$5,Re_lo!$N$5:$O$16,2,0)),BA218,"")),"",IF(AND($I218=Re_lo!$E$5,CC$5=VLOOKUP(Re_lo!$H$5,Re_lo!$N$5:$O$16,2,0)),BA218,""))</f>
        <v/>
      </c>
      <c r="CD218" s="125" t="str">
        <f>IF(ISERR(IF(AND($I218=Re_lo!$E$5,CD$5=VLOOKUP(Re_lo!$H$5,Re_lo!$N$5:$O$16,2,0)),BB218,"")),"",IF(AND($I218=Re_lo!$E$5,CD$5=VLOOKUP(Re_lo!$H$5,Re_lo!$N$5:$O$16,2,0)),BB218,""))</f>
        <v/>
      </c>
      <c r="CF218" s="125" t="str">
        <f>IF($C218="","",COUNTIFS(Con_ve!$C$6:$C$1005,$C218,Con_ve!$Q$6:$Q$1005,Cad_cl!CF$5))</f>
        <v/>
      </c>
      <c r="CG218" s="125" t="str">
        <f>IF($C218="","",COUNTIFS(Con_ve!$C$6:$C$1005,$C218,Con_ve!$Q$6:$Q$1005,Cad_cl!CG$5))</f>
        <v/>
      </c>
      <c r="CH218" s="125" t="str">
        <f>IF($C218="","",COUNTIFS(Con_ve!$C$6:$C$1005,$C218,Con_ve!$Q$6:$Q$1005,Cad_cl!CH$5))</f>
        <v/>
      </c>
      <c r="CI218" s="125" t="str">
        <f>IF($C218="","",COUNTIFS(Con_ve!$C$6:$C$1005,$C218,Con_ve!$Q$6:$Q$1005,Cad_cl!CI$5))</f>
        <v/>
      </c>
      <c r="CJ218" s="125" t="str">
        <f>IF($C218="","",COUNTIFS(Con_ve!$C$6:$C$1005,$C218,Con_ve!$Q$6:$Q$1005,Cad_cl!CJ$5))</f>
        <v/>
      </c>
      <c r="CK218" s="125" t="str">
        <f>IF($C218="","",COUNTIFS(Con_ve!$C$6:$C$1005,$C218,Con_ve!$Q$6:$Q$1005,Cad_cl!CK$5))</f>
        <v/>
      </c>
      <c r="CL218" s="125" t="str">
        <f>IF($C218="","",COUNTIFS(Con_ve!$C$6:$C$1005,$C218,Con_ve!$Q$6:$Q$1005,Cad_cl!CL$5))</f>
        <v/>
      </c>
      <c r="CM218" s="125" t="str">
        <f>IF($C218="","",COUNTIFS(Con_ve!$C$6:$C$1005,$C218,Con_ve!$Q$6:$Q$1005,Cad_cl!CM$5))</f>
        <v/>
      </c>
      <c r="CN218" s="125" t="str">
        <f>IF($C218="","",COUNTIFS(Con_ve!$C$6:$C$1005,$C218,Con_ve!$Q$6:$Q$1005,Cad_cl!CN$5))</f>
        <v/>
      </c>
      <c r="CO218" s="125" t="str">
        <f>IF($C218="","",COUNTIFS(Con_ve!$C$6:$C$1005,$C218,Con_ve!$Q$6:$Q$1005,Cad_cl!CO$5))</f>
        <v/>
      </c>
      <c r="CP218" s="125" t="str">
        <f>IF($C218="","",COUNTIFS(Con_ve!$C$6:$C$1005,$C218,Con_ve!$Q$6:$Q$1005,Cad_cl!CP$5))</f>
        <v/>
      </c>
      <c r="CQ218" s="125" t="str">
        <f>IF($C218="","",COUNTIFS(Con_ve!$C$6:$C$1005,$C218,Con_ve!$Q$6:$Q$1005,Cad_cl!CQ$5))</f>
        <v/>
      </c>
      <c r="CR218" s="125">
        <f t="shared" si="11"/>
        <v>0</v>
      </c>
    </row>
    <row r="219" spans="3:96" ht="30" customHeight="1">
      <c r="C219" s="153"/>
      <c r="D219" s="153"/>
      <c r="E219" s="154"/>
      <c r="F219" s="153"/>
      <c r="G219" s="155"/>
      <c r="H219" s="153"/>
      <c r="I219" s="153"/>
      <c r="J219" s="132" t="s">
        <v>309</v>
      </c>
      <c r="K219" s="133" t="s">
        <v>309</v>
      </c>
      <c r="L219" s="153"/>
      <c r="M219" s="153"/>
      <c r="N219" s="153"/>
      <c r="O219" s="153"/>
      <c r="P219" s="153"/>
      <c r="Q219" s="153"/>
      <c r="AP219" s="134" t="str">
        <f>IF(ISERR(IF($C219="","",SUMIFS(Con_ve!$F$6:$F$1005,Con_ve!$C$6:$C$1005,$C219,Con_ve!$I$6:$I$1005,"Fechada",Con_ve!$Q$6:$Q$1005,Cad_cl!AP$5))),"",IF($C219="","",SUMIFS(Con_ve!$F$6:$F$1005,Con_ve!$C$6:$C$1005,$C219,Con_ve!$I$6:$I$1005,"Fechada",Con_ve!$Q$6:$Q$1005,Cad_cl!AP$5)))</f>
        <v/>
      </c>
      <c r="AQ219" s="134" t="str">
        <f>IF(ISERR(IF($C219="","",SUMIFS(Con_ve!$F$6:$F$1005,Con_ve!$C$6:$C$1005,$C219,Con_ve!$I$6:$I$1005,"Fechada",Con_ve!$Q$6:$Q$1005,Cad_cl!AQ$5))),"",IF($C219="","",SUMIFS(Con_ve!$F$6:$F$1005,Con_ve!$C$6:$C$1005,$C219,Con_ve!$I$6:$I$1005,"Fechada",Con_ve!$Q$6:$Q$1005,Cad_cl!AQ$5)))</f>
        <v/>
      </c>
      <c r="AR219" s="134" t="str">
        <f>IF(ISERR(IF($C219="","",SUMIFS(Con_ve!$F$6:$F$1005,Con_ve!$C$6:$C$1005,$C219,Con_ve!$I$6:$I$1005,"Fechada",Con_ve!$Q$6:$Q$1005,Cad_cl!AR$5))),"",IF($C219="","",SUMIFS(Con_ve!$F$6:$F$1005,Con_ve!$C$6:$C$1005,$C219,Con_ve!$I$6:$I$1005,"Fechada",Con_ve!$Q$6:$Q$1005,Cad_cl!AR$5)))</f>
        <v/>
      </c>
      <c r="AS219" s="134" t="str">
        <f>IF(ISERR(IF($C219="","",SUMIFS(Con_ve!$F$6:$F$1005,Con_ve!$C$6:$C$1005,$C219,Con_ve!$I$6:$I$1005,"Fechada",Con_ve!$Q$6:$Q$1005,Cad_cl!AS$5))),"",IF($C219="","",SUMIFS(Con_ve!$F$6:$F$1005,Con_ve!$C$6:$C$1005,$C219,Con_ve!$I$6:$I$1005,"Fechada",Con_ve!$Q$6:$Q$1005,Cad_cl!AS$5)))</f>
        <v/>
      </c>
      <c r="AT219" s="134" t="str">
        <f>IF(ISERR(IF($C219="","",SUMIFS(Con_ve!$F$6:$F$1005,Con_ve!$C$6:$C$1005,$C219,Con_ve!$I$6:$I$1005,"Fechada",Con_ve!$Q$6:$Q$1005,Cad_cl!AT$5))),"",IF($C219="","",SUMIFS(Con_ve!$F$6:$F$1005,Con_ve!$C$6:$C$1005,$C219,Con_ve!$I$6:$I$1005,"Fechada",Con_ve!$Q$6:$Q$1005,Cad_cl!AT$5)))</f>
        <v/>
      </c>
      <c r="AU219" s="134" t="str">
        <f>IF(ISERR(IF($C219="","",SUMIFS(Con_ve!$F$6:$F$1005,Con_ve!$C$6:$C$1005,$C219,Con_ve!$I$6:$I$1005,"Fechada",Con_ve!$Q$6:$Q$1005,Cad_cl!AU$5))),"",IF($C219="","",SUMIFS(Con_ve!$F$6:$F$1005,Con_ve!$C$6:$C$1005,$C219,Con_ve!$I$6:$I$1005,"Fechada",Con_ve!$Q$6:$Q$1005,Cad_cl!AU$5)))</f>
        <v/>
      </c>
      <c r="AV219" s="134" t="str">
        <f>IF(ISERR(IF($C219="","",SUMIFS(Con_ve!$F$6:$F$1005,Con_ve!$C$6:$C$1005,$C219,Con_ve!$I$6:$I$1005,"Fechada",Con_ve!$Q$6:$Q$1005,Cad_cl!AV$5))),"",IF($C219="","",SUMIFS(Con_ve!$F$6:$F$1005,Con_ve!$C$6:$C$1005,$C219,Con_ve!$I$6:$I$1005,"Fechada",Con_ve!$Q$6:$Q$1005,Cad_cl!AV$5)))</f>
        <v/>
      </c>
      <c r="AW219" s="134" t="str">
        <f>IF(ISERR(IF($C219="","",SUMIFS(Con_ve!$F$6:$F$1005,Con_ve!$C$6:$C$1005,$C219,Con_ve!$I$6:$I$1005,"Fechada",Con_ve!$Q$6:$Q$1005,Cad_cl!AW$5))),"",IF($C219="","",SUMIFS(Con_ve!$F$6:$F$1005,Con_ve!$C$6:$C$1005,$C219,Con_ve!$I$6:$I$1005,"Fechada",Con_ve!$Q$6:$Q$1005,Cad_cl!AW$5)))</f>
        <v/>
      </c>
      <c r="AX219" s="134" t="str">
        <f>IF(ISERR(IF($C219="","",SUMIFS(Con_ve!$F$6:$F$1005,Con_ve!$C$6:$C$1005,$C219,Con_ve!$I$6:$I$1005,"Fechada",Con_ve!$Q$6:$Q$1005,Cad_cl!AX$5))),"",IF($C219="","",SUMIFS(Con_ve!$F$6:$F$1005,Con_ve!$C$6:$C$1005,$C219,Con_ve!$I$6:$I$1005,"Fechada",Con_ve!$Q$6:$Q$1005,Cad_cl!AX$5)))</f>
        <v/>
      </c>
      <c r="AY219" s="134" t="str">
        <f>IF(ISERR(IF($C219="","",SUMIFS(Con_ve!$F$6:$F$1005,Con_ve!$C$6:$C$1005,$C219,Con_ve!$I$6:$I$1005,"Fechada",Con_ve!$Q$6:$Q$1005,Cad_cl!AY$5))),"",IF($C219="","",SUMIFS(Con_ve!$F$6:$F$1005,Con_ve!$C$6:$C$1005,$C219,Con_ve!$I$6:$I$1005,"Fechada",Con_ve!$Q$6:$Q$1005,Cad_cl!AY$5)))</f>
        <v/>
      </c>
      <c r="AZ219" s="134" t="str">
        <f>IF(ISERR(IF($C219="","",SUMIFS(Con_ve!$F$6:$F$1005,Con_ve!$C$6:$C$1005,$C219,Con_ve!$I$6:$I$1005,"Fechada",Con_ve!$Q$6:$Q$1005,Cad_cl!AZ$5))),"",IF($C219="","",SUMIFS(Con_ve!$F$6:$F$1005,Con_ve!$C$6:$C$1005,$C219,Con_ve!$I$6:$I$1005,"Fechada",Con_ve!$Q$6:$Q$1005,Cad_cl!AZ$5)))</f>
        <v/>
      </c>
      <c r="BA219" s="134" t="str">
        <f>IF(ISERR(IF($C219="","",SUMIFS(Con_ve!$F$6:$F$1005,Con_ve!$C$6:$C$1005,$C219,Con_ve!$I$6:$I$1005,"Fechada",Con_ve!$Q$6:$Q$1005,Cad_cl!BA$5))),"",IF($C219="","",SUMIFS(Con_ve!$F$6:$F$1005,Con_ve!$C$6:$C$1005,$C219,Con_ve!$I$6:$I$1005,"Fechada",Con_ve!$Q$6:$Q$1005,Cad_cl!BA$5)))</f>
        <v/>
      </c>
      <c r="BB219" s="134">
        <f t="shared" si="9"/>
        <v>0</v>
      </c>
      <c r="BD219" s="134" t="str">
        <f>IF(ISERR(IF($C219="","",SUMIFS(Con_ve!$F$6:$F$1005,Con_ve!$C$6:$C$1005,$C219,Con_ve!$I$6:$I$1005,"Em negociação",Con_ve!$Q$6:$Q$1005,Cad_cl!BD$5))),"",IF($C219="","",SUMIFS(Con_ve!$F$6:$F$1005,Con_ve!$C$6:$C$1005,$C219,Con_ve!$I$6:$I$1005,"Em negociação",Con_ve!$Q$6:$Q$1005,Cad_cl!BD$5)))</f>
        <v/>
      </c>
      <c r="BE219" s="134" t="str">
        <f>IF(ISERR(IF($C219="","",SUMIFS(Con_ve!$F$6:$F$1005,Con_ve!$C$6:$C$1005,$C219,Con_ve!$I$6:$I$1005,"Em negociação",Con_ve!$Q$6:$Q$1005,Cad_cl!BE$5))),"",IF($C219="","",SUMIFS(Con_ve!$F$6:$F$1005,Con_ve!$C$6:$C$1005,$C219,Con_ve!$I$6:$I$1005,"Em negociação",Con_ve!$Q$6:$Q$1005,Cad_cl!BE$5)))</f>
        <v/>
      </c>
      <c r="BF219" s="134" t="str">
        <f>IF(ISERR(IF($C219="","",SUMIFS(Con_ve!$F$6:$F$1005,Con_ve!$C$6:$C$1005,$C219,Con_ve!$I$6:$I$1005,"Em negociação",Con_ve!$Q$6:$Q$1005,Cad_cl!BF$5))),"",IF($C219="","",SUMIFS(Con_ve!$F$6:$F$1005,Con_ve!$C$6:$C$1005,$C219,Con_ve!$I$6:$I$1005,"Em negociação",Con_ve!$Q$6:$Q$1005,Cad_cl!BF$5)))</f>
        <v/>
      </c>
      <c r="BG219" s="134" t="str">
        <f>IF(ISERR(IF($C219="","",SUMIFS(Con_ve!$F$6:$F$1005,Con_ve!$C$6:$C$1005,$C219,Con_ve!$I$6:$I$1005,"Em negociação",Con_ve!$Q$6:$Q$1005,Cad_cl!BG$5))),"",IF($C219="","",SUMIFS(Con_ve!$F$6:$F$1005,Con_ve!$C$6:$C$1005,$C219,Con_ve!$I$6:$I$1005,"Em negociação",Con_ve!$Q$6:$Q$1005,Cad_cl!BG$5)))</f>
        <v/>
      </c>
      <c r="BH219" s="134" t="str">
        <f>IF(ISERR(IF($C219="","",SUMIFS(Con_ve!$F$6:$F$1005,Con_ve!$C$6:$C$1005,$C219,Con_ve!$I$6:$I$1005,"Em negociação",Con_ve!$Q$6:$Q$1005,Cad_cl!BH$5))),"",IF($C219="","",SUMIFS(Con_ve!$F$6:$F$1005,Con_ve!$C$6:$C$1005,$C219,Con_ve!$I$6:$I$1005,"Em negociação",Con_ve!$Q$6:$Q$1005,Cad_cl!BH$5)))</f>
        <v/>
      </c>
      <c r="BI219" s="134" t="str">
        <f>IF(ISERR(IF($C219="","",SUMIFS(Con_ve!$F$6:$F$1005,Con_ve!$C$6:$C$1005,$C219,Con_ve!$I$6:$I$1005,"Em negociação",Con_ve!$Q$6:$Q$1005,Cad_cl!BI$5))),"",IF($C219="","",SUMIFS(Con_ve!$F$6:$F$1005,Con_ve!$C$6:$C$1005,$C219,Con_ve!$I$6:$I$1005,"Em negociação",Con_ve!$Q$6:$Q$1005,Cad_cl!BI$5)))</f>
        <v/>
      </c>
      <c r="BJ219" s="134" t="str">
        <f>IF(ISERR(IF($C219="","",SUMIFS(Con_ve!$F$6:$F$1005,Con_ve!$C$6:$C$1005,$C219,Con_ve!$I$6:$I$1005,"Em negociação",Con_ve!$Q$6:$Q$1005,Cad_cl!BJ$5))),"",IF($C219="","",SUMIFS(Con_ve!$F$6:$F$1005,Con_ve!$C$6:$C$1005,$C219,Con_ve!$I$6:$I$1005,"Em negociação",Con_ve!$Q$6:$Q$1005,Cad_cl!BJ$5)))</f>
        <v/>
      </c>
      <c r="BK219" s="134" t="str">
        <f>IF(ISERR(IF($C219="","",SUMIFS(Con_ve!$F$6:$F$1005,Con_ve!$C$6:$C$1005,$C219,Con_ve!$I$6:$I$1005,"Em negociação",Con_ve!$Q$6:$Q$1005,Cad_cl!BK$5))),"",IF($C219="","",SUMIFS(Con_ve!$F$6:$F$1005,Con_ve!$C$6:$C$1005,$C219,Con_ve!$I$6:$I$1005,"Em negociação",Con_ve!$Q$6:$Q$1005,Cad_cl!BK$5)))</f>
        <v/>
      </c>
      <c r="BL219" s="134" t="str">
        <f>IF(ISERR(IF($C219="","",SUMIFS(Con_ve!$F$6:$F$1005,Con_ve!$C$6:$C$1005,$C219,Con_ve!$I$6:$I$1005,"Em negociação",Con_ve!$Q$6:$Q$1005,Cad_cl!BL$5))),"",IF($C219="","",SUMIFS(Con_ve!$F$6:$F$1005,Con_ve!$C$6:$C$1005,$C219,Con_ve!$I$6:$I$1005,"Em negociação",Con_ve!$Q$6:$Q$1005,Cad_cl!BL$5)))</f>
        <v/>
      </c>
      <c r="BM219" s="134" t="str">
        <f>IF(ISERR(IF($C219="","",SUMIFS(Con_ve!$F$6:$F$1005,Con_ve!$C$6:$C$1005,$C219,Con_ve!$I$6:$I$1005,"Em negociação",Con_ve!$Q$6:$Q$1005,Cad_cl!BM$5))),"",IF($C219="","",SUMIFS(Con_ve!$F$6:$F$1005,Con_ve!$C$6:$C$1005,$C219,Con_ve!$I$6:$I$1005,"Em negociação",Con_ve!$Q$6:$Q$1005,Cad_cl!BM$5)))</f>
        <v/>
      </c>
      <c r="BN219" s="134" t="str">
        <f>IF(ISERR(IF($C219="","",SUMIFS(Con_ve!$F$6:$F$1005,Con_ve!$C$6:$C$1005,$C219,Con_ve!$I$6:$I$1005,"Em negociação",Con_ve!$Q$6:$Q$1005,Cad_cl!BN$5))),"",IF($C219="","",SUMIFS(Con_ve!$F$6:$F$1005,Con_ve!$C$6:$C$1005,$C219,Con_ve!$I$6:$I$1005,"Em negociação",Con_ve!$Q$6:$Q$1005,Cad_cl!BN$5)))</f>
        <v/>
      </c>
      <c r="BO219" s="134" t="str">
        <f>IF(ISERR(IF($C219="","",SUMIFS(Con_ve!$F$6:$F$1005,Con_ve!$C$6:$C$1005,$C219,Con_ve!$I$6:$I$1005,"Em negociação",Con_ve!$Q$6:$Q$1005,Cad_cl!BO$5))),"",IF($C219="","",SUMIFS(Con_ve!$F$6:$F$1005,Con_ve!$C$6:$C$1005,$C219,Con_ve!$I$6:$I$1005,"Em negociação",Con_ve!$Q$6:$Q$1005,Cad_cl!BO$5)))</f>
        <v/>
      </c>
      <c r="BP219" s="134">
        <f t="shared" si="10"/>
        <v>0</v>
      </c>
      <c r="BR219" s="125" t="str">
        <f>IF(ISERR(IF(AND($I219=Re_lo!$E$5,BR$5=VLOOKUP(Re_lo!$H$5,Re_lo!$N$5:$O$16,2,0)),AP219,"")),"",IF(AND($I219=Re_lo!$E$5,BR$5=VLOOKUP(Re_lo!$H$5,Re_lo!$N$5:$O$16,2,0)),AP219,""))</f>
        <v/>
      </c>
      <c r="BS219" s="125" t="str">
        <f>IF(ISERR(IF(AND($I219=Re_lo!$E$5,BS$5=VLOOKUP(Re_lo!$H$5,Re_lo!$N$5:$O$16,2,0)),AQ219,"")),"",IF(AND($I219=Re_lo!$E$5,BS$5=VLOOKUP(Re_lo!$H$5,Re_lo!$N$5:$O$16,2,0)),AQ219,""))</f>
        <v/>
      </c>
      <c r="BT219" s="125" t="str">
        <f>IF(ISERR(IF(AND($I219=Re_lo!$E$5,BT$5=VLOOKUP(Re_lo!$H$5,Re_lo!$N$5:$O$16,2,0)),AR219,"")),"",IF(AND($I219=Re_lo!$E$5,BT$5=VLOOKUP(Re_lo!$H$5,Re_lo!$N$5:$O$16,2,0)),AR219,""))</f>
        <v/>
      </c>
      <c r="BU219" s="125" t="str">
        <f>IF(ISERR(IF(AND($I219=Re_lo!$E$5,BU$5=VLOOKUP(Re_lo!$H$5,Re_lo!$N$5:$O$16,2,0)),AS219,"")),"",IF(AND($I219=Re_lo!$E$5,BU$5=VLOOKUP(Re_lo!$H$5,Re_lo!$N$5:$O$16,2,0)),AS219,""))</f>
        <v/>
      </c>
      <c r="BV219" s="125" t="str">
        <f>IF(ISERR(IF(AND($I219=Re_lo!$E$5,BV$5=VLOOKUP(Re_lo!$H$5,Re_lo!$N$5:$O$16,2,0)),AT219,"")),"",IF(AND($I219=Re_lo!$E$5,BV$5=VLOOKUP(Re_lo!$H$5,Re_lo!$N$5:$O$16,2,0)),AT219,""))</f>
        <v/>
      </c>
      <c r="BW219" s="125" t="str">
        <f>IF(ISERR(IF(AND($I219=Re_lo!$E$5,BW$5=VLOOKUP(Re_lo!$H$5,Re_lo!$N$5:$O$16,2,0)),AU219,"")),"",IF(AND($I219=Re_lo!$E$5,BW$5=VLOOKUP(Re_lo!$H$5,Re_lo!$N$5:$O$16,2,0)),AU219,""))</f>
        <v/>
      </c>
      <c r="BX219" s="125" t="str">
        <f>IF(ISERR(IF(AND($I219=Re_lo!$E$5,BX$5=VLOOKUP(Re_lo!$H$5,Re_lo!$N$5:$O$16,2,0)),AV219,"")),"",IF(AND($I219=Re_lo!$E$5,BX$5=VLOOKUP(Re_lo!$H$5,Re_lo!$N$5:$O$16,2,0)),AV219,""))</f>
        <v/>
      </c>
      <c r="BY219" s="125" t="str">
        <f>IF(ISERR(IF(AND($I219=Re_lo!$E$5,BY$5=VLOOKUP(Re_lo!$H$5,Re_lo!$N$5:$O$16,2,0)),AW219,"")),"",IF(AND($I219=Re_lo!$E$5,BY$5=VLOOKUP(Re_lo!$H$5,Re_lo!$N$5:$O$16,2,0)),AW219,""))</f>
        <v/>
      </c>
      <c r="BZ219" s="125" t="str">
        <f>IF(ISERR(IF(AND($I219=Re_lo!$E$5,BZ$5=VLOOKUP(Re_lo!$H$5,Re_lo!$N$5:$O$16,2,0)),AX219,"")),"",IF(AND($I219=Re_lo!$E$5,BZ$5=VLOOKUP(Re_lo!$H$5,Re_lo!$N$5:$O$16,2,0)),AX219,""))</f>
        <v/>
      </c>
      <c r="CA219" s="125" t="str">
        <f>IF(ISERR(IF(AND($I219=Re_lo!$E$5,CA$5=VLOOKUP(Re_lo!$H$5,Re_lo!$N$5:$O$16,2,0)),AY219,"")),"",IF(AND($I219=Re_lo!$E$5,CA$5=VLOOKUP(Re_lo!$H$5,Re_lo!$N$5:$O$16,2,0)),AY219,""))</f>
        <v/>
      </c>
      <c r="CB219" s="125" t="str">
        <f>IF(ISERR(IF(AND($I219=Re_lo!$E$5,CB$5=VLOOKUP(Re_lo!$H$5,Re_lo!$N$5:$O$16,2,0)),AZ219,"")),"",IF(AND($I219=Re_lo!$E$5,CB$5=VLOOKUP(Re_lo!$H$5,Re_lo!$N$5:$O$16,2,0)),AZ219,""))</f>
        <v/>
      </c>
      <c r="CC219" s="125" t="str">
        <f>IF(ISERR(IF(AND($I219=Re_lo!$E$5,CC$5=VLOOKUP(Re_lo!$H$5,Re_lo!$N$5:$O$16,2,0)),BA219,"")),"",IF(AND($I219=Re_lo!$E$5,CC$5=VLOOKUP(Re_lo!$H$5,Re_lo!$N$5:$O$16,2,0)),BA219,""))</f>
        <v/>
      </c>
      <c r="CD219" s="125" t="str">
        <f>IF(ISERR(IF(AND($I219=Re_lo!$E$5,CD$5=VLOOKUP(Re_lo!$H$5,Re_lo!$N$5:$O$16,2,0)),BB219,"")),"",IF(AND($I219=Re_lo!$E$5,CD$5=VLOOKUP(Re_lo!$H$5,Re_lo!$N$5:$O$16,2,0)),BB219,""))</f>
        <v/>
      </c>
      <c r="CF219" s="125" t="str">
        <f>IF($C219="","",COUNTIFS(Con_ve!$C$6:$C$1005,$C219,Con_ve!$Q$6:$Q$1005,Cad_cl!CF$5))</f>
        <v/>
      </c>
      <c r="CG219" s="125" t="str">
        <f>IF($C219="","",COUNTIFS(Con_ve!$C$6:$C$1005,$C219,Con_ve!$Q$6:$Q$1005,Cad_cl!CG$5))</f>
        <v/>
      </c>
      <c r="CH219" s="125" t="str">
        <f>IF($C219="","",COUNTIFS(Con_ve!$C$6:$C$1005,$C219,Con_ve!$Q$6:$Q$1005,Cad_cl!CH$5))</f>
        <v/>
      </c>
      <c r="CI219" s="125" t="str">
        <f>IF($C219="","",COUNTIFS(Con_ve!$C$6:$C$1005,$C219,Con_ve!$Q$6:$Q$1005,Cad_cl!CI$5))</f>
        <v/>
      </c>
      <c r="CJ219" s="125" t="str">
        <f>IF($C219="","",COUNTIFS(Con_ve!$C$6:$C$1005,$C219,Con_ve!$Q$6:$Q$1005,Cad_cl!CJ$5))</f>
        <v/>
      </c>
      <c r="CK219" s="125" t="str">
        <f>IF($C219="","",COUNTIFS(Con_ve!$C$6:$C$1005,$C219,Con_ve!$Q$6:$Q$1005,Cad_cl!CK$5))</f>
        <v/>
      </c>
      <c r="CL219" s="125" t="str">
        <f>IF($C219="","",COUNTIFS(Con_ve!$C$6:$C$1005,$C219,Con_ve!$Q$6:$Q$1005,Cad_cl!CL$5))</f>
        <v/>
      </c>
      <c r="CM219" s="125" t="str">
        <f>IF($C219="","",COUNTIFS(Con_ve!$C$6:$C$1005,$C219,Con_ve!$Q$6:$Q$1005,Cad_cl!CM$5))</f>
        <v/>
      </c>
      <c r="CN219" s="125" t="str">
        <f>IF($C219="","",COUNTIFS(Con_ve!$C$6:$C$1005,$C219,Con_ve!$Q$6:$Q$1005,Cad_cl!CN$5))</f>
        <v/>
      </c>
      <c r="CO219" s="125" t="str">
        <f>IF($C219="","",COUNTIFS(Con_ve!$C$6:$C$1005,$C219,Con_ve!$Q$6:$Q$1005,Cad_cl!CO$5))</f>
        <v/>
      </c>
      <c r="CP219" s="125" t="str">
        <f>IF($C219="","",COUNTIFS(Con_ve!$C$6:$C$1005,$C219,Con_ve!$Q$6:$Q$1005,Cad_cl!CP$5))</f>
        <v/>
      </c>
      <c r="CQ219" s="125" t="str">
        <f>IF($C219="","",COUNTIFS(Con_ve!$C$6:$C$1005,$C219,Con_ve!$Q$6:$Q$1005,Cad_cl!CQ$5))</f>
        <v/>
      </c>
      <c r="CR219" s="125">
        <f t="shared" si="11"/>
        <v>0</v>
      </c>
    </row>
    <row r="220" spans="3:96" ht="30" customHeight="1">
      <c r="C220" s="153"/>
      <c r="D220" s="153"/>
      <c r="E220" s="154"/>
      <c r="F220" s="153"/>
      <c r="G220" s="155"/>
      <c r="H220" s="153"/>
      <c r="I220" s="153"/>
      <c r="J220" s="132" t="s">
        <v>309</v>
      </c>
      <c r="K220" s="133" t="s">
        <v>309</v>
      </c>
      <c r="L220" s="153"/>
      <c r="M220" s="153"/>
      <c r="N220" s="153"/>
      <c r="O220" s="153"/>
      <c r="P220" s="153"/>
      <c r="Q220" s="153"/>
      <c r="AP220" s="134" t="str">
        <f>IF(ISERR(IF($C220="","",SUMIFS(Con_ve!$F$6:$F$1005,Con_ve!$C$6:$C$1005,$C220,Con_ve!$I$6:$I$1005,"Fechada",Con_ve!$Q$6:$Q$1005,Cad_cl!AP$5))),"",IF($C220="","",SUMIFS(Con_ve!$F$6:$F$1005,Con_ve!$C$6:$C$1005,$C220,Con_ve!$I$6:$I$1005,"Fechada",Con_ve!$Q$6:$Q$1005,Cad_cl!AP$5)))</f>
        <v/>
      </c>
      <c r="AQ220" s="134" t="str">
        <f>IF(ISERR(IF($C220="","",SUMIFS(Con_ve!$F$6:$F$1005,Con_ve!$C$6:$C$1005,$C220,Con_ve!$I$6:$I$1005,"Fechada",Con_ve!$Q$6:$Q$1005,Cad_cl!AQ$5))),"",IF($C220="","",SUMIFS(Con_ve!$F$6:$F$1005,Con_ve!$C$6:$C$1005,$C220,Con_ve!$I$6:$I$1005,"Fechada",Con_ve!$Q$6:$Q$1005,Cad_cl!AQ$5)))</f>
        <v/>
      </c>
      <c r="AR220" s="134" t="str">
        <f>IF(ISERR(IF($C220="","",SUMIFS(Con_ve!$F$6:$F$1005,Con_ve!$C$6:$C$1005,$C220,Con_ve!$I$6:$I$1005,"Fechada",Con_ve!$Q$6:$Q$1005,Cad_cl!AR$5))),"",IF($C220="","",SUMIFS(Con_ve!$F$6:$F$1005,Con_ve!$C$6:$C$1005,$C220,Con_ve!$I$6:$I$1005,"Fechada",Con_ve!$Q$6:$Q$1005,Cad_cl!AR$5)))</f>
        <v/>
      </c>
      <c r="AS220" s="134" t="str">
        <f>IF(ISERR(IF($C220="","",SUMIFS(Con_ve!$F$6:$F$1005,Con_ve!$C$6:$C$1005,$C220,Con_ve!$I$6:$I$1005,"Fechada",Con_ve!$Q$6:$Q$1005,Cad_cl!AS$5))),"",IF($C220="","",SUMIFS(Con_ve!$F$6:$F$1005,Con_ve!$C$6:$C$1005,$C220,Con_ve!$I$6:$I$1005,"Fechada",Con_ve!$Q$6:$Q$1005,Cad_cl!AS$5)))</f>
        <v/>
      </c>
      <c r="AT220" s="134" t="str">
        <f>IF(ISERR(IF($C220="","",SUMIFS(Con_ve!$F$6:$F$1005,Con_ve!$C$6:$C$1005,$C220,Con_ve!$I$6:$I$1005,"Fechada",Con_ve!$Q$6:$Q$1005,Cad_cl!AT$5))),"",IF($C220="","",SUMIFS(Con_ve!$F$6:$F$1005,Con_ve!$C$6:$C$1005,$C220,Con_ve!$I$6:$I$1005,"Fechada",Con_ve!$Q$6:$Q$1005,Cad_cl!AT$5)))</f>
        <v/>
      </c>
      <c r="AU220" s="134" t="str">
        <f>IF(ISERR(IF($C220="","",SUMIFS(Con_ve!$F$6:$F$1005,Con_ve!$C$6:$C$1005,$C220,Con_ve!$I$6:$I$1005,"Fechada",Con_ve!$Q$6:$Q$1005,Cad_cl!AU$5))),"",IF($C220="","",SUMIFS(Con_ve!$F$6:$F$1005,Con_ve!$C$6:$C$1005,$C220,Con_ve!$I$6:$I$1005,"Fechada",Con_ve!$Q$6:$Q$1005,Cad_cl!AU$5)))</f>
        <v/>
      </c>
      <c r="AV220" s="134" t="str">
        <f>IF(ISERR(IF($C220="","",SUMIFS(Con_ve!$F$6:$F$1005,Con_ve!$C$6:$C$1005,$C220,Con_ve!$I$6:$I$1005,"Fechada",Con_ve!$Q$6:$Q$1005,Cad_cl!AV$5))),"",IF($C220="","",SUMIFS(Con_ve!$F$6:$F$1005,Con_ve!$C$6:$C$1005,$C220,Con_ve!$I$6:$I$1005,"Fechada",Con_ve!$Q$6:$Q$1005,Cad_cl!AV$5)))</f>
        <v/>
      </c>
      <c r="AW220" s="134" t="str">
        <f>IF(ISERR(IF($C220="","",SUMIFS(Con_ve!$F$6:$F$1005,Con_ve!$C$6:$C$1005,$C220,Con_ve!$I$6:$I$1005,"Fechada",Con_ve!$Q$6:$Q$1005,Cad_cl!AW$5))),"",IF($C220="","",SUMIFS(Con_ve!$F$6:$F$1005,Con_ve!$C$6:$C$1005,$C220,Con_ve!$I$6:$I$1005,"Fechada",Con_ve!$Q$6:$Q$1005,Cad_cl!AW$5)))</f>
        <v/>
      </c>
      <c r="AX220" s="134" t="str">
        <f>IF(ISERR(IF($C220="","",SUMIFS(Con_ve!$F$6:$F$1005,Con_ve!$C$6:$C$1005,$C220,Con_ve!$I$6:$I$1005,"Fechada",Con_ve!$Q$6:$Q$1005,Cad_cl!AX$5))),"",IF($C220="","",SUMIFS(Con_ve!$F$6:$F$1005,Con_ve!$C$6:$C$1005,$C220,Con_ve!$I$6:$I$1005,"Fechada",Con_ve!$Q$6:$Q$1005,Cad_cl!AX$5)))</f>
        <v/>
      </c>
      <c r="AY220" s="134" t="str">
        <f>IF(ISERR(IF($C220="","",SUMIFS(Con_ve!$F$6:$F$1005,Con_ve!$C$6:$C$1005,$C220,Con_ve!$I$6:$I$1005,"Fechada",Con_ve!$Q$6:$Q$1005,Cad_cl!AY$5))),"",IF($C220="","",SUMIFS(Con_ve!$F$6:$F$1005,Con_ve!$C$6:$C$1005,$C220,Con_ve!$I$6:$I$1005,"Fechada",Con_ve!$Q$6:$Q$1005,Cad_cl!AY$5)))</f>
        <v/>
      </c>
      <c r="AZ220" s="134" t="str">
        <f>IF(ISERR(IF($C220="","",SUMIFS(Con_ve!$F$6:$F$1005,Con_ve!$C$6:$C$1005,$C220,Con_ve!$I$6:$I$1005,"Fechada",Con_ve!$Q$6:$Q$1005,Cad_cl!AZ$5))),"",IF($C220="","",SUMIFS(Con_ve!$F$6:$F$1005,Con_ve!$C$6:$C$1005,$C220,Con_ve!$I$6:$I$1005,"Fechada",Con_ve!$Q$6:$Q$1005,Cad_cl!AZ$5)))</f>
        <v/>
      </c>
      <c r="BA220" s="134" t="str">
        <f>IF(ISERR(IF($C220="","",SUMIFS(Con_ve!$F$6:$F$1005,Con_ve!$C$6:$C$1005,$C220,Con_ve!$I$6:$I$1005,"Fechada",Con_ve!$Q$6:$Q$1005,Cad_cl!BA$5))),"",IF($C220="","",SUMIFS(Con_ve!$F$6:$F$1005,Con_ve!$C$6:$C$1005,$C220,Con_ve!$I$6:$I$1005,"Fechada",Con_ve!$Q$6:$Q$1005,Cad_cl!BA$5)))</f>
        <v/>
      </c>
      <c r="BB220" s="134">
        <f t="shared" si="9"/>
        <v>0</v>
      </c>
      <c r="BD220" s="134" t="str">
        <f>IF(ISERR(IF($C220="","",SUMIFS(Con_ve!$F$6:$F$1005,Con_ve!$C$6:$C$1005,$C220,Con_ve!$I$6:$I$1005,"Em negociação",Con_ve!$Q$6:$Q$1005,Cad_cl!BD$5))),"",IF($C220="","",SUMIFS(Con_ve!$F$6:$F$1005,Con_ve!$C$6:$C$1005,$C220,Con_ve!$I$6:$I$1005,"Em negociação",Con_ve!$Q$6:$Q$1005,Cad_cl!BD$5)))</f>
        <v/>
      </c>
      <c r="BE220" s="134" t="str">
        <f>IF(ISERR(IF($C220="","",SUMIFS(Con_ve!$F$6:$F$1005,Con_ve!$C$6:$C$1005,$C220,Con_ve!$I$6:$I$1005,"Em negociação",Con_ve!$Q$6:$Q$1005,Cad_cl!BE$5))),"",IF($C220="","",SUMIFS(Con_ve!$F$6:$F$1005,Con_ve!$C$6:$C$1005,$C220,Con_ve!$I$6:$I$1005,"Em negociação",Con_ve!$Q$6:$Q$1005,Cad_cl!BE$5)))</f>
        <v/>
      </c>
      <c r="BF220" s="134" t="str">
        <f>IF(ISERR(IF($C220="","",SUMIFS(Con_ve!$F$6:$F$1005,Con_ve!$C$6:$C$1005,$C220,Con_ve!$I$6:$I$1005,"Em negociação",Con_ve!$Q$6:$Q$1005,Cad_cl!BF$5))),"",IF($C220="","",SUMIFS(Con_ve!$F$6:$F$1005,Con_ve!$C$6:$C$1005,$C220,Con_ve!$I$6:$I$1005,"Em negociação",Con_ve!$Q$6:$Q$1005,Cad_cl!BF$5)))</f>
        <v/>
      </c>
      <c r="BG220" s="134" t="str">
        <f>IF(ISERR(IF($C220="","",SUMIFS(Con_ve!$F$6:$F$1005,Con_ve!$C$6:$C$1005,$C220,Con_ve!$I$6:$I$1005,"Em negociação",Con_ve!$Q$6:$Q$1005,Cad_cl!BG$5))),"",IF($C220="","",SUMIFS(Con_ve!$F$6:$F$1005,Con_ve!$C$6:$C$1005,$C220,Con_ve!$I$6:$I$1005,"Em negociação",Con_ve!$Q$6:$Q$1005,Cad_cl!BG$5)))</f>
        <v/>
      </c>
      <c r="BH220" s="134" t="str">
        <f>IF(ISERR(IF($C220="","",SUMIFS(Con_ve!$F$6:$F$1005,Con_ve!$C$6:$C$1005,$C220,Con_ve!$I$6:$I$1005,"Em negociação",Con_ve!$Q$6:$Q$1005,Cad_cl!BH$5))),"",IF($C220="","",SUMIFS(Con_ve!$F$6:$F$1005,Con_ve!$C$6:$C$1005,$C220,Con_ve!$I$6:$I$1005,"Em negociação",Con_ve!$Q$6:$Q$1005,Cad_cl!BH$5)))</f>
        <v/>
      </c>
      <c r="BI220" s="134" t="str">
        <f>IF(ISERR(IF($C220="","",SUMIFS(Con_ve!$F$6:$F$1005,Con_ve!$C$6:$C$1005,$C220,Con_ve!$I$6:$I$1005,"Em negociação",Con_ve!$Q$6:$Q$1005,Cad_cl!BI$5))),"",IF($C220="","",SUMIFS(Con_ve!$F$6:$F$1005,Con_ve!$C$6:$C$1005,$C220,Con_ve!$I$6:$I$1005,"Em negociação",Con_ve!$Q$6:$Q$1005,Cad_cl!BI$5)))</f>
        <v/>
      </c>
      <c r="BJ220" s="134" t="str">
        <f>IF(ISERR(IF($C220="","",SUMIFS(Con_ve!$F$6:$F$1005,Con_ve!$C$6:$C$1005,$C220,Con_ve!$I$6:$I$1005,"Em negociação",Con_ve!$Q$6:$Q$1005,Cad_cl!BJ$5))),"",IF($C220="","",SUMIFS(Con_ve!$F$6:$F$1005,Con_ve!$C$6:$C$1005,$C220,Con_ve!$I$6:$I$1005,"Em negociação",Con_ve!$Q$6:$Q$1005,Cad_cl!BJ$5)))</f>
        <v/>
      </c>
      <c r="BK220" s="134" t="str">
        <f>IF(ISERR(IF($C220="","",SUMIFS(Con_ve!$F$6:$F$1005,Con_ve!$C$6:$C$1005,$C220,Con_ve!$I$6:$I$1005,"Em negociação",Con_ve!$Q$6:$Q$1005,Cad_cl!BK$5))),"",IF($C220="","",SUMIFS(Con_ve!$F$6:$F$1005,Con_ve!$C$6:$C$1005,$C220,Con_ve!$I$6:$I$1005,"Em negociação",Con_ve!$Q$6:$Q$1005,Cad_cl!BK$5)))</f>
        <v/>
      </c>
      <c r="BL220" s="134" t="str">
        <f>IF(ISERR(IF($C220="","",SUMIFS(Con_ve!$F$6:$F$1005,Con_ve!$C$6:$C$1005,$C220,Con_ve!$I$6:$I$1005,"Em negociação",Con_ve!$Q$6:$Q$1005,Cad_cl!BL$5))),"",IF($C220="","",SUMIFS(Con_ve!$F$6:$F$1005,Con_ve!$C$6:$C$1005,$C220,Con_ve!$I$6:$I$1005,"Em negociação",Con_ve!$Q$6:$Q$1005,Cad_cl!BL$5)))</f>
        <v/>
      </c>
      <c r="BM220" s="134" t="str">
        <f>IF(ISERR(IF($C220="","",SUMIFS(Con_ve!$F$6:$F$1005,Con_ve!$C$6:$C$1005,$C220,Con_ve!$I$6:$I$1005,"Em negociação",Con_ve!$Q$6:$Q$1005,Cad_cl!BM$5))),"",IF($C220="","",SUMIFS(Con_ve!$F$6:$F$1005,Con_ve!$C$6:$C$1005,$C220,Con_ve!$I$6:$I$1005,"Em negociação",Con_ve!$Q$6:$Q$1005,Cad_cl!BM$5)))</f>
        <v/>
      </c>
      <c r="BN220" s="134" t="str">
        <f>IF(ISERR(IF($C220="","",SUMIFS(Con_ve!$F$6:$F$1005,Con_ve!$C$6:$C$1005,$C220,Con_ve!$I$6:$I$1005,"Em negociação",Con_ve!$Q$6:$Q$1005,Cad_cl!BN$5))),"",IF($C220="","",SUMIFS(Con_ve!$F$6:$F$1005,Con_ve!$C$6:$C$1005,$C220,Con_ve!$I$6:$I$1005,"Em negociação",Con_ve!$Q$6:$Q$1005,Cad_cl!BN$5)))</f>
        <v/>
      </c>
      <c r="BO220" s="134" t="str">
        <f>IF(ISERR(IF($C220="","",SUMIFS(Con_ve!$F$6:$F$1005,Con_ve!$C$6:$C$1005,$C220,Con_ve!$I$6:$I$1005,"Em negociação",Con_ve!$Q$6:$Q$1005,Cad_cl!BO$5))),"",IF($C220="","",SUMIFS(Con_ve!$F$6:$F$1005,Con_ve!$C$6:$C$1005,$C220,Con_ve!$I$6:$I$1005,"Em negociação",Con_ve!$Q$6:$Q$1005,Cad_cl!BO$5)))</f>
        <v/>
      </c>
      <c r="BP220" s="134">
        <f t="shared" si="10"/>
        <v>0</v>
      </c>
      <c r="BR220" s="125" t="str">
        <f>IF(ISERR(IF(AND($I220=Re_lo!$E$5,BR$5=VLOOKUP(Re_lo!$H$5,Re_lo!$N$5:$O$16,2,0)),AP220,"")),"",IF(AND($I220=Re_lo!$E$5,BR$5=VLOOKUP(Re_lo!$H$5,Re_lo!$N$5:$O$16,2,0)),AP220,""))</f>
        <v/>
      </c>
      <c r="BS220" s="125" t="str">
        <f>IF(ISERR(IF(AND($I220=Re_lo!$E$5,BS$5=VLOOKUP(Re_lo!$H$5,Re_lo!$N$5:$O$16,2,0)),AQ220,"")),"",IF(AND($I220=Re_lo!$E$5,BS$5=VLOOKUP(Re_lo!$H$5,Re_lo!$N$5:$O$16,2,0)),AQ220,""))</f>
        <v/>
      </c>
      <c r="BT220" s="125" t="str">
        <f>IF(ISERR(IF(AND($I220=Re_lo!$E$5,BT$5=VLOOKUP(Re_lo!$H$5,Re_lo!$N$5:$O$16,2,0)),AR220,"")),"",IF(AND($I220=Re_lo!$E$5,BT$5=VLOOKUP(Re_lo!$H$5,Re_lo!$N$5:$O$16,2,0)),AR220,""))</f>
        <v/>
      </c>
      <c r="BU220" s="125" t="str">
        <f>IF(ISERR(IF(AND($I220=Re_lo!$E$5,BU$5=VLOOKUP(Re_lo!$H$5,Re_lo!$N$5:$O$16,2,0)),AS220,"")),"",IF(AND($I220=Re_lo!$E$5,BU$5=VLOOKUP(Re_lo!$H$5,Re_lo!$N$5:$O$16,2,0)),AS220,""))</f>
        <v/>
      </c>
      <c r="BV220" s="125" t="str">
        <f>IF(ISERR(IF(AND($I220=Re_lo!$E$5,BV$5=VLOOKUP(Re_lo!$H$5,Re_lo!$N$5:$O$16,2,0)),AT220,"")),"",IF(AND($I220=Re_lo!$E$5,BV$5=VLOOKUP(Re_lo!$H$5,Re_lo!$N$5:$O$16,2,0)),AT220,""))</f>
        <v/>
      </c>
      <c r="BW220" s="125" t="str">
        <f>IF(ISERR(IF(AND($I220=Re_lo!$E$5,BW$5=VLOOKUP(Re_lo!$H$5,Re_lo!$N$5:$O$16,2,0)),AU220,"")),"",IF(AND($I220=Re_lo!$E$5,BW$5=VLOOKUP(Re_lo!$H$5,Re_lo!$N$5:$O$16,2,0)),AU220,""))</f>
        <v/>
      </c>
      <c r="BX220" s="125" t="str">
        <f>IF(ISERR(IF(AND($I220=Re_lo!$E$5,BX$5=VLOOKUP(Re_lo!$H$5,Re_lo!$N$5:$O$16,2,0)),AV220,"")),"",IF(AND($I220=Re_lo!$E$5,BX$5=VLOOKUP(Re_lo!$H$5,Re_lo!$N$5:$O$16,2,0)),AV220,""))</f>
        <v/>
      </c>
      <c r="BY220" s="125" t="str">
        <f>IF(ISERR(IF(AND($I220=Re_lo!$E$5,BY$5=VLOOKUP(Re_lo!$H$5,Re_lo!$N$5:$O$16,2,0)),AW220,"")),"",IF(AND($I220=Re_lo!$E$5,BY$5=VLOOKUP(Re_lo!$H$5,Re_lo!$N$5:$O$16,2,0)),AW220,""))</f>
        <v/>
      </c>
      <c r="BZ220" s="125" t="str">
        <f>IF(ISERR(IF(AND($I220=Re_lo!$E$5,BZ$5=VLOOKUP(Re_lo!$H$5,Re_lo!$N$5:$O$16,2,0)),AX220,"")),"",IF(AND($I220=Re_lo!$E$5,BZ$5=VLOOKUP(Re_lo!$H$5,Re_lo!$N$5:$O$16,2,0)),AX220,""))</f>
        <v/>
      </c>
      <c r="CA220" s="125" t="str">
        <f>IF(ISERR(IF(AND($I220=Re_lo!$E$5,CA$5=VLOOKUP(Re_lo!$H$5,Re_lo!$N$5:$O$16,2,0)),AY220,"")),"",IF(AND($I220=Re_lo!$E$5,CA$5=VLOOKUP(Re_lo!$H$5,Re_lo!$N$5:$O$16,2,0)),AY220,""))</f>
        <v/>
      </c>
      <c r="CB220" s="125" t="str">
        <f>IF(ISERR(IF(AND($I220=Re_lo!$E$5,CB$5=VLOOKUP(Re_lo!$H$5,Re_lo!$N$5:$O$16,2,0)),AZ220,"")),"",IF(AND($I220=Re_lo!$E$5,CB$5=VLOOKUP(Re_lo!$H$5,Re_lo!$N$5:$O$16,2,0)),AZ220,""))</f>
        <v/>
      </c>
      <c r="CC220" s="125" t="str">
        <f>IF(ISERR(IF(AND($I220=Re_lo!$E$5,CC$5=VLOOKUP(Re_lo!$H$5,Re_lo!$N$5:$O$16,2,0)),BA220,"")),"",IF(AND($I220=Re_lo!$E$5,CC$5=VLOOKUP(Re_lo!$H$5,Re_lo!$N$5:$O$16,2,0)),BA220,""))</f>
        <v/>
      </c>
      <c r="CD220" s="125" t="str">
        <f>IF(ISERR(IF(AND($I220=Re_lo!$E$5,CD$5=VLOOKUP(Re_lo!$H$5,Re_lo!$N$5:$O$16,2,0)),BB220,"")),"",IF(AND($I220=Re_lo!$E$5,CD$5=VLOOKUP(Re_lo!$H$5,Re_lo!$N$5:$O$16,2,0)),BB220,""))</f>
        <v/>
      </c>
      <c r="CF220" s="125" t="str">
        <f>IF($C220="","",COUNTIFS(Con_ve!$C$6:$C$1005,$C220,Con_ve!$Q$6:$Q$1005,Cad_cl!CF$5))</f>
        <v/>
      </c>
      <c r="CG220" s="125" t="str">
        <f>IF($C220="","",COUNTIFS(Con_ve!$C$6:$C$1005,$C220,Con_ve!$Q$6:$Q$1005,Cad_cl!CG$5))</f>
        <v/>
      </c>
      <c r="CH220" s="125" t="str">
        <f>IF($C220="","",COUNTIFS(Con_ve!$C$6:$C$1005,$C220,Con_ve!$Q$6:$Q$1005,Cad_cl!CH$5))</f>
        <v/>
      </c>
      <c r="CI220" s="125" t="str">
        <f>IF($C220="","",COUNTIFS(Con_ve!$C$6:$C$1005,$C220,Con_ve!$Q$6:$Q$1005,Cad_cl!CI$5))</f>
        <v/>
      </c>
      <c r="CJ220" s="125" t="str">
        <f>IF($C220="","",COUNTIFS(Con_ve!$C$6:$C$1005,$C220,Con_ve!$Q$6:$Q$1005,Cad_cl!CJ$5))</f>
        <v/>
      </c>
      <c r="CK220" s="125" t="str">
        <f>IF($C220="","",COUNTIFS(Con_ve!$C$6:$C$1005,$C220,Con_ve!$Q$6:$Q$1005,Cad_cl!CK$5))</f>
        <v/>
      </c>
      <c r="CL220" s="125" t="str">
        <f>IF($C220="","",COUNTIFS(Con_ve!$C$6:$C$1005,$C220,Con_ve!$Q$6:$Q$1005,Cad_cl!CL$5))</f>
        <v/>
      </c>
      <c r="CM220" s="125" t="str">
        <f>IF($C220="","",COUNTIFS(Con_ve!$C$6:$C$1005,$C220,Con_ve!$Q$6:$Q$1005,Cad_cl!CM$5))</f>
        <v/>
      </c>
      <c r="CN220" s="125" t="str">
        <f>IF($C220="","",COUNTIFS(Con_ve!$C$6:$C$1005,$C220,Con_ve!$Q$6:$Q$1005,Cad_cl!CN$5))</f>
        <v/>
      </c>
      <c r="CO220" s="125" t="str">
        <f>IF($C220="","",COUNTIFS(Con_ve!$C$6:$C$1005,$C220,Con_ve!$Q$6:$Q$1005,Cad_cl!CO$5))</f>
        <v/>
      </c>
      <c r="CP220" s="125" t="str">
        <f>IF($C220="","",COUNTIFS(Con_ve!$C$6:$C$1005,$C220,Con_ve!$Q$6:$Q$1005,Cad_cl!CP$5))</f>
        <v/>
      </c>
      <c r="CQ220" s="125" t="str">
        <f>IF($C220="","",COUNTIFS(Con_ve!$C$6:$C$1005,$C220,Con_ve!$Q$6:$Q$1005,Cad_cl!CQ$5))</f>
        <v/>
      </c>
      <c r="CR220" s="125">
        <f t="shared" si="11"/>
        <v>0</v>
      </c>
    </row>
    <row r="221" spans="3:96" ht="30" customHeight="1">
      <c r="C221" s="153"/>
      <c r="D221" s="153"/>
      <c r="E221" s="154"/>
      <c r="F221" s="153"/>
      <c r="G221" s="155"/>
      <c r="H221" s="153"/>
      <c r="I221" s="153"/>
      <c r="J221" s="132" t="s">
        <v>309</v>
      </c>
      <c r="K221" s="133" t="s">
        <v>309</v>
      </c>
      <c r="L221" s="153"/>
      <c r="M221" s="153"/>
      <c r="N221" s="153"/>
      <c r="O221" s="153"/>
      <c r="P221" s="153"/>
      <c r="Q221" s="153"/>
      <c r="AP221" s="134" t="str">
        <f>IF(ISERR(IF($C221="","",SUMIFS(Con_ve!$F$6:$F$1005,Con_ve!$C$6:$C$1005,$C221,Con_ve!$I$6:$I$1005,"Fechada",Con_ve!$Q$6:$Q$1005,Cad_cl!AP$5))),"",IF($C221="","",SUMIFS(Con_ve!$F$6:$F$1005,Con_ve!$C$6:$C$1005,$C221,Con_ve!$I$6:$I$1005,"Fechada",Con_ve!$Q$6:$Q$1005,Cad_cl!AP$5)))</f>
        <v/>
      </c>
      <c r="AQ221" s="134" t="str">
        <f>IF(ISERR(IF($C221="","",SUMIFS(Con_ve!$F$6:$F$1005,Con_ve!$C$6:$C$1005,$C221,Con_ve!$I$6:$I$1005,"Fechada",Con_ve!$Q$6:$Q$1005,Cad_cl!AQ$5))),"",IF($C221="","",SUMIFS(Con_ve!$F$6:$F$1005,Con_ve!$C$6:$C$1005,$C221,Con_ve!$I$6:$I$1005,"Fechada",Con_ve!$Q$6:$Q$1005,Cad_cl!AQ$5)))</f>
        <v/>
      </c>
      <c r="AR221" s="134" t="str">
        <f>IF(ISERR(IF($C221="","",SUMIFS(Con_ve!$F$6:$F$1005,Con_ve!$C$6:$C$1005,$C221,Con_ve!$I$6:$I$1005,"Fechada",Con_ve!$Q$6:$Q$1005,Cad_cl!AR$5))),"",IF($C221="","",SUMIFS(Con_ve!$F$6:$F$1005,Con_ve!$C$6:$C$1005,$C221,Con_ve!$I$6:$I$1005,"Fechada",Con_ve!$Q$6:$Q$1005,Cad_cl!AR$5)))</f>
        <v/>
      </c>
      <c r="AS221" s="134" t="str">
        <f>IF(ISERR(IF($C221="","",SUMIFS(Con_ve!$F$6:$F$1005,Con_ve!$C$6:$C$1005,$C221,Con_ve!$I$6:$I$1005,"Fechada",Con_ve!$Q$6:$Q$1005,Cad_cl!AS$5))),"",IF($C221="","",SUMIFS(Con_ve!$F$6:$F$1005,Con_ve!$C$6:$C$1005,$C221,Con_ve!$I$6:$I$1005,"Fechada",Con_ve!$Q$6:$Q$1005,Cad_cl!AS$5)))</f>
        <v/>
      </c>
      <c r="AT221" s="134" t="str">
        <f>IF(ISERR(IF($C221="","",SUMIFS(Con_ve!$F$6:$F$1005,Con_ve!$C$6:$C$1005,$C221,Con_ve!$I$6:$I$1005,"Fechada",Con_ve!$Q$6:$Q$1005,Cad_cl!AT$5))),"",IF($C221="","",SUMIFS(Con_ve!$F$6:$F$1005,Con_ve!$C$6:$C$1005,$C221,Con_ve!$I$6:$I$1005,"Fechada",Con_ve!$Q$6:$Q$1005,Cad_cl!AT$5)))</f>
        <v/>
      </c>
      <c r="AU221" s="134" t="str">
        <f>IF(ISERR(IF($C221="","",SUMIFS(Con_ve!$F$6:$F$1005,Con_ve!$C$6:$C$1005,$C221,Con_ve!$I$6:$I$1005,"Fechada",Con_ve!$Q$6:$Q$1005,Cad_cl!AU$5))),"",IF($C221="","",SUMIFS(Con_ve!$F$6:$F$1005,Con_ve!$C$6:$C$1005,$C221,Con_ve!$I$6:$I$1005,"Fechada",Con_ve!$Q$6:$Q$1005,Cad_cl!AU$5)))</f>
        <v/>
      </c>
      <c r="AV221" s="134" t="str">
        <f>IF(ISERR(IF($C221="","",SUMIFS(Con_ve!$F$6:$F$1005,Con_ve!$C$6:$C$1005,$C221,Con_ve!$I$6:$I$1005,"Fechada",Con_ve!$Q$6:$Q$1005,Cad_cl!AV$5))),"",IF($C221="","",SUMIFS(Con_ve!$F$6:$F$1005,Con_ve!$C$6:$C$1005,$C221,Con_ve!$I$6:$I$1005,"Fechada",Con_ve!$Q$6:$Q$1005,Cad_cl!AV$5)))</f>
        <v/>
      </c>
      <c r="AW221" s="134" t="str">
        <f>IF(ISERR(IF($C221="","",SUMIFS(Con_ve!$F$6:$F$1005,Con_ve!$C$6:$C$1005,$C221,Con_ve!$I$6:$I$1005,"Fechada",Con_ve!$Q$6:$Q$1005,Cad_cl!AW$5))),"",IF($C221="","",SUMIFS(Con_ve!$F$6:$F$1005,Con_ve!$C$6:$C$1005,$C221,Con_ve!$I$6:$I$1005,"Fechada",Con_ve!$Q$6:$Q$1005,Cad_cl!AW$5)))</f>
        <v/>
      </c>
      <c r="AX221" s="134" t="str">
        <f>IF(ISERR(IF($C221="","",SUMIFS(Con_ve!$F$6:$F$1005,Con_ve!$C$6:$C$1005,$C221,Con_ve!$I$6:$I$1005,"Fechada",Con_ve!$Q$6:$Q$1005,Cad_cl!AX$5))),"",IF($C221="","",SUMIFS(Con_ve!$F$6:$F$1005,Con_ve!$C$6:$C$1005,$C221,Con_ve!$I$6:$I$1005,"Fechada",Con_ve!$Q$6:$Q$1005,Cad_cl!AX$5)))</f>
        <v/>
      </c>
      <c r="AY221" s="134" t="str">
        <f>IF(ISERR(IF($C221="","",SUMIFS(Con_ve!$F$6:$F$1005,Con_ve!$C$6:$C$1005,$C221,Con_ve!$I$6:$I$1005,"Fechada",Con_ve!$Q$6:$Q$1005,Cad_cl!AY$5))),"",IF($C221="","",SUMIFS(Con_ve!$F$6:$F$1005,Con_ve!$C$6:$C$1005,$C221,Con_ve!$I$6:$I$1005,"Fechada",Con_ve!$Q$6:$Q$1005,Cad_cl!AY$5)))</f>
        <v/>
      </c>
      <c r="AZ221" s="134" t="str">
        <f>IF(ISERR(IF($C221="","",SUMIFS(Con_ve!$F$6:$F$1005,Con_ve!$C$6:$C$1005,$C221,Con_ve!$I$6:$I$1005,"Fechada",Con_ve!$Q$6:$Q$1005,Cad_cl!AZ$5))),"",IF($C221="","",SUMIFS(Con_ve!$F$6:$F$1005,Con_ve!$C$6:$C$1005,$C221,Con_ve!$I$6:$I$1005,"Fechada",Con_ve!$Q$6:$Q$1005,Cad_cl!AZ$5)))</f>
        <v/>
      </c>
      <c r="BA221" s="134" t="str">
        <f>IF(ISERR(IF($C221="","",SUMIFS(Con_ve!$F$6:$F$1005,Con_ve!$C$6:$C$1005,$C221,Con_ve!$I$6:$I$1005,"Fechada",Con_ve!$Q$6:$Q$1005,Cad_cl!BA$5))),"",IF($C221="","",SUMIFS(Con_ve!$F$6:$F$1005,Con_ve!$C$6:$C$1005,$C221,Con_ve!$I$6:$I$1005,"Fechada",Con_ve!$Q$6:$Q$1005,Cad_cl!BA$5)))</f>
        <v/>
      </c>
      <c r="BB221" s="134">
        <f t="shared" si="9"/>
        <v>0</v>
      </c>
      <c r="BD221" s="134" t="str">
        <f>IF(ISERR(IF($C221="","",SUMIFS(Con_ve!$F$6:$F$1005,Con_ve!$C$6:$C$1005,$C221,Con_ve!$I$6:$I$1005,"Em negociação",Con_ve!$Q$6:$Q$1005,Cad_cl!BD$5))),"",IF($C221="","",SUMIFS(Con_ve!$F$6:$F$1005,Con_ve!$C$6:$C$1005,$C221,Con_ve!$I$6:$I$1005,"Em negociação",Con_ve!$Q$6:$Q$1005,Cad_cl!BD$5)))</f>
        <v/>
      </c>
      <c r="BE221" s="134" t="str">
        <f>IF(ISERR(IF($C221="","",SUMIFS(Con_ve!$F$6:$F$1005,Con_ve!$C$6:$C$1005,$C221,Con_ve!$I$6:$I$1005,"Em negociação",Con_ve!$Q$6:$Q$1005,Cad_cl!BE$5))),"",IF($C221="","",SUMIFS(Con_ve!$F$6:$F$1005,Con_ve!$C$6:$C$1005,$C221,Con_ve!$I$6:$I$1005,"Em negociação",Con_ve!$Q$6:$Q$1005,Cad_cl!BE$5)))</f>
        <v/>
      </c>
      <c r="BF221" s="134" t="str">
        <f>IF(ISERR(IF($C221="","",SUMIFS(Con_ve!$F$6:$F$1005,Con_ve!$C$6:$C$1005,$C221,Con_ve!$I$6:$I$1005,"Em negociação",Con_ve!$Q$6:$Q$1005,Cad_cl!BF$5))),"",IF($C221="","",SUMIFS(Con_ve!$F$6:$F$1005,Con_ve!$C$6:$C$1005,$C221,Con_ve!$I$6:$I$1005,"Em negociação",Con_ve!$Q$6:$Q$1005,Cad_cl!BF$5)))</f>
        <v/>
      </c>
      <c r="BG221" s="134" t="str">
        <f>IF(ISERR(IF($C221="","",SUMIFS(Con_ve!$F$6:$F$1005,Con_ve!$C$6:$C$1005,$C221,Con_ve!$I$6:$I$1005,"Em negociação",Con_ve!$Q$6:$Q$1005,Cad_cl!BG$5))),"",IF($C221="","",SUMIFS(Con_ve!$F$6:$F$1005,Con_ve!$C$6:$C$1005,$C221,Con_ve!$I$6:$I$1005,"Em negociação",Con_ve!$Q$6:$Q$1005,Cad_cl!BG$5)))</f>
        <v/>
      </c>
      <c r="BH221" s="134" t="str">
        <f>IF(ISERR(IF($C221="","",SUMIFS(Con_ve!$F$6:$F$1005,Con_ve!$C$6:$C$1005,$C221,Con_ve!$I$6:$I$1005,"Em negociação",Con_ve!$Q$6:$Q$1005,Cad_cl!BH$5))),"",IF($C221="","",SUMIFS(Con_ve!$F$6:$F$1005,Con_ve!$C$6:$C$1005,$C221,Con_ve!$I$6:$I$1005,"Em negociação",Con_ve!$Q$6:$Q$1005,Cad_cl!BH$5)))</f>
        <v/>
      </c>
      <c r="BI221" s="134" t="str">
        <f>IF(ISERR(IF($C221="","",SUMIFS(Con_ve!$F$6:$F$1005,Con_ve!$C$6:$C$1005,$C221,Con_ve!$I$6:$I$1005,"Em negociação",Con_ve!$Q$6:$Q$1005,Cad_cl!BI$5))),"",IF($C221="","",SUMIFS(Con_ve!$F$6:$F$1005,Con_ve!$C$6:$C$1005,$C221,Con_ve!$I$6:$I$1005,"Em negociação",Con_ve!$Q$6:$Q$1005,Cad_cl!BI$5)))</f>
        <v/>
      </c>
      <c r="BJ221" s="134" t="str">
        <f>IF(ISERR(IF($C221="","",SUMIFS(Con_ve!$F$6:$F$1005,Con_ve!$C$6:$C$1005,$C221,Con_ve!$I$6:$I$1005,"Em negociação",Con_ve!$Q$6:$Q$1005,Cad_cl!BJ$5))),"",IF($C221="","",SUMIFS(Con_ve!$F$6:$F$1005,Con_ve!$C$6:$C$1005,$C221,Con_ve!$I$6:$I$1005,"Em negociação",Con_ve!$Q$6:$Q$1005,Cad_cl!BJ$5)))</f>
        <v/>
      </c>
      <c r="BK221" s="134" t="str">
        <f>IF(ISERR(IF($C221="","",SUMIFS(Con_ve!$F$6:$F$1005,Con_ve!$C$6:$C$1005,$C221,Con_ve!$I$6:$I$1005,"Em negociação",Con_ve!$Q$6:$Q$1005,Cad_cl!BK$5))),"",IF($C221="","",SUMIFS(Con_ve!$F$6:$F$1005,Con_ve!$C$6:$C$1005,$C221,Con_ve!$I$6:$I$1005,"Em negociação",Con_ve!$Q$6:$Q$1005,Cad_cl!BK$5)))</f>
        <v/>
      </c>
      <c r="BL221" s="134" t="str">
        <f>IF(ISERR(IF($C221="","",SUMIFS(Con_ve!$F$6:$F$1005,Con_ve!$C$6:$C$1005,$C221,Con_ve!$I$6:$I$1005,"Em negociação",Con_ve!$Q$6:$Q$1005,Cad_cl!BL$5))),"",IF($C221="","",SUMIFS(Con_ve!$F$6:$F$1005,Con_ve!$C$6:$C$1005,$C221,Con_ve!$I$6:$I$1005,"Em negociação",Con_ve!$Q$6:$Q$1005,Cad_cl!BL$5)))</f>
        <v/>
      </c>
      <c r="BM221" s="134" t="str">
        <f>IF(ISERR(IF($C221="","",SUMIFS(Con_ve!$F$6:$F$1005,Con_ve!$C$6:$C$1005,$C221,Con_ve!$I$6:$I$1005,"Em negociação",Con_ve!$Q$6:$Q$1005,Cad_cl!BM$5))),"",IF($C221="","",SUMIFS(Con_ve!$F$6:$F$1005,Con_ve!$C$6:$C$1005,$C221,Con_ve!$I$6:$I$1005,"Em negociação",Con_ve!$Q$6:$Q$1005,Cad_cl!BM$5)))</f>
        <v/>
      </c>
      <c r="BN221" s="134" t="str">
        <f>IF(ISERR(IF($C221="","",SUMIFS(Con_ve!$F$6:$F$1005,Con_ve!$C$6:$C$1005,$C221,Con_ve!$I$6:$I$1005,"Em negociação",Con_ve!$Q$6:$Q$1005,Cad_cl!BN$5))),"",IF($C221="","",SUMIFS(Con_ve!$F$6:$F$1005,Con_ve!$C$6:$C$1005,$C221,Con_ve!$I$6:$I$1005,"Em negociação",Con_ve!$Q$6:$Q$1005,Cad_cl!BN$5)))</f>
        <v/>
      </c>
      <c r="BO221" s="134" t="str">
        <f>IF(ISERR(IF($C221="","",SUMIFS(Con_ve!$F$6:$F$1005,Con_ve!$C$6:$C$1005,$C221,Con_ve!$I$6:$I$1005,"Em negociação",Con_ve!$Q$6:$Q$1005,Cad_cl!BO$5))),"",IF($C221="","",SUMIFS(Con_ve!$F$6:$F$1005,Con_ve!$C$6:$C$1005,$C221,Con_ve!$I$6:$I$1005,"Em negociação",Con_ve!$Q$6:$Q$1005,Cad_cl!BO$5)))</f>
        <v/>
      </c>
      <c r="BP221" s="134">
        <f t="shared" si="10"/>
        <v>0</v>
      </c>
      <c r="BR221" s="125" t="str">
        <f>IF(ISERR(IF(AND($I221=Re_lo!$E$5,BR$5=VLOOKUP(Re_lo!$H$5,Re_lo!$N$5:$O$16,2,0)),AP221,"")),"",IF(AND($I221=Re_lo!$E$5,BR$5=VLOOKUP(Re_lo!$H$5,Re_lo!$N$5:$O$16,2,0)),AP221,""))</f>
        <v/>
      </c>
      <c r="BS221" s="125" t="str">
        <f>IF(ISERR(IF(AND($I221=Re_lo!$E$5,BS$5=VLOOKUP(Re_lo!$H$5,Re_lo!$N$5:$O$16,2,0)),AQ221,"")),"",IF(AND($I221=Re_lo!$E$5,BS$5=VLOOKUP(Re_lo!$H$5,Re_lo!$N$5:$O$16,2,0)),AQ221,""))</f>
        <v/>
      </c>
      <c r="BT221" s="125" t="str">
        <f>IF(ISERR(IF(AND($I221=Re_lo!$E$5,BT$5=VLOOKUP(Re_lo!$H$5,Re_lo!$N$5:$O$16,2,0)),AR221,"")),"",IF(AND($I221=Re_lo!$E$5,BT$5=VLOOKUP(Re_lo!$H$5,Re_lo!$N$5:$O$16,2,0)),AR221,""))</f>
        <v/>
      </c>
      <c r="BU221" s="125" t="str">
        <f>IF(ISERR(IF(AND($I221=Re_lo!$E$5,BU$5=VLOOKUP(Re_lo!$H$5,Re_lo!$N$5:$O$16,2,0)),AS221,"")),"",IF(AND($I221=Re_lo!$E$5,BU$5=VLOOKUP(Re_lo!$H$5,Re_lo!$N$5:$O$16,2,0)),AS221,""))</f>
        <v/>
      </c>
      <c r="BV221" s="125" t="str">
        <f>IF(ISERR(IF(AND($I221=Re_lo!$E$5,BV$5=VLOOKUP(Re_lo!$H$5,Re_lo!$N$5:$O$16,2,0)),AT221,"")),"",IF(AND($I221=Re_lo!$E$5,BV$5=VLOOKUP(Re_lo!$H$5,Re_lo!$N$5:$O$16,2,0)),AT221,""))</f>
        <v/>
      </c>
      <c r="BW221" s="125" t="str">
        <f>IF(ISERR(IF(AND($I221=Re_lo!$E$5,BW$5=VLOOKUP(Re_lo!$H$5,Re_lo!$N$5:$O$16,2,0)),AU221,"")),"",IF(AND($I221=Re_lo!$E$5,BW$5=VLOOKUP(Re_lo!$H$5,Re_lo!$N$5:$O$16,2,0)),AU221,""))</f>
        <v/>
      </c>
      <c r="BX221" s="125" t="str">
        <f>IF(ISERR(IF(AND($I221=Re_lo!$E$5,BX$5=VLOOKUP(Re_lo!$H$5,Re_lo!$N$5:$O$16,2,0)),AV221,"")),"",IF(AND($I221=Re_lo!$E$5,BX$5=VLOOKUP(Re_lo!$H$5,Re_lo!$N$5:$O$16,2,0)),AV221,""))</f>
        <v/>
      </c>
      <c r="BY221" s="125" t="str">
        <f>IF(ISERR(IF(AND($I221=Re_lo!$E$5,BY$5=VLOOKUP(Re_lo!$H$5,Re_lo!$N$5:$O$16,2,0)),AW221,"")),"",IF(AND($I221=Re_lo!$E$5,BY$5=VLOOKUP(Re_lo!$H$5,Re_lo!$N$5:$O$16,2,0)),AW221,""))</f>
        <v/>
      </c>
      <c r="BZ221" s="125" t="str">
        <f>IF(ISERR(IF(AND($I221=Re_lo!$E$5,BZ$5=VLOOKUP(Re_lo!$H$5,Re_lo!$N$5:$O$16,2,0)),AX221,"")),"",IF(AND($I221=Re_lo!$E$5,BZ$5=VLOOKUP(Re_lo!$H$5,Re_lo!$N$5:$O$16,2,0)),AX221,""))</f>
        <v/>
      </c>
      <c r="CA221" s="125" t="str">
        <f>IF(ISERR(IF(AND($I221=Re_lo!$E$5,CA$5=VLOOKUP(Re_lo!$H$5,Re_lo!$N$5:$O$16,2,0)),AY221,"")),"",IF(AND($I221=Re_lo!$E$5,CA$5=VLOOKUP(Re_lo!$H$5,Re_lo!$N$5:$O$16,2,0)),AY221,""))</f>
        <v/>
      </c>
      <c r="CB221" s="125" t="str">
        <f>IF(ISERR(IF(AND($I221=Re_lo!$E$5,CB$5=VLOOKUP(Re_lo!$H$5,Re_lo!$N$5:$O$16,2,0)),AZ221,"")),"",IF(AND($I221=Re_lo!$E$5,CB$5=VLOOKUP(Re_lo!$H$5,Re_lo!$N$5:$O$16,2,0)),AZ221,""))</f>
        <v/>
      </c>
      <c r="CC221" s="125" t="str">
        <f>IF(ISERR(IF(AND($I221=Re_lo!$E$5,CC$5=VLOOKUP(Re_lo!$H$5,Re_lo!$N$5:$O$16,2,0)),BA221,"")),"",IF(AND($I221=Re_lo!$E$5,CC$5=VLOOKUP(Re_lo!$H$5,Re_lo!$N$5:$O$16,2,0)),BA221,""))</f>
        <v/>
      </c>
      <c r="CD221" s="125" t="str">
        <f>IF(ISERR(IF(AND($I221=Re_lo!$E$5,CD$5=VLOOKUP(Re_lo!$H$5,Re_lo!$N$5:$O$16,2,0)),BB221,"")),"",IF(AND($I221=Re_lo!$E$5,CD$5=VLOOKUP(Re_lo!$H$5,Re_lo!$N$5:$O$16,2,0)),BB221,""))</f>
        <v/>
      </c>
      <c r="CF221" s="125" t="str">
        <f>IF($C221="","",COUNTIFS(Con_ve!$C$6:$C$1005,$C221,Con_ve!$Q$6:$Q$1005,Cad_cl!CF$5))</f>
        <v/>
      </c>
      <c r="CG221" s="125" t="str">
        <f>IF($C221="","",COUNTIFS(Con_ve!$C$6:$C$1005,$C221,Con_ve!$Q$6:$Q$1005,Cad_cl!CG$5))</f>
        <v/>
      </c>
      <c r="CH221" s="125" t="str">
        <f>IF($C221="","",COUNTIFS(Con_ve!$C$6:$C$1005,$C221,Con_ve!$Q$6:$Q$1005,Cad_cl!CH$5))</f>
        <v/>
      </c>
      <c r="CI221" s="125" t="str">
        <f>IF($C221="","",COUNTIFS(Con_ve!$C$6:$C$1005,$C221,Con_ve!$Q$6:$Q$1005,Cad_cl!CI$5))</f>
        <v/>
      </c>
      <c r="CJ221" s="125" t="str">
        <f>IF($C221="","",COUNTIFS(Con_ve!$C$6:$C$1005,$C221,Con_ve!$Q$6:$Q$1005,Cad_cl!CJ$5))</f>
        <v/>
      </c>
      <c r="CK221" s="125" t="str">
        <f>IF($C221="","",COUNTIFS(Con_ve!$C$6:$C$1005,$C221,Con_ve!$Q$6:$Q$1005,Cad_cl!CK$5))</f>
        <v/>
      </c>
      <c r="CL221" s="125" t="str">
        <f>IF($C221="","",COUNTIFS(Con_ve!$C$6:$C$1005,$C221,Con_ve!$Q$6:$Q$1005,Cad_cl!CL$5))</f>
        <v/>
      </c>
      <c r="CM221" s="125" t="str">
        <f>IF($C221="","",COUNTIFS(Con_ve!$C$6:$C$1005,$C221,Con_ve!$Q$6:$Q$1005,Cad_cl!CM$5))</f>
        <v/>
      </c>
      <c r="CN221" s="125" t="str">
        <f>IF($C221="","",COUNTIFS(Con_ve!$C$6:$C$1005,$C221,Con_ve!$Q$6:$Q$1005,Cad_cl!CN$5))</f>
        <v/>
      </c>
      <c r="CO221" s="125" t="str">
        <f>IF($C221="","",COUNTIFS(Con_ve!$C$6:$C$1005,$C221,Con_ve!$Q$6:$Q$1005,Cad_cl!CO$5))</f>
        <v/>
      </c>
      <c r="CP221" s="125" t="str">
        <f>IF($C221="","",COUNTIFS(Con_ve!$C$6:$C$1005,$C221,Con_ve!$Q$6:$Q$1005,Cad_cl!CP$5))</f>
        <v/>
      </c>
      <c r="CQ221" s="125" t="str">
        <f>IF($C221="","",COUNTIFS(Con_ve!$C$6:$C$1005,$C221,Con_ve!$Q$6:$Q$1005,Cad_cl!CQ$5))</f>
        <v/>
      </c>
      <c r="CR221" s="125">
        <f t="shared" si="11"/>
        <v>0</v>
      </c>
    </row>
    <row r="222" spans="3:96" ht="30" customHeight="1">
      <c r="C222" s="153"/>
      <c r="D222" s="153"/>
      <c r="E222" s="154"/>
      <c r="F222" s="153"/>
      <c r="G222" s="155"/>
      <c r="H222" s="153"/>
      <c r="I222" s="153"/>
      <c r="J222" s="132" t="s">
        <v>309</v>
      </c>
      <c r="K222" s="133" t="s">
        <v>309</v>
      </c>
      <c r="L222" s="153"/>
      <c r="M222" s="153"/>
      <c r="N222" s="153"/>
      <c r="O222" s="153"/>
      <c r="P222" s="153"/>
      <c r="Q222" s="153"/>
      <c r="AP222" s="134" t="str">
        <f>IF(ISERR(IF($C222="","",SUMIFS(Con_ve!$F$6:$F$1005,Con_ve!$C$6:$C$1005,$C222,Con_ve!$I$6:$I$1005,"Fechada",Con_ve!$Q$6:$Q$1005,Cad_cl!AP$5))),"",IF($C222="","",SUMIFS(Con_ve!$F$6:$F$1005,Con_ve!$C$6:$C$1005,$C222,Con_ve!$I$6:$I$1005,"Fechada",Con_ve!$Q$6:$Q$1005,Cad_cl!AP$5)))</f>
        <v/>
      </c>
      <c r="AQ222" s="134" t="str">
        <f>IF(ISERR(IF($C222="","",SUMIFS(Con_ve!$F$6:$F$1005,Con_ve!$C$6:$C$1005,$C222,Con_ve!$I$6:$I$1005,"Fechada",Con_ve!$Q$6:$Q$1005,Cad_cl!AQ$5))),"",IF($C222="","",SUMIFS(Con_ve!$F$6:$F$1005,Con_ve!$C$6:$C$1005,$C222,Con_ve!$I$6:$I$1005,"Fechada",Con_ve!$Q$6:$Q$1005,Cad_cl!AQ$5)))</f>
        <v/>
      </c>
      <c r="AR222" s="134" t="str">
        <f>IF(ISERR(IF($C222="","",SUMIFS(Con_ve!$F$6:$F$1005,Con_ve!$C$6:$C$1005,$C222,Con_ve!$I$6:$I$1005,"Fechada",Con_ve!$Q$6:$Q$1005,Cad_cl!AR$5))),"",IF($C222="","",SUMIFS(Con_ve!$F$6:$F$1005,Con_ve!$C$6:$C$1005,$C222,Con_ve!$I$6:$I$1005,"Fechada",Con_ve!$Q$6:$Q$1005,Cad_cl!AR$5)))</f>
        <v/>
      </c>
      <c r="AS222" s="134" t="str">
        <f>IF(ISERR(IF($C222="","",SUMIFS(Con_ve!$F$6:$F$1005,Con_ve!$C$6:$C$1005,$C222,Con_ve!$I$6:$I$1005,"Fechada",Con_ve!$Q$6:$Q$1005,Cad_cl!AS$5))),"",IF($C222="","",SUMIFS(Con_ve!$F$6:$F$1005,Con_ve!$C$6:$C$1005,$C222,Con_ve!$I$6:$I$1005,"Fechada",Con_ve!$Q$6:$Q$1005,Cad_cl!AS$5)))</f>
        <v/>
      </c>
      <c r="AT222" s="134" t="str">
        <f>IF(ISERR(IF($C222="","",SUMIFS(Con_ve!$F$6:$F$1005,Con_ve!$C$6:$C$1005,$C222,Con_ve!$I$6:$I$1005,"Fechada",Con_ve!$Q$6:$Q$1005,Cad_cl!AT$5))),"",IF($C222="","",SUMIFS(Con_ve!$F$6:$F$1005,Con_ve!$C$6:$C$1005,$C222,Con_ve!$I$6:$I$1005,"Fechada",Con_ve!$Q$6:$Q$1005,Cad_cl!AT$5)))</f>
        <v/>
      </c>
      <c r="AU222" s="134" t="str">
        <f>IF(ISERR(IF($C222="","",SUMIFS(Con_ve!$F$6:$F$1005,Con_ve!$C$6:$C$1005,$C222,Con_ve!$I$6:$I$1005,"Fechada",Con_ve!$Q$6:$Q$1005,Cad_cl!AU$5))),"",IF($C222="","",SUMIFS(Con_ve!$F$6:$F$1005,Con_ve!$C$6:$C$1005,$C222,Con_ve!$I$6:$I$1005,"Fechada",Con_ve!$Q$6:$Q$1005,Cad_cl!AU$5)))</f>
        <v/>
      </c>
      <c r="AV222" s="134" t="str">
        <f>IF(ISERR(IF($C222="","",SUMIFS(Con_ve!$F$6:$F$1005,Con_ve!$C$6:$C$1005,$C222,Con_ve!$I$6:$I$1005,"Fechada",Con_ve!$Q$6:$Q$1005,Cad_cl!AV$5))),"",IF($C222="","",SUMIFS(Con_ve!$F$6:$F$1005,Con_ve!$C$6:$C$1005,$C222,Con_ve!$I$6:$I$1005,"Fechada",Con_ve!$Q$6:$Q$1005,Cad_cl!AV$5)))</f>
        <v/>
      </c>
      <c r="AW222" s="134" t="str">
        <f>IF(ISERR(IF($C222="","",SUMIFS(Con_ve!$F$6:$F$1005,Con_ve!$C$6:$C$1005,$C222,Con_ve!$I$6:$I$1005,"Fechada",Con_ve!$Q$6:$Q$1005,Cad_cl!AW$5))),"",IF($C222="","",SUMIFS(Con_ve!$F$6:$F$1005,Con_ve!$C$6:$C$1005,$C222,Con_ve!$I$6:$I$1005,"Fechada",Con_ve!$Q$6:$Q$1005,Cad_cl!AW$5)))</f>
        <v/>
      </c>
      <c r="AX222" s="134" t="str">
        <f>IF(ISERR(IF($C222="","",SUMIFS(Con_ve!$F$6:$F$1005,Con_ve!$C$6:$C$1005,$C222,Con_ve!$I$6:$I$1005,"Fechada",Con_ve!$Q$6:$Q$1005,Cad_cl!AX$5))),"",IF($C222="","",SUMIFS(Con_ve!$F$6:$F$1005,Con_ve!$C$6:$C$1005,$C222,Con_ve!$I$6:$I$1005,"Fechada",Con_ve!$Q$6:$Q$1005,Cad_cl!AX$5)))</f>
        <v/>
      </c>
      <c r="AY222" s="134" t="str">
        <f>IF(ISERR(IF($C222="","",SUMIFS(Con_ve!$F$6:$F$1005,Con_ve!$C$6:$C$1005,$C222,Con_ve!$I$6:$I$1005,"Fechada",Con_ve!$Q$6:$Q$1005,Cad_cl!AY$5))),"",IF($C222="","",SUMIFS(Con_ve!$F$6:$F$1005,Con_ve!$C$6:$C$1005,$C222,Con_ve!$I$6:$I$1005,"Fechada",Con_ve!$Q$6:$Q$1005,Cad_cl!AY$5)))</f>
        <v/>
      </c>
      <c r="AZ222" s="134" t="str">
        <f>IF(ISERR(IF($C222="","",SUMIFS(Con_ve!$F$6:$F$1005,Con_ve!$C$6:$C$1005,$C222,Con_ve!$I$6:$I$1005,"Fechada",Con_ve!$Q$6:$Q$1005,Cad_cl!AZ$5))),"",IF($C222="","",SUMIFS(Con_ve!$F$6:$F$1005,Con_ve!$C$6:$C$1005,$C222,Con_ve!$I$6:$I$1005,"Fechada",Con_ve!$Q$6:$Q$1005,Cad_cl!AZ$5)))</f>
        <v/>
      </c>
      <c r="BA222" s="134" t="str">
        <f>IF(ISERR(IF($C222="","",SUMIFS(Con_ve!$F$6:$F$1005,Con_ve!$C$6:$C$1005,$C222,Con_ve!$I$6:$I$1005,"Fechada",Con_ve!$Q$6:$Q$1005,Cad_cl!BA$5))),"",IF($C222="","",SUMIFS(Con_ve!$F$6:$F$1005,Con_ve!$C$6:$C$1005,$C222,Con_ve!$I$6:$I$1005,"Fechada",Con_ve!$Q$6:$Q$1005,Cad_cl!BA$5)))</f>
        <v/>
      </c>
      <c r="BB222" s="134">
        <f t="shared" si="9"/>
        <v>0</v>
      </c>
      <c r="BD222" s="134" t="str">
        <f>IF(ISERR(IF($C222="","",SUMIFS(Con_ve!$F$6:$F$1005,Con_ve!$C$6:$C$1005,$C222,Con_ve!$I$6:$I$1005,"Em negociação",Con_ve!$Q$6:$Q$1005,Cad_cl!BD$5))),"",IF($C222="","",SUMIFS(Con_ve!$F$6:$F$1005,Con_ve!$C$6:$C$1005,$C222,Con_ve!$I$6:$I$1005,"Em negociação",Con_ve!$Q$6:$Q$1005,Cad_cl!BD$5)))</f>
        <v/>
      </c>
      <c r="BE222" s="134" t="str">
        <f>IF(ISERR(IF($C222="","",SUMIFS(Con_ve!$F$6:$F$1005,Con_ve!$C$6:$C$1005,$C222,Con_ve!$I$6:$I$1005,"Em negociação",Con_ve!$Q$6:$Q$1005,Cad_cl!BE$5))),"",IF($C222="","",SUMIFS(Con_ve!$F$6:$F$1005,Con_ve!$C$6:$C$1005,$C222,Con_ve!$I$6:$I$1005,"Em negociação",Con_ve!$Q$6:$Q$1005,Cad_cl!BE$5)))</f>
        <v/>
      </c>
      <c r="BF222" s="134" t="str">
        <f>IF(ISERR(IF($C222="","",SUMIFS(Con_ve!$F$6:$F$1005,Con_ve!$C$6:$C$1005,$C222,Con_ve!$I$6:$I$1005,"Em negociação",Con_ve!$Q$6:$Q$1005,Cad_cl!BF$5))),"",IF($C222="","",SUMIFS(Con_ve!$F$6:$F$1005,Con_ve!$C$6:$C$1005,$C222,Con_ve!$I$6:$I$1005,"Em negociação",Con_ve!$Q$6:$Q$1005,Cad_cl!BF$5)))</f>
        <v/>
      </c>
      <c r="BG222" s="134" t="str">
        <f>IF(ISERR(IF($C222="","",SUMIFS(Con_ve!$F$6:$F$1005,Con_ve!$C$6:$C$1005,$C222,Con_ve!$I$6:$I$1005,"Em negociação",Con_ve!$Q$6:$Q$1005,Cad_cl!BG$5))),"",IF($C222="","",SUMIFS(Con_ve!$F$6:$F$1005,Con_ve!$C$6:$C$1005,$C222,Con_ve!$I$6:$I$1005,"Em negociação",Con_ve!$Q$6:$Q$1005,Cad_cl!BG$5)))</f>
        <v/>
      </c>
      <c r="BH222" s="134" t="str">
        <f>IF(ISERR(IF($C222="","",SUMIFS(Con_ve!$F$6:$F$1005,Con_ve!$C$6:$C$1005,$C222,Con_ve!$I$6:$I$1005,"Em negociação",Con_ve!$Q$6:$Q$1005,Cad_cl!BH$5))),"",IF($C222="","",SUMIFS(Con_ve!$F$6:$F$1005,Con_ve!$C$6:$C$1005,$C222,Con_ve!$I$6:$I$1005,"Em negociação",Con_ve!$Q$6:$Q$1005,Cad_cl!BH$5)))</f>
        <v/>
      </c>
      <c r="BI222" s="134" t="str">
        <f>IF(ISERR(IF($C222="","",SUMIFS(Con_ve!$F$6:$F$1005,Con_ve!$C$6:$C$1005,$C222,Con_ve!$I$6:$I$1005,"Em negociação",Con_ve!$Q$6:$Q$1005,Cad_cl!BI$5))),"",IF($C222="","",SUMIFS(Con_ve!$F$6:$F$1005,Con_ve!$C$6:$C$1005,$C222,Con_ve!$I$6:$I$1005,"Em negociação",Con_ve!$Q$6:$Q$1005,Cad_cl!BI$5)))</f>
        <v/>
      </c>
      <c r="BJ222" s="134" t="str">
        <f>IF(ISERR(IF($C222="","",SUMIFS(Con_ve!$F$6:$F$1005,Con_ve!$C$6:$C$1005,$C222,Con_ve!$I$6:$I$1005,"Em negociação",Con_ve!$Q$6:$Q$1005,Cad_cl!BJ$5))),"",IF($C222="","",SUMIFS(Con_ve!$F$6:$F$1005,Con_ve!$C$6:$C$1005,$C222,Con_ve!$I$6:$I$1005,"Em negociação",Con_ve!$Q$6:$Q$1005,Cad_cl!BJ$5)))</f>
        <v/>
      </c>
      <c r="BK222" s="134" t="str">
        <f>IF(ISERR(IF($C222="","",SUMIFS(Con_ve!$F$6:$F$1005,Con_ve!$C$6:$C$1005,$C222,Con_ve!$I$6:$I$1005,"Em negociação",Con_ve!$Q$6:$Q$1005,Cad_cl!BK$5))),"",IF($C222="","",SUMIFS(Con_ve!$F$6:$F$1005,Con_ve!$C$6:$C$1005,$C222,Con_ve!$I$6:$I$1005,"Em negociação",Con_ve!$Q$6:$Q$1005,Cad_cl!BK$5)))</f>
        <v/>
      </c>
      <c r="BL222" s="134" t="str">
        <f>IF(ISERR(IF($C222="","",SUMIFS(Con_ve!$F$6:$F$1005,Con_ve!$C$6:$C$1005,$C222,Con_ve!$I$6:$I$1005,"Em negociação",Con_ve!$Q$6:$Q$1005,Cad_cl!BL$5))),"",IF($C222="","",SUMIFS(Con_ve!$F$6:$F$1005,Con_ve!$C$6:$C$1005,$C222,Con_ve!$I$6:$I$1005,"Em negociação",Con_ve!$Q$6:$Q$1005,Cad_cl!BL$5)))</f>
        <v/>
      </c>
      <c r="BM222" s="134" t="str">
        <f>IF(ISERR(IF($C222="","",SUMIFS(Con_ve!$F$6:$F$1005,Con_ve!$C$6:$C$1005,$C222,Con_ve!$I$6:$I$1005,"Em negociação",Con_ve!$Q$6:$Q$1005,Cad_cl!BM$5))),"",IF($C222="","",SUMIFS(Con_ve!$F$6:$F$1005,Con_ve!$C$6:$C$1005,$C222,Con_ve!$I$6:$I$1005,"Em negociação",Con_ve!$Q$6:$Q$1005,Cad_cl!BM$5)))</f>
        <v/>
      </c>
      <c r="BN222" s="134" t="str">
        <f>IF(ISERR(IF($C222="","",SUMIFS(Con_ve!$F$6:$F$1005,Con_ve!$C$6:$C$1005,$C222,Con_ve!$I$6:$I$1005,"Em negociação",Con_ve!$Q$6:$Q$1005,Cad_cl!BN$5))),"",IF($C222="","",SUMIFS(Con_ve!$F$6:$F$1005,Con_ve!$C$6:$C$1005,$C222,Con_ve!$I$6:$I$1005,"Em negociação",Con_ve!$Q$6:$Q$1005,Cad_cl!BN$5)))</f>
        <v/>
      </c>
      <c r="BO222" s="134" t="str">
        <f>IF(ISERR(IF($C222="","",SUMIFS(Con_ve!$F$6:$F$1005,Con_ve!$C$6:$C$1005,$C222,Con_ve!$I$6:$I$1005,"Em negociação",Con_ve!$Q$6:$Q$1005,Cad_cl!BO$5))),"",IF($C222="","",SUMIFS(Con_ve!$F$6:$F$1005,Con_ve!$C$6:$C$1005,$C222,Con_ve!$I$6:$I$1005,"Em negociação",Con_ve!$Q$6:$Q$1005,Cad_cl!BO$5)))</f>
        <v/>
      </c>
      <c r="BP222" s="134">
        <f t="shared" si="10"/>
        <v>0</v>
      </c>
      <c r="BR222" s="125" t="str">
        <f>IF(ISERR(IF(AND($I222=Re_lo!$E$5,BR$5=VLOOKUP(Re_lo!$H$5,Re_lo!$N$5:$O$16,2,0)),AP222,"")),"",IF(AND($I222=Re_lo!$E$5,BR$5=VLOOKUP(Re_lo!$H$5,Re_lo!$N$5:$O$16,2,0)),AP222,""))</f>
        <v/>
      </c>
      <c r="BS222" s="125" t="str">
        <f>IF(ISERR(IF(AND($I222=Re_lo!$E$5,BS$5=VLOOKUP(Re_lo!$H$5,Re_lo!$N$5:$O$16,2,0)),AQ222,"")),"",IF(AND($I222=Re_lo!$E$5,BS$5=VLOOKUP(Re_lo!$H$5,Re_lo!$N$5:$O$16,2,0)),AQ222,""))</f>
        <v/>
      </c>
      <c r="BT222" s="125" t="str">
        <f>IF(ISERR(IF(AND($I222=Re_lo!$E$5,BT$5=VLOOKUP(Re_lo!$H$5,Re_lo!$N$5:$O$16,2,0)),AR222,"")),"",IF(AND($I222=Re_lo!$E$5,BT$5=VLOOKUP(Re_lo!$H$5,Re_lo!$N$5:$O$16,2,0)),AR222,""))</f>
        <v/>
      </c>
      <c r="BU222" s="125" t="str">
        <f>IF(ISERR(IF(AND($I222=Re_lo!$E$5,BU$5=VLOOKUP(Re_lo!$H$5,Re_lo!$N$5:$O$16,2,0)),AS222,"")),"",IF(AND($I222=Re_lo!$E$5,BU$5=VLOOKUP(Re_lo!$H$5,Re_lo!$N$5:$O$16,2,0)),AS222,""))</f>
        <v/>
      </c>
      <c r="BV222" s="125" t="str">
        <f>IF(ISERR(IF(AND($I222=Re_lo!$E$5,BV$5=VLOOKUP(Re_lo!$H$5,Re_lo!$N$5:$O$16,2,0)),AT222,"")),"",IF(AND($I222=Re_lo!$E$5,BV$5=VLOOKUP(Re_lo!$H$5,Re_lo!$N$5:$O$16,2,0)),AT222,""))</f>
        <v/>
      </c>
      <c r="BW222" s="125" t="str">
        <f>IF(ISERR(IF(AND($I222=Re_lo!$E$5,BW$5=VLOOKUP(Re_lo!$H$5,Re_lo!$N$5:$O$16,2,0)),AU222,"")),"",IF(AND($I222=Re_lo!$E$5,BW$5=VLOOKUP(Re_lo!$H$5,Re_lo!$N$5:$O$16,2,0)),AU222,""))</f>
        <v/>
      </c>
      <c r="BX222" s="125" t="str">
        <f>IF(ISERR(IF(AND($I222=Re_lo!$E$5,BX$5=VLOOKUP(Re_lo!$H$5,Re_lo!$N$5:$O$16,2,0)),AV222,"")),"",IF(AND($I222=Re_lo!$E$5,BX$5=VLOOKUP(Re_lo!$H$5,Re_lo!$N$5:$O$16,2,0)),AV222,""))</f>
        <v/>
      </c>
      <c r="BY222" s="125" t="str">
        <f>IF(ISERR(IF(AND($I222=Re_lo!$E$5,BY$5=VLOOKUP(Re_lo!$H$5,Re_lo!$N$5:$O$16,2,0)),AW222,"")),"",IF(AND($I222=Re_lo!$E$5,BY$5=VLOOKUP(Re_lo!$H$5,Re_lo!$N$5:$O$16,2,0)),AW222,""))</f>
        <v/>
      </c>
      <c r="BZ222" s="125" t="str">
        <f>IF(ISERR(IF(AND($I222=Re_lo!$E$5,BZ$5=VLOOKUP(Re_lo!$H$5,Re_lo!$N$5:$O$16,2,0)),AX222,"")),"",IF(AND($I222=Re_lo!$E$5,BZ$5=VLOOKUP(Re_lo!$H$5,Re_lo!$N$5:$O$16,2,0)),AX222,""))</f>
        <v/>
      </c>
      <c r="CA222" s="125" t="str">
        <f>IF(ISERR(IF(AND($I222=Re_lo!$E$5,CA$5=VLOOKUP(Re_lo!$H$5,Re_lo!$N$5:$O$16,2,0)),AY222,"")),"",IF(AND($I222=Re_lo!$E$5,CA$5=VLOOKUP(Re_lo!$H$5,Re_lo!$N$5:$O$16,2,0)),AY222,""))</f>
        <v/>
      </c>
      <c r="CB222" s="125" t="str">
        <f>IF(ISERR(IF(AND($I222=Re_lo!$E$5,CB$5=VLOOKUP(Re_lo!$H$5,Re_lo!$N$5:$O$16,2,0)),AZ222,"")),"",IF(AND($I222=Re_lo!$E$5,CB$5=VLOOKUP(Re_lo!$H$5,Re_lo!$N$5:$O$16,2,0)),AZ222,""))</f>
        <v/>
      </c>
      <c r="CC222" s="125" t="str">
        <f>IF(ISERR(IF(AND($I222=Re_lo!$E$5,CC$5=VLOOKUP(Re_lo!$H$5,Re_lo!$N$5:$O$16,2,0)),BA222,"")),"",IF(AND($I222=Re_lo!$E$5,CC$5=VLOOKUP(Re_lo!$H$5,Re_lo!$N$5:$O$16,2,0)),BA222,""))</f>
        <v/>
      </c>
      <c r="CD222" s="125" t="str">
        <f>IF(ISERR(IF(AND($I222=Re_lo!$E$5,CD$5=VLOOKUP(Re_lo!$H$5,Re_lo!$N$5:$O$16,2,0)),BB222,"")),"",IF(AND($I222=Re_lo!$E$5,CD$5=VLOOKUP(Re_lo!$H$5,Re_lo!$N$5:$O$16,2,0)),BB222,""))</f>
        <v/>
      </c>
      <c r="CF222" s="125" t="str">
        <f>IF($C222="","",COUNTIFS(Con_ve!$C$6:$C$1005,$C222,Con_ve!$Q$6:$Q$1005,Cad_cl!CF$5))</f>
        <v/>
      </c>
      <c r="CG222" s="125" t="str">
        <f>IF($C222="","",COUNTIFS(Con_ve!$C$6:$C$1005,$C222,Con_ve!$Q$6:$Q$1005,Cad_cl!CG$5))</f>
        <v/>
      </c>
      <c r="CH222" s="125" t="str">
        <f>IF($C222="","",COUNTIFS(Con_ve!$C$6:$C$1005,$C222,Con_ve!$Q$6:$Q$1005,Cad_cl!CH$5))</f>
        <v/>
      </c>
      <c r="CI222" s="125" t="str">
        <f>IF($C222="","",COUNTIFS(Con_ve!$C$6:$C$1005,$C222,Con_ve!$Q$6:$Q$1005,Cad_cl!CI$5))</f>
        <v/>
      </c>
      <c r="CJ222" s="125" t="str">
        <f>IF($C222="","",COUNTIFS(Con_ve!$C$6:$C$1005,$C222,Con_ve!$Q$6:$Q$1005,Cad_cl!CJ$5))</f>
        <v/>
      </c>
      <c r="CK222" s="125" t="str">
        <f>IF($C222="","",COUNTIFS(Con_ve!$C$6:$C$1005,$C222,Con_ve!$Q$6:$Q$1005,Cad_cl!CK$5))</f>
        <v/>
      </c>
      <c r="CL222" s="125" t="str">
        <f>IF($C222="","",COUNTIFS(Con_ve!$C$6:$C$1005,$C222,Con_ve!$Q$6:$Q$1005,Cad_cl!CL$5))</f>
        <v/>
      </c>
      <c r="CM222" s="125" t="str">
        <f>IF($C222="","",COUNTIFS(Con_ve!$C$6:$C$1005,$C222,Con_ve!$Q$6:$Q$1005,Cad_cl!CM$5))</f>
        <v/>
      </c>
      <c r="CN222" s="125" t="str">
        <f>IF($C222="","",COUNTIFS(Con_ve!$C$6:$C$1005,$C222,Con_ve!$Q$6:$Q$1005,Cad_cl!CN$5))</f>
        <v/>
      </c>
      <c r="CO222" s="125" t="str">
        <f>IF($C222="","",COUNTIFS(Con_ve!$C$6:$C$1005,$C222,Con_ve!$Q$6:$Q$1005,Cad_cl!CO$5))</f>
        <v/>
      </c>
      <c r="CP222" s="125" t="str">
        <f>IF($C222="","",COUNTIFS(Con_ve!$C$6:$C$1005,$C222,Con_ve!$Q$6:$Q$1005,Cad_cl!CP$5))</f>
        <v/>
      </c>
      <c r="CQ222" s="125" t="str">
        <f>IF($C222="","",COUNTIFS(Con_ve!$C$6:$C$1005,$C222,Con_ve!$Q$6:$Q$1005,Cad_cl!CQ$5))</f>
        <v/>
      </c>
      <c r="CR222" s="125">
        <f t="shared" si="11"/>
        <v>0</v>
      </c>
    </row>
    <row r="223" spans="3:96" ht="30" customHeight="1">
      <c r="C223" s="153"/>
      <c r="D223" s="153"/>
      <c r="E223" s="154"/>
      <c r="F223" s="153"/>
      <c r="G223" s="155"/>
      <c r="H223" s="153"/>
      <c r="I223" s="153"/>
      <c r="J223" s="132" t="s">
        <v>309</v>
      </c>
      <c r="K223" s="133" t="s">
        <v>309</v>
      </c>
      <c r="L223" s="153"/>
      <c r="M223" s="153"/>
      <c r="N223" s="153"/>
      <c r="O223" s="153"/>
      <c r="P223" s="153"/>
      <c r="Q223" s="153"/>
      <c r="AP223" s="134" t="str">
        <f>IF(ISERR(IF($C223="","",SUMIFS(Con_ve!$F$6:$F$1005,Con_ve!$C$6:$C$1005,$C223,Con_ve!$I$6:$I$1005,"Fechada",Con_ve!$Q$6:$Q$1005,Cad_cl!AP$5))),"",IF($C223="","",SUMIFS(Con_ve!$F$6:$F$1005,Con_ve!$C$6:$C$1005,$C223,Con_ve!$I$6:$I$1005,"Fechada",Con_ve!$Q$6:$Q$1005,Cad_cl!AP$5)))</f>
        <v/>
      </c>
      <c r="AQ223" s="134" t="str">
        <f>IF(ISERR(IF($C223="","",SUMIFS(Con_ve!$F$6:$F$1005,Con_ve!$C$6:$C$1005,$C223,Con_ve!$I$6:$I$1005,"Fechada",Con_ve!$Q$6:$Q$1005,Cad_cl!AQ$5))),"",IF($C223="","",SUMIFS(Con_ve!$F$6:$F$1005,Con_ve!$C$6:$C$1005,$C223,Con_ve!$I$6:$I$1005,"Fechada",Con_ve!$Q$6:$Q$1005,Cad_cl!AQ$5)))</f>
        <v/>
      </c>
      <c r="AR223" s="134" t="str">
        <f>IF(ISERR(IF($C223="","",SUMIFS(Con_ve!$F$6:$F$1005,Con_ve!$C$6:$C$1005,$C223,Con_ve!$I$6:$I$1005,"Fechada",Con_ve!$Q$6:$Q$1005,Cad_cl!AR$5))),"",IF($C223="","",SUMIFS(Con_ve!$F$6:$F$1005,Con_ve!$C$6:$C$1005,$C223,Con_ve!$I$6:$I$1005,"Fechada",Con_ve!$Q$6:$Q$1005,Cad_cl!AR$5)))</f>
        <v/>
      </c>
      <c r="AS223" s="134" t="str">
        <f>IF(ISERR(IF($C223="","",SUMIFS(Con_ve!$F$6:$F$1005,Con_ve!$C$6:$C$1005,$C223,Con_ve!$I$6:$I$1005,"Fechada",Con_ve!$Q$6:$Q$1005,Cad_cl!AS$5))),"",IF($C223="","",SUMIFS(Con_ve!$F$6:$F$1005,Con_ve!$C$6:$C$1005,$C223,Con_ve!$I$6:$I$1005,"Fechada",Con_ve!$Q$6:$Q$1005,Cad_cl!AS$5)))</f>
        <v/>
      </c>
      <c r="AT223" s="134" t="str">
        <f>IF(ISERR(IF($C223="","",SUMIFS(Con_ve!$F$6:$F$1005,Con_ve!$C$6:$C$1005,$C223,Con_ve!$I$6:$I$1005,"Fechada",Con_ve!$Q$6:$Q$1005,Cad_cl!AT$5))),"",IF($C223="","",SUMIFS(Con_ve!$F$6:$F$1005,Con_ve!$C$6:$C$1005,$C223,Con_ve!$I$6:$I$1005,"Fechada",Con_ve!$Q$6:$Q$1005,Cad_cl!AT$5)))</f>
        <v/>
      </c>
      <c r="AU223" s="134" t="str">
        <f>IF(ISERR(IF($C223="","",SUMIFS(Con_ve!$F$6:$F$1005,Con_ve!$C$6:$C$1005,$C223,Con_ve!$I$6:$I$1005,"Fechada",Con_ve!$Q$6:$Q$1005,Cad_cl!AU$5))),"",IF($C223="","",SUMIFS(Con_ve!$F$6:$F$1005,Con_ve!$C$6:$C$1005,$C223,Con_ve!$I$6:$I$1005,"Fechada",Con_ve!$Q$6:$Q$1005,Cad_cl!AU$5)))</f>
        <v/>
      </c>
      <c r="AV223" s="134" t="str">
        <f>IF(ISERR(IF($C223="","",SUMIFS(Con_ve!$F$6:$F$1005,Con_ve!$C$6:$C$1005,$C223,Con_ve!$I$6:$I$1005,"Fechada",Con_ve!$Q$6:$Q$1005,Cad_cl!AV$5))),"",IF($C223="","",SUMIFS(Con_ve!$F$6:$F$1005,Con_ve!$C$6:$C$1005,$C223,Con_ve!$I$6:$I$1005,"Fechada",Con_ve!$Q$6:$Q$1005,Cad_cl!AV$5)))</f>
        <v/>
      </c>
      <c r="AW223" s="134" t="str">
        <f>IF(ISERR(IF($C223="","",SUMIFS(Con_ve!$F$6:$F$1005,Con_ve!$C$6:$C$1005,$C223,Con_ve!$I$6:$I$1005,"Fechada",Con_ve!$Q$6:$Q$1005,Cad_cl!AW$5))),"",IF($C223="","",SUMIFS(Con_ve!$F$6:$F$1005,Con_ve!$C$6:$C$1005,$C223,Con_ve!$I$6:$I$1005,"Fechada",Con_ve!$Q$6:$Q$1005,Cad_cl!AW$5)))</f>
        <v/>
      </c>
      <c r="AX223" s="134" t="str">
        <f>IF(ISERR(IF($C223="","",SUMIFS(Con_ve!$F$6:$F$1005,Con_ve!$C$6:$C$1005,$C223,Con_ve!$I$6:$I$1005,"Fechada",Con_ve!$Q$6:$Q$1005,Cad_cl!AX$5))),"",IF($C223="","",SUMIFS(Con_ve!$F$6:$F$1005,Con_ve!$C$6:$C$1005,$C223,Con_ve!$I$6:$I$1005,"Fechada",Con_ve!$Q$6:$Q$1005,Cad_cl!AX$5)))</f>
        <v/>
      </c>
      <c r="AY223" s="134" t="str">
        <f>IF(ISERR(IF($C223="","",SUMIFS(Con_ve!$F$6:$F$1005,Con_ve!$C$6:$C$1005,$C223,Con_ve!$I$6:$I$1005,"Fechada",Con_ve!$Q$6:$Q$1005,Cad_cl!AY$5))),"",IF($C223="","",SUMIFS(Con_ve!$F$6:$F$1005,Con_ve!$C$6:$C$1005,$C223,Con_ve!$I$6:$I$1005,"Fechada",Con_ve!$Q$6:$Q$1005,Cad_cl!AY$5)))</f>
        <v/>
      </c>
      <c r="AZ223" s="134" t="str">
        <f>IF(ISERR(IF($C223="","",SUMIFS(Con_ve!$F$6:$F$1005,Con_ve!$C$6:$C$1005,$C223,Con_ve!$I$6:$I$1005,"Fechada",Con_ve!$Q$6:$Q$1005,Cad_cl!AZ$5))),"",IF($C223="","",SUMIFS(Con_ve!$F$6:$F$1005,Con_ve!$C$6:$C$1005,$C223,Con_ve!$I$6:$I$1005,"Fechada",Con_ve!$Q$6:$Q$1005,Cad_cl!AZ$5)))</f>
        <v/>
      </c>
      <c r="BA223" s="134" t="str">
        <f>IF(ISERR(IF($C223="","",SUMIFS(Con_ve!$F$6:$F$1005,Con_ve!$C$6:$C$1005,$C223,Con_ve!$I$6:$I$1005,"Fechada",Con_ve!$Q$6:$Q$1005,Cad_cl!BA$5))),"",IF($C223="","",SUMIFS(Con_ve!$F$6:$F$1005,Con_ve!$C$6:$C$1005,$C223,Con_ve!$I$6:$I$1005,"Fechada",Con_ve!$Q$6:$Q$1005,Cad_cl!BA$5)))</f>
        <v/>
      </c>
      <c r="BB223" s="134">
        <f t="shared" si="9"/>
        <v>0</v>
      </c>
      <c r="BD223" s="134" t="str">
        <f>IF(ISERR(IF($C223="","",SUMIFS(Con_ve!$F$6:$F$1005,Con_ve!$C$6:$C$1005,$C223,Con_ve!$I$6:$I$1005,"Em negociação",Con_ve!$Q$6:$Q$1005,Cad_cl!BD$5))),"",IF($C223="","",SUMIFS(Con_ve!$F$6:$F$1005,Con_ve!$C$6:$C$1005,$C223,Con_ve!$I$6:$I$1005,"Em negociação",Con_ve!$Q$6:$Q$1005,Cad_cl!BD$5)))</f>
        <v/>
      </c>
      <c r="BE223" s="134" t="str">
        <f>IF(ISERR(IF($C223="","",SUMIFS(Con_ve!$F$6:$F$1005,Con_ve!$C$6:$C$1005,$C223,Con_ve!$I$6:$I$1005,"Em negociação",Con_ve!$Q$6:$Q$1005,Cad_cl!BE$5))),"",IF($C223="","",SUMIFS(Con_ve!$F$6:$F$1005,Con_ve!$C$6:$C$1005,$C223,Con_ve!$I$6:$I$1005,"Em negociação",Con_ve!$Q$6:$Q$1005,Cad_cl!BE$5)))</f>
        <v/>
      </c>
      <c r="BF223" s="134" t="str">
        <f>IF(ISERR(IF($C223="","",SUMIFS(Con_ve!$F$6:$F$1005,Con_ve!$C$6:$C$1005,$C223,Con_ve!$I$6:$I$1005,"Em negociação",Con_ve!$Q$6:$Q$1005,Cad_cl!BF$5))),"",IF($C223="","",SUMIFS(Con_ve!$F$6:$F$1005,Con_ve!$C$6:$C$1005,$C223,Con_ve!$I$6:$I$1005,"Em negociação",Con_ve!$Q$6:$Q$1005,Cad_cl!BF$5)))</f>
        <v/>
      </c>
      <c r="BG223" s="134" t="str">
        <f>IF(ISERR(IF($C223="","",SUMIFS(Con_ve!$F$6:$F$1005,Con_ve!$C$6:$C$1005,$C223,Con_ve!$I$6:$I$1005,"Em negociação",Con_ve!$Q$6:$Q$1005,Cad_cl!BG$5))),"",IF($C223="","",SUMIFS(Con_ve!$F$6:$F$1005,Con_ve!$C$6:$C$1005,$C223,Con_ve!$I$6:$I$1005,"Em negociação",Con_ve!$Q$6:$Q$1005,Cad_cl!BG$5)))</f>
        <v/>
      </c>
      <c r="BH223" s="134" t="str">
        <f>IF(ISERR(IF($C223="","",SUMIFS(Con_ve!$F$6:$F$1005,Con_ve!$C$6:$C$1005,$C223,Con_ve!$I$6:$I$1005,"Em negociação",Con_ve!$Q$6:$Q$1005,Cad_cl!BH$5))),"",IF($C223="","",SUMIFS(Con_ve!$F$6:$F$1005,Con_ve!$C$6:$C$1005,$C223,Con_ve!$I$6:$I$1005,"Em negociação",Con_ve!$Q$6:$Q$1005,Cad_cl!BH$5)))</f>
        <v/>
      </c>
      <c r="BI223" s="134" t="str">
        <f>IF(ISERR(IF($C223="","",SUMIFS(Con_ve!$F$6:$F$1005,Con_ve!$C$6:$C$1005,$C223,Con_ve!$I$6:$I$1005,"Em negociação",Con_ve!$Q$6:$Q$1005,Cad_cl!BI$5))),"",IF($C223="","",SUMIFS(Con_ve!$F$6:$F$1005,Con_ve!$C$6:$C$1005,$C223,Con_ve!$I$6:$I$1005,"Em negociação",Con_ve!$Q$6:$Q$1005,Cad_cl!BI$5)))</f>
        <v/>
      </c>
      <c r="BJ223" s="134" t="str">
        <f>IF(ISERR(IF($C223="","",SUMIFS(Con_ve!$F$6:$F$1005,Con_ve!$C$6:$C$1005,$C223,Con_ve!$I$6:$I$1005,"Em negociação",Con_ve!$Q$6:$Q$1005,Cad_cl!BJ$5))),"",IF($C223="","",SUMIFS(Con_ve!$F$6:$F$1005,Con_ve!$C$6:$C$1005,$C223,Con_ve!$I$6:$I$1005,"Em negociação",Con_ve!$Q$6:$Q$1005,Cad_cl!BJ$5)))</f>
        <v/>
      </c>
      <c r="BK223" s="134" t="str">
        <f>IF(ISERR(IF($C223="","",SUMIFS(Con_ve!$F$6:$F$1005,Con_ve!$C$6:$C$1005,$C223,Con_ve!$I$6:$I$1005,"Em negociação",Con_ve!$Q$6:$Q$1005,Cad_cl!BK$5))),"",IF($C223="","",SUMIFS(Con_ve!$F$6:$F$1005,Con_ve!$C$6:$C$1005,$C223,Con_ve!$I$6:$I$1005,"Em negociação",Con_ve!$Q$6:$Q$1005,Cad_cl!BK$5)))</f>
        <v/>
      </c>
      <c r="BL223" s="134" t="str">
        <f>IF(ISERR(IF($C223="","",SUMIFS(Con_ve!$F$6:$F$1005,Con_ve!$C$6:$C$1005,$C223,Con_ve!$I$6:$I$1005,"Em negociação",Con_ve!$Q$6:$Q$1005,Cad_cl!BL$5))),"",IF($C223="","",SUMIFS(Con_ve!$F$6:$F$1005,Con_ve!$C$6:$C$1005,$C223,Con_ve!$I$6:$I$1005,"Em negociação",Con_ve!$Q$6:$Q$1005,Cad_cl!BL$5)))</f>
        <v/>
      </c>
      <c r="BM223" s="134" t="str">
        <f>IF(ISERR(IF($C223="","",SUMIFS(Con_ve!$F$6:$F$1005,Con_ve!$C$6:$C$1005,$C223,Con_ve!$I$6:$I$1005,"Em negociação",Con_ve!$Q$6:$Q$1005,Cad_cl!BM$5))),"",IF($C223="","",SUMIFS(Con_ve!$F$6:$F$1005,Con_ve!$C$6:$C$1005,$C223,Con_ve!$I$6:$I$1005,"Em negociação",Con_ve!$Q$6:$Q$1005,Cad_cl!BM$5)))</f>
        <v/>
      </c>
      <c r="BN223" s="134" t="str">
        <f>IF(ISERR(IF($C223="","",SUMIFS(Con_ve!$F$6:$F$1005,Con_ve!$C$6:$C$1005,$C223,Con_ve!$I$6:$I$1005,"Em negociação",Con_ve!$Q$6:$Q$1005,Cad_cl!BN$5))),"",IF($C223="","",SUMIFS(Con_ve!$F$6:$F$1005,Con_ve!$C$6:$C$1005,$C223,Con_ve!$I$6:$I$1005,"Em negociação",Con_ve!$Q$6:$Q$1005,Cad_cl!BN$5)))</f>
        <v/>
      </c>
      <c r="BO223" s="134" t="str">
        <f>IF(ISERR(IF($C223="","",SUMIFS(Con_ve!$F$6:$F$1005,Con_ve!$C$6:$C$1005,$C223,Con_ve!$I$6:$I$1005,"Em negociação",Con_ve!$Q$6:$Q$1005,Cad_cl!BO$5))),"",IF($C223="","",SUMIFS(Con_ve!$F$6:$F$1005,Con_ve!$C$6:$C$1005,$C223,Con_ve!$I$6:$I$1005,"Em negociação",Con_ve!$Q$6:$Q$1005,Cad_cl!BO$5)))</f>
        <v/>
      </c>
      <c r="BP223" s="134">
        <f t="shared" si="10"/>
        <v>0</v>
      </c>
      <c r="BR223" s="125" t="str">
        <f>IF(ISERR(IF(AND($I223=Re_lo!$E$5,BR$5=VLOOKUP(Re_lo!$H$5,Re_lo!$N$5:$O$16,2,0)),AP223,"")),"",IF(AND($I223=Re_lo!$E$5,BR$5=VLOOKUP(Re_lo!$H$5,Re_lo!$N$5:$O$16,2,0)),AP223,""))</f>
        <v/>
      </c>
      <c r="BS223" s="125" t="str">
        <f>IF(ISERR(IF(AND($I223=Re_lo!$E$5,BS$5=VLOOKUP(Re_lo!$H$5,Re_lo!$N$5:$O$16,2,0)),AQ223,"")),"",IF(AND($I223=Re_lo!$E$5,BS$5=VLOOKUP(Re_lo!$H$5,Re_lo!$N$5:$O$16,2,0)),AQ223,""))</f>
        <v/>
      </c>
      <c r="BT223" s="125" t="str">
        <f>IF(ISERR(IF(AND($I223=Re_lo!$E$5,BT$5=VLOOKUP(Re_lo!$H$5,Re_lo!$N$5:$O$16,2,0)),AR223,"")),"",IF(AND($I223=Re_lo!$E$5,BT$5=VLOOKUP(Re_lo!$H$5,Re_lo!$N$5:$O$16,2,0)),AR223,""))</f>
        <v/>
      </c>
      <c r="BU223" s="125" t="str">
        <f>IF(ISERR(IF(AND($I223=Re_lo!$E$5,BU$5=VLOOKUP(Re_lo!$H$5,Re_lo!$N$5:$O$16,2,0)),AS223,"")),"",IF(AND($I223=Re_lo!$E$5,BU$5=VLOOKUP(Re_lo!$H$5,Re_lo!$N$5:$O$16,2,0)),AS223,""))</f>
        <v/>
      </c>
      <c r="BV223" s="125" t="str">
        <f>IF(ISERR(IF(AND($I223=Re_lo!$E$5,BV$5=VLOOKUP(Re_lo!$H$5,Re_lo!$N$5:$O$16,2,0)),AT223,"")),"",IF(AND($I223=Re_lo!$E$5,BV$5=VLOOKUP(Re_lo!$H$5,Re_lo!$N$5:$O$16,2,0)),AT223,""))</f>
        <v/>
      </c>
      <c r="BW223" s="125" t="str">
        <f>IF(ISERR(IF(AND($I223=Re_lo!$E$5,BW$5=VLOOKUP(Re_lo!$H$5,Re_lo!$N$5:$O$16,2,0)),AU223,"")),"",IF(AND($I223=Re_lo!$E$5,BW$5=VLOOKUP(Re_lo!$H$5,Re_lo!$N$5:$O$16,2,0)),AU223,""))</f>
        <v/>
      </c>
      <c r="BX223" s="125" t="str">
        <f>IF(ISERR(IF(AND($I223=Re_lo!$E$5,BX$5=VLOOKUP(Re_lo!$H$5,Re_lo!$N$5:$O$16,2,0)),AV223,"")),"",IF(AND($I223=Re_lo!$E$5,BX$5=VLOOKUP(Re_lo!$H$5,Re_lo!$N$5:$O$16,2,0)),AV223,""))</f>
        <v/>
      </c>
      <c r="BY223" s="125" t="str">
        <f>IF(ISERR(IF(AND($I223=Re_lo!$E$5,BY$5=VLOOKUP(Re_lo!$H$5,Re_lo!$N$5:$O$16,2,0)),AW223,"")),"",IF(AND($I223=Re_lo!$E$5,BY$5=VLOOKUP(Re_lo!$H$5,Re_lo!$N$5:$O$16,2,0)),AW223,""))</f>
        <v/>
      </c>
      <c r="BZ223" s="125" t="str">
        <f>IF(ISERR(IF(AND($I223=Re_lo!$E$5,BZ$5=VLOOKUP(Re_lo!$H$5,Re_lo!$N$5:$O$16,2,0)),AX223,"")),"",IF(AND($I223=Re_lo!$E$5,BZ$5=VLOOKUP(Re_lo!$H$5,Re_lo!$N$5:$O$16,2,0)),AX223,""))</f>
        <v/>
      </c>
      <c r="CA223" s="125" t="str">
        <f>IF(ISERR(IF(AND($I223=Re_lo!$E$5,CA$5=VLOOKUP(Re_lo!$H$5,Re_lo!$N$5:$O$16,2,0)),AY223,"")),"",IF(AND($I223=Re_lo!$E$5,CA$5=VLOOKUP(Re_lo!$H$5,Re_lo!$N$5:$O$16,2,0)),AY223,""))</f>
        <v/>
      </c>
      <c r="CB223" s="125" t="str">
        <f>IF(ISERR(IF(AND($I223=Re_lo!$E$5,CB$5=VLOOKUP(Re_lo!$H$5,Re_lo!$N$5:$O$16,2,0)),AZ223,"")),"",IF(AND($I223=Re_lo!$E$5,CB$5=VLOOKUP(Re_lo!$H$5,Re_lo!$N$5:$O$16,2,0)),AZ223,""))</f>
        <v/>
      </c>
      <c r="CC223" s="125" t="str">
        <f>IF(ISERR(IF(AND($I223=Re_lo!$E$5,CC$5=VLOOKUP(Re_lo!$H$5,Re_lo!$N$5:$O$16,2,0)),BA223,"")),"",IF(AND($I223=Re_lo!$E$5,CC$5=VLOOKUP(Re_lo!$H$5,Re_lo!$N$5:$O$16,2,0)),BA223,""))</f>
        <v/>
      </c>
      <c r="CD223" s="125" t="str">
        <f>IF(ISERR(IF(AND($I223=Re_lo!$E$5,CD$5=VLOOKUP(Re_lo!$H$5,Re_lo!$N$5:$O$16,2,0)),BB223,"")),"",IF(AND($I223=Re_lo!$E$5,CD$5=VLOOKUP(Re_lo!$H$5,Re_lo!$N$5:$O$16,2,0)),BB223,""))</f>
        <v/>
      </c>
      <c r="CF223" s="125" t="str">
        <f>IF($C223="","",COUNTIFS(Con_ve!$C$6:$C$1005,$C223,Con_ve!$Q$6:$Q$1005,Cad_cl!CF$5))</f>
        <v/>
      </c>
      <c r="CG223" s="125" t="str">
        <f>IF($C223="","",COUNTIFS(Con_ve!$C$6:$C$1005,$C223,Con_ve!$Q$6:$Q$1005,Cad_cl!CG$5))</f>
        <v/>
      </c>
      <c r="CH223" s="125" t="str">
        <f>IF($C223="","",COUNTIFS(Con_ve!$C$6:$C$1005,$C223,Con_ve!$Q$6:$Q$1005,Cad_cl!CH$5))</f>
        <v/>
      </c>
      <c r="CI223" s="125" t="str">
        <f>IF($C223="","",COUNTIFS(Con_ve!$C$6:$C$1005,$C223,Con_ve!$Q$6:$Q$1005,Cad_cl!CI$5))</f>
        <v/>
      </c>
      <c r="CJ223" s="125" t="str">
        <f>IF($C223="","",COUNTIFS(Con_ve!$C$6:$C$1005,$C223,Con_ve!$Q$6:$Q$1005,Cad_cl!CJ$5))</f>
        <v/>
      </c>
      <c r="CK223" s="125" t="str">
        <f>IF($C223="","",COUNTIFS(Con_ve!$C$6:$C$1005,$C223,Con_ve!$Q$6:$Q$1005,Cad_cl!CK$5))</f>
        <v/>
      </c>
      <c r="CL223" s="125" t="str">
        <f>IF($C223="","",COUNTIFS(Con_ve!$C$6:$C$1005,$C223,Con_ve!$Q$6:$Q$1005,Cad_cl!CL$5))</f>
        <v/>
      </c>
      <c r="CM223" s="125" t="str">
        <f>IF($C223="","",COUNTIFS(Con_ve!$C$6:$C$1005,$C223,Con_ve!$Q$6:$Q$1005,Cad_cl!CM$5))</f>
        <v/>
      </c>
      <c r="CN223" s="125" t="str">
        <f>IF($C223="","",COUNTIFS(Con_ve!$C$6:$C$1005,$C223,Con_ve!$Q$6:$Q$1005,Cad_cl!CN$5))</f>
        <v/>
      </c>
      <c r="CO223" s="125" t="str">
        <f>IF($C223="","",COUNTIFS(Con_ve!$C$6:$C$1005,$C223,Con_ve!$Q$6:$Q$1005,Cad_cl!CO$5))</f>
        <v/>
      </c>
      <c r="CP223" s="125" t="str">
        <f>IF($C223="","",COUNTIFS(Con_ve!$C$6:$C$1005,$C223,Con_ve!$Q$6:$Q$1005,Cad_cl!CP$5))</f>
        <v/>
      </c>
      <c r="CQ223" s="125" t="str">
        <f>IF($C223="","",COUNTIFS(Con_ve!$C$6:$C$1005,$C223,Con_ve!$Q$6:$Q$1005,Cad_cl!CQ$5))</f>
        <v/>
      </c>
      <c r="CR223" s="125">
        <f t="shared" si="11"/>
        <v>0</v>
      </c>
    </row>
    <row r="224" spans="3:96" ht="30" customHeight="1">
      <c r="C224" s="153"/>
      <c r="D224" s="153"/>
      <c r="E224" s="154"/>
      <c r="F224" s="153"/>
      <c r="G224" s="155"/>
      <c r="H224" s="153"/>
      <c r="I224" s="153"/>
      <c r="J224" s="132" t="s">
        <v>309</v>
      </c>
      <c r="K224" s="133" t="s">
        <v>309</v>
      </c>
      <c r="L224" s="153"/>
      <c r="M224" s="153"/>
      <c r="N224" s="153"/>
      <c r="O224" s="153"/>
      <c r="P224" s="153"/>
      <c r="Q224" s="153"/>
      <c r="AP224" s="134" t="str">
        <f>IF(ISERR(IF($C224="","",SUMIFS(Con_ve!$F$6:$F$1005,Con_ve!$C$6:$C$1005,$C224,Con_ve!$I$6:$I$1005,"Fechada",Con_ve!$Q$6:$Q$1005,Cad_cl!AP$5))),"",IF($C224="","",SUMIFS(Con_ve!$F$6:$F$1005,Con_ve!$C$6:$C$1005,$C224,Con_ve!$I$6:$I$1005,"Fechada",Con_ve!$Q$6:$Q$1005,Cad_cl!AP$5)))</f>
        <v/>
      </c>
      <c r="AQ224" s="134" t="str">
        <f>IF(ISERR(IF($C224="","",SUMIFS(Con_ve!$F$6:$F$1005,Con_ve!$C$6:$C$1005,$C224,Con_ve!$I$6:$I$1005,"Fechada",Con_ve!$Q$6:$Q$1005,Cad_cl!AQ$5))),"",IF($C224="","",SUMIFS(Con_ve!$F$6:$F$1005,Con_ve!$C$6:$C$1005,$C224,Con_ve!$I$6:$I$1005,"Fechada",Con_ve!$Q$6:$Q$1005,Cad_cl!AQ$5)))</f>
        <v/>
      </c>
      <c r="AR224" s="134" t="str">
        <f>IF(ISERR(IF($C224="","",SUMIFS(Con_ve!$F$6:$F$1005,Con_ve!$C$6:$C$1005,$C224,Con_ve!$I$6:$I$1005,"Fechada",Con_ve!$Q$6:$Q$1005,Cad_cl!AR$5))),"",IF($C224="","",SUMIFS(Con_ve!$F$6:$F$1005,Con_ve!$C$6:$C$1005,$C224,Con_ve!$I$6:$I$1005,"Fechada",Con_ve!$Q$6:$Q$1005,Cad_cl!AR$5)))</f>
        <v/>
      </c>
      <c r="AS224" s="134" t="str">
        <f>IF(ISERR(IF($C224="","",SUMIFS(Con_ve!$F$6:$F$1005,Con_ve!$C$6:$C$1005,$C224,Con_ve!$I$6:$I$1005,"Fechada",Con_ve!$Q$6:$Q$1005,Cad_cl!AS$5))),"",IF($C224="","",SUMIFS(Con_ve!$F$6:$F$1005,Con_ve!$C$6:$C$1005,$C224,Con_ve!$I$6:$I$1005,"Fechada",Con_ve!$Q$6:$Q$1005,Cad_cl!AS$5)))</f>
        <v/>
      </c>
      <c r="AT224" s="134" t="str">
        <f>IF(ISERR(IF($C224="","",SUMIFS(Con_ve!$F$6:$F$1005,Con_ve!$C$6:$C$1005,$C224,Con_ve!$I$6:$I$1005,"Fechada",Con_ve!$Q$6:$Q$1005,Cad_cl!AT$5))),"",IF($C224="","",SUMIFS(Con_ve!$F$6:$F$1005,Con_ve!$C$6:$C$1005,$C224,Con_ve!$I$6:$I$1005,"Fechada",Con_ve!$Q$6:$Q$1005,Cad_cl!AT$5)))</f>
        <v/>
      </c>
      <c r="AU224" s="134" t="str">
        <f>IF(ISERR(IF($C224="","",SUMIFS(Con_ve!$F$6:$F$1005,Con_ve!$C$6:$C$1005,$C224,Con_ve!$I$6:$I$1005,"Fechada",Con_ve!$Q$6:$Q$1005,Cad_cl!AU$5))),"",IF($C224="","",SUMIFS(Con_ve!$F$6:$F$1005,Con_ve!$C$6:$C$1005,$C224,Con_ve!$I$6:$I$1005,"Fechada",Con_ve!$Q$6:$Q$1005,Cad_cl!AU$5)))</f>
        <v/>
      </c>
      <c r="AV224" s="134" t="str">
        <f>IF(ISERR(IF($C224="","",SUMIFS(Con_ve!$F$6:$F$1005,Con_ve!$C$6:$C$1005,$C224,Con_ve!$I$6:$I$1005,"Fechada",Con_ve!$Q$6:$Q$1005,Cad_cl!AV$5))),"",IF($C224="","",SUMIFS(Con_ve!$F$6:$F$1005,Con_ve!$C$6:$C$1005,$C224,Con_ve!$I$6:$I$1005,"Fechada",Con_ve!$Q$6:$Q$1005,Cad_cl!AV$5)))</f>
        <v/>
      </c>
      <c r="AW224" s="134" t="str">
        <f>IF(ISERR(IF($C224="","",SUMIFS(Con_ve!$F$6:$F$1005,Con_ve!$C$6:$C$1005,$C224,Con_ve!$I$6:$I$1005,"Fechada",Con_ve!$Q$6:$Q$1005,Cad_cl!AW$5))),"",IF($C224="","",SUMIFS(Con_ve!$F$6:$F$1005,Con_ve!$C$6:$C$1005,$C224,Con_ve!$I$6:$I$1005,"Fechada",Con_ve!$Q$6:$Q$1005,Cad_cl!AW$5)))</f>
        <v/>
      </c>
      <c r="AX224" s="134" t="str">
        <f>IF(ISERR(IF($C224="","",SUMIFS(Con_ve!$F$6:$F$1005,Con_ve!$C$6:$C$1005,$C224,Con_ve!$I$6:$I$1005,"Fechada",Con_ve!$Q$6:$Q$1005,Cad_cl!AX$5))),"",IF($C224="","",SUMIFS(Con_ve!$F$6:$F$1005,Con_ve!$C$6:$C$1005,$C224,Con_ve!$I$6:$I$1005,"Fechada",Con_ve!$Q$6:$Q$1005,Cad_cl!AX$5)))</f>
        <v/>
      </c>
      <c r="AY224" s="134" t="str">
        <f>IF(ISERR(IF($C224="","",SUMIFS(Con_ve!$F$6:$F$1005,Con_ve!$C$6:$C$1005,$C224,Con_ve!$I$6:$I$1005,"Fechada",Con_ve!$Q$6:$Q$1005,Cad_cl!AY$5))),"",IF($C224="","",SUMIFS(Con_ve!$F$6:$F$1005,Con_ve!$C$6:$C$1005,$C224,Con_ve!$I$6:$I$1005,"Fechada",Con_ve!$Q$6:$Q$1005,Cad_cl!AY$5)))</f>
        <v/>
      </c>
      <c r="AZ224" s="134" t="str">
        <f>IF(ISERR(IF($C224="","",SUMIFS(Con_ve!$F$6:$F$1005,Con_ve!$C$6:$C$1005,$C224,Con_ve!$I$6:$I$1005,"Fechada",Con_ve!$Q$6:$Q$1005,Cad_cl!AZ$5))),"",IF($C224="","",SUMIFS(Con_ve!$F$6:$F$1005,Con_ve!$C$6:$C$1005,$C224,Con_ve!$I$6:$I$1005,"Fechada",Con_ve!$Q$6:$Q$1005,Cad_cl!AZ$5)))</f>
        <v/>
      </c>
      <c r="BA224" s="134" t="str">
        <f>IF(ISERR(IF($C224="","",SUMIFS(Con_ve!$F$6:$F$1005,Con_ve!$C$6:$C$1005,$C224,Con_ve!$I$6:$I$1005,"Fechada",Con_ve!$Q$6:$Q$1005,Cad_cl!BA$5))),"",IF($C224="","",SUMIFS(Con_ve!$F$6:$F$1005,Con_ve!$C$6:$C$1005,$C224,Con_ve!$I$6:$I$1005,"Fechada",Con_ve!$Q$6:$Q$1005,Cad_cl!BA$5)))</f>
        <v/>
      </c>
      <c r="BB224" s="134">
        <f t="shared" si="9"/>
        <v>0</v>
      </c>
      <c r="BD224" s="134" t="str">
        <f>IF(ISERR(IF($C224="","",SUMIFS(Con_ve!$F$6:$F$1005,Con_ve!$C$6:$C$1005,$C224,Con_ve!$I$6:$I$1005,"Em negociação",Con_ve!$Q$6:$Q$1005,Cad_cl!BD$5))),"",IF($C224="","",SUMIFS(Con_ve!$F$6:$F$1005,Con_ve!$C$6:$C$1005,$C224,Con_ve!$I$6:$I$1005,"Em negociação",Con_ve!$Q$6:$Q$1005,Cad_cl!BD$5)))</f>
        <v/>
      </c>
      <c r="BE224" s="134" t="str">
        <f>IF(ISERR(IF($C224="","",SUMIFS(Con_ve!$F$6:$F$1005,Con_ve!$C$6:$C$1005,$C224,Con_ve!$I$6:$I$1005,"Em negociação",Con_ve!$Q$6:$Q$1005,Cad_cl!BE$5))),"",IF($C224="","",SUMIFS(Con_ve!$F$6:$F$1005,Con_ve!$C$6:$C$1005,$C224,Con_ve!$I$6:$I$1005,"Em negociação",Con_ve!$Q$6:$Q$1005,Cad_cl!BE$5)))</f>
        <v/>
      </c>
      <c r="BF224" s="134" t="str">
        <f>IF(ISERR(IF($C224="","",SUMIFS(Con_ve!$F$6:$F$1005,Con_ve!$C$6:$C$1005,$C224,Con_ve!$I$6:$I$1005,"Em negociação",Con_ve!$Q$6:$Q$1005,Cad_cl!BF$5))),"",IF($C224="","",SUMIFS(Con_ve!$F$6:$F$1005,Con_ve!$C$6:$C$1005,$C224,Con_ve!$I$6:$I$1005,"Em negociação",Con_ve!$Q$6:$Q$1005,Cad_cl!BF$5)))</f>
        <v/>
      </c>
      <c r="BG224" s="134" t="str">
        <f>IF(ISERR(IF($C224="","",SUMIFS(Con_ve!$F$6:$F$1005,Con_ve!$C$6:$C$1005,$C224,Con_ve!$I$6:$I$1005,"Em negociação",Con_ve!$Q$6:$Q$1005,Cad_cl!BG$5))),"",IF($C224="","",SUMIFS(Con_ve!$F$6:$F$1005,Con_ve!$C$6:$C$1005,$C224,Con_ve!$I$6:$I$1005,"Em negociação",Con_ve!$Q$6:$Q$1005,Cad_cl!BG$5)))</f>
        <v/>
      </c>
      <c r="BH224" s="134" t="str">
        <f>IF(ISERR(IF($C224="","",SUMIFS(Con_ve!$F$6:$F$1005,Con_ve!$C$6:$C$1005,$C224,Con_ve!$I$6:$I$1005,"Em negociação",Con_ve!$Q$6:$Q$1005,Cad_cl!BH$5))),"",IF($C224="","",SUMIFS(Con_ve!$F$6:$F$1005,Con_ve!$C$6:$C$1005,$C224,Con_ve!$I$6:$I$1005,"Em negociação",Con_ve!$Q$6:$Q$1005,Cad_cl!BH$5)))</f>
        <v/>
      </c>
      <c r="BI224" s="134" t="str">
        <f>IF(ISERR(IF($C224="","",SUMIFS(Con_ve!$F$6:$F$1005,Con_ve!$C$6:$C$1005,$C224,Con_ve!$I$6:$I$1005,"Em negociação",Con_ve!$Q$6:$Q$1005,Cad_cl!BI$5))),"",IF($C224="","",SUMIFS(Con_ve!$F$6:$F$1005,Con_ve!$C$6:$C$1005,$C224,Con_ve!$I$6:$I$1005,"Em negociação",Con_ve!$Q$6:$Q$1005,Cad_cl!BI$5)))</f>
        <v/>
      </c>
      <c r="BJ224" s="134" t="str">
        <f>IF(ISERR(IF($C224="","",SUMIFS(Con_ve!$F$6:$F$1005,Con_ve!$C$6:$C$1005,$C224,Con_ve!$I$6:$I$1005,"Em negociação",Con_ve!$Q$6:$Q$1005,Cad_cl!BJ$5))),"",IF($C224="","",SUMIFS(Con_ve!$F$6:$F$1005,Con_ve!$C$6:$C$1005,$C224,Con_ve!$I$6:$I$1005,"Em negociação",Con_ve!$Q$6:$Q$1005,Cad_cl!BJ$5)))</f>
        <v/>
      </c>
      <c r="BK224" s="134" t="str">
        <f>IF(ISERR(IF($C224="","",SUMIFS(Con_ve!$F$6:$F$1005,Con_ve!$C$6:$C$1005,$C224,Con_ve!$I$6:$I$1005,"Em negociação",Con_ve!$Q$6:$Q$1005,Cad_cl!BK$5))),"",IF($C224="","",SUMIFS(Con_ve!$F$6:$F$1005,Con_ve!$C$6:$C$1005,$C224,Con_ve!$I$6:$I$1005,"Em negociação",Con_ve!$Q$6:$Q$1005,Cad_cl!BK$5)))</f>
        <v/>
      </c>
      <c r="BL224" s="134" t="str">
        <f>IF(ISERR(IF($C224="","",SUMIFS(Con_ve!$F$6:$F$1005,Con_ve!$C$6:$C$1005,$C224,Con_ve!$I$6:$I$1005,"Em negociação",Con_ve!$Q$6:$Q$1005,Cad_cl!BL$5))),"",IF($C224="","",SUMIFS(Con_ve!$F$6:$F$1005,Con_ve!$C$6:$C$1005,$C224,Con_ve!$I$6:$I$1005,"Em negociação",Con_ve!$Q$6:$Q$1005,Cad_cl!BL$5)))</f>
        <v/>
      </c>
      <c r="BM224" s="134" t="str">
        <f>IF(ISERR(IF($C224="","",SUMIFS(Con_ve!$F$6:$F$1005,Con_ve!$C$6:$C$1005,$C224,Con_ve!$I$6:$I$1005,"Em negociação",Con_ve!$Q$6:$Q$1005,Cad_cl!BM$5))),"",IF($C224="","",SUMIFS(Con_ve!$F$6:$F$1005,Con_ve!$C$6:$C$1005,$C224,Con_ve!$I$6:$I$1005,"Em negociação",Con_ve!$Q$6:$Q$1005,Cad_cl!BM$5)))</f>
        <v/>
      </c>
      <c r="BN224" s="134" t="str">
        <f>IF(ISERR(IF($C224="","",SUMIFS(Con_ve!$F$6:$F$1005,Con_ve!$C$6:$C$1005,$C224,Con_ve!$I$6:$I$1005,"Em negociação",Con_ve!$Q$6:$Q$1005,Cad_cl!BN$5))),"",IF($C224="","",SUMIFS(Con_ve!$F$6:$F$1005,Con_ve!$C$6:$C$1005,$C224,Con_ve!$I$6:$I$1005,"Em negociação",Con_ve!$Q$6:$Q$1005,Cad_cl!BN$5)))</f>
        <v/>
      </c>
      <c r="BO224" s="134" t="str">
        <f>IF(ISERR(IF($C224="","",SUMIFS(Con_ve!$F$6:$F$1005,Con_ve!$C$6:$C$1005,$C224,Con_ve!$I$6:$I$1005,"Em negociação",Con_ve!$Q$6:$Q$1005,Cad_cl!BO$5))),"",IF($C224="","",SUMIFS(Con_ve!$F$6:$F$1005,Con_ve!$C$6:$C$1005,$C224,Con_ve!$I$6:$I$1005,"Em negociação",Con_ve!$Q$6:$Q$1005,Cad_cl!BO$5)))</f>
        <v/>
      </c>
      <c r="BP224" s="134">
        <f t="shared" si="10"/>
        <v>0</v>
      </c>
      <c r="BR224" s="125" t="str">
        <f>IF(ISERR(IF(AND($I224=Re_lo!$E$5,BR$5=VLOOKUP(Re_lo!$H$5,Re_lo!$N$5:$O$16,2,0)),AP224,"")),"",IF(AND($I224=Re_lo!$E$5,BR$5=VLOOKUP(Re_lo!$H$5,Re_lo!$N$5:$O$16,2,0)),AP224,""))</f>
        <v/>
      </c>
      <c r="BS224" s="125" t="str">
        <f>IF(ISERR(IF(AND($I224=Re_lo!$E$5,BS$5=VLOOKUP(Re_lo!$H$5,Re_lo!$N$5:$O$16,2,0)),AQ224,"")),"",IF(AND($I224=Re_lo!$E$5,BS$5=VLOOKUP(Re_lo!$H$5,Re_lo!$N$5:$O$16,2,0)),AQ224,""))</f>
        <v/>
      </c>
      <c r="BT224" s="125" t="str">
        <f>IF(ISERR(IF(AND($I224=Re_lo!$E$5,BT$5=VLOOKUP(Re_lo!$H$5,Re_lo!$N$5:$O$16,2,0)),AR224,"")),"",IF(AND($I224=Re_lo!$E$5,BT$5=VLOOKUP(Re_lo!$H$5,Re_lo!$N$5:$O$16,2,0)),AR224,""))</f>
        <v/>
      </c>
      <c r="BU224" s="125" t="str">
        <f>IF(ISERR(IF(AND($I224=Re_lo!$E$5,BU$5=VLOOKUP(Re_lo!$H$5,Re_lo!$N$5:$O$16,2,0)),AS224,"")),"",IF(AND($I224=Re_lo!$E$5,BU$5=VLOOKUP(Re_lo!$H$5,Re_lo!$N$5:$O$16,2,0)),AS224,""))</f>
        <v/>
      </c>
      <c r="BV224" s="125" t="str">
        <f>IF(ISERR(IF(AND($I224=Re_lo!$E$5,BV$5=VLOOKUP(Re_lo!$H$5,Re_lo!$N$5:$O$16,2,0)),AT224,"")),"",IF(AND($I224=Re_lo!$E$5,BV$5=VLOOKUP(Re_lo!$H$5,Re_lo!$N$5:$O$16,2,0)),AT224,""))</f>
        <v/>
      </c>
      <c r="BW224" s="125" t="str">
        <f>IF(ISERR(IF(AND($I224=Re_lo!$E$5,BW$5=VLOOKUP(Re_lo!$H$5,Re_lo!$N$5:$O$16,2,0)),AU224,"")),"",IF(AND($I224=Re_lo!$E$5,BW$5=VLOOKUP(Re_lo!$H$5,Re_lo!$N$5:$O$16,2,0)),AU224,""))</f>
        <v/>
      </c>
      <c r="BX224" s="125" t="str">
        <f>IF(ISERR(IF(AND($I224=Re_lo!$E$5,BX$5=VLOOKUP(Re_lo!$H$5,Re_lo!$N$5:$O$16,2,0)),AV224,"")),"",IF(AND($I224=Re_lo!$E$5,BX$5=VLOOKUP(Re_lo!$H$5,Re_lo!$N$5:$O$16,2,0)),AV224,""))</f>
        <v/>
      </c>
      <c r="BY224" s="125" t="str">
        <f>IF(ISERR(IF(AND($I224=Re_lo!$E$5,BY$5=VLOOKUP(Re_lo!$H$5,Re_lo!$N$5:$O$16,2,0)),AW224,"")),"",IF(AND($I224=Re_lo!$E$5,BY$5=VLOOKUP(Re_lo!$H$5,Re_lo!$N$5:$O$16,2,0)),AW224,""))</f>
        <v/>
      </c>
      <c r="BZ224" s="125" t="str">
        <f>IF(ISERR(IF(AND($I224=Re_lo!$E$5,BZ$5=VLOOKUP(Re_lo!$H$5,Re_lo!$N$5:$O$16,2,0)),AX224,"")),"",IF(AND($I224=Re_lo!$E$5,BZ$5=VLOOKUP(Re_lo!$H$5,Re_lo!$N$5:$O$16,2,0)),AX224,""))</f>
        <v/>
      </c>
      <c r="CA224" s="125" t="str">
        <f>IF(ISERR(IF(AND($I224=Re_lo!$E$5,CA$5=VLOOKUP(Re_lo!$H$5,Re_lo!$N$5:$O$16,2,0)),AY224,"")),"",IF(AND($I224=Re_lo!$E$5,CA$5=VLOOKUP(Re_lo!$H$5,Re_lo!$N$5:$O$16,2,0)),AY224,""))</f>
        <v/>
      </c>
      <c r="CB224" s="125" t="str">
        <f>IF(ISERR(IF(AND($I224=Re_lo!$E$5,CB$5=VLOOKUP(Re_lo!$H$5,Re_lo!$N$5:$O$16,2,0)),AZ224,"")),"",IF(AND($I224=Re_lo!$E$5,CB$5=VLOOKUP(Re_lo!$H$5,Re_lo!$N$5:$O$16,2,0)),AZ224,""))</f>
        <v/>
      </c>
      <c r="CC224" s="125" t="str">
        <f>IF(ISERR(IF(AND($I224=Re_lo!$E$5,CC$5=VLOOKUP(Re_lo!$H$5,Re_lo!$N$5:$O$16,2,0)),BA224,"")),"",IF(AND($I224=Re_lo!$E$5,CC$5=VLOOKUP(Re_lo!$H$5,Re_lo!$N$5:$O$16,2,0)),BA224,""))</f>
        <v/>
      </c>
      <c r="CD224" s="125" t="str">
        <f>IF(ISERR(IF(AND($I224=Re_lo!$E$5,CD$5=VLOOKUP(Re_lo!$H$5,Re_lo!$N$5:$O$16,2,0)),BB224,"")),"",IF(AND($I224=Re_lo!$E$5,CD$5=VLOOKUP(Re_lo!$H$5,Re_lo!$N$5:$O$16,2,0)),BB224,""))</f>
        <v/>
      </c>
      <c r="CF224" s="125" t="str">
        <f>IF($C224="","",COUNTIFS(Con_ve!$C$6:$C$1005,$C224,Con_ve!$Q$6:$Q$1005,Cad_cl!CF$5))</f>
        <v/>
      </c>
      <c r="CG224" s="125" t="str">
        <f>IF($C224="","",COUNTIFS(Con_ve!$C$6:$C$1005,$C224,Con_ve!$Q$6:$Q$1005,Cad_cl!CG$5))</f>
        <v/>
      </c>
      <c r="CH224" s="125" t="str">
        <f>IF($C224="","",COUNTIFS(Con_ve!$C$6:$C$1005,$C224,Con_ve!$Q$6:$Q$1005,Cad_cl!CH$5))</f>
        <v/>
      </c>
      <c r="CI224" s="125" t="str">
        <f>IF($C224="","",COUNTIFS(Con_ve!$C$6:$C$1005,$C224,Con_ve!$Q$6:$Q$1005,Cad_cl!CI$5))</f>
        <v/>
      </c>
      <c r="CJ224" s="125" t="str">
        <f>IF($C224="","",COUNTIFS(Con_ve!$C$6:$C$1005,$C224,Con_ve!$Q$6:$Q$1005,Cad_cl!CJ$5))</f>
        <v/>
      </c>
      <c r="CK224" s="125" t="str">
        <f>IF($C224="","",COUNTIFS(Con_ve!$C$6:$C$1005,$C224,Con_ve!$Q$6:$Q$1005,Cad_cl!CK$5))</f>
        <v/>
      </c>
      <c r="CL224" s="125" t="str">
        <f>IF($C224="","",COUNTIFS(Con_ve!$C$6:$C$1005,$C224,Con_ve!$Q$6:$Q$1005,Cad_cl!CL$5))</f>
        <v/>
      </c>
      <c r="CM224" s="125" t="str">
        <f>IF($C224="","",COUNTIFS(Con_ve!$C$6:$C$1005,$C224,Con_ve!$Q$6:$Q$1005,Cad_cl!CM$5))</f>
        <v/>
      </c>
      <c r="CN224" s="125" t="str">
        <f>IF($C224="","",COUNTIFS(Con_ve!$C$6:$C$1005,$C224,Con_ve!$Q$6:$Q$1005,Cad_cl!CN$5))</f>
        <v/>
      </c>
      <c r="CO224" s="125" t="str">
        <f>IF($C224="","",COUNTIFS(Con_ve!$C$6:$C$1005,$C224,Con_ve!$Q$6:$Q$1005,Cad_cl!CO$5))</f>
        <v/>
      </c>
      <c r="CP224" s="125" t="str">
        <f>IF($C224="","",COUNTIFS(Con_ve!$C$6:$C$1005,$C224,Con_ve!$Q$6:$Q$1005,Cad_cl!CP$5))</f>
        <v/>
      </c>
      <c r="CQ224" s="125" t="str">
        <f>IF($C224="","",COUNTIFS(Con_ve!$C$6:$C$1005,$C224,Con_ve!$Q$6:$Q$1005,Cad_cl!CQ$5))</f>
        <v/>
      </c>
      <c r="CR224" s="125">
        <f t="shared" si="11"/>
        <v>0</v>
      </c>
    </row>
    <row r="225" spans="3:96" ht="30" customHeight="1">
      <c r="C225" s="153"/>
      <c r="D225" s="153"/>
      <c r="E225" s="154"/>
      <c r="F225" s="153"/>
      <c r="G225" s="155"/>
      <c r="H225" s="153"/>
      <c r="I225" s="153"/>
      <c r="J225" s="132" t="s">
        <v>309</v>
      </c>
      <c r="K225" s="133" t="s">
        <v>309</v>
      </c>
      <c r="L225" s="153"/>
      <c r="M225" s="153"/>
      <c r="N225" s="153"/>
      <c r="O225" s="153"/>
      <c r="P225" s="153"/>
      <c r="Q225" s="153"/>
      <c r="AP225" s="134" t="str">
        <f>IF(ISERR(IF($C225="","",SUMIFS(Con_ve!$F$6:$F$1005,Con_ve!$C$6:$C$1005,$C225,Con_ve!$I$6:$I$1005,"Fechada",Con_ve!$Q$6:$Q$1005,Cad_cl!AP$5))),"",IF($C225="","",SUMIFS(Con_ve!$F$6:$F$1005,Con_ve!$C$6:$C$1005,$C225,Con_ve!$I$6:$I$1005,"Fechada",Con_ve!$Q$6:$Q$1005,Cad_cl!AP$5)))</f>
        <v/>
      </c>
      <c r="AQ225" s="134" t="str">
        <f>IF(ISERR(IF($C225="","",SUMIFS(Con_ve!$F$6:$F$1005,Con_ve!$C$6:$C$1005,$C225,Con_ve!$I$6:$I$1005,"Fechada",Con_ve!$Q$6:$Q$1005,Cad_cl!AQ$5))),"",IF($C225="","",SUMIFS(Con_ve!$F$6:$F$1005,Con_ve!$C$6:$C$1005,$C225,Con_ve!$I$6:$I$1005,"Fechada",Con_ve!$Q$6:$Q$1005,Cad_cl!AQ$5)))</f>
        <v/>
      </c>
      <c r="AR225" s="134" t="str">
        <f>IF(ISERR(IF($C225="","",SUMIFS(Con_ve!$F$6:$F$1005,Con_ve!$C$6:$C$1005,$C225,Con_ve!$I$6:$I$1005,"Fechada",Con_ve!$Q$6:$Q$1005,Cad_cl!AR$5))),"",IF($C225="","",SUMIFS(Con_ve!$F$6:$F$1005,Con_ve!$C$6:$C$1005,$C225,Con_ve!$I$6:$I$1005,"Fechada",Con_ve!$Q$6:$Q$1005,Cad_cl!AR$5)))</f>
        <v/>
      </c>
      <c r="AS225" s="134" t="str">
        <f>IF(ISERR(IF($C225="","",SUMIFS(Con_ve!$F$6:$F$1005,Con_ve!$C$6:$C$1005,$C225,Con_ve!$I$6:$I$1005,"Fechada",Con_ve!$Q$6:$Q$1005,Cad_cl!AS$5))),"",IF($C225="","",SUMIFS(Con_ve!$F$6:$F$1005,Con_ve!$C$6:$C$1005,$C225,Con_ve!$I$6:$I$1005,"Fechada",Con_ve!$Q$6:$Q$1005,Cad_cl!AS$5)))</f>
        <v/>
      </c>
      <c r="AT225" s="134" t="str">
        <f>IF(ISERR(IF($C225="","",SUMIFS(Con_ve!$F$6:$F$1005,Con_ve!$C$6:$C$1005,$C225,Con_ve!$I$6:$I$1005,"Fechada",Con_ve!$Q$6:$Q$1005,Cad_cl!AT$5))),"",IF($C225="","",SUMIFS(Con_ve!$F$6:$F$1005,Con_ve!$C$6:$C$1005,$C225,Con_ve!$I$6:$I$1005,"Fechada",Con_ve!$Q$6:$Q$1005,Cad_cl!AT$5)))</f>
        <v/>
      </c>
      <c r="AU225" s="134" t="str">
        <f>IF(ISERR(IF($C225="","",SUMIFS(Con_ve!$F$6:$F$1005,Con_ve!$C$6:$C$1005,$C225,Con_ve!$I$6:$I$1005,"Fechada",Con_ve!$Q$6:$Q$1005,Cad_cl!AU$5))),"",IF($C225="","",SUMIFS(Con_ve!$F$6:$F$1005,Con_ve!$C$6:$C$1005,$C225,Con_ve!$I$6:$I$1005,"Fechada",Con_ve!$Q$6:$Q$1005,Cad_cl!AU$5)))</f>
        <v/>
      </c>
      <c r="AV225" s="134" t="str">
        <f>IF(ISERR(IF($C225="","",SUMIFS(Con_ve!$F$6:$F$1005,Con_ve!$C$6:$C$1005,$C225,Con_ve!$I$6:$I$1005,"Fechada",Con_ve!$Q$6:$Q$1005,Cad_cl!AV$5))),"",IF($C225="","",SUMIFS(Con_ve!$F$6:$F$1005,Con_ve!$C$6:$C$1005,$C225,Con_ve!$I$6:$I$1005,"Fechada",Con_ve!$Q$6:$Q$1005,Cad_cl!AV$5)))</f>
        <v/>
      </c>
      <c r="AW225" s="134" t="str">
        <f>IF(ISERR(IF($C225="","",SUMIFS(Con_ve!$F$6:$F$1005,Con_ve!$C$6:$C$1005,$C225,Con_ve!$I$6:$I$1005,"Fechada",Con_ve!$Q$6:$Q$1005,Cad_cl!AW$5))),"",IF($C225="","",SUMIFS(Con_ve!$F$6:$F$1005,Con_ve!$C$6:$C$1005,$C225,Con_ve!$I$6:$I$1005,"Fechada",Con_ve!$Q$6:$Q$1005,Cad_cl!AW$5)))</f>
        <v/>
      </c>
      <c r="AX225" s="134" t="str">
        <f>IF(ISERR(IF($C225="","",SUMIFS(Con_ve!$F$6:$F$1005,Con_ve!$C$6:$C$1005,$C225,Con_ve!$I$6:$I$1005,"Fechada",Con_ve!$Q$6:$Q$1005,Cad_cl!AX$5))),"",IF($C225="","",SUMIFS(Con_ve!$F$6:$F$1005,Con_ve!$C$6:$C$1005,$C225,Con_ve!$I$6:$I$1005,"Fechada",Con_ve!$Q$6:$Q$1005,Cad_cl!AX$5)))</f>
        <v/>
      </c>
      <c r="AY225" s="134" t="str">
        <f>IF(ISERR(IF($C225="","",SUMIFS(Con_ve!$F$6:$F$1005,Con_ve!$C$6:$C$1005,$C225,Con_ve!$I$6:$I$1005,"Fechada",Con_ve!$Q$6:$Q$1005,Cad_cl!AY$5))),"",IF($C225="","",SUMIFS(Con_ve!$F$6:$F$1005,Con_ve!$C$6:$C$1005,$C225,Con_ve!$I$6:$I$1005,"Fechada",Con_ve!$Q$6:$Q$1005,Cad_cl!AY$5)))</f>
        <v/>
      </c>
      <c r="AZ225" s="134" t="str">
        <f>IF(ISERR(IF($C225="","",SUMIFS(Con_ve!$F$6:$F$1005,Con_ve!$C$6:$C$1005,$C225,Con_ve!$I$6:$I$1005,"Fechada",Con_ve!$Q$6:$Q$1005,Cad_cl!AZ$5))),"",IF($C225="","",SUMIFS(Con_ve!$F$6:$F$1005,Con_ve!$C$6:$C$1005,$C225,Con_ve!$I$6:$I$1005,"Fechada",Con_ve!$Q$6:$Q$1005,Cad_cl!AZ$5)))</f>
        <v/>
      </c>
      <c r="BA225" s="134" t="str">
        <f>IF(ISERR(IF($C225="","",SUMIFS(Con_ve!$F$6:$F$1005,Con_ve!$C$6:$C$1005,$C225,Con_ve!$I$6:$I$1005,"Fechada",Con_ve!$Q$6:$Q$1005,Cad_cl!BA$5))),"",IF($C225="","",SUMIFS(Con_ve!$F$6:$F$1005,Con_ve!$C$6:$C$1005,$C225,Con_ve!$I$6:$I$1005,"Fechada",Con_ve!$Q$6:$Q$1005,Cad_cl!BA$5)))</f>
        <v/>
      </c>
      <c r="BB225" s="134">
        <f t="shared" si="9"/>
        <v>0</v>
      </c>
      <c r="BD225" s="134" t="str">
        <f>IF(ISERR(IF($C225="","",SUMIFS(Con_ve!$F$6:$F$1005,Con_ve!$C$6:$C$1005,$C225,Con_ve!$I$6:$I$1005,"Em negociação",Con_ve!$Q$6:$Q$1005,Cad_cl!BD$5))),"",IF($C225="","",SUMIFS(Con_ve!$F$6:$F$1005,Con_ve!$C$6:$C$1005,$C225,Con_ve!$I$6:$I$1005,"Em negociação",Con_ve!$Q$6:$Q$1005,Cad_cl!BD$5)))</f>
        <v/>
      </c>
      <c r="BE225" s="134" t="str">
        <f>IF(ISERR(IF($C225="","",SUMIFS(Con_ve!$F$6:$F$1005,Con_ve!$C$6:$C$1005,$C225,Con_ve!$I$6:$I$1005,"Em negociação",Con_ve!$Q$6:$Q$1005,Cad_cl!BE$5))),"",IF($C225="","",SUMIFS(Con_ve!$F$6:$F$1005,Con_ve!$C$6:$C$1005,$C225,Con_ve!$I$6:$I$1005,"Em negociação",Con_ve!$Q$6:$Q$1005,Cad_cl!BE$5)))</f>
        <v/>
      </c>
      <c r="BF225" s="134" t="str">
        <f>IF(ISERR(IF($C225="","",SUMIFS(Con_ve!$F$6:$F$1005,Con_ve!$C$6:$C$1005,$C225,Con_ve!$I$6:$I$1005,"Em negociação",Con_ve!$Q$6:$Q$1005,Cad_cl!BF$5))),"",IF($C225="","",SUMIFS(Con_ve!$F$6:$F$1005,Con_ve!$C$6:$C$1005,$C225,Con_ve!$I$6:$I$1005,"Em negociação",Con_ve!$Q$6:$Q$1005,Cad_cl!BF$5)))</f>
        <v/>
      </c>
      <c r="BG225" s="134" t="str">
        <f>IF(ISERR(IF($C225="","",SUMIFS(Con_ve!$F$6:$F$1005,Con_ve!$C$6:$C$1005,$C225,Con_ve!$I$6:$I$1005,"Em negociação",Con_ve!$Q$6:$Q$1005,Cad_cl!BG$5))),"",IF($C225="","",SUMIFS(Con_ve!$F$6:$F$1005,Con_ve!$C$6:$C$1005,$C225,Con_ve!$I$6:$I$1005,"Em negociação",Con_ve!$Q$6:$Q$1005,Cad_cl!BG$5)))</f>
        <v/>
      </c>
      <c r="BH225" s="134" t="str">
        <f>IF(ISERR(IF($C225="","",SUMIFS(Con_ve!$F$6:$F$1005,Con_ve!$C$6:$C$1005,$C225,Con_ve!$I$6:$I$1005,"Em negociação",Con_ve!$Q$6:$Q$1005,Cad_cl!BH$5))),"",IF($C225="","",SUMIFS(Con_ve!$F$6:$F$1005,Con_ve!$C$6:$C$1005,$C225,Con_ve!$I$6:$I$1005,"Em negociação",Con_ve!$Q$6:$Q$1005,Cad_cl!BH$5)))</f>
        <v/>
      </c>
      <c r="BI225" s="134" t="str">
        <f>IF(ISERR(IF($C225="","",SUMIFS(Con_ve!$F$6:$F$1005,Con_ve!$C$6:$C$1005,$C225,Con_ve!$I$6:$I$1005,"Em negociação",Con_ve!$Q$6:$Q$1005,Cad_cl!BI$5))),"",IF($C225="","",SUMIFS(Con_ve!$F$6:$F$1005,Con_ve!$C$6:$C$1005,$C225,Con_ve!$I$6:$I$1005,"Em negociação",Con_ve!$Q$6:$Q$1005,Cad_cl!BI$5)))</f>
        <v/>
      </c>
      <c r="BJ225" s="134" t="str">
        <f>IF(ISERR(IF($C225="","",SUMIFS(Con_ve!$F$6:$F$1005,Con_ve!$C$6:$C$1005,$C225,Con_ve!$I$6:$I$1005,"Em negociação",Con_ve!$Q$6:$Q$1005,Cad_cl!BJ$5))),"",IF($C225="","",SUMIFS(Con_ve!$F$6:$F$1005,Con_ve!$C$6:$C$1005,$C225,Con_ve!$I$6:$I$1005,"Em negociação",Con_ve!$Q$6:$Q$1005,Cad_cl!BJ$5)))</f>
        <v/>
      </c>
      <c r="BK225" s="134" t="str">
        <f>IF(ISERR(IF($C225="","",SUMIFS(Con_ve!$F$6:$F$1005,Con_ve!$C$6:$C$1005,$C225,Con_ve!$I$6:$I$1005,"Em negociação",Con_ve!$Q$6:$Q$1005,Cad_cl!BK$5))),"",IF($C225="","",SUMIFS(Con_ve!$F$6:$F$1005,Con_ve!$C$6:$C$1005,$C225,Con_ve!$I$6:$I$1005,"Em negociação",Con_ve!$Q$6:$Q$1005,Cad_cl!BK$5)))</f>
        <v/>
      </c>
      <c r="BL225" s="134" t="str">
        <f>IF(ISERR(IF($C225="","",SUMIFS(Con_ve!$F$6:$F$1005,Con_ve!$C$6:$C$1005,$C225,Con_ve!$I$6:$I$1005,"Em negociação",Con_ve!$Q$6:$Q$1005,Cad_cl!BL$5))),"",IF($C225="","",SUMIFS(Con_ve!$F$6:$F$1005,Con_ve!$C$6:$C$1005,$C225,Con_ve!$I$6:$I$1005,"Em negociação",Con_ve!$Q$6:$Q$1005,Cad_cl!BL$5)))</f>
        <v/>
      </c>
      <c r="BM225" s="134" t="str">
        <f>IF(ISERR(IF($C225="","",SUMIFS(Con_ve!$F$6:$F$1005,Con_ve!$C$6:$C$1005,$C225,Con_ve!$I$6:$I$1005,"Em negociação",Con_ve!$Q$6:$Q$1005,Cad_cl!BM$5))),"",IF($C225="","",SUMIFS(Con_ve!$F$6:$F$1005,Con_ve!$C$6:$C$1005,$C225,Con_ve!$I$6:$I$1005,"Em negociação",Con_ve!$Q$6:$Q$1005,Cad_cl!BM$5)))</f>
        <v/>
      </c>
      <c r="BN225" s="134" t="str">
        <f>IF(ISERR(IF($C225="","",SUMIFS(Con_ve!$F$6:$F$1005,Con_ve!$C$6:$C$1005,$C225,Con_ve!$I$6:$I$1005,"Em negociação",Con_ve!$Q$6:$Q$1005,Cad_cl!BN$5))),"",IF($C225="","",SUMIFS(Con_ve!$F$6:$F$1005,Con_ve!$C$6:$C$1005,$C225,Con_ve!$I$6:$I$1005,"Em negociação",Con_ve!$Q$6:$Q$1005,Cad_cl!BN$5)))</f>
        <v/>
      </c>
      <c r="BO225" s="134" t="str">
        <f>IF(ISERR(IF($C225="","",SUMIFS(Con_ve!$F$6:$F$1005,Con_ve!$C$6:$C$1005,$C225,Con_ve!$I$6:$I$1005,"Em negociação",Con_ve!$Q$6:$Q$1005,Cad_cl!BO$5))),"",IF($C225="","",SUMIFS(Con_ve!$F$6:$F$1005,Con_ve!$C$6:$C$1005,$C225,Con_ve!$I$6:$I$1005,"Em negociação",Con_ve!$Q$6:$Q$1005,Cad_cl!BO$5)))</f>
        <v/>
      </c>
      <c r="BP225" s="134">
        <f t="shared" si="10"/>
        <v>0</v>
      </c>
      <c r="BR225" s="125" t="str">
        <f>IF(ISERR(IF(AND($I225=Re_lo!$E$5,BR$5=VLOOKUP(Re_lo!$H$5,Re_lo!$N$5:$O$16,2,0)),AP225,"")),"",IF(AND($I225=Re_lo!$E$5,BR$5=VLOOKUP(Re_lo!$H$5,Re_lo!$N$5:$O$16,2,0)),AP225,""))</f>
        <v/>
      </c>
      <c r="BS225" s="125" t="str">
        <f>IF(ISERR(IF(AND($I225=Re_lo!$E$5,BS$5=VLOOKUP(Re_lo!$H$5,Re_lo!$N$5:$O$16,2,0)),AQ225,"")),"",IF(AND($I225=Re_lo!$E$5,BS$5=VLOOKUP(Re_lo!$H$5,Re_lo!$N$5:$O$16,2,0)),AQ225,""))</f>
        <v/>
      </c>
      <c r="BT225" s="125" t="str">
        <f>IF(ISERR(IF(AND($I225=Re_lo!$E$5,BT$5=VLOOKUP(Re_lo!$H$5,Re_lo!$N$5:$O$16,2,0)),AR225,"")),"",IF(AND($I225=Re_lo!$E$5,BT$5=VLOOKUP(Re_lo!$H$5,Re_lo!$N$5:$O$16,2,0)),AR225,""))</f>
        <v/>
      </c>
      <c r="BU225" s="125" t="str">
        <f>IF(ISERR(IF(AND($I225=Re_lo!$E$5,BU$5=VLOOKUP(Re_lo!$H$5,Re_lo!$N$5:$O$16,2,0)),AS225,"")),"",IF(AND($I225=Re_lo!$E$5,BU$5=VLOOKUP(Re_lo!$H$5,Re_lo!$N$5:$O$16,2,0)),AS225,""))</f>
        <v/>
      </c>
      <c r="BV225" s="125" t="str">
        <f>IF(ISERR(IF(AND($I225=Re_lo!$E$5,BV$5=VLOOKUP(Re_lo!$H$5,Re_lo!$N$5:$O$16,2,0)),AT225,"")),"",IF(AND($I225=Re_lo!$E$5,BV$5=VLOOKUP(Re_lo!$H$5,Re_lo!$N$5:$O$16,2,0)),AT225,""))</f>
        <v/>
      </c>
      <c r="BW225" s="125" t="str">
        <f>IF(ISERR(IF(AND($I225=Re_lo!$E$5,BW$5=VLOOKUP(Re_lo!$H$5,Re_lo!$N$5:$O$16,2,0)),AU225,"")),"",IF(AND($I225=Re_lo!$E$5,BW$5=VLOOKUP(Re_lo!$H$5,Re_lo!$N$5:$O$16,2,0)),AU225,""))</f>
        <v/>
      </c>
      <c r="BX225" s="125" t="str">
        <f>IF(ISERR(IF(AND($I225=Re_lo!$E$5,BX$5=VLOOKUP(Re_lo!$H$5,Re_lo!$N$5:$O$16,2,0)),AV225,"")),"",IF(AND($I225=Re_lo!$E$5,BX$5=VLOOKUP(Re_lo!$H$5,Re_lo!$N$5:$O$16,2,0)),AV225,""))</f>
        <v/>
      </c>
      <c r="BY225" s="125" t="str">
        <f>IF(ISERR(IF(AND($I225=Re_lo!$E$5,BY$5=VLOOKUP(Re_lo!$H$5,Re_lo!$N$5:$O$16,2,0)),AW225,"")),"",IF(AND($I225=Re_lo!$E$5,BY$5=VLOOKUP(Re_lo!$H$5,Re_lo!$N$5:$O$16,2,0)),AW225,""))</f>
        <v/>
      </c>
      <c r="BZ225" s="125" t="str">
        <f>IF(ISERR(IF(AND($I225=Re_lo!$E$5,BZ$5=VLOOKUP(Re_lo!$H$5,Re_lo!$N$5:$O$16,2,0)),AX225,"")),"",IF(AND($I225=Re_lo!$E$5,BZ$5=VLOOKUP(Re_lo!$H$5,Re_lo!$N$5:$O$16,2,0)),AX225,""))</f>
        <v/>
      </c>
      <c r="CA225" s="125" t="str">
        <f>IF(ISERR(IF(AND($I225=Re_lo!$E$5,CA$5=VLOOKUP(Re_lo!$H$5,Re_lo!$N$5:$O$16,2,0)),AY225,"")),"",IF(AND($I225=Re_lo!$E$5,CA$5=VLOOKUP(Re_lo!$H$5,Re_lo!$N$5:$O$16,2,0)),AY225,""))</f>
        <v/>
      </c>
      <c r="CB225" s="125" t="str">
        <f>IF(ISERR(IF(AND($I225=Re_lo!$E$5,CB$5=VLOOKUP(Re_lo!$H$5,Re_lo!$N$5:$O$16,2,0)),AZ225,"")),"",IF(AND($I225=Re_lo!$E$5,CB$5=VLOOKUP(Re_lo!$H$5,Re_lo!$N$5:$O$16,2,0)),AZ225,""))</f>
        <v/>
      </c>
      <c r="CC225" s="125" t="str">
        <f>IF(ISERR(IF(AND($I225=Re_lo!$E$5,CC$5=VLOOKUP(Re_lo!$H$5,Re_lo!$N$5:$O$16,2,0)),BA225,"")),"",IF(AND($I225=Re_lo!$E$5,CC$5=VLOOKUP(Re_lo!$H$5,Re_lo!$N$5:$O$16,2,0)),BA225,""))</f>
        <v/>
      </c>
      <c r="CD225" s="125" t="str">
        <f>IF(ISERR(IF(AND($I225=Re_lo!$E$5,CD$5=VLOOKUP(Re_lo!$H$5,Re_lo!$N$5:$O$16,2,0)),BB225,"")),"",IF(AND($I225=Re_lo!$E$5,CD$5=VLOOKUP(Re_lo!$H$5,Re_lo!$N$5:$O$16,2,0)),BB225,""))</f>
        <v/>
      </c>
      <c r="CF225" s="125" t="str">
        <f>IF($C225="","",COUNTIFS(Con_ve!$C$6:$C$1005,$C225,Con_ve!$Q$6:$Q$1005,Cad_cl!CF$5))</f>
        <v/>
      </c>
      <c r="CG225" s="125" t="str">
        <f>IF($C225="","",COUNTIFS(Con_ve!$C$6:$C$1005,$C225,Con_ve!$Q$6:$Q$1005,Cad_cl!CG$5))</f>
        <v/>
      </c>
      <c r="CH225" s="125" t="str">
        <f>IF($C225="","",COUNTIFS(Con_ve!$C$6:$C$1005,$C225,Con_ve!$Q$6:$Q$1005,Cad_cl!CH$5))</f>
        <v/>
      </c>
      <c r="CI225" s="125" t="str">
        <f>IF($C225="","",COUNTIFS(Con_ve!$C$6:$C$1005,$C225,Con_ve!$Q$6:$Q$1005,Cad_cl!CI$5))</f>
        <v/>
      </c>
      <c r="CJ225" s="125" t="str">
        <f>IF($C225="","",COUNTIFS(Con_ve!$C$6:$C$1005,$C225,Con_ve!$Q$6:$Q$1005,Cad_cl!CJ$5))</f>
        <v/>
      </c>
      <c r="CK225" s="125" t="str">
        <f>IF($C225="","",COUNTIFS(Con_ve!$C$6:$C$1005,$C225,Con_ve!$Q$6:$Q$1005,Cad_cl!CK$5))</f>
        <v/>
      </c>
      <c r="CL225" s="125" t="str">
        <f>IF($C225="","",COUNTIFS(Con_ve!$C$6:$C$1005,$C225,Con_ve!$Q$6:$Q$1005,Cad_cl!CL$5))</f>
        <v/>
      </c>
      <c r="CM225" s="125" t="str">
        <f>IF($C225="","",COUNTIFS(Con_ve!$C$6:$C$1005,$C225,Con_ve!$Q$6:$Q$1005,Cad_cl!CM$5))</f>
        <v/>
      </c>
      <c r="CN225" s="125" t="str">
        <f>IF($C225="","",COUNTIFS(Con_ve!$C$6:$C$1005,$C225,Con_ve!$Q$6:$Q$1005,Cad_cl!CN$5))</f>
        <v/>
      </c>
      <c r="CO225" s="125" t="str">
        <f>IF($C225="","",COUNTIFS(Con_ve!$C$6:$C$1005,$C225,Con_ve!$Q$6:$Q$1005,Cad_cl!CO$5))</f>
        <v/>
      </c>
      <c r="CP225" s="125" t="str">
        <f>IF($C225="","",COUNTIFS(Con_ve!$C$6:$C$1005,$C225,Con_ve!$Q$6:$Q$1005,Cad_cl!CP$5))</f>
        <v/>
      </c>
      <c r="CQ225" s="125" t="str">
        <f>IF($C225="","",COUNTIFS(Con_ve!$C$6:$C$1005,$C225,Con_ve!$Q$6:$Q$1005,Cad_cl!CQ$5))</f>
        <v/>
      </c>
      <c r="CR225" s="125">
        <f t="shared" si="11"/>
        <v>0</v>
      </c>
    </row>
    <row r="226" spans="3:96" ht="30" customHeight="1">
      <c r="C226" s="153"/>
      <c r="D226" s="153"/>
      <c r="E226" s="154"/>
      <c r="F226" s="153"/>
      <c r="G226" s="155"/>
      <c r="H226" s="153"/>
      <c r="I226" s="153"/>
      <c r="J226" s="132" t="s">
        <v>309</v>
      </c>
      <c r="K226" s="133" t="s">
        <v>309</v>
      </c>
      <c r="L226" s="153"/>
      <c r="M226" s="153"/>
      <c r="N226" s="153"/>
      <c r="O226" s="153"/>
      <c r="P226" s="153"/>
      <c r="Q226" s="153"/>
      <c r="AP226" s="134" t="str">
        <f>IF(ISERR(IF($C226="","",SUMIFS(Con_ve!$F$6:$F$1005,Con_ve!$C$6:$C$1005,$C226,Con_ve!$I$6:$I$1005,"Fechada",Con_ve!$Q$6:$Q$1005,Cad_cl!AP$5))),"",IF($C226="","",SUMIFS(Con_ve!$F$6:$F$1005,Con_ve!$C$6:$C$1005,$C226,Con_ve!$I$6:$I$1005,"Fechada",Con_ve!$Q$6:$Q$1005,Cad_cl!AP$5)))</f>
        <v/>
      </c>
      <c r="AQ226" s="134" t="str">
        <f>IF(ISERR(IF($C226="","",SUMIFS(Con_ve!$F$6:$F$1005,Con_ve!$C$6:$C$1005,$C226,Con_ve!$I$6:$I$1005,"Fechada",Con_ve!$Q$6:$Q$1005,Cad_cl!AQ$5))),"",IF($C226="","",SUMIFS(Con_ve!$F$6:$F$1005,Con_ve!$C$6:$C$1005,$C226,Con_ve!$I$6:$I$1005,"Fechada",Con_ve!$Q$6:$Q$1005,Cad_cl!AQ$5)))</f>
        <v/>
      </c>
      <c r="AR226" s="134" t="str">
        <f>IF(ISERR(IF($C226="","",SUMIFS(Con_ve!$F$6:$F$1005,Con_ve!$C$6:$C$1005,$C226,Con_ve!$I$6:$I$1005,"Fechada",Con_ve!$Q$6:$Q$1005,Cad_cl!AR$5))),"",IF($C226="","",SUMIFS(Con_ve!$F$6:$F$1005,Con_ve!$C$6:$C$1005,$C226,Con_ve!$I$6:$I$1005,"Fechada",Con_ve!$Q$6:$Q$1005,Cad_cl!AR$5)))</f>
        <v/>
      </c>
      <c r="AS226" s="134" t="str">
        <f>IF(ISERR(IF($C226="","",SUMIFS(Con_ve!$F$6:$F$1005,Con_ve!$C$6:$C$1005,$C226,Con_ve!$I$6:$I$1005,"Fechada",Con_ve!$Q$6:$Q$1005,Cad_cl!AS$5))),"",IF($C226="","",SUMIFS(Con_ve!$F$6:$F$1005,Con_ve!$C$6:$C$1005,$C226,Con_ve!$I$6:$I$1005,"Fechada",Con_ve!$Q$6:$Q$1005,Cad_cl!AS$5)))</f>
        <v/>
      </c>
      <c r="AT226" s="134" t="str">
        <f>IF(ISERR(IF($C226="","",SUMIFS(Con_ve!$F$6:$F$1005,Con_ve!$C$6:$C$1005,$C226,Con_ve!$I$6:$I$1005,"Fechada",Con_ve!$Q$6:$Q$1005,Cad_cl!AT$5))),"",IF($C226="","",SUMIFS(Con_ve!$F$6:$F$1005,Con_ve!$C$6:$C$1005,$C226,Con_ve!$I$6:$I$1005,"Fechada",Con_ve!$Q$6:$Q$1005,Cad_cl!AT$5)))</f>
        <v/>
      </c>
      <c r="AU226" s="134" t="str">
        <f>IF(ISERR(IF($C226="","",SUMIFS(Con_ve!$F$6:$F$1005,Con_ve!$C$6:$C$1005,$C226,Con_ve!$I$6:$I$1005,"Fechada",Con_ve!$Q$6:$Q$1005,Cad_cl!AU$5))),"",IF($C226="","",SUMIFS(Con_ve!$F$6:$F$1005,Con_ve!$C$6:$C$1005,$C226,Con_ve!$I$6:$I$1005,"Fechada",Con_ve!$Q$6:$Q$1005,Cad_cl!AU$5)))</f>
        <v/>
      </c>
      <c r="AV226" s="134" t="str">
        <f>IF(ISERR(IF($C226="","",SUMIFS(Con_ve!$F$6:$F$1005,Con_ve!$C$6:$C$1005,$C226,Con_ve!$I$6:$I$1005,"Fechada",Con_ve!$Q$6:$Q$1005,Cad_cl!AV$5))),"",IF($C226="","",SUMIFS(Con_ve!$F$6:$F$1005,Con_ve!$C$6:$C$1005,$C226,Con_ve!$I$6:$I$1005,"Fechada",Con_ve!$Q$6:$Q$1005,Cad_cl!AV$5)))</f>
        <v/>
      </c>
      <c r="AW226" s="134" t="str">
        <f>IF(ISERR(IF($C226="","",SUMIFS(Con_ve!$F$6:$F$1005,Con_ve!$C$6:$C$1005,$C226,Con_ve!$I$6:$I$1005,"Fechada",Con_ve!$Q$6:$Q$1005,Cad_cl!AW$5))),"",IF($C226="","",SUMIFS(Con_ve!$F$6:$F$1005,Con_ve!$C$6:$C$1005,$C226,Con_ve!$I$6:$I$1005,"Fechada",Con_ve!$Q$6:$Q$1005,Cad_cl!AW$5)))</f>
        <v/>
      </c>
      <c r="AX226" s="134" t="str">
        <f>IF(ISERR(IF($C226="","",SUMIFS(Con_ve!$F$6:$F$1005,Con_ve!$C$6:$C$1005,$C226,Con_ve!$I$6:$I$1005,"Fechada",Con_ve!$Q$6:$Q$1005,Cad_cl!AX$5))),"",IF($C226="","",SUMIFS(Con_ve!$F$6:$F$1005,Con_ve!$C$6:$C$1005,$C226,Con_ve!$I$6:$I$1005,"Fechada",Con_ve!$Q$6:$Q$1005,Cad_cl!AX$5)))</f>
        <v/>
      </c>
      <c r="AY226" s="134" t="str">
        <f>IF(ISERR(IF($C226="","",SUMIFS(Con_ve!$F$6:$F$1005,Con_ve!$C$6:$C$1005,$C226,Con_ve!$I$6:$I$1005,"Fechada",Con_ve!$Q$6:$Q$1005,Cad_cl!AY$5))),"",IF($C226="","",SUMIFS(Con_ve!$F$6:$F$1005,Con_ve!$C$6:$C$1005,$C226,Con_ve!$I$6:$I$1005,"Fechada",Con_ve!$Q$6:$Q$1005,Cad_cl!AY$5)))</f>
        <v/>
      </c>
      <c r="AZ226" s="134" t="str">
        <f>IF(ISERR(IF($C226="","",SUMIFS(Con_ve!$F$6:$F$1005,Con_ve!$C$6:$C$1005,$C226,Con_ve!$I$6:$I$1005,"Fechada",Con_ve!$Q$6:$Q$1005,Cad_cl!AZ$5))),"",IF($C226="","",SUMIFS(Con_ve!$F$6:$F$1005,Con_ve!$C$6:$C$1005,$C226,Con_ve!$I$6:$I$1005,"Fechada",Con_ve!$Q$6:$Q$1005,Cad_cl!AZ$5)))</f>
        <v/>
      </c>
      <c r="BA226" s="134" t="str">
        <f>IF(ISERR(IF($C226="","",SUMIFS(Con_ve!$F$6:$F$1005,Con_ve!$C$6:$C$1005,$C226,Con_ve!$I$6:$I$1005,"Fechada",Con_ve!$Q$6:$Q$1005,Cad_cl!BA$5))),"",IF($C226="","",SUMIFS(Con_ve!$F$6:$F$1005,Con_ve!$C$6:$C$1005,$C226,Con_ve!$I$6:$I$1005,"Fechada",Con_ve!$Q$6:$Q$1005,Cad_cl!BA$5)))</f>
        <v/>
      </c>
      <c r="BB226" s="134">
        <f t="shared" si="9"/>
        <v>0</v>
      </c>
      <c r="BD226" s="134" t="str">
        <f>IF(ISERR(IF($C226="","",SUMIFS(Con_ve!$F$6:$F$1005,Con_ve!$C$6:$C$1005,$C226,Con_ve!$I$6:$I$1005,"Em negociação",Con_ve!$Q$6:$Q$1005,Cad_cl!BD$5))),"",IF($C226="","",SUMIFS(Con_ve!$F$6:$F$1005,Con_ve!$C$6:$C$1005,$C226,Con_ve!$I$6:$I$1005,"Em negociação",Con_ve!$Q$6:$Q$1005,Cad_cl!BD$5)))</f>
        <v/>
      </c>
      <c r="BE226" s="134" t="str">
        <f>IF(ISERR(IF($C226="","",SUMIFS(Con_ve!$F$6:$F$1005,Con_ve!$C$6:$C$1005,$C226,Con_ve!$I$6:$I$1005,"Em negociação",Con_ve!$Q$6:$Q$1005,Cad_cl!BE$5))),"",IF($C226="","",SUMIFS(Con_ve!$F$6:$F$1005,Con_ve!$C$6:$C$1005,$C226,Con_ve!$I$6:$I$1005,"Em negociação",Con_ve!$Q$6:$Q$1005,Cad_cl!BE$5)))</f>
        <v/>
      </c>
      <c r="BF226" s="134" t="str">
        <f>IF(ISERR(IF($C226="","",SUMIFS(Con_ve!$F$6:$F$1005,Con_ve!$C$6:$C$1005,$C226,Con_ve!$I$6:$I$1005,"Em negociação",Con_ve!$Q$6:$Q$1005,Cad_cl!BF$5))),"",IF($C226="","",SUMIFS(Con_ve!$F$6:$F$1005,Con_ve!$C$6:$C$1005,$C226,Con_ve!$I$6:$I$1005,"Em negociação",Con_ve!$Q$6:$Q$1005,Cad_cl!BF$5)))</f>
        <v/>
      </c>
      <c r="BG226" s="134" t="str">
        <f>IF(ISERR(IF($C226="","",SUMIFS(Con_ve!$F$6:$F$1005,Con_ve!$C$6:$C$1005,$C226,Con_ve!$I$6:$I$1005,"Em negociação",Con_ve!$Q$6:$Q$1005,Cad_cl!BG$5))),"",IF($C226="","",SUMIFS(Con_ve!$F$6:$F$1005,Con_ve!$C$6:$C$1005,$C226,Con_ve!$I$6:$I$1005,"Em negociação",Con_ve!$Q$6:$Q$1005,Cad_cl!BG$5)))</f>
        <v/>
      </c>
      <c r="BH226" s="134" t="str">
        <f>IF(ISERR(IF($C226="","",SUMIFS(Con_ve!$F$6:$F$1005,Con_ve!$C$6:$C$1005,$C226,Con_ve!$I$6:$I$1005,"Em negociação",Con_ve!$Q$6:$Q$1005,Cad_cl!BH$5))),"",IF($C226="","",SUMIFS(Con_ve!$F$6:$F$1005,Con_ve!$C$6:$C$1005,$C226,Con_ve!$I$6:$I$1005,"Em negociação",Con_ve!$Q$6:$Q$1005,Cad_cl!BH$5)))</f>
        <v/>
      </c>
      <c r="BI226" s="134" t="str">
        <f>IF(ISERR(IF($C226="","",SUMIFS(Con_ve!$F$6:$F$1005,Con_ve!$C$6:$C$1005,$C226,Con_ve!$I$6:$I$1005,"Em negociação",Con_ve!$Q$6:$Q$1005,Cad_cl!BI$5))),"",IF($C226="","",SUMIFS(Con_ve!$F$6:$F$1005,Con_ve!$C$6:$C$1005,$C226,Con_ve!$I$6:$I$1005,"Em negociação",Con_ve!$Q$6:$Q$1005,Cad_cl!BI$5)))</f>
        <v/>
      </c>
      <c r="BJ226" s="134" t="str">
        <f>IF(ISERR(IF($C226="","",SUMIFS(Con_ve!$F$6:$F$1005,Con_ve!$C$6:$C$1005,$C226,Con_ve!$I$6:$I$1005,"Em negociação",Con_ve!$Q$6:$Q$1005,Cad_cl!BJ$5))),"",IF($C226="","",SUMIFS(Con_ve!$F$6:$F$1005,Con_ve!$C$6:$C$1005,$C226,Con_ve!$I$6:$I$1005,"Em negociação",Con_ve!$Q$6:$Q$1005,Cad_cl!BJ$5)))</f>
        <v/>
      </c>
      <c r="BK226" s="134" t="str">
        <f>IF(ISERR(IF($C226="","",SUMIFS(Con_ve!$F$6:$F$1005,Con_ve!$C$6:$C$1005,$C226,Con_ve!$I$6:$I$1005,"Em negociação",Con_ve!$Q$6:$Q$1005,Cad_cl!BK$5))),"",IF($C226="","",SUMIFS(Con_ve!$F$6:$F$1005,Con_ve!$C$6:$C$1005,$C226,Con_ve!$I$6:$I$1005,"Em negociação",Con_ve!$Q$6:$Q$1005,Cad_cl!BK$5)))</f>
        <v/>
      </c>
      <c r="BL226" s="134" t="str">
        <f>IF(ISERR(IF($C226="","",SUMIFS(Con_ve!$F$6:$F$1005,Con_ve!$C$6:$C$1005,$C226,Con_ve!$I$6:$I$1005,"Em negociação",Con_ve!$Q$6:$Q$1005,Cad_cl!BL$5))),"",IF($C226="","",SUMIFS(Con_ve!$F$6:$F$1005,Con_ve!$C$6:$C$1005,$C226,Con_ve!$I$6:$I$1005,"Em negociação",Con_ve!$Q$6:$Q$1005,Cad_cl!BL$5)))</f>
        <v/>
      </c>
      <c r="BM226" s="134" t="str">
        <f>IF(ISERR(IF($C226="","",SUMIFS(Con_ve!$F$6:$F$1005,Con_ve!$C$6:$C$1005,$C226,Con_ve!$I$6:$I$1005,"Em negociação",Con_ve!$Q$6:$Q$1005,Cad_cl!BM$5))),"",IF($C226="","",SUMIFS(Con_ve!$F$6:$F$1005,Con_ve!$C$6:$C$1005,$C226,Con_ve!$I$6:$I$1005,"Em negociação",Con_ve!$Q$6:$Q$1005,Cad_cl!BM$5)))</f>
        <v/>
      </c>
      <c r="BN226" s="134" t="str">
        <f>IF(ISERR(IF($C226="","",SUMIFS(Con_ve!$F$6:$F$1005,Con_ve!$C$6:$C$1005,$C226,Con_ve!$I$6:$I$1005,"Em negociação",Con_ve!$Q$6:$Q$1005,Cad_cl!BN$5))),"",IF($C226="","",SUMIFS(Con_ve!$F$6:$F$1005,Con_ve!$C$6:$C$1005,$C226,Con_ve!$I$6:$I$1005,"Em negociação",Con_ve!$Q$6:$Q$1005,Cad_cl!BN$5)))</f>
        <v/>
      </c>
      <c r="BO226" s="134" t="str">
        <f>IF(ISERR(IF($C226="","",SUMIFS(Con_ve!$F$6:$F$1005,Con_ve!$C$6:$C$1005,$C226,Con_ve!$I$6:$I$1005,"Em negociação",Con_ve!$Q$6:$Q$1005,Cad_cl!BO$5))),"",IF($C226="","",SUMIFS(Con_ve!$F$6:$F$1005,Con_ve!$C$6:$C$1005,$C226,Con_ve!$I$6:$I$1005,"Em negociação",Con_ve!$Q$6:$Q$1005,Cad_cl!BO$5)))</f>
        <v/>
      </c>
      <c r="BP226" s="134">
        <f t="shared" si="10"/>
        <v>0</v>
      </c>
      <c r="BR226" s="125" t="str">
        <f>IF(ISERR(IF(AND($I226=Re_lo!$E$5,BR$5=VLOOKUP(Re_lo!$H$5,Re_lo!$N$5:$O$16,2,0)),AP226,"")),"",IF(AND($I226=Re_lo!$E$5,BR$5=VLOOKUP(Re_lo!$H$5,Re_lo!$N$5:$O$16,2,0)),AP226,""))</f>
        <v/>
      </c>
      <c r="BS226" s="125" t="str">
        <f>IF(ISERR(IF(AND($I226=Re_lo!$E$5,BS$5=VLOOKUP(Re_lo!$H$5,Re_lo!$N$5:$O$16,2,0)),AQ226,"")),"",IF(AND($I226=Re_lo!$E$5,BS$5=VLOOKUP(Re_lo!$H$5,Re_lo!$N$5:$O$16,2,0)),AQ226,""))</f>
        <v/>
      </c>
      <c r="BT226" s="125" t="str">
        <f>IF(ISERR(IF(AND($I226=Re_lo!$E$5,BT$5=VLOOKUP(Re_lo!$H$5,Re_lo!$N$5:$O$16,2,0)),AR226,"")),"",IF(AND($I226=Re_lo!$E$5,BT$5=VLOOKUP(Re_lo!$H$5,Re_lo!$N$5:$O$16,2,0)),AR226,""))</f>
        <v/>
      </c>
      <c r="BU226" s="125" t="str">
        <f>IF(ISERR(IF(AND($I226=Re_lo!$E$5,BU$5=VLOOKUP(Re_lo!$H$5,Re_lo!$N$5:$O$16,2,0)),AS226,"")),"",IF(AND($I226=Re_lo!$E$5,BU$5=VLOOKUP(Re_lo!$H$5,Re_lo!$N$5:$O$16,2,0)),AS226,""))</f>
        <v/>
      </c>
      <c r="BV226" s="125" t="str">
        <f>IF(ISERR(IF(AND($I226=Re_lo!$E$5,BV$5=VLOOKUP(Re_lo!$H$5,Re_lo!$N$5:$O$16,2,0)),AT226,"")),"",IF(AND($I226=Re_lo!$E$5,BV$5=VLOOKUP(Re_lo!$H$5,Re_lo!$N$5:$O$16,2,0)),AT226,""))</f>
        <v/>
      </c>
      <c r="BW226" s="125" t="str">
        <f>IF(ISERR(IF(AND($I226=Re_lo!$E$5,BW$5=VLOOKUP(Re_lo!$H$5,Re_lo!$N$5:$O$16,2,0)),AU226,"")),"",IF(AND($I226=Re_lo!$E$5,BW$5=VLOOKUP(Re_lo!$H$5,Re_lo!$N$5:$O$16,2,0)),AU226,""))</f>
        <v/>
      </c>
      <c r="BX226" s="125" t="str">
        <f>IF(ISERR(IF(AND($I226=Re_lo!$E$5,BX$5=VLOOKUP(Re_lo!$H$5,Re_lo!$N$5:$O$16,2,0)),AV226,"")),"",IF(AND($I226=Re_lo!$E$5,BX$5=VLOOKUP(Re_lo!$H$5,Re_lo!$N$5:$O$16,2,0)),AV226,""))</f>
        <v/>
      </c>
      <c r="BY226" s="125" t="str">
        <f>IF(ISERR(IF(AND($I226=Re_lo!$E$5,BY$5=VLOOKUP(Re_lo!$H$5,Re_lo!$N$5:$O$16,2,0)),AW226,"")),"",IF(AND($I226=Re_lo!$E$5,BY$5=VLOOKUP(Re_lo!$H$5,Re_lo!$N$5:$O$16,2,0)),AW226,""))</f>
        <v/>
      </c>
      <c r="BZ226" s="125" t="str">
        <f>IF(ISERR(IF(AND($I226=Re_lo!$E$5,BZ$5=VLOOKUP(Re_lo!$H$5,Re_lo!$N$5:$O$16,2,0)),AX226,"")),"",IF(AND($I226=Re_lo!$E$5,BZ$5=VLOOKUP(Re_lo!$H$5,Re_lo!$N$5:$O$16,2,0)),AX226,""))</f>
        <v/>
      </c>
      <c r="CA226" s="125" t="str">
        <f>IF(ISERR(IF(AND($I226=Re_lo!$E$5,CA$5=VLOOKUP(Re_lo!$H$5,Re_lo!$N$5:$O$16,2,0)),AY226,"")),"",IF(AND($I226=Re_lo!$E$5,CA$5=VLOOKUP(Re_lo!$H$5,Re_lo!$N$5:$O$16,2,0)),AY226,""))</f>
        <v/>
      </c>
      <c r="CB226" s="125" t="str">
        <f>IF(ISERR(IF(AND($I226=Re_lo!$E$5,CB$5=VLOOKUP(Re_lo!$H$5,Re_lo!$N$5:$O$16,2,0)),AZ226,"")),"",IF(AND($I226=Re_lo!$E$5,CB$5=VLOOKUP(Re_lo!$H$5,Re_lo!$N$5:$O$16,2,0)),AZ226,""))</f>
        <v/>
      </c>
      <c r="CC226" s="125" t="str">
        <f>IF(ISERR(IF(AND($I226=Re_lo!$E$5,CC$5=VLOOKUP(Re_lo!$H$5,Re_lo!$N$5:$O$16,2,0)),BA226,"")),"",IF(AND($I226=Re_lo!$E$5,CC$5=VLOOKUP(Re_lo!$H$5,Re_lo!$N$5:$O$16,2,0)),BA226,""))</f>
        <v/>
      </c>
      <c r="CD226" s="125" t="str">
        <f>IF(ISERR(IF(AND($I226=Re_lo!$E$5,CD$5=VLOOKUP(Re_lo!$H$5,Re_lo!$N$5:$O$16,2,0)),BB226,"")),"",IF(AND($I226=Re_lo!$E$5,CD$5=VLOOKUP(Re_lo!$H$5,Re_lo!$N$5:$O$16,2,0)),BB226,""))</f>
        <v/>
      </c>
      <c r="CF226" s="125" t="str">
        <f>IF($C226="","",COUNTIFS(Con_ve!$C$6:$C$1005,$C226,Con_ve!$Q$6:$Q$1005,Cad_cl!CF$5))</f>
        <v/>
      </c>
      <c r="CG226" s="125" t="str">
        <f>IF($C226="","",COUNTIFS(Con_ve!$C$6:$C$1005,$C226,Con_ve!$Q$6:$Q$1005,Cad_cl!CG$5))</f>
        <v/>
      </c>
      <c r="CH226" s="125" t="str">
        <f>IF($C226="","",COUNTIFS(Con_ve!$C$6:$C$1005,$C226,Con_ve!$Q$6:$Q$1005,Cad_cl!CH$5))</f>
        <v/>
      </c>
      <c r="CI226" s="125" t="str">
        <f>IF($C226="","",COUNTIFS(Con_ve!$C$6:$C$1005,$C226,Con_ve!$Q$6:$Q$1005,Cad_cl!CI$5))</f>
        <v/>
      </c>
      <c r="CJ226" s="125" t="str">
        <f>IF($C226="","",COUNTIFS(Con_ve!$C$6:$C$1005,$C226,Con_ve!$Q$6:$Q$1005,Cad_cl!CJ$5))</f>
        <v/>
      </c>
      <c r="CK226" s="125" t="str">
        <f>IF($C226="","",COUNTIFS(Con_ve!$C$6:$C$1005,$C226,Con_ve!$Q$6:$Q$1005,Cad_cl!CK$5))</f>
        <v/>
      </c>
      <c r="CL226" s="125" t="str">
        <f>IF($C226="","",COUNTIFS(Con_ve!$C$6:$C$1005,$C226,Con_ve!$Q$6:$Q$1005,Cad_cl!CL$5))</f>
        <v/>
      </c>
      <c r="CM226" s="125" t="str">
        <f>IF($C226="","",COUNTIFS(Con_ve!$C$6:$C$1005,$C226,Con_ve!$Q$6:$Q$1005,Cad_cl!CM$5))</f>
        <v/>
      </c>
      <c r="CN226" s="125" t="str">
        <f>IF($C226="","",COUNTIFS(Con_ve!$C$6:$C$1005,$C226,Con_ve!$Q$6:$Q$1005,Cad_cl!CN$5))</f>
        <v/>
      </c>
      <c r="CO226" s="125" t="str">
        <f>IF($C226="","",COUNTIFS(Con_ve!$C$6:$C$1005,$C226,Con_ve!$Q$6:$Q$1005,Cad_cl!CO$5))</f>
        <v/>
      </c>
      <c r="CP226" s="125" t="str">
        <f>IF($C226="","",COUNTIFS(Con_ve!$C$6:$C$1005,$C226,Con_ve!$Q$6:$Q$1005,Cad_cl!CP$5))</f>
        <v/>
      </c>
      <c r="CQ226" s="125" t="str">
        <f>IF($C226="","",COUNTIFS(Con_ve!$C$6:$C$1005,$C226,Con_ve!$Q$6:$Q$1005,Cad_cl!CQ$5))</f>
        <v/>
      </c>
      <c r="CR226" s="125">
        <f t="shared" si="11"/>
        <v>0</v>
      </c>
    </row>
    <row r="227" spans="3:96" ht="30" customHeight="1">
      <c r="C227" s="153"/>
      <c r="D227" s="153"/>
      <c r="E227" s="154"/>
      <c r="F227" s="153"/>
      <c r="G227" s="155"/>
      <c r="H227" s="153"/>
      <c r="I227" s="153"/>
      <c r="J227" s="132" t="s">
        <v>309</v>
      </c>
      <c r="K227" s="133" t="s">
        <v>309</v>
      </c>
      <c r="L227" s="153"/>
      <c r="M227" s="153"/>
      <c r="N227" s="153"/>
      <c r="O227" s="153"/>
      <c r="P227" s="153"/>
      <c r="Q227" s="153"/>
      <c r="AP227" s="134" t="str">
        <f>IF(ISERR(IF($C227="","",SUMIFS(Con_ve!$F$6:$F$1005,Con_ve!$C$6:$C$1005,$C227,Con_ve!$I$6:$I$1005,"Fechada",Con_ve!$Q$6:$Q$1005,Cad_cl!AP$5))),"",IF($C227="","",SUMIFS(Con_ve!$F$6:$F$1005,Con_ve!$C$6:$C$1005,$C227,Con_ve!$I$6:$I$1005,"Fechada",Con_ve!$Q$6:$Q$1005,Cad_cl!AP$5)))</f>
        <v/>
      </c>
      <c r="AQ227" s="134" t="str">
        <f>IF(ISERR(IF($C227="","",SUMIFS(Con_ve!$F$6:$F$1005,Con_ve!$C$6:$C$1005,$C227,Con_ve!$I$6:$I$1005,"Fechada",Con_ve!$Q$6:$Q$1005,Cad_cl!AQ$5))),"",IF($C227="","",SUMIFS(Con_ve!$F$6:$F$1005,Con_ve!$C$6:$C$1005,$C227,Con_ve!$I$6:$I$1005,"Fechada",Con_ve!$Q$6:$Q$1005,Cad_cl!AQ$5)))</f>
        <v/>
      </c>
      <c r="AR227" s="134" t="str">
        <f>IF(ISERR(IF($C227="","",SUMIFS(Con_ve!$F$6:$F$1005,Con_ve!$C$6:$C$1005,$C227,Con_ve!$I$6:$I$1005,"Fechada",Con_ve!$Q$6:$Q$1005,Cad_cl!AR$5))),"",IF($C227="","",SUMIFS(Con_ve!$F$6:$F$1005,Con_ve!$C$6:$C$1005,$C227,Con_ve!$I$6:$I$1005,"Fechada",Con_ve!$Q$6:$Q$1005,Cad_cl!AR$5)))</f>
        <v/>
      </c>
      <c r="AS227" s="134" t="str">
        <f>IF(ISERR(IF($C227="","",SUMIFS(Con_ve!$F$6:$F$1005,Con_ve!$C$6:$C$1005,$C227,Con_ve!$I$6:$I$1005,"Fechada",Con_ve!$Q$6:$Q$1005,Cad_cl!AS$5))),"",IF($C227="","",SUMIFS(Con_ve!$F$6:$F$1005,Con_ve!$C$6:$C$1005,$C227,Con_ve!$I$6:$I$1005,"Fechada",Con_ve!$Q$6:$Q$1005,Cad_cl!AS$5)))</f>
        <v/>
      </c>
      <c r="AT227" s="134" t="str">
        <f>IF(ISERR(IF($C227="","",SUMIFS(Con_ve!$F$6:$F$1005,Con_ve!$C$6:$C$1005,$C227,Con_ve!$I$6:$I$1005,"Fechada",Con_ve!$Q$6:$Q$1005,Cad_cl!AT$5))),"",IF($C227="","",SUMIFS(Con_ve!$F$6:$F$1005,Con_ve!$C$6:$C$1005,$C227,Con_ve!$I$6:$I$1005,"Fechada",Con_ve!$Q$6:$Q$1005,Cad_cl!AT$5)))</f>
        <v/>
      </c>
      <c r="AU227" s="134" t="str">
        <f>IF(ISERR(IF($C227="","",SUMIFS(Con_ve!$F$6:$F$1005,Con_ve!$C$6:$C$1005,$C227,Con_ve!$I$6:$I$1005,"Fechada",Con_ve!$Q$6:$Q$1005,Cad_cl!AU$5))),"",IF($C227="","",SUMIFS(Con_ve!$F$6:$F$1005,Con_ve!$C$6:$C$1005,$C227,Con_ve!$I$6:$I$1005,"Fechada",Con_ve!$Q$6:$Q$1005,Cad_cl!AU$5)))</f>
        <v/>
      </c>
      <c r="AV227" s="134" t="str">
        <f>IF(ISERR(IF($C227="","",SUMIFS(Con_ve!$F$6:$F$1005,Con_ve!$C$6:$C$1005,$C227,Con_ve!$I$6:$I$1005,"Fechada",Con_ve!$Q$6:$Q$1005,Cad_cl!AV$5))),"",IF($C227="","",SUMIFS(Con_ve!$F$6:$F$1005,Con_ve!$C$6:$C$1005,$C227,Con_ve!$I$6:$I$1005,"Fechada",Con_ve!$Q$6:$Q$1005,Cad_cl!AV$5)))</f>
        <v/>
      </c>
      <c r="AW227" s="134" t="str">
        <f>IF(ISERR(IF($C227="","",SUMIFS(Con_ve!$F$6:$F$1005,Con_ve!$C$6:$C$1005,$C227,Con_ve!$I$6:$I$1005,"Fechada",Con_ve!$Q$6:$Q$1005,Cad_cl!AW$5))),"",IF($C227="","",SUMIFS(Con_ve!$F$6:$F$1005,Con_ve!$C$6:$C$1005,$C227,Con_ve!$I$6:$I$1005,"Fechada",Con_ve!$Q$6:$Q$1005,Cad_cl!AW$5)))</f>
        <v/>
      </c>
      <c r="AX227" s="134" t="str">
        <f>IF(ISERR(IF($C227="","",SUMIFS(Con_ve!$F$6:$F$1005,Con_ve!$C$6:$C$1005,$C227,Con_ve!$I$6:$I$1005,"Fechada",Con_ve!$Q$6:$Q$1005,Cad_cl!AX$5))),"",IF($C227="","",SUMIFS(Con_ve!$F$6:$F$1005,Con_ve!$C$6:$C$1005,$C227,Con_ve!$I$6:$I$1005,"Fechada",Con_ve!$Q$6:$Q$1005,Cad_cl!AX$5)))</f>
        <v/>
      </c>
      <c r="AY227" s="134" t="str">
        <f>IF(ISERR(IF($C227="","",SUMIFS(Con_ve!$F$6:$F$1005,Con_ve!$C$6:$C$1005,$C227,Con_ve!$I$6:$I$1005,"Fechada",Con_ve!$Q$6:$Q$1005,Cad_cl!AY$5))),"",IF($C227="","",SUMIFS(Con_ve!$F$6:$F$1005,Con_ve!$C$6:$C$1005,$C227,Con_ve!$I$6:$I$1005,"Fechada",Con_ve!$Q$6:$Q$1005,Cad_cl!AY$5)))</f>
        <v/>
      </c>
      <c r="AZ227" s="134" t="str">
        <f>IF(ISERR(IF($C227="","",SUMIFS(Con_ve!$F$6:$F$1005,Con_ve!$C$6:$C$1005,$C227,Con_ve!$I$6:$I$1005,"Fechada",Con_ve!$Q$6:$Q$1005,Cad_cl!AZ$5))),"",IF($C227="","",SUMIFS(Con_ve!$F$6:$F$1005,Con_ve!$C$6:$C$1005,$C227,Con_ve!$I$6:$I$1005,"Fechada",Con_ve!$Q$6:$Q$1005,Cad_cl!AZ$5)))</f>
        <v/>
      </c>
      <c r="BA227" s="134" t="str">
        <f>IF(ISERR(IF($C227="","",SUMIFS(Con_ve!$F$6:$F$1005,Con_ve!$C$6:$C$1005,$C227,Con_ve!$I$6:$I$1005,"Fechada",Con_ve!$Q$6:$Q$1005,Cad_cl!BA$5))),"",IF($C227="","",SUMIFS(Con_ve!$F$6:$F$1005,Con_ve!$C$6:$C$1005,$C227,Con_ve!$I$6:$I$1005,"Fechada",Con_ve!$Q$6:$Q$1005,Cad_cl!BA$5)))</f>
        <v/>
      </c>
      <c r="BB227" s="134">
        <f t="shared" si="9"/>
        <v>0</v>
      </c>
      <c r="BD227" s="134" t="str">
        <f>IF(ISERR(IF($C227="","",SUMIFS(Con_ve!$F$6:$F$1005,Con_ve!$C$6:$C$1005,$C227,Con_ve!$I$6:$I$1005,"Em negociação",Con_ve!$Q$6:$Q$1005,Cad_cl!BD$5))),"",IF($C227="","",SUMIFS(Con_ve!$F$6:$F$1005,Con_ve!$C$6:$C$1005,$C227,Con_ve!$I$6:$I$1005,"Em negociação",Con_ve!$Q$6:$Q$1005,Cad_cl!BD$5)))</f>
        <v/>
      </c>
      <c r="BE227" s="134" t="str">
        <f>IF(ISERR(IF($C227="","",SUMIFS(Con_ve!$F$6:$F$1005,Con_ve!$C$6:$C$1005,$C227,Con_ve!$I$6:$I$1005,"Em negociação",Con_ve!$Q$6:$Q$1005,Cad_cl!BE$5))),"",IF($C227="","",SUMIFS(Con_ve!$F$6:$F$1005,Con_ve!$C$6:$C$1005,$C227,Con_ve!$I$6:$I$1005,"Em negociação",Con_ve!$Q$6:$Q$1005,Cad_cl!BE$5)))</f>
        <v/>
      </c>
      <c r="BF227" s="134" t="str">
        <f>IF(ISERR(IF($C227="","",SUMIFS(Con_ve!$F$6:$F$1005,Con_ve!$C$6:$C$1005,$C227,Con_ve!$I$6:$I$1005,"Em negociação",Con_ve!$Q$6:$Q$1005,Cad_cl!BF$5))),"",IF($C227="","",SUMIFS(Con_ve!$F$6:$F$1005,Con_ve!$C$6:$C$1005,$C227,Con_ve!$I$6:$I$1005,"Em negociação",Con_ve!$Q$6:$Q$1005,Cad_cl!BF$5)))</f>
        <v/>
      </c>
      <c r="BG227" s="134" t="str">
        <f>IF(ISERR(IF($C227="","",SUMIFS(Con_ve!$F$6:$F$1005,Con_ve!$C$6:$C$1005,$C227,Con_ve!$I$6:$I$1005,"Em negociação",Con_ve!$Q$6:$Q$1005,Cad_cl!BG$5))),"",IF($C227="","",SUMIFS(Con_ve!$F$6:$F$1005,Con_ve!$C$6:$C$1005,$C227,Con_ve!$I$6:$I$1005,"Em negociação",Con_ve!$Q$6:$Q$1005,Cad_cl!BG$5)))</f>
        <v/>
      </c>
      <c r="BH227" s="134" t="str">
        <f>IF(ISERR(IF($C227="","",SUMIFS(Con_ve!$F$6:$F$1005,Con_ve!$C$6:$C$1005,$C227,Con_ve!$I$6:$I$1005,"Em negociação",Con_ve!$Q$6:$Q$1005,Cad_cl!BH$5))),"",IF($C227="","",SUMIFS(Con_ve!$F$6:$F$1005,Con_ve!$C$6:$C$1005,$C227,Con_ve!$I$6:$I$1005,"Em negociação",Con_ve!$Q$6:$Q$1005,Cad_cl!BH$5)))</f>
        <v/>
      </c>
      <c r="BI227" s="134" t="str">
        <f>IF(ISERR(IF($C227="","",SUMIFS(Con_ve!$F$6:$F$1005,Con_ve!$C$6:$C$1005,$C227,Con_ve!$I$6:$I$1005,"Em negociação",Con_ve!$Q$6:$Q$1005,Cad_cl!BI$5))),"",IF($C227="","",SUMIFS(Con_ve!$F$6:$F$1005,Con_ve!$C$6:$C$1005,$C227,Con_ve!$I$6:$I$1005,"Em negociação",Con_ve!$Q$6:$Q$1005,Cad_cl!BI$5)))</f>
        <v/>
      </c>
      <c r="BJ227" s="134" t="str">
        <f>IF(ISERR(IF($C227="","",SUMIFS(Con_ve!$F$6:$F$1005,Con_ve!$C$6:$C$1005,$C227,Con_ve!$I$6:$I$1005,"Em negociação",Con_ve!$Q$6:$Q$1005,Cad_cl!BJ$5))),"",IF($C227="","",SUMIFS(Con_ve!$F$6:$F$1005,Con_ve!$C$6:$C$1005,$C227,Con_ve!$I$6:$I$1005,"Em negociação",Con_ve!$Q$6:$Q$1005,Cad_cl!BJ$5)))</f>
        <v/>
      </c>
      <c r="BK227" s="134" t="str">
        <f>IF(ISERR(IF($C227="","",SUMIFS(Con_ve!$F$6:$F$1005,Con_ve!$C$6:$C$1005,$C227,Con_ve!$I$6:$I$1005,"Em negociação",Con_ve!$Q$6:$Q$1005,Cad_cl!BK$5))),"",IF($C227="","",SUMIFS(Con_ve!$F$6:$F$1005,Con_ve!$C$6:$C$1005,$C227,Con_ve!$I$6:$I$1005,"Em negociação",Con_ve!$Q$6:$Q$1005,Cad_cl!BK$5)))</f>
        <v/>
      </c>
      <c r="BL227" s="134" t="str">
        <f>IF(ISERR(IF($C227="","",SUMIFS(Con_ve!$F$6:$F$1005,Con_ve!$C$6:$C$1005,$C227,Con_ve!$I$6:$I$1005,"Em negociação",Con_ve!$Q$6:$Q$1005,Cad_cl!BL$5))),"",IF($C227="","",SUMIFS(Con_ve!$F$6:$F$1005,Con_ve!$C$6:$C$1005,$C227,Con_ve!$I$6:$I$1005,"Em negociação",Con_ve!$Q$6:$Q$1005,Cad_cl!BL$5)))</f>
        <v/>
      </c>
      <c r="BM227" s="134" t="str">
        <f>IF(ISERR(IF($C227="","",SUMIFS(Con_ve!$F$6:$F$1005,Con_ve!$C$6:$C$1005,$C227,Con_ve!$I$6:$I$1005,"Em negociação",Con_ve!$Q$6:$Q$1005,Cad_cl!BM$5))),"",IF($C227="","",SUMIFS(Con_ve!$F$6:$F$1005,Con_ve!$C$6:$C$1005,$C227,Con_ve!$I$6:$I$1005,"Em negociação",Con_ve!$Q$6:$Q$1005,Cad_cl!BM$5)))</f>
        <v/>
      </c>
      <c r="BN227" s="134" t="str">
        <f>IF(ISERR(IF($C227="","",SUMIFS(Con_ve!$F$6:$F$1005,Con_ve!$C$6:$C$1005,$C227,Con_ve!$I$6:$I$1005,"Em negociação",Con_ve!$Q$6:$Q$1005,Cad_cl!BN$5))),"",IF($C227="","",SUMIFS(Con_ve!$F$6:$F$1005,Con_ve!$C$6:$C$1005,$C227,Con_ve!$I$6:$I$1005,"Em negociação",Con_ve!$Q$6:$Q$1005,Cad_cl!BN$5)))</f>
        <v/>
      </c>
      <c r="BO227" s="134" t="str">
        <f>IF(ISERR(IF($C227="","",SUMIFS(Con_ve!$F$6:$F$1005,Con_ve!$C$6:$C$1005,$C227,Con_ve!$I$6:$I$1005,"Em negociação",Con_ve!$Q$6:$Q$1005,Cad_cl!BO$5))),"",IF($C227="","",SUMIFS(Con_ve!$F$6:$F$1005,Con_ve!$C$6:$C$1005,$C227,Con_ve!$I$6:$I$1005,"Em negociação",Con_ve!$Q$6:$Q$1005,Cad_cl!BO$5)))</f>
        <v/>
      </c>
      <c r="BP227" s="134">
        <f t="shared" si="10"/>
        <v>0</v>
      </c>
      <c r="BR227" s="125" t="str">
        <f>IF(ISERR(IF(AND($I227=Re_lo!$E$5,BR$5=VLOOKUP(Re_lo!$H$5,Re_lo!$N$5:$O$16,2,0)),AP227,"")),"",IF(AND($I227=Re_lo!$E$5,BR$5=VLOOKUP(Re_lo!$H$5,Re_lo!$N$5:$O$16,2,0)),AP227,""))</f>
        <v/>
      </c>
      <c r="BS227" s="125" t="str">
        <f>IF(ISERR(IF(AND($I227=Re_lo!$E$5,BS$5=VLOOKUP(Re_lo!$H$5,Re_lo!$N$5:$O$16,2,0)),AQ227,"")),"",IF(AND($I227=Re_lo!$E$5,BS$5=VLOOKUP(Re_lo!$H$5,Re_lo!$N$5:$O$16,2,0)),AQ227,""))</f>
        <v/>
      </c>
      <c r="BT227" s="125" t="str">
        <f>IF(ISERR(IF(AND($I227=Re_lo!$E$5,BT$5=VLOOKUP(Re_lo!$H$5,Re_lo!$N$5:$O$16,2,0)),AR227,"")),"",IF(AND($I227=Re_lo!$E$5,BT$5=VLOOKUP(Re_lo!$H$5,Re_lo!$N$5:$O$16,2,0)),AR227,""))</f>
        <v/>
      </c>
      <c r="BU227" s="125" t="str">
        <f>IF(ISERR(IF(AND($I227=Re_lo!$E$5,BU$5=VLOOKUP(Re_lo!$H$5,Re_lo!$N$5:$O$16,2,0)),AS227,"")),"",IF(AND($I227=Re_lo!$E$5,BU$5=VLOOKUP(Re_lo!$H$5,Re_lo!$N$5:$O$16,2,0)),AS227,""))</f>
        <v/>
      </c>
      <c r="BV227" s="125" t="str">
        <f>IF(ISERR(IF(AND($I227=Re_lo!$E$5,BV$5=VLOOKUP(Re_lo!$H$5,Re_lo!$N$5:$O$16,2,0)),AT227,"")),"",IF(AND($I227=Re_lo!$E$5,BV$5=VLOOKUP(Re_lo!$H$5,Re_lo!$N$5:$O$16,2,0)),AT227,""))</f>
        <v/>
      </c>
      <c r="BW227" s="125" t="str">
        <f>IF(ISERR(IF(AND($I227=Re_lo!$E$5,BW$5=VLOOKUP(Re_lo!$H$5,Re_lo!$N$5:$O$16,2,0)),AU227,"")),"",IF(AND($I227=Re_lo!$E$5,BW$5=VLOOKUP(Re_lo!$H$5,Re_lo!$N$5:$O$16,2,0)),AU227,""))</f>
        <v/>
      </c>
      <c r="BX227" s="125" t="str">
        <f>IF(ISERR(IF(AND($I227=Re_lo!$E$5,BX$5=VLOOKUP(Re_lo!$H$5,Re_lo!$N$5:$O$16,2,0)),AV227,"")),"",IF(AND($I227=Re_lo!$E$5,BX$5=VLOOKUP(Re_lo!$H$5,Re_lo!$N$5:$O$16,2,0)),AV227,""))</f>
        <v/>
      </c>
      <c r="BY227" s="125" t="str">
        <f>IF(ISERR(IF(AND($I227=Re_lo!$E$5,BY$5=VLOOKUP(Re_lo!$H$5,Re_lo!$N$5:$O$16,2,0)),AW227,"")),"",IF(AND($I227=Re_lo!$E$5,BY$5=VLOOKUP(Re_lo!$H$5,Re_lo!$N$5:$O$16,2,0)),AW227,""))</f>
        <v/>
      </c>
      <c r="BZ227" s="125" t="str">
        <f>IF(ISERR(IF(AND($I227=Re_lo!$E$5,BZ$5=VLOOKUP(Re_lo!$H$5,Re_lo!$N$5:$O$16,2,0)),AX227,"")),"",IF(AND($I227=Re_lo!$E$5,BZ$5=VLOOKUP(Re_lo!$H$5,Re_lo!$N$5:$O$16,2,0)),AX227,""))</f>
        <v/>
      </c>
      <c r="CA227" s="125" t="str">
        <f>IF(ISERR(IF(AND($I227=Re_lo!$E$5,CA$5=VLOOKUP(Re_lo!$H$5,Re_lo!$N$5:$O$16,2,0)),AY227,"")),"",IF(AND($I227=Re_lo!$E$5,CA$5=VLOOKUP(Re_lo!$H$5,Re_lo!$N$5:$O$16,2,0)),AY227,""))</f>
        <v/>
      </c>
      <c r="CB227" s="125" t="str">
        <f>IF(ISERR(IF(AND($I227=Re_lo!$E$5,CB$5=VLOOKUP(Re_lo!$H$5,Re_lo!$N$5:$O$16,2,0)),AZ227,"")),"",IF(AND($I227=Re_lo!$E$5,CB$5=VLOOKUP(Re_lo!$H$5,Re_lo!$N$5:$O$16,2,0)),AZ227,""))</f>
        <v/>
      </c>
      <c r="CC227" s="125" t="str">
        <f>IF(ISERR(IF(AND($I227=Re_lo!$E$5,CC$5=VLOOKUP(Re_lo!$H$5,Re_lo!$N$5:$O$16,2,0)),BA227,"")),"",IF(AND($I227=Re_lo!$E$5,CC$5=VLOOKUP(Re_lo!$H$5,Re_lo!$N$5:$O$16,2,0)),BA227,""))</f>
        <v/>
      </c>
      <c r="CD227" s="125" t="str">
        <f>IF(ISERR(IF(AND($I227=Re_lo!$E$5,CD$5=VLOOKUP(Re_lo!$H$5,Re_lo!$N$5:$O$16,2,0)),BB227,"")),"",IF(AND($I227=Re_lo!$E$5,CD$5=VLOOKUP(Re_lo!$H$5,Re_lo!$N$5:$O$16,2,0)),BB227,""))</f>
        <v/>
      </c>
      <c r="CF227" s="125" t="str">
        <f>IF($C227="","",COUNTIFS(Con_ve!$C$6:$C$1005,$C227,Con_ve!$Q$6:$Q$1005,Cad_cl!CF$5))</f>
        <v/>
      </c>
      <c r="CG227" s="125" t="str">
        <f>IF($C227="","",COUNTIFS(Con_ve!$C$6:$C$1005,$C227,Con_ve!$Q$6:$Q$1005,Cad_cl!CG$5))</f>
        <v/>
      </c>
      <c r="CH227" s="125" t="str">
        <f>IF($C227="","",COUNTIFS(Con_ve!$C$6:$C$1005,$C227,Con_ve!$Q$6:$Q$1005,Cad_cl!CH$5))</f>
        <v/>
      </c>
      <c r="CI227" s="125" t="str">
        <f>IF($C227="","",COUNTIFS(Con_ve!$C$6:$C$1005,$C227,Con_ve!$Q$6:$Q$1005,Cad_cl!CI$5))</f>
        <v/>
      </c>
      <c r="CJ227" s="125" t="str">
        <f>IF($C227="","",COUNTIFS(Con_ve!$C$6:$C$1005,$C227,Con_ve!$Q$6:$Q$1005,Cad_cl!CJ$5))</f>
        <v/>
      </c>
      <c r="CK227" s="125" t="str">
        <f>IF($C227="","",COUNTIFS(Con_ve!$C$6:$C$1005,$C227,Con_ve!$Q$6:$Q$1005,Cad_cl!CK$5))</f>
        <v/>
      </c>
      <c r="CL227" s="125" t="str">
        <f>IF($C227="","",COUNTIFS(Con_ve!$C$6:$C$1005,$C227,Con_ve!$Q$6:$Q$1005,Cad_cl!CL$5))</f>
        <v/>
      </c>
      <c r="CM227" s="125" t="str">
        <f>IF($C227="","",COUNTIFS(Con_ve!$C$6:$C$1005,$C227,Con_ve!$Q$6:$Q$1005,Cad_cl!CM$5))</f>
        <v/>
      </c>
      <c r="CN227" s="125" t="str">
        <f>IF($C227="","",COUNTIFS(Con_ve!$C$6:$C$1005,$C227,Con_ve!$Q$6:$Q$1005,Cad_cl!CN$5))</f>
        <v/>
      </c>
      <c r="CO227" s="125" t="str">
        <f>IF($C227="","",COUNTIFS(Con_ve!$C$6:$C$1005,$C227,Con_ve!$Q$6:$Q$1005,Cad_cl!CO$5))</f>
        <v/>
      </c>
      <c r="CP227" s="125" t="str">
        <f>IF($C227="","",COUNTIFS(Con_ve!$C$6:$C$1005,$C227,Con_ve!$Q$6:$Q$1005,Cad_cl!CP$5))</f>
        <v/>
      </c>
      <c r="CQ227" s="125" t="str">
        <f>IF($C227="","",COUNTIFS(Con_ve!$C$6:$C$1005,$C227,Con_ve!$Q$6:$Q$1005,Cad_cl!CQ$5))</f>
        <v/>
      </c>
      <c r="CR227" s="125">
        <f t="shared" si="11"/>
        <v>0</v>
      </c>
    </row>
    <row r="228" spans="3:96" ht="30" customHeight="1">
      <c r="C228" s="153"/>
      <c r="D228" s="153"/>
      <c r="E228" s="154"/>
      <c r="F228" s="153"/>
      <c r="G228" s="155"/>
      <c r="H228" s="153"/>
      <c r="I228" s="153"/>
      <c r="J228" s="132" t="s">
        <v>309</v>
      </c>
      <c r="K228" s="133" t="s">
        <v>309</v>
      </c>
      <c r="L228" s="153"/>
      <c r="M228" s="153"/>
      <c r="N228" s="153"/>
      <c r="O228" s="153"/>
      <c r="P228" s="153"/>
      <c r="Q228" s="153"/>
      <c r="AP228" s="134" t="str">
        <f>IF(ISERR(IF($C228="","",SUMIFS(Con_ve!$F$6:$F$1005,Con_ve!$C$6:$C$1005,$C228,Con_ve!$I$6:$I$1005,"Fechada",Con_ve!$Q$6:$Q$1005,Cad_cl!AP$5))),"",IF($C228="","",SUMIFS(Con_ve!$F$6:$F$1005,Con_ve!$C$6:$C$1005,$C228,Con_ve!$I$6:$I$1005,"Fechada",Con_ve!$Q$6:$Q$1005,Cad_cl!AP$5)))</f>
        <v/>
      </c>
      <c r="AQ228" s="134" t="str">
        <f>IF(ISERR(IF($C228="","",SUMIFS(Con_ve!$F$6:$F$1005,Con_ve!$C$6:$C$1005,$C228,Con_ve!$I$6:$I$1005,"Fechada",Con_ve!$Q$6:$Q$1005,Cad_cl!AQ$5))),"",IF($C228="","",SUMIFS(Con_ve!$F$6:$F$1005,Con_ve!$C$6:$C$1005,$C228,Con_ve!$I$6:$I$1005,"Fechada",Con_ve!$Q$6:$Q$1005,Cad_cl!AQ$5)))</f>
        <v/>
      </c>
      <c r="AR228" s="134" t="str">
        <f>IF(ISERR(IF($C228="","",SUMIFS(Con_ve!$F$6:$F$1005,Con_ve!$C$6:$C$1005,$C228,Con_ve!$I$6:$I$1005,"Fechada",Con_ve!$Q$6:$Q$1005,Cad_cl!AR$5))),"",IF($C228="","",SUMIFS(Con_ve!$F$6:$F$1005,Con_ve!$C$6:$C$1005,$C228,Con_ve!$I$6:$I$1005,"Fechada",Con_ve!$Q$6:$Q$1005,Cad_cl!AR$5)))</f>
        <v/>
      </c>
      <c r="AS228" s="134" t="str">
        <f>IF(ISERR(IF($C228="","",SUMIFS(Con_ve!$F$6:$F$1005,Con_ve!$C$6:$C$1005,$C228,Con_ve!$I$6:$I$1005,"Fechada",Con_ve!$Q$6:$Q$1005,Cad_cl!AS$5))),"",IF($C228="","",SUMIFS(Con_ve!$F$6:$F$1005,Con_ve!$C$6:$C$1005,$C228,Con_ve!$I$6:$I$1005,"Fechada",Con_ve!$Q$6:$Q$1005,Cad_cl!AS$5)))</f>
        <v/>
      </c>
      <c r="AT228" s="134" t="str">
        <f>IF(ISERR(IF($C228="","",SUMIFS(Con_ve!$F$6:$F$1005,Con_ve!$C$6:$C$1005,$C228,Con_ve!$I$6:$I$1005,"Fechada",Con_ve!$Q$6:$Q$1005,Cad_cl!AT$5))),"",IF($C228="","",SUMIFS(Con_ve!$F$6:$F$1005,Con_ve!$C$6:$C$1005,$C228,Con_ve!$I$6:$I$1005,"Fechada",Con_ve!$Q$6:$Q$1005,Cad_cl!AT$5)))</f>
        <v/>
      </c>
      <c r="AU228" s="134" t="str">
        <f>IF(ISERR(IF($C228="","",SUMIFS(Con_ve!$F$6:$F$1005,Con_ve!$C$6:$C$1005,$C228,Con_ve!$I$6:$I$1005,"Fechada",Con_ve!$Q$6:$Q$1005,Cad_cl!AU$5))),"",IF($C228="","",SUMIFS(Con_ve!$F$6:$F$1005,Con_ve!$C$6:$C$1005,$C228,Con_ve!$I$6:$I$1005,"Fechada",Con_ve!$Q$6:$Q$1005,Cad_cl!AU$5)))</f>
        <v/>
      </c>
      <c r="AV228" s="134" t="str">
        <f>IF(ISERR(IF($C228="","",SUMIFS(Con_ve!$F$6:$F$1005,Con_ve!$C$6:$C$1005,$C228,Con_ve!$I$6:$I$1005,"Fechada",Con_ve!$Q$6:$Q$1005,Cad_cl!AV$5))),"",IF($C228="","",SUMIFS(Con_ve!$F$6:$F$1005,Con_ve!$C$6:$C$1005,$C228,Con_ve!$I$6:$I$1005,"Fechada",Con_ve!$Q$6:$Q$1005,Cad_cl!AV$5)))</f>
        <v/>
      </c>
      <c r="AW228" s="134" t="str">
        <f>IF(ISERR(IF($C228="","",SUMIFS(Con_ve!$F$6:$F$1005,Con_ve!$C$6:$C$1005,$C228,Con_ve!$I$6:$I$1005,"Fechada",Con_ve!$Q$6:$Q$1005,Cad_cl!AW$5))),"",IF($C228="","",SUMIFS(Con_ve!$F$6:$F$1005,Con_ve!$C$6:$C$1005,$C228,Con_ve!$I$6:$I$1005,"Fechada",Con_ve!$Q$6:$Q$1005,Cad_cl!AW$5)))</f>
        <v/>
      </c>
      <c r="AX228" s="134" t="str">
        <f>IF(ISERR(IF($C228="","",SUMIFS(Con_ve!$F$6:$F$1005,Con_ve!$C$6:$C$1005,$C228,Con_ve!$I$6:$I$1005,"Fechada",Con_ve!$Q$6:$Q$1005,Cad_cl!AX$5))),"",IF($C228="","",SUMIFS(Con_ve!$F$6:$F$1005,Con_ve!$C$6:$C$1005,$C228,Con_ve!$I$6:$I$1005,"Fechada",Con_ve!$Q$6:$Q$1005,Cad_cl!AX$5)))</f>
        <v/>
      </c>
      <c r="AY228" s="134" t="str">
        <f>IF(ISERR(IF($C228="","",SUMIFS(Con_ve!$F$6:$F$1005,Con_ve!$C$6:$C$1005,$C228,Con_ve!$I$6:$I$1005,"Fechada",Con_ve!$Q$6:$Q$1005,Cad_cl!AY$5))),"",IF($C228="","",SUMIFS(Con_ve!$F$6:$F$1005,Con_ve!$C$6:$C$1005,$C228,Con_ve!$I$6:$I$1005,"Fechada",Con_ve!$Q$6:$Q$1005,Cad_cl!AY$5)))</f>
        <v/>
      </c>
      <c r="AZ228" s="134" t="str">
        <f>IF(ISERR(IF($C228="","",SUMIFS(Con_ve!$F$6:$F$1005,Con_ve!$C$6:$C$1005,$C228,Con_ve!$I$6:$I$1005,"Fechada",Con_ve!$Q$6:$Q$1005,Cad_cl!AZ$5))),"",IF($C228="","",SUMIFS(Con_ve!$F$6:$F$1005,Con_ve!$C$6:$C$1005,$C228,Con_ve!$I$6:$I$1005,"Fechada",Con_ve!$Q$6:$Q$1005,Cad_cl!AZ$5)))</f>
        <v/>
      </c>
      <c r="BA228" s="134" t="str">
        <f>IF(ISERR(IF($C228="","",SUMIFS(Con_ve!$F$6:$F$1005,Con_ve!$C$6:$C$1005,$C228,Con_ve!$I$6:$I$1005,"Fechada",Con_ve!$Q$6:$Q$1005,Cad_cl!BA$5))),"",IF($C228="","",SUMIFS(Con_ve!$F$6:$F$1005,Con_ve!$C$6:$C$1005,$C228,Con_ve!$I$6:$I$1005,"Fechada",Con_ve!$Q$6:$Q$1005,Cad_cl!BA$5)))</f>
        <v/>
      </c>
      <c r="BB228" s="134">
        <f t="shared" si="9"/>
        <v>0</v>
      </c>
      <c r="BD228" s="134" t="str">
        <f>IF(ISERR(IF($C228="","",SUMIFS(Con_ve!$F$6:$F$1005,Con_ve!$C$6:$C$1005,$C228,Con_ve!$I$6:$I$1005,"Em negociação",Con_ve!$Q$6:$Q$1005,Cad_cl!BD$5))),"",IF($C228="","",SUMIFS(Con_ve!$F$6:$F$1005,Con_ve!$C$6:$C$1005,$C228,Con_ve!$I$6:$I$1005,"Em negociação",Con_ve!$Q$6:$Q$1005,Cad_cl!BD$5)))</f>
        <v/>
      </c>
      <c r="BE228" s="134" t="str">
        <f>IF(ISERR(IF($C228="","",SUMIFS(Con_ve!$F$6:$F$1005,Con_ve!$C$6:$C$1005,$C228,Con_ve!$I$6:$I$1005,"Em negociação",Con_ve!$Q$6:$Q$1005,Cad_cl!BE$5))),"",IF($C228="","",SUMIFS(Con_ve!$F$6:$F$1005,Con_ve!$C$6:$C$1005,$C228,Con_ve!$I$6:$I$1005,"Em negociação",Con_ve!$Q$6:$Q$1005,Cad_cl!BE$5)))</f>
        <v/>
      </c>
      <c r="BF228" s="134" t="str">
        <f>IF(ISERR(IF($C228="","",SUMIFS(Con_ve!$F$6:$F$1005,Con_ve!$C$6:$C$1005,$C228,Con_ve!$I$6:$I$1005,"Em negociação",Con_ve!$Q$6:$Q$1005,Cad_cl!BF$5))),"",IF($C228="","",SUMIFS(Con_ve!$F$6:$F$1005,Con_ve!$C$6:$C$1005,$C228,Con_ve!$I$6:$I$1005,"Em negociação",Con_ve!$Q$6:$Q$1005,Cad_cl!BF$5)))</f>
        <v/>
      </c>
      <c r="BG228" s="134" t="str">
        <f>IF(ISERR(IF($C228="","",SUMIFS(Con_ve!$F$6:$F$1005,Con_ve!$C$6:$C$1005,$C228,Con_ve!$I$6:$I$1005,"Em negociação",Con_ve!$Q$6:$Q$1005,Cad_cl!BG$5))),"",IF($C228="","",SUMIFS(Con_ve!$F$6:$F$1005,Con_ve!$C$6:$C$1005,$C228,Con_ve!$I$6:$I$1005,"Em negociação",Con_ve!$Q$6:$Q$1005,Cad_cl!BG$5)))</f>
        <v/>
      </c>
      <c r="BH228" s="134" t="str">
        <f>IF(ISERR(IF($C228="","",SUMIFS(Con_ve!$F$6:$F$1005,Con_ve!$C$6:$C$1005,$C228,Con_ve!$I$6:$I$1005,"Em negociação",Con_ve!$Q$6:$Q$1005,Cad_cl!BH$5))),"",IF($C228="","",SUMIFS(Con_ve!$F$6:$F$1005,Con_ve!$C$6:$C$1005,$C228,Con_ve!$I$6:$I$1005,"Em negociação",Con_ve!$Q$6:$Q$1005,Cad_cl!BH$5)))</f>
        <v/>
      </c>
      <c r="BI228" s="134" t="str">
        <f>IF(ISERR(IF($C228="","",SUMIFS(Con_ve!$F$6:$F$1005,Con_ve!$C$6:$C$1005,$C228,Con_ve!$I$6:$I$1005,"Em negociação",Con_ve!$Q$6:$Q$1005,Cad_cl!BI$5))),"",IF($C228="","",SUMIFS(Con_ve!$F$6:$F$1005,Con_ve!$C$6:$C$1005,$C228,Con_ve!$I$6:$I$1005,"Em negociação",Con_ve!$Q$6:$Q$1005,Cad_cl!BI$5)))</f>
        <v/>
      </c>
      <c r="BJ228" s="134" t="str">
        <f>IF(ISERR(IF($C228="","",SUMIFS(Con_ve!$F$6:$F$1005,Con_ve!$C$6:$C$1005,$C228,Con_ve!$I$6:$I$1005,"Em negociação",Con_ve!$Q$6:$Q$1005,Cad_cl!BJ$5))),"",IF($C228="","",SUMIFS(Con_ve!$F$6:$F$1005,Con_ve!$C$6:$C$1005,$C228,Con_ve!$I$6:$I$1005,"Em negociação",Con_ve!$Q$6:$Q$1005,Cad_cl!BJ$5)))</f>
        <v/>
      </c>
      <c r="BK228" s="134" t="str">
        <f>IF(ISERR(IF($C228="","",SUMIFS(Con_ve!$F$6:$F$1005,Con_ve!$C$6:$C$1005,$C228,Con_ve!$I$6:$I$1005,"Em negociação",Con_ve!$Q$6:$Q$1005,Cad_cl!BK$5))),"",IF($C228="","",SUMIFS(Con_ve!$F$6:$F$1005,Con_ve!$C$6:$C$1005,$C228,Con_ve!$I$6:$I$1005,"Em negociação",Con_ve!$Q$6:$Q$1005,Cad_cl!BK$5)))</f>
        <v/>
      </c>
      <c r="BL228" s="134" t="str">
        <f>IF(ISERR(IF($C228="","",SUMIFS(Con_ve!$F$6:$F$1005,Con_ve!$C$6:$C$1005,$C228,Con_ve!$I$6:$I$1005,"Em negociação",Con_ve!$Q$6:$Q$1005,Cad_cl!BL$5))),"",IF($C228="","",SUMIFS(Con_ve!$F$6:$F$1005,Con_ve!$C$6:$C$1005,$C228,Con_ve!$I$6:$I$1005,"Em negociação",Con_ve!$Q$6:$Q$1005,Cad_cl!BL$5)))</f>
        <v/>
      </c>
      <c r="BM228" s="134" t="str">
        <f>IF(ISERR(IF($C228="","",SUMIFS(Con_ve!$F$6:$F$1005,Con_ve!$C$6:$C$1005,$C228,Con_ve!$I$6:$I$1005,"Em negociação",Con_ve!$Q$6:$Q$1005,Cad_cl!BM$5))),"",IF($C228="","",SUMIFS(Con_ve!$F$6:$F$1005,Con_ve!$C$6:$C$1005,$C228,Con_ve!$I$6:$I$1005,"Em negociação",Con_ve!$Q$6:$Q$1005,Cad_cl!BM$5)))</f>
        <v/>
      </c>
      <c r="BN228" s="134" t="str">
        <f>IF(ISERR(IF($C228="","",SUMIFS(Con_ve!$F$6:$F$1005,Con_ve!$C$6:$C$1005,$C228,Con_ve!$I$6:$I$1005,"Em negociação",Con_ve!$Q$6:$Q$1005,Cad_cl!BN$5))),"",IF($C228="","",SUMIFS(Con_ve!$F$6:$F$1005,Con_ve!$C$6:$C$1005,$C228,Con_ve!$I$6:$I$1005,"Em negociação",Con_ve!$Q$6:$Q$1005,Cad_cl!BN$5)))</f>
        <v/>
      </c>
      <c r="BO228" s="134" t="str">
        <f>IF(ISERR(IF($C228="","",SUMIFS(Con_ve!$F$6:$F$1005,Con_ve!$C$6:$C$1005,$C228,Con_ve!$I$6:$I$1005,"Em negociação",Con_ve!$Q$6:$Q$1005,Cad_cl!BO$5))),"",IF($C228="","",SUMIFS(Con_ve!$F$6:$F$1005,Con_ve!$C$6:$C$1005,$C228,Con_ve!$I$6:$I$1005,"Em negociação",Con_ve!$Q$6:$Q$1005,Cad_cl!BO$5)))</f>
        <v/>
      </c>
      <c r="BP228" s="134">
        <f t="shared" si="10"/>
        <v>0</v>
      </c>
      <c r="BR228" s="125" t="str">
        <f>IF(ISERR(IF(AND($I228=Re_lo!$E$5,BR$5=VLOOKUP(Re_lo!$H$5,Re_lo!$N$5:$O$16,2,0)),AP228,"")),"",IF(AND($I228=Re_lo!$E$5,BR$5=VLOOKUP(Re_lo!$H$5,Re_lo!$N$5:$O$16,2,0)),AP228,""))</f>
        <v/>
      </c>
      <c r="BS228" s="125" t="str">
        <f>IF(ISERR(IF(AND($I228=Re_lo!$E$5,BS$5=VLOOKUP(Re_lo!$H$5,Re_lo!$N$5:$O$16,2,0)),AQ228,"")),"",IF(AND($I228=Re_lo!$E$5,BS$5=VLOOKUP(Re_lo!$H$5,Re_lo!$N$5:$O$16,2,0)),AQ228,""))</f>
        <v/>
      </c>
      <c r="BT228" s="125" t="str">
        <f>IF(ISERR(IF(AND($I228=Re_lo!$E$5,BT$5=VLOOKUP(Re_lo!$H$5,Re_lo!$N$5:$O$16,2,0)),AR228,"")),"",IF(AND($I228=Re_lo!$E$5,BT$5=VLOOKUP(Re_lo!$H$5,Re_lo!$N$5:$O$16,2,0)),AR228,""))</f>
        <v/>
      </c>
      <c r="BU228" s="125" t="str">
        <f>IF(ISERR(IF(AND($I228=Re_lo!$E$5,BU$5=VLOOKUP(Re_lo!$H$5,Re_lo!$N$5:$O$16,2,0)),AS228,"")),"",IF(AND($I228=Re_lo!$E$5,BU$5=VLOOKUP(Re_lo!$H$5,Re_lo!$N$5:$O$16,2,0)),AS228,""))</f>
        <v/>
      </c>
      <c r="BV228" s="125" t="str">
        <f>IF(ISERR(IF(AND($I228=Re_lo!$E$5,BV$5=VLOOKUP(Re_lo!$H$5,Re_lo!$N$5:$O$16,2,0)),AT228,"")),"",IF(AND($I228=Re_lo!$E$5,BV$5=VLOOKUP(Re_lo!$H$5,Re_lo!$N$5:$O$16,2,0)),AT228,""))</f>
        <v/>
      </c>
      <c r="BW228" s="125" t="str">
        <f>IF(ISERR(IF(AND($I228=Re_lo!$E$5,BW$5=VLOOKUP(Re_lo!$H$5,Re_lo!$N$5:$O$16,2,0)),AU228,"")),"",IF(AND($I228=Re_lo!$E$5,BW$5=VLOOKUP(Re_lo!$H$5,Re_lo!$N$5:$O$16,2,0)),AU228,""))</f>
        <v/>
      </c>
      <c r="BX228" s="125" t="str">
        <f>IF(ISERR(IF(AND($I228=Re_lo!$E$5,BX$5=VLOOKUP(Re_lo!$H$5,Re_lo!$N$5:$O$16,2,0)),AV228,"")),"",IF(AND($I228=Re_lo!$E$5,BX$5=VLOOKUP(Re_lo!$H$5,Re_lo!$N$5:$O$16,2,0)),AV228,""))</f>
        <v/>
      </c>
      <c r="BY228" s="125" t="str">
        <f>IF(ISERR(IF(AND($I228=Re_lo!$E$5,BY$5=VLOOKUP(Re_lo!$H$5,Re_lo!$N$5:$O$16,2,0)),AW228,"")),"",IF(AND($I228=Re_lo!$E$5,BY$5=VLOOKUP(Re_lo!$H$5,Re_lo!$N$5:$O$16,2,0)),AW228,""))</f>
        <v/>
      </c>
      <c r="BZ228" s="125" t="str">
        <f>IF(ISERR(IF(AND($I228=Re_lo!$E$5,BZ$5=VLOOKUP(Re_lo!$H$5,Re_lo!$N$5:$O$16,2,0)),AX228,"")),"",IF(AND($I228=Re_lo!$E$5,BZ$5=VLOOKUP(Re_lo!$H$5,Re_lo!$N$5:$O$16,2,0)),AX228,""))</f>
        <v/>
      </c>
      <c r="CA228" s="125" t="str">
        <f>IF(ISERR(IF(AND($I228=Re_lo!$E$5,CA$5=VLOOKUP(Re_lo!$H$5,Re_lo!$N$5:$O$16,2,0)),AY228,"")),"",IF(AND($I228=Re_lo!$E$5,CA$5=VLOOKUP(Re_lo!$H$5,Re_lo!$N$5:$O$16,2,0)),AY228,""))</f>
        <v/>
      </c>
      <c r="CB228" s="125" t="str">
        <f>IF(ISERR(IF(AND($I228=Re_lo!$E$5,CB$5=VLOOKUP(Re_lo!$H$5,Re_lo!$N$5:$O$16,2,0)),AZ228,"")),"",IF(AND($I228=Re_lo!$E$5,CB$5=VLOOKUP(Re_lo!$H$5,Re_lo!$N$5:$O$16,2,0)),AZ228,""))</f>
        <v/>
      </c>
      <c r="CC228" s="125" t="str">
        <f>IF(ISERR(IF(AND($I228=Re_lo!$E$5,CC$5=VLOOKUP(Re_lo!$H$5,Re_lo!$N$5:$O$16,2,0)),BA228,"")),"",IF(AND($I228=Re_lo!$E$5,CC$5=VLOOKUP(Re_lo!$H$5,Re_lo!$N$5:$O$16,2,0)),BA228,""))</f>
        <v/>
      </c>
      <c r="CD228" s="125" t="str">
        <f>IF(ISERR(IF(AND($I228=Re_lo!$E$5,CD$5=VLOOKUP(Re_lo!$H$5,Re_lo!$N$5:$O$16,2,0)),BB228,"")),"",IF(AND($I228=Re_lo!$E$5,CD$5=VLOOKUP(Re_lo!$H$5,Re_lo!$N$5:$O$16,2,0)),BB228,""))</f>
        <v/>
      </c>
      <c r="CF228" s="125" t="str">
        <f>IF($C228="","",COUNTIFS(Con_ve!$C$6:$C$1005,$C228,Con_ve!$Q$6:$Q$1005,Cad_cl!CF$5))</f>
        <v/>
      </c>
      <c r="CG228" s="125" t="str">
        <f>IF($C228="","",COUNTIFS(Con_ve!$C$6:$C$1005,$C228,Con_ve!$Q$6:$Q$1005,Cad_cl!CG$5))</f>
        <v/>
      </c>
      <c r="CH228" s="125" t="str">
        <f>IF($C228="","",COUNTIFS(Con_ve!$C$6:$C$1005,$C228,Con_ve!$Q$6:$Q$1005,Cad_cl!CH$5))</f>
        <v/>
      </c>
      <c r="CI228" s="125" t="str">
        <f>IF($C228="","",COUNTIFS(Con_ve!$C$6:$C$1005,$C228,Con_ve!$Q$6:$Q$1005,Cad_cl!CI$5))</f>
        <v/>
      </c>
      <c r="CJ228" s="125" t="str">
        <f>IF($C228="","",COUNTIFS(Con_ve!$C$6:$C$1005,$C228,Con_ve!$Q$6:$Q$1005,Cad_cl!CJ$5))</f>
        <v/>
      </c>
      <c r="CK228" s="125" t="str">
        <f>IF($C228="","",COUNTIFS(Con_ve!$C$6:$C$1005,$C228,Con_ve!$Q$6:$Q$1005,Cad_cl!CK$5))</f>
        <v/>
      </c>
      <c r="CL228" s="125" t="str">
        <f>IF($C228="","",COUNTIFS(Con_ve!$C$6:$C$1005,$C228,Con_ve!$Q$6:$Q$1005,Cad_cl!CL$5))</f>
        <v/>
      </c>
      <c r="CM228" s="125" t="str">
        <f>IF($C228="","",COUNTIFS(Con_ve!$C$6:$C$1005,$C228,Con_ve!$Q$6:$Q$1005,Cad_cl!CM$5))</f>
        <v/>
      </c>
      <c r="CN228" s="125" t="str">
        <f>IF($C228="","",COUNTIFS(Con_ve!$C$6:$C$1005,$C228,Con_ve!$Q$6:$Q$1005,Cad_cl!CN$5))</f>
        <v/>
      </c>
      <c r="CO228" s="125" t="str">
        <f>IF($C228="","",COUNTIFS(Con_ve!$C$6:$C$1005,$C228,Con_ve!$Q$6:$Q$1005,Cad_cl!CO$5))</f>
        <v/>
      </c>
      <c r="CP228" s="125" t="str">
        <f>IF($C228="","",COUNTIFS(Con_ve!$C$6:$C$1005,$C228,Con_ve!$Q$6:$Q$1005,Cad_cl!CP$5))</f>
        <v/>
      </c>
      <c r="CQ228" s="125" t="str">
        <f>IF($C228="","",COUNTIFS(Con_ve!$C$6:$C$1005,$C228,Con_ve!$Q$6:$Q$1005,Cad_cl!CQ$5))</f>
        <v/>
      </c>
      <c r="CR228" s="125">
        <f t="shared" si="11"/>
        <v>0</v>
      </c>
    </row>
    <row r="229" spans="3:96" ht="30" customHeight="1">
      <c r="C229" s="153"/>
      <c r="D229" s="153"/>
      <c r="E229" s="154"/>
      <c r="F229" s="153"/>
      <c r="G229" s="155"/>
      <c r="H229" s="153"/>
      <c r="I229" s="153"/>
      <c r="J229" s="132" t="s">
        <v>309</v>
      </c>
      <c r="K229" s="133" t="s">
        <v>309</v>
      </c>
      <c r="L229" s="153"/>
      <c r="M229" s="153"/>
      <c r="N229" s="153"/>
      <c r="O229" s="153"/>
      <c r="P229" s="153"/>
      <c r="Q229" s="153"/>
      <c r="AP229" s="134" t="str">
        <f>IF(ISERR(IF($C229="","",SUMIFS(Con_ve!$F$6:$F$1005,Con_ve!$C$6:$C$1005,$C229,Con_ve!$I$6:$I$1005,"Fechada",Con_ve!$Q$6:$Q$1005,Cad_cl!AP$5))),"",IF($C229="","",SUMIFS(Con_ve!$F$6:$F$1005,Con_ve!$C$6:$C$1005,$C229,Con_ve!$I$6:$I$1005,"Fechada",Con_ve!$Q$6:$Q$1005,Cad_cl!AP$5)))</f>
        <v/>
      </c>
      <c r="AQ229" s="134" t="str">
        <f>IF(ISERR(IF($C229="","",SUMIFS(Con_ve!$F$6:$F$1005,Con_ve!$C$6:$C$1005,$C229,Con_ve!$I$6:$I$1005,"Fechada",Con_ve!$Q$6:$Q$1005,Cad_cl!AQ$5))),"",IF($C229="","",SUMIFS(Con_ve!$F$6:$F$1005,Con_ve!$C$6:$C$1005,$C229,Con_ve!$I$6:$I$1005,"Fechada",Con_ve!$Q$6:$Q$1005,Cad_cl!AQ$5)))</f>
        <v/>
      </c>
      <c r="AR229" s="134" t="str">
        <f>IF(ISERR(IF($C229="","",SUMIFS(Con_ve!$F$6:$F$1005,Con_ve!$C$6:$C$1005,$C229,Con_ve!$I$6:$I$1005,"Fechada",Con_ve!$Q$6:$Q$1005,Cad_cl!AR$5))),"",IF($C229="","",SUMIFS(Con_ve!$F$6:$F$1005,Con_ve!$C$6:$C$1005,$C229,Con_ve!$I$6:$I$1005,"Fechada",Con_ve!$Q$6:$Q$1005,Cad_cl!AR$5)))</f>
        <v/>
      </c>
      <c r="AS229" s="134" t="str">
        <f>IF(ISERR(IF($C229="","",SUMIFS(Con_ve!$F$6:$F$1005,Con_ve!$C$6:$C$1005,$C229,Con_ve!$I$6:$I$1005,"Fechada",Con_ve!$Q$6:$Q$1005,Cad_cl!AS$5))),"",IF($C229="","",SUMIFS(Con_ve!$F$6:$F$1005,Con_ve!$C$6:$C$1005,$C229,Con_ve!$I$6:$I$1005,"Fechada",Con_ve!$Q$6:$Q$1005,Cad_cl!AS$5)))</f>
        <v/>
      </c>
      <c r="AT229" s="134" t="str">
        <f>IF(ISERR(IF($C229="","",SUMIFS(Con_ve!$F$6:$F$1005,Con_ve!$C$6:$C$1005,$C229,Con_ve!$I$6:$I$1005,"Fechada",Con_ve!$Q$6:$Q$1005,Cad_cl!AT$5))),"",IF($C229="","",SUMIFS(Con_ve!$F$6:$F$1005,Con_ve!$C$6:$C$1005,$C229,Con_ve!$I$6:$I$1005,"Fechada",Con_ve!$Q$6:$Q$1005,Cad_cl!AT$5)))</f>
        <v/>
      </c>
      <c r="AU229" s="134" t="str">
        <f>IF(ISERR(IF($C229="","",SUMIFS(Con_ve!$F$6:$F$1005,Con_ve!$C$6:$C$1005,$C229,Con_ve!$I$6:$I$1005,"Fechada",Con_ve!$Q$6:$Q$1005,Cad_cl!AU$5))),"",IF($C229="","",SUMIFS(Con_ve!$F$6:$F$1005,Con_ve!$C$6:$C$1005,$C229,Con_ve!$I$6:$I$1005,"Fechada",Con_ve!$Q$6:$Q$1005,Cad_cl!AU$5)))</f>
        <v/>
      </c>
      <c r="AV229" s="134" t="str">
        <f>IF(ISERR(IF($C229="","",SUMIFS(Con_ve!$F$6:$F$1005,Con_ve!$C$6:$C$1005,$C229,Con_ve!$I$6:$I$1005,"Fechada",Con_ve!$Q$6:$Q$1005,Cad_cl!AV$5))),"",IF($C229="","",SUMIFS(Con_ve!$F$6:$F$1005,Con_ve!$C$6:$C$1005,$C229,Con_ve!$I$6:$I$1005,"Fechada",Con_ve!$Q$6:$Q$1005,Cad_cl!AV$5)))</f>
        <v/>
      </c>
      <c r="AW229" s="134" t="str">
        <f>IF(ISERR(IF($C229="","",SUMIFS(Con_ve!$F$6:$F$1005,Con_ve!$C$6:$C$1005,$C229,Con_ve!$I$6:$I$1005,"Fechada",Con_ve!$Q$6:$Q$1005,Cad_cl!AW$5))),"",IF($C229="","",SUMIFS(Con_ve!$F$6:$F$1005,Con_ve!$C$6:$C$1005,$C229,Con_ve!$I$6:$I$1005,"Fechada",Con_ve!$Q$6:$Q$1005,Cad_cl!AW$5)))</f>
        <v/>
      </c>
      <c r="AX229" s="134" t="str">
        <f>IF(ISERR(IF($C229="","",SUMIFS(Con_ve!$F$6:$F$1005,Con_ve!$C$6:$C$1005,$C229,Con_ve!$I$6:$I$1005,"Fechada",Con_ve!$Q$6:$Q$1005,Cad_cl!AX$5))),"",IF($C229="","",SUMIFS(Con_ve!$F$6:$F$1005,Con_ve!$C$6:$C$1005,$C229,Con_ve!$I$6:$I$1005,"Fechada",Con_ve!$Q$6:$Q$1005,Cad_cl!AX$5)))</f>
        <v/>
      </c>
      <c r="AY229" s="134" t="str">
        <f>IF(ISERR(IF($C229="","",SUMIFS(Con_ve!$F$6:$F$1005,Con_ve!$C$6:$C$1005,$C229,Con_ve!$I$6:$I$1005,"Fechada",Con_ve!$Q$6:$Q$1005,Cad_cl!AY$5))),"",IF($C229="","",SUMIFS(Con_ve!$F$6:$F$1005,Con_ve!$C$6:$C$1005,$C229,Con_ve!$I$6:$I$1005,"Fechada",Con_ve!$Q$6:$Q$1005,Cad_cl!AY$5)))</f>
        <v/>
      </c>
      <c r="AZ229" s="134" t="str">
        <f>IF(ISERR(IF($C229="","",SUMIFS(Con_ve!$F$6:$F$1005,Con_ve!$C$6:$C$1005,$C229,Con_ve!$I$6:$I$1005,"Fechada",Con_ve!$Q$6:$Q$1005,Cad_cl!AZ$5))),"",IF($C229="","",SUMIFS(Con_ve!$F$6:$F$1005,Con_ve!$C$6:$C$1005,$C229,Con_ve!$I$6:$I$1005,"Fechada",Con_ve!$Q$6:$Q$1005,Cad_cl!AZ$5)))</f>
        <v/>
      </c>
      <c r="BA229" s="134" t="str">
        <f>IF(ISERR(IF($C229="","",SUMIFS(Con_ve!$F$6:$F$1005,Con_ve!$C$6:$C$1005,$C229,Con_ve!$I$6:$I$1005,"Fechada",Con_ve!$Q$6:$Q$1005,Cad_cl!BA$5))),"",IF($C229="","",SUMIFS(Con_ve!$F$6:$F$1005,Con_ve!$C$6:$C$1005,$C229,Con_ve!$I$6:$I$1005,"Fechada",Con_ve!$Q$6:$Q$1005,Cad_cl!BA$5)))</f>
        <v/>
      </c>
      <c r="BB229" s="134">
        <f t="shared" si="9"/>
        <v>0</v>
      </c>
      <c r="BD229" s="134" t="str">
        <f>IF(ISERR(IF($C229="","",SUMIFS(Con_ve!$F$6:$F$1005,Con_ve!$C$6:$C$1005,$C229,Con_ve!$I$6:$I$1005,"Em negociação",Con_ve!$Q$6:$Q$1005,Cad_cl!BD$5))),"",IF($C229="","",SUMIFS(Con_ve!$F$6:$F$1005,Con_ve!$C$6:$C$1005,$C229,Con_ve!$I$6:$I$1005,"Em negociação",Con_ve!$Q$6:$Q$1005,Cad_cl!BD$5)))</f>
        <v/>
      </c>
      <c r="BE229" s="134" t="str">
        <f>IF(ISERR(IF($C229="","",SUMIFS(Con_ve!$F$6:$F$1005,Con_ve!$C$6:$C$1005,$C229,Con_ve!$I$6:$I$1005,"Em negociação",Con_ve!$Q$6:$Q$1005,Cad_cl!BE$5))),"",IF($C229="","",SUMIFS(Con_ve!$F$6:$F$1005,Con_ve!$C$6:$C$1005,$C229,Con_ve!$I$6:$I$1005,"Em negociação",Con_ve!$Q$6:$Q$1005,Cad_cl!BE$5)))</f>
        <v/>
      </c>
      <c r="BF229" s="134" t="str">
        <f>IF(ISERR(IF($C229="","",SUMIFS(Con_ve!$F$6:$F$1005,Con_ve!$C$6:$C$1005,$C229,Con_ve!$I$6:$I$1005,"Em negociação",Con_ve!$Q$6:$Q$1005,Cad_cl!BF$5))),"",IF($C229="","",SUMIFS(Con_ve!$F$6:$F$1005,Con_ve!$C$6:$C$1005,$C229,Con_ve!$I$6:$I$1005,"Em negociação",Con_ve!$Q$6:$Q$1005,Cad_cl!BF$5)))</f>
        <v/>
      </c>
      <c r="BG229" s="134" t="str">
        <f>IF(ISERR(IF($C229="","",SUMIFS(Con_ve!$F$6:$F$1005,Con_ve!$C$6:$C$1005,$C229,Con_ve!$I$6:$I$1005,"Em negociação",Con_ve!$Q$6:$Q$1005,Cad_cl!BG$5))),"",IF($C229="","",SUMIFS(Con_ve!$F$6:$F$1005,Con_ve!$C$6:$C$1005,$C229,Con_ve!$I$6:$I$1005,"Em negociação",Con_ve!$Q$6:$Q$1005,Cad_cl!BG$5)))</f>
        <v/>
      </c>
      <c r="BH229" s="134" t="str">
        <f>IF(ISERR(IF($C229="","",SUMIFS(Con_ve!$F$6:$F$1005,Con_ve!$C$6:$C$1005,$C229,Con_ve!$I$6:$I$1005,"Em negociação",Con_ve!$Q$6:$Q$1005,Cad_cl!BH$5))),"",IF($C229="","",SUMIFS(Con_ve!$F$6:$F$1005,Con_ve!$C$6:$C$1005,$C229,Con_ve!$I$6:$I$1005,"Em negociação",Con_ve!$Q$6:$Q$1005,Cad_cl!BH$5)))</f>
        <v/>
      </c>
      <c r="BI229" s="134" t="str">
        <f>IF(ISERR(IF($C229="","",SUMIFS(Con_ve!$F$6:$F$1005,Con_ve!$C$6:$C$1005,$C229,Con_ve!$I$6:$I$1005,"Em negociação",Con_ve!$Q$6:$Q$1005,Cad_cl!BI$5))),"",IF($C229="","",SUMIFS(Con_ve!$F$6:$F$1005,Con_ve!$C$6:$C$1005,$C229,Con_ve!$I$6:$I$1005,"Em negociação",Con_ve!$Q$6:$Q$1005,Cad_cl!BI$5)))</f>
        <v/>
      </c>
      <c r="BJ229" s="134" t="str">
        <f>IF(ISERR(IF($C229="","",SUMIFS(Con_ve!$F$6:$F$1005,Con_ve!$C$6:$C$1005,$C229,Con_ve!$I$6:$I$1005,"Em negociação",Con_ve!$Q$6:$Q$1005,Cad_cl!BJ$5))),"",IF($C229="","",SUMIFS(Con_ve!$F$6:$F$1005,Con_ve!$C$6:$C$1005,$C229,Con_ve!$I$6:$I$1005,"Em negociação",Con_ve!$Q$6:$Q$1005,Cad_cl!BJ$5)))</f>
        <v/>
      </c>
      <c r="BK229" s="134" t="str">
        <f>IF(ISERR(IF($C229="","",SUMIFS(Con_ve!$F$6:$F$1005,Con_ve!$C$6:$C$1005,$C229,Con_ve!$I$6:$I$1005,"Em negociação",Con_ve!$Q$6:$Q$1005,Cad_cl!BK$5))),"",IF($C229="","",SUMIFS(Con_ve!$F$6:$F$1005,Con_ve!$C$6:$C$1005,$C229,Con_ve!$I$6:$I$1005,"Em negociação",Con_ve!$Q$6:$Q$1005,Cad_cl!BK$5)))</f>
        <v/>
      </c>
      <c r="BL229" s="134" t="str">
        <f>IF(ISERR(IF($C229="","",SUMIFS(Con_ve!$F$6:$F$1005,Con_ve!$C$6:$C$1005,$C229,Con_ve!$I$6:$I$1005,"Em negociação",Con_ve!$Q$6:$Q$1005,Cad_cl!BL$5))),"",IF($C229="","",SUMIFS(Con_ve!$F$6:$F$1005,Con_ve!$C$6:$C$1005,$C229,Con_ve!$I$6:$I$1005,"Em negociação",Con_ve!$Q$6:$Q$1005,Cad_cl!BL$5)))</f>
        <v/>
      </c>
      <c r="BM229" s="134" t="str">
        <f>IF(ISERR(IF($C229="","",SUMIFS(Con_ve!$F$6:$F$1005,Con_ve!$C$6:$C$1005,$C229,Con_ve!$I$6:$I$1005,"Em negociação",Con_ve!$Q$6:$Q$1005,Cad_cl!BM$5))),"",IF($C229="","",SUMIFS(Con_ve!$F$6:$F$1005,Con_ve!$C$6:$C$1005,$C229,Con_ve!$I$6:$I$1005,"Em negociação",Con_ve!$Q$6:$Q$1005,Cad_cl!BM$5)))</f>
        <v/>
      </c>
      <c r="BN229" s="134" t="str">
        <f>IF(ISERR(IF($C229="","",SUMIFS(Con_ve!$F$6:$F$1005,Con_ve!$C$6:$C$1005,$C229,Con_ve!$I$6:$I$1005,"Em negociação",Con_ve!$Q$6:$Q$1005,Cad_cl!BN$5))),"",IF($C229="","",SUMIFS(Con_ve!$F$6:$F$1005,Con_ve!$C$6:$C$1005,$C229,Con_ve!$I$6:$I$1005,"Em negociação",Con_ve!$Q$6:$Q$1005,Cad_cl!BN$5)))</f>
        <v/>
      </c>
      <c r="BO229" s="134" t="str">
        <f>IF(ISERR(IF($C229="","",SUMIFS(Con_ve!$F$6:$F$1005,Con_ve!$C$6:$C$1005,$C229,Con_ve!$I$6:$I$1005,"Em negociação",Con_ve!$Q$6:$Q$1005,Cad_cl!BO$5))),"",IF($C229="","",SUMIFS(Con_ve!$F$6:$F$1005,Con_ve!$C$6:$C$1005,$C229,Con_ve!$I$6:$I$1005,"Em negociação",Con_ve!$Q$6:$Q$1005,Cad_cl!BO$5)))</f>
        <v/>
      </c>
      <c r="BP229" s="134">
        <f t="shared" si="10"/>
        <v>0</v>
      </c>
      <c r="BR229" s="125" t="str">
        <f>IF(ISERR(IF(AND($I229=Re_lo!$E$5,BR$5=VLOOKUP(Re_lo!$H$5,Re_lo!$N$5:$O$16,2,0)),AP229,"")),"",IF(AND($I229=Re_lo!$E$5,BR$5=VLOOKUP(Re_lo!$H$5,Re_lo!$N$5:$O$16,2,0)),AP229,""))</f>
        <v/>
      </c>
      <c r="BS229" s="125" t="str">
        <f>IF(ISERR(IF(AND($I229=Re_lo!$E$5,BS$5=VLOOKUP(Re_lo!$H$5,Re_lo!$N$5:$O$16,2,0)),AQ229,"")),"",IF(AND($I229=Re_lo!$E$5,BS$5=VLOOKUP(Re_lo!$H$5,Re_lo!$N$5:$O$16,2,0)),AQ229,""))</f>
        <v/>
      </c>
      <c r="BT229" s="125" t="str">
        <f>IF(ISERR(IF(AND($I229=Re_lo!$E$5,BT$5=VLOOKUP(Re_lo!$H$5,Re_lo!$N$5:$O$16,2,0)),AR229,"")),"",IF(AND($I229=Re_lo!$E$5,BT$5=VLOOKUP(Re_lo!$H$5,Re_lo!$N$5:$O$16,2,0)),AR229,""))</f>
        <v/>
      </c>
      <c r="BU229" s="125" t="str">
        <f>IF(ISERR(IF(AND($I229=Re_lo!$E$5,BU$5=VLOOKUP(Re_lo!$H$5,Re_lo!$N$5:$O$16,2,0)),AS229,"")),"",IF(AND($I229=Re_lo!$E$5,BU$5=VLOOKUP(Re_lo!$H$5,Re_lo!$N$5:$O$16,2,0)),AS229,""))</f>
        <v/>
      </c>
      <c r="BV229" s="125" t="str">
        <f>IF(ISERR(IF(AND($I229=Re_lo!$E$5,BV$5=VLOOKUP(Re_lo!$H$5,Re_lo!$N$5:$O$16,2,0)),AT229,"")),"",IF(AND($I229=Re_lo!$E$5,BV$5=VLOOKUP(Re_lo!$H$5,Re_lo!$N$5:$O$16,2,0)),AT229,""))</f>
        <v/>
      </c>
      <c r="BW229" s="125" t="str">
        <f>IF(ISERR(IF(AND($I229=Re_lo!$E$5,BW$5=VLOOKUP(Re_lo!$H$5,Re_lo!$N$5:$O$16,2,0)),AU229,"")),"",IF(AND($I229=Re_lo!$E$5,BW$5=VLOOKUP(Re_lo!$H$5,Re_lo!$N$5:$O$16,2,0)),AU229,""))</f>
        <v/>
      </c>
      <c r="BX229" s="125" t="str">
        <f>IF(ISERR(IF(AND($I229=Re_lo!$E$5,BX$5=VLOOKUP(Re_lo!$H$5,Re_lo!$N$5:$O$16,2,0)),AV229,"")),"",IF(AND($I229=Re_lo!$E$5,BX$5=VLOOKUP(Re_lo!$H$5,Re_lo!$N$5:$O$16,2,0)),AV229,""))</f>
        <v/>
      </c>
      <c r="BY229" s="125" t="str">
        <f>IF(ISERR(IF(AND($I229=Re_lo!$E$5,BY$5=VLOOKUP(Re_lo!$H$5,Re_lo!$N$5:$O$16,2,0)),AW229,"")),"",IF(AND($I229=Re_lo!$E$5,BY$5=VLOOKUP(Re_lo!$H$5,Re_lo!$N$5:$O$16,2,0)),AW229,""))</f>
        <v/>
      </c>
      <c r="BZ229" s="125" t="str">
        <f>IF(ISERR(IF(AND($I229=Re_lo!$E$5,BZ$5=VLOOKUP(Re_lo!$H$5,Re_lo!$N$5:$O$16,2,0)),AX229,"")),"",IF(AND($I229=Re_lo!$E$5,BZ$5=VLOOKUP(Re_lo!$H$5,Re_lo!$N$5:$O$16,2,0)),AX229,""))</f>
        <v/>
      </c>
      <c r="CA229" s="125" t="str">
        <f>IF(ISERR(IF(AND($I229=Re_lo!$E$5,CA$5=VLOOKUP(Re_lo!$H$5,Re_lo!$N$5:$O$16,2,0)),AY229,"")),"",IF(AND($I229=Re_lo!$E$5,CA$5=VLOOKUP(Re_lo!$H$5,Re_lo!$N$5:$O$16,2,0)),AY229,""))</f>
        <v/>
      </c>
      <c r="CB229" s="125" t="str">
        <f>IF(ISERR(IF(AND($I229=Re_lo!$E$5,CB$5=VLOOKUP(Re_lo!$H$5,Re_lo!$N$5:$O$16,2,0)),AZ229,"")),"",IF(AND($I229=Re_lo!$E$5,CB$5=VLOOKUP(Re_lo!$H$5,Re_lo!$N$5:$O$16,2,0)),AZ229,""))</f>
        <v/>
      </c>
      <c r="CC229" s="125" t="str">
        <f>IF(ISERR(IF(AND($I229=Re_lo!$E$5,CC$5=VLOOKUP(Re_lo!$H$5,Re_lo!$N$5:$O$16,2,0)),BA229,"")),"",IF(AND($I229=Re_lo!$E$5,CC$5=VLOOKUP(Re_lo!$H$5,Re_lo!$N$5:$O$16,2,0)),BA229,""))</f>
        <v/>
      </c>
      <c r="CD229" s="125" t="str">
        <f>IF(ISERR(IF(AND($I229=Re_lo!$E$5,CD$5=VLOOKUP(Re_lo!$H$5,Re_lo!$N$5:$O$16,2,0)),BB229,"")),"",IF(AND($I229=Re_lo!$E$5,CD$5=VLOOKUP(Re_lo!$H$5,Re_lo!$N$5:$O$16,2,0)),BB229,""))</f>
        <v/>
      </c>
      <c r="CF229" s="125" t="str">
        <f>IF($C229="","",COUNTIFS(Con_ve!$C$6:$C$1005,$C229,Con_ve!$Q$6:$Q$1005,Cad_cl!CF$5))</f>
        <v/>
      </c>
      <c r="CG229" s="125" t="str">
        <f>IF($C229="","",COUNTIFS(Con_ve!$C$6:$C$1005,$C229,Con_ve!$Q$6:$Q$1005,Cad_cl!CG$5))</f>
        <v/>
      </c>
      <c r="CH229" s="125" t="str">
        <f>IF($C229="","",COUNTIFS(Con_ve!$C$6:$C$1005,$C229,Con_ve!$Q$6:$Q$1005,Cad_cl!CH$5))</f>
        <v/>
      </c>
      <c r="CI229" s="125" t="str">
        <f>IF($C229="","",COUNTIFS(Con_ve!$C$6:$C$1005,$C229,Con_ve!$Q$6:$Q$1005,Cad_cl!CI$5))</f>
        <v/>
      </c>
      <c r="CJ229" s="125" t="str">
        <f>IF($C229="","",COUNTIFS(Con_ve!$C$6:$C$1005,$C229,Con_ve!$Q$6:$Q$1005,Cad_cl!CJ$5))</f>
        <v/>
      </c>
      <c r="CK229" s="125" t="str">
        <f>IF($C229="","",COUNTIFS(Con_ve!$C$6:$C$1005,$C229,Con_ve!$Q$6:$Q$1005,Cad_cl!CK$5))</f>
        <v/>
      </c>
      <c r="CL229" s="125" t="str">
        <f>IF($C229="","",COUNTIFS(Con_ve!$C$6:$C$1005,$C229,Con_ve!$Q$6:$Q$1005,Cad_cl!CL$5))</f>
        <v/>
      </c>
      <c r="CM229" s="125" t="str">
        <f>IF($C229="","",COUNTIFS(Con_ve!$C$6:$C$1005,$C229,Con_ve!$Q$6:$Q$1005,Cad_cl!CM$5))</f>
        <v/>
      </c>
      <c r="CN229" s="125" t="str">
        <f>IF($C229="","",COUNTIFS(Con_ve!$C$6:$C$1005,$C229,Con_ve!$Q$6:$Q$1005,Cad_cl!CN$5))</f>
        <v/>
      </c>
      <c r="CO229" s="125" t="str">
        <f>IF($C229="","",COUNTIFS(Con_ve!$C$6:$C$1005,$C229,Con_ve!$Q$6:$Q$1005,Cad_cl!CO$5))</f>
        <v/>
      </c>
      <c r="CP229" s="125" t="str">
        <f>IF($C229="","",COUNTIFS(Con_ve!$C$6:$C$1005,$C229,Con_ve!$Q$6:$Q$1005,Cad_cl!CP$5))</f>
        <v/>
      </c>
      <c r="CQ229" s="125" t="str">
        <f>IF($C229="","",COUNTIFS(Con_ve!$C$6:$C$1005,$C229,Con_ve!$Q$6:$Q$1005,Cad_cl!CQ$5))</f>
        <v/>
      </c>
      <c r="CR229" s="125">
        <f t="shared" si="11"/>
        <v>0</v>
      </c>
    </row>
    <row r="230" spans="3:96" ht="30" customHeight="1">
      <c r="C230" s="153"/>
      <c r="D230" s="153"/>
      <c r="E230" s="154"/>
      <c r="F230" s="153"/>
      <c r="G230" s="155"/>
      <c r="H230" s="153"/>
      <c r="I230" s="153"/>
      <c r="J230" s="132" t="s">
        <v>309</v>
      </c>
      <c r="K230" s="133" t="s">
        <v>309</v>
      </c>
      <c r="L230" s="153"/>
      <c r="M230" s="153"/>
      <c r="N230" s="153"/>
      <c r="O230" s="153"/>
      <c r="P230" s="153"/>
      <c r="Q230" s="153"/>
      <c r="AP230" s="134" t="str">
        <f>IF(ISERR(IF($C230="","",SUMIFS(Con_ve!$F$6:$F$1005,Con_ve!$C$6:$C$1005,$C230,Con_ve!$I$6:$I$1005,"Fechada",Con_ve!$Q$6:$Q$1005,Cad_cl!AP$5))),"",IF($C230="","",SUMIFS(Con_ve!$F$6:$F$1005,Con_ve!$C$6:$C$1005,$C230,Con_ve!$I$6:$I$1005,"Fechada",Con_ve!$Q$6:$Q$1005,Cad_cl!AP$5)))</f>
        <v/>
      </c>
      <c r="AQ230" s="134" t="str">
        <f>IF(ISERR(IF($C230="","",SUMIFS(Con_ve!$F$6:$F$1005,Con_ve!$C$6:$C$1005,$C230,Con_ve!$I$6:$I$1005,"Fechada",Con_ve!$Q$6:$Q$1005,Cad_cl!AQ$5))),"",IF($C230="","",SUMIFS(Con_ve!$F$6:$F$1005,Con_ve!$C$6:$C$1005,$C230,Con_ve!$I$6:$I$1005,"Fechada",Con_ve!$Q$6:$Q$1005,Cad_cl!AQ$5)))</f>
        <v/>
      </c>
      <c r="AR230" s="134" t="str">
        <f>IF(ISERR(IF($C230="","",SUMIFS(Con_ve!$F$6:$F$1005,Con_ve!$C$6:$C$1005,$C230,Con_ve!$I$6:$I$1005,"Fechada",Con_ve!$Q$6:$Q$1005,Cad_cl!AR$5))),"",IF($C230="","",SUMIFS(Con_ve!$F$6:$F$1005,Con_ve!$C$6:$C$1005,$C230,Con_ve!$I$6:$I$1005,"Fechada",Con_ve!$Q$6:$Q$1005,Cad_cl!AR$5)))</f>
        <v/>
      </c>
      <c r="AS230" s="134" t="str">
        <f>IF(ISERR(IF($C230="","",SUMIFS(Con_ve!$F$6:$F$1005,Con_ve!$C$6:$C$1005,$C230,Con_ve!$I$6:$I$1005,"Fechada",Con_ve!$Q$6:$Q$1005,Cad_cl!AS$5))),"",IF($C230="","",SUMIFS(Con_ve!$F$6:$F$1005,Con_ve!$C$6:$C$1005,$C230,Con_ve!$I$6:$I$1005,"Fechada",Con_ve!$Q$6:$Q$1005,Cad_cl!AS$5)))</f>
        <v/>
      </c>
      <c r="AT230" s="134" t="str">
        <f>IF(ISERR(IF($C230="","",SUMIFS(Con_ve!$F$6:$F$1005,Con_ve!$C$6:$C$1005,$C230,Con_ve!$I$6:$I$1005,"Fechada",Con_ve!$Q$6:$Q$1005,Cad_cl!AT$5))),"",IF($C230="","",SUMIFS(Con_ve!$F$6:$F$1005,Con_ve!$C$6:$C$1005,$C230,Con_ve!$I$6:$I$1005,"Fechada",Con_ve!$Q$6:$Q$1005,Cad_cl!AT$5)))</f>
        <v/>
      </c>
      <c r="AU230" s="134" t="str">
        <f>IF(ISERR(IF($C230="","",SUMIFS(Con_ve!$F$6:$F$1005,Con_ve!$C$6:$C$1005,$C230,Con_ve!$I$6:$I$1005,"Fechada",Con_ve!$Q$6:$Q$1005,Cad_cl!AU$5))),"",IF($C230="","",SUMIFS(Con_ve!$F$6:$F$1005,Con_ve!$C$6:$C$1005,$C230,Con_ve!$I$6:$I$1005,"Fechada",Con_ve!$Q$6:$Q$1005,Cad_cl!AU$5)))</f>
        <v/>
      </c>
      <c r="AV230" s="134" t="str">
        <f>IF(ISERR(IF($C230="","",SUMIFS(Con_ve!$F$6:$F$1005,Con_ve!$C$6:$C$1005,$C230,Con_ve!$I$6:$I$1005,"Fechada",Con_ve!$Q$6:$Q$1005,Cad_cl!AV$5))),"",IF($C230="","",SUMIFS(Con_ve!$F$6:$F$1005,Con_ve!$C$6:$C$1005,$C230,Con_ve!$I$6:$I$1005,"Fechada",Con_ve!$Q$6:$Q$1005,Cad_cl!AV$5)))</f>
        <v/>
      </c>
      <c r="AW230" s="134" t="str">
        <f>IF(ISERR(IF($C230="","",SUMIFS(Con_ve!$F$6:$F$1005,Con_ve!$C$6:$C$1005,$C230,Con_ve!$I$6:$I$1005,"Fechada",Con_ve!$Q$6:$Q$1005,Cad_cl!AW$5))),"",IF($C230="","",SUMIFS(Con_ve!$F$6:$F$1005,Con_ve!$C$6:$C$1005,$C230,Con_ve!$I$6:$I$1005,"Fechada",Con_ve!$Q$6:$Q$1005,Cad_cl!AW$5)))</f>
        <v/>
      </c>
      <c r="AX230" s="134" t="str">
        <f>IF(ISERR(IF($C230="","",SUMIFS(Con_ve!$F$6:$F$1005,Con_ve!$C$6:$C$1005,$C230,Con_ve!$I$6:$I$1005,"Fechada",Con_ve!$Q$6:$Q$1005,Cad_cl!AX$5))),"",IF($C230="","",SUMIFS(Con_ve!$F$6:$F$1005,Con_ve!$C$6:$C$1005,$C230,Con_ve!$I$6:$I$1005,"Fechada",Con_ve!$Q$6:$Q$1005,Cad_cl!AX$5)))</f>
        <v/>
      </c>
      <c r="AY230" s="134" t="str">
        <f>IF(ISERR(IF($C230="","",SUMIFS(Con_ve!$F$6:$F$1005,Con_ve!$C$6:$C$1005,$C230,Con_ve!$I$6:$I$1005,"Fechada",Con_ve!$Q$6:$Q$1005,Cad_cl!AY$5))),"",IF($C230="","",SUMIFS(Con_ve!$F$6:$F$1005,Con_ve!$C$6:$C$1005,$C230,Con_ve!$I$6:$I$1005,"Fechada",Con_ve!$Q$6:$Q$1005,Cad_cl!AY$5)))</f>
        <v/>
      </c>
      <c r="AZ230" s="134" t="str">
        <f>IF(ISERR(IF($C230="","",SUMIFS(Con_ve!$F$6:$F$1005,Con_ve!$C$6:$C$1005,$C230,Con_ve!$I$6:$I$1005,"Fechada",Con_ve!$Q$6:$Q$1005,Cad_cl!AZ$5))),"",IF($C230="","",SUMIFS(Con_ve!$F$6:$F$1005,Con_ve!$C$6:$C$1005,$C230,Con_ve!$I$6:$I$1005,"Fechada",Con_ve!$Q$6:$Q$1005,Cad_cl!AZ$5)))</f>
        <v/>
      </c>
      <c r="BA230" s="134" t="str">
        <f>IF(ISERR(IF($C230="","",SUMIFS(Con_ve!$F$6:$F$1005,Con_ve!$C$6:$C$1005,$C230,Con_ve!$I$6:$I$1005,"Fechada",Con_ve!$Q$6:$Q$1005,Cad_cl!BA$5))),"",IF($C230="","",SUMIFS(Con_ve!$F$6:$F$1005,Con_ve!$C$6:$C$1005,$C230,Con_ve!$I$6:$I$1005,"Fechada",Con_ve!$Q$6:$Q$1005,Cad_cl!BA$5)))</f>
        <v/>
      </c>
      <c r="BB230" s="134">
        <f t="shared" si="9"/>
        <v>0</v>
      </c>
      <c r="BD230" s="134" t="str">
        <f>IF(ISERR(IF($C230="","",SUMIFS(Con_ve!$F$6:$F$1005,Con_ve!$C$6:$C$1005,$C230,Con_ve!$I$6:$I$1005,"Em negociação",Con_ve!$Q$6:$Q$1005,Cad_cl!BD$5))),"",IF($C230="","",SUMIFS(Con_ve!$F$6:$F$1005,Con_ve!$C$6:$C$1005,$C230,Con_ve!$I$6:$I$1005,"Em negociação",Con_ve!$Q$6:$Q$1005,Cad_cl!BD$5)))</f>
        <v/>
      </c>
      <c r="BE230" s="134" t="str">
        <f>IF(ISERR(IF($C230="","",SUMIFS(Con_ve!$F$6:$F$1005,Con_ve!$C$6:$C$1005,$C230,Con_ve!$I$6:$I$1005,"Em negociação",Con_ve!$Q$6:$Q$1005,Cad_cl!BE$5))),"",IF($C230="","",SUMIFS(Con_ve!$F$6:$F$1005,Con_ve!$C$6:$C$1005,$C230,Con_ve!$I$6:$I$1005,"Em negociação",Con_ve!$Q$6:$Q$1005,Cad_cl!BE$5)))</f>
        <v/>
      </c>
      <c r="BF230" s="134" t="str">
        <f>IF(ISERR(IF($C230="","",SUMIFS(Con_ve!$F$6:$F$1005,Con_ve!$C$6:$C$1005,$C230,Con_ve!$I$6:$I$1005,"Em negociação",Con_ve!$Q$6:$Q$1005,Cad_cl!BF$5))),"",IF($C230="","",SUMIFS(Con_ve!$F$6:$F$1005,Con_ve!$C$6:$C$1005,$C230,Con_ve!$I$6:$I$1005,"Em negociação",Con_ve!$Q$6:$Q$1005,Cad_cl!BF$5)))</f>
        <v/>
      </c>
      <c r="BG230" s="134" t="str">
        <f>IF(ISERR(IF($C230="","",SUMIFS(Con_ve!$F$6:$F$1005,Con_ve!$C$6:$C$1005,$C230,Con_ve!$I$6:$I$1005,"Em negociação",Con_ve!$Q$6:$Q$1005,Cad_cl!BG$5))),"",IF($C230="","",SUMIFS(Con_ve!$F$6:$F$1005,Con_ve!$C$6:$C$1005,$C230,Con_ve!$I$6:$I$1005,"Em negociação",Con_ve!$Q$6:$Q$1005,Cad_cl!BG$5)))</f>
        <v/>
      </c>
      <c r="BH230" s="134" t="str">
        <f>IF(ISERR(IF($C230="","",SUMIFS(Con_ve!$F$6:$F$1005,Con_ve!$C$6:$C$1005,$C230,Con_ve!$I$6:$I$1005,"Em negociação",Con_ve!$Q$6:$Q$1005,Cad_cl!BH$5))),"",IF($C230="","",SUMIFS(Con_ve!$F$6:$F$1005,Con_ve!$C$6:$C$1005,$C230,Con_ve!$I$6:$I$1005,"Em negociação",Con_ve!$Q$6:$Q$1005,Cad_cl!BH$5)))</f>
        <v/>
      </c>
      <c r="BI230" s="134" t="str">
        <f>IF(ISERR(IF($C230="","",SUMIFS(Con_ve!$F$6:$F$1005,Con_ve!$C$6:$C$1005,$C230,Con_ve!$I$6:$I$1005,"Em negociação",Con_ve!$Q$6:$Q$1005,Cad_cl!BI$5))),"",IF($C230="","",SUMIFS(Con_ve!$F$6:$F$1005,Con_ve!$C$6:$C$1005,$C230,Con_ve!$I$6:$I$1005,"Em negociação",Con_ve!$Q$6:$Q$1005,Cad_cl!BI$5)))</f>
        <v/>
      </c>
      <c r="BJ230" s="134" t="str">
        <f>IF(ISERR(IF($C230="","",SUMIFS(Con_ve!$F$6:$F$1005,Con_ve!$C$6:$C$1005,$C230,Con_ve!$I$6:$I$1005,"Em negociação",Con_ve!$Q$6:$Q$1005,Cad_cl!BJ$5))),"",IF($C230="","",SUMIFS(Con_ve!$F$6:$F$1005,Con_ve!$C$6:$C$1005,$C230,Con_ve!$I$6:$I$1005,"Em negociação",Con_ve!$Q$6:$Q$1005,Cad_cl!BJ$5)))</f>
        <v/>
      </c>
      <c r="BK230" s="134" t="str">
        <f>IF(ISERR(IF($C230="","",SUMIFS(Con_ve!$F$6:$F$1005,Con_ve!$C$6:$C$1005,$C230,Con_ve!$I$6:$I$1005,"Em negociação",Con_ve!$Q$6:$Q$1005,Cad_cl!BK$5))),"",IF($C230="","",SUMIFS(Con_ve!$F$6:$F$1005,Con_ve!$C$6:$C$1005,$C230,Con_ve!$I$6:$I$1005,"Em negociação",Con_ve!$Q$6:$Q$1005,Cad_cl!BK$5)))</f>
        <v/>
      </c>
      <c r="BL230" s="134" t="str">
        <f>IF(ISERR(IF($C230="","",SUMIFS(Con_ve!$F$6:$F$1005,Con_ve!$C$6:$C$1005,$C230,Con_ve!$I$6:$I$1005,"Em negociação",Con_ve!$Q$6:$Q$1005,Cad_cl!BL$5))),"",IF($C230="","",SUMIFS(Con_ve!$F$6:$F$1005,Con_ve!$C$6:$C$1005,$C230,Con_ve!$I$6:$I$1005,"Em negociação",Con_ve!$Q$6:$Q$1005,Cad_cl!BL$5)))</f>
        <v/>
      </c>
      <c r="BM230" s="134" t="str">
        <f>IF(ISERR(IF($C230="","",SUMIFS(Con_ve!$F$6:$F$1005,Con_ve!$C$6:$C$1005,$C230,Con_ve!$I$6:$I$1005,"Em negociação",Con_ve!$Q$6:$Q$1005,Cad_cl!BM$5))),"",IF($C230="","",SUMIFS(Con_ve!$F$6:$F$1005,Con_ve!$C$6:$C$1005,$C230,Con_ve!$I$6:$I$1005,"Em negociação",Con_ve!$Q$6:$Q$1005,Cad_cl!BM$5)))</f>
        <v/>
      </c>
      <c r="BN230" s="134" t="str">
        <f>IF(ISERR(IF($C230="","",SUMIFS(Con_ve!$F$6:$F$1005,Con_ve!$C$6:$C$1005,$C230,Con_ve!$I$6:$I$1005,"Em negociação",Con_ve!$Q$6:$Q$1005,Cad_cl!BN$5))),"",IF($C230="","",SUMIFS(Con_ve!$F$6:$F$1005,Con_ve!$C$6:$C$1005,$C230,Con_ve!$I$6:$I$1005,"Em negociação",Con_ve!$Q$6:$Q$1005,Cad_cl!BN$5)))</f>
        <v/>
      </c>
      <c r="BO230" s="134" t="str">
        <f>IF(ISERR(IF($C230="","",SUMIFS(Con_ve!$F$6:$F$1005,Con_ve!$C$6:$C$1005,$C230,Con_ve!$I$6:$I$1005,"Em negociação",Con_ve!$Q$6:$Q$1005,Cad_cl!BO$5))),"",IF($C230="","",SUMIFS(Con_ve!$F$6:$F$1005,Con_ve!$C$6:$C$1005,$C230,Con_ve!$I$6:$I$1005,"Em negociação",Con_ve!$Q$6:$Q$1005,Cad_cl!BO$5)))</f>
        <v/>
      </c>
      <c r="BP230" s="134">
        <f t="shared" si="10"/>
        <v>0</v>
      </c>
      <c r="BR230" s="125" t="str">
        <f>IF(ISERR(IF(AND($I230=Re_lo!$E$5,BR$5=VLOOKUP(Re_lo!$H$5,Re_lo!$N$5:$O$16,2,0)),AP230,"")),"",IF(AND($I230=Re_lo!$E$5,BR$5=VLOOKUP(Re_lo!$H$5,Re_lo!$N$5:$O$16,2,0)),AP230,""))</f>
        <v/>
      </c>
      <c r="BS230" s="125" t="str">
        <f>IF(ISERR(IF(AND($I230=Re_lo!$E$5,BS$5=VLOOKUP(Re_lo!$H$5,Re_lo!$N$5:$O$16,2,0)),AQ230,"")),"",IF(AND($I230=Re_lo!$E$5,BS$5=VLOOKUP(Re_lo!$H$5,Re_lo!$N$5:$O$16,2,0)),AQ230,""))</f>
        <v/>
      </c>
      <c r="BT230" s="125" t="str">
        <f>IF(ISERR(IF(AND($I230=Re_lo!$E$5,BT$5=VLOOKUP(Re_lo!$H$5,Re_lo!$N$5:$O$16,2,0)),AR230,"")),"",IF(AND($I230=Re_lo!$E$5,BT$5=VLOOKUP(Re_lo!$H$5,Re_lo!$N$5:$O$16,2,0)),AR230,""))</f>
        <v/>
      </c>
      <c r="BU230" s="125" t="str">
        <f>IF(ISERR(IF(AND($I230=Re_lo!$E$5,BU$5=VLOOKUP(Re_lo!$H$5,Re_lo!$N$5:$O$16,2,0)),AS230,"")),"",IF(AND($I230=Re_lo!$E$5,BU$5=VLOOKUP(Re_lo!$H$5,Re_lo!$N$5:$O$16,2,0)),AS230,""))</f>
        <v/>
      </c>
      <c r="BV230" s="125" t="str">
        <f>IF(ISERR(IF(AND($I230=Re_lo!$E$5,BV$5=VLOOKUP(Re_lo!$H$5,Re_lo!$N$5:$O$16,2,0)),AT230,"")),"",IF(AND($I230=Re_lo!$E$5,BV$5=VLOOKUP(Re_lo!$H$5,Re_lo!$N$5:$O$16,2,0)),AT230,""))</f>
        <v/>
      </c>
      <c r="BW230" s="125" t="str">
        <f>IF(ISERR(IF(AND($I230=Re_lo!$E$5,BW$5=VLOOKUP(Re_lo!$H$5,Re_lo!$N$5:$O$16,2,0)),AU230,"")),"",IF(AND($I230=Re_lo!$E$5,BW$5=VLOOKUP(Re_lo!$H$5,Re_lo!$N$5:$O$16,2,0)),AU230,""))</f>
        <v/>
      </c>
      <c r="BX230" s="125" t="str">
        <f>IF(ISERR(IF(AND($I230=Re_lo!$E$5,BX$5=VLOOKUP(Re_lo!$H$5,Re_lo!$N$5:$O$16,2,0)),AV230,"")),"",IF(AND($I230=Re_lo!$E$5,BX$5=VLOOKUP(Re_lo!$H$5,Re_lo!$N$5:$O$16,2,0)),AV230,""))</f>
        <v/>
      </c>
      <c r="BY230" s="125" t="str">
        <f>IF(ISERR(IF(AND($I230=Re_lo!$E$5,BY$5=VLOOKUP(Re_lo!$H$5,Re_lo!$N$5:$O$16,2,0)),AW230,"")),"",IF(AND($I230=Re_lo!$E$5,BY$5=VLOOKUP(Re_lo!$H$5,Re_lo!$N$5:$O$16,2,0)),AW230,""))</f>
        <v/>
      </c>
      <c r="BZ230" s="125" t="str">
        <f>IF(ISERR(IF(AND($I230=Re_lo!$E$5,BZ$5=VLOOKUP(Re_lo!$H$5,Re_lo!$N$5:$O$16,2,0)),AX230,"")),"",IF(AND($I230=Re_lo!$E$5,BZ$5=VLOOKUP(Re_lo!$H$5,Re_lo!$N$5:$O$16,2,0)),AX230,""))</f>
        <v/>
      </c>
      <c r="CA230" s="125" t="str">
        <f>IF(ISERR(IF(AND($I230=Re_lo!$E$5,CA$5=VLOOKUP(Re_lo!$H$5,Re_lo!$N$5:$O$16,2,0)),AY230,"")),"",IF(AND($I230=Re_lo!$E$5,CA$5=VLOOKUP(Re_lo!$H$5,Re_lo!$N$5:$O$16,2,0)),AY230,""))</f>
        <v/>
      </c>
      <c r="CB230" s="125" t="str">
        <f>IF(ISERR(IF(AND($I230=Re_lo!$E$5,CB$5=VLOOKUP(Re_lo!$H$5,Re_lo!$N$5:$O$16,2,0)),AZ230,"")),"",IF(AND($I230=Re_lo!$E$5,CB$5=VLOOKUP(Re_lo!$H$5,Re_lo!$N$5:$O$16,2,0)),AZ230,""))</f>
        <v/>
      </c>
      <c r="CC230" s="125" t="str">
        <f>IF(ISERR(IF(AND($I230=Re_lo!$E$5,CC$5=VLOOKUP(Re_lo!$H$5,Re_lo!$N$5:$O$16,2,0)),BA230,"")),"",IF(AND($I230=Re_lo!$E$5,CC$5=VLOOKUP(Re_lo!$H$5,Re_lo!$N$5:$O$16,2,0)),BA230,""))</f>
        <v/>
      </c>
      <c r="CD230" s="125" t="str">
        <f>IF(ISERR(IF(AND($I230=Re_lo!$E$5,CD$5=VLOOKUP(Re_lo!$H$5,Re_lo!$N$5:$O$16,2,0)),BB230,"")),"",IF(AND($I230=Re_lo!$E$5,CD$5=VLOOKUP(Re_lo!$H$5,Re_lo!$N$5:$O$16,2,0)),BB230,""))</f>
        <v/>
      </c>
      <c r="CF230" s="125" t="str">
        <f>IF($C230="","",COUNTIFS(Con_ve!$C$6:$C$1005,$C230,Con_ve!$Q$6:$Q$1005,Cad_cl!CF$5))</f>
        <v/>
      </c>
      <c r="CG230" s="125" t="str">
        <f>IF($C230="","",COUNTIFS(Con_ve!$C$6:$C$1005,$C230,Con_ve!$Q$6:$Q$1005,Cad_cl!CG$5))</f>
        <v/>
      </c>
      <c r="CH230" s="125" t="str">
        <f>IF($C230="","",COUNTIFS(Con_ve!$C$6:$C$1005,$C230,Con_ve!$Q$6:$Q$1005,Cad_cl!CH$5))</f>
        <v/>
      </c>
      <c r="CI230" s="125" t="str">
        <f>IF($C230="","",COUNTIFS(Con_ve!$C$6:$C$1005,$C230,Con_ve!$Q$6:$Q$1005,Cad_cl!CI$5))</f>
        <v/>
      </c>
      <c r="CJ230" s="125" t="str">
        <f>IF($C230="","",COUNTIFS(Con_ve!$C$6:$C$1005,$C230,Con_ve!$Q$6:$Q$1005,Cad_cl!CJ$5))</f>
        <v/>
      </c>
      <c r="CK230" s="125" t="str">
        <f>IF($C230="","",COUNTIFS(Con_ve!$C$6:$C$1005,$C230,Con_ve!$Q$6:$Q$1005,Cad_cl!CK$5))</f>
        <v/>
      </c>
      <c r="CL230" s="125" t="str">
        <f>IF($C230="","",COUNTIFS(Con_ve!$C$6:$C$1005,$C230,Con_ve!$Q$6:$Q$1005,Cad_cl!CL$5))</f>
        <v/>
      </c>
      <c r="CM230" s="125" t="str">
        <f>IF($C230="","",COUNTIFS(Con_ve!$C$6:$C$1005,$C230,Con_ve!$Q$6:$Q$1005,Cad_cl!CM$5))</f>
        <v/>
      </c>
      <c r="CN230" s="125" t="str">
        <f>IF($C230="","",COUNTIFS(Con_ve!$C$6:$C$1005,$C230,Con_ve!$Q$6:$Q$1005,Cad_cl!CN$5))</f>
        <v/>
      </c>
      <c r="CO230" s="125" t="str">
        <f>IF($C230="","",COUNTIFS(Con_ve!$C$6:$C$1005,$C230,Con_ve!$Q$6:$Q$1005,Cad_cl!CO$5))</f>
        <v/>
      </c>
      <c r="CP230" s="125" t="str">
        <f>IF($C230="","",COUNTIFS(Con_ve!$C$6:$C$1005,$C230,Con_ve!$Q$6:$Q$1005,Cad_cl!CP$5))</f>
        <v/>
      </c>
      <c r="CQ230" s="125" t="str">
        <f>IF($C230="","",COUNTIFS(Con_ve!$C$6:$C$1005,$C230,Con_ve!$Q$6:$Q$1005,Cad_cl!CQ$5))</f>
        <v/>
      </c>
      <c r="CR230" s="125">
        <f t="shared" si="11"/>
        <v>0</v>
      </c>
    </row>
    <row r="231" spans="3:96" ht="30" customHeight="1">
      <c r="C231" s="153"/>
      <c r="D231" s="153"/>
      <c r="E231" s="154"/>
      <c r="F231" s="153"/>
      <c r="G231" s="155"/>
      <c r="H231" s="153"/>
      <c r="I231" s="153"/>
      <c r="J231" s="132" t="s">
        <v>309</v>
      </c>
      <c r="K231" s="133" t="s">
        <v>309</v>
      </c>
      <c r="L231" s="153"/>
      <c r="M231" s="153"/>
      <c r="N231" s="153"/>
      <c r="O231" s="153"/>
      <c r="P231" s="153"/>
      <c r="Q231" s="153"/>
      <c r="AP231" s="134" t="str">
        <f>IF(ISERR(IF($C231="","",SUMIFS(Con_ve!$F$6:$F$1005,Con_ve!$C$6:$C$1005,$C231,Con_ve!$I$6:$I$1005,"Fechada",Con_ve!$Q$6:$Q$1005,Cad_cl!AP$5))),"",IF($C231="","",SUMIFS(Con_ve!$F$6:$F$1005,Con_ve!$C$6:$C$1005,$C231,Con_ve!$I$6:$I$1005,"Fechada",Con_ve!$Q$6:$Q$1005,Cad_cl!AP$5)))</f>
        <v/>
      </c>
      <c r="AQ231" s="134" t="str">
        <f>IF(ISERR(IF($C231="","",SUMIFS(Con_ve!$F$6:$F$1005,Con_ve!$C$6:$C$1005,$C231,Con_ve!$I$6:$I$1005,"Fechada",Con_ve!$Q$6:$Q$1005,Cad_cl!AQ$5))),"",IF($C231="","",SUMIFS(Con_ve!$F$6:$F$1005,Con_ve!$C$6:$C$1005,$C231,Con_ve!$I$6:$I$1005,"Fechada",Con_ve!$Q$6:$Q$1005,Cad_cl!AQ$5)))</f>
        <v/>
      </c>
      <c r="AR231" s="134" t="str">
        <f>IF(ISERR(IF($C231="","",SUMIFS(Con_ve!$F$6:$F$1005,Con_ve!$C$6:$C$1005,$C231,Con_ve!$I$6:$I$1005,"Fechada",Con_ve!$Q$6:$Q$1005,Cad_cl!AR$5))),"",IF($C231="","",SUMIFS(Con_ve!$F$6:$F$1005,Con_ve!$C$6:$C$1005,$C231,Con_ve!$I$6:$I$1005,"Fechada",Con_ve!$Q$6:$Q$1005,Cad_cl!AR$5)))</f>
        <v/>
      </c>
      <c r="AS231" s="134" t="str">
        <f>IF(ISERR(IF($C231="","",SUMIFS(Con_ve!$F$6:$F$1005,Con_ve!$C$6:$C$1005,$C231,Con_ve!$I$6:$I$1005,"Fechada",Con_ve!$Q$6:$Q$1005,Cad_cl!AS$5))),"",IF($C231="","",SUMIFS(Con_ve!$F$6:$F$1005,Con_ve!$C$6:$C$1005,$C231,Con_ve!$I$6:$I$1005,"Fechada",Con_ve!$Q$6:$Q$1005,Cad_cl!AS$5)))</f>
        <v/>
      </c>
      <c r="AT231" s="134" t="str">
        <f>IF(ISERR(IF($C231="","",SUMIFS(Con_ve!$F$6:$F$1005,Con_ve!$C$6:$C$1005,$C231,Con_ve!$I$6:$I$1005,"Fechada",Con_ve!$Q$6:$Q$1005,Cad_cl!AT$5))),"",IF($C231="","",SUMIFS(Con_ve!$F$6:$F$1005,Con_ve!$C$6:$C$1005,$C231,Con_ve!$I$6:$I$1005,"Fechada",Con_ve!$Q$6:$Q$1005,Cad_cl!AT$5)))</f>
        <v/>
      </c>
      <c r="AU231" s="134" t="str">
        <f>IF(ISERR(IF($C231="","",SUMIFS(Con_ve!$F$6:$F$1005,Con_ve!$C$6:$C$1005,$C231,Con_ve!$I$6:$I$1005,"Fechada",Con_ve!$Q$6:$Q$1005,Cad_cl!AU$5))),"",IF($C231="","",SUMIFS(Con_ve!$F$6:$F$1005,Con_ve!$C$6:$C$1005,$C231,Con_ve!$I$6:$I$1005,"Fechada",Con_ve!$Q$6:$Q$1005,Cad_cl!AU$5)))</f>
        <v/>
      </c>
      <c r="AV231" s="134" t="str">
        <f>IF(ISERR(IF($C231="","",SUMIFS(Con_ve!$F$6:$F$1005,Con_ve!$C$6:$C$1005,$C231,Con_ve!$I$6:$I$1005,"Fechada",Con_ve!$Q$6:$Q$1005,Cad_cl!AV$5))),"",IF($C231="","",SUMIFS(Con_ve!$F$6:$F$1005,Con_ve!$C$6:$C$1005,$C231,Con_ve!$I$6:$I$1005,"Fechada",Con_ve!$Q$6:$Q$1005,Cad_cl!AV$5)))</f>
        <v/>
      </c>
      <c r="AW231" s="134" t="str">
        <f>IF(ISERR(IF($C231="","",SUMIFS(Con_ve!$F$6:$F$1005,Con_ve!$C$6:$C$1005,$C231,Con_ve!$I$6:$I$1005,"Fechada",Con_ve!$Q$6:$Q$1005,Cad_cl!AW$5))),"",IF($C231="","",SUMIFS(Con_ve!$F$6:$F$1005,Con_ve!$C$6:$C$1005,$C231,Con_ve!$I$6:$I$1005,"Fechada",Con_ve!$Q$6:$Q$1005,Cad_cl!AW$5)))</f>
        <v/>
      </c>
      <c r="AX231" s="134" t="str">
        <f>IF(ISERR(IF($C231="","",SUMIFS(Con_ve!$F$6:$F$1005,Con_ve!$C$6:$C$1005,$C231,Con_ve!$I$6:$I$1005,"Fechada",Con_ve!$Q$6:$Q$1005,Cad_cl!AX$5))),"",IF($C231="","",SUMIFS(Con_ve!$F$6:$F$1005,Con_ve!$C$6:$C$1005,$C231,Con_ve!$I$6:$I$1005,"Fechada",Con_ve!$Q$6:$Q$1005,Cad_cl!AX$5)))</f>
        <v/>
      </c>
      <c r="AY231" s="134" t="str">
        <f>IF(ISERR(IF($C231="","",SUMIFS(Con_ve!$F$6:$F$1005,Con_ve!$C$6:$C$1005,$C231,Con_ve!$I$6:$I$1005,"Fechada",Con_ve!$Q$6:$Q$1005,Cad_cl!AY$5))),"",IF($C231="","",SUMIFS(Con_ve!$F$6:$F$1005,Con_ve!$C$6:$C$1005,$C231,Con_ve!$I$6:$I$1005,"Fechada",Con_ve!$Q$6:$Q$1005,Cad_cl!AY$5)))</f>
        <v/>
      </c>
      <c r="AZ231" s="134" t="str">
        <f>IF(ISERR(IF($C231="","",SUMIFS(Con_ve!$F$6:$F$1005,Con_ve!$C$6:$C$1005,$C231,Con_ve!$I$6:$I$1005,"Fechada",Con_ve!$Q$6:$Q$1005,Cad_cl!AZ$5))),"",IF($C231="","",SUMIFS(Con_ve!$F$6:$F$1005,Con_ve!$C$6:$C$1005,$C231,Con_ve!$I$6:$I$1005,"Fechada",Con_ve!$Q$6:$Q$1005,Cad_cl!AZ$5)))</f>
        <v/>
      </c>
      <c r="BA231" s="134" t="str">
        <f>IF(ISERR(IF($C231="","",SUMIFS(Con_ve!$F$6:$F$1005,Con_ve!$C$6:$C$1005,$C231,Con_ve!$I$6:$I$1005,"Fechada",Con_ve!$Q$6:$Q$1005,Cad_cl!BA$5))),"",IF($C231="","",SUMIFS(Con_ve!$F$6:$F$1005,Con_ve!$C$6:$C$1005,$C231,Con_ve!$I$6:$I$1005,"Fechada",Con_ve!$Q$6:$Q$1005,Cad_cl!BA$5)))</f>
        <v/>
      </c>
      <c r="BB231" s="134">
        <f t="shared" si="9"/>
        <v>0</v>
      </c>
      <c r="BD231" s="134" t="str">
        <f>IF(ISERR(IF($C231="","",SUMIFS(Con_ve!$F$6:$F$1005,Con_ve!$C$6:$C$1005,$C231,Con_ve!$I$6:$I$1005,"Em negociação",Con_ve!$Q$6:$Q$1005,Cad_cl!BD$5))),"",IF($C231="","",SUMIFS(Con_ve!$F$6:$F$1005,Con_ve!$C$6:$C$1005,$C231,Con_ve!$I$6:$I$1005,"Em negociação",Con_ve!$Q$6:$Q$1005,Cad_cl!BD$5)))</f>
        <v/>
      </c>
      <c r="BE231" s="134" t="str">
        <f>IF(ISERR(IF($C231="","",SUMIFS(Con_ve!$F$6:$F$1005,Con_ve!$C$6:$C$1005,$C231,Con_ve!$I$6:$I$1005,"Em negociação",Con_ve!$Q$6:$Q$1005,Cad_cl!BE$5))),"",IF($C231="","",SUMIFS(Con_ve!$F$6:$F$1005,Con_ve!$C$6:$C$1005,$C231,Con_ve!$I$6:$I$1005,"Em negociação",Con_ve!$Q$6:$Q$1005,Cad_cl!BE$5)))</f>
        <v/>
      </c>
      <c r="BF231" s="134" t="str">
        <f>IF(ISERR(IF($C231="","",SUMIFS(Con_ve!$F$6:$F$1005,Con_ve!$C$6:$C$1005,$C231,Con_ve!$I$6:$I$1005,"Em negociação",Con_ve!$Q$6:$Q$1005,Cad_cl!BF$5))),"",IF($C231="","",SUMIFS(Con_ve!$F$6:$F$1005,Con_ve!$C$6:$C$1005,$C231,Con_ve!$I$6:$I$1005,"Em negociação",Con_ve!$Q$6:$Q$1005,Cad_cl!BF$5)))</f>
        <v/>
      </c>
      <c r="BG231" s="134" t="str">
        <f>IF(ISERR(IF($C231="","",SUMIFS(Con_ve!$F$6:$F$1005,Con_ve!$C$6:$C$1005,$C231,Con_ve!$I$6:$I$1005,"Em negociação",Con_ve!$Q$6:$Q$1005,Cad_cl!BG$5))),"",IF($C231="","",SUMIFS(Con_ve!$F$6:$F$1005,Con_ve!$C$6:$C$1005,$C231,Con_ve!$I$6:$I$1005,"Em negociação",Con_ve!$Q$6:$Q$1005,Cad_cl!BG$5)))</f>
        <v/>
      </c>
      <c r="BH231" s="134" t="str">
        <f>IF(ISERR(IF($C231="","",SUMIFS(Con_ve!$F$6:$F$1005,Con_ve!$C$6:$C$1005,$C231,Con_ve!$I$6:$I$1005,"Em negociação",Con_ve!$Q$6:$Q$1005,Cad_cl!BH$5))),"",IF($C231="","",SUMIFS(Con_ve!$F$6:$F$1005,Con_ve!$C$6:$C$1005,$C231,Con_ve!$I$6:$I$1005,"Em negociação",Con_ve!$Q$6:$Q$1005,Cad_cl!BH$5)))</f>
        <v/>
      </c>
      <c r="BI231" s="134" t="str">
        <f>IF(ISERR(IF($C231="","",SUMIFS(Con_ve!$F$6:$F$1005,Con_ve!$C$6:$C$1005,$C231,Con_ve!$I$6:$I$1005,"Em negociação",Con_ve!$Q$6:$Q$1005,Cad_cl!BI$5))),"",IF($C231="","",SUMIFS(Con_ve!$F$6:$F$1005,Con_ve!$C$6:$C$1005,$C231,Con_ve!$I$6:$I$1005,"Em negociação",Con_ve!$Q$6:$Q$1005,Cad_cl!BI$5)))</f>
        <v/>
      </c>
      <c r="BJ231" s="134" t="str">
        <f>IF(ISERR(IF($C231="","",SUMIFS(Con_ve!$F$6:$F$1005,Con_ve!$C$6:$C$1005,$C231,Con_ve!$I$6:$I$1005,"Em negociação",Con_ve!$Q$6:$Q$1005,Cad_cl!BJ$5))),"",IF($C231="","",SUMIFS(Con_ve!$F$6:$F$1005,Con_ve!$C$6:$C$1005,$C231,Con_ve!$I$6:$I$1005,"Em negociação",Con_ve!$Q$6:$Q$1005,Cad_cl!BJ$5)))</f>
        <v/>
      </c>
      <c r="BK231" s="134" t="str">
        <f>IF(ISERR(IF($C231="","",SUMIFS(Con_ve!$F$6:$F$1005,Con_ve!$C$6:$C$1005,$C231,Con_ve!$I$6:$I$1005,"Em negociação",Con_ve!$Q$6:$Q$1005,Cad_cl!BK$5))),"",IF($C231="","",SUMIFS(Con_ve!$F$6:$F$1005,Con_ve!$C$6:$C$1005,$C231,Con_ve!$I$6:$I$1005,"Em negociação",Con_ve!$Q$6:$Q$1005,Cad_cl!BK$5)))</f>
        <v/>
      </c>
      <c r="BL231" s="134" t="str">
        <f>IF(ISERR(IF($C231="","",SUMIFS(Con_ve!$F$6:$F$1005,Con_ve!$C$6:$C$1005,$C231,Con_ve!$I$6:$I$1005,"Em negociação",Con_ve!$Q$6:$Q$1005,Cad_cl!BL$5))),"",IF($C231="","",SUMIFS(Con_ve!$F$6:$F$1005,Con_ve!$C$6:$C$1005,$C231,Con_ve!$I$6:$I$1005,"Em negociação",Con_ve!$Q$6:$Q$1005,Cad_cl!BL$5)))</f>
        <v/>
      </c>
      <c r="BM231" s="134" t="str">
        <f>IF(ISERR(IF($C231="","",SUMIFS(Con_ve!$F$6:$F$1005,Con_ve!$C$6:$C$1005,$C231,Con_ve!$I$6:$I$1005,"Em negociação",Con_ve!$Q$6:$Q$1005,Cad_cl!BM$5))),"",IF($C231="","",SUMIFS(Con_ve!$F$6:$F$1005,Con_ve!$C$6:$C$1005,$C231,Con_ve!$I$6:$I$1005,"Em negociação",Con_ve!$Q$6:$Q$1005,Cad_cl!BM$5)))</f>
        <v/>
      </c>
      <c r="BN231" s="134" t="str">
        <f>IF(ISERR(IF($C231="","",SUMIFS(Con_ve!$F$6:$F$1005,Con_ve!$C$6:$C$1005,$C231,Con_ve!$I$6:$I$1005,"Em negociação",Con_ve!$Q$6:$Q$1005,Cad_cl!BN$5))),"",IF($C231="","",SUMIFS(Con_ve!$F$6:$F$1005,Con_ve!$C$6:$C$1005,$C231,Con_ve!$I$6:$I$1005,"Em negociação",Con_ve!$Q$6:$Q$1005,Cad_cl!BN$5)))</f>
        <v/>
      </c>
      <c r="BO231" s="134" t="str">
        <f>IF(ISERR(IF($C231="","",SUMIFS(Con_ve!$F$6:$F$1005,Con_ve!$C$6:$C$1005,$C231,Con_ve!$I$6:$I$1005,"Em negociação",Con_ve!$Q$6:$Q$1005,Cad_cl!BO$5))),"",IF($C231="","",SUMIFS(Con_ve!$F$6:$F$1005,Con_ve!$C$6:$C$1005,$C231,Con_ve!$I$6:$I$1005,"Em negociação",Con_ve!$Q$6:$Q$1005,Cad_cl!BO$5)))</f>
        <v/>
      </c>
      <c r="BP231" s="134">
        <f t="shared" si="10"/>
        <v>0</v>
      </c>
      <c r="BR231" s="125" t="str">
        <f>IF(ISERR(IF(AND($I231=Re_lo!$E$5,BR$5=VLOOKUP(Re_lo!$H$5,Re_lo!$N$5:$O$16,2,0)),AP231,"")),"",IF(AND($I231=Re_lo!$E$5,BR$5=VLOOKUP(Re_lo!$H$5,Re_lo!$N$5:$O$16,2,0)),AP231,""))</f>
        <v/>
      </c>
      <c r="BS231" s="125" t="str">
        <f>IF(ISERR(IF(AND($I231=Re_lo!$E$5,BS$5=VLOOKUP(Re_lo!$H$5,Re_lo!$N$5:$O$16,2,0)),AQ231,"")),"",IF(AND($I231=Re_lo!$E$5,BS$5=VLOOKUP(Re_lo!$H$5,Re_lo!$N$5:$O$16,2,0)),AQ231,""))</f>
        <v/>
      </c>
      <c r="BT231" s="125" t="str">
        <f>IF(ISERR(IF(AND($I231=Re_lo!$E$5,BT$5=VLOOKUP(Re_lo!$H$5,Re_lo!$N$5:$O$16,2,0)),AR231,"")),"",IF(AND($I231=Re_lo!$E$5,BT$5=VLOOKUP(Re_lo!$H$5,Re_lo!$N$5:$O$16,2,0)),AR231,""))</f>
        <v/>
      </c>
      <c r="BU231" s="125" t="str">
        <f>IF(ISERR(IF(AND($I231=Re_lo!$E$5,BU$5=VLOOKUP(Re_lo!$H$5,Re_lo!$N$5:$O$16,2,0)),AS231,"")),"",IF(AND($I231=Re_lo!$E$5,BU$5=VLOOKUP(Re_lo!$H$5,Re_lo!$N$5:$O$16,2,0)),AS231,""))</f>
        <v/>
      </c>
      <c r="BV231" s="125" t="str">
        <f>IF(ISERR(IF(AND($I231=Re_lo!$E$5,BV$5=VLOOKUP(Re_lo!$H$5,Re_lo!$N$5:$O$16,2,0)),AT231,"")),"",IF(AND($I231=Re_lo!$E$5,BV$5=VLOOKUP(Re_lo!$H$5,Re_lo!$N$5:$O$16,2,0)),AT231,""))</f>
        <v/>
      </c>
      <c r="BW231" s="125" t="str">
        <f>IF(ISERR(IF(AND($I231=Re_lo!$E$5,BW$5=VLOOKUP(Re_lo!$H$5,Re_lo!$N$5:$O$16,2,0)),AU231,"")),"",IF(AND($I231=Re_lo!$E$5,BW$5=VLOOKUP(Re_lo!$H$5,Re_lo!$N$5:$O$16,2,0)),AU231,""))</f>
        <v/>
      </c>
      <c r="BX231" s="125" t="str">
        <f>IF(ISERR(IF(AND($I231=Re_lo!$E$5,BX$5=VLOOKUP(Re_lo!$H$5,Re_lo!$N$5:$O$16,2,0)),AV231,"")),"",IF(AND($I231=Re_lo!$E$5,BX$5=VLOOKUP(Re_lo!$H$5,Re_lo!$N$5:$O$16,2,0)),AV231,""))</f>
        <v/>
      </c>
      <c r="BY231" s="125" t="str">
        <f>IF(ISERR(IF(AND($I231=Re_lo!$E$5,BY$5=VLOOKUP(Re_lo!$H$5,Re_lo!$N$5:$O$16,2,0)),AW231,"")),"",IF(AND($I231=Re_lo!$E$5,BY$5=VLOOKUP(Re_lo!$H$5,Re_lo!$N$5:$O$16,2,0)),AW231,""))</f>
        <v/>
      </c>
      <c r="BZ231" s="125" t="str">
        <f>IF(ISERR(IF(AND($I231=Re_lo!$E$5,BZ$5=VLOOKUP(Re_lo!$H$5,Re_lo!$N$5:$O$16,2,0)),AX231,"")),"",IF(AND($I231=Re_lo!$E$5,BZ$5=VLOOKUP(Re_lo!$H$5,Re_lo!$N$5:$O$16,2,0)),AX231,""))</f>
        <v/>
      </c>
      <c r="CA231" s="125" t="str">
        <f>IF(ISERR(IF(AND($I231=Re_lo!$E$5,CA$5=VLOOKUP(Re_lo!$H$5,Re_lo!$N$5:$O$16,2,0)),AY231,"")),"",IF(AND($I231=Re_lo!$E$5,CA$5=VLOOKUP(Re_lo!$H$5,Re_lo!$N$5:$O$16,2,0)),AY231,""))</f>
        <v/>
      </c>
      <c r="CB231" s="125" t="str">
        <f>IF(ISERR(IF(AND($I231=Re_lo!$E$5,CB$5=VLOOKUP(Re_lo!$H$5,Re_lo!$N$5:$O$16,2,0)),AZ231,"")),"",IF(AND($I231=Re_lo!$E$5,CB$5=VLOOKUP(Re_lo!$H$5,Re_lo!$N$5:$O$16,2,0)),AZ231,""))</f>
        <v/>
      </c>
      <c r="CC231" s="125" t="str">
        <f>IF(ISERR(IF(AND($I231=Re_lo!$E$5,CC$5=VLOOKUP(Re_lo!$H$5,Re_lo!$N$5:$O$16,2,0)),BA231,"")),"",IF(AND($I231=Re_lo!$E$5,CC$5=VLOOKUP(Re_lo!$H$5,Re_lo!$N$5:$O$16,2,0)),BA231,""))</f>
        <v/>
      </c>
      <c r="CD231" s="125" t="str">
        <f>IF(ISERR(IF(AND($I231=Re_lo!$E$5,CD$5=VLOOKUP(Re_lo!$H$5,Re_lo!$N$5:$O$16,2,0)),BB231,"")),"",IF(AND($I231=Re_lo!$E$5,CD$5=VLOOKUP(Re_lo!$H$5,Re_lo!$N$5:$O$16,2,0)),BB231,""))</f>
        <v/>
      </c>
      <c r="CF231" s="125" t="str">
        <f>IF($C231="","",COUNTIFS(Con_ve!$C$6:$C$1005,$C231,Con_ve!$Q$6:$Q$1005,Cad_cl!CF$5))</f>
        <v/>
      </c>
      <c r="CG231" s="125" t="str">
        <f>IF($C231="","",COUNTIFS(Con_ve!$C$6:$C$1005,$C231,Con_ve!$Q$6:$Q$1005,Cad_cl!CG$5))</f>
        <v/>
      </c>
      <c r="CH231" s="125" t="str">
        <f>IF($C231="","",COUNTIFS(Con_ve!$C$6:$C$1005,$C231,Con_ve!$Q$6:$Q$1005,Cad_cl!CH$5))</f>
        <v/>
      </c>
      <c r="CI231" s="125" t="str">
        <f>IF($C231="","",COUNTIFS(Con_ve!$C$6:$C$1005,$C231,Con_ve!$Q$6:$Q$1005,Cad_cl!CI$5))</f>
        <v/>
      </c>
      <c r="CJ231" s="125" t="str">
        <f>IF($C231="","",COUNTIFS(Con_ve!$C$6:$C$1005,$C231,Con_ve!$Q$6:$Q$1005,Cad_cl!CJ$5))</f>
        <v/>
      </c>
      <c r="CK231" s="125" t="str">
        <f>IF($C231="","",COUNTIFS(Con_ve!$C$6:$C$1005,$C231,Con_ve!$Q$6:$Q$1005,Cad_cl!CK$5))</f>
        <v/>
      </c>
      <c r="CL231" s="125" t="str">
        <f>IF($C231="","",COUNTIFS(Con_ve!$C$6:$C$1005,$C231,Con_ve!$Q$6:$Q$1005,Cad_cl!CL$5))</f>
        <v/>
      </c>
      <c r="CM231" s="125" t="str">
        <f>IF($C231="","",COUNTIFS(Con_ve!$C$6:$C$1005,$C231,Con_ve!$Q$6:$Q$1005,Cad_cl!CM$5))</f>
        <v/>
      </c>
      <c r="CN231" s="125" t="str">
        <f>IF($C231="","",COUNTIFS(Con_ve!$C$6:$C$1005,$C231,Con_ve!$Q$6:$Q$1005,Cad_cl!CN$5))</f>
        <v/>
      </c>
      <c r="CO231" s="125" t="str">
        <f>IF($C231="","",COUNTIFS(Con_ve!$C$6:$C$1005,$C231,Con_ve!$Q$6:$Q$1005,Cad_cl!CO$5))</f>
        <v/>
      </c>
      <c r="CP231" s="125" t="str">
        <f>IF($C231="","",COUNTIFS(Con_ve!$C$6:$C$1005,$C231,Con_ve!$Q$6:$Q$1005,Cad_cl!CP$5))</f>
        <v/>
      </c>
      <c r="CQ231" s="125" t="str">
        <f>IF($C231="","",COUNTIFS(Con_ve!$C$6:$C$1005,$C231,Con_ve!$Q$6:$Q$1005,Cad_cl!CQ$5))</f>
        <v/>
      </c>
      <c r="CR231" s="125">
        <f t="shared" si="11"/>
        <v>0</v>
      </c>
    </row>
    <row r="232" spans="3:96" ht="30" customHeight="1">
      <c r="C232" s="153"/>
      <c r="D232" s="153"/>
      <c r="E232" s="154"/>
      <c r="F232" s="153"/>
      <c r="G232" s="155"/>
      <c r="H232" s="153"/>
      <c r="I232" s="153"/>
      <c r="J232" s="132" t="s">
        <v>309</v>
      </c>
      <c r="K232" s="133" t="s">
        <v>309</v>
      </c>
      <c r="L232" s="153"/>
      <c r="M232" s="153"/>
      <c r="N232" s="153"/>
      <c r="O232" s="153"/>
      <c r="P232" s="153"/>
      <c r="Q232" s="153"/>
      <c r="AP232" s="134" t="str">
        <f>IF(ISERR(IF($C232="","",SUMIFS(Con_ve!$F$6:$F$1005,Con_ve!$C$6:$C$1005,$C232,Con_ve!$I$6:$I$1005,"Fechada",Con_ve!$Q$6:$Q$1005,Cad_cl!AP$5))),"",IF($C232="","",SUMIFS(Con_ve!$F$6:$F$1005,Con_ve!$C$6:$C$1005,$C232,Con_ve!$I$6:$I$1005,"Fechada",Con_ve!$Q$6:$Q$1005,Cad_cl!AP$5)))</f>
        <v/>
      </c>
      <c r="AQ232" s="134" t="str">
        <f>IF(ISERR(IF($C232="","",SUMIFS(Con_ve!$F$6:$F$1005,Con_ve!$C$6:$C$1005,$C232,Con_ve!$I$6:$I$1005,"Fechada",Con_ve!$Q$6:$Q$1005,Cad_cl!AQ$5))),"",IF($C232="","",SUMIFS(Con_ve!$F$6:$F$1005,Con_ve!$C$6:$C$1005,$C232,Con_ve!$I$6:$I$1005,"Fechada",Con_ve!$Q$6:$Q$1005,Cad_cl!AQ$5)))</f>
        <v/>
      </c>
      <c r="AR232" s="134" t="str">
        <f>IF(ISERR(IF($C232="","",SUMIFS(Con_ve!$F$6:$F$1005,Con_ve!$C$6:$C$1005,$C232,Con_ve!$I$6:$I$1005,"Fechada",Con_ve!$Q$6:$Q$1005,Cad_cl!AR$5))),"",IF($C232="","",SUMIFS(Con_ve!$F$6:$F$1005,Con_ve!$C$6:$C$1005,$C232,Con_ve!$I$6:$I$1005,"Fechada",Con_ve!$Q$6:$Q$1005,Cad_cl!AR$5)))</f>
        <v/>
      </c>
      <c r="AS232" s="134" t="str">
        <f>IF(ISERR(IF($C232="","",SUMIFS(Con_ve!$F$6:$F$1005,Con_ve!$C$6:$C$1005,$C232,Con_ve!$I$6:$I$1005,"Fechada",Con_ve!$Q$6:$Q$1005,Cad_cl!AS$5))),"",IF($C232="","",SUMIFS(Con_ve!$F$6:$F$1005,Con_ve!$C$6:$C$1005,$C232,Con_ve!$I$6:$I$1005,"Fechada",Con_ve!$Q$6:$Q$1005,Cad_cl!AS$5)))</f>
        <v/>
      </c>
      <c r="AT232" s="134" t="str">
        <f>IF(ISERR(IF($C232="","",SUMIFS(Con_ve!$F$6:$F$1005,Con_ve!$C$6:$C$1005,$C232,Con_ve!$I$6:$I$1005,"Fechada",Con_ve!$Q$6:$Q$1005,Cad_cl!AT$5))),"",IF($C232="","",SUMIFS(Con_ve!$F$6:$F$1005,Con_ve!$C$6:$C$1005,$C232,Con_ve!$I$6:$I$1005,"Fechada",Con_ve!$Q$6:$Q$1005,Cad_cl!AT$5)))</f>
        <v/>
      </c>
      <c r="AU232" s="134" t="str">
        <f>IF(ISERR(IF($C232="","",SUMIFS(Con_ve!$F$6:$F$1005,Con_ve!$C$6:$C$1005,$C232,Con_ve!$I$6:$I$1005,"Fechada",Con_ve!$Q$6:$Q$1005,Cad_cl!AU$5))),"",IF($C232="","",SUMIFS(Con_ve!$F$6:$F$1005,Con_ve!$C$6:$C$1005,$C232,Con_ve!$I$6:$I$1005,"Fechada",Con_ve!$Q$6:$Q$1005,Cad_cl!AU$5)))</f>
        <v/>
      </c>
      <c r="AV232" s="134" t="str">
        <f>IF(ISERR(IF($C232="","",SUMIFS(Con_ve!$F$6:$F$1005,Con_ve!$C$6:$C$1005,$C232,Con_ve!$I$6:$I$1005,"Fechada",Con_ve!$Q$6:$Q$1005,Cad_cl!AV$5))),"",IF($C232="","",SUMIFS(Con_ve!$F$6:$F$1005,Con_ve!$C$6:$C$1005,$C232,Con_ve!$I$6:$I$1005,"Fechada",Con_ve!$Q$6:$Q$1005,Cad_cl!AV$5)))</f>
        <v/>
      </c>
      <c r="AW232" s="134" t="str">
        <f>IF(ISERR(IF($C232="","",SUMIFS(Con_ve!$F$6:$F$1005,Con_ve!$C$6:$C$1005,$C232,Con_ve!$I$6:$I$1005,"Fechada",Con_ve!$Q$6:$Q$1005,Cad_cl!AW$5))),"",IF($C232="","",SUMIFS(Con_ve!$F$6:$F$1005,Con_ve!$C$6:$C$1005,$C232,Con_ve!$I$6:$I$1005,"Fechada",Con_ve!$Q$6:$Q$1005,Cad_cl!AW$5)))</f>
        <v/>
      </c>
      <c r="AX232" s="134" t="str">
        <f>IF(ISERR(IF($C232="","",SUMIFS(Con_ve!$F$6:$F$1005,Con_ve!$C$6:$C$1005,$C232,Con_ve!$I$6:$I$1005,"Fechada",Con_ve!$Q$6:$Q$1005,Cad_cl!AX$5))),"",IF($C232="","",SUMIFS(Con_ve!$F$6:$F$1005,Con_ve!$C$6:$C$1005,$C232,Con_ve!$I$6:$I$1005,"Fechada",Con_ve!$Q$6:$Q$1005,Cad_cl!AX$5)))</f>
        <v/>
      </c>
      <c r="AY232" s="134" t="str">
        <f>IF(ISERR(IF($C232="","",SUMIFS(Con_ve!$F$6:$F$1005,Con_ve!$C$6:$C$1005,$C232,Con_ve!$I$6:$I$1005,"Fechada",Con_ve!$Q$6:$Q$1005,Cad_cl!AY$5))),"",IF($C232="","",SUMIFS(Con_ve!$F$6:$F$1005,Con_ve!$C$6:$C$1005,$C232,Con_ve!$I$6:$I$1005,"Fechada",Con_ve!$Q$6:$Q$1005,Cad_cl!AY$5)))</f>
        <v/>
      </c>
      <c r="AZ232" s="134" t="str">
        <f>IF(ISERR(IF($C232="","",SUMIFS(Con_ve!$F$6:$F$1005,Con_ve!$C$6:$C$1005,$C232,Con_ve!$I$6:$I$1005,"Fechada",Con_ve!$Q$6:$Q$1005,Cad_cl!AZ$5))),"",IF($C232="","",SUMIFS(Con_ve!$F$6:$F$1005,Con_ve!$C$6:$C$1005,$C232,Con_ve!$I$6:$I$1005,"Fechada",Con_ve!$Q$6:$Q$1005,Cad_cl!AZ$5)))</f>
        <v/>
      </c>
      <c r="BA232" s="134" t="str">
        <f>IF(ISERR(IF($C232="","",SUMIFS(Con_ve!$F$6:$F$1005,Con_ve!$C$6:$C$1005,$C232,Con_ve!$I$6:$I$1005,"Fechada",Con_ve!$Q$6:$Q$1005,Cad_cl!BA$5))),"",IF($C232="","",SUMIFS(Con_ve!$F$6:$F$1005,Con_ve!$C$6:$C$1005,$C232,Con_ve!$I$6:$I$1005,"Fechada",Con_ve!$Q$6:$Q$1005,Cad_cl!BA$5)))</f>
        <v/>
      </c>
      <c r="BB232" s="134">
        <f t="shared" si="9"/>
        <v>0</v>
      </c>
      <c r="BD232" s="134" t="str">
        <f>IF(ISERR(IF($C232="","",SUMIFS(Con_ve!$F$6:$F$1005,Con_ve!$C$6:$C$1005,$C232,Con_ve!$I$6:$I$1005,"Em negociação",Con_ve!$Q$6:$Q$1005,Cad_cl!BD$5))),"",IF($C232="","",SUMIFS(Con_ve!$F$6:$F$1005,Con_ve!$C$6:$C$1005,$C232,Con_ve!$I$6:$I$1005,"Em negociação",Con_ve!$Q$6:$Q$1005,Cad_cl!BD$5)))</f>
        <v/>
      </c>
      <c r="BE232" s="134" t="str">
        <f>IF(ISERR(IF($C232="","",SUMIFS(Con_ve!$F$6:$F$1005,Con_ve!$C$6:$C$1005,$C232,Con_ve!$I$6:$I$1005,"Em negociação",Con_ve!$Q$6:$Q$1005,Cad_cl!BE$5))),"",IF($C232="","",SUMIFS(Con_ve!$F$6:$F$1005,Con_ve!$C$6:$C$1005,$C232,Con_ve!$I$6:$I$1005,"Em negociação",Con_ve!$Q$6:$Q$1005,Cad_cl!BE$5)))</f>
        <v/>
      </c>
      <c r="BF232" s="134" t="str">
        <f>IF(ISERR(IF($C232="","",SUMIFS(Con_ve!$F$6:$F$1005,Con_ve!$C$6:$C$1005,$C232,Con_ve!$I$6:$I$1005,"Em negociação",Con_ve!$Q$6:$Q$1005,Cad_cl!BF$5))),"",IF($C232="","",SUMIFS(Con_ve!$F$6:$F$1005,Con_ve!$C$6:$C$1005,$C232,Con_ve!$I$6:$I$1005,"Em negociação",Con_ve!$Q$6:$Q$1005,Cad_cl!BF$5)))</f>
        <v/>
      </c>
      <c r="BG232" s="134" t="str">
        <f>IF(ISERR(IF($C232="","",SUMIFS(Con_ve!$F$6:$F$1005,Con_ve!$C$6:$C$1005,$C232,Con_ve!$I$6:$I$1005,"Em negociação",Con_ve!$Q$6:$Q$1005,Cad_cl!BG$5))),"",IF($C232="","",SUMIFS(Con_ve!$F$6:$F$1005,Con_ve!$C$6:$C$1005,$C232,Con_ve!$I$6:$I$1005,"Em negociação",Con_ve!$Q$6:$Q$1005,Cad_cl!BG$5)))</f>
        <v/>
      </c>
      <c r="BH232" s="134" t="str">
        <f>IF(ISERR(IF($C232="","",SUMIFS(Con_ve!$F$6:$F$1005,Con_ve!$C$6:$C$1005,$C232,Con_ve!$I$6:$I$1005,"Em negociação",Con_ve!$Q$6:$Q$1005,Cad_cl!BH$5))),"",IF($C232="","",SUMIFS(Con_ve!$F$6:$F$1005,Con_ve!$C$6:$C$1005,$C232,Con_ve!$I$6:$I$1005,"Em negociação",Con_ve!$Q$6:$Q$1005,Cad_cl!BH$5)))</f>
        <v/>
      </c>
      <c r="BI232" s="134" t="str">
        <f>IF(ISERR(IF($C232="","",SUMIFS(Con_ve!$F$6:$F$1005,Con_ve!$C$6:$C$1005,$C232,Con_ve!$I$6:$I$1005,"Em negociação",Con_ve!$Q$6:$Q$1005,Cad_cl!BI$5))),"",IF($C232="","",SUMIFS(Con_ve!$F$6:$F$1005,Con_ve!$C$6:$C$1005,$C232,Con_ve!$I$6:$I$1005,"Em negociação",Con_ve!$Q$6:$Q$1005,Cad_cl!BI$5)))</f>
        <v/>
      </c>
      <c r="BJ232" s="134" t="str">
        <f>IF(ISERR(IF($C232="","",SUMIFS(Con_ve!$F$6:$F$1005,Con_ve!$C$6:$C$1005,$C232,Con_ve!$I$6:$I$1005,"Em negociação",Con_ve!$Q$6:$Q$1005,Cad_cl!BJ$5))),"",IF($C232="","",SUMIFS(Con_ve!$F$6:$F$1005,Con_ve!$C$6:$C$1005,$C232,Con_ve!$I$6:$I$1005,"Em negociação",Con_ve!$Q$6:$Q$1005,Cad_cl!BJ$5)))</f>
        <v/>
      </c>
      <c r="BK232" s="134" t="str">
        <f>IF(ISERR(IF($C232="","",SUMIFS(Con_ve!$F$6:$F$1005,Con_ve!$C$6:$C$1005,$C232,Con_ve!$I$6:$I$1005,"Em negociação",Con_ve!$Q$6:$Q$1005,Cad_cl!BK$5))),"",IF($C232="","",SUMIFS(Con_ve!$F$6:$F$1005,Con_ve!$C$6:$C$1005,$C232,Con_ve!$I$6:$I$1005,"Em negociação",Con_ve!$Q$6:$Q$1005,Cad_cl!BK$5)))</f>
        <v/>
      </c>
      <c r="BL232" s="134" t="str">
        <f>IF(ISERR(IF($C232="","",SUMIFS(Con_ve!$F$6:$F$1005,Con_ve!$C$6:$C$1005,$C232,Con_ve!$I$6:$I$1005,"Em negociação",Con_ve!$Q$6:$Q$1005,Cad_cl!BL$5))),"",IF($C232="","",SUMIFS(Con_ve!$F$6:$F$1005,Con_ve!$C$6:$C$1005,$C232,Con_ve!$I$6:$I$1005,"Em negociação",Con_ve!$Q$6:$Q$1005,Cad_cl!BL$5)))</f>
        <v/>
      </c>
      <c r="BM232" s="134" t="str">
        <f>IF(ISERR(IF($C232="","",SUMIFS(Con_ve!$F$6:$F$1005,Con_ve!$C$6:$C$1005,$C232,Con_ve!$I$6:$I$1005,"Em negociação",Con_ve!$Q$6:$Q$1005,Cad_cl!BM$5))),"",IF($C232="","",SUMIFS(Con_ve!$F$6:$F$1005,Con_ve!$C$6:$C$1005,$C232,Con_ve!$I$6:$I$1005,"Em negociação",Con_ve!$Q$6:$Q$1005,Cad_cl!BM$5)))</f>
        <v/>
      </c>
      <c r="BN232" s="134" t="str">
        <f>IF(ISERR(IF($C232="","",SUMIFS(Con_ve!$F$6:$F$1005,Con_ve!$C$6:$C$1005,$C232,Con_ve!$I$6:$I$1005,"Em negociação",Con_ve!$Q$6:$Q$1005,Cad_cl!BN$5))),"",IF($C232="","",SUMIFS(Con_ve!$F$6:$F$1005,Con_ve!$C$6:$C$1005,$C232,Con_ve!$I$6:$I$1005,"Em negociação",Con_ve!$Q$6:$Q$1005,Cad_cl!BN$5)))</f>
        <v/>
      </c>
      <c r="BO232" s="134" t="str">
        <f>IF(ISERR(IF($C232="","",SUMIFS(Con_ve!$F$6:$F$1005,Con_ve!$C$6:$C$1005,$C232,Con_ve!$I$6:$I$1005,"Em negociação",Con_ve!$Q$6:$Q$1005,Cad_cl!BO$5))),"",IF($C232="","",SUMIFS(Con_ve!$F$6:$F$1005,Con_ve!$C$6:$C$1005,$C232,Con_ve!$I$6:$I$1005,"Em negociação",Con_ve!$Q$6:$Q$1005,Cad_cl!BO$5)))</f>
        <v/>
      </c>
      <c r="BP232" s="134">
        <f t="shared" si="10"/>
        <v>0</v>
      </c>
      <c r="BR232" s="125" t="str">
        <f>IF(ISERR(IF(AND($I232=Re_lo!$E$5,BR$5=VLOOKUP(Re_lo!$H$5,Re_lo!$N$5:$O$16,2,0)),AP232,"")),"",IF(AND($I232=Re_lo!$E$5,BR$5=VLOOKUP(Re_lo!$H$5,Re_lo!$N$5:$O$16,2,0)),AP232,""))</f>
        <v/>
      </c>
      <c r="BS232" s="125" t="str">
        <f>IF(ISERR(IF(AND($I232=Re_lo!$E$5,BS$5=VLOOKUP(Re_lo!$H$5,Re_lo!$N$5:$O$16,2,0)),AQ232,"")),"",IF(AND($I232=Re_lo!$E$5,BS$5=VLOOKUP(Re_lo!$H$5,Re_lo!$N$5:$O$16,2,0)),AQ232,""))</f>
        <v/>
      </c>
      <c r="BT232" s="125" t="str">
        <f>IF(ISERR(IF(AND($I232=Re_lo!$E$5,BT$5=VLOOKUP(Re_lo!$H$5,Re_lo!$N$5:$O$16,2,0)),AR232,"")),"",IF(AND($I232=Re_lo!$E$5,BT$5=VLOOKUP(Re_lo!$H$5,Re_lo!$N$5:$O$16,2,0)),AR232,""))</f>
        <v/>
      </c>
      <c r="BU232" s="125" t="str">
        <f>IF(ISERR(IF(AND($I232=Re_lo!$E$5,BU$5=VLOOKUP(Re_lo!$H$5,Re_lo!$N$5:$O$16,2,0)),AS232,"")),"",IF(AND($I232=Re_lo!$E$5,BU$5=VLOOKUP(Re_lo!$H$5,Re_lo!$N$5:$O$16,2,0)),AS232,""))</f>
        <v/>
      </c>
      <c r="BV232" s="125" t="str">
        <f>IF(ISERR(IF(AND($I232=Re_lo!$E$5,BV$5=VLOOKUP(Re_lo!$H$5,Re_lo!$N$5:$O$16,2,0)),AT232,"")),"",IF(AND($I232=Re_lo!$E$5,BV$5=VLOOKUP(Re_lo!$H$5,Re_lo!$N$5:$O$16,2,0)),AT232,""))</f>
        <v/>
      </c>
      <c r="BW232" s="125" t="str">
        <f>IF(ISERR(IF(AND($I232=Re_lo!$E$5,BW$5=VLOOKUP(Re_lo!$H$5,Re_lo!$N$5:$O$16,2,0)),AU232,"")),"",IF(AND($I232=Re_lo!$E$5,BW$5=VLOOKUP(Re_lo!$H$5,Re_lo!$N$5:$O$16,2,0)),AU232,""))</f>
        <v/>
      </c>
      <c r="BX232" s="125" t="str">
        <f>IF(ISERR(IF(AND($I232=Re_lo!$E$5,BX$5=VLOOKUP(Re_lo!$H$5,Re_lo!$N$5:$O$16,2,0)),AV232,"")),"",IF(AND($I232=Re_lo!$E$5,BX$5=VLOOKUP(Re_lo!$H$5,Re_lo!$N$5:$O$16,2,0)),AV232,""))</f>
        <v/>
      </c>
      <c r="BY232" s="125" t="str">
        <f>IF(ISERR(IF(AND($I232=Re_lo!$E$5,BY$5=VLOOKUP(Re_lo!$H$5,Re_lo!$N$5:$O$16,2,0)),AW232,"")),"",IF(AND($I232=Re_lo!$E$5,BY$5=VLOOKUP(Re_lo!$H$5,Re_lo!$N$5:$O$16,2,0)),AW232,""))</f>
        <v/>
      </c>
      <c r="BZ232" s="125" t="str">
        <f>IF(ISERR(IF(AND($I232=Re_lo!$E$5,BZ$5=VLOOKUP(Re_lo!$H$5,Re_lo!$N$5:$O$16,2,0)),AX232,"")),"",IF(AND($I232=Re_lo!$E$5,BZ$5=VLOOKUP(Re_lo!$H$5,Re_lo!$N$5:$O$16,2,0)),AX232,""))</f>
        <v/>
      </c>
      <c r="CA232" s="125" t="str">
        <f>IF(ISERR(IF(AND($I232=Re_lo!$E$5,CA$5=VLOOKUP(Re_lo!$H$5,Re_lo!$N$5:$O$16,2,0)),AY232,"")),"",IF(AND($I232=Re_lo!$E$5,CA$5=VLOOKUP(Re_lo!$H$5,Re_lo!$N$5:$O$16,2,0)),AY232,""))</f>
        <v/>
      </c>
      <c r="CB232" s="125" t="str">
        <f>IF(ISERR(IF(AND($I232=Re_lo!$E$5,CB$5=VLOOKUP(Re_lo!$H$5,Re_lo!$N$5:$O$16,2,0)),AZ232,"")),"",IF(AND($I232=Re_lo!$E$5,CB$5=VLOOKUP(Re_lo!$H$5,Re_lo!$N$5:$O$16,2,0)),AZ232,""))</f>
        <v/>
      </c>
      <c r="CC232" s="125" t="str">
        <f>IF(ISERR(IF(AND($I232=Re_lo!$E$5,CC$5=VLOOKUP(Re_lo!$H$5,Re_lo!$N$5:$O$16,2,0)),BA232,"")),"",IF(AND($I232=Re_lo!$E$5,CC$5=VLOOKUP(Re_lo!$H$5,Re_lo!$N$5:$O$16,2,0)),BA232,""))</f>
        <v/>
      </c>
      <c r="CD232" s="125" t="str">
        <f>IF(ISERR(IF(AND($I232=Re_lo!$E$5,CD$5=VLOOKUP(Re_lo!$H$5,Re_lo!$N$5:$O$16,2,0)),BB232,"")),"",IF(AND($I232=Re_lo!$E$5,CD$5=VLOOKUP(Re_lo!$H$5,Re_lo!$N$5:$O$16,2,0)),BB232,""))</f>
        <v/>
      </c>
      <c r="CF232" s="125" t="str">
        <f>IF($C232="","",COUNTIFS(Con_ve!$C$6:$C$1005,$C232,Con_ve!$Q$6:$Q$1005,Cad_cl!CF$5))</f>
        <v/>
      </c>
      <c r="CG232" s="125" t="str">
        <f>IF($C232="","",COUNTIFS(Con_ve!$C$6:$C$1005,$C232,Con_ve!$Q$6:$Q$1005,Cad_cl!CG$5))</f>
        <v/>
      </c>
      <c r="CH232" s="125" t="str">
        <f>IF($C232="","",COUNTIFS(Con_ve!$C$6:$C$1005,$C232,Con_ve!$Q$6:$Q$1005,Cad_cl!CH$5))</f>
        <v/>
      </c>
      <c r="CI232" s="125" t="str">
        <f>IF($C232="","",COUNTIFS(Con_ve!$C$6:$C$1005,$C232,Con_ve!$Q$6:$Q$1005,Cad_cl!CI$5))</f>
        <v/>
      </c>
      <c r="CJ232" s="125" t="str">
        <f>IF($C232="","",COUNTIFS(Con_ve!$C$6:$C$1005,$C232,Con_ve!$Q$6:$Q$1005,Cad_cl!CJ$5))</f>
        <v/>
      </c>
      <c r="CK232" s="125" t="str">
        <f>IF($C232="","",COUNTIFS(Con_ve!$C$6:$C$1005,$C232,Con_ve!$Q$6:$Q$1005,Cad_cl!CK$5))</f>
        <v/>
      </c>
      <c r="CL232" s="125" t="str">
        <f>IF($C232="","",COUNTIFS(Con_ve!$C$6:$C$1005,$C232,Con_ve!$Q$6:$Q$1005,Cad_cl!CL$5))</f>
        <v/>
      </c>
      <c r="CM232" s="125" t="str">
        <f>IF($C232="","",COUNTIFS(Con_ve!$C$6:$C$1005,$C232,Con_ve!$Q$6:$Q$1005,Cad_cl!CM$5))</f>
        <v/>
      </c>
      <c r="CN232" s="125" t="str">
        <f>IF($C232="","",COUNTIFS(Con_ve!$C$6:$C$1005,$C232,Con_ve!$Q$6:$Q$1005,Cad_cl!CN$5))</f>
        <v/>
      </c>
      <c r="CO232" s="125" t="str">
        <f>IF($C232="","",COUNTIFS(Con_ve!$C$6:$C$1005,$C232,Con_ve!$Q$6:$Q$1005,Cad_cl!CO$5))</f>
        <v/>
      </c>
      <c r="CP232" s="125" t="str">
        <f>IF($C232="","",COUNTIFS(Con_ve!$C$6:$C$1005,$C232,Con_ve!$Q$6:$Q$1005,Cad_cl!CP$5))</f>
        <v/>
      </c>
      <c r="CQ232" s="125" t="str">
        <f>IF($C232="","",COUNTIFS(Con_ve!$C$6:$C$1005,$C232,Con_ve!$Q$6:$Q$1005,Cad_cl!CQ$5))</f>
        <v/>
      </c>
      <c r="CR232" s="125">
        <f t="shared" si="11"/>
        <v>0</v>
      </c>
    </row>
    <row r="233" spans="3:96" ht="30" customHeight="1">
      <c r="C233" s="153"/>
      <c r="D233" s="153"/>
      <c r="E233" s="154"/>
      <c r="F233" s="153"/>
      <c r="G233" s="155"/>
      <c r="H233" s="153"/>
      <c r="I233" s="153"/>
      <c r="J233" s="132" t="s">
        <v>309</v>
      </c>
      <c r="K233" s="133" t="s">
        <v>309</v>
      </c>
      <c r="L233" s="153"/>
      <c r="M233" s="153"/>
      <c r="N233" s="153"/>
      <c r="O233" s="153"/>
      <c r="P233" s="153"/>
      <c r="Q233" s="153"/>
      <c r="AP233" s="134" t="str">
        <f>IF(ISERR(IF($C233="","",SUMIFS(Con_ve!$F$6:$F$1005,Con_ve!$C$6:$C$1005,$C233,Con_ve!$I$6:$I$1005,"Fechada",Con_ve!$Q$6:$Q$1005,Cad_cl!AP$5))),"",IF($C233="","",SUMIFS(Con_ve!$F$6:$F$1005,Con_ve!$C$6:$C$1005,$C233,Con_ve!$I$6:$I$1005,"Fechada",Con_ve!$Q$6:$Q$1005,Cad_cl!AP$5)))</f>
        <v/>
      </c>
      <c r="AQ233" s="134" t="str">
        <f>IF(ISERR(IF($C233="","",SUMIFS(Con_ve!$F$6:$F$1005,Con_ve!$C$6:$C$1005,$C233,Con_ve!$I$6:$I$1005,"Fechada",Con_ve!$Q$6:$Q$1005,Cad_cl!AQ$5))),"",IF($C233="","",SUMIFS(Con_ve!$F$6:$F$1005,Con_ve!$C$6:$C$1005,$C233,Con_ve!$I$6:$I$1005,"Fechada",Con_ve!$Q$6:$Q$1005,Cad_cl!AQ$5)))</f>
        <v/>
      </c>
      <c r="AR233" s="134" t="str">
        <f>IF(ISERR(IF($C233="","",SUMIFS(Con_ve!$F$6:$F$1005,Con_ve!$C$6:$C$1005,$C233,Con_ve!$I$6:$I$1005,"Fechada",Con_ve!$Q$6:$Q$1005,Cad_cl!AR$5))),"",IF($C233="","",SUMIFS(Con_ve!$F$6:$F$1005,Con_ve!$C$6:$C$1005,$C233,Con_ve!$I$6:$I$1005,"Fechada",Con_ve!$Q$6:$Q$1005,Cad_cl!AR$5)))</f>
        <v/>
      </c>
      <c r="AS233" s="134" t="str">
        <f>IF(ISERR(IF($C233="","",SUMIFS(Con_ve!$F$6:$F$1005,Con_ve!$C$6:$C$1005,$C233,Con_ve!$I$6:$I$1005,"Fechada",Con_ve!$Q$6:$Q$1005,Cad_cl!AS$5))),"",IF($C233="","",SUMIFS(Con_ve!$F$6:$F$1005,Con_ve!$C$6:$C$1005,$C233,Con_ve!$I$6:$I$1005,"Fechada",Con_ve!$Q$6:$Q$1005,Cad_cl!AS$5)))</f>
        <v/>
      </c>
      <c r="AT233" s="134" t="str">
        <f>IF(ISERR(IF($C233="","",SUMIFS(Con_ve!$F$6:$F$1005,Con_ve!$C$6:$C$1005,$C233,Con_ve!$I$6:$I$1005,"Fechada",Con_ve!$Q$6:$Q$1005,Cad_cl!AT$5))),"",IF($C233="","",SUMIFS(Con_ve!$F$6:$F$1005,Con_ve!$C$6:$C$1005,$C233,Con_ve!$I$6:$I$1005,"Fechada",Con_ve!$Q$6:$Q$1005,Cad_cl!AT$5)))</f>
        <v/>
      </c>
      <c r="AU233" s="134" t="str">
        <f>IF(ISERR(IF($C233="","",SUMIFS(Con_ve!$F$6:$F$1005,Con_ve!$C$6:$C$1005,$C233,Con_ve!$I$6:$I$1005,"Fechada",Con_ve!$Q$6:$Q$1005,Cad_cl!AU$5))),"",IF($C233="","",SUMIFS(Con_ve!$F$6:$F$1005,Con_ve!$C$6:$C$1005,$C233,Con_ve!$I$6:$I$1005,"Fechada",Con_ve!$Q$6:$Q$1005,Cad_cl!AU$5)))</f>
        <v/>
      </c>
      <c r="AV233" s="134" t="str">
        <f>IF(ISERR(IF($C233="","",SUMIFS(Con_ve!$F$6:$F$1005,Con_ve!$C$6:$C$1005,$C233,Con_ve!$I$6:$I$1005,"Fechada",Con_ve!$Q$6:$Q$1005,Cad_cl!AV$5))),"",IF($C233="","",SUMIFS(Con_ve!$F$6:$F$1005,Con_ve!$C$6:$C$1005,$C233,Con_ve!$I$6:$I$1005,"Fechada",Con_ve!$Q$6:$Q$1005,Cad_cl!AV$5)))</f>
        <v/>
      </c>
      <c r="AW233" s="134" t="str">
        <f>IF(ISERR(IF($C233="","",SUMIFS(Con_ve!$F$6:$F$1005,Con_ve!$C$6:$C$1005,$C233,Con_ve!$I$6:$I$1005,"Fechada",Con_ve!$Q$6:$Q$1005,Cad_cl!AW$5))),"",IF($C233="","",SUMIFS(Con_ve!$F$6:$F$1005,Con_ve!$C$6:$C$1005,$C233,Con_ve!$I$6:$I$1005,"Fechada",Con_ve!$Q$6:$Q$1005,Cad_cl!AW$5)))</f>
        <v/>
      </c>
      <c r="AX233" s="134" t="str">
        <f>IF(ISERR(IF($C233="","",SUMIFS(Con_ve!$F$6:$F$1005,Con_ve!$C$6:$C$1005,$C233,Con_ve!$I$6:$I$1005,"Fechada",Con_ve!$Q$6:$Q$1005,Cad_cl!AX$5))),"",IF($C233="","",SUMIFS(Con_ve!$F$6:$F$1005,Con_ve!$C$6:$C$1005,$C233,Con_ve!$I$6:$I$1005,"Fechada",Con_ve!$Q$6:$Q$1005,Cad_cl!AX$5)))</f>
        <v/>
      </c>
      <c r="AY233" s="134" t="str">
        <f>IF(ISERR(IF($C233="","",SUMIFS(Con_ve!$F$6:$F$1005,Con_ve!$C$6:$C$1005,$C233,Con_ve!$I$6:$I$1005,"Fechada",Con_ve!$Q$6:$Q$1005,Cad_cl!AY$5))),"",IF($C233="","",SUMIFS(Con_ve!$F$6:$F$1005,Con_ve!$C$6:$C$1005,$C233,Con_ve!$I$6:$I$1005,"Fechada",Con_ve!$Q$6:$Q$1005,Cad_cl!AY$5)))</f>
        <v/>
      </c>
      <c r="AZ233" s="134" t="str">
        <f>IF(ISERR(IF($C233="","",SUMIFS(Con_ve!$F$6:$F$1005,Con_ve!$C$6:$C$1005,$C233,Con_ve!$I$6:$I$1005,"Fechada",Con_ve!$Q$6:$Q$1005,Cad_cl!AZ$5))),"",IF($C233="","",SUMIFS(Con_ve!$F$6:$F$1005,Con_ve!$C$6:$C$1005,$C233,Con_ve!$I$6:$I$1005,"Fechada",Con_ve!$Q$6:$Q$1005,Cad_cl!AZ$5)))</f>
        <v/>
      </c>
      <c r="BA233" s="134" t="str">
        <f>IF(ISERR(IF($C233="","",SUMIFS(Con_ve!$F$6:$F$1005,Con_ve!$C$6:$C$1005,$C233,Con_ve!$I$6:$I$1005,"Fechada",Con_ve!$Q$6:$Q$1005,Cad_cl!BA$5))),"",IF($C233="","",SUMIFS(Con_ve!$F$6:$F$1005,Con_ve!$C$6:$C$1005,$C233,Con_ve!$I$6:$I$1005,"Fechada",Con_ve!$Q$6:$Q$1005,Cad_cl!BA$5)))</f>
        <v/>
      </c>
      <c r="BB233" s="134">
        <f t="shared" si="9"/>
        <v>0</v>
      </c>
      <c r="BD233" s="134" t="str">
        <f>IF(ISERR(IF($C233="","",SUMIFS(Con_ve!$F$6:$F$1005,Con_ve!$C$6:$C$1005,$C233,Con_ve!$I$6:$I$1005,"Em negociação",Con_ve!$Q$6:$Q$1005,Cad_cl!BD$5))),"",IF($C233="","",SUMIFS(Con_ve!$F$6:$F$1005,Con_ve!$C$6:$C$1005,$C233,Con_ve!$I$6:$I$1005,"Em negociação",Con_ve!$Q$6:$Q$1005,Cad_cl!BD$5)))</f>
        <v/>
      </c>
      <c r="BE233" s="134" t="str">
        <f>IF(ISERR(IF($C233="","",SUMIFS(Con_ve!$F$6:$F$1005,Con_ve!$C$6:$C$1005,$C233,Con_ve!$I$6:$I$1005,"Em negociação",Con_ve!$Q$6:$Q$1005,Cad_cl!BE$5))),"",IF($C233="","",SUMIFS(Con_ve!$F$6:$F$1005,Con_ve!$C$6:$C$1005,$C233,Con_ve!$I$6:$I$1005,"Em negociação",Con_ve!$Q$6:$Q$1005,Cad_cl!BE$5)))</f>
        <v/>
      </c>
      <c r="BF233" s="134" t="str">
        <f>IF(ISERR(IF($C233="","",SUMIFS(Con_ve!$F$6:$F$1005,Con_ve!$C$6:$C$1005,$C233,Con_ve!$I$6:$I$1005,"Em negociação",Con_ve!$Q$6:$Q$1005,Cad_cl!BF$5))),"",IF($C233="","",SUMIFS(Con_ve!$F$6:$F$1005,Con_ve!$C$6:$C$1005,$C233,Con_ve!$I$6:$I$1005,"Em negociação",Con_ve!$Q$6:$Q$1005,Cad_cl!BF$5)))</f>
        <v/>
      </c>
      <c r="BG233" s="134" t="str">
        <f>IF(ISERR(IF($C233="","",SUMIFS(Con_ve!$F$6:$F$1005,Con_ve!$C$6:$C$1005,$C233,Con_ve!$I$6:$I$1005,"Em negociação",Con_ve!$Q$6:$Q$1005,Cad_cl!BG$5))),"",IF($C233="","",SUMIFS(Con_ve!$F$6:$F$1005,Con_ve!$C$6:$C$1005,$C233,Con_ve!$I$6:$I$1005,"Em negociação",Con_ve!$Q$6:$Q$1005,Cad_cl!BG$5)))</f>
        <v/>
      </c>
      <c r="BH233" s="134" t="str">
        <f>IF(ISERR(IF($C233="","",SUMIFS(Con_ve!$F$6:$F$1005,Con_ve!$C$6:$C$1005,$C233,Con_ve!$I$6:$I$1005,"Em negociação",Con_ve!$Q$6:$Q$1005,Cad_cl!BH$5))),"",IF($C233="","",SUMIFS(Con_ve!$F$6:$F$1005,Con_ve!$C$6:$C$1005,$C233,Con_ve!$I$6:$I$1005,"Em negociação",Con_ve!$Q$6:$Q$1005,Cad_cl!BH$5)))</f>
        <v/>
      </c>
      <c r="BI233" s="134" t="str">
        <f>IF(ISERR(IF($C233="","",SUMIFS(Con_ve!$F$6:$F$1005,Con_ve!$C$6:$C$1005,$C233,Con_ve!$I$6:$I$1005,"Em negociação",Con_ve!$Q$6:$Q$1005,Cad_cl!BI$5))),"",IF($C233="","",SUMIFS(Con_ve!$F$6:$F$1005,Con_ve!$C$6:$C$1005,$C233,Con_ve!$I$6:$I$1005,"Em negociação",Con_ve!$Q$6:$Q$1005,Cad_cl!BI$5)))</f>
        <v/>
      </c>
      <c r="BJ233" s="134" t="str">
        <f>IF(ISERR(IF($C233="","",SUMIFS(Con_ve!$F$6:$F$1005,Con_ve!$C$6:$C$1005,$C233,Con_ve!$I$6:$I$1005,"Em negociação",Con_ve!$Q$6:$Q$1005,Cad_cl!BJ$5))),"",IF($C233="","",SUMIFS(Con_ve!$F$6:$F$1005,Con_ve!$C$6:$C$1005,$C233,Con_ve!$I$6:$I$1005,"Em negociação",Con_ve!$Q$6:$Q$1005,Cad_cl!BJ$5)))</f>
        <v/>
      </c>
      <c r="BK233" s="134" t="str">
        <f>IF(ISERR(IF($C233="","",SUMIFS(Con_ve!$F$6:$F$1005,Con_ve!$C$6:$C$1005,$C233,Con_ve!$I$6:$I$1005,"Em negociação",Con_ve!$Q$6:$Q$1005,Cad_cl!BK$5))),"",IF($C233="","",SUMIFS(Con_ve!$F$6:$F$1005,Con_ve!$C$6:$C$1005,$C233,Con_ve!$I$6:$I$1005,"Em negociação",Con_ve!$Q$6:$Q$1005,Cad_cl!BK$5)))</f>
        <v/>
      </c>
      <c r="BL233" s="134" t="str">
        <f>IF(ISERR(IF($C233="","",SUMIFS(Con_ve!$F$6:$F$1005,Con_ve!$C$6:$C$1005,$C233,Con_ve!$I$6:$I$1005,"Em negociação",Con_ve!$Q$6:$Q$1005,Cad_cl!BL$5))),"",IF($C233="","",SUMIFS(Con_ve!$F$6:$F$1005,Con_ve!$C$6:$C$1005,$C233,Con_ve!$I$6:$I$1005,"Em negociação",Con_ve!$Q$6:$Q$1005,Cad_cl!BL$5)))</f>
        <v/>
      </c>
      <c r="BM233" s="134" t="str">
        <f>IF(ISERR(IF($C233="","",SUMIFS(Con_ve!$F$6:$F$1005,Con_ve!$C$6:$C$1005,$C233,Con_ve!$I$6:$I$1005,"Em negociação",Con_ve!$Q$6:$Q$1005,Cad_cl!BM$5))),"",IF($C233="","",SUMIFS(Con_ve!$F$6:$F$1005,Con_ve!$C$6:$C$1005,$C233,Con_ve!$I$6:$I$1005,"Em negociação",Con_ve!$Q$6:$Q$1005,Cad_cl!BM$5)))</f>
        <v/>
      </c>
      <c r="BN233" s="134" t="str">
        <f>IF(ISERR(IF($C233="","",SUMIFS(Con_ve!$F$6:$F$1005,Con_ve!$C$6:$C$1005,$C233,Con_ve!$I$6:$I$1005,"Em negociação",Con_ve!$Q$6:$Q$1005,Cad_cl!BN$5))),"",IF($C233="","",SUMIFS(Con_ve!$F$6:$F$1005,Con_ve!$C$6:$C$1005,$C233,Con_ve!$I$6:$I$1005,"Em negociação",Con_ve!$Q$6:$Q$1005,Cad_cl!BN$5)))</f>
        <v/>
      </c>
      <c r="BO233" s="134" t="str">
        <f>IF(ISERR(IF($C233="","",SUMIFS(Con_ve!$F$6:$F$1005,Con_ve!$C$6:$C$1005,$C233,Con_ve!$I$6:$I$1005,"Em negociação",Con_ve!$Q$6:$Q$1005,Cad_cl!BO$5))),"",IF($C233="","",SUMIFS(Con_ve!$F$6:$F$1005,Con_ve!$C$6:$C$1005,$C233,Con_ve!$I$6:$I$1005,"Em negociação",Con_ve!$Q$6:$Q$1005,Cad_cl!BO$5)))</f>
        <v/>
      </c>
      <c r="BP233" s="134">
        <f t="shared" si="10"/>
        <v>0</v>
      </c>
      <c r="BR233" s="125" t="str">
        <f>IF(ISERR(IF(AND($I233=Re_lo!$E$5,BR$5=VLOOKUP(Re_lo!$H$5,Re_lo!$N$5:$O$16,2,0)),AP233,"")),"",IF(AND($I233=Re_lo!$E$5,BR$5=VLOOKUP(Re_lo!$H$5,Re_lo!$N$5:$O$16,2,0)),AP233,""))</f>
        <v/>
      </c>
      <c r="BS233" s="125" t="str">
        <f>IF(ISERR(IF(AND($I233=Re_lo!$E$5,BS$5=VLOOKUP(Re_lo!$H$5,Re_lo!$N$5:$O$16,2,0)),AQ233,"")),"",IF(AND($I233=Re_lo!$E$5,BS$5=VLOOKUP(Re_lo!$H$5,Re_lo!$N$5:$O$16,2,0)),AQ233,""))</f>
        <v/>
      </c>
      <c r="BT233" s="125" t="str">
        <f>IF(ISERR(IF(AND($I233=Re_lo!$E$5,BT$5=VLOOKUP(Re_lo!$H$5,Re_lo!$N$5:$O$16,2,0)),AR233,"")),"",IF(AND($I233=Re_lo!$E$5,BT$5=VLOOKUP(Re_lo!$H$5,Re_lo!$N$5:$O$16,2,0)),AR233,""))</f>
        <v/>
      </c>
      <c r="BU233" s="125" t="str">
        <f>IF(ISERR(IF(AND($I233=Re_lo!$E$5,BU$5=VLOOKUP(Re_lo!$H$5,Re_lo!$N$5:$O$16,2,0)),AS233,"")),"",IF(AND($I233=Re_lo!$E$5,BU$5=VLOOKUP(Re_lo!$H$5,Re_lo!$N$5:$O$16,2,0)),AS233,""))</f>
        <v/>
      </c>
      <c r="BV233" s="125" t="str">
        <f>IF(ISERR(IF(AND($I233=Re_lo!$E$5,BV$5=VLOOKUP(Re_lo!$H$5,Re_lo!$N$5:$O$16,2,0)),AT233,"")),"",IF(AND($I233=Re_lo!$E$5,BV$5=VLOOKUP(Re_lo!$H$5,Re_lo!$N$5:$O$16,2,0)),AT233,""))</f>
        <v/>
      </c>
      <c r="BW233" s="125" t="str">
        <f>IF(ISERR(IF(AND($I233=Re_lo!$E$5,BW$5=VLOOKUP(Re_lo!$H$5,Re_lo!$N$5:$O$16,2,0)),AU233,"")),"",IF(AND($I233=Re_lo!$E$5,BW$5=VLOOKUP(Re_lo!$H$5,Re_lo!$N$5:$O$16,2,0)),AU233,""))</f>
        <v/>
      </c>
      <c r="BX233" s="125" t="str">
        <f>IF(ISERR(IF(AND($I233=Re_lo!$E$5,BX$5=VLOOKUP(Re_lo!$H$5,Re_lo!$N$5:$O$16,2,0)),AV233,"")),"",IF(AND($I233=Re_lo!$E$5,BX$5=VLOOKUP(Re_lo!$H$5,Re_lo!$N$5:$O$16,2,0)),AV233,""))</f>
        <v/>
      </c>
      <c r="BY233" s="125" t="str">
        <f>IF(ISERR(IF(AND($I233=Re_lo!$E$5,BY$5=VLOOKUP(Re_lo!$H$5,Re_lo!$N$5:$O$16,2,0)),AW233,"")),"",IF(AND($I233=Re_lo!$E$5,BY$5=VLOOKUP(Re_lo!$H$5,Re_lo!$N$5:$O$16,2,0)),AW233,""))</f>
        <v/>
      </c>
      <c r="BZ233" s="125" t="str">
        <f>IF(ISERR(IF(AND($I233=Re_lo!$E$5,BZ$5=VLOOKUP(Re_lo!$H$5,Re_lo!$N$5:$O$16,2,0)),AX233,"")),"",IF(AND($I233=Re_lo!$E$5,BZ$5=VLOOKUP(Re_lo!$H$5,Re_lo!$N$5:$O$16,2,0)),AX233,""))</f>
        <v/>
      </c>
      <c r="CA233" s="125" t="str">
        <f>IF(ISERR(IF(AND($I233=Re_lo!$E$5,CA$5=VLOOKUP(Re_lo!$H$5,Re_lo!$N$5:$O$16,2,0)),AY233,"")),"",IF(AND($I233=Re_lo!$E$5,CA$5=VLOOKUP(Re_lo!$H$5,Re_lo!$N$5:$O$16,2,0)),AY233,""))</f>
        <v/>
      </c>
      <c r="CB233" s="125" t="str">
        <f>IF(ISERR(IF(AND($I233=Re_lo!$E$5,CB$5=VLOOKUP(Re_lo!$H$5,Re_lo!$N$5:$O$16,2,0)),AZ233,"")),"",IF(AND($I233=Re_lo!$E$5,CB$5=VLOOKUP(Re_lo!$H$5,Re_lo!$N$5:$O$16,2,0)),AZ233,""))</f>
        <v/>
      </c>
      <c r="CC233" s="125" t="str">
        <f>IF(ISERR(IF(AND($I233=Re_lo!$E$5,CC$5=VLOOKUP(Re_lo!$H$5,Re_lo!$N$5:$O$16,2,0)),BA233,"")),"",IF(AND($I233=Re_lo!$E$5,CC$5=VLOOKUP(Re_lo!$H$5,Re_lo!$N$5:$O$16,2,0)),BA233,""))</f>
        <v/>
      </c>
      <c r="CD233" s="125" t="str">
        <f>IF(ISERR(IF(AND($I233=Re_lo!$E$5,CD$5=VLOOKUP(Re_lo!$H$5,Re_lo!$N$5:$O$16,2,0)),BB233,"")),"",IF(AND($I233=Re_lo!$E$5,CD$5=VLOOKUP(Re_lo!$H$5,Re_lo!$N$5:$O$16,2,0)),BB233,""))</f>
        <v/>
      </c>
      <c r="CF233" s="125" t="str">
        <f>IF($C233="","",COUNTIFS(Con_ve!$C$6:$C$1005,$C233,Con_ve!$Q$6:$Q$1005,Cad_cl!CF$5))</f>
        <v/>
      </c>
      <c r="CG233" s="125" t="str">
        <f>IF($C233="","",COUNTIFS(Con_ve!$C$6:$C$1005,$C233,Con_ve!$Q$6:$Q$1005,Cad_cl!CG$5))</f>
        <v/>
      </c>
      <c r="CH233" s="125" t="str">
        <f>IF($C233="","",COUNTIFS(Con_ve!$C$6:$C$1005,$C233,Con_ve!$Q$6:$Q$1005,Cad_cl!CH$5))</f>
        <v/>
      </c>
      <c r="CI233" s="125" t="str">
        <f>IF($C233="","",COUNTIFS(Con_ve!$C$6:$C$1005,$C233,Con_ve!$Q$6:$Q$1005,Cad_cl!CI$5))</f>
        <v/>
      </c>
      <c r="CJ233" s="125" t="str">
        <f>IF($C233="","",COUNTIFS(Con_ve!$C$6:$C$1005,$C233,Con_ve!$Q$6:$Q$1005,Cad_cl!CJ$5))</f>
        <v/>
      </c>
      <c r="CK233" s="125" t="str">
        <f>IF($C233="","",COUNTIFS(Con_ve!$C$6:$C$1005,$C233,Con_ve!$Q$6:$Q$1005,Cad_cl!CK$5))</f>
        <v/>
      </c>
      <c r="CL233" s="125" t="str">
        <f>IF($C233="","",COUNTIFS(Con_ve!$C$6:$C$1005,$C233,Con_ve!$Q$6:$Q$1005,Cad_cl!CL$5))</f>
        <v/>
      </c>
      <c r="CM233" s="125" t="str">
        <f>IF($C233="","",COUNTIFS(Con_ve!$C$6:$C$1005,$C233,Con_ve!$Q$6:$Q$1005,Cad_cl!CM$5))</f>
        <v/>
      </c>
      <c r="CN233" s="125" t="str">
        <f>IF($C233="","",COUNTIFS(Con_ve!$C$6:$C$1005,$C233,Con_ve!$Q$6:$Q$1005,Cad_cl!CN$5))</f>
        <v/>
      </c>
      <c r="CO233" s="125" t="str">
        <f>IF($C233="","",COUNTIFS(Con_ve!$C$6:$C$1005,$C233,Con_ve!$Q$6:$Q$1005,Cad_cl!CO$5))</f>
        <v/>
      </c>
      <c r="CP233" s="125" t="str">
        <f>IF($C233="","",COUNTIFS(Con_ve!$C$6:$C$1005,$C233,Con_ve!$Q$6:$Q$1005,Cad_cl!CP$5))</f>
        <v/>
      </c>
      <c r="CQ233" s="125" t="str">
        <f>IF($C233="","",COUNTIFS(Con_ve!$C$6:$C$1005,$C233,Con_ve!$Q$6:$Q$1005,Cad_cl!CQ$5))</f>
        <v/>
      </c>
      <c r="CR233" s="125">
        <f t="shared" si="11"/>
        <v>0</v>
      </c>
    </row>
    <row r="234" spans="3:96" ht="30" customHeight="1">
      <c r="C234" s="153"/>
      <c r="D234" s="153"/>
      <c r="E234" s="154"/>
      <c r="F234" s="153"/>
      <c r="G234" s="155"/>
      <c r="H234" s="153"/>
      <c r="I234" s="153"/>
      <c r="J234" s="132" t="s">
        <v>309</v>
      </c>
      <c r="K234" s="133" t="s">
        <v>309</v>
      </c>
      <c r="L234" s="153"/>
      <c r="M234" s="153"/>
      <c r="N234" s="153"/>
      <c r="O234" s="153"/>
      <c r="P234" s="153"/>
      <c r="Q234" s="153"/>
      <c r="AP234" s="134" t="str">
        <f>IF(ISERR(IF($C234="","",SUMIFS(Con_ve!$F$6:$F$1005,Con_ve!$C$6:$C$1005,$C234,Con_ve!$I$6:$I$1005,"Fechada",Con_ve!$Q$6:$Q$1005,Cad_cl!AP$5))),"",IF($C234="","",SUMIFS(Con_ve!$F$6:$F$1005,Con_ve!$C$6:$C$1005,$C234,Con_ve!$I$6:$I$1005,"Fechada",Con_ve!$Q$6:$Q$1005,Cad_cl!AP$5)))</f>
        <v/>
      </c>
      <c r="AQ234" s="134" t="str">
        <f>IF(ISERR(IF($C234="","",SUMIFS(Con_ve!$F$6:$F$1005,Con_ve!$C$6:$C$1005,$C234,Con_ve!$I$6:$I$1005,"Fechada",Con_ve!$Q$6:$Q$1005,Cad_cl!AQ$5))),"",IF($C234="","",SUMIFS(Con_ve!$F$6:$F$1005,Con_ve!$C$6:$C$1005,$C234,Con_ve!$I$6:$I$1005,"Fechada",Con_ve!$Q$6:$Q$1005,Cad_cl!AQ$5)))</f>
        <v/>
      </c>
      <c r="AR234" s="134" t="str">
        <f>IF(ISERR(IF($C234="","",SUMIFS(Con_ve!$F$6:$F$1005,Con_ve!$C$6:$C$1005,$C234,Con_ve!$I$6:$I$1005,"Fechada",Con_ve!$Q$6:$Q$1005,Cad_cl!AR$5))),"",IF($C234="","",SUMIFS(Con_ve!$F$6:$F$1005,Con_ve!$C$6:$C$1005,$C234,Con_ve!$I$6:$I$1005,"Fechada",Con_ve!$Q$6:$Q$1005,Cad_cl!AR$5)))</f>
        <v/>
      </c>
      <c r="AS234" s="134" t="str">
        <f>IF(ISERR(IF($C234="","",SUMIFS(Con_ve!$F$6:$F$1005,Con_ve!$C$6:$C$1005,$C234,Con_ve!$I$6:$I$1005,"Fechada",Con_ve!$Q$6:$Q$1005,Cad_cl!AS$5))),"",IF($C234="","",SUMIFS(Con_ve!$F$6:$F$1005,Con_ve!$C$6:$C$1005,$C234,Con_ve!$I$6:$I$1005,"Fechada",Con_ve!$Q$6:$Q$1005,Cad_cl!AS$5)))</f>
        <v/>
      </c>
      <c r="AT234" s="134" t="str">
        <f>IF(ISERR(IF($C234="","",SUMIFS(Con_ve!$F$6:$F$1005,Con_ve!$C$6:$C$1005,$C234,Con_ve!$I$6:$I$1005,"Fechada",Con_ve!$Q$6:$Q$1005,Cad_cl!AT$5))),"",IF($C234="","",SUMIFS(Con_ve!$F$6:$F$1005,Con_ve!$C$6:$C$1005,$C234,Con_ve!$I$6:$I$1005,"Fechada",Con_ve!$Q$6:$Q$1005,Cad_cl!AT$5)))</f>
        <v/>
      </c>
      <c r="AU234" s="134" t="str">
        <f>IF(ISERR(IF($C234="","",SUMIFS(Con_ve!$F$6:$F$1005,Con_ve!$C$6:$C$1005,$C234,Con_ve!$I$6:$I$1005,"Fechada",Con_ve!$Q$6:$Q$1005,Cad_cl!AU$5))),"",IF($C234="","",SUMIFS(Con_ve!$F$6:$F$1005,Con_ve!$C$6:$C$1005,$C234,Con_ve!$I$6:$I$1005,"Fechada",Con_ve!$Q$6:$Q$1005,Cad_cl!AU$5)))</f>
        <v/>
      </c>
      <c r="AV234" s="134" t="str">
        <f>IF(ISERR(IF($C234="","",SUMIFS(Con_ve!$F$6:$F$1005,Con_ve!$C$6:$C$1005,$C234,Con_ve!$I$6:$I$1005,"Fechada",Con_ve!$Q$6:$Q$1005,Cad_cl!AV$5))),"",IF($C234="","",SUMIFS(Con_ve!$F$6:$F$1005,Con_ve!$C$6:$C$1005,$C234,Con_ve!$I$6:$I$1005,"Fechada",Con_ve!$Q$6:$Q$1005,Cad_cl!AV$5)))</f>
        <v/>
      </c>
      <c r="AW234" s="134" t="str">
        <f>IF(ISERR(IF($C234="","",SUMIFS(Con_ve!$F$6:$F$1005,Con_ve!$C$6:$C$1005,$C234,Con_ve!$I$6:$I$1005,"Fechada",Con_ve!$Q$6:$Q$1005,Cad_cl!AW$5))),"",IF($C234="","",SUMIFS(Con_ve!$F$6:$F$1005,Con_ve!$C$6:$C$1005,$C234,Con_ve!$I$6:$I$1005,"Fechada",Con_ve!$Q$6:$Q$1005,Cad_cl!AW$5)))</f>
        <v/>
      </c>
      <c r="AX234" s="134" t="str">
        <f>IF(ISERR(IF($C234="","",SUMIFS(Con_ve!$F$6:$F$1005,Con_ve!$C$6:$C$1005,$C234,Con_ve!$I$6:$I$1005,"Fechada",Con_ve!$Q$6:$Q$1005,Cad_cl!AX$5))),"",IF($C234="","",SUMIFS(Con_ve!$F$6:$F$1005,Con_ve!$C$6:$C$1005,$C234,Con_ve!$I$6:$I$1005,"Fechada",Con_ve!$Q$6:$Q$1005,Cad_cl!AX$5)))</f>
        <v/>
      </c>
      <c r="AY234" s="134" t="str">
        <f>IF(ISERR(IF($C234="","",SUMIFS(Con_ve!$F$6:$F$1005,Con_ve!$C$6:$C$1005,$C234,Con_ve!$I$6:$I$1005,"Fechada",Con_ve!$Q$6:$Q$1005,Cad_cl!AY$5))),"",IF($C234="","",SUMIFS(Con_ve!$F$6:$F$1005,Con_ve!$C$6:$C$1005,$C234,Con_ve!$I$6:$I$1005,"Fechada",Con_ve!$Q$6:$Q$1005,Cad_cl!AY$5)))</f>
        <v/>
      </c>
      <c r="AZ234" s="134" t="str">
        <f>IF(ISERR(IF($C234="","",SUMIFS(Con_ve!$F$6:$F$1005,Con_ve!$C$6:$C$1005,$C234,Con_ve!$I$6:$I$1005,"Fechada",Con_ve!$Q$6:$Q$1005,Cad_cl!AZ$5))),"",IF($C234="","",SUMIFS(Con_ve!$F$6:$F$1005,Con_ve!$C$6:$C$1005,$C234,Con_ve!$I$6:$I$1005,"Fechada",Con_ve!$Q$6:$Q$1005,Cad_cl!AZ$5)))</f>
        <v/>
      </c>
      <c r="BA234" s="134" t="str">
        <f>IF(ISERR(IF($C234="","",SUMIFS(Con_ve!$F$6:$F$1005,Con_ve!$C$6:$C$1005,$C234,Con_ve!$I$6:$I$1005,"Fechada",Con_ve!$Q$6:$Q$1005,Cad_cl!BA$5))),"",IF($C234="","",SUMIFS(Con_ve!$F$6:$F$1005,Con_ve!$C$6:$C$1005,$C234,Con_ve!$I$6:$I$1005,"Fechada",Con_ve!$Q$6:$Q$1005,Cad_cl!BA$5)))</f>
        <v/>
      </c>
      <c r="BB234" s="134">
        <f t="shared" si="9"/>
        <v>0</v>
      </c>
      <c r="BD234" s="134" t="str">
        <f>IF(ISERR(IF($C234="","",SUMIFS(Con_ve!$F$6:$F$1005,Con_ve!$C$6:$C$1005,$C234,Con_ve!$I$6:$I$1005,"Em negociação",Con_ve!$Q$6:$Q$1005,Cad_cl!BD$5))),"",IF($C234="","",SUMIFS(Con_ve!$F$6:$F$1005,Con_ve!$C$6:$C$1005,$C234,Con_ve!$I$6:$I$1005,"Em negociação",Con_ve!$Q$6:$Q$1005,Cad_cl!BD$5)))</f>
        <v/>
      </c>
      <c r="BE234" s="134" t="str">
        <f>IF(ISERR(IF($C234="","",SUMIFS(Con_ve!$F$6:$F$1005,Con_ve!$C$6:$C$1005,$C234,Con_ve!$I$6:$I$1005,"Em negociação",Con_ve!$Q$6:$Q$1005,Cad_cl!BE$5))),"",IF($C234="","",SUMIFS(Con_ve!$F$6:$F$1005,Con_ve!$C$6:$C$1005,$C234,Con_ve!$I$6:$I$1005,"Em negociação",Con_ve!$Q$6:$Q$1005,Cad_cl!BE$5)))</f>
        <v/>
      </c>
      <c r="BF234" s="134" t="str">
        <f>IF(ISERR(IF($C234="","",SUMIFS(Con_ve!$F$6:$F$1005,Con_ve!$C$6:$C$1005,$C234,Con_ve!$I$6:$I$1005,"Em negociação",Con_ve!$Q$6:$Q$1005,Cad_cl!BF$5))),"",IF($C234="","",SUMIFS(Con_ve!$F$6:$F$1005,Con_ve!$C$6:$C$1005,$C234,Con_ve!$I$6:$I$1005,"Em negociação",Con_ve!$Q$6:$Q$1005,Cad_cl!BF$5)))</f>
        <v/>
      </c>
      <c r="BG234" s="134" t="str">
        <f>IF(ISERR(IF($C234="","",SUMIFS(Con_ve!$F$6:$F$1005,Con_ve!$C$6:$C$1005,$C234,Con_ve!$I$6:$I$1005,"Em negociação",Con_ve!$Q$6:$Q$1005,Cad_cl!BG$5))),"",IF($C234="","",SUMIFS(Con_ve!$F$6:$F$1005,Con_ve!$C$6:$C$1005,$C234,Con_ve!$I$6:$I$1005,"Em negociação",Con_ve!$Q$6:$Q$1005,Cad_cl!BG$5)))</f>
        <v/>
      </c>
      <c r="BH234" s="134" t="str">
        <f>IF(ISERR(IF($C234="","",SUMIFS(Con_ve!$F$6:$F$1005,Con_ve!$C$6:$C$1005,$C234,Con_ve!$I$6:$I$1005,"Em negociação",Con_ve!$Q$6:$Q$1005,Cad_cl!BH$5))),"",IF($C234="","",SUMIFS(Con_ve!$F$6:$F$1005,Con_ve!$C$6:$C$1005,$C234,Con_ve!$I$6:$I$1005,"Em negociação",Con_ve!$Q$6:$Q$1005,Cad_cl!BH$5)))</f>
        <v/>
      </c>
      <c r="BI234" s="134" t="str">
        <f>IF(ISERR(IF($C234="","",SUMIFS(Con_ve!$F$6:$F$1005,Con_ve!$C$6:$C$1005,$C234,Con_ve!$I$6:$I$1005,"Em negociação",Con_ve!$Q$6:$Q$1005,Cad_cl!BI$5))),"",IF($C234="","",SUMIFS(Con_ve!$F$6:$F$1005,Con_ve!$C$6:$C$1005,$C234,Con_ve!$I$6:$I$1005,"Em negociação",Con_ve!$Q$6:$Q$1005,Cad_cl!BI$5)))</f>
        <v/>
      </c>
      <c r="BJ234" s="134" t="str">
        <f>IF(ISERR(IF($C234="","",SUMIFS(Con_ve!$F$6:$F$1005,Con_ve!$C$6:$C$1005,$C234,Con_ve!$I$6:$I$1005,"Em negociação",Con_ve!$Q$6:$Q$1005,Cad_cl!BJ$5))),"",IF($C234="","",SUMIFS(Con_ve!$F$6:$F$1005,Con_ve!$C$6:$C$1005,$C234,Con_ve!$I$6:$I$1005,"Em negociação",Con_ve!$Q$6:$Q$1005,Cad_cl!BJ$5)))</f>
        <v/>
      </c>
      <c r="BK234" s="134" t="str">
        <f>IF(ISERR(IF($C234="","",SUMIFS(Con_ve!$F$6:$F$1005,Con_ve!$C$6:$C$1005,$C234,Con_ve!$I$6:$I$1005,"Em negociação",Con_ve!$Q$6:$Q$1005,Cad_cl!BK$5))),"",IF($C234="","",SUMIFS(Con_ve!$F$6:$F$1005,Con_ve!$C$6:$C$1005,$C234,Con_ve!$I$6:$I$1005,"Em negociação",Con_ve!$Q$6:$Q$1005,Cad_cl!BK$5)))</f>
        <v/>
      </c>
      <c r="BL234" s="134" t="str">
        <f>IF(ISERR(IF($C234="","",SUMIFS(Con_ve!$F$6:$F$1005,Con_ve!$C$6:$C$1005,$C234,Con_ve!$I$6:$I$1005,"Em negociação",Con_ve!$Q$6:$Q$1005,Cad_cl!BL$5))),"",IF($C234="","",SUMIFS(Con_ve!$F$6:$F$1005,Con_ve!$C$6:$C$1005,$C234,Con_ve!$I$6:$I$1005,"Em negociação",Con_ve!$Q$6:$Q$1005,Cad_cl!BL$5)))</f>
        <v/>
      </c>
      <c r="BM234" s="134" t="str">
        <f>IF(ISERR(IF($C234="","",SUMIFS(Con_ve!$F$6:$F$1005,Con_ve!$C$6:$C$1005,$C234,Con_ve!$I$6:$I$1005,"Em negociação",Con_ve!$Q$6:$Q$1005,Cad_cl!BM$5))),"",IF($C234="","",SUMIFS(Con_ve!$F$6:$F$1005,Con_ve!$C$6:$C$1005,$C234,Con_ve!$I$6:$I$1005,"Em negociação",Con_ve!$Q$6:$Q$1005,Cad_cl!BM$5)))</f>
        <v/>
      </c>
      <c r="BN234" s="134" t="str">
        <f>IF(ISERR(IF($C234="","",SUMIFS(Con_ve!$F$6:$F$1005,Con_ve!$C$6:$C$1005,$C234,Con_ve!$I$6:$I$1005,"Em negociação",Con_ve!$Q$6:$Q$1005,Cad_cl!BN$5))),"",IF($C234="","",SUMIFS(Con_ve!$F$6:$F$1005,Con_ve!$C$6:$C$1005,$C234,Con_ve!$I$6:$I$1005,"Em negociação",Con_ve!$Q$6:$Q$1005,Cad_cl!BN$5)))</f>
        <v/>
      </c>
      <c r="BO234" s="134" t="str">
        <f>IF(ISERR(IF($C234="","",SUMIFS(Con_ve!$F$6:$F$1005,Con_ve!$C$6:$C$1005,$C234,Con_ve!$I$6:$I$1005,"Em negociação",Con_ve!$Q$6:$Q$1005,Cad_cl!BO$5))),"",IF($C234="","",SUMIFS(Con_ve!$F$6:$F$1005,Con_ve!$C$6:$C$1005,$C234,Con_ve!$I$6:$I$1005,"Em negociação",Con_ve!$Q$6:$Q$1005,Cad_cl!BO$5)))</f>
        <v/>
      </c>
      <c r="BP234" s="134">
        <f t="shared" si="10"/>
        <v>0</v>
      </c>
      <c r="BR234" s="125" t="str">
        <f>IF(ISERR(IF(AND($I234=Re_lo!$E$5,BR$5=VLOOKUP(Re_lo!$H$5,Re_lo!$N$5:$O$16,2,0)),AP234,"")),"",IF(AND($I234=Re_lo!$E$5,BR$5=VLOOKUP(Re_lo!$H$5,Re_lo!$N$5:$O$16,2,0)),AP234,""))</f>
        <v/>
      </c>
      <c r="BS234" s="125" t="str">
        <f>IF(ISERR(IF(AND($I234=Re_lo!$E$5,BS$5=VLOOKUP(Re_lo!$H$5,Re_lo!$N$5:$O$16,2,0)),AQ234,"")),"",IF(AND($I234=Re_lo!$E$5,BS$5=VLOOKUP(Re_lo!$H$5,Re_lo!$N$5:$O$16,2,0)),AQ234,""))</f>
        <v/>
      </c>
      <c r="BT234" s="125" t="str">
        <f>IF(ISERR(IF(AND($I234=Re_lo!$E$5,BT$5=VLOOKUP(Re_lo!$H$5,Re_lo!$N$5:$O$16,2,0)),AR234,"")),"",IF(AND($I234=Re_lo!$E$5,BT$5=VLOOKUP(Re_lo!$H$5,Re_lo!$N$5:$O$16,2,0)),AR234,""))</f>
        <v/>
      </c>
      <c r="BU234" s="125" t="str">
        <f>IF(ISERR(IF(AND($I234=Re_lo!$E$5,BU$5=VLOOKUP(Re_lo!$H$5,Re_lo!$N$5:$O$16,2,0)),AS234,"")),"",IF(AND($I234=Re_lo!$E$5,BU$5=VLOOKUP(Re_lo!$H$5,Re_lo!$N$5:$O$16,2,0)),AS234,""))</f>
        <v/>
      </c>
      <c r="BV234" s="125" t="str">
        <f>IF(ISERR(IF(AND($I234=Re_lo!$E$5,BV$5=VLOOKUP(Re_lo!$H$5,Re_lo!$N$5:$O$16,2,0)),AT234,"")),"",IF(AND($I234=Re_lo!$E$5,BV$5=VLOOKUP(Re_lo!$H$5,Re_lo!$N$5:$O$16,2,0)),AT234,""))</f>
        <v/>
      </c>
      <c r="BW234" s="125" t="str">
        <f>IF(ISERR(IF(AND($I234=Re_lo!$E$5,BW$5=VLOOKUP(Re_lo!$H$5,Re_lo!$N$5:$O$16,2,0)),AU234,"")),"",IF(AND($I234=Re_lo!$E$5,BW$5=VLOOKUP(Re_lo!$H$5,Re_lo!$N$5:$O$16,2,0)),AU234,""))</f>
        <v/>
      </c>
      <c r="BX234" s="125" t="str">
        <f>IF(ISERR(IF(AND($I234=Re_lo!$E$5,BX$5=VLOOKUP(Re_lo!$H$5,Re_lo!$N$5:$O$16,2,0)),AV234,"")),"",IF(AND($I234=Re_lo!$E$5,BX$5=VLOOKUP(Re_lo!$H$5,Re_lo!$N$5:$O$16,2,0)),AV234,""))</f>
        <v/>
      </c>
      <c r="BY234" s="125" t="str">
        <f>IF(ISERR(IF(AND($I234=Re_lo!$E$5,BY$5=VLOOKUP(Re_lo!$H$5,Re_lo!$N$5:$O$16,2,0)),AW234,"")),"",IF(AND($I234=Re_lo!$E$5,BY$5=VLOOKUP(Re_lo!$H$5,Re_lo!$N$5:$O$16,2,0)),AW234,""))</f>
        <v/>
      </c>
      <c r="BZ234" s="125" t="str">
        <f>IF(ISERR(IF(AND($I234=Re_lo!$E$5,BZ$5=VLOOKUP(Re_lo!$H$5,Re_lo!$N$5:$O$16,2,0)),AX234,"")),"",IF(AND($I234=Re_lo!$E$5,BZ$5=VLOOKUP(Re_lo!$H$5,Re_lo!$N$5:$O$16,2,0)),AX234,""))</f>
        <v/>
      </c>
      <c r="CA234" s="125" t="str">
        <f>IF(ISERR(IF(AND($I234=Re_lo!$E$5,CA$5=VLOOKUP(Re_lo!$H$5,Re_lo!$N$5:$O$16,2,0)),AY234,"")),"",IF(AND($I234=Re_lo!$E$5,CA$5=VLOOKUP(Re_lo!$H$5,Re_lo!$N$5:$O$16,2,0)),AY234,""))</f>
        <v/>
      </c>
      <c r="CB234" s="125" t="str">
        <f>IF(ISERR(IF(AND($I234=Re_lo!$E$5,CB$5=VLOOKUP(Re_lo!$H$5,Re_lo!$N$5:$O$16,2,0)),AZ234,"")),"",IF(AND($I234=Re_lo!$E$5,CB$5=VLOOKUP(Re_lo!$H$5,Re_lo!$N$5:$O$16,2,0)),AZ234,""))</f>
        <v/>
      </c>
      <c r="CC234" s="125" t="str">
        <f>IF(ISERR(IF(AND($I234=Re_lo!$E$5,CC$5=VLOOKUP(Re_lo!$H$5,Re_lo!$N$5:$O$16,2,0)),BA234,"")),"",IF(AND($I234=Re_lo!$E$5,CC$5=VLOOKUP(Re_lo!$H$5,Re_lo!$N$5:$O$16,2,0)),BA234,""))</f>
        <v/>
      </c>
      <c r="CD234" s="125" t="str">
        <f>IF(ISERR(IF(AND($I234=Re_lo!$E$5,CD$5=VLOOKUP(Re_lo!$H$5,Re_lo!$N$5:$O$16,2,0)),BB234,"")),"",IF(AND($I234=Re_lo!$E$5,CD$5=VLOOKUP(Re_lo!$H$5,Re_lo!$N$5:$O$16,2,0)),BB234,""))</f>
        <v/>
      </c>
      <c r="CF234" s="125" t="str">
        <f>IF($C234="","",COUNTIFS(Con_ve!$C$6:$C$1005,$C234,Con_ve!$Q$6:$Q$1005,Cad_cl!CF$5))</f>
        <v/>
      </c>
      <c r="CG234" s="125" t="str">
        <f>IF($C234="","",COUNTIFS(Con_ve!$C$6:$C$1005,$C234,Con_ve!$Q$6:$Q$1005,Cad_cl!CG$5))</f>
        <v/>
      </c>
      <c r="CH234" s="125" t="str">
        <f>IF($C234="","",COUNTIFS(Con_ve!$C$6:$C$1005,$C234,Con_ve!$Q$6:$Q$1005,Cad_cl!CH$5))</f>
        <v/>
      </c>
      <c r="CI234" s="125" t="str">
        <f>IF($C234="","",COUNTIFS(Con_ve!$C$6:$C$1005,$C234,Con_ve!$Q$6:$Q$1005,Cad_cl!CI$5))</f>
        <v/>
      </c>
      <c r="CJ234" s="125" t="str">
        <f>IF($C234="","",COUNTIFS(Con_ve!$C$6:$C$1005,$C234,Con_ve!$Q$6:$Q$1005,Cad_cl!CJ$5))</f>
        <v/>
      </c>
      <c r="CK234" s="125" t="str">
        <f>IF($C234="","",COUNTIFS(Con_ve!$C$6:$C$1005,$C234,Con_ve!$Q$6:$Q$1005,Cad_cl!CK$5))</f>
        <v/>
      </c>
      <c r="CL234" s="125" t="str">
        <f>IF($C234="","",COUNTIFS(Con_ve!$C$6:$C$1005,$C234,Con_ve!$Q$6:$Q$1005,Cad_cl!CL$5))</f>
        <v/>
      </c>
      <c r="CM234" s="125" t="str">
        <f>IF($C234="","",COUNTIFS(Con_ve!$C$6:$C$1005,$C234,Con_ve!$Q$6:$Q$1005,Cad_cl!CM$5))</f>
        <v/>
      </c>
      <c r="CN234" s="125" t="str">
        <f>IF($C234="","",COUNTIFS(Con_ve!$C$6:$C$1005,$C234,Con_ve!$Q$6:$Q$1005,Cad_cl!CN$5))</f>
        <v/>
      </c>
      <c r="CO234" s="125" t="str">
        <f>IF($C234="","",COUNTIFS(Con_ve!$C$6:$C$1005,$C234,Con_ve!$Q$6:$Q$1005,Cad_cl!CO$5))</f>
        <v/>
      </c>
      <c r="CP234" s="125" t="str">
        <f>IF($C234="","",COUNTIFS(Con_ve!$C$6:$C$1005,$C234,Con_ve!$Q$6:$Q$1005,Cad_cl!CP$5))</f>
        <v/>
      </c>
      <c r="CQ234" s="125" t="str">
        <f>IF($C234="","",COUNTIFS(Con_ve!$C$6:$C$1005,$C234,Con_ve!$Q$6:$Q$1005,Cad_cl!CQ$5))</f>
        <v/>
      </c>
      <c r="CR234" s="125">
        <f t="shared" si="11"/>
        <v>0</v>
      </c>
    </row>
    <row r="235" spans="3:96" ht="30" customHeight="1">
      <c r="C235" s="153"/>
      <c r="D235" s="153"/>
      <c r="E235" s="154"/>
      <c r="F235" s="153"/>
      <c r="G235" s="155"/>
      <c r="H235" s="153"/>
      <c r="I235" s="153"/>
      <c r="J235" s="132" t="s">
        <v>309</v>
      </c>
      <c r="K235" s="133" t="s">
        <v>309</v>
      </c>
      <c r="L235" s="153"/>
      <c r="M235" s="153"/>
      <c r="N235" s="153"/>
      <c r="O235" s="153"/>
      <c r="P235" s="153"/>
      <c r="Q235" s="153"/>
      <c r="AP235" s="134" t="str">
        <f>IF(ISERR(IF($C235="","",SUMIFS(Con_ve!$F$6:$F$1005,Con_ve!$C$6:$C$1005,$C235,Con_ve!$I$6:$I$1005,"Fechada",Con_ve!$Q$6:$Q$1005,Cad_cl!AP$5))),"",IF($C235="","",SUMIFS(Con_ve!$F$6:$F$1005,Con_ve!$C$6:$C$1005,$C235,Con_ve!$I$6:$I$1005,"Fechada",Con_ve!$Q$6:$Q$1005,Cad_cl!AP$5)))</f>
        <v/>
      </c>
      <c r="AQ235" s="134" t="str">
        <f>IF(ISERR(IF($C235="","",SUMIFS(Con_ve!$F$6:$F$1005,Con_ve!$C$6:$C$1005,$C235,Con_ve!$I$6:$I$1005,"Fechada",Con_ve!$Q$6:$Q$1005,Cad_cl!AQ$5))),"",IF($C235="","",SUMIFS(Con_ve!$F$6:$F$1005,Con_ve!$C$6:$C$1005,$C235,Con_ve!$I$6:$I$1005,"Fechada",Con_ve!$Q$6:$Q$1005,Cad_cl!AQ$5)))</f>
        <v/>
      </c>
      <c r="AR235" s="134" t="str">
        <f>IF(ISERR(IF($C235="","",SUMIFS(Con_ve!$F$6:$F$1005,Con_ve!$C$6:$C$1005,$C235,Con_ve!$I$6:$I$1005,"Fechada",Con_ve!$Q$6:$Q$1005,Cad_cl!AR$5))),"",IF($C235="","",SUMIFS(Con_ve!$F$6:$F$1005,Con_ve!$C$6:$C$1005,$C235,Con_ve!$I$6:$I$1005,"Fechada",Con_ve!$Q$6:$Q$1005,Cad_cl!AR$5)))</f>
        <v/>
      </c>
      <c r="AS235" s="134" t="str">
        <f>IF(ISERR(IF($C235="","",SUMIFS(Con_ve!$F$6:$F$1005,Con_ve!$C$6:$C$1005,$C235,Con_ve!$I$6:$I$1005,"Fechada",Con_ve!$Q$6:$Q$1005,Cad_cl!AS$5))),"",IF($C235="","",SUMIFS(Con_ve!$F$6:$F$1005,Con_ve!$C$6:$C$1005,$C235,Con_ve!$I$6:$I$1005,"Fechada",Con_ve!$Q$6:$Q$1005,Cad_cl!AS$5)))</f>
        <v/>
      </c>
      <c r="AT235" s="134" t="str">
        <f>IF(ISERR(IF($C235="","",SUMIFS(Con_ve!$F$6:$F$1005,Con_ve!$C$6:$C$1005,$C235,Con_ve!$I$6:$I$1005,"Fechada",Con_ve!$Q$6:$Q$1005,Cad_cl!AT$5))),"",IF($C235="","",SUMIFS(Con_ve!$F$6:$F$1005,Con_ve!$C$6:$C$1005,$C235,Con_ve!$I$6:$I$1005,"Fechada",Con_ve!$Q$6:$Q$1005,Cad_cl!AT$5)))</f>
        <v/>
      </c>
      <c r="AU235" s="134" t="str">
        <f>IF(ISERR(IF($C235="","",SUMIFS(Con_ve!$F$6:$F$1005,Con_ve!$C$6:$C$1005,$C235,Con_ve!$I$6:$I$1005,"Fechada",Con_ve!$Q$6:$Q$1005,Cad_cl!AU$5))),"",IF($C235="","",SUMIFS(Con_ve!$F$6:$F$1005,Con_ve!$C$6:$C$1005,$C235,Con_ve!$I$6:$I$1005,"Fechada",Con_ve!$Q$6:$Q$1005,Cad_cl!AU$5)))</f>
        <v/>
      </c>
      <c r="AV235" s="134" t="str">
        <f>IF(ISERR(IF($C235="","",SUMIFS(Con_ve!$F$6:$F$1005,Con_ve!$C$6:$C$1005,$C235,Con_ve!$I$6:$I$1005,"Fechada",Con_ve!$Q$6:$Q$1005,Cad_cl!AV$5))),"",IF($C235="","",SUMIFS(Con_ve!$F$6:$F$1005,Con_ve!$C$6:$C$1005,$C235,Con_ve!$I$6:$I$1005,"Fechada",Con_ve!$Q$6:$Q$1005,Cad_cl!AV$5)))</f>
        <v/>
      </c>
      <c r="AW235" s="134" t="str">
        <f>IF(ISERR(IF($C235="","",SUMIFS(Con_ve!$F$6:$F$1005,Con_ve!$C$6:$C$1005,$C235,Con_ve!$I$6:$I$1005,"Fechada",Con_ve!$Q$6:$Q$1005,Cad_cl!AW$5))),"",IF($C235="","",SUMIFS(Con_ve!$F$6:$F$1005,Con_ve!$C$6:$C$1005,$C235,Con_ve!$I$6:$I$1005,"Fechada",Con_ve!$Q$6:$Q$1005,Cad_cl!AW$5)))</f>
        <v/>
      </c>
      <c r="AX235" s="134" t="str">
        <f>IF(ISERR(IF($C235="","",SUMIFS(Con_ve!$F$6:$F$1005,Con_ve!$C$6:$C$1005,$C235,Con_ve!$I$6:$I$1005,"Fechada",Con_ve!$Q$6:$Q$1005,Cad_cl!AX$5))),"",IF($C235="","",SUMIFS(Con_ve!$F$6:$F$1005,Con_ve!$C$6:$C$1005,$C235,Con_ve!$I$6:$I$1005,"Fechada",Con_ve!$Q$6:$Q$1005,Cad_cl!AX$5)))</f>
        <v/>
      </c>
      <c r="AY235" s="134" t="str">
        <f>IF(ISERR(IF($C235="","",SUMIFS(Con_ve!$F$6:$F$1005,Con_ve!$C$6:$C$1005,$C235,Con_ve!$I$6:$I$1005,"Fechada",Con_ve!$Q$6:$Q$1005,Cad_cl!AY$5))),"",IF($C235="","",SUMIFS(Con_ve!$F$6:$F$1005,Con_ve!$C$6:$C$1005,$C235,Con_ve!$I$6:$I$1005,"Fechada",Con_ve!$Q$6:$Q$1005,Cad_cl!AY$5)))</f>
        <v/>
      </c>
      <c r="AZ235" s="134" t="str">
        <f>IF(ISERR(IF($C235="","",SUMIFS(Con_ve!$F$6:$F$1005,Con_ve!$C$6:$C$1005,$C235,Con_ve!$I$6:$I$1005,"Fechada",Con_ve!$Q$6:$Q$1005,Cad_cl!AZ$5))),"",IF($C235="","",SUMIFS(Con_ve!$F$6:$F$1005,Con_ve!$C$6:$C$1005,$C235,Con_ve!$I$6:$I$1005,"Fechada",Con_ve!$Q$6:$Q$1005,Cad_cl!AZ$5)))</f>
        <v/>
      </c>
      <c r="BA235" s="134" t="str">
        <f>IF(ISERR(IF($C235="","",SUMIFS(Con_ve!$F$6:$F$1005,Con_ve!$C$6:$C$1005,$C235,Con_ve!$I$6:$I$1005,"Fechada",Con_ve!$Q$6:$Q$1005,Cad_cl!BA$5))),"",IF($C235="","",SUMIFS(Con_ve!$F$6:$F$1005,Con_ve!$C$6:$C$1005,$C235,Con_ve!$I$6:$I$1005,"Fechada",Con_ve!$Q$6:$Q$1005,Cad_cl!BA$5)))</f>
        <v/>
      </c>
      <c r="BB235" s="134">
        <f t="shared" si="9"/>
        <v>0</v>
      </c>
      <c r="BD235" s="134" t="str">
        <f>IF(ISERR(IF($C235="","",SUMIFS(Con_ve!$F$6:$F$1005,Con_ve!$C$6:$C$1005,$C235,Con_ve!$I$6:$I$1005,"Em negociação",Con_ve!$Q$6:$Q$1005,Cad_cl!BD$5))),"",IF($C235="","",SUMIFS(Con_ve!$F$6:$F$1005,Con_ve!$C$6:$C$1005,$C235,Con_ve!$I$6:$I$1005,"Em negociação",Con_ve!$Q$6:$Q$1005,Cad_cl!BD$5)))</f>
        <v/>
      </c>
      <c r="BE235" s="134" t="str">
        <f>IF(ISERR(IF($C235="","",SUMIFS(Con_ve!$F$6:$F$1005,Con_ve!$C$6:$C$1005,$C235,Con_ve!$I$6:$I$1005,"Em negociação",Con_ve!$Q$6:$Q$1005,Cad_cl!BE$5))),"",IF($C235="","",SUMIFS(Con_ve!$F$6:$F$1005,Con_ve!$C$6:$C$1005,$C235,Con_ve!$I$6:$I$1005,"Em negociação",Con_ve!$Q$6:$Q$1005,Cad_cl!BE$5)))</f>
        <v/>
      </c>
      <c r="BF235" s="134" t="str">
        <f>IF(ISERR(IF($C235="","",SUMIFS(Con_ve!$F$6:$F$1005,Con_ve!$C$6:$C$1005,$C235,Con_ve!$I$6:$I$1005,"Em negociação",Con_ve!$Q$6:$Q$1005,Cad_cl!BF$5))),"",IF($C235="","",SUMIFS(Con_ve!$F$6:$F$1005,Con_ve!$C$6:$C$1005,$C235,Con_ve!$I$6:$I$1005,"Em negociação",Con_ve!$Q$6:$Q$1005,Cad_cl!BF$5)))</f>
        <v/>
      </c>
      <c r="BG235" s="134" t="str">
        <f>IF(ISERR(IF($C235="","",SUMIFS(Con_ve!$F$6:$F$1005,Con_ve!$C$6:$C$1005,$C235,Con_ve!$I$6:$I$1005,"Em negociação",Con_ve!$Q$6:$Q$1005,Cad_cl!BG$5))),"",IF($C235="","",SUMIFS(Con_ve!$F$6:$F$1005,Con_ve!$C$6:$C$1005,$C235,Con_ve!$I$6:$I$1005,"Em negociação",Con_ve!$Q$6:$Q$1005,Cad_cl!BG$5)))</f>
        <v/>
      </c>
      <c r="BH235" s="134" t="str">
        <f>IF(ISERR(IF($C235="","",SUMIFS(Con_ve!$F$6:$F$1005,Con_ve!$C$6:$C$1005,$C235,Con_ve!$I$6:$I$1005,"Em negociação",Con_ve!$Q$6:$Q$1005,Cad_cl!BH$5))),"",IF($C235="","",SUMIFS(Con_ve!$F$6:$F$1005,Con_ve!$C$6:$C$1005,$C235,Con_ve!$I$6:$I$1005,"Em negociação",Con_ve!$Q$6:$Q$1005,Cad_cl!BH$5)))</f>
        <v/>
      </c>
      <c r="BI235" s="134" t="str">
        <f>IF(ISERR(IF($C235="","",SUMIFS(Con_ve!$F$6:$F$1005,Con_ve!$C$6:$C$1005,$C235,Con_ve!$I$6:$I$1005,"Em negociação",Con_ve!$Q$6:$Q$1005,Cad_cl!BI$5))),"",IF($C235="","",SUMIFS(Con_ve!$F$6:$F$1005,Con_ve!$C$6:$C$1005,$C235,Con_ve!$I$6:$I$1005,"Em negociação",Con_ve!$Q$6:$Q$1005,Cad_cl!BI$5)))</f>
        <v/>
      </c>
      <c r="BJ235" s="134" t="str">
        <f>IF(ISERR(IF($C235="","",SUMIFS(Con_ve!$F$6:$F$1005,Con_ve!$C$6:$C$1005,$C235,Con_ve!$I$6:$I$1005,"Em negociação",Con_ve!$Q$6:$Q$1005,Cad_cl!BJ$5))),"",IF($C235="","",SUMIFS(Con_ve!$F$6:$F$1005,Con_ve!$C$6:$C$1005,$C235,Con_ve!$I$6:$I$1005,"Em negociação",Con_ve!$Q$6:$Q$1005,Cad_cl!BJ$5)))</f>
        <v/>
      </c>
      <c r="BK235" s="134" t="str">
        <f>IF(ISERR(IF($C235="","",SUMIFS(Con_ve!$F$6:$F$1005,Con_ve!$C$6:$C$1005,$C235,Con_ve!$I$6:$I$1005,"Em negociação",Con_ve!$Q$6:$Q$1005,Cad_cl!BK$5))),"",IF($C235="","",SUMIFS(Con_ve!$F$6:$F$1005,Con_ve!$C$6:$C$1005,$C235,Con_ve!$I$6:$I$1005,"Em negociação",Con_ve!$Q$6:$Q$1005,Cad_cl!BK$5)))</f>
        <v/>
      </c>
      <c r="BL235" s="134" t="str">
        <f>IF(ISERR(IF($C235="","",SUMIFS(Con_ve!$F$6:$F$1005,Con_ve!$C$6:$C$1005,$C235,Con_ve!$I$6:$I$1005,"Em negociação",Con_ve!$Q$6:$Q$1005,Cad_cl!BL$5))),"",IF($C235="","",SUMIFS(Con_ve!$F$6:$F$1005,Con_ve!$C$6:$C$1005,$C235,Con_ve!$I$6:$I$1005,"Em negociação",Con_ve!$Q$6:$Q$1005,Cad_cl!BL$5)))</f>
        <v/>
      </c>
      <c r="BM235" s="134" t="str">
        <f>IF(ISERR(IF($C235="","",SUMIFS(Con_ve!$F$6:$F$1005,Con_ve!$C$6:$C$1005,$C235,Con_ve!$I$6:$I$1005,"Em negociação",Con_ve!$Q$6:$Q$1005,Cad_cl!BM$5))),"",IF($C235="","",SUMIFS(Con_ve!$F$6:$F$1005,Con_ve!$C$6:$C$1005,$C235,Con_ve!$I$6:$I$1005,"Em negociação",Con_ve!$Q$6:$Q$1005,Cad_cl!BM$5)))</f>
        <v/>
      </c>
      <c r="BN235" s="134" t="str">
        <f>IF(ISERR(IF($C235="","",SUMIFS(Con_ve!$F$6:$F$1005,Con_ve!$C$6:$C$1005,$C235,Con_ve!$I$6:$I$1005,"Em negociação",Con_ve!$Q$6:$Q$1005,Cad_cl!BN$5))),"",IF($C235="","",SUMIFS(Con_ve!$F$6:$F$1005,Con_ve!$C$6:$C$1005,$C235,Con_ve!$I$6:$I$1005,"Em negociação",Con_ve!$Q$6:$Q$1005,Cad_cl!BN$5)))</f>
        <v/>
      </c>
      <c r="BO235" s="134" t="str">
        <f>IF(ISERR(IF($C235="","",SUMIFS(Con_ve!$F$6:$F$1005,Con_ve!$C$6:$C$1005,$C235,Con_ve!$I$6:$I$1005,"Em negociação",Con_ve!$Q$6:$Q$1005,Cad_cl!BO$5))),"",IF($C235="","",SUMIFS(Con_ve!$F$6:$F$1005,Con_ve!$C$6:$C$1005,$C235,Con_ve!$I$6:$I$1005,"Em negociação",Con_ve!$Q$6:$Q$1005,Cad_cl!BO$5)))</f>
        <v/>
      </c>
      <c r="BP235" s="134">
        <f t="shared" si="10"/>
        <v>0</v>
      </c>
      <c r="BR235" s="125" t="str">
        <f>IF(ISERR(IF(AND($I235=Re_lo!$E$5,BR$5=VLOOKUP(Re_lo!$H$5,Re_lo!$N$5:$O$16,2,0)),AP235,"")),"",IF(AND($I235=Re_lo!$E$5,BR$5=VLOOKUP(Re_lo!$H$5,Re_lo!$N$5:$O$16,2,0)),AP235,""))</f>
        <v/>
      </c>
      <c r="BS235" s="125" t="str">
        <f>IF(ISERR(IF(AND($I235=Re_lo!$E$5,BS$5=VLOOKUP(Re_lo!$H$5,Re_lo!$N$5:$O$16,2,0)),AQ235,"")),"",IF(AND($I235=Re_lo!$E$5,BS$5=VLOOKUP(Re_lo!$H$5,Re_lo!$N$5:$O$16,2,0)),AQ235,""))</f>
        <v/>
      </c>
      <c r="BT235" s="125" t="str">
        <f>IF(ISERR(IF(AND($I235=Re_lo!$E$5,BT$5=VLOOKUP(Re_lo!$H$5,Re_lo!$N$5:$O$16,2,0)),AR235,"")),"",IF(AND($I235=Re_lo!$E$5,BT$5=VLOOKUP(Re_lo!$H$5,Re_lo!$N$5:$O$16,2,0)),AR235,""))</f>
        <v/>
      </c>
      <c r="BU235" s="125" t="str">
        <f>IF(ISERR(IF(AND($I235=Re_lo!$E$5,BU$5=VLOOKUP(Re_lo!$H$5,Re_lo!$N$5:$O$16,2,0)),AS235,"")),"",IF(AND($I235=Re_lo!$E$5,BU$5=VLOOKUP(Re_lo!$H$5,Re_lo!$N$5:$O$16,2,0)),AS235,""))</f>
        <v/>
      </c>
      <c r="BV235" s="125" t="str">
        <f>IF(ISERR(IF(AND($I235=Re_lo!$E$5,BV$5=VLOOKUP(Re_lo!$H$5,Re_lo!$N$5:$O$16,2,0)),AT235,"")),"",IF(AND($I235=Re_lo!$E$5,BV$5=VLOOKUP(Re_lo!$H$5,Re_lo!$N$5:$O$16,2,0)),AT235,""))</f>
        <v/>
      </c>
      <c r="BW235" s="125" t="str">
        <f>IF(ISERR(IF(AND($I235=Re_lo!$E$5,BW$5=VLOOKUP(Re_lo!$H$5,Re_lo!$N$5:$O$16,2,0)),AU235,"")),"",IF(AND($I235=Re_lo!$E$5,BW$5=VLOOKUP(Re_lo!$H$5,Re_lo!$N$5:$O$16,2,0)),AU235,""))</f>
        <v/>
      </c>
      <c r="BX235" s="125" t="str">
        <f>IF(ISERR(IF(AND($I235=Re_lo!$E$5,BX$5=VLOOKUP(Re_lo!$H$5,Re_lo!$N$5:$O$16,2,0)),AV235,"")),"",IF(AND($I235=Re_lo!$E$5,BX$5=VLOOKUP(Re_lo!$H$5,Re_lo!$N$5:$O$16,2,0)),AV235,""))</f>
        <v/>
      </c>
      <c r="BY235" s="125" t="str">
        <f>IF(ISERR(IF(AND($I235=Re_lo!$E$5,BY$5=VLOOKUP(Re_lo!$H$5,Re_lo!$N$5:$O$16,2,0)),AW235,"")),"",IF(AND($I235=Re_lo!$E$5,BY$5=VLOOKUP(Re_lo!$H$5,Re_lo!$N$5:$O$16,2,0)),AW235,""))</f>
        <v/>
      </c>
      <c r="BZ235" s="125" t="str">
        <f>IF(ISERR(IF(AND($I235=Re_lo!$E$5,BZ$5=VLOOKUP(Re_lo!$H$5,Re_lo!$N$5:$O$16,2,0)),AX235,"")),"",IF(AND($I235=Re_lo!$E$5,BZ$5=VLOOKUP(Re_lo!$H$5,Re_lo!$N$5:$O$16,2,0)),AX235,""))</f>
        <v/>
      </c>
      <c r="CA235" s="125" t="str">
        <f>IF(ISERR(IF(AND($I235=Re_lo!$E$5,CA$5=VLOOKUP(Re_lo!$H$5,Re_lo!$N$5:$O$16,2,0)),AY235,"")),"",IF(AND($I235=Re_lo!$E$5,CA$5=VLOOKUP(Re_lo!$H$5,Re_lo!$N$5:$O$16,2,0)),AY235,""))</f>
        <v/>
      </c>
      <c r="CB235" s="125" t="str">
        <f>IF(ISERR(IF(AND($I235=Re_lo!$E$5,CB$5=VLOOKUP(Re_lo!$H$5,Re_lo!$N$5:$O$16,2,0)),AZ235,"")),"",IF(AND($I235=Re_lo!$E$5,CB$5=VLOOKUP(Re_lo!$H$5,Re_lo!$N$5:$O$16,2,0)),AZ235,""))</f>
        <v/>
      </c>
      <c r="CC235" s="125" t="str">
        <f>IF(ISERR(IF(AND($I235=Re_lo!$E$5,CC$5=VLOOKUP(Re_lo!$H$5,Re_lo!$N$5:$O$16,2,0)),BA235,"")),"",IF(AND($I235=Re_lo!$E$5,CC$5=VLOOKUP(Re_lo!$H$5,Re_lo!$N$5:$O$16,2,0)),BA235,""))</f>
        <v/>
      </c>
      <c r="CD235" s="125" t="str">
        <f>IF(ISERR(IF(AND($I235=Re_lo!$E$5,CD$5=VLOOKUP(Re_lo!$H$5,Re_lo!$N$5:$O$16,2,0)),BB235,"")),"",IF(AND($I235=Re_lo!$E$5,CD$5=VLOOKUP(Re_lo!$H$5,Re_lo!$N$5:$O$16,2,0)),BB235,""))</f>
        <v/>
      </c>
      <c r="CF235" s="125" t="str">
        <f>IF($C235="","",COUNTIFS(Con_ve!$C$6:$C$1005,$C235,Con_ve!$Q$6:$Q$1005,Cad_cl!CF$5))</f>
        <v/>
      </c>
      <c r="CG235" s="125" t="str">
        <f>IF($C235="","",COUNTIFS(Con_ve!$C$6:$C$1005,$C235,Con_ve!$Q$6:$Q$1005,Cad_cl!CG$5))</f>
        <v/>
      </c>
      <c r="CH235" s="125" t="str">
        <f>IF($C235="","",COUNTIFS(Con_ve!$C$6:$C$1005,$C235,Con_ve!$Q$6:$Q$1005,Cad_cl!CH$5))</f>
        <v/>
      </c>
      <c r="CI235" s="125" t="str">
        <f>IF($C235="","",COUNTIFS(Con_ve!$C$6:$C$1005,$C235,Con_ve!$Q$6:$Q$1005,Cad_cl!CI$5))</f>
        <v/>
      </c>
      <c r="CJ235" s="125" t="str">
        <f>IF($C235="","",COUNTIFS(Con_ve!$C$6:$C$1005,$C235,Con_ve!$Q$6:$Q$1005,Cad_cl!CJ$5))</f>
        <v/>
      </c>
      <c r="CK235" s="125" t="str">
        <f>IF($C235="","",COUNTIFS(Con_ve!$C$6:$C$1005,$C235,Con_ve!$Q$6:$Q$1005,Cad_cl!CK$5))</f>
        <v/>
      </c>
      <c r="CL235" s="125" t="str">
        <f>IF($C235="","",COUNTIFS(Con_ve!$C$6:$C$1005,$C235,Con_ve!$Q$6:$Q$1005,Cad_cl!CL$5))</f>
        <v/>
      </c>
      <c r="CM235" s="125" t="str">
        <f>IF($C235="","",COUNTIFS(Con_ve!$C$6:$C$1005,$C235,Con_ve!$Q$6:$Q$1005,Cad_cl!CM$5))</f>
        <v/>
      </c>
      <c r="CN235" s="125" t="str">
        <f>IF($C235="","",COUNTIFS(Con_ve!$C$6:$C$1005,$C235,Con_ve!$Q$6:$Q$1005,Cad_cl!CN$5))</f>
        <v/>
      </c>
      <c r="CO235" s="125" t="str">
        <f>IF($C235="","",COUNTIFS(Con_ve!$C$6:$C$1005,$C235,Con_ve!$Q$6:$Q$1005,Cad_cl!CO$5))</f>
        <v/>
      </c>
      <c r="CP235" s="125" t="str">
        <f>IF($C235="","",COUNTIFS(Con_ve!$C$6:$C$1005,$C235,Con_ve!$Q$6:$Q$1005,Cad_cl!CP$5))</f>
        <v/>
      </c>
      <c r="CQ235" s="125" t="str">
        <f>IF($C235="","",COUNTIFS(Con_ve!$C$6:$C$1005,$C235,Con_ve!$Q$6:$Q$1005,Cad_cl!CQ$5))</f>
        <v/>
      </c>
      <c r="CR235" s="125">
        <f t="shared" si="11"/>
        <v>0</v>
      </c>
    </row>
    <row r="236" spans="3:96" ht="30" customHeight="1">
      <c r="C236" s="153"/>
      <c r="D236" s="153"/>
      <c r="E236" s="154"/>
      <c r="F236" s="153"/>
      <c r="G236" s="155"/>
      <c r="H236" s="153"/>
      <c r="I236" s="153"/>
      <c r="J236" s="132" t="s">
        <v>309</v>
      </c>
      <c r="K236" s="133" t="s">
        <v>309</v>
      </c>
      <c r="L236" s="153"/>
      <c r="M236" s="153"/>
      <c r="N236" s="153"/>
      <c r="O236" s="153"/>
      <c r="P236" s="153"/>
      <c r="Q236" s="153"/>
      <c r="AP236" s="134" t="str">
        <f>IF(ISERR(IF($C236="","",SUMIFS(Con_ve!$F$6:$F$1005,Con_ve!$C$6:$C$1005,$C236,Con_ve!$I$6:$I$1005,"Fechada",Con_ve!$Q$6:$Q$1005,Cad_cl!AP$5))),"",IF($C236="","",SUMIFS(Con_ve!$F$6:$F$1005,Con_ve!$C$6:$C$1005,$C236,Con_ve!$I$6:$I$1005,"Fechada",Con_ve!$Q$6:$Q$1005,Cad_cl!AP$5)))</f>
        <v/>
      </c>
      <c r="AQ236" s="134" t="str">
        <f>IF(ISERR(IF($C236="","",SUMIFS(Con_ve!$F$6:$F$1005,Con_ve!$C$6:$C$1005,$C236,Con_ve!$I$6:$I$1005,"Fechada",Con_ve!$Q$6:$Q$1005,Cad_cl!AQ$5))),"",IF($C236="","",SUMIFS(Con_ve!$F$6:$F$1005,Con_ve!$C$6:$C$1005,$C236,Con_ve!$I$6:$I$1005,"Fechada",Con_ve!$Q$6:$Q$1005,Cad_cl!AQ$5)))</f>
        <v/>
      </c>
      <c r="AR236" s="134" t="str">
        <f>IF(ISERR(IF($C236="","",SUMIFS(Con_ve!$F$6:$F$1005,Con_ve!$C$6:$C$1005,$C236,Con_ve!$I$6:$I$1005,"Fechada",Con_ve!$Q$6:$Q$1005,Cad_cl!AR$5))),"",IF($C236="","",SUMIFS(Con_ve!$F$6:$F$1005,Con_ve!$C$6:$C$1005,$C236,Con_ve!$I$6:$I$1005,"Fechada",Con_ve!$Q$6:$Q$1005,Cad_cl!AR$5)))</f>
        <v/>
      </c>
      <c r="AS236" s="134" t="str">
        <f>IF(ISERR(IF($C236="","",SUMIFS(Con_ve!$F$6:$F$1005,Con_ve!$C$6:$C$1005,$C236,Con_ve!$I$6:$I$1005,"Fechada",Con_ve!$Q$6:$Q$1005,Cad_cl!AS$5))),"",IF($C236="","",SUMIFS(Con_ve!$F$6:$F$1005,Con_ve!$C$6:$C$1005,$C236,Con_ve!$I$6:$I$1005,"Fechada",Con_ve!$Q$6:$Q$1005,Cad_cl!AS$5)))</f>
        <v/>
      </c>
      <c r="AT236" s="134" t="str">
        <f>IF(ISERR(IF($C236="","",SUMIFS(Con_ve!$F$6:$F$1005,Con_ve!$C$6:$C$1005,$C236,Con_ve!$I$6:$I$1005,"Fechada",Con_ve!$Q$6:$Q$1005,Cad_cl!AT$5))),"",IF($C236="","",SUMIFS(Con_ve!$F$6:$F$1005,Con_ve!$C$6:$C$1005,$C236,Con_ve!$I$6:$I$1005,"Fechada",Con_ve!$Q$6:$Q$1005,Cad_cl!AT$5)))</f>
        <v/>
      </c>
      <c r="AU236" s="134" t="str">
        <f>IF(ISERR(IF($C236="","",SUMIFS(Con_ve!$F$6:$F$1005,Con_ve!$C$6:$C$1005,$C236,Con_ve!$I$6:$I$1005,"Fechada",Con_ve!$Q$6:$Q$1005,Cad_cl!AU$5))),"",IF($C236="","",SUMIFS(Con_ve!$F$6:$F$1005,Con_ve!$C$6:$C$1005,$C236,Con_ve!$I$6:$I$1005,"Fechada",Con_ve!$Q$6:$Q$1005,Cad_cl!AU$5)))</f>
        <v/>
      </c>
      <c r="AV236" s="134" t="str">
        <f>IF(ISERR(IF($C236="","",SUMIFS(Con_ve!$F$6:$F$1005,Con_ve!$C$6:$C$1005,$C236,Con_ve!$I$6:$I$1005,"Fechada",Con_ve!$Q$6:$Q$1005,Cad_cl!AV$5))),"",IF($C236="","",SUMIFS(Con_ve!$F$6:$F$1005,Con_ve!$C$6:$C$1005,$C236,Con_ve!$I$6:$I$1005,"Fechada",Con_ve!$Q$6:$Q$1005,Cad_cl!AV$5)))</f>
        <v/>
      </c>
      <c r="AW236" s="134" t="str">
        <f>IF(ISERR(IF($C236="","",SUMIFS(Con_ve!$F$6:$F$1005,Con_ve!$C$6:$C$1005,$C236,Con_ve!$I$6:$I$1005,"Fechada",Con_ve!$Q$6:$Q$1005,Cad_cl!AW$5))),"",IF($C236="","",SUMIFS(Con_ve!$F$6:$F$1005,Con_ve!$C$6:$C$1005,$C236,Con_ve!$I$6:$I$1005,"Fechada",Con_ve!$Q$6:$Q$1005,Cad_cl!AW$5)))</f>
        <v/>
      </c>
      <c r="AX236" s="134" t="str">
        <f>IF(ISERR(IF($C236="","",SUMIFS(Con_ve!$F$6:$F$1005,Con_ve!$C$6:$C$1005,$C236,Con_ve!$I$6:$I$1005,"Fechada",Con_ve!$Q$6:$Q$1005,Cad_cl!AX$5))),"",IF($C236="","",SUMIFS(Con_ve!$F$6:$F$1005,Con_ve!$C$6:$C$1005,$C236,Con_ve!$I$6:$I$1005,"Fechada",Con_ve!$Q$6:$Q$1005,Cad_cl!AX$5)))</f>
        <v/>
      </c>
      <c r="AY236" s="134" t="str">
        <f>IF(ISERR(IF($C236="","",SUMIFS(Con_ve!$F$6:$F$1005,Con_ve!$C$6:$C$1005,$C236,Con_ve!$I$6:$I$1005,"Fechada",Con_ve!$Q$6:$Q$1005,Cad_cl!AY$5))),"",IF($C236="","",SUMIFS(Con_ve!$F$6:$F$1005,Con_ve!$C$6:$C$1005,$C236,Con_ve!$I$6:$I$1005,"Fechada",Con_ve!$Q$6:$Q$1005,Cad_cl!AY$5)))</f>
        <v/>
      </c>
      <c r="AZ236" s="134" t="str">
        <f>IF(ISERR(IF($C236="","",SUMIFS(Con_ve!$F$6:$F$1005,Con_ve!$C$6:$C$1005,$C236,Con_ve!$I$6:$I$1005,"Fechada",Con_ve!$Q$6:$Q$1005,Cad_cl!AZ$5))),"",IF($C236="","",SUMIFS(Con_ve!$F$6:$F$1005,Con_ve!$C$6:$C$1005,$C236,Con_ve!$I$6:$I$1005,"Fechada",Con_ve!$Q$6:$Q$1005,Cad_cl!AZ$5)))</f>
        <v/>
      </c>
      <c r="BA236" s="134" t="str">
        <f>IF(ISERR(IF($C236="","",SUMIFS(Con_ve!$F$6:$F$1005,Con_ve!$C$6:$C$1005,$C236,Con_ve!$I$6:$I$1005,"Fechada",Con_ve!$Q$6:$Q$1005,Cad_cl!BA$5))),"",IF($C236="","",SUMIFS(Con_ve!$F$6:$F$1005,Con_ve!$C$6:$C$1005,$C236,Con_ve!$I$6:$I$1005,"Fechada",Con_ve!$Q$6:$Q$1005,Cad_cl!BA$5)))</f>
        <v/>
      </c>
      <c r="BB236" s="134">
        <f t="shared" si="9"/>
        <v>0</v>
      </c>
      <c r="BD236" s="134" t="str">
        <f>IF(ISERR(IF($C236="","",SUMIFS(Con_ve!$F$6:$F$1005,Con_ve!$C$6:$C$1005,$C236,Con_ve!$I$6:$I$1005,"Em negociação",Con_ve!$Q$6:$Q$1005,Cad_cl!BD$5))),"",IF($C236="","",SUMIFS(Con_ve!$F$6:$F$1005,Con_ve!$C$6:$C$1005,$C236,Con_ve!$I$6:$I$1005,"Em negociação",Con_ve!$Q$6:$Q$1005,Cad_cl!BD$5)))</f>
        <v/>
      </c>
      <c r="BE236" s="134" t="str">
        <f>IF(ISERR(IF($C236="","",SUMIFS(Con_ve!$F$6:$F$1005,Con_ve!$C$6:$C$1005,$C236,Con_ve!$I$6:$I$1005,"Em negociação",Con_ve!$Q$6:$Q$1005,Cad_cl!BE$5))),"",IF($C236="","",SUMIFS(Con_ve!$F$6:$F$1005,Con_ve!$C$6:$C$1005,$C236,Con_ve!$I$6:$I$1005,"Em negociação",Con_ve!$Q$6:$Q$1005,Cad_cl!BE$5)))</f>
        <v/>
      </c>
      <c r="BF236" s="134" t="str">
        <f>IF(ISERR(IF($C236="","",SUMIFS(Con_ve!$F$6:$F$1005,Con_ve!$C$6:$C$1005,$C236,Con_ve!$I$6:$I$1005,"Em negociação",Con_ve!$Q$6:$Q$1005,Cad_cl!BF$5))),"",IF($C236="","",SUMIFS(Con_ve!$F$6:$F$1005,Con_ve!$C$6:$C$1005,$C236,Con_ve!$I$6:$I$1005,"Em negociação",Con_ve!$Q$6:$Q$1005,Cad_cl!BF$5)))</f>
        <v/>
      </c>
      <c r="BG236" s="134" t="str">
        <f>IF(ISERR(IF($C236="","",SUMIFS(Con_ve!$F$6:$F$1005,Con_ve!$C$6:$C$1005,$C236,Con_ve!$I$6:$I$1005,"Em negociação",Con_ve!$Q$6:$Q$1005,Cad_cl!BG$5))),"",IF($C236="","",SUMIFS(Con_ve!$F$6:$F$1005,Con_ve!$C$6:$C$1005,$C236,Con_ve!$I$6:$I$1005,"Em negociação",Con_ve!$Q$6:$Q$1005,Cad_cl!BG$5)))</f>
        <v/>
      </c>
      <c r="BH236" s="134" t="str">
        <f>IF(ISERR(IF($C236="","",SUMIFS(Con_ve!$F$6:$F$1005,Con_ve!$C$6:$C$1005,$C236,Con_ve!$I$6:$I$1005,"Em negociação",Con_ve!$Q$6:$Q$1005,Cad_cl!BH$5))),"",IF($C236="","",SUMIFS(Con_ve!$F$6:$F$1005,Con_ve!$C$6:$C$1005,$C236,Con_ve!$I$6:$I$1005,"Em negociação",Con_ve!$Q$6:$Q$1005,Cad_cl!BH$5)))</f>
        <v/>
      </c>
      <c r="BI236" s="134" t="str">
        <f>IF(ISERR(IF($C236="","",SUMIFS(Con_ve!$F$6:$F$1005,Con_ve!$C$6:$C$1005,$C236,Con_ve!$I$6:$I$1005,"Em negociação",Con_ve!$Q$6:$Q$1005,Cad_cl!BI$5))),"",IF($C236="","",SUMIFS(Con_ve!$F$6:$F$1005,Con_ve!$C$6:$C$1005,$C236,Con_ve!$I$6:$I$1005,"Em negociação",Con_ve!$Q$6:$Q$1005,Cad_cl!BI$5)))</f>
        <v/>
      </c>
      <c r="BJ236" s="134" t="str">
        <f>IF(ISERR(IF($C236="","",SUMIFS(Con_ve!$F$6:$F$1005,Con_ve!$C$6:$C$1005,$C236,Con_ve!$I$6:$I$1005,"Em negociação",Con_ve!$Q$6:$Q$1005,Cad_cl!BJ$5))),"",IF($C236="","",SUMIFS(Con_ve!$F$6:$F$1005,Con_ve!$C$6:$C$1005,$C236,Con_ve!$I$6:$I$1005,"Em negociação",Con_ve!$Q$6:$Q$1005,Cad_cl!BJ$5)))</f>
        <v/>
      </c>
      <c r="BK236" s="134" t="str">
        <f>IF(ISERR(IF($C236="","",SUMIFS(Con_ve!$F$6:$F$1005,Con_ve!$C$6:$C$1005,$C236,Con_ve!$I$6:$I$1005,"Em negociação",Con_ve!$Q$6:$Q$1005,Cad_cl!BK$5))),"",IF($C236="","",SUMIFS(Con_ve!$F$6:$F$1005,Con_ve!$C$6:$C$1005,$C236,Con_ve!$I$6:$I$1005,"Em negociação",Con_ve!$Q$6:$Q$1005,Cad_cl!BK$5)))</f>
        <v/>
      </c>
      <c r="BL236" s="134" t="str">
        <f>IF(ISERR(IF($C236="","",SUMIFS(Con_ve!$F$6:$F$1005,Con_ve!$C$6:$C$1005,$C236,Con_ve!$I$6:$I$1005,"Em negociação",Con_ve!$Q$6:$Q$1005,Cad_cl!BL$5))),"",IF($C236="","",SUMIFS(Con_ve!$F$6:$F$1005,Con_ve!$C$6:$C$1005,$C236,Con_ve!$I$6:$I$1005,"Em negociação",Con_ve!$Q$6:$Q$1005,Cad_cl!BL$5)))</f>
        <v/>
      </c>
      <c r="BM236" s="134" t="str">
        <f>IF(ISERR(IF($C236="","",SUMIFS(Con_ve!$F$6:$F$1005,Con_ve!$C$6:$C$1005,$C236,Con_ve!$I$6:$I$1005,"Em negociação",Con_ve!$Q$6:$Q$1005,Cad_cl!BM$5))),"",IF($C236="","",SUMIFS(Con_ve!$F$6:$F$1005,Con_ve!$C$6:$C$1005,$C236,Con_ve!$I$6:$I$1005,"Em negociação",Con_ve!$Q$6:$Q$1005,Cad_cl!BM$5)))</f>
        <v/>
      </c>
      <c r="BN236" s="134" t="str">
        <f>IF(ISERR(IF($C236="","",SUMIFS(Con_ve!$F$6:$F$1005,Con_ve!$C$6:$C$1005,$C236,Con_ve!$I$6:$I$1005,"Em negociação",Con_ve!$Q$6:$Q$1005,Cad_cl!BN$5))),"",IF($C236="","",SUMIFS(Con_ve!$F$6:$F$1005,Con_ve!$C$6:$C$1005,$C236,Con_ve!$I$6:$I$1005,"Em negociação",Con_ve!$Q$6:$Q$1005,Cad_cl!BN$5)))</f>
        <v/>
      </c>
      <c r="BO236" s="134" t="str">
        <f>IF(ISERR(IF($C236="","",SUMIFS(Con_ve!$F$6:$F$1005,Con_ve!$C$6:$C$1005,$C236,Con_ve!$I$6:$I$1005,"Em negociação",Con_ve!$Q$6:$Q$1005,Cad_cl!BO$5))),"",IF($C236="","",SUMIFS(Con_ve!$F$6:$F$1005,Con_ve!$C$6:$C$1005,$C236,Con_ve!$I$6:$I$1005,"Em negociação",Con_ve!$Q$6:$Q$1005,Cad_cl!BO$5)))</f>
        <v/>
      </c>
      <c r="BP236" s="134">
        <f t="shared" si="10"/>
        <v>0</v>
      </c>
      <c r="BR236" s="125" t="str">
        <f>IF(ISERR(IF(AND($I236=Re_lo!$E$5,BR$5=VLOOKUP(Re_lo!$H$5,Re_lo!$N$5:$O$16,2,0)),AP236,"")),"",IF(AND($I236=Re_lo!$E$5,BR$5=VLOOKUP(Re_lo!$H$5,Re_lo!$N$5:$O$16,2,0)),AP236,""))</f>
        <v/>
      </c>
      <c r="BS236" s="125" t="str">
        <f>IF(ISERR(IF(AND($I236=Re_lo!$E$5,BS$5=VLOOKUP(Re_lo!$H$5,Re_lo!$N$5:$O$16,2,0)),AQ236,"")),"",IF(AND($I236=Re_lo!$E$5,BS$5=VLOOKUP(Re_lo!$H$5,Re_lo!$N$5:$O$16,2,0)),AQ236,""))</f>
        <v/>
      </c>
      <c r="BT236" s="125" t="str">
        <f>IF(ISERR(IF(AND($I236=Re_lo!$E$5,BT$5=VLOOKUP(Re_lo!$H$5,Re_lo!$N$5:$O$16,2,0)),AR236,"")),"",IF(AND($I236=Re_lo!$E$5,BT$5=VLOOKUP(Re_lo!$H$5,Re_lo!$N$5:$O$16,2,0)),AR236,""))</f>
        <v/>
      </c>
      <c r="BU236" s="125" t="str">
        <f>IF(ISERR(IF(AND($I236=Re_lo!$E$5,BU$5=VLOOKUP(Re_lo!$H$5,Re_lo!$N$5:$O$16,2,0)),AS236,"")),"",IF(AND($I236=Re_lo!$E$5,BU$5=VLOOKUP(Re_lo!$H$5,Re_lo!$N$5:$O$16,2,0)),AS236,""))</f>
        <v/>
      </c>
      <c r="BV236" s="125" t="str">
        <f>IF(ISERR(IF(AND($I236=Re_lo!$E$5,BV$5=VLOOKUP(Re_lo!$H$5,Re_lo!$N$5:$O$16,2,0)),AT236,"")),"",IF(AND($I236=Re_lo!$E$5,BV$5=VLOOKUP(Re_lo!$H$5,Re_lo!$N$5:$O$16,2,0)),AT236,""))</f>
        <v/>
      </c>
      <c r="BW236" s="125" t="str">
        <f>IF(ISERR(IF(AND($I236=Re_lo!$E$5,BW$5=VLOOKUP(Re_lo!$H$5,Re_lo!$N$5:$O$16,2,0)),AU236,"")),"",IF(AND($I236=Re_lo!$E$5,BW$5=VLOOKUP(Re_lo!$H$5,Re_lo!$N$5:$O$16,2,0)),AU236,""))</f>
        <v/>
      </c>
      <c r="BX236" s="125" t="str">
        <f>IF(ISERR(IF(AND($I236=Re_lo!$E$5,BX$5=VLOOKUP(Re_lo!$H$5,Re_lo!$N$5:$O$16,2,0)),AV236,"")),"",IF(AND($I236=Re_lo!$E$5,BX$5=VLOOKUP(Re_lo!$H$5,Re_lo!$N$5:$O$16,2,0)),AV236,""))</f>
        <v/>
      </c>
      <c r="BY236" s="125" t="str">
        <f>IF(ISERR(IF(AND($I236=Re_lo!$E$5,BY$5=VLOOKUP(Re_lo!$H$5,Re_lo!$N$5:$O$16,2,0)),AW236,"")),"",IF(AND($I236=Re_lo!$E$5,BY$5=VLOOKUP(Re_lo!$H$5,Re_lo!$N$5:$O$16,2,0)),AW236,""))</f>
        <v/>
      </c>
      <c r="BZ236" s="125" t="str">
        <f>IF(ISERR(IF(AND($I236=Re_lo!$E$5,BZ$5=VLOOKUP(Re_lo!$H$5,Re_lo!$N$5:$O$16,2,0)),AX236,"")),"",IF(AND($I236=Re_lo!$E$5,BZ$5=VLOOKUP(Re_lo!$H$5,Re_lo!$N$5:$O$16,2,0)),AX236,""))</f>
        <v/>
      </c>
      <c r="CA236" s="125" t="str">
        <f>IF(ISERR(IF(AND($I236=Re_lo!$E$5,CA$5=VLOOKUP(Re_lo!$H$5,Re_lo!$N$5:$O$16,2,0)),AY236,"")),"",IF(AND($I236=Re_lo!$E$5,CA$5=VLOOKUP(Re_lo!$H$5,Re_lo!$N$5:$O$16,2,0)),AY236,""))</f>
        <v/>
      </c>
      <c r="CB236" s="125" t="str">
        <f>IF(ISERR(IF(AND($I236=Re_lo!$E$5,CB$5=VLOOKUP(Re_lo!$H$5,Re_lo!$N$5:$O$16,2,0)),AZ236,"")),"",IF(AND($I236=Re_lo!$E$5,CB$5=VLOOKUP(Re_lo!$H$5,Re_lo!$N$5:$O$16,2,0)),AZ236,""))</f>
        <v/>
      </c>
      <c r="CC236" s="125" t="str">
        <f>IF(ISERR(IF(AND($I236=Re_lo!$E$5,CC$5=VLOOKUP(Re_lo!$H$5,Re_lo!$N$5:$O$16,2,0)),BA236,"")),"",IF(AND($I236=Re_lo!$E$5,CC$5=VLOOKUP(Re_lo!$H$5,Re_lo!$N$5:$O$16,2,0)),BA236,""))</f>
        <v/>
      </c>
      <c r="CD236" s="125" t="str">
        <f>IF(ISERR(IF(AND($I236=Re_lo!$E$5,CD$5=VLOOKUP(Re_lo!$H$5,Re_lo!$N$5:$O$16,2,0)),BB236,"")),"",IF(AND($I236=Re_lo!$E$5,CD$5=VLOOKUP(Re_lo!$H$5,Re_lo!$N$5:$O$16,2,0)),BB236,""))</f>
        <v/>
      </c>
      <c r="CF236" s="125" t="str">
        <f>IF($C236="","",COUNTIFS(Con_ve!$C$6:$C$1005,$C236,Con_ve!$Q$6:$Q$1005,Cad_cl!CF$5))</f>
        <v/>
      </c>
      <c r="CG236" s="125" t="str">
        <f>IF($C236="","",COUNTIFS(Con_ve!$C$6:$C$1005,$C236,Con_ve!$Q$6:$Q$1005,Cad_cl!CG$5))</f>
        <v/>
      </c>
      <c r="CH236" s="125" t="str">
        <f>IF($C236="","",COUNTIFS(Con_ve!$C$6:$C$1005,$C236,Con_ve!$Q$6:$Q$1005,Cad_cl!CH$5))</f>
        <v/>
      </c>
      <c r="CI236" s="125" t="str">
        <f>IF($C236="","",COUNTIFS(Con_ve!$C$6:$C$1005,$C236,Con_ve!$Q$6:$Q$1005,Cad_cl!CI$5))</f>
        <v/>
      </c>
      <c r="CJ236" s="125" t="str">
        <f>IF($C236="","",COUNTIFS(Con_ve!$C$6:$C$1005,$C236,Con_ve!$Q$6:$Q$1005,Cad_cl!CJ$5))</f>
        <v/>
      </c>
      <c r="CK236" s="125" t="str">
        <f>IF($C236="","",COUNTIFS(Con_ve!$C$6:$C$1005,$C236,Con_ve!$Q$6:$Q$1005,Cad_cl!CK$5))</f>
        <v/>
      </c>
      <c r="CL236" s="125" t="str">
        <f>IF($C236="","",COUNTIFS(Con_ve!$C$6:$C$1005,$C236,Con_ve!$Q$6:$Q$1005,Cad_cl!CL$5))</f>
        <v/>
      </c>
      <c r="CM236" s="125" t="str">
        <f>IF($C236="","",COUNTIFS(Con_ve!$C$6:$C$1005,$C236,Con_ve!$Q$6:$Q$1005,Cad_cl!CM$5))</f>
        <v/>
      </c>
      <c r="CN236" s="125" t="str">
        <f>IF($C236="","",COUNTIFS(Con_ve!$C$6:$C$1005,$C236,Con_ve!$Q$6:$Q$1005,Cad_cl!CN$5))</f>
        <v/>
      </c>
      <c r="CO236" s="125" t="str">
        <f>IF($C236="","",COUNTIFS(Con_ve!$C$6:$C$1005,$C236,Con_ve!$Q$6:$Q$1005,Cad_cl!CO$5))</f>
        <v/>
      </c>
      <c r="CP236" s="125" t="str">
        <f>IF($C236="","",COUNTIFS(Con_ve!$C$6:$C$1005,$C236,Con_ve!$Q$6:$Q$1005,Cad_cl!CP$5))</f>
        <v/>
      </c>
      <c r="CQ236" s="125" t="str">
        <f>IF($C236="","",COUNTIFS(Con_ve!$C$6:$C$1005,$C236,Con_ve!$Q$6:$Q$1005,Cad_cl!CQ$5))</f>
        <v/>
      </c>
      <c r="CR236" s="125">
        <f t="shared" si="11"/>
        <v>0</v>
      </c>
    </row>
    <row r="237" spans="3:96" ht="30" customHeight="1">
      <c r="C237" s="153"/>
      <c r="D237" s="153"/>
      <c r="E237" s="154"/>
      <c r="F237" s="153"/>
      <c r="G237" s="155"/>
      <c r="H237" s="153"/>
      <c r="I237" s="153"/>
      <c r="J237" s="132" t="s">
        <v>309</v>
      </c>
      <c r="K237" s="133" t="s">
        <v>309</v>
      </c>
      <c r="L237" s="153"/>
      <c r="M237" s="153"/>
      <c r="N237" s="153"/>
      <c r="O237" s="153"/>
      <c r="P237" s="153"/>
      <c r="Q237" s="153"/>
      <c r="AP237" s="134" t="str">
        <f>IF(ISERR(IF($C237="","",SUMIFS(Con_ve!$F$6:$F$1005,Con_ve!$C$6:$C$1005,$C237,Con_ve!$I$6:$I$1005,"Fechada",Con_ve!$Q$6:$Q$1005,Cad_cl!AP$5))),"",IF($C237="","",SUMIFS(Con_ve!$F$6:$F$1005,Con_ve!$C$6:$C$1005,$C237,Con_ve!$I$6:$I$1005,"Fechada",Con_ve!$Q$6:$Q$1005,Cad_cl!AP$5)))</f>
        <v/>
      </c>
      <c r="AQ237" s="134" t="str">
        <f>IF(ISERR(IF($C237="","",SUMIFS(Con_ve!$F$6:$F$1005,Con_ve!$C$6:$C$1005,$C237,Con_ve!$I$6:$I$1005,"Fechada",Con_ve!$Q$6:$Q$1005,Cad_cl!AQ$5))),"",IF($C237="","",SUMIFS(Con_ve!$F$6:$F$1005,Con_ve!$C$6:$C$1005,$C237,Con_ve!$I$6:$I$1005,"Fechada",Con_ve!$Q$6:$Q$1005,Cad_cl!AQ$5)))</f>
        <v/>
      </c>
      <c r="AR237" s="134" t="str">
        <f>IF(ISERR(IF($C237="","",SUMIFS(Con_ve!$F$6:$F$1005,Con_ve!$C$6:$C$1005,$C237,Con_ve!$I$6:$I$1005,"Fechada",Con_ve!$Q$6:$Q$1005,Cad_cl!AR$5))),"",IF($C237="","",SUMIFS(Con_ve!$F$6:$F$1005,Con_ve!$C$6:$C$1005,$C237,Con_ve!$I$6:$I$1005,"Fechada",Con_ve!$Q$6:$Q$1005,Cad_cl!AR$5)))</f>
        <v/>
      </c>
      <c r="AS237" s="134" t="str">
        <f>IF(ISERR(IF($C237="","",SUMIFS(Con_ve!$F$6:$F$1005,Con_ve!$C$6:$C$1005,$C237,Con_ve!$I$6:$I$1005,"Fechada",Con_ve!$Q$6:$Q$1005,Cad_cl!AS$5))),"",IF($C237="","",SUMIFS(Con_ve!$F$6:$F$1005,Con_ve!$C$6:$C$1005,$C237,Con_ve!$I$6:$I$1005,"Fechada",Con_ve!$Q$6:$Q$1005,Cad_cl!AS$5)))</f>
        <v/>
      </c>
      <c r="AT237" s="134" t="str">
        <f>IF(ISERR(IF($C237="","",SUMIFS(Con_ve!$F$6:$F$1005,Con_ve!$C$6:$C$1005,$C237,Con_ve!$I$6:$I$1005,"Fechada",Con_ve!$Q$6:$Q$1005,Cad_cl!AT$5))),"",IF($C237="","",SUMIFS(Con_ve!$F$6:$F$1005,Con_ve!$C$6:$C$1005,$C237,Con_ve!$I$6:$I$1005,"Fechada",Con_ve!$Q$6:$Q$1005,Cad_cl!AT$5)))</f>
        <v/>
      </c>
      <c r="AU237" s="134" t="str">
        <f>IF(ISERR(IF($C237="","",SUMIFS(Con_ve!$F$6:$F$1005,Con_ve!$C$6:$C$1005,$C237,Con_ve!$I$6:$I$1005,"Fechada",Con_ve!$Q$6:$Q$1005,Cad_cl!AU$5))),"",IF($C237="","",SUMIFS(Con_ve!$F$6:$F$1005,Con_ve!$C$6:$C$1005,$C237,Con_ve!$I$6:$I$1005,"Fechada",Con_ve!$Q$6:$Q$1005,Cad_cl!AU$5)))</f>
        <v/>
      </c>
      <c r="AV237" s="134" t="str">
        <f>IF(ISERR(IF($C237="","",SUMIFS(Con_ve!$F$6:$F$1005,Con_ve!$C$6:$C$1005,$C237,Con_ve!$I$6:$I$1005,"Fechada",Con_ve!$Q$6:$Q$1005,Cad_cl!AV$5))),"",IF($C237="","",SUMIFS(Con_ve!$F$6:$F$1005,Con_ve!$C$6:$C$1005,$C237,Con_ve!$I$6:$I$1005,"Fechada",Con_ve!$Q$6:$Q$1005,Cad_cl!AV$5)))</f>
        <v/>
      </c>
      <c r="AW237" s="134" t="str">
        <f>IF(ISERR(IF($C237="","",SUMIFS(Con_ve!$F$6:$F$1005,Con_ve!$C$6:$C$1005,$C237,Con_ve!$I$6:$I$1005,"Fechada",Con_ve!$Q$6:$Q$1005,Cad_cl!AW$5))),"",IF($C237="","",SUMIFS(Con_ve!$F$6:$F$1005,Con_ve!$C$6:$C$1005,$C237,Con_ve!$I$6:$I$1005,"Fechada",Con_ve!$Q$6:$Q$1005,Cad_cl!AW$5)))</f>
        <v/>
      </c>
      <c r="AX237" s="134" t="str">
        <f>IF(ISERR(IF($C237="","",SUMIFS(Con_ve!$F$6:$F$1005,Con_ve!$C$6:$C$1005,$C237,Con_ve!$I$6:$I$1005,"Fechada",Con_ve!$Q$6:$Q$1005,Cad_cl!AX$5))),"",IF($C237="","",SUMIFS(Con_ve!$F$6:$F$1005,Con_ve!$C$6:$C$1005,$C237,Con_ve!$I$6:$I$1005,"Fechada",Con_ve!$Q$6:$Q$1005,Cad_cl!AX$5)))</f>
        <v/>
      </c>
      <c r="AY237" s="134" t="str">
        <f>IF(ISERR(IF($C237="","",SUMIFS(Con_ve!$F$6:$F$1005,Con_ve!$C$6:$C$1005,$C237,Con_ve!$I$6:$I$1005,"Fechada",Con_ve!$Q$6:$Q$1005,Cad_cl!AY$5))),"",IF($C237="","",SUMIFS(Con_ve!$F$6:$F$1005,Con_ve!$C$6:$C$1005,$C237,Con_ve!$I$6:$I$1005,"Fechada",Con_ve!$Q$6:$Q$1005,Cad_cl!AY$5)))</f>
        <v/>
      </c>
      <c r="AZ237" s="134" t="str">
        <f>IF(ISERR(IF($C237="","",SUMIFS(Con_ve!$F$6:$F$1005,Con_ve!$C$6:$C$1005,$C237,Con_ve!$I$6:$I$1005,"Fechada",Con_ve!$Q$6:$Q$1005,Cad_cl!AZ$5))),"",IF($C237="","",SUMIFS(Con_ve!$F$6:$F$1005,Con_ve!$C$6:$C$1005,$C237,Con_ve!$I$6:$I$1005,"Fechada",Con_ve!$Q$6:$Q$1005,Cad_cl!AZ$5)))</f>
        <v/>
      </c>
      <c r="BA237" s="134" t="str">
        <f>IF(ISERR(IF($C237="","",SUMIFS(Con_ve!$F$6:$F$1005,Con_ve!$C$6:$C$1005,$C237,Con_ve!$I$6:$I$1005,"Fechada",Con_ve!$Q$6:$Q$1005,Cad_cl!BA$5))),"",IF($C237="","",SUMIFS(Con_ve!$F$6:$F$1005,Con_ve!$C$6:$C$1005,$C237,Con_ve!$I$6:$I$1005,"Fechada",Con_ve!$Q$6:$Q$1005,Cad_cl!BA$5)))</f>
        <v/>
      </c>
      <c r="BB237" s="134">
        <f t="shared" si="9"/>
        <v>0</v>
      </c>
      <c r="BD237" s="134" t="str">
        <f>IF(ISERR(IF($C237="","",SUMIFS(Con_ve!$F$6:$F$1005,Con_ve!$C$6:$C$1005,$C237,Con_ve!$I$6:$I$1005,"Em negociação",Con_ve!$Q$6:$Q$1005,Cad_cl!BD$5))),"",IF($C237="","",SUMIFS(Con_ve!$F$6:$F$1005,Con_ve!$C$6:$C$1005,$C237,Con_ve!$I$6:$I$1005,"Em negociação",Con_ve!$Q$6:$Q$1005,Cad_cl!BD$5)))</f>
        <v/>
      </c>
      <c r="BE237" s="134" t="str">
        <f>IF(ISERR(IF($C237="","",SUMIFS(Con_ve!$F$6:$F$1005,Con_ve!$C$6:$C$1005,$C237,Con_ve!$I$6:$I$1005,"Em negociação",Con_ve!$Q$6:$Q$1005,Cad_cl!BE$5))),"",IF($C237="","",SUMIFS(Con_ve!$F$6:$F$1005,Con_ve!$C$6:$C$1005,$C237,Con_ve!$I$6:$I$1005,"Em negociação",Con_ve!$Q$6:$Q$1005,Cad_cl!BE$5)))</f>
        <v/>
      </c>
      <c r="BF237" s="134" t="str">
        <f>IF(ISERR(IF($C237="","",SUMIFS(Con_ve!$F$6:$F$1005,Con_ve!$C$6:$C$1005,$C237,Con_ve!$I$6:$I$1005,"Em negociação",Con_ve!$Q$6:$Q$1005,Cad_cl!BF$5))),"",IF($C237="","",SUMIFS(Con_ve!$F$6:$F$1005,Con_ve!$C$6:$C$1005,$C237,Con_ve!$I$6:$I$1005,"Em negociação",Con_ve!$Q$6:$Q$1005,Cad_cl!BF$5)))</f>
        <v/>
      </c>
      <c r="BG237" s="134" t="str">
        <f>IF(ISERR(IF($C237="","",SUMIFS(Con_ve!$F$6:$F$1005,Con_ve!$C$6:$C$1005,$C237,Con_ve!$I$6:$I$1005,"Em negociação",Con_ve!$Q$6:$Q$1005,Cad_cl!BG$5))),"",IF($C237="","",SUMIFS(Con_ve!$F$6:$F$1005,Con_ve!$C$6:$C$1005,$C237,Con_ve!$I$6:$I$1005,"Em negociação",Con_ve!$Q$6:$Q$1005,Cad_cl!BG$5)))</f>
        <v/>
      </c>
      <c r="BH237" s="134" t="str">
        <f>IF(ISERR(IF($C237="","",SUMIFS(Con_ve!$F$6:$F$1005,Con_ve!$C$6:$C$1005,$C237,Con_ve!$I$6:$I$1005,"Em negociação",Con_ve!$Q$6:$Q$1005,Cad_cl!BH$5))),"",IF($C237="","",SUMIFS(Con_ve!$F$6:$F$1005,Con_ve!$C$6:$C$1005,$C237,Con_ve!$I$6:$I$1005,"Em negociação",Con_ve!$Q$6:$Q$1005,Cad_cl!BH$5)))</f>
        <v/>
      </c>
      <c r="BI237" s="134" t="str">
        <f>IF(ISERR(IF($C237="","",SUMIFS(Con_ve!$F$6:$F$1005,Con_ve!$C$6:$C$1005,$C237,Con_ve!$I$6:$I$1005,"Em negociação",Con_ve!$Q$6:$Q$1005,Cad_cl!BI$5))),"",IF($C237="","",SUMIFS(Con_ve!$F$6:$F$1005,Con_ve!$C$6:$C$1005,$C237,Con_ve!$I$6:$I$1005,"Em negociação",Con_ve!$Q$6:$Q$1005,Cad_cl!BI$5)))</f>
        <v/>
      </c>
      <c r="BJ237" s="134" t="str">
        <f>IF(ISERR(IF($C237="","",SUMIFS(Con_ve!$F$6:$F$1005,Con_ve!$C$6:$C$1005,$C237,Con_ve!$I$6:$I$1005,"Em negociação",Con_ve!$Q$6:$Q$1005,Cad_cl!BJ$5))),"",IF($C237="","",SUMIFS(Con_ve!$F$6:$F$1005,Con_ve!$C$6:$C$1005,$C237,Con_ve!$I$6:$I$1005,"Em negociação",Con_ve!$Q$6:$Q$1005,Cad_cl!BJ$5)))</f>
        <v/>
      </c>
      <c r="BK237" s="134" t="str">
        <f>IF(ISERR(IF($C237="","",SUMIFS(Con_ve!$F$6:$F$1005,Con_ve!$C$6:$C$1005,$C237,Con_ve!$I$6:$I$1005,"Em negociação",Con_ve!$Q$6:$Q$1005,Cad_cl!BK$5))),"",IF($C237="","",SUMIFS(Con_ve!$F$6:$F$1005,Con_ve!$C$6:$C$1005,$C237,Con_ve!$I$6:$I$1005,"Em negociação",Con_ve!$Q$6:$Q$1005,Cad_cl!BK$5)))</f>
        <v/>
      </c>
      <c r="BL237" s="134" t="str">
        <f>IF(ISERR(IF($C237="","",SUMIFS(Con_ve!$F$6:$F$1005,Con_ve!$C$6:$C$1005,$C237,Con_ve!$I$6:$I$1005,"Em negociação",Con_ve!$Q$6:$Q$1005,Cad_cl!BL$5))),"",IF($C237="","",SUMIFS(Con_ve!$F$6:$F$1005,Con_ve!$C$6:$C$1005,$C237,Con_ve!$I$6:$I$1005,"Em negociação",Con_ve!$Q$6:$Q$1005,Cad_cl!BL$5)))</f>
        <v/>
      </c>
      <c r="BM237" s="134" t="str">
        <f>IF(ISERR(IF($C237="","",SUMIFS(Con_ve!$F$6:$F$1005,Con_ve!$C$6:$C$1005,$C237,Con_ve!$I$6:$I$1005,"Em negociação",Con_ve!$Q$6:$Q$1005,Cad_cl!BM$5))),"",IF($C237="","",SUMIFS(Con_ve!$F$6:$F$1005,Con_ve!$C$6:$C$1005,$C237,Con_ve!$I$6:$I$1005,"Em negociação",Con_ve!$Q$6:$Q$1005,Cad_cl!BM$5)))</f>
        <v/>
      </c>
      <c r="BN237" s="134" t="str">
        <f>IF(ISERR(IF($C237="","",SUMIFS(Con_ve!$F$6:$F$1005,Con_ve!$C$6:$C$1005,$C237,Con_ve!$I$6:$I$1005,"Em negociação",Con_ve!$Q$6:$Q$1005,Cad_cl!BN$5))),"",IF($C237="","",SUMIFS(Con_ve!$F$6:$F$1005,Con_ve!$C$6:$C$1005,$C237,Con_ve!$I$6:$I$1005,"Em negociação",Con_ve!$Q$6:$Q$1005,Cad_cl!BN$5)))</f>
        <v/>
      </c>
      <c r="BO237" s="134" t="str">
        <f>IF(ISERR(IF($C237="","",SUMIFS(Con_ve!$F$6:$F$1005,Con_ve!$C$6:$C$1005,$C237,Con_ve!$I$6:$I$1005,"Em negociação",Con_ve!$Q$6:$Q$1005,Cad_cl!BO$5))),"",IF($C237="","",SUMIFS(Con_ve!$F$6:$F$1005,Con_ve!$C$6:$C$1005,$C237,Con_ve!$I$6:$I$1005,"Em negociação",Con_ve!$Q$6:$Q$1005,Cad_cl!BO$5)))</f>
        <v/>
      </c>
      <c r="BP237" s="134">
        <f t="shared" si="10"/>
        <v>0</v>
      </c>
      <c r="BR237" s="125" t="str">
        <f>IF(ISERR(IF(AND($I237=Re_lo!$E$5,BR$5=VLOOKUP(Re_lo!$H$5,Re_lo!$N$5:$O$16,2,0)),AP237,"")),"",IF(AND($I237=Re_lo!$E$5,BR$5=VLOOKUP(Re_lo!$H$5,Re_lo!$N$5:$O$16,2,0)),AP237,""))</f>
        <v/>
      </c>
      <c r="BS237" s="125" t="str">
        <f>IF(ISERR(IF(AND($I237=Re_lo!$E$5,BS$5=VLOOKUP(Re_lo!$H$5,Re_lo!$N$5:$O$16,2,0)),AQ237,"")),"",IF(AND($I237=Re_lo!$E$5,BS$5=VLOOKUP(Re_lo!$H$5,Re_lo!$N$5:$O$16,2,0)),AQ237,""))</f>
        <v/>
      </c>
      <c r="BT237" s="125" t="str">
        <f>IF(ISERR(IF(AND($I237=Re_lo!$E$5,BT$5=VLOOKUP(Re_lo!$H$5,Re_lo!$N$5:$O$16,2,0)),AR237,"")),"",IF(AND($I237=Re_lo!$E$5,BT$5=VLOOKUP(Re_lo!$H$5,Re_lo!$N$5:$O$16,2,0)),AR237,""))</f>
        <v/>
      </c>
      <c r="BU237" s="125" t="str">
        <f>IF(ISERR(IF(AND($I237=Re_lo!$E$5,BU$5=VLOOKUP(Re_lo!$H$5,Re_lo!$N$5:$O$16,2,0)),AS237,"")),"",IF(AND($I237=Re_lo!$E$5,BU$5=VLOOKUP(Re_lo!$H$5,Re_lo!$N$5:$O$16,2,0)),AS237,""))</f>
        <v/>
      </c>
      <c r="BV237" s="125" t="str">
        <f>IF(ISERR(IF(AND($I237=Re_lo!$E$5,BV$5=VLOOKUP(Re_lo!$H$5,Re_lo!$N$5:$O$16,2,0)),AT237,"")),"",IF(AND($I237=Re_lo!$E$5,BV$5=VLOOKUP(Re_lo!$H$5,Re_lo!$N$5:$O$16,2,0)),AT237,""))</f>
        <v/>
      </c>
      <c r="BW237" s="125" t="str">
        <f>IF(ISERR(IF(AND($I237=Re_lo!$E$5,BW$5=VLOOKUP(Re_lo!$H$5,Re_lo!$N$5:$O$16,2,0)),AU237,"")),"",IF(AND($I237=Re_lo!$E$5,BW$5=VLOOKUP(Re_lo!$H$5,Re_lo!$N$5:$O$16,2,0)),AU237,""))</f>
        <v/>
      </c>
      <c r="BX237" s="125" t="str">
        <f>IF(ISERR(IF(AND($I237=Re_lo!$E$5,BX$5=VLOOKUP(Re_lo!$H$5,Re_lo!$N$5:$O$16,2,0)),AV237,"")),"",IF(AND($I237=Re_lo!$E$5,BX$5=VLOOKUP(Re_lo!$H$5,Re_lo!$N$5:$O$16,2,0)),AV237,""))</f>
        <v/>
      </c>
      <c r="BY237" s="125" t="str">
        <f>IF(ISERR(IF(AND($I237=Re_lo!$E$5,BY$5=VLOOKUP(Re_lo!$H$5,Re_lo!$N$5:$O$16,2,0)),AW237,"")),"",IF(AND($I237=Re_lo!$E$5,BY$5=VLOOKUP(Re_lo!$H$5,Re_lo!$N$5:$O$16,2,0)),AW237,""))</f>
        <v/>
      </c>
      <c r="BZ237" s="125" t="str">
        <f>IF(ISERR(IF(AND($I237=Re_lo!$E$5,BZ$5=VLOOKUP(Re_lo!$H$5,Re_lo!$N$5:$O$16,2,0)),AX237,"")),"",IF(AND($I237=Re_lo!$E$5,BZ$5=VLOOKUP(Re_lo!$H$5,Re_lo!$N$5:$O$16,2,0)),AX237,""))</f>
        <v/>
      </c>
      <c r="CA237" s="125" t="str">
        <f>IF(ISERR(IF(AND($I237=Re_lo!$E$5,CA$5=VLOOKUP(Re_lo!$H$5,Re_lo!$N$5:$O$16,2,0)),AY237,"")),"",IF(AND($I237=Re_lo!$E$5,CA$5=VLOOKUP(Re_lo!$H$5,Re_lo!$N$5:$O$16,2,0)),AY237,""))</f>
        <v/>
      </c>
      <c r="CB237" s="125" t="str">
        <f>IF(ISERR(IF(AND($I237=Re_lo!$E$5,CB$5=VLOOKUP(Re_lo!$H$5,Re_lo!$N$5:$O$16,2,0)),AZ237,"")),"",IF(AND($I237=Re_lo!$E$5,CB$5=VLOOKUP(Re_lo!$H$5,Re_lo!$N$5:$O$16,2,0)),AZ237,""))</f>
        <v/>
      </c>
      <c r="CC237" s="125" t="str">
        <f>IF(ISERR(IF(AND($I237=Re_lo!$E$5,CC$5=VLOOKUP(Re_lo!$H$5,Re_lo!$N$5:$O$16,2,0)),BA237,"")),"",IF(AND($I237=Re_lo!$E$5,CC$5=VLOOKUP(Re_lo!$H$5,Re_lo!$N$5:$O$16,2,0)),BA237,""))</f>
        <v/>
      </c>
      <c r="CD237" s="125" t="str">
        <f>IF(ISERR(IF(AND($I237=Re_lo!$E$5,CD$5=VLOOKUP(Re_lo!$H$5,Re_lo!$N$5:$O$16,2,0)),BB237,"")),"",IF(AND($I237=Re_lo!$E$5,CD$5=VLOOKUP(Re_lo!$H$5,Re_lo!$N$5:$O$16,2,0)),BB237,""))</f>
        <v/>
      </c>
      <c r="CF237" s="125" t="str">
        <f>IF($C237="","",COUNTIFS(Con_ve!$C$6:$C$1005,$C237,Con_ve!$Q$6:$Q$1005,Cad_cl!CF$5))</f>
        <v/>
      </c>
      <c r="CG237" s="125" t="str">
        <f>IF($C237="","",COUNTIFS(Con_ve!$C$6:$C$1005,$C237,Con_ve!$Q$6:$Q$1005,Cad_cl!CG$5))</f>
        <v/>
      </c>
      <c r="CH237" s="125" t="str">
        <f>IF($C237="","",COUNTIFS(Con_ve!$C$6:$C$1005,$C237,Con_ve!$Q$6:$Q$1005,Cad_cl!CH$5))</f>
        <v/>
      </c>
      <c r="CI237" s="125" t="str">
        <f>IF($C237="","",COUNTIFS(Con_ve!$C$6:$C$1005,$C237,Con_ve!$Q$6:$Q$1005,Cad_cl!CI$5))</f>
        <v/>
      </c>
      <c r="CJ237" s="125" t="str">
        <f>IF($C237="","",COUNTIFS(Con_ve!$C$6:$C$1005,$C237,Con_ve!$Q$6:$Q$1005,Cad_cl!CJ$5))</f>
        <v/>
      </c>
      <c r="CK237" s="125" t="str">
        <f>IF($C237="","",COUNTIFS(Con_ve!$C$6:$C$1005,$C237,Con_ve!$Q$6:$Q$1005,Cad_cl!CK$5))</f>
        <v/>
      </c>
      <c r="CL237" s="125" t="str">
        <f>IF($C237="","",COUNTIFS(Con_ve!$C$6:$C$1005,$C237,Con_ve!$Q$6:$Q$1005,Cad_cl!CL$5))</f>
        <v/>
      </c>
      <c r="CM237" s="125" t="str">
        <f>IF($C237="","",COUNTIFS(Con_ve!$C$6:$C$1005,$C237,Con_ve!$Q$6:$Q$1005,Cad_cl!CM$5))</f>
        <v/>
      </c>
      <c r="CN237" s="125" t="str">
        <f>IF($C237="","",COUNTIFS(Con_ve!$C$6:$C$1005,$C237,Con_ve!$Q$6:$Q$1005,Cad_cl!CN$5))</f>
        <v/>
      </c>
      <c r="CO237" s="125" t="str">
        <f>IF($C237="","",COUNTIFS(Con_ve!$C$6:$C$1005,$C237,Con_ve!$Q$6:$Q$1005,Cad_cl!CO$5))</f>
        <v/>
      </c>
      <c r="CP237" s="125" t="str">
        <f>IF($C237="","",COUNTIFS(Con_ve!$C$6:$C$1005,$C237,Con_ve!$Q$6:$Q$1005,Cad_cl!CP$5))</f>
        <v/>
      </c>
      <c r="CQ237" s="125" t="str">
        <f>IF($C237="","",COUNTIFS(Con_ve!$C$6:$C$1005,$C237,Con_ve!$Q$6:$Q$1005,Cad_cl!CQ$5))</f>
        <v/>
      </c>
      <c r="CR237" s="125">
        <f t="shared" si="11"/>
        <v>0</v>
      </c>
    </row>
    <row r="238" spans="3:96" ht="30" customHeight="1">
      <c r="C238" s="153"/>
      <c r="D238" s="153"/>
      <c r="E238" s="154"/>
      <c r="F238" s="153"/>
      <c r="G238" s="155"/>
      <c r="H238" s="153"/>
      <c r="I238" s="153"/>
      <c r="J238" s="132" t="s">
        <v>309</v>
      </c>
      <c r="K238" s="133" t="s">
        <v>309</v>
      </c>
      <c r="L238" s="153"/>
      <c r="M238" s="153"/>
      <c r="N238" s="153"/>
      <c r="O238" s="153"/>
      <c r="P238" s="153"/>
      <c r="Q238" s="153"/>
      <c r="AP238" s="134" t="str">
        <f>IF(ISERR(IF($C238="","",SUMIFS(Con_ve!$F$6:$F$1005,Con_ve!$C$6:$C$1005,$C238,Con_ve!$I$6:$I$1005,"Fechada",Con_ve!$Q$6:$Q$1005,Cad_cl!AP$5))),"",IF($C238="","",SUMIFS(Con_ve!$F$6:$F$1005,Con_ve!$C$6:$C$1005,$C238,Con_ve!$I$6:$I$1005,"Fechada",Con_ve!$Q$6:$Q$1005,Cad_cl!AP$5)))</f>
        <v/>
      </c>
      <c r="AQ238" s="134" t="str">
        <f>IF(ISERR(IF($C238="","",SUMIFS(Con_ve!$F$6:$F$1005,Con_ve!$C$6:$C$1005,$C238,Con_ve!$I$6:$I$1005,"Fechada",Con_ve!$Q$6:$Q$1005,Cad_cl!AQ$5))),"",IF($C238="","",SUMIFS(Con_ve!$F$6:$F$1005,Con_ve!$C$6:$C$1005,$C238,Con_ve!$I$6:$I$1005,"Fechada",Con_ve!$Q$6:$Q$1005,Cad_cl!AQ$5)))</f>
        <v/>
      </c>
      <c r="AR238" s="134" t="str">
        <f>IF(ISERR(IF($C238="","",SUMIFS(Con_ve!$F$6:$F$1005,Con_ve!$C$6:$C$1005,$C238,Con_ve!$I$6:$I$1005,"Fechada",Con_ve!$Q$6:$Q$1005,Cad_cl!AR$5))),"",IF($C238="","",SUMIFS(Con_ve!$F$6:$F$1005,Con_ve!$C$6:$C$1005,$C238,Con_ve!$I$6:$I$1005,"Fechada",Con_ve!$Q$6:$Q$1005,Cad_cl!AR$5)))</f>
        <v/>
      </c>
      <c r="AS238" s="134" t="str">
        <f>IF(ISERR(IF($C238="","",SUMIFS(Con_ve!$F$6:$F$1005,Con_ve!$C$6:$C$1005,$C238,Con_ve!$I$6:$I$1005,"Fechada",Con_ve!$Q$6:$Q$1005,Cad_cl!AS$5))),"",IF($C238="","",SUMIFS(Con_ve!$F$6:$F$1005,Con_ve!$C$6:$C$1005,$C238,Con_ve!$I$6:$I$1005,"Fechada",Con_ve!$Q$6:$Q$1005,Cad_cl!AS$5)))</f>
        <v/>
      </c>
      <c r="AT238" s="134" t="str">
        <f>IF(ISERR(IF($C238="","",SUMIFS(Con_ve!$F$6:$F$1005,Con_ve!$C$6:$C$1005,$C238,Con_ve!$I$6:$I$1005,"Fechada",Con_ve!$Q$6:$Q$1005,Cad_cl!AT$5))),"",IF($C238="","",SUMIFS(Con_ve!$F$6:$F$1005,Con_ve!$C$6:$C$1005,$C238,Con_ve!$I$6:$I$1005,"Fechada",Con_ve!$Q$6:$Q$1005,Cad_cl!AT$5)))</f>
        <v/>
      </c>
      <c r="AU238" s="134" t="str">
        <f>IF(ISERR(IF($C238="","",SUMIFS(Con_ve!$F$6:$F$1005,Con_ve!$C$6:$C$1005,$C238,Con_ve!$I$6:$I$1005,"Fechada",Con_ve!$Q$6:$Q$1005,Cad_cl!AU$5))),"",IF($C238="","",SUMIFS(Con_ve!$F$6:$F$1005,Con_ve!$C$6:$C$1005,$C238,Con_ve!$I$6:$I$1005,"Fechada",Con_ve!$Q$6:$Q$1005,Cad_cl!AU$5)))</f>
        <v/>
      </c>
      <c r="AV238" s="134" t="str">
        <f>IF(ISERR(IF($C238="","",SUMIFS(Con_ve!$F$6:$F$1005,Con_ve!$C$6:$C$1005,$C238,Con_ve!$I$6:$I$1005,"Fechada",Con_ve!$Q$6:$Q$1005,Cad_cl!AV$5))),"",IF($C238="","",SUMIFS(Con_ve!$F$6:$F$1005,Con_ve!$C$6:$C$1005,$C238,Con_ve!$I$6:$I$1005,"Fechada",Con_ve!$Q$6:$Q$1005,Cad_cl!AV$5)))</f>
        <v/>
      </c>
      <c r="AW238" s="134" t="str">
        <f>IF(ISERR(IF($C238="","",SUMIFS(Con_ve!$F$6:$F$1005,Con_ve!$C$6:$C$1005,$C238,Con_ve!$I$6:$I$1005,"Fechada",Con_ve!$Q$6:$Q$1005,Cad_cl!AW$5))),"",IF($C238="","",SUMIFS(Con_ve!$F$6:$F$1005,Con_ve!$C$6:$C$1005,$C238,Con_ve!$I$6:$I$1005,"Fechada",Con_ve!$Q$6:$Q$1005,Cad_cl!AW$5)))</f>
        <v/>
      </c>
      <c r="AX238" s="134" t="str">
        <f>IF(ISERR(IF($C238="","",SUMIFS(Con_ve!$F$6:$F$1005,Con_ve!$C$6:$C$1005,$C238,Con_ve!$I$6:$I$1005,"Fechada",Con_ve!$Q$6:$Q$1005,Cad_cl!AX$5))),"",IF($C238="","",SUMIFS(Con_ve!$F$6:$F$1005,Con_ve!$C$6:$C$1005,$C238,Con_ve!$I$6:$I$1005,"Fechada",Con_ve!$Q$6:$Q$1005,Cad_cl!AX$5)))</f>
        <v/>
      </c>
      <c r="AY238" s="134" t="str">
        <f>IF(ISERR(IF($C238="","",SUMIFS(Con_ve!$F$6:$F$1005,Con_ve!$C$6:$C$1005,$C238,Con_ve!$I$6:$I$1005,"Fechada",Con_ve!$Q$6:$Q$1005,Cad_cl!AY$5))),"",IF($C238="","",SUMIFS(Con_ve!$F$6:$F$1005,Con_ve!$C$6:$C$1005,$C238,Con_ve!$I$6:$I$1005,"Fechada",Con_ve!$Q$6:$Q$1005,Cad_cl!AY$5)))</f>
        <v/>
      </c>
      <c r="AZ238" s="134" t="str">
        <f>IF(ISERR(IF($C238="","",SUMIFS(Con_ve!$F$6:$F$1005,Con_ve!$C$6:$C$1005,$C238,Con_ve!$I$6:$I$1005,"Fechada",Con_ve!$Q$6:$Q$1005,Cad_cl!AZ$5))),"",IF($C238="","",SUMIFS(Con_ve!$F$6:$F$1005,Con_ve!$C$6:$C$1005,$C238,Con_ve!$I$6:$I$1005,"Fechada",Con_ve!$Q$6:$Q$1005,Cad_cl!AZ$5)))</f>
        <v/>
      </c>
      <c r="BA238" s="134" t="str">
        <f>IF(ISERR(IF($C238="","",SUMIFS(Con_ve!$F$6:$F$1005,Con_ve!$C$6:$C$1005,$C238,Con_ve!$I$6:$I$1005,"Fechada",Con_ve!$Q$6:$Q$1005,Cad_cl!BA$5))),"",IF($C238="","",SUMIFS(Con_ve!$F$6:$F$1005,Con_ve!$C$6:$C$1005,$C238,Con_ve!$I$6:$I$1005,"Fechada",Con_ve!$Q$6:$Q$1005,Cad_cl!BA$5)))</f>
        <v/>
      </c>
      <c r="BB238" s="134">
        <f t="shared" si="9"/>
        <v>0</v>
      </c>
      <c r="BD238" s="134" t="str">
        <f>IF(ISERR(IF($C238="","",SUMIFS(Con_ve!$F$6:$F$1005,Con_ve!$C$6:$C$1005,$C238,Con_ve!$I$6:$I$1005,"Em negociação",Con_ve!$Q$6:$Q$1005,Cad_cl!BD$5))),"",IF($C238="","",SUMIFS(Con_ve!$F$6:$F$1005,Con_ve!$C$6:$C$1005,$C238,Con_ve!$I$6:$I$1005,"Em negociação",Con_ve!$Q$6:$Q$1005,Cad_cl!BD$5)))</f>
        <v/>
      </c>
      <c r="BE238" s="134" t="str">
        <f>IF(ISERR(IF($C238="","",SUMIFS(Con_ve!$F$6:$F$1005,Con_ve!$C$6:$C$1005,$C238,Con_ve!$I$6:$I$1005,"Em negociação",Con_ve!$Q$6:$Q$1005,Cad_cl!BE$5))),"",IF($C238="","",SUMIFS(Con_ve!$F$6:$F$1005,Con_ve!$C$6:$C$1005,$C238,Con_ve!$I$6:$I$1005,"Em negociação",Con_ve!$Q$6:$Q$1005,Cad_cl!BE$5)))</f>
        <v/>
      </c>
      <c r="BF238" s="134" t="str">
        <f>IF(ISERR(IF($C238="","",SUMIFS(Con_ve!$F$6:$F$1005,Con_ve!$C$6:$C$1005,$C238,Con_ve!$I$6:$I$1005,"Em negociação",Con_ve!$Q$6:$Q$1005,Cad_cl!BF$5))),"",IF($C238="","",SUMIFS(Con_ve!$F$6:$F$1005,Con_ve!$C$6:$C$1005,$C238,Con_ve!$I$6:$I$1005,"Em negociação",Con_ve!$Q$6:$Q$1005,Cad_cl!BF$5)))</f>
        <v/>
      </c>
      <c r="BG238" s="134" t="str">
        <f>IF(ISERR(IF($C238="","",SUMIFS(Con_ve!$F$6:$F$1005,Con_ve!$C$6:$C$1005,$C238,Con_ve!$I$6:$I$1005,"Em negociação",Con_ve!$Q$6:$Q$1005,Cad_cl!BG$5))),"",IF($C238="","",SUMIFS(Con_ve!$F$6:$F$1005,Con_ve!$C$6:$C$1005,$C238,Con_ve!$I$6:$I$1005,"Em negociação",Con_ve!$Q$6:$Q$1005,Cad_cl!BG$5)))</f>
        <v/>
      </c>
      <c r="BH238" s="134" t="str">
        <f>IF(ISERR(IF($C238="","",SUMIFS(Con_ve!$F$6:$F$1005,Con_ve!$C$6:$C$1005,$C238,Con_ve!$I$6:$I$1005,"Em negociação",Con_ve!$Q$6:$Q$1005,Cad_cl!BH$5))),"",IF($C238="","",SUMIFS(Con_ve!$F$6:$F$1005,Con_ve!$C$6:$C$1005,$C238,Con_ve!$I$6:$I$1005,"Em negociação",Con_ve!$Q$6:$Q$1005,Cad_cl!BH$5)))</f>
        <v/>
      </c>
      <c r="BI238" s="134" t="str">
        <f>IF(ISERR(IF($C238="","",SUMIFS(Con_ve!$F$6:$F$1005,Con_ve!$C$6:$C$1005,$C238,Con_ve!$I$6:$I$1005,"Em negociação",Con_ve!$Q$6:$Q$1005,Cad_cl!BI$5))),"",IF($C238="","",SUMIFS(Con_ve!$F$6:$F$1005,Con_ve!$C$6:$C$1005,$C238,Con_ve!$I$6:$I$1005,"Em negociação",Con_ve!$Q$6:$Q$1005,Cad_cl!BI$5)))</f>
        <v/>
      </c>
      <c r="BJ238" s="134" t="str">
        <f>IF(ISERR(IF($C238="","",SUMIFS(Con_ve!$F$6:$F$1005,Con_ve!$C$6:$C$1005,$C238,Con_ve!$I$6:$I$1005,"Em negociação",Con_ve!$Q$6:$Q$1005,Cad_cl!BJ$5))),"",IF($C238="","",SUMIFS(Con_ve!$F$6:$F$1005,Con_ve!$C$6:$C$1005,$C238,Con_ve!$I$6:$I$1005,"Em negociação",Con_ve!$Q$6:$Q$1005,Cad_cl!BJ$5)))</f>
        <v/>
      </c>
      <c r="BK238" s="134" t="str">
        <f>IF(ISERR(IF($C238="","",SUMIFS(Con_ve!$F$6:$F$1005,Con_ve!$C$6:$C$1005,$C238,Con_ve!$I$6:$I$1005,"Em negociação",Con_ve!$Q$6:$Q$1005,Cad_cl!BK$5))),"",IF($C238="","",SUMIFS(Con_ve!$F$6:$F$1005,Con_ve!$C$6:$C$1005,$C238,Con_ve!$I$6:$I$1005,"Em negociação",Con_ve!$Q$6:$Q$1005,Cad_cl!BK$5)))</f>
        <v/>
      </c>
      <c r="BL238" s="134" t="str">
        <f>IF(ISERR(IF($C238="","",SUMIFS(Con_ve!$F$6:$F$1005,Con_ve!$C$6:$C$1005,$C238,Con_ve!$I$6:$I$1005,"Em negociação",Con_ve!$Q$6:$Q$1005,Cad_cl!BL$5))),"",IF($C238="","",SUMIFS(Con_ve!$F$6:$F$1005,Con_ve!$C$6:$C$1005,$C238,Con_ve!$I$6:$I$1005,"Em negociação",Con_ve!$Q$6:$Q$1005,Cad_cl!BL$5)))</f>
        <v/>
      </c>
      <c r="BM238" s="134" t="str">
        <f>IF(ISERR(IF($C238="","",SUMIFS(Con_ve!$F$6:$F$1005,Con_ve!$C$6:$C$1005,$C238,Con_ve!$I$6:$I$1005,"Em negociação",Con_ve!$Q$6:$Q$1005,Cad_cl!BM$5))),"",IF($C238="","",SUMIFS(Con_ve!$F$6:$F$1005,Con_ve!$C$6:$C$1005,$C238,Con_ve!$I$6:$I$1005,"Em negociação",Con_ve!$Q$6:$Q$1005,Cad_cl!BM$5)))</f>
        <v/>
      </c>
      <c r="BN238" s="134" t="str">
        <f>IF(ISERR(IF($C238="","",SUMIFS(Con_ve!$F$6:$F$1005,Con_ve!$C$6:$C$1005,$C238,Con_ve!$I$6:$I$1005,"Em negociação",Con_ve!$Q$6:$Q$1005,Cad_cl!BN$5))),"",IF($C238="","",SUMIFS(Con_ve!$F$6:$F$1005,Con_ve!$C$6:$C$1005,$C238,Con_ve!$I$6:$I$1005,"Em negociação",Con_ve!$Q$6:$Q$1005,Cad_cl!BN$5)))</f>
        <v/>
      </c>
      <c r="BO238" s="134" t="str">
        <f>IF(ISERR(IF($C238="","",SUMIFS(Con_ve!$F$6:$F$1005,Con_ve!$C$6:$C$1005,$C238,Con_ve!$I$6:$I$1005,"Em negociação",Con_ve!$Q$6:$Q$1005,Cad_cl!BO$5))),"",IF($C238="","",SUMIFS(Con_ve!$F$6:$F$1005,Con_ve!$C$6:$C$1005,$C238,Con_ve!$I$6:$I$1005,"Em negociação",Con_ve!$Q$6:$Q$1005,Cad_cl!BO$5)))</f>
        <v/>
      </c>
      <c r="BP238" s="134">
        <f t="shared" si="10"/>
        <v>0</v>
      </c>
      <c r="BR238" s="125" t="str">
        <f>IF(ISERR(IF(AND($I238=Re_lo!$E$5,BR$5=VLOOKUP(Re_lo!$H$5,Re_lo!$N$5:$O$16,2,0)),AP238,"")),"",IF(AND($I238=Re_lo!$E$5,BR$5=VLOOKUP(Re_lo!$H$5,Re_lo!$N$5:$O$16,2,0)),AP238,""))</f>
        <v/>
      </c>
      <c r="BS238" s="125" t="str">
        <f>IF(ISERR(IF(AND($I238=Re_lo!$E$5,BS$5=VLOOKUP(Re_lo!$H$5,Re_lo!$N$5:$O$16,2,0)),AQ238,"")),"",IF(AND($I238=Re_lo!$E$5,BS$5=VLOOKUP(Re_lo!$H$5,Re_lo!$N$5:$O$16,2,0)),AQ238,""))</f>
        <v/>
      </c>
      <c r="BT238" s="125" t="str">
        <f>IF(ISERR(IF(AND($I238=Re_lo!$E$5,BT$5=VLOOKUP(Re_lo!$H$5,Re_lo!$N$5:$O$16,2,0)),AR238,"")),"",IF(AND($I238=Re_lo!$E$5,BT$5=VLOOKUP(Re_lo!$H$5,Re_lo!$N$5:$O$16,2,0)),AR238,""))</f>
        <v/>
      </c>
      <c r="BU238" s="125" t="str">
        <f>IF(ISERR(IF(AND($I238=Re_lo!$E$5,BU$5=VLOOKUP(Re_lo!$H$5,Re_lo!$N$5:$O$16,2,0)),AS238,"")),"",IF(AND($I238=Re_lo!$E$5,BU$5=VLOOKUP(Re_lo!$H$5,Re_lo!$N$5:$O$16,2,0)),AS238,""))</f>
        <v/>
      </c>
      <c r="BV238" s="125" t="str">
        <f>IF(ISERR(IF(AND($I238=Re_lo!$E$5,BV$5=VLOOKUP(Re_lo!$H$5,Re_lo!$N$5:$O$16,2,0)),AT238,"")),"",IF(AND($I238=Re_lo!$E$5,BV$5=VLOOKUP(Re_lo!$H$5,Re_lo!$N$5:$O$16,2,0)),AT238,""))</f>
        <v/>
      </c>
      <c r="BW238" s="125" t="str">
        <f>IF(ISERR(IF(AND($I238=Re_lo!$E$5,BW$5=VLOOKUP(Re_lo!$H$5,Re_lo!$N$5:$O$16,2,0)),AU238,"")),"",IF(AND($I238=Re_lo!$E$5,BW$5=VLOOKUP(Re_lo!$H$5,Re_lo!$N$5:$O$16,2,0)),AU238,""))</f>
        <v/>
      </c>
      <c r="BX238" s="125" t="str">
        <f>IF(ISERR(IF(AND($I238=Re_lo!$E$5,BX$5=VLOOKUP(Re_lo!$H$5,Re_lo!$N$5:$O$16,2,0)),AV238,"")),"",IF(AND($I238=Re_lo!$E$5,BX$5=VLOOKUP(Re_lo!$H$5,Re_lo!$N$5:$O$16,2,0)),AV238,""))</f>
        <v/>
      </c>
      <c r="BY238" s="125" t="str">
        <f>IF(ISERR(IF(AND($I238=Re_lo!$E$5,BY$5=VLOOKUP(Re_lo!$H$5,Re_lo!$N$5:$O$16,2,0)),AW238,"")),"",IF(AND($I238=Re_lo!$E$5,BY$5=VLOOKUP(Re_lo!$H$5,Re_lo!$N$5:$O$16,2,0)),AW238,""))</f>
        <v/>
      </c>
      <c r="BZ238" s="125" t="str">
        <f>IF(ISERR(IF(AND($I238=Re_lo!$E$5,BZ$5=VLOOKUP(Re_lo!$H$5,Re_lo!$N$5:$O$16,2,0)),AX238,"")),"",IF(AND($I238=Re_lo!$E$5,BZ$5=VLOOKUP(Re_lo!$H$5,Re_lo!$N$5:$O$16,2,0)),AX238,""))</f>
        <v/>
      </c>
      <c r="CA238" s="125" t="str">
        <f>IF(ISERR(IF(AND($I238=Re_lo!$E$5,CA$5=VLOOKUP(Re_lo!$H$5,Re_lo!$N$5:$O$16,2,0)),AY238,"")),"",IF(AND($I238=Re_lo!$E$5,CA$5=VLOOKUP(Re_lo!$H$5,Re_lo!$N$5:$O$16,2,0)),AY238,""))</f>
        <v/>
      </c>
      <c r="CB238" s="125" t="str">
        <f>IF(ISERR(IF(AND($I238=Re_lo!$E$5,CB$5=VLOOKUP(Re_lo!$H$5,Re_lo!$N$5:$O$16,2,0)),AZ238,"")),"",IF(AND($I238=Re_lo!$E$5,CB$5=VLOOKUP(Re_lo!$H$5,Re_lo!$N$5:$O$16,2,0)),AZ238,""))</f>
        <v/>
      </c>
      <c r="CC238" s="125" t="str">
        <f>IF(ISERR(IF(AND($I238=Re_lo!$E$5,CC$5=VLOOKUP(Re_lo!$H$5,Re_lo!$N$5:$O$16,2,0)),BA238,"")),"",IF(AND($I238=Re_lo!$E$5,CC$5=VLOOKUP(Re_lo!$H$5,Re_lo!$N$5:$O$16,2,0)),BA238,""))</f>
        <v/>
      </c>
      <c r="CD238" s="125" t="str">
        <f>IF(ISERR(IF(AND($I238=Re_lo!$E$5,CD$5=VLOOKUP(Re_lo!$H$5,Re_lo!$N$5:$O$16,2,0)),BB238,"")),"",IF(AND($I238=Re_lo!$E$5,CD$5=VLOOKUP(Re_lo!$H$5,Re_lo!$N$5:$O$16,2,0)),BB238,""))</f>
        <v/>
      </c>
      <c r="CF238" s="125" t="str">
        <f>IF($C238="","",COUNTIFS(Con_ve!$C$6:$C$1005,$C238,Con_ve!$Q$6:$Q$1005,Cad_cl!CF$5))</f>
        <v/>
      </c>
      <c r="CG238" s="125" t="str">
        <f>IF($C238="","",COUNTIFS(Con_ve!$C$6:$C$1005,$C238,Con_ve!$Q$6:$Q$1005,Cad_cl!CG$5))</f>
        <v/>
      </c>
      <c r="CH238" s="125" t="str">
        <f>IF($C238="","",COUNTIFS(Con_ve!$C$6:$C$1005,$C238,Con_ve!$Q$6:$Q$1005,Cad_cl!CH$5))</f>
        <v/>
      </c>
      <c r="CI238" s="125" t="str">
        <f>IF($C238="","",COUNTIFS(Con_ve!$C$6:$C$1005,$C238,Con_ve!$Q$6:$Q$1005,Cad_cl!CI$5))</f>
        <v/>
      </c>
      <c r="CJ238" s="125" t="str">
        <f>IF($C238="","",COUNTIFS(Con_ve!$C$6:$C$1005,$C238,Con_ve!$Q$6:$Q$1005,Cad_cl!CJ$5))</f>
        <v/>
      </c>
      <c r="CK238" s="125" t="str">
        <f>IF($C238="","",COUNTIFS(Con_ve!$C$6:$C$1005,$C238,Con_ve!$Q$6:$Q$1005,Cad_cl!CK$5))</f>
        <v/>
      </c>
      <c r="CL238" s="125" t="str">
        <f>IF($C238="","",COUNTIFS(Con_ve!$C$6:$C$1005,$C238,Con_ve!$Q$6:$Q$1005,Cad_cl!CL$5))</f>
        <v/>
      </c>
      <c r="CM238" s="125" t="str">
        <f>IF($C238="","",COUNTIFS(Con_ve!$C$6:$C$1005,$C238,Con_ve!$Q$6:$Q$1005,Cad_cl!CM$5))</f>
        <v/>
      </c>
      <c r="CN238" s="125" t="str">
        <f>IF($C238="","",COUNTIFS(Con_ve!$C$6:$C$1005,$C238,Con_ve!$Q$6:$Q$1005,Cad_cl!CN$5))</f>
        <v/>
      </c>
      <c r="CO238" s="125" t="str">
        <f>IF($C238="","",COUNTIFS(Con_ve!$C$6:$C$1005,$C238,Con_ve!$Q$6:$Q$1005,Cad_cl!CO$5))</f>
        <v/>
      </c>
      <c r="CP238" s="125" t="str">
        <f>IF($C238="","",COUNTIFS(Con_ve!$C$6:$C$1005,$C238,Con_ve!$Q$6:$Q$1005,Cad_cl!CP$5))</f>
        <v/>
      </c>
      <c r="CQ238" s="125" t="str">
        <f>IF($C238="","",COUNTIFS(Con_ve!$C$6:$C$1005,$C238,Con_ve!$Q$6:$Q$1005,Cad_cl!CQ$5))</f>
        <v/>
      </c>
      <c r="CR238" s="125">
        <f t="shared" si="11"/>
        <v>0</v>
      </c>
    </row>
    <row r="239" spans="3:96" ht="30" customHeight="1">
      <c r="C239" s="153"/>
      <c r="D239" s="153"/>
      <c r="E239" s="154"/>
      <c r="F239" s="153"/>
      <c r="G239" s="155"/>
      <c r="H239" s="153"/>
      <c r="I239" s="153"/>
      <c r="J239" s="132" t="s">
        <v>309</v>
      </c>
      <c r="K239" s="133" t="s">
        <v>309</v>
      </c>
      <c r="L239" s="153"/>
      <c r="M239" s="153"/>
      <c r="N239" s="153"/>
      <c r="O239" s="153"/>
      <c r="P239" s="153"/>
      <c r="Q239" s="153"/>
      <c r="AP239" s="134" t="str">
        <f>IF(ISERR(IF($C239="","",SUMIFS(Con_ve!$F$6:$F$1005,Con_ve!$C$6:$C$1005,$C239,Con_ve!$I$6:$I$1005,"Fechada",Con_ve!$Q$6:$Q$1005,Cad_cl!AP$5))),"",IF($C239="","",SUMIFS(Con_ve!$F$6:$F$1005,Con_ve!$C$6:$C$1005,$C239,Con_ve!$I$6:$I$1005,"Fechada",Con_ve!$Q$6:$Q$1005,Cad_cl!AP$5)))</f>
        <v/>
      </c>
      <c r="AQ239" s="134" t="str">
        <f>IF(ISERR(IF($C239="","",SUMIFS(Con_ve!$F$6:$F$1005,Con_ve!$C$6:$C$1005,$C239,Con_ve!$I$6:$I$1005,"Fechada",Con_ve!$Q$6:$Q$1005,Cad_cl!AQ$5))),"",IF($C239="","",SUMIFS(Con_ve!$F$6:$F$1005,Con_ve!$C$6:$C$1005,$C239,Con_ve!$I$6:$I$1005,"Fechada",Con_ve!$Q$6:$Q$1005,Cad_cl!AQ$5)))</f>
        <v/>
      </c>
      <c r="AR239" s="134" t="str">
        <f>IF(ISERR(IF($C239="","",SUMIFS(Con_ve!$F$6:$F$1005,Con_ve!$C$6:$C$1005,$C239,Con_ve!$I$6:$I$1005,"Fechada",Con_ve!$Q$6:$Q$1005,Cad_cl!AR$5))),"",IF($C239="","",SUMIFS(Con_ve!$F$6:$F$1005,Con_ve!$C$6:$C$1005,$C239,Con_ve!$I$6:$I$1005,"Fechada",Con_ve!$Q$6:$Q$1005,Cad_cl!AR$5)))</f>
        <v/>
      </c>
      <c r="AS239" s="134" t="str">
        <f>IF(ISERR(IF($C239="","",SUMIFS(Con_ve!$F$6:$F$1005,Con_ve!$C$6:$C$1005,$C239,Con_ve!$I$6:$I$1005,"Fechada",Con_ve!$Q$6:$Q$1005,Cad_cl!AS$5))),"",IF($C239="","",SUMIFS(Con_ve!$F$6:$F$1005,Con_ve!$C$6:$C$1005,$C239,Con_ve!$I$6:$I$1005,"Fechada",Con_ve!$Q$6:$Q$1005,Cad_cl!AS$5)))</f>
        <v/>
      </c>
      <c r="AT239" s="134" t="str">
        <f>IF(ISERR(IF($C239="","",SUMIFS(Con_ve!$F$6:$F$1005,Con_ve!$C$6:$C$1005,$C239,Con_ve!$I$6:$I$1005,"Fechada",Con_ve!$Q$6:$Q$1005,Cad_cl!AT$5))),"",IF($C239="","",SUMIFS(Con_ve!$F$6:$F$1005,Con_ve!$C$6:$C$1005,$C239,Con_ve!$I$6:$I$1005,"Fechada",Con_ve!$Q$6:$Q$1005,Cad_cl!AT$5)))</f>
        <v/>
      </c>
      <c r="AU239" s="134" t="str">
        <f>IF(ISERR(IF($C239="","",SUMIFS(Con_ve!$F$6:$F$1005,Con_ve!$C$6:$C$1005,$C239,Con_ve!$I$6:$I$1005,"Fechada",Con_ve!$Q$6:$Q$1005,Cad_cl!AU$5))),"",IF($C239="","",SUMIFS(Con_ve!$F$6:$F$1005,Con_ve!$C$6:$C$1005,$C239,Con_ve!$I$6:$I$1005,"Fechada",Con_ve!$Q$6:$Q$1005,Cad_cl!AU$5)))</f>
        <v/>
      </c>
      <c r="AV239" s="134" t="str">
        <f>IF(ISERR(IF($C239="","",SUMIFS(Con_ve!$F$6:$F$1005,Con_ve!$C$6:$C$1005,$C239,Con_ve!$I$6:$I$1005,"Fechada",Con_ve!$Q$6:$Q$1005,Cad_cl!AV$5))),"",IF($C239="","",SUMIFS(Con_ve!$F$6:$F$1005,Con_ve!$C$6:$C$1005,$C239,Con_ve!$I$6:$I$1005,"Fechada",Con_ve!$Q$6:$Q$1005,Cad_cl!AV$5)))</f>
        <v/>
      </c>
      <c r="AW239" s="134" t="str">
        <f>IF(ISERR(IF($C239="","",SUMIFS(Con_ve!$F$6:$F$1005,Con_ve!$C$6:$C$1005,$C239,Con_ve!$I$6:$I$1005,"Fechada",Con_ve!$Q$6:$Q$1005,Cad_cl!AW$5))),"",IF($C239="","",SUMIFS(Con_ve!$F$6:$F$1005,Con_ve!$C$6:$C$1005,$C239,Con_ve!$I$6:$I$1005,"Fechada",Con_ve!$Q$6:$Q$1005,Cad_cl!AW$5)))</f>
        <v/>
      </c>
      <c r="AX239" s="134" t="str">
        <f>IF(ISERR(IF($C239="","",SUMIFS(Con_ve!$F$6:$F$1005,Con_ve!$C$6:$C$1005,$C239,Con_ve!$I$6:$I$1005,"Fechada",Con_ve!$Q$6:$Q$1005,Cad_cl!AX$5))),"",IF($C239="","",SUMIFS(Con_ve!$F$6:$F$1005,Con_ve!$C$6:$C$1005,$C239,Con_ve!$I$6:$I$1005,"Fechada",Con_ve!$Q$6:$Q$1005,Cad_cl!AX$5)))</f>
        <v/>
      </c>
      <c r="AY239" s="134" t="str">
        <f>IF(ISERR(IF($C239="","",SUMIFS(Con_ve!$F$6:$F$1005,Con_ve!$C$6:$C$1005,$C239,Con_ve!$I$6:$I$1005,"Fechada",Con_ve!$Q$6:$Q$1005,Cad_cl!AY$5))),"",IF($C239="","",SUMIFS(Con_ve!$F$6:$F$1005,Con_ve!$C$6:$C$1005,$C239,Con_ve!$I$6:$I$1005,"Fechada",Con_ve!$Q$6:$Q$1005,Cad_cl!AY$5)))</f>
        <v/>
      </c>
      <c r="AZ239" s="134" t="str">
        <f>IF(ISERR(IF($C239="","",SUMIFS(Con_ve!$F$6:$F$1005,Con_ve!$C$6:$C$1005,$C239,Con_ve!$I$6:$I$1005,"Fechada",Con_ve!$Q$6:$Q$1005,Cad_cl!AZ$5))),"",IF($C239="","",SUMIFS(Con_ve!$F$6:$F$1005,Con_ve!$C$6:$C$1005,$C239,Con_ve!$I$6:$I$1005,"Fechada",Con_ve!$Q$6:$Q$1005,Cad_cl!AZ$5)))</f>
        <v/>
      </c>
      <c r="BA239" s="134" t="str">
        <f>IF(ISERR(IF($C239="","",SUMIFS(Con_ve!$F$6:$F$1005,Con_ve!$C$6:$C$1005,$C239,Con_ve!$I$6:$I$1005,"Fechada",Con_ve!$Q$6:$Q$1005,Cad_cl!BA$5))),"",IF($C239="","",SUMIFS(Con_ve!$F$6:$F$1005,Con_ve!$C$6:$C$1005,$C239,Con_ve!$I$6:$I$1005,"Fechada",Con_ve!$Q$6:$Q$1005,Cad_cl!BA$5)))</f>
        <v/>
      </c>
      <c r="BB239" s="134">
        <f t="shared" si="9"/>
        <v>0</v>
      </c>
      <c r="BD239" s="134" t="str">
        <f>IF(ISERR(IF($C239="","",SUMIFS(Con_ve!$F$6:$F$1005,Con_ve!$C$6:$C$1005,$C239,Con_ve!$I$6:$I$1005,"Em negociação",Con_ve!$Q$6:$Q$1005,Cad_cl!BD$5))),"",IF($C239="","",SUMIFS(Con_ve!$F$6:$F$1005,Con_ve!$C$6:$C$1005,$C239,Con_ve!$I$6:$I$1005,"Em negociação",Con_ve!$Q$6:$Q$1005,Cad_cl!BD$5)))</f>
        <v/>
      </c>
      <c r="BE239" s="134" t="str">
        <f>IF(ISERR(IF($C239="","",SUMIFS(Con_ve!$F$6:$F$1005,Con_ve!$C$6:$C$1005,$C239,Con_ve!$I$6:$I$1005,"Em negociação",Con_ve!$Q$6:$Q$1005,Cad_cl!BE$5))),"",IF($C239="","",SUMIFS(Con_ve!$F$6:$F$1005,Con_ve!$C$6:$C$1005,$C239,Con_ve!$I$6:$I$1005,"Em negociação",Con_ve!$Q$6:$Q$1005,Cad_cl!BE$5)))</f>
        <v/>
      </c>
      <c r="BF239" s="134" t="str">
        <f>IF(ISERR(IF($C239="","",SUMIFS(Con_ve!$F$6:$F$1005,Con_ve!$C$6:$C$1005,$C239,Con_ve!$I$6:$I$1005,"Em negociação",Con_ve!$Q$6:$Q$1005,Cad_cl!BF$5))),"",IF($C239="","",SUMIFS(Con_ve!$F$6:$F$1005,Con_ve!$C$6:$C$1005,$C239,Con_ve!$I$6:$I$1005,"Em negociação",Con_ve!$Q$6:$Q$1005,Cad_cl!BF$5)))</f>
        <v/>
      </c>
      <c r="BG239" s="134" t="str">
        <f>IF(ISERR(IF($C239="","",SUMIFS(Con_ve!$F$6:$F$1005,Con_ve!$C$6:$C$1005,$C239,Con_ve!$I$6:$I$1005,"Em negociação",Con_ve!$Q$6:$Q$1005,Cad_cl!BG$5))),"",IF($C239="","",SUMIFS(Con_ve!$F$6:$F$1005,Con_ve!$C$6:$C$1005,$C239,Con_ve!$I$6:$I$1005,"Em negociação",Con_ve!$Q$6:$Q$1005,Cad_cl!BG$5)))</f>
        <v/>
      </c>
      <c r="BH239" s="134" t="str">
        <f>IF(ISERR(IF($C239="","",SUMIFS(Con_ve!$F$6:$F$1005,Con_ve!$C$6:$C$1005,$C239,Con_ve!$I$6:$I$1005,"Em negociação",Con_ve!$Q$6:$Q$1005,Cad_cl!BH$5))),"",IF($C239="","",SUMIFS(Con_ve!$F$6:$F$1005,Con_ve!$C$6:$C$1005,$C239,Con_ve!$I$6:$I$1005,"Em negociação",Con_ve!$Q$6:$Q$1005,Cad_cl!BH$5)))</f>
        <v/>
      </c>
      <c r="BI239" s="134" t="str">
        <f>IF(ISERR(IF($C239="","",SUMIFS(Con_ve!$F$6:$F$1005,Con_ve!$C$6:$C$1005,$C239,Con_ve!$I$6:$I$1005,"Em negociação",Con_ve!$Q$6:$Q$1005,Cad_cl!BI$5))),"",IF($C239="","",SUMIFS(Con_ve!$F$6:$F$1005,Con_ve!$C$6:$C$1005,$C239,Con_ve!$I$6:$I$1005,"Em negociação",Con_ve!$Q$6:$Q$1005,Cad_cl!BI$5)))</f>
        <v/>
      </c>
      <c r="BJ239" s="134" t="str">
        <f>IF(ISERR(IF($C239="","",SUMIFS(Con_ve!$F$6:$F$1005,Con_ve!$C$6:$C$1005,$C239,Con_ve!$I$6:$I$1005,"Em negociação",Con_ve!$Q$6:$Q$1005,Cad_cl!BJ$5))),"",IF($C239="","",SUMIFS(Con_ve!$F$6:$F$1005,Con_ve!$C$6:$C$1005,$C239,Con_ve!$I$6:$I$1005,"Em negociação",Con_ve!$Q$6:$Q$1005,Cad_cl!BJ$5)))</f>
        <v/>
      </c>
      <c r="BK239" s="134" t="str">
        <f>IF(ISERR(IF($C239="","",SUMIFS(Con_ve!$F$6:$F$1005,Con_ve!$C$6:$C$1005,$C239,Con_ve!$I$6:$I$1005,"Em negociação",Con_ve!$Q$6:$Q$1005,Cad_cl!BK$5))),"",IF($C239="","",SUMIFS(Con_ve!$F$6:$F$1005,Con_ve!$C$6:$C$1005,$C239,Con_ve!$I$6:$I$1005,"Em negociação",Con_ve!$Q$6:$Q$1005,Cad_cl!BK$5)))</f>
        <v/>
      </c>
      <c r="BL239" s="134" t="str">
        <f>IF(ISERR(IF($C239="","",SUMIFS(Con_ve!$F$6:$F$1005,Con_ve!$C$6:$C$1005,$C239,Con_ve!$I$6:$I$1005,"Em negociação",Con_ve!$Q$6:$Q$1005,Cad_cl!BL$5))),"",IF($C239="","",SUMIFS(Con_ve!$F$6:$F$1005,Con_ve!$C$6:$C$1005,$C239,Con_ve!$I$6:$I$1005,"Em negociação",Con_ve!$Q$6:$Q$1005,Cad_cl!BL$5)))</f>
        <v/>
      </c>
      <c r="BM239" s="134" t="str">
        <f>IF(ISERR(IF($C239="","",SUMIFS(Con_ve!$F$6:$F$1005,Con_ve!$C$6:$C$1005,$C239,Con_ve!$I$6:$I$1005,"Em negociação",Con_ve!$Q$6:$Q$1005,Cad_cl!BM$5))),"",IF($C239="","",SUMIFS(Con_ve!$F$6:$F$1005,Con_ve!$C$6:$C$1005,$C239,Con_ve!$I$6:$I$1005,"Em negociação",Con_ve!$Q$6:$Q$1005,Cad_cl!BM$5)))</f>
        <v/>
      </c>
      <c r="BN239" s="134" t="str">
        <f>IF(ISERR(IF($C239="","",SUMIFS(Con_ve!$F$6:$F$1005,Con_ve!$C$6:$C$1005,$C239,Con_ve!$I$6:$I$1005,"Em negociação",Con_ve!$Q$6:$Q$1005,Cad_cl!BN$5))),"",IF($C239="","",SUMIFS(Con_ve!$F$6:$F$1005,Con_ve!$C$6:$C$1005,$C239,Con_ve!$I$6:$I$1005,"Em negociação",Con_ve!$Q$6:$Q$1005,Cad_cl!BN$5)))</f>
        <v/>
      </c>
      <c r="BO239" s="134" t="str">
        <f>IF(ISERR(IF($C239="","",SUMIFS(Con_ve!$F$6:$F$1005,Con_ve!$C$6:$C$1005,$C239,Con_ve!$I$6:$I$1005,"Em negociação",Con_ve!$Q$6:$Q$1005,Cad_cl!BO$5))),"",IF($C239="","",SUMIFS(Con_ve!$F$6:$F$1005,Con_ve!$C$6:$C$1005,$C239,Con_ve!$I$6:$I$1005,"Em negociação",Con_ve!$Q$6:$Q$1005,Cad_cl!BO$5)))</f>
        <v/>
      </c>
      <c r="BP239" s="134">
        <f t="shared" si="10"/>
        <v>0</v>
      </c>
      <c r="BR239" s="125" t="str">
        <f>IF(ISERR(IF(AND($I239=Re_lo!$E$5,BR$5=VLOOKUP(Re_lo!$H$5,Re_lo!$N$5:$O$16,2,0)),AP239,"")),"",IF(AND($I239=Re_lo!$E$5,BR$5=VLOOKUP(Re_lo!$H$5,Re_lo!$N$5:$O$16,2,0)),AP239,""))</f>
        <v/>
      </c>
      <c r="BS239" s="125" t="str">
        <f>IF(ISERR(IF(AND($I239=Re_lo!$E$5,BS$5=VLOOKUP(Re_lo!$H$5,Re_lo!$N$5:$O$16,2,0)),AQ239,"")),"",IF(AND($I239=Re_lo!$E$5,BS$5=VLOOKUP(Re_lo!$H$5,Re_lo!$N$5:$O$16,2,0)),AQ239,""))</f>
        <v/>
      </c>
      <c r="BT239" s="125" t="str">
        <f>IF(ISERR(IF(AND($I239=Re_lo!$E$5,BT$5=VLOOKUP(Re_lo!$H$5,Re_lo!$N$5:$O$16,2,0)),AR239,"")),"",IF(AND($I239=Re_lo!$E$5,BT$5=VLOOKUP(Re_lo!$H$5,Re_lo!$N$5:$O$16,2,0)),AR239,""))</f>
        <v/>
      </c>
      <c r="BU239" s="125" t="str">
        <f>IF(ISERR(IF(AND($I239=Re_lo!$E$5,BU$5=VLOOKUP(Re_lo!$H$5,Re_lo!$N$5:$O$16,2,0)),AS239,"")),"",IF(AND($I239=Re_lo!$E$5,BU$5=VLOOKUP(Re_lo!$H$5,Re_lo!$N$5:$O$16,2,0)),AS239,""))</f>
        <v/>
      </c>
      <c r="BV239" s="125" t="str">
        <f>IF(ISERR(IF(AND($I239=Re_lo!$E$5,BV$5=VLOOKUP(Re_lo!$H$5,Re_lo!$N$5:$O$16,2,0)),AT239,"")),"",IF(AND($I239=Re_lo!$E$5,BV$5=VLOOKUP(Re_lo!$H$5,Re_lo!$N$5:$O$16,2,0)),AT239,""))</f>
        <v/>
      </c>
      <c r="BW239" s="125" t="str">
        <f>IF(ISERR(IF(AND($I239=Re_lo!$E$5,BW$5=VLOOKUP(Re_lo!$H$5,Re_lo!$N$5:$O$16,2,0)),AU239,"")),"",IF(AND($I239=Re_lo!$E$5,BW$5=VLOOKUP(Re_lo!$H$5,Re_lo!$N$5:$O$16,2,0)),AU239,""))</f>
        <v/>
      </c>
      <c r="BX239" s="125" t="str">
        <f>IF(ISERR(IF(AND($I239=Re_lo!$E$5,BX$5=VLOOKUP(Re_lo!$H$5,Re_lo!$N$5:$O$16,2,0)),AV239,"")),"",IF(AND($I239=Re_lo!$E$5,BX$5=VLOOKUP(Re_lo!$H$5,Re_lo!$N$5:$O$16,2,0)),AV239,""))</f>
        <v/>
      </c>
      <c r="BY239" s="125" t="str">
        <f>IF(ISERR(IF(AND($I239=Re_lo!$E$5,BY$5=VLOOKUP(Re_lo!$H$5,Re_lo!$N$5:$O$16,2,0)),AW239,"")),"",IF(AND($I239=Re_lo!$E$5,BY$5=VLOOKUP(Re_lo!$H$5,Re_lo!$N$5:$O$16,2,0)),AW239,""))</f>
        <v/>
      </c>
      <c r="BZ239" s="125" t="str">
        <f>IF(ISERR(IF(AND($I239=Re_lo!$E$5,BZ$5=VLOOKUP(Re_lo!$H$5,Re_lo!$N$5:$O$16,2,0)),AX239,"")),"",IF(AND($I239=Re_lo!$E$5,BZ$5=VLOOKUP(Re_lo!$H$5,Re_lo!$N$5:$O$16,2,0)),AX239,""))</f>
        <v/>
      </c>
      <c r="CA239" s="125" t="str">
        <f>IF(ISERR(IF(AND($I239=Re_lo!$E$5,CA$5=VLOOKUP(Re_lo!$H$5,Re_lo!$N$5:$O$16,2,0)),AY239,"")),"",IF(AND($I239=Re_lo!$E$5,CA$5=VLOOKUP(Re_lo!$H$5,Re_lo!$N$5:$O$16,2,0)),AY239,""))</f>
        <v/>
      </c>
      <c r="CB239" s="125" t="str">
        <f>IF(ISERR(IF(AND($I239=Re_lo!$E$5,CB$5=VLOOKUP(Re_lo!$H$5,Re_lo!$N$5:$O$16,2,0)),AZ239,"")),"",IF(AND($I239=Re_lo!$E$5,CB$5=VLOOKUP(Re_lo!$H$5,Re_lo!$N$5:$O$16,2,0)),AZ239,""))</f>
        <v/>
      </c>
      <c r="CC239" s="125" t="str">
        <f>IF(ISERR(IF(AND($I239=Re_lo!$E$5,CC$5=VLOOKUP(Re_lo!$H$5,Re_lo!$N$5:$O$16,2,0)),BA239,"")),"",IF(AND($I239=Re_lo!$E$5,CC$5=VLOOKUP(Re_lo!$H$5,Re_lo!$N$5:$O$16,2,0)),BA239,""))</f>
        <v/>
      </c>
      <c r="CD239" s="125" t="str">
        <f>IF(ISERR(IF(AND($I239=Re_lo!$E$5,CD$5=VLOOKUP(Re_lo!$H$5,Re_lo!$N$5:$O$16,2,0)),BB239,"")),"",IF(AND($I239=Re_lo!$E$5,CD$5=VLOOKUP(Re_lo!$H$5,Re_lo!$N$5:$O$16,2,0)),BB239,""))</f>
        <v/>
      </c>
      <c r="CF239" s="125" t="str">
        <f>IF($C239="","",COUNTIFS(Con_ve!$C$6:$C$1005,$C239,Con_ve!$Q$6:$Q$1005,Cad_cl!CF$5))</f>
        <v/>
      </c>
      <c r="CG239" s="125" t="str">
        <f>IF($C239="","",COUNTIFS(Con_ve!$C$6:$C$1005,$C239,Con_ve!$Q$6:$Q$1005,Cad_cl!CG$5))</f>
        <v/>
      </c>
      <c r="CH239" s="125" t="str">
        <f>IF($C239="","",COUNTIFS(Con_ve!$C$6:$C$1005,$C239,Con_ve!$Q$6:$Q$1005,Cad_cl!CH$5))</f>
        <v/>
      </c>
      <c r="CI239" s="125" t="str">
        <f>IF($C239="","",COUNTIFS(Con_ve!$C$6:$C$1005,$C239,Con_ve!$Q$6:$Q$1005,Cad_cl!CI$5))</f>
        <v/>
      </c>
      <c r="CJ239" s="125" t="str">
        <f>IF($C239="","",COUNTIFS(Con_ve!$C$6:$C$1005,$C239,Con_ve!$Q$6:$Q$1005,Cad_cl!CJ$5))</f>
        <v/>
      </c>
      <c r="CK239" s="125" t="str">
        <f>IF($C239="","",COUNTIFS(Con_ve!$C$6:$C$1005,$C239,Con_ve!$Q$6:$Q$1005,Cad_cl!CK$5))</f>
        <v/>
      </c>
      <c r="CL239" s="125" t="str">
        <f>IF($C239="","",COUNTIFS(Con_ve!$C$6:$C$1005,$C239,Con_ve!$Q$6:$Q$1005,Cad_cl!CL$5))</f>
        <v/>
      </c>
      <c r="CM239" s="125" t="str">
        <f>IF($C239="","",COUNTIFS(Con_ve!$C$6:$C$1005,$C239,Con_ve!$Q$6:$Q$1005,Cad_cl!CM$5))</f>
        <v/>
      </c>
      <c r="CN239" s="125" t="str">
        <f>IF($C239="","",COUNTIFS(Con_ve!$C$6:$C$1005,$C239,Con_ve!$Q$6:$Q$1005,Cad_cl!CN$5))</f>
        <v/>
      </c>
      <c r="CO239" s="125" t="str">
        <f>IF($C239="","",COUNTIFS(Con_ve!$C$6:$C$1005,$C239,Con_ve!$Q$6:$Q$1005,Cad_cl!CO$5))</f>
        <v/>
      </c>
      <c r="CP239" s="125" t="str">
        <f>IF($C239="","",COUNTIFS(Con_ve!$C$6:$C$1005,$C239,Con_ve!$Q$6:$Q$1005,Cad_cl!CP$5))</f>
        <v/>
      </c>
      <c r="CQ239" s="125" t="str">
        <f>IF($C239="","",COUNTIFS(Con_ve!$C$6:$C$1005,$C239,Con_ve!$Q$6:$Q$1005,Cad_cl!CQ$5))</f>
        <v/>
      </c>
      <c r="CR239" s="125">
        <f t="shared" si="11"/>
        <v>0</v>
      </c>
    </row>
    <row r="240" spans="3:96" ht="30" customHeight="1">
      <c r="C240" s="153"/>
      <c r="D240" s="153"/>
      <c r="E240" s="154"/>
      <c r="F240" s="153"/>
      <c r="G240" s="155"/>
      <c r="H240" s="153"/>
      <c r="I240" s="153"/>
      <c r="J240" s="132" t="s">
        <v>309</v>
      </c>
      <c r="K240" s="133" t="s">
        <v>309</v>
      </c>
      <c r="L240" s="153"/>
      <c r="M240" s="153"/>
      <c r="N240" s="153"/>
      <c r="O240" s="153"/>
      <c r="P240" s="153"/>
      <c r="Q240" s="153"/>
      <c r="AP240" s="134" t="str">
        <f>IF(ISERR(IF($C240="","",SUMIFS(Con_ve!$F$6:$F$1005,Con_ve!$C$6:$C$1005,$C240,Con_ve!$I$6:$I$1005,"Fechada",Con_ve!$Q$6:$Q$1005,Cad_cl!AP$5))),"",IF($C240="","",SUMIFS(Con_ve!$F$6:$F$1005,Con_ve!$C$6:$C$1005,$C240,Con_ve!$I$6:$I$1005,"Fechada",Con_ve!$Q$6:$Q$1005,Cad_cl!AP$5)))</f>
        <v/>
      </c>
      <c r="AQ240" s="134" t="str">
        <f>IF(ISERR(IF($C240="","",SUMIFS(Con_ve!$F$6:$F$1005,Con_ve!$C$6:$C$1005,$C240,Con_ve!$I$6:$I$1005,"Fechada",Con_ve!$Q$6:$Q$1005,Cad_cl!AQ$5))),"",IF($C240="","",SUMIFS(Con_ve!$F$6:$F$1005,Con_ve!$C$6:$C$1005,$C240,Con_ve!$I$6:$I$1005,"Fechada",Con_ve!$Q$6:$Q$1005,Cad_cl!AQ$5)))</f>
        <v/>
      </c>
      <c r="AR240" s="134" t="str">
        <f>IF(ISERR(IF($C240="","",SUMIFS(Con_ve!$F$6:$F$1005,Con_ve!$C$6:$C$1005,$C240,Con_ve!$I$6:$I$1005,"Fechada",Con_ve!$Q$6:$Q$1005,Cad_cl!AR$5))),"",IF($C240="","",SUMIFS(Con_ve!$F$6:$F$1005,Con_ve!$C$6:$C$1005,$C240,Con_ve!$I$6:$I$1005,"Fechada",Con_ve!$Q$6:$Q$1005,Cad_cl!AR$5)))</f>
        <v/>
      </c>
      <c r="AS240" s="134" t="str">
        <f>IF(ISERR(IF($C240="","",SUMIFS(Con_ve!$F$6:$F$1005,Con_ve!$C$6:$C$1005,$C240,Con_ve!$I$6:$I$1005,"Fechada",Con_ve!$Q$6:$Q$1005,Cad_cl!AS$5))),"",IF($C240="","",SUMIFS(Con_ve!$F$6:$F$1005,Con_ve!$C$6:$C$1005,$C240,Con_ve!$I$6:$I$1005,"Fechada",Con_ve!$Q$6:$Q$1005,Cad_cl!AS$5)))</f>
        <v/>
      </c>
      <c r="AT240" s="134" t="str">
        <f>IF(ISERR(IF($C240="","",SUMIFS(Con_ve!$F$6:$F$1005,Con_ve!$C$6:$C$1005,$C240,Con_ve!$I$6:$I$1005,"Fechada",Con_ve!$Q$6:$Q$1005,Cad_cl!AT$5))),"",IF($C240="","",SUMIFS(Con_ve!$F$6:$F$1005,Con_ve!$C$6:$C$1005,$C240,Con_ve!$I$6:$I$1005,"Fechada",Con_ve!$Q$6:$Q$1005,Cad_cl!AT$5)))</f>
        <v/>
      </c>
      <c r="AU240" s="134" t="str">
        <f>IF(ISERR(IF($C240="","",SUMIFS(Con_ve!$F$6:$F$1005,Con_ve!$C$6:$C$1005,$C240,Con_ve!$I$6:$I$1005,"Fechada",Con_ve!$Q$6:$Q$1005,Cad_cl!AU$5))),"",IF($C240="","",SUMIFS(Con_ve!$F$6:$F$1005,Con_ve!$C$6:$C$1005,$C240,Con_ve!$I$6:$I$1005,"Fechada",Con_ve!$Q$6:$Q$1005,Cad_cl!AU$5)))</f>
        <v/>
      </c>
      <c r="AV240" s="134" t="str">
        <f>IF(ISERR(IF($C240="","",SUMIFS(Con_ve!$F$6:$F$1005,Con_ve!$C$6:$C$1005,$C240,Con_ve!$I$6:$I$1005,"Fechada",Con_ve!$Q$6:$Q$1005,Cad_cl!AV$5))),"",IF($C240="","",SUMIFS(Con_ve!$F$6:$F$1005,Con_ve!$C$6:$C$1005,$C240,Con_ve!$I$6:$I$1005,"Fechada",Con_ve!$Q$6:$Q$1005,Cad_cl!AV$5)))</f>
        <v/>
      </c>
      <c r="AW240" s="134" t="str">
        <f>IF(ISERR(IF($C240="","",SUMIFS(Con_ve!$F$6:$F$1005,Con_ve!$C$6:$C$1005,$C240,Con_ve!$I$6:$I$1005,"Fechada",Con_ve!$Q$6:$Q$1005,Cad_cl!AW$5))),"",IF($C240="","",SUMIFS(Con_ve!$F$6:$F$1005,Con_ve!$C$6:$C$1005,$C240,Con_ve!$I$6:$I$1005,"Fechada",Con_ve!$Q$6:$Q$1005,Cad_cl!AW$5)))</f>
        <v/>
      </c>
      <c r="AX240" s="134" t="str">
        <f>IF(ISERR(IF($C240="","",SUMIFS(Con_ve!$F$6:$F$1005,Con_ve!$C$6:$C$1005,$C240,Con_ve!$I$6:$I$1005,"Fechada",Con_ve!$Q$6:$Q$1005,Cad_cl!AX$5))),"",IF($C240="","",SUMIFS(Con_ve!$F$6:$F$1005,Con_ve!$C$6:$C$1005,$C240,Con_ve!$I$6:$I$1005,"Fechada",Con_ve!$Q$6:$Q$1005,Cad_cl!AX$5)))</f>
        <v/>
      </c>
      <c r="AY240" s="134" t="str">
        <f>IF(ISERR(IF($C240="","",SUMIFS(Con_ve!$F$6:$F$1005,Con_ve!$C$6:$C$1005,$C240,Con_ve!$I$6:$I$1005,"Fechada",Con_ve!$Q$6:$Q$1005,Cad_cl!AY$5))),"",IF($C240="","",SUMIFS(Con_ve!$F$6:$F$1005,Con_ve!$C$6:$C$1005,$C240,Con_ve!$I$6:$I$1005,"Fechada",Con_ve!$Q$6:$Q$1005,Cad_cl!AY$5)))</f>
        <v/>
      </c>
      <c r="AZ240" s="134" t="str">
        <f>IF(ISERR(IF($C240="","",SUMIFS(Con_ve!$F$6:$F$1005,Con_ve!$C$6:$C$1005,$C240,Con_ve!$I$6:$I$1005,"Fechada",Con_ve!$Q$6:$Q$1005,Cad_cl!AZ$5))),"",IF($C240="","",SUMIFS(Con_ve!$F$6:$F$1005,Con_ve!$C$6:$C$1005,$C240,Con_ve!$I$6:$I$1005,"Fechada",Con_ve!$Q$6:$Q$1005,Cad_cl!AZ$5)))</f>
        <v/>
      </c>
      <c r="BA240" s="134" t="str">
        <f>IF(ISERR(IF($C240="","",SUMIFS(Con_ve!$F$6:$F$1005,Con_ve!$C$6:$C$1005,$C240,Con_ve!$I$6:$I$1005,"Fechada",Con_ve!$Q$6:$Q$1005,Cad_cl!BA$5))),"",IF($C240="","",SUMIFS(Con_ve!$F$6:$F$1005,Con_ve!$C$6:$C$1005,$C240,Con_ve!$I$6:$I$1005,"Fechada",Con_ve!$Q$6:$Q$1005,Cad_cl!BA$5)))</f>
        <v/>
      </c>
      <c r="BB240" s="134">
        <f t="shared" si="9"/>
        <v>0</v>
      </c>
      <c r="BD240" s="134" t="str">
        <f>IF(ISERR(IF($C240="","",SUMIFS(Con_ve!$F$6:$F$1005,Con_ve!$C$6:$C$1005,$C240,Con_ve!$I$6:$I$1005,"Em negociação",Con_ve!$Q$6:$Q$1005,Cad_cl!BD$5))),"",IF($C240="","",SUMIFS(Con_ve!$F$6:$F$1005,Con_ve!$C$6:$C$1005,$C240,Con_ve!$I$6:$I$1005,"Em negociação",Con_ve!$Q$6:$Q$1005,Cad_cl!BD$5)))</f>
        <v/>
      </c>
      <c r="BE240" s="134" t="str">
        <f>IF(ISERR(IF($C240="","",SUMIFS(Con_ve!$F$6:$F$1005,Con_ve!$C$6:$C$1005,$C240,Con_ve!$I$6:$I$1005,"Em negociação",Con_ve!$Q$6:$Q$1005,Cad_cl!BE$5))),"",IF($C240="","",SUMIFS(Con_ve!$F$6:$F$1005,Con_ve!$C$6:$C$1005,$C240,Con_ve!$I$6:$I$1005,"Em negociação",Con_ve!$Q$6:$Q$1005,Cad_cl!BE$5)))</f>
        <v/>
      </c>
      <c r="BF240" s="134" t="str">
        <f>IF(ISERR(IF($C240="","",SUMIFS(Con_ve!$F$6:$F$1005,Con_ve!$C$6:$C$1005,$C240,Con_ve!$I$6:$I$1005,"Em negociação",Con_ve!$Q$6:$Q$1005,Cad_cl!BF$5))),"",IF($C240="","",SUMIFS(Con_ve!$F$6:$F$1005,Con_ve!$C$6:$C$1005,$C240,Con_ve!$I$6:$I$1005,"Em negociação",Con_ve!$Q$6:$Q$1005,Cad_cl!BF$5)))</f>
        <v/>
      </c>
      <c r="BG240" s="134" t="str">
        <f>IF(ISERR(IF($C240="","",SUMIFS(Con_ve!$F$6:$F$1005,Con_ve!$C$6:$C$1005,$C240,Con_ve!$I$6:$I$1005,"Em negociação",Con_ve!$Q$6:$Q$1005,Cad_cl!BG$5))),"",IF($C240="","",SUMIFS(Con_ve!$F$6:$F$1005,Con_ve!$C$6:$C$1005,$C240,Con_ve!$I$6:$I$1005,"Em negociação",Con_ve!$Q$6:$Q$1005,Cad_cl!BG$5)))</f>
        <v/>
      </c>
      <c r="BH240" s="134" t="str">
        <f>IF(ISERR(IF($C240="","",SUMIFS(Con_ve!$F$6:$F$1005,Con_ve!$C$6:$C$1005,$C240,Con_ve!$I$6:$I$1005,"Em negociação",Con_ve!$Q$6:$Q$1005,Cad_cl!BH$5))),"",IF($C240="","",SUMIFS(Con_ve!$F$6:$F$1005,Con_ve!$C$6:$C$1005,$C240,Con_ve!$I$6:$I$1005,"Em negociação",Con_ve!$Q$6:$Q$1005,Cad_cl!BH$5)))</f>
        <v/>
      </c>
      <c r="BI240" s="134" t="str">
        <f>IF(ISERR(IF($C240="","",SUMIFS(Con_ve!$F$6:$F$1005,Con_ve!$C$6:$C$1005,$C240,Con_ve!$I$6:$I$1005,"Em negociação",Con_ve!$Q$6:$Q$1005,Cad_cl!BI$5))),"",IF($C240="","",SUMIFS(Con_ve!$F$6:$F$1005,Con_ve!$C$6:$C$1005,$C240,Con_ve!$I$6:$I$1005,"Em negociação",Con_ve!$Q$6:$Q$1005,Cad_cl!BI$5)))</f>
        <v/>
      </c>
      <c r="BJ240" s="134" t="str">
        <f>IF(ISERR(IF($C240="","",SUMIFS(Con_ve!$F$6:$F$1005,Con_ve!$C$6:$C$1005,$C240,Con_ve!$I$6:$I$1005,"Em negociação",Con_ve!$Q$6:$Q$1005,Cad_cl!BJ$5))),"",IF($C240="","",SUMIFS(Con_ve!$F$6:$F$1005,Con_ve!$C$6:$C$1005,$C240,Con_ve!$I$6:$I$1005,"Em negociação",Con_ve!$Q$6:$Q$1005,Cad_cl!BJ$5)))</f>
        <v/>
      </c>
      <c r="BK240" s="134" t="str">
        <f>IF(ISERR(IF($C240="","",SUMIFS(Con_ve!$F$6:$F$1005,Con_ve!$C$6:$C$1005,$C240,Con_ve!$I$6:$I$1005,"Em negociação",Con_ve!$Q$6:$Q$1005,Cad_cl!BK$5))),"",IF($C240="","",SUMIFS(Con_ve!$F$6:$F$1005,Con_ve!$C$6:$C$1005,$C240,Con_ve!$I$6:$I$1005,"Em negociação",Con_ve!$Q$6:$Q$1005,Cad_cl!BK$5)))</f>
        <v/>
      </c>
      <c r="BL240" s="134" t="str">
        <f>IF(ISERR(IF($C240="","",SUMIFS(Con_ve!$F$6:$F$1005,Con_ve!$C$6:$C$1005,$C240,Con_ve!$I$6:$I$1005,"Em negociação",Con_ve!$Q$6:$Q$1005,Cad_cl!BL$5))),"",IF($C240="","",SUMIFS(Con_ve!$F$6:$F$1005,Con_ve!$C$6:$C$1005,$C240,Con_ve!$I$6:$I$1005,"Em negociação",Con_ve!$Q$6:$Q$1005,Cad_cl!BL$5)))</f>
        <v/>
      </c>
      <c r="BM240" s="134" t="str">
        <f>IF(ISERR(IF($C240="","",SUMIFS(Con_ve!$F$6:$F$1005,Con_ve!$C$6:$C$1005,$C240,Con_ve!$I$6:$I$1005,"Em negociação",Con_ve!$Q$6:$Q$1005,Cad_cl!BM$5))),"",IF($C240="","",SUMIFS(Con_ve!$F$6:$F$1005,Con_ve!$C$6:$C$1005,$C240,Con_ve!$I$6:$I$1005,"Em negociação",Con_ve!$Q$6:$Q$1005,Cad_cl!BM$5)))</f>
        <v/>
      </c>
      <c r="BN240" s="134" t="str">
        <f>IF(ISERR(IF($C240="","",SUMIFS(Con_ve!$F$6:$F$1005,Con_ve!$C$6:$C$1005,$C240,Con_ve!$I$6:$I$1005,"Em negociação",Con_ve!$Q$6:$Q$1005,Cad_cl!BN$5))),"",IF($C240="","",SUMIFS(Con_ve!$F$6:$F$1005,Con_ve!$C$6:$C$1005,$C240,Con_ve!$I$6:$I$1005,"Em negociação",Con_ve!$Q$6:$Q$1005,Cad_cl!BN$5)))</f>
        <v/>
      </c>
      <c r="BO240" s="134" t="str">
        <f>IF(ISERR(IF($C240="","",SUMIFS(Con_ve!$F$6:$F$1005,Con_ve!$C$6:$C$1005,$C240,Con_ve!$I$6:$I$1005,"Em negociação",Con_ve!$Q$6:$Q$1005,Cad_cl!BO$5))),"",IF($C240="","",SUMIFS(Con_ve!$F$6:$F$1005,Con_ve!$C$6:$C$1005,$C240,Con_ve!$I$6:$I$1005,"Em negociação",Con_ve!$Q$6:$Q$1005,Cad_cl!BO$5)))</f>
        <v/>
      </c>
      <c r="BP240" s="134">
        <f t="shared" si="10"/>
        <v>0</v>
      </c>
      <c r="BR240" s="125" t="str">
        <f>IF(ISERR(IF(AND($I240=Re_lo!$E$5,BR$5=VLOOKUP(Re_lo!$H$5,Re_lo!$N$5:$O$16,2,0)),AP240,"")),"",IF(AND($I240=Re_lo!$E$5,BR$5=VLOOKUP(Re_lo!$H$5,Re_lo!$N$5:$O$16,2,0)),AP240,""))</f>
        <v/>
      </c>
      <c r="BS240" s="125" t="str">
        <f>IF(ISERR(IF(AND($I240=Re_lo!$E$5,BS$5=VLOOKUP(Re_lo!$H$5,Re_lo!$N$5:$O$16,2,0)),AQ240,"")),"",IF(AND($I240=Re_lo!$E$5,BS$5=VLOOKUP(Re_lo!$H$5,Re_lo!$N$5:$O$16,2,0)),AQ240,""))</f>
        <v/>
      </c>
      <c r="BT240" s="125" t="str">
        <f>IF(ISERR(IF(AND($I240=Re_lo!$E$5,BT$5=VLOOKUP(Re_lo!$H$5,Re_lo!$N$5:$O$16,2,0)),AR240,"")),"",IF(AND($I240=Re_lo!$E$5,BT$5=VLOOKUP(Re_lo!$H$5,Re_lo!$N$5:$O$16,2,0)),AR240,""))</f>
        <v/>
      </c>
      <c r="BU240" s="125" t="str">
        <f>IF(ISERR(IF(AND($I240=Re_lo!$E$5,BU$5=VLOOKUP(Re_lo!$H$5,Re_lo!$N$5:$O$16,2,0)),AS240,"")),"",IF(AND($I240=Re_lo!$E$5,BU$5=VLOOKUP(Re_lo!$H$5,Re_lo!$N$5:$O$16,2,0)),AS240,""))</f>
        <v/>
      </c>
      <c r="BV240" s="125" t="str">
        <f>IF(ISERR(IF(AND($I240=Re_lo!$E$5,BV$5=VLOOKUP(Re_lo!$H$5,Re_lo!$N$5:$O$16,2,0)),AT240,"")),"",IF(AND($I240=Re_lo!$E$5,BV$5=VLOOKUP(Re_lo!$H$5,Re_lo!$N$5:$O$16,2,0)),AT240,""))</f>
        <v/>
      </c>
      <c r="BW240" s="125" t="str">
        <f>IF(ISERR(IF(AND($I240=Re_lo!$E$5,BW$5=VLOOKUP(Re_lo!$H$5,Re_lo!$N$5:$O$16,2,0)),AU240,"")),"",IF(AND($I240=Re_lo!$E$5,BW$5=VLOOKUP(Re_lo!$H$5,Re_lo!$N$5:$O$16,2,0)),AU240,""))</f>
        <v/>
      </c>
      <c r="BX240" s="125" t="str">
        <f>IF(ISERR(IF(AND($I240=Re_lo!$E$5,BX$5=VLOOKUP(Re_lo!$H$5,Re_lo!$N$5:$O$16,2,0)),AV240,"")),"",IF(AND($I240=Re_lo!$E$5,BX$5=VLOOKUP(Re_lo!$H$5,Re_lo!$N$5:$O$16,2,0)),AV240,""))</f>
        <v/>
      </c>
      <c r="BY240" s="125" t="str">
        <f>IF(ISERR(IF(AND($I240=Re_lo!$E$5,BY$5=VLOOKUP(Re_lo!$H$5,Re_lo!$N$5:$O$16,2,0)),AW240,"")),"",IF(AND($I240=Re_lo!$E$5,BY$5=VLOOKUP(Re_lo!$H$5,Re_lo!$N$5:$O$16,2,0)),AW240,""))</f>
        <v/>
      </c>
      <c r="BZ240" s="125" t="str">
        <f>IF(ISERR(IF(AND($I240=Re_lo!$E$5,BZ$5=VLOOKUP(Re_lo!$H$5,Re_lo!$N$5:$O$16,2,0)),AX240,"")),"",IF(AND($I240=Re_lo!$E$5,BZ$5=VLOOKUP(Re_lo!$H$5,Re_lo!$N$5:$O$16,2,0)),AX240,""))</f>
        <v/>
      </c>
      <c r="CA240" s="125" t="str">
        <f>IF(ISERR(IF(AND($I240=Re_lo!$E$5,CA$5=VLOOKUP(Re_lo!$H$5,Re_lo!$N$5:$O$16,2,0)),AY240,"")),"",IF(AND($I240=Re_lo!$E$5,CA$5=VLOOKUP(Re_lo!$H$5,Re_lo!$N$5:$O$16,2,0)),AY240,""))</f>
        <v/>
      </c>
      <c r="CB240" s="125" t="str">
        <f>IF(ISERR(IF(AND($I240=Re_lo!$E$5,CB$5=VLOOKUP(Re_lo!$H$5,Re_lo!$N$5:$O$16,2,0)),AZ240,"")),"",IF(AND($I240=Re_lo!$E$5,CB$5=VLOOKUP(Re_lo!$H$5,Re_lo!$N$5:$O$16,2,0)),AZ240,""))</f>
        <v/>
      </c>
      <c r="CC240" s="125" t="str">
        <f>IF(ISERR(IF(AND($I240=Re_lo!$E$5,CC$5=VLOOKUP(Re_lo!$H$5,Re_lo!$N$5:$O$16,2,0)),BA240,"")),"",IF(AND($I240=Re_lo!$E$5,CC$5=VLOOKUP(Re_lo!$H$5,Re_lo!$N$5:$O$16,2,0)),BA240,""))</f>
        <v/>
      </c>
      <c r="CD240" s="125" t="str">
        <f>IF(ISERR(IF(AND($I240=Re_lo!$E$5,CD$5=VLOOKUP(Re_lo!$H$5,Re_lo!$N$5:$O$16,2,0)),BB240,"")),"",IF(AND($I240=Re_lo!$E$5,CD$5=VLOOKUP(Re_lo!$H$5,Re_lo!$N$5:$O$16,2,0)),BB240,""))</f>
        <v/>
      </c>
      <c r="CF240" s="125" t="str">
        <f>IF($C240="","",COUNTIFS(Con_ve!$C$6:$C$1005,$C240,Con_ve!$Q$6:$Q$1005,Cad_cl!CF$5))</f>
        <v/>
      </c>
      <c r="CG240" s="125" t="str">
        <f>IF($C240="","",COUNTIFS(Con_ve!$C$6:$C$1005,$C240,Con_ve!$Q$6:$Q$1005,Cad_cl!CG$5))</f>
        <v/>
      </c>
      <c r="CH240" s="125" t="str">
        <f>IF($C240="","",COUNTIFS(Con_ve!$C$6:$C$1005,$C240,Con_ve!$Q$6:$Q$1005,Cad_cl!CH$5))</f>
        <v/>
      </c>
      <c r="CI240" s="125" t="str">
        <f>IF($C240="","",COUNTIFS(Con_ve!$C$6:$C$1005,$C240,Con_ve!$Q$6:$Q$1005,Cad_cl!CI$5))</f>
        <v/>
      </c>
      <c r="CJ240" s="125" t="str">
        <f>IF($C240="","",COUNTIFS(Con_ve!$C$6:$C$1005,$C240,Con_ve!$Q$6:$Q$1005,Cad_cl!CJ$5))</f>
        <v/>
      </c>
      <c r="CK240" s="125" t="str">
        <f>IF($C240="","",COUNTIFS(Con_ve!$C$6:$C$1005,$C240,Con_ve!$Q$6:$Q$1005,Cad_cl!CK$5))</f>
        <v/>
      </c>
      <c r="CL240" s="125" t="str">
        <f>IF($C240="","",COUNTIFS(Con_ve!$C$6:$C$1005,$C240,Con_ve!$Q$6:$Q$1005,Cad_cl!CL$5))</f>
        <v/>
      </c>
      <c r="CM240" s="125" t="str">
        <f>IF($C240="","",COUNTIFS(Con_ve!$C$6:$C$1005,$C240,Con_ve!$Q$6:$Q$1005,Cad_cl!CM$5))</f>
        <v/>
      </c>
      <c r="CN240" s="125" t="str">
        <f>IF($C240="","",COUNTIFS(Con_ve!$C$6:$C$1005,$C240,Con_ve!$Q$6:$Q$1005,Cad_cl!CN$5))</f>
        <v/>
      </c>
      <c r="CO240" s="125" t="str">
        <f>IF($C240="","",COUNTIFS(Con_ve!$C$6:$C$1005,$C240,Con_ve!$Q$6:$Q$1005,Cad_cl!CO$5))</f>
        <v/>
      </c>
      <c r="CP240" s="125" t="str">
        <f>IF($C240="","",COUNTIFS(Con_ve!$C$6:$C$1005,$C240,Con_ve!$Q$6:$Q$1005,Cad_cl!CP$5))</f>
        <v/>
      </c>
      <c r="CQ240" s="125" t="str">
        <f>IF($C240="","",COUNTIFS(Con_ve!$C$6:$C$1005,$C240,Con_ve!$Q$6:$Q$1005,Cad_cl!CQ$5))</f>
        <v/>
      </c>
      <c r="CR240" s="125">
        <f t="shared" si="11"/>
        <v>0</v>
      </c>
    </row>
    <row r="241" spans="3:96" ht="30" customHeight="1">
      <c r="C241" s="153"/>
      <c r="D241" s="153"/>
      <c r="E241" s="154"/>
      <c r="F241" s="153"/>
      <c r="G241" s="155"/>
      <c r="H241" s="153"/>
      <c r="I241" s="153"/>
      <c r="J241" s="132" t="s">
        <v>309</v>
      </c>
      <c r="K241" s="133" t="s">
        <v>309</v>
      </c>
      <c r="L241" s="153"/>
      <c r="M241" s="153"/>
      <c r="N241" s="153"/>
      <c r="O241" s="153"/>
      <c r="P241" s="153"/>
      <c r="Q241" s="153"/>
      <c r="AP241" s="134" t="str">
        <f>IF(ISERR(IF($C241="","",SUMIFS(Con_ve!$F$6:$F$1005,Con_ve!$C$6:$C$1005,$C241,Con_ve!$I$6:$I$1005,"Fechada",Con_ve!$Q$6:$Q$1005,Cad_cl!AP$5))),"",IF($C241="","",SUMIFS(Con_ve!$F$6:$F$1005,Con_ve!$C$6:$C$1005,$C241,Con_ve!$I$6:$I$1005,"Fechada",Con_ve!$Q$6:$Q$1005,Cad_cl!AP$5)))</f>
        <v/>
      </c>
      <c r="AQ241" s="134" t="str">
        <f>IF(ISERR(IF($C241="","",SUMIFS(Con_ve!$F$6:$F$1005,Con_ve!$C$6:$C$1005,$C241,Con_ve!$I$6:$I$1005,"Fechada",Con_ve!$Q$6:$Q$1005,Cad_cl!AQ$5))),"",IF($C241="","",SUMIFS(Con_ve!$F$6:$F$1005,Con_ve!$C$6:$C$1005,$C241,Con_ve!$I$6:$I$1005,"Fechada",Con_ve!$Q$6:$Q$1005,Cad_cl!AQ$5)))</f>
        <v/>
      </c>
      <c r="AR241" s="134" t="str">
        <f>IF(ISERR(IF($C241="","",SUMIFS(Con_ve!$F$6:$F$1005,Con_ve!$C$6:$C$1005,$C241,Con_ve!$I$6:$I$1005,"Fechada",Con_ve!$Q$6:$Q$1005,Cad_cl!AR$5))),"",IF($C241="","",SUMIFS(Con_ve!$F$6:$F$1005,Con_ve!$C$6:$C$1005,$C241,Con_ve!$I$6:$I$1005,"Fechada",Con_ve!$Q$6:$Q$1005,Cad_cl!AR$5)))</f>
        <v/>
      </c>
      <c r="AS241" s="134" t="str">
        <f>IF(ISERR(IF($C241="","",SUMIFS(Con_ve!$F$6:$F$1005,Con_ve!$C$6:$C$1005,$C241,Con_ve!$I$6:$I$1005,"Fechada",Con_ve!$Q$6:$Q$1005,Cad_cl!AS$5))),"",IF($C241="","",SUMIFS(Con_ve!$F$6:$F$1005,Con_ve!$C$6:$C$1005,$C241,Con_ve!$I$6:$I$1005,"Fechada",Con_ve!$Q$6:$Q$1005,Cad_cl!AS$5)))</f>
        <v/>
      </c>
      <c r="AT241" s="134" t="str">
        <f>IF(ISERR(IF($C241="","",SUMIFS(Con_ve!$F$6:$F$1005,Con_ve!$C$6:$C$1005,$C241,Con_ve!$I$6:$I$1005,"Fechada",Con_ve!$Q$6:$Q$1005,Cad_cl!AT$5))),"",IF($C241="","",SUMIFS(Con_ve!$F$6:$F$1005,Con_ve!$C$6:$C$1005,$C241,Con_ve!$I$6:$I$1005,"Fechada",Con_ve!$Q$6:$Q$1005,Cad_cl!AT$5)))</f>
        <v/>
      </c>
      <c r="AU241" s="134" t="str">
        <f>IF(ISERR(IF($C241="","",SUMIFS(Con_ve!$F$6:$F$1005,Con_ve!$C$6:$C$1005,$C241,Con_ve!$I$6:$I$1005,"Fechada",Con_ve!$Q$6:$Q$1005,Cad_cl!AU$5))),"",IF($C241="","",SUMIFS(Con_ve!$F$6:$F$1005,Con_ve!$C$6:$C$1005,$C241,Con_ve!$I$6:$I$1005,"Fechada",Con_ve!$Q$6:$Q$1005,Cad_cl!AU$5)))</f>
        <v/>
      </c>
      <c r="AV241" s="134" t="str">
        <f>IF(ISERR(IF($C241="","",SUMIFS(Con_ve!$F$6:$F$1005,Con_ve!$C$6:$C$1005,$C241,Con_ve!$I$6:$I$1005,"Fechada",Con_ve!$Q$6:$Q$1005,Cad_cl!AV$5))),"",IF($C241="","",SUMIFS(Con_ve!$F$6:$F$1005,Con_ve!$C$6:$C$1005,$C241,Con_ve!$I$6:$I$1005,"Fechada",Con_ve!$Q$6:$Q$1005,Cad_cl!AV$5)))</f>
        <v/>
      </c>
      <c r="AW241" s="134" t="str">
        <f>IF(ISERR(IF($C241="","",SUMIFS(Con_ve!$F$6:$F$1005,Con_ve!$C$6:$C$1005,$C241,Con_ve!$I$6:$I$1005,"Fechada",Con_ve!$Q$6:$Q$1005,Cad_cl!AW$5))),"",IF($C241="","",SUMIFS(Con_ve!$F$6:$F$1005,Con_ve!$C$6:$C$1005,$C241,Con_ve!$I$6:$I$1005,"Fechada",Con_ve!$Q$6:$Q$1005,Cad_cl!AW$5)))</f>
        <v/>
      </c>
      <c r="AX241" s="134" t="str">
        <f>IF(ISERR(IF($C241="","",SUMIFS(Con_ve!$F$6:$F$1005,Con_ve!$C$6:$C$1005,$C241,Con_ve!$I$6:$I$1005,"Fechada",Con_ve!$Q$6:$Q$1005,Cad_cl!AX$5))),"",IF($C241="","",SUMIFS(Con_ve!$F$6:$F$1005,Con_ve!$C$6:$C$1005,$C241,Con_ve!$I$6:$I$1005,"Fechada",Con_ve!$Q$6:$Q$1005,Cad_cl!AX$5)))</f>
        <v/>
      </c>
      <c r="AY241" s="134" t="str">
        <f>IF(ISERR(IF($C241="","",SUMIFS(Con_ve!$F$6:$F$1005,Con_ve!$C$6:$C$1005,$C241,Con_ve!$I$6:$I$1005,"Fechada",Con_ve!$Q$6:$Q$1005,Cad_cl!AY$5))),"",IF($C241="","",SUMIFS(Con_ve!$F$6:$F$1005,Con_ve!$C$6:$C$1005,$C241,Con_ve!$I$6:$I$1005,"Fechada",Con_ve!$Q$6:$Q$1005,Cad_cl!AY$5)))</f>
        <v/>
      </c>
      <c r="AZ241" s="134" t="str">
        <f>IF(ISERR(IF($C241="","",SUMIFS(Con_ve!$F$6:$F$1005,Con_ve!$C$6:$C$1005,$C241,Con_ve!$I$6:$I$1005,"Fechada",Con_ve!$Q$6:$Q$1005,Cad_cl!AZ$5))),"",IF($C241="","",SUMIFS(Con_ve!$F$6:$F$1005,Con_ve!$C$6:$C$1005,$C241,Con_ve!$I$6:$I$1005,"Fechada",Con_ve!$Q$6:$Q$1005,Cad_cl!AZ$5)))</f>
        <v/>
      </c>
      <c r="BA241" s="134" t="str">
        <f>IF(ISERR(IF($C241="","",SUMIFS(Con_ve!$F$6:$F$1005,Con_ve!$C$6:$C$1005,$C241,Con_ve!$I$6:$I$1005,"Fechada",Con_ve!$Q$6:$Q$1005,Cad_cl!BA$5))),"",IF($C241="","",SUMIFS(Con_ve!$F$6:$F$1005,Con_ve!$C$6:$C$1005,$C241,Con_ve!$I$6:$I$1005,"Fechada",Con_ve!$Q$6:$Q$1005,Cad_cl!BA$5)))</f>
        <v/>
      </c>
      <c r="BB241" s="134">
        <f t="shared" si="9"/>
        <v>0</v>
      </c>
      <c r="BD241" s="134" t="str">
        <f>IF(ISERR(IF($C241="","",SUMIFS(Con_ve!$F$6:$F$1005,Con_ve!$C$6:$C$1005,$C241,Con_ve!$I$6:$I$1005,"Em negociação",Con_ve!$Q$6:$Q$1005,Cad_cl!BD$5))),"",IF($C241="","",SUMIFS(Con_ve!$F$6:$F$1005,Con_ve!$C$6:$C$1005,$C241,Con_ve!$I$6:$I$1005,"Em negociação",Con_ve!$Q$6:$Q$1005,Cad_cl!BD$5)))</f>
        <v/>
      </c>
      <c r="BE241" s="134" t="str">
        <f>IF(ISERR(IF($C241="","",SUMIFS(Con_ve!$F$6:$F$1005,Con_ve!$C$6:$C$1005,$C241,Con_ve!$I$6:$I$1005,"Em negociação",Con_ve!$Q$6:$Q$1005,Cad_cl!BE$5))),"",IF($C241="","",SUMIFS(Con_ve!$F$6:$F$1005,Con_ve!$C$6:$C$1005,$C241,Con_ve!$I$6:$I$1005,"Em negociação",Con_ve!$Q$6:$Q$1005,Cad_cl!BE$5)))</f>
        <v/>
      </c>
      <c r="BF241" s="134" t="str">
        <f>IF(ISERR(IF($C241="","",SUMIFS(Con_ve!$F$6:$F$1005,Con_ve!$C$6:$C$1005,$C241,Con_ve!$I$6:$I$1005,"Em negociação",Con_ve!$Q$6:$Q$1005,Cad_cl!BF$5))),"",IF($C241="","",SUMIFS(Con_ve!$F$6:$F$1005,Con_ve!$C$6:$C$1005,$C241,Con_ve!$I$6:$I$1005,"Em negociação",Con_ve!$Q$6:$Q$1005,Cad_cl!BF$5)))</f>
        <v/>
      </c>
      <c r="BG241" s="134" t="str">
        <f>IF(ISERR(IF($C241="","",SUMIFS(Con_ve!$F$6:$F$1005,Con_ve!$C$6:$C$1005,$C241,Con_ve!$I$6:$I$1005,"Em negociação",Con_ve!$Q$6:$Q$1005,Cad_cl!BG$5))),"",IF($C241="","",SUMIFS(Con_ve!$F$6:$F$1005,Con_ve!$C$6:$C$1005,$C241,Con_ve!$I$6:$I$1005,"Em negociação",Con_ve!$Q$6:$Q$1005,Cad_cl!BG$5)))</f>
        <v/>
      </c>
      <c r="BH241" s="134" t="str">
        <f>IF(ISERR(IF($C241="","",SUMIFS(Con_ve!$F$6:$F$1005,Con_ve!$C$6:$C$1005,$C241,Con_ve!$I$6:$I$1005,"Em negociação",Con_ve!$Q$6:$Q$1005,Cad_cl!BH$5))),"",IF($C241="","",SUMIFS(Con_ve!$F$6:$F$1005,Con_ve!$C$6:$C$1005,$C241,Con_ve!$I$6:$I$1005,"Em negociação",Con_ve!$Q$6:$Q$1005,Cad_cl!BH$5)))</f>
        <v/>
      </c>
      <c r="BI241" s="134" t="str">
        <f>IF(ISERR(IF($C241="","",SUMIFS(Con_ve!$F$6:$F$1005,Con_ve!$C$6:$C$1005,$C241,Con_ve!$I$6:$I$1005,"Em negociação",Con_ve!$Q$6:$Q$1005,Cad_cl!BI$5))),"",IF($C241="","",SUMIFS(Con_ve!$F$6:$F$1005,Con_ve!$C$6:$C$1005,$C241,Con_ve!$I$6:$I$1005,"Em negociação",Con_ve!$Q$6:$Q$1005,Cad_cl!BI$5)))</f>
        <v/>
      </c>
      <c r="BJ241" s="134" t="str">
        <f>IF(ISERR(IF($C241="","",SUMIFS(Con_ve!$F$6:$F$1005,Con_ve!$C$6:$C$1005,$C241,Con_ve!$I$6:$I$1005,"Em negociação",Con_ve!$Q$6:$Q$1005,Cad_cl!BJ$5))),"",IF($C241="","",SUMIFS(Con_ve!$F$6:$F$1005,Con_ve!$C$6:$C$1005,$C241,Con_ve!$I$6:$I$1005,"Em negociação",Con_ve!$Q$6:$Q$1005,Cad_cl!BJ$5)))</f>
        <v/>
      </c>
      <c r="BK241" s="134" t="str">
        <f>IF(ISERR(IF($C241="","",SUMIFS(Con_ve!$F$6:$F$1005,Con_ve!$C$6:$C$1005,$C241,Con_ve!$I$6:$I$1005,"Em negociação",Con_ve!$Q$6:$Q$1005,Cad_cl!BK$5))),"",IF($C241="","",SUMIFS(Con_ve!$F$6:$F$1005,Con_ve!$C$6:$C$1005,$C241,Con_ve!$I$6:$I$1005,"Em negociação",Con_ve!$Q$6:$Q$1005,Cad_cl!BK$5)))</f>
        <v/>
      </c>
      <c r="BL241" s="134" t="str">
        <f>IF(ISERR(IF($C241="","",SUMIFS(Con_ve!$F$6:$F$1005,Con_ve!$C$6:$C$1005,$C241,Con_ve!$I$6:$I$1005,"Em negociação",Con_ve!$Q$6:$Q$1005,Cad_cl!BL$5))),"",IF($C241="","",SUMIFS(Con_ve!$F$6:$F$1005,Con_ve!$C$6:$C$1005,$C241,Con_ve!$I$6:$I$1005,"Em negociação",Con_ve!$Q$6:$Q$1005,Cad_cl!BL$5)))</f>
        <v/>
      </c>
      <c r="BM241" s="134" t="str">
        <f>IF(ISERR(IF($C241="","",SUMIFS(Con_ve!$F$6:$F$1005,Con_ve!$C$6:$C$1005,$C241,Con_ve!$I$6:$I$1005,"Em negociação",Con_ve!$Q$6:$Q$1005,Cad_cl!BM$5))),"",IF($C241="","",SUMIFS(Con_ve!$F$6:$F$1005,Con_ve!$C$6:$C$1005,$C241,Con_ve!$I$6:$I$1005,"Em negociação",Con_ve!$Q$6:$Q$1005,Cad_cl!BM$5)))</f>
        <v/>
      </c>
      <c r="BN241" s="134" t="str">
        <f>IF(ISERR(IF($C241="","",SUMIFS(Con_ve!$F$6:$F$1005,Con_ve!$C$6:$C$1005,$C241,Con_ve!$I$6:$I$1005,"Em negociação",Con_ve!$Q$6:$Q$1005,Cad_cl!BN$5))),"",IF($C241="","",SUMIFS(Con_ve!$F$6:$F$1005,Con_ve!$C$6:$C$1005,$C241,Con_ve!$I$6:$I$1005,"Em negociação",Con_ve!$Q$6:$Q$1005,Cad_cl!BN$5)))</f>
        <v/>
      </c>
      <c r="BO241" s="134" t="str">
        <f>IF(ISERR(IF($C241="","",SUMIFS(Con_ve!$F$6:$F$1005,Con_ve!$C$6:$C$1005,$C241,Con_ve!$I$6:$I$1005,"Em negociação",Con_ve!$Q$6:$Q$1005,Cad_cl!BO$5))),"",IF($C241="","",SUMIFS(Con_ve!$F$6:$F$1005,Con_ve!$C$6:$C$1005,$C241,Con_ve!$I$6:$I$1005,"Em negociação",Con_ve!$Q$6:$Q$1005,Cad_cl!BO$5)))</f>
        <v/>
      </c>
      <c r="BP241" s="134">
        <f t="shared" si="10"/>
        <v>0</v>
      </c>
      <c r="BR241" s="125" t="str">
        <f>IF(ISERR(IF(AND($I241=Re_lo!$E$5,BR$5=VLOOKUP(Re_lo!$H$5,Re_lo!$N$5:$O$16,2,0)),AP241,"")),"",IF(AND($I241=Re_lo!$E$5,BR$5=VLOOKUP(Re_lo!$H$5,Re_lo!$N$5:$O$16,2,0)),AP241,""))</f>
        <v/>
      </c>
      <c r="BS241" s="125" t="str">
        <f>IF(ISERR(IF(AND($I241=Re_lo!$E$5,BS$5=VLOOKUP(Re_lo!$H$5,Re_lo!$N$5:$O$16,2,0)),AQ241,"")),"",IF(AND($I241=Re_lo!$E$5,BS$5=VLOOKUP(Re_lo!$H$5,Re_lo!$N$5:$O$16,2,0)),AQ241,""))</f>
        <v/>
      </c>
      <c r="BT241" s="125" t="str">
        <f>IF(ISERR(IF(AND($I241=Re_lo!$E$5,BT$5=VLOOKUP(Re_lo!$H$5,Re_lo!$N$5:$O$16,2,0)),AR241,"")),"",IF(AND($I241=Re_lo!$E$5,BT$5=VLOOKUP(Re_lo!$H$5,Re_lo!$N$5:$O$16,2,0)),AR241,""))</f>
        <v/>
      </c>
      <c r="BU241" s="125" t="str">
        <f>IF(ISERR(IF(AND($I241=Re_lo!$E$5,BU$5=VLOOKUP(Re_lo!$H$5,Re_lo!$N$5:$O$16,2,0)),AS241,"")),"",IF(AND($I241=Re_lo!$E$5,BU$5=VLOOKUP(Re_lo!$H$5,Re_lo!$N$5:$O$16,2,0)),AS241,""))</f>
        <v/>
      </c>
      <c r="BV241" s="125" t="str">
        <f>IF(ISERR(IF(AND($I241=Re_lo!$E$5,BV$5=VLOOKUP(Re_lo!$H$5,Re_lo!$N$5:$O$16,2,0)),AT241,"")),"",IF(AND($I241=Re_lo!$E$5,BV$5=VLOOKUP(Re_lo!$H$5,Re_lo!$N$5:$O$16,2,0)),AT241,""))</f>
        <v/>
      </c>
      <c r="BW241" s="125" t="str">
        <f>IF(ISERR(IF(AND($I241=Re_lo!$E$5,BW$5=VLOOKUP(Re_lo!$H$5,Re_lo!$N$5:$O$16,2,0)),AU241,"")),"",IF(AND($I241=Re_lo!$E$5,BW$5=VLOOKUP(Re_lo!$H$5,Re_lo!$N$5:$O$16,2,0)),AU241,""))</f>
        <v/>
      </c>
      <c r="BX241" s="125" t="str">
        <f>IF(ISERR(IF(AND($I241=Re_lo!$E$5,BX$5=VLOOKUP(Re_lo!$H$5,Re_lo!$N$5:$O$16,2,0)),AV241,"")),"",IF(AND($I241=Re_lo!$E$5,BX$5=VLOOKUP(Re_lo!$H$5,Re_lo!$N$5:$O$16,2,0)),AV241,""))</f>
        <v/>
      </c>
      <c r="BY241" s="125" t="str">
        <f>IF(ISERR(IF(AND($I241=Re_lo!$E$5,BY$5=VLOOKUP(Re_lo!$H$5,Re_lo!$N$5:$O$16,2,0)),AW241,"")),"",IF(AND($I241=Re_lo!$E$5,BY$5=VLOOKUP(Re_lo!$H$5,Re_lo!$N$5:$O$16,2,0)),AW241,""))</f>
        <v/>
      </c>
      <c r="BZ241" s="125" t="str">
        <f>IF(ISERR(IF(AND($I241=Re_lo!$E$5,BZ$5=VLOOKUP(Re_lo!$H$5,Re_lo!$N$5:$O$16,2,0)),AX241,"")),"",IF(AND($I241=Re_lo!$E$5,BZ$5=VLOOKUP(Re_lo!$H$5,Re_lo!$N$5:$O$16,2,0)),AX241,""))</f>
        <v/>
      </c>
      <c r="CA241" s="125" t="str">
        <f>IF(ISERR(IF(AND($I241=Re_lo!$E$5,CA$5=VLOOKUP(Re_lo!$H$5,Re_lo!$N$5:$O$16,2,0)),AY241,"")),"",IF(AND($I241=Re_lo!$E$5,CA$5=VLOOKUP(Re_lo!$H$5,Re_lo!$N$5:$O$16,2,0)),AY241,""))</f>
        <v/>
      </c>
      <c r="CB241" s="125" t="str">
        <f>IF(ISERR(IF(AND($I241=Re_lo!$E$5,CB$5=VLOOKUP(Re_lo!$H$5,Re_lo!$N$5:$O$16,2,0)),AZ241,"")),"",IF(AND($I241=Re_lo!$E$5,CB$5=VLOOKUP(Re_lo!$H$5,Re_lo!$N$5:$O$16,2,0)),AZ241,""))</f>
        <v/>
      </c>
      <c r="CC241" s="125" t="str">
        <f>IF(ISERR(IF(AND($I241=Re_lo!$E$5,CC$5=VLOOKUP(Re_lo!$H$5,Re_lo!$N$5:$O$16,2,0)),BA241,"")),"",IF(AND($I241=Re_lo!$E$5,CC$5=VLOOKUP(Re_lo!$H$5,Re_lo!$N$5:$O$16,2,0)),BA241,""))</f>
        <v/>
      </c>
      <c r="CD241" s="125" t="str">
        <f>IF(ISERR(IF(AND($I241=Re_lo!$E$5,CD$5=VLOOKUP(Re_lo!$H$5,Re_lo!$N$5:$O$16,2,0)),BB241,"")),"",IF(AND($I241=Re_lo!$E$5,CD$5=VLOOKUP(Re_lo!$H$5,Re_lo!$N$5:$O$16,2,0)),BB241,""))</f>
        <v/>
      </c>
      <c r="CF241" s="125" t="str">
        <f>IF($C241="","",COUNTIFS(Con_ve!$C$6:$C$1005,$C241,Con_ve!$Q$6:$Q$1005,Cad_cl!CF$5))</f>
        <v/>
      </c>
      <c r="CG241" s="125" t="str">
        <f>IF($C241="","",COUNTIFS(Con_ve!$C$6:$C$1005,$C241,Con_ve!$Q$6:$Q$1005,Cad_cl!CG$5))</f>
        <v/>
      </c>
      <c r="CH241" s="125" t="str">
        <f>IF($C241="","",COUNTIFS(Con_ve!$C$6:$C$1005,$C241,Con_ve!$Q$6:$Q$1005,Cad_cl!CH$5))</f>
        <v/>
      </c>
      <c r="CI241" s="125" t="str">
        <f>IF($C241="","",COUNTIFS(Con_ve!$C$6:$C$1005,$C241,Con_ve!$Q$6:$Q$1005,Cad_cl!CI$5))</f>
        <v/>
      </c>
      <c r="CJ241" s="125" t="str">
        <f>IF($C241="","",COUNTIFS(Con_ve!$C$6:$C$1005,$C241,Con_ve!$Q$6:$Q$1005,Cad_cl!CJ$5))</f>
        <v/>
      </c>
      <c r="CK241" s="125" t="str">
        <f>IF($C241="","",COUNTIFS(Con_ve!$C$6:$C$1005,$C241,Con_ve!$Q$6:$Q$1005,Cad_cl!CK$5))</f>
        <v/>
      </c>
      <c r="CL241" s="125" t="str">
        <f>IF($C241="","",COUNTIFS(Con_ve!$C$6:$C$1005,$C241,Con_ve!$Q$6:$Q$1005,Cad_cl!CL$5))</f>
        <v/>
      </c>
      <c r="CM241" s="125" t="str">
        <f>IF($C241="","",COUNTIFS(Con_ve!$C$6:$C$1005,$C241,Con_ve!$Q$6:$Q$1005,Cad_cl!CM$5))</f>
        <v/>
      </c>
      <c r="CN241" s="125" t="str">
        <f>IF($C241="","",COUNTIFS(Con_ve!$C$6:$C$1005,$C241,Con_ve!$Q$6:$Q$1005,Cad_cl!CN$5))</f>
        <v/>
      </c>
      <c r="CO241" s="125" t="str">
        <f>IF($C241="","",COUNTIFS(Con_ve!$C$6:$C$1005,$C241,Con_ve!$Q$6:$Q$1005,Cad_cl!CO$5))</f>
        <v/>
      </c>
      <c r="CP241" s="125" t="str">
        <f>IF($C241="","",COUNTIFS(Con_ve!$C$6:$C$1005,$C241,Con_ve!$Q$6:$Q$1005,Cad_cl!CP$5))</f>
        <v/>
      </c>
      <c r="CQ241" s="125" t="str">
        <f>IF($C241="","",COUNTIFS(Con_ve!$C$6:$C$1005,$C241,Con_ve!$Q$6:$Q$1005,Cad_cl!CQ$5))</f>
        <v/>
      </c>
      <c r="CR241" s="125">
        <f t="shared" si="11"/>
        <v>0</v>
      </c>
    </row>
    <row r="242" spans="3:96" ht="30" customHeight="1">
      <c r="C242" s="153"/>
      <c r="D242" s="153"/>
      <c r="E242" s="154"/>
      <c r="F242" s="153"/>
      <c r="G242" s="155"/>
      <c r="H242" s="153"/>
      <c r="I242" s="153"/>
      <c r="J242" s="132" t="s">
        <v>309</v>
      </c>
      <c r="K242" s="133" t="s">
        <v>309</v>
      </c>
      <c r="L242" s="153"/>
      <c r="M242" s="153"/>
      <c r="N242" s="153"/>
      <c r="O242" s="153"/>
      <c r="P242" s="153"/>
      <c r="Q242" s="153"/>
      <c r="AP242" s="134" t="str">
        <f>IF(ISERR(IF($C242="","",SUMIFS(Con_ve!$F$6:$F$1005,Con_ve!$C$6:$C$1005,$C242,Con_ve!$I$6:$I$1005,"Fechada",Con_ve!$Q$6:$Q$1005,Cad_cl!AP$5))),"",IF($C242="","",SUMIFS(Con_ve!$F$6:$F$1005,Con_ve!$C$6:$C$1005,$C242,Con_ve!$I$6:$I$1005,"Fechada",Con_ve!$Q$6:$Q$1005,Cad_cl!AP$5)))</f>
        <v/>
      </c>
      <c r="AQ242" s="134" t="str">
        <f>IF(ISERR(IF($C242="","",SUMIFS(Con_ve!$F$6:$F$1005,Con_ve!$C$6:$C$1005,$C242,Con_ve!$I$6:$I$1005,"Fechada",Con_ve!$Q$6:$Q$1005,Cad_cl!AQ$5))),"",IF($C242="","",SUMIFS(Con_ve!$F$6:$F$1005,Con_ve!$C$6:$C$1005,$C242,Con_ve!$I$6:$I$1005,"Fechada",Con_ve!$Q$6:$Q$1005,Cad_cl!AQ$5)))</f>
        <v/>
      </c>
      <c r="AR242" s="134" t="str">
        <f>IF(ISERR(IF($C242="","",SUMIFS(Con_ve!$F$6:$F$1005,Con_ve!$C$6:$C$1005,$C242,Con_ve!$I$6:$I$1005,"Fechada",Con_ve!$Q$6:$Q$1005,Cad_cl!AR$5))),"",IF($C242="","",SUMIFS(Con_ve!$F$6:$F$1005,Con_ve!$C$6:$C$1005,$C242,Con_ve!$I$6:$I$1005,"Fechada",Con_ve!$Q$6:$Q$1005,Cad_cl!AR$5)))</f>
        <v/>
      </c>
      <c r="AS242" s="134" t="str">
        <f>IF(ISERR(IF($C242="","",SUMIFS(Con_ve!$F$6:$F$1005,Con_ve!$C$6:$C$1005,$C242,Con_ve!$I$6:$I$1005,"Fechada",Con_ve!$Q$6:$Q$1005,Cad_cl!AS$5))),"",IF($C242="","",SUMIFS(Con_ve!$F$6:$F$1005,Con_ve!$C$6:$C$1005,$C242,Con_ve!$I$6:$I$1005,"Fechada",Con_ve!$Q$6:$Q$1005,Cad_cl!AS$5)))</f>
        <v/>
      </c>
      <c r="AT242" s="134" t="str">
        <f>IF(ISERR(IF($C242="","",SUMIFS(Con_ve!$F$6:$F$1005,Con_ve!$C$6:$C$1005,$C242,Con_ve!$I$6:$I$1005,"Fechada",Con_ve!$Q$6:$Q$1005,Cad_cl!AT$5))),"",IF($C242="","",SUMIFS(Con_ve!$F$6:$F$1005,Con_ve!$C$6:$C$1005,$C242,Con_ve!$I$6:$I$1005,"Fechada",Con_ve!$Q$6:$Q$1005,Cad_cl!AT$5)))</f>
        <v/>
      </c>
      <c r="AU242" s="134" t="str">
        <f>IF(ISERR(IF($C242="","",SUMIFS(Con_ve!$F$6:$F$1005,Con_ve!$C$6:$C$1005,$C242,Con_ve!$I$6:$I$1005,"Fechada",Con_ve!$Q$6:$Q$1005,Cad_cl!AU$5))),"",IF($C242="","",SUMIFS(Con_ve!$F$6:$F$1005,Con_ve!$C$6:$C$1005,$C242,Con_ve!$I$6:$I$1005,"Fechada",Con_ve!$Q$6:$Q$1005,Cad_cl!AU$5)))</f>
        <v/>
      </c>
      <c r="AV242" s="134" t="str">
        <f>IF(ISERR(IF($C242="","",SUMIFS(Con_ve!$F$6:$F$1005,Con_ve!$C$6:$C$1005,$C242,Con_ve!$I$6:$I$1005,"Fechada",Con_ve!$Q$6:$Q$1005,Cad_cl!AV$5))),"",IF($C242="","",SUMIFS(Con_ve!$F$6:$F$1005,Con_ve!$C$6:$C$1005,$C242,Con_ve!$I$6:$I$1005,"Fechada",Con_ve!$Q$6:$Q$1005,Cad_cl!AV$5)))</f>
        <v/>
      </c>
      <c r="AW242" s="134" t="str">
        <f>IF(ISERR(IF($C242="","",SUMIFS(Con_ve!$F$6:$F$1005,Con_ve!$C$6:$C$1005,$C242,Con_ve!$I$6:$I$1005,"Fechada",Con_ve!$Q$6:$Q$1005,Cad_cl!AW$5))),"",IF($C242="","",SUMIFS(Con_ve!$F$6:$F$1005,Con_ve!$C$6:$C$1005,$C242,Con_ve!$I$6:$I$1005,"Fechada",Con_ve!$Q$6:$Q$1005,Cad_cl!AW$5)))</f>
        <v/>
      </c>
      <c r="AX242" s="134" t="str">
        <f>IF(ISERR(IF($C242="","",SUMIFS(Con_ve!$F$6:$F$1005,Con_ve!$C$6:$C$1005,$C242,Con_ve!$I$6:$I$1005,"Fechada",Con_ve!$Q$6:$Q$1005,Cad_cl!AX$5))),"",IF($C242="","",SUMIFS(Con_ve!$F$6:$F$1005,Con_ve!$C$6:$C$1005,$C242,Con_ve!$I$6:$I$1005,"Fechada",Con_ve!$Q$6:$Q$1005,Cad_cl!AX$5)))</f>
        <v/>
      </c>
      <c r="AY242" s="134" t="str">
        <f>IF(ISERR(IF($C242="","",SUMIFS(Con_ve!$F$6:$F$1005,Con_ve!$C$6:$C$1005,$C242,Con_ve!$I$6:$I$1005,"Fechada",Con_ve!$Q$6:$Q$1005,Cad_cl!AY$5))),"",IF($C242="","",SUMIFS(Con_ve!$F$6:$F$1005,Con_ve!$C$6:$C$1005,$C242,Con_ve!$I$6:$I$1005,"Fechada",Con_ve!$Q$6:$Q$1005,Cad_cl!AY$5)))</f>
        <v/>
      </c>
      <c r="AZ242" s="134" t="str">
        <f>IF(ISERR(IF($C242="","",SUMIFS(Con_ve!$F$6:$F$1005,Con_ve!$C$6:$C$1005,$C242,Con_ve!$I$6:$I$1005,"Fechada",Con_ve!$Q$6:$Q$1005,Cad_cl!AZ$5))),"",IF($C242="","",SUMIFS(Con_ve!$F$6:$F$1005,Con_ve!$C$6:$C$1005,$C242,Con_ve!$I$6:$I$1005,"Fechada",Con_ve!$Q$6:$Q$1005,Cad_cl!AZ$5)))</f>
        <v/>
      </c>
      <c r="BA242" s="134" t="str">
        <f>IF(ISERR(IF($C242="","",SUMIFS(Con_ve!$F$6:$F$1005,Con_ve!$C$6:$C$1005,$C242,Con_ve!$I$6:$I$1005,"Fechada",Con_ve!$Q$6:$Q$1005,Cad_cl!BA$5))),"",IF($C242="","",SUMIFS(Con_ve!$F$6:$F$1005,Con_ve!$C$6:$C$1005,$C242,Con_ve!$I$6:$I$1005,"Fechada",Con_ve!$Q$6:$Q$1005,Cad_cl!BA$5)))</f>
        <v/>
      </c>
      <c r="BB242" s="134">
        <f t="shared" si="9"/>
        <v>0</v>
      </c>
      <c r="BD242" s="134" t="str">
        <f>IF(ISERR(IF($C242="","",SUMIFS(Con_ve!$F$6:$F$1005,Con_ve!$C$6:$C$1005,$C242,Con_ve!$I$6:$I$1005,"Em negociação",Con_ve!$Q$6:$Q$1005,Cad_cl!BD$5))),"",IF($C242="","",SUMIFS(Con_ve!$F$6:$F$1005,Con_ve!$C$6:$C$1005,$C242,Con_ve!$I$6:$I$1005,"Em negociação",Con_ve!$Q$6:$Q$1005,Cad_cl!BD$5)))</f>
        <v/>
      </c>
      <c r="BE242" s="134" t="str">
        <f>IF(ISERR(IF($C242="","",SUMIFS(Con_ve!$F$6:$F$1005,Con_ve!$C$6:$C$1005,$C242,Con_ve!$I$6:$I$1005,"Em negociação",Con_ve!$Q$6:$Q$1005,Cad_cl!BE$5))),"",IF($C242="","",SUMIFS(Con_ve!$F$6:$F$1005,Con_ve!$C$6:$C$1005,$C242,Con_ve!$I$6:$I$1005,"Em negociação",Con_ve!$Q$6:$Q$1005,Cad_cl!BE$5)))</f>
        <v/>
      </c>
      <c r="BF242" s="134" t="str">
        <f>IF(ISERR(IF($C242="","",SUMIFS(Con_ve!$F$6:$F$1005,Con_ve!$C$6:$C$1005,$C242,Con_ve!$I$6:$I$1005,"Em negociação",Con_ve!$Q$6:$Q$1005,Cad_cl!BF$5))),"",IF($C242="","",SUMIFS(Con_ve!$F$6:$F$1005,Con_ve!$C$6:$C$1005,$C242,Con_ve!$I$6:$I$1005,"Em negociação",Con_ve!$Q$6:$Q$1005,Cad_cl!BF$5)))</f>
        <v/>
      </c>
      <c r="BG242" s="134" t="str">
        <f>IF(ISERR(IF($C242="","",SUMIFS(Con_ve!$F$6:$F$1005,Con_ve!$C$6:$C$1005,$C242,Con_ve!$I$6:$I$1005,"Em negociação",Con_ve!$Q$6:$Q$1005,Cad_cl!BG$5))),"",IF($C242="","",SUMIFS(Con_ve!$F$6:$F$1005,Con_ve!$C$6:$C$1005,$C242,Con_ve!$I$6:$I$1005,"Em negociação",Con_ve!$Q$6:$Q$1005,Cad_cl!BG$5)))</f>
        <v/>
      </c>
      <c r="BH242" s="134" t="str">
        <f>IF(ISERR(IF($C242="","",SUMIFS(Con_ve!$F$6:$F$1005,Con_ve!$C$6:$C$1005,$C242,Con_ve!$I$6:$I$1005,"Em negociação",Con_ve!$Q$6:$Q$1005,Cad_cl!BH$5))),"",IF($C242="","",SUMIFS(Con_ve!$F$6:$F$1005,Con_ve!$C$6:$C$1005,$C242,Con_ve!$I$6:$I$1005,"Em negociação",Con_ve!$Q$6:$Q$1005,Cad_cl!BH$5)))</f>
        <v/>
      </c>
      <c r="BI242" s="134" t="str">
        <f>IF(ISERR(IF($C242="","",SUMIFS(Con_ve!$F$6:$F$1005,Con_ve!$C$6:$C$1005,$C242,Con_ve!$I$6:$I$1005,"Em negociação",Con_ve!$Q$6:$Q$1005,Cad_cl!BI$5))),"",IF($C242="","",SUMIFS(Con_ve!$F$6:$F$1005,Con_ve!$C$6:$C$1005,$C242,Con_ve!$I$6:$I$1005,"Em negociação",Con_ve!$Q$6:$Q$1005,Cad_cl!BI$5)))</f>
        <v/>
      </c>
      <c r="BJ242" s="134" t="str">
        <f>IF(ISERR(IF($C242="","",SUMIFS(Con_ve!$F$6:$F$1005,Con_ve!$C$6:$C$1005,$C242,Con_ve!$I$6:$I$1005,"Em negociação",Con_ve!$Q$6:$Q$1005,Cad_cl!BJ$5))),"",IF($C242="","",SUMIFS(Con_ve!$F$6:$F$1005,Con_ve!$C$6:$C$1005,$C242,Con_ve!$I$6:$I$1005,"Em negociação",Con_ve!$Q$6:$Q$1005,Cad_cl!BJ$5)))</f>
        <v/>
      </c>
      <c r="BK242" s="134" t="str">
        <f>IF(ISERR(IF($C242="","",SUMIFS(Con_ve!$F$6:$F$1005,Con_ve!$C$6:$C$1005,$C242,Con_ve!$I$6:$I$1005,"Em negociação",Con_ve!$Q$6:$Q$1005,Cad_cl!BK$5))),"",IF($C242="","",SUMIFS(Con_ve!$F$6:$F$1005,Con_ve!$C$6:$C$1005,$C242,Con_ve!$I$6:$I$1005,"Em negociação",Con_ve!$Q$6:$Q$1005,Cad_cl!BK$5)))</f>
        <v/>
      </c>
      <c r="BL242" s="134" t="str">
        <f>IF(ISERR(IF($C242="","",SUMIFS(Con_ve!$F$6:$F$1005,Con_ve!$C$6:$C$1005,$C242,Con_ve!$I$6:$I$1005,"Em negociação",Con_ve!$Q$6:$Q$1005,Cad_cl!BL$5))),"",IF($C242="","",SUMIFS(Con_ve!$F$6:$F$1005,Con_ve!$C$6:$C$1005,$C242,Con_ve!$I$6:$I$1005,"Em negociação",Con_ve!$Q$6:$Q$1005,Cad_cl!BL$5)))</f>
        <v/>
      </c>
      <c r="BM242" s="134" t="str">
        <f>IF(ISERR(IF($C242="","",SUMIFS(Con_ve!$F$6:$F$1005,Con_ve!$C$6:$C$1005,$C242,Con_ve!$I$6:$I$1005,"Em negociação",Con_ve!$Q$6:$Q$1005,Cad_cl!BM$5))),"",IF($C242="","",SUMIFS(Con_ve!$F$6:$F$1005,Con_ve!$C$6:$C$1005,$C242,Con_ve!$I$6:$I$1005,"Em negociação",Con_ve!$Q$6:$Q$1005,Cad_cl!BM$5)))</f>
        <v/>
      </c>
      <c r="BN242" s="134" t="str">
        <f>IF(ISERR(IF($C242="","",SUMIFS(Con_ve!$F$6:$F$1005,Con_ve!$C$6:$C$1005,$C242,Con_ve!$I$6:$I$1005,"Em negociação",Con_ve!$Q$6:$Q$1005,Cad_cl!BN$5))),"",IF($C242="","",SUMIFS(Con_ve!$F$6:$F$1005,Con_ve!$C$6:$C$1005,$C242,Con_ve!$I$6:$I$1005,"Em negociação",Con_ve!$Q$6:$Q$1005,Cad_cl!BN$5)))</f>
        <v/>
      </c>
      <c r="BO242" s="134" t="str">
        <f>IF(ISERR(IF($C242="","",SUMIFS(Con_ve!$F$6:$F$1005,Con_ve!$C$6:$C$1005,$C242,Con_ve!$I$6:$I$1005,"Em negociação",Con_ve!$Q$6:$Q$1005,Cad_cl!BO$5))),"",IF($C242="","",SUMIFS(Con_ve!$F$6:$F$1005,Con_ve!$C$6:$C$1005,$C242,Con_ve!$I$6:$I$1005,"Em negociação",Con_ve!$Q$6:$Q$1005,Cad_cl!BO$5)))</f>
        <v/>
      </c>
      <c r="BP242" s="134">
        <f t="shared" si="10"/>
        <v>0</v>
      </c>
      <c r="BR242" s="125" t="str">
        <f>IF(ISERR(IF(AND($I242=Re_lo!$E$5,BR$5=VLOOKUP(Re_lo!$H$5,Re_lo!$N$5:$O$16,2,0)),AP242,"")),"",IF(AND($I242=Re_lo!$E$5,BR$5=VLOOKUP(Re_lo!$H$5,Re_lo!$N$5:$O$16,2,0)),AP242,""))</f>
        <v/>
      </c>
      <c r="BS242" s="125" t="str">
        <f>IF(ISERR(IF(AND($I242=Re_lo!$E$5,BS$5=VLOOKUP(Re_lo!$H$5,Re_lo!$N$5:$O$16,2,0)),AQ242,"")),"",IF(AND($I242=Re_lo!$E$5,BS$5=VLOOKUP(Re_lo!$H$5,Re_lo!$N$5:$O$16,2,0)),AQ242,""))</f>
        <v/>
      </c>
      <c r="BT242" s="125" t="str">
        <f>IF(ISERR(IF(AND($I242=Re_lo!$E$5,BT$5=VLOOKUP(Re_lo!$H$5,Re_lo!$N$5:$O$16,2,0)),AR242,"")),"",IF(AND($I242=Re_lo!$E$5,BT$5=VLOOKUP(Re_lo!$H$5,Re_lo!$N$5:$O$16,2,0)),AR242,""))</f>
        <v/>
      </c>
      <c r="BU242" s="125" t="str">
        <f>IF(ISERR(IF(AND($I242=Re_lo!$E$5,BU$5=VLOOKUP(Re_lo!$H$5,Re_lo!$N$5:$O$16,2,0)),AS242,"")),"",IF(AND($I242=Re_lo!$E$5,BU$5=VLOOKUP(Re_lo!$H$5,Re_lo!$N$5:$O$16,2,0)),AS242,""))</f>
        <v/>
      </c>
      <c r="BV242" s="125" t="str">
        <f>IF(ISERR(IF(AND($I242=Re_lo!$E$5,BV$5=VLOOKUP(Re_lo!$H$5,Re_lo!$N$5:$O$16,2,0)),AT242,"")),"",IF(AND($I242=Re_lo!$E$5,BV$5=VLOOKUP(Re_lo!$H$5,Re_lo!$N$5:$O$16,2,0)),AT242,""))</f>
        <v/>
      </c>
      <c r="BW242" s="125" t="str">
        <f>IF(ISERR(IF(AND($I242=Re_lo!$E$5,BW$5=VLOOKUP(Re_lo!$H$5,Re_lo!$N$5:$O$16,2,0)),AU242,"")),"",IF(AND($I242=Re_lo!$E$5,BW$5=VLOOKUP(Re_lo!$H$5,Re_lo!$N$5:$O$16,2,0)),AU242,""))</f>
        <v/>
      </c>
      <c r="BX242" s="125" t="str">
        <f>IF(ISERR(IF(AND($I242=Re_lo!$E$5,BX$5=VLOOKUP(Re_lo!$H$5,Re_lo!$N$5:$O$16,2,0)),AV242,"")),"",IF(AND($I242=Re_lo!$E$5,BX$5=VLOOKUP(Re_lo!$H$5,Re_lo!$N$5:$O$16,2,0)),AV242,""))</f>
        <v/>
      </c>
      <c r="BY242" s="125" t="str">
        <f>IF(ISERR(IF(AND($I242=Re_lo!$E$5,BY$5=VLOOKUP(Re_lo!$H$5,Re_lo!$N$5:$O$16,2,0)),AW242,"")),"",IF(AND($I242=Re_lo!$E$5,BY$5=VLOOKUP(Re_lo!$H$5,Re_lo!$N$5:$O$16,2,0)),AW242,""))</f>
        <v/>
      </c>
      <c r="BZ242" s="125" t="str">
        <f>IF(ISERR(IF(AND($I242=Re_lo!$E$5,BZ$5=VLOOKUP(Re_lo!$H$5,Re_lo!$N$5:$O$16,2,0)),AX242,"")),"",IF(AND($I242=Re_lo!$E$5,BZ$5=VLOOKUP(Re_lo!$H$5,Re_lo!$N$5:$O$16,2,0)),AX242,""))</f>
        <v/>
      </c>
      <c r="CA242" s="125" t="str">
        <f>IF(ISERR(IF(AND($I242=Re_lo!$E$5,CA$5=VLOOKUP(Re_lo!$H$5,Re_lo!$N$5:$O$16,2,0)),AY242,"")),"",IF(AND($I242=Re_lo!$E$5,CA$5=VLOOKUP(Re_lo!$H$5,Re_lo!$N$5:$O$16,2,0)),AY242,""))</f>
        <v/>
      </c>
      <c r="CB242" s="125" t="str">
        <f>IF(ISERR(IF(AND($I242=Re_lo!$E$5,CB$5=VLOOKUP(Re_lo!$H$5,Re_lo!$N$5:$O$16,2,0)),AZ242,"")),"",IF(AND($I242=Re_lo!$E$5,CB$5=VLOOKUP(Re_lo!$H$5,Re_lo!$N$5:$O$16,2,0)),AZ242,""))</f>
        <v/>
      </c>
      <c r="CC242" s="125" t="str">
        <f>IF(ISERR(IF(AND($I242=Re_lo!$E$5,CC$5=VLOOKUP(Re_lo!$H$5,Re_lo!$N$5:$O$16,2,0)),BA242,"")),"",IF(AND($I242=Re_lo!$E$5,CC$5=VLOOKUP(Re_lo!$H$5,Re_lo!$N$5:$O$16,2,0)),BA242,""))</f>
        <v/>
      </c>
      <c r="CD242" s="125" t="str">
        <f>IF(ISERR(IF(AND($I242=Re_lo!$E$5,CD$5=VLOOKUP(Re_lo!$H$5,Re_lo!$N$5:$O$16,2,0)),BB242,"")),"",IF(AND($I242=Re_lo!$E$5,CD$5=VLOOKUP(Re_lo!$H$5,Re_lo!$N$5:$O$16,2,0)),BB242,""))</f>
        <v/>
      </c>
      <c r="CF242" s="125" t="str">
        <f>IF($C242="","",COUNTIFS(Con_ve!$C$6:$C$1005,$C242,Con_ve!$Q$6:$Q$1005,Cad_cl!CF$5))</f>
        <v/>
      </c>
      <c r="CG242" s="125" t="str">
        <f>IF($C242="","",COUNTIFS(Con_ve!$C$6:$C$1005,$C242,Con_ve!$Q$6:$Q$1005,Cad_cl!CG$5))</f>
        <v/>
      </c>
      <c r="CH242" s="125" t="str">
        <f>IF($C242="","",COUNTIFS(Con_ve!$C$6:$C$1005,$C242,Con_ve!$Q$6:$Q$1005,Cad_cl!CH$5))</f>
        <v/>
      </c>
      <c r="CI242" s="125" t="str">
        <f>IF($C242="","",COUNTIFS(Con_ve!$C$6:$C$1005,$C242,Con_ve!$Q$6:$Q$1005,Cad_cl!CI$5))</f>
        <v/>
      </c>
      <c r="CJ242" s="125" t="str">
        <f>IF($C242="","",COUNTIFS(Con_ve!$C$6:$C$1005,$C242,Con_ve!$Q$6:$Q$1005,Cad_cl!CJ$5))</f>
        <v/>
      </c>
      <c r="CK242" s="125" t="str">
        <f>IF($C242="","",COUNTIFS(Con_ve!$C$6:$C$1005,$C242,Con_ve!$Q$6:$Q$1005,Cad_cl!CK$5))</f>
        <v/>
      </c>
      <c r="CL242" s="125" t="str">
        <f>IF($C242="","",COUNTIFS(Con_ve!$C$6:$C$1005,$C242,Con_ve!$Q$6:$Q$1005,Cad_cl!CL$5))</f>
        <v/>
      </c>
      <c r="CM242" s="125" t="str">
        <f>IF($C242="","",COUNTIFS(Con_ve!$C$6:$C$1005,$C242,Con_ve!$Q$6:$Q$1005,Cad_cl!CM$5))</f>
        <v/>
      </c>
      <c r="CN242" s="125" t="str">
        <f>IF($C242="","",COUNTIFS(Con_ve!$C$6:$C$1005,$C242,Con_ve!$Q$6:$Q$1005,Cad_cl!CN$5))</f>
        <v/>
      </c>
      <c r="CO242" s="125" t="str">
        <f>IF($C242="","",COUNTIFS(Con_ve!$C$6:$C$1005,$C242,Con_ve!$Q$6:$Q$1005,Cad_cl!CO$5))</f>
        <v/>
      </c>
      <c r="CP242" s="125" t="str">
        <f>IF($C242="","",COUNTIFS(Con_ve!$C$6:$C$1005,$C242,Con_ve!$Q$6:$Q$1005,Cad_cl!CP$5))</f>
        <v/>
      </c>
      <c r="CQ242" s="125" t="str">
        <f>IF($C242="","",COUNTIFS(Con_ve!$C$6:$C$1005,$C242,Con_ve!$Q$6:$Q$1005,Cad_cl!CQ$5))</f>
        <v/>
      </c>
      <c r="CR242" s="125">
        <f t="shared" si="11"/>
        <v>0</v>
      </c>
    </row>
    <row r="243" spans="3:96" ht="30" customHeight="1">
      <c r="C243" s="153"/>
      <c r="D243" s="153"/>
      <c r="E243" s="154"/>
      <c r="F243" s="153"/>
      <c r="G243" s="155"/>
      <c r="H243" s="153"/>
      <c r="I243" s="153"/>
      <c r="J243" s="132" t="s">
        <v>309</v>
      </c>
      <c r="K243" s="133" t="s">
        <v>309</v>
      </c>
      <c r="L243" s="153"/>
      <c r="M243" s="153"/>
      <c r="N243" s="153"/>
      <c r="O243" s="153"/>
      <c r="P243" s="153"/>
      <c r="Q243" s="153"/>
      <c r="AP243" s="134" t="str">
        <f>IF(ISERR(IF($C243="","",SUMIFS(Con_ve!$F$6:$F$1005,Con_ve!$C$6:$C$1005,$C243,Con_ve!$I$6:$I$1005,"Fechada",Con_ve!$Q$6:$Q$1005,Cad_cl!AP$5))),"",IF($C243="","",SUMIFS(Con_ve!$F$6:$F$1005,Con_ve!$C$6:$C$1005,$C243,Con_ve!$I$6:$I$1005,"Fechada",Con_ve!$Q$6:$Q$1005,Cad_cl!AP$5)))</f>
        <v/>
      </c>
      <c r="AQ243" s="134" t="str">
        <f>IF(ISERR(IF($C243="","",SUMIFS(Con_ve!$F$6:$F$1005,Con_ve!$C$6:$C$1005,$C243,Con_ve!$I$6:$I$1005,"Fechada",Con_ve!$Q$6:$Q$1005,Cad_cl!AQ$5))),"",IF($C243="","",SUMIFS(Con_ve!$F$6:$F$1005,Con_ve!$C$6:$C$1005,$C243,Con_ve!$I$6:$I$1005,"Fechada",Con_ve!$Q$6:$Q$1005,Cad_cl!AQ$5)))</f>
        <v/>
      </c>
      <c r="AR243" s="134" t="str">
        <f>IF(ISERR(IF($C243="","",SUMIFS(Con_ve!$F$6:$F$1005,Con_ve!$C$6:$C$1005,$C243,Con_ve!$I$6:$I$1005,"Fechada",Con_ve!$Q$6:$Q$1005,Cad_cl!AR$5))),"",IF($C243="","",SUMIFS(Con_ve!$F$6:$F$1005,Con_ve!$C$6:$C$1005,$C243,Con_ve!$I$6:$I$1005,"Fechada",Con_ve!$Q$6:$Q$1005,Cad_cl!AR$5)))</f>
        <v/>
      </c>
      <c r="AS243" s="134" t="str">
        <f>IF(ISERR(IF($C243="","",SUMIFS(Con_ve!$F$6:$F$1005,Con_ve!$C$6:$C$1005,$C243,Con_ve!$I$6:$I$1005,"Fechada",Con_ve!$Q$6:$Q$1005,Cad_cl!AS$5))),"",IF($C243="","",SUMIFS(Con_ve!$F$6:$F$1005,Con_ve!$C$6:$C$1005,$C243,Con_ve!$I$6:$I$1005,"Fechada",Con_ve!$Q$6:$Q$1005,Cad_cl!AS$5)))</f>
        <v/>
      </c>
      <c r="AT243" s="134" t="str">
        <f>IF(ISERR(IF($C243="","",SUMIFS(Con_ve!$F$6:$F$1005,Con_ve!$C$6:$C$1005,$C243,Con_ve!$I$6:$I$1005,"Fechada",Con_ve!$Q$6:$Q$1005,Cad_cl!AT$5))),"",IF($C243="","",SUMIFS(Con_ve!$F$6:$F$1005,Con_ve!$C$6:$C$1005,$C243,Con_ve!$I$6:$I$1005,"Fechada",Con_ve!$Q$6:$Q$1005,Cad_cl!AT$5)))</f>
        <v/>
      </c>
      <c r="AU243" s="134" t="str">
        <f>IF(ISERR(IF($C243="","",SUMIFS(Con_ve!$F$6:$F$1005,Con_ve!$C$6:$C$1005,$C243,Con_ve!$I$6:$I$1005,"Fechada",Con_ve!$Q$6:$Q$1005,Cad_cl!AU$5))),"",IF($C243="","",SUMIFS(Con_ve!$F$6:$F$1005,Con_ve!$C$6:$C$1005,$C243,Con_ve!$I$6:$I$1005,"Fechada",Con_ve!$Q$6:$Q$1005,Cad_cl!AU$5)))</f>
        <v/>
      </c>
      <c r="AV243" s="134" t="str">
        <f>IF(ISERR(IF($C243="","",SUMIFS(Con_ve!$F$6:$F$1005,Con_ve!$C$6:$C$1005,$C243,Con_ve!$I$6:$I$1005,"Fechada",Con_ve!$Q$6:$Q$1005,Cad_cl!AV$5))),"",IF($C243="","",SUMIFS(Con_ve!$F$6:$F$1005,Con_ve!$C$6:$C$1005,$C243,Con_ve!$I$6:$I$1005,"Fechada",Con_ve!$Q$6:$Q$1005,Cad_cl!AV$5)))</f>
        <v/>
      </c>
      <c r="AW243" s="134" t="str">
        <f>IF(ISERR(IF($C243="","",SUMIFS(Con_ve!$F$6:$F$1005,Con_ve!$C$6:$C$1005,$C243,Con_ve!$I$6:$I$1005,"Fechada",Con_ve!$Q$6:$Q$1005,Cad_cl!AW$5))),"",IF($C243="","",SUMIFS(Con_ve!$F$6:$F$1005,Con_ve!$C$6:$C$1005,$C243,Con_ve!$I$6:$I$1005,"Fechada",Con_ve!$Q$6:$Q$1005,Cad_cl!AW$5)))</f>
        <v/>
      </c>
      <c r="AX243" s="134" t="str">
        <f>IF(ISERR(IF($C243="","",SUMIFS(Con_ve!$F$6:$F$1005,Con_ve!$C$6:$C$1005,$C243,Con_ve!$I$6:$I$1005,"Fechada",Con_ve!$Q$6:$Q$1005,Cad_cl!AX$5))),"",IF($C243="","",SUMIFS(Con_ve!$F$6:$F$1005,Con_ve!$C$6:$C$1005,$C243,Con_ve!$I$6:$I$1005,"Fechada",Con_ve!$Q$6:$Q$1005,Cad_cl!AX$5)))</f>
        <v/>
      </c>
      <c r="AY243" s="134" t="str">
        <f>IF(ISERR(IF($C243="","",SUMIFS(Con_ve!$F$6:$F$1005,Con_ve!$C$6:$C$1005,$C243,Con_ve!$I$6:$I$1005,"Fechada",Con_ve!$Q$6:$Q$1005,Cad_cl!AY$5))),"",IF($C243="","",SUMIFS(Con_ve!$F$6:$F$1005,Con_ve!$C$6:$C$1005,$C243,Con_ve!$I$6:$I$1005,"Fechada",Con_ve!$Q$6:$Q$1005,Cad_cl!AY$5)))</f>
        <v/>
      </c>
      <c r="AZ243" s="134" t="str">
        <f>IF(ISERR(IF($C243="","",SUMIFS(Con_ve!$F$6:$F$1005,Con_ve!$C$6:$C$1005,$C243,Con_ve!$I$6:$I$1005,"Fechada",Con_ve!$Q$6:$Q$1005,Cad_cl!AZ$5))),"",IF($C243="","",SUMIFS(Con_ve!$F$6:$F$1005,Con_ve!$C$6:$C$1005,$C243,Con_ve!$I$6:$I$1005,"Fechada",Con_ve!$Q$6:$Q$1005,Cad_cl!AZ$5)))</f>
        <v/>
      </c>
      <c r="BA243" s="134" t="str">
        <f>IF(ISERR(IF($C243="","",SUMIFS(Con_ve!$F$6:$F$1005,Con_ve!$C$6:$C$1005,$C243,Con_ve!$I$6:$I$1005,"Fechada",Con_ve!$Q$6:$Q$1005,Cad_cl!BA$5))),"",IF($C243="","",SUMIFS(Con_ve!$F$6:$F$1005,Con_ve!$C$6:$C$1005,$C243,Con_ve!$I$6:$I$1005,"Fechada",Con_ve!$Q$6:$Q$1005,Cad_cl!BA$5)))</f>
        <v/>
      </c>
      <c r="BB243" s="134">
        <f t="shared" si="9"/>
        <v>0</v>
      </c>
      <c r="BD243" s="134" t="str">
        <f>IF(ISERR(IF($C243="","",SUMIFS(Con_ve!$F$6:$F$1005,Con_ve!$C$6:$C$1005,$C243,Con_ve!$I$6:$I$1005,"Em negociação",Con_ve!$Q$6:$Q$1005,Cad_cl!BD$5))),"",IF($C243="","",SUMIFS(Con_ve!$F$6:$F$1005,Con_ve!$C$6:$C$1005,$C243,Con_ve!$I$6:$I$1005,"Em negociação",Con_ve!$Q$6:$Q$1005,Cad_cl!BD$5)))</f>
        <v/>
      </c>
      <c r="BE243" s="134" t="str">
        <f>IF(ISERR(IF($C243="","",SUMIFS(Con_ve!$F$6:$F$1005,Con_ve!$C$6:$C$1005,$C243,Con_ve!$I$6:$I$1005,"Em negociação",Con_ve!$Q$6:$Q$1005,Cad_cl!BE$5))),"",IF($C243="","",SUMIFS(Con_ve!$F$6:$F$1005,Con_ve!$C$6:$C$1005,$C243,Con_ve!$I$6:$I$1005,"Em negociação",Con_ve!$Q$6:$Q$1005,Cad_cl!BE$5)))</f>
        <v/>
      </c>
      <c r="BF243" s="134" t="str">
        <f>IF(ISERR(IF($C243="","",SUMIFS(Con_ve!$F$6:$F$1005,Con_ve!$C$6:$C$1005,$C243,Con_ve!$I$6:$I$1005,"Em negociação",Con_ve!$Q$6:$Q$1005,Cad_cl!BF$5))),"",IF($C243="","",SUMIFS(Con_ve!$F$6:$F$1005,Con_ve!$C$6:$C$1005,$C243,Con_ve!$I$6:$I$1005,"Em negociação",Con_ve!$Q$6:$Q$1005,Cad_cl!BF$5)))</f>
        <v/>
      </c>
      <c r="BG243" s="134" t="str">
        <f>IF(ISERR(IF($C243="","",SUMIFS(Con_ve!$F$6:$F$1005,Con_ve!$C$6:$C$1005,$C243,Con_ve!$I$6:$I$1005,"Em negociação",Con_ve!$Q$6:$Q$1005,Cad_cl!BG$5))),"",IF($C243="","",SUMIFS(Con_ve!$F$6:$F$1005,Con_ve!$C$6:$C$1005,$C243,Con_ve!$I$6:$I$1005,"Em negociação",Con_ve!$Q$6:$Q$1005,Cad_cl!BG$5)))</f>
        <v/>
      </c>
      <c r="BH243" s="134" t="str">
        <f>IF(ISERR(IF($C243="","",SUMIFS(Con_ve!$F$6:$F$1005,Con_ve!$C$6:$C$1005,$C243,Con_ve!$I$6:$I$1005,"Em negociação",Con_ve!$Q$6:$Q$1005,Cad_cl!BH$5))),"",IF($C243="","",SUMIFS(Con_ve!$F$6:$F$1005,Con_ve!$C$6:$C$1005,$C243,Con_ve!$I$6:$I$1005,"Em negociação",Con_ve!$Q$6:$Q$1005,Cad_cl!BH$5)))</f>
        <v/>
      </c>
      <c r="BI243" s="134" t="str">
        <f>IF(ISERR(IF($C243="","",SUMIFS(Con_ve!$F$6:$F$1005,Con_ve!$C$6:$C$1005,$C243,Con_ve!$I$6:$I$1005,"Em negociação",Con_ve!$Q$6:$Q$1005,Cad_cl!BI$5))),"",IF($C243="","",SUMIFS(Con_ve!$F$6:$F$1005,Con_ve!$C$6:$C$1005,$C243,Con_ve!$I$6:$I$1005,"Em negociação",Con_ve!$Q$6:$Q$1005,Cad_cl!BI$5)))</f>
        <v/>
      </c>
      <c r="BJ243" s="134" t="str">
        <f>IF(ISERR(IF($C243="","",SUMIFS(Con_ve!$F$6:$F$1005,Con_ve!$C$6:$C$1005,$C243,Con_ve!$I$6:$I$1005,"Em negociação",Con_ve!$Q$6:$Q$1005,Cad_cl!BJ$5))),"",IF($C243="","",SUMIFS(Con_ve!$F$6:$F$1005,Con_ve!$C$6:$C$1005,$C243,Con_ve!$I$6:$I$1005,"Em negociação",Con_ve!$Q$6:$Q$1005,Cad_cl!BJ$5)))</f>
        <v/>
      </c>
      <c r="BK243" s="134" t="str">
        <f>IF(ISERR(IF($C243="","",SUMIFS(Con_ve!$F$6:$F$1005,Con_ve!$C$6:$C$1005,$C243,Con_ve!$I$6:$I$1005,"Em negociação",Con_ve!$Q$6:$Q$1005,Cad_cl!BK$5))),"",IF($C243="","",SUMIFS(Con_ve!$F$6:$F$1005,Con_ve!$C$6:$C$1005,$C243,Con_ve!$I$6:$I$1005,"Em negociação",Con_ve!$Q$6:$Q$1005,Cad_cl!BK$5)))</f>
        <v/>
      </c>
      <c r="BL243" s="134" t="str">
        <f>IF(ISERR(IF($C243="","",SUMIFS(Con_ve!$F$6:$F$1005,Con_ve!$C$6:$C$1005,$C243,Con_ve!$I$6:$I$1005,"Em negociação",Con_ve!$Q$6:$Q$1005,Cad_cl!BL$5))),"",IF($C243="","",SUMIFS(Con_ve!$F$6:$F$1005,Con_ve!$C$6:$C$1005,$C243,Con_ve!$I$6:$I$1005,"Em negociação",Con_ve!$Q$6:$Q$1005,Cad_cl!BL$5)))</f>
        <v/>
      </c>
      <c r="BM243" s="134" t="str">
        <f>IF(ISERR(IF($C243="","",SUMIFS(Con_ve!$F$6:$F$1005,Con_ve!$C$6:$C$1005,$C243,Con_ve!$I$6:$I$1005,"Em negociação",Con_ve!$Q$6:$Q$1005,Cad_cl!BM$5))),"",IF($C243="","",SUMIFS(Con_ve!$F$6:$F$1005,Con_ve!$C$6:$C$1005,$C243,Con_ve!$I$6:$I$1005,"Em negociação",Con_ve!$Q$6:$Q$1005,Cad_cl!BM$5)))</f>
        <v/>
      </c>
      <c r="BN243" s="134" t="str">
        <f>IF(ISERR(IF($C243="","",SUMIFS(Con_ve!$F$6:$F$1005,Con_ve!$C$6:$C$1005,$C243,Con_ve!$I$6:$I$1005,"Em negociação",Con_ve!$Q$6:$Q$1005,Cad_cl!BN$5))),"",IF($C243="","",SUMIFS(Con_ve!$F$6:$F$1005,Con_ve!$C$6:$C$1005,$C243,Con_ve!$I$6:$I$1005,"Em negociação",Con_ve!$Q$6:$Q$1005,Cad_cl!BN$5)))</f>
        <v/>
      </c>
      <c r="BO243" s="134" t="str">
        <f>IF(ISERR(IF($C243="","",SUMIFS(Con_ve!$F$6:$F$1005,Con_ve!$C$6:$C$1005,$C243,Con_ve!$I$6:$I$1005,"Em negociação",Con_ve!$Q$6:$Q$1005,Cad_cl!BO$5))),"",IF($C243="","",SUMIFS(Con_ve!$F$6:$F$1005,Con_ve!$C$6:$C$1005,$C243,Con_ve!$I$6:$I$1005,"Em negociação",Con_ve!$Q$6:$Q$1005,Cad_cl!BO$5)))</f>
        <v/>
      </c>
      <c r="BP243" s="134">
        <f t="shared" si="10"/>
        <v>0</v>
      </c>
      <c r="BR243" s="125" t="str">
        <f>IF(ISERR(IF(AND($I243=Re_lo!$E$5,BR$5=VLOOKUP(Re_lo!$H$5,Re_lo!$N$5:$O$16,2,0)),AP243,"")),"",IF(AND($I243=Re_lo!$E$5,BR$5=VLOOKUP(Re_lo!$H$5,Re_lo!$N$5:$O$16,2,0)),AP243,""))</f>
        <v/>
      </c>
      <c r="BS243" s="125" t="str">
        <f>IF(ISERR(IF(AND($I243=Re_lo!$E$5,BS$5=VLOOKUP(Re_lo!$H$5,Re_lo!$N$5:$O$16,2,0)),AQ243,"")),"",IF(AND($I243=Re_lo!$E$5,BS$5=VLOOKUP(Re_lo!$H$5,Re_lo!$N$5:$O$16,2,0)),AQ243,""))</f>
        <v/>
      </c>
      <c r="BT243" s="125" t="str">
        <f>IF(ISERR(IF(AND($I243=Re_lo!$E$5,BT$5=VLOOKUP(Re_lo!$H$5,Re_lo!$N$5:$O$16,2,0)),AR243,"")),"",IF(AND($I243=Re_lo!$E$5,BT$5=VLOOKUP(Re_lo!$H$5,Re_lo!$N$5:$O$16,2,0)),AR243,""))</f>
        <v/>
      </c>
      <c r="BU243" s="125" t="str">
        <f>IF(ISERR(IF(AND($I243=Re_lo!$E$5,BU$5=VLOOKUP(Re_lo!$H$5,Re_lo!$N$5:$O$16,2,0)),AS243,"")),"",IF(AND($I243=Re_lo!$E$5,BU$5=VLOOKUP(Re_lo!$H$5,Re_lo!$N$5:$O$16,2,0)),AS243,""))</f>
        <v/>
      </c>
      <c r="BV243" s="125" t="str">
        <f>IF(ISERR(IF(AND($I243=Re_lo!$E$5,BV$5=VLOOKUP(Re_lo!$H$5,Re_lo!$N$5:$O$16,2,0)),AT243,"")),"",IF(AND($I243=Re_lo!$E$5,BV$5=VLOOKUP(Re_lo!$H$5,Re_lo!$N$5:$O$16,2,0)),AT243,""))</f>
        <v/>
      </c>
      <c r="BW243" s="125" t="str">
        <f>IF(ISERR(IF(AND($I243=Re_lo!$E$5,BW$5=VLOOKUP(Re_lo!$H$5,Re_lo!$N$5:$O$16,2,0)),AU243,"")),"",IF(AND($I243=Re_lo!$E$5,BW$5=VLOOKUP(Re_lo!$H$5,Re_lo!$N$5:$O$16,2,0)),AU243,""))</f>
        <v/>
      </c>
      <c r="BX243" s="125" t="str">
        <f>IF(ISERR(IF(AND($I243=Re_lo!$E$5,BX$5=VLOOKUP(Re_lo!$H$5,Re_lo!$N$5:$O$16,2,0)),AV243,"")),"",IF(AND($I243=Re_lo!$E$5,BX$5=VLOOKUP(Re_lo!$H$5,Re_lo!$N$5:$O$16,2,0)),AV243,""))</f>
        <v/>
      </c>
      <c r="BY243" s="125" t="str">
        <f>IF(ISERR(IF(AND($I243=Re_lo!$E$5,BY$5=VLOOKUP(Re_lo!$H$5,Re_lo!$N$5:$O$16,2,0)),AW243,"")),"",IF(AND($I243=Re_lo!$E$5,BY$5=VLOOKUP(Re_lo!$H$5,Re_lo!$N$5:$O$16,2,0)),AW243,""))</f>
        <v/>
      </c>
      <c r="BZ243" s="125" t="str">
        <f>IF(ISERR(IF(AND($I243=Re_lo!$E$5,BZ$5=VLOOKUP(Re_lo!$H$5,Re_lo!$N$5:$O$16,2,0)),AX243,"")),"",IF(AND($I243=Re_lo!$E$5,BZ$5=VLOOKUP(Re_lo!$H$5,Re_lo!$N$5:$O$16,2,0)),AX243,""))</f>
        <v/>
      </c>
      <c r="CA243" s="125" t="str">
        <f>IF(ISERR(IF(AND($I243=Re_lo!$E$5,CA$5=VLOOKUP(Re_lo!$H$5,Re_lo!$N$5:$O$16,2,0)),AY243,"")),"",IF(AND($I243=Re_lo!$E$5,CA$5=VLOOKUP(Re_lo!$H$5,Re_lo!$N$5:$O$16,2,0)),AY243,""))</f>
        <v/>
      </c>
      <c r="CB243" s="125" t="str">
        <f>IF(ISERR(IF(AND($I243=Re_lo!$E$5,CB$5=VLOOKUP(Re_lo!$H$5,Re_lo!$N$5:$O$16,2,0)),AZ243,"")),"",IF(AND($I243=Re_lo!$E$5,CB$5=VLOOKUP(Re_lo!$H$5,Re_lo!$N$5:$O$16,2,0)),AZ243,""))</f>
        <v/>
      </c>
      <c r="CC243" s="125" t="str">
        <f>IF(ISERR(IF(AND($I243=Re_lo!$E$5,CC$5=VLOOKUP(Re_lo!$H$5,Re_lo!$N$5:$O$16,2,0)),BA243,"")),"",IF(AND($I243=Re_lo!$E$5,CC$5=VLOOKUP(Re_lo!$H$5,Re_lo!$N$5:$O$16,2,0)),BA243,""))</f>
        <v/>
      </c>
      <c r="CD243" s="125" t="str">
        <f>IF(ISERR(IF(AND($I243=Re_lo!$E$5,CD$5=VLOOKUP(Re_lo!$H$5,Re_lo!$N$5:$O$16,2,0)),BB243,"")),"",IF(AND($I243=Re_lo!$E$5,CD$5=VLOOKUP(Re_lo!$H$5,Re_lo!$N$5:$O$16,2,0)),BB243,""))</f>
        <v/>
      </c>
      <c r="CF243" s="125" t="str">
        <f>IF($C243="","",COUNTIFS(Con_ve!$C$6:$C$1005,$C243,Con_ve!$Q$6:$Q$1005,Cad_cl!CF$5))</f>
        <v/>
      </c>
      <c r="CG243" s="125" t="str">
        <f>IF($C243="","",COUNTIFS(Con_ve!$C$6:$C$1005,$C243,Con_ve!$Q$6:$Q$1005,Cad_cl!CG$5))</f>
        <v/>
      </c>
      <c r="CH243" s="125" t="str">
        <f>IF($C243="","",COUNTIFS(Con_ve!$C$6:$C$1005,$C243,Con_ve!$Q$6:$Q$1005,Cad_cl!CH$5))</f>
        <v/>
      </c>
      <c r="CI243" s="125" t="str">
        <f>IF($C243="","",COUNTIFS(Con_ve!$C$6:$C$1005,$C243,Con_ve!$Q$6:$Q$1005,Cad_cl!CI$5))</f>
        <v/>
      </c>
      <c r="CJ243" s="125" t="str">
        <f>IF($C243="","",COUNTIFS(Con_ve!$C$6:$C$1005,$C243,Con_ve!$Q$6:$Q$1005,Cad_cl!CJ$5))</f>
        <v/>
      </c>
      <c r="CK243" s="125" t="str">
        <f>IF($C243="","",COUNTIFS(Con_ve!$C$6:$C$1005,$C243,Con_ve!$Q$6:$Q$1005,Cad_cl!CK$5))</f>
        <v/>
      </c>
      <c r="CL243" s="125" t="str">
        <f>IF($C243="","",COUNTIFS(Con_ve!$C$6:$C$1005,$C243,Con_ve!$Q$6:$Q$1005,Cad_cl!CL$5))</f>
        <v/>
      </c>
      <c r="CM243" s="125" t="str">
        <f>IF($C243="","",COUNTIFS(Con_ve!$C$6:$C$1005,$C243,Con_ve!$Q$6:$Q$1005,Cad_cl!CM$5))</f>
        <v/>
      </c>
      <c r="CN243" s="125" t="str">
        <f>IF($C243="","",COUNTIFS(Con_ve!$C$6:$C$1005,$C243,Con_ve!$Q$6:$Q$1005,Cad_cl!CN$5))</f>
        <v/>
      </c>
      <c r="CO243" s="125" t="str">
        <f>IF($C243="","",COUNTIFS(Con_ve!$C$6:$C$1005,$C243,Con_ve!$Q$6:$Q$1005,Cad_cl!CO$5))</f>
        <v/>
      </c>
      <c r="CP243" s="125" t="str">
        <f>IF($C243="","",COUNTIFS(Con_ve!$C$6:$C$1005,$C243,Con_ve!$Q$6:$Q$1005,Cad_cl!CP$5))</f>
        <v/>
      </c>
      <c r="CQ243" s="125" t="str">
        <f>IF($C243="","",COUNTIFS(Con_ve!$C$6:$C$1005,$C243,Con_ve!$Q$6:$Q$1005,Cad_cl!CQ$5))</f>
        <v/>
      </c>
      <c r="CR243" s="125">
        <f t="shared" si="11"/>
        <v>0</v>
      </c>
    </row>
    <row r="244" spans="3:96" ht="30" customHeight="1">
      <c r="C244" s="153"/>
      <c r="D244" s="153"/>
      <c r="E244" s="154"/>
      <c r="F244" s="153"/>
      <c r="G244" s="155"/>
      <c r="H244" s="153"/>
      <c r="I244" s="153"/>
      <c r="J244" s="132" t="s">
        <v>309</v>
      </c>
      <c r="K244" s="133" t="s">
        <v>309</v>
      </c>
      <c r="L244" s="153"/>
      <c r="M244" s="153"/>
      <c r="N244" s="153"/>
      <c r="O244" s="153"/>
      <c r="P244" s="153"/>
      <c r="Q244" s="153"/>
      <c r="AP244" s="134" t="str">
        <f>IF(ISERR(IF($C244="","",SUMIFS(Con_ve!$F$6:$F$1005,Con_ve!$C$6:$C$1005,$C244,Con_ve!$I$6:$I$1005,"Fechada",Con_ve!$Q$6:$Q$1005,Cad_cl!AP$5))),"",IF($C244="","",SUMIFS(Con_ve!$F$6:$F$1005,Con_ve!$C$6:$C$1005,$C244,Con_ve!$I$6:$I$1005,"Fechada",Con_ve!$Q$6:$Q$1005,Cad_cl!AP$5)))</f>
        <v/>
      </c>
      <c r="AQ244" s="134" t="str">
        <f>IF(ISERR(IF($C244="","",SUMIFS(Con_ve!$F$6:$F$1005,Con_ve!$C$6:$C$1005,$C244,Con_ve!$I$6:$I$1005,"Fechada",Con_ve!$Q$6:$Q$1005,Cad_cl!AQ$5))),"",IF($C244="","",SUMIFS(Con_ve!$F$6:$F$1005,Con_ve!$C$6:$C$1005,$C244,Con_ve!$I$6:$I$1005,"Fechada",Con_ve!$Q$6:$Q$1005,Cad_cl!AQ$5)))</f>
        <v/>
      </c>
      <c r="AR244" s="134" t="str">
        <f>IF(ISERR(IF($C244="","",SUMIFS(Con_ve!$F$6:$F$1005,Con_ve!$C$6:$C$1005,$C244,Con_ve!$I$6:$I$1005,"Fechada",Con_ve!$Q$6:$Q$1005,Cad_cl!AR$5))),"",IF($C244="","",SUMIFS(Con_ve!$F$6:$F$1005,Con_ve!$C$6:$C$1005,$C244,Con_ve!$I$6:$I$1005,"Fechada",Con_ve!$Q$6:$Q$1005,Cad_cl!AR$5)))</f>
        <v/>
      </c>
      <c r="AS244" s="134" t="str">
        <f>IF(ISERR(IF($C244="","",SUMIFS(Con_ve!$F$6:$F$1005,Con_ve!$C$6:$C$1005,$C244,Con_ve!$I$6:$I$1005,"Fechada",Con_ve!$Q$6:$Q$1005,Cad_cl!AS$5))),"",IF($C244="","",SUMIFS(Con_ve!$F$6:$F$1005,Con_ve!$C$6:$C$1005,$C244,Con_ve!$I$6:$I$1005,"Fechada",Con_ve!$Q$6:$Q$1005,Cad_cl!AS$5)))</f>
        <v/>
      </c>
      <c r="AT244" s="134" t="str">
        <f>IF(ISERR(IF($C244="","",SUMIFS(Con_ve!$F$6:$F$1005,Con_ve!$C$6:$C$1005,$C244,Con_ve!$I$6:$I$1005,"Fechada",Con_ve!$Q$6:$Q$1005,Cad_cl!AT$5))),"",IF($C244="","",SUMIFS(Con_ve!$F$6:$F$1005,Con_ve!$C$6:$C$1005,$C244,Con_ve!$I$6:$I$1005,"Fechada",Con_ve!$Q$6:$Q$1005,Cad_cl!AT$5)))</f>
        <v/>
      </c>
      <c r="AU244" s="134" t="str">
        <f>IF(ISERR(IF($C244="","",SUMIFS(Con_ve!$F$6:$F$1005,Con_ve!$C$6:$C$1005,$C244,Con_ve!$I$6:$I$1005,"Fechada",Con_ve!$Q$6:$Q$1005,Cad_cl!AU$5))),"",IF($C244="","",SUMIFS(Con_ve!$F$6:$F$1005,Con_ve!$C$6:$C$1005,$C244,Con_ve!$I$6:$I$1005,"Fechada",Con_ve!$Q$6:$Q$1005,Cad_cl!AU$5)))</f>
        <v/>
      </c>
      <c r="AV244" s="134" t="str">
        <f>IF(ISERR(IF($C244="","",SUMIFS(Con_ve!$F$6:$F$1005,Con_ve!$C$6:$C$1005,$C244,Con_ve!$I$6:$I$1005,"Fechada",Con_ve!$Q$6:$Q$1005,Cad_cl!AV$5))),"",IF($C244="","",SUMIFS(Con_ve!$F$6:$F$1005,Con_ve!$C$6:$C$1005,$C244,Con_ve!$I$6:$I$1005,"Fechada",Con_ve!$Q$6:$Q$1005,Cad_cl!AV$5)))</f>
        <v/>
      </c>
      <c r="AW244" s="134" t="str">
        <f>IF(ISERR(IF($C244="","",SUMIFS(Con_ve!$F$6:$F$1005,Con_ve!$C$6:$C$1005,$C244,Con_ve!$I$6:$I$1005,"Fechada",Con_ve!$Q$6:$Q$1005,Cad_cl!AW$5))),"",IF($C244="","",SUMIFS(Con_ve!$F$6:$F$1005,Con_ve!$C$6:$C$1005,$C244,Con_ve!$I$6:$I$1005,"Fechada",Con_ve!$Q$6:$Q$1005,Cad_cl!AW$5)))</f>
        <v/>
      </c>
      <c r="AX244" s="134" t="str">
        <f>IF(ISERR(IF($C244="","",SUMIFS(Con_ve!$F$6:$F$1005,Con_ve!$C$6:$C$1005,$C244,Con_ve!$I$6:$I$1005,"Fechada",Con_ve!$Q$6:$Q$1005,Cad_cl!AX$5))),"",IF($C244="","",SUMIFS(Con_ve!$F$6:$F$1005,Con_ve!$C$6:$C$1005,$C244,Con_ve!$I$6:$I$1005,"Fechada",Con_ve!$Q$6:$Q$1005,Cad_cl!AX$5)))</f>
        <v/>
      </c>
      <c r="AY244" s="134" t="str">
        <f>IF(ISERR(IF($C244="","",SUMIFS(Con_ve!$F$6:$F$1005,Con_ve!$C$6:$C$1005,$C244,Con_ve!$I$6:$I$1005,"Fechada",Con_ve!$Q$6:$Q$1005,Cad_cl!AY$5))),"",IF($C244="","",SUMIFS(Con_ve!$F$6:$F$1005,Con_ve!$C$6:$C$1005,$C244,Con_ve!$I$6:$I$1005,"Fechada",Con_ve!$Q$6:$Q$1005,Cad_cl!AY$5)))</f>
        <v/>
      </c>
      <c r="AZ244" s="134" t="str">
        <f>IF(ISERR(IF($C244="","",SUMIFS(Con_ve!$F$6:$F$1005,Con_ve!$C$6:$C$1005,$C244,Con_ve!$I$6:$I$1005,"Fechada",Con_ve!$Q$6:$Q$1005,Cad_cl!AZ$5))),"",IF($C244="","",SUMIFS(Con_ve!$F$6:$F$1005,Con_ve!$C$6:$C$1005,$C244,Con_ve!$I$6:$I$1005,"Fechada",Con_ve!$Q$6:$Q$1005,Cad_cl!AZ$5)))</f>
        <v/>
      </c>
      <c r="BA244" s="134" t="str">
        <f>IF(ISERR(IF($C244="","",SUMIFS(Con_ve!$F$6:$F$1005,Con_ve!$C$6:$C$1005,$C244,Con_ve!$I$6:$I$1005,"Fechada",Con_ve!$Q$6:$Q$1005,Cad_cl!BA$5))),"",IF($C244="","",SUMIFS(Con_ve!$F$6:$F$1005,Con_ve!$C$6:$C$1005,$C244,Con_ve!$I$6:$I$1005,"Fechada",Con_ve!$Q$6:$Q$1005,Cad_cl!BA$5)))</f>
        <v/>
      </c>
      <c r="BB244" s="134">
        <f t="shared" si="9"/>
        <v>0</v>
      </c>
      <c r="BD244" s="134" t="str">
        <f>IF(ISERR(IF($C244="","",SUMIFS(Con_ve!$F$6:$F$1005,Con_ve!$C$6:$C$1005,$C244,Con_ve!$I$6:$I$1005,"Em negociação",Con_ve!$Q$6:$Q$1005,Cad_cl!BD$5))),"",IF($C244="","",SUMIFS(Con_ve!$F$6:$F$1005,Con_ve!$C$6:$C$1005,$C244,Con_ve!$I$6:$I$1005,"Em negociação",Con_ve!$Q$6:$Q$1005,Cad_cl!BD$5)))</f>
        <v/>
      </c>
      <c r="BE244" s="134" t="str">
        <f>IF(ISERR(IF($C244="","",SUMIFS(Con_ve!$F$6:$F$1005,Con_ve!$C$6:$C$1005,$C244,Con_ve!$I$6:$I$1005,"Em negociação",Con_ve!$Q$6:$Q$1005,Cad_cl!BE$5))),"",IF($C244="","",SUMIFS(Con_ve!$F$6:$F$1005,Con_ve!$C$6:$C$1005,$C244,Con_ve!$I$6:$I$1005,"Em negociação",Con_ve!$Q$6:$Q$1005,Cad_cl!BE$5)))</f>
        <v/>
      </c>
      <c r="BF244" s="134" t="str">
        <f>IF(ISERR(IF($C244="","",SUMIFS(Con_ve!$F$6:$F$1005,Con_ve!$C$6:$C$1005,$C244,Con_ve!$I$6:$I$1005,"Em negociação",Con_ve!$Q$6:$Q$1005,Cad_cl!BF$5))),"",IF($C244="","",SUMIFS(Con_ve!$F$6:$F$1005,Con_ve!$C$6:$C$1005,$C244,Con_ve!$I$6:$I$1005,"Em negociação",Con_ve!$Q$6:$Q$1005,Cad_cl!BF$5)))</f>
        <v/>
      </c>
      <c r="BG244" s="134" t="str">
        <f>IF(ISERR(IF($C244="","",SUMIFS(Con_ve!$F$6:$F$1005,Con_ve!$C$6:$C$1005,$C244,Con_ve!$I$6:$I$1005,"Em negociação",Con_ve!$Q$6:$Q$1005,Cad_cl!BG$5))),"",IF($C244="","",SUMIFS(Con_ve!$F$6:$F$1005,Con_ve!$C$6:$C$1005,$C244,Con_ve!$I$6:$I$1005,"Em negociação",Con_ve!$Q$6:$Q$1005,Cad_cl!BG$5)))</f>
        <v/>
      </c>
      <c r="BH244" s="134" t="str">
        <f>IF(ISERR(IF($C244="","",SUMIFS(Con_ve!$F$6:$F$1005,Con_ve!$C$6:$C$1005,$C244,Con_ve!$I$6:$I$1005,"Em negociação",Con_ve!$Q$6:$Q$1005,Cad_cl!BH$5))),"",IF($C244="","",SUMIFS(Con_ve!$F$6:$F$1005,Con_ve!$C$6:$C$1005,$C244,Con_ve!$I$6:$I$1005,"Em negociação",Con_ve!$Q$6:$Q$1005,Cad_cl!BH$5)))</f>
        <v/>
      </c>
      <c r="BI244" s="134" t="str">
        <f>IF(ISERR(IF($C244="","",SUMIFS(Con_ve!$F$6:$F$1005,Con_ve!$C$6:$C$1005,$C244,Con_ve!$I$6:$I$1005,"Em negociação",Con_ve!$Q$6:$Q$1005,Cad_cl!BI$5))),"",IF($C244="","",SUMIFS(Con_ve!$F$6:$F$1005,Con_ve!$C$6:$C$1005,$C244,Con_ve!$I$6:$I$1005,"Em negociação",Con_ve!$Q$6:$Q$1005,Cad_cl!BI$5)))</f>
        <v/>
      </c>
      <c r="BJ244" s="134" t="str">
        <f>IF(ISERR(IF($C244="","",SUMIFS(Con_ve!$F$6:$F$1005,Con_ve!$C$6:$C$1005,$C244,Con_ve!$I$6:$I$1005,"Em negociação",Con_ve!$Q$6:$Q$1005,Cad_cl!BJ$5))),"",IF($C244="","",SUMIFS(Con_ve!$F$6:$F$1005,Con_ve!$C$6:$C$1005,$C244,Con_ve!$I$6:$I$1005,"Em negociação",Con_ve!$Q$6:$Q$1005,Cad_cl!BJ$5)))</f>
        <v/>
      </c>
      <c r="BK244" s="134" t="str">
        <f>IF(ISERR(IF($C244="","",SUMIFS(Con_ve!$F$6:$F$1005,Con_ve!$C$6:$C$1005,$C244,Con_ve!$I$6:$I$1005,"Em negociação",Con_ve!$Q$6:$Q$1005,Cad_cl!BK$5))),"",IF($C244="","",SUMIFS(Con_ve!$F$6:$F$1005,Con_ve!$C$6:$C$1005,$C244,Con_ve!$I$6:$I$1005,"Em negociação",Con_ve!$Q$6:$Q$1005,Cad_cl!BK$5)))</f>
        <v/>
      </c>
      <c r="BL244" s="134" t="str">
        <f>IF(ISERR(IF($C244="","",SUMIFS(Con_ve!$F$6:$F$1005,Con_ve!$C$6:$C$1005,$C244,Con_ve!$I$6:$I$1005,"Em negociação",Con_ve!$Q$6:$Q$1005,Cad_cl!BL$5))),"",IF($C244="","",SUMIFS(Con_ve!$F$6:$F$1005,Con_ve!$C$6:$C$1005,$C244,Con_ve!$I$6:$I$1005,"Em negociação",Con_ve!$Q$6:$Q$1005,Cad_cl!BL$5)))</f>
        <v/>
      </c>
      <c r="BM244" s="134" t="str">
        <f>IF(ISERR(IF($C244="","",SUMIFS(Con_ve!$F$6:$F$1005,Con_ve!$C$6:$C$1005,$C244,Con_ve!$I$6:$I$1005,"Em negociação",Con_ve!$Q$6:$Q$1005,Cad_cl!BM$5))),"",IF($C244="","",SUMIFS(Con_ve!$F$6:$F$1005,Con_ve!$C$6:$C$1005,$C244,Con_ve!$I$6:$I$1005,"Em negociação",Con_ve!$Q$6:$Q$1005,Cad_cl!BM$5)))</f>
        <v/>
      </c>
      <c r="BN244" s="134" t="str">
        <f>IF(ISERR(IF($C244="","",SUMIFS(Con_ve!$F$6:$F$1005,Con_ve!$C$6:$C$1005,$C244,Con_ve!$I$6:$I$1005,"Em negociação",Con_ve!$Q$6:$Q$1005,Cad_cl!BN$5))),"",IF($C244="","",SUMIFS(Con_ve!$F$6:$F$1005,Con_ve!$C$6:$C$1005,$C244,Con_ve!$I$6:$I$1005,"Em negociação",Con_ve!$Q$6:$Q$1005,Cad_cl!BN$5)))</f>
        <v/>
      </c>
      <c r="BO244" s="134" t="str">
        <f>IF(ISERR(IF($C244="","",SUMIFS(Con_ve!$F$6:$F$1005,Con_ve!$C$6:$C$1005,$C244,Con_ve!$I$6:$I$1005,"Em negociação",Con_ve!$Q$6:$Q$1005,Cad_cl!BO$5))),"",IF($C244="","",SUMIFS(Con_ve!$F$6:$F$1005,Con_ve!$C$6:$C$1005,$C244,Con_ve!$I$6:$I$1005,"Em negociação",Con_ve!$Q$6:$Q$1005,Cad_cl!BO$5)))</f>
        <v/>
      </c>
      <c r="BP244" s="134">
        <f t="shared" si="10"/>
        <v>0</v>
      </c>
      <c r="BR244" s="125" t="str">
        <f>IF(ISERR(IF(AND($I244=Re_lo!$E$5,BR$5=VLOOKUP(Re_lo!$H$5,Re_lo!$N$5:$O$16,2,0)),AP244,"")),"",IF(AND($I244=Re_lo!$E$5,BR$5=VLOOKUP(Re_lo!$H$5,Re_lo!$N$5:$O$16,2,0)),AP244,""))</f>
        <v/>
      </c>
      <c r="BS244" s="125" t="str">
        <f>IF(ISERR(IF(AND($I244=Re_lo!$E$5,BS$5=VLOOKUP(Re_lo!$H$5,Re_lo!$N$5:$O$16,2,0)),AQ244,"")),"",IF(AND($I244=Re_lo!$E$5,BS$5=VLOOKUP(Re_lo!$H$5,Re_lo!$N$5:$O$16,2,0)),AQ244,""))</f>
        <v/>
      </c>
      <c r="BT244" s="125" t="str">
        <f>IF(ISERR(IF(AND($I244=Re_lo!$E$5,BT$5=VLOOKUP(Re_lo!$H$5,Re_lo!$N$5:$O$16,2,0)),AR244,"")),"",IF(AND($I244=Re_lo!$E$5,BT$5=VLOOKUP(Re_lo!$H$5,Re_lo!$N$5:$O$16,2,0)),AR244,""))</f>
        <v/>
      </c>
      <c r="BU244" s="125" t="str">
        <f>IF(ISERR(IF(AND($I244=Re_lo!$E$5,BU$5=VLOOKUP(Re_lo!$H$5,Re_lo!$N$5:$O$16,2,0)),AS244,"")),"",IF(AND($I244=Re_lo!$E$5,BU$5=VLOOKUP(Re_lo!$H$5,Re_lo!$N$5:$O$16,2,0)),AS244,""))</f>
        <v/>
      </c>
      <c r="BV244" s="125" t="str">
        <f>IF(ISERR(IF(AND($I244=Re_lo!$E$5,BV$5=VLOOKUP(Re_lo!$H$5,Re_lo!$N$5:$O$16,2,0)),AT244,"")),"",IF(AND($I244=Re_lo!$E$5,BV$5=VLOOKUP(Re_lo!$H$5,Re_lo!$N$5:$O$16,2,0)),AT244,""))</f>
        <v/>
      </c>
      <c r="BW244" s="125" t="str">
        <f>IF(ISERR(IF(AND($I244=Re_lo!$E$5,BW$5=VLOOKUP(Re_lo!$H$5,Re_lo!$N$5:$O$16,2,0)),AU244,"")),"",IF(AND($I244=Re_lo!$E$5,BW$5=VLOOKUP(Re_lo!$H$5,Re_lo!$N$5:$O$16,2,0)),AU244,""))</f>
        <v/>
      </c>
      <c r="BX244" s="125" t="str">
        <f>IF(ISERR(IF(AND($I244=Re_lo!$E$5,BX$5=VLOOKUP(Re_lo!$H$5,Re_lo!$N$5:$O$16,2,0)),AV244,"")),"",IF(AND($I244=Re_lo!$E$5,BX$5=VLOOKUP(Re_lo!$H$5,Re_lo!$N$5:$O$16,2,0)),AV244,""))</f>
        <v/>
      </c>
      <c r="BY244" s="125" t="str">
        <f>IF(ISERR(IF(AND($I244=Re_lo!$E$5,BY$5=VLOOKUP(Re_lo!$H$5,Re_lo!$N$5:$O$16,2,0)),AW244,"")),"",IF(AND($I244=Re_lo!$E$5,BY$5=VLOOKUP(Re_lo!$H$5,Re_lo!$N$5:$O$16,2,0)),AW244,""))</f>
        <v/>
      </c>
      <c r="BZ244" s="125" t="str">
        <f>IF(ISERR(IF(AND($I244=Re_lo!$E$5,BZ$5=VLOOKUP(Re_lo!$H$5,Re_lo!$N$5:$O$16,2,0)),AX244,"")),"",IF(AND($I244=Re_lo!$E$5,BZ$5=VLOOKUP(Re_lo!$H$5,Re_lo!$N$5:$O$16,2,0)),AX244,""))</f>
        <v/>
      </c>
      <c r="CA244" s="125" t="str">
        <f>IF(ISERR(IF(AND($I244=Re_lo!$E$5,CA$5=VLOOKUP(Re_lo!$H$5,Re_lo!$N$5:$O$16,2,0)),AY244,"")),"",IF(AND($I244=Re_lo!$E$5,CA$5=VLOOKUP(Re_lo!$H$5,Re_lo!$N$5:$O$16,2,0)),AY244,""))</f>
        <v/>
      </c>
      <c r="CB244" s="125" t="str">
        <f>IF(ISERR(IF(AND($I244=Re_lo!$E$5,CB$5=VLOOKUP(Re_lo!$H$5,Re_lo!$N$5:$O$16,2,0)),AZ244,"")),"",IF(AND($I244=Re_lo!$E$5,CB$5=VLOOKUP(Re_lo!$H$5,Re_lo!$N$5:$O$16,2,0)),AZ244,""))</f>
        <v/>
      </c>
      <c r="CC244" s="125" t="str">
        <f>IF(ISERR(IF(AND($I244=Re_lo!$E$5,CC$5=VLOOKUP(Re_lo!$H$5,Re_lo!$N$5:$O$16,2,0)),BA244,"")),"",IF(AND($I244=Re_lo!$E$5,CC$5=VLOOKUP(Re_lo!$H$5,Re_lo!$N$5:$O$16,2,0)),BA244,""))</f>
        <v/>
      </c>
      <c r="CD244" s="125" t="str">
        <f>IF(ISERR(IF(AND($I244=Re_lo!$E$5,CD$5=VLOOKUP(Re_lo!$H$5,Re_lo!$N$5:$O$16,2,0)),BB244,"")),"",IF(AND($I244=Re_lo!$E$5,CD$5=VLOOKUP(Re_lo!$H$5,Re_lo!$N$5:$O$16,2,0)),BB244,""))</f>
        <v/>
      </c>
      <c r="CF244" s="125" t="str">
        <f>IF($C244="","",COUNTIFS(Con_ve!$C$6:$C$1005,$C244,Con_ve!$Q$6:$Q$1005,Cad_cl!CF$5))</f>
        <v/>
      </c>
      <c r="CG244" s="125" t="str">
        <f>IF($C244="","",COUNTIFS(Con_ve!$C$6:$C$1005,$C244,Con_ve!$Q$6:$Q$1005,Cad_cl!CG$5))</f>
        <v/>
      </c>
      <c r="CH244" s="125" t="str">
        <f>IF($C244="","",COUNTIFS(Con_ve!$C$6:$C$1005,$C244,Con_ve!$Q$6:$Q$1005,Cad_cl!CH$5))</f>
        <v/>
      </c>
      <c r="CI244" s="125" t="str">
        <f>IF($C244="","",COUNTIFS(Con_ve!$C$6:$C$1005,$C244,Con_ve!$Q$6:$Q$1005,Cad_cl!CI$5))</f>
        <v/>
      </c>
      <c r="CJ244" s="125" t="str">
        <f>IF($C244="","",COUNTIFS(Con_ve!$C$6:$C$1005,$C244,Con_ve!$Q$6:$Q$1005,Cad_cl!CJ$5))</f>
        <v/>
      </c>
      <c r="CK244" s="125" t="str">
        <f>IF($C244="","",COUNTIFS(Con_ve!$C$6:$C$1005,$C244,Con_ve!$Q$6:$Q$1005,Cad_cl!CK$5))</f>
        <v/>
      </c>
      <c r="CL244" s="125" t="str">
        <f>IF($C244="","",COUNTIFS(Con_ve!$C$6:$C$1005,$C244,Con_ve!$Q$6:$Q$1005,Cad_cl!CL$5))</f>
        <v/>
      </c>
      <c r="CM244" s="125" t="str">
        <f>IF($C244="","",COUNTIFS(Con_ve!$C$6:$C$1005,$C244,Con_ve!$Q$6:$Q$1005,Cad_cl!CM$5))</f>
        <v/>
      </c>
      <c r="CN244" s="125" t="str">
        <f>IF($C244="","",COUNTIFS(Con_ve!$C$6:$C$1005,$C244,Con_ve!$Q$6:$Q$1005,Cad_cl!CN$5))</f>
        <v/>
      </c>
      <c r="CO244" s="125" t="str">
        <f>IF($C244="","",COUNTIFS(Con_ve!$C$6:$C$1005,$C244,Con_ve!$Q$6:$Q$1005,Cad_cl!CO$5))</f>
        <v/>
      </c>
      <c r="CP244" s="125" t="str">
        <f>IF($C244="","",COUNTIFS(Con_ve!$C$6:$C$1005,$C244,Con_ve!$Q$6:$Q$1005,Cad_cl!CP$5))</f>
        <v/>
      </c>
      <c r="CQ244" s="125" t="str">
        <f>IF($C244="","",COUNTIFS(Con_ve!$C$6:$C$1005,$C244,Con_ve!$Q$6:$Q$1005,Cad_cl!CQ$5))</f>
        <v/>
      </c>
      <c r="CR244" s="125">
        <f t="shared" si="11"/>
        <v>0</v>
      </c>
    </row>
    <row r="245" spans="3:96" ht="30" customHeight="1">
      <c r="C245" s="153"/>
      <c r="D245" s="153"/>
      <c r="E245" s="154"/>
      <c r="F245" s="153"/>
      <c r="G245" s="155"/>
      <c r="H245" s="153"/>
      <c r="I245" s="153"/>
      <c r="J245" s="132" t="s">
        <v>309</v>
      </c>
      <c r="K245" s="133" t="s">
        <v>309</v>
      </c>
      <c r="L245" s="153"/>
      <c r="M245" s="153"/>
      <c r="N245" s="153"/>
      <c r="O245" s="153"/>
      <c r="P245" s="153"/>
      <c r="Q245" s="153"/>
      <c r="AP245" s="134" t="str">
        <f>IF(ISERR(IF($C245="","",SUMIFS(Con_ve!$F$6:$F$1005,Con_ve!$C$6:$C$1005,$C245,Con_ve!$I$6:$I$1005,"Fechada",Con_ve!$Q$6:$Q$1005,Cad_cl!AP$5))),"",IF($C245="","",SUMIFS(Con_ve!$F$6:$F$1005,Con_ve!$C$6:$C$1005,$C245,Con_ve!$I$6:$I$1005,"Fechada",Con_ve!$Q$6:$Q$1005,Cad_cl!AP$5)))</f>
        <v/>
      </c>
      <c r="AQ245" s="134" t="str">
        <f>IF(ISERR(IF($C245="","",SUMIFS(Con_ve!$F$6:$F$1005,Con_ve!$C$6:$C$1005,$C245,Con_ve!$I$6:$I$1005,"Fechada",Con_ve!$Q$6:$Q$1005,Cad_cl!AQ$5))),"",IF($C245="","",SUMIFS(Con_ve!$F$6:$F$1005,Con_ve!$C$6:$C$1005,$C245,Con_ve!$I$6:$I$1005,"Fechada",Con_ve!$Q$6:$Q$1005,Cad_cl!AQ$5)))</f>
        <v/>
      </c>
      <c r="AR245" s="134" t="str">
        <f>IF(ISERR(IF($C245="","",SUMIFS(Con_ve!$F$6:$F$1005,Con_ve!$C$6:$C$1005,$C245,Con_ve!$I$6:$I$1005,"Fechada",Con_ve!$Q$6:$Q$1005,Cad_cl!AR$5))),"",IF($C245="","",SUMIFS(Con_ve!$F$6:$F$1005,Con_ve!$C$6:$C$1005,$C245,Con_ve!$I$6:$I$1005,"Fechada",Con_ve!$Q$6:$Q$1005,Cad_cl!AR$5)))</f>
        <v/>
      </c>
      <c r="AS245" s="134" t="str">
        <f>IF(ISERR(IF($C245="","",SUMIFS(Con_ve!$F$6:$F$1005,Con_ve!$C$6:$C$1005,$C245,Con_ve!$I$6:$I$1005,"Fechada",Con_ve!$Q$6:$Q$1005,Cad_cl!AS$5))),"",IF($C245="","",SUMIFS(Con_ve!$F$6:$F$1005,Con_ve!$C$6:$C$1005,$C245,Con_ve!$I$6:$I$1005,"Fechada",Con_ve!$Q$6:$Q$1005,Cad_cl!AS$5)))</f>
        <v/>
      </c>
      <c r="AT245" s="134" t="str">
        <f>IF(ISERR(IF($C245="","",SUMIFS(Con_ve!$F$6:$F$1005,Con_ve!$C$6:$C$1005,$C245,Con_ve!$I$6:$I$1005,"Fechada",Con_ve!$Q$6:$Q$1005,Cad_cl!AT$5))),"",IF($C245="","",SUMIFS(Con_ve!$F$6:$F$1005,Con_ve!$C$6:$C$1005,$C245,Con_ve!$I$6:$I$1005,"Fechada",Con_ve!$Q$6:$Q$1005,Cad_cl!AT$5)))</f>
        <v/>
      </c>
      <c r="AU245" s="134" t="str">
        <f>IF(ISERR(IF($C245="","",SUMIFS(Con_ve!$F$6:$F$1005,Con_ve!$C$6:$C$1005,$C245,Con_ve!$I$6:$I$1005,"Fechada",Con_ve!$Q$6:$Q$1005,Cad_cl!AU$5))),"",IF($C245="","",SUMIFS(Con_ve!$F$6:$F$1005,Con_ve!$C$6:$C$1005,$C245,Con_ve!$I$6:$I$1005,"Fechada",Con_ve!$Q$6:$Q$1005,Cad_cl!AU$5)))</f>
        <v/>
      </c>
      <c r="AV245" s="134" t="str">
        <f>IF(ISERR(IF($C245="","",SUMIFS(Con_ve!$F$6:$F$1005,Con_ve!$C$6:$C$1005,$C245,Con_ve!$I$6:$I$1005,"Fechada",Con_ve!$Q$6:$Q$1005,Cad_cl!AV$5))),"",IF($C245="","",SUMIFS(Con_ve!$F$6:$F$1005,Con_ve!$C$6:$C$1005,$C245,Con_ve!$I$6:$I$1005,"Fechada",Con_ve!$Q$6:$Q$1005,Cad_cl!AV$5)))</f>
        <v/>
      </c>
      <c r="AW245" s="134" t="str">
        <f>IF(ISERR(IF($C245="","",SUMIFS(Con_ve!$F$6:$F$1005,Con_ve!$C$6:$C$1005,$C245,Con_ve!$I$6:$I$1005,"Fechada",Con_ve!$Q$6:$Q$1005,Cad_cl!AW$5))),"",IF($C245="","",SUMIFS(Con_ve!$F$6:$F$1005,Con_ve!$C$6:$C$1005,$C245,Con_ve!$I$6:$I$1005,"Fechada",Con_ve!$Q$6:$Q$1005,Cad_cl!AW$5)))</f>
        <v/>
      </c>
      <c r="AX245" s="134" t="str">
        <f>IF(ISERR(IF($C245="","",SUMIFS(Con_ve!$F$6:$F$1005,Con_ve!$C$6:$C$1005,$C245,Con_ve!$I$6:$I$1005,"Fechada",Con_ve!$Q$6:$Q$1005,Cad_cl!AX$5))),"",IF($C245="","",SUMIFS(Con_ve!$F$6:$F$1005,Con_ve!$C$6:$C$1005,$C245,Con_ve!$I$6:$I$1005,"Fechada",Con_ve!$Q$6:$Q$1005,Cad_cl!AX$5)))</f>
        <v/>
      </c>
      <c r="AY245" s="134" t="str">
        <f>IF(ISERR(IF($C245="","",SUMIFS(Con_ve!$F$6:$F$1005,Con_ve!$C$6:$C$1005,$C245,Con_ve!$I$6:$I$1005,"Fechada",Con_ve!$Q$6:$Q$1005,Cad_cl!AY$5))),"",IF($C245="","",SUMIFS(Con_ve!$F$6:$F$1005,Con_ve!$C$6:$C$1005,$C245,Con_ve!$I$6:$I$1005,"Fechada",Con_ve!$Q$6:$Q$1005,Cad_cl!AY$5)))</f>
        <v/>
      </c>
      <c r="AZ245" s="134" t="str">
        <f>IF(ISERR(IF($C245="","",SUMIFS(Con_ve!$F$6:$F$1005,Con_ve!$C$6:$C$1005,$C245,Con_ve!$I$6:$I$1005,"Fechada",Con_ve!$Q$6:$Q$1005,Cad_cl!AZ$5))),"",IF($C245="","",SUMIFS(Con_ve!$F$6:$F$1005,Con_ve!$C$6:$C$1005,$C245,Con_ve!$I$6:$I$1005,"Fechada",Con_ve!$Q$6:$Q$1005,Cad_cl!AZ$5)))</f>
        <v/>
      </c>
      <c r="BA245" s="134" t="str">
        <f>IF(ISERR(IF($C245="","",SUMIFS(Con_ve!$F$6:$F$1005,Con_ve!$C$6:$C$1005,$C245,Con_ve!$I$6:$I$1005,"Fechada",Con_ve!$Q$6:$Q$1005,Cad_cl!BA$5))),"",IF($C245="","",SUMIFS(Con_ve!$F$6:$F$1005,Con_ve!$C$6:$C$1005,$C245,Con_ve!$I$6:$I$1005,"Fechada",Con_ve!$Q$6:$Q$1005,Cad_cl!BA$5)))</f>
        <v/>
      </c>
      <c r="BB245" s="134">
        <f t="shared" si="9"/>
        <v>0</v>
      </c>
      <c r="BD245" s="134" t="str">
        <f>IF(ISERR(IF($C245="","",SUMIFS(Con_ve!$F$6:$F$1005,Con_ve!$C$6:$C$1005,$C245,Con_ve!$I$6:$I$1005,"Em negociação",Con_ve!$Q$6:$Q$1005,Cad_cl!BD$5))),"",IF($C245="","",SUMIFS(Con_ve!$F$6:$F$1005,Con_ve!$C$6:$C$1005,$C245,Con_ve!$I$6:$I$1005,"Em negociação",Con_ve!$Q$6:$Q$1005,Cad_cl!BD$5)))</f>
        <v/>
      </c>
      <c r="BE245" s="134" t="str">
        <f>IF(ISERR(IF($C245="","",SUMIFS(Con_ve!$F$6:$F$1005,Con_ve!$C$6:$C$1005,$C245,Con_ve!$I$6:$I$1005,"Em negociação",Con_ve!$Q$6:$Q$1005,Cad_cl!BE$5))),"",IF($C245="","",SUMIFS(Con_ve!$F$6:$F$1005,Con_ve!$C$6:$C$1005,$C245,Con_ve!$I$6:$I$1005,"Em negociação",Con_ve!$Q$6:$Q$1005,Cad_cl!BE$5)))</f>
        <v/>
      </c>
      <c r="BF245" s="134" t="str">
        <f>IF(ISERR(IF($C245="","",SUMIFS(Con_ve!$F$6:$F$1005,Con_ve!$C$6:$C$1005,$C245,Con_ve!$I$6:$I$1005,"Em negociação",Con_ve!$Q$6:$Q$1005,Cad_cl!BF$5))),"",IF($C245="","",SUMIFS(Con_ve!$F$6:$F$1005,Con_ve!$C$6:$C$1005,$C245,Con_ve!$I$6:$I$1005,"Em negociação",Con_ve!$Q$6:$Q$1005,Cad_cl!BF$5)))</f>
        <v/>
      </c>
      <c r="BG245" s="134" t="str">
        <f>IF(ISERR(IF($C245="","",SUMIFS(Con_ve!$F$6:$F$1005,Con_ve!$C$6:$C$1005,$C245,Con_ve!$I$6:$I$1005,"Em negociação",Con_ve!$Q$6:$Q$1005,Cad_cl!BG$5))),"",IF($C245="","",SUMIFS(Con_ve!$F$6:$F$1005,Con_ve!$C$6:$C$1005,$C245,Con_ve!$I$6:$I$1005,"Em negociação",Con_ve!$Q$6:$Q$1005,Cad_cl!BG$5)))</f>
        <v/>
      </c>
      <c r="BH245" s="134" t="str">
        <f>IF(ISERR(IF($C245="","",SUMIFS(Con_ve!$F$6:$F$1005,Con_ve!$C$6:$C$1005,$C245,Con_ve!$I$6:$I$1005,"Em negociação",Con_ve!$Q$6:$Q$1005,Cad_cl!BH$5))),"",IF($C245="","",SUMIFS(Con_ve!$F$6:$F$1005,Con_ve!$C$6:$C$1005,$C245,Con_ve!$I$6:$I$1005,"Em negociação",Con_ve!$Q$6:$Q$1005,Cad_cl!BH$5)))</f>
        <v/>
      </c>
      <c r="BI245" s="134" t="str">
        <f>IF(ISERR(IF($C245="","",SUMIFS(Con_ve!$F$6:$F$1005,Con_ve!$C$6:$C$1005,$C245,Con_ve!$I$6:$I$1005,"Em negociação",Con_ve!$Q$6:$Q$1005,Cad_cl!BI$5))),"",IF($C245="","",SUMIFS(Con_ve!$F$6:$F$1005,Con_ve!$C$6:$C$1005,$C245,Con_ve!$I$6:$I$1005,"Em negociação",Con_ve!$Q$6:$Q$1005,Cad_cl!BI$5)))</f>
        <v/>
      </c>
      <c r="BJ245" s="134" t="str">
        <f>IF(ISERR(IF($C245="","",SUMIFS(Con_ve!$F$6:$F$1005,Con_ve!$C$6:$C$1005,$C245,Con_ve!$I$6:$I$1005,"Em negociação",Con_ve!$Q$6:$Q$1005,Cad_cl!BJ$5))),"",IF($C245="","",SUMIFS(Con_ve!$F$6:$F$1005,Con_ve!$C$6:$C$1005,$C245,Con_ve!$I$6:$I$1005,"Em negociação",Con_ve!$Q$6:$Q$1005,Cad_cl!BJ$5)))</f>
        <v/>
      </c>
      <c r="BK245" s="134" t="str">
        <f>IF(ISERR(IF($C245="","",SUMIFS(Con_ve!$F$6:$F$1005,Con_ve!$C$6:$C$1005,$C245,Con_ve!$I$6:$I$1005,"Em negociação",Con_ve!$Q$6:$Q$1005,Cad_cl!BK$5))),"",IF($C245="","",SUMIFS(Con_ve!$F$6:$F$1005,Con_ve!$C$6:$C$1005,$C245,Con_ve!$I$6:$I$1005,"Em negociação",Con_ve!$Q$6:$Q$1005,Cad_cl!BK$5)))</f>
        <v/>
      </c>
      <c r="BL245" s="134" t="str">
        <f>IF(ISERR(IF($C245="","",SUMIFS(Con_ve!$F$6:$F$1005,Con_ve!$C$6:$C$1005,$C245,Con_ve!$I$6:$I$1005,"Em negociação",Con_ve!$Q$6:$Q$1005,Cad_cl!BL$5))),"",IF($C245="","",SUMIFS(Con_ve!$F$6:$F$1005,Con_ve!$C$6:$C$1005,$C245,Con_ve!$I$6:$I$1005,"Em negociação",Con_ve!$Q$6:$Q$1005,Cad_cl!BL$5)))</f>
        <v/>
      </c>
      <c r="BM245" s="134" t="str">
        <f>IF(ISERR(IF($C245="","",SUMIFS(Con_ve!$F$6:$F$1005,Con_ve!$C$6:$C$1005,$C245,Con_ve!$I$6:$I$1005,"Em negociação",Con_ve!$Q$6:$Q$1005,Cad_cl!BM$5))),"",IF($C245="","",SUMIFS(Con_ve!$F$6:$F$1005,Con_ve!$C$6:$C$1005,$C245,Con_ve!$I$6:$I$1005,"Em negociação",Con_ve!$Q$6:$Q$1005,Cad_cl!BM$5)))</f>
        <v/>
      </c>
      <c r="BN245" s="134" t="str">
        <f>IF(ISERR(IF($C245="","",SUMIFS(Con_ve!$F$6:$F$1005,Con_ve!$C$6:$C$1005,$C245,Con_ve!$I$6:$I$1005,"Em negociação",Con_ve!$Q$6:$Q$1005,Cad_cl!BN$5))),"",IF($C245="","",SUMIFS(Con_ve!$F$6:$F$1005,Con_ve!$C$6:$C$1005,$C245,Con_ve!$I$6:$I$1005,"Em negociação",Con_ve!$Q$6:$Q$1005,Cad_cl!BN$5)))</f>
        <v/>
      </c>
      <c r="BO245" s="134" t="str">
        <f>IF(ISERR(IF($C245="","",SUMIFS(Con_ve!$F$6:$F$1005,Con_ve!$C$6:$C$1005,$C245,Con_ve!$I$6:$I$1005,"Em negociação",Con_ve!$Q$6:$Q$1005,Cad_cl!BO$5))),"",IF($C245="","",SUMIFS(Con_ve!$F$6:$F$1005,Con_ve!$C$6:$C$1005,$C245,Con_ve!$I$6:$I$1005,"Em negociação",Con_ve!$Q$6:$Q$1005,Cad_cl!BO$5)))</f>
        <v/>
      </c>
      <c r="BP245" s="134">
        <f t="shared" si="10"/>
        <v>0</v>
      </c>
      <c r="BR245" s="125" t="str">
        <f>IF(ISERR(IF(AND($I245=Re_lo!$E$5,BR$5=VLOOKUP(Re_lo!$H$5,Re_lo!$N$5:$O$16,2,0)),AP245,"")),"",IF(AND($I245=Re_lo!$E$5,BR$5=VLOOKUP(Re_lo!$H$5,Re_lo!$N$5:$O$16,2,0)),AP245,""))</f>
        <v/>
      </c>
      <c r="BS245" s="125" t="str">
        <f>IF(ISERR(IF(AND($I245=Re_lo!$E$5,BS$5=VLOOKUP(Re_lo!$H$5,Re_lo!$N$5:$O$16,2,0)),AQ245,"")),"",IF(AND($I245=Re_lo!$E$5,BS$5=VLOOKUP(Re_lo!$H$5,Re_lo!$N$5:$O$16,2,0)),AQ245,""))</f>
        <v/>
      </c>
      <c r="BT245" s="125" t="str">
        <f>IF(ISERR(IF(AND($I245=Re_lo!$E$5,BT$5=VLOOKUP(Re_lo!$H$5,Re_lo!$N$5:$O$16,2,0)),AR245,"")),"",IF(AND($I245=Re_lo!$E$5,BT$5=VLOOKUP(Re_lo!$H$5,Re_lo!$N$5:$O$16,2,0)),AR245,""))</f>
        <v/>
      </c>
      <c r="BU245" s="125" t="str">
        <f>IF(ISERR(IF(AND($I245=Re_lo!$E$5,BU$5=VLOOKUP(Re_lo!$H$5,Re_lo!$N$5:$O$16,2,0)),AS245,"")),"",IF(AND($I245=Re_lo!$E$5,BU$5=VLOOKUP(Re_lo!$H$5,Re_lo!$N$5:$O$16,2,0)),AS245,""))</f>
        <v/>
      </c>
      <c r="BV245" s="125" t="str">
        <f>IF(ISERR(IF(AND($I245=Re_lo!$E$5,BV$5=VLOOKUP(Re_lo!$H$5,Re_lo!$N$5:$O$16,2,0)),AT245,"")),"",IF(AND($I245=Re_lo!$E$5,BV$5=VLOOKUP(Re_lo!$H$5,Re_lo!$N$5:$O$16,2,0)),AT245,""))</f>
        <v/>
      </c>
      <c r="BW245" s="125" t="str">
        <f>IF(ISERR(IF(AND($I245=Re_lo!$E$5,BW$5=VLOOKUP(Re_lo!$H$5,Re_lo!$N$5:$O$16,2,0)),AU245,"")),"",IF(AND($I245=Re_lo!$E$5,BW$5=VLOOKUP(Re_lo!$H$5,Re_lo!$N$5:$O$16,2,0)),AU245,""))</f>
        <v/>
      </c>
      <c r="BX245" s="125" t="str">
        <f>IF(ISERR(IF(AND($I245=Re_lo!$E$5,BX$5=VLOOKUP(Re_lo!$H$5,Re_lo!$N$5:$O$16,2,0)),AV245,"")),"",IF(AND($I245=Re_lo!$E$5,BX$5=VLOOKUP(Re_lo!$H$5,Re_lo!$N$5:$O$16,2,0)),AV245,""))</f>
        <v/>
      </c>
      <c r="BY245" s="125" t="str">
        <f>IF(ISERR(IF(AND($I245=Re_lo!$E$5,BY$5=VLOOKUP(Re_lo!$H$5,Re_lo!$N$5:$O$16,2,0)),AW245,"")),"",IF(AND($I245=Re_lo!$E$5,BY$5=VLOOKUP(Re_lo!$H$5,Re_lo!$N$5:$O$16,2,0)),AW245,""))</f>
        <v/>
      </c>
      <c r="BZ245" s="125" t="str">
        <f>IF(ISERR(IF(AND($I245=Re_lo!$E$5,BZ$5=VLOOKUP(Re_lo!$H$5,Re_lo!$N$5:$O$16,2,0)),AX245,"")),"",IF(AND($I245=Re_lo!$E$5,BZ$5=VLOOKUP(Re_lo!$H$5,Re_lo!$N$5:$O$16,2,0)),AX245,""))</f>
        <v/>
      </c>
      <c r="CA245" s="125" t="str">
        <f>IF(ISERR(IF(AND($I245=Re_lo!$E$5,CA$5=VLOOKUP(Re_lo!$H$5,Re_lo!$N$5:$O$16,2,0)),AY245,"")),"",IF(AND($I245=Re_lo!$E$5,CA$5=VLOOKUP(Re_lo!$H$5,Re_lo!$N$5:$O$16,2,0)),AY245,""))</f>
        <v/>
      </c>
      <c r="CB245" s="125" t="str">
        <f>IF(ISERR(IF(AND($I245=Re_lo!$E$5,CB$5=VLOOKUP(Re_lo!$H$5,Re_lo!$N$5:$O$16,2,0)),AZ245,"")),"",IF(AND($I245=Re_lo!$E$5,CB$5=VLOOKUP(Re_lo!$H$5,Re_lo!$N$5:$O$16,2,0)),AZ245,""))</f>
        <v/>
      </c>
      <c r="CC245" s="125" t="str">
        <f>IF(ISERR(IF(AND($I245=Re_lo!$E$5,CC$5=VLOOKUP(Re_lo!$H$5,Re_lo!$N$5:$O$16,2,0)),BA245,"")),"",IF(AND($I245=Re_lo!$E$5,CC$5=VLOOKUP(Re_lo!$H$5,Re_lo!$N$5:$O$16,2,0)),BA245,""))</f>
        <v/>
      </c>
      <c r="CD245" s="125" t="str">
        <f>IF(ISERR(IF(AND($I245=Re_lo!$E$5,CD$5=VLOOKUP(Re_lo!$H$5,Re_lo!$N$5:$O$16,2,0)),BB245,"")),"",IF(AND($I245=Re_lo!$E$5,CD$5=VLOOKUP(Re_lo!$H$5,Re_lo!$N$5:$O$16,2,0)),BB245,""))</f>
        <v/>
      </c>
      <c r="CF245" s="125" t="str">
        <f>IF($C245="","",COUNTIFS(Con_ve!$C$6:$C$1005,$C245,Con_ve!$Q$6:$Q$1005,Cad_cl!CF$5))</f>
        <v/>
      </c>
      <c r="CG245" s="125" t="str">
        <f>IF($C245="","",COUNTIFS(Con_ve!$C$6:$C$1005,$C245,Con_ve!$Q$6:$Q$1005,Cad_cl!CG$5))</f>
        <v/>
      </c>
      <c r="CH245" s="125" t="str">
        <f>IF($C245="","",COUNTIFS(Con_ve!$C$6:$C$1005,$C245,Con_ve!$Q$6:$Q$1005,Cad_cl!CH$5))</f>
        <v/>
      </c>
      <c r="CI245" s="125" t="str">
        <f>IF($C245="","",COUNTIFS(Con_ve!$C$6:$C$1005,$C245,Con_ve!$Q$6:$Q$1005,Cad_cl!CI$5))</f>
        <v/>
      </c>
      <c r="CJ245" s="125" t="str">
        <f>IF($C245="","",COUNTIFS(Con_ve!$C$6:$C$1005,$C245,Con_ve!$Q$6:$Q$1005,Cad_cl!CJ$5))</f>
        <v/>
      </c>
      <c r="CK245" s="125" t="str">
        <f>IF($C245="","",COUNTIFS(Con_ve!$C$6:$C$1005,$C245,Con_ve!$Q$6:$Q$1005,Cad_cl!CK$5))</f>
        <v/>
      </c>
      <c r="CL245" s="125" t="str">
        <f>IF($C245="","",COUNTIFS(Con_ve!$C$6:$C$1005,$C245,Con_ve!$Q$6:$Q$1005,Cad_cl!CL$5))</f>
        <v/>
      </c>
      <c r="CM245" s="125" t="str">
        <f>IF($C245="","",COUNTIFS(Con_ve!$C$6:$C$1005,$C245,Con_ve!$Q$6:$Q$1005,Cad_cl!CM$5))</f>
        <v/>
      </c>
      <c r="CN245" s="125" t="str">
        <f>IF($C245="","",COUNTIFS(Con_ve!$C$6:$C$1005,$C245,Con_ve!$Q$6:$Q$1005,Cad_cl!CN$5))</f>
        <v/>
      </c>
      <c r="CO245" s="125" t="str">
        <f>IF($C245="","",COUNTIFS(Con_ve!$C$6:$C$1005,$C245,Con_ve!$Q$6:$Q$1005,Cad_cl!CO$5))</f>
        <v/>
      </c>
      <c r="CP245" s="125" t="str">
        <f>IF($C245="","",COUNTIFS(Con_ve!$C$6:$C$1005,$C245,Con_ve!$Q$6:$Q$1005,Cad_cl!CP$5))</f>
        <v/>
      </c>
      <c r="CQ245" s="125" t="str">
        <f>IF($C245="","",COUNTIFS(Con_ve!$C$6:$C$1005,$C245,Con_ve!$Q$6:$Q$1005,Cad_cl!CQ$5))</f>
        <v/>
      </c>
      <c r="CR245" s="125">
        <f t="shared" si="11"/>
        <v>0</v>
      </c>
    </row>
    <row r="246" spans="3:96" ht="30" customHeight="1">
      <c r="C246" s="153"/>
      <c r="D246" s="153"/>
      <c r="E246" s="154"/>
      <c r="F246" s="153"/>
      <c r="G246" s="155"/>
      <c r="H246" s="153"/>
      <c r="I246" s="153"/>
      <c r="J246" s="132" t="s">
        <v>309</v>
      </c>
      <c r="K246" s="133" t="s">
        <v>309</v>
      </c>
      <c r="L246" s="153"/>
      <c r="M246" s="153"/>
      <c r="N246" s="153"/>
      <c r="O246" s="153"/>
      <c r="P246" s="153"/>
      <c r="Q246" s="153"/>
      <c r="AP246" s="134" t="str">
        <f>IF(ISERR(IF($C246="","",SUMIFS(Con_ve!$F$6:$F$1005,Con_ve!$C$6:$C$1005,$C246,Con_ve!$I$6:$I$1005,"Fechada",Con_ve!$Q$6:$Q$1005,Cad_cl!AP$5))),"",IF($C246="","",SUMIFS(Con_ve!$F$6:$F$1005,Con_ve!$C$6:$C$1005,$C246,Con_ve!$I$6:$I$1005,"Fechada",Con_ve!$Q$6:$Q$1005,Cad_cl!AP$5)))</f>
        <v/>
      </c>
      <c r="AQ246" s="134" t="str">
        <f>IF(ISERR(IF($C246="","",SUMIFS(Con_ve!$F$6:$F$1005,Con_ve!$C$6:$C$1005,$C246,Con_ve!$I$6:$I$1005,"Fechada",Con_ve!$Q$6:$Q$1005,Cad_cl!AQ$5))),"",IF($C246="","",SUMIFS(Con_ve!$F$6:$F$1005,Con_ve!$C$6:$C$1005,$C246,Con_ve!$I$6:$I$1005,"Fechada",Con_ve!$Q$6:$Q$1005,Cad_cl!AQ$5)))</f>
        <v/>
      </c>
      <c r="AR246" s="134" t="str">
        <f>IF(ISERR(IF($C246="","",SUMIFS(Con_ve!$F$6:$F$1005,Con_ve!$C$6:$C$1005,$C246,Con_ve!$I$6:$I$1005,"Fechada",Con_ve!$Q$6:$Q$1005,Cad_cl!AR$5))),"",IF($C246="","",SUMIFS(Con_ve!$F$6:$F$1005,Con_ve!$C$6:$C$1005,$C246,Con_ve!$I$6:$I$1005,"Fechada",Con_ve!$Q$6:$Q$1005,Cad_cl!AR$5)))</f>
        <v/>
      </c>
      <c r="AS246" s="134" t="str">
        <f>IF(ISERR(IF($C246="","",SUMIFS(Con_ve!$F$6:$F$1005,Con_ve!$C$6:$C$1005,$C246,Con_ve!$I$6:$I$1005,"Fechada",Con_ve!$Q$6:$Q$1005,Cad_cl!AS$5))),"",IF($C246="","",SUMIFS(Con_ve!$F$6:$F$1005,Con_ve!$C$6:$C$1005,$C246,Con_ve!$I$6:$I$1005,"Fechada",Con_ve!$Q$6:$Q$1005,Cad_cl!AS$5)))</f>
        <v/>
      </c>
      <c r="AT246" s="134" t="str">
        <f>IF(ISERR(IF($C246="","",SUMIFS(Con_ve!$F$6:$F$1005,Con_ve!$C$6:$C$1005,$C246,Con_ve!$I$6:$I$1005,"Fechada",Con_ve!$Q$6:$Q$1005,Cad_cl!AT$5))),"",IF($C246="","",SUMIFS(Con_ve!$F$6:$F$1005,Con_ve!$C$6:$C$1005,$C246,Con_ve!$I$6:$I$1005,"Fechada",Con_ve!$Q$6:$Q$1005,Cad_cl!AT$5)))</f>
        <v/>
      </c>
      <c r="AU246" s="134" t="str">
        <f>IF(ISERR(IF($C246="","",SUMIFS(Con_ve!$F$6:$F$1005,Con_ve!$C$6:$C$1005,$C246,Con_ve!$I$6:$I$1005,"Fechada",Con_ve!$Q$6:$Q$1005,Cad_cl!AU$5))),"",IF($C246="","",SUMIFS(Con_ve!$F$6:$F$1005,Con_ve!$C$6:$C$1005,$C246,Con_ve!$I$6:$I$1005,"Fechada",Con_ve!$Q$6:$Q$1005,Cad_cl!AU$5)))</f>
        <v/>
      </c>
      <c r="AV246" s="134" t="str">
        <f>IF(ISERR(IF($C246="","",SUMIFS(Con_ve!$F$6:$F$1005,Con_ve!$C$6:$C$1005,$C246,Con_ve!$I$6:$I$1005,"Fechada",Con_ve!$Q$6:$Q$1005,Cad_cl!AV$5))),"",IF($C246="","",SUMIFS(Con_ve!$F$6:$F$1005,Con_ve!$C$6:$C$1005,$C246,Con_ve!$I$6:$I$1005,"Fechada",Con_ve!$Q$6:$Q$1005,Cad_cl!AV$5)))</f>
        <v/>
      </c>
      <c r="AW246" s="134" t="str">
        <f>IF(ISERR(IF($C246="","",SUMIFS(Con_ve!$F$6:$F$1005,Con_ve!$C$6:$C$1005,$C246,Con_ve!$I$6:$I$1005,"Fechada",Con_ve!$Q$6:$Q$1005,Cad_cl!AW$5))),"",IF($C246="","",SUMIFS(Con_ve!$F$6:$F$1005,Con_ve!$C$6:$C$1005,$C246,Con_ve!$I$6:$I$1005,"Fechada",Con_ve!$Q$6:$Q$1005,Cad_cl!AW$5)))</f>
        <v/>
      </c>
      <c r="AX246" s="134" t="str">
        <f>IF(ISERR(IF($C246="","",SUMIFS(Con_ve!$F$6:$F$1005,Con_ve!$C$6:$C$1005,$C246,Con_ve!$I$6:$I$1005,"Fechada",Con_ve!$Q$6:$Q$1005,Cad_cl!AX$5))),"",IF($C246="","",SUMIFS(Con_ve!$F$6:$F$1005,Con_ve!$C$6:$C$1005,$C246,Con_ve!$I$6:$I$1005,"Fechada",Con_ve!$Q$6:$Q$1005,Cad_cl!AX$5)))</f>
        <v/>
      </c>
      <c r="AY246" s="134" t="str">
        <f>IF(ISERR(IF($C246="","",SUMIFS(Con_ve!$F$6:$F$1005,Con_ve!$C$6:$C$1005,$C246,Con_ve!$I$6:$I$1005,"Fechada",Con_ve!$Q$6:$Q$1005,Cad_cl!AY$5))),"",IF($C246="","",SUMIFS(Con_ve!$F$6:$F$1005,Con_ve!$C$6:$C$1005,$C246,Con_ve!$I$6:$I$1005,"Fechada",Con_ve!$Q$6:$Q$1005,Cad_cl!AY$5)))</f>
        <v/>
      </c>
      <c r="AZ246" s="134" t="str">
        <f>IF(ISERR(IF($C246="","",SUMIFS(Con_ve!$F$6:$F$1005,Con_ve!$C$6:$C$1005,$C246,Con_ve!$I$6:$I$1005,"Fechada",Con_ve!$Q$6:$Q$1005,Cad_cl!AZ$5))),"",IF($C246="","",SUMIFS(Con_ve!$F$6:$F$1005,Con_ve!$C$6:$C$1005,$C246,Con_ve!$I$6:$I$1005,"Fechada",Con_ve!$Q$6:$Q$1005,Cad_cl!AZ$5)))</f>
        <v/>
      </c>
      <c r="BA246" s="134" t="str">
        <f>IF(ISERR(IF($C246="","",SUMIFS(Con_ve!$F$6:$F$1005,Con_ve!$C$6:$C$1005,$C246,Con_ve!$I$6:$I$1005,"Fechada",Con_ve!$Q$6:$Q$1005,Cad_cl!BA$5))),"",IF($C246="","",SUMIFS(Con_ve!$F$6:$F$1005,Con_ve!$C$6:$C$1005,$C246,Con_ve!$I$6:$I$1005,"Fechada",Con_ve!$Q$6:$Q$1005,Cad_cl!BA$5)))</f>
        <v/>
      </c>
      <c r="BB246" s="134">
        <f t="shared" si="9"/>
        <v>0</v>
      </c>
      <c r="BD246" s="134" t="str">
        <f>IF(ISERR(IF($C246="","",SUMIFS(Con_ve!$F$6:$F$1005,Con_ve!$C$6:$C$1005,$C246,Con_ve!$I$6:$I$1005,"Em negociação",Con_ve!$Q$6:$Q$1005,Cad_cl!BD$5))),"",IF($C246="","",SUMIFS(Con_ve!$F$6:$F$1005,Con_ve!$C$6:$C$1005,$C246,Con_ve!$I$6:$I$1005,"Em negociação",Con_ve!$Q$6:$Q$1005,Cad_cl!BD$5)))</f>
        <v/>
      </c>
      <c r="BE246" s="134" t="str">
        <f>IF(ISERR(IF($C246="","",SUMIFS(Con_ve!$F$6:$F$1005,Con_ve!$C$6:$C$1005,$C246,Con_ve!$I$6:$I$1005,"Em negociação",Con_ve!$Q$6:$Q$1005,Cad_cl!BE$5))),"",IF($C246="","",SUMIFS(Con_ve!$F$6:$F$1005,Con_ve!$C$6:$C$1005,$C246,Con_ve!$I$6:$I$1005,"Em negociação",Con_ve!$Q$6:$Q$1005,Cad_cl!BE$5)))</f>
        <v/>
      </c>
      <c r="BF246" s="134" t="str">
        <f>IF(ISERR(IF($C246="","",SUMIFS(Con_ve!$F$6:$F$1005,Con_ve!$C$6:$C$1005,$C246,Con_ve!$I$6:$I$1005,"Em negociação",Con_ve!$Q$6:$Q$1005,Cad_cl!BF$5))),"",IF($C246="","",SUMIFS(Con_ve!$F$6:$F$1005,Con_ve!$C$6:$C$1005,$C246,Con_ve!$I$6:$I$1005,"Em negociação",Con_ve!$Q$6:$Q$1005,Cad_cl!BF$5)))</f>
        <v/>
      </c>
      <c r="BG246" s="134" t="str">
        <f>IF(ISERR(IF($C246="","",SUMIFS(Con_ve!$F$6:$F$1005,Con_ve!$C$6:$C$1005,$C246,Con_ve!$I$6:$I$1005,"Em negociação",Con_ve!$Q$6:$Q$1005,Cad_cl!BG$5))),"",IF($C246="","",SUMIFS(Con_ve!$F$6:$F$1005,Con_ve!$C$6:$C$1005,$C246,Con_ve!$I$6:$I$1005,"Em negociação",Con_ve!$Q$6:$Q$1005,Cad_cl!BG$5)))</f>
        <v/>
      </c>
      <c r="BH246" s="134" t="str">
        <f>IF(ISERR(IF($C246="","",SUMIFS(Con_ve!$F$6:$F$1005,Con_ve!$C$6:$C$1005,$C246,Con_ve!$I$6:$I$1005,"Em negociação",Con_ve!$Q$6:$Q$1005,Cad_cl!BH$5))),"",IF($C246="","",SUMIFS(Con_ve!$F$6:$F$1005,Con_ve!$C$6:$C$1005,$C246,Con_ve!$I$6:$I$1005,"Em negociação",Con_ve!$Q$6:$Q$1005,Cad_cl!BH$5)))</f>
        <v/>
      </c>
      <c r="BI246" s="134" t="str">
        <f>IF(ISERR(IF($C246="","",SUMIFS(Con_ve!$F$6:$F$1005,Con_ve!$C$6:$C$1005,$C246,Con_ve!$I$6:$I$1005,"Em negociação",Con_ve!$Q$6:$Q$1005,Cad_cl!BI$5))),"",IF($C246="","",SUMIFS(Con_ve!$F$6:$F$1005,Con_ve!$C$6:$C$1005,$C246,Con_ve!$I$6:$I$1005,"Em negociação",Con_ve!$Q$6:$Q$1005,Cad_cl!BI$5)))</f>
        <v/>
      </c>
      <c r="BJ246" s="134" t="str">
        <f>IF(ISERR(IF($C246="","",SUMIFS(Con_ve!$F$6:$F$1005,Con_ve!$C$6:$C$1005,$C246,Con_ve!$I$6:$I$1005,"Em negociação",Con_ve!$Q$6:$Q$1005,Cad_cl!BJ$5))),"",IF($C246="","",SUMIFS(Con_ve!$F$6:$F$1005,Con_ve!$C$6:$C$1005,$C246,Con_ve!$I$6:$I$1005,"Em negociação",Con_ve!$Q$6:$Q$1005,Cad_cl!BJ$5)))</f>
        <v/>
      </c>
      <c r="BK246" s="134" t="str">
        <f>IF(ISERR(IF($C246="","",SUMIFS(Con_ve!$F$6:$F$1005,Con_ve!$C$6:$C$1005,$C246,Con_ve!$I$6:$I$1005,"Em negociação",Con_ve!$Q$6:$Q$1005,Cad_cl!BK$5))),"",IF($C246="","",SUMIFS(Con_ve!$F$6:$F$1005,Con_ve!$C$6:$C$1005,$C246,Con_ve!$I$6:$I$1005,"Em negociação",Con_ve!$Q$6:$Q$1005,Cad_cl!BK$5)))</f>
        <v/>
      </c>
      <c r="BL246" s="134" t="str">
        <f>IF(ISERR(IF($C246="","",SUMIFS(Con_ve!$F$6:$F$1005,Con_ve!$C$6:$C$1005,$C246,Con_ve!$I$6:$I$1005,"Em negociação",Con_ve!$Q$6:$Q$1005,Cad_cl!BL$5))),"",IF($C246="","",SUMIFS(Con_ve!$F$6:$F$1005,Con_ve!$C$6:$C$1005,$C246,Con_ve!$I$6:$I$1005,"Em negociação",Con_ve!$Q$6:$Q$1005,Cad_cl!BL$5)))</f>
        <v/>
      </c>
      <c r="BM246" s="134" t="str">
        <f>IF(ISERR(IF($C246="","",SUMIFS(Con_ve!$F$6:$F$1005,Con_ve!$C$6:$C$1005,$C246,Con_ve!$I$6:$I$1005,"Em negociação",Con_ve!$Q$6:$Q$1005,Cad_cl!BM$5))),"",IF($C246="","",SUMIFS(Con_ve!$F$6:$F$1005,Con_ve!$C$6:$C$1005,$C246,Con_ve!$I$6:$I$1005,"Em negociação",Con_ve!$Q$6:$Q$1005,Cad_cl!BM$5)))</f>
        <v/>
      </c>
      <c r="BN246" s="134" t="str">
        <f>IF(ISERR(IF($C246="","",SUMIFS(Con_ve!$F$6:$F$1005,Con_ve!$C$6:$C$1005,$C246,Con_ve!$I$6:$I$1005,"Em negociação",Con_ve!$Q$6:$Q$1005,Cad_cl!BN$5))),"",IF($C246="","",SUMIFS(Con_ve!$F$6:$F$1005,Con_ve!$C$6:$C$1005,$C246,Con_ve!$I$6:$I$1005,"Em negociação",Con_ve!$Q$6:$Q$1005,Cad_cl!BN$5)))</f>
        <v/>
      </c>
      <c r="BO246" s="134" t="str">
        <f>IF(ISERR(IF($C246="","",SUMIFS(Con_ve!$F$6:$F$1005,Con_ve!$C$6:$C$1005,$C246,Con_ve!$I$6:$I$1005,"Em negociação",Con_ve!$Q$6:$Q$1005,Cad_cl!BO$5))),"",IF($C246="","",SUMIFS(Con_ve!$F$6:$F$1005,Con_ve!$C$6:$C$1005,$C246,Con_ve!$I$6:$I$1005,"Em negociação",Con_ve!$Q$6:$Q$1005,Cad_cl!BO$5)))</f>
        <v/>
      </c>
      <c r="BP246" s="134">
        <f t="shared" si="10"/>
        <v>0</v>
      </c>
      <c r="BR246" s="125" t="str">
        <f>IF(ISERR(IF(AND($I246=Re_lo!$E$5,BR$5=VLOOKUP(Re_lo!$H$5,Re_lo!$N$5:$O$16,2,0)),AP246,"")),"",IF(AND($I246=Re_lo!$E$5,BR$5=VLOOKUP(Re_lo!$H$5,Re_lo!$N$5:$O$16,2,0)),AP246,""))</f>
        <v/>
      </c>
      <c r="BS246" s="125" t="str">
        <f>IF(ISERR(IF(AND($I246=Re_lo!$E$5,BS$5=VLOOKUP(Re_lo!$H$5,Re_lo!$N$5:$O$16,2,0)),AQ246,"")),"",IF(AND($I246=Re_lo!$E$5,BS$5=VLOOKUP(Re_lo!$H$5,Re_lo!$N$5:$O$16,2,0)),AQ246,""))</f>
        <v/>
      </c>
      <c r="BT246" s="125" t="str">
        <f>IF(ISERR(IF(AND($I246=Re_lo!$E$5,BT$5=VLOOKUP(Re_lo!$H$5,Re_lo!$N$5:$O$16,2,0)),AR246,"")),"",IF(AND($I246=Re_lo!$E$5,BT$5=VLOOKUP(Re_lo!$H$5,Re_lo!$N$5:$O$16,2,0)),AR246,""))</f>
        <v/>
      </c>
      <c r="BU246" s="125" t="str">
        <f>IF(ISERR(IF(AND($I246=Re_lo!$E$5,BU$5=VLOOKUP(Re_lo!$H$5,Re_lo!$N$5:$O$16,2,0)),AS246,"")),"",IF(AND($I246=Re_lo!$E$5,BU$5=VLOOKUP(Re_lo!$H$5,Re_lo!$N$5:$O$16,2,0)),AS246,""))</f>
        <v/>
      </c>
      <c r="BV246" s="125" t="str">
        <f>IF(ISERR(IF(AND($I246=Re_lo!$E$5,BV$5=VLOOKUP(Re_lo!$H$5,Re_lo!$N$5:$O$16,2,0)),AT246,"")),"",IF(AND($I246=Re_lo!$E$5,BV$5=VLOOKUP(Re_lo!$H$5,Re_lo!$N$5:$O$16,2,0)),AT246,""))</f>
        <v/>
      </c>
      <c r="BW246" s="125" t="str">
        <f>IF(ISERR(IF(AND($I246=Re_lo!$E$5,BW$5=VLOOKUP(Re_lo!$H$5,Re_lo!$N$5:$O$16,2,0)),AU246,"")),"",IF(AND($I246=Re_lo!$E$5,BW$5=VLOOKUP(Re_lo!$H$5,Re_lo!$N$5:$O$16,2,0)),AU246,""))</f>
        <v/>
      </c>
      <c r="BX246" s="125" t="str">
        <f>IF(ISERR(IF(AND($I246=Re_lo!$E$5,BX$5=VLOOKUP(Re_lo!$H$5,Re_lo!$N$5:$O$16,2,0)),AV246,"")),"",IF(AND($I246=Re_lo!$E$5,BX$5=VLOOKUP(Re_lo!$H$5,Re_lo!$N$5:$O$16,2,0)),AV246,""))</f>
        <v/>
      </c>
      <c r="BY246" s="125" t="str">
        <f>IF(ISERR(IF(AND($I246=Re_lo!$E$5,BY$5=VLOOKUP(Re_lo!$H$5,Re_lo!$N$5:$O$16,2,0)),AW246,"")),"",IF(AND($I246=Re_lo!$E$5,BY$5=VLOOKUP(Re_lo!$H$5,Re_lo!$N$5:$O$16,2,0)),AW246,""))</f>
        <v/>
      </c>
      <c r="BZ246" s="125" t="str">
        <f>IF(ISERR(IF(AND($I246=Re_lo!$E$5,BZ$5=VLOOKUP(Re_lo!$H$5,Re_lo!$N$5:$O$16,2,0)),AX246,"")),"",IF(AND($I246=Re_lo!$E$5,BZ$5=VLOOKUP(Re_lo!$H$5,Re_lo!$N$5:$O$16,2,0)),AX246,""))</f>
        <v/>
      </c>
      <c r="CA246" s="125" t="str">
        <f>IF(ISERR(IF(AND($I246=Re_lo!$E$5,CA$5=VLOOKUP(Re_lo!$H$5,Re_lo!$N$5:$O$16,2,0)),AY246,"")),"",IF(AND($I246=Re_lo!$E$5,CA$5=VLOOKUP(Re_lo!$H$5,Re_lo!$N$5:$O$16,2,0)),AY246,""))</f>
        <v/>
      </c>
      <c r="CB246" s="125" t="str">
        <f>IF(ISERR(IF(AND($I246=Re_lo!$E$5,CB$5=VLOOKUP(Re_lo!$H$5,Re_lo!$N$5:$O$16,2,0)),AZ246,"")),"",IF(AND($I246=Re_lo!$E$5,CB$5=VLOOKUP(Re_lo!$H$5,Re_lo!$N$5:$O$16,2,0)),AZ246,""))</f>
        <v/>
      </c>
      <c r="CC246" s="125" t="str">
        <f>IF(ISERR(IF(AND($I246=Re_lo!$E$5,CC$5=VLOOKUP(Re_lo!$H$5,Re_lo!$N$5:$O$16,2,0)),BA246,"")),"",IF(AND($I246=Re_lo!$E$5,CC$5=VLOOKUP(Re_lo!$H$5,Re_lo!$N$5:$O$16,2,0)),BA246,""))</f>
        <v/>
      </c>
      <c r="CD246" s="125" t="str">
        <f>IF(ISERR(IF(AND($I246=Re_lo!$E$5,CD$5=VLOOKUP(Re_lo!$H$5,Re_lo!$N$5:$O$16,2,0)),BB246,"")),"",IF(AND($I246=Re_lo!$E$5,CD$5=VLOOKUP(Re_lo!$H$5,Re_lo!$N$5:$O$16,2,0)),BB246,""))</f>
        <v/>
      </c>
      <c r="CF246" s="125" t="str">
        <f>IF($C246="","",COUNTIFS(Con_ve!$C$6:$C$1005,$C246,Con_ve!$Q$6:$Q$1005,Cad_cl!CF$5))</f>
        <v/>
      </c>
      <c r="CG246" s="125" t="str">
        <f>IF($C246="","",COUNTIFS(Con_ve!$C$6:$C$1005,$C246,Con_ve!$Q$6:$Q$1005,Cad_cl!CG$5))</f>
        <v/>
      </c>
      <c r="CH246" s="125" t="str">
        <f>IF($C246="","",COUNTIFS(Con_ve!$C$6:$C$1005,$C246,Con_ve!$Q$6:$Q$1005,Cad_cl!CH$5))</f>
        <v/>
      </c>
      <c r="CI246" s="125" t="str">
        <f>IF($C246="","",COUNTIFS(Con_ve!$C$6:$C$1005,$C246,Con_ve!$Q$6:$Q$1005,Cad_cl!CI$5))</f>
        <v/>
      </c>
      <c r="CJ246" s="125" t="str">
        <f>IF($C246="","",COUNTIFS(Con_ve!$C$6:$C$1005,$C246,Con_ve!$Q$6:$Q$1005,Cad_cl!CJ$5))</f>
        <v/>
      </c>
      <c r="CK246" s="125" t="str">
        <f>IF($C246="","",COUNTIFS(Con_ve!$C$6:$C$1005,$C246,Con_ve!$Q$6:$Q$1005,Cad_cl!CK$5))</f>
        <v/>
      </c>
      <c r="CL246" s="125" t="str">
        <f>IF($C246="","",COUNTIFS(Con_ve!$C$6:$C$1005,$C246,Con_ve!$Q$6:$Q$1005,Cad_cl!CL$5))</f>
        <v/>
      </c>
      <c r="CM246" s="125" t="str">
        <f>IF($C246="","",COUNTIFS(Con_ve!$C$6:$C$1005,$C246,Con_ve!$Q$6:$Q$1005,Cad_cl!CM$5))</f>
        <v/>
      </c>
      <c r="CN246" s="125" t="str">
        <f>IF($C246="","",COUNTIFS(Con_ve!$C$6:$C$1005,$C246,Con_ve!$Q$6:$Q$1005,Cad_cl!CN$5))</f>
        <v/>
      </c>
      <c r="CO246" s="125" t="str">
        <f>IF($C246="","",COUNTIFS(Con_ve!$C$6:$C$1005,$C246,Con_ve!$Q$6:$Q$1005,Cad_cl!CO$5))</f>
        <v/>
      </c>
      <c r="CP246" s="125" t="str">
        <f>IF($C246="","",COUNTIFS(Con_ve!$C$6:$C$1005,$C246,Con_ve!$Q$6:$Q$1005,Cad_cl!CP$5))</f>
        <v/>
      </c>
      <c r="CQ246" s="125" t="str">
        <f>IF($C246="","",COUNTIFS(Con_ve!$C$6:$C$1005,$C246,Con_ve!$Q$6:$Q$1005,Cad_cl!CQ$5))</f>
        <v/>
      </c>
      <c r="CR246" s="125">
        <f t="shared" si="11"/>
        <v>0</v>
      </c>
    </row>
    <row r="247" spans="3:96" ht="30" customHeight="1">
      <c r="C247" s="153"/>
      <c r="D247" s="153"/>
      <c r="E247" s="154"/>
      <c r="F247" s="153"/>
      <c r="G247" s="155"/>
      <c r="H247" s="153"/>
      <c r="I247" s="153"/>
      <c r="J247" s="132" t="s">
        <v>309</v>
      </c>
      <c r="K247" s="133" t="s">
        <v>309</v>
      </c>
      <c r="L247" s="153"/>
      <c r="M247" s="153"/>
      <c r="N247" s="153"/>
      <c r="O247" s="153"/>
      <c r="P247" s="153"/>
      <c r="Q247" s="153"/>
      <c r="AP247" s="134" t="str">
        <f>IF(ISERR(IF($C247="","",SUMIFS(Con_ve!$F$6:$F$1005,Con_ve!$C$6:$C$1005,$C247,Con_ve!$I$6:$I$1005,"Fechada",Con_ve!$Q$6:$Q$1005,Cad_cl!AP$5))),"",IF($C247="","",SUMIFS(Con_ve!$F$6:$F$1005,Con_ve!$C$6:$C$1005,$C247,Con_ve!$I$6:$I$1005,"Fechada",Con_ve!$Q$6:$Q$1005,Cad_cl!AP$5)))</f>
        <v/>
      </c>
      <c r="AQ247" s="134" t="str">
        <f>IF(ISERR(IF($C247="","",SUMIFS(Con_ve!$F$6:$F$1005,Con_ve!$C$6:$C$1005,$C247,Con_ve!$I$6:$I$1005,"Fechada",Con_ve!$Q$6:$Q$1005,Cad_cl!AQ$5))),"",IF($C247="","",SUMIFS(Con_ve!$F$6:$F$1005,Con_ve!$C$6:$C$1005,$C247,Con_ve!$I$6:$I$1005,"Fechada",Con_ve!$Q$6:$Q$1005,Cad_cl!AQ$5)))</f>
        <v/>
      </c>
      <c r="AR247" s="134" t="str">
        <f>IF(ISERR(IF($C247="","",SUMIFS(Con_ve!$F$6:$F$1005,Con_ve!$C$6:$C$1005,$C247,Con_ve!$I$6:$I$1005,"Fechada",Con_ve!$Q$6:$Q$1005,Cad_cl!AR$5))),"",IF($C247="","",SUMIFS(Con_ve!$F$6:$F$1005,Con_ve!$C$6:$C$1005,$C247,Con_ve!$I$6:$I$1005,"Fechada",Con_ve!$Q$6:$Q$1005,Cad_cl!AR$5)))</f>
        <v/>
      </c>
      <c r="AS247" s="134" t="str">
        <f>IF(ISERR(IF($C247="","",SUMIFS(Con_ve!$F$6:$F$1005,Con_ve!$C$6:$C$1005,$C247,Con_ve!$I$6:$I$1005,"Fechada",Con_ve!$Q$6:$Q$1005,Cad_cl!AS$5))),"",IF($C247="","",SUMIFS(Con_ve!$F$6:$F$1005,Con_ve!$C$6:$C$1005,$C247,Con_ve!$I$6:$I$1005,"Fechada",Con_ve!$Q$6:$Q$1005,Cad_cl!AS$5)))</f>
        <v/>
      </c>
      <c r="AT247" s="134" t="str">
        <f>IF(ISERR(IF($C247="","",SUMIFS(Con_ve!$F$6:$F$1005,Con_ve!$C$6:$C$1005,$C247,Con_ve!$I$6:$I$1005,"Fechada",Con_ve!$Q$6:$Q$1005,Cad_cl!AT$5))),"",IF($C247="","",SUMIFS(Con_ve!$F$6:$F$1005,Con_ve!$C$6:$C$1005,$C247,Con_ve!$I$6:$I$1005,"Fechada",Con_ve!$Q$6:$Q$1005,Cad_cl!AT$5)))</f>
        <v/>
      </c>
      <c r="AU247" s="134" t="str">
        <f>IF(ISERR(IF($C247="","",SUMIFS(Con_ve!$F$6:$F$1005,Con_ve!$C$6:$C$1005,$C247,Con_ve!$I$6:$I$1005,"Fechada",Con_ve!$Q$6:$Q$1005,Cad_cl!AU$5))),"",IF($C247="","",SUMIFS(Con_ve!$F$6:$F$1005,Con_ve!$C$6:$C$1005,$C247,Con_ve!$I$6:$I$1005,"Fechada",Con_ve!$Q$6:$Q$1005,Cad_cl!AU$5)))</f>
        <v/>
      </c>
      <c r="AV247" s="134" t="str">
        <f>IF(ISERR(IF($C247="","",SUMIFS(Con_ve!$F$6:$F$1005,Con_ve!$C$6:$C$1005,$C247,Con_ve!$I$6:$I$1005,"Fechada",Con_ve!$Q$6:$Q$1005,Cad_cl!AV$5))),"",IF($C247="","",SUMIFS(Con_ve!$F$6:$F$1005,Con_ve!$C$6:$C$1005,$C247,Con_ve!$I$6:$I$1005,"Fechada",Con_ve!$Q$6:$Q$1005,Cad_cl!AV$5)))</f>
        <v/>
      </c>
      <c r="AW247" s="134" t="str">
        <f>IF(ISERR(IF($C247="","",SUMIFS(Con_ve!$F$6:$F$1005,Con_ve!$C$6:$C$1005,$C247,Con_ve!$I$6:$I$1005,"Fechada",Con_ve!$Q$6:$Q$1005,Cad_cl!AW$5))),"",IF($C247="","",SUMIFS(Con_ve!$F$6:$F$1005,Con_ve!$C$6:$C$1005,$C247,Con_ve!$I$6:$I$1005,"Fechada",Con_ve!$Q$6:$Q$1005,Cad_cl!AW$5)))</f>
        <v/>
      </c>
      <c r="AX247" s="134" t="str">
        <f>IF(ISERR(IF($C247="","",SUMIFS(Con_ve!$F$6:$F$1005,Con_ve!$C$6:$C$1005,$C247,Con_ve!$I$6:$I$1005,"Fechada",Con_ve!$Q$6:$Q$1005,Cad_cl!AX$5))),"",IF($C247="","",SUMIFS(Con_ve!$F$6:$F$1005,Con_ve!$C$6:$C$1005,$C247,Con_ve!$I$6:$I$1005,"Fechada",Con_ve!$Q$6:$Q$1005,Cad_cl!AX$5)))</f>
        <v/>
      </c>
      <c r="AY247" s="134" t="str">
        <f>IF(ISERR(IF($C247="","",SUMIFS(Con_ve!$F$6:$F$1005,Con_ve!$C$6:$C$1005,$C247,Con_ve!$I$6:$I$1005,"Fechada",Con_ve!$Q$6:$Q$1005,Cad_cl!AY$5))),"",IF($C247="","",SUMIFS(Con_ve!$F$6:$F$1005,Con_ve!$C$6:$C$1005,$C247,Con_ve!$I$6:$I$1005,"Fechada",Con_ve!$Q$6:$Q$1005,Cad_cl!AY$5)))</f>
        <v/>
      </c>
      <c r="AZ247" s="134" t="str">
        <f>IF(ISERR(IF($C247="","",SUMIFS(Con_ve!$F$6:$F$1005,Con_ve!$C$6:$C$1005,$C247,Con_ve!$I$6:$I$1005,"Fechada",Con_ve!$Q$6:$Q$1005,Cad_cl!AZ$5))),"",IF($C247="","",SUMIFS(Con_ve!$F$6:$F$1005,Con_ve!$C$6:$C$1005,$C247,Con_ve!$I$6:$I$1005,"Fechada",Con_ve!$Q$6:$Q$1005,Cad_cl!AZ$5)))</f>
        <v/>
      </c>
      <c r="BA247" s="134" t="str">
        <f>IF(ISERR(IF($C247="","",SUMIFS(Con_ve!$F$6:$F$1005,Con_ve!$C$6:$C$1005,$C247,Con_ve!$I$6:$I$1005,"Fechada",Con_ve!$Q$6:$Q$1005,Cad_cl!BA$5))),"",IF($C247="","",SUMIFS(Con_ve!$F$6:$F$1005,Con_ve!$C$6:$C$1005,$C247,Con_ve!$I$6:$I$1005,"Fechada",Con_ve!$Q$6:$Q$1005,Cad_cl!BA$5)))</f>
        <v/>
      </c>
      <c r="BB247" s="134">
        <f t="shared" si="9"/>
        <v>0</v>
      </c>
      <c r="BD247" s="134" t="str">
        <f>IF(ISERR(IF($C247="","",SUMIFS(Con_ve!$F$6:$F$1005,Con_ve!$C$6:$C$1005,$C247,Con_ve!$I$6:$I$1005,"Em negociação",Con_ve!$Q$6:$Q$1005,Cad_cl!BD$5))),"",IF($C247="","",SUMIFS(Con_ve!$F$6:$F$1005,Con_ve!$C$6:$C$1005,$C247,Con_ve!$I$6:$I$1005,"Em negociação",Con_ve!$Q$6:$Q$1005,Cad_cl!BD$5)))</f>
        <v/>
      </c>
      <c r="BE247" s="134" t="str">
        <f>IF(ISERR(IF($C247="","",SUMIFS(Con_ve!$F$6:$F$1005,Con_ve!$C$6:$C$1005,$C247,Con_ve!$I$6:$I$1005,"Em negociação",Con_ve!$Q$6:$Q$1005,Cad_cl!BE$5))),"",IF($C247="","",SUMIFS(Con_ve!$F$6:$F$1005,Con_ve!$C$6:$C$1005,$C247,Con_ve!$I$6:$I$1005,"Em negociação",Con_ve!$Q$6:$Q$1005,Cad_cl!BE$5)))</f>
        <v/>
      </c>
      <c r="BF247" s="134" t="str">
        <f>IF(ISERR(IF($C247="","",SUMIFS(Con_ve!$F$6:$F$1005,Con_ve!$C$6:$C$1005,$C247,Con_ve!$I$6:$I$1005,"Em negociação",Con_ve!$Q$6:$Q$1005,Cad_cl!BF$5))),"",IF($C247="","",SUMIFS(Con_ve!$F$6:$F$1005,Con_ve!$C$6:$C$1005,$C247,Con_ve!$I$6:$I$1005,"Em negociação",Con_ve!$Q$6:$Q$1005,Cad_cl!BF$5)))</f>
        <v/>
      </c>
      <c r="BG247" s="134" t="str">
        <f>IF(ISERR(IF($C247="","",SUMIFS(Con_ve!$F$6:$F$1005,Con_ve!$C$6:$C$1005,$C247,Con_ve!$I$6:$I$1005,"Em negociação",Con_ve!$Q$6:$Q$1005,Cad_cl!BG$5))),"",IF($C247="","",SUMIFS(Con_ve!$F$6:$F$1005,Con_ve!$C$6:$C$1005,$C247,Con_ve!$I$6:$I$1005,"Em negociação",Con_ve!$Q$6:$Q$1005,Cad_cl!BG$5)))</f>
        <v/>
      </c>
      <c r="BH247" s="134" t="str">
        <f>IF(ISERR(IF($C247="","",SUMIFS(Con_ve!$F$6:$F$1005,Con_ve!$C$6:$C$1005,$C247,Con_ve!$I$6:$I$1005,"Em negociação",Con_ve!$Q$6:$Q$1005,Cad_cl!BH$5))),"",IF($C247="","",SUMIFS(Con_ve!$F$6:$F$1005,Con_ve!$C$6:$C$1005,$C247,Con_ve!$I$6:$I$1005,"Em negociação",Con_ve!$Q$6:$Q$1005,Cad_cl!BH$5)))</f>
        <v/>
      </c>
      <c r="BI247" s="134" t="str">
        <f>IF(ISERR(IF($C247="","",SUMIFS(Con_ve!$F$6:$F$1005,Con_ve!$C$6:$C$1005,$C247,Con_ve!$I$6:$I$1005,"Em negociação",Con_ve!$Q$6:$Q$1005,Cad_cl!BI$5))),"",IF($C247="","",SUMIFS(Con_ve!$F$6:$F$1005,Con_ve!$C$6:$C$1005,$C247,Con_ve!$I$6:$I$1005,"Em negociação",Con_ve!$Q$6:$Q$1005,Cad_cl!BI$5)))</f>
        <v/>
      </c>
      <c r="BJ247" s="134" t="str">
        <f>IF(ISERR(IF($C247="","",SUMIFS(Con_ve!$F$6:$F$1005,Con_ve!$C$6:$C$1005,$C247,Con_ve!$I$6:$I$1005,"Em negociação",Con_ve!$Q$6:$Q$1005,Cad_cl!BJ$5))),"",IF($C247="","",SUMIFS(Con_ve!$F$6:$F$1005,Con_ve!$C$6:$C$1005,$C247,Con_ve!$I$6:$I$1005,"Em negociação",Con_ve!$Q$6:$Q$1005,Cad_cl!BJ$5)))</f>
        <v/>
      </c>
      <c r="BK247" s="134" t="str">
        <f>IF(ISERR(IF($C247="","",SUMIFS(Con_ve!$F$6:$F$1005,Con_ve!$C$6:$C$1005,$C247,Con_ve!$I$6:$I$1005,"Em negociação",Con_ve!$Q$6:$Q$1005,Cad_cl!BK$5))),"",IF($C247="","",SUMIFS(Con_ve!$F$6:$F$1005,Con_ve!$C$6:$C$1005,$C247,Con_ve!$I$6:$I$1005,"Em negociação",Con_ve!$Q$6:$Q$1005,Cad_cl!BK$5)))</f>
        <v/>
      </c>
      <c r="BL247" s="134" t="str">
        <f>IF(ISERR(IF($C247="","",SUMIFS(Con_ve!$F$6:$F$1005,Con_ve!$C$6:$C$1005,$C247,Con_ve!$I$6:$I$1005,"Em negociação",Con_ve!$Q$6:$Q$1005,Cad_cl!BL$5))),"",IF($C247="","",SUMIFS(Con_ve!$F$6:$F$1005,Con_ve!$C$6:$C$1005,$C247,Con_ve!$I$6:$I$1005,"Em negociação",Con_ve!$Q$6:$Q$1005,Cad_cl!BL$5)))</f>
        <v/>
      </c>
      <c r="BM247" s="134" t="str">
        <f>IF(ISERR(IF($C247="","",SUMIFS(Con_ve!$F$6:$F$1005,Con_ve!$C$6:$C$1005,$C247,Con_ve!$I$6:$I$1005,"Em negociação",Con_ve!$Q$6:$Q$1005,Cad_cl!BM$5))),"",IF($C247="","",SUMIFS(Con_ve!$F$6:$F$1005,Con_ve!$C$6:$C$1005,$C247,Con_ve!$I$6:$I$1005,"Em negociação",Con_ve!$Q$6:$Q$1005,Cad_cl!BM$5)))</f>
        <v/>
      </c>
      <c r="BN247" s="134" t="str">
        <f>IF(ISERR(IF($C247="","",SUMIFS(Con_ve!$F$6:$F$1005,Con_ve!$C$6:$C$1005,$C247,Con_ve!$I$6:$I$1005,"Em negociação",Con_ve!$Q$6:$Q$1005,Cad_cl!BN$5))),"",IF($C247="","",SUMIFS(Con_ve!$F$6:$F$1005,Con_ve!$C$6:$C$1005,$C247,Con_ve!$I$6:$I$1005,"Em negociação",Con_ve!$Q$6:$Q$1005,Cad_cl!BN$5)))</f>
        <v/>
      </c>
      <c r="BO247" s="134" t="str">
        <f>IF(ISERR(IF($C247="","",SUMIFS(Con_ve!$F$6:$F$1005,Con_ve!$C$6:$C$1005,$C247,Con_ve!$I$6:$I$1005,"Em negociação",Con_ve!$Q$6:$Q$1005,Cad_cl!BO$5))),"",IF($C247="","",SUMIFS(Con_ve!$F$6:$F$1005,Con_ve!$C$6:$C$1005,$C247,Con_ve!$I$6:$I$1005,"Em negociação",Con_ve!$Q$6:$Q$1005,Cad_cl!BO$5)))</f>
        <v/>
      </c>
      <c r="BP247" s="134">
        <f t="shared" si="10"/>
        <v>0</v>
      </c>
      <c r="BR247" s="125" t="str">
        <f>IF(ISERR(IF(AND($I247=Re_lo!$E$5,BR$5=VLOOKUP(Re_lo!$H$5,Re_lo!$N$5:$O$16,2,0)),AP247,"")),"",IF(AND($I247=Re_lo!$E$5,BR$5=VLOOKUP(Re_lo!$H$5,Re_lo!$N$5:$O$16,2,0)),AP247,""))</f>
        <v/>
      </c>
      <c r="BS247" s="125" t="str">
        <f>IF(ISERR(IF(AND($I247=Re_lo!$E$5,BS$5=VLOOKUP(Re_lo!$H$5,Re_lo!$N$5:$O$16,2,0)),AQ247,"")),"",IF(AND($I247=Re_lo!$E$5,BS$5=VLOOKUP(Re_lo!$H$5,Re_lo!$N$5:$O$16,2,0)),AQ247,""))</f>
        <v/>
      </c>
      <c r="BT247" s="125" t="str">
        <f>IF(ISERR(IF(AND($I247=Re_lo!$E$5,BT$5=VLOOKUP(Re_lo!$H$5,Re_lo!$N$5:$O$16,2,0)),AR247,"")),"",IF(AND($I247=Re_lo!$E$5,BT$5=VLOOKUP(Re_lo!$H$5,Re_lo!$N$5:$O$16,2,0)),AR247,""))</f>
        <v/>
      </c>
      <c r="BU247" s="125" t="str">
        <f>IF(ISERR(IF(AND($I247=Re_lo!$E$5,BU$5=VLOOKUP(Re_lo!$H$5,Re_lo!$N$5:$O$16,2,0)),AS247,"")),"",IF(AND($I247=Re_lo!$E$5,BU$5=VLOOKUP(Re_lo!$H$5,Re_lo!$N$5:$O$16,2,0)),AS247,""))</f>
        <v/>
      </c>
      <c r="BV247" s="125" t="str">
        <f>IF(ISERR(IF(AND($I247=Re_lo!$E$5,BV$5=VLOOKUP(Re_lo!$H$5,Re_lo!$N$5:$O$16,2,0)),AT247,"")),"",IF(AND($I247=Re_lo!$E$5,BV$5=VLOOKUP(Re_lo!$H$5,Re_lo!$N$5:$O$16,2,0)),AT247,""))</f>
        <v/>
      </c>
      <c r="BW247" s="125" t="str">
        <f>IF(ISERR(IF(AND($I247=Re_lo!$E$5,BW$5=VLOOKUP(Re_lo!$H$5,Re_lo!$N$5:$O$16,2,0)),AU247,"")),"",IF(AND($I247=Re_lo!$E$5,BW$5=VLOOKUP(Re_lo!$H$5,Re_lo!$N$5:$O$16,2,0)),AU247,""))</f>
        <v/>
      </c>
      <c r="BX247" s="125" t="str">
        <f>IF(ISERR(IF(AND($I247=Re_lo!$E$5,BX$5=VLOOKUP(Re_lo!$H$5,Re_lo!$N$5:$O$16,2,0)),AV247,"")),"",IF(AND($I247=Re_lo!$E$5,BX$5=VLOOKUP(Re_lo!$H$5,Re_lo!$N$5:$O$16,2,0)),AV247,""))</f>
        <v/>
      </c>
      <c r="BY247" s="125" t="str">
        <f>IF(ISERR(IF(AND($I247=Re_lo!$E$5,BY$5=VLOOKUP(Re_lo!$H$5,Re_lo!$N$5:$O$16,2,0)),AW247,"")),"",IF(AND($I247=Re_lo!$E$5,BY$5=VLOOKUP(Re_lo!$H$5,Re_lo!$N$5:$O$16,2,0)),AW247,""))</f>
        <v/>
      </c>
      <c r="BZ247" s="125" t="str">
        <f>IF(ISERR(IF(AND($I247=Re_lo!$E$5,BZ$5=VLOOKUP(Re_lo!$H$5,Re_lo!$N$5:$O$16,2,0)),AX247,"")),"",IF(AND($I247=Re_lo!$E$5,BZ$5=VLOOKUP(Re_lo!$H$5,Re_lo!$N$5:$O$16,2,0)),AX247,""))</f>
        <v/>
      </c>
      <c r="CA247" s="125" t="str">
        <f>IF(ISERR(IF(AND($I247=Re_lo!$E$5,CA$5=VLOOKUP(Re_lo!$H$5,Re_lo!$N$5:$O$16,2,0)),AY247,"")),"",IF(AND($I247=Re_lo!$E$5,CA$5=VLOOKUP(Re_lo!$H$5,Re_lo!$N$5:$O$16,2,0)),AY247,""))</f>
        <v/>
      </c>
      <c r="CB247" s="125" t="str">
        <f>IF(ISERR(IF(AND($I247=Re_lo!$E$5,CB$5=VLOOKUP(Re_lo!$H$5,Re_lo!$N$5:$O$16,2,0)),AZ247,"")),"",IF(AND($I247=Re_lo!$E$5,CB$5=VLOOKUP(Re_lo!$H$5,Re_lo!$N$5:$O$16,2,0)),AZ247,""))</f>
        <v/>
      </c>
      <c r="CC247" s="125" t="str">
        <f>IF(ISERR(IF(AND($I247=Re_lo!$E$5,CC$5=VLOOKUP(Re_lo!$H$5,Re_lo!$N$5:$O$16,2,0)),BA247,"")),"",IF(AND($I247=Re_lo!$E$5,CC$5=VLOOKUP(Re_lo!$H$5,Re_lo!$N$5:$O$16,2,0)),BA247,""))</f>
        <v/>
      </c>
      <c r="CD247" s="125" t="str">
        <f>IF(ISERR(IF(AND($I247=Re_lo!$E$5,CD$5=VLOOKUP(Re_lo!$H$5,Re_lo!$N$5:$O$16,2,0)),BB247,"")),"",IF(AND($I247=Re_lo!$E$5,CD$5=VLOOKUP(Re_lo!$H$5,Re_lo!$N$5:$O$16,2,0)),BB247,""))</f>
        <v/>
      </c>
      <c r="CF247" s="125" t="str">
        <f>IF($C247="","",COUNTIFS(Con_ve!$C$6:$C$1005,$C247,Con_ve!$Q$6:$Q$1005,Cad_cl!CF$5))</f>
        <v/>
      </c>
      <c r="CG247" s="125" t="str">
        <f>IF($C247="","",COUNTIFS(Con_ve!$C$6:$C$1005,$C247,Con_ve!$Q$6:$Q$1005,Cad_cl!CG$5))</f>
        <v/>
      </c>
      <c r="CH247" s="125" t="str">
        <f>IF($C247="","",COUNTIFS(Con_ve!$C$6:$C$1005,$C247,Con_ve!$Q$6:$Q$1005,Cad_cl!CH$5))</f>
        <v/>
      </c>
      <c r="CI247" s="125" t="str">
        <f>IF($C247="","",COUNTIFS(Con_ve!$C$6:$C$1005,$C247,Con_ve!$Q$6:$Q$1005,Cad_cl!CI$5))</f>
        <v/>
      </c>
      <c r="CJ247" s="125" t="str">
        <f>IF($C247="","",COUNTIFS(Con_ve!$C$6:$C$1005,$C247,Con_ve!$Q$6:$Q$1005,Cad_cl!CJ$5))</f>
        <v/>
      </c>
      <c r="CK247" s="125" t="str">
        <f>IF($C247="","",COUNTIFS(Con_ve!$C$6:$C$1005,$C247,Con_ve!$Q$6:$Q$1005,Cad_cl!CK$5))</f>
        <v/>
      </c>
      <c r="CL247" s="125" t="str">
        <f>IF($C247="","",COUNTIFS(Con_ve!$C$6:$C$1005,$C247,Con_ve!$Q$6:$Q$1005,Cad_cl!CL$5))</f>
        <v/>
      </c>
      <c r="CM247" s="125" t="str">
        <f>IF($C247="","",COUNTIFS(Con_ve!$C$6:$C$1005,$C247,Con_ve!$Q$6:$Q$1005,Cad_cl!CM$5))</f>
        <v/>
      </c>
      <c r="CN247" s="125" t="str">
        <f>IF($C247="","",COUNTIFS(Con_ve!$C$6:$C$1005,$C247,Con_ve!$Q$6:$Q$1005,Cad_cl!CN$5))</f>
        <v/>
      </c>
      <c r="CO247" s="125" t="str">
        <f>IF($C247="","",COUNTIFS(Con_ve!$C$6:$C$1005,$C247,Con_ve!$Q$6:$Q$1005,Cad_cl!CO$5))</f>
        <v/>
      </c>
      <c r="CP247" s="125" t="str">
        <f>IF($C247="","",COUNTIFS(Con_ve!$C$6:$C$1005,$C247,Con_ve!$Q$6:$Q$1005,Cad_cl!CP$5))</f>
        <v/>
      </c>
      <c r="CQ247" s="125" t="str">
        <f>IF($C247="","",COUNTIFS(Con_ve!$C$6:$C$1005,$C247,Con_ve!$Q$6:$Q$1005,Cad_cl!CQ$5))</f>
        <v/>
      </c>
      <c r="CR247" s="125">
        <f t="shared" si="11"/>
        <v>0</v>
      </c>
    </row>
    <row r="248" spans="3:96" ht="30" customHeight="1">
      <c r="C248" s="153"/>
      <c r="D248" s="153"/>
      <c r="E248" s="154"/>
      <c r="F248" s="153"/>
      <c r="G248" s="155"/>
      <c r="H248" s="153"/>
      <c r="I248" s="153"/>
      <c r="J248" s="132" t="s">
        <v>309</v>
      </c>
      <c r="K248" s="133" t="s">
        <v>309</v>
      </c>
      <c r="L248" s="153"/>
      <c r="M248" s="153"/>
      <c r="N248" s="153"/>
      <c r="O248" s="153"/>
      <c r="P248" s="153"/>
      <c r="Q248" s="153"/>
      <c r="AP248" s="134" t="str">
        <f>IF(ISERR(IF($C248="","",SUMIFS(Con_ve!$F$6:$F$1005,Con_ve!$C$6:$C$1005,$C248,Con_ve!$I$6:$I$1005,"Fechada",Con_ve!$Q$6:$Q$1005,Cad_cl!AP$5))),"",IF($C248="","",SUMIFS(Con_ve!$F$6:$F$1005,Con_ve!$C$6:$C$1005,$C248,Con_ve!$I$6:$I$1005,"Fechada",Con_ve!$Q$6:$Q$1005,Cad_cl!AP$5)))</f>
        <v/>
      </c>
      <c r="AQ248" s="134" t="str">
        <f>IF(ISERR(IF($C248="","",SUMIFS(Con_ve!$F$6:$F$1005,Con_ve!$C$6:$C$1005,$C248,Con_ve!$I$6:$I$1005,"Fechada",Con_ve!$Q$6:$Q$1005,Cad_cl!AQ$5))),"",IF($C248="","",SUMIFS(Con_ve!$F$6:$F$1005,Con_ve!$C$6:$C$1005,$C248,Con_ve!$I$6:$I$1005,"Fechada",Con_ve!$Q$6:$Q$1005,Cad_cl!AQ$5)))</f>
        <v/>
      </c>
      <c r="AR248" s="134" t="str">
        <f>IF(ISERR(IF($C248="","",SUMIFS(Con_ve!$F$6:$F$1005,Con_ve!$C$6:$C$1005,$C248,Con_ve!$I$6:$I$1005,"Fechada",Con_ve!$Q$6:$Q$1005,Cad_cl!AR$5))),"",IF($C248="","",SUMIFS(Con_ve!$F$6:$F$1005,Con_ve!$C$6:$C$1005,$C248,Con_ve!$I$6:$I$1005,"Fechada",Con_ve!$Q$6:$Q$1005,Cad_cl!AR$5)))</f>
        <v/>
      </c>
      <c r="AS248" s="134" t="str">
        <f>IF(ISERR(IF($C248="","",SUMIFS(Con_ve!$F$6:$F$1005,Con_ve!$C$6:$C$1005,$C248,Con_ve!$I$6:$I$1005,"Fechada",Con_ve!$Q$6:$Q$1005,Cad_cl!AS$5))),"",IF($C248="","",SUMIFS(Con_ve!$F$6:$F$1005,Con_ve!$C$6:$C$1005,$C248,Con_ve!$I$6:$I$1005,"Fechada",Con_ve!$Q$6:$Q$1005,Cad_cl!AS$5)))</f>
        <v/>
      </c>
      <c r="AT248" s="134" t="str">
        <f>IF(ISERR(IF($C248="","",SUMIFS(Con_ve!$F$6:$F$1005,Con_ve!$C$6:$C$1005,$C248,Con_ve!$I$6:$I$1005,"Fechada",Con_ve!$Q$6:$Q$1005,Cad_cl!AT$5))),"",IF($C248="","",SUMIFS(Con_ve!$F$6:$F$1005,Con_ve!$C$6:$C$1005,$C248,Con_ve!$I$6:$I$1005,"Fechada",Con_ve!$Q$6:$Q$1005,Cad_cl!AT$5)))</f>
        <v/>
      </c>
      <c r="AU248" s="134" t="str">
        <f>IF(ISERR(IF($C248="","",SUMIFS(Con_ve!$F$6:$F$1005,Con_ve!$C$6:$C$1005,$C248,Con_ve!$I$6:$I$1005,"Fechada",Con_ve!$Q$6:$Q$1005,Cad_cl!AU$5))),"",IF($C248="","",SUMIFS(Con_ve!$F$6:$F$1005,Con_ve!$C$6:$C$1005,$C248,Con_ve!$I$6:$I$1005,"Fechada",Con_ve!$Q$6:$Q$1005,Cad_cl!AU$5)))</f>
        <v/>
      </c>
      <c r="AV248" s="134" t="str">
        <f>IF(ISERR(IF($C248="","",SUMIFS(Con_ve!$F$6:$F$1005,Con_ve!$C$6:$C$1005,$C248,Con_ve!$I$6:$I$1005,"Fechada",Con_ve!$Q$6:$Q$1005,Cad_cl!AV$5))),"",IF($C248="","",SUMIFS(Con_ve!$F$6:$F$1005,Con_ve!$C$6:$C$1005,$C248,Con_ve!$I$6:$I$1005,"Fechada",Con_ve!$Q$6:$Q$1005,Cad_cl!AV$5)))</f>
        <v/>
      </c>
      <c r="AW248" s="134" t="str">
        <f>IF(ISERR(IF($C248="","",SUMIFS(Con_ve!$F$6:$F$1005,Con_ve!$C$6:$C$1005,$C248,Con_ve!$I$6:$I$1005,"Fechada",Con_ve!$Q$6:$Q$1005,Cad_cl!AW$5))),"",IF($C248="","",SUMIFS(Con_ve!$F$6:$F$1005,Con_ve!$C$6:$C$1005,$C248,Con_ve!$I$6:$I$1005,"Fechada",Con_ve!$Q$6:$Q$1005,Cad_cl!AW$5)))</f>
        <v/>
      </c>
      <c r="AX248" s="134" t="str">
        <f>IF(ISERR(IF($C248="","",SUMIFS(Con_ve!$F$6:$F$1005,Con_ve!$C$6:$C$1005,$C248,Con_ve!$I$6:$I$1005,"Fechada",Con_ve!$Q$6:$Q$1005,Cad_cl!AX$5))),"",IF($C248="","",SUMIFS(Con_ve!$F$6:$F$1005,Con_ve!$C$6:$C$1005,$C248,Con_ve!$I$6:$I$1005,"Fechada",Con_ve!$Q$6:$Q$1005,Cad_cl!AX$5)))</f>
        <v/>
      </c>
      <c r="AY248" s="134" t="str">
        <f>IF(ISERR(IF($C248="","",SUMIFS(Con_ve!$F$6:$F$1005,Con_ve!$C$6:$C$1005,$C248,Con_ve!$I$6:$I$1005,"Fechada",Con_ve!$Q$6:$Q$1005,Cad_cl!AY$5))),"",IF($C248="","",SUMIFS(Con_ve!$F$6:$F$1005,Con_ve!$C$6:$C$1005,$C248,Con_ve!$I$6:$I$1005,"Fechada",Con_ve!$Q$6:$Q$1005,Cad_cl!AY$5)))</f>
        <v/>
      </c>
      <c r="AZ248" s="134" t="str">
        <f>IF(ISERR(IF($C248="","",SUMIFS(Con_ve!$F$6:$F$1005,Con_ve!$C$6:$C$1005,$C248,Con_ve!$I$6:$I$1005,"Fechada",Con_ve!$Q$6:$Q$1005,Cad_cl!AZ$5))),"",IF($C248="","",SUMIFS(Con_ve!$F$6:$F$1005,Con_ve!$C$6:$C$1005,$C248,Con_ve!$I$6:$I$1005,"Fechada",Con_ve!$Q$6:$Q$1005,Cad_cl!AZ$5)))</f>
        <v/>
      </c>
      <c r="BA248" s="134" t="str">
        <f>IF(ISERR(IF($C248="","",SUMIFS(Con_ve!$F$6:$F$1005,Con_ve!$C$6:$C$1005,$C248,Con_ve!$I$6:$I$1005,"Fechada",Con_ve!$Q$6:$Q$1005,Cad_cl!BA$5))),"",IF($C248="","",SUMIFS(Con_ve!$F$6:$F$1005,Con_ve!$C$6:$C$1005,$C248,Con_ve!$I$6:$I$1005,"Fechada",Con_ve!$Q$6:$Q$1005,Cad_cl!BA$5)))</f>
        <v/>
      </c>
      <c r="BB248" s="134">
        <f t="shared" si="9"/>
        <v>0</v>
      </c>
      <c r="BD248" s="134" t="str">
        <f>IF(ISERR(IF($C248="","",SUMIFS(Con_ve!$F$6:$F$1005,Con_ve!$C$6:$C$1005,$C248,Con_ve!$I$6:$I$1005,"Em negociação",Con_ve!$Q$6:$Q$1005,Cad_cl!BD$5))),"",IF($C248="","",SUMIFS(Con_ve!$F$6:$F$1005,Con_ve!$C$6:$C$1005,$C248,Con_ve!$I$6:$I$1005,"Em negociação",Con_ve!$Q$6:$Q$1005,Cad_cl!BD$5)))</f>
        <v/>
      </c>
      <c r="BE248" s="134" t="str">
        <f>IF(ISERR(IF($C248="","",SUMIFS(Con_ve!$F$6:$F$1005,Con_ve!$C$6:$C$1005,$C248,Con_ve!$I$6:$I$1005,"Em negociação",Con_ve!$Q$6:$Q$1005,Cad_cl!BE$5))),"",IF($C248="","",SUMIFS(Con_ve!$F$6:$F$1005,Con_ve!$C$6:$C$1005,$C248,Con_ve!$I$6:$I$1005,"Em negociação",Con_ve!$Q$6:$Q$1005,Cad_cl!BE$5)))</f>
        <v/>
      </c>
      <c r="BF248" s="134" t="str">
        <f>IF(ISERR(IF($C248="","",SUMIFS(Con_ve!$F$6:$F$1005,Con_ve!$C$6:$C$1005,$C248,Con_ve!$I$6:$I$1005,"Em negociação",Con_ve!$Q$6:$Q$1005,Cad_cl!BF$5))),"",IF($C248="","",SUMIFS(Con_ve!$F$6:$F$1005,Con_ve!$C$6:$C$1005,$C248,Con_ve!$I$6:$I$1005,"Em negociação",Con_ve!$Q$6:$Q$1005,Cad_cl!BF$5)))</f>
        <v/>
      </c>
      <c r="BG248" s="134" t="str">
        <f>IF(ISERR(IF($C248="","",SUMIFS(Con_ve!$F$6:$F$1005,Con_ve!$C$6:$C$1005,$C248,Con_ve!$I$6:$I$1005,"Em negociação",Con_ve!$Q$6:$Q$1005,Cad_cl!BG$5))),"",IF($C248="","",SUMIFS(Con_ve!$F$6:$F$1005,Con_ve!$C$6:$C$1005,$C248,Con_ve!$I$6:$I$1005,"Em negociação",Con_ve!$Q$6:$Q$1005,Cad_cl!BG$5)))</f>
        <v/>
      </c>
      <c r="BH248" s="134" t="str">
        <f>IF(ISERR(IF($C248="","",SUMIFS(Con_ve!$F$6:$F$1005,Con_ve!$C$6:$C$1005,$C248,Con_ve!$I$6:$I$1005,"Em negociação",Con_ve!$Q$6:$Q$1005,Cad_cl!BH$5))),"",IF($C248="","",SUMIFS(Con_ve!$F$6:$F$1005,Con_ve!$C$6:$C$1005,$C248,Con_ve!$I$6:$I$1005,"Em negociação",Con_ve!$Q$6:$Q$1005,Cad_cl!BH$5)))</f>
        <v/>
      </c>
      <c r="BI248" s="134" t="str">
        <f>IF(ISERR(IF($C248="","",SUMIFS(Con_ve!$F$6:$F$1005,Con_ve!$C$6:$C$1005,$C248,Con_ve!$I$6:$I$1005,"Em negociação",Con_ve!$Q$6:$Q$1005,Cad_cl!BI$5))),"",IF($C248="","",SUMIFS(Con_ve!$F$6:$F$1005,Con_ve!$C$6:$C$1005,$C248,Con_ve!$I$6:$I$1005,"Em negociação",Con_ve!$Q$6:$Q$1005,Cad_cl!BI$5)))</f>
        <v/>
      </c>
      <c r="BJ248" s="134" t="str">
        <f>IF(ISERR(IF($C248="","",SUMIFS(Con_ve!$F$6:$F$1005,Con_ve!$C$6:$C$1005,$C248,Con_ve!$I$6:$I$1005,"Em negociação",Con_ve!$Q$6:$Q$1005,Cad_cl!BJ$5))),"",IF($C248="","",SUMIFS(Con_ve!$F$6:$F$1005,Con_ve!$C$6:$C$1005,$C248,Con_ve!$I$6:$I$1005,"Em negociação",Con_ve!$Q$6:$Q$1005,Cad_cl!BJ$5)))</f>
        <v/>
      </c>
      <c r="BK248" s="134" t="str">
        <f>IF(ISERR(IF($C248="","",SUMIFS(Con_ve!$F$6:$F$1005,Con_ve!$C$6:$C$1005,$C248,Con_ve!$I$6:$I$1005,"Em negociação",Con_ve!$Q$6:$Q$1005,Cad_cl!BK$5))),"",IF($C248="","",SUMIFS(Con_ve!$F$6:$F$1005,Con_ve!$C$6:$C$1005,$C248,Con_ve!$I$6:$I$1005,"Em negociação",Con_ve!$Q$6:$Q$1005,Cad_cl!BK$5)))</f>
        <v/>
      </c>
      <c r="BL248" s="134" t="str">
        <f>IF(ISERR(IF($C248="","",SUMIFS(Con_ve!$F$6:$F$1005,Con_ve!$C$6:$C$1005,$C248,Con_ve!$I$6:$I$1005,"Em negociação",Con_ve!$Q$6:$Q$1005,Cad_cl!BL$5))),"",IF($C248="","",SUMIFS(Con_ve!$F$6:$F$1005,Con_ve!$C$6:$C$1005,$C248,Con_ve!$I$6:$I$1005,"Em negociação",Con_ve!$Q$6:$Q$1005,Cad_cl!BL$5)))</f>
        <v/>
      </c>
      <c r="BM248" s="134" t="str">
        <f>IF(ISERR(IF($C248="","",SUMIFS(Con_ve!$F$6:$F$1005,Con_ve!$C$6:$C$1005,$C248,Con_ve!$I$6:$I$1005,"Em negociação",Con_ve!$Q$6:$Q$1005,Cad_cl!BM$5))),"",IF($C248="","",SUMIFS(Con_ve!$F$6:$F$1005,Con_ve!$C$6:$C$1005,$C248,Con_ve!$I$6:$I$1005,"Em negociação",Con_ve!$Q$6:$Q$1005,Cad_cl!BM$5)))</f>
        <v/>
      </c>
      <c r="BN248" s="134" t="str">
        <f>IF(ISERR(IF($C248="","",SUMIFS(Con_ve!$F$6:$F$1005,Con_ve!$C$6:$C$1005,$C248,Con_ve!$I$6:$I$1005,"Em negociação",Con_ve!$Q$6:$Q$1005,Cad_cl!BN$5))),"",IF($C248="","",SUMIFS(Con_ve!$F$6:$F$1005,Con_ve!$C$6:$C$1005,$C248,Con_ve!$I$6:$I$1005,"Em negociação",Con_ve!$Q$6:$Q$1005,Cad_cl!BN$5)))</f>
        <v/>
      </c>
      <c r="BO248" s="134" t="str">
        <f>IF(ISERR(IF($C248="","",SUMIFS(Con_ve!$F$6:$F$1005,Con_ve!$C$6:$C$1005,$C248,Con_ve!$I$6:$I$1005,"Em negociação",Con_ve!$Q$6:$Q$1005,Cad_cl!BO$5))),"",IF($C248="","",SUMIFS(Con_ve!$F$6:$F$1005,Con_ve!$C$6:$C$1005,$C248,Con_ve!$I$6:$I$1005,"Em negociação",Con_ve!$Q$6:$Q$1005,Cad_cl!BO$5)))</f>
        <v/>
      </c>
      <c r="BP248" s="134">
        <f t="shared" si="10"/>
        <v>0</v>
      </c>
      <c r="BR248" s="125" t="str">
        <f>IF(ISERR(IF(AND($I248=Re_lo!$E$5,BR$5=VLOOKUP(Re_lo!$H$5,Re_lo!$N$5:$O$16,2,0)),AP248,"")),"",IF(AND($I248=Re_lo!$E$5,BR$5=VLOOKUP(Re_lo!$H$5,Re_lo!$N$5:$O$16,2,0)),AP248,""))</f>
        <v/>
      </c>
      <c r="BS248" s="125" t="str">
        <f>IF(ISERR(IF(AND($I248=Re_lo!$E$5,BS$5=VLOOKUP(Re_lo!$H$5,Re_lo!$N$5:$O$16,2,0)),AQ248,"")),"",IF(AND($I248=Re_lo!$E$5,BS$5=VLOOKUP(Re_lo!$H$5,Re_lo!$N$5:$O$16,2,0)),AQ248,""))</f>
        <v/>
      </c>
      <c r="BT248" s="125" t="str">
        <f>IF(ISERR(IF(AND($I248=Re_lo!$E$5,BT$5=VLOOKUP(Re_lo!$H$5,Re_lo!$N$5:$O$16,2,0)),AR248,"")),"",IF(AND($I248=Re_lo!$E$5,BT$5=VLOOKUP(Re_lo!$H$5,Re_lo!$N$5:$O$16,2,0)),AR248,""))</f>
        <v/>
      </c>
      <c r="BU248" s="125" t="str">
        <f>IF(ISERR(IF(AND($I248=Re_lo!$E$5,BU$5=VLOOKUP(Re_lo!$H$5,Re_lo!$N$5:$O$16,2,0)),AS248,"")),"",IF(AND($I248=Re_lo!$E$5,BU$5=VLOOKUP(Re_lo!$H$5,Re_lo!$N$5:$O$16,2,0)),AS248,""))</f>
        <v/>
      </c>
      <c r="BV248" s="125" t="str">
        <f>IF(ISERR(IF(AND($I248=Re_lo!$E$5,BV$5=VLOOKUP(Re_lo!$H$5,Re_lo!$N$5:$O$16,2,0)),AT248,"")),"",IF(AND($I248=Re_lo!$E$5,BV$5=VLOOKUP(Re_lo!$H$5,Re_lo!$N$5:$O$16,2,0)),AT248,""))</f>
        <v/>
      </c>
      <c r="BW248" s="125" t="str">
        <f>IF(ISERR(IF(AND($I248=Re_lo!$E$5,BW$5=VLOOKUP(Re_lo!$H$5,Re_lo!$N$5:$O$16,2,0)),AU248,"")),"",IF(AND($I248=Re_lo!$E$5,BW$5=VLOOKUP(Re_lo!$H$5,Re_lo!$N$5:$O$16,2,0)),AU248,""))</f>
        <v/>
      </c>
      <c r="BX248" s="125" t="str">
        <f>IF(ISERR(IF(AND($I248=Re_lo!$E$5,BX$5=VLOOKUP(Re_lo!$H$5,Re_lo!$N$5:$O$16,2,0)),AV248,"")),"",IF(AND($I248=Re_lo!$E$5,BX$5=VLOOKUP(Re_lo!$H$5,Re_lo!$N$5:$O$16,2,0)),AV248,""))</f>
        <v/>
      </c>
      <c r="BY248" s="125" t="str">
        <f>IF(ISERR(IF(AND($I248=Re_lo!$E$5,BY$5=VLOOKUP(Re_lo!$H$5,Re_lo!$N$5:$O$16,2,0)),AW248,"")),"",IF(AND($I248=Re_lo!$E$5,BY$5=VLOOKUP(Re_lo!$H$5,Re_lo!$N$5:$O$16,2,0)),AW248,""))</f>
        <v/>
      </c>
      <c r="BZ248" s="125" t="str">
        <f>IF(ISERR(IF(AND($I248=Re_lo!$E$5,BZ$5=VLOOKUP(Re_lo!$H$5,Re_lo!$N$5:$O$16,2,0)),AX248,"")),"",IF(AND($I248=Re_lo!$E$5,BZ$5=VLOOKUP(Re_lo!$H$5,Re_lo!$N$5:$O$16,2,0)),AX248,""))</f>
        <v/>
      </c>
      <c r="CA248" s="125" t="str">
        <f>IF(ISERR(IF(AND($I248=Re_lo!$E$5,CA$5=VLOOKUP(Re_lo!$H$5,Re_lo!$N$5:$O$16,2,0)),AY248,"")),"",IF(AND($I248=Re_lo!$E$5,CA$5=VLOOKUP(Re_lo!$H$5,Re_lo!$N$5:$O$16,2,0)),AY248,""))</f>
        <v/>
      </c>
      <c r="CB248" s="125" t="str">
        <f>IF(ISERR(IF(AND($I248=Re_lo!$E$5,CB$5=VLOOKUP(Re_lo!$H$5,Re_lo!$N$5:$O$16,2,0)),AZ248,"")),"",IF(AND($I248=Re_lo!$E$5,CB$5=VLOOKUP(Re_lo!$H$5,Re_lo!$N$5:$O$16,2,0)),AZ248,""))</f>
        <v/>
      </c>
      <c r="CC248" s="125" t="str">
        <f>IF(ISERR(IF(AND($I248=Re_lo!$E$5,CC$5=VLOOKUP(Re_lo!$H$5,Re_lo!$N$5:$O$16,2,0)),BA248,"")),"",IF(AND($I248=Re_lo!$E$5,CC$5=VLOOKUP(Re_lo!$H$5,Re_lo!$N$5:$O$16,2,0)),BA248,""))</f>
        <v/>
      </c>
      <c r="CD248" s="125" t="str">
        <f>IF(ISERR(IF(AND($I248=Re_lo!$E$5,CD$5=VLOOKUP(Re_lo!$H$5,Re_lo!$N$5:$O$16,2,0)),BB248,"")),"",IF(AND($I248=Re_lo!$E$5,CD$5=VLOOKUP(Re_lo!$H$5,Re_lo!$N$5:$O$16,2,0)),BB248,""))</f>
        <v/>
      </c>
      <c r="CF248" s="125" t="str">
        <f>IF($C248="","",COUNTIFS(Con_ve!$C$6:$C$1005,$C248,Con_ve!$Q$6:$Q$1005,Cad_cl!CF$5))</f>
        <v/>
      </c>
      <c r="CG248" s="125" t="str">
        <f>IF($C248="","",COUNTIFS(Con_ve!$C$6:$C$1005,$C248,Con_ve!$Q$6:$Q$1005,Cad_cl!CG$5))</f>
        <v/>
      </c>
      <c r="CH248" s="125" t="str">
        <f>IF($C248="","",COUNTIFS(Con_ve!$C$6:$C$1005,$C248,Con_ve!$Q$6:$Q$1005,Cad_cl!CH$5))</f>
        <v/>
      </c>
      <c r="CI248" s="125" t="str">
        <f>IF($C248="","",COUNTIFS(Con_ve!$C$6:$C$1005,$C248,Con_ve!$Q$6:$Q$1005,Cad_cl!CI$5))</f>
        <v/>
      </c>
      <c r="CJ248" s="125" t="str">
        <f>IF($C248="","",COUNTIFS(Con_ve!$C$6:$C$1005,$C248,Con_ve!$Q$6:$Q$1005,Cad_cl!CJ$5))</f>
        <v/>
      </c>
      <c r="CK248" s="125" t="str">
        <f>IF($C248="","",COUNTIFS(Con_ve!$C$6:$C$1005,$C248,Con_ve!$Q$6:$Q$1005,Cad_cl!CK$5))</f>
        <v/>
      </c>
      <c r="CL248" s="125" t="str">
        <f>IF($C248="","",COUNTIFS(Con_ve!$C$6:$C$1005,$C248,Con_ve!$Q$6:$Q$1005,Cad_cl!CL$5))</f>
        <v/>
      </c>
      <c r="CM248" s="125" t="str">
        <f>IF($C248="","",COUNTIFS(Con_ve!$C$6:$C$1005,$C248,Con_ve!$Q$6:$Q$1005,Cad_cl!CM$5))</f>
        <v/>
      </c>
      <c r="CN248" s="125" t="str">
        <f>IF($C248="","",COUNTIFS(Con_ve!$C$6:$C$1005,$C248,Con_ve!$Q$6:$Q$1005,Cad_cl!CN$5))</f>
        <v/>
      </c>
      <c r="CO248" s="125" t="str">
        <f>IF($C248="","",COUNTIFS(Con_ve!$C$6:$C$1005,$C248,Con_ve!$Q$6:$Q$1005,Cad_cl!CO$5))</f>
        <v/>
      </c>
      <c r="CP248" s="125" t="str">
        <f>IF($C248="","",COUNTIFS(Con_ve!$C$6:$C$1005,$C248,Con_ve!$Q$6:$Q$1005,Cad_cl!CP$5))</f>
        <v/>
      </c>
      <c r="CQ248" s="125" t="str">
        <f>IF($C248="","",COUNTIFS(Con_ve!$C$6:$C$1005,$C248,Con_ve!$Q$6:$Q$1005,Cad_cl!CQ$5))</f>
        <v/>
      </c>
      <c r="CR248" s="125">
        <f t="shared" si="11"/>
        <v>0</v>
      </c>
    </row>
    <row r="249" spans="3:96" ht="30" customHeight="1">
      <c r="C249" s="153"/>
      <c r="D249" s="153"/>
      <c r="E249" s="154"/>
      <c r="F249" s="153"/>
      <c r="G249" s="155"/>
      <c r="H249" s="153"/>
      <c r="I249" s="153"/>
      <c r="J249" s="132" t="s">
        <v>309</v>
      </c>
      <c r="K249" s="133" t="s">
        <v>309</v>
      </c>
      <c r="L249" s="153"/>
      <c r="M249" s="153"/>
      <c r="N249" s="153"/>
      <c r="O249" s="153"/>
      <c r="P249" s="153"/>
      <c r="Q249" s="153"/>
      <c r="AP249" s="134" t="str">
        <f>IF(ISERR(IF($C249="","",SUMIFS(Con_ve!$F$6:$F$1005,Con_ve!$C$6:$C$1005,$C249,Con_ve!$I$6:$I$1005,"Fechada",Con_ve!$Q$6:$Q$1005,Cad_cl!AP$5))),"",IF($C249="","",SUMIFS(Con_ve!$F$6:$F$1005,Con_ve!$C$6:$C$1005,$C249,Con_ve!$I$6:$I$1005,"Fechada",Con_ve!$Q$6:$Q$1005,Cad_cl!AP$5)))</f>
        <v/>
      </c>
      <c r="AQ249" s="134" t="str">
        <f>IF(ISERR(IF($C249="","",SUMIFS(Con_ve!$F$6:$F$1005,Con_ve!$C$6:$C$1005,$C249,Con_ve!$I$6:$I$1005,"Fechada",Con_ve!$Q$6:$Q$1005,Cad_cl!AQ$5))),"",IF($C249="","",SUMIFS(Con_ve!$F$6:$F$1005,Con_ve!$C$6:$C$1005,$C249,Con_ve!$I$6:$I$1005,"Fechada",Con_ve!$Q$6:$Q$1005,Cad_cl!AQ$5)))</f>
        <v/>
      </c>
      <c r="AR249" s="134" t="str">
        <f>IF(ISERR(IF($C249="","",SUMIFS(Con_ve!$F$6:$F$1005,Con_ve!$C$6:$C$1005,$C249,Con_ve!$I$6:$I$1005,"Fechada",Con_ve!$Q$6:$Q$1005,Cad_cl!AR$5))),"",IF($C249="","",SUMIFS(Con_ve!$F$6:$F$1005,Con_ve!$C$6:$C$1005,$C249,Con_ve!$I$6:$I$1005,"Fechada",Con_ve!$Q$6:$Q$1005,Cad_cl!AR$5)))</f>
        <v/>
      </c>
      <c r="AS249" s="134" t="str">
        <f>IF(ISERR(IF($C249="","",SUMIFS(Con_ve!$F$6:$F$1005,Con_ve!$C$6:$C$1005,$C249,Con_ve!$I$6:$I$1005,"Fechada",Con_ve!$Q$6:$Q$1005,Cad_cl!AS$5))),"",IF($C249="","",SUMIFS(Con_ve!$F$6:$F$1005,Con_ve!$C$6:$C$1005,$C249,Con_ve!$I$6:$I$1005,"Fechada",Con_ve!$Q$6:$Q$1005,Cad_cl!AS$5)))</f>
        <v/>
      </c>
      <c r="AT249" s="134" t="str">
        <f>IF(ISERR(IF($C249="","",SUMIFS(Con_ve!$F$6:$F$1005,Con_ve!$C$6:$C$1005,$C249,Con_ve!$I$6:$I$1005,"Fechada",Con_ve!$Q$6:$Q$1005,Cad_cl!AT$5))),"",IF($C249="","",SUMIFS(Con_ve!$F$6:$F$1005,Con_ve!$C$6:$C$1005,$C249,Con_ve!$I$6:$I$1005,"Fechada",Con_ve!$Q$6:$Q$1005,Cad_cl!AT$5)))</f>
        <v/>
      </c>
      <c r="AU249" s="134" t="str">
        <f>IF(ISERR(IF($C249="","",SUMIFS(Con_ve!$F$6:$F$1005,Con_ve!$C$6:$C$1005,$C249,Con_ve!$I$6:$I$1005,"Fechada",Con_ve!$Q$6:$Q$1005,Cad_cl!AU$5))),"",IF($C249="","",SUMIFS(Con_ve!$F$6:$F$1005,Con_ve!$C$6:$C$1005,$C249,Con_ve!$I$6:$I$1005,"Fechada",Con_ve!$Q$6:$Q$1005,Cad_cl!AU$5)))</f>
        <v/>
      </c>
      <c r="AV249" s="134" t="str">
        <f>IF(ISERR(IF($C249="","",SUMIFS(Con_ve!$F$6:$F$1005,Con_ve!$C$6:$C$1005,$C249,Con_ve!$I$6:$I$1005,"Fechada",Con_ve!$Q$6:$Q$1005,Cad_cl!AV$5))),"",IF($C249="","",SUMIFS(Con_ve!$F$6:$F$1005,Con_ve!$C$6:$C$1005,$C249,Con_ve!$I$6:$I$1005,"Fechada",Con_ve!$Q$6:$Q$1005,Cad_cl!AV$5)))</f>
        <v/>
      </c>
      <c r="AW249" s="134" t="str">
        <f>IF(ISERR(IF($C249="","",SUMIFS(Con_ve!$F$6:$F$1005,Con_ve!$C$6:$C$1005,$C249,Con_ve!$I$6:$I$1005,"Fechada",Con_ve!$Q$6:$Q$1005,Cad_cl!AW$5))),"",IF($C249="","",SUMIFS(Con_ve!$F$6:$F$1005,Con_ve!$C$6:$C$1005,$C249,Con_ve!$I$6:$I$1005,"Fechada",Con_ve!$Q$6:$Q$1005,Cad_cl!AW$5)))</f>
        <v/>
      </c>
      <c r="AX249" s="134" t="str">
        <f>IF(ISERR(IF($C249="","",SUMIFS(Con_ve!$F$6:$F$1005,Con_ve!$C$6:$C$1005,$C249,Con_ve!$I$6:$I$1005,"Fechada",Con_ve!$Q$6:$Q$1005,Cad_cl!AX$5))),"",IF($C249="","",SUMIFS(Con_ve!$F$6:$F$1005,Con_ve!$C$6:$C$1005,$C249,Con_ve!$I$6:$I$1005,"Fechada",Con_ve!$Q$6:$Q$1005,Cad_cl!AX$5)))</f>
        <v/>
      </c>
      <c r="AY249" s="134" t="str">
        <f>IF(ISERR(IF($C249="","",SUMIFS(Con_ve!$F$6:$F$1005,Con_ve!$C$6:$C$1005,$C249,Con_ve!$I$6:$I$1005,"Fechada",Con_ve!$Q$6:$Q$1005,Cad_cl!AY$5))),"",IF($C249="","",SUMIFS(Con_ve!$F$6:$F$1005,Con_ve!$C$6:$C$1005,$C249,Con_ve!$I$6:$I$1005,"Fechada",Con_ve!$Q$6:$Q$1005,Cad_cl!AY$5)))</f>
        <v/>
      </c>
      <c r="AZ249" s="134" t="str">
        <f>IF(ISERR(IF($C249="","",SUMIFS(Con_ve!$F$6:$F$1005,Con_ve!$C$6:$C$1005,$C249,Con_ve!$I$6:$I$1005,"Fechada",Con_ve!$Q$6:$Q$1005,Cad_cl!AZ$5))),"",IF($C249="","",SUMIFS(Con_ve!$F$6:$F$1005,Con_ve!$C$6:$C$1005,$C249,Con_ve!$I$6:$I$1005,"Fechada",Con_ve!$Q$6:$Q$1005,Cad_cl!AZ$5)))</f>
        <v/>
      </c>
      <c r="BA249" s="134" t="str">
        <f>IF(ISERR(IF($C249="","",SUMIFS(Con_ve!$F$6:$F$1005,Con_ve!$C$6:$C$1005,$C249,Con_ve!$I$6:$I$1005,"Fechada",Con_ve!$Q$6:$Q$1005,Cad_cl!BA$5))),"",IF($C249="","",SUMIFS(Con_ve!$F$6:$F$1005,Con_ve!$C$6:$C$1005,$C249,Con_ve!$I$6:$I$1005,"Fechada",Con_ve!$Q$6:$Q$1005,Cad_cl!BA$5)))</f>
        <v/>
      </c>
      <c r="BB249" s="134">
        <f t="shared" si="9"/>
        <v>0</v>
      </c>
      <c r="BD249" s="134" t="str">
        <f>IF(ISERR(IF($C249="","",SUMIFS(Con_ve!$F$6:$F$1005,Con_ve!$C$6:$C$1005,$C249,Con_ve!$I$6:$I$1005,"Em negociação",Con_ve!$Q$6:$Q$1005,Cad_cl!BD$5))),"",IF($C249="","",SUMIFS(Con_ve!$F$6:$F$1005,Con_ve!$C$6:$C$1005,$C249,Con_ve!$I$6:$I$1005,"Em negociação",Con_ve!$Q$6:$Q$1005,Cad_cl!BD$5)))</f>
        <v/>
      </c>
      <c r="BE249" s="134" t="str">
        <f>IF(ISERR(IF($C249="","",SUMIFS(Con_ve!$F$6:$F$1005,Con_ve!$C$6:$C$1005,$C249,Con_ve!$I$6:$I$1005,"Em negociação",Con_ve!$Q$6:$Q$1005,Cad_cl!BE$5))),"",IF($C249="","",SUMIFS(Con_ve!$F$6:$F$1005,Con_ve!$C$6:$C$1005,$C249,Con_ve!$I$6:$I$1005,"Em negociação",Con_ve!$Q$6:$Q$1005,Cad_cl!BE$5)))</f>
        <v/>
      </c>
      <c r="BF249" s="134" t="str">
        <f>IF(ISERR(IF($C249="","",SUMIFS(Con_ve!$F$6:$F$1005,Con_ve!$C$6:$C$1005,$C249,Con_ve!$I$6:$I$1005,"Em negociação",Con_ve!$Q$6:$Q$1005,Cad_cl!BF$5))),"",IF($C249="","",SUMIFS(Con_ve!$F$6:$F$1005,Con_ve!$C$6:$C$1005,$C249,Con_ve!$I$6:$I$1005,"Em negociação",Con_ve!$Q$6:$Q$1005,Cad_cl!BF$5)))</f>
        <v/>
      </c>
      <c r="BG249" s="134" t="str">
        <f>IF(ISERR(IF($C249="","",SUMIFS(Con_ve!$F$6:$F$1005,Con_ve!$C$6:$C$1005,$C249,Con_ve!$I$6:$I$1005,"Em negociação",Con_ve!$Q$6:$Q$1005,Cad_cl!BG$5))),"",IF($C249="","",SUMIFS(Con_ve!$F$6:$F$1005,Con_ve!$C$6:$C$1005,$C249,Con_ve!$I$6:$I$1005,"Em negociação",Con_ve!$Q$6:$Q$1005,Cad_cl!BG$5)))</f>
        <v/>
      </c>
      <c r="BH249" s="134" t="str">
        <f>IF(ISERR(IF($C249="","",SUMIFS(Con_ve!$F$6:$F$1005,Con_ve!$C$6:$C$1005,$C249,Con_ve!$I$6:$I$1005,"Em negociação",Con_ve!$Q$6:$Q$1005,Cad_cl!BH$5))),"",IF($C249="","",SUMIFS(Con_ve!$F$6:$F$1005,Con_ve!$C$6:$C$1005,$C249,Con_ve!$I$6:$I$1005,"Em negociação",Con_ve!$Q$6:$Q$1005,Cad_cl!BH$5)))</f>
        <v/>
      </c>
      <c r="BI249" s="134" t="str">
        <f>IF(ISERR(IF($C249="","",SUMIFS(Con_ve!$F$6:$F$1005,Con_ve!$C$6:$C$1005,$C249,Con_ve!$I$6:$I$1005,"Em negociação",Con_ve!$Q$6:$Q$1005,Cad_cl!BI$5))),"",IF($C249="","",SUMIFS(Con_ve!$F$6:$F$1005,Con_ve!$C$6:$C$1005,$C249,Con_ve!$I$6:$I$1005,"Em negociação",Con_ve!$Q$6:$Q$1005,Cad_cl!BI$5)))</f>
        <v/>
      </c>
      <c r="BJ249" s="134" t="str">
        <f>IF(ISERR(IF($C249="","",SUMIFS(Con_ve!$F$6:$F$1005,Con_ve!$C$6:$C$1005,$C249,Con_ve!$I$6:$I$1005,"Em negociação",Con_ve!$Q$6:$Q$1005,Cad_cl!BJ$5))),"",IF($C249="","",SUMIFS(Con_ve!$F$6:$F$1005,Con_ve!$C$6:$C$1005,$C249,Con_ve!$I$6:$I$1005,"Em negociação",Con_ve!$Q$6:$Q$1005,Cad_cl!BJ$5)))</f>
        <v/>
      </c>
      <c r="BK249" s="134" t="str">
        <f>IF(ISERR(IF($C249="","",SUMIFS(Con_ve!$F$6:$F$1005,Con_ve!$C$6:$C$1005,$C249,Con_ve!$I$6:$I$1005,"Em negociação",Con_ve!$Q$6:$Q$1005,Cad_cl!BK$5))),"",IF($C249="","",SUMIFS(Con_ve!$F$6:$F$1005,Con_ve!$C$6:$C$1005,$C249,Con_ve!$I$6:$I$1005,"Em negociação",Con_ve!$Q$6:$Q$1005,Cad_cl!BK$5)))</f>
        <v/>
      </c>
      <c r="BL249" s="134" t="str">
        <f>IF(ISERR(IF($C249="","",SUMIFS(Con_ve!$F$6:$F$1005,Con_ve!$C$6:$C$1005,$C249,Con_ve!$I$6:$I$1005,"Em negociação",Con_ve!$Q$6:$Q$1005,Cad_cl!BL$5))),"",IF($C249="","",SUMIFS(Con_ve!$F$6:$F$1005,Con_ve!$C$6:$C$1005,$C249,Con_ve!$I$6:$I$1005,"Em negociação",Con_ve!$Q$6:$Q$1005,Cad_cl!BL$5)))</f>
        <v/>
      </c>
      <c r="BM249" s="134" t="str">
        <f>IF(ISERR(IF($C249="","",SUMIFS(Con_ve!$F$6:$F$1005,Con_ve!$C$6:$C$1005,$C249,Con_ve!$I$6:$I$1005,"Em negociação",Con_ve!$Q$6:$Q$1005,Cad_cl!BM$5))),"",IF($C249="","",SUMIFS(Con_ve!$F$6:$F$1005,Con_ve!$C$6:$C$1005,$C249,Con_ve!$I$6:$I$1005,"Em negociação",Con_ve!$Q$6:$Q$1005,Cad_cl!BM$5)))</f>
        <v/>
      </c>
      <c r="BN249" s="134" t="str">
        <f>IF(ISERR(IF($C249="","",SUMIFS(Con_ve!$F$6:$F$1005,Con_ve!$C$6:$C$1005,$C249,Con_ve!$I$6:$I$1005,"Em negociação",Con_ve!$Q$6:$Q$1005,Cad_cl!BN$5))),"",IF($C249="","",SUMIFS(Con_ve!$F$6:$F$1005,Con_ve!$C$6:$C$1005,$C249,Con_ve!$I$6:$I$1005,"Em negociação",Con_ve!$Q$6:$Q$1005,Cad_cl!BN$5)))</f>
        <v/>
      </c>
      <c r="BO249" s="134" t="str">
        <f>IF(ISERR(IF($C249="","",SUMIFS(Con_ve!$F$6:$F$1005,Con_ve!$C$6:$C$1005,$C249,Con_ve!$I$6:$I$1005,"Em negociação",Con_ve!$Q$6:$Q$1005,Cad_cl!BO$5))),"",IF($C249="","",SUMIFS(Con_ve!$F$6:$F$1005,Con_ve!$C$6:$C$1005,$C249,Con_ve!$I$6:$I$1005,"Em negociação",Con_ve!$Q$6:$Q$1005,Cad_cl!BO$5)))</f>
        <v/>
      </c>
      <c r="BP249" s="134">
        <f t="shared" si="10"/>
        <v>0</v>
      </c>
      <c r="BR249" s="125" t="str">
        <f>IF(ISERR(IF(AND($I249=Re_lo!$E$5,BR$5=VLOOKUP(Re_lo!$H$5,Re_lo!$N$5:$O$16,2,0)),AP249,"")),"",IF(AND($I249=Re_lo!$E$5,BR$5=VLOOKUP(Re_lo!$H$5,Re_lo!$N$5:$O$16,2,0)),AP249,""))</f>
        <v/>
      </c>
      <c r="BS249" s="125" t="str">
        <f>IF(ISERR(IF(AND($I249=Re_lo!$E$5,BS$5=VLOOKUP(Re_lo!$H$5,Re_lo!$N$5:$O$16,2,0)),AQ249,"")),"",IF(AND($I249=Re_lo!$E$5,BS$5=VLOOKUP(Re_lo!$H$5,Re_lo!$N$5:$O$16,2,0)),AQ249,""))</f>
        <v/>
      </c>
      <c r="BT249" s="125" t="str">
        <f>IF(ISERR(IF(AND($I249=Re_lo!$E$5,BT$5=VLOOKUP(Re_lo!$H$5,Re_lo!$N$5:$O$16,2,0)),AR249,"")),"",IF(AND($I249=Re_lo!$E$5,BT$5=VLOOKUP(Re_lo!$H$5,Re_lo!$N$5:$O$16,2,0)),AR249,""))</f>
        <v/>
      </c>
      <c r="BU249" s="125" t="str">
        <f>IF(ISERR(IF(AND($I249=Re_lo!$E$5,BU$5=VLOOKUP(Re_lo!$H$5,Re_lo!$N$5:$O$16,2,0)),AS249,"")),"",IF(AND($I249=Re_lo!$E$5,BU$5=VLOOKUP(Re_lo!$H$5,Re_lo!$N$5:$O$16,2,0)),AS249,""))</f>
        <v/>
      </c>
      <c r="BV249" s="125" t="str">
        <f>IF(ISERR(IF(AND($I249=Re_lo!$E$5,BV$5=VLOOKUP(Re_lo!$H$5,Re_lo!$N$5:$O$16,2,0)),AT249,"")),"",IF(AND($I249=Re_lo!$E$5,BV$5=VLOOKUP(Re_lo!$H$5,Re_lo!$N$5:$O$16,2,0)),AT249,""))</f>
        <v/>
      </c>
      <c r="BW249" s="125" t="str">
        <f>IF(ISERR(IF(AND($I249=Re_lo!$E$5,BW$5=VLOOKUP(Re_lo!$H$5,Re_lo!$N$5:$O$16,2,0)),AU249,"")),"",IF(AND($I249=Re_lo!$E$5,BW$5=VLOOKUP(Re_lo!$H$5,Re_lo!$N$5:$O$16,2,0)),AU249,""))</f>
        <v/>
      </c>
      <c r="BX249" s="125" t="str">
        <f>IF(ISERR(IF(AND($I249=Re_lo!$E$5,BX$5=VLOOKUP(Re_lo!$H$5,Re_lo!$N$5:$O$16,2,0)),AV249,"")),"",IF(AND($I249=Re_lo!$E$5,BX$5=VLOOKUP(Re_lo!$H$5,Re_lo!$N$5:$O$16,2,0)),AV249,""))</f>
        <v/>
      </c>
      <c r="BY249" s="125" t="str">
        <f>IF(ISERR(IF(AND($I249=Re_lo!$E$5,BY$5=VLOOKUP(Re_lo!$H$5,Re_lo!$N$5:$O$16,2,0)),AW249,"")),"",IF(AND($I249=Re_lo!$E$5,BY$5=VLOOKUP(Re_lo!$H$5,Re_lo!$N$5:$O$16,2,0)),AW249,""))</f>
        <v/>
      </c>
      <c r="BZ249" s="125" t="str">
        <f>IF(ISERR(IF(AND($I249=Re_lo!$E$5,BZ$5=VLOOKUP(Re_lo!$H$5,Re_lo!$N$5:$O$16,2,0)),AX249,"")),"",IF(AND($I249=Re_lo!$E$5,BZ$5=VLOOKUP(Re_lo!$H$5,Re_lo!$N$5:$O$16,2,0)),AX249,""))</f>
        <v/>
      </c>
      <c r="CA249" s="125" t="str">
        <f>IF(ISERR(IF(AND($I249=Re_lo!$E$5,CA$5=VLOOKUP(Re_lo!$H$5,Re_lo!$N$5:$O$16,2,0)),AY249,"")),"",IF(AND($I249=Re_lo!$E$5,CA$5=VLOOKUP(Re_lo!$H$5,Re_lo!$N$5:$O$16,2,0)),AY249,""))</f>
        <v/>
      </c>
      <c r="CB249" s="125" t="str">
        <f>IF(ISERR(IF(AND($I249=Re_lo!$E$5,CB$5=VLOOKUP(Re_lo!$H$5,Re_lo!$N$5:$O$16,2,0)),AZ249,"")),"",IF(AND($I249=Re_lo!$E$5,CB$5=VLOOKUP(Re_lo!$H$5,Re_lo!$N$5:$O$16,2,0)),AZ249,""))</f>
        <v/>
      </c>
      <c r="CC249" s="125" t="str">
        <f>IF(ISERR(IF(AND($I249=Re_lo!$E$5,CC$5=VLOOKUP(Re_lo!$H$5,Re_lo!$N$5:$O$16,2,0)),BA249,"")),"",IF(AND($I249=Re_lo!$E$5,CC$5=VLOOKUP(Re_lo!$H$5,Re_lo!$N$5:$O$16,2,0)),BA249,""))</f>
        <v/>
      </c>
      <c r="CD249" s="125" t="str">
        <f>IF(ISERR(IF(AND($I249=Re_lo!$E$5,CD$5=VLOOKUP(Re_lo!$H$5,Re_lo!$N$5:$O$16,2,0)),BB249,"")),"",IF(AND($I249=Re_lo!$E$5,CD$5=VLOOKUP(Re_lo!$H$5,Re_lo!$N$5:$O$16,2,0)),BB249,""))</f>
        <v/>
      </c>
      <c r="CF249" s="125" t="str">
        <f>IF($C249="","",COUNTIFS(Con_ve!$C$6:$C$1005,$C249,Con_ve!$Q$6:$Q$1005,Cad_cl!CF$5))</f>
        <v/>
      </c>
      <c r="CG249" s="125" t="str">
        <f>IF($C249="","",COUNTIFS(Con_ve!$C$6:$C$1005,$C249,Con_ve!$Q$6:$Q$1005,Cad_cl!CG$5))</f>
        <v/>
      </c>
      <c r="CH249" s="125" t="str">
        <f>IF($C249="","",COUNTIFS(Con_ve!$C$6:$C$1005,$C249,Con_ve!$Q$6:$Q$1005,Cad_cl!CH$5))</f>
        <v/>
      </c>
      <c r="CI249" s="125" t="str">
        <f>IF($C249="","",COUNTIFS(Con_ve!$C$6:$C$1005,$C249,Con_ve!$Q$6:$Q$1005,Cad_cl!CI$5))</f>
        <v/>
      </c>
      <c r="CJ249" s="125" t="str">
        <f>IF($C249="","",COUNTIFS(Con_ve!$C$6:$C$1005,$C249,Con_ve!$Q$6:$Q$1005,Cad_cl!CJ$5))</f>
        <v/>
      </c>
      <c r="CK249" s="125" t="str">
        <f>IF($C249="","",COUNTIFS(Con_ve!$C$6:$C$1005,$C249,Con_ve!$Q$6:$Q$1005,Cad_cl!CK$5))</f>
        <v/>
      </c>
      <c r="CL249" s="125" t="str">
        <f>IF($C249="","",COUNTIFS(Con_ve!$C$6:$C$1005,$C249,Con_ve!$Q$6:$Q$1005,Cad_cl!CL$5))</f>
        <v/>
      </c>
      <c r="CM249" s="125" t="str">
        <f>IF($C249="","",COUNTIFS(Con_ve!$C$6:$C$1005,$C249,Con_ve!$Q$6:$Q$1005,Cad_cl!CM$5))</f>
        <v/>
      </c>
      <c r="CN249" s="125" t="str">
        <f>IF($C249="","",COUNTIFS(Con_ve!$C$6:$C$1005,$C249,Con_ve!$Q$6:$Q$1005,Cad_cl!CN$5))</f>
        <v/>
      </c>
      <c r="CO249" s="125" t="str">
        <f>IF($C249="","",COUNTIFS(Con_ve!$C$6:$C$1005,$C249,Con_ve!$Q$6:$Q$1005,Cad_cl!CO$5))</f>
        <v/>
      </c>
      <c r="CP249" s="125" t="str">
        <f>IF($C249="","",COUNTIFS(Con_ve!$C$6:$C$1005,$C249,Con_ve!$Q$6:$Q$1005,Cad_cl!CP$5))</f>
        <v/>
      </c>
      <c r="CQ249" s="125" t="str">
        <f>IF($C249="","",COUNTIFS(Con_ve!$C$6:$C$1005,$C249,Con_ve!$Q$6:$Q$1005,Cad_cl!CQ$5))</f>
        <v/>
      </c>
      <c r="CR249" s="125">
        <f t="shared" si="11"/>
        <v>0</v>
      </c>
    </row>
    <row r="250" spans="3:96" ht="30" customHeight="1">
      <c r="C250" s="153"/>
      <c r="D250" s="153"/>
      <c r="E250" s="154"/>
      <c r="F250" s="153"/>
      <c r="G250" s="155"/>
      <c r="H250" s="153"/>
      <c r="I250" s="153"/>
      <c r="J250" s="132" t="s">
        <v>309</v>
      </c>
      <c r="K250" s="133" t="s">
        <v>309</v>
      </c>
      <c r="L250" s="153"/>
      <c r="M250" s="153"/>
      <c r="N250" s="153"/>
      <c r="O250" s="153"/>
      <c r="P250" s="153"/>
      <c r="Q250" s="153"/>
      <c r="AP250" s="134" t="str">
        <f>IF(ISERR(IF($C250="","",SUMIFS(Con_ve!$F$6:$F$1005,Con_ve!$C$6:$C$1005,$C250,Con_ve!$I$6:$I$1005,"Fechada",Con_ve!$Q$6:$Q$1005,Cad_cl!AP$5))),"",IF($C250="","",SUMIFS(Con_ve!$F$6:$F$1005,Con_ve!$C$6:$C$1005,$C250,Con_ve!$I$6:$I$1005,"Fechada",Con_ve!$Q$6:$Q$1005,Cad_cl!AP$5)))</f>
        <v/>
      </c>
      <c r="AQ250" s="134" t="str">
        <f>IF(ISERR(IF($C250="","",SUMIFS(Con_ve!$F$6:$F$1005,Con_ve!$C$6:$C$1005,$C250,Con_ve!$I$6:$I$1005,"Fechada",Con_ve!$Q$6:$Q$1005,Cad_cl!AQ$5))),"",IF($C250="","",SUMIFS(Con_ve!$F$6:$F$1005,Con_ve!$C$6:$C$1005,$C250,Con_ve!$I$6:$I$1005,"Fechada",Con_ve!$Q$6:$Q$1005,Cad_cl!AQ$5)))</f>
        <v/>
      </c>
      <c r="AR250" s="134" t="str">
        <f>IF(ISERR(IF($C250="","",SUMIFS(Con_ve!$F$6:$F$1005,Con_ve!$C$6:$C$1005,$C250,Con_ve!$I$6:$I$1005,"Fechada",Con_ve!$Q$6:$Q$1005,Cad_cl!AR$5))),"",IF($C250="","",SUMIFS(Con_ve!$F$6:$F$1005,Con_ve!$C$6:$C$1005,$C250,Con_ve!$I$6:$I$1005,"Fechada",Con_ve!$Q$6:$Q$1005,Cad_cl!AR$5)))</f>
        <v/>
      </c>
      <c r="AS250" s="134" t="str">
        <f>IF(ISERR(IF($C250="","",SUMIFS(Con_ve!$F$6:$F$1005,Con_ve!$C$6:$C$1005,$C250,Con_ve!$I$6:$I$1005,"Fechada",Con_ve!$Q$6:$Q$1005,Cad_cl!AS$5))),"",IF($C250="","",SUMIFS(Con_ve!$F$6:$F$1005,Con_ve!$C$6:$C$1005,$C250,Con_ve!$I$6:$I$1005,"Fechada",Con_ve!$Q$6:$Q$1005,Cad_cl!AS$5)))</f>
        <v/>
      </c>
      <c r="AT250" s="134" t="str">
        <f>IF(ISERR(IF($C250="","",SUMIFS(Con_ve!$F$6:$F$1005,Con_ve!$C$6:$C$1005,$C250,Con_ve!$I$6:$I$1005,"Fechada",Con_ve!$Q$6:$Q$1005,Cad_cl!AT$5))),"",IF($C250="","",SUMIFS(Con_ve!$F$6:$F$1005,Con_ve!$C$6:$C$1005,$C250,Con_ve!$I$6:$I$1005,"Fechada",Con_ve!$Q$6:$Q$1005,Cad_cl!AT$5)))</f>
        <v/>
      </c>
      <c r="AU250" s="134" t="str">
        <f>IF(ISERR(IF($C250="","",SUMIFS(Con_ve!$F$6:$F$1005,Con_ve!$C$6:$C$1005,$C250,Con_ve!$I$6:$I$1005,"Fechada",Con_ve!$Q$6:$Q$1005,Cad_cl!AU$5))),"",IF($C250="","",SUMIFS(Con_ve!$F$6:$F$1005,Con_ve!$C$6:$C$1005,$C250,Con_ve!$I$6:$I$1005,"Fechada",Con_ve!$Q$6:$Q$1005,Cad_cl!AU$5)))</f>
        <v/>
      </c>
      <c r="AV250" s="134" t="str">
        <f>IF(ISERR(IF($C250="","",SUMIFS(Con_ve!$F$6:$F$1005,Con_ve!$C$6:$C$1005,$C250,Con_ve!$I$6:$I$1005,"Fechada",Con_ve!$Q$6:$Q$1005,Cad_cl!AV$5))),"",IF($C250="","",SUMIFS(Con_ve!$F$6:$F$1005,Con_ve!$C$6:$C$1005,$C250,Con_ve!$I$6:$I$1005,"Fechada",Con_ve!$Q$6:$Q$1005,Cad_cl!AV$5)))</f>
        <v/>
      </c>
      <c r="AW250" s="134" t="str">
        <f>IF(ISERR(IF($C250="","",SUMIFS(Con_ve!$F$6:$F$1005,Con_ve!$C$6:$C$1005,$C250,Con_ve!$I$6:$I$1005,"Fechada",Con_ve!$Q$6:$Q$1005,Cad_cl!AW$5))),"",IF($C250="","",SUMIFS(Con_ve!$F$6:$F$1005,Con_ve!$C$6:$C$1005,$C250,Con_ve!$I$6:$I$1005,"Fechada",Con_ve!$Q$6:$Q$1005,Cad_cl!AW$5)))</f>
        <v/>
      </c>
      <c r="AX250" s="134" t="str">
        <f>IF(ISERR(IF($C250="","",SUMIFS(Con_ve!$F$6:$F$1005,Con_ve!$C$6:$C$1005,$C250,Con_ve!$I$6:$I$1005,"Fechada",Con_ve!$Q$6:$Q$1005,Cad_cl!AX$5))),"",IF($C250="","",SUMIFS(Con_ve!$F$6:$F$1005,Con_ve!$C$6:$C$1005,$C250,Con_ve!$I$6:$I$1005,"Fechada",Con_ve!$Q$6:$Q$1005,Cad_cl!AX$5)))</f>
        <v/>
      </c>
      <c r="AY250" s="134" t="str">
        <f>IF(ISERR(IF($C250="","",SUMIFS(Con_ve!$F$6:$F$1005,Con_ve!$C$6:$C$1005,$C250,Con_ve!$I$6:$I$1005,"Fechada",Con_ve!$Q$6:$Q$1005,Cad_cl!AY$5))),"",IF($C250="","",SUMIFS(Con_ve!$F$6:$F$1005,Con_ve!$C$6:$C$1005,$C250,Con_ve!$I$6:$I$1005,"Fechada",Con_ve!$Q$6:$Q$1005,Cad_cl!AY$5)))</f>
        <v/>
      </c>
      <c r="AZ250" s="134" t="str">
        <f>IF(ISERR(IF($C250="","",SUMIFS(Con_ve!$F$6:$F$1005,Con_ve!$C$6:$C$1005,$C250,Con_ve!$I$6:$I$1005,"Fechada",Con_ve!$Q$6:$Q$1005,Cad_cl!AZ$5))),"",IF($C250="","",SUMIFS(Con_ve!$F$6:$F$1005,Con_ve!$C$6:$C$1005,$C250,Con_ve!$I$6:$I$1005,"Fechada",Con_ve!$Q$6:$Q$1005,Cad_cl!AZ$5)))</f>
        <v/>
      </c>
      <c r="BA250" s="134" t="str">
        <f>IF(ISERR(IF($C250="","",SUMIFS(Con_ve!$F$6:$F$1005,Con_ve!$C$6:$C$1005,$C250,Con_ve!$I$6:$I$1005,"Fechada",Con_ve!$Q$6:$Q$1005,Cad_cl!BA$5))),"",IF($C250="","",SUMIFS(Con_ve!$F$6:$F$1005,Con_ve!$C$6:$C$1005,$C250,Con_ve!$I$6:$I$1005,"Fechada",Con_ve!$Q$6:$Q$1005,Cad_cl!BA$5)))</f>
        <v/>
      </c>
      <c r="BB250" s="134">
        <f t="shared" si="9"/>
        <v>0</v>
      </c>
      <c r="BD250" s="134" t="str">
        <f>IF(ISERR(IF($C250="","",SUMIFS(Con_ve!$F$6:$F$1005,Con_ve!$C$6:$C$1005,$C250,Con_ve!$I$6:$I$1005,"Em negociação",Con_ve!$Q$6:$Q$1005,Cad_cl!BD$5))),"",IF($C250="","",SUMIFS(Con_ve!$F$6:$F$1005,Con_ve!$C$6:$C$1005,$C250,Con_ve!$I$6:$I$1005,"Em negociação",Con_ve!$Q$6:$Q$1005,Cad_cl!BD$5)))</f>
        <v/>
      </c>
      <c r="BE250" s="134" t="str">
        <f>IF(ISERR(IF($C250="","",SUMIFS(Con_ve!$F$6:$F$1005,Con_ve!$C$6:$C$1005,$C250,Con_ve!$I$6:$I$1005,"Em negociação",Con_ve!$Q$6:$Q$1005,Cad_cl!BE$5))),"",IF($C250="","",SUMIFS(Con_ve!$F$6:$F$1005,Con_ve!$C$6:$C$1005,$C250,Con_ve!$I$6:$I$1005,"Em negociação",Con_ve!$Q$6:$Q$1005,Cad_cl!BE$5)))</f>
        <v/>
      </c>
      <c r="BF250" s="134" t="str">
        <f>IF(ISERR(IF($C250="","",SUMIFS(Con_ve!$F$6:$F$1005,Con_ve!$C$6:$C$1005,$C250,Con_ve!$I$6:$I$1005,"Em negociação",Con_ve!$Q$6:$Q$1005,Cad_cl!BF$5))),"",IF($C250="","",SUMIFS(Con_ve!$F$6:$F$1005,Con_ve!$C$6:$C$1005,$C250,Con_ve!$I$6:$I$1005,"Em negociação",Con_ve!$Q$6:$Q$1005,Cad_cl!BF$5)))</f>
        <v/>
      </c>
      <c r="BG250" s="134" t="str">
        <f>IF(ISERR(IF($C250="","",SUMIFS(Con_ve!$F$6:$F$1005,Con_ve!$C$6:$C$1005,$C250,Con_ve!$I$6:$I$1005,"Em negociação",Con_ve!$Q$6:$Q$1005,Cad_cl!BG$5))),"",IF($C250="","",SUMIFS(Con_ve!$F$6:$F$1005,Con_ve!$C$6:$C$1005,$C250,Con_ve!$I$6:$I$1005,"Em negociação",Con_ve!$Q$6:$Q$1005,Cad_cl!BG$5)))</f>
        <v/>
      </c>
      <c r="BH250" s="134" t="str">
        <f>IF(ISERR(IF($C250="","",SUMIFS(Con_ve!$F$6:$F$1005,Con_ve!$C$6:$C$1005,$C250,Con_ve!$I$6:$I$1005,"Em negociação",Con_ve!$Q$6:$Q$1005,Cad_cl!BH$5))),"",IF($C250="","",SUMIFS(Con_ve!$F$6:$F$1005,Con_ve!$C$6:$C$1005,$C250,Con_ve!$I$6:$I$1005,"Em negociação",Con_ve!$Q$6:$Q$1005,Cad_cl!BH$5)))</f>
        <v/>
      </c>
      <c r="BI250" s="134" t="str">
        <f>IF(ISERR(IF($C250="","",SUMIFS(Con_ve!$F$6:$F$1005,Con_ve!$C$6:$C$1005,$C250,Con_ve!$I$6:$I$1005,"Em negociação",Con_ve!$Q$6:$Q$1005,Cad_cl!BI$5))),"",IF($C250="","",SUMIFS(Con_ve!$F$6:$F$1005,Con_ve!$C$6:$C$1005,$C250,Con_ve!$I$6:$I$1005,"Em negociação",Con_ve!$Q$6:$Q$1005,Cad_cl!BI$5)))</f>
        <v/>
      </c>
      <c r="BJ250" s="134" t="str">
        <f>IF(ISERR(IF($C250="","",SUMIFS(Con_ve!$F$6:$F$1005,Con_ve!$C$6:$C$1005,$C250,Con_ve!$I$6:$I$1005,"Em negociação",Con_ve!$Q$6:$Q$1005,Cad_cl!BJ$5))),"",IF($C250="","",SUMIFS(Con_ve!$F$6:$F$1005,Con_ve!$C$6:$C$1005,$C250,Con_ve!$I$6:$I$1005,"Em negociação",Con_ve!$Q$6:$Q$1005,Cad_cl!BJ$5)))</f>
        <v/>
      </c>
      <c r="BK250" s="134" t="str">
        <f>IF(ISERR(IF($C250="","",SUMIFS(Con_ve!$F$6:$F$1005,Con_ve!$C$6:$C$1005,$C250,Con_ve!$I$6:$I$1005,"Em negociação",Con_ve!$Q$6:$Q$1005,Cad_cl!BK$5))),"",IF($C250="","",SUMIFS(Con_ve!$F$6:$F$1005,Con_ve!$C$6:$C$1005,$C250,Con_ve!$I$6:$I$1005,"Em negociação",Con_ve!$Q$6:$Q$1005,Cad_cl!BK$5)))</f>
        <v/>
      </c>
      <c r="BL250" s="134" t="str">
        <f>IF(ISERR(IF($C250="","",SUMIFS(Con_ve!$F$6:$F$1005,Con_ve!$C$6:$C$1005,$C250,Con_ve!$I$6:$I$1005,"Em negociação",Con_ve!$Q$6:$Q$1005,Cad_cl!BL$5))),"",IF($C250="","",SUMIFS(Con_ve!$F$6:$F$1005,Con_ve!$C$6:$C$1005,$C250,Con_ve!$I$6:$I$1005,"Em negociação",Con_ve!$Q$6:$Q$1005,Cad_cl!BL$5)))</f>
        <v/>
      </c>
      <c r="BM250" s="134" t="str">
        <f>IF(ISERR(IF($C250="","",SUMIFS(Con_ve!$F$6:$F$1005,Con_ve!$C$6:$C$1005,$C250,Con_ve!$I$6:$I$1005,"Em negociação",Con_ve!$Q$6:$Q$1005,Cad_cl!BM$5))),"",IF($C250="","",SUMIFS(Con_ve!$F$6:$F$1005,Con_ve!$C$6:$C$1005,$C250,Con_ve!$I$6:$I$1005,"Em negociação",Con_ve!$Q$6:$Q$1005,Cad_cl!BM$5)))</f>
        <v/>
      </c>
      <c r="BN250" s="134" t="str">
        <f>IF(ISERR(IF($C250="","",SUMIFS(Con_ve!$F$6:$F$1005,Con_ve!$C$6:$C$1005,$C250,Con_ve!$I$6:$I$1005,"Em negociação",Con_ve!$Q$6:$Q$1005,Cad_cl!BN$5))),"",IF($C250="","",SUMIFS(Con_ve!$F$6:$F$1005,Con_ve!$C$6:$C$1005,$C250,Con_ve!$I$6:$I$1005,"Em negociação",Con_ve!$Q$6:$Q$1005,Cad_cl!BN$5)))</f>
        <v/>
      </c>
      <c r="BO250" s="134" t="str">
        <f>IF(ISERR(IF($C250="","",SUMIFS(Con_ve!$F$6:$F$1005,Con_ve!$C$6:$C$1005,$C250,Con_ve!$I$6:$I$1005,"Em negociação",Con_ve!$Q$6:$Q$1005,Cad_cl!BO$5))),"",IF($C250="","",SUMIFS(Con_ve!$F$6:$F$1005,Con_ve!$C$6:$C$1005,$C250,Con_ve!$I$6:$I$1005,"Em negociação",Con_ve!$Q$6:$Q$1005,Cad_cl!BO$5)))</f>
        <v/>
      </c>
      <c r="BP250" s="134">
        <f t="shared" si="10"/>
        <v>0</v>
      </c>
      <c r="BR250" s="125" t="str">
        <f>IF(ISERR(IF(AND($I250=Re_lo!$E$5,BR$5=VLOOKUP(Re_lo!$H$5,Re_lo!$N$5:$O$16,2,0)),AP250,"")),"",IF(AND($I250=Re_lo!$E$5,BR$5=VLOOKUP(Re_lo!$H$5,Re_lo!$N$5:$O$16,2,0)),AP250,""))</f>
        <v/>
      </c>
      <c r="BS250" s="125" t="str">
        <f>IF(ISERR(IF(AND($I250=Re_lo!$E$5,BS$5=VLOOKUP(Re_lo!$H$5,Re_lo!$N$5:$O$16,2,0)),AQ250,"")),"",IF(AND($I250=Re_lo!$E$5,BS$5=VLOOKUP(Re_lo!$H$5,Re_lo!$N$5:$O$16,2,0)),AQ250,""))</f>
        <v/>
      </c>
      <c r="BT250" s="125" t="str">
        <f>IF(ISERR(IF(AND($I250=Re_lo!$E$5,BT$5=VLOOKUP(Re_lo!$H$5,Re_lo!$N$5:$O$16,2,0)),AR250,"")),"",IF(AND($I250=Re_lo!$E$5,BT$5=VLOOKUP(Re_lo!$H$5,Re_lo!$N$5:$O$16,2,0)),AR250,""))</f>
        <v/>
      </c>
      <c r="BU250" s="125" t="str">
        <f>IF(ISERR(IF(AND($I250=Re_lo!$E$5,BU$5=VLOOKUP(Re_lo!$H$5,Re_lo!$N$5:$O$16,2,0)),AS250,"")),"",IF(AND($I250=Re_lo!$E$5,BU$5=VLOOKUP(Re_lo!$H$5,Re_lo!$N$5:$O$16,2,0)),AS250,""))</f>
        <v/>
      </c>
      <c r="BV250" s="125" t="str">
        <f>IF(ISERR(IF(AND($I250=Re_lo!$E$5,BV$5=VLOOKUP(Re_lo!$H$5,Re_lo!$N$5:$O$16,2,0)),AT250,"")),"",IF(AND($I250=Re_lo!$E$5,BV$5=VLOOKUP(Re_lo!$H$5,Re_lo!$N$5:$O$16,2,0)),AT250,""))</f>
        <v/>
      </c>
      <c r="BW250" s="125" t="str">
        <f>IF(ISERR(IF(AND($I250=Re_lo!$E$5,BW$5=VLOOKUP(Re_lo!$H$5,Re_lo!$N$5:$O$16,2,0)),AU250,"")),"",IF(AND($I250=Re_lo!$E$5,BW$5=VLOOKUP(Re_lo!$H$5,Re_lo!$N$5:$O$16,2,0)),AU250,""))</f>
        <v/>
      </c>
      <c r="BX250" s="125" t="str">
        <f>IF(ISERR(IF(AND($I250=Re_lo!$E$5,BX$5=VLOOKUP(Re_lo!$H$5,Re_lo!$N$5:$O$16,2,0)),AV250,"")),"",IF(AND($I250=Re_lo!$E$5,BX$5=VLOOKUP(Re_lo!$H$5,Re_lo!$N$5:$O$16,2,0)),AV250,""))</f>
        <v/>
      </c>
      <c r="BY250" s="125" t="str">
        <f>IF(ISERR(IF(AND($I250=Re_lo!$E$5,BY$5=VLOOKUP(Re_lo!$H$5,Re_lo!$N$5:$O$16,2,0)),AW250,"")),"",IF(AND($I250=Re_lo!$E$5,BY$5=VLOOKUP(Re_lo!$H$5,Re_lo!$N$5:$O$16,2,0)),AW250,""))</f>
        <v/>
      </c>
      <c r="BZ250" s="125" t="str">
        <f>IF(ISERR(IF(AND($I250=Re_lo!$E$5,BZ$5=VLOOKUP(Re_lo!$H$5,Re_lo!$N$5:$O$16,2,0)),AX250,"")),"",IF(AND($I250=Re_lo!$E$5,BZ$5=VLOOKUP(Re_lo!$H$5,Re_lo!$N$5:$O$16,2,0)),AX250,""))</f>
        <v/>
      </c>
      <c r="CA250" s="125" t="str">
        <f>IF(ISERR(IF(AND($I250=Re_lo!$E$5,CA$5=VLOOKUP(Re_lo!$H$5,Re_lo!$N$5:$O$16,2,0)),AY250,"")),"",IF(AND($I250=Re_lo!$E$5,CA$5=VLOOKUP(Re_lo!$H$5,Re_lo!$N$5:$O$16,2,0)),AY250,""))</f>
        <v/>
      </c>
      <c r="CB250" s="125" t="str">
        <f>IF(ISERR(IF(AND($I250=Re_lo!$E$5,CB$5=VLOOKUP(Re_lo!$H$5,Re_lo!$N$5:$O$16,2,0)),AZ250,"")),"",IF(AND($I250=Re_lo!$E$5,CB$5=VLOOKUP(Re_lo!$H$5,Re_lo!$N$5:$O$16,2,0)),AZ250,""))</f>
        <v/>
      </c>
      <c r="CC250" s="125" t="str">
        <f>IF(ISERR(IF(AND($I250=Re_lo!$E$5,CC$5=VLOOKUP(Re_lo!$H$5,Re_lo!$N$5:$O$16,2,0)),BA250,"")),"",IF(AND($I250=Re_lo!$E$5,CC$5=VLOOKUP(Re_lo!$H$5,Re_lo!$N$5:$O$16,2,0)),BA250,""))</f>
        <v/>
      </c>
      <c r="CD250" s="125" t="str">
        <f>IF(ISERR(IF(AND($I250=Re_lo!$E$5,CD$5=VLOOKUP(Re_lo!$H$5,Re_lo!$N$5:$O$16,2,0)),BB250,"")),"",IF(AND($I250=Re_lo!$E$5,CD$5=VLOOKUP(Re_lo!$H$5,Re_lo!$N$5:$O$16,2,0)),BB250,""))</f>
        <v/>
      </c>
      <c r="CF250" s="125" t="str">
        <f>IF($C250="","",COUNTIFS(Con_ve!$C$6:$C$1005,$C250,Con_ve!$Q$6:$Q$1005,Cad_cl!CF$5))</f>
        <v/>
      </c>
      <c r="CG250" s="125" t="str">
        <f>IF($C250="","",COUNTIFS(Con_ve!$C$6:$C$1005,$C250,Con_ve!$Q$6:$Q$1005,Cad_cl!CG$5))</f>
        <v/>
      </c>
      <c r="CH250" s="125" t="str">
        <f>IF($C250="","",COUNTIFS(Con_ve!$C$6:$C$1005,$C250,Con_ve!$Q$6:$Q$1005,Cad_cl!CH$5))</f>
        <v/>
      </c>
      <c r="CI250" s="125" t="str">
        <f>IF($C250="","",COUNTIFS(Con_ve!$C$6:$C$1005,$C250,Con_ve!$Q$6:$Q$1005,Cad_cl!CI$5))</f>
        <v/>
      </c>
      <c r="CJ250" s="125" t="str">
        <f>IF($C250="","",COUNTIFS(Con_ve!$C$6:$C$1005,$C250,Con_ve!$Q$6:$Q$1005,Cad_cl!CJ$5))</f>
        <v/>
      </c>
      <c r="CK250" s="125" t="str">
        <f>IF($C250="","",COUNTIFS(Con_ve!$C$6:$C$1005,$C250,Con_ve!$Q$6:$Q$1005,Cad_cl!CK$5))</f>
        <v/>
      </c>
      <c r="CL250" s="125" t="str">
        <f>IF($C250="","",COUNTIFS(Con_ve!$C$6:$C$1005,$C250,Con_ve!$Q$6:$Q$1005,Cad_cl!CL$5))</f>
        <v/>
      </c>
      <c r="CM250" s="125" t="str">
        <f>IF($C250="","",COUNTIFS(Con_ve!$C$6:$C$1005,$C250,Con_ve!$Q$6:$Q$1005,Cad_cl!CM$5))</f>
        <v/>
      </c>
      <c r="CN250" s="125" t="str">
        <f>IF($C250="","",COUNTIFS(Con_ve!$C$6:$C$1005,$C250,Con_ve!$Q$6:$Q$1005,Cad_cl!CN$5))</f>
        <v/>
      </c>
      <c r="CO250" s="125" t="str">
        <f>IF($C250="","",COUNTIFS(Con_ve!$C$6:$C$1005,$C250,Con_ve!$Q$6:$Q$1005,Cad_cl!CO$5))</f>
        <v/>
      </c>
      <c r="CP250" s="125" t="str">
        <f>IF($C250="","",COUNTIFS(Con_ve!$C$6:$C$1005,$C250,Con_ve!$Q$6:$Q$1005,Cad_cl!CP$5))</f>
        <v/>
      </c>
      <c r="CQ250" s="125" t="str">
        <f>IF($C250="","",COUNTIFS(Con_ve!$C$6:$C$1005,$C250,Con_ve!$Q$6:$Q$1005,Cad_cl!CQ$5))</f>
        <v/>
      </c>
      <c r="CR250" s="125">
        <f t="shared" si="11"/>
        <v>0</v>
      </c>
    </row>
    <row r="251" spans="3:96" ht="30" customHeight="1">
      <c r="C251" s="153"/>
      <c r="D251" s="153"/>
      <c r="E251" s="154"/>
      <c r="F251" s="153"/>
      <c r="G251" s="155"/>
      <c r="H251" s="153"/>
      <c r="I251" s="153"/>
      <c r="J251" s="132" t="s">
        <v>309</v>
      </c>
      <c r="K251" s="133" t="s">
        <v>309</v>
      </c>
      <c r="L251" s="153"/>
      <c r="M251" s="153"/>
      <c r="N251" s="153"/>
      <c r="O251" s="153"/>
      <c r="P251" s="153"/>
      <c r="Q251" s="153"/>
      <c r="AP251" s="134" t="str">
        <f>IF(ISERR(IF($C251="","",SUMIFS(Con_ve!$F$6:$F$1005,Con_ve!$C$6:$C$1005,$C251,Con_ve!$I$6:$I$1005,"Fechada",Con_ve!$Q$6:$Q$1005,Cad_cl!AP$5))),"",IF($C251="","",SUMIFS(Con_ve!$F$6:$F$1005,Con_ve!$C$6:$C$1005,$C251,Con_ve!$I$6:$I$1005,"Fechada",Con_ve!$Q$6:$Q$1005,Cad_cl!AP$5)))</f>
        <v/>
      </c>
      <c r="AQ251" s="134" t="str">
        <f>IF(ISERR(IF($C251="","",SUMIFS(Con_ve!$F$6:$F$1005,Con_ve!$C$6:$C$1005,$C251,Con_ve!$I$6:$I$1005,"Fechada",Con_ve!$Q$6:$Q$1005,Cad_cl!AQ$5))),"",IF($C251="","",SUMIFS(Con_ve!$F$6:$F$1005,Con_ve!$C$6:$C$1005,$C251,Con_ve!$I$6:$I$1005,"Fechada",Con_ve!$Q$6:$Q$1005,Cad_cl!AQ$5)))</f>
        <v/>
      </c>
      <c r="AR251" s="134" t="str">
        <f>IF(ISERR(IF($C251="","",SUMIFS(Con_ve!$F$6:$F$1005,Con_ve!$C$6:$C$1005,$C251,Con_ve!$I$6:$I$1005,"Fechada",Con_ve!$Q$6:$Q$1005,Cad_cl!AR$5))),"",IF($C251="","",SUMIFS(Con_ve!$F$6:$F$1005,Con_ve!$C$6:$C$1005,$C251,Con_ve!$I$6:$I$1005,"Fechada",Con_ve!$Q$6:$Q$1005,Cad_cl!AR$5)))</f>
        <v/>
      </c>
      <c r="AS251" s="134" t="str">
        <f>IF(ISERR(IF($C251="","",SUMIFS(Con_ve!$F$6:$F$1005,Con_ve!$C$6:$C$1005,$C251,Con_ve!$I$6:$I$1005,"Fechada",Con_ve!$Q$6:$Q$1005,Cad_cl!AS$5))),"",IF($C251="","",SUMIFS(Con_ve!$F$6:$F$1005,Con_ve!$C$6:$C$1005,$C251,Con_ve!$I$6:$I$1005,"Fechada",Con_ve!$Q$6:$Q$1005,Cad_cl!AS$5)))</f>
        <v/>
      </c>
      <c r="AT251" s="134" t="str">
        <f>IF(ISERR(IF($C251="","",SUMIFS(Con_ve!$F$6:$F$1005,Con_ve!$C$6:$C$1005,$C251,Con_ve!$I$6:$I$1005,"Fechada",Con_ve!$Q$6:$Q$1005,Cad_cl!AT$5))),"",IF($C251="","",SUMIFS(Con_ve!$F$6:$F$1005,Con_ve!$C$6:$C$1005,$C251,Con_ve!$I$6:$I$1005,"Fechada",Con_ve!$Q$6:$Q$1005,Cad_cl!AT$5)))</f>
        <v/>
      </c>
      <c r="AU251" s="134" t="str">
        <f>IF(ISERR(IF($C251="","",SUMIFS(Con_ve!$F$6:$F$1005,Con_ve!$C$6:$C$1005,$C251,Con_ve!$I$6:$I$1005,"Fechada",Con_ve!$Q$6:$Q$1005,Cad_cl!AU$5))),"",IF($C251="","",SUMIFS(Con_ve!$F$6:$F$1005,Con_ve!$C$6:$C$1005,$C251,Con_ve!$I$6:$I$1005,"Fechada",Con_ve!$Q$6:$Q$1005,Cad_cl!AU$5)))</f>
        <v/>
      </c>
      <c r="AV251" s="134" t="str">
        <f>IF(ISERR(IF($C251="","",SUMIFS(Con_ve!$F$6:$F$1005,Con_ve!$C$6:$C$1005,$C251,Con_ve!$I$6:$I$1005,"Fechada",Con_ve!$Q$6:$Q$1005,Cad_cl!AV$5))),"",IF($C251="","",SUMIFS(Con_ve!$F$6:$F$1005,Con_ve!$C$6:$C$1005,$C251,Con_ve!$I$6:$I$1005,"Fechada",Con_ve!$Q$6:$Q$1005,Cad_cl!AV$5)))</f>
        <v/>
      </c>
      <c r="AW251" s="134" t="str">
        <f>IF(ISERR(IF($C251="","",SUMIFS(Con_ve!$F$6:$F$1005,Con_ve!$C$6:$C$1005,$C251,Con_ve!$I$6:$I$1005,"Fechada",Con_ve!$Q$6:$Q$1005,Cad_cl!AW$5))),"",IF($C251="","",SUMIFS(Con_ve!$F$6:$F$1005,Con_ve!$C$6:$C$1005,$C251,Con_ve!$I$6:$I$1005,"Fechada",Con_ve!$Q$6:$Q$1005,Cad_cl!AW$5)))</f>
        <v/>
      </c>
      <c r="AX251" s="134" t="str">
        <f>IF(ISERR(IF($C251="","",SUMIFS(Con_ve!$F$6:$F$1005,Con_ve!$C$6:$C$1005,$C251,Con_ve!$I$6:$I$1005,"Fechada",Con_ve!$Q$6:$Q$1005,Cad_cl!AX$5))),"",IF($C251="","",SUMIFS(Con_ve!$F$6:$F$1005,Con_ve!$C$6:$C$1005,$C251,Con_ve!$I$6:$I$1005,"Fechada",Con_ve!$Q$6:$Q$1005,Cad_cl!AX$5)))</f>
        <v/>
      </c>
      <c r="AY251" s="134" t="str">
        <f>IF(ISERR(IF($C251="","",SUMIFS(Con_ve!$F$6:$F$1005,Con_ve!$C$6:$C$1005,$C251,Con_ve!$I$6:$I$1005,"Fechada",Con_ve!$Q$6:$Q$1005,Cad_cl!AY$5))),"",IF($C251="","",SUMIFS(Con_ve!$F$6:$F$1005,Con_ve!$C$6:$C$1005,$C251,Con_ve!$I$6:$I$1005,"Fechada",Con_ve!$Q$6:$Q$1005,Cad_cl!AY$5)))</f>
        <v/>
      </c>
      <c r="AZ251" s="134" t="str">
        <f>IF(ISERR(IF($C251="","",SUMIFS(Con_ve!$F$6:$F$1005,Con_ve!$C$6:$C$1005,$C251,Con_ve!$I$6:$I$1005,"Fechada",Con_ve!$Q$6:$Q$1005,Cad_cl!AZ$5))),"",IF($C251="","",SUMIFS(Con_ve!$F$6:$F$1005,Con_ve!$C$6:$C$1005,$C251,Con_ve!$I$6:$I$1005,"Fechada",Con_ve!$Q$6:$Q$1005,Cad_cl!AZ$5)))</f>
        <v/>
      </c>
      <c r="BA251" s="134" t="str">
        <f>IF(ISERR(IF($C251="","",SUMIFS(Con_ve!$F$6:$F$1005,Con_ve!$C$6:$C$1005,$C251,Con_ve!$I$6:$I$1005,"Fechada",Con_ve!$Q$6:$Q$1005,Cad_cl!BA$5))),"",IF($C251="","",SUMIFS(Con_ve!$F$6:$F$1005,Con_ve!$C$6:$C$1005,$C251,Con_ve!$I$6:$I$1005,"Fechada",Con_ve!$Q$6:$Q$1005,Cad_cl!BA$5)))</f>
        <v/>
      </c>
      <c r="BB251" s="134">
        <f t="shared" si="9"/>
        <v>0</v>
      </c>
      <c r="BD251" s="134" t="str">
        <f>IF(ISERR(IF($C251="","",SUMIFS(Con_ve!$F$6:$F$1005,Con_ve!$C$6:$C$1005,$C251,Con_ve!$I$6:$I$1005,"Em negociação",Con_ve!$Q$6:$Q$1005,Cad_cl!BD$5))),"",IF($C251="","",SUMIFS(Con_ve!$F$6:$F$1005,Con_ve!$C$6:$C$1005,$C251,Con_ve!$I$6:$I$1005,"Em negociação",Con_ve!$Q$6:$Q$1005,Cad_cl!BD$5)))</f>
        <v/>
      </c>
      <c r="BE251" s="134" t="str">
        <f>IF(ISERR(IF($C251="","",SUMIFS(Con_ve!$F$6:$F$1005,Con_ve!$C$6:$C$1005,$C251,Con_ve!$I$6:$I$1005,"Em negociação",Con_ve!$Q$6:$Q$1005,Cad_cl!BE$5))),"",IF($C251="","",SUMIFS(Con_ve!$F$6:$F$1005,Con_ve!$C$6:$C$1005,$C251,Con_ve!$I$6:$I$1005,"Em negociação",Con_ve!$Q$6:$Q$1005,Cad_cl!BE$5)))</f>
        <v/>
      </c>
      <c r="BF251" s="134" t="str">
        <f>IF(ISERR(IF($C251="","",SUMIFS(Con_ve!$F$6:$F$1005,Con_ve!$C$6:$C$1005,$C251,Con_ve!$I$6:$I$1005,"Em negociação",Con_ve!$Q$6:$Q$1005,Cad_cl!BF$5))),"",IF($C251="","",SUMIFS(Con_ve!$F$6:$F$1005,Con_ve!$C$6:$C$1005,$C251,Con_ve!$I$6:$I$1005,"Em negociação",Con_ve!$Q$6:$Q$1005,Cad_cl!BF$5)))</f>
        <v/>
      </c>
      <c r="BG251" s="134" t="str">
        <f>IF(ISERR(IF($C251="","",SUMIFS(Con_ve!$F$6:$F$1005,Con_ve!$C$6:$C$1005,$C251,Con_ve!$I$6:$I$1005,"Em negociação",Con_ve!$Q$6:$Q$1005,Cad_cl!BG$5))),"",IF($C251="","",SUMIFS(Con_ve!$F$6:$F$1005,Con_ve!$C$6:$C$1005,$C251,Con_ve!$I$6:$I$1005,"Em negociação",Con_ve!$Q$6:$Q$1005,Cad_cl!BG$5)))</f>
        <v/>
      </c>
      <c r="BH251" s="134" t="str">
        <f>IF(ISERR(IF($C251="","",SUMIFS(Con_ve!$F$6:$F$1005,Con_ve!$C$6:$C$1005,$C251,Con_ve!$I$6:$I$1005,"Em negociação",Con_ve!$Q$6:$Q$1005,Cad_cl!BH$5))),"",IF($C251="","",SUMIFS(Con_ve!$F$6:$F$1005,Con_ve!$C$6:$C$1005,$C251,Con_ve!$I$6:$I$1005,"Em negociação",Con_ve!$Q$6:$Q$1005,Cad_cl!BH$5)))</f>
        <v/>
      </c>
      <c r="BI251" s="134" t="str">
        <f>IF(ISERR(IF($C251="","",SUMIFS(Con_ve!$F$6:$F$1005,Con_ve!$C$6:$C$1005,$C251,Con_ve!$I$6:$I$1005,"Em negociação",Con_ve!$Q$6:$Q$1005,Cad_cl!BI$5))),"",IF($C251="","",SUMIFS(Con_ve!$F$6:$F$1005,Con_ve!$C$6:$C$1005,$C251,Con_ve!$I$6:$I$1005,"Em negociação",Con_ve!$Q$6:$Q$1005,Cad_cl!BI$5)))</f>
        <v/>
      </c>
      <c r="BJ251" s="134" t="str">
        <f>IF(ISERR(IF($C251="","",SUMIFS(Con_ve!$F$6:$F$1005,Con_ve!$C$6:$C$1005,$C251,Con_ve!$I$6:$I$1005,"Em negociação",Con_ve!$Q$6:$Q$1005,Cad_cl!BJ$5))),"",IF($C251="","",SUMIFS(Con_ve!$F$6:$F$1005,Con_ve!$C$6:$C$1005,$C251,Con_ve!$I$6:$I$1005,"Em negociação",Con_ve!$Q$6:$Q$1005,Cad_cl!BJ$5)))</f>
        <v/>
      </c>
      <c r="BK251" s="134" t="str">
        <f>IF(ISERR(IF($C251="","",SUMIFS(Con_ve!$F$6:$F$1005,Con_ve!$C$6:$C$1005,$C251,Con_ve!$I$6:$I$1005,"Em negociação",Con_ve!$Q$6:$Q$1005,Cad_cl!BK$5))),"",IF($C251="","",SUMIFS(Con_ve!$F$6:$F$1005,Con_ve!$C$6:$C$1005,$C251,Con_ve!$I$6:$I$1005,"Em negociação",Con_ve!$Q$6:$Q$1005,Cad_cl!BK$5)))</f>
        <v/>
      </c>
      <c r="BL251" s="134" t="str">
        <f>IF(ISERR(IF($C251="","",SUMIFS(Con_ve!$F$6:$F$1005,Con_ve!$C$6:$C$1005,$C251,Con_ve!$I$6:$I$1005,"Em negociação",Con_ve!$Q$6:$Q$1005,Cad_cl!BL$5))),"",IF($C251="","",SUMIFS(Con_ve!$F$6:$F$1005,Con_ve!$C$6:$C$1005,$C251,Con_ve!$I$6:$I$1005,"Em negociação",Con_ve!$Q$6:$Q$1005,Cad_cl!BL$5)))</f>
        <v/>
      </c>
      <c r="BM251" s="134" t="str">
        <f>IF(ISERR(IF($C251="","",SUMIFS(Con_ve!$F$6:$F$1005,Con_ve!$C$6:$C$1005,$C251,Con_ve!$I$6:$I$1005,"Em negociação",Con_ve!$Q$6:$Q$1005,Cad_cl!BM$5))),"",IF($C251="","",SUMIFS(Con_ve!$F$6:$F$1005,Con_ve!$C$6:$C$1005,$C251,Con_ve!$I$6:$I$1005,"Em negociação",Con_ve!$Q$6:$Q$1005,Cad_cl!BM$5)))</f>
        <v/>
      </c>
      <c r="BN251" s="134" t="str">
        <f>IF(ISERR(IF($C251="","",SUMIFS(Con_ve!$F$6:$F$1005,Con_ve!$C$6:$C$1005,$C251,Con_ve!$I$6:$I$1005,"Em negociação",Con_ve!$Q$6:$Q$1005,Cad_cl!BN$5))),"",IF($C251="","",SUMIFS(Con_ve!$F$6:$F$1005,Con_ve!$C$6:$C$1005,$C251,Con_ve!$I$6:$I$1005,"Em negociação",Con_ve!$Q$6:$Q$1005,Cad_cl!BN$5)))</f>
        <v/>
      </c>
      <c r="BO251" s="134" t="str">
        <f>IF(ISERR(IF($C251="","",SUMIFS(Con_ve!$F$6:$F$1005,Con_ve!$C$6:$C$1005,$C251,Con_ve!$I$6:$I$1005,"Em negociação",Con_ve!$Q$6:$Q$1005,Cad_cl!BO$5))),"",IF($C251="","",SUMIFS(Con_ve!$F$6:$F$1005,Con_ve!$C$6:$C$1005,$C251,Con_ve!$I$6:$I$1005,"Em negociação",Con_ve!$Q$6:$Q$1005,Cad_cl!BO$5)))</f>
        <v/>
      </c>
      <c r="BP251" s="134">
        <f t="shared" si="10"/>
        <v>0</v>
      </c>
      <c r="BR251" s="125" t="str">
        <f>IF(ISERR(IF(AND($I251=Re_lo!$E$5,BR$5=VLOOKUP(Re_lo!$H$5,Re_lo!$N$5:$O$16,2,0)),AP251,"")),"",IF(AND($I251=Re_lo!$E$5,BR$5=VLOOKUP(Re_lo!$H$5,Re_lo!$N$5:$O$16,2,0)),AP251,""))</f>
        <v/>
      </c>
      <c r="BS251" s="125" t="str">
        <f>IF(ISERR(IF(AND($I251=Re_lo!$E$5,BS$5=VLOOKUP(Re_lo!$H$5,Re_lo!$N$5:$O$16,2,0)),AQ251,"")),"",IF(AND($I251=Re_lo!$E$5,BS$5=VLOOKUP(Re_lo!$H$5,Re_lo!$N$5:$O$16,2,0)),AQ251,""))</f>
        <v/>
      </c>
      <c r="BT251" s="125" t="str">
        <f>IF(ISERR(IF(AND($I251=Re_lo!$E$5,BT$5=VLOOKUP(Re_lo!$H$5,Re_lo!$N$5:$O$16,2,0)),AR251,"")),"",IF(AND($I251=Re_lo!$E$5,BT$5=VLOOKUP(Re_lo!$H$5,Re_lo!$N$5:$O$16,2,0)),AR251,""))</f>
        <v/>
      </c>
      <c r="BU251" s="125" t="str">
        <f>IF(ISERR(IF(AND($I251=Re_lo!$E$5,BU$5=VLOOKUP(Re_lo!$H$5,Re_lo!$N$5:$O$16,2,0)),AS251,"")),"",IF(AND($I251=Re_lo!$E$5,BU$5=VLOOKUP(Re_lo!$H$5,Re_lo!$N$5:$O$16,2,0)),AS251,""))</f>
        <v/>
      </c>
      <c r="BV251" s="125" t="str">
        <f>IF(ISERR(IF(AND($I251=Re_lo!$E$5,BV$5=VLOOKUP(Re_lo!$H$5,Re_lo!$N$5:$O$16,2,0)),AT251,"")),"",IF(AND($I251=Re_lo!$E$5,BV$5=VLOOKUP(Re_lo!$H$5,Re_lo!$N$5:$O$16,2,0)),AT251,""))</f>
        <v/>
      </c>
      <c r="BW251" s="125" t="str">
        <f>IF(ISERR(IF(AND($I251=Re_lo!$E$5,BW$5=VLOOKUP(Re_lo!$H$5,Re_lo!$N$5:$O$16,2,0)),AU251,"")),"",IF(AND($I251=Re_lo!$E$5,BW$5=VLOOKUP(Re_lo!$H$5,Re_lo!$N$5:$O$16,2,0)),AU251,""))</f>
        <v/>
      </c>
      <c r="BX251" s="125" t="str">
        <f>IF(ISERR(IF(AND($I251=Re_lo!$E$5,BX$5=VLOOKUP(Re_lo!$H$5,Re_lo!$N$5:$O$16,2,0)),AV251,"")),"",IF(AND($I251=Re_lo!$E$5,BX$5=VLOOKUP(Re_lo!$H$5,Re_lo!$N$5:$O$16,2,0)),AV251,""))</f>
        <v/>
      </c>
      <c r="BY251" s="125" t="str">
        <f>IF(ISERR(IF(AND($I251=Re_lo!$E$5,BY$5=VLOOKUP(Re_lo!$H$5,Re_lo!$N$5:$O$16,2,0)),AW251,"")),"",IF(AND($I251=Re_lo!$E$5,BY$5=VLOOKUP(Re_lo!$H$5,Re_lo!$N$5:$O$16,2,0)),AW251,""))</f>
        <v/>
      </c>
      <c r="BZ251" s="125" t="str">
        <f>IF(ISERR(IF(AND($I251=Re_lo!$E$5,BZ$5=VLOOKUP(Re_lo!$H$5,Re_lo!$N$5:$O$16,2,0)),AX251,"")),"",IF(AND($I251=Re_lo!$E$5,BZ$5=VLOOKUP(Re_lo!$H$5,Re_lo!$N$5:$O$16,2,0)),AX251,""))</f>
        <v/>
      </c>
      <c r="CA251" s="125" t="str">
        <f>IF(ISERR(IF(AND($I251=Re_lo!$E$5,CA$5=VLOOKUP(Re_lo!$H$5,Re_lo!$N$5:$O$16,2,0)),AY251,"")),"",IF(AND($I251=Re_lo!$E$5,CA$5=VLOOKUP(Re_lo!$H$5,Re_lo!$N$5:$O$16,2,0)),AY251,""))</f>
        <v/>
      </c>
      <c r="CB251" s="125" t="str">
        <f>IF(ISERR(IF(AND($I251=Re_lo!$E$5,CB$5=VLOOKUP(Re_lo!$H$5,Re_lo!$N$5:$O$16,2,0)),AZ251,"")),"",IF(AND($I251=Re_lo!$E$5,CB$5=VLOOKUP(Re_lo!$H$5,Re_lo!$N$5:$O$16,2,0)),AZ251,""))</f>
        <v/>
      </c>
      <c r="CC251" s="125" t="str">
        <f>IF(ISERR(IF(AND($I251=Re_lo!$E$5,CC$5=VLOOKUP(Re_lo!$H$5,Re_lo!$N$5:$O$16,2,0)),BA251,"")),"",IF(AND($I251=Re_lo!$E$5,CC$5=VLOOKUP(Re_lo!$H$5,Re_lo!$N$5:$O$16,2,0)),BA251,""))</f>
        <v/>
      </c>
      <c r="CD251" s="125" t="str">
        <f>IF(ISERR(IF(AND($I251=Re_lo!$E$5,CD$5=VLOOKUP(Re_lo!$H$5,Re_lo!$N$5:$O$16,2,0)),BB251,"")),"",IF(AND($I251=Re_lo!$E$5,CD$5=VLOOKUP(Re_lo!$H$5,Re_lo!$N$5:$O$16,2,0)),BB251,""))</f>
        <v/>
      </c>
      <c r="CF251" s="125" t="str">
        <f>IF($C251="","",COUNTIFS(Con_ve!$C$6:$C$1005,$C251,Con_ve!$Q$6:$Q$1005,Cad_cl!CF$5))</f>
        <v/>
      </c>
      <c r="CG251" s="125" t="str">
        <f>IF($C251="","",COUNTIFS(Con_ve!$C$6:$C$1005,$C251,Con_ve!$Q$6:$Q$1005,Cad_cl!CG$5))</f>
        <v/>
      </c>
      <c r="CH251" s="125" t="str">
        <f>IF($C251="","",COUNTIFS(Con_ve!$C$6:$C$1005,$C251,Con_ve!$Q$6:$Q$1005,Cad_cl!CH$5))</f>
        <v/>
      </c>
      <c r="CI251" s="125" t="str">
        <f>IF($C251="","",COUNTIFS(Con_ve!$C$6:$C$1005,$C251,Con_ve!$Q$6:$Q$1005,Cad_cl!CI$5))</f>
        <v/>
      </c>
      <c r="CJ251" s="125" t="str">
        <f>IF($C251="","",COUNTIFS(Con_ve!$C$6:$C$1005,$C251,Con_ve!$Q$6:$Q$1005,Cad_cl!CJ$5))</f>
        <v/>
      </c>
      <c r="CK251" s="125" t="str">
        <f>IF($C251="","",COUNTIFS(Con_ve!$C$6:$C$1005,$C251,Con_ve!$Q$6:$Q$1005,Cad_cl!CK$5))</f>
        <v/>
      </c>
      <c r="CL251" s="125" t="str">
        <f>IF($C251="","",COUNTIFS(Con_ve!$C$6:$C$1005,$C251,Con_ve!$Q$6:$Q$1005,Cad_cl!CL$5))</f>
        <v/>
      </c>
      <c r="CM251" s="125" t="str">
        <f>IF($C251="","",COUNTIFS(Con_ve!$C$6:$C$1005,$C251,Con_ve!$Q$6:$Q$1005,Cad_cl!CM$5))</f>
        <v/>
      </c>
      <c r="CN251" s="125" t="str">
        <f>IF($C251="","",COUNTIFS(Con_ve!$C$6:$C$1005,$C251,Con_ve!$Q$6:$Q$1005,Cad_cl!CN$5))</f>
        <v/>
      </c>
      <c r="CO251" s="125" t="str">
        <f>IF($C251="","",COUNTIFS(Con_ve!$C$6:$C$1005,$C251,Con_ve!$Q$6:$Q$1005,Cad_cl!CO$5))</f>
        <v/>
      </c>
      <c r="CP251" s="125" t="str">
        <f>IF($C251="","",COUNTIFS(Con_ve!$C$6:$C$1005,$C251,Con_ve!$Q$6:$Q$1005,Cad_cl!CP$5))</f>
        <v/>
      </c>
      <c r="CQ251" s="125" t="str">
        <f>IF($C251="","",COUNTIFS(Con_ve!$C$6:$C$1005,$C251,Con_ve!$Q$6:$Q$1005,Cad_cl!CQ$5))</f>
        <v/>
      </c>
      <c r="CR251" s="125">
        <f t="shared" si="11"/>
        <v>0</v>
      </c>
    </row>
    <row r="252" spans="3:96" ht="30" customHeight="1">
      <c r="C252" s="153"/>
      <c r="D252" s="153"/>
      <c r="E252" s="154"/>
      <c r="F252" s="153"/>
      <c r="G252" s="155"/>
      <c r="H252" s="153"/>
      <c r="I252" s="153"/>
      <c r="J252" s="132" t="s">
        <v>309</v>
      </c>
      <c r="K252" s="133" t="s">
        <v>309</v>
      </c>
      <c r="L252" s="153"/>
      <c r="M252" s="153"/>
      <c r="N252" s="153"/>
      <c r="O252" s="153"/>
      <c r="P252" s="153"/>
      <c r="Q252" s="153"/>
      <c r="AP252" s="134" t="str">
        <f>IF(ISERR(IF($C252="","",SUMIFS(Con_ve!$F$6:$F$1005,Con_ve!$C$6:$C$1005,$C252,Con_ve!$I$6:$I$1005,"Fechada",Con_ve!$Q$6:$Q$1005,Cad_cl!AP$5))),"",IF($C252="","",SUMIFS(Con_ve!$F$6:$F$1005,Con_ve!$C$6:$C$1005,$C252,Con_ve!$I$6:$I$1005,"Fechada",Con_ve!$Q$6:$Q$1005,Cad_cl!AP$5)))</f>
        <v/>
      </c>
      <c r="AQ252" s="134" t="str">
        <f>IF(ISERR(IF($C252="","",SUMIFS(Con_ve!$F$6:$F$1005,Con_ve!$C$6:$C$1005,$C252,Con_ve!$I$6:$I$1005,"Fechada",Con_ve!$Q$6:$Q$1005,Cad_cl!AQ$5))),"",IF($C252="","",SUMIFS(Con_ve!$F$6:$F$1005,Con_ve!$C$6:$C$1005,$C252,Con_ve!$I$6:$I$1005,"Fechada",Con_ve!$Q$6:$Q$1005,Cad_cl!AQ$5)))</f>
        <v/>
      </c>
      <c r="AR252" s="134" t="str">
        <f>IF(ISERR(IF($C252="","",SUMIFS(Con_ve!$F$6:$F$1005,Con_ve!$C$6:$C$1005,$C252,Con_ve!$I$6:$I$1005,"Fechada",Con_ve!$Q$6:$Q$1005,Cad_cl!AR$5))),"",IF($C252="","",SUMIFS(Con_ve!$F$6:$F$1005,Con_ve!$C$6:$C$1005,$C252,Con_ve!$I$6:$I$1005,"Fechada",Con_ve!$Q$6:$Q$1005,Cad_cl!AR$5)))</f>
        <v/>
      </c>
      <c r="AS252" s="134" t="str">
        <f>IF(ISERR(IF($C252="","",SUMIFS(Con_ve!$F$6:$F$1005,Con_ve!$C$6:$C$1005,$C252,Con_ve!$I$6:$I$1005,"Fechada",Con_ve!$Q$6:$Q$1005,Cad_cl!AS$5))),"",IF($C252="","",SUMIFS(Con_ve!$F$6:$F$1005,Con_ve!$C$6:$C$1005,$C252,Con_ve!$I$6:$I$1005,"Fechada",Con_ve!$Q$6:$Q$1005,Cad_cl!AS$5)))</f>
        <v/>
      </c>
      <c r="AT252" s="134" t="str">
        <f>IF(ISERR(IF($C252="","",SUMIFS(Con_ve!$F$6:$F$1005,Con_ve!$C$6:$C$1005,$C252,Con_ve!$I$6:$I$1005,"Fechada",Con_ve!$Q$6:$Q$1005,Cad_cl!AT$5))),"",IF($C252="","",SUMIFS(Con_ve!$F$6:$F$1005,Con_ve!$C$6:$C$1005,$C252,Con_ve!$I$6:$I$1005,"Fechada",Con_ve!$Q$6:$Q$1005,Cad_cl!AT$5)))</f>
        <v/>
      </c>
      <c r="AU252" s="134" t="str">
        <f>IF(ISERR(IF($C252="","",SUMIFS(Con_ve!$F$6:$F$1005,Con_ve!$C$6:$C$1005,$C252,Con_ve!$I$6:$I$1005,"Fechada",Con_ve!$Q$6:$Q$1005,Cad_cl!AU$5))),"",IF($C252="","",SUMIFS(Con_ve!$F$6:$F$1005,Con_ve!$C$6:$C$1005,$C252,Con_ve!$I$6:$I$1005,"Fechada",Con_ve!$Q$6:$Q$1005,Cad_cl!AU$5)))</f>
        <v/>
      </c>
      <c r="AV252" s="134" t="str">
        <f>IF(ISERR(IF($C252="","",SUMIFS(Con_ve!$F$6:$F$1005,Con_ve!$C$6:$C$1005,$C252,Con_ve!$I$6:$I$1005,"Fechada",Con_ve!$Q$6:$Q$1005,Cad_cl!AV$5))),"",IF($C252="","",SUMIFS(Con_ve!$F$6:$F$1005,Con_ve!$C$6:$C$1005,$C252,Con_ve!$I$6:$I$1005,"Fechada",Con_ve!$Q$6:$Q$1005,Cad_cl!AV$5)))</f>
        <v/>
      </c>
      <c r="AW252" s="134" t="str">
        <f>IF(ISERR(IF($C252="","",SUMIFS(Con_ve!$F$6:$F$1005,Con_ve!$C$6:$C$1005,$C252,Con_ve!$I$6:$I$1005,"Fechada",Con_ve!$Q$6:$Q$1005,Cad_cl!AW$5))),"",IF($C252="","",SUMIFS(Con_ve!$F$6:$F$1005,Con_ve!$C$6:$C$1005,$C252,Con_ve!$I$6:$I$1005,"Fechada",Con_ve!$Q$6:$Q$1005,Cad_cl!AW$5)))</f>
        <v/>
      </c>
      <c r="AX252" s="134" t="str">
        <f>IF(ISERR(IF($C252="","",SUMIFS(Con_ve!$F$6:$F$1005,Con_ve!$C$6:$C$1005,$C252,Con_ve!$I$6:$I$1005,"Fechada",Con_ve!$Q$6:$Q$1005,Cad_cl!AX$5))),"",IF($C252="","",SUMIFS(Con_ve!$F$6:$F$1005,Con_ve!$C$6:$C$1005,$C252,Con_ve!$I$6:$I$1005,"Fechada",Con_ve!$Q$6:$Q$1005,Cad_cl!AX$5)))</f>
        <v/>
      </c>
      <c r="AY252" s="134" t="str">
        <f>IF(ISERR(IF($C252="","",SUMIFS(Con_ve!$F$6:$F$1005,Con_ve!$C$6:$C$1005,$C252,Con_ve!$I$6:$I$1005,"Fechada",Con_ve!$Q$6:$Q$1005,Cad_cl!AY$5))),"",IF($C252="","",SUMIFS(Con_ve!$F$6:$F$1005,Con_ve!$C$6:$C$1005,$C252,Con_ve!$I$6:$I$1005,"Fechada",Con_ve!$Q$6:$Q$1005,Cad_cl!AY$5)))</f>
        <v/>
      </c>
      <c r="AZ252" s="134" t="str">
        <f>IF(ISERR(IF($C252="","",SUMIFS(Con_ve!$F$6:$F$1005,Con_ve!$C$6:$C$1005,$C252,Con_ve!$I$6:$I$1005,"Fechada",Con_ve!$Q$6:$Q$1005,Cad_cl!AZ$5))),"",IF($C252="","",SUMIFS(Con_ve!$F$6:$F$1005,Con_ve!$C$6:$C$1005,$C252,Con_ve!$I$6:$I$1005,"Fechada",Con_ve!$Q$6:$Q$1005,Cad_cl!AZ$5)))</f>
        <v/>
      </c>
      <c r="BA252" s="134" t="str">
        <f>IF(ISERR(IF($C252="","",SUMIFS(Con_ve!$F$6:$F$1005,Con_ve!$C$6:$C$1005,$C252,Con_ve!$I$6:$I$1005,"Fechada",Con_ve!$Q$6:$Q$1005,Cad_cl!BA$5))),"",IF($C252="","",SUMIFS(Con_ve!$F$6:$F$1005,Con_ve!$C$6:$C$1005,$C252,Con_ve!$I$6:$I$1005,"Fechada",Con_ve!$Q$6:$Q$1005,Cad_cl!BA$5)))</f>
        <v/>
      </c>
      <c r="BB252" s="134">
        <f t="shared" si="9"/>
        <v>0</v>
      </c>
      <c r="BD252" s="134" t="str">
        <f>IF(ISERR(IF($C252="","",SUMIFS(Con_ve!$F$6:$F$1005,Con_ve!$C$6:$C$1005,$C252,Con_ve!$I$6:$I$1005,"Em negociação",Con_ve!$Q$6:$Q$1005,Cad_cl!BD$5))),"",IF($C252="","",SUMIFS(Con_ve!$F$6:$F$1005,Con_ve!$C$6:$C$1005,$C252,Con_ve!$I$6:$I$1005,"Em negociação",Con_ve!$Q$6:$Q$1005,Cad_cl!BD$5)))</f>
        <v/>
      </c>
      <c r="BE252" s="134" t="str">
        <f>IF(ISERR(IF($C252="","",SUMIFS(Con_ve!$F$6:$F$1005,Con_ve!$C$6:$C$1005,$C252,Con_ve!$I$6:$I$1005,"Em negociação",Con_ve!$Q$6:$Q$1005,Cad_cl!BE$5))),"",IF($C252="","",SUMIFS(Con_ve!$F$6:$F$1005,Con_ve!$C$6:$C$1005,$C252,Con_ve!$I$6:$I$1005,"Em negociação",Con_ve!$Q$6:$Q$1005,Cad_cl!BE$5)))</f>
        <v/>
      </c>
      <c r="BF252" s="134" t="str">
        <f>IF(ISERR(IF($C252="","",SUMIFS(Con_ve!$F$6:$F$1005,Con_ve!$C$6:$C$1005,$C252,Con_ve!$I$6:$I$1005,"Em negociação",Con_ve!$Q$6:$Q$1005,Cad_cl!BF$5))),"",IF($C252="","",SUMIFS(Con_ve!$F$6:$F$1005,Con_ve!$C$6:$C$1005,$C252,Con_ve!$I$6:$I$1005,"Em negociação",Con_ve!$Q$6:$Q$1005,Cad_cl!BF$5)))</f>
        <v/>
      </c>
      <c r="BG252" s="134" t="str">
        <f>IF(ISERR(IF($C252="","",SUMIFS(Con_ve!$F$6:$F$1005,Con_ve!$C$6:$C$1005,$C252,Con_ve!$I$6:$I$1005,"Em negociação",Con_ve!$Q$6:$Q$1005,Cad_cl!BG$5))),"",IF($C252="","",SUMIFS(Con_ve!$F$6:$F$1005,Con_ve!$C$6:$C$1005,$C252,Con_ve!$I$6:$I$1005,"Em negociação",Con_ve!$Q$6:$Q$1005,Cad_cl!BG$5)))</f>
        <v/>
      </c>
      <c r="BH252" s="134" t="str">
        <f>IF(ISERR(IF($C252="","",SUMIFS(Con_ve!$F$6:$F$1005,Con_ve!$C$6:$C$1005,$C252,Con_ve!$I$6:$I$1005,"Em negociação",Con_ve!$Q$6:$Q$1005,Cad_cl!BH$5))),"",IF($C252="","",SUMIFS(Con_ve!$F$6:$F$1005,Con_ve!$C$6:$C$1005,$C252,Con_ve!$I$6:$I$1005,"Em negociação",Con_ve!$Q$6:$Q$1005,Cad_cl!BH$5)))</f>
        <v/>
      </c>
      <c r="BI252" s="134" t="str">
        <f>IF(ISERR(IF($C252="","",SUMIFS(Con_ve!$F$6:$F$1005,Con_ve!$C$6:$C$1005,$C252,Con_ve!$I$6:$I$1005,"Em negociação",Con_ve!$Q$6:$Q$1005,Cad_cl!BI$5))),"",IF($C252="","",SUMIFS(Con_ve!$F$6:$F$1005,Con_ve!$C$6:$C$1005,$C252,Con_ve!$I$6:$I$1005,"Em negociação",Con_ve!$Q$6:$Q$1005,Cad_cl!BI$5)))</f>
        <v/>
      </c>
      <c r="BJ252" s="134" t="str">
        <f>IF(ISERR(IF($C252="","",SUMIFS(Con_ve!$F$6:$F$1005,Con_ve!$C$6:$C$1005,$C252,Con_ve!$I$6:$I$1005,"Em negociação",Con_ve!$Q$6:$Q$1005,Cad_cl!BJ$5))),"",IF($C252="","",SUMIFS(Con_ve!$F$6:$F$1005,Con_ve!$C$6:$C$1005,$C252,Con_ve!$I$6:$I$1005,"Em negociação",Con_ve!$Q$6:$Q$1005,Cad_cl!BJ$5)))</f>
        <v/>
      </c>
      <c r="BK252" s="134" t="str">
        <f>IF(ISERR(IF($C252="","",SUMIFS(Con_ve!$F$6:$F$1005,Con_ve!$C$6:$C$1005,$C252,Con_ve!$I$6:$I$1005,"Em negociação",Con_ve!$Q$6:$Q$1005,Cad_cl!BK$5))),"",IF($C252="","",SUMIFS(Con_ve!$F$6:$F$1005,Con_ve!$C$6:$C$1005,$C252,Con_ve!$I$6:$I$1005,"Em negociação",Con_ve!$Q$6:$Q$1005,Cad_cl!BK$5)))</f>
        <v/>
      </c>
      <c r="BL252" s="134" t="str">
        <f>IF(ISERR(IF($C252="","",SUMIFS(Con_ve!$F$6:$F$1005,Con_ve!$C$6:$C$1005,$C252,Con_ve!$I$6:$I$1005,"Em negociação",Con_ve!$Q$6:$Q$1005,Cad_cl!BL$5))),"",IF($C252="","",SUMIFS(Con_ve!$F$6:$F$1005,Con_ve!$C$6:$C$1005,$C252,Con_ve!$I$6:$I$1005,"Em negociação",Con_ve!$Q$6:$Q$1005,Cad_cl!BL$5)))</f>
        <v/>
      </c>
      <c r="BM252" s="134" t="str">
        <f>IF(ISERR(IF($C252="","",SUMIFS(Con_ve!$F$6:$F$1005,Con_ve!$C$6:$C$1005,$C252,Con_ve!$I$6:$I$1005,"Em negociação",Con_ve!$Q$6:$Q$1005,Cad_cl!BM$5))),"",IF($C252="","",SUMIFS(Con_ve!$F$6:$F$1005,Con_ve!$C$6:$C$1005,$C252,Con_ve!$I$6:$I$1005,"Em negociação",Con_ve!$Q$6:$Q$1005,Cad_cl!BM$5)))</f>
        <v/>
      </c>
      <c r="BN252" s="134" t="str">
        <f>IF(ISERR(IF($C252="","",SUMIFS(Con_ve!$F$6:$F$1005,Con_ve!$C$6:$C$1005,$C252,Con_ve!$I$6:$I$1005,"Em negociação",Con_ve!$Q$6:$Q$1005,Cad_cl!BN$5))),"",IF($C252="","",SUMIFS(Con_ve!$F$6:$F$1005,Con_ve!$C$6:$C$1005,$C252,Con_ve!$I$6:$I$1005,"Em negociação",Con_ve!$Q$6:$Q$1005,Cad_cl!BN$5)))</f>
        <v/>
      </c>
      <c r="BO252" s="134" t="str">
        <f>IF(ISERR(IF($C252="","",SUMIFS(Con_ve!$F$6:$F$1005,Con_ve!$C$6:$C$1005,$C252,Con_ve!$I$6:$I$1005,"Em negociação",Con_ve!$Q$6:$Q$1005,Cad_cl!BO$5))),"",IF($C252="","",SUMIFS(Con_ve!$F$6:$F$1005,Con_ve!$C$6:$C$1005,$C252,Con_ve!$I$6:$I$1005,"Em negociação",Con_ve!$Q$6:$Q$1005,Cad_cl!BO$5)))</f>
        <v/>
      </c>
      <c r="BP252" s="134">
        <f t="shared" si="10"/>
        <v>0</v>
      </c>
      <c r="BR252" s="125" t="str">
        <f>IF(ISERR(IF(AND($I252=Re_lo!$E$5,BR$5=VLOOKUP(Re_lo!$H$5,Re_lo!$N$5:$O$16,2,0)),AP252,"")),"",IF(AND($I252=Re_lo!$E$5,BR$5=VLOOKUP(Re_lo!$H$5,Re_lo!$N$5:$O$16,2,0)),AP252,""))</f>
        <v/>
      </c>
      <c r="BS252" s="125" t="str">
        <f>IF(ISERR(IF(AND($I252=Re_lo!$E$5,BS$5=VLOOKUP(Re_lo!$H$5,Re_lo!$N$5:$O$16,2,0)),AQ252,"")),"",IF(AND($I252=Re_lo!$E$5,BS$5=VLOOKUP(Re_lo!$H$5,Re_lo!$N$5:$O$16,2,0)),AQ252,""))</f>
        <v/>
      </c>
      <c r="BT252" s="125" t="str">
        <f>IF(ISERR(IF(AND($I252=Re_lo!$E$5,BT$5=VLOOKUP(Re_lo!$H$5,Re_lo!$N$5:$O$16,2,0)),AR252,"")),"",IF(AND($I252=Re_lo!$E$5,BT$5=VLOOKUP(Re_lo!$H$5,Re_lo!$N$5:$O$16,2,0)),AR252,""))</f>
        <v/>
      </c>
      <c r="BU252" s="125" t="str">
        <f>IF(ISERR(IF(AND($I252=Re_lo!$E$5,BU$5=VLOOKUP(Re_lo!$H$5,Re_lo!$N$5:$O$16,2,0)),AS252,"")),"",IF(AND($I252=Re_lo!$E$5,BU$5=VLOOKUP(Re_lo!$H$5,Re_lo!$N$5:$O$16,2,0)),AS252,""))</f>
        <v/>
      </c>
      <c r="BV252" s="125" t="str">
        <f>IF(ISERR(IF(AND($I252=Re_lo!$E$5,BV$5=VLOOKUP(Re_lo!$H$5,Re_lo!$N$5:$O$16,2,0)),AT252,"")),"",IF(AND($I252=Re_lo!$E$5,BV$5=VLOOKUP(Re_lo!$H$5,Re_lo!$N$5:$O$16,2,0)),AT252,""))</f>
        <v/>
      </c>
      <c r="BW252" s="125" t="str">
        <f>IF(ISERR(IF(AND($I252=Re_lo!$E$5,BW$5=VLOOKUP(Re_lo!$H$5,Re_lo!$N$5:$O$16,2,0)),AU252,"")),"",IF(AND($I252=Re_lo!$E$5,BW$5=VLOOKUP(Re_lo!$H$5,Re_lo!$N$5:$O$16,2,0)),AU252,""))</f>
        <v/>
      </c>
      <c r="BX252" s="125" t="str">
        <f>IF(ISERR(IF(AND($I252=Re_lo!$E$5,BX$5=VLOOKUP(Re_lo!$H$5,Re_lo!$N$5:$O$16,2,0)),AV252,"")),"",IF(AND($I252=Re_lo!$E$5,BX$5=VLOOKUP(Re_lo!$H$5,Re_lo!$N$5:$O$16,2,0)),AV252,""))</f>
        <v/>
      </c>
      <c r="BY252" s="125" t="str">
        <f>IF(ISERR(IF(AND($I252=Re_lo!$E$5,BY$5=VLOOKUP(Re_lo!$H$5,Re_lo!$N$5:$O$16,2,0)),AW252,"")),"",IF(AND($I252=Re_lo!$E$5,BY$5=VLOOKUP(Re_lo!$H$5,Re_lo!$N$5:$O$16,2,0)),AW252,""))</f>
        <v/>
      </c>
      <c r="BZ252" s="125" t="str">
        <f>IF(ISERR(IF(AND($I252=Re_lo!$E$5,BZ$5=VLOOKUP(Re_lo!$H$5,Re_lo!$N$5:$O$16,2,0)),AX252,"")),"",IF(AND($I252=Re_lo!$E$5,BZ$5=VLOOKUP(Re_lo!$H$5,Re_lo!$N$5:$O$16,2,0)),AX252,""))</f>
        <v/>
      </c>
      <c r="CA252" s="125" t="str">
        <f>IF(ISERR(IF(AND($I252=Re_lo!$E$5,CA$5=VLOOKUP(Re_lo!$H$5,Re_lo!$N$5:$O$16,2,0)),AY252,"")),"",IF(AND($I252=Re_lo!$E$5,CA$5=VLOOKUP(Re_lo!$H$5,Re_lo!$N$5:$O$16,2,0)),AY252,""))</f>
        <v/>
      </c>
      <c r="CB252" s="125" t="str">
        <f>IF(ISERR(IF(AND($I252=Re_lo!$E$5,CB$5=VLOOKUP(Re_lo!$H$5,Re_lo!$N$5:$O$16,2,0)),AZ252,"")),"",IF(AND($I252=Re_lo!$E$5,CB$5=VLOOKUP(Re_lo!$H$5,Re_lo!$N$5:$O$16,2,0)),AZ252,""))</f>
        <v/>
      </c>
      <c r="CC252" s="125" t="str">
        <f>IF(ISERR(IF(AND($I252=Re_lo!$E$5,CC$5=VLOOKUP(Re_lo!$H$5,Re_lo!$N$5:$O$16,2,0)),BA252,"")),"",IF(AND($I252=Re_lo!$E$5,CC$5=VLOOKUP(Re_lo!$H$5,Re_lo!$N$5:$O$16,2,0)),BA252,""))</f>
        <v/>
      </c>
      <c r="CD252" s="125" t="str">
        <f>IF(ISERR(IF(AND($I252=Re_lo!$E$5,CD$5=VLOOKUP(Re_lo!$H$5,Re_lo!$N$5:$O$16,2,0)),BB252,"")),"",IF(AND($I252=Re_lo!$E$5,CD$5=VLOOKUP(Re_lo!$H$5,Re_lo!$N$5:$O$16,2,0)),BB252,""))</f>
        <v/>
      </c>
      <c r="CF252" s="125" t="str">
        <f>IF($C252="","",COUNTIFS(Con_ve!$C$6:$C$1005,$C252,Con_ve!$Q$6:$Q$1005,Cad_cl!CF$5))</f>
        <v/>
      </c>
      <c r="CG252" s="125" t="str">
        <f>IF($C252="","",COUNTIFS(Con_ve!$C$6:$C$1005,$C252,Con_ve!$Q$6:$Q$1005,Cad_cl!CG$5))</f>
        <v/>
      </c>
      <c r="CH252" s="125" t="str">
        <f>IF($C252="","",COUNTIFS(Con_ve!$C$6:$C$1005,$C252,Con_ve!$Q$6:$Q$1005,Cad_cl!CH$5))</f>
        <v/>
      </c>
      <c r="CI252" s="125" t="str">
        <f>IF($C252="","",COUNTIFS(Con_ve!$C$6:$C$1005,$C252,Con_ve!$Q$6:$Q$1005,Cad_cl!CI$5))</f>
        <v/>
      </c>
      <c r="CJ252" s="125" t="str">
        <f>IF($C252="","",COUNTIFS(Con_ve!$C$6:$C$1005,$C252,Con_ve!$Q$6:$Q$1005,Cad_cl!CJ$5))</f>
        <v/>
      </c>
      <c r="CK252" s="125" t="str">
        <f>IF($C252="","",COUNTIFS(Con_ve!$C$6:$C$1005,$C252,Con_ve!$Q$6:$Q$1005,Cad_cl!CK$5))</f>
        <v/>
      </c>
      <c r="CL252" s="125" t="str">
        <f>IF($C252="","",COUNTIFS(Con_ve!$C$6:$C$1005,$C252,Con_ve!$Q$6:$Q$1005,Cad_cl!CL$5))</f>
        <v/>
      </c>
      <c r="CM252" s="125" t="str">
        <f>IF($C252="","",COUNTIFS(Con_ve!$C$6:$C$1005,$C252,Con_ve!$Q$6:$Q$1005,Cad_cl!CM$5))</f>
        <v/>
      </c>
      <c r="CN252" s="125" t="str">
        <f>IF($C252="","",COUNTIFS(Con_ve!$C$6:$C$1005,$C252,Con_ve!$Q$6:$Q$1005,Cad_cl!CN$5))</f>
        <v/>
      </c>
      <c r="CO252" s="125" t="str">
        <f>IF($C252="","",COUNTIFS(Con_ve!$C$6:$C$1005,$C252,Con_ve!$Q$6:$Q$1005,Cad_cl!CO$5))</f>
        <v/>
      </c>
      <c r="CP252" s="125" t="str">
        <f>IF($C252="","",COUNTIFS(Con_ve!$C$6:$C$1005,$C252,Con_ve!$Q$6:$Q$1005,Cad_cl!CP$5))</f>
        <v/>
      </c>
      <c r="CQ252" s="125" t="str">
        <f>IF($C252="","",COUNTIFS(Con_ve!$C$6:$C$1005,$C252,Con_ve!$Q$6:$Q$1005,Cad_cl!CQ$5))</f>
        <v/>
      </c>
      <c r="CR252" s="125">
        <f t="shared" si="11"/>
        <v>0</v>
      </c>
    </row>
    <row r="253" spans="3:96" ht="30" customHeight="1">
      <c r="C253" s="153"/>
      <c r="D253" s="153"/>
      <c r="E253" s="154"/>
      <c r="F253" s="153"/>
      <c r="G253" s="155"/>
      <c r="H253" s="153"/>
      <c r="I253" s="153"/>
      <c r="J253" s="132" t="s">
        <v>309</v>
      </c>
      <c r="K253" s="133" t="s">
        <v>309</v>
      </c>
      <c r="L253" s="153"/>
      <c r="M253" s="153"/>
      <c r="N253" s="153"/>
      <c r="O253" s="153"/>
      <c r="P253" s="153"/>
      <c r="Q253" s="153"/>
      <c r="AP253" s="134" t="str">
        <f>IF(ISERR(IF($C253="","",SUMIFS(Con_ve!$F$6:$F$1005,Con_ve!$C$6:$C$1005,$C253,Con_ve!$I$6:$I$1005,"Fechada",Con_ve!$Q$6:$Q$1005,Cad_cl!AP$5))),"",IF($C253="","",SUMIFS(Con_ve!$F$6:$F$1005,Con_ve!$C$6:$C$1005,$C253,Con_ve!$I$6:$I$1005,"Fechada",Con_ve!$Q$6:$Q$1005,Cad_cl!AP$5)))</f>
        <v/>
      </c>
      <c r="AQ253" s="134" t="str">
        <f>IF(ISERR(IF($C253="","",SUMIFS(Con_ve!$F$6:$F$1005,Con_ve!$C$6:$C$1005,$C253,Con_ve!$I$6:$I$1005,"Fechada",Con_ve!$Q$6:$Q$1005,Cad_cl!AQ$5))),"",IF($C253="","",SUMIFS(Con_ve!$F$6:$F$1005,Con_ve!$C$6:$C$1005,$C253,Con_ve!$I$6:$I$1005,"Fechada",Con_ve!$Q$6:$Q$1005,Cad_cl!AQ$5)))</f>
        <v/>
      </c>
      <c r="AR253" s="134" t="str">
        <f>IF(ISERR(IF($C253="","",SUMIFS(Con_ve!$F$6:$F$1005,Con_ve!$C$6:$C$1005,$C253,Con_ve!$I$6:$I$1005,"Fechada",Con_ve!$Q$6:$Q$1005,Cad_cl!AR$5))),"",IF($C253="","",SUMIFS(Con_ve!$F$6:$F$1005,Con_ve!$C$6:$C$1005,$C253,Con_ve!$I$6:$I$1005,"Fechada",Con_ve!$Q$6:$Q$1005,Cad_cl!AR$5)))</f>
        <v/>
      </c>
      <c r="AS253" s="134" t="str">
        <f>IF(ISERR(IF($C253="","",SUMIFS(Con_ve!$F$6:$F$1005,Con_ve!$C$6:$C$1005,$C253,Con_ve!$I$6:$I$1005,"Fechada",Con_ve!$Q$6:$Q$1005,Cad_cl!AS$5))),"",IF($C253="","",SUMIFS(Con_ve!$F$6:$F$1005,Con_ve!$C$6:$C$1005,$C253,Con_ve!$I$6:$I$1005,"Fechada",Con_ve!$Q$6:$Q$1005,Cad_cl!AS$5)))</f>
        <v/>
      </c>
      <c r="AT253" s="134" t="str">
        <f>IF(ISERR(IF($C253="","",SUMIFS(Con_ve!$F$6:$F$1005,Con_ve!$C$6:$C$1005,$C253,Con_ve!$I$6:$I$1005,"Fechada",Con_ve!$Q$6:$Q$1005,Cad_cl!AT$5))),"",IF($C253="","",SUMIFS(Con_ve!$F$6:$F$1005,Con_ve!$C$6:$C$1005,$C253,Con_ve!$I$6:$I$1005,"Fechada",Con_ve!$Q$6:$Q$1005,Cad_cl!AT$5)))</f>
        <v/>
      </c>
      <c r="AU253" s="134" t="str">
        <f>IF(ISERR(IF($C253="","",SUMIFS(Con_ve!$F$6:$F$1005,Con_ve!$C$6:$C$1005,$C253,Con_ve!$I$6:$I$1005,"Fechada",Con_ve!$Q$6:$Q$1005,Cad_cl!AU$5))),"",IF($C253="","",SUMIFS(Con_ve!$F$6:$F$1005,Con_ve!$C$6:$C$1005,$C253,Con_ve!$I$6:$I$1005,"Fechada",Con_ve!$Q$6:$Q$1005,Cad_cl!AU$5)))</f>
        <v/>
      </c>
      <c r="AV253" s="134" t="str">
        <f>IF(ISERR(IF($C253="","",SUMIFS(Con_ve!$F$6:$F$1005,Con_ve!$C$6:$C$1005,$C253,Con_ve!$I$6:$I$1005,"Fechada",Con_ve!$Q$6:$Q$1005,Cad_cl!AV$5))),"",IF($C253="","",SUMIFS(Con_ve!$F$6:$F$1005,Con_ve!$C$6:$C$1005,$C253,Con_ve!$I$6:$I$1005,"Fechada",Con_ve!$Q$6:$Q$1005,Cad_cl!AV$5)))</f>
        <v/>
      </c>
      <c r="AW253" s="134" t="str">
        <f>IF(ISERR(IF($C253="","",SUMIFS(Con_ve!$F$6:$F$1005,Con_ve!$C$6:$C$1005,$C253,Con_ve!$I$6:$I$1005,"Fechada",Con_ve!$Q$6:$Q$1005,Cad_cl!AW$5))),"",IF($C253="","",SUMIFS(Con_ve!$F$6:$F$1005,Con_ve!$C$6:$C$1005,$C253,Con_ve!$I$6:$I$1005,"Fechada",Con_ve!$Q$6:$Q$1005,Cad_cl!AW$5)))</f>
        <v/>
      </c>
      <c r="AX253" s="134" t="str">
        <f>IF(ISERR(IF($C253="","",SUMIFS(Con_ve!$F$6:$F$1005,Con_ve!$C$6:$C$1005,$C253,Con_ve!$I$6:$I$1005,"Fechada",Con_ve!$Q$6:$Q$1005,Cad_cl!AX$5))),"",IF($C253="","",SUMIFS(Con_ve!$F$6:$F$1005,Con_ve!$C$6:$C$1005,$C253,Con_ve!$I$6:$I$1005,"Fechada",Con_ve!$Q$6:$Q$1005,Cad_cl!AX$5)))</f>
        <v/>
      </c>
      <c r="AY253" s="134" t="str">
        <f>IF(ISERR(IF($C253="","",SUMIFS(Con_ve!$F$6:$F$1005,Con_ve!$C$6:$C$1005,$C253,Con_ve!$I$6:$I$1005,"Fechada",Con_ve!$Q$6:$Q$1005,Cad_cl!AY$5))),"",IF($C253="","",SUMIFS(Con_ve!$F$6:$F$1005,Con_ve!$C$6:$C$1005,$C253,Con_ve!$I$6:$I$1005,"Fechada",Con_ve!$Q$6:$Q$1005,Cad_cl!AY$5)))</f>
        <v/>
      </c>
      <c r="AZ253" s="134" t="str">
        <f>IF(ISERR(IF($C253="","",SUMIFS(Con_ve!$F$6:$F$1005,Con_ve!$C$6:$C$1005,$C253,Con_ve!$I$6:$I$1005,"Fechada",Con_ve!$Q$6:$Q$1005,Cad_cl!AZ$5))),"",IF($C253="","",SUMIFS(Con_ve!$F$6:$F$1005,Con_ve!$C$6:$C$1005,$C253,Con_ve!$I$6:$I$1005,"Fechada",Con_ve!$Q$6:$Q$1005,Cad_cl!AZ$5)))</f>
        <v/>
      </c>
      <c r="BA253" s="134" t="str">
        <f>IF(ISERR(IF($C253="","",SUMIFS(Con_ve!$F$6:$F$1005,Con_ve!$C$6:$C$1005,$C253,Con_ve!$I$6:$I$1005,"Fechada",Con_ve!$Q$6:$Q$1005,Cad_cl!BA$5))),"",IF($C253="","",SUMIFS(Con_ve!$F$6:$F$1005,Con_ve!$C$6:$C$1005,$C253,Con_ve!$I$6:$I$1005,"Fechada",Con_ve!$Q$6:$Q$1005,Cad_cl!BA$5)))</f>
        <v/>
      </c>
      <c r="BB253" s="134">
        <f t="shared" si="9"/>
        <v>0</v>
      </c>
      <c r="BD253" s="134" t="str">
        <f>IF(ISERR(IF($C253="","",SUMIFS(Con_ve!$F$6:$F$1005,Con_ve!$C$6:$C$1005,$C253,Con_ve!$I$6:$I$1005,"Em negociação",Con_ve!$Q$6:$Q$1005,Cad_cl!BD$5))),"",IF($C253="","",SUMIFS(Con_ve!$F$6:$F$1005,Con_ve!$C$6:$C$1005,$C253,Con_ve!$I$6:$I$1005,"Em negociação",Con_ve!$Q$6:$Q$1005,Cad_cl!BD$5)))</f>
        <v/>
      </c>
      <c r="BE253" s="134" t="str">
        <f>IF(ISERR(IF($C253="","",SUMIFS(Con_ve!$F$6:$F$1005,Con_ve!$C$6:$C$1005,$C253,Con_ve!$I$6:$I$1005,"Em negociação",Con_ve!$Q$6:$Q$1005,Cad_cl!BE$5))),"",IF($C253="","",SUMIFS(Con_ve!$F$6:$F$1005,Con_ve!$C$6:$C$1005,$C253,Con_ve!$I$6:$I$1005,"Em negociação",Con_ve!$Q$6:$Q$1005,Cad_cl!BE$5)))</f>
        <v/>
      </c>
      <c r="BF253" s="134" t="str">
        <f>IF(ISERR(IF($C253="","",SUMIFS(Con_ve!$F$6:$F$1005,Con_ve!$C$6:$C$1005,$C253,Con_ve!$I$6:$I$1005,"Em negociação",Con_ve!$Q$6:$Q$1005,Cad_cl!BF$5))),"",IF($C253="","",SUMIFS(Con_ve!$F$6:$F$1005,Con_ve!$C$6:$C$1005,$C253,Con_ve!$I$6:$I$1005,"Em negociação",Con_ve!$Q$6:$Q$1005,Cad_cl!BF$5)))</f>
        <v/>
      </c>
      <c r="BG253" s="134" t="str">
        <f>IF(ISERR(IF($C253="","",SUMIFS(Con_ve!$F$6:$F$1005,Con_ve!$C$6:$C$1005,$C253,Con_ve!$I$6:$I$1005,"Em negociação",Con_ve!$Q$6:$Q$1005,Cad_cl!BG$5))),"",IF($C253="","",SUMIFS(Con_ve!$F$6:$F$1005,Con_ve!$C$6:$C$1005,$C253,Con_ve!$I$6:$I$1005,"Em negociação",Con_ve!$Q$6:$Q$1005,Cad_cl!BG$5)))</f>
        <v/>
      </c>
      <c r="BH253" s="134" t="str">
        <f>IF(ISERR(IF($C253="","",SUMIFS(Con_ve!$F$6:$F$1005,Con_ve!$C$6:$C$1005,$C253,Con_ve!$I$6:$I$1005,"Em negociação",Con_ve!$Q$6:$Q$1005,Cad_cl!BH$5))),"",IF($C253="","",SUMIFS(Con_ve!$F$6:$F$1005,Con_ve!$C$6:$C$1005,$C253,Con_ve!$I$6:$I$1005,"Em negociação",Con_ve!$Q$6:$Q$1005,Cad_cl!BH$5)))</f>
        <v/>
      </c>
      <c r="BI253" s="134" t="str">
        <f>IF(ISERR(IF($C253="","",SUMIFS(Con_ve!$F$6:$F$1005,Con_ve!$C$6:$C$1005,$C253,Con_ve!$I$6:$I$1005,"Em negociação",Con_ve!$Q$6:$Q$1005,Cad_cl!BI$5))),"",IF($C253="","",SUMIFS(Con_ve!$F$6:$F$1005,Con_ve!$C$6:$C$1005,$C253,Con_ve!$I$6:$I$1005,"Em negociação",Con_ve!$Q$6:$Q$1005,Cad_cl!BI$5)))</f>
        <v/>
      </c>
      <c r="BJ253" s="134" t="str">
        <f>IF(ISERR(IF($C253="","",SUMIFS(Con_ve!$F$6:$F$1005,Con_ve!$C$6:$C$1005,$C253,Con_ve!$I$6:$I$1005,"Em negociação",Con_ve!$Q$6:$Q$1005,Cad_cl!BJ$5))),"",IF($C253="","",SUMIFS(Con_ve!$F$6:$F$1005,Con_ve!$C$6:$C$1005,$C253,Con_ve!$I$6:$I$1005,"Em negociação",Con_ve!$Q$6:$Q$1005,Cad_cl!BJ$5)))</f>
        <v/>
      </c>
      <c r="BK253" s="134" t="str">
        <f>IF(ISERR(IF($C253="","",SUMIFS(Con_ve!$F$6:$F$1005,Con_ve!$C$6:$C$1005,$C253,Con_ve!$I$6:$I$1005,"Em negociação",Con_ve!$Q$6:$Q$1005,Cad_cl!BK$5))),"",IF($C253="","",SUMIFS(Con_ve!$F$6:$F$1005,Con_ve!$C$6:$C$1005,$C253,Con_ve!$I$6:$I$1005,"Em negociação",Con_ve!$Q$6:$Q$1005,Cad_cl!BK$5)))</f>
        <v/>
      </c>
      <c r="BL253" s="134" t="str">
        <f>IF(ISERR(IF($C253="","",SUMIFS(Con_ve!$F$6:$F$1005,Con_ve!$C$6:$C$1005,$C253,Con_ve!$I$6:$I$1005,"Em negociação",Con_ve!$Q$6:$Q$1005,Cad_cl!BL$5))),"",IF($C253="","",SUMIFS(Con_ve!$F$6:$F$1005,Con_ve!$C$6:$C$1005,$C253,Con_ve!$I$6:$I$1005,"Em negociação",Con_ve!$Q$6:$Q$1005,Cad_cl!BL$5)))</f>
        <v/>
      </c>
      <c r="BM253" s="134" t="str">
        <f>IF(ISERR(IF($C253="","",SUMIFS(Con_ve!$F$6:$F$1005,Con_ve!$C$6:$C$1005,$C253,Con_ve!$I$6:$I$1005,"Em negociação",Con_ve!$Q$6:$Q$1005,Cad_cl!BM$5))),"",IF($C253="","",SUMIFS(Con_ve!$F$6:$F$1005,Con_ve!$C$6:$C$1005,$C253,Con_ve!$I$6:$I$1005,"Em negociação",Con_ve!$Q$6:$Q$1005,Cad_cl!BM$5)))</f>
        <v/>
      </c>
      <c r="BN253" s="134" t="str">
        <f>IF(ISERR(IF($C253="","",SUMIFS(Con_ve!$F$6:$F$1005,Con_ve!$C$6:$C$1005,$C253,Con_ve!$I$6:$I$1005,"Em negociação",Con_ve!$Q$6:$Q$1005,Cad_cl!BN$5))),"",IF($C253="","",SUMIFS(Con_ve!$F$6:$F$1005,Con_ve!$C$6:$C$1005,$C253,Con_ve!$I$6:$I$1005,"Em negociação",Con_ve!$Q$6:$Q$1005,Cad_cl!BN$5)))</f>
        <v/>
      </c>
      <c r="BO253" s="134" t="str">
        <f>IF(ISERR(IF($C253="","",SUMIFS(Con_ve!$F$6:$F$1005,Con_ve!$C$6:$C$1005,$C253,Con_ve!$I$6:$I$1005,"Em negociação",Con_ve!$Q$6:$Q$1005,Cad_cl!BO$5))),"",IF($C253="","",SUMIFS(Con_ve!$F$6:$F$1005,Con_ve!$C$6:$C$1005,$C253,Con_ve!$I$6:$I$1005,"Em negociação",Con_ve!$Q$6:$Q$1005,Cad_cl!BO$5)))</f>
        <v/>
      </c>
      <c r="BP253" s="134">
        <f t="shared" si="10"/>
        <v>0</v>
      </c>
      <c r="BR253" s="125" t="str">
        <f>IF(ISERR(IF(AND($I253=Re_lo!$E$5,BR$5=VLOOKUP(Re_lo!$H$5,Re_lo!$N$5:$O$16,2,0)),AP253,"")),"",IF(AND($I253=Re_lo!$E$5,BR$5=VLOOKUP(Re_lo!$H$5,Re_lo!$N$5:$O$16,2,0)),AP253,""))</f>
        <v/>
      </c>
      <c r="BS253" s="125" t="str">
        <f>IF(ISERR(IF(AND($I253=Re_lo!$E$5,BS$5=VLOOKUP(Re_lo!$H$5,Re_lo!$N$5:$O$16,2,0)),AQ253,"")),"",IF(AND($I253=Re_lo!$E$5,BS$5=VLOOKUP(Re_lo!$H$5,Re_lo!$N$5:$O$16,2,0)),AQ253,""))</f>
        <v/>
      </c>
      <c r="BT253" s="125" t="str">
        <f>IF(ISERR(IF(AND($I253=Re_lo!$E$5,BT$5=VLOOKUP(Re_lo!$H$5,Re_lo!$N$5:$O$16,2,0)),AR253,"")),"",IF(AND($I253=Re_lo!$E$5,BT$5=VLOOKUP(Re_lo!$H$5,Re_lo!$N$5:$O$16,2,0)),AR253,""))</f>
        <v/>
      </c>
      <c r="BU253" s="125" t="str">
        <f>IF(ISERR(IF(AND($I253=Re_lo!$E$5,BU$5=VLOOKUP(Re_lo!$H$5,Re_lo!$N$5:$O$16,2,0)),AS253,"")),"",IF(AND($I253=Re_lo!$E$5,BU$5=VLOOKUP(Re_lo!$H$5,Re_lo!$N$5:$O$16,2,0)),AS253,""))</f>
        <v/>
      </c>
      <c r="BV253" s="125" t="str">
        <f>IF(ISERR(IF(AND($I253=Re_lo!$E$5,BV$5=VLOOKUP(Re_lo!$H$5,Re_lo!$N$5:$O$16,2,0)),AT253,"")),"",IF(AND($I253=Re_lo!$E$5,BV$5=VLOOKUP(Re_lo!$H$5,Re_lo!$N$5:$O$16,2,0)),AT253,""))</f>
        <v/>
      </c>
      <c r="BW253" s="125" t="str">
        <f>IF(ISERR(IF(AND($I253=Re_lo!$E$5,BW$5=VLOOKUP(Re_lo!$H$5,Re_lo!$N$5:$O$16,2,0)),AU253,"")),"",IF(AND($I253=Re_lo!$E$5,BW$5=VLOOKUP(Re_lo!$H$5,Re_lo!$N$5:$O$16,2,0)),AU253,""))</f>
        <v/>
      </c>
      <c r="BX253" s="125" t="str">
        <f>IF(ISERR(IF(AND($I253=Re_lo!$E$5,BX$5=VLOOKUP(Re_lo!$H$5,Re_lo!$N$5:$O$16,2,0)),AV253,"")),"",IF(AND($I253=Re_lo!$E$5,BX$5=VLOOKUP(Re_lo!$H$5,Re_lo!$N$5:$O$16,2,0)),AV253,""))</f>
        <v/>
      </c>
      <c r="BY253" s="125" t="str">
        <f>IF(ISERR(IF(AND($I253=Re_lo!$E$5,BY$5=VLOOKUP(Re_lo!$H$5,Re_lo!$N$5:$O$16,2,0)),AW253,"")),"",IF(AND($I253=Re_lo!$E$5,BY$5=VLOOKUP(Re_lo!$H$5,Re_lo!$N$5:$O$16,2,0)),AW253,""))</f>
        <v/>
      </c>
      <c r="BZ253" s="125" t="str">
        <f>IF(ISERR(IF(AND($I253=Re_lo!$E$5,BZ$5=VLOOKUP(Re_lo!$H$5,Re_lo!$N$5:$O$16,2,0)),AX253,"")),"",IF(AND($I253=Re_lo!$E$5,BZ$5=VLOOKUP(Re_lo!$H$5,Re_lo!$N$5:$O$16,2,0)),AX253,""))</f>
        <v/>
      </c>
      <c r="CA253" s="125" t="str">
        <f>IF(ISERR(IF(AND($I253=Re_lo!$E$5,CA$5=VLOOKUP(Re_lo!$H$5,Re_lo!$N$5:$O$16,2,0)),AY253,"")),"",IF(AND($I253=Re_lo!$E$5,CA$5=VLOOKUP(Re_lo!$H$5,Re_lo!$N$5:$O$16,2,0)),AY253,""))</f>
        <v/>
      </c>
      <c r="CB253" s="125" t="str">
        <f>IF(ISERR(IF(AND($I253=Re_lo!$E$5,CB$5=VLOOKUP(Re_lo!$H$5,Re_lo!$N$5:$O$16,2,0)),AZ253,"")),"",IF(AND($I253=Re_lo!$E$5,CB$5=VLOOKUP(Re_lo!$H$5,Re_lo!$N$5:$O$16,2,0)),AZ253,""))</f>
        <v/>
      </c>
      <c r="CC253" s="125" t="str">
        <f>IF(ISERR(IF(AND($I253=Re_lo!$E$5,CC$5=VLOOKUP(Re_lo!$H$5,Re_lo!$N$5:$O$16,2,0)),BA253,"")),"",IF(AND($I253=Re_lo!$E$5,CC$5=VLOOKUP(Re_lo!$H$5,Re_lo!$N$5:$O$16,2,0)),BA253,""))</f>
        <v/>
      </c>
      <c r="CD253" s="125" t="str">
        <f>IF(ISERR(IF(AND($I253=Re_lo!$E$5,CD$5=VLOOKUP(Re_lo!$H$5,Re_lo!$N$5:$O$16,2,0)),BB253,"")),"",IF(AND($I253=Re_lo!$E$5,CD$5=VLOOKUP(Re_lo!$H$5,Re_lo!$N$5:$O$16,2,0)),BB253,""))</f>
        <v/>
      </c>
      <c r="CF253" s="125" t="str">
        <f>IF($C253="","",COUNTIFS(Con_ve!$C$6:$C$1005,$C253,Con_ve!$Q$6:$Q$1005,Cad_cl!CF$5))</f>
        <v/>
      </c>
      <c r="CG253" s="125" t="str">
        <f>IF($C253="","",COUNTIFS(Con_ve!$C$6:$C$1005,$C253,Con_ve!$Q$6:$Q$1005,Cad_cl!CG$5))</f>
        <v/>
      </c>
      <c r="CH253" s="125" t="str">
        <f>IF($C253="","",COUNTIFS(Con_ve!$C$6:$C$1005,$C253,Con_ve!$Q$6:$Q$1005,Cad_cl!CH$5))</f>
        <v/>
      </c>
      <c r="CI253" s="125" t="str">
        <f>IF($C253="","",COUNTIFS(Con_ve!$C$6:$C$1005,$C253,Con_ve!$Q$6:$Q$1005,Cad_cl!CI$5))</f>
        <v/>
      </c>
      <c r="CJ253" s="125" t="str">
        <f>IF($C253="","",COUNTIFS(Con_ve!$C$6:$C$1005,$C253,Con_ve!$Q$6:$Q$1005,Cad_cl!CJ$5))</f>
        <v/>
      </c>
      <c r="CK253" s="125" t="str">
        <f>IF($C253="","",COUNTIFS(Con_ve!$C$6:$C$1005,$C253,Con_ve!$Q$6:$Q$1005,Cad_cl!CK$5))</f>
        <v/>
      </c>
      <c r="CL253" s="125" t="str">
        <f>IF($C253="","",COUNTIFS(Con_ve!$C$6:$C$1005,$C253,Con_ve!$Q$6:$Q$1005,Cad_cl!CL$5))</f>
        <v/>
      </c>
      <c r="CM253" s="125" t="str">
        <f>IF($C253="","",COUNTIFS(Con_ve!$C$6:$C$1005,$C253,Con_ve!$Q$6:$Q$1005,Cad_cl!CM$5))</f>
        <v/>
      </c>
      <c r="CN253" s="125" t="str">
        <f>IF($C253="","",COUNTIFS(Con_ve!$C$6:$C$1005,$C253,Con_ve!$Q$6:$Q$1005,Cad_cl!CN$5))</f>
        <v/>
      </c>
      <c r="CO253" s="125" t="str">
        <f>IF($C253="","",COUNTIFS(Con_ve!$C$6:$C$1005,$C253,Con_ve!$Q$6:$Q$1005,Cad_cl!CO$5))</f>
        <v/>
      </c>
      <c r="CP253" s="125" t="str">
        <f>IF($C253="","",COUNTIFS(Con_ve!$C$6:$C$1005,$C253,Con_ve!$Q$6:$Q$1005,Cad_cl!CP$5))</f>
        <v/>
      </c>
      <c r="CQ253" s="125" t="str">
        <f>IF($C253="","",COUNTIFS(Con_ve!$C$6:$C$1005,$C253,Con_ve!$Q$6:$Q$1005,Cad_cl!CQ$5))</f>
        <v/>
      </c>
      <c r="CR253" s="125">
        <f t="shared" si="11"/>
        <v>0</v>
      </c>
    </row>
    <row r="254" spans="3:96" ht="30" customHeight="1">
      <c r="C254" s="153"/>
      <c r="D254" s="153"/>
      <c r="E254" s="154"/>
      <c r="F254" s="153"/>
      <c r="G254" s="155"/>
      <c r="H254" s="153"/>
      <c r="I254" s="153"/>
      <c r="J254" s="132" t="s">
        <v>309</v>
      </c>
      <c r="K254" s="133" t="s">
        <v>309</v>
      </c>
      <c r="L254" s="153"/>
      <c r="M254" s="153"/>
      <c r="N254" s="153"/>
      <c r="O254" s="153"/>
      <c r="P254" s="153"/>
      <c r="Q254" s="153"/>
      <c r="AP254" s="134" t="str">
        <f>IF(ISERR(IF($C254="","",SUMIFS(Con_ve!$F$6:$F$1005,Con_ve!$C$6:$C$1005,$C254,Con_ve!$I$6:$I$1005,"Fechada",Con_ve!$Q$6:$Q$1005,Cad_cl!AP$5))),"",IF($C254="","",SUMIFS(Con_ve!$F$6:$F$1005,Con_ve!$C$6:$C$1005,$C254,Con_ve!$I$6:$I$1005,"Fechada",Con_ve!$Q$6:$Q$1005,Cad_cl!AP$5)))</f>
        <v/>
      </c>
      <c r="AQ254" s="134" t="str">
        <f>IF(ISERR(IF($C254="","",SUMIFS(Con_ve!$F$6:$F$1005,Con_ve!$C$6:$C$1005,$C254,Con_ve!$I$6:$I$1005,"Fechada",Con_ve!$Q$6:$Q$1005,Cad_cl!AQ$5))),"",IF($C254="","",SUMIFS(Con_ve!$F$6:$F$1005,Con_ve!$C$6:$C$1005,$C254,Con_ve!$I$6:$I$1005,"Fechada",Con_ve!$Q$6:$Q$1005,Cad_cl!AQ$5)))</f>
        <v/>
      </c>
      <c r="AR254" s="134" t="str">
        <f>IF(ISERR(IF($C254="","",SUMIFS(Con_ve!$F$6:$F$1005,Con_ve!$C$6:$C$1005,$C254,Con_ve!$I$6:$I$1005,"Fechada",Con_ve!$Q$6:$Q$1005,Cad_cl!AR$5))),"",IF($C254="","",SUMIFS(Con_ve!$F$6:$F$1005,Con_ve!$C$6:$C$1005,$C254,Con_ve!$I$6:$I$1005,"Fechada",Con_ve!$Q$6:$Q$1005,Cad_cl!AR$5)))</f>
        <v/>
      </c>
      <c r="AS254" s="134" t="str">
        <f>IF(ISERR(IF($C254="","",SUMIFS(Con_ve!$F$6:$F$1005,Con_ve!$C$6:$C$1005,$C254,Con_ve!$I$6:$I$1005,"Fechada",Con_ve!$Q$6:$Q$1005,Cad_cl!AS$5))),"",IF($C254="","",SUMIFS(Con_ve!$F$6:$F$1005,Con_ve!$C$6:$C$1005,$C254,Con_ve!$I$6:$I$1005,"Fechada",Con_ve!$Q$6:$Q$1005,Cad_cl!AS$5)))</f>
        <v/>
      </c>
      <c r="AT254" s="134" t="str">
        <f>IF(ISERR(IF($C254="","",SUMIFS(Con_ve!$F$6:$F$1005,Con_ve!$C$6:$C$1005,$C254,Con_ve!$I$6:$I$1005,"Fechada",Con_ve!$Q$6:$Q$1005,Cad_cl!AT$5))),"",IF($C254="","",SUMIFS(Con_ve!$F$6:$F$1005,Con_ve!$C$6:$C$1005,$C254,Con_ve!$I$6:$I$1005,"Fechada",Con_ve!$Q$6:$Q$1005,Cad_cl!AT$5)))</f>
        <v/>
      </c>
      <c r="AU254" s="134" t="str">
        <f>IF(ISERR(IF($C254="","",SUMIFS(Con_ve!$F$6:$F$1005,Con_ve!$C$6:$C$1005,$C254,Con_ve!$I$6:$I$1005,"Fechada",Con_ve!$Q$6:$Q$1005,Cad_cl!AU$5))),"",IF($C254="","",SUMIFS(Con_ve!$F$6:$F$1005,Con_ve!$C$6:$C$1005,$C254,Con_ve!$I$6:$I$1005,"Fechada",Con_ve!$Q$6:$Q$1005,Cad_cl!AU$5)))</f>
        <v/>
      </c>
      <c r="AV254" s="134" t="str">
        <f>IF(ISERR(IF($C254="","",SUMIFS(Con_ve!$F$6:$F$1005,Con_ve!$C$6:$C$1005,$C254,Con_ve!$I$6:$I$1005,"Fechada",Con_ve!$Q$6:$Q$1005,Cad_cl!AV$5))),"",IF($C254="","",SUMIFS(Con_ve!$F$6:$F$1005,Con_ve!$C$6:$C$1005,$C254,Con_ve!$I$6:$I$1005,"Fechada",Con_ve!$Q$6:$Q$1005,Cad_cl!AV$5)))</f>
        <v/>
      </c>
      <c r="AW254" s="134" t="str">
        <f>IF(ISERR(IF($C254="","",SUMIFS(Con_ve!$F$6:$F$1005,Con_ve!$C$6:$C$1005,$C254,Con_ve!$I$6:$I$1005,"Fechada",Con_ve!$Q$6:$Q$1005,Cad_cl!AW$5))),"",IF($C254="","",SUMIFS(Con_ve!$F$6:$F$1005,Con_ve!$C$6:$C$1005,$C254,Con_ve!$I$6:$I$1005,"Fechada",Con_ve!$Q$6:$Q$1005,Cad_cl!AW$5)))</f>
        <v/>
      </c>
      <c r="AX254" s="134" t="str">
        <f>IF(ISERR(IF($C254="","",SUMIFS(Con_ve!$F$6:$F$1005,Con_ve!$C$6:$C$1005,$C254,Con_ve!$I$6:$I$1005,"Fechada",Con_ve!$Q$6:$Q$1005,Cad_cl!AX$5))),"",IF($C254="","",SUMIFS(Con_ve!$F$6:$F$1005,Con_ve!$C$6:$C$1005,$C254,Con_ve!$I$6:$I$1005,"Fechada",Con_ve!$Q$6:$Q$1005,Cad_cl!AX$5)))</f>
        <v/>
      </c>
      <c r="AY254" s="134" t="str">
        <f>IF(ISERR(IF($C254="","",SUMIFS(Con_ve!$F$6:$F$1005,Con_ve!$C$6:$C$1005,$C254,Con_ve!$I$6:$I$1005,"Fechada",Con_ve!$Q$6:$Q$1005,Cad_cl!AY$5))),"",IF($C254="","",SUMIFS(Con_ve!$F$6:$F$1005,Con_ve!$C$6:$C$1005,$C254,Con_ve!$I$6:$I$1005,"Fechada",Con_ve!$Q$6:$Q$1005,Cad_cl!AY$5)))</f>
        <v/>
      </c>
      <c r="AZ254" s="134" t="str">
        <f>IF(ISERR(IF($C254="","",SUMIFS(Con_ve!$F$6:$F$1005,Con_ve!$C$6:$C$1005,$C254,Con_ve!$I$6:$I$1005,"Fechada",Con_ve!$Q$6:$Q$1005,Cad_cl!AZ$5))),"",IF($C254="","",SUMIFS(Con_ve!$F$6:$F$1005,Con_ve!$C$6:$C$1005,$C254,Con_ve!$I$6:$I$1005,"Fechada",Con_ve!$Q$6:$Q$1005,Cad_cl!AZ$5)))</f>
        <v/>
      </c>
      <c r="BA254" s="134" t="str">
        <f>IF(ISERR(IF($C254="","",SUMIFS(Con_ve!$F$6:$F$1005,Con_ve!$C$6:$C$1005,$C254,Con_ve!$I$6:$I$1005,"Fechada",Con_ve!$Q$6:$Q$1005,Cad_cl!BA$5))),"",IF($C254="","",SUMIFS(Con_ve!$F$6:$F$1005,Con_ve!$C$6:$C$1005,$C254,Con_ve!$I$6:$I$1005,"Fechada",Con_ve!$Q$6:$Q$1005,Cad_cl!BA$5)))</f>
        <v/>
      </c>
      <c r="BB254" s="134">
        <f t="shared" si="9"/>
        <v>0</v>
      </c>
      <c r="BD254" s="134" t="str">
        <f>IF(ISERR(IF($C254="","",SUMIFS(Con_ve!$F$6:$F$1005,Con_ve!$C$6:$C$1005,$C254,Con_ve!$I$6:$I$1005,"Em negociação",Con_ve!$Q$6:$Q$1005,Cad_cl!BD$5))),"",IF($C254="","",SUMIFS(Con_ve!$F$6:$F$1005,Con_ve!$C$6:$C$1005,$C254,Con_ve!$I$6:$I$1005,"Em negociação",Con_ve!$Q$6:$Q$1005,Cad_cl!BD$5)))</f>
        <v/>
      </c>
      <c r="BE254" s="134" t="str">
        <f>IF(ISERR(IF($C254="","",SUMIFS(Con_ve!$F$6:$F$1005,Con_ve!$C$6:$C$1005,$C254,Con_ve!$I$6:$I$1005,"Em negociação",Con_ve!$Q$6:$Q$1005,Cad_cl!BE$5))),"",IF($C254="","",SUMIFS(Con_ve!$F$6:$F$1005,Con_ve!$C$6:$C$1005,$C254,Con_ve!$I$6:$I$1005,"Em negociação",Con_ve!$Q$6:$Q$1005,Cad_cl!BE$5)))</f>
        <v/>
      </c>
      <c r="BF254" s="134" t="str">
        <f>IF(ISERR(IF($C254="","",SUMIFS(Con_ve!$F$6:$F$1005,Con_ve!$C$6:$C$1005,$C254,Con_ve!$I$6:$I$1005,"Em negociação",Con_ve!$Q$6:$Q$1005,Cad_cl!BF$5))),"",IF($C254="","",SUMIFS(Con_ve!$F$6:$F$1005,Con_ve!$C$6:$C$1005,$C254,Con_ve!$I$6:$I$1005,"Em negociação",Con_ve!$Q$6:$Q$1005,Cad_cl!BF$5)))</f>
        <v/>
      </c>
      <c r="BG254" s="134" t="str">
        <f>IF(ISERR(IF($C254="","",SUMIFS(Con_ve!$F$6:$F$1005,Con_ve!$C$6:$C$1005,$C254,Con_ve!$I$6:$I$1005,"Em negociação",Con_ve!$Q$6:$Q$1005,Cad_cl!BG$5))),"",IF($C254="","",SUMIFS(Con_ve!$F$6:$F$1005,Con_ve!$C$6:$C$1005,$C254,Con_ve!$I$6:$I$1005,"Em negociação",Con_ve!$Q$6:$Q$1005,Cad_cl!BG$5)))</f>
        <v/>
      </c>
      <c r="BH254" s="134" t="str">
        <f>IF(ISERR(IF($C254="","",SUMIFS(Con_ve!$F$6:$F$1005,Con_ve!$C$6:$C$1005,$C254,Con_ve!$I$6:$I$1005,"Em negociação",Con_ve!$Q$6:$Q$1005,Cad_cl!BH$5))),"",IF($C254="","",SUMIFS(Con_ve!$F$6:$F$1005,Con_ve!$C$6:$C$1005,$C254,Con_ve!$I$6:$I$1005,"Em negociação",Con_ve!$Q$6:$Q$1005,Cad_cl!BH$5)))</f>
        <v/>
      </c>
      <c r="BI254" s="134" t="str">
        <f>IF(ISERR(IF($C254="","",SUMIFS(Con_ve!$F$6:$F$1005,Con_ve!$C$6:$C$1005,$C254,Con_ve!$I$6:$I$1005,"Em negociação",Con_ve!$Q$6:$Q$1005,Cad_cl!BI$5))),"",IF($C254="","",SUMIFS(Con_ve!$F$6:$F$1005,Con_ve!$C$6:$C$1005,$C254,Con_ve!$I$6:$I$1005,"Em negociação",Con_ve!$Q$6:$Q$1005,Cad_cl!BI$5)))</f>
        <v/>
      </c>
      <c r="BJ254" s="134" t="str">
        <f>IF(ISERR(IF($C254="","",SUMIFS(Con_ve!$F$6:$F$1005,Con_ve!$C$6:$C$1005,$C254,Con_ve!$I$6:$I$1005,"Em negociação",Con_ve!$Q$6:$Q$1005,Cad_cl!BJ$5))),"",IF($C254="","",SUMIFS(Con_ve!$F$6:$F$1005,Con_ve!$C$6:$C$1005,$C254,Con_ve!$I$6:$I$1005,"Em negociação",Con_ve!$Q$6:$Q$1005,Cad_cl!BJ$5)))</f>
        <v/>
      </c>
      <c r="BK254" s="134" t="str">
        <f>IF(ISERR(IF($C254="","",SUMIFS(Con_ve!$F$6:$F$1005,Con_ve!$C$6:$C$1005,$C254,Con_ve!$I$6:$I$1005,"Em negociação",Con_ve!$Q$6:$Q$1005,Cad_cl!BK$5))),"",IF($C254="","",SUMIFS(Con_ve!$F$6:$F$1005,Con_ve!$C$6:$C$1005,$C254,Con_ve!$I$6:$I$1005,"Em negociação",Con_ve!$Q$6:$Q$1005,Cad_cl!BK$5)))</f>
        <v/>
      </c>
      <c r="BL254" s="134" t="str">
        <f>IF(ISERR(IF($C254="","",SUMIFS(Con_ve!$F$6:$F$1005,Con_ve!$C$6:$C$1005,$C254,Con_ve!$I$6:$I$1005,"Em negociação",Con_ve!$Q$6:$Q$1005,Cad_cl!BL$5))),"",IF($C254="","",SUMIFS(Con_ve!$F$6:$F$1005,Con_ve!$C$6:$C$1005,$C254,Con_ve!$I$6:$I$1005,"Em negociação",Con_ve!$Q$6:$Q$1005,Cad_cl!BL$5)))</f>
        <v/>
      </c>
      <c r="BM254" s="134" t="str">
        <f>IF(ISERR(IF($C254="","",SUMIFS(Con_ve!$F$6:$F$1005,Con_ve!$C$6:$C$1005,$C254,Con_ve!$I$6:$I$1005,"Em negociação",Con_ve!$Q$6:$Q$1005,Cad_cl!BM$5))),"",IF($C254="","",SUMIFS(Con_ve!$F$6:$F$1005,Con_ve!$C$6:$C$1005,$C254,Con_ve!$I$6:$I$1005,"Em negociação",Con_ve!$Q$6:$Q$1005,Cad_cl!BM$5)))</f>
        <v/>
      </c>
      <c r="BN254" s="134" t="str">
        <f>IF(ISERR(IF($C254="","",SUMIFS(Con_ve!$F$6:$F$1005,Con_ve!$C$6:$C$1005,$C254,Con_ve!$I$6:$I$1005,"Em negociação",Con_ve!$Q$6:$Q$1005,Cad_cl!BN$5))),"",IF($C254="","",SUMIFS(Con_ve!$F$6:$F$1005,Con_ve!$C$6:$C$1005,$C254,Con_ve!$I$6:$I$1005,"Em negociação",Con_ve!$Q$6:$Q$1005,Cad_cl!BN$5)))</f>
        <v/>
      </c>
      <c r="BO254" s="134" t="str">
        <f>IF(ISERR(IF($C254="","",SUMIFS(Con_ve!$F$6:$F$1005,Con_ve!$C$6:$C$1005,$C254,Con_ve!$I$6:$I$1005,"Em negociação",Con_ve!$Q$6:$Q$1005,Cad_cl!BO$5))),"",IF($C254="","",SUMIFS(Con_ve!$F$6:$F$1005,Con_ve!$C$6:$C$1005,$C254,Con_ve!$I$6:$I$1005,"Em negociação",Con_ve!$Q$6:$Q$1005,Cad_cl!BO$5)))</f>
        <v/>
      </c>
      <c r="BP254" s="134">
        <f t="shared" si="10"/>
        <v>0</v>
      </c>
      <c r="BR254" s="125" t="str">
        <f>IF(ISERR(IF(AND($I254=Re_lo!$E$5,BR$5=VLOOKUP(Re_lo!$H$5,Re_lo!$N$5:$O$16,2,0)),AP254,"")),"",IF(AND($I254=Re_lo!$E$5,BR$5=VLOOKUP(Re_lo!$H$5,Re_lo!$N$5:$O$16,2,0)),AP254,""))</f>
        <v/>
      </c>
      <c r="BS254" s="125" t="str">
        <f>IF(ISERR(IF(AND($I254=Re_lo!$E$5,BS$5=VLOOKUP(Re_lo!$H$5,Re_lo!$N$5:$O$16,2,0)),AQ254,"")),"",IF(AND($I254=Re_lo!$E$5,BS$5=VLOOKUP(Re_lo!$H$5,Re_lo!$N$5:$O$16,2,0)),AQ254,""))</f>
        <v/>
      </c>
      <c r="BT254" s="125" t="str">
        <f>IF(ISERR(IF(AND($I254=Re_lo!$E$5,BT$5=VLOOKUP(Re_lo!$H$5,Re_lo!$N$5:$O$16,2,0)),AR254,"")),"",IF(AND($I254=Re_lo!$E$5,BT$5=VLOOKUP(Re_lo!$H$5,Re_lo!$N$5:$O$16,2,0)),AR254,""))</f>
        <v/>
      </c>
      <c r="BU254" s="125" t="str">
        <f>IF(ISERR(IF(AND($I254=Re_lo!$E$5,BU$5=VLOOKUP(Re_lo!$H$5,Re_lo!$N$5:$O$16,2,0)),AS254,"")),"",IF(AND($I254=Re_lo!$E$5,BU$5=VLOOKUP(Re_lo!$H$5,Re_lo!$N$5:$O$16,2,0)),AS254,""))</f>
        <v/>
      </c>
      <c r="BV254" s="125" t="str">
        <f>IF(ISERR(IF(AND($I254=Re_lo!$E$5,BV$5=VLOOKUP(Re_lo!$H$5,Re_lo!$N$5:$O$16,2,0)),AT254,"")),"",IF(AND($I254=Re_lo!$E$5,BV$5=VLOOKUP(Re_lo!$H$5,Re_lo!$N$5:$O$16,2,0)),AT254,""))</f>
        <v/>
      </c>
      <c r="BW254" s="125" t="str">
        <f>IF(ISERR(IF(AND($I254=Re_lo!$E$5,BW$5=VLOOKUP(Re_lo!$H$5,Re_lo!$N$5:$O$16,2,0)),AU254,"")),"",IF(AND($I254=Re_lo!$E$5,BW$5=VLOOKUP(Re_lo!$H$5,Re_lo!$N$5:$O$16,2,0)),AU254,""))</f>
        <v/>
      </c>
      <c r="BX254" s="125" t="str">
        <f>IF(ISERR(IF(AND($I254=Re_lo!$E$5,BX$5=VLOOKUP(Re_lo!$H$5,Re_lo!$N$5:$O$16,2,0)),AV254,"")),"",IF(AND($I254=Re_lo!$E$5,BX$5=VLOOKUP(Re_lo!$H$5,Re_lo!$N$5:$O$16,2,0)),AV254,""))</f>
        <v/>
      </c>
      <c r="BY254" s="125" t="str">
        <f>IF(ISERR(IF(AND($I254=Re_lo!$E$5,BY$5=VLOOKUP(Re_lo!$H$5,Re_lo!$N$5:$O$16,2,0)),AW254,"")),"",IF(AND($I254=Re_lo!$E$5,BY$5=VLOOKUP(Re_lo!$H$5,Re_lo!$N$5:$O$16,2,0)),AW254,""))</f>
        <v/>
      </c>
      <c r="BZ254" s="125" t="str">
        <f>IF(ISERR(IF(AND($I254=Re_lo!$E$5,BZ$5=VLOOKUP(Re_lo!$H$5,Re_lo!$N$5:$O$16,2,0)),AX254,"")),"",IF(AND($I254=Re_lo!$E$5,BZ$5=VLOOKUP(Re_lo!$H$5,Re_lo!$N$5:$O$16,2,0)),AX254,""))</f>
        <v/>
      </c>
      <c r="CA254" s="125" t="str">
        <f>IF(ISERR(IF(AND($I254=Re_lo!$E$5,CA$5=VLOOKUP(Re_lo!$H$5,Re_lo!$N$5:$O$16,2,0)),AY254,"")),"",IF(AND($I254=Re_lo!$E$5,CA$5=VLOOKUP(Re_lo!$H$5,Re_lo!$N$5:$O$16,2,0)),AY254,""))</f>
        <v/>
      </c>
      <c r="CB254" s="125" t="str">
        <f>IF(ISERR(IF(AND($I254=Re_lo!$E$5,CB$5=VLOOKUP(Re_lo!$H$5,Re_lo!$N$5:$O$16,2,0)),AZ254,"")),"",IF(AND($I254=Re_lo!$E$5,CB$5=VLOOKUP(Re_lo!$H$5,Re_lo!$N$5:$O$16,2,0)),AZ254,""))</f>
        <v/>
      </c>
      <c r="CC254" s="125" t="str">
        <f>IF(ISERR(IF(AND($I254=Re_lo!$E$5,CC$5=VLOOKUP(Re_lo!$H$5,Re_lo!$N$5:$O$16,2,0)),BA254,"")),"",IF(AND($I254=Re_lo!$E$5,CC$5=VLOOKUP(Re_lo!$H$5,Re_lo!$N$5:$O$16,2,0)),BA254,""))</f>
        <v/>
      </c>
      <c r="CD254" s="125" t="str">
        <f>IF(ISERR(IF(AND($I254=Re_lo!$E$5,CD$5=VLOOKUP(Re_lo!$H$5,Re_lo!$N$5:$O$16,2,0)),BB254,"")),"",IF(AND($I254=Re_lo!$E$5,CD$5=VLOOKUP(Re_lo!$H$5,Re_lo!$N$5:$O$16,2,0)),BB254,""))</f>
        <v/>
      </c>
      <c r="CF254" s="125" t="str">
        <f>IF($C254="","",COUNTIFS(Con_ve!$C$6:$C$1005,$C254,Con_ve!$Q$6:$Q$1005,Cad_cl!CF$5))</f>
        <v/>
      </c>
      <c r="CG254" s="125" t="str">
        <f>IF($C254="","",COUNTIFS(Con_ve!$C$6:$C$1005,$C254,Con_ve!$Q$6:$Q$1005,Cad_cl!CG$5))</f>
        <v/>
      </c>
      <c r="CH254" s="125" t="str">
        <f>IF($C254="","",COUNTIFS(Con_ve!$C$6:$C$1005,$C254,Con_ve!$Q$6:$Q$1005,Cad_cl!CH$5))</f>
        <v/>
      </c>
      <c r="CI254" s="125" t="str">
        <f>IF($C254="","",COUNTIFS(Con_ve!$C$6:$C$1005,$C254,Con_ve!$Q$6:$Q$1005,Cad_cl!CI$5))</f>
        <v/>
      </c>
      <c r="CJ254" s="125" t="str">
        <f>IF($C254="","",COUNTIFS(Con_ve!$C$6:$C$1005,$C254,Con_ve!$Q$6:$Q$1005,Cad_cl!CJ$5))</f>
        <v/>
      </c>
      <c r="CK254" s="125" t="str">
        <f>IF($C254="","",COUNTIFS(Con_ve!$C$6:$C$1005,$C254,Con_ve!$Q$6:$Q$1005,Cad_cl!CK$5))</f>
        <v/>
      </c>
      <c r="CL254" s="125" t="str">
        <f>IF($C254="","",COUNTIFS(Con_ve!$C$6:$C$1005,$C254,Con_ve!$Q$6:$Q$1005,Cad_cl!CL$5))</f>
        <v/>
      </c>
      <c r="CM254" s="125" t="str">
        <f>IF($C254="","",COUNTIFS(Con_ve!$C$6:$C$1005,$C254,Con_ve!$Q$6:$Q$1005,Cad_cl!CM$5))</f>
        <v/>
      </c>
      <c r="CN254" s="125" t="str">
        <f>IF($C254="","",COUNTIFS(Con_ve!$C$6:$C$1005,$C254,Con_ve!$Q$6:$Q$1005,Cad_cl!CN$5))</f>
        <v/>
      </c>
      <c r="CO254" s="125" t="str">
        <f>IF($C254="","",COUNTIFS(Con_ve!$C$6:$C$1005,$C254,Con_ve!$Q$6:$Q$1005,Cad_cl!CO$5))</f>
        <v/>
      </c>
      <c r="CP254" s="125" t="str">
        <f>IF($C254="","",COUNTIFS(Con_ve!$C$6:$C$1005,$C254,Con_ve!$Q$6:$Q$1005,Cad_cl!CP$5))</f>
        <v/>
      </c>
      <c r="CQ254" s="125" t="str">
        <f>IF($C254="","",COUNTIFS(Con_ve!$C$6:$C$1005,$C254,Con_ve!$Q$6:$Q$1005,Cad_cl!CQ$5))</f>
        <v/>
      </c>
      <c r="CR254" s="125">
        <f t="shared" si="11"/>
        <v>0</v>
      </c>
    </row>
    <row r="255" spans="3:96" ht="30" customHeight="1">
      <c r="C255" s="153"/>
      <c r="D255" s="153"/>
      <c r="E255" s="154"/>
      <c r="F255" s="153"/>
      <c r="G255" s="155"/>
      <c r="H255" s="153"/>
      <c r="I255" s="153"/>
      <c r="J255" s="132" t="s">
        <v>309</v>
      </c>
      <c r="K255" s="133" t="s">
        <v>309</v>
      </c>
      <c r="L255" s="153"/>
      <c r="M255" s="153"/>
      <c r="N255" s="153"/>
      <c r="O255" s="153"/>
      <c r="P255" s="153"/>
      <c r="Q255" s="153"/>
      <c r="AP255" s="134" t="str">
        <f>IF(ISERR(IF($C255="","",SUMIFS(Con_ve!$F$6:$F$1005,Con_ve!$C$6:$C$1005,$C255,Con_ve!$I$6:$I$1005,"Fechada",Con_ve!$Q$6:$Q$1005,Cad_cl!AP$5))),"",IF($C255="","",SUMIFS(Con_ve!$F$6:$F$1005,Con_ve!$C$6:$C$1005,$C255,Con_ve!$I$6:$I$1005,"Fechada",Con_ve!$Q$6:$Q$1005,Cad_cl!AP$5)))</f>
        <v/>
      </c>
      <c r="AQ255" s="134" t="str">
        <f>IF(ISERR(IF($C255="","",SUMIFS(Con_ve!$F$6:$F$1005,Con_ve!$C$6:$C$1005,$C255,Con_ve!$I$6:$I$1005,"Fechada",Con_ve!$Q$6:$Q$1005,Cad_cl!AQ$5))),"",IF($C255="","",SUMIFS(Con_ve!$F$6:$F$1005,Con_ve!$C$6:$C$1005,$C255,Con_ve!$I$6:$I$1005,"Fechada",Con_ve!$Q$6:$Q$1005,Cad_cl!AQ$5)))</f>
        <v/>
      </c>
      <c r="AR255" s="134" t="str">
        <f>IF(ISERR(IF($C255="","",SUMIFS(Con_ve!$F$6:$F$1005,Con_ve!$C$6:$C$1005,$C255,Con_ve!$I$6:$I$1005,"Fechada",Con_ve!$Q$6:$Q$1005,Cad_cl!AR$5))),"",IF($C255="","",SUMIFS(Con_ve!$F$6:$F$1005,Con_ve!$C$6:$C$1005,$C255,Con_ve!$I$6:$I$1005,"Fechada",Con_ve!$Q$6:$Q$1005,Cad_cl!AR$5)))</f>
        <v/>
      </c>
      <c r="AS255" s="134" t="str">
        <f>IF(ISERR(IF($C255="","",SUMIFS(Con_ve!$F$6:$F$1005,Con_ve!$C$6:$C$1005,$C255,Con_ve!$I$6:$I$1005,"Fechada",Con_ve!$Q$6:$Q$1005,Cad_cl!AS$5))),"",IF($C255="","",SUMIFS(Con_ve!$F$6:$F$1005,Con_ve!$C$6:$C$1005,$C255,Con_ve!$I$6:$I$1005,"Fechada",Con_ve!$Q$6:$Q$1005,Cad_cl!AS$5)))</f>
        <v/>
      </c>
      <c r="AT255" s="134" t="str">
        <f>IF(ISERR(IF($C255="","",SUMIFS(Con_ve!$F$6:$F$1005,Con_ve!$C$6:$C$1005,$C255,Con_ve!$I$6:$I$1005,"Fechada",Con_ve!$Q$6:$Q$1005,Cad_cl!AT$5))),"",IF($C255="","",SUMIFS(Con_ve!$F$6:$F$1005,Con_ve!$C$6:$C$1005,$C255,Con_ve!$I$6:$I$1005,"Fechada",Con_ve!$Q$6:$Q$1005,Cad_cl!AT$5)))</f>
        <v/>
      </c>
      <c r="AU255" s="134" t="str">
        <f>IF(ISERR(IF($C255="","",SUMIFS(Con_ve!$F$6:$F$1005,Con_ve!$C$6:$C$1005,$C255,Con_ve!$I$6:$I$1005,"Fechada",Con_ve!$Q$6:$Q$1005,Cad_cl!AU$5))),"",IF($C255="","",SUMIFS(Con_ve!$F$6:$F$1005,Con_ve!$C$6:$C$1005,$C255,Con_ve!$I$6:$I$1005,"Fechada",Con_ve!$Q$6:$Q$1005,Cad_cl!AU$5)))</f>
        <v/>
      </c>
      <c r="AV255" s="134" t="str">
        <f>IF(ISERR(IF($C255="","",SUMIFS(Con_ve!$F$6:$F$1005,Con_ve!$C$6:$C$1005,$C255,Con_ve!$I$6:$I$1005,"Fechada",Con_ve!$Q$6:$Q$1005,Cad_cl!AV$5))),"",IF($C255="","",SUMIFS(Con_ve!$F$6:$F$1005,Con_ve!$C$6:$C$1005,$C255,Con_ve!$I$6:$I$1005,"Fechada",Con_ve!$Q$6:$Q$1005,Cad_cl!AV$5)))</f>
        <v/>
      </c>
      <c r="AW255" s="134" t="str">
        <f>IF(ISERR(IF($C255="","",SUMIFS(Con_ve!$F$6:$F$1005,Con_ve!$C$6:$C$1005,$C255,Con_ve!$I$6:$I$1005,"Fechada",Con_ve!$Q$6:$Q$1005,Cad_cl!AW$5))),"",IF($C255="","",SUMIFS(Con_ve!$F$6:$F$1005,Con_ve!$C$6:$C$1005,$C255,Con_ve!$I$6:$I$1005,"Fechada",Con_ve!$Q$6:$Q$1005,Cad_cl!AW$5)))</f>
        <v/>
      </c>
      <c r="AX255" s="134" t="str">
        <f>IF(ISERR(IF($C255="","",SUMIFS(Con_ve!$F$6:$F$1005,Con_ve!$C$6:$C$1005,$C255,Con_ve!$I$6:$I$1005,"Fechada",Con_ve!$Q$6:$Q$1005,Cad_cl!AX$5))),"",IF($C255="","",SUMIFS(Con_ve!$F$6:$F$1005,Con_ve!$C$6:$C$1005,$C255,Con_ve!$I$6:$I$1005,"Fechada",Con_ve!$Q$6:$Q$1005,Cad_cl!AX$5)))</f>
        <v/>
      </c>
      <c r="AY255" s="134" t="str">
        <f>IF(ISERR(IF($C255="","",SUMIFS(Con_ve!$F$6:$F$1005,Con_ve!$C$6:$C$1005,$C255,Con_ve!$I$6:$I$1005,"Fechada",Con_ve!$Q$6:$Q$1005,Cad_cl!AY$5))),"",IF($C255="","",SUMIFS(Con_ve!$F$6:$F$1005,Con_ve!$C$6:$C$1005,$C255,Con_ve!$I$6:$I$1005,"Fechada",Con_ve!$Q$6:$Q$1005,Cad_cl!AY$5)))</f>
        <v/>
      </c>
      <c r="AZ255" s="134" t="str">
        <f>IF(ISERR(IF($C255="","",SUMIFS(Con_ve!$F$6:$F$1005,Con_ve!$C$6:$C$1005,$C255,Con_ve!$I$6:$I$1005,"Fechada",Con_ve!$Q$6:$Q$1005,Cad_cl!AZ$5))),"",IF($C255="","",SUMIFS(Con_ve!$F$6:$F$1005,Con_ve!$C$6:$C$1005,$C255,Con_ve!$I$6:$I$1005,"Fechada",Con_ve!$Q$6:$Q$1005,Cad_cl!AZ$5)))</f>
        <v/>
      </c>
      <c r="BA255" s="134" t="str">
        <f>IF(ISERR(IF($C255="","",SUMIFS(Con_ve!$F$6:$F$1005,Con_ve!$C$6:$C$1005,$C255,Con_ve!$I$6:$I$1005,"Fechada",Con_ve!$Q$6:$Q$1005,Cad_cl!BA$5))),"",IF($C255="","",SUMIFS(Con_ve!$F$6:$F$1005,Con_ve!$C$6:$C$1005,$C255,Con_ve!$I$6:$I$1005,"Fechada",Con_ve!$Q$6:$Q$1005,Cad_cl!BA$5)))</f>
        <v/>
      </c>
      <c r="BB255" s="134">
        <f t="shared" si="9"/>
        <v>0</v>
      </c>
      <c r="BD255" s="134" t="str">
        <f>IF(ISERR(IF($C255="","",SUMIFS(Con_ve!$F$6:$F$1005,Con_ve!$C$6:$C$1005,$C255,Con_ve!$I$6:$I$1005,"Em negociação",Con_ve!$Q$6:$Q$1005,Cad_cl!BD$5))),"",IF($C255="","",SUMIFS(Con_ve!$F$6:$F$1005,Con_ve!$C$6:$C$1005,$C255,Con_ve!$I$6:$I$1005,"Em negociação",Con_ve!$Q$6:$Q$1005,Cad_cl!BD$5)))</f>
        <v/>
      </c>
      <c r="BE255" s="134" t="str">
        <f>IF(ISERR(IF($C255="","",SUMIFS(Con_ve!$F$6:$F$1005,Con_ve!$C$6:$C$1005,$C255,Con_ve!$I$6:$I$1005,"Em negociação",Con_ve!$Q$6:$Q$1005,Cad_cl!BE$5))),"",IF($C255="","",SUMIFS(Con_ve!$F$6:$F$1005,Con_ve!$C$6:$C$1005,$C255,Con_ve!$I$6:$I$1005,"Em negociação",Con_ve!$Q$6:$Q$1005,Cad_cl!BE$5)))</f>
        <v/>
      </c>
      <c r="BF255" s="134" t="str">
        <f>IF(ISERR(IF($C255="","",SUMIFS(Con_ve!$F$6:$F$1005,Con_ve!$C$6:$C$1005,$C255,Con_ve!$I$6:$I$1005,"Em negociação",Con_ve!$Q$6:$Q$1005,Cad_cl!BF$5))),"",IF($C255="","",SUMIFS(Con_ve!$F$6:$F$1005,Con_ve!$C$6:$C$1005,$C255,Con_ve!$I$6:$I$1005,"Em negociação",Con_ve!$Q$6:$Q$1005,Cad_cl!BF$5)))</f>
        <v/>
      </c>
      <c r="BG255" s="134" t="str">
        <f>IF(ISERR(IF($C255="","",SUMIFS(Con_ve!$F$6:$F$1005,Con_ve!$C$6:$C$1005,$C255,Con_ve!$I$6:$I$1005,"Em negociação",Con_ve!$Q$6:$Q$1005,Cad_cl!BG$5))),"",IF($C255="","",SUMIFS(Con_ve!$F$6:$F$1005,Con_ve!$C$6:$C$1005,$C255,Con_ve!$I$6:$I$1005,"Em negociação",Con_ve!$Q$6:$Q$1005,Cad_cl!BG$5)))</f>
        <v/>
      </c>
      <c r="BH255" s="134" t="str">
        <f>IF(ISERR(IF($C255="","",SUMIFS(Con_ve!$F$6:$F$1005,Con_ve!$C$6:$C$1005,$C255,Con_ve!$I$6:$I$1005,"Em negociação",Con_ve!$Q$6:$Q$1005,Cad_cl!BH$5))),"",IF($C255="","",SUMIFS(Con_ve!$F$6:$F$1005,Con_ve!$C$6:$C$1005,$C255,Con_ve!$I$6:$I$1005,"Em negociação",Con_ve!$Q$6:$Q$1005,Cad_cl!BH$5)))</f>
        <v/>
      </c>
      <c r="BI255" s="134" t="str">
        <f>IF(ISERR(IF($C255="","",SUMIFS(Con_ve!$F$6:$F$1005,Con_ve!$C$6:$C$1005,$C255,Con_ve!$I$6:$I$1005,"Em negociação",Con_ve!$Q$6:$Q$1005,Cad_cl!BI$5))),"",IF($C255="","",SUMIFS(Con_ve!$F$6:$F$1005,Con_ve!$C$6:$C$1005,$C255,Con_ve!$I$6:$I$1005,"Em negociação",Con_ve!$Q$6:$Q$1005,Cad_cl!BI$5)))</f>
        <v/>
      </c>
      <c r="BJ255" s="134" t="str">
        <f>IF(ISERR(IF($C255="","",SUMIFS(Con_ve!$F$6:$F$1005,Con_ve!$C$6:$C$1005,$C255,Con_ve!$I$6:$I$1005,"Em negociação",Con_ve!$Q$6:$Q$1005,Cad_cl!BJ$5))),"",IF($C255="","",SUMIFS(Con_ve!$F$6:$F$1005,Con_ve!$C$6:$C$1005,$C255,Con_ve!$I$6:$I$1005,"Em negociação",Con_ve!$Q$6:$Q$1005,Cad_cl!BJ$5)))</f>
        <v/>
      </c>
      <c r="BK255" s="134" t="str">
        <f>IF(ISERR(IF($C255="","",SUMIFS(Con_ve!$F$6:$F$1005,Con_ve!$C$6:$C$1005,$C255,Con_ve!$I$6:$I$1005,"Em negociação",Con_ve!$Q$6:$Q$1005,Cad_cl!BK$5))),"",IF($C255="","",SUMIFS(Con_ve!$F$6:$F$1005,Con_ve!$C$6:$C$1005,$C255,Con_ve!$I$6:$I$1005,"Em negociação",Con_ve!$Q$6:$Q$1005,Cad_cl!BK$5)))</f>
        <v/>
      </c>
      <c r="BL255" s="134" t="str">
        <f>IF(ISERR(IF($C255="","",SUMIFS(Con_ve!$F$6:$F$1005,Con_ve!$C$6:$C$1005,$C255,Con_ve!$I$6:$I$1005,"Em negociação",Con_ve!$Q$6:$Q$1005,Cad_cl!BL$5))),"",IF($C255="","",SUMIFS(Con_ve!$F$6:$F$1005,Con_ve!$C$6:$C$1005,$C255,Con_ve!$I$6:$I$1005,"Em negociação",Con_ve!$Q$6:$Q$1005,Cad_cl!BL$5)))</f>
        <v/>
      </c>
      <c r="BM255" s="134" t="str">
        <f>IF(ISERR(IF($C255="","",SUMIFS(Con_ve!$F$6:$F$1005,Con_ve!$C$6:$C$1005,$C255,Con_ve!$I$6:$I$1005,"Em negociação",Con_ve!$Q$6:$Q$1005,Cad_cl!BM$5))),"",IF($C255="","",SUMIFS(Con_ve!$F$6:$F$1005,Con_ve!$C$6:$C$1005,$C255,Con_ve!$I$6:$I$1005,"Em negociação",Con_ve!$Q$6:$Q$1005,Cad_cl!BM$5)))</f>
        <v/>
      </c>
      <c r="BN255" s="134" t="str">
        <f>IF(ISERR(IF($C255="","",SUMIFS(Con_ve!$F$6:$F$1005,Con_ve!$C$6:$C$1005,$C255,Con_ve!$I$6:$I$1005,"Em negociação",Con_ve!$Q$6:$Q$1005,Cad_cl!BN$5))),"",IF($C255="","",SUMIFS(Con_ve!$F$6:$F$1005,Con_ve!$C$6:$C$1005,$C255,Con_ve!$I$6:$I$1005,"Em negociação",Con_ve!$Q$6:$Q$1005,Cad_cl!BN$5)))</f>
        <v/>
      </c>
      <c r="BO255" s="134" t="str">
        <f>IF(ISERR(IF($C255="","",SUMIFS(Con_ve!$F$6:$F$1005,Con_ve!$C$6:$C$1005,$C255,Con_ve!$I$6:$I$1005,"Em negociação",Con_ve!$Q$6:$Q$1005,Cad_cl!BO$5))),"",IF($C255="","",SUMIFS(Con_ve!$F$6:$F$1005,Con_ve!$C$6:$C$1005,$C255,Con_ve!$I$6:$I$1005,"Em negociação",Con_ve!$Q$6:$Q$1005,Cad_cl!BO$5)))</f>
        <v/>
      </c>
      <c r="BP255" s="134">
        <f t="shared" si="10"/>
        <v>0</v>
      </c>
      <c r="BR255" s="125" t="str">
        <f>IF(ISERR(IF(AND($I255=Re_lo!$E$5,BR$5=VLOOKUP(Re_lo!$H$5,Re_lo!$N$5:$O$16,2,0)),AP255,"")),"",IF(AND($I255=Re_lo!$E$5,BR$5=VLOOKUP(Re_lo!$H$5,Re_lo!$N$5:$O$16,2,0)),AP255,""))</f>
        <v/>
      </c>
      <c r="BS255" s="125" t="str">
        <f>IF(ISERR(IF(AND($I255=Re_lo!$E$5,BS$5=VLOOKUP(Re_lo!$H$5,Re_lo!$N$5:$O$16,2,0)),AQ255,"")),"",IF(AND($I255=Re_lo!$E$5,BS$5=VLOOKUP(Re_lo!$H$5,Re_lo!$N$5:$O$16,2,0)),AQ255,""))</f>
        <v/>
      </c>
      <c r="BT255" s="125" t="str">
        <f>IF(ISERR(IF(AND($I255=Re_lo!$E$5,BT$5=VLOOKUP(Re_lo!$H$5,Re_lo!$N$5:$O$16,2,0)),AR255,"")),"",IF(AND($I255=Re_lo!$E$5,BT$5=VLOOKUP(Re_lo!$H$5,Re_lo!$N$5:$O$16,2,0)),AR255,""))</f>
        <v/>
      </c>
      <c r="BU255" s="125" t="str">
        <f>IF(ISERR(IF(AND($I255=Re_lo!$E$5,BU$5=VLOOKUP(Re_lo!$H$5,Re_lo!$N$5:$O$16,2,0)),AS255,"")),"",IF(AND($I255=Re_lo!$E$5,BU$5=VLOOKUP(Re_lo!$H$5,Re_lo!$N$5:$O$16,2,0)),AS255,""))</f>
        <v/>
      </c>
      <c r="BV255" s="125" t="str">
        <f>IF(ISERR(IF(AND($I255=Re_lo!$E$5,BV$5=VLOOKUP(Re_lo!$H$5,Re_lo!$N$5:$O$16,2,0)),AT255,"")),"",IF(AND($I255=Re_lo!$E$5,BV$5=VLOOKUP(Re_lo!$H$5,Re_lo!$N$5:$O$16,2,0)),AT255,""))</f>
        <v/>
      </c>
      <c r="BW255" s="125" t="str">
        <f>IF(ISERR(IF(AND($I255=Re_lo!$E$5,BW$5=VLOOKUP(Re_lo!$H$5,Re_lo!$N$5:$O$16,2,0)),AU255,"")),"",IF(AND($I255=Re_lo!$E$5,BW$5=VLOOKUP(Re_lo!$H$5,Re_lo!$N$5:$O$16,2,0)),AU255,""))</f>
        <v/>
      </c>
      <c r="BX255" s="125" t="str">
        <f>IF(ISERR(IF(AND($I255=Re_lo!$E$5,BX$5=VLOOKUP(Re_lo!$H$5,Re_lo!$N$5:$O$16,2,0)),AV255,"")),"",IF(AND($I255=Re_lo!$E$5,BX$5=VLOOKUP(Re_lo!$H$5,Re_lo!$N$5:$O$16,2,0)),AV255,""))</f>
        <v/>
      </c>
      <c r="BY255" s="125" t="str">
        <f>IF(ISERR(IF(AND($I255=Re_lo!$E$5,BY$5=VLOOKUP(Re_lo!$H$5,Re_lo!$N$5:$O$16,2,0)),AW255,"")),"",IF(AND($I255=Re_lo!$E$5,BY$5=VLOOKUP(Re_lo!$H$5,Re_lo!$N$5:$O$16,2,0)),AW255,""))</f>
        <v/>
      </c>
      <c r="BZ255" s="125" t="str">
        <f>IF(ISERR(IF(AND($I255=Re_lo!$E$5,BZ$5=VLOOKUP(Re_lo!$H$5,Re_lo!$N$5:$O$16,2,0)),AX255,"")),"",IF(AND($I255=Re_lo!$E$5,BZ$5=VLOOKUP(Re_lo!$H$5,Re_lo!$N$5:$O$16,2,0)),AX255,""))</f>
        <v/>
      </c>
      <c r="CA255" s="125" t="str">
        <f>IF(ISERR(IF(AND($I255=Re_lo!$E$5,CA$5=VLOOKUP(Re_lo!$H$5,Re_lo!$N$5:$O$16,2,0)),AY255,"")),"",IF(AND($I255=Re_lo!$E$5,CA$5=VLOOKUP(Re_lo!$H$5,Re_lo!$N$5:$O$16,2,0)),AY255,""))</f>
        <v/>
      </c>
      <c r="CB255" s="125" t="str">
        <f>IF(ISERR(IF(AND($I255=Re_lo!$E$5,CB$5=VLOOKUP(Re_lo!$H$5,Re_lo!$N$5:$O$16,2,0)),AZ255,"")),"",IF(AND($I255=Re_lo!$E$5,CB$5=VLOOKUP(Re_lo!$H$5,Re_lo!$N$5:$O$16,2,0)),AZ255,""))</f>
        <v/>
      </c>
      <c r="CC255" s="125" t="str">
        <f>IF(ISERR(IF(AND($I255=Re_lo!$E$5,CC$5=VLOOKUP(Re_lo!$H$5,Re_lo!$N$5:$O$16,2,0)),BA255,"")),"",IF(AND($I255=Re_lo!$E$5,CC$5=VLOOKUP(Re_lo!$H$5,Re_lo!$N$5:$O$16,2,0)),BA255,""))</f>
        <v/>
      </c>
      <c r="CD255" s="125" t="str">
        <f>IF(ISERR(IF(AND($I255=Re_lo!$E$5,CD$5=VLOOKUP(Re_lo!$H$5,Re_lo!$N$5:$O$16,2,0)),BB255,"")),"",IF(AND($I255=Re_lo!$E$5,CD$5=VLOOKUP(Re_lo!$H$5,Re_lo!$N$5:$O$16,2,0)),BB255,""))</f>
        <v/>
      </c>
      <c r="CF255" s="125" t="str">
        <f>IF($C255="","",COUNTIFS(Con_ve!$C$6:$C$1005,$C255,Con_ve!$Q$6:$Q$1005,Cad_cl!CF$5))</f>
        <v/>
      </c>
      <c r="CG255" s="125" t="str">
        <f>IF($C255="","",COUNTIFS(Con_ve!$C$6:$C$1005,$C255,Con_ve!$Q$6:$Q$1005,Cad_cl!CG$5))</f>
        <v/>
      </c>
      <c r="CH255" s="125" t="str">
        <f>IF($C255="","",COUNTIFS(Con_ve!$C$6:$C$1005,$C255,Con_ve!$Q$6:$Q$1005,Cad_cl!CH$5))</f>
        <v/>
      </c>
      <c r="CI255" s="125" t="str">
        <f>IF($C255="","",COUNTIFS(Con_ve!$C$6:$C$1005,$C255,Con_ve!$Q$6:$Q$1005,Cad_cl!CI$5))</f>
        <v/>
      </c>
      <c r="CJ255" s="125" t="str">
        <f>IF($C255="","",COUNTIFS(Con_ve!$C$6:$C$1005,$C255,Con_ve!$Q$6:$Q$1005,Cad_cl!CJ$5))</f>
        <v/>
      </c>
      <c r="CK255" s="125" t="str">
        <f>IF($C255="","",COUNTIFS(Con_ve!$C$6:$C$1005,$C255,Con_ve!$Q$6:$Q$1005,Cad_cl!CK$5))</f>
        <v/>
      </c>
      <c r="CL255" s="125" t="str">
        <f>IF($C255="","",COUNTIFS(Con_ve!$C$6:$C$1005,$C255,Con_ve!$Q$6:$Q$1005,Cad_cl!CL$5))</f>
        <v/>
      </c>
      <c r="CM255" s="125" t="str">
        <f>IF($C255="","",COUNTIFS(Con_ve!$C$6:$C$1005,$C255,Con_ve!$Q$6:$Q$1005,Cad_cl!CM$5))</f>
        <v/>
      </c>
      <c r="CN255" s="125" t="str">
        <f>IF($C255="","",COUNTIFS(Con_ve!$C$6:$C$1005,$C255,Con_ve!$Q$6:$Q$1005,Cad_cl!CN$5))</f>
        <v/>
      </c>
      <c r="CO255" s="125" t="str">
        <f>IF($C255="","",COUNTIFS(Con_ve!$C$6:$C$1005,$C255,Con_ve!$Q$6:$Q$1005,Cad_cl!CO$5))</f>
        <v/>
      </c>
      <c r="CP255" s="125" t="str">
        <f>IF($C255="","",COUNTIFS(Con_ve!$C$6:$C$1005,$C255,Con_ve!$Q$6:$Q$1005,Cad_cl!CP$5))</f>
        <v/>
      </c>
      <c r="CQ255" s="125" t="str">
        <f>IF($C255="","",COUNTIFS(Con_ve!$C$6:$C$1005,$C255,Con_ve!$Q$6:$Q$1005,Cad_cl!CQ$5))</f>
        <v/>
      </c>
      <c r="CR255" s="125">
        <f t="shared" si="11"/>
        <v>0</v>
      </c>
    </row>
    <row r="256" spans="3:96" ht="30" customHeight="1">
      <c r="C256" s="153"/>
      <c r="D256" s="153"/>
      <c r="E256" s="154"/>
      <c r="F256" s="153"/>
      <c r="G256" s="155"/>
      <c r="H256" s="153"/>
      <c r="I256" s="153"/>
      <c r="J256" s="132" t="s">
        <v>309</v>
      </c>
      <c r="K256" s="133" t="s">
        <v>309</v>
      </c>
      <c r="L256" s="153"/>
      <c r="M256" s="153"/>
      <c r="N256" s="153"/>
      <c r="O256" s="153"/>
      <c r="P256" s="153"/>
      <c r="Q256" s="153"/>
      <c r="AP256" s="134" t="str">
        <f>IF(ISERR(IF($C256="","",SUMIFS(Con_ve!$F$6:$F$1005,Con_ve!$C$6:$C$1005,$C256,Con_ve!$I$6:$I$1005,"Fechada",Con_ve!$Q$6:$Q$1005,Cad_cl!AP$5))),"",IF($C256="","",SUMIFS(Con_ve!$F$6:$F$1005,Con_ve!$C$6:$C$1005,$C256,Con_ve!$I$6:$I$1005,"Fechada",Con_ve!$Q$6:$Q$1005,Cad_cl!AP$5)))</f>
        <v/>
      </c>
      <c r="AQ256" s="134" t="str">
        <f>IF(ISERR(IF($C256="","",SUMIFS(Con_ve!$F$6:$F$1005,Con_ve!$C$6:$C$1005,$C256,Con_ve!$I$6:$I$1005,"Fechada",Con_ve!$Q$6:$Q$1005,Cad_cl!AQ$5))),"",IF($C256="","",SUMIFS(Con_ve!$F$6:$F$1005,Con_ve!$C$6:$C$1005,$C256,Con_ve!$I$6:$I$1005,"Fechada",Con_ve!$Q$6:$Q$1005,Cad_cl!AQ$5)))</f>
        <v/>
      </c>
      <c r="AR256" s="134" t="str">
        <f>IF(ISERR(IF($C256="","",SUMIFS(Con_ve!$F$6:$F$1005,Con_ve!$C$6:$C$1005,$C256,Con_ve!$I$6:$I$1005,"Fechada",Con_ve!$Q$6:$Q$1005,Cad_cl!AR$5))),"",IF($C256="","",SUMIFS(Con_ve!$F$6:$F$1005,Con_ve!$C$6:$C$1005,$C256,Con_ve!$I$6:$I$1005,"Fechada",Con_ve!$Q$6:$Q$1005,Cad_cl!AR$5)))</f>
        <v/>
      </c>
      <c r="AS256" s="134" t="str">
        <f>IF(ISERR(IF($C256="","",SUMIFS(Con_ve!$F$6:$F$1005,Con_ve!$C$6:$C$1005,$C256,Con_ve!$I$6:$I$1005,"Fechada",Con_ve!$Q$6:$Q$1005,Cad_cl!AS$5))),"",IF($C256="","",SUMIFS(Con_ve!$F$6:$F$1005,Con_ve!$C$6:$C$1005,$C256,Con_ve!$I$6:$I$1005,"Fechada",Con_ve!$Q$6:$Q$1005,Cad_cl!AS$5)))</f>
        <v/>
      </c>
      <c r="AT256" s="134" t="str">
        <f>IF(ISERR(IF($C256="","",SUMIFS(Con_ve!$F$6:$F$1005,Con_ve!$C$6:$C$1005,$C256,Con_ve!$I$6:$I$1005,"Fechada",Con_ve!$Q$6:$Q$1005,Cad_cl!AT$5))),"",IF($C256="","",SUMIFS(Con_ve!$F$6:$F$1005,Con_ve!$C$6:$C$1005,$C256,Con_ve!$I$6:$I$1005,"Fechada",Con_ve!$Q$6:$Q$1005,Cad_cl!AT$5)))</f>
        <v/>
      </c>
      <c r="AU256" s="134" t="str">
        <f>IF(ISERR(IF($C256="","",SUMIFS(Con_ve!$F$6:$F$1005,Con_ve!$C$6:$C$1005,$C256,Con_ve!$I$6:$I$1005,"Fechada",Con_ve!$Q$6:$Q$1005,Cad_cl!AU$5))),"",IF($C256="","",SUMIFS(Con_ve!$F$6:$F$1005,Con_ve!$C$6:$C$1005,$C256,Con_ve!$I$6:$I$1005,"Fechada",Con_ve!$Q$6:$Q$1005,Cad_cl!AU$5)))</f>
        <v/>
      </c>
      <c r="AV256" s="134" t="str">
        <f>IF(ISERR(IF($C256="","",SUMIFS(Con_ve!$F$6:$F$1005,Con_ve!$C$6:$C$1005,$C256,Con_ve!$I$6:$I$1005,"Fechada",Con_ve!$Q$6:$Q$1005,Cad_cl!AV$5))),"",IF($C256="","",SUMIFS(Con_ve!$F$6:$F$1005,Con_ve!$C$6:$C$1005,$C256,Con_ve!$I$6:$I$1005,"Fechada",Con_ve!$Q$6:$Q$1005,Cad_cl!AV$5)))</f>
        <v/>
      </c>
      <c r="AW256" s="134" t="str">
        <f>IF(ISERR(IF($C256="","",SUMIFS(Con_ve!$F$6:$F$1005,Con_ve!$C$6:$C$1005,$C256,Con_ve!$I$6:$I$1005,"Fechada",Con_ve!$Q$6:$Q$1005,Cad_cl!AW$5))),"",IF($C256="","",SUMIFS(Con_ve!$F$6:$F$1005,Con_ve!$C$6:$C$1005,$C256,Con_ve!$I$6:$I$1005,"Fechada",Con_ve!$Q$6:$Q$1005,Cad_cl!AW$5)))</f>
        <v/>
      </c>
      <c r="AX256" s="134" t="str">
        <f>IF(ISERR(IF($C256="","",SUMIFS(Con_ve!$F$6:$F$1005,Con_ve!$C$6:$C$1005,$C256,Con_ve!$I$6:$I$1005,"Fechada",Con_ve!$Q$6:$Q$1005,Cad_cl!AX$5))),"",IF($C256="","",SUMIFS(Con_ve!$F$6:$F$1005,Con_ve!$C$6:$C$1005,$C256,Con_ve!$I$6:$I$1005,"Fechada",Con_ve!$Q$6:$Q$1005,Cad_cl!AX$5)))</f>
        <v/>
      </c>
      <c r="AY256" s="134" t="str">
        <f>IF(ISERR(IF($C256="","",SUMIFS(Con_ve!$F$6:$F$1005,Con_ve!$C$6:$C$1005,$C256,Con_ve!$I$6:$I$1005,"Fechada",Con_ve!$Q$6:$Q$1005,Cad_cl!AY$5))),"",IF($C256="","",SUMIFS(Con_ve!$F$6:$F$1005,Con_ve!$C$6:$C$1005,$C256,Con_ve!$I$6:$I$1005,"Fechada",Con_ve!$Q$6:$Q$1005,Cad_cl!AY$5)))</f>
        <v/>
      </c>
      <c r="AZ256" s="134" t="str">
        <f>IF(ISERR(IF($C256="","",SUMIFS(Con_ve!$F$6:$F$1005,Con_ve!$C$6:$C$1005,$C256,Con_ve!$I$6:$I$1005,"Fechada",Con_ve!$Q$6:$Q$1005,Cad_cl!AZ$5))),"",IF($C256="","",SUMIFS(Con_ve!$F$6:$F$1005,Con_ve!$C$6:$C$1005,$C256,Con_ve!$I$6:$I$1005,"Fechada",Con_ve!$Q$6:$Q$1005,Cad_cl!AZ$5)))</f>
        <v/>
      </c>
      <c r="BA256" s="134" t="str">
        <f>IF(ISERR(IF($C256="","",SUMIFS(Con_ve!$F$6:$F$1005,Con_ve!$C$6:$C$1005,$C256,Con_ve!$I$6:$I$1005,"Fechada",Con_ve!$Q$6:$Q$1005,Cad_cl!BA$5))),"",IF($C256="","",SUMIFS(Con_ve!$F$6:$F$1005,Con_ve!$C$6:$C$1005,$C256,Con_ve!$I$6:$I$1005,"Fechada",Con_ve!$Q$6:$Q$1005,Cad_cl!BA$5)))</f>
        <v/>
      </c>
      <c r="BB256" s="134">
        <f t="shared" si="9"/>
        <v>0</v>
      </c>
      <c r="BD256" s="134" t="str">
        <f>IF(ISERR(IF($C256="","",SUMIFS(Con_ve!$F$6:$F$1005,Con_ve!$C$6:$C$1005,$C256,Con_ve!$I$6:$I$1005,"Em negociação",Con_ve!$Q$6:$Q$1005,Cad_cl!BD$5))),"",IF($C256="","",SUMIFS(Con_ve!$F$6:$F$1005,Con_ve!$C$6:$C$1005,$C256,Con_ve!$I$6:$I$1005,"Em negociação",Con_ve!$Q$6:$Q$1005,Cad_cl!BD$5)))</f>
        <v/>
      </c>
      <c r="BE256" s="134" t="str">
        <f>IF(ISERR(IF($C256="","",SUMIFS(Con_ve!$F$6:$F$1005,Con_ve!$C$6:$C$1005,$C256,Con_ve!$I$6:$I$1005,"Em negociação",Con_ve!$Q$6:$Q$1005,Cad_cl!BE$5))),"",IF($C256="","",SUMIFS(Con_ve!$F$6:$F$1005,Con_ve!$C$6:$C$1005,$C256,Con_ve!$I$6:$I$1005,"Em negociação",Con_ve!$Q$6:$Q$1005,Cad_cl!BE$5)))</f>
        <v/>
      </c>
      <c r="BF256" s="134" t="str">
        <f>IF(ISERR(IF($C256="","",SUMIFS(Con_ve!$F$6:$F$1005,Con_ve!$C$6:$C$1005,$C256,Con_ve!$I$6:$I$1005,"Em negociação",Con_ve!$Q$6:$Q$1005,Cad_cl!BF$5))),"",IF($C256="","",SUMIFS(Con_ve!$F$6:$F$1005,Con_ve!$C$6:$C$1005,$C256,Con_ve!$I$6:$I$1005,"Em negociação",Con_ve!$Q$6:$Q$1005,Cad_cl!BF$5)))</f>
        <v/>
      </c>
      <c r="BG256" s="134" t="str">
        <f>IF(ISERR(IF($C256="","",SUMIFS(Con_ve!$F$6:$F$1005,Con_ve!$C$6:$C$1005,$C256,Con_ve!$I$6:$I$1005,"Em negociação",Con_ve!$Q$6:$Q$1005,Cad_cl!BG$5))),"",IF($C256="","",SUMIFS(Con_ve!$F$6:$F$1005,Con_ve!$C$6:$C$1005,$C256,Con_ve!$I$6:$I$1005,"Em negociação",Con_ve!$Q$6:$Q$1005,Cad_cl!BG$5)))</f>
        <v/>
      </c>
      <c r="BH256" s="134" t="str">
        <f>IF(ISERR(IF($C256="","",SUMIFS(Con_ve!$F$6:$F$1005,Con_ve!$C$6:$C$1005,$C256,Con_ve!$I$6:$I$1005,"Em negociação",Con_ve!$Q$6:$Q$1005,Cad_cl!BH$5))),"",IF($C256="","",SUMIFS(Con_ve!$F$6:$F$1005,Con_ve!$C$6:$C$1005,$C256,Con_ve!$I$6:$I$1005,"Em negociação",Con_ve!$Q$6:$Q$1005,Cad_cl!BH$5)))</f>
        <v/>
      </c>
      <c r="BI256" s="134" t="str">
        <f>IF(ISERR(IF($C256="","",SUMIFS(Con_ve!$F$6:$F$1005,Con_ve!$C$6:$C$1005,$C256,Con_ve!$I$6:$I$1005,"Em negociação",Con_ve!$Q$6:$Q$1005,Cad_cl!BI$5))),"",IF($C256="","",SUMIFS(Con_ve!$F$6:$F$1005,Con_ve!$C$6:$C$1005,$C256,Con_ve!$I$6:$I$1005,"Em negociação",Con_ve!$Q$6:$Q$1005,Cad_cl!BI$5)))</f>
        <v/>
      </c>
      <c r="BJ256" s="134" t="str">
        <f>IF(ISERR(IF($C256="","",SUMIFS(Con_ve!$F$6:$F$1005,Con_ve!$C$6:$C$1005,$C256,Con_ve!$I$6:$I$1005,"Em negociação",Con_ve!$Q$6:$Q$1005,Cad_cl!BJ$5))),"",IF($C256="","",SUMIFS(Con_ve!$F$6:$F$1005,Con_ve!$C$6:$C$1005,$C256,Con_ve!$I$6:$I$1005,"Em negociação",Con_ve!$Q$6:$Q$1005,Cad_cl!BJ$5)))</f>
        <v/>
      </c>
      <c r="BK256" s="134" t="str">
        <f>IF(ISERR(IF($C256="","",SUMIFS(Con_ve!$F$6:$F$1005,Con_ve!$C$6:$C$1005,$C256,Con_ve!$I$6:$I$1005,"Em negociação",Con_ve!$Q$6:$Q$1005,Cad_cl!BK$5))),"",IF($C256="","",SUMIFS(Con_ve!$F$6:$F$1005,Con_ve!$C$6:$C$1005,$C256,Con_ve!$I$6:$I$1005,"Em negociação",Con_ve!$Q$6:$Q$1005,Cad_cl!BK$5)))</f>
        <v/>
      </c>
      <c r="BL256" s="134" t="str">
        <f>IF(ISERR(IF($C256="","",SUMIFS(Con_ve!$F$6:$F$1005,Con_ve!$C$6:$C$1005,$C256,Con_ve!$I$6:$I$1005,"Em negociação",Con_ve!$Q$6:$Q$1005,Cad_cl!BL$5))),"",IF($C256="","",SUMIFS(Con_ve!$F$6:$F$1005,Con_ve!$C$6:$C$1005,$C256,Con_ve!$I$6:$I$1005,"Em negociação",Con_ve!$Q$6:$Q$1005,Cad_cl!BL$5)))</f>
        <v/>
      </c>
      <c r="BM256" s="134" t="str">
        <f>IF(ISERR(IF($C256="","",SUMIFS(Con_ve!$F$6:$F$1005,Con_ve!$C$6:$C$1005,$C256,Con_ve!$I$6:$I$1005,"Em negociação",Con_ve!$Q$6:$Q$1005,Cad_cl!BM$5))),"",IF($C256="","",SUMIFS(Con_ve!$F$6:$F$1005,Con_ve!$C$6:$C$1005,$C256,Con_ve!$I$6:$I$1005,"Em negociação",Con_ve!$Q$6:$Q$1005,Cad_cl!BM$5)))</f>
        <v/>
      </c>
      <c r="BN256" s="134" t="str">
        <f>IF(ISERR(IF($C256="","",SUMIFS(Con_ve!$F$6:$F$1005,Con_ve!$C$6:$C$1005,$C256,Con_ve!$I$6:$I$1005,"Em negociação",Con_ve!$Q$6:$Q$1005,Cad_cl!BN$5))),"",IF($C256="","",SUMIFS(Con_ve!$F$6:$F$1005,Con_ve!$C$6:$C$1005,$C256,Con_ve!$I$6:$I$1005,"Em negociação",Con_ve!$Q$6:$Q$1005,Cad_cl!BN$5)))</f>
        <v/>
      </c>
      <c r="BO256" s="134" t="str">
        <f>IF(ISERR(IF($C256="","",SUMIFS(Con_ve!$F$6:$F$1005,Con_ve!$C$6:$C$1005,$C256,Con_ve!$I$6:$I$1005,"Em negociação",Con_ve!$Q$6:$Q$1005,Cad_cl!BO$5))),"",IF($C256="","",SUMIFS(Con_ve!$F$6:$F$1005,Con_ve!$C$6:$C$1005,$C256,Con_ve!$I$6:$I$1005,"Em negociação",Con_ve!$Q$6:$Q$1005,Cad_cl!BO$5)))</f>
        <v/>
      </c>
      <c r="BP256" s="134">
        <f t="shared" si="10"/>
        <v>0</v>
      </c>
      <c r="BR256" s="125" t="str">
        <f>IF(ISERR(IF(AND($I256=Re_lo!$E$5,BR$5=VLOOKUP(Re_lo!$H$5,Re_lo!$N$5:$O$16,2,0)),AP256,"")),"",IF(AND($I256=Re_lo!$E$5,BR$5=VLOOKUP(Re_lo!$H$5,Re_lo!$N$5:$O$16,2,0)),AP256,""))</f>
        <v/>
      </c>
      <c r="BS256" s="125" t="str">
        <f>IF(ISERR(IF(AND($I256=Re_lo!$E$5,BS$5=VLOOKUP(Re_lo!$H$5,Re_lo!$N$5:$O$16,2,0)),AQ256,"")),"",IF(AND($I256=Re_lo!$E$5,BS$5=VLOOKUP(Re_lo!$H$5,Re_lo!$N$5:$O$16,2,0)),AQ256,""))</f>
        <v/>
      </c>
      <c r="BT256" s="125" t="str">
        <f>IF(ISERR(IF(AND($I256=Re_lo!$E$5,BT$5=VLOOKUP(Re_lo!$H$5,Re_lo!$N$5:$O$16,2,0)),AR256,"")),"",IF(AND($I256=Re_lo!$E$5,BT$5=VLOOKUP(Re_lo!$H$5,Re_lo!$N$5:$O$16,2,0)),AR256,""))</f>
        <v/>
      </c>
      <c r="BU256" s="125" t="str">
        <f>IF(ISERR(IF(AND($I256=Re_lo!$E$5,BU$5=VLOOKUP(Re_lo!$H$5,Re_lo!$N$5:$O$16,2,0)),AS256,"")),"",IF(AND($I256=Re_lo!$E$5,BU$5=VLOOKUP(Re_lo!$H$5,Re_lo!$N$5:$O$16,2,0)),AS256,""))</f>
        <v/>
      </c>
      <c r="BV256" s="125" t="str">
        <f>IF(ISERR(IF(AND($I256=Re_lo!$E$5,BV$5=VLOOKUP(Re_lo!$H$5,Re_lo!$N$5:$O$16,2,0)),AT256,"")),"",IF(AND($I256=Re_lo!$E$5,BV$5=VLOOKUP(Re_lo!$H$5,Re_lo!$N$5:$O$16,2,0)),AT256,""))</f>
        <v/>
      </c>
      <c r="BW256" s="125" t="str">
        <f>IF(ISERR(IF(AND($I256=Re_lo!$E$5,BW$5=VLOOKUP(Re_lo!$H$5,Re_lo!$N$5:$O$16,2,0)),AU256,"")),"",IF(AND($I256=Re_lo!$E$5,BW$5=VLOOKUP(Re_lo!$H$5,Re_lo!$N$5:$O$16,2,0)),AU256,""))</f>
        <v/>
      </c>
      <c r="BX256" s="125" t="str">
        <f>IF(ISERR(IF(AND($I256=Re_lo!$E$5,BX$5=VLOOKUP(Re_lo!$H$5,Re_lo!$N$5:$O$16,2,0)),AV256,"")),"",IF(AND($I256=Re_lo!$E$5,BX$5=VLOOKUP(Re_lo!$H$5,Re_lo!$N$5:$O$16,2,0)),AV256,""))</f>
        <v/>
      </c>
      <c r="BY256" s="125" t="str">
        <f>IF(ISERR(IF(AND($I256=Re_lo!$E$5,BY$5=VLOOKUP(Re_lo!$H$5,Re_lo!$N$5:$O$16,2,0)),AW256,"")),"",IF(AND($I256=Re_lo!$E$5,BY$5=VLOOKUP(Re_lo!$H$5,Re_lo!$N$5:$O$16,2,0)),AW256,""))</f>
        <v/>
      </c>
      <c r="BZ256" s="125" t="str">
        <f>IF(ISERR(IF(AND($I256=Re_lo!$E$5,BZ$5=VLOOKUP(Re_lo!$H$5,Re_lo!$N$5:$O$16,2,0)),AX256,"")),"",IF(AND($I256=Re_lo!$E$5,BZ$5=VLOOKUP(Re_lo!$H$5,Re_lo!$N$5:$O$16,2,0)),AX256,""))</f>
        <v/>
      </c>
      <c r="CA256" s="125" t="str">
        <f>IF(ISERR(IF(AND($I256=Re_lo!$E$5,CA$5=VLOOKUP(Re_lo!$H$5,Re_lo!$N$5:$O$16,2,0)),AY256,"")),"",IF(AND($I256=Re_lo!$E$5,CA$5=VLOOKUP(Re_lo!$H$5,Re_lo!$N$5:$O$16,2,0)),AY256,""))</f>
        <v/>
      </c>
      <c r="CB256" s="125" t="str">
        <f>IF(ISERR(IF(AND($I256=Re_lo!$E$5,CB$5=VLOOKUP(Re_lo!$H$5,Re_lo!$N$5:$O$16,2,0)),AZ256,"")),"",IF(AND($I256=Re_lo!$E$5,CB$5=VLOOKUP(Re_lo!$H$5,Re_lo!$N$5:$O$16,2,0)),AZ256,""))</f>
        <v/>
      </c>
      <c r="CC256" s="125" t="str">
        <f>IF(ISERR(IF(AND($I256=Re_lo!$E$5,CC$5=VLOOKUP(Re_lo!$H$5,Re_lo!$N$5:$O$16,2,0)),BA256,"")),"",IF(AND($I256=Re_lo!$E$5,CC$5=VLOOKUP(Re_lo!$H$5,Re_lo!$N$5:$O$16,2,0)),BA256,""))</f>
        <v/>
      </c>
      <c r="CD256" s="125" t="str">
        <f>IF(ISERR(IF(AND($I256=Re_lo!$E$5,CD$5=VLOOKUP(Re_lo!$H$5,Re_lo!$N$5:$O$16,2,0)),BB256,"")),"",IF(AND($I256=Re_lo!$E$5,CD$5=VLOOKUP(Re_lo!$H$5,Re_lo!$N$5:$O$16,2,0)),BB256,""))</f>
        <v/>
      </c>
      <c r="CF256" s="125" t="str">
        <f>IF($C256="","",COUNTIFS(Con_ve!$C$6:$C$1005,$C256,Con_ve!$Q$6:$Q$1005,Cad_cl!CF$5))</f>
        <v/>
      </c>
      <c r="CG256" s="125" t="str">
        <f>IF($C256="","",COUNTIFS(Con_ve!$C$6:$C$1005,$C256,Con_ve!$Q$6:$Q$1005,Cad_cl!CG$5))</f>
        <v/>
      </c>
      <c r="CH256" s="125" t="str">
        <f>IF($C256="","",COUNTIFS(Con_ve!$C$6:$C$1005,$C256,Con_ve!$Q$6:$Q$1005,Cad_cl!CH$5))</f>
        <v/>
      </c>
      <c r="CI256" s="125" t="str">
        <f>IF($C256="","",COUNTIFS(Con_ve!$C$6:$C$1005,$C256,Con_ve!$Q$6:$Q$1005,Cad_cl!CI$5))</f>
        <v/>
      </c>
      <c r="CJ256" s="125" t="str">
        <f>IF($C256="","",COUNTIFS(Con_ve!$C$6:$C$1005,$C256,Con_ve!$Q$6:$Q$1005,Cad_cl!CJ$5))</f>
        <v/>
      </c>
      <c r="CK256" s="125" t="str">
        <f>IF($C256="","",COUNTIFS(Con_ve!$C$6:$C$1005,$C256,Con_ve!$Q$6:$Q$1005,Cad_cl!CK$5))</f>
        <v/>
      </c>
      <c r="CL256" s="125" t="str">
        <f>IF($C256="","",COUNTIFS(Con_ve!$C$6:$C$1005,$C256,Con_ve!$Q$6:$Q$1005,Cad_cl!CL$5))</f>
        <v/>
      </c>
      <c r="CM256" s="125" t="str">
        <f>IF($C256="","",COUNTIFS(Con_ve!$C$6:$C$1005,$C256,Con_ve!$Q$6:$Q$1005,Cad_cl!CM$5))</f>
        <v/>
      </c>
      <c r="CN256" s="125" t="str">
        <f>IF($C256="","",COUNTIFS(Con_ve!$C$6:$C$1005,$C256,Con_ve!$Q$6:$Q$1005,Cad_cl!CN$5))</f>
        <v/>
      </c>
      <c r="CO256" s="125" t="str">
        <f>IF($C256="","",COUNTIFS(Con_ve!$C$6:$C$1005,$C256,Con_ve!$Q$6:$Q$1005,Cad_cl!CO$5))</f>
        <v/>
      </c>
      <c r="CP256" s="125" t="str">
        <f>IF($C256="","",COUNTIFS(Con_ve!$C$6:$C$1005,$C256,Con_ve!$Q$6:$Q$1005,Cad_cl!CP$5))</f>
        <v/>
      </c>
      <c r="CQ256" s="125" t="str">
        <f>IF($C256="","",COUNTIFS(Con_ve!$C$6:$C$1005,$C256,Con_ve!$Q$6:$Q$1005,Cad_cl!CQ$5))</f>
        <v/>
      </c>
      <c r="CR256" s="125">
        <f t="shared" si="11"/>
        <v>0</v>
      </c>
    </row>
    <row r="257" spans="3:96" ht="30" customHeight="1">
      <c r="C257" s="153"/>
      <c r="D257" s="153"/>
      <c r="E257" s="154"/>
      <c r="F257" s="153"/>
      <c r="G257" s="155"/>
      <c r="H257" s="153"/>
      <c r="I257" s="153"/>
      <c r="J257" s="132" t="s">
        <v>309</v>
      </c>
      <c r="K257" s="133" t="s">
        <v>309</v>
      </c>
      <c r="L257" s="153"/>
      <c r="M257" s="153"/>
      <c r="N257" s="153"/>
      <c r="O257" s="153"/>
      <c r="P257" s="153"/>
      <c r="Q257" s="153"/>
      <c r="AP257" s="134" t="str">
        <f>IF(ISERR(IF($C257="","",SUMIFS(Con_ve!$F$6:$F$1005,Con_ve!$C$6:$C$1005,$C257,Con_ve!$I$6:$I$1005,"Fechada",Con_ve!$Q$6:$Q$1005,Cad_cl!AP$5))),"",IF($C257="","",SUMIFS(Con_ve!$F$6:$F$1005,Con_ve!$C$6:$C$1005,$C257,Con_ve!$I$6:$I$1005,"Fechada",Con_ve!$Q$6:$Q$1005,Cad_cl!AP$5)))</f>
        <v/>
      </c>
      <c r="AQ257" s="134" t="str">
        <f>IF(ISERR(IF($C257="","",SUMIFS(Con_ve!$F$6:$F$1005,Con_ve!$C$6:$C$1005,$C257,Con_ve!$I$6:$I$1005,"Fechada",Con_ve!$Q$6:$Q$1005,Cad_cl!AQ$5))),"",IF($C257="","",SUMIFS(Con_ve!$F$6:$F$1005,Con_ve!$C$6:$C$1005,$C257,Con_ve!$I$6:$I$1005,"Fechada",Con_ve!$Q$6:$Q$1005,Cad_cl!AQ$5)))</f>
        <v/>
      </c>
      <c r="AR257" s="134" t="str">
        <f>IF(ISERR(IF($C257="","",SUMIFS(Con_ve!$F$6:$F$1005,Con_ve!$C$6:$C$1005,$C257,Con_ve!$I$6:$I$1005,"Fechada",Con_ve!$Q$6:$Q$1005,Cad_cl!AR$5))),"",IF($C257="","",SUMIFS(Con_ve!$F$6:$F$1005,Con_ve!$C$6:$C$1005,$C257,Con_ve!$I$6:$I$1005,"Fechada",Con_ve!$Q$6:$Q$1005,Cad_cl!AR$5)))</f>
        <v/>
      </c>
      <c r="AS257" s="134" t="str">
        <f>IF(ISERR(IF($C257="","",SUMIFS(Con_ve!$F$6:$F$1005,Con_ve!$C$6:$C$1005,$C257,Con_ve!$I$6:$I$1005,"Fechada",Con_ve!$Q$6:$Q$1005,Cad_cl!AS$5))),"",IF($C257="","",SUMIFS(Con_ve!$F$6:$F$1005,Con_ve!$C$6:$C$1005,$C257,Con_ve!$I$6:$I$1005,"Fechada",Con_ve!$Q$6:$Q$1005,Cad_cl!AS$5)))</f>
        <v/>
      </c>
      <c r="AT257" s="134" t="str">
        <f>IF(ISERR(IF($C257="","",SUMIFS(Con_ve!$F$6:$F$1005,Con_ve!$C$6:$C$1005,$C257,Con_ve!$I$6:$I$1005,"Fechada",Con_ve!$Q$6:$Q$1005,Cad_cl!AT$5))),"",IF($C257="","",SUMIFS(Con_ve!$F$6:$F$1005,Con_ve!$C$6:$C$1005,$C257,Con_ve!$I$6:$I$1005,"Fechada",Con_ve!$Q$6:$Q$1005,Cad_cl!AT$5)))</f>
        <v/>
      </c>
      <c r="AU257" s="134" t="str">
        <f>IF(ISERR(IF($C257="","",SUMIFS(Con_ve!$F$6:$F$1005,Con_ve!$C$6:$C$1005,$C257,Con_ve!$I$6:$I$1005,"Fechada",Con_ve!$Q$6:$Q$1005,Cad_cl!AU$5))),"",IF($C257="","",SUMIFS(Con_ve!$F$6:$F$1005,Con_ve!$C$6:$C$1005,$C257,Con_ve!$I$6:$I$1005,"Fechada",Con_ve!$Q$6:$Q$1005,Cad_cl!AU$5)))</f>
        <v/>
      </c>
      <c r="AV257" s="134" t="str">
        <f>IF(ISERR(IF($C257="","",SUMIFS(Con_ve!$F$6:$F$1005,Con_ve!$C$6:$C$1005,$C257,Con_ve!$I$6:$I$1005,"Fechada",Con_ve!$Q$6:$Q$1005,Cad_cl!AV$5))),"",IF($C257="","",SUMIFS(Con_ve!$F$6:$F$1005,Con_ve!$C$6:$C$1005,$C257,Con_ve!$I$6:$I$1005,"Fechada",Con_ve!$Q$6:$Q$1005,Cad_cl!AV$5)))</f>
        <v/>
      </c>
      <c r="AW257" s="134" t="str">
        <f>IF(ISERR(IF($C257="","",SUMIFS(Con_ve!$F$6:$F$1005,Con_ve!$C$6:$C$1005,$C257,Con_ve!$I$6:$I$1005,"Fechada",Con_ve!$Q$6:$Q$1005,Cad_cl!AW$5))),"",IF($C257="","",SUMIFS(Con_ve!$F$6:$F$1005,Con_ve!$C$6:$C$1005,$C257,Con_ve!$I$6:$I$1005,"Fechada",Con_ve!$Q$6:$Q$1005,Cad_cl!AW$5)))</f>
        <v/>
      </c>
      <c r="AX257" s="134" t="str">
        <f>IF(ISERR(IF($C257="","",SUMIFS(Con_ve!$F$6:$F$1005,Con_ve!$C$6:$C$1005,$C257,Con_ve!$I$6:$I$1005,"Fechada",Con_ve!$Q$6:$Q$1005,Cad_cl!AX$5))),"",IF($C257="","",SUMIFS(Con_ve!$F$6:$F$1005,Con_ve!$C$6:$C$1005,$C257,Con_ve!$I$6:$I$1005,"Fechada",Con_ve!$Q$6:$Q$1005,Cad_cl!AX$5)))</f>
        <v/>
      </c>
      <c r="AY257" s="134" t="str">
        <f>IF(ISERR(IF($C257="","",SUMIFS(Con_ve!$F$6:$F$1005,Con_ve!$C$6:$C$1005,$C257,Con_ve!$I$6:$I$1005,"Fechada",Con_ve!$Q$6:$Q$1005,Cad_cl!AY$5))),"",IF($C257="","",SUMIFS(Con_ve!$F$6:$F$1005,Con_ve!$C$6:$C$1005,$C257,Con_ve!$I$6:$I$1005,"Fechada",Con_ve!$Q$6:$Q$1005,Cad_cl!AY$5)))</f>
        <v/>
      </c>
      <c r="AZ257" s="134" t="str">
        <f>IF(ISERR(IF($C257="","",SUMIFS(Con_ve!$F$6:$F$1005,Con_ve!$C$6:$C$1005,$C257,Con_ve!$I$6:$I$1005,"Fechada",Con_ve!$Q$6:$Q$1005,Cad_cl!AZ$5))),"",IF($C257="","",SUMIFS(Con_ve!$F$6:$F$1005,Con_ve!$C$6:$C$1005,$C257,Con_ve!$I$6:$I$1005,"Fechada",Con_ve!$Q$6:$Q$1005,Cad_cl!AZ$5)))</f>
        <v/>
      </c>
      <c r="BA257" s="134" t="str">
        <f>IF(ISERR(IF($C257="","",SUMIFS(Con_ve!$F$6:$F$1005,Con_ve!$C$6:$C$1005,$C257,Con_ve!$I$6:$I$1005,"Fechada",Con_ve!$Q$6:$Q$1005,Cad_cl!BA$5))),"",IF($C257="","",SUMIFS(Con_ve!$F$6:$F$1005,Con_ve!$C$6:$C$1005,$C257,Con_ve!$I$6:$I$1005,"Fechada",Con_ve!$Q$6:$Q$1005,Cad_cl!BA$5)))</f>
        <v/>
      </c>
      <c r="BB257" s="134">
        <f t="shared" si="9"/>
        <v>0</v>
      </c>
      <c r="BD257" s="134" t="str">
        <f>IF(ISERR(IF($C257="","",SUMIFS(Con_ve!$F$6:$F$1005,Con_ve!$C$6:$C$1005,$C257,Con_ve!$I$6:$I$1005,"Em negociação",Con_ve!$Q$6:$Q$1005,Cad_cl!BD$5))),"",IF($C257="","",SUMIFS(Con_ve!$F$6:$F$1005,Con_ve!$C$6:$C$1005,$C257,Con_ve!$I$6:$I$1005,"Em negociação",Con_ve!$Q$6:$Q$1005,Cad_cl!BD$5)))</f>
        <v/>
      </c>
      <c r="BE257" s="134" t="str">
        <f>IF(ISERR(IF($C257="","",SUMIFS(Con_ve!$F$6:$F$1005,Con_ve!$C$6:$C$1005,$C257,Con_ve!$I$6:$I$1005,"Em negociação",Con_ve!$Q$6:$Q$1005,Cad_cl!BE$5))),"",IF($C257="","",SUMIFS(Con_ve!$F$6:$F$1005,Con_ve!$C$6:$C$1005,$C257,Con_ve!$I$6:$I$1005,"Em negociação",Con_ve!$Q$6:$Q$1005,Cad_cl!BE$5)))</f>
        <v/>
      </c>
      <c r="BF257" s="134" t="str">
        <f>IF(ISERR(IF($C257="","",SUMIFS(Con_ve!$F$6:$F$1005,Con_ve!$C$6:$C$1005,$C257,Con_ve!$I$6:$I$1005,"Em negociação",Con_ve!$Q$6:$Q$1005,Cad_cl!BF$5))),"",IF($C257="","",SUMIFS(Con_ve!$F$6:$F$1005,Con_ve!$C$6:$C$1005,$C257,Con_ve!$I$6:$I$1005,"Em negociação",Con_ve!$Q$6:$Q$1005,Cad_cl!BF$5)))</f>
        <v/>
      </c>
      <c r="BG257" s="134" t="str">
        <f>IF(ISERR(IF($C257="","",SUMIFS(Con_ve!$F$6:$F$1005,Con_ve!$C$6:$C$1005,$C257,Con_ve!$I$6:$I$1005,"Em negociação",Con_ve!$Q$6:$Q$1005,Cad_cl!BG$5))),"",IF($C257="","",SUMIFS(Con_ve!$F$6:$F$1005,Con_ve!$C$6:$C$1005,$C257,Con_ve!$I$6:$I$1005,"Em negociação",Con_ve!$Q$6:$Q$1005,Cad_cl!BG$5)))</f>
        <v/>
      </c>
      <c r="BH257" s="134" t="str">
        <f>IF(ISERR(IF($C257="","",SUMIFS(Con_ve!$F$6:$F$1005,Con_ve!$C$6:$C$1005,$C257,Con_ve!$I$6:$I$1005,"Em negociação",Con_ve!$Q$6:$Q$1005,Cad_cl!BH$5))),"",IF($C257="","",SUMIFS(Con_ve!$F$6:$F$1005,Con_ve!$C$6:$C$1005,$C257,Con_ve!$I$6:$I$1005,"Em negociação",Con_ve!$Q$6:$Q$1005,Cad_cl!BH$5)))</f>
        <v/>
      </c>
      <c r="BI257" s="134" t="str">
        <f>IF(ISERR(IF($C257="","",SUMIFS(Con_ve!$F$6:$F$1005,Con_ve!$C$6:$C$1005,$C257,Con_ve!$I$6:$I$1005,"Em negociação",Con_ve!$Q$6:$Q$1005,Cad_cl!BI$5))),"",IF($C257="","",SUMIFS(Con_ve!$F$6:$F$1005,Con_ve!$C$6:$C$1005,$C257,Con_ve!$I$6:$I$1005,"Em negociação",Con_ve!$Q$6:$Q$1005,Cad_cl!BI$5)))</f>
        <v/>
      </c>
      <c r="BJ257" s="134" t="str">
        <f>IF(ISERR(IF($C257="","",SUMIFS(Con_ve!$F$6:$F$1005,Con_ve!$C$6:$C$1005,$C257,Con_ve!$I$6:$I$1005,"Em negociação",Con_ve!$Q$6:$Q$1005,Cad_cl!BJ$5))),"",IF($C257="","",SUMIFS(Con_ve!$F$6:$F$1005,Con_ve!$C$6:$C$1005,$C257,Con_ve!$I$6:$I$1005,"Em negociação",Con_ve!$Q$6:$Q$1005,Cad_cl!BJ$5)))</f>
        <v/>
      </c>
      <c r="BK257" s="134" t="str">
        <f>IF(ISERR(IF($C257="","",SUMIFS(Con_ve!$F$6:$F$1005,Con_ve!$C$6:$C$1005,$C257,Con_ve!$I$6:$I$1005,"Em negociação",Con_ve!$Q$6:$Q$1005,Cad_cl!BK$5))),"",IF($C257="","",SUMIFS(Con_ve!$F$6:$F$1005,Con_ve!$C$6:$C$1005,$C257,Con_ve!$I$6:$I$1005,"Em negociação",Con_ve!$Q$6:$Q$1005,Cad_cl!BK$5)))</f>
        <v/>
      </c>
      <c r="BL257" s="134" t="str">
        <f>IF(ISERR(IF($C257="","",SUMIFS(Con_ve!$F$6:$F$1005,Con_ve!$C$6:$C$1005,$C257,Con_ve!$I$6:$I$1005,"Em negociação",Con_ve!$Q$6:$Q$1005,Cad_cl!BL$5))),"",IF($C257="","",SUMIFS(Con_ve!$F$6:$F$1005,Con_ve!$C$6:$C$1005,$C257,Con_ve!$I$6:$I$1005,"Em negociação",Con_ve!$Q$6:$Q$1005,Cad_cl!BL$5)))</f>
        <v/>
      </c>
      <c r="BM257" s="134" t="str">
        <f>IF(ISERR(IF($C257="","",SUMIFS(Con_ve!$F$6:$F$1005,Con_ve!$C$6:$C$1005,$C257,Con_ve!$I$6:$I$1005,"Em negociação",Con_ve!$Q$6:$Q$1005,Cad_cl!BM$5))),"",IF($C257="","",SUMIFS(Con_ve!$F$6:$F$1005,Con_ve!$C$6:$C$1005,$C257,Con_ve!$I$6:$I$1005,"Em negociação",Con_ve!$Q$6:$Q$1005,Cad_cl!BM$5)))</f>
        <v/>
      </c>
      <c r="BN257" s="134" t="str">
        <f>IF(ISERR(IF($C257="","",SUMIFS(Con_ve!$F$6:$F$1005,Con_ve!$C$6:$C$1005,$C257,Con_ve!$I$6:$I$1005,"Em negociação",Con_ve!$Q$6:$Q$1005,Cad_cl!BN$5))),"",IF($C257="","",SUMIFS(Con_ve!$F$6:$F$1005,Con_ve!$C$6:$C$1005,$C257,Con_ve!$I$6:$I$1005,"Em negociação",Con_ve!$Q$6:$Q$1005,Cad_cl!BN$5)))</f>
        <v/>
      </c>
      <c r="BO257" s="134" t="str">
        <f>IF(ISERR(IF($C257="","",SUMIFS(Con_ve!$F$6:$F$1005,Con_ve!$C$6:$C$1005,$C257,Con_ve!$I$6:$I$1005,"Em negociação",Con_ve!$Q$6:$Q$1005,Cad_cl!BO$5))),"",IF($C257="","",SUMIFS(Con_ve!$F$6:$F$1005,Con_ve!$C$6:$C$1005,$C257,Con_ve!$I$6:$I$1005,"Em negociação",Con_ve!$Q$6:$Q$1005,Cad_cl!BO$5)))</f>
        <v/>
      </c>
      <c r="BP257" s="134">
        <f t="shared" si="10"/>
        <v>0</v>
      </c>
      <c r="BR257" s="125" t="str">
        <f>IF(ISERR(IF(AND($I257=Re_lo!$E$5,BR$5=VLOOKUP(Re_lo!$H$5,Re_lo!$N$5:$O$16,2,0)),AP257,"")),"",IF(AND($I257=Re_lo!$E$5,BR$5=VLOOKUP(Re_lo!$H$5,Re_lo!$N$5:$O$16,2,0)),AP257,""))</f>
        <v/>
      </c>
      <c r="BS257" s="125" t="str">
        <f>IF(ISERR(IF(AND($I257=Re_lo!$E$5,BS$5=VLOOKUP(Re_lo!$H$5,Re_lo!$N$5:$O$16,2,0)),AQ257,"")),"",IF(AND($I257=Re_lo!$E$5,BS$5=VLOOKUP(Re_lo!$H$5,Re_lo!$N$5:$O$16,2,0)),AQ257,""))</f>
        <v/>
      </c>
      <c r="BT257" s="125" t="str">
        <f>IF(ISERR(IF(AND($I257=Re_lo!$E$5,BT$5=VLOOKUP(Re_lo!$H$5,Re_lo!$N$5:$O$16,2,0)),AR257,"")),"",IF(AND($I257=Re_lo!$E$5,BT$5=VLOOKUP(Re_lo!$H$5,Re_lo!$N$5:$O$16,2,0)),AR257,""))</f>
        <v/>
      </c>
      <c r="BU257" s="125" t="str">
        <f>IF(ISERR(IF(AND($I257=Re_lo!$E$5,BU$5=VLOOKUP(Re_lo!$H$5,Re_lo!$N$5:$O$16,2,0)),AS257,"")),"",IF(AND($I257=Re_lo!$E$5,BU$5=VLOOKUP(Re_lo!$H$5,Re_lo!$N$5:$O$16,2,0)),AS257,""))</f>
        <v/>
      </c>
      <c r="BV257" s="125" t="str">
        <f>IF(ISERR(IF(AND($I257=Re_lo!$E$5,BV$5=VLOOKUP(Re_lo!$H$5,Re_lo!$N$5:$O$16,2,0)),AT257,"")),"",IF(AND($I257=Re_lo!$E$5,BV$5=VLOOKUP(Re_lo!$H$5,Re_lo!$N$5:$O$16,2,0)),AT257,""))</f>
        <v/>
      </c>
      <c r="BW257" s="125" t="str">
        <f>IF(ISERR(IF(AND($I257=Re_lo!$E$5,BW$5=VLOOKUP(Re_lo!$H$5,Re_lo!$N$5:$O$16,2,0)),AU257,"")),"",IF(AND($I257=Re_lo!$E$5,BW$5=VLOOKUP(Re_lo!$H$5,Re_lo!$N$5:$O$16,2,0)),AU257,""))</f>
        <v/>
      </c>
      <c r="BX257" s="125" t="str">
        <f>IF(ISERR(IF(AND($I257=Re_lo!$E$5,BX$5=VLOOKUP(Re_lo!$H$5,Re_lo!$N$5:$O$16,2,0)),AV257,"")),"",IF(AND($I257=Re_lo!$E$5,BX$5=VLOOKUP(Re_lo!$H$5,Re_lo!$N$5:$O$16,2,0)),AV257,""))</f>
        <v/>
      </c>
      <c r="BY257" s="125" t="str">
        <f>IF(ISERR(IF(AND($I257=Re_lo!$E$5,BY$5=VLOOKUP(Re_lo!$H$5,Re_lo!$N$5:$O$16,2,0)),AW257,"")),"",IF(AND($I257=Re_lo!$E$5,BY$5=VLOOKUP(Re_lo!$H$5,Re_lo!$N$5:$O$16,2,0)),AW257,""))</f>
        <v/>
      </c>
      <c r="BZ257" s="125" t="str">
        <f>IF(ISERR(IF(AND($I257=Re_lo!$E$5,BZ$5=VLOOKUP(Re_lo!$H$5,Re_lo!$N$5:$O$16,2,0)),AX257,"")),"",IF(AND($I257=Re_lo!$E$5,BZ$5=VLOOKUP(Re_lo!$H$5,Re_lo!$N$5:$O$16,2,0)),AX257,""))</f>
        <v/>
      </c>
      <c r="CA257" s="125" t="str">
        <f>IF(ISERR(IF(AND($I257=Re_lo!$E$5,CA$5=VLOOKUP(Re_lo!$H$5,Re_lo!$N$5:$O$16,2,0)),AY257,"")),"",IF(AND($I257=Re_lo!$E$5,CA$5=VLOOKUP(Re_lo!$H$5,Re_lo!$N$5:$O$16,2,0)),AY257,""))</f>
        <v/>
      </c>
      <c r="CB257" s="125" t="str">
        <f>IF(ISERR(IF(AND($I257=Re_lo!$E$5,CB$5=VLOOKUP(Re_lo!$H$5,Re_lo!$N$5:$O$16,2,0)),AZ257,"")),"",IF(AND($I257=Re_lo!$E$5,CB$5=VLOOKUP(Re_lo!$H$5,Re_lo!$N$5:$O$16,2,0)),AZ257,""))</f>
        <v/>
      </c>
      <c r="CC257" s="125" t="str">
        <f>IF(ISERR(IF(AND($I257=Re_lo!$E$5,CC$5=VLOOKUP(Re_lo!$H$5,Re_lo!$N$5:$O$16,2,0)),BA257,"")),"",IF(AND($I257=Re_lo!$E$5,CC$5=VLOOKUP(Re_lo!$H$5,Re_lo!$N$5:$O$16,2,0)),BA257,""))</f>
        <v/>
      </c>
      <c r="CD257" s="125" t="str">
        <f>IF(ISERR(IF(AND($I257=Re_lo!$E$5,CD$5=VLOOKUP(Re_lo!$H$5,Re_lo!$N$5:$O$16,2,0)),BB257,"")),"",IF(AND($I257=Re_lo!$E$5,CD$5=VLOOKUP(Re_lo!$H$5,Re_lo!$N$5:$O$16,2,0)),BB257,""))</f>
        <v/>
      </c>
      <c r="CF257" s="125" t="str">
        <f>IF($C257="","",COUNTIFS(Con_ve!$C$6:$C$1005,$C257,Con_ve!$Q$6:$Q$1005,Cad_cl!CF$5))</f>
        <v/>
      </c>
      <c r="CG257" s="125" t="str">
        <f>IF($C257="","",COUNTIFS(Con_ve!$C$6:$C$1005,$C257,Con_ve!$Q$6:$Q$1005,Cad_cl!CG$5))</f>
        <v/>
      </c>
      <c r="CH257" s="125" t="str">
        <f>IF($C257="","",COUNTIFS(Con_ve!$C$6:$C$1005,$C257,Con_ve!$Q$6:$Q$1005,Cad_cl!CH$5))</f>
        <v/>
      </c>
      <c r="CI257" s="125" t="str">
        <f>IF($C257="","",COUNTIFS(Con_ve!$C$6:$C$1005,$C257,Con_ve!$Q$6:$Q$1005,Cad_cl!CI$5))</f>
        <v/>
      </c>
      <c r="CJ257" s="125" t="str">
        <f>IF($C257="","",COUNTIFS(Con_ve!$C$6:$C$1005,$C257,Con_ve!$Q$6:$Q$1005,Cad_cl!CJ$5))</f>
        <v/>
      </c>
      <c r="CK257" s="125" t="str">
        <f>IF($C257="","",COUNTIFS(Con_ve!$C$6:$C$1005,$C257,Con_ve!$Q$6:$Q$1005,Cad_cl!CK$5))</f>
        <v/>
      </c>
      <c r="CL257" s="125" t="str">
        <f>IF($C257="","",COUNTIFS(Con_ve!$C$6:$C$1005,$C257,Con_ve!$Q$6:$Q$1005,Cad_cl!CL$5))</f>
        <v/>
      </c>
      <c r="CM257" s="125" t="str">
        <f>IF($C257="","",COUNTIFS(Con_ve!$C$6:$C$1005,$C257,Con_ve!$Q$6:$Q$1005,Cad_cl!CM$5))</f>
        <v/>
      </c>
      <c r="CN257" s="125" t="str">
        <f>IF($C257="","",COUNTIFS(Con_ve!$C$6:$C$1005,$C257,Con_ve!$Q$6:$Q$1005,Cad_cl!CN$5))</f>
        <v/>
      </c>
      <c r="CO257" s="125" t="str">
        <f>IF($C257="","",COUNTIFS(Con_ve!$C$6:$C$1005,$C257,Con_ve!$Q$6:$Q$1005,Cad_cl!CO$5))</f>
        <v/>
      </c>
      <c r="CP257" s="125" t="str">
        <f>IF($C257="","",COUNTIFS(Con_ve!$C$6:$C$1005,$C257,Con_ve!$Q$6:$Q$1005,Cad_cl!CP$5))</f>
        <v/>
      </c>
      <c r="CQ257" s="125" t="str">
        <f>IF($C257="","",COUNTIFS(Con_ve!$C$6:$C$1005,$C257,Con_ve!$Q$6:$Q$1005,Cad_cl!CQ$5))</f>
        <v/>
      </c>
      <c r="CR257" s="125">
        <f t="shared" si="11"/>
        <v>0</v>
      </c>
    </row>
    <row r="258" spans="3:96" ht="30" customHeight="1">
      <c r="C258" s="153"/>
      <c r="D258" s="153"/>
      <c r="E258" s="154"/>
      <c r="F258" s="153"/>
      <c r="G258" s="155"/>
      <c r="H258" s="153"/>
      <c r="I258" s="153"/>
      <c r="J258" s="132" t="s">
        <v>309</v>
      </c>
      <c r="K258" s="133" t="s">
        <v>309</v>
      </c>
      <c r="L258" s="153"/>
      <c r="M258" s="153"/>
      <c r="N258" s="153"/>
      <c r="O258" s="153"/>
      <c r="P258" s="153"/>
      <c r="Q258" s="153"/>
      <c r="AP258" s="134" t="str">
        <f>IF(ISERR(IF($C258="","",SUMIFS(Con_ve!$F$6:$F$1005,Con_ve!$C$6:$C$1005,$C258,Con_ve!$I$6:$I$1005,"Fechada",Con_ve!$Q$6:$Q$1005,Cad_cl!AP$5))),"",IF($C258="","",SUMIFS(Con_ve!$F$6:$F$1005,Con_ve!$C$6:$C$1005,$C258,Con_ve!$I$6:$I$1005,"Fechada",Con_ve!$Q$6:$Q$1005,Cad_cl!AP$5)))</f>
        <v/>
      </c>
      <c r="AQ258" s="134" t="str">
        <f>IF(ISERR(IF($C258="","",SUMIFS(Con_ve!$F$6:$F$1005,Con_ve!$C$6:$C$1005,$C258,Con_ve!$I$6:$I$1005,"Fechada",Con_ve!$Q$6:$Q$1005,Cad_cl!AQ$5))),"",IF($C258="","",SUMIFS(Con_ve!$F$6:$F$1005,Con_ve!$C$6:$C$1005,$C258,Con_ve!$I$6:$I$1005,"Fechada",Con_ve!$Q$6:$Q$1005,Cad_cl!AQ$5)))</f>
        <v/>
      </c>
      <c r="AR258" s="134" t="str">
        <f>IF(ISERR(IF($C258="","",SUMIFS(Con_ve!$F$6:$F$1005,Con_ve!$C$6:$C$1005,$C258,Con_ve!$I$6:$I$1005,"Fechada",Con_ve!$Q$6:$Q$1005,Cad_cl!AR$5))),"",IF($C258="","",SUMIFS(Con_ve!$F$6:$F$1005,Con_ve!$C$6:$C$1005,$C258,Con_ve!$I$6:$I$1005,"Fechada",Con_ve!$Q$6:$Q$1005,Cad_cl!AR$5)))</f>
        <v/>
      </c>
      <c r="AS258" s="134" t="str">
        <f>IF(ISERR(IF($C258="","",SUMIFS(Con_ve!$F$6:$F$1005,Con_ve!$C$6:$C$1005,$C258,Con_ve!$I$6:$I$1005,"Fechada",Con_ve!$Q$6:$Q$1005,Cad_cl!AS$5))),"",IF($C258="","",SUMIFS(Con_ve!$F$6:$F$1005,Con_ve!$C$6:$C$1005,$C258,Con_ve!$I$6:$I$1005,"Fechada",Con_ve!$Q$6:$Q$1005,Cad_cl!AS$5)))</f>
        <v/>
      </c>
      <c r="AT258" s="134" t="str">
        <f>IF(ISERR(IF($C258="","",SUMIFS(Con_ve!$F$6:$F$1005,Con_ve!$C$6:$C$1005,$C258,Con_ve!$I$6:$I$1005,"Fechada",Con_ve!$Q$6:$Q$1005,Cad_cl!AT$5))),"",IF($C258="","",SUMIFS(Con_ve!$F$6:$F$1005,Con_ve!$C$6:$C$1005,$C258,Con_ve!$I$6:$I$1005,"Fechada",Con_ve!$Q$6:$Q$1005,Cad_cl!AT$5)))</f>
        <v/>
      </c>
      <c r="AU258" s="134" t="str">
        <f>IF(ISERR(IF($C258="","",SUMIFS(Con_ve!$F$6:$F$1005,Con_ve!$C$6:$C$1005,$C258,Con_ve!$I$6:$I$1005,"Fechada",Con_ve!$Q$6:$Q$1005,Cad_cl!AU$5))),"",IF($C258="","",SUMIFS(Con_ve!$F$6:$F$1005,Con_ve!$C$6:$C$1005,$C258,Con_ve!$I$6:$I$1005,"Fechada",Con_ve!$Q$6:$Q$1005,Cad_cl!AU$5)))</f>
        <v/>
      </c>
      <c r="AV258" s="134" t="str">
        <f>IF(ISERR(IF($C258="","",SUMIFS(Con_ve!$F$6:$F$1005,Con_ve!$C$6:$C$1005,$C258,Con_ve!$I$6:$I$1005,"Fechada",Con_ve!$Q$6:$Q$1005,Cad_cl!AV$5))),"",IF($C258="","",SUMIFS(Con_ve!$F$6:$F$1005,Con_ve!$C$6:$C$1005,$C258,Con_ve!$I$6:$I$1005,"Fechada",Con_ve!$Q$6:$Q$1005,Cad_cl!AV$5)))</f>
        <v/>
      </c>
      <c r="AW258" s="134" t="str">
        <f>IF(ISERR(IF($C258="","",SUMIFS(Con_ve!$F$6:$F$1005,Con_ve!$C$6:$C$1005,$C258,Con_ve!$I$6:$I$1005,"Fechada",Con_ve!$Q$6:$Q$1005,Cad_cl!AW$5))),"",IF($C258="","",SUMIFS(Con_ve!$F$6:$F$1005,Con_ve!$C$6:$C$1005,$C258,Con_ve!$I$6:$I$1005,"Fechada",Con_ve!$Q$6:$Q$1005,Cad_cl!AW$5)))</f>
        <v/>
      </c>
      <c r="AX258" s="134" t="str">
        <f>IF(ISERR(IF($C258="","",SUMIFS(Con_ve!$F$6:$F$1005,Con_ve!$C$6:$C$1005,$C258,Con_ve!$I$6:$I$1005,"Fechada",Con_ve!$Q$6:$Q$1005,Cad_cl!AX$5))),"",IF($C258="","",SUMIFS(Con_ve!$F$6:$F$1005,Con_ve!$C$6:$C$1005,$C258,Con_ve!$I$6:$I$1005,"Fechada",Con_ve!$Q$6:$Q$1005,Cad_cl!AX$5)))</f>
        <v/>
      </c>
      <c r="AY258" s="134" t="str">
        <f>IF(ISERR(IF($C258="","",SUMIFS(Con_ve!$F$6:$F$1005,Con_ve!$C$6:$C$1005,$C258,Con_ve!$I$6:$I$1005,"Fechada",Con_ve!$Q$6:$Q$1005,Cad_cl!AY$5))),"",IF($C258="","",SUMIFS(Con_ve!$F$6:$F$1005,Con_ve!$C$6:$C$1005,$C258,Con_ve!$I$6:$I$1005,"Fechada",Con_ve!$Q$6:$Q$1005,Cad_cl!AY$5)))</f>
        <v/>
      </c>
      <c r="AZ258" s="134" t="str">
        <f>IF(ISERR(IF($C258="","",SUMIFS(Con_ve!$F$6:$F$1005,Con_ve!$C$6:$C$1005,$C258,Con_ve!$I$6:$I$1005,"Fechada",Con_ve!$Q$6:$Q$1005,Cad_cl!AZ$5))),"",IF($C258="","",SUMIFS(Con_ve!$F$6:$F$1005,Con_ve!$C$6:$C$1005,$C258,Con_ve!$I$6:$I$1005,"Fechada",Con_ve!$Q$6:$Q$1005,Cad_cl!AZ$5)))</f>
        <v/>
      </c>
      <c r="BA258" s="134" t="str">
        <f>IF(ISERR(IF($C258="","",SUMIFS(Con_ve!$F$6:$F$1005,Con_ve!$C$6:$C$1005,$C258,Con_ve!$I$6:$I$1005,"Fechada",Con_ve!$Q$6:$Q$1005,Cad_cl!BA$5))),"",IF($C258="","",SUMIFS(Con_ve!$F$6:$F$1005,Con_ve!$C$6:$C$1005,$C258,Con_ve!$I$6:$I$1005,"Fechada",Con_ve!$Q$6:$Q$1005,Cad_cl!BA$5)))</f>
        <v/>
      </c>
      <c r="BB258" s="134">
        <f t="shared" si="9"/>
        <v>0</v>
      </c>
      <c r="BD258" s="134" t="str">
        <f>IF(ISERR(IF($C258="","",SUMIFS(Con_ve!$F$6:$F$1005,Con_ve!$C$6:$C$1005,$C258,Con_ve!$I$6:$I$1005,"Em negociação",Con_ve!$Q$6:$Q$1005,Cad_cl!BD$5))),"",IF($C258="","",SUMIFS(Con_ve!$F$6:$F$1005,Con_ve!$C$6:$C$1005,$C258,Con_ve!$I$6:$I$1005,"Em negociação",Con_ve!$Q$6:$Q$1005,Cad_cl!BD$5)))</f>
        <v/>
      </c>
      <c r="BE258" s="134" t="str">
        <f>IF(ISERR(IF($C258="","",SUMIFS(Con_ve!$F$6:$F$1005,Con_ve!$C$6:$C$1005,$C258,Con_ve!$I$6:$I$1005,"Em negociação",Con_ve!$Q$6:$Q$1005,Cad_cl!BE$5))),"",IF($C258="","",SUMIFS(Con_ve!$F$6:$F$1005,Con_ve!$C$6:$C$1005,$C258,Con_ve!$I$6:$I$1005,"Em negociação",Con_ve!$Q$6:$Q$1005,Cad_cl!BE$5)))</f>
        <v/>
      </c>
      <c r="BF258" s="134" t="str">
        <f>IF(ISERR(IF($C258="","",SUMIFS(Con_ve!$F$6:$F$1005,Con_ve!$C$6:$C$1005,$C258,Con_ve!$I$6:$I$1005,"Em negociação",Con_ve!$Q$6:$Q$1005,Cad_cl!BF$5))),"",IF($C258="","",SUMIFS(Con_ve!$F$6:$F$1005,Con_ve!$C$6:$C$1005,$C258,Con_ve!$I$6:$I$1005,"Em negociação",Con_ve!$Q$6:$Q$1005,Cad_cl!BF$5)))</f>
        <v/>
      </c>
      <c r="BG258" s="134" t="str">
        <f>IF(ISERR(IF($C258="","",SUMIFS(Con_ve!$F$6:$F$1005,Con_ve!$C$6:$C$1005,$C258,Con_ve!$I$6:$I$1005,"Em negociação",Con_ve!$Q$6:$Q$1005,Cad_cl!BG$5))),"",IF($C258="","",SUMIFS(Con_ve!$F$6:$F$1005,Con_ve!$C$6:$C$1005,$C258,Con_ve!$I$6:$I$1005,"Em negociação",Con_ve!$Q$6:$Q$1005,Cad_cl!BG$5)))</f>
        <v/>
      </c>
      <c r="BH258" s="134" t="str">
        <f>IF(ISERR(IF($C258="","",SUMIFS(Con_ve!$F$6:$F$1005,Con_ve!$C$6:$C$1005,$C258,Con_ve!$I$6:$I$1005,"Em negociação",Con_ve!$Q$6:$Q$1005,Cad_cl!BH$5))),"",IF($C258="","",SUMIFS(Con_ve!$F$6:$F$1005,Con_ve!$C$6:$C$1005,$C258,Con_ve!$I$6:$I$1005,"Em negociação",Con_ve!$Q$6:$Q$1005,Cad_cl!BH$5)))</f>
        <v/>
      </c>
      <c r="BI258" s="134" t="str">
        <f>IF(ISERR(IF($C258="","",SUMIFS(Con_ve!$F$6:$F$1005,Con_ve!$C$6:$C$1005,$C258,Con_ve!$I$6:$I$1005,"Em negociação",Con_ve!$Q$6:$Q$1005,Cad_cl!BI$5))),"",IF($C258="","",SUMIFS(Con_ve!$F$6:$F$1005,Con_ve!$C$6:$C$1005,$C258,Con_ve!$I$6:$I$1005,"Em negociação",Con_ve!$Q$6:$Q$1005,Cad_cl!BI$5)))</f>
        <v/>
      </c>
      <c r="BJ258" s="134" t="str">
        <f>IF(ISERR(IF($C258="","",SUMIFS(Con_ve!$F$6:$F$1005,Con_ve!$C$6:$C$1005,$C258,Con_ve!$I$6:$I$1005,"Em negociação",Con_ve!$Q$6:$Q$1005,Cad_cl!BJ$5))),"",IF($C258="","",SUMIFS(Con_ve!$F$6:$F$1005,Con_ve!$C$6:$C$1005,$C258,Con_ve!$I$6:$I$1005,"Em negociação",Con_ve!$Q$6:$Q$1005,Cad_cl!BJ$5)))</f>
        <v/>
      </c>
      <c r="BK258" s="134" t="str">
        <f>IF(ISERR(IF($C258="","",SUMIFS(Con_ve!$F$6:$F$1005,Con_ve!$C$6:$C$1005,$C258,Con_ve!$I$6:$I$1005,"Em negociação",Con_ve!$Q$6:$Q$1005,Cad_cl!BK$5))),"",IF($C258="","",SUMIFS(Con_ve!$F$6:$F$1005,Con_ve!$C$6:$C$1005,$C258,Con_ve!$I$6:$I$1005,"Em negociação",Con_ve!$Q$6:$Q$1005,Cad_cl!BK$5)))</f>
        <v/>
      </c>
      <c r="BL258" s="134" t="str">
        <f>IF(ISERR(IF($C258="","",SUMIFS(Con_ve!$F$6:$F$1005,Con_ve!$C$6:$C$1005,$C258,Con_ve!$I$6:$I$1005,"Em negociação",Con_ve!$Q$6:$Q$1005,Cad_cl!BL$5))),"",IF($C258="","",SUMIFS(Con_ve!$F$6:$F$1005,Con_ve!$C$6:$C$1005,$C258,Con_ve!$I$6:$I$1005,"Em negociação",Con_ve!$Q$6:$Q$1005,Cad_cl!BL$5)))</f>
        <v/>
      </c>
      <c r="BM258" s="134" t="str">
        <f>IF(ISERR(IF($C258="","",SUMIFS(Con_ve!$F$6:$F$1005,Con_ve!$C$6:$C$1005,$C258,Con_ve!$I$6:$I$1005,"Em negociação",Con_ve!$Q$6:$Q$1005,Cad_cl!BM$5))),"",IF($C258="","",SUMIFS(Con_ve!$F$6:$F$1005,Con_ve!$C$6:$C$1005,$C258,Con_ve!$I$6:$I$1005,"Em negociação",Con_ve!$Q$6:$Q$1005,Cad_cl!BM$5)))</f>
        <v/>
      </c>
      <c r="BN258" s="134" t="str">
        <f>IF(ISERR(IF($C258="","",SUMIFS(Con_ve!$F$6:$F$1005,Con_ve!$C$6:$C$1005,$C258,Con_ve!$I$6:$I$1005,"Em negociação",Con_ve!$Q$6:$Q$1005,Cad_cl!BN$5))),"",IF($C258="","",SUMIFS(Con_ve!$F$6:$F$1005,Con_ve!$C$6:$C$1005,$C258,Con_ve!$I$6:$I$1005,"Em negociação",Con_ve!$Q$6:$Q$1005,Cad_cl!BN$5)))</f>
        <v/>
      </c>
      <c r="BO258" s="134" t="str">
        <f>IF(ISERR(IF($C258="","",SUMIFS(Con_ve!$F$6:$F$1005,Con_ve!$C$6:$C$1005,$C258,Con_ve!$I$6:$I$1005,"Em negociação",Con_ve!$Q$6:$Q$1005,Cad_cl!BO$5))),"",IF($C258="","",SUMIFS(Con_ve!$F$6:$F$1005,Con_ve!$C$6:$C$1005,$C258,Con_ve!$I$6:$I$1005,"Em negociação",Con_ve!$Q$6:$Q$1005,Cad_cl!BO$5)))</f>
        <v/>
      </c>
      <c r="BP258" s="134">
        <f t="shared" si="10"/>
        <v>0</v>
      </c>
      <c r="BR258" s="125" t="str">
        <f>IF(ISERR(IF(AND($I258=Re_lo!$E$5,BR$5=VLOOKUP(Re_lo!$H$5,Re_lo!$N$5:$O$16,2,0)),AP258,"")),"",IF(AND($I258=Re_lo!$E$5,BR$5=VLOOKUP(Re_lo!$H$5,Re_lo!$N$5:$O$16,2,0)),AP258,""))</f>
        <v/>
      </c>
      <c r="BS258" s="125" t="str">
        <f>IF(ISERR(IF(AND($I258=Re_lo!$E$5,BS$5=VLOOKUP(Re_lo!$H$5,Re_lo!$N$5:$O$16,2,0)),AQ258,"")),"",IF(AND($I258=Re_lo!$E$5,BS$5=VLOOKUP(Re_lo!$H$5,Re_lo!$N$5:$O$16,2,0)),AQ258,""))</f>
        <v/>
      </c>
      <c r="BT258" s="125" t="str">
        <f>IF(ISERR(IF(AND($I258=Re_lo!$E$5,BT$5=VLOOKUP(Re_lo!$H$5,Re_lo!$N$5:$O$16,2,0)),AR258,"")),"",IF(AND($I258=Re_lo!$E$5,BT$5=VLOOKUP(Re_lo!$H$5,Re_lo!$N$5:$O$16,2,0)),AR258,""))</f>
        <v/>
      </c>
      <c r="BU258" s="125" t="str">
        <f>IF(ISERR(IF(AND($I258=Re_lo!$E$5,BU$5=VLOOKUP(Re_lo!$H$5,Re_lo!$N$5:$O$16,2,0)),AS258,"")),"",IF(AND($I258=Re_lo!$E$5,BU$5=VLOOKUP(Re_lo!$H$5,Re_lo!$N$5:$O$16,2,0)),AS258,""))</f>
        <v/>
      </c>
      <c r="BV258" s="125" t="str">
        <f>IF(ISERR(IF(AND($I258=Re_lo!$E$5,BV$5=VLOOKUP(Re_lo!$H$5,Re_lo!$N$5:$O$16,2,0)),AT258,"")),"",IF(AND($I258=Re_lo!$E$5,BV$5=VLOOKUP(Re_lo!$H$5,Re_lo!$N$5:$O$16,2,0)),AT258,""))</f>
        <v/>
      </c>
      <c r="BW258" s="125" t="str">
        <f>IF(ISERR(IF(AND($I258=Re_lo!$E$5,BW$5=VLOOKUP(Re_lo!$H$5,Re_lo!$N$5:$O$16,2,0)),AU258,"")),"",IF(AND($I258=Re_lo!$E$5,BW$5=VLOOKUP(Re_lo!$H$5,Re_lo!$N$5:$O$16,2,0)),AU258,""))</f>
        <v/>
      </c>
      <c r="BX258" s="125" t="str">
        <f>IF(ISERR(IF(AND($I258=Re_lo!$E$5,BX$5=VLOOKUP(Re_lo!$H$5,Re_lo!$N$5:$O$16,2,0)),AV258,"")),"",IF(AND($I258=Re_lo!$E$5,BX$5=VLOOKUP(Re_lo!$H$5,Re_lo!$N$5:$O$16,2,0)),AV258,""))</f>
        <v/>
      </c>
      <c r="BY258" s="125" t="str">
        <f>IF(ISERR(IF(AND($I258=Re_lo!$E$5,BY$5=VLOOKUP(Re_lo!$H$5,Re_lo!$N$5:$O$16,2,0)),AW258,"")),"",IF(AND($I258=Re_lo!$E$5,BY$5=VLOOKUP(Re_lo!$H$5,Re_lo!$N$5:$O$16,2,0)),AW258,""))</f>
        <v/>
      </c>
      <c r="BZ258" s="125" t="str">
        <f>IF(ISERR(IF(AND($I258=Re_lo!$E$5,BZ$5=VLOOKUP(Re_lo!$H$5,Re_lo!$N$5:$O$16,2,0)),AX258,"")),"",IF(AND($I258=Re_lo!$E$5,BZ$5=VLOOKUP(Re_lo!$H$5,Re_lo!$N$5:$O$16,2,0)),AX258,""))</f>
        <v/>
      </c>
      <c r="CA258" s="125" t="str">
        <f>IF(ISERR(IF(AND($I258=Re_lo!$E$5,CA$5=VLOOKUP(Re_lo!$H$5,Re_lo!$N$5:$O$16,2,0)),AY258,"")),"",IF(AND($I258=Re_lo!$E$5,CA$5=VLOOKUP(Re_lo!$H$5,Re_lo!$N$5:$O$16,2,0)),AY258,""))</f>
        <v/>
      </c>
      <c r="CB258" s="125" t="str">
        <f>IF(ISERR(IF(AND($I258=Re_lo!$E$5,CB$5=VLOOKUP(Re_lo!$H$5,Re_lo!$N$5:$O$16,2,0)),AZ258,"")),"",IF(AND($I258=Re_lo!$E$5,CB$5=VLOOKUP(Re_lo!$H$5,Re_lo!$N$5:$O$16,2,0)),AZ258,""))</f>
        <v/>
      </c>
      <c r="CC258" s="125" t="str">
        <f>IF(ISERR(IF(AND($I258=Re_lo!$E$5,CC$5=VLOOKUP(Re_lo!$H$5,Re_lo!$N$5:$O$16,2,0)),BA258,"")),"",IF(AND($I258=Re_lo!$E$5,CC$5=VLOOKUP(Re_lo!$H$5,Re_lo!$N$5:$O$16,2,0)),BA258,""))</f>
        <v/>
      </c>
      <c r="CD258" s="125" t="str">
        <f>IF(ISERR(IF(AND($I258=Re_lo!$E$5,CD$5=VLOOKUP(Re_lo!$H$5,Re_lo!$N$5:$O$16,2,0)),BB258,"")),"",IF(AND($I258=Re_lo!$E$5,CD$5=VLOOKUP(Re_lo!$H$5,Re_lo!$N$5:$O$16,2,0)),BB258,""))</f>
        <v/>
      </c>
      <c r="CF258" s="125" t="str">
        <f>IF($C258="","",COUNTIFS(Con_ve!$C$6:$C$1005,$C258,Con_ve!$Q$6:$Q$1005,Cad_cl!CF$5))</f>
        <v/>
      </c>
      <c r="CG258" s="125" t="str">
        <f>IF($C258="","",COUNTIFS(Con_ve!$C$6:$C$1005,$C258,Con_ve!$Q$6:$Q$1005,Cad_cl!CG$5))</f>
        <v/>
      </c>
      <c r="CH258" s="125" t="str">
        <f>IF($C258="","",COUNTIFS(Con_ve!$C$6:$C$1005,$C258,Con_ve!$Q$6:$Q$1005,Cad_cl!CH$5))</f>
        <v/>
      </c>
      <c r="CI258" s="125" t="str">
        <f>IF($C258="","",COUNTIFS(Con_ve!$C$6:$C$1005,$C258,Con_ve!$Q$6:$Q$1005,Cad_cl!CI$5))</f>
        <v/>
      </c>
      <c r="CJ258" s="125" t="str">
        <f>IF($C258="","",COUNTIFS(Con_ve!$C$6:$C$1005,$C258,Con_ve!$Q$6:$Q$1005,Cad_cl!CJ$5))</f>
        <v/>
      </c>
      <c r="CK258" s="125" t="str">
        <f>IF($C258="","",COUNTIFS(Con_ve!$C$6:$C$1005,$C258,Con_ve!$Q$6:$Q$1005,Cad_cl!CK$5))</f>
        <v/>
      </c>
      <c r="CL258" s="125" t="str">
        <f>IF($C258="","",COUNTIFS(Con_ve!$C$6:$C$1005,$C258,Con_ve!$Q$6:$Q$1005,Cad_cl!CL$5))</f>
        <v/>
      </c>
      <c r="CM258" s="125" t="str">
        <f>IF($C258="","",COUNTIFS(Con_ve!$C$6:$C$1005,$C258,Con_ve!$Q$6:$Q$1005,Cad_cl!CM$5))</f>
        <v/>
      </c>
      <c r="CN258" s="125" t="str">
        <f>IF($C258="","",COUNTIFS(Con_ve!$C$6:$C$1005,$C258,Con_ve!$Q$6:$Q$1005,Cad_cl!CN$5))</f>
        <v/>
      </c>
      <c r="CO258" s="125" t="str">
        <f>IF($C258="","",COUNTIFS(Con_ve!$C$6:$C$1005,$C258,Con_ve!$Q$6:$Q$1005,Cad_cl!CO$5))</f>
        <v/>
      </c>
      <c r="CP258" s="125" t="str">
        <f>IF($C258="","",COUNTIFS(Con_ve!$C$6:$C$1005,$C258,Con_ve!$Q$6:$Q$1005,Cad_cl!CP$5))</f>
        <v/>
      </c>
      <c r="CQ258" s="125" t="str">
        <f>IF($C258="","",COUNTIFS(Con_ve!$C$6:$C$1005,$C258,Con_ve!$Q$6:$Q$1005,Cad_cl!CQ$5))</f>
        <v/>
      </c>
      <c r="CR258" s="125">
        <f t="shared" si="11"/>
        <v>0</v>
      </c>
    </row>
    <row r="259" spans="3:96" ht="30" customHeight="1">
      <c r="C259" s="153"/>
      <c r="D259" s="153"/>
      <c r="E259" s="154"/>
      <c r="F259" s="153"/>
      <c r="G259" s="155"/>
      <c r="H259" s="153"/>
      <c r="I259" s="153"/>
      <c r="J259" s="132" t="s">
        <v>309</v>
      </c>
      <c r="K259" s="133" t="s">
        <v>309</v>
      </c>
      <c r="L259" s="153"/>
      <c r="M259" s="153"/>
      <c r="N259" s="153"/>
      <c r="O259" s="153"/>
      <c r="P259" s="153"/>
      <c r="Q259" s="153"/>
      <c r="AP259" s="134" t="str">
        <f>IF(ISERR(IF($C259="","",SUMIFS(Con_ve!$F$6:$F$1005,Con_ve!$C$6:$C$1005,$C259,Con_ve!$I$6:$I$1005,"Fechada",Con_ve!$Q$6:$Q$1005,Cad_cl!AP$5))),"",IF($C259="","",SUMIFS(Con_ve!$F$6:$F$1005,Con_ve!$C$6:$C$1005,$C259,Con_ve!$I$6:$I$1005,"Fechada",Con_ve!$Q$6:$Q$1005,Cad_cl!AP$5)))</f>
        <v/>
      </c>
      <c r="AQ259" s="134" t="str">
        <f>IF(ISERR(IF($C259="","",SUMIFS(Con_ve!$F$6:$F$1005,Con_ve!$C$6:$C$1005,$C259,Con_ve!$I$6:$I$1005,"Fechada",Con_ve!$Q$6:$Q$1005,Cad_cl!AQ$5))),"",IF($C259="","",SUMIFS(Con_ve!$F$6:$F$1005,Con_ve!$C$6:$C$1005,$C259,Con_ve!$I$6:$I$1005,"Fechada",Con_ve!$Q$6:$Q$1005,Cad_cl!AQ$5)))</f>
        <v/>
      </c>
      <c r="AR259" s="134" t="str">
        <f>IF(ISERR(IF($C259="","",SUMIFS(Con_ve!$F$6:$F$1005,Con_ve!$C$6:$C$1005,$C259,Con_ve!$I$6:$I$1005,"Fechada",Con_ve!$Q$6:$Q$1005,Cad_cl!AR$5))),"",IF($C259="","",SUMIFS(Con_ve!$F$6:$F$1005,Con_ve!$C$6:$C$1005,$C259,Con_ve!$I$6:$I$1005,"Fechada",Con_ve!$Q$6:$Q$1005,Cad_cl!AR$5)))</f>
        <v/>
      </c>
      <c r="AS259" s="134" t="str">
        <f>IF(ISERR(IF($C259="","",SUMIFS(Con_ve!$F$6:$F$1005,Con_ve!$C$6:$C$1005,$C259,Con_ve!$I$6:$I$1005,"Fechada",Con_ve!$Q$6:$Q$1005,Cad_cl!AS$5))),"",IF($C259="","",SUMIFS(Con_ve!$F$6:$F$1005,Con_ve!$C$6:$C$1005,$C259,Con_ve!$I$6:$I$1005,"Fechada",Con_ve!$Q$6:$Q$1005,Cad_cl!AS$5)))</f>
        <v/>
      </c>
      <c r="AT259" s="134" t="str">
        <f>IF(ISERR(IF($C259="","",SUMIFS(Con_ve!$F$6:$F$1005,Con_ve!$C$6:$C$1005,$C259,Con_ve!$I$6:$I$1005,"Fechada",Con_ve!$Q$6:$Q$1005,Cad_cl!AT$5))),"",IF($C259="","",SUMIFS(Con_ve!$F$6:$F$1005,Con_ve!$C$6:$C$1005,$C259,Con_ve!$I$6:$I$1005,"Fechada",Con_ve!$Q$6:$Q$1005,Cad_cl!AT$5)))</f>
        <v/>
      </c>
      <c r="AU259" s="134" t="str">
        <f>IF(ISERR(IF($C259="","",SUMIFS(Con_ve!$F$6:$F$1005,Con_ve!$C$6:$C$1005,$C259,Con_ve!$I$6:$I$1005,"Fechada",Con_ve!$Q$6:$Q$1005,Cad_cl!AU$5))),"",IF($C259="","",SUMIFS(Con_ve!$F$6:$F$1005,Con_ve!$C$6:$C$1005,$C259,Con_ve!$I$6:$I$1005,"Fechada",Con_ve!$Q$6:$Q$1005,Cad_cl!AU$5)))</f>
        <v/>
      </c>
      <c r="AV259" s="134" t="str">
        <f>IF(ISERR(IF($C259="","",SUMIFS(Con_ve!$F$6:$F$1005,Con_ve!$C$6:$C$1005,$C259,Con_ve!$I$6:$I$1005,"Fechada",Con_ve!$Q$6:$Q$1005,Cad_cl!AV$5))),"",IF($C259="","",SUMIFS(Con_ve!$F$6:$F$1005,Con_ve!$C$6:$C$1005,$C259,Con_ve!$I$6:$I$1005,"Fechada",Con_ve!$Q$6:$Q$1005,Cad_cl!AV$5)))</f>
        <v/>
      </c>
      <c r="AW259" s="134" t="str">
        <f>IF(ISERR(IF($C259="","",SUMIFS(Con_ve!$F$6:$F$1005,Con_ve!$C$6:$C$1005,$C259,Con_ve!$I$6:$I$1005,"Fechada",Con_ve!$Q$6:$Q$1005,Cad_cl!AW$5))),"",IF($C259="","",SUMIFS(Con_ve!$F$6:$F$1005,Con_ve!$C$6:$C$1005,$C259,Con_ve!$I$6:$I$1005,"Fechada",Con_ve!$Q$6:$Q$1005,Cad_cl!AW$5)))</f>
        <v/>
      </c>
      <c r="AX259" s="134" t="str">
        <f>IF(ISERR(IF($C259="","",SUMIFS(Con_ve!$F$6:$F$1005,Con_ve!$C$6:$C$1005,$C259,Con_ve!$I$6:$I$1005,"Fechada",Con_ve!$Q$6:$Q$1005,Cad_cl!AX$5))),"",IF($C259="","",SUMIFS(Con_ve!$F$6:$F$1005,Con_ve!$C$6:$C$1005,$C259,Con_ve!$I$6:$I$1005,"Fechada",Con_ve!$Q$6:$Q$1005,Cad_cl!AX$5)))</f>
        <v/>
      </c>
      <c r="AY259" s="134" t="str">
        <f>IF(ISERR(IF($C259="","",SUMIFS(Con_ve!$F$6:$F$1005,Con_ve!$C$6:$C$1005,$C259,Con_ve!$I$6:$I$1005,"Fechada",Con_ve!$Q$6:$Q$1005,Cad_cl!AY$5))),"",IF($C259="","",SUMIFS(Con_ve!$F$6:$F$1005,Con_ve!$C$6:$C$1005,$C259,Con_ve!$I$6:$I$1005,"Fechada",Con_ve!$Q$6:$Q$1005,Cad_cl!AY$5)))</f>
        <v/>
      </c>
      <c r="AZ259" s="134" t="str">
        <f>IF(ISERR(IF($C259="","",SUMIFS(Con_ve!$F$6:$F$1005,Con_ve!$C$6:$C$1005,$C259,Con_ve!$I$6:$I$1005,"Fechada",Con_ve!$Q$6:$Q$1005,Cad_cl!AZ$5))),"",IF($C259="","",SUMIFS(Con_ve!$F$6:$F$1005,Con_ve!$C$6:$C$1005,$C259,Con_ve!$I$6:$I$1005,"Fechada",Con_ve!$Q$6:$Q$1005,Cad_cl!AZ$5)))</f>
        <v/>
      </c>
      <c r="BA259" s="134" t="str">
        <f>IF(ISERR(IF($C259="","",SUMIFS(Con_ve!$F$6:$F$1005,Con_ve!$C$6:$C$1005,$C259,Con_ve!$I$6:$I$1005,"Fechada",Con_ve!$Q$6:$Q$1005,Cad_cl!BA$5))),"",IF($C259="","",SUMIFS(Con_ve!$F$6:$F$1005,Con_ve!$C$6:$C$1005,$C259,Con_ve!$I$6:$I$1005,"Fechada",Con_ve!$Q$6:$Q$1005,Cad_cl!BA$5)))</f>
        <v/>
      </c>
      <c r="BB259" s="134">
        <f t="shared" si="9"/>
        <v>0</v>
      </c>
      <c r="BD259" s="134" t="str">
        <f>IF(ISERR(IF($C259="","",SUMIFS(Con_ve!$F$6:$F$1005,Con_ve!$C$6:$C$1005,$C259,Con_ve!$I$6:$I$1005,"Em negociação",Con_ve!$Q$6:$Q$1005,Cad_cl!BD$5))),"",IF($C259="","",SUMIFS(Con_ve!$F$6:$F$1005,Con_ve!$C$6:$C$1005,$C259,Con_ve!$I$6:$I$1005,"Em negociação",Con_ve!$Q$6:$Q$1005,Cad_cl!BD$5)))</f>
        <v/>
      </c>
      <c r="BE259" s="134" t="str">
        <f>IF(ISERR(IF($C259="","",SUMIFS(Con_ve!$F$6:$F$1005,Con_ve!$C$6:$C$1005,$C259,Con_ve!$I$6:$I$1005,"Em negociação",Con_ve!$Q$6:$Q$1005,Cad_cl!BE$5))),"",IF($C259="","",SUMIFS(Con_ve!$F$6:$F$1005,Con_ve!$C$6:$C$1005,$C259,Con_ve!$I$6:$I$1005,"Em negociação",Con_ve!$Q$6:$Q$1005,Cad_cl!BE$5)))</f>
        <v/>
      </c>
      <c r="BF259" s="134" t="str">
        <f>IF(ISERR(IF($C259="","",SUMIFS(Con_ve!$F$6:$F$1005,Con_ve!$C$6:$C$1005,$C259,Con_ve!$I$6:$I$1005,"Em negociação",Con_ve!$Q$6:$Q$1005,Cad_cl!BF$5))),"",IF($C259="","",SUMIFS(Con_ve!$F$6:$F$1005,Con_ve!$C$6:$C$1005,$C259,Con_ve!$I$6:$I$1005,"Em negociação",Con_ve!$Q$6:$Q$1005,Cad_cl!BF$5)))</f>
        <v/>
      </c>
      <c r="BG259" s="134" t="str">
        <f>IF(ISERR(IF($C259="","",SUMIFS(Con_ve!$F$6:$F$1005,Con_ve!$C$6:$C$1005,$C259,Con_ve!$I$6:$I$1005,"Em negociação",Con_ve!$Q$6:$Q$1005,Cad_cl!BG$5))),"",IF($C259="","",SUMIFS(Con_ve!$F$6:$F$1005,Con_ve!$C$6:$C$1005,$C259,Con_ve!$I$6:$I$1005,"Em negociação",Con_ve!$Q$6:$Q$1005,Cad_cl!BG$5)))</f>
        <v/>
      </c>
      <c r="BH259" s="134" t="str">
        <f>IF(ISERR(IF($C259="","",SUMIFS(Con_ve!$F$6:$F$1005,Con_ve!$C$6:$C$1005,$C259,Con_ve!$I$6:$I$1005,"Em negociação",Con_ve!$Q$6:$Q$1005,Cad_cl!BH$5))),"",IF($C259="","",SUMIFS(Con_ve!$F$6:$F$1005,Con_ve!$C$6:$C$1005,$C259,Con_ve!$I$6:$I$1005,"Em negociação",Con_ve!$Q$6:$Q$1005,Cad_cl!BH$5)))</f>
        <v/>
      </c>
      <c r="BI259" s="134" t="str">
        <f>IF(ISERR(IF($C259="","",SUMIFS(Con_ve!$F$6:$F$1005,Con_ve!$C$6:$C$1005,$C259,Con_ve!$I$6:$I$1005,"Em negociação",Con_ve!$Q$6:$Q$1005,Cad_cl!BI$5))),"",IF($C259="","",SUMIFS(Con_ve!$F$6:$F$1005,Con_ve!$C$6:$C$1005,$C259,Con_ve!$I$6:$I$1005,"Em negociação",Con_ve!$Q$6:$Q$1005,Cad_cl!BI$5)))</f>
        <v/>
      </c>
      <c r="BJ259" s="134" t="str">
        <f>IF(ISERR(IF($C259="","",SUMIFS(Con_ve!$F$6:$F$1005,Con_ve!$C$6:$C$1005,$C259,Con_ve!$I$6:$I$1005,"Em negociação",Con_ve!$Q$6:$Q$1005,Cad_cl!BJ$5))),"",IF($C259="","",SUMIFS(Con_ve!$F$6:$F$1005,Con_ve!$C$6:$C$1005,$C259,Con_ve!$I$6:$I$1005,"Em negociação",Con_ve!$Q$6:$Q$1005,Cad_cl!BJ$5)))</f>
        <v/>
      </c>
      <c r="BK259" s="134" t="str">
        <f>IF(ISERR(IF($C259="","",SUMIFS(Con_ve!$F$6:$F$1005,Con_ve!$C$6:$C$1005,$C259,Con_ve!$I$6:$I$1005,"Em negociação",Con_ve!$Q$6:$Q$1005,Cad_cl!BK$5))),"",IF($C259="","",SUMIFS(Con_ve!$F$6:$F$1005,Con_ve!$C$6:$C$1005,$C259,Con_ve!$I$6:$I$1005,"Em negociação",Con_ve!$Q$6:$Q$1005,Cad_cl!BK$5)))</f>
        <v/>
      </c>
      <c r="BL259" s="134" t="str">
        <f>IF(ISERR(IF($C259="","",SUMIFS(Con_ve!$F$6:$F$1005,Con_ve!$C$6:$C$1005,$C259,Con_ve!$I$6:$I$1005,"Em negociação",Con_ve!$Q$6:$Q$1005,Cad_cl!BL$5))),"",IF($C259="","",SUMIFS(Con_ve!$F$6:$F$1005,Con_ve!$C$6:$C$1005,$C259,Con_ve!$I$6:$I$1005,"Em negociação",Con_ve!$Q$6:$Q$1005,Cad_cl!BL$5)))</f>
        <v/>
      </c>
      <c r="BM259" s="134" t="str">
        <f>IF(ISERR(IF($C259="","",SUMIFS(Con_ve!$F$6:$F$1005,Con_ve!$C$6:$C$1005,$C259,Con_ve!$I$6:$I$1005,"Em negociação",Con_ve!$Q$6:$Q$1005,Cad_cl!BM$5))),"",IF($C259="","",SUMIFS(Con_ve!$F$6:$F$1005,Con_ve!$C$6:$C$1005,$C259,Con_ve!$I$6:$I$1005,"Em negociação",Con_ve!$Q$6:$Q$1005,Cad_cl!BM$5)))</f>
        <v/>
      </c>
      <c r="BN259" s="134" t="str">
        <f>IF(ISERR(IF($C259="","",SUMIFS(Con_ve!$F$6:$F$1005,Con_ve!$C$6:$C$1005,$C259,Con_ve!$I$6:$I$1005,"Em negociação",Con_ve!$Q$6:$Q$1005,Cad_cl!BN$5))),"",IF($C259="","",SUMIFS(Con_ve!$F$6:$F$1005,Con_ve!$C$6:$C$1005,$C259,Con_ve!$I$6:$I$1005,"Em negociação",Con_ve!$Q$6:$Q$1005,Cad_cl!BN$5)))</f>
        <v/>
      </c>
      <c r="BO259" s="134" t="str">
        <f>IF(ISERR(IF($C259="","",SUMIFS(Con_ve!$F$6:$F$1005,Con_ve!$C$6:$C$1005,$C259,Con_ve!$I$6:$I$1005,"Em negociação",Con_ve!$Q$6:$Q$1005,Cad_cl!BO$5))),"",IF($C259="","",SUMIFS(Con_ve!$F$6:$F$1005,Con_ve!$C$6:$C$1005,$C259,Con_ve!$I$6:$I$1005,"Em negociação",Con_ve!$Q$6:$Q$1005,Cad_cl!BO$5)))</f>
        <v/>
      </c>
      <c r="BP259" s="134">
        <f t="shared" si="10"/>
        <v>0</v>
      </c>
      <c r="BR259" s="125" t="str">
        <f>IF(ISERR(IF(AND($I259=Re_lo!$E$5,BR$5=VLOOKUP(Re_lo!$H$5,Re_lo!$N$5:$O$16,2,0)),AP259,"")),"",IF(AND($I259=Re_lo!$E$5,BR$5=VLOOKUP(Re_lo!$H$5,Re_lo!$N$5:$O$16,2,0)),AP259,""))</f>
        <v/>
      </c>
      <c r="BS259" s="125" t="str">
        <f>IF(ISERR(IF(AND($I259=Re_lo!$E$5,BS$5=VLOOKUP(Re_lo!$H$5,Re_lo!$N$5:$O$16,2,0)),AQ259,"")),"",IF(AND($I259=Re_lo!$E$5,BS$5=VLOOKUP(Re_lo!$H$5,Re_lo!$N$5:$O$16,2,0)),AQ259,""))</f>
        <v/>
      </c>
      <c r="BT259" s="125" t="str">
        <f>IF(ISERR(IF(AND($I259=Re_lo!$E$5,BT$5=VLOOKUP(Re_lo!$H$5,Re_lo!$N$5:$O$16,2,0)),AR259,"")),"",IF(AND($I259=Re_lo!$E$5,BT$5=VLOOKUP(Re_lo!$H$5,Re_lo!$N$5:$O$16,2,0)),AR259,""))</f>
        <v/>
      </c>
      <c r="BU259" s="125" t="str">
        <f>IF(ISERR(IF(AND($I259=Re_lo!$E$5,BU$5=VLOOKUP(Re_lo!$H$5,Re_lo!$N$5:$O$16,2,0)),AS259,"")),"",IF(AND($I259=Re_lo!$E$5,BU$5=VLOOKUP(Re_lo!$H$5,Re_lo!$N$5:$O$16,2,0)),AS259,""))</f>
        <v/>
      </c>
      <c r="BV259" s="125" t="str">
        <f>IF(ISERR(IF(AND($I259=Re_lo!$E$5,BV$5=VLOOKUP(Re_lo!$H$5,Re_lo!$N$5:$O$16,2,0)),AT259,"")),"",IF(AND($I259=Re_lo!$E$5,BV$5=VLOOKUP(Re_lo!$H$5,Re_lo!$N$5:$O$16,2,0)),AT259,""))</f>
        <v/>
      </c>
      <c r="BW259" s="125" t="str">
        <f>IF(ISERR(IF(AND($I259=Re_lo!$E$5,BW$5=VLOOKUP(Re_lo!$H$5,Re_lo!$N$5:$O$16,2,0)),AU259,"")),"",IF(AND($I259=Re_lo!$E$5,BW$5=VLOOKUP(Re_lo!$H$5,Re_lo!$N$5:$O$16,2,0)),AU259,""))</f>
        <v/>
      </c>
      <c r="BX259" s="125" t="str">
        <f>IF(ISERR(IF(AND($I259=Re_lo!$E$5,BX$5=VLOOKUP(Re_lo!$H$5,Re_lo!$N$5:$O$16,2,0)),AV259,"")),"",IF(AND($I259=Re_lo!$E$5,BX$5=VLOOKUP(Re_lo!$H$5,Re_lo!$N$5:$O$16,2,0)),AV259,""))</f>
        <v/>
      </c>
      <c r="BY259" s="125" t="str">
        <f>IF(ISERR(IF(AND($I259=Re_lo!$E$5,BY$5=VLOOKUP(Re_lo!$H$5,Re_lo!$N$5:$O$16,2,0)),AW259,"")),"",IF(AND($I259=Re_lo!$E$5,BY$5=VLOOKUP(Re_lo!$H$5,Re_lo!$N$5:$O$16,2,0)),AW259,""))</f>
        <v/>
      </c>
      <c r="BZ259" s="125" t="str">
        <f>IF(ISERR(IF(AND($I259=Re_lo!$E$5,BZ$5=VLOOKUP(Re_lo!$H$5,Re_lo!$N$5:$O$16,2,0)),AX259,"")),"",IF(AND($I259=Re_lo!$E$5,BZ$5=VLOOKUP(Re_lo!$H$5,Re_lo!$N$5:$O$16,2,0)),AX259,""))</f>
        <v/>
      </c>
      <c r="CA259" s="125" t="str">
        <f>IF(ISERR(IF(AND($I259=Re_lo!$E$5,CA$5=VLOOKUP(Re_lo!$H$5,Re_lo!$N$5:$O$16,2,0)),AY259,"")),"",IF(AND($I259=Re_lo!$E$5,CA$5=VLOOKUP(Re_lo!$H$5,Re_lo!$N$5:$O$16,2,0)),AY259,""))</f>
        <v/>
      </c>
      <c r="CB259" s="125" t="str">
        <f>IF(ISERR(IF(AND($I259=Re_lo!$E$5,CB$5=VLOOKUP(Re_lo!$H$5,Re_lo!$N$5:$O$16,2,0)),AZ259,"")),"",IF(AND($I259=Re_lo!$E$5,CB$5=VLOOKUP(Re_lo!$H$5,Re_lo!$N$5:$O$16,2,0)),AZ259,""))</f>
        <v/>
      </c>
      <c r="CC259" s="125" t="str">
        <f>IF(ISERR(IF(AND($I259=Re_lo!$E$5,CC$5=VLOOKUP(Re_lo!$H$5,Re_lo!$N$5:$O$16,2,0)),BA259,"")),"",IF(AND($I259=Re_lo!$E$5,CC$5=VLOOKUP(Re_lo!$H$5,Re_lo!$N$5:$O$16,2,0)),BA259,""))</f>
        <v/>
      </c>
      <c r="CD259" s="125" t="str">
        <f>IF(ISERR(IF(AND($I259=Re_lo!$E$5,CD$5=VLOOKUP(Re_lo!$H$5,Re_lo!$N$5:$O$16,2,0)),BB259,"")),"",IF(AND($I259=Re_lo!$E$5,CD$5=VLOOKUP(Re_lo!$H$5,Re_lo!$N$5:$O$16,2,0)),BB259,""))</f>
        <v/>
      </c>
      <c r="CF259" s="125" t="str">
        <f>IF($C259="","",COUNTIFS(Con_ve!$C$6:$C$1005,$C259,Con_ve!$Q$6:$Q$1005,Cad_cl!CF$5))</f>
        <v/>
      </c>
      <c r="CG259" s="125" t="str">
        <f>IF($C259="","",COUNTIFS(Con_ve!$C$6:$C$1005,$C259,Con_ve!$Q$6:$Q$1005,Cad_cl!CG$5))</f>
        <v/>
      </c>
      <c r="CH259" s="125" t="str">
        <f>IF($C259="","",COUNTIFS(Con_ve!$C$6:$C$1005,$C259,Con_ve!$Q$6:$Q$1005,Cad_cl!CH$5))</f>
        <v/>
      </c>
      <c r="CI259" s="125" t="str">
        <f>IF($C259="","",COUNTIFS(Con_ve!$C$6:$C$1005,$C259,Con_ve!$Q$6:$Q$1005,Cad_cl!CI$5))</f>
        <v/>
      </c>
      <c r="CJ259" s="125" t="str">
        <f>IF($C259="","",COUNTIFS(Con_ve!$C$6:$C$1005,$C259,Con_ve!$Q$6:$Q$1005,Cad_cl!CJ$5))</f>
        <v/>
      </c>
      <c r="CK259" s="125" t="str">
        <f>IF($C259="","",COUNTIFS(Con_ve!$C$6:$C$1005,$C259,Con_ve!$Q$6:$Q$1005,Cad_cl!CK$5))</f>
        <v/>
      </c>
      <c r="CL259" s="125" t="str">
        <f>IF($C259="","",COUNTIFS(Con_ve!$C$6:$C$1005,$C259,Con_ve!$Q$6:$Q$1005,Cad_cl!CL$5))</f>
        <v/>
      </c>
      <c r="CM259" s="125" t="str">
        <f>IF($C259="","",COUNTIFS(Con_ve!$C$6:$C$1005,$C259,Con_ve!$Q$6:$Q$1005,Cad_cl!CM$5))</f>
        <v/>
      </c>
      <c r="CN259" s="125" t="str">
        <f>IF($C259="","",COUNTIFS(Con_ve!$C$6:$C$1005,$C259,Con_ve!$Q$6:$Q$1005,Cad_cl!CN$5))</f>
        <v/>
      </c>
      <c r="CO259" s="125" t="str">
        <f>IF($C259="","",COUNTIFS(Con_ve!$C$6:$C$1005,$C259,Con_ve!$Q$6:$Q$1005,Cad_cl!CO$5))</f>
        <v/>
      </c>
      <c r="CP259" s="125" t="str">
        <f>IF($C259="","",COUNTIFS(Con_ve!$C$6:$C$1005,$C259,Con_ve!$Q$6:$Q$1005,Cad_cl!CP$5))</f>
        <v/>
      </c>
      <c r="CQ259" s="125" t="str">
        <f>IF($C259="","",COUNTIFS(Con_ve!$C$6:$C$1005,$C259,Con_ve!$Q$6:$Q$1005,Cad_cl!CQ$5))</f>
        <v/>
      </c>
      <c r="CR259" s="125">
        <f t="shared" si="11"/>
        <v>0</v>
      </c>
    </row>
    <row r="260" spans="3:96" ht="30" customHeight="1">
      <c r="C260" s="153"/>
      <c r="D260" s="153"/>
      <c r="E260" s="154"/>
      <c r="F260" s="153"/>
      <c r="G260" s="155"/>
      <c r="H260" s="153"/>
      <c r="I260" s="153"/>
      <c r="J260" s="132" t="s">
        <v>309</v>
      </c>
      <c r="K260" s="133" t="s">
        <v>309</v>
      </c>
      <c r="L260" s="153"/>
      <c r="M260" s="153"/>
      <c r="N260" s="153"/>
      <c r="O260" s="153"/>
      <c r="P260" s="153"/>
      <c r="Q260" s="153"/>
      <c r="AP260" s="134" t="str">
        <f>IF(ISERR(IF($C260="","",SUMIFS(Con_ve!$F$6:$F$1005,Con_ve!$C$6:$C$1005,$C260,Con_ve!$I$6:$I$1005,"Fechada",Con_ve!$Q$6:$Q$1005,Cad_cl!AP$5))),"",IF($C260="","",SUMIFS(Con_ve!$F$6:$F$1005,Con_ve!$C$6:$C$1005,$C260,Con_ve!$I$6:$I$1005,"Fechada",Con_ve!$Q$6:$Q$1005,Cad_cl!AP$5)))</f>
        <v/>
      </c>
      <c r="AQ260" s="134" t="str">
        <f>IF(ISERR(IF($C260="","",SUMIFS(Con_ve!$F$6:$F$1005,Con_ve!$C$6:$C$1005,$C260,Con_ve!$I$6:$I$1005,"Fechada",Con_ve!$Q$6:$Q$1005,Cad_cl!AQ$5))),"",IF($C260="","",SUMIFS(Con_ve!$F$6:$F$1005,Con_ve!$C$6:$C$1005,$C260,Con_ve!$I$6:$I$1005,"Fechada",Con_ve!$Q$6:$Q$1005,Cad_cl!AQ$5)))</f>
        <v/>
      </c>
      <c r="AR260" s="134" t="str">
        <f>IF(ISERR(IF($C260="","",SUMIFS(Con_ve!$F$6:$F$1005,Con_ve!$C$6:$C$1005,$C260,Con_ve!$I$6:$I$1005,"Fechada",Con_ve!$Q$6:$Q$1005,Cad_cl!AR$5))),"",IF($C260="","",SUMIFS(Con_ve!$F$6:$F$1005,Con_ve!$C$6:$C$1005,$C260,Con_ve!$I$6:$I$1005,"Fechada",Con_ve!$Q$6:$Q$1005,Cad_cl!AR$5)))</f>
        <v/>
      </c>
      <c r="AS260" s="134" t="str">
        <f>IF(ISERR(IF($C260="","",SUMIFS(Con_ve!$F$6:$F$1005,Con_ve!$C$6:$C$1005,$C260,Con_ve!$I$6:$I$1005,"Fechada",Con_ve!$Q$6:$Q$1005,Cad_cl!AS$5))),"",IF($C260="","",SUMIFS(Con_ve!$F$6:$F$1005,Con_ve!$C$6:$C$1005,$C260,Con_ve!$I$6:$I$1005,"Fechada",Con_ve!$Q$6:$Q$1005,Cad_cl!AS$5)))</f>
        <v/>
      </c>
      <c r="AT260" s="134" t="str">
        <f>IF(ISERR(IF($C260="","",SUMIFS(Con_ve!$F$6:$F$1005,Con_ve!$C$6:$C$1005,$C260,Con_ve!$I$6:$I$1005,"Fechada",Con_ve!$Q$6:$Q$1005,Cad_cl!AT$5))),"",IF($C260="","",SUMIFS(Con_ve!$F$6:$F$1005,Con_ve!$C$6:$C$1005,$C260,Con_ve!$I$6:$I$1005,"Fechada",Con_ve!$Q$6:$Q$1005,Cad_cl!AT$5)))</f>
        <v/>
      </c>
      <c r="AU260" s="134" t="str">
        <f>IF(ISERR(IF($C260="","",SUMIFS(Con_ve!$F$6:$F$1005,Con_ve!$C$6:$C$1005,$C260,Con_ve!$I$6:$I$1005,"Fechada",Con_ve!$Q$6:$Q$1005,Cad_cl!AU$5))),"",IF($C260="","",SUMIFS(Con_ve!$F$6:$F$1005,Con_ve!$C$6:$C$1005,$C260,Con_ve!$I$6:$I$1005,"Fechada",Con_ve!$Q$6:$Q$1005,Cad_cl!AU$5)))</f>
        <v/>
      </c>
      <c r="AV260" s="134" t="str">
        <f>IF(ISERR(IF($C260="","",SUMIFS(Con_ve!$F$6:$F$1005,Con_ve!$C$6:$C$1005,$C260,Con_ve!$I$6:$I$1005,"Fechada",Con_ve!$Q$6:$Q$1005,Cad_cl!AV$5))),"",IF($C260="","",SUMIFS(Con_ve!$F$6:$F$1005,Con_ve!$C$6:$C$1005,$C260,Con_ve!$I$6:$I$1005,"Fechada",Con_ve!$Q$6:$Q$1005,Cad_cl!AV$5)))</f>
        <v/>
      </c>
      <c r="AW260" s="134" t="str">
        <f>IF(ISERR(IF($C260="","",SUMIFS(Con_ve!$F$6:$F$1005,Con_ve!$C$6:$C$1005,$C260,Con_ve!$I$6:$I$1005,"Fechada",Con_ve!$Q$6:$Q$1005,Cad_cl!AW$5))),"",IF($C260="","",SUMIFS(Con_ve!$F$6:$F$1005,Con_ve!$C$6:$C$1005,$C260,Con_ve!$I$6:$I$1005,"Fechada",Con_ve!$Q$6:$Q$1005,Cad_cl!AW$5)))</f>
        <v/>
      </c>
      <c r="AX260" s="134" t="str">
        <f>IF(ISERR(IF($C260="","",SUMIFS(Con_ve!$F$6:$F$1005,Con_ve!$C$6:$C$1005,$C260,Con_ve!$I$6:$I$1005,"Fechada",Con_ve!$Q$6:$Q$1005,Cad_cl!AX$5))),"",IF($C260="","",SUMIFS(Con_ve!$F$6:$F$1005,Con_ve!$C$6:$C$1005,$C260,Con_ve!$I$6:$I$1005,"Fechada",Con_ve!$Q$6:$Q$1005,Cad_cl!AX$5)))</f>
        <v/>
      </c>
      <c r="AY260" s="134" t="str">
        <f>IF(ISERR(IF($C260="","",SUMIFS(Con_ve!$F$6:$F$1005,Con_ve!$C$6:$C$1005,$C260,Con_ve!$I$6:$I$1005,"Fechada",Con_ve!$Q$6:$Q$1005,Cad_cl!AY$5))),"",IF($C260="","",SUMIFS(Con_ve!$F$6:$F$1005,Con_ve!$C$6:$C$1005,$C260,Con_ve!$I$6:$I$1005,"Fechada",Con_ve!$Q$6:$Q$1005,Cad_cl!AY$5)))</f>
        <v/>
      </c>
      <c r="AZ260" s="134" t="str">
        <f>IF(ISERR(IF($C260="","",SUMIFS(Con_ve!$F$6:$F$1005,Con_ve!$C$6:$C$1005,$C260,Con_ve!$I$6:$I$1005,"Fechada",Con_ve!$Q$6:$Q$1005,Cad_cl!AZ$5))),"",IF($C260="","",SUMIFS(Con_ve!$F$6:$F$1005,Con_ve!$C$6:$C$1005,$C260,Con_ve!$I$6:$I$1005,"Fechada",Con_ve!$Q$6:$Q$1005,Cad_cl!AZ$5)))</f>
        <v/>
      </c>
      <c r="BA260" s="134" t="str">
        <f>IF(ISERR(IF($C260="","",SUMIFS(Con_ve!$F$6:$F$1005,Con_ve!$C$6:$C$1005,$C260,Con_ve!$I$6:$I$1005,"Fechada",Con_ve!$Q$6:$Q$1005,Cad_cl!BA$5))),"",IF($C260="","",SUMIFS(Con_ve!$F$6:$F$1005,Con_ve!$C$6:$C$1005,$C260,Con_ve!$I$6:$I$1005,"Fechada",Con_ve!$Q$6:$Q$1005,Cad_cl!BA$5)))</f>
        <v/>
      </c>
      <c r="BB260" s="134">
        <f t="shared" si="9"/>
        <v>0</v>
      </c>
      <c r="BD260" s="134" t="str">
        <f>IF(ISERR(IF($C260="","",SUMIFS(Con_ve!$F$6:$F$1005,Con_ve!$C$6:$C$1005,$C260,Con_ve!$I$6:$I$1005,"Em negociação",Con_ve!$Q$6:$Q$1005,Cad_cl!BD$5))),"",IF($C260="","",SUMIFS(Con_ve!$F$6:$F$1005,Con_ve!$C$6:$C$1005,$C260,Con_ve!$I$6:$I$1005,"Em negociação",Con_ve!$Q$6:$Q$1005,Cad_cl!BD$5)))</f>
        <v/>
      </c>
      <c r="BE260" s="134" t="str">
        <f>IF(ISERR(IF($C260="","",SUMIFS(Con_ve!$F$6:$F$1005,Con_ve!$C$6:$C$1005,$C260,Con_ve!$I$6:$I$1005,"Em negociação",Con_ve!$Q$6:$Q$1005,Cad_cl!BE$5))),"",IF($C260="","",SUMIFS(Con_ve!$F$6:$F$1005,Con_ve!$C$6:$C$1005,$C260,Con_ve!$I$6:$I$1005,"Em negociação",Con_ve!$Q$6:$Q$1005,Cad_cl!BE$5)))</f>
        <v/>
      </c>
      <c r="BF260" s="134" t="str">
        <f>IF(ISERR(IF($C260="","",SUMIFS(Con_ve!$F$6:$F$1005,Con_ve!$C$6:$C$1005,$C260,Con_ve!$I$6:$I$1005,"Em negociação",Con_ve!$Q$6:$Q$1005,Cad_cl!BF$5))),"",IF($C260="","",SUMIFS(Con_ve!$F$6:$F$1005,Con_ve!$C$6:$C$1005,$C260,Con_ve!$I$6:$I$1005,"Em negociação",Con_ve!$Q$6:$Q$1005,Cad_cl!BF$5)))</f>
        <v/>
      </c>
      <c r="BG260" s="134" t="str">
        <f>IF(ISERR(IF($C260="","",SUMIFS(Con_ve!$F$6:$F$1005,Con_ve!$C$6:$C$1005,$C260,Con_ve!$I$6:$I$1005,"Em negociação",Con_ve!$Q$6:$Q$1005,Cad_cl!BG$5))),"",IF($C260="","",SUMIFS(Con_ve!$F$6:$F$1005,Con_ve!$C$6:$C$1005,$C260,Con_ve!$I$6:$I$1005,"Em negociação",Con_ve!$Q$6:$Q$1005,Cad_cl!BG$5)))</f>
        <v/>
      </c>
      <c r="BH260" s="134" t="str">
        <f>IF(ISERR(IF($C260="","",SUMIFS(Con_ve!$F$6:$F$1005,Con_ve!$C$6:$C$1005,$C260,Con_ve!$I$6:$I$1005,"Em negociação",Con_ve!$Q$6:$Q$1005,Cad_cl!BH$5))),"",IF($C260="","",SUMIFS(Con_ve!$F$6:$F$1005,Con_ve!$C$6:$C$1005,$C260,Con_ve!$I$6:$I$1005,"Em negociação",Con_ve!$Q$6:$Q$1005,Cad_cl!BH$5)))</f>
        <v/>
      </c>
      <c r="BI260" s="134" t="str">
        <f>IF(ISERR(IF($C260="","",SUMIFS(Con_ve!$F$6:$F$1005,Con_ve!$C$6:$C$1005,$C260,Con_ve!$I$6:$I$1005,"Em negociação",Con_ve!$Q$6:$Q$1005,Cad_cl!BI$5))),"",IF($C260="","",SUMIFS(Con_ve!$F$6:$F$1005,Con_ve!$C$6:$C$1005,$C260,Con_ve!$I$6:$I$1005,"Em negociação",Con_ve!$Q$6:$Q$1005,Cad_cl!BI$5)))</f>
        <v/>
      </c>
      <c r="BJ260" s="134" t="str">
        <f>IF(ISERR(IF($C260="","",SUMIFS(Con_ve!$F$6:$F$1005,Con_ve!$C$6:$C$1005,$C260,Con_ve!$I$6:$I$1005,"Em negociação",Con_ve!$Q$6:$Q$1005,Cad_cl!BJ$5))),"",IF($C260="","",SUMIFS(Con_ve!$F$6:$F$1005,Con_ve!$C$6:$C$1005,$C260,Con_ve!$I$6:$I$1005,"Em negociação",Con_ve!$Q$6:$Q$1005,Cad_cl!BJ$5)))</f>
        <v/>
      </c>
      <c r="BK260" s="134" t="str">
        <f>IF(ISERR(IF($C260="","",SUMIFS(Con_ve!$F$6:$F$1005,Con_ve!$C$6:$C$1005,$C260,Con_ve!$I$6:$I$1005,"Em negociação",Con_ve!$Q$6:$Q$1005,Cad_cl!BK$5))),"",IF($C260="","",SUMIFS(Con_ve!$F$6:$F$1005,Con_ve!$C$6:$C$1005,$C260,Con_ve!$I$6:$I$1005,"Em negociação",Con_ve!$Q$6:$Q$1005,Cad_cl!BK$5)))</f>
        <v/>
      </c>
      <c r="BL260" s="134" t="str">
        <f>IF(ISERR(IF($C260="","",SUMIFS(Con_ve!$F$6:$F$1005,Con_ve!$C$6:$C$1005,$C260,Con_ve!$I$6:$I$1005,"Em negociação",Con_ve!$Q$6:$Q$1005,Cad_cl!BL$5))),"",IF($C260="","",SUMIFS(Con_ve!$F$6:$F$1005,Con_ve!$C$6:$C$1005,$C260,Con_ve!$I$6:$I$1005,"Em negociação",Con_ve!$Q$6:$Q$1005,Cad_cl!BL$5)))</f>
        <v/>
      </c>
      <c r="BM260" s="134" t="str">
        <f>IF(ISERR(IF($C260="","",SUMIFS(Con_ve!$F$6:$F$1005,Con_ve!$C$6:$C$1005,$C260,Con_ve!$I$6:$I$1005,"Em negociação",Con_ve!$Q$6:$Q$1005,Cad_cl!BM$5))),"",IF($C260="","",SUMIFS(Con_ve!$F$6:$F$1005,Con_ve!$C$6:$C$1005,$C260,Con_ve!$I$6:$I$1005,"Em negociação",Con_ve!$Q$6:$Q$1005,Cad_cl!BM$5)))</f>
        <v/>
      </c>
      <c r="BN260" s="134" t="str">
        <f>IF(ISERR(IF($C260="","",SUMIFS(Con_ve!$F$6:$F$1005,Con_ve!$C$6:$C$1005,$C260,Con_ve!$I$6:$I$1005,"Em negociação",Con_ve!$Q$6:$Q$1005,Cad_cl!BN$5))),"",IF($C260="","",SUMIFS(Con_ve!$F$6:$F$1005,Con_ve!$C$6:$C$1005,$C260,Con_ve!$I$6:$I$1005,"Em negociação",Con_ve!$Q$6:$Q$1005,Cad_cl!BN$5)))</f>
        <v/>
      </c>
      <c r="BO260" s="134" t="str">
        <f>IF(ISERR(IF($C260="","",SUMIFS(Con_ve!$F$6:$F$1005,Con_ve!$C$6:$C$1005,$C260,Con_ve!$I$6:$I$1005,"Em negociação",Con_ve!$Q$6:$Q$1005,Cad_cl!BO$5))),"",IF($C260="","",SUMIFS(Con_ve!$F$6:$F$1005,Con_ve!$C$6:$C$1005,$C260,Con_ve!$I$6:$I$1005,"Em negociação",Con_ve!$Q$6:$Q$1005,Cad_cl!BO$5)))</f>
        <v/>
      </c>
      <c r="BP260" s="134">
        <f t="shared" si="10"/>
        <v>0</v>
      </c>
      <c r="BR260" s="125" t="str">
        <f>IF(ISERR(IF(AND($I260=Re_lo!$E$5,BR$5=VLOOKUP(Re_lo!$H$5,Re_lo!$N$5:$O$16,2,0)),AP260,"")),"",IF(AND($I260=Re_lo!$E$5,BR$5=VLOOKUP(Re_lo!$H$5,Re_lo!$N$5:$O$16,2,0)),AP260,""))</f>
        <v/>
      </c>
      <c r="BS260" s="125" t="str">
        <f>IF(ISERR(IF(AND($I260=Re_lo!$E$5,BS$5=VLOOKUP(Re_lo!$H$5,Re_lo!$N$5:$O$16,2,0)),AQ260,"")),"",IF(AND($I260=Re_lo!$E$5,BS$5=VLOOKUP(Re_lo!$H$5,Re_lo!$N$5:$O$16,2,0)),AQ260,""))</f>
        <v/>
      </c>
      <c r="BT260" s="125" t="str">
        <f>IF(ISERR(IF(AND($I260=Re_lo!$E$5,BT$5=VLOOKUP(Re_lo!$H$5,Re_lo!$N$5:$O$16,2,0)),AR260,"")),"",IF(AND($I260=Re_lo!$E$5,BT$5=VLOOKUP(Re_lo!$H$5,Re_lo!$N$5:$O$16,2,0)),AR260,""))</f>
        <v/>
      </c>
      <c r="BU260" s="125" t="str">
        <f>IF(ISERR(IF(AND($I260=Re_lo!$E$5,BU$5=VLOOKUP(Re_lo!$H$5,Re_lo!$N$5:$O$16,2,0)),AS260,"")),"",IF(AND($I260=Re_lo!$E$5,BU$5=VLOOKUP(Re_lo!$H$5,Re_lo!$N$5:$O$16,2,0)),AS260,""))</f>
        <v/>
      </c>
      <c r="BV260" s="125" t="str">
        <f>IF(ISERR(IF(AND($I260=Re_lo!$E$5,BV$5=VLOOKUP(Re_lo!$H$5,Re_lo!$N$5:$O$16,2,0)),AT260,"")),"",IF(AND($I260=Re_lo!$E$5,BV$5=VLOOKUP(Re_lo!$H$5,Re_lo!$N$5:$O$16,2,0)),AT260,""))</f>
        <v/>
      </c>
      <c r="BW260" s="125" t="str">
        <f>IF(ISERR(IF(AND($I260=Re_lo!$E$5,BW$5=VLOOKUP(Re_lo!$H$5,Re_lo!$N$5:$O$16,2,0)),AU260,"")),"",IF(AND($I260=Re_lo!$E$5,BW$5=VLOOKUP(Re_lo!$H$5,Re_lo!$N$5:$O$16,2,0)),AU260,""))</f>
        <v/>
      </c>
      <c r="BX260" s="125" t="str">
        <f>IF(ISERR(IF(AND($I260=Re_lo!$E$5,BX$5=VLOOKUP(Re_lo!$H$5,Re_lo!$N$5:$O$16,2,0)),AV260,"")),"",IF(AND($I260=Re_lo!$E$5,BX$5=VLOOKUP(Re_lo!$H$5,Re_lo!$N$5:$O$16,2,0)),AV260,""))</f>
        <v/>
      </c>
      <c r="BY260" s="125" t="str">
        <f>IF(ISERR(IF(AND($I260=Re_lo!$E$5,BY$5=VLOOKUP(Re_lo!$H$5,Re_lo!$N$5:$O$16,2,0)),AW260,"")),"",IF(AND($I260=Re_lo!$E$5,BY$5=VLOOKUP(Re_lo!$H$5,Re_lo!$N$5:$O$16,2,0)),AW260,""))</f>
        <v/>
      </c>
      <c r="BZ260" s="125" t="str">
        <f>IF(ISERR(IF(AND($I260=Re_lo!$E$5,BZ$5=VLOOKUP(Re_lo!$H$5,Re_lo!$N$5:$O$16,2,0)),AX260,"")),"",IF(AND($I260=Re_lo!$E$5,BZ$5=VLOOKUP(Re_lo!$H$5,Re_lo!$N$5:$O$16,2,0)),AX260,""))</f>
        <v/>
      </c>
      <c r="CA260" s="125" t="str">
        <f>IF(ISERR(IF(AND($I260=Re_lo!$E$5,CA$5=VLOOKUP(Re_lo!$H$5,Re_lo!$N$5:$O$16,2,0)),AY260,"")),"",IF(AND($I260=Re_lo!$E$5,CA$5=VLOOKUP(Re_lo!$H$5,Re_lo!$N$5:$O$16,2,0)),AY260,""))</f>
        <v/>
      </c>
      <c r="CB260" s="125" t="str">
        <f>IF(ISERR(IF(AND($I260=Re_lo!$E$5,CB$5=VLOOKUP(Re_lo!$H$5,Re_lo!$N$5:$O$16,2,0)),AZ260,"")),"",IF(AND($I260=Re_lo!$E$5,CB$5=VLOOKUP(Re_lo!$H$5,Re_lo!$N$5:$O$16,2,0)),AZ260,""))</f>
        <v/>
      </c>
      <c r="CC260" s="125" t="str">
        <f>IF(ISERR(IF(AND($I260=Re_lo!$E$5,CC$5=VLOOKUP(Re_lo!$H$5,Re_lo!$N$5:$O$16,2,0)),BA260,"")),"",IF(AND($I260=Re_lo!$E$5,CC$5=VLOOKUP(Re_lo!$H$5,Re_lo!$N$5:$O$16,2,0)),BA260,""))</f>
        <v/>
      </c>
      <c r="CD260" s="125" t="str">
        <f>IF(ISERR(IF(AND($I260=Re_lo!$E$5,CD$5=VLOOKUP(Re_lo!$H$5,Re_lo!$N$5:$O$16,2,0)),BB260,"")),"",IF(AND($I260=Re_lo!$E$5,CD$5=VLOOKUP(Re_lo!$H$5,Re_lo!$N$5:$O$16,2,0)),BB260,""))</f>
        <v/>
      </c>
      <c r="CF260" s="125" t="str">
        <f>IF($C260="","",COUNTIFS(Con_ve!$C$6:$C$1005,$C260,Con_ve!$Q$6:$Q$1005,Cad_cl!CF$5))</f>
        <v/>
      </c>
      <c r="CG260" s="125" t="str">
        <f>IF($C260="","",COUNTIFS(Con_ve!$C$6:$C$1005,$C260,Con_ve!$Q$6:$Q$1005,Cad_cl!CG$5))</f>
        <v/>
      </c>
      <c r="CH260" s="125" t="str">
        <f>IF($C260="","",COUNTIFS(Con_ve!$C$6:$C$1005,$C260,Con_ve!$Q$6:$Q$1005,Cad_cl!CH$5))</f>
        <v/>
      </c>
      <c r="CI260" s="125" t="str">
        <f>IF($C260="","",COUNTIFS(Con_ve!$C$6:$C$1005,$C260,Con_ve!$Q$6:$Q$1005,Cad_cl!CI$5))</f>
        <v/>
      </c>
      <c r="CJ260" s="125" t="str">
        <f>IF($C260="","",COUNTIFS(Con_ve!$C$6:$C$1005,$C260,Con_ve!$Q$6:$Q$1005,Cad_cl!CJ$5))</f>
        <v/>
      </c>
      <c r="CK260" s="125" t="str">
        <f>IF($C260="","",COUNTIFS(Con_ve!$C$6:$C$1005,$C260,Con_ve!$Q$6:$Q$1005,Cad_cl!CK$5))</f>
        <v/>
      </c>
      <c r="CL260" s="125" t="str">
        <f>IF($C260="","",COUNTIFS(Con_ve!$C$6:$C$1005,$C260,Con_ve!$Q$6:$Q$1005,Cad_cl!CL$5))</f>
        <v/>
      </c>
      <c r="CM260" s="125" t="str">
        <f>IF($C260="","",COUNTIFS(Con_ve!$C$6:$C$1005,$C260,Con_ve!$Q$6:$Q$1005,Cad_cl!CM$5))</f>
        <v/>
      </c>
      <c r="CN260" s="125" t="str">
        <f>IF($C260="","",COUNTIFS(Con_ve!$C$6:$C$1005,$C260,Con_ve!$Q$6:$Q$1005,Cad_cl!CN$5))</f>
        <v/>
      </c>
      <c r="CO260" s="125" t="str">
        <f>IF($C260="","",COUNTIFS(Con_ve!$C$6:$C$1005,$C260,Con_ve!$Q$6:$Q$1005,Cad_cl!CO$5))</f>
        <v/>
      </c>
      <c r="CP260" s="125" t="str">
        <f>IF($C260="","",COUNTIFS(Con_ve!$C$6:$C$1005,$C260,Con_ve!$Q$6:$Q$1005,Cad_cl!CP$5))</f>
        <v/>
      </c>
      <c r="CQ260" s="125" t="str">
        <f>IF($C260="","",COUNTIFS(Con_ve!$C$6:$C$1005,$C260,Con_ve!$Q$6:$Q$1005,Cad_cl!CQ$5))</f>
        <v/>
      </c>
      <c r="CR260" s="125">
        <f t="shared" si="11"/>
        <v>0</v>
      </c>
    </row>
    <row r="261" spans="3:96" ht="30" customHeight="1">
      <c r="C261" s="153"/>
      <c r="D261" s="153"/>
      <c r="E261" s="154"/>
      <c r="F261" s="153"/>
      <c r="G261" s="155"/>
      <c r="H261" s="153"/>
      <c r="I261" s="153"/>
      <c r="J261" s="132" t="s">
        <v>309</v>
      </c>
      <c r="K261" s="133" t="s">
        <v>309</v>
      </c>
      <c r="L261" s="153"/>
      <c r="M261" s="153"/>
      <c r="N261" s="153"/>
      <c r="O261" s="153"/>
      <c r="P261" s="153"/>
      <c r="Q261" s="153"/>
      <c r="AP261" s="134" t="str">
        <f>IF(ISERR(IF($C261="","",SUMIFS(Con_ve!$F$6:$F$1005,Con_ve!$C$6:$C$1005,$C261,Con_ve!$I$6:$I$1005,"Fechada",Con_ve!$Q$6:$Q$1005,Cad_cl!AP$5))),"",IF($C261="","",SUMIFS(Con_ve!$F$6:$F$1005,Con_ve!$C$6:$C$1005,$C261,Con_ve!$I$6:$I$1005,"Fechada",Con_ve!$Q$6:$Q$1005,Cad_cl!AP$5)))</f>
        <v/>
      </c>
      <c r="AQ261" s="134" t="str">
        <f>IF(ISERR(IF($C261="","",SUMIFS(Con_ve!$F$6:$F$1005,Con_ve!$C$6:$C$1005,$C261,Con_ve!$I$6:$I$1005,"Fechada",Con_ve!$Q$6:$Q$1005,Cad_cl!AQ$5))),"",IF($C261="","",SUMIFS(Con_ve!$F$6:$F$1005,Con_ve!$C$6:$C$1005,$C261,Con_ve!$I$6:$I$1005,"Fechada",Con_ve!$Q$6:$Q$1005,Cad_cl!AQ$5)))</f>
        <v/>
      </c>
      <c r="AR261" s="134" t="str">
        <f>IF(ISERR(IF($C261="","",SUMIFS(Con_ve!$F$6:$F$1005,Con_ve!$C$6:$C$1005,$C261,Con_ve!$I$6:$I$1005,"Fechada",Con_ve!$Q$6:$Q$1005,Cad_cl!AR$5))),"",IF($C261="","",SUMIFS(Con_ve!$F$6:$F$1005,Con_ve!$C$6:$C$1005,$C261,Con_ve!$I$6:$I$1005,"Fechada",Con_ve!$Q$6:$Q$1005,Cad_cl!AR$5)))</f>
        <v/>
      </c>
      <c r="AS261" s="134" t="str">
        <f>IF(ISERR(IF($C261="","",SUMIFS(Con_ve!$F$6:$F$1005,Con_ve!$C$6:$C$1005,$C261,Con_ve!$I$6:$I$1005,"Fechada",Con_ve!$Q$6:$Q$1005,Cad_cl!AS$5))),"",IF($C261="","",SUMIFS(Con_ve!$F$6:$F$1005,Con_ve!$C$6:$C$1005,$C261,Con_ve!$I$6:$I$1005,"Fechada",Con_ve!$Q$6:$Q$1005,Cad_cl!AS$5)))</f>
        <v/>
      </c>
      <c r="AT261" s="134" t="str">
        <f>IF(ISERR(IF($C261="","",SUMIFS(Con_ve!$F$6:$F$1005,Con_ve!$C$6:$C$1005,$C261,Con_ve!$I$6:$I$1005,"Fechada",Con_ve!$Q$6:$Q$1005,Cad_cl!AT$5))),"",IF($C261="","",SUMIFS(Con_ve!$F$6:$F$1005,Con_ve!$C$6:$C$1005,$C261,Con_ve!$I$6:$I$1005,"Fechada",Con_ve!$Q$6:$Q$1005,Cad_cl!AT$5)))</f>
        <v/>
      </c>
      <c r="AU261" s="134" t="str">
        <f>IF(ISERR(IF($C261="","",SUMIFS(Con_ve!$F$6:$F$1005,Con_ve!$C$6:$C$1005,$C261,Con_ve!$I$6:$I$1005,"Fechada",Con_ve!$Q$6:$Q$1005,Cad_cl!AU$5))),"",IF($C261="","",SUMIFS(Con_ve!$F$6:$F$1005,Con_ve!$C$6:$C$1005,$C261,Con_ve!$I$6:$I$1005,"Fechada",Con_ve!$Q$6:$Q$1005,Cad_cl!AU$5)))</f>
        <v/>
      </c>
      <c r="AV261" s="134" t="str">
        <f>IF(ISERR(IF($C261="","",SUMIFS(Con_ve!$F$6:$F$1005,Con_ve!$C$6:$C$1005,$C261,Con_ve!$I$6:$I$1005,"Fechada",Con_ve!$Q$6:$Q$1005,Cad_cl!AV$5))),"",IF($C261="","",SUMIFS(Con_ve!$F$6:$F$1005,Con_ve!$C$6:$C$1005,$C261,Con_ve!$I$6:$I$1005,"Fechada",Con_ve!$Q$6:$Q$1005,Cad_cl!AV$5)))</f>
        <v/>
      </c>
      <c r="AW261" s="134" t="str">
        <f>IF(ISERR(IF($C261="","",SUMIFS(Con_ve!$F$6:$F$1005,Con_ve!$C$6:$C$1005,$C261,Con_ve!$I$6:$I$1005,"Fechada",Con_ve!$Q$6:$Q$1005,Cad_cl!AW$5))),"",IF($C261="","",SUMIFS(Con_ve!$F$6:$F$1005,Con_ve!$C$6:$C$1005,$C261,Con_ve!$I$6:$I$1005,"Fechada",Con_ve!$Q$6:$Q$1005,Cad_cl!AW$5)))</f>
        <v/>
      </c>
      <c r="AX261" s="134" t="str">
        <f>IF(ISERR(IF($C261="","",SUMIFS(Con_ve!$F$6:$F$1005,Con_ve!$C$6:$C$1005,$C261,Con_ve!$I$6:$I$1005,"Fechada",Con_ve!$Q$6:$Q$1005,Cad_cl!AX$5))),"",IF($C261="","",SUMIFS(Con_ve!$F$6:$F$1005,Con_ve!$C$6:$C$1005,$C261,Con_ve!$I$6:$I$1005,"Fechada",Con_ve!$Q$6:$Q$1005,Cad_cl!AX$5)))</f>
        <v/>
      </c>
      <c r="AY261" s="134" t="str">
        <f>IF(ISERR(IF($C261="","",SUMIFS(Con_ve!$F$6:$F$1005,Con_ve!$C$6:$C$1005,$C261,Con_ve!$I$6:$I$1005,"Fechada",Con_ve!$Q$6:$Q$1005,Cad_cl!AY$5))),"",IF($C261="","",SUMIFS(Con_ve!$F$6:$F$1005,Con_ve!$C$6:$C$1005,$C261,Con_ve!$I$6:$I$1005,"Fechada",Con_ve!$Q$6:$Q$1005,Cad_cl!AY$5)))</f>
        <v/>
      </c>
      <c r="AZ261" s="134" t="str">
        <f>IF(ISERR(IF($C261="","",SUMIFS(Con_ve!$F$6:$F$1005,Con_ve!$C$6:$C$1005,$C261,Con_ve!$I$6:$I$1005,"Fechada",Con_ve!$Q$6:$Q$1005,Cad_cl!AZ$5))),"",IF($C261="","",SUMIFS(Con_ve!$F$6:$F$1005,Con_ve!$C$6:$C$1005,$C261,Con_ve!$I$6:$I$1005,"Fechada",Con_ve!$Q$6:$Q$1005,Cad_cl!AZ$5)))</f>
        <v/>
      </c>
      <c r="BA261" s="134" t="str">
        <f>IF(ISERR(IF($C261="","",SUMIFS(Con_ve!$F$6:$F$1005,Con_ve!$C$6:$C$1005,$C261,Con_ve!$I$6:$I$1005,"Fechada",Con_ve!$Q$6:$Q$1005,Cad_cl!BA$5))),"",IF($C261="","",SUMIFS(Con_ve!$F$6:$F$1005,Con_ve!$C$6:$C$1005,$C261,Con_ve!$I$6:$I$1005,"Fechada",Con_ve!$Q$6:$Q$1005,Cad_cl!BA$5)))</f>
        <v/>
      </c>
      <c r="BB261" s="134">
        <f t="shared" si="9"/>
        <v>0</v>
      </c>
      <c r="BD261" s="134" t="str">
        <f>IF(ISERR(IF($C261="","",SUMIFS(Con_ve!$F$6:$F$1005,Con_ve!$C$6:$C$1005,$C261,Con_ve!$I$6:$I$1005,"Em negociação",Con_ve!$Q$6:$Q$1005,Cad_cl!BD$5))),"",IF($C261="","",SUMIFS(Con_ve!$F$6:$F$1005,Con_ve!$C$6:$C$1005,$C261,Con_ve!$I$6:$I$1005,"Em negociação",Con_ve!$Q$6:$Q$1005,Cad_cl!BD$5)))</f>
        <v/>
      </c>
      <c r="BE261" s="134" t="str">
        <f>IF(ISERR(IF($C261="","",SUMIFS(Con_ve!$F$6:$F$1005,Con_ve!$C$6:$C$1005,$C261,Con_ve!$I$6:$I$1005,"Em negociação",Con_ve!$Q$6:$Q$1005,Cad_cl!BE$5))),"",IF($C261="","",SUMIFS(Con_ve!$F$6:$F$1005,Con_ve!$C$6:$C$1005,$C261,Con_ve!$I$6:$I$1005,"Em negociação",Con_ve!$Q$6:$Q$1005,Cad_cl!BE$5)))</f>
        <v/>
      </c>
      <c r="BF261" s="134" t="str">
        <f>IF(ISERR(IF($C261="","",SUMIFS(Con_ve!$F$6:$F$1005,Con_ve!$C$6:$C$1005,$C261,Con_ve!$I$6:$I$1005,"Em negociação",Con_ve!$Q$6:$Q$1005,Cad_cl!BF$5))),"",IF($C261="","",SUMIFS(Con_ve!$F$6:$F$1005,Con_ve!$C$6:$C$1005,$C261,Con_ve!$I$6:$I$1005,"Em negociação",Con_ve!$Q$6:$Q$1005,Cad_cl!BF$5)))</f>
        <v/>
      </c>
      <c r="BG261" s="134" t="str">
        <f>IF(ISERR(IF($C261="","",SUMIFS(Con_ve!$F$6:$F$1005,Con_ve!$C$6:$C$1005,$C261,Con_ve!$I$6:$I$1005,"Em negociação",Con_ve!$Q$6:$Q$1005,Cad_cl!BG$5))),"",IF($C261="","",SUMIFS(Con_ve!$F$6:$F$1005,Con_ve!$C$6:$C$1005,$C261,Con_ve!$I$6:$I$1005,"Em negociação",Con_ve!$Q$6:$Q$1005,Cad_cl!BG$5)))</f>
        <v/>
      </c>
      <c r="BH261" s="134" t="str">
        <f>IF(ISERR(IF($C261="","",SUMIFS(Con_ve!$F$6:$F$1005,Con_ve!$C$6:$C$1005,$C261,Con_ve!$I$6:$I$1005,"Em negociação",Con_ve!$Q$6:$Q$1005,Cad_cl!BH$5))),"",IF($C261="","",SUMIFS(Con_ve!$F$6:$F$1005,Con_ve!$C$6:$C$1005,$C261,Con_ve!$I$6:$I$1005,"Em negociação",Con_ve!$Q$6:$Q$1005,Cad_cl!BH$5)))</f>
        <v/>
      </c>
      <c r="BI261" s="134" t="str">
        <f>IF(ISERR(IF($C261="","",SUMIFS(Con_ve!$F$6:$F$1005,Con_ve!$C$6:$C$1005,$C261,Con_ve!$I$6:$I$1005,"Em negociação",Con_ve!$Q$6:$Q$1005,Cad_cl!BI$5))),"",IF($C261="","",SUMIFS(Con_ve!$F$6:$F$1005,Con_ve!$C$6:$C$1005,$C261,Con_ve!$I$6:$I$1005,"Em negociação",Con_ve!$Q$6:$Q$1005,Cad_cl!BI$5)))</f>
        <v/>
      </c>
      <c r="BJ261" s="134" t="str">
        <f>IF(ISERR(IF($C261="","",SUMIFS(Con_ve!$F$6:$F$1005,Con_ve!$C$6:$C$1005,$C261,Con_ve!$I$6:$I$1005,"Em negociação",Con_ve!$Q$6:$Q$1005,Cad_cl!BJ$5))),"",IF($C261="","",SUMIFS(Con_ve!$F$6:$F$1005,Con_ve!$C$6:$C$1005,$C261,Con_ve!$I$6:$I$1005,"Em negociação",Con_ve!$Q$6:$Q$1005,Cad_cl!BJ$5)))</f>
        <v/>
      </c>
      <c r="BK261" s="134" t="str">
        <f>IF(ISERR(IF($C261="","",SUMIFS(Con_ve!$F$6:$F$1005,Con_ve!$C$6:$C$1005,$C261,Con_ve!$I$6:$I$1005,"Em negociação",Con_ve!$Q$6:$Q$1005,Cad_cl!BK$5))),"",IF($C261="","",SUMIFS(Con_ve!$F$6:$F$1005,Con_ve!$C$6:$C$1005,$C261,Con_ve!$I$6:$I$1005,"Em negociação",Con_ve!$Q$6:$Q$1005,Cad_cl!BK$5)))</f>
        <v/>
      </c>
      <c r="BL261" s="134" t="str">
        <f>IF(ISERR(IF($C261="","",SUMIFS(Con_ve!$F$6:$F$1005,Con_ve!$C$6:$C$1005,$C261,Con_ve!$I$6:$I$1005,"Em negociação",Con_ve!$Q$6:$Q$1005,Cad_cl!BL$5))),"",IF($C261="","",SUMIFS(Con_ve!$F$6:$F$1005,Con_ve!$C$6:$C$1005,$C261,Con_ve!$I$6:$I$1005,"Em negociação",Con_ve!$Q$6:$Q$1005,Cad_cl!BL$5)))</f>
        <v/>
      </c>
      <c r="BM261" s="134" t="str">
        <f>IF(ISERR(IF($C261="","",SUMIFS(Con_ve!$F$6:$F$1005,Con_ve!$C$6:$C$1005,$C261,Con_ve!$I$6:$I$1005,"Em negociação",Con_ve!$Q$6:$Q$1005,Cad_cl!BM$5))),"",IF($C261="","",SUMIFS(Con_ve!$F$6:$F$1005,Con_ve!$C$6:$C$1005,$C261,Con_ve!$I$6:$I$1005,"Em negociação",Con_ve!$Q$6:$Q$1005,Cad_cl!BM$5)))</f>
        <v/>
      </c>
      <c r="BN261" s="134" t="str">
        <f>IF(ISERR(IF($C261="","",SUMIFS(Con_ve!$F$6:$F$1005,Con_ve!$C$6:$C$1005,$C261,Con_ve!$I$6:$I$1005,"Em negociação",Con_ve!$Q$6:$Q$1005,Cad_cl!BN$5))),"",IF($C261="","",SUMIFS(Con_ve!$F$6:$F$1005,Con_ve!$C$6:$C$1005,$C261,Con_ve!$I$6:$I$1005,"Em negociação",Con_ve!$Q$6:$Q$1005,Cad_cl!BN$5)))</f>
        <v/>
      </c>
      <c r="BO261" s="134" t="str">
        <f>IF(ISERR(IF($C261="","",SUMIFS(Con_ve!$F$6:$F$1005,Con_ve!$C$6:$C$1005,$C261,Con_ve!$I$6:$I$1005,"Em negociação",Con_ve!$Q$6:$Q$1005,Cad_cl!BO$5))),"",IF($C261="","",SUMIFS(Con_ve!$F$6:$F$1005,Con_ve!$C$6:$C$1005,$C261,Con_ve!$I$6:$I$1005,"Em negociação",Con_ve!$Q$6:$Q$1005,Cad_cl!BO$5)))</f>
        <v/>
      </c>
      <c r="BP261" s="134">
        <f t="shared" si="10"/>
        <v>0</v>
      </c>
      <c r="BR261" s="125" t="str">
        <f>IF(ISERR(IF(AND($I261=Re_lo!$E$5,BR$5=VLOOKUP(Re_lo!$H$5,Re_lo!$N$5:$O$16,2,0)),AP261,"")),"",IF(AND($I261=Re_lo!$E$5,BR$5=VLOOKUP(Re_lo!$H$5,Re_lo!$N$5:$O$16,2,0)),AP261,""))</f>
        <v/>
      </c>
      <c r="BS261" s="125" t="str">
        <f>IF(ISERR(IF(AND($I261=Re_lo!$E$5,BS$5=VLOOKUP(Re_lo!$H$5,Re_lo!$N$5:$O$16,2,0)),AQ261,"")),"",IF(AND($I261=Re_lo!$E$5,BS$5=VLOOKUP(Re_lo!$H$5,Re_lo!$N$5:$O$16,2,0)),AQ261,""))</f>
        <v/>
      </c>
      <c r="BT261" s="125" t="str">
        <f>IF(ISERR(IF(AND($I261=Re_lo!$E$5,BT$5=VLOOKUP(Re_lo!$H$5,Re_lo!$N$5:$O$16,2,0)),AR261,"")),"",IF(AND($I261=Re_lo!$E$5,BT$5=VLOOKUP(Re_lo!$H$5,Re_lo!$N$5:$O$16,2,0)),AR261,""))</f>
        <v/>
      </c>
      <c r="BU261" s="125" t="str">
        <f>IF(ISERR(IF(AND($I261=Re_lo!$E$5,BU$5=VLOOKUP(Re_lo!$H$5,Re_lo!$N$5:$O$16,2,0)),AS261,"")),"",IF(AND($I261=Re_lo!$E$5,BU$5=VLOOKUP(Re_lo!$H$5,Re_lo!$N$5:$O$16,2,0)),AS261,""))</f>
        <v/>
      </c>
      <c r="BV261" s="125" t="str">
        <f>IF(ISERR(IF(AND($I261=Re_lo!$E$5,BV$5=VLOOKUP(Re_lo!$H$5,Re_lo!$N$5:$O$16,2,0)),AT261,"")),"",IF(AND($I261=Re_lo!$E$5,BV$5=VLOOKUP(Re_lo!$H$5,Re_lo!$N$5:$O$16,2,0)),AT261,""))</f>
        <v/>
      </c>
      <c r="BW261" s="125" t="str">
        <f>IF(ISERR(IF(AND($I261=Re_lo!$E$5,BW$5=VLOOKUP(Re_lo!$H$5,Re_lo!$N$5:$O$16,2,0)),AU261,"")),"",IF(AND($I261=Re_lo!$E$5,BW$5=VLOOKUP(Re_lo!$H$5,Re_lo!$N$5:$O$16,2,0)),AU261,""))</f>
        <v/>
      </c>
      <c r="BX261" s="125" t="str">
        <f>IF(ISERR(IF(AND($I261=Re_lo!$E$5,BX$5=VLOOKUP(Re_lo!$H$5,Re_lo!$N$5:$O$16,2,0)),AV261,"")),"",IF(AND($I261=Re_lo!$E$5,BX$5=VLOOKUP(Re_lo!$H$5,Re_lo!$N$5:$O$16,2,0)),AV261,""))</f>
        <v/>
      </c>
      <c r="BY261" s="125" t="str">
        <f>IF(ISERR(IF(AND($I261=Re_lo!$E$5,BY$5=VLOOKUP(Re_lo!$H$5,Re_lo!$N$5:$O$16,2,0)),AW261,"")),"",IF(AND($I261=Re_lo!$E$5,BY$5=VLOOKUP(Re_lo!$H$5,Re_lo!$N$5:$O$16,2,0)),AW261,""))</f>
        <v/>
      </c>
      <c r="BZ261" s="125" t="str">
        <f>IF(ISERR(IF(AND($I261=Re_lo!$E$5,BZ$5=VLOOKUP(Re_lo!$H$5,Re_lo!$N$5:$O$16,2,0)),AX261,"")),"",IF(AND($I261=Re_lo!$E$5,BZ$5=VLOOKUP(Re_lo!$H$5,Re_lo!$N$5:$O$16,2,0)),AX261,""))</f>
        <v/>
      </c>
      <c r="CA261" s="125" t="str">
        <f>IF(ISERR(IF(AND($I261=Re_lo!$E$5,CA$5=VLOOKUP(Re_lo!$H$5,Re_lo!$N$5:$O$16,2,0)),AY261,"")),"",IF(AND($I261=Re_lo!$E$5,CA$5=VLOOKUP(Re_lo!$H$5,Re_lo!$N$5:$O$16,2,0)),AY261,""))</f>
        <v/>
      </c>
      <c r="CB261" s="125" t="str">
        <f>IF(ISERR(IF(AND($I261=Re_lo!$E$5,CB$5=VLOOKUP(Re_lo!$H$5,Re_lo!$N$5:$O$16,2,0)),AZ261,"")),"",IF(AND($I261=Re_lo!$E$5,CB$5=VLOOKUP(Re_lo!$H$5,Re_lo!$N$5:$O$16,2,0)),AZ261,""))</f>
        <v/>
      </c>
      <c r="CC261" s="125" t="str">
        <f>IF(ISERR(IF(AND($I261=Re_lo!$E$5,CC$5=VLOOKUP(Re_lo!$H$5,Re_lo!$N$5:$O$16,2,0)),BA261,"")),"",IF(AND($I261=Re_lo!$E$5,CC$5=VLOOKUP(Re_lo!$H$5,Re_lo!$N$5:$O$16,2,0)),BA261,""))</f>
        <v/>
      </c>
      <c r="CD261" s="125" t="str">
        <f>IF(ISERR(IF(AND($I261=Re_lo!$E$5,CD$5=VLOOKUP(Re_lo!$H$5,Re_lo!$N$5:$O$16,2,0)),BB261,"")),"",IF(AND($I261=Re_lo!$E$5,CD$5=VLOOKUP(Re_lo!$H$5,Re_lo!$N$5:$O$16,2,0)),BB261,""))</f>
        <v/>
      </c>
      <c r="CF261" s="125" t="str">
        <f>IF($C261="","",COUNTIFS(Con_ve!$C$6:$C$1005,$C261,Con_ve!$Q$6:$Q$1005,Cad_cl!CF$5))</f>
        <v/>
      </c>
      <c r="CG261" s="125" t="str">
        <f>IF($C261="","",COUNTIFS(Con_ve!$C$6:$C$1005,$C261,Con_ve!$Q$6:$Q$1005,Cad_cl!CG$5))</f>
        <v/>
      </c>
      <c r="CH261" s="125" t="str">
        <f>IF($C261="","",COUNTIFS(Con_ve!$C$6:$C$1005,$C261,Con_ve!$Q$6:$Q$1005,Cad_cl!CH$5))</f>
        <v/>
      </c>
      <c r="CI261" s="125" t="str">
        <f>IF($C261="","",COUNTIFS(Con_ve!$C$6:$C$1005,$C261,Con_ve!$Q$6:$Q$1005,Cad_cl!CI$5))</f>
        <v/>
      </c>
      <c r="CJ261" s="125" t="str">
        <f>IF($C261="","",COUNTIFS(Con_ve!$C$6:$C$1005,$C261,Con_ve!$Q$6:$Q$1005,Cad_cl!CJ$5))</f>
        <v/>
      </c>
      <c r="CK261" s="125" t="str">
        <f>IF($C261="","",COUNTIFS(Con_ve!$C$6:$C$1005,$C261,Con_ve!$Q$6:$Q$1005,Cad_cl!CK$5))</f>
        <v/>
      </c>
      <c r="CL261" s="125" t="str">
        <f>IF($C261="","",COUNTIFS(Con_ve!$C$6:$C$1005,$C261,Con_ve!$Q$6:$Q$1005,Cad_cl!CL$5))</f>
        <v/>
      </c>
      <c r="CM261" s="125" t="str">
        <f>IF($C261="","",COUNTIFS(Con_ve!$C$6:$C$1005,$C261,Con_ve!$Q$6:$Q$1005,Cad_cl!CM$5))</f>
        <v/>
      </c>
      <c r="CN261" s="125" t="str">
        <f>IF($C261="","",COUNTIFS(Con_ve!$C$6:$C$1005,$C261,Con_ve!$Q$6:$Q$1005,Cad_cl!CN$5))</f>
        <v/>
      </c>
      <c r="CO261" s="125" t="str">
        <f>IF($C261="","",COUNTIFS(Con_ve!$C$6:$C$1005,$C261,Con_ve!$Q$6:$Q$1005,Cad_cl!CO$5))</f>
        <v/>
      </c>
      <c r="CP261" s="125" t="str">
        <f>IF($C261="","",COUNTIFS(Con_ve!$C$6:$C$1005,$C261,Con_ve!$Q$6:$Q$1005,Cad_cl!CP$5))</f>
        <v/>
      </c>
      <c r="CQ261" s="125" t="str">
        <f>IF($C261="","",COUNTIFS(Con_ve!$C$6:$C$1005,$C261,Con_ve!$Q$6:$Q$1005,Cad_cl!CQ$5))</f>
        <v/>
      </c>
      <c r="CR261" s="125">
        <f t="shared" si="11"/>
        <v>0</v>
      </c>
    </row>
    <row r="262" spans="3:96" ht="30" customHeight="1">
      <c r="C262" s="153"/>
      <c r="D262" s="153"/>
      <c r="E262" s="154"/>
      <c r="F262" s="153"/>
      <c r="G262" s="155"/>
      <c r="H262" s="153"/>
      <c r="I262" s="153"/>
      <c r="J262" s="132" t="s">
        <v>309</v>
      </c>
      <c r="K262" s="133" t="s">
        <v>309</v>
      </c>
      <c r="L262" s="153"/>
      <c r="M262" s="153"/>
      <c r="N262" s="153"/>
      <c r="O262" s="153"/>
      <c r="P262" s="153"/>
      <c r="Q262" s="153"/>
      <c r="AP262" s="134" t="str">
        <f>IF(ISERR(IF($C262="","",SUMIFS(Con_ve!$F$6:$F$1005,Con_ve!$C$6:$C$1005,$C262,Con_ve!$I$6:$I$1005,"Fechada",Con_ve!$Q$6:$Q$1005,Cad_cl!AP$5))),"",IF($C262="","",SUMIFS(Con_ve!$F$6:$F$1005,Con_ve!$C$6:$C$1005,$C262,Con_ve!$I$6:$I$1005,"Fechada",Con_ve!$Q$6:$Q$1005,Cad_cl!AP$5)))</f>
        <v/>
      </c>
      <c r="AQ262" s="134" t="str">
        <f>IF(ISERR(IF($C262="","",SUMIFS(Con_ve!$F$6:$F$1005,Con_ve!$C$6:$C$1005,$C262,Con_ve!$I$6:$I$1005,"Fechada",Con_ve!$Q$6:$Q$1005,Cad_cl!AQ$5))),"",IF($C262="","",SUMIFS(Con_ve!$F$6:$F$1005,Con_ve!$C$6:$C$1005,$C262,Con_ve!$I$6:$I$1005,"Fechada",Con_ve!$Q$6:$Q$1005,Cad_cl!AQ$5)))</f>
        <v/>
      </c>
      <c r="AR262" s="134" t="str">
        <f>IF(ISERR(IF($C262="","",SUMIFS(Con_ve!$F$6:$F$1005,Con_ve!$C$6:$C$1005,$C262,Con_ve!$I$6:$I$1005,"Fechada",Con_ve!$Q$6:$Q$1005,Cad_cl!AR$5))),"",IF($C262="","",SUMIFS(Con_ve!$F$6:$F$1005,Con_ve!$C$6:$C$1005,$C262,Con_ve!$I$6:$I$1005,"Fechada",Con_ve!$Q$6:$Q$1005,Cad_cl!AR$5)))</f>
        <v/>
      </c>
      <c r="AS262" s="134" t="str">
        <f>IF(ISERR(IF($C262="","",SUMIFS(Con_ve!$F$6:$F$1005,Con_ve!$C$6:$C$1005,$C262,Con_ve!$I$6:$I$1005,"Fechada",Con_ve!$Q$6:$Q$1005,Cad_cl!AS$5))),"",IF($C262="","",SUMIFS(Con_ve!$F$6:$F$1005,Con_ve!$C$6:$C$1005,$C262,Con_ve!$I$6:$I$1005,"Fechada",Con_ve!$Q$6:$Q$1005,Cad_cl!AS$5)))</f>
        <v/>
      </c>
      <c r="AT262" s="134" t="str">
        <f>IF(ISERR(IF($C262="","",SUMIFS(Con_ve!$F$6:$F$1005,Con_ve!$C$6:$C$1005,$C262,Con_ve!$I$6:$I$1005,"Fechada",Con_ve!$Q$6:$Q$1005,Cad_cl!AT$5))),"",IF($C262="","",SUMIFS(Con_ve!$F$6:$F$1005,Con_ve!$C$6:$C$1005,$C262,Con_ve!$I$6:$I$1005,"Fechada",Con_ve!$Q$6:$Q$1005,Cad_cl!AT$5)))</f>
        <v/>
      </c>
      <c r="AU262" s="134" t="str">
        <f>IF(ISERR(IF($C262="","",SUMIFS(Con_ve!$F$6:$F$1005,Con_ve!$C$6:$C$1005,$C262,Con_ve!$I$6:$I$1005,"Fechada",Con_ve!$Q$6:$Q$1005,Cad_cl!AU$5))),"",IF($C262="","",SUMIFS(Con_ve!$F$6:$F$1005,Con_ve!$C$6:$C$1005,$C262,Con_ve!$I$6:$I$1005,"Fechada",Con_ve!$Q$6:$Q$1005,Cad_cl!AU$5)))</f>
        <v/>
      </c>
      <c r="AV262" s="134" t="str">
        <f>IF(ISERR(IF($C262="","",SUMIFS(Con_ve!$F$6:$F$1005,Con_ve!$C$6:$C$1005,$C262,Con_ve!$I$6:$I$1005,"Fechada",Con_ve!$Q$6:$Q$1005,Cad_cl!AV$5))),"",IF($C262="","",SUMIFS(Con_ve!$F$6:$F$1005,Con_ve!$C$6:$C$1005,$C262,Con_ve!$I$6:$I$1005,"Fechada",Con_ve!$Q$6:$Q$1005,Cad_cl!AV$5)))</f>
        <v/>
      </c>
      <c r="AW262" s="134" t="str">
        <f>IF(ISERR(IF($C262="","",SUMIFS(Con_ve!$F$6:$F$1005,Con_ve!$C$6:$C$1005,$C262,Con_ve!$I$6:$I$1005,"Fechada",Con_ve!$Q$6:$Q$1005,Cad_cl!AW$5))),"",IF($C262="","",SUMIFS(Con_ve!$F$6:$F$1005,Con_ve!$C$6:$C$1005,$C262,Con_ve!$I$6:$I$1005,"Fechada",Con_ve!$Q$6:$Q$1005,Cad_cl!AW$5)))</f>
        <v/>
      </c>
      <c r="AX262" s="134" t="str">
        <f>IF(ISERR(IF($C262="","",SUMIFS(Con_ve!$F$6:$F$1005,Con_ve!$C$6:$C$1005,$C262,Con_ve!$I$6:$I$1005,"Fechada",Con_ve!$Q$6:$Q$1005,Cad_cl!AX$5))),"",IF($C262="","",SUMIFS(Con_ve!$F$6:$F$1005,Con_ve!$C$6:$C$1005,$C262,Con_ve!$I$6:$I$1005,"Fechada",Con_ve!$Q$6:$Q$1005,Cad_cl!AX$5)))</f>
        <v/>
      </c>
      <c r="AY262" s="134" t="str">
        <f>IF(ISERR(IF($C262="","",SUMIFS(Con_ve!$F$6:$F$1005,Con_ve!$C$6:$C$1005,$C262,Con_ve!$I$6:$I$1005,"Fechada",Con_ve!$Q$6:$Q$1005,Cad_cl!AY$5))),"",IF($C262="","",SUMIFS(Con_ve!$F$6:$F$1005,Con_ve!$C$6:$C$1005,$C262,Con_ve!$I$6:$I$1005,"Fechada",Con_ve!$Q$6:$Q$1005,Cad_cl!AY$5)))</f>
        <v/>
      </c>
      <c r="AZ262" s="134" t="str">
        <f>IF(ISERR(IF($C262="","",SUMIFS(Con_ve!$F$6:$F$1005,Con_ve!$C$6:$C$1005,$C262,Con_ve!$I$6:$I$1005,"Fechada",Con_ve!$Q$6:$Q$1005,Cad_cl!AZ$5))),"",IF($C262="","",SUMIFS(Con_ve!$F$6:$F$1005,Con_ve!$C$6:$C$1005,$C262,Con_ve!$I$6:$I$1005,"Fechada",Con_ve!$Q$6:$Q$1005,Cad_cl!AZ$5)))</f>
        <v/>
      </c>
      <c r="BA262" s="134" t="str">
        <f>IF(ISERR(IF($C262="","",SUMIFS(Con_ve!$F$6:$F$1005,Con_ve!$C$6:$C$1005,$C262,Con_ve!$I$6:$I$1005,"Fechada",Con_ve!$Q$6:$Q$1005,Cad_cl!BA$5))),"",IF($C262="","",SUMIFS(Con_ve!$F$6:$F$1005,Con_ve!$C$6:$C$1005,$C262,Con_ve!$I$6:$I$1005,"Fechada",Con_ve!$Q$6:$Q$1005,Cad_cl!BA$5)))</f>
        <v/>
      </c>
      <c r="BB262" s="134">
        <f t="shared" si="9"/>
        <v>0</v>
      </c>
      <c r="BD262" s="134" t="str">
        <f>IF(ISERR(IF($C262="","",SUMIFS(Con_ve!$F$6:$F$1005,Con_ve!$C$6:$C$1005,$C262,Con_ve!$I$6:$I$1005,"Em negociação",Con_ve!$Q$6:$Q$1005,Cad_cl!BD$5))),"",IF($C262="","",SUMIFS(Con_ve!$F$6:$F$1005,Con_ve!$C$6:$C$1005,$C262,Con_ve!$I$6:$I$1005,"Em negociação",Con_ve!$Q$6:$Q$1005,Cad_cl!BD$5)))</f>
        <v/>
      </c>
      <c r="BE262" s="134" t="str">
        <f>IF(ISERR(IF($C262="","",SUMIFS(Con_ve!$F$6:$F$1005,Con_ve!$C$6:$C$1005,$C262,Con_ve!$I$6:$I$1005,"Em negociação",Con_ve!$Q$6:$Q$1005,Cad_cl!BE$5))),"",IF($C262="","",SUMIFS(Con_ve!$F$6:$F$1005,Con_ve!$C$6:$C$1005,$C262,Con_ve!$I$6:$I$1005,"Em negociação",Con_ve!$Q$6:$Q$1005,Cad_cl!BE$5)))</f>
        <v/>
      </c>
      <c r="BF262" s="134" t="str">
        <f>IF(ISERR(IF($C262="","",SUMIFS(Con_ve!$F$6:$F$1005,Con_ve!$C$6:$C$1005,$C262,Con_ve!$I$6:$I$1005,"Em negociação",Con_ve!$Q$6:$Q$1005,Cad_cl!BF$5))),"",IF($C262="","",SUMIFS(Con_ve!$F$6:$F$1005,Con_ve!$C$6:$C$1005,$C262,Con_ve!$I$6:$I$1005,"Em negociação",Con_ve!$Q$6:$Q$1005,Cad_cl!BF$5)))</f>
        <v/>
      </c>
      <c r="BG262" s="134" t="str">
        <f>IF(ISERR(IF($C262="","",SUMIFS(Con_ve!$F$6:$F$1005,Con_ve!$C$6:$C$1005,$C262,Con_ve!$I$6:$I$1005,"Em negociação",Con_ve!$Q$6:$Q$1005,Cad_cl!BG$5))),"",IF($C262="","",SUMIFS(Con_ve!$F$6:$F$1005,Con_ve!$C$6:$C$1005,$C262,Con_ve!$I$6:$I$1005,"Em negociação",Con_ve!$Q$6:$Q$1005,Cad_cl!BG$5)))</f>
        <v/>
      </c>
      <c r="BH262" s="134" t="str">
        <f>IF(ISERR(IF($C262="","",SUMIFS(Con_ve!$F$6:$F$1005,Con_ve!$C$6:$C$1005,$C262,Con_ve!$I$6:$I$1005,"Em negociação",Con_ve!$Q$6:$Q$1005,Cad_cl!BH$5))),"",IF($C262="","",SUMIFS(Con_ve!$F$6:$F$1005,Con_ve!$C$6:$C$1005,$C262,Con_ve!$I$6:$I$1005,"Em negociação",Con_ve!$Q$6:$Q$1005,Cad_cl!BH$5)))</f>
        <v/>
      </c>
      <c r="BI262" s="134" t="str">
        <f>IF(ISERR(IF($C262="","",SUMIFS(Con_ve!$F$6:$F$1005,Con_ve!$C$6:$C$1005,$C262,Con_ve!$I$6:$I$1005,"Em negociação",Con_ve!$Q$6:$Q$1005,Cad_cl!BI$5))),"",IF($C262="","",SUMIFS(Con_ve!$F$6:$F$1005,Con_ve!$C$6:$C$1005,$C262,Con_ve!$I$6:$I$1005,"Em negociação",Con_ve!$Q$6:$Q$1005,Cad_cl!BI$5)))</f>
        <v/>
      </c>
      <c r="BJ262" s="134" t="str">
        <f>IF(ISERR(IF($C262="","",SUMIFS(Con_ve!$F$6:$F$1005,Con_ve!$C$6:$C$1005,$C262,Con_ve!$I$6:$I$1005,"Em negociação",Con_ve!$Q$6:$Q$1005,Cad_cl!BJ$5))),"",IF($C262="","",SUMIFS(Con_ve!$F$6:$F$1005,Con_ve!$C$6:$C$1005,$C262,Con_ve!$I$6:$I$1005,"Em negociação",Con_ve!$Q$6:$Q$1005,Cad_cl!BJ$5)))</f>
        <v/>
      </c>
      <c r="BK262" s="134" t="str">
        <f>IF(ISERR(IF($C262="","",SUMIFS(Con_ve!$F$6:$F$1005,Con_ve!$C$6:$C$1005,$C262,Con_ve!$I$6:$I$1005,"Em negociação",Con_ve!$Q$6:$Q$1005,Cad_cl!BK$5))),"",IF($C262="","",SUMIFS(Con_ve!$F$6:$F$1005,Con_ve!$C$6:$C$1005,$C262,Con_ve!$I$6:$I$1005,"Em negociação",Con_ve!$Q$6:$Q$1005,Cad_cl!BK$5)))</f>
        <v/>
      </c>
      <c r="BL262" s="134" t="str">
        <f>IF(ISERR(IF($C262="","",SUMIFS(Con_ve!$F$6:$F$1005,Con_ve!$C$6:$C$1005,$C262,Con_ve!$I$6:$I$1005,"Em negociação",Con_ve!$Q$6:$Q$1005,Cad_cl!BL$5))),"",IF($C262="","",SUMIFS(Con_ve!$F$6:$F$1005,Con_ve!$C$6:$C$1005,$C262,Con_ve!$I$6:$I$1005,"Em negociação",Con_ve!$Q$6:$Q$1005,Cad_cl!BL$5)))</f>
        <v/>
      </c>
      <c r="BM262" s="134" t="str">
        <f>IF(ISERR(IF($C262="","",SUMIFS(Con_ve!$F$6:$F$1005,Con_ve!$C$6:$C$1005,$C262,Con_ve!$I$6:$I$1005,"Em negociação",Con_ve!$Q$6:$Q$1005,Cad_cl!BM$5))),"",IF($C262="","",SUMIFS(Con_ve!$F$6:$F$1005,Con_ve!$C$6:$C$1005,$C262,Con_ve!$I$6:$I$1005,"Em negociação",Con_ve!$Q$6:$Q$1005,Cad_cl!BM$5)))</f>
        <v/>
      </c>
      <c r="BN262" s="134" t="str">
        <f>IF(ISERR(IF($C262="","",SUMIFS(Con_ve!$F$6:$F$1005,Con_ve!$C$6:$C$1005,$C262,Con_ve!$I$6:$I$1005,"Em negociação",Con_ve!$Q$6:$Q$1005,Cad_cl!BN$5))),"",IF($C262="","",SUMIFS(Con_ve!$F$6:$F$1005,Con_ve!$C$6:$C$1005,$C262,Con_ve!$I$6:$I$1005,"Em negociação",Con_ve!$Q$6:$Q$1005,Cad_cl!BN$5)))</f>
        <v/>
      </c>
      <c r="BO262" s="134" t="str">
        <f>IF(ISERR(IF($C262="","",SUMIFS(Con_ve!$F$6:$F$1005,Con_ve!$C$6:$C$1005,$C262,Con_ve!$I$6:$I$1005,"Em negociação",Con_ve!$Q$6:$Q$1005,Cad_cl!BO$5))),"",IF($C262="","",SUMIFS(Con_ve!$F$6:$F$1005,Con_ve!$C$6:$C$1005,$C262,Con_ve!$I$6:$I$1005,"Em negociação",Con_ve!$Q$6:$Q$1005,Cad_cl!BO$5)))</f>
        <v/>
      </c>
      <c r="BP262" s="134">
        <f t="shared" si="10"/>
        <v>0</v>
      </c>
      <c r="BR262" s="125" t="str">
        <f>IF(ISERR(IF(AND($I262=Re_lo!$E$5,BR$5=VLOOKUP(Re_lo!$H$5,Re_lo!$N$5:$O$16,2,0)),AP262,"")),"",IF(AND($I262=Re_lo!$E$5,BR$5=VLOOKUP(Re_lo!$H$5,Re_lo!$N$5:$O$16,2,0)),AP262,""))</f>
        <v/>
      </c>
      <c r="BS262" s="125" t="str">
        <f>IF(ISERR(IF(AND($I262=Re_lo!$E$5,BS$5=VLOOKUP(Re_lo!$H$5,Re_lo!$N$5:$O$16,2,0)),AQ262,"")),"",IF(AND($I262=Re_lo!$E$5,BS$5=VLOOKUP(Re_lo!$H$5,Re_lo!$N$5:$O$16,2,0)),AQ262,""))</f>
        <v/>
      </c>
      <c r="BT262" s="125" t="str">
        <f>IF(ISERR(IF(AND($I262=Re_lo!$E$5,BT$5=VLOOKUP(Re_lo!$H$5,Re_lo!$N$5:$O$16,2,0)),AR262,"")),"",IF(AND($I262=Re_lo!$E$5,BT$5=VLOOKUP(Re_lo!$H$5,Re_lo!$N$5:$O$16,2,0)),AR262,""))</f>
        <v/>
      </c>
      <c r="BU262" s="125" t="str">
        <f>IF(ISERR(IF(AND($I262=Re_lo!$E$5,BU$5=VLOOKUP(Re_lo!$H$5,Re_lo!$N$5:$O$16,2,0)),AS262,"")),"",IF(AND($I262=Re_lo!$E$5,BU$5=VLOOKUP(Re_lo!$H$5,Re_lo!$N$5:$O$16,2,0)),AS262,""))</f>
        <v/>
      </c>
      <c r="BV262" s="125" t="str">
        <f>IF(ISERR(IF(AND($I262=Re_lo!$E$5,BV$5=VLOOKUP(Re_lo!$H$5,Re_lo!$N$5:$O$16,2,0)),AT262,"")),"",IF(AND($I262=Re_lo!$E$5,BV$5=VLOOKUP(Re_lo!$H$5,Re_lo!$N$5:$O$16,2,0)),AT262,""))</f>
        <v/>
      </c>
      <c r="BW262" s="125" t="str">
        <f>IF(ISERR(IF(AND($I262=Re_lo!$E$5,BW$5=VLOOKUP(Re_lo!$H$5,Re_lo!$N$5:$O$16,2,0)),AU262,"")),"",IF(AND($I262=Re_lo!$E$5,BW$5=VLOOKUP(Re_lo!$H$5,Re_lo!$N$5:$O$16,2,0)),AU262,""))</f>
        <v/>
      </c>
      <c r="BX262" s="125" t="str">
        <f>IF(ISERR(IF(AND($I262=Re_lo!$E$5,BX$5=VLOOKUP(Re_lo!$H$5,Re_lo!$N$5:$O$16,2,0)),AV262,"")),"",IF(AND($I262=Re_lo!$E$5,BX$5=VLOOKUP(Re_lo!$H$5,Re_lo!$N$5:$O$16,2,0)),AV262,""))</f>
        <v/>
      </c>
      <c r="BY262" s="125" t="str">
        <f>IF(ISERR(IF(AND($I262=Re_lo!$E$5,BY$5=VLOOKUP(Re_lo!$H$5,Re_lo!$N$5:$O$16,2,0)),AW262,"")),"",IF(AND($I262=Re_lo!$E$5,BY$5=VLOOKUP(Re_lo!$H$5,Re_lo!$N$5:$O$16,2,0)),AW262,""))</f>
        <v/>
      </c>
      <c r="BZ262" s="125" t="str">
        <f>IF(ISERR(IF(AND($I262=Re_lo!$E$5,BZ$5=VLOOKUP(Re_lo!$H$5,Re_lo!$N$5:$O$16,2,0)),AX262,"")),"",IF(AND($I262=Re_lo!$E$5,BZ$5=VLOOKUP(Re_lo!$H$5,Re_lo!$N$5:$O$16,2,0)),AX262,""))</f>
        <v/>
      </c>
      <c r="CA262" s="125" t="str">
        <f>IF(ISERR(IF(AND($I262=Re_lo!$E$5,CA$5=VLOOKUP(Re_lo!$H$5,Re_lo!$N$5:$O$16,2,0)),AY262,"")),"",IF(AND($I262=Re_lo!$E$5,CA$5=VLOOKUP(Re_lo!$H$5,Re_lo!$N$5:$O$16,2,0)),AY262,""))</f>
        <v/>
      </c>
      <c r="CB262" s="125" t="str">
        <f>IF(ISERR(IF(AND($I262=Re_lo!$E$5,CB$5=VLOOKUP(Re_lo!$H$5,Re_lo!$N$5:$O$16,2,0)),AZ262,"")),"",IF(AND($I262=Re_lo!$E$5,CB$5=VLOOKUP(Re_lo!$H$5,Re_lo!$N$5:$O$16,2,0)),AZ262,""))</f>
        <v/>
      </c>
      <c r="CC262" s="125" t="str">
        <f>IF(ISERR(IF(AND($I262=Re_lo!$E$5,CC$5=VLOOKUP(Re_lo!$H$5,Re_lo!$N$5:$O$16,2,0)),BA262,"")),"",IF(AND($I262=Re_lo!$E$5,CC$5=VLOOKUP(Re_lo!$H$5,Re_lo!$N$5:$O$16,2,0)),BA262,""))</f>
        <v/>
      </c>
      <c r="CD262" s="125" t="str">
        <f>IF(ISERR(IF(AND($I262=Re_lo!$E$5,CD$5=VLOOKUP(Re_lo!$H$5,Re_lo!$N$5:$O$16,2,0)),BB262,"")),"",IF(AND($I262=Re_lo!$E$5,CD$5=VLOOKUP(Re_lo!$H$5,Re_lo!$N$5:$O$16,2,0)),BB262,""))</f>
        <v/>
      </c>
      <c r="CF262" s="125" t="str">
        <f>IF($C262="","",COUNTIFS(Con_ve!$C$6:$C$1005,$C262,Con_ve!$Q$6:$Q$1005,Cad_cl!CF$5))</f>
        <v/>
      </c>
      <c r="CG262" s="125" t="str">
        <f>IF($C262="","",COUNTIFS(Con_ve!$C$6:$C$1005,$C262,Con_ve!$Q$6:$Q$1005,Cad_cl!CG$5))</f>
        <v/>
      </c>
      <c r="CH262" s="125" t="str">
        <f>IF($C262="","",COUNTIFS(Con_ve!$C$6:$C$1005,$C262,Con_ve!$Q$6:$Q$1005,Cad_cl!CH$5))</f>
        <v/>
      </c>
      <c r="CI262" s="125" t="str">
        <f>IF($C262="","",COUNTIFS(Con_ve!$C$6:$C$1005,$C262,Con_ve!$Q$6:$Q$1005,Cad_cl!CI$5))</f>
        <v/>
      </c>
      <c r="CJ262" s="125" t="str">
        <f>IF($C262="","",COUNTIFS(Con_ve!$C$6:$C$1005,$C262,Con_ve!$Q$6:$Q$1005,Cad_cl!CJ$5))</f>
        <v/>
      </c>
      <c r="CK262" s="125" t="str">
        <f>IF($C262="","",COUNTIFS(Con_ve!$C$6:$C$1005,$C262,Con_ve!$Q$6:$Q$1005,Cad_cl!CK$5))</f>
        <v/>
      </c>
      <c r="CL262" s="125" t="str">
        <f>IF($C262="","",COUNTIFS(Con_ve!$C$6:$C$1005,$C262,Con_ve!$Q$6:$Q$1005,Cad_cl!CL$5))</f>
        <v/>
      </c>
      <c r="CM262" s="125" t="str">
        <f>IF($C262="","",COUNTIFS(Con_ve!$C$6:$C$1005,$C262,Con_ve!$Q$6:$Q$1005,Cad_cl!CM$5))</f>
        <v/>
      </c>
      <c r="CN262" s="125" t="str">
        <f>IF($C262="","",COUNTIFS(Con_ve!$C$6:$C$1005,$C262,Con_ve!$Q$6:$Q$1005,Cad_cl!CN$5))</f>
        <v/>
      </c>
      <c r="CO262" s="125" t="str">
        <f>IF($C262="","",COUNTIFS(Con_ve!$C$6:$C$1005,$C262,Con_ve!$Q$6:$Q$1005,Cad_cl!CO$5))</f>
        <v/>
      </c>
      <c r="CP262" s="125" t="str">
        <f>IF($C262="","",COUNTIFS(Con_ve!$C$6:$C$1005,$C262,Con_ve!$Q$6:$Q$1005,Cad_cl!CP$5))</f>
        <v/>
      </c>
      <c r="CQ262" s="125" t="str">
        <f>IF($C262="","",COUNTIFS(Con_ve!$C$6:$C$1005,$C262,Con_ve!$Q$6:$Q$1005,Cad_cl!CQ$5))</f>
        <v/>
      </c>
      <c r="CR262" s="125">
        <f t="shared" si="11"/>
        <v>0</v>
      </c>
    </row>
    <row r="263" spans="3:96" ht="30" customHeight="1">
      <c r="C263" s="153"/>
      <c r="D263" s="153"/>
      <c r="E263" s="154"/>
      <c r="F263" s="153"/>
      <c r="G263" s="155"/>
      <c r="H263" s="153"/>
      <c r="I263" s="153"/>
      <c r="J263" s="132" t="s">
        <v>309</v>
      </c>
      <c r="K263" s="133" t="s">
        <v>309</v>
      </c>
      <c r="L263" s="153"/>
      <c r="M263" s="153"/>
      <c r="N263" s="153"/>
      <c r="O263" s="153"/>
      <c r="P263" s="153"/>
      <c r="Q263" s="153"/>
      <c r="AP263" s="134" t="str">
        <f>IF(ISERR(IF($C263="","",SUMIFS(Con_ve!$F$6:$F$1005,Con_ve!$C$6:$C$1005,$C263,Con_ve!$I$6:$I$1005,"Fechada",Con_ve!$Q$6:$Q$1005,Cad_cl!AP$5))),"",IF($C263="","",SUMIFS(Con_ve!$F$6:$F$1005,Con_ve!$C$6:$C$1005,$C263,Con_ve!$I$6:$I$1005,"Fechada",Con_ve!$Q$6:$Q$1005,Cad_cl!AP$5)))</f>
        <v/>
      </c>
      <c r="AQ263" s="134" t="str">
        <f>IF(ISERR(IF($C263="","",SUMIFS(Con_ve!$F$6:$F$1005,Con_ve!$C$6:$C$1005,$C263,Con_ve!$I$6:$I$1005,"Fechada",Con_ve!$Q$6:$Q$1005,Cad_cl!AQ$5))),"",IF($C263="","",SUMIFS(Con_ve!$F$6:$F$1005,Con_ve!$C$6:$C$1005,$C263,Con_ve!$I$6:$I$1005,"Fechada",Con_ve!$Q$6:$Q$1005,Cad_cl!AQ$5)))</f>
        <v/>
      </c>
      <c r="AR263" s="134" t="str">
        <f>IF(ISERR(IF($C263="","",SUMIFS(Con_ve!$F$6:$F$1005,Con_ve!$C$6:$C$1005,$C263,Con_ve!$I$6:$I$1005,"Fechada",Con_ve!$Q$6:$Q$1005,Cad_cl!AR$5))),"",IF($C263="","",SUMIFS(Con_ve!$F$6:$F$1005,Con_ve!$C$6:$C$1005,$C263,Con_ve!$I$6:$I$1005,"Fechada",Con_ve!$Q$6:$Q$1005,Cad_cl!AR$5)))</f>
        <v/>
      </c>
      <c r="AS263" s="134" t="str">
        <f>IF(ISERR(IF($C263="","",SUMIFS(Con_ve!$F$6:$F$1005,Con_ve!$C$6:$C$1005,$C263,Con_ve!$I$6:$I$1005,"Fechada",Con_ve!$Q$6:$Q$1005,Cad_cl!AS$5))),"",IF($C263="","",SUMIFS(Con_ve!$F$6:$F$1005,Con_ve!$C$6:$C$1005,$C263,Con_ve!$I$6:$I$1005,"Fechada",Con_ve!$Q$6:$Q$1005,Cad_cl!AS$5)))</f>
        <v/>
      </c>
      <c r="AT263" s="134" t="str">
        <f>IF(ISERR(IF($C263="","",SUMIFS(Con_ve!$F$6:$F$1005,Con_ve!$C$6:$C$1005,$C263,Con_ve!$I$6:$I$1005,"Fechada",Con_ve!$Q$6:$Q$1005,Cad_cl!AT$5))),"",IF($C263="","",SUMIFS(Con_ve!$F$6:$F$1005,Con_ve!$C$6:$C$1005,$C263,Con_ve!$I$6:$I$1005,"Fechada",Con_ve!$Q$6:$Q$1005,Cad_cl!AT$5)))</f>
        <v/>
      </c>
      <c r="AU263" s="134" t="str">
        <f>IF(ISERR(IF($C263="","",SUMIFS(Con_ve!$F$6:$F$1005,Con_ve!$C$6:$C$1005,$C263,Con_ve!$I$6:$I$1005,"Fechada",Con_ve!$Q$6:$Q$1005,Cad_cl!AU$5))),"",IF($C263="","",SUMIFS(Con_ve!$F$6:$F$1005,Con_ve!$C$6:$C$1005,$C263,Con_ve!$I$6:$I$1005,"Fechada",Con_ve!$Q$6:$Q$1005,Cad_cl!AU$5)))</f>
        <v/>
      </c>
      <c r="AV263" s="134" t="str">
        <f>IF(ISERR(IF($C263="","",SUMIFS(Con_ve!$F$6:$F$1005,Con_ve!$C$6:$C$1005,$C263,Con_ve!$I$6:$I$1005,"Fechada",Con_ve!$Q$6:$Q$1005,Cad_cl!AV$5))),"",IF($C263="","",SUMIFS(Con_ve!$F$6:$F$1005,Con_ve!$C$6:$C$1005,$C263,Con_ve!$I$6:$I$1005,"Fechada",Con_ve!$Q$6:$Q$1005,Cad_cl!AV$5)))</f>
        <v/>
      </c>
      <c r="AW263" s="134" t="str">
        <f>IF(ISERR(IF($C263="","",SUMIFS(Con_ve!$F$6:$F$1005,Con_ve!$C$6:$C$1005,$C263,Con_ve!$I$6:$I$1005,"Fechada",Con_ve!$Q$6:$Q$1005,Cad_cl!AW$5))),"",IF($C263="","",SUMIFS(Con_ve!$F$6:$F$1005,Con_ve!$C$6:$C$1005,$C263,Con_ve!$I$6:$I$1005,"Fechada",Con_ve!$Q$6:$Q$1005,Cad_cl!AW$5)))</f>
        <v/>
      </c>
      <c r="AX263" s="134" t="str">
        <f>IF(ISERR(IF($C263="","",SUMIFS(Con_ve!$F$6:$F$1005,Con_ve!$C$6:$C$1005,$C263,Con_ve!$I$6:$I$1005,"Fechada",Con_ve!$Q$6:$Q$1005,Cad_cl!AX$5))),"",IF($C263="","",SUMIFS(Con_ve!$F$6:$F$1005,Con_ve!$C$6:$C$1005,$C263,Con_ve!$I$6:$I$1005,"Fechada",Con_ve!$Q$6:$Q$1005,Cad_cl!AX$5)))</f>
        <v/>
      </c>
      <c r="AY263" s="134" t="str">
        <f>IF(ISERR(IF($C263="","",SUMIFS(Con_ve!$F$6:$F$1005,Con_ve!$C$6:$C$1005,$C263,Con_ve!$I$6:$I$1005,"Fechada",Con_ve!$Q$6:$Q$1005,Cad_cl!AY$5))),"",IF($C263="","",SUMIFS(Con_ve!$F$6:$F$1005,Con_ve!$C$6:$C$1005,$C263,Con_ve!$I$6:$I$1005,"Fechada",Con_ve!$Q$6:$Q$1005,Cad_cl!AY$5)))</f>
        <v/>
      </c>
      <c r="AZ263" s="134" t="str">
        <f>IF(ISERR(IF($C263="","",SUMIFS(Con_ve!$F$6:$F$1005,Con_ve!$C$6:$C$1005,$C263,Con_ve!$I$6:$I$1005,"Fechada",Con_ve!$Q$6:$Q$1005,Cad_cl!AZ$5))),"",IF($C263="","",SUMIFS(Con_ve!$F$6:$F$1005,Con_ve!$C$6:$C$1005,$C263,Con_ve!$I$6:$I$1005,"Fechada",Con_ve!$Q$6:$Q$1005,Cad_cl!AZ$5)))</f>
        <v/>
      </c>
      <c r="BA263" s="134" t="str">
        <f>IF(ISERR(IF($C263="","",SUMIFS(Con_ve!$F$6:$F$1005,Con_ve!$C$6:$C$1005,$C263,Con_ve!$I$6:$I$1005,"Fechada",Con_ve!$Q$6:$Q$1005,Cad_cl!BA$5))),"",IF($C263="","",SUMIFS(Con_ve!$F$6:$F$1005,Con_ve!$C$6:$C$1005,$C263,Con_ve!$I$6:$I$1005,"Fechada",Con_ve!$Q$6:$Q$1005,Cad_cl!BA$5)))</f>
        <v/>
      </c>
      <c r="BB263" s="134">
        <f t="shared" ref="BB263:BB326" si="12">SUM(AP263:BA263)</f>
        <v>0</v>
      </c>
      <c r="BD263" s="134" t="str">
        <f>IF(ISERR(IF($C263="","",SUMIFS(Con_ve!$F$6:$F$1005,Con_ve!$C$6:$C$1005,$C263,Con_ve!$I$6:$I$1005,"Em negociação",Con_ve!$Q$6:$Q$1005,Cad_cl!BD$5))),"",IF($C263="","",SUMIFS(Con_ve!$F$6:$F$1005,Con_ve!$C$6:$C$1005,$C263,Con_ve!$I$6:$I$1005,"Em negociação",Con_ve!$Q$6:$Q$1005,Cad_cl!BD$5)))</f>
        <v/>
      </c>
      <c r="BE263" s="134" t="str">
        <f>IF(ISERR(IF($C263="","",SUMIFS(Con_ve!$F$6:$F$1005,Con_ve!$C$6:$C$1005,$C263,Con_ve!$I$6:$I$1005,"Em negociação",Con_ve!$Q$6:$Q$1005,Cad_cl!BE$5))),"",IF($C263="","",SUMIFS(Con_ve!$F$6:$F$1005,Con_ve!$C$6:$C$1005,$C263,Con_ve!$I$6:$I$1005,"Em negociação",Con_ve!$Q$6:$Q$1005,Cad_cl!BE$5)))</f>
        <v/>
      </c>
      <c r="BF263" s="134" t="str">
        <f>IF(ISERR(IF($C263="","",SUMIFS(Con_ve!$F$6:$F$1005,Con_ve!$C$6:$C$1005,$C263,Con_ve!$I$6:$I$1005,"Em negociação",Con_ve!$Q$6:$Q$1005,Cad_cl!BF$5))),"",IF($C263="","",SUMIFS(Con_ve!$F$6:$F$1005,Con_ve!$C$6:$C$1005,$C263,Con_ve!$I$6:$I$1005,"Em negociação",Con_ve!$Q$6:$Q$1005,Cad_cl!BF$5)))</f>
        <v/>
      </c>
      <c r="BG263" s="134" t="str">
        <f>IF(ISERR(IF($C263="","",SUMIFS(Con_ve!$F$6:$F$1005,Con_ve!$C$6:$C$1005,$C263,Con_ve!$I$6:$I$1005,"Em negociação",Con_ve!$Q$6:$Q$1005,Cad_cl!BG$5))),"",IF($C263="","",SUMIFS(Con_ve!$F$6:$F$1005,Con_ve!$C$6:$C$1005,$C263,Con_ve!$I$6:$I$1005,"Em negociação",Con_ve!$Q$6:$Q$1005,Cad_cl!BG$5)))</f>
        <v/>
      </c>
      <c r="BH263" s="134" t="str">
        <f>IF(ISERR(IF($C263="","",SUMIFS(Con_ve!$F$6:$F$1005,Con_ve!$C$6:$C$1005,$C263,Con_ve!$I$6:$I$1005,"Em negociação",Con_ve!$Q$6:$Q$1005,Cad_cl!BH$5))),"",IF($C263="","",SUMIFS(Con_ve!$F$6:$F$1005,Con_ve!$C$6:$C$1005,$C263,Con_ve!$I$6:$I$1005,"Em negociação",Con_ve!$Q$6:$Q$1005,Cad_cl!BH$5)))</f>
        <v/>
      </c>
      <c r="BI263" s="134" t="str">
        <f>IF(ISERR(IF($C263="","",SUMIFS(Con_ve!$F$6:$F$1005,Con_ve!$C$6:$C$1005,$C263,Con_ve!$I$6:$I$1005,"Em negociação",Con_ve!$Q$6:$Q$1005,Cad_cl!BI$5))),"",IF($C263="","",SUMIFS(Con_ve!$F$6:$F$1005,Con_ve!$C$6:$C$1005,$C263,Con_ve!$I$6:$I$1005,"Em negociação",Con_ve!$Q$6:$Q$1005,Cad_cl!BI$5)))</f>
        <v/>
      </c>
      <c r="BJ263" s="134" t="str">
        <f>IF(ISERR(IF($C263="","",SUMIFS(Con_ve!$F$6:$F$1005,Con_ve!$C$6:$C$1005,$C263,Con_ve!$I$6:$I$1005,"Em negociação",Con_ve!$Q$6:$Q$1005,Cad_cl!BJ$5))),"",IF($C263="","",SUMIFS(Con_ve!$F$6:$F$1005,Con_ve!$C$6:$C$1005,$C263,Con_ve!$I$6:$I$1005,"Em negociação",Con_ve!$Q$6:$Q$1005,Cad_cl!BJ$5)))</f>
        <v/>
      </c>
      <c r="BK263" s="134" t="str">
        <f>IF(ISERR(IF($C263="","",SUMIFS(Con_ve!$F$6:$F$1005,Con_ve!$C$6:$C$1005,$C263,Con_ve!$I$6:$I$1005,"Em negociação",Con_ve!$Q$6:$Q$1005,Cad_cl!BK$5))),"",IF($C263="","",SUMIFS(Con_ve!$F$6:$F$1005,Con_ve!$C$6:$C$1005,$C263,Con_ve!$I$6:$I$1005,"Em negociação",Con_ve!$Q$6:$Q$1005,Cad_cl!BK$5)))</f>
        <v/>
      </c>
      <c r="BL263" s="134" t="str">
        <f>IF(ISERR(IF($C263="","",SUMIFS(Con_ve!$F$6:$F$1005,Con_ve!$C$6:$C$1005,$C263,Con_ve!$I$6:$I$1005,"Em negociação",Con_ve!$Q$6:$Q$1005,Cad_cl!BL$5))),"",IF($C263="","",SUMIFS(Con_ve!$F$6:$F$1005,Con_ve!$C$6:$C$1005,$C263,Con_ve!$I$6:$I$1005,"Em negociação",Con_ve!$Q$6:$Q$1005,Cad_cl!BL$5)))</f>
        <v/>
      </c>
      <c r="BM263" s="134" t="str">
        <f>IF(ISERR(IF($C263="","",SUMIFS(Con_ve!$F$6:$F$1005,Con_ve!$C$6:$C$1005,$C263,Con_ve!$I$6:$I$1005,"Em negociação",Con_ve!$Q$6:$Q$1005,Cad_cl!BM$5))),"",IF($C263="","",SUMIFS(Con_ve!$F$6:$F$1005,Con_ve!$C$6:$C$1005,$C263,Con_ve!$I$6:$I$1005,"Em negociação",Con_ve!$Q$6:$Q$1005,Cad_cl!BM$5)))</f>
        <v/>
      </c>
      <c r="BN263" s="134" t="str">
        <f>IF(ISERR(IF($C263="","",SUMIFS(Con_ve!$F$6:$F$1005,Con_ve!$C$6:$C$1005,$C263,Con_ve!$I$6:$I$1005,"Em negociação",Con_ve!$Q$6:$Q$1005,Cad_cl!BN$5))),"",IF($C263="","",SUMIFS(Con_ve!$F$6:$F$1005,Con_ve!$C$6:$C$1005,$C263,Con_ve!$I$6:$I$1005,"Em negociação",Con_ve!$Q$6:$Q$1005,Cad_cl!BN$5)))</f>
        <v/>
      </c>
      <c r="BO263" s="134" t="str">
        <f>IF(ISERR(IF($C263="","",SUMIFS(Con_ve!$F$6:$F$1005,Con_ve!$C$6:$C$1005,$C263,Con_ve!$I$6:$I$1005,"Em negociação",Con_ve!$Q$6:$Q$1005,Cad_cl!BO$5))),"",IF($C263="","",SUMIFS(Con_ve!$F$6:$F$1005,Con_ve!$C$6:$C$1005,$C263,Con_ve!$I$6:$I$1005,"Em negociação",Con_ve!$Q$6:$Q$1005,Cad_cl!BO$5)))</f>
        <v/>
      </c>
      <c r="BP263" s="134">
        <f t="shared" ref="BP263:BP326" si="13">SUM(BD263:BO263)</f>
        <v>0</v>
      </c>
      <c r="BR263" s="125" t="str">
        <f>IF(ISERR(IF(AND($I263=Re_lo!$E$5,BR$5=VLOOKUP(Re_lo!$H$5,Re_lo!$N$5:$O$16,2,0)),AP263,"")),"",IF(AND($I263=Re_lo!$E$5,BR$5=VLOOKUP(Re_lo!$H$5,Re_lo!$N$5:$O$16,2,0)),AP263,""))</f>
        <v/>
      </c>
      <c r="BS263" s="125" t="str">
        <f>IF(ISERR(IF(AND($I263=Re_lo!$E$5,BS$5=VLOOKUP(Re_lo!$H$5,Re_lo!$N$5:$O$16,2,0)),AQ263,"")),"",IF(AND($I263=Re_lo!$E$5,BS$5=VLOOKUP(Re_lo!$H$5,Re_lo!$N$5:$O$16,2,0)),AQ263,""))</f>
        <v/>
      </c>
      <c r="BT263" s="125" t="str">
        <f>IF(ISERR(IF(AND($I263=Re_lo!$E$5,BT$5=VLOOKUP(Re_lo!$H$5,Re_lo!$N$5:$O$16,2,0)),AR263,"")),"",IF(AND($I263=Re_lo!$E$5,BT$5=VLOOKUP(Re_lo!$H$5,Re_lo!$N$5:$O$16,2,0)),AR263,""))</f>
        <v/>
      </c>
      <c r="BU263" s="125" t="str">
        <f>IF(ISERR(IF(AND($I263=Re_lo!$E$5,BU$5=VLOOKUP(Re_lo!$H$5,Re_lo!$N$5:$O$16,2,0)),AS263,"")),"",IF(AND($I263=Re_lo!$E$5,BU$5=VLOOKUP(Re_lo!$H$5,Re_lo!$N$5:$O$16,2,0)),AS263,""))</f>
        <v/>
      </c>
      <c r="BV263" s="125" t="str">
        <f>IF(ISERR(IF(AND($I263=Re_lo!$E$5,BV$5=VLOOKUP(Re_lo!$H$5,Re_lo!$N$5:$O$16,2,0)),AT263,"")),"",IF(AND($I263=Re_lo!$E$5,BV$5=VLOOKUP(Re_lo!$H$5,Re_lo!$N$5:$O$16,2,0)),AT263,""))</f>
        <v/>
      </c>
      <c r="BW263" s="125" t="str">
        <f>IF(ISERR(IF(AND($I263=Re_lo!$E$5,BW$5=VLOOKUP(Re_lo!$H$5,Re_lo!$N$5:$O$16,2,0)),AU263,"")),"",IF(AND($I263=Re_lo!$E$5,BW$5=VLOOKUP(Re_lo!$H$5,Re_lo!$N$5:$O$16,2,0)),AU263,""))</f>
        <v/>
      </c>
      <c r="BX263" s="125" t="str">
        <f>IF(ISERR(IF(AND($I263=Re_lo!$E$5,BX$5=VLOOKUP(Re_lo!$H$5,Re_lo!$N$5:$O$16,2,0)),AV263,"")),"",IF(AND($I263=Re_lo!$E$5,BX$5=VLOOKUP(Re_lo!$H$5,Re_lo!$N$5:$O$16,2,0)),AV263,""))</f>
        <v/>
      </c>
      <c r="BY263" s="125" t="str">
        <f>IF(ISERR(IF(AND($I263=Re_lo!$E$5,BY$5=VLOOKUP(Re_lo!$H$5,Re_lo!$N$5:$O$16,2,0)),AW263,"")),"",IF(AND($I263=Re_lo!$E$5,BY$5=VLOOKUP(Re_lo!$H$5,Re_lo!$N$5:$O$16,2,0)),AW263,""))</f>
        <v/>
      </c>
      <c r="BZ263" s="125" t="str">
        <f>IF(ISERR(IF(AND($I263=Re_lo!$E$5,BZ$5=VLOOKUP(Re_lo!$H$5,Re_lo!$N$5:$O$16,2,0)),AX263,"")),"",IF(AND($I263=Re_lo!$E$5,BZ$5=VLOOKUP(Re_lo!$H$5,Re_lo!$N$5:$O$16,2,0)),AX263,""))</f>
        <v/>
      </c>
      <c r="CA263" s="125" t="str">
        <f>IF(ISERR(IF(AND($I263=Re_lo!$E$5,CA$5=VLOOKUP(Re_lo!$H$5,Re_lo!$N$5:$O$16,2,0)),AY263,"")),"",IF(AND($I263=Re_lo!$E$5,CA$5=VLOOKUP(Re_lo!$H$5,Re_lo!$N$5:$O$16,2,0)),AY263,""))</f>
        <v/>
      </c>
      <c r="CB263" s="125" t="str">
        <f>IF(ISERR(IF(AND($I263=Re_lo!$E$5,CB$5=VLOOKUP(Re_lo!$H$5,Re_lo!$N$5:$O$16,2,0)),AZ263,"")),"",IF(AND($I263=Re_lo!$E$5,CB$5=VLOOKUP(Re_lo!$H$5,Re_lo!$N$5:$O$16,2,0)),AZ263,""))</f>
        <v/>
      </c>
      <c r="CC263" s="125" t="str">
        <f>IF(ISERR(IF(AND($I263=Re_lo!$E$5,CC$5=VLOOKUP(Re_lo!$H$5,Re_lo!$N$5:$O$16,2,0)),BA263,"")),"",IF(AND($I263=Re_lo!$E$5,CC$5=VLOOKUP(Re_lo!$H$5,Re_lo!$N$5:$O$16,2,0)),BA263,""))</f>
        <v/>
      </c>
      <c r="CD263" s="125" t="str">
        <f>IF(ISERR(IF(AND($I263=Re_lo!$E$5,CD$5=VLOOKUP(Re_lo!$H$5,Re_lo!$N$5:$O$16,2,0)),BB263,"")),"",IF(AND($I263=Re_lo!$E$5,CD$5=VLOOKUP(Re_lo!$H$5,Re_lo!$N$5:$O$16,2,0)),BB263,""))</f>
        <v/>
      </c>
      <c r="CF263" s="125" t="str">
        <f>IF($C263="","",COUNTIFS(Con_ve!$C$6:$C$1005,$C263,Con_ve!$Q$6:$Q$1005,Cad_cl!CF$5))</f>
        <v/>
      </c>
      <c r="CG263" s="125" t="str">
        <f>IF($C263="","",COUNTIFS(Con_ve!$C$6:$C$1005,$C263,Con_ve!$Q$6:$Q$1005,Cad_cl!CG$5))</f>
        <v/>
      </c>
      <c r="CH263" s="125" t="str">
        <f>IF($C263="","",COUNTIFS(Con_ve!$C$6:$C$1005,$C263,Con_ve!$Q$6:$Q$1005,Cad_cl!CH$5))</f>
        <v/>
      </c>
      <c r="CI263" s="125" t="str">
        <f>IF($C263="","",COUNTIFS(Con_ve!$C$6:$C$1005,$C263,Con_ve!$Q$6:$Q$1005,Cad_cl!CI$5))</f>
        <v/>
      </c>
      <c r="CJ263" s="125" t="str">
        <f>IF($C263="","",COUNTIFS(Con_ve!$C$6:$C$1005,$C263,Con_ve!$Q$6:$Q$1005,Cad_cl!CJ$5))</f>
        <v/>
      </c>
      <c r="CK263" s="125" t="str">
        <f>IF($C263="","",COUNTIFS(Con_ve!$C$6:$C$1005,$C263,Con_ve!$Q$6:$Q$1005,Cad_cl!CK$5))</f>
        <v/>
      </c>
      <c r="CL263" s="125" t="str">
        <f>IF($C263="","",COUNTIFS(Con_ve!$C$6:$C$1005,$C263,Con_ve!$Q$6:$Q$1005,Cad_cl!CL$5))</f>
        <v/>
      </c>
      <c r="CM263" s="125" t="str">
        <f>IF($C263="","",COUNTIFS(Con_ve!$C$6:$C$1005,$C263,Con_ve!$Q$6:$Q$1005,Cad_cl!CM$5))</f>
        <v/>
      </c>
      <c r="CN263" s="125" t="str">
        <f>IF($C263="","",COUNTIFS(Con_ve!$C$6:$C$1005,$C263,Con_ve!$Q$6:$Q$1005,Cad_cl!CN$5))</f>
        <v/>
      </c>
      <c r="CO263" s="125" t="str">
        <f>IF($C263="","",COUNTIFS(Con_ve!$C$6:$C$1005,$C263,Con_ve!$Q$6:$Q$1005,Cad_cl!CO$5))</f>
        <v/>
      </c>
      <c r="CP263" s="125" t="str">
        <f>IF($C263="","",COUNTIFS(Con_ve!$C$6:$C$1005,$C263,Con_ve!$Q$6:$Q$1005,Cad_cl!CP$5))</f>
        <v/>
      </c>
      <c r="CQ263" s="125" t="str">
        <f>IF($C263="","",COUNTIFS(Con_ve!$C$6:$C$1005,$C263,Con_ve!$Q$6:$Q$1005,Cad_cl!CQ$5))</f>
        <v/>
      </c>
      <c r="CR263" s="125">
        <f t="shared" ref="CR263:CR326" si="14">SUM(CF263:CQ263)</f>
        <v>0</v>
      </c>
    </row>
    <row r="264" spans="3:96" ht="30" customHeight="1">
      <c r="C264" s="153"/>
      <c r="D264" s="153"/>
      <c r="E264" s="154"/>
      <c r="F264" s="153"/>
      <c r="G264" s="155"/>
      <c r="H264" s="153"/>
      <c r="I264" s="153"/>
      <c r="J264" s="132" t="s">
        <v>309</v>
      </c>
      <c r="K264" s="133" t="s">
        <v>309</v>
      </c>
      <c r="L264" s="153"/>
      <c r="M264" s="153"/>
      <c r="N264" s="153"/>
      <c r="O264" s="153"/>
      <c r="P264" s="153"/>
      <c r="Q264" s="153"/>
      <c r="AP264" s="134" t="str">
        <f>IF(ISERR(IF($C264="","",SUMIFS(Con_ve!$F$6:$F$1005,Con_ve!$C$6:$C$1005,$C264,Con_ve!$I$6:$I$1005,"Fechada",Con_ve!$Q$6:$Q$1005,Cad_cl!AP$5))),"",IF($C264="","",SUMIFS(Con_ve!$F$6:$F$1005,Con_ve!$C$6:$C$1005,$C264,Con_ve!$I$6:$I$1005,"Fechada",Con_ve!$Q$6:$Q$1005,Cad_cl!AP$5)))</f>
        <v/>
      </c>
      <c r="AQ264" s="134" t="str">
        <f>IF(ISERR(IF($C264="","",SUMIFS(Con_ve!$F$6:$F$1005,Con_ve!$C$6:$C$1005,$C264,Con_ve!$I$6:$I$1005,"Fechada",Con_ve!$Q$6:$Q$1005,Cad_cl!AQ$5))),"",IF($C264="","",SUMIFS(Con_ve!$F$6:$F$1005,Con_ve!$C$6:$C$1005,$C264,Con_ve!$I$6:$I$1005,"Fechada",Con_ve!$Q$6:$Q$1005,Cad_cl!AQ$5)))</f>
        <v/>
      </c>
      <c r="AR264" s="134" t="str">
        <f>IF(ISERR(IF($C264="","",SUMIFS(Con_ve!$F$6:$F$1005,Con_ve!$C$6:$C$1005,$C264,Con_ve!$I$6:$I$1005,"Fechada",Con_ve!$Q$6:$Q$1005,Cad_cl!AR$5))),"",IF($C264="","",SUMIFS(Con_ve!$F$6:$F$1005,Con_ve!$C$6:$C$1005,$C264,Con_ve!$I$6:$I$1005,"Fechada",Con_ve!$Q$6:$Q$1005,Cad_cl!AR$5)))</f>
        <v/>
      </c>
      <c r="AS264" s="134" t="str">
        <f>IF(ISERR(IF($C264="","",SUMIFS(Con_ve!$F$6:$F$1005,Con_ve!$C$6:$C$1005,$C264,Con_ve!$I$6:$I$1005,"Fechada",Con_ve!$Q$6:$Q$1005,Cad_cl!AS$5))),"",IF($C264="","",SUMIFS(Con_ve!$F$6:$F$1005,Con_ve!$C$6:$C$1005,$C264,Con_ve!$I$6:$I$1005,"Fechada",Con_ve!$Q$6:$Q$1005,Cad_cl!AS$5)))</f>
        <v/>
      </c>
      <c r="AT264" s="134" t="str">
        <f>IF(ISERR(IF($C264="","",SUMIFS(Con_ve!$F$6:$F$1005,Con_ve!$C$6:$C$1005,$C264,Con_ve!$I$6:$I$1005,"Fechada",Con_ve!$Q$6:$Q$1005,Cad_cl!AT$5))),"",IF($C264="","",SUMIFS(Con_ve!$F$6:$F$1005,Con_ve!$C$6:$C$1005,$C264,Con_ve!$I$6:$I$1005,"Fechada",Con_ve!$Q$6:$Q$1005,Cad_cl!AT$5)))</f>
        <v/>
      </c>
      <c r="AU264" s="134" t="str">
        <f>IF(ISERR(IF($C264="","",SUMIFS(Con_ve!$F$6:$F$1005,Con_ve!$C$6:$C$1005,$C264,Con_ve!$I$6:$I$1005,"Fechada",Con_ve!$Q$6:$Q$1005,Cad_cl!AU$5))),"",IF($C264="","",SUMIFS(Con_ve!$F$6:$F$1005,Con_ve!$C$6:$C$1005,$C264,Con_ve!$I$6:$I$1005,"Fechada",Con_ve!$Q$6:$Q$1005,Cad_cl!AU$5)))</f>
        <v/>
      </c>
      <c r="AV264" s="134" t="str">
        <f>IF(ISERR(IF($C264="","",SUMIFS(Con_ve!$F$6:$F$1005,Con_ve!$C$6:$C$1005,$C264,Con_ve!$I$6:$I$1005,"Fechada",Con_ve!$Q$6:$Q$1005,Cad_cl!AV$5))),"",IF($C264="","",SUMIFS(Con_ve!$F$6:$F$1005,Con_ve!$C$6:$C$1005,$C264,Con_ve!$I$6:$I$1005,"Fechada",Con_ve!$Q$6:$Q$1005,Cad_cl!AV$5)))</f>
        <v/>
      </c>
      <c r="AW264" s="134" t="str">
        <f>IF(ISERR(IF($C264="","",SUMIFS(Con_ve!$F$6:$F$1005,Con_ve!$C$6:$C$1005,$C264,Con_ve!$I$6:$I$1005,"Fechada",Con_ve!$Q$6:$Q$1005,Cad_cl!AW$5))),"",IF($C264="","",SUMIFS(Con_ve!$F$6:$F$1005,Con_ve!$C$6:$C$1005,$C264,Con_ve!$I$6:$I$1005,"Fechada",Con_ve!$Q$6:$Q$1005,Cad_cl!AW$5)))</f>
        <v/>
      </c>
      <c r="AX264" s="134" t="str">
        <f>IF(ISERR(IF($C264="","",SUMIFS(Con_ve!$F$6:$F$1005,Con_ve!$C$6:$C$1005,$C264,Con_ve!$I$6:$I$1005,"Fechada",Con_ve!$Q$6:$Q$1005,Cad_cl!AX$5))),"",IF($C264="","",SUMIFS(Con_ve!$F$6:$F$1005,Con_ve!$C$6:$C$1005,$C264,Con_ve!$I$6:$I$1005,"Fechada",Con_ve!$Q$6:$Q$1005,Cad_cl!AX$5)))</f>
        <v/>
      </c>
      <c r="AY264" s="134" t="str">
        <f>IF(ISERR(IF($C264="","",SUMIFS(Con_ve!$F$6:$F$1005,Con_ve!$C$6:$C$1005,$C264,Con_ve!$I$6:$I$1005,"Fechada",Con_ve!$Q$6:$Q$1005,Cad_cl!AY$5))),"",IF($C264="","",SUMIFS(Con_ve!$F$6:$F$1005,Con_ve!$C$6:$C$1005,$C264,Con_ve!$I$6:$I$1005,"Fechada",Con_ve!$Q$6:$Q$1005,Cad_cl!AY$5)))</f>
        <v/>
      </c>
      <c r="AZ264" s="134" t="str">
        <f>IF(ISERR(IF($C264="","",SUMIFS(Con_ve!$F$6:$F$1005,Con_ve!$C$6:$C$1005,$C264,Con_ve!$I$6:$I$1005,"Fechada",Con_ve!$Q$6:$Q$1005,Cad_cl!AZ$5))),"",IF($C264="","",SUMIFS(Con_ve!$F$6:$F$1005,Con_ve!$C$6:$C$1005,$C264,Con_ve!$I$6:$I$1005,"Fechada",Con_ve!$Q$6:$Q$1005,Cad_cl!AZ$5)))</f>
        <v/>
      </c>
      <c r="BA264" s="134" t="str">
        <f>IF(ISERR(IF($C264="","",SUMIFS(Con_ve!$F$6:$F$1005,Con_ve!$C$6:$C$1005,$C264,Con_ve!$I$6:$I$1005,"Fechada",Con_ve!$Q$6:$Q$1005,Cad_cl!BA$5))),"",IF($C264="","",SUMIFS(Con_ve!$F$6:$F$1005,Con_ve!$C$6:$C$1005,$C264,Con_ve!$I$6:$I$1005,"Fechada",Con_ve!$Q$6:$Q$1005,Cad_cl!BA$5)))</f>
        <v/>
      </c>
      <c r="BB264" s="134">
        <f t="shared" si="12"/>
        <v>0</v>
      </c>
      <c r="BD264" s="134" t="str">
        <f>IF(ISERR(IF($C264="","",SUMIFS(Con_ve!$F$6:$F$1005,Con_ve!$C$6:$C$1005,$C264,Con_ve!$I$6:$I$1005,"Em negociação",Con_ve!$Q$6:$Q$1005,Cad_cl!BD$5))),"",IF($C264="","",SUMIFS(Con_ve!$F$6:$F$1005,Con_ve!$C$6:$C$1005,$C264,Con_ve!$I$6:$I$1005,"Em negociação",Con_ve!$Q$6:$Q$1005,Cad_cl!BD$5)))</f>
        <v/>
      </c>
      <c r="BE264" s="134" t="str">
        <f>IF(ISERR(IF($C264="","",SUMIFS(Con_ve!$F$6:$F$1005,Con_ve!$C$6:$C$1005,$C264,Con_ve!$I$6:$I$1005,"Em negociação",Con_ve!$Q$6:$Q$1005,Cad_cl!BE$5))),"",IF($C264="","",SUMIFS(Con_ve!$F$6:$F$1005,Con_ve!$C$6:$C$1005,$C264,Con_ve!$I$6:$I$1005,"Em negociação",Con_ve!$Q$6:$Q$1005,Cad_cl!BE$5)))</f>
        <v/>
      </c>
      <c r="BF264" s="134" t="str">
        <f>IF(ISERR(IF($C264="","",SUMIFS(Con_ve!$F$6:$F$1005,Con_ve!$C$6:$C$1005,$C264,Con_ve!$I$6:$I$1005,"Em negociação",Con_ve!$Q$6:$Q$1005,Cad_cl!BF$5))),"",IF($C264="","",SUMIFS(Con_ve!$F$6:$F$1005,Con_ve!$C$6:$C$1005,$C264,Con_ve!$I$6:$I$1005,"Em negociação",Con_ve!$Q$6:$Q$1005,Cad_cl!BF$5)))</f>
        <v/>
      </c>
      <c r="BG264" s="134" t="str">
        <f>IF(ISERR(IF($C264="","",SUMIFS(Con_ve!$F$6:$F$1005,Con_ve!$C$6:$C$1005,$C264,Con_ve!$I$6:$I$1005,"Em negociação",Con_ve!$Q$6:$Q$1005,Cad_cl!BG$5))),"",IF($C264="","",SUMIFS(Con_ve!$F$6:$F$1005,Con_ve!$C$6:$C$1005,$C264,Con_ve!$I$6:$I$1005,"Em negociação",Con_ve!$Q$6:$Q$1005,Cad_cl!BG$5)))</f>
        <v/>
      </c>
      <c r="BH264" s="134" t="str">
        <f>IF(ISERR(IF($C264="","",SUMIFS(Con_ve!$F$6:$F$1005,Con_ve!$C$6:$C$1005,$C264,Con_ve!$I$6:$I$1005,"Em negociação",Con_ve!$Q$6:$Q$1005,Cad_cl!BH$5))),"",IF($C264="","",SUMIFS(Con_ve!$F$6:$F$1005,Con_ve!$C$6:$C$1005,$C264,Con_ve!$I$6:$I$1005,"Em negociação",Con_ve!$Q$6:$Q$1005,Cad_cl!BH$5)))</f>
        <v/>
      </c>
      <c r="BI264" s="134" t="str">
        <f>IF(ISERR(IF($C264="","",SUMIFS(Con_ve!$F$6:$F$1005,Con_ve!$C$6:$C$1005,$C264,Con_ve!$I$6:$I$1005,"Em negociação",Con_ve!$Q$6:$Q$1005,Cad_cl!BI$5))),"",IF($C264="","",SUMIFS(Con_ve!$F$6:$F$1005,Con_ve!$C$6:$C$1005,$C264,Con_ve!$I$6:$I$1005,"Em negociação",Con_ve!$Q$6:$Q$1005,Cad_cl!BI$5)))</f>
        <v/>
      </c>
      <c r="BJ264" s="134" t="str">
        <f>IF(ISERR(IF($C264="","",SUMIFS(Con_ve!$F$6:$F$1005,Con_ve!$C$6:$C$1005,$C264,Con_ve!$I$6:$I$1005,"Em negociação",Con_ve!$Q$6:$Q$1005,Cad_cl!BJ$5))),"",IF($C264="","",SUMIFS(Con_ve!$F$6:$F$1005,Con_ve!$C$6:$C$1005,$C264,Con_ve!$I$6:$I$1005,"Em negociação",Con_ve!$Q$6:$Q$1005,Cad_cl!BJ$5)))</f>
        <v/>
      </c>
      <c r="BK264" s="134" t="str">
        <f>IF(ISERR(IF($C264="","",SUMIFS(Con_ve!$F$6:$F$1005,Con_ve!$C$6:$C$1005,$C264,Con_ve!$I$6:$I$1005,"Em negociação",Con_ve!$Q$6:$Q$1005,Cad_cl!BK$5))),"",IF($C264="","",SUMIFS(Con_ve!$F$6:$F$1005,Con_ve!$C$6:$C$1005,$C264,Con_ve!$I$6:$I$1005,"Em negociação",Con_ve!$Q$6:$Q$1005,Cad_cl!BK$5)))</f>
        <v/>
      </c>
      <c r="BL264" s="134" t="str">
        <f>IF(ISERR(IF($C264="","",SUMIFS(Con_ve!$F$6:$F$1005,Con_ve!$C$6:$C$1005,$C264,Con_ve!$I$6:$I$1005,"Em negociação",Con_ve!$Q$6:$Q$1005,Cad_cl!BL$5))),"",IF($C264="","",SUMIFS(Con_ve!$F$6:$F$1005,Con_ve!$C$6:$C$1005,$C264,Con_ve!$I$6:$I$1005,"Em negociação",Con_ve!$Q$6:$Q$1005,Cad_cl!BL$5)))</f>
        <v/>
      </c>
      <c r="BM264" s="134" t="str">
        <f>IF(ISERR(IF($C264="","",SUMIFS(Con_ve!$F$6:$F$1005,Con_ve!$C$6:$C$1005,$C264,Con_ve!$I$6:$I$1005,"Em negociação",Con_ve!$Q$6:$Q$1005,Cad_cl!BM$5))),"",IF($C264="","",SUMIFS(Con_ve!$F$6:$F$1005,Con_ve!$C$6:$C$1005,$C264,Con_ve!$I$6:$I$1005,"Em negociação",Con_ve!$Q$6:$Q$1005,Cad_cl!BM$5)))</f>
        <v/>
      </c>
      <c r="BN264" s="134" t="str">
        <f>IF(ISERR(IF($C264="","",SUMIFS(Con_ve!$F$6:$F$1005,Con_ve!$C$6:$C$1005,$C264,Con_ve!$I$6:$I$1005,"Em negociação",Con_ve!$Q$6:$Q$1005,Cad_cl!BN$5))),"",IF($C264="","",SUMIFS(Con_ve!$F$6:$F$1005,Con_ve!$C$6:$C$1005,$C264,Con_ve!$I$6:$I$1005,"Em negociação",Con_ve!$Q$6:$Q$1005,Cad_cl!BN$5)))</f>
        <v/>
      </c>
      <c r="BO264" s="134" t="str">
        <f>IF(ISERR(IF($C264="","",SUMIFS(Con_ve!$F$6:$F$1005,Con_ve!$C$6:$C$1005,$C264,Con_ve!$I$6:$I$1005,"Em negociação",Con_ve!$Q$6:$Q$1005,Cad_cl!BO$5))),"",IF($C264="","",SUMIFS(Con_ve!$F$6:$F$1005,Con_ve!$C$6:$C$1005,$C264,Con_ve!$I$6:$I$1005,"Em negociação",Con_ve!$Q$6:$Q$1005,Cad_cl!BO$5)))</f>
        <v/>
      </c>
      <c r="BP264" s="134">
        <f t="shared" si="13"/>
        <v>0</v>
      </c>
      <c r="BR264" s="125" t="str">
        <f>IF(ISERR(IF(AND($I264=Re_lo!$E$5,BR$5=VLOOKUP(Re_lo!$H$5,Re_lo!$N$5:$O$16,2,0)),AP264,"")),"",IF(AND($I264=Re_lo!$E$5,BR$5=VLOOKUP(Re_lo!$H$5,Re_lo!$N$5:$O$16,2,0)),AP264,""))</f>
        <v/>
      </c>
      <c r="BS264" s="125" t="str">
        <f>IF(ISERR(IF(AND($I264=Re_lo!$E$5,BS$5=VLOOKUP(Re_lo!$H$5,Re_lo!$N$5:$O$16,2,0)),AQ264,"")),"",IF(AND($I264=Re_lo!$E$5,BS$5=VLOOKUP(Re_lo!$H$5,Re_lo!$N$5:$O$16,2,0)),AQ264,""))</f>
        <v/>
      </c>
      <c r="BT264" s="125" t="str">
        <f>IF(ISERR(IF(AND($I264=Re_lo!$E$5,BT$5=VLOOKUP(Re_lo!$H$5,Re_lo!$N$5:$O$16,2,0)),AR264,"")),"",IF(AND($I264=Re_lo!$E$5,BT$5=VLOOKUP(Re_lo!$H$5,Re_lo!$N$5:$O$16,2,0)),AR264,""))</f>
        <v/>
      </c>
      <c r="BU264" s="125" t="str">
        <f>IF(ISERR(IF(AND($I264=Re_lo!$E$5,BU$5=VLOOKUP(Re_lo!$H$5,Re_lo!$N$5:$O$16,2,0)),AS264,"")),"",IF(AND($I264=Re_lo!$E$5,BU$5=VLOOKUP(Re_lo!$H$5,Re_lo!$N$5:$O$16,2,0)),AS264,""))</f>
        <v/>
      </c>
      <c r="BV264" s="125" t="str">
        <f>IF(ISERR(IF(AND($I264=Re_lo!$E$5,BV$5=VLOOKUP(Re_lo!$H$5,Re_lo!$N$5:$O$16,2,0)),AT264,"")),"",IF(AND($I264=Re_lo!$E$5,BV$5=VLOOKUP(Re_lo!$H$5,Re_lo!$N$5:$O$16,2,0)),AT264,""))</f>
        <v/>
      </c>
      <c r="BW264" s="125" t="str">
        <f>IF(ISERR(IF(AND($I264=Re_lo!$E$5,BW$5=VLOOKUP(Re_lo!$H$5,Re_lo!$N$5:$O$16,2,0)),AU264,"")),"",IF(AND($I264=Re_lo!$E$5,BW$5=VLOOKUP(Re_lo!$H$5,Re_lo!$N$5:$O$16,2,0)),AU264,""))</f>
        <v/>
      </c>
      <c r="BX264" s="125" t="str">
        <f>IF(ISERR(IF(AND($I264=Re_lo!$E$5,BX$5=VLOOKUP(Re_lo!$H$5,Re_lo!$N$5:$O$16,2,0)),AV264,"")),"",IF(AND($I264=Re_lo!$E$5,BX$5=VLOOKUP(Re_lo!$H$5,Re_lo!$N$5:$O$16,2,0)),AV264,""))</f>
        <v/>
      </c>
      <c r="BY264" s="125" t="str">
        <f>IF(ISERR(IF(AND($I264=Re_lo!$E$5,BY$5=VLOOKUP(Re_lo!$H$5,Re_lo!$N$5:$O$16,2,0)),AW264,"")),"",IF(AND($I264=Re_lo!$E$5,BY$5=VLOOKUP(Re_lo!$H$5,Re_lo!$N$5:$O$16,2,0)),AW264,""))</f>
        <v/>
      </c>
      <c r="BZ264" s="125" t="str">
        <f>IF(ISERR(IF(AND($I264=Re_lo!$E$5,BZ$5=VLOOKUP(Re_lo!$H$5,Re_lo!$N$5:$O$16,2,0)),AX264,"")),"",IF(AND($I264=Re_lo!$E$5,BZ$5=VLOOKUP(Re_lo!$H$5,Re_lo!$N$5:$O$16,2,0)),AX264,""))</f>
        <v/>
      </c>
      <c r="CA264" s="125" t="str">
        <f>IF(ISERR(IF(AND($I264=Re_lo!$E$5,CA$5=VLOOKUP(Re_lo!$H$5,Re_lo!$N$5:$O$16,2,0)),AY264,"")),"",IF(AND($I264=Re_lo!$E$5,CA$5=VLOOKUP(Re_lo!$H$5,Re_lo!$N$5:$O$16,2,0)),AY264,""))</f>
        <v/>
      </c>
      <c r="CB264" s="125" t="str">
        <f>IF(ISERR(IF(AND($I264=Re_lo!$E$5,CB$5=VLOOKUP(Re_lo!$H$5,Re_lo!$N$5:$O$16,2,0)),AZ264,"")),"",IF(AND($I264=Re_lo!$E$5,CB$5=VLOOKUP(Re_lo!$H$5,Re_lo!$N$5:$O$16,2,0)),AZ264,""))</f>
        <v/>
      </c>
      <c r="CC264" s="125" t="str">
        <f>IF(ISERR(IF(AND($I264=Re_lo!$E$5,CC$5=VLOOKUP(Re_lo!$H$5,Re_lo!$N$5:$O$16,2,0)),BA264,"")),"",IF(AND($I264=Re_lo!$E$5,CC$5=VLOOKUP(Re_lo!$H$5,Re_lo!$N$5:$O$16,2,0)),BA264,""))</f>
        <v/>
      </c>
      <c r="CD264" s="125" t="str">
        <f>IF(ISERR(IF(AND($I264=Re_lo!$E$5,CD$5=VLOOKUP(Re_lo!$H$5,Re_lo!$N$5:$O$16,2,0)),BB264,"")),"",IF(AND($I264=Re_lo!$E$5,CD$5=VLOOKUP(Re_lo!$H$5,Re_lo!$N$5:$O$16,2,0)),BB264,""))</f>
        <v/>
      </c>
      <c r="CF264" s="125" t="str">
        <f>IF($C264="","",COUNTIFS(Con_ve!$C$6:$C$1005,$C264,Con_ve!$Q$6:$Q$1005,Cad_cl!CF$5))</f>
        <v/>
      </c>
      <c r="CG264" s="125" t="str">
        <f>IF($C264="","",COUNTIFS(Con_ve!$C$6:$C$1005,$C264,Con_ve!$Q$6:$Q$1005,Cad_cl!CG$5))</f>
        <v/>
      </c>
      <c r="CH264" s="125" t="str">
        <f>IF($C264="","",COUNTIFS(Con_ve!$C$6:$C$1005,$C264,Con_ve!$Q$6:$Q$1005,Cad_cl!CH$5))</f>
        <v/>
      </c>
      <c r="CI264" s="125" t="str">
        <f>IF($C264="","",COUNTIFS(Con_ve!$C$6:$C$1005,$C264,Con_ve!$Q$6:$Q$1005,Cad_cl!CI$5))</f>
        <v/>
      </c>
      <c r="CJ264" s="125" t="str">
        <f>IF($C264="","",COUNTIFS(Con_ve!$C$6:$C$1005,$C264,Con_ve!$Q$6:$Q$1005,Cad_cl!CJ$5))</f>
        <v/>
      </c>
      <c r="CK264" s="125" t="str">
        <f>IF($C264="","",COUNTIFS(Con_ve!$C$6:$C$1005,$C264,Con_ve!$Q$6:$Q$1005,Cad_cl!CK$5))</f>
        <v/>
      </c>
      <c r="CL264" s="125" t="str">
        <f>IF($C264="","",COUNTIFS(Con_ve!$C$6:$C$1005,$C264,Con_ve!$Q$6:$Q$1005,Cad_cl!CL$5))</f>
        <v/>
      </c>
      <c r="CM264" s="125" t="str">
        <f>IF($C264="","",COUNTIFS(Con_ve!$C$6:$C$1005,$C264,Con_ve!$Q$6:$Q$1005,Cad_cl!CM$5))</f>
        <v/>
      </c>
      <c r="CN264" s="125" t="str">
        <f>IF($C264="","",COUNTIFS(Con_ve!$C$6:$C$1005,$C264,Con_ve!$Q$6:$Q$1005,Cad_cl!CN$5))</f>
        <v/>
      </c>
      <c r="CO264" s="125" t="str">
        <f>IF($C264="","",COUNTIFS(Con_ve!$C$6:$C$1005,$C264,Con_ve!$Q$6:$Q$1005,Cad_cl!CO$5))</f>
        <v/>
      </c>
      <c r="CP264" s="125" t="str">
        <f>IF($C264="","",COUNTIFS(Con_ve!$C$6:$C$1005,$C264,Con_ve!$Q$6:$Q$1005,Cad_cl!CP$5))</f>
        <v/>
      </c>
      <c r="CQ264" s="125" t="str">
        <f>IF($C264="","",COUNTIFS(Con_ve!$C$6:$C$1005,$C264,Con_ve!$Q$6:$Q$1005,Cad_cl!CQ$5))</f>
        <v/>
      </c>
      <c r="CR264" s="125">
        <f t="shared" si="14"/>
        <v>0</v>
      </c>
    </row>
    <row r="265" spans="3:96" ht="30" customHeight="1">
      <c r="C265" s="153"/>
      <c r="D265" s="153"/>
      <c r="E265" s="154"/>
      <c r="F265" s="153"/>
      <c r="G265" s="155"/>
      <c r="H265" s="153"/>
      <c r="I265" s="153"/>
      <c r="J265" s="132" t="s">
        <v>309</v>
      </c>
      <c r="K265" s="133" t="s">
        <v>309</v>
      </c>
      <c r="L265" s="153"/>
      <c r="M265" s="153"/>
      <c r="N265" s="153"/>
      <c r="O265" s="153"/>
      <c r="P265" s="153"/>
      <c r="Q265" s="153"/>
      <c r="AP265" s="134" t="str">
        <f>IF(ISERR(IF($C265="","",SUMIFS(Con_ve!$F$6:$F$1005,Con_ve!$C$6:$C$1005,$C265,Con_ve!$I$6:$I$1005,"Fechada",Con_ve!$Q$6:$Q$1005,Cad_cl!AP$5))),"",IF($C265="","",SUMIFS(Con_ve!$F$6:$F$1005,Con_ve!$C$6:$C$1005,$C265,Con_ve!$I$6:$I$1005,"Fechada",Con_ve!$Q$6:$Q$1005,Cad_cl!AP$5)))</f>
        <v/>
      </c>
      <c r="AQ265" s="134" t="str">
        <f>IF(ISERR(IF($C265="","",SUMIFS(Con_ve!$F$6:$F$1005,Con_ve!$C$6:$C$1005,$C265,Con_ve!$I$6:$I$1005,"Fechada",Con_ve!$Q$6:$Q$1005,Cad_cl!AQ$5))),"",IF($C265="","",SUMIFS(Con_ve!$F$6:$F$1005,Con_ve!$C$6:$C$1005,$C265,Con_ve!$I$6:$I$1005,"Fechada",Con_ve!$Q$6:$Q$1005,Cad_cl!AQ$5)))</f>
        <v/>
      </c>
      <c r="AR265" s="134" t="str">
        <f>IF(ISERR(IF($C265="","",SUMIFS(Con_ve!$F$6:$F$1005,Con_ve!$C$6:$C$1005,$C265,Con_ve!$I$6:$I$1005,"Fechada",Con_ve!$Q$6:$Q$1005,Cad_cl!AR$5))),"",IF($C265="","",SUMIFS(Con_ve!$F$6:$F$1005,Con_ve!$C$6:$C$1005,$C265,Con_ve!$I$6:$I$1005,"Fechada",Con_ve!$Q$6:$Q$1005,Cad_cl!AR$5)))</f>
        <v/>
      </c>
      <c r="AS265" s="134" t="str">
        <f>IF(ISERR(IF($C265="","",SUMIFS(Con_ve!$F$6:$F$1005,Con_ve!$C$6:$C$1005,$C265,Con_ve!$I$6:$I$1005,"Fechada",Con_ve!$Q$6:$Q$1005,Cad_cl!AS$5))),"",IF($C265="","",SUMIFS(Con_ve!$F$6:$F$1005,Con_ve!$C$6:$C$1005,$C265,Con_ve!$I$6:$I$1005,"Fechada",Con_ve!$Q$6:$Q$1005,Cad_cl!AS$5)))</f>
        <v/>
      </c>
      <c r="AT265" s="134" t="str">
        <f>IF(ISERR(IF($C265="","",SUMIFS(Con_ve!$F$6:$F$1005,Con_ve!$C$6:$C$1005,$C265,Con_ve!$I$6:$I$1005,"Fechada",Con_ve!$Q$6:$Q$1005,Cad_cl!AT$5))),"",IF($C265="","",SUMIFS(Con_ve!$F$6:$F$1005,Con_ve!$C$6:$C$1005,$C265,Con_ve!$I$6:$I$1005,"Fechada",Con_ve!$Q$6:$Q$1005,Cad_cl!AT$5)))</f>
        <v/>
      </c>
      <c r="AU265" s="134" t="str">
        <f>IF(ISERR(IF($C265="","",SUMIFS(Con_ve!$F$6:$F$1005,Con_ve!$C$6:$C$1005,$C265,Con_ve!$I$6:$I$1005,"Fechada",Con_ve!$Q$6:$Q$1005,Cad_cl!AU$5))),"",IF($C265="","",SUMIFS(Con_ve!$F$6:$F$1005,Con_ve!$C$6:$C$1005,$C265,Con_ve!$I$6:$I$1005,"Fechada",Con_ve!$Q$6:$Q$1005,Cad_cl!AU$5)))</f>
        <v/>
      </c>
      <c r="AV265" s="134" t="str">
        <f>IF(ISERR(IF($C265="","",SUMIFS(Con_ve!$F$6:$F$1005,Con_ve!$C$6:$C$1005,$C265,Con_ve!$I$6:$I$1005,"Fechada",Con_ve!$Q$6:$Q$1005,Cad_cl!AV$5))),"",IF($C265="","",SUMIFS(Con_ve!$F$6:$F$1005,Con_ve!$C$6:$C$1005,$C265,Con_ve!$I$6:$I$1005,"Fechada",Con_ve!$Q$6:$Q$1005,Cad_cl!AV$5)))</f>
        <v/>
      </c>
      <c r="AW265" s="134" t="str">
        <f>IF(ISERR(IF($C265="","",SUMIFS(Con_ve!$F$6:$F$1005,Con_ve!$C$6:$C$1005,$C265,Con_ve!$I$6:$I$1005,"Fechada",Con_ve!$Q$6:$Q$1005,Cad_cl!AW$5))),"",IF($C265="","",SUMIFS(Con_ve!$F$6:$F$1005,Con_ve!$C$6:$C$1005,$C265,Con_ve!$I$6:$I$1005,"Fechada",Con_ve!$Q$6:$Q$1005,Cad_cl!AW$5)))</f>
        <v/>
      </c>
      <c r="AX265" s="134" t="str">
        <f>IF(ISERR(IF($C265="","",SUMIFS(Con_ve!$F$6:$F$1005,Con_ve!$C$6:$C$1005,$C265,Con_ve!$I$6:$I$1005,"Fechada",Con_ve!$Q$6:$Q$1005,Cad_cl!AX$5))),"",IF($C265="","",SUMIFS(Con_ve!$F$6:$F$1005,Con_ve!$C$6:$C$1005,$C265,Con_ve!$I$6:$I$1005,"Fechada",Con_ve!$Q$6:$Q$1005,Cad_cl!AX$5)))</f>
        <v/>
      </c>
      <c r="AY265" s="134" t="str">
        <f>IF(ISERR(IF($C265="","",SUMIFS(Con_ve!$F$6:$F$1005,Con_ve!$C$6:$C$1005,$C265,Con_ve!$I$6:$I$1005,"Fechada",Con_ve!$Q$6:$Q$1005,Cad_cl!AY$5))),"",IF($C265="","",SUMIFS(Con_ve!$F$6:$F$1005,Con_ve!$C$6:$C$1005,$C265,Con_ve!$I$6:$I$1005,"Fechada",Con_ve!$Q$6:$Q$1005,Cad_cl!AY$5)))</f>
        <v/>
      </c>
      <c r="AZ265" s="134" t="str">
        <f>IF(ISERR(IF($C265="","",SUMIFS(Con_ve!$F$6:$F$1005,Con_ve!$C$6:$C$1005,$C265,Con_ve!$I$6:$I$1005,"Fechada",Con_ve!$Q$6:$Q$1005,Cad_cl!AZ$5))),"",IF($C265="","",SUMIFS(Con_ve!$F$6:$F$1005,Con_ve!$C$6:$C$1005,$C265,Con_ve!$I$6:$I$1005,"Fechada",Con_ve!$Q$6:$Q$1005,Cad_cl!AZ$5)))</f>
        <v/>
      </c>
      <c r="BA265" s="134" t="str">
        <f>IF(ISERR(IF($C265="","",SUMIFS(Con_ve!$F$6:$F$1005,Con_ve!$C$6:$C$1005,$C265,Con_ve!$I$6:$I$1005,"Fechada",Con_ve!$Q$6:$Q$1005,Cad_cl!BA$5))),"",IF($C265="","",SUMIFS(Con_ve!$F$6:$F$1005,Con_ve!$C$6:$C$1005,$C265,Con_ve!$I$6:$I$1005,"Fechada",Con_ve!$Q$6:$Q$1005,Cad_cl!BA$5)))</f>
        <v/>
      </c>
      <c r="BB265" s="134">
        <f t="shared" si="12"/>
        <v>0</v>
      </c>
      <c r="BD265" s="134" t="str">
        <f>IF(ISERR(IF($C265="","",SUMIFS(Con_ve!$F$6:$F$1005,Con_ve!$C$6:$C$1005,$C265,Con_ve!$I$6:$I$1005,"Em negociação",Con_ve!$Q$6:$Q$1005,Cad_cl!BD$5))),"",IF($C265="","",SUMIFS(Con_ve!$F$6:$F$1005,Con_ve!$C$6:$C$1005,$C265,Con_ve!$I$6:$I$1005,"Em negociação",Con_ve!$Q$6:$Q$1005,Cad_cl!BD$5)))</f>
        <v/>
      </c>
      <c r="BE265" s="134" t="str">
        <f>IF(ISERR(IF($C265="","",SUMIFS(Con_ve!$F$6:$F$1005,Con_ve!$C$6:$C$1005,$C265,Con_ve!$I$6:$I$1005,"Em negociação",Con_ve!$Q$6:$Q$1005,Cad_cl!BE$5))),"",IF($C265="","",SUMIFS(Con_ve!$F$6:$F$1005,Con_ve!$C$6:$C$1005,$C265,Con_ve!$I$6:$I$1005,"Em negociação",Con_ve!$Q$6:$Q$1005,Cad_cl!BE$5)))</f>
        <v/>
      </c>
      <c r="BF265" s="134" t="str">
        <f>IF(ISERR(IF($C265="","",SUMIFS(Con_ve!$F$6:$F$1005,Con_ve!$C$6:$C$1005,$C265,Con_ve!$I$6:$I$1005,"Em negociação",Con_ve!$Q$6:$Q$1005,Cad_cl!BF$5))),"",IF($C265="","",SUMIFS(Con_ve!$F$6:$F$1005,Con_ve!$C$6:$C$1005,$C265,Con_ve!$I$6:$I$1005,"Em negociação",Con_ve!$Q$6:$Q$1005,Cad_cl!BF$5)))</f>
        <v/>
      </c>
      <c r="BG265" s="134" t="str">
        <f>IF(ISERR(IF($C265="","",SUMIFS(Con_ve!$F$6:$F$1005,Con_ve!$C$6:$C$1005,$C265,Con_ve!$I$6:$I$1005,"Em negociação",Con_ve!$Q$6:$Q$1005,Cad_cl!BG$5))),"",IF($C265="","",SUMIFS(Con_ve!$F$6:$F$1005,Con_ve!$C$6:$C$1005,$C265,Con_ve!$I$6:$I$1005,"Em negociação",Con_ve!$Q$6:$Q$1005,Cad_cl!BG$5)))</f>
        <v/>
      </c>
      <c r="BH265" s="134" t="str">
        <f>IF(ISERR(IF($C265="","",SUMIFS(Con_ve!$F$6:$F$1005,Con_ve!$C$6:$C$1005,$C265,Con_ve!$I$6:$I$1005,"Em negociação",Con_ve!$Q$6:$Q$1005,Cad_cl!BH$5))),"",IF($C265="","",SUMIFS(Con_ve!$F$6:$F$1005,Con_ve!$C$6:$C$1005,$C265,Con_ve!$I$6:$I$1005,"Em negociação",Con_ve!$Q$6:$Q$1005,Cad_cl!BH$5)))</f>
        <v/>
      </c>
      <c r="BI265" s="134" t="str">
        <f>IF(ISERR(IF($C265="","",SUMIFS(Con_ve!$F$6:$F$1005,Con_ve!$C$6:$C$1005,$C265,Con_ve!$I$6:$I$1005,"Em negociação",Con_ve!$Q$6:$Q$1005,Cad_cl!BI$5))),"",IF($C265="","",SUMIFS(Con_ve!$F$6:$F$1005,Con_ve!$C$6:$C$1005,$C265,Con_ve!$I$6:$I$1005,"Em negociação",Con_ve!$Q$6:$Q$1005,Cad_cl!BI$5)))</f>
        <v/>
      </c>
      <c r="BJ265" s="134" t="str">
        <f>IF(ISERR(IF($C265="","",SUMIFS(Con_ve!$F$6:$F$1005,Con_ve!$C$6:$C$1005,$C265,Con_ve!$I$6:$I$1005,"Em negociação",Con_ve!$Q$6:$Q$1005,Cad_cl!BJ$5))),"",IF($C265="","",SUMIFS(Con_ve!$F$6:$F$1005,Con_ve!$C$6:$C$1005,$C265,Con_ve!$I$6:$I$1005,"Em negociação",Con_ve!$Q$6:$Q$1005,Cad_cl!BJ$5)))</f>
        <v/>
      </c>
      <c r="BK265" s="134" t="str">
        <f>IF(ISERR(IF($C265="","",SUMIFS(Con_ve!$F$6:$F$1005,Con_ve!$C$6:$C$1005,$C265,Con_ve!$I$6:$I$1005,"Em negociação",Con_ve!$Q$6:$Q$1005,Cad_cl!BK$5))),"",IF($C265="","",SUMIFS(Con_ve!$F$6:$F$1005,Con_ve!$C$6:$C$1005,$C265,Con_ve!$I$6:$I$1005,"Em negociação",Con_ve!$Q$6:$Q$1005,Cad_cl!BK$5)))</f>
        <v/>
      </c>
      <c r="BL265" s="134" t="str">
        <f>IF(ISERR(IF($C265="","",SUMIFS(Con_ve!$F$6:$F$1005,Con_ve!$C$6:$C$1005,$C265,Con_ve!$I$6:$I$1005,"Em negociação",Con_ve!$Q$6:$Q$1005,Cad_cl!BL$5))),"",IF($C265="","",SUMIFS(Con_ve!$F$6:$F$1005,Con_ve!$C$6:$C$1005,$C265,Con_ve!$I$6:$I$1005,"Em negociação",Con_ve!$Q$6:$Q$1005,Cad_cl!BL$5)))</f>
        <v/>
      </c>
      <c r="BM265" s="134" t="str">
        <f>IF(ISERR(IF($C265="","",SUMIFS(Con_ve!$F$6:$F$1005,Con_ve!$C$6:$C$1005,$C265,Con_ve!$I$6:$I$1005,"Em negociação",Con_ve!$Q$6:$Q$1005,Cad_cl!BM$5))),"",IF($C265="","",SUMIFS(Con_ve!$F$6:$F$1005,Con_ve!$C$6:$C$1005,$C265,Con_ve!$I$6:$I$1005,"Em negociação",Con_ve!$Q$6:$Q$1005,Cad_cl!BM$5)))</f>
        <v/>
      </c>
      <c r="BN265" s="134" t="str">
        <f>IF(ISERR(IF($C265="","",SUMIFS(Con_ve!$F$6:$F$1005,Con_ve!$C$6:$C$1005,$C265,Con_ve!$I$6:$I$1005,"Em negociação",Con_ve!$Q$6:$Q$1005,Cad_cl!BN$5))),"",IF($C265="","",SUMIFS(Con_ve!$F$6:$F$1005,Con_ve!$C$6:$C$1005,$C265,Con_ve!$I$6:$I$1005,"Em negociação",Con_ve!$Q$6:$Q$1005,Cad_cl!BN$5)))</f>
        <v/>
      </c>
      <c r="BO265" s="134" t="str">
        <f>IF(ISERR(IF($C265="","",SUMIFS(Con_ve!$F$6:$F$1005,Con_ve!$C$6:$C$1005,$C265,Con_ve!$I$6:$I$1005,"Em negociação",Con_ve!$Q$6:$Q$1005,Cad_cl!BO$5))),"",IF($C265="","",SUMIFS(Con_ve!$F$6:$F$1005,Con_ve!$C$6:$C$1005,$C265,Con_ve!$I$6:$I$1005,"Em negociação",Con_ve!$Q$6:$Q$1005,Cad_cl!BO$5)))</f>
        <v/>
      </c>
      <c r="BP265" s="134">
        <f t="shared" si="13"/>
        <v>0</v>
      </c>
      <c r="BR265" s="125" t="str">
        <f>IF(ISERR(IF(AND($I265=Re_lo!$E$5,BR$5=VLOOKUP(Re_lo!$H$5,Re_lo!$N$5:$O$16,2,0)),AP265,"")),"",IF(AND($I265=Re_lo!$E$5,BR$5=VLOOKUP(Re_lo!$H$5,Re_lo!$N$5:$O$16,2,0)),AP265,""))</f>
        <v/>
      </c>
      <c r="BS265" s="125" t="str">
        <f>IF(ISERR(IF(AND($I265=Re_lo!$E$5,BS$5=VLOOKUP(Re_lo!$H$5,Re_lo!$N$5:$O$16,2,0)),AQ265,"")),"",IF(AND($I265=Re_lo!$E$5,BS$5=VLOOKUP(Re_lo!$H$5,Re_lo!$N$5:$O$16,2,0)),AQ265,""))</f>
        <v/>
      </c>
      <c r="BT265" s="125" t="str">
        <f>IF(ISERR(IF(AND($I265=Re_lo!$E$5,BT$5=VLOOKUP(Re_lo!$H$5,Re_lo!$N$5:$O$16,2,0)),AR265,"")),"",IF(AND($I265=Re_lo!$E$5,BT$5=VLOOKUP(Re_lo!$H$5,Re_lo!$N$5:$O$16,2,0)),AR265,""))</f>
        <v/>
      </c>
      <c r="BU265" s="125" t="str">
        <f>IF(ISERR(IF(AND($I265=Re_lo!$E$5,BU$5=VLOOKUP(Re_lo!$H$5,Re_lo!$N$5:$O$16,2,0)),AS265,"")),"",IF(AND($I265=Re_lo!$E$5,BU$5=VLOOKUP(Re_lo!$H$5,Re_lo!$N$5:$O$16,2,0)),AS265,""))</f>
        <v/>
      </c>
      <c r="BV265" s="125" t="str">
        <f>IF(ISERR(IF(AND($I265=Re_lo!$E$5,BV$5=VLOOKUP(Re_lo!$H$5,Re_lo!$N$5:$O$16,2,0)),AT265,"")),"",IF(AND($I265=Re_lo!$E$5,BV$5=VLOOKUP(Re_lo!$H$5,Re_lo!$N$5:$O$16,2,0)),AT265,""))</f>
        <v/>
      </c>
      <c r="BW265" s="125" t="str">
        <f>IF(ISERR(IF(AND($I265=Re_lo!$E$5,BW$5=VLOOKUP(Re_lo!$H$5,Re_lo!$N$5:$O$16,2,0)),AU265,"")),"",IF(AND($I265=Re_lo!$E$5,BW$5=VLOOKUP(Re_lo!$H$5,Re_lo!$N$5:$O$16,2,0)),AU265,""))</f>
        <v/>
      </c>
      <c r="BX265" s="125" t="str">
        <f>IF(ISERR(IF(AND($I265=Re_lo!$E$5,BX$5=VLOOKUP(Re_lo!$H$5,Re_lo!$N$5:$O$16,2,0)),AV265,"")),"",IF(AND($I265=Re_lo!$E$5,BX$5=VLOOKUP(Re_lo!$H$5,Re_lo!$N$5:$O$16,2,0)),AV265,""))</f>
        <v/>
      </c>
      <c r="BY265" s="125" t="str">
        <f>IF(ISERR(IF(AND($I265=Re_lo!$E$5,BY$5=VLOOKUP(Re_lo!$H$5,Re_lo!$N$5:$O$16,2,0)),AW265,"")),"",IF(AND($I265=Re_lo!$E$5,BY$5=VLOOKUP(Re_lo!$H$5,Re_lo!$N$5:$O$16,2,0)),AW265,""))</f>
        <v/>
      </c>
      <c r="BZ265" s="125" t="str">
        <f>IF(ISERR(IF(AND($I265=Re_lo!$E$5,BZ$5=VLOOKUP(Re_lo!$H$5,Re_lo!$N$5:$O$16,2,0)),AX265,"")),"",IF(AND($I265=Re_lo!$E$5,BZ$5=VLOOKUP(Re_lo!$H$5,Re_lo!$N$5:$O$16,2,0)),AX265,""))</f>
        <v/>
      </c>
      <c r="CA265" s="125" t="str">
        <f>IF(ISERR(IF(AND($I265=Re_lo!$E$5,CA$5=VLOOKUP(Re_lo!$H$5,Re_lo!$N$5:$O$16,2,0)),AY265,"")),"",IF(AND($I265=Re_lo!$E$5,CA$5=VLOOKUP(Re_lo!$H$5,Re_lo!$N$5:$O$16,2,0)),AY265,""))</f>
        <v/>
      </c>
      <c r="CB265" s="125" t="str">
        <f>IF(ISERR(IF(AND($I265=Re_lo!$E$5,CB$5=VLOOKUP(Re_lo!$H$5,Re_lo!$N$5:$O$16,2,0)),AZ265,"")),"",IF(AND($I265=Re_lo!$E$5,CB$5=VLOOKUP(Re_lo!$H$5,Re_lo!$N$5:$O$16,2,0)),AZ265,""))</f>
        <v/>
      </c>
      <c r="CC265" s="125" t="str">
        <f>IF(ISERR(IF(AND($I265=Re_lo!$E$5,CC$5=VLOOKUP(Re_lo!$H$5,Re_lo!$N$5:$O$16,2,0)),BA265,"")),"",IF(AND($I265=Re_lo!$E$5,CC$5=VLOOKUP(Re_lo!$H$5,Re_lo!$N$5:$O$16,2,0)),BA265,""))</f>
        <v/>
      </c>
      <c r="CD265" s="125" t="str">
        <f>IF(ISERR(IF(AND($I265=Re_lo!$E$5,CD$5=VLOOKUP(Re_lo!$H$5,Re_lo!$N$5:$O$16,2,0)),BB265,"")),"",IF(AND($I265=Re_lo!$E$5,CD$5=VLOOKUP(Re_lo!$H$5,Re_lo!$N$5:$O$16,2,0)),BB265,""))</f>
        <v/>
      </c>
      <c r="CF265" s="125" t="str">
        <f>IF($C265="","",COUNTIFS(Con_ve!$C$6:$C$1005,$C265,Con_ve!$Q$6:$Q$1005,Cad_cl!CF$5))</f>
        <v/>
      </c>
      <c r="CG265" s="125" t="str">
        <f>IF($C265="","",COUNTIFS(Con_ve!$C$6:$C$1005,$C265,Con_ve!$Q$6:$Q$1005,Cad_cl!CG$5))</f>
        <v/>
      </c>
      <c r="CH265" s="125" t="str">
        <f>IF($C265="","",COUNTIFS(Con_ve!$C$6:$C$1005,$C265,Con_ve!$Q$6:$Q$1005,Cad_cl!CH$5))</f>
        <v/>
      </c>
      <c r="CI265" s="125" t="str">
        <f>IF($C265="","",COUNTIFS(Con_ve!$C$6:$C$1005,$C265,Con_ve!$Q$6:$Q$1005,Cad_cl!CI$5))</f>
        <v/>
      </c>
      <c r="CJ265" s="125" t="str">
        <f>IF($C265="","",COUNTIFS(Con_ve!$C$6:$C$1005,$C265,Con_ve!$Q$6:$Q$1005,Cad_cl!CJ$5))</f>
        <v/>
      </c>
      <c r="CK265" s="125" t="str">
        <f>IF($C265="","",COUNTIFS(Con_ve!$C$6:$C$1005,$C265,Con_ve!$Q$6:$Q$1005,Cad_cl!CK$5))</f>
        <v/>
      </c>
      <c r="CL265" s="125" t="str">
        <f>IF($C265="","",COUNTIFS(Con_ve!$C$6:$C$1005,$C265,Con_ve!$Q$6:$Q$1005,Cad_cl!CL$5))</f>
        <v/>
      </c>
      <c r="CM265" s="125" t="str">
        <f>IF($C265="","",COUNTIFS(Con_ve!$C$6:$C$1005,$C265,Con_ve!$Q$6:$Q$1005,Cad_cl!CM$5))</f>
        <v/>
      </c>
      <c r="CN265" s="125" t="str">
        <f>IF($C265="","",COUNTIFS(Con_ve!$C$6:$C$1005,$C265,Con_ve!$Q$6:$Q$1005,Cad_cl!CN$5))</f>
        <v/>
      </c>
      <c r="CO265" s="125" t="str">
        <f>IF($C265="","",COUNTIFS(Con_ve!$C$6:$C$1005,$C265,Con_ve!$Q$6:$Q$1005,Cad_cl!CO$5))</f>
        <v/>
      </c>
      <c r="CP265" s="125" t="str">
        <f>IF($C265="","",COUNTIFS(Con_ve!$C$6:$C$1005,$C265,Con_ve!$Q$6:$Q$1005,Cad_cl!CP$5))</f>
        <v/>
      </c>
      <c r="CQ265" s="125" t="str">
        <f>IF($C265="","",COUNTIFS(Con_ve!$C$6:$C$1005,$C265,Con_ve!$Q$6:$Q$1005,Cad_cl!CQ$5))</f>
        <v/>
      </c>
      <c r="CR265" s="125">
        <f t="shared" si="14"/>
        <v>0</v>
      </c>
    </row>
    <row r="266" spans="3:96" ht="30" customHeight="1">
      <c r="C266" s="153"/>
      <c r="D266" s="153"/>
      <c r="E266" s="154"/>
      <c r="F266" s="153"/>
      <c r="G266" s="155"/>
      <c r="H266" s="153"/>
      <c r="I266" s="153"/>
      <c r="J266" s="132" t="s">
        <v>309</v>
      </c>
      <c r="K266" s="133" t="s">
        <v>309</v>
      </c>
      <c r="L266" s="153"/>
      <c r="M266" s="153"/>
      <c r="N266" s="153"/>
      <c r="O266" s="153"/>
      <c r="P266" s="153"/>
      <c r="Q266" s="153"/>
      <c r="AP266" s="134" t="str">
        <f>IF(ISERR(IF($C266="","",SUMIFS(Con_ve!$F$6:$F$1005,Con_ve!$C$6:$C$1005,$C266,Con_ve!$I$6:$I$1005,"Fechada",Con_ve!$Q$6:$Q$1005,Cad_cl!AP$5))),"",IF($C266="","",SUMIFS(Con_ve!$F$6:$F$1005,Con_ve!$C$6:$C$1005,$C266,Con_ve!$I$6:$I$1005,"Fechada",Con_ve!$Q$6:$Q$1005,Cad_cl!AP$5)))</f>
        <v/>
      </c>
      <c r="AQ266" s="134" t="str">
        <f>IF(ISERR(IF($C266="","",SUMIFS(Con_ve!$F$6:$F$1005,Con_ve!$C$6:$C$1005,$C266,Con_ve!$I$6:$I$1005,"Fechada",Con_ve!$Q$6:$Q$1005,Cad_cl!AQ$5))),"",IF($C266="","",SUMIFS(Con_ve!$F$6:$F$1005,Con_ve!$C$6:$C$1005,$C266,Con_ve!$I$6:$I$1005,"Fechada",Con_ve!$Q$6:$Q$1005,Cad_cl!AQ$5)))</f>
        <v/>
      </c>
      <c r="AR266" s="134" t="str">
        <f>IF(ISERR(IF($C266="","",SUMIFS(Con_ve!$F$6:$F$1005,Con_ve!$C$6:$C$1005,$C266,Con_ve!$I$6:$I$1005,"Fechada",Con_ve!$Q$6:$Q$1005,Cad_cl!AR$5))),"",IF($C266="","",SUMIFS(Con_ve!$F$6:$F$1005,Con_ve!$C$6:$C$1005,$C266,Con_ve!$I$6:$I$1005,"Fechada",Con_ve!$Q$6:$Q$1005,Cad_cl!AR$5)))</f>
        <v/>
      </c>
      <c r="AS266" s="134" t="str">
        <f>IF(ISERR(IF($C266="","",SUMIFS(Con_ve!$F$6:$F$1005,Con_ve!$C$6:$C$1005,$C266,Con_ve!$I$6:$I$1005,"Fechada",Con_ve!$Q$6:$Q$1005,Cad_cl!AS$5))),"",IF($C266="","",SUMIFS(Con_ve!$F$6:$F$1005,Con_ve!$C$6:$C$1005,$C266,Con_ve!$I$6:$I$1005,"Fechada",Con_ve!$Q$6:$Q$1005,Cad_cl!AS$5)))</f>
        <v/>
      </c>
      <c r="AT266" s="134" t="str">
        <f>IF(ISERR(IF($C266="","",SUMIFS(Con_ve!$F$6:$F$1005,Con_ve!$C$6:$C$1005,$C266,Con_ve!$I$6:$I$1005,"Fechada",Con_ve!$Q$6:$Q$1005,Cad_cl!AT$5))),"",IF($C266="","",SUMIFS(Con_ve!$F$6:$F$1005,Con_ve!$C$6:$C$1005,$C266,Con_ve!$I$6:$I$1005,"Fechada",Con_ve!$Q$6:$Q$1005,Cad_cl!AT$5)))</f>
        <v/>
      </c>
      <c r="AU266" s="134" t="str">
        <f>IF(ISERR(IF($C266="","",SUMIFS(Con_ve!$F$6:$F$1005,Con_ve!$C$6:$C$1005,$C266,Con_ve!$I$6:$I$1005,"Fechada",Con_ve!$Q$6:$Q$1005,Cad_cl!AU$5))),"",IF($C266="","",SUMIFS(Con_ve!$F$6:$F$1005,Con_ve!$C$6:$C$1005,$C266,Con_ve!$I$6:$I$1005,"Fechada",Con_ve!$Q$6:$Q$1005,Cad_cl!AU$5)))</f>
        <v/>
      </c>
      <c r="AV266" s="134" t="str">
        <f>IF(ISERR(IF($C266="","",SUMIFS(Con_ve!$F$6:$F$1005,Con_ve!$C$6:$C$1005,$C266,Con_ve!$I$6:$I$1005,"Fechada",Con_ve!$Q$6:$Q$1005,Cad_cl!AV$5))),"",IF($C266="","",SUMIFS(Con_ve!$F$6:$F$1005,Con_ve!$C$6:$C$1005,$C266,Con_ve!$I$6:$I$1005,"Fechada",Con_ve!$Q$6:$Q$1005,Cad_cl!AV$5)))</f>
        <v/>
      </c>
      <c r="AW266" s="134" t="str">
        <f>IF(ISERR(IF($C266="","",SUMIFS(Con_ve!$F$6:$F$1005,Con_ve!$C$6:$C$1005,$C266,Con_ve!$I$6:$I$1005,"Fechada",Con_ve!$Q$6:$Q$1005,Cad_cl!AW$5))),"",IF($C266="","",SUMIFS(Con_ve!$F$6:$F$1005,Con_ve!$C$6:$C$1005,$C266,Con_ve!$I$6:$I$1005,"Fechada",Con_ve!$Q$6:$Q$1005,Cad_cl!AW$5)))</f>
        <v/>
      </c>
      <c r="AX266" s="134" t="str">
        <f>IF(ISERR(IF($C266="","",SUMIFS(Con_ve!$F$6:$F$1005,Con_ve!$C$6:$C$1005,$C266,Con_ve!$I$6:$I$1005,"Fechada",Con_ve!$Q$6:$Q$1005,Cad_cl!AX$5))),"",IF($C266="","",SUMIFS(Con_ve!$F$6:$F$1005,Con_ve!$C$6:$C$1005,$C266,Con_ve!$I$6:$I$1005,"Fechada",Con_ve!$Q$6:$Q$1005,Cad_cl!AX$5)))</f>
        <v/>
      </c>
      <c r="AY266" s="134" t="str">
        <f>IF(ISERR(IF($C266="","",SUMIFS(Con_ve!$F$6:$F$1005,Con_ve!$C$6:$C$1005,$C266,Con_ve!$I$6:$I$1005,"Fechada",Con_ve!$Q$6:$Q$1005,Cad_cl!AY$5))),"",IF($C266="","",SUMIFS(Con_ve!$F$6:$F$1005,Con_ve!$C$6:$C$1005,$C266,Con_ve!$I$6:$I$1005,"Fechada",Con_ve!$Q$6:$Q$1005,Cad_cl!AY$5)))</f>
        <v/>
      </c>
      <c r="AZ266" s="134" t="str">
        <f>IF(ISERR(IF($C266="","",SUMIFS(Con_ve!$F$6:$F$1005,Con_ve!$C$6:$C$1005,$C266,Con_ve!$I$6:$I$1005,"Fechada",Con_ve!$Q$6:$Q$1005,Cad_cl!AZ$5))),"",IF($C266="","",SUMIFS(Con_ve!$F$6:$F$1005,Con_ve!$C$6:$C$1005,$C266,Con_ve!$I$6:$I$1005,"Fechada",Con_ve!$Q$6:$Q$1005,Cad_cl!AZ$5)))</f>
        <v/>
      </c>
      <c r="BA266" s="134" t="str">
        <f>IF(ISERR(IF($C266="","",SUMIFS(Con_ve!$F$6:$F$1005,Con_ve!$C$6:$C$1005,$C266,Con_ve!$I$6:$I$1005,"Fechada",Con_ve!$Q$6:$Q$1005,Cad_cl!BA$5))),"",IF($C266="","",SUMIFS(Con_ve!$F$6:$F$1005,Con_ve!$C$6:$C$1005,$C266,Con_ve!$I$6:$I$1005,"Fechada",Con_ve!$Q$6:$Q$1005,Cad_cl!BA$5)))</f>
        <v/>
      </c>
      <c r="BB266" s="134">
        <f t="shared" si="12"/>
        <v>0</v>
      </c>
      <c r="BD266" s="134" t="str">
        <f>IF(ISERR(IF($C266="","",SUMIFS(Con_ve!$F$6:$F$1005,Con_ve!$C$6:$C$1005,$C266,Con_ve!$I$6:$I$1005,"Em negociação",Con_ve!$Q$6:$Q$1005,Cad_cl!BD$5))),"",IF($C266="","",SUMIFS(Con_ve!$F$6:$F$1005,Con_ve!$C$6:$C$1005,$C266,Con_ve!$I$6:$I$1005,"Em negociação",Con_ve!$Q$6:$Q$1005,Cad_cl!BD$5)))</f>
        <v/>
      </c>
      <c r="BE266" s="134" t="str">
        <f>IF(ISERR(IF($C266="","",SUMIFS(Con_ve!$F$6:$F$1005,Con_ve!$C$6:$C$1005,$C266,Con_ve!$I$6:$I$1005,"Em negociação",Con_ve!$Q$6:$Q$1005,Cad_cl!BE$5))),"",IF($C266="","",SUMIFS(Con_ve!$F$6:$F$1005,Con_ve!$C$6:$C$1005,$C266,Con_ve!$I$6:$I$1005,"Em negociação",Con_ve!$Q$6:$Q$1005,Cad_cl!BE$5)))</f>
        <v/>
      </c>
      <c r="BF266" s="134" t="str">
        <f>IF(ISERR(IF($C266="","",SUMIFS(Con_ve!$F$6:$F$1005,Con_ve!$C$6:$C$1005,$C266,Con_ve!$I$6:$I$1005,"Em negociação",Con_ve!$Q$6:$Q$1005,Cad_cl!BF$5))),"",IF($C266="","",SUMIFS(Con_ve!$F$6:$F$1005,Con_ve!$C$6:$C$1005,$C266,Con_ve!$I$6:$I$1005,"Em negociação",Con_ve!$Q$6:$Q$1005,Cad_cl!BF$5)))</f>
        <v/>
      </c>
      <c r="BG266" s="134" t="str">
        <f>IF(ISERR(IF($C266="","",SUMIFS(Con_ve!$F$6:$F$1005,Con_ve!$C$6:$C$1005,$C266,Con_ve!$I$6:$I$1005,"Em negociação",Con_ve!$Q$6:$Q$1005,Cad_cl!BG$5))),"",IF($C266="","",SUMIFS(Con_ve!$F$6:$F$1005,Con_ve!$C$6:$C$1005,$C266,Con_ve!$I$6:$I$1005,"Em negociação",Con_ve!$Q$6:$Q$1005,Cad_cl!BG$5)))</f>
        <v/>
      </c>
      <c r="BH266" s="134" t="str">
        <f>IF(ISERR(IF($C266="","",SUMIFS(Con_ve!$F$6:$F$1005,Con_ve!$C$6:$C$1005,$C266,Con_ve!$I$6:$I$1005,"Em negociação",Con_ve!$Q$6:$Q$1005,Cad_cl!BH$5))),"",IF($C266="","",SUMIFS(Con_ve!$F$6:$F$1005,Con_ve!$C$6:$C$1005,$C266,Con_ve!$I$6:$I$1005,"Em negociação",Con_ve!$Q$6:$Q$1005,Cad_cl!BH$5)))</f>
        <v/>
      </c>
      <c r="BI266" s="134" t="str">
        <f>IF(ISERR(IF($C266="","",SUMIFS(Con_ve!$F$6:$F$1005,Con_ve!$C$6:$C$1005,$C266,Con_ve!$I$6:$I$1005,"Em negociação",Con_ve!$Q$6:$Q$1005,Cad_cl!BI$5))),"",IF($C266="","",SUMIFS(Con_ve!$F$6:$F$1005,Con_ve!$C$6:$C$1005,$C266,Con_ve!$I$6:$I$1005,"Em negociação",Con_ve!$Q$6:$Q$1005,Cad_cl!BI$5)))</f>
        <v/>
      </c>
      <c r="BJ266" s="134" t="str">
        <f>IF(ISERR(IF($C266="","",SUMIFS(Con_ve!$F$6:$F$1005,Con_ve!$C$6:$C$1005,$C266,Con_ve!$I$6:$I$1005,"Em negociação",Con_ve!$Q$6:$Q$1005,Cad_cl!BJ$5))),"",IF($C266="","",SUMIFS(Con_ve!$F$6:$F$1005,Con_ve!$C$6:$C$1005,$C266,Con_ve!$I$6:$I$1005,"Em negociação",Con_ve!$Q$6:$Q$1005,Cad_cl!BJ$5)))</f>
        <v/>
      </c>
      <c r="BK266" s="134" t="str">
        <f>IF(ISERR(IF($C266="","",SUMIFS(Con_ve!$F$6:$F$1005,Con_ve!$C$6:$C$1005,$C266,Con_ve!$I$6:$I$1005,"Em negociação",Con_ve!$Q$6:$Q$1005,Cad_cl!BK$5))),"",IF($C266="","",SUMIFS(Con_ve!$F$6:$F$1005,Con_ve!$C$6:$C$1005,$C266,Con_ve!$I$6:$I$1005,"Em negociação",Con_ve!$Q$6:$Q$1005,Cad_cl!BK$5)))</f>
        <v/>
      </c>
      <c r="BL266" s="134" t="str">
        <f>IF(ISERR(IF($C266="","",SUMIFS(Con_ve!$F$6:$F$1005,Con_ve!$C$6:$C$1005,$C266,Con_ve!$I$6:$I$1005,"Em negociação",Con_ve!$Q$6:$Q$1005,Cad_cl!BL$5))),"",IF($C266="","",SUMIFS(Con_ve!$F$6:$F$1005,Con_ve!$C$6:$C$1005,$C266,Con_ve!$I$6:$I$1005,"Em negociação",Con_ve!$Q$6:$Q$1005,Cad_cl!BL$5)))</f>
        <v/>
      </c>
      <c r="BM266" s="134" t="str">
        <f>IF(ISERR(IF($C266="","",SUMIFS(Con_ve!$F$6:$F$1005,Con_ve!$C$6:$C$1005,$C266,Con_ve!$I$6:$I$1005,"Em negociação",Con_ve!$Q$6:$Q$1005,Cad_cl!BM$5))),"",IF($C266="","",SUMIFS(Con_ve!$F$6:$F$1005,Con_ve!$C$6:$C$1005,$C266,Con_ve!$I$6:$I$1005,"Em negociação",Con_ve!$Q$6:$Q$1005,Cad_cl!BM$5)))</f>
        <v/>
      </c>
      <c r="BN266" s="134" t="str">
        <f>IF(ISERR(IF($C266="","",SUMIFS(Con_ve!$F$6:$F$1005,Con_ve!$C$6:$C$1005,$C266,Con_ve!$I$6:$I$1005,"Em negociação",Con_ve!$Q$6:$Q$1005,Cad_cl!BN$5))),"",IF($C266="","",SUMIFS(Con_ve!$F$6:$F$1005,Con_ve!$C$6:$C$1005,$C266,Con_ve!$I$6:$I$1005,"Em negociação",Con_ve!$Q$6:$Q$1005,Cad_cl!BN$5)))</f>
        <v/>
      </c>
      <c r="BO266" s="134" t="str">
        <f>IF(ISERR(IF($C266="","",SUMIFS(Con_ve!$F$6:$F$1005,Con_ve!$C$6:$C$1005,$C266,Con_ve!$I$6:$I$1005,"Em negociação",Con_ve!$Q$6:$Q$1005,Cad_cl!BO$5))),"",IF($C266="","",SUMIFS(Con_ve!$F$6:$F$1005,Con_ve!$C$6:$C$1005,$C266,Con_ve!$I$6:$I$1005,"Em negociação",Con_ve!$Q$6:$Q$1005,Cad_cl!BO$5)))</f>
        <v/>
      </c>
      <c r="BP266" s="134">
        <f t="shared" si="13"/>
        <v>0</v>
      </c>
      <c r="BR266" s="125" t="str">
        <f>IF(ISERR(IF(AND($I266=Re_lo!$E$5,BR$5=VLOOKUP(Re_lo!$H$5,Re_lo!$N$5:$O$16,2,0)),AP266,"")),"",IF(AND($I266=Re_lo!$E$5,BR$5=VLOOKUP(Re_lo!$H$5,Re_lo!$N$5:$O$16,2,0)),AP266,""))</f>
        <v/>
      </c>
      <c r="BS266" s="125" t="str">
        <f>IF(ISERR(IF(AND($I266=Re_lo!$E$5,BS$5=VLOOKUP(Re_lo!$H$5,Re_lo!$N$5:$O$16,2,0)),AQ266,"")),"",IF(AND($I266=Re_lo!$E$5,BS$5=VLOOKUP(Re_lo!$H$5,Re_lo!$N$5:$O$16,2,0)),AQ266,""))</f>
        <v/>
      </c>
      <c r="BT266" s="125" t="str">
        <f>IF(ISERR(IF(AND($I266=Re_lo!$E$5,BT$5=VLOOKUP(Re_lo!$H$5,Re_lo!$N$5:$O$16,2,0)),AR266,"")),"",IF(AND($I266=Re_lo!$E$5,BT$5=VLOOKUP(Re_lo!$H$5,Re_lo!$N$5:$O$16,2,0)),AR266,""))</f>
        <v/>
      </c>
      <c r="BU266" s="125" t="str">
        <f>IF(ISERR(IF(AND($I266=Re_lo!$E$5,BU$5=VLOOKUP(Re_lo!$H$5,Re_lo!$N$5:$O$16,2,0)),AS266,"")),"",IF(AND($I266=Re_lo!$E$5,BU$5=VLOOKUP(Re_lo!$H$5,Re_lo!$N$5:$O$16,2,0)),AS266,""))</f>
        <v/>
      </c>
      <c r="BV266" s="125" t="str">
        <f>IF(ISERR(IF(AND($I266=Re_lo!$E$5,BV$5=VLOOKUP(Re_lo!$H$5,Re_lo!$N$5:$O$16,2,0)),AT266,"")),"",IF(AND($I266=Re_lo!$E$5,BV$5=VLOOKUP(Re_lo!$H$5,Re_lo!$N$5:$O$16,2,0)),AT266,""))</f>
        <v/>
      </c>
      <c r="BW266" s="125" t="str">
        <f>IF(ISERR(IF(AND($I266=Re_lo!$E$5,BW$5=VLOOKUP(Re_lo!$H$5,Re_lo!$N$5:$O$16,2,0)),AU266,"")),"",IF(AND($I266=Re_lo!$E$5,BW$5=VLOOKUP(Re_lo!$H$5,Re_lo!$N$5:$O$16,2,0)),AU266,""))</f>
        <v/>
      </c>
      <c r="BX266" s="125" t="str">
        <f>IF(ISERR(IF(AND($I266=Re_lo!$E$5,BX$5=VLOOKUP(Re_lo!$H$5,Re_lo!$N$5:$O$16,2,0)),AV266,"")),"",IF(AND($I266=Re_lo!$E$5,BX$5=VLOOKUP(Re_lo!$H$5,Re_lo!$N$5:$O$16,2,0)),AV266,""))</f>
        <v/>
      </c>
      <c r="BY266" s="125" t="str">
        <f>IF(ISERR(IF(AND($I266=Re_lo!$E$5,BY$5=VLOOKUP(Re_lo!$H$5,Re_lo!$N$5:$O$16,2,0)),AW266,"")),"",IF(AND($I266=Re_lo!$E$5,BY$5=VLOOKUP(Re_lo!$H$5,Re_lo!$N$5:$O$16,2,0)),AW266,""))</f>
        <v/>
      </c>
      <c r="BZ266" s="125" t="str">
        <f>IF(ISERR(IF(AND($I266=Re_lo!$E$5,BZ$5=VLOOKUP(Re_lo!$H$5,Re_lo!$N$5:$O$16,2,0)),AX266,"")),"",IF(AND($I266=Re_lo!$E$5,BZ$5=VLOOKUP(Re_lo!$H$5,Re_lo!$N$5:$O$16,2,0)),AX266,""))</f>
        <v/>
      </c>
      <c r="CA266" s="125" t="str">
        <f>IF(ISERR(IF(AND($I266=Re_lo!$E$5,CA$5=VLOOKUP(Re_lo!$H$5,Re_lo!$N$5:$O$16,2,0)),AY266,"")),"",IF(AND($I266=Re_lo!$E$5,CA$5=VLOOKUP(Re_lo!$H$5,Re_lo!$N$5:$O$16,2,0)),AY266,""))</f>
        <v/>
      </c>
      <c r="CB266" s="125" t="str">
        <f>IF(ISERR(IF(AND($I266=Re_lo!$E$5,CB$5=VLOOKUP(Re_lo!$H$5,Re_lo!$N$5:$O$16,2,0)),AZ266,"")),"",IF(AND($I266=Re_lo!$E$5,CB$5=VLOOKUP(Re_lo!$H$5,Re_lo!$N$5:$O$16,2,0)),AZ266,""))</f>
        <v/>
      </c>
      <c r="CC266" s="125" t="str">
        <f>IF(ISERR(IF(AND($I266=Re_lo!$E$5,CC$5=VLOOKUP(Re_lo!$H$5,Re_lo!$N$5:$O$16,2,0)),BA266,"")),"",IF(AND($I266=Re_lo!$E$5,CC$5=VLOOKUP(Re_lo!$H$5,Re_lo!$N$5:$O$16,2,0)),BA266,""))</f>
        <v/>
      </c>
      <c r="CD266" s="125" t="str">
        <f>IF(ISERR(IF(AND($I266=Re_lo!$E$5,CD$5=VLOOKUP(Re_lo!$H$5,Re_lo!$N$5:$O$16,2,0)),BB266,"")),"",IF(AND($I266=Re_lo!$E$5,CD$5=VLOOKUP(Re_lo!$H$5,Re_lo!$N$5:$O$16,2,0)),BB266,""))</f>
        <v/>
      </c>
      <c r="CF266" s="125" t="str">
        <f>IF($C266="","",COUNTIFS(Con_ve!$C$6:$C$1005,$C266,Con_ve!$Q$6:$Q$1005,Cad_cl!CF$5))</f>
        <v/>
      </c>
      <c r="CG266" s="125" t="str">
        <f>IF($C266="","",COUNTIFS(Con_ve!$C$6:$C$1005,$C266,Con_ve!$Q$6:$Q$1005,Cad_cl!CG$5))</f>
        <v/>
      </c>
      <c r="CH266" s="125" t="str">
        <f>IF($C266="","",COUNTIFS(Con_ve!$C$6:$C$1005,$C266,Con_ve!$Q$6:$Q$1005,Cad_cl!CH$5))</f>
        <v/>
      </c>
      <c r="CI266" s="125" t="str">
        <f>IF($C266="","",COUNTIFS(Con_ve!$C$6:$C$1005,$C266,Con_ve!$Q$6:$Q$1005,Cad_cl!CI$5))</f>
        <v/>
      </c>
      <c r="CJ266" s="125" t="str">
        <f>IF($C266="","",COUNTIFS(Con_ve!$C$6:$C$1005,$C266,Con_ve!$Q$6:$Q$1005,Cad_cl!CJ$5))</f>
        <v/>
      </c>
      <c r="CK266" s="125" t="str">
        <f>IF($C266="","",COUNTIFS(Con_ve!$C$6:$C$1005,$C266,Con_ve!$Q$6:$Q$1005,Cad_cl!CK$5))</f>
        <v/>
      </c>
      <c r="CL266" s="125" t="str">
        <f>IF($C266="","",COUNTIFS(Con_ve!$C$6:$C$1005,$C266,Con_ve!$Q$6:$Q$1005,Cad_cl!CL$5))</f>
        <v/>
      </c>
      <c r="CM266" s="125" t="str">
        <f>IF($C266="","",COUNTIFS(Con_ve!$C$6:$C$1005,$C266,Con_ve!$Q$6:$Q$1005,Cad_cl!CM$5))</f>
        <v/>
      </c>
      <c r="CN266" s="125" t="str">
        <f>IF($C266="","",COUNTIFS(Con_ve!$C$6:$C$1005,$C266,Con_ve!$Q$6:$Q$1005,Cad_cl!CN$5))</f>
        <v/>
      </c>
      <c r="CO266" s="125" t="str">
        <f>IF($C266="","",COUNTIFS(Con_ve!$C$6:$C$1005,$C266,Con_ve!$Q$6:$Q$1005,Cad_cl!CO$5))</f>
        <v/>
      </c>
      <c r="CP266" s="125" t="str">
        <f>IF($C266="","",COUNTIFS(Con_ve!$C$6:$C$1005,$C266,Con_ve!$Q$6:$Q$1005,Cad_cl!CP$5))</f>
        <v/>
      </c>
      <c r="CQ266" s="125" t="str">
        <f>IF($C266="","",COUNTIFS(Con_ve!$C$6:$C$1005,$C266,Con_ve!$Q$6:$Q$1005,Cad_cl!CQ$5))</f>
        <v/>
      </c>
      <c r="CR266" s="125">
        <f t="shared" si="14"/>
        <v>0</v>
      </c>
    </row>
    <row r="267" spans="3:96" ht="30" customHeight="1">
      <c r="C267" s="153"/>
      <c r="D267" s="153"/>
      <c r="E267" s="154"/>
      <c r="F267" s="153"/>
      <c r="G267" s="155"/>
      <c r="H267" s="153"/>
      <c r="I267" s="153"/>
      <c r="J267" s="132" t="s">
        <v>309</v>
      </c>
      <c r="K267" s="133" t="s">
        <v>309</v>
      </c>
      <c r="L267" s="153"/>
      <c r="M267" s="153"/>
      <c r="N267" s="153"/>
      <c r="O267" s="153"/>
      <c r="P267" s="153"/>
      <c r="Q267" s="153"/>
      <c r="AP267" s="134" t="str">
        <f>IF(ISERR(IF($C267="","",SUMIFS(Con_ve!$F$6:$F$1005,Con_ve!$C$6:$C$1005,$C267,Con_ve!$I$6:$I$1005,"Fechada",Con_ve!$Q$6:$Q$1005,Cad_cl!AP$5))),"",IF($C267="","",SUMIFS(Con_ve!$F$6:$F$1005,Con_ve!$C$6:$C$1005,$C267,Con_ve!$I$6:$I$1005,"Fechada",Con_ve!$Q$6:$Q$1005,Cad_cl!AP$5)))</f>
        <v/>
      </c>
      <c r="AQ267" s="134" t="str">
        <f>IF(ISERR(IF($C267="","",SUMIFS(Con_ve!$F$6:$F$1005,Con_ve!$C$6:$C$1005,$C267,Con_ve!$I$6:$I$1005,"Fechada",Con_ve!$Q$6:$Q$1005,Cad_cl!AQ$5))),"",IF($C267="","",SUMIFS(Con_ve!$F$6:$F$1005,Con_ve!$C$6:$C$1005,$C267,Con_ve!$I$6:$I$1005,"Fechada",Con_ve!$Q$6:$Q$1005,Cad_cl!AQ$5)))</f>
        <v/>
      </c>
      <c r="AR267" s="134" t="str">
        <f>IF(ISERR(IF($C267="","",SUMIFS(Con_ve!$F$6:$F$1005,Con_ve!$C$6:$C$1005,$C267,Con_ve!$I$6:$I$1005,"Fechada",Con_ve!$Q$6:$Q$1005,Cad_cl!AR$5))),"",IF($C267="","",SUMIFS(Con_ve!$F$6:$F$1005,Con_ve!$C$6:$C$1005,$C267,Con_ve!$I$6:$I$1005,"Fechada",Con_ve!$Q$6:$Q$1005,Cad_cl!AR$5)))</f>
        <v/>
      </c>
      <c r="AS267" s="134" t="str">
        <f>IF(ISERR(IF($C267="","",SUMIFS(Con_ve!$F$6:$F$1005,Con_ve!$C$6:$C$1005,$C267,Con_ve!$I$6:$I$1005,"Fechada",Con_ve!$Q$6:$Q$1005,Cad_cl!AS$5))),"",IF($C267="","",SUMIFS(Con_ve!$F$6:$F$1005,Con_ve!$C$6:$C$1005,$C267,Con_ve!$I$6:$I$1005,"Fechada",Con_ve!$Q$6:$Q$1005,Cad_cl!AS$5)))</f>
        <v/>
      </c>
      <c r="AT267" s="134" t="str">
        <f>IF(ISERR(IF($C267="","",SUMIFS(Con_ve!$F$6:$F$1005,Con_ve!$C$6:$C$1005,$C267,Con_ve!$I$6:$I$1005,"Fechada",Con_ve!$Q$6:$Q$1005,Cad_cl!AT$5))),"",IF($C267="","",SUMIFS(Con_ve!$F$6:$F$1005,Con_ve!$C$6:$C$1005,$C267,Con_ve!$I$6:$I$1005,"Fechada",Con_ve!$Q$6:$Q$1005,Cad_cl!AT$5)))</f>
        <v/>
      </c>
      <c r="AU267" s="134" t="str">
        <f>IF(ISERR(IF($C267="","",SUMIFS(Con_ve!$F$6:$F$1005,Con_ve!$C$6:$C$1005,$C267,Con_ve!$I$6:$I$1005,"Fechada",Con_ve!$Q$6:$Q$1005,Cad_cl!AU$5))),"",IF($C267="","",SUMIFS(Con_ve!$F$6:$F$1005,Con_ve!$C$6:$C$1005,$C267,Con_ve!$I$6:$I$1005,"Fechada",Con_ve!$Q$6:$Q$1005,Cad_cl!AU$5)))</f>
        <v/>
      </c>
      <c r="AV267" s="134" t="str">
        <f>IF(ISERR(IF($C267="","",SUMIFS(Con_ve!$F$6:$F$1005,Con_ve!$C$6:$C$1005,$C267,Con_ve!$I$6:$I$1005,"Fechada",Con_ve!$Q$6:$Q$1005,Cad_cl!AV$5))),"",IF($C267="","",SUMIFS(Con_ve!$F$6:$F$1005,Con_ve!$C$6:$C$1005,$C267,Con_ve!$I$6:$I$1005,"Fechada",Con_ve!$Q$6:$Q$1005,Cad_cl!AV$5)))</f>
        <v/>
      </c>
      <c r="AW267" s="134" t="str">
        <f>IF(ISERR(IF($C267="","",SUMIFS(Con_ve!$F$6:$F$1005,Con_ve!$C$6:$C$1005,$C267,Con_ve!$I$6:$I$1005,"Fechada",Con_ve!$Q$6:$Q$1005,Cad_cl!AW$5))),"",IF($C267="","",SUMIFS(Con_ve!$F$6:$F$1005,Con_ve!$C$6:$C$1005,$C267,Con_ve!$I$6:$I$1005,"Fechada",Con_ve!$Q$6:$Q$1005,Cad_cl!AW$5)))</f>
        <v/>
      </c>
      <c r="AX267" s="134" t="str">
        <f>IF(ISERR(IF($C267="","",SUMIFS(Con_ve!$F$6:$F$1005,Con_ve!$C$6:$C$1005,$C267,Con_ve!$I$6:$I$1005,"Fechada",Con_ve!$Q$6:$Q$1005,Cad_cl!AX$5))),"",IF($C267="","",SUMIFS(Con_ve!$F$6:$F$1005,Con_ve!$C$6:$C$1005,$C267,Con_ve!$I$6:$I$1005,"Fechada",Con_ve!$Q$6:$Q$1005,Cad_cl!AX$5)))</f>
        <v/>
      </c>
      <c r="AY267" s="134" t="str">
        <f>IF(ISERR(IF($C267="","",SUMIFS(Con_ve!$F$6:$F$1005,Con_ve!$C$6:$C$1005,$C267,Con_ve!$I$6:$I$1005,"Fechada",Con_ve!$Q$6:$Q$1005,Cad_cl!AY$5))),"",IF($C267="","",SUMIFS(Con_ve!$F$6:$F$1005,Con_ve!$C$6:$C$1005,$C267,Con_ve!$I$6:$I$1005,"Fechada",Con_ve!$Q$6:$Q$1005,Cad_cl!AY$5)))</f>
        <v/>
      </c>
      <c r="AZ267" s="134" t="str">
        <f>IF(ISERR(IF($C267="","",SUMIFS(Con_ve!$F$6:$F$1005,Con_ve!$C$6:$C$1005,$C267,Con_ve!$I$6:$I$1005,"Fechada",Con_ve!$Q$6:$Q$1005,Cad_cl!AZ$5))),"",IF($C267="","",SUMIFS(Con_ve!$F$6:$F$1005,Con_ve!$C$6:$C$1005,$C267,Con_ve!$I$6:$I$1005,"Fechada",Con_ve!$Q$6:$Q$1005,Cad_cl!AZ$5)))</f>
        <v/>
      </c>
      <c r="BA267" s="134" t="str">
        <f>IF(ISERR(IF($C267="","",SUMIFS(Con_ve!$F$6:$F$1005,Con_ve!$C$6:$C$1005,$C267,Con_ve!$I$6:$I$1005,"Fechada",Con_ve!$Q$6:$Q$1005,Cad_cl!BA$5))),"",IF($C267="","",SUMIFS(Con_ve!$F$6:$F$1005,Con_ve!$C$6:$C$1005,$C267,Con_ve!$I$6:$I$1005,"Fechada",Con_ve!$Q$6:$Q$1005,Cad_cl!BA$5)))</f>
        <v/>
      </c>
      <c r="BB267" s="134">
        <f t="shared" si="12"/>
        <v>0</v>
      </c>
      <c r="BD267" s="134" t="str">
        <f>IF(ISERR(IF($C267="","",SUMIFS(Con_ve!$F$6:$F$1005,Con_ve!$C$6:$C$1005,$C267,Con_ve!$I$6:$I$1005,"Em negociação",Con_ve!$Q$6:$Q$1005,Cad_cl!BD$5))),"",IF($C267="","",SUMIFS(Con_ve!$F$6:$F$1005,Con_ve!$C$6:$C$1005,$C267,Con_ve!$I$6:$I$1005,"Em negociação",Con_ve!$Q$6:$Q$1005,Cad_cl!BD$5)))</f>
        <v/>
      </c>
      <c r="BE267" s="134" t="str">
        <f>IF(ISERR(IF($C267="","",SUMIFS(Con_ve!$F$6:$F$1005,Con_ve!$C$6:$C$1005,$C267,Con_ve!$I$6:$I$1005,"Em negociação",Con_ve!$Q$6:$Q$1005,Cad_cl!BE$5))),"",IF($C267="","",SUMIFS(Con_ve!$F$6:$F$1005,Con_ve!$C$6:$C$1005,$C267,Con_ve!$I$6:$I$1005,"Em negociação",Con_ve!$Q$6:$Q$1005,Cad_cl!BE$5)))</f>
        <v/>
      </c>
      <c r="BF267" s="134" t="str">
        <f>IF(ISERR(IF($C267="","",SUMIFS(Con_ve!$F$6:$F$1005,Con_ve!$C$6:$C$1005,$C267,Con_ve!$I$6:$I$1005,"Em negociação",Con_ve!$Q$6:$Q$1005,Cad_cl!BF$5))),"",IF($C267="","",SUMIFS(Con_ve!$F$6:$F$1005,Con_ve!$C$6:$C$1005,$C267,Con_ve!$I$6:$I$1005,"Em negociação",Con_ve!$Q$6:$Q$1005,Cad_cl!BF$5)))</f>
        <v/>
      </c>
      <c r="BG267" s="134" t="str">
        <f>IF(ISERR(IF($C267="","",SUMIFS(Con_ve!$F$6:$F$1005,Con_ve!$C$6:$C$1005,$C267,Con_ve!$I$6:$I$1005,"Em negociação",Con_ve!$Q$6:$Q$1005,Cad_cl!BG$5))),"",IF($C267="","",SUMIFS(Con_ve!$F$6:$F$1005,Con_ve!$C$6:$C$1005,$C267,Con_ve!$I$6:$I$1005,"Em negociação",Con_ve!$Q$6:$Q$1005,Cad_cl!BG$5)))</f>
        <v/>
      </c>
      <c r="BH267" s="134" t="str">
        <f>IF(ISERR(IF($C267="","",SUMIFS(Con_ve!$F$6:$F$1005,Con_ve!$C$6:$C$1005,$C267,Con_ve!$I$6:$I$1005,"Em negociação",Con_ve!$Q$6:$Q$1005,Cad_cl!BH$5))),"",IF($C267="","",SUMIFS(Con_ve!$F$6:$F$1005,Con_ve!$C$6:$C$1005,$C267,Con_ve!$I$6:$I$1005,"Em negociação",Con_ve!$Q$6:$Q$1005,Cad_cl!BH$5)))</f>
        <v/>
      </c>
      <c r="BI267" s="134" t="str">
        <f>IF(ISERR(IF($C267="","",SUMIFS(Con_ve!$F$6:$F$1005,Con_ve!$C$6:$C$1005,$C267,Con_ve!$I$6:$I$1005,"Em negociação",Con_ve!$Q$6:$Q$1005,Cad_cl!BI$5))),"",IF($C267="","",SUMIFS(Con_ve!$F$6:$F$1005,Con_ve!$C$6:$C$1005,$C267,Con_ve!$I$6:$I$1005,"Em negociação",Con_ve!$Q$6:$Q$1005,Cad_cl!BI$5)))</f>
        <v/>
      </c>
      <c r="BJ267" s="134" t="str">
        <f>IF(ISERR(IF($C267="","",SUMIFS(Con_ve!$F$6:$F$1005,Con_ve!$C$6:$C$1005,$C267,Con_ve!$I$6:$I$1005,"Em negociação",Con_ve!$Q$6:$Q$1005,Cad_cl!BJ$5))),"",IF($C267="","",SUMIFS(Con_ve!$F$6:$F$1005,Con_ve!$C$6:$C$1005,$C267,Con_ve!$I$6:$I$1005,"Em negociação",Con_ve!$Q$6:$Q$1005,Cad_cl!BJ$5)))</f>
        <v/>
      </c>
      <c r="BK267" s="134" t="str">
        <f>IF(ISERR(IF($C267="","",SUMIFS(Con_ve!$F$6:$F$1005,Con_ve!$C$6:$C$1005,$C267,Con_ve!$I$6:$I$1005,"Em negociação",Con_ve!$Q$6:$Q$1005,Cad_cl!BK$5))),"",IF($C267="","",SUMIFS(Con_ve!$F$6:$F$1005,Con_ve!$C$6:$C$1005,$C267,Con_ve!$I$6:$I$1005,"Em negociação",Con_ve!$Q$6:$Q$1005,Cad_cl!BK$5)))</f>
        <v/>
      </c>
      <c r="BL267" s="134" t="str">
        <f>IF(ISERR(IF($C267="","",SUMIFS(Con_ve!$F$6:$F$1005,Con_ve!$C$6:$C$1005,$C267,Con_ve!$I$6:$I$1005,"Em negociação",Con_ve!$Q$6:$Q$1005,Cad_cl!BL$5))),"",IF($C267="","",SUMIFS(Con_ve!$F$6:$F$1005,Con_ve!$C$6:$C$1005,$C267,Con_ve!$I$6:$I$1005,"Em negociação",Con_ve!$Q$6:$Q$1005,Cad_cl!BL$5)))</f>
        <v/>
      </c>
      <c r="BM267" s="134" t="str">
        <f>IF(ISERR(IF($C267="","",SUMIFS(Con_ve!$F$6:$F$1005,Con_ve!$C$6:$C$1005,$C267,Con_ve!$I$6:$I$1005,"Em negociação",Con_ve!$Q$6:$Q$1005,Cad_cl!BM$5))),"",IF($C267="","",SUMIFS(Con_ve!$F$6:$F$1005,Con_ve!$C$6:$C$1005,$C267,Con_ve!$I$6:$I$1005,"Em negociação",Con_ve!$Q$6:$Q$1005,Cad_cl!BM$5)))</f>
        <v/>
      </c>
      <c r="BN267" s="134" t="str">
        <f>IF(ISERR(IF($C267="","",SUMIFS(Con_ve!$F$6:$F$1005,Con_ve!$C$6:$C$1005,$C267,Con_ve!$I$6:$I$1005,"Em negociação",Con_ve!$Q$6:$Q$1005,Cad_cl!BN$5))),"",IF($C267="","",SUMIFS(Con_ve!$F$6:$F$1005,Con_ve!$C$6:$C$1005,$C267,Con_ve!$I$6:$I$1005,"Em negociação",Con_ve!$Q$6:$Q$1005,Cad_cl!BN$5)))</f>
        <v/>
      </c>
      <c r="BO267" s="134" t="str">
        <f>IF(ISERR(IF($C267="","",SUMIFS(Con_ve!$F$6:$F$1005,Con_ve!$C$6:$C$1005,$C267,Con_ve!$I$6:$I$1005,"Em negociação",Con_ve!$Q$6:$Q$1005,Cad_cl!BO$5))),"",IF($C267="","",SUMIFS(Con_ve!$F$6:$F$1005,Con_ve!$C$6:$C$1005,$C267,Con_ve!$I$6:$I$1005,"Em negociação",Con_ve!$Q$6:$Q$1005,Cad_cl!BO$5)))</f>
        <v/>
      </c>
      <c r="BP267" s="134">
        <f t="shared" si="13"/>
        <v>0</v>
      </c>
      <c r="BR267" s="125" t="str">
        <f>IF(ISERR(IF(AND($I267=Re_lo!$E$5,BR$5=VLOOKUP(Re_lo!$H$5,Re_lo!$N$5:$O$16,2,0)),AP267,"")),"",IF(AND($I267=Re_lo!$E$5,BR$5=VLOOKUP(Re_lo!$H$5,Re_lo!$N$5:$O$16,2,0)),AP267,""))</f>
        <v/>
      </c>
      <c r="BS267" s="125" t="str">
        <f>IF(ISERR(IF(AND($I267=Re_lo!$E$5,BS$5=VLOOKUP(Re_lo!$H$5,Re_lo!$N$5:$O$16,2,0)),AQ267,"")),"",IF(AND($I267=Re_lo!$E$5,BS$5=VLOOKUP(Re_lo!$H$5,Re_lo!$N$5:$O$16,2,0)),AQ267,""))</f>
        <v/>
      </c>
      <c r="BT267" s="125" t="str">
        <f>IF(ISERR(IF(AND($I267=Re_lo!$E$5,BT$5=VLOOKUP(Re_lo!$H$5,Re_lo!$N$5:$O$16,2,0)),AR267,"")),"",IF(AND($I267=Re_lo!$E$5,BT$5=VLOOKUP(Re_lo!$H$5,Re_lo!$N$5:$O$16,2,0)),AR267,""))</f>
        <v/>
      </c>
      <c r="BU267" s="125" t="str">
        <f>IF(ISERR(IF(AND($I267=Re_lo!$E$5,BU$5=VLOOKUP(Re_lo!$H$5,Re_lo!$N$5:$O$16,2,0)),AS267,"")),"",IF(AND($I267=Re_lo!$E$5,BU$5=VLOOKUP(Re_lo!$H$5,Re_lo!$N$5:$O$16,2,0)),AS267,""))</f>
        <v/>
      </c>
      <c r="BV267" s="125" t="str">
        <f>IF(ISERR(IF(AND($I267=Re_lo!$E$5,BV$5=VLOOKUP(Re_lo!$H$5,Re_lo!$N$5:$O$16,2,0)),AT267,"")),"",IF(AND($I267=Re_lo!$E$5,BV$5=VLOOKUP(Re_lo!$H$5,Re_lo!$N$5:$O$16,2,0)),AT267,""))</f>
        <v/>
      </c>
      <c r="BW267" s="125" t="str">
        <f>IF(ISERR(IF(AND($I267=Re_lo!$E$5,BW$5=VLOOKUP(Re_lo!$H$5,Re_lo!$N$5:$O$16,2,0)),AU267,"")),"",IF(AND($I267=Re_lo!$E$5,BW$5=VLOOKUP(Re_lo!$H$5,Re_lo!$N$5:$O$16,2,0)),AU267,""))</f>
        <v/>
      </c>
      <c r="BX267" s="125" t="str">
        <f>IF(ISERR(IF(AND($I267=Re_lo!$E$5,BX$5=VLOOKUP(Re_lo!$H$5,Re_lo!$N$5:$O$16,2,0)),AV267,"")),"",IF(AND($I267=Re_lo!$E$5,BX$5=VLOOKUP(Re_lo!$H$5,Re_lo!$N$5:$O$16,2,0)),AV267,""))</f>
        <v/>
      </c>
      <c r="BY267" s="125" t="str">
        <f>IF(ISERR(IF(AND($I267=Re_lo!$E$5,BY$5=VLOOKUP(Re_lo!$H$5,Re_lo!$N$5:$O$16,2,0)),AW267,"")),"",IF(AND($I267=Re_lo!$E$5,BY$5=VLOOKUP(Re_lo!$H$5,Re_lo!$N$5:$O$16,2,0)),AW267,""))</f>
        <v/>
      </c>
      <c r="BZ267" s="125" t="str">
        <f>IF(ISERR(IF(AND($I267=Re_lo!$E$5,BZ$5=VLOOKUP(Re_lo!$H$5,Re_lo!$N$5:$O$16,2,0)),AX267,"")),"",IF(AND($I267=Re_lo!$E$5,BZ$5=VLOOKUP(Re_lo!$H$5,Re_lo!$N$5:$O$16,2,0)),AX267,""))</f>
        <v/>
      </c>
      <c r="CA267" s="125" t="str">
        <f>IF(ISERR(IF(AND($I267=Re_lo!$E$5,CA$5=VLOOKUP(Re_lo!$H$5,Re_lo!$N$5:$O$16,2,0)),AY267,"")),"",IF(AND($I267=Re_lo!$E$5,CA$5=VLOOKUP(Re_lo!$H$5,Re_lo!$N$5:$O$16,2,0)),AY267,""))</f>
        <v/>
      </c>
      <c r="CB267" s="125" t="str">
        <f>IF(ISERR(IF(AND($I267=Re_lo!$E$5,CB$5=VLOOKUP(Re_lo!$H$5,Re_lo!$N$5:$O$16,2,0)),AZ267,"")),"",IF(AND($I267=Re_lo!$E$5,CB$5=VLOOKUP(Re_lo!$H$5,Re_lo!$N$5:$O$16,2,0)),AZ267,""))</f>
        <v/>
      </c>
      <c r="CC267" s="125" t="str">
        <f>IF(ISERR(IF(AND($I267=Re_lo!$E$5,CC$5=VLOOKUP(Re_lo!$H$5,Re_lo!$N$5:$O$16,2,0)),BA267,"")),"",IF(AND($I267=Re_lo!$E$5,CC$5=VLOOKUP(Re_lo!$H$5,Re_lo!$N$5:$O$16,2,0)),BA267,""))</f>
        <v/>
      </c>
      <c r="CD267" s="125" t="str">
        <f>IF(ISERR(IF(AND($I267=Re_lo!$E$5,CD$5=VLOOKUP(Re_lo!$H$5,Re_lo!$N$5:$O$16,2,0)),BB267,"")),"",IF(AND($I267=Re_lo!$E$5,CD$5=VLOOKUP(Re_lo!$H$5,Re_lo!$N$5:$O$16,2,0)),BB267,""))</f>
        <v/>
      </c>
      <c r="CF267" s="125" t="str">
        <f>IF($C267="","",COUNTIFS(Con_ve!$C$6:$C$1005,$C267,Con_ve!$Q$6:$Q$1005,Cad_cl!CF$5))</f>
        <v/>
      </c>
      <c r="CG267" s="125" t="str">
        <f>IF($C267="","",COUNTIFS(Con_ve!$C$6:$C$1005,$C267,Con_ve!$Q$6:$Q$1005,Cad_cl!CG$5))</f>
        <v/>
      </c>
      <c r="CH267" s="125" t="str">
        <f>IF($C267="","",COUNTIFS(Con_ve!$C$6:$C$1005,$C267,Con_ve!$Q$6:$Q$1005,Cad_cl!CH$5))</f>
        <v/>
      </c>
      <c r="CI267" s="125" t="str">
        <f>IF($C267="","",COUNTIFS(Con_ve!$C$6:$C$1005,$C267,Con_ve!$Q$6:$Q$1005,Cad_cl!CI$5))</f>
        <v/>
      </c>
      <c r="CJ267" s="125" t="str">
        <f>IF($C267="","",COUNTIFS(Con_ve!$C$6:$C$1005,$C267,Con_ve!$Q$6:$Q$1005,Cad_cl!CJ$5))</f>
        <v/>
      </c>
      <c r="CK267" s="125" t="str">
        <f>IF($C267="","",COUNTIFS(Con_ve!$C$6:$C$1005,$C267,Con_ve!$Q$6:$Q$1005,Cad_cl!CK$5))</f>
        <v/>
      </c>
      <c r="CL267" s="125" t="str">
        <f>IF($C267="","",COUNTIFS(Con_ve!$C$6:$C$1005,$C267,Con_ve!$Q$6:$Q$1005,Cad_cl!CL$5))</f>
        <v/>
      </c>
      <c r="CM267" s="125" t="str">
        <f>IF($C267="","",COUNTIFS(Con_ve!$C$6:$C$1005,$C267,Con_ve!$Q$6:$Q$1005,Cad_cl!CM$5))</f>
        <v/>
      </c>
      <c r="CN267" s="125" t="str">
        <f>IF($C267="","",COUNTIFS(Con_ve!$C$6:$C$1005,$C267,Con_ve!$Q$6:$Q$1005,Cad_cl!CN$5))</f>
        <v/>
      </c>
      <c r="CO267" s="125" t="str">
        <f>IF($C267="","",COUNTIFS(Con_ve!$C$6:$C$1005,$C267,Con_ve!$Q$6:$Q$1005,Cad_cl!CO$5))</f>
        <v/>
      </c>
      <c r="CP267" s="125" t="str">
        <f>IF($C267="","",COUNTIFS(Con_ve!$C$6:$C$1005,$C267,Con_ve!$Q$6:$Q$1005,Cad_cl!CP$5))</f>
        <v/>
      </c>
      <c r="CQ267" s="125" t="str">
        <f>IF($C267="","",COUNTIFS(Con_ve!$C$6:$C$1005,$C267,Con_ve!$Q$6:$Q$1005,Cad_cl!CQ$5))</f>
        <v/>
      </c>
      <c r="CR267" s="125">
        <f t="shared" si="14"/>
        <v>0</v>
      </c>
    </row>
    <row r="268" spans="3:96" ht="30" customHeight="1">
      <c r="C268" s="153"/>
      <c r="D268" s="153"/>
      <c r="E268" s="154"/>
      <c r="F268" s="153"/>
      <c r="G268" s="155"/>
      <c r="H268" s="153"/>
      <c r="I268" s="153"/>
      <c r="J268" s="132" t="s">
        <v>309</v>
      </c>
      <c r="K268" s="133" t="s">
        <v>309</v>
      </c>
      <c r="L268" s="153"/>
      <c r="M268" s="153"/>
      <c r="N268" s="153"/>
      <c r="O268" s="153"/>
      <c r="P268" s="153"/>
      <c r="Q268" s="153"/>
      <c r="AP268" s="134" t="str">
        <f>IF(ISERR(IF($C268="","",SUMIFS(Con_ve!$F$6:$F$1005,Con_ve!$C$6:$C$1005,$C268,Con_ve!$I$6:$I$1005,"Fechada",Con_ve!$Q$6:$Q$1005,Cad_cl!AP$5))),"",IF($C268="","",SUMIFS(Con_ve!$F$6:$F$1005,Con_ve!$C$6:$C$1005,$C268,Con_ve!$I$6:$I$1005,"Fechada",Con_ve!$Q$6:$Q$1005,Cad_cl!AP$5)))</f>
        <v/>
      </c>
      <c r="AQ268" s="134" t="str">
        <f>IF(ISERR(IF($C268="","",SUMIFS(Con_ve!$F$6:$F$1005,Con_ve!$C$6:$C$1005,$C268,Con_ve!$I$6:$I$1005,"Fechada",Con_ve!$Q$6:$Q$1005,Cad_cl!AQ$5))),"",IF($C268="","",SUMIFS(Con_ve!$F$6:$F$1005,Con_ve!$C$6:$C$1005,$C268,Con_ve!$I$6:$I$1005,"Fechada",Con_ve!$Q$6:$Q$1005,Cad_cl!AQ$5)))</f>
        <v/>
      </c>
      <c r="AR268" s="134" t="str">
        <f>IF(ISERR(IF($C268="","",SUMIFS(Con_ve!$F$6:$F$1005,Con_ve!$C$6:$C$1005,$C268,Con_ve!$I$6:$I$1005,"Fechada",Con_ve!$Q$6:$Q$1005,Cad_cl!AR$5))),"",IF($C268="","",SUMIFS(Con_ve!$F$6:$F$1005,Con_ve!$C$6:$C$1005,$C268,Con_ve!$I$6:$I$1005,"Fechada",Con_ve!$Q$6:$Q$1005,Cad_cl!AR$5)))</f>
        <v/>
      </c>
      <c r="AS268" s="134" t="str">
        <f>IF(ISERR(IF($C268="","",SUMIFS(Con_ve!$F$6:$F$1005,Con_ve!$C$6:$C$1005,$C268,Con_ve!$I$6:$I$1005,"Fechada",Con_ve!$Q$6:$Q$1005,Cad_cl!AS$5))),"",IF($C268="","",SUMIFS(Con_ve!$F$6:$F$1005,Con_ve!$C$6:$C$1005,$C268,Con_ve!$I$6:$I$1005,"Fechada",Con_ve!$Q$6:$Q$1005,Cad_cl!AS$5)))</f>
        <v/>
      </c>
      <c r="AT268" s="134" t="str">
        <f>IF(ISERR(IF($C268="","",SUMIFS(Con_ve!$F$6:$F$1005,Con_ve!$C$6:$C$1005,$C268,Con_ve!$I$6:$I$1005,"Fechada",Con_ve!$Q$6:$Q$1005,Cad_cl!AT$5))),"",IF($C268="","",SUMIFS(Con_ve!$F$6:$F$1005,Con_ve!$C$6:$C$1005,$C268,Con_ve!$I$6:$I$1005,"Fechada",Con_ve!$Q$6:$Q$1005,Cad_cl!AT$5)))</f>
        <v/>
      </c>
      <c r="AU268" s="134" t="str">
        <f>IF(ISERR(IF($C268="","",SUMIFS(Con_ve!$F$6:$F$1005,Con_ve!$C$6:$C$1005,$C268,Con_ve!$I$6:$I$1005,"Fechada",Con_ve!$Q$6:$Q$1005,Cad_cl!AU$5))),"",IF($C268="","",SUMIFS(Con_ve!$F$6:$F$1005,Con_ve!$C$6:$C$1005,$C268,Con_ve!$I$6:$I$1005,"Fechada",Con_ve!$Q$6:$Q$1005,Cad_cl!AU$5)))</f>
        <v/>
      </c>
      <c r="AV268" s="134" t="str">
        <f>IF(ISERR(IF($C268="","",SUMIFS(Con_ve!$F$6:$F$1005,Con_ve!$C$6:$C$1005,$C268,Con_ve!$I$6:$I$1005,"Fechada",Con_ve!$Q$6:$Q$1005,Cad_cl!AV$5))),"",IF($C268="","",SUMIFS(Con_ve!$F$6:$F$1005,Con_ve!$C$6:$C$1005,$C268,Con_ve!$I$6:$I$1005,"Fechada",Con_ve!$Q$6:$Q$1005,Cad_cl!AV$5)))</f>
        <v/>
      </c>
      <c r="AW268" s="134" t="str">
        <f>IF(ISERR(IF($C268="","",SUMIFS(Con_ve!$F$6:$F$1005,Con_ve!$C$6:$C$1005,$C268,Con_ve!$I$6:$I$1005,"Fechada",Con_ve!$Q$6:$Q$1005,Cad_cl!AW$5))),"",IF($C268="","",SUMIFS(Con_ve!$F$6:$F$1005,Con_ve!$C$6:$C$1005,$C268,Con_ve!$I$6:$I$1005,"Fechada",Con_ve!$Q$6:$Q$1005,Cad_cl!AW$5)))</f>
        <v/>
      </c>
      <c r="AX268" s="134" t="str">
        <f>IF(ISERR(IF($C268="","",SUMIFS(Con_ve!$F$6:$F$1005,Con_ve!$C$6:$C$1005,$C268,Con_ve!$I$6:$I$1005,"Fechada",Con_ve!$Q$6:$Q$1005,Cad_cl!AX$5))),"",IF($C268="","",SUMIFS(Con_ve!$F$6:$F$1005,Con_ve!$C$6:$C$1005,$C268,Con_ve!$I$6:$I$1005,"Fechada",Con_ve!$Q$6:$Q$1005,Cad_cl!AX$5)))</f>
        <v/>
      </c>
      <c r="AY268" s="134" t="str">
        <f>IF(ISERR(IF($C268="","",SUMIFS(Con_ve!$F$6:$F$1005,Con_ve!$C$6:$C$1005,$C268,Con_ve!$I$6:$I$1005,"Fechada",Con_ve!$Q$6:$Q$1005,Cad_cl!AY$5))),"",IF($C268="","",SUMIFS(Con_ve!$F$6:$F$1005,Con_ve!$C$6:$C$1005,$C268,Con_ve!$I$6:$I$1005,"Fechada",Con_ve!$Q$6:$Q$1005,Cad_cl!AY$5)))</f>
        <v/>
      </c>
      <c r="AZ268" s="134" t="str">
        <f>IF(ISERR(IF($C268="","",SUMIFS(Con_ve!$F$6:$F$1005,Con_ve!$C$6:$C$1005,$C268,Con_ve!$I$6:$I$1005,"Fechada",Con_ve!$Q$6:$Q$1005,Cad_cl!AZ$5))),"",IF($C268="","",SUMIFS(Con_ve!$F$6:$F$1005,Con_ve!$C$6:$C$1005,$C268,Con_ve!$I$6:$I$1005,"Fechada",Con_ve!$Q$6:$Q$1005,Cad_cl!AZ$5)))</f>
        <v/>
      </c>
      <c r="BA268" s="134" t="str">
        <f>IF(ISERR(IF($C268="","",SUMIFS(Con_ve!$F$6:$F$1005,Con_ve!$C$6:$C$1005,$C268,Con_ve!$I$6:$I$1005,"Fechada",Con_ve!$Q$6:$Q$1005,Cad_cl!BA$5))),"",IF($C268="","",SUMIFS(Con_ve!$F$6:$F$1005,Con_ve!$C$6:$C$1005,$C268,Con_ve!$I$6:$I$1005,"Fechada",Con_ve!$Q$6:$Q$1005,Cad_cl!BA$5)))</f>
        <v/>
      </c>
      <c r="BB268" s="134">
        <f t="shared" si="12"/>
        <v>0</v>
      </c>
      <c r="BD268" s="134" t="str">
        <f>IF(ISERR(IF($C268="","",SUMIFS(Con_ve!$F$6:$F$1005,Con_ve!$C$6:$C$1005,$C268,Con_ve!$I$6:$I$1005,"Em negociação",Con_ve!$Q$6:$Q$1005,Cad_cl!BD$5))),"",IF($C268="","",SUMIFS(Con_ve!$F$6:$F$1005,Con_ve!$C$6:$C$1005,$C268,Con_ve!$I$6:$I$1005,"Em negociação",Con_ve!$Q$6:$Q$1005,Cad_cl!BD$5)))</f>
        <v/>
      </c>
      <c r="BE268" s="134" t="str">
        <f>IF(ISERR(IF($C268="","",SUMIFS(Con_ve!$F$6:$F$1005,Con_ve!$C$6:$C$1005,$C268,Con_ve!$I$6:$I$1005,"Em negociação",Con_ve!$Q$6:$Q$1005,Cad_cl!BE$5))),"",IF($C268="","",SUMIFS(Con_ve!$F$6:$F$1005,Con_ve!$C$6:$C$1005,$C268,Con_ve!$I$6:$I$1005,"Em negociação",Con_ve!$Q$6:$Q$1005,Cad_cl!BE$5)))</f>
        <v/>
      </c>
      <c r="BF268" s="134" t="str">
        <f>IF(ISERR(IF($C268="","",SUMIFS(Con_ve!$F$6:$F$1005,Con_ve!$C$6:$C$1005,$C268,Con_ve!$I$6:$I$1005,"Em negociação",Con_ve!$Q$6:$Q$1005,Cad_cl!BF$5))),"",IF($C268="","",SUMIFS(Con_ve!$F$6:$F$1005,Con_ve!$C$6:$C$1005,$C268,Con_ve!$I$6:$I$1005,"Em negociação",Con_ve!$Q$6:$Q$1005,Cad_cl!BF$5)))</f>
        <v/>
      </c>
      <c r="BG268" s="134" t="str">
        <f>IF(ISERR(IF($C268="","",SUMIFS(Con_ve!$F$6:$F$1005,Con_ve!$C$6:$C$1005,$C268,Con_ve!$I$6:$I$1005,"Em negociação",Con_ve!$Q$6:$Q$1005,Cad_cl!BG$5))),"",IF($C268="","",SUMIFS(Con_ve!$F$6:$F$1005,Con_ve!$C$6:$C$1005,$C268,Con_ve!$I$6:$I$1005,"Em negociação",Con_ve!$Q$6:$Q$1005,Cad_cl!BG$5)))</f>
        <v/>
      </c>
      <c r="BH268" s="134" t="str">
        <f>IF(ISERR(IF($C268="","",SUMIFS(Con_ve!$F$6:$F$1005,Con_ve!$C$6:$C$1005,$C268,Con_ve!$I$6:$I$1005,"Em negociação",Con_ve!$Q$6:$Q$1005,Cad_cl!BH$5))),"",IF($C268="","",SUMIFS(Con_ve!$F$6:$F$1005,Con_ve!$C$6:$C$1005,$C268,Con_ve!$I$6:$I$1005,"Em negociação",Con_ve!$Q$6:$Q$1005,Cad_cl!BH$5)))</f>
        <v/>
      </c>
      <c r="BI268" s="134" t="str">
        <f>IF(ISERR(IF($C268="","",SUMIFS(Con_ve!$F$6:$F$1005,Con_ve!$C$6:$C$1005,$C268,Con_ve!$I$6:$I$1005,"Em negociação",Con_ve!$Q$6:$Q$1005,Cad_cl!BI$5))),"",IF($C268="","",SUMIFS(Con_ve!$F$6:$F$1005,Con_ve!$C$6:$C$1005,$C268,Con_ve!$I$6:$I$1005,"Em negociação",Con_ve!$Q$6:$Q$1005,Cad_cl!BI$5)))</f>
        <v/>
      </c>
      <c r="BJ268" s="134" t="str">
        <f>IF(ISERR(IF($C268="","",SUMIFS(Con_ve!$F$6:$F$1005,Con_ve!$C$6:$C$1005,$C268,Con_ve!$I$6:$I$1005,"Em negociação",Con_ve!$Q$6:$Q$1005,Cad_cl!BJ$5))),"",IF($C268="","",SUMIFS(Con_ve!$F$6:$F$1005,Con_ve!$C$6:$C$1005,$C268,Con_ve!$I$6:$I$1005,"Em negociação",Con_ve!$Q$6:$Q$1005,Cad_cl!BJ$5)))</f>
        <v/>
      </c>
      <c r="BK268" s="134" t="str">
        <f>IF(ISERR(IF($C268="","",SUMIFS(Con_ve!$F$6:$F$1005,Con_ve!$C$6:$C$1005,$C268,Con_ve!$I$6:$I$1005,"Em negociação",Con_ve!$Q$6:$Q$1005,Cad_cl!BK$5))),"",IF($C268="","",SUMIFS(Con_ve!$F$6:$F$1005,Con_ve!$C$6:$C$1005,$C268,Con_ve!$I$6:$I$1005,"Em negociação",Con_ve!$Q$6:$Q$1005,Cad_cl!BK$5)))</f>
        <v/>
      </c>
      <c r="BL268" s="134" t="str">
        <f>IF(ISERR(IF($C268="","",SUMIFS(Con_ve!$F$6:$F$1005,Con_ve!$C$6:$C$1005,$C268,Con_ve!$I$6:$I$1005,"Em negociação",Con_ve!$Q$6:$Q$1005,Cad_cl!BL$5))),"",IF($C268="","",SUMIFS(Con_ve!$F$6:$F$1005,Con_ve!$C$6:$C$1005,$C268,Con_ve!$I$6:$I$1005,"Em negociação",Con_ve!$Q$6:$Q$1005,Cad_cl!BL$5)))</f>
        <v/>
      </c>
      <c r="BM268" s="134" t="str">
        <f>IF(ISERR(IF($C268="","",SUMIFS(Con_ve!$F$6:$F$1005,Con_ve!$C$6:$C$1005,$C268,Con_ve!$I$6:$I$1005,"Em negociação",Con_ve!$Q$6:$Q$1005,Cad_cl!BM$5))),"",IF($C268="","",SUMIFS(Con_ve!$F$6:$F$1005,Con_ve!$C$6:$C$1005,$C268,Con_ve!$I$6:$I$1005,"Em negociação",Con_ve!$Q$6:$Q$1005,Cad_cl!BM$5)))</f>
        <v/>
      </c>
      <c r="BN268" s="134" t="str">
        <f>IF(ISERR(IF($C268="","",SUMIFS(Con_ve!$F$6:$F$1005,Con_ve!$C$6:$C$1005,$C268,Con_ve!$I$6:$I$1005,"Em negociação",Con_ve!$Q$6:$Q$1005,Cad_cl!BN$5))),"",IF($C268="","",SUMIFS(Con_ve!$F$6:$F$1005,Con_ve!$C$6:$C$1005,$C268,Con_ve!$I$6:$I$1005,"Em negociação",Con_ve!$Q$6:$Q$1005,Cad_cl!BN$5)))</f>
        <v/>
      </c>
      <c r="BO268" s="134" t="str">
        <f>IF(ISERR(IF($C268="","",SUMIFS(Con_ve!$F$6:$F$1005,Con_ve!$C$6:$C$1005,$C268,Con_ve!$I$6:$I$1005,"Em negociação",Con_ve!$Q$6:$Q$1005,Cad_cl!BO$5))),"",IF($C268="","",SUMIFS(Con_ve!$F$6:$F$1005,Con_ve!$C$6:$C$1005,$C268,Con_ve!$I$6:$I$1005,"Em negociação",Con_ve!$Q$6:$Q$1005,Cad_cl!BO$5)))</f>
        <v/>
      </c>
      <c r="BP268" s="134">
        <f t="shared" si="13"/>
        <v>0</v>
      </c>
      <c r="BR268" s="125" t="str">
        <f>IF(ISERR(IF(AND($I268=Re_lo!$E$5,BR$5=VLOOKUP(Re_lo!$H$5,Re_lo!$N$5:$O$16,2,0)),AP268,"")),"",IF(AND($I268=Re_lo!$E$5,BR$5=VLOOKUP(Re_lo!$H$5,Re_lo!$N$5:$O$16,2,0)),AP268,""))</f>
        <v/>
      </c>
      <c r="BS268" s="125" t="str">
        <f>IF(ISERR(IF(AND($I268=Re_lo!$E$5,BS$5=VLOOKUP(Re_lo!$H$5,Re_lo!$N$5:$O$16,2,0)),AQ268,"")),"",IF(AND($I268=Re_lo!$E$5,BS$5=VLOOKUP(Re_lo!$H$5,Re_lo!$N$5:$O$16,2,0)),AQ268,""))</f>
        <v/>
      </c>
      <c r="BT268" s="125" t="str">
        <f>IF(ISERR(IF(AND($I268=Re_lo!$E$5,BT$5=VLOOKUP(Re_lo!$H$5,Re_lo!$N$5:$O$16,2,0)),AR268,"")),"",IF(AND($I268=Re_lo!$E$5,BT$5=VLOOKUP(Re_lo!$H$5,Re_lo!$N$5:$O$16,2,0)),AR268,""))</f>
        <v/>
      </c>
      <c r="BU268" s="125" t="str">
        <f>IF(ISERR(IF(AND($I268=Re_lo!$E$5,BU$5=VLOOKUP(Re_lo!$H$5,Re_lo!$N$5:$O$16,2,0)),AS268,"")),"",IF(AND($I268=Re_lo!$E$5,BU$5=VLOOKUP(Re_lo!$H$5,Re_lo!$N$5:$O$16,2,0)),AS268,""))</f>
        <v/>
      </c>
      <c r="BV268" s="125" t="str">
        <f>IF(ISERR(IF(AND($I268=Re_lo!$E$5,BV$5=VLOOKUP(Re_lo!$H$5,Re_lo!$N$5:$O$16,2,0)),AT268,"")),"",IF(AND($I268=Re_lo!$E$5,BV$5=VLOOKUP(Re_lo!$H$5,Re_lo!$N$5:$O$16,2,0)),AT268,""))</f>
        <v/>
      </c>
      <c r="BW268" s="125" t="str">
        <f>IF(ISERR(IF(AND($I268=Re_lo!$E$5,BW$5=VLOOKUP(Re_lo!$H$5,Re_lo!$N$5:$O$16,2,0)),AU268,"")),"",IF(AND($I268=Re_lo!$E$5,BW$5=VLOOKUP(Re_lo!$H$5,Re_lo!$N$5:$O$16,2,0)),AU268,""))</f>
        <v/>
      </c>
      <c r="BX268" s="125" t="str">
        <f>IF(ISERR(IF(AND($I268=Re_lo!$E$5,BX$5=VLOOKUP(Re_lo!$H$5,Re_lo!$N$5:$O$16,2,0)),AV268,"")),"",IF(AND($I268=Re_lo!$E$5,BX$5=VLOOKUP(Re_lo!$H$5,Re_lo!$N$5:$O$16,2,0)),AV268,""))</f>
        <v/>
      </c>
      <c r="BY268" s="125" t="str">
        <f>IF(ISERR(IF(AND($I268=Re_lo!$E$5,BY$5=VLOOKUP(Re_lo!$H$5,Re_lo!$N$5:$O$16,2,0)),AW268,"")),"",IF(AND($I268=Re_lo!$E$5,BY$5=VLOOKUP(Re_lo!$H$5,Re_lo!$N$5:$O$16,2,0)),AW268,""))</f>
        <v/>
      </c>
      <c r="BZ268" s="125" t="str">
        <f>IF(ISERR(IF(AND($I268=Re_lo!$E$5,BZ$5=VLOOKUP(Re_lo!$H$5,Re_lo!$N$5:$O$16,2,0)),AX268,"")),"",IF(AND($I268=Re_lo!$E$5,BZ$5=VLOOKUP(Re_lo!$H$5,Re_lo!$N$5:$O$16,2,0)),AX268,""))</f>
        <v/>
      </c>
      <c r="CA268" s="125" t="str">
        <f>IF(ISERR(IF(AND($I268=Re_lo!$E$5,CA$5=VLOOKUP(Re_lo!$H$5,Re_lo!$N$5:$O$16,2,0)),AY268,"")),"",IF(AND($I268=Re_lo!$E$5,CA$5=VLOOKUP(Re_lo!$H$5,Re_lo!$N$5:$O$16,2,0)),AY268,""))</f>
        <v/>
      </c>
      <c r="CB268" s="125" t="str">
        <f>IF(ISERR(IF(AND($I268=Re_lo!$E$5,CB$5=VLOOKUP(Re_lo!$H$5,Re_lo!$N$5:$O$16,2,0)),AZ268,"")),"",IF(AND($I268=Re_lo!$E$5,CB$5=VLOOKUP(Re_lo!$H$5,Re_lo!$N$5:$O$16,2,0)),AZ268,""))</f>
        <v/>
      </c>
      <c r="CC268" s="125" t="str">
        <f>IF(ISERR(IF(AND($I268=Re_lo!$E$5,CC$5=VLOOKUP(Re_lo!$H$5,Re_lo!$N$5:$O$16,2,0)),BA268,"")),"",IF(AND($I268=Re_lo!$E$5,CC$5=VLOOKUP(Re_lo!$H$5,Re_lo!$N$5:$O$16,2,0)),BA268,""))</f>
        <v/>
      </c>
      <c r="CD268" s="125" t="str">
        <f>IF(ISERR(IF(AND($I268=Re_lo!$E$5,CD$5=VLOOKUP(Re_lo!$H$5,Re_lo!$N$5:$O$16,2,0)),BB268,"")),"",IF(AND($I268=Re_lo!$E$5,CD$5=VLOOKUP(Re_lo!$H$5,Re_lo!$N$5:$O$16,2,0)),BB268,""))</f>
        <v/>
      </c>
      <c r="CF268" s="125" t="str">
        <f>IF($C268="","",COUNTIFS(Con_ve!$C$6:$C$1005,$C268,Con_ve!$Q$6:$Q$1005,Cad_cl!CF$5))</f>
        <v/>
      </c>
      <c r="CG268" s="125" t="str">
        <f>IF($C268="","",COUNTIFS(Con_ve!$C$6:$C$1005,$C268,Con_ve!$Q$6:$Q$1005,Cad_cl!CG$5))</f>
        <v/>
      </c>
      <c r="CH268" s="125" t="str">
        <f>IF($C268="","",COUNTIFS(Con_ve!$C$6:$C$1005,$C268,Con_ve!$Q$6:$Q$1005,Cad_cl!CH$5))</f>
        <v/>
      </c>
      <c r="CI268" s="125" t="str">
        <f>IF($C268="","",COUNTIFS(Con_ve!$C$6:$C$1005,$C268,Con_ve!$Q$6:$Q$1005,Cad_cl!CI$5))</f>
        <v/>
      </c>
      <c r="CJ268" s="125" t="str">
        <f>IF($C268="","",COUNTIFS(Con_ve!$C$6:$C$1005,$C268,Con_ve!$Q$6:$Q$1005,Cad_cl!CJ$5))</f>
        <v/>
      </c>
      <c r="CK268" s="125" t="str">
        <f>IF($C268="","",COUNTIFS(Con_ve!$C$6:$C$1005,$C268,Con_ve!$Q$6:$Q$1005,Cad_cl!CK$5))</f>
        <v/>
      </c>
      <c r="CL268" s="125" t="str">
        <f>IF($C268="","",COUNTIFS(Con_ve!$C$6:$C$1005,$C268,Con_ve!$Q$6:$Q$1005,Cad_cl!CL$5))</f>
        <v/>
      </c>
      <c r="CM268" s="125" t="str">
        <f>IF($C268="","",COUNTIFS(Con_ve!$C$6:$C$1005,$C268,Con_ve!$Q$6:$Q$1005,Cad_cl!CM$5))</f>
        <v/>
      </c>
      <c r="CN268" s="125" t="str">
        <f>IF($C268="","",COUNTIFS(Con_ve!$C$6:$C$1005,$C268,Con_ve!$Q$6:$Q$1005,Cad_cl!CN$5))</f>
        <v/>
      </c>
      <c r="CO268" s="125" t="str">
        <f>IF($C268="","",COUNTIFS(Con_ve!$C$6:$C$1005,$C268,Con_ve!$Q$6:$Q$1005,Cad_cl!CO$5))</f>
        <v/>
      </c>
      <c r="CP268" s="125" t="str">
        <f>IF($C268="","",COUNTIFS(Con_ve!$C$6:$C$1005,$C268,Con_ve!$Q$6:$Q$1005,Cad_cl!CP$5))</f>
        <v/>
      </c>
      <c r="CQ268" s="125" t="str">
        <f>IF($C268="","",COUNTIFS(Con_ve!$C$6:$C$1005,$C268,Con_ve!$Q$6:$Q$1005,Cad_cl!CQ$5))</f>
        <v/>
      </c>
      <c r="CR268" s="125">
        <f t="shared" si="14"/>
        <v>0</v>
      </c>
    </row>
    <row r="269" spans="3:96" ht="30" customHeight="1">
      <c r="C269" s="153"/>
      <c r="D269" s="153"/>
      <c r="E269" s="154"/>
      <c r="F269" s="153"/>
      <c r="G269" s="155"/>
      <c r="H269" s="153"/>
      <c r="I269" s="153"/>
      <c r="J269" s="132" t="s">
        <v>309</v>
      </c>
      <c r="K269" s="133" t="s">
        <v>309</v>
      </c>
      <c r="L269" s="153"/>
      <c r="M269" s="153"/>
      <c r="N269" s="153"/>
      <c r="O269" s="153"/>
      <c r="P269" s="153"/>
      <c r="Q269" s="153"/>
      <c r="AP269" s="134" t="str">
        <f>IF(ISERR(IF($C269="","",SUMIFS(Con_ve!$F$6:$F$1005,Con_ve!$C$6:$C$1005,$C269,Con_ve!$I$6:$I$1005,"Fechada",Con_ve!$Q$6:$Q$1005,Cad_cl!AP$5))),"",IF($C269="","",SUMIFS(Con_ve!$F$6:$F$1005,Con_ve!$C$6:$C$1005,$C269,Con_ve!$I$6:$I$1005,"Fechada",Con_ve!$Q$6:$Q$1005,Cad_cl!AP$5)))</f>
        <v/>
      </c>
      <c r="AQ269" s="134" t="str">
        <f>IF(ISERR(IF($C269="","",SUMIFS(Con_ve!$F$6:$F$1005,Con_ve!$C$6:$C$1005,$C269,Con_ve!$I$6:$I$1005,"Fechada",Con_ve!$Q$6:$Q$1005,Cad_cl!AQ$5))),"",IF($C269="","",SUMIFS(Con_ve!$F$6:$F$1005,Con_ve!$C$6:$C$1005,$C269,Con_ve!$I$6:$I$1005,"Fechada",Con_ve!$Q$6:$Q$1005,Cad_cl!AQ$5)))</f>
        <v/>
      </c>
      <c r="AR269" s="134" t="str">
        <f>IF(ISERR(IF($C269="","",SUMIFS(Con_ve!$F$6:$F$1005,Con_ve!$C$6:$C$1005,$C269,Con_ve!$I$6:$I$1005,"Fechada",Con_ve!$Q$6:$Q$1005,Cad_cl!AR$5))),"",IF($C269="","",SUMIFS(Con_ve!$F$6:$F$1005,Con_ve!$C$6:$C$1005,$C269,Con_ve!$I$6:$I$1005,"Fechada",Con_ve!$Q$6:$Q$1005,Cad_cl!AR$5)))</f>
        <v/>
      </c>
      <c r="AS269" s="134" t="str">
        <f>IF(ISERR(IF($C269="","",SUMIFS(Con_ve!$F$6:$F$1005,Con_ve!$C$6:$C$1005,$C269,Con_ve!$I$6:$I$1005,"Fechada",Con_ve!$Q$6:$Q$1005,Cad_cl!AS$5))),"",IF($C269="","",SUMIFS(Con_ve!$F$6:$F$1005,Con_ve!$C$6:$C$1005,$C269,Con_ve!$I$6:$I$1005,"Fechada",Con_ve!$Q$6:$Q$1005,Cad_cl!AS$5)))</f>
        <v/>
      </c>
      <c r="AT269" s="134" t="str">
        <f>IF(ISERR(IF($C269="","",SUMIFS(Con_ve!$F$6:$F$1005,Con_ve!$C$6:$C$1005,$C269,Con_ve!$I$6:$I$1005,"Fechada",Con_ve!$Q$6:$Q$1005,Cad_cl!AT$5))),"",IF($C269="","",SUMIFS(Con_ve!$F$6:$F$1005,Con_ve!$C$6:$C$1005,$C269,Con_ve!$I$6:$I$1005,"Fechada",Con_ve!$Q$6:$Q$1005,Cad_cl!AT$5)))</f>
        <v/>
      </c>
      <c r="AU269" s="134" t="str">
        <f>IF(ISERR(IF($C269="","",SUMIFS(Con_ve!$F$6:$F$1005,Con_ve!$C$6:$C$1005,$C269,Con_ve!$I$6:$I$1005,"Fechada",Con_ve!$Q$6:$Q$1005,Cad_cl!AU$5))),"",IF($C269="","",SUMIFS(Con_ve!$F$6:$F$1005,Con_ve!$C$6:$C$1005,$C269,Con_ve!$I$6:$I$1005,"Fechada",Con_ve!$Q$6:$Q$1005,Cad_cl!AU$5)))</f>
        <v/>
      </c>
      <c r="AV269" s="134" t="str">
        <f>IF(ISERR(IF($C269="","",SUMIFS(Con_ve!$F$6:$F$1005,Con_ve!$C$6:$C$1005,$C269,Con_ve!$I$6:$I$1005,"Fechada",Con_ve!$Q$6:$Q$1005,Cad_cl!AV$5))),"",IF($C269="","",SUMIFS(Con_ve!$F$6:$F$1005,Con_ve!$C$6:$C$1005,$C269,Con_ve!$I$6:$I$1005,"Fechada",Con_ve!$Q$6:$Q$1005,Cad_cl!AV$5)))</f>
        <v/>
      </c>
      <c r="AW269" s="134" t="str">
        <f>IF(ISERR(IF($C269="","",SUMIFS(Con_ve!$F$6:$F$1005,Con_ve!$C$6:$C$1005,$C269,Con_ve!$I$6:$I$1005,"Fechada",Con_ve!$Q$6:$Q$1005,Cad_cl!AW$5))),"",IF($C269="","",SUMIFS(Con_ve!$F$6:$F$1005,Con_ve!$C$6:$C$1005,$C269,Con_ve!$I$6:$I$1005,"Fechada",Con_ve!$Q$6:$Q$1005,Cad_cl!AW$5)))</f>
        <v/>
      </c>
      <c r="AX269" s="134" t="str">
        <f>IF(ISERR(IF($C269="","",SUMIFS(Con_ve!$F$6:$F$1005,Con_ve!$C$6:$C$1005,$C269,Con_ve!$I$6:$I$1005,"Fechada",Con_ve!$Q$6:$Q$1005,Cad_cl!AX$5))),"",IF($C269="","",SUMIFS(Con_ve!$F$6:$F$1005,Con_ve!$C$6:$C$1005,$C269,Con_ve!$I$6:$I$1005,"Fechada",Con_ve!$Q$6:$Q$1005,Cad_cl!AX$5)))</f>
        <v/>
      </c>
      <c r="AY269" s="134" t="str">
        <f>IF(ISERR(IF($C269="","",SUMIFS(Con_ve!$F$6:$F$1005,Con_ve!$C$6:$C$1005,$C269,Con_ve!$I$6:$I$1005,"Fechada",Con_ve!$Q$6:$Q$1005,Cad_cl!AY$5))),"",IF($C269="","",SUMIFS(Con_ve!$F$6:$F$1005,Con_ve!$C$6:$C$1005,$C269,Con_ve!$I$6:$I$1005,"Fechada",Con_ve!$Q$6:$Q$1005,Cad_cl!AY$5)))</f>
        <v/>
      </c>
      <c r="AZ269" s="134" t="str">
        <f>IF(ISERR(IF($C269="","",SUMIFS(Con_ve!$F$6:$F$1005,Con_ve!$C$6:$C$1005,$C269,Con_ve!$I$6:$I$1005,"Fechada",Con_ve!$Q$6:$Q$1005,Cad_cl!AZ$5))),"",IF($C269="","",SUMIFS(Con_ve!$F$6:$F$1005,Con_ve!$C$6:$C$1005,$C269,Con_ve!$I$6:$I$1005,"Fechada",Con_ve!$Q$6:$Q$1005,Cad_cl!AZ$5)))</f>
        <v/>
      </c>
      <c r="BA269" s="134" t="str">
        <f>IF(ISERR(IF($C269="","",SUMIFS(Con_ve!$F$6:$F$1005,Con_ve!$C$6:$C$1005,$C269,Con_ve!$I$6:$I$1005,"Fechada",Con_ve!$Q$6:$Q$1005,Cad_cl!BA$5))),"",IF($C269="","",SUMIFS(Con_ve!$F$6:$F$1005,Con_ve!$C$6:$C$1005,$C269,Con_ve!$I$6:$I$1005,"Fechada",Con_ve!$Q$6:$Q$1005,Cad_cl!BA$5)))</f>
        <v/>
      </c>
      <c r="BB269" s="134">
        <f t="shared" si="12"/>
        <v>0</v>
      </c>
      <c r="BD269" s="134" t="str">
        <f>IF(ISERR(IF($C269="","",SUMIFS(Con_ve!$F$6:$F$1005,Con_ve!$C$6:$C$1005,$C269,Con_ve!$I$6:$I$1005,"Em negociação",Con_ve!$Q$6:$Q$1005,Cad_cl!BD$5))),"",IF($C269="","",SUMIFS(Con_ve!$F$6:$F$1005,Con_ve!$C$6:$C$1005,$C269,Con_ve!$I$6:$I$1005,"Em negociação",Con_ve!$Q$6:$Q$1005,Cad_cl!BD$5)))</f>
        <v/>
      </c>
      <c r="BE269" s="134" t="str">
        <f>IF(ISERR(IF($C269="","",SUMIFS(Con_ve!$F$6:$F$1005,Con_ve!$C$6:$C$1005,$C269,Con_ve!$I$6:$I$1005,"Em negociação",Con_ve!$Q$6:$Q$1005,Cad_cl!BE$5))),"",IF($C269="","",SUMIFS(Con_ve!$F$6:$F$1005,Con_ve!$C$6:$C$1005,$C269,Con_ve!$I$6:$I$1005,"Em negociação",Con_ve!$Q$6:$Q$1005,Cad_cl!BE$5)))</f>
        <v/>
      </c>
      <c r="BF269" s="134" t="str">
        <f>IF(ISERR(IF($C269="","",SUMIFS(Con_ve!$F$6:$F$1005,Con_ve!$C$6:$C$1005,$C269,Con_ve!$I$6:$I$1005,"Em negociação",Con_ve!$Q$6:$Q$1005,Cad_cl!BF$5))),"",IF($C269="","",SUMIFS(Con_ve!$F$6:$F$1005,Con_ve!$C$6:$C$1005,$C269,Con_ve!$I$6:$I$1005,"Em negociação",Con_ve!$Q$6:$Q$1005,Cad_cl!BF$5)))</f>
        <v/>
      </c>
      <c r="BG269" s="134" t="str">
        <f>IF(ISERR(IF($C269="","",SUMIFS(Con_ve!$F$6:$F$1005,Con_ve!$C$6:$C$1005,$C269,Con_ve!$I$6:$I$1005,"Em negociação",Con_ve!$Q$6:$Q$1005,Cad_cl!BG$5))),"",IF($C269="","",SUMIFS(Con_ve!$F$6:$F$1005,Con_ve!$C$6:$C$1005,$C269,Con_ve!$I$6:$I$1005,"Em negociação",Con_ve!$Q$6:$Q$1005,Cad_cl!BG$5)))</f>
        <v/>
      </c>
      <c r="BH269" s="134" t="str">
        <f>IF(ISERR(IF($C269="","",SUMIFS(Con_ve!$F$6:$F$1005,Con_ve!$C$6:$C$1005,$C269,Con_ve!$I$6:$I$1005,"Em negociação",Con_ve!$Q$6:$Q$1005,Cad_cl!BH$5))),"",IF($C269="","",SUMIFS(Con_ve!$F$6:$F$1005,Con_ve!$C$6:$C$1005,$C269,Con_ve!$I$6:$I$1005,"Em negociação",Con_ve!$Q$6:$Q$1005,Cad_cl!BH$5)))</f>
        <v/>
      </c>
      <c r="BI269" s="134" t="str">
        <f>IF(ISERR(IF($C269="","",SUMIFS(Con_ve!$F$6:$F$1005,Con_ve!$C$6:$C$1005,$C269,Con_ve!$I$6:$I$1005,"Em negociação",Con_ve!$Q$6:$Q$1005,Cad_cl!BI$5))),"",IF($C269="","",SUMIFS(Con_ve!$F$6:$F$1005,Con_ve!$C$6:$C$1005,$C269,Con_ve!$I$6:$I$1005,"Em negociação",Con_ve!$Q$6:$Q$1005,Cad_cl!BI$5)))</f>
        <v/>
      </c>
      <c r="BJ269" s="134" t="str">
        <f>IF(ISERR(IF($C269="","",SUMIFS(Con_ve!$F$6:$F$1005,Con_ve!$C$6:$C$1005,$C269,Con_ve!$I$6:$I$1005,"Em negociação",Con_ve!$Q$6:$Q$1005,Cad_cl!BJ$5))),"",IF($C269="","",SUMIFS(Con_ve!$F$6:$F$1005,Con_ve!$C$6:$C$1005,$C269,Con_ve!$I$6:$I$1005,"Em negociação",Con_ve!$Q$6:$Q$1005,Cad_cl!BJ$5)))</f>
        <v/>
      </c>
      <c r="BK269" s="134" t="str">
        <f>IF(ISERR(IF($C269="","",SUMIFS(Con_ve!$F$6:$F$1005,Con_ve!$C$6:$C$1005,$C269,Con_ve!$I$6:$I$1005,"Em negociação",Con_ve!$Q$6:$Q$1005,Cad_cl!BK$5))),"",IF($C269="","",SUMIFS(Con_ve!$F$6:$F$1005,Con_ve!$C$6:$C$1005,$C269,Con_ve!$I$6:$I$1005,"Em negociação",Con_ve!$Q$6:$Q$1005,Cad_cl!BK$5)))</f>
        <v/>
      </c>
      <c r="BL269" s="134" t="str">
        <f>IF(ISERR(IF($C269="","",SUMIFS(Con_ve!$F$6:$F$1005,Con_ve!$C$6:$C$1005,$C269,Con_ve!$I$6:$I$1005,"Em negociação",Con_ve!$Q$6:$Q$1005,Cad_cl!BL$5))),"",IF($C269="","",SUMIFS(Con_ve!$F$6:$F$1005,Con_ve!$C$6:$C$1005,$C269,Con_ve!$I$6:$I$1005,"Em negociação",Con_ve!$Q$6:$Q$1005,Cad_cl!BL$5)))</f>
        <v/>
      </c>
      <c r="BM269" s="134" t="str">
        <f>IF(ISERR(IF($C269="","",SUMIFS(Con_ve!$F$6:$F$1005,Con_ve!$C$6:$C$1005,$C269,Con_ve!$I$6:$I$1005,"Em negociação",Con_ve!$Q$6:$Q$1005,Cad_cl!BM$5))),"",IF($C269="","",SUMIFS(Con_ve!$F$6:$F$1005,Con_ve!$C$6:$C$1005,$C269,Con_ve!$I$6:$I$1005,"Em negociação",Con_ve!$Q$6:$Q$1005,Cad_cl!BM$5)))</f>
        <v/>
      </c>
      <c r="BN269" s="134" t="str">
        <f>IF(ISERR(IF($C269="","",SUMIFS(Con_ve!$F$6:$F$1005,Con_ve!$C$6:$C$1005,$C269,Con_ve!$I$6:$I$1005,"Em negociação",Con_ve!$Q$6:$Q$1005,Cad_cl!BN$5))),"",IF($C269="","",SUMIFS(Con_ve!$F$6:$F$1005,Con_ve!$C$6:$C$1005,$C269,Con_ve!$I$6:$I$1005,"Em negociação",Con_ve!$Q$6:$Q$1005,Cad_cl!BN$5)))</f>
        <v/>
      </c>
      <c r="BO269" s="134" t="str">
        <f>IF(ISERR(IF($C269="","",SUMIFS(Con_ve!$F$6:$F$1005,Con_ve!$C$6:$C$1005,$C269,Con_ve!$I$6:$I$1005,"Em negociação",Con_ve!$Q$6:$Q$1005,Cad_cl!BO$5))),"",IF($C269="","",SUMIFS(Con_ve!$F$6:$F$1005,Con_ve!$C$6:$C$1005,$C269,Con_ve!$I$6:$I$1005,"Em negociação",Con_ve!$Q$6:$Q$1005,Cad_cl!BO$5)))</f>
        <v/>
      </c>
      <c r="BP269" s="134">
        <f t="shared" si="13"/>
        <v>0</v>
      </c>
      <c r="BR269" s="125" t="str">
        <f>IF(ISERR(IF(AND($I269=Re_lo!$E$5,BR$5=VLOOKUP(Re_lo!$H$5,Re_lo!$N$5:$O$16,2,0)),AP269,"")),"",IF(AND($I269=Re_lo!$E$5,BR$5=VLOOKUP(Re_lo!$H$5,Re_lo!$N$5:$O$16,2,0)),AP269,""))</f>
        <v/>
      </c>
      <c r="BS269" s="125" t="str">
        <f>IF(ISERR(IF(AND($I269=Re_lo!$E$5,BS$5=VLOOKUP(Re_lo!$H$5,Re_lo!$N$5:$O$16,2,0)),AQ269,"")),"",IF(AND($I269=Re_lo!$E$5,BS$5=VLOOKUP(Re_lo!$H$5,Re_lo!$N$5:$O$16,2,0)),AQ269,""))</f>
        <v/>
      </c>
      <c r="BT269" s="125" t="str">
        <f>IF(ISERR(IF(AND($I269=Re_lo!$E$5,BT$5=VLOOKUP(Re_lo!$H$5,Re_lo!$N$5:$O$16,2,0)),AR269,"")),"",IF(AND($I269=Re_lo!$E$5,BT$5=VLOOKUP(Re_lo!$H$5,Re_lo!$N$5:$O$16,2,0)),AR269,""))</f>
        <v/>
      </c>
      <c r="BU269" s="125" t="str">
        <f>IF(ISERR(IF(AND($I269=Re_lo!$E$5,BU$5=VLOOKUP(Re_lo!$H$5,Re_lo!$N$5:$O$16,2,0)),AS269,"")),"",IF(AND($I269=Re_lo!$E$5,BU$5=VLOOKUP(Re_lo!$H$5,Re_lo!$N$5:$O$16,2,0)),AS269,""))</f>
        <v/>
      </c>
      <c r="BV269" s="125" t="str">
        <f>IF(ISERR(IF(AND($I269=Re_lo!$E$5,BV$5=VLOOKUP(Re_lo!$H$5,Re_lo!$N$5:$O$16,2,0)),AT269,"")),"",IF(AND($I269=Re_lo!$E$5,BV$5=VLOOKUP(Re_lo!$H$5,Re_lo!$N$5:$O$16,2,0)),AT269,""))</f>
        <v/>
      </c>
      <c r="BW269" s="125" t="str">
        <f>IF(ISERR(IF(AND($I269=Re_lo!$E$5,BW$5=VLOOKUP(Re_lo!$H$5,Re_lo!$N$5:$O$16,2,0)),AU269,"")),"",IF(AND($I269=Re_lo!$E$5,BW$5=VLOOKUP(Re_lo!$H$5,Re_lo!$N$5:$O$16,2,0)),AU269,""))</f>
        <v/>
      </c>
      <c r="BX269" s="125" t="str">
        <f>IF(ISERR(IF(AND($I269=Re_lo!$E$5,BX$5=VLOOKUP(Re_lo!$H$5,Re_lo!$N$5:$O$16,2,0)),AV269,"")),"",IF(AND($I269=Re_lo!$E$5,BX$5=VLOOKUP(Re_lo!$H$5,Re_lo!$N$5:$O$16,2,0)),AV269,""))</f>
        <v/>
      </c>
      <c r="BY269" s="125" t="str">
        <f>IF(ISERR(IF(AND($I269=Re_lo!$E$5,BY$5=VLOOKUP(Re_lo!$H$5,Re_lo!$N$5:$O$16,2,0)),AW269,"")),"",IF(AND($I269=Re_lo!$E$5,BY$5=VLOOKUP(Re_lo!$H$5,Re_lo!$N$5:$O$16,2,0)),AW269,""))</f>
        <v/>
      </c>
      <c r="BZ269" s="125" t="str">
        <f>IF(ISERR(IF(AND($I269=Re_lo!$E$5,BZ$5=VLOOKUP(Re_lo!$H$5,Re_lo!$N$5:$O$16,2,0)),AX269,"")),"",IF(AND($I269=Re_lo!$E$5,BZ$5=VLOOKUP(Re_lo!$H$5,Re_lo!$N$5:$O$16,2,0)),AX269,""))</f>
        <v/>
      </c>
      <c r="CA269" s="125" t="str">
        <f>IF(ISERR(IF(AND($I269=Re_lo!$E$5,CA$5=VLOOKUP(Re_lo!$H$5,Re_lo!$N$5:$O$16,2,0)),AY269,"")),"",IF(AND($I269=Re_lo!$E$5,CA$5=VLOOKUP(Re_lo!$H$5,Re_lo!$N$5:$O$16,2,0)),AY269,""))</f>
        <v/>
      </c>
      <c r="CB269" s="125" t="str">
        <f>IF(ISERR(IF(AND($I269=Re_lo!$E$5,CB$5=VLOOKUP(Re_lo!$H$5,Re_lo!$N$5:$O$16,2,0)),AZ269,"")),"",IF(AND($I269=Re_lo!$E$5,CB$5=VLOOKUP(Re_lo!$H$5,Re_lo!$N$5:$O$16,2,0)),AZ269,""))</f>
        <v/>
      </c>
      <c r="CC269" s="125" t="str">
        <f>IF(ISERR(IF(AND($I269=Re_lo!$E$5,CC$5=VLOOKUP(Re_lo!$H$5,Re_lo!$N$5:$O$16,2,0)),BA269,"")),"",IF(AND($I269=Re_lo!$E$5,CC$5=VLOOKUP(Re_lo!$H$5,Re_lo!$N$5:$O$16,2,0)),BA269,""))</f>
        <v/>
      </c>
      <c r="CD269" s="125" t="str">
        <f>IF(ISERR(IF(AND($I269=Re_lo!$E$5,CD$5=VLOOKUP(Re_lo!$H$5,Re_lo!$N$5:$O$16,2,0)),BB269,"")),"",IF(AND($I269=Re_lo!$E$5,CD$5=VLOOKUP(Re_lo!$H$5,Re_lo!$N$5:$O$16,2,0)),BB269,""))</f>
        <v/>
      </c>
      <c r="CF269" s="125" t="str">
        <f>IF($C269="","",COUNTIFS(Con_ve!$C$6:$C$1005,$C269,Con_ve!$Q$6:$Q$1005,Cad_cl!CF$5))</f>
        <v/>
      </c>
      <c r="CG269" s="125" t="str">
        <f>IF($C269="","",COUNTIFS(Con_ve!$C$6:$C$1005,$C269,Con_ve!$Q$6:$Q$1005,Cad_cl!CG$5))</f>
        <v/>
      </c>
      <c r="CH269" s="125" t="str">
        <f>IF($C269="","",COUNTIFS(Con_ve!$C$6:$C$1005,$C269,Con_ve!$Q$6:$Q$1005,Cad_cl!CH$5))</f>
        <v/>
      </c>
      <c r="CI269" s="125" t="str">
        <f>IF($C269="","",COUNTIFS(Con_ve!$C$6:$C$1005,$C269,Con_ve!$Q$6:$Q$1005,Cad_cl!CI$5))</f>
        <v/>
      </c>
      <c r="CJ269" s="125" t="str">
        <f>IF($C269="","",COUNTIFS(Con_ve!$C$6:$C$1005,$C269,Con_ve!$Q$6:$Q$1005,Cad_cl!CJ$5))</f>
        <v/>
      </c>
      <c r="CK269" s="125" t="str">
        <f>IF($C269="","",COUNTIFS(Con_ve!$C$6:$C$1005,$C269,Con_ve!$Q$6:$Q$1005,Cad_cl!CK$5))</f>
        <v/>
      </c>
      <c r="CL269" s="125" t="str">
        <f>IF($C269="","",COUNTIFS(Con_ve!$C$6:$C$1005,$C269,Con_ve!$Q$6:$Q$1005,Cad_cl!CL$5))</f>
        <v/>
      </c>
      <c r="CM269" s="125" t="str">
        <f>IF($C269="","",COUNTIFS(Con_ve!$C$6:$C$1005,$C269,Con_ve!$Q$6:$Q$1005,Cad_cl!CM$5))</f>
        <v/>
      </c>
      <c r="CN269" s="125" t="str">
        <f>IF($C269="","",COUNTIFS(Con_ve!$C$6:$C$1005,$C269,Con_ve!$Q$6:$Q$1005,Cad_cl!CN$5))</f>
        <v/>
      </c>
      <c r="CO269" s="125" t="str">
        <f>IF($C269="","",COUNTIFS(Con_ve!$C$6:$C$1005,$C269,Con_ve!$Q$6:$Q$1005,Cad_cl!CO$5))</f>
        <v/>
      </c>
      <c r="CP269" s="125" t="str">
        <f>IF($C269="","",COUNTIFS(Con_ve!$C$6:$C$1005,$C269,Con_ve!$Q$6:$Q$1005,Cad_cl!CP$5))</f>
        <v/>
      </c>
      <c r="CQ269" s="125" t="str">
        <f>IF($C269="","",COUNTIFS(Con_ve!$C$6:$C$1005,$C269,Con_ve!$Q$6:$Q$1005,Cad_cl!CQ$5))</f>
        <v/>
      </c>
      <c r="CR269" s="125">
        <f t="shared" si="14"/>
        <v>0</v>
      </c>
    </row>
    <row r="270" spans="3:96" ht="30" customHeight="1">
      <c r="C270" s="153"/>
      <c r="D270" s="153"/>
      <c r="E270" s="154"/>
      <c r="F270" s="153"/>
      <c r="G270" s="155"/>
      <c r="H270" s="153"/>
      <c r="I270" s="153"/>
      <c r="J270" s="132" t="s">
        <v>309</v>
      </c>
      <c r="K270" s="133" t="s">
        <v>309</v>
      </c>
      <c r="L270" s="153"/>
      <c r="M270" s="153"/>
      <c r="N270" s="153"/>
      <c r="O270" s="153"/>
      <c r="P270" s="153"/>
      <c r="Q270" s="153"/>
      <c r="AP270" s="134" t="str">
        <f>IF(ISERR(IF($C270="","",SUMIFS(Con_ve!$F$6:$F$1005,Con_ve!$C$6:$C$1005,$C270,Con_ve!$I$6:$I$1005,"Fechada",Con_ve!$Q$6:$Q$1005,Cad_cl!AP$5))),"",IF($C270="","",SUMIFS(Con_ve!$F$6:$F$1005,Con_ve!$C$6:$C$1005,$C270,Con_ve!$I$6:$I$1005,"Fechada",Con_ve!$Q$6:$Q$1005,Cad_cl!AP$5)))</f>
        <v/>
      </c>
      <c r="AQ270" s="134" t="str">
        <f>IF(ISERR(IF($C270="","",SUMIFS(Con_ve!$F$6:$F$1005,Con_ve!$C$6:$C$1005,$C270,Con_ve!$I$6:$I$1005,"Fechada",Con_ve!$Q$6:$Q$1005,Cad_cl!AQ$5))),"",IF($C270="","",SUMIFS(Con_ve!$F$6:$F$1005,Con_ve!$C$6:$C$1005,$C270,Con_ve!$I$6:$I$1005,"Fechada",Con_ve!$Q$6:$Q$1005,Cad_cl!AQ$5)))</f>
        <v/>
      </c>
      <c r="AR270" s="134" t="str">
        <f>IF(ISERR(IF($C270="","",SUMIFS(Con_ve!$F$6:$F$1005,Con_ve!$C$6:$C$1005,$C270,Con_ve!$I$6:$I$1005,"Fechada",Con_ve!$Q$6:$Q$1005,Cad_cl!AR$5))),"",IF($C270="","",SUMIFS(Con_ve!$F$6:$F$1005,Con_ve!$C$6:$C$1005,$C270,Con_ve!$I$6:$I$1005,"Fechada",Con_ve!$Q$6:$Q$1005,Cad_cl!AR$5)))</f>
        <v/>
      </c>
      <c r="AS270" s="134" t="str">
        <f>IF(ISERR(IF($C270="","",SUMIFS(Con_ve!$F$6:$F$1005,Con_ve!$C$6:$C$1005,$C270,Con_ve!$I$6:$I$1005,"Fechada",Con_ve!$Q$6:$Q$1005,Cad_cl!AS$5))),"",IF($C270="","",SUMIFS(Con_ve!$F$6:$F$1005,Con_ve!$C$6:$C$1005,$C270,Con_ve!$I$6:$I$1005,"Fechada",Con_ve!$Q$6:$Q$1005,Cad_cl!AS$5)))</f>
        <v/>
      </c>
      <c r="AT270" s="134" t="str">
        <f>IF(ISERR(IF($C270="","",SUMIFS(Con_ve!$F$6:$F$1005,Con_ve!$C$6:$C$1005,$C270,Con_ve!$I$6:$I$1005,"Fechada",Con_ve!$Q$6:$Q$1005,Cad_cl!AT$5))),"",IF($C270="","",SUMIFS(Con_ve!$F$6:$F$1005,Con_ve!$C$6:$C$1005,$C270,Con_ve!$I$6:$I$1005,"Fechada",Con_ve!$Q$6:$Q$1005,Cad_cl!AT$5)))</f>
        <v/>
      </c>
      <c r="AU270" s="134" t="str">
        <f>IF(ISERR(IF($C270="","",SUMIFS(Con_ve!$F$6:$F$1005,Con_ve!$C$6:$C$1005,$C270,Con_ve!$I$6:$I$1005,"Fechada",Con_ve!$Q$6:$Q$1005,Cad_cl!AU$5))),"",IF($C270="","",SUMIFS(Con_ve!$F$6:$F$1005,Con_ve!$C$6:$C$1005,$C270,Con_ve!$I$6:$I$1005,"Fechada",Con_ve!$Q$6:$Q$1005,Cad_cl!AU$5)))</f>
        <v/>
      </c>
      <c r="AV270" s="134" t="str">
        <f>IF(ISERR(IF($C270="","",SUMIFS(Con_ve!$F$6:$F$1005,Con_ve!$C$6:$C$1005,$C270,Con_ve!$I$6:$I$1005,"Fechada",Con_ve!$Q$6:$Q$1005,Cad_cl!AV$5))),"",IF($C270="","",SUMIFS(Con_ve!$F$6:$F$1005,Con_ve!$C$6:$C$1005,$C270,Con_ve!$I$6:$I$1005,"Fechada",Con_ve!$Q$6:$Q$1005,Cad_cl!AV$5)))</f>
        <v/>
      </c>
      <c r="AW270" s="134" t="str">
        <f>IF(ISERR(IF($C270="","",SUMIFS(Con_ve!$F$6:$F$1005,Con_ve!$C$6:$C$1005,$C270,Con_ve!$I$6:$I$1005,"Fechada",Con_ve!$Q$6:$Q$1005,Cad_cl!AW$5))),"",IF($C270="","",SUMIFS(Con_ve!$F$6:$F$1005,Con_ve!$C$6:$C$1005,$C270,Con_ve!$I$6:$I$1005,"Fechada",Con_ve!$Q$6:$Q$1005,Cad_cl!AW$5)))</f>
        <v/>
      </c>
      <c r="AX270" s="134" t="str">
        <f>IF(ISERR(IF($C270="","",SUMIFS(Con_ve!$F$6:$F$1005,Con_ve!$C$6:$C$1005,$C270,Con_ve!$I$6:$I$1005,"Fechada",Con_ve!$Q$6:$Q$1005,Cad_cl!AX$5))),"",IF($C270="","",SUMIFS(Con_ve!$F$6:$F$1005,Con_ve!$C$6:$C$1005,$C270,Con_ve!$I$6:$I$1005,"Fechada",Con_ve!$Q$6:$Q$1005,Cad_cl!AX$5)))</f>
        <v/>
      </c>
      <c r="AY270" s="134" t="str">
        <f>IF(ISERR(IF($C270="","",SUMIFS(Con_ve!$F$6:$F$1005,Con_ve!$C$6:$C$1005,$C270,Con_ve!$I$6:$I$1005,"Fechada",Con_ve!$Q$6:$Q$1005,Cad_cl!AY$5))),"",IF($C270="","",SUMIFS(Con_ve!$F$6:$F$1005,Con_ve!$C$6:$C$1005,$C270,Con_ve!$I$6:$I$1005,"Fechada",Con_ve!$Q$6:$Q$1005,Cad_cl!AY$5)))</f>
        <v/>
      </c>
      <c r="AZ270" s="134" t="str">
        <f>IF(ISERR(IF($C270="","",SUMIFS(Con_ve!$F$6:$F$1005,Con_ve!$C$6:$C$1005,$C270,Con_ve!$I$6:$I$1005,"Fechada",Con_ve!$Q$6:$Q$1005,Cad_cl!AZ$5))),"",IF($C270="","",SUMIFS(Con_ve!$F$6:$F$1005,Con_ve!$C$6:$C$1005,$C270,Con_ve!$I$6:$I$1005,"Fechada",Con_ve!$Q$6:$Q$1005,Cad_cl!AZ$5)))</f>
        <v/>
      </c>
      <c r="BA270" s="134" t="str">
        <f>IF(ISERR(IF($C270="","",SUMIFS(Con_ve!$F$6:$F$1005,Con_ve!$C$6:$C$1005,$C270,Con_ve!$I$6:$I$1005,"Fechada",Con_ve!$Q$6:$Q$1005,Cad_cl!BA$5))),"",IF($C270="","",SUMIFS(Con_ve!$F$6:$F$1005,Con_ve!$C$6:$C$1005,$C270,Con_ve!$I$6:$I$1005,"Fechada",Con_ve!$Q$6:$Q$1005,Cad_cl!BA$5)))</f>
        <v/>
      </c>
      <c r="BB270" s="134">
        <f t="shared" si="12"/>
        <v>0</v>
      </c>
      <c r="BD270" s="134" t="str">
        <f>IF(ISERR(IF($C270="","",SUMIFS(Con_ve!$F$6:$F$1005,Con_ve!$C$6:$C$1005,$C270,Con_ve!$I$6:$I$1005,"Em negociação",Con_ve!$Q$6:$Q$1005,Cad_cl!BD$5))),"",IF($C270="","",SUMIFS(Con_ve!$F$6:$F$1005,Con_ve!$C$6:$C$1005,$C270,Con_ve!$I$6:$I$1005,"Em negociação",Con_ve!$Q$6:$Q$1005,Cad_cl!BD$5)))</f>
        <v/>
      </c>
      <c r="BE270" s="134" t="str">
        <f>IF(ISERR(IF($C270="","",SUMIFS(Con_ve!$F$6:$F$1005,Con_ve!$C$6:$C$1005,$C270,Con_ve!$I$6:$I$1005,"Em negociação",Con_ve!$Q$6:$Q$1005,Cad_cl!BE$5))),"",IF($C270="","",SUMIFS(Con_ve!$F$6:$F$1005,Con_ve!$C$6:$C$1005,$C270,Con_ve!$I$6:$I$1005,"Em negociação",Con_ve!$Q$6:$Q$1005,Cad_cl!BE$5)))</f>
        <v/>
      </c>
      <c r="BF270" s="134" t="str">
        <f>IF(ISERR(IF($C270="","",SUMIFS(Con_ve!$F$6:$F$1005,Con_ve!$C$6:$C$1005,$C270,Con_ve!$I$6:$I$1005,"Em negociação",Con_ve!$Q$6:$Q$1005,Cad_cl!BF$5))),"",IF($C270="","",SUMIFS(Con_ve!$F$6:$F$1005,Con_ve!$C$6:$C$1005,$C270,Con_ve!$I$6:$I$1005,"Em negociação",Con_ve!$Q$6:$Q$1005,Cad_cl!BF$5)))</f>
        <v/>
      </c>
      <c r="BG270" s="134" t="str">
        <f>IF(ISERR(IF($C270="","",SUMIFS(Con_ve!$F$6:$F$1005,Con_ve!$C$6:$C$1005,$C270,Con_ve!$I$6:$I$1005,"Em negociação",Con_ve!$Q$6:$Q$1005,Cad_cl!BG$5))),"",IF($C270="","",SUMIFS(Con_ve!$F$6:$F$1005,Con_ve!$C$6:$C$1005,$C270,Con_ve!$I$6:$I$1005,"Em negociação",Con_ve!$Q$6:$Q$1005,Cad_cl!BG$5)))</f>
        <v/>
      </c>
      <c r="BH270" s="134" t="str">
        <f>IF(ISERR(IF($C270="","",SUMIFS(Con_ve!$F$6:$F$1005,Con_ve!$C$6:$C$1005,$C270,Con_ve!$I$6:$I$1005,"Em negociação",Con_ve!$Q$6:$Q$1005,Cad_cl!BH$5))),"",IF($C270="","",SUMIFS(Con_ve!$F$6:$F$1005,Con_ve!$C$6:$C$1005,$C270,Con_ve!$I$6:$I$1005,"Em negociação",Con_ve!$Q$6:$Q$1005,Cad_cl!BH$5)))</f>
        <v/>
      </c>
      <c r="BI270" s="134" t="str">
        <f>IF(ISERR(IF($C270="","",SUMIFS(Con_ve!$F$6:$F$1005,Con_ve!$C$6:$C$1005,$C270,Con_ve!$I$6:$I$1005,"Em negociação",Con_ve!$Q$6:$Q$1005,Cad_cl!BI$5))),"",IF($C270="","",SUMIFS(Con_ve!$F$6:$F$1005,Con_ve!$C$6:$C$1005,$C270,Con_ve!$I$6:$I$1005,"Em negociação",Con_ve!$Q$6:$Q$1005,Cad_cl!BI$5)))</f>
        <v/>
      </c>
      <c r="BJ270" s="134" t="str">
        <f>IF(ISERR(IF($C270="","",SUMIFS(Con_ve!$F$6:$F$1005,Con_ve!$C$6:$C$1005,$C270,Con_ve!$I$6:$I$1005,"Em negociação",Con_ve!$Q$6:$Q$1005,Cad_cl!BJ$5))),"",IF($C270="","",SUMIFS(Con_ve!$F$6:$F$1005,Con_ve!$C$6:$C$1005,$C270,Con_ve!$I$6:$I$1005,"Em negociação",Con_ve!$Q$6:$Q$1005,Cad_cl!BJ$5)))</f>
        <v/>
      </c>
      <c r="BK270" s="134" t="str">
        <f>IF(ISERR(IF($C270="","",SUMIFS(Con_ve!$F$6:$F$1005,Con_ve!$C$6:$C$1005,$C270,Con_ve!$I$6:$I$1005,"Em negociação",Con_ve!$Q$6:$Q$1005,Cad_cl!BK$5))),"",IF($C270="","",SUMIFS(Con_ve!$F$6:$F$1005,Con_ve!$C$6:$C$1005,$C270,Con_ve!$I$6:$I$1005,"Em negociação",Con_ve!$Q$6:$Q$1005,Cad_cl!BK$5)))</f>
        <v/>
      </c>
      <c r="BL270" s="134" t="str">
        <f>IF(ISERR(IF($C270="","",SUMIFS(Con_ve!$F$6:$F$1005,Con_ve!$C$6:$C$1005,$C270,Con_ve!$I$6:$I$1005,"Em negociação",Con_ve!$Q$6:$Q$1005,Cad_cl!BL$5))),"",IF($C270="","",SUMIFS(Con_ve!$F$6:$F$1005,Con_ve!$C$6:$C$1005,$C270,Con_ve!$I$6:$I$1005,"Em negociação",Con_ve!$Q$6:$Q$1005,Cad_cl!BL$5)))</f>
        <v/>
      </c>
      <c r="BM270" s="134" t="str">
        <f>IF(ISERR(IF($C270="","",SUMIFS(Con_ve!$F$6:$F$1005,Con_ve!$C$6:$C$1005,$C270,Con_ve!$I$6:$I$1005,"Em negociação",Con_ve!$Q$6:$Q$1005,Cad_cl!BM$5))),"",IF($C270="","",SUMIFS(Con_ve!$F$6:$F$1005,Con_ve!$C$6:$C$1005,$C270,Con_ve!$I$6:$I$1005,"Em negociação",Con_ve!$Q$6:$Q$1005,Cad_cl!BM$5)))</f>
        <v/>
      </c>
      <c r="BN270" s="134" t="str">
        <f>IF(ISERR(IF($C270="","",SUMIFS(Con_ve!$F$6:$F$1005,Con_ve!$C$6:$C$1005,$C270,Con_ve!$I$6:$I$1005,"Em negociação",Con_ve!$Q$6:$Q$1005,Cad_cl!BN$5))),"",IF($C270="","",SUMIFS(Con_ve!$F$6:$F$1005,Con_ve!$C$6:$C$1005,$C270,Con_ve!$I$6:$I$1005,"Em negociação",Con_ve!$Q$6:$Q$1005,Cad_cl!BN$5)))</f>
        <v/>
      </c>
      <c r="BO270" s="134" t="str">
        <f>IF(ISERR(IF($C270="","",SUMIFS(Con_ve!$F$6:$F$1005,Con_ve!$C$6:$C$1005,$C270,Con_ve!$I$6:$I$1005,"Em negociação",Con_ve!$Q$6:$Q$1005,Cad_cl!BO$5))),"",IF($C270="","",SUMIFS(Con_ve!$F$6:$F$1005,Con_ve!$C$6:$C$1005,$C270,Con_ve!$I$6:$I$1005,"Em negociação",Con_ve!$Q$6:$Q$1005,Cad_cl!BO$5)))</f>
        <v/>
      </c>
      <c r="BP270" s="134">
        <f t="shared" si="13"/>
        <v>0</v>
      </c>
      <c r="BR270" s="125" t="str">
        <f>IF(ISERR(IF(AND($I270=Re_lo!$E$5,BR$5=VLOOKUP(Re_lo!$H$5,Re_lo!$N$5:$O$16,2,0)),AP270,"")),"",IF(AND($I270=Re_lo!$E$5,BR$5=VLOOKUP(Re_lo!$H$5,Re_lo!$N$5:$O$16,2,0)),AP270,""))</f>
        <v/>
      </c>
      <c r="BS270" s="125" t="str">
        <f>IF(ISERR(IF(AND($I270=Re_lo!$E$5,BS$5=VLOOKUP(Re_lo!$H$5,Re_lo!$N$5:$O$16,2,0)),AQ270,"")),"",IF(AND($I270=Re_lo!$E$5,BS$5=VLOOKUP(Re_lo!$H$5,Re_lo!$N$5:$O$16,2,0)),AQ270,""))</f>
        <v/>
      </c>
      <c r="BT270" s="125" t="str">
        <f>IF(ISERR(IF(AND($I270=Re_lo!$E$5,BT$5=VLOOKUP(Re_lo!$H$5,Re_lo!$N$5:$O$16,2,0)),AR270,"")),"",IF(AND($I270=Re_lo!$E$5,BT$5=VLOOKUP(Re_lo!$H$5,Re_lo!$N$5:$O$16,2,0)),AR270,""))</f>
        <v/>
      </c>
      <c r="BU270" s="125" t="str">
        <f>IF(ISERR(IF(AND($I270=Re_lo!$E$5,BU$5=VLOOKUP(Re_lo!$H$5,Re_lo!$N$5:$O$16,2,0)),AS270,"")),"",IF(AND($I270=Re_lo!$E$5,BU$5=VLOOKUP(Re_lo!$H$5,Re_lo!$N$5:$O$16,2,0)),AS270,""))</f>
        <v/>
      </c>
      <c r="BV270" s="125" t="str">
        <f>IF(ISERR(IF(AND($I270=Re_lo!$E$5,BV$5=VLOOKUP(Re_lo!$H$5,Re_lo!$N$5:$O$16,2,0)),AT270,"")),"",IF(AND($I270=Re_lo!$E$5,BV$5=VLOOKUP(Re_lo!$H$5,Re_lo!$N$5:$O$16,2,0)),AT270,""))</f>
        <v/>
      </c>
      <c r="BW270" s="125" t="str">
        <f>IF(ISERR(IF(AND($I270=Re_lo!$E$5,BW$5=VLOOKUP(Re_lo!$H$5,Re_lo!$N$5:$O$16,2,0)),AU270,"")),"",IF(AND($I270=Re_lo!$E$5,BW$5=VLOOKUP(Re_lo!$H$5,Re_lo!$N$5:$O$16,2,0)),AU270,""))</f>
        <v/>
      </c>
      <c r="BX270" s="125" t="str">
        <f>IF(ISERR(IF(AND($I270=Re_lo!$E$5,BX$5=VLOOKUP(Re_lo!$H$5,Re_lo!$N$5:$O$16,2,0)),AV270,"")),"",IF(AND($I270=Re_lo!$E$5,BX$5=VLOOKUP(Re_lo!$H$5,Re_lo!$N$5:$O$16,2,0)),AV270,""))</f>
        <v/>
      </c>
      <c r="BY270" s="125" t="str">
        <f>IF(ISERR(IF(AND($I270=Re_lo!$E$5,BY$5=VLOOKUP(Re_lo!$H$5,Re_lo!$N$5:$O$16,2,0)),AW270,"")),"",IF(AND($I270=Re_lo!$E$5,BY$5=VLOOKUP(Re_lo!$H$5,Re_lo!$N$5:$O$16,2,0)),AW270,""))</f>
        <v/>
      </c>
      <c r="BZ270" s="125" t="str">
        <f>IF(ISERR(IF(AND($I270=Re_lo!$E$5,BZ$5=VLOOKUP(Re_lo!$H$5,Re_lo!$N$5:$O$16,2,0)),AX270,"")),"",IF(AND($I270=Re_lo!$E$5,BZ$5=VLOOKUP(Re_lo!$H$5,Re_lo!$N$5:$O$16,2,0)),AX270,""))</f>
        <v/>
      </c>
      <c r="CA270" s="125" t="str">
        <f>IF(ISERR(IF(AND($I270=Re_lo!$E$5,CA$5=VLOOKUP(Re_lo!$H$5,Re_lo!$N$5:$O$16,2,0)),AY270,"")),"",IF(AND($I270=Re_lo!$E$5,CA$5=VLOOKUP(Re_lo!$H$5,Re_lo!$N$5:$O$16,2,0)),AY270,""))</f>
        <v/>
      </c>
      <c r="CB270" s="125" t="str">
        <f>IF(ISERR(IF(AND($I270=Re_lo!$E$5,CB$5=VLOOKUP(Re_lo!$H$5,Re_lo!$N$5:$O$16,2,0)),AZ270,"")),"",IF(AND($I270=Re_lo!$E$5,CB$5=VLOOKUP(Re_lo!$H$5,Re_lo!$N$5:$O$16,2,0)),AZ270,""))</f>
        <v/>
      </c>
      <c r="CC270" s="125" t="str">
        <f>IF(ISERR(IF(AND($I270=Re_lo!$E$5,CC$5=VLOOKUP(Re_lo!$H$5,Re_lo!$N$5:$O$16,2,0)),BA270,"")),"",IF(AND($I270=Re_lo!$E$5,CC$5=VLOOKUP(Re_lo!$H$5,Re_lo!$N$5:$O$16,2,0)),BA270,""))</f>
        <v/>
      </c>
      <c r="CD270" s="125" t="str">
        <f>IF(ISERR(IF(AND($I270=Re_lo!$E$5,CD$5=VLOOKUP(Re_lo!$H$5,Re_lo!$N$5:$O$16,2,0)),BB270,"")),"",IF(AND($I270=Re_lo!$E$5,CD$5=VLOOKUP(Re_lo!$H$5,Re_lo!$N$5:$O$16,2,0)),BB270,""))</f>
        <v/>
      </c>
      <c r="CF270" s="125" t="str">
        <f>IF($C270="","",COUNTIFS(Con_ve!$C$6:$C$1005,$C270,Con_ve!$Q$6:$Q$1005,Cad_cl!CF$5))</f>
        <v/>
      </c>
      <c r="CG270" s="125" t="str">
        <f>IF($C270="","",COUNTIFS(Con_ve!$C$6:$C$1005,$C270,Con_ve!$Q$6:$Q$1005,Cad_cl!CG$5))</f>
        <v/>
      </c>
      <c r="CH270" s="125" t="str">
        <f>IF($C270="","",COUNTIFS(Con_ve!$C$6:$C$1005,$C270,Con_ve!$Q$6:$Q$1005,Cad_cl!CH$5))</f>
        <v/>
      </c>
      <c r="CI270" s="125" t="str">
        <f>IF($C270="","",COUNTIFS(Con_ve!$C$6:$C$1005,$C270,Con_ve!$Q$6:$Q$1005,Cad_cl!CI$5))</f>
        <v/>
      </c>
      <c r="CJ270" s="125" t="str">
        <f>IF($C270="","",COUNTIFS(Con_ve!$C$6:$C$1005,$C270,Con_ve!$Q$6:$Q$1005,Cad_cl!CJ$5))</f>
        <v/>
      </c>
      <c r="CK270" s="125" t="str">
        <f>IF($C270="","",COUNTIFS(Con_ve!$C$6:$C$1005,$C270,Con_ve!$Q$6:$Q$1005,Cad_cl!CK$5))</f>
        <v/>
      </c>
      <c r="CL270" s="125" t="str">
        <f>IF($C270="","",COUNTIFS(Con_ve!$C$6:$C$1005,$C270,Con_ve!$Q$6:$Q$1005,Cad_cl!CL$5))</f>
        <v/>
      </c>
      <c r="CM270" s="125" t="str">
        <f>IF($C270="","",COUNTIFS(Con_ve!$C$6:$C$1005,$C270,Con_ve!$Q$6:$Q$1005,Cad_cl!CM$5))</f>
        <v/>
      </c>
      <c r="CN270" s="125" t="str">
        <f>IF($C270="","",COUNTIFS(Con_ve!$C$6:$C$1005,$C270,Con_ve!$Q$6:$Q$1005,Cad_cl!CN$5))</f>
        <v/>
      </c>
      <c r="CO270" s="125" t="str">
        <f>IF($C270="","",COUNTIFS(Con_ve!$C$6:$C$1005,$C270,Con_ve!$Q$6:$Q$1005,Cad_cl!CO$5))</f>
        <v/>
      </c>
      <c r="CP270" s="125" t="str">
        <f>IF($C270="","",COUNTIFS(Con_ve!$C$6:$C$1005,$C270,Con_ve!$Q$6:$Q$1005,Cad_cl!CP$5))</f>
        <v/>
      </c>
      <c r="CQ270" s="125" t="str">
        <f>IF($C270="","",COUNTIFS(Con_ve!$C$6:$C$1005,$C270,Con_ve!$Q$6:$Q$1005,Cad_cl!CQ$5))</f>
        <v/>
      </c>
      <c r="CR270" s="125">
        <f t="shared" si="14"/>
        <v>0</v>
      </c>
    </row>
    <row r="271" spans="3:96" ht="30" customHeight="1">
      <c r="C271" s="153"/>
      <c r="D271" s="153"/>
      <c r="E271" s="154"/>
      <c r="F271" s="153"/>
      <c r="G271" s="155"/>
      <c r="H271" s="153"/>
      <c r="I271" s="153"/>
      <c r="J271" s="132" t="s">
        <v>309</v>
      </c>
      <c r="K271" s="133" t="s">
        <v>309</v>
      </c>
      <c r="L271" s="153"/>
      <c r="M271" s="153"/>
      <c r="N271" s="153"/>
      <c r="O271" s="153"/>
      <c r="P271" s="153"/>
      <c r="Q271" s="153"/>
      <c r="AP271" s="134" t="str">
        <f>IF(ISERR(IF($C271="","",SUMIFS(Con_ve!$F$6:$F$1005,Con_ve!$C$6:$C$1005,$C271,Con_ve!$I$6:$I$1005,"Fechada",Con_ve!$Q$6:$Q$1005,Cad_cl!AP$5))),"",IF($C271="","",SUMIFS(Con_ve!$F$6:$F$1005,Con_ve!$C$6:$C$1005,$C271,Con_ve!$I$6:$I$1005,"Fechada",Con_ve!$Q$6:$Q$1005,Cad_cl!AP$5)))</f>
        <v/>
      </c>
      <c r="AQ271" s="134" t="str">
        <f>IF(ISERR(IF($C271="","",SUMIFS(Con_ve!$F$6:$F$1005,Con_ve!$C$6:$C$1005,$C271,Con_ve!$I$6:$I$1005,"Fechada",Con_ve!$Q$6:$Q$1005,Cad_cl!AQ$5))),"",IF($C271="","",SUMIFS(Con_ve!$F$6:$F$1005,Con_ve!$C$6:$C$1005,$C271,Con_ve!$I$6:$I$1005,"Fechada",Con_ve!$Q$6:$Q$1005,Cad_cl!AQ$5)))</f>
        <v/>
      </c>
      <c r="AR271" s="134" t="str">
        <f>IF(ISERR(IF($C271="","",SUMIFS(Con_ve!$F$6:$F$1005,Con_ve!$C$6:$C$1005,$C271,Con_ve!$I$6:$I$1005,"Fechada",Con_ve!$Q$6:$Q$1005,Cad_cl!AR$5))),"",IF($C271="","",SUMIFS(Con_ve!$F$6:$F$1005,Con_ve!$C$6:$C$1005,$C271,Con_ve!$I$6:$I$1005,"Fechada",Con_ve!$Q$6:$Q$1005,Cad_cl!AR$5)))</f>
        <v/>
      </c>
      <c r="AS271" s="134" t="str">
        <f>IF(ISERR(IF($C271="","",SUMIFS(Con_ve!$F$6:$F$1005,Con_ve!$C$6:$C$1005,$C271,Con_ve!$I$6:$I$1005,"Fechada",Con_ve!$Q$6:$Q$1005,Cad_cl!AS$5))),"",IF($C271="","",SUMIFS(Con_ve!$F$6:$F$1005,Con_ve!$C$6:$C$1005,$C271,Con_ve!$I$6:$I$1005,"Fechada",Con_ve!$Q$6:$Q$1005,Cad_cl!AS$5)))</f>
        <v/>
      </c>
      <c r="AT271" s="134" t="str">
        <f>IF(ISERR(IF($C271="","",SUMIFS(Con_ve!$F$6:$F$1005,Con_ve!$C$6:$C$1005,$C271,Con_ve!$I$6:$I$1005,"Fechada",Con_ve!$Q$6:$Q$1005,Cad_cl!AT$5))),"",IF($C271="","",SUMIFS(Con_ve!$F$6:$F$1005,Con_ve!$C$6:$C$1005,$C271,Con_ve!$I$6:$I$1005,"Fechada",Con_ve!$Q$6:$Q$1005,Cad_cl!AT$5)))</f>
        <v/>
      </c>
      <c r="AU271" s="134" t="str">
        <f>IF(ISERR(IF($C271="","",SUMIFS(Con_ve!$F$6:$F$1005,Con_ve!$C$6:$C$1005,$C271,Con_ve!$I$6:$I$1005,"Fechada",Con_ve!$Q$6:$Q$1005,Cad_cl!AU$5))),"",IF($C271="","",SUMIFS(Con_ve!$F$6:$F$1005,Con_ve!$C$6:$C$1005,$C271,Con_ve!$I$6:$I$1005,"Fechada",Con_ve!$Q$6:$Q$1005,Cad_cl!AU$5)))</f>
        <v/>
      </c>
      <c r="AV271" s="134" t="str">
        <f>IF(ISERR(IF($C271="","",SUMIFS(Con_ve!$F$6:$F$1005,Con_ve!$C$6:$C$1005,$C271,Con_ve!$I$6:$I$1005,"Fechada",Con_ve!$Q$6:$Q$1005,Cad_cl!AV$5))),"",IF($C271="","",SUMIFS(Con_ve!$F$6:$F$1005,Con_ve!$C$6:$C$1005,$C271,Con_ve!$I$6:$I$1005,"Fechada",Con_ve!$Q$6:$Q$1005,Cad_cl!AV$5)))</f>
        <v/>
      </c>
      <c r="AW271" s="134" t="str">
        <f>IF(ISERR(IF($C271="","",SUMIFS(Con_ve!$F$6:$F$1005,Con_ve!$C$6:$C$1005,$C271,Con_ve!$I$6:$I$1005,"Fechada",Con_ve!$Q$6:$Q$1005,Cad_cl!AW$5))),"",IF($C271="","",SUMIFS(Con_ve!$F$6:$F$1005,Con_ve!$C$6:$C$1005,$C271,Con_ve!$I$6:$I$1005,"Fechada",Con_ve!$Q$6:$Q$1005,Cad_cl!AW$5)))</f>
        <v/>
      </c>
      <c r="AX271" s="134" t="str">
        <f>IF(ISERR(IF($C271="","",SUMIFS(Con_ve!$F$6:$F$1005,Con_ve!$C$6:$C$1005,$C271,Con_ve!$I$6:$I$1005,"Fechada",Con_ve!$Q$6:$Q$1005,Cad_cl!AX$5))),"",IF($C271="","",SUMIFS(Con_ve!$F$6:$F$1005,Con_ve!$C$6:$C$1005,$C271,Con_ve!$I$6:$I$1005,"Fechada",Con_ve!$Q$6:$Q$1005,Cad_cl!AX$5)))</f>
        <v/>
      </c>
      <c r="AY271" s="134" t="str">
        <f>IF(ISERR(IF($C271="","",SUMIFS(Con_ve!$F$6:$F$1005,Con_ve!$C$6:$C$1005,$C271,Con_ve!$I$6:$I$1005,"Fechada",Con_ve!$Q$6:$Q$1005,Cad_cl!AY$5))),"",IF($C271="","",SUMIFS(Con_ve!$F$6:$F$1005,Con_ve!$C$6:$C$1005,$C271,Con_ve!$I$6:$I$1005,"Fechada",Con_ve!$Q$6:$Q$1005,Cad_cl!AY$5)))</f>
        <v/>
      </c>
      <c r="AZ271" s="134" t="str">
        <f>IF(ISERR(IF($C271="","",SUMIFS(Con_ve!$F$6:$F$1005,Con_ve!$C$6:$C$1005,$C271,Con_ve!$I$6:$I$1005,"Fechada",Con_ve!$Q$6:$Q$1005,Cad_cl!AZ$5))),"",IF($C271="","",SUMIFS(Con_ve!$F$6:$F$1005,Con_ve!$C$6:$C$1005,$C271,Con_ve!$I$6:$I$1005,"Fechada",Con_ve!$Q$6:$Q$1005,Cad_cl!AZ$5)))</f>
        <v/>
      </c>
      <c r="BA271" s="134" t="str">
        <f>IF(ISERR(IF($C271="","",SUMIFS(Con_ve!$F$6:$F$1005,Con_ve!$C$6:$C$1005,$C271,Con_ve!$I$6:$I$1005,"Fechada",Con_ve!$Q$6:$Q$1005,Cad_cl!BA$5))),"",IF($C271="","",SUMIFS(Con_ve!$F$6:$F$1005,Con_ve!$C$6:$C$1005,$C271,Con_ve!$I$6:$I$1005,"Fechada",Con_ve!$Q$6:$Q$1005,Cad_cl!BA$5)))</f>
        <v/>
      </c>
      <c r="BB271" s="134">
        <f t="shared" si="12"/>
        <v>0</v>
      </c>
      <c r="BD271" s="134" t="str">
        <f>IF(ISERR(IF($C271="","",SUMIFS(Con_ve!$F$6:$F$1005,Con_ve!$C$6:$C$1005,$C271,Con_ve!$I$6:$I$1005,"Em negociação",Con_ve!$Q$6:$Q$1005,Cad_cl!BD$5))),"",IF($C271="","",SUMIFS(Con_ve!$F$6:$F$1005,Con_ve!$C$6:$C$1005,$C271,Con_ve!$I$6:$I$1005,"Em negociação",Con_ve!$Q$6:$Q$1005,Cad_cl!BD$5)))</f>
        <v/>
      </c>
      <c r="BE271" s="134" t="str">
        <f>IF(ISERR(IF($C271="","",SUMIFS(Con_ve!$F$6:$F$1005,Con_ve!$C$6:$C$1005,$C271,Con_ve!$I$6:$I$1005,"Em negociação",Con_ve!$Q$6:$Q$1005,Cad_cl!BE$5))),"",IF($C271="","",SUMIFS(Con_ve!$F$6:$F$1005,Con_ve!$C$6:$C$1005,$C271,Con_ve!$I$6:$I$1005,"Em negociação",Con_ve!$Q$6:$Q$1005,Cad_cl!BE$5)))</f>
        <v/>
      </c>
      <c r="BF271" s="134" t="str">
        <f>IF(ISERR(IF($C271="","",SUMIFS(Con_ve!$F$6:$F$1005,Con_ve!$C$6:$C$1005,$C271,Con_ve!$I$6:$I$1005,"Em negociação",Con_ve!$Q$6:$Q$1005,Cad_cl!BF$5))),"",IF($C271="","",SUMIFS(Con_ve!$F$6:$F$1005,Con_ve!$C$6:$C$1005,$C271,Con_ve!$I$6:$I$1005,"Em negociação",Con_ve!$Q$6:$Q$1005,Cad_cl!BF$5)))</f>
        <v/>
      </c>
      <c r="BG271" s="134" t="str">
        <f>IF(ISERR(IF($C271="","",SUMIFS(Con_ve!$F$6:$F$1005,Con_ve!$C$6:$C$1005,$C271,Con_ve!$I$6:$I$1005,"Em negociação",Con_ve!$Q$6:$Q$1005,Cad_cl!BG$5))),"",IF($C271="","",SUMIFS(Con_ve!$F$6:$F$1005,Con_ve!$C$6:$C$1005,$C271,Con_ve!$I$6:$I$1005,"Em negociação",Con_ve!$Q$6:$Q$1005,Cad_cl!BG$5)))</f>
        <v/>
      </c>
      <c r="BH271" s="134" t="str">
        <f>IF(ISERR(IF($C271="","",SUMIFS(Con_ve!$F$6:$F$1005,Con_ve!$C$6:$C$1005,$C271,Con_ve!$I$6:$I$1005,"Em negociação",Con_ve!$Q$6:$Q$1005,Cad_cl!BH$5))),"",IF($C271="","",SUMIFS(Con_ve!$F$6:$F$1005,Con_ve!$C$6:$C$1005,$C271,Con_ve!$I$6:$I$1005,"Em negociação",Con_ve!$Q$6:$Q$1005,Cad_cl!BH$5)))</f>
        <v/>
      </c>
      <c r="BI271" s="134" t="str">
        <f>IF(ISERR(IF($C271="","",SUMIFS(Con_ve!$F$6:$F$1005,Con_ve!$C$6:$C$1005,$C271,Con_ve!$I$6:$I$1005,"Em negociação",Con_ve!$Q$6:$Q$1005,Cad_cl!BI$5))),"",IF($C271="","",SUMIFS(Con_ve!$F$6:$F$1005,Con_ve!$C$6:$C$1005,$C271,Con_ve!$I$6:$I$1005,"Em negociação",Con_ve!$Q$6:$Q$1005,Cad_cl!BI$5)))</f>
        <v/>
      </c>
      <c r="BJ271" s="134" t="str">
        <f>IF(ISERR(IF($C271="","",SUMIFS(Con_ve!$F$6:$F$1005,Con_ve!$C$6:$C$1005,$C271,Con_ve!$I$6:$I$1005,"Em negociação",Con_ve!$Q$6:$Q$1005,Cad_cl!BJ$5))),"",IF($C271="","",SUMIFS(Con_ve!$F$6:$F$1005,Con_ve!$C$6:$C$1005,$C271,Con_ve!$I$6:$I$1005,"Em negociação",Con_ve!$Q$6:$Q$1005,Cad_cl!BJ$5)))</f>
        <v/>
      </c>
      <c r="BK271" s="134" t="str">
        <f>IF(ISERR(IF($C271="","",SUMIFS(Con_ve!$F$6:$F$1005,Con_ve!$C$6:$C$1005,$C271,Con_ve!$I$6:$I$1005,"Em negociação",Con_ve!$Q$6:$Q$1005,Cad_cl!BK$5))),"",IF($C271="","",SUMIFS(Con_ve!$F$6:$F$1005,Con_ve!$C$6:$C$1005,$C271,Con_ve!$I$6:$I$1005,"Em negociação",Con_ve!$Q$6:$Q$1005,Cad_cl!BK$5)))</f>
        <v/>
      </c>
      <c r="BL271" s="134" t="str">
        <f>IF(ISERR(IF($C271="","",SUMIFS(Con_ve!$F$6:$F$1005,Con_ve!$C$6:$C$1005,$C271,Con_ve!$I$6:$I$1005,"Em negociação",Con_ve!$Q$6:$Q$1005,Cad_cl!BL$5))),"",IF($C271="","",SUMIFS(Con_ve!$F$6:$F$1005,Con_ve!$C$6:$C$1005,$C271,Con_ve!$I$6:$I$1005,"Em negociação",Con_ve!$Q$6:$Q$1005,Cad_cl!BL$5)))</f>
        <v/>
      </c>
      <c r="BM271" s="134" t="str">
        <f>IF(ISERR(IF($C271="","",SUMIFS(Con_ve!$F$6:$F$1005,Con_ve!$C$6:$C$1005,$C271,Con_ve!$I$6:$I$1005,"Em negociação",Con_ve!$Q$6:$Q$1005,Cad_cl!BM$5))),"",IF($C271="","",SUMIFS(Con_ve!$F$6:$F$1005,Con_ve!$C$6:$C$1005,$C271,Con_ve!$I$6:$I$1005,"Em negociação",Con_ve!$Q$6:$Q$1005,Cad_cl!BM$5)))</f>
        <v/>
      </c>
      <c r="BN271" s="134" t="str">
        <f>IF(ISERR(IF($C271="","",SUMIFS(Con_ve!$F$6:$F$1005,Con_ve!$C$6:$C$1005,$C271,Con_ve!$I$6:$I$1005,"Em negociação",Con_ve!$Q$6:$Q$1005,Cad_cl!BN$5))),"",IF($C271="","",SUMIFS(Con_ve!$F$6:$F$1005,Con_ve!$C$6:$C$1005,$C271,Con_ve!$I$6:$I$1005,"Em negociação",Con_ve!$Q$6:$Q$1005,Cad_cl!BN$5)))</f>
        <v/>
      </c>
      <c r="BO271" s="134" t="str">
        <f>IF(ISERR(IF($C271="","",SUMIFS(Con_ve!$F$6:$F$1005,Con_ve!$C$6:$C$1005,$C271,Con_ve!$I$6:$I$1005,"Em negociação",Con_ve!$Q$6:$Q$1005,Cad_cl!BO$5))),"",IF($C271="","",SUMIFS(Con_ve!$F$6:$F$1005,Con_ve!$C$6:$C$1005,$C271,Con_ve!$I$6:$I$1005,"Em negociação",Con_ve!$Q$6:$Q$1005,Cad_cl!BO$5)))</f>
        <v/>
      </c>
      <c r="BP271" s="134">
        <f t="shared" si="13"/>
        <v>0</v>
      </c>
      <c r="BR271" s="125" t="str">
        <f>IF(ISERR(IF(AND($I271=Re_lo!$E$5,BR$5=VLOOKUP(Re_lo!$H$5,Re_lo!$N$5:$O$16,2,0)),AP271,"")),"",IF(AND($I271=Re_lo!$E$5,BR$5=VLOOKUP(Re_lo!$H$5,Re_lo!$N$5:$O$16,2,0)),AP271,""))</f>
        <v/>
      </c>
      <c r="BS271" s="125" t="str">
        <f>IF(ISERR(IF(AND($I271=Re_lo!$E$5,BS$5=VLOOKUP(Re_lo!$H$5,Re_lo!$N$5:$O$16,2,0)),AQ271,"")),"",IF(AND($I271=Re_lo!$E$5,BS$5=VLOOKUP(Re_lo!$H$5,Re_lo!$N$5:$O$16,2,0)),AQ271,""))</f>
        <v/>
      </c>
      <c r="BT271" s="125" t="str">
        <f>IF(ISERR(IF(AND($I271=Re_lo!$E$5,BT$5=VLOOKUP(Re_lo!$H$5,Re_lo!$N$5:$O$16,2,0)),AR271,"")),"",IF(AND($I271=Re_lo!$E$5,BT$5=VLOOKUP(Re_lo!$H$5,Re_lo!$N$5:$O$16,2,0)),AR271,""))</f>
        <v/>
      </c>
      <c r="BU271" s="125" t="str">
        <f>IF(ISERR(IF(AND($I271=Re_lo!$E$5,BU$5=VLOOKUP(Re_lo!$H$5,Re_lo!$N$5:$O$16,2,0)),AS271,"")),"",IF(AND($I271=Re_lo!$E$5,BU$5=VLOOKUP(Re_lo!$H$5,Re_lo!$N$5:$O$16,2,0)),AS271,""))</f>
        <v/>
      </c>
      <c r="BV271" s="125" t="str">
        <f>IF(ISERR(IF(AND($I271=Re_lo!$E$5,BV$5=VLOOKUP(Re_lo!$H$5,Re_lo!$N$5:$O$16,2,0)),AT271,"")),"",IF(AND($I271=Re_lo!$E$5,BV$5=VLOOKUP(Re_lo!$H$5,Re_lo!$N$5:$O$16,2,0)),AT271,""))</f>
        <v/>
      </c>
      <c r="BW271" s="125" t="str">
        <f>IF(ISERR(IF(AND($I271=Re_lo!$E$5,BW$5=VLOOKUP(Re_lo!$H$5,Re_lo!$N$5:$O$16,2,0)),AU271,"")),"",IF(AND($I271=Re_lo!$E$5,BW$5=VLOOKUP(Re_lo!$H$5,Re_lo!$N$5:$O$16,2,0)),AU271,""))</f>
        <v/>
      </c>
      <c r="BX271" s="125" t="str">
        <f>IF(ISERR(IF(AND($I271=Re_lo!$E$5,BX$5=VLOOKUP(Re_lo!$H$5,Re_lo!$N$5:$O$16,2,0)),AV271,"")),"",IF(AND($I271=Re_lo!$E$5,BX$5=VLOOKUP(Re_lo!$H$5,Re_lo!$N$5:$O$16,2,0)),AV271,""))</f>
        <v/>
      </c>
      <c r="BY271" s="125" t="str">
        <f>IF(ISERR(IF(AND($I271=Re_lo!$E$5,BY$5=VLOOKUP(Re_lo!$H$5,Re_lo!$N$5:$O$16,2,0)),AW271,"")),"",IF(AND($I271=Re_lo!$E$5,BY$5=VLOOKUP(Re_lo!$H$5,Re_lo!$N$5:$O$16,2,0)),AW271,""))</f>
        <v/>
      </c>
      <c r="BZ271" s="125" t="str">
        <f>IF(ISERR(IF(AND($I271=Re_lo!$E$5,BZ$5=VLOOKUP(Re_lo!$H$5,Re_lo!$N$5:$O$16,2,0)),AX271,"")),"",IF(AND($I271=Re_lo!$E$5,BZ$5=VLOOKUP(Re_lo!$H$5,Re_lo!$N$5:$O$16,2,0)),AX271,""))</f>
        <v/>
      </c>
      <c r="CA271" s="125" t="str">
        <f>IF(ISERR(IF(AND($I271=Re_lo!$E$5,CA$5=VLOOKUP(Re_lo!$H$5,Re_lo!$N$5:$O$16,2,0)),AY271,"")),"",IF(AND($I271=Re_lo!$E$5,CA$5=VLOOKUP(Re_lo!$H$5,Re_lo!$N$5:$O$16,2,0)),AY271,""))</f>
        <v/>
      </c>
      <c r="CB271" s="125" t="str">
        <f>IF(ISERR(IF(AND($I271=Re_lo!$E$5,CB$5=VLOOKUP(Re_lo!$H$5,Re_lo!$N$5:$O$16,2,0)),AZ271,"")),"",IF(AND($I271=Re_lo!$E$5,CB$5=VLOOKUP(Re_lo!$H$5,Re_lo!$N$5:$O$16,2,0)),AZ271,""))</f>
        <v/>
      </c>
      <c r="CC271" s="125" t="str">
        <f>IF(ISERR(IF(AND($I271=Re_lo!$E$5,CC$5=VLOOKUP(Re_lo!$H$5,Re_lo!$N$5:$O$16,2,0)),BA271,"")),"",IF(AND($I271=Re_lo!$E$5,CC$5=VLOOKUP(Re_lo!$H$5,Re_lo!$N$5:$O$16,2,0)),BA271,""))</f>
        <v/>
      </c>
      <c r="CD271" s="125" t="str">
        <f>IF(ISERR(IF(AND($I271=Re_lo!$E$5,CD$5=VLOOKUP(Re_lo!$H$5,Re_lo!$N$5:$O$16,2,0)),BB271,"")),"",IF(AND($I271=Re_lo!$E$5,CD$5=VLOOKUP(Re_lo!$H$5,Re_lo!$N$5:$O$16,2,0)),BB271,""))</f>
        <v/>
      </c>
      <c r="CF271" s="125" t="str">
        <f>IF($C271="","",COUNTIFS(Con_ve!$C$6:$C$1005,$C271,Con_ve!$Q$6:$Q$1005,Cad_cl!CF$5))</f>
        <v/>
      </c>
      <c r="CG271" s="125" t="str">
        <f>IF($C271="","",COUNTIFS(Con_ve!$C$6:$C$1005,$C271,Con_ve!$Q$6:$Q$1005,Cad_cl!CG$5))</f>
        <v/>
      </c>
      <c r="CH271" s="125" t="str">
        <f>IF($C271="","",COUNTIFS(Con_ve!$C$6:$C$1005,$C271,Con_ve!$Q$6:$Q$1005,Cad_cl!CH$5))</f>
        <v/>
      </c>
      <c r="CI271" s="125" t="str">
        <f>IF($C271="","",COUNTIFS(Con_ve!$C$6:$C$1005,$C271,Con_ve!$Q$6:$Q$1005,Cad_cl!CI$5))</f>
        <v/>
      </c>
      <c r="CJ271" s="125" t="str">
        <f>IF($C271="","",COUNTIFS(Con_ve!$C$6:$C$1005,$C271,Con_ve!$Q$6:$Q$1005,Cad_cl!CJ$5))</f>
        <v/>
      </c>
      <c r="CK271" s="125" t="str">
        <f>IF($C271="","",COUNTIFS(Con_ve!$C$6:$C$1005,$C271,Con_ve!$Q$6:$Q$1005,Cad_cl!CK$5))</f>
        <v/>
      </c>
      <c r="CL271" s="125" t="str">
        <f>IF($C271="","",COUNTIFS(Con_ve!$C$6:$C$1005,$C271,Con_ve!$Q$6:$Q$1005,Cad_cl!CL$5))</f>
        <v/>
      </c>
      <c r="CM271" s="125" t="str">
        <f>IF($C271="","",COUNTIFS(Con_ve!$C$6:$C$1005,$C271,Con_ve!$Q$6:$Q$1005,Cad_cl!CM$5))</f>
        <v/>
      </c>
      <c r="CN271" s="125" t="str">
        <f>IF($C271="","",COUNTIFS(Con_ve!$C$6:$C$1005,$C271,Con_ve!$Q$6:$Q$1005,Cad_cl!CN$5))</f>
        <v/>
      </c>
      <c r="CO271" s="125" t="str">
        <f>IF($C271="","",COUNTIFS(Con_ve!$C$6:$C$1005,$C271,Con_ve!$Q$6:$Q$1005,Cad_cl!CO$5))</f>
        <v/>
      </c>
      <c r="CP271" s="125" t="str">
        <f>IF($C271="","",COUNTIFS(Con_ve!$C$6:$C$1005,$C271,Con_ve!$Q$6:$Q$1005,Cad_cl!CP$5))</f>
        <v/>
      </c>
      <c r="CQ271" s="125" t="str">
        <f>IF($C271="","",COUNTIFS(Con_ve!$C$6:$C$1005,$C271,Con_ve!$Q$6:$Q$1005,Cad_cl!CQ$5))</f>
        <v/>
      </c>
      <c r="CR271" s="125">
        <f t="shared" si="14"/>
        <v>0</v>
      </c>
    </row>
    <row r="272" spans="3:96" ht="30" customHeight="1">
      <c r="C272" s="153"/>
      <c r="D272" s="153"/>
      <c r="E272" s="154"/>
      <c r="F272" s="153"/>
      <c r="G272" s="155"/>
      <c r="H272" s="153"/>
      <c r="I272" s="153"/>
      <c r="J272" s="132" t="s">
        <v>309</v>
      </c>
      <c r="K272" s="133" t="s">
        <v>309</v>
      </c>
      <c r="L272" s="153"/>
      <c r="M272" s="153"/>
      <c r="N272" s="153"/>
      <c r="O272" s="153"/>
      <c r="P272" s="153"/>
      <c r="Q272" s="153"/>
      <c r="AP272" s="134" t="str">
        <f>IF(ISERR(IF($C272="","",SUMIFS(Con_ve!$F$6:$F$1005,Con_ve!$C$6:$C$1005,$C272,Con_ve!$I$6:$I$1005,"Fechada",Con_ve!$Q$6:$Q$1005,Cad_cl!AP$5))),"",IF($C272="","",SUMIFS(Con_ve!$F$6:$F$1005,Con_ve!$C$6:$C$1005,$C272,Con_ve!$I$6:$I$1005,"Fechada",Con_ve!$Q$6:$Q$1005,Cad_cl!AP$5)))</f>
        <v/>
      </c>
      <c r="AQ272" s="134" t="str">
        <f>IF(ISERR(IF($C272="","",SUMIFS(Con_ve!$F$6:$F$1005,Con_ve!$C$6:$C$1005,$C272,Con_ve!$I$6:$I$1005,"Fechada",Con_ve!$Q$6:$Q$1005,Cad_cl!AQ$5))),"",IF($C272="","",SUMIFS(Con_ve!$F$6:$F$1005,Con_ve!$C$6:$C$1005,$C272,Con_ve!$I$6:$I$1005,"Fechada",Con_ve!$Q$6:$Q$1005,Cad_cl!AQ$5)))</f>
        <v/>
      </c>
      <c r="AR272" s="134" t="str">
        <f>IF(ISERR(IF($C272="","",SUMIFS(Con_ve!$F$6:$F$1005,Con_ve!$C$6:$C$1005,$C272,Con_ve!$I$6:$I$1005,"Fechada",Con_ve!$Q$6:$Q$1005,Cad_cl!AR$5))),"",IF($C272="","",SUMIFS(Con_ve!$F$6:$F$1005,Con_ve!$C$6:$C$1005,$C272,Con_ve!$I$6:$I$1005,"Fechada",Con_ve!$Q$6:$Q$1005,Cad_cl!AR$5)))</f>
        <v/>
      </c>
      <c r="AS272" s="134" t="str">
        <f>IF(ISERR(IF($C272="","",SUMIFS(Con_ve!$F$6:$F$1005,Con_ve!$C$6:$C$1005,$C272,Con_ve!$I$6:$I$1005,"Fechada",Con_ve!$Q$6:$Q$1005,Cad_cl!AS$5))),"",IF($C272="","",SUMIFS(Con_ve!$F$6:$F$1005,Con_ve!$C$6:$C$1005,$C272,Con_ve!$I$6:$I$1005,"Fechada",Con_ve!$Q$6:$Q$1005,Cad_cl!AS$5)))</f>
        <v/>
      </c>
      <c r="AT272" s="134" t="str">
        <f>IF(ISERR(IF($C272="","",SUMIFS(Con_ve!$F$6:$F$1005,Con_ve!$C$6:$C$1005,$C272,Con_ve!$I$6:$I$1005,"Fechada",Con_ve!$Q$6:$Q$1005,Cad_cl!AT$5))),"",IF($C272="","",SUMIFS(Con_ve!$F$6:$F$1005,Con_ve!$C$6:$C$1005,$C272,Con_ve!$I$6:$I$1005,"Fechada",Con_ve!$Q$6:$Q$1005,Cad_cl!AT$5)))</f>
        <v/>
      </c>
      <c r="AU272" s="134" t="str">
        <f>IF(ISERR(IF($C272="","",SUMIFS(Con_ve!$F$6:$F$1005,Con_ve!$C$6:$C$1005,$C272,Con_ve!$I$6:$I$1005,"Fechada",Con_ve!$Q$6:$Q$1005,Cad_cl!AU$5))),"",IF($C272="","",SUMIFS(Con_ve!$F$6:$F$1005,Con_ve!$C$6:$C$1005,$C272,Con_ve!$I$6:$I$1005,"Fechada",Con_ve!$Q$6:$Q$1005,Cad_cl!AU$5)))</f>
        <v/>
      </c>
      <c r="AV272" s="134" t="str">
        <f>IF(ISERR(IF($C272="","",SUMIFS(Con_ve!$F$6:$F$1005,Con_ve!$C$6:$C$1005,$C272,Con_ve!$I$6:$I$1005,"Fechada",Con_ve!$Q$6:$Q$1005,Cad_cl!AV$5))),"",IF($C272="","",SUMIFS(Con_ve!$F$6:$F$1005,Con_ve!$C$6:$C$1005,$C272,Con_ve!$I$6:$I$1005,"Fechada",Con_ve!$Q$6:$Q$1005,Cad_cl!AV$5)))</f>
        <v/>
      </c>
      <c r="AW272" s="134" t="str">
        <f>IF(ISERR(IF($C272="","",SUMIFS(Con_ve!$F$6:$F$1005,Con_ve!$C$6:$C$1005,$C272,Con_ve!$I$6:$I$1005,"Fechada",Con_ve!$Q$6:$Q$1005,Cad_cl!AW$5))),"",IF($C272="","",SUMIFS(Con_ve!$F$6:$F$1005,Con_ve!$C$6:$C$1005,$C272,Con_ve!$I$6:$I$1005,"Fechada",Con_ve!$Q$6:$Q$1005,Cad_cl!AW$5)))</f>
        <v/>
      </c>
      <c r="AX272" s="134" t="str">
        <f>IF(ISERR(IF($C272="","",SUMIFS(Con_ve!$F$6:$F$1005,Con_ve!$C$6:$C$1005,$C272,Con_ve!$I$6:$I$1005,"Fechada",Con_ve!$Q$6:$Q$1005,Cad_cl!AX$5))),"",IF($C272="","",SUMIFS(Con_ve!$F$6:$F$1005,Con_ve!$C$6:$C$1005,$C272,Con_ve!$I$6:$I$1005,"Fechada",Con_ve!$Q$6:$Q$1005,Cad_cl!AX$5)))</f>
        <v/>
      </c>
      <c r="AY272" s="134" t="str">
        <f>IF(ISERR(IF($C272="","",SUMIFS(Con_ve!$F$6:$F$1005,Con_ve!$C$6:$C$1005,$C272,Con_ve!$I$6:$I$1005,"Fechada",Con_ve!$Q$6:$Q$1005,Cad_cl!AY$5))),"",IF($C272="","",SUMIFS(Con_ve!$F$6:$F$1005,Con_ve!$C$6:$C$1005,$C272,Con_ve!$I$6:$I$1005,"Fechada",Con_ve!$Q$6:$Q$1005,Cad_cl!AY$5)))</f>
        <v/>
      </c>
      <c r="AZ272" s="134" t="str">
        <f>IF(ISERR(IF($C272="","",SUMIFS(Con_ve!$F$6:$F$1005,Con_ve!$C$6:$C$1005,$C272,Con_ve!$I$6:$I$1005,"Fechada",Con_ve!$Q$6:$Q$1005,Cad_cl!AZ$5))),"",IF($C272="","",SUMIFS(Con_ve!$F$6:$F$1005,Con_ve!$C$6:$C$1005,$C272,Con_ve!$I$6:$I$1005,"Fechada",Con_ve!$Q$6:$Q$1005,Cad_cl!AZ$5)))</f>
        <v/>
      </c>
      <c r="BA272" s="134" t="str">
        <f>IF(ISERR(IF($C272="","",SUMIFS(Con_ve!$F$6:$F$1005,Con_ve!$C$6:$C$1005,$C272,Con_ve!$I$6:$I$1005,"Fechada",Con_ve!$Q$6:$Q$1005,Cad_cl!BA$5))),"",IF($C272="","",SUMIFS(Con_ve!$F$6:$F$1005,Con_ve!$C$6:$C$1005,$C272,Con_ve!$I$6:$I$1005,"Fechada",Con_ve!$Q$6:$Q$1005,Cad_cl!BA$5)))</f>
        <v/>
      </c>
      <c r="BB272" s="134">
        <f t="shared" si="12"/>
        <v>0</v>
      </c>
      <c r="BD272" s="134" t="str">
        <f>IF(ISERR(IF($C272="","",SUMIFS(Con_ve!$F$6:$F$1005,Con_ve!$C$6:$C$1005,$C272,Con_ve!$I$6:$I$1005,"Em negociação",Con_ve!$Q$6:$Q$1005,Cad_cl!BD$5))),"",IF($C272="","",SUMIFS(Con_ve!$F$6:$F$1005,Con_ve!$C$6:$C$1005,$C272,Con_ve!$I$6:$I$1005,"Em negociação",Con_ve!$Q$6:$Q$1005,Cad_cl!BD$5)))</f>
        <v/>
      </c>
      <c r="BE272" s="134" t="str">
        <f>IF(ISERR(IF($C272="","",SUMIFS(Con_ve!$F$6:$F$1005,Con_ve!$C$6:$C$1005,$C272,Con_ve!$I$6:$I$1005,"Em negociação",Con_ve!$Q$6:$Q$1005,Cad_cl!BE$5))),"",IF($C272="","",SUMIFS(Con_ve!$F$6:$F$1005,Con_ve!$C$6:$C$1005,$C272,Con_ve!$I$6:$I$1005,"Em negociação",Con_ve!$Q$6:$Q$1005,Cad_cl!BE$5)))</f>
        <v/>
      </c>
      <c r="BF272" s="134" t="str">
        <f>IF(ISERR(IF($C272="","",SUMIFS(Con_ve!$F$6:$F$1005,Con_ve!$C$6:$C$1005,$C272,Con_ve!$I$6:$I$1005,"Em negociação",Con_ve!$Q$6:$Q$1005,Cad_cl!BF$5))),"",IF($C272="","",SUMIFS(Con_ve!$F$6:$F$1005,Con_ve!$C$6:$C$1005,$C272,Con_ve!$I$6:$I$1005,"Em negociação",Con_ve!$Q$6:$Q$1005,Cad_cl!BF$5)))</f>
        <v/>
      </c>
      <c r="BG272" s="134" t="str">
        <f>IF(ISERR(IF($C272="","",SUMIFS(Con_ve!$F$6:$F$1005,Con_ve!$C$6:$C$1005,$C272,Con_ve!$I$6:$I$1005,"Em negociação",Con_ve!$Q$6:$Q$1005,Cad_cl!BG$5))),"",IF($C272="","",SUMIFS(Con_ve!$F$6:$F$1005,Con_ve!$C$6:$C$1005,$C272,Con_ve!$I$6:$I$1005,"Em negociação",Con_ve!$Q$6:$Q$1005,Cad_cl!BG$5)))</f>
        <v/>
      </c>
      <c r="BH272" s="134" t="str">
        <f>IF(ISERR(IF($C272="","",SUMIFS(Con_ve!$F$6:$F$1005,Con_ve!$C$6:$C$1005,$C272,Con_ve!$I$6:$I$1005,"Em negociação",Con_ve!$Q$6:$Q$1005,Cad_cl!BH$5))),"",IF($C272="","",SUMIFS(Con_ve!$F$6:$F$1005,Con_ve!$C$6:$C$1005,$C272,Con_ve!$I$6:$I$1005,"Em negociação",Con_ve!$Q$6:$Q$1005,Cad_cl!BH$5)))</f>
        <v/>
      </c>
      <c r="BI272" s="134" t="str">
        <f>IF(ISERR(IF($C272="","",SUMIFS(Con_ve!$F$6:$F$1005,Con_ve!$C$6:$C$1005,$C272,Con_ve!$I$6:$I$1005,"Em negociação",Con_ve!$Q$6:$Q$1005,Cad_cl!BI$5))),"",IF($C272="","",SUMIFS(Con_ve!$F$6:$F$1005,Con_ve!$C$6:$C$1005,$C272,Con_ve!$I$6:$I$1005,"Em negociação",Con_ve!$Q$6:$Q$1005,Cad_cl!BI$5)))</f>
        <v/>
      </c>
      <c r="BJ272" s="134" t="str">
        <f>IF(ISERR(IF($C272="","",SUMIFS(Con_ve!$F$6:$F$1005,Con_ve!$C$6:$C$1005,$C272,Con_ve!$I$6:$I$1005,"Em negociação",Con_ve!$Q$6:$Q$1005,Cad_cl!BJ$5))),"",IF($C272="","",SUMIFS(Con_ve!$F$6:$F$1005,Con_ve!$C$6:$C$1005,$C272,Con_ve!$I$6:$I$1005,"Em negociação",Con_ve!$Q$6:$Q$1005,Cad_cl!BJ$5)))</f>
        <v/>
      </c>
      <c r="BK272" s="134" t="str">
        <f>IF(ISERR(IF($C272="","",SUMIFS(Con_ve!$F$6:$F$1005,Con_ve!$C$6:$C$1005,$C272,Con_ve!$I$6:$I$1005,"Em negociação",Con_ve!$Q$6:$Q$1005,Cad_cl!BK$5))),"",IF($C272="","",SUMIFS(Con_ve!$F$6:$F$1005,Con_ve!$C$6:$C$1005,$C272,Con_ve!$I$6:$I$1005,"Em negociação",Con_ve!$Q$6:$Q$1005,Cad_cl!BK$5)))</f>
        <v/>
      </c>
      <c r="BL272" s="134" t="str">
        <f>IF(ISERR(IF($C272="","",SUMIFS(Con_ve!$F$6:$F$1005,Con_ve!$C$6:$C$1005,$C272,Con_ve!$I$6:$I$1005,"Em negociação",Con_ve!$Q$6:$Q$1005,Cad_cl!BL$5))),"",IF($C272="","",SUMIFS(Con_ve!$F$6:$F$1005,Con_ve!$C$6:$C$1005,$C272,Con_ve!$I$6:$I$1005,"Em negociação",Con_ve!$Q$6:$Q$1005,Cad_cl!BL$5)))</f>
        <v/>
      </c>
      <c r="BM272" s="134" t="str">
        <f>IF(ISERR(IF($C272="","",SUMIFS(Con_ve!$F$6:$F$1005,Con_ve!$C$6:$C$1005,$C272,Con_ve!$I$6:$I$1005,"Em negociação",Con_ve!$Q$6:$Q$1005,Cad_cl!BM$5))),"",IF($C272="","",SUMIFS(Con_ve!$F$6:$F$1005,Con_ve!$C$6:$C$1005,$C272,Con_ve!$I$6:$I$1005,"Em negociação",Con_ve!$Q$6:$Q$1005,Cad_cl!BM$5)))</f>
        <v/>
      </c>
      <c r="BN272" s="134" t="str">
        <f>IF(ISERR(IF($C272="","",SUMIFS(Con_ve!$F$6:$F$1005,Con_ve!$C$6:$C$1005,$C272,Con_ve!$I$6:$I$1005,"Em negociação",Con_ve!$Q$6:$Q$1005,Cad_cl!BN$5))),"",IF($C272="","",SUMIFS(Con_ve!$F$6:$F$1005,Con_ve!$C$6:$C$1005,$C272,Con_ve!$I$6:$I$1005,"Em negociação",Con_ve!$Q$6:$Q$1005,Cad_cl!BN$5)))</f>
        <v/>
      </c>
      <c r="BO272" s="134" t="str">
        <f>IF(ISERR(IF($C272="","",SUMIFS(Con_ve!$F$6:$F$1005,Con_ve!$C$6:$C$1005,$C272,Con_ve!$I$6:$I$1005,"Em negociação",Con_ve!$Q$6:$Q$1005,Cad_cl!BO$5))),"",IF($C272="","",SUMIFS(Con_ve!$F$6:$F$1005,Con_ve!$C$6:$C$1005,$C272,Con_ve!$I$6:$I$1005,"Em negociação",Con_ve!$Q$6:$Q$1005,Cad_cl!BO$5)))</f>
        <v/>
      </c>
      <c r="BP272" s="134">
        <f t="shared" si="13"/>
        <v>0</v>
      </c>
      <c r="BR272" s="125" t="str">
        <f>IF(ISERR(IF(AND($I272=Re_lo!$E$5,BR$5=VLOOKUP(Re_lo!$H$5,Re_lo!$N$5:$O$16,2,0)),AP272,"")),"",IF(AND($I272=Re_lo!$E$5,BR$5=VLOOKUP(Re_lo!$H$5,Re_lo!$N$5:$O$16,2,0)),AP272,""))</f>
        <v/>
      </c>
      <c r="BS272" s="125" t="str">
        <f>IF(ISERR(IF(AND($I272=Re_lo!$E$5,BS$5=VLOOKUP(Re_lo!$H$5,Re_lo!$N$5:$O$16,2,0)),AQ272,"")),"",IF(AND($I272=Re_lo!$E$5,BS$5=VLOOKUP(Re_lo!$H$5,Re_lo!$N$5:$O$16,2,0)),AQ272,""))</f>
        <v/>
      </c>
      <c r="BT272" s="125" t="str">
        <f>IF(ISERR(IF(AND($I272=Re_lo!$E$5,BT$5=VLOOKUP(Re_lo!$H$5,Re_lo!$N$5:$O$16,2,0)),AR272,"")),"",IF(AND($I272=Re_lo!$E$5,BT$5=VLOOKUP(Re_lo!$H$5,Re_lo!$N$5:$O$16,2,0)),AR272,""))</f>
        <v/>
      </c>
      <c r="BU272" s="125" t="str">
        <f>IF(ISERR(IF(AND($I272=Re_lo!$E$5,BU$5=VLOOKUP(Re_lo!$H$5,Re_lo!$N$5:$O$16,2,0)),AS272,"")),"",IF(AND($I272=Re_lo!$E$5,BU$5=VLOOKUP(Re_lo!$H$5,Re_lo!$N$5:$O$16,2,0)),AS272,""))</f>
        <v/>
      </c>
      <c r="BV272" s="125" t="str">
        <f>IF(ISERR(IF(AND($I272=Re_lo!$E$5,BV$5=VLOOKUP(Re_lo!$H$5,Re_lo!$N$5:$O$16,2,0)),AT272,"")),"",IF(AND($I272=Re_lo!$E$5,BV$5=VLOOKUP(Re_lo!$H$5,Re_lo!$N$5:$O$16,2,0)),AT272,""))</f>
        <v/>
      </c>
      <c r="BW272" s="125" t="str">
        <f>IF(ISERR(IF(AND($I272=Re_lo!$E$5,BW$5=VLOOKUP(Re_lo!$H$5,Re_lo!$N$5:$O$16,2,0)),AU272,"")),"",IF(AND($I272=Re_lo!$E$5,BW$5=VLOOKUP(Re_lo!$H$5,Re_lo!$N$5:$O$16,2,0)),AU272,""))</f>
        <v/>
      </c>
      <c r="BX272" s="125" t="str">
        <f>IF(ISERR(IF(AND($I272=Re_lo!$E$5,BX$5=VLOOKUP(Re_lo!$H$5,Re_lo!$N$5:$O$16,2,0)),AV272,"")),"",IF(AND($I272=Re_lo!$E$5,BX$5=VLOOKUP(Re_lo!$H$5,Re_lo!$N$5:$O$16,2,0)),AV272,""))</f>
        <v/>
      </c>
      <c r="BY272" s="125" t="str">
        <f>IF(ISERR(IF(AND($I272=Re_lo!$E$5,BY$5=VLOOKUP(Re_lo!$H$5,Re_lo!$N$5:$O$16,2,0)),AW272,"")),"",IF(AND($I272=Re_lo!$E$5,BY$5=VLOOKUP(Re_lo!$H$5,Re_lo!$N$5:$O$16,2,0)),AW272,""))</f>
        <v/>
      </c>
      <c r="BZ272" s="125" t="str">
        <f>IF(ISERR(IF(AND($I272=Re_lo!$E$5,BZ$5=VLOOKUP(Re_lo!$H$5,Re_lo!$N$5:$O$16,2,0)),AX272,"")),"",IF(AND($I272=Re_lo!$E$5,BZ$5=VLOOKUP(Re_lo!$H$5,Re_lo!$N$5:$O$16,2,0)),AX272,""))</f>
        <v/>
      </c>
      <c r="CA272" s="125" t="str">
        <f>IF(ISERR(IF(AND($I272=Re_lo!$E$5,CA$5=VLOOKUP(Re_lo!$H$5,Re_lo!$N$5:$O$16,2,0)),AY272,"")),"",IF(AND($I272=Re_lo!$E$5,CA$5=VLOOKUP(Re_lo!$H$5,Re_lo!$N$5:$O$16,2,0)),AY272,""))</f>
        <v/>
      </c>
      <c r="CB272" s="125" t="str">
        <f>IF(ISERR(IF(AND($I272=Re_lo!$E$5,CB$5=VLOOKUP(Re_lo!$H$5,Re_lo!$N$5:$O$16,2,0)),AZ272,"")),"",IF(AND($I272=Re_lo!$E$5,CB$5=VLOOKUP(Re_lo!$H$5,Re_lo!$N$5:$O$16,2,0)),AZ272,""))</f>
        <v/>
      </c>
      <c r="CC272" s="125" t="str">
        <f>IF(ISERR(IF(AND($I272=Re_lo!$E$5,CC$5=VLOOKUP(Re_lo!$H$5,Re_lo!$N$5:$O$16,2,0)),BA272,"")),"",IF(AND($I272=Re_lo!$E$5,CC$5=VLOOKUP(Re_lo!$H$5,Re_lo!$N$5:$O$16,2,0)),BA272,""))</f>
        <v/>
      </c>
      <c r="CD272" s="125" t="str">
        <f>IF(ISERR(IF(AND($I272=Re_lo!$E$5,CD$5=VLOOKUP(Re_lo!$H$5,Re_lo!$N$5:$O$16,2,0)),BB272,"")),"",IF(AND($I272=Re_lo!$E$5,CD$5=VLOOKUP(Re_lo!$H$5,Re_lo!$N$5:$O$16,2,0)),BB272,""))</f>
        <v/>
      </c>
      <c r="CF272" s="125" t="str">
        <f>IF($C272="","",COUNTIFS(Con_ve!$C$6:$C$1005,$C272,Con_ve!$Q$6:$Q$1005,Cad_cl!CF$5))</f>
        <v/>
      </c>
      <c r="CG272" s="125" t="str">
        <f>IF($C272="","",COUNTIFS(Con_ve!$C$6:$C$1005,$C272,Con_ve!$Q$6:$Q$1005,Cad_cl!CG$5))</f>
        <v/>
      </c>
      <c r="CH272" s="125" t="str">
        <f>IF($C272="","",COUNTIFS(Con_ve!$C$6:$C$1005,$C272,Con_ve!$Q$6:$Q$1005,Cad_cl!CH$5))</f>
        <v/>
      </c>
      <c r="CI272" s="125" t="str">
        <f>IF($C272="","",COUNTIFS(Con_ve!$C$6:$C$1005,$C272,Con_ve!$Q$6:$Q$1005,Cad_cl!CI$5))</f>
        <v/>
      </c>
      <c r="CJ272" s="125" t="str">
        <f>IF($C272="","",COUNTIFS(Con_ve!$C$6:$C$1005,$C272,Con_ve!$Q$6:$Q$1005,Cad_cl!CJ$5))</f>
        <v/>
      </c>
      <c r="CK272" s="125" t="str">
        <f>IF($C272="","",COUNTIFS(Con_ve!$C$6:$C$1005,$C272,Con_ve!$Q$6:$Q$1005,Cad_cl!CK$5))</f>
        <v/>
      </c>
      <c r="CL272" s="125" t="str">
        <f>IF($C272="","",COUNTIFS(Con_ve!$C$6:$C$1005,$C272,Con_ve!$Q$6:$Q$1005,Cad_cl!CL$5))</f>
        <v/>
      </c>
      <c r="CM272" s="125" t="str">
        <f>IF($C272="","",COUNTIFS(Con_ve!$C$6:$C$1005,$C272,Con_ve!$Q$6:$Q$1005,Cad_cl!CM$5))</f>
        <v/>
      </c>
      <c r="CN272" s="125" t="str">
        <f>IF($C272="","",COUNTIFS(Con_ve!$C$6:$C$1005,$C272,Con_ve!$Q$6:$Q$1005,Cad_cl!CN$5))</f>
        <v/>
      </c>
      <c r="CO272" s="125" t="str">
        <f>IF($C272="","",COUNTIFS(Con_ve!$C$6:$C$1005,$C272,Con_ve!$Q$6:$Q$1005,Cad_cl!CO$5))</f>
        <v/>
      </c>
      <c r="CP272" s="125" t="str">
        <f>IF($C272="","",COUNTIFS(Con_ve!$C$6:$C$1005,$C272,Con_ve!$Q$6:$Q$1005,Cad_cl!CP$5))</f>
        <v/>
      </c>
      <c r="CQ272" s="125" t="str">
        <f>IF($C272="","",COUNTIFS(Con_ve!$C$6:$C$1005,$C272,Con_ve!$Q$6:$Q$1005,Cad_cl!CQ$5))</f>
        <v/>
      </c>
      <c r="CR272" s="125">
        <f t="shared" si="14"/>
        <v>0</v>
      </c>
    </row>
    <row r="273" spans="3:96" ht="30" customHeight="1">
      <c r="C273" s="153"/>
      <c r="D273" s="153"/>
      <c r="E273" s="154"/>
      <c r="F273" s="153"/>
      <c r="G273" s="155"/>
      <c r="H273" s="153"/>
      <c r="I273" s="153"/>
      <c r="J273" s="132" t="s">
        <v>309</v>
      </c>
      <c r="K273" s="133" t="s">
        <v>309</v>
      </c>
      <c r="L273" s="153"/>
      <c r="M273" s="153"/>
      <c r="N273" s="153"/>
      <c r="O273" s="153"/>
      <c r="P273" s="153"/>
      <c r="Q273" s="153"/>
      <c r="AP273" s="134" t="str">
        <f>IF(ISERR(IF($C273="","",SUMIFS(Con_ve!$F$6:$F$1005,Con_ve!$C$6:$C$1005,$C273,Con_ve!$I$6:$I$1005,"Fechada",Con_ve!$Q$6:$Q$1005,Cad_cl!AP$5))),"",IF($C273="","",SUMIFS(Con_ve!$F$6:$F$1005,Con_ve!$C$6:$C$1005,$C273,Con_ve!$I$6:$I$1005,"Fechada",Con_ve!$Q$6:$Q$1005,Cad_cl!AP$5)))</f>
        <v/>
      </c>
      <c r="AQ273" s="134" t="str">
        <f>IF(ISERR(IF($C273="","",SUMIFS(Con_ve!$F$6:$F$1005,Con_ve!$C$6:$C$1005,$C273,Con_ve!$I$6:$I$1005,"Fechada",Con_ve!$Q$6:$Q$1005,Cad_cl!AQ$5))),"",IF($C273="","",SUMIFS(Con_ve!$F$6:$F$1005,Con_ve!$C$6:$C$1005,$C273,Con_ve!$I$6:$I$1005,"Fechada",Con_ve!$Q$6:$Q$1005,Cad_cl!AQ$5)))</f>
        <v/>
      </c>
      <c r="AR273" s="134" t="str">
        <f>IF(ISERR(IF($C273="","",SUMIFS(Con_ve!$F$6:$F$1005,Con_ve!$C$6:$C$1005,$C273,Con_ve!$I$6:$I$1005,"Fechada",Con_ve!$Q$6:$Q$1005,Cad_cl!AR$5))),"",IF($C273="","",SUMIFS(Con_ve!$F$6:$F$1005,Con_ve!$C$6:$C$1005,$C273,Con_ve!$I$6:$I$1005,"Fechada",Con_ve!$Q$6:$Q$1005,Cad_cl!AR$5)))</f>
        <v/>
      </c>
      <c r="AS273" s="134" t="str">
        <f>IF(ISERR(IF($C273="","",SUMIFS(Con_ve!$F$6:$F$1005,Con_ve!$C$6:$C$1005,$C273,Con_ve!$I$6:$I$1005,"Fechada",Con_ve!$Q$6:$Q$1005,Cad_cl!AS$5))),"",IF($C273="","",SUMIFS(Con_ve!$F$6:$F$1005,Con_ve!$C$6:$C$1005,$C273,Con_ve!$I$6:$I$1005,"Fechada",Con_ve!$Q$6:$Q$1005,Cad_cl!AS$5)))</f>
        <v/>
      </c>
      <c r="AT273" s="134" t="str">
        <f>IF(ISERR(IF($C273="","",SUMIFS(Con_ve!$F$6:$F$1005,Con_ve!$C$6:$C$1005,$C273,Con_ve!$I$6:$I$1005,"Fechada",Con_ve!$Q$6:$Q$1005,Cad_cl!AT$5))),"",IF($C273="","",SUMIFS(Con_ve!$F$6:$F$1005,Con_ve!$C$6:$C$1005,$C273,Con_ve!$I$6:$I$1005,"Fechada",Con_ve!$Q$6:$Q$1005,Cad_cl!AT$5)))</f>
        <v/>
      </c>
      <c r="AU273" s="134" t="str">
        <f>IF(ISERR(IF($C273="","",SUMIFS(Con_ve!$F$6:$F$1005,Con_ve!$C$6:$C$1005,$C273,Con_ve!$I$6:$I$1005,"Fechada",Con_ve!$Q$6:$Q$1005,Cad_cl!AU$5))),"",IF($C273="","",SUMIFS(Con_ve!$F$6:$F$1005,Con_ve!$C$6:$C$1005,$C273,Con_ve!$I$6:$I$1005,"Fechada",Con_ve!$Q$6:$Q$1005,Cad_cl!AU$5)))</f>
        <v/>
      </c>
      <c r="AV273" s="134" t="str">
        <f>IF(ISERR(IF($C273="","",SUMIFS(Con_ve!$F$6:$F$1005,Con_ve!$C$6:$C$1005,$C273,Con_ve!$I$6:$I$1005,"Fechada",Con_ve!$Q$6:$Q$1005,Cad_cl!AV$5))),"",IF($C273="","",SUMIFS(Con_ve!$F$6:$F$1005,Con_ve!$C$6:$C$1005,$C273,Con_ve!$I$6:$I$1005,"Fechada",Con_ve!$Q$6:$Q$1005,Cad_cl!AV$5)))</f>
        <v/>
      </c>
      <c r="AW273" s="134" t="str">
        <f>IF(ISERR(IF($C273="","",SUMIFS(Con_ve!$F$6:$F$1005,Con_ve!$C$6:$C$1005,$C273,Con_ve!$I$6:$I$1005,"Fechada",Con_ve!$Q$6:$Q$1005,Cad_cl!AW$5))),"",IF($C273="","",SUMIFS(Con_ve!$F$6:$F$1005,Con_ve!$C$6:$C$1005,$C273,Con_ve!$I$6:$I$1005,"Fechada",Con_ve!$Q$6:$Q$1005,Cad_cl!AW$5)))</f>
        <v/>
      </c>
      <c r="AX273" s="134" t="str">
        <f>IF(ISERR(IF($C273="","",SUMIFS(Con_ve!$F$6:$F$1005,Con_ve!$C$6:$C$1005,$C273,Con_ve!$I$6:$I$1005,"Fechada",Con_ve!$Q$6:$Q$1005,Cad_cl!AX$5))),"",IF($C273="","",SUMIFS(Con_ve!$F$6:$F$1005,Con_ve!$C$6:$C$1005,$C273,Con_ve!$I$6:$I$1005,"Fechada",Con_ve!$Q$6:$Q$1005,Cad_cl!AX$5)))</f>
        <v/>
      </c>
      <c r="AY273" s="134" t="str">
        <f>IF(ISERR(IF($C273="","",SUMIFS(Con_ve!$F$6:$F$1005,Con_ve!$C$6:$C$1005,$C273,Con_ve!$I$6:$I$1005,"Fechada",Con_ve!$Q$6:$Q$1005,Cad_cl!AY$5))),"",IF($C273="","",SUMIFS(Con_ve!$F$6:$F$1005,Con_ve!$C$6:$C$1005,$C273,Con_ve!$I$6:$I$1005,"Fechada",Con_ve!$Q$6:$Q$1005,Cad_cl!AY$5)))</f>
        <v/>
      </c>
      <c r="AZ273" s="134" t="str">
        <f>IF(ISERR(IF($C273="","",SUMIFS(Con_ve!$F$6:$F$1005,Con_ve!$C$6:$C$1005,$C273,Con_ve!$I$6:$I$1005,"Fechada",Con_ve!$Q$6:$Q$1005,Cad_cl!AZ$5))),"",IF($C273="","",SUMIFS(Con_ve!$F$6:$F$1005,Con_ve!$C$6:$C$1005,$C273,Con_ve!$I$6:$I$1005,"Fechada",Con_ve!$Q$6:$Q$1005,Cad_cl!AZ$5)))</f>
        <v/>
      </c>
      <c r="BA273" s="134" t="str">
        <f>IF(ISERR(IF($C273="","",SUMIFS(Con_ve!$F$6:$F$1005,Con_ve!$C$6:$C$1005,$C273,Con_ve!$I$6:$I$1005,"Fechada",Con_ve!$Q$6:$Q$1005,Cad_cl!BA$5))),"",IF($C273="","",SUMIFS(Con_ve!$F$6:$F$1005,Con_ve!$C$6:$C$1005,$C273,Con_ve!$I$6:$I$1005,"Fechada",Con_ve!$Q$6:$Q$1005,Cad_cl!BA$5)))</f>
        <v/>
      </c>
      <c r="BB273" s="134">
        <f t="shared" si="12"/>
        <v>0</v>
      </c>
      <c r="BD273" s="134" t="str">
        <f>IF(ISERR(IF($C273="","",SUMIFS(Con_ve!$F$6:$F$1005,Con_ve!$C$6:$C$1005,$C273,Con_ve!$I$6:$I$1005,"Em negociação",Con_ve!$Q$6:$Q$1005,Cad_cl!BD$5))),"",IF($C273="","",SUMIFS(Con_ve!$F$6:$F$1005,Con_ve!$C$6:$C$1005,$C273,Con_ve!$I$6:$I$1005,"Em negociação",Con_ve!$Q$6:$Q$1005,Cad_cl!BD$5)))</f>
        <v/>
      </c>
      <c r="BE273" s="134" t="str">
        <f>IF(ISERR(IF($C273="","",SUMIFS(Con_ve!$F$6:$F$1005,Con_ve!$C$6:$C$1005,$C273,Con_ve!$I$6:$I$1005,"Em negociação",Con_ve!$Q$6:$Q$1005,Cad_cl!BE$5))),"",IF($C273="","",SUMIFS(Con_ve!$F$6:$F$1005,Con_ve!$C$6:$C$1005,$C273,Con_ve!$I$6:$I$1005,"Em negociação",Con_ve!$Q$6:$Q$1005,Cad_cl!BE$5)))</f>
        <v/>
      </c>
      <c r="BF273" s="134" t="str">
        <f>IF(ISERR(IF($C273="","",SUMIFS(Con_ve!$F$6:$F$1005,Con_ve!$C$6:$C$1005,$C273,Con_ve!$I$6:$I$1005,"Em negociação",Con_ve!$Q$6:$Q$1005,Cad_cl!BF$5))),"",IF($C273="","",SUMIFS(Con_ve!$F$6:$F$1005,Con_ve!$C$6:$C$1005,$C273,Con_ve!$I$6:$I$1005,"Em negociação",Con_ve!$Q$6:$Q$1005,Cad_cl!BF$5)))</f>
        <v/>
      </c>
      <c r="BG273" s="134" t="str">
        <f>IF(ISERR(IF($C273="","",SUMIFS(Con_ve!$F$6:$F$1005,Con_ve!$C$6:$C$1005,$C273,Con_ve!$I$6:$I$1005,"Em negociação",Con_ve!$Q$6:$Q$1005,Cad_cl!BG$5))),"",IF($C273="","",SUMIFS(Con_ve!$F$6:$F$1005,Con_ve!$C$6:$C$1005,$C273,Con_ve!$I$6:$I$1005,"Em negociação",Con_ve!$Q$6:$Q$1005,Cad_cl!BG$5)))</f>
        <v/>
      </c>
      <c r="BH273" s="134" t="str">
        <f>IF(ISERR(IF($C273="","",SUMIFS(Con_ve!$F$6:$F$1005,Con_ve!$C$6:$C$1005,$C273,Con_ve!$I$6:$I$1005,"Em negociação",Con_ve!$Q$6:$Q$1005,Cad_cl!BH$5))),"",IF($C273="","",SUMIFS(Con_ve!$F$6:$F$1005,Con_ve!$C$6:$C$1005,$C273,Con_ve!$I$6:$I$1005,"Em negociação",Con_ve!$Q$6:$Q$1005,Cad_cl!BH$5)))</f>
        <v/>
      </c>
      <c r="BI273" s="134" t="str">
        <f>IF(ISERR(IF($C273="","",SUMIFS(Con_ve!$F$6:$F$1005,Con_ve!$C$6:$C$1005,$C273,Con_ve!$I$6:$I$1005,"Em negociação",Con_ve!$Q$6:$Q$1005,Cad_cl!BI$5))),"",IF($C273="","",SUMIFS(Con_ve!$F$6:$F$1005,Con_ve!$C$6:$C$1005,$C273,Con_ve!$I$6:$I$1005,"Em negociação",Con_ve!$Q$6:$Q$1005,Cad_cl!BI$5)))</f>
        <v/>
      </c>
      <c r="BJ273" s="134" t="str">
        <f>IF(ISERR(IF($C273="","",SUMIFS(Con_ve!$F$6:$F$1005,Con_ve!$C$6:$C$1005,$C273,Con_ve!$I$6:$I$1005,"Em negociação",Con_ve!$Q$6:$Q$1005,Cad_cl!BJ$5))),"",IF($C273="","",SUMIFS(Con_ve!$F$6:$F$1005,Con_ve!$C$6:$C$1005,$C273,Con_ve!$I$6:$I$1005,"Em negociação",Con_ve!$Q$6:$Q$1005,Cad_cl!BJ$5)))</f>
        <v/>
      </c>
      <c r="BK273" s="134" t="str">
        <f>IF(ISERR(IF($C273="","",SUMIFS(Con_ve!$F$6:$F$1005,Con_ve!$C$6:$C$1005,$C273,Con_ve!$I$6:$I$1005,"Em negociação",Con_ve!$Q$6:$Q$1005,Cad_cl!BK$5))),"",IF($C273="","",SUMIFS(Con_ve!$F$6:$F$1005,Con_ve!$C$6:$C$1005,$C273,Con_ve!$I$6:$I$1005,"Em negociação",Con_ve!$Q$6:$Q$1005,Cad_cl!BK$5)))</f>
        <v/>
      </c>
      <c r="BL273" s="134" t="str">
        <f>IF(ISERR(IF($C273="","",SUMIFS(Con_ve!$F$6:$F$1005,Con_ve!$C$6:$C$1005,$C273,Con_ve!$I$6:$I$1005,"Em negociação",Con_ve!$Q$6:$Q$1005,Cad_cl!BL$5))),"",IF($C273="","",SUMIFS(Con_ve!$F$6:$F$1005,Con_ve!$C$6:$C$1005,$C273,Con_ve!$I$6:$I$1005,"Em negociação",Con_ve!$Q$6:$Q$1005,Cad_cl!BL$5)))</f>
        <v/>
      </c>
      <c r="BM273" s="134" t="str">
        <f>IF(ISERR(IF($C273="","",SUMIFS(Con_ve!$F$6:$F$1005,Con_ve!$C$6:$C$1005,$C273,Con_ve!$I$6:$I$1005,"Em negociação",Con_ve!$Q$6:$Q$1005,Cad_cl!BM$5))),"",IF($C273="","",SUMIFS(Con_ve!$F$6:$F$1005,Con_ve!$C$6:$C$1005,$C273,Con_ve!$I$6:$I$1005,"Em negociação",Con_ve!$Q$6:$Q$1005,Cad_cl!BM$5)))</f>
        <v/>
      </c>
      <c r="BN273" s="134" t="str">
        <f>IF(ISERR(IF($C273="","",SUMIFS(Con_ve!$F$6:$F$1005,Con_ve!$C$6:$C$1005,$C273,Con_ve!$I$6:$I$1005,"Em negociação",Con_ve!$Q$6:$Q$1005,Cad_cl!BN$5))),"",IF($C273="","",SUMIFS(Con_ve!$F$6:$F$1005,Con_ve!$C$6:$C$1005,$C273,Con_ve!$I$6:$I$1005,"Em negociação",Con_ve!$Q$6:$Q$1005,Cad_cl!BN$5)))</f>
        <v/>
      </c>
      <c r="BO273" s="134" t="str">
        <f>IF(ISERR(IF($C273="","",SUMIFS(Con_ve!$F$6:$F$1005,Con_ve!$C$6:$C$1005,$C273,Con_ve!$I$6:$I$1005,"Em negociação",Con_ve!$Q$6:$Q$1005,Cad_cl!BO$5))),"",IF($C273="","",SUMIFS(Con_ve!$F$6:$F$1005,Con_ve!$C$6:$C$1005,$C273,Con_ve!$I$6:$I$1005,"Em negociação",Con_ve!$Q$6:$Q$1005,Cad_cl!BO$5)))</f>
        <v/>
      </c>
      <c r="BP273" s="134">
        <f t="shared" si="13"/>
        <v>0</v>
      </c>
      <c r="BR273" s="125" t="str">
        <f>IF(ISERR(IF(AND($I273=Re_lo!$E$5,BR$5=VLOOKUP(Re_lo!$H$5,Re_lo!$N$5:$O$16,2,0)),AP273,"")),"",IF(AND($I273=Re_lo!$E$5,BR$5=VLOOKUP(Re_lo!$H$5,Re_lo!$N$5:$O$16,2,0)),AP273,""))</f>
        <v/>
      </c>
      <c r="BS273" s="125" t="str">
        <f>IF(ISERR(IF(AND($I273=Re_lo!$E$5,BS$5=VLOOKUP(Re_lo!$H$5,Re_lo!$N$5:$O$16,2,0)),AQ273,"")),"",IF(AND($I273=Re_lo!$E$5,BS$5=VLOOKUP(Re_lo!$H$5,Re_lo!$N$5:$O$16,2,0)),AQ273,""))</f>
        <v/>
      </c>
      <c r="BT273" s="125" t="str">
        <f>IF(ISERR(IF(AND($I273=Re_lo!$E$5,BT$5=VLOOKUP(Re_lo!$H$5,Re_lo!$N$5:$O$16,2,0)),AR273,"")),"",IF(AND($I273=Re_lo!$E$5,BT$5=VLOOKUP(Re_lo!$H$5,Re_lo!$N$5:$O$16,2,0)),AR273,""))</f>
        <v/>
      </c>
      <c r="BU273" s="125" t="str">
        <f>IF(ISERR(IF(AND($I273=Re_lo!$E$5,BU$5=VLOOKUP(Re_lo!$H$5,Re_lo!$N$5:$O$16,2,0)),AS273,"")),"",IF(AND($I273=Re_lo!$E$5,BU$5=VLOOKUP(Re_lo!$H$5,Re_lo!$N$5:$O$16,2,0)),AS273,""))</f>
        <v/>
      </c>
      <c r="BV273" s="125" t="str">
        <f>IF(ISERR(IF(AND($I273=Re_lo!$E$5,BV$5=VLOOKUP(Re_lo!$H$5,Re_lo!$N$5:$O$16,2,0)),AT273,"")),"",IF(AND($I273=Re_lo!$E$5,BV$5=VLOOKUP(Re_lo!$H$5,Re_lo!$N$5:$O$16,2,0)),AT273,""))</f>
        <v/>
      </c>
      <c r="BW273" s="125" t="str">
        <f>IF(ISERR(IF(AND($I273=Re_lo!$E$5,BW$5=VLOOKUP(Re_lo!$H$5,Re_lo!$N$5:$O$16,2,0)),AU273,"")),"",IF(AND($I273=Re_lo!$E$5,BW$5=VLOOKUP(Re_lo!$H$5,Re_lo!$N$5:$O$16,2,0)),AU273,""))</f>
        <v/>
      </c>
      <c r="BX273" s="125" t="str">
        <f>IF(ISERR(IF(AND($I273=Re_lo!$E$5,BX$5=VLOOKUP(Re_lo!$H$5,Re_lo!$N$5:$O$16,2,0)),AV273,"")),"",IF(AND($I273=Re_lo!$E$5,BX$5=VLOOKUP(Re_lo!$H$5,Re_lo!$N$5:$O$16,2,0)),AV273,""))</f>
        <v/>
      </c>
      <c r="BY273" s="125" t="str">
        <f>IF(ISERR(IF(AND($I273=Re_lo!$E$5,BY$5=VLOOKUP(Re_lo!$H$5,Re_lo!$N$5:$O$16,2,0)),AW273,"")),"",IF(AND($I273=Re_lo!$E$5,BY$5=VLOOKUP(Re_lo!$H$5,Re_lo!$N$5:$O$16,2,0)),AW273,""))</f>
        <v/>
      </c>
      <c r="BZ273" s="125" t="str">
        <f>IF(ISERR(IF(AND($I273=Re_lo!$E$5,BZ$5=VLOOKUP(Re_lo!$H$5,Re_lo!$N$5:$O$16,2,0)),AX273,"")),"",IF(AND($I273=Re_lo!$E$5,BZ$5=VLOOKUP(Re_lo!$H$5,Re_lo!$N$5:$O$16,2,0)),AX273,""))</f>
        <v/>
      </c>
      <c r="CA273" s="125" t="str">
        <f>IF(ISERR(IF(AND($I273=Re_lo!$E$5,CA$5=VLOOKUP(Re_lo!$H$5,Re_lo!$N$5:$O$16,2,0)),AY273,"")),"",IF(AND($I273=Re_lo!$E$5,CA$5=VLOOKUP(Re_lo!$H$5,Re_lo!$N$5:$O$16,2,0)),AY273,""))</f>
        <v/>
      </c>
      <c r="CB273" s="125" t="str">
        <f>IF(ISERR(IF(AND($I273=Re_lo!$E$5,CB$5=VLOOKUP(Re_lo!$H$5,Re_lo!$N$5:$O$16,2,0)),AZ273,"")),"",IF(AND($I273=Re_lo!$E$5,CB$5=VLOOKUP(Re_lo!$H$5,Re_lo!$N$5:$O$16,2,0)),AZ273,""))</f>
        <v/>
      </c>
      <c r="CC273" s="125" t="str">
        <f>IF(ISERR(IF(AND($I273=Re_lo!$E$5,CC$5=VLOOKUP(Re_lo!$H$5,Re_lo!$N$5:$O$16,2,0)),BA273,"")),"",IF(AND($I273=Re_lo!$E$5,CC$5=VLOOKUP(Re_lo!$H$5,Re_lo!$N$5:$O$16,2,0)),BA273,""))</f>
        <v/>
      </c>
      <c r="CD273" s="125" t="str">
        <f>IF(ISERR(IF(AND($I273=Re_lo!$E$5,CD$5=VLOOKUP(Re_lo!$H$5,Re_lo!$N$5:$O$16,2,0)),BB273,"")),"",IF(AND($I273=Re_lo!$E$5,CD$5=VLOOKUP(Re_lo!$H$5,Re_lo!$N$5:$O$16,2,0)),BB273,""))</f>
        <v/>
      </c>
      <c r="CF273" s="125" t="str">
        <f>IF($C273="","",COUNTIFS(Con_ve!$C$6:$C$1005,$C273,Con_ve!$Q$6:$Q$1005,Cad_cl!CF$5))</f>
        <v/>
      </c>
      <c r="CG273" s="125" t="str">
        <f>IF($C273="","",COUNTIFS(Con_ve!$C$6:$C$1005,$C273,Con_ve!$Q$6:$Q$1005,Cad_cl!CG$5))</f>
        <v/>
      </c>
      <c r="CH273" s="125" t="str">
        <f>IF($C273="","",COUNTIFS(Con_ve!$C$6:$C$1005,$C273,Con_ve!$Q$6:$Q$1005,Cad_cl!CH$5))</f>
        <v/>
      </c>
      <c r="CI273" s="125" t="str">
        <f>IF($C273="","",COUNTIFS(Con_ve!$C$6:$C$1005,$C273,Con_ve!$Q$6:$Q$1005,Cad_cl!CI$5))</f>
        <v/>
      </c>
      <c r="CJ273" s="125" t="str">
        <f>IF($C273="","",COUNTIFS(Con_ve!$C$6:$C$1005,$C273,Con_ve!$Q$6:$Q$1005,Cad_cl!CJ$5))</f>
        <v/>
      </c>
      <c r="CK273" s="125" t="str">
        <f>IF($C273="","",COUNTIFS(Con_ve!$C$6:$C$1005,$C273,Con_ve!$Q$6:$Q$1005,Cad_cl!CK$5))</f>
        <v/>
      </c>
      <c r="CL273" s="125" t="str">
        <f>IF($C273="","",COUNTIFS(Con_ve!$C$6:$C$1005,$C273,Con_ve!$Q$6:$Q$1005,Cad_cl!CL$5))</f>
        <v/>
      </c>
      <c r="CM273" s="125" t="str">
        <f>IF($C273="","",COUNTIFS(Con_ve!$C$6:$C$1005,$C273,Con_ve!$Q$6:$Q$1005,Cad_cl!CM$5))</f>
        <v/>
      </c>
      <c r="CN273" s="125" t="str">
        <f>IF($C273="","",COUNTIFS(Con_ve!$C$6:$C$1005,$C273,Con_ve!$Q$6:$Q$1005,Cad_cl!CN$5))</f>
        <v/>
      </c>
      <c r="CO273" s="125" t="str">
        <f>IF($C273="","",COUNTIFS(Con_ve!$C$6:$C$1005,$C273,Con_ve!$Q$6:$Q$1005,Cad_cl!CO$5))</f>
        <v/>
      </c>
      <c r="CP273" s="125" t="str">
        <f>IF($C273="","",COUNTIFS(Con_ve!$C$6:$C$1005,$C273,Con_ve!$Q$6:$Q$1005,Cad_cl!CP$5))</f>
        <v/>
      </c>
      <c r="CQ273" s="125" t="str">
        <f>IF($C273="","",COUNTIFS(Con_ve!$C$6:$C$1005,$C273,Con_ve!$Q$6:$Q$1005,Cad_cl!CQ$5))</f>
        <v/>
      </c>
      <c r="CR273" s="125">
        <f t="shared" si="14"/>
        <v>0</v>
      </c>
    </row>
    <row r="274" spans="3:96" ht="30" customHeight="1">
      <c r="C274" s="153"/>
      <c r="D274" s="153"/>
      <c r="E274" s="154"/>
      <c r="F274" s="153"/>
      <c r="G274" s="155"/>
      <c r="H274" s="153"/>
      <c r="I274" s="153"/>
      <c r="J274" s="132" t="s">
        <v>309</v>
      </c>
      <c r="K274" s="133" t="s">
        <v>309</v>
      </c>
      <c r="L274" s="153"/>
      <c r="M274" s="153"/>
      <c r="N274" s="153"/>
      <c r="O274" s="153"/>
      <c r="P274" s="153"/>
      <c r="Q274" s="153"/>
      <c r="AP274" s="134" t="str">
        <f>IF(ISERR(IF($C274="","",SUMIFS(Con_ve!$F$6:$F$1005,Con_ve!$C$6:$C$1005,$C274,Con_ve!$I$6:$I$1005,"Fechada",Con_ve!$Q$6:$Q$1005,Cad_cl!AP$5))),"",IF($C274="","",SUMIFS(Con_ve!$F$6:$F$1005,Con_ve!$C$6:$C$1005,$C274,Con_ve!$I$6:$I$1005,"Fechada",Con_ve!$Q$6:$Q$1005,Cad_cl!AP$5)))</f>
        <v/>
      </c>
      <c r="AQ274" s="134" t="str">
        <f>IF(ISERR(IF($C274="","",SUMIFS(Con_ve!$F$6:$F$1005,Con_ve!$C$6:$C$1005,$C274,Con_ve!$I$6:$I$1005,"Fechada",Con_ve!$Q$6:$Q$1005,Cad_cl!AQ$5))),"",IF($C274="","",SUMIFS(Con_ve!$F$6:$F$1005,Con_ve!$C$6:$C$1005,$C274,Con_ve!$I$6:$I$1005,"Fechada",Con_ve!$Q$6:$Q$1005,Cad_cl!AQ$5)))</f>
        <v/>
      </c>
      <c r="AR274" s="134" t="str">
        <f>IF(ISERR(IF($C274="","",SUMIFS(Con_ve!$F$6:$F$1005,Con_ve!$C$6:$C$1005,$C274,Con_ve!$I$6:$I$1005,"Fechada",Con_ve!$Q$6:$Q$1005,Cad_cl!AR$5))),"",IF($C274="","",SUMIFS(Con_ve!$F$6:$F$1005,Con_ve!$C$6:$C$1005,$C274,Con_ve!$I$6:$I$1005,"Fechada",Con_ve!$Q$6:$Q$1005,Cad_cl!AR$5)))</f>
        <v/>
      </c>
      <c r="AS274" s="134" t="str">
        <f>IF(ISERR(IF($C274="","",SUMIFS(Con_ve!$F$6:$F$1005,Con_ve!$C$6:$C$1005,$C274,Con_ve!$I$6:$I$1005,"Fechada",Con_ve!$Q$6:$Q$1005,Cad_cl!AS$5))),"",IF($C274="","",SUMIFS(Con_ve!$F$6:$F$1005,Con_ve!$C$6:$C$1005,$C274,Con_ve!$I$6:$I$1005,"Fechada",Con_ve!$Q$6:$Q$1005,Cad_cl!AS$5)))</f>
        <v/>
      </c>
      <c r="AT274" s="134" t="str">
        <f>IF(ISERR(IF($C274="","",SUMIFS(Con_ve!$F$6:$F$1005,Con_ve!$C$6:$C$1005,$C274,Con_ve!$I$6:$I$1005,"Fechada",Con_ve!$Q$6:$Q$1005,Cad_cl!AT$5))),"",IF($C274="","",SUMIFS(Con_ve!$F$6:$F$1005,Con_ve!$C$6:$C$1005,$C274,Con_ve!$I$6:$I$1005,"Fechada",Con_ve!$Q$6:$Q$1005,Cad_cl!AT$5)))</f>
        <v/>
      </c>
      <c r="AU274" s="134" t="str">
        <f>IF(ISERR(IF($C274="","",SUMIFS(Con_ve!$F$6:$F$1005,Con_ve!$C$6:$C$1005,$C274,Con_ve!$I$6:$I$1005,"Fechada",Con_ve!$Q$6:$Q$1005,Cad_cl!AU$5))),"",IF($C274="","",SUMIFS(Con_ve!$F$6:$F$1005,Con_ve!$C$6:$C$1005,$C274,Con_ve!$I$6:$I$1005,"Fechada",Con_ve!$Q$6:$Q$1005,Cad_cl!AU$5)))</f>
        <v/>
      </c>
      <c r="AV274" s="134" t="str">
        <f>IF(ISERR(IF($C274="","",SUMIFS(Con_ve!$F$6:$F$1005,Con_ve!$C$6:$C$1005,$C274,Con_ve!$I$6:$I$1005,"Fechada",Con_ve!$Q$6:$Q$1005,Cad_cl!AV$5))),"",IF($C274="","",SUMIFS(Con_ve!$F$6:$F$1005,Con_ve!$C$6:$C$1005,$C274,Con_ve!$I$6:$I$1005,"Fechada",Con_ve!$Q$6:$Q$1005,Cad_cl!AV$5)))</f>
        <v/>
      </c>
      <c r="AW274" s="134" t="str">
        <f>IF(ISERR(IF($C274="","",SUMIFS(Con_ve!$F$6:$F$1005,Con_ve!$C$6:$C$1005,$C274,Con_ve!$I$6:$I$1005,"Fechada",Con_ve!$Q$6:$Q$1005,Cad_cl!AW$5))),"",IF($C274="","",SUMIFS(Con_ve!$F$6:$F$1005,Con_ve!$C$6:$C$1005,$C274,Con_ve!$I$6:$I$1005,"Fechada",Con_ve!$Q$6:$Q$1005,Cad_cl!AW$5)))</f>
        <v/>
      </c>
      <c r="AX274" s="134" t="str">
        <f>IF(ISERR(IF($C274="","",SUMIFS(Con_ve!$F$6:$F$1005,Con_ve!$C$6:$C$1005,$C274,Con_ve!$I$6:$I$1005,"Fechada",Con_ve!$Q$6:$Q$1005,Cad_cl!AX$5))),"",IF($C274="","",SUMIFS(Con_ve!$F$6:$F$1005,Con_ve!$C$6:$C$1005,$C274,Con_ve!$I$6:$I$1005,"Fechada",Con_ve!$Q$6:$Q$1005,Cad_cl!AX$5)))</f>
        <v/>
      </c>
      <c r="AY274" s="134" t="str">
        <f>IF(ISERR(IF($C274="","",SUMIFS(Con_ve!$F$6:$F$1005,Con_ve!$C$6:$C$1005,$C274,Con_ve!$I$6:$I$1005,"Fechada",Con_ve!$Q$6:$Q$1005,Cad_cl!AY$5))),"",IF($C274="","",SUMIFS(Con_ve!$F$6:$F$1005,Con_ve!$C$6:$C$1005,$C274,Con_ve!$I$6:$I$1005,"Fechada",Con_ve!$Q$6:$Q$1005,Cad_cl!AY$5)))</f>
        <v/>
      </c>
      <c r="AZ274" s="134" t="str">
        <f>IF(ISERR(IF($C274="","",SUMIFS(Con_ve!$F$6:$F$1005,Con_ve!$C$6:$C$1005,$C274,Con_ve!$I$6:$I$1005,"Fechada",Con_ve!$Q$6:$Q$1005,Cad_cl!AZ$5))),"",IF($C274="","",SUMIFS(Con_ve!$F$6:$F$1005,Con_ve!$C$6:$C$1005,$C274,Con_ve!$I$6:$I$1005,"Fechada",Con_ve!$Q$6:$Q$1005,Cad_cl!AZ$5)))</f>
        <v/>
      </c>
      <c r="BA274" s="134" t="str">
        <f>IF(ISERR(IF($C274="","",SUMIFS(Con_ve!$F$6:$F$1005,Con_ve!$C$6:$C$1005,$C274,Con_ve!$I$6:$I$1005,"Fechada",Con_ve!$Q$6:$Q$1005,Cad_cl!BA$5))),"",IF($C274="","",SUMIFS(Con_ve!$F$6:$F$1005,Con_ve!$C$6:$C$1005,$C274,Con_ve!$I$6:$I$1005,"Fechada",Con_ve!$Q$6:$Q$1005,Cad_cl!BA$5)))</f>
        <v/>
      </c>
      <c r="BB274" s="134">
        <f t="shared" si="12"/>
        <v>0</v>
      </c>
      <c r="BD274" s="134" t="str">
        <f>IF(ISERR(IF($C274="","",SUMIFS(Con_ve!$F$6:$F$1005,Con_ve!$C$6:$C$1005,$C274,Con_ve!$I$6:$I$1005,"Em negociação",Con_ve!$Q$6:$Q$1005,Cad_cl!BD$5))),"",IF($C274="","",SUMIFS(Con_ve!$F$6:$F$1005,Con_ve!$C$6:$C$1005,$C274,Con_ve!$I$6:$I$1005,"Em negociação",Con_ve!$Q$6:$Q$1005,Cad_cl!BD$5)))</f>
        <v/>
      </c>
      <c r="BE274" s="134" t="str">
        <f>IF(ISERR(IF($C274="","",SUMIFS(Con_ve!$F$6:$F$1005,Con_ve!$C$6:$C$1005,$C274,Con_ve!$I$6:$I$1005,"Em negociação",Con_ve!$Q$6:$Q$1005,Cad_cl!BE$5))),"",IF($C274="","",SUMIFS(Con_ve!$F$6:$F$1005,Con_ve!$C$6:$C$1005,$C274,Con_ve!$I$6:$I$1005,"Em negociação",Con_ve!$Q$6:$Q$1005,Cad_cl!BE$5)))</f>
        <v/>
      </c>
      <c r="BF274" s="134" t="str">
        <f>IF(ISERR(IF($C274="","",SUMIFS(Con_ve!$F$6:$F$1005,Con_ve!$C$6:$C$1005,$C274,Con_ve!$I$6:$I$1005,"Em negociação",Con_ve!$Q$6:$Q$1005,Cad_cl!BF$5))),"",IF($C274="","",SUMIFS(Con_ve!$F$6:$F$1005,Con_ve!$C$6:$C$1005,$C274,Con_ve!$I$6:$I$1005,"Em negociação",Con_ve!$Q$6:$Q$1005,Cad_cl!BF$5)))</f>
        <v/>
      </c>
      <c r="BG274" s="134" t="str">
        <f>IF(ISERR(IF($C274="","",SUMIFS(Con_ve!$F$6:$F$1005,Con_ve!$C$6:$C$1005,$C274,Con_ve!$I$6:$I$1005,"Em negociação",Con_ve!$Q$6:$Q$1005,Cad_cl!BG$5))),"",IF($C274="","",SUMIFS(Con_ve!$F$6:$F$1005,Con_ve!$C$6:$C$1005,$C274,Con_ve!$I$6:$I$1005,"Em negociação",Con_ve!$Q$6:$Q$1005,Cad_cl!BG$5)))</f>
        <v/>
      </c>
      <c r="BH274" s="134" t="str">
        <f>IF(ISERR(IF($C274="","",SUMIFS(Con_ve!$F$6:$F$1005,Con_ve!$C$6:$C$1005,$C274,Con_ve!$I$6:$I$1005,"Em negociação",Con_ve!$Q$6:$Q$1005,Cad_cl!BH$5))),"",IF($C274="","",SUMIFS(Con_ve!$F$6:$F$1005,Con_ve!$C$6:$C$1005,$C274,Con_ve!$I$6:$I$1005,"Em negociação",Con_ve!$Q$6:$Q$1005,Cad_cl!BH$5)))</f>
        <v/>
      </c>
      <c r="BI274" s="134" t="str">
        <f>IF(ISERR(IF($C274="","",SUMIFS(Con_ve!$F$6:$F$1005,Con_ve!$C$6:$C$1005,$C274,Con_ve!$I$6:$I$1005,"Em negociação",Con_ve!$Q$6:$Q$1005,Cad_cl!BI$5))),"",IF($C274="","",SUMIFS(Con_ve!$F$6:$F$1005,Con_ve!$C$6:$C$1005,$C274,Con_ve!$I$6:$I$1005,"Em negociação",Con_ve!$Q$6:$Q$1005,Cad_cl!BI$5)))</f>
        <v/>
      </c>
      <c r="BJ274" s="134" t="str">
        <f>IF(ISERR(IF($C274="","",SUMIFS(Con_ve!$F$6:$F$1005,Con_ve!$C$6:$C$1005,$C274,Con_ve!$I$6:$I$1005,"Em negociação",Con_ve!$Q$6:$Q$1005,Cad_cl!BJ$5))),"",IF($C274="","",SUMIFS(Con_ve!$F$6:$F$1005,Con_ve!$C$6:$C$1005,$C274,Con_ve!$I$6:$I$1005,"Em negociação",Con_ve!$Q$6:$Q$1005,Cad_cl!BJ$5)))</f>
        <v/>
      </c>
      <c r="BK274" s="134" t="str">
        <f>IF(ISERR(IF($C274="","",SUMIFS(Con_ve!$F$6:$F$1005,Con_ve!$C$6:$C$1005,$C274,Con_ve!$I$6:$I$1005,"Em negociação",Con_ve!$Q$6:$Q$1005,Cad_cl!BK$5))),"",IF($C274="","",SUMIFS(Con_ve!$F$6:$F$1005,Con_ve!$C$6:$C$1005,$C274,Con_ve!$I$6:$I$1005,"Em negociação",Con_ve!$Q$6:$Q$1005,Cad_cl!BK$5)))</f>
        <v/>
      </c>
      <c r="BL274" s="134" t="str">
        <f>IF(ISERR(IF($C274="","",SUMIFS(Con_ve!$F$6:$F$1005,Con_ve!$C$6:$C$1005,$C274,Con_ve!$I$6:$I$1005,"Em negociação",Con_ve!$Q$6:$Q$1005,Cad_cl!BL$5))),"",IF($C274="","",SUMIFS(Con_ve!$F$6:$F$1005,Con_ve!$C$6:$C$1005,$C274,Con_ve!$I$6:$I$1005,"Em negociação",Con_ve!$Q$6:$Q$1005,Cad_cl!BL$5)))</f>
        <v/>
      </c>
      <c r="BM274" s="134" t="str">
        <f>IF(ISERR(IF($C274="","",SUMIFS(Con_ve!$F$6:$F$1005,Con_ve!$C$6:$C$1005,$C274,Con_ve!$I$6:$I$1005,"Em negociação",Con_ve!$Q$6:$Q$1005,Cad_cl!BM$5))),"",IF($C274="","",SUMIFS(Con_ve!$F$6:$F$1005,Con_ve!$C$6:$C$1005,$C274,Con_ve!$I$6:$I$1005,"Em negociação",Con_ve!$Q$6:$Q$1005,Cad_cl!BM$5)))</f>
        <v/>
      </c>
      <c r="BN274" s="134" t="str">
        <f>IF(ISERR(IF($C274="","",SUMIFS(Con_ve!$F$6:$F$1005,Con_ve!$C$6:$C$1005,$C274,Con_ve!$I$6:$I$1005,"Em negociação",Con_ve!$Q$6:$Q$1005,Cad_cl!BN$5))),"",IF($C274="","",SUMIFS(Con_ve!$F$6:$F$1005,Con_ve!$C$6:$C$1005,$C274,Con_ve!$I$6:$I$1005,"Em negociação",Con_ve!$Q$6:$Q$1005,Cad_cl!BN$5)))</f>
        <v/>
      </c>
      <c r="BO274" s="134" t="str">
        <f>IF(ISERR(IF($C274="","",SUMIFS(Con_ve!$F$6:$F$1005,Con_ve!$C$6:$C$1005,$C274,Con_ve!$I$6:$I$1005,"Em negociação",Con_ve!$Q$6:$Q$1005,Cad_cl!BO$5))),"",IF($C274="","",SUMIFS(Con_ve!$F$6:$F$1005,Con_ve!$C$6:$C$1005,$C274,Con_ve!$I$6:$I$1005,"Em negociação",Con_ve!$Q$6:$Q$1005,Cad_cl!BO$5)))</f>
        <v/>
      </c>
      <c r="BP274" s="134">
        <f t="shared" si="13"/>
        <v>0</v>
      </c>
      <c r="BR274" s="125" t="str">
        <f>IF(ISERR(IF(AND($I274=Re_lo!$E$5,BR$5=VLOOKUP(Re_lo!$H$5,Re_lo!$N$5:$O$16,2,0)),AP274,"")),"",IF(AND($I274=Re_lo!$E$5,BR$5=VLOOKUP(Re_lo!$H$5,Re_lo!$N$5:$O$16,2,0)),AP274,""))</f>
        <v/>
      </c>
      <c r="BS274" s="125" t="str">
        <f>IF(ISERR(IF(AND($I274=Re_lo!$E$5,BS$5=VLOOKUP(Re_lo!$H$5,Re_lo!$N$5:$O$16,2,0)),AQ274,"")),"",IF(AND($I274=Re_lo!$E$5,BS$5=VLOOKUP(Re_lo!$H$5,Re_lo!$N$5:$O$16,2,0)),AQ274,""))</f>
        <v/>
      </c>
      <c r="BT274" s="125" t="str">
        <f>IF(ISERR(IF(AND($I274=Re_lo!$E$5,BT$5=VLOOKUP(Re_lo!$H$5,Re_lo!$N$5:$O$16,2,0)),AR274,"")),"",IF(AND($I274=Re_lo!$E$5,BT$5=VLOOKUP(Re_lo!$H$5,Re_lo!$N$5:$O$16,2,0)),AR274,""))</f>
        <v/>
      </c>
      <c r="BU274" s="125" t="str">
        <f>IF(ISERR(IF(AND($I274=Re_lo!$E$5,BU$5=VLOOKUP(Re_lo!$H$5,Re_lo!$N$5:$O$16,2,0)),AS274,"")),"",IF(AND($I274=Re_lo!$E$5,BU$5=VLOOKUP(Re_lo!$H$5,Re_lo!$N$5:$O$16,2,0)),AS274,""))</f>
        <v/>
      </c>
      <c r="BV274" s="125" t="str">
        <f>IF(ISERR(IF(AND($I274=Re_lo!$E$5,BV$5=VLOOKUP(Re_lo!$H$5,Re_lo!$N$5:$O$16,2,0)),AT274,"")),"",IF(AND($I274=Re_lo!$E$5,BV$5=VLOOKUP(Re_lo!$H$5,Re_lo!$N$5:$O$16,2,0)),AT274,""))</f>
        <v/>
      </c>
      <c r="BW274" s="125" t="str">
        <f>IF(ISERR(IF(AND($I274=Re_lo!$E$5,BW$5=VLOOKUP(Re_lo!$H$5,Re_lo!$N$5:$O$16,2,0)),AU274,"")),"",IF(AND($I274=Re_lo!$E$5,BW$5=VLOOKUP(Re_lo!$H$5,Re_lo!$N$5:$O$16,2,0)),AU274,""))</f>
        <v/>
      </c>
      <c r="BX274" s="125" t="str">
        <f>IF(ISERR(IF(AND($I274=Re_lo!$E$5,BX$5=VLOOKUP(Re_lo!$H$5,Re_lo!$N$5:$O$16,2,0)),AV274,"")),"",IF(AND($I274=Re_lo!$E$5,BX$5=VLOOKUP(Re_lo!$H$5,Re_lo!$N$5:$O$16,2,0)),AV274,""))</f>
        <v/>
      </c>
      <c r="BY274" s="125" t="str">
        <f>IF(ISERR(IF(AND($I274=Re_lo!$E$5,BY$5=VLOOKUP(Re_lo!$H$5,Re_lo!$N$5:$O$16,2,0)),AW274,"")),"",IF(AND($I274=Re_lo!$E$5,BY$5=VLOOKUP(Re_lo!$H$5,Re_lo!$N$5:$O$16,2,0)),AW274,""))</f>
        <v/>
      </c>
      <c r="BZ274" s="125" t="str">
        <f>IF(ISERR(IF(AND($I274=Re_lo!$E$5,BZ$5=VLOOKUP(Re_lo!$H$5,Re_lo!$N$5:$O$16,2,0)),AX274,"")),"",IF(AND($I274=Re_lo!$E$5,BZ$5=VLOOKUP(Re_lo!$H$5,Re_lo!$N$5:$O$16,2,0)),AX274,""))</f>
        <v/>
      </c>
      <c r="CA274" s="125" t="str">
        <f>IF(ISERR(IF(AND($I274=Re_lo!$E$5,CA$5=VLOOKUP(Re_lo!$H$5,Re_lo!$N$5:$O$16,2,0)),AY274,"")),"",IF(AND($I274=Re_lo!$E$5,CA$5=VLOOKUP(Re_lo!$H$5,Re_lo!$N$5:$O$16,2,0)),AY274,""))</f>
        <v/>
      </c>
      <c r="CB274" s="125" t="str">
        <f>IF(ISERR(IF(AND($I274=Re_lo!$E$5,CB$5=VLOOKUP(Re_lo!$H$5,Re_lo!$N$5:$O$16,2,0)),AZ274,"")),"",IF(AND($I274=Re_lo!$E$5,CB$5=VLOOKUP(Re_lo!$H$5,Re_lo!$N$5:$O$16,2,0)),AZ274,""))</f>
        <v/>
      </c>
      <c r="CC274" s="125" t="str">
        <f>IF(ISERR(IF(AND($I274=Re_lo!$E$5,CC$5=VLOOKUP(Re_lo!$H$5,Re_lo!$N$5:$O$16,2,0)),BA274,"")),"",IF(AND($I274=Re_lo!$E$5,CC$5=VLOOKUP(Re_lo!$H$5,Re_lo!$N$5:$O$16,2,0)),BA274,""))</f>
        <v/>
      </c>
      <c r="CD274" s="125" t="str">
        <f>IF(ISERR(IF(AND($I274=Re_lo!$E$5,CD$5=VLOOKUP(Re_lo!$H$5,Re_lo!$N$5:$O$16,2,0)),BB274,"")),"",IF(AND($I274=Re_lo!$E$5,CD$5=VLOOKUP(Re_lo!$H$5,Re_lo!$N$5:$O$16,2,0)),BB274,""))</f>
        <v/>
      </c>
      <c r="CF274" s="125" t="str">
        <f>IF($C274="","",COUNTIFS(Con_ve!$C$6:$C$1005,$C274,Con_ve!$Q$6:$Q$1005,Cad_cl!CF$5))</f>
        <v/>
      </c>
      <c r="CG274" s="125" t="str">
        <f>IF($C274="","",COUNTIFS(Con_ve!$C$6:$C$1005,$C274,Con_ve!$Q$6:$Q$1005,Cad_cl!CG$5))</f>
        <v/>
      </c>
      <c r="CH274" s="125" t="str">
        <f>IF($C274="","",COUNTIFS(Con_ve!$C$6:$C$1005,$C274,Con_ve!$Q$6:$Q$1005,Cad_cl!CH$5))</f>
        <v/>
      </c>
      <c r="CI274" s="125" t="str">
        <f>IF($C274="","",COUNTIFS(Con_ve!$C$6:$C$1005,$C274,Con_ve!$Q$6:$Q$1005,Cad_cl!CI$5))</f>
        <v/>
      </c>
      <c r="CJ274" s="125" t="str">
        <f>IF($C274="","",COUNTIFS(Con_ve!$C$6:$C$1005,$C274,Con_ve!$Q$6:$Q$1005,Cad_cl!CJ$5))</f>
        <v/>
      </c>
      <c r="CK274" s="125" t="str">
        <f>IF($C274="","",COUNTIFS(Con_ve!$C$6:$C$1005,$C274,Con_ve!$Q$6:$Q$1005,Cad_cl!CK$5))</f>
        <v/>
      </c>
      <c r="CL274" s="125" t="str">
        <f>IF($C274="","",COUNTIFS(Con_ve!$C$6:$C$1005,$C274,Con_ve!$Q$6:$Q$1005,Cad_cl!CL$5))</f>
        <v/>
      </c>
      <c r="CM274" s="125" t="str">
        <f>IF($C274="","",COUNTIFS(Con_ve!$C$6:$C$1005,$C274,Con_ve!$Q$6:$Q$1005,Cad_cl!CM$5))</f>
        <v/>
      </c>
      <c r="CN274" s="125" t="str">
        <f>IF($C274="","",COUNTIFS(Con_ve!$C$6:$C$1005,$C274,Con_ve!$Q$6:$Q$1005,Cad_cl!CN$5))</f>
        <v/>
      </c>
      <c r="CO274" s="125" t="str">
        <f>IF($C274="","",COUNTIFS(Con_ve!$C$6:$C$1005,$C274,Con_ve!$Q$6:$Q$1005,Cad_cl!CO$5))</f>
        <v/>
      </c>
      <c r="CP274" s="125" t="str">
        <f>IF($C274="","",COUNTIFS(Con_ve!$C$6:$C$1005,$C274,Con_ve!$Q$6:$Q$1005,Cad_cl!CP$5))</f>
        <v/>
      </c>
      <c r="CQ274" s="125" t="str">
        <f>IF($C274="","",COUNTIFS(Con_ve!$C$6:$C$1005,$C274,Con_ve!$Q$6:$Q$1005,Cad_cl!CQ$5))</f>
        <v/>
      </c>
      <c r="CR274" s="125">
        <f t="shared" si="14"/>
        <v>0</v>
      </c>
    </row>
    <row r="275" spans="3:96" ht="30" customHeight="1">
      <c r="C275" s="153"/>
      <c r="D275" s="153"/>
      <c r="E275" s="154"/>
      <c r="F275" s="153"/>
      <c r="G275" s="155"/>
      <c r="H275" s="153"/>
      <c r="I275" s="153"/>
      <c r="J275" s="132" t="s">
        <v>309</v>
      </c>
      <c r="K275" s="133" t="s">
        <v>309</v>
      </c>
      <c r="L275" s="153"/>
      <c r="M275" s="153"/>
      <c r="N275" s="153"/>
      <c r="O275" s="153"/>
      <c r="P275" s="153"/>
      <c r="Q275" s="153"/>
      <c r="AP275" s="134" t="str">
        <f>IF(ISERR(IF($C275="","",SUMIFS(Con_ve!$F$6:$F$1005,Con_ve!$C$6:$C$1005,$C275,Con_ve!$I$6:$I$1005,"Fechada",Con_ve!$Q$6:$Q$1005,Cad_cl!AP$5))),"",IF($C275="","",SUMIFS(Con_ve!$F$6:$F$1005,Con_ve!$C$6:$C$1005,$C275,Con_ve!$I$6:$I$1005,"Fechada",Con_ve!$Q$6:$Q$1005,Cad_cl!AP$5)))</f>
        <v/>
      </c>
      <c r="AQ275" s="134" t="str">
        <f>IF(ISERR(IF($C275="","",SUMIFS(Con_ve!$F$6:$F$1005,Con_ve!$C$6:$C$1005,$C275,Con_ve!$I$6:$I$1005,"Fechada",Con_ve!$Q$6:$Q$1005,Cad_cl!AQ$5))),"",IF($C275="","",SUMIFS(Con_ve!$F$6:$F$1005,Con_ve!$C$6:$C$1005,$C275,Con_ve!$I$6:$I$1005,"Fechada",Con_ve!$Q$6:$Q$1005,Cad_cl!AQ$5)))</f>
        <v/>
      </c>
      <c r="AR275" s="134" t="str">
        <f>IF(ISERR(IF($C275="","",SUMIFS(Con_ve!$F$6:$F$1005,Con_ve!$C$6:$C$1005,$C275,Con_ve!$I$6:$I$1005,"Fechada",Con_ve!$Q$6:$Q$1005,Cad_cl!AR$5))),"",IF($C275="","",SUMIFS(Con_ve!$F$6:$F$1005,Con_ve!$C$6:$C$1005,$C275,Con_ve!$I$6:$I$1005,"Fechada",Con_ve!$Q$6:$Q$1005,Cad_cl!AR$5)))</f>
        <v/>
      </c>
      <c r="AS275" s="134" t="str">
        <f>IF(ISERR(IF($C275="","",SUMIFS(Con_ve!$F$6:$F$1005,Con_ve!$C$6:$C$1005,$C275,Con_ve!$I$6:$I$1005,"Fechada",Con_ve!$Q$6:$Q$1005,Cad_cl!AS$5))),"",IF($C275="","",SUMIFS(Con_ve!$F$6:$F$1005,Con_ve!$C$6:$C$1005,$C275,Con_ve!$I$6:$I$1005,"Fechada",Con_ve!$Q$6:$Q$1005,Cad_cl!AS$5)))</f>
        <v/>
      </c>
      <c r="AT275" s="134" t="str">
        <f>IF(ISERR(IF($C275="","",SUMIFS(Con_ve!$F$6:$F$1005,Con_ve!$C$6:$C$1005,$C275,Con_ve!$I$6:$I$1005,"Fechada",Con_ve!$Q$6:$Q$1005,Cad_cl!AT$5))),"",IF($C275="","",SUMIFS(Con_ve!$F$6:$F$1005,Con_ve!$C$6:$C$1005,$C275,Con_ve!$I$6:$I$1005,"Fechada",Con_ve!$Q$6:$Q$1005,Cad_cl!AT$5)))</f>
        <v/>
      </c>
      <c r="AU275" s="134" t="str">
        <f>IF(ISERR(IF($C275="","",SUMIFS(Con_ve!$F$6:$F$1005,Con_ve!$C$6:$C$1005,$C275,Con_ve!$I$6:$I$1005,"Fechada",Con_ve!$Q$6:$Q$1005,Cad_cl!AU$5))),"",IF($C275="","",SUMIFS(Con_ve!$F$6:$F$1005,Con_ve!$C$6:$C$1005,$C275,Con_ve!$I$6:$I$1005,"Fechada",Con_ve!$Q$6:$Q$1005,Cad_cl!AU$5)))</f>
        <v/>
      </c>
      <c r="AV275" s="134" t="str">
        <f>IF(ISERR(IF($C275="","",SUMIFS(Con_ve!$F$6:$F$1005,Con_ve!$C$6:$C$1005,$C275,Con_ve!$I$6:$I$1005,"Fechada",Con_ve!$Q$6:$Q$1005,Cad_cl!AV$5))),"",IF($C275="","",SUMIFS(Con_ve!$F$6:$F$1005,Con_ve!$C$6:$C$1005,$C275,Con_ve!$I$6:$I$1005,"Fechada",Con_ve!$Q$6:$Q$1005,Cad_cl!AV$5)))</f>
        <v/>
      </c>
      <c r="AW275" s="134" t="str">
        <f>IF(ISERR(IF($C275="","",SUMIFS(Con_ve!$F$6:$F$1005,Con_ve!$C$6:$C$1005,$C275,Con_ve!$I$6:$I$1005,"Fechada",Con_ve!$Q$6:$Q$1005,Cad_cl!AW$5))),"",IF($C275="","",SUMIFS(Con_ve!$F$6:$F$1005,Con_ve!$C$6:$C$1005,$C275,Con_ve!$I$6:$I$1005,"Fechada",Con_ve!$Q$6:$Q$1005,Cad_cl!AW$5)))</f>
        <v/>
      </c>
      <c r="AX275" s="134" t="str">
        <f>IF(ISERR(IF($C275="","",SUMIFS(Con_ve!$F$6:$F$1005,Con_ve!$C$6:$C$1005,$C275,Con_ve!$I$6:$I$1005,"Fechada",Con_ve!$Q$6:$Q$1005,Cad_cl!AX$5))),"",IF($C275="","",SUMIFS(Con_ve!$F$6:$F$1005,Con_ve!$C$6:$C$1005,$C275,Con_ve!$I$6:$I$1005,"Fechada",Con_ve!$Q$6:$Q$1005,Cad_cl!AX$5)))</f>
        <v/>
      </c>
      <c r="AY275" s="134" t="str">
        <f>IF(ISERR(IF($C275="","",SUMIFS(Con_ve!$F$6:$F$1005,Con_ve!$C$6:$C$1005,$C275,Con_ve!$I$6:$I$1005,"Fechada",Con_ve!$Q$6:$Q$1005,Cad_cl!AY$5))),"",IF($C275="","",SUMIFS(Con_ve!$F$6:$F$1005,Con_ve!$C$6:$C$1005,$C275,Con_ve!$I$6:$I$1005,"Fechada",Con_ve!$Q$6:$Q$1005,Cad_cl!AY$5)))</f>
        <v/>
      </c>
      <c r="AZ275" s="134" t="str">
        <f>IF(ISERR(IF($C275="","",SUMIFS(Con_ve!$F$6:$F$1005,Con_ve!$C$6:$C$1005,$C275,Con_ve!$I$6:$I$1005,"Fechada",Con_ve!$Q$6:$Q$1005,Cad_cl!AZ$5))),"",IF($C275="","",SUMIFS(Con_ve!$F$6:$F$1005,Con_ve!$C$6:$C$1005,$C275,Con_ve!$I$6:$I$1005,"Fechada",Con_ve!$Q$6:$Q$1005,Cad_cl!AZ$5)))</f>
        <v/>
      </c>
      <c r="BA275" s="134" t="str">
        <f>IF(ISERR(IF($C275="","",SUMIFS(Con_ve!$F$6:$F$1005,Con_ve!$C$6:$C$1005,$C275,Con_ve!$I$6:$I$1005,"Fechada",Con_ve!$Q$6:$Q$1005,Cad_cl!BA$5))),"",IF($C275="","",SUMIFS(Con_ve!$F$6:$F$1005,Con_ve!$C$6:$C$1005,$C275,Con_ve!$I$6:$I$1005,"Fechada",Con_ve!$Q$6:$Q$1005,Cad_cl!BA$5)))</f>
        <v/>
      </c>
      <c r="BB275" s="134">
        <f t="shared" si="12"/>
        <v>0</v>
      </c>
      <c r="BD275" s="134" t="str">
        <f>IF(ISERR(IF($C275="","",SUMIFS(Con_ve!$F$6:$F$1005,Con_ve!$C$6:$C$1005,$C275,Con_ve!$I$6:$I$1005,"Em negociação",Con_ve!$Q$6:$Q$1005,Cad_cl!BD$5))),"",IF($C275="","",SUMIFS(Con_ve!$F$6:$F$1005,Con_ve!$C$6:$C$1005,$C275,Con_ve!$I$6:$I$1005,"Em negociação",Con_ve!$Q$6:$Q$1005,Cad_cl!BD$5)))</f>
        <v/>
      </c>
      <c r="BE275" s="134" t="str">
        <f>IF(ISERR(IF($C275="","",SUMIFS(Con_ve!$F$6:$F$1005,Con_ve!$C$6:$C$1005,$C275,Con_ve!$I$6:$I$1005,"Em negociação",Con_ve!$Q$6:$Q$1005,Cad_cl!BE$5))),"",IF($C275="","",SUMIFS(Con_ve!$F$6:$F$1005,Con_ve!$C$6:$C$1005,$C275,Con_ve!$I$6:$I$1005,"Em negociação",Con_ve!$Q$6:$Q$1005,Cad_cl!BE$5)))</f>
        <v/>
      </c>
      <c r="BF275" s="134" t="str">
        <f>IF(ISERR(IF($C275="","",SUMIFS(Con_ve!$F$6:$F$1005,Con_ve!$C$6:$C$1005,$C275,Con_ve!$I$6:$I$1005,"Em negociação",Con_ve!$Q$6:$Q$1005,Cad_cl!BF$5))),"",IF($C275="","",SUMIFS(Con_ve!$F$6:$F$1005,Con_ve!$C$6:$C$1005,$C275,Con_ve!$I$6:$I$1005,"Em negociação",Con_ve!$Q$6:$Q$1005,Cad_cl!BF$5)))</f>
        <v/>
      </c>
      <c r="BG275" s="134" t="str">
        <f>IF(ISERR(IF($C275="","",SUMIFS(Con_ve!$F$6:$F$1005,Con_ve!$C$6:$C$1005,$C275,Con_ve!$I$6:$I$1005,"Em negociação",Con_ve!$Q$6:$Q$1005,Cad_cl!BG$5))),"",IF($C275="","",SUMIFS(Con_ve!$F$6:$F$1005,Con_ve!$C$6:$C$1005,$C275,Con_ve!$I$6:$I$1005,"Em negociação",Con_ve!$Q$6:$Q$1005,Cad_cl!BG$5)))</f>
        <v/>
      </c>
      <c r="BH275" s="134" t="str">
        <f>IF(ISERR(IF($C275="","",SUMIFS(Con_ve!$F$6:$F$1005,Con_ve!$C$6:$C$1005,$C275,Con_ve!$I$6:$I$1005,"Em negociação",Con_ve!$Q$6:$Q$1005,Cad_cl!BH$5))),"",IF($C275="","",SUMIFS(Con_ve!$F$6:$F$1005,Con_ve!$C$6:$C$1005,$C275,Con_ve!$I$6:$I$1005,"Em negociação",Con_ve!$Q$6:$Q$1005,Cad_cl!BH$5)))</f>
        <v/>
      </c>
      <c r="BI275" s="134" t="str">
        <f>IF(ISERR(IF($C275="","",SUMIFS(Con_ve!$F$6:$F$1005,Con_ve!$C$6:$C$1005,$C275,Con_ve!$I$6:$I$1005,"Em negociação",Con_ve!$Q$6:$Q$1005,Cad_cl!BI$5))),"",IF($C275="","",SUMIFS(Con_ve!$F$6:$F$1005,Con_ve!$C$6:$C$1005,$C275,Con_ve!$I$6:$I$1005,"Em negociação",Con_ve!$Q$6:$Q$1005,Cad_cl!BI$5)))</f>
        <v/>
      </c>
      <c r="BJ275" s="134" t="str">
        <f>IF(ISERR(IF($C275="","",SUMIFS(Con_ve!$F$6:$F$1005,Con_ve!$C$6:$C$1005,$C275,Con_ve!$I$6:$I$1005,"Em negociação",Con_ve!$Q$6:$Q$1005,Cad_cl!BJ$5))),"",IF($C275="","",SUMIFS(Con_ve!$F$6:$F$1005,Con_ve!$C$6:$C$1005,$C275,Con_ve!$I$6:$I$1005,"Em negociação",Con_ve!$Q$6:$Q$1005,Cad_cl!BJ$5)))</f>
        <v/>
      </c>
      <c r="BK275" s="134" t="str">
        <f>IF(ISERR(IF($C275="","",SUMIFS(Con_ve!$F$6:$F$1005,Con_ve!$C$6:$C$1005,$C275,Con_ve!$I$6:$I$1005,"Em negociação",Con_ve!$Q$6:$Q$1005,Cad_cl!BK$5))),"",IF($C275="","",SUMIFS(Con_ve!$F$6:$F$1005,Con_ve!$C$6:$C$1005,$C275,Con_ve!$I$6:$I$1005,"Em negociação",Con_ve!$Q$6:$Q$1005,Cad_cl!BK$5)))</f>
        <v/>
      </c>
      <c r="BL275" s="134" t="str">
        <f>IF(ISERR(IF($C275="","",SUMIFS(Con_ve!$F$6:$F$1005,Con_ve!$C$6:$C$1005,$C275,Con_ve!$I$6:$I$1005,"Em negociação",Con_ve!$Q$6:$Q$1005,Cad_cl!BL$5))),"",IF($C275="","",SUMIFS(Con_ve!$F$6:$F$1005,Con_ve!$C$6:$C$1005,$C275,Con_ve!$I$6:$I$1005,"Em negociação",Con_ve!$Q$6:$Q$1005,Cad_cl!BL$5)))</f>
        <v/>
      </c>
      <c r="BM275" s="134" t="str">
        <f>IF(ISERR(IF($C275="","",SUMIFS(Con_ve!$F$6:$F$1005,Con_ve!$C$6:$C$1005,$C275,Con_ve!$I$6:$I$1005,"Em negociação",Con_ve!$Q$6:$Q$1005,Cad_cl!BM$5))),"",IF($C275="","",SUMIFS(Con_ve!$F$6:$F$1005,Con_ve!$C$6:$C$1005,$C275,Con_ve!$I$6:$I$1005,"Em negociação",Con_ve!$Q$6:$Q$1005,Cad_cl!BM$5)))</f>
        <v/>
      </c>
      <c r="BN275" s="134" t="str">
        <f>IF(ISERR(IF($C275="","",SUMIFS(Con_ve!$F$6:$F$1005,Con_ve!$C$6:$C$1005,$C275,Con_ve!$I$6:$I$1005,"Em negociação",Con_ve!$Q$6:$Q$1005,Cad_cl!BN$5))),"",IF($C275="","",SUMIFS(Con_ve!$F$6:$F$1005,Con_ve!$C$6:$C$1005,$C275,Con_ve!$I$6:$I$1005,"Em negociação",Con_ve!$Q$6:$Q$1005,Cad_cl!BN$5)))</f>
        <v/>
      </c>
      <c r="BO275" s="134" t="str">
        <f>IF(ISERR(IF($C275="","",SUMIFS(Con_ve!$F$6:$F$1005,Con_ve!$C$6:$C$1005,$C275,Con_ve!$I$6:$I$1005,"Em negociação",Con_ve!$Q$6:$Q$1005,Cad_cl!BO$5))),"",IF($C275="","",SUMIFS(Con_ve!$F$6:$F$1005,Con_ve!$C$6:$C$1005,$C275,Con_ve!$I$6:$I$1005,"Em negociação",Con_ve!$Q$6:$Q$1005,Cad_cl!BO$5)))</f>
        <v/>
      </c>
      <c r="BP275" s="134">
        <f t="shared" si="13"/>
        <v>0</v>
      </c>
      <c r="BR275" s="125" t="str">
        <f>IF(ISERR(IF(AND($I275=Re_lo!$E$5,BR$5=VLOOKUP(Re_lo!$H$5,Re_lo!$N$5:$O$16,2,0)),AP275,"")),"",IF(AND($I275=Re_lo!$E$5,BR$5=VLOOKUP(Re_lo!$H$5,Re_lo!$N$5:$O$16,2,0)),AP275,""))</f>
        <v/>
      </c>
      <c r="BS275" s="125" t="str">
        <f>IF(ISERR(IF(AND($I275=Re_lo!$E$5,BS$5=VLOOKUP(Re_lo!$H$5,Re_lo!$N$5:$O$16,2,0)),AQ275,"")),"",IF(AND($I275=Re_lo!$E$5,BS$5=VLOOKUP(Re_lo!$H$5,Re_lo!$N$5:$O$16,2,0)),AQ275,""))</f>
        <v/>
      </c>
      <c r="BT275" s="125" t="str">
        <f>IF(ISERR(IF(AND($I275=Re_lo!$E$5,BT$5=VLOOKUP(Re_lo!$H$5,Re_lo!$N$5:$O$16,2,0)),AR275,"")),"",IF(AND($I275=Re_lo!$E$5,BT$5=VLOOKUP(Re_lo!$H$5,Re_lo!$N$5:$O$16,2,0)),AR275,""))</f>
        <v/>
      </c>
      <c r="BU275" s="125" t="str">
        <f>IF(ISERR(IF(AND($I275=Re_lo!$E$5,BU$5=VLOOKUP(Re_lo!$H$5,Re_lo!$N$5:$O$16,2,0)),AS275,"")),"",IF(AND($I275=Re_lo!$E$5,BU$5=VLOOKUP(Re_lo!$H$5,Re_lo!$N$5:$O$16,2,0)),AS275,""))</f>
        <v/>
      </c>
      <c r="BV275" s="125" t="str">
        <f>IF(ISERR(IF(AND($I275=Re_lo!$E$5,BV$5=VLOOKUP(Re_lo!$H$5,Re_lo!$N$5:$O$16,2,0)),AT275,"")),"",IF(AND($I275=Re_lo!$E$5,BV$5=VLOOKUP(Re_lo!$H$5,Re_lo!$N$5:$O$16,2,0)),AT275,""))</f>
        <v/>
      </c>
      <c r="BW275" s="125" t="str">
        <f>IF(ISERR(IF(AND($I275=Re_lo!$E$5,BW$5=VLOOKUP(Re_lo!$H$5,Re_lo!$N$5:$O$16,2,0)),AU275,"")),"",IF(AND($I275=Re_lo!$E$5,BW$5=VLOOKUP(Re_lo!$H$5,Re_lo!$N$5:$O$16,2,0)),AU275,""))</f>
        <v/>
      </c>
      <c r="BX275" s="125" t="str">
        <f>IF(ISERR(IF(AND($I275=Re_lo!$E$5,BX$5=VLOOKUP(Re_lo!$H$5,Re_lo!$N$5:$O$16,2,0)),AV275,"")),"",IF(AND($I275=Re_lo!$E$5,BX$5=VLOOKUP(Re_lo!$H$5,Re_lo!$N$5:$O$16,2,0)),AV275,""))</f>
        <v/>
      </c>
      <c r="BY275" s="125" t="str">
        <f>IF(ISERR(IF(AND($I275=Re_lo!$E$5,BY$5=VLOOKUP(Re_lo!$H$5,Re_lo!$N$5:$O$16,2,0)),AW275,"")),"",IF(AND($I275=Re_lo!$E$5,BY$5=VLOOKUP(Re_lo!$H$5,Re_lo!$N$5:$O$16,2,0)),AW275,""))</f>
        <v/>
      </c>
      <c r="BZ275" s="125" t="str">
        <f>IF(ISERR(IF(AND($I275=Re_lo!$E$5,BZ$5=VLOOKUP(Re_lo!$H$5,Re_lo!$N$5:$O$16,2,0)),AX275,"")),"",IF(AND($I275=Re_lo!$E$5,BZ$5=VLOOKUP(Re_lo!$H$5,Re_lo!$N$5:$O$16,2,0)),AX275,""))</f>
        <v/>
      </c>
      <c r="CA275" s="125" t="str">
        <f>IF(ISERR(IF(AND($I275=Re_lo!$E$5,CA$5=VLOOKUP(Re_lo!$H$5,Re_lo!$N$5:$O$16,2,0)),AY275,"")),"",IF(AND($I275=Re_lo!$E$5,CA$5=VLOOKUP(Re_lo!$H$5,Re_lo!$N$5:$O$16,2,0)),AY275,""))</f>
        <v/>
      </c>
      <c r="CB275" s="125" t="str">
        <f>IF(ISERR(IF(AND($I275=Re_lo!$E$5,CB$5=VLOOKUP(Re_lo!$H$5,Re_lo!$N$5:$O$16,2,0)),AZ275,"")),"",IF(AND($I275=Re_lo!$E$5,CB$5=VLOOKUP(Re_lo!$H$5,Re_lo!$N$5:$O$16,2,0)),AZ275,""))</f>
        <v/>
      </c>
      <c r="CC275" s="125" t="str">
        <f>IF(ISERR(IF(AND($I275=Re_lo!$E$5,CC$5=VLOOKUP(Re_lo!$H$5,Re_lo!$N$5:$O$16,2,0)),BA275,"")),"",IF(AND($I275=Re_lo!$E$5,CC$5=VLOOKUP(Re_lo!$H$5,Re_lo!$N$5:$O$16,2,0)),BA275,""))</f>
        <v/>
      </c>
      <c r="CD275" s="125" t="str">
        <f>IF(ISERR(IF(AND($I275=Re_lo!$E$5,CD$5=VLOOKUP(Re_lo!$H$5,Re_lo!$N$5:$O$16,2,0)),BB275,"")),"",IF(AND($I275=Re_lo!$E$5,CD$5=VLOOKUP(Re_lo!$H$5,Re_lo!$N$5:$O$16,2,0)),BB275,""))</f>
        <v/>
      </c>
      <c r="CF275" s="125" t="str">
        <f>IF($C275="","",COUNTIFS(Con_ve!$C$6:$C$1005,$C275,Con_ve!$Q$6:$Q$1005,Cad_cl!CF$5))</f>
        <v/>
      </c>
      <c r="CG275" s="125" t="str">
        <f>IF($C275="","",COUNTIFS(Con_ve!$C$6:$C$1005,$C275,Con_ve!$Q$6:$Q$1005,Cad_cl!CG$5))</f>
        <v/>
      </c>
      <c r="CH275" s="125" t="str">
        <f>IF($C275="","",COUNTIFS(Con_ve!$C$6:$C$1005,$C275,Con_ve!$Q$6:$Q$1005,Cad_cl!CH$5))</f>
        <v/>
      </c>
      <c r="CI275" s="125" t="str">
        <f>IF($C275="","",COUNTIFS(Con_ve!$C$6:$C$1005,$C275,Con_ve!$Q$6:$Q$1005,Cad_cl!CI$5))</f>
        <v/>
      </c>
      <c r="CJ275" s="125" t="str">
        <f>IF($C275="","",COUNTIFS(Con_ve!$C$6:$C$1005,$C275,Con_ve!$Q$6:$Q$1005,Cad_cl!CJ$5))</f>
        <v/>
      </c>
      <c r="CK275" s="125" t="str">
        <f>IF($C275="","",COUNTIFS(Con_ve!$C$6:$C$1005,$C275,Con_ve!$Q$6:$Q$1005,Cad_cl!CK$5))</f>
        <v/>
      </c>
      <c r="CL275" s="125" t="str">
        <f>IF($C275="","",COUNTIFS(Con_ve!$C$6:$C$1005,$C275,Con_ve!$Q$6:$Q$1005,Cad_cl!CL$5))</f>
        <v/>
      </c>
      <c r="CM275" s="125" t="str">
        <f>IF($C275="","",COUNTIFS(Con_ve!$C$6:$C$1005,$C275,Con_ve!$Q$6:$Q$1005,Cad_cl!CM$5))</f>
        <v/>
      </c>
      <c r="CN275" s="125" t="str">
        <f>IF($C275="","",COUNTIFS(Con_ve!$C$6:$C$1005,$C275,Con_ve!$Q$6:$Q$1005,Cad_cl!CN$5))</f>
        <v/>
      </c>
      <c r="CO275" s="125" t="str">
        <f>IF($C275="","",COUNTIFS(Con_ve!$C$6:$C$1005,$C275,Con_ve!$Q$6:$Q$1005,Cad_cl!CO$5))</f>
        <v/>
      </c>
      <c r="CP275" s="125" t="str">
        <f>IF($C275="","",COUNTIFS(Con_ve!$C$6:$C$1005,$C275,Con_ve!$Q$6:$Q$1005,Cad_cl!CP$5))</f>
        <v/>
      </c>
      <c r="CQ275" s="125" t="str">
        <f>IF($C275="","",COUNTIFS(Con_ve!$C$6:$C$1005,$C275,Con_ve!$Q$6:$Q$1005,Cad_cl!CQ$5))</f>
        <v/>
      </c>
      <c r="CR275" s="125">
        <f t="shared" si="14"/>
        <v>0</v>
      </c>
    </row>
    <row r="276" spans="3:96" ht="30" customHeight="1">
      <c r="C276" s="153"/>
      <c r="D276" s="153"/>
      <c r="E276" s="154"/>
      <c r="F276" s="153"/>
      <c r="G276" s="155"/>
      <c r="H276" s="153"/>
      <c r="I276" s="153"/>
      <c r="J276" s="132" t="s">
        <v>309</v>
      </c>
      <c r="K276" s="133" t="s">
        <v>309</v>
      </c>
      <c r="L276" s="153"/>
      <c r="M276" s="153"/>
      <c r="N276" s="153"/>
      <c r="O276" s="153"/>
      <c r="P276" s="153"/>
      <c r="Q276" s="153"/>
      <c r="AP276" s="134" t="str">
        <f>IF(ISERR(IF($C276="","",SUMIFS(Con_ve!$F$6:$F$1005,Con_ve!$C$6:$C$1005,$C276,Con_ve!$I$6:$I$1005,"Fechada",Con_ve!$Q$6:$Q$1005,Cad_cl!AP$5))),"",IF($C276="","",SUMIFS(Con_ve!$F$6:$F$1005,Con_ve!$C$6:$C$1005,$C276,Con_ve!$I$6:$I$1005,"Fechada",Con_ve!$Q$6:$Q$1005,Cad_cl!AP$5)))</f>
        <v/>
      </c>
      <c r="AQ276" s="134" t="str">
        <f>IF(ISERR(IF($C276="","",SUMIFS(Con_ve!$F$6:$F$1005,Con_ve!$C$6:$C$1005,$C276,Con_ve!$I$6:$I$1005,"Fechada",Con_ve!$Q$6:$Q$1005,Cad_cl!AQ$5))),"",IF($C276="","",SUMIFS(Con_ve!$F$6:$F$1005,Con_ve!$C$6:$C$1005,$C276,Con_ve!$I$6:$I$1005,"Fechada",Con_ve!$Q$6:$Q$1005,Cad_cl!AQ$5)))</f>
        <v/>
      </c>
      <c r="AR276" s="134" t="str">
        <f>IF(ISERR(IF($C276="","",SUMIFS(Con_ve!$F$6:$F$1005,Con_ve!$C$6:$C$1005,$C276,Con_ve!$I$6:$I$1005,"Fechada",Con_ve!$Q$6:$Q$1005,Cad_cl!AR$5))),"",IF($C276="","",SUMIFS(Con_ve!$F$6:$F$1005,Con_ve!$C$6:$C$1005,$C276,Con_ve!$I$6:$I$1005,"Fechada",Con_ve!$Q$6:$Q$1005,Cad_cl!AR$5)))</f>
        <v/>
      </c>
      <c r="AS276" s="134" t="str">
        <f>IF(ISERR(IF($C276="","",SUMIFS(Con_ve!$F$6:$F$1005,Con_ve!$C$6:$C$1005,$C276,Con_ve!$I$6:$I$1005,"Fechada",Con_ve!$Q$6:$Q$1005,Cad_cl!AS$5))),"",IF($C276="","",SUMIFS(Con_ve!$F$6:$F$1005,Con_ve!$C$6:$C$1005,$C276,Con_ve!$I$6:$I$1005,"Fechada",Con_ve!$Q$6:$Q$1005,Cad_cl!AS$5)))</f>
        <v/>
      </c>
      <c r="AT276" s="134" t="str">
        <f>IF(ISERR(IF($C276="","",SUMIFS(Con_ve!$F$6:$F$1005,Con_ve!$C$6:$C$1005,$C276,Con_ve!$I$6:$I$1005,"Fechada",Con_ve!$Q$6:$Q$1005,Cad_cl!AT$5))),"",IF($C276="","",SUMIFS(Con_ve!$F$6:$F$1005,Con_ve!$C$6:$C$1005,$C276,Con_ve!$I$6:$I$1005,"Fechada",Con_ve!$Q$6:$Q$1005,Cad_cl!AT$5)))</f>
        <v/>
      </c>
      <c r="AU276" s="134" t="str">
        <f>IF(ISERR(IF($C276="","",SUMIFS(Con_ve!$F$6:$F$1005,Con_ve!$C$6:$C$1005,$C276,Con_ve!$I$6:$I$1005,"Fechada",Con_ve!$Q$6:$Q$1005,Cad_cl!AU$5))),"",IF($C276="","",SUMIFS(Con_ve!$F$6:$F$1005,Con_ve!$C$6:$C$1005,$C276,Con_ve!$I$6:$I$1005,"Fechada",Con_ve!$Q$6:$Q$1005,Cad_cl!AU$5)))</f>
        <v/>
      </c>
      <c r="AV276" s="134" t="str">
        <f>IF(ISERR(IF($C276="","",SUMIFS(Con_ve!$F$6:$F$1005,Con_ve!$C$6:$C$1005,$C276,Con_ve!$I$6:$I$1005,"Fechada",Con_ve!$Q$6:$Q$1005,Cad_cl!AV$5))),"",IF($C276="","",SUMIFS(Con_ve!$F$6:$F$1005,Con_ve!$C$6:$C$1005,$C276,Con_ve!$I$6:$I$1005,"Fechada",Con_ve!$Q$6:$Q$1005,Cad_cl!AV$5)))</f>
        <v/>
      </c>
      <c r="AW276" s="134" t="str">
        <f>IF(ISERR(IF($C276="","",SUMIFS(Con_ve!$F$6:$F$1005,Con_ve!$C$6:$C$1005,$C276,Con_ve!$I$6:$I$1005,"Fechada",Con_ve!$Q$6:$Q$1005,Cad_cl!AW$5))),"",IF($C276="","",SUMIFS(Con_ve!$F$6:$F$1005,Con_ve!$C$6:$C$1005,$C276,Con_ve!$I$6:$I$1005,"Fechada",Con_ve!$Q$6:$Q$1005,Cad_cl!AW$5)))</f>
        <v/>
      </c>
      <c r="AX276" s="134" t="str">
        <f>IF(ISERR(IF($C276="","",SUMIFS(Con_ve!$F$6:$F$1005,Con_ve!$C$6:$C$1005,$C276,Con_ve!$I$6:$I$1005,"Fechada",Con_ve!$Q$6:$Q$1005,Cad_cl!AX$5))),"",IF($C276="","",SUMIFS(Con_ve!$F$6:$F$1005,Con_ve!$C$6:$C$1005,$C276,Con_ve!$I$6:$I$1005,"Fechada",Con_ve!$Q$6:$Q$1005,Cad_cl!AX$5)))</f>
        <v/>
      </c>
      <c r="AY276" s="134" t="str">
        <f>IF(ISERR(IF($C276="","",SUMIFS(Con_ve!$F$6:$F$1005,Con_ve!$C$6:$C$1005,$C276,Con_ve!$I$6:$I$1005,"Fechada",Con_ve!$Q$6:$Q$1005,Cad_cl!AY$5))),"",IF($C276="","",SUMIFS(Con_ve!$F$6:$F$1005,Con_ve!$C$6:$C$1005,$C276,Con_ve!$I$6:$I$1005,"Fechada",Con_ve!$Q$6:$Q$1005,Cad_cl!AY$5)))</f>
        <v/>
      </c>
      <c r="AZ276" s="134" t="str">
        <f>IF(ISERR(IF($C276="","",SUMIFS(Con_ve!$F$6:$F$1005,Con_ve!$C$6:$C$1005,$C276,Con_ve!$I$6:$I$1005,"Fechada",Con_ve!$Q$6:$Q$1005,Cad_cl!AZ$5))),"",IF($C276="","",SUMIFS(Con_ve!$F$6:$F$1005,Con_ve!$C$6:$C$1005,$C276,Con_ve!$I$6:$I$1005,"Fechada",Con_ve!$Q$6:$Q$1005,Cad_cl!AZ$5)))</f>
        <v/>
      </c>
      <c r="BA276" s="134" t="str">
        <f>IF(ISERR(IF($C276="","",SUMIFS(Con_ve!$F$6:$F$1005,Con_ve!$C$6:$C$1005,$C276,Con_ve!$I$6:$I$1005,"Fechada",Con_ve!$Q$6:$Q$1005,Cad_cl!BA$5))),"",IF($C276="","",SUMIFS(Con_ve!$F$6:$F$1005,Con_ve!$C$6:$C$1005,$C276,Con_ve!$I$6:$I$1005,"Fechada",Con_ve!$Q$6:$Q$1005,Cad_cl!BA$5)))</f>
        <v/>
      </c>
      <c r="BB276" s="134">
        <f t="shared" si="12"/>
        <v>0</v>
      </c>
      <c r="BD276" s="134" t="str">
        <f>IF(ISERR(IF($C276="","",SUMIFS(Con_ve!$F$6:$F$1005,Con_ve!$C$6:$C$1005,$C276,Con_ve!$I$6:$I$1005,"Em negociação",Con_ve!$Q$6:$Q$1005,Cad_cl!BD$5))),"",IF($C276="","",SUMIFS(Con_ve!$F$6:$F$1005,Con_ve!$C$6:$C$1005,$C276,Con_ve!$I$6:$I$1005,"Em negociação",Con_ve!$Q$6:$Q$1005,Cad_cl!BD$5)))</f>
        <v/>
      </c>
      <c r="BE276" s="134" t="str">
        <f>IF(ISERR(IF($C276="","",SUMIFS(Con_ve!$F$6:$F$1005,Con_ve!$C$6:$C$1005,$C276,Con_ve!$I$6:$I$1005,"Em negociação",Con_ve!$Q$6:$Q$1005,Cad_cl!BE$5))),"",IF($C276="","",SUMIFS(Con_ve!$F$6:$F$1005,Con_ve!$C$6:$C$1005,$C276,Con_ve!$I$6:$I$1005,"Em negociação",Con_ve!$Q$6:$Q$1005,Cad_cl!BE$5)))</f>
        <v/>
      </c>
      <c r="BF276" s="134" t="str">
        <f>IF(ISERR(IF($C276="","",SUMIFS(Con_ve!$F$6:$F$1005,Con_ve!$C$6:$C$1005,$C276,Con_ve!$I$6:$I$1005,"Em negociação",Con_ve!$Q$6:$Q$1005,Cad_cl!BF$5))),"",IF($C276="","",SUMIFS(Con_ve!$F$6:$F$1005,Con_ve!$C$6:$C$1005,$C276,Con_ve!$I$6:$I$1005,"Em negociação",Con_ve!$Q$6:$Q$1005,Cad_cl!BF$5)))</f>
        <v/>
      </c>
      <c r="BG276" s="134" t="str">
        <f>IF(ISERR(IF($C276="","",SUMIFS(Con_ve!$F$6:$F$1005,Con_ve!$C$6:$C$1005,$C276,Con_ve!$I$6:$I$1005,"Em negociação",Con_ve!$Q$6:$Q$1005,Cad_cl!BG$5))),"",IF($C276="","",SUMIFS(Con_ve!$F$6:$F$1005,Con_ve!$C$6:$C$1005,$C276,Con_ve!$I$6:$I$1005,"Em negociação",Con_ve!$Q$6:$Q$1005,Cad_cl!BG$5)))</f>
        <v/>
      </c>
      <c r="BH276" s="134" t="str">
        <f>IF(ISERR(IF($C276="","",SUMIFS(Con_ve!$F$6:$F$1005,Con_ve!$C$6:$C$1005,$C276,Con_ve!$I$6:$I$1005,"Em negociação",Con_ve!$Q$6:$Q$1005,Cad_cl!BH$5))),"",IF($C276="","",SUMIFS(Con_ve!$F$6:$F$1005,Con_ve!$C$6:$C$1005,$C276,Con_ve!$I$6:$I$1005,"Em negociação",Con_ve!$Q$6:$Q$1005,Cad_cl!BH$5)))</f>
        <v/>
      </c>
      <c r="BI276" s="134" t="str">
        <f>IF(ISERR(IF($C276="","",SUMIFS(Con_ve!$F$6:$F$1005,Con_ve!$C$6:$C$1005,$C276,Con_ve!$I$6:$I$1005,"Em negociação",Con_ve!$Q$6:$Q$1005,Cad_cl!BI$5))),"",IF($C276="","",SUMIFS(Con_ve!$F$6:$F$1005,Con_ve!$C$6:$C$1005,$C276,Con_ve!$I$6:$I$1005,"Em negociação",Con_ve!$Q$6:$Q$1005,Cad_cl!BI$5)))</f>
        <v/>
      </c>
      <c r="BJ276" s="134" t="str">
        <f>IF(ISERR(IF($C276="","",SUMIFS(Con_ve!$F$6:$F$1005,Con_ve!$C$6:$C$1005,$C276,Con_ve!$I$6:$I$1005,"Em negociação",Con_ve!$Q$6:$Q$1005,Cad_cl!BJ$5))),"",IF($C276="","",SUMIFS(Con_ve!$F$6:$F$1005,Con_ve!$C$6:$C$1005,$C276,Con_ve!$I$6:$I$1005,"Em negociação",Con_ve!$Q$6:$Q$1005,Cad_cl!BJ$5)))</f>
        <v/>
      </c>
      <c r="BK276" s="134" t="str">
        <f>IF(ISERR(IF($C276="","",SUMIFS(Con_ve!$F$6:$F$1005,Con_ve!$C$6:$C$1005,$C276,Con_ve!$I$6:$I$1005,"Em negociação",Con_ve!$Q$6:$Q$1005,Cad_cl!BK$5))),"",IF($C276="","",SUMIFS(Con_ve!$F$6:$F$1005,Con_ve!$C$6:$C$1005,$C276,Con_ve!$I$6:$I$1005,"Em negociação",Con_ve!$Q$6:$Q$1005,Cad_cl!BK$5)))</f>
        <v/>
      </c>
      <c r="BL276" s="134" t="str">
        <f>IF(ISERR(IF($C276="","",SUMIFS(Con_ve!$F$6:$F$1005,Con_ve!$C$6:$C$1005,$C276,Con_ve!$I$6:$I$1005,"Em negociação",Con_ve!$Q$6:$Q$1005,Cad_cl!BL$5))),"",IF($C276="","",SUMIFS(Con_ve!$F$6:$F$1005,Con_ve!$C$6:$C$1005,$C276,Con_ve!$I$6:$I$1005,"Em negociação",Con_ve!$Q$6:$Q$1005,Cad_cl!BL$5)))</f>
        <v/>
      </c>
      <c r="BM276" s="134" t="str">
        <f>IF(ISERR(IF($C276="","",SUMIFS(Con_ve!$F$6:$F$1005,Con_ve!$C$6:$C$1005,$C276,Con_ve!$I$6:$I$1005,"Em negociação",Con_ve!$Q$6:$Q$1005,Cad_cl!BM$5))),"",IF($C276="","",SUMIFS(Con_ve!$F$6:$F$1005,Con_ve!$C$6:$C$1005,$C276,Con_ve!$I$6:$I$1005,"Em negociação",Con_ve!$Q$6:$Q$1005,Cad_cl!BM$5)))</f>
        <v/>
      </c>
      <c r="BN276" s="134" t="str">
        <f>IF(ISERR(IF($C276="","",SUMIFS(Con_ve!$F$6:$F$1005,Con_ve!$C$6:$C$1005,$C276,Con_ve!$I$6:$I$1005,"Em negociação",Con_ve!$Q$6:$Q$1005,Cad_cl!BN$5))),"",IF($C276="","",SUMIFS(Con_ve!$F$6:$F$1005,Con_ve!$C$6:$C$1005,$C276,Con_ve!$I$6:$I$1005,"Em negociação",Con_ve!$Q$6:$Q$1005,Cad_cl!BN$5)))</f>
        <v/>
      </c>
      <c r="BO276" s="134" t="str">
        <f>IF(ISERR(IF($C276="","",SUMIFS(Con_ve!$F$6:$F$1005,Con_ve!$C$6:$C$1005,$C276,Con_ve!$I$6:$I$1005,"Em negociação",Con_ve!$Q$6:$Q$1005,Cad_cl!BO$5))),"",IF($C276="","",SUMIFS(Con_ve!$F$6:$F$1005,Con_ve!$C$6:$C$1005,$C276,Con_ve!$I$6:$I$1005,"Em negociação",Con_ve!$Q$6:$Q$1005,Cad_cl!BO$5)))</f>
        <v/>
      </c>
      <c r="BP276" s="134">
        <f t="shared" si="13"/>
        <v>0</v>
      </c>
      <c r="BR276" s="125" t="str">
        <f>IF(ISERR(IF(AND($I276=Re_lo!$E$5,BR$5=VLOOKUP(Re_lo!$H$5,Re_lo!$N$5:$O$16,2,0)),AP276,"")),"",IF(AND($I276=Re_lo!$E$5,BR$5=VLOOKUP(Re_lo!$H$5,Re_lo!$N$5:$O$16,2,0)),AP276,""))</f>
        <v/>
      </c>
      <c r="BS276" s="125" t="str">
        <f>IF(ISERR(IF(AND($I276=Re_lo!$E$5,BS$5=VLOOKUP(Re_lo!$H$5,Re_lo!$N$5:$O$16,2,0)),AQ276,"")),"",IF(AND($I276=Re_lo!$E$5,BS$5=VLOOKUP(Re_lo!$H$5,Re_lo!$N$5:$O$16,2,0)),AQ276,""))</f>
        <v/>
      </c>
      <c r="BT276" s="125" t="str">
        <f>IF(ISERR(IF(AND($I276=Re_lo!$E$5,BT$5=VLOOKUP(Re_lo!$H$5,Re_lo!$N$5:$O$16,2,0)),AR276,"")),"",IF(AND($I276=Re_lo!$E$5,BT$5=VLOOKUP(Re_lo!$H$5,Re_lo!$N$5:$O$16,2,0)),AR276,""))</f>
        <v/>
      </c>
      <c r="BU276" s="125" t="str">
        <f>IF(ISERR(IF(AND($I276=Re_lo!$E$5,BU$5=VLOOKUP(Re_lo!$H$5,Re_lo!$N$5:$O$16,2,0)),AS276,"")),"",IF(AND($I276=Re_lo!$E$5,BU$5=VLOOKUP(Re_lo!$H$5,Re_lo!$N$5:$O$16,2,0)),AS276,""))</f>
        <v/>
      </c>
      <c r="BV276" s="125" t="str">
        <f>IF(ISERR(IF(AND($I276=Re_lo!$E$5,BV$5=VLOOKUP(Re_lo!$H$5,Re_lo!$N$5:$O$16,2,0)),AT276,"")),"",IF(AND($I276=Re_lo!$E$5,BV$5=VLOOKUP(Re_lo!$H$5,Re_lo!$N$5:$O$16,2,0)),AT276,""))</f>
        <v/>
      </c>
      <c r="BW276" s="125" t="str">
        <f>IF(ISERR(IF(AND($I276=Re_lo!$E$5,BW$5=VLOOKUP(Re_lo!$H$5,Re_lo!$N$5:$O$16,2,0)),AU276,"")),"",IF(AND($I276=Re_lo!$E$5,BW$5=VLOOKUP(Re_lo!$H$5,Re_lo!$N$5:$O$16,2,0)),AU276,""))</f>
        <v/>
      </c>
      <c r="BX276" s="125" t="str">
        <f>IF(ISERR(IF(AND($I276=Re_lo!$E$5,BX$5=VLOOKUP(Re_lo!$H$5,Re_lo!$N$5:$O$16,2,0)),AV276,"")),"",IF(AND($I276=Re_lo!$E$5,BX$5=VLOOKUP(Re_lo!$H$5,Re_lo!$N$5:$O$16,2,0)),AV276,""))</f>
        <v/>
      </c>
      <c r="BY276" s="125" t="str">
        <f>IF(ISERR(IF(AND($I276=Re_lo!$E$5,BY$5=VLOOKUP(Re_lo!$H$5,Re_lo!$N$5:$O$16,2,0)),AW276,"")),"",IF(AND($I276=Re_lo!$E$5,BY$5=VLOOKUP(Re_lo!$H$5,Re_lo!$N$5:$O$16,2,0)),AW276,""))</f>
        <v/>
      </c>
      <c r="BZ276" s="125" t="str">
        <f>IF(ISERR(IF(AND($I276=Re_lo!$E$5,BZ$5=VLOOKUP(Re_lo!$H$5,Re_lo!$N$5:$O$16,2,0)),AX276,"")),"",IF(AND($I276=Re_lo!$E$5,BZ$5=VLOOKUP(Re_lo!$H$5,Re_lo!$N$5:$O$16,2,0)),AX276,""))</f>
        <v/>
      </c>
      <c r="CA276" s="125" t="str">
        <f>IF(ISERR(IF(AND($I276=Re_lo!$E$5,CA$5=VLOOKUP(Re_lo!$H$5,Re_lo!$N$5:$O$16,2,0)),AY276,"")),"",IF(AND($I276=Re_lo!$E$5,CA$5=VLOOKUP(Re_lo!$H$5,Re_lo!$N$5:$O$16,2,0)),AY276,""))</f>
        <v/>
      </c>
      <c r="CB276" s="125" t="str">
        <f>IF(ISERR(IF(AND($I276=Re_lo!$E$5,CB$5=VLOOKUP(Re_lo!$H$5,Re_lo!$N$5:$O$16,2,0)),AZ276,"")),"",IF(AND($I276=Re_lo!$E$5,CB$5=VLOOKUP(Re_lo!$H$5,Re_lo!$N$5:$O$16,2,0)),AZ276,""))</f>
        <v/>
      </c>
      <c r="CC276" s="125" t="str">
        <f>IF(ISERR(IF(AND($I276=Re_lo!$E$5,CC$5=VLOOKUP(Re_lo!$H$5,Re_lo!$N$5:$O$16,2,0)),BA276,"")),"",IF(AND($I276=Re_lo!$E$5,CC$5=VLOOKUP(Re_lo!$H$5,Re_lo!$N$5:$O$16,2,0)),BA276,""))</f>
        <v/>
      </c>
      <c r="CD276" s="125" t="str">
        <f>IF(ISERR(IF(AND($I276=Re_lo!$E$5,CD$5=VLOOKUP(Re_lo!$H$5,Re_lo!$N$5:$O$16,2,0)),BB276,"")),"",IF(AND($I276=Re_lo!$E$5,CD$5=VLOOKUP(Re_lo!$H$5,Re_lo!$N$5:$O$16,2,0)),BB276,""))</f>
        <v/>
      </c>
      <c r="CF276" s="125" t="str">
        <f>IF($C276="","",COUNTIFS(Con_ve!$C$6:$C$1005,$C276,Con_ve!$Q$6:$Q$1005,Cad_cl!CF$5))</f>
        <v/>
      </c>
      <c r="CG276" s="125" t="str">
        <f>IF($C276="","",COUNTIFS(Con_ve!$C$6:$C$1005,$C276,Con_ve!$Q$6:$Q$1005,Cad_cl!CG$5))</f>
        <v/>
      </c>
      <c r="CH276" s="125" t="str">
        <f>IF($C276="","",COUNTIFS(Con_ve!$C$6:$C$1005,$C276,Con_ve!$Q$6:$Q$1005,Cad_cl!CH$5))</f>
        <v/>
      </c>
      <c r="CI276" s="125" t="str">
        <f>IF($C276="","",COUNTIFS(Con_ve!$C$6:$C$1005,$C276,Con_ve!$Q$6:$Q$1005,Cad_cl!CI$5))</f>
        <v/>
      </c>
      <c r="CJ276" s="125" t="str">
        <f>IF($C276="","",COUNTIFS(Con_ve!$C$6:$C$1005,$C276,Con_ve!$Q$6:$Q$1005,Cad_cl!CJ$5))</f>
        <v/>
      </c>
      <c r="CK276" s="125" t="str">
        <f>IF($C276="","",COUNTIFS(Con_ve!$C$6:$C$1005,$C276,Con_ve!$Q$6:$Q$1005,Cad_cl!CK$5))</f>
        <v/>
      </c>
      <c r="CL276" s="125" t="str">
        <f>IF($C276="","",COUNTIFS(Con_ve!$C$6:$C$1005,$C276,Con_ve!$Q$6:$Q$1005,Cad_cl!CL$5))</f>
        <v/>
      </c>
      <c r="CM276" s="125" t="str">
        <f>IF($C276="","",COUNTIFS(Con_ve!$C$6:$C$1005,$C276,Con_ve!$Q$6:$Q$1005,Cad_cl!CM$5))</f>
        <v/>
      </c>
      <c r="CN276" s="125" t="str">
        <f>IF($C276="","",COUNTIFS(Con_ve!$C$6:$C$1005,$C276,Con_ve!$Q$6:$Q$1005,Cad_cl!CN$5))</f>
        <v/>
      </c>
      <c r="CO276" s="125" t="str">
        <f>IF($C276="","",COUNTIFS(Con_ve!$C$6:$C$1005,$C276,Con_ve!$Q$6:$Q$1005,Cad_cl!CO$5))</f>
        <v/>
      </c>
      <c r="CP276" s="125" t="str">
        <f>IF($C276="","",COUNTIFS(Con_ve!$C$6:$C$1005,$C276,Con_ve!$Q$6:$Q$1005,Cad_cl!CP$5))</f>
        <v/>
      </c>
      <c r="CQ276" s="125" t="str">
        <f>IF($C276="","",COUNTIFS(Con_ve!$C$6:$C$1005,$C276,Con_ve!$Q$6:$Q$1005,Cad_cl!CQ$5))</f>
        <v/>
      </c>
      <c r="CR276" s="125">
        <f t="shared" si="14"/>
        <v>0</v>
      </c>
    </row>
    <row r="277" spans="3:96" ht="30" customHeight="1">
      <c r="C277" s="153"/>
      <c r="D277" s="153"/>
      <c r="E277" s="154"/>
      <c r="F277" s="153"/>
      <c r="G277" s="155"/>
      <c r="H277" s="153"/>
      <c r="I277" s="153"/>
      <c r="J277" s="132" t="s">
        <v>309</v>
      </c>
      <c r="K277" s="133" t="s">
        <v>309</v>
      </c>
      <c r="L277" s="153"/>
      <c r="M277" s="153"/>
      <c r="N277" s="153"/>
      <c r="O277" s="153"/>
      <c r="P277" s="153"/>
      <c r="Q277" s="153"/>
      <c r="AP277" s="134" t="str">
        <f>IF(ISERR(IF($C277="","",SUMIFS(Con_ve!$F$6:$F$1005,Con_ve!$C$6:$C$1005,$C277,Con_ve!$I$6:$I$1005,"Fechada",Con_ve!$Q$6:$Q$1005,Cad_cl!AP$5))),"",IF($C277="","",SUMIFS(Con_ve!$F$6:$F$1005,Con_ve!$C$6:$C$1005,$C277,Con_ve!$I$6:$I$1005,"Fechada",Con_ve!$Q$6:$Q$1005,Cad_cl!AP$5)))</f>
        <v/>
      </c>
      <c r="AQ277" s="134" t="str">
        <f>IF(ISERR(IF($C277="","",SUMIFS(Con_ve!$F$6:$F$1005,Con_ve!$C$6:$C$1005,$C277,Con_ve!$I$6:$I$1005,"Fechada",Con_ve!$Q$6:$Q$1005,Cad_cl!AQ$5))),"",IF($C277="","",SUMIFS(Con_ve!$F$6:$F$1005,Con_ve!$C$6:$C$1005,$C277,Con_ve!$I$6:$I$1005,"Fechada",Con_ve!$Q$6:$Q$1005,Cad_cl!AQ$5)))</f>
        <v/>
      </c>
      <c r="AR277" s="134" t="str">
        <f>IF(ISERR(IF($C277="","",SUMIFS(Con_ve!$F$6:$F$1005,Con_ve!$C$6:$C$1005,$C277,Con_ve!$I$6:$I$1005,"Fechada",Con_ve!$Q$6:$Q$1005,Cad_cl!AR$5))),"",IF($C277="","",SUMIFS(Con_ve!$F$6:$F$1005,Con_ve!$C$6:$C$1005,$C277,Con_ve!$I$6:$I$1005,"Fechada",Con_ve!$Q$6:$Q$1005,Cad_cl!AR$5)))</f>
        <v/>
      </c>
      <c r="AS277" s="134" t="str">
        <f>IF(ISERR(IF($C277="","",SUMIFS(Con_ve!$F$6:$F$1005,Con_ve!$C$6:$C$1005,$C277,Con_ve!$I$6:$I$1005,"Fechada",Con_ve!$Q$6:$Q$1005,Cad_cl!AS$5))),"",IF($C277="","",SUMIFS(Con_ve!$F$6:$F$1005,Con_ve!$C$6:$C$1005,$C277,Con_ve!$I$6:$I$1005,"Fechada",Con_ve!$Q$6:$Q$1005,Cad_cl!AS$5)))</f>
        <v/>
      </c>
      <c r="AT277" s="134" t="str">
        <f>IF(ISERR(IF($C277="","",SUMIFS(Con_ve!$F$6:$F$1005,Con_ve!$C$6:$C$1005,$C277,Con_ve!$I$6:$I$1005,"Fechada",Con_ve!$Q$6:$Q$1005,Cad_cl!AT$5))),"",IF($C277="","",SUMIFS(Con_ve!$F$6:$F$1005,Con_ve!$C$6:$C$1005,$C277,Con_ve!$I$6:$I$1005,"Fechada",Con_ve!$Q$6:$Q$1005,Cad_cl!AT$5)))</f>
        <v/>
      </c>
      <c r="AU277" s="134" t="str">
        <f>IF(ISERR(IF($C277="","",SUMIFS(Con_ve!$F$6:$F$1005,Con_ve!$C$6:$C$1005,$C277,Con_ve!$I$6:$I$1005,"Fechada",Con_ve!$Q$6:$Q$1005,Cad_cl!AU$5))),"",IF($C277="","",SUMIFS(Con_ve!$F$6:$F$1005,Con_ve!$C$6:$C$1005,$C277,Con_ve!$I$6:$I$1005,"Fechada",Con_ve!$Q$6:$Q$1005,Cad_cl!AU$5)))</f>
        <v/>
      </c>
      <c r="AV277" s="134" t="str">
        <f>IF(ISERR(IF($C277="","",SUMIFS(Con_ve!$F$6:$F$1005,Con_ve!$C$6:$C$1005,$C277,Con_ve!$I$6:$I$1005,"Fechada",Con_ve!$Q$6:$Q$1005,Cad_cl!AV$5))),"",IF($C277="","",SUMIFS(Con_ve!$F$6:$F$1005,Con_ve!$C$6:$C$1005,$C277,Con_ve!$I$6:$I$1005,"Fechada",Con_ve!$Q$6:$Q$1005,Cad_cl!AV$5)))</f>
        <v/>
      </c>
      <c r="AW277" s="134" t="str">
        <f>IF(ISERR(IF($C277="","",SUMIFS(Con_ve!$F$6:$F$1005,Con_ve!$C$6:$C$1005,$C277,Con_ve!$I$6:$I$1005,"Fechada",Con_ve!$Q$6:$Q$1005,Cad_cl!AW$5))),"",IF($C277="","",SUMIFS(Con_ve!$F$6:$F$1005,Con_ve!$C$6:$C$1005,$C277,Con_ve!$I$6:$I$1005,"Fechada",Con_ve!$Q$6:$Q$1005,Cad_cl!AW$5)))</f>
        <v/>
      </c>
      <c r="AX277" s="134" t="str">
        <f>IF(ISERR(IF($C277="","",SUMIFS(Con_ve!$F$6:$F$1005,Con_ve!$C$6:$C$1005,$C277,Con_ve!$I$6:$I$1005,"Fechada",Con_ve!$Q$6:$Q$1005,Cad_cl!AX$5))),"",IF($C277="","",SUMIFS(Con_ve!$F$6:$F$1005,Con_ve!$C$6:$C$1005,$C277,Con_ve!$I$6:$I$1005,"Fechada",Con_ve!$Q$6:$Q$1005,Cad_cl!AX$5)))</f>
        <v/>
      </c>
      <c r="AY277" s="134" t="str">
        <f>IF(ISERR(IF($C277="","",SUMIFS(Con_ve!$F$6:$F$1005,Con_ve!$C$6:$C$1005,$C277,Con_ve!$I$6:$I$1005,"Fechada",Con_ve!$Q$6:$Q$1005,Cad_cl!AY$5))),"",IF($C277="","",SUMIFS(Con_ve!$F$6:$F$1005,Con_ve!$C$6:$C$1005,$C277,Con_ve!$I$6:$I$1005,"Fechada",Con_ve!$Q$6:$Q$1005,Cad_cl!AY$5)))</f>
        <v/>
      </c>
      <c r="AZ277" s="134" t="str">
        <f>IF(ISERR(IF($C277="","",SUMIFS(Con_ve!$F$6:$F$1005,Con_ve!$C$6:$C$1005,$C277,Con_ve!$I$6:$I$1005,"Fechada",Con_ve!$Q$6:$Q$1005,Cad_cl!AZ$5))),"",IF($C277="","",SUMIFS(Con_ve!$F$6:$F$1005,Con_ve!$C$6:$C$1005,$C277,Con_ve!$I$6:$I$1005,"Fechada",Con_ve!$Q$6:$Q$1005,Cad_cl!AZ$5)))</f>
        <v/>
      </c>
      <c r="BA277" s="134" t="str">
        <f>IF(ISERR(IF($C277="","",SUMIFS(Con_ve!$F$6:$F$1005,Con_ve!$C$6:$C$1005,$C277,Con_ve!$I$6:$I$1005,"Fechada",Con_ve!$Q$6:$Q$1005,Cad_cl!BA$5))),"",IF($C277="","",SUMIFS(Con_ve!$F$6:$F$1005,Con_ve!$C$6:$C$1005,$C277,Con_ve!$I$6:$I$1005,"Fechada",Con_ve!$Q$6:$Q$1005,Cad_cl!BA$5)))</f>
        <v/>
      </c>
      <c r="BB277" s="134">
        <f t="shared" si="12"/>
        <v>0</v>
      </c>
      <c r="BD277" s="134" t="str">
        <f>IF(ISERR(IF($C277="","",SUMIFS(Con_ve!$F$6:$F$1005,Con_ve!$C$6:$C$1005,$C277,Con_ve!$I$6:$I$1005,"Em negociação",Con_ve!$Q$6:$Q$1005,Cad_cl!BD$5))),"",IF($C277="","",SUMIFS(Con_ve!$F$6:$F$1005,Con_ve!$C$6:$C$1005,$C277,Con_ve!$I$6:$I$1005,"Em negociação",Con_ve!$Q$6:$Q$1005,Cad_cl!BD$5)))</f>
        <v/>
      </c>
      <c r="BE277" s="134" t="str">
        <f>IF(ISERR(IF($C277="","",SUMIFS(Con_ve!$F$6:$F$1005,Con_ve!$C$6:$C$1005,$C277,Con_ve!$I$6:$I$1005,"Em negociação",Con_ve!$Q$6:$Q$1005,Cad_cl!BE$5))),"",IF($C277="","",SUMIFS(Con_ve!$F$6:$F$1005,Con_ve!$C$6:$C$1005,$C277,Con_ve!$I$6:$I$1005,"Em negociação",Con_ve!$Q$6:$Q$1005,Cad_cl!BE$5)))</f>
        <v/>
      </c>
      <c r="BF277" s="134" t="str">
        <f>IF(ISERR(IF($C277="","",SUMIFS(Con_ve!$F$6:$F$1005,Con_ve!$C$6:$C$1005,$C277,Con_ve!$I$6:$I$1005,"Em negociação",Con_ve!$Q$6:$Q$1005,Cad_cl!BF$5))),"",IF($C277="","",SUMIFS(Con_ve!$F$6:$F$1005,Con_ve!$C$6:$C$1005,$C277,Con_ve!$I$6:$I$1005,"Em negociação",Con_ve!$Q$6:$Q$1005,Cad_cl!BF$5)))</f>
        <v/>
      </c>
      <c r="BG277" s="134" t="str">
        <f>IF(ISERR(IF($C277="","",SUMIFS(Con_ve!$F$6:$F$1005,Con_ve!$C$6:$C$1005,$C277,Con_ve!$I$6:$I$1005,"Em negociação",Con_ve!$Q$6:$Q$1005,Cad_cl!BG$5))),"",IF($C277="","",SUMIFS(Con_ve!$F$6:$F$1005,Con_ve!$C$6:$C$1005,$C277,Con_ve!$I$6:$I$1005,"Em negociação",Con_ve!$Q$6:$Q$1005,Cad_cl!BG$5)))</f>
        <v/>
      </c>
      <c r="BH277" s="134" t="str">
        <f>IF(ISERR(IF($C277="","",SUMIFS(Con_ve!$F$6:$F$1005,Con_ve!$C$6:$C$1005,$C277,Con_ve!$I$6:$I$1005,"Em negociação",Con_ve!$Q$6:$Q$1005,Cad_cl!BH$5))),"",IF($C277="","",SUMIFS(Con_ve!$F$6:$F$1005,Con_ve!$C$6:$C$1005,$C277,Con_ve!$I$6:$I$1005,"Em negociação",Con_ve!$Q$6:$Q$1005,Cad_cl!BH$5)))</f>
        <v/>
      </c>
      <c r="BI277" s="134" t="str">
        <f>IF(ISERR(IF($C277="","",SUMIFS(Con_ve!$F$6:$F$1005,Con_ve!$C$6:$C$1005,$C277,Con_ve!$I$6:$I$1005,"Em negociação",Con_ve!$Q$6:$Q$1005,Cad_cl!BI$5))),"",IF($C277="","",SUMIFS(Con_ve!$F$6:$F$1005,Con_ve!$C$6:$C$1005,$C277,Con_ve!$I$6:$I$1005,"Em negociação",Con_ve!$Q$6:$Q$1005,Cad_cl!BI$5)))</f>
        <v/>
      </c>
      <c r="BJ277" s="134" t="str">
        <f>IF(ISERR(IF($C277="","",SUMIFS(Con_ve!$F$6:$F$1005,Con_ve!$C$6:$C$1005,$C277,Con_ve!$I$6:$I$1005,"Em negociação",Con_ve!$Q$6:$Q$1005,Cad_cl!BJ$5))),"",IF($C277="","",SUMIFS(Con_ve!$F$6:$F$1005,Con_ve!$C$6:$C$1005,$C277,Con_ve!$I$6:$I$1005,"Em negociação",Con_ve!$Q$6:$Q$1005,Cad_cl!BJ$5)))</f>
        <v/>
      </c>
      <c r="BK277" s="134" t="str">
        <f>IF(ISERR(IF($C277="","",SUMIFS(Con_ve!$F$6:$F$1005,Con_ve!$C$6:$C$1005,$C277,Con_ve!$I$6:$I$1005,"Em negociação",Con_ve!$Q$6:$Q$1005,Cad_cl!BK$5))),"",IF($C277="","",SUMIFS(Con_ve!$F$6:$F$1005,Con_ve!$C$6:$C$1005,$C277,Con_ve!$I$6:$I$1005,"Em negociação",Con_ve!$Q$6:$Q$1005,Cad_cl!BK$5)))</f>
        <v/>
      </c>
      <c r="BL277" s="134" t="str">
        <f>IF(ISERR(IF($C277="","",SUMIFS(Con_ve!$F$6:$F$1005,Con_ve!$C$6:$C$1005,$C277,Con_ve!$I$6:$I$1005,"Em negociação",Con_ve!$Q$6:$Q$1005,Cad_cl!BL$5))),"",IF($C277="","",SUMIFS(Con_ve!$F$6:$F$1005,Con_ve!$C$6:$C$1005,$C277,Con_ve!$I$6:$I$1005,"Em negociação",Con_ve!$Q$6:$Q$1005,Cad_cl!BL$5)))</f>
        <v/>
      </c>
      <c r="BM277" s="134" t="str">
        <f>IF(ISERR(IF($C277="","",SUMIFS(Con_ve!$F$6:$F$1005,Con_ve!$C$6:$C$1005,$C277,Con_ve!$I$6:$I$1005,"Em negociação",Con_ve!$Q$6:$Q$1005,Cad_cl!BM$5))),"",IF($C277="","",SUMIFS(Con_ve!$F$6:$F$1005,Con_ve!$C$6:$C$1005,$C277,Con_ve!$I$6:$I$1005,"Em negociação",Con_ve!$Q$6:$Q$1005,Cad_cl!BM$5)))</f>
        <v/>
      </c>
      <c r="BN277" s="134" t="str">
        <f>IF(ISERR(IF($C277="","",SUMIFS(Con_ve!$F$6:$F$1005,Con_ve!$C$6:$C$1005,$C277,Con_ve!$I$6:$I$1005,"Em negociação",Con_ve!$Q$6:$Q$1005,Cad_cl!BN$5))),"",IF($C277="","",SUMIFS(Con_ve!$F$6:$F$1005,Con_ve!$C$6:$C$1005,$C277,Con_ve!$I$6:$I$1005,"Em negociação",Con_ve!$Q$6:$Q$1005,Cad_cl!BN$5)))</f>
        <v/>
      </c>
      <c r="BO277" s="134" t="str">
        <f>IF(ISERR(IF($C277="","",SUMIFS(Con_ve!$F$6:$F$1005,Con_ve!$C$6:$C$1005,$C277,Con_ve!$I$6:$I$1005,"Em negociação",Con_ve!$Q$6:$Q$1005,Cad_cl!BO$5))),"",IF($C277="","",SUMIFS(Con_ve!$F$6:$F$1005,Con_ve!$C$6:$C$1005,$C277,Con_ve!$I$6:$I$1005,"Em negociação",Con_ve!$Q$6:$Q$1005,Cad_cl!BO$5)))</f>
        <v/>
      </c>
      <c r="BP277" s="134">
        <f t="shared" si="13"/>
        <v>0</v>
      </c>
      <c r="BR277" s="125" t="str">
        <f>IF(ISERR(IF(AND($I277=Re_lo!$E$5,BR$5=VLOOKUP(Re_lo!$H$5,Re_lo!$N$5:$O$16,2,0)),AP277,"")),"",IF(AND($I277=Re_lo!$E$5,BR$5=VLOOKUP(Re_lo!$H$5,Re_lo!$N$5:$O$16,2,0)),AP277,""))</f>
        <v/>
      </c>
      <c r="BS277" s="125" t="str">
        <f>IF(ISERR(IF(AND($I277=Re_lo!$E$5,BS$5=VLOOKUP(Re_lo!$H$5,Re_lo!$N$5:$O$16,2,0)),AQ277,"")),"",IF(AND($I277=Re_lo!$E$5,BS$5=VLOOKUP(Re_lo!$H$5,Re_lo!$N$5:$O$16,2,0)),AQ277,""))</f>
        <v/>
      </c>
      <c r="BT277" s="125" t="str">
        <f>IF(ISERR(IF(AND($I277=Re_lo!$E$5,BT$5=VLOOKUP(Re_lo!$H$5,Re_lo!$N$5:$O$16,2,0)),AR277,"")),"",IF(AND($I277=Re_lo!$E$5,BT$5=VLOOKUP(Re_lo!$H$5,Re_lo!$N$5:$O$16,2,0)),AR277,""))</f>
        <v/>
      </c>
      <c r="BU277" s="125" t="str">
        <f>IF(ISERR(IF(AND($I277=Re_lo!$E$5,BU$5=VLOOKUP(Re_lo!$H$5,Re_lo!$N$5:$O$16,2,0)),AS277,"")),"",IF(AND($I277=Re_lo!$E$5,BU$5=VLOOKUP(Re_lo!$H$5,Re_lo!$N$5:$O$16,2,0)),AS277,""))</f>
        <v/>
      </c>
      <c r="BV277" s="125" t="str">
        <f>IF(ISERR(IF(AND($I277=Re_lo!$E$5,BV$5=VLOOKUP(Re_lo!$H$5,Re_lo!$N$5:$O$16,2,0)),AT277,"")),"",IF(AND($I277=Re_lo!$E$5,BV$5=VLOOKUP(Re_lo!$H$5,Re_lo!$N$5:$O$16,2,0)),AT277,""))</f>
        <v/>
      </c>
      <c r="BW277" s="125" t="str">
        <f>IF(ISERR(IF(AND($I277=Re_lo!$E$5,BW$5=VLOOKUP(Re_lo!$H$5,Re_lo!$N$5:$O$16,2,0)),AU277,"")),"",IF(AND($I277=Re_lo!$E$5,BW$5=VLOOKUP(Re_lo!$H$5,Re_lo!$N$5:$O$16,2,0)),AU277,""))</f>
        <v/>
      </c>
      <c r="BX277" s="125" t="str">
        <f>IF(ISERR(IF(AND($I277=Re_lo!$E$5,BX$5=VLOOKUP(Re_lo!$H$5,Re_lo!$N$5:$O$16,2,0)),AV277,"")),"",IF(AND($I277=Re_lo!$E$5,BX$5=VLOOKUP(Re_lo!$H$5,Re_lo!$N$5:$O$16,2,0)),AV277,""))</f>
        <v/>
      </c>
      <c r="BY277" s="125" t="str">
        <f>IF(ISERR(IF(AND($I277=Re_lo!$E$5,BY$5=VLOOKUP(Re_lo!$H$5,Re_lo!$N$5:$O$16,2,0)),AW277,"")),"",IF(AND($I277=Re_lo!$E$5,BY$5=VLOOKUP(Re_lo!$H$5,Re_lo!$N$5:$O$16,2,0)),AW277,""))</f>
        <v/>
      </c>
      <c r="BZ277" s="125" t="str">
        <f>IF(ISERR(IF(AND($I277=Re_lo!$E$5,BZ$5=VLOOKUP(Re_lo!$H$5,Re_lo!$N$5:$O$16,2,0)),AX277,"")),"",IF(AND($I277=Re_lo!$E$5,BZ$5=VLOOKUP(Re_lo!$H$5,Re_lo!$N$5:$O$16,2,0)),AX277,""))</f>
        <v/>
      </c>
      <c r="CA277" s="125" t="str">
        <f>IF(ISERR(IF(AND($I277=Re_lo!$E$5,CA$5=VLOOKUP(Re_lo!$H$5,Re_lo!$N$5:$O$16,2,0)),AY277,"")),"",IF(AND($I277=Re_lo!$E$5,CA$5=VLOOKUP(Re_lo!$H$5,Re_lo!$N$5:$O$16,2,0)),AY277,""))</f>
        <v/>
      </c>
      <c r="CB277" s="125" t="str">
        <f>IF(ISERR(IF(AND($I277=Re_lo!$E$5,CB$5=VLOOKUP(Re_lo!$H$5,Re_lo!$N$5:$O$16,2,0)),AZ277,"")),"",IF(AND($I277=Re_lo!$E$5,CB$5=VLOOKUP(Re_lo!$H$5,Re_lo!$N$5:$O$16,2,0)),AZ277,""))</f>
        <v/>
      </c>
      <c r="CC277" s="125" t="str">
        <f>IF(ISERR(IF(AND($I277=Re_lo!$E$5,CC$5=VLOOKUP(Re_lo!$H$5,Re_lo!$N$5:$O$16,2,0)),BA277,"")),"",IF(AND($I277=Re_lo!$E$5,CC$5=VLOOKUP(Re_lo!$H$5,Re_lo!$N$5:$O$16,2,0)),BA277,""))</f>
        <v/>
      </c>
      <c r="CD277" s="125" t="str">
        <f>IF(ISERR(IF(AND($I277=Re_lo!$E$5,CD$5=VLOOKUP(Re_lo!$H$5,Re_lo!$N$5:$O$16,2,0)),BB277,"")),"",IF(AND($I277=Re_lo!$E$5,CD$5=VLOOKUP(Re_lo!$H$5,Re_lo!$N$5:$O$16,2,0)),BB277,""))</f>
        <v/>
      </c>
      <c r="CF277" s="125" t="str">
        <f>IF($C277="","",COUNTIFS(Con_ve!$C$6:$C$1005,$C277,Con_ve!$Q$6:$Q$1005,Cad_cl!CF$5))</f>
        <v/>
      </c>
      <c r="CG277" s="125" t="str">
        <f>IF($C277="","",COUNTIFS(Con_ve!$C$6:$C$1005,$C277,Con_ve!$Q$6:$Q$1005,Cad_cl!CG$5))</f>
        <v/>
      </c>
      <c r="CH277" s="125" t="str">
        <f>IF($C277="","",COUNTIFS(Con_ve!$C$6:$C$1005,$C277,Con_ve!$Q$6:$Q$1005,Cad_cl!CH$5))</f>
        <v/>
      </c>
      <c r="CI277" s="125" t="str">
        <f>IF($C277="","",COUNTIFS(Con_ve!$C$6:$C$1005,$C277,Con_ve!$Q$6:$Q$1005,Cad_cl!CI$5))</f>
        <v/>
      </c>
      <c r="CJ277" s="125" t="str">
        <f>IF($C277="","",COUNTIFS(Con_ve!$C$6:$C$1005,$C277,Con_ve!$Q$6:$Q$1005,Cad_cl!CJ$5))</f>
        <v/>
      </c>
      <c r="CK277" s="125" t="str">
        <f>IF($C277="","",COUNTIFS(Con_ve!$C$6:$C$1005,$C277,Con_ve!$Q$6:$Q$1005,Cad_cl!CK$5))</f>
        <v/>
      </c>
      <c r="CL277" s="125" t="str">
        <f>IF($C277="","",COUNTIFS(Con_ve!$C$6:$C$1005,$C277,Con_ve!$Q$6:$Q$1005,Cad_cl!CL$5))</f>
        <v/>
      </c>
      <c r="CM277" s="125" t="str">
        <f>IF($C277="","",COUNTIFS(Con_ve!$C$6:$C$1005,$C277,Con_ve!$Q$6:$Q$1005,Cad_cl!CM$5))</f>
        <v/>
      </c>
      <c r="CN277" s="125" t="str">
        <f>IF($C277="","",COUNTIFS(Con_ve!$C$6:$C$1005,$C277,Con_ve!$Q$6:$Q$1005,Cad_cl!CN$5))</f>
        <v/>
      </c>
      <c r="CO277" s="125" t="str">
        <f>IF($C277="","",COUNTIFS(Con_ve!$C$6:$C$1005,$C277,Con_ve!$Q$6:$Q$1005,Cad_cl!CO$5))</f>
        <v/>
      </c>
      <c r="CP277" s="125" t="str">
        <f>IF($C277="","",COUNTIFS(Con_ve!$C$6:$C$1005,$C277,Con_ve!$Q$6:$Q$1005,Cad_cl!CP$5))</f>
        <v/>
      </c>
      <c r="CQ277" s="125" t="str">
        <f>IF($C277="","",COUNTIFS(Con_ve!$C$6:$C$1005,$C277,Con_ve!$Q$6:$Q$1005,Cad_cl!CQ$5))</f>
        <v/>
      </c>
      <c r="CR277" s="125">
        <f t="shared" si="14"/>
        <v>0</v>
      </c>
    </row>
    <row r="278" spans="3:96" ht="30" customHeight="1">
      <c r="C278" s="153"/>
      <c r="D278" s="153"/>
      <c r="E278" s="154"/>
      <c r="F278" s="153"/>
      <c r="G278" s="155"/>
      <c r="H278" s="153"/>
      <c r="I278" s="153"/>
      <c r="J278" s="132" t="s">
        <v>309</v>
      </c>
      <c r="K278" s="133" t="s">
        <v>309</v>
      </c>
      <c r="L278" s="153"/>
      <c r="M278" s="153"/>
      <c r="N278" s="153"/>
      <c r="O278" s="153"/>
      <c r="P278" s="153"/>
      <c r="Q278" s="153"/>
      <c r="AP278" s="134" t="str">
        <f>IF(ISERR(IF($C278="","",SUMIFS(Con_ve!$F$6:$F$1005,Con_ve!$C$6:$C$1005,$C278,Con_ve!$I$6:$I$1005,"Fechada",Con_ve!$Q$6:$Q$1005,Cad_cl!AP$5))),"",IF($C278="","",SUMIFS(Con_ve!$F$6:$F$1005,Con_ve!$C$6:$C$1005,$C278,Con_ve!$I$6:$I$1005,"Fechada",Con_ve!$Q$6:$Q$1005,Cad_cl!AP$5)))</f>
        <v/>
      </c>
      <c r="AQ278" s="134" t="str">
        <f>IF(ISERR(IF($C278="","",SUMIFS(Con_ve!$F$6:$F$1005,Con_ve!$C$6:$C$1005,$C278,Con_ve!$I$6:$I$1005,"Fechada",Con_ve!$Q$6:$Q$1005,Cad_cl!AQ$5))),"",IF($C278="","",SUMIFS(Con_ve!$F$6:$F$1005,Con_ve!$C$6:$C$1005,$C278,Con_ve!$I$6:$I$1005,"Fechada",Con_ve!$Q$6:$Q$1005,Cad_cl!AQ$5)))</f>
        <v/>
      </c>
      <c r="AR278" s="134" t="str">
        <f>IF(ISERR(IF($C278="","",SUMIFS(Con_ve!$F$6:$F$1005,Con_ve!$C$6:$C$1005,$C278,Con_ve!$I$6:$I$1005,"Fechada",Con_ve!$Q$6:$Q$1005,Cad_cl!AR$5))),"",IF($C278="","",SUMIFS(Con_ve!$F$6:$F$1005,Con_ve!$C$6:$C$1005,$C278,Con_ve!$I$6:$I$1005,"Fechada",Con_ve!$Q$6:$Q$1005,Cad_cl!AR$5)))</f>
        <v/>
      </c>
      <c r="AS278" s="134" t="str">
        <f>IF(ISERR(IF($C278="","",SUMIFS(Con_ve!$F$6:$F$1005,Con_ve!$C$6:$C$1005,$C278,Con_ve!$I$6:$I$1005,"Fechada",Con_ve!$Q$6:$Q$1005,Cad_cl!AS$5))),"",IF($C278="","",SUMIFS(Con_ve!$F$6:$F$1005,Con_ve!$C$6:$C$1005,$C278,Con_ve!$I$6:$I$1005,"Fechada",Con_ve!$Q$6:$Q$1005,Cad_cl!AS$5)))</f>
        <v/>
      </c>
      <c r="AT278" s="134" t="str">
        <f>IF(ISERR(IF($C278="","",SUMIFS(Con_ve!$F$6:$F$1005,Con_ve!$C$6:$C$1005,$C278,Con_ve!$I$6:$I$1005,"Fechada",Con_ve!$Q$6:$Q$1005,Cad_cl!AT$5))),"",IF($C278="","",SUMIFS(Con_ve!$F$6:$F$1005,Con_ve!$C$6:$C$1005,$C278,Con_ve!$I$6:$I$1005,"Fechada",Con_ve!$Q$6:$Q$1005,Cad_cl!AT$5)))</f>
        <v/>
      </c>
      <c r="AU278" s="134" t="str">
        <f>IF(ISERR(IF($C278="","",SUMIFS(Con_ve!$F$6:$F$1005,Con_ve!$C$6:$C$1005,$C278,Con_ve!$I$6:$I$1005,"Fechada",Con_ve!$Q$6:$Q$1005,Cad_cl!AU$5))),"",IF($C278="","",SUMIFS(Con_ve!$F$6:$F$1005,Con_ve!$C$6:$C$1005,$C278,Con_ve!$I$6:$I$1005,"Fechada",Con_ve!$Q$6:$Q$1005,Cad_cl!AU$5)))</f>
        <v/>
      </c>
      <c r="AV278" s="134" t="str">
        <f>IF(ISERR(IF($C278="","",SUMIFS(Con_ve!$F$6:$F$1005,Con_ve!$C$6:$C$1005,$C278,Con_ve!$I$6:$I$1005,"Fechada",Con_ve!$Q$6:$Q$1005,Cad_cl!AV$5))),"",IF($C278="","",SUMIFS(Con_ve!$F$6:$F$1005,Con_ve!$C$6:$C$1005,$C278,Con_ve!$I$6:$I$1005,"Fechada",Con_ve!$Q$6:$Q$1005,Cad_cl!AV$5)))</f>
        <v/>
      </c>
      <c r="AW278" s="134" t="str">
        <f>IF(ISERR(IF($C278="","",SUMIFS(Con_ve!$F$6:$F$1005,Con_ve!$C$6:$C$1005,$C278,Con_ve!$I$6:$I$1005,"Fechada",Con_ve!$Q$6:$Q$1005,Cad_cl!AW$5))),"",IF($C278="","",SUMIFS(Con_ve!$F$6:$F$1005,Con_ve!$C$6:$C$1005,$C278,Con_ve!$I$6:$I$1005,"Fechada",Con_ve!$Q$6:$Q$1005,Cad_cl!AW$5)))</f>
        <v/>
      </c>
      <c r="AX278" s="134" t="str">
        <f>IF(ISERR(IF($C278="","",SUMIFS(Con_ve!$F$6:$F$1005,Con_ve!$C$6:$C$1005,$C278,Con_ve!$I$6:$I$1005,"Fechada",Con_ve!$Q$6:$Q$1005,Cad_cl!AX$5))),"",IF($C278="","",SUMIFS(Con_ve!$F$6:$F$1005,Con_ve!$C$6:$C$1005,$C278,Con_ve!$I$6:$I$1005,"Fechada",Con_ve!$Q$6:$Q$1005,Cad_cl!AX$5)))</f>
        <v/>
      </c>
      <c r="AY278" s="134" t="str">
        <f>IF(ISERR(IF($C278="","",SUMIFS(Con_ve!$F$6:$F$1005,Con_ve!$C$6:$C$1005,$C278,Con_ve!$I$6:$I$1005,"Fechada",Con_ve!$Q$6:$Q$1005,Cad_cl!AY$5))),"",IF($C278="","",SUMIFS(Con_ve!$F$6:$F$1005,Con_ve!$C$6:$C$1005,$C278,Con_ve!$I$6:$I$1005,"Fechada",Con_ve!$Q$6:$Q$1005,Cad_cl!AY$5)))</f>
        <v/>
      </c>
      <c r="AZ278" s="134" t="str">
        <f>IF(ISERR(IF($C278="","",SUMIFS(Con_ve!$F$6:$F$1005,Con_ve!$C$6:$C$1005,$C278,Con_ve!$I$6:$I$1005,"Fechada",Con_ve!$Q$6:$Q$1005,Cad_cl!AZ$5))),"",IF($C278="","",SUMIFS(Con_ve!$F$6:$F$1005,Con_ve!$C$6:$C$1005,$C278,Con_ve!$I$6:$I$1005,"Fechada",Con_ve!$Q$6:$Q$1005,Cad_cl!AZ$5)))</f>
        <v/>
      </c>
      <c r="BA278" s="134" t="str">
        <f>IF(ISERR(IF($C278="","",SUMIFS(Con_ve!$F$6:$F$1005,Con_ve!$C$6:$C$1005,$C278,Con_ve!$I$6:$I$1005,"Fechada",Con_ve!$Q$6:$Q$1005,Cad_cl!BA$5))),"",IF($C278="","",SUMIFS(Con_ve!$F$6:$F$1005,Con_ve!$C$6:$C$1005,$C278,Con_ve!$I$6:$I$1005,"Fechada",Con_ve!$Q$6:$Q$1005,Cad_cl!BA$5)))</f>
        <v/>
      </c>
      <c r="BB278" s="134">
        <f t="shared" si="12"/>
        <v>0</v>
      </c>
      <c r="BD278" s="134" t="str">
        <f>IF(ISERR(IF($C278="","",SUMIFS(Con_ve!$F$6:$F$1005,Con_ve!$C$6:$C$1005,$C278,Con_ve!$I$6:$I$1005,"Em negociação",Con_ve!$Q$6:$Q$1005,Cad_cl!BD$5))),"",IF($C278="","",SUMIFS(Con_ve!$F$6:$F$1005,Con_ve!$C$6:$C$1005,$C278,Con_ve!$I$6:$I$1005,"Em negociação",Con_ve!$Q$6:$Q$1005,Cad_cl!BD$5)))</f>
        <v/>
      </c>
      <c r="BE278" s="134" t="str">
        <f>IF(ISERR(IF($C278="","",SUMIFS(Con_ve!$F$6:$F$1005,Con_ve!$C$6:$C$1005,$C278,Con_ve!$I$6:$I$1005,"Em negociação",Con_ve!$Q$6:$Q$1005,Cad_cl!BE$5))),"",IF($C278="","",SUMIFS(Con_ve!$F$6:$F$1005,Con_ve!$C$6:$C$1005,$C278,Con_ve!$I$6:$I$1005,"Em negociação",Con_ve!$Q$6:$Q$1005,Cad_cl!BE$5)))</f>
        <v/>
      </c>
      <c r="BF278" s="134" t="str">
        <f>IF(ISERR(IF($C278="","",SUMIFS(Con_ve!$F$6:$F$1005,Con_ve!$C$6:$C$1005,$C278,Con_ve!$I$6:$I$1005,"Em negociação",Con_ve!$Q$6:$Q$1005,Cad_cl!BF$5))),"",IF($C278="","",SUMIFS(Con_ve!$F$6:$F$1005,Con_ve!$C$6:$C$1005,$C278,Con_ve!$I$6:$I$1005,"Em negociação",Con_ve!$Q$6:$Q$1005,Cad_cl!BF$5)))</f>
        <v/>
      </c>
      <c r="BG278" s="134" t="str">
        <f>IF(ISERR(IF($C278="","",SUMIFS(Con_ve!$F$6:$F$1005,Con_ve!$C$6:$C$1005,$C278,Con_ve!$I$6:$I$1005,"Em negociação",Con_ve!$Q$6:$Q$1005,Cad_cl!BG$5))),"",IF($C278="","",SUMIFS(Con_ve!$F$6:$F$1005,Con_ve!$C$6:$C$1005,$C278,Con_ve!$I$6:$I$1005,"Em negociação",Con_ve!$Q$6:$Q$1005,Cad_cl!BG$5)))</f>
        <v/>
      </c>
      <c r="BH278" s="134" t="str">
        <f>IF(ISERR(IF($C278="","",SUMIFS(Con_ve!$F$6:$F$1005,Con_ve!$C$6:$C$1005,$C278,Con_ve!$I$6:$I$1005,"Em negociação",Con_ve!$Q$6:$Q$1005,Cad_cl!BH$5))),"",IF($C278="","",SUMIFS(Con_ve!$F$6:$F$1005,Con_ve!$C$6:$C$1005,$C278,Con_ve!$I$6:$I$1005,"Em negociação",Con_ve!$Q$6:$Q$1005,Cad_cl!BH$5)))</f>
        <v/>
      </c>
      <c r="BI278" s="134" t="str">
        <f>IF(ISERR(IF($C278="","",SUMIFS(Con_ve!$F$6:$F$1005,Con_ve!$C$6:$C$1005,$C278,Con_ve!$I$6:$I$1005,"Em negociação",Con_ve!$Q$6:$Q$1005,Cad_cl!BI$5))),"",IF($C278="","",SUMIFS(Con_ve!$F$6:$F$1005,Con_ve!$C$6:$C$1005,$C278,Con_ve!$I$6:$I$1005,"Em negociação",Con_ve!$Q$6:$Q$1005,Cad_cl!BI$5)))</f>
        <v/>
      </c>
      <c r="BJ278" s="134" t="str">
        <f>IF(ISERR(IF($C278="","",SUMIFS(Con_ve!$F$6:$F$1005,Con_ve!$C$6:$C$1005,$C278,Con_ve!$I$6:$I$1005,"Em negociação",Con_ve!$Q$6:$Q$1005,Cad_cl!BJ$5))),"",IF($C278="","",SUMIFS(Con_ve!$F$6:$F$1005,Con_ve!$C$6:$C$1005,$C278,Con_ve!$I$6:$I$1005,"Em negociação",Con_ve!$Q$6:$Q$1005,Cad_cl!BJ$5)))</f>
        <v/>
      </c>
      <c r="BK278" s="134" t="str">
        <f>IF(ISERR(IF($C278="","",SUMIFS(Con_ve!$F$6:$F$1005,Con_ve!$C$6:$C$1005,$C278,Con_ve!$I$6:$I$1005,"Em negociação",Con_ve!$Q$6:$Q$1005,Cad_cl!BK$5))),"",IF($C278="","",SUMIFS(Con_ve!$F$6:$F$1005,Con_ve!$C$6:$C$1005,$C278,Con_ve!$I$6:$I$1005,"Em negociação",Con_ve!$Q$6:$Q$1005,Cad_cl!BK$5)))</f>
        <v/>
      </c>
      <c r="BL278" s="134" t="str">
        <f>IF(ISERR(IF($C278="","",SUMIFS(Con_ve!$F$6:$F$1005,Con_ve!$C$6:$C$1005,$C278,Con_ve!$I$6:$I$1005,"Em negociação",Con_ve!$Q$6:$Q$1005,Cad_cl!BL$5))),"",IF($C278="","",SUMIFS(Con_ve!$F$6:$F$1005,Con_ve!$C$6:$C$1005,$C278,Con_ve!$I$6:$I$1005,"Em negociação",Con_ve!$Q$6:$Q$1005,Cad_cl!BL$5)))</f>
        <v/>
      </c>
      <c r="BM278" s="134" t="str">
        <f>IF(ISERR(IF($C278="","",SUMIFS(Con_ve!$F$6:$F$1005,Con_ve!$C$6:$C$1005,$C278,Con_ve!$I$6:$I$1005,"Em negociação",Con_ve!$Q$6:$Q$1005,Cad_cl!BM$5))),"",IF($C278="","",SUMIFS(Con_ve!$F$6:$F$1005,Con_ve!$C$6:$C$1005,$C278,Con_ve!$I$6:$I$1005,"Em negociação",Con_ve!$Q$6:$Q$1005,Cad_cl!BM$5)))</f>
        <v/>
      </c>
      <c r="BN278" s="134" t="str">
        <f>IF(ISERR(IF($C278="","",SUMIFS(Con_ve!$F$6:$F$1005,Con_ve!$C$6:$C$1005,$C278,Con_ve!$I$6:$I$1005,"Em negociação",Con_ve!$Q$6:$Q$1005,Cad_cl!BN$5))),"",IF($C278="","",SUMIFS(Con_ve!$F$6:$F$1005,Con_ve!$C$6:$C$1005,$C278,Con_ve!$I$6:$I$1005,"Em negociação",Con_ve!$Q$6:$Q$1005,Cad_cl!BN$5)))</f>
        <v/>
      </c>
      <c r="BO278" s="134" t="str">
        <f>IF(ISERR(IF($C278="","",SUMIFS(Con_ve!$F$6:$F$1005,Con_ve!$C$6:$C$1005,$C278,Con_ve!$I$6:$I$1005,"Em negociação",Con_ve!$Q$6:$Q$1005,Cad_cl!BO$5))),"",IF($C278="","",SUMIFS(Con_ve!$F$6:$F$1005,Con_ve!$C$6:$C$1005,$C278,Con_ve!$I$6:$I$1005,"Em negociação",Con_ve!$Q$6:$Q$1005,Cad_cl!BO$5)))</f>
        <v/>
      </c>
      <c r="BP278" s="134">
        <f t="shared" si="13"/>
        <v>0</v>
      </c>
      <c r="BR278" s="125" t="str">
        <f>IF(ISERR(IF(AND($I278=Re_lo!$E$5,BR$5=VLOOKUP(Re_lo!$H$5,Re_lo!$N$5:$O$16,2,0)),AP278,"")),"",IF(AND($I278=Re_lo!$E$5,BR$5=VLOOKUP(Re_lo!$H$5,Re_lo!$N$5:$O$16,2,0)),AP278,""))</f>
        <v/>
      </c>
      <c r="BS278" s="125" t="str">
        <f>IF(ISERR(IF(AND($I278=Re_lo!$E$5,BS$5=VLOOKUP(Re_lo!$H$5,Re_lo!$N$5:$O$16,2,0)),AQ278,"")),"",IF(AND($I278=Re_lo!$E$5,BS$5=VLOOKUP(Re_lo!$H$5,Re_lo!$N$5:$O$16,2,0)),AQ278,""))</f>
        <v/>
      </c>
      <c r="BT278" s="125" t="str">
        <f>IF(ISERR(IF(AND($I278=Re_lo!$E$5,BT$5=VLOOKUP(Re_lo!$H$5,Re_lo!$N$5:$O$16,2,0)),AR278,"")),"",IF(AND($I278=Re_lo!$E$5,BT$5=VLOOKUP(Re_lo!$H$5,Re_lo!$N$5:$O$16,2,0)),AR278,""))</f>
        <v/>
      </c>
      <c r="BU278" s="125" t="str">
        <f>IF(ISERR(IF(AND($I278=Re_lo!$E$5,BU$5=VLOOKUP(Re_lo!$H$5,Re_lo!$N$5:$O$16,2,0)),AS278,"")),"",IF(AND($I278=Re_lo!$E$5,BU$5=VLOOKUP(Re_lo!$H$5,Re_lo!$N$5:$O$16,2,0)),AS278,""))</f>
        <v/>
      </c>
      <c r="BV278" s="125" t="str">
        <f>IF(ISERR(IF(AND($I278=Re_lo!$E$5,BV$5=VLOOKUP(Re_lo!$H$5,Re_lo!$N$5:$O$16,2,0)),AT278,"")),"",IF(AND($I278=Re_lo!$E$5,BV$5=VLOOKUP(Re_lo!$H$5,Re_lo!$N$5:$O$16,2,0)),AT278,""))</f>
        <v/>
      </c>
      <c r="BW278" s="125" t="str">
        <f>IF(ISERR(IF(AND($I278=Re_lo!$E$5,BW$5=VLOOKUP(Re_lo!$H$5,Re_lo!$N$5:$O$16,2,0)),AU278,"")),"",IF(AND($I278=Re_lo!$E$5,BW$5=VLOOKUP(Re_lo!$H$5,Re_lo!$N$5:$O$16,2,0)),AU278,""))</f>
        <v/>
      </c>
      <c r="BX278" s="125" t="str">
        <f>IF(ISERR(IF(AND($I278=Re_lo!$E$5,BX$5=VLOOKUP(Re_lo!$H$5,Re_lo!$N$5:$O$16,2,0)),AV278,"")),"",IF(AND($I278=Re_lo!$E$5,BX$5=VLOOKUP(Re_lo!$H$5,Re_lo!$N$5:$O$16,2,0)),AV278,""))</f>
        <v/>
      </c>
      <c r="BY278" s="125" t="str">
        <f>IF(ISERR(IF(AND($I278=Re_lo!$E$5,BY$5=VLOOKUP(Re_lo!$H$5,Re_lo!$N$5:$O$16,2,0)),AW278,"")),"",IF(AND($I278=Re_lo!$E$5,BY$5=VLOOKUP(Re_lo!$H$5,Re_lo!$N$5:$O$16,2,0)),AW278,""))</f>
        <v/>
      </c>
      <c r="BZ278" s="125" t="str">
        <f>IF(ISERR(IF(AND($I278=Re_lo!$E$5,BZ$5=VLOOKUP(Re_lo!$H$5,Re_lo!$N$5:$O$16,2,0)),AX278,"")),"",IF(AND($I278=Re_lo!$E$5,BZ$5=VLOOKUP(Re_lo!$H$5,Re_lo!$N$5:$O$16,2,0)),AX278,""))</f>
        <v/>
      </c>
      <c r="CA278" s="125" t="str">
        <f>IF(ISERR(IF(AND($I278=Re_lo!$E$5,CA$5=VLOOKUP(Re_lo!$H$5,Re_lo!$N$5:$O$16,2,0)),AY278,"")),"",IF(AND($I278=Re_lo!$E$5,CA$5=VLOOKUP(Re_lo!$H$5,Re_lo!$N$5:$O$16,2,0)),AY278,""))</f>
        <v/>
      </c>
      <c r="CB278" s="125" t="str">
        <f>IF(ISERR(IF(AND($I278=Re_lo!$E$5,CB$5=VLOOKUP(Re_lo!$H$5,Re_lo!$N$5:$O$16,2,0)),AZ278,"")),"",IF(AND($I278=Re_lo!$E$5,CB$5=VLOOKUP(Re_lo!$H$5,Re_lo!$N$5:$O$16,2,0)),AZ278,""))</f>
        <v/>
      </c>
      <c r="CC278" s="125" t="str">
        <f>IF(ISERR(IF(AND($I278=Re_lo!$E$5,CC$5=VLOOKUP(Re_lo!$H$5,Re_lo!$N$5:$O$16,2,0)),BA278,"")),"",IF(AND($I278=Re_lo!$E$5,CC$5=VLOOKUP(Re_lo!$H$5,Re_lo!$N$5:$O$16,2,0)),BA278,""))</f>
        <v/>
      </c>
      <c r="CD278" s="125" t="str">
        <f>IF(ISERR(IF(AND($I278=Re_lo!$E$5,CD$5=VLOOKUP(Re_lo!$H$5,Re_lo!$N$5:$O$16,2,0)),BB278,"")),"",IF(AND($I278=Re_lo!$E$5,CD$5=VLOOKUP(Re_lo!$H$5,Re_lo!$N$5:$O$16,2,0)),BB278,""))</f>
        <v/>
      </c>
      <c r="CF278" s="125" t="str">
        <f>IF($C278="","",COUNTIFS(Con_ve!$C$6:$C$1005,$C278,Con_ve!$Q$6:$Q$1005,Cad_cl!CF$5))</f>
        <v/>
      </c>
      <c r="CG278" s="125" t="str">
        <f>IF($C278="","",COUNTIFS(Con_ve!$C$6:$C$1005,$C278,Con_ve!$Q$6:$Q$1005,Cad_cl!CG$5))</f>
        <v/>
      </c>
      <c r="CH278" s="125" t="str">
        <f>IF($C278="","",COUNTIFS(Con_ve!$C$6:$C$1005,$C278,Con_ve!$Q$6:$Q$1005,Cad_cl!CH$5))</f>
        <v/>
      </c>
      <c r="CI278" s="125" t="str">
        <f>IF($C278="","",COUNTIFS(Con_ve!$C$6:$C$1005,$C278,Con_ve!$Q$6:$Q$1005,Cad_cl!CI$5))</f>
        <v/>
      </c>
      <c r="CJ278" s="125" t="str">
        <f>IF($C278="","",COUNTIFS(Con_ve!$C$6:$C$1005,$C278,Con_ve!$Q$6:$Q$1005,Cad_cl!CJ$5))</f>
        <v/>
      </c>
      <c r="CK278" s="125" t="str">
        <f>IF($C278="","",COUNTIFS(Con_ve!$C$6:$C$1005,$C278,Con_ve!$Q$6:$Q$1005,Cad_cl!CK$5))</f>
        <v/>
      </c>
      <c r="CL278" s="125" t="str">
        <f>IF($C278="","",COUNTIFS(Con_ve!$C$6:$C$1005,$C278,Con_ve!$Q$6:$Q$1005,Cad_cl!CL$5))</f>
        <v/>
      </c>
      <c r="CM278" s="125" t="str">
        <f>IF($C278="","",COUNTIFS(Con_ve!$C$6:$C$1005,$C278,Con_ve!$Q$6:$Q$1005,Cad_cl!CM$5))</f>
        <v/>
      </c>
      <c r="CN278" s="125" t="str">
        <f>IF($C278="","",COUNTIFS(Con_ve!$C$6:$C$1005,$C278,Con_ve!$Q$6:$Q$1005,Cad_cl!CN$5))</f>
        <v/>
      </c>
      <c r="CO278" s="125" t="str">
        <f>IF($C278="","",COUNTIFS(Con_ve!$C$6:$C$1005,$C278,Con_ve!$Q$6:$Q$1005,Cad_cl!CO$5))</f>
        <v/>
      </c>
      <c r="CP278" s="125" t="str">
        <f>IF($C278="","",COUNTIFS(Con_ve!$C$6:$C$1005,$C278,Con_ve!$Q$6:$Q$1005,Cad_cl!CP$5))</f>
        <v/>
      </c>
      <c r="CQ278" s="125" t="str">
        <f>IF($C278="","",COUNTIFS(Con_ve!$C$6:$C$1005,$C278,Con_ve!$Q$6:$Q$1005,Cad_cl!CQ$5))</f>
        <v/>
      </c>
      <c r="CR278" s="125">
        <f t="shared" si="14"/>
        <v>0</v>
      </c>
    </row>
    <row r="279" spans="3:96" ht="30" customHeight="1">
      <c r="C279" s="153"/>
      <c r="D279" s="153"/>
      <c r="E279" s="154"/>
      <c r="F279" s="153"/>
      <c r="G279" s="155"/>
      <c r="H279" s="153"/>
      <c r="I279" s="153"/>
      <c r="J279" s="132" t="s">
        <v>309</v>
      </c>
      <c r="K279" s="133" t="s">
        <v>309</v>
      </c>
      <c r="L279" s="153"/>
      <c r="M279" s="153"/>
      <c r="N279" s="153"/>
      <c r="O279" s="153"/>
      <c r="P279" s="153"/>
      <c r="Q279" s="153"/>
      <c r="AP279" s="134" t="str">
        <f>IF(ISERR(IF($C279="","",SUMIFS(Con_ve!$F$6:$F$1005,Con_ve!$C$6:$C$1005,$C279,Con_ve!$I$6:$I$1005,"Fechada",Con_ve!$Q$6:$Q$1005,Cad_cl!AP$5))),"",IF($C279="","",SUMIFS(Con_ve!$F$6:$F$1005,Con_ve!$C$6:$C$1005,$C279,Con_ve!$I$6:$I$1005,"Fechada",Con_ve!$Q$6:$Q$1005,Cad_cl!AP$5)))</f>
        <v/>
      </c>
      <c r="AQ279" s="134" t="str">
        <f>IF(ISERR(IF($C279="","",SUMIFS(Con_ve!$F$6:$F$1005,Con_ve!$C$6:$C$1005,$C279,Con_ve!$I$6:$I$1005,"Fechada",Con_ve!$Q$6:$Q$1005,Cad_cl!AQ$5))),"",IF($C279="","",SUMIFS(Con_ve!$F$6:$F$1005,Con_ve!$C$6:$C$1005,$C279,Con_ve!$I$6:$I$1005,"Fechada",Con_ve!$Q$6:$Q$1005,Cad_cl!AQ$5)))</f>
        <v/>
      </c>
      <c r="AR279" s="134" t="str">
        <f>IF(ISERR(IF($C279="","",SUMIFS(Con_ve!$F$6:$F$1005,Con_ve!$C$6:$C$1005,$C279,Con_ve!$I$6:$I$1005,"Fechada",Con_ve!$Q$6:$Q$1005,Cad_cl!AR$5))),"",IF($C279="","",SUMIFS(Con_ve!$F$6:$F$1005,Con_ve!$C$6:$C$1005,$C279,Con_ve!$I$6:$I$1005,"Fechada",Con_ve!$Q$6:$Q$1005,Cad_cl!AR$5)))</f>
        <v/>
      </c>
      <c r="AS279" s="134" t="str">
        <f>IF(ISERR(IF($C279="","",SUMIFS(Con_ve!$F$6:$F$1005,Con_ve!$C$6:$C$1005,$C279,Con_ve!$I$6:$I$1005,"Fechada",Con_ve!$Q$6:$Q$1005,Cad_cl!AS$5))),"",IF($C279="","",SUMIFS(Con_ve!$F$6:$F$1005,Con_ve!$C$6:$C$1005,$C279,Con_ve!$I$6:$I$1005,"Fechada",Con_ve!$Q$6:$Q$1005,Cad_cl!AS$5)))</f>
        <v/>
      </c>
      <c r="AT279" s="134" t="str">
        <f>IF(ISERR(IF($C279="","",SUMIFS(Con_ve!$F$6:$F$1005,Con_ve!$C$6:$C$1005,$C279,Con_ve!$I$6:$I$1005,"Fechada",Con_ve!$Q$6:$Q$1005,Cad_cl!AT$5))),"",IF($C279="","",SUMIFS(Con_ve!$F$6:$F$1005,Con_ve!$C$6:$C$1005,$C279,Con_ve!$I$6:$I$1005,"Fechada",Con_ve!$Q$6:$Q$1005,Cad_cl!AT$5)))</f>
        <v/>
      </c>
      <c r="AU279" s="134" t="str">
        <f>IF(ISERR(IF($C279="","",SUMIFS(Con_ve!$F$6:$F$1005,Con_ve!$C$6:$C$1005,$C279,Con_ve!$I$6:$I$1005,"Fechada",Con_ve!$Q$6:$Q$1005,Cad_cl!AU$5))),"",IF($C279="","",SUMIFS(Con_ve!$F$6:$F$1005,Con_ve!$C$6:$C$1005,$C279,Con_ve!$I$6:$I$1005,"Fechada",Con_ve!$Q$6:$Q$1005,Cad_cl!AU$5)))</f>
        <v/>
      </c>
      <c r="AV279" s="134" t="str">
        <f>IF(ISERR(IF($C279="","",SUMIFS(Con_ve!$F$6:$F$1005,Con_ve!$C$6:$C$1005,$C279,Con_ve!$I$6:$I$1005,"Fechada",Con_ve!$Q$6:$Q$1005,Cad_cl!AV$5))),"",IF($C279="","",SUMIFS(Con_ve!$F$6:$F$1005,Con_ve!$C$6:$C$1005,$C279,Con_ve!$I$6:$I$1005,"Fechada",Con_ve!$Q$6:$Q$1005,Cad_cl!AV$5)))</f>
        <v/>
      </c>
      <c r="AW279" s="134" t="str">
        <f>IF(ISERR(IF($C279="","",SUMIFS(Con_ve!$F$6:$F$1005,Con_ve!$C$6:$C$1005,$C279,Con_ve!$I$6:$I$1005,"Fechada",Con_ve!$Q$6:$Q$1005,Cad_cl!AW$5))),"",IF($C279="","",SUMIFS(Con_ve!$F$6:$F$1005,Con_ve!$C$6:$C$1005,$C279,Con_ve!$I$6:$I$1005,"Fechada",Con_ve!$Q$6:$Q$1005,Cad_cl!AW$5)))</f>
        <v/>
      </c>
      <c r="AX279" s="134" t="str">
        <f>IF(ISERR(IF($C279="","",SUMIFS(Con_ve!$F$6:$F$1005,Con_ve!$C$6:$C$1005,$C279,Con_ve!$I$6:$I$1005,"Fechada",Con_ve!$Q$6:$Q$1005,Cad_cl!AX$5))),"",IF($C279="","",SUMIFS(Con_ve!$F$6:$F$1005,Con_ve!$C$6:$C$1005,$C279,Con_ve!$I$6:$I$1005,"Fechada",Con_ve!$Q$6:$Q$1005,Cad_cl!AX$5)))</f>
        <v/>
      </c>
      <c r="AY279" s="134" t="str">
        <f>IF(ISERR(IF($C279="","",SUMIFS(Con_ve!$F$6:$F$1005,Con_ve!$C$6:$C$1005,$C279,Con_ve!$I$6:$I$1005,"Fechada",Con_ve!$Q$6:$Q$1005,Cad_cl!AY$5))),"",IF($C279="","",SUMIFS(Con_ve!$F$6:$F$1005,Con_ve!$C$6:$C$1005,$C279,Con_ve!$I$6:$I$1005,"Fechada",Con_ve!$Q$6:$Q$1005,Cad_cl!AY$5)))</f>
        <v/>
      </c>
      <c r="AZ279" s="134" t="str">
        <f>IF(ISERR(IF($C279="","",SUMIFS(Con_ve!$F$6:$F$1005,Con_ve!$C$6:$C$1005,$C279,Con_ve!$I$6:$I$1005,"Fechada",Con_ve!$Q$6:$Q$1005,Cad_cl!AZ$5))),"",IF($C279="","",SUMIFS(Con_ve!$F$6:$F$1005,Con_ve!$C$6:$C$1005,$C279,Con_ve!$I$6:$I$1005,"Fechada",Con_ve!$Q$6:$Q$1005,Cad_cl!AZ$5)))</f>
        <v/>
      </c>
      <c r="BA279" s="134" t="str">
        <f>IF(ISERR(IF($C279="","",SUMIFS(Con_ve!$F$6:$F$1005,Con_ve!$C$6:$C$1005,$C279,Con_ve!$I$6:$I$1005,"Fechada",Con_ve!$Q$6:$Q$1005,Cad_cl!BA$5))),"",IF($C279="","",SUMIFS(Con_ve!$F$6:$F$1005,Con_ve!$C$6:$C$1005,$C279,Con_ve!$I$6:$I$1005,"Fechada",Con_ve!$Q$6:$Q$1005,Cad_cl!BA$5)))</f>
        <v/>
      </c>
      <c r="BB279" s="134">
        <f t="shared" si="12"/>
        <v>0</v>
      </c>
      <c r="BD279" s="134" t="str">
        <f>IF(ISERR(IF($C279="","",SUMIFS(Con_ve!$F$6:$F$1005,Con_ve!$C$6:$C$1005,$C279,Con_ve!$I$6:$I$1005,"Em negociação",Con_ve!$Q$6:$Q$1005,Cad_cl!BD$5))),"",IF($C279="","",SUMIFS(Con_ve!$F$6:$F$1005,Con_ve!$C$6:$C$1005,$C279,Con_ve!$I$6:$I$1005,"Em negociação",Con_ve!$Q$6:$Q$1005,Cad_cl!BD$5)))</f>
        <v/>
      </c>
      <c r="BE279" s="134" t="str">
        <f>IF(ISERR(IF($C279="","",SUMIFS(Con_ve!$F$6:$F$1005,Con_ve!$C$6:$C$1005,$C279,Con_ve!$I$6:$I$1005,"Em negociação",Con_ve!$Q$6:$Q$1005,Cad_cl!BE$5))),"",IF($C279="","",SUMIFS(Con_ve!$F$6:$F$1005,Con_ve!$C$6:$C$1005,$C279,Con_ve!$I$6:$I$1005,"Em negociação",Con_ve!$Q$6:$Q$1005,Cad_cl!BE$5)))</f>
        <v/>
      </c>
      <c r="BF279" s="134" t="str">
        <f>IF(ISERR(IF($C279="","",SUMIFS(Con_ve!$F$6:$F$1005,Con_ve!$C$6:$C$1005,$C279,Con_ve!$I$6:$I$1005,"Em negociação",Con_ve!$Q$6:$Q$1005,Cad_cl!BF$5))),"",IF($C279="","",SUMIFS(Con_ve!$F$6:$F$1005,Con_ve!$C$6:$C$1005,$C279,Con_ve!$I$6:$I$1005,"Em negociação",Con_ve!$Q$6:$Q$1005,Cad_cl!BF$5)))</f>
        <v/>
      </c>
      <c r="BG279" s="134" t="str">
        <f>IF(ISERR(IF($C279="","",SUMIFS(Con_ve!$F$6:$F$1005,Con_ve!$C$6:$C$1005,$C279,Con_ve!$I$6:$I$1005,"Em negociação",Con_ve!$Q$6:$Q$1005,Cad_cl!BG$5))),"",IF($C279="","",SUMIFS(Con_ve!$F$6:$F$1005,Con_ve!$C$6:$C$1005,$C279,Con_ve!$I$6:$I$1005,"Em negociação",Con_ve!$Q$6:$Q$1005,Cad_cl!BG$5)))</f>
        <v/>
      </c>
      <c r="BH279" s="134" t="str">
        <f>IF(ISERR(IF($C279="","",SUMIFS(Con_ve!$F$6:$F$1005,Con_ve!$C$6:$C$1005,$C279,Con_ve!$I$6:$I$1005,"Em negociação",Con_ve!$Q$6:$Q$1005,Cad_cl!BH$5))),"",IF($C279="","",SUMIFS(Con_ve!$F$6:$F$1005,Con_ve!$C$6:$C$1005,$C279,Con_ve!$I$6:$I$1005,"Em negociação",Con_ve!$Q$6:$Q$1005,Cad_cl!BH$5)))</f>
        <v/>
      </c>
      <c r="BI279" s="134" t="str">
        <f>IF(ISERR(IF($C279="","",SUMIFS(Con_ve!$F$6:$F$1005,Con_ve!$C$6:$C$1005,$C279,Con_ve!$I$6:$I$1005,"Em negociação",Con_ve!$Q$6:$Q$1005,Cad_cl!BI$5))),"",IF($C279="","",SUMIFS(Con_ve!$F$6:$F$1005,Con_ve!$C$6:$C$1005,$C279,Con_ve!$I$6:$I$1005,"Em negociação",Con_ve!$Q$6:$Q$1005,Cad_cl!BI$5)))</f>
        <v/>
      </c>
      <c r="BJ279" s="134" t="str">
        <f>IF(ISERR(IF($C279="","",SUMIFS(Con_ve!$F$6:$F$1005,Con_ve!$C$6:$C$1005,$C279,Con_ve!$I$6:$I$1005,"Em negociação",Con_ve!$Q$6:$Q$1005,Cad_cl!BJ$5))),"",IF($C279="","",SUMIFS(Con_ve!$F$6:$F$1005,Con_ve!$C$6:$C$1005,$C279,Con_ve!$I$6:$I$1005,"Em negociação",Con_ve!$Q$6:$Q$1005,Cad_cl!BJ$5)))</f>
        <v/>
      </c>
      <c r="BK279" s="134" t="str">
        <f>IF(ISERR(IF($C279="","",SUMIFS(Con_ve!$F$6:$F$1005,Con_ve!$C$6:$C$1005,$C279,Con_ve!$I$6:$I$1005,"Em negociação",Con_ve!$Q$6:$Q$1005,Cad_cl!BK$5))),"",IF($C279="","",SUMIFS(Con_ve!$F$6:$F$1005,Con_ve!$C$6:$C$1005,$C279,Con_ve!$I$6:$I$1005,"Em negociação",Con_ve!$Q$6:$Q$1005,Cad_cl!BK$5)))</f>
        <v/>
      </c>
      <c r="BL279" s="134" t="str">
        <f>IF(ISERR(IF($C279="","",SUMIFS(Con_ve!$F$6:$F$1005,Con_ve!$C$6:$C$1005,$C279,Con_ve!$I$6:$I$1005,"Em negociação",Con_ve!$Q$6:$Q$1005,Cad_cl!BL$5))),"",IF($C279="","",SUMIFS(Con_ve!$F$6:$F$1005,Con_ve!$C$6:$C$1005,$C279,Con_ve!$I$6:$I$1005,"Em negociação",Con_ve!$Q$6:$Q$1005,Cad_cl!BL$5)))</f>
        <v/>
      </c>
      <c r="BM279" s="134" t="str">
        <f>IF(ISERR(IF($C279="","",SUMIFS(Con_ve!$F$6:$F$1005,Con_ve!$C$6:$C$1005,$C279,Con_ve!$I$6:$I$1005,"Em negociação",Con_ve!$Q$6:$Q$1005,Cad_cl!BM$5))),"",IF($C279="","",SUMIFS(Con_ve!$F$6:$F$1005,Con_ve!$C$6:$C$1005,$C279,Con_ve!$I$6:$I$1005,"Em negociação",Con_ve!$Q$6:$Q$1005,Cad_cl!BM$5)))</f>
        <v/>
      </c>
      <c r="BN279" s="134" t="str">
        <f>IF(ISERR(IF($C279="","",SUMIFS(Con_ve!$F$6:$F$1005,Con_ve!$C$6:$C$1005,$C279,Con_ve!$I$6:$I$1005,"Em negociação",Con_ve!$Q$6:$Q$1005,Cad_cl!BN$5))),"",IF($C279="","",SUMIFS(Con_ve!$F$6:$F$1005,Con_ve!$C$6:$C$1005,$C279,Con_ve!$I$6:$I$1005,"Em negociação",Con_ve!$Q$6:$Q$1005,Cad_cl!BN$5)))</f>
        <v/>
      </c>
      <c r="BO279" s="134" t="str">
        <f>IF(ISERR(IF($C279="","",SUMIFS(Con_ve!$F$6:$F$1005,Con_ve!$C$6:$C$1005,$C279,Con_ve!$I$6:$I$1005,"Em negociação",Con_ve!$Q$6:$Q$1005,Cad_cl!BO$5))),"",IF($C279="","",SUMIFS(Con_ve!$F$6:$F$1005,Con_ve!$C$6:$C$1005,$C279,Con_ve!$I$6:$I$1005,"Em negociação",Con_ve!$Q$6:$Q$1005,Cad_cl!BO$5)))</f>
        <v/>
      </c>
      <c r="BP279" s="134">
        <f t="shared" si="13"/>
        <v>0</v>
      </c>
      <c r="BR279" s="125" t="str">
        <f>IF(ISERR(IF(AND($I279=Re_lo!$E$5,BR$5=VLOOKUP(Re_lo!$H$5,Re_lo!$N$5:$O$16,2,0)),AP279,"")),"",IF(AND($I279=Re_lo!$E$5,BR$5=VLOOKUP(Re_lo!$H$5,Re_lo!$N$5:$O$16,2,0)),AP279,""))</f>
        <v/>
      </c>
      <c r="BS279" s="125" t="str">
        <f>IF(ISERR(IF(AND($I279=Re_lo!$E$5,BS$5=VLOOKUP(Re_lo!$H$5,Re_lo!$N$5:$O$16,2,0)),AQ279,"")),"",IF(AND($I279=Re_lo!$E$5,BS$5=VLOOKUP(Re_lo!$H$5,Re_lo!$N$5:$O$16,2,0)),AQ279,""))</f>
        <v/>
      </c>
      <c r="BT279" s="125" t="str">
        <f>IF(ISERR(IF(AND($I279=Re_lo!$E$5,BT$5=VLOOKUP(Re_lo!$H$5,Re_lo!$N$5:$O$16,2,0)),AR279,"")),"",IF(AND($I279=Re_lo!$E$5,BT$5=VLOOKUP(Re_lo!$H$5,Re_lo!$N$5:$O$16,2,0)),AR279,""))</f>
        <v/>
      </c>
      <c r="BU279" s="125" t="str">
        <f>IF(ISERR(IF(AND($I279=Re_lo!$E$5,BU$5=VLOOKUP(Re_lo!$H$5,Re_lo!$N$5:$O$16,2,0)),AS279,"")),"",IF(AND($I279=Re_lo!$E$5,BU$5=VLOOKUP(Re_lo!$H$5,Re_lo!$N$5:$O$16,2,0)),AS279,""))</f>
        <v/>
      </c>
      <c r="BV279" s="125" t="str">
        <f>IF(ISERR(IF(AND($I279=Re_lo!$E$5,BV$5=VLOOKUP(Re_lo!$H$5,Re_lo!$N$5:$O$16,2,0)),AT279,"")),"",IF(AND($I279=Re_lo!$E$5,BV$5=VLOOKUP(Re_lo!$H$5,Re_lo!$N$5:$O$16,2,0)),AT279,""))</f>
        <v/>
      </c>
      <c r="BW279" s="125" t="str">
        <f>IF(ISERR(IF(AND($I279=Re_lo!$E$5,BW$5=VLOOKUP(Re_lo!$H$5,Re_lo!$N$5:$O$16,2,0)),AU279,"")),"",IF(AND($I279=Re_lo!$E$5,BW$5=VLOOKUP(Re_lo!$H$5,Re_lo!$N$5:$O$16,2,0)),AU279,""))</f>
        <v/>
      </c>
      <c r="BX279" s="125" t="str">
        <f>IF(ISERR(IF(AND($I279=Re_lo!$E$5,BX$5=VLOOKUP(Re_lo!$H$5,Re_lo!$N$5:$O$16,2,0)),AV279,"")),"",IF(AND($I279=Re_lo!$E$5,BX$5=VLOOKUP(Re_lo!$H$5,Re_lo!$N$5:$O$16,2,0)),AV279,""))</f>
        <v/>
      </c>
      <c r="BY279" s="125" t="str">
        <f>IF(ISERR(IF(AND($I279=Re_lo!$E$5,BY$5=VLOOKUP(Re_lo!$H$5,Re_lo!$N$5:$O$16,2,0)),AW279,"")),"",IF(AND($I279=Re_lo!$E$5,BY$5=VLOOKUP(Re_lo!$H$5,Re_lo!$N$5:$O$16,2,0)),AW279,""))</f>
        <v/>
      </c>
      <c r="BZ279" s="125" t="str">
        <f>IF(ISERR(IF(AND($I279=Re_lo!$E$5,BZ$5=VLOOKUP(Re_lo!$H$5,Re_lo!$N$5:$O$16,2,0)),AX279,"")),"",IF(AND($I279=Re_lo!$E$5,BZ$5=VLOOKUP(Re_lo!$H$5,Re_lo!$N$5:$O$16,2,0)),AX279,""))</f>
        <v/>
      </c>
      <c r="CA279" s="125" t="str">
        <f>IF(ISERR(IF(AND($I279=Re_lo!$E$5,CA$5=VLOOKUP(Re_lo!$H$5,Re_lo!$N$5:$O$16,2,0)),AY279,"")),"",IF(AND($I279=Re_lo!$E$5,CA$5=VLOOKUP(Re_lo!$H$5,Re_lo!$N$5:$O$16,2,0)),AY279,""))</f>
        <v/>
      </c>
      <c r="CB279" s="125" t="str">
        <f>IF(ISERR(IF(AND($I279=Re_lo!$E$5,CB$5=VLOOKUP(Re_lo!$H$5,Re_lo!$N$5:$O$16,2,0)),AZ279,"")),"",IF(AND($I279=Re_lo!$E$5,CB$5=VLOOKUP(Re_lo!$H$5,Re_lo!$N$5:$O$16,2,0)),AZ279,""))</f>
        <v/>
      </c>
      <c r="CC279" s="125" t="str">
        <f>IF(ISERR(IF(AND($I279=Re_lo!$E$5,CC$5=VLOOKUP(Re_lo!$H$5,Re_lo!$N$5:$O$16,2,0)),BA279,"")),"",IF(AND($I279=Re_lo!$E$5,CC$5=VLOOKUP(Re_lo!$H$5,Re_lo!$N$5:$O$16,2,0)),BA279,""))</f>
        <v/>
      </c>
      <c r="CD279" s="125" t="str">
        <f>IF(ISERR(IF(AND($I279=Re_lo!$E$5,CD$5=VLOOKUP(Re_lo!$H$5,Re_lo!$N$5:$O$16,2,0)),BB279,"")),"",IF(AND($I279=Re_lo!$E$5,CD$5=VLOOKUP(Re_lo!$H$5,Re_lo!$N$5:$O$16,2,0)),BB279,""))</f>
        <v/>
      </c>
      <c r="CF279" s="125" t="str">
        <f>IF($C279="","",COUNTIFS(Con_ve!$C$6:$C$1005,$C279,Con_ve!$Q$6:$Q$1005,Cad_cl!CF$5))</f>
        <v/>
      </c>
      <c r="CG279" s="125" t="str">
        <f>IF($C279="","",COUNTIFS(Con_ve!$C$6:$C$1005,$C279,Con_ve!$Q$6:$Q$1005,Cad_cl!CG$5))</f>
        <v/>
      </c>
      <c r="CH279" s="125" t="str">
        <f>IF($C279="","",COUNTIFS(Con_ve!$C$6:$C$1005,$C279,Con_ve!$Q$6:$Q$1005,Cad_cl!CH$5))</f>
        <v/>
      </c>
      <c r="CI279" s="125" t="str">
        <f>IF($C279="","",COUNTIFS(Con_ve!$C$6:$C$1005,$C279,Con_ve!$Q$6:$Q$1005,Cad_cl!CI$5))</f>
        <v/>
      </c>
      <c r="CJ279" s="125" t="str">
        <f>IF($C279="","",COUNTIFS(Con_ve!$C$6:$C$1005,$C279,Con_ve!$Q$6:$Q$1005,Cad_cl!CJ$5))</f>
        <v/>
      </c>
      <c r="CK279" s="125" t="str">
        <f>IF($C279="","",COUNTIFS(Con_ve!$C$6:$C$1005,$C279,Con_ve!$Q$6:$Q$1005,Cad_cl!CK$5))</f>
        <v/>
      </c>
      <c r="CL279" s="125" t="str">
        <f>IF($C279="","",COUNTIFS(Con_ve!$C$6:$C$1005,$C279,Con_ve!$Q$6:$Q$1005,Cad_cl!CL$5))</f>
        <v/>
      </c>
      <c r="CM279" s="125" t="str">
        <f>IF($C279="","",COUNTIFS(Con_ve!$C$6:$C$1005,$C279,Con_ve!$Q$6:$Q$1005,Cad_cl!CM$5))</f>
        <v/>
      </c>
      <c r="CN279" s="125" t="str">
        <f>IF($C279="","",COUNTIFS(Con_ve!$C$6:$C$1005,$C279,Con_ve!$Q$6:$Q$1005,Cad_cl!CN$5))</f>
        <v/>
      </c>
      <c r="CO279" s="125" t="str">
        <f>IF($C279="","",COUNTIFS(Con_ve!$C$6:$C$1005,$C279,Con_ve!$Q$6:$Q$1005,Cad_cl!CO$5))</f>
        <v/>
      </c>
      <c r="CP279" s="125" t="str">
        <f>IF($C279="","",COUNTIFS(Con_ve!$C$6:$C$1005,$C279,Con_ve!$Q$6:$Q$1005,Cad_cl!CP$5))</f>
        <v/>
      </c>
      <c r="CQ279" s="125" t="str">
        <f>IF($C279="","",COUNTIFS(Con_ve!$C$6:$C$1005,$C279,Con_ve!$Q$6:$Q$1005,Cad_cl!CQ$5))</f>
        <v/>
      </c>
      <c r="CR279" s="125">
        <f t="shared" si="14"/>
        <v>0</v>
      </c>
    </row>
    <row r="280" spans="3:96" ht="30" customHeight="1">
      <c r="C280" s="153"/>
      <c r="D280" s="153"/>
      <c r="E280" s="154"/>
      <c r="F280" s="153"/>
      <c r="G280" s="155"/>
      <c r="H280" s="153"/>
      <c r="I280" s="153"/>
      <c r="J280" s="132" t="s">
        <v>309</v>
      </c>
      <c r="K280" s="133" t="s">
        <v>309</v>
      </c>
      <c r="L280" s="153"/>
      <c r="M280" s="153"/>
      <c r="N280" s="153"/>
      <c r="O280" s="153"/>
      <c r="P280" s="153"/>
      <c r="Q280" s="153"/>
      <c r="AP280" s="134" t="str">
        <f>IF(ISERR(IF($C280="","",SUMIFS(Con_ve!$F$6:$F$1005,Con_ve!$C$6:$C$1005,$C280,Con_ve!$I$6:$I$1005,"Fechada",Con_ve!$Q$6:$Q$1005,Cad_cl!AP$5))),"",IF($C280="","",SUMIFS(Con_ve!$F$6:$F$1005,Con_ve!$C$6:$C$1005,$C280,Con_ve!$I$6:$I$1005,"Fechada",Con_ve!$Q$6:$Q$1005,Cad_cl!AP$5)))</f>
        <v/>
      </c>
      <c r="AQ280" s="134" t="str">
        <f>IF(ISERR(IF($C280="","",SUMIFS(Con_ve!$F$6:$F$1005,Con_ve!$C$6:$C$1005,$C280,Con_ve!$I$6:$I$1005,"Fechada",Con_ve!$Q$6:$Q$1005,Cad_cl!AQ$5))),"",IF($C280="","",SUMIFS(Con_ve!$F$6:$F$1005,Con_ve!$C$6:$C$1005,$C280,Con_ve!$I$6:$I$1005,"Fechada",Con_ve!$Q$6:$Q$1005,Cad_cl!AQ$5)))</f>
        <v/>
      </c>
      <c r="AR280" s="134" t="str">
        <f>IF(ISERR(IF($C280="","",SUMIFS(Con_ve!$F$6:$F$1005,Con_ve!$C$6:$C$1005,$C280,Con_ve!$I$6:$I$1005,"Fechada",Con_ve!$Q$6:$Q$1005,Cad_cl!AR$5))),"",IF($C280="","",SUMIFS(Con_ve!$F$6:$F$1005,Con_ve!$C$6:$C$1005,$C280,Con_ve!$I$6:$I$1005,"Fechada",Con_ve!$Q$6:$Q$1005,Cad_cl!AR$5)))</f>
        <v/>
      </c>
      <c r="AS280" s="134" t="str">
        <f>IF(ISERR(IF($C280="","",SUMIFS(Con_ve!$F$6:$F$1005,Con_ve!$C$6:$C$1005,$C280,Con_ve!$I$6:$I$1005,"Fechada",Con_ve!$Q$6:$Q$1005,Cad_cl!AS$5))),"",IF($C280="","",SUMIFS(Con_ve!$F$6:$F$1005,Con_ve!$C$6:$C$1005,$C280,Con_ve!$I$6:$I$1005,"Fechada",Con_ve!$Q$6:$Q$1005,Cad_cl!AS$5)))</f>
        <v/>
      </c>
      <c r="AT280" s="134" t="str">
        <f>IF(ISERR(IF($C280="","",SUMIFS(Con_ve!$F$6:$F$1005,Con_ve!$C$6:$C$1005,$C280,Con_ve!$I$6:$I$1005,"Fechada",Con_ve!$Q$6:$Q$1005,Cad_cl!AT$5))),"",IF($C280="","",SUMIFS(Con_ve!$F$6:$F$1005,Con_ve!$C$6:$C$1005,$C280,Con_ve!$I$6:$I$1005,"Fechada",Con_ve!$Q$6:$Q$1005,Cad_cl!AT$5)))</f>
        <v/>
      </c>
      <c r="AU280" s="134" t="str">
        <f>IF(ISERR(IF($C280="","",SUMIFS(Con_ve!$F$6:$F$1005,Con_ve!$C$6:$C$1005,$C280,Con_ve!$I$6:$I$1005,"Fechada",Con_ve!$Q$6:$Q$1005,Cad_cl!AU$5))),"",IF($C280="","",SUMIFS(Con_ve!$F$6:$F$1005,Con_ve!$C$6:$C$1005,$C280,Con_ve!$I$6:$I$1005,"Fechada",Con_ve!$Q$6:$Q$1005,Cad_cl!AU$5)))</f>
        <v/>
      </c>
      <c r="AV280" s="134" t="str">
        <f>IF(ISERR(IF($C280="","",SUMIFS(Con_ve!$F$6:$F$1005,Con_ve!$C$6:$C$1005,$C280,Con_ve!$I$6:$I$1005,"Fechada",Con_ve!$Q$6:$Q$1005,Cad_cl!AV$5))),"",IF($C280="","",SUMIFS(Con_ve!$F$6:$F$1005,Con_ve!$C$6:$C$1005,$C280,Con_ve!$I$6:$I$1005,"Fechada",Con_ve!$Q$6:$Q$1005,Cad_cl!AV$5)))</f>
        <v/>
      </c>
      <c r="AW280" s="134" t="str">
        <f>IF(ISERR(IF($C280="","",SUMIFS(Con_ve!$F$6:$F$1005,Con_ve!$C$6:$C$1005,$C280,Con_ve!$I$6:$I$1005,"Fechada",Con_ve!$Q$6:$Q$1005,Cad_cl!AW$5))),"",IF($C280="","",SUMIFS(Con_ve!$F$6:$F$1005,Con_ve!$C$6:$C$1005,$C280,Con_ve!$I$6:$I$1005,"Fechada",Con_ve!$Q$6:$Q$1005,Cad_cl!AW$5)))</f>
        <v/>
      </c>
      <c r="AX280" s="134" t="str">
        <f>IF(ISERR(IF($C280="","",SUMIFS(Con_ve!$F$6:$F$1005,Con_ve!$C$6:$C$1005,$C280,Con_ve!$I$6:$I$1005,"Fechada",Con_ve!$Q$6:$Q$1005,Cad_cl!AX$5))),"",IF($C280="","",SUMIFS(Con_ve!$F$6:$F$1005,Con_ve!$C$6:$C$1005,$C280,Con_ve!$I$6:$I$1005,"Fechada",Con_ve!$Q$6:$Q$1005,Cad_cl!AX$5)))</f>
        <v/>
      </c>
      <c r="AY280" s="134" t="str">
        <f>IF(ISERR(IF($C280="","",SUMIFS(Con_ve!$F$6:$F$1005,Con_ve!$C$6:$C$1005,$C280,Con_ve!$I$6:$I$1005,"Fechada",Con_ve!$Q$6:$Q$1005,Cad_cl!AY$5))),"",IF($C280="","",SUMIFS(Con_ve!$F$6:$F$1005,Con_ve!$C$6:$C$1005,$C280,Con_ve!$I$6:$I$1005,"Fechada",Con_ve!$Q$6:$Q$1005,Cad_cl!AY$5)))</f>
        <v/>
      </c>
      <c r="AZ280" s="134" t="str">
        <f>IF(ISERR(IF($C280="","",SUMIFS(Con_ve!$F$6:$F$1005,Con_ve!$C$6:$C$1005,$C280,Con_ve!$I$6:$I$1005,"Fechada",Con_ve!$Q$6:$Q$1005,Cad_cl!AZ$5))),"",IF($C280="","",SUMIFS(Con_ve!$F$6:$F$1005,Con_ve!$C$6:$C$1005,$C280,Con_ve!$I$6:$I$1005,"Fechada",Con_ve!$Q$6:$Q$1005,Cad_cl!AZ$5)))</f>
        <v/>
      </c>
      <c r="BA280" s="134" t="str">
        <f>IF(ISERR(IF($C280="","",SUMIFS(Con_ve!$F$6:$F$1005,Con_ve!$C$6:$C$1005,$C280,Con_ve!$I$6:$I$1005,"Fechada",Con_ve!$Q$6:$Q$1005,Cad_cl!BA$5))),"",IF($C280="","",SUMIFS(Con_ve!$F$6:$F$1005,Con_ve!$C$6:$C$1005,$C280,Con_ve!$I$6:$I$1005,"Fechada",Con_ve!$Q$6:$Q$1005,Cad_cl!BA$5)))</f>
        <v/>
      </c>
      <c r="BB280" s="134">
        <f t="shared" si="12"/>
        <v>0</v>
      </c>
      <c r="BD280" s="134" t="str">
        <f>IF(ISERR(IF($C280="","",SUMIFS(Con_ve!$F$6:$F$1005,Con_ve!$C$6:$C$1005,$C280,Con_ve!$I$6:$I$1005,"Em negociação",Con_ve!$Q$6:$Q$1005,Cad_cl!BD$5))),"",IF($C280="","",SUMIFS(Con_ve!$F$6:$F$1005,Con_ve!$C$6:$C$1005,$C280,Con_ve!$I$6:$I$1005,"Em negociação",Con_ve!$Q$6:$Q$1005,Cad_cl!BD$5)))</f>
        <v/>
      </c>
      <c r="BE280" s="134" t="str">
        <f>IF(ISERR(IF($C280="","",SUMIFS(Con_ve!$F$6:$F$1005,Con_ve!$C$6:$C$1005,$C280,Con_ve!$I$6:$I$1005,"Em negociação",Con_ve!$Q$6:$Q$1005,Cad_cl!BE$5))),"",IF($C280="","",SUMIFS(Con_ve!$F$6:$F$1005,Con_ve!$C$6:$C$1005,$C280,Con_ve!$I$6:$I$1005,"Em negociação",Con_ve!$Q$6:$Q$1005,Cad_cl!BE$5)))</f>
        <v/>
      </c>
      <c r="BF280" s="134" t="str">
        <f>IF(ISERR(IF($C280="","",SUMIFS(Con_ve!$F$6:$F$1005,Con_ve!$C$6:$C$1005,$C280,Con_ve!$I$6:$I$1005,"Em negociação",Con_ve!$Q$6:$Q$1005,Cad_cl!BF$5))),"",IF($C280="","",SUMIFS(Con_ve!$F$6:$F$1005,Con_ve!$C$6:$C$1005,$C280,Con_ve!$I$6:$I$1005,"Em negociação",Con_ve!$Q$6:$Q$1005,Cad_cl!BF$5)))</f>
        <v/>
      </c>
      <c r="BG280" s="134" t="str">
        <f>IF(ISERR(IF($C280="","",SUMIFS(Con_ve!$F$6:$F$1005,Con_ve!$C$6:$C$1005,$C280,Con_ve!$I$6:$I$1005,"Em negociação",Con_ve!$Q$6:$Q$1005,Cad_cl!BG$5))),"",IF($C280="","",SUMIFS(Con_ve!$F$6:$F$1005,Con_ve!$C$6:$C$1005,$C280,Con_ve!$I$6:$I$1005,"Em negociação",Con_ve!$Q$6:$Q$1005,Cad_cl!BG$5)))</f>
        <v/>
      </c>
      <c r="BH280" s="134" t="str">
        <f>IF(ISERR(IF($C280="","",SUMIFS(Con_ve!$F$6:$F$1005,Con_ve!$C$6:$C$1005,$C280,Con_ve!$I$6:$I$1005,"Em negociação",Con_ve!$Q$6:$Q$1005,Cad_cl!BH$5))),"",IF($C280="","",SUMIFS(Con_ve!$F$6:$F$1005,Con_ve!$C$6:$C$1005,$C280,Con_ve!$I$6:$I$1005,"Em negociação",Con_ve!$Q$6:$Q$1005,Cad_cl!BH$5)))</f>
        <v/>
      </c>
      <c r="BI280" s="134" t="str">
        <f>IF(ISERR(IF($C280="","",SUMIFS(Con_ve!$F$6:$F$1005,Con_ve!$C$6:$C$1005,$C280,Con_ve!$I$6:$I$1005,"Em negociação",Con_ve!$Q$6:$Q$1005,Cad_cl!BI$5))),"",IF($C280="","",SUMIFS(Con_ve!$F$6:$F$1005,Con_ve!$C$6:$C$1005,$C280,Con_ve!$I$6:$I$1005,"Em negociação",Con_ve!$Q$6:$Q$1005,Cad_cl!BI$5)))</f>
        <v/>
      </c>
      <c r="BJ280" s="134" t="str">
        <f>IF(ISERR(IF($C280="","",SUMIFS(Con_ve!$F$6:$F$1005,Con_ve!$C$6:$C$1005,$C280,Con_ve!$I$6:$I$1005,"Em negociação",Con_ve!$Q$6:$Q$1005,Cad_cl!BJ$5))),"",IF($C280="","",SUMIFS(Con_ve!$F$6:$F$1005,Con_ve!$C$6:$C$1005,$C280,Con_ve!$I$6:$I$1005,"Em negociação",Con_ve!$Q$6:$Q$1005,Cad_cl!BJ$5)))</f>
        <v/>
      </c>
      <c r="BK280" s="134" t="str">
        <f>IF(ISERR(IF($C280="","",SUMIFS(Con_ve!$F$6:$F$1005,Con_ve!$C$6:$C$1005,$C280,Con_ve!$I$6:$I$1005,"Em negociação",Con_ve!$Q$6:$Q$1005,Cad_cl!BK$5))),"",IF($C280="","",SUMIFS(Con_ve!$F$6:$F$1005,Con_ve!$C$6:$C$1005,$C280,Con_ve!$I$6:$I$1005,"Em negociação",Con_ve!$Q$6:$Q$1005,Cad_cl!BK$5)))</f>
        <v/>
      </c>
      <c r="BL280" s="134" t="str">
        <f>IF(ISERR(IF($C280="","",SUMIFS(Con_ve!$F$6:$F$1005,Con_ve!$C$6:$C$1005,$C280,Con_ve!$I$6:$I$1005,"Em negociação",Con_ve!$Q$6:$Q$1005,Cad_cl!BL$5))),"",IF($C280="","",SUMIFS(Con_ve!$F$6:$F$1005,Con_ve!$C$6:$C$1005,$C280,Con_ve!$I$6:$I$1005,"Em negociação",Con_ve!$Q$6:$Q$1005,Cad_cl!BL$5)))</f>
        <v/>
      </c>
      <c r="BM280" s="134" t="str">
        <f>IF(ISERR(IF($C280="","",SUMIFS(Con_ve!$F$6:$F$1005,Con_ve!$C$6:$C$1005,$C280,Con_ve!$I$6:$I$1005,"Em negociação",Con_ve!$Q$6:$Q$1005,Cad_cl!BM$5))),"",IF($C280="","",SUMIFS(Con_ve!$F$6:$F$1005,Con_ve!$C$6:$C$1005,$C280,Con_ve!$I$6:$I$1005,"Em negociação",Con_ve!$Q$6:$Q$1005,Cad_cl!BM$5)))</f>
        <v/>
      </c>
      <c r="BN280" s="134" t="str">
        <f>IF(ISERR(IF($C280="","",SUMIFS(Con_ve!$F$6:$F$1005,Con_ve!$C$6:$C$1005,$C280,Con_ve!$I$6:$I$1005,"Em negociação",Con_ve!$Q$6:$Q$1005,Cad_cl!BN$5))),"",IF($C280="","",SUMIFS(Con_ve!$F$6:$F$1005,Con_ve!$C$6:$C$1005,$C280,Con_ve!$I$6:$I$1005,"Em negociação",Con_ve!$Q$6:$Q$1005,Cad_cl!BN$5)))</f>
        <v/>
      </c>
      <c r="BO280" s="134" t="str">
        <f>IF(ISERR(IF($C280="","",SUMIFS(Con_ve!$F$6:$F$1005,Con_ve!$C$6:$C$1005,$C280,Con_ve!$I$6:$I$1005,"Em negociação",Con_ve!$Q$6:$Q$1005,Cad_cl!BO$5))),"",IF($C280="","",SUMIFS(Con_ve!$F$6:$F$1005,Con_ve!$C$6:$C$1005,$C280,Con_ve!$I$6:$I$1005,"Em negociação",Con_ve!$Q$6:$Q$1005,Cad_cl!BO$5)))</f>
        <v/>
      </c>
      <c r="BP280" s="134">
        <f t="shared" si="13"/>
        <v>0</v>
      </c>
      <c r="BR280" s="125" t="str">
        <f>IF(ISERR(IF(AND($I280=Re_lo!$E$5,BR$5=VLOOKUP(Re_lo!$H$5,Re_lo!$N$5:$O$16,2,0)),AP280,"")),"",IF(AND($I280=Re_lo!$E$5,BR$5=VLOOKUP(Re_lo!$H$5,Re_lo!$N$5:$O$16,2,0)),AP280,""))</f>
        <v/>
      </c>
      <c r="BS280" s="125" t="str">
        <f>IF(ISERR(IF(AND($I280=Re_lo!$E$5,BS$5=VLOOKUP(Re_lo!$H$5,Re_lo!$N$5:$O$16,2,0)),AQ280,"")),"",IF(AND($I280=Re_lo!$E$5,BS$5=VLOOKUP(Re_lo!$H$5,Re_lo!$N$5:$O$16,2,0)),AQ280,""))</f>
        <v/>
      </c>
      <c r="BT280" s="125" t="str">
        <f>IF(ISERR(IF(AND($I280=Re_lo!$E$5,BT$5=VLOOKUP(Re_lo!$H$5,Re_lo!$N$5:$O$16,2,0)),AR280,"")),"",IF(AND($I280=Re_lo!$E$5,BT$5=VLOOKUP(Re_lo!$H$5,Re_lo!$N$5:$O$16,2,0)),AR280,""))</f>
        <v/>
      </c>
      <c r="BU280" s="125" t="str">
        <f>IF(ISERR(IF(AND($I280=Re_lo!$E$5,BU$5=VLOOKUP(Re_lo!$H$5,Re_lo!$N$5:$O$16,2,0)),AS280,"")),"",IF(AND($I280=Re_lo!$E$5,BU$5=VLOOKUP(Re_lo!$H$5,Re_lo!$N$5:$O$16,2,0)),AS280,""))</f>
        <v/>
      </c>
      <c r="BV280" s="125" t="str">
        <f>IF(ISERR(IF(AND($I280=Re_lo!$E$5,BV$5=VLOOKUP(Re_lo!$H$5,Re_lo!$N$5:$O$16,2,0)),AT280,"")),"",IF(AND($I280=Re_lo!$E$5,BV$5=VLOOKUP(Re_lo!$H$5,Re_lo!$N$5:$O$16,2,0)),AT280,""))</f>
        <v/>
      </c>
      <c r="BW280" s="125" t="str">
        <f>IF(ISERR(IF(AND($I280=Re_lo!$E$5,BW$5=VLOOKUP(Re_lo!$H$5,Re_lo!$N$5:$O$16,2,0)),AU280,"")),"",IF(AND($I280=Re_lo!$E$5,BW$5=VLOOKUP(Re_lo!$H$5,Re_lo!$N$5:$O$16,2,0)),AU280,""))</f>
        <v/>
      </c>
      <c r="BX280" s="125" t="str">
        <f>IF(ISERR(IF(AND($I280=Re_lo!$E$5,BX$5=VLOOKUP(Re_lo!$H$5,Re_lo!$N$5:$O$16,2,0)),AV280,"")),"",IF(AND($I280=Re_lo!$E$5,BX$5=VLOOKUP(Re_lo!$H$5,Re_lo!$N$5:$O$16,2,0)),AV280,""))</f>
        <v/>
      </c>
      <c r="BY280" s="125" t="str">
        <f>IF(ISERR(IF(AND($I280=Re_lo!$E$5,BY$5=VLOOKUP(Re_lo!$H$5,Re_lo!$N$5:$O$16,2,0)),AW280,"")),"",IF(AND($I280=Re_lo!$E$5,BY$5=VLOOKUP(Re_lo!$H$5,Re_lo!$N$5:$O$16,2,0)),AW280,""))</f>
        <v/>
      </c>
      <c r="BZ280" s="125" t="str">
        <f>IF(ISERR(IF(AND($I280=Re_lo!$E$5,BZ$5=VLOOKUP(Re_lo!$H$5,Re_lo!$N$5:$O$16,2,0)),AX280,"")),"",IF(AND($I280=Re_lo!$E$5,BZ$5=VLOOKUP(Re_lo!$H$5,Re_lo!$N$5:$O$16,2,0)),AX280,""))</f>
        <v/>
      </c>
      <c r="CA280" s="125" t="str">
        <f>IF(ISERR(IF(AND($I280=Re_lo!$E$5,CA$5=VLOOKUP(Re_lo!$H$5,Re_lo!$N$5:$O$16,2,0)),AY280,"")),"",IF(AND($I280=Re_lo!$E$5,CA$5=VLOOKUP(Re_lo!$H$5,Re_lo!$N$5:$O$16,2,0)),AY280,""))</f>
        <v/>
      </c>
      <c r="CB280" s="125" t="str">
        <f>IF(ISERR(IF(AND($I280=Re_lo!$E$5,CB$5=VLOOKUP(Re_lo!$H$5,Re_lo!$N$5:$O$16,2,0)),AZ280,"")),"",IF(AND($I280=Re_lo!$E$5,CB$5=VLOOKUP(Re_lo!$H$5,Re_lo!$N$5:$O$16,2,0)),AZ280,""))</f>
        <v/>
      </c>
      <c r="CC280" s="125" t="str">
        <f>IF(ISERR(IF(AND($I280=Re_lo!$E$5,CC$5=VLOOKUP(Re_lo!$H$5,Re_lo!$N$5:$O$16,2,0)),BA280,"")),"",IF(AND($I280=Re_lo!$E$5,CC$5=VLOOKUP(Re_lo!$H$5,Re_lo!$N$5:$O$16,2,0)),BA280,""))</f>
        <v/>
      </c>
      <c r="CD280" s="125" t="str">
        <f>IF(ISERR(IF(AND($I280=Re_lo!$E$5,CD$5=VLOOKUP(Re_lo!$H$5,Re_lo!$N$5:$O$16,2,0)),BB280,"")),"",IF(AND($I280=Re_lo!$E$5,CD$5=VLOOKUP(Re_lo!$H$5,Re_lo!$N$5:$O$16,2,0)),BB280,""))</f>
        <v/>
      </c>
      <c r="CF280" s="125" t="str">
        <f>IF($C280="","",COUNTIFS(Con_ve!$C$6:$C$1005,$C280,Con_ve!$Q$6:$Q$1005,Cad_cl!CF$5))</f>
        <v/>
      </c>
      <c r="CG280" s="125" t="str">
        <f>IF($C280="","",COUNTIFS(Con_ve!$C$6:$C$1005,$C280,Con_ve!$Q$6:$Q$1005,Cad_cl!CG$5))</f>
        <v/>
      </c>
      <c r="CH280" s="125" t="str">
        <f>IF($C280="","",COUNTIFS(Con_ve!$C$6:$C$1005,$C280,Con_ve!$Q$6:$Q$1005,Cad_cl!CH$5))</f>
        <v/>
      </c>
      <c r="CI280" s="125" t="str">
        <f>IF($C280="","",COUNTIFS(Con_ve!$C$6:$C$1005,$C280,Con_ve!$Q$6:$Q$1005,Cad_cl!CI$5))</f>
        <v/>
      </c>
      <c r="CJ280" s="125" t="str">
        <f>IF($C280="","",COUNTIFS(Con_ve!$C$6:$C$1005,$C280,Con_ve!$Q$6:$Q$1005,Cad_cl!CJ$5))</f>
        <v/>
      </c>
      <c r="CK280" s="125" t="str">
        <f>IF($C280="","",COUNTIFS(Con_ve!$C$6:$C$1005,$C280,Con_ve!$Q$6:$Q$1005,Cad_cl!CK$5))</f>
        <v/>
      </c>
      <c r="CL280" s="125" t="str">
        <f>IF($C280="","",COUNTIFS(Con_ve!$C$6:$C$1005,$C280,Con_ve!$Q$6:$Q$1005,Cad_cl!CL$5))</f>
        <v/>
      </c>
      <c r="CM280" s="125" t="str">
        <f>IF($C280="","",COUNTIFS(Con_ve!$C$6:$C$1005,$C280,Con_ve!$Q$6:$Q$1005,Cad_cl!CM$5))</f>
        <v/>
      </c>
      <c r="CN280" s="125" t="str">
        <f>IF($C280="","",COUNTIFS(Con_ve!$C$6:$C$1005,$C280,Con_ve!$Q$6:$Q$1005,Cad_cl!CN$5))</f>
        <v/>
      </c>
      <c r="CO280" s="125" t="str">
        <f>IF($C280="","",COUNTIFS(Con_ve!$C$6:$C$1005,$C280,Con_ve!$Q$6:$Q$1005,Cad_cl!CO$5))</f>
        <v/>
      </c>
      <c r="CP280" s="125" t="str">
        <f>IF($C280="","",COUNTIFS(Con_ve!$C$6:$C$1005,$C280,Con_ve!$Q$6:$Q$1005,Cad_cl!CP$5))</f>
        <v/>
      </c>
      <c r="CQ280" s="125" t="str">
        <f>IF($C280="","",COUNTIFS(Con_ve!$C$6:$C$1005,$C280,Con_ve!$Q$6:$Q$1005,Cad_cl!CQ$5))</f>
        <v/>
      </c>
      <c r="CR280" s="125">
        <f t="shared" si="14"/>
        <v>0</v>
      </c>
    </row>
    <row r="281" spans="3:96" ht="30" customHeight="1">
      <c r="C281" s="153"/>
      <c r="D281" s="153"/>
      <c r="E281" s="154"/>
      <c r="F281" s="153"/>
      <c r="G281" s="155"/>
      <c r="H281" s="153"/>
      <c r="I281" s="153"/>
      <c r="J281" s="132" t="s">
        <v>309</v>
      </c>
      <c r="K281" s="133" t="s">
        <v>309</v>
      </c>
      <c r="L281" s="153"/>
      <c r="M281" s="153"/>
      <c r="N281" s="153"/>
      <c r="O281" s="153"/>
      <c r="P281" s="153"/>
      <c r="Q281" s="153"/>
      <c r="AP281" s="134" t="str">
        <f>IF(ISERR(IF($C281="","",SUMIFS(Con_ve!$F$6:$F$1005,Con_ve!$C$6:$C$1005,$C281,Con_ve!$I$6:$I$1005,"Fechada",Con_ve!$Q$6:$Q$1005,Cad_cl!AP$5))),"",IF($C281="","",SUMIFS(Con_ve!$F$6:$F$1005,Con_ve!$C$6:$C$1005,$C281,Con_ve!$I$6:$I$1005,"Fechada",Con_ve!$Q$6:$Q$1005,Cad_cl!AP$5)))</f>
        <v/>
      </c>
      <c r="AQ281" s="134" t="str">
        <f>IF(ISERR(IF($C281="","",SUMIFS(Con_ve!$F$6:$F$1005,Con_ve!$C$6:$C$1005,$C281,Con_ve!$I$6:$I$1005,"Fechada",Con_ve!$Q$6:$Q$1005,Cad_cl!AQ$5))),"",IF($C281="","",SUMIFS(Con_ve!$F$6:$F$1005,Con_ve!$C$6:$C$1005,$C281,Con_ve!$I$6:$I$1005,"Fechada",Con_ve!$Q$6:$Q$1005,Cad_cl!AQ$5)))</f>
        <v/>
      </c>
      <c r="AR281" s="134" t="str">
        <f>IF(ISERR(IF($C281="","",SUMIFS(Con_ve!$F$6:$F$1005,Con_ve!$C$6:$C$1005,$C281,Con_ve!$I$6:$I$1005,"Fechada",Con_ve!$Q$6:$Q$1005,Cad_cl!AR$5))),"",IF($C281="","",SUMIFS(Con_ve!$F$6:$F$1005,Con_ve!$C$6:$C$1005,$C281,Con_ve!$I$6:$I$1005,"Fechada",Con_ve!$Q$6:$Q$1005,Cad_cl!AR$5)))</f>
        <v/>
      </c>
      <c r="AS281" s="134" t="str">
        <f>IF(ISERR(IF($C281="","",SUMIFS(Con_ve!$F$6:$F$1005,Con_ve!$C$6:$C$1005,$C281,Con_ve!$I$6:$I$1005,"Fechada",Con_ve!$Q$6:$Q$1005,Cad_cl!AS$5))),"",IF($C281="","",SUMIFS(Con_ve!$F$6:$F$1005,Con_ve!$C$6:$C$1005,$C281,Con_ve!$I$6:$I$1005,"Fechada",Con_ve!$Q$6:$Q$1005,Cad_cl!AS$5)))</f>
        <v/>
      </c>
      <c r="AT281" s="134" t="str">
        <f>IF(ISERR(IF($C281="","",SUMIFS(Con_ve!$F$6:$F$1005,Con_ve!$C$6:$C$1005,$C281,Con_ve!$I$6:$I$1005,"Fechada",Con_ve!$Q$6:$Q$1005,Cad_cl!AT$5))),"",IF($C281="","",SUMIFS(Con_ve!$F$6:$F$1005,Con_ve!$C$6:$C$1005,$C281,Con_ve!$I$6:$I$1005,"Fechada",Con_ve!$Q$6:$Q$1005,Cad_cl!AT$5)))</f>
        <v/>
      </c>
      <c r="AU281" s="134" t="str">
        <f>IF(ISERR(IF($C281="","",SUMIFS(Con_ve!$F$6:$F$1005,Con_ve!$C$6:$C$1005,$C281,Con_ve!$I$6:$I$1005,"Fechada",Con_ve!$Q$6:$Q$1005,Cad_cl!AU$5))),"",IF($C281="","",SUMIFS(Con_ve!$F$6:$F$1005,Con_ve!$C$6:$C$1005,$C281,Con_ve!$I$6:$I$1005,"Fechada",Con_ve!$Q$6:$Q$1005,Cad_cl!AU$5)))</f>
        <v/>
      </c>
      <c r="AV281" s="134" t="str">
        <f>IF(ISERR(IF($C281="","",SUMIFS(Con_ve!$F$6:$F$1005,Con_ve!$C$6:$C$1005,$C281,Con_ve!$I$6:$I$1005,"Fechada",Con_ve!$Q$6:$Q$1005,Cad_cl!AV$5))),"",IF($C281="","",SUMIFS(Con_ve!$F$6:$F$1005,Con_ve!$C$6:$C$1005,$C281,Con_ve!$I$6:$I$1005,"Fechada",Con_ve!$Q$6:$Q$1005,Cad_cl!AV$5)))</f>
        <v/>
      </c>
      <c r="AW281" s="134" t="str">
        <f>IF(ISERR(IF($C281="","",SUMIFS(Con_ve!$F$6:$F$1005,Con_ve!$C$6:$C$1005,$C281,Con_ve!$I$6:$I$1005,"Fechada",Con_ve!$Q$6:$Q$1005,Cad_cl!AW$5))),"",IF($C281="","",SUMIFS(Con_ve!$F$6:$F$1005,Con_ve!$C$6:$C$1005,$C281,Con_ve!$I$6:$I$1005,"Fechada",Con_ve!$Q$6:$Q$1005,Cad_cl!AW$5)))</f>
        <v/>
      </c>
      <c r="AX281" s="134" t="str">
        <f>IF(ISERR(IF($C281="","",SUMIFS(Con_ve!$F$6:$F$1005,Con_ve!$C$6:$C$1005,$C281,Con_ve!$I$6:$I$1005,"Fechada",Con_ve!$Q$6:$Q$1005,Cad_cl!AX$5))),"",IF($C281="","",SUMIFS(Con_ve!$F$6:$F$1005,Con_ve!$C$6:$C$1005,$C281,Con_ve!$I$6:$I$1005,"Fechada",Con_ve!$Q$6:$Q$1005,Cad_cl!AX$5)))</f>
        <v/>
      </c>
      <c r="AY281" s="134" t="str">
        <f>IF(ISERR(IF($C281="","",SUMIFS(Con_ve!$F$6:$F$1005,Con_ve!$C$6:$C$1005,$C281,Con_ve!$I$6:$I$1005,"Fechada",Con_ve!$Q$6:$Q$1005,Cad_cl!AY$5))),"",IF($C281="","",SUMIFS(Con_ve!$F$6:$F$1005,Con_ve!$C$6:$C$1005,$C281,Con_ve!$I$6:$I$1005,"Fechada",Con_ve!$Q$6:$Q$1005,Cad_cl!AY$5)))</f>
        <v/>
      </c>
      <c r="AZ281" s="134" t="str">
        <f>IF(ISERR(IF($C281="","",SUMIFS(Con_ve!$F$6:$F$1005,Con_ve!$C$6:$C$1005,$C281,Con_ve!$I$6:$I$1005,"Fechada",Con_ve!$Q$6:$Q$1005,Cad_cl!AZ$5))),"",IF($C281="","",SUMIFS(Con_ve!$F$6:$F$1005,Con_ve!$C$6:$C$1005,$C281,Con_ve!$I$6:$I$1005,"Fechada",Con_ve!$Q$6:$Q$1005,Cad_cl!AZ$5)))</f>
        <v/>
      </c>
      <c r="BA281" s="134" t="str">
        <f>IF(ISERR(IF($C281="","",SUMIFS(Con_ve!$F$6:$F$1005,Con_ve!$C$6:$C$1005,$C281,Con_ve!$I$6:$I$1005,"Fechada",Con_ve!$Q$6:$Q$1005,Cad_cl!BA$5))),"",IF($C281="","",SUMIFS(Con_ve!$F$6:$F$1005,Con_ve!$C$6:$C$1005,$C281,Con_ve!$I$6:$I$1005,"Fechada",Con_ve!$Q$6:$Q$1005,Cad_cl!BA$5)))</f>
        <v/>
      </c>
      <c r="BB281" s="134">
        <f t="shared" si="12"/>
        <v>0</v>
      </c>
      <c r="BD281" s="134" t="str">
        <f>IF(ISERR(IF($C281="","",SUMIFS(Con_ve!$F$6:$F$1005,Con_ve!$C$6:$C$1005,$C281,Con_ve!$I$6:$I$1005,"Em negociação",Con_ve!$Q$6:$Q$1005,Cad_cl!BD$5))),"",IF($C281="","",SUMIFS(Con_ve!$F$6:$F$1005,Con_ve!$C$6:$C$1005,$C281,Con_ve!$I$6:$I$1005,"Em negociação",Con_ve!$Q$6:$Q$1005,Cad_cl!BD$5)))</f>
        <v/>
      </c>
      <c r="BE281" s="134" t="str">
        <f>IF(ISERR(IF($C281="","",SUMIFS(Con_ve!$F$6:$F$1005,Con_ve!$C$6:$C$1005,$C281,Con_ve!$I$6:$I$1005,"Em negociação",Con_ve!$Q$6:$Q$1005,Cad_cl!BE$5))),"",IF($C281="","",SUMIFS(Con_ve!$F$6:$F$1005,Con_ve!$C$6:$C$1005,$C281,Con_ve!$I$6:$I$1005,"Em negociação",Con_ve!$Q$6:$Q$1005,Cad_cl!BE$5)))</f>
        <v/>
      </c>
      <c r="BF281" s="134" t="str">
        <f>IF(ISERR(IF($C281="","",SUMIFS(Con_ve!$F$6:$F$1005,Con_ve!$C$6:$C$1005,$C281,Con_ve!$I$6:$I$1005,"Em negociação",Con_ve!$Q$6:$Q$1005,Cad_cl!BF$5))),"",IF($C281="","",SUMIFS(Con_ve!$F$6:$F$1005,Con_ve!$C$6:$C$1005,$C281,Con_ve!$I$6:$I$1005,"Em negociação",Con_ve!$Q$6:$Q$1005,Cad_cl!BF$5)))</f>
        <v/>
      </c>
      <c r="BG281" s="134" t="str">
        <f>IF(ISERR(IF($C281="","",SUMIFS(Con_ve!$F$6:$F$1005,Con_ve!$C$6:$C$1005,$C281,Con_ve!$I$6:$I$1005,"Em negociação",Con_ve!$Q$6:$Q$1005,Cad_cl!BG$5))),"",IF($C281="","",SUMIFS(Con_ve!$F$6:$F$1005,Con_ve!$C$6:$C$1005,$C281,Con_ve!$I$6:$I$1005,"Em negociação",Con_ve!$Q$6:$Q$1005,Cad_cl!BG$5)))</f>
        <v/>
      </c>
      <c r="BH281" s="134" t="str">
        <f>IF(ISERR(IF($C281="","",SUMIFS(Con_ve!$F$6:$F$1005,Con_ve!$C$6:$C$1005,$C281,Con_ve!$I$6:$I$1005,"Em negociação",Con_ve!$Q$6:$Q$1005,Cad_cl!BH$5))),"",IF($C281="","",SUMIFS(Con_ve!$F$6:$F$1005,Con_ve!$C$6:$C$1005,$C281,Con_ve!$I$6:$I$1005,"Em negociação",Con_ve!$Q$6:$Q$1005,Cad_cl!BH$5)))</f>
        <v/>
      </c>
      <c r="BI281" s="134" t="str">
        <f>IF(ISERR(IF($C281="","",SUMIFS(Con_ve!$F$6:$F$1005,Con_ve!$C$6:$C$1005,$C281,Con_ve!$I$6:$I$1005,"Em negociação",Con_ve!$Q$6:$Q$1005,Cad_cl!BI$5))),"",IF($C281="","",SUMIFS(Con_ve!$F$6:$F$1005,Con_ve!$C$6:$C$1005,$C281,Con_ve!$I$6:$I$1005,"Em negociação",Con_ve!$Q$6:$Q$1005,Cad_cl!BI$5)))</f>
        <v/>
      </c>
      <c r="BJ281" s="134" t="str">
        <f>IF(ISERR(IF($C281="","",SUMIFS(Con_ve!$F$6:$F$1005,Con_ve!$C$6:$C$1005,$C281,Con_ve!$I$6:$I$1005,"Em negociação",Con_ve!$Q$6:$Q$1005,Cad_cl!BJ$5))),"",IF($C281="","",SUMIFS(Con_ve!$F$6:$F$1005,Con_ve!$C$6:$C$1005,$C281,Con_ve!$I$6:$I$1005,"Em negociação",Con_ve!$Q$6:$Q$1005,Cad_cl!BJ$5)))</f>
        <v/>
      </c>
      <c r="BK281" s="134" t="str">
        <f>IF(ISERR(IF($C281="","",SUMIFS(Con_ve!$F$6:$F$1005,Con_ve!$C$6:$C$1005,$C281,Con_ve!$I$6:$I$1005,"Em negociação",Con_ve!$Q$6:$Q$1005,Cad_cl!BK$5))),"",IF($C281="","",SUMIFS(Con_ve!$F$6:$F$1005,Con_ve!$C$6:$C$1005,$C281,Con_ve!$I$6:$I$1005,"Em negociação",Con_ve!$Q$6:$Q$1005,Cad_cl!BK$5)))</f>
        <v/>
      </c>
      <c r="BL281" s="134" t="str">
        <f>IF(ISERR(IF($C281="","",SUMIFS(Con_ve!$F$6:$F$1005,Con_ve!$C$6:$C$1005,$C281,Con_ve!$I$6:$I$1005,"Em negociação",Con_ve!$Q$6:$Q$1005,Cad_cl!BL$5))),"",IF($C281="","",SUMIFS(Con_ve!$F$6:$F$1005,Con_ve!$C$6:$C$1005,$C281,Con_ve!$I$6:$I$1005,"Em negociação",Con_ve!$Q$6:$Q$1005,Cad_cl!BL$5)))</f>
        <v/>
      </c>
      <c r="BM281" s="134" t="str">
        <f>IF(ISERR(IF($C281="","",SUMIFS(Con_ve!$F$6:$F$1005,Con_ve!$C$6:$C$1005,$C281,Con_ve!$I$6:$I$1005,"Em negociação",Con_ve!$Q$6:$Q$1005,Cad_cl!BM$5))),"",IF($C281="","",SUMIFS(Con_ve!$F$6:$F$1005,Con_ve!$C$6:$C$1005,$C281,Con_ve!$I$6:$I$1005,"Em negociação",Con_ve!$Q$6:$Q$1005,Cad_cl!BM$5)))</f>
        <v/>
      </c>
      <c r="BN281" s="134" t="str">
        <f>IF(ISERR(IF($C281="","",SUMIFS(Con_ve!$F$6:$F$1005,Con_ve!$C$6:$C$1005,$C281,Con_ve!$I$6:$I$1005,"Em negociação",Con_ve!$Q$6:$Q$1005,Cad_cl!BN$5))),"",IF($C281="","",SUMIFS(Con_ve!$F$6:$F$1005,Con_ve!$C$6:$C$1005,$C281,Con_ve!$I$6:$I$1005,"Em negociação",Con_ve!$Q$6:$Q$1005,Cad_cl!BN$5)))</f>
        <v/>
      </c>
      <c r="BO281" s="134" t="str">
        <f>IF(ISERR(IF($C281="","",SUMIFS(Con_ve!$F$6:$F$1005,Con_ve!$C$6:$C$1005,$C281,Con_ve!$I$6:$I$1005,"Em negociação",Con_ve!$Q$6:$Q$1005,Cad_cl!BO$5))),"",IF($C281="","",SUMIFS(Con_ve!$F$6:$F$1005,Con_ve!$C$6:$C$1005,$C281,Con_ve!$I$6:$I$1005,"Em negociação",Con_ve!$Q$6:$Q$1005,Cad_cl!BO$5)))</f>
        <v/>
      </c>
      <c r="BP281" s="134">
        <f t="shared" si="13"/>
        <v>0</v>
      </c>
      <c r="BR281" s="125" t="str">
        <f>IF(ISERR(IF(AND($I281=Re_lo!$E$5,BR$5=VLOOKUP(Re_lo!$H$5,Re_lo!$N$5:$O$16,2,0)),AP281,"")),"",IF(AND($I281=Re_lo!$E$5,BR$5=VLOOKUP(Re_lo!$H$5,Re_lo!$N$5:$O$16,2,0)),AP281,""))</f>
        <v/>
      </c>
      <c r="BS281" s="125" t="str">
        <f>IF(ISERR(IF(AND($I281=Re_lo!$E$5,BS$5=VLOOKUP(Re_lo!$H$5,Re_lo!$N$5:$O$16,2,0)),AQ281,"")),"",IF(AND($I281=Re_lo!$E$5,BS$5=VLOOKUP(Re_lo!$H$5,Re_lo!$N$5:$O$16,2,0)),AQ281,""))</f>
        <v/>
      </c>
      <c r="BT281" s="125" t="str">
        <f>IF(ISERR(IF(AND($I281=Re_lo!$E$5,BT$5=VLOOKUP(Re_lo!$H$5,Re_lo!$N$5:$O$16,2,0)),AR281,"")),"",IF(AND($I281=Re_lo!$E$5,BT$5=VLOOKUP(Re_lo!$H$5,Re_lo!$N$5:$O$16,2,0)),AR281,""))</f>
        <v/>
      </c>
      <c r="BU281" s="125" t="str">
        <f>IF(ISERR(IF(AND($I281=Re_lo!$E$5,BU$5=VLOOKUP(Re_lo!$H$5,Re_lo!$N$5:$O$16,2,0)),AS281,"")),"",IF(AND($I281=Re_lo!$E$5,BU$5=VLOOKUP(Re_lo!$H$5,Re_lo!$N$5:$O$16,2,0)),AS281,""))</f>
        <v/>
      </c>
      <c r="BV281" s="125" t="str">
        <f>IF(ISERR(IF(AND($I281=Re_lo!$E$5,BV$5=VLOOKUP(Re_lo!$H$5,Re_lo!$N$5:$O$16,2,0)),AT281,"")),"",IF(AND($I281=Re_lo!$E$5,BV$5=VLOOKUP(Re_lo!$H$5,Re_lo!$N$5:$O$16,2,0)),AT281,""))</f>
        <v/>
      </c>
      <c r="BW281" s="125" t="str">
        <f>IF(ISERR(IF(AND($I281=Re_lo!$E$5,BW$5=VLOOKUP(Re_lo!$H$5,Re_lo!$N$5:$O$16,2,0)),AU281,"")),"",IF(AND($I281=Re_lo!$E$5,BW$5=VLOOKUP(Re_lo!$H$5,Re_lo!$N$5:$O$16,2,0)),AU281,""))</f>
        <v/>
      </c>
      <c r="BX281" s="125" t="str">
        <f>IF(ISERR(IF(AND($I281=Re_lo!$E$5,BX$5=VLOOKUP(Re_lo!$H$5,Re_lo!$N$5:$O$16,2,0)),AV281,"")),"",IF(AND($I281=Re_lo!$E$5,BX$5=VLOOKUP(Re_lo!$H$5,Re_lo!$N$5:$O$16,2,0)),AV281,""))</f>
        <v/>
      </c>
      <c r="BY281" s="125" t="str">
        <f>IF(ISERR(IF(AND($I281=Re_lo!$E$5,BY$5=VLOOKUP(Re_lo!$H$5,Re_lo!$N$5:$O$16,2,0)),AW281,"")),"",IF(AND($I281=Re_lo!$E$5,BY$5=VLOOKUP(Re_lo!$H$5,Re_lo!$N$5:$O$16,2,0)),AW281,""))</f>
        <v/>
      </c>
      <c r="BZ281" s="125" t="str">
        <f>IF(ISERR(IF(AND($I281=Re_lo!$E$5,BZ$5=VLOOKUP(Re_lo!$H$5,Re_lo!$N$5:$O$16,2,0)),AX281,"")),"",IF(AND($I281=Re_lo!$E$5,BZ$5=VLOOKUP(Re_lo!$H$5,Re_lo!$N$5:$O$16,2,0)),AX281,""))</f>
        <v/>
      </c>
      <c r="CA281" s="125" t="str">
        <f>IF(ISERR(IF(AND($I281=Re_lo!$E$5,CA$5=VLOOKUP(Re_lo!$H$5,Re_lo!$N$5:$O$16,2,0)),AY281,"")),"",IF(AND($I281=Re_lo!$E$5,CA$5=VLOOKUP(Re_lo!$H$5,Re_lo!$N$5:$O$16,2,0)),AY281,""))</f>
        <v/>
      </c>
      <c r="CB281" s="125" t="str">
        <f>IF(ISERR(IF(AND($I281=Re_lo!$E$5,CB$5=VLOOKUP(Re_lo!$H$5,Re_lo!$N$5:$O$16,2,0)),AZ281,"")),"",IF(AND($I281=Re_lo!$E$5,CB$5=VLOOKUP(Re_lo!$H$5,Re_lo!$N$5:$O$16,2,0)),AZ281,""))</f>
        <v/>
      </c>
      <c r="CC281" s="125" t="str">
        <f>IF(ISERR(IF(AND($I281=Re_lo!$E$5,CC$5=VLOOKUP(Re_lo!$H$5,Re_lo!$N$5:$O$16,2,0)),BA281,"")),"",IF(AND($I281=Re_lo!$E$5,CC$5=VLOOKUP(Re_lo!$H$5,Re_lo!$N$5:$O$16,2,0)),BA281,""))</f>
        <v/>
      </c>
      <c r="CD281" s="125" t="str">
        <f>IF(ISERR(IF(AND($I281=Re_lo!$E$5,CD$5=VLOOKUP(Re_lo!$H$5,Re_lo!$N$5:$O$16,2,0)),BB281,"")),"",IF(AND($I281=Re_lo!$E$5,CD$5=VLOOKUP(Re_lo!$H$5,Re_lo!$N$5:$O$16,2,0)),BB281,""))</f>
        <v/>
      </c>
      <c r="CF281" s="125" t="str">
        <f>IF($C281="","",COUNTIFS(Con_ve!$C$6:$C$1005,$C281,Con_ve!$Q$6:$Q$1005,Cad_cl!CF$5))</f>
        <v/>
      </c>
      <c r="CG281" s="125" t="str">
        <f>IF($C281="","",COUNTIFS(Con_ve!$C$6:$C$1005,$C281,Con_ve!$Q$6:$Q$1005,Cad_cl!CG$5))</f>
        <v/>
      </c>
      <c r="CH281" s="125" t="str">
        <f>IF($C281="","",COUNTIFS(Con_ve!$C$6:$C$1005,$C281,Con_ve!$Q$6:$Q$1005,Cad_cl!CH$5))</f>
        <v/>
      </c>
      <c r="CI281" s="125" t="str">
        <f>IF($C281="","",COUNTIFS(Con_ve!$C$6:$C$1005,$C281,Con_ve!$Q$6:$Q$1005,Cad_cl!CI$5))</f>
        <v/>
      </c>
      <c r="CJ281" s="125" t="str">
        <f>IF($C281="","",COUNTIFS(Con_ve!$C$6:$C$1005,$C281,Con_ve!$Q$6:$Q$1005,Cad_cl!CJ$5))</f>
        <v/>
      </c>
      <c r="CK281" s="125" t="str">
        <f>IF($C281="","",COUNTIFS(Con_ve!$C$6:$C$1005,$C281,Con_ve!$Q$6:$Q$1005,Cad_cl!CK$5))</f>
        <v/>
      </c>
      <c r="CL281" s="125" t="str">
        <f>IF($C281="","",COUNTIFS(Con_ve!$C$6:$C$1005,$C281,Con_ve!$Q$6:$Q$1005,Cad_cl!CL$5))</f>
        <v/>
      </c>
      <c r="CM281" s="125" t="str">
        <f>IF($C281="","",COUNTIFS(Con_ve!$C$6:$C$1005,$C281,Con_ve!$Q$6:$Q$1005,Cad_cl!CM$5))</f>
        <v/>
      </c>
      <c r="CN281" s="125" t="str">
        <f>IF($C281="","",COUNTIFS(Con_ve!$C$6:$C$1005,$C281,Con_ve!$Q$6:$Q$1005,Cad_cl!CN$5))</f>
        <v/>
      </c>
      <c r="CO281" s="125" t="str">
        <f>IF($C281="","",COUNTIFS(Con_ve!$C$6:$C$1005,$C281,Con_ve!$Q$6:$Q$1005,Cad_cl!CO$5))</f>
        <v/>
      </c>
      <c r="CP281" s="125" t="str">
        <f>IF($C281="","",COUNTIFS(Con_ve!$C$6:$C$1005,$C281,Con_ve!$Q$6:$Q$1005,Cad_cl!CP$5))</f>
        <v/>
      </c>
      <c r="CQ281" s="125" t="str">
        <f>IF($C281="","",COUNTIFS(Con_ve!$C$6:$C$1005,$C281,Con_ve!$Q$6:$Q$1005,Cad_cl!CQ$5))</f>
        <v/>
      </c>
      <c r="CR281" s="125">
        <f t="shared" si="14"/>
        <v>0</v>
      </c>
    </row>
    <row r="282" spans="3:96" ht="30" customHeight="1">
      <c r="C282" s="153"/>
      <c r="D282" s="153"/>
      <c r="E282" s="154"/>
      <c r="F282" s="153"/>
      <c r="G282" s="155"/>
      <c r="H282" s="153"/>
      <c r="I282" s="153"/>
      <c r="J282" s="132" t="s">
        <v>309</v>
      </c>
      <c r="K282" s="133" t="s">
        <v>309</v>
      </c>
      <c r="L282" s="153"/>
      <c r="M282" s="153"/>
      <c r="N282" s="153"/>
      <c r="O282" s="153"/>
      <c r="P282" s="153"/>
      <c r="Q282" s="153"/>
      <c r="AP282" s="134" t="str">
        <f>IF(ISERR(IF($C282="","",SUMIFS(Con_ve!$F$6:$F$1005,Con_ve!$C$6:$C$1005,$C282,Con_ve!$I$6:$I$1005,"Fechada",Con_ve!$Q$6:$Q$1005,Cad_cl!AP$5))),"",IF($C282="","",SUMIFS(Con_ve!$F$6:$F$1005,Con_ve!$C$6:$C$1005,$C282,Con_ve!$I$6:$I$1005,"Fechada",Con_ve!$Q$6:$Q$1005,Cad_cl!AP$5)))</f>
        <v/>
      </c>
      <c r="AQ282" s="134" t="str">
        <f>IF(ISERR(IF($C282="","",SUMIFS(Con_ve!$F$6:$F$1005,Con_ve!$C$6:$C$1005,$C282,Con_ve!$I$6:$I$1005,"Fechada",Con_ve!$Q$6:$Q$1005,Cad_cl!AQ$5))),"",IF($C282="","",SUMIFS(Con_ve!$F$6:$F$1005,Con_ve!$C$6:$C$1005,$C282,Con_ve!$I$6:$I$1005,"Fechada",Con_ve!$Q$6:$Q$1005,Cad_cl!AQ$5)))</f>
        <v/>
      </c>
      <c r="AR282" s="134" t="str">
        <f>IF(ISERR(IF($C282="","",SUMIFS(Con_ve!$F$6:$F$1005,Con_ve!$C$6:$C$1005,$C282,Con_ve!$I$6:$I$1005,"Fechada",Con_ve!$Q$6:$Q$1005,Cad_cl!AR$5))),"",IF($C282="","",SUMIFS(Con_ve!$F$6:$F$1005,Con_ve!$C$6:$C$1005,$C282,Con_ve!$I$6:$I$1005,"Fechada",Con_ve!$Q$6:$Q$1005,Cad_cl!AR$5)))</f>
        <v/>
      </c>
      <c r="AS282" s="134" t="str">
        <f>IF(ISERR(IF($C282="","",SUMIFS(Con_ve!$F$6:$F$1005,Con_ve!$C$6:$C$1005,$C282,Con_ve!$I$6:$I$1005,"Fechada",Con_ve!$Q$6:$Q$1005,Cad_cl!AS$5))),"",IF($C282="","",SUMIFS(Con_ve!$F$6:$F$1005,Con_ve!$C$6:$C$1005,$C282,Con_ve!$I$6:$I$1005,"Fechada",Con_ve!$Q$6:$Q$1005,Cad_cl!AS$5)))</f>
        <v/>
      </c>
      <c r="AT282" s="134" t="str">
        <f>IF(ISERR(IF($C282="","",SUMIFS(Con_ve!$F$6:$F$1005,Con_ve!$C$6:$C$1005,$C282,Con_ve!$I$6:$I$1005,"Fechada",Con_ve!$Q$6:$Q$1005,Cad_cl!AT$5))),"",IF($C282="","",SUMIFS(Con_ve!$F$6:$F$1005,Con_ve!$C$6:$C$1005,$C282,Con_ve!$I$6:$I$1005,"Fechada",Con_ve!$Q$6:$Q$1005,Cad_cl!AT$5)))</f>
        <v/>
      </c>
      <c r="AU282" s="134" t="str">
        <f>IF(ISERR(IF($C282="","",SUMIFS(Con_ve!$F$6:$F$1005,Con_ve!$C$6:$C$1005,$C282,Con_ve!$I$6:$I$1005,"Fechada",Con_ve!$Q$6:$Q$1005,Cad_cl!AU$5))),"",IF($C282="","",SUMIFS(Con_ve!$F$6:$F$1005,Con_ve!$C$6:$C$1005,$C282,Con_ve!$I$6:$I$1005,"Fechada",Con_ve!$Q$6:$Q$1005,Cad_cl!AU$5)))</f>
        <v/>
      </c>
      <c r="AV282" s="134" t="str">
        <f>IF(ISERR(IF($C282="","",SUMIFS(Con_ve!$F$6:$F$1005,Con_ve!$C$6:$C$1005,$C282,Con_ve!$I$6:$I$1005,"Fechada",Con_ve!$Q$6:$Q$1005,Cad_cl!AV$5))),"",IF($C282="","",SUMIFS(Con_ve!$F$6:$F$1005,Con_ve!$C$6:$C$1005,$C282,Con_ve!$I$6:$I$1005,"Fechada",Con_ve!$Q$6:$Q$1005,Cad_cl!AV$5)))</f>
        <v/>
      </c>
      <c r="AW282" s="134" t="str">
        <f>IF(ISERR(IF($C282="","",SUMIFS(Con_ve!$F$6:$F$1005,Con_ve!$C$6:$C$1005,$C282,Con_ve!$I$6:$I$1005,"Fechada",Con_ve!$Q$6:$Q$1005,Cad_cl!AW$5))),"",IF($C282="","",SUMIFS(Con_ve!$F$6:$F$1005,Con_ve!$C$6:$C$1005,$C282,Con_ve!$I$6:$I$1005,"Fechada",Con_ve!$Q$6:$Q$1005,Cad_cl!AW$5)))</f>
        <v/>
      </c>
      <c r="AX282" s="134" t="str">
        <f>IF(ISERR(IF($C282="","",SUMIFS(Con_ve!$F$6:$F$1005,Con_ve!$C$6:$C$1005,$C282,Con_ve!$I$6:$I$1005,"Fechada",Con_ve!$Q$6:$Q$1005,Cad_cl!AX$5))),"",IF($C282="","",SUMIFS(Con_ve!$F$6:$F$1005,Con_ve!$C$6:$C$1005,$C282,Con_ve!$I$6:$I$1005,"Fechada",Con_ve!$Q$6:$Q$1005,Cad_cl!AX$5)))</f>
        <v/>
      </c>
      <c r="AY282" s="134" t="str">
        <f>IF(ISERR(IF($C282="","",SUMIFS(Con_ve!$F$6:$F$1005,Con_ve!$C$6:$C$1005,$C282,Con_ve!$I$6:$I$1005,"Fechada",Con_ve!$Q$6:$Q$1005,Cad_cl!AY$5))),"",IF($C282="","",SUMIFS(Con_ve!$F$6:$F$1005,Con_ve!$C$6:$C$1005,$C282,Con_ve!$I$6:$I$1005,"Fechada",Con_ve!$Q$6:$Q$1005,Cad_cl!AY$5)))</f>
        <v/>
      </c>
      <c r="AZ282" s="134" t="str">
        <f>IF(ISERR(IF($C282="","",SUMIFS(Con_ve!$F$6:$F$1005,Con_ve!$C$6:$C$1005,$C282,Con_ve!$I$6:$I$1005,"Fechada",Con_ve!$Q$6:$Q$1005,Cad_cl!AZ$5))),"",IF($C282="","",SUMIFS(Con_ve!$F$6:$F$1005,Con_ve!$C$6:$C$1005,$C282,Con_ve!$I$6:$I$1005,"Fechada",Con_ve!$Q$6:$Q$1005,Cad_cl!AZ$5)))</f>
        <v/>
      </c>
      <c r="BA282" s="134" t="str">
        <f>IF(ISERR(IF($C282="","",SUMIFS(Con_ve!$F$6:$F$1005,Con_ve!$C$6:$C$1005,$C282,Con_ve!$I$6:$I$1005,"Fechada",Con_ve!$Q$6:$Q$1005,Cad_cl!BA$5))),"",IF($C282="","",SUMIFS(Con_ve!$F$6:$F$1005,Con_ve!$C$6:$C$1005,$C282,Con_ve!$I$6:$I$1005,"Fechada",Con_ve!$Q$6:$Q$1005,Cad_cl!BA$5)))</f>
        <v/>
      </c>
      <c r="BB282" s="134">
        <f t="shared" si="12"/>
        <v>0</v>
      </c>
      <c r="BD282" s="134" t="str">
        <f>IF(ISERR(IF($C282="","",SUMIFS(Con_ve!$F$6:$F$1005,Con_ve!$C$6:$C$1005,$C282,Con_ve!$I$6:$I$1005,"Em negociação",Con_ve!$Q$6:$Q$1005,Cad_cl!BD$5))),"",IF($C282="","",SUMIFS(Con_ve!$F$6:$F$1005,Con_ve!$C$6:$C$1005,$C282,Con_ve!$I$6:$I$1005,"Em negociação",Con_ve!$Q$6:$Q$1005,Cad_cl!BD$5)))</f>
        <v/>
      </c>
      <c r="BE282" s="134" t="str">
        <f>IF(ISERR(IF($C282="","",SUMIFS(Con_ve!$F$6:$F$1005,Con_ve!$C$6:$C$1005,$C282,Con_ve!$I$6:$I$1005,"Em negociação",Con_ve!$Q$6:$Q$1005,Cad_cl!BE$5))),"",IF($C282="","",SUMIFS(Con_ve!$F$6:$F$1005,Con_ve!$C$6:$C$1005,$C282,Con_ve!$I$6:$I$1005,"Em negociação",Con_ve!$Q$6:$Q$1005,Cad_cl!BE$5)))</f>
        <v/>
      </c>
      <c r="BF282" s="134" t="str">
        <f>IF(ISERR(IF($C282="","",SUMIFS(Con_ve!$F$6:$F$1005,Con_ve!$C$6:$C$1005,$C282,Con_ve!$I$6:$I$1005,"Em negociação",Con_ve!$Q$6:$Q$1005,Cad_cl!BF$5))),"",IF($C282="","",SUMIFS(Con_ve!$F$6:$F$1005,Con_ve!$C$6:$C$1005,$C282,Con_ve!$I$6:$I$1005,"Em negociação",Con_ve!$Q$6:$Q$1005,Cad_cl!BF$5)))</f>
        <v/>
      </c>
      <c r="BG282" s="134" t="str">
        <f>IF(ISERR(IF($C282="","",SUMIFS(Con_ve!$F$6:$F$1005,Con_ve!$C$6:$C$1005,$C282,Con_ve!$I$6:$I$1005,"Em negociação",Con_ve!$Q$6:$Q$1005,Cad_cl!BG$5))),"",IF($C282="","",SUMIFS(Con_ve!$F$6:$F$1005,Con_ve!$C$6:$C$1005,$C282,Con_ve!$I$6:$I$1005,"Em negociação",Con_ve!$Q$6:$Q$1005,Cad_cl!BG$5)))</f>
        <v/>
      </c>
      <c r="BH282" s="134" t="str">
        <f>IF(ISERR(IF($C282="","",SUMIFS(Con_ve!$F$6:$F$1005,Con_ve!$C$6:$C$1005,$C282,Con_ve!$I$6:$I$1005,"Em negociação",Con_ve!$Q$6:$Q$1005,Cad_cl!BH$5))),"",IF($C282="","",SUMIFS(Con_ve!$F$6:$F$1005,Con_ve!$C$6:$C$1005,$C282,Con_ve!$I$6:$I$1005,"Em negociação",Con_ve!$Q$6:$Q$1005,Cad_cl!BH$5)))</f>
        <v/>
      </c>
      <c r="BI282" s="134" t="str">
        <f>IF(ISERR(IF($C282="","",SUMIFS(Con_ve!$F$6:$F$1005,Con_ve!$C$6:$C$1005,$C282,Con_ve!$I$6:$I$1005,"Em negociação",Con_ve!$Q$6:$Q$1005,Cad_cl!BI$5))),"",IF($C282="","",SUMIFS(Con_ve!$F$6:$F$1005,Con_ve!$C$6:$C$1005,$C282,Con_ve!$I$6:$I$1005,"Em negociação",Con_ve!$Q$6:$Q$1005,Cad_cl!BI$5)))</f>
        <v/>
      </c>
      <c r="BJ282" s="134" t="str">
        <f>IF(ISERR(IF($C282="","",SUMIFS(Con_ve!$F$6:$F$1005,Con_ve!$C$6:$C$1005,$C282,Con_ve!$I$6:$I$1005,"Em negociação",Con_ve!$Q$6:$Q$1005,Cad_cl!BJ$5))),"",IF($C282="","",SUMIFS(Con_ve!$F$6:$F$1005,Con_ve!$C$6:$C$1005,$C282,Con_ve!$I$6:$I$1005,"Em negociação",Con_ve!$Q$6:$Q$1005,Cad_cl!BJ$5)))</f>
        <v/>
      </c>
      <c r="BK282" s="134" t="str">
        <f>IF(ISERR(IF($C282="","",SUMIFS(Con_ve!$F$6:$F$1005,Con_ve!$C$6:$C$1005,$C282,Con_ve!$I$6:$I$1005,"Em negociação",Con_ve!$Q$6:$Q$1005,Cad_cl!BK$5))),"",IF($C282="","",SUMIFS(Con_ve!$F$6:$F$1005,Con_ve!$C$6:$C$1005,$C282,Con_ve!$I$6:$I$1005,"Em negociação",Con_ve!$Q$6:$Q$1005,Cad_cl!BK$5)))</f>
        <v/>
      </c>
      <c r="BL282" s="134" t="str">
        <f>IF(ISERR(IF($C282="","",SUMIFS(Con_ve!$F$6:$F$1005,Con_ve!$C$6:$C$1005,$C282,Con_ve!$I$6:$I$1005,"Em negociação",Con_ve!$Q$6:$Q$1005,Cad_cl!BL$5))),"",IF($C282="","",SUMIFS(Con_ve!$F$6:$F$1005,Con_ve!$C$6:$C$1005,$C282,Con_ve!$I$6:$I$1005,"Em negociação",Con_ve!$Q$6:$Q$1005,Cad_cl!BL$5)))</f>
        <v/>
      </c>
      <c r="BM282" s="134" t="str">
        <f>IF(ISERR(IF($C282="","",SUMIFS(Con_ve!$F$6:$F$1005,Con_ve!$C$6:$C$1005,$C282,Con_ve!$I$6:$I$1005,"Em negociação",Con_ve!$Q$6:$Q$1005,Cad_cl!BM$5))),"",IF($C282="","",SUMIFS(Con_ve!$F$6:$F$1005,Con_ve!$C$6:$C$1005,$C282,Con_ve!$I$6:$I$1005,"Em negociação",Con_ve!$Q$6:$Q$1005,Cad_cl!BM$5)))</f>
        <v/>
      </c>
      <c r="BN282" s="134" t="str">
        <f>IF(ISERR(IF($C282="","",SUMIFS(Con_ve!$F$6:$F$1005,Con_ve!$C$6:$C$1005,$C282,Con_ve!$I$6:$I$1005,"Em negociação",Con_ve!$Q$6:$Q$1005,Cad_cl!BN$5))),"",IF($C282="","",SUMIFS(Con_ve!$F$6:$F$1005,Con_ve!$C$6:$C$1005,$C282,Con_ve!$I$6:$I$1005,"Em negociação",Con_ve!$Q$6:$Q$1005,Cad_cl!BN$5)))</f>
        <v/>
      </c>
      <c r="BO282" s="134" t="str">
        <f>IF(ISERR(IF($C282="","",SUMIFS(Con_ve!$F$6:$F$1005,Con_ve!$C$6:$C$1005,$C282,Con_ve!$I$6:$I$1005,"Em negociação",Con_ve!$Q$6:$Q$1005,Cad_cl!BO$5))),"",IF($C282="","",SUMIFS(Con_ve!$F$6:$F$1005,Con_ve!$C$6:$C$1005,$C282,Con_ve!$I$6:$I$1005,"Em negociação",Con_ve!$Q$6:$Q$1005,Cad_cl!BO$5)))</f>
        <v/>
      </c>
      <c r="BP282" s="134">
        <f t="shared" si="13"/>
        <v>0</v>
      </c>
      <c r="BR282" s="125" t="str">
        <f>IF(ISERR(IF(AND($I282=Re_lo!$E$5,BR$5=VLOOKUP(Re_lo!$H$5,Re_lo!$N$5:$O$16,2,0)),AP282,"")),"",IF(AND($I282=Re_lo!$E$5,BR$5=VLOOKUP(Re_lo!$H$5,Re_lo!$N$5:$O$16,2,0)),AP282,""))</f>
        <v/>
      </c>
      <c r="BS282" s="125" t="str">
        <f>IF(ISERR(IF(AND($I282=Re_lo!$E$5,BS$5=VLOOKUP(Re_lo!$H$5,Re_lo!$N$5:$O$16,2,0)),AQ282,"")),"",IF(AND($I282=Re_lo!$E$5,BS$5=VLOOKUP(Re_lo!$H$5,Re_lo!$N$5:$O$16,2,0)),AQ282,""))</f>
        <v/>
      </c>
      <c r="BT282" s="125" t="str">
        <f>IF(ISERR(IF(AND($I282=Re_lo!$E$5,BT$5=VLOOKUP(Re_lo!$H$5,Re_lo!$N$5:$O$16,2,0)),AR282,"")),"",IF(AND($I282=Re_lo!$E$5,BT$5=VLOOKUP(Re_lo!$H$5,Re_lo!$N$5:$O$16,2,0)),AR282,""))</f>
        <v/>
      </c>
      <c r="BU282" s="125" t="str">
        <f>IF(ISERR(IF(AND($I282=Re_lo!$E$5,BU$5=VLOOKUP(Re_lo!$H$5,Re_lo!$N$5:$O$16,2,0)),AS282,"")),"",IF(AND($I282=Re_lo!$E$5,BU$5=VLOOKUP(Re_lo!$H$5,Re_lo!$N$5:$O$16,2,0)),AS282,""))</f>
        <v/>
      </c>
      <c r="BV282" s="125" t="str">
        <f>IF(ISERR(IF(AND($I282=Re_lo!$E$5,BV$5=VLOOKUP(Re_lo!$H$5,Re_lo!$N$5:$O$16,2,0)),AT282,"")),"",IF(AND($I282=Re_lo!$E$5,BV$5=VLOOKUP(Re_lo!$H$5,Re_lo!$N$5:$O$16,2,0)),AT282,""))</f>
        <v/>
      </c>
      <c r="BW282" s="125" t="str">
        <f>IF(ISERR(IF(AND($I282=Re_lo!$E$5,BW$5=VLOOKUP(Re_lo!$H$5,Re_lo!$N$5:$O$16,2,0)),AU282,"")),"",IF(AND($I282=Re_lo!$E$5,BW$5=VLOOKUP(Re_lo!$H$5,Re_lo!$N$5:$O$16,2,0)),AU282,""))</f>
        <v/>
      </c>
      <c r="BX282" s="125" t="str">
        <f>IF(ISERR(IF(AND($I282=Re_lo!$E$5,BX$5=VLOOKUP(Re_lo!$H$5,Re_lo!$N$5:$O$16,2,0)),AV282,"")),"",IF(AND($I282=Re_lo!$E$5,BX$5=VLOOKUP(Re_lo!$H$5,Re_lo!$N$5:$O$16,2,0)),AV282,""))</f>
        <v/>
      </c>
      <c r="BY282" s="125" t="str">
        <f>IF(ISERR(IF(AND($I282=Re_lo!$E$5,BY$5=VLOOKUP(Re_lo!$H$5,Re_lo!$N$5:$O$16,2,0)),AW282,"")),"",IF(AND($I282=Re_lo!$E$5,BY$5=VLOOKUP(Re_lo!$H$5,Re_lo!$N$5:$O$16,2,0)),AW282,""))</f>
        <v/>
      </c>
      <c r="BZ282" s="125" t="str">
        <f>IF(ISERR(IF(AND($I282=Re_lo!$E$5,BZ$5=VLOOKUP(Re_lo!$H$5,Re_lo!$N$5:$O$16,2,0)),AX282,"")),"",IF(AND($I282=Re_lo!$E$5,BZ$5=VLOOKUP(Re_lo!$H$5,Re_lo!$N$5:$O$16,2,0)),AX282,""))</f>
        <v/>
      </c>
      <c r="CA282" s="125" t="str">
        <f>IF(ISERR(IF(AND($I282=Re_lo!$E$5,CA$5=VLOOKUP(Re_lo!$H$5,Re_lo!$N$5:$O$16,2,0)),AY282,"")),"",IF(AND($I282=Re_lo!$E$5,CA$5=VLOOKUP(Re_lo!$H$5,Re_lo!$N$5:$O$16,2,0)),AY282,""))</f>
        <v/>
      </c>
      <c r="CB282" s="125" t="str">
        <f>IF(ISERR(IF(AND($I282=Re_lo!$E$5,CB$5=VLOOKUP(Re_lo!$H$5,Re_lo!$N$5:$O$16,2,0)),AZ282,"")),"",IF(AND($I282=Re_lo!$E$5,CB$5=VLOOKUP(Re_lo!$H$5,Re_lo!$N$5:$O$16,2,0)),AZ282,""))</f>
        <v/>
      </c>
      <c r="CC282" s="125" t="str">
        <f>IF(ISERR(IF(AND($I282=Re_lo!$E$5,CC$5=VLOOKUP(Re_lo!$H$5,Re_lo!$N$5:$O$16,2,0)),BA282,"")),"",IF(AND($I282=Re_lo!$E$5,CC$5=VLOOKUP(Re_lo!$H$5,Re_lo!$N$5:$O$16,2,0)),BA282,""))</f>
        <v/>
      </c>
      <c r="CD282" s="125" t="str">
        <f>IF(ISERR(IF(AND($I282=Re_lo!$E$5,CD$5=VLOOKUP(Re_lo!$H$5,Re_lo!$N$5:$O$16,2,0)),BB282,"")),"",IF(AND($I282=Re_lo!$E$5,CD$5=VLOOKUP(Re_lo!$H$5,Re_lo!$N$5:$O$16,2,0)),BB282,""))</f>
        <v/>
      </c>
      <c r="CF282" s="125" t="str">
        <f>IF($C282="","",COUNTIFS(Con_ve!$C$6:$C$1005,$C282,Con_ve!$Q$6:$Q$1005,Cad_cl!CF$5))</f>
        <v/>
      </c>
      <c r="CG282" s="125" t="str">
        <f>IF($C282="","",COUNTIFS(Con_ve!$C$6:$C$1005,$C282,Con_ve!$Q$6:$Q$1005,Cad_cl!CG$5))</f>
        <v/>
      </c>
      <c r="CH282" s="125" t="str">
        <f>IF($C282="","",COUNTIFS(Con_ve!$C$6:$C$1005,$C282,Con_ve!$Q$6:$Q$1005,Cad_cl!CH$5))</f>
        <v/>
      </c>
      <c r="CI282" s="125" t="str">
        <f>IF($C282="","",COUNTIFS(Con_ve!$C$6:$C$1005,$C282,Con_ve!$Q$6:$Q$1005,Cad_cl!CI$5))</f>
        <v/>
      </c>
      <c r="CJ282" s="125" t="str">
        <f>IF($C282="","",COUNTIFS(Con_ve!$C$6:$C$1005,$C282,Con_ve!$Q$6:$Q$1005,Cad_cl!CJ$5))</f>
        <v/>
      </c>
      <c r="CK282" s="125" t="str">
        <f>IF($C282="","",COUNTIFS(Con_ve!$C$6:$C$1005,$C282,Con_ve!$Q$6:$Q$1005,Cad_cl!CK$5))</f>
        <v/>
      </c>
      <c r="CL282" s="125" t="str">
        <f>IF($C282="","",COUNTIFS(Con_ve!$C$6:$C$1005,$C282,Con_ve!$Q$6:$Q$1005,Cad_cl!CL$5))</f>
        <v/>
      </c>
      <c r="CM282" s="125" t="str">
        <f>IF($C282="","",COUNTIFS(Con_ve!$C$6:$C$1005,$C282,Con_ve!$Q$6:$Q$1005,Cad_cl!CM$5))</f>
        <v/>
      </c>
      <c r="CN282" s="125" t="str">
        <f>IF($C282="","",COUNTIFS(Con_ve!$C$6:$C$1005,$C282,Con_ve!$Q$6:$Q$1005,Cad_cl!CN$5))</f>
        <v/>
      </c>
      <c r="CO282" s="125" t="str">
        <f>IF($C282="","",COUNTIFS(Con_ve!$C$6:$C$1005,$C282,Con_ve!$Q$6:$Q$1005,Cad_cl!CO$5))</f>
        <v/>
      </c>
      <c r="CP282" s="125" t="str">
        <f>IF($C282="","",COUNTIFS(Con_ve!$C$6:$C$1005,$C282,Con_ve!$Q$6:$Q$1005,Cad_cl!CP$5))</f>
        <v/>
      </c>
      <c r="CQ282" s="125" t="str">
        <f>IF($C282="","",COUNTIFS(Con_ve!$C$6:$C$1005,$C282,Con_ve!$Q$6:$Q$1005,Cad_cl!CQ$5))</f>
        <v/>
      </c>
      <c r="CR282" s="125">
        <f t="shared" si="14"/>
        <v>0</v>
      </c>
    </row>
    <row r="283" spans="3:96" ht="30" customHeight="1">
      <c r="C283" s="153"/>
      <c r="D283" s="153"/>
      <c r="E283" s="154"/>
      <c r="F283" s="153"/>
      <c r="G283" s="155"/>
      <c r="H283" s="153"/>
      <c r="I283" s="153"/>
      <c r="J283" s="132" t="s">
        <v>309</v>
      </c>
      <c r="K283" s="133" t="s">
        <v>309</v>
      </c>
      <c r="L283" s="153"/>
      <c r="M283" s="153"/>
      <c r="N283" s="153"/>
      <c r="O283" s="153"/>
      <c r="P283" s="153"/>
      <c r="Q283" s="153"/>
      <c r="AP283" s="134" t="str">
        <f>IF(ISERR(IF($C283="","",SUMIFS(Con_ve!$F$6:$F$1005,Con_ve!$C$6:$C$1005,$C283,Con_ve!$I$6:$I$1005,"Fechada",Con_ve!$Q$6:$Q$1005,Cad_cl!AP$5))),"",IF($C283="","",SUMIFS(Con_ve!$F$6:$F$1005,Con_ve!$C$6:$C$1005,$C283,Con_ve!$I$6:$I$1005,"Fechada",Con_ve!$Q$6:$Q$1005,Cad_cl!AP$5)))</f>
        <v/>
      </c>
      <c r="AQ283" s="134" t="str">
        <f>IF(ISERR(IF($C283="","",SUMIFS(Con_ve!$F$6:$F$1005,Con_ve!$C$6:$C$1005,$C283,Con_ve!$I$6:$I$1005,"Fechada",Con_ve!$Q$6:$Q$1005,Cad_cl!AQ$5))),"",IF($C283="","",SUMIFS(Con_ve!$F$6:$F$1005,Con_ve!$C$6:$C$1005,$C283,Con_ve!$I$6:$I$1005,"Fechada",Con_ve!$Q$6:$Q$1005,Cad_cl!AQ$5)))</f>
        <v/>
      </c>
      <c r="AR283" s="134" t="str">
        <f>IF(ISERR(IF($C283="","",SUMIFS(Con_ve!$F$6:$F$1005,Con_ve!$C$6:$C$1005,$C283,Con_ve!$I$6:$I$1005,"Fechada",Con_ve!$Q$6:$Q$1005,Cad_cl!AR$5))),"",IF($C283="","",SUMIFS(Con_ve!$F$6:$F$1005,Con_ve!$C$6:$C$1005,$C283,Con_ve!$I$6:$I$1005,"Fechada",Con_ve!$Q$6:$Q$1005,Cad_cl!AR$5)))</f>
        <v/>
      </c>
      <c r="AS283" s="134" t="str">
        <f>IF(ISERR(IF($C283="","",SUMIFS(Con_ve!$F$6:$F$1005,Con_ve!$C$6:$C$1005,$C283,Con_ve!$I$6:$I$1005,"Fechada",Con_ve!$Q$6:$Q$1005,Cad_cl!AS$5))),"",IF($C283="","",SUMIFS(Con_ve!$F$6:$F$1005,Con_ve!$C$6:$C$1005,$C283,Con_ve!$I$6:$I$1005,"Fechada",Con_ve!$Q$6:$Q$1005,Cad_cl!AS$5)))</f>
        <v/>
      </c>
      <c r="AT283" s="134" t="str">
        <f>IF(ISERR(IF($C283="","",SUMIFS(Con_ve!$F$6:$F$1005,Con_ve!$C$6:$C$1005,$C283,Con_ve!$I$6:$I$1005,"Fechada",Con_ve!$Q$6:$Q$1005,Cad_cl!AT$5))),"",IF($C283="","",SUMIFS(Con_ve!$F$6:$F$1005,Con_ve!$C$6:$C$1005,$C283,Con_ve!$I$6:$I$1005,"Fechada",Con_ve!$Q$6:$Q$1005,Cad_cl!AT$5)))</f>
        <v/>
      </c>
      <c r="AU283" s="134" t="str">
        <f>IF(ISERR(IF($C283="","",SUMIFS(Con_ve!$F$6:$F$1005,Con_ve!$C$6:$C$1005,$C283,Con_ve!$I$6:$I$1005,"Fechada",Con_ve!$Q$6:$Q$1005,Cad_cl!AU$5))),"",IF($C283="","",SUMIFS(Con_ve!$F$6:$F$1005,Con_ve!$C$6:$C$1005,$C283,Con_ve!$I$6:$I$1005,"Fechada",Con_ve!$Q$6:$Q$1005,Cad_cl!AU$5)))</f>
        <v/>
      </c>
      <c r="AV283" s="134" t="str">
        <f>IF(ISERR(IF($C283="","",SUMIFS(Con_ve!$F$6:$F$1005,Con_ve!$C$6:$C$1005,$C283,Con_ve!$I$6:$I$1005,"Fechada",Con_ve!$Q$6:$Q$1005,Cad_cl!AV$5))),"",IF($C283="","",SUMIFS(Con_ve!$F$6:$F$1005,Con_ve!$C$6:$C$1005,$C283,Con_ve!$I$6:$I$1005,"Fechada",Con_ve!$Q$6:$Q$1005,Cad_cl!AV$5)))</f>
        <v/>
      </c>
      <c r="AW283" s="134" t="str">
        <f>IF(ISERR(IF($C283="","",SUMIFS(Con_ve!$F$6:$F$1005,Con_ve!$C$6:$C$1005,$C283,Con_ve!$I$6:$I$1005,"Fechada",Con_ve!$Q$6:$Q$1005,Cad_cl!AW$5))),"",IF($C283="","",SUMIFS(Con_ve!$F$6:$F$1005,Con_ve!$C$6:$C$1005,$C283,Con_ve!$I$6:$I$1005,"Fechada",Con_ve!$Q$6:$Q$1005,Cad_cl!AW$5)))</f>
        <v/>
      </c>
      <c r="AX283" s="134" t="str">
        <f>IF(ISERR(IF($C283="","",SUMIFS(Con_ve!$F$6:$F$1005,Con_ve!$C$6:$C$1005,$C283,Con_ve!$I$6:$I$1005,"Fechada",Con_ve!$Q$6:$Q$1005,Cad_cl!AX$5))),"",IF($C283="","",SUMIFS(Con_ve!$F$6:$F$1005,Con_ve!$C$6:$C$1005,$C283,Con_ve!$I$6:$I$1005,"Fechada",Con_ve!$Q$6:$Q$1005,Cad_cl!AX$5)))</f>
        <v/>
      </c>
      <c r="AY283" s="134" t="str">
        <f>IF(ISERR(IF($C283="","",SUMIFS(Con_ve!$F$6:$F$1005,Con_ve!$C$6:$C$1005,$C283,Con_ve!$I$6:$I$1005,"Fechada",Con_ve!$Q$6:$Q$1005,Cad_cl!AY$5))),"",IF($C283="","",SUMIFS(Con_ve!$F$6:$F$1005,Con_ve!$C$6:$C$1005,$C283,Con_ve!$I$6:$I$1005,"Fechada",Con_ve!$Q$6:$Q$1005,Cad_cl!AY$5)))</f>
        <v/>
      </c>
      <c r="AZ283" s="134" t="str">
        <f>IF(ISERR(IF($C283="","",SUMIFS(Con_ve!$F$6:$F$1005,Con_ve!$C$6:$C$1005,$C283,Con_ve!$I$6:$I$1005,"Fechada",Con_ve!$Q$6:$Q$1005,Cad_cl!AZ$5))),"",IF($C283="","",SUMIFS(Con_ve!$F$6:$F$1005,Con_ve!$C$6:$C$1005,$C283,Con_ve!$I$6:$I$1005,"Fechada",Con_ve!$Q$6:$Q$1005,Cad_cl!AZ$5)))</f>
        <v/>
      </c>
      <c r="BA283" s="134" t="str">
        <f>IF(ISERR(IF($C283="","",SUMIFS(Con_ve!$F$6:$F$1005,Con_ve!$C$6:$C$1005,$C283,Con_ve!$I$6:$I$1005,"Fechada",Con_ve!$Q$6:$Q$1005,Cad_cl!BA$5))),"",IF($C283="","",SUMIFS(Con_ve!$F$6:$F$1005,Con_ve!$C$6:$C$1005,$C283,Con_ve!$I$6:$I$1005,"Fechada",Con_ve!$Q$6:$Q$1005,Cad_cl!BA$5)))</f>
        <v/>
      </c>
      <c r="BB283" s="134">
        <f t="shared" si="12"/>
        <v>0</v>
      </c>
      <c r="BD283" s="134" t="str">
        <f>IF(ISERR(IF($C283="","",SUMIFS(Con_ve!$F$6:$F$1005,Con_ve!$C$6:$C$1005,$C283,Con_ve!$I$6:$I$1005,"Em negociação",Con_ve!$Q$6:$Q$1005,Cad_cl!BD$5))),"",IF($C283="","",SUMIFS(Con_ve!$F$6:$F$1005,Con_ve!$C$6:$C$1005,$C283,Con_ve!$I$6:$I$1005,"Em negociação",Con_ve!$Q$6:$Q$1005,Cad_cl!BD$5)))</f>
        <v/>
      </c>
      <c r="BE283" s="134" t="str">
        <f>IF(ISERR(IF($C283="","",SUMIFS(Con_ve!$F$6:$F$1005,Con_ve!$C$6:$C$1005,$C283,Con_ve!$I$6:$I$1005,"Em negociação",Con_ve!$Q$6:$Q$1005,Cad_cl!BE$5))),"",IF($C283="","",SUMIFS(Con_ve!$F$6:$F$1005,Con_ve!$C$6:$C$1005,$C283,Con_ve!$I$6:$I$1005,"Em negociação",Con_ve!$Q$6:$Q$1005,Cad_cl!BE$5)))</f>
        <v/>
      </c>
      <c r="BF283" s="134" t="str">
        <f>IF(ISERR(IF($C283="","",SUMIFS(Con_ve!$F$6:$F$1005,Con_ve!$C$6:$C$1005,$C283,Con_ve!$I$6:$I$1005,"Em negociação",Con_ve!$Q$6:$Q$1005,Cad_cl!BF$5))),"",IF($C283="","",SUMIFS(Con_ve!$F$6:$F$1005,Con_ve!$C$6:$C$1005,$C283,Con_ve!$I$6:$I$1005,"Em negociação",Con_ve!$Q$6:$Q$1005,Cad_cl!BF$5)))</f>
        <v/>
      </c>
      <c r="BG283" s="134" t="str">
        <f>IF(ISERR(IF($C283="","",SUMIFS(Con_ve!$F$6:$F$1005,Con_ve!$C$6:$C$1005,$C283,Con_ve!$I$6:$I$1005,"Em negociação",Con_ve!$Q$6:$Q$1005,Cad_cl!BG$5))),"",IF($C283="","",SUMIFS(Con_ve!$F$6:$F$1005,Con_ve!$C$6:$C$1005,$C283,Con_ve!$I$6:$I$1005,"Em negociação",Con_ve!$Q$6:$Q$1005,Cad_cl!BG$5)))</f>
        <v/>
      </c>
      <c r="BH283" s="134" t="str">
        <f>IF(ISERR(IF($C283="","",SUMIFS(Con_ve!$F$6:$F$1005,Con_ve!$C$6:$C$1005,$C283,Con_ve!$I$6:$I$1005,"Em negociação",Con_ve!$Q$6:$Q$1005,Cad_cl!BH$5))),"",IF($C283="","",SUMIFS(Con_ve!$F$6:$F$1005,Con_ve!$C$6:$C$1005,$C283,Con_ve!$I$6:$I$1005,"Em negociação",Con_ve!$Q$6:$Q$1005,Cad_cl!BH$5)))</f>
        <v/>
      </c>
      <c r="BI283" s="134" t="str">
        <f>IF(ISERR(IF($C283="","",SUMIFS(Con_ve!$F$6:$F$1005,Con_ve!$C$6:$C$1005,$C283,Con_ve!$I$6:$I$1005,"Em negociação",Con_ve!$Q$6:$Q$1005,Cad_cl!BI$5))),"",IF($C283="","",SUMIFS(Con_ve!$F$6:$F$1005,Con_ve!$C$6:$C$1005,$C283,Con_ve!$I$6:$I$1005,"Em negociação",Con_ve!$Q$6:$Q$1005,Cad_cl!BI$5)))</f>
        <v/>
      </c>
      <c r="BJ283" s="134" t="str">
        <f>IF(ISERR(IF($C283="","",SUMIFS(Con_ve!$F$6:$F$1005,Con_ve!$C$6:$C$1005,$C283,Con_ve!$I$6:$I$1005,"Em negociação",Con_ve!$Q$6:$Q$1005,Cad_cl!BJ$5))),"",IF($C283="","",SUMIFS(Con_ve!$F$6:$F$1005,Con_ve!$C$6:$C$1005,$C283,Con_ve!$I$6:$I$1005,"Em negociação",Con_ve!$Q$6:$Q$1005,Cad_cl!BJ$5)))</f>
        <v/>
      </c>
      <c r="BK283" s="134" t="str">
        <f>IF(ISERR(IF($C283="","",SUMIFS(Con_ve!$F$6:$F$1005,Con_ve!$C$6:$C$1005,$C283,Con_ve!$I$6:$I$1005,"Em negociação",Con_ve!$Q$6:$Q$1005,Cad_cl!BK$5))),"",IF($C283="","",SUMIFS(Con_ve!$F$6:$F$1005,Con_ve!$C$6:$C$1005,$C283,Con_ve!$I$6:$I$1005,"Em negociação",Con_ve!$Q$6:$Q$1005,Cad_cl!BK$5)))</f>
        <v/>
      </c>
      <c r="BL283" s="134" t="str">
        <f>IF(ISERR(IF($C283="","",SUMIFS(Con_ve!$F$6:$F$1005,Con_ve!$C$6:$C$1005,$C283,Con_ve!$I$6:$I$1005,"Em negociação",Con_ve!$Q$6:$Q$1005,Cad_cl!BL$5))),"",IF($C283="","",SUMIFS(Con_ve!$F$6:$F$1005,Con_ve!$C$6:$C$1005,$C283,Con_ve!$I$6:$I$1005,"Em negociação",Con_ve!$Q$6:$Q$1005,Cad_cl!BL$5)))</f>
        <v/>
      </c>
      <c r="BM283" s="134" t="str">
        <f>IF(ISERR(IF($C283="","",SUMIFS(Con_ve!$F$6:$F$1005,Con_ve!$C$6:$C$1005,$C283,Con_ve!$I$6:$I$1005,"Em negociação",Con_ve!$Q$6:$Q$1005,Cad_cl!BM$5))),"",IF($C283="","",SUMIFS(Con_ve!$F$6:$F$1005,Con_ve!$C$6:$C$1005,$C283,Con_ve!$I$6:$I$1005,"Em negociação",Con_ve!$Q$6:$Q$1005,Cad_cl!BM$5)))</f>
        <v/>
      </c>
      <c r="BN283" s="134" t="str">
        <f>IF(ISERR(IF($C283="","",SUMIFS(Con_ve!$F$6:$F$1005,Con_ve!$C$6:$C$1005,$C283,Con_ve!$I$6:$I$1005,"Em negociação",Con_ve!$Q$6:$Q$1005,Cad_cl!BN$5))),"",IF($C283="","",SUMIFS(Con_ve!$F$6:$F$1005,Con_ve!$C$6:$C$1005,$C283,Con_ve!$I$6:$I$1005,"Em negociação",Con_ve!$Q$6:$Q$1005,Cad_cl!BN$5)))</f>
        <v/>
      </c>
      <c r="BO283" s="134" t="str">
        <f>IF(ISERR(IF($C283="","",SUMIFS(Con_ve!$F$6:$F$1005,Con_ve!$C$6:$C$1005,$C283,Con_ve!$I$6:$I$1005,"Em negociação",Con_ve!$Q$6:$Q$1005,Cad_cl!BO$5))),"",IF($C283="","",SUMIFS(Con_ve!$F$6:$F$1005,Con_ve!$C$6:$C$1005,$C283,Con_ve!$I$6:$I$1005,"Em negociação",Con_ve!$Q$6:$Q$1005,Cad_cl!BO$5)))</f>
        <v/>
      </c>
      <c r="BP283" s="134">
        <f t="shared" si="13"/>
        <v>0</v>
      </c>
      <c r="BR283" s="125" t="str">
        <f>IF(ISERR(IF(AND($I283=Re_lo!$E$5,BR$5=VLOOKUP(Re_lo!$H$5,Re_lo!$N$5:$O$16,2,0)),AP283,"")),"",IF(AND($I283=Re_lo!$E$5,BR$5=VLOOKUP(Re_lo!$H$5,Re_lo!$N$5:$O$16,2,0)),AP283,""))</f>
        <v/>
      </c>
      <c r="BS283" s="125" t="str">
        <f>IF(ISERR(IF(AND($I283=Re_lo!$E$5,BS$5=VLOOKUP(Re_lo!$H$5,Re_lo!$N$5:$O$16,2,0)),AQ283,"")),"",IF(AND($I283=Re_lo!$E$5,BS$5=VLOOKUP(Re_lo!$H$5,Re_lo!$N$5:$O$16,2,0)),AQ283,""))</f>
        <v/>
      </c>
      <c r="BT283" s="125" t="str">
        <f>IF(ISERR(IF(AND($I283=Re_lo!$E$5,BT$5=VLOOKUP(Re_lo!$H$5,Re_lo!$N$5:$O$16,2,0)),AR283,"")),"",IF(AND($I283=Re_lo!$E$5,BT$5=VLOOKUP(Re_lo!$H$5,Re_lo!$N$5:$O$16,2,0)),AR283,""))</f>
        <v/>
      </c>
      <c r="BU283" s="125" t="str">
        <f>IF(ISERR(IF(AND($I283=Re_lo!$E$5,BU$5=VLOOKUP(Re_lo!$H$5,Re_lo!$N$5:$O$16,2,0)),AS283,"")),"",IF(AND($I283=Re_lo!$E$5,BU$5=VLOOKUP(Re_lo!$H$5,Re_lo!$N$5:$O$16,2,0)),AS283,""))</f>
        <v/>
      </c>
      <c r="BV283" s="125" t="str">
        <f>IF(ISERR(IF(AND($I283=Re_lo!$E$5,BV$5=VLOOKUP(Re_lo!$H$5,Re_lo!$N$5:$O$16,2,0)),AT283,"")),"",IF(AND($I283=Re_lo!$E$5,BV$5=VLOOKUP(Re_lo!$H$5,Re_lo!$N$5:$O$16,2,0)),AT283,""))</f>
        <v/>
      </c>
      <c r="BW283" s="125" t="str">
        <f>IF(ISERR(IF(AND($I283=Re_lo!$E$5,BW$5=VLOOKUP(Re_lo!$H$5,Re_lo!$N$5:$O$16,2,0)),AU283,"")),"",IF(AND($I283=Re_lo!$E$5,BW$5=VLOOKUP(Re_lo!$H$5,Re_lo!$N$5:$O$16,2,0)),AU283,""))</f>
        <v/>
      </c>
      <c r="BX283" s="125" t="str">
        <f>IF(ISERR(IF(AND($I283=Re_lo!$E$5,BX$5=VLOOKUP(Re_lo!$H$5,Re_lo!$N$5:$O$16,2,0)),AV283,"")),"",IF(AND($I283=Re_lo!$E$5,BX$5=VLOOKUP(Re_lo!$H$5,Re_lo!$N$5:$O$16,2,0)),AV283,""))</f>
        <v/>
      </c>
      <c r="BY283" s="125" t="str">
        <f>IF(ISERR(IF(AND($I283=Re_lo!$E$5,BY$5=VLOOKUP(Re_lo!$H$5,Re_lo!$N$5:$O$16,2,0)),AW283,"")),"",IF(AND($I283=Re_lo!$E$5,BY$5=VLOOKUP(Re_lo!$H$5,Re_lo!$N$5:$O$16,2,0)),AW283,""))</f>
        <v/>
      </c>
      <c r="BZ283" s="125" t="str">
        <f>IF(ISERR(IF(AND($I283=Re_lo!$E$5,BZ$5=VLOOKUP(Re_lo!$H$5,Re_lo!$N$5:$O$16,2,0)),AX283,"")),"",IF(AND($I283=Re_lo!$E$5,BZ$5=VLOOKUP(Re_lo!$H$5,Re_lo!$N$5:$O$16,2,0)),AX283,""))</f>
        <v/>
      </c>
      <c r="CA283" s="125" t="str">
        <f>IF(ISERR(IF(AND($I283=Re_lo!$E$5,CA$5=VLOOKUP(Re_lo!$H$5,Re_lo!$N$5:$O$16,2,0)),AY283,"")),"",IF(AND($I283=Re_lo!$E$5,CA$5=VLOOKUP(Re_lo!$H$5,Re_lo!$N$5:$O$16,2,0)),AY283,""))</f>
        <v/>
      </c>
      <c r="CB283" s="125" t="str">
        <f>IF(ISERR(IF(AND($I283=Re_lo!$E$5,CB$5=VLOOKUP(Re_lo!$H$5,Re_lo!$N$5:$O$16,2,0)),AZ283,"")),"",IF(AND($I283=Re_lo!$E$5,CB$5=VLOOKUP(Re_lo!$H$5,Re_lo!$N$5:$O$16,2,0)),AZ283,""))</f>
        <v/>
      </c>
      <c r="CC283" s="125" t="str">
        <f>IF(ISERR(IF(AND($I283=Re_lo!$E$5,CC$5=VLOOKUP(Re_lo!$H$5,Re_lo!$N$5:$O$16,2,0)),BA283,"")),"",IF(AND($I283=Re_lo!$E$5,CC$5=VLOOKUP(Re_lo!$H$5,Re_lo!$N$5:$O$16,2,0)),BA283,""))</f>
        <v/>
      </c>
      <c r="CD283" s="125" t="str">
        <f>IF(ISERR(IF(AND($I283=Re_lo!$E$5,CD$5=VLOOKUP(Re_lo!$H$5,Re_lo!$N$5:$O$16,2,0)),BB283,"")),"",IF(AND($I283=Re_lo!$E$5,CD$5=VLOOKUP(Re_lo!$H$5,Re_lo!$N$5:$O$16,2,0)),BB283,""))</f>
        <v/>
      </c>
      <c r="CF283" s="125" t="str">
        <f>IF($C283="","",COUNTIFS(Con_ve!$C$6:$C$1005,$C283,Con_ve!$Q$6:$Q$1005,Cad_cl!CF$5))</f>
        <v/>
      </c>
      <c r="CG283" s="125" t="str">
        <f>IF($C283="","",COUNTIFS(Con_ve!$C$6:$C$1005,$C283,Con_ve!$Q$6:$Q$1005,Cad_cl!CG$5))</f>
        <v/>
      </c>
      <c r="CH283" s="125" t="str">
        <f>IF($C283="","",COUNTIFS(Con_ve!$C$6:$C$1005,$C283,Con_ve!$Q$6:$Q$1005,Cad_cl!CH$5))</f>
        <v/>
      </c>
      <c r="CI283" s="125" t="str">
        <f>IF($C283="","",COUNTIFS(Con_ve!$C$6:$C$1005,$C283,Con_ve!$Q$6:$Q$1005,Cad_cl!CI$5))</f>
        <v/>
      </c>
      <c r="CJ283" s="125" t="str">
        <f>IF($C283="","",COUNTIFS(Con_ve!$C$6:$C$1005,$C283,Con_ve!$Q$6:$Q$1005,Cad_cl!CJ$5))</f>
        <v/>
      </c>
      <c r="CK283" s="125" t="str">
        <f>IF($C283="","",COUNTIFS(Con_ve!$C$6:$C$1005,$C283,Con_ve!$Q$6:$Q$1005,Cad_cl!CK$5))</f>
        <v/>
      </c>
      <c r="CL283" s="125" t="str">
        <f>IF($C283="","",COUNTIFS(Con_ve!$C$6:$C$1005,$C283,Con_ve!$Q$6:$Q$1005,Cad_cl!CL$5))</f>
        <v/>
      </c>
      <c r="CM283" s="125" t="str">
        <f>IF($C283="","",COUNTIFS(Con_ve!$C$6:$C$1005,$C283,Con_ve!$Q$6:$Q$1005,Cad_cl!CM$5))</f>
        <v/>
      </c>
      <c r="CN283" s="125" t="str">
        <f>IF($C283="","",COUNTIFS(Con_ve!$C$6:$C$1005,$C283,Con_ve!$Q$6:$Q$1005,Cad_cl!CN$5))</f>
        <v/>
      </c>
      <c r="CO283" s="125" t="str">
        <f>IF($C283="","",COUNTIFS(Con_ve!$C$6:$C$1005,$C283,Con_ve!$Q$6:$Q$1005,Cad_cl!CO$5))</f>
        <v/>
      </c>
      <c r="CP283" s="125" t="str">
        <f>IF($C283="","",COUNTIFS(Con_ve!$C$6:$C$1005,$C283,Con_ve!$Q$6:$Q$1005,Cad_cl!CP$5))</f>
        <v/>
      </c>
      <c r="CQ283" s="125" t="str">
        <f>IF($C283="","",COUNTIFS(Con_ve!$C$6:$C$1005,$C283,Con_ve!$Q$6:$Q$1005,Cad_cl!CQ$5))</f>
        <v/>
      </c>
      <c r="CR283" s="125">
        <f t="shared" si="14"/>
        <v>0</v>
      </c>
    </row>
    <row r="284" spans="3:96" ht="30" customHeight="1">
      <c r="C284" s="153"/>
      <c r="D284" s="153"/>
      <c r="E284" s="154"/>
      <c r="F284" s="153"/>
      <c r="G284" s="155"/>
      <c r="H284" s="153"/>
      <c r="I284" s="153"/>
      <c r="J284" s="132" t="s">
        <v>309</v>
      </c>
      <c r="K284" s="133" t="s">
        <v>309</v>
      </c>
      <c r="L284" s="153"/>
      <c r="M284" s="153"/>
      <c r="N284" s="153"/>
      <c r="O284" s="153"/>
      <c r="P284" s="153"/>
      <c r="Q284" s="153"/>
      <c r="AP284" s="134" t="str">
        <f>IF(ISERR(IF($C284="","",SUMIFS(Con_ve!$F$6:$F$1005,Con_ve!$C$6:$C$1005,$C284,Con_ve!$I$6:$I$1005,"Fechada",Con_ve!$Q$6:$Q$1005,Cad_cl!AP$5))),"",IF($C284="","",SUMIFS(Con_ve!$F$6:$F$1005,Con_ve!$C$6:$C$1005,$C284,Con_ve!$I$6:$I$1005,"Fechada",Con_ve!$Q$6:$Q$1005,Cad_cl!AP$5)))</f>
        <v/>
      </c>
      <c r="AQ284" s="134" t="str">
        <f>IF(ISERR(IF($C284="","",SUMIFS(Con_ve!$F$6:$F$1005,Con_ve!$C$6:$C$1005,$C284,Con_ve!$I$6:$I$1005,"Fechada",Con_ve!$Q$6:$Q$1005,Cad_cl!AQ$5))),"",IF($C284="","",SUMIFS(Con_ve!$F$6:$F$1005,Con_ve!$C$6:$C$1005,$C284,Con_ve!$I$6:$I$1005,"Fechada",Con_ve!$Q$6:$Q$1005,Cad_cl!AQ$5)))</f>
        <v/>
      </c>
      <c r="AR284" s="134" t="str">
        <f>IF(ISERR(IF($C284="","",SUMIFS(Con_ve!$F$6:$F$1005,Con_ve!$C$6:$C$1005,$C284,Con_ve!$I$6:$I$1005,"Fechada",Con_ve!$Q$6:$Q$1005,Cad_cl!AR$5))),"",IF($C284="","",SUMIFS(Con_ve!$F$6:$F$1005,Con_ve!$C$6:$C$1005,$C284,Con_ve!$I$6:$I$1005,"Fechada",Con_ve!$Q$6:$Q$1005,Cad_cl!AR$5)))</f>
        <v/>
      </c>
      <c r="AS284" s="134" t="str">
        <f>IF(ISERR(IF($C284="","",SUMIFS(Con_ve!$F$6:$F$1005,Con_ve!$C$6:$C$1005,$C284,Con_ve!$I$6:$I$1005,"Fechada",Con_ve!$Q$6:$Q$1005,Cad_cl!AS$5))),"",IF($C284="","",SUMIFS(Con_ve!$F$6:$F$1005,Con_ve!$C$6:$C$1005,$C284,Con_ve!$I$6:$I$1005,"Fechada",Con_ve!$Q$6:$Q$1005,Cad_cl!AS$5)))</f>
        <v/>
      </c>
      <c r="AT284" s="134" t="str">
        <f>IF(ISERR(IF($C284="","",SUMIFS(Con_ve!$F$6:$F$1005,Con_ve!$C$6:$C$1005,$C284,Con_ve!$I$6:$I$1005,"Fechada",Con_ve!$Q$6:$Q$1005,Cad_cl!AT$5))),"",IF($C284="","",SUMIFS(Con_ve!$F$6:$F$1005,Con_ve!$C$6:$C$1005,$C284,Con_ve!$I$6:$I$1005,"Fechada",Con_ve!$Q$6:$Q$1005,Cad_cl!AT$5)))</f>
        <v/>
      </c>
      <c r="AU284" s="134" t="str">
        <f>IF(ISERR(IF($C284="","",SUMIFS(Con_ve!$F$6:$F$1005,Con_ve!$C$6:$C$1005,$C284,Con_ve!$I$6:$I$1005,"Fechada",Con_ve!$Q$6:$Q$1005,Cad_cl!AU$5))),"",IF($C284="","",SUMIFS(Con_ve!$F$6:$F$1005,Con_ve!$C$6:$C$1005,$C284,Con_ve!$I$6:$I$1005,"Fechada",Con_ve!$Q$6:$Q$1005,Cad_cl!AU$5)))</f>
        <v/>
      </c>
      <c r="AV284" s="134" t="str">
        <f>IF(ISERR(IF($C284="","",SUMIFS(Con_ve!$F$6:$F$1005,Con_ve!$C$6:$C$1005,$C284,Con_ve!$I$6:$I$1005,"Fechada",Con_ve!$Q$6:$Q$1005,Cad_cl!AV$5))),"",IF($C284="","",SUMIFS(Con_ve!$F$6:$F$1005,Con_ve!$C$6:$C$1005,$C284,Con_ve!$I$6:$I$1005,"Fechada",Con_ve!$Q$6:$Q$1005,Cad_cl!AV$5)))</f>
        <v/>
      </c>
      <c r="AW284" s="134" t="str">
        <f>IF(ISERR(IF($C284="","",SUMIFS(Con_ve!$F$6:$F$1005,Con_ve!$C$6:$C$1005,$C284,Con_ve!$I$6:$I$1005,"Fechada",Con_ve!$Q$6:$Q$1005,Cad_cl!AW$5))),"",IF($C284="","",SUMIFS(Con_ve!$F$6:$F$1005,Con_ve!$C$6:$C$1005,$C284,Con_ve!$I$6:$I$1005,"Fechada",Con_ve!$Q$6:$Q$1005,Cad_cl!AW$5)))</f>
        <v/>
      </c>
      <c r="AX284" s="134" t="str">
        <f>IF(ISERR(IF($C284="","",SUMIFS(Con_ve!$F$6:$F$1005,Con_ve!$C$6:$C$1005,$C284,Con_ve!$I$6:$I$1005,"Fechada",Con_ve!$Q$6:$Q$1005,Cad_cl!AX$5))),"",IF($C284="","",SUMIFS(Con_ve!$F$6:$F$1005,Con_ve!$C$6:$C$1005,$C284,Con_ve!$I$6:$I$1005,"Fechada",Con_ve!$Q$6:$Q$1005,Cad_cl!AX$5)))</f>
        <v/>
      </c>
      <c r="AY284" s="134" t="str">
        <f>IF(ISERR(IF($C284="","",SUMIFS(Con_ve!$F$6:$F$1005,Con_ve!$C$6:$C$1005,$C284,Con_ve!$I$6:$I$1005,"Fechada",Con_ve!$Q$6:$Q$1005,Cad_cl!AY$5))),"",IF($C284="","",SUMIFS(Con_ve!$F$6:$F$1005,Con_ve!$C$6:$C$1005,$C284,Con_ve!$I$6:$I$1005,"Fechada",Con_ve!$Q$6:$Q$1005,Cad_cl!AY$5)))</f>
        <v/>
      </c>
      <c r="AZ284" s="134" t="str">
        <f>IF(ISERR(IF($C284="","",SUMIFS(Con_ve!$F$6:$F$1005,Con_ve!$C$6:$C$1005,$C284,Con_ve!$I$6:$I$1005,"Fechada",Con_ve!$Q$6:$Q$1005,Cad_cl!AZ$5))),"",IF($C284="","",SUMIFS(Con_ve!$F$6:$F$1005,Con_ve!$C$6:$C$1005,$C284,Con_ve!$I$6:$I$1005,"Fechada",Con_ve!$Q$6:$Q$1005,Cad_cl!AZ$5)))</f>
        <v/>
      </c>
      <c r="BA284" s="134" t="str">
        <f>IF(ISERR(IF($C284="","",SUMIFS(Con_ve!$F$6:$F$1005,Con_ve!$C$6:$C$1005,$C284,Con_ve!$I$6:$I$1005,"Fechada",Con_ve!$Q$6:$Q$1005,Cad_cl!BA$5))),"",IF($C284="","",SUMIFS(Con_ve!$F$6:$F$1005,Con_ve!$C$6:$C$1005,$C284,Con_ve!$I$6:$I$1005,"Fechada",Con_ve!$Q$6:$Q$1005,Cad_cl!BA$5)))</f>
        <v/>
      </c>
      <c r="BB284" s="134">
        <f t="shared" si="12"/>
        <v>0</v>
      </c>
      <c r="BD284" s="134" t="str">
        <f>IF(ISERR(IF($C284="","",SUMIFS(Con_ve!$F$6:$F$1005,Con_ve!$C$6:$C$1005,$C284,Con_ve!$I$6:$I$1005,"Em negociação",Con_ve!$Q$6:$Q$1005,Cad_cl!BD$5))),"",IF($C284="","",SUMIFS(Con_ve!$F$6:$F$1005,Con_ve!$C$6:$C$1005,$C284,Con_ve!$I$6:$I$1005,"Em negociação",Con_ve!$Q$6:$Q$1005,Cad_cl!BD$5)))</f>
        <v/>
      </c>
      <c r="BE284" s="134" t="str">
        <f>IF(ISERR(IF($C284="","",SUMIFS(Con_ve!$F$6:$F$1005,Con_ve!$C$6:$C$1005,$C284,Con_ve!$I$6:$I$1005,"Em negociação",Con_ve!$Q$6:$Q$1005,Cad_cl!BE$5))),"",IF($C284="","",SUMIFS(Con_ve!$F$6:$F$1005,Con_ve!$C$6:$C$1005,$C284,Con_ve!$I$6:$I$1005,"Em negociação",Con_ve!$Q$6:$Q$1005,Cad_cl!BE$5)))</f>
        <v/>
      </c>
      <c r="BF284" s="134" t="str">
        <f>IF(ISERR(IF($C284="","",SUMIFS(Con_ve!$F$6:$F$1005,Con_ve!$C$6:$C$1005,$C284,Con_ve!$I$6:$I$1005,"Em negociação",Con_ve!$Q$6:$Q$1005,Cad_cl!BF$5))),"",IF($C284="","",SUMIFS(Con_ve!$F$6:$F$1005,Con_ve!$C$6:$C$1005,$C284,Con_ve!$I$6:$I$1005,"Em negociação",Con_ve!$Q$6:$Q$1005,Cad_cl!BF$5)))</f>
        <v/>
      </c>
      <c r="BG284" s="134" t="str">
        <f>IF(ISERR(IF($C284="","",SUMIFS(Con_ve!$F$6:$F$1005,Con_ve!$C$6:$C$1005,$C284,Con_ve!$I$6:$I$1005,"Em negociação",Con_ve!$Q$6:$Q$1005,Cad_cl!BG$5))),"",IF($C284="","",SUMIFS(Con_ve!$F$6:$F$1005,Con_ve!$C$6:$C$1005,$C284,Con_ve!$I$6:$I$1005,"Em negociação",Con_ve!$Q$6:$Q$1005,Cad_cl!BG$5)))</f>
        <v/>
      </c>
      <c r="BH284" s="134" t="str">
        <f>IF(ISERR(IF($C284="","",SUMIFS(Con_ve!$F$6:$F$1005,Con_ve!$C$6:$C$1005,$C284,Con_ve!$I$6:$I$1005,"Em negociação",Con_ve!$Q$6:$Q$1005,Cad_cl!BH$5))),"",IF($C284="","",SUMIFS(Con_ve!$F$6:$F$1005,Con_ve!$C$6:$C$1005,$C284,Con_ve!$I$6:$I$1005,"Em negociação",Con_ve!$Q$6:$Q$1005,Cad_cl!BH$5)))</f>
        <v/>
      </c>
      <c r="BI284" s="134" t="str">
        <f>IF(ISERR(IF($C284="","",SUMIFS(Con_ve!$F$6:$F$1005,Con_ve!$C$6:$C$1005,$C284,Con_ve!$I$6:$I$1005,"Em negociação",Con_ve!$Q$6:$Q$1005,Cad_cl!BI$5))),"",IF($C284="","",SUMIFS(Con_ve!$F$6:$F$1005,Con_ve!$C$6:$C$1005,$C284,Con_ve!$I$6:$I$1005,"Em negociação",Con_ve!$Q$6:$Q$1005,Cad_cl!BI$5)))</f>
        <v/>
      </c>
      <c r="BJ284" s="134" t="str">
        <f>IF(ISERR(IF($C284="","",SUMIFS(Con_ve!$F$6:$F$1005,Con_ve!$C$6:$C$1005,$C284,Con_ve!$I$6:$I$1005,"Em negociação",Con_ve!$Q$6:$Q$1005,Cad_cl!BJ$5))),"",IF($C284="","",SUMIFS(Con_ve!$F$6:$F$1005,Con_ve!$C$6:$C$1005,$C284,Con_ve!$I$6:$I$1005,"Em negociação",Con_ve!$Q$6:$Q$1005,Cad_cl!BJ$5)))</f>
        <v/>
      </c>
      <c r="BK284" s="134" t="str">
        <f>IF(ISERR(IF($C284="","",SUMIFS(Con_ve!$F$6:$F$1005,Con_ve!$C$6:$C$1005,$C284,Con_ve!$I$6:$I$1005,"Em negociação",Con_ve!$Q$6:$Q$1005,Cad_cl!BK$5))),"",IF($C284="","",SUMIFS(Con_ve!$F$6:$F$1005,Con_ve!$C$6:$C$1005,$C284,Con_ve!$I$6:$I$1005,"Em negociação",Con_ve!$Q$6:$Q$1005,Cad_cl!BK$5)))</f>
        <v/>
      </c>
      <c r="BL284" s="134" t="str">
        <f>IF(ISERR(IF($C284="","",SUMIFS(Con_ve!$F$6:$F$1005,Con_ve!$C$6:$C$1005,$C284,Con_ve!$I$6:$I$1005,"Em negociação",Con_ve!$Q$6:$Q$1005,Cad_cl!BL$5))),"",IF($C284="","",SUMIFS(Con_ve!$F$6:$F$1005,Con_ve!$C$6:$C$1005,$C284,Con_ve!$I$6:$I$1005,"Em negociação",Con_ve!$Q$6:$Q$1005,Cad_cl!BL$5)))</f>
        <v/>
      </c>
      <c r="BM284" s="134" t="str">
        <f>IF(ISERR(IF($C284="","",SUMIFS(Con_ve!$F$6:$F$1005,Con_ve!$C$6:$C$1005,$C284,Con_ve!$I$6:$I$1005,"Em negociação",Con_ve!$Q$6:$Q$1005,Cad_cl!BM$5))),"",IF($C284="","",SUMIFS(Con_ve!$F$6:$F$1005,Con_ve!$C$6:$C$1005,$C284,Con_ve!$I$6:$I$1005,"Em negociação",Con_ve!$Q$6:$Q$1005,Cad_cl!BM$5)))</f>
        <v/>
      </c>
      <c r="BN284" s="134" t="str">
        <f>IF(ISERR(IF($C284="","",SUMIFS(Con_ve!$F$6:$F$1005,Con_ve!$C$6:$C$1005,$C284,Con_ve!$I$6:$I$1005,"Em negociação",Con_ve!$Q$6:$Q$1005,Cad_cl!BN$5))),"",IF($C284="","",SUMIFS(Con_ve!$F$6:$F$1005,Con_ve!$C$6:$C$1005,$C284,Con_ve!$I$6:$I$1005,"Em negociação",Con_ve!$Q$6:$Q$1005,Cad_cl!BN$5)))</f>
        <v/>
      </c>
      <c r="BO284" s="134" t="str">
        <f>IF(ISERR(IF($C284="","",SUMIFS(Con_ve!$F$6:$F$1005,Con_ve!$C$6:$C$1005,$C284,Con_ve!$I$6:$I$1005,"Em negociação",Con_ve!$Q$6:$Q$1005,Cad_cl!BO$5))),"",IF($C284="","",SUMIFS(Con_ve!$F$6:$F$1005,Con_ve!$C$6:$C$1005,$C284,Con_ve!$I$6:$I$1005,"Em negociação",Con_ve!$Q$6:$Q$1005,Cad_cl!BO$5)))</f>
        <v/>
      </c>
      <c r="BP284" s="134">
        <f t="shared" si="13"/>
        <v>0</v>
      </c>
      <c r="BR284" s="125" t="str">
        <f>IF(ISERR(IF(AND($I284=Re_lo!$E$5,BR$5=VLOOKUP(Re_lo!$H$5,Re_lo!$N$5:$O$16,2,0)),AP284,"")),"",IF(AND($I284=Re_lo!$E$5,BR$5=VLOOKUP(Re_lo!$H$5,Re_lo!$N$5:$O$16,2,0)),AP284,""))</f>
        <v/>
      </c>
      <c r="BS284" s="125" t="str">
        <f>IF(ISERR(IF(AND($I284=Re_lo!$E$5,BS$5=VLOOKUP(Re_lo!$H$5,Re_lo!$N$5:$O$16,2,0)),AQ284,"")),"",IF(AND($I284=Re_lo!$E$5,BS$5=VLOOKUP(Re_lo!$H$5,Re_lo!$N$5:$O$16,2,0)),AQ284,""))</f>
        <v/>
      </c>
      <c r="BT284" s="125" t="str">
        <f>IF(ISERR(IF(AND($I284=Re_lo!$E$5,BT$5=VLOOKUP(Re_lo!$H$5,Re_lo!$N$5:$O$16,2,0)),AR284,"")),"",IF(AND($I284=Re_lo!$E$5,BT$5=VLOOKUP(Re_lo!$H$5,Re_lo!$N$5:$O$16,2,0)),AR284,""))</f>
        <v/>
      </c>
      <c r="BU284" s="125" t="str">
        <f>IF(ISERR(IF(AND($I284=Re_lo!$E$5,BU$5=VLOOKUP(Re_lo!$H$5,Re_lo!$N$5:$O$16,2,0)),AS284,"")),"",IF(AND($I284=Re_lo!$E$5,BU$5=VLOOKUP(Re_lo!$H$5,Re_lo!$N$5:$O$16,2,0)),AS284,""))</f>
        <v/>
      </c>
      <c r="BV284" s="125" t="str">
        <f>IF(ISERR(IF(AND($I284=Re_lo!$E$5,BV$5=VLOOKUP(Re_lo!$H$5,Re_lo!$N$5:$O$16,2,0)),AT284,"")),"",IF(AND($I284=Re_lo!$E$5,BV$5=VLOOKUP(Re_lo!$H$5,Re_lo!$N$5:$O$16,2,0)),AT284,""))</f>
        <v/>
      </c>
      <c r="BW284" s="125" t="str">
        <f>IF(ISERR(IF(AND($I284=Re_lo!$E$5,BW$5=VLOOKUP(Re_lo!$H$5,Re_lo!$N$5:$O$16,2,0)),AU284,"")),"",IF(AND($I284=Re_lo!$E$5,BW$5=VLOOKUP(Re_lo!$H$5,Re_lo!$N$5:$O$16,2,0)),AU284,""))</f>
        <v/>
      </c>
      <c r="BX284" s="125" t="str">
        <f>IF(ISERR(IF(AND($I284=Re_lo!$E$5,BX$5=VLOOKUP(Re_lo!$H$5,Re_lo!$N$5:$O$16,2,0)),AV284,"")),"",IF(AND($I284=Re_lo!$E$5,BX$5=VLOOKUP(Re_lo!$H$5,Re_lo!$N$5:$O$16,2,0)),AV284,""))</f>
        <v/>
      </c>
      <c r="BY284" s="125" t="str">
        <f>IF(ISERR(IF(AND($I284=Re_lo!$E$5,BY$5=VLOOKUP(Re_lo!$H$5,Re_lo!$N$5:$O$16,2,0)),AW284,"")),"",IF(AND($I284=Re_lo!$E$5,BY$5=VLOOKUP(Re_lo!$H$5,Re_lo!$N$5:$O$16,2,0)),AW284,""))</f>
        <v/>
      </c>
      <c r="BZ284" s="125" t="str">
        <f>IF(ISERR(IF(AND($I284=Re_lo!$E$5,BZ$5=VLOOKUP(Re_lo!$H$5,Re_lo!$N$5:$O$16,2,0)),AX284,"")),"",IF(AND($I284=Re_lo!$E$5,BZ$5=VLOOKUP(Re_lo!$H$5,Re_lo!$N$5:$O$16,2,0)),AX284,""))</f>
        <v/>
      </c>
      <c r="CA284" s="125" t="str">
        <f>IF(ISERR(IF(AND($I284=Re_lo!$E$5,CA$5=VLOOKUP(Re_lo!$H$5,Re_lo!$N$5:$O$16,2,0)),AY284,"")),"",IF(AND($I284=Re_lo!$E$5,CA$5=VLOOKUP(Re_lo!$H$5,Re_lo!$N$5:$O$16,2,0)),AY284,""))</f>
        <v/>
      </c>
      <c r="CB284" s="125" t="str">
        <f>IF(ISERR(IF(AND($I284=Re_lo!$E$5,CB$5=VLOOKUP(Re_lo!$H$5,Re_lo!$N$5:$O$16,2,0)),AZ284,"")),"",IF(AND($I284=Re_lo!$E$5,CB$5=VLOOKUP(Re_lo!$H$5,Re_lo!$N$5:$O$16,2,0)),AZ284,""))</f>
        <v/>
      </c>
      <c r="CC284" s="125" t="str">
        <f>IF(ISERR(IF(AND($I284=Re_lo!$E$5,CC$5=VLOOKUP(Re_lo!$H$5,Re_lo!$N$5:$O$16,2,0)),BA284,"")),"",IF(AND($I284=Re_lo!$E$5,CC$5=VLOOKUP(Re_lo!$H$5,Re_lo!$N$5:$O$16,2,0)),BA284,""))</f>
        <v/>
      </c>
      <c r="CD284" s="125" t="str">
        <f>IF(ISERR(IF(AND($I284=Re_lo!$E$5,CD$5=VLOOKUP(Re_lo!$H$5,Re_lo!$N$5:$O$16,2,0)),BB284,"")),"",IF(AND($I284=Re_lo!$E$5,CD$5=VLOOKUP(Re_lo!$H$5,Re_lo!$N$5:$O$16,2,0)),BB284,""))</f>
        <v/>
      </c>
      <c r="CF284" s="125" t="str">
        <f>IF($C284="","",COUNTIFS(Con_ve!$C$6:$C$1005,$C284,Con_ve!$Q$6:$Q$1005,Cad_cl!CF$5))</f>
        <v/>
      </c>
      <c r="CG284" s="125" t="str">
        <f>IF($C284="","",COUNTIFS(Con_ve!$C$6:$C$1005,$C284,Con_ve!$Q$6:$Q$1005,Cad_cl!CG$5))</f>
        <v/>
      </c>
      <c r="CH284" s="125" t="str">
        <f>IF($C284="","",COUNTIFS(Con_ve!$C$6:$C$1005,$C284,Con_ve!$Q$6:$Q$1005,Cad_cl!CH$5))</f>
        <v/>
      </c>
      <c r="CI284" s="125" t="str">
        <f>IF($C284="","",COUNTIFS(Con_ve!$C$6:$C$1005,$C284,Con_ve!$Q$6:$Q$1005,Cad_cl!CI$5))</f>
        <v/>
      </c>
      <c r="CJ284" s="125" t="str">
        <f>IF($C284="","",COUNTIFS(Con_ve!$C$6:$C$1005,$C284,Con_ve!$Q$6:$Q$1005,Cad_cl!CJ$5))</f>
        <v/>
      </c>
      <c r="CK284" s="125" t="str">
        <f>IF($C284="","",COUNTIFS(Con_ve!$C$6:$C$1005,$C284,Con_ve!$Q$6:$Q$1005,Cad_cl!CK$5))</f>
        <v/>
      </c>
      <c r="CL284" s="125" t="str">
        <f>IF($C284="","",COUNTIFS(Con_ve!$C$6:$C$1005,$C284,Con_ve!$Q$6:$Q$1005,Cad_cl!CL$5))</f>
        <v/>
      </c>
      <c r="CM284" s="125" t="str">
        <f>IF($C284="","",COUNTIFS(Con_ve!$C$6:$C$1005,$C284,Con_ve!$Q$6:$Q$1005,Cad_cl!CM$5))</f>
        <v/>
      </c>
      <c r="CN284" s="125" t="str">
        <f>IF($C284="","",COUNTIFS(Con_ve!$C$6:$C$1005,$C284,Con_ve!$Q$6:$Q$1005,Cad_cl!CN$5))</f>
        <v/>
      </c>
      <c r="CO284" s="125" t="str">
        <f>IF($C284="","",COUNTIFS(Con_ve!$C$6:$C$1005,$C284,Con_ve!$Q$6:$Q$1005,Cad_cl!CO$5))</f>
        <v/>
      </c>
      <c r="CP284" s="125" t="str">
        <f>IF($C284="","",COUNTIFS(Con_ve!$C$6:$C$1005,$C284,Con_ve!$Q$6:$Q$1005,Cad_cl!CP$5))</f>
        <v/>
      </c>
      <c r="CQ284" s="125" t="str">
        <f>IF($C284="","",COUNTIFS(Con_ve!$C$6:$C$1005,$C284,Con_ve!$Q$6:$Q$1005,Cad_cl!CQ$5))</f>
        <v/>
      </c>
      <c r="CR284" s="125">
        <f t="shared" si="14"/>
        <v>0</v>
      </c>
    </row>
    <row r="285" spans="3:96" ht="30" customHeight="1">
      <c r="C285" s="153"/>
      <c r="D285" s="153"/>
      <c r="E285" s="154"/>
      <c r="F285" s="153"/>
      <c r="G285" s="155"/>
      <c r="H285" s="153"/>
      <c r="I285" s="153"/>
      <c r="J285" s="132" t="s">
        <v>309</v>
      </c>
      <c r="K285" s="133" t="s">
        <v>309</v>
      </c>
      <c r="L285" s="153"/>
      <c r="M285" s="153"/>
      <c r="N285" s="153"/>
      <c r="O285" s="153"/>
      <c r="P285" s="153"/>
      <c r="Q285" s="153"/>
      <c r="AP285" s="134" t="str">
        <f>IF(ISERR(IF($C285="","",SUMIFS(Con_ve!$F$6:$F$1005,Con_ve!$C$6:$C$1005,$C285,Con_ve!$I$6:$I$1005,"Fechada",Con_ve!$Q$6:$Q$1005,Cad_cl!AP$5))),"",IF($C285="","",SUMIFS(Con_ve!$F$6:$F$1005,Con_ve!$C$6:$C$1005,$C285,Con_ve!$I$6:$I$1005,"Fechada",Con_ve!$Q$6:$Q$1005,Cad_cl!AP$5)))</f>
        <v/>
      </c>
      <c r="AQ285" s="134" t="str">
        <f>IF(ISERR(IF($C285="","",SUMIFS(Con_ve!$F$6:$F$1005,Con_ve!$C$6:$C$1005,$C285,Con_ve!$I$6:$I$1005,"Fechada",Con_ve!$Q$6:$Q$1005,Cad_cl!AQ$5))),"",IF($C285="","",SUMIFS(Con_ve!$F$6:$F$1005,Con_ve!$C$6:$C$1005,$C285,Con_ve!$I$6:$I$1005,"Fechada",Con_ve!$Q$6:$Q$1005,Cad_cl!AQ$5)))</f>
        <v/>
      </c>
      <c r="AR285" s="134" t="str">
        <f>IF(ISERR(IF($C285="","",SUMIFS(Con_ve!$F$6:$F$1005,Con_ve!$C$6:$C$1005,$C285,Con_ve!$I$6:$I$1005,"Fechada",Con_ve!$Q$6:$Q$1005,Cad_cl!AR$5))),"",IF($C285="","",SUMIFS(Con_ve!$F$6:$F$1005,Con_ve!$C$6:$C$1005,$C285,Con_ve!$I$6:$I$1005,"Fechada",Con_ve!$Q$6:$Q$1005,Cad_cl!AR$5)))</f>
        <v/>
      </c>
      <c r="AS285" s="134" t="str">
        <f>IF(ISERR(IF($C285="","",SUMIFS(Con_ve!$F$6:$F$1005,Con_ve!$C$6:$C$1005,$C285,Con_ve!$I$6:$I$1005,"Fechada",Con_ve!$Q$6:$Q$1005,Cad_cl!AS$5))),"",IF($C285="","",SUMIFS(Con_ve!$F$6:$F$1005,Con_ve!$C$6:$C$1005,$C285,Con_ve!$I$6:$I$1005,"Fechada",Con_ve!$Q$6:$Q$1005,Cad_cl!AS$5)))</f>
        <v/>
      </c>
      <c r="AT285" s="134" t="str">
        <f>IF(ISERR(IF($C285="","",SUMIFS(Con_ve!$F$6:$F$1005,Con_ve!$C$6:$C$1005,$C285,Con_ve!$I$6:$I$1005,"Fechada",Con_ve!$Q$6:$Q$1005,Cad_cl!AT$5))),"",IF($C285="","",SUMIFS(Con_ve!$F$6:$F$1005,Con_ve!$C$6:$C$1005,$C285,Con_ve!$I$6:$I$1005,"Fechada",Con_ve!$Q$6:$Q$1005,Cad_cl!AT$5)))</f>
        <v/>
      </c>
      <c r="AU285" s="134" t="str">
        <f>IF(ISERR(IF($C285="","",SUMIFS(Con_ve!$F$6:$F$1005,Con_ve!$C$6:$C$1005,$C285,Con_ve!$I$6:$I$1005,"Fechada",Con_ve!$Q$6:$Q$1005,Cad_cl!AU$5))),"",IF($C285="","",SUMIFS(Con_ve!$F$6:$F$1005,Con_ve!$C$6:$C$1005,$C285,Con_ve!$I$6:$I$1005,"Fechada",Con_ve!$Q$6:$Q$1005,Cad_cl!AU$5)))</f>
        <v/>
      </c>
      <c r="AV285" s="134" t="str">
        <f>IF(ISERR(IF($C285="","",SUMIFS(Con_ve!$F$6:$F$1005,Con_ve!$C$6:$C$1005,$C285,Con_ve!$I$6:$I$1005,"Fechada",Con_ve!$Q$6:$Q$1005,Cad_cl!AV$5))),"",IF($C285="","",SUMIFS(Con_ve!$F$6:$F$1005,Con_ve!$C$6:$C$1005,$C285,Con_ve!$I$6:$I$1005,"Fechada",Con_ve!$Q$6:$Q$1005,Cad_cl!AV$5)))</f>
        <v/>
      </c>
      <c r="AW285" s="134" t="str">
        <f>IF(ISERR(IF($C285="","",SUMIFS(Con_ve!$F$6:$F$1005,Con_ve!$C$6:$C$1005,$C285,Con_ve!$I$6:$I$1005,"Fechada",Con_ve!$Q$6:$Q$1005,Cad_cl!AW$5))),"",IF($C285="","",SUMIFS(Con_ve!$F$6:$F$1005,Con_ve!$C$6:$C$1005,$C285,Con_ve!$I$6:$I$1005,"Fechada",Con_ve!$Q$6:$Q$1005,Cad_cl!AW$5)))</f>
        <v/>
      </c>
      <c r="AX285" s="134" t="str">
        <f>IF(ISERR(IF($C285="","",SUMIFS(Con_ve!$F$6:$F$1005,Con_ve!$C$6:$C$1005,$C285,Con_ve!$I$6:$I$1005,"Fechada",Con_ve!$Q$6:$Q$1005,Cad_cl!AX$5))),"",IF($C285="","",SUMIFS(Con_ve!$F$6:$F$1005,Con_ve!$C$6:$C$1005,$C285,Con_ve!$I$6:$I$1005,"Fechada",Con_ve!$Q$6:$Q$1005,Cad_cl!AX$5)))</f>
        <v/>
      </c>
      <c r="AY285" s="134" t="str">
        <f>IF(ISERR(IF($C285="","",SUMIFS(Con_ve!$F$6:$F$1005,Con_ve!$C$6:$C$1005,$C285,Con_ve!$I$6:$I$1005,"Fechada",Con_ve!$Q$6:$Q$1005,Cad_cl!AY$5))),"",IF($C285="","",SUMIFS(Con_ve!$F$6:$F$1005,Con_ve!$C$6:$C$1005,$C285,Con_ve!$I$6:$I$1005,"Fechada",Con_ve!$Q$6:$Q$1005,Cad_cl!AY$5)))</f>
        <v/>
      </c>
      <c r="AZ285" s="134" t="str">
        <f>IF(ISERR(IF($C285="","",SUMIFS(Con_ve!$F$6:$F$1005,Con_ve!$C$6:$C$1005,$C285,Con_ve!$I$6:$I$1005,"Fechada",Con_ve!$Q$6:$Q$1005,Cad_cl!AZ$5))),"",IF($C285="","",SUMIFS(Con_ve!$F$6:$F$1005,Con_ve!$C$6:$C$1005,$C285,Con_ve!$I$6:$I$1005,"Fechada",Con_ve!$Q$6:$Q$1005,Cad_cl!AZ$5)))</f>
        <v/>
      </c>
      <c r="BA285" s="134" t="str">
        <f>IF(ISERR(IF($C285="","",SUMIFS(Con_ve!$F$6:$F$1005,Con_ve!$C$6:$C$1005,$C285,Con_ve!$I$6:$I$1005,"Fechada",Con_ve!$Q$6:$Q$1005,Cad_cl!BA$5))),"",IF($C285="","",SUMIFS(Con_ve!$F$6:$F$1005,Con_ve!$C$6:$C$1005,$C285,Con_ve!$I$6:$I$1005,"Fechada",Con_ve!$Q$6:$Q$1005,Cad_cl!BA$5)))</f>
        <v/>
      </c>
      <c r="BB285" s="134">
        <f t="shared" si="12"/>
        <v>0</v>
      </c>
      <c r="BD285" s="134" t="str">
        <f>IF(ISERR(IF($C285="","",SUMIFS(Con_ve!$F$6:$F$1005,Con_ve!$C$6:$C$1005,$C285,Con_ve!$I$6:$I$1005,"Em negociação",Con_ve!$Q$6:$Q$1005,Cad_cl!BD$5))),"",IF($C285="","",SUMIFS(Con_ve!$F$6:$F$1005,Con_ve!$C$6:$C$1005,$C285,Con_ve!$I$6:$I$1005,"Em negociação",Con_ve!$Q$6:$Q$1005,Cad_cl!BD$5)))</f>
        <v/>
      </c>
      <c r="BE285" s="134" t="str">
        <f>IF(ISERR(IF($C285="","",SUMIFS(Con_ve!$F$6:$F$1005,Con_ve!$C$6:$C$1005,$C285,Con_ve!$I$6:$I$1005,"Em negociação",Con_ve!$Q$6:$Q$1005,Cad_cl!BE$5))),"",IF($C285="","",SUMIFS(Con_ve!$F$6:$F$1005,Con_ve!$C$6:$C$1005,$C285,Con_ve!$I$6:$I$1005,"Em negociação",Con_ve!$Q$6:$Q$1005,Cad_cl!BE$5)))</f>
        <v/>
      </c>
      <c r="BF285" s="134" t="str">
        <f>IF(ISERR(IF($C285="","",SUMIFS(Con_ve!$F$6:$F$1005,Con_ve!$C$6:$C$1005,$C285,Con_ve!$I$6:$I$1005,"Em negociação",Con_ve!$Q$6:$Q$1005,Cad_cl!BF$5))),"",IF($C285="","",SUMIFS(Con_ve!$F$6:$F$1005,Con_ve!$C$6:$C$1005,$C285,Con_ve!$I$6:$I$1005,"Em negociação",Con_ve!$Q$6:$Q$1005,Cad_cl!BF$5)))</f>
        <v/>
      </c>
      <c r="BG285" s="134" t="str">
        <f>IF(ISERR(IF($C285="","",SUMIFS(Con_ve!$F$6:$F$1005,Con_ve!$C$6:$C$1005,$C285,Con_ve!$I$6:$I$1005,"Em negociação",Con_ve!$Q$6:$Q$1005,Cad_cl!BG$5))),"",IF($C285="","",SUMIFS(Con_ve!$F$6:$F$1005,Con_ve!$C$6:$C$1005,$C285,Con_ve!$I$6:$I$1005,"Em negociação",Con_ve!$Q$6:$Q$1005,Cad_cl!BG$5)))</f>
        <v/>
      </c>
      <c r="BH285" s="134" t="str">
        <f>IF(ISERR(IF($C285="","",SUMIFS(Con_ve!$F$6:$F$1005,Con_ve!$C$6:$C$1005,$C285,Con_ve!$I$6:$I$1005,"Em negociação",Con_ve!$Q$6:$Q$1005,Cad_cl!BH$5))),"",IF($C285="","",SUMIFS(Con_ve!$F$6:$F$1005,Con_ve!$C$6:$C$1005,$C285,Con_ve!$I$6:$I$1005,"Em negociação",Con_ve!$Q$6:$Q$1005,Cad_cl!BH$5)))</f>
        <v/>
      </c>
      <c r="BI285" s="134" t="str">
        <f>IF(ISERR(IF($C285="","",SUMIFS(Con_ve!$F$6:$F$1005,Con_ve!$C$6:$C$1005,$C285,Con_ve!$I$6:$I$1005,"Em negociação",Con_ve!$Q$6:$Q$1005,Cad_cl!BI$5))),"",IF($C285="","",SUMIFS(Con_ve!$F$6:$F$1005,Con_ve!$C$6:$C$1005,$C285,Con_ve!$I$6:$I$1005,"Em negociação",Con_ve!$Q$6:$Q$1005,Cad_cl!BI$5)))</f>
        <v/>
      </c>
      <c r="BJ285" s="134" t="str">
        <f>IF(ISERR(IF($C285="","",SUMIFS(Con_ve!$F$6:$F$1005,Con_ve!$C$6:$C$1005,$C285,Con_ve!$I$6:$I$1005,"Em negociação",Con_ve!$Q$6:$Q$1005,Cad_cl!BJ$5))),"",IF($C285="","",SUMIFS(Con_ve!$F$6:$F$1005,Con_ve!$C$6:$C$1005,$C285,Con_ve!$I$6:$I$1005,"Em negociação",Con_ve!$Q$6:$Q$1005,Cad_cl!BJ$5)))</f>
        <v/>
      </c>
      <c r="BK285" s="134" t="str">
        <f>IF(ISERR(IF($C285="","",SUMIFS(Con_ve!$F$6:$F$1005,Con_ve!$C$6:$C$1005,$C285,Con_ve!$I$6:$I$1005,"Em negociação",Con_ve!$Q$6:$Q$1005,Cad_cl!BK$5))),"",IF($C285="","",SUMIFS(Con_ve!$F$6:$F$1005,Con_ve!$C$6:$C$1005,$C285,Con_ve!$I$6:$I$1005,"Em negociação",Con_ve!$Q$6:$Q$1005,Cad_cl!BK$5)))</f>
        <v/>
      </c>
      <c r="BL285" s="134" t="str">
        <f>IF(ISERR(IF($C285="","",SUMIFS(Con_ve!$F$6:$F$1005,Con_ve!$C$6:$C$1005,$C285,Con_ve!$I$6:$I$1005,"Em negociação",Con_ve!$Q$6:$Q$1005,Cad_cl!BL$5))),"",IF($C285="","",SUMIFS(Con_ve!$F$6:$F$1005,Con_ve!$C$6:$C$1005,$C285,Con_ve!$I$6:$I$1005,"Em negociação",Con_ve!$Q$6:$Q$1005,Cad_cl!BL$5)))</f>
        <v/>
      </c>
      <c r="BM285" s="134" t="str">
        <f>IF(ISERR(IF($C285="","",SUMIFS(Con_ve!$F$6:$F$1005,Con_ve!$C$6:$C$1005,$C285,Con_ve!$I$6:$I$1005,"Em negociação",Con_ve!$Q$6:$Q$1005,Cad_cl!BM$5))),"",IF($C285="","",SUMIFS(Con_ve!$F$6:$F$1005,Con_ve!$C$6:$C$1005,$C285,Con_ve!$I$6:$I$1005,"Em negociação",Con_ve!$Q$6:$Q$1005,Cad_cl!BM$5)))</f>
        <v/>
      </c>
      <c r="BN285" s="134" t="str">
        <f>IF(ISERR(IF($C285="","",SUMIFS(Con_ve!$F$6:$F$1005,Con_ve!$C$6:$C$1005,$C285,Con_ve!$I$6:$I$1005,"Em negociação",Con_ve!$Q$6:$Q$1005,Cad_cl!BN$5))),"",IF($C285="","",SUMIFS(Con_ve!$F$6:$F$1005,Con_ve!$C$6:$C$1005,$C285,Con_ve!$I$6:$I$1005,"Em negociação",Con_ve!$Q$6:$Q$1005,Cad_cl!BN$5)))</f>
        <v/>
      </c>
      <c r="BO285" s="134" t="str">
        <f>IF(ISERR(IF($C285="","",SUMIFS(Con_ve!$F$6:$F$1005,Con_ve!$C$6:$C$1005,$C285,Con_ve!$I$6:$I$1005,"Em negociação",Con_ve!$Q$6:$Q$1005,Cad_cl!BO$5))),"",IF($C285="","",SUMIFS(Con_ve!$F$6:$F$1005,Con_ve!$C$6:$C$1005,$C285,Con_ve!$I$6:$I$1005,"Em negociação",Con_ve!$Q$6:$Q$1005,Cad_cl!BO$5)))</f>
        <v/>
      </c>
      <c r="BP285" s="134">
        <f t="shared" si="13"/>
        <v>0</v>
      </c>
      <c r="BR285" s="125" t="str">
        <f>IF(ISERR(IF(AND($I285=Re_lo!$E$5,BR$5=VLOOKUP(Re_lo!$H$5,Re_lo!$N$5:$O$16,2,0)),AP285,"")),"",IF(AND($I285=Re_lo!$E$5,BR$5=VLOOKUP(Re_lo!$H$5,Re_lo!$N$5:$O$16,2,0)),AP285,""))</f>
        <v/>
      </c>
      <c r="BS285" s="125" t="str">
        <f>IF(ISERR(IF(AND($I285=Re_lo!$E$5,BS$5=VLOOKUP(Re_lo!$H$5,Re_lo!$N$5:$O$16,2,0)),AQ285,"")),"",IF(AND($I285=Re_lo!$E$5,BS$5=VLOOKUP(Re_lo!$H$5,Re_lo!$N$5:$O$16,2,0)),AQ285,""))</f>
        <v/>
      </c>
      <c r="BT285" s="125" t="str">
        <f>IF(ISERR(IF(AND($I285=Re_lo!$E$5,BT$5=VLOOKUP(Re_lo!$H$5,Re_lo!$N$5:$O$16,2,0)),AR285,"")),"",IF(AND($I285=Re_lo!$E$5,BT$5=VLOOKUP(Re_lo!$H$5,Re_lo!$N$5:$O$16,2,0)),AR285,""))</f>
        <v/>
      </c>
      <c r="BU285" s="125" t="str">
        <f>IF(ISERR(IF(AND($I285=Re_lo!$E$5,BU$5=VLOOKUP(Re_lo!$H$5,Re_lo!$N$5:$O$16,2,0)),AS285,"")),"",IF(AND($I285=Re_lo!$E$5,BU$5=VLOOKUP(Re_lo!$H$5,Re_lo!$N$5:$O$16,2,0)),AS285,""))</f>
        <v/>
      </c>
      <c r="BV285" s="125" t="str">
        <f>IF(ISERR(IF(AND($I285=Re_lo!$E$5,BV$5=VLOOKUP(Re_lo!$H$5,Re_lo!$N$5:$O$16,2,0)),AT285,"")),"",IF(AND($I285=Re_lo!$E$5,BV$5=VLOOKUP(Re_lo!$H$5,Re_lo!$N$5:$O$16,2,0)),AT285,""))</f>
        <v/>
      </c>
      <c r="BW285" s="125" t="str">
        <f>IF(ISERR(IF(AND($I285=Re_lo!$E$5,BW$5=VLOOKUP(Re_lo!$H$5,Re_lo!$N$5:$O$16,2,0)),AU285,"")),"",IF(AND($I285=Re_lo!$E$5,BW$5=VLOOKUP(Re_lo!$H$5,Re_lo!$N$5:$O$16,2,0)),AU285,""))</f>
        <v/>
      </c>
      <c r="BX285" s="125" t="str">
        <f>IF(ISERR(IF(AND($I285=Re_lo!$E$5,BX$5=VLOOKUP(Re_lo!$H$5,Re_lo!$N$5:$O$16,2,0)),AV285,"")),"",IF(AND($I285=Re_lo!$E$5,BX$5=VLOOKUP(Re_lo!$H$5,Re_lo!$N$5:$O$16,2,0)),AV285,""))</f>
        <v/>
      </c>
      <c r="BY285" s="125" t="str">
        <f>IF(ISERR(IF(AND($I285=Re_lo!$E$5,BY$5=VLOOKUP(Re_lo!$H$5,Re_lo!$N$5:$O$16,2,0)),AW285,"")),"",IF(AND($I285=Re_lo!$E$5,BY$5=VLOOKUP(Re_lo!$H$5,Re_lo!$N$5:$O$16,2,0)),AW285,""))</f>
        <v/>
      </c>
      <c r="BZ285" s="125" t="str">
        <f>IF(ISERR(IF(AND($I285=Re_lo!$E$5,BZ$5=VLOOKUP(Re_lo!$H$5,Re_lo!$N$5:$O$16,2,0)),AX285,"")),"",IF(AND($I285=Re_lo!$E$5,BZ$5=VLOOKUP(Re_lo!$H$5,Re_lo!$N$5:$O$16,2,0)),AX285,""))</f>
        <v/>
      </c>
      <c r="CA285" s="125" t="str">
        <f>IF(ISERR(IF(AND($I285=Re_lo!$E$5,CA$5=VLOOKUP(Re_lo!$H$5,Re_lo!$N$5:$O$16,2,0)),AY285,"")),"",IF(AND($I285=Re_lo!$E$5,CA$5=VLOOKUP(Re_lo!$H$5,Re_lo!$N$5:$O$16,2,0)),AY285,""))</f>
        <v/>
      </c>
      <c r="CB285" s="125" t="str">
        <f>IF(ISERR(IF(AND($I285=Re_lo!$E$5,CB$5=VLOOKUP(Re_lo!$H$5,Re_lo!$N$5:$O$16,2,0)),AZ285,"")),"",IF(AND($I285=Re_lo!$E$5,CB$5=VLOOKUP(Re_lo!$H$5,Re_lo!$N$5:$O$16,2,0)),AZ285,""))</f>
        <v/>
      </c>
      <c r="CC285" s="125" t="str">
        <f>IF(ISERR(IF(AND($I285=Re_lo!$E$5,CC$5=VLOOKUP(Re_lo!$H$5,Re_lo!$N$5:$O$16,2,0)),BA285,"")),"",IF(AND($I285=Re_lo!$E$5,CC$5=VLOOKUP(Re_lo!$H$5,Re_lo!$N$5:$O$16,2,0)),BA285,""))</f>
        <v/>
      </c>
      <c r="CD285" s="125" t="str">
        <f>IF(ISERR(IF(AND($I285=Re_lo!$E$5,CD$5=VLOOKUP(Re_lo!$H$5,Re_lo!$N$5:$O$16,2,0)),BB285,"")),"",IF(AND($I285=Re_lo!$E$5,CD$5=VLOOKUP(Re_lo!$H$5,Re_lo!$N$5:$O$16,2,0)),BB285,""))</f>
        <v/>
      </c>
      <c r="CF285" s="125" t="str">
        <f>IF($C285="","",COUNTIFS(Con_ve!$C$6:$C$1005,$C285,Con_ve!$Q$6:$Q$1005,Cad_cl!CF$5))</f>
        <v/>
      </c>
      <c r="CG285" s="125" t="str">
        <f>IF($C285="","",COUNTIFS(Con_ve!$C$6:$C$1005,$C285,Con_ve!$Q$6:$Q$1005,Cad_cl!CG$5))</f>
        <v/>
      </c>
      <c r="CH285" s="125" t="str">
        <f>IF($C285="","",COUNTIFS(Con_ve!$C$6:$C$1005,$C285,Con_ve!$Q$6:$Q$1005,Cad_cl!CH$5))</f>
        <v/>
      </c>
      <c r="CI285" s="125" t="str">
        <f>IF($C285="","",COUNTIFS(Con_ve!$C$6:$C$1005,$C285,Con_ve!$Q$6:$Q$1005,Cad_cl!CI$5))</f>
        <v/>
      </c>
      <c r="CJ285" s="125" t="str">
        <f>IF($C285="","",COUNTIFS(Con_ve!$C$6:$C$1005,$C285,Con_ve!$Q$6:$Q$1005,Cad_cl!CJ$5))</f>
        <v/>
      </c>
      <c r="CK285" s="125" t="str">
        <f>IF($C285="","",COUNTIFS(Con_ve!$C$6:$C$1005,$C285,Con_ve!$Q$6:$Q$1005,Cad_cl!CK$5))</f>
        <v/>
      </c>
      <c r="CL285" s="125" t="str">
        <f>IF($C285="","",COUNTIFS(Con_ve!$C$6:$C$1005,$C285,Con_ve!$Q$6:$Q$1005,Cad_cl!CL$5))</f>
        <v/>
      </c>
      <c r="CM285" s="125" t="str">
        <f>IF($C285="","",COUNTIFS(Con_ve!$C$6:$C$1005,$C285,Con_ve!$Q$6:$Q$1005,Cad_cl!CM$5))</f>
        <v/>
      </c>
      <c r="CN285" s="125" t="str">
        <f>IF($C285="","",COUNTIFS(Con_ve!$C$6:$C$1005,$C285,Con_ve!$Q$6:$Q$1005,Cad_cl!CN$5))</f>
        <v/>
      </c>
      <c r="CO285" s="125" t="str">
        <f>IF($C285="","",COUNTIFS(Con_ve!$C$6:$C$1005,$C285,Con_ve!$Q$6:$Q$1005,Cad_cl!CO$5))</f>
        <v/>
      </c>
      <c r="CP285" s="125" t="str">
        <f>IF($C285="","",COUNTIFS(Con_ve!$C$6:$C$1005,$C285,Con_ve!$Q$6:$Q$1005,Cad_cl!CP$5))</f>
        <v/>
      </c>
      <c r="CQ285" s="125" t="str">
        <f>IF($C285="","",COUNTIFS(Con_ve!$C$6:$C$1005,$C285,Con_ve!$Q$6:$Q$1005,Cad_cl!CQ$5))</f>
        <v/>
      </c>
      <c r="CR285" s="125">
        <f t="shared" si="14"/>
        <v>0</v>
      </c>
    </row>
    <row r="286" spans="3:96" ht="30" customHeight="1">
      <c r="C286" s="153"/>
      <c r="D286" s="153"/>
      <c r="E286" s="154"/>
      <c r="F286" s="153"/>
      <c r="G286" s="155"/>
      <c r="H286" s="153"/>
      <c r="I286" s="153"/>
      <c r="J286" s="132" t="s">
        <v>309</v>
      </c>
      <c r="K286" s="133" t="s">
        <v>309</v>
      </c>
      <c r="L286" s="153"/>
      <c r="M286" s="153"/>
      <c r="N286" s="153"/>
      <c r="O286" s="153"/>
      <c r="P286" s="153"/>
      <c r="Q286" s="153"/>
      <c r="AP286" s="134" t="str">
        <f>IF(ISERR(IF($C286="","",SUMIFS(Con_ve!$F$6:$F$1005,Con_ve!$C$6:$C$1005,$C286,Con_ve!$I$6:$I$1005,"Fechada",Con_ve!$Q$6:$Q$1005,Cad_cl!AP$5))),"",IF($C286="","",SUMIFS(Con_ve!$F$6:$F$1005,Con_ve!$C$6:$C$1005,$C286,Con_ve!$I$6:$I$1005,"Fechada",Con_ve!$Q$6:$Q$1005,Cad_cl!AP$5)))</f>
        <v/>
      </c>
      <c r="AQ286" s="134" t="str">
        <f>IF(ISERR(IF($C286="","",SUMIFS(Con_ve!$F$6:$F$1005,Con_ve!$C$6:$C$1005,$C286,Con_ve!$I$6:$I$1005,"Fechada",Con_ve!$Q$6:$Q$1005,Cad_cl!AQ$5))),"",IF($C286="","",SUMIFS(Con_ve!$F$6:$F$1005,Con_ve!$C$6:$C$1005,$C286,Con_ve!$I$6:$I$1005,"Fechada",Con_ve!$Q$6:$Q$1005,Cad_cl!AQ$5)))</f>
        <v/>
      </c>
      <c r="AR286" s="134" t="str">
        <f>IF(ISERR(IF($C286="","",SUMIFS(Con_ve!$F$6:$F$1005,Con_ve!$C$6:$C$1005,$C286,Con_ve!$I$6:$I$1005,"Fechada",Con_ve!$Q$6:$Q$1005,Cad_cl!AR$5))),"",IF($C286="","",SUMIFS(Con_ve!$F$6:$F$1005,Con_ve!$C$6:$C$1005,$C286,Con_ve!$I$6:$I$1005,"Fechada",Con_ve!$Q$6:$Q$1005,Cad_cl!AR$5)))</f>
        <v/>
      </c>
      <c r="AS286" s="134" t="str">
        <f>IF(ISERR(IF($C286="","",SUMIFS(Con_ve!$F$6:$F$1005,Con_ve!$C$6:$C$1005,$C286,Con_ve!$I$6:$I$1005,"Fechada",Con_ve!$Q$6:$Q$1005,Cad_cl!AS$5))),"",IF($C286="","",SUMIFS(Con_ve!$F$6:$F$1005,Con_ve!$C$6:$C$1005,$C286,Con_ve!$I$6:$I$1005,"Fechada",Con_ve!$Q$6:$Q$1005,Cad_cl!AS$5)))</f>
        <v/>
      </c>
      <c r="AT286" s="134" t="str">
        <f>IF(ISERR(IF($C286="","",SUMIFS(Con_ve!$F$6:$F$1005,Con_ve!$C$6:$C$1005,$C286,Con_ve!$I$6:$I$1005,"Fechada",Con_ve!$Q$6:$Q$1005,Cad_cl!AT$5))),"",IF($C286="","",SUMIFS(Con_ve!$F$6:$F$1005,Con_ve!$C$6:$C$1005,$C286,Con_ve!$I$6:$I$1005,"Fechada",Con_ve!$Q$6:$Q$1005,Cad_cl!AT$5)))</f>
        <v/>
      </c>
      <c r="AU286" s="134" t="str">
        <f>IF(ISERR(IF($C286="","",SUMIFS(Con_ve!$F$6:$F$1005,Con_ve!$C$6:$C$1005,$C286,Con_ve!$I$6:$I$1005,"Fechada",Con_ve!$Q$6:$Q$1005,Cad_cl!AU$5))),"",IF($C286="","",SUMIFS(Con_ve!$F$6:$F$1005,Con_ve!$C$6:$C$1005,$C286,Con_ve!$I$6:$I$1005,"Fechada",Con_ve!$Q$6:$Q$1005,Cad_cl!AU$5)))</f>
        <v/>
      </c>
      <c r="AV286" s="134" t="str">
        <f>IF(ISERR(IF($C286="","",SUMIFS(Con_ve!$F$6:$F$1005,Con_ve!$C$6:$C$1005,$C286,Con_ve!$I$6:$I$1005,"Fechada",Con_ve!$Q$6:$Q$1005,Cad_cl!AV$5))),"",IF($C286="","",SUMIFS(Con_ve!$F$6:$F$1005,Con_ve!$C$6:$C$1005,$C286,Con_ve!$I$6:$I$1005,"Fechada",Con_ve!$Q$6:$Q$1005,Cad_cl!AV$5)))</f>
        <v/>
      </c>
      <c r="AW286" s="134" t="str">
        <f>IF(ISERR(IF($C286="","",SUMIFS(Con_ve!$F$6:$F$1005,Con_ve!$C$6:$C$1005,$C286,Con_ve!$I$6:$I$1005,"Fechada",Con_ve!$Q$6:$Q$1005,Cad_cl!AW$5))),"",IF($C286="","",SUMIFS(Con_ve!$F$6:$F$1005,Con_ve!$C$6:$C$1005,$C286,Con_ve!$I$6:$I$1005,"Fechada",Con_ve!$Q$6:$Q$1005,Cad_cl!AW$5)))</f>
        <v/>
      </c>
      <c r="AX286" s="134" t="str">
        <f>IF(ISERR(IF($C286="","",SUMIFS(Con_ve!$F$6:$F$1005,Con_ve!$C$6:$C$1005,$C286,Con_ve!$I$6:$I$1005,"Fechada",Con_ve!$Q$6:$Q$1005,Cad_cl!AX$5))),"",IF($C286="","",SUMIFS(Con_ve!$F$6:$F$1005,Con_ve!$C$6:$C$1005,$C286,Con_ve!$I$6:$I$1005,"Fechada",Con_ve!$Q$6:$Q$1005,Cad_cl!AX$5)))</f>
        <v/>
      </c>
      <c r="AY286" s="134" t="str">
        <f>IF(ISERR(IF($C286="","",SUMIFS(Con_ve!$F$6:$F$1005,Con_ve!$C$6:$C$1005,$C286,Con_ve!$I$6:$I$1005,"Fechada",Con_ve!$Q$6:$Q$1005,Cad_cl!AY$5))),"",IF($C286="","",SUMIFS(Con_ve!$F$6:$F$1005,Con_ve!$C$6:$C$1005,$C286,Con_ve!$I$6:$I$1005,"Fechada",Con_ve!$Q$6:$Q$1005,Cad_cl!AY$5)))</f>
        <v/>
      </c>
      <c r="AZ286" s="134" t="str">
        <f>IF(ISERR(IF($C286="","",SUMIFS(Con_ve!$F$6:$F$1005,Con_ve!$C$6:$C$1005,$C286,Con_ve!$I$6:$I$1005,"Fechada",Con_ve!$Q$6:$Q$1005,Cad_cl!AZ$5))),"",IF($C286="","",SUMIFS(Con_ve!$F$6:$F$1005,Con_ve!$C$6:$C$1005,$C286,Con_ve!$I$6:$I$1005,"Fechada",Con_ve!$Q$6:$Q$1005,Cad_cl!AZ$5)))</f>
        <v/>
      </c>
      <c r="BA286" s="134" t="str">
        <f>IF(ISERR(IF($C286="","",SUMIFS(Con_ve!$F$6:$F$1005,Con_ve!$C$6:$C$1005,$C286,Con_ve!$I$6:$I$1005,"Fechada",Con_ve!$Q$6:$Q$1005,Cad_cl!BA$5))),"",IF($C286="","",SUMIFS(Con_ve!$F$6:$F$1005,Con_ve!$C$6:$C$1005,$C286,Con_ve!$I$6:$I$1005,"Fechada",Con_ve!$Q$6:$Q$1005,Cad_cl!BA$5)))</f>
        <v/>
      </c>
      <c r="BB286" s="134">
        <f t="shared" si="12"/>
        <v>0</v>
      </c>
      <c r="BD286" s="134" t="str">
        <f>IF(ISERR(IF($C286="","",SUMIFS(Con_ve!$F$6:$F$1005,Con_ve!$C$6:$C$1005,$C286,Con_ve!$I$6:$I$1005,"Em negociação",Con_ve!$Q$6:$Q$1005,Cad_cl!BD$5))),"",IF($C286="","",SUMIFS(Con_ve!$F$6:$F$1005,Con_ve!$C$6:$C$1005,$C286,Con_ve!$I$6:$I$1005,"Em negociação",Con_ve!$Q$6:$Q$1005,Cad_cl!BD$5)))</f>
        <v/>
      </c>
      <c r="BE286" s="134" t="str">
        <f>IF(ISERR(IF($C286="","",SUMIFS(Con_ve!$F$6:$F$1005,Con_ve!$C$6:$C$1005,$C286,Con_ve!$I$6:$I$1005,"Em negociação",Con_ve!$Q$6:$Q$1005,Cad_cl!BE$5))),"",IF($C286="","",SUMIFS(Con_ve!$F$6:$F$1005,Con_ve!$C$6:$C$1005,$C286,Con_ve!$I$6:$I$1005,"Em negociação",Con_ve!$Q$6:$Q$1005,Cad_cl!BE$5)))</f>
        <v/>
      </c>
      <c r="BF286" s="134" t="str">
        <f>IF(ISERR(IF($C286="","",SUMIFS(Con_ve!$F$6:$F$1005,Con_ve!$C$6:$C$1005,$C286,Con_ve!$I$6:$I$1005,"Em negociação",Con_ve!$Q$6:$Q$1005,Cad_cl!BF$5))),"",IF($C286="","",SUMIFS(Con_ve!$F$6:$F$1005,Con_ve!$C$6:$C$1005,$C286,Con_ve!$I$6:$I$1005,"Em negociação",Con_ve!$Q$6:$Q$1005,Cad_cl!BF$5)))</f>
        <v/>
      </c>
      <c r="BG286" s="134" t="str">
        <f>IF(ISERR(IF($C286="","",SUMIFS(Con_ve!$F$6:$F$1005,Con_ve!$C$6:$C$1005,$C286,Con_ve!$I$6:$I$1005,"Em negociação",Con_ve!$Q$6:$Q$1005,Cad_cl!BG$5))),"",IF($C286="","",SUMIFS(Con_ve!$F$6:$F$1005,Con_ve!$C$6:$C$1005,$C286,Con_ve!$I$6:$I$1005,"Em negociação",Con_ve!$Q$6:$Q$1005,Cad_cl!BG$5)))</f>
        <v/>
      </c>
      <c r="BH286" s="134" t="str">
        <f>IF(ISERR(IF($C286="","",SUMIFS(Con_ve!$F$6:$F$1005,Con_ve!$C$6:$C$1005,$C286,Con_ve!$I$6:$I$1005,"Em negociação",Con_ve!$Q$6:$Q$1005,Cad_cl!BH$5))),"",IF($C286="","",SUMIFS(Con_ve!$F$6:$F$1005,Con_ve!$C$6:$C$1005,$C286,Con_ve!$I$6:$I$1005,"Em negociação",Con_ve!$Q$6:$Q$1005,Cad_cl!BH$5)))</f>
        <v/>
      </c>
      <c r="BI286" s="134" t="str">
        <f>IF(ISERR(IF($C286="","",SUMIFS(Con_ve!$F$6:$F$1005,Con_ve!$C$6:$C$1005,$C286,Con_ve!$I$6:$I$1005,"Em negociação",Con_ve!$Q$6:$Q$1005,Cad_cl!BI$5))),"",IF($C286="","",SUMIFS(Con_ve!$F$6:$F$1005,Con_ve!$C$6:$C$1005,$C286,Con_ve!$I$6:$I$1005,"Em negociação",Con_ve!$Q$6:$Q$1005,Cad_cl!BI$5)))</f>
        <v/>
      </c>
      <c r="BJ286" s="134" t="str">
        <f>IF(ISERR(IF($C286="","",SUMIFS(Con_ve!$F$6:$F$1005,Con_ve!$C$6:$C$1005,$C286,Con_ve!$I$6:$I$1005,"Em negociação",Con_ve!$Q$6:$Q$1005,Cad_cl!BJ$5))),"",IF($C286="","",SUMIFS(Con_ve!$F$6:$F$1005,Con_ve!$C$6:$C$1005,$C286,Con_ve!$I$6:$I$1005,"Em negociação",Con_ve!$Q$6:$Q$1005,Cad_cl!BJ$5)))</f>
        <v/>
      </c>
      <c r="BK286" s="134" t="str">
        <f>IF(ISERR(IF($C286="","",SUMIFS(Con_ve!$F$6:$F$1005,Con_ve!$C$6:$C$1005,$C286,Con_ve!$I$6:$I$1005,"Em negociação",Con_ve!$Q$6:$Q$1005,Cad_cl!BK$5))),"",IF($C286="","",SUMIFS(Con_ve!$F$6:$F$1005,Con_ve!$C$6:$C$1005,$C286,Con_ve!$I$6:$I$1005,"Em negociação",Con_ve!$Q$6:$Q$1005,Cad_cl!BK$5)))</f>
        <v/>
      </c>
      <c r="BL286" s="134" t="str">
        <f>IF(ISERR(IF($C286="","",SUMIFS(Con_ve!$F$6:$F$1005,Con_ve!$C$6:$C$1005,$C286,Con_ve!$I$6:$I$1005,"Em negociação",Con_ve!$Q$6:$Q$1005,Cad_cl!BL$5))),"",IF($C286="","",SUMIFS(Con_ve!$F$6:$F$1005,Con_ve!$C$6:$C$1005,$C286,Con_ve!$I$6:$I$1005,"Em negociação",Con_ve!$Q$6:$Q$1005,Cad_cl!BL$5)))</f>
        <v/>
      </c>
      <c r="BM286" s="134" t="str">
        <f>IF(ISERR(IF($C286="","",SUMIFS(Con_ve!$F$6:$F$1005,Con_ve!$C$6:$C$1005,$C286,Con_ve!$I$6:$I$1005,"Em negociação",Con_ve!$Q$6:$Q$1005,Cad_cl!BM$5))),"",IF($C286="","",SUMIFS(Con_ve!$F$6:$F$1005,Con_ve!$C$6:$C$1005,$C286,Con_ve!$I$6:$I$1005,"Em negociação",Con_ve!$Q$6:$Q$1005,Cad_cl!BM$5)))</f>
        <v/>
      </c>
      <c r="BN286" s="134" t="str">
        <f>IF(ISERR(IF($C286="","",SUMIFS(Con_ve!$F$6:$F$1005,Con_ve!$C$6:$C$1005,$C286,Con_ve!$I$6:$I$1005,"Em negociação",Con_ve!$Q$6:$Q$1005,Cad_cl!BN$5))),"",IF($C286="","",SUMIFS(Con_ve!$F$6:$F$1005,Con_ve!$C$6:$C$1005,$C286,Con_ve!$I$6:$I$1005,"Em negociação",Con_ve!$Q$6:$Q$1005,Cad_cl!BN$5)))</f>
        <v/>
      </c>
      <c r="BO286" s="134" t="str">
        <f>IF(ISERR(IF($C286="","",SUMIFS(Con_ve!$F$6:$F$1005,Con_ve!$C$6:$C$1005,$C286,Con_ve!$I$6:$I$1005,"Em negociação",Con_ve!$Q$6:$Q$1005,Cad_cl!BO$5))),"",IF($C286="","",SUMIFS(Con_ve!$F$6:$F$1005,Con_ve!$C$6:$C$1005,$C286,Con_ve!$I$6:$I$1005,"Em negociação",Con_ve!$Q$6:$Q$1005,Cad_cl!BO$5)))</f>
        <v/>
      </c>
      <c r="BP286" s="134">
        <f t="shared" si="13"/>
        <v>0</v>
      </c>
      <c r="BR286" s="125" t="str">
        <f>IF(ISERR(IF(AND($I286=Re_lo!$E$5,BR$5=VLOOKUP(Re_lo!$H$5,Re_lo!$N$5:$O$16,2,0)),AP286,"")),"",IF(AND($I286=Re_lo!$E$5,BR$5=VLOOKUP(Re_lo!$H$5,Re_lo!$N$5:$O$16,2,0)),AP286,""))</f>
        <v/>
      </c>
      <c r="BS286" s="125" t="str">
        <f>IF(ISERR(IF(AND($I286=Re_lo!$E$5,BS$5=VLOOKUP(Re_lo!$H$5,Re_lo!$N$5:$O$16,2,0)),AQ286,"")),"",IF(AND($I286=Re_lo!$E$5,BS$5=VLOOKUP(Re_lo!$H$5,Re_lo!$N$5:$O$16,2,0)),AQ286,""))</f>
        <v/>
      </c>
      <c r="BT286" s="125" t="str">
        <f>IF(ISERR(IF(AND($I286=Re_lo!$E$5,BT$5=VLOOKUP(Re_lo!$H$5,Re_lo!$N$5:$O$16,2,0)),AR286,"")),"",IF(AND($I286=Re_lo!$E$5,BT$5=VLOOKUP(Re_lo!$H$5,Re_lo!$N$5:$O$16,2,0)),AR286,""))</f>
        <v/>
      </c>
      <c r="BU286" s="125" t="str">
        <f>IF(ISERR(IF(AND($I286=Re_lo!$E$5,BU$5=VLOOKUP(Re_lo!$H$5,Re_lo!$N$5:$O$16,2,0)),AS286,"")),"",IF(AND($I286=Re_lo!$E$5,BU$5=VLOOKUP(Re_lo!$H$5,Re_lo!$N$5:$O$16,2,0)),AS286,""))</f>
        <v/>
      </c>
      <c r="BV286" s="125" t="str">
        <f>IF(ISERR(IF(AND($I286=Re_lo!$E$5,BV$5=VLOOKUP(Re_lo!$H$5,Re_lo!$N$5:$O$16,2,0)),AT286,"")),"",IF(AND($I286=Re_lo!$E$5,BV$5=VLOOKUP(Re_lo!$H$5,Re_lo!$N$5:$O$16,2,0)),AT286,""))</f>
        <v/>
      </c>
      <c r="BW286" s="125" t="str">
        <f>IF(ISERR(IF(AND($I286=Re_lo!$E$5,BW$5=VLOOKUP(Re_lo!$H$5,Re_lo!$N$5:$O$16,2,0)),AU286,"")),"",IF(AND($I286=Re_lo!$E$5,BW$5=VLOOKUP(Re_lo!$H$5,Re_lo!$N$5:$O$16,2,0)),AU286,""))</f>
        <v/>
      </c>
      <c r="BX286" s="125" t="str">
        <f>IF(ISERR(IF(AND($I286=Re_lo!$E$5,BX$5=VLOOKUP(Re_lo!$H$5,Re_lo!$N$5:$O$16,2,0)),AV286,"")),"",IF(AND($I286=Re_lo!$E$5,BX$5=VLOOKUP(Re_lo!$H$5,Re_lo!$N$5:$O$16,2,0)),AV286,""))</f>
        <v/>
      </c>
      <c r="BY286" s="125" t="str">
        <f>IF(ISERR(IF(AND($I286=Re_lo!$E$5,BY$5=VLOOKUP(Re_lo!$H$5,Re_lo!$N$5:$O$16,2,0)),AW286,"")),"",IF(AND($I286=Re_lo!$E$5,BY$5=VLOOKUP(Re_lo!$H$5,Re_lo!$N$5:$O$16,2,0)),AW286,""))</f>
        <v/>
      </c>
      <c r="BZ286" s="125" t="str">
        <f>IF(ISERR(IF(AND($I286=Re_lo!$E$5,BZ$5=VLOOKUP(Re_lo!$H$5,Re_lo!$N$5:$O$16,2,0)),AX286,"")),"",IF(AND($I286=Re_lo!$E$5,BZ$5=VLOOKUP(Re_lo!$H$5,Re_lo!$N$5:$O$16,2,0)),AX286,""))</f>
        <v/>
      </c>
      <c r="CA286" s="125" t="str">
        <f>IF(ISERR(IF(AND($I286=Re_lo!$E$5,CA$5=VLOOKUP(Re_lo!$H$5,Re_lo!$N$5:$O$16,2,0)),AY286,"")),"",IF(AND($I286=Re_lo!$E$5,CA$5=VLOOKUP(Re_lo!$H$5,Re_lo!$N$5:$O$16,2,0)),AY286,""))</f>
        <v/>
      </c>
      <c r="CB286" s="125" t="str">
        <f>IF(ISERR(IF(AND($I286=Re_lo!$E$5,CB$5=VLOOKUP(Re_lo!$H$5,Re_lo!$N$5:$O$16,2,0)),AZ286,"")),"",IF(AND($I286=Re_lo!$E$5,CB$5=VLOOKUP(Re_lo!$H$5,Re_lo!$N$5:$O$16,2,0)),AZ286,""))</f>
        <v/>
      </c>
      <c r="CC286" s="125" t="str">
        <f>IF(ISERR(IF(AND($I286=Re_lo!$E$5,CC$5=VLOOKUP(Re_lo!$H$5,Re_lo!$N$5:$O$16,2,0)),BA286,"")),"",IF(AND($I286=Re_lo!$E$5,CC$5=VLOOKUP(Re_lo!$H$5,Re_lo!$N$5:$O$16,2,0)),BA286,""))</f>
        <v/>
      </c>
      <c r="CD286" s="125" t="str">
        <f>IF(ISERR(IF(AND($I286=Re_lo!$E$5,CD$5=VLOOKUP(Re_lo!$H$5,Re_lo!$N$5:$O$16,2,0)),BB286,"")),"",IF(AND($I286=Re_lo!$E$5,CD$5=VLOOKUP(Re_lo!$H$5,Re_lo!$N$5:$O$16,2,0)),BB286,""))</f>
        <v/>
      </c>
      <c r="CF286" s="125" t="str">
        <f>IF($C286="","",COUNTIFS(Con_ve!$C$6:$C$1005,$C286,Con_ve!$Q$6:$Q$1005,Cad_cl!CF$5))</f>
        <v/>
      </c>
      <c r="CG286" s="125" t="str">
        <f>IF($C286="","",COUNTIFS(Con_ve!$C$6:$C$1005,$C286,Con_ve!$Q$6:$Q$1005,Cad_cl!CG$5))</f>
        <v/>
      </c>
      <c r="CH286" s="125" t="str">
        <f>IF($C286="","",COUNTIFS(Con_ve!$C$6:$C$1005,$C286,Con_ve!$Q$6:$Q$1005,Cad_cl!CH$5))</f>
        <v/>
      </c>
      <c r="CI286" s="125" t="str">
        <f>IF($C286="","",COUNTIFS(Con_ve!$C$6:$C$1005,$C286,Con_ve!$Q$6:$Q$1005,Cad_cl!CI$5))</f>
        <v/>
      </c>
      <c r="CJ286" s="125" t="str">
        <f>IF($C286="","",COUNTIFS(Con_ve!$C$6:$C$1005,$C286,Con_ve!$Q$6:$Q$1005,Cad_cl!CJ$5))</f>
        <v/>
      </c>
      <c r="CK286" s="125" t="str">
        <f>IF($C286="","",COUNTIFS(Con_ve!$C$6:$C$1005,$C286,Con_ve!$Q$6:$Q$1005,Cad_cl!CK$5))</f>
        <v/>
      </c>
      <c r="CL286" s="125" t="str">
        <f>IF($C286="","",COUNTIFS(Con_ve!$C$6:$C$1005,$C286,Con_ve!$Q$6:$Q$1005,Cad_cl!CL$5))</f>
        <v/>
      </c>
      <c r="CM286" s="125" t="str">
        <f>IF($C286="","",COUNTIFS(Con_ve!$C$6:$C$1005,$C286,Con_ve!$Q$6:$Q$1005,Cad_cl!CM$5))</f>
        <v/>
      </c>
      <c r="CN286" s="125" t="str">
        <f>IF($C286="","",COUNTIFS(Con_ve!$C$6:$C$1005,$C286,Con_ve!$Q$6:$Q$1005,Cad_cl!CN$5))</f>
        <v/>
      </c>
      <c r="CO286" s="125" t="str">
        <f>IF($C286="","",COUNTIFS(Con_ve!$C$6:$C$1005,$C286,Con_ve!$Q$6:$Q$1005,Cad_cl!CO$5))</f>
        <v/>
      </c>
      <c r="CP286" s="125" t="str">
        <f>IF($C286="","",COUNTIFS(Con_ve!$C$6:$C$1005,$C286,Con_ve!$Q$6:$Q$1005,Cad_cl!CP$5))</f>
        <v/>
      </c>
      <c r="CQ286" s="125" t="str">
        <f>IF($C286="","",COUNTIFS(Con_ve!$C$6:$C$1005,$C286,Con_ve!$Q$6:$Q$1005,Cad_cl!CQ$5))</f>
        <v/>
      </c>
      <c r="CR286" s="125">
        <f t="shared" si="14"/>
        <v>0</v>
      </c>
    </row>
    <row r="287" spans="3:96" ht="30" customHeight="1">
      <c r="C287" s="153"/>
      <c r="D287" s="153"/>
      <c r="E287" s="154"/>
      <c r="F287" s="153"/>
      <c r="G287" s="155"/>
      <c r="H287" s="153"/>
      <c r="I287" s="153"/>
      <c r="J287" s="132" t="s">
        <v>309</v>
      </c>
      <c r="K287" s="133" t="s">
        <v>309</v>
      </c>
      <c r="L287" s="153"/>
      <c r="M287" s="153"/>
      <c r="N287" s="153"/>
      <c r="O287" s="153"/>
      <c r="P287" s="153"/>
      <c r="Q287" s="153"/>
      <c r="AP287" s="134" t="str">
        <f>IF(ISERR(IF($C287="","",SUMIFS(Con_ve!$F$6:$F$1005,Con_ve!$C$6:$C$1005,$C287,Con_ve!$I$6:$I$1005,"Fechada",Con_ve!$Q$6:$Q$1005,Cad_cl!AP$5))),"",IF($C287="","",SUMIFS(Con_ve!$F$6:$F$1005,Con_ve!$C$6:$C$1005,$C287,Con_ve!$I$6:$I$1005,"Fechada",Con_ve!$Q$6:$Q$1005,Cad_cl!AP$5)))</f>
        <v/>
      </c>
      <c r="AQ287" s="134" t="str">
        <f>IF(ISERR(IF($C287="","",SUMIFS(Con_ve!$F$6:$F$1005,Con_ve!$C$6:$C$1005,$C287,Con_ve!$I$6:$I$1005,"Fechada",Con_ve!$Q$6:$Q$1005,Cad_cl!AQ$5))),"",IF($C287="","",SUMIFS(Con_ve!$F$6:$F$1005,Con_ve!$C$6:$C$1005,$C287,Con_ve!$I$6:$I$1005,"Fechada",Con_ve!$Q$6:$Q$1005,Cad_cl!AQ$5)))</f>
        <v/>
      </c>
      <c r="AR287" s="134" t="str">
        <f>IF(ISERR(IF($C287="","",SUMIFS(Con_ve!$F$6:$F$1005,Con_ve!$C$6:$C$1005,$C287,Con_ve!$I$6:$I$1005,"Fechada",Con_ve!$Q$6:$Q$1005,Cad_cl!AR$5))),"",IF($C287="","",SUMIFS(Con_ve!$F$6:$F$1005,Con_ve!$C$6:$C$1005,$C287,Con_ve!$I$6:$I$1005,"Fechada",Con_ve!$Q$6:$Q$1005,Cad_cl!AR$5)))</f>
        <v/>
      </c>
      <c r="AS287" s="134" t="str">
        <f>IF(ISERR(IF($C287="","",SUMIFS(Con_ve!$F$6:$F$1005,Con_ve!$C$6:$C$1005,$C287,Con_ve!$I$6:$I$1005,"Fechada",Con_ve!$Q$6:$Q$1005,Cad_cl!AS$5))),"",IF($C287="","",SUMIFS(Con_ve!$F$6:$F$1005,Con_ve!$C$6:$C$1005,$C287,Con_ve!$I$6:$I$1005,"Fechada",Con_ve!$Q$6:$Q$1005,Cad_cl!AS$5)))</f>
        <v/>
      </c>
      <c r="AT287" s="134" t="str">
        <f>IF(ISERR(IF($C287="","",SUMIFS(Con_ve!$F$6:$F$1005,Con_ve!$C$6:$C$1005,$C287,Con_ve!$I$6:$I$1005,"Fechada",Con_ve!$Q$6:$Q$1005,Cad_cl!AT$5))),"",IF($C287="","",SUMIFS(Con_ve!$F$6:$F$1005,Con_ve!$C$6:$C$1005,$C287,Con_ve!$I$6:$I$1005,"Fechada",Con_ve!$Q$6:$Q$1005,Cad_cl!AT$5)))</f>
        <v/>
      </c>
      <c r="AU287" s="134" t="str">
        <f>IF(ISERR(IF($C287="","",SUMIFS(Con_ve!$F$6:$F$1005,Con_ve!$C$6:$C$1005,$C287,Con_ve!$I$6:$I$1005,"Fechada",Con_ve!$Q$6:$Q$1005,Cad_cl!AU$5))),"",IF($C287="","",SUMIFS(Con_ve!$F$6:$F$1005,Con_ve!$C$6:$C$1005,$C287,Con_ve!$I$6:$I$1005,"Fechada",Con_ve!$Q$6:$Q$1005,Cad_cl!AU$5)))</f>
        <v/>
      </c>
      <c r="AV287" s="134" t="str">
        <f>IF(ISERR(IF($C287="","",SUMIFS(Con_ve!$F$6:$F$1005,Con_ve!$C$6:$C$1005,$C287,Con_ve!$I$6:$I$1005,"Fechada",Con_ve!$Q$6:$Q$1005,Cad_cl!AV$5))),"",IF($C287="","",SUMIFS(Con_ve!$F$6:$F$1005,Con_ve!$C$6:$C$1005,$C287,Con_ve!$I$6:$I$1005,"Fechada",Con_ve!$Q$6:$Q$1005,Cad_cl!AV$5)))</f>
        <v/>
      </c>
      <c r="AW287" s="134" t="str">
        <f>IF(ISERR(IF($C287="","",SUMIFS(Con_ve!$F$6:$F$1005,Con_ve!$C$6:$C$1005,$C287,Con_ve!$I$6:$I$1005,"Fechada",Con_ve!$Q$6:$Q$1005,Cad_cl!AW$5))),"",IF($C287="","",SUMIFS(Con_ve!$F$6:$F$1005,Con_ve!$C$6:$C$1005,$C287,Con_ve!$I$6:$I$1005,"Fechada",Con_ve!$Q$6:$Q$1005,Cad_cl!AW$5)))</f>
        <v/>
      </c>
      <c r="AX287" s="134" t="str">
        <f>IF(ISERR(IF($C287="","",SUMIFS(Con_ve!$F$6:$F$1005,Con_ve!$C$6:$C$1005,$C287,Con_ve!$I$6:$I$1005,"Fechada",Con_ve!$Q$6:$Q$1005,Cad_cl!AX$5))),"",IF($C287="","",SUMIFS(Con_ve!$F$6:$F$1005,Con_ve!$C$6:$C$1005,$C287,Con_ve!$I$6:$I$1005,"Fechada",Con_ve!$Q$6:$Q$1005,Cad_cl!AX$5)))</f>
        <v/>
      </c>
      <c r="AY287" s="134" t="str">
        <f>IF(ISERR(IF($C287="","",SUMIFS(Con_ve!$F$6:$F$1005,Con_ve!$C$6:$C$1005,$C287,Con_ve!$I$6:$I$1005,"Fechada",Con_ve!$Q$6:$Q$1005,Cad_cl!AY$5))),"",IF($C287="","",SUMIFS(Con_ve!$F$6:$F$1005,Con_ve!$C$6:$C$1005,$C287,Con_ve!$I$6:$I$1005,"Fechada",Con_ve!$Q$6:$Q$1005,Cad_cl!AY$5)))</f>
        <v/>
      </c>
      <c r="AZ287" s="134" t="str">
        <f>IF(ISERR(IF($C287="","",SUMIFS(Con_ve!$F$6:$F$1005,Con_ve!$C$6:$C$1005,$C287,Con_ve!$I$6:$I$1005,"Fechada",Con_ve!$Q$6:$Q$1005,Cad_cl!AZ$5))),"",IF($C287="","",SUMIFS(Con_ve!$F$6:$F$1005,Con_ve!$C$6:$C$1005,$C287,Con_ve!$I$6:$I$1005,"Fechada",Con_ve!$Q$6:$Q$1005,Cad_cl!AZ$5)))</f>
        <v/>
      </c>
      <c r="BA287" s="134" t="str">
        <f>IF(ISERR(IF($C287="","",SUMIFS(Con_ve!$F$6:$F$1005,Con_ve!$C$6:$C$1005,$C287,Con_ve!$I$6:$I$1005,"Fechada",Con_ve!$Q$6:$Q$1005,Cad_cl!BA$5))),"",IF($C287="","",SUMIFS(Con_ve!$F$6:$F$1005,Con_ve!$C$6:$C$1005,$C287,Con_ve!$I$6:$I$1005,"Fechada",Con_ve!$Q$6:$Q$1005,Cad_cl!BA$5)))</f>
        <v/>
      </c>
      <c r="BB287" s="134">
        <f t="shared" si="12"/>
        <v>0</v>
      </c>
      <c r="BD287" s="134" t="str">
        <f>IF(ISERR(IF($C287="","",SUMIFS(Con_ve!$F$6:$F$1005,Con_ve!$C$6:$C$1005,$C287,Con_ve!$I$6:$I$1005,"Em negociação",Con_ve!$Q$6:$Q$1005,Cad_cl!BD$5))),"",IF($C287="","",SUMIFS(Con_ve!$F$6:$F$1005,Con_ve!$C$6:$C$1005,$C287,Con_ve!$I$6:$I$1005,"Em negociação",Con_ve!$Q$6:$Q$1005,Cad_cl!BD$5)))</f>
        <v/>
      </c>
      <c r="BE287" s="134" t="str">
        <f>IF(ISERR(IF($C287="","",SUMIFS(Con_ve!$F$6:$F$1005,Con_ve!$C$6:$C$1005,$C287,Con_ve!$I$6:$I$1005,"Em negociação",Con_ve!$Q$6:$Q$1005,Cad_cl!BE$5))),"",IF($C287="","",SUMIFS(Con_ve!$F$6:$F$1005,Con_ve!$C$6:$C$1005,$C287,Con_ve!$I$6:$I$1005,"Em negociação",Con_ve!$Q$6:$Q$1005,Cad_cl!BE$5)))</f>
        <v/>
      </c>
      <c r="BF287" s="134" t="str">
        <f>IF(ISERR(IF($C287="","",SUMIFS(Con_ve!$F$6:$F$1005,Con_ve!$C$6:$C$1005,$C287,Con_ve!$I$6:$I$1005,"Em negociação",Con_ve!$Q$6:$Q$1005,Cad_cl!BF$5))),"",IF($C287="","",SUMIFS(Con_ve!$F$6:$F$1005,Con_ve!$C$6:$C$1005,$C287,Con_ve!$I$6:$I$1005,"Em negociação",Con_ve!$Q$6:$Q$1005,Cad_cl!BF$5)))</f>
        <v/>
      </c>
      <c r="BG287" s="134" t="str">
        <f>IF(ISERR(IF($C287="","",SUMIFS(Con_ve!$F$6:$F$1005,Con_ve!$C$6:$C$1005,$C287,Con_ve!$I$6:$I$1005,"Em negociação",Con_ve!$Q$6:$Q$1005,Cad_cl!BG$5))),"",IF($C287="","",SUMIFS(Con_ve!$F$6:$F$1005,Con_ve!$C$6:$C$1005,$C287,Con_ve!$I$6:$I$1005,"Em negociação",Con_ve!$Q$6:$Q$1005,Cad_cl!BG$5)))</f>
        <v/>
      </c>
      <c r="BH287" s="134" t="str">
        <f>IF(ISERR(IF($C287="","",SUMIFS(Con_ve!$F$6:$F$1005,Con_ve!$C$6:$C$1005,$C287,Con_ve!$I$6:$I$1005,"Em negociação",Con_ve!$Q$6:$Q$1005,Cad_cl!BH$5))),"",IF($C287="","",SUMIFS(Con_ve!$F$6:$F$1005,Con_ve!$C$6:$C$1005,$C287,Con_ve!$I$6:$I$1005,"Em negociação",Con_ve!$Q$6:$Q$1005,Cad_cl!BH$5)))</f>
        <v/>
      </c>
      <c r="BI287" s="134" t="str">
        <f>IF(ISERR(IF($C287="","",SUMIFS(Con_ve!$F$6:$F$1005,Con_ve!$C$6:$C$1005,$C287,Con_ve!$I$6:$I$1005,"Em negociação",Con_ve!$Q$6:$Q$1005,Cad_cl!BI$5))),"",IF($C287="","",SUMIFS(Con_ve!$F$6:$F$1005,Con_ve!$C$6:$C$1005,$C287,Con_ve!$I$6:$I$1005,"Em negociação",Con_ve!$Q$6:$Q$1005,Cad_cl!BI$5)))</f>
        <v/>
      </c>
      <c r="BJ287" s="134" t="str">
        <f>IF(ISERR(IF($C287="","",SUMIFS(Con_ve!$F$6:$F$1005,Con_ve!$C$6:$C$1005,$C287,Con_ve!$I$6:$I$1005,"Em negociação",Con_ve!$Q$6:$Q$1005,Cad_cl!BJ$5))),"",IF($C287="","",SUMIFS(Con_ve!$F$6:$F$1005,Con_ve!$C$6:$C$1005,$C287,Con_ve!$I$6:$I$1005,"Em negociação",Con_ve!$Q$6:$Q$1005,Cad_cl!BJ$5)))</f>
        <v/>
      </c>
      <c r="BK287" s="134" t="str">
        <f>IF(ISERR(IF($C287="","",SUMIFS(Con_ve!$F$6:$F$1005,Con_ve!$C$6:$C$1005,$C287,Con_ve!$I$6:$I$1005,"Em negociação",Con_ve!$Q$6:$Q$1005,Cad_cl!BK$5))),"",IF($C287="","",SUMIFS(Con_ve!$F$6:$F$1005,Con_ve!$C$6:$C$1005,$C287,Con_ve!$I$6:$I$1005,"Em negociação",Con_ve!$Q$6:$Q$1005,Cad_cl!BK$5)))</f>
        <v/>
      </c>
      <c r="BL287" s="134" t="str">
        <f>IF(ISERR(IF($C287="","",SUMIFS(Con_ve!$F$6:$F$1005,Con_ve!$C$6:$C$1005,$C287,Con_ve!$I$6:$I$1005,"Em negociação",Con_ve!$Q$6:$Q$1005,Cad_cl!BL$5))),"",IF($C287="","",SUMIFS(Con_ve!$F$6:$F$1005,Con_ve!$C$6:$C$1005,$C287,Con_ve!$I$6:$I$1005,"Em negociação",Con_ve!$Q$6:$Q$1005,Cad_cl!BL$5)))</f>
        <v/>
      </c>
      <c r="BM287" s="134" t="str">
        <f>IF(ISERR(IF($C287="","",SUMIFS(Con_ve!$F$6:$F$1005,Con_ve!$C$6:$C$1005,$C287,Con_ve!$I$6:$I$1005,"Em negociação",Con_ve!$Q$6:$Q$1005,Cad_cl!BM$5))),"",IF($C287="","",SUMIFS(Con_ve!$F$6:$F$1005,Con_ve!$C$6:$C$1005,$C287,Con_ve!$I$6:$I$1005,"Em negociação",Con_ve!$Q$6:$Q$1005,Cad_cl!BM$5)))</f>
        <v/>
      </c>
      <c r="BN287" s="134" t="str">
        <f>IF(ISERR(IF($C287="","",SUMIFS(Con_ve!$F$6:$F$1005,Con_ve!$C$6:$C$1005,$C287,Con_ve!$I$6:$I$1005,"Em negociação",Con_ve!$Q$6:$Q$1005,Cad_cl!BN$5))),"",IF($C287="","",SUMIFS(Con_ve!$F$6:$F$1005,Con_ve!$C$6:$C$1005,$C287,Con_ve!$I$6:$I$1005,"Em negociação",Con_ve!$Q$6:$Q$1005,Cad_cl!BN$5)))</f>
        <v/>
      </c>
      <c r="BO287" s="134" t="str">
        <f>IF(ISERR(IF($C287="","",SUMIFS(Con_ve!$F$6:$F$1005,Con_ve!$C$6:$C$1005,$C287,Con_ve!$I$6:$I$1005,"Em negociação",Con_ve!$Q$6:$Q$1005,Cad_cl!BO$5))),"",IF($C287="","",SUMIFS(Con_ve!$F$6:$F$1005,Con_ve!$C$6:$C$1005,$C287,Con_ve!$I$6:$I$1005,"Em negociação",Con_ve!$Q$6:$Q$1005,Cad_cl!BO$5)))</f>
        <v/>
      </c>
      <c r="BP287" s="134">
        <f t="shared" si="13"/>
        <v>0</v>
      </c>
      <c r="BR287" s="125" t="str">
        <f>IF(ISERR(IF(AND($I287=Re_lo!$E$5,BR$5=VLOOKUP(Re_lo!$H$5,Re_lo!$N$5:$O$16,2,0)),AP287,"")),"",IF(AND($I287=Re_lo!$E$5,BR$5=VLOOKUP(Re_lo!$H$5,Re_lo!$N$5:$O$16,2,0)),AP287,""))</f>
        <v/>
      </c>
      <c r="BS287" s="125" t="str">
        <f>IF(ISERR(IF(AND($I287=Re_lo!$E$5,BS$5=VLOOKUP(Re_lo!$H$5,Re_lo!$N$5:$O$16,2,0)),AQ287,"")),"",IF(AND($I287=Re_lo!$E$5,BS$5=VLOOKUP(Re_lo!$H$5,Re_lo!$N$5:$O$16,2,0)),AQ287,""))</f>
        <v/>
      </c>
      <c r="BT287" s="125" t="str">
        <f>IF(ISERR(IF(AND($I287=Re_lo!$E$5,BT$5=VLOOKUP(Re_lo!$H$5,Re_lo!$N$5:$O$16,2,0)),AR287,"")),"",IF(AND($I287=Re_lo!$E$5,BT$5=VLOOKUP(Re_lo!$H$5,Re_lo!$N$5:$O$16,2,0)),AR287,""))</f>
        <v/>
      </c>
      <c r="BU287" s="125" t="str">
        <f>IF(ISERR(IF(AND($I287=Re_lo!$E$5,BU$5=VLOOKUP(Re_lo!$H$5,Re_lo!$N$5:$O$16,2,0)),AS287,"")),"",IF(AND($I287=Re_lo!$E$5,BU$5=VLOOKUP(Re_lo!$H$5,Re_lo!$N$5:$O$16,2,0)),AS287,""))</f>
        <v/>
      </c>
      <c r="BV287" s="125" t="str">
        <f>IF(ISERR(IF(AND($I287=Re_lo!$E$5,BV$5=VLOOKUP(Re_lo!$H$5,Re_lo!$N$5:$O$16,2,0)),AT287,"")),"",IF(AND($I287=Re_lo!$E$5,BV$5=VLOOKUP(Re_lo!$H$5,Re_lo!$N$5:$O$16,2,0)),AT287,""))</f>
        <v/>
      </c>
      <c r="BW287" s="125" t="str">
        <f>IF(ISERR(IF(AND($I287=Re_lo!$E$5,BW$5=VLOOKUP(Re_lo!$H$5,Re_lo!$N$5:$O$16,2,0)),AU287,"")),"",IF(AND($I287=Re_lo!$E$5,BW$5=VLOOKUP(Re_lo!$H$5,Re_lo!$N$5:$O$16,2,0)),AU287,""))</f>
        <v/>
      </c>
      <c r="BX287" s="125" t="str">
        <f>IF(ISERR(IF(AND($I287=Re_lo!$E$5,BX$5=VLOOKUP(Re_lo!$H$5,Re_lo!$N$5:$O$16,2,0)),AV287,"")),"",IF(AND($I287=Re_lo!$E$5,BX$5=VLOOKUP(Re_lo!$H$5,Re_lo!$N$5:$O$16,2,0)),AV287,""))</f>
        <v/>
      </c>
      <c r="BY287" s="125" t="str">
        <f>IF(ISERR(IF(AND($I287=Re_lo!$E$5,BY$5=VLOOKUP(Re_lo!$H$5,Re_lo!$N$5:$O$16,2,0)),AW287,"")),"",IF(AND($I287=Re_lo!$E$5,BY$5=VLOOKUP(Re_lo!$H$5,Re_lo!$N$5:$O$16,2,0)),AW287,""))</f>
        <v/>
      </c>
      <c r="BZ287" s="125" t="str">
        <f>IF(ISERR(IF(AND($I287=Re_lo!$E$5,BZ$5=VLOOKUP(Re_lo!$H$5,Re_lo!$N$5:$O$16,2,0)),AX287,"")),"",IF(AND($I287=Re_lo!$E$5,BZ$5=VLOOKUP(Re_lo!$H$5,Re_lo!$N$5:$O$16,2,0)),AX287,""))</f>
        <v/>
      </c>
      <c r="CA287" s="125" t="str">
        <f>IF(ISERR(IF(AND($I287=Re_lo!$E$5,CA$5=VLOOKUP(Re_lo!$H$5,Re_lo!$N$5:$O$16,2,0)),AY287,"")),"",IF(AND($I287=Re_lo!$E$5,CA$5=VLOOKUP(Re_lo!$H$5,Re_lo!$N$5:$O$16,2,0)),AY287,""))</f>
        <v/>
      </c>
      <c r="CB287" s="125" t="str">
        <f>IF(ISERR(IF(AND($I287=Re_lo!$E$5,CB$5=VLOOKUP(Re_lo!$H$5,Re_lo!$N$5:$O$16,2,0)),AZ287,"")),"",IF(AND($I287=Re_lo!$E$5,CB$5=VLOOKUP(Re_lo!$H$5,Re_lo!$N$5:$O$16,2,0)),AZ287,""))</f>
        <v/>
      </c>
      <c r="CC287" s="125" t="str">
        <f>IF(ISERR(IF(AND($I287=Re_lo!$E$5,CC$5=VLOOKUP(Re_lo!$H$5,Re_lo!$N$5:$O$16,2,0)),BA287,"")),"",IF(AND($I287=Re_lo!$E$5,CC$5=VLOOKUP(Re_lo!$H$5,Re_lo!$N$5:$O$16,2,0)),BA287,""))</f>
        <v/>
      </c>
      <c r="CD287" s="125" t="str">
        <f>IF(ISERR(IF(AND($I287=Re_lo!$E$5,CD$5=VLOOKUP(Re_lo!$H$5,Re_lo!$N$5:$O$16,2,0)),BB287,"")),"",IF(AND($I287=Re_lo!$E$5,CD$5=VLOOKUP(Re_lo!$H$5,Re_lo!$N$5:$O$16,2,0)),BB287,""))</f>
        <v/>
      </c>
      <c r="CF287" s="125" t="str">
        <f>IF($C287="","",COUNTIFS(Con_ve!$C$6:$C$1005,$C287,Con_ve!$Q$6:$Q$1005,Cad_cl!CF$5))</f>
        <v/>
      </c>
      <c r="CG287" s="125" t="str">
        <f>IF($C287="","",COUNTIFS(Con_ve!$C$6:$C$1005,$C287,Con_ve!$Q$6:$Q$1005,Cad_cl!CG$5))</f>
        <v/>
      </c>
      <c r="CH287" s="125" t="str">
        <f>IF($C287="","",COUNTIFS(Con_ve!$C$6:$C$1005,$C287,Con_ve!$Q$6:$Q$1005,Cad_cl!CH$5))</f>
        <v/>
      </c>
      <c r="CI287" s="125" t="str">
        <f>IF($C287="","",COUNTIFS(Con_ve!$C$6:$C$1005,$C287,Con_ve!$Q$6:$Q$1005,Cad_cl!CI$5))</f>
        <v/>
      </c>
      <c r="CJ287" s="125" t="str">
        <f>IF($C287="","",COUNTIFS(Con_ve!$C$6:$C$1005,$C287,Con_ve!$Q$6:$Q$1005,Cad_cl!CJ$5))</f>
        <v/>
      </c>
      <c r="CK287" s="125" t="str">
        <f>IF($C287="","",COUNTIFS(Con_ve!$C$6:$C$1005,$C287,Con_ve!$Q$6:$Q$1005,Cad_cl!CK$5))</f>
        <v/>
      </c>
      <c r="CL287" s="125" t="str">
        <f>IF($C287="","",COUNTIFS(Con_ve!$C$6:$C$1005,$C287,Con_ve!$Q$6:$Q$1005,Cad_cl!CL$5))</f>
        <v/>
      </c>
      <c r="CM287" s="125" t="str">
        <f>IF($C287="","",COUNTIFS(Con_ve!$C$6:$C$1005,$C287,Con_ve!$Q$6:$Q$1005,Cad_cl!CM$5))</f>
        <v/>
      </c>
      <c r="CN287" s="125" t="str">
        <f>IF($C287="","",COUNTIFS(Con_ve!$C$6:$C$1005,$C287,Con_ve!$Q$6:$Q$1005,Cad_cl!CN$5))</f>
        <v/>
      </c>
      <c r="CO287" s="125" t="str">
        <f>IF($C287="","",COUNTIFS(Con_ve!$C$6:$C$1005,$C287,Con_ve!$Q$6:$Q$1005,Cad_cl!CO$5))</f>
        <v/>
      </c>
      <c r="CP287" s="125" t="str">
        <f>IF($C287="","",COUNTIFS(Con_ve!$C$6:$C$1005,$C287,Con_ve!$Q$6:$Q$1005,Cad_cl!CP$5))</f>
        <v/>
      </c>
      <c r="CQ287" s="125" t="str">
        <f>IF($C287="","",COUNTIFS(Con_ve!$C$6:$C$1005,$C287,Con_ve!$Q$6:$Q$1005,Cad_cl!CQ$5))</f>
        <v/>
      </c>
      <c r="CR287" s="125">
        <f t="shared" si="14"/>
        <v>0</v>
      </c>
    </row>
    <row r="288" spans="3:96" ht="30" customHeight="1">
      <c r="C288" s="153"/>
      <c r="D288" s="153"/>
      <c r="E288" s="154"/>
      <c r="F288" s="153"/>
      <c r="G288" s="155"/>
      <c r="H288" s="153"/>
      <c r="I288" s="153"/>
      <c r="J288" s="132" t="s">
        <v>309</v>
      </c>
      <c r="K288" s="133" t="s">
        <v>309</v>
      </c>
      <c r="L288" s="153"/>
      <c r="M288" s="153"/>
      <c r="N288" s="153"/>
      <c r="O288" s="153"/>
      <c r="P288" s="153"/>
      <c r="Q288" s="153"/>
      <c r="AP288" s="134" t="str">
        <f>IF(ISERR(IF($C288="","",SUMIFS(Con_ve!$F$6:$F$1005,Con_ve!$C$6:$C$1005,$C288,Con_ve!$I$6:$I$1005,"Fechada",Con_ve!$Q$6:$Q$1005,Cad_cl!AP$5))),"",IF($C288="","",SUMIFS(Con_ve!$F$6:$F$1005,Con_ve!$C$6:$C$1005,$C288,Con_ve!$I$6:$I$1005,"Fechada",Con_ve!$Q$6:$Q$1005,Cad_cl!AP$5)))</f>
        <v/>
      </c>
      <c r="AQ288" s="134" t="str">
        <f>IF(ISERR(IF($C288="","",SUMIFS(Con_ve!$F$6:$F$1005,Con_ve!$C$6:$C$1005,$C288,Con_ve!$I$6:$I$1005,"Fechada",Con_ve!$Q$6:$Q$1005,Cad_cl!AQ$5))),"",IF($C288="","",SUMIFS(Con_ve!$F$6:$F$1005,Con_ve!$C$6:$C$1005,$C288,Con_ve!$I$6:$I$1005,"Fechada",Con_ve!$Q$6:$Q$1005,Cad_cl!AQ$5)))</f>
        <v/>
      </c>
      <c r="AR288" s="134" t="str">
        <f>IF(ISERR(IF($C288="","",SUMIFS(Con_ve!$F$6:$F$1005,Con_ve!$C$6:$C$1005,$C288,Con_ve!$I$6:$I$1005,"Fechada",Con_ve!$Q$6:$Q$1005,Cad_cl!AR$5))),"",IF($C288="","",SUMIFS(Con_ve!$F$6:$F$1005,Con_ve!$C$6:$C$1005,$C288,Con_ve!$I$6:$I$1005,"Fechada",Con_ve!$Q$6:$Q$1005,Cad_cl!AR$5)))</f>
        <v/>
      </c>
      <c r="AS288" s="134" t="str">
        <f>IF(ISERR(IF($C288="","",SUMIFS(Con_ve!$F$6:$F$1005,Con_ve!$C$6:$C$1005,$C288,Con_ve!$I$6:$I$1005,"Fechada",Con_ve!$Q$6:$Q$1005,Cad_cl!AS$5))),"",IF($C288="","",SUMIFS(Con_ve!$F$6:$F$1005,Con_ve!$C$6:$C$1005,$C288,Con_ve!$I$6:$I$1005,"Fechada",Con_ve!$Q$6:$Q$1005,Cad_cl!AS$5)))</f>
        <v/>
      </c>
      <c r="AT288" s="134" t="str">
        <f>IF(ISERR(IF($C288="","",SUMIFS(Con_ve!$F$6:$F$1005,Con_ve!$C$6:$C$1005,$C288,Con_ve!$I$6:$I$1005,"Fechada",Con_ve!$Q$6:$Q$1005,Cad_cl!AT$5))),"",IF($C288="","",SUMIFS(Con_ve!$F$6:$F$1005,Con_ve!$C$6:$C$1005,$C288,Con_ve!$I$6:$I$1005,"Fechada",Con_ve!$Q$6:$Q$1005,Cad_cl!AT$5)))</f>
        <v/>
      </c>
      <c r="AU288" s="134" t="str">
        <f>IF(ISERR(IF($C288="","",SUMIFS(Con_ve!$F$6:$F$1005,Con_ve!$C$6:$C$1005,$C288,Con_ve!$I$6:$I$1005,"Fechada",Con_ve!$Q$6:$Q$1005,Cad_cl!AU$5))),"",IF($C288="","",SUMIFS(Con_ve!$F$6:$F$1005,Con_ve!$C$6:$C$1005,$C288,Con_ve!$I$6:$I$1005,"Fechada",Con_ve!$Q$6:$Q$1005,Cad_cl!AU$5)))</f>
        <v/>
      </c>
      <c r="AV288" s="134" t="str">
        <f>IF(ISERR(IF($C288="","",SUMIFS(Con_ve!$F$6:$F$1005,Con_ve!$C$6:$C$1005,$C288,Con_ve!$I$6:$I$1005,"Fechada",Con_ve!$Q$6:$Q$1005,Cad_cl!AV$5))),"",IF($C288="","",SUMIFS(Con_ve!$F$6:$F$1005,Con_ve!$C$6:$C$1005,$C288,Con_ve!$I$6:$I$1005,"Fechada",Con_ve!$Q$6:$Q$1005,Cad_cl!AV$5)))</f>
        <v/>
      </c>
      <c r="AW288" s="134" t="str">
        <f>IF(ISERR(IF($C288="","",SUMIFS(Con_ve!$F$6:$F$1005,Con_ve!$C$6:$C$1005,$C288,Con_ve!$I$6:$I$1005,"Fechada",Con_ve!$Q$6:$Q$1005,Cad_cl!AW$5))),"",IF($C288="","",SUMIFS(Con_ve!$F$6:$F$1005,Con_ve!$C$6:$C$1005,$C288,Con_ve!$I$6:$I$1005,"Fechada",Con_ve!$Q$6:$Q$1005,Cad_cl!AW$5)))</f>
        <v/>
      </c>
      <c r="AX288" s="134" t="str">
        <f>IF(ISERR(IF($C288="","",SUMIFS(Con_ve!$F$6:$F$1005,Con_ve!$C$6:$C$1005,$C288,Con_ve!$I$6:$I$1005,"Fechada",Con_ve!$Q$6:$Q$1005,Cad_cl!AX$5))),"",IF($C288="","",SUMIFS(Con_ve!$F$6:$F$1005,Con_ve!$C$6:$C$1005,$C288,Con_ve!$I$6:$I$1005,"Fechada",Con_ve!$Q$6:$Q$1005,Cad_cl!AX$5)))</f>
        <v/>
      </c>
      <c r="AY288" s="134" t="str">
        <f>IF(ISERR(IF($C288="","",SUMIFS(Con_ve!$F$6:$F$1005,Con_ve!$C$6:$C$1005,$C288,Con_ve!$I$6:$I$1005,"Fechada",Con_ve!$Q$6:$Q$1005,Cad_cl!AY$5))),"",IF($C288="","",SUMIFS(Con_ve!$F$6:$F$1005,Con_ve!$C$6:$C$1005,$C288,Con_ve!$I$6:$I$1005,"Fechada",Con_ve!$Q$6:$Q$1005,Cad_cl!AY$5)))</f>
        <v/>
      </c>
      <c r="AZ288" s="134" t="str">
        <f>IF(ISERR(IF($C288="","",SUMIFS(Con_ve!$F$6:$F$1005,Con_ve!$C$6:$C$1005,$C288,Con_ve!$I$6:$I$1005,"Fechada",Con_ve!$Q$6:$Q$1005,Cad_cl!AZ$5))),"",IF($C288="","",SUMIFS(Con_ve!$F$6:$F$1005,Con_ve!$C$6:$C$1005,$C288,Con_ve!$I$6:$I$1005,"Fechada",Con_ve!$Q$6:$Q$1005,Cad_cl!AZ$5)))</f>
        <v/>
      </c>
      <c r="BA288" s="134" t="str">
        <f>IF(ISERR(IF($C288="","",SUMIFS(Con_ve!$F$6:$F$1005,Con_ve!$C$6:$C$1005,$C288,Con_ve!$I$6:$I$1005,"Fechada",Con_ve!$Q$6:$Q$1005,Cad_cl!BA$5))),"",IF($C288="","",SUMIFS(Con_ve!$F$6:$F$1005,Con_ve!$C$6:$C$1005,$C288,Con_ve!$I$6:$I$1005,"Fechada",Con_ve!$Q$6:$Q$1005,Cad_cl!BA$5)))</f>
        <v/>
      </c>
      <c r="BB288" s="134">
        <f t="shared" si="12"/>
        <v>0</v>
      </c>
      <c r="BD288" s="134" t="str">
        <f>IF(ISERR(IF($C288="","",SUMIFS(Con_ve!$F$6:$F$1005,Con_ve!$C$6:$C$1005,$C288,Con_ve!$I$6:$I$1005,"Em negociação",Con_ve!$Q$6:$Q$1005,Cad_cl!BD$5))),"",IF($C288="","",SUMIFS(Con_ve!$F$6:$F$1005,Con_ve!$C$6:$C$1005,$C288,Con_ve!$I$6:$I$1005,"Em negociação",Con_ve!$Q$6:$Q$1005,Cad_cl!BD$5)))</f>
        <v/>
      </c>
      <c r="BE288" s="134" t="str">
        <f>IF(ISERR(IF($C288="","",SUMIFS(Con_ve!$F$6:$F$1005,Con_ve!$C$6:$C$1005,$C288,Con_ve!$I$6:$I$1005,"Em negociação",Con_ve!$Q$6:$Q$1005,Cad_cl!BE$5))),"",IF($C288="","",SUMIFS(Con_ve!$F$6:$F$1005,Con_ve!$C$6:$C$1005,$C288,Con_ve!$I$6:$I$1005,"Em negociação",Con_ve!$Q$6:$Q$1005,Cad_cl!BE$5)))</f>
        <v/>
      </c>
      <c r="BF288" s="134" t="str">
        <f>IF(ISERR(IF($C288="","",SUMIFS(Con_ve!$F$6:$F$1005,Con_ve!$C$6:$C$1005,$C288,Con_ve!$I$6:$I$1005,"Em negociação",Con_ve!$Q$6:$Q$1005,Cad_cl!BF$5))),"",IF($C288="","",SUMIFS(Con_ve!$F$6:$F$1005,Con_ve!$C$6:$C$1005,$C288,Con_ve!$I$6:$I$1005,"Em negociação",Con_ve!$Q$6:$Q$1005,Cad_cl!BF$5)))</f>
        <v/>
      </c>
      <c r="BG288" s="134" t="str">
        <f>IF(ISERR(IF($C288="","",SUMIFS(Con_ve!$F$6:$F$1005,Con_ve!$C$6:$C$1005,$C288,Con_ve!$I$6:$I$1005,"Em negociação",Con_ve!$Q$6:$Q$1005,Cad_cl!BG$5))),"",IF($C288="","",SUMIFS(Con_ve!$F$6:$F$1005,Con_ve!$C$6:$C$1005,$C288,Con_ve!$I$6:$I$1005,"Em negociação",Con_ve!$Q$6:$Q$1005,Cad_cl!BG$5)))</f>
        <v/>
      </c>
      <c r="BH288" s="134" t="str">
        <f>IF(ISERR(IF($C288="","",SUMIFS(Con_ve!$F$6:$F$1005,Con_ve!$C$6:$C$1005,$C288,Con_ve!$I$6:$I$1005,"Em negociação",Con_ve!$Q$6:$Q$1005,Cad_cl!BH$5))),"",IF($C288="","",SUMIFS(Con_ve!$F$6:$F$1005,Con_ve!$C$6:$C$1005,$C288,Con_ve!$I$6:$I$1005,"Em negociação",Con_ve!$Q$6:$Q$1005,Cad_cl!BH$5)))</f>
        <v/>
      </c>
      <c r="BI288" s="134" t="str">
        <f>IF(ISERR(IF($C288="","",SUMIFS(Con_ve!$F$6:$F$1005,Con_ve!$C$6:$C$1005,$C288,Con_ve!$I$6:$I$1005,"Em negociação",Con_ve!$Q$6:$Q$1005,Cad_cl!BI$5))),"",IF($C288="","",SUMIFS(Con_ve!$F$6:$F$1005,Con_ve!$C$6:$C$1005,$C288,Con_ve!$I$6:$I$1005,"Em negociação",Con_ve!$Q$6:$Q$1005,Cad_cl!BI$5)))</f>
        <v/>
      </c>
      <c r="BJ288" s="134" t="str">
        <f>IF(ISERR(IF($C288="","",SUMIFS(Con_ve!$F$6:$F$1005,Con_ve!$C$6:$C$1005,$C288,Con_ve!$I$6:$I$1005,"Em negociação",Con_ve!$Q$6:$Q$1005,Cad_cl!BJ$5))),"",IF($C288="","",SUMIFS(Con_ve!$F$6:$F$1005,Con_ve!$C$6:$C$1005,$C288,Con_ve!$I$6:$I$1005,"Em negociação",Con_ve!$Q$6:$Q$1005,Cad_cl!BJ$5)))</f>
        <v/>
      </c>
      <c r="BK288" s="134" t="str">
        <f>IF(ISERR(IF($C288="","",SUMIFS(Con_ve!$F$6:$F$1005,Con_ve!$C$6:$C$1005,$C288,Con_ve!$I$6:$I$1005,"Em negociação",Con_ve!$Q$6:$Q$1005,Cad_cl!BK$5))),"",IF($C288="","",SUMIFS(Con_ve!$F$6:$F$1005,Con_ve!$C$6:$C$1005,$C288,Con_ve!$I$6:$I$1005,"Em negociação",Con_ve!$Q$6:$Q$1005,Cad_cl!BK$5)))</f>
        <v/>
      </c>
      <c r="BL288" s="134" t="str">
        <f>IF(ISERR(IF($C288="","",SUMIFS(Con_ve!$F$6:$F$1005,Con_ve!$C$6:$C$1005,$C288,Con_ve!$I$6:$I$1005,"Em negociação",Con_ve!$Q$6:$Q$1005,Cad_cl!BL$5))),"",IF($C288="","",SUMIFS(Con_ve!$F$6:$F$1005,Con_ve!$C$6:$C$1005,$C288,Con_ve!$I$6:$I$1005,"Em negociação",Con_ve!$Q$6:$Q$1005,Cad_cl!BL$5)))</f>
        <v/>
      </c>
      <c r="BM288" s="134" t="str">
        <f>IF(ISERR(IF($C288="","",SUMIFS(Con_ve!$F$6:$F$1005,Con_ve!$C$6:$C$1005,$C288,Con_ve!$I$6:$I$1005,"Em negociação",Con_ve!$Q$6:$Q$1005,Cad_cl!BM$5))),"",IF($C288="","",SUMIFS(Con_ve!$F$6:$F$1005,Con_ve!$C$6:$C$1005,$C288,Con_ve!$I$6:$I$1005,"Em negociação",Con_ve!$Q$6:$Q$1005,Cad_cl!BM$5)))</f>
        <v/>
      </c>
      <c r="BN288" s="134" t="str">
        <f>IF(ISERR(IF($C288="","",SUMIFS(Con_ve!$F$6:$F$1005,Con_ve!$C$6:$C$1005,$C288,Con_ve!$I$6:$I$1005,"Em negociação",Con_ve!$Q$6:$Q$1005,Cad_cl!BN$5))),"",IF($C288="","",SUMIFS(Con_ve!$F$6:$F$1005,Con_ve!$C$6:$C$1005,$C288,Con_ve!$I$6:$I$1005,"Em negociação",Con_ve!$Q$6:$Q$1005,Cad_cl!BN$5)))</f>
        <v/>
      </c>
      <c r="BO288" s="134" t="str">
        <f>IF(ISERR(IF($C288="","",SUMIFS(Con_ve!$F$6:$F$1005,Con_ve!$C$6:$C$1005,$C288,Con_ve!$I$6:$I$1005,"Em negociação",Con_ve!$Q$6:$Q$1005,Cad_cl!BO$5))),"",IF($C288="","",SUMIFS(Con_ve!$F$6:$F$1005,Con_ve!$C$6:$C$1005,$C288,Con_ve!$I$6:$I$1005,"Em negociação",Con_ve!$Q$6:$Q$1005,Cad_cl!BO$5)))</f>
        <v/>
      </c>
      <c r="BP288" s="134">
        <f t="shared" si="13"/>
        <v>0</v>
      </c>
      <c r="BR288" s="125" t="str">
        <f>IF(ISERR(IF(AND($I288=Re_lo!$E$5,BR$5=VLOOKUP(Re_lo!$H$5,Re_lo!$N$5:$O$16,2,0)),AP288,"")),"",IF(AND($I288=Re_lo!$E$5,BR$5=VLOOKUP(Re_lo!$H$5,Re_lo!$N$5:$O$16,2,0)),AP288,""))</f>
        <v/>
      </c>
      <c r="BS288" s="125" t="str">
        <f>IF(ISERR(IF(AND($I288=Re_lo!$E$5,BS$5=VLOOKUP(Re_lo!$H$5,Re_lo!$N$5:$O$16,2,0)),AQ288,"")),"",IF(AND($I288=Re_lo!$E$5,BS$5=VLOOKUP(Re_lo!$H$5,Re_lo!$N$5:$O$16,2,0)),AQ288,""))</f>
        <v/>
      </c>
      <c r="BT288" s="125" t="str">
        <f>IF(ISERR(IF(AND($I288=Re_lo!$E$5,BT$5=VLOOKUP(Re_lo!$H$5,Re_lo!$N$5:$O$16,2,0)),AR288,"")),"",IF(AND($I288=Re_lo!$E$5,BT$5=VLOOKUP(Re_lo!$H$5,Re_lo!$N$5:$O$16,2,0)),AR288,""))</f>
        <v/>
      </c>
      <c r="BU288" s="125" t="str">
        <f>IF(ISERR(IF(AND($I288=Re_lo!$E$5,BU$5=VLOOKUP(Re_lo!$H$5,Re_lo!$N$5:$O$16,2,0)),AS288,"")),"",IF(AND($I288=Re_lo!$E$5,BU$5=VLOOKUP(Re_lo!$H$5,Re_lo!$N$5:$O$16,2,0)),AS288,""))</f>
        <v/>
      </c>
      <c r="BV288" s="125" t="str">
        <f>IF(ISERR(IF(AND($I288=Re_lo!$E$5,BV$5=VLOOKUP(Re_lo!$H$5,Re_lo!$N$5:$O$16,2,0)),AT288,"")),"",IF(AND($I288=Re_lo!$E$5,BV$5=VLOOKUP(Re_lo!$H$5,Re_lo!$N$5:$O$16,2,0)),AT288,""))</f>
        <v/>
      </c>
      <c r="BW288" s="125" t="str">
        <f>IF(ISERR(IF(AND($I288=Re_lo!$E$5,BW$5=VLOOKUP(Re_lo!$H$5,Re_lo!$N$5:$O$16,2,0)),AU288,"")),"",IF(AND($I288=Re_lo!$E$5,BW$5=VLOOKUP(Re_lo!$H$5,Re_lo!$N$5:$O$16,2,0)),AU288,""))</f>
        <v/>
      </c>
      <c r="BX288" s="125" t="str">
        <f>IF(ISERR(IF(AND($I288=Re_lo!$E$5,BX$5=VLOOKUP(Re_lo!$H$5,Re_lo!$N$5:$O$16,2,0)),AV288,"")),"",IF(AND($I288=Re_lo!$E$5,BX$5=VLOOKUP(Re_lo!$H$5,Re_lo!$N$5:$O$16,2,0)),AV288,""))</f>
        <v/>
      </c>
      <c r="BY288" s="125" t="str">
        <f>IF(ISERR(IF(AND($I288=Re_lo!$E$5,BY$5=VLOOKUP(Re_lo!$H$5,Re_lo!$N$5:$O$16,2,0)),AW288,"")),"",IF(AND($I288=Re_lo!$E$5,BY$5=VLOOKUP(Re_lo!$H$5,Re_lo!$N$5:$O$16,2,0)),AW288,""))</f>
        <v/>
      </c>
      <c r="BZ288" s="125" t="str">
        <f>IF(ISERR(IF(AND($I288=Re_lo!$E$5,BZ$5=VLOOKUP(Re_lo!$H$5,Re_lo!$N$5:$O$16,2,0)),AX288,"")),"",IF(AND($I288=Re_lo!$E$5,BZ$5=VLOOKUP(Re_lo!$H$5,Re_lo!$N$5:$O$16,2,0)),AX288,""))</f>
        <v/>
      </c>
      <c r="CA288" s="125" t="str">
        <f>IF(ISERR(IF(AND($I288=Re_lo!$E$5,CA$5=VLOOKUP(Re_lo!$H$5,Re_lo!$N$5:$O$16,2,0)),AY288,"")),"",IF(AND($I288=Re_lo!$E$5,CA$5=VLOOKUP(Re_lo!$H$5,Re_lo!$N$5:$O$16,2,0)),AY288,""))</f>
        <v/>
      </c>
      <c r="CB288" s="125" t="str">
        <f>IF(ISERR(IF(AND($I288=Re_lo!$E$5,CB$5=VLOOKUP(Re_lo!$H$5,Re_lo!$N$5:$O$16,2,0)),AZ288,"")),"",IF(AND($I288=Re_lo!$E$5,CB$5=VLOOKUP(Re_lo!$H$5,Re_lo!$N$5:$O$16,2,0)),AZ288,""))</f>
        <v/>
      </c>
      <c r="CC288" s="125" t="str">
        <f>IF(ISERR(IF(AND($I288=Re_lo!$E$5,CC$5=VLOOKUP(Re_lo!$H$5,Re_lo!$N$5:$O$16,2,0)),BA288,"")),"",IF(AND($I288=Re_lo!$E$5,CC$5=VLOOKUP(Re_lo!$H$5,Re_lo!$N$5:$O$16,2,0)),BA288,""))</f>
        <v/>
      </c>
      <c r="CD288" s="125" t="str">
        <f>IF(ISERR(IF(AND($I288=Re_lo!$E$5,CD$5=VLOOKUP(Re_lo!$H$5,Re_lo!$N$5:$O$16,2,0)),BB288,"")),"",IF(AND($I288=Re_lo!$E$5,CD$5=VLOOKUP(Re_lo!$H$5,Re_lo!$N$5:$O$16,2,0)),BB288,""))</f>
        <v/>
      </c>
      <c r="CF288" s="125" t="str">
        <f>IF($C288="","",COUNTIFS(Con_ve!$C$6:$C$1005,$C288,Con_ve!$Q$6:$Q$1005,Cad_cl!CF$5))</f>
        <v/>
      </c>
      <c r="CG288" s="125" t="str">
        <f>IF($C288="","",COUNTIFS(Con_ve!$C$6:$C$1005,$C288,Con_ve!$Q$6:$Q$1005,Cad_cl!CG$5))</f>
        <v/>
      </c>
      <c r="CH288" s="125" t="str">
        <f>IF($C288="","",COUNTIFS(Con_ve!$C$6:$C$1005,$C288,Con_ve!$Q$6:$Q$1005,Cad_cl!CH$5))</f>
        <v/>
      </c>
      <c r="CI288" s="125" t="str">
        <f>IF($C288="","",COUNTIFS(Con_ve!$C$6:$C$1005,$C288,Con_ve!$Q$6:$Q$1005,Cad_cl!CI$5))</f>
        <v/>
      </c>
      <c r="CJ288" s="125" t="str">
        <f>IF($C288="","",COUNTIFS(Con_ve!$C$6:$C$1005,$C288,Con_ve!$Q$6:$Q$1005,Cad_cl!CJ$5))</f>
        <v/>
      </c>
      <c r="CK288" s="125" t="str">
        <f>IF($C288="","",COUNTIFS(Con_ve!$C$6:$C$1005,$C288,Con_ve!$Q$6:$Q$1005,Cad_cl!CK$5))</f>
        <v/>
      </c>
      <c r="CL288" s="125" t="str">
        <f>IF($C288="","",COUNTIFS(Con_ve!$C$6:$C$1005,$C288,Con_ve!$Q$6:$Q$1005,Cad_cl!CL$5))</f>
        <v/>
      </c>
      <c r="CM288" s="125" t="str">
        <f>IF($C288="","",COUNTIFS(Con_ve!$C$6:$C$1005,$C288,Con_ve!$Q$6:$Q$1005,Cad_cl!CM$5))</f>
        <v/>
      </c>
      <c r="CN288" s="125" t="str">
        <f>IF($C288="","",COUNTIFS(Con_ve!$C$6:$C$1005,$C288,Con_ve!$Q$6:$Q$1005,Cad_cl!CN$5))</f>
        <v/>
      </c>
      <c r="CO288" s="125" t="str">
        <f>IF($C288="","",COUNTIFS(Con_ve!$C$6:$C$1005,$C288,Con_ve!$Q$6:$Q$1005,Cad_cl!CO$5))</f>
        <v/>
      </c>
      <c r="CP288" s="125" t="str">
        <f>IF($C288="","",COUNTIFS(Con_ve!$C$6:$C$1005,$C288,Con_ve!$Q$6:$Q$1005,Cad_cl!CP$5))</f>
        <v/>
      </c>
      <c r="CQ288" s="125" t="str">
        <f>IF($C288="","",COUNTIFS(Con_ve!$C$6:$C$1005,$C288,Con_ve!$Q$6:$Q$1005,Cad_cl!CQ$5))</f>
        <v/>
      </c>
      <c r="CR288" s="125">
        <f t="shared" si="14"/>
        <v>0</v>
      </c>
    </row>
    <row r="289" spans="3:96" ht="30" customHeight="1">
      <c r="C289" s="153"/>
      <c r="D289" s="153"/>
      <c r="E289" s="154"/>
      <c r="F289" s="153"/>
      <c r="G289" s="155"/>
      <c r="H289" s="153"/>
      <c r="I289" s="153"/>
      <c r="J289" s="132" t="s">
        <v>309</v>
      </c>
      <c r="K289" s="133" t="s">
        <v>309</v>
      </c>
      <c r="L289" s="153"/>
      <c r="M289" s="153"/>
      <c r="N289" s="153"/>
      <c r="O289" s="153"/>
      <c r="P289" s="153"/>
      <c r="Q289" s="153"/>
      <c r="AP289" s="134" t="str">
        <f>IF(ISERR(IF($C289="","",SUMIFS(Con_ve!$F$6:$F$1005,Con_ve!$C$6:$C$1005,$C289,Con_ve!$I$6:$I$1005,"Fechada",Con_ve!$Q$6:$Q$1005,Cad_cl!AP$5))),"",IF($C289="","",SUMIFS(Con_ve!$F$6:$F$1005,Con_ve!$C$6:$C$1005,$C289,Con_ve!$I$6:$I$1005,"Fechada",Con_ve!$Q$6:$Q$1005,Cad_cl!AP$5)))</f>
        <v/>
      </c>
      <c r="AQ289" s="134" t="str">
        <f>IF(ISERR(IF($C289="","",SUMIFS(Con_ve!$F$6:$F$1005,Con_ve!$C$6:$C$1005,$C289,Con_ve!$I$6:$I$1005,"Fechada",Con_ve!$Q$6:$Q$1005,Cad_cl!AQ$5))),"",IF($C289="","",SUMIFS(Con_ve!$F$6:$F$1005,Con_ve!$C$6:$C$1005,$C289,Con_ve!$I$6:$I$1005,"Fechada",Con_ve!$Q$6:$Q$1005,Cad_cl!AQ$5)))</f>
        <v/>
      </c>
      <c r="AR289" s="134" t="str">
        <f>IF(ISERR(IF($C289="","",SUMIFS(Con_ve!$F$6:$F$1005,Con_ve!$C$6:$C$1005,$C289,Con_ve!$I$6:$I$1005,"Fechada",Con_ve!$Q$6:$Q$1005,Cad_cl!AR$5))),"",IF($C289="","",SUMIFS(Con_ve!$F$6:$F$1005,Con_ve!$C$6:$C$1005,$C289,Con_ve!$I$6:$I$1005,"Fechada",Con_ve!$Q$6:$Q$1005,Cad_cl!AR$5)))</f>
        <v/>
      </c>
      <c r="AS289" s="134" t="str">
        <f>IF(ISERR(IF($C289="","",SUMIFS(Con_ve!$F$6:$F$1005,Con_ve!$C$6:$C$1005,$C289,Con_ve!$I$6:$I$1005,"Fechada",Con_ve!$Q$6:$Q$1005,Cad_cl!AS$5))),"",IF($C289="","",SUMIFS(Con_ve!$F$6:$F$1005,Con_ve!$C$6:$C$1005,$C289,Con_ve!$I$6:$I$1005,"Fechada",Con_ve!$Q$6:$Q$1005,Cad_cl!AS$5)))</f>
        <v/>
      </c>
      <c r="AT289" s="134" t="str">
        <f>IF(ISERR(IF($C289="","",SUMIFS(Con_ve!$F$6:$F$1005,Con_ve!$C$6:$C$1005,$C289,Con_ve!$I$6:$I$1005,"Fechada",Con_ve!$Q$6:$Q$1005,Cad_cl!AT$5))),"",IF($C289="","",SUMIFS(Con_ve!$F$6:$F$1005,Con_ve!$C$6:$C$1005,$C289,Con_ve!$I$6:$I$1005,"Fechada",Con_ve!$Q$6:$Q$1005,Cad_cl!AT$5)))</f>
        <v/>
      </c>
      <c r="AU289" s="134" t="str">
        <f>IF(ISERR(IF($C289="","",SUMIFS(Con_ve!$F$6:$F$1005,Con_ve!$C$6:$C$1005,$C289,Con_ve!$I$6:$I$1005,"Fechada",Con_ve!$Q$6:$Q$1005,Cad_cl!AU$5))),"",IF($C289="","",SUMIFS(Con_ve!$F$6:$F$1005,Con_ve!$C$6:$C$1005,$C289,Con_ve!$I$6:$I$1005,"Fechada",Con_ve!$Q$6:$Q$1005,Cad_cl!AU$5)))</f>
        <v/>
      </c>
      <c r="AV289" s="134" t="str">
        <f>IF(ISERR(IF($C289="","",SUMIFS(Con_ve!$F$6:$F$1005,Con_ve!$C$6:$C$1005,$C289,Con_ve!$I$6:$I$1005,"Fechada",Con_ve!$Q$6:$Q$1005,Cad_cl!AV$5))),"",IF($C289="","",SUMIFS(Con_ve!$F$6:$F$1005,Con_ve!$C$6:$C$1005,$C289,Con_ve!$I$6:$I$1005,"Fechada",Con_ve!$Q$6:$Q$1005,Cad_cl!AV$5)))</f>
        <v/>
      </c>
      <c r="AW289" s="134" t="str">
        <f>IF(ISERR(IF($C289="","",SUMIFS(Con_ve!$F$6:$F$1005,Con_ve!$C$6:$C$1005,$C289,Con_ve!$I$6:$I$1005,"Fechada",Con_ve!$Q$6:$Q$1005,Cad_cl!AW$5))),"",IF($C289="","",SUMIFS(Con_ve!$F$6:$F$1005,Con_ve!$C$6:$C$1005,$C289,Con_ve!$I$6:$I$1005,"Fechada",Con_ve!$Q$6:$Q$1005,Cad_cl!AW$5)))</f>
        <v/>
      </c>
      <c r="AX289" s="134" t="str">
        <f>IF(ISERR(IF($C289="","",SUMIFS(Con_ve!$F$6:$F$1005,Con_ve!$C$6:$C$1005,$C289,Con_ve!$I$6:$I$1005,"Fechada",Con_ve!$Q$6:$Q$1005,Cad_cl!AX$5))),"",IF($C289="","",SUMIFS(Con_ve!$F$6:$F$1005,Con_ve!$C$6:$C$1005,$C289,Con_ve!$I$6:$I$1005,"Fechada",Con_ve!$Q$6:$Q$1005,Cad_cl!AX$5)))</f>
        <v/>
      </c>
      <c r="AY289" s="134" t="str">
        <f>IF(ISERR(IF($C289="","",SUMIFS(Con_ve!$F$6:$F$1005,Con_ve!$C$6:$C$1005,$C289,Con_ve!$I$6:$I$1005,"Fechada",Con_ve!$Q$6:$Q$1005,Cad_cl!AY$5))),"",IF($C289="","",SUMIFS(Con_ve!$F$6:$F$1005,Con_ve!$C$6:$C$1005,$C289,Con_ve!$I$6:$I$1005,"Fechada",Con_ve!$Q$6:$Q$1005,Cad_cl!AY$5)))</f>
        <v/>
      </c>
      <c r="AZ289" s="134" t="str">
        <f>IF(ISERR(IF($C289="","",SUMIFS(Con_ve!$F$6:$F$1005,Con_ve!$C$6:$C$1005,$C289,Con_ve!$I$6:$I$1005,"Fechada",Con_ve!$Q$6:$Q$1005,Cad_cl!AZ$5))),"",IF($C289="","",SUMIFS(Con_ve!$F$6:$F$1005,Con_ve!$C$6:$C$1005,$C289,Con_ve!$I$6:$I$1005,"Fechada",Con_ve!$Q$6:$Q$1005,Cad_cl!AZ$5)))</f>
        <v/>
      </c>
      <c r="BA289" s="134" t="str">
        <f>IF(ISERR(IF($C289="","",SUMIFS(Con_ve!$F$6:$F$1005,Con_ve!$C$6:$C$1005,$C289,Con_ve!$I$6:$I$1005,"Fechada",Con_ve!$Q$6:$Q$1005,Cad_cl!BA$5))),"",IF($C289="","",SUMIFS(Con_ve!$F$6:$F$1005,Con_ve!$C$6:$C$1005,$C289,Con_ve!$I$6:$I$1005,"Fechada",Con_ve!$Q$6:$Q$1005,Cad_cl!BA$5)))</f>
        <v/>
      </c>
      <c r="BB289" s="134">
        <f t="shared" si="12"/>
        <v>0</v>
      </c>
      <c r="BD289" s="134" t="str">
        <f>IF(ISERR(IF($C289="","",SUMIFS(Con_ve!$F$6:$F$1005,Con_ve!$C$6:$C$1005,$C289,Con_ve!$I$6:$I$1005,"Em negociação",Con_ve!$Q$6:$Q$1005,Cad_cl!BD$5))),"",IF($C289="","",SUMIFS(Con_ve!$F$6:$F$1005,Con_ve!$C$6:$C$1005,$C289,Con_ve!$I$6:$I$1005,"Em negociação",Con_ve!$Q$6:$Q$1005,Cad_cl!BD$5)))</f>
        <v/>
      </c>
      <c r="BE289" s="134" t="str">
        <f>IF(ISERR(IF($C289="","",SUMIFS(Con_ve!$F$6:$F$1005,Con_ve!$C$6:$C$1005,$C289,Con_ve!$I$6:$I$1005,"Em negociação",Con_ve!$Q$6:$Q$1005,Cad_cl!BE$5))),"",IF($C289="","",SUMIFS(Con_ve!$F$6:$F$1005,Con_ve!$C$6:$C$1005,$C289,Con_ve!$I$6:$I$1005,"Em negociação",Con_ve!$Q$6:$Q$1005,Cad_cl!BE$5)))</f>
        <v/>
      </c>
      <c r="BF289" s="134" t="str">
        <f>IF(ISERR(IF($C289="","",SUMIFS(Con_ve!$F$6:$F$1005,Con_ve!$C$6:$C$1005,$C289,Con_ve!$I$6:$I$1005,"Em negociação",Con_ve!$Q$6:$Q$1005,Cad_cl!BF$5))),"",IF($C289="","",SUMIFS(Con_ve!$F$6:$F$1005,Con_ve!$C$6:$C$1005,$C289,Con_ve!$I$6:$I$1005,"Em negociação",Con_ve!$Q$6:$Q$1005,Cad_cl!BF$5)))</f>
        <v/>
      </c>
      <c r="BG289" s="134" t="str">
        <f>IF(ISERR(IF($C289="","",SUMIFS(Con_ve!$F$6:$F$1005,Con_ve!$C$6:$C$1005,$C289,Con_ve!$I$6:$I$1005,"Em negociação",Con_ve!$Q$6:$Q$1005,Cad_cl!BG$5))),"",IF($C289="","",SUMIFS(Con_ve!$F$6:$F$1005,Con_ve!$C$6:$C$1005,$C289,Con_ve!$I$6:$I$1005,"Em negociação",Con_ve!$Q$6:$Q$1005,Cad_cl!BG$5)))</f>
        <v/>
      </c>
      <c r="BH289" s="134" t="str">
        <f>IF(ISERR(IF($C289="","",SUMIFS(Con_ve!$F$6:$F$1005,Con_ve!$C$6:$C$1005,$C289,Con_ve!$I$6:$I$1005,"Em negociação",Con_ve!$Q$6:$Q$1005,Cad_cl!BH$5))),"",IF($C289="","",SUMIFS(Con_ve!$F$6:$F$1005,Con_ve!$C$6:$C$1005,$C289,Con_ve!$I$6:$I$1005,"Em negociação",Con_ve!$Q$6:$Q$1005,Cad_cl!BH$5)))</f>
        <v/>
      </c>
      <c r="BI289" s="134" t="str">
        <f>IF(ISERR(IF($C289="","",SUMIFS(Con_ve!$F$6:$F$1005,Con_ve!$C$6:$C$1005,$C289,Con_ve!$I$6:$I$1005,"Em negociação",Con_ve!$Q$6:$Q$1005,Cad_cl!BI$5))),"",IF($C289="","",SUMIFS(Con_ve!$F$6:$F$1005,Con_ve!$C$6:$C$1005,$C289,Con_ve!$I$6:$I$1005,"Em negociação",Con_ve!$Q$6:$Q$1005,Cad_cl!BI$5)))</f>
        <v/>
      </c>
      <c r="BJ289" s="134" t="str">
        <f>IF(ISERR(IF($C289="","",SUMIFS(Con_ve!$F$6:$F$1005,Con_ve!$C$6:$C$1005,$C289,Con_ve!$I$6:$I$1005,"Em negociação",Con_ve!$Q$6:$Q$1005,Cad_cl!BJ$5))),"",IF($C289="","",SUMIFS(Con_ve!$F$6:$F$1005,Con_ve!$C$6:$C$1005,$C289,Con_ve!$I$6:$I$1005,"Em negociação",Con_ve!$Q$6:$Q$1005,Cad_cl!BJ$5)))</f>
        <v/>
      </c>
      <c r="BK289" s="134" t="str">
        <f>IF(ISERR(IF($C289="","",SUMIFS(Con_ve!$F$6:$F$1005,Con_ve!$C$6:$C$1005,$C289,Con_ve!$I$6:$I$1005,"Em negociação",Con_ve!$Q$6:$Q$1005,Cad_cl!BK$5))),"",IF($C289="","",SUMIFS(Con_ve!$F$6:$F$1005,Con_ve!$C$6:$C$1005,$C289,Con_ve!$I$6:$I$1005,"Em negociação",Con_ve!$Q$6:$Q$1005,Cad_cl!BK$5)))</f>
        <v/>
      </c>
      <c r="BL289" s="134" t="str">
        <f>IF(ISERR(IF($C289="","",SUMIFS(Con_ve!$F$6:$F$1005,Con_ve!$C$6:$C$1005,$C289,Con_ve!$I$6:$I$1005,"Em negociação",Con_ve!$Q$6:$Q$1005,Cad_cl!BL$5))),"",IF($C289="","",SUMIFS(Con_ve!$F$6:$F$1005,Con_ve!$C$6:$C$1005,$C289,Con_ve!$I$6:$I$1005,"Em negociação",Con_ve!$Q$6:$Q$1005,Cad_cl!BL$5)))</f>
        <v/>
      </c>
      <c r="BM289" s="134" t="str">
        <f>IF(ISERR(IF($C289="","",SUMIFS(Con_ve!$F$6:$F$1005,Con_ve!$C$6:$C$1005,$C289,Con_ve!$I$6:$I$1005,"Em negociação",Con_ve!$Q$6:$Q$1005,Cad_cl!BM$5))),"",IF($C289="","",SUMIFS(Con_ve!$F$6:$F$1005,Con_ve!$C$6:$C$1005,$C289,Con_ve!$I$6:$I$1005,"Em negociação",Con_ve!$Q$6:$Q$1005,Cad_cl!BM$5)))</f>
        <v/>
      </c>
      <c r="BN289" s="134" t="str">
        <f>IF(ISERR(IF($C289="","",SUMIFS(Con_ve!$F$6:$F$1005,Con_ve!$C$6:$C$1005,$C289,Con_ve!$I$6:$I$1005,"Em negociação",Con_ve!$Q$6:$Q$1005,Cad_cl!BN$5))),"",IF($C289="","",SUMIFS(Con_ve!$F$6:$F$1005,Con_ve!$C$6:$C$1005,$C289,Con_ve!$I$6:$I$1005,"Em negociação",Con_ve!$Q$6:$Q$1005,Cad_cl!BN$5)))</f>
        <v/>
      </c>
      <c r="BO289" s="134" t="str">
        <f>IF(ISERR(IF($C289="","",SUMIFS(Con_ve!$F$6:$F$1005,Con_ve!$C$6:$C$1005,$C289,Con_ve!$I$6:$I$1005,"Em negociação",Con_ve!$Q$6:$Q$1005,Cad_cl!BO$5))),"",IF($C289="","",SUMIFS(Con_ve!$F$6:$F$1005,Con_ve!$C$6:$C$1005,$C289,Con_ve!$I$6:$I$1005,"Em negociação",Con_ve!$Q$6:$Q$1005,Cad_cl!BO$5)))</f>
        <v/>
      </c>
      <c r="BP289" s="134">
        <f t="shared" si="13"/>
        <v>0</v>
      </c>
      <c r="BR289" s="125" t="str">
        <f>IF(ISERR(IF(AND($I289=Re_lo!$E$5,BR$5=VLOOKUP(Re_lo!$H$5,Re_lo!$N$5:$O$16,2,0)),AP289,"")),"",IF(AND($I289=Re_lo!$E$5,BR$5=VLOOKUP(Re_lo!$H$5,Re_lo!$N$5:$O$16,2,0)),AP289,""))</f>
        <v/>
      </c>
      <c r="BS289" s="125" t="str">
        <f>IF(ISERR(IF(AND($I289=Re_lo!$E$5,BS$5=VLOOKUP(Re_lo!$H$5,Re_lo!$N$5:$O$16,2,0)),AQ289,"")),"",IF(AND($I289=Re_lo!$E$5,BS$5=VLOOKUP(Re_lo!$H$5,Re_lo!$N$5:$O$16,2,0)),AQ289,""))</f>
        <v/>
      </c>
      <c r="BT289" s="125" t="str">
        <f>IF(ISERR(IF(AND($I289=Re_lo!$E$5,BT$5=VLOOKUP(Re_lo!$H$5,Re_lo!$N$5:$O$16,2,0)),AR289,"")),"",IF(AND($I289=Re_lo!$E$5,BT$5=VLOOKUP(Re_lo!$H$5,Re_lo!$N$5:$O$16,2,0)),AR289,""))</f>
        <v/>
      </c>
      <c r="BU289" s="125" t="str">
        <f>IF(ISERR(IF(AND($I289=Re_lo!$E$5,BU$5=VLOOKUP(Re_lo!$H$5,Re_lo!$N$5:$O$16,2,0)),AS289,"")),"",IF(AND($I289=Re_lo!$E$5,BU$5=VLOOKUP(Re_lo!$H$5,Re_lo!$N$5:$O$16,2,0)),AS289,""))</f>
        <v/>
      </c>
      <c r="BV289" s="125" t="str">
        <f>IF(ISERR(IF(AND($I289=Re_lo!$E$5,BV$5=VLOOKUP(Re_lo!$H$5,Re_lo!$N$5:$O$16,2,0)),AT289,"")),"",IF(AND($I289=Re_lo!$E$5,BV$5=VLOOKUP(Re_lo!$H$5,Re_lo!$N$5:$O$16,2,0)),AT289,""))</f>
        <v/>
      </c>
      <c r="BW289" s="125" t="str">
        <f>IF(ISERR(IF(AND($I289=Re_lo!$E$5,BW$5=VLOOKUP(Re_lo!$H$5,Re_lo!$N$5:$O$16,2,0)),AU289,"")),"",IF(AND($I289=Re_lo!$E$5,BW$5=VLOOKUP(Re_lo!$H$5,Re_lo!$N$5:$O$16,2,0)),AU289,""))</f>
        <v/>
      </c>
      <c r="BX289" s="125" t="str">
        <f>IF(ISERR(IF(AND($I289=Re_lo!$E$5,BX$5=VLOOKUP(Re_lo!$H$5,Re_lo!$N$5:$O$16,2,0)),AV289,"")),"",IF(AND($I289=Re_lo!$E$5,BX$5=VLOOKUP(Re_lo!$H$5,Re_lo!$N$5:$O$16,2,0)),AV289,""))</f>
        <v/>
      </c>
      <c r="BY289" s="125" t="str">
        <f>IF(ISERR(IF(AND($I289=Re_lo!$E$5,BY$5=VLOOKUP(Re_lo!$H$5,Re_lo!$N$5:$O$16,2,0)),AW289,"")),"",IF(AND($I289=Re_lo!$E$5,BY$5=VLOOKUP(Re_lo!$H$5,Re_lo!$N$5:$O$16,2,0)),AW289,""))</f>
        <v/>
      </c>
      <c r="BZ289" s="125" t="str">
        <f>IF(ISERR(IF(AND($I289=Re_lo!$E$5,BZ$5=VLOOKUP(Re_lo!$H$5,Re_lo!$N$5:$O$16,2,0)),AX289,"")),"",IF(AND($I289=Re_lo!$E$5,BZ$5=VLOOKUP(Re_lo!$H$5,Re_lo!$N$5:$O$16,2,0)),AX289,""))</f>
        <v/>
      </c>
      <c r="CA289" s="125" t="str">
        <f>IF(ISERR(IF(AND($I289=Re_lo!$E$5,CA$5=VLOOKUP(Re_lo!$H$5,Re_lo!$N$5:$O$16,2,0)),AY289,"")),"",IF(AND($I289=Re_lo!$E$5,CA$5=VLOOKUP(Re_lo!$H$5,Re_lo!$N$5:$O$16,2,0)),AY289,""))</f>
        <v/>
      </c>
      <c r="CB289" s="125" t="str">
        <f>IF(ISERR(IF(AND($I289=Re_lo!$E$5,CB$5=VLOOKUP(Re_lo!$H$5,Re_lo!$N$5:$O$16,2,0)),AZ289,"")),"",IF(AND($I289=Re_lo!$E$5,CB$5=VLOOKUP(Re_lo!$H$5,Re_lo!$N$5:$O$16,2,0)),AZ289,""))</f>
        <v/>
      </c>
      <c r="CC289" s="125" t="str">
        <f>IF(ISERR(IF(AND($I289=Re_lo!$E$5,CC$5=VLOOKUP(Re_lo!$H$5,Re_lo!$N$5:$O$16,2,0)),BA289,"")),"",IF(AND($I289=Re_lo!$E$5,CC$5=VLOOKUP(Re_lo!$H$5,Re_lo!$N$5:$O$16,2,0)),BA289,""))</f>
        <v/>
      </c>
      <c r="CD289" s="125" t="str">
        <f>IF(ISERR(IF(AND($I289=Re_lo!$E$5,CD$5=VLOOKUP(Re_lo!$H$5,Re_lo!$N$5:$O$16,2,0)),BB289,"")),"",IF(AND($I289=Re_lo!$E$5,CD$5=VLOOKUP(Re_lo!$H$5,Re_lo!$N$5:$O$16,2,0)),BB289,""))</f>
        <v/>
      </c>
      <c r="CF289" s="125" t="str">
        <f>IF($C289="","",COUNTIFS(Con_ve!$C$6:$C$1005,$C289,Con_ve!$Q$6:$Q$1005,Cad_cl!CF$5))</f>
        <v/>
      </c>
      <c r="CG289" s="125" t="str">
        <f>IF($C289="","",COUNTIFS(Con_ve!$C$6:$C$1005,$C289,Con_ve!$Q$6:$Q$1005,Cad_cl!CG$5))</f>
        <v/>
      </c>
      <c r="CH289" s="125" t="str">
        <f>IF($C289="","",COUNTIFS(Con_ve!$C$6:$C$1005,$C289,Con_ve!$Q$6:$Q$1005,Cad_cl!CH$5))</f>
        <v/>
      </c>
      <c r="CI289" s="125" t="str">
        <f>IF($C289="","",COUNTIFS(Con_ve!$C$6:$C$1005,$C289,Con_ve!$Q$6:$Q$1005,Cad_cl!CI$5))</f>
        <v/>
      </c>
      <c r="CJ289" s="125" t="str">
        <f>IF($C289="","",COUNTIFS(Con_ve!$C$6:$C$1005,$C289,Con_ve!$Q$6:$Q$1005,Cad_cl!CJ$5))</f>
        <v/>
      </c>
      <c r="CK289" s="125" t="str">
        <f>IF($C289="","",COUNTIFS(Con_ve!$C$6:$C$1005,$C289,Con_ve!$Q$6:$Q$1005,Cad_cl!CK$5))</f>
        <v/>
      </c>
      <c r="CL289" s="125" t="str">
        <f>IF($C289="","",COUNTIFS(Con_ve!$C$6:$C$1005,$C289,Con_ve!$Q$6:$Q$1005,Cad_cl!CL$5))</f>
        <v/>
      </c>
      <c r="CM289" s="125" t="str">
        <f>IF($C289="","",COUNTIFS(Con_ve!$C$6:$C$1005,$C289,Con_ve!$Q$6:$Q$1005,Cad_cl!CM$5))</f>
        <v/>
      </c>
      <c r="CN289" s="125" t="str">
        <f>IF($C289="","",COUNTIFS(Con_ve!$C$6:$C$1005,$C289,Con_ve!$Q$6:$Q$1005,Cad_cl!CN$5))</f>
        <v/>
      </c>
      <c r="CO289" s="125" t="str">
        <f>IF($C289="","",COUNTIFS(Con_ve!$C$6:$C$1005,$C289,Con_ve!$Q$6:$Q$1005,Cad_cl!CO$5))</f>
        <v/>
      </c>
      <c r="CP289" s="125" t="str">
        <f>IF($C289="","",COUNTIFS(Con_ve!$C$6:$C$1005,$C289,Con_ve!$Q$6:$Q$1005,Cad_cl!CP$5))</f>
        <v/>
      </c>
      <c r="CQ289" s="125" t="str">
        <f>IF($C289="","",COUNTIFS(Con_ve!$C$6:$C$1005,$C289,Con_ve!$Q$6:$Q$1005,Cad_cl!CQ$5))</f>
        <v/>
      </c>
      <c r="CR289" s="125">
        <f t="shared" si="14"/>
        <v>0</v>
      </c>
    </row>
    <row r="290" spans="3:96" ht="30" customHeight="1">
      <c r="C290" s="153"/>
      <c r="D290" s="153"/>
      <c r="E290" s="154"/>
      <c r="F290" s="153"/>
      <c r="G290" s="155"/>
      <c r="H290" s="153"/>
      <c r="I290" s="153"/>
      <c r="J290" s="132" t="s">
        <v>309</v>
      </c>
      <c r="K290" s="133" t="s">
        <v>309</v>
      </c>
      <c r="L290" s="153"/>
      <c r="M290" s="153"/>
      <c r="N290" s="153"/>
      <c r="O290" s="153"/>
      <c r="P290" s="153"/>
      <c r="Q290" s="153"/>
      <c r="AP290" s="134" t="str">
        <f>IF(ISERR(IF($C290="","",SUMIFS(Con_ve!$F$6:$F$1005,Con_ve!$C$6:$C$1005,$C290,Con_ve!$I$6:$I$1005,"Fechada",Con_ve!$Q$6:$Q$1005,Cad_cl!AP$5))),"",IF($C290="","",SUMIFS(Con_ve!$F$6:$F$1005,Con_ve!$C$6:$C$1005,$C290,Con_ve!$I$6:$I$1005,"Fechada",Con_ve!$Q$6:$Q$1005,Cad_cl!AP$5)))</f>
        <v/>
      </c>
      <c r="AQ290" s="134" t="str">
        <f>IF(ISERR(IF($C290="","",SUMIFS(Con_ve!$F$6:$F$1005,Con_ve!$C$6:$C$1005,$C290,Con_ve!$I$6:$I$1005,"Fechada",Con_ve!$Q$6:$Q$1005,Cad_cl!AQ$5))),"",IF($C290="","",SUMIFS(Con_ve!$F$6:$F$1005,Con_ve!$C$6:$C$1005,$C290,Con_ve!$I$6:$I$1005,"Fechada",Con_ve!$Q$6:$Q$1005,Cad_cl!AQ$5)))</f>
        <v/>
      </c>
      <c r="AR290" s="134" t="str">
        <f>IF(ISERR(IF($C290="","",SUMIFS(Con_ve!$F$6:$F$1005,Con_ve!$C$6:$C$1005,$C290,Con_ve!$I$6:$I$1005,"Fechada",Con_ve!$Q$6:$Q$1005,Cad_cl!AR$5))),"",IF($C290="","",SUMIFS(Con_ve!$F$6:$F$1005,Con_ve!$C$6:$C$1005,$C290,Con_ve!$I$6:$I$1005,"Fechada",Con_ve!$Q$6:$Q$1005,Cad_cl!AR$5)))</f>
        <v/>
      </c>
      <c r="AS290" s="134" t="str">
        <f>IF(ISERR(IF($C290="","",SUMIFS(Con_ve!$F$6:$F$1005,Con_ve!$C$6:$C$1005,$C290,Con_ve!$I$6:$I$1005,"Fechada",Con_ve!$Q$6:$Q$1005,Cad_cl!AS$5))),"",IF($C290="","",SUMIFS(Con_ve!$F$6:$F$1005,Con_ve!$C$6:$C$1005,$C290,Con_ve!$I$6:$I$1005,"Fechada",Con_ve!$Q$6:$Q$1005,Cad_cl!AS$5)))</f>
        <v/>
      </c>
      <c r="AT290" s="134" t="str">
        <f>IF(ISERR(IF($C290="","",SUMIFS(Con_ve!$F$6:$F$1005,Con_ve!$C$6:$C$1005,$C290,Con_ve!$I$6:$I$1005,"Fechada",Con_ve!$Q$6:$Q$1005,Cad_cl!AT$5))),"",IF($C290="","",SUMIFS(Con_ve!$F$6:$F$1005,Con_ve!$C$6:$C$1005,$C290,Con_ve!$I$6:$I$1005,"Fechada",Con_ve!$Q$6:$Q$1005,Cad_cl!AT$5)))</f>
        <v/>
      </c>
      <c r="AU290" s="134" t="str">
        <f>IF(ISERR(IF($C290="","",SUMIFS(Con_ve!$F$6:$F$1005,Con_ve!$C$6:$C$1005,$C290,Con_ve!$I$6:$I$1005,"Fechada",Con_ve!$Q$6:$Q$1005,Cad_cl!AU$5))),"",IF($C290="","",SUMIFS(Con_ve!$F$6:$F$1005,Con_ve!$C$6:$C$1005,$C290,Con_ve!$I$6:$I$1005,"Fechada",Con_ve!$Q$6:$Q$1005,Cad_cl!AU$5)))</f>
        <v/>
      </c>
      <c r="AV290" s="134" t="str">
        <f>IF(ISERR(IF($C290="","",SUMIFS(Con_ve!$F$6:$F$1005,Con_ve!$C$6:$C$1005,$C290,Con_ve!$I$6:$I$1005,"Fechada",Con_ve!$Q$6:$Q$1005,Cad_cl!AV$5))),"",IF($C290="","",SUMIFS(Con_ve!$F$6:$F$1005,Con_ve!$C$6:$C$1005,$C290,Con_ve!$I$6:$I$1005,"Fechada",Con_ve!$Q$6:$Q$1005,Cad_cl!AV$5)))</f>
        <v/>
      </c>
      <c r="AW290" s="134" t="str">
        <f>IF(ISERR(IF($C290="","",SUMIFS(Con_ve!$F$6:$F$1005,Con_ve!$C$6:$C$1005,$C290,Con_ve!$I$6:$I$1005,"Fechada",Con_ve!$Q$6:$Q$1005,Cad_cl!AW$5))),"",IF($C290="","",SUMIFS(Con_ve!$F$6:$F$1005,Con_ve!$C$6:$C$1005,$C290,Con_ve!$I$6:$I$1005,"Fechada",Con_ve!$Q$6:$Q$1005,Cad_cl!AW$5)))</f>
        <v/>
      </c>
      <c r="AX290" s="134" t="str">
        <f>IF(ISERR(IF($C290="","",SUMIFS(Con_ve!$F$6:$F$1005,Con_ve!$C$6:$C$1005,$C290,Con_ve!$I$6:$I$1005,"Fechada",Con_ve!$Q$6:$Q$1005,Cad_cl!AX$5))),"",IF($C290="","",SUMIFS(Con_ve!$F$6:$F$1005,Con_ve!$C$6:$C$1005,$C290,Con_ve!$I$6:$I$1005,"Fechada",Con_ve!$Q$6:$Q$1005,Cad_cl!AX$5)))</f>
        <v/>
      </c>
      <c r="AY290" s="134" t="str">
        <f>IF(ISERR(IF($C290="","",SUMIFS(Con_ve!$F$6:$F$1005,Con_ve!$C$6:$C$1005,$C290,Con_ve!$I$6:$I$1005,"Fechada",Con_ve!$Q$6:$Q$1005,Cad_cl!AY$5))),"",IF($C290="","",SUMIFS(Con_ve!$F$6:$F$1005,Con_ve!$C$6:$C$1005,$C290,Con_ve!$I$6:$I$1005,"Fechada",Con_ve!$Q$6:$Q$1005,Cad_cl!AY$5)))</f>
        <v/>
      </c>
      <c r="AZ290" s="134" t="str">
        <f>IF(ISERR(IF($C290="","",SUMIFS(Con_ve!$F$6:$F$1005,Con_ve!$C$6:$C$1005,$C290,Con_ve!$I$6:$I$1005,"Fechada",Con_ve!$Q$6:$Q$1005,Cad_cl!AZ$5))),"",IF($C290="","",SUMIFS(Con_ve!$F$6:$F$1005,Con_ve!$C$6:$C$1005,$C290,Con_ve!$I$6:$I$1005,"Fechada",Con_ve!$Q$6:$Q$1005,Cad_cl!AZ$5)))</f>
        <v/>
      </c>
      <c r="BA290" s="134" t="str">
        <f>IF(ISERR(IF($C290="","",SUMIFS(Con_ve!$F$6:$F$1005,Con_ve!$C$6:$C$1005,$C290,Con_ve!$I$6:$I$1005,"Fechada",Con_ve!$Q$6:$Q$1005,Cad_cl!BA$5))),"",IF($C290="","",SUMIFS(Con_ve!$F$6:$F$1005,Con_ve!$C$6:$C$1005,$C290,Con_ve!$I$6:$I$1005,"Fechada",Con_ve!$Q$6:$Q$1005,Cad_cl!BA$5)))</f>
        <v/>
      </c>
      <c r="BB290" s="134">
        <f t="shared" si="12"/>
        <v>0</v>
      </c>
      <c r="BD290" s="134" t="str">
        <f>IF(ISERR(IF($C290="","",SUMIFS(Con_ve!$F$6:$F$1005,Con_ve!$C$6:$C$1005,$C290,Con_ve!$I$6:$I$1005,"Em negociação",Con_ve!$Q$6:$Q$1005,Cad_cl!BD$5))),"",IF($C290="","",SUMIFS(Con_ve!$F$6:$F$1005,Con_ve!$C$6:$C$1005,$C290,Con_ve!$I$6:$I$1005,"Em negociação",Con_ve!$Q$6:$Q$1005,Cad_cl!BD$5)))</f>
        <v/>
      </c>
      <c r="BE290" s="134" t="str">
        <f>IF(ISERR(IF($C290="","",SUMIFS(Con_ve!$F$6:$F$1005,Con_ve!$C$6:$C$1005,$C290,Con_ve!$I$6:$I$1005,"Em negociação",Con_ve!$Q$6:$Q$1005,Cad_cl!BE$5))),"",IF($C290="","",SUMIFS(Con_ve!$F$6:$F$1005,Con_ve!$C$6:$C$1005,$C290,Con_ve!$I$6:$I$1005,"Em negociação",Con_ve!$Q$6:$Q$1005,Cad_cl!BE$5)))</f>
        <v/>
      </c>
      <c r="BF290" s="134" t="str">
        <f>IF(ISERR(IF($C290="","",SUMIFS(Con_ve!$F$6:$F$1005,Con_ve!$C$6:$C$1005,$C290,Con_ve!$I$6:$I$1005,"Em negociação",Con_ve!$Q$6:$Q$1005,Cad_cl!BF$5))),"",IF($C290="","",SUMIFS(Con_ve!$F$6:$F$1005,Con_ve!$C$6:$C$1005,$C290,Con_ve!$I$6:$I$1005,"Em negociação",Con_ve!$Q$6:$Q$1005,Cad_cl!BF$5)))</f>
        <v/>
      </c>
      <c r="BG290" s="134" t="str">
        <f>IF(ISERR(IF($C290="","",SUMIFS(Con_ve!$F$6:$F$1005,Con_ve!$C$6:$C$1005,$C290,Con_ve!$I$6:$I$1005,"Em negociação",Con_ve!$Q$6:$Q$1005,Cad_cl!BG$5))),"",IF($C290="","",SUMIFS(Con_ve!$F$6:$F$1005,Con_ve!$C$6:$C$1005,$C290,Con_ve!$I$6:$I$1005,"Em negociação",Con_ve!$Q$6:$Q$1005,Cad_cl!BG$5)))</f>
        <v/>
      </c>
      <c r="BH290" s="134" t="str">
        <f>IF(ISERR(IF($C290="","",SUMIFS(Con_ve!$F$6:$F$1005,Con_ve!$C$6:$C$1005,$C290,Con_ve!$I$6:$I$1005,"Em negociação",Con_ve!$Q$6:$Q$1005,Cad_cl!BH$5))),"",IF($C290="","",SUMIFS(Con_ve!$F$6:$F$1005,Con_ve!$C$6:$C$1005,$C290,Con_ve!$I$6:$I$1005,"Em negociação",Con_ve!$Q$6:$Q$1005,Cad_cl!BH$5)))</f>
        <v/>
      </c>
      <c r="BI290" s="134" t="str">
        <f>IF(ISERR(IF($C290="","",SUMIFS(Con_ve!$F$6:$F$1005,Con_ve!$C$6:$C$1005,$C290,Con_ve!$I$6:$I$1005,"Em negociação",Con_ve!$Q$6:$Q$1005,Cad_cl!BI$5))),"",IF($C290="","",SUMIFS(Con_ve!$F$6:$F$1005,Con_ve!$C$6:$C$1005,$C290,Con_ve!$I$6:$I$1005,"Em negociação",Con_ve!$Q$6:$Q$1005,Cad_cl!BI$5)))</f>
        <v/>
      </c>
      <c r="BJ290" s="134" t="str">
        <f>IF(ISERR(IF($C290="","",SUMIFS(Con_ve!$F$6:$F$1005,Con_ve!$C$6:$C$1005,$C290,Con_ve!$I$6:$I$1005,"Em negociação",Con_ve!$Q$6:$Q$1005,Cad_cl!BJ$5))),"",IF($C290="","",SUMIFS(Con_ve!$F$6:$F$1005,Con_ve!$C$6:$C$1005,$C290,Con_ve!$I$6:$I$1005,"Em negociação",Con_ve!$Q$6:$Q$1005,Cad_cl!BJ$5)))</f>
        <v/>
      </c>
      <c r="BK290" s="134" t="str">
        <f>IF(ISERR(IF($C290="","",SUMIFS(Con_ve!$F$6:$F$1005,Con_ve!$C$6:$C$1005,$C290,Con_ve!$I$6:$I$1005,"Em negociação",Con_ve!$Q$6:$Q$1005,Cad_cl!BK$5))),"",IF($C290="","",SUMIFS(Con_ve!$F$6:$F$1005,Con_ve!$C$6:$C$1005,$C290,Con_ve!$I$6:$I$1005,"Em negociação",Con_ve!$Q$6:$Q$1005,Cad_cl!BK$5)))</f>
        <v/>
      </c>
      <c r="BL290" s="134" t="str">
        <f>IF(ISERR(IF($C290="","",SUMIFS(Con_ve!$F$6:$F$1005,Con_ve!$C$6:$C$1005,$C290,Con_ve!$I$6:$I$1005,"Em negociação",Con_ve!$Q$6:$Q$1005,Cad_cl!BL$5))),"",IF($C290="","",SUMIFS(Con_ve!$F$6:$F$1005,Con_ve!$C$6:$C$1005,$C290,Con_ve!$I$6:$I$1005,"Em negociação",Con_ve!$Q$6:$Q$1005,Cad_cl!BL$5)))</f>
        <v/>
      </c>
      <c r="BM290" s="134" t="str">
        <f>IF(ISERR(IF($C290="","",SUMIFS(Con_ve!$F$6:$F$1005,Con_ve!$C$6:$C$1005,$C290,Con_ve!$I$6:$I$1005,"Em negociação",Con_ve!$Q$6:$Q$1005,Cad_cl!BM$5))),"",IF($C290="","",SUMIFS(Con_ve!$F$6:$F$1005,Con_ve!$C$6:$C$1005,$C290,Con_ve!$I$6:$I$1005,"Em negociação",Con_ve!$Q$6:$Q$1005,Cad_cl!BM$5)))</f>
        <v/>
      </c>
      <c r="BN290" s="134" t="str">
        <f>IF(ISERR(IF($C290="","",SUMIFS(Con_ve!$F$6:$F$1005,Con_ve!$C$6:$C$1005,$C290,Con_ve!$I$6:$I$1005,"Em negociação",Con_ve!$Q$6:$Q$1005,Cad_cl!BN$5))),"",IF($C290="","",SUMIFS(Con_ve!$F$6:$F$1005,Con_ve!$C$6:$C$1005,$C290,Con_ve!$I$6:$I$1005,"Em negociação",Con_ve!$Q$6:$Q$1005,Cad_cl!BN$5)))</f>
        <v/>
      </c>
      <c r="BO290" s="134" t="str">
        <f>IF(ISERR(IF($C290="","",SUMIFS(Con_ve!$F$6:$F$1005,Con_ve!$C$6:$C$1005,$C290,Con_ve!$I$6:$I$1005,"Em negociação",Con_ve!$Q$6:$Q$1005,Cad_cl!BO$5))),"",IF($C290="","",SUMIFS(Con_ve!$F$6:$F$1005,Con_ve!$C$6:$C$1005,$C290,Con_ve!$I$6:$I$1005,"Em negociação",Con_ve!$Q$6:$Q$1005,Cad_cl!BO$5)))</f>
        <v/>
      </c>
      <c r="BP290" s="134">
        <f t="shared" si="13"/>
        <v>0</v>
      </c>
      <c r="BR290" s="125" t="str">
        <f>IF(ISERR(IF(AND($I290=Re_lo!$E$5,BR$5=VLOOKUP(Re_lo!$H$5,Re_lo!$N$5:$O$16,2,0)),AP290,"")),"",IF(AND($I290=Re_lo!$E$5,BR$5=VLOOKUP(Re_lo!$H$5,Re_lo!$N$5:$O$16,2,0)),AP290,""))</f>
        <v/>
      </c>
      <c r="BS290" s="125" t="str">
        <f>IF(ISERR(IF(AND($I290=Re_lo!$E$5,BS$5=VLOOKUP(Re_lo!$H$5,Re_lo!$N$5:$O$16,2,0)),AQ290,"")),"",IF(AND($I290=Re_lo!$E$5,BS$5=VLOOKUP(Re_lo!$H$5,Re_lo!$N$5:$O$16,2,0)),AQ290,""))</f>
        <v/>
      </c>
      <c r="BT290" s="125" t="str">
        <f>IF(ISERR(IF(AND($I290=Re_lo!$E$5,BT$5=VLOOKUP(Re_lo!$H$5,Re_lo!$N$5:$O$16,2,0)),AR290,"")),"",IF(AND($I290=Re_lo!$E$5,BT$5=VLOOKUP(Re_lo!$H$5,Re_lo!$N$5:$O$16,2,0)),AR290,""))</f>
        <v/>
      </c>
      <c r="BU290" s="125" t="str">
        <f>IF(ISERR(IF(AND($I290=Re_lo!$E$5,BU$5=VLOOKUP(Re_lo!$H$5,Re_lo!$N$5:$O$16,2,0)),AS290,"")),"",IF(AND($I290=Re_lo!$E$5,BU$5=VLOOKUP(Re_lo!$H$5,Re_lo!$N$5:$O$16,2,0)),AS290,""))</f>
        <v/>
      </c>
      <c r="BV290" s="125" t="str">
        <f>IF(ISERR(IF(AND($I290=Re_lo!$E$5,BV$5=VLOOKUP(Re_lo!$H$5,Re_lo!$N$5:$O$16,2,0)),AT290,"")),"",IF(AND($I290=Re_lo!$E$5,BV$5=VLOOKUP(Re_lo!$H$5,Re_lo!$N$5:$O$16,2,0)),AT290,""))</f>
        <v/>
      </c>
      <c r="BW290" s="125" t="str">
        <f>IF(ISERR(IF(AND($I290=Re_lo!$E$5,BW$5=VLOOKUP(Re_lo!$H$5,Re_lo!$N$5:$O$16,2,0)),AU290,"")),"",IF(AND($I290=Re_lo!$E$5,BW$5=VLOOKUP(Re_lo!$H$5,Re_lo!$N$5:$O$16,2,0)),AU290,""))</f>
        <v/>
      </c>
      <c r="BX290" s="125" t="str">
        <f>IF(ISERR(IF(AND($I290=Re_lo!$E$5,BX$5=VLOOKUP(Re_lo!$H$5,Re_lo!$N$5:$O$16,2,0)),AV290,"")),"",IF(AND($I290=Re_lo!$E$5,BX$5=VLOOKUP(Re_lo!$H$5,Re_lo!$N$5:$O$16,2,0)),AV290,""))</f>
        <v/>
      </c>
      <c r="BY290" s="125" t="str">
        <f>IF(ISERR(IF(AND($I290=Re_lo!$E$5,BY$5=VLOOKUP(Re_lo!$H$5,Re_lo!$N$5:$O$16,2,0)),AW290,"")),"",IF(AND($I290=Re_lo!$E$5,BY$5=VLOOKUP(Re_lo!$H$5,Re_lo!$N$5:$O$16,2,0)),AW290,""))</f>
        <v/>
      </c>
      <c r="BZ290" s="125" t="str">
        <f>IF(ISERR(IF(AND($I290=Re_lo!$E$5,BZ$5=VLOOKUP(Re_lo!$H$5,Re_lo!$N$5:$O$16,2,0)),AX290,"")),"",IF(AND($I290=Re_lo!$E$5,BZ$5=VLOOKUP(Re_lo!$H$5,Re_lo!$N$5:$O$16,2,0)),AX290,""))</f>
        <v/>
      </c>
      <c r="CA290" s="125" t="str">
        <f>IF(ISERR(IF(AND($I290=Re_lo!$E$5,CA$5=VLOOKUP(Re_lo!$H$5,Re_lo!$N$5:$O$16,2,0)),AY290,"")),"",IF(AND($I290=Re_lo!$E$5,CA$5=VLOOKUP(Re_lo!$H$5,Re_lo!$N$5:$O$16,2,0)),AY290,""))</f>
        <v/>
      </c>
      <c r="CB290" s="125" t="str">
        <f>IF(ISERR(IF(AND($I290=Re_lo!$E$5,CB$5=VLOOKUP(Re_lo!$H$5,Re_lo!$N$5:$O$16,2,0)),AZ290,"")),"",IF(AND($I290=Re_lo!$E$5,CB$5=VLOOKUP(Re_lo!$H$5,Re_lo!$N$5:$O$16,2,0)),AZ290,""))</f>
        <v/>
      </c>
      <c r="CC290" s="125" t="str">
        <f>IF(ISERR(IF(AND($I290=Re_lo!$E$5,CC$5=VLOOKUP(Re_lo!$H$5,Re_lo!$N$5:$O$16,2,0)),BA290,"")),"",IF(AND($I290=Re_lo!$E$5,CC$5=VLOOKUP(Re_lo!$H$5,Re_lo!$N$5:$O$16,2,0)),BA290,""))</f>
        <v/>
      </c>
      <c r="CD290" s="125" t="str">
        <f>IF(ISERR(IF(AND($I290=Re_lo!$E$5,CD$5=VLOOKUP(Re_lo!$H$5,Re_lo!$N$5:$O$16,2,0)),BB290,"")),"",IF(AND($I290=Re_lo!$E$5,CD$5=VLOOKUP(Re_lo!$H$5,Re_lo!$N$5:$O$16,2,0)),BB290,""))</f>
        <v/>
      </c>
      <c r="CF290" s="125" t="str">
        <f>IF($C290="","",COUNTIFS(Con_ve!$C$6:$C$1005,$C290,Con_ve!$Q$6:$Q$1005,Cad_cl!CF$5))</f>
        <v/>
      </c>
      <c r="CG290" s="125" t="str">
        <f>IF($C290="","",COUNTIFS(Con_ve!$C$6:$C$1005,$C290,Con_ve!$Q$6:$Q$1005,Cad_cl!CG$5))</f>
        <v/>
      </c>
      <c r="CH290" s="125" t="str">
        <f>IF($C290="","",COUNTIFS(Con_ve!$C$6:$C$1005,$C290,Con_ve!$Q$6:$Q$1005,Cad_cl!CH$5))</f>
        <v/>
      </c>
      <c r="CI290" s="125" t="str">
        <f>IF($C290="","",COUNTIFS(Con_ve!$C$6:$C$1005,$C290,Con_ve!$Q$6:$Q$1005,Cad_cl!CI$5))</f>
        <v/>
      </c>
      <c r="CJ290" s="125" t="str">
        <f>IF($C290="","",COUNTIFS(Con_ve!$C$6:$C$1005,$C290,Con_ve!$Q$6:$Q$1005,Cad_cl!CJ$5))</f>
        <v/>
      </c>
      <c r="CK290" s="125" t="str">
        <f>IF($C290="","",COUNTIFS(Con_ve!$C$6:$C$1005,$C290,Con_ve!$Q$6:$Q$1005,Cad_cl!CK$5))</f>
        <v/>
      </c>
      <c r="CL290" s="125" t="str">
        <f>IF($C290="","",COUNTIFS(Con_ve!$C$6:$C$1005,$C290,Con_ve!$Q$6:$Q$1005,Cad_cl!CL$5))</f>
        <v/>
      </c>
      <c r="CM290" s="125" t="str">
        <f>IF($C290="","",COUNTIFS(Con_ve!$C$6:$C$1005,$C290,Con_ve!$Q$6:$Q$1005,Cad_cl!CM$5))</f>
        <v/>
      </c>
      <c r="CN290" s="125" t="str">
        <f>IF($C290="","",COUNTIFS(Con_ve!$C$6:$C$1005,$C290,Con_ve!$Q$6:$Q$1005,Cad_cl!CN$5))</f>
        <v/>
      </c>
      <c r="CO290" s="125" t="str">
        <f>IF($C290="","",COUNTIFS(Con_ve!$C$6:$C$1005,$C290,Con_ve!$Q$6:$Q$1005,Cad_cl!CO$5))</f>
        <v/>
      </c>
      <c r="CP290" s="125" t="str">
        <f>IF($C290="","",COUNTIFS(Con_ve!$C$6:$C$1005,$C290,Con_ve!$Q$6:$Q$1005,Cad_cl!CP$5))</f>
        <v/>
      </c>
      <c r="CQ290" s="125" t="str">
        <f>IF($C290="","",COUNTIFS(Con_ve!$C$6:$C$1005,$C290,Con_ve!$Q$6:$Q$1005,Cad_cl!CQ$5))</f>
        <v/>
      </c>
      <c r="CR290" s="125">
        <f t="shared" si="14"/>
        <v>0</v>
      </c>
    </row>
    <row r="291" spans="3:96" ht="30" customHeight="1">
      <c r="C291" s="153"/>
      <c r="D291" s="153"/>
      <c r="E291" s="154"/>
      <c r="F291" s="153"/>
      <c r="G291" s="155"/>
      <c r="H291" s="153"/>
      <c r="I291" s="153"/>
      <c r="J291" s="132" t="s">
        <v>309</v>
      </c>
      <c r="K291" s="133" t="s">
        <v>309</v>
      </c>
      <c r="L291" s="153"/>
      <c r="M291" s="153"/>
      <c r="N291" s="153"/>
      <c r="O291" s="153"/>
      <c r="P291" s="153"/>
      <c r="Q291" s="153"/>
      <c r="AP291" s="134" t="str">
        <f>IF(ISERR(IF($C291="","",SUMIFS(Con_ve!$F$6:$F$1005,Con_ve!$C$6:$C$1005,$C291,Con_ve!$I$6:$I$1005,"Fechada",Con_ve!$Q$6:$Q$1005,Cad_cl!AP$5))),"",IF($C291="","",SUMIFS(Con_ve!$F$6:$F$1005,Con_ve!$C$6:$C$1005,$C291,Con_ve!$I$6:$I$1005,"Fechada",Con_ve!$Q$6:$Q$1005,Cad_cl!AP$5)))</f>
        <v/>
      </c>
      <c r="AQ291" s="134" t="str">
        <f>IF(ISERR(IF($C291="","",SUMIFS(Con_ve!$F$6:$F$1005,Con_ve!$C$6:$C$1005,$C291,Con_ve!$I$6:$I$1005,"Fechada",Con_ve!$Q$6:$Q$1005,Cad_cl!AQ$5))),"",IF($C291="","",SUMIFS(Con_ve!$F$6:$F$1005,Con_ve!$C$6:$C$1005,$C291,Con_ve!$I$6:$I$1005,"Fechada",Con_ve!$Q$6:$Q$1005,Cad_cl!AQ$5)))</f>
        <v/>
      </c>
      <c r="AR291" s="134" t="str">
        <f>IF(ISERR(IF($C291="","",SUMIFS(Con_ve!$F$6:$F$1005,Con_ve!$C$6:$C$1005,$C291,Con_ve!$I$6:$I$1005,"Fechada",Con_ve!$Q$6:$Q$1005,Cad_cl!AR$5))),"",IF($C291="","",SUMIFS(Con_ve!$F$6:$F$1005,Con_ve!$C$6:$C$1005,$C291,Con_ve!$I$6:$I$1005,"Fechada",Con_ve!$Q$6:$Q$1005,Cad_cl!AR$5)))</f>
        <v/>
      </c>
      <c r="AS291" s="134" t="str">
        <f>IF(ISERR(IF($C291="","",SUMIFS(Con_ve!$F$6:$F$1005,Con_ve!$C$6:$C$1005,$C291,Con_ve!$I$6:$I$1005,"Fechada",Con_ve!$Q$6:$Q$1005,Cad_cl!AS$5))),"",IF($C291="","",SUMIFS(Con_ve!$F$6:$F$1005,Con_ve!$C$6:$C$1005,$C291,Con_ve!$I$6:$I$1005,"Fechada",Con_ve!$Q$6:$Q$1005,Cad_cl!AS$5)))</f>
        <v/>
      </c>
      <c r="AT291" s="134" t="str">
        <f>IF(ISERR(IF($C291="","",SUMIFS(Con_ve!$F$6:$F$1005,Con_ve!$C$6:$C$1005,$C291,Con_ve!$I$6:$I$1005,"Fechada",Con_ve!$Q$6:$Q$1005,Cad_cl!AT$5))),"",IF($C291="","",SUMIFS(Con_ve!$F$6:$F$1005,Con_ve!$C$6:$C$1005,$C291,Con_ve!$I$6:$I$1005,"Fechada",Con_ve!$Q$6:$Q$1005,Cad_cl!AT$5)))</f>
        <v/>
      </c>
      <c r="AU291" s="134" t="str">
        <f>IF(ISERR(IF($C291="","",SUMIFS(Con_ve!$F$6:$F$1005,Con_ve!$C$6:$C$1005,$C291,Con_ve!$I$6:$I$1005,"Fechada",Con_ve!$Q$6:$Q$1005,Cad_cl!AU$5))),"",IF($C291="","",SUMIFS(Con_ve!$F$6:$F$1005,Con_ve!$C$6:$C$1005,$C291,Con_ve!$I$6:$I$1005,"Fechada",Con_ve!$Q$6:$Q$1005,Cad_cl!AU$5)))</f>
        <v/>
      </c>
      <c r="AV291" s="134" t="str">
        <f>IF(ISERR(IF($C291="","",SUMIFS(Con_ve!$F$6:$F$1005,Con_ve!$C$6:$C$1005,$C291,Con_ve!$I$6:$I$1005,"Fechada",Con_ve!$Q$6:$Q$1005,Cad_cl!AV$5))),"",IF($C291="","",SUMIFS(Con_ve!$F$6:$F$1005,Con_ve!$C$6:$C$1005,$C291,Con_ve!$I$6:$I$1005,"Fechada",Con_ve!$Q$6:$Q$1005,Cad_cl!AV$5)))</f>
        <v/>
      </c>
      <c r="AW291" s="134" t="str">
        <f>IF(ISERR(IF($C291="","",SUMIFS(Con_ve!$F$6:$F$1005,Con_ve!$C$6:$C$1005,$C291,Con_ve!$I$6:$I$1005,"Fechada",Con_ve!$Q$6:$Q$1005,Cad_cl!AW$5))),"",IF($C291="","",SUMIFS(Con_ve!$F$6:$F$1005,Con_ve!$C$6:$C$1005,$C291,Con_ve!$I$6:$I$1005,"Fechada",Con_ve!$Q$6:$Q$1005,Cad_cl!AW$5)))</f>
        <v/>
      </c>
      <c r="AX291" s="134" t="str">
        <f>IF(ISERR(IF($C291="","",SUMIFS(Con_ve!$F$6:$F$1005,Con_ve!$C$6:$C$1005,$C291,Con_ve!$I$6:$I$1005,"Fechada",Con_ve!$Q$6:$Q$1005,Cad_cl!AX$5))),"",IF($C291="","",SUMIFS(Con_ve!$F$6:$F$1005,Con_ve!$C$6:$C$1005,$C291,Con_ve!$I$6:$I$1005,"Fechada",Con_ve!$Q$6:$Q$1005,Cad_cl!AX$5)))</f>
        <v/>
      </c>
      <c r="AY291" s="134" t="str">
        <f>IF(ISERR(IF($C291="","",SUMIFS(Con_ve!$F$6:$F$1005,Con_ve!$C$6:$C$1005,$C291,Con_ve!$I$6:$I$1005,"Fechada",Con_ve!$Q$6:$Q$1005,Cad_cl!AY$5))),"",IF($C291="","",SUMIFS(Con_ve!$F$6:$F$1005,Con_ve!$C$6:$C$1005,$C291,Con_ve!$I$6:$I$1005,"Fechada",Con_ve!$Q$6:$Q$1005,Cad_cl!AY$5)))</f>
        <v/>
      </c>
      <c r="AZ291" s="134" t="str">
        <f>IF(ISERR(IF($C291="","",SUMIFS(Con_ve!$F$6:$F$1005,Con_ve!$C$6:$C$1005,$C291,Con_ve!$I$6:$I$1005,"Fechada",Con_ve!$Q$6:$Q$1005,Cad_cl!AZ$5))),"",IF($C291="","",SUMIFS(Con_ve!$F$6:$F$1005,Con_ve!$C$6:$C$1005,$C291,Con_ve!$I$6:$I$1005,"Fechada",Con_ve!$Q$6:$Q$1005,Cad_cl!AZ$5)))</f>
        <v/>
      </c>
      <c r="BA291" s="134" t="str">
        <f>IF(ISERR(IF($C291="","",SUMIFS(Con_ve!$F$6:$F$1005,Con_ve!$C$6:$C$1005,$C291,Con_ve!$I$6:$I$1005,"Fechada",Con_ve!$Q$6:$Q$1005,Cad_cl!BA$5))),"",IF($C291="","",SUMIFS(Con_ve!$F$6:$F$1005,Con_ve!$C$6:$C$1005,$C291,Con_ve!$I$6:$I$1005,"Fechada",Con_ve!$Q$6:$Q$1005,Cad_cl!BA$5)))</f>
        <v/>
      </c>
      <c r="BB291" s="134">
        <f t="shared" si="12"/>
        <v>0</v>
      </c>
      <c r="BD291" s="134" t="str">
        <f>IF(ISERR(IF($C291="","",SUMIFS(Con_ve!$F$6:$F$1005,Con_ve!$C$6:$C$1005,$C291,Con_ve!$I$6:$I$1005,"Em negociação",Con_ve!$Q$6:$Q$1005,Cad_cl!BD$5))),"",IF($C291="","",SUMIFS(Con_ve!$F$6:$F$1005,Con_ve!$C$6:$C$1005,$C291,Con_ve!$I$6:$I$1005,"Em negociação",Con_ve!$Q$6:$Q$1005,Cad_cl!BD$5)))</f>
        <v/>
      </c>
      <c r="BE291" s="134" t="str">
        <f>IF(ISERR(IF($C291="","",SUMIFS(Con_ve!$F$6:$F$1005,Con_ve!$C$6:$C$1005,$C291,Con_ve!$I$6:$I$1005,"Em negociação",Con_ve!$Q$6:$Q$1005,Cad_cl!BE$5))),"",IF($C291="","",SUMIFS(Con_ve!$F$6:$F$1005,Con_ve!$C$6:$C$1005,$C291,Con_ve!$I$6:$I$1005,"Em negociação",Con_ve!$Q$6:$Q$1005,Cad_cl!BE$5)))</f>
        <v/>
      </c>
      <c r="BF291" s="134" t="str">
        <f>IF(ISERR(IF($C291="","",SUMIFS(Con_ve!$F$6:$F$1005,Con_ve!$C$6:$C$1005,$C291,Con_ve!$I$6:$I$1005,"Em negociação",Con_ve!$Q$6:$Q$1005,Cad_cl!BF$5))),"",IF($C291="","",SUMIFS(Con_ve!$F$6:$F$1005,Con_ve!$C$6:$C$1005,$C291,Con_ve!$I$6:$I$1005,"Em negociação",Con_ve!$Q$6:$Q$1005,Cad_cl!BF$5)))</f>
        <v/>
      </c>
      <c r="BG291" s="134" t="str">
        <f>IF(ISERR(IF($C291="","",SUMIFS(Con_ve!$F$6:$F$1005,Con_ve!$C$6:$C$1005,$C291,Con_ve!$I$6:$I$1005,"Em negociação",Con_ve!$Q$6:$Q$1005,Cad_cl!BG$5))),"",IF($C291="","",SUMIFS(Con_ve!$F$6:$F$1005,Con_ve!$C$6:$C$1005,$C291,Con_ve!$I$6:$I$1005,"Em negociação",Con_ve!$Q$6:$Q$1005,Cad_cl!BG$5)))</f>
        <v/>
      </c>
      <c r="BH291" s="134" t="str">
        <f>IF(ISERR(IF($C291="","",SUMIFS(Con_ve!$F$6:$F$1005,Con_ve!$C$6:$C$1005,$C291,Con_ve!$I$6:$I$1005,"Em negociação",Con_ve!$Q$6:$Q$1005,Cad_cl!BH$5))),"",IF($C291="","",SUMIFS(Con_ve!$F$6:$F$1005,Con_ve!$C$6:$C$1005,$C291,Con_ve!$I$6:$I$1005,"Em negociação",Con_ve!$Q$6:$Q$1005,Cad_cl!BH$5)))</f>
        <v/>
      </c>
      <c r="BI291" s="134" t="str">
        <f>IF(ISERR(IF($C291="","",SUMIFS(Con_ve!$F$6:$F$1005,Con_ve!$C$6:$C$1005,$C291,Con_ve!$I$6:$I$1005,"Em negociação",Con_ve!$Q$6:$Q$1005,Cad_cl!BI$5))),"",IF($C291="","",SUMIFS(Con_ve!$F$6:$F$1005,Con_ve!$C$6:$C$1005,$C291,Con_ve!$I$6:$I$1005,"Em negociação",Con_ve!$Q$6:$Q$1005,Cad_cl!BI$5)))</f>
        <v/>
      </c>
      <c r="BJ291" s="134" t="str">
        <f>IF(ISERR(IF($C291="","",SUMIFS(Con_ve!$F$6:$F$1005,Con_ve!$C$6:$C$1005,$C291,Con_ve!$I$6:$I$1005,"Em negociação",Con_ve!$Q$6:$Q$1005,Cad_cl!BJ$5))),"",IF($C291="","",SUMIFS(Con_ve!$F$6:$F$1005,Con_ve!$C$6:$C$1005,$C291,Con_ve!$I$6:$I$1005,"Em negociação",Con_ve!$Q$6:$Q$1005,Cad_cl!BJ$5)))</f>
        <v/>
      </c>
      <c r="BK291" s="134" t="str">
        <f>IF(ISERR(IF($C291="","",SUMIFS(Con_ve!$F$6:$F$1005,Con_ve!$C$6:$C$1005,$C291,Con_ve!$I$6:$I$1005,"Em negociação",Con_ve!$Q$6:$Q$1005,Cad_cl!BK$5))),"",IF($C291="","",SUMIFS(Con_ve!$F$6:$F$1005,Con_ve!$C$6:$C$1005,$C291,Con_ve!$I$6:$I$1005,"Em negociação",Con_ve!$Q$6:$Q$1005,Cad_cl!BK$5)))</f>
        <v/>
      </c>
      <c r="BL291" s="134" t="str">
        <f>IF(ISERR(IF($C291="","",SUMIFS(Con_ve!$F$6:$F$1005,Con_ve!$C$6:$C$1005,$C291,Con_ve!$I$6:$I$1005,"Em negociação",Con_ve!$Q$6:$Q$1005,Cad_cl!BL$5))),"",IF($C291="","",SUMIFS(Con_ve!$F$6:$F$1005,Con_ve!$C$6:$C$1005,$C291,Con_ve!$I$6:$I$1005,"Em negociação",Con_ve!$Q$6:$Q$1005,Cad_cl!BL$5)))</f>
        <v/>
      </c>
      <c r="BM291" s="134" t="str">
        <f>IF(ISERR(IF($C291="","",SUMIFS(Con_ve!$F$6:$F$1005,Con_ve!$C$6:$C$1005,$C291,Con_ve!$I$6:$I$1005,"Em negociação",Con_ve!$Q$6:$Q$1005,Cad_cl!BM$5))),"",IF($C291="","",SUMIFS(Con_ve!$F$6:$F$1005,Con_ve!$C$6:$C$1005,$C291,Con_ve!$I$6:$I$1005,"Em negociação",Con_ve!$Q$6:$Q$1005,Cad_cl!BM$5)))</f>
        <v/>
      </c>
      <c r="BN291" s="134" t="str">
        <f>IF(ISERR(IF($C291="","",SUMIFS(Con_ve!$F$6:$F$1005,Con_ve!$C$6:$C$1005,$C291,Con_ve!$I$6:$I$1005,"Em negociação",Con_ve!$Q$6:$Q$1005,Cad_cl!BN$5))),"",IF($C291="","",SUMIFS(Con_ve!$F$6:$F$1005,Con_ve!$C$6:$C$1005,$C291,Con_ve!$I$6:$I$1005,"Em negociação",Con_ve!$Q$6:$Q$1005,Cad_cl!BN$5)))</f>
        <v/>
      </c>
      <c r="BO291" s="134" t="str">
        <f>IF(ISERR(IF($C291="","",SUMIFS(Con_ve!$F$6:$F$1005,Con_ve!$C$6:$C$1005,$C291,Con_ve!$I$6:$I$1005,"Em negociação",Con_ve!$Q$6:$Q$1005,Cad_cl!BO$5))),"",IF($C291="","",SUMIFS(Con_ve!$F$6:$F$1005,Con_ve!$C$6:$C$1005,$C291,Con_ve!$I$6:$I$1005,"Em negociação",Con_ve!$Q$6:$Q$1005,Cad_cl!BO$5)))</f>
        <v/>
      </c>
      <c r="BP291" s="134">
        <f t="shared" si="13"/>
        <v>0</v>
      </c>
      <c r="BR291" s="125" t="str">
        <f>IF(ISERR(IF(AND($I291=Re_lo!$E$5,BR$5=VLOOKUP(Re_lo!$H$5,Re_lo!$N$5:$O$16,2,0)),AP291,"")),"",IF(AND($I291=Re_lo!$E$5,BR$5=VLOOKUP(Re_lo!$H$5,Re_lo!$N$5:$O$16,2,0)),AP291,""))</f>
        <v/>
      </c>
      <c r="BS291" s="125" t="str">
        <f>IF(ISERR(IF(AND($I291=Re_lo!$E$5,BS$5=VLOOKUP(Re_lo!$H$5,Re_lo!$N$5:$O$16,2,0)),AQ291,"")),"",IF(AND($I291=Re_lo!$E$5,BS$5=VLOOKUP(Re_lo!$H$5,Re_lo!$N$5:$O$16,2,0)),AQ291,""))</f>
        <v/>
      </c>
      <c r="BT291" s="125" t="str">
        <f>IF(ISERR(IF(AND($I291=Re_lo!$E$5,BT$5=VLOOKUP(Re_lo!$H$5,Re_lo!$N$5:$O$16,2,0)),AR291,"")),"",IF(AND($I291=Re_lo!$E$5,BT$5=VLOOKUP(Re_lo!$H$5,Re_lo!$N$5:$O$16,2,0)),AR291,""))</f>
        <v/>
      </c>
      <c r="BU291" s="125" t="str">
        <f>IF(ISERR(IF(AND($I291=Re_lo!$E$5,BU$5=VLOOKUP(Re_lo!$H$5,Re_lo!$N$5:$O$16,2,0)),AS291,"")),"",IF(AND($I291=Re_lo!$E$5,BU$5=VLOOKUP(Re_lo!$H$5,Re_lo!$N$5:$O$16,2,0)),AS291,""))</f>
        <v/>
      </c>
      <c r="BV291" s="125" t="str">
        <f>IF(ISERR(IF(AND($I291=Re_lo!$E$5,BV$5=VLOOKUP(Re_lo!$H$5,Re_lo!$N$5:$O$16,2,0)),AT291,"")),"",IF(AND($I291=Re_lo!$E$5,BV$5=VLOOKUP(Re_lo!$H$5,Re_lo!$N$5:$O$16,2,0)),AT291,""))</f>
        <v/>
      </c>
      <c r="BW291" s="125" t="str">
        <f>IF(ISERR(IF(AND($I291=Re_lo!$E$5,BW$5=VLOOKUP(Re_lo!$H$5,Re_lo!$N$5:$O$16,2,0)),AU291,"")),"",IF(AND($I291=Re_lo!$E$5,BW$5=VLOOKUP(Re_lo!$H$5,Re_lo!$N$5:$O$16,2,0)),AU291,""))</f>
        <v/>
      </c>
      <c r="BX291" s="125" t="str">
        <f>IF(ISERR(IF(AND($I291=Re_lo!$E$5,BX$5=VLOOKUP(Re_lo!$H$5,Re_lo!$N$5:$O$16,2,0)),AV291,"")),"",IF(AND($I291=Re_lo!$E$5,BX$5=VLOOKUP(Re_lo!$H$5,Re_lo!$N$5:$O$16,2,0)),AV291,""))</f>
        <v/>
      </c>
      <c r="BY291" s="125" t="str">
        <f>IF(ISERR(IF(AND($I291=Re_lo!$E$5,BY$5=VLOOKUP(Re_lo!$H$5,Re_lo!$N$5:$O$16,2,0)),AW291,"")),"",IF(AND($I291=Re_lo!$E$5,BY$5=VLOOKUP(Re_lo!$H$5,Re_lo!$N$5:$O$16,2,0)),AW291,""))</f>
        <v/>
      </c>
      <c r="BZ291" s="125" t="str">
        <f>IF(ISERR(IF(AND($I291=Re_lo!$E$5,BZ$5=VLOOKUP(Re_lo!$H$5,Re_lo!$N$5:$O$16,2,0)),AX291,"")),"",IF(AND($I291=Re_lo!$E$5,BZ$5=VLOOKUP(Re_lo!$H$5,Re_lo!$N$5:$O$16,2,0)),AX291,""))</f>
        <v/>
      </c>
      <c r="CA291" s="125" t="str">
        <f>IF(ISERR(IF(AND($I291=Re_lo!$E$5,CA$5=VLOOKUP(Re_lo!$H$5,Re_lo!$N$5:$O$16,2,0)),AY291,"")),"",IF(AND($I291=Re_lo!$E$5,CA$5=VLOOKUP(Re_lo!$H$5,Re_lo!$N$5:$O$16,2,0)),AY291,""))</f>
        <v/>
      </c>
      <c r="CB291" s="125" t="str">
        <f>IF(ISERR(IF(AND($I291=Re_lo!$E$5,CB$5=VLOOKUP(Re_lo!$H$5,Re_lo!$N$5:$O$16,2,0)),AZ291,"")),"",IF(AND($I291=Re_lo!$E$5,CB$5=VLOOKUP(Re_lo!$H$5,Re_lo!$N$5:$O$16,2,0)),AZ291,""))</f>
        <v/>
      </c>
      <c r="CC291" s="125" t="str">
        <f>IF(ISERR(IF(AND($I291=Re_lo!$E$5,CC$5=VLOOKUP(Re_lo!$H$5,Re_lo!$N$5:$O$16,2,0)),BA291,"")),"",IF(AND($I291=Re_lo!$E$5,CC$5=VLOOKUP(Re_lo!$H$5,Re_lo!$N$5:$O$16,2,0)),BA291,""))</f>
        <v/>
      </c>
      <c r="CD291" s="125" t="str">
        <f>IF(ISERR(IF(AND($I291=Re_lo!$E$5,CD$5=VLOOKUP(Re_lo!$H$5,Re_lo!$N$5:$O$16,2,0)),BB291,"")),"",IF(AND($I291=Re_lo!$E$5,CD$5=VLOOKUP(Re_lo!$H$5,Re_lo!$N$5:$O$16,2,0)),BB291,""))</f>
        <v/>
      </c>
      <c r="CF291" s="125" t="str">
        <f>IF($C291="","",COUNTIFS(Con_ve!$C$6:$C$1005,$C291,Con_ve!$Q$6:$Q$1005,Cad_cl!CF$5))</f>
        <v/>
      </c>
      <c r="CG291" s="125" t="str">
        <f>IF($C291="","",COUNTIFS(Con_ve!$C$6:$C$1005,$C291,Con_ve!$Q$6:$Q$1005,Cad_cl!CG$5))</f>
        <v/>
      </c>
      <c r="CH291" s="125" t="str">
        <f>IF($C291="","",COUNTIFS(Con_ve!$C$6:$C$1005,$C291,Con_ve!$Q$6:$Q$1005,Cad_cl!CH$5))</f>
        <v/>
      </c>
      <c r="CI291" s="125" t="str">
        <f>IF($C291="","",COUNTIFS(Con_ve!$C$6:$C$1005,$C291,Con_ve!$Q$6:$Q$1005,Cad_cl!CI$5))</f>
        <v/>
      </c>
      <c r="CJ291" s="125" t="str">
        <f>IF($C291="","",COUNTIFS(Con_ve!$C$6:$C$1005,$C291,Con_ve!$Q$6:$Q$1005,Cad_cl!CJ$5))</f>
        <v/>
      </c>
      <c r="CK291" s="125" t="str">
        <f>IF($C291="","",COUNTIFS(Con_ve!$C$6:$C$1005,$C291,Con_ve!$Q$6:$Q$1005,Cad_cl!CK$5))</f>
        <v/>
      </c>
      <c r="CL291" s="125" t="str">
        <f>IF($C291="","",COUNTIFS(Con_ve!$C$6:$C$1005,$C291,Con_ve!$Q$6:$Q$1005,Cad_cl!CL$5))</f>
        <v/>
      </c>
      <c r="CM291" s="125" t="str">
        <f>IF($C291="","",COUNTIFS(Con_ve!$C$6:$C$1005,$C291,Con_ve!$Q$6:$Q$1005,Cad_cl!CM$5))</f>
        <v/>
      </c>
      <c r="CN291" s="125" t="str">
        <f>IF($C291="","",COUNTIFS(Con_ve!$C$6:$C$1005,$C291,Con_ve!$Q$6:$Q$1005,Cad_cl!CN$5))</f>
        <v/>
      </c>
      <c r="CO291" s="125" t="str">
        <f>IF($C291="","",COUNTIFS(Con_ve!$C$6:$C$1005,$C291,Con_ve!$Q$6:$Q$1005,Cad_cl!CO$5))</f>
        <v/>
      </c>
      <c r="CP291" s="125" t="str">
        <f>IF($C291="","",COUNTIFS(Con_ve!$C$6:$C$1005,$C291,Con_ve!$Q$6:$Q$1005,Cad_cl!CP$5))</f>
        <v/>
      </c>
      <c r="CQ291" s="125" t="str">
        <f>IF($C291="","",COUNTIFS(Con_ve!$C$6:$C$1005,$C291,Con_ve!$Q$6:$Q$1005,Cad_cl!CQ$5))</f>
        <v/>
      </c>
      <c r="CR291" s="125">
        <f t="shared" si="14"/>
        <v>0</v>
      </c>
    </row>
    <row r="292" spans="3:96" ht="30" customHeight="1">
      <c r="C292" s="153"/>
      <c r="D292" s="153"/>
      <c r="E292" s="154"/>
      <c r="F292" s="153"/>
      <c r="G292" s="155"/>
      <c r="H292" s="153"/>
      <c r="I292" s="153"/>
      <c r="J292" s="132" t="s">
        <v>309</v>
      </c>
      <c r="K292" s="133" t="s">
        <v>309</v>
      </c>
      <c r="L292" s="153"/>
      <c r="M292" s="153"/>
      <c r="N292" s="153"/>
      <c r="O292" s="153"/>
      <c r="P292" s="153"/>
      <c r="Q292" s="153"/>
      <c r="AP292" s="134" t="str">
        <f>IF(ISERR(IF($C292="","",SUMIFS(Con_ve!$F$6:$F$1005,Con_ve!$C$6:$C$1005,$C292,Con_ve!$I$6:$I$1005,"Fechada",Con_ve!$Q$6:$Q$1005,Cad_cl!AP$5))),"",IF($C292="","",SUMIFS(Con_ve!$F$6:$F$1005,Con_ve!$C$6:$C$1005,$C292,Con_ve!$I$6:$I$1005,"Fechada",Con_ve!$Q$6:$Q$1005,Cad_cl!AP$5)))</f>
        <v/>
      </c>
      <c r="AQ292" s="134" t="str">
        <f>IF(ISERR(IF($C292="","",SUMIFS(Con_ve!$F$6:$F$1005,Con_ve!$C$6:$C$1005,$C292,Con_ve!$I$6:$I$1005,"Fechada",Con_ve!$Q$6:$Q$1005,Cad_cl!AQ$5))),"",IF($C292="","",SUMIFS(Con_ve!$F$6:$F$1005,Con_ve!$C$6:$C$1005,$C292,Con_ve!$I$6:$I$1005,"Fechada",Con_ve!$Q$6:$Q$1005,Cad_cl!AQ$5)))</f>
        <v/>
      </c>
      <c r="AR292" s="134" t="str">
        <f>IF(ISERR(IF($C292="","",SUMIFS(Con_ve!$F$6:$F$1005,Con_ve!$C$6:$C$1005,$C292,Con_ve!$I$6:$I$1005,"Fechada",Con_ve!$Q$6:$Q$1005,Cad_cl!AR$5))),"",IF($C292="","",SUMIFS(Con_ve!$F$6:$F$1005,Con_ve!$C$6:$C$1005,$C292,Con_ve!$I$6:$I$1005,"Fechada",Con_ve!$Q$6:$Q$1005,Cad_cl!AR$5)))</f>
        <v/>
      </c>
      <c r="AS292" s="134" t="str">
        <f>IF(ISERR(IF($C292="","",SUMIFS(Con_ve!$F$6:$F$1005,Con_ve!$C$6:$C$1005,$C292,Con_ve!$I$6:$I$1005,"Fechada",Con_ve!$Q$6:$Q$1005,Cad_cl!AS$5))),"",IF($C292="","",SUMIFS(Con_ve!$F$6:$F$1005,Con_ve!$C$6:$C$1005,$C292,Con_ve!$I$6:$I$1005,"Fechada",Con_ve!$Q$6:$Q$1005,Cad_cl!AS$5)))</f>
        <v/>
      </c>
      <c r="AT292" s="134" t="str">
        <f>IF(ISERR(IF($C292="","",SUMIFS(Con_ve!$F$6:$F$1005,Con_ve!$C$6:$C$1005,$C292,Con_ve!$I$6:$I$1005,"Fechada",Con_ve!$Q$6:$Q$1005,Cad_cl!AT$5))),"",IF($C292="","",SUMIFS(Con_ve!$F$6:$F$1005,Con_ve!$C$6:$C$1005,$C292,Con_ve!$I$6:$I$1005,"Fechada",Con_ve!$Q$6:$Q$1005,Cad_cl!AT$5)))</f>
        <v/>
      </c>
      <c r="AU292" s="134" t="str">
        <f>IF(ISERR(IF($C292="","",SUMIFS(Con_ve!$F$6:$F$1005,Con_ve!$C$6:$C$1005,$C292,Con_ve!$I$6:$I$1005,"Fechada",Con_ve!$Q$6:$Q$1005,Cad_cl!AU$5))),"",IF($C292="","",SUMIFS(Con_ve!$F$6:$F$1005,Con_ve!$C$6:$C$1005,$C292,Con_ve!$I$6:$I$1005,"Fechada",Con_ve!$Q$6:$Q$1005,Cad_cl!AU$5)))</f>
        <v/>
      </c>
      <c r="AV292" s="134" t="str">
        <f>IF(ISERR(IF($C292="","",SUMIFS(Con_ve!$F$6:$F$1005,Con_ve!$C$6:$C$1005,$C292,Con_ve!$I$6:$I$1005,"Fechada",Con_ve!$Q$6:$Q$1005,Cad_cl!AV$5))),"",IF($C292="","",SUMIFS(Con_ve!$F$6:$F$1005,Con_ve!$C$6:$C$1005,$C292,Con_ve!$I$6:$I$1005,"Fechada",Con_ve!$Q$6:$Q$1005,Cad_cl!AV$5)))</f>
        <v/>
      </c>
      <c r="AW292" s="134" t="str">
        <f>IF(ISERR(IF($C292="","",SUMIFS(Con_ve!$F$6:$F$1005,Con_ve!$C$6:$C$1005,$C292,Con_ve!$I$6:$I$1005,"Fechada",Con_ve!$Q$6:$Q$1005,Cad_cl!AW$5))),"",IF($C292="","",SUMIFS(Con_ve!$F$6:$F$1005,Con_ve!$C$6:$C$1005,$C292,Con_ve!$I$6:$I$1005,"Fechada",Con_ve!$Q$6:$Q$1005,Cad_cl!AW$5)))</f>
        <v/>
      </c>
      <c r="AX292" s="134" t="str">
        <f>IF(ISERR(IF($C292="","",SUMIFS(Con_ve!$F$6:$F$1005,Con_ve!$C$6:$C$1005,$C292,Con_ve!$I$6:$I$1005,"Fechada",Con_ve!$Q$6:$Q$1005,Cad_cl!AX$5))),"",IF($C292="","",SUMIFS(Con_ve!$F$6:$F$1005,Con_ve!$C$6:$C$1005,$C292,Con_ve!$I$6:$I$1005,"Fechada",Con_ve!$Q$6:$Q$1005,Cad_cl!AX$5)))</f>
        <v/>
      </c>
      <c r="AY292" s="134" t="str">
        <f>IF(ISERR(IF($C292="","",SUMIFS(Con_ve!$F$6:$F$1005,Con_ve!$C$6:$C$1005,$C292,Con_ve!$I$6:$I$1005,"Fechada",Con_ve!$Q$6:$Q$1005,Cad_cl!AY$5))),"",IF($C292="","",SUMIFS(Con_ve!$F$6:$F$1005,Con_ve!$C$6:$C$1005,$C292,Con_ve!$I$6:$I$1005,"Fechada",Con_ve!$Q$6:$Q$1005,Cad_cl!AY$5)))</f>
        <v/>
      </c>
      <c r="AZ292" s="134" t="str">
        <f>IF(ISERR(IF($C292="","",SUMIFS(Con_ve!$F$6:$F$1005,Con_ve!$C$6:$C$1005,$C292,Con_ve!$I$6:$I$1005,"Fechada",Con_ve!$Q$6:$Q$1005,Cad_cl!AZ$5))),"",IF($C292="","",SUMIFS(Con_ve!$F$6:$F$1005,Con_ve!$C$6:$C$1005,$C292,Con_ve!$I$6:$I$1005,"Fechada",Con_ve!$Q$6:$Q$1005,Cad_cl!AZ$5)))</f>
        <v/>
      </c>
      <c r="BA292" s="134" t="str">
        <f>IF(ISERR(IF($C292="","",SUMIFS(Con_ve!$F$6:$F$1005,Con_ve!$C$6:$C$1005,$C292,Con_ve!$I$6:$I$1005,"Fechada",Con_ve!$Q$6:$Q$1005,Cad_cl!BA$5))),"",IF($C292="","",SUMIFS(Con_ve!$F$6:$F$1005,Con_ve!$C$6:$C$1005,$C292,Con_ve!$I$6:$I$1005,"Fechada",Con_ve!$Q$6:$Q$1005,Cad_cl!BA$5)))</f>
        <v/>
      </c>
      <c r="BB292" s="134">
        <f t="shared" si="12"/>
        <v>0</v>
      </c>
      <c r="BD292" s="134" t="str">
        <f>IF(ISERR(IF($C292="","",SUMIFS(Con_ve!$F$6:$F$1005,Con_ve!$C$6:$C$1005,$C292,Con_ve!$I$6:$I$1005,"Em negociação",Con_ve!$Q$6:$Q$1005,Cad_cl!BD$5))),"",IF($C292="","",SUMIFS(Con_ve!$F$6:$F$1005,Con_ve!$C$6:$C$1005,$C292,Con_ve!$I$6:$I$1005,"Em negociação",Con_ve!$Q$6:$Q$1005,Cad_cl!BD$5)))</f>
        <v/>
      </c>
      <c r="BE292" s="134" t="str">
        <f>IF(ISERR(IF($C292="","",SUMIFS(Con_ve!$F$6:$F$1005,Con_ve!$C$6:$C$1005,$C292,Con_ve!$I$6:$I$1005,"Em negociação",Con_ve!$Q$6:$Q$1005,Cad_cl!BE$5))),"",IF($C292="","",SUMIFS(Con_ve!$F$6:$F$1005,Con_ve!$C$6:$C$1005,$C292,Con_ve!$I$6:$I$1005,"Em negociação",Con_ve!$Q$6:$Q$1005,Cad_cl!BE$5)))</f>
        <v/>
      </c>
      <c r="BF292" s="134" t="str">
        <f>IF(ISERR(IF($C292="","",SUMIFS(Con_ve!$F$6:$F$1005,Con_ve!$C$6:$C$1005,$C292,Con_ve!$I$6:$I$1005,"Em negociação",Con_ve!$Q$6:$Q$1005,Cad_cl!BF$5))),"",IF($C292="","",SUMIFS(Con_ve!$F$6:$F$1005,Con_ve!$C$6:$C$1005,$C292,Con_ve!$I$6:$I$1005,"Em negociação",Con_ve!$Q$6:$Q$1005,Cad_cl!BF$5)))</f>
        <v/>
      </c>
      <c r="BG292" s="134" t="str">
        <f>IF(ISERR(IF($C292="","",SUMIFS(Con_ve!$F$6:$F$1005,Con_ve!$C$6:$C$1005,$C292,Con_ve!$I$6:$I$1005,"Em negociação",Con_ve!$Q$6:$Q$1005,Cad_cl!BG$5))),"",IF($C292="","",SUMIFS(Con_ve!$F$6:$F$1005,Con_ve!$C$6:$C$1005,$C292,Con_ve!$I$6:$I$1005,"Em negociação",Con_ve!$Q$6:$Q$1005,Cad_cl!BG$5)))</f>
        <v/>
      </c>
      <c r="BH292" s="134" t="str">
        <f>IF(ISERR(IF($C292="","",SUMIFS(Con_ve!$F$6:$F$1005,Con_ve!$C$6:$C$1005,$C292,Con_ve!$I$6:$I$1005,"Em negociação",Con_ve!$Q$6:$Q$1005,Cad_cl!BH$5))),"",IF($C292="","",SUMIFS(Con_ve!$F$6:$F$1005,Con_ve!$C$6:$C$1005,$C292,Con_ve!$I$6:$I$1005,"Em negociação",Con_ve!$Q$6:$Q$1005,Cad_cl!BH$5)))</f>
        <v/>
      </c>
      <c r="BI292" s="134" t="str">
        <f>IF(ISERR(IF($C292="","",SUMIFS(Con_ve!$F$6:$F$1005,Con_ve!$C$6:$C$1005,$C292,Con_ve!$I$6:$I$1005,"Em negociação",Con_ve!$Q$6:$Q$1005,Cad_cl!BI$5))),"",IF($C292="","",SUMIFS(Con_ve!$F$6:$F$1005,Con_ve!$C$6:$C$1005,$C292,Con_ve!$I$6:$I$1005,"Em negociação",Con_ve!$Q$6:$Q$1005,Cad_cl!BI$5)))</f>
        <v/>
      </c>
      <c r="BJ292" s="134" t="str">
        <f>IF(ISERR(IF($C292="","",SUMIFS(Con_ve!$F$6:$F$1005,Con_ve!$C$6:$C$1005,$C292,Con_ve!$I$6:$I$1005,"Em negociação",Con_ve!$Q$6:$Q$1005,Cad_cl!BJ$5))),"",IF($C292="","",SUMIFS(Con_ve!$F$6:$F$1005,Con_ve!$C$6:$C$1005,$C292,Con_ve!$I$6:$I$1005,"Em negociação",Con_ve!$Q$6:$Q$1005,Cad_cl!BJ$5)))</f>
        <v/>
      </c>
      <c r="BK292" s="134" t="str">
        <f>IF(ISERR(IF($C292="","",SUMIFS(Con_ve!$F$6:$F$1005,Con_ve!$C$6:$C$1005,$C292,Con_ve!$I$6:$I$1005,"Em negociação",Con_ve!$Q$6:$Q$1005,Cad_cl!BK$5))),"",IF($C292="","",SUMIFS(Con_ve!$F$6:$F$1005,Con_ve!$C$6:$C$1005,$C292,Con_ve!$I$6:$I$1005,"Em negociação",Con_ve!$Q$6:$Q$1005,Cad_cl!BK$5)))</f>
        <v/>
      </c>
      <c r="BL292" s="134" t="str">
        <f>IF(ISERR(IF($C292="","",SUMIFS(Con_ve!$F$6:$F$1005,Con_ve!$C$6:$C$1005,$C292,Con_ve!$I$6:$I$1005,"Em negociação",Con_ve!$Q$6:$Q$1005,Cad_cl!BL$5))),"",IF($C292="","",SUMIFS(Con_ve!$F$6:$F$1005,Con_ve!$C$6:$C$1005,$C292,Con_ve!$I$6:$I$1005,"Em negociação",Con_ve!$Q$6:$Q$1005,Cad_cl!BL$5)))</f>
        <v/>
      </c>
      <c r="BM292" s="134" t="str">
        <f>IF(ISERR(IF($C292="","",SUMIFS(Con_ve!$F$6:$F$1005,Con_ve!$C$6:$C$1005,$C292,Con_ve!$I$6:$I$1005,"Em negociação",Con_ve!$Q$6:$Q$1005,Cad_cl!BM$5))),"",IF($C292="","",SUMIFS(Con_ve!$F$6:$F$1005,Con_ve!$C$6:$C$1005,$C292,Con_ve!$I$6:$I$1005,"Em negociação",Con_ve!$Q$6:$Q$1005,Cad_cl!BM$5)))</f>
        <v/>
      </c>
      <c r="BN292" s="134" t="str">
        <f>IF(ISERR(IF($C292="","",SUMIFS(Con_ve!$F$6:$F$1005,Con_ve!$C$6:$C$1005,$C292,Con_ve!$I$6:$I$1005,"Em negociação",Con_ve!$Q$6:$Q$1005,Cad_cl!BN$5))),"",IF($C292="","",SUMIFS(Con_ve!$F$6:$F$1005,Con_ve!$C$6:$C$1005,$C292,Con_ve!$I$6:$I$1005,"Em negociação",Con_ve!$Q$6:$Q$1005,Cad_cl!BN$5)))</f>
        <v/>
      </c>
      <c r="BO292" s="134" t="str">
        <f>IF(ISERR(IF($C292="","",SUMIFS(Con_ve!$F$6:$F$1005,Con_ve!$C$6:$C$1005,$C292,Con_ve!$I$6:$I$1005,"Em negociação",Con_ve!$Q$6:$Q$1005,Cad_cl!BO$5))),"",IF($C292="","",SUMIFS(Con_ve!$F$6:$F$1005,Con_ve!$C$6:$C$1005,$C292,Con_ve!$I$6:$I$1005,"Em negociação",Con_ve!$Q$6:$Q$1005,Cad_cl!BO$5)))</f>
        <v/>
      </c>
      <c r="BP292" s="134">
        <f t="shared" si="13"/>
        <v>0</v>
      </c>
      <c r="BR292" s="125" t="str">
        <f>IF(ISERR(IF(AND($I292=Re_lo!$E$5,BR$5=VLOOKUP(Re_lo!$H$5,Re_lo!$N$5:$O$16,2,0)),AP292,"")),"",IF(AND($I292=Re_lo!$E$5,BR$5=VLOOKUP(Re_lo!$H$5,Re_lo!$N$5:$O$16,2,0)),AP292,""))</f>
        <v/>
      </c>
      <c r="BS292" s="125" t="str">
        <f>IF(ISERR(IF(AND($I292=Re_lo!$E$5,BS$5=VLOOKUP(Re_lo!$H$5,Re_lo!$N$5:$O$16,2,0)),AQ292,"")),"",IF(AND($I292=Re_lo!$E$5,BS$5=VLOOKUP(Re_lo!$H$5,Re_lo!$N$5:$O$16,2,0)),AQ292,""))</f>
        <v/>
      </c>
      <c r="BT292" s="125" t="str">
        <f>IF(ISERR(IF(AND($I292=Re_lo!$E$5,BT$5=VLOOKUP(Re_lo!$H$5,Re_lo!$N$5:$O$16,2,0)),AR292,"")),"",IF(AND($I292=Re_lo!$E$5,BT$5=VLOOKUP(Re_lo!$H$5,Re_lo!$N$5:$O$16,2,0)),AR292,""))</f>
        <v/>
      </c>
      <c r="BU292" s="125" t="str">
        <f>IF(ISERR(IF(AND($I292=Re_lo!$E$5,BU$5=VLOOKUP(Re_lo!$H$5,Re_lo!$N$5:$O$16,2,0)),AS292,"")),"",IF(AND($I292=Re_lo!$E$5,BU$5=VLOOKUP(Re_lo!$H$5,Re_lo!$N$5:$O$16,2,0)),AS292,""))</f>
        <v/>
      </c>
      <c r="BV292" s="125" t="str">
        <f>IF(ISERR(IF(AND($I292=Re_lo!$E$5,BV$5=VLOOKUP(Re_lo!$H$5,Re_lo!$N$5:$O$16,2,0)),AT292,"")),"",IF(AND($I292=Re_lo!$E$5,BV$5=VLOOKUP(Re_lo!$H$5,Re_lo!$N$5:$O$16,2,0)),AT292,""))</f>
        <v/>
      </c>
      <c r="BW292" s="125" t="str">
        <f>IF(ISERR(IF(AND($I292=Re_lo!$E$5,BW$5=VLOOKUP(Re_lo!$H$5,Re_lo!$N$5:$O$16,2,0)),AU292,"")),"",IF(AND($I292=Re_lo!$E$5,BW$5=VLOOKUP(Re_lo!$H$5,Re_lo!$N$5:$O$16,2,0)),AU292,""))</f>
        <v/>
      </c>
      <c r="BX292" s="125" t="str">
        <f>IF(ISERR(IF(AND($I292=Re_lo!$E$5,BX$5=VLOOKUP(Re_lo!$H$5,Re_lo!$N$5:$O$16,2,0)),AV292,"")),"",IF(AND($I292=Re_lo!$E$5,BX$5=VLOOKUP(Re_lo!$H$5,Re_lo!$N$5:$O$16,2,0)),AV292,""))</f>
        <v/>
      </c>
      <c r="BY292" s="125" t="str">
        <f>IF(ISERR(IF(AND($I292=Re_lo!$E$5,BY$5=VLOOKUP(Re_lo!$H$5,Re_lo!$N$5:$O$16,2,0)),AW292,"")),"",IF(AND($I292=Re_lo!$E$5,BY$5=VLOOKUP(Re_lo!$H$5,Re_lo!$N$5:$O$16,2,0)),AW292,""))</f>
        <v/>
      </c>
      <c r="BZ292" s="125" t="str">
        <f>IF(ISERR(IF(AND($I292=Re_lo!$E$5,BZ$5=VLOOKUP(Re_lo!$H$5,Re_lo!$N$5:$O$16,2,0)),AX292,"")),"",IF(AND($I292=Re_lo!$E$5,BZ$5=VLOOKUP(Re_lo!$H$5,Re_lo!$N$5:$O$16,2,0)),AX292,""))</f>
        <v/>
      </c>
      <c r="CA292" s="125" t="str">
        <f>IF(ISERR(IF(AND($I292=Re_lo!$E$5,CA$5=VLOOKUP(Re_lo!$H$5,Re_lo!$N$5:$O$16,2,0)),AY292,"")),"",IF(AND($I292=Re_lo!$E$5,CA$5=VLOOKUP(Re_lo!$H$5,Re_lo!$N$5:$O$16,2,0)),AY292,""))</f>
        <v/>
      </c>
      <c r="CB292" s="125" t="str">
        <f>IF(ISERR(IF(AND($I292=Re_lo!$E$5,CB$5=VLOOKUP(Re_lo!$H$5,Re_lo!$N$5:$O$16,2,0)),AZ292,"")),"",IF(AND($I292=Re_lo!$E$5,CB$5=VLOOKUP(Re_lo!$H$5,Re_lo!$N$5:$O$16,2,0)),AZ292,""))</f>
        <v/>
      </c>
      <c r="CC292" s="125" t="str">
        <f>IF(ISERR(IF(AND($I292=Re_lo!$E$5,CC$5=VLOOKUP(Re_lo!$H$5,Re_lo!$N$5:$O$16,2,0)),BA292,"")),"",IF(AND($I292=Re_lo!$E$5,CC$5=VLOOKUP(Re_lo!$H$5,Re_lo!$N$5:$O$16,2,0)),BA292,""))</f>
        <v/>
      </c>
      <c r="CD292" s="125" t="str">
        <f>IF(ISERR(IF(AND($I292=Re_lo!$E$5,CD$5=VLOOKUP(Re_lo!$H$5,Re_lo!$N$5:$O$16,2,0)),BB292,"")),"",IF(AND($I292=Re_lo!$E$5,CD$5=VLOOKUP(Re_lo!$H$5,Re_lo!$N$5:$O$16,2,0)),BB292,""))</f>
        <v/>
      </c>
      <c r="CF292" s="125" t="str">
        <f>IF($C292="","",COUNTIFS(Con_ve!$C$6:$C$1005,$C292,Con_ve!$Q$6:$Q$1005,Cad_cl!CF$5))</f>
        <v/>
      </c>
      <c r="CG292" s="125" t="str">
        <f>IF($C292="","",COUNTIFS(Con_ve!$C$6:$C$1005,$C292,Con_ve!$Q$6:$Q$1005,Cad_cl!CG$5))</f>
        <v/>
      </c>
      <c r="CH292" s="125" t="str">
        <f>IF($C292="","",COUNTIFS(Con_ve!$C$6:$C$1005,$C292,Con_ve!$Q$6:$Q$1005,Cad_cl!CH$5))</f>
        <v/>
      </c>
      <c r="CI292" s="125" t="str">
        <f>IF($C292="","",COUNTIFS(Con_ve!$C$6:$C$1005,$C292,Con_ve!$Q$6:$Q$1005,Cad_cl!CI$5))</f>
        <v/>
      </c>
      <c r="CJ292" s="125" t="str">
        <f>IF($C292="","",COUNTIFS(Con_ve!$C$6:$C$1005,$C292,Con_ve!$Q$6:$Q$1005,Cad_cl!CJ$5))</f>
        <v/>
      </c>
      <c r="CK292" s="125" t="str">
        <f>IF($C292="","",COUNTIFS(Con_ve!$C$6:$C$1005,$C292,Con_ve!$Q$6:$Q$1005,Cad_cl!CK$5))</f>
        <v/>
      </c>
      <c r="CL292" s="125" t="str">
        <f>IF($C292="","",COUNTIFS(Con_ve!$C$6:$C$1005,$C292,Con_ve!$Q$6:$Q$1005,Cad_cl!CL$5))</f>
        <v/>
      </c>
      <c r="CM292" s="125" t="str">
        <f>IF($C292="","",COUNTIFS(Con_ve!$C$6:$C$1005,$C292,Con_ve!$Q$6:$Q$1005,Cad_cl!CM$5))</f>
        <v/>
      </c>
      <c r="CN292" s="125" t="str">
        <f>IF($C292="","",COUNTIFS(Con_ve!$C$6:$C$1005,$C292,Con_ve!$Q$6:$Q$1005,Cad_cl!CN$5))</f>
        <v/>
      </c>
      <c r="CO292" s="125" t="str">
        <f>IF($C292="","",COUNTIFS(Con_ve!$C$6:$C$1005,$C292,Con_ve!$Q$6:$Q$1005,Cad_cl!CO$5))</f>
        <v/>
      </c>
      <c r="CP292" s="125" t="str">
        <f>IF($C292="","",COUNTIFS(Con_ve!$C$6:$C$1005,$C292,Con_ve!$Q$6:$Q$1005,Cad_cl!CP$5))</f>
        <v/>
      </c>
      <c r="CQ292" s="125" t="str">
        <f>IF($C292="","",COUNTIFS(Con_ve!$C$6:$C$1005,$C292,Con_ve!$Q$6:$Q$1005,Cad_cl!CQ$5))</f>
        <v/>
      </c>
      <c r="CR292" s="125">
        <f t="shared" si="14"/>
        <v>0</v>
      </c>
    </row>
    <row r="293" spans="3:96" ht="30" customHeight="1">
      <c r="C293" s="153"/>
      <c r="D293" s="153"/>
      <c r="E293" s="154"/>
      <c r="F293" s="153"/>
      <c r="G293" s="155"/>
      <c r="H293" s="153"/>
      <c r="I293" s="153"/>
      <c r="J293" s="132" t="s">
        <v>309</v>
      </c>
      <c r="K293" s="133" t="s">
        <v>309</v>
      </c>
      <c r="L293" s="153"/>
      <c r="M293" s="153"/>
      <c r="N293" s="153"/>
      <c r="O293" s="153"/>
      <c r="P293" s="153"/>
      <c r="Q293" s="153"/>
      <c r="AP293" s="134" t="str">
        <f>IF(ISERR(IF($C293="","",SUMIFS(Con_ve!$F$6:$F$1005,Con_ve!$C$6:$C$1005,$C293,Con_ve!$I$6:$I$1005,"Fechada",Con_ve!$Q$6:$Q$1005,Cad_cl!AP$5))),"",IF($C293="","",SUMIFS(Con_ve!$F$6:$F$1005,Con_ve!$C$6:$C$1005,$C293,Con_ve!$I$6:$I$1005,"Fechada",Con_ve!$Q$6:$Q$1005,Cad_cl!AP$5)))</f>
        <v/>
      </c>
      <c r="AQ293" s="134" t="str">
        <f>IF(ISERR(IF($C293="","",SUMIFS(Con_ve!$F$6:$F$1005,Con_ve!$C$6:$C$1005,$C293,Con_ve!$I$6:$I$1005,"Fechada",Con_ve!$Q$6:$Q$1005,Cad_cl!AQ$5))),"",IF($C293="","",SUMIFS(Con_ve!$F$6:$F$1005,Con_ve!$C$6:$C$1005,$C293,Con_ve!$I$6:$I$1005,"Fechada",Con_ve!$Q$6:$Q$1005,Cad_cl!AQ$5)))</f>
        <v/>
      </c>
      <c r="AR293" s="134" t="str">
        <f>IF(ISERR(IF($C293="","",SUMIFS(Con_ve!$F$6:$F$1005,Con_ve!$C$6:$C$1005,$C293,Con_ve!$I$6:$I$1005,"Fechada",Con_ve!$Q$6:$Q$1005,Cad_cl!AR$5))),"",IF($C293="","",SUMIFS(Con_ve!$F$6:$F$1005,Con_ve!$C$6:$C$1005,$C293,Con_ve!$I$6:$I$1005,"Fechada",Con_ve!$Q$6:$Q$1005,Cad_cl!AR$5)))</f>
        <v/>
      </c>
      <c r="AS293" s="134" t="str">
        <f>IF(ISERR(IF($C293="","",SUMIFS(Con_ve!$F$6:$F$1005,Con_ve!$C$6:$C$1005,$C293,Con_ve!$I$6:$I$1005,"Fechada",Con_ve!$Q$6:$Q$1005,Cad_cl!AS$5))),"",IF($C293="","",SUMIFS(Con_ve!$F$6:$F$1005,Con_ve!$C$6:$C$1005,$C293,Con_ve!$I$6:$I$1005,"Fechada",Con_ve!$Q$6:$Q$1005,Cad_cl!AS$5)))</f>
        <v/>
      </c>
      <c r="AT293" s="134" t="str">
        <f>IF(ISERR(IF($C293="","",SUMIFS(Con_ve!$F$6:$F$1005,Con_ve!$C$6:$C$1005,$C293,Con_ve!$I$6:$I$1005,"Fechada",Con_ve!$Q$6:$Q$1005,Cad_cl!AT$5))),"",IF($C293="","",SUMIFS(Con_ve!$F$6:$F$1005,Con_ve!$C$6:$C$1005,$C293,Con_ve!$I$6:$I$1005,"Fechada",Con_ve!$Q$6:$Q$1005,Cad_cl!AT$5)))</f>
        <v/>
      </c>
      <c r="AU293" s="134" t="str">
        <f>IF(ISERR(IF($C293="","",SUMIFS(Con_ve!$F$6:$F$1005,Con_ve!$C$6:$C$1005,$C293,Con_ve!$I$6:$I$1005,"Fechada",Con_ve!$Q$6:$Q$1005,Cad_cl!AU$5))),"",IF($C293="","",SUMIFS(Con_ve!$F$6:$F$1005,Con_ve!$C$6:$C$1005,$C293,Con_ve!$I$6:$I$1005,"Fechada",Con_ve!$Q$6:$Q$1005,Cad_cl!AU$5)))</f>
        <v/>
      </c>
      <c r="AV293" s="134" t="str">
        <f>IF(ISERR(IF($C293="","",SUMIFS(Con_ve!$F$6:$F$1005,Con_ve!$C$6:$C$1005,$C293,Con_ve!$I$6:$I$1005,"Fechada",Con_ve!$Q$6:$Q$1005,Cad_cl!AV$5))),"",IF($C293="","",SUMIFS(Con_ve!$F$6:$F$1005,Con_ve!$C$6:$C$1005,$C293,Con_ve!$I$6:$I$1005,"Fechada",Con_ve!$Q$6:$Q$1005,Cad_cl!AV$5)))</f>
        <v/>
      </c>
      <c r="AW293" s="134" t="str">
        <f>IF(ISERR(IF($C293="","",SUMIFS(Con_ve!$F$6:$F$1005,Con_ve!$C$6:$C$1005,$C293,Con_ve!$I$6:$I$1005,"Fechada",Con_ve!$Q$6:$Q$1005,Cad_cl!AW$5))),"",IF($C293="","",SUMIFS(Con_ve!$F$6:$F$1005,Con_ve!$C$6:$C$1005,$C293,Con_ve!$I$6:$I$1005,"Fechada",Con_ve!$Q$6:$Q$1005,Cad_cl!AW$5)))</f>
        <v/>
      </c>
      <c r="AX293" s="134" t="str">
        <f>IF(ISERR(IF($C293="","",SUMIFS(Con_ve!$F$6:$F$1005,Con_ve!$C$6:$C$1005,$C293,Con_ve!$I$6:$I$1005,"Fechada",Con_ve!$Q$6:$Q$1005,Cad_cl!AX$5))),"",IF($C293="","",SUMIFS(Con_ve!$F$6:$F$1005,Con_ve!$C$6:$C$1005,$C293,Con_ve!$I$6:$I$1005,"Fechada",Con_ve!$Q$6:$Q$1005,Cad_cl!AX$5)))</f>
        <v/>
      </c>
      <c r="AY293" s="134" t="str">
        <f>IF(ISERR(IF($C293="","",SUMIFS(Con_ve!$F$6:$F$1005,Con_ve!$C$6:$C$1005,$C293,Con_ve!$I$6:$I$1005,"Fechada",Con_ve!$Q$6:$Q$1005,Cad_cl!AY$5))),"",IF($C293="","",SUMIFS(Con_ve!$F$6:$F$1005,Con_ve!$C$6:$C$1005,$C293,Con_ve!$I$6:$I$1005,"Fechada",Con_ve!$Q$6:$Q$1005,Cad_cl!AY$5)))</f>
        <v/>
      </c>
      <c r="AZ293" s="134" t="str">
        <f>IF(ISERR(IF($C293="","",SUMIFS(Con_ve!$F$6:$F$1005,Con_ve!$C$6:$C$1005,$C293,Con_ve!$I$6:$I$1005,"Fechada",Con_ve!$Q$6:$Q$1005,Cad_cl!AZ$5))),"",IF($C293="","",SUMIFS(Con_ve!$F$6:$F$1005,Con_ve!$C$6:$C$1005,$C293,Con_ve!$I$6:$I$1005,"Fechada",Con_ve!$Q$6:$Q$1005,Cad_cl!AZ$5)))</f>
        <v/>
      </c>
      <c r="BA293" s="134" t="str">
        <f>IF(ISERR(IF($C293="","",SUMIFS(Con_ve!$F$6:$F$1005,Con_ve!$C$6:$C$1005,$C293,Con_ve!$I$6:$I$1005,"Fechada",Con_ve!$Q$6:$Q$1005,Cad_cl!BA$5))),"",IF($C293="","",SUMIFS(Con_ve!$F$6:$F$1005,Con_ve!$C$6:$C$1005,$C293,Con_ve!$I$6:$I$1005,"Fechada",Con_ve!$Q$6:$Q$1005,Cad_cl!BA$5)))</f>
        <v/>
      </c>
      <c r="BB293" s="134">
        <f t="shared" si="12"/>
        <v>0</v>
      </c>
      <c r="BD293" s="134" t="str">
        <f>IF(ISERR(IF($C293="","",SUMIFS(Con_ve!$F$6:$F$1005,Con_ve!$C$6:$C$1005,$C293,Con_ve!$I$6:$I$1005,"Em negociação",Con_ve!$Q$6:$Q$1005,Cad_cl!BD$5))),"",IF($C293="","",SUMIFS(Con_ve!$F$6:$F$1005,Con_ve!$C$6:$C$1005,$C293,Con_ve!$I$6:$I$1005,"Em negociação",Con_ve!$Q$6:$Q$1005,Cad_cl!BD$5)))</f>
        <v/>
      </c>
      <c r="BE293" s="134" t="str">
        <f>IF(ISERR(IF($C293="","",SUMIFS(Con_ve!$F$6:$F$1005,Con_ve!$C$6:$C$1005,$C293,Con_ve!$I$6:$I$1005,"Em negociação",Con_ve!$Q$6:$Q$1005,Cad_cl!BE$5))),"",IF($C293="","",SUMIFS(Con_ve!$F$6:$F$1005,Con_ve!$C$6:$C$1005,$C293,Con_ve!$I$6:$I$1005,"Em negociação",Con_ve!$Q$6:$Q$1005,Cad_cl!BE$5)))</f>
        <v/>
      </c>
      <c r="BF293" s="134" t="str">
        <f>IF(ISERR(IF($C293="","",SUMIFS(Con_ve!$F$6:$F$1005,Con_ve!$C$6:$C$1005,$C293,Con_ve!$I$6:$I$1005,"Em negociação",Con_ve!$Q$6:$Q$1005,Cad_cl!BF$5))),"",IF($C293="","",SUMIFS(Con_ve!$F$6:$F$1005,Con_ve!$C$6:$C$1005,$C293,Con_ve!$I$6:$I$1005,"Em negociação",Con_ve!$Q$6:$Q$1005,Cad_cl!BF$5)))</f>
        <v/>
      </c>
      <c r="BG293" s="134" t="str">
        <f>IF(ISERR(IF($C293="","",SUMIFS(Con_ve!$F$6:$F$1005,Con_ve!$C$6:$C$1005,$C293,Con_ve!$I$6:$I$1005,"Em negociação",Con_ve!$Q$6:$Q$1005,Cad_cl!BG$5))),"",IF($C293="","",SUMIFS(Con_ve!$F$6:$F$1005,Con_ve!$C$6:$C$1005,$C293,Con_ve!$I$6:$I$1005,"Em negociação",Con_ve!$Q$6:$Q$1005,Cad_cl!BG$5)))</f>
        <v/>
      </c>
      <c r="BH293" s="134" t="str">
        <f>IF(ISERR(IF($C293="","",SUMIFS(Con_ve!$F$6:$F$1005,Con_ve!$C$6:$C$1005,$C293,Con_ve!$I$6:$I$1005,"Em negociação",Con_ve!$Q$6:$Q$1005,Cad_cl!BH$5))),"",IF($C293="","",SUMIFS(Con_ve!$F$6:$F$1005,Con_ve!$C$6:$C$1005,$C293,Con_ve!$I$6:$I$1005,"Em negociação",Con_ve!$Q$6:$Q$1005,Cad_cl!BH$5)))</f>
        <v/>
      </c>
      <c r="BI293" s="134" t="str">
        <f>IF(ISERR(IF($C293="","",SUMIFS(Con_ve!$F$6:$F$1005,Con_ve!$C$6:$C$1005,$C293,Con_ve!$I$6:$I$1005,"Em negociação",Con_ve!$Q$6:$Q$1005,Cad_cl!BI$5))),"",IF($C293="","",SUMIFS(Con_ve!$F$6:$F$1005,Con_ve!$C$6:$C$1005,$C293,Con_ve!$I$6:$I$1005,"Em negociação",Con_ve!$Q$6:$Q$1005,Cad_cl!BI$5)))</f>
        <v/>
      </c>
      <c r="BJ293" s="134" t="str">
        <f>IF(ISERR(IF($C293="","",SUMIFS(Con_ve!$F$6:$F$1005,Con_ve!$C$6:$C$1005,$C293,Con_ve!$I$6:$I$1005,"Em negociação",Con_ve!$Q$6:$Q$1005,Cad_cl!BJ$5))),"",IF($C293="","",SUMIFS(Con_ve!$F$6:$F$1005,Con_ve!$C$6:$C$1005,$C293,Con_ve!$I$6:$I$1005,"Em negociação",Con_ve!$Q$6:$Q$1005,Cad_cl!BJ$5)))</f>
        <v/>
      </c>
      <c r="BK293" s="134" t="str">
        <f>IF(ISERR(IF($C293="","",SUMIFS(Con_ve!$F$6:$F$1005,Con_ve!$C$6:$C$1005,$C293,Con_ve!$I$6:$I$1005,"Em negociação",Con_ve!$Q$6:$Q$1005,Cad_cl!BK$5))),"",IF($C293="","",SUMIFS(Con_ve!$F$6:$F$1005,Con_ve!$C$6:$C$1005,$C293,Con_ve!$I$6:$I$1005,"Em negociação",Con_ve!$Q$6:$Q$1005,Cad_cl!BK$5)))</f>
        <v/>
      </c>
      <c r="BL293" s="134" t="str">
        <f>IF(ISERR(IF($C293="","",SUMIFS(Con_ve!$F$6:$F$1005,Con_ve!$C$6:$C$1005,$C293,Con_ve!$I$6:$I$1005,"Em negociação",Con_ve!$Q$6:$Q$1005,Cad_cl!BL$5))),"",IF($C293="","",SUMIFS(Con_ve!$F$6:$F$1005,Con_ve!$C$6:$C$1005,$C293,Con_ve!$I$6:$I$1005,"Em negociação",Con_ve!$Q$6:$Q$1005,Cad_cl!BL$5)))</f>
        <v/>
      </c>
      <c r="BM293" s="134" t="str">
        <f>IF(ISERR(IF($C293="","",SUMIFS(Con_ve!$F$6:$F$1005,Con_ve!$C$6:$C$1005,$C293,Con_ve!$I$6:$I$1005,"Em negociação",Con_ve!$Q$6:$Q$1005,Cad_cl!BM$5))),"",IF($C293="","",SUMIFS(Con_ve!$F$6:$F$1005,Con_ve!$C$6:$C$1005,$C293,Con_ve!$I$6:$I$1005,"Em negociação",Con_ve!$Q$6:$Q$1005,Cad_cl!BM$5)))</f>
        <v/>
      </c>
      <c r="BN293" s="134" t="str">
        <f>IF(ISERR(IF($C293="","",SUMIFS(Con_ve!$F$6:$F$1005,Con_ve!$C$6:$C$1005,$C293,Con_ve!$I$6:$I$1005,"Em negociação",Con_ve!$Q$6:$Q$1005,Cad_cl!BN$5))),"",IF($C293="","",SUMIFS(Con_ve!$F$6:$F$1005,Con_ve!$C$6:$C$1005,$C293,Con_ve!$I$6:$I$1005,"Em negociação",Con_ve!$Q$6:$Q$1005,Cad_cl!BN$5)))</f>
        <v/>
      </c>
      <c r="BO293" s="134" t="str">
        <f>IF(ISERR(IF($C293="","",SUMIFS(Con_ve!$F$6:$F$1005,Con_ve!$C$6:$C$1005,$C293,Con_ve!$I$6:$I$1005,"Em negociação",Con_ve!$Q$6:$Q$1005,Cad_cl!BO$5))),"",IF($C293="","",SUMIFS(Con_ve!$F$6:$F$1005,Con_ve!$C$6:$C$1005,$C293,Con_ve!$I$6:$I$1005,"Em negociação",Con_ve!$Q$6:$Q$1005,Cad_cl!BO$5)))</f>
        <v/>
      </c>
      <c r="BP293" s="134">
        <f t="shared" si="13"/>
        <v>0</v>
      </c>
      <c r="BR293" s="125" t="str">
        <f>IF(ISERR(IF(AND($I293=Re_lo!$E$5,BR$5=VLOOKUP(Re_lo!$H$5,Re_lo!$N$5:$O$16,2,0)),AP293,"")),"",IF(AND($I293=Re_lo!$E$5,BR$5=VLOOKUP(Re_lo!$H$5,Re_lo!$N$5:$O$16,2,0)),AP293,""))</f>
        <v/>
      </c>
      <c r="BS293" s="125" t="str">
        <f>IF(ISERR(IF(AND($I293=Re_lo!$E$5,BS$5=VLOOKUP(Re_lo!$H$5,Re_lo!$N$5:$O$16,2,0)),AQ293,"")),"",IF(AND($I293=Re_lo!$E$5,BS$5=VLOOKUP(Re_lo!$H$5,Re_lo!$N$5:$O$16,2,0)),AQ293,""))</f>
        <v/>
      </c>
      <c r="BT293" s="125" t="str">
        <f>IF(ISERR(IF(AND($I293=Re_lo!$E$5,BT$5=VLOOKUP(Re_lo!$H$5,Re_lo!$N$5:$O$16,2,0)),AR293,"")),"",IF(AND($I293=Re_lo!$E$5,BT$5=VLOOKUP(Re_lo!$H$5,Re_lo!$N$5:$O$16,2,0)),AR293,""))</f>
        <v/>
      </c>
      <c r="BU293" s="125" t="str">
        <f>IF(ISERR(IF(AND($I293=Re_lo!$E$5,BU$5=VLOOKUP(Re_lo!$H$5,Re_lo!$N$5:$O$16,2,0)),AS293,"")),"",IF(AND($I293=Re_lo!$E$5,BU$5=VLOOKUP(Re_lo!$H$5,Re_lo!$N$5:$O$16,2,0)),AS293,""))</f>
        <v/>
      </c>
      <c r="BV293" s="125" t="str">
        <f>IF(ISERR(IF(AND($I293=Re_lo!$E$5,BV$5=VLOOKUP(Re_lo!$H$5,Re_lo!$N$5:$O$16,2,0)),AT293,"")),"",IF(AND($I293=Re_lo!$E$5,BV$5=VLOOKUP(Re_lo!$H$5,Re_lo!$N$5:$O$16,2,0)),AT293,""))</f>
        <v/>
      </c>
      <c r="BW293" s="125" t="str">
        <f>IF(ISERR(IF(AND($I293=Re_lo!$E$5,BW$5=VLOOKUP(Re_lo!$H$5,Re_lo!$N$5:$O$16,2,0)),AU293,"")),"",IF(AND($I293=Re_lo!$E$5,BW$5=VLOOKUP(Re_lo!$H$5,Re_lo!$N$5:$O$16,2,0)),AU293,""))</f>
        <v/>
      </c>
      <c r="BX293" s="125" t="str">
        <f>IF(ISERR(IF(AND($I293=Re_lo!$E$5,BX$5=VLOOKUP(Re_lo!$H$5,Re_lo!$N$5:$O$16,2,0)),AV293,"")),"",IF(AND($I293=Re_lo!$E$5,BX$5=VLOOKUP(Re_lo!$H$5,Re_lo!$N$5:$O$16,2,0)),AV293,""))</f>
        <v/>
      </c>
      <c r="BY293" s="125" t="str">
        <f>IF(ISERR(IF(AND($I293=Re_lo!$E$5,BY$5=VLOOKUP(Re_lo!$H$5,Re_lo!$N$5:$O$16,2,0)),AW293,"")),"",IF(AND($I293=Re_lo!$E$5,BY$5=VLOOKUP(Re_lo!$H$5,Re_lo!$N$5:$O$16,2,0)),AW293,""))</f>
        <v/>
      </c>
      <c r="BZ293" s="125" t="str">
        <f>IF(ISERR(IF(AND($I293=Re_lo!$E$5,BZ$5=VLOOKUP(Re_lo!$H$5,Re_lo!$N$5:$O$16,2,0)),AX293,"")),"",IF(AND($I293=Re_lo!$E$5,BZ$5=VLOOKUP(Re_lo!$H$5,Re_lo!$N$5:$O$16,2,0)),AX293,""))</f>
        <v/>
      </c>
      <c r="CA293" s="125" t="str">
        <f>IF(ISERR(IF(AND($I293=Re_lo!$E$5,CA$5=VLOOKUP(Re_lo!$H$5,Re_lo!$N$5:$O$16,2,0)),AY293,"")),"",IF(AND($I293=Re_lo!$E$5,CA$5=VLOOKUP(Re_lo!$H$5,Re_lo!$N$5:$O$16,2,0)),AY293,""))</f>
        <v/>
      </c>
      <c r="CB293" s="125" t="str">
        <f>IF(ISERR(IF(AND($I293=Re_lo!$E$5,CB$5=VLOOKUP(Re_lo!$H$5,Re_lo!$N$5:$O$16,2,0)),AZ293,"")),"",IF(AND($I293=Re_lo!$E$5,CB$5=VLOOKUP(Re_lo!$H$5,Re_lo!$N$5:$O$16,2,0)),AZ293,""))</f>
        <v/>
      </c>
      <c r="CC293" s="125" t="str">
        <f>IF(ISERR(IF(AND($I293=Re_lo!$E$5,CC$5=VLOOKUP(Re_lo!$H$5,Re_lo!$N$5:$O$16,2,0)),BA293,"")),"",IF(AND($I293=Re_lo!$E$5,CC$5=VLOOKUP(Re_lo!$H$5,Re_lo!$N$5:$O$16,2,0)),BA293,""))</f>
        <v/>
      </c>
      <c r="CD293" s="125" t="str">
        <f>IF(ISERR(IF(AND($I293=Re_lo!$E$5,CD$5=VLOOKUP(Re_lo!$H$5,Re_lo!$N$5:$O$16,2,0)),BB293,"")),"",IF(AND($I293=Re_lo!$E$5,CD$5=VLOOKUP(Re_lo!$H$5,Re_lo!$N$5:$O$16,2,0)),BB293,""))</f>
        <v/>
      </c>
      <c r="CF293" s="125" t="str">
        <f>IF($C293="","",COUNTIFS(Con_ve!$C$6:$C$1005,$C293,Con_ve!$Q$6:$Q$1005,Cad_cl!CF$5))</f>
        <v/>
      </c>
      <c r="CG293" s="125" t="str">
        <f>IF($C293="","",COUNTIFS(Con_ve!$C$6:$C$1005,$C293,Con_ve!$Q$6:$Q$1005,Cad_cl!CG$5))</f>
        <v/>
      </c>
      <c r="CH293" s="125" t="str">
        <f>IF($C293="","",COUNTIFS(Con_ve!$C$6:$C$1005,$C293,Con_ve!$Q$6:$Q$1005,Cad_cl!CH$5))</f>
        <v/>
      </c>
      <c r="CI293" s="125" t="str">
        <f>IF($C293="","",COUNTIFS(Con_ve!$C$6:$C$1005,$C293,Con_ve!$Q$6:$Q$1005,Cad_cl!CI$5))</f>
        <v/>
      </c>
      <c r="CJ293" s="125" t="str">
        <f>IF($C293="","",COUNTIFS(Con_ve!$C$6:$C$1005,$C293,Con_ve!$Q$6:$Q$1005,Cad_cl!CJ$5))</f>
        <v/>
      </c>
      <c r="CK293" s="125" t="str">
        <f>IF($C293="","",COUNTIFS(Con_ve!$C$6:$C$1005,$C293,Con_ve!$Q$6:$Q$1005,Cad_cl!CK$5))</f>
        <v/>
      </c>
      <c r="CL293" s="125" t="str">
        <f>IF($C293="","",COUNTIFS(Con_ve!$C$6:$C$1005,$C293,Con_ve!$Q$6:$Q$1005,Cad_cl!CL$5))</f>
        <v/>
      </c>
      <c r="CM293" s="125" t="str">
        <f>IF($C293="","",COUNTIFS(Con_ve!$C$6:$C$1005,$C293,Con_ve!$Q$6:$Q$1005,Cad_cl!CM$5))</f>
        <v/>
      </c>
      <c r="CN293" s="125" t="str">
        <f>IF($C293="","",COUNTIFS(Con_ve!$C$6:$C$1005,$C293,Con_ve!$Q$6:$Q$1005,Cad_cl!CN$5))</f>
        <v/>
      </c>
      <c r="CO293" s="125" t="str">
        <f>IF($C293="","",COUNTIFS(Con_ve!$C$6:$C$1005,$C293,Con_ve!$Q$6:$Q$1005,Cad_cl!CO$5))</f>
        <v/>
      </c>
      <c r="CP293" s="125" t="str">
        <f>IF($C293="","",COUNTIFS(Con_ve!$C$6:$C$1005,$C293,Con_ve!$Q$6:$Q$1005,Cad_cl!CP$5))</f>
        <v/>
      </c>
      <c r="CQ293" s="125" t="str">
        <f>IF($C293="","",COUNTIFS(Con_ve!$C$6:$C$1005,$C293,Con_ve!$Q$6:$Q$1005,Cad_cl!CQ$5))</f>
        <v/>
      </c>
      <c r="CR293" s="125">
        <f t="shared" si="14"/>
        <v>0</v>
      </c>
    </row>
    <row r="294" spans="3:96" ht="30" customHeight="1">
      <c r="C294" s="153"/>
      <c r="D294" s="153"/>
      <c r="E294" s="154"/>
      <c r="F294" s="153"/>
      <c r="G294" s="155"/>
      <c r="H294" s="153"/>
      <c r="I294" s="153"/>
      <c r="J294" s="132" t="s">
        <v>309</v>
      </c>
      <c r="K294" s="133" t="s">
        <v>309</v>
      </c>
      <c r="L294" s="153"/>
      <c r="M294" s="153"/>
      <c r="N294" s="153"/>
      <c r="O294" s="153"/>
      <c r="P294" s="153"/>
      <c r="Q294" s="153"/>
      <c r="AP294" s="134" t="str">
        <f>IF(ISERR(IF($C294="","",SUMIFS(Con_ve!$F$6:$F$1005,Con_ve!$C$6:$C$1005,$C294,Con_ve!$I$6:$I$1005,"Fechada",Con_ve!$Q$6:$Q$1005,Cad_cl!AP$5))),"",IF($C294="","",SUMIFS(Con_ve!$F$6:$F$1005,Con_ve!$C$6:$C$1005,$C294,Con_ve!$I$6:$I$1005,"Fechada",Con_ve!$Q$6:$Q$1005,Cad_cl!AP$5)))</f>
        <v/>
      </c>
      <c r="AQ294" s="134" t="str">
        <f>IF(ISERR(IF($C294="","",SUMIFS(Con_ve!$F$6:$F$1005,Con_ve!$C$6:$C$1005,$C294,Con_ve!$I$6:$I$1005,"Fechada",Con_ve!$Q$6:$Q$1005,Cad_cl!AQ$5))),"",IF($C294="","",SUMIFS(Con_ve!$F$6:$F$1005,Con_ve!$C$6:$C$1005,$C294,Con_ve!$I$6:$I$1005,"Fechada",Con_ve!$Q$6:$Q$1005,Cad_cl!AQ$5)))</f>
        <v/>
      </c>
      <c r="AR294" s="134" t="str">
        <f>IF(ISERR(IF($C294="","",SUMIFS(Con_ve!$F$6:$F$1005,Con_ve!$C$6:$C$1005,$C294,Con_ve!$I$6:$I$1005,"Fechada",Con_ve!$Q$6:$Q$1005,Cad_cl!AR$5))),"",IF($C294="","",SUMIFS(Con_ve!$F$6:$F$1005,Con_ve!$C$6:$C$1005,$C294,Con_ve!$I$6:$I$1005,"Fechada",Con_ve!$Q$6:$Q$1005,Cad_cl!AR$5)))</f>
        <v/>
      </c>
      <c r="AS294" s="134" t="str">
        <f>IF(ISERR(IF($C294="","",SUMIFS(Con_ve!$F$6:$F$1005,Con_ve!$C$6:$C$1005,$C294,Con_ve!$I$6:$I$1005,"Fechada",Con_ve!$Q$6:$Q$1005,Cad_cl!AS$5))),"",IF($C294="","",SUMIFS(Con_ve!$F$6:$F$1005,Con_ve!$C$6:$C$1005,$C294,Con_ve!$I$6:$I$1005,"Fechada",Con_ve!$Q$6:$Q$1005,Cad_cl!AS$5)))</f>
        <v/>
      </c>
      <c r="AT294" s="134" t="str">
        <f>IF(ISERR(IF($C294="","",SUMIFS(Con_ve!$F$6:$F$1005,Con_ve!$C$6:$C$1005,$C294,Con_ve!$I$6:$I$1005,"Fechada",Con_ve!$Q$6:$Q$1005,Cad_cl!AT$5))),"",IF($C294="","",SUMIFS(Con_ve!$F$6:$F$1005,Con_ve!$C$6:$C$1005,$C294,Con_ve!$I$6:$I$1005,"Fechada",Con_ve!$Q$6:$Q$1005,Cad_cl!AT$5)))</f>
        <v/>
      </c>
      <c r="AU294" s="134" t="str">
        <f>IF(ISERR(IF($C294="","",SUMIFS(Con_ve!$F$6:$F$1005,Con_ve!$C$6:$C$1005,$C294,Con_ve!$I$6:$I$1005,"Fechada",Con_ve!$Q$6:$Q$1005,Cad_cl!AU$5))),"",IF($C294="","",SUMIFS(Con_ve!$F$6:$F$1005,Con_ve!$C$6:$C$1005,$C294,Con_ve!$I$6:$I$1005,"Fechada",Con_ve!$Q$6:$Q$1005,Cad_cl!AU$5)))</f>
        <v/>
      </c>
      <c r="AV294" s="134" t="str">
        <f>IF(ISERR(IF($C294="","",SUMIFS(Con_ve!$F$6:$F$1005,Con_ve!$C$6:$C$1005,$C294,Con_ve!$I$6:$I$1005,"Fechada",Con_ve!$Q$6:$Q$1005,Cad_cl!AV$5))),"",IF($C294="","",SUMIFS(Con_ve!$F$6:$F$1005,Con_ve!$C$6:$C$1005,$C294,Con_ve!$I$6:$I$1005,"Fechada",Con_ve!$Q$6:$Q$1005,Cad_cl!AV$5)))</f>
        <v/>
      </c>
      <c r="AW294" s="134" t="str">
        <f>IF(ISERR(IF($C294="","",SUMIFS(Con_ve!$F$6:$F$1005,Con_ve!$C$6:$C$1005,$C294,Con_ve!$I$6:$I$1005,"Fechada",Con_ve!$Q$6:$Q$1005,Cad_cl!AW$5))),"",IF($C294="","",SUMIFS(Con_ve!$F$6:$F$1005,Con_ve!$C$6:$C$1005,$C294,Con_ve!$I$6:$I$1005,"Fechada",Con_ve!$Q$6:$Q$1005,Cad_cl!AW$5)))</f>
        <v/>
      </c>
      <c r="AX294" s="134" t="str">
        <f>IF(ISERR(IF($C294="","",SUMIFS(Con_ve!$F$6:$F$1005,Con_ve!$C$6:$C$1005,$C294,Con_ve!$I$6:$I$1005,"Fechada",Con_ve!$Q$6:$Q$1005,Cad_cl!AX$5))),"",IF($C294="","",SUMIFS(Con_ve!$F$6:$F$1005,Con_ve!$C$6:$C$1005,$C294,Con_ve!$I$6:$I$1005,"Fechada",Con_ve!$Q$6:$Q$1005,Cad_cl!AX$5)))</f>
        <v/>
      </c>
      <c r="AY294" s="134" t="str">
        <f>IF(ISERR(IF($C294="","",SUMIFS(Con_ve!$F$6:$F$1005,Con_ve!$C$6:$C$1005,$C294,Con_ve!$I$6:$I$1005,"Fechada",Con_ve!$Q$6:$Q$1005,Cad_cl!AY$5))),"",IF($C294="","",SUMIFS(Con_ve!$F$6:$F$1005,Con_ve!$C$6:$C$1005,$C294,Con_ve!$I$6:$I$1005,"Fechada",Con_ve!$Q$6:$Q$1005,Cad_cl!AY$5)))</f>
        <v/>
      </c>
      <c r="AZ294" s="134" t="str">
        <f>IF(ISERR(IF($C294="","",SUMIFS(Con_ve!$F$6:$F$1005,Con_ve!$C$6:$C$1005,$C294,Con_ve!$I$6:$I$1005,"Fechada",Con_ve!$Q$6:$Q$1005,Cad_cl!AZ$5))),"",IF($C294="","",SUMIFS(Con_ve!$F$6:$F$1005,Con_ve!$C$6:$C$1005,$C294,Con_ve!$I$6:$I$1005,"Fechada",Con_ve!$Q$6:$Q$1005,Cad_cl!AZ$5)))</f>
        <v/>
      </c>
      <c r="BA294" s="134" t="str">
        <f>IF(ISERR(IF($C294="","",SUMIFS(Con_ve!$F$6:$F$1005,Con_ve!$C$6:$C$1005,$C294,Con_ve!$I$6:$I$1005,"Fechada",Con_ve!$Q$6:$Q$1005,Cad_cl!BA$5))),"",IF($C294="","",SUMIFS(Con_ve!$F$6:$F$1005,Con_ve!$C$6:$C$1005,$C294,Con_ve!$I$6:$I$1005,"Fechada",Con_ve!$Q$6:$Q$1005,Cad_cl!BA$5)))</f>
        <v/>
      </c>
      <c r="BB294" s="134">
        <f t="shared" si="12"/>
        <v>0</v>
      </c>
      <c r="BD294" s="134" t="str">
        <f>IF(ISERR(IF($C294="","",SUMIFS(Con_ve!$F$6:$F$1005,Con_ve!$C$6:$C$1005,$C294,Con_ve!$I$6:$I$1005,"Em negociação",Con_ve!$Q$6:$Q$1005,Cad_cl!BD$5))),"",IF($C294="","",SUMIFS(Con_ve!$F$6:$F$1005,Con_ve!$C$6:$C$1005,$C294,Con_ve!$I$6:$I$1005,"Em negociação",Con_ve!$Q$6:$Q$1005,Cad_cl!BD$5)))</f>
        <v/>
      </c>
      <c r="BE294" s="134" t="str">
        <f>IF(ISERR(IF($C294="","",SUMIFS(Con_ve!$F$6:$F$1005,Con_ve!$C$6:$C$1005,$C294,Con_ve!$I$6:$I$1005,"Em negociação",Con_ve!$Q$6:$Q$1005,Cad_cl!BE$5))),"",IF($C294="","",SUMIFS(Con_ve!$F$6:$F$1005,Con_ve!$C$6:$C$1005,$C294,Con_ve!$I$6:$I$1005,"Em negociação",Con_ve!$Q$6:$Q$1005,Cad_cl!BE$5)))</f>
        <v/>
      </c>
      <c r="BF294" s="134" t="str">
        <f>IF(ISERR(IF($C294="","",SUMIFS(Con_ve!$F$6:$F$1005,Con_ve!$C$6:$C$1005,$C294,Con_ve!$I$6:$I$1005,"Em negociação",Con_ve!$Q$6:$Q$1005,Cad_cl!BF$5))),"",IF($C294="","",SUMIFS(Con_ve!$F$6:$F$1005,Con_ve!$C$6:$C$1005,$C294,Con_ve!$I$6:$I$1005,"Em negociação",Con_ve!$Q$6:$Q$1005,Cad_cl!BF$5)))</f>
        <v/>
      </c>
      <c r="BG294" s="134" t="str">
        <f>IF(ISERR(IF($C294="","",SUMIFS(Con_ve!$F$6:$F$1005,Con_ve!$C$6:$C$1005,$C294,Con_ve!$I$6:$I$1005,"Em negociação",Con_ve!$Q$6:$Q$1005,Cad_cl!BG$5))),"",IF($C294="","",SUMIFS(Con_ve!$F$6:$F$1005,Con_ve!$C$6:$C$1005,$C294,Con_ve!$I$6:$I$1005,"Em negociação",Con_ve!$Q$6:$Q$1005,Cad_cl!BG$5)))</f>
        <v/>
      </c>
      <c r="BH294" s="134" t="str">
        <f>IF(ISERR(IF($C294="","",SUMIFS(Con_ve!$F$6:$F$1005,Con_ve!$C$6:$C$1005,$C294,Con_ve!$I$6:$I$1005,"Em negociação",Con_ve!$Q$6:$Q$1005,Cad_cl!BH$5))),"",IF($C294="","",SUMIFS(Con_ve!$F$6:$F$1005,Con_ve!$C$6:$C$1005,$C294,Con_ve!$I$6:$I$1005,"Em negociação",Con_ve!$Q$6:$Q$1005,Cad_cl!BH$5)))</f>
        <v/>
      </c>
      <c r="BI294" s="134" t="str">
        <f>IF(ISERR(IF($C294="","",SUMIFS(Con_ve!$F$6:$F$1005,Con_ve!$C$6:$C$1005,$C294,Con_ve!$I$6:$I$1005,"Em negociação",Con_ve!$Q$6:$Q$1005,Cad_cl!BI$5))),"",IF($C294="","",SUMIFS(Con_ve!$F$6:$F$1005,Con_ve!$C$6:$C$1005,$C294,Con_ve!$I$6:$I$1005,"Em negociação",Con_ve!$Q$6:$Q$1005,Cad_cl!BI$5)))</f>
        <v/>
      </c>
      <c r="BJ294" s="134" t="str">
        <f>IF(ISERR(IF($C294="","",SUMIFS(Con_ve!$F$6:$F$1005,Con_ve!$C$6:$C$1005,$C294,Con_ve!$I$6:$I$1005,"Em negociação",Con_ve!$Q$6:$Q$1005,Cad_cl!BJ$5))),"",IF($C294="","",SUMIFS(Con_ve!$F$6:$F$1005,Con_ve!$C$6:$C$1005,$C294,Con_ve!$I$6:$I$1005,"Em negociação",Con_ve!$Q$6:$Q$1005,Cad_cl!BJ$5)))</f>
        <v/>
      </c>
      <c r="BK294" s="134" t="str">
        <f>IF(ISERR(IF($C294="","",SUMIFS(Con_ve!$F$6:$F$1005,Con_ve!$C$6:$C$1005,$C294,Con_ve!$I$6:$I$1005,"Em negociação",Con_ve!$Q$6:$Q$1005,Cad_cl!BK$5))),"",IF($C294="","",SUMIFS(Con_ve!$F$6:$F$1005,Con_ve!$C$6:$C$1005,$C294,Con_ve!$I$6:$I$1005,"Em negociação",Con_ve!$Q$6:$Q$1005,Cad_cl!BK$5)))</f>
        <v/>
      </c>
      <c r="BL294" s="134" t="str">
        <f>IF(ISERR(IF($C294="","",SUMIFS(Con_ve!$F$6:$F$1005,Con_ve!$C$6:$C$1005,$C294,Con_ve!$I$6:$I$1005,"Em negociação",Con_ve!$Q$6:$Q$1005,Cad_cl!BL$5))),"",IF($C294="","",SUMIFS(Con_ve!$F$6:$F$1005,Con_ve!$C$6:$C$1005,$C294,Con_ve!$I$6:$I$1005,"Em negociação",Con_ve!$Q$6:$Q$1005,Cad_cl!BL$5)))</f>
        <v/>
      </c>
      <c r="BM294" s="134" t="str">
        <f>IF(ISERR(IF($C294="","",SUMIFS(Con_ve!$F$6:$F$1005,Con_ve!$C$6:$C$1005,$C294,Con_ve!$I$6:$I$1005,"Em negociação",Con_ve!$Q$6:$Q$1005,Cad_cl!BM$5))),"",IF($C294="","",SUMIFS(Con_ve!$F$6:$F$1005,Con_ve!$C$6:$C$1005,$C294,Con_ve!$I$6:$I$1005,"Em negociação",Con_ve!$Q$6:$Q$1005,Cad_cl!BM$5)))</f>
        <v/>
      </c>
      <c r="BN294" s="134" t="str">
        <f>IF(ISERR(IF($C294="","",SUMIFS(Con_ve!$F$6:$F$1005,Con_ve!$C$6:$C$1005,$C294,Con_ve!$I$6:$I$1005,"Em negociação",Con_ve!$Q$6:$Q$1005,Cad_cl!BN$5))),"",IF($C294="","",SUMIFS(Con_ve!$F$6:$F$1005,Con_ve!$C$6:$C$1005,$C294,Con_ve!$I$6:$I$1005,"Em negociação",Con_ve!$Q$6:$Q$1005,Cad_cl!BN$5)))</f>
        <v/>
      </c>
      <c r="BO294" s="134" t="str">
        <f>IF(ISERR(IF($C294="","",SUMIFS(Con_ve!$F$6:$F$1005,Con_ve!$C$6:$C$1005,$C294,Con_ve!$I$6:$I$1005,"Em negociação",Con_ve!$Q$6:$Q$1005,Cad_cl!BO$5))),"",IF($C294="","",SUMIFS(Con_ve!$F$6:$F$1005,Con_ve!$C$6:$C$1005,$C294,Con_ve!$I$6:$I$1005,"Em negociação",Con_ve!$Q$6:$Q$1005,Cad_cl!BO$5)))</f>
        <v/>
      </c>
      <c r="BP294" s="134">
        <f t="shared" si="13"/>
        <v>0</v>
      </c>
      <c r="BR294" s="125" t="str">
        <f>IF(ISERR(IF(AND($I294=Re_lo!$E$5,BR$5=VLOOKUP(Re_lo!$H$5,Re_lo!$N$5:$O$16,2,0)),AP294,"")),"",IF(AND($I294=Re_lo!$E$5,BR$5=VLOOKUP(Re_lo!$H$5,Re_lo!$N$5:$O$16,2,0)),AP294,""))</f>
        <v/>
      </c>
      <c r="BS294" s="125" t="str">
        <f>IF(ISERR(IF(AND($I294=Re_lo!$E$5,BS$5=VLOOKUP(Re_lo!$H$5,Re_lo!$N$5:$O$16,2,0)),AQ294,"")),"",IF(AND($I294=Re_lo!$E$5,BS$5=VLOOKUP(Re_lo!$H$5,Re_lo!$N$5:$O$16,2,0)),AQ294,""))</f>
        <v/>
      </c>
      <c r="BT294" s="125" t="str">
        <f>IF(ISERR(IF(AND($I294=Re_lo!$E$5,BT$5=VLOOKUP(Re_lo!$H$5,Re_lo!$N$5:$O$16,2,0)),AR294,"")),"",IF(AND($I294=Re_lo!$E$5,BT$5=VLOOKUP(Re_lo!$H$5,Re_lo!$N$5:$O$16,2,0)),AR294,""))</f>
        <v/>
      </c>
      <c r="BU294" s="125" t="str">
        <f>IF(ISERR(IF(AND($I294=Re_lo!$E$5,BU$5=VLOOKUP(Re_lo!$H$5,Re_lo!$N$5:$O$16,2,0)),AS294,"")),"",IF(AND($I294=Re_lo!$E$5,BU$5=VLOOKUP(Re_lo!$H$5,Re_lo!$N$5:$O$16,2,0)),AS294,""))</f>
        <v/>
      </c>
      <c r="BV294" s="125" t="str">
        <f>IF(ISERR(IF(AND($I294=Re_lo!$E$5,BV$5=VLOOKUP(Re_lo!$H$5,Re_lo!$N$5:$O$16,2,0)),AT294,"")),"",IF(AND($I294=Re_lo!$E$5,BV$5=VLOOKUP(Re_lo!$H$5,Re_lo!$N$5:$O$16,2,0)),AT294,""))</f>
        <v/>
      </c>
      <c r="BW294" s="125" t="str">
        <f>IF(ISERR(IF(AND($I294=Re_lo!$E$5,BW$5=VLOOKUP(Re_lo!$H$5,Re_lo!$N$5:$O$16,2,0)),AU294,"")),"",IF(AND($I294=Re_lo!$E$5,BW$5=VLOOKUP(Re_lo!$H$5,Re_lo!$N$5:$O$16,2,0)),AU294,""))</f>
        <v/>
      </c>
      <c r="BX294" s="125" t="str">
        <f>IF(ISERR(IF(AND($I294=Re_lo!$E$5,BX$5=VLOOKUP(Re_lo!$H$5,Re_lo!$N$5:$O$16,2,0)),AV294,"")),"",IF(AND($I294=Re_lo!$E$5,BX$5=VLOOKUP(Re_lo!$H$5,Re_lo!$N$5:$O$16,2,0)),AV294,""))</f>
        <v/>
      </c>
      <c r="BY294" s="125" t="str">
        <f>IF(ISERR(IF(AND($I294=Re_lo!$E$5,BY$5=VLOOKUP(Re_lo!$H$5,Re_lo!$N$5:$O$16,2,0)),AW294,"")),"",IF(AND($I294=Re_lo!$E$5,BY$5=VLOOKUP(Re_lo!$H$5,Re_lo!$N$5:$O$16,2,0)),AW294,""))</f>
        <v/>
      </c>
      <c r="BZ294" s="125" t="str">
        <f>IF(ISERR(IF(AND($I294=Re_lo!$E$5,BZ$5=VLOOKUP(Re_lo!$H$5,Re_lo!$N$5:$O$16,2,0)),AX294,"")),"",IF(AND($I294=Re_lo!$E$5,BZ$5=VLOOKUP(Re_lo!$H$5,Re_lo!$N$5:$O$16,2,0)),AX294,""))</f>
        <v/>
      </c>
      <c r="CA294" s="125" t="str">
        <f>IF(ISERR(IF(AND($I294=Re_lo!$E$5,CA$5=VLOOKUP(Re_lo!$H$5,Re_lo!$N$5:$O$16,2,0)),AY294,"")),"",IF(AND($I294=Re_lo!$E$5,CA$5=VLOOKUP(Re_lo!$H$5,Re_lo!$N$5:$O$16,2,0)),AY294,""))</f>
        <v/>
      </c>
      <c r="CB294" s="125" t="str">
        <f>IF(ISERR(IF(AND($I294=Re_lo!$E$5,CB$5=VLOOKUP(Re_lo!$H$5,Re_lo!$N$5:$O$16,2,0)),AZ294,"")),"",IF(AND($I294=Re_lo!$E$5,CB$5=VLOOKUP(Re_lo!$H$5,Re_lo!$N$5:$O$16,2,0)),AZ294,""))</f>
        <v/>
      </c>
      <c r="CC294" s="125" t="str">
        <f>IF(ISERR(IF(AND($I294=Re_lo!$E$5,CC$5=VLOOKUP(Re_lo!$H$5,Re_lo!$N$5:$O$16,2,0)),BA294,"")),"",IF(AND($I294=Re_lo!$E$5,CC$5=VLOOKUP(Re_lo!$H$5,Re_lo!$N$5:$O$16,2,0)),BA294,""))</f>
        <v/>
      </c>
      <c r="CD294" s="125" t="str">
        <f>IF(ISERR(IF(AND($I294=Re_lo!$E$5,CD$5=VLOOKUP(Re_lo!$H$5,Re_lo!$N$5:$O$16,2,0)),BB294,"")),"",IF(AND($I294=Re_lo!$E$5,CD$5=VLOOKUP(Re_lo!$H$5,Re_lo!$N$5:$O$16,2,0)),BB294,""))</f>
        <v/>
      </c>
      <c r="CF294" s="125" t="str">
        <f>IF($C294="","",COUNTIFS(Con_ve!$C$6:$C$1005,$C294,Con_ve!$Q$6:$Q$1005,Cad_cl!CF$5))</f>
        <v/>
      </c>
      <c r="CG294" s="125" t="str">
        <f>IF($C294="","",COUNTIFS(Con_ve!$C$6:$C$1005,$C294,Con_ve!$Q$6:$Q$1005,Cad_cl!CG$5))</f>
        <v/>
      </c>
      <c r="CH294" s="125" t="str">
        <f>IF($C294="","",COUNTIFS(Con_ve!$C$6:$C$1005,$C294,Con_ve!$Q$6:$Q$1005,Cad_cl!CH$5))</f>
        <v/>
      </c>
      <c r="CI294" s="125" t="str">
        <f>IF($C294="","",COUNTIFS(Con_ve!$C$6:$C$1005,$C294,Con_ve!$Q$6:$Q$1005,Cad_cl!CI$5))</f>
        <v/>
      </c>
      <c r="CJ294" s="125" t="str">
        <f>IF($C294="","",COUNTIFS(Con_ve!$C$6:$C$1005,$C294,Con_ve!$Q$6:$Q$1005,Cad_cl!CJ$5))</f>
        <v/>
      </c>
      <c r="CK294" s="125" t="str">
        <f>IF($C294="","",COUNTIFS(Con_ve!$C$6:$C$1005,$C294,Con_ve!$Q$6:$Q$1005,Cad_cl!CK$5))</f>
        <v/>
      </c>
      <c r="CL294" s="125" t="str">
        <f>IF($C294="","",COUNTIFS(Con_ve!$C$6:$C$1005,$C294,Con_ve!$Q$6:$Q$1005,Cad_cl!CL$5))</f>
        <v/>
      </c>
      <c r="CM294" s="125" t="str">
        <f>IF($C294="","",COUNTIFS(Con_ve!$C$6:$C$1005,$C294,Con_ve!$Q$6:$Q$1005,Cad_cl!CM$5))</f>
        <v/>
      </c>
      <c r="CN294" s="125" t="str">
        <f>IF($C294="","",COUNTIFS(Con_ve!$C$6:$C$1005,$C294,Con_ve!$Q$6:$Q$1005,Cad_cl!CN$5))</f>
        <v/>
      </c>
      <c r="CO294" s="125" t="str">
        <f>IF($C294="","",COUNTIFS(Con_ve!$C$6:$C$1005,$C294,Con_ve!$Q$6:$Q$1005,Cad_cl!CO$5))</f>
        <v/>
      </c>
      <c r="CP294" s="125" t="str">
        <f>IF($C294="","",COUNTIFS(Con_ve!$C$6:$C$1005,$C294,Con_ve!$Q$6:$Q$1005,Cad_cl!CP$5))</f>
        <v/>
      </c>
      <c r="CQ294" s="125" t="str">
        <f>IF($C294="","",COUNTIFS(Con_ve!$C$6:$C$1005,$C294,Con_ve!$Q$6:$Q$1005,Cad_cl!CQ$5))</f>
        <v/>
      </c>
      <c r="CR294" s="125">
        <f t="shared" si="14"/>
        <v>0</v>
      </c>
    </row>
    <row r="295" spans="3:96" ht="30" customHeight="1">
      <c r="C295" s="153"/>
      <c r="D295" s="153"/>
      <c r="E295" s="154"/>
      <c r="F295" s="153"/>
      <c r="G295" s="155"/>
      <c r="H295" s="153"/>
      <c r="I295" s="153"/>
      <c r="J295" s="132" t="s">
        <v>309</v>
      </c>
      <c r="K295" s="133" t="s">
        <v>309</v>
      </c>
      <c r="L295" s="153"/>
      <c r="M295" s="153"/>
      <c r="N295" s="153"/>
      <c r="O295" s="153"/>
      <c r="P295" s="153"/>
      <c r="Q295" s="153"/>
      <c r="AP295" s="134" t="str">
        <f>IF(ISERR(IF($C295="","",SUMIFS(Con_ve!$F$6:$F$1005,Con_ve!$C$6:$C$1005,$C295,Con_ve!$I$6:$I$1005,"Fechada",Con_ve!$Q$6:$Q$1005,Cad_cl!AP$5))),"",IF($C295="","",SUMIFS(Con_ve!$F$6:$F$1005,Con_ve!$C$6:$C$1005,$C295,Con_ve!$I$6:$I$1005,"Fechada",Con_ve!$Q$6:$Q$1005,Cad_cl!AP$5)))</f>
        <v/>
      </c>
      <c r="AQ295" s="134" t="str">
        <f>IF(ISERR(IF($C295="","",SUMIFS(Con_ve!$F$6:$F$1005,Con_ve!$C$6:$C$1005,$C295,Con_ve!$I$6:$I$1005,"Fechada",Con_ve!$Q$6:$Q$1005,Cad_cl!AQ$5))),"",IF($C295="","",SUMIFS(Con_ve!$F$6:$F$1005,Con_ve!$C$6:$C$1005,$C295,Con_ve!$I$6:$I$1005,"Fechada",Con_ve!$Q$6:$Q$1005,Cad_cl!AQ$5)))</f>
        <v/>
      </c>
      <c r="AR295" s="134" t="str">
        <f>IF(ISERR(IF($C295="","",SUMIFS(Con_ve!$F$6:$F$1005,Con_ve!$C$6:$C$1005,$C295,Con_ve!$I$6:$I$1005,"Fechada",Con_ve!$Q$6:$Q$1005,Cad_cl!AR$5))),"",IF($C295="","",SUMIFS(Con_ve!$F$6:$F$1005,Con_ve!$C$6:$C$1005,$C295,Con_ve!$I$6:$I$1005,"Fechada",Con_ve!$Q$6:$Q$1005,Cad_cl!AR$5)))</f>
        <v/>
      </c>
      <c r="AS295" s="134" t="str">
        <f>IF(ISERR(IF($C295="","",SUMIFS(Con_ve!$F$6:$F$1005,Con_ve!$C$6:$C$1005,$C295,Con_ve!$I$6:$I$1005,"Fechada",Con_ve!$Q$6:$Q$1005,Cad_cl!AS$5))),"",IF($C295="","",SUMIFS(Con_ve!$F$6:$F$1005,Con_ve!$C$6:$C$1005,$C295,Con_ve!$I$6:$I$1005,"Fechada",Con_ve!$Q$6:$Q$1005,Cad_cl!AS$5)))</f>
        <v/>
      </c>
      <c r="AT295" s="134" t="str">
        <f>IF(ISERR(IF($C295="","",SUMIFS(Con_ve!$F$6:$F$1005,Con_ve!$C$6:$C$1005,$C295,Con_ve!$I$6:$I$1005,"Fechada",Con_ve!$Q$6:$Q$1005,Cad_cl!AT$5))),"",IF($C295="","",SUMIFS(Con_ve!$F$6:$F$1005,Con_ve!$C$6:$C$1005,$C295,Con_ve!$I$6:$I$1005,"Fechada",Con_ve!$Q$6:$Q$1005,Cad_cl!AT$5)))</f>
        <v/>
      </c>
      <c r="AU295" s="134" t="str">
        <f>IF(ISERR(IF($C295="","",SUMIFS(Con_ve!$F$6:$F$1005,Con_ve!$C$6:$C$1005,$C295,Con_ve!$I$6:$I$1005,"Fechada",Con_ve!$Q$6:$Q$1005,Cad_cl!AU$5))),"",IF($C295="","",SUMIFS(Con_ve!$F$6:$F$1005,Con_ve!$C$6:$C$1005,$C295,Con_ve!$I$6:$I$1005,"Fechada",Con_ve!$Q$6:$Q$1005,Cad_cl!AU$5)))</f>
        <v/>
      </c>
      <c r="AV295" s="134" t="str">
        <f>IF(ISERR(IF($C295="","",SUMIFS(Con_ve!$F$6:$F$1005,Con_ve!$C$6:$C$1005,$C295,Con_ve!$I$6:$I$1005,"Fechada",Con_ve!$Q$6:$Q$1005,Cad_cl!AV$5))),"",IF($C295="","",SUMIFS(Con_ve!$F$6:$F$1005,Con_ve!$C$6:$C$1005,$C295,Con_ve!$I$6:$I$1005,"Fechada",Con_ve!$Q$6:$Q$1005,Cad_cl!AV$5)))</f>
        <v/>
      </c>
      <c r="AW295" s="134" t="str">
        <f>IF(ISERR(IF($C295="","",SUMIFS(Con_ve!$F$6:$F$1005,Con_ve!$C$6:$C$1005,$C295,Con_ve!$I$6:$I$1005,"Fechada",Con_ve!$Q$6:$Q$1005,Cad_cl!AW$5))),"",IF($C295="","",SUMIFS(Con_ve!$F$6:$F$1005,Con_ve!$C$6:$C$1005,$C295,Con_ve!$I$6:$I$1005,"Fechada",Con_ve!$Q$6:$Q$1005,Cad_cl!AW$5)))</f>
        <v/>
      </c>
      <c r="AX295" s="134" t="str">
        <f>IF(ISERR(IF($C295="","",SUMIFS(Con_ve!$F$6:$F$1005,Con_ve!$C$6:$C$1005,$C295,Con_ve!$I$6:$I$1005,"Fechada",Con_ve!$Q$6:$Q$1005,Cad_cl!AX$5))),"",IF($C295="","",SUMIFS(Con_ve!$F$6:$F$1005,Con_ve!$C$6:$C$1005,$C295,Con_ve!$I$6:$I$1005,"Fechada",Con_ve!$Q$6:$Q$1005,Cad_cl!AX$5)))</f>
        <v/>
      </c>
      <c r="AY295" s="134" t="str">
        <f>IF(ISERR(IF($C295="","",SUMIFS(Con_ve!$F$6:$F$1005,Con_ve!$C$6:$C$1005,$C295,Con_ve!$I$6:$I$1005,"Fechada",Con_ve!$Q$6:$Q$1005,Cad_cl!AY$5))),"",IF($C295="","",SUMIFS(Con_ve!$F$6:$F$1005,Con_ve!$C$6:$C$1005,$C295,Con_ve!$I$6:$I$1005,"Fechada",Con_ve!$Q$6:$Q$1005,Cad_cl!AY$5)))</f>
        <v/>
      </c>
      <c r="AZ295" s="134" t="str">
        <f>IF(ISERR(IF($C295="","",SUMIFS(Con_ve!$F$6:$F$1005,Con_ve!$C$6:$C$1005,$C295,Con_ve!$I$6:$I$1005,"Fechada",Con_ve!$Q$6:$Q$1005,Cad_cl!AZ$5))),"",IF($C295="","",SUMIFS(Con_ve!$F$6:$F$1005,Con_ve!$C$6:$C$1005,$C295,Con_ve!$I$6:$I$1005,"Fechada",Con_ve!$Q$6:$Q$1005,Cad_cl!AZ$5)))</f>
        <v/>
      </c>
      <c r="BA295" s="134" t="str">
        <f>IF(ISERR(IF($C295="","",SUMIFS(Con_ve!$F$6:$F$1005,Con_ve!$C$6:$C$1005,$C295,Con_ve!$I$6:$I$1005,"Fechada",Con_ve!$Q$6:$Q$1005,Cad_cl!BA$5))),"",IF($C295="","",SUMIFS(Con_ve!$F$6:$F$1005,Con_ve!$C$6:$C$1005,$C295,Con_ve!$I$6:$I$1005,"Fechada",Con_ve!$Q$6:$Q$1005,Cad_cl!BA$5)))</f>
        <v/>
      </c>
      <c r="BB295" s="134">
        <f t="shared" si="12"/>
        <v>0</v>
      </c>
      <c r="BD295" s="134" t="str">
        <f>IF(ISERR(IF($C295="","",SUMIFS(Con_ve!$F$6:$F$1005,Con_ve!$C$6:$C$1005,$C295,Con_ve!$I$6:$I$1005,"Em negociação",Con_ve!$Q$6:$Q$1005,Cad_cl!BD$5))),"",IF($C295="","",SUMIFS(Con_ve!$F$6:$F$1005,Con_ve!$C$6:$C$1005,$C295,Con_ve!$I$6:$I$1005,"Em negociação",Con_ve!$Q$6:$Q$1005,Cad_cl!BD$5)))</f>
        <v/>
      </c>
      <c r="BE295" s="134" t="str">
        <f>IF(ISERR(IF($C295="","",SUMIFS(Con_ve!$F$6:$F$1005,Con_ve!$C$6:$C$1005,$C295,Con_ve!$I$6:$I$1005,"Em negociação",Con_ve!$Q$6:$Q$1005,Cad_cl!BE$5))),"",IF($C295="","",SUMIFS(Con_ve!$F$6:$F$1005,Con_ve!$C$6:$C$1005,$C295,Con_ve!$I$6:$I$1005,"Em negociação",Con_ve!$Q$6:$Q$1005,Cad_cl!BE$5)))</f>
        <v/>
      </c>
      <c r="BF295" s="134" t="str">
        <f>IF(ISERR(IF($C295="","",SUMIFS(Con_ve!$F$6:$F$1005,Con_ve!$C$6:$C$1005,$C295,Con_ve!$I$6:$I$1005,"Em negociação",Con_ve!$Q$6:$Q$1005,Cad_cl!BF$5))),"",IF($C295="","",SUMIFS(Con_ve!$F$6:$F$1005,Con_ve!$C$6:$C$1005,$C295,Con_ve!$I$6:$I$1005,"Em negociação",Con_ve!$Q$6:$Q$1005,Cad_cl!BF$5)))</f>
        <v/>
      </c>
      <c r="BG295" s="134" t="str">
        <f>IF(ISERR(IF($C295="","",SUMIFS(Con_ve!$F$6:$F$1005,Con_ve!$C$6:$C$1005,$C295,Con_ve!$I$6:$I$1005,"Em negociação",Con_ve!$Q$6:$Q$1005,Cad_cl!BG$5))),"",IF($C295="","",SUMIFS(Con_ve!$F$6:$F$1005,Con_ve!$C$6:$C$1005,$C295,Con_ve!$I$6:$I$1005,"Em negociação",Con_ve!$Q$6:$Q$1005,Cad_cl!BG$5)))</f>
        <v/>
      </c>
      <c r="BH295" s="134" t="str">
        <f>IF(ISERR(IF($C295="","",SUMIFS(Con_ve!$F$6:$F$1005,Con_ve!$C$6:$C$1005,$C295,Con_ve!$I$6:$I$1005,"Em negociação",Con_ve!$Q$6:$Q$1005,Cad_cl!BH$5))),"",IF($C295="","",SUMIFS(Con_ve!$F$6:$F$1005,Con_ve!$C$6:$C$1005,$C295,Con_ve!$I$6:$I$1005,"Em negociação",Con_ve!$Q$6:$Q$1005,Cad_cl!BH$5)))</f>
        <v/>
      </c>
      <c r="BI295" s="134" t="str">
        <f>IF(ISERR(IF($C295="","",SUMIFS(Con_ve!$F$6:$F$1005,Con_ve!$C$6:$C$1005,$C295,Con_ve!$I$6:$I$1005,"Em negociação",Con_ve!$Q$6:$Q$1005,Cad_cl!BI$5))),"",IF($C295="","",SUMIFS(Con_ve!$F$6:$F$1005,Con_ve!$C$6:$C$1005,$C295,Con_ve!$I$6:$I$1005,"Em negociação",Con_ve!$Q$6:$Q$1005,Cad_cl!BI$5)))</f>
        <v/>
      </c>
      <c r="BJ295" s="134" t="str">
        <f>IF(ISERR(IF($C295="","",SUMIFS(Con_ve!$F$6:$F$1005,Con_ve!$C$6:$C$1005,$C295,Con_ve!$I$6:$I$1005,"Em negociação",Con_ve!$Q$6:$Q$1005,Cad_cl!BJ$5))),"",IF($C295="","",SUMIFS(Con_ve!$F$6:$F$1005,Con_ve!$C$6:$C$1005,$C295,Con_ve!$I$6:$I$1005,"Em negociação",Con_ve!$Q$6:$Q$1005,Cad_cl!BJ$5)))</f>
        <v/>
      </c>
      <c r="BK295" s="134" t="str">
        <f>IF(ISERR(IF($C295="","",SUMIFS(Con_ve!$F$6:$F$1005,Con_ve!$C$6:$C$1005,$C295,Con_ve!$I$6:$I$1005,"Em negociação",Con_ve!$Q$6:$Q$1005,Cad_cl!BK$5))),"",IF($C295="","",SUMIFS(Con_ve!$F$6:$F$1005,Con_ve!$C$6:$C$1005,$C295,Con_ve!$I$6:$I$1005,"Em negociação",Con_ve!$Q$6:$Q$1005,Cad_cl!BK$5)))</f>
        <v/>
      </c>
      <c r="BL295" s="134" t="str">
        <f>IF(ISERR(IF($C295="","",SUMIFS(Con_ve!$F$6:$F$1005,Con_ve!$C$6:$C$1005,$C295,Con_ve!$I$6:$I$1005,"Em negociação",Con_ve!$Q$6:$Q$1005,Cad_cl!BL$5))),"",IF($C295="","",SUMIFS(Con_ve!$F$6:$F$1005,Con_ve!$C$6:$C$1005,$C295,Con_ve!$I$6:$I$1005,"Em negociação",Con_ve!$Q$6:$Q$1005,Cad_cl!BL$5)))</f>
        <v/>
      </c>
      <c r="BM295" s="134" t="str">
        <f>IF(ISERR(IF($C295="","",SUMIFS(Con_ve!$F$6:$F$1005,Con_ve!$C$6:$C$1005,$C295,Con_ve!$I$6:$I$1005,"Em negociação",Con_ve!$Q$6:$Q$1005,Cad_cl!BM$5))),"",IF($C295="","",SUMIFS(Con_ve!$F$6:$F$1005,Con_ve!$C$6:$C$1005,$C295,Con_ve!$I$6:$I$1005,"Em negociação",Con_ve!$Q$6:$Q$1005,Cad_cl!BM$5)))</f>
        <v/>
      </c>
      <c r="BN295" s="134" t="str">
        <f>IF(ISERR(IF($C295="","",SUMIFS(Con_ve!$F$6:$F$1005,Con_ve!$C$6:$C$1005,$C295,Con_ve!$I$6:$I$1005,"Em negociação",Con_ve!$Q$6:$Q$1005,Cad_cl!BN$5))),"",IF($C295="","",SUMIFS(Con_ve!$F$6:$F$1005,Con_ve!$C$6:$C$1005,$C295,Con_ve!$I$6:$I$1005,"Em negociação",Con_ve!$Q$6:$Q$1005,Cad_cl!BN$5)))</f>
        <v/>
      </c>
      <c r="BO295" s="134" t="str">
        <f>IF(ISERR(IF($C295="","",SUMIFS(Con_ve!$F$6:$F$1005,Con_ve!$C$6:$C$1005,$C295,Con_ve!$I$6:$I$1005,"Em negociação",Con_ve!$Q$6:$Q$1005,Cad_cl!BO$5))),"",IF($C295="","",SUMIFS(Con_ve!$F$6:$F$1005,Con_ve!$C$6:$C$1005,$C295,Con_ve!$I$6:$I$1005,"Em negociação",Con_ve!$Q$6:$Q$1005,Cad_cl!BO$5)))</f>
        <v/>
      </c>
      <c r="BP295" s="134">
        <f t="shared" si="13"/>
        <v>0</v>
      </c>
      <c r="BR295" s="125" t="str">
        <f>IF(ISERR(IF(AND($I295=Re_lo!$E$5,BR$5=VLOOKUP(Re_lo!$H$5,Re_lo!$N$5:$O$16,2,0)),AP295,"")),"",IF(AND($I295=Re_lo!$E$5,BR$5=VLOOKUP(Re_lo!$H$5,Re_lo!$N$5:$O$16,2,0)),AP295,""))</f>
        <v/>
      </c>
      <c r="BS295" s="125" t="str">
        <f>IF(ISERR(IF(AND($I295=Re_lo!$E$5,BS$5=VLOOKUP(Re_lo!$H$5,Re_lo!$N$5:$O$16,2,0)),AQ295,"")),"",IF(AND($I295=Re_lo!$E$5,BS$5=VLOOKUP(Re_lo!$H$5,Re_lo!$N$5:$O$16,2,0)),AQ295,""))</f>
        <v/>
      </c>
      <c r="BT295" s="125" t="str">
        <f>IF(ISERR(IF(AND($I295=Re_lo!$E$5,BT$5=VLOOKUP(Re_lo!$H$5,Re_lo!$N$5:$O$16,2,0)),AR295,"")),"",IF(AND($I295=Re_lo!$E$5,BT$5=VLOOKUP(Re_lo!$H$5,Re_lo!$N$5:$O$16,2,0)),AR295,""))</f>
        <v/>
      </c>
      <c r="BU295" s="125" t="str">
        <f>IF(ISERR(IF(AND($I295=Re_lo!$E$5,BU$5=VLOOKUP(Re_lo!$H$5,Re_lo!$N$5:$O$16,2,0)),AS295,"")),"",IF(AND($I295=Re_lo!$E$5,BU$5=VLOOKUP(Re_lo!$H$5,Re_lo!$N$5:$O$16,2,0)),AS295,""))</f>
        <v/>
      </c>
      <c r="BV295" s="125" t="str">
        <f>IF(ISERR(IF(AND($I295=Re_lo!$E$5,BV$5=VLOOKUP(Re_lo!$H$5,Re_lo!$N$5:$O$16,2,0)),AT295,"")),"",IF(AND($I295=Re_lo!$E$5,BV$5=VLOOKUP(Re_lo!$H$5,Re_lo!$N$5:$O$16,2,0)),AT295,""))</f>
        <v/>
      </c>
      <c r="BW295" s="125" t="str">
        <f>IF(ISERR(IF(AND($I295=Re_lo!$E$5,BW$5=VLOOKUP(Re_lo!$H$5,Re_lo!$N$5:$O$16,2,0)),AU295,"")),"",IF(AND($I295=Re_lo!$E$5,BW$5=VLOOKUP(Re_lo!$H$5,Re_lo!$N$5:$O$16,2,0)),AU295,""))</f>
        <v/>
      </c>
      <c r="BX295" s="125" t="str">
        <f>IF(ISERR(IF(AND($I295=Re_lo!$E$5,BX$5=VLOOKUP(Re_lo!$H$5,Re_lo!$N$5:$O$16,2,0)),AV295,"")),"",IF(AND($I295=Re_lo!$E$5,BX$5=VLOOKUP(Re_lo!$H$5,Re_lo!$N$5:$O$16,2,0)),AV295,""))</f>
        <v/>
      </c>
      <c r="BY295" s="125" t="str">
        <f>IF(ISERR(IF(AND($I295=Re_lo!$E$5,BY$5=VLOOKUP(Re_lo!$H$5,Re_lo!$N$5:$O$16,2,0)),AW295,"")),"",IF(AND($I295=Re_lo!$E$5,BY$5=VLOOKUP(Re_lo!$H$5,Re_lo!$N$5:$O$16,2,0)),AW295,""))</f>
        <v/>
      </c>
      <c r="BZ295" s="125" t="str">
        <f>IF(ISERR(IF(AND($I295=Re_lo!$E$5,BZ$5=VLOOKUP(Re_lo!$H$5,Re_lo!$N$5:$O$16,2,0)),AX295,"")),"",IF(AND($I295=Re_lo!$E$5,BZ$5=VLOOKUP(Re_lo!$H$5,Re_lo!$N$5:$O$16,2,0)),AX295,""))</f>
        <v/>
      </c>
      <c r="CA295" s="125" t="str">
        <f>IF(ISERR(IF(AND($I295=Re_lo!$E$5,CA$5=VLOOKUP(Re_lo!$H$5,Re_lo!$N$5:$O$16,2,0)),AY295,"")),"",IF(AND($I295=Re_lo!$E$5,CA$5=VLOOKUP(Re_lo!$H$5,Re_lo!$N$5:$O$16,2,0)),AY295,""))</f>
        <v/>
      </c>
      <c r="CB295" s="125" t="str">
        <f>IF(ISERR(IF(AND($I295=Re_lo!$E$5,CB$5=VLOOKUP(Re_lo!$H$5,Re_lo!$N$5:$O$16,2,0)),AZ295,"")),"",IF(AND($I295=Re_lo!$E$5,CB$5=VLOOKUP(Re_lo!$H$5,Re_lo!$N$5:$O$16,2,0)),AZ295,""))</f>
        <v/>
      </c>
      <c r="CC295" s="125" t="str">
        <f>IF(ISERR(IF(AND($I295=Re_lo!$E$5,CC$5=VLOOKUP(Re_lo!$H$5,Re_lo!$N$5:$O$16,2,0)),BA295,"")),"",IF(AND($I295=Re_lo!$E$5,CC$5=VLOOKUP(Re_lo!$H$5,Re_lo!$N$5:$O$16,2,0)),BA295,""))</f>
        <v/>
      </c>
      <c r="CD295" s="125" t="str">
        <f>IF(ISERR(IF(AND($I295=Re_lo!$E$5,CD$5=VLOOKUP(Re_lo!$H$5,Re_lo!$N$5:$O$16,2,0)),BB295,"")),"",IF(AND($I295=Re_lo!$E$5,CD$5=VLOOKUP(Re_lo!$H$5,Re_lo!$N$5:$O$16,2,0)),BB295,""))</f>
        <v/>
      </c>
      <c r="CF295" s="125" t="str">
        <f>IF($C295="","",COUNTIFS(Con_ve!$C$6:$C$1005,$C295,Con_ve!$Q$6:$Q$1005,Cad_cl!CF$5))</f>
        <v/>
      </c>
      <c r="CG295" s="125" t="str">
        <f>IF($C295="","",COUNTIFS(Con_ve!$C$6:$C$1005,$C295,Con_ve!$Q$6:$Q$1005,Cad_cl!CG$5))</f>
        <v/>
      </c>
      <c r="CH295" s="125" t="str">
        <f>IF($C295="","",COUNTIFS(Con_ve!$C$6:$C$1005,$C295,Con_ve!$Q$6:$Q$1005,Cad_cl!CH$5))</f>
        <v/>
      </c>
      <c r="CI295" s="125" t="str">
        <f>IF($C295="","",COUNTIFS(Con_ve!$C$6:$C$1005,$C295,Con_ve!$Q$6:$Q$1005,Cad_cl!CI$5))</f>
        <v/>
      </c>
      <c r="CJ295" s="125" t="str">
        <f>IF($C295="","",COUNTIFS(Con_ve!$C$6:$C$1005,$C295,Con_ve!$Q$6:$Q$1005,Cad_cl!CJ$5))</f>
        <v/>
      </c>
      <c r="CK295" s="125" t="str">
        <f>IF($C295="","",COUNTIFS(Con_ve!$C$6:$C$1005,$C295,Con_ve!$Q$6:$Q$1005,Cad_cl!CK$5))</f>
        <v/>
      </c>
      <c r="CL295" s="125" t="str">
        <f>IF($C295="","",COUNTIFS(Con_ve!$C$6:$C$1005,$C295,Con_ve!$Q$6:$Q$1005,Cad_cl!CL$5))</f>
        <v/>
      </c>
      <c r="CM295" s="125" t="str">
        <f>IF($C295="","",COUNTIFS(Con_ve!$C$6:$C$1005,$C295,Con_ve!$Q$6:$Q$1005,Cad_cl!CM$5))</f>
        <v/>
      </c>
      <c r="CN295" s="125" t="str">
        <f>IF($C295="","",COUNTIFS(Con_ve!$C$6:$C$1005,$C295,Con_ve!$Q$6:$Q$1005,Cad_cl!CN$5))</f>
        <v/>
      </c>
      <c r="CO295" s="125" t="str">
        <f>IF($C295="","",COUNTIFS(Con_ve!$C$6:$C$1005,$C295,Con_ve!$Q$6:$Q$1005,Cad_cl!CO$5))</f>
        <v/>
      </c>
      <c r="CP295" s="125" t="str">
        <f>IF($C295="","",COUNTIFS(Con_ve!$C$6:$C$1005,$C295,Con_ve!$Q$6:$Q$1005,Cad_cl!CP$5))</f>
        <v/>
      </c>
      <c r="CQ295" s="125" t="str">
        <f>IF($C295="","",COUNTIFS(Con_ve!$C$6:$C$1005,$C295,Con_ve!$Q$6:$Q$1005,Cad_cl!CQ$5))</f>
        <v/>
      </c>
      <c r="CR295" s="125">
        <f t="shared" si="14"/>
        <v>0</v>
      </c>
    </row>
    <row r="296" spans="3:96" ht="30" customHeight="1">
      <c r="C296" s="153"/>
      <c r="D296" s="153"/>
      <c r="E296" s="154"/>
      <c r="F296" s="153"/>
      <c r="G296" s="155"/>
      <c r="H296" s="153"/>
      <c r="I296" s="153"/>
      <c r="J296" s="132" t="s">
        <v>309</v>
      </c>
      <c r="K296" s="133" t="s">
        <v>309</v>
      </c>
      <c r="L296" s="153"/>
      <c r="M296" s="153"/>
      <c r="N296" s="153"/>
      <c r="O296" s="153"/>
      <c r="P296" s="153"/>
      <c r="Q296" s="153"/>
      <c r="AP296" s="134" t="str">
        <f>IF(ISERR(IF($C296="","",SUMIFS(Con_ve!$F$6:$F$1005,Con_ve!$C$6:$C$1005,$C296,Con_ve!$I$6:$I$1005,"Fechada",Con_ve!$Q$6:$Q$1005,Cad_cl!AP$5))),"",IF($C296="","",SUMIFS(Con_ve!$F$6:$F$1005,Con_ve!$C$6:$C$1005,$C296,Con_ve!$I$6:$I$1005,"Fechada",Con_ve!$Q$6:$Q$1005,Cad_cl!AP$5)))</f>
        <v/>
      </c>
      <c r="AQ296" s="134" t="str">
        <f>IF(ISERR(IF($C296="","",SUMIFS(Con_ve!$F$6:$F$1005,Con_ve!$C$6:$C$1005,$C296,Con_ve!$I$6:$I$1005,"Fechada",Con_ve!$Q$6:$Q$1005,Cad_cl!AQ$5))),"",IF($C296="","",SUMIFS(Con_ve!$F$6:$F$1005,Con_ve!$C$6:$C$1005,$C296,Con_ve!$I$6:$I$1005,"Fechada",Con_ve!$Q$6:$Q$1005,Cad_cl!AQ$5)))</f>
        <v/>
      </c>
      <c r="AR296" s="134" t="str">
        <f>IF(ISERR(IF($C296="","",SUMIFS(Con_ve!$F$6:$F$1005,Con_ve!$C$6:$C$1005,$C296,Con_ve!$I$6:$I$1005,"Fechada",Con_ve!$Q$6:$Q$1005,Cad_cl!AR$5))),"",IF($C296="","",SUMIFS(Con_ve!$F$6:$F$1005,Con_ve!$C$6:$C$1005,$C296,Con_ve!$I$6:$I$1005,"Fechada",Con_ve!$Q$6:$Q$1005,Cad_cl!AR$5)))</f>
        <v/>
      </c>
      <c r="AS296" s="134" t="str">
        <f>IF(ISERR(IF($C296="","",SUMIFS(Con_ve!$F$6:$F$1005,Con_ve!$C$6:$C$1005,$C296,Con_ve!$I$6:$I$1005,"Fechada",Con_ve!$Q$6:$Q$1005,Cad_cl!AS$5))),"",IF($C296="","",SUMIFS(Con_ve!$F$6:$F$1005,Con_ve!$C$6:$C$1005,$C296,Con_ve!$I$6:$I$1005,"Fechada",Con_ve!$Q$6:$Q$1005,Cad_cl!AS$5)))</f>
        <v/>
      </c>
      <c r="AT296" s="134" t="str">
        <f>IF(ISERR(IF($C296="","",SUMIFS(Con_ve!$F$6:$F$1005,Con_ve!$C$6:$C$1005,$C296,Con_ve!$I$6:$I$1005,"Fechada",Con_ve!$Q$6:$Q$1005,Cad_cl!AT$5))),"",IF($C296="","",SUMIFS(Con_ve!$F$6:$F$1005,Con_ve!$C$6:$C$1005,$C296,Con_ve!$I$6:$I$1005,"Fechada",Con_ve!$Q$6:$Q$1005,Cad_cl!AT$5)))</f>
        <v/>
      </c>
      <c r="AU296" s="134" t="str">
        <f>IF(ISERR(IF($C296="","",SUMIFS(Con_ve!$F$6:$F$1005,Con_ve!$C$6:$C$1005,$C296,Con_ve!$I$6:$I$1005,"Fechada",Con_ve!$Q$6:$Q$1005,Cad_cl!AU$5))),"",IF($C296="","",SUMIFS(Con_ve!$F$6:$F$1005,Con_ve!$C$6:$C$1005,$C296,Con_ve!$I$6:$I$1005,"Fechada",Con_ve!$Q$6:$Q$1005,Cad_cl!AU$5)))</f>
        <v/>
      </c>
      <c r="AV296" s="134" t="str">
        <f>IF(ISERR(IF($C296="","",SUMIFS(Con_ve!$F$6:$F$1005,Con_ve!$C$6:$C$1005,$C296,Con_ve!$I$6:$I$1005,"Fechada",Con_ve!$Q$6:$Q$1005,Cad_cl!AV$5))),"",IF($C296="","",SUMIFS(Con_ve!$F$6:$F$1005,Con_ve!$C$6:$C$1005,$C296,Con_ve!$I$6:$I$1005,"Fechada",Con_ve!$Q$6:$Q$1005,Cad_cl!AV$5)))</f>
        <v/>
      </c>
      <c r="AW296" s="134" t="str">
        <f>IF(ISERR(IF($C296="","",SUMIFS(Con_ve!$F$6:$F$1005,Con_ve!$C$6:$C$1005,$C296,Con_ve!$I$6:$I$1005,"Fechada",Con_ve!$Q$6:$Q$1005,Cad_cl!AW$5))),"",IF($C296="","",SUMIFS(Con_ve!$F$6:$F$1005,Con_ve!$C$6:$C$1005,$C296,Con_ve!$I$6:$I$1005,"Fechada",Con_ve!$Q$6:$Q$1005,Cad_cl!AW$5)))</f>
        <v/>
      </c>
      <c r="AX296" s="134" t="str">
        <f>IF(ISERR(IF($C296="","",SUMIFS(Con_ve!$F$6:$F$1005,Con_ve!$C$6:$C$1005,$C296,Con_ve!$I$6:$I$1005,"Fechada",Con_ve!$Q$6:$Q$1005,Cad_cl!AX$5))),"",IF($C296="","",SUMIFS(Con_ve!$F$6:$F$1005,Con_ve!$C$6:$C$1005,$C296,Con_ve!$I$6:$I$1005,"Fechada",Con_ve!$Q$6:$Q$1005,Cad_cl!AX$5)))</f>
        <v/>
      </c>
      <c r="AY296" s="134" t="str">
        <f>IF(ISERR(IF($C296="","",SUMIFS(Con_ve!$F$6:$F$1005,Con_ve!$C$6:$C$1005,$C296,Con_ve!$I$6:$I$1005,"Fechada",Con_ve!$Q$6:$Q$1005,Cad_cl!AY$5))),"",IF($C296="","",SUMIFS(Con_ve!$F$6:$F$1005,Con_ve!$C$6:$C$1005,$C296,Con_ve!$I$6:$I$1005,"Fechada",Con_ve!$Q$6:$Q$1005,Cad_cl!AY$5)))</f>
        <v/>
      </c>
      <c r="AZ296" s="134" t="str">
        <f>IF(ISERR(IF($C296="","",SUMIFS(Con_ve!$F$6:$F$1005,Con_ve!$C$6:$C$1005,$C296,Con_ve!$I$6:$I$1005,"Fechada",Con_ve!$Q$6:$Q$1005,Cad_cl!AZ$5))),"",IF($C296="","",SUMIFS(Con_ve!$F$6:$F$1005,Con_ve!$C$6:$C$1005,$C296,Con_ve!$I$6:$I$1005,"Fechada",Con_ve!$Q$6:$Q$1005,Cad_cl!AZ$5)))</f>
        <v/>
      </c>
      <c r="BA296" s="134" t="str">
        <f>IF(ISERR(IF($C296="","",SUMIFS(Con_ve!$F$6:$F$1005,Con_ve!$C$6:$C$1005,$C296,Con_ve!$I$6:$I$1005,"Fechada",Con_ve!$Q$6:$Q$1005,Cad_cl!BA$5))),"",IF($C296="","",SUMIFS(Con_ve!$F$6:$F$1005,Con_ve!$C$6:$C$1005,$C296,Con_ve!$I$6:$I$1005,"Fechada",Con_ve!$Q$6:$Q$1005,Cad_cl!BA$5)))</f>
        <v/>
      </c>
      <c r="BB296" s="134">
        <f t="shared" si="12"/>
        <v>0</v>
      </c>
      <c r="BD296" s="134" t="str">
        <f>IF(ISERR(IF($C296="","",SUMIFS(Con_ve!$F$6:$F$1005,Con_ve!$C$6:$C$1005,$C296,Con_ve!$I$6:$I$1005,"Em negociação",Con_ve!$Q$6:$Q$1005,Cad_cl!BD$5))),"",IF($C296="","",SUMIFS(Con_ve!$F$6:$F$1005,Con_ve!$C$6:$C$1005,$C296,Con_ve!$I$6:$I$1005,"Em negociação",Con_ve!$Q$6:$Q$1005,Cad_cl!BD$5)))</f>
        <v/>
      </c>
      <c r="BE296" s="134" t="str">
        <f>IF(ISERR(IF($C296="","",SUMIFS(Con_ve!$F$6:$F$1005,Con_ve!$C$6:$C$1005,$C296,Con_ve!$I$6:$I$1005,"Em negociação",Con_ve!$Q$6:$Q$1005,Cad_cl!BE$5))),"",IF($C296="","",SUMIFS(Con_ve!$F$6:$F$1005,Con_ve!$C$6:$C$1005,$C296,Con_ve!$I$6:$I$1005,"Em negociação",Con_ve!$Q$6:$Q$1005,Cad_cl!BE$5)))</f>
        <v/>
      </c>
      <c r="BF296" s="134" t="str">
        <f>IF(ISERR(IF($C296="","",SUMIFS(Con_ve!$F$6:$F$1005,Con_ve!$C$6:$C$1005,$C296,Con_ve!$I$6:$I$1005,"Em negociação",Con_ve!$Q$6:$Q$1005,Cad_cl!BF$5))),"",IF($C296="","",SUMIFS(Con_ve!$F$6:$F$1005,Con_ve!$C$6:$C$1005,$C296,Con_ve!$I$6:$I$1005,"Em negociação",Con_ve!$Q$6:$Q$1005,Cad_cl!BF$5)))</f>
        <v/>
      </c>
      <c r="BG296" s="134" t="str">
        <f>IF(ISERR(IF($C296="","",SUMIFS(Con_ve!$F$6:$F$1005,Con_ve!$C$6:$C$1005,$C296,Con_ve!$I$6:$I$1005,"Em negociação",Con_ve!$Q$6:$Q$1005,Cad_cl!BG$5))),"",IF($C296="","",SUMIFS(Con_ve!$F$6:$F$1005,Con_ve!$C$6:$C$1005,$C296,Con_ve!$I$6:$I$1005,"Em negociação",Con_ve!$Q$6:$Q$1005,Cad_cl!BG$5)))</f>
        <v/>
      </c>
      <c r="BH296" s="134" t="str">
        <f>IF(ISERR(IF($C296="","",SUMIFS(Con_ve!$F$6:$F$1005,Con_ve!$C$6:$C$1005,$C296,Con_ve!$I$6:$I$1005,"Em negociação",Con_ve!$Q$6:$Q$1005,Cad_cl!BH$5))),"",IF($C296="","",SUMIFS(Con_ve!$F$6:$F$1005,Con_ve!$C$6:$C$1005,$C296,Con_ve!$I$6:$I$1005,"Em negociação",Con_ve!$Q$6:$Q$1005,Cad_cl!BH$5)))</f>
        <v/>
      </c>
      <c r="BI296" s="134" t="str">
        <f>IF(ISERR(IF($C296="","",SUMIFS(Con_ve!$F$6:$F$1005,Con_ve!$C$6:$C$1005,$C296,Con_ve!$I$6:$I$1005,"Em negociação",Con_ve!$Q$6:$Q$1005,Cad_cl!BI$5))),"",IF($C296="","",SUMIFS(Con_ve!$F$6:$F$1005,Con_ve!$C$6:$C$1005,$C296,Con_ve!$I$6:$I$1005,"Em negociação",Con_ve!$Q$6:$Q$1005,Cad_cl!BI$5)))</f>
        <v/>
      </c>
      <c r="BJ296" s="134" t="str">
        <f>IF(ISERR(IF($C296="","",SUMIFS(Con_ve!$F$6:$F$1005,Con_ve!$C$6:$C$1005,$C296,Con_ve!$I$6:$I$1005,"Em negociação",Con_ve!$Q$6:$Q$1005,Cad_cl!BJ$5))),"",IF($C296="","",SUMIFS(Con_ve!$F$6:$F$1005,Con_ve!$C$6:$C$1005,$C296,Con_ve!$I$6:$I$1005,"Em negociação",Con_ve!$Q$6:$Q$1005,Cad_cl!BJ$5)))</f>
        <v/>
      </c>
      <c r="BK296" s="134" t="str">
        <f>IF(ISERR(IF($C296="","",SUMIFS(Con_ve!$F$6:$F$1005,Con_ve!$C$6:$C$1005,$C296,Con_ve!$I$6:$I$1005,"Em negociação",Con_ve!$Q$6:$Q$1005,Cad_cl!BK$5))),"",IF($C296="","",SUMIFS(Con_ve!$F$6:$F$1005,Con_ve!$C$6:$C$1005,$C296,Con_ve!$I$6:$I$1005,"Em negociação",Con_ve!$Q$6:$Q$1005,Cad_cl!BK$5)))</f>
        <v/>
      </c>
      <c r="BL296" s="134" t="str">
        <f>IF(ISERR(IF($C296="","",SUMIFS(Con_ve!$F$6:$F$1005,Con_ve!$C$6:$C$1005,$C296,Con_ve!$I$6:$I$1005,"Em negociação",Con_ve!$Q$6:$Q$1005,Cad_cl!BL$5))),"",IF($C296="","",SUMIFS(Con_ve!$F$6:$F$1005,Con_ve!$C$6:$C$1005,$C296,Con_ve!$I$6:$I$1005,"Em negociação",Con_ve!$Q$6:$Q$1005,Cad_cl!BL$5)))</f>
        <v/>
      </c>
      <c r="BM296" s="134" t="str">
        <f>IF(ISERR(IF($C296="","",SUMIFS(Con_ve!$F$6:$F$1005,Con_ve!$C$6:$C$1005,$C296,Con_ve!$I$6:$I$1005,"Em negociação",Con_ve!$Q$6:$Q$1005,Cad_cl!BM$5))),"",IF($C296="","",SUMIFS(Con_ve!$F$6:$F$1005,Con_ve!$C$6:$C$1005,$C296,Con_ve!$I$6:$I$1005,"Em negociação",Con_ve!$Q$6:$Q$1005,Cad_cl!BM$5)))</f>
        <v/>
      </c>
      <c r="BN296" s="134" t="str">
        <f>IF(ISERR(IF($C296="","",SUMIFS(Con_ve!$F$6:$F$1005,Con_ve!$C$6:$C$1005,$C296,Con_ve!$I$6:$I$1005,"Em negociação",Con_ve!$Q$6:$Q$1005,Cad_cl!BN$5))),"",IF($C296="","",SUMIFS(Con_ve!$F$6:$F$1005,Con_ve!$C$6:$C$1005,$C296,Con_ve!$I$6:$I$1005,"Em negociação",Con_ve!$Q$6:$Q$1005,Cad_cl!BN$5)))</f>
        <v/>
      </c>
      <c r="BO296" s="134" t="str">
        <f>IF(ISERR(IF($C296="","",SUMIFS(Con_ve!$F$6:$F$1005,Con_ve!$C$6:$C$1005,$C296,Con_ve!$I$6:$I$1005,"Em negociação",Con_ve!$Q$6:$Q$1005,Cad_cl!BO$5))),"",IF($C296="","",SUMIFS(Con_ve!$F$6:$F$1005,Con_ve!$C$6:$C$1005,$C296,Con_ve!$I$6:$I$1005,"Em negociação",Con_ve!$Q$6:$Q$1005,Cad_cl!BO$5)))</f>
        <v/>
      </c>
      <c r="BP296" s="134">
        <f t="shared" si="13"/>
        <v>0</v>
      </c>
      <c r="BR296" s="125" t="str">
        <f>IF(ISERR(IF(AND($I296=Re_lo!$E$5,BR$5=VLOOKUP(Re_lo!$H$5,Re_lo!$N$5:$O$16,2,0)),AP296,"")),"",IF(AND($I296=Re_lo!$E$5,BR$5=VLOOKUP(Re_lo!$H$5,Re_lo!$N$5:$O$16,2,0)),AP296,""))</f>
        <v/>
      </c>
      <c r="BS296" s="125" t="str">
        <f>IF(ISERR(IF(AND($I296=Re_lo!$E$5,BS$5=VLOOKUP(Re_lo!$H$5,Re_lo!$N$5:$O$16,2,0)),AQ296,"")),"",IF(AND($I296=Re_lo!$E$5,BS$5=VLOOKUP(Re_lo!$H$5,Re_lo!$N$5:$O$16,2,0)),AQ296,""))</f>
        <v/>
      </c>
      <c r="BT296" s="125" t="str">
        <f>IF(ISERR(IF(AND($I296=Re_lo!$E$5,BT$5=VLOOKUP(Re_lo!$H$5,Re_lo!$N$5:$O$16,2,0)),AR296,"")),"",IF(AND($I296=Re_lo!$E$5,BT$5=VLOOKUP(Re_lo!$H$5,Re_lo!$N$5:$O$16,2,0)),AR296,""))</f>
        <v/>
      </c>
      <c r="BU296" s="125" t="str">
        <f>IF(ISERR(IF(AND($I296=Re_lo!$E$5,BU$5=VLOOKUP(Re_lo!$H$5,Re_lo!$N$5:$O$16,2,0)),AS296,"")),"",IF(AND($I296=Re_lo!$E$5,BU$5=VLOOKUP(Re_lo!$H$5,Re_lo!$N$5:$O$16,2,0)),AS296,""))</f>
        <v/>
      </c>
      <c r="BV296" s="125" t="str">
        <f>IF(ISERR(IF(AND($I296=Re_lo!$E$5,BV$5=VLOOKUP(Re_lo!$H$5,Re_lo!$N$5:$O$16,2,0)),AT296,"")),"",IF(AND($I296=Re_lo!$E$5,BV$5=VLOOKUP(Re_lo!$H$5,Re_lo!$N$5:$O$16,2,0)),AT296,""))</f>
        <v/>
      </c>
      <c r="BW296" s="125" t="str">
        <f>IF(ISERR(IF(AND($I296=Re_lo!$E$5,BW$5=VLOOKUP(Re_lo!$H$5,Re_lo!$N$5:$O$16,2,0)),AU296,"")),"",IF(AND($I296=Re_lo!$E$5,BW$5=VLOOKUP(Re_lo!$H$5,Re_lo!$N$5:$O$16,2,0)),AU296,""))</f>
        <v/>
      </c>
      <c r="BX296" s="125" t="str">
        <f>IF(ISERR(IF(AND($I296=Re_lo!$E$5,BX$5=VLOOKUP(Re_lo!$H$5,Re_lo!$N$5:$O$16,2,0)),AV296,"")),"",IF(AND($I296=Re_lo!$E$5,BX$5=VLOOKUP(Re_lo!$H$5,Re_lo!$N$5:$O$16,2,0)),AV296,""))</f>
        <v/>
      </c>
      <c r="BY296" s="125" t="str">
        <f>IF(ISERR(IF(AND($I296=Re_lo!$E$5,BY$5=VLOOKUP(Re_lo!$H$5,Re_lo!$N$5:$O$16,2,0)),AW296,"")),"",IF(AND($I296=Re_lo!$E$5,BY$5=VLOOKUP(Re_lo!$H$5,Re_lo!$N$5:$O$16,2,0)),AW296,""))</f>
        <v/>
      </c>
      <c r="BZ296" s="125" t="str">
        <f>IF(ISERR(IF(AND($I296=Re_lo!$E$5,BZ$5=VLOOKUP(Re_lo!$H$5,Re_lo!$N$5:$O$16,2,0)),AX296,"")),"",IF(AND($I296=Re_lo!$E$5,BZ$5=VLOOKUP(Re_lo!$H$5,Re_lo!$N$5:$O$16,2,0)),AX296,""))</f>
        <v/>
      </c>
      <c r="CA296" s="125" t="str">
        <f>IF(ISERR(IF(AND($I296=Re_lo!$E$5,CA$5=VLOOKUP(Re_lo!$H$5,Re_lo!$N$5:$O$16,2,0)),AY296,"")),"",IF(AND($I296=Re_lo!$E$5,CA$5=VLOOKUP(Re_lo!$H$5,Re_lo!$N$5:$O$16,2,0)),AY296,""))</f>
        <v/>
      </c>
      <c r="CB296" s="125" t="str">
        <f>IF(ISERR(IF(AND($I296=Re_lo!$E$5,CB$5=VLOOKUP(Re_lo!$H$5,Re_lo!$N$5:$O$16,2,0)),AZ296,"")),"",IF(AND($I296=Re_lo!$E$5,CB$5=VLOOKUP(Re_lo!$H$5,Re_lo!$N$5:$O$16,2,0)),AZ296,""))</f>
        <v/>
      </c>
      <c r="CC296" s="125" t="str">
        <f>IF(ISERR(IF(AND($I296=Re_lo!$E$5,CC$5=VLOOKUP(Re_lo!$H$5,Re_lo!$N$5:$O$16,2,0)),BA296,"")),"",IF(AND($I296=Re_lo!$E$5,CC$5=VLOOKUP(Re_lo!$H$5,Re_lo!$N$5:$O$16,2,0)),BA296,""))</f>
        <v/>
      </c>
      <c r="CD296" s="125" t="str">
        <f>IF(ISERR(IF(AND($I296=Re_lo!$E$5,CD$5=VLOOKUP(Re_lo!$H$5,Re_lo!$N$5:$O$16,2,0)),BB296,"")),"",IF(AND($I296=Re_lo!$E$5,CD$5=VLOOKUP(Re_lo!$H$5,Re_lo!$N$5:$O$16,2,0)),BB296,""))</f>
        <v/>
      </c>
      <c r="CF296" s="125" t="str">
        <f>IF($C296="","",COUNTIFS(Con_ve!$C$6:$C$1005,$C296,Con_ve!$Q$6:$Q$1005,Cad_cl!CF$5))</f>
        <v/>
      </c>
      <c r="CG296" s="125" t="str">
        <f>IF($C296="","",COUNTIFS(Con_ve!$C$6:$C$1005,$C296,Con_ve!$Q$6:$Q$1005,Cad_cl!CG$5))</f>
        <v/>
      </c>
      <c r="CH296" s="125" t="str">
        <f>IF($C296="","",COUNTIFS(Con_ve!$C$6:$C$1005,$C296,Con_ve!$Q$6:$Q$1005,Cad_cl!CH$5))</f>
        <v/>
      </c>
      <c r="CI296" s="125" t="str">
        <f>IF($C296="","",COUNTIFS(Con_ve!$C$6:$C$1005,$C296,Con_ve!$Q$6:$Q$1005,Cad_cl!CI$5))</f>
        <v/>
      </c>
      <c r="CJ296" s="125" t="str">
        <f>IF($C296="","",COUNTIFS(Con_ve!$C$6:$C$1005,$C296,Con_ve!$Q$6:$Q$1005,Cad_cl!CJ$5))</f>
        <v/>
      </c>
      <c r="CK296" s="125" t="str">
        <f>IF($C296="","",COUNTIFS(Con_ve!$C$6:$C$1005,$C296,Con_ve!$Q$6:$Q$1005,Cad_cl!CK$5))</f>
        <v/>
      </c>
      <c r="CL296" s="125" t="str">
        <f>IF($C296="","",COUNTIFS(Con_ve!$C$6:$C$1005,$C296,Con_ve!$Q$6:$Q$1005,Cad_cl!CL$5))</f>
        <v/>
      </c>
      <c r="CM296" s="125" t="str">
        <f>IF($C296="","",COUNTIFS(Con_ve!$C$6:$C$1005,$C296,Con_ve!$Q$6:$Q$1005,Cad_cl!CM$5))</f>
        <v/>
      </c>
      <c r="CN296" s="125" t="str">
        <f>IF($C296="","",COUNTIFS(Con_ve!$C$6:$C$1005,$C296,Con_ve!$Q$6:$Q$1005,Cad_cl!CN$5))</f>
        <v/>
      </c>
      <c r="CO296" s="125" t="str">
        <f>IF($C296="","",COUNTIFS(Con_ve!$C$6:$C$1005,$C296,Con_ve!$Q$6:$Q$1005,Cad_cl!CO$5))</f>
        <v/>
      </c>
      <c r="CP296" s="125" t="str">
        <f>IF($C296="","",COUNTIFS(Con_ve!$C$6:$C$1005,$C296,Con_ve!$Q$6:$Q$1005,Cad_cl!CP$5))</f>
        <v/>
      </c>
      <c r="CQ296" s="125" t="str">
        <f>IF($C296="","",COUNTIFS(Con_ve!$C$6:$C$1005,$C296,Con_ve!$Q$6:$Q$1005,Cad_cl!CQ$5))</f>
        <v/>
      </c>
      <c r="CR296" s="125">
        <f t="shared" si="14"/>
        <v>0</v>
      </c>
    </row>
    <row r="297" spans="3:96" ht="30" customHeight="1">
      <c r="C297" s="153"/>
      <c r="D297" s="153"/>
      <c r="E297" s="154"/>
      <c r="F297" s="153"/>
      <c r="G297" s="155"/>
      <c r="H297" s="153"/>
      <c r="I297" s="153"/>
      <c r="J297" s="132" t="s">
        <v>309</v>
      </c>
      <c r="K297" s="133" t="s">
        <v>309</v>
      </c>
      <c r="L297" s="153"/>
      <c r="M297" s="153"/>
      <c r="N297" s="153"/>
      <c r="O297" s="153"/>
      <c r="P297" s="153"/>
      <c r="Q297" s="153"/>
      <c r="AP297" s="134" t="str">
        <f>IF(ISERR(IF($C297="","",SUMIFS(Con_ve!$F$6:$F$1005,Con_ve!$C$6:$C$1005,$C297,Con_ve!$I$6:$I$1005,"Fechada",Con_ve!$Q$6:$Q$1005,Cad_cl!AP$5))),"",IF($C297="","",SUMIFS(Con_ve!$F$6:$F$1005,Con_ve!$C$6:$C$1005,$C297,Con_ve!$I$6:$I$1005,"Fechada",Con_ve!$Q$6:$Q$1005,Cad_cl!AP$5)))</f>
        <v/>
      </c>
      <c r="AQ297" s="134" t="str">
        <f>IF(ISERR(IF($C297="","",SUMIFS(Con_ve!$F$6:$F$1005,Con_ve!$C$6:$C$1005,$C297,Con_ve!$I$6:$I$1005,"Fechada",Con_ve!$Q$6:$Q$1005,Cad_cl!AQ$5))),"",IF($C297="","",SUMIFS(Con_ve!$F$6:$F$1005,Con_ve!$C$6:$C$1005,$C297,Con_ve!$I$6:$I$1005,"Fechada",Con_ve!$Q$6:$Q$1005,Cad_cl!AQ$5)))</f>
        <v/>
      </c>
      <c r="AR297" s="134" t="str">
        <f>IF(ISERR(IF($C297="","",SUMIFS(Con_ve!$F$6:$F$1005,Con_ve!$C$6:$C$1005,$C297,Con_ve!$I$6:$I$1005,"Fechada",Con_ve!$Q$6:$Q$1005,Cad_cl!AR$5))),"",IF($C297="","",SUMIFS(Con_ve!$F$6:$F$1005,Con_ve!$C$6:$C$1005,$C297,Con_ve!$I$6:$I$1005,"Fechada",Con_ve!$Q$6:$Q$1005,Cad_cl!AR$5)))</f>
        <v/>
      </c>
      <c r="AS297" s="134" t="str">
        <f>IF(ISERR(IF($C297="","",SUMIFS(Con_ve!$F$6:$F$1005,Con_ve!$C$6:$C$1005,$C297,Con_ve!$I$6:$I$1005,"Fechada",Con_ve!$Q$6:$Q$1005,Cad_cl!AS$5))),"",IF($C297="","",SUMIFS(Con_ve!$F$6:$F$1005,Con_ve!$C$6:$C$1005,$C297,Con_ve!$I$6:$I$1005,"Fechada",Con_ve!$Q$6:$Q$1005,Cad_cl!AS$5)))</f>
        <v/>
      </c>
      <c r="AT297" s="134" t="str">
        <f>IF(ISERR(IF($C297="","",SUMIFS(Con_ve!$F$6:$F$1005,Con_ve!$C$6:$C$1005,$C297,Con_ve!$I$6:$I$1005,"Fechada",Con_ve!$Q$6:$Q$1005,Cad_cl!AT$5))),"",IF($C297="","",SUMIFS(Con_ve!$F$6:$F$1005,Con_ve!$C$6:$C$1005,$C297,Con_ve!$I$6:$I$1005,"Fechada",Con_ve!$Q$6:$Q$1005,Cad_cl!AT$5)))</f>
        <v/>
      </c>
      <c r="AU297" s="134" t="str">
        <f>IF(ISERR(IF($C297="","",SUMIFS(Con_ve!$F$6:$F$1005,Con_ve!$C$6:$C$1005,$C297,Con_ve!$I$6:$I$1005,"Fechada",Con_ve!$Q$6:$Q$1005,Cad_cl!AU$5))),"",IF($C297="","",SUMIFS(Con_ve!$F$6:$F$1005,Con_ve!$C$6:$C$1005,$C297,Con_ve!$I$6:$I$1005,"Fechada",Con_ve!$Q$6:$Q$1005,Cad_cl!AU$5)))</f>
        <v/>
      </c>
      <c r="AV297" s="134" t="str">
        <f>IF(ISERR(IF($C297="","",SUMIFS(Con_ve!$F$6:$F$1005,Con_ve!$C$6:$C$1005,$C297,Con_ve!$I$6:$I$1005,"Fechada",Con_ve!$Q$6:$Q$1005,Cad_cl!AV$5))),"",IF($C297="","",SUMIFS(Con_ve!$F$6:$F$1005,Con_ve!$C$6:$C$1005,$C297,Con_ve!$I$6:$I$1005,"Fechada",Con_ve!$Q$6:$Q$1005,Cad_cl!AV$5)))</f>
        <v/>
      </c>
      <c r="AW297" s="134" t="str">
        <f>IF(ISERR(IF($C297="","",SUMIFS(Con_ve!$F$6:$F$1005,Con_ve!$C$6:$C$1005,$C297,Con_ve!$I$6:$I$1005,"Fechada",Con_ve!$Q$6:$Q$1005,Cad_cl!AW$5))),"",IF($C297="","",SUMIFS(Con_ve!$F$6:$F$1005,Con_ve!$C$6:$C$1005,$C297,Con_ve!$I$6:$I$1005,"Fechada",Con_ve!$Q$6:$Q$1005,Cad_cl!AW$5)))</f>
        <v/>
      </c>
      <c r="AX297" s="134" t="str">
        <f>IF(ISERR(IF($C297="","",SUMIFS(Con_ve!$F$6:$F$1005,Con_ve!$C$6:$C$1005,$C297,Con_ve!$I$6:$I$1005,"Fechada",Con_ve!$Q$6:$Q$1005,Cad_cl!AX$5))),"",IF($C297="","",SUMIFS(Con_ve!$F$6:$F$1005,Con_ve!$C$6:$C$1005,$C297,Con_ve!$I$6:$I$1005,"Fechada",Con_ve!$Q$6:$Q$1005,Cad_cl!AX$5)))</f>
        <v/>
      </c>
      <c r="AY297" s="134" t="str">
        <f>IF(ISERR(IF($C297="","",SUMIFS(Con_ve!$F$6:$F$1005,Con_ve!$C$6:$C$1005,$C297,Con_ve!$I$6:$I$1005,"Fechada",Con_ve!$Q$6:$Q$1005,Cad_cl!AY$5))),"",IF($C297="","",SUMIFS(Con_ve!$F$6:$F$1005,Con_ve!$C$6:$C$1005,$C297,Con_ve!$I$6:$I$1005,"Fechada",Con_ve!$Q$6:$Q$1005,Cad_cl!AY$5)))</f>
        <v/>
      </c>
      <c r="AZ297" s="134" t="str">
        <f>IF(ISERR(IF($C297="","",SUMIFS(Con_ve!$F$6:$F$1005,Con_ve!$C$6:$C$1005,$C297,Con_ve!$I$6:$I$1005,"Fechada",Con_ve!$Q$6:$Q$1005,Cad_cl!AZ$5))),"",IF($C297="","",SUMIFS(Con_ve!$F$6:$F$1005,Con_ve!$C$6:$C$1005,$C297,Con_ve!$I$6:$I$1005,"Fechada",Con_ve!$Q$6:$Q$1005,Cad_cl!AZ$5)))</f>
        <v/>
      </c>
      <c r="BA297" s="134" t="str">
        <f>IF(ISERR(IF($C297="","",SUMIFS(Con_ve!$F$6:$F$1005,Con_ve!$C$6:$C$1005,$C297,Con_ve!$I$6:$I$1005,"Fechada",Con_ve!$Q$6:$Q$1005,Cad_cl!BA$5))),"",IF($C297="","",SUMIFS(Con_ve!$F$6:$F$1005,Con_ve!$C$6:$C$1005,$C297,Con_ve!$I$6:$I$1005,"Fechada",Con_ve!$Q$6:$Q$1005,Cad_cl!BA$5)))</f>
        <v/>
      </c>
      <c r="BB297" s="134">
        <f t="shared" si="12"/>
        <v>0</v>
      </c>
      <c r="BD297" s="134" t="str">
        <f>IF(ISERR(IF($C297="","",SUMIFS(Con_ve!$F$6:$F$1005,Con_ve!$C$6:$C$1005,$C297,Con_ve!$I$6:$I$1005,"Em negociação",Con_ve!$Q$6:$Q$1005,Cad_cl!BD$5))),"",IF($C297="","",SUMIFS(Con_ve!$F$6:$F$1005,Con_ve!$C$6:$C$1005,$C297,Con_ve!$I$6:$I$1005,"Em negociação",Con_ve!$Q$6:$Q$1005,Cad_cl!BD$5)))</f>
        <v/>
      </c>
      <c r="BE297" s="134" t="str">
        <f>IF(ISERR(IF($C297="","",SUMIFS(Con_ve!$F$6:$F$1005,Con_ve!$C$6:$C$1005,$C297,Con_ve!$I$6:$I$1005,"Em negociação",Con_ve!$Q$6:$Q$1005,Cad_cl!BE$5))),"",IF($C297="","",SUMIFS(Con_ve!$F$6:$F$1005,Con_ve!$C$6:$C$1005,$C297,Con_ve!$I$6:$I$1005,"Em negociação",Con_ve!$Q$6:$Q$1005,Cad_cl!BE$5)))</f>
        <v/>
      </c>
      <c r="BF297" s="134" t="str">
        <f>IF(ISERR(IF($C297="","",SUMIFS(Con_ve!$F$6:$F$1005,Con_ve!$C$6:$C$1005,$C297,Con_ve!$I$6:$I$1005,"Em negociação",Con_ve!$Q$6:$Q$1005,Cad_cl!BF$5))),"",IF($C297="","",SUMIFS(Con_ve!$F$6:$F$1005,Con_ve!$C$6:$C$1005,$C297,Con_ve!$I$6:$I$1005,"Em negociação",Con_ve!$Q$6:$Q$1005,Cad_cl!BF$5)))</f>
        <v/>
      </c>
      <c r="BG297" s="134" t="str">
        <f>IF(ISERR(IF($C297="","",SUMIFS(Con_ve!$F$6:$F$1005,Con_ve!$C$6:$C$1005,$C297,Con_ve!$I$6:$I$1005,"Em negociação",Con_ve!$Q$6:$Q$1005,Cad_cl!BG$5))),"",IF($C297="","",SUMIFS(Con_ve!$F$6:$F$1005,Con_ve!$C$6:$C$1005,$C297,Con_ve!$I$6:$I$1005,"Em negociação",Con_ve!$Q$6:$Q$1005,Cad_cl!BG$5)))</f>
        <v/>
      </c>
      <c r="BH297" s="134" t="str">
        <f>IF(ISERR(IF($C297="","",SUMIFS(Con_ve!$F$6:$F$1005,Con_ve!$C$6:$C$1005,$C297,Con_ve!$I$6:$I$1005,"Em negociação",Con_ve!$Q$6:$Q$1005,Cad_cl!BH$5))),"",IF($C297="","",SUMIFS(Con_ve!$F$6:$F$1005,Con_ve!$C$6:$C$1005,$C297,Con_ve!$I$6:$I$1005,"Em negociação",Con_ve!$Q$6:$Q$1005,Cad_cl!BH$5)))</f>
        <v/>
      </c>
      <c r="BI297" s="134" t="str">
        <f>IF(ISERR(IF($C297="","",SUMIFS(Con_ve!$F$6:$F$1005,Con_ve!$C$6:$C$1005,$C297,Con_ve!$I$6:$I$1005,"Em negociação",Con_ve!$Q$6:$Q$1005,Cad_cl!BI$5))),"",IF($C297="","",SUMIFS(Con_ve!$F$6:$F$1005,Con_ve!$C$6:$C$1005,$C297,Con_ve!$I$6:$I$1005,"Em negociação",Con_ve!$Q$6:$Q$1005,Cad_cl!BI$5)))</f>
        <v/>
      </c>
      <c r="BJ297" s="134" t="str">
        <f>IF(ISERR(IF($C297="","",SUMIFS(Con_ve!$F$6:$F$1005,Con_ve!$C$6:$C$1005,$C297,Con_ve!$I$6:$I$1005,"Em negociação",Con_ve!$Q$6:$Q$1005,Cad_cl!BJ$5))),"",IF($C297="","",SUMIFS(Con_ve!$F$6:$F$1005,Con_ve!$C$6:$C$1005,$C297,Con_ve!$I$6:$I$1005,"Em negociação",Con_ve!$Q$6:$Q$1005,Cad_cl!BJ$5)))</f>
        <v/>
      </c>
      <c r="BK297" s="134" t="str">
        <f>IF(ISERR(IF($C297="","",SUMIFS(Con_ve!$F$6:$F$1005,Con_ve!$C$6:$C$1005,$C297,Con_ve!$I$6:$I$1005,"Em negociação",Con_ve!$Q$6:$Q$1005,Cad_cl!BK$5))),"",IF($C297="","",SUMIFS(Con_ve!$F$6:$F$1005,Con_ve!$C$6:$C$1005,$C297,Con_ve!$I$6:$I$1005,"Em negociação",Con_ve!$Q$6:$Q$1005,Cad_cl!BK$5)))</f>
        <v/>
      </c>
      <c r="BL297" s="134" t="str">
        <f>IF(ISERR(IF($C297="","",SUMIFS(Con_ve!$F$6:$F$1005,Con_ve!$C$6:$C$1005,$C297,Con_ve!$I$6:$I$1005,"Em negociação",Con_ve!$Q$6:$Q$1005,Cad_cl!BL$5))),"",IF($C297="","",SUMIFS(Con_ve!$F$6:$F$1005,Con_ve!$C$6:$C$1005,$C297,Con_ve!$I$6:$I$1005,"Em negociação",Con_ve!$Q$6:$Q$1005,Cad_cl!BL$5)))</f>
        <v/>
      </c>
      <c r="BM297" s="134" t="str">
        <f>IF(ISERR(IF($C297="","",SUMIFS(Con_ve!$F$6:$F$1005,Con_ve!$C$6:$C$1005,$C297,Con_ve!$I$6:$I$1005,"Em negociação",Con_ve!$Q$6:$Q$1005,Cad_cl!BM$5))),"",IF($C297="","",SUMIFS(Con_ve!$F$6:$F$1005,Con_ve!$C$6:$C$1005,$C297,Con_ve!$I$6:$I$1005,"Em negociação",Con_ve!$Q$6:$Q$1005,Cad_cl!BM$5)))</f>
        <v/>
      </c>
      <c r="BN297" s="134" t="str">
        <f>IF(ISERR(IF($C297="","",SUMIFS(Con_ve!$F$6:$F$1005,Con_ve!$C$6:$C$1005,$C297,Con_ve!$I$6:$I$1005,"Em negociação",Con_ve!$Q$6:$Q$1005,Cad_cl!BN$5))),"",IF($C297="","",SUMIFS(Con_ve!$F$6:$F$1005,Con_ve!$C$6:$C$1005,$C297,Con_ve!$I$6:$I$1005,"Em negociação",Con_ve!$Q$6:$Q$1005,Cad_cl!BN$5)))</f>
        <v/>
      </c>
      <c r="BO297" s="134" t="str">
        <f>IF(ISERR(IF($C297="","",SUMIFS(Con_ve!$F$6:$F$1005,Con_ve!$C$6:$C$1005,$C297,Con_ve!$I$6:$I$1005,"Em negociação",Con_ve!$Q$6:$Q$1005,Cad_cl!BO$5))),"",IF($C297="","",SUMIFS(Con_ve!$F$6:$F$1005,Con_ve!$C$6:$C$1005,$C297,Con_ve!$I$6:$I$1005,"Em negociação",Con_ve!$Q$6:$Q$1005,Cad_cl!BO$5)))</f>
        <v/>
      </c>
      <c r="BP297" s="134">
        <f t="shared" si="13"/>
        <v>0</v>
      </c>
      <c r="BR297" s="125" t="str">
        <f>IF(ISERR(IF(AND($I297=Re_lo!$E$5,BR$5=VLOOKUP(Re_lo!$H$5,Re_lo!$N$5:$O$16,2,0)),AP297,"")),"",IF(AND($I297=Re_lo!$E$5,BR$5=VLOOKUP(Re_lo!$H$5,Re_lo!$N$5:$O$16,2,0)),AP297,""))</f>
        <v/>
      </c>
      <c r="BS297" s="125" t="str">
        <f>IF(ISERR(IF(AND($I297=Re_lo!$E$5,BS$5=VLOOKUP(Re_lo!$H$5,Re_lo!$N$5:$O$16,2,0)),AQ297,"")),"",IF(AND($I297=Re_lo!$E$5,BS$5=VLOOKUP(Re_lo!$H$5,Re_lo!$N$5:$O$16,2,0)),AQ297,""))</f>
        <v/>
      </c>
      <c r="BT297" s="125" t="str">
        <f>IF(ISERR(IF(AND($I297=Re_lo!$E$5,BT$5=VLOOKUP(Re_lo!$H$5,Re_lo!$N$5:$O$16,2,0)),AR297,"")),"",IF(AND($I297=Re_lo!$E$5,BT$5=VLOOKUP(Re_lo!$H$5,Re_lo!$N$5:$O$16,2,0)),AR297,""))</f>
        <v/>
      </c>
      <c r="BU297" s="125" t="str">
        <f>IF(ISERR(IF(AND($I297=Re_lo!$E$5,BU$5=VLOOKUP(Re_lo!$H$5,Re_lo!$N$5:$O$16,2,0)),AS297,"")),"",IF(AND($I297=Re_lo!$E$5,BU$5=VLOOKUP(Re_lo!$H$5,Re_lo!$N$5:$O$16,2,0)),AS297,""))</f>
        <v/>
      </c>
      <c r="BV297" s="125" t="str">
        <f>IF(ISERR(IF(AND($I297=Re_lo!$E$5,BV$5=VLOOKUP(Re_lo!$H$5,Re_lo!$N$5:$O$16,2,0)),AT297,"")),"",IF(AND($I297=Re_lo!$E$5,BV$5=VLOOKUP(Re_lo!$H$5,Re_lo!$N$5:$O$16,2,0)),AT297,""))</f>
        <v/>
      </c>
      <c r="BW297" s="125" t="str">
        <f>IF(ISERR(IF(AND($I297=Re_lo!$E$5,BW$5=VLOOKUP(Re_lo!$H$5,Re_lo!$N$5:$O$16,2,0)),AU297,"")),"",IF(AND($I297=Re_lo!$E$5,BW$5=VLOOKUP(Re_lo!$H$5,Re_lo!$N$5:$O$16,2,0)),AU297,""))</f>
        <v/>
      </c>
      <c r="BX297" s="125" t="str">
        <f>IF(ISERR(IF(AND($I297=Re_lo!$E$5,BX$5=VLOOKUP(Re_lo!$H$5,Re_lo!$N$5:$O$16,2,0)),AV297,"")),"",IF(AND($I297=Re_lo!$E$5,BX$5=VLOOKUP(Re_lo!$H$5,Re_lo!$N$5:$O$16,2,0)),AV297,""))</f>
        <v/>
      </c>
      <c r="BY297" s="125" t="str">
        <f>IF(ISERR(IF(AND($I297=Re_lo!$E$5,BY$5=VLOOKUP(Re_lo!$H$5,Re_lo!$N$5:$O$16,2,0)),AW297,"")),"",IF(AND($I297=Re_lo!$E$5,BY$5=VLOOKUP(Re_lo!$H$5,Re_lo!$N$5:$O$16,2,0)),AW297,""))</f>
        <v/>
      </c>
      <c r="BZ297" s="125" t="str">
        <f>IF(ISERR(IF(AND($I297=Re_lo!$E$5,BZ$5=VLOOKUP(Re_lo!$H$5,Re_lo!$N$5:$O$16,2,0)),AX297,"")),"",IF(AND($I297=Re_lo!$E$5,BZ$5=VLOOKUP(Re_lo!$H$5,Re_lo!$N$5:$O$16,2,0)),AX297,""))</f>
        <v/>
      </c>
      <c r="CA297" s="125" t="str">
        <f>IF(ISERR(IF(AND($I297=Re_lo!$E$5,CA$5=VLOOKUP(Re_lo!$H$5,Re_lo!$N$5:$O$16,2,0)),AY297,"")),"",IF(AND($I297=Re_lo!$E$5,CA$5=VLOOKUP(Re_lo!$H$5,Re_lo!$N$5:$O$16,2,0)),AY297,""))</f>
        <v/>
      </c>
      <c r="CB297" s="125" t="str">
        <f>IF(ISERR(IF(AND($I297=Re_lo!$E$5,CB$5=VLOOKUP(Re_lo!$H$5,Re_lo!$N$5:$O$16,2,0)),AZ297,"")),"",IF(AND($I297=Re_lo!$E$5,CB$5=VLOOKUP(Re_lo!$H$5,Re_lo!$N$5:$O$16,2,0)),AZ297,""))</f>
        <v/>
      </c>
      <c r="CC297" s="125" t="str">
        <f>IF(ISERR(IF(AND($I297=Re_lo!$E$5,CC$5=VLOOKUP(Re_lo!$H$5,Re_lo!$N$5:$O$16,2,0)),BA297,"")),"",IF(AND($I297=Re_lo!$E$5,CC$5=VLOOKUP(Re_lo!$H$5,Re_lo!$N$5:$O$16,2,0)),BA297,""))</f>
        <v/>
      </c>
      <c r="CD297" s="125" t="str">
        <f>IF(ISERR(IF(AND($I297=Re_lo!$E$5,CD$5=VLOOKUP(Re_lo!$H$5,Re_lo!$N$5:$O$16,2,0)),BB297,"")),"",IF(AND($I297=Re_lo!$E$5,CD$5=VLOOKUP(Re_lo!$H$5,Re_lo!$N$5:$O$16,2,0)),BB297,""))</f>
        <v/>
      </c>
      <c r="CF297" s="125" t="str">
        <f>IF($C297="","",COUNTIFS(Con_ve!$C$6:$C$1005,$C297,Con_ve!$Q$6:$Q$1005,Cad_cl!CF$5))</f>
        <v/>
      </c>
      <c r="CG297" s="125" t="str">
        <f>IF($C297="","",COUNTIFS(Con_ve!$C$6:$C$1005,$C297,Con_ve!$Q$6:$Q$1005,Cad_cl!CG$5))</f>
        <v/>
      </c>
      <c r="CH297" s="125" t="str">
        <f>IF($C297="","",COUNTIFS(Con_ve!$C$6:$C$1005,$C297,Con_ve!$Q$6:$Q$1005,Cad_cl!CH$5))</f>
        <v/>
      </c>
      <c r="CI297" s="125" t="str">
        <f>IF($C297="","",COUNTIFS(Con_ve!$C$6:$C$1005,$C297,Con_ve!$Q$6:$Q$1005,Cad_cl!CI$5))</f>
        <v/>
      </c>
      <c r="CJ297" s="125" t="str">
        <f>IF($C297="","",COUNTIFS(Con_ve!$C$6:$C$1005,$C297,Con_ve!$Q$6:$Q$1005,Cad_cl!CJ$5))</f>
        <v/>
      </c>
      <c r="CK297" s="125" t="str">
        <f>IF($C297="","",COUNTIFS(Con_ve!$C$6:$C$1005,$C297,Con_ve!$Q$6:$Q$1005,Cad_cl!CK$5))</f>
        <v/>
      </c>
      <c r="CL297" s="125" t="str">
        <f>IF($C297="","",COUNTIFS(Con_ve!$C$6:$C$1005,$C297,Con_ve!$Q$6:$Q$1005,Cad_cl!CL$5))</f>
        <v/>
      </c>
      <c r="CM297" s="125" t="str">
        <f>IF($C297="","",COUNTIFS(Con_ve!$C$6:$C$1005,$C297,Con_ve!$Q$6:$Q$1005,Cad_cl!CM$5))</f>
        <v/>
      </c>
      <c r="CN297" s="125" t="str">
        <f>IF($C297="","",COUNTIFS(Con_ve!$C$6:$C$1005,$C297,Con_ve!$Q$6:$Q$1005,Cad_cl!CN$5))</f>
        <v/>
      </c>
      <c r="CO297" s="125" t="str">
        <f>IF($C297="","",COUNTIFS(Con_ve!$C$6:$C$1005,$C297,Con_ve!$Q$6:$Q$1005,Cad_cl!CO$5))</f>
        <v/>
      </c>
      <c r="CP297" s="125" t="str">
        <f>IF($C297="","",COUNTIFS(Con_ve!$C$6:$C$1005,$C297,Con_ve!$Q$6:$Q$1005,Cad_cl!CP$5))</f>
        <v/>
      </c>
      <c r="CQ297" s="125" t="str">
        <f>IF($C297="","",COUNTIFS(Con_ve!$C$6:$C$1005,$C297,Con_ve!$Q$6:$Q$1005,Cad_cl!CQ$5))</f>
        <v/>
      </c>
      <c r="CR297" s="125">
        <f t="shared" si="14"/>
        <v>0</v>
      </c>
    </row>
    <row r="298" spans="3:96" ht="30" customHeight="1">
      <c r="C298" s="153"/>
      <c r="D298" s="153"/>
      <c r="E298" s="154"/>
      <c r="F298" s="153"/>
      <c r="G298" s="155"/>
      <c r="H298" s="153"/>
      <c r="I298" s="153"/>
      <c r="J298" s="132" t="s">
        <v>309</v>
      </c>
      <c r="K298" s="133" t="s">
        <v>309</v>
      </c>
      <c r="L298" s="153"/>
      <c r="M298" s="153"/>
      <c r="N298" s="153"/>
      <c r="O298" s="153"/>
      <c r="P298" s="153"/>
      <c r="Q298" s="153"/>
      <c r="AP298" s="134" t="str">
        <f>IF(ISERR(IF($C298="","",SUMIFS(Con_ve!$F$6:$F$1005,Con_ve!$C$6:$C$1005,$C298,Con_ve!$I$6:$I$1005,"Fechada",Con_ve!$Q$6:$Q$1005,Cad_cl!AP$5))),"",IF($C298="","",SUMIFS(Con_ve!$F$6:$F$1005,Con_ve!$C$6:$C$1005,$C298,Con_ve!$I$6:$I$1005,"Fechada",Con_ve!$Q$6:$Q$1005,Cad_cl!AP$5)))</f>
        <v/>
      </c>
      <c r="AQ298" s="134" t="str">
        <f>IF(ISERR(IF($C298="","",SUMIFS(Con_ve!$F$6:$F$1005,Con_ve!$C$6:$C$1005,$C298,Con_ve!$I$6:$I$1005,"Fechada",Con_ve!$Q$6:$Q$1005,Cad_cl!AQ$5))),"",IF($C298="","",SUMIFS(Con_ve!$F$6:$F$1005,Con_ve!$C$6:$C$1005,$C298,Con_ve!$I$6:$I$1005,"Fechada",Con_ve!$Q$6:$Q$1005,Cad_cl!AQ$5)))</f>
        <v/>
      </c>
      <c r="AR298" s="134" t="str">
        <f>IF(ISERR(IF($C298="","",SUMIFS(Con_ve!$F$6:$F$1005,Con_ve!$C$6:$C$1005,$C298,Con_ve!$I$6:$I$1005,"Fechada",Con_ve!$Q$6:$Q$1005,Cad_cl!AR$5))),"",IF($C298="","",SUMIFS(Con_ve!$F$6:$F$1005,Con_ve!$C$6:$C$1005,$C298,Con_ve!$I$6:$I$1005,"Fechada",Con_ve!$Q$6:$Q$1005,Cad_cl!AR$5)))</f>
        <v/>
      </c>
      <c r="AS298" s="134" t="str">
        <f>IF(ISERR(IF($C298="","",SUMIFS(Con_ve!$F$6:$F$1005,Con_ve!$C$6:$C$1005,$C298,Con_ve!$I$6:$I$1005,"Fechada",Con_ve!$Q$6:$Q$1005,Cad_cl!AS$5))),"",IF($C298="","",SUMIFS(Con_ve!$F$6:$F$1005,Con_ve!$C$6:$C$1005,$C298,Con_ve!$I$6:$I$1005,"Fechada",Con_ve!$Q$6:$Q$1005,Cad_cl!AS$5)))</f>
        <v/>
      </c>
      <c r="AT298" s="134" t="str">
        <f>IF(ISERR(IF($C298="","",SUMIFS(Con_ve!$F$6:$F$1005,Con_ve!$C$6:$C$1005,$C298,Con_ve!$I$6:$I$1005,"Fechada",Con_ve!$Q$6:$Q$1005,Cad_cl!AT$5))),"",IF($C298="","",SUMIFS(Con_ve!$F$6:$F$1005,Con_ve!$C$6:$C$1005,$C298,Con_ve!$I$6:$I$1005,"Fechada",Con_ve!$Q$6:$Q$1005,Cad_cl!AT$5)))</f>
        <v/>
      </c>
      <c r="AU298" s="134" t="str">
        <f>IF(ISERR(IF($C298="","",SUMIFS(Con_ve!$F$6:$F$1005,Con_ve!$C$6:$C$1005,$C298,Con_ve!$I$6:$I$1005,"Fechada",Con_ve!$Q$6:$Q$1005,Cad_cl!AU$5))),"",IF($C298="","",SUMIFS(Con_ve!$F$6:$F$1005,Con_ve!$C$6:$C$1005,$C298,Con_ve!$I$6:$I$1005,"Fechada",Con_ve!$Q$6:$Q$1005,Cad_cl!AU$5)))</f>
        <v/>
      </c>
      <c r="AV298" s="134" t="str">
        <f>IF(ISERR(IF($C298="","",SUMIFS(Con_ve!$F$6:$F$1005,Con_ve!$C$6:$C$1005,$C298,Con_ve!$I$6:$I$1005,"Fechada",Con_ve!$Q$6:$Q$1005,Cad_cl!AV$5))),"",IF($C298="","",SUMIFS(Con_ve!$F$6:$F$1005,Con_ve!$C$6:$C$1005,$C298,Con_ve!$I$6:$I$1005,"Fechada",Con_ve!$Q$6:$Q$1005,Cad_cl!AV$5)))</f>
        <v/>
      </c>
      <c r="AW298" s="134" t="str">
        <f>IF(ISERR(IF($C298="","",SUMIFS(Con_ve!$F$6:$F$1005,Con_ve!$C$6:$C$1005,$C298,Con_ve!$I$6:$I$1005,"Fechada",Con_ve!$Q$6:$Q$1005,Cad_cl!AW$5))),"",IF($C298="","",SUMIFS(Con_ve!$F$6:$F$1005,Con_ve!$C$6:$C$1005,$C298,Con_ve!$I$6:$I$1005,"Fechada",Con_ve!$Q$6:$Q$1005,Cad_cl!AW$5)))</f>
        <v/>
      </c>
      <c r="AX298" s="134" t="str">
        <f>IF(ISERR(IF($C298="","",SUMIFS(Con_ve!$F$6:$F$1005,Con_ve!$C$6:$C$1005,$C298,Con_ve!$I$6:$I$1005,"Fechada",Con_ve!$Q$6:$Q$1005,Cad_cl!AX$5))),"",IF($C298="","",SUMIFS(Con_ve!$F$6:$F$1005,Con_ve!$C$6:$C$1005,$C298,Con_ve!$I$6:$I$1005,"Fechada",Con_ve!$Q$6:$Q$1005,Cad_cl!AX$5)))</f>
        <v/>
      </c>
      <c r="AY298" s="134" t="str">
        <f>IF(ISERR(IF($C298="","",SUMIFS(Con_ve!$F$6:$F$1005,Con_ve!$C$6:$C$1005,$C298,Con_ve!$I$6:$I$1005,"Fechada",Con_ve!$Q$6:$Q$1005,Cad_cl!AY$5))),"",IF($C298="","",SUMIFS(Con_ve!$F$6:$F$1005,Con_ve!$C$6:$C$1005,$C298,Con_ve!$I$6:$I$1005,"Fechada",Con_ve!$Q$6:$Q$1005,Cad_cl!AY$5)))</f>
        <v/>
      </c>
      <c r="AZ298" s="134" t="str">
        <f>IF(ISERR(IF($C298="","",SUMIFS(Con_ve!$F$6:$F$1005,Con_ve!$C$6:$C$1005,$C298,Con_ve!$I$6:$I$1005,"Fechada",Con_ve!$Q$6:$Q$1005,Cad_cl!AZ$5))),"",IF($C298="","",SUMIFS(Con_ve!$F$6:$F$1005,Con_ve!$C$6:$C$1005,$C298,Con_ve!$I$6:$I$1005,"Fechada",Con_ve!$Q$6:$Q$1005,Cad_cl!AZ$5)))</f>
        <v/>
      </c>
      <c r="BA298" s="134" t="str">
        <f>IF(ISERR(IF($C298="","",SUMIFS(Con_ve!$F$6:$F$1005,Con_ve!$C$6:$C$1005,$C298,Con_ve!$I$6:$I$1005,"Fechada",Con_ve!$Q$6:$Q$1005,Cad_cl!BA$5))),"",IF($C298="","",SUMIFS(Con_ve!$F$6:$F$1005,Con_ve!$C$6:$C$1005,$C298,Con_ve!$I$6:$I$1005,"Fechada",Con_ve!$Q$6:$Q$1005,Cad_cl!BA$5)))</f>
        <v/>
      </c>
      <c r="BB298" s="134">
        <f t="shared" si="12"/>
        <v>0</v>
      </c>
      <c r="BD298" s="134" t="str">
        <f>IF(ISERR(IF($C298="","",SUMIFS(Con_ve!$F$6:$F$1005,Con_ve!$C$6:$C$1005,$C298,Con_ve!$I$6:$I$1005,"Em negociação",Con_ve!$Q$6:$Q$1005,Cad_cl!BD$5))),"",IF($C298="","",SUMIFS(Con_ve!$F$6:$F$1005,Con_ve!$C$6:$C$1005,$C298,Con_ve!$I$6:$I$1005,"Em negociação",Con_ve!$Q$6:$Q$1005,Cad_cl!BD$5)))</f>
        <v/>
      </c>
      <c r="BE298" s="134" t="str">
        <f>IF(ISERR(IF($C298="","",SUMIFS(Con_ve!$F$6:$F$1005,Con_ve!$C$6:$C$1005,$C298,Con_ve!$I$6:$I$1005,"Em negociação",Con_ve!$Q$6:$Q$1005,Cad_cl!BE$5))),"",IF($C298="","",SUMIFS(Con_ve!$F$6:$F$1005,Con_ve!$C$6:$C$1005,$C298,Con_ve!$I$6:$I$1005,"Em negociação",Con_ve!$Q$6:$Q$1005,Cad_cl!BE$5)))</f>
        <v/>
      </c>
      <c r="BF298" s="134" t="str">
        <f>IF(ISERR(IF($C298="","",SUMIFS(Con_ve!$F$6:$F$1005,Con_ve!$C$6:$C$1005,$C298,Con_ve!$I$6:$I$1005,"Em negociação",Con_ve!$Q$6:$Q$1005,Cad_cl!BF$5))),"",IF($C298="","",SUMIFS(Con_ve!$F$6:$F$1005,Con_ve!$C$6:$C$1005,$C298,Con_ve!$I$6:$I$1005,"Em negociação",Con_ve!$Q$6:$Q$1005,Cad_cl!BF$5)))</f>
        <v/>
      </c>
      <c r="BG298" s="134" t="str">
        <f>IF(ISERR(IF($C298="","",SUMIFS(Con_ve!$F$6:$F$1005,Con_ve!$C$6:$C$1005,$C298,Con_ve!$I$6:$I$1005,"Em negociação",Con_ve!$Q$6:$Q$1005,Cad_cl!BG$5))),"",IF($C298="","",SUMIFS(Con_ve!$F$6:$F$1005,Con_ve!$C$6:$C$1005,$C298,Con_ve!$I$6:$I$1005,"Em negociação",Con_ve!$Q$6:$Q$1005,Cad_cl!BG$5)))</f>
        <v/>
      </c>
      <c r="BH298" s="134" t="str">
        <f>IF(ISERR(IF($C298="","",SUMIFS(Con_ve!$F$6:$F$1005,Con_ve!$C$6:$C$1005,$C298,Con_ve!$I$6:$I$1005,"Em negociação",Con_ve!$Q$6:$Q$1005,Cad_cl!BH$5))),"",IF($C298="","",SUMIFS(Con_ve!$F$6:$F$1005,Con_ve!$C$6:$C$1005,$C298,Con_ve!$I$6:$I$1005,"Em negociação",Con_ve!$Q$6:$Q$1005,Cad_cl!BH$5)))</f>
        <v/>
      </c>
      <c r="BI298" s="134" t="str">
        <f>IF(ISERR(IF($C298="","",SUMIFS(Con_ve!$F$6:$F$1005,Con_ve!$C$6:$C$1005,$C298,Con_ve!$I$6:$I$1005,"Em negociação",Con_ve!$Q$6:$Q$1005,Cad_cl!BI$5))),"",IF($C298="","",SUMIFS(Con_ve!$F$6:$F$1005,Con_ve!$C$6:$C$1005,$C298,Con_ve!$I$6:$I$1005,"Em negociação",Con_ve!$Q$6:$Q$1005,Cad_cl!BI$5)))</f>
        <v/>
      </c>
      <c r="BJ298" s="134" t="str">
        <f>IF(ISERR(IF($C298="","",SUMIFS(Con_ve!$F$6:$F$1005,Con_ve!$C$6:$C$1005,$C298,Con_ve!$I$6:$I$1005,"Em negociação",Con_ve!$Q$6:$Q$1005,Cad_cl!BJ$5))),"",IF($C298="","",SUMIFS(Con_ve!$F$6:$F$1005,Con_ve!$C$6:$C$1005,$C298,Con_ve!$I$6:$I$1005,"Em negociação",Con_ve!$Q$6:$Q$1005,Cad_cl!BJ$5)))</f>
        <v/>
      </c>
      <c r="BK298" s="134" t="str">
        <f>IF(ISERR(IF($C298="","",SUMIFS(Con_ve!$F$6:$F$1005,Con_ve!$C$6:$C$1005,$C298,Con_ve!$I$6:$I$1005,"Em negociação",Con_ve!$Q$6:$Q$1005,Cad_cl!BK$5))),"",IF($C298="","",SUMIFS(Con_ve!$F$6:$F$1005,Con_ve!$C$6:$C$1005,$C298,Con_ve!$I$6:$I$1005,"Em negociação",Con_ve!$Q$6:$Q$1005,Cad_cl!BK$5)))</f>
        <v/>
      </c>
      <c r="BL298" s="134" t="str">
        <f>IF(ISERR(IF($C298="","",SUMIFS(Con_ve!$F$6:$F$1005,Con_ve!$C$6:$C$1005,$C298,Con_ve!$I$6:$I$1005,"Em negociação",Con_ve!$Q$6:$Q$1005,Cad_cl!BL$5))),"",IF($C298="","",SUMIFS(Con_ve!$F$6:$F$1005,Con_ve!$C$6:$C$1005,$C298,Con_ve!$I$6:$I$1005,"Em negociação",Con_ve!$Q$6:$Q$1005,Cad_cl!BL$5)))</f>
        <v/>
      </c>
      <c r="BM298" s="134" t="str">
        <f>IF(ISERR(IF($C298="","",SUMIFS(Con_ve!$F$6:$F$1005,Con_ve!$C$6:$C$1005,$C298,Con_ve!$I$6:$I$1005,"Em negociação",Con_ve!$Q$6:$Q$1005,Cad_cl!BM$5))),"",IF($C298="","",SUMIFS(Con_ve!$F$6:$F$1005,Con_ve!$C$6:$C$1005,$C298,Con_ve!$I$6:$I$1005,"Em negociação",Con_ve!$Q$6:$Q$1005,Cad_cl!BM$5)))</f>
        <v/>
      </c>
      <c r="BN298" s="134" t="str">
        <f>IF(ISERR(IF($C298="","",SUMIFS(Con_ve!$F$6:$F$1005,Con_ve!$C$6:$C$1005,$C298,Con_ve!$I$6:$I$1005,"Em negociação",Con_ve!$Q$6:$Q$1005,Cad_cl!BN$5))),"",IF($C298="","",SUMIFS(Con_ve!$F$6:$F$1005,Con_ve!$C$6:$C$1005,$C298,Con_ve!$I$6:$I$1005,"Em negociação",Con_ve!$Q$6:$Q$1005,Cad_cl!BN$5)))</f>
        <v/>
      </c>
      <c r="BO298" s="134" t="str">
        <f>IF(ISERR(IF($C298="","",SUMIFS(Con_ve!$F$6:$F$1005,Con_ve!$C$6:$C$1005,$C298,Con_ve!$I$6:$I$1005,"Em negociação",Con_ve!$Q$6:$Q$1005,Cad_cl!BO$5))),"",IF($C298="","",SUMIFS(Con_ve!$F$6:$F$1005,Con_ve!$C$6:$C$1005,$C298,Con_ve!$I$6:$I$1005,"Em negociação",Con_ve!$Q$6:$Q$1005,Cad_cl!BO$5)))</f>
        <v/>
      </c>
      <c r="BP298" s="134">
        <f t="shared" si="13"/>
        <v>0</v>
      </c>
      <c r="BR298" s="125" t="str">
        <f>IF(ISERR(IF(AND($I298=Re_lo!$E$5,BR$5=VLOOKUP(Re_lo!$H$5,Re_lo!$N$5:$O$16,2,0)),AP298,"")),"",IF(AND($I298=Re_lo!$E$5,BR$5=VLOOKUP(Re_lo!$H$5,Re_lo!$N$5:$O$16,2,0)),AP298,""))</f>
        <v/>
      </c>
      <c r="BS298" s="125" t="str">
        <f>IF(ISERR(IF(AND($I298=Re_lo!$E$5,BS$5=VLOOKUP(Re_lo!$H$5,Re_lo!$N$5:$O$16,2,0)),AQ298,"")),"",IF(AND($I298=Re_lo!$E$5,BS$5=VLOOKUP(Re_lo!$H$5,Re_lo!$N$5:$O$16,2,0)),AQ298,""))</f>
        <v/>
      </c>
      <c r="BT298" s="125" t="str">
        <f>IF(ISERR(IF(AND($I298=Re_lo!$E$5,BT$5=VLOOKUP(Re_lo!$H$5,Re_lo!$N$5:$O$16,2,0)),AR298,"")),"",IF(AND($I298=Re_lo!$E$5,BT$5=VLOOKUP(Re_lo!$H$5,Re_lo!$N$5:$O$16,2,0)),AR298,""))</f>
        <v/>
      </c>
      <c r="BU298" s="125" t="str">
        <f>IF(ISERR(IF(AND($I298=Re_lo!$E$5,BU$5=VLOOKUP(Re_lo!$H$5,Re_lo!$N$5:$O$16,2,0)),AS298,"")),"",IF(AND($I298=Re_lo!$E$5,BU$5=VLOOKUP(Re_lo!$H$5,Re_lo!$N$5:$O$16,2,0)),AS298,""))</f>
        <v/>
      </c>
      <c r="BV298" s="125" t="str">
        <f>IF(ISERR(IF(AND($I298=Re_lo!$E$5,BV$5=VLOOKUP(Re_lo!$H$5,Re_lo!$N$5:$O$16,2,0)),AT298,"")),"",IF(AND($I298=Re_lo!$E$5,BV$5=VLOOKUP(Re_lo!$H$5,Re_lo!$N$5:$O$16,2,0)),AT298,""))</f>
        <v/>
      </c>
      <c r="BW298" s="125" t="str">
        <f>IF(ISERR(IF(AND($I298=Re_lo!$E$5,BW$5=VLOOKUP(Re_lo!$H$5,Re_lo!$N$5:$O$16,2,0)),AU298,"")),"",IF(AND($I298=Re_lo!$E$5,BW$5=VLOOKUP(Re_lo!$H$5,Re_lo!$N$5:$O$16,2,0)),AU298,""))</f>
        <v/>
      </c>
      <c r="BX298" s="125" t="str">
        <f>IF(ISERR(IF(AND($I298=Re_lo!$E$5,BX$5=VLOOKUP(Re_lo!$H$5,Re_lo!$N$5:$O$16,2,0)),AV298,"")),"",IF(AND($I298=Re_lo!$E$5,BX$5=VLOOKUP(Re_lo!$H$5,Re_lo!$N$5:$O$16,2,0)),AV298,""))</f>
        <v/>
      </c>
      <c r="BY298" s="125" t="str">
        <f>IF(ISERR(IF(AND($I298=Re_lo!$E$5,BY$5=VLOOKUP(Re_lo!$H$5,Re_lo!$N$5:$O$16,2,0)),AW298,"")),"",IF(AND($I298=Re_lo!$E$5,BY$5=VLOOKUP(Re_lo!$H$5,Re_lo!$N$5:$O$16,2,0)),AW298,""))</f>
        <v/>
      </c>
      <c r="BZ298" s="125" t="str">
        <f>IF(ISERR(IF(AND($I298=Re_lo!$E$5,BZ$5=VLOOKUP(Re_lo!$H$5,Re_lo!$N$5:$O$16,2,0)),AX298,"")),"",IF(AND($I298=Re_lo!$E$5,BZ$5=VLOOKUP(Re_lo!$H$5,Re_lo!$N$5:$O$16,2,0)),AX298,""))</f>
        <v/>
      </c>
      <c r="CA298" s="125" t="str">
        <f>IF(ISERR(IF(AND($I298=Re_lo!$E$5,CA$5=VLOOKUP(Re_lo!$H$5,Re_lo!$N$5:$O$16,2,0)),AY298,"")),"",IF(AND($I298=Re_lo!$E$5,CA$5=VLOOKUP(Re_lo!$H$5,Re_lo!$N$5:$O$16,2,0)),AY298,""))</f>
        <v/>
      </c>
      <c r="CB298" s="125" t="str">
        <f>IF(ISERR(IF(AND($I298=Re_lo!$E$5,CB$5=VLOOKUP(Re_lo!$H$5,Re_lo!$N$5:$O$16,2,0)),AZ298,"")),"",IF(AND($I298=Re_lo!$E$5,CB$5=VLOOKUP(Re_lo!$H$5,Re_lo!$N$5:$O$16,2,0)),AZ298,""))</f>
        <v/>
      </c>
      <c r="CC298" s="125" t="str">
        <f>IF(ISERR(IF(AND($I298=Re_lo!$E$5,CC$5=VLOOKUP(Re_lo!$H$5,Re_lo!$N$5:$O$16,2,0)),BA298,"")),"",IF(AND($I298=Re_lo!$E$5,CC$5=VLOOKUP(Re_lo!$H$5,Re_lo!$N$5:$O$16,2,0)),BA298,""))</f>
        <v/>
      </c>
      <c r="CD298" s="125" t="str">
        <f>IF(ISERR(IF(AND($I298=Re_lo!$E$5,CD$5=VLOOKUP(Re_lo!$H$5,Re_lo!$N$5:$O$16,2,0)),BB298,"")),"",IF(AND($I298=Re_lo!$E$5,CD$5=VLOOKUP(Re_lo!$H$5,Re_lo!$N$5:$O$16,2,0)),BB298,""))</f>
        <v/>
      </c>
      <c r="CF298" s="125" t="str">
        <f>IF($C298="","",COUNTIFS(Con_ve!$C$6:$C$1005,$C298,Con_ve!$Q$6:$Q$1005,Cad_cl!CF$5))</f>
        <v/>
      </c>
      <c r="CG298" s="125" t="str">
        <f>IF($C298="","",COUNTIFS(Con_ve!$C$6:$C$1005,$C298,Con_ve!$Q$6:$Q$1005,Cad_cl!CG$5))</f>
        <v/>
      </c>
      <c r="CH298" s="125" t="str">
        <f>IF($C298="","",COUNTIFS(Con_ve!$C$6:$C$1005,$C298,Con_ve!$Q$6:$Q$1005,Cad_cl!CH$5))</f>
        <v/>
      </c>
      <c r="CI298" s="125" t="str">
        <f>IF($C298="","",COUNTIFS(Con_ve!$C$6:$C$1005,$C298,Con_ve!$Q$6:$Q$1005,Cad_cl!CI$5))</f>
        <v/>
      </c>
      <c r="CJ298" s="125" t="str">
        <f>IF($C298="","",COUNTIFS(Con_ve!$C$6:$C$1005,$C298,Con_ve!$Q$6:$Q$1005,Cad_cl!CJ$5))</f>
        <v/>
      </c>
      <c r="CK298" s="125" t="str">
        <f>IF($C298="","",COUNTIFS(Con_ve!$C$6:$C$1005,$C298,Con_ve!$Q$6:$Q$1005,Cad_cl!CK$5))</f>
        <v/>
      </c>
      <c r="CL298" s="125" t="str">
        <f>IF($C298="","",COUNTIFS(Con_ve!$C$6:$C$1005,$C298,Con_ve!$Q$6:$Q$1005,Cad_cl!CL$5))</f>
        <v/>
      </c>
      <c r="CM298" s="125" t="str">
        <f>IF($C298="","",COUNTIFS(Con_ve!$C$6:$C$1005,$C298,Con_ve!$Q$6:$Q$1005,Cad_cl!CM$5))</f>
        <v/>
      </c>
      <c r="CN298" s="125" t="str">
        <f>IF($C298="","",COUNTIFS(Con_ve!$C$6:$C$1005,$C298,Con_ve!$Q$6:$Q$1005,Cad_cl!CN$5))</f>
        <v/>
      </c>
      <c r="CO298" s="125" t="str">
        <f>IF($C298="","",COUNTIFS(Con_ve!$C$6:$C$1005,$C298,Con_ve!$Q$6:$Q$1005,Cad_cl!CO$5))</f>
        <v/>
      </c>
      <c r="CP298" s="125" t="str">
        <f>IF($C298="","",COUNTIFS(Con_ve!$C$6:$C$1005,$C298,Con_ve!$Q$6:$Q$1005,Cad_cl!CP$5))</f>
        <v/>
      </c>
      <c r="CQ298" s="125" t="str">
        <f>IF($C298="","",COUNTIFS(Con_ve!$C$6:$C$1005,$C298,Con_ve!$Q$6:$Q$1005,Cad_cl!CQ$5))</f>
        <v/>
      </c>
      <c r="CR298" s="125">
        <f t="shared" si="14"/>
        <v>0</v>
      </c>
    </row>
    <row r="299" spans="3:96" ht="30" customHeight="1">
      <c r="C299" s="153"/>
      <c r="D299" s="153"/>
      <c r="E299" s="154"/>
      <c r="F299" s="153"/>
      <c r="G299" s="155"/>
      <c r="H299" s="153"/>
      <c r="I299" s="153"/>
      <c r="J299" s="132" t="s">
        <v>309</v>
      </c>
      <c r="K299" s="133" t="s">
        <v>309</v>
      </c>
      <c r="L299" s="153"/>
      <c r="M299" s="153"/>
      <c r="N299" s="153"/>
      <c r="O299" s="153"/>
      <c r="P299" s="153"/>
      <c r="Q299" s="153"/>
      <c r="AP299" s="134" t="str">
        <f>IF(ISERR(IF($C299="","",SUMIFS(Con_ve!$F$6:$F$1005,Con_ve!$C$6:$C$1005,$C299,Con_ve!$I$6:$I$1005,"Fechada",Con_ve!$Q$6:$Q$1005,Cad_cl!AP$5))),"",IF($C299="","",SUMIFS(Con_ve!$F$6:$F$1005,Con_ve!$C$6:$C$1005,$C299,Con_ve!$I$6:$I$1005,"Fechada",Con_ve!$Q$6:$Q$1005,Cad_cl!AP$5)))</f>
        <v/>
      </c>
      <c r="AQ299" s="134" t="str">
        <f>IF(ISERR(IF($C299="","",SUMIFS(Con_ve!$F$6:$F$1005,Con_ve!$C$6:$C$1005,$C299,Con_ve!$I$6:$I$1005,"Fechada",Con_ve!$Q$6:$Q$1005,Cad_cl!AQ$5))),"",IF($C299="","",SUMIFS(Con_ve!$F$6:$F$1005,Con_ve!$C$6:$C$1005,$C299,Con_ve!$I$6:$I$1005,"Fechada",Con_ve!$Q$6:$Q$1005,Cad_cl!AQ$5)))</f>
        <v/>
      </c>
      <c r="AR299" s="134" t="str">
        <f>IF(ISERR(IF($C299="","",SUMIFS(Con_ve!$F$6:$F$1005,Con_ve!$C$6:$C$1005,$C299,Con_ve!$I$6:$I$1005,"Fechada",Con_ve!$Q$6:$Q$1005,Cad_cl!AR$5))),"",IF($C299="","",SUMIFS(Con_ve!$F$6:$F$1005,Con_ve!$C$6:$C$1005,$C299,Con_ve!$I$6:$I$1005,"Fechada",Con_ve!$Q$6:$Q$1005,Cad_cl!AR$5)))</f>
        <v/>
      </c>
      <c r="AS299" s="134" t="str">
        <f>IF(ISERR(IF($C299="","",SUMIFS(Con_ve!$F$6:$F$1005,Con_ve!$C$6:$C$1005,$C299,Con_ve!$I$6:$I$1005,"Fechada",Con_ve!$Q$6:$Q$1005,Cad_cl!AS$5))),"",IF($C299="","",SUMIFS(Con_ve!$F$6:$F$1005,Con_ve!$C$6:$C$1005,$C299,Con_ve!$I$6:$I$1005,"Fechada",Con_ve!$Q$6:$Q$1005,Cad_cl!AS$5)))</f>
        <v/>
      </c>
      <c r="AT299" s="134" t="str">
        <f>IF(ISERR(IF($C299="","",SUMIFS(Con_ve!$F$6:$F$1005,Con_ve!$C$6:$C$1005,$C299,Con_ve!$I$6:$I$1005,"Fechada",Con_ve!$Q$6:$Q$1005,Cad_cl!AT$5))),"",IF($C299="","",SUMIFS(Con_ve!$F$6:$F$1005,Con_ve!$C$6:$C$1005,$C299,Con_ve!$I$6:$I$1005,"Fechada",Con_ve!$Q$6:$Q$1005,Cad_cl!AT$5)))</f>
        <v/>
      </c>
      <c r="AU299" s="134" t="str">
        <f>IF(ISERR(IF($C299="","",SUMIFS(Con_ve!$F$6:$F$1005,Con_ve!$C$6:$C$1005,$C299,Con_ve!$I$6:$I$1005,"Fechada",Con_ve!$Q$6:$Q$1005,Cad_cl!AU$5))),"",IF($C299="","",SUMIFS(Con_ve!$F$6:$F$1005,Con_ve!$C$6:$C$1005,$C299,Con_ve!$I$6:$I$1005,"Fechada",Con_ve!$Q$6:$Q$1005,Cad_cl!AU$5)))</f>
        <v/>
      </c>
      <c r="AV299" s="134" t="str">
        <f>IF(ISERR(IF($C299="","",SUMIFS(Con_ve!$F$6:$F$1005,Con_ve!$C$6:$C$1005,$C299,Con_ve!$I$6:$I$1005,"Fechada",Con_ve!$Q$6:$Q$1005,Cad_cl!AV$5))),"",IF($C299="","",SUMIFS(Con_ve!$F$6:$F$1005,Con_ve!$C$6:$C$1005,$C299,Con_ve!$I$6:$I$1005,"Fechada",Con_ve!$Q$6:$Q$1005,Cad_cl!AV$5)))</f>
        <v/>
      </c>
      <c r="AW299" s="134" t="str">
        <f>IF(ISERR(IF($C299="","",SUMIFS(Con_ve!$F$6:$F$1005,Con_ve!$C$6:$C$1005,$C299,Con_ve!$I$6:$I$1005,"Fechada",Con_ve!$Q$6:$Q$1005,Cad_cl!AW$5))),"",IF($C299="","",SUMIFS(Con_ve!$F$6:$F$1005,Con_ve!$C$6:$C$1005,$C299,Con_ve!$I$6:$I$1005,"Fechada",Con_ve!$Q$6:$Q$1005,Cad_cl!AW$5)))</f>
        <v/>
      </c>
      <c r="AX299" s="134" t="str">
        <f>IF(ISERR(IF($C299="","",SUMIFS(Con_ve!$F$6:$F$1005,Con_ve!$C$6:$C$1005,$C299,Con_ve!$I$6:$I$1005,"Fechada",Con_ve!$Q$6:$Q$1005,Cad_cl!AX$5))),"",IF($C299="","",SUMIFS(Con_ve!$F$6:$F$1005,Con_ve!$C$6:$C$1005,$C299,Con_ve!$I$6:$I$1005,"Fechada",Con_ve!$Q$6:$Q$1005,Cad_cl!AX$5)))</f>
        <v/>
      </c>
      <c r="AY299" s="134" t="str">
        <f>IF(ISERR(IF($C299="","",SUMIFS(Con_ve!$F$6:$F$1005,Con_ve!$C$6:$C$1005,$C299,Con_ve!$I$6:$I$1005,"Fechada",Con_ve!$Q$6:$Q$1005,Cad_cl!AY$5))),"",IF($C299="","",SUMIFS(Con_ve!$F$6:$F$1005,Con_ve!$C$6:$C$1005,$C299,Con_ve!$I$6:$I$1005,"Fechada",Con_ve!$Q$6:$Q$1005,Cad_cl!AY$5)))</f>
        <v/>
      </c>
      <c r="AZ299" s="134" t="str">
        <f>IF(ISERR(IF($C299="","",SUMIFS(Con_ve!$F$6:$F$1005,Con_ve!$C$6:$C$1005,$C299,Con_ve!$I$6:$I$1005,"Fechada",Con_ve!$Q$6:$Q$1005,Cad_cl!AZ$5))),"",IF($C299="","",SUMIFS(Con_ve!$F$6:$F$1005,Con_ve!$C$6:$C$1005,$C299,Con_ve!$I$6:$I$1005,"Fechada",Con_ve!$Q$6:$Q$1005,Cad_cl!AZ$5)))</f>
        <v/>
      </c>
      <c r="BA299" s="134" t="str">
        <f>IF(ISERR(IF($C299="","",SUMIFS(Con_ve!$F$6:$F$1005,Con_ve!$C$6:$C$1005,$C299,Con_ve!$I$6:$I$1005,"Fechada",Con_ve!$Q$6:$Q$1005,Cad_cl!BA$5))),"",IF($C299="","",SUMIFS(Con_ve!$F$6:$F$1005,Con_ve!$C$6:$C$1005,$C299,Con_ve!$I$6:$I$1005,"Fechada",Con_ve!$Q$6:$Q$1005,Cad_cl!BA$5)))</f>
        <v/>
      </c>
      <c r="BB299" s="134">
        <f t="shared" si="12"/>
        <v>0</v>
      </c>
      <c r="BD299" s="134" t="str">
        <f>IF(ISERR(IF($C299="","",SUMIFS(Con_ve!$F$6:$F$1005,Con_ve!$C$6:$C$1005,$C299,Con_ve!$I$6:$I$1005,"Em negociação",Con_ve!$Q$6:$Q$1005,Cad_cl!BD$5))),"",IF($C299="","",SUMIFS(Con_ve!$F$6:$F$1005,Con_ve!$C$6:$C$1005,$C299,Con_ve!$I$6:$I$1005,"Em negociação",Con_ve!$Q$6:$Q$1005,Cad_cl!BD$5)))</f>
        <v/>
      </c>
      <c r="BE299" s="134" t="str">
        <f>IF(ISERR(IF($C299="","",SUMIFS(Con_ve!$F$6:$F$1005,Con_ve!$C$6:$C$1005,$C299,Con_ve!$I$6:$I$1005,"Em negociação",Con_ve!$Q$6:$Q$1005,Cad_cl!BE$5))),"",IF($C299="","",SUMIFS(Con_ve!$F$6:$F$1005,Con_ve!$C$6:$C$1005,$C299,Con_ve!$I$6:$I$1005,"Em negociação",Con_ve!$Q$6:$Q$1005,Cad_cl!BE$5)))</f>
        <v/>
      </c>
      <c r="BF299" s="134" t="str">
        <f>IF(ISERR(IF($C299="","",SUMIFS(Con_ve!$F$6:$F$1005,Con_ve!$C$6:$C$1005,$C299,Con_ve!$I$6:$I$1005,"Em negociação",Con_ve!$Q$6:$Q$1005,Cad_cl!BF$5))),"",IF($C299="","",SUMIFS(Con_ve!$F$6:$F$1005,Con_ve!$C$6:$C$1005,$C299,Con_ve!$I$6:$I$1005,"Em negociação",Con_ve!$Q$6:$Q$1005,Cad_cl!BF$5)))</f>
        <v/>
      </c>
      <c r="BG299" s="134" t="str">
        <f>IF(ISERR(IF($C299="","",SUMIFS(Con_ve!$F$6:$F$1005,Con_ve!$C$6:$C$1005,$C299,Con_ve!$I$6:$I$1005,"Em negociação",Con_ve!$Q$6:$Q$1005,Cad_cl!BG$5))),"",IF($C299="","",SUMIFS(Con_ve!$F$6:$F$1005,Con_ve!$C$6:$C$1005,$C299,Con_ve!$I$6:$I$1005,"Em negociação",Con_ve!$Q$6:$Q$1005,Cad_cl!BG$5)))</f>
        <v/>
      </c>
      <c r="BH299" s="134" t="str">
        <f>IF(ISERR(IF($C299="","",SUMIFS(Con_ve!$F$6:$F$1005,Con_ve!$C$6:$C$1005,$C299,Con_ve!$I$6:$I$1005,"Em negociação",Con_ve!$Q$6:$Q$1005,Cad_cl!BH$5))),"",IF($C299="","",SUMIFS(Con_ve!$F$6:$F$1005,Con_ve!$C$6:$C$1005,$C299,Con_ve!$I$6:$I$1005,"Em negociação",Con_ve!$Q$6:$Q$1005,Cad_cl!BH$5)))</f>
        <v/>
      </c>
      <c r="BI299" s="134" t="str">
        <f>IF(ISERR(IF($C299="","",SUMIFS(Con_ve!$F$6:$F$1005,Con_ve!$C$6:$C$1005,$C299,Con_ve!$I$6:$I$1005,"Em negociação",Con_ve!$Q$6:$Q$1005,Cad_cl!BI$5))),"",IF($C299="","",SUMIFS(Con_ve!$F$6:$F$1005,Con_ve!$C$6:$C$1005,$C299,Con_ve!$I$6:$I$1005,"Em negociação",Con_ve!$Q$6:$Q$1005,Cad_cl!BI$5)))</f>
        <v/>
      </c>
      <c r="BJ299" s="134" t="str">
        <f>IF(ISERR(IF($C299="","",SUMIFS(Con_ve!$F$6:$F$1005,Con_ve!$C$6:$C$1005,$C299,Con_ve!$I$6:$I$1005,"Em negociação",Con_ve!$Q$6:$Q$1005,Cad_cl!BJ$5))),"",IF($C299="","",SUMIFS(Con_ve!$F$6:$F$1005,Con_ve!$C$6:$C$1005,$C299,Con_ve!$I$6:$I$1005,"Em negociação",Con_ve!$Q$6:$Q$1005,Cad_cl!BJ$5)))</f>
        <v/>
      </c>
      <c r="BK299" s="134" t="str">
        <f>IF(ISERR(IF($C299="","",SUMIFS(Con_ve!$F$6:$F$1005,Con_ve!$C$6:$C$1005,$C299,Con_ve!$I$6:$I$1005,"Em negociação",Con_ve!$Q$6:$Q$1005,Cad_cl!BK$5))),"",IF($C299="","",SUMIFS(Con_ve!$F$6:$F$1005,Con_ve!$C$6:$C$1005,$C299,Con_ve!$I$6:$I$1005,"Em negociação",Con_ve!$Q$6:$Q$1005,Cad_cl!BK$5)))</f>
        <v/>
      </c>
      <c r="BL299" s="134" t="str">
        <f>IF(ISERR(IF($C299="","",SUMIFS(Con_ve!$F$6:$F$1005,Con_ve!$C$6:$C$1005,$C299,Con_ve!$I$6:$I$1005,"Em negociação",Con_ve!$Q$6:$Q$1005,Cad_cl!BL$5))),"",IF($C299="","",SUMIFS(Con_ve!$F$6:$F$1005,Con_ve!$C$6:$C$1005,$C299,Con_ve!$I$6:$I$1005,"Em negociação",Con_ve!$Q$6:$Q$1005,Cad_cl!BL$5)))</f>
        <v/>
      </c>
      <c r="BM299" s="134" t="str">
        <f>IF(ISERR(IF($C299="","",SUMIFS(Con_ve!$F$6:$F$1005,Con_ve!$C$6:$C$1005,$C299,Con_ve!$I$6:$I$1005,"Em negociação",Con_ve!$Q$6:$Q$1005,Cad_cl!BM$5))),"",IF($C299="","",SUMIFS(Con_ve!$F$6:$F$1005,Con_ve!$C$6:$C$1005,$C299,Con_ve!$I$6:$I$1005,"Em negociação",Con_ve!$Q$6:$Q$1005,Cad_cl!BM$5)))</f>
        <v/>
      </c>
      <c r="BN299" s="134" t="str">
        <f>IF(ISERR(IF($C299="","",SUMIFS(Con_ve!$F$6:$F$1005,Con_ve!$C$6:$C$1005,$C299,Con_ve!$I$6:$I$1005,"Em negociação",Con_ve!$Q$6:$Q$1005,Cad_cl!BN$5))),"",IF($C299="","",SUMIFS(Con_ve!$F$6:$F$1005,Con_ve!$C$6:$C$1005,$C299,Con_ve!$I$6:$I$1005,"Em negociação",Con_ve!$Q$6:$Q$1005,Cad_cl!BN$5)))</f>
        <v/>
      </c>
      <c r="BO299" s="134" t="str">
        <f>IF(ISERR(IF($C299="","",SUMIFS(Con_ve!$F$6:$F$1005,Con_ve!$C$6:$C$1005,$C299,Con_ve!$I$6:$I$1005,"Em negociação",Con_ve!$Q$6:$Q$1005,Cad_cl!BO$5))),"",IF($C299="","",SUMIFS(Con_ve!$F$6:$F$1005,Con_ve!$C$6:$C$1005,$C299,Con_ve!$I$6:$I$1005,"Em negociação",Con_ve!$Q$6:$Q$1005,Cad_cl!BO$5)))</f>
        <v/>
      </c>
      <c r="BP299" s="134">
        <f t="shared" si="13"/>
        <v>0</v>
      </c>
      <c r="BR299" s="125" t="str">
        <f>IF(ISERR(IF(AND($I299=Re_lo!$E$5,BR$5=VLOOKUP(Re_lo!$H$5,Re_lo!$N$5:$O$16,2,0)),AP299,"")),"",IF(AND($I299=Re_lo!$E$5,BR$5=VLOOKUP(Re_lo!$H$5,Re_lo!$N$5:$O$16,2,0)),AP299,""))</f>
        <v/>
      </c>
      <c r="BS299" s="125" t="str">
        <f>IF(ISERR(IF(AND($I299=Re_lo!$E$5,BS$5=VLOOKUP(Re_lo!$H$5,Re_lo!$N$5:$O$16,2,0)),AQ299,"")),"",IF(AND($I299=Re_lo!$E$5,BS$5=VLOOKUP(Re_lo!$H$5,Re_lo!$N$5:$O$16,2,0)),AQ299,""))</f>
        <v/>
      </c>
      <c r="BT299" s="125" t="str">
        <f>IF(ISERR(IF(AND($I299=Re_lo!$E$5,BT$5=VLOOKUP(Re_lo!$H$5,Re_lo!$N$5:$O$16,2,0)),AR299,"")),"",IF(AND($I299=Re_lo!$E$5,BT$5=VLOOKUP(Re_lo!$H$5,Re_lo!$N$5:$O$16,2,0)),AR299,""))</f>
        <v/>
      </c>
      <c r="BU299" s="125" t="str">
        <f>IF(ISERR(IF(AND($I299=Re_lo!$E$5,BU$5=VLOOKUP(Re_lo!$H$5,Re_lo!$N$5:$O$16,2,0)),AS299,"")),"",IF(AND($I299=Re_lo!$E$5,BU$5=VLOOKUP(Re_lo!$H$5,Re_lo!$N$5:$O$16,2,0)),AS299,""))</f>
        <v/>
      </c>
      <c r="BV299" s="125" t="str">
        <f>IF(ISERR(IF(AND($I299=Re_lo!$E$5,BV$5=VLOOKUP(Re_lo!$H$5,Re_lo!$N$5:$O$16,2,0)),AT299,"")),"",IF(AND($I299=Re_lo!$E$5,BV$5=VLOOKUP(Re_lo!$H$5,Re_lo!$N$5:$O$16,2,0)),AT299,""))</f>
        <v/>
      </c>
      <c r="BW299" s="125" t="str">
        <f>IF(ISERR(IF(AND($I299=Re_lo!$E$5,BW$5=VLOOKUP(Re_lo!$H$5,Re_lo!$N$5:$O$16,2,0)),AU299,"")),"",IF(AND($I299=Re_lo!$E$5,BW$5=VLOOKUP(Re_lo!$H$5,Re_lo!$N$5:$O$16,2,0)),AU299,""))</f>
        <v/>
      </c>
      <c r="BX299" s="125" t="str">
        <f>IF(ISERR(IF(AND($I299=Re_lo!$E$5,BX$5=VLOOKUP(Re_lo!$H$5,Re_lo!$N$5:$O$16,2,0)),AV299,"")),"",IF(AND($I299=Re_lo!$E$5,BX$5=VLOOKUP(Re_lo!$H$5,Re_lo!$N$5:$O$16,2,0)),AV299,""))</f>
        <v/>
      </c>
      <c r="BY299" s="125" t="str">
        <f>IF(ISERR(IF(AND($I299=Re_lo!$E$5,BY$5=VLOOKUP(Re_lo!$H$5,Re_lo!$N$5:$O$16,2,0)),AW299,"")),"",IF(AND($I299=Re_lo!$E$5,BY$5=VLOOKUP(Re_lo!$H$5,Re_lo!$N$5:$O$16,2,0)),AW299,""))</f>
        <v/>
      </c>
      <c r="BZ299" s="125" t="str">
        <f>IF(ISERR(IF(AND($I299=Re_lo!$E$5,BZ$5=VLOOKUP(Re_lo!$H$5,Re_lo!$N$5:$O$16,2,0)),AX299,"")),"",IF(AND($I299=Re_lo!$E$5,BZ$5=VLOOKUP(Re_lo!$H$5,Re_lo!$N$5:$O$16,2,0)),AX299,""))</f>
        <v/>
      </c>
      <c r="CA299" s="125" t="str">
        <f>IF(ISERR(IF(AND($I299=Re_lo!$E$5,CA$5=VLOOKUP(Re_lo!$H$5,Re_lo!$N$5:$O$16,2,0)),AY299,"")),"",IF(AND($I299=Re_lo!$E$5,CA$5=VLOOKUP(Re_lo!$H$5,Re_lo!$N$5:$O$16,2,0)),AY299,""))</f>
        <v/>
      </c>
      <c r="CB299" s="125" t="str">
        <f>IF(ISERR(IF(AND($I299=Re_lo!$E$5,CB$5=VLOOKUP(Re_lo!$H$5,Re_lo!$N$5:$O$16,2,0)),AZ299,"")),"",IF(AND($I299=Re_lo!$E$5,CB$5=VLOOKUP(Re_lo!$H$5,Re_lo!$N$5:$O$16,2,0)),AZ299,""))</f>
        <v/>
      </c>
      <c r="CC299" s="125" t="str">
        <f>IF(ISERR(IF(AND($I299=Re_lo!$E$5,CC$5=VLOOKUP(Re_lo!$H$5,Re_lo!$N$5:$O$16,2,0)),BA299,"")),"",IF(AND($I299=Re_lo!$E$5,CC$5=VLOOKUP(Re_lo!$H$5,Re_lo!$N$5:$O$16,2,0)),BA299,""))</f>
        <v/>
      </c>
      <c r="CD299" s="125" t="str">
        <f>IF(ISERR(IF(AND($I299=Re_lo!$E$5,CD$5=VLOOKUP(Re_lo!$H$5,Re_lo!$N$5:$O$16,2,0)),BB299,"")),"",IF(AND($I299=Re_lo!$E$5,CD$5=VLOOKUP(Re_lo!$H$5,Re_lo!$N$5:$O$16,2,0)),BB299,""))</f>
        <v/>
      </c>
      <c r="CF299" s="125" t="str">
        <f>IF($C299="","",COUNTIFS(Con_ve!$C$6:$C$1005,$C299,Con_ve!$Q$6:$Q$1005,Cad_cl!CF$5))</f>
        <v/>
      </c>
      <c r="CG299" s="125" t="str">
        <f>IF($C299="","",COUNTIFS(Con_ve!$C$6:$C$1005,$C299,Con_ve!$Q$6:$Q$1005,Cad_cl!CG$5))</f>
        <v/>
      </c>
      <c r="CH299" s="125" t="str">
        <f>IF($C299="","",COUNTIFS(Con_ve!$C$6:$C$1005,$C299,Con_ve!$Q$6:$Q$1005,Cad_cl!CH$5))</f>
        <v/>
      </c>
      <c r="CI299" s="125" t="str">
        <f>IF($C299="","",COUNTIFS(Con_ve!$C$6:$C$1005,$C299,Con_ve!$Q$6:$Q$1005,Cad_cl!CI$5))</f>
        <v/>
      </c>
      <c r="CJ299" s="125" t="str">
        <f>IF($C299="","",COUNTIFS(Con_ve!$C$6:$C$1005,$C299,Con_ve!$Q$6:$Q$1005,Cad_cl!CJ$5))</f>
        <v/>
      </c>
      <c r="CK299" s="125" t="str">
        <f>IF($C299="","",COUNTIFS(Con_ve!$C$6:$C$1005,$C299,Con_ve!$Q$6:$Q$1005,Cad_cl!CK$5))</f>
        <v/>
      </c>
      <c r="CL299" s="125" t="str">
        <f>IF($C299="","",COUNTIFS(Con_ve!$C$6:$C$1005,$C299,Con_ve!$Q$6:$Q$1005,Cad_cl!CL$5))</f>
        <v/>
      </c>
      <c r="CM299" s="125" t="str">
        <f>IF($C299="","",COUNTIFS(Con_ve!$C$6:$C$1005,$C299,Con_ve!$Q$6:$Q$1005,Cad_cl!CM$5))</f>
        <v/>
      </c>
      <c r="CN299" s="125" t="str">
        <f>IF($C299="","",COUNTIFS(Con_ve!$C$6:$C$1005,$C299,Con_ve!$Q$6:$Q$1005,Cad_cl!CN$5))</f>
        <v/>
      </c>
      <c r="CO299" s="125" t="str">
        <f>IF($C299="","",COUNTIFS(Con_ve!$C$6:$C$1005,$C299,Con_ve!$Q$6:$Q$1005,Cad_cl!CO$5))</f>
        <v/>
      </c>
      <c r="CP299" s="125" t="str">
        <f>IF($C299="","",COUNTIFS(Con_ve!$C$6:$C$1005,$C299,Con_ve!$Q$6:$Q$1005,Cad_cl!CP$5))</f>
        <v/>
      </c>
      <c r="CQ299" s="125" t="str">
        <f>IF($C299="","",COUNTIFS(Con_ve!$C$6:$C$1005,$C299,Con_ve!$Q$6:$Q$1005,Cad_cl!CQ$5))</f>
        <v/>
      </c>
      <c r="CR299" s="125">
        <f t="shared" si="14"/>
        <v>0</v>
      </c>
    </row>
    <row r="300" spans="3:96" ht="30" customHeight="1">
      <c r="C300" s="153"/>
      <c r="D300" s="153"/>
      <c r="E300" s="154"/>
      <c r="F300" s="153"/>
      <c r="G300" s="155"/>
      <c r="H300" s="153"/>
      <c r="I300" s="153"/>
      <c r="J300" s="132" t="s">
        <v>309</v>
      </c>
      <c r="K300" s="133" t="s">
        <v>309</v>
      </c>
      <c r="L300" s="153"/>
      <c r="M300" s="153"/>
      <c r="N300" s="153"/>
      <c r="O300" s="153"/>
      <c r="P300" s="153"/>
      <c r="Q300" s="153"/>
      <c r="AP300" s="134" t="str">
        <f>IF(ISERR(IF($C300="","",SUMIFS(Con_ve!$F$6:$F$1005,Con_ve!$C$6:$C$1005,$C300,Con_ve!$I$6:$I$1005,"Fechada",Con_ve!$Q$6:$Q$1005,Cad_cl!AP$5))),"",IF($C300="","",SUMIFS(Con_ve!$F$6:$F$1005,Con_ve!$C$6:$C$1005,$C300,Con_ve!$I$6:$I$1005,"Fechada",Con_ve!$Q$6:$Q$1005,Cad_cl!AP$5)))</f>
        <v/>
      </c>
      <c r="AQ300" s="134" t="str">
        <f>IF(ISERR(IF($C300="","",SUMIFS(Con_ve!$F$6:$F$1005,Con_ve!$C$6:$C$1005,$C300,Con_ve!$I$6:$I$1005,"Fechada",Con_ve!$Q$6:$Q$1005,Cad_cl!AQ$5))),"",IF($C300="","",SUMIFS(Con_ve!$F$6:$F$1005,Con_ve!$C$6:$C$1005,$C300,Con_ve!$I$6:$I$1005,"Fechada",Con_ve!$Q$6:$Q$1005,Cad_cl!AQ$5)))</f>
        <v/>
      </c>
      <c r="AR300" s="134" t="str">
        <f>IF(ISERR(IF($C300="","",SUMIFS(Con_ve!$F$6:$F$1005,Con_ve!$C$6:$C$1005,$C300,Con_ve!$I$6:$I$1005,"Fechada",Con_ve!$Q$6:$Q$1005,Cad_cl!AR$5))),"",IF($C300="","",SUMIFS(Con_ve!$F$6:$F$1005,Con_ve!$C$6:$C$1005,$C300,Con_ve!$I$6:$I$1005,"Fechada",Con_ve!$Q$6:$Q$1005,Cad_cl!AR$5)))</f>
        <v/>
      </c>
      <c r="AS300" s="134" t="str">
        <f>IF(ISERR(IF($C300="","",SUMIFS(Con_ve!$F$6:$F$1005,Con_ve!$C$6:$C$1005,$C300,Con_ve!$I$6:$I$1005,"Fechada",Con_ve!$Q$6:$Q$1005,Cad_cl!AS$5))),"",IF($C300="","",SUMIFS(Con_ve!$F$6:$F$1005,Con_ve!$C$6:$C$1005,$C300,Con_ve!$I$6:$I$1005,"Fechada",Con_ve!$Q$6:$Q$1005,Cad_cl!AS$5)))</f>
        <v/>
      </c>
      <c r="AT300" s="134" t="str">
        <f>IF(ISERR(IF($C300="","",SUMIFS(Con_ve!$F$6:$F$1005,Con_ve!$C$6:$C$1005,$C300,Con_ve!$I$6:$I$1005,"Fechada",Con_ve!$Q$6:$Q$1005,Cad_cl!AT$5))),"",IF($C300="","",SUMIFS(Con_ve!$F$6:$F$1005,Con_ve!$C$6:$C$1005,$C300,Con_ve!$I$6:$I$1005,"Fechada",Con_ve!$Q$6:$Q$1005,Cad_cl!AT$5)))</f>
        <v/>
      </c>
      <c r="AU300" s="134" t="str">
        <f>IF(ISERR(IF($C300="","",SUMIFS(Con_ve!$F$6:$F$1005,Con_ve!$C$6:$C$1005,$C300,Con_ve!$I$6:$I$1005,"Fechada",Con_ve!$Q$6:$Q$1005,Cad_cl!AU$5))),"",IF($C300="","",SUMIFS(Con_ve!$F$6:$F$1005,Con_ve!$C$6:$C$1005,$C300,Con_ve!$I$6:$I$1005,"Fechada",Con_ve!$Q$6:$Q$1005,Cad_cl!AU$5)))</f>
        <v/>
      </c>
      <c r="AV300" s="134" t="str">
        <f>IF(ISERR(IF($C300="","",SUMIFS(Con_ve!$F$6:$F$1005,Con_ve!$C$6:$C$1005,$C300,Con_ve!$I$6:$I$1005,"Fechada",Con_ve!$Q$6:$Q$1005,Cad_cl!AV$5))),"",IF($C300="","",SUMIFS(Con_ve!$F$6:$F$1005,Con_ve!$C$6:$C$1005,$C300,Con_ve!$I$6:$I$1005,"Fechada",Con_ve!$Q$6:$Q$1005,Cad_cl!AV$5)))</f>
        <v/>
      </c>
      <c r="AW300" s="134" t="str">
        <f>IF(ISERR(IF($C300="","",SUMIFS(Con_ve!$F$6:$F$1005,Con_ve!$C$6:$C$1005,$C300,Con_ve!$I$6:$I$1005,"Fechada",Con_ve!$Q$6:$Q$1005,Cad_cl!AW$5))),"",IF($C300="","",SUMIFS(Con_ve!$F$6:$F$1005,Con_ve!$C$6:$C$1005,$C300,Con_ve!$I$6:$I$1005,"Fechada",Con_ve!$Q$6:$Q$1005,Cad_cl!AW$5)))</f>
        <v/>
      </c>
      <c r="AX300" s="134" t="str">
        <f>IF(ISERR(IF($C300="","",SUMIFS(Con_ve!$F$6:$F$1005,Con_ve!$C$6:$C$1005,$C300,Con_ve!$I$6:$I$1005,"Fechada",Con_ve!$Q$6:$Q$1005,Cad_cl!AX$5))),"",IF($C300="","",SUMIFS(Con_ve!$F$6:$F$1005,Con_ve!$C$6:$C$1005,$C300,Con_ve!$I$6:$I$1005,"Fechada",Con_ve!$Q$6:$Q$1005,Cad_cl!AX$5)))</f>
        <v/>
      </c>
      <c r="AY300" s="134" t="str">
        <f>IF(ISERR(IF($C300="","",SUMIFS(Con_ve!$F$6:$F$1005,Con_ve!$C$6:$C$1005,$C300,Con_ve!$I$6:$I$1005,"Fechada",Con_ve!$Q$6:$Q$1005,Cad_cl!AY$5))),"",IF($C300="","",SUMIFS(Con_ve!$F$6:$F$1005,Con_ve!$C$6:$C$1005,$C300,Con_ve!$I$6:$I$1005,"Fechada",Con_ve!$Q$6:$Q$1005,Cad_cl!AY$5)))</f>
        <v/>
      </c>
      <c r="AZ300" s="134" t="str">
        <f>IF(ISERR(IF($C300="","",SUMIFS(Con_ve!$F$6:$F$1005,Con_ve!$C$6:$C$1005,$C300,Con_ve!$I$6:$I$1005,"Fechada",Con_ve!$Q$6:$Q$1005,Cad_cl!AZ$5))),"",IF($C300="","",SUMIFS(Con_ve!$F$6:$F$1005,Con_ve!$C$6:$C$1005,$C300,Con_ve!$I$6:$I$1005,"Fechada",Con_ve!$Q$6:$Q$1005,Cad_cl!AZ$5)))</f>
        <v/>
      </c>
      <c r="BA300" s="134" t="str">
        <f>IF(ISERR(IF($C300="","",SUMIFS(Con_ve!$F$6:$F$1005,Con_ve!$C$6:$C$1005,$C300,Con_ve!$I$6:$I$1005,"Fechada",Con_ve!$Q$6:$Q$1005,Cad_cl!BA$5))),"",IF($C300="","",SUMIFS(Con_ve!$F$6:$F$1005,Con_ve!$C$6:$C$1005,$C300,Con_ve!$I$6:$I$1005,"Fechada",Con_ve!$Q$6:$Q$1005,Cad_cl!BA$5)))</f>
        <v/>
      </c>
      <c r="BB300" s="134">
        <f t="shared" si="12"/>
        <v>0</v>
      </c>
      <c r="BD300" s="134" t="str">
        <f>IF(ISERR(IF($C300="","",SUMIFS(Con_ve!$F$6:$F$1005,Con_ve!$C$6:$C$1005,$C300,Con_ve!$I$6:$I$1005,"Em negociação",Con_ve!$Q$6:$Q$1005,Cad_cl!BD$5))),"",IF($C300="","",SUMIFS(Con_ve!$F$6:$F$1005,Con_ve!$C$6:$C$1005,$C300,Con_ve!$I$6:$I$1005,"Em negociação",Con_ve!$Q$6:$Q$1005,Cad_cl!BD$5)))</f>
        <v/>
      </c>
      <c r="BE300" s="134" t="str">
        <f>IF(ISERR(IF($C300="","",SUMIFS(Con_ve!$F$6:$F$1005,Con_ve!$C$6:$C$1005,$C300,Con_ve!$I$6:$I$1005,"Em negociação",Con_ve!$Q$6:$Q$1005,Cad_cl!BE$5))),"",IF($C300="","",SUMIFS(Con_ve!$F$6:$F$1005,Con_ve!$C$6:$C$1005,$C300,Con_ve!$I$6:$I$1005,"Em negociação",Con_ve!$Q$6:$Q$1005,Cad_cl!BE$5)))</f>
        <v/>
      </c>
      <c r="BF300" s="134" t="str">
        <f>IF(ISERR(IF($C300="","",SUMIFS(Con_ve!$F$6:$F$1005,Con_ve!$C$6:$C$1005,$C300,Con_ve!$I$6:$I$1005,"Em negociação",Con_ve!$Q$6:$Q$1005,Cad_cl!BF$5))),"",IF($C300="","",SUMIFS(Con_ve!$F$6:$F$1005,Con_ve!$C$6:$C$1005,$C300,Con_ve!$I$6:$I$1005,"Em negociação",Con_ve!$Q$6:$Q$1005,Cad_cl!BF$5)))</f>
        <v/>
      </c>
      <c r="BG300" s="134" t="str">
        <f>IF(ISERR(IF($C300="","",SUMIFS(Con_ve!$F$6:$F$1005,Con_ve!$C$6:$C$1005,$C300,Con_ve!$I$6:$I$1005,"Em negociação",Con_ve!$Q$6:$Q$1005,Cad_cl!BG$5))),"",IF($C300="","",SUMIFS(Con_ve!$F$6:$F$1005,Con_ve!$C$6:$C$1005,$C300,Con_ve!$I$6:$I$1005,"Em negociação",Con_ve!$Q$6:$Q$1005,Cad_cl!BG$5)))</f>
        <v/>
      </c>
      <c r="BH300" s="134" t="str">
        <f>IF(ISERR(IF($C300="","",SUMIFS(Con_ve!$F$6:$F$1005,Con_ve!$C$6:$C$1005,$C300,Con_ve!$I$6:$I$1005,"Em negociação",Con_ve!$Q$6:$Q$1005,Cad_cl!BH$5))),"",IF($C300="","",SUMIFS(Con_ve!$F$6:$F$1005,Con_ve!$C$6:$C$1005,$C300,Con_ve!$I$6:$I$1005,"Em negociação",Con_ve!$Q$6:$Q$1005,Cad_cl!BH$5)))</f>
        <v/>
      </c>
      <c r="BI300" s="134" t="str">
        <f>IF(ISERR(IF($C300="","",SUMIFS(Con_ve!$F$6:$F$1005,Con_ve!$C$6:$C$1005,$C300,Con_ve!$I$6:$I$1005,"Em negociação",Con_ve!$Q$6:$Q$1005,Cad_cl!BI$5))),"",IF($C300="","",SUMIFS(Con_ve!$F$6:$F$1005,Con_ve!$C$6:$C$1005,$C300,Con_ve!$I$6:$I$1005,"Em negociação",Con_ve!$Q$6:$Q$1005,Cad_cl!BI$5)))</f>
        <v/>
      </c>
      <c r="BJ300" s="134" t="str">
        <f>IF(ISERR(IF($C300="","",SUMIFS(Con_ve!$F$6:$F$1005,Con_ve!$C$6:$C$1005,$C300,Con_ve!$I$6:$I$1005,"Em negociação",Con_ve!$Q$6:$Q$1005,Cad_cl!BJ$5))),"",IF($C300="","",SUMIFS(Con_ve!$F$6:$F$1005,Con_ve!$C$6:$C$1005,$C300,Con_ve!$I$6:$I$1005,"Em negociação",Con_ve!$Q$6:$Q$1005,Cad_cl!BJ$5)))</f>
        <v/>
      </c>
      <c r="BK300" s="134" t="str">
        <f>IF(ISERR(IF($C300="","",SUMIFS(Con_ve!$F$6:$F$1005,Con_ve!$C$6:$C$1005,$C300,Con_ve!$I$6:$I$1005,"Em negociação",Con_ve!$Q$6:$Q$1005,Cad_cl!BK$5))),"",IF($C300="","",SUMIFS(Con_ve!$F$6:$F$1005,Con_ve!$C$6:$C$1005,$C300,Con_ve!$I$6:$I$1005,"Em negociação",Con_ve!$Q$6:$Q$1005,Cad_cl!BK$5)))</f>
        <v/>
      </c>
      <c r="BL300" s="134" t="str">
        <f>IF(ISERR(IF($C300="","",SUMIFS(Con_ve!$F$6:$F$1005,Con_ve!$C$6:$C$1005,$C300,Con_ve!$I$6:$I$1005,"Em negociação",Con_ve!$Q$6:$Q$1005,Cad_cl!BL$5))),"",IF($C300="","",SUMIFS(Con_ve!$F$6:$F$1005,Con_ve!$C$6:$C$1005,$C300,Con_ve!$I$6:$I$1005,"Em negociação",Con_ve!$Q$6:$Q$1005,Cad_cl!BL$5)))</f>
        <v/>
      </c>
      <c r="BM300" s="134" t="str">
        <f>IF(ISERR(IF($C300="","",SUMIFS(Con_ve!$F$6:$F$1005,Con_ve!$C$6:$C$1005,$C300,Con_ve!$I$6:$I$1005,"Em negociação",Con_ve!$Q$6:$Q$1005,Cad_cl!BM$5))),"",IF($C300="","",SUMIFS(Con_ve!$F$6:$F$1005,Con_ve!$C$6:$C$1005,$C300,Con_ve!$I$6:$I$1005,"Em negociação",Con_ve!$Q$6:$Q$1005,Cad_cl!BM$5)))</f>
        <v/>
      </c>
      <c r="BN300" s="134" t="str">
        <f>IF(ISERR(IF($C300="","",SUMIFS(Con_ve!$F$6:$F$1005,Con_ve!$C$6:$C$1005,$C300,Con_ve!$I$6:$I$1005,"Em negociação",Con_ve!$Q$6:$Q$1005,Cad_cl!BN$5))),"",IF($C300="","",SUMIFS(Con_ve!$F$6:$F$1005,Con_ve!$C$6:$C$1005,$C300,Con_ve!$I$6:$I$1005,"Em negociação",Con_ve!$Q$6:$Q$1005,Cad_cl!BN$5)))</f>
        <v/>
      </c>
      <c r="BO300" s="134" t="str">
        <f>IF(ISERR(IF($C300="","",SUMIFS(Con_ve!$F$6:$F$1005,Con_ve!$C$6:$C$1005,$C300,Con_ve!$I$6:$I$1005,"Em negociação",Con_ve!$Q$6:$Q$1005,Cad_cl!BO$5))),"",IF($C300="","",SUMIFS(Con_ve!$F$6:$F$1005,Con_ve!$C$6:$C$1005,$C300,Con_ve!$I$6:$I$1005,"Em negociação",Con_ve!$Q$6:$Q$1005,Cad_cl!BO$5)))</f>
        <v/>
      </c>
      <c r="BP300" s="134">
        <f t="shared" si="13"/>
        <v>0</v>
      </c>
      <c r="BR300" s="125" t="str">
        <f>IF(ISERR(IF(AND($I300=Re_lo!$E$5,BR$5=VLOOKUP(Re_lo!$H$5,Re_lo!$N$5:$O$16,2,0)),AP300,"")),"",IF(AND($I300=Re_lo!$E$5,BR$5=VLOOKUP(Re_lo!$H$5,Re_lo!$N$5:$O$16,2,0)),AP300,""))</f>
        <v/>
      </c>
      <c r="BS300" s="125" t="str">
        <f>IF(ISERR(IF(AND($I300=Re_lo!$E$5,BS$5=VLOOKUP(Re_lo!$H$5,Re_lo!$N$5:$O$16,2,0)),AQ300,"")),"",IF(AND($I300=Re_lo!$E$5,BS$5=VLOOKUP(Re_lo!$H$5,Re_lo!$N$5:$O$16,2,0)),AQ300,""))</f>
        <v/>
      </c>
      <c r="BT300" s="125" t="str">
        <f>IF(ISERR(IF(AND($I300=Re_lo!$E$5,BT$5=VLOOKUP(Re_lo!$H$5,Re_lo!$N$5:$O$16,2,0)),AR300,"")),"",IF(AND($I300=Re_lo!$E$5,BT$5=VLOOKUP(Re_lo!$H$5,Re_lo!$N$5:$O$16,2,0)),AR300,""))</f>
        <v/>
      </c>
      <c r="BU300" s="125" t="str">
        <f>IF(ISERR(IF(AND($I300=Re_lo!$E$5,BU$5=VLOOKUP(Re_lo!$H$5,Re_lo!$N$5:$O$16,2,0)),AS300,"")),"",IF(AND($I300=Re_lo!$E$5,BU$5=VLOOKUP(Re_lo!$H$5,Re_lo!$N$5:$O$16,2,0)),AS300,""))</f>
        <v/>
      </c>
      <c r="BV300" s="125" t="str">
        <f>IF(ISERR(IF(AND($I300=Re_lo!$E$5,BV$5=VLOOKUP(Re_lo!$H$5,Re_lo!$N$5:$O$16,2,0)),AT300,"")),"",IF(AND($I300=Re_lo!$E$5,BV$5=VLOOKUP(Re_lo!$H$5,Re_lo!$N$5:$O$16,2,0)),AT300,""))</f>
        <v/>
      </c>
      <c r="BW300" s="125" t="str">
        <f>IF(ISERR(IF(AND($I300=Re_lo!$E$5,BW$5=VLOOKUP(Re_lo!$H$5,Re_lo!$N$5:$O$16,2,0)),AU300,"")),"",IF(AND($I300=Re_lo!$E$5,BW$5=VLOOKUP(Re_lo!$H$5,Re_lo!$N$5:$O$16,2,0)),AU300,""))</f>
        <v/>
      </c>
      <c r="BX300" s="125" t="str">
        <f>IF(ISERR(IF(AND($I300=Re_lo!$E$5,BX$5=VLOOKUP(Re_lo!$H$5,Re_lo!$N$5:$O$16,2,0)),AV300,"")),"",IF(AND($I300=Re_lo!$E$5,BX$5=VLOOKUP(Re_lo!$H$5,Re_lo!$N$5:$O$16,2,0)),AV300,""))</f>
        <v/>
      </c>
      <c r="BY300" s="125" t="str">
        <f>IF(ISERR(IF(AND($I300=Re_lo!$E$5,BY$5=VLOOKUP(Re_lo!$H$5,Re_lo!$N$5:$O$16,2,0)),AW300,"")),"",IF(AND($I300=Re_lo!$E$5,BY$5=VLOOKUP(Re_lo!$H$5,Re_lo!$N$5:$O$16,2,0)),AW300,""))</f>
        <v/>
      </c>
      <c r="BZ300" s="125" t="str">
        <f>IF(ISERR(IF(AND($I300=Re_lo!$E$5,BZ$5=VLOOKUP(Re_lo!$H$5,Re_lo!$N$5:$O$16,2,0)),AX300,"")),"",IF(AND($I300=Re_lo!$E$5,BZ$5=VLOOKUP(Re_lo!$H$5,Re_lo!$N$5:$O$16,2,0)),AX300,""))</f>
        <v/>
      </c>
      <c r="CA300" s="125" t="str">
        <f>IF(ISERR(IF(AND($I300=Re_lo!$E$5,CA$5=VLOOKUP(Re_lo!$H$5,Re_lo!$N$5:$O$16,2,0)),AY300,"")),"",IF(AND($I300=Re_lo!$E$5,CA$5=VLOOKUP(Re_lo!$H$5,Re_lo!$N$5:$O$16,2,0)),AY300,""))</f>
        <v/>
      </c>
      <c r="CB300" s="125" t="str">
        <f>IF(ISERR(IF(AND($I300=Re_lo!$E$5,CB$5=VLOOKUP(Re_lo!$H$5,Re_lo!$N$5:$O$16,2,0)),AZ300,"")),"",IF(AND($I300=Re_lo!$E$5,CB$5=VLOOKUP(Re_lo!$H$5,Re_lo!$N$5:$O$16,2,0)),AZ300,""))</f>
        <v/>
      </c>
      <c r="CC300" s="125" t="str">
        <f>IF(ISERR(IF(AND($I300=Re_lo!$E$5,CC$5=VLOOKUP(Re_lo!$H$5,Re_lo!$N$5:$O$16,2,0)),BA300,"")),"",IF(AND($I300=Re_lo!$E$5,CC$5=VLOOKUP(Re_lo!$H$5,Re_lo!$N$5:$O$16,2,0)),BA300,""))</f>
        <v/>
      </c>
      <c r="CD300" s="125" t="str">
        <f>IF(ISERR(IF(AND($I300=Re_lo!$E$5,CD$5=VLOOKUP(Re_lo!$H$5,Re_lo!$N$5:$O$16,2,0)),BB300,"")),"",IF(AND($I300=Re_lo!$E$5,CD$5=VLOOKUP(Re_lo!$H$5,Re_lo!$N$5:$O$16,2,0)),BB300,""))</f>
        <v/>
      </c>
      <c r="CF300" s="125" t="str">
        <f>IF($C300="","",COUNTIFS(Con_ve!$C$6:$C$1005,$C300,Con_ve!$Q$6:$Q$1005,Cad_cl!CF$5))</f>
        <v/>
      </c>
      <c r="CG300" s="125" t="str">
        <f>IF($C300="","",COUNTIFS(Con_ve!$C$6:$C$1005,$C300,Con_ve!$Q$6:$Q$1005,Cad_cl!CG$5))</f>
        <v/>
      </c>
      <c r="CH300" s="125" t="str">
        <f>IF($C300="","",COUNTIFS(Con_ve!$C$6:$C$1005,$C300,Con_ve!$Q$6:$Q$1005,Cad_cl!CH$5))</f>
        <v/>
      </c>
      <c r="CI300" s="125" t="str">
        <f>IF($C300="","",COUNTIFS(Con_ve!$C$6:$C$1005,$C300,Con_ve!$Q$6:$Q$1005,Cad_cl!CI$5))</f>
        <v/>
      </c>
      <c r="CJ300" s="125" t="str">
        <f>IF($C300="","",COUNTIFS(Con_ve!$C$6:$C$1005,$C300,Con_ve!$Q$6:$Q$1005,Cad_cl!CJ$5))</f>
        <v/>
      </c>
      <c r="CK300" s="125" t="str">
        <f>IF($C300="","",COUNTIFS(Con_ve!$C$6:$C$1005,$C300,Con_ve!$Q$6:$Q$1005,Cad_cl!CK$5))</f>
        <v/>
      </c>
      <c r="CL300" s="125" t="str">
        <f>IF($C300="","",COUNTIFS(Con_ve!$C$6:$C$1005,$C300,Con_ve!$Q$6:$Q$1005,Cad_cl!CL$5))</f>
        <v/>
      </c>
      <c r="CM300" s="125" t="str">
        <f>IF($C300="","",COUNTIFS(Con_ve!$C$6:$C$1005,$C300,Con_ve!$Q$6:$Q$1005,Cad_cl!CM$5))</f>
        <v/>
      </c>
      <c r="CN300" s="125" t="str">
        <f>IF($C300="","",COUNTIFS(Con_ve!$C$6:$C$1005,$C300,Con_ve!$Q$6:$Q$1005,Cad_cl!CN$5))</f>
        <v/>
      </c>
      <c r="CO300" s="125" t="str">
        <f>IF($C300="","",COUNTIFS(Con_ve!$C$6:$C$1005,$C300,Con_ve!$Q$6:$Q$1005,Cad_cl!CO$5))</f>
        <v/>
      </c>
      <c r="CP300" s="125" t="str">
        <f>IF($C300="","",COUNTIFS(Con_ve!$C$6:$C$1005,$C300,Con_ve!$Q$6:$Q$1005,Cad_cl!CP$5))</f>
        <v/>
      </c>
      <c r="CQ300" s="125" t="str">
        <f>IF($C300="","",COUNTIFS(Con_ve!$C$6:$C$1005,$C300,Con_ve!$Q$6:$Q$1005,Cad_cl!CQ$5))</f>
        <v/>
      </c>
      <c r="CR300" s="125">
        <f t="shared" si="14"/>
        <v>0</v>
      </c>
    </row>
    <row r="301" spans="3:96" ht="30" customHeight="1">
      <c r="C301" s="153"/>
      <c r="D301" s="153"/>
      <c r="E301" s="154"/>
      <c r="F301" s="153"/>
      <c r="G301" s="155"/>
      <c r="H301" s="153"/>
      <c r="I301" s="153"/>
      <c r="J301" s="132" t="s">
        <v>309</v>
      </c>
      <c r="K301" s="133" t="s">
        <v>309</v>
      </c>
      <c r="L301" s="153"/>
      <c r="M301" s="153"/>
      <c r="N301" s="153"/>
      <c r="O301" s="153"/>
      <c r="P301" s="153"/>
      <c r="Q301" s="153"/>
      <c r="AP301" s="134" t="str">
        <f>IF(ISERR(IF($C301="","",SUMIFS(Con_ve!$F$6:$F$1005,Con_ve!$C$6:$C$1005,$C301,Con_ve!$I$6:$I$1005,"Fechada",Con_ve!$Q$6:$Q$1005,Cad_cl!AP$5))),"",IF($C301="","",SUMIFS(Con_ve!$F$6:$F$1005,Con_ve!$C$6:$C$1005,$C301,Con_ve!$I$6:$I$1005,"Fechada",Con_ve!$Q$6:$Q$1005,Cad_cl!AP$5)))</f>
        <v/>
      </c>
      <c r="AQ301" s="134" t="str">
        <f>IF(ISERR(IF($C301="","",SUMIFS(Con_ve!$F$6:$F$1005,Con_ve!$C$6:$C$1005,$C301,Con_ve!$I$6:$I$1005,"Fechada",Con_ve!$Q$6:$Q$1005,Cad_cl!AQ$5))),"",IF($C301="","",SUMIFS(Con_ve!$F$6:$F$1005,Con_ve!$C$6:$C$1005,$C301,Con_ve!$I$6:$I$1005,"Fechada",Con_ve!$Q$6:$Q$1005,Cad_cl!AQ$5)))</f>
        <v/>
      </c>
      <c r="AR301" s="134" t="str">
        <f>IF(ISERR(IF($C301="","",SUMIFS(Con_ve!$F$6:$F$1005,Con_ve!$C$6:$C$1005,$C301,Con_ve!$I$6:$I$1005,"Fechada",Con_ve!$Q$6:$Q$1005,Cad_cl!AR$5))),"",IF($C301="","",SUMIFS(Con_ve!$F$6:$F$1005,Con_ve!$C$6:$C$1005,$C301,Con_ve!$I$6:$I$1005,"Fechada",Con_ve!$Q$6:$Q$1005,Cad_cl!AR$5)))</f>
        <v/>
      </c>
      <c r="AS301" s="134" t="str">
        <f>IF(ISERR(IF($C301="","",SUMIFS(Con_ve!$F$6:$F$1005,Con_ve!$C$6:$C$1005,$C301,Con_ve!$I$6:$I$1005,"Fechada",Con_ve!$Q$6:$Q$1005,Cad_cl!AS$5))),"",IF($C301="","",SUMIFS(Con_ve!$F$6:$F$1005,Con_ve!$C$6:$C$1005,$C301,Con_ve!$I$6:$I$1005,"Fechada",Con_ve!$Q$6:$Q$1005,Cad_cl!AS$5)))</f>
        <v/>
      </c>
      <c r="AT301" s="134" t="str">
        <f>IF(ISERR(IF($C301="","",SUMIFS(Con_ve!$F$6:$F$1005,Con_ve!$C$6:$C$1005,$C301,Con_ve!$I$6:$I$1005,"Fechada",Con_ve!$Q$6:$Q$1005,Cad_cl!AT$5))),"",IF($C301="","",SUMIFS(Con_ve!$F$6:$F$1005,Con_ve!$C$6:$C$1005,$C301,Con_ve!$I$6:$I$1005,"Fechada",Con_ve!$Q$6:$Q$1005,Cad_cl!AT$5)))</f>
        <v/>
      </c>
      <c r="AU301" s="134" t="str">
        <f>IF(ISERR(IF($C301="","",SUMIFS(Con_ve!$F$6:$F$1005,Con_ve!$C$6:$C$1005,$C301,Con_ve!$I$6:$I$1005,"Fechada",Con_ve!$Q$6:$Q$1005,Cad_cl!AU$5))),"",IF($C301="","",SUMIFS(Con_ve!$F$6:$F$1005,Con_ve!$C$6:$C$1005,$C301,Con_ve!$I$6:$I$1005,"Fechada",Con_ve!$Q$6:$Q$1005,Cad_cl!AU$5)))</f>
        <v/>
      </c>
      <c r="AV301" s="134" t="str">
        <f>IF(ISERR(IF($C301="","",SUMIFS(Con_ve!$F$6:$F$1005,Con_ve!$C$6:$C$1005,$C301,Con_ve!$I$6:$I$1005,"Fechada",Con_ve!$Q$6:$Q$1005,Cad_cl!AV$5))),"",IF($C301="","",SUMIFS(Con_ve!$F$6:$F$1005,Con_ve!$C$6:$C$1005,$C301,Con_ve!$I$6:$I$1005,"Fechada",Con_ve!$Q$6:$Q$1005,Cad_cl!AV$5)))</f>
        <v/>
      </c>
      <c r="AW301" s="134" t="str">
        <f>IF(ISERR(IF($C301="","",SUMIFS(Con_ve!$F$6:$F$1005,Con_ve!$C$6:$C$1005,$C301,Con_ve!$I$6:$I$1005,"Fechada",Con_ve!$Q$6:$Q$1005,Cad_cl!AW$5))),"",IF($C301="","",SUMIFS(Con_ve!$F$6:$F$1005,Con_ve!$C$6:$C$1005,$C301,Con_ve!$I$6:$I$1005,"Fechada",Con_ve!$Q$6:$Q$1005,Cad_cl!AW$5)))</f>
        <v/>
      </c>
      <c r="AX301" s="134" t="str">
        <f>IF(ISERR(IF($C301="","",SUMIFS(Con_ve!$F$6:$F$1005,Con_ve!$C$6:$C$1005,$C301,Con_ve!$I$6:$I$1005,"Fechada",Con_ve!$Q$6:$Q$1005,Cad_cl!AX$5))),"",IF($C301="","",SUMIFS(Con_ve!$F$6:$F$1005,Con_ve!$C$6:$C$1005,$C301,Con_ve!$I$6:$I$1005,"Fechada",Con_ve!$Q$6:$Q$1005,Cad_cl!AX$5)))</f>
        <v/>
      </c>
      <c r="AY301" s="134" t="str">
        <f>IF(ISERR(IF($C301="","",SUMIFS(Con_ve!$F$6:$F$1005,Con_ve!$C$6:$C$1005,$C301,Con_ve!$I$6:$I$1005,"Fechada",Con_ve!$Q$6:$Q$1005,Cad_cl!AY$5))),"",IF($C301="","",SUMIFS(Con_ve!$F$6:$F$1005,Con_ve!$C$6:$C$1005,$C301,Con_ve!$I$6:$I$1005,"Fechada",Con_ve!$Q$6:$Q$1005,Cad_cl!AY$5)))</f>
        <v/>
      </c>
      <c r="AZ301" s="134" t="str">
        <f>IF(ISERR(IF($C301="","",SUMIFS(Con_ve!$F$6:$F$1005,Con_ve!$C$6:$C$1005,$C301,Con_ve!$I$6:$I$1005,"Fechada",Con_ve!$Q$6:$Q$1005,Cad_cl!AZ$5))),"",IF($C301="","",SUMIFS(Con_ve!$F$6:$F$1005,Con_ve!$C$6:$C$1005,$C301,Con_ve!$I$6:$I$1005,"Fechada",Con_ve!$Q$6:$Q$1005,Cad_cl!AZ$5)))</f>
        <v/>
      </c>
      <c r="BA301" s="134" t="str">
        <f>IF(ISERR(IF($C301="","",SUMIFS(Con_ve!$F$6:$F$1005,Con_ve!$C$6:$C$1005,$C301,Con_ve!$I$6:$I$1005,"Fechada",Con_ve!$Q$6:$Q$1005,Cad_cl!BA$5))),"",IF($C301="","",SUMIFS(Con_ve!$F$6:$F$1005,Con_ve!$C$6:$C$1005,$C301,Con_ve!$I$6:$I$1005,"Fechada",Con_ve!$Q$6:$Q$1005,Cad_cl!BA$5)))</f>
        <v/>
      </c>
      <c r="BB301" s="134">
        <f t="shared" si="12"/>
        <v>0</v>
      </c>
      <c r="BD301" s="134" t="str">
        <f>IF(ISERR(IF($C301="","",SUMIFS(Con_ve!$F$6:$F$1005,Con_ve!$C$6:$C$1005,$C301,Con_ve!$I$6:$I$1005,"Em negociação",Con_ve!$Q$6:$Q$1005,Cad_cl!BD$5))),"",IF($C301="","",SUMIFS(Con_ve!$F$6:$F$1005,Con_ve!$C$6:$C$1005,$C301,Con_ve!$I$6:$I$1005,"Em negociação",Con_ve!$Q$6:$Q$1005,Cad_cl!BD$5)))</f>
        <v/>
      </c>
      <c r="BE301" s="134" t="str">
        <f>IF(ISERR(IF($C301="","",SUMIFS(Con_ve!$F$6:$F$1005,Con_ve!$C$6:$C$1005,$C301,Con_ve!$I$6:$I$1005,"Em negociação",Con_ve!$Q$6:$Q$1005,Cad_cl!BE$5))),"",IF($C301="","",SUMIFS(Con_ve!$F$6:$F$1005,Con_ve!$C$6:$C$1005,$C301,Con_ve!$I$6:$I$1005,"Em negociação",Con_ve!$Q$6:$Q$1005,Cad_cl!BE$5)))</f>
        <v/>
      </c>
      <c r="BF301" s="134" t="str">
        <f>IF(ISERR(IF($C301="","",SUMIFS(Con_ve!$F$6:$F$1005,Con_ve!$C$6:$C$1005,$C301,Con_ve!$I$6:$I$1005,"Em negociação",Con_ve!$Q$6:$Q$1005,Cad_cl!BF$5))),"",IF($C301="","",SUMIFS(Con_ve!$F$6:$F$1005,Con_ve!$C$6:$C$1005,$C301,Con_ve!$I$6:$I$1005,"Em negociação",Con_ve!$Q$6:$Q$1005,Cad_cl!BF$5)))</f>
        <v/>
      </c>
      <c r="BG301" s="134" t="str">
        <f>IF(ISERR(IF($C301="","",SUMIFS(Con_ve!$F$6:$F$1005,Con_ve!$C$6:$C$1005,$C301,Con_ve!$I$6:$I$1005,"Em negociação",Con_ve!$Q$6:$Q$1005,Cad_cl!BG$5))),"",IF($C301="","",SUMIFS(Con_ve!$F$6:$F$1005,Con_ve!$C$6:$C$1005,$C301,Con_ve!$I$6:$I$1005,"Em negociação",Con_ve!$Q$6:$Q$1005,Cad_cl!BG$5)))</f>
        <v/>
      </c>
      <c r="BH301" s="134" t="str">
        <f>IF(ISERR(IF($C301="","",SUMIFS(Con_ve!$F$6:$F$1005,Con_ve!$C$6:$C$1005,$C301,Con_ve!$I$6:$I$1005,"Em negociação",Con_ve!$Q$6:$Q$1005,Cad_cl!BH$5))),"",IF($C301="","",SUMIFS(Con_ve!$F$6:$F$1005,Con_ve!$C$6:$C$1005,$C301,Con_ve!$I$6:$I$1005,"Em negociação",Con_ve!$Q$6:$Q$1005,Cad_cl!BH$5)))</f>
        <v/>
      </c>
      <c r="BI301" s="134" t="str">
        <f>IF(ISERR(IF($C301="","",SUMIFS(Con_ve!$F$6:$F$1005,Con_ve!$C$6:$C$1005,$C301,Con_ve!$I$6:$I$1005,"Em negociação",Con_ve!$Q$6:$Q$1005,Cad_cl!BI$5))),"",IF($C301="","",SUMIFS(Con_ve!$F$6:$F$1005,Con_ve!$C$6:$C$1005,$C301,Con_ve!$I$6:$I$1005,"Em negociação",Con_ve!$Q$6:$Q$1005,Cad_cl!BI$5)))</f>
        <v/>
      </c>
      <c r="BJ301" s="134" t="str">
        <f>IF(ISERR(IF($C301="","",SUMIFS(Con_ve!$F$6:$F$1005,Con_ve!$C$6:$C$1005,$C301,Con_ve!$I$6:$I$1005,"Em negociação",Con_ve!$Q$6:$Q$1005,Cad_cl!BJ$5))),"",IF($C301="","",SUMIFS(Con_ve!$F$6:$F$1005,Con_ve!$C$6:$C$1005,$C301,Con_ve!$I$6:$I$1005,"Em negociação",Con_ve!$Q$6:$Q$1005,Cad_cl!BJ$5)))</f>
        <v/>
      </c>
      <c r="BK301" s="134" t="str">
        <f>IF(ISERR(IF($C301="","",SUMIFS(Con_ve!$F$6:$F$1005,Con_ve!$C$6:$C$1005,$C301,Con_ve!$I$6:$I$1005,"Em negociação",Con_ve!$Q$6:$Q$1005,Cad_cl!BK$5))),"",IF($C301="","",SUMIFS(Con_ve!$F$6:$F$1005,Con_ve!$C$6:$C$1005,$C301,Con_ve!$I$6:$I$1005,"Em negociação",Con_ve!$Q$6:$Q$1005,Cad_cl!BK$5)))</f>
        <v/>
      </c>
      <c r="BL301" s="134" t="str">
        <f>IF(ISERR(IF($C301="","",SUMIFS(Con_ve!$F$6:$F$1005,Con_ve!$C$6:$C$1005,$C301,Con_ve!$I$6:$I$1005,"Em negociação",Con_ve!$Q$6:$Q$1005,Cad_cl!BL$5))),"",IF($C301="","",SUMIFS(Con_ve!$F$6:$F$1005,Con_ve!$C$6:$C$1005,$C301,Con_ve!$I$6:$I$1005,"Em negociação",Con_ve!$Q$6:$Q$1005,Cad_cl!BL$5)))</f>
        <v/>
      </c>
      <c r="BM301" s="134" t="str">
        <f>IF(ISERR(IF($C301="","",SUMIFS(Con_ve!$F$6:$F$1005,Con_ve!$C$6:$C$1005,$C301,Con_ve!$I$6:$I$1005,"Em negociação",Con_ve!$Q$6:$Q$1005,Cad_cl!BM$5))),"",IF($C301="","",SUMIFS(Con_ve!$F$6:$F$1005,Con_ve!$C$6:$C$1005,$C301,Con_ve!$I$6:$I$1005,"Em negociação",Con_ve!$Q$6:$Q$1005,Cad_cl!BM$5)))</f>
        <v/>
      </c>
      <c r="BN301" s="134" t="str">
        <f>IF(ISERR(IF($C301="","",SUMIFS(Con_ve!$F$6:$F$1005,Con_ve!$C$6:$C$1005,$C301,Con_ve!$I$6:$I$1005,"Em negociação",Con_ve!$Q$6:$Q$1005,Cad_cl!BN$5))),"",IF($C301="","",SUMIFS(Con_ve!$F$6:$F$1005,Con_ve!$C$6:$C$1005,$C301,Con_ve!$I$6:$I$1005,"Em negociação",Con_ve!$Q$6:$Q$1005,Cad_cl!BN$5)))</f>
        <v/>
      </c>
      <c r="BO301" s="134" t="str">
        <f>IF(ISERR(IF($C301="","",SUMIFS(Con_ve!$F$6:$F$1005,Con_ve!$C$6:$C$1005,$C301,Con_ve!$I$6:$I$1005,"Em negociação",Con_ve!$Q$6:$Q$1005,Cad_cl!BO$5))),"",IF($C301="","",SUMIFS(Con_ve!$F$6:$F$1005,Con_ve!$C$6:$C$1005,$C301,Con_ve!$I$6:$I$1005,"Em negociação",Con_ve!$Q$6:$Q$1005,Cad_cl!BO$5)))</f>
        <v/>
      </c>
      <c r="BP301" s="134">
        <f t="shared" si="13"/>
        <v>0</v>
      </c>
      <c r="BR301" s="125" t="str">
        <f>IF(ISERR(IF(AND($I301=Re_lo!$E$5,BR$5=VLOOKUP(Re_lo!$H$5,Re_lo!$N$5:$O$16,2,0)),AP301,"")),"",IF(AND($I301=Re_lo!$E$5,BR$5=VLOOKUP(Re_lo!$H$5,Re_lo!$N$5:$O$16,2,0)),AP301,""))</f>
        <v/>
      </c>
      <c r="BS301" s="125" t="str">
        <f>IF(ISERR(IF(AND($I301=Re_lo!$E$5,BS$5=VLOOKUP(Re_lo!$H$5,Re_lo!$N$5:$O$16,2,0)),AQ301,"")),"",IF(AND($I301=Re_lo!$E$5,BS$5=VLOOKUP(Re_lo!$H$5,Re_lo!$N$5:$O$16,2,0)),AQ301,""))</f>
        <v/>
      </c>
      <c r="BT301" s="125" t="str">
        <f>IF(ISERR(IF(AND($I301=Re_lo!$E$5,BT$5=VLOOKUP(Re_lo!$H$5,Re_lo!$N$5:$O$16,2,0)),AR301,"")),"",IF(AND($I301=Re_lo!$E$5,BT$5=VLOOKUP(Re_lo!$H$5,Re_lo!$N$5:$O$16,2,0)),AR301,""))</f>
        <v/>
      </c>
      <c r="BU301" s="125" t="str">
        <f>IF(ISERR(IF(AND($I301=Re_lo!$E$5,BU$5=VLOOKUP(Re_lo!$H$5,Re_lo!$N$5:$O$16,2,0)),AS301,"")),"",IF(AND($I301=Re_lo!$E$5,BU$5=VLOOKUP(Re_lo!$H$5,Re_lo!$N$5:$O$16,2,0)),AS301,""))</f>
        <v/>
      </c>
      <c r="BV301" s="125" t="str">
        <f>IF(ISERR(IF(AND($I301=Re_lo!$E$5,BV$5=VLOOKUP(Re_lo!$H$5,Re_lo!$N$5:$O$16,2,0)),AT301,"")),"",IF(AND($I301=Re_lo!$E$5,BV$5=VLOOKUP(Re_lo!$H$5,Re_lo!$N$5:$O$16,2,0)),AT301,""))</f>
        <v/>
      </c>
      <c r="BW301" s="125" t="str">
        <f>IF(ISERR(IF(AND($I301=Re_lo!$E$5,BW$5=VLOOKUP(Re_lo!$H$5,Re_lo!$N$5:$O$16,2,0)),AU301,"")),"",IF(AND($I301=Re_lo!$E$5,BW$5=VLOOKUP(Re_lo!$H$5,Re_lo!$N$5:$O$16,2,0)),AU301,""))</f>
        <v/>
      </c>
      <c r="BX301" s="125" t="str">
        <f>IF(ISERR(IF(AND($I301=Re_lo!$E$5,BX$5=VLOOKUP(Re_lo!$H$5,Re_lo!$N$5:$O$16,2,0)),AV301,"")),"",IF(AND($I301=Re_lo!$E$5,BX$5=VLOOKUP(Re_lo!$H$5,Re_lo!$N$5:$O$16,2,0)),AV301,""))</f>
        <v/>
      </c>
      <c r="BY301" s="125" t="str">
        <f>IF(ISERR(IF(AND($I301=Re_lo!$E$5,BY$5=VLOOKUP(Re_lo!$H$5,Re_lo!$N$5:$O$16,2,0)),AW301,"")),"",IF(AND($I301=Re_lo!$E$5,BY$5=VLOOKUP(Re_lo!$H$5,Re_lo!$N$5:$O$16,2,0)),AW301,""))</f>
        <v/>
      </c>
      <c r="BZ301" s="125" t="str">
        <f>IF(ISERR(IF(AND($I301=Re_lo!$E$5,BZ$5=VLOOKUP(Re_lo!$H$5,Re_lo!$N$5:$O$16,2,0)),AX301,"")),"",IF(AND($I301=Re_lo!$E$5,BZ$5=VLOOKUP(Re_lo!$H$5,Re_lo!$N$5:$O$16,2,0)),AX301,""))</f>
        <v/>
      </c>
      <c r="CA301" s="125" t="str">
        <f>IF(ISERR(IF(AND($I301=Re_lo!$E$5,CA$5=VLOOKUP(Re_lo!$H$5,Re_lo!$N$5:$O$16,2,0)),AY301,"")),"",IF(AND($I301=Re_lo!$E$5,CA$5=VLOOKUP(Re_lo!$H$5,Re_lo!$N$5:$O$16,2,0)),AY301,""))</f>
        <v/>
      </c>
      <c r="CB301" s="125" t="str">
        <f>IF(ISERR(IF(AND($I301=Re_lo!$E$5,CB$5=VLOOKUP(Re_lo!$H$5,Re_lo!$N$5:$O$16,2,0)),AZ301,"")),"",IF(AND($I301=Re_lo!$E$5,CB$5=VLOOKUP(Re_lo!$H$5,Re_lo!$N$5:$O$16,2,0)),AZ301,""))</f>
        <v/>
      </c>
      <c r="CC301" s="125" t="str">
        <f>IF(ISERR(IF(AND($I301=Re_lo!$E$5,CC$5=VLOOKUP(Re_lo!$H$5,Re_lo!$N$5:$O$16,2,0)),BA301,"")),"",IF(AND($I301=Re_lo!$E$5,CC$5=VLOOKUP(Re_lo!$H$5,Re_lo!$N$5:$O$16,2,0)),BA301,""))</f>
        <v/>
      </c>
      <c r="CD301" s="125" t="str">
        <f>IF(ISERR(IF(AND($I301=Re_lo!$E$5,CD$5=VLOOKUP(Re_lo!$H$5,Re_lo!$N$5:$O$16,2,0)),BB301,"")),"",IF(AND($I301=Re_lo!$E$5,CD$5=VLOOKUP(Re_lo!$H$5,Re_lo!$N$5:$O$16,2,0)),BB301,""))</f>
        <v/>
      </c>
      <c r="CF301" s="125" t="str">
        <f>IF($C301="","",COUNTIFS(Con_ve!$C$6:$C$1005,$C301,Con_ve!$Q$6:$Q$1005,Cad_cl!CF$5))</f>
        <v/>
      </c>
      <c r="CG301" s="125" t="str">
        <f>IF($C301="","",COUNTIFS(Con_ve!$C$6:$C$1005,$C301,Con_ve!$Q$6:$Q$1005,Cad_cl!CG$5))</f>
        <v/>
      </c>
      <c r="CH301" s="125" t="str">
        <f>IF($C301="","",COUNTIFS(Con_ve!$C$6:$C$1005,$C301,Con_ve!$Q$6:$Q$1005,Cad_cl!CH$5))</f>
        <v/>
      </c>
      <c r="CI301" s="125" t="str">
        <f>IF($C301="","",COUNTIFS(Con_ve!$C$6:$C$1005,$C301,Con_ve!$Q$6:$Q$1005,Cad_cl!CI$5))</f>
        <v/>
      </c>
      <c r="CJ301" s="125" t="str">
        <f>IF($C301="","",COUNTIFS(Con_ve!$C$6:$C$1005,$C301,Con_ve!$Q$6:$Q$1005,Cad_cl!CJ$5))</f>
        <v/>
      </c>
      <c r="CK301" s="125" t="str">
        <f>IF($C301="","",COUNTIFS(Con_ve!$C$6:$C$1005,$C301,Con_ve!$Q$6:$Q$1005,Cad_cl!CK$5))</f>
        <v/>
      </c>
      <c r="CL301" s="125" t="str">
        <f>IF($C301="","",COUNTIFS(Con_ve!$C$6:$C$1005,$C301,Con_ve!$Q$6:$Q$1005,Cad_cl!CL$5))</f>
        <v/>
      </c>
      <c r="CM301" s="125" t="str">
        <f>IF($C301="","",COUNTIFS(Con_ve!$C$6:$C$1005,$C301,Con_ve!$Q$6:$Q$1005,Cad_cl!CM$5))</f>
        <v/>
      </c>
      <c r="CN301" s="125" t="str">
        <f>IF($C301="","",COUNTIFS(Con_ve!$C$6:$C$1005,$C301,Con_ve!$Q$6:$Q$1005,Cad_cl!CN$5))</f>
        <v/>
      </c>
      <c r="CO301" s="125" t="str">
        <f>IF($C301="","",COUNTIFS(Con_ve!$C$6:$C$1005,$C301,Con_ve!$Q$6:$Q$1005,Cad_cl!CO$5))</f>
        <v/>
      </c>
      <c r="CP301" s="125" t="str">
        <f>IF($C301="","",COUNTIFS(Con_ve!$C$6:$C$1005,$C301,Con_ve!$Q$6:$Q$1005,Cad_cl!CP$5))</f>
        <v/>
      </c>
      <c r="CQ301" s="125" t="str">
        <f>IF($C301="","",COUNTIFS(Con_ve!$C$6:$C$1005,$C301,Con_ve!$Q$6:$Q$1005,Cad_cl!CQ$5))</f>
        <v/>
      </c>
      <c r="CR301" s="125">
        <f t="shared" si="14"/>
        <v>0</v>
      </c>
    </row>
    <row r="302" spans="3:96" ht="30" customHeight="1">
      <c r="C302" s="153"/>
      <c r="D302" s="153"/>
      <c r="E302" s="154"/>
      <c r="F302" s="153"/>
      <c r="G302" s="155"/>
      <c r="H302" s="153"/>
      <c r="I302" s="153"/>
      <c r="J302" s="132" t="s">
        <v>309</v>
      </c>
      <c r="K302" s="133" t="s">
        <v>309</v>
      </c>
      <c r="L302" s="153"/>
      <c r="M302" s="153"/>
      <c r="N302" s="153"/>
      <c r="O302" s="153"/>
      <c r="P302" s="153"/>
      <c r="Q302" s="153"/>
      <c r="AP302" s="134" t="str">
        <f>IF(ISERR(IF($C302="","",SUMIFS(Con_ve!$F$6:$F$1005,Con_ve!$C$6:$C$1005,$C302,Con_ve!$I$6:$I$1005,"Fechada",Con_ve!$Q$6:$Q$1005,Cad_cl!AP$5))),"",IF($C302="","",SUMIFS(Con_ve!$F$6:$F$1005,Con_ve!$C$6:$C$1005,$C302,Con_ve!$I$6:$I$1005,"Fechada",Con_ve!$Q$6:$Q$1005,Cad_cl!AP$5)))</f>
        <v/>
      </c>
      <c r="AQ302" s="134" t="str">
        <f>IF(ISERR(IF($C302="","",SUMIFS(Con_ve!$F$6:$F$1005,Con_ve!$C$6:$C$1005,$C302,Con_ve!$I$6:$I$1005,"Fechada",Con_ve!$Q$6:$Q$1005,Cad_cl!AQ$5))),"",IF($C302="","",SUMIFS(Con_ve!$F$6:$F$1005,Con_ve!$C$6:$C$1005,$C302,Con_ve!$I$6:$I$1005,"Fechada",Con_ve!$Q$6:$Q$1005,Cad_cl!AQ$5)))</f>
        <v/>
      </c>
      <c r="AR302" s="134" t="str">
        <f>IF(ISERR(IF($C302="","",SUMIFS(Con_ve!$F$6:$F$1005,Con_ve!$C$6:$C$1005,$C302,Con_ve!$I$6:$I$1005,"Fechada",Con_ve!$Q$6:$Q$1005,Cad_cl!AR$5))),"",IF($C302="","",SUMIFS(Con_ve!$F$6:$F$1005,Con_ve!$C$6:$C$1005,$C302,Con_ve!$I$6:$I$1005,"Fechada",Con_ve!$Q$6:$Q$1005,Cad_cl!AR$5)))</f>
        <v/>
      </c>
      <c r="AS302" s="134" t="str">
        <f>IF(ISERR(IF($C302="","",SUMIFS(Con_ve!$F$6:$F$1005,Con_ve!$C$6:$C$1005,$C302,Con_ve!$I$6:$I$1005,"Fechada",Con_ve!$Q$6:$Q$1005,Cad_cl!AS$5))),"",IF($C302="","",SUMIFS(Con_ve!$F$6:$F$1005,Con_ve!$C$6:$C$1005,$C302,Con_ve!$I$6:$I$1005,"Fechada",Con_ve!$Q$6:$Q$1005,Cad_cl!AS$5)))</f>
        <v/>
      </c>
      <c r="AT302" s="134" t="str">
        <f>IF(ISERR(IF($C302="","",SUMIFS(Con_ve!$F$6:$F$1005,Con_ve!$C$6:$C$1005,$C302,Con_ve!$I$6:$I$1005,"Fechada",Con_ve!$Q$6:$Q$1005,Cad_cl!AT$5))),"",IF($C302="","",SUMIFS(Con_ve!$F$6:$F$1005,Con_ve!$C$6:$C$1005,$C302,Con_ve!$I$6:$I$1005,"Fechada",Con_ve!$Q$6:$Q$1005,Cad_cl!AT$5)))</f>
        <v/>
      </c>
      <c r="AU302" s="134" t="str">
        <f>IF(ISERR(IF($C302="","",SUMIFS(Con_ve!$F$6:$F$1005,Con_ve!$C$6:$C$1005,$C302,Con_ve!$I$6:$I$1005,"Fechada",Con_ve!$Q$6:$Q$1005,Cad_cl!AU$5))),"",IF($C302="","",SUMIFS(Con_ve!$F$6:$F$1005,Con_ve!$C$6:$C$1005,$C302,Con_ve!$I$6:$I$1005,"Fechada",Con_ve!$Q$6:$Q$1005,Cad_cl!AU$5)))</f>
        <v/>
      </c>
      <c r="AV302" s="134" t="str">
        <f>IF(ISERR(IF($C302="","",SUMIFS(Con_ve!$F$6:$F$1005,Con_ve!$C$6:$C$1005,$C302,Con_ve!$I$6:$I$1005,"Fechada",Con_ve!$Q$6:$Q$1005,Cad_cl!AV$5))),"",IF($C302="","",SUMIFS(Con_ve!$F$6:$F$1005,Con_ve!$C$6:$C$1005,$C302,Con_ve!$I$6:$I$1005,"Fechada",Con_ve!$Q$6:$Q$1005,Cad_cl!AV$5)))</f>
        <v/>
      </c>
      <c r="AW302" s="134" t="str">
        <f>IF(ISERR(IF($C302="","",SUMIFS(Con_ve!$F$6:$F$1005,Con_ve!$C$6:$C$1005,$C302,Con_ve!$I$6:$I$1005,"Fechada",Con_ve!$Q$6:$Q$1005,Cad_cl!AW$5))),"",IF($C302="","",SUMIFS(Con_ve!$F$6:$F$1005,Con_ve!$C$6:$C$1005,$C302,Con_ve!$I$6:$I$1005,"Fechada",Con_ve!$Q$6:$Q$1005,Cad_cl!AW$5)))</f>
        <v/>
      </c>
      <c r="AX302" s="134" t="str">
        <f>IF(ISERR(IF($C302="","",SUMIFS(Con_ve!$F$6:$F$1005,Con_ve!$C$6:$C$1005,$C302,Con_ve!$I$6:$I$1005,"Fechada",Con_ve!$Q$6:$Q$1005,Cad_cl!AX$5))),"",IF($C302="","",SUMIFS(Con_ve!$F$6:$F$1005,Con_ve!$C$6:$C$1005,$C302,Con_ve!$I$6:$I$1005,"Fechada",Con_ve!$Q$6:$Q$1005,Cad_cl!AX$5)))</f>
        <v/>
      </c>
      <c r="AY302" s="134" t="str">
        <f>IF(ISERR(IF($C302="","",SUMIFS(Con_ve!$F$6:$F$1005,Con_ve!$C$6:$C$1005,$C302,Con_ve!$I$6:$I$1005,"Fechada",Con_ve!$Q$6:$Q$1005,Cad_cl!AY$5))),"",IF($C302="","",SUMIFS(Con_ve!$F$6:$F$1005,Con_ve!$C$6:$C$1005,$C302,Con_ve!$I$6:$I$1005,"Fechada",Con_ve!$Q$6:$Q$1005,Cad_cl!AY$5)))</f>
        <v/>
      </c>
      <c r="AZ302" s="134" t="str">
        <f>IF(ISERR(IF($C302="","",SUMIFS(Con_ve!$F$6:$F$1005,Con_ve!$C$6:$C$1005,$C302,Con_ve!$I$6:$I$1005,"Fechada",Con_ve!$Q$6:$Q$1005,Cad_cl!AZ$5))),"",IF($C302="","",SUMIFS(Con_ve!$F$6:$F$1005,Con_ve!$C$6:$C$1005,$C302,Con_ve!$I$6:$I$1005,"Fechada",Con_ve!$Q$6:$Q$1005,Cad_cl!AZ$5)))</f>
        <v/>
      </c>
      <c r="BA302" s="134" t="str">
        <f>IF(ISERR(IF($C302="","",SUMIFS(Con_ve!$F$6:$F$1005,Con_ve!$C$6:$C$1005,$C302,Con_ve!$I$6:$I$1005,"Fechada",Con_ve!$Q$6:$Q$1005,Cad_cl!BA$5))),"",IF($C302="","",SUMIFS(Con_ve!$F$6:$F$1005,Con_ve!$C$6:$C$1005,$C302,Con_ve!$I$6:$I$1005,"Fechada",Con_ve!$Q$6:$Q$1005,Cad_cl!BA$5)))</f>
        <v/>
      </c>
      <c r="BB302" s="134">
        <f t="shared" si="12"/>
        <v>0</v>
      </c>
      <c r="BD302" s="134" t="str">
        <f>IF(ISERR(IF($C302="","",SUMIFS(Con_ve!$F$6:$F$1005,Con_ve!$C$6:$C$1005,$C302,Con_ve!$I$6:$I$1005,"Em negociação",Con_ve!$Q$6:$Q$1005,Cad_cl!BD$5))),"",IF($C302="","",SUMIFS(Con_ve!$F$6:$F$1005,Con_ve!$C$6:$C$1005,$C302,Con_ve!$I$6:$I$1005,"Em negociação",Con_ve!$Q$6:$Q$1005,Cad_cl!BD$5)))</f>
        <v/>
      </c>
      <c r="BE302" s="134" t="str">
        <f>IF(ISERR(IF($C302="","",SUMIFS(Con_ve!$F$6:$F$1005,Con_ve!$C$6:$C$1005,$C302,Con_ve!$I$6:$I$1005,"Em negociação",Con_ve!$Q$6:$Q$1005,Cad_cl!BE$5))),"",IF($C302="","",SUMIFS(Con_ve!$F$6:$F$1005,Con_ve!$C$6:$C$1005,$C302,Con_ve!$I$6:$I$1005,"Em negociação",Con_ve!$Q$6:$Q$1005,Cad_cl!BE$5)))</f>
        <v/>
      </c>
      <c r="BF302" s="134" t="str">
        <f>IF(ISERR(IF($C302="","",SUMIFS(Con_ve!$F$6:$F$1005,Con_ve!$C$6:$C$1005,$C302,Con_ve!$I$6:$I$1005,"Em negociação",Con_ve!$Q$6:$Q$1005,Cad_cl!BF$5))),"",IF($C302="","",SUMIFS(Con_ve!$F$6:$F$1005,Con_ve!$C$6:$C$1005,$C302,Con_ve!$I$6:$I$1005,"Em negociação",Con_ve!$Q$6:$Q$1005,Cad_cl!BF$5)))</f>
        <v/>
      </c>
      <c r="BG302" s="134" t="str">
        <f>IF(ISERR(IF($C302="","",SUMIFS(Con_ve!$F$6:$F$1005,Con_ve!$C$6:$C$1005,$C302,Con_ve!$I$6:$I$1005,"Em negociação",Con_ve!$Q$6:$Q$1005,Cad_cl!BG$5))),"",IF($C302="","",SUMIFS(Con_ve!$F$6:$F$1005,Con_ve!$C$6:$C$1005,$C302,Con_ve!$I$6:$I$1005,"Em negociação",Con_ve!$Q$6:$Q$1005,Cad_cl!BG$5)))</f>
        <v/>
      </c>
      <c r="BH302" s="134" t="str">
        <f>IF(ISERR(IF($C302="","",SUMIFS(Con_ve!$F$6:$F$1005,Con_ve!$C$6:$C$1005,$C302,Con_ve!$I$6:$I$1005,"Em negociação",Con_ve!$Q$6:$Q$1005,Cad_cl!BH$5))),"",IF($C302="","",SUMIFS(Con_ve!$F$6:$F$1005,Con_ve!$C$6:$C$1005,$C302,Con_ve!$I$6:$I$1005,"Em negociação",Con_ve!$Q$6:$Q$1005,Cad_cl!BH$5)))</f>
        <v/>
      </c>
      <c r="BI302" s="134" t="str">
        <f>IF(ISERR(IF($C302="","",SUMIFS(Con_ve!$F$6:$F$1005,Con_ve!$C$6:$C$1005,$C302,Con_ve!$I$6:$I$1005,"Em negociação",Con_ve!$Q$6:$Q$1005,Cad_cl!BI$5))),"",IF($C302="","",SUMIFS(Con_ve!$F$6:$F$1005,Con_ve!$C$6:$C$1005,$C302,Con_ve!$I$6:$I$1005,"Em negociação",Con_ve!$Q$6:$Q$1005,Cad_cl!BI$5)))</f>
        <v/>
      </c>
      <c r="BJ302" s="134" t="str">
        <f>IF(ISERR(IF($C302="","",SUMIFS(Con_ve!$F$6:$F$1005,Con_ve!$C$6:$C$1005,$C302,Con_ve!$I$6:$I$1005,"Em negociação",Con_ve!$Q$6:$Q$1005,Cad_cl!BJ$5))),"",IF($C302="","",SUMIFS(Con_ve!$F$6:$F$1005,Con_ve!$C$6:$C$1005,$C302,Con_ve!$I$6:$I$1005,"Em negociação",Con_ve!$Q$6:$Q$1005,Cad_cl!BJ$5)))</f>
        <v/>
      </c>
      <c r="BK302" s="134" t="str">
        <f>IF(ISERR(IF($C302="","",SUMIFS(Con_ve!$F$6:$F$1005,Con_ve!$C$6:$C$1005,$C302,Con_ve!$I$6:$I$1005,"Em negociação",Con_ve!$Q$6:$Q$1005,Cad_cl!BK$5))),"",IF($C302="","",SUMIFS(Con_ve!$F$6:$F$1005,Con_ve!$C$6:$C$1005,$C302,Con_ve!$I$6:$I$1005,"Em negociação",Con_ve!$Q$6:$Q$1005,Cad_cl!BK$5)))</f>
        <v/>
      </c>
      <c r="BL302" s="134" t="str">
        <f>IF(ISERR(IF($C302="","",SUMIFS(Con_ve!$F$6:$F$1005,Con_ve!$C$6:$C$1005,$C302,Con_ve!$I$6:$I$1005,"Em negociação",Con_ve!$Q$6:$Q$1005,Cad_cl!BL$5))),"",IF($C302="","",SUMIFS(Con_ve!$F$6:$F$1005,Con_ve!$C$6:$C$1005,$C302,Con_ve!$I$6:$I$1005,"Em negociação",Con_ve!$Q$6:$Q$1005,Cad_cl!BL$5)))</f>
        <v/>
      </c>
      <c r="BM302" s="134" t="str">
        <f>IF(ISERR(IF($C302="","",SUMIFS(Con_ve!$F$6:$F$1005,Con_ve!$C$6:$C$1005,$C302,Con_ve!$I$6:$I$1005,"Em negociação",Con_ve!$Q$6:$Q$1005,Cad_cl!BM$5))),"",IF($C302="","",SUMIFS(Con_ve!$F$6:$F$1005,Con_ve!$C$6:$C$1005,$C302,Con_ve!$I$6:$I$1005,"Em negociação",Con_ve!$Q$6:$Q$1005,Cad_cl!BM$5)))</f>
        <v/>
      </c>
      <c r="BN302" s="134" t="str">
        <f>IF(ISERR(IF($C302="","",SUMIFS(Con_ve!$F$6:$F$1005,Con_ve!$C$6:$C$1005,$C302,Con_ve!$I$6:$I$1005,"Em negociação",Con_ve!$Q$6:$Q$1005,Cad_cl!BN$5))),"",IF($C302="","",SUMIFS(Con_ve!$F$6:$F$1005,Con_ve!$C$6:$C$1005,$C302,Con_ve!$I$6:$I$1005,"Em negociação",Con_ve!$Q$6:$Q$1005,Cad_cl!BN$5)))</f>
        <v/>
      </c>
      <c r="BO302" s="134" t="str">
        <f>IF(ISERR(IF($C302="","",SUMIFS(Con_ve!$F$6:$F$1005,Con_ve!$C$6:$C$1005,$C302,Con_ve!$I$6:$I$1005,"Em negociação",Con_ve!$Q$6:$Q$1005,Cad_cl!BO$5))),"",IF($C302="","",SUMIFS(Con_ve!$F$6:$F$1005,Con_ve!$C$6:$C$1005,$C302,Con_ve!$I$6:$I$1005,"Em negociação",Con_ve!$Q$6:$Q$1005,Cad_cl!BO$5)))</f>
        <v/>
      </c>
      <c r="BP302" s="134">
        <f t="shared" si="13"/>
        <v>0</v>
      </c>
      <c r="BR302" s="125" t="str">
        <f>IF(ISERR(IF(AND($I302=Re_lo!$E$5,BR$5=VLOOKUP(Re_lo!$H$5,Re_lo!$N$5:$O$16,2,0)),AP302,"")),"",IF(AND($I302=Re_lo!$E$5,BR$5=VLOOKUP(Re_lo!$H$5,Re_lo!$N$5:$O$16,2,0)),AP302,""))</f>
        <v/>
      </c>
      <c r="BS302" s="125" t="str">
        <f>IF(ISERR(IF(AND($I302=Re_lo!$E$5,BS$5=VLOOKUP(Re_lo!$H$5,Re_lo!$N$5:$O$16,2,0)),AQ302,"")),"",IF(AND($I302=Re_lo!$E$5,BS$5=VLOOKUP(Re_lo!$H$5,Re_lo!$N$5:$O$16,2,0)),AQ302,""))</f>
        <v/>
      </c>
      <c r="BT302" s="125" t="str">
        <f>IF(ISERR(IF(AND($I302=Re_lo!$E$5,BT$5=VLOOKUP(Re_lo!$H$5,Re_lo!$N$5:$O$16,2,0)),AR302,"")),"",IF(AND($I302=Re_lo!$E$5,BT$5=VLOOKUP(Re_lo!$H$5,Re_lo!$N$5:$O$16,2,0)),AR302,""))</f>
        <v/>
      </c>
      <c r="BU302" s="125" t="str">
        <f>IF(ISERR(IF(AND($I302=Re_lo!$E$5,BU$5=VLOOKUP(Re_lo!$H$5,Re_lo!$N$5:$O$16,2,0)),AS302,"")),"",IF(AND($I302=Re_lo!$E$5,BU$5=VLOOKUP(Re_lo!$H$5,Re_lo!$N$5:$O$16,2,0)),AS302,""))</f>
        <v/>
      </c>
      <c r="BV302" s="125" t="str">
        <f>IF(ISERR(IF(AND($I302=Re_lo!$E$5,BV$5=VLOOKUP(Re_lo!$H$5,Re_lo!$N$5:$O$16,2,0)),AT302,"")),"",IF(AND($I302=Re_lo!$E$5,BV$5=VLOOKUP(Re_lo!$H$5,Re_lo!$N$5:$O$16,2,0)),AT302,""))</f>
        <v/>
      </c>
      <c r="BW302" s="125" t="str">
        <f>IF(ISERR(IF(AND($I302=Re_lo!$E$5,BW$5=VLOOKUP(Re_lo!$H$5,Re_lo!$N$5:$O$16,2,0)),AU302,"")),"",IF(AND($I302=Re_lo!$E$5,BW$5=VLOOKUP(Re_lo!$H$5,Re_lo!$N$5:$O$16,2,0)),AU302,""))</f>
        <v/>
      </c>
      <c r="BX302" s="125" t="str">
        <f>IF(ISERR(IF(AND($I302=Re_lo!$E$5,BX$5=VLOOKUP(Re_lo!$H$5,Re_lo!$N$5:$O$16,2,0)),AV302,"")),"",IF(AND($I302=Re_lo!$E$5,BX$5=VLOOKUP(Re_lo!$H$5,Re_lo!$N$5:$O$16,2,0)),AV302,""))</f>
        <v/>
      </c>
      <c r="BY302" s="125" t="str">
        <f>IF(ISERR(IF(AND($I302=Re_lo!$E$5,BY$5=VLOOKUP(Re_lo!$H$5,Re_lo!$N$5:$O$16,2,0)),AW302,"")),"",IF(AND($I302=Re_lo!$E$5,BY$5=VLOOKUP(Re_lo!$H$5,Re_lo!$N$5:$O$16,2,0)),AW302,""))</f>
        <v/>
      </c>
      <c r="BZ302" s="125" t="str">
        <f>IF(ISERR(IF(AND($I302=Re_lo!$E$5,BZ$5=VLOOKUP(Re_lo!$H$5,Re_lo!$N$5:$O$16,2,0)),AX302,"")),"",IF(AND($I302=Re_lo!$E$5,BZ$5=VLOOKUP(Re_lo!$H$5,Re_lo!$N$5:$O$16,2,0)),AX302,""))</f>
        <v/>
      </c>
      <c r="CA302" s="125" t="str">
        <f>IF(ISERR(IF(AND($I302=Re_lo!$E$5,CA$5=VLOOKUP(Re_lo!$H$5,Re_lo!$N$5:$O$16,2,0)),AY302,"")),"",IF(AND($I302=Re_lo!$E$5,CA$5=VLOOKUP(Re_lo!$H$5,Re_lo!$N$5:$O$16,2,0)),AY302,""))</f>
        <v/>
      </c>
      <c r="CB302" s="125" t="str">
        <f>IF(ISERR(IF(AND($I302=Re_lo!$E$5,CB$5=VLOOKUP(Re_lo!$H$5,Re_lo!$N$5:$O$16,2,0)),AZ302,"")),"",IF(AND($I302=Re_lo!$E$5,CB$5=VLOOKUP(Re_lo!$H$5,Re_lo!$N$5:$O$16,2,0)),AZ302,""))</f>
        <v/>
      </c>
      <c r="CC302" s="125" t="str">
        <f>IF(ISERR(IF(AND($I302=Re_lo!$E$5,CC$5=VLOOKUP(Re_lo!$H$5,Re_lo!$N$5:$O$16,2,0)),BA302,"")),"",IF(AND($I302=Re_lo!$E$5,CC$5=VLOOKUP(Re_lo!$H$5,Re_lo!$N$5:$O$16,2,0)),BA302,""))</f>
        <v/>
      </c>
      <c r="CD302" s="125" t="str">
        <f>IF(ISERR(IF(AND($I302=Re_lo!$E$5,CD$5=VLOOKUP(Re_lo!$H$5,Re_lo!$N$5:$O$16,2,0)),BB302,"")),"",IF(AND($I302=Re_lo!$E$5,CD$5=VLOOKUP(Re_lo!$H$5,Re_lo!$N$5:$O$16,2,0)),BB302,""))</f>
        <v/>
      </c>
      <c r="CF302" s="125" t="str">
        <f>IF($C302="","",COUNTIFS(Con_ve!$C$6:$C$1005,$C302,Con_ve!$Q$6:$Q$1005,Cad_cl!CF$5))</f>
        <v/>
      </c>
      <c r="CG302" s="125" t="str">
        <f>IF($C302="","",COUNTIFS(Con_ve!$C$6:$C$1005,$C302,Con_ve!$Q$6:$Q$1005,Cad_cl!CG$5))</f>
        <v/>
      </c>
      <c r="CH302" s="125" t="str">
        <f>IF($C302="","",COUNTIFS(Con_ve!$C$6:$C$1005,$C302,Con_ve!$Q$6:$Q$1005,Cad_cl!CH$5))</f>
        <v/>
      </c>
      <c r="CI302" s="125" t="str">
        <f>IF($C302="","",COUNTIFS(Con_ve!$C$6:$C$1005,$C302,Con_ve!$Q$6:$Q$1005,Cad_cl!CI$5))</f>
        <v/>
      </c>
      <c r="CJ302" s="125" t="str">
        <f>IF($C302="","",COUNTIFS(Con_ve!$C$6:$C$1005,$C302,Con_ve!$Q$6:$Q$1005,Cad_cl!CJ$5))</f>
        <v/>
      </c>
      <c r="CK302" s="125" t="str">
        <f>IF($C302="","",COUNTIFS(Con_ve!$C$6:$C$1005,$C302,Con_ve!$Q$6:$Q$1005,Cad_cl!CK$5))</f>
        <v/>
      </c>
      <c r="CL302" s="125" t="str">
        <f>IF($C302="","",COUNTIFS(Con_ve!$C$6:$C$1005,$C302,Con_ve!$Q$6:$Q$1005,Cad_cl!CL$5))</f>
        <v/>
      </c>
      <c r="CM302" s="125" t="str">
        <f>IF($C302="","",COUNTIFS(Con_ve!$C$6:$C$1005,$C302,Con_ve!$Q$6:$Q$1005,Cad_cl!CM$5))</f>
        <v/>
      </c>
      <c r="CN302" s="125" t="str">
        <f>IF($C302="","",COUNTIFS(Con_ve!$C$6:$C$1005,$C302,Con_ve!$Q$6:$Q$1005,Cad_cl!CN$5))</f>
        <v/>
      </c>
      <c r="CO302" s="125" t="str">
        <f>IF($C302="","",COUNTIFS(Con_ve!$C$6:$C$1005,$C302,Con_ve!$Q$6:$Q$1005,Cad_cl!CO$5))</f>
        <v/>
      </c>
      <c r="CP302" s="125" t="str">
        <f>IF($C302="","",COUNTIFS(Con_ve!$C$6:$C$1005,$C302,Con_ve!$Q$6:$Q$1005,Cad_cl!CP$5))</f>
        <v/>
      </c>
      <c r="CQ302" s="125" t="str">
        <f>IF($C302="","",COUNTIFS(Con_ve!$C$6:$C$1005,$C302,Con_ve!$Q$6:$Q$1005,Cad_cl!CQ$5))</f>
        <v/>
      </c>
      <c r="CR302" s="125">
        <f t="shared" si="14"/>
        <v>0</v>
      </c>
    </row>
    <row r="303" spans="3:96" ht="30" customHeight="1">
      <c r="C303" s="153"/>
      <c r="D303" s="153"/>
      <c r="E303" s="154"/>
      <c r="F303" s="153"/>
      <c r="G303" s="155"/>
      <c r="H303" s="153"/>
      <c r="I303" s="153"/>
      <c r="J303" s="132" t="s">
        <v>309</v>
      </c>
      <c r="K303" s="133" t="s">
        <v>309</v>
      </c>
      <c r="L303" s="153"/>
      <c r="M303" s="153"/>
      <c r="N303" s="153"/>
      <c r="O303" s="153"/>
      <c r="P303" s="153"/>
      <c r="Q303" s="153"/>
      <c r="AP303" s="134" t="str">
        <f>IF(ISERR(IF($C303="","",SUMIFS(Con_ve!$F$6:$F$1005,Con_ve!$C$6:$C$1005,$C303,Con_ve!$I$6:$I$1005,"Fechada",Con_ve!$Q$6:$Q$1005,Cad_cl!AP$5))),"",IF($C303="","",SUMIFS(Con_ve!$F$6:$F$1005,Con_ve!$C$6:$C$1005,$C303,Con_ve!$I$6:$I$1005,"Fechada",Con_ve!$Q$6:$Q$1005,Cad_cl!AP$5)))</f>
        <v/>
      </c>
      <c r="AQ303" s="134" t="str">
        <f>IF(ISERR(IF($C303="","",SUMIFS(Con_ve!$F$6:$F$1005,Con_ve!$C$6:$C$1005,$C303,Con_ve!$I$6:$I$1005,"Fechada",Con_ve!$Q$6:$Q$1005,Cad_cl!AQ$5))),"",IF($C303="","",SUMIFS(Con_ve!$F$6:$F$1005,Con_ve!$C$6:$C$1005,$C303,Con_ve!$I$6:$I$1005,"Fechada",Con_ve!$Q$6:$Q$1005,Cad_cl!AQ$5)))</f>
        <v/>
      </c>
      <c r="AR303" s="134" t="str">
        <f>IF(ISERR(IF($C303="","",SUMIFS(Con_ve!$F$6:$F$1005,Con_ve!$C$6:$C$1005,$C303,Con_ve!$I$6:$I$1005,"Fechada",Con_ve!$Q$6:$Q$1005,Cad_cl!AR$5))),"",IF($C303="","",SUMIFS(Con_ve!$F$6:$F$1005,Con_ve!$C$6:$C$1005,$C303,Con_ve!$I$6:$I$1005,"Fechada",Con_ve!$Q$6:$Q$1005,Cad_cl!AR$5)))</f>
        <v/>
      </c>
      <c r="AS303" s="134" t="str">
        <f>IF(ISERR(IF($C303="","",SUMIFS(Con_ve!$F$6:$F$1005,Con_ve!$C$6:$C$1005,$C303,Con_ve!$I$6:$I$1005,"Fechada",Con_ve!$Q$6:$Q$1005,Cad_cl!AS$5))),"",IF($C303="","",SUMIFS(Con_ve!$F$6:$F$1005,Con_ve!$C$6:$C$1005,$C303,Con_ve!$I$6:$I$1005,"Fechada",Con_ve!$Q$6:$Q$1005,Cad_cl!AS$5)))</f>
        <v/>
      </c>
      <c r="AT303" s="134" t="str">
        <f>IF(ISERR(IF($C303="","",SUMIFS(Con_ve!$F$6:$F$1005,Con_ve!$C$6:$C$1005,$C303,Con_ve!$I$6:$I$1005,"Fechada",Con_ve!$Q$6:$Q$1005,Cad_cl!AT$5))),"",IF($C303="","",SUMIFS(Con_ve!$F$6:$F$1005,Con_ve!$C$6:$C$1005,$C303,Con_ve!$I$6:$I$1005,"Fechada",Con_ve!$Q$6:$Q$1005,Cad_cl!AT$5)))</f>
        <v/>
      </c>
      <c r="AU303" s="134" t="str">
        <f>IF(ISERR(IF($C303="","",SUMIFS(Con_ve!$F$6:$F$1005,Con_ve!$C$6:$C$1005,$C303,Con_ve!$I$6:$I$1005,"Fechada",Con_ve!$Q$6:$Q$1005,Cad_cl!AU$5))),"",IF($C303="","",SUMIFS(Con_ve!$F$6:$F$1005,Con_ve!$C$6:$C$1005,$C303,Con_ve!$I$6:$I$1005,"Fechada",Con_ve!$Q$6:$Q$1005,Cad_cl!AU$5)))</f>
        <v/>
      </c>
      <c r="AV303" s="134" t="str">
        <f>IF(ISERR(IF($C303="","",SUMIFS(Con_ve!$F$6:$F$1005,Con_ve!$C$6:$C$1005,$C303,Con_ve!$I$6:$I$1005,"Fechada",Con_ve!$Q$6:$Q$1005,Cad_cl!AV$5))),"",IF($C303="","",SUMIFS(Con_ve!$F$6:$F$1005,Con_ve!$C$6:$C$1005,$C303,Con_ve!$I$6:$I$1005,"Fechada",Con_ve!$Q$6:$Q$1005,Cad_cl!AV$5)))</f>
        <v/>
      </c>
      <c r="AW303" s="134" t="str">
        <f>IF(ISERR(IF($C303="","",SUMIFS(Con_ve!$F$6:$F$1005,Con_ve!$C$6:$C$1005,$C303,Con_ve!$I$6:$I$1005,"Fechada",Con_ve!$Q$6:$Q$1005,Cad_cl!AW$5))),"",IF($C303="","",SUMIFS(Con_ve!$F$6:$F$1005,Con_ve!$C$6:$C$1005,$C303,Con_ve!$I$6:$I$1005,"Fechada",Con_ve!$Q$6:$Q$1005,Cad_cl!AW$5)))</f>
        <v/>
      </c>
      <c r="AX303" s="134" t="str">
        <f>IF(ISERR(IF($C303="","",SUMIFS(Con_ve!$F$6:$F$1005,Con_ve!$C$6:$C$1005,$C303,Con_ve!$I$6:$I$1005,"Fechada",Con_ve!$Q$6:$Q$1005,Cad_cl!AX$5))),"",IF($C303="","",SUMIFS(Con_ve!$F$6:$F$1005,Con_ve!$C$6:$C$1005,$C303,Con_ve!$I$6:$I$1005,"Fechada",Con_ve!$Q$6:$Q$1005,Cad_cl!AX$5)))</f>
        <v/>
      </c>
      <c r="AY303" s="134" t="str">
        <f>IF(ISERR(IF($C303="","",SUMIFS(Con_ve!$F$6:$F$1005,Con_ve!$C$6:$C$1005,$C303,Con_ve!$I$6:$I$1005,"Fechada",Con_ve!$Q$6:$Q$1005,Cad_cl!AY$5))),"",IF($C303="","",SUMIFS(Con_ve!$F$6:$F$1005,Con_ve!$C$6:$C$1005,$C303,Con_ve!$I$6:$I$1005,"Fechada",Con_ve!$Q$6:$Q$1005,Cad_cl!AY$5)))</f>
        <v/>
      </c>
      <c r="AZ303" s="134" t="str">
        <f>IF(ISERR(IF($C303="","",SUMIFS(Con_ve!$F$6:$F$1005,Con_ve!$C$6:$C$1005,$C303,Con_ve!$I$6:$I$1005,"Fechada",Con_ve!$Q$6:$Q$1005,Cad_cl!AZ$5))),"",IF($C303="","",SUMIFS(Con_ve!$F$6:$F$1005,Con_ve!$C$6:$C$1005,$C303,Con_ve!$I$6:$I$1005,"Fechada",Con_ve!$Q$6:$Q$1005,Cad_cl!AZ$5)))</f>
        <v/>
      </c>
      <c r="BA303" s="134" t="str">
        <f>IF(ISERR(IF($C303="","",SUMIFS(Con_ve!$F$6:$F$1005,Con_ve!$C$6:$C$1005,$C303,Con_ve!$I$6:$I$1005,"Fechada",Con_ve!$Q$6:$Q$1005,Cad_cl!BA$5))),"",IF($C303="","",SUMIFS(Con_ve!$F$6:$F$1005,Con_ve!$C$6:$C$1005,$C303,Con_ve!$I$6:$I$1005,"Fechada",Con_ve!$Q$6:$Q$1005,Cad_cl!BA$5)))</f>
        <v/>
      </c>
      <c r="BB303" s="134">
        <f t="shared" si="12"/>
        <v>0</v>
      </c>
      <c r="BD303" s="134" t="str">
        <f>IF(ISERR(IF($C303="","",SUMIFS(Con_ve!$F$6:$F$1005,Con_ve!$C$6:$C$1005,$C303,Con_ve!$I$6:$I$1005,"Em negociação",Con_ve!$Q$6:$Q$1005,Cad_cl!BD$5))),"",IF($C303="","",SUMIFS(Con_ve!$F$6:$F$1005,Con_ve!$C$6:$C$1005,$C303,Con_ve!$I$6:$I$1005,"Em negociação",Con_ve!$Q$6:$Q$1005,Cad_cl!BD$5)))</f>
        <v/>
      </c>
      <c r="BE303" s="134" t="str">
        <f>IF(ISERR(IF($C303="","",SUMIFS(Con_ve!$F$6:$F$1005,Con_ve!$C$6:$C$1005,$C303,Con_ve!$I$6:$I$1005,"Em negociação",Con_ve!$Q$6:$Q$1005,Cad_cl!BE$5))),"",IF($C303="","",SUMIFS(Con_ve!$F$6:$F$1005,Con_ve!$C$6:$C$1005,$C303,Con_ve!$I$6:$I$1005,"Em negociação",Con_ve!$Q$6:$Q$1005,Cad_cl!BE$5)))</f>
        <v/>
      </c>
      <c r="BF303" s="134" t="str">
        <f>IF(ISERR(IF($C303="","",SUMIFS(Con_ve!$F$6:$F$1005,Con_ve!$C$6:$C$1005,$C303,Con_ve!$I$6:$I$1005,"Em negociação",Con_ve!$Q$6:$Q$1005,Cad_cl!BF$5))),"",IF($C303="","",SUMIFS(Con_ve!$F$6:$F$1005,Con_ve!$C$6:$C$1005,$C303,Con_ve!$I$6:$I$1005,"Em negociação",Con_ve!$Q$6:$Q$1005,Cad_cl!BF$5)))</f>
        <v/>
      </c>
      <c r="BG303" s="134" t="str">
        <f>IF(ISERR(IF($C303="","",SUMIFS(Con_ve!$F$6:$F$1005,Con_ve!$C$6:$C$1005,$C303,Con_ve!$I$6:$I$1005,"Em negociação",Con_ve!$Q$6:$Q$1005,Cad_cl!BG$5))),"",IF($C303="","",SUMIFS(Con_ve!$F$6:$F$1005,Con_ve!$C$6:$C$1005,$C303,Con_ve!$I$6:$I$1005,"Em negociação",Con_ve!$Q$6:$Q$1005,Cad_cl!BG$5)))</f>
        <v/>
      </c>
      <c r="BH303" s="134" t="str">
        <f>IF(ISERR(IF($C303="","",SUMIFS(Con_ve!$F$6:$F$1005,Con_ve!$C$6:$C$1005,$C303,Con_ve!$I$6:$I$1005,"Em negociação",Con_ve!$Q$6:$Q$1005,Cad_cl!BH$5))),"",IF($C303="","",SUMIFS(Con_ve!$F$6:$F$1005,Con_ve!$C$6:$C$1005,$C303,Con_ve!$I$6:$I$1005,"Em negociação",Con_ve!$Q$6:$Q$1005,Cad_cl!BH$5)))</f>
        <v/>
      </c>
      <c r="BI303" s="134" t="str">
        <f>IF(ISERR(IF($C303="","",SUMIFS(Con_ve!$F$6:$F$1005,Con_ve!$C$6:$C$1005,$C303,Con_ve!$I$6:$I$1005,"Em negociação",Con_ve!$Q$6:$Q$1005,Cad_cl!BI$5))),"",IF($C303="","",SUMIFS(Con_ve!$F$6:$F$1005,Con_ve!$C$6:$C$1005,$C303,Con_ve!$I$6:$I$1005,"Em negociação",Con_ve!$Q$6:$Q$1005,Cad_cl!BI$5)))</f>
        <v/>
      </c>
      <c r="BJ303" s="134" t="str">
        <f>IF(ISERR(IF($C303="","",SUMIFS(Con_ve!$F$6:$F$1005,Con_ve!$C$6:$C$1005,$C303,Con_ve!$I$6:$I$1005,"Em negociação",Con_ve!$Q$6:$Q$1005,Cad_cl!BJ$5))),"",IF($C303="","",SUMIFS(Con_ve!$F$6:$F$1005,Con_ve!$C$6:$C$1005,$C303,Con_ve!$I$6:$I$1005,"Em negociação",Con_ve!$Q$6:$Q$1005,Cad_cl!BJ$5)))</f>
        <v/>
      </c>
      <c r="BK303" s="134" t="str">
        <f>IF(ISERR(IF($C303="","",SUMIFS(Con_ve!$F$6:$F$1005,Con_ve!$C$6:$C$1005,$C303,Con_ve!$I$6:$I$1005,"Em negociação",Con_ve!$Q$6:$Q$1005,Cad_cl!BK$5))),"",IF($C303="","",SUMIFS(Con_ve!$F$6:$F$1005,Con_ve!$C$6:$C$1005,$C303,Con_ve!$I$6:$I$1005,"Em negociação",Con_ve!$Q$6:$Q$1005,Cad_cl!BK$5)))</f>
        <v/>
      </c>
      <c r="BL303" s="134" t="str">
        <f>IF(ISERR(IF($C303="","",SUMIFS(Con_ve!$F$6:$F$1005,Con_ve!$C$6:$C$1005,$C303,Con_ve!$I$6:$I$1005,"Em negociação",Con_ve!$Q$6:$Q$1005,Cad_cl!BL$5))),"",IF($C303="","",SUMIFS(Con_ve!$F$6:$F$1005,Con_ve!$C$6:$C$1005,$C303,Con_ve!$I$6:$I$1005,"Em negociação",Con_ve!$Q$6:$Q$1005,Cad_cl!BL$5)))</f>
        <v/>
      </c>
      <c r="BM303" s="134" t="str">
        <f>IF(ISERR(IF($C303="","",SUMIFS(Con_ve!$F$6:$F$1005,Con_ve!$C$6:$C$1005,$C303,Con_ve!$I$6:$I$1005,"Em negociação",Con_ve!$Q$6:$Q$1005,Cad_cl!BM$5))),"",IF($C303="","",SUMIFS(Con_ve!$F$6:$F$1005,Con_ve!$C$6:$C$1005,$C303,Con_ve!$I$6:$I$1005,"Em negociação",Con_ve!$Q$6:$Q$1005,Cad_cl!BM$5)))</f>
        <v/>
      </c>
      <c r="BN303" s="134" t="str">
        <f>IF(ISERR(IF($C303="","",SUMIFS(Con_ve!$F$6:$F$1005,Con_ve!$C$6:$C$1005,$C303,Con_ve!$I$6:$I$1005,"Em negociação",Con_ve!$Q$6:$Q$1005,Cad_cl!BN$5))),"",IF($C303="","",SUMIFS(Con_ve!$F$6:$F$1005,Con_ve!$C$6:$C$1005,$C303,Con_ve!$I$6:$I$1005,"Em negociação",Con_ve!$Q$6:$Q$1005,Cad_cl!BN$5)))</f>
        <v/>
      </c>
      <c r="BO303" s="134" t="str">
        <f>IF(ISERR(IF($C303="","",SUMIFS(Con_ve!$F$6:$F$1005,Con_ve!$C$6:$C$1005,$C303,Con_ve!$I$6:$I$1005,"Em negociação",Con_ve!$Q$6:$Q$1005,Cad_cl!BO$5))),"",IF($C303="","",SUMIFS(Con_ve!$F$6:$F$1005,Con_ve!$C$6:$C$1005,$C303,Con_ve!$I$6:$I$1005,"Em negociação",Con_ve!$Q$6:$Q$1005,Cad_cl!BO$5)))</f>
        <v/>
      </c>
      <c r="BP303" s="134">
        <f t="shared" si="13"/>
        <v>0</v>
      </c>
      <c r="BR303" s="125" t="str">
        <f>IF(ISERR(IF(AND($I303=Re_lo!$E$5,BR$5=VLOOKUP(Re_lo!$H$5,Re_lo!$N$5:$O$16,2,0)),AP303,"")),"",IF(AND($I303=Re_lo!$E$5,BR$5=VLOOKUP(Re_lo!$H$5,Re_lo!$N$5:$O$16,2,0)),AP303,""))</f>
        <v/>
      </c>
      <c r="BS303" s="125" t="str">
        <f>IF(ISERR(IF(AND($I303=Re_lo!$E$5,BS$5=VLOOKUP(Re_lo!$H$5,Re_lo!$N$5:$O$16,2,0)),AQ303,"")),"",IF(AND($I303=Re_lo!$E$5,BS$5=VLOOKUP(Re_lo!$H$5,Re_lo!$N$5:$O$16,2,0)),AQ303,""))</f>
        <v/>
      </c>
      <c r="BT303" s="125" t="str">
        <f>IF(ISERR(IF(AND($I303=Re_lo!$E$5,BT$5=VLOOKUP(Re_lo!$H$5,Re_lo!$N$5:$O$16,2,0)),AR303,"")),"",IF(AND($I303=Re_lo!$E$5,BT$5=VLOOKUP(Re_lo!$H$5,Re_lo!$N$5:$O$16,2,0)),AR303,""))</f>
        <v/>
      </c>
      <c r="BU303" s="125" t="str">
        <f>IF(ISERR(IF(AND($I303=Re_lo!$E$5,BU$5=VLOOKUP(Re_lo!$H$5,Re_lo!$N$5:$O$16,2,0)),AS303,"")),"",IF(AND($I303=Re_lo!$E$5,BU$5=VLOOKUP(Re_lo!$H$5,Re_lo!$N$5:$O$16,2,0)),AS303,""))</f>
        <v/>
      </c>
      <c r="BV303" s="125" t="str">
        <f>IF(ISERR(IF(AND($I303=Re_lo!$E$5,BV$5=VLOOKUP(Re_lo!$H$5,Re_lo!$N$5:$O$16,2,0)),AT303,"")),"",IF(AND($I303=Re_lo!$E$5,BV$5=VLOOKUP(Re_lo!$H$5,Re_lo!$N$5:$O$16,2,0)),AT303,""))</f>
        <v/>
      </c>
      <c r="BW303" s="125" t="str">
        <f>IF(ISERR(IF(AND($I303=Re_lo!$E$5,BW$5=VLOOKUP(Re_lo!$H$5,Re_lo!$N$5:$O$16,2,0)),AU303,"")),"",IF(AND($I303=Re_lo!$E$5,BW$5=VLOOKUP(Re_lo!$H$5,Re_lo!$N$5:$O$16,2,0)),AU303,""))</f>
        <v/>
      </c>
      <c r="BX303" s="125" t="str">
        <f>IF(ISERR(IF(AND($I303=Re_lo!$E$5,BX$5=VLOOKUP(Re_lo!$H$5,Re_lo!$N$5:$O$16,2,0)),AV303,"")),"",IF(AND($I303=Re_lo!$E$5,BX$5=VLOOKUP(Re_lo!$H$5,Re_lo!$N$5:$O$16,2,0)),AV303,""))</f>
        <v/>
      </c>
      <c r="BY303" s="125" t="str">
        <f>IF(ISERR(IF(AND($I303=Re_lo!$E$5,BY$5=VLOOKUP(Re_lo!$H$5,Re_lo!$N$5:$O$16,2,0)),AW303,"")),"",IF(AND($I303=Re_lo!$E$5,BY$5=VLOOKUP(Re_lo!$H$5,Re_lo!$N$5:$O$16,2,0)),AW303,""))</f>
        <v/>
      </c>
      <c r="BZ303" s="125" t="str">
        <f>IF(ISERR(IF(AND($I303=Re_lo!$E$5,BZ$5=VLOOKUP(Re_lo!$H$5,Re_lo!$N$5:$O$16,2,0)),AX303,"")),"",IF(AND($I303=Re_lo!$E$5,BZ$5=VLOOKUP(Re_lo!$H$5,Re_lo!$N$5:$O$16,2,0)),AX303,""))</f>
        <v/>
      </c>
      <c r="CA303" s="125" t="str">
        <f>IF(ISERR(IF(AND($I303=Re_lo!$E$5,CA$5=VLOOKUP(Re_lo!$H$5,Re_lo!$N$5:$O$16,2,0)),AY303,"")),"",IF(AND($I303=Re_lo!$E$5,CA$5=VLOOKUP(Re_lo!$H$5,Re_lo!$N$5:$O$16,2,0)),AY303,""))</f>
        <v/>
      </c>
      <c r="CB303" s="125" t="str">
        <f>IF(ISERR(IF(AND($I303=Re_lo!$E$5,CB$5=VLOOKUP(Re_lo!$H$5,Re_lo!$N$5:$O$16,2,0)),AZ303,"")),"",IF(AND($I303=Re_lo!$E$5,CB$5=VLOOKUP(Re_lo!$H$5,Re_lo!$N$5:$O$16,2,0)),AZ303,""))</f>
        <v/>
      </c>
      <c r="CC303" s="125" t="str">
        <f>IF(ISERR(IF(AND($I303=Re_lo!$E$5,CC$5=VLOOKUP(Re_lo!$H$5,Re_lo!$N$5:$O$16,2,0)),BA303,"")),"",IF(AND($I303=Re_lo!$E$5,CC$5=VLOOKUP(Re_lo!$H$5,Re_lo!$N$5:$O$16,2,0)),BA303,""))</f>
        <v/>
      </c>
      <c r="CD303" s="125" t="str">
        <f>IF(ISERR(IF(AND($I303=Re_lo!$E$5,CD$5=VLOOKUP(Re_lo!$H$5,Re_lo!$N$5:$O$16,2,0)),BB303,"")),"",IF(AND($I303=Re_lo!$E$5,CD$5=VLOOKUP(Re_lo!$H$5,Re_lo!$N$5:$O$16,2,0)),BB303,""))</f>
        <v/>
      </c>
      <c r="CF303" s="125" t="str">
        <f>IF($C303="","",COUNTIFS(Con_ve!$C$6:$C$1005,$C303,Con_ve!$Q$6:$Q$1005,Cad_cl!CF$5))</f>
        <v/>
      </c>
      <c r="CG303" s="125" t="str">
        <f>IF($C303="","",COUNTIFS(Con_ve!$C$6:$C$1005,$C303,Con_ve!$Q$6:$Q$1005,Cad_cl!CG$5))</f>
        <v/>
      </c>
      <c r="CH303" s="125" t="str">
        <f>IF($C303="","",COUNTIFS(Con_ve!$C$6:$C$1005,$C303,Con_ve!$Q$6:$Q$1005,Cad_cl!CH$5))</f>
        <v/>
      </c>
      <c r="CI303" s="125" t="str">
        <f>IF($C303="","",COUNTIFS(Con_ve!$C$6:$C$1005,$C303,Con_ve!$Q$6:$Q$1005,Cad_cl!CI$5))</f>
        <v/>
      </c>
      <c r="CJ303" s="125" t="str">
        <f>IF($C303="","",COUNTIFS(Con_ve!$C$6:$C$1005,$C303,Con_ve!$Q$6:$Q$1005,Cad_cl!CJ$5))</f>
        <v/>
      </c>
      <c r="CK303" s="125" t="str">
        <f>IF($C303="","",COUNTIFS(Con_ve!$C$6:$C$1005,$C303,Con_ve!$Q$6:$Q$1005,Cad_cl!CK$5))</f>
        <v/>
      </c>
      <c r="CL303" s="125" t="str">
        <f>IF($C303="","",COUNTIFS(Con_ve!$C$6:$C$1005,$C303,Con_ve!$Q$6:$Q$1005,Cad_cl!CL$5))</f>
        <v/>
      </c>
      <c r="CM303" s="125" t="str">
        <f>IF($C303="","",COUNTIFS(Con_ve!$C$6:$C$1005,$C303,Con_ve!$Q$6:$Q$1005,Cad_cl!CM$5))</f>
        <v/>
      </c>
      <c r="CN303" s="125" t="str">
        <f>IF($C303="","",COUNTIFS(Con_ve!$C$6:$C$1005,$C303,Con_ve!$Q$6:$Q$1005,Cad_cl!CN$5))</f>
        <v/>
      </c>
      <c r="CO303" s="125" t="str">
        <f>IF($C303="","",COUNTIFS(Con_ve!$C$6:$C$1005,$C303,Con_ve!$Q$6:$Q$1005,Cad_cl!CO$5))</f>
        <v/>
      </c>
      <c r="CP303" s="125" t="str">
        <f>IF($C303="","",COUNTIFS(Con_ve!$C$6:$C$1005,$C303,Con_ve!$Q$6:$Q$1005,Cad_cl!CP$5))</f>
        <v/>
      </c>
      <c r="CQ303" s="125" t="str">
        <f>IF($C303="","",COUNTIFS(Con_ve!$C$6:$C$1005,$C303,Con_ve!$Q$6:$Q$1005,Cad_cl!CQ$5))</f>
        <v/>
      </c>
      <c r="CR303" s="125">
        <f t="shared" si="14"/>
        <v>0</v>
      </c>
    </row>
    <row r="304" spans="3:96" ht="30" customHeight="1">
      <c r="C304" s="153"/>
      <c r="D304" s="153"/>
      <c r="E304" s="154"/>
      <c r="F304" s="153"/>
      <c r="G304" s="155"/>
      <c r="H304" s="153"/>
      <c r="I304" s="153"/>
      <c r="J304" s="132" t="s">
        <v>309</v>
      </c>
      <c r="K304" s="133" t="s">
        <v>309</v>
      </c>
      <c r="L304" s="153"/>
      <c r="M304" s="153"/>
      <c r="N304" s="153"/>
      <c r="O304" s="153"/>
      <c r="P304" s="153"/>
      <c r="Q304" s="153"/>
      <c r="AP304" s="134" t="str">
        <f>IF(ISERR(IF($C304="","",SUMIFS(Con_ve!$F$6:$F$1005,Con_ve!$C$6:$C$1005,$C304,Con_ve!$I$6:$I$1005,"Fechada",Con_ve!$Q$6:$Q$1005,Cad_cl!AP$5))),"",IF($C304="","",SUMIFS(Con_ve!$F$6:$F$1005,Con_ve!$C$6:$C$1005,$C304,Con_ve!$I$6:$I$1005,"Fechada",Con_ve!$Q$6:$Q$1005,Cad_cl!AP$5)))</f>
        <v/>
      </c>
      <c r="AQ304" s="134" t="str">
        <f>IF(ISERR(IF($C304="","",SUMIFS(Con_ve!$F$6:$F$1005,Con_ve!$C$6:$C$1005,$C304,Con_ve!$I$6:$I$1005,"Fechada",Con_ve!$Q$6:$Q$1005,Cad_cl!AQ$5))),"",IF($C304="","",SUMIFS(Con_ve!$F$6:$F$1005,Con_ve!$C$6:$C$1005,$C304,Con_ve!$I$6:$I$1005,"Fechada",Con_ve!$Q$6:$Q$1005,Cad_cl!AQ$5)))</f>
        <v/>
      </c>
      <c r="AR304" s="134" t="str">
        <f>IF(ISERR(IF($C304="","",SUMIFS(Con_ve!$F$6:$F$1005,Con_ve!$C$6:$C$1005,$C304,Con_ve!$I$6:$I$1005,"Fechada",Con_ve!$Q$6:$Q$1005,Cad_cl!AR$5))),"",IF($C304="","",SUMIFS(Con_ve!$F$6:$F$1005,Con_ve!$C$6:$C$1005,$C304,Con_ve!$I$6:$I$1005,"Fechada",Con_ve!$Q$6:$Q$1005,Cad_cl!AR$5)))</f>
        <v/>
      </c>
      <c r="AS304" s="134" t="str">
        <f>IF(ISERR(IF($C304="","",SUMIFS(Con_ve!$F$6:$F$1005,Con_ve!$C$6:$C$1005,$C304,Con_ve!$I$6:$I$1005,"Fechada",Con_ve!$Q$6:$Q$1005,Cad_cl!AS$5))),"",IF($C304="","",SUMIFS(Con_ve!$F$6:$F$1005,Con_ve!$C$6:$C$1005,$C304,Con_ve!$I$6:$I$1005,"Fechada",Con_ve!$Q$6:$Q$1005,Cad_cl!AS$5)))</f>
        <v/>
      </c>
      <c r="AT304" s="134" t="str">
        <f>IF(ISERR(IF($C304="","",SUMIFS(Con_ve!$F$6:$F$1005,Con_ve!$C$6:$C$1005,$C304,Con_ve!$I$6:$I$1005,"Fechada",Con_ve!$Q$6:$Q$1005,Cad_cl!AT$5))),"",IF($C304="","",SUMIFS(Con_ve!$F$6:$F$1005,Con_ve!$C$6:$C$1005,$C304,Con_ve!$I$6:$I$1005,"Fechada",Con_ve!$Q$6:$Q$1005,Cad_cl!AT$5)))</f>
        <v/>
      </c>
      <c r="AU304" s="134" t="str">
        <f>IF(ISERR(IF($C304="","",SUMIFS(Con_ve!$F$6:$F$1005,Con_ve!$C$6:$C$1005,$C304,Con_ve!$I$6:$I$1005,"Fechada",Con_ve!$Q$6:$Q$1005,Cad_cl!AU$5))),"",IF($C304="","",SUMIFS(Con_ve!$F$6:$F$1005,Con_ve!$C$6:$C$1005,$C304,Con_ve!$I$6:$I$1005,"Fechada",Con_ve!$Q$6:$Q$1005,Cad_cl!AU$5)))</f>
        <v/>
      </c>
      <c r="AV304" s="134" t="str">
        <f>IF(ISERR(IF($C304="","",SUMIFS(Con_ve!$F$6:$F$1005,Con_ve!$C$6:$C$1005,$C304,Con_ve!$I$6:$I$1005,"Fechada",Con_ve!$Q$6:$Q$1005,Cad_cl!AV$5))),"",IF($C304="","",SUMIFS(Con_ve!$F$6:$F$1005,Con_ve!$C$6:$C$1005,$C304,Con_ve!$I$6:$I$1005,"Fechada",Con_ve!$Q$6:$Q$1005,Cad_cl!AV$5)))</f>
        <v/>
      </c>
      <c r="AW304" s="134" t="str">
        <f>IF(ISERR(IF($C304="","",SUMIFS(Con_ve!$F$6:$F$1005,Con_ve!$C$6:$C$1005,$C304,Con_ve!$I$6:$I$1005,"Fechada",Con_ve!$Q$6:$Q$1005,Cad_cl!AW$5))),"",IF($C304="","",SUMIFS(Con_ve!$F$6:$F$1005,Con_ve!$C$6:$C$1005,$C304,Con_ve!$I$6:$I$1005,"Fechada",Con_ve!$Q$6:$Q$1005,Cad_cl!AW$5)))</f>
        <v/>
      </c>
      <c r="AX304" s="134" t="str">
        <f>IF(ISERR(IF($C304="","",SUMIFS(Con_ve!$F$6:$F$1005,Con_ve!$C$6:$C$1005,$C304,Con_ve!$I$6:$I$1005,"Fechada",Con_ve!$Q$6:$Q$1005,Cad_cl!AX$5))),"",IF($C304="","",SUMIFS(Con_ve!$F$6:$F$1005,Con_ve!$C$6:$C$1005,$C304,Con_ve!$I$6:$I$1005,"Fechada",Con_ve!$Q$6:$Q$1005,Cad_cl!AX$5)))</f>
        <v/>
      </c>
      <c r="AY304" s="134" t="str">
        <f>IF(ISERR(IF($C304="","",SUMIFS(Con_ve!$F$6:$F$1005,Con_ve!$C$6:$C$1005,$C304,Con_ve!$I$6:$I$1005,"Fechada",Con_ve!$Q$6:$Q$1005,Cad_cl!AY$5))),"",IF($C304="","",SUMIFS(Con_ve!$F$6:$F$1005,Con_ve!$C$6:$C$1005,$C304,Con_ve!$I$6:$I$1005,"Fechada",Con_ve!$Q$6:$Q$1005,Cad_cl!AY$5)))</f>
        <v/>
      </c>
      <c r="AZ304" s="134" t="str">
        <f>IF(ISERR(IF($C304="","",SUMIFS(Con_ve!$F$6:$F$1005,Con_ve!$C$6:$C$1005,$C304,Con_ve!$I$6:$I$1005,"Fechada",Con_ve!$Q$6:$Q$1005,Cad_cl!AZ$5))),"",IF($C304="","",SUMIFS(Con_ve!$F$6:$F$1005,Con_ve!$C$6:$C$1005,$C304,Con_ve!$I$6:$I$1005,"Fechada",Con_ve!$Q$6:$Q$1005,Cad_cl!AZ$5)))</f>
        <v/>
      </c>
      <c r="BA304" s="134" t="str">
        <f>IF(ISERR(IF($C304="","",SUMIFS(Con_ve!$F$6:$F$1005,Con_ve!$C$6:$C$1005,$C304,Con_ve!$I$6:$I$1005,"Fechada",Con_ve!$Q$6:$Q$1005,Cad_cl!BA$5))),"",IF($C304="","",SUMIFS(Con_ve!$F$6:$F$1005,Con_ve!$C$6:$C$1005,$C304,Con_ve!$I$6:$I$1005,"Fechada",Con_ve!$Q$6:$Q$1005,Cad_cl!BA$5)))</f>
        <v/>
      </c>
      <c r="BB304" s="134">
        <f t="shared" si="12"/>
        <v>0</v>
      </c>
      <c r="BD304" s="134" t="str">
        <f>IF(ISERR(IF($C304="","",SUMIFS(Con_ve!$F$6:$F$1005,Con_ve!$C$6:$C$1005,$C304,Con_ve!$I$6:$I$1005,"Em negociação",Con_ve!$Q$6:$Q$1005,Cad_cl!BD$5))),"",IF($C304="","",SUMIFS(Con_ve!$F$6:$F$1005,Con_ve!$C$6:$C$1005,$C304,Con_ve!$I$6:$I$1005,"Em negociação",Con_ve!$Q$6:$Q$1005,Cad_cl!BD$5)))</f>
        <v/>
      </c>
      <c r="BE304" s="134" t="str">
        <f>IF(ISERR(IF($C304="","",SUMIFS(Con_ve!$F$6:$F$1005,Con_ve!$C$6:$C$1005,$C304,Con_ve!$I$6:$I$1005,"Em negociação",Con_ve!$Q$6:$Q$1005,Cad_cl!BE$5))),"",IF($C304="","",SUMIFS(Con_ve!$F$6:$F$1005,Con_ve!$C$6:$C$1005,$C304,Con_ve!$I$6:$I$1005,"Em negociação",Con_ve!$Q$6:$Q$1005,Cad_cl!BE$5)))</f>
        <v/>
      </c>
      <c r="BF304" s="134" t="str">
        <f>IF(ISERR(IF($C304="","",SUMIFS(Con_ve!$F$6:$F$1005,Con_ve!$C$6:$C$1005,$C304,Con_ve!$I$6:$I$1005,"Em negociação",Con_ve!$Q$6:$Q$1005,Cad_cl!BF$5))),"",IF($C304="","",SUMIFS(Con_ve!$F$6:$F$1005,Con_ve!$C$6:$C$1005,$C304,Con_ve!$I$6:$I$1005,"Em negociação",Con_ve!$Q$6:$Q$1005,Cad_cl!BF$5)))</f>
        <v/>
      </c>
      <c r="BG304" s="134" t="str">
        <f>IF(ISERR(IF($C304="","",SUMIFS(Con_ve!$F$6:$F$1005,Con_ve!$C$6:$C$1005,$C304,Con_ve!$I$6:$I$1005,"Em negociação",Con_ve!$Q$6:$Q$1005,Cad_cl!BG$5))),"",IF($C304="","",SUMIFS(Con_ve!$F$6:$F$1005,Con_ve!$C$6:$C$1005,$C304,Con_ve!$I$6:$I$1005,"Em negociação",Con_ve!$Q$6:$Q$1005,Cad_cl!BG$5)))</f>
        <v/>
      </c>
      <c r="BH304" s="134" t="str">
        <f>IF(ISERR(IF($C304="","",SUMIFS(Con_ve!$F$6:$F$1005,Con_ve!$C$6:$C$1005,$C304,Con_ve!$I$6:$I$1005,"Em negociação",Con_ve!$Q$6:$Q$1005,Cad_cl!BH$5))),"",IF($C304="","",SUMIFS(Con_ve!$F$6:$F$1005,Con_ve!$C$6:$C$1005,$C304,Con_ve!$I$6:$I$1005,"Em negociação",Con_ve!$Q$6:$Q$1005,Cad_cl!BH$5)))</f>
        <v/>
      </c>
      <c r="BI304" s="134" t="str">
        <f>IF(ISERR(IF($C304="","",SUMIFS(Con_ve!$F$6:$F$1005,Con_ve!$C$6:$C$1005,$C304,Con_ve!$I$6:$I$1005,"Em negociação",Con_ve!$Q$6:$Q$1005,Cad_cl!BI$5))),"",IF($C304="","",SUMIFS(Con_ve!$F$6:$F$1005,Con_ve!$C$6:$C$1005,$C304,Con_ve!$I$6:$I$1005,"Em negociação",Con_ve!$Q$6:$Q$1005,Cad_cl!BI$5)))</f>
        <v/>
      </c>
      <c r="BJ304" s="134" t="str">
        <f>IF(ISERR(IF($C304="","",SUMIFS(Con_ve!$F$6:$F$1005,Con_ve!$C$6:$C$1005,$C304,Con_ve!$I$6:$I$1005,"Em negociação",Con_ve!$Q$6:$Q$1005,Cad_cl!BJ$5))),"",IF($C304="","",SUMIFS(Con_ve!$F$6:$F$1005,Con_ve!$C$6:$C$1005,$C304,Con_ve!$I$6:$I$1005,"Em negociação",Con_ve!$Q$6:$Q$1005,Cad_cl!BJ$5)))</f>
        <v/>
      </c>
      <c r="BK304" s="134" t="str">
        <f>IF(ISERR(IF($C304="","",SUMIFS(Con_ve!$F$6:$F$1005,Con_ve!$C$6:$C$1005,$C304,Con_ve!$I$6:$I$1005,"Em negociação",Con_ve!$Q$6:$Q$1005,Cad_cl!BK$5))),"",IF($C304="","",SUMIFS(Con_ve!$F$6:$F$1005,Con_ve!$C$6:$C$1005,$C304,Con_ve!$I$6:$I$1005,"Em negociação",Con_ve!$Q$6:$Q$1005,Cad_cl!BK$5)))</f>
        <v/>
      </c>
      <c r="BL304" s="134" t="str">
        <f>IF(ISERR(IF($C304="","",SUMIFS(Con_ve!$F$6:$F$1005,Con_ve!$C$6:$C$1005,$C304,Con_ve!$I$6:$I$1005,"Em negociação",Con_ve!$Q$6:$Q$1005,Cad_cl!BL$5))),"",IF($C304="","",SUMIFS(Con_ve!$F$6:$F$1005,Con_ve!$C$6:$C$1005,$C304,Con_ve!$I$6:$I$1005,"Em negociação",Con_ve!$Q$6:$Q$1005,Cad_cl!BL$5)))</f>
        <v/>
      </c>
      <c r="BM304" s="134" t="str">
        <f>IF(ISERR(IF($C304="","",SUMIFS(Con_ve!$F$6:$F$1005,Con_ve!$C$6:$C$1005,$C304,Con_ve!$I$6:$I$1005,"Em negociação",Con_ve!$Q$6:$Q$1005,Cad_cl!BM$5))),"",IF($C304="","",SUMIFS(Con_ve!$F$6:$F$1005,Con_ve!$C$6:$C$1005,$C304,Con_ve!$I$6:$I$1005,"Em negociação",Con_ve!$Q$6:$Q$1005,Cad_cl!BM$5)))</f>
        <v/>
      </c>
      <c r="BN304" s="134" t="str">
        <f>IF(ISERR(IF($C304="","",SUMIFS(Con_ve!$F$6:$F$1005,Con_ve!$C$6:$C$1005,$C304,Con_ve!$I$6:$I$1005,"Em negociação",Con_ve!$Q$6:$Q$1005,Cad_cl!BN$5))),"",IF($C304="","",SUMIFS(Con_ve!$F$6:$F$1005,Con_ve!$C$6:$C$1005,$C304,Con_ve!$I$6:$I$1005,"Em negociação",Con_ve!$Q$6:$Q$1005,Cad_cl!BN$5)))</f>
        <v/>
      </c>
      <c r="BO304" s="134" t="str">
        <f>IF(ISERR(IF($C304="","",SUMIFS(Con_ve!$F$6:$F$1005,Con_ve!$C$6:$C$1005,$C304,Con_ve!$I$6:$I$1005,"Em negociação",Con_ve!$Q$6:$Q$1005,Cad_cl!BO$5))),"",IF($C304="","",SUMIFS(Con_ve!$F$6:$F$1005,Con_ve!$C$6:$C$1005,$C304,Con_ve!$I$6:$I$1005,"Em negociação",Con_ve!$Q$6:$Q$1005,Cad_cl!BO$5)))</f>
        <v/>
      </c>
      <c r="BP304" s="134">
        <f t="shared" si="13"/>
        <v>0</v>
      </c>
      <c r="BR304" s="125" t="str">
        <f>IF(ISERR(IF(AND($I304=Re_lo!$E$5,BR$5=VLOOKUP(Re_lo!$H$5,Re_lo!$N$5:$O$16,2,0)),AP304,"")),"",IF(AND($I304=Re_lo!$E$5,BR$5=VLOOKUP(Re_lo!$H$5,Re_lo!$N$5:$O$16,2,0)),AP304,""))</f>
        <v/>
      </c>
      <c r="BS304" s="125" t="str">
        <f>IF(ISERR(IF(AND($I304=Re_lo!$E$5,BS$5=VLOOKUP(Re_lo!$H$5,Re_lo!$N$5:$O$16,2,0)),AQ304,"")),"",IF(AND($I304=Re_lo!$E$5,BS$5=VLOOKUP(Re_lo!$H$5,Re_lo!$N$5:$O$16,2,0)),AQ304,""))</f>
        <v/>
      </c>
      <c r="BT304" s="125" t="str">
        <f>IF(ISERR(IF(AND($I304=Re_lo!$E$5,BT$5=VLOOKUP(Re_lo!$H$5,Re_lo!$N$5:$O$16,2,0)),AR304,"")),"",IF(AND($I304=Re_lo!$E$5,BT$5=VLOOKUP(Re_lo!$H$5,Re_lo!$N$5:$O$16,2,0)),AR304,""))</f>
        <v/>
      </c>
      <c r="BU304" s="125" t="str">
        <f>IF(ISERR(IF(AND($I304=Re_lo!$E$5,BU$5=VLOOKUP(Re_lo!$H$5,Re_lo!$N$5:$O$16,2,0)),AS304,"")),"",IF(AND($I304=Re_lo!$E$5,BU$5=VLOOKUP(Re_lo!$H$5,Re_lo!$N$5:$O$16,2,0)),AS304,""))</f>
        <v/>
      </c>
      <c r="BV304" s="125" t="str">
        <f>IF(ISERR(IF(AND($I304=Re_lo!$E$5,BV$5=VLOOKUP(Re_lo!$H$5,Re_lo!$N$5:$O$16,2,0)),AT304,"")),"",IF(AND($I304=Re_lo!$E$5,BV$5=VLOOKUP(Re_lo!$H$5,Re_lo!$N$5:$O$16,2,0)),AT304,""))</f>
        <v/>
      </c>
      <c r="BW304" s="125" t="str">
        <f>IF(ISERR(IF(AND($I304=Re_lo!$E$5,BW$5=VLOOKUP(Re_lo!$H$5,Re_lo!$N$5:$O$16,2,0)),AU304,"")),"",IF(AND($I304=Re_lo!$E$5,BW$5=VLOOKUP(Re_lo!$H$5,Re_lo!$N$5:$O$16,2,0)),AU304,""))</f>
        <v/>
      </c>
      <c r="BX304" s="125" t="str">
        <f>IF(ISERR(IF(AND($I304=Re_lo!$E$5,BX$5=VLOOKUP(Re_lo!$H$5,Re_lo!$N$5:$O$16,2,0)),AV304,"")),"",IF(AND($I304=Re_lo!$E$5,BX$5=VLOOKUP(Re_lo!$H$5,Re_lo!$N$5:$O$16,2,0)),AV304,""))</f>
        <v/>
      </c>
      <c r="BY304" s="125" t="str">
        <f>IF(ISERR(IF(AND($I304=Re_lo!$E$5,BY$5=VLOOKUP(Re_lo!$H$5,Re_lo!$N$5:$O$16,2,0)),AW304,"")),"",IF(AND($I304=Re_lo!$E$5,BY$5=VLOOKUP(Re_lo!$H$5,Re_lo!$N$5:$O$16,2,0)),AW304,""))</f>
        <v/>
      </c>
      <c r="BZ304" s="125" t="str">
        <f>IF(ISERR(IF(AND($I304=Re_lo!$E$5,BZ$5=VLOOKUP(Re_lo!$H$5,Re_lo!$N$5:$O$16,2,0)),AX304,"")),"",IF(AND($I304=Re_lo!$E$5,BZ$5=VLOOKUP(Re_lo!$H$5,Re_lo!$N$5:$O$16,2,0)),AX304,""))</f>
        <v/>
      </c>
      <c r="CA304" s="125" t="str">
        <f>IF(ISERR(IF(AND($I304=Re_lo!$E$5,CA$5=VLOOKUP(Re_lo!$H$5,Re_lo!$N$5:$O$16,2,0)),AY304,"")),"",IF(AND($I304=Re_lo!$E$5,CA$5=VLOOKUP(Re_lo!$H$5,Re_lo!$N$5:$O$16,2,0)),AY304,""))</f>
        <v/>
      </c>
      <c r="CB304" s="125" t="str">
        <f>IF(ISERR(IF(AND($I304=Re_lo!$E$5,CB$5=VLOOKUP(Re_lo!$H$5,Re_lo!$N$5:$O$16,2,0)),AZ304,"")),"",IF(AND($I304=Re_lo!$E$5,CB$5=VLOOKUP(Re_lo!$H$5,Re_lo!$N$5:$O$16,2,0)),AZ304,""))</f>
        <v/>
      </c>
      <c r="CC304" s="125" t="str">
        <f>IF(ISERR(IF(AND($I304=Re_lo!$E$5,CC$5=VLOOKUP(Re_lo!$H$5,Re_lo!$N$5:$O$16,2,0)),BA304,"")),"",IF(AND($I304=Re_lo!$E$5,CC$5=VLOOKUP(Re_lo!$H$5,Re_lo!$N$5:$O$16,2,0)),BA304,""))</f>
        <v/>
      </c>
      <c r="CD304" s="125" t="str">
        <f>IF(ISERR(IF(AND($I304=Re_lo!$E$5,CD$5=VLOOKUP(Re_lo!$H$5,Re_lo!$N$5:$O$16,2,0)),BB304,"")),"",IF(AND($I304=Re_lo!$E$5,CD$5=VLOOKUP(Re_lo!$H$5,Re_lo!$N$5:$O$16,2,0)),BB304,""))</f>
        <v/>
      </c>
      <c r="CF304" s="125" t="str">
        <f>IF($C304="","",COUNTIFS(Con_ve!$C$6:$C$1005,$C304,Con_ve!$Q$6:$Q$1005,Cad_cl!CF$5))</f>
        <v/>
      </c>
      <c r="CG304" s="125" t="str">
        <f>IF($C304="","",COUNTIFS(Con_ve!$C$6:$C$1005,$C304,Con_ve!$Q$6:$Q$1005,Cad_cl!CG$5))</f>
        <v/>
      </c>
      <c r="CH304" s="125" t="str">
        <f>IF($C304="","",COUNTIFS(Con_ve!$C$6:$C$1005,$C304,Con_ve!$Q$6:$Q$1005,Cad_cl!CH$5))</f>
        <v/>
      </c>
      <c r="CI304" s="125" t="str">
        <f>IF($C304="","",COUNTIFS(Con_ve!$C$6:$C$1005,$C304,Con_ve!$Q$6:$Q$1005,Cad_cl!CI$5))</f>
        <v/>
      </c>
      <c r="CJ304" s="125" t="str">
        <f>IF($C304="","",COUNTIFS(Con_ve!$C$6:$C$1005,$C304,Con_ve!$Q$6:$Q$1005,Cad_cl!CJ$5))</f>
        <v/>
      </c>
      <c r="CK304" s="125" t="str">
        <f>IF($C304="","",COUNTIFS(Con_ve!$C$6:$C$1005,$C304,Con_ve!$Q$6:$Q$1005,Cad_cl!CK$5))</f>
        <v/>
      </c>
      <c r="CL304" s="125" t="str">
        <f>IF($C304="","",COUNTIFS(Con_ve!$C$6:$C$1005,$C304,Con_ve!$Q$6:$Q$1005,Cad_cl!CL$5))</f>
        <v/>
      </c>
      <c r="CM304" s="125" t="str">
        <f>IF($C304="","",COUNTIFS(Con_ve!$C$6:$C$1005,$C304,Con_ve!$Q$6:$Q$1005,Cad_cl!CM$5))</f>
        <v/>
      </c>
      <c r="CN304" s="125" t="str">
        <f>IF($C304="","",COUNTIFS(Con_ve!$C$6:$C$1005,$C304,Con_ve!$Q$6:$Q$1005,Cad_cl!CN$5))</f>
        <v/>
      </c>
      <c r="CO304" s="125" t="str">
        <f>IF($C304="","",COUNTIFS(Con_ve!$C$6:$C$1005,$C304,Con_ve!$Q$6:$Q$1005,Cad_cl!CO$5))</f>
        <v/>
      </c>
      <c r="CP304" s="125" t="str">
        <f>IF($C304="","",COUNTIFS(Con_ve!$C$6:$C$1005,$C304,Con_ve!$Q$6:$Q$1005,Cad_cl!CP$5))</f>
        <v/>
      </c>
      <c r="CQ304" s="125" t="str">
        <f>IF($C304="","",COUNTIFS(Con_ve!$C$6:$C$1005,$C304,Con_ve!$Q$6:$Q$1005,Cad_cl!CQ$5))</f>
        <v/>
      </c>
      <c r="CR304" s="125">
        <f t="shared" si="14"/>
        <v>0</v>
      </c>
    </row>
    <row r="305" spans="3:96" ht="30" customHeight="1">
      <c r="C305" s="153"/>
      <c r="D305" s="153"/>
      <c r="E305" s="154"/>
      <c r="F305" s="153"/>
      <c r="G305" s="155"/>
      <c r="H305" s="153"/>
      <c r="I305" s="153"/>
      <c r="J305" s="132" t="s">
        <v>309</v>
      </c>
      <c r="K305" s="133" t="s">
        <v>309</v>
      </c>
      <c r="L305" s="153"/>
      <c r="M305" s="153"/>
      <c r="N305" s="153"/>
      <c r="O305" s="153"/>
      <c r="P305" s="153"/>
      <c r="Q305" s="153"/>
      <c r="AP305" s="134" t="str">
        <f>IF(ISERR(IF($C305="","",SUMIFS(Con_ve!$F$6:$F$1005,Con_ve!$C$6:$C$1005,$C305,Con_ve!$I$6:$I$1005,"Fechada",Con_ve!$Q$6:$Q$1005,Cad_cl!AP$5))),"",IF($C305="","",SUMIFS(Con_ve!$F$6:$F$1005,Con_ve!$C$6:$C$1005,$C305,Con_ve!$I$6:$I$1005,"Fechada",Con_ve!$Q$6:$Q$1005,Cad_cl!AP$5)))</f>
        <v/>
      </c>
      <c r="AQ305" s="134" t="str">
        <f>IF(ISERR(IF($C305="","",SUMIFS(Con_ve!$F$6:$F$1005,Con_ve!$C$6:$C$1005,$C305,Con_ve!$I$6:$I$1005,"Fechada",Con_ve!$Q$6:$Q$1005,Cad_cl!AQ$5))),"",IF($C305="","",SUMIFS(Con_ve!$F$6:$F$1005,Con_ve!$C$6:$C$1005,$C305,Con_ve!$I$6:$I$1005,"Fechada",Con_ve!$Q$6:$Q$1005,Cad_cl!AQ$5)))</f>
        <v/>
      </c>
      <c r="AR305" s="134" t="str">
        <f>IF(ISERR(IF($C305="","",SUMIFS(Con_ve!$F$6:$F$1005,Con_ve!$C$6:$C$1005,$C305,Con_ve!$I$6:$I$1005,"Fechada",Con_ve!$Q$6:$Q$1005,Cad_cl!AR$5))),"",IF($C305="","",SUMIFS(Con_ve!$F$6:$F$1005,Con_ve!$C$6:$C$1005,$C305,Con_ve!$I$6:$I$1005,"Fechada",Con_ve!$Q$6:$Q$1005,Cad_cl!AR$5)))</f>
        <v/>
      </c>
      <c r="AS305" s="134" t="str">
        <f>IF(ISERR(IF($C305="","",SUMIFS(Con_ve!$F$6:$F$1005,Con_ve!$C$6:$C$1005,$C305,Con_ve!$I$6:$I$1005,"Fechada",Con_ve!$Q$6:$Q$1005,Cad_cl!AS$5))),"",IF($C305="","",SUMIFS(Con_ve!$F$6:$F$1005,Con_ve!$C$6:$C$1005,$C305,Con_ve!$I$6:$I$1005,"Fechada",Con_ve!$Q$6:$Q$1005,Cad_cl!AS$5)))</f>
        <v/>
      </c>
      <c r="AT305" s="134" t="str">
        <f>IF(ISERR(IF($C305="","",SUMIFS(Con_ve!$F$6:$F$1005,Con_ve!$C$6:$C$1005,$C305,Con_ve!$I$6:$I$1005,"Fechada",Con_ve!$Q$6:$Q$1005,Cad_cl!AT$5))),"",IF($C305="","",SUMIFS(Con_ve!$F$6:$F$1005,Con_ve!$C$6:$C$1005,$C305,Con_ve!$I$6:$I$1005,"Fechada",Con_ve!$Q$6:$Q$1005,Cad_cl!AT$5)))</f>
        <v/>
      </c>
      <c r="AU305" s="134" t="str">
        <f>IF(ISERR(IF($C305="","",SUMIFS(Con_ve!$F$6:$F$1005,Con_ve!$C$6:$C$1005,$C305,Con_ve!$I$6:$I$1005,"Fechada",Con_ve!$Q$6:$Q$1005,Cad_cl!AU$5))),"",IF($C305="","",SUMIFS(Con_ve!$F$6:$F$1005,Con_ve!$C$6:$C$1005,$C305,Con_ve!$I$6:$I$1005,"Fechada",Con_ve!$Q$6:$Q$1005,Cad_cl!AU$5)))</f>
        <v/>
      </c>
      <c r="AV305" s="134" t="str">
        <f>IF(ISERR(IF($C305="","",SUMIFS(Con_ve!$F$6:$F$1005,Con_ve!$C$6:$C$1005,$C305,Con_ve!$I$6:$I$1005,"Fechada",Con_ve!$Q$6:$Q$1005,Cad_cl!AV$5))),"",IF($C305="","",SUMIFS(Con_ve!$F$6:$F$1005,Con_ve!$C$6:$C$1005,$C305,Con_ve!$I$6:$I$1005,"Fechada",Con_ve!$Q$6:$Q$1005,Cad_cl!AV$5)))</f>
        <v/>
      </c>
      <c r="AW305" s="134" t="str">
        <f>IF(ISERR(IF($C305="","",SUMIFS(Con_ve!$F$6:$F$1005,Con_ve!$C$6:$C$1005,$C305,Con_ve!$I$6:$I$1005,"Fechada",Con_ve!$Q$6:$Q$1005,Cad_cl!AW$5))),"",IF($C305="","",SUMIFS(Con_ve!$F$6:$F$1005,Con_ve!$C$6:$C$1005,$C305,Con_ve!$I$6:$I$1005,"Fechada",Con_ve!$Q$6:$Q$1005,Cad_cl!AW$5)))</f>
        <v/>
      </c>
      <c r="AX305" s="134" t="str">
        <f>IF(ISERR(IF($C305="","",SUMIFS(Con_ve!$F$6:$F$1005,Con_ve!$C$6:$C$1005,$C305,Con_ve!$I$6:$I$1005,"Fechada",Con_ve!$Q$6:$Q$1005,Cad_cl!AX$5))),"",IF($C305="","",SUMIFS(Con_ve!$F$6:$F$1005,Con_ve!$C$6:$C$1005,$C305,Con_ve!$I$6:$I$1005,"Fechada",Con_ve!$Q$6:$Q$1005,Cad_cl!AX$5)))</f>
        <v/>
      </c>
      <c r="AY305" s="134" t="str">
        <f>IF(ISERR(IF($C305="","",SUMIFS(Con_ve!$F$6:$F$1005,Con_ve!$C$6:$C$1005,$C305,Con_ve!$I$6:$I$1005,"Fechada",Con_ve!$Q$6:$Q$1005,Cad_cl!AY$5))),"",IF($C305="","",SUMIFS(Con_ve!$F$6:$F$1005,Con_ve!$C$6:$C$1005,$C305,Con_ve!$I$6:$I$1005,"Fechada",Con_ve!$Q$6:$Q$1005,Cad_cl!AY$5)))</f>
        <v/>
      </c>
      <c r="AZ305" s="134" t="str">
        <f>IF(ISERR(IF($C305="","",SUMIFS(Con_ve!$F$6:$F$1005,Con_ve!$C$6:$C$1005,$C305,Con_ve!$I$6:$I$1005,"Fechada",Con_ve!$Q$6:$Q$1005,Cad_cl!AZ$5))),"",IF($C305="","",SUMIFS(Con_ve!$F$6:$F$1005,Con_ve!$C$6:$C$1005,$C305,Con_ve!$I$6:$I$1005,"Fechada",Con_ve!$Q$6:$Q$1005,Cad_cl!AZ$5)))</f>
        <v/>
      </c>
      <c r="BA305" s="134" t="str">
        <f>IF(ISERR(IF($C305="","",SUMIFS(Con_ve!$F$6:$F$1005,Con_ve!$C$6:$C$1005,$C305,Con_ve!$I$6:$I$1005,"Fechada",Con_ve!$Q$6:$Q$1005,Cad_cl!BA$5))),"",IF($C305="","",SUMIFS(Con_ve!$F$6:$F$1005,Con_ve!$C$6:$C$1005,$C305,Con_ve!$I$6:$I$1005,"Fechada",Con_ve!$Q$6:$Q$1005,Cad_cl!BA$5)))</f>
        <v/>
      </c>
      <c r="BB305" s="134">
        <f t="shared" si="12"/>
        <v>0</v>
      </c>
      <c r="BD305" s="134" t="str">
        <f>IF(ISERR(IF($C305="","",SUMIFS(Con_ve!$F$6:$F$1005,Con_ve!$C$6:$C$1005,$C305,Con_ve!$I$6:$I$1005,"Em negociação",Con_ve!$Q$6:$Q$1005,Cad_cl!BD$5))),"",IF($C305="","",SUMIFS(Con_ve!$F$6:$F$1005,Con_ve!$C$6:$C$1005,$C305,Con_ve!$I$6:$I$1005,"Em negociação",Con_ve!$Q$6:$Q$1005,Cad_cl!BD$5)))</f>
        <v/>
      </c>
      <c r="BE305" s="134" t="str">
        <f>IF(ISERR(IF($C305="","",SUMIFS(Con_ve!$F$6:$F$1005,Con_ve!$C$6:$C$1005,$C305,Con_ve!$I$6:$I$1005,"Em negociação",Con_ve!$Q$6:$Q$1005,Cad_cl!BE$5))),"",IF($C305="","",SUMIFS(Con_ve!$F$6:$F$1005,Con_ve!$C$6:$C$1005,$C305,Con_ve!$I$6:$I$1005,"Em negociação",Con_ve!$Q$6:$Q$1005,Cad_cl!BE$5)))</f>
        <v/>
      </c>
      <c r="BF305" s="134" t="str">
        <f>IF(ISERR(IF($C305="","",SUMIFS(Con_ve!$F$6:$F$1005,Con_ve!$C$6:$C$1005,$C305,Con_ve!$I$6:$I$1005,"Em negociação",Con_ve!$Q$6:$Q$1005,Cad_cl!BF$5))),"",IF($C305="","",SUMIFS(Con_ve!$F$6:$F$1005,Con_ve!$C$6:$C$1005,$C305,Con_ve!$I$6:$I$1005,"Em negociação",Con_ve!$Q$6:$Q$1005,Cad_cl!BF$5)))</f>
        <v/>
      </c>
      <c r="BG305" s="134" t="str">
        <f>IF(ISERR(IF($C305="","",SUMIFS(Con_ve!$F$6:$F$1005,Con_ve!$C$6:$C$1005,$C305,Con_ve!$I$6:$I$1005,"Em negociação",Con_ve!$Q$6:$Q$1005,Cad_cl!BG$5))),"",IF($C305="","",SUMIFS(Con_ve!$F$6:$F$1005,Con_ve!$C$6:$C$1005,$C305,Con_ve!$I$6:$I$1005,"Em negociação",Con_ve!$Q$6:$Q$1005,Cad_cl!BG$5)))</f>
        <v/>
      </c>
      <c r="BH305" s="134" t="str">
        <f>IF(ISERR(IF($C305="","",SUMIFS(Con_ve!$F$6:$F$1005,Con_ve!$C$6:$C$1005,$C305,Con_ve!$I$6:$I$1005,"Em negociação",Con_ve!$Q$6:$Q$1005,Cad_cl!BH$5))),"",IF($C305="","",SUMIFS(Con_ve!$F$6:$F$1005,Con_ve!$C$6:$C$1005,$C305,Con_ve!$I$6:$I$1005,"Em negociação",Con_ve!$Q$6:$Q$1005,Cad_cl!BH$5)))</f>
        <v/>
      </c>
      <c r="BI305" s="134" t="str">
        <f>IF(ISERR(IF($C305="","",SUMIFS(Con_ve!$F$6:$F$1005,Con_ve!$C$6:$C$1005,$C305,Con_ve!$I$6:$I$1005,"Em negociação",Con_ve!$Q$6:$Q$1005,Cad_cl!BI$5))),"",IF($C305="","",SUMIFS(Con_ve!$F$6:$F$1005,Con_ve!$C$6:$C$1005,$C305,Con_ve!$I$6:$I$1005,"Em negociação",Con_ve!$Q$6:$Q$1005,Cad_cl!BI$5)))</f>
        <v/>
      </c>
      <c r="BJ305" s="134" t="str">
        <f>IF(ISERR(IF($C305="","",SUMIFS(Con_ve!$F$6:$F$1005,Con_ve!$C$6:$C$1005,$C305,Con_ve!$I$6:$I$1005,"Em negociação",Con_ve!$Q$6:$Q$1005,Cad_cl!BJ$5))),"",IF($C305="","",SUMIFS(Con_ve!$F$6:$F$1005,Con_ve!$C$6:$C$1005,$C305,Con_ve!$I$6:$I$1005,"Em negociação",Con_ve!$Q$6:$Q$1005,Cad_cl!BJ$5)))</f>
        <v/>
      </c>
      <c r="BK305" s="134" t="str">
        <f>IF(ISERR(IF($C305="","",SUMIFS(Con_ve!$F$6:$F$1005,Con_ve!$C$6:$C$1005,$C305,Con_ve!$I$6:$I$1005,"Em negociação",Con_ve!$Q$6:$Q$1005,Cad_cl!BK$5))),"",IF($C305="","",SUMIFS(Con_ve!$F$6:$F$1005,Con_ve!$C$6:$C$1005,$C305,Con_ve!$I$6:$I$1005,"Em negociação",Con_ve!$Q$6:$Q$1005,Cad_cl!BK$5)))</f>
        <v/>
      </c>
      <c r="BL305" s="134" t="str">
        <f>IF(ISERR(IF($C305="","",SUMIFS(Con_ve!$F$6:$F$1005,Con_ve!$C$6:$C$1005,$C305,Con_ve!$I$6:$I$1005,"Em negociação",Con_ve!$Q$6:$Q$1005,Cad_cl!BL$5))),"",IF($C305="","",SUMIFS(Con_ve!$F$6:$F$1005,Con_ve!$C$6:$C$1005,$C305,Con_ve!$I$6:$I$1005,"Em negociação",Con_ve!$Q$6:$Q$1005,Cad_cl!BL$5)))</f>
        <v/>
      </c>
      <c r="BM305" s="134" t="str">
        <f>IF(ISERR(IF($C305="","",SUMIFS(Con_ve!$F$6:$F$1005,Con_ve!$C$6:$C$1005,$C305,Con_ve!$I$6:$I$1005,"Em negociação",Con_ve!$Q$6:$Q$1005,Cad_cl!BM$5))),"",IF($C305="","",SUMIFS(Con_ve!$F$6:$F$1005,Con_ve!$C$6:$C$1005,$C305,Con_ve!$I$6:$I$1005,"Em negociação",Con_ve!$Q$6:$Q$1005,Cad_cl!BM$5)))</f>
        <v/>
      </c>
      <c r="BN305" s="134" t="str">
        <f>IF(ISERR(IF($C305="","",SUMIFS(Con_ve!$F$6:$F$1005,Con_ve!$C$6:$C$1005,$C305,Con_ve!$I$6:$I$1005,"Em negociação",Con_ve!$Q$6:$Q$1005,Cad_cl!BN$5))),"",IF($C305="","",SUMIFS(Con_ve!$F$6:$F$1005,Con_ve!$C$6:$C$1005,$C305,Con_ve!$I$6:$I$1005,"Em negociação",Con_ve!$Q$6:$Q$1005,Cad_cl!BN$5)))</f>
        <v/>
      </c>
      <c r="BO305" s="134" t="str">
        <f>IF(ISERR(IF($C305="","",SUMIFS(Con_ve!$F$6:$F$1005,Con_ve!$C$6:$C$1005,$C305,Con_ve!$I$6:$I$1005,"Em negociação",Con_ve!$Q$6:$Q$1005,Cad_cl!BO$5))),"",IF($C305="","",SUMIFS(Con_ve!$F$6:$F$1005,Con_ve!$C$6:$C$1005,$C305,Con_ve!$I$6:$I$1005,"Em negociação",Con_ve!$Q$6:$Q$1005,Cad_cl!BO$5)))</f>
        <v/>
      </c>
      <c r="BP305" s="134">
        <f t="shared" si="13"/>
        <v>0</v>
      </c>
      <c r="BR305" s="125" t="str">
        <f>IF(ISERR(IF(AND($I305=Re_lo!$E$5,BR$5=VLOOKUP(Re_lo!$H$5,Re_lo!$N$5:$O$16,2,0)),AP305,"")),"",IF(AND($I305=Re_lo!$E$5,BR$5=VLOOKUP(Re_lo!$H$5,Re_lo!$N$5:$O$16,2,0)),AP305,""))</f>
        <v/>
      </c>
      <c r="BS305" s="125" t="str">
        <f>IF(ISERR(IF(AND($I305=Re_lo!$E$5,BS$5=VLOOKUP(Re_lo!$H$5,Re_lo!$N$5:$O$16,2,0)),AQ305,"")),"",IF(AND($I305=Re_lo!$E$5,BS$5=VLOOKUP(Re_lo!$H$5,Re_lo!$N$5:$O$16,2,0)),AQ305,""))</f>
        <v/>
      </c>
      <c r="BT305" s="125" t="str">
        <f>IF(ISERR(IF(AND($I305=Re_lo!$E$5,BT$5=VLOOKUP(Re_lo!$H$5,Re_lo!$N$5:$O$16,2,0)),AR305,"")),"",IF(AND($I305=Re_lo!$E$5,BT$5=VLOOKUP(Re_lo!$H$5,Re_lo!$N$5:$O$16,2,0)),AR305,""))</f>
        <v/>
      </c>
      <c r="BU305" s="125" t="str">
        <f>IF(ISERR(IF(AND($I305=Re_lo!$E$5,BU$5=VLOOKUP(Re_lo!$H$5,Re_lo!$N$5:$O$16,2,0)),AS305,"")),"",IF(AND($I305=Re_lo!$E$5,BU$5=VLOOKUP(Re_lo!$H$5,Re_lo!$N$5:$O$16,2,0)),AS305,""))</f>
        <v/>
      </c>
      <c r="BV305" s="125" t="str">
        <f>IF(ISERR(IF(AND($I305=Re_lo!$E$5,BV$5=VLOOKUP(Re_lo!$H$5,Re_lo!$N$5:$O$16,2,0)),AT305,"")),"",IF(AND($I305=Re_lo!$E$5,BV$5=VLOOKUP(Re_lo!$H$5,Re_lo!$N$5:$O$16,2,0)),AT305,""))</f>
        <v/>
      </c>
      <c r="BW305" s="125" t="str">
        <f>IF(ISERR(IF(AND($I305=Re_lo!$E$5,BW$5=VLOOKUP(Re_lo!$H$5,Re_lo!$N$5:$O$16,2,0)),AU305,"")),"",IF(AND($I305=Re_lo!$E$5,BW$5=VLOOKUP(Re_lo!$H$5,Re_lo!$N$5:$O$16,2,0)),AU305,""))</f>
        <v/>
      </c>
      <c r="BX305" s="125" t="str">
        <f>IF(ISERR(IF(AND($I305=Re_lo!$E$5,BX$5=VLOOKUP(Re_lo!$H$5,Re_lo!$N$5:$O$16,2,0)),AV305,"")),"",IF(AND($I305=Re_lo!$E$5,BX$5=VLOOKUP(Re_lo!$H$5,Re_lo!$N$5:$O$16,2,0)),AV305,""))</f>
        <v/>
      </c>
      <c r="BY305" s="125" t="str">
        <f>IF(ISERR(IF(AND($I305=Re_lo!$E$5,BY$5=VLOOKUP(Re_lo!$H$5,Re_lo!$N$5:$O$16,2,0)),AW305,"")),"",IF(AND($I305=Re_lo!$E$5,BY$5=VLOOKUP(Re_lo!$H$5,Re_lo!$N$5:$O$16,2,0)),AW305,""))</f>
        <v/>
      </c>
      <c r="BZ305" s="125" t="str">
        <f>IF(ISERR(IF(AND($I305=Re_lo!$E$5,BZ$5=VLOOKUP(Re_lo!$H$5,Re_lo!$N$5:$O$16,2,0)),AX305,"")),"",IF(AND($I305=Re_lo!$E$5,BZ$5=VLOOKUP(Re_lo!$H$5,Re_lo!$N$5:$O$16,2,0)),AX305,""))</f>
        <v/>
      </c>
      <c r="CA305" s="125" t="str">
        <f>IF(ISERR(IF(AND($I305=Re_lo!$E$5,CA$5=VLOOKUP(Re_lo!$H$5,Re_lo!$N$5:$O$16,2,0)),AY305,"")),"",IF(AND($I305=Re_lo!$E$5,CA$5=VLOOKUP(Re_lo!$H$5,Re_lo!$N$5:$O$16,2,0)),AY305,""))</f>
        <v/>
      </c>
      <c r="CB305" s="125" t="str">
        <f>IF(ISERR(IF(AND($I305=Re_lo!$E$5,CB$5=VLOOKUP(Re_lo!$H$5,Re_lo!$N$5:$O$16,2,0)),AZ305,"")),"",IF(AND($I305=Re_lo!$E$5,CB$5=VLOOKUP(Re_lo!$H$5,Re_lo!$N$5:$O$16,2,0)),AZ305,""))</f>
        <v/>
      </c>
      <c r="CC305" s="125" t="str">
        <f>IF(ISERR(IF(AND($I305=Re_lo!$E$5,CC$5=VLOOKUP(Re_lo!$H$5,Re_lo!$N$5:$O$16,2,0)),BA305,"")),"",IF(AND($I305=Re_lo!$E$5,CC$5=VLOOKUP(Re_lo!$H$5,Re_lo!$N$5:$O$16,2,0)),BA305,""))</f>
        <v/>
      </c>
      <c r="CD305" s="125" t="str">
        <f>IF(ISERR(IF(AND($I305=Re_lo!$E$5,CD$5=VLOOKUP(Re_lo!$H$5,Re_lo!$N$5:$O$16,2,0)),BB305,"")),"",IF(AND($I305=Re_lo!$E$5,CD$5=VLOOKUP(Re_lo!$H$5,Re_lo!$N$5:$O$16,2,0)),BB305,""))</f>
        <v/>
      </c>
      <c r="CF305" s="125" t="str">
        <f>IF($C305="","",COUNTIFS(Con_ve!$C$6:$C$1005,$C305,Con_ve!$Q$6:$Q$1005,Cad_cl!CF$5))</f>
        <v/>
      </c>
      <c r="CG305" s="125" t="str">
        <f>IF($C305="","",COUNTIFS(Con_ve!$C$6:$C$1005,$C305,Con_ve!$Q$6:$Q$1005,Cad_cl!CG$5))</f>
        <v/>
      </c>
      <c r="CH305" s="125" t="str">
        <f>IF($C305="","",COUNTIFS(Con_ve!$C$6:$C$1005,$C305,Con_ve!$Q$6:$Q$1005,Cad_cl!CH$5))</f>
        <v/>
      </c>
      <c r="CI305" s="125" t="str">
        <f>IF($C305="","",COUNTIFS(Con_ve!$C$6:$C$1005,$C305,Con_ve!$Q$6:$Q$1005,Cad_cl!CI$5))</f>
        <v/>
      </c>
      <c r="CJ305" s="125" t="str">
        <f>IF($C305="","",COUNTIFS(Con_ve!$C$6:$C$1005,$C305,Con_ve!$Q$6:$Q$1005,Cad_cl!CJ$5))</f>
        <v/>
      </c>
      <c r="CK305" s="125" t="str">
        <f>IF($C305="","",COUNTIFS(Con_ve!$C$6:$C$1005,$C305,Con_ve!$Q$6:$Q$1005,Cad_cl!CK$5))</f>
        <v/>
      </c>
      <c r="CL305" s="125" t="str">
        <f>IF($C305="","",COUNTIFS(Con_ve!$C$6:$C$1005,$C305,Con_ve!$Q$6:$Q$1005,Cad_cl!CL$5))</f>
        <v/>
      </c>
      <c r="CM305" s="125" t="str">
        <f>IF($C305="","",COUNTIFS(Con_ve!$C$6:$C$1005,$C305,Con_ve!$Q$6:$Q$1005,Cad_cl!CM$5))</f>
        <v/>
      </c>
      <c r="CN305" s="125" t="str">
        <f>IF($C305="","",COUNTIFS(Con_ve!$C$6:$C$1005,$C305,Con_ve!$Q$6:$Q$1005,Cad_cl!CN$5))</f>
        <v/>
      </c>
      <c r="CO305" s="125" t="str">
        <f>IF($C305="","",COUNTIFS(Con_ve!$C$6:$C$1005,$C305,Con_ve!$Q$6:$Q$1005,Cad_cl!CO$5))</f>
        <v/>
      </c>
      <c r="CP305" s="125" t="str">
        <f>IF($C305="","",COUNTIFS(Con_ve!$C$6:$C$1005,$C305,Con_ve!$Q$6:$Q$1005,Cad_cl!CP$5))</f>
        <v/>
      </c>
      <c r="CQ305" s="125" t="str">
        <f>IF($C305="","",COUNTIFS(Con_ve!$C$6:$C$1005,$C305,Con_ve!$Q$6:$Q$1005,Cad_cl!CQ$5))</f>
        <v/>
      </c>
      <c r="CR305" s="125">
        <f t="shared" si="14"/>
        <v>0</v>
      </c>
    </row>
    <row r="306" spans="3:96" ht="30" customHeight="1">
      <c r="C306" s="153"/>
      <c r="D306" s="153"/>
      <c r="E306" s="154"/>
      <c r="F306" s="153"/>
      <c r="G306" s="155"/>
      <c r="H306" s="153"/>
      <c r="I306" s="153"/>
      <c r="J306" s="132" t="s">
        <v>309</v>
      </c>
      <c r="K306" s="133" t="s">
        <v>309</v>
      </c>
      <c r="L306" s="153"/>
      <c r="M306" s="153"/>
      <c r="N306" s="153"/>
      <c r="O306" s="153"/>
      <c r="P306" s="153"/>
      <c r="Q306" s="153"/>
      <c r="AP306" s="134" t="str">
        <f>IF(ISERR(IF($C306="","",SUMIFS(Con_ve!$F$6:$F$1005,Con_ve!$C$6:$C$1005,$C306,Con_ve!$I$6:$I$1005,"Fechada",Con_ve!$Q$6:$Q$1005,Cad_cl!AP$5))),"",IF($C306="","",SUMIFS(Con_ve!$F$6:$F$1005,Con_ve!$C$6:$C$1005,$C306,Con_ve!$I$6:$I$1005,"Fechada",Con_ve!$Q$6:$Q$1005,Cad_cl!AP$5)))</f>
        <v/>
      </c>
      <c r="AQ306" s="134" t="str">
        <f>IF(ISERR(IF($C306="","",SUMIFS(Con_ve!$F$6:$F$1005,Con_ve!$C$6:$C$1005,$C306,Con_ve!$I$6:$I$1005,"Fechada",Con_ve!$Q$6:$Q$1005,Cad_cl!AQ$5))),"",IF($C306="","",SUMIFS(Con_ve!$F$6:$F$1005,Con_ve!$C$6:$C$1005,$C306,Con_ve!$I$6:$I$1005,"Fechada",Con_ve!$Q$6:$Q$1005,Cad_cl!AQ$5)))</f>
        <v/>
      </c>
      <c r="AR306" s="134" t="str">
        <f>IF(ISERR(IF($C306="","",SUMIFS(Con_ve!$F$6:$F$1005,Con_ve!$C$6:$C$1005,$C306,Con_ve!$I$6:$I$1005,"Fechada",Con_ve!$Q$6:$Q$1005,Cad_cl!AR$5))),"",IF($C306="","",SUMIFS(Con_ve!$F$6:$F$1005,Con_ve!$C$6:$C$1005,$C306,Con_ve!$I$6:$I$1005,"Fechada",Con_ve!$Q$6:$Q$1005,Cad_cl!AR$5)))</f>
        <v/>
      </c>
      <c r="AS306" s="134" t="str">
        <f>IF(ISERR(IF($C306="","",SUMIFS(Con_ve!$F$6:$F$1005,Con_ve!$C$6:$C$1005,$C306,Con_ve!$I$6:$I$1005,"Fechada",Con_ve!$Q$6:$Q$1005,Cad_cl!AS$5))),"",IF($C306="","",SUMIFS(Con_ve!$F$6:$F$1005,Con_ve!$C$6:$C$1005,$C306,Con_ve!$I$6:$I$1005,"Fechada",Con_ve!$Q$6:$Q$1005,Cad_cl!AS$5)))</f>
        <v/>
      </c>
      <c r="AT306" s="134" t="str">
        <f>IF(ISERR(IF($C306="","",SUMIFS(Con_ve!$F$6:$F$1005,Con_ve!$C$6:$C$1005,$C306,Con_ve!$I$6:$I$1005,"Fechada",Con_ve!$Q$6:$Q$1005,Cad_cl!AT$5))),"",IF($C306="","",SUMIFS(Con_ve!$F$6:$F$1005,Con_ve!$C$6:$C$1005,$C306,Con_ve!$I$6:$I$1005,"Fechada",Con_ve!$Q$6:$Q$1005,Cad_cl!AT$5)))</f>
        <v/>
      </c>
      <c r="AU306" s="134" t="str">
        <f>IF(ISERR(IF($C306="","",SUMIFS(Con_ve!$F$6:$F$1005,Con_ve!$C$6:$C$1005,$C306,Con_ve!$I$6:$I$1005,"Fechada",Con_ve!$Q$6:$Q$1005,Cad_cl!AU$5))),"",IF($C306="","",SUMIFS(Con_ve!$F$6:$F$1005,Con_ve!$C$6:$C$1005,$C306,Con_ve!$I$6:$I$1005,"Fechada",Con_ve!$Q$6:$Q$1005,Cad_cl!AU$5)))</f>
        <v/>
      </c>
      <c r="AV306" s="134" t="str">
        <f>IF(ISERR(IF($C306="","",SUMIFS(Con_ve!$F$6:$F$1005,Con_ve!$C$6:$C$1005,$C306,Con_ve!$I$6:$I$1005,"Fechada",Con_ve!$Q$6:$Q$1005,Cad_cl!AV$5))),"",IF($C306="","",SUMIFS(Con_ve!$F$6:$F$1005,Con_ve!$C$6:$C$1005,$C306,Con_ve!$I$6:$I$1005,"Fechada",Con_ve!$Q$6:$Q$1005,Cad_cl!AV$5)))</f>
        <v/>
      </c>
      <c r="AW306" s="134" t="str">
        <f>IF(ISERR(IF($C306="","",SUMIFS(Con_ve!$F$6:$F$1005,Con_ve!$C$6:$C$1005,$C306,Con_ve!$I$6:$I$1005,"Fechada",Con_ve!$Q$6:$Q$1005,Cad_cl!AW$5))),"",IF($C306="","",SUMIFS(Con_ve!$F$6:$F$1005,Con_ve!$C$6:$C$1005,$C306,Con_ve!$I$6:$I$1005,"Fechada",Con_ve!$Q$6:$Q$1005,Cad_cl!AW$5)))</f>
        <v/>
      </c>
      <c r="AX306" s="134" t="str">
        <f>IF(ISERR(IF($C306="","",SUMIFS(Con_ve!$F$6:$F$1005,Con_ve!$C$6:$C$1005,$C306,Con_ve!$I$6:$I$1005,"Fechada",Con_ve!$Q$6:$Q$1005,Cad_cl!AX$5))),"",IF($C306="","",SUMIFS(Con_ve!$F$6:$F$1005,Con_ve!$C$6:$C$1005,$C306,Con_ve!$I$6:$I$1005,"Fechada",Con_ve!$Q$6:$Q$1005,Cad_cl!AX$5)))</f>
        <v/>
      </c>
      <c r="AY306" s="134" t="str">
        <f>IF(ISERR(IF($C306="","",SUMIFS(Con_ve!$F$6:$F$1005,Con_ve!$C$6:$C$1005,$C306,Con_ve!$I$6:$I$1005,"Fechada",Con_ve!$Q$6:$Q$1005,Cad_cl!AY$5))),"",IF($C306="","",SUMIFS(Con_ve!$F$6:$F$1005,Con_ve!$C$6:$C$1005,$C306,Con_ve!$I$6:$I$1005,"Fechada",Con_ve!$Q$6:$Q$1005,Cad_cl!AY$5)))</f>
        <v/>
      </c>
      <c r="AZ306" s="134" t="str">
        <f>IF(ISERR(IF($C306="","",SUMIFS(Con_ve!$F$6:$F$1005,Con_ve!$C$6:$C$1005,$C306,Con_ve!$I$6:$I$1005,"Fechada",Con_ve!$Q$6:$Q$1005,Cad_cl!AZ$5))),"",IF($C306="","",SUMIFS(Con_ve!$F$6:$F$1005,Con_ve!$C$6:$C$1005,$C306,Con_ve!$I$6:$I$1005,"Fechada",Con_ve!$Q$6:$Q$1005,Cad_cl!AZ$5)))</f>
        <v/>
      </c>
      <c r="BA306" s="134" t="str">
        <f>IF(ISERR(IF($C306="","",SUMIFS(Con_ve!$F$6:$F$1005,Con_ve!$C$6:$C$1005,$C306,Con_ve!$I$6:$I$1005,"Fechada",Con_ve!$Q$6:$Q$1005,Cad_cl!BA$5))),"",IF($C306="","",SUMIFS(Con_ve!$F$6:$F$1005,Con_ve!$C$6:$C$1005,$C306,Con_ve!$I$6:$I$1005,"Fechada",Con_ve!$Q$6:$Q$1005,Cad_cl!BA$5)))</f>
        <v/>
      </c>
      <c r="BB306" s="134">
        <f t="shared" si="12"/>
        <v>0</v>
      </c>
      <c r="BD306" s="134" t="str">
        <f>IF(ISERR(IF($C306="","",SUMIFS(Con_ve!$F$6:$F$1005,Con_ve!$C$6:$C$1005,$C306,Con_ve!$I$6:$I$1005,"Em negociação",Con_ve!$Q$6:$Q$1005,Cad_cl!BD$5))),"",IF($C306="","",SUMIFS(Con_ve!$F$6:$F$1005,Con_ve!$C$6:$C$1005,$C306,Con_ve!$I$6:$I$1005,"Em negociação",Con_ve!$Q$6:$Q$1005,Cad_cl!BD$5)))</f>
        <v/>
      </c>
      <c r="BE306" s="134" t="str">
        <f>IF(ISERR(IF($C306="","",SUMIFS(Con_ve!$F$6:$F$1005,Con_ve!$C$6:$C$1005,$C306,Con_ve!$I$6:$I$1005,"Em negociação",Con_ve!$Q$6:$Q$1005,Cad_cl!BE$5))),"",IF($C306="","",SUMIFS(Con_ve!$F$6:$F$1005,Con_ve!$C$6:$C$1005,$C306,Con_ve!$I$6:$I$1005,"Em negociação",Con_ve!$Q$6:$Q$1005,Cad_cl!BE$5)))</f>
        <v/>
      </c>
      <c r="BF306" s="134" t="str">
        <f>IF(ISERR(IF($C306="","",SUMIFS(Con_ve!$F$6:$F$1005,Con_ve!$C$6:$C$1005,$C306,Con_ve!$I$6:$I$1005,"Em negociação",Con_ve!$Q$6:$Q$1005,Cad_cl!BF$5))),"",IF($C306="","",SUMIFS(Con_ve!$F$6:$F$1005,Con_ve!$C$6:$C$1005,$C306,Con_ve!$I$6:$I$1005,"Em negociação",Con_ve!$Q$6:$Q$1005,Cad_cl!BF$5)))</f>
        <v/>
      </c>
      <c r="BG306" s="134" t="str">
        <f>IF(ISERR(IF($C306="","",SUMIFS(Con_ve!$F$6:$F$1005,Con_ve!$C$6:$C$1005,$C306,Con_ve!$I$6:$I$1005,"Em negociação",Con_ve!$Q$6:$Q$1005,Cad_cl!BG$5))),"",IF($C306="","",SUMIFS(Con_ve!$F$6:$F$1005,Con_ve!$C$6:$C$1005,$C306,Con_ve!$I$6:$I$1005,"Em negociação",Con_ve!$Q$6:$Q$1005,Cad_cl!BG$5)))</f>
        <v/>
      </c>
      <c r="BH306" s="134" t="str">
        <f>IF(ISERR(IF($C306="","",SUMIFS(Con_ve!$F$6:$F$1005,Con_ve!$C$6:$C$1005,$C306,Con_ve!$I$6:$I$1005,"Em negociação",Con_ve!$Q$6:$Q$1005,Cad_cl!BH$5))),"",IF($C306="","",SUMIFS(Con_ve!$F$6:$F$1005,Con_ve!$C$6:$C$1005,$C306,Con_ve!$I$6:$I$1005,"Em negociação",Con_ve!$Q$6:$Q$1005,Cad_cl!BH$5)))</f>
        <v/>
      </c>
      <c r="BI306" s="134" t="str">
        <f>IF(ISERR(IF($C306="","",SUMIFS(Con_ve!$F$6:$F$1005,Con_ve!$C$6:$C$1005,$C306,Con_ve!$I$6:$I$1005,"Em negociação",Con_ve!$Q$6:$Q$1005,Cad_cl!BI$5))),"",IF($C306="","",SUMIFS(Con_ve!$F$6:$F$1005,Con_ve!$C$6:$C$1005,$C306,Con_ve!$I$6:$I$1005,"Em negociação",Con_ve!$Q$6:$Q$1005,Cad_cl!BI$5)))</f>
        <v/>
      </c>
      <c r="BJ306" s="134" t="str">
        <f>IF(ISERR(IF($C306="","",SUMIFS(Con_ve!$F$6:$F$1005,Con_ve!$C$6:$C$1005,$C306,Con_ve!$I$6:$I$1005,"Em negociação",Con_ve!$Q$6:$Q$1005,Cad_cl!BJ$5))),"",IF($C306="","",SUMIFS(Con_ve!$F$6:$F$1005,Con_ve!$C$6:$C$1005,$C306,Con_ve!$I$6:$I$1005,"Em negociação",Con_ve!$Q$6:$Q$1005,Cad_cl!BJ$5)))</f>
        <v/>
      </c>
      <c r="BK306" s="134" t="str">
        <f>IF(ISERR(IF($C306="","",SUMIFS(Con_ve!$F$6:$F$1005,Con_ve!$C$6:$C$1005,$C306,Con_ve!$I$6:$I$1005,"Em negociação",Con_ve!$Q$6:$Q$1005,Cad_cl!BK$5))),"",IF($C306="","",SUMIFS(Con_ve!$F$6:$F$1005,Con_ve!$C$6:$C$1005,$C306,Con_ve!$I$6:$I$1005,"Em negociação",Con_ve!$Q$6:$Q$1005,Cad_cl!BK$5)))</f>
        <v/>
      </c>
      <c r="BL306" s="134" t="str">
        <f>IF(ISERR(IF($C306="","",SUMIFS(Con_ve!$F$6:$F$1005,Con_ve!$C$6:$C$1005,$C306,Con_ve!$I$6:$I$1005,"Em negociação",Con_ve!$Q$6:$Q$1005,Cad_cl!BL$5))),"",IF($C306="","",SUMIFS(Con_ve!$F$6:$F$1005,Con_ve!$C$6:$C$1005,$C306,Con_ve!$I$6:$I$1005,"Em negociação",Con_ve!$Q$6:$Q$1005,Cad_cl!BL$5)))</f>
        <v/>
      </c>
      <c r="BM306" s="134" t="str">
        <f>IF(ISERR(IF($C306="","",SUMIFS(Con_ve!$F$6:$F$1005,Con_ve!$C$6:$C$1005,$C306,Con_ve!$I$6:$I$1005,"Em negociação",Con_ve!$Q$6:$Q$1005,Cad_cl!BM$5))),"",IF($C306="","",SUMIFS(Con_ve!$F$6:$F$1005,Con_ve!$C$6:$C$1005,$C306,Con_ve!$I$6:$I$1005,"Em negociação",Con_ve!$Q$6:$Q$1005,Cad_cl!BM$5)))</f>
        <v/>
      </c>
      <c r="BN306" s="134" t="str">
        <f>IF(ISERR(IF($C306="","",SUMIFS(Con_ve!$F$6:$F$1005,Con_ve!$C$6:$C$1005,$C306,Con_ve!$I$6:$I$1005,"Em negociação",Con_ve!$Q$6:$Q$1005,Cad_cl!BN$5))),"",IF($C306="","",SUMIFS(Con_ve!$F$6:$F$1005,Con_ve!$C$6:$C$1005,$C306,Con_ve!$I$6:$I$1005,"Em negociação",Con_ve!$Q$6:$Q$1005,Cad_cl!BN$5)))</f>
        <v/>
      </c>
      <c r="BO306" s="134" t="str">
        <f>IF(ISERR(IF($C306="","",SUMIFS(Con_ve!$F$6:$F$1005,Con_ve!$C$6:$C$1005,$C306,Con_ve!$I$6:$I$1005,"Em negociação",Con_ve!$Q$6:$Q$1005,Cad_cl!BO$5))),"",IF($C306="","",SUMIFS(Con_ve!$F$6:$F$1005,Con_ve!$C$6:$C$1005,$C306,Con_ve!$I$6:$I$1005,"Em negociação",Con_ve!$Q$6:$Q$1005,Cad_cl!BO$5)))</f>
        <v/>
      </c>
      <c r="BP306" s="134">
        <f t="shared" si="13"/>
        <v>0</v>
      </c>
      <c r="BR306" s="125" t="str">
        <f>IF(ISERR(IF(AND($I306=Re_lo!$E$5,BR$5=VLOOKUP(Re_lo!$H$5,Re_lo!$N$5:$O$16,2,0)),AP306,"")),"",IF(AND($I306=Re_lo!$E$5,BR$5=VLOOKUP(Re_lo!$H$5,Re_lo!$N$5:$O$16,2,0)),AP306,""))</f>
        <v/>
      </c>
      <c r="BS306" s="125" t="str">
        <f>IF(ISERR(IF(AND($I306=Re_lo!$E$5,BS$5=VLOOKUP(Re_lo!$H$5,Re_lo!$N$5:$O$16,2,0)),AQ306,"")),"",IF(AND($I306=Re_lo!$E$5,BS$5=VLOOKUP(Re_lo!$H$5,Re_lo!$N$5:$O$16,2,0)),AQ306,""))</f>
        <v/>
      </c>
      <c r="BT306" s="125" t="str">
        <f>IF(ISERR(IF(AND($I306=Re_lo!$E$5,BT$5=VLOOKUP(Re_lo!$H$5,Re_lo!$N$5:$O$16,2,0)),AR306,"")),"",IF(AND($I306=Re_lo!$E$5,BT$5=VLOOKUP(Re_lo!$H$5,Re_lo!$N$5:$O$16,2,0)),AR306,""))</f>
        <v/>
      </c>
      <c r="BU306" s="125" t="str">
        <f>IF(ISERR(IF(AND($I306=Re_lo!$E$5,BU$5=VLOOKUP(Re_lo!$H$5,Re_lo!$N$5:$O$16,2,0)),AS306,"")),"",IF(AND($I306=Re_lo!$E$5,BU$5=VLOOKUP(Re_lo!$H$5,Re_lo!$N$5:$O$16,2,0)),AS306,""))</f>
        <v/>
      </c>
      <c r="BV306" s="125" t="str">
        <f>IF(ISERR(IF(AND($I306=Re_lo!$E$5,BV$5=VLOOKUP(Re_lo!$H$5,Re_lo!$N$5:$O$16,2,0)),AT306,"")),"",IF(AND($I306=Re_lo!$E$5,BV$5=VLOOKUP(Re_lo!$H$5,Re_lo!$N$5:$O$16,2,0)),AT306,""))</f>
        <v/>
      </c>
      <c r="BW306" s="125" t="str">
        <f>IF(ISERR(IF(AND($I306=Re_lo!$E$5,BW$5=VLOOKUP(Re_lo!$H$5,Re_lo!$N$5:$O$16,2,0)),AU306,"")),"",IF(AND($I306=Re_lo!$E$5,BW$5=VLOOKUP(Re_lo!$H$5,Re_lo!$N$5:$O$16,2,0)),AU306,""))</f>
        <v/>
      </c>
      <c r="BX306" s="125" t="str">
        <f>IF(ISERR(IF(AND($I306=Re_lo!$E$5,BX$5=VLOOKUP(Re_lo!$H$5,Re_lo!$N$5:$O$16,2,0)),AV306,"")),"",IF(AND($I306=Re_lo!$E$5,BX$5=VLOOKUP(Re_lo!$H$5,Re_lo!$N$5:$O$16,2,0)),AV306,""))</f>
        <v/>
      </c>
      <c r="BY306" s="125" t="str">
        <f>IF(ISERR(IF(AND($I306=Re_lo!$E$5,BY$5=VLOOKUP(Re_lo!$H$5,Re_lo!$N$5:$O$16,2,0)),AW306,"")),"",IF(AND($I306=Re_lo!$E$5,BY$5=VLOOKUP(Re_lo!$H$5,Re_lo!$N$5:$O$16,2,0)),AW306,""))</f>
        <v/>
      </c>
      <c r="BZ306" s="125" t="str">
        <f>IF(ISERR(IF(AND($I306=Re_lo!$E$5,BZ$5=VLOOKUP(Re_lo!$H$5,Re_lo!$N$5:$O$16,2,0)),AX306,"")),"",IF(AND($I306=Re_lo!$E$5,BZ$5=VLOOKUP(Re_lo!$H$5,Re_lo!$N$5:$O$16,2,0)),AX306,""))</f>
        <v/>
      </c>
      <c r="CA306" s="125" t="str">
        <f>IF(ISERR(IF(AND($I306=Re_lo!$E$5,CA$5=VLOOKUP(Re_lo!$H$5,Re_lo!$N$5:$O$16,2,0)),AY306,"")),"",IF(AND($I306=Re_lo!$E$5,CA$5=VLOOKUP(Re_lo!$H$5,Re_lo!$N$5:$O$16,2,0)),AY306,""))</f>
        <v/>
      </c>
      <c r="CB306" s="125" t="str">
        <f>IF(ISERR(IF(AND($I306=Re_lo!$E$5,CB$5=VLOOKUP(Re_lo!$H$5,Re_lo!$N$5:$O$16,2,0)),AZ306,"")),"",IF(AND($I306=Re_lo!$E$5,CB$5=VLOOKUP(Re_lo!$H$5,Re_lo!$N$5:$O$16,2,0)),AZ306,""))</f>
        <v/>
      </c>
      <c r="CC306" s="125" t="str">
        <f>IF(ISERR(IF(AND($I306=Re_lo!$E$5,CC$5=VLOOKUP(Re_lo!$H$5,Re_lo!$N$5:$O$16,2,0)),BA306,"")),"",IF(AND($I306=Re_lo!$E$5,CC$5=VLOOKUP(Re_lo!$H$5,Re_lo!$N$5:$O$16,2,0)),BA306,""))</f>
        <v/>
      </c>
      <c r="CD306" s="125" t="str">
        <f>IF(ISERR(IF(AND($I306=Re_lo!$E$5,CD$5=VLOOKUP(Re_lo!$H$5,Re_lo!$N$5:$O$16,2,0)),BB306,"")),"",IF(AND($I306=Re_lo!$E$5,CD$5=VLOOKUP(Re_lo!$H$5,Re_lo!$N$5:$O$16,2,0)),BB306,""))</f>
        <v/>
      </c>
      <c r="CF306" s="125" t="str">
        <f>IF($C306="","",COUNTIFS(Con_ve!$C$6:$C$1005,$C306,Con_ve!$Q$6:$Q$1005,Cad_cl!CF$5))</f>
        <v/>
      </c>
      <c r="CG306" s="125" t="str">
        <f>IF($C306="","",COUNTIFS(Con_ve!$C$6:$C$1005,$C306,Con_ve!$Q$6:$Q$1005,Cad_cl!CG$5))</f>
        <v/>
      </c>
      <c r="CH306" s="125" t="str">
        <f>IF($C306="","",COUNTIFS(Con_ve!$C$6:$C$1005,$C306,Con_ve!$Q$6:$Q$1005,Cad_cl!CH$5))</f>
        <v/>
      </c>
      <c r="CI306" s="125" t="str">
        <f>IF($C306="","",COUNTIFS(Con_ve!$C$6:$C$1005,$C306,Con_ve!$Q$6:$Q$1005,Cad_cl!CI$5))</f>
        <v/>
      </c>
      <c r="CJ306" s="125" t="str">
        <f>IF($C306="","",COUNTIFS(Con_ve!$C$6:$C$1005,$C306,Con_ve!$Q$6:$Q$1005,Cad_cl!CJ$5))</f>
        <v/>
      </c>
      <c r="CK306" s="125" t="str">
        <f>IF($C306="","",COUNTIFS(Con_ve!$C$6:$C$1005,$C306,Con_ve!$Q$6:$Q$1005,Cad_cl!CK$5))</f>
        <v/>
      </c>
      <c r="CL306" s="125" t="str">
        <f>IF($C306="","",COUNTIFS(Con_ve!$C$6:$C$1005,$C306,Con_ve!$Q$6:$Q$1005,Cad_cl!CL$5))</f>
        <v/>
      </c>
      <c r="CM306" s="125" t="str">
        <f>IF($C306="","",COUNTIFS(Con_ve!$C$6:$C$1005,$C306,Con_ve!$Q$6:$Q$1005,Cad_cl!CM$5))</f>
        <v/>
      </c>
      <c r="CN306" s="125" t="str">
        <f>IF($C306="","",COUNTIFS(Con_ve!$C$6:$C$1005,$C306,Con_ve!$Q$6:$Q$1005,Cad_cl!CN$5))</f>
        <v/>
      </c>
      <c r="CO306" s="125" t="str">
        <f>IF($C306="","",COUNTIFS(Con_ve!$C$6:$C$1005,$C306,Con_ve!$Q$6:$Q$1005,Cad_cl!CO$5))</f>
        <v/>
      </c>
      <c r="CP306" s="125" t="str">
        <f>IF($C306="","",COUNTIFS(Con_ve!$C$6:$C$1005,$C306,Con_ve!$Q$6:$Q$1005,Cad_cl!CP$5))</f>
        <v/>
      </c>
      <c r="CQ306" s="125" t="str">
        <f>IF($C306="","",COUNTIFS(Con_ve!$C$6:$C$1005,$C306,Con_ve!$Q$6:$Q$1005,Cad_cl!CQ$5))</f>
        <v/>
      </c>
      <c r="CR306" s="125">
        <f t="shared" si="14"/>
        <v>0</v>
      </c>
    </row>
    <row r="307" spans="3:96" ht="30" customHeight="1">
      <c r="C307" s="153"/>
      <c r="D307" s="153"/>
      <c r="E307" s="154"/>
      <c r="F307" s="153"/>
      <c r="G307" s="155"/>
      <c r="H307" s="153"/>
      <c r="I307" s="153"/>
      <c r="J307" s="132" t="s">
        <v>309</v>
      </c>
      <c r="K307" s="133" t="s">
        <v>309</v>
      </c>
      <c r="L307" s="153"/>
      <c r="M307" s="153"/>
      <c r="N307" s="153"/>
      <c r="O307" s="153"/>
      <c r="P307" s="153"/>
      <c r="Q307" s="153"/>
      <c r="AP307" s="134" t="str">
        <f>IF(ISERR(IF($C307="","",SUMIFS(Con_ve!$F$6:$F$1005,Con_ve!$C$6:$C$1005,$C307,Con_ve!$I$6:$I$1005,"Fechada",Con_ve!$Q$6:$Q$1005,Cad_cl!AP$5))),"",IF($C307="","",SUMIFS(Con_ve!$F$6:$F$1005,Con_ve!$C$6:$C$1005,$C307,Con_ve!$I$6:$I$1005,"Fechada",Con_ve!$Q$6:$Q$1005,Cad_cl!AP$5)))</f>
        <v/>
      </c>
      <c r="AQ307" s="134" t="str">
        <f>IF(ISERR(IF($C307="","",SUMIFS(Con_ve!$F$6:$F$1005,Con_ve!$C$6:$C$1005,$C307,Con_ve!$I$6:$I$1005,"Fechada",Con_ve!$Q$6:$Q$1005,Cad_cl!AQ$5))),"",IF($C307="","",SUMIFS(Con_ve!$F$6:$F$1005,Con_ve!$C$6:$C$1005,$C307,Con_ve!$I$6:$I$1005,"Fechada",Con_ve!$Q$6:$Q$1005,Cad_cl!AQ$5)))</f>
        <v/>
      </c>
      <c r="AR307" s="134" t="str">
        <f>IF(ISERR(IF($C307="","",SUMIFS(Con_ve!$F$6:$F$1005,Con_ve!$C$6:$C$1005,$C307,Con_ve!$I$6:$I$1005,"Fechada",Con_ve!$Q$6:$Q$1005,Cad_cl!AR$5))),"",IF($C307="","",SUMIFS(Con_ve!$F$6:$F$1005,Con_ve!$C$6:$C$1005,$C307,Con_ve!$I$6:$I$1005,"Fechada",Con_ve!$Q$6:$Q$1005,Cad_cl!AR$5)))</f>
        <v/>
      </c>
      <c r="AS307" s="134" t="str">
        <f>IF(ISERR(IF($C307="","",SUMIFS(Con_ve!$F$6:$F$1005,Con_ve!$C$6:$C$1005,$C307,Con_ve!$I$6:$I$1005,"Fechada",Con_ve!$Q$6:$Q$1005,Cad_cl!AS$5))),"",IF($C307="","",SUMIFS(Con_ve!$F$6:$F$1005,Con_ve!$C$6:$C$1005,$C307,Con_ve!$I$6:$I$1005,"Fechada",Con_ve!$Q$6:$Q$1005,Cad_cl!AS$5)))</f>
        <v/>
      </c>
      <c r="AT307" s="134" t="str">
        <f>IF(ISERR(IF($C307="","",SUMIFS(Con_ve!$F$6:$F$1005,Con_ve!$C$6:$C$1005,$C307,Con_ve!$I$6:$I$1005,"Fechada",Con_ve!$Q$6:$Q$1005,Cad_cl!AT$5))),"",IF($C307="","",SUMIFS(Con_ve!$F$6:$F$1005,Con_ve!$C$6:$C$1005,$C307,Con_ve!$I$6:$I$1005,"Fechada",Con_ve!$Q$6:$Q$1005,Cad_cl!AT$5)))</f>
        <v/>
      </c>
      <c r="AU307" s="134" t="str">
        <f>IF(ISERR(IF($C307="","",SUMIFS(Con_ve!$F$6:$F$1005,Con_ve!$C$6:$C$1005,$C307,Con_ve!$I$6:$I$1005,"Fechada",Con_ve!$Q$6:$Q$1005,Cad_cl!AU$5))),"",IF($C307="","",SUMIFS(Con_ve!$F$6:$F$1005,Con_ve!$C$6:$C$1005,$C307,Con_ve!$I$6:$I$1005,"Fechada",Con_ve!$Q$6:$Q$1005,Cad_cl!AU$5)))</f>
        <v/>
      </c>
      <c r="AV307" s="134" t="str">
        <f>IF(ISERR(IF($C307="","",SUMIFS(Con_ve!$F$6:$F$1005,Con_ve!$C$6:$C$1005,$C307,Con_ve!$I$6:$I$1005,"Fechada",Con_ve!$Q$6:$Q$1005,Cad_cl!AV$5))),"",IF($C307="","",SUMIFS(Con_ve!$F$6:$F$1005,Con_ve!$C$6:$C$1005,$C307,Con_ve!$I$6:$I$1005,"Fechada",Con_ve!$Q$6:$Q$1005,Cad_cl!AV$5)))</f>
        <v/>
      </c>
      <c r="AW307" s="134" t="str">
        <f>IF(ISERR(IF($C307="","",SUMIFS(Con_ve!$F$6:$F$1005,Con_ve!$C$6:$C$1005,$C307,Con_ve!$I$6:$I$1005,"Fechada",Con_ve!$Q$6:$Q$1005,Cad_cl!AW$5))),"",IF($C307="","",SUMIFS(Con_ve!$F$6:$F$1005,Con_ve!$C$6:$C$1005,$C307,Con_ve!$I$6:$I$1005,"Fechada",Con_ve!$Q$6:$Q$1005,Cad_cl!AW$5)))</f>
        <v/>
      </c>
      <c r="AX307" s="134" t="str">
        <f>IF(ISERR(IF($C307="","",SUMIFS(Con_ve!$F$6:$F$1005,Con_ve!$C$6:$C$1005,$C307,Con_ve!$I$6:$I$1005,"Fechada",Con_ve!$Q$6:$Q$1005,Cad_cl!AX$5))),"",IF($C307="","",SUMIFS(Con_ve!$F$6:$F$1005,Con_ve!$C$6:$C$1005,$C307,Con_ve!$I$6:$I$1005,"Fechada",Con_ve!$Q$6:$Q$1005,Cad_cl!AX$5)))</f>
        <v/>
      </c>
      <c r="AY307" s="134" t="str">
        <f>IF(ISERR(IF($C307="","",SUMIFS(Con_ve!$F$6:$F$1005,Con_ve!$C$6:$C$1005,$C307,Con_ve!$I$6:$I$1005,"Fechada",Con_ve!$Q$6:$Q$1005,Cad_cl!AY$5))),"",IF($C307="","",SUMIFS(Con_ve!$F$6:$F$1005,Con_ve!$C$6:$C$1005,$C307,Con_ve!$I$6:$I$1005,"Fechada",Con_ve!$Q$6:$Q$1005,Cad_cl!AY$5)))</f>
        <v/>
      </c>
      <c r="AZ307" s="134" t="str">
        <f>IF(ISERR(IF($C307="","",SUMIFS(Con_ve!$F$6:$F$1005,Con_ve!$C$6:$C$1005,$C307,Con_ve!$I$6:$I$1005,"Fechada",Con_ve!$Q$6:$Q$1005,Cad_cl!AZ$5))),"",IF($C307="","",SUMIFS(Con_ve!$F$6:$F$1005,Con_ve!$C$6:$C$1005,$C307,Con_ve!$I$6:$I$1005,"Fechada",Con_ve!$Q$6:$Q$1005,Cad_cl!AZ$5)))</f>
        <v/>
      </c>
      <c r="BA307" s="134" t="str">
        <f>IF(ISERR(IF($C307="","",SUMIFS(Con_ve!$F$6:$F$1005,Con_ve!$C$6:$C$1005,$C307,Con_ve!$I$6:$I$1005,"Fechada",Con_ve!$Q$6:$Q$1005,Cad_cl!BA$5))),"",IF($C307="","",SUMIFS(Con_ve!$F$6:$F$1005,Con_ve!$C$6:$C$1005,$C307,Con_ve!$I$6:$I$1005,"Fechada",Con_ve!$Q$6:$Q$1005,Cad_cl!BA$5)))</f>
        <v/>
      </c>
      <c r="BB307" s="134">
        <f t="shared" si="12"/>
        <v>0</v>
      </c>
      <c r="BD307" s="134" t="str">
        <f>IF(ISERR(IF($C307="","",SUMIFS(Con_ve!$F$6:$F$1005,Con_ve!$C$6:$C$1005,$C307,Con_ve!$I$6:$I$1005,"Em negociação",Con_ve!$Q$6:$Q$1005,Cad_cl!BD$5))),"",IF($C307="","",SUMIFS(Con_ve!$F$6:$F$1005,Con_ve!$C$6:$C$1005,$C307,Con_ve!$I$6:$I$1005,"Em negociação",Con_ve!$Q$6:$Q$1005,Cad_cl!BD$5)))</f>
        <v/>
      </c>
      <c r="BE307" s="134" t="str">
        <f>IF(ISERR(IF($C307="","",SUMIFS(Con_ve!$F$6:$F$1005,Con_ve!$C$6:$C$1005,$C307,Con_ve!$I$6:$I$1005,"Em negociação",Con_ve!$Q$6:$Q$1005,Cad_cl!BE$5))),"",IF($C307="","",SUMIFS(Con_ve!$F$6:$F$1005,Con_ve!$C$6:$C$1005,$C307,Con_ve!$I$6:$I$1005,"Em negociação",Con_ve!$Q$6:$Q$1005,Cad_cl!BE$5)))</f>
        <v/>
      </c>
      <c r="BF307" s="134" t="str">
        <f>IF(ISERR(IF($C307="","",SUMIFS(Con_ve!$F$6:$F$1005,Con_ve!$C$6:$C$1005,$C307,Con_ve!$I$6:$I$1005,"Em negociação",Con_ve!$Q$6:$Q$1005,Cad_cl!BF$5))),"",IF($C307="","",SUMIFS(Con_ve!$F$6:$F$1005,Con_ve!$C$6:$C$1005,$C307,Con_ve!$I$6:$I$1005,"Em negociação",Con_ve!$Q$6:$Q$1005,Cad_cl!BF$5)))</f>
        <v/>
      </c>
      <c r="BG307" s="134" t="str">
        <f>IF(ISERR(IF($C307="","",SUMIFS(Con_ve!$F$6:$F$1005,Con_ve!$C$6:$C$1005,$C307,Con_ve!$I$6:$I$1005,"Em negociação",Con_ve!$Q$6:$Q$1005,Cad_cl!BG$5))),"",IF($C307="","",SUMIFS(Con_ve!$F$6:$F$1005,Con_ve!$C$6:$C$1005,$C307,Con_ve!$I$6:$I$1005,"Em negociação",Con_ve!$Q$6:$Q$1005,Cad_cl!BG$5)))</f>
        <v/>
      </c>
      <c r="BH307" s="134" t="str">
        <f>IF(ISERR(IF($C307="","",SUMIFS(Con_ve!$F$6:$F$1005,Con_ve!$C$6:$C$1005,$C307,Con_ve!$I$6:$I$1005,"Em negociação",Con_ve!$Q$6:$Q$1005,Cad_cl!BH$5))),"",IF($C307="","",SUMIFS(Con_ve!$F$6:$F$1005,Con_ve!$C$6:$C$1005,$C307,Con_ve!$I$6:$I$1005,"Em negociação",Con_ve!$Q$6:$Q$1005,Cad_cl!BH$5)))</f>
        <v/>
      </c>
      <c r="BI307" s="134" t="str">
        <f>IF(ISERR(IF($C307="","",SUMIFS(Con_ve!$F$6:$F$1005,Con_ve!$C$6:$C$1005,$C307,Con_ve!$I$6:$I$1005,"Em negociação",Con_ve!$Q$6:$Q$1005,Cad_cl!BI$5))),"",IF($C307="","",SUMIFS(Con_ve!$F$6:$F$1005,Con_ve!$C$6:$C$1005,$C307,Con_ve!$I$6:$I$1005,"Em negociação",Con_ve!$Q$6:$Q$1005,Cad_cl!BI$5)))</f>
        <v/>
      </c>
      <c r="BJ307" s="134" t="str">
        <f>IF(ISERR(IF($C307="","",SUMIFS(Con_ve!$F$6:$F$1005,Con_ve!$C$6:$C$1005,$C307,Con_ve!$I$6:$I$1005,"Em negociação",Con_ve!$Q$6:$Q$1005,Cad_cl!BJ$5))),"",IF($C307="","",SUMIFS(Con_ve!$F$6:$F$1005,Con_ve!$C$6:$C$1005,$C307,Con_ve!$I$6:$I$1005,"Em negociação",Con_ve!$Q$6:$Q$1005,Cad_cl!BJ$5)))</f>
        <v/>
      </c>
      <c r="BK307" s="134" t="str">
        <f>IF(ISERR(IF($C307="","",SUMIFS(Con_ve!$F$6:$F$1005,Con_ve!$C$6:$C$1005,$C307,Con_ve!$I$6:$I$1005,"Em negociação",Con_ve!$Q$6:$Q$1005,Cad_cl!BK$5))),"",IF($C307="","",SUMIFS(Con_ve!$F$6:$F$1005,Con_ve!$C$6:$C$1005,$C307,Con_ve!$I$6:$I$1005,"Em negociação",Con_ve!$Q$6:$Q$1005,Cad_cl!BK$5)))</f>
        <v/>
      </c>
      <c r="BL307" s="134" t="str">
        <f>IF(ISERR(IF($C307="","",SUMIFS(Con_ve!$F$6:$F$1005,Con_ve!$C$6:$C$1005,$C307,Con_ve!$I$6:$I$1005,"Em negociação",Con_ve!$Q$6:$Q$1005,Cad_cl!BL$5))),"",IF($C307="","",SUMIFS(Con_ve!$F$6:$F$1005,Con_ve!$C$6:$C$1005,$C307,Con_ve!$I$6:$I$1005,"Em negociação",Con_ve!$Q$6:$Q$1005,Cad_cl!BL$5)))</f>
        <v/>
      </c>
      <c r="BM307" s="134" t="str">
        <f>IF(ISERR(IF($C307="","",SUMIFS(Con_ve!$F$6:$F$1005,Con_ve!$C$6:$C$1005,$C307,Con_ve!$I$6:$I$1005,"Em negociação",Con_ve!$Q$6:$Q$1005,Cad_cl!BM$5))),"",IF($C307="","",SUMIFS(Con_ve!$F$6:$F$1005,Con_ve!$C$6:$C$1005,$C307,Con_ve!$I$6:$I$1005,"Em negociação",Con_ve!$Q$6:$Q$1005,Cad_cl!BM$5)))</f>
        <v/>
      </c>
      <c r="BN307" s="134" t="str">
        <f>IF(ISERR(IF($C307="","",SUMIFS(Con_ve!$F$6:$F$1005,Con_ve!$C$6:$C$1005,$C307,Con_ve!$I$6:$I$1005,"Em negociação",Con_ve!$Q$6:$Q$1005,Cad_cl!BN$5))),"",IF($C307="","",SUMIFS(Con_ve!$F$6:$F$1005,Con_ve!$C$6:$C$1005,$C307,Con_ve!$I$6:$I$1005,"Em negociação",Con_ve!$Q$6:$Q$1005,Cad_cl!BN$5)))</f>
        <v/>
      </c>
      <c r="BO307" s="134" t="str">
        <f>IF(ISERR(IF($C307="","",SUMIFS(Con_ve!$F$6:$F$1005,Con_ve!$C$6:$C$1005,$C307,Con_ve!$I$6:$I$1005,"Em negociação",Con_ve!$Q$6:$Q$1005,Cad_cl!BO$5))),"",IF($C307="","",SUMIFS(Con_ve!$F$6:$F$1005,Con_ve!$C$6:$C$1005,$C307,Con_ve!$I$6:$I$1005,"Em negociação",Con_ve!$Q$6:$Q$1005,Cad_cl!BO$5)))</f>
        <v/>
      </c>
      <c r="BP307" s="134">
        <f t="shared" si="13"/>
        <v>0</v>
      </c>
      <c r="BR307" s="125" t="str">
        <f>IF(ISERR(IF(AND($I307=Re_lo!$E$5,BR$5=VLOOKUP(Re_lo!$H$5,Re_lo!$N$5:$O$16,2,0)),AP307,"")),"",IF(AND($I307=Re_lo!$E$5,BR$5=VLOOKUP(Re_lo!$H$5,Re_lo!$N$5:$O$16,2,0)),AP307,""))</f>
        <v/>
      </c>
      <c r="BS307" s="125" t="str">
        <f>IF(ISERR(IF(AND($I307=Re_lo!$E$5,BS$5=VLOOKUP(Re_lo!$H$5,Re_lo!$N$5:$O$16,2,0)),AQ307,"")),"",IF(AND($I307=Re_lo!$E$5,BS$5=VLOOKUP(Re_lo!$H$5,Re_lo!$N$5:$O$16,2,0)),AQ307,""))</f>
        <v/>
      </c>
      <c r="BT307" s="125" t="str">
        <f>IF(ISERR(IF(AND($I307=Re_lo!$E$5,BT$5=VLOOKUP(Re_lo!$H$5,Re_lo!$N$5:$O$16,2,0)),AR307,"")),"",IF(AND($I307=Re_lo!$E$5,BT$5=VLOOKUP(Re_lo!$H$5,Re_lo!$N$5:$O$16,2,0)),AR307,""))</f>
        <v/>
      </c>
      <c r="BU307" s="125" t="str">
        <f>IF(ISERR(IF(AND($I307=Re_lo!$E$5,BU$5=VLOOKUP(Re_lo!$H$5,Re_lo!$N$5:$O$16,2,0)),AS307,"")),"",IF(AND($I307=Re_lo!$E$5,BU$5=VLOOKUP(Re_lo!$H$5,Re_lo!$N$5:$O$16,2,0)),AS307,""))</f>
        <v/>
      </c>
      <c r="BV307" s="125" t="str">
        <f>IF(ISERR(IF(AND($I307=Re_lo!$E$5,BV$5=VLOOKUP(Re_lo!$H$5,Re_lo!$N$5:$O$16,2,0)),AT307,"")),"",IF(AND($I307=Re_lo!$E$5,BV$5=VLOOKUP(Re_lo!$H$5,Re_lo!$N$5:$O$16,2,0)),AT307,""))</f>
        <v/>
      </c>
      <c r="BW307" s="125" t="str">
        <f>IF(ISERR(IF(AND($I307=Re_lo!$E$5,BW$5=VLOOKUP(Re_lo!$H$5,Re_lo!$N$5:$O$16,2,0)),AU307,"")),"",IF(AND($I307=Re_lo!$E$5,BW$5=VLOOKUP(Re_lo!$H$5,Re_lo!$N$5:$O$16,2,0)),AU307,""))</f>
        <v/>
      </c>
      <c r="BX307" s="125" t="str">
        <f>IF(ISERR(IF(AND($I307=Re_lo!$E$5,BX$5=VLOOKUP(Re_lo!$H$5,Re_lo!$N$5:$O$16,2,0)),AV307,"")),"",IF(AND($I307=Re_lo!$E$5,BX$5=VLOOKUP(Re_lo!$H$5,Re_lo!$N$5:$O$16,2,0)),AV307,""))</f>
        <v/>
      </c>
      <c r="BY307" s="125" t="str">
        <f>IF(ISERR(IF(AND($I307=Re_lo!$E$5,BY$5=VLOOKUP(Re_lo!$H$5,Re_lo!$N$5:$O$16,2,0)),AW307,"")),"",IF(AND($I307=Re_lo!$E$5,BY$5=VLOOKUP(Re_lo!$H$5,Re_lo!$N$5:$O$16,2,0)),AW307,""))</f>
        <v/>
      </c>
      <c r="BZ307" s="125" t="str">
        <f>IF(ISERR(IF(AND($I307=Re_lo!$E$5,BZ$5=VLOOKUP(Re_lo!$H$5,Re_lo!$N$5:$O$16,2,0)),AX307,"")),"",IF(AND($I307=Re_lo!$E$5,BZ$5=VLOOKUP(Re_lo!$H$5,Re_lo!$N$5:$O$16,2,0)),AX307,""))</f>
        <v/>
      </c>
      <c r="CA307" s="125" t="str">
        <f>IF(ISERR(IF(AND($I307=Re_lo!$E$5,CA$5=VLOOKUP(Re_lo!$H$5,Re_lo!$N$5:$O$16,2,0)),AY307,"")),"",IF(AND($I307=Re_lo!$E$5,CA$5=VLOOKUP(Re_lo!$H$5,Re_lo!$N$5:$O$16,2,0)),AY307,""))</f>
        <v/>
      </c>
      <c r="CB307" s="125" t="str">
        <f>IF(ISERR(IF(AND($I307=Re_lo!$E$5,CB$5=VLOOKUP(Re_lo!$H$5,Re_lo!$N$5:$O$16,2,0)),AZ307,"")),"",IF(AND($I307=Re_lo!$E$5,CB$5=VLOOKUP(Re_lo!$H$5,Re_lo!$N$5:$O$16,2,0)),AZ307,""))</f>
        <v/>
      </c>
      <c r="CC307" s="125" t="str">
        <f>IF(ISERR(IF(AND($I307=Re_lo!$E$5,CC$5=VLOOKUP(Re_lo!$H$5,Re_lo!$N$5:$O$16,2,0)),BA307,"")),"",IF(AND($I307=Re_lo!$E$5,CC$5=VLOOKUP(Re_lo!$H$5,Re_lo!$N$5:$O$16,2,0)),BA307,""))</f>
        <v/>
      </c>
      <c r="CD307" s="125" t="str">
        <f>IF(ISERR(IF(AND($I307=Re_lo!$E$5,CD$5=VLOOKUP(Re_lo!$H$5,Re_lo!$N$5:$O$16,2,0)),BB307,"")),"",IF(AND($I307=Re_lo!$E$5,CD$5=VLOOKUP(Re_lo!$H$5,Re_lo!$N$5:$O$16,2,0)),BB307,""))</f>
        <v/>
      </c>
      <c r="CF307" s="125" t="str">
        <f>IF($C307="","",COUNTIFS(Con_ve!$C$6:$C$1005,$C307,Con_ve!$Q$6:$Q$1005,Cad_cl!CF$5))</f>
        <v/>
      </c>
      <c r="CG307" s="125" t="str">
        <f>IF($C307="","",COUNTIFS(Con_ve!$C$6:$C$1005,$C307,Con_ve!$Q$6:$Q$1005,Cad_cl!CG$5))</f>
        <v/>
      </c>
      <c r="CH307" s="125" t="str">
        <f>IF($C307="","",COUNTIFS(Con_ve!$C$6:$C$1005,$C307,Con_ve!$Q$6:$Q$1005,Cad_cl!CH$5))</f>
        <v/>
      </c>
      <c r="CI307" s="125" t="str">
        <f>IF($C307="","",COUNTIFS(Con_ve!$C$6:$C$1005,$C307,Con_ve!$Q$6:$Q$1005,Cad_cl!CI$5))</f>
        <v/>
      </c>
      <c r="CJ307" s="125" t="str">
        <f>IF($C307="","",COUNTIFS(Con_ve!$C$6:$C$1005,$C307,Con_ve!$Q$6:$Q$1005,Cad_cl!CJ$5))</f>
        <v/>
      </c>
      <c r="CK307" s="125" t="str">
        <f>IF($C307="","",COUNTIFS(Con_ve!$C$6:$C$1005,$C307,Con_ve!$Q$6:$Q$1005,Cad_cl!CK$5))</f>
        <v/>
      </c>
      <c r="CL307" s="125" t="str">
        <f>IF($C307="","",COUNTIFS(Con_ve!$C$6:$C$1005,$C307,Con_ve!$Q$6:$Q$1005,Cad_cl!CL$5))</f>
        <v/>
      </c>
      <c r="CM307" s="125" t="str">
        <f>IF($C307="","",COUNTIFS(Con_ve!$C$6:$C$1005,$C307,Con_ve!$Q$6:$Q$1005,Cad_cl!CM$5))</f>
        <v/>
      </c>
      <c r="CN307" s="125" t="str">
        <f>IF($C307="","",COUNTIFS(Con_ve!$C$6:$C$1005,$C307,Con_ve!$Q$6:$Q$1005,Cad_cl!CN$5))</f>
        <v/>
      </c>
      <c r="CO307" s="125" t="str">
        <f>IF($C307="","",COUNTIFS(Con_ve!$C$6:$C$1005,$C307,Con_ve!$Q$6:$Q$1005,Cad_cl!CO$5))</f>
        <v/>
      </c>
      <c r="CP307" s="125" t="str">
        <f>IF($C307="","",COUNTIFS(Con_ve!$C$6:$C$1005,$C307,Con_ve!$Q$6:$Q$1005,Cad_cl!CP$5))</f>
        <v/>
      </c>
      <c r="CQ307" s="125" t="str">
        <f>IF($C307="","",COUNTIFS(Con_ve!$C$6:$C$1005,$C307,Con_ve!$Q$6:$Q$1005,Cad_cl!CQ$5))</f>
        <v/>
      </c>
      <c r="CR307" s="125">
        <f t="shared" si="14"/>
        <v>0</v>
      </c>
    </row>
    <row r="308" spans="3:96" ht="30" customHeight="1">
      <c r="C308" s="153"/>
      <c r="D308" s="153"/>
      <c r="E308" s="154"/>
      <c r="F308" s="153"/>
      <c r="G308" s="155"/>
      <c r="H308" s="153"/>
      <c r="I308" s="153"/>
      <c r="J308" s="132" t="s">
        <v>309</v>
      </c>
      <c r="K308" s="133" t="s">
        <v>309</v>
      </c>
      <c r="L308" s="153"/>
      <c r="M308" s="153"/>
      <c r="N308" s="153"/>
      <c r="O308" s="153"/>
      <c r="P308" s="153"/>
      <c r="Q308" s="153"/>
      <c r="AP308" s="134" t="str">
        <f>IF(ISERR(IF($C308="","",SUMIFS(Con_ve!$F$6:$F$1005,Con_ve!$C$6:$C$1005,$C308,Con_ve!$I$6:$I$1005,"Fechada",Con_ve!$Q$6:$Q$1005,Cad_cl!AP$5))),"",IF($C308="","",SUMIFS(Con_ve!$F$6:$F$1005,Con_ve!$C$6:$C$1005,$C308,Con_ve!$I$6:$I$1005,"Fechada",Con_ve!$Q$6:$Q$1005,Cad_cl!AP$5)))</f>
        <v/>
      </c>
      <c r="AQ308" s="134" t="str">
        <f>IF(ISERR(IF($C308="","",SUMIFS(Con_ve!$F$6:$F$1005,Con_ve!$C$6:$C$1005,$C308,Con_ve!$I$6:$I$1005,"Fechada",Con_ve!$Q$6:$Q$1005,Cad_cl!AQ$5))),"",IF($C308="","",SUMIFS(Con_ve!$F$6:$F$1005,Con_ve!$C$6:$C$1005,$C308,Con_ve!$I$6:$I$1005,"Fechada",Con_ve!$Q$6:$Q$1005,Cad_cl!AQ$5)))</f>
        <v/>
      </c>
      <c r="AR308" s="134" t="str">
        <f>IF(ISERR(IF($C308="","",SUMIFS(Con_ve!$F$6:$F$1005,Con_ve!$C$6:$C$1005,$C308,Con_ve!$I$6:$I$1005,"Fechada",Con_ve!$Q$6:$Q$1005,Cad_cl!AR$5))),"",IF($C308="","",SUMIFS(Con_ve!$F$6:$F$1005,Con_ve!$C$6:$C$1005,$C308,Con_ve!$I$6:$I$1005,"Fechada",Con_ve!$Q$6:$Q$1005,Cad_cl!AR$5)))</f>
        <v/>
      </c>
      <c r="AS308" s="134" t="str">
        <f>IF(ISERR(IF($C308="","",SUMIFS(Con_ve!$F$6:$F$1005,Con_ve!$C$6:$C$1005,$C308,Con_ve!$I$6:$I$1005,"Fechada",Con_ve!$Q$6:$Q$1005,Cad_cl!AS$5))),"",IF($C308="","",SUMIFS(Con_ve!$F$6:$F$1005,Con_ve!$C$6:$C$1005,$C308,Con_ve!$I$6:$I$1005,"Fechada",Con_ve!$Q$6:$Q$1005,Cad_cl!AS$5)))</f>
        <v/>
      </c>
      <c r="AT308" s="134" t="str">
        <f>IF(ISERR(IF($C308="","",SUMIFS(Con_ve!$F$6:$F$1005,Con_ve!$C$6:$C$1005,$C308,Con_ve!$I$6:$I$1005,"Fechada",Con_ve!$Q$6:$Q$1005,Cad_cl!AT$5))),"",IF($C308="","",SUMIFS(Con_ve!$F$6:$F$1005,Con_ve!$C$6:$C$1005,$C308,Con_ve!$I$6:$I$1005,"Fechada",Con_ve!$Q$6:$Q$1005,Cad_cl!AT$5)))</f>
        <v/>
      </c>
      <c r="AU308" s="134" t="str">
        <f>IF(ISERR(IF($C308="","",SUMIFS(Con_ve!$F$6:$F$1005,Con_ve!$C$6:$C$1005,$C308,Con_ve!$I$6:$I$1005,"Fechada",Con_ve!$Q$6:$Q$1005,Cad_cl!AU$5))),"",IF($C308="","",SUMIFS(Con_ve!$F$6:$F$1005,Con_ve!$C$6:$C$1005,$C308,Con_ve!$I$6:$I$1005,"Fechada",Con_ve!$Q$6:$Q$1005,Cad_cl!AU$5)))</f>
        <v/>
      </c>
      <c r="AV308" s="134" t="str">
        <f>IF(ISERR(IF($C308="","",SUMIFS(Con_ve!$F$6:$F$1005,Con_ve!$C$6:$C$1005,$C308,Con_ve!$I$6:$I$1005,"Fechada",Con_ve!$Q$6:$Q$1005,Cad_cl!AV$5))),"",IF($C308="","",SUMIFS(Con_ve!$F$6:$F$1005,Con_ve!$C$6:$C$1005,$C308,Con_ve!$I$6:$I$1005,"Fechada",Con_ve!$Q$6:$Q$1005,Cad_cl!AV$5)))</f>
        <v/>
      </c>
      <c r="AW308" s="134" t="str">
        <f>IF(ISERR(IF($C308="","",SUMIFS(Con_ve!$F$6:$F$1005,Con_ve!$C$6:$C$1005,$C308,Con_ve!$I$6:$I$1005,"Fechada",Con_ve!$Q$6:$Q$1005,Cad_cl!AW$5))),"",IF($C308="","",SUMIFS(Con_ve!$F$6:$F$1005,Con_ve!$C$6:$C$1005,$C308,Con_ve!$I$6:$I$1005,"Fechada",Con_ve!$Q$6:$Q$1005,Cad_cl!AW$5)))</f>
        <v/>
      </c>
      <c r="AX308" s="134" t="str">
        <f>IF(ISERR(IF($C308="","",SUMIFS(Con_ve!$F$6:$F$1005,Con_ve!$C$6:$C$1005,$C308,Con_ve!$I$6:$I$1005,"Fechada",Con_ve!$Q$6:$Q$1005,Cad_cl!AX$5))),"",IF($C308="","",SUMIFS(Con_ve!$F$6:$F$1005,Con_ve!$C$6:$C$1005,$C308,Con_ve!$I$6:$I$1005,"Fechada",Con_ve!$Q$6:$Q$1005,Cad_cl!AX$5)))</f>
        <v/>
      </c>
      <c r="AY308" s="134" t="str">
        <f>IF(ISERR(IF($C308="","",SUMIFS(Con_ve!$F$6:$F$1005,Con_ve!$C$6:$C$1005,$C308,Con_ve!$I$6:$I$1005,"Fechada",Con_ve!$Q$6:$Q$1005,Cad_cl!AY$5))),"",IF($C308="","",SUMIFS(Con_ve!$F$6:$F$1005,Con_ve!$C$6:$C$1005,$C308,Con_ve!$I$6:$I$1005,"Fechada",Con_ve!$Q$6:$Q$1005,Cad_cl!AY$5)))</f>
        <v/>
      </c>
      <c r="AZ308" s="134" t="str">
        <f>IF(ISERR(IF($C308="","",SUMIFS(Con_ve!$F$6:$F$1005,Con_ve!$C$6:$C$1005,$C308,Con_ve!$I$6:$I$1005,"Fechada",Con_ve!$Q$6:$Q$1005,Cad_cl!AZ$5))),"",IF($C308="","",SUMIFS(Con_ve!$F$6:$F$1005,Con_ve!$C$6:$C$1005,$C308,Con_ve!$I$6:$I$1005,"Fechada",Con_ve!$Q$6:$Q$1005,Cad_cl!AZ$5)))</f>
        <v/>
      </c>
      <c r="BA308" s="134" t="str">
        <f>IF(ISERR(IF($C308="","",SUMIFS(Con_ve!$F$6:$F$1005,Con_ve!$C$6:$C$1005,$C308,Con_ve!$I$6:$I$1005,"Fechada",Con_ve!$Q$6:$Q$1005,Cad_cl!BA$5))),"",IF($C308="","",SUMIFS(Con_ve!$F$6:$F$1005,Con_ve!$C$6:$C$1005,$C308,Con_ve!$I$6:$I$1005,"Fechada",Con_ve!$Q$6:$Q$1005,Cad_cl!BA$5)))</f>
        <v/>
      </c>
      <c r="BB308" s="134">
        <f t="shared" si="12"/>
        <v>0</v>
      </c>
      <c r="BD308" s="134" t="str">
        <f>IF(ISERR(IF($C308="","",SUMIFS(Con_ve!$F$6:$F$1005,Con_ve!$C$6:$C$1005,$C308,Con_ve!$I$6:$I$1005,"Em negociação",Con_ve!$Q$6:$Q$1005,Cad_cl!BD$5))),"",IF($C308="","",SUMIFS(Con_ve!$F$6:$F$1005,Con_ve!$C$6:$C$1005,$C308,Con_ve!$I$6:$I$1005,"Em negociação",Con_ve!$Q$6:$Q$1005,Cad_cl!BD$5)))</f>
        <v/>
      </c>
      <c r="BE308" s="134" t="str">
        <f>IF(ISERR(IF($C308="","",SUMIFS(Con_ve!$F$6:$F$1005,Con_ve!$C$6:$C$1005,$C308,Con_ve!$I$6:$I$1005,"Em negociação",Con_ve!$Q$6:$Q$1005,Cad_cl!BE$5))),"",IF($C308="","",SUMIFS(Con_ve!$F$6:$F$1005,Con_ve!$C$6:$C$1005,$C308,Con_ve!$I$6:$I$1005,"Em negociação",Con_ve!$Q$6:$Q$1005,Cad_cl!BE$5)))</f>
        <v/>
      </c>
      <c r="BF308" s="134" t="str">
        <f>IF(ISERR(IF($C308="","",SUMIFS(Con_ve!$F$6:$F$1005,Con_ve!$C$6:$C$1005,$C308,Con_ve!$I$6:$I$1005,"Em negociação",Con_ve!$Q$6:$Q$1005,Cad_cl!BF$5))),"",IF($C308="","",SUMIFS(Con_ve!$F$6:$F$1005,Con_ve!$C$6:$C$1005,$C308,Con_ve!$I$6:$I$1005,"Em negociação",Con_ve!$Q$6:$Q$1005,Cad_cl!BF$5)))</f>
        <v/>
      </c>
      <c r="BG308" s="134" t="str">
        <f>IF(ISERR(IF($C308="","",SUMIFS(Con_ve!$F$6:$F$1005,Con_ve!$C$6:$C$1005,$C308,Con_ve!$I$6:$I$1005,"Em negociação",Con_ve!$Q$6:$Q$1005,Cad_cl!BG$5))),"",IF($C308="","",SUMIFS(Con_ve!$F$6:$F$1005,Con_ve!$C$6:$C$1005,$C308,Con_ve!$I$6:$I$1005,"Em negociação",Con_ve!$Q$6:$Q$1005,Cad_cl!BG$5)))</f>
        <v/>
      </c>
      <c r="BH308" s="134" t="str">
        <f>IF(ISERR(IF($C308="","",SUMIFS(Con_ve!$F$6:$F$1005,Con_ve!$C$6:$C$1005,$C308,Con_ve!$I$6:$I$1005,"Em negociação",Con_ve!$Q$6:$Q$1005,Cad_cl!BH$5))),"",IF($C308="","",SUMIFS(Con_ve!$F$6:$F$1005,Con_ve!$C$6:$C$1005,$C308,Con_ve!$I$6:$I$1005,"Em negociação",Con_ve!$Q$6:$Q$1005,Cad_cl!BH$5)))</f>
        <v/>
      </c>
      <c r="BI308" s="134" t="str">
        <f>IF(ISERR(IF($C308="","",SUMIFS(Con_ve!$F$6:$F$1005,Con_ve!$C$6:$C$1005,$C308,Con_ve!$I$6:$I$1005,"Em negociação",Con_ve!$Q$6:$Q$1005,Cad_cl!BI$5))),"",IF($C308="","",SUMIFS(Con_ve!$F$6:$F$1005,Con_ve!$C$6:$C$1005,$C308,Con_ve!$I$6:$I$1005,"Em negociação",Con_ve!$Q$6:$Q$1005,Cad_cl!BI$5)))</f>
        <v/>
      </c>
      <c r="BJ308" s="134" t="str">
        <f>IF(ISERR(IF($C308="","",SUMIFS(Con_ve!$F$6:$F$1005,Con_ve!$C$6:$C$1005,$C308,Con_ve!$I$6:$I$1005,"Em negociação",Con_ve!$Q$6:$Q$1005,Cad_cl!BJ$5))),"",IF($C308="","",SUMIFS(Con_ve!$F$6:$F$1005,Con_ve!$C$6:$C$1005,$C308,Con_ve!$I$6:$I$1005,"Em negociação",Con_ve!$Q$6:$Q$1005,Cad_cl!BJ$5)))</f>
        <v/>
      </c>
      <c r="BK308" s="134" t="str">
        <f>IF(ISERR(IF($C308="","",SUMIFS(Con_ve!$F$6:$F$1005,Con_ve!$C$6:$C$1005,$C308,Con_ve!$I$6:$I$1005,"Em negociação",Con_ve!$Q$6:$Q$1005,Cad_cl!BK$5))),"",IF($C308="","",SUMIFS(Con_ve!$F$6:$F$1005,Con_ve!$C$6:$C$1005,$C308,Con_ve!$I$6:$I$1005,"Em negociação",Con_ve!$Q$6:$Q$1005,Cad_cl!BK$5)))</f>
        <v/>
      </c>
      <c r="BL308" s="134" t="str">
        <f>IF(ISERR(IF($C308="","",SUMIFS(Con_ve!$F$6:$F$1005,Con_ve!$C$6:$C$1005,$C308,Con_ve!$I$6:$I$1005,"Em negociação",Con_ve!$Q$6:$Q$1005,Cad_cl!BL$5))),"",IF($C308="","",SUMIFS(Con_ve!$F$6:$F$1005,Con_ve!$C$6:$C$1005,$C308,Con_ve!$I$6:$I$1005,"Em negociação",Con_ve!$Q$6:$Q$1005,Cad_cl!BL$5)))</f>
        <v/>
      </c>
      <c r="BM308" s="134" t="str">
        <f>IF(ISERR(IF($C308="","",SUMIFS(Con_ve!$F$6:$F$1005,Con_ve!$C$6:$C$1005,$C308,Con_ve!$I$6:$I$1005,"Em negociação",Con_ve!$Q$6:$Q$1005,Cad_cl!BM$5))),"",IF($C308="","",SUMIFS(Con_ve!$F$6:$F$1005,Con_ve!$C$6:$C$1005,$C308,Con_ve!$I$6:$I$1005,"Em negociação",Con_ve!$Q$6:$Q$1005,Cad_cl!BM$5)))</f>
        <v/>
      </c>
      <c r="BN308" s="134" t="str">
        <f>IF(ISERR(IF($C308="","",SUMIFS(Con_ve!$F$6:$F$1005,Con_ve!$C$6:$C$1005,$C308,Con_ve!$I$6:$I$1005,"Em negociação",Con_ve!$Q$6:$Q$1005,Cad_cl!BN$5))),"",IF($C308="","",SUMIFS(Con_ve!$F$6:$F$1005,Con_ve!$C$6:$C$1005,$C308,Con_ve!$I$6:$I$1005,"Em negociação",Con_ve!$Q$6:$Q$1005,Cad_cl!BN$5)))</f>
        <v/>
      </c>
      <c r="BO308" s="134" t="str">
        <f>IF(ISERR(IF($C308="","",SUMIFS(Con_ve!$F$6:$F$1005,Con_ve!$C$6:$C$1005,$C308,Con_ve!$I$6:$I$1005,"Em negociação",Con_ve!$Q$6:$Q$1005,Cad_cl!BO$5))),"",IF($C308="","",SUMIFS(Con_ve!$F$6:$F$1005,Con_ve!$C$6:$C$1005,$C308,Con_ve!$I$6:$I$1005,"Em negociação",Con_ve!$Q$6:$Q$1005,Cad_cl!BO$5)))</f>
        <v/>
      </c>
      <c r="BP308" s="134">
        <f t="shared" si="13"/>
        <v>0</v>
      </c>
      <c r="BR308" s="125" t="str">
        <f>IF(ISERR(IF(AND($I308=Re_lo!$E$5,BR$5=VLOOKUP(Re_lo!$H$5,Re_lo!$N$5:$O$16,2,0)),AP308,"")),"",IF(AND($I308=Re_lo!$E$5,BR$5=VLOOKUP(Re_lo!$H$5,Re_lo!$N$5:$O$16,2,0)),AP308,""))</f>
        <v/>
      </c>
      <c r="BS308" s="125" t="str">
        <f>IF(ISERR(IF(AND($I308=Re_lo!$E$5,BS$5=VLOOKUP(Re_lo!$H$5,Re_lo!$N$5:$O$16,2,0)),AQ308,"")),"",IF(AND($I308=Re_lo!$E$5,BS$5=VLOOKUP(Re_lo!$H$5,Re_lo!$N$5:$O$16,2,0)),AQ308,""))</f>
        <v/>
      </c>
      <c r="BT308" s="125" t="str">
        <f>IF(ISERR(IF(AND($I308=Re_lo!$E$5,BT$5=VLOOKUP(Re_lo!$H$5,Re_lo!$N$5:$O$16,2,0)),AR308,"")),"",IF(AND($I308=Re_lo!$E$5,BT$5=VLOOKUP(Re_lo!$H$5,Re_lo!$N$5:$O$16,2,0)),AR308,""))</f>
        <v/>
      </c>
      <c r="BU308" s="125" t="str">
        <f>IF(ISERR(IF(AND($I308=Re_lo!$E$5,BU$5=VLOOKUP(Re_lo!$H$5,Re_lo!$N$5:$O$16,2,0)),AS308,"")),"",IF(AND($I308=Re_lo!$E$5,BU$5=VLOOKUP(Re_lo!$H$5,Re_lo!$N$5:$O$16,2,0)),AS308,""))</f>
        <v/>
      </c>
      <c r="BV308" s="125" t="str">
        <f>IF(ISERR(IF(AND($I308=Re_lo!$E$5,BV$5=VLOOKUP(Re_lo!$H$5,Re_lo!$N$5:$O$16,2,0)),AT308,"")),"",IF(AND($I308=Re_lo!$E$5,BV$5=VLOOKUP(Re_lo!$H$5,Re_lo!$N$5:$O$16,2,0)),AT308,""))</f>
        <v/>
      </c>
      <c r="BW308" s="125" t="str">
        <f>IF(ISERR(IF(AND($I308=Re_lo!$E$5,BW$5=VLOOKUP(Re_lo!$H$5,Re_lo!$N$5:$O$16,2,0)),AU308,"")),"",IF(AND($I308=Re_lo!$E$5,BW$5=VLOOKUP(Re_lo!$H$5,Re_lo!$N$5:$O$16,2,0)),AU308,""))</f>
        <v/>
      </c>
      <c r="BX308" s="125" t="str">
        <f>IF(ISERR(IF(AND($I308=Re_lo!$E$5,BX$5=VLOOKUP(Re_lo!$H$5,Re_lo!$N$5:$O$16,2,0)),AV308,"")),"",IF(AND($I308=Re_lo!$E$5,BX$5=VLOOKUP(Re_lo!$H$5,Re_lo!$N$5:$O$16,2,0)),AV308,""))</f>
        <v/>
      </c>
      <c r="BY308" s="125" t="str">
        <f>IF(ISERR(IF(AND($I308=Re_lo!$E$5,BY$5=VLOOKUP(Re_lo!$H$5,Re_lo!$N$5:$O$16,2,0)),AW308,"")),"",IF(AND($I308=Re_lo!$E$5,BY$5=VLOOKUP(Re_lo!$H$5,Re_lo!$N$5:$O$16,2,0)),AW308,""))</f>
        <v/>
      </c>
      <c r="BZ308" s="125" t="str">
        <f>IF(ISERR(IF(AND($I308=Re_lo!$E$5,BZ$5=VLOOKUP(Re_lo!$H$5,Re_lo!$N$5:$O$16,2,0)),AX308,"")),"",IF(AND($I308=Re_lo!$E$5,BZ$5=VLOOKUP(Re_lo!$H$5,Re_lo!$N$5:$O$16,2,0)),AX308,""))</f>
        <v/>
      </c>
      <c r="CA308" s="125" t="str">
        <f>IF(ISERR(IF(AND($I308=Re_lo!$E$5,CA$5=VLOOKUP(Re_lo!$H$5,Re_lo!$N$5:$O$16,2,0)),AY308,"")),"",IF(AND($I308=Re_lo!$E$5,CA$5=VLOOKUP(Re_lo!$H$5,Re_lo!$N$5:$O$16,2,0)),AY308,""))</f>
        <v/>
      </c>
      <c r="CB308" s="125" t="str">
        <f>IF(ISERR(IF(AND($I308=Re_lo!$E$5,CB$5=VLOOKUP(Re_lo!$H$5,Re_lo!$N$5:$O$16,2,0)),AZ308,"")),"",IF(AND($I308=Re_lo!$E$5,CB$5=VLOOKUP(Re_lo!$H$5,Re_lo!$N$5:$O$16,2,0)),AZ308,""))</f>
        <v/>
      </c>
      <c r="CC308" s="125" t="str">
        <f>IF(ISERR(IF(AND($I308=Re_lo!$E$5,CC$5=VLOOKUP(Re_lo!$H$5,Re_lo!$N$5:$O$16,2,0)),BA308,"")),"",IF(AND($I308=Re_lo!$E$5,CC$5=VLOOKUP(Re_lo!$H$5,Re_lo!$N$5:$O$16,2,0)),BA308,""))</f>
        <v/>
      </c>
      <c r="CD308" s="125" t="str">
        <f>IF(ISERR(IF(AND($I308=Re_lo!$E$5,CD$5=VLOOKUP(Re_lo!$H$5,Re_lo!$N$5:$O$16,2,0)),BB308,"")),"",IF(AND($I308=Re_lo!$E$5,CD$5=VLOOKUP(Re_lo!$H$5,Re_lo!$N$5:$O$16,2,0)),BB308,""))</f>
        <v/>
      </c>
      <c r="CF308" s="125" t="str">
        <f>IF($C308="","",COUNTIFS(Con_ve!$C$6:$C$1005,$C308,Con_ve!$Q$6:$Q$1005,Cad_cl!CF$5))</f>
        <v/>
      </c>
      <c r="CG308" s="125" t="str">
        <f>IF($C308="","",COUNTIFS(Con_ve!$C$6:$C$1005,$C308,Con_ve!$Q$6:$Q$1005,Cad_cl!CG$5))</f>
        <v/>
      </c>
      <c r="CH308" s="125" t="str">
        <f>IF($C308="","",COUNTIFS(Con_ve!$C$6:$C$1005,$C308,Con_ve!$Q$6:$Q$1005,Cad_cl!CH$5))</f>
        <v/>
      </c>
      <c r="CI308" s="125" t="str">
        <f>IF($C308="","",COUNTIFS(Con_ve!$C$6:$C$1005,$C308,Con_ve!$Q$6:$Q$1005,Cad_cl!CI$5))</f>
        <v/>
      </c>
      <c r="CJ308" s="125" t="str">
        <f>IF($C308="","",COUNTIFS(Con_ve!$C$6:$C$1005,$C308,Con_ve!$Q$6:$Q$1005,Cad_cl!CJ$5))</f>
        <v/>
      </c>
      <c r="CK308" s="125" t="str">
        <f>IF($C308="","",COUNTIFS(Con_ve!$C$6:$C$1005,$C308,Con_ve!$Q$6:$Q$1005,Cad_cl!CK$5))</f>
        <v/>
      </c>
      <c r="CL308" s="125" t="str">
        <f>IF($C308="","",COUNTIFS(Con_ve!$C$6:$C$1005,$C308,Con_ve!$Q$6:$Q$1005,Cad_cl!CL$5))</f>
        <v/>
      </c>
      <c r="CM308" s="125" t="str">
        <f>IF($C308="","",COUNTIFS(Con_ve!$C$6:$C$1005,$C308,Con_ve!$Q$6:$Q$1005,Cad_cl!CM$5))</f>
        <v/>
      </c>
      <c r="CN308" s="125" t="str">
        <f>IF($C308="","",COUNTIFS(Con_ve!$C$6:$C$1005,$C308,Con_ve!$Q$6:$Q$1005,Cad_cl!CN$5))</f>
        <v/>
      </c>
      <c r="CO308" s="125" t="str">
        <f>IF($C308="","",COUNTIFS(Con_ve!$C$6:$C$1005,$C308,Con_ve!$Q$6:$Q$1005,Cad_cl!CO$5))</f>
        <v/>
      </c>
      <c r="CP308" s="125" t="str">
        <f>IF($C308="","",COUNTIFS(Con_ve!$C$6:$C$1005,$C308,Con_ve!$Q$6:$Q$1005,Cad_cl!CP$5))</f>
        <v/>
      </c>
      <c r="CQ308" s="125" t="str">
        <f>IF($C308="","",COUNTIFS(Con_ve!$C$6:$C$1005,$C308,Con_ve!$Q$6:$Q$1005,Cad_cl!CQ$5))</f>
        <v/>
      </c>
      <c r="CR308" s="125">
        <f t="shared" si="14"/>
        <v>0</v>
      </c>
    </row>
    <row r="309" spans="3:96" ht="30" customHeight="1">
      <c r="C309" s="153"/>
      <c r="D309" s="153"/>
      <c r="E309" s="154"/>
      <c r="F309" s="153"/>
      <c r="G309" s="155"/>
      <c r="H309" s="153"/>
      <c r="I309" s="153"/>
      <c r="J309" s="132" t="s">
        <v>309</v>
      </c>
      <c r="K309" s="133" t="s">
        <v>309</v>
      </c>
      <c r="L309" s="153"/>
      <c r="M309" s="153"/>
      <c r="N309" s="153"/>
      <c r="O309" s="153"/>
      <c r="P309" s="153"/>
      <c r="Q309" s="153"/>
      <c r="AP309" s="134" t="str">
        <f>IF(ISERR(IF($C309="","",SUMIFS(Con_ve!$F$6:$F$1005,Con_ve!$C$6:$C$1005,$C309,Con_ve!$I$6:$I$1005,"Fechada",Con_ve!$Q$6:$Q$1005,Cad_cl!AP$5))),"",IF($C309="","",SUMIFS(Con_ve!$F$6:$F$1005,Con_ve!$C$6:$C$1005,$C309,Con_ve!$I$6:$I$1005,"Fechada",Con_ve!$Q$6:$Q$1005,Cad_cl!AP$5)))</f>
        <v/>
      </c>
      <c r="AQ309" s="134" t="str">
        <f>IF(ISERR(IF($C309="","",SUMIFS(Con_ve!$F$6:$F$1005,Con_ve!$C$6:$C$1005,$C309,Con_ve!$I$6:$I$1005,"Fechada",Con_ve!$Q$6:$Q$1005,Cad_cl!AQ$5))),"",IF($C309="","",SUMIFS(Con_ve!$F$6:$F$1005,Con_ve!$C$6:$C$1005,$C309,Con_ve!$I$6:$I$1005,"Fechada",Con_ve!$Q$6:$Q$1005,Cad_cl!AQ$5)))</f>
        <v/>
      </c>
      <c r="AR309" s="134" t="str">
        <f>IF(ISERR(IF($C309="","",SUMIFS(Con_ve!$F$6:$F$1005,Con_ve!$C$6:$C$1005,$C309,Con_ve!$I$6:$I$1005,"Fechada",Con_ve!$Q$6:$Q$1005,Cad_cl!AR$5))),"",IF($C309="","",SUMIFS(Con_ve!$F$6:$F$1005,Con_ve!$C$6:$C$1005,$C309,Con_ve!$I$6:$I$1005,"Fechada",Con_ve!$Q$6:$Q$1005,Cad_cl!AR$5)))</f>
        <v/>
      </c>
      <c r="AS309" s="134" t="str">
        <f>IF(ISERR(IF($C309="","",SUMIFS(Con_ve!$F$6:$F$1005,Con_ve!$C$6:$C$1005,$C309,Con_ve!$I$6:$I$1005,"Fechada",Con_ve!$Q$6:$Q$1005,Cad_cl!AS$5))),"",IF($C309="","",SUMIFS(Con_ve!$F$6:$F$1005,Con_ve!$C$6:$C$1005,$C309,Con_ve!$I$6:$I$1005,"Fechada",Con_ve!$Q$6:$Q$1005,Cad_cl!AS$5)))</f>
        <v/>
      </c>
      <c r="AT309" s="134" t="str">
        <f>IF(ISERR(IF($C309="","",SUMIFS(Con_ve!$F$6:$F$1005,Con_ve!$C$6:$C$1005,$C309,Con_ve!$I$6:$I$1005,"Fechada",Con_ve!$Q$6:$Q$1005,Cad_cl!AT$5))),"",IF($C309="","",SUMIFS(Con_ve!$F$6:$F$1005,Con_ve!$C$6:$C$1005,$C309,Con_ve!$I$6:$I$1005,"Fechada",Con_ve!$Q$6:$Q$1005,Cad_cl!AT$5)))</f>
        <v/>
      </c>
      <c r="AU309" s="134" t="str">
        <f>IF(ISERR(IF($C309="","",SUMIFS(Con_ve!$F$6:$F$1005,Con_ve!$C$6:$C$1005,$C309,Con_ve!$I$6:$I$1005,"Fechada",Con_ve!$Q$6:$Q$1005,Cad_cl!AU$5))),"",IF($C309="","",SUMIFS(Con_ve!$F$6:$F$1005,Con_ve!$C$6:$C$1005,$C309,Con_ve!$I$6:$I$1005,"Fechada",Con_ve!$Q$6:$Q$1005,Cad_cl!AU$5)))</f>
        <v/>
      </c>
      <c r="AV309" s="134" t="str">
        <f>IF(ISERR(IF($C309="","",SUMIFS(Con_ve!$F$6:$F$1005,Con_ve!$C$6:$C$1005,$C309,Con_ve!$I$6:$I$1005,"Fechada",Con_ve!$Q$6:$Q$1005,Cad_cl!AV$5))),"",IF($C309="","",SUMIFS(Con_ve!$F$6:$F$1005,Con_ve!$C$6:$C$1005,$C309,Con_ve!$I$6:$I$1005,"Fechada",Con_ve!$Q$6:$Q$1005,Cad_cl!AV$5)))</f>
        <v/>
      </c>
      <c r="AW309" s="134" t="str">
        <f>IF(ISERR(IF($C309="","",SUMIFS(Con_ve!$F$6:$F$1005,Con_ve!$C$6:$C$1005,$C309,Con_ve!$I$6:$I$1005,"Fechada",Con_ve!$Q$6:$Q$1005,Cad_cl!AW$5))),"",IF($C309="","",SUMIFS(Con_ve!$F$6:$F$1005,Con_ve!$C$6:$C$1005,$C309,Con_ve!$I$6:$I$1005,"Fechada",Con_ve!$Q$6:$Q$1005,Cad_cl!AW$5)))</f>
        <v/>
      </c>
      <c r="AX309" s="134" t="str">
        <f>IF(ISERR(IF($C309="","",SUMIFS(Con_ve!$F$6:$F$1005,Con_ve!$C$6:$C$1005,$C309,Con_ve!$I$6:$I$1005,"Fechada",Con_ve!$Q$6:$Q$1005,Cad_cl!AX$5))),"",IF($C309="","",SUMIFS(Con_ve!$F$6:$F$1005,Con_ve!$C$6:$C$1005,$C309,Con_ve!$I$6:$I$1005,"Fechada",Con_ve!$Q$6:$Q$1005,Cad_cl!AX$5)))</f>
        <v/>
      </c>
      <c r="AY309" s="134" t="str">
        <f>IF(ISERR(IF($C309="","",SUMIFS(Con_ve!$F$6:$F$1005,Con_ve!$C$6:$C$1005,$C309,Con_ve!$I$6:$I$1005,"Fechada",Con_ve!$Q$6:$Q$1005,Cad_cl!AY$5))),"",IF($C309="","",SUMIFS(Con_ve!$F$6:$F$1005,Con_ve!$C$6:$C$1005,$C309,Con_ve!$I$6:$I$1005,"Fechada",Con_ve!$Q$6:$Q$1005,Cad_cl!AY$5)))</f>
        <v/>
      </c>
      <c r="AZ309" s="134" t="str">
        <f>IF(ISERR(IF($C309="","",SUMIFS(Con_ve!$F$6:$F$1005,Con_ve!$C$6:$C$1005,$C309,Con_ve!$I$6:$I$1005,"Fechada",Con_ve!$Q$6:$Q$1005,Cad_cl!AZ$5))),"",IF($C309="","",SUMIFS(Con_ve!$F$6:$F$1005,Con_ve!$C$6:$C$1005,$C309,Con_ve!$I$6:$I$1005,"Fechada",Con_ve!$Q$6:$Q$1005,Cad_cl!AZ$5)))</f>
        <v/>
      </c>
      <c r="BA309" s="134" t="str">
        <f>IF(ISERR(IF($C309="","",SUMIFS(Con_ve!$F$6:$F$1005,Con_ve!$C$6:$C$1005,$C309,Con_ve!$I$6:$I$1005,"Fechada",Con_ve!$Q$6:$Q$1005,Cad_cl!BA$5))),"",IF($C309="","",SUMIFS(Con_ve!$F$6:$F$1005,Con_ve!$C$6:$C$1005,$C309,Con_ve!$I$6:$I$1005,"Fechada",Con_ve!$Q$6:$Q$1005,Cad_cl!BA$5)))</f>
        <v/>
      </c>
      <c r="BB309" s="134">
        <f t="shared" si="12"/>
        <v>0</v>
      </c>
      <c r="BD309" s="134" t="str">
        <f>IF(ISERR(IF($C309="","",SUMIFS(Con_ve!$F$6:$F$1005,Con_ve!$C$6:$C$1005,$C309,Con_ve!$I$6:$I$1005,"Em negociação",Con_ve!$Q$6:$Q$1005,Cad_cl!BD$5))),"",IF($C309="","",SUMIFS(Con_ve!$F$6:$F$1005,Con_ve!$C$6:$C$1005,$C309,Con_ve!$I$6:$I$1005,"Em negociação",Con_ve!$Q$6:$Q$1005,Cad_cl!BD$5)))</f>
        <v/>
      </c>
      <c r="BE309" s="134" t="str">
        <f>IF(ISERR(IF($C309="","",SUMIFS(Con_ve!$F$6:$F$1005,Con_ve!$C$6:$C$1005,$C309,Con_ve!$I$6:$I$1005,"Em negociação",Con_ve!$Q$6:$Q$1005,Cad_cl!BE$5))),"",IF($C309="","",SUMIFS(Con_ve!$F$6:$F$1005,Con_ve!$C$6:$C$1005,$C309,Con_ve!$I$6:$I$1005,"Em negociação",Con_ve!$Q$6:$Q$1005,Cad_cl!BE$5)))</f>
        <v/>
      </c>
      <c r="BF309" s="134" t="str">
        <f>IF(ISERR(IF($C309="","",SUMIFS(Con_ve!$F$6:$F$1005,Con_ve!$C$6:$C$1005,$C309,Con_ve!$I$6:$I$1005,"Em negociação",Con_ve!$Q$6:$Q$1005,Cad_cl!BF$5))),"",IF($C309="","",SUMIFS(Con_ve!$F$6:$F$1005,Con_ve!$C$6:$C$1005,$C309,Con_ve!$I$6:$I$1005,"Em negociação",Con_ve!$Q$6:$Q$1005,Cad_cl!BF$5)))</f>
        <v/>
      </c>
      <c r="BG309" s="134" t="str">
        <f>IF(ISERR(IF($C309="","",SUMIFS(Con_ve!$F$6:$F$1005,Con_ve!$C$6:$C$1005,$C309,Con_ve!$I$6:$I$1005,"Em negociação",Con_ve!$Q$6:$Q$1005,Cad_cl!BG$5))),"",IF($C309="","",SUMIFS(Con_ve!$F$6:$F$1005,Con_ve!$C$6:$C$1005,$C309,Con_ve!$I$6:$I$1005,"Em negociação",Con_ve!$Q$6:$Q$1005,Cad_cl!BG$5)))</f>
        <v/>
      </c>
      <c r="BH309" s="134" t="str">
        <f>IF(ISERR(IF($C309="","",SUMIFS(Con_ve!$F$6:$F$1005,Con_ve!$C$6:$C$1005,$C309,Con_ve!$I$6:$I$1005,"Em negociação",Con_ve!$Q$6:$Q$1005,Cad_cl!BH$5))),"",IF($C309="","",SUMIFS(Con_ve!$F$6:$F$1005,Con_ve!$C$6:$C$1005,$C309,Con_ve!$I$6:$I$1005,"Em negociação",Con_ve!$Q$6:$Q$1005,Cad_cl!BH$5)))</f>
        <v/>
      </c>
      <c r="BI309" s="134" t="str">
        <f>IF(ISERR(IF($C309="","",SUMIFS(Con_ve!$F$6:$F$1005,Con_ve!$C$6:$C$1005,$C309,Con_ve!$I$6:$I$1005,"Em negociação",Con_ve!$Q$6:$Q$1005,Cad_cl!BI$5))),"",IF($C309="","",SUMIFS(Con_ve!$F$6:$F$1005,Con_ve!$C$6:$C$1005,$C309,Con_ve!$I$6:$I$1005,"Em negociação",Con_ve!$Q$6:$Q$1005,Cad_cl!BI$5)))</f>
        <v/>
      </c>
      <c r="BJ309" s="134" t="str">
        <f>IF(ISERR(IF($C309="","",SUMIFS(Con_ve!$F$6:$F$1005,Con_ve!$C$6:$C$1005,$C309,Con_ve!$I$6:$I$1005,"Em negociação",Con_ve!$Q$6:$Q$1005,Cad_cl!BJ$5))),"",IF($C309="","",SUMIFS(Con_ve!$F$6:$F$1005,Con_ve!$C$6:$C$1005,$C309,Con_ve!$I$6:$I$1005,"Em negociação",Con_ve!$Q$6:$Q$1005,Cad_cl!BJ$5)))</f>
        <v/>
      </c>
      <c r="BK309" s="134" t="str">
        <f>IF(ISERR(IF($C309="","",SUMIFS(Con_ve!$F$6:$F$1005,Con_ve!$C$6:$C$1005,$C309,Con_ve!$I$6:$I$1005,"Em negociação",Con_ve!$Q$6:$Q$1005,Cad_cl!BK$5))),"",IF($C309="","",SUMIFS(Con_ve!$F$6:$F$1005,Con_ve!$C$6:$C$1005,$C309,Con_ve!$I$6:$I$1005,"Em negociação",Con_ve!$Q$6:$Q$1005,Cad_cl!BK$5)))</f>
        <v/>
      </c>
      <c r="BL309" s="134" t="str">
        <f>IF(ISERR(IF($C309="","",SUMIFS(Con_ve!$F$6:$F$1005,Con_ve!$C$6:$C$1005,$C309,Con_ve!$I$6:$I$1005,"Em negociação",Con_ve!$Q$6:$Q$1005,Cad_cl!BL$5))),"",IF($C309="","",SUMIFS(Con_ve!$F$6:$F$1005,Con_ve!$C$6:$C$1005,$C309,Con_ve!$I$6:$I$1005,"Em negociação",Con_ve!$Q$6:$Q$1005,Cad_cl!BL$5)))</f>
        <v/>
      </c>
      <c r="BM309" s="134" t="str">
        <f>IF(ISERR(IF($C309="","",SUMIFS(Con_ve!$F$6:$F$1005,Con_ve!$C$6:$C$1005,$C309,Con_ve!$I$6:$I$1005,"Em negociação",Con_ve!$Q$6:$Q$1005,Cad_cl!BM$5))),"",IF($C309="","",SUMIFS(Con_ve!$F$6:$F$1005,Con_ve!$C$6:$C$1005,$C309,Con_ve!$I$6:$I$1005,"Em negociação",Con_ve!$Q$6:$Q$1005,Cad_cl!BM$5)))</f>
        <v/>
      </c>
      <c r="BN309" s="134" t="str">
        <f>IF(ISERR(IF($C309="","",SUMIFS(Con_ve!$F$6:$F$1005,Con_ve!$C$6:$C$1005,$C309,Con_ve!$I$6:$I$1005,"Em negociação",Con_ve!$Q$6:$Q$1005,Cad_cl!BN$5))),"",IF($C309="","",SUMIFS(Con_ve!$F$6:$F$1005,Con_ve!$C$6:$C$1005,$C309,Con_ve!$I$6:$I$1005,"Em negociação",Con_ve!$Q$6:$Q$1005,Cad_cl!BN$5)))</f>
        <v/>
      </c>
      <c r="BO309" s="134" t="str">
        <f>IF(ISERR(IF($C309="","",SUMIFS(Con_ve!$F$6:$F$1005,Con_ve!$C$6:$C$1005,$C309,Con_ve!$I$6:$I$1005,"Em negociação",Con_ve!$Q$6:$Q$1005,Cad_cl!BO$5))),"",IF($C309="","",SUMIFS(Con_ve!$F$6:$F$1005,Con_ve!$C$6:$C$1005,$C309,Con_ve!$I$6:$I$1005,"Em negociação",Con_ve!$Q$6:$Q$1005,Cad_cl!BO$5)))</f>
        <v/>
      </c>
      <c r="BP309" s="134">
        <f t="shared" si="13"/>
        <v>0</v>
      </c>
      <c r="BR309" s="125" t="str">
        <f>IF(ISERR(IF(AND($I309=Re_lo!$E$5,BR$5=VLOOKUP(Re_lo!$H$5,Re_lo!$N$5:$O$16,2,0)),AP309,"")),"",IF(AND($I309=Re_lo!$E$5,BR$5=VLOOKUP(Re_lo!$H$5,Re_lo!$N$5:$O$16,2,0)),AP309,""))</f>
        <v/>
      </c>
      <c r="BS309" s="125" t="str">
        <f>IF(ISERR(IF(AND($I309=Re_lo!$E$5,BS$5=VLOOKUP(Re_lo!$H$5,Re_lo!$N$5:$O$16,2,0)),AQ309,"")),"",IF(AND($I309=Re_lo!$E$5,BS$5=VLOOKUP(Re_lo!$H$5,Re_lo!$N$5:$O$16,2,0)),AQ309,""))</f>
        <v/>
      </c>
      <c r="BT309" s="125" t="str">
        <f>IF(ISERR(IF(AND($I309=Re_lo!$E$5,BT$5=VLOOKUP(Re_lo!$H$5,Re_lo!$N$5:$O$16,2,0)),AR309,"")),"",IF(AND($I309=Re_lo!$E$5,BT$5=VLOOKUP(Re_lo!$H$5,Re_lo!$N$5:$O$16,2,0)),AR309,""))</f>
        <v/>
      </c>
      <c r="BU309" s="125" t="str">
        <f>IF(ISERR(IF(AND($I309=Re_lo!$E$5,BU$5=VLOOKUP(Re_lo!$H$5,Re_lo!$N$5:$O$16,2,0)),AS309,"")),"",IF(AND($I309=Re_lo!$E$5,BU$5=VLOOKUP(Re_lo!$H$5,Re_lo!$N$5:$O$16,2,0)),AS309,""))</f>
        <v/>
      </c>
      <c r="BV309" s="125" t="str">
        <f>IF(ISERR(IF(AND($I309=Re_lo!$E$5,BV$5=VLOOKUP(Re_lo!$H$5,Re_lo!$N$5:$O$16,2,0)),AT309,"")),"",IF(AND($I309=Re_lo!$E$5,BV$5=VLOOKUP(Re_lo!$H$5,Re_lo!$N$5:$O$16,2,0)),AT309,""))</f>
        <v/>
      </c>
      <c r="BW309" s="125" t="str">
        <f>IF(ISERR(IF(AND($I309=Re_lo!$E$5,BW$5=VLOOKUP(Re_lo!$H$5,Re_lo!$N$5:$O$16,2,0)),AU309,"")),"",IF(AND($I309=Re_lo!$E$5,BW$5=VLOOKUP(Re_lo!$H$5,Re_lo!$N$5:$O$16,2,0)),AU309,""))</f>
        <v/>
      </c>
      <c r="BX309" s="125" t="str">
        <f>IF(ISERR(IF(AND($I309=Re_lo!$E$5,BX$5=VLOOKUP(Re_lo!$H$5,Re_lo!$N$5:$O$16,2,0)),AV309,"")),"",IF(AND($I309=Re_lo!$E$5,BX$5=VLOOKUP(Re_lo!$H$5,Re_lo!$N$5:$O$16,2,0)),AV309,""))</f>
        <v/>
      </c>
      <c r="BY309" s="125" t="str">
        <f>IF(ISERR(IF(AND($I309=Re_lo!$E$5,BY$5=VLOOKUP(Re_lo!$H$5,Re_lo!$N$5:$O$16,2,0)),AW309,"")),"",IF(AND($I309=Re_lo!$E$5,BY$5=VLOOKUP(Re_lo!$H$5,Re_lo!$N$5:$O$16,2,0)),AW309,""))</f>
        <v/>
      </c>
      <c r="BZ309" s="125" t="str">
        <f>IF(ISERR(IF(AND($I309=Re_lo!$E$5,BZ$5=VLOOKUP(Re_lo!$H$5,Re_lo!$N$5:$O$16,2,0)),AX309,"")),"",IF(AND($I309=Re_lo!$E$5,BZ$5=VLOOKUP(Re_lo!$H$5,Re_lo!$N$5:$O$16,2,0)),AX309,""))</f>
        <v/>
      </c>
      <c r="CA309" s="125" t="str">
        <f>IF(ISERR(IF(AND($I309=Re_lo!$E$5,CA$5=VLOOKUP(Re_lo!$H$5,Re_lo!$N$5:$O$16,2,0)),AY309,"")),"",IF(AND($I309=Re_lo!$E$5,CA$5=VLOOKUP(Re_lo!$H$5,Re_lo!$N$5:$O$16,2,0)),AY309,""))</f>
        <v/>
      </c>
      <c r="CB309" s="125" t="str">
        <f>IF(ISERR(IF(AND($I309=Re_lo!$E$5,CB$5=VLOOKUP(Re_lo!$H$5,Re_lo!$N$5:$O$16,2,0)),AZ309,"")),"",IF(AND($I309=Re_lo!$E$5,CB$5=VLOOKUP(Re_lo!$H$5,Re_lo!$N$5:$O$16,2,0)),AZ309,""))</f>
        <v/>
      </c>
      <c r="CC309" s="125" t="str">
        <f>IF(ISERR(IF(AND($I309=Re_lo!$E$5,CC$5=VLOOKUP(Re_lo!$H$5,Re_lo!$N$5:$O$16,2,0)),BA309,"")),"",IF(AND($I309=Re_lo!$E$5,CC$5=VLOOKUP(Re_lo!$H$5,Re_lo!$N$5:$O$16,2,0)),BA309,""))</f>
        <v/>
      </c>
      <c r="CD309" s="125" t="str">
        <f>IF(ISERR(IF(AND($I309=Re_lo!$E$5,CD$5=VLOOKUP(Re_lo!$H$5,Re_lo!$N$5:$O$16,2,0)),BB309,"")),"",IF(AND($I309=Re_lo!$E$5,CD$5=VLOOKUP(Re_lo!$H$5,Re_lo!$N$5:$O$16,2,0)),BB309,""))</f>
        <v/>
      </c>
      <c r="CF309" s="125" t="str">
        <f>IF($C309="","",COUNTIFS(Con_ve!$C$6:$C$1005,$C309,Con_ve!$Q$6:$Q$1005,Cad_cl!CF$5))</f>
        <v/>
      </c>
      <c r="CG309" s="125" t="str">
        <f>IF($C309="","",COUNTIFS(Con_ve!$C$6:$C$1005,$C309,Con_ve!$Q$6:$Q$1005,Cad_cl!CG$5))</f>
        <v/>
      </c>
      <c r="CH309" s="125" t="str">
        <f>IF($C309="","",COUNTIFS(Con_ve!$C$6:$C$1005,$C309,Con_ve!$Q$6:$Q$1005,Cad_cl!CH$5))</f>
        <v/>
      </c>
      <c r="CI309" s="125" t="str">
        <f>IF($C309="","",COUNTIFS(Con_ve!$C$6:$C$1005,$C309,Con_ve!$Q$6:$Q$1005,Cad_cl!CI$5))</f>
        <v/>
      </c>
      <c r="CJ309" s="125" t="str">
        <f>IF($C309="","",COUNTIFS(Con_ve!$C$6:$C$1005,$C309,Con_ve!$Q$6:$Q$1005,Cad_cl!CJ$5))</f>
        <v/>
      </c>
      <c r="CK309" s="125" t="str">
        <f>IF($C309="","",COUNTIFS(Con_ve!$C$6:$C$1005,$C309,Con_ve!$Q$6:$Q$1005,Cad_cl!CK$5))</f>
        <v/>
      </c>
      <c r="CL309" s="125" t="str">
        <f>IF($C309="","",COUNTIFS(Con_ve!$C$6:$C$1005,$C309,Con_ve!$Q$6:$Q$1005,Cad_cl!CL$5))</f>
        <v/>
      </c>
      <c r="CM309" s="125" t="str">
        <f>IF($C309="","",COUNTIFS(Con_ve!$C$6:$C$1005,$C309,Con_ve!$Q$6:$Q$1005,Cad_cl!CM$5))</f>
        <v/>
      </c>
      <c r="CN309" s="125" t="str">
        <f>IF($C309="","",COUNTIFS(Con_ve!$C$6:$C$1005,$C309,Con_ve!$Q$6:$Q$1005,Cad_cl!CN$5))</f>
        <v/>
      </c>
      <c r="CO309" s="125" t="str">
        <f>IF($C309="","",COUNTIFS(Con_ve!$C$6:$C$1005,$C309,Con_ve!$Q$6:$Q$1005,Cad_cl!CO$5))</f>
        <v/>
      </c>
      <c r="CP309" s="125" t="str">
        <f>IF($C309="","",COUNTIFS(Con_ve!$C$6:$C$1005,$C309,Con_ve!$Q$6:$Q$1005,Cad_cl!CP$5))</f>
        <v/>
      </c>
      <c r="CQ309" s="125" t="str">
        <f>IF($C309="","",COUNTIFS(Con_ve!$C$6:$C$1005,$C309,Con_ve!$Q$6:$Q$1005,Cad_cl!CQ$5))</f>
        <v/>
      </c>
      <c r="CR309" s="125">
        <f t="shared" si="14"/>
        <v>0</v>
      </c>
    </row>
    <row r="310" spans="3:96" ht="30" customHeight="1">
      <c r="C310" s="153"/>
      <c r="D310" s="153"/>
      <c r="E310" s="154"/>
      <c r="F310" s="153"/>
      <c r="G310" s="155"/>
      <c r="H310" s="153"/>
      <c r="I310" s="153"/>
      <c r="J310" s="132" t="s">
        <v>309</v>
      </c>
      <c r="K310" s="133" t="s">
        <v>309</v>
      </c>
      <c r="L310" s="153"/>
      <c r="M310" s="153"/>
      <c r="N310" s="153"/>
      <c r="O310" s="153"/>
      <c r="P310" s="153"/>
      <c r="Q310" s="153"/>
      <c r="AP310" s="134" t="str">
        <f>IF(ISERR(IF($C310="","",SUMIFS(Con_ve!$F$6:$F$1005,Con_ve!$C$6:$C$1005,$C310,Con_ve!$I$6:$I$1005,"Fechada",Con_ve!$Q$6:$Q$1005,Cad_cl!AP$5))),"",IF($C310="","",SUMIFS(Con_ve!$F$6:$F$1005,Con_ve!$C$6:$C$1005,$C310,Con_ve!$I$6:$I$1005,"Fechada",Con_ve!$Q$6:$Q$1005,Cad_cl!AP$5)))</f>
        <v/>
      </c>
      <c r="AQ310" s="134" t="str">
        <f>IF(ISERR(IF($C310="","",SUMIFS(Con_ve!$F$6:$F$1005,Con_ve!$C$6:$C$1005,$C310,Con_ve!$I$6:$I$1005,"Fechada",Con_ve!$Q$6:$Q$1005,Cad_cl!AQ$5))),"",IF($C310="","",SUMIFS(Con_ve!$F$6:$F$1005,Con_ve!$C$6:$C$1005,$C310,Con_ve!$I$6:$I$1005,"Fechada",Con_ve!$Q$6:$Q$1005,Cad_cl!AQ$5)))</f>
        <v/>
      </c>
      <c r="AR310" s="134" t="str">
        <f>IF(ISERR(IF($C310="","",SUMIFS(Con_ve!$F$6:$F$1005,Con_ve!$C$6:$C$1005,$C310,Con_ve!$I$6:$I$1005,"Fechada",Con_ve!$Q$6:$Q$1005,Cad_cl!AR$5))),"",IF($C310="","",SUMIFS(Con_ve!$F$6:$F$1005,Con_ve!$C$6:$C$1005,$C310,Con_ve!$I$6:$I$1005,"Fechada",Con_ve!$Q$6:$Q$1005,Cad_cl!AR$5)))</f>
        <v/>
      </c>
      <c r="AS310" s="134" t="str">
        <f>IF(ISERR(IF($C310="","",SUMIFS(Con_ve!$F$6:$F$1005,Con_ve!$C$6:$C$1005,$C310,Con_ve!$I$6:$I$1005,"Fechada",Con_ve!$Q$6:$Q$1005,Cad_cl!AS$5))),"",IF($C310="","",SUMIFS(Con_ve!$F$6:$F$1005,Con_ve!$C$6:$C$1005,$C310,Con_ve!$I$6:$I$1005,"Fechada",Con_ve!$Q$6:$Q$1005,Cad_cl!AS$5)))</f>
        <v/>
      </c>
      <c r="AT310" s="134" t="str">
        <f>IF(ISERR(IF($C310="","",SUMIFS(Con_ve!$F$6:$F$1005,Con_ve!$C$6:$C$1005,$C310,Con_ve!$I$6:$I$1005,"Fechada",Con_ve!$Q$6:$Q$1005,Cad_cl!AT$5))),"",IF($C310="","",SUMIFS(Con_ve!$F$6:$F$1005,Con_ve!$C$6:$C$1005,$C310,Con_ve!$I$6:$I$1005,"Fechada",Con_ve!$Q$6:$Q$1005,Cad_cl!AT$5)))</f>
        <v/>
      </c>
      <c r="AU310" s="134" t="str">
        <f>IF(ISERR(IF($C310="","",SUMIFS(Con_ve!$F$6:$F$1005,Con_ve!$C$6:$C$1005,$C310,Con_ve!$I$6:$I$1005,"Fechada",Con_ve!$Q$6:$Q$1005,Cad_cl!AU$5))),"",IF($C310="","",SUMIFS(Con_ve!$F$6:$F$1005,Con_ve!$C$6:$C$1005,$C310,Con_ve!$I$6:$I$1005,"Fechada",Con_ve!$Q$6:$Q$1005,Cad_cl!AU$5)))</f>
        <v/>
      </c>
      <c r="AV310" s="134" t="str">
        <f>IF(ISERR(IF($C310="","",SUMIFS(Con_ve!$F$6:$F$1005,Con_ve!$C$6:$C$1005,$C310,Con_ve!$I$6:$I$1005,"Fechada",Con_ve!$Q$6:$Q$1005,Cad_cl!AV$5))),"",IF($C310="","",SUMIFS(Con_ve!$F$6:$F$1005,Con_ve!$C$6:$C$1005,$C310,Con_ve!$I$6:$I$1005,"Fechada",Con_ve!$Q$6:$Q$1005,Cad_cl!AV$5)))</f>
        <v/>
      </c>
      <c r="AW310" s="134" t="str">
        <f>IF(ISERR(IF($C310="","",SUMIFS(Con_ve!$F$6:$F$1005,Con_ve!$C$6:$C$1005,$C310,Con_ve!$I$6:$I$1005,"Fechada",Con_ve!$Q$6:$Q$1005,Cad_cl!AW$5))),"",IF($C310="","",SUMIFS(Con_ve!$F$6:$F$1005,Con_ve!$C$6:$C$1005,$C310,Con_ve!$I$6:$I$1005,"Fechada",Con_ve!$Q$6:$Q$1005,Cad_cl!AW$5)))</f>
        <v/>
      </c>
      <c r="AX310" s="134" t="str">
        <f>IF(ISERR(IF($C310="","",SUMIFS(Con_ve!$F$6:$F$1005,Con_ve!$C$6:$C$1005,$C310,Con_ve!$I$6:$I$1005,"Fechada",Con_ve!$Q$6:$Q$1005,Cad_cl!AX$5))),"",IF($C310="","",SUMIFS(Con_ve!$F$6:$F$1005,Con_ve!$C$6:$C$1005,$C310,Con_ve!$I$6:$I$1005,"Fechada",Con_ve!$Q$6:$Q$1005,Cad_cl!AX$5)))</f>
        <v/>
      </c>
      <c r="AY310" s="134" t="str">
        <f>IF(ISERR(IF($C310="","",SUMIFS(Con_ve!$F$6:$F$1005,Con_ve!$C$6:$C$1005,$C310,Con_ve!$I$6:$I$1005,"Fechada",Con_ve!$Q$6:$Q$1005,Cad_cl!AY$5))),"",IF($C310="","",SUMIFS(Con_ve!$F$6:$F$1005,Con_ve!$C$6:$C$1005,$C310,Con_ve!$I$6:$I$1005,"Fechada",Con_ve!$Q$6:$Q$1005,Cad_cl!AY$5)))</f>
        <v/>
      </c>
      <c r="AZ310" s="134" t="str">
        <f>IF(ISERR(IF($C310="","",SUMIFS(Con_ve!$F$6:$F$1005,Con_ve!$C$6:$C$1005,$C310,Con_ve!$I$6:$I$1005,"Fechada",Con_ve!$Q$6:$Q$1005,Cad_cl!AZ$5))),"",IF($C310="","",SUMIFS(Con_ve!$F$6:$F$1005,Con_ve!$C$6:$C$1005,$C310,Con_ve!$I$6:$I$1005,"Fechada",Con_ve!$Q$6:$Q$1005,Cad_cl!AZ$5)))</f>
        <v/>
      </c>
      <c r="BA310" s="134" t="str">
        <f>IF(ISERR(IF($C310="","",SUMIFS(Con_ve!$F$6:$F$1005,Con_ve!$C$6:$C$1005,$C310,Con_ve!$I$6:$I$1005,"Fechada",Con_ve!$Q$6:$Q$1005,Cad_cl!BA$5))),"",IF($C310="","",SUMIFS(Con_ve!$F$6:$F$1005,Con_ve!$C$6:$C$1005,$C310,Con_ve!$I$6:$I$1005,"Fechada",Con_ve!$Q$6:$Q$1005,Cad_cl!BA$5)))</f>
        <v/>
      </c>
      <c r="BB310" s="134">
        <f t="shared" si="12"/>
        <v>0</v>
      </c>
      <c r="BD310" s="134" t="str">
        <f>IF(ISERR(IF($C310="","",SUMIFS(Con_ve!$F$6:$F$1005,Con_ve!$C$6:$C$1005,$C310,Con_ve!$I$6:$I$1005,"Em negociação",Con_ve!$Q$6:$Q$1005,Cad_cl!BD$5))),"",IF($C310="","",SUMIFS(Con_ve!$F$6:$F$1005,Con_ve!$C$6:$C$1005,$C310,Con_ve!$I$6:$I$1005,"Em negociação",Con_ve!$Q$6:$Q$1005,Cad_cl!BD$5)))</f>
        <v/>
      </c>
      <c r="BE310" s="134" t="str">
        <f>IF(ISERR(IF($C310="","",SUMIFS(Con_ve!$F$6:$F$1005,Con_ve!$C$6:$C$1005,$C310,Con_ve!$I$6:$I$1005,"Em negociação",Con_ve!$Q$6:$Q$1005,Cad_cl!BE$5))),"",IF($C310="","",SUMIFS(Con_ve!$F$6:$F$1005,Con_ve!$C$6:$C$1005,$C310,Con_ve!$I$6:$I$1005,"Em negociação",Con_ve!$Q$6:$Q$1005,Cad_cl!BE$5)))</f>
        <v/>
      </c>
      <c r="BF310" s="134" t="str">
        <f>IF(ISERR(IF($C310="","",SUMIFS(Con_ve!$F$6:$F$1005,Con_ve!$C$6:$C$1005,$C310,Con_ve!$I$6:$I$1005,"Em negociação",Con_ve!$Q$6:$Q$1005,Cad_cl!BF$5))),"",IF($C310="","",SUMIFS(Con_ve!$F$6:$F$1005,Con_ve!$C$6:$C$1005,$C310,Con_ve!$I$6:$I$1005,"Em negociação",Con_ve!$Q$6:$Q$1005,Cad_cl!BF$5)))</f>
        <v/>
      </c>
      <c r="BG310" s="134" t="str">
        <f>IF(ISERR(IF($C310="","",SUMIFS(Con_ve!$F$6:$F$1005,Con_ve!$C$6:$C$1005,$C310,Con_ve!$I$6:$I$1005,"Em negociação",Con_ve!$Q$6:$Q$1005,Cad_cl!BG$5))),"",IF($C310="","",SUMIFS(Con_ve!$F$6:$F$1005,Con_ve!$C$6:$C$1005,$C310,Con_ve!$I$6:$I$1005,"Em negociação",Con_ve!$Q$6:$Q$1005,Cad_cl!BG$5)))</f>
        <v/>
      </c>
      <c r="BH310" s="134" t="str">
        <f>IF(ISERR(IF($C310="","",SUMIFS(Con_ve!$F$6:$F$1005,Con_ve!$C$6:$C$1005,$C310,Con_ve!$I$6:$I$1005,"Em negociação",Con_ve!$Q$6:$Q$1005,Cad_cl!BH$5))),"",IF($C310="","",SUMIFS(Con_ve!$F$6:$F$1005,Con_ve!$C$6:$C$1005,$C310,Con_ve!$I$6:$I$1005,"Em negociação",Con_ve!$Q$6:$Q$1005,Cad_cl!BH$5)))</f>
        <v/>
      </c>
      <c r="BI310" s="134" t="str">
        <f>IF(ISERR(IF($C310="","",SUMIFS(Con_ve!$F$6:$F$1005,Con_ve!$C$6:$C$1005,$C310,Con_ve!$I$6:$I$1005,"Em negociação",Con_ve!$Q$6:$Q$1005,Cad_cl!BI$5))),"",IF($C310="","",SUMIFS(Con_ve!$F$6:$F$1005,Con_ve!$C$6:$C$1005,$C310,Con_ve!$I$6:$I$1005,"Em negociação",Con_ve!$Q$6:$Q$1005,Cad_cl!BI$5)))</f>
        <v/>
      </c>
      <c r="BJ310" s="134" t="str">
        <f>IF(ISERR(IF($C310="","",SUMIFS(Con_ve!$F$6:$F$1005,Con_ve!$C$6:$C$1005,$C310,Con_ve!$I$6:$I$1005,"Em negociação",Con_ve!$Q$6:$Q$1005,Cad_cl!BJ$5))),"",IF($C310="","",SUMIFS(Con_ve!$F$6:$F$1005,Con_ve!$C$6:$C$1005,$C310,Con_ve!$I$6:$I$1005,"Em negociação",Con_ve!$Q$6:$Q$1005,Cad_cl!BJ$5)))</f>
        <v/>
      </c>
      <c r="BK310" s="134" t="str">
        <f>IF(ISERR(IF($C310="","",SUMIFS(Con_ve!$F$6:$F$1005,Con_ve!$C$6:$C$1005,$C310,Con_ve!$I$6:$I$1005,"Em negociação",Con_ve!$Q$6:$Q$1005,Cad_cl!BK$5))),"",IF($C310="","",SUMIFS(Con_ve!$F$6:$F$1005,Con_ve!$C$6:$C$1005,$C310,Con_ve!$I$6:$I$1005,"Em negociação",Con_ve!$Q$6:$Q$1005,Cad_cl!BK$5)))</f>
        <v/>
      </c>
      <c r="BL310" s="134" t="str">
        <f>IF(ISERR(IF($C310="","",SUMIFS(Con_ve!$F$6:$F$1005,Con_ve!$C$6:$C$1005,$C310,Con_ve!$I$6:$I$1005,"Em negociação",Con_ve!$Q$6:$Q$1005,Cad_cl!BL$5))),"",IF($C310="","",SUMIFS(Con_ve!$F$6:$F$1005,Con_ve!$C$6:$C$1005,$C310,Con_ve!$I$6:$I$1005,"Em negociação",Con_ve!$Q$6:$Q$1005,Cad_cl!BL$5)))</f>
        <v/>
      </c>
      <c r="BM310" s="134" t="str">
        <f>IF(ISERR(IF($C310="","",SUMIFS(Con_ve!$F$6:$F$1005,Con_ve!$C$6:$C$1005,$C310,Con_ve!$I$6:$I$1005,"Em negociação",Con_ve!$Q$6:$Q$1005,Cad_cl!BM$5))),"",IF($C310="","",SUMIFS(Con_ve!$F$6:$F$1005,Con_ve!$C$6:$C$1005,$C310,Con_ve!$I$6:$I$1005,"Em negociação",Con_ve!$Q$6:$Q$1005,Cad_cl!BM$5)))</f>
        <v/>
      </c>
      <c r="BN310" s="134" t="str">
        <f>IF(ISERR(IF($C310="","",SUMIFS(Con_ve!$F$6:$F$1005,Con_ve!$C$6:$C$1005,$C310,Con_ve!$I$6:$I$1005,"Em negociação",Con_ve!$Q$6:$Q$1005,Cad_cl!BN$5))),"",IF($C310="","",SUMIFS(Con_ve!$F$6:$F$1005,Con_ve!$C$6:$C$1005,$C310,Con_ve!$I$6:$I$1005,"Em negociação",Con_ve!$Q$6:$Q$1005,Cad_cl!BN$5)))</f>
        <v/>
      </c>
      <c r="BO310" s="134" t="str">
        <f>IF(ISERR(IF($C310="","",SUMIFS(Con_ve!$F$6:$F$1005,Con_ve!$C$6:$C$1005,$C310,Con_ve!$I$6:$I$1005,"Em negociação",Con_ve!$Q$6:$Q$1005,Cad_cl!BO$5))),"",IF($C310="","",SUMIFS(Con_ve!$F$6:$F$1005,Con_ve!$C$6:$C$1005,$C310,Con_ve!$I$6:$I$1005,"Em negociação",Con_ve!$Q$6:$Q$1005,Cad_cl!BO$5)))</f>
        <v/>
      </c>
      <c r="BP310" s="134">
        <f t="shared" si="13"/>
        <v>0</v>
      </c>
      <c r="BR310" s="125" t="str">
        <f>IF(ISERR(IF(AND($I310=Re_lo!$E$5,BR$5=VLOOKUP(Re_lo!$H$5,Re_lo!$N$5:$O$16,2,0)),AP310,"")),"",IF(AND($I310=Re_lo!$E$5,BR$5=VLOOKUP(Re_lo!$H$5,Re_lo!$N$5:$O$16,2,0)),AP310,""))</f>
        <v/>
      </c>
      <c r="BS310" s="125" t="str">
        <f>IF(ISERR(IF(AND($I310=Re_lo!$E$5,BS$5=VLOOKUP(Re_lo!$H$5,Re_lo!$N$5:$O$16,2,0)),AQ310,"")),"",IF(AND($I310=Re_lo!$E$5,BS$5=VLOOKUP(Re_lo!$H$5,Re_lo!$N$5:$O$16,2,0)),AQ310,""))</f>
        <v/>
      </c>
      <c r="BT310" s="125" t="str">
        <f>IF(ISERR(IF(AND($I310=Re_lo!$E$5,BT$5=VLOOKUP(Re_lo!$H$5,Re_lo!$N$5:$O$16,2,0)),AR310,"")),"",IF(AND($I310=Re_lo!$E$5,BT$5=VLOOKUP(Re_lo!$H$5,Re_lo!$N$5:$O$16,2,0)),AR310,""))</f>
        <v/>
      </c>
      <c r="BU310" s="125" t="str">
        <f>IF(ISERR(IF(AND($I310=Re_lo!$E$5,BU$5=VLOOKUP(Re_lo!$H$5,Re_lo!$N$5:$O$16,2,0)),AS310,"")),"",IF(AND($I310=Re_lo!$E$5,BU$5=VLOOKUP(Re_lo!$H$5,Re_lo!$N$5:$O$16,2,0)),AS310,""))</f>
        <v/>
      </c>
      <c r="BV310" s="125" t="str">
        <f>IF(ISERR(IF(AND($I310=Re_lo!$E$5,BV$5=VLOOKUP(Re_lo!$H$5,Re_lo!$N$5:$O$16,2,0)),AT310,"")),"",IF(AND($I310=Re_lo!$E$5,BV$5=VLOOKUP(Re_lo!$H$5,Re_lo!$N$5:$O$16,2,0)),AT310,""))</f>
        <v/>
      </c>
      <c r="BW310" s="125" t="str">
        <f>IF(ISERR(IF(AND($I310=Re_lo!$E$5,BW$5=VLOOKUP(Re_lo!$H$5,Re_lo!$N$5:$O$16,2,0)),AU310,"")),"",IF(AND($I310=Re_lo!$E$5,BW$5=VLOOKUP(Re_lo!$H$5,Re_lo!$N$5:$O$16,2,0)),AU310,""))</f>
        <v/>
      </c>
      <c r="BX310" s="125" t="str">
        <f>IF(ISERR(IF(AND($I310=Re_lo!$E$5,BX$5=VLOOKUP(Re_lo!$H$5,Re_lo!$N$5:$O$16,2,0)),AV310,"")),"",IF(AND($I310=Re_lo!$E$5,BX$5=VLOOKUP(Re_lo!$H$5,Re_lo!$N$5:$O$16,2,0)),AV310,""))</f>
        <v/>
      </c>
      <c r="BY310" s="125" t="str">
        <f>IF(ISERR(IF(AND($I310=Re_lo!$E$5,BY$5=VLOOKUP(Re_lo!$H$5,Re_lo!$N$5:$O$16,2,0)),AW310,"")),"",IF(AND($I310=Re_lo!$E$5,BY$5=VLOOKUP(Re_lo!$H$5,Re_lo!$N$5:$O$16,2,0)),AW310,""))</f>
        <v/>
      </c>
      <c r="BZ310" s="125" t="str">
        <f>IF(ISERR(IF(AND($I310=Re_lo!$E$5,BZ$5=VLOOKUP(Re_lo!$H$5,Re_lo!$N$5:$O$16,2,0)),AX310,"")),"",IF(AND($I310=Re_lo!$E$5,BZ$5=VLOOKUP(Re_lo!$H$5,Re_lo!$N$5:$O$16,2,0)),AX310,""))</f>
        <v/>
      </c>
      <c r="CA310" s="125" t="str">
        <f>IF(ISERR(IF(AND($I310=Re_lo!$E$5,CA$5=VLOOKUP(Re_lo!$H$5,Re_lo!$N$5:$O$16,2,0)),AY310,"")),"",IF(AND($I310=Re_lo!$E$5,CA$5=VLOOKUP(Re_lo!$H$5,Re_lo!$N$5:$O$16,2,0)),AY310,""))</f>
        <v/>
      </c>
      <c r="CB310" s="125" t="str">
        <f>IF(ISERR(IF(AND($I310=Re_lo!$E$5,CB$5=VLOOKUP(Re_lo!$H$5,Re_lo!$N$5:$O$16,2,0)),AZ310,"")),"",IF(AND($I310=Re_lo!$E$5,CB$5=VLOOKUP(Re_lo!$H$5,Re_lo!$N$5:$O$16,2,0)),AZ310,""))</f>
        <v/>
      </c>
      <c r="CC310" s="125" t="str">
        <f>IF(ISERR(IF(AND($I310=Re_lo!$E$5,CC$5=VLOOKUP(Re_lo!$H$5,Re_lo!$N$5:$O$16,2,0)),BA310,"")),"",IF(AND($I310=Re_lo!$E$5,CC$5=VLOOKUP(Re_lo!$H$5,Re_lo!$N$5:$O$16,2,0)),BA310,""))</f>
        <v/>
      </c>
      <c r="CD310" s="125" t="str">
        <f>IF(ISERR(IF(AND($I310=Re_lo!$E$5,CD$5=VLOOKUP(Re_lo!$H$5,Re_lo!$N$5:$O$16,2,0)),BB310,"")),"",IF(AND($I310=Re_lo!$E$5,CD$5=VLOOKUP(Re_lo!$H$5,Re_lo!$N$5:$O$16,2,0)),BB310,""))</f>
        <v/>
      </c>
      <c r="CF310" s="125" t="str">
        <f>IF($C310="","",COUNTIFS(Con_ve!$C$6:$C$1005,$C310,Con_ve!$Q$6:$Q$1005,Cad_cl!CF$5))</f>
        <v/>
      </c>
      <c r="CG310" s="125" t="str">
        <f>IF($C310="","",COUNTIFS(Con_ve!$C$6:$C$1005,$C310,Con_ve!$Q$6:$Q$1005,Cad_cl!CG$5))</f>
        <v/>
      </c>
      <c r="CH310" s="125" t="str">
        <f>IF($C310="","",COUNTIFS(Con_ve!$C$6:$C$1005,$C310,Con_ve!$Q$6:$Q$1005,Cad_cl!CH$5))</f>
        <v/>
      </c>
      <c r="CI310" s="125" t="str">
        <f>IF($C310="","",COUNTIFS(Con_ve!$C$6:$C$1005,$C310,Con_ve!$Q$6:$Q$1005,Cad_cl!CI$5))</f>
        <v/>
      </c>
      <c r="CJ310" s="125" t="str">
        <f>IF($C310="","",COUNTIFS(Con_ve!$C$6:$C$1005,$C310,Con_ve!$Q$6:$Q$1005,Cad_cl!CJ$5))</f>
        <v/>
      </c>
      <c r="CK310" s="125" t="str">
        <f>IF($C310="","",COUNTIFS(Con_ve!$C$6:$C$1005,$C310,Con_ve!$Q$6:$Q$1005,Cad_cl!CK$5))</f>
        <v/>
      </c>
      <c r="CL310" s="125" t="str">
        <f>IF($C310="","",COUNTIFS(Con_ve!$C$6:$C$1005,$C310,Con_ve!$Q$6:$Q$1005,Cad_cl!CL$5))</f>
        <v/>
      </c>
      <c r="CM310" s="125" t="str">
        <f>IF($C310="","",COUNTIFS(Con_ve!$C$6:$C$1005,$C310,Con_ve!$Q$6:$Q$1005,Cad_cl!CM$5))</f>
        <v/>
      </c>
      <c r="CN310" s="125" t="str">
        <f>IF($C310="","",COUNTIFS(Con_ve!$C$6:$C$1005,$C310,Con_ve!$Q$6:$Q$1005,Cad_cl!CN$5))</f>
        <v/>
      </c>
      <c r="CO310" s="125" t="str">
        <f>IF($C310="","",COUNTIFS(Con_ve!$C$6:$C$1005,$C310,Con_ve!$Q$6:$Q$1005,Cad_cl!CO$5))</f>
        <v/>
      </c>
      <c r="CP310" s="125" t="str">
        <f>IF($C310="","",COUNTIFS(Con_ve!$C$6:$C$1005,$C310,Con_ve!$Q$6:$Q$1005,Cad_cl!CP$5))</f>
        <v/>
      </c>
      <c r="CQ310" s="125" t="str">
        <f>IF($C310="","",COUNTIFS(Con_ve!$C$6:$C$1005,$C310,Con_ve!$Q$6:$Q$1005,Cad_cl!CQ$5))</f>
        <v/>
      </c>
      <c r="CR310" s="125">
        <f t="shared" si="14"/>
        <v>0</v>
      </c>
    </row>
    <row r="311" spans="3:96" ht="30" customHeight="1">
      <c r="C311" s="153"/>
      <c r="D311" s="153"/>
      <c r="E311" s="154"/>
      <c r="F311" s="153"/>
      <c r="G311" s="155"/>
      <c r="H311" s="153"/>
      <c r="I311" s="153"/>
      <c r="J311" s="132" t="s">
        <v>309</v>
      </c>
      <c r="K311" s="133" t="s">
        <v>309</v>
      </c>
      <c r="L311" s="153"/>
      <c r="M311" s="153"/>
      <c r="N311" s="153"/>
      <c r="O311" s="153"/>
      <c r="P311" s="153"/>
      <c r="Q311" s="153"/>
      <c r="AP311" s="134" t="str">
        <f>IF(ISERR(IF($C311="","",SUMIFS(Con_ve!$F$6:$F$1005,Con_ve!$C$6:$C$1005,$C311,Con_ve!$I$6:$I$1005,"Fechada",Con_ve!$Q$6:$Q$1005,Cad_cl!AP$5))),"",IF($C311="","",SUMIFS(Con_ve!$F$6:$F$1005,Con_ve!$C$6:$C$1005,$C311,Con_ve!$I$6:$I$1005,"Fechada",Con_ve!$Q$6:$Q$1005,Cad_cl!AP$5)))</f>
        <v/>
      </c>
      <c r="AQ311" s="134" t="str">
        <f>IF(ISERR(IF($C311="","",SUMIFS(Con_ve!$F$6:$F$1005,Con_ve!$C$6:$C$1005,$C311,Con_ve!$I$6:$I$1005,"Fechada",Con_ve!$Q$6:$Q$1005,Cad_cl!AQ$5))),"",IF($C311="","",SUMIFS(Con_ve!$F$6:$F$1005,Con_ve!$C$6:$C$1005,$C311,Con_ve!$I$6:$I$1005,"Fechada",Con_ve!$Q$6:$Q$1005,Cad_cl!AQ$5)))</f>
        <v/>
      </c>
      <c r="AR311" s="134" t="str">
        <f>IF(ISERR(IF($C311="","",SUMIFS(Con_ve!$F$6:$F$1005,Con_ve!$C$6:$C$1005,$C311,Con_ve!$I$6:$I$1005,"Fechada",Con_ve!$Q$6:$Q$1005,Cad_cl!AR$5))),"",IF($C311="","",SUMIFS(Con_ve!$F$6:$F$1005,Con_ve!$C$6:$C$1005,$C311,Con_ve!$I$6:$I$1005,"Fechada",Con_ve!$Q$6:$Q$1005,Cad_cl!AR$5)))</f>
        <v/>
      </c>
      <c r="AS311" s="134" t="str">
        <f>IF(ISERR(IF($C311="","",SUMIFS(Con_ve!$F$6:$F$1005,Con_ve!$C$6:$C$1005,$C311,Con_ve!$I$6:$I$1005,"Fechada",Con_ve!$Q$6:$Q$1005,Cad_cl!AS$5))),"",IF($C311="","",SUMIFS(Con_ve!$F$6:$F$1005,Con_ve!$C$6:$C$1005,$C311,Con_ve!$I$6:$I$1005,"Fechada",Con_ve!$Q$6:$Q$1005,Cad_cl!AS$5)))</f>
        <v/>
      </c>
      <c r="AT311" s="134" t="str">
        <f>IF(ISERR(IF($C311="","",SUMIFS(Con_ve!$F$6:$F$1005,Con_ve!$C$6:$C$1005,$C311,Con_ve!$I$6:$I$1005,"Fechada",Con_ve!$Q$6:$Q$1005,Cad_cl!AT$5))),"",IF($C311="","",SUMIFS(Con_ve!$F$6:$F$1005,Con_ve!$C$6:$C$1005,$C311,Con_ve!$I$6:$I$1005,"Fechada",Con_ve!$Q$6:$Q$1005,Cad_cl!AT$5)))</f>
        <v/>
      </c>
      <c r="AU311" s="134" t="str">
        <f>IF(ISERR(IF($C311="","",SUMIFS(Con_ve!$F$6:$F$1005,Con_ve!$C$6:$C$1005,$C311,Con_ve!$I$6:$I$1005,"Fechada",Con_ve!$Q$6:$Q$1005,Cad_cl!AU$5))),"",IF($C311="","",SUMIFS(Con_ve!$F$6:$F$1005,Con_ve!$C$6:$C$1005,$C311,Con_ve!$I$6:$I$1005,"Fechada",Con_ve!$Q$6:$Q$1005,Cad_cl!AU$5)))</f>
        <v/>
      </c>
      <c r="AV311" s="134" t="str">
        <f>IF(ISERR(IF($C311="","",SUMIFS(Con_ve!$F$6:$F$1005,Con_ve!$C$6:$C$1005,$C311,Con_ve!$I$6:$I$1005,"Fechada",Con_ve!$Q$6:$Q$1005,Cad_cl!AV$5))),"",IF($C311="","",SUMIFS(Con_ve!$F$6:$F$1005,Con_ve!$C$6:$C$1005,$C311,Con_ve!$I$6:$I$1005,"Fechada",Con_ve!$Q$6:$Q$1005,Cad_cl!AV$5)))</f>
        <v/>
      </c>
      <c r="AW311" s="134" t="str">
        <f>IF(ISERR(IF($C311="","",SUMIFS(Con_ve!$F$6:$F$1005,Con_ve!$C$6:$C$1005,$C311,Con_ve!$I$6:$I$1005,"Fechada",Con_ve!$Q$6:$Q$1005,Cad_cl!AW$5))),"",IF($C311="","",SUMIFS(Con_ve!$F$6:$F$1005,Con_ve!$C$6:$C$1005,$C311,Con_ve!$I$6:$I$1005,"Fechada",Con_ve!$Q$6:$Q$1005,Cad_cl!AW$5)))</f>
        <v/>
      </c>
      <c r="AX311" s="134" t="str">
        <f>IF(ISERR(IF($C311="","",SUMIFS(Con_ve!$F$6:$F$1005,Con_ve!$C$6:$C$1005,$C311,Con_ve!$I$6:$I$1005,"Fechada",Con_ve!$Q$6:$Q$1005,Cad_cl!AX$5))),"",IF($C311="","",SUMIFS(Con_ve!$F$6:$F$1005,Con_ve!$C$6:$C$1005,$C311,Con_ve!$I$6:$I$1005,"Fechada",Con_ve!$Q$6:$Q$1005,Cad_cl!AX$5)))</f>
        <v/>
      </c>
      <c r="AY311" s="134" t="str">
        <f>IF(ISERR(IF($C311="","",SUMIFS(Con_ve!$F$6:$F$1005,Con_ve!$C$6:$C$1005,$C311,Con_ve!$I$6:$I$1005,"Fechada",Con_ve!$Q$6:$Q$1005,Cad_cl!AY$5))),"",IF($C311="","",SUMIFS(Con_ve!$F$6:$F$1005,Con_ve!$C$6:$C$1005,$C311,Con_ve!$I$6:$I$1005,"Fechada",Con_ve!$Q$6:$Q$1005,Cad_cl!AY$5)))</f>
        <v/>
      </c>
      <c r="AZ311" s="134" t="str">
        <f>IF(ISERR(IF($C311="","",SUMIFS(Con_ve!$F$6:$F$1005,Con_ve!$C$6:$C$1005,$C311,Con_ve!$I$6:$I$1005,"Fechada",Con_ve!$Q$6:$Q$1005,Cad_cl!AZ$5))),"",IF($C311="","",SUMIFS(Con_ve!$F$6:$F$1005,Con_ve!$C$6:$C$1005,$C311,Con_ve!$I$6:$I$1005,"Fechada",Con_ve!$Q$6:$Q$1005,Cad_cl!AZ$5)))</f>
        <v/>
      </c>
      <c r="BA311" s="134" t="str">
        <f>IF(ISERR(IF($C311="","",SUMIFS(Con_ve!$F$6:$F$1005,Con_ve!$C$6:$C$1005,$C311,Con_ve!$I$6:$I$1005,"Fechada",Con_ve!$Q$6:$Q$1005,Cad_cl!BA$5))),"",IF($C311="","",SUMIFS(Con_ve!$F$6:$F$1005,Con_ve!$C$6:$C$1005,$C311,Con_ve!$I$6:$I$1005,"Fechada",Con_ve!$Q$6:$Q$1005,Cad_cl!BA$5)))</f>
        <v/>
      </c>
      <c r="BB311" s="134">
        <f t="shared" si="12"/>
        <v>0</v>
      </c>
      <c r="BD311" s="134" t="str">
        <f>IF(ISERR(IF($C311="","",SUMIFS(Con_ve!$F$6:$F$1005,Con_ve!$C$6:$C$1005,$C311,Con_ve!$I$6:$I$1005,"Em negociação",Con_ve!$Q$6:$Q$1005,Cad_cl!BD$5))),"",IF($C311="","",SUMIFS(Con_ve!$F$6:$F$1005,Con_ve!$C$6:$C$1005,$C311,Con_ve!$I$6:$I$1005,"Em negociação",Con_ve!$Q$6:$Q$1005,Cad_cl!BD$5)))</f>
        <v/>
      </c>
      <c r="BE311" s="134" t="str">
        <f>IF(ISERR(IF($C311="","",SUMIFS(Con_ve!$F$6:$F$1005,Con_ve!$C$6:$C$1005,$C311,Con_ve!$I$6:$I$1005,"Em negociação",Con_ve!$Q$6:$Q$1005,Cad_cl!BE$5))),"",IF($C311="","",SUMIFS(Con_ve!$F$6:$F$1005,Con_ve!$C$6:$C$1005,$C311,Con_ve!$I$6:$I$1005,"Em negociação",Con_ve!$Q$6:$Q$1005,Cad_cl!BE$5)))</f>
        <v/>
      </c>
      <c r="BF311" s="134" t="str">
        <f>IF(ISERR(IF($C311="","",SUMIFS(Con_ve!$F$6:$F$1005,Con_ve!$C$6:$C$1005,$C311,Con_ve!$I$6:$I$1005,"Em negociação",Con_ve!$Q$6:$Q$1005,Cad_cl!BF$5))),"",IF($C311="","",SUMIFS(Con_ve!$F$6:$F$1005,Con_ve!$C$6:$C$1005,$C311,Con_ve!$I$6:$I$1005,"Em negociação",Con_ve!$Q$6:$Q$1005,Cad_cl!BF$5)))</f>
        <v/>
      </c>
      <c r="BG311" s="134" t="str">
        <f>IF(ISERR(IF($C311="","",SUMIFS(Con_ve!$F$6:$F$1005,Con_ve!$C$6:$C$1005,$C311,Con_ve!$I$6:$I$1005,"Em negociação",Con_ve!$Q$6:$Q$1005,Cad_cl!BG$5))),"",IF($C311="","",SUMIFS(Con_ve!$F$6:$F$1005,Con_ve!$C$6:$C$1005,$C311,Con_ve!$I$6:$I$1005,"Em negociação",Con_ve!$Q$6:$Q$1005,Cad_cl!BG$5)))</f>
        <v/>
      </c>
      <c r="BH311" s="134" t="str">
        <f>IF(ISERR(IF($C311="","",SUMIFS(Con_ve!$F$6:$F$1005,Con_ve!$C$6:$C$1005,$C311,Con_ve!$I$6:$I$1005,"Em negociação",Con_ve!$Q$6:$Q$1005,Cad_cl!BH$5))),"",IF($C311="","",SUMIFS(Con_ve!$F$6:$F$1005,Con_ve!$C$6:$C$1005,$C311,Con_ve!$I$6:$I$1005,"Em negociação",Con_ve!$Q$6:$Q$1005,Cad_cl!BH$5)))</f>
        <v/>
      </c>
      <c r="BI311" s="134" t="str">
        <f>IF(ISERR(IF($C311="","",SUMIFS(Con_ve!$F$6:$F$1005,Con_ve!$C$6:$C$1005,$C311,Con_ve!$I$6:$I$1005,"Em negociação",Con_ve!$Q$6:$Q$1005,Cad_cl!BI$5))),"",IF($C311="","",SUMIFS(Con_ve!$F$6:$F$1005,Con_ve!$C$6:$C$1005,$C311,Con_ve!$I$6:$I$1005,"Em negociação",Con_ve!$Q$6:$Q$1005,Cad_cl!BI$5)))</f>
        <v/>
      </c>
      <c r="BJ311" s="134" t="str">
        <f>IF(ISERR(IF($C311="","",SUMIFS(Con_ve!$F$6:$F$1005,Con_ve!$C$6:$C$1005,$C311,Con_ve!$I$6:$I$1005,"Em negociação",Con_ve!$Q$6:$Q$1005,Cad_cl!BJ$5))),"",IF($C311="","",SUMIFS(Con_ve!$F$6:$F$1005,Con_ve!$C$6:$C$1005,$C311,Con_ve!$I$6:$I$1005,"Em negociação",Con_ve!$Q$6:$Q$1005,Cad_cl!BJ$5)))</f>
        <v/>
      </c>
      <c r="BK311" s="134" t="str">
        <f>IF(ISERR(IF($C311="","",SUMIFS(Con_ve!$F$6:$F$1005,Con_ve!$C$6:$C$1005,$C311,Con_ve!$I$6:$I$1005,"Em negociação",Con_ve!$Q$6:$Q$1005,Cad_cl!BK$5))),"",IF($C311="","",SUMIFS(Con_ve!$F$6:$F$1005,Con_ve!$C$6:$C$1005,$C311,Con_ve!$I$6:$I$1005,"Em negociação",Con_ve!$Q$6:$Q$1005,Cad_cl!BK$5)))</f>
        <v/>
      </c>
      <c r="BL311" s="134" t="str">
        <f>IF(ISERR(IF($C311="","",SUMIFS(Con_ve!$F$6:$F$1005,Con_ve!$C$6:$C$1005,$C311,Con_ve!$I$6:$I$1005,"Em negociação",Con_ve!$Q$6:$Q$1005,Cad_cl!BL$5))),"",IF($C311="","",SUMIFS(Con_ve!$F$6:$F$1005,Con_ve!$C$6:$C$1005,$C311,Con_ve!$I$6:$I$1005,"Em negociação",Con_ve!$Q$6:$Q$1005,Cad_cl!BL$5)))</f>
        <v/>
      </c>
      <c r="BM311" s="134" t="str">
        <f>IF(ISERR(IF($C311="","",SUMIFS(Con_ve!$F$6:$F$1005,Con_ve!$C$6:$C$1005,$C311,Con_ve!$I$6:$I$1005,"Em negociação",Con_ve!$Q$6:$Q$1005,Cad_cl!BM$5))),"",IF($C311="","",SUMIFS(Con_ve!$F$6:$F$1005,Con_ve!$C$6:$C$1005,$C311,Con_ve!$I$6:$I$1005,"Em negociação",Con_ve!$Q$6:$Q$1005,Cad_cl!BM$5)))</f>
        <v/>
      </c>
      <c r="BN311" s="134" t="str">
        <f>IF(ISERR(IF($C311="","",SUMIFS(Con_ve!$F$6:$F$1005,Con_ve!$C$6:$C$1005,$C311,Con_ve!$I$6:$I$1005,"Em negociação",Con_ve!$Q$6:$Q$1005,Cad_cl!BN$5))),"",IF($C311="","",SUMIFS(Con_ve!$F$6:$F$1005,Con_ve!$C$6:$C$1005,$C311,Con_ve!$I$6:$I$1005,"Em negociação",Con_ve!$Q$6:$Q$1005,Cad_cl!BN$5)))</f>
        <v/>
      </c>
      <c r="BO311" s="134" t="str">
        <f>IF(ISERR(IF($C311="","",SUMIFS(Con_ve!$F$6:$F$1005,Con_ve!$C$6:$C$1005,$C311,Con_ve!$I$6:$I$1005,"Em negociação",Con_ve!$Q$6:$Q$1005,Cad_cl!BO$5))),"",IF($C311="","",SUMIFS(Con_ve!$F$6:$F$1005,Con_ve!$C$6:$C$1005,$C311,Con_ve!$I$6:$I$1005,"Em negociação",Con_ve!$Q$6:$Q$1005,Cad_cl!BO$5)))</f>
        <v/>
      </c>
      <c r="BP311" s="134">
        <f t="shared" si="13"/>
        <v>0</v>
      </c>
      <c r="BR311" s="125" t="str">
        <f>IF(ISERR(IF(AND($I311=Re_lo!$E$5,BR$5=VLOOKUP(Re_lo!$H$5,Re_lo!$N$5:$O$16,2,0)),AP311,"")),"",IF(AND($I311=Re_lo!$E$5,BR$5=VLOOKUP(Re_lo!$H$5,Re_lo!$N$5:$O$16,2,0)),AP311,""))</f>
        <v/>
      </c>
      <c r="BS311" s="125" t="str">
        <f>IF(ISERR(IF(AND($I311=Re_lo!$E$5,BS$5=VLOOKUP(Re_lo!$H$5,Re_lo!$N$5:$O$16,2,0)),AQ311,"")),"",IF(AND($I311=Re_lo!$E$5,BS$5=VLOOKUP(Re_lo!$H$5,Re_lo!$N$5:$O$16,2,0)),AQ311,""))</f>
        <v/>
      </c>
      <c r="BT311" s="125" t="str">
        <f>IF(ISERR(IF(AND($I311=Re_lo!$E$5,BT$5=VLOOKUP(Re_lo!$H$5,Re_lo!$N$5:$O$16,2,0)),AR311,"")),"",IF(AND($I311=Re_lo!$E$5,BT$5=VLOOKUP(Re_lo!$H$5,Re_lo!$N$5:$O$16,2,0)),AR311,""))</f>
        <v/>
      </c>
      <c r="BU311" s="125" t="str">
        <f>IF(ISERR(IF(AND($I311=Re_lo!$E$5,BU$5=VLOOKUP(Re_lo!$H$5,Re_lo!$N$5:$O$16,2,0)),AS311,"")),"",IF(AND($I311=Re_lo!$E$5,BU$5=VLOOKUP(Re_lo!$H$5,Re_lo!$N$5:$O$16,2,0)),AS311,""))</f>
        <v/>
      </c>
      <c r="BV311" s="125" t="str">
        <f>IF(ISERR(IF(AND($I311=Re_lo!$E$5,BV$5=VLOOKUP(Re_lo!$H$5,Re_lo!$N$5:$O$16,2,0)),AT311,"")),"",IF(AND($I311=Re_lo!$E$5,BV$5=VLOOKUP(Re_lo!$H$5,Re_lo!$N$5:$O$16,2,0)),AT311,""))</f>
        <v/>
      </c>
      <c r="BW311" s="125" t="str">
        <f>IF(ISERR(IF(AND($I311=Re_lo!$E$5,BW$5=VLOOKUP(Re_lo!$H$5,Re_lo!$N$5:$O$16,2,0)),AU311,"")),"",IF(AND($I311=Re_lo!$E$5,BW$5=VLOOKUP(Re_lo!$H$5,Re_lo!$N$5:$O$16,2,0)),AU311,""))</f>
        <v/>
      </c>
      <c r="BX311" s="125" t="str">
        <f>IF(ISERR(IF(AND($I311=Re_lo!$E$5,BX$5=VLOOKUP(Re_lo!$H$5,Re_lo!$N$5:$O$16,2,0)),AV311,"")),"",IF(AND($I311=Re_lo!$E$5,BX$5=VLOOKUP(Re_lo!$H$5,Re_lo!$N$5:$O$16,2,0)),AV311,""))</f>
        <v/>
      </c>
      <c r="BY311" s="125" t="str">
        <f>IF(ISERR(IF(AND($I311=Re_lo!$E$5,BY$5=VLOOKUP(Re_lo!$H$5,Re_lo!$N$5:$O$16,2,0)),AW311,"")),"",IF(AND($I311=Re_lo!$E$5,BY$5=VLOOKUP(Re_lo!$H$5,Re_lo!$N$5:$O$16,2,0)),AW311,""))</f>
        <v/>
      </c>
      <c r="BZ311" s="125" t="str">
        <f>IF(ISERR(IF(AND($I311=Re_lo!$E$5,BZ$5=VLOOKUP(Re_lo!$H$5,Re_lo!$N$5:$O$16,2,0)),AX311,"")),"",IF(AND($I311=Re_lo!$E$5,BZ$5=VLOOKUP(Re_lo!$H$5,Re_lo!$N$5:$O$16,2,0)),AX311,""))</f>
        <v/>
      </c>
      <c r="CA311" s="125" t="str">
        <f>IF(ISERR(IF(AND($I311=Re_lo!$E$5,CA$5=VLOOKUP(Re_lo!$H$5,Re_lo!$N$5:$O$16,2,0)),AY311,"")),"",IF(AND($I311=Re_lo!$E$5,CA$5=VLOOKUP(Re_lo!$H$5,Re_lo!$N$5:$O$16,2,0)),AY311,""))</f>
        <v/>
      </c>
      <c r="CB311" s="125" t="str">
        <f>IF(ISERR(IF(AND($I311=Re_lo!$E$5,CB$5=VLOOKUP(Re_lo!$H$5,Re_lo!$N$5:$O$16,2,0)),AZ311,"")),"",IF(AND($I311=Re_lo!$E$5,CB$5=VLOOKUP(Re_lo!$H$5,Re_lo!$N$5:$O$16,2,0)),AZ311,""))</f>
        <v/>
      </c>
      <c r="CC311" s="125" t="str">
        <f>IF(ISERR(IF(AND($I311=Re_lo!$E$5,CC$5=VLOOKUP(Re_lo!$H$5,Re_lo!$N$5:$O$16,2,0)),BA311,"")),"",IF(AND($I311=Re_lo!$E$5,CC$5=VLOOKUP(Re_lo!$H$5,Re_lo!$N$5:$O$16,2,0)),BA311,""))</f>
        <v/>
      </c>
      <c r="CD311" s="125" t="str">
        <f>IF(ISERR(IF(AND($I311=Re_lo!$E$5,CD$5=VLOOKUP(Re_lo!$H$5,Re_lo!$N$5:$O$16,2,0)),BB311,"")),"",IF(AND($I311=Re_lo!$E$5,CD$5=VLOOKUP(Re_lo!$H$5,Re_lo!$N$5:$O$16,2,0)),BB311,""))</f>
        <v/>
      </c>
      <c r="CF311" s="125" t="str">
        <f>IF($C311="","",COUNTIFS(Con_ve!$C$6:$C$1005,$C311,Con_ve!$Q$6:$Q$1005,Cad_cl!CF$5))</f>
        <v/>
      </c>
      <c r="CG311" s="125" t="str">
        <f>IF($C311="","",COUNTIFS(Con_ve!$C$6:$C$1005,$C311,Con_ve!$Q$6:$Q$1005,Cad_cl!CG$5))</f>
        <v/>
      </c>
      <c r="CH311" s="125" t="str">
        <f>IF($C311="","",COUNTIFS(Con_ve!$C$6:$C$1005,$C311,Con_ve!$Q$6:$Q$1005,Cad_cl!CH$5))</f>
        <v/>
      </c>
      <c r="CI311" s="125" t="str">
        <f>IF($C311="","",COUNTIFS(Con_ve!$C$6:$C$1005,$C311,Con_ve!$Q$6:$Q$1005,Cad_cl!CI$5))</f>
        <v/>
      </c>
      <c r="CJ311" s="125" t="str">
        <f>IF($C311="","",COUNTIFS(Con_ve!$C$6:$C$1005,$C311,Con_ve!$Q$6:$Q$1005,Cad_cl!CJ$5))</f>
        <v/>
      </c>
      <c r="CK311" s="125" t="str">
        <f>IF($C311="","",COUNTIFS(Con_ve!$C$6:$C$1005,$C311,Con_ve!$Q$6:$Q$1005,Cad_cl!CK$5))</f>
        <v/>
      </c>
      <c r="CL311" s="125" t="str">
        <f>IF($C311="","",COUNTIFS(Con_ve!$C$6:$C$1005,$C311,Con_ve!$Q$6:$Q$1005,Cad_cl!CL$5))</f>
        <v/>
      </c>
      <c r="CM311" s="125" t="str">
        <f>IF($C311="","",COUNTIFS(Con_ve!$C$6:$C$1005,$C311,Con_ve!$Q$6:$Q$1005,Cad_cl!CM$5))</f>
        <v/>
      </c>
      <c r="CN311" s="125" t="str">
        <f>IF($C311="","",COUNTIFS(Con_ve!$C$6:$C$1005,$C311,Con_ve!$Q$6:$Q$1005,Cad_cl!CN$5))</f>
        <v/>
      </c>
      <c r="CO311" s="125" t="str">
        <f>IF($C311="","",COUNTIFS(Con_ve!$C$6:$C$1005,$C311,Con_ve!$Q$6:$Q$1005,Cad_cl!CO$5))</f>
        <v/>
      </c>
      <c r="CP311" s="125" t="str">
        <f>IF($C311="","",COUNTIFS(Con_ve!$C$6:$C$1005,$C311,Con_ve!$Q$6:$Q$1005,Cad_cl!CP$5))</f>
        <v/>
      </c>
      <c r="CQ311" s="125" t="str">
        <f>IF($C311="","",COUNTIFS(Con_ve!$C$6:$C$1005,$C311,Con_ve!$Q$6:$Q$1005,Cad_cl!CQ$5))</f>
        <v/>
      </c>
      <c r="CR311" s="125">
        <f t="shared" si="14"/>
        <v>0</v>
      </c>
    </row>
    <row r="312" spans="3:96" ht="30" customHeight="1">
      <c r="C312" s="153"/>
      <c r="D312" s="153"/>
      <c r="E312" s="154"/>
      <c r="F312" s="153"/>
      <c r="G312" s="155"/>
      <c r="H312" s="153"/>
      <c r="I312" s="153"/>
      <c r="J312" s="132" t="s">
        <v>309</v>
      </c>
      <c r="K312" s="133" t="s">
        <v>309</v>
      </c>
      <c r="L312" s="153"/>
      <c r="M312" s="153"/>
      <c r="N312" s="153"/>
      <c r="O312" s="153"/>
      <c r="P312" s="153"/>
      <c r="Q312" s="153"/>
      <c r="AP312" s="134" t="str">
        <f>IF(ISERR(IF($C312="","",SUMIFS(Con_ve!$F$6:$F$1005,Con_ve!$C$6:$C$1005,$C312,Con_ve!$I$6:$I$1005,"Fechada",Con_ve!$Q$6:$Q$1005,Cad_cl!AP$5))),"",IF($C312="","",SUMIFS(Con_ve!$F$6:$F$1005,Con_ve!$C$6:$C$1005,$C312,Con_ve!$I$6:$I$1005,"Fechada",Con_ve!$Q$6:$Q$1005,Cad_cl!AP$5)))</f>
        <v/>
      </c>
      <c r="AQ312" s="134" t="str">
        <f>IF(ISERR(IF($C312="","",SUMIFS(Con_ve!$F$6:$F$1005,Con_ve!$C$6:$C$1005,$C312,Con_ve!$I$6:$I$1005,"Fechada",Con_ve!$Q$6:$Q$1005,Cad_cl!AQ$5))),"",IF($C312="","",SUMIFS(Con_ve!$F$6:$F$1005,Con_ve!$C$6:$C$1005,$C312,Con_ve!$I$6:$I$1005,"Fechada",Con_ve!$Q$6:$Q$1005,Cad_cl!AQ$5)))</f>
        <v/>
      </c>
      <c r="AR312" s="134" t="str">
        <f>IF(ISERR(IF($C312="","",SUMIFS(Con_ve!$F$6:$F$1005,Con_ve!$C$6:$C$1005,$C312,Con_ve!$I$6:$I$1005,"Fechada",Con_ve!$Q$6:$Q$1005,Cad_cl!AR$5))),"",IF($C312="","",SUMIFS(Con_ve!$F$6:$F$1005,Con_ve!$C$6:$C$1005,$C312,Con_ve!$I$6:$I$1005,"Fechada",Con_ve!$Q$6:$Q$1005,Cad_cl!AR$5)))</f>
        <v/>
      </c>
      <c r="AS312" s="134" t="str">
        <f>IF(ISERR(IF($C312="","",SUMIFS(Con_ve!$F$6:$F$1005,Con_ve!$C$6:$C$1005,$C312,Con_ve!$I$6:$I$1005,"Fechada",Con_ve!$Q$6:$Q$1005,Cad_cl!AS$5))),"",IF($C312="","",SUMIFS(Con_ve!$F$6:$F$1005,Con_ve!$C$6:$C$1005,$C312,Con_ve!$I$6:$I$1005,"Fechada",Con_ve!$Q$6:$Q$1005,Cad_cl!AS$5)))</f>
        <v/>
      </c>
      <c r="AT312" s="134" t="str">
        <f>IF(ISERR(IF($C312="","",SUMIFS(Con_ve!$F$6:$F$1005,Con_ve!$C$6:$C$1005,$C312,Con_ve!$I$6:$I$1005,"Fechada",Con_ve!$Q$6:$Q$1005,Cad_cl!AT$5))),"",IF($C312="","",SUMIFS(Con_ve!$F$6:$F$1005,Con_ve!$C$6:$C$1005,$C312,Con_ve!$I$6:$I$1005,"Fechada",Con_ve!$Q$6:$Q$1005,Cad_cl!AT$5)))</f>
        <v/>
      </c>
      <c r="AU312" s="134" t="str">
        <f>IF(ISERR(IF($C312="","",SUMIFS(Con_ve!$F$6:$F$1005,Con_ve!$C$6:$C$1005,$C312,Con_ve!$I$6:$I$1005,"Fechada",Con_ve!$Q$6:$Q$1005,Cad_cl!AU$5))),"",IF($C312="","",SUMIFS(Con_ve!$F$6:$F$1005,Con_ve!$C$6:$C$1005,$C312,Con_ve!$I$6:$I$1005,"Fechada",Con_ve!$Q$6:$Q$1005,Cad_cl!AU$5)))</f>
        <v/>
      </c>
      <c r="AV312" s="134" t="str">
        <f>IF(ISERR(IF($C312="","",SUMIFS(Con_ve!$F$6:$F$1005,Con_ve!$C$6:$C$1005,$C312,Con_ve!$I$6:$I$1005,"Fechada",Con_ve!$Q$6:$Q$1005,Cad_cl!AV$5))),"",IF($C312="","",SUMIFS(Con_ve!$F$6:$F$1005,Con_ve!$C$6:$C$1005,$C312,Con_ve!$I$6:$I$1005,"Fechada",Con_ve!$Q$6:$Q$1005,Cad_cl!AV$5)))</f>
        <v/>
      </c>
      <c r="AW312" s="134" t="str">
        <f>IF(ISERR(IF($C312="","",SUMIFS(Con_ve!$F$6:$F$1005,Con_ve!$C$6:$C$1005,$C312,Con_ve!$I$6:$I$1005,"Fechada",Con_ve!$Q$6:$Q$1005,Cad_cl!AW$5))),"",IF($C312="","",SUMIFS(Con_ve!$F$6:$F$1005,Con_ve!$C$6:$C$1005,$C312,Con_ve!$I$6:$I$1005,"Fechada",Con_ve!$Q$6:$Q$1005,Cad_cl!AW$5)))</f>
        <v/>
      </c>
      <c r="AX312" s="134" t="str">
        <f>IF(ISERR(IF($C312="","",SUMIFS(Con_ve!$F$6:$F$1005,Con_ve!$C$6:$C$1005,$C312,Con_ve!$I$6:$I$1005,"Fechada",Con_ve!$Q$6:$Q$1005,Cad_cl!AX$5))),"",IF($C312="","",SUMIFS(Con_ve!$F$6:$F$1005,Con_ve!$C$6:$C$1005,$C312,Con_ve!$I$6:$I$1005,"Fechada",Con_ve!$Q$6:$Q$1005,Cad_cl!AX$5)))</f>
        <v/>
      </c>
      <c r="AY312" s="134" t="str">
        <f>IF(ISERR(IF($C312="","",SUMIFS(Con_ve!$F$6:$F$1005,Con_ve!$C$6:$C$1005,$C312,Con_ve!$I$6:$I$1005,"Fechada",Con_ve!$Q$6:$Q$1005,Cad_cl!AY$5))),"",IF($C312="","",SUMIFS(Con_ve!$F$6:$F$1005,Con_ve!$C$6:$C$1005,$C312,Con_ve!$I$6:$I$1005,"Fechada",Con_ve!$Q$6:$Q$1005,Cad_cl!AY$5)))</f>
        <v/>
      </c>
      <c r="AZ312" s="134" t="str">
        <f>IF(ISERR(IF($C312="","",SUMIFS(Con_ve!$F$6:$F$1005,Con_ve!$C$6:$C$1005,$C312,Con_ve!$I$6:$I$1005,"Fechada",Con_ve!$Q$6:$Q$1005,Cad_cl!AZ$5))),"",IF($C312="","",SUMIFS(Con_ve!$F$6:$F$1005,Con_ve!$C$6:$C$1005,$C312,Con_ve!$I$6:$I$1005,"Fechada",Con_ve!$Q$6:$Q$1005,Cad_cl!AZ$5)))</f>
        <v/>
      </c>
      <c r="BA312" s="134" t="str">
        <f>IF(ISERR(IF($C312="","",SUMIFS(Con_ve!$F$6:$F$1005,Con_ve!$C$6:$C$1005,$C312,Con_ve!$I$6:$I$1005,"Fechada",Con_ve!$Q$6:$Q$1005,Cad_cl!BA$5))),"",IF($C312="","",SUMIFS(Con_ve!$F$6:$F$1005,Con_ve!$C$6:$C$1005,$C312,Con_ve!$I$6:$I$1005,"Fechada",Con_ve!$Q$6:$Q$1005,Cad_cl!BA$5)))</f>
        <v/>
      </c>
      <c r="BB312" s="134">
        <f t="shared" si="12"/>
        <v>0</v>
      </c>
      <c r="BD312" s="134" t="str">
        <f>IF(ISERR(IF($C312="","",SUMIFS(Con_ve!$F$6:$F$1005,Con_ve!$C$6:$C$1005,$C312,Con_ve!$I$6:$I$1005,"Em negociação",Con_ve!$Q$6:$Q$1005,Cad_cl!BD$5))),"",IF($C312="","",SUMIFS(Con_ve!$F$6:$F$1005,Con_ve!$C$6:$C$1005,$C312,Con_ve!$I$6:$I$1005,"Em negociação",Con_ve!$Q$6:$Q$1005,Cad_cl!BD$5)))</f>
        <v/>
      </c>
      <c r="BE312" s="134" t="str">
        <f>IF(ISERR(IF($C312="","",SUMIFS(Con_ve!$F$6:$F$1005,Con_ve!$C$6:$C$1005,$C312,Con_ve!$I$6:$I$1005,"Em negociação",Con_ve!$Q$6:$Q$1005,Cad_cl!BE$5))),"",IF($C312="","",SUMIFS(Con_ve!$F$6:$F$1005,Con_ve!$C$6:$C$1005,$C312,Con_ve!$I$6:$I$1005,"Em negociação",Con_ve!$Q$6:$Q$1005,Cad_cl!BE$5)))</f>
        <v/>
      </c>
      <c r="BF312" s="134" t="str">
        <f>IF(ISERR(IF($C312="","",SUMIFS(Con_ve!$F$6:$F$1005,Con_ve!$C$6:$C$1005,$C312,Con_ve!$I$6:$I$1005,"Em negociação",Con_ve!$Q$6:$Q$1005,Cad_cl!BF$5))),"",IF($C312="","",SUMIFS(Con_ve!$F$6:$F$1005,Con_ve!$C$6:$C$1005,$C312,Con_ve!$I$6:$I$1005,"Em negociação",Con_ve!$Q$6:$Q$1005,Cad_cl!BF$5)))</f>
        <v/>
      </c>
      <c r="BG312" s="134" t="str">
        <f>IF(ISERR(IF($C312="","",SUMIFS(Con_ve!$F$6:$F$1005,Con_ve!$C$6:$C$1005,$C312,Con_ve!$I$6:$I$1005,"Em negociação",Con_ve!$Q$6:$Q$1005,Cad_cl!BG$5))),"",IF($C312="","",SUMIFS(Con_ve!$F$6:$F$1005,Con_ve!$C$6:$C$1005,$C312,Con_ve!$I$6:$I$1005,"Em negociação",Con_ve!$Q$6:$Q$1005,Cad_cl!BG$5)))</f>
        <v/>
      </c>
      <c r="BH312" s="134" t="str">
        <f>IF(ISERR(IF($C312="","",SUMIFS(Con_ve!$F$6:$F$1005,Con_ve!$C$6:$C$1005,$C312,Con_ve!$I$6:$I$1005,"Em negociação",Con_ve!$Q$6:$Q$1005,Cad_cl!BH$5))),"",IF($C312="","",SUMIFS(Con_ve!$F$6:$F$1005,Con_ve!$C$6:$C$1005,$C312,Con_ve!$I$6:$I$1005,"Em negociação",Con_ve!$Q$6:$Q$1005,Cad_cl!BH$5)))</f>
        <v/>
      </c>
      <c r="BI312" s="134" t="str">
        <f>IF(ISERR(IF($C312="","",SUMIFS(Con_ve!$F$6:$F$1005,Con_ve!$C$6:$C$1005,$C312,Con_ve!$I$6:$I$1005,"Em negociação",Con_ve!$Q$6:$Q$1005,Cad_cl!BI$5))),"",IF($C312="","",SUMIFS(Con_ve!$F$6:$F$1005,Con_ve!$C$6:$C$1005,$C312,Con_ve!$I$6:$I$1005,"Em negociação",Con_ve!$Q$6:$Q$1005,Cad_cl!BI$5)))</f>
        <v/>
      </c>
      <c r="BJ312" s="134" t="str">
        <f>IF(ISERR(IF($C312="","",SUMIFS(Con_ve!$F$6:$F$1005,Con_ve!$C$6:$C$1005,$C312,Con_ve!$I$6:$I$1005,"Em negociação",Con_ve!$Q$6:$Q$1005,Cad_cl!BJ$5))),"",IF($C312="","",SUMIFS(Con_ve!$F$6:$F$1005,Con_ve!$C$6:$C$1005,$C312,Con_ve!$I$6:$I$1005,"Em negociação",Con_ve!$Q$6:$Q$1005,Cad_cl!BJ$5)))</f>
        <v/>
      </c>
      <c r="BK312" s="134" t="str">
        <f>IF(ISERR(IF($C312="","",SUMIFS(Con_ve!$F$6:$F$1005,Con_ve!$C$6:$C$1005,$C312,Con_ve!$I$6:$I$1005,"Em negociação",Con_ve!$Q$6:$Q$1005,Cad_cl!BK$5))),"",IF($C312="","",SUMIFS(Con_ve!$F$6:$F$1005,Con_ve!$C$6:$C$1005,$C312,Con_ve!$I$6:$I$1005,"Em negociação",Con_ve!$Q$6:$Q$1005,Cad_cl!BK$5)))</f>
        <v/>
      </c>
      <c r="BL312" s="134" t="str">
        <f>IF(ISERR(IF($C312="","",SUMIFS(Con_ve!$F$6:$F$1005,Con_ve!$C$6:$C$1005,$C312,Con_ve!$I$6:$I$1005,"Em negociação",Con_ve!$Q$6:$Q$1005,Cad_cl!BL$5))),"",IF($C312="","",SUMIFS(Con_ve!$F$6:$F$1005,Con_ve!$C$6:$C$1005,$C312,Con_ve!$I$6:$I$1005,"Em negociação",Con_ve!$Q$6:$Q$1005,Cad_cl!BL$5)))</f>
        <v/>
      </c>
      <c r="BM312" s="134" t="str">
        <f>IF(ISERR(IF($C312="","",SUMIFS(Con_ve!$F$6:$F$1005,Con_ve!$C$6:$C$1005,$C312,Con_ve!$I$6:$I$1005,"Em negociação",Con_ve!$Q$6:$Q$1005,Cad_cl!BM$5))),"",IF($C312="","",SUMIFS(Con_ve!$F$6:$F$1005,Con_ve!$C$6:$C$1005,$C312,Con_ve!$I$6:$I$1005,"Em negociação",Con_ve!$Q$6:$Q$1005,Cad_cl!BM$5)))</f>
        <v/>
      </c>
      <c r="BN312" s="134" t="str">
        <f>IF(ISERR(IF($C312="","",SUMIFS(Con_ve!$F$6:$F$1005,Con_ve!$C$6:$C$1005,$C312,Con_ve!$I$6:$I$1005,"Em negociação",Con_ve!$Q$6:$Q$1005,Cad_cl!BN$5))),"",IF($C312="","",SUMIFS(Con_ve!$F$6:$F$1005,Con_ve!$C$6:$C$1005,$C312,Con_ve!$I$6:$I$1005,"Em negociação",Con_ve!$Q$6:$Q$1005,Cad_cl!BN$5)))</f>
        <v/>
      </c>
      <c r="BO312" s="134" t="str">
        <f>IF(ISERR(IF($C312="","",SUMIFS(Con_ve!$F$6:$F$1005,Con_ve!$C$6:$C$1005,$C312,Con_ve!$I$6:$I$1005,"Em negociação",Con_ve!$Q$6:$Q$1005,Cad_cl!BO$5))),"",IF($C312="","",SUMIFS(Con_ve!$F$6:$F$1005,Con_ve!$C$6:$C$1005,$C312,Con_ve!$I$6:$I$1005,"Em negociação",Con_ve!$Q$6:$Q$1005,Cad_cl!BO$5)))</f>
        <v/>
      </c>
      <c r="BP312" s="134">
        <f t="shared" si="13"/>
        <v>0</v>
      </c>
      <c r="BR312" s="125" t="str">
        <f>IF(ISERR(IF(AND($I312=Re_lo!$E$5,BR$5=VLOOKUP(Re_lo!$H$5,Re_lo!$N$5:$O$16,2,0)),AP312,"")),"",IF(AND($I312=Re_lo!$E$5,BR$5=VLOOKUP(Re_lo!$H$5,Re_lo!$N$5:$O$16,2,0)),AP312,""))</f>
        <v/>
      </c>
      <c r="BS312" s="125" t="str">
        <f>IF(ISERR(IF(AND($I312=Re_lo!$E$5,BS$5=VLOOKUP(Re_lo!$H$5,Re_lo!$N$5:$O$16,2,0)),AQ312,"")),"",IF(AND($I312=Re_lo!$E$5,BS$5=VLOOKUP(Re_lo!$H$5,Re_lo!$N$5:$O$16,2,0)),AQ312,""))</f>
        <v/>
      </c>
      <c r="BT312" s="125" t="str">
        <f>IF(ISERR(IF(AND($I312=Re_lo!$E$5,BT$5=VLOOKUP(Re_lo!$H$5,Re_lo!$N$5:$O$16,2,0)),AR312,"")),"",IF(AND($I312=Re_lo!$E$5,BT$5=VLOOKUP(Re_lo!$H$5,Re_lo!$N$5:$O$16,2,0)),AR312,""))</f>
        <v/>
      </c>
      <c r="BU312" s="125" t="str">
        <f>IF(ISERR(IF(AND($I312=Re_lo!$E$5,BU$5=VLOOKUP(Re_lo!$H$5,Re_lo!$N$5:$O$16,2,0)),AS312,"")),"",IF(AND($I312=Re_lo!$E$5,BU$5=VLOOKUP(Re_lo!$H$5,Re_lo!$N$5:$O$16,2,0)),AS312,""))</f>
        <v/>
      </c>
      <c r="BV312" s="125" t="str">
        <f>IF(ISERR(IF(AND($I312=Re_lo!$E$5,BV$5=VLOOKUP(Re_lo!$H$5,Re_lo!$N$5:$O$16,2,0)),AT312,"")),"",IF(AND($I312=Re_lo!$E$5,BV$5=VLOOKUP(Re_lo!$H$5,Re_lo!$N$5:$O$16,2,0)),AT312,""))</f>
        <v/>
      </c>
      <c r="BW312" s="125" t="str">
        <f>IF(ISERR(IF(AND($I312=Re_lo!$E$5,BW$5=VLOOKUP(Re_lo!$H$5,Re_lo!$N$5:$O$16,2,0)),AU312,"")),"",IF(AND($I312=Re_lo!$E$5,BW$5=VLOOKUP(Re_lo!$H$5,Re_lo!$N$5:$O$16,2,0)),AU312,""))</f>
        <v/>
      </c>
      <c r="BX312" s="125" t="str">
        <f>IF(ISERR(IF(AND($I312=Re_lo!$E$5,BX$5=VLOOKUP(Re_lo!$H$5,Re_lo!$N$5:$O$16,2,0)),AV312,"")),"",IF(AND($I312=Re_lo!$E$5,BX$5=VLOOKUP(Re_lo!$H$5,Re_lo!$N$5:$O$16,2,0)),AV312,""))</f>
        <v/>
      </c>
      <c r="BY312" s="125" t="str">
        <f>IF(ISERR(IF(AND($I312=Re_lo!$E$5,BY$5=VLOOKUP(Re_lo!$H$5,Re_lo!$N$5:$O$16,2,0)),AW312,"")),"",IF(AND($I312=Re_lo!$E$5,BY$5=VLOOKUP(Re_lo!$H$5,Re_lo!$N$5:$O$16,2,0)),AW312,""))</f>
        <v/>
      </c>
      <c r="BZ312" s="125" t="str">
        <f>IF(ISERR(IF(AND($I312=Re_lo!$E$5,BZ$5=VLOOKUP(Re_lo!$H$5,Re_lo!$N$5:$O$16,2,0)),AX312,"")),"",IF(AND($I312=Re_lo!$E$5,BZ$5=VLOOKUP(Re_lo!$H$5,Re_lo!$N$5:$O$16,2,0)),AX312,""))</f>
        <v/>
      </c>
      <c r="CA312" s="125" t="str">
        <f>IF(ISERR(IF(AND($I312=Re_lo!$E$5,CA$5=VLOOKUP(Re_lo!$H$5,Re_lo!$N$5:$O$16,2,0)),AY312,"")),"",IF(AND($I312=Re_lo!$E$5,CA$5=VLOOKUP(Re_lo!$H$5,Re_lo!$N$5:$O$16,2,0)),AY312,""))</f>
        <v/>
      </c>
      <c r="CB312" s="125" t="str">
        <f>IF(ISERR(IF(AND($I312=Re_lo!$E$5,CB$5=VLOOKUP(Re_lo!$H$5,Re_lo!$N$5:$O$16,2,0)),AZ312,"")),"",IF(AND($I312=Re_lo!$E$5,CB$5=VLOOKUP(Re_lo!$H$5,Re_lo!$N$5:$O$16,2,0)),AZ312,""))</f>
        <v/>
      </c>
      <c r="CC312" s="125" t="str">
        <f>IF(ISERR(IF(AND($I312=Re_lo!$E$5,CC$5=VLOOKUP(Re_lo!$H$5,Re_lo!$N$5:$O$16,2,0)),BA312,"")),"",IF(AND($I312=Re_lo!$E$5,CC$5=VLOOKUP(Re_lo!$H$5,Re_lo!$N$5:$O$16,2,0)),BA312,""))</f>
        <v/>
      </c>
      <c r="CD312" s="125" t="str">
        <f>IF(ISERR(IF(AND($I312=Re_lo!$E$5,CD$5=VLOOKUP(Re_lo!$H$5,Re_lo!$N$5:$O$16,2,0)),BB312,"")),"",IF(AND($I312=Re_lo!$E$5,CD$5=VLOOKUP(Re_lo!$H$5,Re_lo!$N$5:$O$16,2,0)),BB312,""))</f>
        <v/>
      </c>
      <c r="CF312" s="125" t="str">
        <f>IF($C312="","",COUNTIFS(Con_ve!$C$6:$C$1005,$C312,Con_ve!$Q$6:$Q$1005,Cad_cl!CF$5))</f>
        <v/>
      </c>
      <c r="CG312" s="125" t="str">
        <f>IF($C312="","",COUNTIFS(Con_ve!$C$6:$C$1005,$C312,Con_ve!$Q$6:$Q$1005,Cad_cl!CG$5))</f>
        <v/>
      </c>
      <c r="CH312" s="125" t="str">
        <f>IF($C312="","",COUNTIFS(Con_ve!$C$6:$C$1005,$C312,Con_ve!$Q$6:$Q$1005,Cad_cl!CH$5))</f>
        <v/>
      </c>
      <c r="CI312" s="125" t="str">
        <f>IF($C312="","",COUNTIFS(Con_ve!$C$6:$C$1005,$C312,Con_ve!$Q$6:$Q$1005,Cad_cl!CI$5))</f>
        <v/>
      </c>
      <c r="CJ312" s="125" t="str">
        <f>IF($C312="","",COUNTIFS(Con_ve!$C$6:$C$1005,$C312,Con_ve!$Q$6:$Q$1005,Cad_cl!CJ$5))</f>
        <v/>
      </c>
      <c r="CK312" s="125" t="str">
        <f>IF($C312="","",COUNTIFS(Con_ve!$C$6:$C$1005,$C312,Con_ve!$Q$6:$Q$1005,Cad_cl!CK$5))</f>
        <v/>
      </c>
      <c r="CL312" s="125" t="str">
        <f>IF($C312="","",COUNTIFS(Con_ve!$C$6:$C$1005,$C312,Con_ve!$Q$6:$Q$1005,Cad_cl!CL$5))</f>
        <v/>
      </c>
      <c r="CM312" s="125" t="str">
        <f>IF($C312="","",COUNTIFS(Con_ve!$C$6:$C$1005,$C312,Con_ve!$Q$6:$Q$1005,Cad_cl!CM$5))</f>
        <v/>
      </c>
      <c r="CN312" s="125" t="str">
        <f>IF($C312="","",COUNTIFS(Con_ve!$C$6:$C$1005,$C312,Con_ve!$Q$6:$Q$1005,Cad_cl!CN$5))</f>
        <v/>
      </c>
      <c r="CO312" s="125" t="str">
        <f>IF($C312="","",COUNTIFS(Con_ve!$C$6:$C$1005,$C312,Con_ve!$Q$6:$Q$1005,Cad_cl!CO$5))</f>
        <v/>
      </c>
      <c r="CP312" s="125" t="str">
        <f>IF($C312="","",COUNTIFS(Con_ve!$C$6:$C$1005,$C312,Con_ve!$Q$6:$Q$1005,Cad_cl!CP$5))</f>
        <v/>
      </c>
      <c r="CQ312" s="125" t="str">
        <f>IF($C312="","",COUNTIFS(Con_ve!$C$6:$C$1005,$C312,Con_ve!$Q$6:$Q$1005,Cad_cl!CQ$5))</f>
        <v/>
      </c>
      <c r="CR312" s="125">
        <f t="shared" si="14"/>
        <v>0</v>
      </c>
    </row>
    <row r="313" spans="3:96" ht="30" customHeight="1">
      <c r="C313" s="153"/>
      <c r="D313" s="153"/>
      <c r="E313" s="154"/>
      <c r="F313" s="153"/>
      <c r="G313" s="155"/>
      <c r="H313" s="153"/>
      <c r="I313" s="153"/>
      <c r="J313" s="132" t="s">
        <v>309</v>
      </c>
      <c r="K313" s="133" t="s">
        <v>309</v>
      </c>
      <c r="L313" s="153"/>
      <c r="M313" s="153"/>
      <c r="N313" s="153"/>
      <c r="O313" s="153"/>
      <c r="P313" s="153"/>
      <c r="Q313" s="153"/>
      <c r="AP313" s="134" t="str">
        <f>IF(ISERR(IF($C313="","",SUMIFS(Con_ve!$F$6:$F$1005,Con_ve!$C$6:$C$1005,$C313,Con_ve!$I$6:$I$1005,"Fechada",Con_ve!$Q$6:$Q$1005,Cad_cl!AP$5))),"",IF($C313="","",SUMIFS(Con_ve!$F$6:$F$1005,Con_ve!$C$6:$C$1005,$C313,Con_ve!$I$6:$I$1005,"Fechada",Con_ve!$Q$6:$Q$1005,Cad_cl!AP$5)))</f>
        <v/>
      </c>
      <c r="AQ313" s="134" t="str">
        <f>IF(ISERR(IF($C313="","",SUMIFS(Con_ve!$F$6:$F$1005,Con_ve!$C$6:$C$1005,$C313,Con_ve!$I$6:$I$1005,"Fechada",Con_ve!$Q$6:$Q$1005,Cad_cl!AQ$5))),"",IF($C313="","",SUMIFS(Con_ve!$F$6:$F$1005,Con_ve!$C$6:$C$1005,$C313,Con_ve!$I$6:$I$1005,"Fechada",Con_ve!$Q$6:$Q$1005,Cad_cl!AQ$5)))</f>
        <v/>
      </c>
      <c r="AR313" s="134" t="str">
        <f>IF(ISERR(IF($C313="","",SUMIFS(Con_ve!$F$6:$F$1005,Con_ve!$C$6:$C$1005,$C313,Con_ve!$I$6:$I$1005,"Fechada",Con_ve!$Q$6:$Q$1005,Cad_cl!AR$5))),"",IF($C313="","",SUMIFS(Con_ve!$F$6:$F$1005,Con_ve!$C$6:$C$1005,$C313,Con_ve!$I$6:$I$1005,"Fechada",Con_ve!$Q$6:$Q$1005,Cad_cl!AR$5)))</f>
        <v/>
      </c>
      <c r="AS313" s="134" t="str">
        <f>IF(ISERR(IF($C313="","",SUMIFS(Con_ve!$F$6:$F$1005,Con_ve!$C$6:$C$1005,$C313,Con_ve!$I$6:$I$1005,"Fechada",Con_ve!$Q$6:$Q$1005,Cad_cl!AS$5))),"",IF($C313="","",SUMIFS(Con_ve!$F$6:$F$1005,Con_ve!$C$6:$C$1005,$C313,Con_ve!$I$6:$I$1005,"Fechada",Con_ve!$Q$6:$Q$1005,Cad_cl!AS$5)))</f>
        <v/>
      </c>
      <c r="AT313" s="134" t="str">
        <f>IF(ISERR(IF($C313="","",SUMIFS(Con_ve!$F$6:$F$1005,Con_ve!$C$6:$C$1005,$C313,Con_ve!$I$6:$I$1005,"Fechada",Con_ve!$Q$6:$Q$1005,Cad_cl!AT$5))),"",IF($C313="","",SUMIFS(Con_ve!$F$6:$F$1005,Con_ve!$C$6:$C$1005,$C313,Con_ve!$I$6:$I$1005,"Fechada",Con_ve!$Q$6:$Q$1005,Cad_cl!AT$5)))</f>
        <v/>
      </c>
      <c r="AU313" s="134" t="str">
        <f>IF(ISERR(IF($C313="","",SUMIFS(Con_ve!$F$6:$F$1005,Con_ve!$C$6:$C$1005,$C313,Con_ve!$I$6:$I$1005,"Fechada",Con_ve!$Q$6:$Q$1005,Cad_cl!AU$5))),"",IF($C313="","",SUMIFS(Con_ve!$F$6:$F$1005,Con_ve!$C$6:$C$1005,$C313,Con_ve!$I$6:$I$1005,"Fechada",Con_ve!$Q$6:$Q$1005,Cad_cl!AU$5)))</f>
        <v/>
      </c>
      <c r="AV313" s="134" t="str">
        <f>IF(ISERR(IF($C313="","",SUMIFS(Con_ve!$F$6:$F$1005,Con_ve!$C$6:$C$1005,$C313,Con_ve!$I$6:$I$1005,"Fechada",Con_ve!$Q$6:$Q$1005,Cad_cl!AV$5))),"",IF($C313="","",SUMIFS(Con_ve!$F$6:$F$1005,Con_ve!$C$6:$C$1005,$C313,Con_ve!$I$6:$I$1005,"Fechada",Con_ve!$Q$6:$Q$1005,Cad_cl!AV$5)))</f>
        <v/>
      </c>
      <c r="AW313" s="134" t="str">
        <f>IF(ISERR(IF($C313="","",SUMIFS(Con_ve!$F$6:$F$1005,Con_ve!$C$6:$C$1005,$C313,Con_ve!$I$6:$I$1005,"Fechada",Con_ve!$Q$6:$Q$1005,Cad_cl!AW$5))),"",IF($C313="","",SUMIFS(Con_ve!$F$6:$F$1005,Con_ve!$C$6:$C$1005,$C313,Con_ve!$I$6:$I$1005,"Fechada",Con_ve!$Q$6:$Q$1005,Cad_cl!AW$5)))</f>
        <v/>
      </c>
      <c r="AX313" s="134" t="str">
        <f>IF(ISERR(IF($C313="","",SUMIFS(Con_ve!$F$6:$F$1005,Con_ve!$C$6:$C$1005,$C313,Con_ve!$I$6:$I$1005,"Fechada",Con_ve!$Q$6:$Q$1005,Cad_cl!AX$5))),"",IF($C313="","",SUMIFS(Con_ve!$F$6:$F$1005,Con_ve!$C$6:$C$1005,$C313,Con_ve!$I$6:$I$1005,"Fechada",Con_ve!$Q$6:$Q$1005,Cad_cl!AX$5)))</f>
        <v/>
      </c>
      <c r="AY313" s="134" t="str">
        <f>IF(ISERR(IF($C313="","",SUMIFS(Con_ve!$F$6:$F$1005,Con_ve!$C$6:$C$1005,$C313,Con_ve!$I$6:$I$1005,"Fechada",Con_ve!$Q$6:$Q$1005,Cad_cl!AY$5))),"",IF($C313="","",SUMIFS(Con_ve!$F$6:$F$1005,Con_ve!$C$6:$C$1005,$C313,Con_ve!$I$6:$I$1005,"Fechada",Con_ve!$Q$6:$Q$1005,Cad_cl!AY$5)))</f>
        <v/>
      </c>
      <c r="AZ313" s="134" t="str">
        <f>IF(ISERR(IF($C313="","",SUMIFS(Con_ve!$F$6:$F$1005,Con_ve!$C$6:$C$1005,$C313,Con_ve!$I$6:$I$1005,"Fechada",Con_ve!$Q$6:$Q$1005,Cad_cl!AZ$5))),"",IF($C313="","",SUMIFS(Con_ve!$F$6:$F$1005,Con_ve!$C$6:$C$1005,$C313,Con_ve!$I$6:$I$1005,"Fechada",Con_ve!$Q$6:$Q$1005,Cad_cl!AZ$5)))</f>
        <v/>
      </c>
      <c r="BA313" s="134" t="str">
        <f>IF(ISERR(IF($C313="","",SUMIFS(Con_ve!$F$6:$F$1005,Con_ve!$C$6:$C$1005,$C313,Con_ve!$I$6:$I$1005,"Fechada",Con_ve!$Q$6:$Q$1005,Cad_cl!BA$5))),"",IF($C313="","",SUMIFS(Con_ve!$F$6:$F$1005,Con_ve!$C$6:$C$1005,$C313,Con_ve!$I$6:$I$1005,"Fechada",Con_ve!$Q$6:$Q$1005,Cad_cl!BA$5)))</f>
        <v/>
      </c>
      <c r="BB313" s="134">
        <f t="shared" si="12"/>
        <v>0</v>
      </c>
      <c r="BD313" s="134" t="str">
        <f>IF(ISERR(IF($C313="","",SUMIFS(Con_ve!$F$6:$F$1005,Con_ve!$C$6:$C$1005,$C313,Con_ve!$I$6:$I$1005,"Em negociação",Con_ve!$Q$6:$Q$1005,Cad_cl!BD$5))),"",IF($C313="","",SUMIFS(Con_ve!$F$6:$F$1005,Con_ve!$C$6:$C$1005,$C313,Con_ve!$I$6:$I$1005,"Em negociação",Con_ve!$Q$6:$Q$1005,Cad_cl!BD$5)))</f>
        <v/>
      </c>
      <c r="BE313" s="134" t="str">
        <f>IF(ISERR(IF($C313="","",SUMIFS(Con_ve!$F$6:$F$1005,Con_ve!$C$6:$C$1005,$C313,Con_ve!$I$6:$I$1005,"Em negociação",Con_ve!$Q$6:$Q$1005,Cad_cl!BE$5))),"",IF($C313="","",SUMIFS(Con_ve!$F$6:$F$1005,Con_ve!$C$6:$C$1005,$C313,Con_ve!$I$6:$I$1005,"Em negociação",Con_ve!$Q$6:$Q$1005,Cad_cl!BE$5)))</f>
        <v/>
      </c>
      <c r="BF313" s="134" t="str">
        <f>IF(ISERR(IF($C313="","",SUMIFS(Con_ve!$F$6:$F$1005,Con_ve!$C$6:$C$1005,$C313,Con_ve!$I$6:$I$1005,"Em negociação",Con_ve!$Q$6:$Q$1005,Cad_cl!BF$5))),"",IF($C313="","",SUMIFS(Con_ve!$F$6:$F$1005,Con_ve!$C$6:$C$1005,$C313,Con_ve!$I$6:$I$1005,"Em negociação",Con_ve!$Q$6:$Q$1005,Cad_cl!BF$5)))</f>
        <v/>
      </c>
      <c r="BG313" s="134" t="str">
        <f>IF(ISERR(IF($C313="","",SUMIFS(Con_ve!$F$6:$F$1005,Con_ve!$C$6:$C$1005,$C313,Con_ve!$I$6:$I$1005,"Em negociação",Con_ve!$Q$6:$Q$1005,Cad_cl!BG$5))),"",IF($C313="","",SUMIFS(Con_ve!$F$6:$F$1005,Con_ve!$C$6:$C$1005,$C313,Con_ve!$I$6:$I$1005,"Em negociação",Con_ve!$Q$6:$Q$1005,Cad_cl!BG$5)))</f>
        <v/>
      </c>
      <c r="BH313" s="134" t="str">
        <f>IF(ISERR(IF($C313="","",SUMIFS(Con_ve!$F$6:$F$1005,Con_ve!$C$6:$C$1005,$C313,Con_ve!$I$6:$I$1005,"Em negociação",Con_ve!$Q$6:$Q$1005,Cad_cl!BH$5))),"",IF($C313="","",SUMIFS(Con_ve!$F$6:$F$1005,Con_ve!$C$6:$C$1005,$C313,Con_ve!$I$6:$I$1005,"Em negociação",Con_ve!$Q$6:$Q$1005,Cad_cl!BH$5)))</f>
        <v/>
      </c>
      <c r="BI313" s="134" t="str">
        <f>IF(ISERR(IF($C313="","",SUMIFS(Con_ve!$F$6:$F$1005,Con_ve!$C$6:$C$1005,$C313,Con_ve!$I$6:$I$1005,"Em negociação",Con_ve!$Q$6:$Q$1005,Cad_cl!BI$5))),"",IF($C313="","",SUMIFS(Con_ve!$F$6:$F$1005,Con_ve!$C$6:$C$1005,$C313,Con_ve!$I$6:$I$1005,"Em negociação",Con_ve!$Q$6:$Q$1005,Cad_cl!BI$5)))</f>
        <v/>
      </c>
      <c r="BJ313" s="134" t="str">
        <f>IF(ISERR(IF($C313="","",SUMIFS(Con_ve!$F$6:$F$1005,Con_ve!$C$6:$C$1005,$C313,Con_ve!$I$6:$I$1005,"Em negociação",Con_ve!$Q$6:$Q$1005,Cad_cl!BJ$5))),"",IF($C313="","",SUMIFS(Con_ve!$F$6:$F$1005,Con_ve!$C$6:$C$1005,$C313,Con_ve!$I$6:$I$1005,"Em negociação",Con_ve!$Q$6:$Q$1005,Cad_cl!BJ$5)))</f>
        <v/>
      </c>
      <c r="BK313" s="134" t="str">
        <f>IF(ISERR(IF($C313="","",SUMIFS(Con_ve!$F$6:$F$1005,Con_ve!$C$6:$C$1005,$C313,Con_ve!$I$6:$I$1005,"Em negociação",Con_ve!$Q$6:$Q$1005,Cad_cl!BK$5))),"",IF($C313="","",SUMIFS(Con_ve!$F$6:$F$1005,Con_ve!$C$6:$C$1005,$C313,Con_ve!$I$6:$I$1005,"Em negociação",Con_ve!$Q$6:$Q$1005,Cad_cl!BK$5)))</f>
        <v/>
      </c>
      <c r="BL313" s="134" t="str">
        <f>IF(ISERR(IF($C313="","",SUMIFS(Con_ve!$F$6:$F$1005,Con_ve!$C$6:$C$1005,$C313,Con_ve!$I$6:$I$1005,"Em negociação",Con_ve!$Q$6:$Q$1005,Cad_cl!BL$5))),"",IF($C313="","",SUMIFS(Con_ve!$F$6:$F$1005,Con_ve!$C$6:$C$1005,$C313,Con_ve!$I$6:$I$1005,"Em negociação",Con_ve!$Q$6:$Q$1005,Cad_cl!BL$5)))</f>
        <v/>
      </c>
      <c r="BM313" s="134" t="str">
        <f>IF(ISERR(IF($C313="","",SUMIFS(Con_ve!$F$6:$F$1005,Con_ve!$C$6:$C$1005,$C313,Con_ve!$I$6:$I$1005,"Em negociação",Con_ve!$Q$6:$Q$1005,Cad_cl!BM$5))),"",IF($C313="","",SUMIFS(Con_ve!$F$6:$F$1005,Con_ve!$C$6:$C$1005,$C313,Con_ve!$I$6:$I$1005,"Em negociação",Con_ve!$Q$6:$Q$1005,Cad_cl!BM$5)))</f>
        <v/>
      </c>
      <c r="BN313" s="134" t="str">
        <f>IF(ISERR(IF($C313="","",SUMIFS(Con_ve!$F$6:$F$1005,Con_ve!$C$6:$C$1005,$C313,Con_ve!$I$6:$I$1005,"Em negociação",Con_ve!$Q$6:$Q$1005,Cad_cl!BN$5))),"",IF($C313="","",SUMIFS(Con_ve!$F$6:$F$1005,Con_ve!$C$6:$C$1005,$C313,Con_ve!$I$6:$I$1005,"Em negociação",Con_ve!$Q$6:$Q$1005,Cad_cl!BN$5)))</f>
        <v/>
      </c>
      <c r="BO313" s="134" t="str">
        <f>IF(ISERR(IF($C313="","",SUMIFS(Con_ve!$F$6:$F$1005,Con_ve!$C$6:$C$1005,$C313,Con_ve!$I$6:$I$1005,"Em negociação",Con_ve!$Q$6:$Q$1005,Cad_cl!BO$5))),"",IF($C313="","",SUMIFS(Con_ve!$F$6:$F$1005,Con_ve!$C$6:$C$1005,$C313,Con_ve!$I$6:$I$1005,"Em negociação",Con_ve!$Q$6:$Q$1005,Cad_cl!BO$5)))</f>
        <v/>
      </c>
      <c r="BP313" s="134">
        <f t="shared" si="13"/>
        <v>0</v>
      </c>
      <c r="BR313" s="125" t="str">
        <f>IF(ISERR(IF(AND($I313=Re_lo!$E$5,BR$5=VLOOKUP(Re_lo!$H$5,Re_lo!$N$5:$O$16,2,0)),AP313,"")),"",IF(AND($I313=Re_lo!$E$5,BR$5=VLOOKUP(Re_lo!$H$5,Re_lo!$N$5:$O$16,2,0)),AP313,""))</f>
        <v/>
      </c>
      <c r="BS313" s="125" t="str">
        <f>IF(ISERR(IF(AND($I313=Re_lo!$E$5,BS$5=VLOOKUP(Re_lo!$H$5,Re_lo!$N$5:$O$16,2,0)),AQ313,"")),"",IF(AND($I313=Re_lo!$E$5,BS$5=VLOOKUP(Re_lo!$H$5,Re_lo!$N$5:$O$16,2,0)),AQ313,""))</f>
        <v/>
      </c>
      <c r="BT313" s="125" t="str">
        <f>IF(ISERR(IF(AND($I313=Re_lo!$E$5,BT$5=VLOOKUP(Re_lo!$H$5,Re_lo!$N$5:$O$16,2,0)),AR313,"")),"",IF(AND($I313=Re_lo!$E$5,BT$5=VLOOKUP(Re_lo!$H$5,Re_lo!$N$5:$O$16,2,0)),AR313,""))</f>
        <v/>
      </c>
      <c r="BU313" s="125" t="str">
        <f>IF(ISERR(IF(AND($I313=Re_lo!$E$5,BU$5=VLOOKUP(Re_lo!$H$5,Re_lo!$N$5:$O$16,2,0)),AS313,"")),"",IF(AND($I313=Re_lo!$E$5,BU$5=VLOOKUP(Re_lo!$H$5,Re_lo!$N$5:$O$16,2,0)),AS313,""))</f>
        <v/>
      </c>
      <c r="BV313" s="125" t="str">
        <f>IF(ISERR(IF(AND($I313=Re_lo!$E$5,BV$5=VLOOKUP(Re_lo!$H$5,Re_lo!$N$5:$O$16,2,0)),AT313,"")),"",IF(AND($I313=Re_lo!$E$5,BV$5=VLOOKUP(Re_lo!$H$5,Re_lo!$N$5:$O$16,2,0)),AT313,""))</f>
        <v/>
      </c>
      <c r="BW313" s="125" t="str">
        <f>IF(ISERR(IF(AND($I313=Re_lo!$E$5,BW$5=VLOOKUP(Re_lo!$H$5,Re_lo!$N$5:$O$16,2,0)),AU313,"")),"",IF(AND($I313=Re_lo!$E$5,BW$5=VLOOKUP(Re_lo!$H$5,Re_lo!$N$5:$O$16,2,0)),AU313,""))</f>
        <v/>
      </c>
      <c r="BX313" s="125" t="str">
        <f>IF(ISERR(IF(AND($I313=Re_lo!$E$5,BX$5=VLOOKUP(Re_lo!$H$5,Re_lo!$N$5:$O$16,2,0)),AV313,"")),"",IF(AND($I313=Re_lo!$E$5,BX$5=VLOOKUP(Re_lo!$H$5,Re_lo!$N$5:$O$16,2,0)),AV313,""))</f>
        <v/>
      </c>
      <c r="BY313" s="125" t="str">
        <f>IF(ISERR(IF(AND($I313=Re_lo!$E$5,BY$5=VLOOKUP(Re_lo!$H$5,Re_lo!$N$5:$O$16,2,0)),AW313,"")),"",IF(AND($I313=Re_lo!$E$5,BY$5=VLOOKUP(Re_lo!$H$5,Re_lo!$N$5:$O$16,2,0)),AW313,""))</f>
        <v/>
      </c>
      <c r="BZ313" s="125" t="str">
        <f>IF(ISERR(IF(AND($I313=Re_lo!$E$5,BZ$5=VLOOKUP(Re_lo!$H$5,Re_lo!$N$5:$O$16,2,0)),AX313,"")),"",IF(AND($I313=Re_lo!$E$5,BZ$5=VLOOKUP(Re_lo!$H$5,Re_lo!$N$5:$O$16,2,0)),AX313,""))</f>
        <v/>
      </c>
      <c r="CA313" s="125" t="str">
        <f>IF(ISERR(IF(AND($I313=Re_lo!$E$5,CA$5=VLOOKUP(Re_lo!$H$5,Re_lo!$N$5:$O$16,2,0)),AY313,"")),"",IF(AND($I313=Re_lo!$E$5,CA$5=VLOOKUP(Re_lo!$H$5,Re_lo!$N$5:$O$16,2,0)),AY313,""))</f>
        <v/>
      </c>
      <c r="CB313" s="125" t="str">
        <f>IF(ISERR(IF(AND($I313=Re_lo!$E$5,CB$5=VLOOKUP(Re_lo!$H$5,Re_lo!$N$5:$O$16,2,0)),AZ313,"")),"",IF(AND($I313=Re_lo!$E$5,CB$5=VLOOKUP(Re_lo!$H$5,Re_lo!$N$5:$O$16,2,0)),AZ313,""))</f>
        <v/>
      </c>
      <c r="CC313" s="125" t="str">
        <f>IF(ISERR(IF(AND($I313=Re_lo!$E$5,CC$5=VLOOKUP(Re_lo!$H$5,Re_lo!$N$5:$O$16,2,0)),BA313,"")),"",IF(AND($I313=Re_lo!$E$5,CC$5=VLOOKUP(Re_lo!$H$5,Re_lo!$N$5:$O$16,2,0)),BA313,""))</f>
        <v/>
      </c>
      <c r="CD313" s="125" t="str">
        <f>IF(ISERR(IF(AND($I313=Re_lo!$E$5,CD$5=VLOOKUP(Re_lo!$H$5,Re_lo!$N$5:$O$16,2,0)),BB313,"")),"",IF(AND($I313=Re_lo!$E$5,CD$5=VLOOKUP(Re_lo!$H$5,Re_lo!$N$5:$O$16,2,0)),BB313,""))</f>
        <v/>
      </c>
      <c r="CF313" s="125" t="str">
        <f>IF($C313="","",COUNTIFS(Con_ve!$C$6:$C$1005,$C313,Con_ve!$Q$6:$Q$1005,Cad_cl!CF$5))</f>
        <v/>
      </c>
      <c r="CG313" s="125" t="str">
        <f>IF($C313="","",COUNTIFS(Con_ve!$C$6:$C$1005,$C313,Con_ve!$Q$6:$Q$1005,Cad_cl!CG$5))</f>
        <v/>
      </c>
      <c r="CH313" s="125" t="str">
        <f>IF($C313="","",COUNTIFS(Con_ve!$C$6:$C$1005,$C313,Con_ve!$Q$6:$Q$1005,Cad_cl!CH$5))</f>
        <v/>
      </c>
      <c r="CI313" s="125" t="str">
        <f>IF($C313="","",COUNTIFS(Con_ve!$C$6:$C$1005,$C313,Con_ve!$Q$6:$Q$1005,Cad_cl!CI$5))</f>
        <v/>
      </c>
      <c r="CJ313" s="125" t="str">
        <f>IF($C313="","",COUNTIFS(Con_ve!$C$6:$C$1005,$C313,Con_ve!$Q$6:$Q$1005,Cad_cl!CJ$5))</f>
        <v/>
      </c>
      <c r="CK313" s="125" t="str">
        <f>IF($C313="","",COUNTIFS(Con_ve!$C$6:$C$1005,$C313,Con_ve!$Q$6:$Q$1005,Cad_cl!CK$5))</f>
        <v/>
      </c>
      <c r="CL313" s="125" t="str">
        <f>IF($C313="","",COUNTIFS(Con_ve!$C$6:$C$1005,$C313,Con_ve!$Q$6:$Q$1005,Cad_cl!CL$5))</f>
        <v/>
      </c>
      <c r="CM313" s="125" t="str">
        <f>IF($C313="","",COUNTIFS(Con_ve!$C$6:$C$1005,$C313,Con_ve!$Q$6:$Q$1005,Cad_cl!CM$5))</f>
        <v/>
      </c>
      <c r="CN313" s="125" t="str">
        <f>IF($C313="","",COUNTIFS(Con_ve!$C$6:$C$1005,$C313,Con_ve!$Q$6:$Q$1005,Cad_cl!CN$5))</f>
        <v/>
      </c>
      <c r="CO313" s="125" t="str">
        <f>IF($C313="","",COUNTIFS(Con_ve!$C$6:$C$1005,$C313,Con_ve!$Q$6:$Q$1005,Cad_cl!CO$5))</f>
        <v/>
      </c>
      <c r="CP313" s="125" t="str">
        <f>IF($C313="","",COUNTIFS(Con_ve!$C$6:$C$1005,$C313,Con_ve!$Q$6:$Q$1005,Cad_cl!CP$5))</f>
        <v/>
      </c>
      <c r="CQ313" s="125" t="str">
        <f>IF($C313="","",COUNTIFS(Con_ve!$C$6:$C$1005,$C313,Con_ve!$Q$6:$Q$1005,Cad_cl!CQ$5))</f>
        <v/>
      </c>
      <c r="CR313" s="125">
        <f t="shared" si="14"/>
        <v>0</v>
      </c>
    </row>
    <row r="314" spans="3:96" ht="30" customHeight="1">
      <c r="C314" s="153"/>
      <c r="D314" s="153"/>
      <c r="E314" s="154"/>
      <c r="F314" s="153"/>
      <c r="G314" s="155"/>
      <c r="H314" s="153"/>
      <c r="I314" s="153"/>
      <c r="J314" s="132" t="s">
        <v>309</v>
      </c>
      <c r="K314" s="133" t="s">
        <v>309</v>
      </c>
      <c r="L314" s="153"/>
      <c r="M314" s="153"/>
      <c r="N314" s="153"/>
      <c r="O314" s="153"/>
      <c r="P314" s="153"/>
      <c r="Q314" s="153"/>
      <c r="AP314" s="134" t="str">
        <f>IF(ISERR(IF($C314="","",SUMIFS(Con_ve!$F$6:$F$1005,Con_ve!$C$6:$C$1005,$C314,Con_ve!$I$6:$I$1005,"Fechada",Con_ve!$Q$6:$Q$1005,Cad_cl!AP$5))),"",IF($C314="","",SUMIFS(Con_ve!$F$6:$F$1005,Con_ve!$C$6:$C$1005,$C314,Con_ve!$I$6:$I$1005,"Fechada",Con_ve!$Q$6:$Q$1005,Cad_cl!AP$5)))</f>
        <v/>
      </c>
      <c r="AQ314" s="134" t="str">
        <f>IF(ISERR(IF($C314="","",SUMIFS(Con_ve!$F$6:$F$1005,Con_ve!$C$6:$C$1005,$C314,Con_ve!$I$6:$I$1005,"Fechada",Con_ve!$Q$6:$Q$1005,Cad_cl!AQ$5))),"",IF($C314="","",SUMIFS(Con_ve!$F$6:$F$1005,Con_ve!$C$6:$C$1005,$C314,Con_ve!$I$6:$I$1005,"Fechada",Con_ve!$Q$6:$Q$1005,Cad_cl!AQ$5)))</f>
        <v/>
      </c>
      <c r="AR314" s="134" t="str">
        <f>IF(ISERR(IF($C314="","",SUMIFS(Con_ve!$F$6:$F$1005,Con_ve!$C$6:$C$1005,$C314,Con_ve!$I$6:$I$1005,"Fechada",Con_ve!$Q$6:$Q$1005,Cad_cl!AR$5))),"",IF($C314="","",SUMIFS(Con_ve!$F$6:$F$1005,Con_ve!$C$6:$C$1005,$C314,Con_ve!$I$6:$I$1005,"Fechada",Con_ve!$Q$6:$Q$1005,Cad_cl!AR$5)))</f>
        <v/>
      </c>
      <c r="AS314" s="134" t="str">
        <f>IF(ISERR(IF($C314="","",SUMIFS(Con_ve!$F$6:$F$1005,Con_ve!$C$6:$C$1005,$C314,Con_ve!$I$6:$I$1005,"Fechada",Con_ve!$Q$6:$Q$1005,Cad_cl!AS$5))),"",IF($C314="","",SUMIFS(Con_ve!$F$6:$F$1005,Con_ve!$C$6:$C$1005,$C314,Con_ve!$I$6:$I$1005,"Fechada",Con_ve!$Q$6:$Q$1005,Cad_cl!AS$5)))</f>
        <v/>
      </c>
      <c r="AT314" s="134" t="str">
        <f>IF(ISERR(IF($C314="","",SUMIFS(Con_ve!$F$6:$F$1005,Con_ve!$C$6:$C$1005,$C314,Con_ve!$I$6:$I$1005,"Fechada",Con_ve!$Q$6:$Q$1005,Cad_cl!AT$5))),"",IF($C314="","",SUMIFS(Con_ve!$F$6:$F$1005,Con_ve!$C$6:$C$1005,$C314,Con_ve!$I$6:$I$1005,"Fechada",Con_ve!$Q$6:$Q$1005,Cad_cl!AT$5)))</f>
        <v/>
      </c>
      <c r="AU314" s="134" t="str">
        <f>IF(ISERR(IF($C314="","",SUMIFS(Con_ve!$F$6:$F$1005,Con_ve!$C$6:$C$1005,$C314,Con_ve!$I$6:$I$1005,"Fechada",Con_ve!$Q$6:$Q$1005,Cad_cl!AU$5))),"",IF($C314="","",SUMIFS(Con_ve!$F$6:$F$1005,Con_ve!$C$6:$C$1005,$C314,Con_ve!$I$6:$I$1005,"Fechada",Con_ve!$Q$6:$Q$1005,Cad_cl!AU$5)))</f>
        <v/>
      </c>
      <c r="AV314" s="134" t="str">
        <f>IF(ISERR(IF($C314="","",SUMIFS(Con_ve!$F$6:$F$1005,Con_ve!$C$6:$C$1005,$C314,Con_ve!$I$6:$I$1005,"Fechada",Con_ve!$Q$6:$Q$1005,Cad_cl!AV$5))),"",IF($C314="","",SUMIFS(Con_ve!$F$6:$F$1005,Con_ve!$C$6:$C$1005,$C314,Con_ve!$I$6:$I$1005,"Fechada",Con_ve!$Q$6:$Q$1005,Cad_cl!AV$5)))</f>
        <v/>
      </c>
      <c r="AW314" s="134" t="str">
        <f>IF(ISERR(IF($C314="","",SUMIFS(Con_ve!$F$6:$F$1005,Con_ve!$C$6:$C$1005,$C314,Con_ve!$I$6:$I$1005,"Fechada",Con_ve!$Q$6:$Q$1005,Cad_cl!AW$5))),"",IF($C314="","",SUMIFS(Con_ve!$F$6:$F$1005,Con_ve!$C$6:$C$1005,$C314,Con_ve!$I$6:$I$1005,"Fechada",Con_ve!$Q$6:$Q$1005,Cad_cl!AW$5)))</f>
        <v/>
      </c>
      <c r="AX314" s="134" t="str">
        <f>IF(ISERR(IF($C314="","",SUMIFS(Con_ve!$F$6:$F$1005,Con_ve!$C$6:$C$1005,$C314,Con_ve!$I$6:$I$1005,"Fechada",Con_ve!$Q$6:$Q$1005,Cad_cl!AX$5))),"",IF($C314="","",SUMIFS(Con_ve!$F$6:$F$1005,Con_ve!$C$6:$C$1005,$C314,Con_ve!$I$6:$I$1005,"Fechada",Con_ve!$Q$6:$Q$1005,Cad_cl!AX$5)))</f>
        <v/>
      </c>
      <c r="AY314" s="134" t="str">
        <f>IF(ISERR(IF($C314="","",SUMIFS(Con_ve!$F$6:$F$1005,Con_ve!$C$6:$C$1005,$C314,Con_ve!$I$6:$I$1005,"Fechada",Con_ve!$Q$6:$Q$1005,Cad_cl!AY$5))),"",IF($C314="","",SUMIFS(Con_ve!$F$6:$F$1005,Con_ve!$C$6:$C$1005,$C314,Con_ve!$I$6:$I$1005,"Fechada",Con_ve!$Q$6:$Q$1005,Cad_cl!AY$5)))</f>
        <v/>
      </c>
      <c r="AZ314" s="134" t="str">
        <f>IF(ISERR(IF($C314="","",SUMIFS(Con_ve!$F$6:$F$1005,Con_ve!$C$6:$C$1005,$C314,Con_ve!$I$6:$I$1005,"Fechada",Con_ve!$Q$6:$Q$1005,Cad_cl!AZ$5))),"",IF($C314="","",SUMIFS(Con_ve!$F$6:$F$1005,Con_ve!$C$6:$C$1005,$C314,Con_ve!$I$6:$I$1005,"Fechada",Con_ve!$Q$6:$Q$1005,Cad_cl!AZ$5)))</f>
        <v/>
      </c>
      <c r="BA314" s="134" t="str">
        <f>IF(ISERR(IF($C314="","",SUMIFS(Con_ve!$F$6:$F$1005,Con_ve!$C$6:$C$1005,$C314,Con_ve!$I$6:$I$1005,"Fechada",Con_ve!$Q$6:$Q$1005,Cad_cl!BA$5))),"",IF($C314="","",SUMIFS(Con_ve!$F$6:$F$1005,Con_ve!$C$6:$C$1005,$C314,Con_ve!$I$6:$I$1005,"Fechada",Con_ve!$Q$6:$Q$1005,Cad_cl!BA$5)))</f>
        <v/>
      </c>
      <c r="BB314" s="134">
        <f t="shared" si="12"/>
        <v>0</v>
      </c>
      <c r="BD314" s="134" t="str">
        <f>IF(ISERR(IF($C314="","",SUMIFS(Con_ve!$F$6:$F$1005,Con_ve!$C$6:$C$1005,$C314,Con_ve!$I$6:$I$1005,"Em negociação",Con_ve!$Q$6:$Q$1005,Cad_cl!BD$5))),"",IF($C314="","",SUMIFS(Con_ve!$F$6:$F$1005,Con_ve!$C$6:$C$1005,$C314,Con_ve!$I$6:$I$1005,"Em negociação",Con_ve!$Q$6:$Q$1005,Cad_cl!BD$5)))</f>
        <v/>
      </c>
      <c r="BE314" s="134" t="str">
        <f>IF(ISERR(IF($C314="","",SUMIFS(Con_ve!$F$6:$F$1005,Con_ve!$C$6:$C$1005,$C314,Con_ve!$I$6:$I$1005,"Em negociação",Con_ve!$Q$6:$Q$1005,Cad_cl!BE$5))),"",IF($C314="","",SUMIFS(Con_ve!$F$6:$F$1005,Con_ve!$C$6:$C$1005,$C314,Con_ve!$I$6:$I$1005,"Em negociação",Con_ve!$Q$6:$Q$1005,Cad_cl!BE$5)))</f>
        <v/>
      </c>
      <c r="BF314" s="134" t="str">
        <f>IF(ISERR(IF($C314="","",SUMIFS(Con_ve!$F$6:$F$1005,Con_ve!$C$6:$C$1005,$C314,Con_ve!$I$6:$I$1005,"Em negociação",Con_ve!$Q$6:$Q$1005,Cad_cl!BF$5))),"",IF($C314="","",SUMIFS(Con_ve!$F$6:$F$1005,Con_ve!$C$6:$C$1005,$C314,Con_ve!$I$6:$I$1005,"Em negociação",Con_ve!$Q$6:$Q$1005,Cad_cl!BF$5)))</f>
        <v/>
      </c>
      <c r="BG314" s="134" t="str">
        <f>IF(ISERR(IF($C314="","",SUMIFS(Con_ve!$F$6:$F$1005,Con_ve!$C$6:$C$1005,$C314,Con_ve!$I$6:$I$1005,"Em negociação",Con_ve!$Q$6:$Q$1005,Cad_cl!BG$5))),"",IF($C314="","",SUMIFS(Con_ve!$F$6:$F$1005,Con_ve!$C$6:$C$1005,$C314,Con_ve!$I$6:$I$1005,"Em negociação",Con_ve!$Q$6:$Q$1005,Cad_cl!BG$5)))</f>
        <v/>
      </c>
      <c r="BH314" s="134" t="str">
        <f>IF(ISERR(IF($C314="","",SUMIFS(Con_ve!$F$6:$F$1005,Con_ve!$C$6:$C$1005,$C314,Con_ve!$I$6:$I$1005,"Em negociação",Con_ve!$Q$6:$Q$1005,Cad_cl!BH$5))),"",IF($C314="","",SUMIFS(Con_ve!$F$6:$F$1005,Con_ve!$C$6:$C$1005,$C314,Con_ve!$I$6:$I$1005,"Em negociação",Con_ve!$Q$6:$Q$1005,Cad_cl!BH$5)))</f>
        <v/>
      </c>
      <c r="BI314" s="134" t="str">
        <f>IF(ISERR(IF($C314="","",SUMIFS(Con_ve!$F$6:$F$1005,Con_ve!$C$6:$C$1005,$C314,Con_ve!$I$6:$I$1005,"Em negociação",Con_ve!$Q$6:$Q$1005,Cad_cl!BI$5))),"",IF($C314="","",SUMIFS(Con_ve!$F$6:$F$1005,Con_ve!$C$6:$C$1005,$C314,Con_ve!$I$6:$I$1005,"Em negociação",Con_ve!$Q$6:$Q$1005,Cad_cl!BI$5)))</f>
        <v/>
      </c>
      <c r="BJ314" s="134" t="str">
        <f>IF(ISERR(IF($C314="","",SUMIFS(Con_ve!$F$6:$F$1005,Con_ve!$C$6:$C$1005,$C314,Con_ve!$I$6:$I$1005,"Em negociação",Con_ve!$Q$6:$Q$1005,Cad_cl!BJ$5))),"",IF($C314="","",SUMIFS(Con_ve!$F$6:$F$1005,Con_ve!$C$6:$C$1005,$C314,Con_ve!$I$6:$I$1005,"Em negociação",Con_ve!$Q$6:$Q$1005,Cad_cl!BJ$5)))</f>
        <v/>
      </c>
      <c r="BK314" s="134" t="str">
        <f>IF(ISERR(IF($C314="","",SUMIFS(Con_ve!$F$6:$F$1005,Con_ve!$C$6:$C$1005,$C314,Con_ve!$I$6:$I$1005,"Em negociação",Con_ve!$Q$6:$Q$1005,Cad_cl!BK$5))),"",IF($C314="","",SUMIFS(Con_ve!$F$6:$F$1005,Con_ve!$C$6:$C$1005,$C314,Con_ve!$I$6:$I$1005,"Em negociação",Con_ve!$Q$6:$Q$1005,Cad_cl!BK$5)))</f>
        <v/>
      </c>
      <c r="BL314" s="134" t="str">
        <f>IF(ISERR(IF($C314="","",SUMIFS(Con_ve!$F$6:$F$1005,Con_ve!$C$6:$C$1005,$C314,Con_ve!$I$6:$I$1005,"Em negociação",Con_ve!$Q$6:$Q$1005,Cad_cl!BL$5))),"",IF($C314="","",SUMIFS(Con_ve!$F$6:$F$1005,Con_ve!$C$6:$C$1005,$C314,Con_ve!$I$6:$I$1005,"Em negociação",Con_ve!$Q$6:$Q$1005,Cad_cl!BL$5)))</f>
        <v/>
      </c>
      <c r="BM314" s="134" t="str">
        <f>IF(ISERR(IF($C314="","",SUMIFS(Con_ve!$F$6:$F$1005,Con_ve!$C$6:$C$1005,$C314,Con_ve!$I$6:$I$1005,"Em negociação",Con_ve!$Q$6:$Q$1005,Cad_cl!BM$5))),"",IF($C314="","",SUMIFS(Con_ve!$F$6:$F$1005,Con_ve!$C$6:$C$1005,$C314,Con_ve!$I$6:$I$1005,"Em negociação",Con_ve!$Q$6:$Q$1005,Cad_cl!BM$5)))</f>
        <v/>
      </c>
      <c r="BN314" s="134" t="str">
        <f>IF(ISERR(IF($C314="","",SUMIFS(Con_ve!$F$6:$F$1005,Con_ve!$C$6:$C$1005,$C314,Con_ve!$I$6:$I$1005,"Em negociação",Con_ve!$Q$6:$Q$1005,Cad_cl!BN$5))),"",IF($C314="","",SUMIFS(Con_ve!$F$6:$F$1005,Con_ve!$C$6:$C$1005,$C314,Con_ve!$I$6:$I$1005,"Em negociação",Con_ve!$Q$6:$Q$1005,Cad_cl!BN$5)))</f>
        <v/>
      </c>
      <c r="BO314" s="134" t="str">
        <f>IF(ISERR(IF($C314="","",SUMIFS(Con_ve!$F$6:$F$1005,Con_ve!$C$6:$C$1005,$C314,Con_ve!$I$6:$I$1005,"Em negociação",Con_ve!$Q$6:$Q$1005,Cad_cl!BO$5))),"",IF($C314="","",SUMIFS(Con_ve!$F$6:$F$1005,Con_ve!$C$6:$C$1005,$C314,Con_ve!$I$6:$I$1005,"Em negociação",Con_ve!$Q$6:$Q$1005,Cad_cl!BO$5)))</f>
        <v/>
      </c>
      <c r="BP314" s="134">
        <f t="shared" si="13"/>
        <v>0</v>
      </c>
      <c r="BR314" s="125" t="str">
        <f>IF(ISERR(IF(AND($I314=Re_lo!$E$5,BR$5=VLOOKUP(Re_lo!$H$5,Re_lo!$N$5:$O$16,2,0)),AP314,"")),"",IF(AND($I314=Re_lo!$E$5,BR$5=VLOOKUP(Re_lo!$H$5,Re_lo!$N$5:$O$16,2,0)),AP314,""))</f>
        <v/>
      </c>
      <c r="BS314" s="125" t="str">
        <f>IF(ISERR(IF(AND($I314=Re_lo!$E$5,BS$5=VLOOKUP(Re_lo!$H$5,Re_lo!$N$5:$O$16,2,0)),AQ314,"")),"",IF(AND($I314=Re_lo!$E$5,BS$5=VLOOKUP(Re_lo!$H$5,Re_lo!$N$5:$O$16,2,0)),AQ314,""))</f>
        <v/>
      </c>
      <c r="BT314" s="125" t="str">
        <f>IF(ISERR(IF(AND($I314=Re_lo!$E$5,BT$5=VLOOKUP(Re_lo!$H$5,Re_lo!$N$5:$O$16,2,0)),AR314,"")),"",IF(AND($I314=Re_lo!$E$5,BT$5=VLOOKUP(Re_lo!$H$5,Re_lo!$N$5:$O$16,2,0)),AR314,""))</f>
        <v/>
      </c>
      <c r="BU314" s="125" t="str">
        <f>IF(ISERR(IF(AND($I314=Re_lo!$E$5,BU$5=VLOOKUP(Re_lo!$H$5,Re_lo!$N$5:$O$16,2,0)),AS314,"")),"",IF(AND($I314=Re_lo!$E$5,BU$5=VLOOKUP(Re_lo!$H$5,Re_lo!$N$5:$O$16,2,0)),AS314,""))</f>
        <v/>
      </c>
      <c r="BV314" s="125" t="str">
        <f>IF(ISERR(IF(AND($I314=Re_lo!$E$5,BV$5=VLOOKUP(Re_lo!$H$5,Re_lo!$N$5:$O$16,2,0)),AT314,"")),"",IF(AND($I314=Re_lo!$E$5,BV$5=VLOOKUP(Re_lo!$H$5,Re_lo!$N$5:$O$16,2,0)),AT314,""))</f>
        <v/>
      </c>
      <c r="BW314" s="125" t="str">
        <f>IF(ISERR(IF(AND($I314=Re_lo!$E$5,BW$5=VLOOKUP(Re_lo!$H$5,Re_lo!$N$5:$O$16,2,0)),AU314,"")),"",IF(AND($I314=Re_lo!$E$5,BW$5=VLOOKUP(Re_lo!$H$5,Re_lo!$N$5:$O$16,2,0)),AU314,""))</f>
        <v/>
      </c>
      <c r="BX314" s="125" t="str">
        <f>IF(ISERR(IF(AND($I314=Re_lo!$E$5,BX$5=VLOOKUP(Re_lo!$H$5,Re_lo!$N$5:$O$16,2,0)),AV314,"")),"",IF(AND($I314=Re_lo!$E$5,BX$5=VLOOKUP(Re_lo!$H$5,Re_lo!$N$5:$O$16,2,0)),AV314,""))</f>
        <v/>
      </c>
      <c r="BY314" s="125" t="str">
        <f>IF(ISERR(IF(AND($I314=Re_lo!$E$5,BY$5=VLOOKUP(Re_lo!$H$5,Re_lo!$N$5:$O$16,2,0)),AW314,"")),"",IF(AND($I314=Re_lo!$E$5,BY$5=VLOOKUP(Re_lo!$H$5,Re_lo!$N$5:$O$16,2,0)),AW314,""))</f>
        <v/>
      </c>
      <c r="BZ314" s="125" t="str">
        <f>IF(ISERR(IF(AND($I314=Re_lo!$E$5,BZ$5=VLOOKUP(Re_lo!$H$5,Re_lo!$N$5:$O$16,2,0)),AX314,"")),"",IF(AND($I314=Re_lo!$E$5,BZ$5=VLOOKUP(Re_lo!$H$5,Re_lo!$N$5:$O$16,2,0)),AX314,""))</f>
        <v/>
      </c>
      <c r="CA314" s="125" t="str">
        <f>IF(ISERR(IF(AND($I314=Re_lo!$E$5,CA$5=VLOOKUP(Re_lo!$H$5,Re_lo!$N$5:$O$16,2,0)),AY314,"")),"",IF(AND($I314=Re_lo!$E$5,CA$5=VLOOKUP(Re_lo!$H$5,Re_lo!$N$5:$O$16,2,0)),AY314,""))</f>
        <v/>
      </c>
      <c r="CB314" s="125" t="str">
        <f>IF(ISERR(IF(AND($I314=Re_lo!$E$5,CB$5=VLOOKUP(Re_lo!$H$5,Re_lo!$N$5:$O$16,2,0)),AZ314,"")),"",IF(AND($I314=Re_lo!$E$5,CB$5=VLOOKUP(Re_lo!$H$5,Re_lo!$N$5:$O$16,2,0)),AZ314,""))</f>
        <v/>
      </c>
      <c r="CC314" s="125" t="str">
        <f>IF(ISERR(IF(AND($I314=Re_lo!$E$5,CC$5=VLOOKUP(Re_lo!$H$5,Re_lo!$N$5:$O$16,2,0)),BA314,"")),"",IF(AND($I314=Re_lo!$E$5,CC$5=VLOOKUP(Re_lo!$H$5,Re_lo!$N$5:$O$16,2,0)),BA314,""))</f>
        <v/>
      </c>
      <c r="CD314" s="125" t="str">
        <f>IF(ISERR(IF(AND($I314=Re_lo!$E$5,CD$5=VLOOKUP(Re_lo!$H$5,Re_lo!$N$5:$O$16,2,0)),BB314,"")),"",IF(AND($I314=Re_lo!$E$5,CD$5=VLOOKUP(Re_lo!$H$5,Re_lo!$N$5:$O$16,2,0)),BB314,""))</f>
        <v/>
      </c>
      <c r="CF314" s="125" t="str">
        <f>IF($C314="","",COUNTIFS(Con_ve!$C$6:$C$1005,$C314,Con_ve!$Q$6:$Q$1005,Cad_cl!CF$5))</f>
        <v/>
      </c>
      <c r="CG314" s="125" t="str">
        <f>IF($C314="","",COUNTIFS(Con_ve!$C$6:$C$1005,$C314,Con_ve!$Q$6:$Q$1005,Cad_cl!CG$5))</f>
        <v/>
      </c>
      <c r="CH314" s="125" t="str">
        <f>IF($C314="","",COUNTIFS(Con_ve!$C$6:$C$1005,$C314,Con_ve!$Q$6:$Q$1005,Cad_cl!CH$5))</f>
        <v/>
      </c>
      <c r="CI314" s="125" t="str">
        <f>IF($C314="","",COUNTIFS(Con_ve!$C$6:$C$1005,$C314,Con_ve!$Q$6:$Q$1005,Cad_cl!CI$5))</f>
        <v/>
      </c>
      <c r="CJ314" s="125" t="str">
        <f>IF($C314="","",COUNTIFS(Con_ve!$C$6:$C$1005,$C314,Con_ve!$Q$6:$Q$1005,Cad_cl!CJ$5))</f>
        <v/>
      </c>
      <c r="CK314" s="125" t="str">
        <f>IF($C314="","",COUNTIFS(Con_ve!$C$6:$C$1005,$C314,Con_ve!$Q$6:$Q$1005,Cad_cl!CK$5))</f>
        <v/>
      </c>
      <c r="CL314" s="125" t="str">
        <f>IF($C314="","",COUNTIFS(Con_ve!$C$6:$C$1005,$C314,Con_ve!$Q$6:$Q$1005,Cad_cl!CL$5))</f>
        <v/>
      </c>
      <c r="CM314" s="125" t="str">
        <f>IF($C314="","",COUNTIFS(Con_ve!$C$6:$C$1005,$C314,Con_ve!$Q$6:$Q$1005,Cad_cl!CM$5))</f>
        <v/>
      </c>
      <c r="CN314" s="125" t="str">
        <f>IF($C314="","",COUNTIFS(Con_ve!$C$6:$C$1005,$C314,Con_ve!$Q$6:$Q$1005,Cad_cl!CN$5))</f>
        <v/>
      </c>
      <c r="CO314" s="125" t="str">
        <f>IF($C314="","",COUNTIFS(Con_ve!$C$6:$C$1005,$C314,Con_ve!$Q$6:$Q$1005,Cad_cl!CO$5))</f>
        <v/>
      </c>
      <c r="CP314" s="125" t="str">
        <f>IF($C314="","",COUNTIFS(Con_ve!$C$6:$C$1005,$C314,Con_ve!$Q$6:$Q$1005,Cad_cl!CP$5))</f>
        <v/>
      </c>
      <c r="CQ314" s="125" t="str">
        <f>IF($C314="","",COUNTIFS(Con_ve!$C$6:$C$1005,$C314,Con_ve!$Q$6:$Q$1005,Cad_cl!CQ$5))</f>
        <v/>
      </c>
      <c r="CR314" s="125">
        <f t="shared" si="14"/>
        <v>0</v>
      </c>
    </row>
    <row r="315" spans="3:96" ht="30" customHeight="1">
      <c r="C315" s="153"/>
      <c r="D315" s="153"/>
      <c r="E315" s="154"/>
      <c r="F315" s="153"/>
      <c r="G315" s="155"/>
      <c r="H315" s="153"/>
      <c r="I315" s="153"/>
      <c r="J315" s="132" t="s">
        <v>309</v>
      </c>
      <c r="K315" s="133" t="s">
        <v>309</v>
      </c>
      <c r="L315" s="153"/>
      <c r="M315" s="153"/>
      <c r="N315" s="153"/>
      <c r="O315" s="153"/>
      <c r="P315" s="153"/>
      <c r="Q315" s="153"/>
      <c r="AP315" s="134" t="str">
        <f>IF(ISERR(IF($C315="","",SUMIFS(Con_ve!$F$6:$F$1005,Con_ve!$C$6:$C$1005,$C315,Con_ve!$I$6:$I$1005,"Fechada",Con_ve!$Q$6:$Q$1005,Cad_cl!AP$5))),"",IF($C315="","",SUMIFS(Con_ve!$F$6:$F$1005,Con_ve!$C$6:$C$1005,$C315,Con_ve!$I$6:$I$1005,"Fechada",Con_ve!$Q$6:$Q$1005,Cad_cl!AP$5)))</f>
        <v/>
      </c>
      <c r="AQ315" s="134" t="str">
        <f>IF(ISERR(IF($C315="","",SUMIFS(Con_ve!$F$6:$F$1005,Con_ve!$C$6:$C$1005,$C315,Con_ve!$I$6:$I$1005,"Fechada",Con_ve!$Q$6:$Q$1005,Cad_cl!AQ$5))),"",IF($C315="","",SUMIFS(Con_ve!$F$6:$F$1005,Con_ve!$C$6:$C$1005,$C315,Con_ve!$I$6:$I$1005,"Fechada",Con_ve!$Q$6:$Q$1005,Cad_cl!AQ$5)))</f>
        <v/>
      </c>
      <c r="AR315" s="134" t="str">
        <f>IF(ISERR(IF($C315="","",SUMIFS(Con_ve!$F$6:$F$1005,Con_ve!$C$6:$C$1005,$C315,Con_ve!$I$6:$I$1005,"Fechada",Con_ve!$Q$6:$Q$1005,Cad_cl!AR$5))),"",IF($C315="","",SUMIFS(Con_ve!$F$6:$F$1005,Con_ve!$C$6:$C$1005,$C315,Con_ve!$I$6:$I$1005,"Fechada",Con_ve!$Q$6:$Q$1005,Cad_cl!AR$5)))</f>
        <v/>
      </c>
      <c r="AS315" s="134" t="str">
        <f>IF(ISERR(IF($C315="","",SUMIFS(Con_ve!$F$6:$F$1005,Con_ve!$C$6:$C$1005,$C315,Con_ve!$I$6:$I$1005,"Fechada",Con_ve!$Q$6:$Q$1005,Cad_cl!AS$5))),"",IF($C315="","",SUMIFS(Con_ve!$F$6:$F$1005,Con_ve!$C$6:$C$1005,$C315,Con_ve!$I$6:$I$1005,"Fechada",Con_ve!$Q$6:$Q$1005,Cad_cl!AS$5)))</f>
        <v/>
      </c>
      <c r="AT315" s="134" t="str">
        <f>IF(ISERR(IF($C315="","",SUMIFS(Con_ve!$F$6:$F$1005,Con_ve!$C$6:$C$1005,$C315,Con_ve!$I$6:$I$1005,"Fechada",Con_ve!$Q$6:$Q$1005,Cad_cl!AT$5))),"",IF($C315="","",SUMIFS(Con_ve!$F$6:$F$1005,Con_ve!$C$6:$C$1005,$C315,Con_ve!$I$6:$I$1005,"Fechada",Con_ve!$Q$6:$Q$1005,Cad_cl!AT$5)))</f>
        <v/>
      </c>
      <c r="AU315" s="134" t="str">
        <f>IF(ISERR(IF($C315="","",SUMIFS(Con_ve!$F$6:$F$1005,Con_ve!$C$6:$C$1005,$C315,Con_ve!$I$6:$I$1005,"Fechada",Con_ve!$Q$6:$Q$1005,Cad_cl!AU$5))),"",IF($C315="","",SUMIFS(Con_ve!$F$6:$F$1005,Con_ve!$C$6:$C$1005,$C315,Con_ve!$I$6:$I$1005,"Fechada",Con_ve!$Q$6:$Q$1005,Cad_cl!AU$5)))</f>
        <v/>
      </c>
      <c r="AV315" s="134" t="str">
        <f>IF(ISERR(IF($C315="","",SUMIFS(Con_ve!$F$6:$F$1005,Con_ve!$C$6:$C$1005,$C315,Con_ve!$I$6:$I$1005,"Fechada",Con_ve!$Q$6:$Q$1005,Cad_cl!AV$5))),"",IF($C315="","",SUMIFS(Con_ve!$F$6:$F$1005,Con_ve!$C$6:$C$1005,$C315,Con_ve!$I$6:$I$1005,"Fechada",Con_ve!$Q$6:$Q$1005,Cad_cl!AV$5)))</f>
        <v/>
      </c>
      <c r="AW315" s="134" t="str">
        <f>IF(ISERR(IF($C315="","",SUMIFS(Con_ve!$F$6:$F$1005,Con_ve!$C$6:$C$1005,$C315,Con_ve!$I$6:$I$1005,"Fechada",Con_ve!$Q$6:$Q$1005,Cad_cl!AW$5))),"",IF($C315="","",SUMIFS(Con_ve!$F$6:$F$1005,Con_ve!$C$6:$C$1005,$C315,Con_ve!$I$6:$I$1005,"Fechada",Con_ve!$Q$6:$Q$1005,Cad_cl!AW$5)))</f>
        <v/>
      </c>
      <c r="AX315" s="134" t="str">
        <f>IF(ISERR(IF($C315="","",SUMIFS(Con_ve!$F$6:$F$1005,Con_ve!$C$6:$C$1005,$C315,Con_ve!$I$6:$I$1005,"Fechada",Con_ve!$Q$6:$Q$1005,Cad_cl!AX$5))),"",IF($C315="","",SUMIFS(Con_ve!$F$6:$F$1005,Con_ve!$C$6:$C$1005,$C315,Con_ve!$I$6:$I$1005,"Fechada",Con_ve!$Q$6:$Q$1005,Cad_cl!AX$5)))</f>
        <v/>
      </c>
      <c r="AY315" s="134" t="str">
        <f>IF(ISERR(IF($C315="","",SUMIFS(Con_ve!$F$6:$F$1005,Con_ve!$C$6:$C$1005,$C315,Con_ve!$I$6:$I$1005,"Fechada",Con_ve!$Q$6:$Q$1005,Cad_cl!AY$5))),"",IF($C315="","",SUMIFS(Con_ve!$F$6:$F$1005,Con_ve!$C$6:$C$1005,$C315,Con_ve!$I$6:$I$1005,"Fechada",Con_ve!$Q$6:$Q$1005,Cad_cl!AY$5)))</f>
        <v/>
      </c>
      <c r="AZ315" s="134" t="str">
        <f>IF(ISERR(IF($C315="","",SUMIFS(Con_ve!$F$6:$F$1005,Con_ve!$C$6:$C$1005,$C315,Con_ve!$I$6:$I$1005,"Fechada",Con_ve!$Q$6:$Q$1005,Cad_cl!AZ$5))),"",IF($C315="","",SUMIFS(Con_ve!$F$6:$F$1005,Con_ve!$C$6:$C$1005,$C315,Con_ve!$I$6:$I$1005,"Fechada",Con_ve!$Q$6:$Q$1005,Cad_cl!AZ$5)))</f>
        <v/>
      </c>
      <c r="BA315" s="134" t="str">
        <f>IF(ISERR(IF($C315="","",SUMIFS(Con_ve!$F$6:$F$1005,Con_ve!$C$6:$C$1005,$C315,Con_ve!$I$6:$I$1005,"Fechada",Con_ve!$Q$6:$Q$1005,Cad_cl!BA$5))),"",IF($C315="","",SUMIFS(Con_ve!$F$6:$F$1005,Con_ve!$C$6:$C$1005,$C315,Con_ve!$I$6:$I$1005,"Fechada",Con_ve!$Q$6:$Q$1005,Cad_cl!BA$5)))</f>
        <v/>
      </c>
      <c r="BB315" s="134">
        <f t="shared" si="12"/>
        <v>0</v>
      </c>
      <c r="BD315" s="134" t="str">
        <f>IF(ISERR(IF($C315="","",SUMIFS(Con_ve!$F$6:$F$1005,Con_ve!$C$6:$C$1005,$C315,Con_ve!$I$6:$I$1005,"Em negociação",Con_ve!$Q$6:$Q$1005,Cad_cl!BD$5))),"",IF($C315="","",SUMIFS(Con_ve!$F$6:$F$1005,Con_ve!$C$6:$C$1005,$C315,Con_ve!$I$6:$I$1005,"Em negociação",Con_ve!$Q$6:$Q$1005,Cad_cl!BD$5)))</f>
        <v/>
      </c>
      <c r="BE315" s="134" t="str">
        <f>IF(ISERR(IF($C315="","",SUMIFS(Con_ve!$F$6:$F$1005,Con_ve!$C$6:$C$1005,$C315,Con_ve!$I$6:$I$1005,"Em negociação",Con_ve!$Q$6:$Q$1005,Cad_cl!BE$5))),"",IF($C315="","",SUMIFS(Con_ve!$F$6:$F$1005,Con_ve!$C$6:$C$1005,$C315,Con_ve!$I$6:$I$1005,"Em negociação",Con_ve!$Q$6:$Q$1005,Cad_cl!BE$5)))</f>
        <v/>
      </c>
      <c r="BF315" s="134" t="str">
        <f>IF(ISERR(IF($C315="","",SUMIFS(Con_ve!$F$6:$F$1005,Con_ve!$C$6:$C$1005,$C315,Con_ve!$I$6:$I$1005,"Em negociação",Con_ve!$Q$6:$Q$1005,Cad_cl!BF$5))),"",IF($C315="","",SUMIFS(Con_ve!$F$6:$F$1005,Con_ve!$C$6:$C$1005,$C315,Con_ve!$I$6:$I$1005,"Em negociação",Con_ve!$Q$6:$Q$1005,Cad_cl!BF$5)))</f>
        <v/>
      </c>
      <c r="BG315" s="134" t="str">
        <f>IF(ISERR(IF($C315="","",SUMIFS(Con_ve!$F$6:$F$1005,Con_ve!$C$6:$C$1005,$C315,Con_ve!$I$6:$I$1005,"Em negociação",Con_ve!$Q$6:$Q$1005,Cad_cl!BG$5))),"",IF($C315="","",SUMIFS(Con_ve!$F$6:$F$1005,Con_ve!$C$6:$C$1005,$C315,Con_ve!$I$6:$I$1005,"Em negociação",Con_ve!$Q$6:$Q$1005,Cad_cl!BG$5)))</f>
        <v/>
      </c>
      <c r="BH315" s="134" t="str">
        <f>IF(ISERR(IF($C315="","",SUMIFS(Con_ve!$F$6:$F$1005,Con_ve!$C$6:$C$1005,$C315,Con_ve!$I$6:$I$1005,"Em negociação",Con_ve!$Q$6:$Q$1005,Cad_cl!BH$5))),"",IF($C315="","",SUMIFS(Con_ve!$F$6:$F$1005,Con_ve!$C$6:$C$1005,$C315,Con_ve!$I$6:$I$1005,"Em negociação",Con_ve!$Q$6:$Q$1005,Cad_cl!BH$5)))</f>
        <v/>
      </c>
      <c r="BI315" s="134" t="str">
        <f>IF(ISERR(IF($C315="","",SUMIFS(Con_ve!$F$6:$F$1005,Con_ve!$C$6:$C$1005,$C315,Con_ve!$I$6:$I$1005,"Em negociação",Con_ve!$Q$6:$Q$1005,Cad_cl!BI$5))),"",IF($C315="","",SUMIFS(Con_ve!$F$6:$F$1005,Con_ve!$C$6:$C$1005,$C315,Con_ve!$I$6:$I$1005,"Em negociação",Con_ve!$Q$6:$Q$1005,Cad_cl!BI$5)))</f>
        <v/>
      </c>
      <c r="BJ315" s="134" t="str">
        <f>IF(ISERR(IF($C315="","",SUMIFS(Con_ve!$F$6:$F$1005,Con_ve!$C$6:$C$1005,$C315,Con_ve!$I$6:$I$1005,"Em negociação",Con_ve!$Q$6:$Q$1005,Cad_cl!BJ$5))),"",IF($C315="","",SUMIFS(Con_ve!$F$6:$F$1005,Con_ve!$C$6:$C$1005,$C315,Con_ve!$I$6:$I$1005,"Em negociação",Con_ve!$Q$6:$Q$1005,Cad_cl!BJ$5)))</f>
        <v/>
      </c>
      <c r="BK315" s="134" t="str">
        <f>IF(ISERR(IF($C315="","",SUMIFS(Con_ve!$F$6:$F$1005,Con_ve!$C$6:$C$1005,$C315,Con_ve!$I$6:$I$1005,"Em negociação",Con_ve!$Q$6:$Q$1005,Cad_cl!BK$5))),"",IF($C315="","",SUMIFS(Con_ve!$F$6:$F$1005,Con_ve!$C$6:$C$1005,$C315,Con_ve!$I$6:$I$1005,"Em negociação",Con_ve!$Q$6:$Q$1005,Cad_cl!BK$5)))</f>
        <v/>
      </c>
      <c r="BL315" s="134" t="str">
        <f>IF(ISERR(IF($C315="","",SUMIFS(Con_ve!$F$6:$F$1005,Con_ve!$C$6:$C$1005,$C315,Con_ve!$I$6:$I$1005,"Em negociação",Con_ve!$Q$6:$Q$1005,Cad_cl!BL$5))),"",IF($C315="","",SUMIFS(Con_ve!$F$6:$F$1005,Con_ve!$C$6:$C$1005,$C315,Con_ve!$I$6:$I$1005,"Em negociação",Con_ve!$Q$6:$Q$1005,Cad_cl!BL$5)))</f>
        <v/>
      </c>
      <c r="BM315" s="134" t="str">
        <f>IF(ISERR(IF($C315="","",SUMIFS(Con_ve!$F$6:$F$1005,Con_ve!$C$6:$C$1005,$C315,Con_ve!$I$6:$I$1005,"Em negociação",Con_ve!$Q$6:$Q$1005,Cad_cl!BM$5))),"",IF($C315="","",SUMIFS(Con_ve!$F$6:$F$1005,Con_ve!$C$6:$C$1005,$C315,Con_ve!$I$6:$I$1005,"Em negociação",Con_ve!$Q$6:$Q$1005,Cad_cl!BM$5)))</f>
        <v/>
      </c>
      <c r="BN315" s="134" t="str">
        <f>IF(ISERR(IF($C315="","",SUMIFS(Con_ve!$F$6:$F$1005,Con_ve!$C$6:$C$1005,$C315,Con_ve!$I$6:$I$1005,"Em negociação",Con_ve!$Q$6:$Q$1005,Cad_cl!BN$5))),"",IF($C315="","",SUMIFS(Con_ve!$F$6:$F$1005,Con_ve!$C$6:$C$1005,$C315,Con_ve!$I$6:$I$1005,"Em negociação",Con_ve!$Q$6:$Q$1005,Cad_cl!BN$5)))</f>
        <v/>
      </c>
      <c r="BO315" s="134" t="str">
        <f>IF(ISERR(IF($C315="","",SUMIFS(Con_ve!$F$6:$F$1005,Con_ve!$C$6:$C$1005,$C315,Con_ve!$I$6:$I$1005,"Em negociação",Con_ve!$Q$6:$Q$1005,Cad_cl!BO$5))),"",IF($C315="","",SUMIFS(Con_ve!$F$6:$F$1005,Con_ve!$C$6:$C$1005,$C315,Con_ve!$I$6:$I$1005,"Em negociação",Con_ve!$Q$6:$Q$1005,Cad_cl!BO$5)))</f>
        <v/>
      </c>
      <c r="BP315" s="134">
        <f t="shared" si="13"/>
        <v>0</v>
      </c>
      <c r="BR315" s="125" t="str">
        <f>IF(ISERR(IF(AND($I315=Re_lo!$E$5,BR$5=VLOOKUP(Re_lo!$H$5,Re_lo!$N$5:$O$16,2,0)),AP315,"")),"",IF(AND($I315=Re_lo!$E$5,BR$5=VLOOKUP(Re_lo!$H$5,Re_lo!$N$5:$O$16,2,0)),AP315,""))</f>
        <v/>
      </c>
      <c r="BS315" s="125" t="str">
        <f>IF(ISERR(IF(AND($I315=Re_lo!$E$5,BS$5=VLOOKUP(Re_lo!$H$5,Re_lo!$N$5:$O$16,2,0)),AQ315,"")),"",IF(AND($I315=Re_lo!$E$5,BS$5=VLOOKUP(Re_lo!$H$5,Re_lo!$N$5:$O$16,2,0)),AQ315,""))</f>
        <v/>
      </c>
      <c r="BT315" s="125" t="str">
        <f>IF(ISERR(IF(AND($I315=Re_lo!$E$5,BT$5=VLOOKUP(Re_lo!$H$5,Re_lo!$N$5:$O$16,2,0)),AR315,"")),"",IF(AND($I315=Re_lo!$E$5,BT$5=VLOOKUP(Re_lo!$H$5,Re_lo!$N$5:$O$16,2,0)),AR315,""))</f>
        <v/>
      </c>
      <c r="BU315" s="125" t="str">
        <f>IF(ISERR(IF(AND($I315=Re_lo!$E$5,BU$5=VLOOKUP(Re_lo!$H$5,Re_lo!$N$5:$O$16,2,0)),AS315,"")),"",IF(AND($I315=Re_lo!$E$5,BU$5=VLOOKUP(Re_lo!$H$5,Re_lo!$N$5:$O$16,2,0)),AS315,""))</f>
        <v/>
      </c>
      <c r="BV315" s="125" t="str">
        <f>IF(ISERR(IF(AND($I315=Re_lo!$E$5,BV$5=VLOOKUP(Re_lo!$H$5,Re_lo!$N$5:$O$16,2,0)),AT315,"")),"",IF(AND($I315=Re_lo!$E$5,BV$5=VLOOKUP(Re_lo!$H$5,Re_lo!$N$5:$O$16,2,0)),AT315,""))</f>
        <v/>
      </c>
      <c r="BW315" s="125" t="str">
        <f>IF(ISERR(IF(AND($I315=Re_lo!$E$5,BW$5=VLOOKUP(Re_lo!$H$5,Re_lo!$N$5:$O$16,2,0)),AU315,"")),"",IF(AND($I315=Re_lo!$E$5,BW$5=VLOOKUP(Re_lo!$H$5,Re_lo!$N$5:$O$16,2,0)),AU315,""))</f>
        <v/>
      </c>
      <c r="BX315" s="125" t="str">
        <f>IF(ISERR(IF(AND($I315=Re_lo!$E$5,BX$5=VLOOKUP(Re_lo!$H$5,Re_lo!$N$5:$O$16,2,0)),AV315,"")),"",IF(AND($I315=Re_lo!$E$5,BX$5=VLOOKUP(Re_lo!$H$5,Re_lo!$N$5:$O$16,2,0)),AV315,""))</f>
        <v/>
      </c>
      <c r="BY315" s="125" t="str">
        <f>IF(ISERR(IF(AND($I315=Re_lo!$E$5,BY$5=VLOOKUP(Re_lo!$H$5,Re_lo!$N$5:$O$16,2,0)),AW315,"")),"",IF(AND($I315=Re_lo!$E$5,BY$5=VLOOKUP(Re_lo!$H$5,Re_lo!$N$5:$O$16,2,0)),AW315,""))</f>
        <v/>
      </c>
      <c r="BZ315" s="125" t="str">
        <f>IF(ISERR(IF(AND($I315=Re_lo!$E$5,BZ$5=VLOOKUP(Re_lo!$H$5,Re_lo!$N$5:$O$16,2,0)),AX315,"")),"",IF(AND($I315=Re_lo!$E$5,BZ$5=VLOOKUP(Re_lo!$H$5,Re_lo!$N$5:$O$16,2,0)),AX315,""))</f>
        <v/>
      </c>
      <c r="CA315" s="125" t="str">
        <f>IF(ISERR(IF(AND($I315=Re_lo!$E$5,CA$5=VLOOKUP(Re_lo!$H$5,Re_lo!$N$5:$O$16,2,0)),AY315,"")),"",IF(AND($I315=Re_lo!$E$5,CA$5=VLOOKUP(Re_lo!$H$5,Re_lo!$N$5:$O$16,2,0)),AY315,""))</f>
        <v/>
      </c>
      <c r="CB315" s="125" t="str">
        <f>IF(ISERR(IF(AND($I315=Re_lo!$E$5,CB$5=VLOOKUP(Re_lo!$H$5,Re_lo!$N$5:$O$16,2,0)),AZ315,"")),"",IF(AND($I315=Re_lo!$E$5,CB$5=VLOOKUP(Re_lo!$H$5,Re_lo!$N$5:$O$16,2,0)),AZ315,""))</f>
        <v/>
      </c>
      <c r="CC315" s="125" t="str">
        <f>IF(ISERR(IF(AND($I315=Re_lo!$E$5,CC$5=VLOOKUP(Re_lo!$H$5,Re_lo!$N$5:$O$16,2,0)),BA315,"")),"",IF(AND($I315=Re_lo!$E$5,CC$5=VLOOKUP(Re_lo!$H$5,Re_lo!$N$5:$O$16,2,0)),BA315,""))</f>
        <v/>
      </c>
      <c r="CD315" s="125" t="str">
        <f>IF(ISERR(IF(AND($I315=Re_lo!$E$5,CD$5=VLOOKUP(Re_lo!$H$5,Re_lo!$N$5:$O$16,2,0)),BB315,"")),"",IF(AND($I315=Re_lo!$E$5,CD$5=VLOOKUP(Re_lo!$H$5,Re_lo!$N$5:$O$16,2,0)),BB315,""))</f>
        <v/>
      </c>
      <c r="CF315" s="125" t="str">
        <f>IF($C315="","",COUNTIFS(Con_ve!$C$6:$C$1005,$C315,Con_ve!$Q$6:$Q$1005,Cad_cl!CF$5))</f>
        <v/>
      </c>
      <c r="CG315" s="125" t="str">
        <f>IF($C315="","",COUNTIFS(Con_ve!$C$6:$C$1005,$C315,Con_ve!$Q$6:$Q$1005,Cad_cl!CG$5))</f>
        <v/>
      </c>
      <c r="CH315" s="125" t="str">
        <f>IF($C315="","",COUNTIFS(Con_ve!$C$6:$C$1005,$C315,Con_ve!$Q$6:$Q$1005,Cad_cl!CH$5))</f>
        <v/>
      </c>
      <c r="CI315" s="125" t="str">
        <f>IF($C315="","",COUNTIFS(Con_ve!$C$6:$C$1005,$C315,Con_ve!$Q$6:$Q$1005,Cad_cl!CI$5))</f>
        <v/>
      </c>
      <c r="CJ315" s="125" t="str">
        <f>IF($C315="","",COUNTIFS(Con_ve!$C$6:$C$1005,$C315,Con_ve!$Q$6:$Q$1005,Cad_cl!CJ$5))</f>
        <v/>
      </c>
      <c r="CK315" s="125" t="str">
        <f>IF($C315="","",COUNTIFS(Con_ve!$C$6:$C$1005,$C315,Con_ve!$Q$6:$Q$1005,Cad_cl!CK$5))</f>
        <v/>
      </c>
      <c r="CL315" s="125" t="str">
        <f>IF($C315="","",COUNTIFS(Con_ve!$C$6:$C$1005,$C315,Con_ve!$Q$6:$Q$1005,Cad_cl!CL$5))</f>
        <v/>
      </c>
      <c r="CM315" s="125" t="str">
        <f>IF($C315="","",COUNTIFS(Con_ve!$C$6:$C$1005,$C315,Con_ve!$Q$6:$Q$1005,Cad_cl!CM$5))</f>
        <v/>
      </c>
      <c r="CN315" s="125" t="str">
        <f>IF($C315="","",COUNTIFS(Con_ve!$C$6:$C$1005,$C315,Con_ve!$Q$6:$Q$1005,Cad_cl!CN$5))</f>
        <v/>
      </c>
      <c r="CO315" s="125" t="str">
        <f>IF($C315="","",COUNTIFS(Con_ve!$C$6:$C$1005,$C315,Con_ve!$Q$6:$Q$1005,Cad_cl!CO$5))</f>
        <v/>
      </c>
      <c r="CP315" s="125" t="str">
        <f>IF($C315="","",COUNTIFS(Con_ve!$C$6:$C$1005,$C315,Con_ve!$Q$6:$Q$1005,Cad_cl!CP$5))</f>
        <v/>
      </c>
      <c r="CQ315" s="125" t="str">
        <f>IF($C315="","",COUNTIFS(Con_ve!$C$6:$C$1005,$C315,Con_ve!$Q$6:$Q$1005,Cad_cl!CQ$5))</f>
        <v/>
      </c>
      <c r="CR315" s="125">
        <f t="shared" si="14"/>
        <v>0</v>
      </c>
    </row>
    <row r="316" spans="3:96" ht="30" customHeight="1">
      <c r="C316" s="153"/>
      <c r="D316" s="153"/>
      <c r="E316" s="154"/>
      <c r="F316" s="153"/>
      <c r="G316" s="155"/>
      <c r="H316" s="153"/>
      <c r="I316" s="153"/>
      <c r="J316" s="132" t="s">
        <v>309</v>
      </c>
      <c r="K316" s="133" t="s">
        <v>309</v>
      </c>
      <c r="L316" s="153"/>
      <c r="M316" s="153"/>
      <c r="N316" s="153"/>
      <c r="O316" s="153"/>
      <c r="P316" s="153"/>
      <c r="Q316" s="153"/>
      <c r="AP316" s="134" t="str">
        <f>IF(ISERR(IF($C316="","",SUMIFS(Con_ve!$F$6:$F$1005,Con_ve!$C$6:$C$1005,$C316,Con_ve!$I$6:$I$1005,"Fechada",Con_ve!$Q$6:$Q$1005,Cad_cl!AP$5))),"",IF($C316="","",SUMIFS(Con_ve!$F$6:$F$1005,Con_ve!$C$6:$C$1005,$C316,Con_ve!$I$6:$I$1005,"Fechada",Con_ve!$Q$6:$Q$1005,Cad_cl!AP$5)))</f>
        <v/>
      </c>
      <c r="AQ316" s="134" t="str">
        <f>IF(ISERR(IF($C316="","",SUMIFS(Con_ve!$F$6:$F$1005,Con_ve!$C$6:$C$1005,$C316,Con_ve!$I$6:$I$1005,"Fechada",Con_ve!$Q$6:$Q$1005,Cad_cl!AQ$5))),"",IF($C316="","",SUMIFS(Con_ve!$F$6:$F$1005,Con_ve!$C$6:$C$1005,$C316,Con_ve!$I$6:$I$1005,"Fechada",Con_ve!$Q$6:$Q$1005,Cad_cl!AQ$5)))</f>
        <v/>
      </c>
      <c r="AR316" s="134" t="str">
        <f>IF(ISERR(IF($C316="","",SUMIFS(Con_ve!$F$6:$F$1005,Con_ve!$C$6:$C$1005,$C316,Con_ve!$I$6:$I$1005,"Fechada",Con_ve!$Q$6:$Q$1005,Cad_cl!AR$5))),"",IF($C316="","",SUMIFS(Con_ve!$F$6:$F$1005,Con_ve!$C$6:$C$1005,$C316,Con_ve!$I$6:$I$1005,"Fechada",Con_ve!$Q$6:$Q$1005,Cad_cl!AR$5)))</f>
        <v/>
      </c>
      <c r="AS316" s="134" t="str">
        <f>IF(ISERR(IF($C316="","",SUMIFS(Con_ve!$F$6:$F$1005,Con_ve!$C$6:$C$1005,$C316,Con_ve!$I$6:$I$1005,"Fechada",Con_ve!$Q$6:$Q$1005,Cad_cl!AS$5))),"",IF($C316="","",SUMIFS(Con_ve!$F$6:$F$1005,Con_ve!$C$6:$C$1005,$C316,Con_ve!$I$6:$I$1005,"Fechada",Con_ve!$Q$6:$Q$1005,Cad_cl!AS$5)))</f>
        <v/>
      </c>
      <c r="AT316" s="134" t="str">
        <f>IF(ISERR(IF($C316="","",SUMIFS(Con_ve!$F$6:$F$1005,Con_ve!$C$6:$C$1005,$C316,Con_ve!$I$6:$I$1005,"Fechada",Con_ve!$Q$6:$Q$1005,Cad_cl!AT$5))),"",IF($C316="","",SUMIFS(Con_ve!$F$6:$F$1005,Con_ve!$C$6:$C$1005,$C316,Con_ve!$I$6:$I$1005,"Fechada",Con_ve!$Q$6:$Q$1005,Cad_cl!AT$5)))</f>
        <v/>
      </c>
      <c r="AU316" s="134" t="str">
        <f>IF(ISERR(IF($C316="","",SUMIFS(Con_ve!$F$6:$F$1005,Con_ve!$C$6:$C$1005,$C316,Con_ve!$I$6:$I$1005,"Fechada",Con_ve!$Q$6:$Q$1005,Cad_cl!AU$5))),"",IF($C316="","",SUMIFS(Con_ve!$F$6:$F$1005,Con_ve!$C$6:$C$1005,$C316,Con_ve!$I$6:$I$1005,"Fechada",Con_ve!$Q$6:$Q$1005,Cad_cl!AU$5)))</f>
        <v/>
      </c>
      <c r="AV316" s="134" t="str">
        <f>IF(ISERR(IF($C316="","",SUMIFS(Con_ve!$F$6:$F$1005,Con_ve!$C$6:$C$1005,$C316,Con_ve!$I$6:$I$1005,"Fechada",Con_ve!$Q$6:$Q$1005,Cad_cl!AV$5))),"",IF($C316="","",SUMIFS(Con_ve!$F$6:$F$1005,Con_ve!$C$6:$C$1005,$C316,Con_ve!$I$6:$I$1005,"Fechada",Con_ve!$Q$6:$Q$1005,Cad_cl!AV$5)))</f>
        <v/>
      </c>
      <c r="AW316" s="134" t="str">
        <f>IF(ISERR(IF($C316="","",SUMIFS(Con_ve!$F$6:$F$1005,Con_ve!$C$6:$C$1005,$C316,Con_ve!$I$6:$I$1005,"Fechada",Con_ve!$Q$6:$Q$1005,Cad_cl!AW$5))),"",IF($C316="","",SUMIFS(Con_ve!$F$6:$F$1005,Con_ve!$C$6:$C$1005,$C316,Con_ve!$I$6:$I$1005,"Fechada",Con_ve!$Q$6:$Q$1005,Cad_cl!AW$5)))</f>
        <v/>
      </c>
      <c r="AX316" s="134" t="str">
        <f>IF(ISERR(IF($C316="","",SUMIFS(Con_ve!$F$6:$F$1005,Con_ve!$C$6:$C$1005,$C316,Con_ve!$I$6:$I$1005,"Fechada",Con_ve!$Q$6:$Q$1005,Cad_cl!AX$5))),"",IF($C316="","",SUMIFS(Con_ve!$F$6:$F$1005,Con_ve!$C$6:$C$1005,$C316,Con_ve!$I$6:$I$1005,"Fechada",Con_ve!$Q$6:$Q$1005,Cad_cl!AX$5)))</f>
        <v/>
      </c>
      <c r="AY316" s="134" t="str">
        <f>IF(ISERR(IF($C316="","",SUMIFS(Con_ve!$F$6:$F$1005,Con_ve!$C$6:$C$1005,$C316,Con_ve!$I$6:$I$1005,"Fechada",Con_ve!$Q$6:$Q$1005,Cad_cl!AY$5))),"",IF($C316="","",SUMIFS(Con_ve!$F$6:$F$1005,Con_ve!$C$6:$C$1005,$C316,Con_ve!$I$6:$I$1005,"Fechada",Con_ve!$Q$6:$Q$1005,Cad_cl!AY$5)))</f>
        <v/>
      </c>
      <c r="AZ316" s="134" t="str">
        <f>IF(ISERR(IF($C316="","",SUMIFS(Con_ve!$F$6:$F$1005,Con_ve!$C$6:$C$1005,$C316,Con_ve!$I$6:$I$1005,"Fechada",Con_ve!$Q$6:$Q$1005,Cad_cl!AZ$5))),"",IF($C316="","",SUMIFS(Con_ve!$F$6:$F$1005,Con_ve!$C$6:$C$1005,$C316,Con_ve!$I$6:$I$1005,"Fechada",Con_ve!$Q$6:$Q$1005,Cad_cl!AZ$5)))</f>
        <v/>
      </c>
      <c r="BA316" s="134" t="str">
        <f>IF(ISERR(IF($C316="","",SUMIFS(Con_ve!$F$6:$F$1005,Con_ve!$C$6:$C$1005,$C316,Con_ve!$I$6:$I$1005,"Fechada",Con_ve!$Q$6:$Q$1005,Cad_cl!BA$5))),"",IF($C316="","",SUMIFS(Con_ve!$F$6:$F$1005,Con_ve!$C$6:$C$1005,$C316,Con_ve!$I$6:$I$1005,"Fechada",Con_ve!$Q$6:$Q$1005,Cad_cl!BA$5)))</f>
        <v/>
      </c>
      <c r="BB316" s="134">
        <f t="shared" si="12"/>
        <v>0</v>
      </c>
      <c r="BD316" s="134" t="str">
        <f>IF(ISERR(IF($C316="","",SUMIFS(Con_ve!$F$6:$F$1005,Con_ve!$C$6:$C$1005,$C316,Con_ve!$I$6:$I$1005,"Em negociação",Con_ve!$Q$6:$Q$1005,Cad_cl!BD$5))),"",IF($C316="","",SUMIFS(Con_ve!$F$6:$F$1005,Con_ve!$C$6:$C$1005,$C316,Con_ve!$I$6:$I$1005,"Em negociação",Con_ve!$Q$6:$Q$1005,Cad_cl!BD$5)))</f>
        <v/>
      </c>
      <c r="BE316" s="134" t="str">
        <f>IF(ISERR(IF($C316="","",SUMIFS(Con_ve!$F$6:$F$1005,Con_ve!$C$6:$C$1005,$C316,Con_ve!$I$6:$I$1005,"Em negociação",Con_ve!$Q$6:$Q$1005,Cad_cl!BE$5))),"",IF($C316="","",SUMIFS(Con_ve!$F$6:$F$1005,Con_ve!$C$6:$C$1005,$C316,Con_ve!$I$6:$I$1005,"Em negociação",Con_ve!$Q$6:$Q$1005,Cad_cl!BE$5)))</f>
        <v/>
      </c>
      <c r="BF316" s="134" t="str">
        <f>IF(ISERR(IF($C316="","",SUMIFS(Con_ve!$F$6:$F$1005,Con_ve!$C$6:$C$1005,$C316,Con_ve!$I$6:$I$1005,"Em negociação",Con_ve!$Q$6:$Q$1005,Cad_cl!BF$5))),"",IF($C316="","",SUMIFS(Con_ve!$F$6:$F$1005,Con_ve!$C$6:$C$1005,$C316,Con_ve!$I$6:$I$1005,"Em negociação",Con_ve!$Q$6:$Q$1005,Cad_cl!BF$5)))</f>
        <v/>
      </c>
      <c r="BG316" s="134" t="str">
        <f>IF(ISERR(IF($C316="","",SUMIFS(Con_ve!$F$6:$F$1005,Con_ve!$C$6:$C$1005,$C316,Con_ve!$I$6:$I$1005,"Em negociação",Con_ve!$Q$6:$Q$1005,Cad_cl!BG$5))),"",IF($C316="","",SUMIFS(Con_ve!$F$6:$F$1005,Con_ve!$C$6:$C$1005,$C316,Con_ve!$I$6:$I$1005,"Em negociação",Con_ve!$Q$6:$Q$1005,Cad_cl!BG$5)))</f>
        <v/>
      </c>
      <c r="BH316" s="134" t="str">
        <f>IF(ISERR(IF($C316="","",SUMIFS(Con_ve!$F$6:$F$1005,Con_ve!$C$6:$C$1005,$C316,Con_ve!$I$6:$I$1005,"Em negociação",Con_ve!$Q$6:$Q$1005,Cad_cl!BH$5))),"",IF($C316="","",SUMIFS(Con_ve!$F$6:$F$1005,Con_ve!$C$6:$C$1005,$C316,Con_ve!$I$6:$I$1005,"Em negociação",Con_ve!$Q$6:$Q$1005,Cad_cl!BH$5)))</f>
        <v/>
      </c>
      <c r="BI316" s="134" t="str">
        <f>IF(ISERR(IF($C316="","",SUMIFS(Con_ve!$F$6:$F$1005,Con_ve!$C$6:$C$1005,$C316,Con_ve!$I$6:$I$1005,"Em negociação",Con_ve!$Q$6:$Q$1005,Cad_cl!BI$5))),"",IF($C316="","",SUMIFS(Con_ve!$F$6:$F$1005,Con_ve!$C$6:$C$1005,$C316,Con_ve!$I$6:$I$1005,"Em negociação",Con_ve!$Q$6:$Q$1005,Cad_cl!BI$5)))</f>
        <v/>
      </c>
      <c r="BJ316" s="134" t="str">
        <f>IF(ISERR(IF($C316="","",SUMIFS(Con_ve!$F$6:$F$1005,Con_ve!$C$6:$C$1005,$C316,Con_ve!$I$6:$I$1005,"Em negociação",Con_ve!$Q$6:$Q$1005,Cad_cl!BJ$5))),"",IF($C316="","",SUMIFS(Con_ve!$F$6:$F$1005,Con_ve!$C$6:$C$1005,$C316,Con_ve!$I$6:$I$1005,"Em negociação",Con_ve!$Q$6:$Q$1005,Cad_cl!BJ$5)))</f>
        <v/>
      </c>
      <c r="BK316" s="134" t="str">
        <f>IF(ISERR(IF($C316="","",SUMIFS(Con_ve!$F$6:$F$1005,Con_ve!$C$6:$C$1005,$C316,Con_ve!$I$6:$I$1005,"Em negociação",Con_ve!$Q$6:$Q$1005,Cad_cl!BK$5))),"",IF($C316="","",SUMIFS(Con_ve!$F$6:$F$1005,Con_ve!$C$6:$C$1005,$C316,Con_ve!$I$6:$I$1005,"Em negociação",Con_ve!$Q$6:$Q$1005,Cad_cl!BK$5)))</f>
        <v/>
      </c>
      <c r="BL316" s="134" t="str">
        <f>IF(ISERR(IF($C316="","",SUMIFS(Con_ve!$F$6:$F$1005,Con_ve!$C$6:$C$1005,$C316,Con_ve!$I$6:$I$1005,"Em negociação",Con_ve!$Q$6:$Q$1005,Cad_cl!BL$5))),"",IF($C316="","",SUMIFS(Con_ve!$F$6:$F$1005,Con_ve!$C$6:$C$1005,$C316,Con_ve!$I$6:$I$1005,"Em negociação",Con_ve!$Q$6:$Q$1005,Cad_cl!BL$5)))</f>
        <v/>
      </c>
      <c r="BM316" s="134" t="str">
        <f>IF(ISERR(IF($C316="","",SUMIFS(Con_ve!$F$6:$F$1005,Con_ve!$C$6:$C$1005,$C316,Con_ve!$I$6:$I$1005,"Em negociação",Con_ve!$Q$6:$Q$1005,Cad_cl!BM$5))),"",IF($C316="","",SUMIFS(Con_ve!$F$6:$F$1005,Con_ve!$C$6:$C$1005,$C316,Con_ve!$I$6:$I$1005,"Em negociação",Con_ve!$Q$6:$Q$1005,Cad_cl!BM$5)))</f>
        <v/>
      </c>
      <c r="BN316" s="134" t="str">
        <f>IF(ISERR(IF($C316="","",SUMIFS(Con_ve!$F$6:$F$1005,Con_ve!$C$6:$C$1005,$C316,Con_ve!$I$6:$I$1005,"Em negociação",Con_ve!$Q$6:$Q$1005,Cad_cl!BN$5))),"",IF($C316="","",SUMIFS(Con_ve!$F$6:$F$1005,Con_ve!$C$6:$C$1005,$C316,Con_ve!$I$6:$I$1005,"Em negociação",Con_ve!$Q$6:$Q$1005,Cad_cl!BN$5)))</f>
        <v/>
      </c>
      <c r="BO316" s="134" t="str">
        <f>IF(ISERR(IF($C316="","",SUMIFS(Con_ve!$F$6:$F$1005,Con_ve!$C$6:$C$1005,$C316,Con_ve!$I$6:$I$1005,"Em negociação",Con_ve!$Q$6:$Q$1005,Cad_cl!BO$5))),"",IF($C316="","",SUMIFS(Con_ve!$F$6:$F$1005,Con_ve!$C$6:$C$1005,$C316,Con_ve!$I$6:$I$1005,"Em negociação",Con_ve!$Q$6:$Q$1005,Cad_cl!BO$5)))</f>
        <v/>
      </c>
      <c r="BP316" s="134">
        <f t="shared" si="13"/>
        <v>0</v>
      </c>
      <c r="BR316" s="125" t="str">
        <f>IF(ISERR(IF(AND($I316=Re_lo!$E$5,BR$5=VLOOKUP(Re_lo!$H$5,Re_lo!$N$5:$O$16,2,0)),AP316,"")),"",IF(AND($I316=Re_lo!$E$5,BR$5=VLOOKUP(Re_lo!$H$5,Re_lo!$N$5:$O$16,2,0)),AP316,""))</f>
        <v/>
      </c>
      <c r="BS316" s="125" t="str">
        <f>IF(ISERR(IF(AND($I316=Re_lo!$E$5,BS$5=VLOOKUP(Re_lo!$H$5,Re_lo!$N$5:$O$16,2,0)),AQ316,"")),"",IF(AND($I316=Re_lo!$E$5,BS$5=VLOOKUP(Re_lo!$H$5,Re_lo!$N$5:$O$16,2,0)),AQ316,""))</f>
        <v/>
      </c>
      <c r="BT316" s="125" t="str">
        <f>IF(ISERR(IF(AND($I316=Re_lo!$E$5,BT$5=VLOOKUP(Re_lo!$H$5,Re_lo!$N$5:$O$16,2,0)),AR316,"")),"",IF(AND($I316=Re_lo!$E$5,BT$5=VLOOKUP(Re_lo!$H$5,Re_lo!$N$5:$O$16,2,0)),AR316,""))</f>
        <v/>
      </c>
      <c r="BU316" s="125" t="str">
        <f>IF(ISERR(IF(AND($I316=Re_lo!$E$5,BU$5=VLOOKUP(Re_lo!$H$5,Re_lo!$N$5:$O$16,2,0)),AS316,"")),"",IF(AND($I316=Re_lo!$E$5,BU$5=VLOOKUP(Re_lo!$H$5,Re_lo!$N$5:$O$16,2,0)),AS316,""))</f>
        <v/>
      </c>
      <c r="BV316" s="125" t="str">
        <f>IF(ISERR(IF(AND($I316=Re_lo!$E$5,BV$5=VLOOKUP(Re_lo!$H$5,Re_lo!$N$5:$O$16,2,0)),AT316,"")),"",IF(AND($I316=Re_lo!$E$5,BV$5=VLOOKUP(Re_lo!$H$5,Re_lo!$N$5:$O$16,2,0)),AT316,""))</f>
        <v/>
      </c>
      <c r="BW316" s="125" t="str">
        <f>IF(ISERR(IF(AND($I316=Re_lo!$E$5,BW$5=VLOOKUP(Re_lo!$H$5,Re_lo!$N$5:$O$16,2,0)),AU316,"")),"",IF(AND($I316=Re_lo!$E$5,BW$5=VLOOKUP(Re_lo!$H$5,Re_lo!$N$5:$O$16,2,0)),AU316,""))</f>
        <v/>
      </c>
      <c r="BX316" s="125" t="str">
        <f>IF(ISERR(IF(AND($I316=Re_lo!$E$5,BX$5=VLOOKUP(Re_lo!$H$5,Re_lo!$N$5:$O$16,2,0)),AV316,"")),"",IF(AND($I316=Re_lo!$E$5,BX$5=VLOOKUP(Re_lo!$H$5,Re_lo!$N$5:$O$16,2,0)),AV316,""))</f>
        <v/>
      </c>
      <c r="BY316" s="125" t="str">
        <f>IF(ISERR(IF(AND($I316=Re_lo!$E$5,BY$5=VLOOKUP(Re_lo!$H$5,Re_lo!$N$5:$O$16,2,0)),AW316,"")),"",IF(AND($I316=Re_lo!$E$5,BY$5=VLOOKUP(Re_lo!$H$5,Re_lo!$N$5:$O$16,2,0)),AW316,""))</f>
        <v/>
      </c>
      <c r="BZ316" s="125" t="str">
        <f>IF(ISERR(IF(AND($I316=Re_lo!$E$5,BZ$5=VLOOKUP(Re_lo!$H$5,Re_lo!$N$5:$O$16,2,0)),AX316,"")),"",IF(AND($I316=Re_lo!$E$5,BZ$5=VLOOKUP(Re_lo!$H$5,Re_lo!$N$5:$O$16,2,0)),AX316,""))</f>
        <v/>
      </c>
      <c r="CA316" s="125" t="str">
        <f>IF(ISERR(IF(AND($I316=Re_lo!$E$5,CA$5=VLOOKUP(Re_lo!$H$5,Re_lo!$N$5:$O$16,2,0)),AY316,"")),"",IF(AND($I316=Re_lo!$E$5,CA$5=VLOOKUP(Re_lo!$H$5,Re_lo!$N$5:$O$16,2,0)),AY316,""))</f>
        <v/>
      </c>
      <c r="CB316" s="125" t="str">
        <f>IF(ISERR(IF(AND($I316=Re_lo!$E$5,CB$5=VLOOKUP(Re_lo!$H$5,Re_lo!$N$5:$O$16,2,0)),AZ316,"")),"",IF(AND($I316=Re_lo!$E$5,CB$5=VLOOKUP(Re_lo!$H$5,Re_lo!$N$5:$O$16,2,0)),AZ316,""))</f>
        <v/>
      </c>
      <c r="CC316" s="125" t="str">
        <f>IF(ISERR(IF(AND($I316=Re_lo!$E$5,CC$5=VLOOKUP(Re_lo!$H$5,Re_lo!$N$5:$O$16,2,0)),BA316,"")),"",IF(AND($I316=Re_lo!$E$5,CC$5=VLOOKUP(Re_lo!$H$5,Re_lo!$N$5:$O$16,2,0)),BA316,""))</f>
        <v/>
      </c>
      <c r="CD316" s="125" t="str">
        <f>IF(ISERR(IF(AND($I316=Re_lo!$E$5,CD$5=VLOOKUP(Re_lo!$H$5,Re_lo!$N$5:$O$16,2,0)),BB316,"")),"",IF(AND($I316=Re_lo!$E$5,CD$5=VLOOKUP(Re_lo!$H$5,Re_lo!$N$5:$O$16,2,0)),BB316,""))</f>
        <v/>
      </c>
      <c r="CF316" s="125" t="str">
        <f>IF($C316="","",COUNTIFS(Con_ve!$C$6:$C$1005,$C316,Con_ve!$Q$6:$Q$1005,Cad_cl!CF$5))</f>
        <v/>
      </c>
      <c r="CG316" s="125" t="str">
        <f>IF($C316="","",COUNTIFS(Con_ve!$C$6:$C$1005,$C316,Con_ve!$Q$6:$Q$1005,Cad_cl!CG$5))</f>
        <v/>
      </c>
      <c r="CH316" s="125" t="str">
        <f>IF($C316="","",COUNTIFS(Con_ve!$C$6:$C$1005,$C316,Con_ve!$Q$6:$Q$1005,Cad_cl!CH$5))</f>
        <v/>
      </c>
      <c r="CI316" s="125" t="str">
        <f>IF($C316="","",COUNTIFS(Con_ve!$C$6:$C$1005,$C316,Con_ve!$Q$6:$Q$1005,Cad_cl!CI$5))</f>
        <v/>
      </c>
      <c r="CJ316" s="125" t="str">
        <f>IF($C316="","",COUNTIFS(Con_ve!$C$6:$C$1005,$C316,Con_ve!$Q$6:$Q$1005,Cad_cl!CJ$5))</f>
        <v/>
      </c>
      <c r="CK316" s="125" t="str">
        <f>IF($C316="","",COUNTIFS(Con_ve!$C$6:$C$1005,$C316,Con_ve!$Q$6:$Q$1005,Cad_cl!CK$5))</f>
        <v/>
      </c>
      <c r="CL316" s="125" t="str">
        <f>IF($C316="","",COUNTIFS(Con_ve!$C$6:$C$1005,$C316,Con_ve!$Q$6:$Q$1005,Cad_cl!CL$5))</f>
        <v/>
      </c>
      <c r="CM316" s="125" t="str">
        <f>IF($C316="","",COUNTIFS(Con_ve!$C$6:$C$1005,$C316,Con_ve!$Q$6:$Q$1005,Cad_cl!CM$5))</f>
        <v/>
      </c>
      <c r="CN316" s="125" t="str">
        <f>IF($C316="","",COUNTIFS(Con_ve!$C$6:$C$1005,$C316,Con_ve!$Q$6:$Q$1005,Cad_cl!CN$5))</f>
        <v/>
      </c>
      <c r="CO316" s="125" t="str">
        <f>IF($C316="","",COUNTIFS(Con_ve!$C$6:$C$1005,$C316,Con_ve!$Q$6:$Q$1005,Cad_cl!CO$5))</f>
        <v/>
      </c>
      <c r="CP316" s="125" t="str">
        <f>IF($C316="","",COUNTIFS(Con_ve!$C$6:$C$1005,$C316,Con_ve!$Q$6:$Q$1005,Cad_cl!CP$5))</f>
        <v/>
      </c>
      <c r="CQ316" s="125" t="str">
        <f>IF($C316="","",COUNTIFS(Con_ve!$C$6:$C$1005,$C316,Con_ve!$Q$6:$Q$1005,Cad_cl!CQ$5))</f>
        <v/>
      </c>
      <c r="CR316" s="125">
        <f t="shared" si="14"/>
        <v>0</v>
      </c>
    </row>
    <row r="317" spans="3:96" ht="30" customHeight="1">
      <c r="C317" s="153"/>
      <c r="D317" s="153"/>
      <c r="E317" s="154"/>
      <c r="F317" s="153"/>
      <c r="G317" s="155"/>
      <c r="H317" s="153"/>
      <c r="I317" s="153"/>
      <c r="J317" s="132" t="s">
        <v>309</v>
      </c>
      <c r="K317" s="133" t="s">
        <v>309</v>
      </c>
      <c r="L317" s="153"/>
      <c r="M317" s="153"/>
      <c r="N317" s="153"/>
      <c r="O317" s="153"/>
      <c r="P317" s="153"/>
      <c r="Q317" s="153"/>
      <c r="AP317" s="134" t="str">
        <f>IF(ISERR(IF($C317="","",SUMIFS(Con_ve!$F$6:$F$1005,Con_ve!$C$6:$C$1005,$C317,Con_ve!$I$6:$I$1005,"Fechada",Con_ve!$Q$6:$Q$1005,Cad_cl!AP$5))),"",IF($C317="","",SUMIFS(Con_ve!$F$6:$F$1005,Con_ve!$C$6:$C$1005,$C317,Con_ve!$I$6:$I$1005,"Fechada",Con_ve!$Q$6:$Q$1005,Cad_cl!AP$5)))</f>
        <v/>
      </c>
      <c r="AQ317" s="134" t="str">
        <f>IF(ISERR(IF($C317="","",SUMIFS(Con_ve!$F$6:$F$1005,Con_ve!$C$6:$C$1005,$C317,Con_ve!$I$6:$I$1005,"Fechada",Con_ve!$Q$6:$Q$1005,Cad_cl!AQ$5))),"",IF($C317="","",SUMIFS(Con_ve!$F$6:$F$1005,Con_ve!$C$6:$C$1005,$C317,Con_ve!$I$6:$I$1005,"Fechada",Con_ve!$Q$6:$Q$1005,Cad_cl!AQ$5)))</f>
        <v/>
      </c>
      <c r="AR317" s="134" t="str">
        <f>IF(ISERR(IF($C317="","",SUMIFS(Con_ve!$F$6:$F$1005,Con_ve!$C$6:$C$1005,$C317,Con_ve!$I$6:$I$1005,"Fechada",Con_ve!$Q$6:$Q$1005,Cad_cl!AR$5))),"",IF($C317="","",SUMIFS(Con_ve!$F$6:$F$1005,Con_ve!$C$6:$C$1005,$C317,Con_ve!$I$6:$I$1005,"Fechada",Con_ve!$Q$6:$Q$1005,Cad_cl!AR$5)))</f>
        <v/>
      </c>
      <c r="AS317" s="134" t="str">
        <f>IF(ISERR(IF($C317="","",SUMIFS(Con_ve!$F$6:$F$1005,Con_ve!$C$6:$C$1005,$C317,Con_ve!$I$6:$I$1005,"Fechada",Con_ve!$Q$6:$Q$1005,Cad_cl!AS$5))),"",IF($C317="","",SUMIFS(Con_ve!$F$6:$F$1005,Con_ve!$C$6:$C$1005,$C317,Con_ve!$I$6:$I$1005,"Fechada",Con_ve!$Q$6:$Q$1005,Cad_cl!AS$5)))</f>
        <v/>
      </c>
      <c r="AT317" s="134" t="str">
        <f>IF(ISERR(IF($C317="","",SUMIFS(Con_ve!$F$6:$F$1005,Con_ve!$C$6:$C$1005,$C317,Con_ve!$I$6:$I$1005,"Fechada",Con_ve!$Q$6:$Q$1005,Cad_cl!AT$5))),"",IF($C317="","",SUMIFS(Con_ve!$F$6:$F$1005,Con_ve!$C$6:$C$1005,$C317,Con_ve!$I$6:$I$1005,"Fechada",Con_ve!$Q$6:$Q$1005,Cad_cl!AT$5)))</f>
        <v/>
      </c>
      <c r="AU317" s="134" t="str">
        <f>IF(ISERR(IF($C317="","",SUMIFS(Con_ve!$F$6:$F$1005,Con_ve!$C$6:$C$1005,$C317,Con_ve!$I$6:$I$1005,"Fechada",Con_ve!$Q$6:$Q$1005,Cad_cl!AU$5))),"",IF($C317="","",SUMIFS(Con_ve!$F$6:$F$1005,Con_ve!$C$6:$C$1005,$C317,Con_ve!$I$6:$I$1005,"Fechada",Con_ve!$Q$6:$Q$1005,Cad_cl!AU$5)))</f>
        <v/>
      </c>
      <c r="AV317" s="134" t="str">
        <f>IF(ISERR(IF($C317="","",SUMIFS(Con_ve!$F$6:$F$1005,Con_ve!$C$6:$C$1005,$C317,Con_ve!$I$6:$I$1005,"Fechada",Con_ve!$Q$6:$Q$1005,Cad_cl!AV$5))),"",IF($C317="","",SUMIFS(Con_ve!$F$6:$F$1005,Con_ve!$C$6:$C$1005,$C317,Con_ve!$I$6:$I$1005,"Fechada",Con_ve!$Q$6:$Q$1005,Cad_cl!AV$5)))</f>
        <v/>
      </c>
      <c r="AW317" s="134" t="str">
        <f>IF(ISERR(IF($C317="","",SUMIFS(Con_ve!$F$6:$F$1005,Con_ve!$C$6:$C$1005,$C317,Con_ve!$I$6:$I$1005,"Fechada",Con_ve!$Q$6:$Q$1005,Cad_cl!AW$5))),"",IF($C317="","",SUMIFS(Con_ve!$F$6:$F$1005,Con_ve!$C$6:$C$1005,$C317,Con_ve!$I$6:$I$1005,"Fechada",Con_ve!$Q$6:$Q$1005,Cad_cl!AW$5)))</f>
        <v/>
      </c>
      <c r="AX317" s="134" t="str">
        <f>IF(ISERR(IF($C317="","",SUMIFS(Con_ve!$F$6:$F$1005,Con_ve!$C$6:$C$1005,$C317,Con_ve!$I$6:$I$1005,"Fechada",Con_ve!$Q$6:$Q$1005,Cad_cl!AX$5))),"",IF($C317="","",SUMIFS(Con_ve!$F$6:$F$1005,Con_ve!$C$6:$C$1005,$C317,Con_ve!$I$6:$I$1005,"Fechada",Con_ve!$Q$6:$Q$1005,Cad_cl!AX$5)))</f>
        <v/>
      </c>
      <c r="AY317" s="134" t="str">
        <f>IF(ISERR(IF($C317="","",SUMIFS(Con_ve!$F$6:$F$1005,Con_ve!$C$6:$C$1005,$C317,Con_ve!$I$6:$I$1005,"Fechada",Con_ve!$Q$6:$Q$1005,Cad_cl!AY$5))),"",IF($C317="","",SUMIFS(Con_ve!$F$6:$F$1005,Con_ve!$C$6:$C$1005,$C317,Con_ve!$I$6:$I$1005,"Fechada",Con_ve!$Q$6:$Q$1005,Cad_cl!AY$5)))</f>
        <v/>
      </c>
      <c r="AZ317" s="134" t="str">
        <f>IF(ISERR(IF($C317="","",SUMIFS(Con_ve!$F$6:$F$1005,Con_ve!$C$6:$C$1005,$C317,Con_ve!$I$6:$I$1005,"Fechada",Con_ve!$Q$6:$Q$1005,Cad_cl!AZ$5))),"",IF($C317="","",SUMIFS(Con_ve!$F$6:$F$1005,Con_ve!$C$6:$C$1005,$C317,Con_ve!$I$6:$I$1005,"Fechada",Con_ve!$Q$6:$Q$1005,Cad_cl!AZ$5)))</f>
        <v/>
      </c>
      <c r="BA317" s="134" t="str">
        <f>IF(ISERR(IF($C317="","",SUMIFS(Con_ve!$F$6:$F$1005,Con_ve!$C$6:$C$1005,$C317,Con_ve!$I$6:$I$1005,"Fechada",Con_ve!$Q$6:$Q$1005,Cad_cl!BA$5))),"",IF($C317="","",SUMIFS(Con_ve!$F$6:$F$1005,Con_ve!$C$6:$C$1005,$C317,Con_ve!$I$6:$I$1005,"Fechada",Con_ve!$Q$6:$Q$1005,Cad_cl!BA$5)))</f>
        <v/>
      </c>
      <c r="BB317" s="134">
        <f t="shared" si="12"/>
        <v>0</v>
      </c>
      <c r="BD317" s="134" t="str">
        <f>IF(ISERR(IF($C317="","",SUMIFS(Con_ve!$F$6:$F$1005,Con_ve!$C$6:$C$1005,$C317,Con_ve!$I$6:$I$1005,"Em negociação",Con_ve!$Q$6:$Q$1005,Cad_cl!BD$5))),"",IF($C317="","",SUMIFS(Con_ve!$F$6:$F$1005,Con_ve!$C$6:$C$1005,$C317,Con_ve!$I$6:$I$1005,"Em negociação",Con_ve!$Q$6:$Q$1005,Cad_cl!BD$5)))</f>
        <v/>
      </c>
      <c r="BE317" s="134" t="str">
        <f>IF(ISERR(IF($C317="","",SUMIFS(Con_ve!$F$6:$F$1005,Con_ve!$C$6:$C$1005,$C317,Con_ve!$I$6:$I$1005,"Em negociação",Con_ve!$Q$6:$Q$1005,Cad_cl!BE$5))),"",IF($C317="","",SUMIFS(Con_ve!$F$6:$F$1005,Con_ve!$C$6:$C$1005,$C317,Con_ve!$I$6:$I$1005,"Em negociação",Con_ve!$Q$6:$Q$1005,Cad_cl!BE$5)))</f>
        <v/>
      </c>
      <c r="BF317" s="134" t="str">
        <f>IF(ISERR(IF($C317="","",SUMIFS(Con_ve!$F$6:$F$1005,Con_ve!$C$6:$C$1005,$C317,Con_ve!$I$6:$I$1005,"Em negociação",Con_ve!$Q$6:$Q$1005,Cad_cl!BF$5))),"",IF($C317="","",SUMIFS(Con_ve!$F$6:$F$1005,Con_ve!$C$6:$C$1005,$C317,Con_ve!$I$6:$I$1005,"Em negociação",Con_ve!$Q$6:$Q$1005,Cad_cl!BF$5)))</f>
        <v/>
      </c>
      <c r="BG317" s="134" t="str">
        <f>IF(ISERR(IF($C317="","",SUMIFS(Con_ve!$F$6:$F$1005,Con_ve!$C$6:$C$1005,$C317,Con_ve!$I$6:$I$1005,"Em negociação",Con_ve!$Q$6:$Q$1005,Cad_cl!BG$5))),"",IF($C317="","",SUMIFS(Con_ve!$F$6:$F$1005,Con_ve!$C$6:$C$1005,$C317,Con_ve!$I$6:$I$1005,"Em negociação",Con_ve!$Q$6:$Q$1005,Cad_cl!BG$5)))</f>
        <v/>
      </c>
      <c r="BH317" s="134" t="str">
        <f>IF(ISERR(IF($C317="","",SUMIFS(Con_ve!$F$6:$F$1005,Con_ve!$C$6:$C$1005,$C317,Con_ve!$I$6:$I$1005,"Em negociação",Con_ve!$Q$6:$Q$1005,Cad_cl!BH$5))),"",IF($C317="","",SUMIFS(Con_ve!$F$6:$F$1005,Con_ve!$C$6:$C$1005,$C317,Con_ve!$I$6:$I$1005,"Em negociação",Con_ve!$Q$6:$Q$1005,Cad_cl!BH$5)))</f>
        <v/>
      </c>
      <c r="BI317" s="134" t="str">
        <f>IF(ISERR(IF($C317="","",SUMIFS(Con_ve!$F$6:$F$1005,Con_ve!$C$6:$C$1005,$C317,Con_ve!$I$6:$I$1005,"Em negociação",Con_ve!$Q$6:$Q$1005,Cad_cl!BI$5))),"",IF($C317="","",SUMIFS(Con_ve!$F$6:$F$1005,Con_ve!$C$6:$C$1005,$C317,Con_ve!$I$6:$I$1005,"Em negociação",Con_ve!$Q$6:$Q$1005,Cad_cl!BI$5)))</f>
        <v/>
      </c>
      <c r="BJ317" s="134" t="str">
        <f>IF(ISERR(IF($C317="","",SUMIFS(Con_ve!$F$6:$F$1005,Con_ve!$C$6:$C$1005,$C317,Con_ve!$I$6:$I$1005,"Em negociação",Con_ve!$Q$6:$Q$1005,Cad_cl!BJ$5))),"",IF($C317="","",SUMIFS(Con_ve!$F$6:$F$1005,Con_ve!$C$6:$C$1005,$C317,Con_ve!$I$6:$I$1005,"Em negociação",Con_ve!$Q$6:$Q$1005,Cad_cl!BJ$5)))</f>
        <v/>
      </c>
      <c r="BK317" s="134" t="str">
        <f>IF(ISERR(IF($C317="","",SUMIFS(Con_ve!$F$6:$F$1005,Con_ve!$C$6:$C$1005,$C317,Con_ve!$I$6:$I$1005,"Em negociação",Con_ve!$Q$6:$Q$1005,Cad_cl!BK$5))),"",IF($C317="","",SUMIFS(Con_ve!$F$6:$F$1005,Con_ve!$C$6:$C$1005,$C317,Con_ve!$I$6:$I$1005,"Em negociação",Con_ve!$Q$6:$Q$1005,Cad_cl!BK$5)))</f>
        <v/>
      </c>
      <c r="BL317" s="134" t="str">
        <f>IF(ISERR(IF($C317="","",SUMIFS(Con_ve!$F$6:$F$1005,Con_ve!$C$6:$C$1005,$C317,Con_ve!$I$6:$I$1005,"Em negociação",Con_ve!$Q$6:$Q$1005,Cad_cl!BL$5))),"",IF($C317="","",SUMIFS(Con_ve!$F$6:$F$1005,Con_ve!$C$6:$C$1005,$C317,Con_ve!$I$6:$I$1005,"Em negociação",Con_ve!$Q$6:$Q$1005,Cad_cl!BL$5)))</f>
        <v/>
      </c>
      <c r="BM317" s="134" t="str">
        <f>IF(ISERR(IF($C317="","",SUMIFS(Con_ve!$F$6:$F$1005,Con_ve!$C$6:$C$1005,$C317,Con_ve!$I$6:$I$1005,"Em negociação",Con_ve!$Q$6:$Q$1005,Cad_cl!BM$5))),"",IF($C317="","",SUMIFS(Con_ve!$F$6:$F$1005,Con_ve!$C$6:$C$1005,$C317,Con_ve!$I$6:$I$1005,"Em negociação",Con_ve!$Q$6:$Q$1005,Cad_cl!BM$5)))</f>
        <v/>
      </c>
      <c r="BN317" s="134" t="str">
        <f>IF(ISERR(IF($C317="","",SUMIFS(Con_ve!$F$6:$F$1005,Con_ve!$C$6:$C$1005,$C317,Con_ve!$I$6:$I$1005,"Em negociação",Con_ve!$Q$6:$Q$1005,Cad_cl!BN$5))),"",IF($C317="","",SUMIFS(Con_ve!$F$6:$F$1005,Con_ve!$C$6:$C$1005,$C317,Con_ve!$I$6:$I$1005,"Em negociação",Con_ve!$Q$6:$Q$1005,Cad_cl!BN$5)))</f>
        <v/>
      </c>
      <c r="BO317" s="134" t="str">
        <f>IF(ISERR(IF($C317="","",SUMIFS(Con_ve!$F$6:$F$1005,Con_ve!$C$6:$C$1005,$C317,Con_ve!$I$6:$I$1005,"Em negociação",Con_ve!$Q$6:$Q$1005,Cad_cl!BO$5))),"",IF($C317="","",SUMIFS(Con_ve!$F$6:$F$1005,Con_ve!$C$6:$C$1005,$C317,Con_ve!$I$6:$I$1005,"Em negociação",Con_ve!$Q$6:$Q$1005,Cad_cl!BO$5)))</f>
        <v/>
      </c>
      <c r="BP317" s="134">
        <f t="shared" si="13"/>
        <v>0</v>
      </c>
      <c r="BR317" s="125" t="str">
        <f>IF(ISERR(IF(AND($I317=Re_lo!$E$5,BR$5=VLOOKUP(Re_lo!$H$5,Re_lo!$N$5:$O$16,2,0)),AP317,"")),"",IF(AND($I317=Re_lo!$E$5,BR$5=VLOOKUP(Re_lo!$H$5,Re_lo!$N$5:$O$16,2,0)),AP317,""))</f>
        <v/>
      </c>
      <c r="BS317" s="125" t="str">
        <f>IF(ISERR(IF(AND($I317=Re_lo!$E$5,BS$5=VLOOKUP(Re_lo!$H$5,Re_lo!$N$5:$O$16,2,0)),AQ317,"")),"",IF(AND($I317=Re_lo!$E$5,BS$5=VLOOKUP(Re_lo!$H$5,Re_lo!$N$5:$O$16,2,0)),AQ317,""))</f>
        <v/>
      </c>
      <c r="BT317" s="125" t="str">
        <f>IF(ISERR(IF(AND($I317=Re_lo!$E$5,BT$5=VLOOKUP(Re_lo!$H$5,Re_lo!$N$5:$O$16,2,0)),AR317,"")),"",IF(AND($I317=Re_lo!$E$5,BT$5=VLOOKUP(Re_lo!$H$5,Re_lo!$N$5:$O$16,2,0)),AR317,""))</f>
        <v/>
      </c>
      <c r="BU317" s="125" t="str">
        <f>IF(ISERR(IF(AND($I317=Re_lo!$E$5,BU$5=VLOOKUP(Re_lo!$H$5,Re_lo!$N$5:$O$16,2,0)),AS317,"")),"",IF(AND($I317=Re_lo!$E$5,BU$5=VLOOKUP(Re_lo!$H$5,Re_lo!$N$5:$O$16,2,0)),AS317,""))</f>
        <v/>
      </c>
      <c r="BV317" s="125" t="str">
        <f>IF(ISERR(IF(AND($I317=Re_lo!$E$5,BV$5=VLOOKUP(Re_lo!$H$5,Re_lo!$N$5:$O$16,2,0)),AT317,"")),"",IF(AND($I317=Re_lo!$E$5,BV$5=VLOOKUP(Re_lo!$H$5,Re_lo!$N$5:$O$16,2,0)),AT317,""))</f>
        <v/>
      </c>
      <c r="BW317" s="125" t="str">
        <f>IF(ISERR(IF(AND($I317=Re_lo!$E$5,BW$5=VLOOKUP(Re_lo!$H$5,Re_lo!$N$5:$O$16,2,0)),AU317,"")),"",IF(AND($I317=Re_lo!$E$5,BW$5=VLOOKUP(Re_lo!$H$5,Re_lo!$N$5:$O$16,2,0)),AU317,""))</f>
        <v/>
      </c>
      <c r="BX317" s="125" t="str">
        <f>IF(ISERR(IF(AND($I317=Re_lo!$E$5,BX$5=VLOOKUP(Re_lo!$H$5,Re_lo!$N$5:$O$16,2,0)),AV317,"")),"",IF(AND($I317=Re_lo!$E$5,BX$5=VLOOKUP(Re_lo!$H$5,Re_lo!$N$5:$O$16,2,0)),AV317,""))</f>
        <v/>
      </c>
      <c r="BY317" s="125" t="str">
        <f>IF(ISERR(IF(AND($I317=Re_lo!$E$5,BY$5=VLOOKUP(Re_lo!$H$5,Re_lo!$N$5:$O$16,2,0)),AW317,"")),"",IF(AND($I317=Re_lo!$E$5,BY$5=VLOOKUP(Re_lo!$H$5,Re_lo!$N$5:$O$16,2,0)),AW317,""))</f>
        <v/>
      </c>
      <c r="BZ317" s="125" t="str">
        <f>IF(ISERR(IF(AND($I317=Re_lo!$E$5,BZ$5=VLOOKUP(Re_lo!$H$5,Re_lo!$N$5:$O$16,2,0)),AX317,"")),"",IF(AND($I317=Re_lo!$E$5,BZ$5=VLOOKUP(Re_lo!$H$5,Re_lo!$N$5:$O$16,2,0)),AX317,""))</f>
        <v/>
      </c>
      <c r="CA317" s="125" t="str">
        <f>IF(ISERR(IF(AND($I317=Re_lo!$E$5,CA$5=VLOOKUP(Re_lo!$H$5,Re_lo!$N$5:$O$16,2,0)),AY317,"")),"",IF(AND($I317=Re_lo!$E$5,CA$5=VLOOKUP(Re_lo!$H$5,Re_lo!$N$5:$O$16,2,0)),AY317,""))</f>
        <v/>
      </c>
      <c r="CB317" s="125" t="str">
        <f>IF(ISERR(IF(AND($I317=Re_lo!$E$5,CB$5=VLOOKUP(Re_lo!$H$5,Re_lo!$N$5:$O$16,2,0)),AZ317,"")),"",IF(AND($I317=Re_lo!$E$5,CB$5=VLOOKUP(Re_lo!$H$5,Re_lo!$N$5:$O$16,2,0)),AZ317,""))</f>
        <v/>
      </c>
      <c r="CC317" s="125" t="str">
        <f>IF(ISERR(IF(AND($I317=Re_lo!$E$5,CC$5=VLOOKUP(Re_lo!$H$5,Re_lo!$N$5:$O$16,2,0)),BA317,"")),"",IF(AND($I317=Re_lo!$E$5,CC$5=VLOOKUP(Re_lo!$H$5,Re_lo!$N$5:$O$16,2,0)),BA317,""))</f>
        <v/>
      </c>
      <c r="CD317" s="125" t="str">
        <f>IF(ISERR(IF(AND($I317=Re_lo!$E$5,CD$5=VLOOKUP(Re_lo!$H$5,Re_lo!$N$5:$O$16,2,0)),BB317,"")),"",IF(AND($I317=Re_lo!$E$5,CD$5=VLOOKUP(Re_lo!$H$5,Re_lo!$N$5:$O$16,2,0)),BB317,""))</f>
        <v/>
      </c>
      <c r="CF317" s="125" t="str">
        <f>IF($C317="","",COUNTIFS(Con_ve!$C$6:$C$1005,$C317,Con_ve!$Q$6:$Q$1005,Cad_cl!CF$5))</f>
        <v/>
      </c>
      <c r="CG317" s="125" t="str">
        <f>IF($C317="","",COUNTIFS(Con_ve!$C$6:$C$1005,$C317,Con_ve!$Q$6:$Q$1005,Cad_cl!CG$5))</f>
        <v/>
      </c>
      <c r="CH317" s="125" t="str">
        <f>IF($C317="","",COUNTIFS(Con_ve!$C$6:$C$1005,$C317,Con_ve!$Q$6:$Q$1005,Cad_cl!CH$5))</f>
        <v/>
      </c>
      <c r="CI317" s="125" t="str">
        <f>IF($C317="","",COUNTIFS(Con_ve!$C$6:$C$1005,$C317,Con_ve!$Q$6:$Q$1005,Cad_cl!CI$5))</f>
        <v/>
      </c>
      <c r="CJ317" s="125" t="str">
        <f>IF($C317="","",COUNTIFS(Con_ve!$C$6:$C$1005,$C317,Con_ve!$Q$6:$Q$1005,Cad_cl!CJ$5))</f>
        <v/>
      </c>
      <c r="CK317" s="125" t="str">
        <f>IF($C317="","",COUNTIFS(Con_ve!$C$6:$C$1005,$C317,Con_ve!$Q$6:$Q$1005,Cad_cl!CK$5))</f>
        <v/>
      </c>
      <c r="CL317" s="125" t="str">
        <f>IF($C317="","",COUNTIFS(Con_ve!$C$6:$C$1005,$C317,Con_ve!$Q$6:$Q$1005,Cad_cl!CL$5))</f>
        <v/>
      </c>
      <c r="CM317" s="125" t="str">
        <f>IF($C317="","",COUNTIFS(Con_ve!$C$6:$C$1005,$C317,Con_ve!$Q$6:$Q$1005,Cad_cl!CM$5))</f>
        <v/>
      </c>
      <c r="CN317" s="125" t="str">
        <f>IF($C317="","",COUNTIFS(Con_ve!$C$6:$C$1005,$C317,Con_ve!$Q$6:$Q$1005,Cad_cl!CN$5))</f>
        <v/>
      </c>
      <c r="CO317" s="125" t="str">
        <f>IF($C317="","",COUNTIFS(Con_ve!$C$6:$C$1005,$C317,Con_ve!$Q$6:$Q$1005,Cad_cl!CO$5))</f>
        <v/>
      </c>
      <c r="CP317" s="125" t="str">
        <f>IF($C317="","",COUNTIFS(Con_ve!$C$6:$C$1005,$C317,Con_ve!$Q$6:$Q$1005,Cad_cl!CP$5))</f>
        <v/>
      </c>
      <c r="CQ317" s="125" t="str">
        <f>IF($C317="","",COUNTIFS(Con_ve!$C$6:$C$1005,$C317,Con_ve!$Q$6:$Q$1005,Cad_cl!CQ$5))</f>
        <v/>
      </c>
      <c r="CR317" s="125">
        <f t="shared" si="14"/>
        <v>0</v>
      </c>
    </row>
    <row r="318" spans="3:96" ht="30" customHeight="1">
      <c r="C318" s="153"/>
      <c r="D318" s="153"/>
      <c r="E318" s="154"/>
      <c r="F318" s="153"/>
      <c r="G318" s="155"/>
      <c r="H318" s="153"/>
      <c r="I318" s="153"/>
      <c r="J318" s="132" t="s">
        <v>309</v>
      </c>
      <c r="K318" s="133" t="s">
        <v>309</v>
      </c>
      <c r="L318" s="153"/>
      <c r="M318" s="153"/>
      <c r="N318" s="153"/>
      <c r="O318" s="153"/>
      <c r="P318" s="153"/>
      <c r="Q318" s="153"/>
      <c r="AP318" s="134" t="str">
        <f>IF(ISERR(IF($C318="","",SUMIFS(Con_ve!$F$6:$F$1005,Con_ve!$C$6:$C$1005,$C318,Con_ve!$I$6:$I$1005,"Fechada",Con_ve!$Q$6:$Q$1005,Cad_cl!AP$5))),"",IF($C318="","",SUMIFS(Con_ve!$F$6:$F$1005,Con_ve!$C$6:$C$1005,$C318,Con_ve!$I$6:$I$1005,"Fechada",Con_ve!$Q$6:$Q$1005,Cad_cl!AP$5)))</f>
        <v/>
      </c>
      <c r="AQ318" s="134" t="str">
        <f>IF(ISERR(IF($C318="","",SUMIFS(Con_ve!$F$6:$F$1005,Con_ve!$C$6:$C$1005,$C318,Con_ve!$I$6:$I$1005,"Fechada",Con_ve!$Q$6:$Q$1005,Cad_cl!AQ$5))),"",IF($C318="","",SUMIFS(Con_ve!$F$6:$F$1005,Con_ve!$C$6:$C$1005,$C318,Con_ve!$I$6:$I$1005,"Fechada",Con_ve!$Q$6:$Q$1005,Cad_cl!AQ$5)))</f>
        <v/>
      </c>
      <c r="AR318" s="134" t="str">
        <f>IF(ISERR(IF($C318="","",SUMIFS(Con_ve!$F$6:$F$1005,Con_ve!$C$6:$C$1005,$C318,Con_ve!$I$6:$I$1005,"Fechada",Con_ve!$Q$6:$Q$1005,Cad_cl!AR$5))),"",IF($C318="","",SUMIFS(Con_ve!$F$6:$F$1005,Con_ve!$C$6:$C$1005,$C318,Con_ve!$I$6:$I$1005,"Fechada",Con_ve!$Q$6:$Q$1005,Cad_cl!AR$5)))</f>
        <v/>
      </c>
      <c r="AS318" s="134" t="str">
        <f>IF(ISERR(IF($C318="","",SUMIFS(Con_ve!$F$6:$F$1005,Con_ve!$C$6:$C$1005,$C318,Con_ve!$I$6:$I$1005,"Fechada",Con_ve!$Q$6:$Q$1005,Cad_cl!AS$5))),"",IF($C318="","",SUMIFS(Con_ve!$F$6:$F$1005,Con_ve!$C$6:$C$1005,$C318,Con_ve!$I$6:$I$1005,"Fechada",Con_ve!$Q$6:$Q$1005,Cad_cl!AS$5)))</f>
        <v/>
      </c>
      <c r="AT318" s="134" t="str">
        <f>IF(ISERR(IF($C318="","",SUMIFS(Con_ve!$F$6:$F$1005,Con_ve!$C$6:$C$1005,$C318,Con_ve!$I$6:$I$1005,"Fechada",Con_ve!$Q$6:$Q$1005,Cad_cl!AT$5))),"",IF($C318="","",SUMIFS(Con_ve!$F$6:$F$1005,Con_ve!$C$6:$C$1005,$C318,Con_ve!$I$6:$I$1005,"Fechada",Con_ve!$Q$6:$Q$1005,Cad_cl!AT$5)))</f>
        <v/>
      </c>
      <c r="AU318" s="134" t="str">
        <f>IF(ISERR(IF($C318="","",SUMIFS(Con_ve!$F$6:$F$1005,Con_ve!$C$6:$C$1005,$C318,Con_ve!$I$6:$I$1005,"Fechada",Con_ve!$Q$6:$Q$1005,Cad_cl!AU$5))),"",IF($C318="","",SUMIFS(Con_ve!$F$6:$F$1005,Con_ve!$C$6:$C$1005,$C318,Con_ve!$I$6:$I$1005,"Fechada",Con_ve!$Q$6:$Q$1005,Cad_cl!AU$5)))</f>
        <v/>
      </c>
      <c r="AV318" s="134" t="str">
        <f>IF(ISERR(IF($C318="","",SUMIFS(Con_ve!$F$6:$F$1005,Con_ve!$C$6:$C$1005,$C318,Con_ve!$I$6:$I$1005,"Fechada",Con_ve!$Q$6:$Q$1005,Cad_cl!AV$5))),"",IF($C318="","",SUMIFS(Con_ve!$F$6:$F$1005,Con_ve!$C$6:$C$1005,$C318,Con_ve!$I$6:$I$1005,"Fechada",Con_ve!$Q$6:$Q$1005,Cad_cl!AV$5)))</f>
        <v/>
      </c>
      <c r="AW318" s="134" t="str">
        <f>IF(ISERR(IF($C318="","",SUMIFS(Con_ve!$F$6:$F$1005,Con_ve!$C$6:$C$1005,$C318,Con_ve!$I$6:$I$1005,"Fechada",Con_ve!$Q$6:$Q$1005,Cad_cl!AW$5))),"",IF($C318="","",SUMIFS(Con_ve!$F$6:$F$1005,Con_ve!$C$6:$C$1005,$C318,Con_ve!$I$6:$I$1005,"Fechada",Con_ve!$Q$6:$Q$1005,Cad_cl!AW$5)))</f>
        <v/>
      </c>
      <c r="AX318" s="134" t="str">
        <f>IF(ISERR(IF($C318="","",SUMIFS(Con_ve!$F$6:$F$1005,Con_ve!$C$6:$C$1005,$C318,Con_ve!$I$6:$I$1005,"Fechada",Con_ve!$Q$6:$Q$1005,Cad_cl!AX$5))),"",IF($C318="","",SUMIFS(Con_ve!$F$6:$F$1005,Con_ve!$C$6:$C$1005,$C318,Con_ve!$I$6:$I$1005,"Fechada",Con_ve!$Q$6:$Q$1005,Cad_cl!AX$5)))</f>
        <v/>
      </c>
      <c r="AY318" s="134" t="str">
        <f>IF(ISERR(IF($C318="","",SUMIFS(Con_ve!$F$6:$F$1005,Con_ve!$C$6:$C$1005,$C318,Con_ve!$I$6:$I$1005,"Fechada",Con_ve!$Q$6:$Q$1005,Cad_cl!AY$5))),"",IF($C318="","",SUMIFS(Con_ve!$F$6:$F$1005,Con_ve!$C$6:$C$1005,$C318,Con_ve!$I$6:$I$1005,"Fechada",Con_ve!$Q$6:$Q$1005,Cad_cl!AY$5)))</f>
        <v/>
      </c>
      <c r="AZ318" s="134" t="str">
        <f>IF(ISERR(IF($C318="","",SUMIFS(Con_ve!$F$6:$F$1005,Con_ve!$C$6:$C$1005,$C318,Con_ve!$I$6:$I$1005,"Fechada",Con_ve!$Q$6:$Q$1005,Cad_cl!AZ$5))),"",IF($C318="","",SUMIFS(Con_ve!$F$6:$F$1005,Con_ve!$C$6:$C$1005,$C318,Con_ve!$I$6:$I$1005,"Fechada",Con_ve!$Q$6:$Q$1005,Cad_cl!AZ$5)))</f>
        <v/>
      </c>
      <c r="BA318" s="134" t="str">
        <f>IF(ISERR(IF($C318="","",SUMIFS(Con_ve!$F$6:$F$1005,Con_ve!$C$6:$C$1005,$C318,Con_ve!$I$6:$I$1005,"Fechada",Con_ve!$Q$6:$Q$1005,Cad_cl!BA$5))),"",IF($C318="","",SUMIFS(Con_ve!$F$6:$F$1005,Con_ve!$C$6:$C$1005,$C318,Con_ve!$I$6:$I$1005,"Fechada",Con_ve!$Q$6:$Q$1005,Cad_cl!BA$5)))</f>
        <v/>
      </c>
      <c r="BB318" s="134">
        <f t="shared" si="12"/>
        <v>0</v>
      </c>
      <c r="BD318" s="134" t="str">
        <f>IF(ISERR(IF($C318="","",SUMIFS(Con_ve!$F$6:$F$1005,Con_ve!$C$6:$C$1005,$C318,Con_ve!$I$6:$I$1005,"Em negociação",Con_ve!$Q$6:$Q$1005,Cad_cl!BD$5))),"",IF($C318="","",SUMIFS(Con_ve!$F$6:$F$1005,Con_ve!$C$6:$C$1005,$C318,Con_ve!$I$6:$I$1005,"Em negociação",Con_ve!$Q$6:$Q$1005,Cad_cl!BD$5)))</f>
        <v/>
      </c>
      <c r="BE318" s="134" t="str">
        <f>IF(ISERR(IF($C318="","",SUMIFS(Con_ve!$F$6:$F$1005,Con_ve!$C$6:$C$1005,$C318,Con_ve!$I$6:$I$1005,"Em negociação",Con_ve!$Q$6:$Q$1005,Cad_cl!BE$5))),"",IF($C318="","",SUMIFS(Con_ve!$F$6:$F$1005,Con_ve!$C$6:$C$1005,$C318,Con_ve!$I$6:$I$1005,"Em negociação",Con_ve!$Q$6:$Q$1005,Cad_cl!BE$5)))</f>
        <v/>
      </c>
      <c r="BF318" s="134" t="str">
        <f>IF(ISERR(IF($C318="","",SUMIFS(Con_ve!$F$6:$F$1005,Con_ve!$C$6:$C$1005,$C318,Con_ve!$I$6:$I$1005,"Em negociação",Con_ve!$Q$6:$Q$1005,Cad_cl!BF$5))),"",IF($C318="","",SUMIFS(Con_ve!$F$6:$F$1005,Con_ve!$C$6:$C$1005,$C318,Con_ve!$I$6:$I$1005,"Em negociação",Con_ve!$Q$6:$Q$1005,Cad_cl!BF$5)))</f>
        <v/>
      </c>
      <c r="BG318" s="134" t="str">
        <f>IF(ISERR(IF($C318="","",SUMIFS(Con_ve!$F$6:$F$1005,Con_ve!$C$6:$C$1005,$C318,Con_ve!$I$6:$I$1005,"Em negociação",Con_ve!$Q$6:$Q$1005,Cad_cl!BG$5))),"",IF($C318="","",SUMIFS(Con_ve!$F$6:$F$1005,Con_ve!$C$6:$C$1005,$C318,Con_ve!$I$6:$I$1005,"Em negociação",Con_ve!$Q$6:$Q$1005,Cad_cl!BG$5)))</f>
        <v/>
      </c>
      <c r="BH318" s="134" t="str">
        <f>IF(ISERR(IF($C318="","",SUMIFS(Con_ve!$F$6:$F$1005,Con_ve!$C$6:$C$1005,$C318,Con_ve!$I$6:$I$1005,"Em negociação",Con_ve!$Q$6:$Q$1005,Cad_cl!BH$5))),"",IF($C318="","",SUMIFS(Con_ve!$F$6:$F$1005,Con_ve!$C$6:$C$1005,$C318,Con_ve!$I$6:$I$1005,"Em negociação",Con_ve!$Q$6:$Q$1005,Cad_cl!BH$5)))</f>
        <v/>
      </c>
      <c r="BI318" s="134" t="str">
        <f>IF(ISERR(IF($C318="","",SUMIFS(Con_ve!$F$6:$F$1005,Con_ve!$C$6:$C$1005,$C318,Con_ve!$I$6:$I$1005,"Em negociação",Con_ve!$Q$6:$Q$1005,Cad_cl!BI$5))),"",IF($C318="","",SUMIFS(Con_ve!$F$6:$F$1005,Con_ve!$C$6:$C$1005,$C318,Con_ve!$I$6:$I$1005,"Em negociação",Con_ve!$Q$6:$Q$1005,Cad_cl!BI$5)))</f>
        <v/>
      </c>
      <c r="BJ318" s="134" t="str">
        <f>IF(ISERR(IF($C318="","",SUMIFS(Con_ve!$F$6:$F$1005,Con_ve!$C$6:$C$1005,$C318,Con_ve!$I$6:$I$1005,"Em negociação",Con_ve!$Q$6:$Q$1005,Cad_cl!BJ$5))),"",IF($C318="","",SUMIFS(Con_ve!$F$6:$F$1005,Con_ve!$C$6:$C$1005,$C318,Con_ve!$I$6:$I$1005,"Em negociação",Con_ve!$Q$6:$Q$1005,Cad_cl!BJ$5)))</f>
        <v/>
      </c>
      <c r="BK318" s="134" t="str">
        <f>IF(ISERR(IF($C318="","",SUMIFS(Con_ve!$F$6:$F$1005,Con_ve!$C$6:$C$1005,$C318,Con_ve!$I$6:$I$1005,"Em negociação",Con_ve!$Q$6:$Q$1005,Cad_cl!BK$5))),"",IF($C318="","",SUMIFS(Con_ve!$F$6:$F$1005,Con_ve!$C$6:$C$1005,$C318,Con_ve!$I$6:$I$1005,"Em negociação",Con_ve!$Q$6:$Q$1005,Cad_cl!BK$5)))</f>
        <v/>
      </c>
      <c r="BL318" s="134" t="str">
        <f>IF(ISERR(IF($C318="","",SUMIFS(Con_ve!$F$6:$F$1005,Con_ve!$C$6:$C$1005,$C318,Con_ve!$I$6:$I$1005,"Em negociação",Con_ve!$Q$6:$Q$1005,Cad_cl!BL$5))),"",IF($C318="","",SUMIFS(Con_ve!$F$6:$F$1005,Con_ve!$C$6:$C$1005,$C318,Con_ve!$I$6:$I$1005,"Em negociação",Con_ve!$Q$6:$Q$1005,Cad_cl!BL$5)))</f>
        <v/>
      </c>
      <c r="BM318" s="134" t="str">
        <f>IF(ISERR(IF($C318="","",SUMIFS(Con_ve!$F$6:$F$1005,Con_ve!$C$6:$C$1005,$C318,Con_ve!$I$6:$I$1005,"Em negociação",Con_ve!$Q$6:$Q$1005,Cad_cl!BM$5))),"",IF($C318="","",SUMIFS(Con_ve!$F$6:$F$1005,Con_ve!$C$6:$C$1005,$C318,Con_ve!$I$6:$I$1005,"Em negociação",Con_ve!$Q$6:$Q$1005,Cad_cl!BM$5)))</f>
        <v/>
      </c>
      <c r="BN318" s="134" t="str">
        <f>IF(ISERR(IF($C318="","",SUMIFS(Con_ve!$F$6:$F$1005,Con_ve!$C$6:$C$1005,$C318,Con_ve!$I$6:$I$1005,"Em negociação",Con_ve!$Q$6:$Q$1005,Cad_cl!BN$5))),"",IF($C318="","",SUMIFS(Con_ve!$F$6:$F$1005,Con_ve!$C$6:$C$1005,$C318,Con_ve!$I$6:$I$1005,"Em negociação",Con_ve!$Q$6:$Q$1005,Cad_cl!BN$5)))</f>
        <v/>
      </c>
      <c r="BO318" s="134" t="str">
        <f>IF(ISERR(IF($C318="","",SUMIFS(Con_ve!$F$6:$F$1005,Con_ve!$C$6:$C$1005,$C318,Con_ve!$I$6:$I$1005,"Em negociação",Con_ve!$Q$6:$Q$1005,Cad_cl!BO$5))),"",IF($C318="","",SUMIFS(Con_ve!$F$6:$F$1005,Con_ve!$C$6:$C$1005,$C318,Con_ve!$I$6:$I$1005,"Em negociação",Con_ve!$Q$6:$Q$1005,Cad_cl!BO$5)))</f>
        <v/>
      </c>
      <c r="BP318" s="134">
        <f t="shared" si="13"/>
        <v>0</v>
      </c>
      <c r="BR318" s="125" t="str">
        <f>IF(ISERR(IF(AND($I318=Re_lo!$E$5,BR$5=VLOOKUP(Re_lo!$H$5,Re_lo!$N$5:$O$16,2,0)),AP318,"")),"",IF(AND($I318=Re_lo!$E$5,BR$5=VLOOKUP(Re_lo!$H$5,Re_lo!$N$5:$O$16,2,0)),AP318,""))</f>
        <v/>
      </c>
      <c r="BS318" s="125" t="str">
        <f>IF(ISERR(IF(AND($I318=Re_lo!$E$5,BS$5=VLOOKUP(Re_lo!$H$5,Re_lo!$N$5:$O$16,2,0)),AQ318,"")),"",IF(AND($I318=Re_lo!$E$5,BS$5=VLOOKUP(Re_lo!$H$5,Re_lo!$N$5:$O$16,2,0)),AQ318,""))</f>
        <v/>
      </c>
      <c r="BT318" s="125" t="str">
        <f>IF(ISERR(IF(AND($I318=Re_lo!$E$5,BT$5=VLOOKUP(Re_lo!$H$5,Re_lo!$N$5:$O$16,2,0)),AR318,"")),"",IF(AND($I318=Re_lo!$E$5,BT$5=VLOOKUP(Re_lo!$H$5,Re_lo!$N$5:$O$16,2,0)),AR318,""))</f>
        <v/>
      </c>
      <c r="BU318" s="125" t="str">
        <f>IF(ISERR(IF(AND($I318=Re_lo!$E$5,BU$5=VLOOKUP(Re_lo!$H$5,Re_lo!$N$5:$O$16,2,0)),AS318,"")),"",IF(AND($I318=Re_lo!$E$5,BU$5=VLOOKUP(Re_lo!$H$5,Re_lo!$N$5:$O$16,2,0)),AS318,""))</f>
        <v/>
      </c>
      <c r="BV318" s="125" t="str">
        <f>IF(ISERR(IF(AND($I318=Re_lo!$E$5,BV$5=VLOOKUP(Re_lo!$H$5,Re_lo!$N$5:$O$16,2,0)),AT318,"")),"",IF(AND($I318=Re_lo!$E$5,BV$5=VLOOKUP(Re_lo!$H$5,Re_lo!$N$5:$O$16,2,0)),AT318,""))</f>
        <v/>
      </c>
      <c r="BW318" s="125" t="str">
        <f>IF(ISERR(IF(AND($I318=Re_lo!$E$5,BW$5=VLOOKUP(Re_lo!$H$5,Re_lo!$N$5:$O$16,2,0)),AU318,"")),"",IF(AND($I318=Re_lo!$E$5,BW$5=VLOOKUP(Re_lo!$H$5,Re_lo!$N$5:$O$16,2,0)),AU318,""))</f>
        <v/>
      </c>
      <c r="BX318" s="125" t="str">
        <f>IF(ISERR(IF(AND($I318=Re_lo!$E$5,BX$5=VLOOKUP(Re_lo!$H$5,Re_lo!$N$5:$O$16,2,0)),AV318,"")),"",IF(AND($I318=Re_lo!$E$5,BX$5=VLOOKUP(Re_lo!$H$5,Re_lo!$N$5:$O$16,2,0)),AV318,""))</f>
        <v/>
      </c>
      <c r="BY318" s="125" t="str">
        <f>IF(ISERR(IF(AND($I318=Re_lo!$E$5,BY$5=VLOOKUP(Re_lo!$H$5,Re_lo!$N$5:$O$16,2,0)),AW318,"")),"",IF(AND($I318=Re_lo!$E$5,BY$5=VLOOKUP(Re_lo!$H$5,Re_lo!$N$5:$O$16,2,0)),AW318,""))</f>
        <v/>
      </c>
      <c r="BZ318" s="125" t="str">
        <f>IF(ISERR(IF(AND($I318=Re_lo!$E$5,BZ$5=VLOOKUP(Re_lo!$H$5,Re_lo!$N$5:$O$16,2,0)),AX318,"")),"",IF(AND($I318=Re_lo!$E$5,BZ$5=VLOOKUP(Re_lo!$H$5,Re_lo!$N$5:$O$16,2,0)),AX318,""))</f>
        <v/>
      </c>
      <c r="CA318" s="125" t="str">
        <f>IF(ISERR(IF(AND($I318=Re_lo!$E$5,CA$5=VLOOKUP(Re_lo!$H$5,Re_lo!$N$5:$O$16,2,0)),AY318,"")),"",IF(AND($I318=Re_lo!$E$5,CA$5=VLOOKUP(Re_lo!$H$5,Re_lo!$N$5:$O$16,2,0)),AY318,""))</f>
        <v/>
      </c>
      <c r="CB318" s="125" t="str">
        <f>IF(ISERR(IF(AND($I318=Re_lo!$E$5,CB$5=VLOOKUP(Re_lo!$H$5,Re_lo!$N$5:$O$16,2,0)),AZ318,"")),"",IF(AND($I318=Re_lo!$E$5,CB$5=VLOOKUP(Re_lo!$H$5,Re_lo!$N$5:$O$16,2,0)),AZ318,""))</f>
        <v/>
      </c>
      <c r="CC318" s="125" t="str">
        <f>IF(ISERR(IF(AND($I318=Re_lo!$E$5,CC$5=VLOOKUP(Re_lo!$H$5,Re_lo!$N$5:$O$16,2,0)),BA318,"")),"",IF(AND($I318=Re_lo!$E$5,CC$5=VLOOKUP(Re_lo!$H$5,Re_lo!$N$5:$O$16,2,0)),BA318,""))</f>
        <v/>
      </c>
      <c r="CD318" s="125" t="str">
        <f>IF(ISERR(IF(AND($I318=Re_lo!$E$5,CD$5=VLOOKUP(Re_lo!$H$5,Re_lo!$N$5:$O$16,2,0)),BB318,"")),"",IF(AND($I318=Re_lo!$E$5,CD$5=VLOOKUP(Re_lo!$H$5,Re_lo!$N$5:$O$16,2,0)),BB318,""))</f>
        <v/>
      </c>
      <c r="CF318" s="125" t="str">
        <f>IF($C318="","",COUNTIFS(Con_ve!$C$6:$C$1005,$C318,Con_ve!$Q$6:$Q$1005,Cad_cl!CF$5))</f>
        <v/>
      </c>
      <c r="CG318" s="125" t="str">
        <f>IF($C318="","",COUNTIFS(Con_ve!$C$6:$C$1005,$C318,Con_ve!$Q$6:$Q$1005,Cad_cl!CG$5))</f>
        <v/>
      </c>
      <c r="CH318" s="125" t="str">
        <f>IF($C318="","",COUNTIFS(Con_ve!$C$6:$C$1005,$C318,Con_ve!$Q$6:$Q$1005,Cad_cl!CH$5))</f>
        <v/>
      </c>
      <c r="CI318" s="125" t="str">
        <f>IF($C318="","",COUNTIFS(Con_ve!$C$6:$C$1005,$C318,Con_ve!$Q$6:$Q$1005,Cad_cl!CI$5))</f>
        <v/>
      </c>
      <c r="CJ318" s="125" t="str">
        <f>IF($C318="","",COUNTIFS(Con_ve!$C$6:$C$1005,$C318,Con_ve!$Q$6:$Q$1005,Cad_cl!CJ$5))</f>
        <v/>
      </c>
      <c r="CK318" s="125" t="str">
        <f>IF($C318="","",COUNTIFS(Con_ve!$C$6:$C$1005,$C318,Con_ve!$Q$6:$Q$1005,Cad_cl!CK$5))</f>
        <v/>
      </c>
      <c r="CL318" s="125" t="str">
        <f>IF($C318="","",COUNTIFS(Con_ve!$C$6:$C$1005,$C318,Con_ve!$Q$6:$Q$1005,Cad_cl!CL$5))</f>
        <v/>
      </c>
      <c r="CM318" s="125" t="str">
        <f>IF($C318="","",COUNTIFS(Con_ve!$C$6:$C$1005,$C318,Con_ve!$Q$6:$Q$1005,Cad_cl!CM$5))</f>
        <v/>
      </c>
      <c r="CN318" s="125" t="str">
        <f>IF($C318="","",COUNTIFS(Con_ve!$C$6:$C$1005,$C318,Con_ve!$Q$6:$Q$1005,Cad_cl!CN$5))</f>
        <v/>
      </c>
      <c r="CO318" s="125" t="str">
        <f>IF($C318="","",COUNTIFS(Con_ve!$C$6:$C$1005,$C318,Con_ve!$Q$6:$Q$1005,Cad_cl!CO$5))</f>
        <v/>
      </c>
      <c r="CP318" s="125" t="str">
        <f>IF($C318="","",COUNTIFS(Con_ve!$C$6:$C$1005,$C318,Con_ve!$Q$6:$Q$1005,Cad_cl!CP$5))</f>
        <v/>
      </c>
      <c r="CQ318" s="125" t="str">
        <f>IF($C318="","",COUNTIFS(Con_ve!$C$6:$C$1005,$C318,Con_ve!$Q$6:$Q$1005,Cad_cl!CQ$5))</f>
        <v/>
      </c>
      <c r="CR318" s="125">
        <f t="shared" si="14"/>
        <v>0</v>
      </c>
    </row>
    <row r="319" spans="3:96" ht="30" customHeight="1">
      <c r="C319" s="153"/>
      <c r="D319" s="153"/>
      <c r="E319" s="154"/>
      <c r="F319" s="153"/>
      <c r="G319" s="155"/>
      <c r="H319" s="153"/>
      <c r="I319" s="153"/>
      <c r="J319" s="132" t="s">
        <v>309</v>
      </c>
      <c r="K319" s="133" t="s">
        <v>309</v>
      </c>
      <c r="L319" s="153"/>
      <c r="M319" s="153"/>
      <c r="N319" s="153"/>
      <c r="O319" s="153"/>
      <c r="P319" s="153"/>
      <c r="Q319" s="153"/>
      <c r="AP319" s="134" t="str">
        <f>IF(ISERR(IF($C319="","",SUMIFS(Con_ve!$F$6:$F$1005,Con_ve!$C$6:$C$1005,$C319,Con_ve!$I$6:$I$1005,"Fechada",Con_ve!$Q$6:$Q$1005,Cad_cl!AP$5))),"",IF($C319="","",SUMIFS(Con_ve!$F$6:$F$1005,Con_ve!$C$6:$C$1005,$C319,Con_ve!$I$6:$I$1005,"Fechada",Con_ve!$Q$6:$Q$1005,Cad_cl!AP$5)))</f>
        <v/>
      </c>
      <c r="AQ319" s="134" t="str">
        <f>IF(ISERR(IF($C319="","",SUMIFS(Con_ve!$F$6:$F$1005,Con_ve!$C$6:$C$1005,$C319,Con_ve!$I$6:$I$1005,"Fechada",Con_ve!$Q$6:$Q$1005,Cad_cl!AQ$5))),"",IF($C319="","",SUMIFS(Con_ve!$F$6:$F$1005,Con_ve!$C$6:$C$1005,$C319,Con_ve!$I$6:$I$1005,"Fechada",Con_ve!$Q$6:$Q$1005,Cad_cl!AQ$5)))</f>
        <v/>
      </c>
      <c r="AR319" s="134" t="str">
        <f>IF(ISERR(IF($C319="","",SUMIFS(Con_ve!$F$6:$F$1005,Con_ve!$C$6:$C$1005,$C319,Con_ve!$I$6:$I$1005,"Fechada",Con_ve!$Q$6:$Q$1005,Cad_cl!AR$5))),"",IF($C319="","",SUMIFS(Con_ve!$F$6:$F$1005,Con_ve!$C$6:$C$1005,$C319,Con_ve!$I$6:$I$1005,"Fechada",Con_ve!$Q$6:$Q$1005,Cad_cl!AR$5)))</f>
        <v/>
      </c>
      <c r="AS319" s="134" t="str">
        <f>IF(ISERR(IF($C319="","",SUMIFS(Con_ve!$F$6:$F$1005,Con_ve!$C$6:$C$1005,$C319,Con_ve!$I$6:$I$1005,"Fechada",Con_ve!$Q$6:$Q$1005,Cad_cl!AS$5))),"",IF($C319="","",SUMIFS(Con_ve!$F$6:$F$1005,Con_ve!$C$6:$C$1005,$C319,Con_ve!$I$6:$I$1005,"Fechada",Con_ve!$Q$6:$Q$1005,Cad_cl!AS$5)))</f>
        <v/>
      </c>
      <c r="AT319" s="134" t="str">
        <f>IF(ISERR(IF($C319="","",SUMIFS(Con_ve!$F$6:$F$1005,Con_ve!$C$6:$C$1005,$C319,Con_ve!$I$6:$I$1005,"Fechada",Con_ve!$Q$6:$Q$1005,Cad_cl!AT$5))),"",IF($C319="","",SUMIFS(Con_ve!$F$6:$F$1005,Con_ve!$C$6:$C$1005,$C319,Con_ve!$I$6:$I$1005,"Fechada",Con_ve!$Q$6:$Q$1005,Cad_cl!AT$5)))</f>
        <v/>
      </c>
      <c r="AU319" s="134" t="str">
        <f>IF(ISERR(IF($C319="","",SUMIFS(Con_ve!$F$6:$F$1005,Con_ve!$C$6:$C$1005,$C319,Con_ve!$I$6:$I$1005,"Fechada",Con_ve!$Q$6:$Q$1005,Cad_cl!AU$5))),"",IF($C319="","",SUMIFS(Con_ve!$F$6:$F$1005,Con_ve!$C$6:$C$1005,$C319,Con_ve!$I$6:$I$1005,"Fechada",Con_ve!$Q$6:$Q$1005,Cad_cl!AU$5)))</f>
        <v/>
      </c>
      <c r="AV319" s="134" t="str">
        <f>IF(ISERR(IF($C319="","",SUMIFS(Con_ve!$F$6:$F$1005,Con_ve!$C$6:$C$1005,$C319,Con_ve!$I$6:$I$1005,"Fechada",Con_ve!$Q$6:$Q$1005,Cad_cl!AV$5))),"",IF($C319="","",SUMIFS(Con_ve!$F$6:$F$1005,Con_ve!$C$6:$C$1005,$C319,Con_ve!$I$6:$I$1005,"Fechada",Con_ve!$Q$6:$Q$1005,Cad_cl!AV$5)))</f>
        <v/>
      </c>
      <c r="AW319" s="134" t="str">
        <f>IF(ISERR(IF($C319="","",SUMIFS(Con_ve!$F$6:$F$1005,Con_ve!$C$6:$C$1005,$C319,Con_ve!$I$6:$I$1005,"Fechada",Con_ve!$Q$6:$Q$1005,Cad_cl!AW$5))),"",IF($C319="","",SUMIFS(Con_ve!$F$6:$F$1005,Con_ve!$C$6:$C$1005,$C319,Con_ve!$I$6:$I$1005,"Fechada",Con_ve!$Q$6:$Q$1005,Cad_cl!AW$5)))</f>
        <v/>
      </c>
      <c r="AX319" s="134" t="str">
        <f>IF(ISERR(IF($C319="","",SUMIFS(Con_ve!$F$6:$F$1005,Con_ve!$C$6:$C$1005,$C319,Con_ve!$I$6:$I$1005,"Fechada",Con_ve!$Q$6:$Q$1005,Cad_cl!AX$5))),"",IF($C319="","",SUMIFS(Con_ve!$F$6:$F$1005,Con_ve!$C$6:$C$1005,$C319,Con_ve!$I$6:$I$1005,"Fechada",Con_ve!$Q$6:$Q$1005,Cad_cl!AX$5)))</f>
        <v/>
      </c>
      <c r="AY319" s="134" t="str">
        <f>IF(ISERR(IF($C319="","",SUMIFS(Con_ve!$F$6:$F$1005,Con_ve!$C$6:$C$1005,$C319,Con_ve!$I$6:$I$1005,"Fechada",Con_ve!$Q$6:$Q$1005,Cad_cl!AY$5))),"",IF($C319="","",SUMIFS(Con_ve!$F$6:$F$1005,Con_ve!$C$6:$C$1005,$C319,Con_ve!$I$6:$I$1005,"Fechada",Con_ve!$Q$6:$Q$1005,Cad_cl!AY$5)))</f>
        <v/>
      </c>
      <c r="AZ319" s="134" t="str">
        <f>IF(ISERR(IF($C319="","",SUMIFS(Con_ve!$F$6:$F$1005,Con_ve!$C$6:$C$1005,$C319,Con_ve!$I$6:$I$1005,"Fechada",Con_ve!$Q$6:$Q$1005,Cad_cl!AZ$5))),"",IF($C319="","",SUMIFS(Con_ve!$F$6:$F$1005,Con_ve!$C$6:$C$1005,$C319,Con_ve!$I$6:$I$1005,"Fechada",Con_ve!$Q$6:$Q$1005,Cad_cl!AZ$5)))</f>
        <v/>
      </c>
      <c r="BA319" s="134" t="str">
        <f>IF(ISERR(IF($C319="","",SUMIFS(Con_ve!$F$6:$F$1005,Con_ve!$C$6:$C$1005,$C319,Con_ve!$I$6:$I$1005,"Fechada",Con_ve!$Q$6:$Q$1005,Cad_cl!BA$5))),"",IF($C319="","",SUMIFS(Con_ve!$F$6:$F$1005,Con_ve!$C$6:$C$1005,$C319,Con_ve!$I$6:$I$1005,"Fechada",Con_ve!$Q$6:$Q$1005,Cad_cl!BA$5)))</f>
        <v/>
      </c>
      <c r="BB319" s="134">
        <f t="shared" si="12"/>
        <v>0</v>
      </c>
      <c r="BD319" s="134" t="str">
        <f>IF(ISERR(IF($C319="","",SUMIFS(Con_ve!$F$6:$F$1005,Con_ve!$C$6:$C$1005,$C319,Con_ve!$I$6:$I$1005,"Em negociação",Con_ve!$Q$6:$Q$1005,Cad_cl!BD$5))),"",IF($C319="","",SUMIFS(Con_ve!$F$6:$F$1005,Con_ve!$C$6:$C$1005,$C319,Con_ve!$I$6:$I$1005,"Em negociação",Con_ve!$Q$6:$Q$1005,Cad_cl!BD$5)))</f>
        <v/>
      </c>
      <c r="BE319" s="134" t="str">
        <f>IF(ISERR(IF($C319="","",SUMIFS(Con_ve!$F$6:$F$1005,Con_ve!$C$6:$C$1005,$C319,Con_ve!$I$6:$I$1005,"Em negociação",Con_ve!$Q$6:$Q$1005,Cad_cl!BE$5))),"",IF($C319="","",SUMIFS(Con_ve!$F$6:$F$1005,Con_ve!$C$6:$C$1005,$C319,Con_ve!$I$6:$I$1005,"Em negociação",Con_ve!$Q$6:$Q$1005,Cad_cl!BE$5)))</f>
        <v/>
      </c>
      <c r="BF319" s="134" t="str">
        <f>IF(ISERR(IF($C319="","",SUMIFS(Con_ve!$F$6:$F$1005,Con_ve!$C$6:$C$1005,$C319,Con_ve!$I$6:$I$1005,"Em negociação",Con_ve!$Q$6:$Q$1005,Cad_cl!BF$5))),"",IF($C319="","",SUMIFS(Con_ve!$F$6:$F$1005,Con_ve!$C$6:$C$1005,$C319,Con_ve!$I$6:$I$1005,"Em negociação",Con_ve!$Q$6:$Q$1005,Cad_cl!BF$5)))</f>
        <v/>
      </c>
      <c r="BG319" s="134" t="str">
        <f>IF(ISERR(IF($C319="","",SUMIFS(Con_ve!$F$6:$F$1005,Con_ve!$C$6:$C$1005,$C319,Con_ve!$I$6:$I$1005,"Em negociação",Con_ve!$Q$6:$Q$1005,Cad_cl!BG$5))),"",IF($C319="","",SUMIFS(Con_ve!$F$6:$F$1005,Con_ve!$C$6:$C$1005,$C319,Con_ve!$I$6:$I$1005,"Em negociação",Con_ve!$Q$6:$Q$1005,Cad_cl!BG$5)))</f>
        <v/>
      </c>
      <c r="BH319" s="134" t="str">
        <f>IF(ISERR(IF($C319="","",SUMIFS(Con_ve!$F$6:$F$1005,Con_ve!$C$6:$C$1005,$C319,Con_ve!$I$6:$I$1005,"Em negociação",Con_ve!$Q$6:$Q$1005,Cad_cl!BH$5))),"",IF($C319="","",SUMIFS(Con_ve!$F$6:$F$1005,Con_ve!$C$6:$C$1005,$C319,Con_ve!$I$6:$I$1005,"Em negociação",Con_ve!$Q$6:$Q$1005,Cad_cl!BH$5)))</f>
        <v/>
      </c>
      <c r="BI319" s="134" t="str">
        <f>IF(ISERR(IF($C319="","",SUMIFS(Con_ve!$F$6:$F$1005,Con_ve!$C$6:$C$1005,$C319,Con_ve!$I$6:$I$1005,"Em negociação",Con_ve!$Q$6:$Q$1005,Cad_cl!BI$5))),"",IF($C319="","",SUMIFS(Con_ve!$F$6:$F$1005,Con_ve!$C$6:$C$1005,$C319,Con_ve!$I$6:$I$1005,"Em negociação",Con_ve!$Q$6:$Q$1005,Cad_cl!BI$5)))</f>
        <v/>
      </c>
      <c r="BJ319" s="134" t="str">
        <f>IF(ISERR(IF($C319="","",SUMIFS(Con_ve!$F$6:$F$1005,Con_ve!$C$6:$C$1005,$C319,Con_ve!$I$6:$I$1005,"Em negociação",Con_ve!$Q$6:$Q$1005,Cad_cl!BJ$5))),"",IF($C319="","",SUMIFS(Con_ve!$F$6:$F$1005,Con_ve!$C$6:$C$1005,$C319,Con_ve!$I$6:$I$1005,"Em negociação",Con_ve!$Q$6:$Q$1005,Cad_cl!BJ$5)))</f>
        <v/>
      </c>
      <c r="BK319" s="134" t="str">
        <f>IF(ISERR(IF($C319="","",SUMIFS(Con_ve!$F$6:$F$1005,Con_ve!$C$6:$C$1005,$C319,Con_ve!$I$6:$I$1005,"Em negociação",Con_ve!$Q$6:$Q$1005,Cad_cl!BK$5))),"",IF($C319="","",SUMIFS(Con_ve!$F$6:$F$1005,Con_ve!$C$6:$C$1005,$C319,Con_ve!$I$6:$I$1005,"Em negociação",Con_ve!$Q$6:$Q$1005,Cad_cl!BK$5)))</f>
        <v/>
      </c>
      <c r="BL319" s="134" t="str">
        <f>IF(ISERR(IF($C319="","",SUMIFS(Con_ve!$F$6:$F$1005,Con_ve!$C$6:$C$1005,$C319,Con_ve!$I$6:$I$1005,"Em negociação",Con_ve!$Q$6:$Q$1005,Cad_cl!BL$5))),"",IF($C319="","",SUMIFS(Con_ve!$F$6:$F$1005,Con_ve!$C$6:$C$1005,$C319,Con_ve!$I$6:$I$1005,"Em negociação",Con_ve!$Q$6:$Q$1005,Cad_cl!BL$5)))</f>
        <v/>
      </c>
      <c r="BM319" s="134" t="str">
        <f>IF(ISERR(IF($C319="","",SUMIFS(Con_ve!$F$6:$F$1005,Con_ve!$C$6:$C$1005,$C319,Con_ve!$I$6:$I$1005,"Em negociação",Con_ve!$Q$6:$Q$1005,Cad_cl!BM$5))),"",IF($C319="","",SUMIFS(Con_ve!$F$6:$F$1005,Con_ve!$C$6:$C$1005,$C319,Con_ve!$I$6:$I$1005,"Em negociação",Con_ve!$Q$6:$Q$1005,Cad_cl!BM$5)))</f>
        <v/>
      </c>
      <c r="BN319" s="134" t="str">
        <f>IF(ISERR(IF($C319="","",SUMIFS(Con_ve!$F$6:$F$1005,Con_ve!$C$6:$C$1005,$C319,Con_ve!$I$6:$I$1005,"Em negociação",Con_ve!$Q$6:$Q$1005,Cad_cl!BN$5))),"",IF($C319="","",SUMIFS(Con_ve!$F$6:$F$1005,Con_ve!$C$6:$C$1005,$C319,Con_ve!$I$6:$I$1005,"Em negociação",Con_ve!$Q$6:$Q$1005,Cad_cl!BN$5)))</f>
        <v/>
      </c>
      <c r="BO319" s="134" t="str">
        <f>IF(ISERR(IF($C319="","",SUMIFS(Con_ve!$F$6:$F$1005,Con_ve!$C$6:$C$1005,$C319,Con_ve!$I$6:$I$1005,"Em negociação",Con_ve!$Q$6:$Q$1005,Cad_cl!BO$5))),"",IF($C319="","",SUMIFS(Con_ve!$F$6:$F$1005,Con_ve!$C$6:$C$1005,$C319,Con_ve!$I$6:$I$1005,"Em negociação",Con_ve!$Q$6:$Q$1005,Cad_cl!BO$5)))</f>
        <v/>
      </c>
      <c r="BP319" s="134">
        <f t="shared" si="13"/>
        <v>0</v>
      </c>
      <c r="BR319" s="125" t="str">
        <f>IF(ISERR(IF(AND($I319=Re_lo!$E$5,BR$5=VLOOKUP(Re_lo!$H$5,Re_lo!$N$5:$O$16,2,0)),AP319,"")),"",IF(AND($I319=Re_lo!$E$5,BR$5=VLOOKUP(Re_lo!$H$5,Re_lo!$N$5:$O$16,2,0)),AP319,""))</f>
        <v/>
      </c>
      <c r="BS319" s="125" t="str">
        <f>IF(ISERR(IF(AND($I319=Re_lo!$E$5,BS$5=VLOOKUP(Re_lo!$H$5,Re_lo!$N$5:$O$16,2,0)),AQ319,"")),"",IF(AND($I319=Re_lo!$E$5,BS$5=VLOOKUP(Re_lo!$H$5,Re_lo!$N$5:$O$16,2,0)),AQ319,""))</f>
        <v/>
      </c>
      <c r="BT319" s="125" t="str">
        <f>IF(ISERR(IF(AND($I319=Re_lo!$E$5,BT$5=VLOOKUP(Re_lo!$H$5,Re_lo!$N$5:$O$16,2,0)),AR319,"")),"",IF(AND($I319=Re_lo!$E$5,BT$5=VLOOKUP(Re_lo!$H$5,Re_lo!$N$5:$O$16,2,0)),AR319,""))</f>
        <v/>
      </c>
      <c r="BU319" s="125" t="str">
        <f>IF(ISERR(IF(AND($I319=Re_lo!$E$5,BU$5=VLOOKUP(Re_lo!$H$5,Re_lo!$N$5:$O$16,2,0)),AS319,"")),"",IF(AND($I319=Re_lo!$E$5,BU$5=VLOOKUP(Re_lo!$H$5,Re_lo!$N$5:$O$16,2,0)),AS319,""))</f>
        <v/>
      </c>
      <c r="BV319" s="125" t="str">
        <f>IF(ISERR(IF(AND($I319=Re_lo!$E$5,BV$5=VLOOKUP(Re_lo!$H$5,Re_lo!$N$5:$O$16,2,0)),AT319,"")),"",IF(AND($I319=Re_lo!$E$5,BV$5=VLOOKUP(Re_lo!$H$5,Re_lo!$N$5:$O$16,2,0)),AT319,""))</f>
        <v/>
      </c>
      <c r="BW319" s="125" t="str">
        <f>IF(ISERR(IF(AND($I319=Re_lo!$E$5,BW$5=VLOOKUP(Re_lo!$H$5,Re_lo!$N$5:$O$16,2,0)),AU319,"")),"",IF(AND($I319=Re_lo!$E$5,BW$5=VLOOKUP(Re_lo!$H$5,Re_lo!$N$5:$O$16,2,0)),AU319,""))</f>
        <v/>
      </c>
      <c r="BX319" s="125" t="str">
        <f>IF(ISERR(IF(AND($I319=Re_lo!$E$5,BX$5=VLOOKUP(Re_lo!$H$5,Re_lo!$N$5:$O$16,2,0)),AV319,"")),"",IF(AND($I319=Re_lo!$E$5,BX$5=VLOOKUP(Re_lo!$H$5,Re_lo!$N$5:$O$16,2,0)),AV319,""))</f>
        <v/>
      </c>
      <c r="BY319" s="125" t="str">
        <f>IF(ISERR(IF(AND($I319=Re_lo!$E$5,BY$5=VLOOKUP(Re_lo!$H$5,Re_lo!$N$5:$O$16,2,0)),AW319,"")),"",IF(AND($I319=Re_lo!$E$5,BY$5=VLOOKUP(Re_lo!$H$5,Re_lo!$N$5:$O$16,2,0)),AW319,""))</f>
        <v/>
      </c>
      <c r="BZ319" s="125" t="str">
        <f>IF(ISERR(IF(AND($I319=Re_lo!$E$5,BZ$5=VLOOKUP(Re_lo!$H$5,Re_lo!$N$5:$O$16,2,0)),AX319,"")),"",IF(AND($I319=Re_lo!$E$5,BZ$5=VLOOKUP(Re_lo!$H$5,Re_lo!$N$5:$O$16,2,0)),AX319,""))</f>
        <v/>
      </c>
      <c r="CA319" s="125" t="str">
        <f>IF(ISERR(IF(AND($I319=Re_lo!$E$5,CA$5=VLOOKUP(Re_lo!$H$5,Re_lo!$N$5:$O$16,2,0)),AY319,"")),"",IF(AND($I319=Re_lo!$E$5,CA$5=VLOOKUP(Re_lo!$H$5,Re_lo!$N$5:$O$16,2,0)),AY319,""))</f>
        <v/>
      </c>
      <c r="CB319" s="125" t="str">
        <f>IF(ISERR(IF(AND($I319=Re_lo!$E$5,CB$5=VLOOKUP(Re_lo!$H$5,Re_lo!$N$5:$O$16,2,0)),AZ319,"")),"",IF(AND($I319=Re_lo!$E$5,CB$5=VLOOKUP(Re_lo!$H$5,Re_lo!$N$5:$O$16,2,0)),AZ319,""))</f>
        <v/>
      </c>
      <c r="CC319" s="125" t="str">
        <f>IF(ISERR(IF(AND($I319=Re_lo!$E$5,CC$5=VLOOKUP(Re_lo!$H$5,Re_lo!$N$5:$O$16,2,0)),BA319,"")),"",IF(AND($I319=Re_lo!$E$5,CC$5=VLOOKUP(Re_lo!$H$5,Re_lo!$N$5:$O$16,2,0)),BA319,""))</f>
        <v/>
      </c>
      <c r="CD319" s="125" t="str">
        <f>IF(ISERR(IF(AND($I319=Re_lo!$E$5,CD$5=VLOOKUP(Re_lo!$H$5,Re_lo!$N$5:$O$16,2,0)),BB319,"")),"",IF(AND($I319=Re_lo!$E$5,CD$5=VLOOKUP(Re_lo!$H$5,Re_lo!$N$5:$O$16,2,0)),BB319,""))</f>
        <v/>
      </c>
      <c r="CF319" s="125" t="str">
        <f>IF($C319="","",COUNTIFS(Con_ve!$C$6:$C$1005,$C319,Con_ve!$Q$6:$Q$1005,Cad_cl!CF$5))</f>
        <v/>
      </c>
      <c r="CG319" s="125" t="str">
        <f>IF($C319="","",COUNTIFS(Con_ve!$C$6:$C$1005,$C319,Con_ve!$Q$6:$Q$1005,Cad_cl!CG$5))</f>
        <v/>
      </c>
      <c r="CH319" s="125" t="str">
        <f>IF($C319="","",COUNTIFS(Con_ve!$C$6:$C$1005,$C319,Con_ve!$Q$6:$Q$1005,Cad_cl!CH$5))</f>
        <v/>
      </c>
      <c r="CI319" s="125" t="str">
        <f>IF($C319="","",COUNTIFS(Con_ve!$C$6:$C$1005,$C319,Con_ve!$Q$6:$Q$1005,Cad_cl!CI$5))</f>
        <v/>
      </c>
      <c r="CJ319" s="125" t="str">
        <f>IF($C319="","",COUNTIFS(Con_ve!$C$6:$C$1005,$C319,Con_ve!$Q$6:$Q$1005,Cad_cl!CJ$5))</f>
        <v/>
      </c>
      <c r="CK319" s="125" t="str">
        <f>IF($C319="","",COUNTIFS(Con_ve!$C$6:$C$1005,$C319,Con_ve!$Q$6:$Q$1005,Cad_cl!CK$5))</f>
        <v/>
      </c>
      <c r="CL319" s="125" t="str">
        <f>IF($C319="","",COUNTIFS(Con_ve!$C$6:$C$1005,$C319,Con_ve!$Q$6:$Q$1005,Cad_cl!CL$5))</f>
        <v/>
      </c>
      <c r="CM319" s="125" t="str">
        <f>IF($C319="","",COUNTIFS(Con_ve!$C$6:$C$1005,$C319,Con_ve!$Q$6:$Q$1005,Cad_cl!CM$5))</f>
        <v/>
      </c>
      <c r="CN319" s="125" t="str">
        <f>IF($C319="","",COUNTIFS(Con_ve!$C$6:$C$1005,$C319,Con_ve!$Q$6:$Q$1005,Cad_cl!CN$5))</f>
        <v/>
      </c>
      <c r="CO319" s="125" t="str">
        <f>IF($C319="","",COUNTIFS(Con_ve!$C$6:$C$1005,$C319,Con_ve!$Q$6:$Q$1005,Cad_cl!CO$5))</f>
        <v/>
      </c>
      <c r="CP319" s="125" t="str">
        <f>IF($C319="","",COUNTIFS(Con_ve!$C$6:$C$1005,$C319,Con_ve!$Q$6:$Q$1005,Cad_cl!CP$5))</f>
        <v/>
      </c>
      <c r="CQ319" s="125" t="str">
        <f>IF($C319="","",COUNTIFS(Con_ve!$C$6:$C$1005,$C319,Con_ve!$Q$6:$Q$1005,Cad_cl!CQ$5))</f>
        <v/>
      </c>
      <c r="CR319" s="125">
        <f t="shared" si="14"/>
        <v>0</v>
      </c>
    </row>
    <row r="320" spans="3:96" ht="30" customHeight="1">
      <c r="C320" s="153"/>
      <c r="D320" s="153"/>
      <c r="E320" s="154"/>
      <c r="F320" s="153"/>
      <c r="G320" s="155"/>
      <c r="H320" s="153"/>
      <c r="I320" s="153"/>
      <c r="J320" s="132" t="s">
        <v>309</v>
      </c>
      <c r="K320" s="133" t="s">
        <v>309</v>
      </c>
      <c r="L320" s="153"/>
      <c r="M320" s="153"/>
      <c r="N320" s="153"/>
      <c r="O320" s="153"/>
      <c r="P320" s="153"/>
      <c r="Q320" s="153"/>
      <c r="AP320" s="134" t="str">
        <f>IF(ISERR(IF($C320="","",SUMIFS(Con_ve!$F$6:$F$1005,Con_ve!$C$6:$C$1005,$C320,Con_ve!$I$6:$I$1005,"Fechada",Con_ve!$Q$6:$Q$1005,Cad_cl!AP$5))),"",IF($C320="","",SUMIFS(Con_ve!$F$6:$F$1005,Con_ve!$C$6:$C$1005,$C320,Con_ve!$I$6:$I$1005,"Fechada",Con_ve!$Q$6:$Q$1005,Cad_cl!AP$5)))</f>
        <v/>
      </c>
      <c r="AQ320" s="134" t="str">
        <f>IF(ISERR(IF($C320="","",SUMIFS(Con_ve!$F$6:$F$1005,Con_ve!$C$6:$C$1005,$C320,Con_ve!$I$6:$I$1005,"Fechada",Con_ve!$Q$6:$Q$1005,Cad_cl!AQ$5))),"",IF($C320="","",SUMIFS(Con_ve!$F$6:$F$1005,Con_ve!$C$6:$C$1005,$C320,Con_ve!$I$6:$I$1005,"Fechada",Con_ve!$Q$6:$Q$1005,Cad_cl!AQ$5)))</f>
        <v/>
      </c>
      <c r="AR320" s="134" t="str">
        <f>IF(ISERR(IF($C320="","",SUMIFS(Con_ve!$F$6:$F$1005,Con_ve!$C$6:$C$1005,$C320,Con_ve!$I$6:$I$1005,"Fechada",Con_ve!$Q$6:$Q$1005,Cad_cl!AR$5))),"",IF($C320="","",SUMIFS(Con_ve!$F$6:$F$1005,Con_ve!$C$6:$C$1005,$C320,Con_ve!$I$6:$I$1005,"Fechada",Con_ve!$Q$6:$Q$1005,Cad_cl!AR$5)))</f>
        <v/>
      </c>
      <c r="AS320" s="134" t="str">
        <f>IF(ISERR(IF($C320="","",SUMIFS(Con_ve!$F$6:$F$1005,Con_ve!$C$6:$C$1005,$C320,Con_ve!$I$6:$I$1005,"Fechada",Con_ve!$Q$6:$Q$1005,Cad_cl!AS$5))),"",IF($C320="","",SUMIFS(Con_ve!$F$6:$F$1005,Con_ve!$C$6:$C$1005,$C320,Con_ve!$I$6:$I$1005,"Fechada",Con_ve!$Q$6:$Q$1005,Cad_cl!AS$5)))</f>
        <v/>
      </c>
      <c r="AT320" s="134" t="str">
        <f>IF(ISERR(IF($C320="","",SUMIFS(Con_ve!$F$6:$F$1005,Con_ve!$C$6:$C$1005,$C320,Con_ve!$I$6:$I$1005,"Fechada",Con_ve!$Q$6:$Q$1005,Cad_cl!AT$5))),"",IF($C320="","",SUMIFS(Con_ve!$F$6:$F$1005,Con_ve!$C$6:$C$1005,$C320,Con_ve!$I$6:$I$1005,"Fechada",Con_ve!$Q$6:$Q$1005,Cad_cl!AT$5)))</f>
        <v/>
      </c>
      <c r="AU320" s="134" t="str">
        <f>IF(ISERR(IF($C320="","",SUMIFS(Con_ve!$F$6:$F$1005,Con_ve!$C$6:$C$1005,$C320,Con_ve!$I$6:$I$1005,"Fechada",Con_ve!$Q$6:$Q$1005,Cad_cl!AU$5))),"",IF($C320="","",SUMIFS(Con_ve!$F$6:$F$1005,Con_ve!$C$6:$C$1005,$C320,Con_ve!$I$6:$I$1005,"Fechada",Con_ve!$Q$6:$Q$1005,Cad_cl!AU$5)))</f>
        <v/>
      </c>
      <c r="AV320" s="134" t="str">
        <f>IF(ISERR(IF($C320="","",SUMIFS(Con_ve!$F$6:$F$1005,Con_ve!$C$6:$C$1005,$C320,Con_ve!$I$6:$I$1005,"Fechada",Con_ve!$Q$6:$Q$1005,Cad_cl!AV$5))),"",IF($C320="","",SUMIFS(Con_ve!$F$6:$F$1005,Con_ve!$C$6:$C$1005,$C320,Con_ve!$I$6:$I$1005,"Fechada",Con_ve!$Q$6:$Q$1005,Cad_cl!AV$5)))</f>
        <v/>
      </c>
      <c r="AW320" s="134" t="str">
        <f>IF(ISERR(IF($C320="","",SUMIFS(Con_ve!$F$6:$F$1005,Con_ve!$C$6:$C$1005,$C320,Con_ve!$I$6:$I$1005,"Fechada",Con_ve!$Q$6:$Q$1005,Cad_cl!AW$5))),"",IF($C320="","",SUMIFS(Con_ve!$F$6:$F$1005,Con_ve!$C$6:$C$1005,$C320,Con_ve!$I$6:$I$1005,"Fechada",Con_ve!$Q$6:$Q$1005,Cad_cl!AW$5)))</f>
        <v/>
      </c>
      <c r="AX320" s="134" t="str">
        <f>IF(ISERR(IF($C320="","",SUMIFS(Con_ve!$F$6:$F$1005,Con_ve!$C$6:$C$1005,$C320,Con_ve!$I$6:$I$1005,"Fechada",Con_ve!$Q$6:$Q$1005,Cad_cl!AX$5))),"",IF($C320="","",SUMIFS(Con_ve!$F$6:$F$1005,Con_ve!$C$6:$C$1005,$C320,Con_ve!$I$6:$I$1005,"Fechada",Con_ve!$Q$6:$Q$1005,Cad_cl!AX$5)))</f>
        <v/>
      </c>
      <c r="AY320" s="134" t="str">
        <f>IF(ISERR(IF($C320="","",SUMIFS(Con_ve!$F$6:$F$1005,Con_ve!$C$6:$C$1005,$C320,Con_ve!$I$6:$I$1005,"Fechada",Con_ve!$Q$6:$Q$1005,Cad_cl!AY$5))),"",IF($C320="","",SUMIFS(Con_ve!$F$6:$F$1005,Con_ve!$C$6:$C$1005,$C320,Con_ve!$I$6:$I$1005,"Fechada",Con_ve!$Q$6:$Q$1005,Cad_cl!AY$5)))</f>
        <v/>
      </c>
      <c r="AZ320" s="134" t="str">
        <f>IF(ISERR(IF($C320="","",SUMIFS(Con_ve!$F$6:$F$1005,Con_ve!$C$6:$C$1005,$C320,Con_ve!$I$6:$I$1005,"Fechada",Con_ve!$Q$6:$Q$1005,Cad_cl!AZ$5))),"",IF($C320="","",SUMIFS(Con_ve!$F$6:$F$1005,Con_ve!$C$6:$C$1005,$C320,Con_ve!$I$6:$I$1005,"Fechada",Con_ve!$Q$6:$Q$1005,Cad_cl!AZ$5)))</f>
        <v/>
      </c>
      <c r="BA320" s="134" t="str">
        <f>IF(ISERR(IF($C320="","",SUMIFS(Con_ve!$F$6:$F$1005,Con_ve!$C$6:$C$1005,$C320,Con_ve!$I$6:$I$1005,"Fechada",Con_ve!$Q$6:$Q$1005,Cad_cl!BA$5))),"",IF($C320="","",SUMIFS(Con_ve!$F$6:$F$1005,Con_ve!$C$6:$C$1005,$C320,Con_ve!$I$6:$I$1005,"Fechada",Con_ve!$Q$6:$Q$1005,Cad_cl!BA$5)))</f>
        <v/>
      </c>
      <c r="BB320" s="134">
        <f t="shared" si="12"/>
        <v>0</v>
      </c>
      <c r="BD320" s="134" t="str">
        <f>IF(ISERR(IF($C320="","",SUMIFS(Con_ve!$F$6:$F$1005,Con_ve!$C$6:$C$1005,$C320,Con_ve!$I$6:$I$1005,"Em negociação",Con_ve!$Q$6:$Q$1005,Cad_cl!BD$5))),"",IF($C320="","",SUMIFS(Con_ve!$F$6:$F$1005,Con_ve!$C$6:$C$1005,$C320,Con_ve!$I$6:$I$1005,"Em negociação",Con_ve!$Q$6:$Q$1005,Cad_cl!BD$5)))</f>
        <v/>
      </c>
      <c r="BE320" s="134" t="str">
        <f>IF(ISERR(IF($C320="","",SUMIFS(Con_ve!$F$6:$F$1005,Con_ve!$C$6:$C$1005,$C320,Con_ve!$I$6:$I$1005,"Em negociação",Con_ve!$Q$6:$Q$1005,Cad_cl!BE$5))),"",IF($C320="","",SUMIFS(Con_ve!$F$6:$F$1005,Con_ve!$C$6:$C$1005,$C320,Con_ve!$I$6:$I$1005,"Em negociação",Con_ve!$Q$6:$Q$1005,Cad_cl!BE$5)))</f>
        <v/>
      </c>
      <c r="BF320" s="134" t="str">
        <f>IF(ISERR(IF($C320="","",SUMIFS(Con_ve!$F$6:$F$1005,Con_ve!$C$6:$C$1005,$C320,Con_ve!$I$6:$I$1005,"Em negociação",Con_ve!$Q$6:$Q$1005,Cad_cl!BF$5))),"",IF($C320="","",SUMIFS(Con_ve!$F$6:$F$1005,Con_ve!$C$6:$C$1005,$C320,Con_ve!$I$6:$I$1005,"Em negociação",Con_ve!$Q$6:$Q$1005,Cad_cl!BF$5)))</f>
        <v/>
      </c>
      <c r="BG320" s="134" t="str">
        <f>IF(ISERR(IF($C320="","",SUMIFS(Con_ve!$F$6:$F$1005,Con_ve!$C$6:$C$1005,$C320,Con_ve!$I$6:$I$1005,"Em negociação",Con_ve!$Q$6:$Q$1005,Cad_cl!BG$5))),"",IF($C320="","",SUMIFS(Con_ve!$F$6:$F$1005,Con_ve!$C$6:$C$1005,$C320,Con_ve!$I$6:$I$1005,"Em negociação",Con_ve!$Q$6:$Q$1005,Cad_cl!BG$5)))</f>
        <v/>
      </c>
      <c r="BH320" s="134" t="str">
        <f>IF(ISERR(IF($C320="","",SUMIFS(Con_ve!$F$6:$F$1005,Con_ve!$C$6:$C$1005,$C320,Con_ve!$I$6:$I$1005,"Em negociação",Con_ve!$Q$6:$Q$1005,Cad_cl!BH$5))),"",IF($C320="","",SUMIFS(Con_ve!$F$6:$F$1005,Con_ve!$C$6:$C$1005,$C320,Con_ve!$I$6:$I$1005,"Em negociação",Con_ve!$Q$6:$Q$1005,Cad_cl!BH$5)))</f>
        <v/>
      </c>
      <c r="BI320" s="134" t="str">
        <f>IF(ISERR(IF($C320="","",SUMIFS(Con_ve!$F$6:$F$1005,Con_ve!$C$6:$C$1005,$C320,Con_ve!$I$6:$I$1005,"Em negociação",Con_ve!$Q$6:$Q$1005,Cad_cl!BI$5))),"",IF($C320="","",SUMIFS(Con_ve!$F$6:$F$1005,Con_ve!$C$6:$C$1005,$C320,Con_ve!$I$6:$I$1005,"Em negociação",Con_ve!$Q$6:$Q$1005,Cad_cl!BI$5)))</f>
        <v/>
      </c>
      <c r="BJ320" s="134" t="str">
        <f>IF(ISERR(IF($C320="","",SUMIFS(Con_ve!$F$6:$F$1005,Con_ve!$C$6:$C$1005,$C320,Con_ve!$I$6:$I$1005,"Em negociação",Con_ve!$Q$6:$Q$1005,Cad_cl!BJ$5))),"",IF($C320="","",SUMIFS(Con_ve!$F$6:$F$1005,Con_ve!$C$6:$C$1005,$C320,Con_ve!$I$6:$I$1005,"Em negociação",Con_ve!$Q$6:$Q$1005,Cad_cl!BJ$5)))</f>
        <v/>
      </c>
      <c r="BK320" s="134" t="str">
        <f>IF(ISERR(IF($C320="","",SUMIFS(Con_ve!$F$6:$F$1005,Con_ve!$C$6:$C$1005,$C320,Con_ve!$I$6:$I$1005,"Em negociação",Con_ve!$Q$6:$Q$1005,Cad_cl!BK$5))),"",IF($C320="","",SUMIFS(Con_ve!$F$6:$F$1005,Con_ve!$C$6:$C$1005,$C320,Con_ve!$I$6:$I$1005,"Em negociação",Con_ve!$Q$6:$Q$1005,Cad_cl!BK$5)))</f>
        <v/>
      </c>
      <c r="BL320" s="134" t="str">
        <f>IF(ISERR(IF($C320="","",SUMIFS(Con_ve!$F$6:$F$1005,Con_ve!$C$6:$C$1005,$C320,Con_ve!$I$6:$I$1005,"Em negociação",Con_ve!$Q$6:$Q$1005,Cad_cl!BL$5))),"",IF($C320="","",SUMIFS(Con_ve!$F$6:$F$1005,Con_ve!$C$6:$C$1005,$C320,Con_ve!$I$6:$I$1005,"Em negociação",Con_ve!$Q$6:$Q$1005,Cad_cl!BL$5)))</f>
        <v/>
      </c>
      <c r="BM320" s="134" t="str">
        <f>IF(ISERR(IF($C320="","",SUMIFS(Con_ve!$F$6:$F$1005,Con_ve!$C$6:$C$1005,$C320,Con_ve!$I$6:$I$1005,"Em negociação",Con_ve!$Q$6:$Q$1005,Cad_cl!BM$5))),"",IF($C320="","",SUMIFS(Con_ve!$F$6:$F$1005,Con_ve!$C$6:$C$1005,$C320,Con_ve!$I$6:$I$1005,"Em negociação",Con_ve!$Q$6:$Q$1005,Cad_cl!BM$5)))</f>
        <v/>
      </c>
      <c r="BN320" s="134" t="str">
        <f>IF(ISERR(IF($C320="","",SUMIFS(Con_ve!$F$6:$F$1005,Con_ve!$C$6:$C$1005,$C320,Con_ve!$I$6:$I$1005,"Em negociação",Con_ve!$Q$6:$Q$1005,Cad_cl!BN$5))),"",IF($C320="","",SUMIFS(Con_ve!$F$6:$F$1005,Con_ve!$C$6:$C$1005,$C320,Con_ve!$I$6:$I$1005,"Em negociação",Con_ve!$Q$6:$Q$1005,Cad_cl!BN$5)))</f>
        <v/>
      </c>
      <c r="BO320" s="134" t="str">
        <f>IF(ISERR(IF($C320="","",SUMIFS(Con_ve!$F$6:$F$1005,Con_ve!$C$6:$C$1005,$C320,Con_ve!$I$6:$I$1005,"Em negociação",Con_ve!$Q$6:$Q$1005,Cad_cl!BO$5))),"",IF($C320="","",SUMIFS(Con_ve!$F$6:$F$1005,Con_ve!$C$6:$C$1005,$C320,Con_ve!$I$6:$I$1005,"Em negociação",Con_ve!$Q$6:$Q$1005,Cad_cl!BO$5)))</f>
        <v/>
      </c>
      <c r="BP320" s="134">
        <f t="shared" si="13"/>
        <v>0</v>
      </c>
      <c r="BR320" s="125" t="str">
        <f>IF(ISERR(IF(AND($I320=Re_lo!$E$5,BR$5=VLOOKUP(Re_lo!$H$5,Re_lo!$N$5:$O$16,2,0)),AP320,"")),"",IF(AND($I320=Re_lo!$E$5,BR$5=VLOOKUP(Re_lo!$H$5,Re_lo!$N$5:$O$16,2,0)),AP320,""))</f>
        <v/>
      </c>
      <c r="BS320" s="125" t="str">
        <f>IF(ISERR(IF(AND($I320=Re_lo!$E$5,BS$5=VLOOKUP(Re_lo!$H$5,Re_lo!$N$5:$O$16,2,0)),AQ320,"")),"",IF(AND($I320=Re_lo!$E$5,BS$5=VLOOKUP(Re_lo!$H$5,Re_lo!$N$5:$O$16,2,0)),AQ320,""))</f>
        <v/>
      </c>
      <c r="BT320" s="125" t="str">
        <f>IF(ISERR(IF(AND($I320=Re_lo!$E$5,BT$5=VLOOKUP(Re_lo!$H$5,Re_lo!$N$5:$O$16,2,0)),AR320,"")),"",IF(AND($I320=Re_lo!$E$5,BT$5=VLOOKUP(Re_lo!$H$5,Re_lo!$N$5:$O$16,2,0)),AR320,""))</f>
        <v/>
      </c>
      <c r="BU320" s="125" t="str">
        <f>IF(ISERR(IF(AND($I320=Re_lo!$E$5,BU$5=VLOOKUP(Re_lo!$H$5,Re_lo!$N$5:$O$16,2,0)),AS320,"")),"",IF(AND($I320=Re_lo!$E$5,BU$5=VLOOKUP(Re_lo!$H$5,Re_lo!$N$5:$O$16,2,0)),AS320,""))</f>
        <v/>
      </c>
      <c r="BV320" s="125" t="str">
        <f>IF(ISERR(IF(AND($I320=Re_lo!$E$5,BV$5=VLOOKUP(Re_lo!$H$5,Re_lo!$N$5:$O$16,2,0)),AT320,"")),"",IF(AND($I320=Re_lo!$E$5,BV$5=VLOOKUP(Re_lo!$H$5,Re_lo!$N$5:$O$16,2,0)),AT320,""))</f>
        <v/>
      </c>
      <c r="BW320" s="125" t="str">
        <f>IF(ISERR(IF(AND($I320=Re_lo!$E$5,BW$5=VLOOKUP(Re_lo!$H$5,Re_lo!$N$5:$O$16,2,0)),AU320,"")),"",IF(AND($I320=Re_lo!$E$5,BW$5=VLOOKUP(Re_lo!$H$5,Re_lo!$N$5:$O$16,2,0)),AU320,""))</f>
        <v/>
      </c>
      <c r="BX320" s="125" t="str">
        <f>IF(ISERR(IF(AND($I320=Re_lo!$E$5,BX$5=VLOOKUP(Re_lo!$H$5,Re_lo!$N$5:$O$16,2,0)),AV320,"")),"",IF(AND($I320=Re_lo!$E$5,BX$5=VLOOKUP(Re_lo!$H$5,Re_lo!$N$5:$O$16,2,0)),AV320,""))</f>
        <v/>
      </c>
      <c r="BY320" s="125" t="str">
        <f>IF(ISERR(IF(AND($I320=Re_lo!$E$5,BY$5=VLOOKUP(Re_lo!$H$5,Re_lo!$N$5:$O$16,2,0)),AW320,"")),"",IF(AND($I320=Re_lo!$E$5,BY$5=VLOOKUP(Re_lo!$H$5,Re_lo!$N$5:$O$16,2,0)),AW320,""))</f>
        <v/>
      </c>
      <c r="BZ320" s="125" t="str">
        <f>IF(ISERR(IF(AND($I320=Re_lo!$E$5,BZ$5=VLOOKUP(Re_lo!$H$5,Re_lo!$N$5:$O$16,2,0)),AX320,"")),"",IF(AND($I320=Re_lo!$E$5,BZ$5=VLOOKUP(Re_lo!$H$5,Re_lo!$N$5:$O$16,2,0)),AX320,""))</f>
        <v/>
      </c>
      <c r="CA320" s="125" t="str">
        <f>IF(ISERR(IF(AND($I320=Re_lo!$E$5,CA$5=VLOOKUP(Re_lo!$H$5,Re_lo!$N$5:$O$16,2,0)),AY320,"")),"",IF(AND($I320=Re_lo!$E$5,CA$5=VLOOKUP(Re_lo!$H$5,Re_lo!$N$5:$O$16,2,0)),AY320,""))</f>
        <v/>
      </c>
      <c r="CB320" s="125" t="str">
        <f>IF(ISERR(IF(AND($I320=Re_lo!$E$5,CB$5=VLOOKUP(Re_lo!$H$5,Re_lo!$N$5:$O$16,2,0)),AZ320,"")),"",IF(AND($I320=Re_lo!$E$5,CB$5=VLOOKUP(Re_lo!$H$5,Re_lo!$N$5:$O$16,2,0)),AZ320,""))</f>
        <v/>
      </c>
      <c r="CC320" s="125" t="str">
        <f>IF(ISERR(IF(AND($I320=Re_lo!$E$5,CC$5=VLOOKUP(Re_lo!$H$5,Re_lo!$N$5:$O$16,2,0)),BA320,"")),"",IF(AND($I320=Re_lo!$E$5,CC$5=VLOOKUP(Re_lo!$H$5,Re_lo!$N$5:$O$16,2,0)),BA320,""))</f>
        <v/>
      </c>
      <c r="CD320" s="125" t="str">
        <f>IF(ISERR(IF(AND($I320=Re_lo!$E$5,CD$5=VLOOKUP(Re_lo!$H$5,Re_lo!$N$5:$O$16,2,0)),BB320,"")),"",IF(AND($I320=Re_lo!$E$5,CD$5=VLOOKUP(Re_lo!$H$5,Re_lo!$N$5:$O$16,2,0)),BB320,""))</f>
        <v/>
      </c>
      <c r="CF320" s="125" t="str">
        <f>IF($C320="","",COUNTIFS(Con_ve!$C$6:$C$1005,$C320,Con_ve!$Q$6:$Q$1005,Cad_cl!CF$5))</f>
        <v/>
      </c>
      <c r="CG320" s="125" t="str">
        <f>IF($C320="","",COUNTIFS(Con_ve!$C$6:$C$1005,$C320,Con_ve!$Q$6:$Q$1005,Cad_cl!CG$5))</f>
        <v/>
      </c>
      <c r="CH320" s="125" t="str">
        <f>IF($C320="","",COUNTIFS(Con_ve!$C$6:$C$1005,$C320,Con_ve!$Q$6:$Q$1005,Cad_cl!CH$5))</f>
        <v/>
      </c>
      <c r="CI320" s="125" t="str">
        <f>IF($C320="","",COUNTIFS(Con_ve!$C$6:$C$1005,$C320,Con_ve!$Q$6:$Q$1005,Cad_cl!CI$5))</f>
        <v/>
      </c>
      <c r="CJ320" s="125" t="str">
        <f>IF($C320="","",COUNTIFS(Con_ve!$C$6:$C$1005,$C320,Con_ve!$Q$6:$Q$1005,Cad_cl!CJ$5))</f>
        <v/>
      </c>
      <c r="CK320" s="125" t="str">
        <f>IF($C320="","",COUNTIFS(Con_ve!$C$6:$C$1005,$C320,Con_ve!$Q$6:$Q$1005,Cad_cl!CK$5))</f>
        <v/>
      </c>
      <c r="CL320" s="125" t="str">
        <f>IF($C320="","",COUNTIFS(Con_ve!$C$6:$C$1005,$C320,Con_ve!$Q$6:$Q$1005,Cad_cl!CL$5))</f>
        <v/>
      </c>
      <c r="CM320" s="125" t="str">
        <f>IF($C320="","",COUNTIFS(Con_ve!$C$6:$C$1005,$C320,Con_ve!$Q$6:$Q$1005,Cad_cl!CM$5))</f>
        <v/>
      </c>
      <c r="CN320" s="125" t="str">
        <f>IF($C320="","",COUNTIFS(Con_ve!$C$6:$C$1005,$C320,Con_ve!$Q$6:$Q$1005,Cad_cl!CN$5))</f>
        <v/>
      </c>
      <c r="CO320" s="125" t="str">
        <f>IF($C320="","",COUNTIFS(Con_ve!$C$6:$C$1005,$C320,Con_ve!$Q$6:$Q$1005,Cad_cl!CO$5))</f>
        <v/>
      </c>
      <c r="CP320" s="125" t="str">
        <f>IF($C320="","",COUNTIFS(Con_ve!$C$6:$C$1005,$C320,Con_ve!$Q$6:$Q$1005,Cad_cl!CP$5))</f>
        <v/>
      </c>
      <c r="CQ320" s="125" t="str">
        <f>IF($C320="","",COUNTIFS(Con_ve!$C$6:$C$1005,$C320,Con_ve!$Q$6:$Q$1005,Cad_cl!CQ$5))</f>
        <v/>
      </c>
      <c r="CR320" s="125">
        <f t="shared" si="14"/>
        <v>0</v>
      </c>
    </row>
    <row r="321" spans="3:96" ht="30" customHeight="1">
      <c r="C321" s="153"/>
      <c r="D321" s="153"/>
      <c r="E321" s="154"/>
      <c r="F321" s="153"/>
      <c r="G321" s="155"/>
      <c r="H321" s="153"/>
      <c r="I321" s="153"/>
      <c r="J321" s="132" t="s">
        <v>309</v>
      </c>
      <c r="K321" s="133" t="s">
        <v>309</v>
      </c>
      <c r="L321" s="153"/>
      <c r="M321" s="153"/>
      <c r="N321" s="153"/>
      <c r="O321" s="153"/>
      <c r="P321" s="153"/>
      <c r="Q321" s="153"/>
      <c r="AP321" s="134" t="str">
        <f>IF(ISERR(IF($C321="","",SUMIFS(Con_ve!$F$6:$F$1005,Con_ve!$C$6:$C$1005,$C321,Con_ve!$I$6:$I$1005,"Fechada",Con_ve!$Q$6:$Q$1005,Cad_cl!AP$5))),"",IF($C321="","",SUMIFS(Con_ve!$F$6:$F$1005,Con_ve!$C$6:$C$1005,$C321,Con_ve!$I$6:$I$1005,"Fechada",Con_ve!$Q$6:$Q$1005,Cad_cl!AP$5)))</f>
        <v/>
      </c>
      <c r="AQ321" s="134" t="str">
        <f>IF(ISERR(IF($C321="","",SUMIFS(Con_ve!$F$6:$F$1005,Con_ve!$C$6:$C$1005,$C321,Con_ve!$I$6:$I$1005,"Fechada",Con_ve!$Q$6:$Q$1005,Cad_cl!AQ$5))),"",IF($C321="","",SUMIFS(Con_ve!$F$6:$F$1005,Con_ve!$C$6:$C$1005,$C321,Con_ve!$I$6:$I$1005,"Fechada",Con_ve!$Q$6:$Q$1005,Cad_cl!AQ$5)))</f>
        <v/>
      </c>
      <c r="AR321" s="134" t="str">
        <f>IF(ISERR(IF($C321="","",SUMIFS(Con_ve!$F$6:$F$1005,Con_ve!$C$6:$C$1005,$C321,Con_ve!$I$6:$I$1005,"Fechada",Con_ve!$Q$6:$Q$1005,Cad_cl!AR$5))),"",IF($C321="","",SUMIFS(Con_ve!$F$6:$F$1005,Con_ve!$C$6:$C$1005,$C321,Con_ve!$I$6:$I$1005,"Fechada",Con_ve!$Q$6:$Q$1005,Cad_cl!AR$5)))</f>
        <v/>
      </c>
      <c r="AS321" s="134" t="str">
        <f>IF(ISERR(IF($C321="","",SUMIFS(Con_ve!$F$6:$F$1005,Con_ve!$C$6:$C$1005,$C321,Con_ve!$I$6:$I$1005,"Fechada",Con_ve!$Q$6:$Q$1005,Cad_cl!AS$5))),"",IF($C321="","",SUMIFS(Con_ve!$F$6:$F$1005,Con_ve!$C$6:$C$1005,$C321,Con_ve!$I$6:$I$1005,"Fechada",Con_ve!$Q$6:$Q$1005,Cad_cl!AS$5)))</f>
        <v/>
      </c>
      <c r="AT321" s="134" t="str">
        <f>IF(ISERR(IF($C321="","",SUMIFS(Con_ve!$F$6:$F$1005,Con_ve!$C$6:$C$1005,$C321,Con_ve!$I$6:$I$1005,"Fechada",Con_ve!$Q$6:$Q$1005,Cad_cl!AT$5))),"",IF($C321="","",SUMIFS(Con_ve!$F$6:$F$1005,Con_ve!$C$6:$C$1005,$C321,Con_ve!$I$6:$I$1005,"Fechada",Con_ve!$Q$6:$Q$1005,Cad_cl!AT$5)))</f>
        <v/>
      </c>
      <c r="AU321" s="134" t="str">
        <f>IF(ISERR(IF($C321="","",SUMIFS(Con_ve!$F$6:$F$1005,Con_ve!$C$6:$C$1005,$C321,Con_ve!$I$6:$I$1005,"Fechada",Con_ve!$Q$6:$Q$1005,Cad_cl!AU$5))),"",IF($C321="","",SUMIFS(Con_ve!$F$6:$F$1005,Con_ve!$C$6:$C$1005,$C321,Con_ve!$I$6:$I$1005,"Fechada",Con_ve!$Q$6:$Q$1005,Cad_cl!AU$5)))</f>
        <v/>
      </c>
      <c r="AV321" s="134" t="str">
        <f>IF(ISERR(IF($C321="","",SUMIFS(Con_ve!$F$6:$F$1005,Con_ve!$C$6:$C$1005,$C321,Con_ve!$I$6:$I$1005,"Fechada",Con_ve!$Q$6:$Q$1005,Cad_cl!AV$5))),"",IF($C321="","",SUMIFS(Con_ve!$F$6:$F$1005,Con_ve!$C$6:$C$1005,$C321,Con_ve!$I$6:$I$1005,"Fechada",Con_ve!$Q$6:$Q$1005,Cad_cl!AV$5)))</f>
        <v/>
      </c>
      <c r="AW321" s="134" t="str">
        <f>IF(ISERR(IF($C321="","",SUMIFS(Con_ve!$F$6:$F$1005,Con_ve!$C$6:$C$1005,$C321,Con_ve!$I$6:$I$1005,"Fechada",Con_ve!$Q$6:$Q$1005,Cad_cl!AW$5))),"",IF($C321="","",SUMIFS(Con_ve!$F$6:$F$1005,Con_ve!$C$6:$C$1005,$C321,Con_ve!$I$6:$I$1005,"Fechada",Con_ve!$Q$6:$Q$1005,Cad_cl!AW$5)))</f>
        <v/>
      </c>
      <c r="AX321" s="134" t="str">
        <f>IF(ISERR(IF($C321="","",SUMIFS(Con_ve!$F$6:$F$1005,Con_ve!$C$6:$C$1005,$C321,Con_ve!$I$6:$I$1005,"Fechada",Con_ve!$Q$6:$Q$1005,Cad_cl!AX$5))),"",IF($C321="","",SUMIFS(Con_ve!$F$6:$F$1005,Con_ve!$C$6:$C$1005,$C321,Con_ve!$I$6:$I$1005,"Fechada",Con_ve!$Q$6:$Q$1005,Cad_cl!AX$5)))</f>
        <v/>
      </c>
      <c r="AY321" s="134" t="str">
        <f>IF(ISERR(IF($C321="","",SUMIFS(Con_ve!$F$6:$F$1005,Con_ve!$C$6:$C$1005,$C321,Con_ve!$I$6:$I$1005,"Fechada",Con_ve!$Q$6:$Q$1005,Cad_cl!AY$5))),"",IF($C321="","",SUMIFS(Con_ve!$F$6:$F$1005,Con_ve!$C$6:$C$1005,$C321,Con_ve!$I$6:$I$1005,"Fechada",Con_ve!$Q$6:$Q$1005,Cad_cl!AY$5)))</f>
        <v/>
      </c>
      <c r="AZ321" s="134" t="str">
        <f>IF(ISERR(IF($C321="","",SUMIFS(Con_ve!$F$6:$F$1005,Con_ve!$C$6:$C$1005,$C321,Con_ve!$I$6:$I$1005,"Fechada",Con_ve!$Q$6:$Q$1005,Cad_cl!AZ$5))),"",IF($C321="","",SUMIFS(Con_ve!$F$6:$F$1005,Con_ve!$C$6:$C$1005,$C321,Con_ve!$I$6:$I$1005,"Fechada",Con_ve!$Q$6:$Q$1005,Cad_cl!AZ$5)))</f>
        <v/>
      </c>
      <c r="BA321" s="134" t="str">
        <f>IF(ISERR(IF($C321="","",SUMIFS(Con_ve!$F$6:$F$1005,Con_ve!$C$6:$C$1005,$C321,Con_ve!$I$6:$I$1005,"Fechada",Con_ve!$Q$6:$Q$1005,Cad_cl!BA$5))),"",IF($C321="","",SUMIFS(Con_ve!$F$6:$F$1005,Con_ve!$C$6:$C$1005,$C321,Con_ve!$I$6:$I$1005,"Fechada",Con_ve!$Q$6:$Q$1005,Cad_cl!BA$5)))</f>
        <v/>
      </c>
      <c r="BB321" s="134">
        <f t="shared" si="12"/>
        <v>0</v>
      </c>
      <c r="BD321" s="134" t="str">
        <f>IF(ISERR(IF($C321="","",SUMIFS(Con_ve!$F$6:$F$1005,Con_ve!$C$6:$C$1005,$C321,Con_ve!$I$6:$I$1005,"Em negociação",Con_ve!$Q$6:$Q$1005,Cad_cl!BD$5))),"",IF($C321="","",SUMIFS(Con_ve!$F$6:$F$1005,Con_ve!$C$6:$C$1005,$C321,Con_ve!$I$6:$I$1005,"Em negociação",Con_ve!$Q$6:$Q$1005,Cad_cl!BD$5)))</f>
        <v/>
      </c>
      <c r="BE321" s="134" t="str">
        <f>IF(ISERR(IF($C321="","",SUMIFS(Con_ve!$F$6:$F$1005,Con_ve!$C$6:$C$1005,$C321,Con_ve!$I$6:$I$1005,"Em negociação",Con_ve!$Q$6:$Q$1005,Cad_cl!BE$5))),"",IF($C321="","",SUMIFS(Con_ve!$F$6:$F$1005,Con_ve!$C$6:$C$1005,$C321,Con_ve!$I$6:$I$1005,"Em negociação",Con_ve!$Q$6:$Q$1005,Cad_cl!BE$5)))</f>
        <v/>
      </c>
      <c r="BF321" s="134" t="str">
        <f>IF(ISERR(IF($C321="","",SUMIFS(Con_ve!$F$6:$F$1005,Con_ve!$C$6:$C$1005,$C321,Con_ve!$I$6:$I$1005,"Em negociação",Con_ve!$Q$6:$Q$1005,Cad_cl!BF$5))),"",IF($C321="","",SUMIFS(Con_ve!$F$6:$F$1005,Con_ve!$C$6:$C$1005,$C321,Con_ve!$I$6:$I$1005,"Em negociação",Con_ve!$Q$6:$Q$1005,Cad_cl!BF$5)))</f>
        <v/>
      </c>
      <c r="BG321" s="134" t="str">
        <f>IF(ISERR(IF($C321="","",SUMIFS(Con_ve!$F$6:$F$1005,Con_ve!$C$6:$C$1005,$C321,Con_ve!$I$6:$I$1005,"Em negociação",Con_ve!$Q$6:$Q$1005,Cad_cl!BG$5))),"",IF($C321="","",SUMIFS(Con_ve!$F$6:$F$1005,Con_ve!$C$6:$C$1005,$C321,Con_ve!$I$6:$I$1005,"Em negociação",Con_ve!$Q$6:$Q$1005,Cad_cl!BG$5)))</f>
        <v/>
      </c>
      <c r="BH321" s="134" t="str">
        <f>IF(ISERR(IF($C321="","",SUMIFS(Con_ve!$F$6:$F$1005,Con_ve!$C$6:$C$1005,$C321,Con_ve!$I$6:$I$1005,"Em negociação",Con_ve!$Q$6:$Q$1005,Cad_cl!BH$5))),"",IF($C321="","",SUMIFS(Con_ve!$F$6:$F$1005,Con_ve!$C$6:$C$1005,$C321,Con_ve!$I$6:$I$1005,"Em negociação",Con_ve!$Q$6:$Q$1005,Cad_cl!BH$5)))</f>
        <v/>
      </c>
      <c r="BI321" s="134" t="str">
        <f>IF(ISERR(IF($C321="","",SUMIFS(Con_ve!$F$6:$F$1005,Con_ve!$C$6:$C$1005,$C321,Con_ve!$I$6:$I$1005,"Em negociação",Con_ve!$Q$6:$Q$1005,Cad_cl!BI$5))),"",IF($C321="","",SUMIFS(Con_ve!$F$6:$F$1005,Con_ve!$C$6:$C$1005,$C321,Con_ve!$I$6:$I$1005,"Em negociação",Con_ve!$Q$6:$Q$1005,Cad_cl!BI$5)))</f>
        <v/>
      </c>
      <c r="BJ321" s="134" t="str">
        <f>IF(ISERR(IF($C321="","",SUMIFS(Con_ve!$F$6:$F$1005,Con_ve!$C$6:$C$1005,$C321,Con_ve!$I$6:$I$1005,"Em negociação",Con_ve!$Q$6:$Q$1005,Cad_cl!BJ$5))),"",IF($C321="","",SUMIFS(Con_ve!$F$6:$F$1005,Con_ve!$C$6:$C$1005,$C321,Con_ve!$I$6:$I$1005,"Em negociação",Con_ve!$Q$6:$Q$1005,Cad_cl!BJ$5)))</f>
        <v/>
      </c>
      <c r="BK321" s="134" t="str">
        <f>IF(ISERR(IF($C321="","",SUMIFS(Con_ve!$F$6:$F$1005,Con_ve!$C$6:$C$1005,$C321,Con_ve!$I$6:$I$1005,"Em negociação",Con_ve!$Q$6:$Q$1005,Cad_cl!BK$5))),"",IF($C321="","",SUMIFS(Con_ve!$F$6:$F$1005,Con_ve!$C$6:$C$1005,$C321,Con_ve!$I$6:$I$1005,"Em negociação",Con_ve!$Q$6:$Q$1005,Cad_cl!BK$5)))</f>
        <v/>
      </c>
      <c r="BL321" s="134" t="str">
        <f>IF(ISERR(IF($C321="","",SUMIFS(Con_ve!$F$6:$F$1005,Con_ve!$C$6:$C$1005,$C321,Con_ve!$I$6:$I$1005,"Em negociação",Con_ve!$Q$6:$Q$1005,Cad_cl!BL$5))),"",IF($C321="","",SUMIFS(Con_ve!$F$6:$F$1005,Con_ve!$C$6:$C$1005,$C321,Con_ve!$I$6:$I$1005,"Em negociação",Con_ve!$Q$6:$Q$1005,Cad_cl!BL$5)))</f>
        <v/>
      </c>
      <c r="BM321" s="134" t="str">
        <f>IF(ISERR(IF($C321="","",SUMIFS(Con_ve!$F$6:$F$1005,Con_ve!$C$6:$C$1005,$C321,Con_ve!$I$6:$I$1005,"Em negociação",Con_ve!$Q$6:$Q$1005,Cad_cl!BM$5))),"",IF($C321="","",SUMIFS(Con_ve!$F$6:$F$1005,Con_ve!$C$6:$C$1005,$C321,Con_ve!$I$6:$I$1005,"Em negociação",Con_ve!$Q$6:$Q$1005,Cad_cl!BM$5)))</f>
        <v/>
      </c>
      <c r="BN321" s="134" t="str">
        <f>IF(ISERR(IF($C321="","",SUMIFS(Con_ve!$F$6:$F$1005,Con_ve!$C$6:$C$1005,$C321,Con_ve!$I$6:$I$1005,"Em negociação",Con_ve!$Q$6:$Q$1005,Cad_cl!BN$5))),"",IF($C321="","",SUMIFS(Con_ve!$F$6:$F$1005,Con_ve!$C$6:$C$1005,$C321,Con_ve!$I$6:$I$1005,"Em negociação",Con_ve!$Q$6:$Q$1005,Cad_cl!BN$5)))</f>
        <v/>
      </c>
      <c r="BO321" s="134" t="str">
        <f>IF(ISERR(IF($C321="","",SUMIFS(Con_ve!$F$6:$F$1005,Con_ve!$C$6:$C$1005,$C321,Con_ve!$I$6:$I$1005,"Em negociação",Con_ve!$Q$6:$Q$1005,Cad_cl!BO$5))),"",IF($C321="","",SUMIFS(Con_ve!$F$6:$F$1005,Con_ve!$C$6:$C$1005,$C321,Con_ve!$I$6:$I$1005,"Em negociação",Con_ve!$Q$6:$Q$1005,Cad_cl!BO$5)))</f>
        <v/>
      </c>
      <c r="BP321" s="134">
        <f t="shared" si="13"/>
        <v>0</v>
      </c>
      <c r="BR321" s="125" t="str">
        <f>IF(ISERR(IF(AND($I321=Re_lo!$E$5,BR$5=VLOOKUP(Re_lo!$H$5,Re_lo!$N$5:$O$16,2,0)),AP321,"")),"",IF(AND($I321=Re_lo!$E$5,BR$5=VLOOKUP(Re_lo!$H$5,Re_lo!$N$5:$O$16,2,0)),AP321,""))</f>
        <v/>
      </c>
      <c r="BS321" s="125" t="str">
        <f>IF(ISERR(IF(AND($I321=Re_lo!$E$5,BS$5=VLOOKUP(Re_lo!$H$5,Re_lo!$N$5:$O$16,2,0)),AQ321,"")),"",IF(AND($I321=Re_lo!$E$5,BS$5=VLOOKUP(Re_lo!$H$5,Re_lo!$N$5:$O$16,2,0)),AQ321,""))</f>
        <v/>
      </c>
      <c r="BT321" s="125" t="str">
        <f>IF(ISERR(IF(AND($I321=Re_lo!$E$5,BT$5=VLOOKUP(Re_lo!$H$5,Re_lo!$N$5:$O$16,2,0)),AR321,"")),"",IF(AND($I321=Re_lo!$E$5,BT$5=VLOOKUP(Re_lo!$H$5,Re_lo!$N$5:$O$16,2,0)),AR321,""))</f>
        <v/>
      </c>
      <c r="BU321" s="125" t="str">
        <f>IF(ISERR(IF(AND($I321=Re_lo!$E$5,BU$5=VLOOKUP(Re_lo!$H$5,Re_lo!$N$5:$O$16,2,0)),AS321,"")),"",IF(AND($I321=Re_lo!$E$5,BU$5=VLOOKUP(Re_lo!$H$5,Re_lo!$N$5:$O$16,2,0)),AS321,""))</f>
        <v/>
      </c>
      <c r="BV321" s="125" t="str">
        <f>IF(ISERR(IF(AND($I321=Re_lo!$E$5,BV$5=VLOOKUP(Re_lo!$H$5,Re_lo!$N$5:$O$16,2,0)),AT321,"")),"",IF(AND($I321=Re_lo!$E$5,BV$5=VLOOKUP(Re_lo!$H$5,Re_lo!$N$5:$O$16,2,0)),AT321,""))</f>
        <v/>
      </c>
      <c r="BW321" s="125" t="str">
        <f>IF(ISERR(IF(AND($I321=Re_lo!$E$5,BW$5=VLOOKUP(Re_lo!$H$5,Re_lo!$N$5:$O$16,2,0)),AU321,"")),"",IF(AND($I321=Re_lo!$E$5,BW$5=VLOOKUP(Re_lo!$H$5,Re_lo!$N$5:$O$16,2,0)),AU321,""))</f>
        <v/>
      </c>
      <c r="BX321" s="125" t="str">
        <f>IF(ISERR(IF(AND($I321=Re_lo!$E$5,BX$5=VLOOKUP(Re_lo!$H$5,Re_lo!$N$5:$O$16,2,0)),AV321,"")),"",IF(AND($I321=Re_lo!$E$5,BX$5=VLOOKUP(Re_lo!$H$5,Re_lo!$N$5:$O$16,2,0)),AV321,""))</f>
        <v/>
      </c>
      <c r="BY321" s="125" t="str">
        <f>IF(ISERR(IF(AND($I321=Re_lo!$E$5,BY$5=VLOOKUP(Re_lo!$H$5,Re_lo!$N$5:$O$16,2,0)),AW321,"")),"",IF(AND($I321=Re_lo!$E$5,BY$5=VLOOKUP(Re_lo!$H$5,Re_lo!$N$5:$O$16,2,0)),AW321,""))</f>
        <v/>
      </c>
      <c r="BZ321" s="125" t="str">
        <f>IF(ISERR(IF(AND($I321=Re_lo!$E$5,BZ$5=VLOOKUP(Re_lo!$H$5,Re_lo!$N$5:$O$16,2,0)),AX321,"")),"",IF(AND($I321=Re_lo!$E$5,BZ$5=VLOOKUP(Re_lo!$H$5,Re_lo!$N$5:$O$16,2,0)),AX321,""))</f>
        <v/>
      </c>
      <c r="CA321" s="125" t="str">
        <f>IF(ISERR(IF(AND($I321=Re_lo!$E$5,CA$5=VLOOKUP(Re_lo!$H$5,Re_lo!$N$5:$O$16,2,0)),AY321,"")),"",IF(AND($I321=Re_lo!$E$5,CA$5=VLOOKUP(Re_lo!$H$5,Re_lo!$N$5:$O$16,2,0)),AY321,""))</f>
        <v/>
      </c>
      <c r="CB321" s="125" t="str">
        <f>IF(ISERR(IF(AND($I321=Re_lo!$E$5,CB$5=VLOOKUP(Re_lo!$H$5,Re_lo!$N$5:$O$16,2,0)),AZ321,"")),"",IF(AND($I321=Re_lo!$E$5,CB$5=VLOOKUP(Re_lo!$H$5,Re_lo!$N$5:$O$16,2,0)),AZ321,""))</f>
        <v/>
      </c>
      <c r="CC321" s="125" t="str">
        <f>IF(ISERR(IF(AND($I321=Re_lo!$E$5,CC$5=VLOOKUP(Re_lo!$H$5,Re_lo!$N$5:$O$16,2,0)),BA321,"")),"",IF(AND($I321=Re_lo!$E$5,CC$5=VLOOKUP(Re_lo!$H$5,Re_lo!$N$5:$O$16,2,0)),BA321,""))</f>
        <v/>
      </c>
      <c r="CD321" s="125" t="str">
        <f>IF(ISERR(IF(AND($I321=Re_lo!$E$5,CD$5=VLOOKUP(Re_lo!$H$5,Re_lo!$N$5:$O$16,2,0)),BB321,"")),"",IF(AND($I321=Re_lo!$E$5,CD$5=VLOOKUP(Re_lo!$H$5,Re_lo!$N$5:$O$16,2,0)),BB321,""))</f>
        <v/>
      </c>
      <c r="CF321" s="125" t="str">
        <f>IF($C321="","",COUNTIFS(Con_ve!$C$6:$C$1005,$C321,Con_ve!$Q$6:$Q$1005,Cad_cl!CF$5))</f>
        <v/>
      </c>
      <c r="CG321" s="125" t="str">
        <f>IF($C321="","",COUNTIFS(Con_ve!$C$6:$C$1005,$C321,Con_ve!$Q$6:$Q$1005,Cad_cl!CG$5))</f>
        <v/>
      </c>
      <c r="CH321" s="125" t="str">
        <f>IF($C321="","",COUNTIFS(Con_ve!$C$6:$C$1005,$C321,Con_ve!$Q$6:$Q$1005,Cad_cl!CH$5))</f>
        <v/>
      </c>
      <c r="CI321" s="125" t="str">
        <f>IF($C321="","",COUNTIFS(Con_ve!$C$6:$C$1005,$C321,Con_ve!$Q$6:$Q$1005,Cad_cl!CI$5))</f>
        <v/>
      </c>
      <c r="CJ321" s="125" t="str">
        <f>IF($C321="","",COUNTIFS(Con_ve!$C$6:$C$1005,$C321,Con_ve!$Q$6:$Q$1005,Cad_cl!CJ$5))</f>
        <v/>
      </c>
      <c r="CK321" s="125" t="str">
        <f>IF($C321="","",COUNTIFS(Con_ve!$C$6:$C$1005,$C321,Con_ve!$Q$6:$Q$1005,Cad_cl!CK$5))</f>
        <v/>
      </c>
      <c r="CL321" s="125" t="str">
        <f>IF($C321="","",COUNTIFS(Con_ve!$C$6:$C$1005,$C321,Con_ve!$Q$6:$Q$1005,Cad_cl!CL$5))</f>
        <v/>
      </c>
      <c r="CM321" s="125" t="str">
        <f>IF($C321="","",COUNTIFS(Con_ve!$C$6:$C$1005,$C321,Con_ve!$Q$6:$Q$1005,Cad_cl!CM$5))</f>
        <v/>
      </c>
      <c r="CN321" s="125" t="str">
        <f>IF($C321="","",COUNTIFS(Con_ve!$C$6:$C$1005,$C321,Con_ve!$Q$6:$Q$1005,Cad_cl!CN$5))</f>
        <v/>
      </c>
      <c r="CO321" s="125" t="str">
        <f>IF($C321="","",COUNTIFS(Con_ve!$C$6:$C$1005,$C321,Con_ve!$Q$6:$Q$1005,Cad_cl!CO$5))</f>
        <v/>
      </c>
      <c r="CP321" s="125" t="str">
        <f>IF($C321="","",COUNTIFS(Con_ve!$C$6:$C$1005,$C321,Con_ve!$Q$6:$Q$1005,Cad_cl!CP$5))</f>
        <v/>
      </c>
      <c r="CQ321" s="125" t="str">
        <f>IF($C321="","",COUNTIFS(Con_ve!$C$6:$C$1005,$C321,Con_ve!$Q$6:$Q$1005,Cad_cl!CQ$5))</f>
        <v/>
      </c>
      <c r="CR321" s="125">
        <f t="shared" si="14"/>
        <v>0</v>
      </c>
    </row>
    <row r="322" spans="3:96" ht="30" customHeight="1">
      <c r="C322" s="153"/>
      <c r="D322" s="153"/>
      <c r="E322" s="154"/>
      <c r="F322" s="153"/>
      <c r="G322" s="155"/>
      <c r="H322" s="153"/>
      <c r="I322" s="153"/>
      <c r="J322" s="132" t="s">
        <v>309</v>
      </c>
      <c r="K322" s="133" t="s">
        <v>309</v>
      </c>
      <c r="L322" s="153"/>
      <c r="M322" s="153"/>
      <c r="N322" s="153"/>
      <c r="O322" s="153"/>
      <c r="P322" s="153"/>
      <c r="Q322" s="153"/>
      <c r="AP322" s="134" t="str">
        <f>IF(ISERR(IF($C322="","",SUMIFS(Con_ve!$F$6:$F$1005,Con_ve!$C$6:$C$1005,$C322,Con_ve!$I$6:$I$1005,"Fechada",Con_ve!$Q$6:$Q$1005,Cad_cl!AP$5))),"",IF($C322="","",SUMIFS(Con_ve!$F$6:$F$1005,Con_ve!$C$6:$C$1005,$C322,Con_ve!$I$6:$I$1005,"Fechada",Con_ve!$Q$6:$Q$1005,Cad_cl!AP$5)))</f>
        <v/>
      </c>
      <c r="AQ322" s="134" t="str">
        <f>IF(ISERR(IF($C322="","",SUMIFS(Con_ve!$F$6:$F$1005,Con_ve!$C$6:$C$1005,$C322,Con_ve!$I$6:$I$1005,"Fechada",Con_ve!$Q$6:$Q$1005,Cad_cl!AQ$5))),"",IF($C322="","",SUMIFS(Con_ve!$F$6:$F$1005,Con_ve!$C$6:$C$1005,$C322,Con_ve!$I$6:$I$1005,"Fechada",Con_ve!$Q$6:$Q$1005,Cad_cl!AQ$5)))</f>
        <v/>
      </c>
      <c r="AR322" s="134" t="str">
        <f>IF(ISERR(IF($C322="","",SUMIFS(Con_ve!$F$6:$F$1005,Con_ve!$C$6:$C$1005,$C322,Con_ve!$I$6:$I$1005,"Fechada",Con_ve!$Q$6:$Q$1005,Cad_cl!AR$5))),"",IF($C322="","",SUMIFS(Con_ve!$F$6:$F$1005,Con_ve!$C$6:$C$1005,$C322,Con_ve!$I$6:$I$1005,"Fechada",Con_ve!$Q$6:$Q$1005,Cad_cl!AR$5)))</f>
        <v/>
      </c>
      <c r="AS322" s="134" t="str">
        <f>IF(ISERR(IF($C322="","",SUMIFS(Con_ve!$F$6:$F$1005,Con_ve!$C$6:$C$1005,$C322,Con_ve!$I$6:$I$1005,"Fechada",Con_ve!$Q$6:$Q$1005,Cad_cl!AS$5))),"",IF($C322="","",SUMIFS(Con_ve!$F$6:$F$1005,Con_ve!$C$6:$C$1005,$C322,Con_ve!$I$6:$I$1005,"Fechada",Con_ve!$Q$6:$Q$1005,Cad_cl!AS$5)))</f>
        <v/>
      </c>
      <c r="AT322" s="134" t="str">
        <f>IF(ISERR(IF($C322="","",SUMIFS(Con_ve!$F$6:$F$1005,Con_ve!$C$6:$C$1005,$C322,Con_ve!$I$6:$I$1005,"Fechada",Con_ve!$Q$6:$Q$1005,Cad_cl!AT$5))),"",IF($C322="","",SUMIFS(Con_ve!$F$6:$F$1005,Con_ve!$C$6:$C$1005,$C322,Con_ve!$I$6:$I$1005,"Fechada",Con_ve!$Q$6:$Q$1005,Cad_cl!AT$5)))</f>
        <v/>
      </c>
      <c r="AU322" s="134" t="str">
        <f>IF(ISERR(IF($C322="","",SUMIFS(Con_ve!$F$6:$F$1005,Con_ve!$C$6:$C$1005,$C322,Con_ve!$I$6:$I$1005,"Fechada",Con_ve!$Q$6:$Q$1005,Cad_cl!AU$5))),"",IF($C322="","",SUMIFS(Con_ve!$F$6:$F$1005,Con_ve!$C$6:$C$1005,$C322,Con_ve!$I$6:$I$1005,"Fechada",Con_ve!$Q$6:$Q$1005,Cad_cl!AU$5)))</f>
        <v/>
      </c>
      <c r="AV322" s="134" t="str">
        <f>IF(ISERR(IF($C322="","",SUMIFS(Con_ve!$F$6:$F$1005,Con_ve!$C$6:$C$1005,$C322,Con_ve!$I$6:$I$1005,"Fechada",Con_ve!$Q$6:$Q$1005,Cad_cl!AV$5))),"",IF($C322="","",SUMIFS(Con_ve!$F$6:$F$1005,Con_ve!$C$6:$C$1005,$C322,Con_ve!$I$6:$I$1005,"Fechada",Con_ve!$Q$6:$Q$1005,Cad_cl!AV$5)))</f>
        <v/>
      </c>
      <c r="AW322" s="134" t="str">
        <f>IF(ISERR(IF($C322="","",SUMIFS(Con_ve!$F$6:$F$1005,Con_ve!$C$6:$C$1005,$C322,Con_ve!$I$6:$I$1005,"Fechada",Con_ve!$Q$6:$Q$1005,Cad_cl!AW$5))),"",IF($C322="","",SUMIFS(Con_ve!$F$6:$F$1005,Con_ve!$C$6:$C$1005,$C322,Con_ve!$I$6:$I$1005,"Fechada",Con_ve!$Q$6:$Q$1005,Cad_cl!AW$5)))</f>
        <v/>
      </c>
      <c r="AX322" s="134" t="str">
        <f>IF(ISERR(IF($C322="","",SUMIFS(Con_ve!$F$6:$F$1005,Con_ve!$C$6:$C$1005,$C322,Con_ve!$I$6:$I$1005,"Fechada",Con_ve!$Q$6:$Q$1005,Cad_cl!AX$5))),"",IF($C322="","",SUMIFS(Con_ve!$F$6:$F$1005,Con_ve!$C$6:$C$1005,$C322,Con_ve!$I$6:$I$1005,"Fechada",Con_ve!$Q$6:$Q$1005,Cad_cl!AX$5)))</f>
        <v/>
      </c>
      <c r="AY322" s="134" t="str">
        <f>IF(ISERR(IF($C322="","",SUMIFS(Con_ve!$F$6:$F$1005,Con_ve!$C$6:$C$1005,$C322,Con_ve!$I$6:$I$1005,"Fechada",Con_ve!$Q$6:$Q$1005,Cad_cl!AY$5))),"",IF($C322="","",SUMIFS(Con_ve!$F$6:$F$1005,Con_ve!$C$6:$C$1005,$C322,Con_ve!$I$6:$I$1005,"Fechada",Con_ve!$Q$6:$Q$1005,Cad_cl!AY$5)))</f>
        <v/>
      </c>
      <c r="AZ322" s="134" t="str">
        <f>IF(ISERR(IF($C322="","",SUMIFS(Con_ve!$F$6:$F$1005,Con_ve!$C$6:$C$1005,$C322,Con_ve!$I$6:$I$1005,"Fechada",Con_ve!$Q$6:$Q$1005,Cad_cl!AZ$5))),"",IF($C322="","",SUMIFS(Con_ve!$F$6:$F$1005,Con_ve!$C$6:$C$1005,$C322,Con_ve!$I$6:$I$1005,"Fechada",Con_ve!$Q$6:$Q$1005,Cad_cl!AZ$5)))</f>
        <v/>
      </c>
      <c r="BA322" s="134" t="str">
        <f>IF(ISERR(IF($C322="","",SUMIFS(Con_ve!$F$6:$F$1005,Con_ve!$C$6:$C$1005,$C322,Con_ve!$I$6:$I$1005,"Fechada",Con_ve!$Q$6:$Q$1005,Cad_cl!BA$5))),"",IF($C322="","",SUMIFS(Con_ve!$F$6:$F$1005,Con_ve!$C$6:$C$1005,$C322,Con_ve!$I$6:$I$1005,"Fechada",Con_ve!$Q$6:$Q$1005,Cad_cl!BA$5)))</f>
        <v/>
      </c>
      <c r="BB322" s="134">
        <f t="shared" si="12"/>
        <v>0</v>
      </c>
      <c r="BD322" s="134" t="str">
        <f>IF(ISERR(IF($C322="","",SUMIFS(Con_ve!$F$6:$F$1005,Con_ve!$C$6:$C$1005,$C322,Con_ve!$I$6:$I$1005,"Em negociação",Con_ve!$Q$6:$Q$1005,Cad_cl!BD$5))),"",IF($C322="","",SUMIFS(Con_ve!$F$6:$F$1005,Con_ve!$C$6:$C$1005,$C322,Con_ve!$I$6:$I$1005,"Em negociação",Con_ve!$Q$6:$Q$1005,Cad_cl!BD$5)))</f>
        <v/>
      </c>
      <c r="BE322" s="134" t="str">
        <f>IF(ISERR(IF($C322="","",SUMIFS(Con_ve!$F$6:$F$1005,Con_ve!$C$6:$C$1005,$C322,Con_ve!$I$6:$I$1005,"Em negociação",Con_ve!$Q$6:$Q$1005,Cad_cl!BE$5))),"",IF($C322="","",SUMIFS(Con_ve!$F$6:$F$1005,Con_ve!$C$6:$C$1005,$C322,Con_ve!$I$6:$I$1005,"Em negociação",Con_ve!$Q$6:$Q$1005,Cad_cl!BE$5)))</f>
        <v/>
      </c>
      <c r="BF322" s="134" t="str">
        <f>IF(ISERR(IF($C322="","",SUMIFS(Con_ve!$F$6:$F$1005,Con_ve!$C$6:$C$1005,$C322,Con_ve!$I$6:$I$1005,"Em negociação",Con_ve!$Q$6:$Q$1005,Cad_cl!BF$5))),"",IF($C322="","",SUMIFS(Con_ve!$F$6:$F$1005,Con_ve!$C$6:$C$1005,$C322,Con_ve!$I$6:$I$1005,"Em negociação",Con_ve!$Q$6:$Q$1005,Cad_cl!BF$5)))</f>
        <v/>
      </c>
      <c r="BG322" s="134" t="str">
        <f>IF(ISERR(IF($C322="","",SUMIFS(Con_ve!$F$6:$F$1005,Con_ve!$C$6:$C$1005,$C322,Con_ve!$I$6:$I$1005,"Em negociação",Con_ve!$Q$6:$Q$1005,Cad_cl!BG$5))),"",IF($C322="","",SUMIFS(Con_ve!$F$6:$F$1005,Con_ve!$C$6:$C$1005,$C322,Con_ve!$I$6:$I$1005,"Em negociação",Con_ve!$Q$6:$Q$1005,Cad_cl!BG$5)))</f>
        <v/>
      </c>
      <c r="BH322" s="134" t="str">
        <f>IF(ISERR(IF($C322="","",SUMIFS(Con_ve!$F$6:$F$1005,Con_ve!$C$6:$C$1005,$C322,Con_ve!$I$6:$I$1005,"Em negociação",Con_ve!$Q$6:$Q$1005,Cad_cl!BH$5))),"",IF($C322="","",SUMIFS(Con_ve!$F$6:$F$1005,Con_ve!$C$6:$C$1005,$C322,Con_ve!$I$6:$I$1005,"Em negociação",Con_ve!$Q$6:$Q$1005,Cad_cl!BH$5)))</f>
        <v/>
      </c>
      <c r="BI322" s="134" t="str">
        <f>IF(ISERR(IF($C322="","",SUMIFS(Con_ve!$F$6:$F$1005,Con_ve!$C$6:$C$1005,$C322,Con_ve!$I$6:$I$1005,"Em negociação",Con_ve!$Q$6:$Q$1005,Cad_cl!BI$5))),"",IF($C322="","",SUMIFS(Con_ve!$F$6:$F$1005,Con_ve!$C$6:$C$1005,$C322,Con_ve!$I$6:$I$1005,"Em negociação",Con_ve!$Q$6:$Q$1005,Cad_cl!BI$5)))</f>
        <v/>
      </c>
      <c r="BJ322" s="134" t="str">
        <f>IF(ISERR(IF($C322="","",SUMIFS(Con_ve!$F$6:$F$1005,Con_ve!$C$6:$C$1005,$C322,Con_ve!$I$6:$I$1005,"Em negociação",Con_ve!$Q$6:$Q$1005,Cad_cl!BJ$5))),"",IF($C322="","",SUMIFS(Con_ve!$F$6:$F$1005,Con_ve!$C$6:$C$1005,$C322,Con_ve!$I$6:$I$1005,"Em negociação",Con_ve!$Q$6:$Q$1005,Cad_cl!BJ$5)))</f>
        <v/>
      </c>
      <c r="BK322" s="134" t="str">
        <f>IF(ISERR(IF($C322="","",SUMIFS(Con_ve!$F$6:$F$1005,Con_ve!$C$6:$C$1005,$C322,Con_ve!$I$6:$I$1005,"Em negociação",Con_ve!$Q$6:$Q$1005,Cad_cl!BK$5))),"",IF($C322="","",SUMIFS(Con_ve!$F$6:$F$1005,Con_ve!$C$6:$C$1005,$C322,Con_ve!$I$6:$I$1005,"Em negociação",Con_ve!$Q$6:$Q$1005,Cad_cl!BK$5)))</f>
        <v/>
      </c>
      <c r="BL322" s="134" t="str">
        <f>IF(ISERR(IF($C322="","",SUMIFS(Con_ve!$F$6:$F$1005,Con_ve!$C$6:$C$1005,$C322,Con_ve!$I$6:$I$1005,"Em negociação",Con_ve!$Q$6:$Q$1005,Cad_cl!BL$5))),"",IF($C322="","",SUMIFS(Con_ve!$F$6:$F$1005,Con_ve!$C$6:$C$1005,$C322,Con_ve!$I$6:$I$1005,"Em negociação",Con_ve!$Q$6:$Q$1005,Cad_cl!BL$5)))</f>
        <v/>
      </c>
      <c r="BM322" s="134" t="str">
        <f>IF(ISERR(IF($C322="","",SUMIFS(Con_ve!$F$6:$F$1005,Con_ve!$C$6:$C$1005,$C322,Con_ve!$I$6:$I$1005,"Em negociação",Con_ve!$Q$6:$Q$1005,Cad_cl!BM$5))),"",IF($C322="","",SUMIFS(Con_ve!$F$6:$F$1005,Con_ve!$C$6:$C$1005,$C322,Con_ve!$I$6:$I$1005,"Em negociação",Con_ve!$Q$6:$Q$1005,Cad_cl!BM$5)))</f>
        <v/>
      </c>
      <c r="BN322" s="134" t="str">
        <f>IF(ISERR(IF($C322="","",SUMIFS(Con_ve!$F$6:$F$1005,Con_ve!$C$6:$C$1005,$C322,Con_ve!$I$6:$I$1005,"Em negociação",Con_ve!$Q$6:$Q$1005,Cad_cl!BN$5))),"",IF($C322="","",SUMIFS(Con_ve!$F$6:$F$1005,Con_ve!$C$6:$C$1005,$C322,Con_ve!$I$6:$I$1005,"Em negociação",Con_ve!$Q$6:$Q$1005,Cad_cl!BN$5)))</f>
        <v/>
      </c>
      <c r="BO322" s="134" t="str">
        <f>IF(ISERR(IF($C322="","",SUMIFS(Con_ve!$F$6:$F$1005,Con_ve!$C$6:$C$1005,$C322,Con_ve!$I$6:$I$1005,"Em negociação",Con_ve!$Q$6:$Q$1005,Cad_cl!BO$5))),"",IF($C322="","",SUMIFS(Con_ve!$F$6:$F$1005,Con_ve!$C$6:$C$1005,$C322,Con_ve!$I$6:$I$1005,"Em negociação",Con_ve!$Q$6:$Q$1005,Cad_cl!BO$5)))</f>
        <v/>
      </c>
      <c r="BP322" s="134">
        <f t="shared" si="13"/>
        <v>0</v>
      </c>
      <c r="BR322" s="125" t="str">
        <f>IF(ISERR(IF(AND($I322=Re_lo!$E$5,BR$5=VLOOKUP(Re_lo!$H$5,Re_lo!$N$5:$O$16,2,0)),AP322,"")),"",IF(AND($I322=Re_lo!$E$5,BR$5=VLOOKUP(Re_lo!$H$5,Re_lo!$N$5:$O$16,2,0)),AP322,""))</f>
        <v/>
      </c>
      <c r="BS322" s="125" t="str">
        <f>IF(ISERR(IF(AND($I322=Re_lo!$E$5,BS$5=VLOOKUP(Re_lo!$H$5,Re_lo!$N$5:$O$16,2,0)),AQ322,"")),"",IF(AND($I322=Re_lo!$E$5,BS$5=VLOOKUP(Re_lo!$H$5,Re_lo!$N$5:$O$16,2,0)),AQ322,""))</f>
        <v/>
      </c>
      <c r="BT322" s="125" t="str">
        <f>IF(ISERR(IF(AND($I322=Re_lo!$E$5,BT$5=VLOOKUP(Re_lo!$H$5,Re_lo!$N$5:$O$16,2,0)),AR322,"")),"",IF(AND($I322=Re_lo!$E$5,BT$5=VLOOKUP(Re_lo!$H$5,Re_lo!$N$5:$O$16,2,0)),AR322,""))</f>
        <v/>
      </c>
      <c r="BU322" s="125" t="str">
        <f>IF(ISERR(IF(AND($I322=Re_lo!$E$5,BU$5=VLOOKUP(Re_lo!$H$5,Re_lo!$N$5:$O$16,2,0)),AS322,"")),"",IF(AND($I322=Re_lo!$E$5,BU$5=VLOOKUP(Re_lo!$H$5,Re_lo!$N$5:$O$16,2,0)),AS322,""))</f>
        <v/>
      </c>
      <c r="BV322" s="125" t="str">
        <f>IF(ISERR(IF(AND($I322=Re_lo!$E$5,BV$5=VLOOKUP(Re_lo!$H$5,Re_lo!$N$5:$O$16,2,0)),AT322,"")),"",IF(AND($I322=Re_lo!$E$5,BV$5=VLOOKUP(Re_lo!$H$5,Re_lo!$N$5:$O$16,2,0)),AT322,""))</f>
        <v/>
      </c>
      <c r="BW322" s="125" t="str">
        <f>IF(ISERR(IF(AND($I322=Re_lo!$E$5,BW$5=VLOOKUP(Re_lo!$H$5,Re_lo!$N$5:$O$16,2,0)),AU322,"")),"",IF(AND($I322=Re_lo!$E$5,BW$5=VLOOKUP(Re_lo!$H$5,Re_lo!$N$5:$O$16,2,0)),AU322,""))</f>
        <v/>
      </c>
      <c r="BX322" s="125" t="str">
        <f>IF(ISERR(IF(AND($I322=Re_lo!$E$5,BX$5=VLOOKUP(Re_lo!$H$5,Re_lo!$N$5:$O$16,2,0)),AV322,"")),"",IF(AND($I322=Re_lo!$E$5,BX$5=VLOOKUP(Re_lo!$H$5,Re_lo!$N$5:$O$16,2,0)),AV322,""))</f>
        <v/>
      </c>
      <c r="BY322" s="125" t="str">
        <f>IF(ISERR(IF(AND($I322=Re_lo!$E$5,BY$5=VLOOKUP(Re_lo!$H$5,Re_lo!$N$5:$O$16,2,0)),AW322,"")),"",IF(AND($I322=Re_lo!$E$5,BY$5=VLOOKUP(Re_lo!$H$5,Re_lo!$N$5:$O$16,2,0)),AW322,""))</f>
        <v/>
      </c>
      <c r="BZ322" s="125" t="str">
        <f>IF(ISERR(IF(AND($I322=Re_lo!$E$5,BZ$5=VLOOKUP(Re_lo!$H$5,Re_lo!$N$5:$O$16,2,0)),AX322,"")),"",IF(AND($I322=Re_lo!$E$5,BZ$5=VLOOKUP(Re_lo!$H$5,Re_lo!$N$5:$O$16,2,0)),AX322,""))</f>
        <v/>
      </c>
      <c r="CA322" s="125" t="str">
        <f>IF(ISERR(IF(AND($I322=Re_lo!$E$5,CA$5=VLOOKUP(Re_lo!$H$5,Re_lo!$N$5:$O$16,2,0)),AY322,"")),"",IF(AND($I322=Re_lo!$E$5,CA$5=VLOOKUP(Re_lo!$H$5,Re_lo!$N$5:$O$16,2,0)),AY322,""))</f>
        <v/>
      </c>
      <c r="CB322" s="125" t="str">
        <f>IF(ISERR(IF(AND($I322=Re_lo!$E$5,CB$5=VLOOKUP(Re_lo!$H$5,Re_lo!$N$5:$O$16,2,0)),AZ322,"")),"",IF(AND($I322=Re_lo!$E$5,CB$5=VLOOKUP(Re_lo!$H$5,Re_lo!$N$5:$O$16,2,0)),AZ322,""))</f>
        <v/>
      </c>
      <c r="CC322" s="125" t="str">
        <f>IF(ISERR(IF(AND($I322=Re_lo!$E$5,CC$5=VLOOKUP(Re_lo!$H$5,Re_lo!$N$5:$O$16,2,0)),BA322,"")),"",IF(AND($I322=Re_lo!$E$5,CC$5=VLOOKUP(Re_lo!$H$5,Re_lo!$N$5:$O$16,2,0)),BA322,""))</f>
        <v/>
      </c>
      <c r="CD322" s="125" t="str">
        <f>IF(ISERR(IF(AND($I322=Re_lo!$E$5,CD$5=VLOOKUP(Re_lo!$H$5,Re_lo!$N$5:$O$16,2,0)),BB322,"")),"",IF(AND($I322=Re_lo!$E$5,CD$5=VLOOKUP(Re_lo!$H$5,Re_lo!$N$5:$O$16,2,0)),BB322,""))</f>
        <v/>
      </c>
      <c r="CF322" s="125" t="str">
        <f>IF($C322="","",COUNTIFS(Con_ve!$C$6:$C$1005,$C322,Con_ve!$Q$6:$Q$1005,Cad_cl!CF$5))</f>
        <v/>
      </c>
      <c r="CG322" s="125" t="str">
        <f>IF($C322="","",COUNTIFS(Con_ve!$C$6:$C$1005,$C322,Con_ve!$Q$6:$Q$1005,Cad_cl!CG$5))</f>
        <v/>
      </c>
      <c r="CH322" s="125" t="str">
        <f>IF($C322="","",COUNTIFS(Con_ve!$C$6:$C$1005,$C322,Con_ve!$Q$6:$Q$1005,Cad_cl!CH$5))</f>
        <v/>
      </c>
      <c r="CI322" s="125" t="str">
        <f>IF($C322="","",COUNTIFS(Con_ve!$C$6:$C$1005,$C322,Con_ve!$Q$6:$Q$1005,Cad_cl!CI$5))</f>
        <v/>
      </c>
      <c r="CJ322" s="125" t="str">
        <f>IF($C322="","",COUNTIFS(Con_ve!$C$6:$C$1005,$C322,Con_ve!$Q$6:$Q$1005,Cad_cl!CJ$5))</f>
        <v/>
      </c>
      <c r="CK322" s="125" t="str">
        <f>IF($C322="","",COUNTIFS(Con_ve!$C$6:$C$1005,$C322,Con_ve!$Q$6:$Q$1005,Cad_cl!CK$5))</f>
        <v/>
      </c>
      <c r="CL322" s="125" t="str">
        <f>IF($C322="","",COUNTIFS(Con_ve!$C$6:$C$1005,$C322,Con_ve!$Q$6:$Q$1005,Cad_cl!CL$5))</f>
        <v/>
      </c>
      <c r="CM322" s="125" t="str">
        <f>IF($C322="","",COUNTIFS(Con_ve!$C$6:$C$1005,$C322,Con_ve!$Q$6:$Q$1005,Cad_cl!CM$5))</f>
        <v/>
      </c>
      <c r="CN322" s="125" t="str">
        <f>IF($C322="","",COUNTIFS(Con_ve!$C$6:$C$1005,$C322,Con_ve!$Q$6:$Q$1005,Cad_cl!CN$5))</f>
        <v/>
      </c>
      <c r="CO322" s="125" t="str">
        <f>IF($C322="","",COUNTIFS(Con_ve!$C$6:$C$1005,$C322,Con_ve!$Q$6:$Q$1005,Cad_cl!CO$5))</f>
        <v/>
      </c>
      <c r="CP322" s="125" t="str">
        <f>IF($C322="","",COUNTIFS(Con_ve!$C$6:$C$1005,$C322,Con_ve!$Q$6:$Q$1005,Cad_cl!CP$5))</f>
        <v/>
      </c>
      <c r="CQ322" s="125" t="str">
        <f>IF($C322="","",COUNTIFS(Con_ve!$C$6:$C$1005,$C322,Con_ve!$Q$6:$Q$1005,Cad_cl!CQ$5))</f>
        <v/>
      </c>
      <c r="CR322" s="125">
        <f t="shared" si="14"/>
        <v>0</v>
      </c>
    </row>
    <row r="323" spans="3:96" ht="30" customHeight="1">
      <c r="C323" s="153"/>
      <c r="D323" s="153"/>
      <c r="E323" s="154"/>
      <c r="F323" s="153"/>
      <c r="G323" s="155"/>
      <c r="H323" s="153"/>
      <c r="I323" s="153"/>
      <c r="J323" s="132" t="s">
        <v>309</v>
      </c>
      <c r="K323" s="133" t="s">
        <v>309</v>
      </c>
      <c r="L323" s="153"/>
      <c r="M323" s="153"/>
      <c r="N323" s="153"/>
      <c r="O323" s="153"/>
      <c r="P323" s="153"/>
      <c r="Q323" s="153"/>
      <c r="AP323" s="134" t="str">
        <f>IF(ISERR(IF($C323="","",SUMIFS(Con_ve!$F$6:$F$1005,Con_ve!$C$6:$C$1005,$C323,Con_ve!$I$6:$I$1005,"Fechada",Con_ve!$Q$6:$Q$1005,Cad_cl!AP$5))),"",IF($C323="","",SUMIFS(Con_ve!$F$6:$F$1005,Con_ve!$C$6:$C$1005,$C323,Con_ve!$I$6:$I$1005,"Fechada",Con_ve!$Q$6:$Q$1005,Cad_cl!AP$5)))</f>
        <v/>
      </c>
      <c r="AQ323" s="134" t="str">
        <f>IF(ISERR(IF($C323="","",SUMIFS(Con_ve!$F$6:$F$1005,Con_ve!$C$6:$C$1005,$C323,Con_ve!$I$6:$I$1005,"Fechada",Con_ve!$Q$6:$Q$1005,Cad_cl!AQ$5))),"",IF($C323="","",SUMIFS(Con_ve!$F$6:$F$1005,Con_ve!$C$6:$C$1005,$C323,Con_ve!$I$6:$I$1005,"Fechada",Con_ve!$Q$6:$Q$1005,Cad_cl!AQ$5)))</f>
        <v/>
      </c>
      <c r="AR323" s="134" t="str">
        <f>IF(ISERR(IF($C323="","",SUMIFS(Con_ve!$F$6:$F$1005,Con_ve!$C$6:$C$1005,$C323,Con_ve!$I$6:$I$1005,"Fechada",Con_ve!$Q$6:$Q$1005,Cad_cl!AR$5))),"",IF($C323="","",SUMIFS(Con_ve!$F$6:$F$1005,Con_ve!$C$6:$C$1005,$C323,Con_ve!$I$6:$I$1005,"Fechada",Con_ve!$Q$6:$Q$1005,Cad_cl!AR$5)))</f>
        <v/>
      </c>
      <c r="AS323" s="134" t="str">
        <f>IF(ISERR(IF($C323="","",SUMIFS(Con_ve!$F$6:$F$1005,Con_ve!$C$6:$C$1005,$C323,Con_ve!$I$6:$I$1005,"Fechada",Con_ve!$Q$6:$Q$1005,Cad_cl!AS$5))),"",IF($C323="","",SUMIFS(Con_ve!$F$6:$F$1005,Con_ve!$C$6:$C$1005,$C323,Con_ve!$I$6:$I$1005,"Fechada",Con_ve!$Q$6:$Q$1005,Cad_cl!AS$5)))</f>
        <v/>
      </c>
      <c r="AT323" s="134" t="str">
        <f>IF(ISERR(IF($C323="","",SUMIFS(Con_ve!$F$6:$F$1005,Con_ve!$C$6:$C$1005,$C323,Con_ve!$I$6:$I$1005,"Fechada",Con_ve!$Q$6:$Q$1005,Cad_cl!AT$5))),"",IF($C323="","",SUMIFS(Con_ve!$F$6:$F$1005,Con_ve!$C$6:$C$1005,$C323,Con_ve!$I$6:$I$1005,"Fechada",Con_ve!$Q$6:$Q$1005,Cad_cl!AT$5)))</f>
        <v/>
      </c>
      <c r="AU323" s="134" t="str">
        <f>IF(ISERR(IF($C323="","",SUMIFS(Con_ve!$F$6:$F$1005,Con_ve!$C$6:$C$1005,$C323,Con_ve!$I$6:$I$1005,"Fechada",Con_ve!$Q$6:$Q$1005,Cad_cl!AU$5))),"",IF($C323="","",SUMIFS(Con_ve!$F$6:$F$1005,Con_ve!$C$6:$C$1005,$C323,Con_ve!$I$6:$I$1005,"Fechada",Con_ve!$Q$6:$Q$1005,Cad_cl!AU$5)))</f>
        <v/>
      </c>
      <c r="AV323" s="134" t="str">
        <f>IF(ISERR(IF($C323="","",SUMIFS(Con_ve!$F$6:$F$1005,Con_ve!$C$6:$C$1005,$C323,Con_ve!$I$6:$I$1005,"Fechada",Con_ve!$Q$6:$Q$1005,Cad_cl!AV$5))),"",IF($C323="","",SUMIFS(Con_ve!$F$6:$F$1005,Con_ve!$C$6:$C$1005,$C323,Con_ve!$I$6:$I$1005,"Fechada",Con_ve!$Q$6:$Q$1005,Cad_cl!AV$5)))</f>
        <v/>
      </c>
      <c r="AW323" s="134" t="str">
        <f>IF(ISERR(IF($C323="","",SUMIFS(Con_ve!$F$6:$F$1005,Con_ve!$C$6:$C$1005,$C323,Con_ve!$I$6:$I$1005,"Fechada",Con_ve!$Q$6:$Q$1005,Cad_cl!AW$5))),"",IF($C323="","",SUMIFS(Con_ve!$F$6:$F$1005,Con_ve!$C$6:$C$1005,$C323,Con_ve!$I$6:$I$1005,"Fechada",Con_ve!$Q$6:$Q$1005,Cad_cl!AW$5)))</f>
        <v/>
      </c>
      <c r="AX323" s="134" t="str">
        <f>IF(ISERR(IF($C323="","",SUMIFS(Con_ve!$F$6:$F$1005,Con_ve!$C$6:$C$1005,$C323,Con_ve!$I$6:$I$1005,"Fechada",Con_ve!$Q$6:$Q$1005,Cad_cl!AX$5))),"",IF($C323="","",SUMIFS(Con_ve!$F$6:$F$1005,Con_ve!$C$6:$C$1005,$C323,Con_ve!$I$6:$I$1005,"Fechada",Con_ve!$Q$6:$Q$1005,Cad_cl!AX$5)))</f>
        <v/>
      </c>
      <c r="AY323" s="134" t="str">
        <f>IF(ISERR(IF($C323="","",SUMIFS(Con_ve!$F$6:$F$1005,Con_ve!$C$6:$C$1005,$C323,Con_ve!$I$6:$I$1005,"Fechada",Con_ve!$Q$6:$Q$1005,Cad_cl!AY$5))),"",IF($C323="","",SUMIFS(Con_ve!$F$6:$F$1005,Con_ve!$C$6:$C$1005,$C323,Con_ve!$I$6:$I$1005,"Fechada",Con_ve!$Q$6:$Q$1005,Cad_cl!AY$5)))</f>
        <v/>
      </c>
      <c r="AZ323" s="134" t="str">
        <f>IF(ISERR(IF($C323="","",SUMIFS(Con_ve!$F$6:$F$1005,Con_ve!$C$6:$C$1005,$C323,Con_ve!$I$6:$I$1005,"Fechada",Con_ve!$Q$6:$Q$1005,Cad_cl!AZ$5))),"",IF($C323="","",SUMIFS(Con_ve!$F$6:$F$1005,Con_ve!$C$6:$C$1005,$C323,Con_ve!$I$6:$I$1005,"Fechada",Con_ve!$Q$6:$Q$1005,Cad_cl!AZ$5)))</f>
        <v/>
      </c>
      <c r="BA323" s="134" t="str">
        <f>IF(ISERR(IF($C323="","",SUMIFS(Con_ve!$F$6:$F$1005,Con_ve!$C$6:$C$1005,$C323,Con_ve!$I$6:$I$1005,"Fechada",Con_ve!$Q$6:$Q$1005,Cad_cl!BA$5))),"",IF($C323="","",SUMIFS(Con_ve!$F$6:$F$1005,Con_ve!$C$6:$C$1005,$C323,Con_ve!$I$6:$I$1005,"Fechada",Con_ve!$Q$6:$Q$1005,Cad_cl!BA$5)))</f>
        <v/>
      </c>
      <c r="BB323" s="134">
        <f t="shared" si="12"/>
        <v>0</v>
      </c>
      <c r="BD323" s="134" t="str">
        <f>IF(ISERR(IF($C323="","",SUMIFS(Con_ve!$F$6:$F$1005,Con_ve!$C$6:$C$1005,$C323,Con_ve!$I$6:$I$1005,"Em negociação",Con_ve!$Q$6:$Q$1005,Cad_cl!BD$5))),"",IF($C323="","",SUMIFS(Con_ve!$F$6:$F$1005,Con_ve!$C$6:$C$1005,$C323,Con_ve!$I$6:$I$1005,"Em negociação",Con_ve!$Q$6:$Q$1005,Cad_cl!BD$5)))</f>
        <v/>
      </c>
      <c r="BE323" s="134" t="str">
        <f>IF(ISERR(IF($C323="","",SUMIFS(Con_ve!$F$6:$F$1005,Con_ve!$C$6:$C$1005,$C323,Con_ve!$I$6:$I$1005,"Em negociação",Con_ve!$Q$6:$Q$1005,Cad_cl!BE$5))),"",IF($C323="","",SUMIFS(Con_ve!$F$6:$F$1005,Con_ve!$C$6:$C$1005,$C323,Con_ve!$I$6:$I$1005,"Em negociação",Con_ve!$Q$6:$Q$1005,Cad_cl!BE$5)))</f>
        <v/>
      </c>
      <c r="BF323" s="134" t="str">
        <f>IF(ISERR(IF($C323="","",SUMIFS(Con_ve!$F$6:$F$1005,Con_ve!$C$6:$C$1005,$C323,Con_ve!$I$6:$I$1005,"Em negociação",Con_ve!$Q$6:$Q$1005,Cad_cl!BF$5))),"",IF($C323="","",SUMIFS(Con_ve!$F$6:$F$1005,Con_ve!$C$6:$C$1005,$C323,Con_ve!$I$6:$I$1005,"Em negociação",Con_ve!$Q$6:$Q$1005,Cad_cl!BF$5)))</f>
        <v/>
      </c>
      <c r="BG323" s="134" t="str">
        <f>IF(ISERR(IF($C323="","",SUMIFS(Con_ve!$F$6:$F$1005,Con_ve!$C$6:$C$1005,$C323,Con_ve!$I$6:$I$1005,"Em negociação",Con_ve!$Q$6:$Q$1005,Cad_cl!BG$5))),"",IF($C323="","",SUMIFS(Con_ve!$F$6:$F$1005,Con_ve!$C$6:$C$1005,$C323,Con_ve!$I$6:$I$1005,"Em negociação",Con_ve!$Q$6:$Q$1005,Cad_cl!BG$5)))</f>
        <v/>
      </c>
      <c r="BH323" s="134" t="str">
        <f>IF(ISERR(IF($C323="","",SUMIFS(Con_ve!$F$6:$F$1005,Con_ve!$C$6:$C$1005,$C323,Con_ve!$I$6:$I$1005,"Em negociação",Con_ve!$Q$6:$Q$1005,Cad_cl!BH$5))),"",IF($C323="","",SUMIFS(Con_ve!$F$6:$F$1005,Con_ve!$C$6:$C$1005,$C323,Con_ve!$I$6:$I$1005,"Em negociação",Con_ve!$Q$6:$Q$1005,Cad_cl!BH$5)))</f>
        <v/>
      </c>
      <c r="BI323" s="134" t="str">
        <f>IF(ISERR(IF($C323="","",SUMIFS(Con_ve!$F$6:$F$1005,Con_ve!$C$6:$C$1005,$C323,Con_ve!$I$6:$I$1005,"Em negociação",Con_ve!$Q$6:$Q$1005,Cad_cl!BI$5))),"",IF($C323="","",SUMIFS(Con_ve!$F$6:$F$1005,Con_ve!$C$6:$C$1005,$C323,Con_ve!$I$6:$I$1005,"Em negociação",Con_ve!$Q$6:$Q$1005,Cad_cl!BI$5)))</f>
        <v/>
      </c>
      <c r="BJ323" s="134" t="str">
        <f>IF(ISERR(IF($C323="","",SUMIFS(Con_ve!$F$6:$F$1005,Con_ve!$C$6:$C$1005,$C323,Con_ve!$I$6:$I$1005,"Em negociação",Con_ve!$Q$6:$Q$1005,Cad_cl!BJ$5))),"",IF($C323="","",SUMIFS(Con_ve!$F$6:$F$1005,Con_ve!$C$6:$C$1005,$C323,Con_ve!$I$6:$I$1005,"Em negociação",Con_ve!$Q$6:$Q$1005,Cad_cl!BJ$5)))</f>
        <v/>
      </c>
      <c r="BK323" s="134" t="str">
        <f>IF(ISERR(IF($C323="","",SUMIFS(Con_ve!$F$6:$F$1005,Con_ve!$C$6:$C$1005,$C323,Con_ve!$I$6:$I$1005,"Em negociação",Con_ve!$Q$6:$Q$1005,Cad_cl!BK$5))),"",IF($C323="","",SUMIFS(Con_ve!$F$6:$F$1005,Con_ve!$C$6:$C$1005,$C323,Con_ve!$I$6:$I$1005,"Em negociação",Con_ve!$Q$6:$Q$1005,Cad_cl!BK$5)))</f>
        <v/>
      </c>
      <c r="BL323" s="134" t="str">
        <f>IF(ISERR(IF($C323="","",SUMIFS(Con_ve!$F$6:$F$1005,Con_ve!$C$6:$C$1005,$C323,Con_ve!$I$6:$I$1005,"Em negociação",Con_ve!$Q$6:$Q$1005,Cad_cl!BL$5))),"",IF($C323="","",SUMIFS(Con_ve!$F$6:$F$1005,Con_ve!$C$6:$C$1005,$C323,Con_ve!$I$6:$I$1005,"Em negociação",Con_ve!$Q$6:$Q$1005,Cad_cl!BL$5)))</f>
        <v/>
      </c>
      <c r="BM323" s="134" t="str">
        <f>IF(ISERR(IF($C323="","",SUMIFS(Con_ve!$F$6:$F$1005,Con_ve!$C$6:$C$1005,$C323,Con_ve!$I$6:$I$1005,"Em negociação",Con_ve!$Q$6:$Q$1005,Cad_cl!BM$5))),"",IF($C323="","",SUMIFS(Con_ve!$F$6:$F$1005,Con_ve!$C$6:$C$1005,$C323,Con_ve!$I$6:$I$1005,"Em negociação",Con_ve!$Q$6:$Q$1005,Cad_cl!BM$5)))</f>
        <v/>
      </c>
      <c r="BN323" s="134" t="str">
        <f>IF(ISERR(IF($C323="","",SUMIFS(Con_ve!$F$6:$F$1005,Con_ve!$C$6:$C$1005,$C323,Con_ve!$I$6:$I$1005,"Em negociação",Con_ve!$Q$6:$Q$1005,Cad_cl!BN$5))),"",IF($C323="","",SUMIFS(Con_ve!$F$6:$F$1005,Con_ve!$C$6:$C$1005,$C323,Con_ve!$I$6:$I$1005,"Em negociação",Con_ve!$Q$6:$Q$1005,Cad_cl!BN$5)))</f>
        <v/>
      </c>
      <c r="BO323" s="134" t="str">
        <f>IF(ISERR(IF($C323="","",SUMIFS(Con_ve!$F$6:$F$1005,Con_ve!$C$6:$C$1005,$C323,Con_ve!$I$6:$I$1005,"Em negociação",Con_ve!$Q$6:$Q$1005,Cad_cl!BO$5))),"",IF($C323="","",SUMIFS(Con_ve!$F$6:$F$1005,Con_ve!$C$6:$C$1005,$C323,Con_ve!$I$6:$I$1005,"Em negociação",Con_ve!$Q$6:$Q$1005,Cad_cl!BO$5)))</f>
        <v/>
      </c>
      <c r="BP323" s="134">
        <f t="shared" si="13"/>
        <v>0</v>
      </c>
      <c r="BR323" s="125" t="str">
        <f>IF(ISERR(IF(AND($I323=Re_lo!$E$5,BR$5=VLOOKUP(Re_lo!$H$5,Re_lo!$N$5:$O$16,2,0)),AP323,"")),"",IF(AND($I323=Re_lo!$E$5,BR$5=VLOOKUP(Re_lo!$H$5,Re_lo!$N$5:$O$16,2,0)),AP323,""))</f>
        <v/>
      </c>
      <c r="BS323" s="125" t="str">
        <f>IF(ISERR(IF(AND($I323=Re_lo!$E$5,BS$5=VLOOKUP(Re_lo!$H$5,Re_lo!$N$5:$O$16,2,0)),AQ323,"")),"",IF(AND($I323=Re_lo!$E$5,BS$5=VLOOKUP(Re_lo!$H$5,Re_lo!$N$5:$O$16,2,0)),AQ323,""))</f>
        <v/>
      </c>
      <c r="BT323" s="125" t="str">
        <f>IF(ISERR(IF(AND($I323=Re_lo!$E$5,BT$5=VLOOKUP(Re_lo!$H$5,Re_lo!$N$5:$O$16,2,0)),AR323,"")),"",IF(AND($I323=Re_lo!$E$5,BT$5=VLOOKUP(Re_lo!$H$5,Re_lo!$N$5:$O$16,2,0)),AR323,""))</f>
        <v/>
      </c>
      <c r="BU323" s="125" t="str">
        <f>IF(ISERR(IF(AND($I323=Re_lo!$E$5,BU$5=VLOOKUP(Re_lo!$H$5,Re_lo!$N$5:$O$16,2,0)),AS323,"")),"",IF(AND($I323=Re_lo!$E$5,BU$5=VLOOKUP(Re_lo!$H$5,Re_lo!$N$5:$O$16,2,0)),AS323,""))</f>
        <v/>
      </c>
      <c r="BV323" s="125" t="str">
        <f>IF(ISERR(IF(AND($I323=Re_lo!$E$5,BV$5=VLOOKUP(Re_lo!$H$5,Re_lo!$N$5:$O$16,2,0)),AT323,"")),"",IF(AND($I323=Re_lo!$E$5,BV$5=VLOOKUP(Re_lo!$H$5,Re_lo!$N$5:$O$16,2,0)),AT323,""))</f>
        <v/>
      </c>
      <c r="BW323" s="125" t="str">
        <f>IF(ISERR(IF(AND($I323=Re_lo!$E$5,BW$5=VLOOKUP(Re_lo!$H$5,Re_lo!$N$5:$O$16,2,0)),AU323,"")),"",IF(AND($I323=Re_lo!$E$5,BW$5=VLOOKUP(Re_lo!$H$5,Re_lo!$N$5:$O$16,2,0)),AU323,""))</f>
        <v/>
      </c>
      <c r="BX323" s="125" t="str">
        <f>IF(ISERR(IF(AND($I323=Re_lo!$E$5,BX$5=VLOOKUP(Re_lo!$H$5,Re_lo!$N$5:$O$16,2,0)),AV323,"")),"",IF(AND($I323=Re_lo!$E$5,BX$5=VLOOKUP(Re_lo!$H$5,Re_lo!$N$5:$O$16,2,0)),AV323,""))</f>
        <v/>
      </c>
      <c r="BY323" s="125" t="str">
        <f>IF(ISERR(IF(AND($I323=Re_lo!$E$5,BY$5=VLOOKUP(Re_lo!$H$5,Re_lo!$N$5:$O$16,2,0)),AW323,"")),"",IF(AND($I323=Re_lo!$E$5,BY$5=VLOOKUP(Re_lo!$H$5,Re_lo!$N$5:$O$16,2,0)),AW323,""))</f>
        <v/>
      </c>
      <c r="BZ323" s="125" t="str">
        <f>IF(ISERR(IF(AND($I323=Re_lo!$E$5,BZ$5=VLOOKUP(Re_lo!$H$5,Re_lo!$N$5:$O$16,2,0)),AX323,"")),"",IF(AND($I323=Re_lo!$E$5,BZ$5=VLOOKUP(Re_lo!$H$5,Re_lo!$N$5:$O$16,2,0)),AX323,""))</f>
        <v/>
      </c>
      <c r="CA323" s="125" t="str">
        <f>IF(ISERR(IF(AND($I323=Re_lo!$E$5,CA$5=VLOOKUP(Re_lo!$H$5,Re_lo!$N$5:$O$16,2,0)),AY323,"")),"",IF(AND($I323=Re_lo!$E$5,CA$5=VLOOKUP(Re_lo!$H$5,Re_lo!$N$5:$O$16,2,0)),AY323,""))</f>
        <v/>
      </c>
      <c r="CB323" s="125" t="str">
        <f>IF(ISERR(IF(AND($I323=Re_lo!$E$5,CB$5=VLOOKUP(Re_lo!$H$5,Re_lo!$N$5:$O$16,2,0)),AZ323,"")),"",IF(AND($I323=Re_lo!$E$5,CB$5=VLOOKUP(Re_lo!$H$5,Re_lo!$N$5:$O$16,2,0)),AZ323,""))</f>
        <v/>
      </c>
      <c r="CC323" s="125" t="str">
        <f>IF(ISERR(IF(AND($I323=Re_lo!$E$5,CC$5=VLOOKUP(Re_lo!$H$5,Re_lo!$N$5:$O$16,2,0)),BA323,"")),"",IF(AND($I323=Re_lo!$E$5,CC$5=VLOOKUP(Re_lo!$H$5,Re_lo!$N$5:$O$16,2,0)),BA323,""))</f>
        <v/>
      </c>
      <c r="CD323" s="125" t="str">
        <f>IF(ISERR(IF(AND($I323=Re_lo!$E$5,CD$5=VLOOKUP(Re_lo!$H$5,Re_lo!$N$5:$O$16,2,0)),BB323,"")),"",IF(AND($I323=Re_lo!$E$5,CD$5=VLOOKUP(Re_lo!$H$5,Re_lo!$N$5:$O$16,2,0)),BB323,""))</f>
        <v/>
      </c>
      <c r="CF323" s="125" t="str">
        <f>IF($C323="","",COUNTIFS(Con_ve!$C$6:$C$1005,$C323,Con_ve!$Q$6:$Q$1005,Cad_cl!CF$5))</f>
        <v/>
      </c>
      <c r="CG323" s="125" t="str">
        <f>IF($C323="","",COUNTIFS(Con_ve!$C$6:$C$1005,$C323,Con_ve!$Q$6:$Q$1005,Cad_cl!CG$5))</f>
        <v/>
      </c>
      <c r="CH323" s="125" t="str">
        <f>IF($C323="","",COUNTIFS(Con_ve!$C$6:$C$1005,$C323,Con_ve!$Q$6:$Q$1005,Cad_cl!CH$5))</f>
        <v/>
      </c>
      <c r="CI323" s="125" t="str">
        <f>IF($C323="","",COUNTIFS(Con_ve!$C$6:$C$1005,$C323,Con_ve!$Q$6:$Q$1005,Cad_cl!CI$5))</f>
        <v/>
      </c>
      <c r="CJ323" s="125" t="str">
        <f>IF($C323="","",COUNTIFS(Con_ve!$C$6:$C$1005,$C323,Con_ve!$Q$6:$Q$1005,Cad_cl!CJ$5))</f>
        <v/>
      </c>
      <c r="CK323" s="125" t="str">
        <f>IF($C323="","",COUNTIFS(Con_ve!$C$6:$C$1005,$C323,Con_ve!$Q$6:$Q$1005,Cad_cl!CK$5))</f>
        <v/>
      </c>
      <c r="CL323" s="125" t="str">
        <f>IF($C323="","",COUNTIFS(Con_ve!$C$6:$C$1005,$C323,Con_ve!$Q$6:$Q$1005,Cad_cl!CL$5))</f>
        <v/>
      </c>
      <c r="CM323" s="125" t="str">
        <f>IF($C323="","",COUNTIFS(Con_ve!$C$6:$C$1005,$C323,Con_ve!$Q$6:$Q$1005,Cad_cl!CM$5))</f>
        <v/>
      </c>
      <c r="CN323" s="125" t="str">
        <f>IF($C323="","",COUNTIFS(Con_ve!$C$6:$C$1005,$C323,Con_ve!$Q$6:$Q$1005,Cad_cl!CN$5))</f>
        <v/>
      </c>
      <c r="CO323" s="125" t="str">
        <f>IF($C323="","",COUNTIFS(Con_ve!$C$6:$C$1005,$C323,Con_ve!$Q$6:$Q$1005,Cad_cl!CO$5))</f>
        <v/>
      </c>
      <c r="CP323" s="125" t="str">
        <f>IF($C323="","",COUNTIFS(Con_ve!$C$6:$C$1005,$C323,Con_ve!$Q$6:$Q$1005,Cad_cl!CP$5))</f>
        <v/>
      </c>
      <c r="CQ323" s="125" t="str">
        <f>IF($C323="","",COUNTIFS(Con_ve!$C$6:$C$1005,$C323,Con_ve!$Q$6:$Q$1005,Cad_cl!CQ$5))</f>
        <v/>
      </c>
      <c r="CR323" s="125">
        <f t="shared" si="14"/>
        <v>0</v>
      </c>
    </row>
    <row r="324" spans="3:96" ht="30" customHeight="1">
      <c r="C324" s="153"/>
      <c r="D324" s="153"/>
      <c r="E324" s="154"/>
      <c r="F324" s="153"/>
      <c r="G324" s="155"/>
      <c r="H324" s="153"/>
      <c r="I324" s="153"/>
      <c r="J324" s="132" t="s">
        <v>309</v>
      </c>
      <c r="K324" s="133" t="s">
        <v>309</v>
      </c>
      <c r="L324" s="153"/>
      <c r="M324" s="153"/>
      <c r="N324" s="153"/>
      <c r="O324" s="153"/>
      <c r="P324" s="153"/>
      <c r="Q324" s="153"/>
      <c r="AP324" s="134" t="str">
        <f>IF(ISERR(IF($C324="","",SUMIFS(Con_ve!$F$6:$F$1005,Con_ve!$C$6:$C$1005,$C324,Con_ve!$I$6:$I$1005,"Fechada",Con_ve!$Q$6:$Q$1005,Cad_cl!AP$5))),"",IF($C324="","",SUMIFS(Con_ve!$F$6:$F$1005,Con_ve!$C$6:$C$1005,$C324,Con_ve!$I$6:$I$1005,"Fechada",Con_ve!$Q$6:$Q$1005,Cad_cl!AP$5)))</f>
        <v/>
      </c>
      <c r="AQ324" s="134" t="str">
        <f>IF(ISERR(IF($C324="","",SUMIFS(Con_ve!$F$6:$F$1005,Con_ve!$C$6:$C$1005,$C324,Con_ve!$I$6:$I$1005,"Fechada",Con_ve!$Q$6:$Q$1005,Cad_cl!AQ$5))),"",IF($C324="","",SUMIFS(Con_ve!$F$6:$F$1005,Con_ve!$C$6:$C$1005,$C324,Con_ve!$I$6:$I$1005,"Fechada",Con_ve!$Q$6:$Q$1005,Cad_cl!AQ$5)))</f>
        <v/>
      </c>
      <c r="AR324" s="134" t="str">
        <f>IF(ISERR(IF($C324="","",SUMIFS(Con_ve!$F$6:$F$1005,Con_ve!$C$6:$C$1005,$C324,Con_ve!$I$6:$I$1005,"Fechada",Con_ve!$Q$6:$Q$1005,Cad_cl!AR$5))),"",IF($C324="","",SUMIFS(Con_ve!$F$6:$F$1005,Con_ve!$C$6:$C$1005,$C324,Con_ve!$I$6:$I$1005,"Fechada",Con_ve!$Q$6:$Q$1005,Cad_cl!AR$5)))</f>
        <v/>
      </c>
      <c r="AS324" s="134" t="str">
        <f>IF(ISERR(IF($C324="","",SUMIFS(Con_ve!$F$6:$F$1005,Con_ve!$C$6:$C$1005,$C324,Con_ve!$I$6:$I$1005,"Fechada",Con_ve!$Q$6:$Q$1005,Cad_cl!AS$5))),"",IF($C324="","",SUMIFS(Con_ve!$F$6:$F$1005,Con_ve!$C$6:$C$1005,$C324,Con_ve!$I$6:$I$1005,"Fechada",Con_ve!$Q$6:$Q$1005,Cad_cl!AS$5)))</f>
        <v/>
      </c>
      <c r="AT324" s="134" t="str">
        <f>IF(ISERR(IF($C324="","",SUMIFS(Con_ve!$F$6:$F$1005,Con_ve!$C$6:$C$1005,$C324,Con_ve!$I$6:$I$1005,"Fechada",Con_ve!$Q$6:$Q$1005,Cad_cl!AT$5))),"",IF($C324="","",SUMIFS(Con_ve!$F$6:$F$1005,Con_ve!$C$6:$C$1005,$C324,Con_ve!$I$6:$I$1005,"Fechada",Con_ve!$Q$6:$Q$1005,Cad_cl!AT$5)))</f>
        <v/>
      </c>
      <c r="AU324" s="134" t="str">
        <f>IF(ISERR(IF($C324="","",SUMIFS(Con_ve!$F$6:$F$1005,Con_ve!$C$6:$C$1005,$C324,Con_ve!$I$6:$I$1005,"Fechada",Con_ve!$Q$6:$Q$1005,Cad_cl!AU$5))),"",IF($C324="","",SUMIFS(Con_ve!$F$6:$F$1005,Con_ve!$C$6:$C$1005,$C324,Con_ve!$I$6:$I$1005,"Fechada",Con_ve!$Q$6:$Q$1005,Cad_cl!AU$5)))</f>
        <v/>
      </c>
      <c r="AV324" s="134" t="str">
        <f>IF(ISERR(IF($C324="","",SUMIFS(Con_ve!$F$6:$F$1005,Con_ve!$C$6:$C$1005,$C324,Con_ve!$I$6:$I$1005,"Fechada",Con_ve!$Q$6:$Q$1005,Cad_cl!AV$5))),"",IF($C324="","",SUMIFS(Con_ve!$F$6:$F$1005,Con_ve!$C$6:$C$1005,$C324,Con_ve!$I$6:$I$1005,"Fechada",Con_ve!$Q$6:$Q$1005,Cad_cl!AV$5)))</f>
        <v/>
      </c>
      <c r="AW324" s="134" t="str">
        <f>IF(ISERR(IF($C324="","",SUMIFS(Con_ve!$F$6:$F$1005,Con_ve!$C$6:$C$1005,$C324,Con_ve!$I$6:$I$1005,"Fechada",Con_ve!$Q$6:$Q$1005,Cad_cl!AW$5))),"",IF($C324="","",SUMIFS(Con_ve!$F$6:$F$1005,Con_ve!$C$6:$C$1005,$C324,Con_ve!$I$6:$I$1005,"Fechada",Con_ve!$Q$6:$Q$1005,Cad_cl!AW$5)))</f>
        <v/>
      </c>
      <c r="AX324" s="134" t="str">
        <f>IF(ISERR(IF($C324="","",SUMIFS(Con_ve!$F$6:$F$1005,Con_ve!$C$6:$C$1005,$C324,Con_ve!$I$6:$I$1005,"Fechada",Con_ve!$Q$6:$Q$1005,Cad_cl!AX$5))),"",IF($C324="","",SUMIFS(Con_ve!$F$6:$F$1005,Con_ve!$C$6:$C$1005,$C324,Con_ve!$I$6:$I$1005,"Fechada",Con_ve!$Q$6:$Q$1005,Cad_cl!AX$5)))</f>
        <v/>
      </c>
      <c r="AY324" s="134" t="str">
        <f>IF(ISERR(IF($C324="","",SUMIFS(Con_ve!$F$6:$F$1005,Con_ve!$C$6:$C$1005,$C324,Con_ve!$I$6:$I$1005,"Fechada",Con_ve!$Q$6:$Q$1005,Cad_cl!AY$5))),"",IF($C324="","",SUMIFS(Con_ve!$F$6:$F$1005,Con_ve!$C$6:$C$1005,$C324,Con_ve!$I$6:$I$1005,"Fechada",Con_ve!$Q$6:$Q$1005,Cad_cl!AY$5)))</f>
        <v/>
      </c>
      <c r="AZ324" s="134" t="str">
        <f>IF(ISERR(IF($C324="","",SUMIFS(Con_ve!$F$6:$F$1005,Con_ve!$C$6:$C$1005,$C324,Con_ve!$I$6:$I$1005,"Fechada",Con_ve!$Q$6:$Q$1005,Cad_cl!AZ$5))),"",IF($C324="","",SUMIFS(Con_ve!$F$6:$F$1005,Con_ve!$C$6:$C$1005,$C324,Con_ve!$I$6:$I$1005,"Fechada",Con_ve!$Q$6:$Q$1005,Cad_cl!AZ$5)))</f>
        <v/>
      </c>
      <c r="BA324" s="134" t="str">
        <f>IF(ISERR(IF($C324="","",SUMIFS(Con_ve!$F$6:$F$1005,Con_ve!$C$6:$C$1005,$C324,Con_ve!$I$6:$I$1005,"Fechada",Con_ve!$Q$6:$Q$1005,Cad_cl!BA$5))),"",IF($C324="","",SUMIFS(Con_ve!$F$6:$F$1005,Con_ve!$C$6:$C$1005,$C324,Con_ve!$I$6:$I$1005,"Fechada",Con_ve!$Q$6:$Q$1005,Cad_cl!BA$5)))</f>
        <v/>
      </c>
      <c r="BB324" s="134">
        <f t="shared" si="12"/>
        <v>0</v>
      </c>
      <c r="BD324" s="134" t="str">
        <f>IF(ISERR(IF($C324="","",SUMIFS(Con_ve!$F$6:$F$1005,Con_ve!$C$6:$C$1005,$C324,Con_ve!$I$6:$I$1005,"Em negociação",Con_ve!$Q$6:$Q$1005,Cad_cl!BD$5))),"",IF($C324="","",SUMIFS(Con_ve!$F$6:$F$1005,Con_ve!$C$6:$C$1005,$C324,Con_ve!$I$6:$I$1005,"Em negociação",Con_ve!$Q$6:$Q$1005,Cad_cl!BD$5)))</f>
        <v/>
      </c>
      <c r="BE324" s="134" t="str">
        <f>IF(ISERR(IF($C324="","",SUMIFS(Con_ve!$F$6:$F$1005,Con_ve!$C$6:$C$1005,$C324,Con_ve!$I$6:$I$1005,"Em negociação",Con_ve!$Q$6:$Q$1005,Cad_cl!BE$5))),"",IF($C324="","",SUMIFS(Con_ve!$F$6:$F$1005,Con_ve!$C$6:$C$1005,$C324,Con_ve!$I$6:$I$1005,"Em negociação",Con_ve!$Q$6:$Q$1005,Cad_cl!BE$5)))</f>
        <v/>
      </c>
      <c r="BF324" s="134" t="str">
        <f>IF(ISERR(IF($C324="","",SUMIFS(Con_ve!$F$6:$F$1005,Con_ve!$C$6:$C$1005,$C324,Con_ve!$I$6:$I$1005,"Em negociação",Con_ve!$Q$6:$Q$1005,Cad_cl!BF$5))),"",IF($C324="","",SUMIFS(Con_ve!$F$6:$F$1005,Con_ve!$C$6:$C$1005,$C324,Con_ve!$I$6:$I$1005,"Em negociação",Con_ve!$Q$6:$Q$1005,Cad_cl!BF$5)))</f>
        <v/>
      </c>
      <c r="BG324" s="134" t="str">
        <f>IF(ISERR(IF($C324="","",SUMIFS(Con_ve!$F$6:$F$1005,Con_ve!$C$6:$C$1005,$C324,Con_ve!$I$6:$I$1005,"Em negociação",Con_ve!$Q$6:$Q$1005,Cad_cl!BG$5))),"",IF($C324="","",SUMIFS(Con_ve!$F$6:$F$1005,Con_ve!$C$6:$C$1005,$C324,Con_ve!$I$6:$I$1005,"Em negociação",Con_ve!$Q$6:$Q$1005,Cad_cl!BG$5)))</f>
        <v/>
      </c>
      <c r="BH324" s="134" t="str">
        <f>IF(ISERR(IF($C324="","",SUMIFS(Con_ve!$F$6:$F$1005,Con_ve!$C$6:$C$1005,$C324,Con_ve!$I$6:$I$1005,"Em negociação",Con_ve!$Q$6:$Q$1005,Cad_cl!BH$5))),"",IF($C324="","",SUMIFS(Con_ve!$F$6:$F$1005,Con_ve!$C$6:$C$1005,$C324,Con_ve!$I$6:$I$1005,"Em negociação",Con_ve!$Q$6:$Q$1005,Cad_cl!BH$5)))</f>
        <v/>
      </c>
      <c r="BI324" s="134" t="str">
        <f>IF(ISERR(IF($C324="","",SUMIFS(Con_ve!$F$6:$F$1005,Con_ve!$C$6:$C$1005,$C324,Con_ve!$I$6:$I$1005,"Em negociação",Con_ve!$Q$6:$Q$1005,Cad_cl!BI$5))),"",IF($C324="","",SUMIFS(Con_ve!$F$6:$F$1005,Con_ve!$C$6:$C$1005,$C324,Con_ve!$I$6:$I$1005,"Em negociação",Con_ve!$Q$6:$Q$1005,Cad_cl!BI$5)))</f>
        <v/>
      </c>
      <c r="BJ324" s="134" t="str">
        <f>IF(ISERR(IF($C324="","",SUMIFS(Con_ve!$F$6:$F$1005,Con_ve!$C$6:$C$1005,$C324,Con_ve!$I$6:$I$1005,"Em negociação",Con_ve!$Q$6:$Q$1005,Cad_cl!BJ$5))),"",IF($C324="","",SUMIFS(Con_ve!$F$6:$F$1005,Con_ve!$C$6:$C$1005,$C324,Con_ve!$I$6:$I$1005,"Em negociação",Con_ve!$Q$6:$Q$1005,Cad_cl!BJ$5)))</f>
        <v/>
      </c>
      <c r="BK324" s="134" t="str">
        <f>IF(ISERR(IF($C324="","",SUMIFS(Con_ve!$F$6:$F$1005,Con_ve!$C$6:$C$1005,$C324,Con_ve!$I$6:$I$1005,"Em negociação",Con_ve!$Q$6:$Q$1005,Cad_cl!BK$5))),"",IF($C324="","",SUMIFS(Con_ve!$F$6:$F$1005,Con_ve!$C$6:$C$1005,$C324,Con_ve!$I$6:$I$1005,"Em negociação",Con_ve!$Q$6:$Q$1005,Cad_cl!BK$5)))</f>
        <v/>
      </c>
      <c r="BL324" s="134" t="str">
        <f>IF(ISERR(IF($C324="","",SUMIFS(Con_ve!$F$6:$F$1005,Con_ve!$C$6:$C$1005,$C324,Con_ve!$I$6:$I$1005,"Em negociação",Con_ve!$Q$6:$Q$1005,Cad_cl!BL$5))),"",IF($C324="","",SUMIFS(Con_ve!$F$6:$F$1005,Con_ve!$C$6:$C$1005,$C324,Con_ve!$I$6:$I$1005,"Em negociação",Con_ve!$Q$6:$Q$1005,Cad_cl!BL$5)))</f>
        <v/>
      </c>
      <c r="BM324" s="134" t="str">
        <f>IF(ISERR(IF($C324="","",SUMIFS(Con_ve!$F$6:$F$1005,Con_ve!$C$6:$C$1005,$C324,Con_ve!$I$6:$I$1005,"Em negociação",Con_ve!$Q$6:$Q$1005,Cad_cl!BM$5))),"",IF($C324="","",SUMIFS(Con_ve!$F$6:$F$1005,Con_ve!$C$6:$C$1005,$C324,Con_ve!$I$6:$I$1005,"Em negociação",Con_ve!$Q$6:$Q$1005,Cad_cl!BM$5)))</f>
        <v/>
      </c>
      <c r="BN324" s="134" t="str">
        <f>IF(ISERR(IF($C324="","",SUMIFS(Con_ve!$F$6:$F$1005,Con_ve!$C$6:$C$1005,$C324,Con_ve!$I$6:$I$1005,"Em negociação",Con_ve!$Q$6:$Q$1005,Cad_cl!BN$5))),"",IF($C324="","",SUMIFS(Con_ve!$F$6:$F$1005,Con_ve!$C$6:$C$1005,$C324,Con_ve!$I$6:$I$1005,"Em negociação",Con_ve!$Q$6:$Q$1005,Cad_cl!BN$5)))</f>
        <v/>
      </c>
      <c r="BO324" s="134" t="str">
        <f>IF(ISERR(IF($C324="","",SUMIFS(Con_ve!$F$6:$F$1005,Con_ve!$C$6:$C$1005,$C324,Con_ve!$I$6:$I$1005,"Em negociação",Con_ve!$Q$6:$Q$1005,Cad_cl!BO$5))),"",IF($C324="","",SUMIFS(Con_ve!$F$6:$F$1005,Con_ve!$C$6:$C$1005,$C324,Con_ve!$I$6:$I$1005,"Em negociação",Con_ve!$Q$6:$Q$1005,Cad_cl!BO$5)))</f>
        <v/>
      </c>
      <c r="BP324" s="134">
        <f t="shared" si="13"/>
        <v>0</v>
      </c>
      <c r="BR324" s="125" t="str">
        <f>IF(ISERR(IF(AND($I324=Re_lo!$E$5,BR$5=VLOOKUP(Re_lo!$H$5,Re_lo!$N$5:$O$16,2,0)),AP324,"")),"",IF(AND($I324=Re_lo!$E$5,BR$5=VLOOKUP(Re_lo!$H$5,Re_lo!$N$5:$O$16,2,0)),AP324,""))</f>
        <v/>
      </c>
      <c r="BS324" s="125" t="str">
        <f>IF(ISERR(IF(AND($I324=Re_lo!$E$5,BS$5=VLOOKUP(Re_lo!$H$5,Re_lo!$N$5:$O$16,2,0)),AQ324,"")),"",IF(AND($I324=Re_lo!$E$5,BS$5=VLOOKUP(Re_lo!$H$5,Re_lo!$N$5:$O$16,2,0)),AQ324,""))</f>
        <v/>
      </c>
      <c r="BT324" s="125" t="str">
        <f>IF(ISERR(IF(AND($I324=Re_lo!$E$5,BT$5=VLOOKUP(Re_lo!$H$5,Re_lo!$N$5:$O$16,2,0)),AR324,"")),"",IF(AND($I324=Re_lo!$E$5,BT$5=VLOOKUP(Re_lo!$H$5,Re_lo!$N$5:$O$16,2,0)),AR324,""))</f>
        <v/>
      </c>
      <c r="BU324" s="125" t="str">
        <f>IF(ISERR(IF(AND($I324=Re_lo!$E$5,BU$5=VLOOKUP(Re_lo!$H$5,Re_lo!$N$5:$O$16,2,0)),AS324,"")),"",IF(AND($I324=Re_lo!$E$5,BU$5=VLOOKUP(Re_lo!$H$5,Re_lo!$N$5:$O$16,2,0)),AS324,""))</f>
        <v/>
      </c>
      <c r="BV324" s="125" t="str">
        <f>IF(ISERR(IF(AND($I324=Re_lo!$E$5,BV$5=VLOOKUP(Re_lo!$H$5,Re_lo!$N$5:$O$16,2,0)),AT324,"")),"",IF(AND($I324=Re_lo!$E$5,BV$5=VLOOKUP(Re_lo!$H$5,Re_lo!$N$5:$O$16,2,0)),AT324,""))</f>
        <v/>
      </c>
      <c r="BW324" s="125" t="str">
        <f>IF(ISERR(IF(AND($I324=Re_lo!$E$5,BW$5=VLOOKUP(Re_lo!$H$5,Re_lo!$N$5:$O$16,2,0)),AU324,"")),"",IF(AND($I324=Re_lo!$E$5,BW$5=VLOOKUP(Re_lo!$H$5,Re_lo!$N$5:$O$16,2,0)),AU324,""))</f>
        <v/>
      </c>
      <c r="BX324" s="125" t="str">
        <f>IF(ISERR(IF(AND($I324=Re_lo!$E$5,BX$5=VLOOKUP(Re_lo!$H$5,Re_lo!$N$5:$O$16,2,0)),AV324,"")),"",IF(AND($I324=Re_lo!$E$5,BX$5=VLOOKUP(Re_lo!$H$5,Re_lo!$N$5:$O$16,2,0)),AV324,""))</f>
        <v/>
      </c>
      <c r="BY324" s="125" t="str">
        <f>IF(ISERR(IF(AND($I324=Re_lo!$E$5,BY$5=VLOOKUP(Re_lo!$H$5,Re_lo!$N$5:$O$16,2,0)),AW324,"")),"",IF(AND($I324=Re_lo!$E$5,BY$5=VLOOKUP(Re_lo!$H$5,Re_lo!$N$5:$O$16,2,0)),AW324,""))</f>
        <v/>
      </c>
      <c r="BZ324" s="125" t="str">
        <f>IF(ISERR(IF(AND($I324=Re_lo!$E$5,BZ$5=VLOOKUP(Re_lo!$H$5,Re_lo!$N$5:$O$16,2,0)),AX324,"")),"",IF(AND($I324=Re_lo!$E$5,BZ$5=VLOOKUP(Re_lo!$H$5,Re_lo!$N$5:$O$16,2,0)),AX324,""))</f>
        <v/>
      </c>
      <c r="CA324" s="125" t="str">
        <f>IF(ISERR(IF(AND($I324=Re_lo!$E$5,CA$5=VLOOKUP(Re_lo!$H$5,Re_lo!$N$5:$O$16,2,0)),AY324,"")),"",IF(AND($I324=Re_lo!$E$5,CA$5=VLOOKUP(Re_lo!$H$5,Re_lo!$N$5:$O$16,2,0)),AY324,""))</f>
        <v/>
      </c>
      <c r="CB324" s="125" t="str">
        <f>IF(ISERR(IF(AND($I324=Re_lo!$E$5,CB$5=VLOOKUP(Re_lo!$H$5,Re_lo!$N$5:$O$16,2,0)),AZ324,"")),"",IF(AND($I324=Re_lo!$E$5,CB$5=VLOOKUP(Re_lo!$H$5,Re_lo!$N$5:$O$16,2,0)),AZ324,""))</f>
        <v/>
      </c>
      <c r="CC324" s="125" t="str">
        <f>IF(ISERR(IF(AND($I324=Re_lo!$E$5,CC$5=VLOOKUP(Re_lo!$H$5,Re_lo!$N$5:$O$16,2,0)),BA324,"")),"",IF(AND($I324=Re_lo!$E$5,CC$5=VLOOKUP(Re_lo!$H$5,Re_lo!$N$5:$O$16,2,0)),BA324,""))</f>
        <v/>
      </c>
      <c r="CD324" s="125" t="str">
        <f>IF(ISERR(IF(AND($I324=Re_lo!$E$5,CD$5=VLOOKUP(Re_lo!$H$5,Re_lo!$N$5:$O$16,2,0)),BB324,"")),"",IF(AND($I324=Re_lo!$E$5,CD$5=VLOOKUP(Re_lo!$H$5,Re_lo!$N$5:$O$16,2,0)),BB324,""))</f>
        <v/>
      </c>
      <c r="CF324" s="125" t="str">
        <f>IF($C324="","",COUNTIFS(Con_ve!$C$6:$C$1005,$C324,Con_ve!$Q$6:$Q$1005,Cad_cl!CF$5))</f>
        <v/>
      </c>
      <c r="CG324" s="125" t="str">
        <f>IF($C324="","",COUNTIFS(Con_ve!$C$6:$C$1005,$C324,Con_ve!$Q$6:$Q$1005,Cad_cl!CG$5))</f>
        <v/>
      </c>
      <c r="CH324" s="125" t="str">
        <f>IF($C324="","",COUNTIFS(Con_ve!$C$6:$C$1005,$C324,Con_ve!$Q$6:$Q$1005,Cad_cl!CH$5))</f>
        <v/>
      </c>
      <c r="CI324" s="125" t="str">
        <f>IF($C324="","",COUNTIFS(Con_ve!$C$6:$C$1005,$C324,Con_ve!$Q$6:$Q$1005,Cad_cl!CI$5))</f>
        <v/>
      </c>
      <c r="CJ324" s="125" t="str">
        <f>IF($C324="","",COUNTIFS(Con_ve!$C$6:$C$1005,$C324,Con_ve!$Q$6:$Q$1005,Cad_cl!CJ$5))</f>
        <v/>
      </c>
      <c r="CK324" s="125" t="str">
        <f>IF($C324="","",COUNTIFS(Con_ve!$C$6:$C$1005,$C324,Con_ve!$Q$6:$Q$1005,Cad_cl!CK$5))</f>
        <v/>
      </c>
      <c r="CL324" s="125" t="str">
        <f>IF($C324="","",COUNTIFS(Con_ve!$C$6:$C$1005,$C324,Con_ve!$Q$6:$Q$1005,Cad_cl!CL$5))</f>
        <v/>
      </c>
      <c r="CM324" s="125" t="str">
        <f>IF($C324="","",COUNTIFS(Con_ve!$C$6:$C$1005,$C324,Con_ve!$Q$6:$Q$1005,Cad_cl!CM$5))</f>
        <v/>
      </c>
      <c r="CN324" s="125" t="str">
        <f>IF($C324="","",COUNTIFS(Con_ve!$C$6:$C$1005,$C324,Con_ve!$Q$6:$Q$1005,Cad_cl!CN$5))</f>
        <v/>
      </c>
      <c r="CO324" s="125" t="str">
        <f>IF($C324="","",COUNTIFS(Con_ve!$C$6:$C$1005,$C324,Con_ve!$Q$6:$Q$1005,Cad_cl!CO$5))</f>
        <v/>
      </c>
      <c r="CP324" s="125" t="str">
        <f>IF($C324="","",COUNTIFS(Con_ve!$C$6:$C$1005,$C324,Con_ve!$Q$6:$Q$1005,Cad_cl!CP$5))</f>
        <v/>
      </c>
      <c r="CQ324" s="125" t="str">
        <f>IF($C324="","",COUNTIFS(Con_ve!$C$6:$C$1005,$C324,Con_ve!$Q$6:$Q$1005,Cad_cl!CQ$5))</f>
        <v/>
      </c>
      <c r="CR324" s="125">
        <f t="shared" si="14"/>
        <v>0</v>
      </c>
    </row>
    <row r="325" spans="3:96" ht="30" customHeight="1">
      <c r="C325" s="153"/>
      <c r="D325" s="153"/>
      <c r="E325" s="154"/>
      <c r="F325" s="153"/>
      <c r="G325" s="155"/>
      <c r="H325" s="153"/>
      <c r="I325" s="153"/>
      <c r="J325" s="132" t="s">
        <v>309</v>
      </c>
      <c r="K325" s="133" t="s">
        <v>309</v>
      </c>
      <c r="L325" s="153"/>
      <c r="M325" s="153"/>
      <c r="N325" s="153"/>
      <c r="O325" s="153"/>
      <c r="P325" s="153"/>
      <c r="Q325" s="153"/>
      <c r="AP325" s="134" t="str">
        <f>IF(ISERR(IF($C325="","",SUMIFS(Con_ve!$F$6:$F$1005,Con_ve!$C$6:$C$1005,$C325,Con_ve!$I$6:$I$1005,"Fechada",Con_ve!$Q$6:$Q$1005,Cad_cl!AP$5))),"",IF($C325="","",SUMIFS(Con_ve!$F$6:$F$1005,Con_ve!$C$6:$C$1005,$C325,Con_ve!$I$6:$I$1005,"Fechada",Con_ve!$Q$6:$Q$1005,Cad_cl!AP$5)))</f>
        <v/>
      </c>
      <c r="AQ325" s="134" t="str">
        <f>IF(ISERR(IF($C325="","",SUMIFS(Con_ve!$F$6:$F$1005,Con_ve!$C$6:$C$1005,$C325,Con_ve!$I$6:$I$1005,"Fechada",Con_ve!$Q$6:$Q$1005,Cad_cl!AQ$5))),"",IF($C325="","",SUMIFS(Con_ve!$F$6:$F$1005,Con_ve!$C$6:$C$1005,$C325,Con_ve!$I$6:$I$1005,"Fechada",Con_ve!$Q$6:$Q$1005,Cad_cl!AQ$5)))</f>
        <v/>
      </c>
      <c r="AR325" s="134" t="str">
        <f>IF(ISERR(IF($C325="","",SUMIFS(Con_ve!$F$6:$F$1005,Con_ve!$C$6:$C$1005,$C325,Con_ve!$I$6:$I$1005,"Fechada",Con_ve!$Q$6:$Q$1005,Cad_cl!AR$5))),"",IF($C325="","",SUMIFS(Con_ve!$F$6:$F$1005,Con_ve!$C$6:$C$1005,$C325,Con_ve!$I$6:$I$1005,"Fechada",Con_ve!$Q$6:$Q$1005,Cad_cl!AR$5)))</f>
        <v/>
      </c>
      <c r="AS325" s="134" t="str">
        <f>IF(ISERR(IF($C325="","",SUMIFS(Con_ve!$F$6:$F$1005,Con_ve!$C$6:$C$1005,$C325,Con_ve!$I$6:$I$1005,"Fechada",Con_ve!$Q$6:$Q$1005,Cad_cl!AS$5))),"",IF($C325="","",SUMIFS(Con_ve!$F$6:$F$1005,Con_ve!$C$6:$C$1005,$C325,Con_ve!$I$6:$I$1005,"Fechada",Con_ve!$Q$6:$Q$1005,Cad_cl!AS$5)))</f>
        <v/>
      </c>
      <c r="AT325" s="134" t="str">
        <f>IF(ISERR(IF($C325="","",SUMIFS(Con_ve!$F$6:$F$1005,Con_ve!$C$6:$C$1005,$C325,Con_ve!$I$6:$I$1005,"Fechada",Con_ve!$Q$6:$Q$1005,Cad_cl!AT$5))),"",IF($C325="","",SUMIFS(Con_ve!$F$6:$F$1005,Con_ve!$C$6:$C$1005,$C325,Con_ve!$I$6:$I$1005,"Fechada",Con_ve!$Q$6:$Q$1005,Cad_cl!AT$5)))</f>
        <v/>
      </c>
      <c r="AU325" s="134" t="str">
        <f>IF(ISERR(IF($C325="","",SUMIFS(Con_ve!$F$6:$F$1005,Con_ve!$C$6:$C$1005,$C325,Con_ve!$I$6:$I$1005,"Fechada",Con_ve!$Q$6:$Q$1005,Cad_cl!AU$5))),"",IF($C325="","",SUMIFS(Con_ve!$F$6:$F$1005,Con_ve!$C$6:$C$1005,$C325,Con_ve!$I$6:$I$1005,"Fechada",Con_ve!$Q$6:$Q$1005,Cad_cl!AU$5)))</f>
        <v/>
      </c>
      <c r="AV325" s="134" t="str">
        <f>IF(ISERR(IF($C325="","",SUMIFS(Con_ve!$F$6:$F$1005,Con_ve!$C$6:$C$1005,$C325,Con_ve!$I$6:$I$1005,"Fechada",Con_ve!$Q$6:$Q$1005,Cad_cl!AV$5))),"",IF($C325="","",SUMIFS(Con_ve!$F$6:$F$1005,Con_ve!$C$6:$C$1005,$C325,Con_ve!$I$6:$I$1005,"Fechada",Con_ve!$Q$6:$Q$1005,Cad_cl!AV$5)))</f>
        <v/>
      </c>
      <c r="AW325" s="134" t="str">
        <f>IF(ISERR(IF($C325="","",SUMIFS(Con_ve!$F$6:$F$1005,Con_ve!$C$6:$C$1005,$C325,Con_ve!$I$6:$I$1005,"Fechada",Con_ve!$Q$6:$Q$1005,Cad_cl!AW$5))),"",IF($C325="","",SUMIFS(Con_ve!$F$6:$F$1005,Con_ve!$C$6:$C$1005,$C325,Con_ve!$I$6:$I$1005,"Fechada",Con_ve!$Q$6:$Q$1005,Cad_cl!AW$5)))</f>
        <v/>
      </c>
      <c r="AX325" s="134" t="str">
        <f>IF(ISERR(IF($C325="","",SUMIFS(Con_ve!$F$6:$F$1005,Con_ve!$C$6:$C$1005,$C325,Con_ve!$I$6:$I$1005,"Fechada",Con_ve!$Q$6:$Q$1005,Cad_cl!AX$5))),"",IF($C325="","",SUMIFS(Con_ve!$F$6:$F$1005,Con_ve!$C$6:$C$1005,$C325,Con_ve!$I$6:$I$1005,"Fechada",Con_ve!$Q$6:$Q$1005,Cad_cl!AX$5)))</f>
        <v/>
      </c>
      <c r="AY325" s="134" t="str">
        <f>IF(ISERR(IF($C325="","",SUMIFS(Con_ve!$F$6:$F$1005,Con_ve!$C$6:$C$1005,$C325,Con_ve!$I$6:$I$1005,"Fechada",Con_ve!$Q$6:$Q$1005,Cad_cl!AY$5))),"",IF($C325="","",SUMIFS(Con_ve!$F$6:$F$1005,Con_ve!$C$6:$C$1005,$C325,Con_ve!$I$6:$I$1005,"Fechada",Con_ve!$Q$6:$Q$1005,Cad_cl!AY$5)))</f>
        <v/>
      </c>
      <c r="AZ325" s="134" t="str">
        <f>IF(ISERR(IF($C325="","",SUMIFS(Con_ve!$F$6:$F$1005,Con_ve!$C$6:$C$1005,$C325,Con_ve!$I$6:$I$1005,"Fechada",Con_ve!$Q$6:$Q$1005,Cad_cl!AZ$5))),"",IF($C325="","",SUMIFS(Con_ve!$F$6:$F$1005,Con_ve!$C$6:$C$1005,$C325,Con_ve!$I$6:$I$1005,"Fechada",Con_ve!$Q$6:$Q$1005,Cad_cl!AZ$5)))</f>
        <v/>
      </c>
      <c r="BA325" s="134" t="str">
        <f>IF(ISERR(IF($C325="","",SUMIFS(Con_ve!$F$6:$F$1005,Con_ve!$C$6:$C$1005,$C325,Con_ve!$I$6:$I$1005,"Fechada",Con_ve!$Q$6:$Q$1005,Cad_cl!BA$5))),"",IF($C325="","",SUMIFS(Con_ve!$F$6:$F$1005,Con_ve!$C$6:$C$1005,$C325,Con_ve!$I$6:$I$1005,"Fechada",Con_ve!$Q$6:$Q$1005,Cad_cl!BA$5)))</f>
        <v/>
      </c>
      <c r="BB325" s="134">
        <f t="shared" si="12"/>
        <v>0</v>
      </c>
      <c r="BD325" s="134" t="str">
        <f>IF(ISERR(IF($C325="","",SUMIFS(Con_ve!$F$6:$F$1005,Con_ve!$C$6:$C$1005,$C325,Con_ve!$I$6:$I$1005,"Em negociação",Con_ve!$Q$6:$Q$1005,Cad_cl!BD$5))),"",IF($C325="","",SUMIFS(Con_ve!$F$6:$F$1005,Con_ve!$C$6:$C$1005,$C325,Con_ve!$I$6:$I$1005,"Em negociação",Con_ve!$Q$6:$Q$1005,Cad_cl!BD$5)))</f>
        <v/>
      </c>
      <c r="BE325" s="134" t="str">
        <f>IF(ISERR(IF($C325="","",SUMIFS(Con_ve!$F$6:$F$1005,Con_ve!$C$6:$C$1005,$C325,Con_ve!$I$6:$I$1005,"Em negociação",Con_ve!$Q$6:$Q$1005,Cad_cl!BE$5))),"",IF($C325="","",SUMIFS(Con_ve!$F$6:$F$1005,Con_ve!$C$6:$C$1005,$C325,Con_ve!$I$6:$I$1005,"Em negociação",Con_ve!$Q$6:$Q$1005,Cad_cl!BE$5)))</f>
        <v/>
      </c>
      <c r="BF325" s="134" t="str">
        <f>IF(ISERR(IF($C325="","",SUMIFS(Con_ve!$F$6:$F$1005,Con_ve!$C$6:$C$1005,$C325,Con_ve!$I$6:$I$1005,"Em negociação",Con_ve!$Q$6:$Q$1005,Cad_cl!BF$5))),"",IF($C325="","",SUMIFS(Con_ve!$F$6:$F$1005,Con_ve!$C$6:$C$1005,$C325,Con_ve!$I$6:$I$1005,"Em negociação",Con_ve!$Q$6:$Q$1005,Cad_cl!BF$5)))</f>
        <v/>
      </c>
      <c r="BG325" s="134" t="str">
        <f>IF(ISERR(IF($C325="","",SUMIFS(Con_ve!$F$6:$F$1005,Con_ve!$C$6:$C$1005,$C325,Con_ve!$I$6:$I$1005,"Em negociação",Con_ve!$Q$6:$Q$1005,Cad_cl!BG$5))),"",IF($C325="","",SUMIFS(Con_ve!$F$6:$F$1005,Con_ve!$C$6:$C$1005,$C325,Con_ve!$I$6:$I$1005,"Em negociação",Con_ve!$Q$6:$Q$1005,Cad_cl!BG$5)))</f>
        <v/>
      </c>
      <c r="BH325" s="134" t="str">
        <f>IF(ISERR(IF($C325="","",SUMIFS(Con_ve!$F$6:$F$1005,Con_ve!$C$6:$C$1005,$C325,Con_ve!$I$6:$I$1005,"Em negociação",Con_ve!$Q$6:$Q$1005,Cad_cl!BH$5))),"",IF($C325="","",SUMIFS(Con_ve!$F$6:$F$1005,Con_ve!$C$6:$C$1005,$C325,Con_ve!$I$6:$I$1005,"Em negociação",Con_ve!$Q$6:$Q$1005,Cad_cl!BH$5)))</f>
        <v/>
      </c>
      <c r="BI325" s="134" t="str">
        <f>IF(ISERR(IF($C325="","",SUMIFS(Con_ve!$F$6:$F$1005,Con_ve!$C$6:$C$1005,$C325,Con_ve!$I$6:$I$1005,"Em negociação",Con_ve!$Q$6:$Q$1005,Cad_cl!BI$5))),"",IF($C325="","",SUMIFS(Con_ve!$F$6:$F$1005,Con_ve!$C$6:$C$1005,$C325,Con_ve!$I$6:$I$1005,"Em negociação",Con_ve!$Q$6:$Q$1005,Cad_cl!BI$5)))</f>
        <v/>
      </c>
      <c r="BJ325" s="134" t="str">
        <f>IF(ISERR(IF($C325="","",SUMIFS(Con_ve!$F$6:$F$1005,Con_ve!$C$6:$C$1005,$C325,Con_ve!$I$6:$I$1005,"Em negociação",Con_ve!$Q$6:$Q$1005,Cad_cl!BJ$5))),"",IF($C325="","",SUMIFS(Con_ve!$F$6:$F$1005,Con_ve!$C$6:$C$1005,$C325,Con_ve!$I$6:$I$1005,"Em negociação",Con_ve!$Q$6:$Q$1005,Cad_cl!BJ$5)))</f>
        <v/>
      </c>
      <c r="BK325" s="134" t="str">
        <f>IF(ISERR(IF($C325="","",SUMIFS(Con_ve!$F$6:$F$1005,Con_ve!$C$6:$C$1005,$C325,Con_ve!$I$6:$I$1005,"Em negociação",Con_ve!$Q$6:$Q$1005,Cad_cl!BK$5))),"",IF($C325="","",SUMIFS(Con_ve!$F$6:$F$1005,Con_ve!$C$6:$C$1005,$C325,Con_ve!$I$6:$I$1005,"Em negociação",Con_ve!$Q$6:$Q$1005,Cad_cl!BK$5)))</f>
        <v/>
      </c>
      <c r="BL325" s="134" t="str">
        <f>IF(ISERR(IF($C325="","",SUMIFS(Con_ve!$F$6:$F$1005,Con_ve!$C$6:$C$1005,$C325,Con_ve!$I$6:$I$1005,"Em negociação",Con_ve!$Q$6:$Q$1005,Cad_cl!BL$5))),"",IF($C325="","",SUMIFS(Con_ve!$F$6:$F$1005,Con_ve!$C$6:$C$1005,$C325,Con_ve!$I$6:$I$1005,"Em negociação",Con_ve!$Q$6:$Q$1005,Cad_cl!BL$5)))</f>
        <v/>
      </c>
      <c r="BM325" s="134" t="str">
        <f>IF(ISERR(IF($C325="","",SUMIFS(Con_ve!$F$6:$F$1005,Con_ve!$C$6:$C$1005,$C325,Con_ve!$I$6:$I$1005,"Em negociação",Con_ve!$Q$6:$Q$1005,Cad_cl!BM$5))),"",IF($C325="","",SUMIFS(Con_ve!$F$6:$F$1005,Con_ve!$C$6:$C$1005,$C325,Con_ve!$I$6:$I$1005,"Em negociação",Con_ve!$Q$6:$Q$1005,Cad_cl!BM$5)))</f>
        <v/>
      </c>
      <c r="BN325" s="134" t="str">
        <f>IF(ISERR(IF($C325="","",SUMIFS(Con_ve!$F$6:$F$1005,Con_ve!$C$6:$C$1005,$C325,Con_ve!$I$6:$I$1005,"Em negociação",Con_ve!$Q$6:$Q$1005,Cad_cl!BN$5))),"",IF($C325="","",SUMIFS(Con_ve!$F$6:$F$1005,Con_ve!$C$6:$C$1005,$C325,Con_ve!$I$6:$I$1005,"Em negociação",Con_ve!$Q$6:$Q$1005,Cad_cl!BN$5)))</f>
        <v/>
      </c>
      <c r="BO325" s="134" t="str">
        <f>IF(ISERR(IF($C325="","",SUMIFS(Con_ve!$F$6:$F$1005,Con_ve!$C$6:$C$1005,$C325,Con_ve!$I$6:$I$1005,"Em negociação",Con_ve!$Q$6:$Q$1005,Cad_cl!BO$5))),"",IF($C325="","",SUMIFS(Con_ve!$F$6:$F$1005,Con_ve!$C$6:$C$1005,$C325,Con_ve!$I$6:$I$1005,"Em negociação",Con_ve!$Q$6:$Q$1005,Cad_cl!BO$5)))</f>
        <v/>
      </c>
      <c r="BP325" s="134">
        <f t="shared" si="13"/>
        <v>0</v>
      </c>
      <c r="BR325" s="125" t="str">
        <f>IF(ISERR(IF(AND($I325=Re_lo!$E$5,BR$5=VLOOKUP(Re_lo!$H$5,Re_lo!$N$5:$O$16,2,0)),AP325,"")),"",IF(AND($I325=Re_lo!$E$5,BR$5=VLOOKUP(Re_lo!$H$5,Re_lo!$N$5:$O$16,2,0)),AP325,""))</f>
        <v/>
      </c>
      <c r="BS325" s="125" t="str">
        <f>IF(ISERR(IF(AND($I325=Re_lo!$E$5,BS$5=VLOOKUP(Re_lo!$H$5,Re_lo!$N$5:$O$16,2,0)),AQ325,"")),"",IF(AND($I325=Re_lo!$E$5,BS$5=VLOOKUP(Re_lo!$H$5,Re_lo!$N$5:$O$16,2,0)),AQ325,""))</f>
        <v/>
      </c>
      <c r="BT325" s="125" t="str">
        <f>IF(ISERR(IF(AND($I325=Re_lo!$E$5,BT$5=VLOOKUP(Re_lo!$H$5,Re_lo!$N$5:$O$16,2,0)),AR325,"")),"",IF(AND($I325=Re_lo!$E$5,BT$5=VLOOKUP(Re_lo!$H$5,Re_lo!$N$5:$O$16,2,0)),AR325,""))</f>
        <v/>
      </c>
      <c r="BU325" s="125" t="str">
        <f>IF(ISERR(IF(AND($I325=Re_lo!$E$5,BU$5=VLOOKUP(Re_lo!$H$5,Re_lo!$N$5:$O$16,2,0)),AS325,"")),"",IF(AND($I325=Re_lo!$E$5,BU$5=VLOOKUP(Re_lo!$H$5,Re_lo!$N$5:$O$16,2,0)),AS325,""))</f>
        <v/>
      </c>
      <c r="BV325" s="125" t="str">
        <f>IF(ISERR(IF(AND($I325=Re_lo!$E$5,BV$5=VLOOKUP(Re_lo!$H$5,Re_lo!$N$5:$O$16,2,0)),AT325,"")),"",IF(AND($I325=Re_lo!$E$5,BV$5=VLOOKUP(Re_lo!$H$5,Re_lo!$N$5:$O$16,2,0)),AT325,""))</f>
        <v/>
      </c>
      <c r="BW325" s="125" t="str">
        <f>IF(ISERR(IF(AND($I325=Re_lo!$E$5,BW$5=VLOOKUP(Re_lo!$H$5,Re_lo!$N$5:$O$16,2,0)),AU325,"")),"",IF(AND($I325=Re_lo!$E$5,BW$5=VLOOKUP(Re_lo!$H$5,Re_lo!$N$5:$O$16,2,0)),AU325,""))</f>
        <v/>
      </c>
      <c r="BX325" s="125" t="str">
        <f>IF(ISERR(IF(AND($I325=Re_lo!$E$5,BX$5=VLOOKUP(Re_lo!$H$5,Re_lo!$N$5:$O$16,2,0)),AV325,"")),"",IF(AND($I325=Re_lo!$E$5,BX$5=VLOOKUP(Re_lo!$H$5,Re_lo!$N$5:$O$16,2,0)),AV325,""))</f>
        <v/>
      </c>
      <c r="BY325" s="125" t="str">
        <f>IF(ISERR(IF(AND($I325=Re_lo!$E$5,BY$5=VLOOKUP(Re_lo!$H$5,Re_lo!$N$5:$O$16,2,0)),AW325,"")),"",IF(AND($I325=Re_lo!$E$5,BY$5=VLOOKUP(Re_lo!$H$5,Re_lo!$N$5:$O$16,2,0)),AW325,""))</f>
        <v/>
      </c>
      <c r="BZ325" s="125" t="str">
        <f>IF(ISERR(IF(AND($I325=Re_lo!$E$5,BZ$5=VLOOKUP(Re_lo!$H$5,Re_lo!$N$5:$O$16,2,0)),AX325,"")),"",IF(AND($I325=Re_lo!$E$5,BZ$5=VLOOKUP(Re_lo!$H$5,Re_lo!$N$5:$O$16,2,0)),AX325,""))</f>
        <v/>
      </c>
      <c r="CA325" s="125" t="str">
        <f>IF(ISERR(IF(AND($I325=Re_lo!$E$5,CA$5=VLOOKUP(Re_lo!$H$5,Re_lo!$N$5:$O$16,2,0)),AY325,"")),"",IF(AND($I325=Re_lo!$E$5,CA$5=VLOOKUP(Re_lo!$H$5,Re_lo!$N$5:$O$16,2,0)),AY325,""))</f>
        <v/>
      </c>
      <c r="CB325" s="125" t="str">
        <f>IF(ISERR(IF(AND($I325=Re_lo!$E$5,CB$5=VLOOKUP(Re_lo!$H$5,Re_lo!$N$5:$O$16,2,0)),AZ325,"")),"",IF(AND($I325=Re_lo!$E$5,CB$5=VLOOKUP(Re_lo!$H$5,Re_lo!$N$5:$O$16,2,0)),AZ325,""))</f>
        <v/>
      </c>
      <c r="CC325" s="125" t="str">
        <f>IF(ISERR(IF(AND($I325=Re_lo!$E$5,CC$5=VLOOKUP(Re_lo!$H$5,Re_lo!$N$5:$O$16,2,0)),BA325,"")),"",IF(AND($I325=Re_lo!$E$5,CC$5=VLOOKUP(Re_lo!$H$5,Re_lo!$N$5:$O$16,2,0)),BA325,""))</f>
        <v/>
      </c>
      <c r="CD325" s="125" t="str">
        <f>IF(ISERR(IF(AND($I325=Re_lo!$E$5,CD$5=VLOOKUP(Re_lo!$H$5,Re_lo!$N$5:$O$16,2,0)),BB325,"")),"",IF(AND($I325=Re_lo!$E$5,CD$5=VLOOKUP(Re_lo!$H$5,Re_lo!$N$5:$O$16,2,0)),BB325,""))</f>
        <v/>
      </c>
      <c r="CF325" s="125" t="str">
        <f>IF($C325="","",COUNTIFS(Con_ve!$C$6:$C$1005,$C325,Con_ve!$Q$6:$Q$1005,Cad_cl!CF$5))</f>
        <v/>
      </c>
      <c r="CG325" s="125" t="str">
        <f>IF($C325="","",COUNTIFS(Con_ve!$C$6:$C$1005,$C325,Con_ve!$Q$6:$Q$1005,Cad_cl!CG$5))</f>
        <v/>
      </c>
      <c r="CH325" s="125" t="str">
        <f>IF($C325="","",COUNTIFS(Con_ve!$C$6:$C$1005,$C325,Con_ve!$Q$6:$Q$1005,Cad_cl!CH$5))</f>
        <v/>
      </c>
      <c r="CI325" s="125" t="str">
        <f>IF($C325="","",COUNTIFS(Con_ve!$C$6:$C$1005,$C325,Con_ve!$Q$6:$Q$1005,Cad_cl!CI$5))</f>
        <v/>
      </c>
      <c r="CJ325" s="125" t="str">
        <f>IF($C325="","",COUNTIFS(Con_ve!$C$6:$C$1005,$C325,Con_ve!$Q$6:$Q$1005,Cad_cl!CJ$5))</f>
        <v/>
      </c>
      <c r="CK325" s="125" t="str">
        <f>IF($C325="","",COUNTIFS(Con_ve!$C$6:$C$1005,$C325,Con_ve!$Q$6:$Q$1005,Cad_cl!CK$5))</f>
        <v/>
      </c>
      <c r="CL325" s="125" t="str">
        <f>IF($C325="","",COUNTIFS(Con_ve!$C$6:$C$1005,$C325,Con_ve!$Q$6:$Q$1005,Cad_cl!CL$5))</f>
        <v/>
      </c>
      <c r="CM325" s="125" t="str">
        <f>IF($C325="","",COUNTIFS(Con_ve!$C$6:$C$1005,$C325,Con_ve!$Q$6:$Q$1005,Cad_cl!CM$5))</f>
        <v/>
      </c>
      <c r="CN325" s="125" t="str">
        <f>IF($C325="","",COUNTIFS(Con_ve!$C$6:$C$1005,$C325,Con_ve!$Q$6:$Q$1005,Cad_cl!CN$5))</f>
        <v/>
      </c>
      <c r="CO325" s="125" t="str">
        <f>IF($C325="","",COUNTIFS(Con_ve!$C$6:$C$1005,$C325,Con_ve!$Q$6:$Q$1005,Cad_cl!CO$5))</f>
        <v/>
      </c>
      <c r="CP325" s="125" t="str">
        <f>IF($C325="","",COUNTIFS(Con_ve!$C$6:$C$1005,$C325,Con_ve!$Q$6:$Q$1005,Cad_cl!CP$5))</f>
        <v/>
      </c>
      <c r="CQ325" s="125" t="str">
        <f>IF($C325="","",COUNTIFS(Con_ve!$C$6:$C$1005,$C325,Con_ve!$Q$6:$Q$1005,Cad_cl!CQ$5))</f>
        <v/>
      </c>
      <c r="CR325" s="125">
        <f t="shared" si="14"/>
        <v>0</v>
      </c>
    </row>
    <row r="326" spans="3:96" ht="30" customHeight="1">
      <c r="C326" s="153"/>
      <c r="D326" s="153"/>
      <c r="E326" s="154"/>
      <c r="F326" s="153"/>
      <c r="G326" s="155"/>
      <c r="H326" s="153"/>
      <c r="I326" s="153"/>
      <c r="J326" s="132" t="s">
        <v>309</v>
      </c>
      <c r="K326" s="133" t="s">
        <v>309</v>
      </c>
      <c r="L326" s="153"/>
      <c r="M326" s="153"/>
      <c r="N326" s="153"/>
      <c r="O326" s="153"/>
      <c r="P326" s="153"/>
      <c r="Q326" s="153"/>
      <c r="AP326" s="134" t="str">
        <f>IF(ISERR(IF($C326="","",SUMIFS(Con_ve!$F$6:$F$1005,Con_ve!$C$6:$C$1005,$C326,Con_ve!$I$6:$I$1005,"Fechada",Con_ve!$Q$6:$Q$1005,Cad_cl!AP$5))),"",IF($C326="","",SUMIFS(Con_ve!$F$6:$F$1005,Con_ve!$C$6:$C$1005,$C326,Con_ve!$I$6:$I$1005,"Fechada",Con_ve!$Q$6:$Q$1005,Cad_cl!AP$5)))</f>
        <v/>
      </c>
      <c r="AQ326" s="134" t="str">
        <f>IF(ISERR(IF($C326="","",SUMIFS(Con_ve!$F$6:$F$1005,Con_ve!$C$6:$C$1005,$C326,Con_ve!$I$6:$I$1005,"Fechada",Con_ve!$Q$6:$Q$1005,Cad_cl!AQ$5))),"",IF($C326="","",SUMIFS(Con_ve!$F$6:$F$1005,Con_ve!$C$6:$C$1005,$C326,Con_ve!$I$6:$I$1005,"Fechada",Con_ve!$Q$6:$Q$1005,Cad_cl!AQ$5)))</f>
        <v/>
      </c>
      <c r="AR326" s="134" t="str">
        <f>IF(ISERR(IF($C326="","",SUMIFS(Con_ve!$F$6:$F$1005,Con_ve!$C$6:$C$1005,$C326,Con_ve!$I$6:$I$1005,"Fechada",Con_ve!$Q$6:$Q$1005,Cad_cl!AR$5))),"",IF($C326="","",SUMIFS(Con_ve!$F$6:$F$1005,Con_ve!$C$6:$C$1005,$C326,Con_ve!$I$6:$I$1005,"Fechada",Con_ve!$Q$6:$Q$1005,Cad_cl!AR$5)))</f>
        <v/>
      </c>
      <c r="AS326" s="134" t="str">
        <f>IF(ISERR(IF($C326="","",SUMIFS(Con_ve!$F$6:$F$1005,Con_ve!$C$6:$C$1005,$C326,Con_ve!$I$6:$I$1005,"Fechada",Con_ve!$Q$6:$Q$1005,Cad_cl!AS$5))),"",IF($C326="","",SUMIFS(Con_ve!$F$6:$F$1005,Con_ve!$C$6:$C$1005,$C326,Con_ve!$I$6:$I$1005,"Fechada",Con_ve!$Q$6:$Q$1005,Cad_cl!AS$5)))</f>
        <v/>
      </c>
      <c r="AT326" s="134" t="str">
        <f>IF(ISERR(IF($C326="","",SUMIFS(Con_ve!$F$6:$F$1005,Con_ve!$C$6:$C$1005,$C326,Con_ve!$I$6:$I$1005,"Fechada",Con_ve!$Q$6:$Q$1005,Cad_cl!AT$5))),"",IF($C326="","",SUMIFS(Con_ve!$F$6:$F$1005,Con_ve!$C$6:$C$1005,$C326,Con_ve!$I$6:$I$1005,"Fechada",Con_ve!$Q$6:$Q$1005,Cad_cl!AT$5)))</f>
        <v/>
      </c>
      <c r="AU326" s="134" t="str">
        <f>IF(ISERR(IF($C326="","",SUMIFS(Con_ve!$F$6:$F$1005,Con_ve!$C$6:$C$1005,$C326,Con_ve!$I$6:$I$1005,"Fechada",Con_ve!$Q$6:$Q$1005,Cad_cl!AU$5))),"",IF($C326="","",SUMIFS(Con_ve!$F$6:$F$1005,Con_ve!$C$6:$C$1005,$C326,Con_ve!$I$6:$I$1005,"Fechada",Con_ve!$Q$6:$Q$1005,Cad_cl!AU$5)))</f>
        <v/>
      </c>
      <c r="AV326" s="134" t="str">
        <f>IF(ISERR(IF($C326="","",SUMIFS(Con_ve!$F$6:$F$1005,Con_ve!$C$6:$C$1005,$C326,Con_ve!$I$6:$I$1005,"Fechada",Con_ve!$Q$6:$Q$1005,Cad_cl!AV$5))),"",IF($C326="","",SUMIFS(Con_ve!$F$6:$F$1005,Con_ve!$C$6:$C$1005,$C326,Con_ve!$I$6:$I$1005,"Fechada",Con_ve!$Q$6:$Q$1005,Cad_cl!AV$5)))</f>
        <v/>
      </c>
      <c r="AW326" s="134" t="str">
        <f>IF(ISERR(IF($C326="","",SUMIFS(Con_ve!$F$6:$F$1005,Con_ve!$C$6:$C$1005,$C326,Con_ve!$I$6:$I$1005,"Fechada",Con_ve!$Q$6:$Q$1005,Cad_cl!AW$5))),"",IF($C326="","",SUMIFS(Con_ve!$F$6:$F$1005,Con_ve!$C$6:$C$1005,$C326,Con_ve!$I$6:$I$1005,"Fechada",Con_ve!$Q$6:$Q$1005,Cad_cl!AW$5)))</f>
        <v/>
      </c>
      <c r="AX326" s="134" t="str">
        <f>IF(ISERR(IF($C326="","",SUMIFS(Con_ve!$F$6:$F$1005,Con_ve!$C$6:$C$1005,$C326,Con_ve!$I$6:$I$1005,"Fechada",Con_ve!$Q$6:$Q$1005,Cad_cl!AX$5))),"",IF($C326="","",SUMIFS(Con_ve!$F$6:$F$1005,Con_ve!$C$6:$C$1005,$C326,Con_ve!$I$6:$I$1005,"Fechada",Con_ve!$Q$6:$Q$1005,Cad_cl!AX$5)))</f>
        <v/>
      </c>
      <c r="AY326" s="134" t="str">
        <f>IF(ISERR(IF($C326="","",SUMIFS(Con_ve!$F$6:$F$1005,Con_ve!$C$6:$C$1005,$C326,Con_ve!$I$6:$I$1005,"Fechada",Con_ve!$Q$6:$Q$1005,Cad_cl!AY$5))),"",IF($C326="","",SUMIFS(Con_ve!$F$6:$F$1005,Con_ve!$C$6:$C$1005,$C326,Con_ve!$I$6:$I$1005,"Fechada",Con_ve!$Q$6:$Q$1005,Cad_cl!AY$5)))</f>
        <v/>
      </c>
      <c r="AZ326" s="134" t="str">
        <f>IF(ISERR(IF($C326="","",SUMIFS(Con_ve!$F$6:$F$1005,Con_ve!$C$6:$C$1005,$C326,Con_ve!$I$6:$I$1005,"Fechada",Con_ve!$Q$6:$Q$1005,Cad_cl!AZ$5))),"",IF($C326="","",SUMIFS(Con_ve!$F$6:$F$1005,Con_ve!$C$6:$C$1005,$C326,Con_ve!$I$6:$I$1005,"Fechada",Con_ve!$Q$6:$Q$1005,Cad_cl!AZ$5)))</f>
        <v/>
      </c>
      <c r="BA326" s="134" t="str">
        <f>IF(ISERR(IF($C326="","",SUMIFS(Con_ve!$F$6:$F$1005,Con_ve!$C$6:$C$1005,$C326,Con_ve!$I$6:$I$1005,"Fechada",Con_ve!$Q$6:$Q$1005,Cad_cl!BA$5))),"",IF($C326="","",SUMIFS(Con_ve!$F$6:$F$1005,Con_ve!$C$6:$C$1005,$C326,Con_ve!$I$6:$I$1005,"Fechada",Con_ve!$Q$6:$Q$1005,Cad_cl!BA$5)))</f>
        <v/>
      </c>
      <c r="BB326" s="134">
        <f t="shared" si="12"/>
        <v>0</v>
      </c>
      <c r="BD326" s="134" t="str">
        <f>IF(ISERR(IF($C326="","",SUMIFS(Con_ve!$F$6:$F$1005,Con_ve!$C$6:$C$1005,$C326,Con_ve!$I$6:$I$1005,"Em negociação",Con_ve!$Q$6:$Q$1005,Cad_cl!BD$5))),"",IF($C326="","",SUMIFS(Con_ve!$F$6:$F$1005,Con_ve!$C$6:$C$1005,$C326,Con_ve!$I$6:$I$1005,"Em negociação",Con_ve!$Q$6:$Q$1005,Cad_cl!BD$5)))</f>
        <v/>
      </c>
      <c r="BE326" s="134" t="str">
        <f>IF(ISERR(IF($C326="","",SUMIFS(Con_ve!$F$6:$F$1005,Con_ve!$C$6:$C$1005,$C326,Con_ve!$I$6:$I$1005,"Em negociação",Con_ve!$Q$6:$Q$1005,Cad_cl!BE$5))),"",IF($C326="","",SUMIFS(Con_ve!$F$6:$F$1005,Con_ve!$C$6:$C$1005,$C326,Con_ve!$I$6:$I$1005,"Em negociação",Con_ve!$Q$6:$Q$1005,Cad_cl!BE$5)))</f>
        <v/>
      </c>
      <c r="BF326" s="134" t="str">
        <f>IF(ISERR(IF($C326="","",SUMIFS(Con_ve!$F$6:$F$1005,Con_ve!$C$6:$C$1005,$C326,Con_ve!$I$6:$I$1005,"Em negociação",Con_ve!$Q$6:$Q$1005,Cad_cl!BF$5))),"",IF($C326="","",SUMIFS(Con_ve!$F$6:$F$1005,Con_ve!$C$6:$C$1005,$C326,Con_ve!$I$6:$I$1005,"Em negociação",Con_ve!$Q$6:$Q$1005,Cad_cl!BF$5)))</f>
        <v/>
      </c>
      <c r="BG326" s="134" t="str">
        <f>IF(ISERR(IF($C326="","",SUMIFS(Con_ve!$F$6:$F$1005,Con_ve!$C$6:$C$1005,$C326,Con_ve!$I$6:$I$1005,"Em negociação",Con_ve!$Q$6:$Q$1005,Cad_cl!BG$5))),"",IF($C326="","",SUMIFS(Con_ve!$F$6:$F$1005,Con_ve!$C$6:$C$1005,$C326,Con_ve!$I$6:$I$1005,"Em negociação",Con_ve!$Q$6:$Q$1005,Cad_cl!BG$5)))</f>
        <v/>
      </c>
      <c r="BH326" s="134" t="str">
        <f>IF(ISERR(IF($C326="","",SUMIFS(Con_ve!$F$6:$F$1005,Con_ve!$C$6:$C$1005,$C326,Con_ve!$I$6:$I$1005,"Em negociação",Con_ve!$Q$6:$Q$1005,Cad_cl!BH$5))),"",IF($C326="","",SUMIFS(Con_ve!$F$6:$F$1005,Con_ve!$C$6:$C$1005,$C326,Con_ve!$I$6:$I$1005,"Em negociação",Con_ve!$Q$6:$Q$1005,Cad_cl!BH$5)))</f>
        <v/>
      </c>
      <c r="BI326" s="134" t="str">
        <f>IF(ISERR(IF($C326="","",SUMIFS(Con_ve!$F$6:$F$1005,Con_ve!$C$6:$C$1005,$C326,Con_ve!$I$6:$I$1005,"Em negociação",Con_ve!$Q$6:$Q$1005,Cad_cl!BI$5))),"",IF($C326="","",SUMIFS(Con_ve!$F$6:$F$1005,Con_ve!$C$6:$C$1005,$C326,Con_ve!$I$6:$I$1005,"Em negociação",Con_ve!$Q$6:$Q$1005,Cad_cl!BI$5)))</f>
        <v/>
      </c>
      <c r="BJ326" s="134" t="str">
        <f>IF(ISERR(IF($C326="","",SUMIFS(Con_ve!$F$6:$F$1005,Con_ve!$C$6:$C$1005,$C326,Con_ve!$I$6:$I$1005,"Em negociação",Con_ve!$Q$6:$Q$1005,Cad_cl!BJ$5))),"",IF($C326="","",SUMIFS(Con_ve!$F$6:$F$1005,Con_ve!$C$6:$C$1005,$C326,Con_ve!$I$6:$I$1005,"Em negociação",Con_ve!$Q$6:$Q$1005,Cad_cl!BJ$5)))</f>
        <v/>
      </c>
      <c r="BK326" s="134" t="str">
        <f>IF(ISERR(IF($C326="","",SUMIFS(Con_ve!$F$6:$F$1005,Con_ve!$C$6:$C$1005,$C326,Con_ve!$I$6:$I$1005,"Em negociação",Con_ve!$Q$6:$Q$1005,Cad_cl!BK$5))),"",IF($C326="","",SUMIFS(Con_ve!$F$6:$F$1005,Con_ve!$C$6:$C$1005,$C326,Con_ve!$I$6:$I$1005,"Em negociação",Con_ve!$Q$6:$Q$1005,Cad_cl!BK$5)))</f>
        <v/>
      </c>
      <c r="BL326" s="134" t="str">
        <f>IF(ISERR(IF($C326="","",SUMIFS(Con_ve!$F$6:$F$1005,Con_ve!$C$6:$C$1005,$C326,Con_ve!$I$6:$I$1005,"Em negociação",Con_ve!$Q$6:$Q$1005,Cad_cl!BL$5))),"",IF($C326="","",SUMIFS(Con_ve!$F$6:$F$1005,Con_ve!$C$6:$C$1005,$C326,Con_ve!$I$6:$I$1005,"Em negociação",Con_ve!$Q$6:$Q$1005,Cad_cl!BL$5)))</f>
        <v/>
      </c>
      <c r="BM326" s="134" t="str">
        <f>IF(ISERR(IF($C326="","",SUMIFS(Con_ve!$F$6:$F$1005,Con_ve!$C$6:$C$1005,$C326,Con_ve!$I$6:$I$1005,"Em negociação",Con_ve!$Q$6:$Q$1005,Cad_cl!BM$5))),"",IF($C326="","",SUMIFS(Con_ve!$F$6:$F$1005,Con_ve!$C$6:$C$1005,$C326,Con_ve!$I$6:$I$1005,"Em negociação",Con_ve!$Q$6:$Q$1005,Cad_cl!BM$5)))</f>
        <v/>
      </c>
      <c r="BN326" s="134" t="str">
        <f>IF(ISERR(IF($C326="","",SUMIFS(Con_ve!$F$6:$F$1005,Con_ve!$C$6:$C$1005,$C326,Con_ve!$I$6:$I$1005,"Em negociação",Con_ve!$Q$6:$Q$1005,Cad_cl!BN$5))),"",IF($C326="","",SUMIFS(Con_ve!$F$6:$F$1005,Con_ve!$C$6:$C$1005,$C326,Con_ve!$I$6:$I$1005,"Em negociação",Con_ve!$Q$6:$Q$1005,Cad_cl!BN$5)))</f>
        <v/>
      </c>
      <c r="BO326" s="134" t="str">
        <f>IF(ISERR(IF($C326="","",SUMIFS(Con_ve!$F$6:$F$1005,Con_ve!$C$6:$C$1005,$C326,Con_ve!$I$6:$I$1005,"Em negociação",Con_ve!$Q$6:$Q$1005,Cad_cl!BO$5))),"",IF($C326="","",SUMIFS(Con_ve!$F$6:$F$1005,Con_ve!$C$6:$C$1005,$C326,Con_ve!$I$6:$I$1005,"Em negociação",Con_ve!$Q$6:$Q$1005,Cad_cl!BO$5)))</f>
        <v/>
      </c>
      <c r="BP326" s="134">
        <f t="shared" si="13"/>
        <v>0</v>
      </c>
      <c r="BR326" s="125" t="str">
        <f>IF(ISERR(IF(AND($I326=Re_lo!$E$5,BR$5=VLOOKUP(Re_lo!$H$5,Re_lo!$N$5:$O$16,2,0)),AP326,"")),"",IF(AND($I326=Re_lo!$E$5,BR$5=VLOOKUP(Re_lo!$H$5,Re_lo!$N$5:$O$16,2,0)),AP326,""))</f>
        <v/>
      </c>
      <c r="BS326" s="125" t="str">
        <f>IF(ISERR(IF(AND($I326=Re_lo!$E$5,BS$5=VLOOKUP(Re_lo!$H$5,Re_lo!$N$5:$O$16,2,0)),AQ326,"")),"",IF(AND($I326=Re_lo!$E$5,BS$5=VLOOKUP(Re_lo!$H$5,Re_lo!$N$5:$O$16,2,0)),AQ326,""))</f>
        <v/>
      </c>
      <c r="BT326" s="125" t="str">
        <f>IF(ISERR(IF(AND($I326=Re_lo!$E$5,BT$5=VLOOKUP(Re_lo!$H$5,Re_lo!$N$5:$O$16,2,0)),AR326,"")),"",IF(AND($I326=Re_lo!$E$5,BT$5=VLOOKUP(Re_lo!$H$5,Re_lo!$N$5:$O$16,2,0)),AR326,""))</f>
        <v/>
      </c>
      <c r="BU326" s="125" t="str">
        <f>IF(ISERR(IF(AND($I326=Re_lo!$E$5,BU$5=VLOOKUP(Re_lo!$H$5,Re_lo!$N$5:$O$16,2,0)),AS326,"")),"",IF(AND($I326=Re_lo!$E$5,BU$5=VLOOKUP(Re_lo!$H$5,Re_lo!$N$5:$O$16,2,0)),AS326,""))</f>
        <v/>
      </c>
      <c r="BV326" s="125" t="str">
        <f>IF(ISERR(IF(AND($I326=Re_lo!$E$5,BV$5=VLOOKUP(Re_lo!$H$5,Re_lo!$N$5:$O$16,2,0)),AT326,"")),"",IF(AND($I326=Re_lo!$E$5,BV$5=VLOOKUP(Re_lo!$H$5,Re_lo!$N$5:$O$16,2,0)),AT326,""))</f>
        <v/>
      </c>
      <c r="BW326" s="125" t="str">
        <f>IF(ISERR(IF(AND($I326=Re_lo!$E$5,BW$5=VLOOKUP(Re_lo!$H$5,Re_lo!$N$5:$O$16,2,0)),AU326,"")),"",IF(AND($I326=Re_lo!$E$5,BW$5=VLOOKUP(Re_lo!$H$5,Re_lo!$N$5:$O$16,2,0)),AU326,""))</f>
        <v/>
      </c>
      <c r="BX326" s="125" t="str">
        <f>IF(ISERR(IF(AND($I326=Re_lo!$E$5,BX$5=VLOOKUP(Re_lo!$H$5,Re_lo!$N$5:$O$16,2,0)),AV326,"")),"",IF(AND($I326=Re_lo!$E$5,BX$5=VLOOKUP(Re_lo!$H$5,Re_lo!$N$5:$O$16,2,0)),AV326,""))</f>
        <v/>
      </c>
      <c r="BY326" s="125" t="str">
        <f>IF(ISERR(IF(AND($I326=Re_lo!$E$5,BY$5=VLOOKUP(Re_lo!$H$5,Re_lo!$N$5:$O$16,2,0)),AW326,"")),"",IF(AND($I326=Re_lo!$E$5,BY$5=VLOOKUP(Re_lo!$H$5,Re_lo!$N$5:$O$16,2,0)),AW326,""))</f>
        <v/>
      </c>
      <c r="BZ326" s="125" t="str">
        <f>IF(ISERR(IF(AND($I326=Re_lo!$E$5,BZ$5=VLOOKUP(Re_lo!$H$5,Re_lo!$N$5:$O$16,2,0)),AX326,"")),"",IF(AND($I326=Re_lo!$E$5,BZ$5=VLOOKUP(Re_lo!$H$5,Re_lo!$N$5:$O$16,2,0)),AX326,""))</f>
        <v/>
      </c>
      <c r="CA326" s="125" t="str">
        <f>IF(ISERR(IF(AND($I326=Re_lo!$E$5,CA$5=VLOOKUP(Re_lo!$H$5,Re_lo!$N$5:$O$16,2,0)),AY326,"")),"",IF(AND($I326=Re_lo!$E$5,CA$5=VLOOKUP(Re_lo!$H$5,Re_lo!$N$5:$O$16,2,0)),AY326,""))</f>
        <v/>
      </c>
      <c r="CB326" s="125" t="str">
        <f>IF(ISERR(IF(AND($I326=Re_lo!$E$5,CB$5=VLOOKUP(Re_lo!$H$5,Re_lo!$N$5:$O$16,2,0)),AZ326,"")),"",IF(AND($I326=Re_lo!$E$5,CB$5=VLOOKUP(Re_lo!$H$5,Re_lo!$N$5:$O$16,2,0)),AZ326,""))</f>
        <v/>
      </c>
      <c r="CC326" s="125" t="str">
        <f>IF(ISERR(IF(AND($I326=Re_lo!$E$5,CC$5=VLOOKUP(Re_lo!$H$5,Re_lo!$N$5:$O$16,2,0)),BA326,"")),"",IF(AND($I326=Re_lo!$E$5,CC$5=VLOOKUP(Re_lo!$H$5,Re_lo!$N$5:$O$16,2,0)),BA326,""))</f>
        <v/>
      </c>
      <c r="CD326" s="125" t="str">
        <f>IF(ISERR(IF(AND($I326=Re_lo!$E$5,CD$5=VLOOKUP(Re_lo!$H$5,Re_lo!$N$5:$O$16,2,0)),BB326,"")),"",IF(AND($I326=Re_lo!$E$5,CD$5=VLOOKUP(Re_lo!$H$5,Re_lo!$N$5:$O$16,2,0)),BB326,""))</f>
        <v/>
      </c>
      <c r="CF326" s="125" t="str">
        <f>IF($C326="","",COUNTIFS(Con_ve!$C$6:$C$1005,$C326,Con_ve!$Q$6:$Q$1005,Cad_cl!CF$5))</f>
        <v/>
      </c>
      <c r="CG326" s="125" t="str">
        <f>IF($C326="","",COUNTIFS(Con_ve!$C$6:$C$1005,$C326,Con_ve!$Q$6:$Q$1005,Cad_cl!CG$5))</f>
        <v/>
      </c>
      <c r="CH326" s="125" t="str">
        <f>IF($C326="","",COUNTIFS(Con_ve!$C$6:$C$1005,$C326,Con_ve!$Q$6:$Q$1005,Cad_cl!CH$5))</f>
        <v/>
      </c>
      <c r="CI326" s="125" t="str">
        <f>IF($C326="","",COUNTIFS(Con_ve!$C$6:$C$1005,$C326,Con_ve!$Q$6:$Q$1005,Cad_cl!CI$5))</f>
        <v/>
      </c>
      <c r="CJ326" s="125" t="str">
        <f>IF($C326="","",COUNTIFS(Con_ve!$C$6:$C$1005,$C326,Con_ve!$Q$6:$Q$1005,Cad_cl!CJ$5))</f>
        <v/>
      </c>
      <c r="CK326" s="125" t="str">
        <f>IF($C326="","",COUNTIFS(Con_ve!$C$6:$C$1005,$C326,Con_ve!$Q$6:$Q$1005,Cad_cl!CK$5))</f>
        <v/>
      </c>
      <c r="CL326" s="125" t="str">
        <f>IF($C326="","",COUNTIFS(Con_ve!$C$6:$C$1005,$C326,Con_ve!$Q$6:$Q$1005,Cad_cl!CL$5))</f>
        <v/>
      </c>
      <c r="CM326" s="125" t="str">
        <f>IF($C326="","",COUNTIFS(Con_ve!$C$6:$C$1005,$C326,Con_ve!$Q$6:$Q$1005,Cad_cl!CM$5))</f>
        <v/>
      </c>
      <c r="CN326" s="125" t="str">
        <f>IF($C326="","",COUNTIFS(Con_ve!$C$6:$C$1005,$C326,Con_ve!$Q$6:$Q$1005,Cad_cl!CN$5))</f>
        <v/>
      </c>
      <c r="CO326" s="125" t="str">
        <f>IF($C326="","",COUNTIFS(Con_ve!$C$6:$C$1005,$C326,Con_ve!$Q$6:$Q$1005,Cad_cl!CO$5))</f>
        <v/>
      </c>
      <c r="CP326" s="125" t="str">
        <f>IF($C326="","",COUNTIFS(Con_ve!$C$6:$C$1005,$C326,Con_ve!$Q$6:$Q$1005,Cad_cl!CP$5))</f>
        <v/>
      </c>
      <c r="CQ326" s="125" t="str">
        <f>IF($C326="","",COUNTIFS(Con_ve!$C$6:$C$1005,$C326,Con_ve!$Q$6:$Q$1005,Cad_cl!CQ$5))</f>
        <v/>
      </c>
      <c r="CR326" s="125">
        <f t="shared" si="14"/>
        <v>0</v>
      </c>
    </row>
    <row r="327" spans="3:96" ht="30" customHeight="1">
      <c r="C327" s="153"/>
      <c r="D327" s="153"/>
      <c r="E327" s="154"/>
      <c r="F327" s="153"/>
      <c r="G327" s="155"/>
      <c r="H327" s="153"/>
      <c r="I327" s="153"/>
      <c r="J327" s="132" t="s">
        <v>309</v>
      </c>
      <c r="K327" s="133" t="s">
        <v>309</v>
      </c>
      <c r="L327" s="153"/>
      <c r="M327" s="153"/>
      <c r="N327" s="153"/>
      <c r="O327" s="153"/>
      <c r="P327" s="153"/>
      <c r="Q327" s="153"/>
      <c r="AP327" s="134" t="str">
        <f>IF(ISERR(IF($C327="","",SUMIFS(Con_ve!$F$6:$F$1005,Con_ve!$C$6:$C$1005,$C327,Con_ve!$I$6:$I$1005,"Fechada",Con_ve!$Q$6:$Q$1005,Cad_cl!AP$5))),"",IF($C327="","",SUMIFS(Con_ve!$F$6:$F$1005,Con_ve!$C$6:$C$1005,$C327,Con_ve!$I$6:$I$1005,"Fechada",Con_ve!$Q$6:$Q$1005,Cad_cl!AP$5)))</f>
        <v/>
      </c>
      <c r="AQ327" s="134" t="str">
        <f>IF(ISERR(IF($C327="","",SUMIFS(Con_ve!$F$6:$F$1005,Con_ve!$C$6:$C$1005,$C327,Con_ve!$I$6:$I$1005,"Fechada",Con_ve!$Q$6:$Q$1005,Cad_cl!AQ$5))),"",IF($C327="","",SUMIFS(Con_ve!$F$6:$F$1005,Con_ve!$C$6:$C$1005,$C327,Con_ve!$I$6:$I$1005,"Fechada",Con_ve!$Q$6:$Q$1005,Cad_cl!AQ$5)))</f>
        <v/>
      </c>
      <c r="AR327" s="134" t="str">
        <f>IF(ISERR(IF($C327="","",SUMIFS(Con_ve!$F$6:$F$1005,Con_ve!$C$6:$C$1005,$C327,Con_ve!$I$6:$I$1005,"Fechada",Con_ve!$Q$6:$Q$1005,Cad_cl!AR$5))),"",IF($C327="","",SUMIFS(Con_ve!$F$6:$F$1005,Con_ve!$C$6:$C$1005,$C327,Con_ve!$I$6:$I$1005,"Fechada",Con_ve!$Q$6:$Q$1005,Cad_cl!AR$5)))</f>
        <v/>
      </c>
      <c r="AS327" s="134" t="str">
        <f>IF(ISERR(IF($C327="","",SUMIFS(Con_ve!$F$6:$F$1005,Con_ve!$C$6:$C$1005,$C327,Con_ve!$I$6:$I$1005,"Fechada",Con_ve!$Q$6:$Q$1005,Cad_cl!AS$5))),"",IF($C327="","",SUMIFS(Con_ve!$F$6:$F$1005,Con_ve!$C$6:$C$1005,$C327,Con_ve!$I$6:$I$1005,"Fechada",Con_ve!$Q$6:$Q$1005,Cad_cl!AS$5)))</f>
        <v/>
      </c>
      <c r="AT327" s="134" t="str">
        <f>IF(ISERR(IF($C327="","",SUMIFS(Con_ve!$F$6:$F$1005,Con_ve!$C$6:$C$1005,$C327,Con_ve!$I$6:$I$1005,"Fechada",Con_ve!$Q$6:$Q$1005,Cad_cl!AT$5))),"",IF($C327="","",SUMIFS(Con_ve!$F$6:$F$1005,Con_ve!$C$6:$C$1005,$C327,Con_ve!$I$6:$I$1005,"Fechada",Con_ve!$Q$6:$Q$1005,Cad_cl!AT$5)))</f>
        <v/>
      </c>
      <c r="AU327" s="134" t="str">
        <f>IF(ISERR(IF($C327="","",SUMIFS(Con_ve!$F$6:$F$1005,Con_ve!$C$6:$C$1005,$C327,Con_ve!$I$6:$I$1005,"Fechada",Con_ve!$Q$6:$Q$1005,Cad_cl!AU$5))),"",IF($C327="","",SUMIFS(Con_ve!$F$6:$F$1005,Con_ve!$C$6:$C$1005,$C327,Con_ve!$I$6:$I$1005,"Fechada",Con_ve!$Q$6:$Q$1005,Cad_cl!AU$5)))</f>
        <v/>
      </c>
      <c r="AV327" s="134" t="str">
        <f>IF(ISERR(IF($C327="","",SUMIFS(Con_ve!$F$6:$F$1005,Con_ve!$C$6:$C$1005,$C327,Con_ve!$I$6:$I$1005,"Fechada",Con_ve!$Q$6:$Q$1005,Cad_cl!AV$5))),"",IF($C327="","",SUMIFS(Con_ve!$F$6:$F$1005,Con_ve!$C$6:$C$1005,$C327,Con_ve!$I$6:$I$1005,"Fechada",Con_ve!$Q$6:$Q$1005,Cad_cl!AV$5)))</f>
        <v/>
      </c>
      <c r="AW327" s="134" t="str">
        <f>IF(ISERR(IF($C327="","",SUMIFS(Con_ve!$F$6:$F$1005,Con_ve!$C$6:$C$1005,$C327,Con_ve!$I$6:$I$1005,"Fechada",Con_ve!$Q$6:$Q$1005,Cad_cl!AW$5))),"",IF($C327="","",SUMIFS(Con_ve!$F$6:$F$1005,Con_ve!$C$6:$C$1005,$C327,Con_ve!$I$6:$I$1005,"Fechada",Con_ve!$Q$6:$Q$1005,Cad_cl!AW$5)))</f>
        <v/>
      </c>
      <c r="AX327" s="134" t="str">
        <f>IF(ISERR(IF($C327="","",SUMIFS(Con_ve!$F$6:$F$1005,Con_ve!$C$6:$C$1005,$C327,Con_ve!$I$6:$I$1005,"Fechada",Con_ve!$Q$6:$Q$1005,Cad_cl!AX$5))),"",IF($C327="","",SUMIFS(Con_ve!$F$6:$F$1005,Con_ve!$C$6:$C$1005,$C327,Con_ve!$I$6:$I$1005,"Fechada",Con_ve!$Q$6:$Q$1005,Cad_cl!AX$5)))</f>
        <v/>
      </c>
      <c r="AY327" s="134" t="str">
        <f>IF(ISERR(IF($C327="","",SUMIFS(Con_ve!$F$6:$F$1005,Con_ve!$C$6:$C$1005,$C327,Con_ve!$I$6:$I$1005,"Fechada",Con_ve!$Q$6:$Q$1005,Cad_cl!AY$5))),"",IF($C327="","",SUMIFS(Con_ve!$F$6:$F$1005,Con_ve!$C$6:$C$1005,$C327,Con_ve!$I$6:$I$1005,"Fechada",Con_ve!$Q$6:$Q$1005,Cad_cl!AY$5)))</f>
        <v/>
      </c>
      <c r="AZ327" s="134" t="str">
        <f>IF(ISERR(IF($C327="","",SUMIFS(Con_ve!$F$6:$F$1005,Con_ve!$C$6:$C$1005,$C327,Con_ve!$I$6:$I$1005,"Fechada",Con_ve!$Q$6:$Q$1005,Cad_cl!AZ$5))),"",IF($C327="","",SUMIFS(Con_ve!$F$6:$F$1005,Con_ve!$C$6:$C$1005,$C327,Con_ve!$I$6:$I$1005,"Fechada",Con_ve!$Q$6:$Q$1005,Cad_cl!AZ$5)))</f>
        <v/>
      </c>
      <c r="BA327" s="134" t="str">
        <f>IF(ISERR(IF($C327="","",SUMIFS(Con_ve!$F$6:$F$1005,Con_ve!$C$6:$C$1005,$C327,Con_ve!$I$6:$I$1005,"Fechada",Con_ve!$Q$6:$Q$1005,Cad_cl!BA$5))),"",IF($C327="","",SUMIFS(Con_ve!$F$6:$F$1005,Con_ve!$C$6:$C$1005,$C327,Con_ve!$I$6:$I$1005,"Fechada",Con_ve!$Q$6:$Q$1005,Cad_cl!BA$5)))</f>
        <v/>
      </c>
      <c r="BB327" s="134">
        <f t="shared" ref="BB327:BB390" si="15">SUM(AP327:BA327)</f>
        <v>0</v>
      </c>
      <c r="BD327" s="134" t="str">
        <f>IF(ISERR(IF($C327="","",SUMIFS(Con_ve!$F$6:$F$1005,Con_ve!$C$6:$C$1005,$C327,Con_ve!$I$6:$I$1005,"Em negociação",Con_ve!$Q$6:$Q$1005,Cad_cl!BD$5))),"",IF($C327="","",SUMIFS(Con_ve!$F$6:$F$1005,Con_ve!$C$6:$C$1005,$C327,Con_ve!$I$6:$I$1005,"Em negociação",Con_ve!$Q$6:$Q$1005,Cad_cl!BD$5)))</f>
        <v/>
      </c>
      <c r="BE327" s="134" t="str">
        <f>IF(ISERR(IF($C327="","",SUMIFS(Con_ve!$F$6:$F$1005,Con_ve!$C$6:$C$1005,$C327,Con_ve!$I$6:$I$1005,"Em negociação",Con_ve!$Q$6:$Q$1005,Cad_cl!BE$5))),"",IF($C327="","",SUMIFS(Con_ve!$F$6:$F$1005,Con_ve!$C$6:$C$1005,$C327,Con_ve!$I$6:$I$1005,"Em negociação",Con_ve!$Q$6:$Q$1005,Cad_cl!BE$5)))</f>
        <v/>
      </c>
      <c r="BF327" s="134" t="str">
        <f>IF(ISERR(IF($C327="","",SUMIFS(Con_ve!$F$6:$F$1005,Con_ve!$C$6:$C$1005,$C327,Con_ve!$I$6:$I$1005,"Em negociação",Con_ve!$Q$6:$Q$1005,Cad_cl!BF$5))),"",IF($C327="","",SUMIFS(Con_ve!$F$6:$F$1005,Con_ve!$C$6:$C$1005,$C327,Con_ve!$I$6:$I$1005,"Em negociação",Con_ve!$Q$6:$Q$1005,Cad_cl!BF$5)))</f>
        <v/>
      </c>
      <c r="BG327" s="134" t="str">
        <f>IF(ISERR(IF($C327="","",SUMIFS(Con_ve!$F$6:$F$1005,Con_ve!$C$6:$C$1005,$C327,Con_ve!$I$6:$I$1005,"Em negociação",Con_ve!$Q$6:$Q$1005,Cad_cl!BG$5))),"",IF($C327="","",SUMIFS(Con_ve!$F$6:$F$1005,Con_ve!$C$6:$C$1005,$C327,Con_ve!$I$6:$I$1005,"Em negociação",Con_ve!$Q$6:$Q$1005,Cad_cl!BG$5)))</f>
        <v/>
      </c>
      <c r="BH327" s="134" t="str">
        <f>IF(ISERR(IF($C327="","",SUMIFS(Con_ve!$F$6:$F$1005,Con_ve!$C$6:$C$1005,$C327,Con_ve!$I$6:$I$1005,"Em negociação",Con_ve!$Q$6:$Q$1005,Cad_cl!BH$5))),"",IF($C327="","",SUMIFS(Con_ve!$F$6:$F$1005,Con_ve!$C$6:$C$1005,$C327,Con_ve!$I$6:$I$1005,"Em negociação",Con_ve!$Q$6:$Q$1005,Cad_cl!BH$5)))</f>
        <v/>
      </c>
      <c r="BI327" s="134" t="str">
        <f>IF(ISERR(IF($C327="","",SUMIFS(Con_ve!$F$6:$F$1005,Con_ve!$C$6:$C$1005,$C327,Con_ve!$I$6:$I$1005,"Em negociação",Con_ve!$Q$6:$Q$1005,Cad_cl!BI$5))),"",IF($C327="","",SUMIFS(Con_ve!$F$6:$F$1005,Con_ve!$C$6:$C$1005,$C327,Con_ve!$I$6:$I$1005,"Em negociação",Con_ve!$Q$6:$Q$1005,Cad_cl!BI$5)))</f>
        <v/>
      </c>
      <c r="BJ327" s="134" t="str">
        <f>IF(ISERR(IF($C327="","",SUMIFS(Con_ve!$F$6:$F$1005,Con_ve!$C$6:$C$1005,$C327,Con_ve!$I$6:$I$1005,"Em negociação",Con_ve!$Q$6:$Q$1005,Cad_cl!BJ$5))),"",IF($C327="","",SUMIFS(Con_ve!$F$6:$F$1005,Con_ve!$C$6:$C$1005,$C327,Con_ve!$I$6:$I$1005,"Em negociação",Con_ve!$Q$6:$Q$1005,Cad_cl!BJ$5)))</f>
        <v/>
      </c>
      <c r="BK327" s="134" t="str">
        <f>IF(ISERR(IF($C327="","",SUMIFS(Con_ve!$F$6:$F$1005,Con_ve!$C$6:$C$1005,$C327,Con_ve!$I$6:$I$1005,"Em negociação",Con_ve!$Q$6:$Q$1005,Cad_cl!BK$5))),"",IF($C327="","",SUMIFS(Con_ve!$F$6:$F$1005,Con_ve!$C$6:$C$1005,$C327,Con_ve!$I$6:$I$1005,"Em negociação",Con_ve!$Q$6:$Q$1005,Cad_cl!BK$5)))</f>
        <v/>
      </c>
      <c r="BL327" s="134" t="str">
        <f>IF(ISERR(IF($C327="","",SUMIFS(Con_ve!$F$6:$F$1005,Con_ve!$C$6:$C$1005,$C327,Con_ve!$I$6:$I$1005,"Em negociação",Con_ve!$Q$6:$Q$1005,Cad_cl!BL$5))),"",IF($C327="","",SUMIFS(Con_ve!$F$6:$F$1005,Con_ve!$C$6:$C$1005,$C327,Con_ve!$I$6:$I$1005,"Em negociação",Con_ve!$Q$6:$Q$1005,Cad_cl!BL$5)))</f>
        <v/>
      </c>
      <c r="BM327" s="134" t="str">
        <f>IF(ISERR(IF($C327="","",SUMIFS(Con_ve!$F$6:$F$1005,Con_ve!$C$6:$C$1005,$C327,Con_ve!$I$6:$I$1005,"Em negociação",Con_ve!$Q$6:$Q$1005,Cad_cl!BM$5))),"",IF($C327="","",SUMIFS(Con_ve!$F$6:$F$1005,Con_ve!$C$6:$C$1005,$C327,Con_ve!$I$6:$I$1005,"Em negociação",Con_ve!$Q$6:$Q$1005,Cad_cl!BM$5)))</f>
        <v/>
      </c>
      <c r="BN327" s="134" t="str">
        <f>IF(ISERR(IF($C327="","",SUMIFS(Con_ve!$F$6:$F$1005,Con_ve!$C$6:$C$1005,$C327,Con_ve!$I$6:$I$1005,"Em negociação",Con_ve!$Q$6:$Q$1005,Cad_cl!BN$5))),"",IF($C327="","",SUMIFS(Con_ve!$F$6:$F$1005,Con_ve!$C$6:$C$1005,$C327,Con_ve!$I$6:$I$1005,"Em negociação",Con_ve!$Q$6:$Q$1005,Cad_cl!BN$5)))</f>
        <v/>
      </c>
      <c r="BO327" s="134" t="str">
        <f>IF(ISERR(IF($C327="","",SUMIFS(Con_ve!$F$6:$F$1005,Con_ve!$C$6:$C$1005,$C327,Con_ve!$I$6:$I$1005,"Em negociação",Con_ve!$Q$6:$Q$1005,Cad_cl!BO$5))),"",IF($C327="","",SUMIFS(Con_ve!$F$6:$F$1005,Con_ve!$C$6:$C$1005,$C327,Con_ve!$I$6:$I$1005,"Em negociação",Con_ve!$Q$6:$Q$1005,Cad_cl!BO$5)))</f>
        <v/>
      </c>
      <c r="BP327" s="134">
        <f t="shared" ref="BP327:BP390" si="16">SUM(BD327:BO327)</f>
        <v>0</v>
      </c>
      <c r="BR327" s="125" t="str">
        <f>IF(ISERR(IF(AND($I327=Re_lo!$E$5,BR$5=VLOOKUP(Re_lo!$H$5,Re_lo!$N$5:$O$16,2,0)),AP327,"")),"",IF(AND($I327=Re_lo!$E$5,BR$5=VLOOKUP(Re_lo!$H$5,Re_lo!$N$5:$O$16,2,0)),AP327,""))</f>
        <v/>
      </c>
      <c r="BS327" s="125" t="str">
        <f>IF(ISERR(IF(AND($I327=Re_lo!$E$5,BS$5=VLOOKUP(Re_lo!$H$5,Re_lo!$N$5:$O$16,2,0)),AQ327,"")),"",IF(AND($I327=Re_lo!$E$5,BS$5=VLOOKUP(Re_lo!$H$5,Re_lo!$N$5:$O$16,2,0)),AQ327,""))</f>
        <v/>
      </c>
      <c r="BT327" s="125" t="str">
        <f>IF(ISERR(IF(AND($I327=Re_lo!$E$5,BT$5=VLOOKUP(Re_lo!$H$5,Re_lo!$N$5:$O$16,2,0)),AR327,"")),"",IF(AND($I327=Re_lo!$E$5,BT$5=VLOOKUP(Re_lo!$H$5,Re_lo!$N$5:$O$16,2,0)),AR327,""))</f>
        <v/>
      </c>
      <c r="BU327" s="125" t="str">
        <f>IF(ISERR(IF(AND($I327=Re_lo!$E$5,BU$5=VLOOKUP(Re_lo!$H$5,Re_lo!$N$5:$O$16,2,0)),AS327,"")),"",IF(AND($I327=Re_lo!$E$5,BU$5=VLOOKUP(Re_lo!$H$5,Re_lo!$N$5:$O$16,2,0)),AS327,""))</f>
        <v/>
      </c>
      <c r="BV327" s="125" t="str">
        <f>IF(ISERR(IF(AND($I327=Re_lo!$E$5,BV$5=VLOOKUP(Re_lo!$H$5,Re_lo!$N$5:$O$16,2,0)),AT327,"")),"",IF(AND($I327=Re_lo!$E$5,BV$5=VLOOKUP(Re_lo!$H$5,Re_lo!$N$5:$O$16,2,0)),AT327,""))</f>
        <v/>
      </c>
      <c r="BW327" s="125" t="str">
        <f>IF(ISERR(IF(AND($I327=Re_lo!$E$5,BW$5=VLOOKUP(Re_lo!$H$5,Re_lo!$N$5:$O$16,2,0)),AU327,"")),"",IF(AND($I327=Re_lo!$E$5,BW$5=VLOOKUP(Re_lo!$H$5,Re_lo!$N$5:$O$16,2,0)),AU327,""))</f>
        <v/>
      </c>
      <c r="BX327" s="125" t="str">
        <f>IF(ISERR(IF(AND($I327=Re_lo!$E$5,BX$5=VLOOKUP(Re_lo!$H$5,Re_lo!$N$5:$O$16,2,0)),AV327,"")),"",IF(AND($I327=Re_lo!$E$5,BX$5=VLOOKUP(Re_lo!$H$5,Re_lo!$N$5:$O$16,2,0)),AV327,""))</f>
        <v/>
      </c>
      <c r="BY327" s="125" t="str">
        <f>IF(ISERR(IF(AND($I327=Re_lo!$E$5,BY$5=VLOOKUP(Re_lo!$H$5,Re_lo!$N$5:$O$16,2,0)),AW327,"")),"",IF(AND($I327=Re_lo!$E$5,BY$5=VLOOKUP(Re_lo!$H$5,Re_lo!$N$5:$O$16,2,0)),AW327,""))</f>
        <v/>
      </c>
      <c r="BZ327" s="125" t="str">
        <f>IF(ISERR(IF(AND($I327=Re_lo!$E$5,BZ$5=VLOOKUP(Re_lo!$H$5,Re_lo!$N$5:$O$16,2,0)),AX327,"")),"",IF(AND($I327=Re_lo!$E$5,BZ$5=VLOOKUP(Re_lo!$H$5,Re_lo!$N$5:$O$16,2,0)),AX327,""))</f>
        <v/>
      </c>
      <c r="CA327" s="125" t="str">
        <f>IF(ISERR(IF(AND($I327=Re_lo!$E$5,CA$5=VLOOKUP(Re_lo!$H$5,Re_lo!$N$5:$O$16,2,0)),AY327,"")),"",IF(AND($I327=Re_lo!$E$5,CA$5=VLOOKUP(Re_lo!$H$5,Re_lo!$N$5:$O$16,2,0)),AY327,""))</f>
        <v/>
      </c>
      <c r="CB327" s="125" t="str">
        <f>IF(ISERR(IF(AND($I327=Re_lo!$E$5,CB$5=VLOOKUP(Re_lo!$H$5,Re_lo!$N$5:$O$16,2,0)),AZ327,"")),"",IF(AND($I327=Re_lo!$E$5,CB$5=VLOOKUP(Re_lo!$H$5,Re_lo!$N$5:$O$16,2,0)),AZ327,""))</f>
        <v/>
      </c>
      <c r="CC327" s="125" t="str">
        <f>IF(ISERR(IF(AND($I327=Re_lo!$E$5,CC$5=VLOOKUP(Re_lo!$H$5,Re_lo!$N$5:$O$16,2,0)),BA327,"")),"",IF(AND($I327=Re_lo!$E$5,CC$5=VLOOKUP(Re_lo!$H$5,Re_lo!$N$5:$O$16,2,0)),BA327,""))</f>
        <v/>
      </c>
      <c r="CD327" s="125" t="str">
        <f>IF(ISERR(IF(AND($I327=Re_lo!$E$5,CD$5=VLOOKUP(Re_lo!$H$5,Re_lo!$N$5:$O$16,2,0)),BB327,"")),"",IF(AND($I327=Re_lo!$E$5,CD$5=VLOOKUP(Re_lo!$H$5,Re_lo!$N$5:$O$16,2,0)),BB327,""))</f>
        <v/>
      </c>
      <c r="CF327" s="125" t="str">
        <f>IF($C327="","",COUNTIFS(Con_ve!$C$6:$C$1005,$C327,Con_ve!$Q$6:$Q$1005,Cad_cl!CF$5))</f>
        <v/>
      </c>
      <c r="CG327" s="125" t="str">
        <f>IF($C327="","",COUNTIFS(Con_ve!$C$6:$C$1005,$C327,Con_ve!$Q$6:$Q$1005,Cad_cl!CG$5))</f>
        <v/>
      </c>
      <c r="CH327" s="125" t="str">
        <f>IF($C327="","",COUNTIFS(Con_ve!$C$6:$C$1005,$C327,Con_ve!$Q$6:$Q$1005,Cad_cl!CH$5))</f>
        <v/>
      </c>
      <c r="CI327" s="125" t="str">
        <f>IF($C327="","",COUNTIFS(Con_ve!$C$6:$C$1005,$C327,Con_ve!$Q$6:$Q$1005,Cad_cl!CI$5))</f>
        <v/>
      </c>
      <c r="CJ327" s="125" t="str">
        <f>IF($C327="","",COUNTIFS(Con_ve!$C$6:$C$1005,$C327,Con_ve!$Q$6:$Q$1005,Cad_cl!CJ$5))</f>
        <v/>
      </c>
      <c r="CK327" s="125" t="str">
        <f>IF($C327="","",COUNTIFS(Con_ve!$C$6:$C$1005,$C327,Con_ve!$Q$6:$Q$1005,Cad_cl!CK$5))</f>
        <v/>
      </c>
      <c r="CL327" s="125" t="str">
        <f>IF($C327="","",COUNTIFS(Con_ve!$C$6:$C$1005,$C327,Con_ve!$Q$6:$Q$1005,Cad_cl!CL$5))</f>
        <v/>
      </c>
      <c r="CM327" s="125" t="str">
        <f>IF($C327="","",COUNTIFS(Con_ve!$C$6:$C$1005,$C327,Con_ve!$Q$6:$Q$1005,Cad_cl!CM$5))</f>
        <v/>
      </c>
      <c r="CN327" s="125" t="str">
        <f>IF($C327="","",COUNTIFS(Con_ve!$C$6:$C$1005,$C327,Con_ve!$Q$6:$Q$1005,Cad_cl!CN$5))</f>
        <v/>
      </c>
      <c r="CO327" s="125" t="str">
        <f>IF($C327="","",COUNTIFS(Con_ve!$C$6:$C$1005,$C327,Con_ve!$Q$6:$Q$1005,Cad_cl!CO$5))</f>
        <v/>
      </c>
      <c r="CP327" s="125" t="str">
        <f>IF($C327="","",COUNTIFS(Con_ve!$C$6:$C$1005,$C327,Con_ve!$Q$6:$Q$1005,Cad_cl!CP$5))</f>
        <v/>
      </c>
      <c r="CQ327" s="125" t="str">
        <f>IF($C327="","",COUNTIFS(Con_ve!$C$6:$C$1005,$C327,Con_ve!$Q$6:$Q$1005,Cad_cl!CQ$5))</f>
        <v/>
      </c>
      <c r="CR327" s="125">
        <f t="shared" ref="CR327:CR390" si="17">SUM(CF327:CQ327)</f>
        <v>0</v>
      </c>
    </row>
    <row r="328" spans="3:96" ht="30" customHeight="1">
      <c r="C328" s="153"/>
      <c r="D328" s="153"/>
      <c r="E328" s="154"/>
      <c r="F328" s="153"/>
      <c r="G328" s="155"/>
      <c r="H328" s="153"/>
      <c r="I328" s="153"/>
      <c r="J328" s="132" t="s">
        <v>309</v>
      </c>
      <c r="K328" s="133" t="s">
        <v>309</v>
      </c>
      <c r="L328" s="153"/>
      <c r="M328" s="153"/>
      <c r="N328" s="153"/>
      <c r="O328" s="153"/>
      <c r="P328" s="153"/>
      <c r="Q328" s="153"/>
      <c r="AP328" s="134" t="str">
        <f>IF(ISERR(IF($C328="","",SUMIFS(Con_ve!$F$6:$F$1005,Con_ve!$C$6:$C$1005,$C328,Con_ve!$I$6:$I$1005,"Fechada",Con_ve!$Q$6:$Q$1005,Cad_cl!AP$5))),"",IF($C328="","",SUMIFS(Con_ve!$F$6:$F$1005,Con_ve!$C$6:$C$1005,$C328,Con_ve!$I$6:$I$1005,"Fechada",Con_ve!$Q$6:$Q$1005,Cad_cl!AP$5)))</f>
        <v/>
      </c>
      <c r="AQ328" s="134" t="str">
        <f>IF(ISERR(IF($C328="","",SUMIFS(Con_ve!$F$6:$F$1005,Con_ve!$C$6:$C$1005,$C328,Con_ve!$I$6:$I$1005,"Fechada",Con_ve!$Q$6:$Q$1005,Cad_cl!AQ$5))),"",IF($C328="","",SUMIFS(Con_ve!$F$6:$F$1005,Con_ve!$C$6:$C$1005,$C328,Con_ve!$I$6:$I$1005,"Fechada",Con_ve!$Q$6:$Q$1005,Cad_cl!AQ$5)))</f>
        <v/>
      </c>
      <c r="AR328" s="134" t="str">
        <f>IF(ISERR(IF($C328="","",SUMIFS(Con_ve!$F$6:$F$1005,Con_ve!$C$6:$C$1005,$C328,Con_ve!$I$6:$I$1005,"Fechada",Con_ve!$Q$6:$Q$1005,Cad_cl!AR$5))),"",IF($C328="","",SUMIFS(Con_ve!$F$6:$F$1005,Con_ve!$C$6:$C$1005,$C328,Con_ve!$I$6:$I$1005,"Fechada",Con_ve!$Q$6:$Q$1005,Cad_cl!AR$5)))</f>
        <v/>
      </c>
      <c r="AS328" s="134" t="str">
        <f>IF(ISERR(IF($C328="","",SUMIFS(Con_ve!$F$6:$F$1005,Con_ve!$C$6:$C$1005,$C328,Con_ve!$I$6:$I$1005,"Fechada",Con_ve!$Q$6:$Q$1005,Cad_cl!AS$5))),"",IF($C328="","",SUMIFS(Con_ve!$F$6:$F$1005,Con_ve!$C$6:$C$1005,$C328,Con_ve!$I$6:$I$1005,"Fechada",Con_ve!$Q$6:$Q$1005,Cad_cl!AS$5)))</f>
        <v/>
      </c>
      <c r="AT328" s="134" t="str">
        <f>IF(ISERR(IF($C328="","",SUMIFS(Con_ve!$F$6:$F$1005,Con_ve!$C$6:$C$1005,$C328,Con_ve!$I$6:$I$1005,"Fechada",Con_ve!$Q$6:$Q$1005,Cad_cl!AT$5))),"",IF($C328="","",SUMIFS(Con_ve!$F$6:$F$1005,Con_ve!$C$6:$C$1005,$C328,Con_ve!$I$6:$I$1005,"Fechada",Con_ve!$Q$6:$Q$1005,Cad_cl!AT$5)))</f>
        <v/>
      </c>
      <c r="AU328" s="134" t="str">
        <f>IF(ISERR(IF($C328="","",SUMIFS(Con_ve!$F$6:$F$1005,Con_ve!$C$6:$C$1005,$C328,Con_ve!$I$6:$I$1005,"Fechada",Con_ve!$Q$6:$Q$1005,Cad_cl!AU$5))),"",IF($C328="","",SUMIFS(Con_ve!$F$6:$F$1005,Con_ve!$C$6:$C$1005,$C328,Con_ve!$I$6:$I$1005,"Fechada",Con_ve!$Q$6:$Q$1005,Cad_cl!AU$5)))</f>
        <v/>
      </c>
      <c r="AV328" s="134" t="str">
        <f>IF(ISERR(IF($C328="","",SUMIFS(Con_ve!$F$6:$F$1005,Con_ve!$C$6:$C$1005,$C328,Con_ve!$I$6:$I$1005,"Fechada",Con_ve!$Q$6:$Q$1005,Cad_cl!AV$5))),"",IF($C328="","",SUMIFS(Con_ve!$F$6:$F$1005,Con_ve!$C$6:$C$1005,$C328,Con_ve!$I$6:$I$1005,"Fechada",Con_ve!$Q$6:$Q$1005,Cad_cl!AV$5)))</f>
        <v/>
      </c>
      <c r="AW328" s="134" t="str">
        <f>IF(ISERR(IF($C328="","",SUMIFS(Con_ve!$F$6:$F$1005,Con_ve!$C$6:$C$1005,$C328,Con_ve!$I$6:$I$1005,"Fechada",Con_ve!$Q$6:$Q$1005,Cad_cl!AW$5))),"",IF($C328="","",SUMIFS(Con_ve!$F$6:$F$1005,Con_ve!$C$6:$C$1005,$C328,Con_ve!$I$6:$I$1005,"Fechada",Con_ve!$Q$6:$Q$1005,Cad_cl!AW$5)))</f>
        <v/>
      </c>
      <c r="AX328" s="134" t="str">
        <f>IF(ISERR(IF($C328="","",SUMIFS(Con_ve!$F$6:$F$1005,Con_ve!$C$6:$C$1005,$C328,Con_ve!$I$6:$I$1005,"Fechada",Con_ve!$Q$6:$Q$1005,Cad_cl!AX$5))),"",IF($C328="","",SUMIFS(Con_ve!$F$6:$F$1005,Con_ve!$C$6:$C$1005,$C328,Con_ve!$I$6:$I$1005,"Fechada",Con_ve!$Q$6:$Q$1005,Cad_cl!AX$5)))</f>
        <v/>
      </c>
      <c r="AY328" s="134" t="str">
        <f>IF(ISERR(IF($C328="","",SUMIFS(Con_ve!$F$6:$F$1005,Con_ve!$C$6:$C$1005,$C328,Con_ve!$I$6:$I$1005,"Fechada",Con_ve!$Q$6:$Q$1005,Cad_cl!AY$5))),"",IF($C328="","",SUMIFS(Con_ve!$F$6:$F$1005,Con_ve!$C$6:$C$1005,$C328,Con_ve!$I$6:$I$1005,"Fechada",Con_ve!$Q$6:$Q$1005,Cad_cl!AY$5)))</f>
        <v/>
      </c>
      <c r="AZ328" s="134" t="str">
        <f>IF(ISERR(IF($C328="","",SUMIFS(Con_ve!$F$6:$F$1005,Con_ve!$C$6:$C$1005,$C328,Con_ve!$I$6:$I$1005,"Fechada",Con_ve!$Q$6:$Q$1005,Cad_cl!AZ$5))),"",IF($C328="","",SUMIFS(Con_ve!$F$6:$F$1005,Con_ve!$C$6:$C$1005,$C328,Con_ve!$I$6:$I$1005,"Fechada",Con_ve!$Q$6:$Q$1005,Cad_cl!AZ$5)))</f>
        <v/>
      </c>
      <c r="BA328" s="134" t="str">
        <f>IF(ISERR(IF($C328="","",SUMIFS(Con_ve!$F$6:$F$1005,Con_ve!$C$6:$C$1005,$C328,Con_ve!$I$6:$I$1005,"Fechada",Con_ve!$Q$6:$Q$1005,Cad_cl!BA$5))),"",IF($C328="","",SUMIFS(Con_ve!$F$6:$F$1005,Con_ve!$C$6:$C$1005,$C328,Con_ve!$I$6:$I$1005,"Fechada",Con_ve!$Q$6:$Q$1005,Cad_cl!BA$5)))</f>
        <v/>
      </c>
      <c r="BB328" s="134">
        <f t="shared" si="15"/>
        <v>0</v>
      </c>
      <c r="BD328" s="134" t="str">
        <f>IF(ISERR(IF($C328="","",SUMIFS(Con_ve!$F$6:$F$1005,Con_ve!$C$6:$C$1005,$C328,Con_ve!$I$6:$I$1005,"Em negociação",Con_ve!$Q$6:$Q$1005,Cad_cl!BD$5))),"",IF($C328="","",SUMIFS(Con_ve!$F$6:$F$1005,Con_ve!$C$6:$C$1005,$C328,Con_ve!$I$6:$I$1005,"Em negociação",Con_ve!$Q$6:$Q$1005,Cad_cl!BD$5)))</f>
        <v/>
      </c>
      <c r="BE328" s="134" t="str">
        <f>IF(ISERR(IF($C328="","",SUMIFS(Con_ve!$F$6:$F$1005,Con_ve!$C$6:$C$1005,$C328,Con_ve!$I$6:$I$1005,"Em negociação",Con_ve!$Q$6:$Q$1005,Cad_cl!BE$5))),"",IF($C328="","",SUMIFS(Con_ve!$F$6:$F$1005,Con_ve!$C$6:$C$1005,$C328,Con_ve!$I$6:$I$1005,"Em negociação",Con_ve!$Q$6:$Q$1005,Cad_cl!BE$5)))</f>
        <v/>
      </c>
      <c r="BF328" s="134" t="str">
        <f>IF(ISERR(IF($C328="","",SUMIFS(Con_ve!$F$6:$F$1005,Con_ve!$C$6:$C$1005,$C328,Con_ve!$I$6:$I$1005,"Em negociação",Con_ve!$Q$6:$Q$1005,Cad_cl!BF$5))),"",IF($C328="","",SUMIFS(Con_ve!$F$6:$F$1005,Con_ve!$C$6:$C$1005,$C328,Con_ve!$I$6:$I$1005,"Em negociação",Con_ve!$Q$6:$Q$1005,Cad_cl!BF$5)))</f>
        <v/>
      </c>
      <c r="BG328" s="134" t="str">
        <f>IF(ISERR(IF($C328="","",SUMIFS(Con_ve!$F$6:$F$1005,Con_ve!$C$6:$C$1005,$C328,Con_ve!$I$6:$I$1005,"Em negociação",Con_ve!$Q$6:$Q$1005,Cad_cl!BG$5))),"",IF($C328="","",SUMIFS(Con_ve!$F$6:$F$1005,Con_ve!$C$6:$C$1005,$C328,Con_ve!$I$6:$I$1005,"Em negociação",Con_ve!$Q$6:$Q$1005,Cad_cl!BG$5)))</f>
        <v/>
      </c>
      <c r="BH328" s="134" t="str">
        <f>IF(ISERR(IF($C328="","",SUMIFS(Con_ve!$F$6:$F$1005,Con_ve!$C$6:$C$1005,$C328,Con_ve!$I$6:$I$1005,"Em negociação",Con_ve!$Q$6:$Q$1005,Cad_cl!BH$5))),"",IF($C328="","",SUMIFS(Con_ve!$F$6:$F$1005,Con_ve!$C$6:$C$1005,$C328,Con_ve!$I$6:$I$1005,"Em negociação",Con_ve!$Q$6:$Q$1005,Cad_cl!BH$5)))</f>
        <v/>
      </c>
      <c r="BI328" s="134" t="str">
        <f>IF(ISERR(IF($C328="","",SUMIFS(Con_ve!$F$6:$F$1005,Con_ve!$C$6:$C$1005,$C328,Con_ve!$I$6:$I$1005,"Em negociação",Con_ve!$Q$6:$Q$1005,Cad_cl!BI$5))),"",IF($C328="","",SUMIFS(Con_ve!$F$6:$F$1005,Con_ve!$C$6:$C$1005,$C328,Con_ve!$I$6:$I$1005,"Em negociação",Con_ve!$Q$6:$Q$1005,Cad_cl!BI$5)))</f>
        <v/>
      </c>
      <c r="BJ328" s="134" t="str">
        <f>IF(ISERR(IF($C328="","",SUMIFS(Con_ve!$F$6:$F$1005,Con_ve!$C$6:$C$1005,$C328,Con_ve!$I$6:$I$1005,"Em negociação",Con_ve!$Q$6:$Q$1005,Cad_cl!BJ$5))),"",IF($C328="","",SUMIFS(Con_ve!$F$6:$F$1005,Con_ve!$C$6:$C$1005,$C328,Con_ve!$I$6:$I$1005,"Em negociação",Con_ve!$Q$6:$Q$1005,Cad_cl!BJ$5)))</f>
        <v/>
      </c>
      <c r="BK328" s="134" t="str">
        <f>IF(ISERR(IF($C328="","",SUMIFS(Con_ve!$F$6:$F$1005,Con_ve!$C$6:$C$1005,$C328,Con_ve!$I$6:$I$1005,"Em negociação",Con_ve!$Q$6:$Q$1005,Cad_cl!BK$5))),"",IF($C328="","",SUMIFS(Con_ve!$F$6:$F$1005,Con_ve!$C$6:$C$1005,$C328,Con_ve!$I$6:$I$1005,"Em negociação",Con_ve!$Q$6:$Q$1005,Cad_cl!BK$5)))</f>
        <v/>
      </c>
      <c r="BL328" s="134" t="str">
        <f>IF(ISERR(IF($C328="","",SUMIFS(Con_ve!$F$6:$F$1005,Con_ve!$C$6:$C$1005,$C328,Con_ve!$I$6:$I$1005,"Em negociação",Con_ve!$Q$6:$Q$1005,Cad_cl!BL$5))),"",IF($C328="","",SUMIFS(Con_ve!$F$6:$F$1005,Con_ve!$C$6:$C$1005,$C328,Con_ve!$I$6:$I$1005,"Em negociação",Con_ve!$Q$6:$Q$1005,Cad_cl!BL$5)))</f>
        <v/>
      </c>
      <c r="BM328" s="134" t="str">
        <f>IF(ISERR(IF($C328="","",SUMIFS(Con_ve!$F$6:$F$1005,Con_ve!$C$6:$C$1005,$C328,Con_ve!$I$6:$I$1005,"Em negociação",Con_ve!$Q$6:$Q$1005,Cad_cl!BM$5))),"",IF($C328="","",SUMIFS(Con_ve!$F$6:$F$1005,Con_ve!$C$6:$C$1005,$C328,Con_ve!$I$6:$I$1005,"Em negociação",Con_ve!$Q$6:$Q$1005,Cad_cl!BM$5)))</f>
        <v/>
      </c>
      <c r="BN328" s="134" t="str">
        <f>IF(ISERR(IF($C328="","",SUMIFS(Con_ve!$F$6:$F$1005,Con_ve!$C$6:$C$1005,$C328,Con_ve!$I$6:$I$1005,"Em negociação",Con_ve!$Q$6:$Q$1005,Cad_cl!BN$5))),"",IF($C328="","",SUMIFS(Con_ve!$F$6:$F$1005,Con_ve!$C$6:$C$1005,$C328,Con_ve!$I$6:$I$1005,"Em negociação",Con_ve!$Q$6:$Q$1005,Cad_cl!BN$5)))</f>
        <v/>
      </c>
      <c r="BO328" s="134" t="str">
        <f>IF(ISERR(IF($C328="","",SUMIFS(Con_ve!$F$6:$F$1005,Con_ve!$C$6:$C$1005,$C328,Con_ve!$I$6:$I$1005,"Em negociação",Con_ve!$Q$6:$Q$1005,Cad_cl!BO$5))),"",IF($C328="","",SUMIFS(Con_ve!$F$6:$F$1005,Con_ve!$C$6:$C$1005,$C328,Con_ve!$I$6:$I$1005,"Em negociação",Con_ve!$Q$6:$Q$1005,Cad_cl!BO$5)))</f>
        <v/>
      </c>
      <c r="BP328" s="134">
        <f t="shared" si="16"/>
        <v>0</v>
      </c>
      <c r="BR328" s="125" t="str">
        <f>IF(ISERR(IF(AND($I328=Re_lo!$E$5,BR$5=VLOOKUP(Re_lo!$H$5,Re_lo!$N$5:$O$16,2,0)),AP328,"")),"",IF(AND($I328=Re_lo!$E$5,BR$5=VLOOKUP(Re_lo!$H$5,Re_lo!$N$5:$O$16,2,0)),AP328,""))</f>
        <v/>
      </c>
      <c r="BS328" s="125" t="str">
        <f>IF(ISERR(IF(AND($I328=Re_lo!$E$5,BS$5=VLOOKUP(Re_lo!$H$5,Re_lo!$N$5:$O$16,2,0)),AQ328,"")),"",IF(AND($I328=Re_lo!$E$5,BS$5=VLOOKUP(Re_lo!$H$5,Re_lo!$N$5:$O$16,2,0)),AQ328,""))</f>
        <v/>
      </c>
      <c r="BT328" s="125" t="str">
        <f>IF(ISERR(IF(AND($I328=Re_lo!$E$5,BT$5=VLOOKUP(Re_lo!$H$5,Re_lo!$N$5:$O$16,2,0)),AR328,"")),"",IF(AND($I328=Re_lo!$E$5,BT$5=VLOOKUP(Re_lo!$H$5,Re_lo!$N$5:$O$16,2,0)),AR328,""))</f>
        <v/>
      </c>
      <c r="BU328" s="125" t="str">
        <f>IF(ISERR(IF(AND($I328=Re_lo!$E$5,BU$5=VLOOKUP(Re_lo!$H$5,Re_lo!$N$5:$O$16,2,0)),AS328,"")),"",IF(AND($I328=Re_lo!$E$5,BU$5=VLOOKUP(Re_lo!$H$5,Re_lo!$N$5:$O$16,2,0)),AS328,""))</f>
        <v/>
      </c>
      <c r="BV328" s="125" t="str">
        <f>IF(ISERR(IF(AND($I328=Re_lo!$E$5,BV$5=VLOOKUP(Re_lo!$H$5,Re_lo!$N$5:$O$16,2,0)),AT328,"")),"",IF(AND($I328=Re_lo!$E$5,BV$5=VLOOKUP(Re_lo!$H$5,Re_lo!$N$5:$O$16,2,0)),AT328,""))</f>
        <v/>
      </c>
      <c r="BW328" s="125" t="str">
        <f>IF(ISERR(IF(AND($I328=Re_lo!$E$5,BW$5=VLOOKUP(Re_lo!$H$5,Re_lo!$N$5:$O$16,2,0)),AU328,"")),"",IF(AND($I328=Re_lo!$E$5,BW$5=VLOOKUP(Re_lo!$H$5,Re_lo!$N$5:$O$16,2,0)),AU328,""))</f>
        <v/>
      </c>
      <c r="BX328" s="125" t="str">
        <f>IF(ISERR(IF(AND($I328=Re_lo!$E$5,BX$5=VLOOKUP(Re_lo!$H$5,Re_lo!$N$5:$O$16,2,0)),AV328,"")),"",IF(AND($I328=Re_lo!$E$5,BX$5=VLOOKUP(Re_lo!$H$5,Re_lo!$N$5:$O$16,2,0)),AV328,""))</f>
        <v/>
      </c>
      <c r="BY328" s="125" t="str">
        <f>IF(ISERR(IF(AND($I328=Re_lo!$E$5,BY$5=VLOOKUP(Re_lo!$H$5,Re_lo!$N$5:$O$16,2,0)),AW328,"")),"",IF(AND($I328=Re_lo!$E$5,BY$5=VLOOKUP(Re_lo!$H$5,Re_lo!$N$5:$O$16,2,0)),AW328,""))</f>
        <v/>
      </c>
      <c r="BZ328" s="125" t="str">
        <f>IF(ISERR(IF(AND($I328=Re_lo!$E$5,BZ$5=VLOOKUP(Re_lo!$H$5,Re_lo!$N$5:$O$16,2,0)),AX328,"")),"",IF(AND($I328=Re_lo!$E$5,BZ$5=VLOOKUP(Re_lo!$H$5,Re_lo!$N$5:$O$16,2,0)),AX328,""))</f>
        <v/>
      </c>
      <c r="CA328" s="125" t="str">
        <f>IF(ISERR(IF(AND($I328=Re_lo!$E$5,CA$5=VLOOKUP(Re_lo!$H$5,Re_lo!$N$5:$O$16,2,0)),AY328,"")),"",IF(AND($I328=Re_lo!$E$5,CA$5=VLOOKUP(Re_lo!$H$5,Re_lo!$N$5:$O$16,2,0)),AY328,""))</f>
        <v/>
      </c>
      <c r="CB328" s="125" t="str">
        <f>IF(ISERR(IF(AND($I328=Re_lo!$E$5,CB$5=VLOOKUP(Re_lo!$H$5,Re_lo!$N$5:$O$16,2,0)),AZ328,"")),"",IF(AND($I328=Re_lo!$E$5,CB$5=VLOOKUP(Re_lo!$H$5,Re_lo!$N$5:$O$16,2,0)),AZ328,""))</f>
        <v/>
      </c>
      <c r="CC328" s="125" t="str">
        <f>IF(ISERR(IF(AND($I328=Re_lo!$E$5,CC$5=VLOOKUP(Re_lo!$H$5,Re_lo!$N$5:$O$16,2,0)),BA328,"")),"",IF(AND($I328=Re_lo!$E$5,CC$5=VLOOKUP(Re_lo!$H$5,Re_lo!$N$5:$O$16,2,0)),BA328,""))</f>
        <v/>
      </c>
      <c r="CD328" s="125" t="str">
        <f>IF(ISERR(IF(AND($I328=Re_lo!$E$5,CD$5=VLOOKUP(Re_lo!$H$5,Re_lo!$N$5:$O$16,2,0)),BB328,"")),"",IF(AND($I328=Re_lo!$E$5,CD$5=VLOOKUP(Re_lo!$H$5,Re_lo!$N$5:$O$16,2,0)),BB328,""))</f>
        <v/>
      </c>
      <c r="CF328" s="125" t="str">
        <f>IF($C328="","",COUNTIFS(Con_ve!$C$6:$C$1005,$C328,Con_ve!$Q$6:$Q$1005,Cad_cl!CF$5))</f>
        <v/>
      </c>
      <c r="CG328" s="125" t="str">
        <f>IF($C328="","",COUNTIFS(Con_ve!$C$6:$C$1005,$C328,Con_ve!$Q$6:$Q$1005,Cad_cl!CG$5))</f>
        <v/>
      </c>
      <c r="CH328" s="125" t="str">
        <f>IF($C328="","",COUNTIFS(Con_ve!$C$6:$C$1005,$C328,Con_ve!$Q$6:$Q$1005,Cad_cl!CH$5))</f>
        <v/>
      </c>
      <c r="CI328" s="125" t="str">
        <f>IF($C328="","",COUNTIFS(Con_ve!$C$6:$C$1005,$C328,Con_ve!$Q$6:$Q$1005,Cad_cl!CI$5))</f>
        <v/>
      </c>
      <c r="CJ328" s="125" t="str">
        <f>IF($C328="","",COUNTIFS(Con_ve!$C$6:$C$1005,$C328,Con_ve!$Q$6:$Q$1005,Cad_cl!CJ$5))</f>
        <v/>
      </c>
      <c r="CK328" s="125" t="str">
        <f>IF($C328="","",COUNTIFS(Con_ve!$C$6:$C$1005,$C328,Con_ve!$Q$6:$Q$1005,Cad_cl!CK$5))</f>
        <v/>
      </c>
      <c r="CL328" s="125" t="str">
        <f>IF($C328="","",COUNTIFS(Con_ve!$C$6:$C$1005,$C328,Con_ve!$Q$6:$Q$1005,Cad_cl!CL$5))</f>
        <v/>
      </c>
      <c r="CM328" s="125" t="str">
        <f>IF($C328="","",COUNTIFS(Con_ve!$C$6:$C$1005,$C328,Con_ve!$Q$6:$Q$1005,Cad_cl!CM$5))</f>
        <v/>
      </c>
      <c r="CN328" s="125" t="str">
        <f>IF($C328="","",COUNTIFS(Con_ve!$C$6:$C$1005,$C328,Con_ve!$Q$6:$Q$1005,Cad_cl!CN$5))</f>
        <v/>
      </c>
      <c r="CO328" s="125" t="str">
        <f>IF($C328="","",COUNTIFS(Con_ve!$C$6:$C$1005,$C328,Con_ve!$Q$6:$Q$1005,Cad_cl!CO$5))</f>
        <v/>
      </c>
      <c r="CP328" s="125" t="str">
        <f>IF($C328="","",COUNTIFS(Con_ve!$C$6:$C$1005,$C328,Con_ve!$Q$6:$Q$1005,Cad_cl!CP$5))</f>
        <v/>
      </c>
      <c r="CQ328" s="125" t="str">
        <f>IF($C328="","",COUNTIFS(Con_ve!$C$6:$C$1005,$C328,Con_ve!$Q$6:$Q$1005,Cad_cl!CQ$5))</f>
        <v/>
      </c>
      <c r="CR328" s="125">
        <f t="shared" si="17"/>
        <v>0</v>
      </c>
    </row>
    <row r="329" spans="3:96" ht="30" customHeight="1">
      <c r="C329" s="153"/>
      <c r="D329" s="153"/>
      <c r="E329" s="154"/>
      <c r="F329" s="153"/>
      <c r="G329" s="155"/>
      <c r="H329" s="153"/>
      <c r="I329" s="153"/>
      <c r="J329" s="132" t="s">
        <v>309</v>
      </c>
      <c r="K329" s="133" t="s">
        <v>309</v>
      </c>
      <c r="L329" s="153"/>
      <c r="M329" s="153"/>
      <c r="N329" s="153"/>
      <c r="O329" s="153"/>
      <c r="P329" s="153"/>
      <c r="Q329" s="153"/>
      <c r="AP329" s="134" t="str">
        <f>IF(ISERR(IF($C329="","",SUMIFS(Con_ve!$F$6:$F$1005,Con_ve!$C$6:$C$1005,$C329,Con_ve!$I$6:$I$1005,"Fechada",Con_ve!$Q$6:$Q$1005,Cad_cl!AP$5))),"",IF($C329="","",SUMIFS(Con_ve!$F$6:$F$1005,Con_ve!$C$6:$C$1005,$C329,Con_ve!$I$6:$I$1005,"Fechada",Con_ve!$Q$6:$Q$1005,Cad_cl!AP$5)))</f>
        <v/>
      </c>
      <c r="AQ329" s="134" t="str">
        <f>IF(ISERR(IF($C329="","",SUMIFS(Con_ve!$F$6:$F$1005,Con_ve!$C$6:$C$1005,$C329,Con_ve!$I$6:$I$1005,"Fechada",Con_ve!$Q$6:$Q$1005,Cad_cl!AQ$5))),"",IF($C329="","",SUMIFS(Con_ve!$F$6:$F$1005,Con_ve!$C$6:$C$1005,$C329,Con_ve!$I$6:$I$1005,"Fechada",Con_ve!$Q$6:$Q$1005,Cad_cl!AQ$5)))</f>
        <v/>
      </c>
      <c r="AR329" s="134" t="str">
        <f>IF(ISERR(IF($C329="","",SUMIFS(Con_ve!$F$6:$F$1005,Con_ve!$C$6:$C$1005,$C329,Con_ve!$I$6:$I$1005,"Fechada",Con_ve!$Q$6:$Q$1005,Cad_cl!AR$5))),"",IF($C329="","",SUMIFS(Con_ve!$F$6:$F$1005,Con_ve!$C$6:$C$1005,$C329,Con_ve!$I$6:$I$1005,"Fechada",Con_ve!$Q$6:$Q$1005,Cad_cl!AR$5)))</f>
        <v/>
      </c>
      <c r="AS329" s="134" t="str">
        <f>IF(ISERR(IF($C329="","",SUMIFS(Con_ve!$F$6:$F$1005,Con_ve!$C$6:$C$1005,$C329,Con_ve!$I$6:$I$1005,"Fechada",Con_ve!$Q$6:$Q$1005,Cad_cl!AS$5))),"",IF($C329="","",SUMIFS(Con_ve!$F$6:$F$1005,Con_ve!$C$6:$C$1005,$C329,Con_ve!$I$6:$I$1005,"Fechada",Con_ve!$Q$6:$Q$1005,Cad_cl!AS$5)))</f>
        <v/>
      </c>
      <c r="AT329" s="134" t="str">
        <f>IF(ISERR(IF($C329="","",SUMIFS(Con_ve!$F$6:$F$1005,Con_ve!$C$6:$C$1005,$C329,Con_ve!$I$6:$I$1005,"Fechada",Con_ve!$Q$6:$Q$1005,Cad_cl!AT$5))),"",IF($C329="","",SUMIFS(Con_ve!$F$6:$F$1005,Con_ve!$C$6:$C$1005,$C329,Con_ve!$I$6:$I$1005,"Fechada",Con_ve!$Q$6:$Q$1005,Cad_cl!AT$5)))</f>
        <v/>
      </c>
      <c r="AU329" s="134" t="str">
        <f>IF(ISERR(IF($C329="","",SUMIFS(Con_ve!$F$6:$F$1005,Con_ve!$C$6:$C$1005,$C329,Con_ve!$I$6:$I$1005,"Fechada",Con_ve!$Q$6:$Q$1005,Cad_cl!AU$5))),"",IF($C329="","",SUMIFS(Con_ve!$F$6:$F$1005,Con_ve!$C$6:$C$1005,$C329,Con_ve!$I$6:$I$1005,"Fechada",Con_ve!$Q$6:$Q$1005,Cad_cl!AU$5)))</f>
        <v/>
      </c>
      <c r="AV329" s="134" t="str">
        <f>IF(ISERR(IF($C329="","",SUMIFS(Con_ve!$F$6:$F$1005,Con_ve!$C$6:$C$1005,$C329,Con_ve!$I$6:$I$1005,"Fechada",Con_ve!$Q$6:$Q$1005,Cad_cl!AV$5))),"",IF($C329="","",SUMIFS(Con_ve!$F$6:$F$1005,Con_ve!$C$6:$C$1005,$C329,Con_ve!$I$6:$I$1005,"Fechada",Con_ve!$Q$6:$Q$1005,Cad_cl!AV$5)))</f>
        <v/>
      </c>
      <c r="AW329" s="134" t="str">
        <f>IF(ISERR(IF($C329="","",SUMIFS(Con_ve!$F$6:$F$1005,Con_ve!$C$6:$C$1005,$C329,Con_ve!$I$6:$I$1005,"Fechada",Con_ve!$Q$6:$Q$1005,Cad_cl!AW$5))),"",IF($C329="","",SUMIFS(Con_ve!$F$6:$F$1005,Con_ve!$C$6:$C$1005,$C329,Con_ve!$I$6:$I$1005,"Fechada",Con_ve!$Q$6:$Q$1005,Cad_cl!AW$5)))</f>
        <v/>
      </c>
      <c r="AX329" s="134" t="str">
        <f>IF(ISERR(IF($C329="","",SUMIFS(Con_ve!$F$6:$F$1005,Con_ve!$C$6:$C$1005,$C329,Con_ve!$I$6:$I$1005,"Fechada",Con_ve!$Q$6:$Q$1005,Cad_cl!AX$5))),"",IF($C329="","",SUMIFS(Con_ve!$F$6:$F$1005,Con_ve!$C$6:$C$1005,$C329,Con_ve!$I$6:$I$1005,"Fechada",Con_ve!$Q$6:$Q$1005,Cad_cl!AX$5)))</f>
        <v/>
      </c>
      <c r="AY329" s="134" t="str">
        <f>IF(ISERR(IF($C329="","",SUMIFS(Con_ve!$F$6:$F$1005,Con_ve!$C$6:$C$1005,$C329,Con_ve!$I$6:$I$1005,"Fechada",Con_ve!$Q$6:$Q$1005,Cad_cl!AY$5))),"",IF($C329="","",SUMIFS(Con_ve!$F$6:$F$1005,Con_ve!$C$6:$C$1005,$C329,Con_ve!$I$6:$I$1005,"Fechada",Con_ve!$Q$6:$Q$1005,Cad_cl!AY$5)))</f>
        <v/>
      </c>
      <c r="AZ329" s="134" t="str">
        <f>IF(ISERR(IF($C329="","",SUMIFS(Con_ve!$F$6:$F$1005,Con_ve!$C$6:$C$1005,$C329,Con_ve!$I$6:$I$1005,"Fechada",Con_ve!$Q$6:$Q$1005,Cad_cl!AZ$5))),"",IF($C329="","",SUMIFS(Con_ve!$F$6:$F$1005,Con_ve!$C$6:$C$1005,$C329,Con_ve!$I$6:$I$1005,"Fechada",Con_ve!$Q$6:$Q$1005,Cad_cl!AZ$5)))</f>
        <v/>
      </c>
      <c r="BA329" s="134" t="str">
        <f>IF(ISERR(IF($C329="","",SUMIFS(Con_ve!$F$6:$F$1005,Con_ve!$C$6:$C$1005,$C329,Con_ve!$I$6:$I$1005,"Fechada",Con_ve!$Q$6:$Q$1005,Cad_cl!BA$5))),"",IF($C329="","",SUMIFS(Con_ve!$F$6:$F$1005,Con_ve!$C$6:$C$1005,$C329,Con_ve!$I$6:$I$1005,"Fechada",Con_ve!$Q$6:$Q$1005,Cad_cl!BA$5)))</f>
        <v/>
      </c>
      <c r="BB329" s="134">
        <f t="shared" si="15"/>
        <v>0</v>
      </c>
      <c r="BD329" s="134" t="str">
        <f>IF(ISERR(IF($C329="","",SUMIFS(Con_ve!$F$6:$F$1005,Con_ve!$C$6:$C$1005,$C329,Con_ve!$I$6:$I$1005,"Em negociação",Con_ve!$Q$6:$Q$1005,Cad_cl!BD$5))),"",IF($C329="","",SUMIFS(Con_ve!$F$6:$F$1005,Con_ve!$C$6:$C$1005,$C329,Con_ve!$I$6:$I$1005,"Em negociação",Con_ve!$Q$6:$Q$1005,Cad_cl!BD$5)))</f>
        <v/>
      </c>
      <c r="BE329" s="134" t="str">
        <f>IF(ISERR(IF($C329="","",SUMIFS(Con_ve!$F$6:$F$1005,Con_ve!$C$6:$C$1005,$C329,Con_ve!$I$6:$I$1005,"Em negociação",Con_ve!$Q$6:$Q$1005,Cad_cl!BE$5))),"",IF($C329="","",SUMIFS(Con_ve!$F$6:$F$1005,Con_ve!$C$6:$C$1005,$C329,Con_ve!$I$6:$I$1005,"Em negociação",Con_ve!$Q$6:$Q$1005,Cad_cl!BE$5)))</f>
        <v/>
      </c>
      <c r="BF329" s="134" t="str">
        <f>IF(ISERR(IF($C329="","",SUMIFS(Con_ve!$F$6:$F$1005,Con_ve!$C$6:$C$1005,$C329,Con_ve!$I$6:$I$1005,"Em negociação",Con_ve!$Q$6:$Q$1005,Cad_cl!BF$5))),"",IF($C329="","",SUMIFS(Con_ve!$F$6:$F$1005,Con_ve!$C$6:$C$1005,$C329,Con_ve!$I$6:$I$1005,"Em negociação",Con_ve!$Q$6:$Q$1005,Cad_cl!BF$5)))</f>
        <v/>
      </c>
      <c r="BG329" s="134" t="str">
        <f>IF(ISERR(IF($C329="","",SUMIFS(Con_ve!$F$6:$F$1005,Con_ve!$C$6:$C$1005,$C329,Con_ve!$I$6:$I$1005,"Em negociação",Con_ve!$Q$6:$Q$1005,Cad_cl!BG$5))),"",IF($C329="","",SUMIFS(Con_ve!$F$6:$F$1005,Con_ve!$C$6:$C$1005,$C329,Con_ve!$I$6:$I$1005,"Em negociação",Con_ve!$Q$6:$Q$1005,Cad_cl!BG$5)))</f>
        <v/>
      </c>
      <c r="BH329" s="134" t="str">
        <f>IF(ISERR(IF($C329="","",SUMIFS(Con_ve!$F$6:$F$1005,Con_ve!$C$6:$C$1005,$C329,Con_ve!$I$6:$I$1005,"Em negociação",Con_ve!$Q$6:$Q$1005,Cad_cl!BH$5))),"",IF($C329="","",SUMIFS(Con_ve!$F$6:$F$1005,Con_ve!$C$6:$C$1005,$C329,Con_ve!$I$6:$I$1005,"Em negociação",Con_ve!$Q$6:$Q$1005,Cad_cl!BH$5)))</f>
        <v/>
      </c>
      <c r="BI329" s="134" t="str">
        <f>IF(ISERR(IF($C329="","",SUMIFS(Con_ve!$F$6:$F$1005,Con_ve!$C$6:$C$1005,$C329,Con_ve!$I$6:$I$1005,"Em negociação",Con_ve!$Q$6:$Q$1005,Cad_cl!BI$5))),"",IF($C329="","",SUMIFS(Con_ve!$F$6:$F$1005,Con_ve!$C$6:$C$1005,$C329,Con_ve!$I$6:$I$1005,"Em negociação",Con_ve!$Q$6:$Q$1005,Cad_cl!BI$5)))</f>
        <v/>
      </c>
      <c r="BJ329" s="134" t="str">
        <f>IF(ISERR(IF($C329="","",SUMIFS(Con_ve!$F$6:$F$1005,Con_ve!$C$6:$C$1005,$C329,Con_ve!$I$6:$I$1005,"Em negociação",Con_ve!$Q$6:$Q$1005,Cad_cl!BJ$5))),"",IF($C329="","",SUMIFS(Con_ve!$F$6:$F$1005,Con_ve!$C$6:$C$1005,$C329,Con_ve!$I$6:$I$1005,"Em negociação",Con_ve!$Q$6:$Q$1005,Cad_cl!BJ$5)))</f>
        <v/>
      </c>
      <c r="BK329" s="134" t="str">
        <f>IF(ISERR(IF($C329="","",SUMIFS(Con_ve!$F$6:$F$1005,Con_ve!$C$6:$C$1005,$C329,Con_ve!$I$6:$I$1005,"Em negociação",Con_ve!$Q$6:$Q$1005,Cad_cl!BK$5))),"",IF($C329="","",SUMIFS(Con_ve!$F$6:$F$1005,Con_ve!$C$6:$C$1005,$C329,Con_ve!$I$6:$I$1005,"Em negociação",Con_ve!$Q$6:$Q$1005,Cad_cl!BK$5)))</f>
        <v/>
      </c>
      <c r="BL329" s="134" t="str">
        <f>IF(ISERR(IF($C329="","",SUMIFS(Con_ve!$F$6:$F$1005,Con_ve!$C$6:$C$1005,$C329,Con_ve!$I$6:$I$1005,"Em negociação",Con_ve!$Q$6:$Q$1005,Cad_cl!BL$5))),"",IF($C329="","",SUMIFS(Con_ve!$F$6:$F$1005,Con_ve!$C$6:$C$1005,$C329,Con_ve!$I$6:$I$1005,"Em negociação",Con_ve!$Q$6:$Q$1005,Cad_cl!BL$5)))</f>
        <v/>
      </c>
      <c r="BM329" s="134" t="str">
        <f>IF(ISERR(IF($C329="","",SUMIFS(Con_ve!$F$6:$F$1005,Con_ve!$C$6:$C$1005,$C329,Con_ve!$I$6:$I$1005,"Em negociação",Con_ve!$Q$6:$Q$1005,Cad_cl!BM$5))),"",IF($C329="","",SUMIFS(Con_ve!$F$6:$F$1005,Con_ve!$C$6:$C$1005,$C329,Con_ve!$I$6:$I$1005,"Em negociação",Con_ve!$Q$6:$Q$1005,Cad_cl!BM$5)))</f>
        <v/>
      </c>
      <c r="BN329" s="134" t="str">
        <f>IF(ISERR(IF($C329="","",SUMIFS(Con_ve!$F$6:$F$1005,Con_ve!$C$6:$C$1005,$C329,Con_ve!$I$6:$I$1005,"Em negociação",Con_ve!$Q$6:$Q$1005,Cad_cl!BN$5))),"",IF($C329="","",SUMIFS(Con_ve!$F$6:$F$1005,Con_ve!$C$6:$C$1005,$C329,Con_ve!$I$6:$I$1005,"Em negociação",Con_ve!$Q$6:$Q$1005,Cad_cl!BN$5)))</f>
        <v/>
      </c>
      <c r="BO329" s="134" t="str">
        <f>IF(ISERR(IF($C329="","",SUMIFS(Con_ve!$F$6:$F$1005,Con_ve!$C$6:$C$1005,$C329,Con_ve!$I$6:$I$1005,"Em negociação",Con_ve!$Q$6:$Q$1005,Cad_cl!BO$5))),"",IF($C329="","",SUMIFS(Con_ve!$F$6:$F$1005,Con_ve!$C$6:$C$1005,$C329,Con_ve!$I$6:$I$1005,"Em negociação",Con_ve!$Q$6:$Q$1005,Cad_cl!BO$5)))</f>
        <v/>
      </c>
      <c r="BP329" s="134">
        <f t="shared" si="16"/>
        <v>0</v>
      </c>
      <c r="BR329" s="125" t="str">
        <f>IF(ISERR(IF(AND($I329=Re_lo!$E$5,BR$5=VLOOKUP(Re_lo!$H$5,Re_lo!$N$5:$O$16,2,0)),AP329,"")),"",IF(AND($I329=Re_lo!$E$5,BR$5=VLOOKUP(Re_lo!$H$5,Re_lo!$N$5:$O$16,2,0)),AP329,""))</f>
        <v/>
      </c>
      <c r="BS329" s="125" t="str">
        <f>IF(ISERR(IF(AND($I329=Re_lo!$E$5,BS$5=VLOOKUP(Re_lo!$H$5,Re_lo!$N$5:$O$16,2,0)),AQ329,"")),"",IF(AND($I329=Re_lo!$E$5,BS$5=VLOOKUP(Re_lo!$H$5,Re_lo!$N$5:$O$16,2,0)),AQ329,""))</f>
        <v/>
      </c>
      <c r="BT329" s="125" t="str">
        <f>IF(ISERR(IF(AND($I329=Re_lo!$E$5,BT$5=VLOOKUP(Re_lo!$H$5,Re_lo!$N$5:$O$16,2,0)),AR329,"")),"",IF(AND($I329=Re_lo!$E$5,BT$5=VLOOKUP(Re_lo!$H$5,Re_lo!$N$5:$O$16,2,0)),AR329,""))</f>
        <v/>
      </c>
      <c r="BU329" s="125" t="str">
        <f>IF(ISERR(IF(AND($I329=Re_lo!$E$5,BU$5=VLOOKUP(Re_lo!$H$5,Re_lo!$N$5:$O$16,2,0)),AS329,"")),"",IF(AND($I329=Re_lo!$E$5,BU$5=VLOOKUP(Re_lo!$H$5,Re_lo!$N$5:$O$16,2,0)),AS329,""))</f>
        <v/>
      </c>
      <c r="BV329" s="125" t="str">
        <f>IF(ISERR(IF(AND($I329=Re_lo!$E$5,BV$5=VLOOKUP(Re_lo!$H$5,Re_lo!$N$5:$O$16,2,0)),AT329,"")),"",IF(AND($I329=Re_lo!$E$5,BV$5=VLOOKUP(Re_lo!$H$5,Re_lo!$N$5:$O$16,2,0)),AT329,""))</f>
        <v/>
      </c>
      <c r="BW329" s="125" t="str">
        <f>IF(ISERR(IF(AND($I329=Re_lo!$E$5,BW$5=VLOOKUP(Re_lo!$H$5,Re_lo!$N$5:$O$16,2,0)),AU329,"")),"",IF(AND($I329=Re_lo!$E$5,BW$5=VLOOKUP(Re_lo!$H$5,Re_lo!$N$5:$O$16,2,0)),AU329,""))</f>
        <v/>
      </c>
      <c r="BX329" s="125" t="str">
        <f>IF(ISERR(IF(AND($I329=Re_lo!$E$5,BX$5=VLOOKUP(Re_lo!$H$5,Re_lo!$N$5:$O$16,2,0)),AV329,"")),"",IF(AND($I329=Re_lo!$E$5,BX$5=VLOOKUP(Re_lo!$H$5,Re_lo!$N$5:$O$16,2,0)),AV329,""))</f>
        <v/>
      </c>
      <c r="BY329" s="125" t="str">
        <f>IF(ISERR(IF(AND($I329=Re_lo!$E$5,BY$5=VLOOKUP(Re_lo!$H$5,Re_lo!$N$5:$O$16,2,0)),AW329,"")),"",IF(AND($I329=Re_lo!$E$5,BY$5=VLOOKUP(Re_lo!$H$5,Re_lo!$N$5:$O$16,2,0)),AW329,""))</f>
        <v/>
      </c>
      <c r="BZ329" s="125" t="str">
        <f>IF(ISERR(IF(AND($I329=Re_lo!$E$5,BZ$5=VLOOKUP(Re_lo!$H$5,Re_lo!$N$5:$O$16,2,0)),AX329,"")),"",IF(AND($I329=Re_lo!$E$5,BZ$5=VLOOKUP(Re_lo!$H$5,Re_lo!$N$5:$O$16,2,0)),AX329,""))</f>
        <v/>
      </c>
      <c r="CA329" s="125" t="str">
        <f>IF(ISERR(IF(AND($I329=Re_lo!$E$5,CA$5=VLOOKUP(Re_lo!$H$5,Re_lo!$N$5:$O$16,2,0)),AY329,"")),"",IF(AND($I329=Re_lo!$E$5,CA$5=VLOOKUP(Re_lo!$H$5,Re_lo!$N$5:$O$16,2,0)),AY329,""))</f>
        <v/>
      </c>
      <c r="CB329" s="125" t="str">
        <f>IF(ISERR(IF(AND($I329=Re_lo!$E$5,CB$5=VLOOKUP(Re_lo!$H$5,Re_lo!$N$5:$O$16,2,0)),AZ329,"")),"",IF(AND($I329=Re_lo!$E$5,CB$5=VLOOKUP(Re_lo!$H$5,Re_lo!$N$5:$O$16,2,0)),AZ329,""))</f>
        <v/>
      </c>
      <c r="CC329" s="125" t="str">
        <f>IF(ISERR(IF(AND($I329=Re_lo!$E$5,CC$5=VLOOKUP(Re_lo!$H$5,Re_lo!$N$5:$O$16,2,0)),BA329,"")),"",IF(AND($I329=Re_lo!$E$5,CC$5=VLOOKUP(Re_lo!$H$5,Re_lo!$N$5:$O$16,2,0)),BA329,""))</f>
        <v/>
      </c>
      <c r="CD329" s="125" t="str">
        <f>IF(ISERR(IF(AND($I329=Re_lo!$E$5,CD$5=VLOOKUP(Re_lo!$H$5,Re_lo!$N$5:$O$16,2,0)),BB329,"")),"",IF(AND($I329=Re_lo!$E$5,CD$5=VLOOKUP(Re_lo!$H$5,Re_lo!$N$5:$O$16,2,0)),BB329,""))</f>
        <v/>
      </c>
      <c r="CF329" s="125" t="str">
        <f>IF($C329="","",COUNTIFS(Con_ve!$C$6:$C$1005,$C329,Con_ve!$Q$6:$Q$1005,Cad_cl!CF$5))</f>
        <v/>
      </c>
      <c r="CG329" s="125" t="str">
        <f>IF($C329="","",COUNTIFS(Con_ve!$C$6:$C$1005,$C329,Con_ve!$Q$6:$Q$1005,Cad_cl!CG$5))</f>
        <v/>
      </c>
      <c r="CH329" s="125" t="str">
        <f>IF($C329="","",COUNTIFS(Con_ve!$C$6:$C$1005,$C329,Con_ve!$Q$6:$Q$1005,Cad_cl!CH$5))</f>
        <v/>
      </c>
      <c r="CI329" s="125" t="str">
        <f>IF($C329="","",COUNTIFS(Con_ve!$C$6:$C$1005,$C329,Con_ve!$Q$6:$Q$1005,Cad_cl!CI$5))</f>
        <v/>
      </c>
      <c r="CJ329" s="125" t="str">
        <f>IF($C329="","",COUNTIFS(Con_ve!$C$6:$C$1005,$C329,Con_ve!$Q$6:$Q$1005,Cad_cl!CJ$5))</f>
        <v/>
      </c>
      <c r="CK329" s="125" t="str">
        <f>IF($C329="","",COUNTIFS(Con_ve!$C$6:$C$1005,$C329,Con_ve!$Q$6:$Q$1005,Cad_cl!CK$5))</f>
        <v/>
      </c>
      <c r="CL329" s="125" t="str">
        <f>IF($C329="","",COUNTIFS(Con_ve!$C$6:$C$1005,$C329,Con_ve!$Q$6:$Q$1005,Cad_cl!CL$5))</f>
        <v/>
      </c>
      <c r="CM329" s="125" t="str">
        <f>IF($C329="","",COUNTIFS(Con_ve!$C$6:$C$1005,$C329,Con_ve!$Q$6:$Q$1005,Cad_cl!CM$5))</f>
        <v/>
      </c>
      <c r="CN329" s="125" t="str">
        <f>IF($C329="","",COUNTIFS(Con_ve!$C$6:$C$1005,$C329,Con_ve!$Q$6:$Q$1005,Cad_cl!CN$5))</f>
        <v/>
      </c>
      <c r="CO329" s="125" t="str">
        <f>IF($C329="","",COUNTIFS(Con_ve!$C$6:$C$1005,$C329,Con_ve!$Q$6:$Q$1005,Cad_cl!CO$5))</f>
        <v/>
      </c>
      <c r="CP329" s="125" t="str">
        <f>IF($C329="","",COUNTIFS(Con_ve!$C$6:$C$1005,$C329,Con_ve!$Q$6:$Q$1005,Cad_cl!CP$5))</f>
        <v/>
      </c>
      <c r="CQ329" s="125" t="str">
        <f>IF($C329="","",COUNTIFS(Con_ve!$C$6:$C$1005,$C329,Con_ve!$Q$6:$Q$1005,Cad_cl!CQ$5))</f>
        <v/>
      </c>
      <c r="CR329" s="125">
        <f t="shared" si="17"/>
        <v>0</v>
      </c>
    </row>
    <row r="330" spans="3:96" ht="30" customHeight="1">
      <c r="C330" s="153"/>
      <c r="D330" s="153"/>
      <c r="E330" s="154"/>
      <c r="F330" s="153"/>
      <c r="G330" s="155"/>
      <c r="H330" s="153"/>
      <c r="I330" s="153"/>
      <c r="J330" s="132" t="s">
        <v>309</v>
      </c>
      <c r="K330" s="133" t="s">
        <v>309</v>
      </c>
      <c r="L330" s="153"/>
      <c r="M330" s="153"/>
      <c r="N330" s="153"/>
      <c r="O330" s="153"/>
      <c r="P330" s="153"/>
      <c r="Q330" s="153"/>
      <c r="AP330" s="134" t="str">
        <f>IF(ISERR(IF($C330="","",SUMIFS(Con_ve!$F$6:$F$1005,Con_ve!$C$6:$C$1005,$C330,Con_ve!$I$6:$I$1005,"Fechada",Con_ve!$Q$6:$Q$1005,Cad_cl!AP$5))),"",IF($C330="","",SUMIFS(Con_ve!$F$6:$F$1005,Con_ve!$C$6:$C$1005,$C330,Con_ve!$I$6:$I$1005,"Fechada",Con_ve!$Q$6:$Q$1005,Cad_cl!AP$5)))</f>
        <v/>
      </c>
      <c r="AQ330" s="134" t="str">
        <f>IF(ISERR(IF($C330="","",SUMIFS(Con_ve!$F$6:$F$1005,Con_ve!$C$6:$C$1005,$C330,Con_ve!$I$6:$I$1005,"Fechada",Con_ve!$Q$6:$Q$1005,Cad_cl!AQ$5))),"",IF($C330="","",SUMIFS(Con_ve!$F$6:$F$1005,Con_ve!$C$6:$C$1005,$C330,Con_ve!$I$6:$I$1005,"Fechada",Con_ve!$Q$6:$Q$1005,Cad_cl!AQ$5)))</f>
        <v/>
      </c>
      <c r="AR330" s="134" t="str">
        <f>IF(ISERR(IF($C330="","",SUMIFS(Con_ve!$F$6:$F$1005,Con_ve!$C$6:$C$1005,$C330,Con_ve!$I$6:$I$1005,"Fechada",Con_ve!$Q$6:$Q$1005,Cad_cl!AR$5))),"",IF($C330="","",SUMIFS(Con_ve!$F$6:$F$1005,Con_ve!$C$6:$C$1005,$C330,Con_ve!$I$6:$I$1005,"Fechada",Con_ve!$Q$6:$Q$1005,Cad_cl!AR$5)))</f>
        <v/>
      </c>
      <c r="AS330" s="134" t="str">
        <f>IF(ISERR(IF($C330="","",SUMIFS(Con_ve!$F$6:$F$1005,Con_ve!$C$6:$C$1005,$C330,Con_ve!$I$6:$I$1005,"Fechada",Con_ve!$Q$6:$Q$1005,Cad_cl!AS$5))),"",IF($C330="","",SUMIFS(Con_ve!$F$6:$F$1005,Con_ve!$C$6:$C$1005,$C330,Con_ve!$I$6:$I$1005,"Fechada",Con_ve!$Q$6:$Q$1005,Cad_cl!AS$5)))</f>
        <v/>
      </c>
      <c r="AT330" s="134" t="str">
        <f>IF(ISERR(IF($C330="","",SUMIFS(Con_ve!$F$6:$F$1005,Con_ve!$C$6:$C$1005,$C330,Con_ve!$I$6:$I$1005,"Fechada",Con_ve!$Q$6:$Q$1005,Cad_cl!AT$5))),"",IF($C330="","",SUMIFS(Con_ve!$F$6:$F$1005,Con_ve!$C$6:$C$1005,$C330,Con_ve!$I$6:$I$1005,"Fechada",Con_ve!$Q$6:$Q$1005,Cad_cl!AT$5)))</f>
        <v/>
      </c>
      <c r="AU330" s="134" t="str">
        <f>IF(ISERR(IF($C330="","",SUMIFS(Con_ve!$F$6:$F$1005,Con_ve!$C$6:$C$1005,$C330,Con_ve!$I$6:$I$1005,"Fechada",Con_ve!$Q$6:$Q$1005,Cad_cl!AU$5))),"",IF($C330="","",SUMIFS(Con_ve!$F$6:$F$1005,Con_ve!$C$6:$C$1005,$C330,Con_ve!$I$6:$I$1005,"Fechada",Con_ve!$Q$6:$Q$1005,Cad_cl!AU$5)))</f>
        <v/>
      </c>
      <c r="AV330" s="134" t="str">
        <f>IF(ISERR(IF($C330="","",SUMIFS(Con_ve!$F$6:$F$1005,Con_ve!$C$6:$C$1005,$C330,Con_ve!$I$6:$I$1005,"Fechada",Con_ve!$Q$6:$Q$1005,Cad_cl!AV$5))),"",IF($C330="","",SUMIFS(Con_ve!$F$6:$F$1005,Con_ve!$C$6:$C$1005,$C330,Con_ve!$I$6:$I$1005,"Fechada",Con_ve!$Q$6:$Q$1005,Cad_cl!AV$5)))</f>
        <v/>
      </c>
      <c r="AW330" s="134" t="str">
        <f>IF(ISERR(IF($C330="","",SUMIFS(Con_ve!$F$6:$F$1005,Con_ve!$C$6:$C$1005,$C330,Con_ve!$I$6:$I$1005,"Fechada",Con_ve!$Q$6:$Q$1005,Cad_cl!AW$5))),"",IF($C330="","",SUMIFS(Con_ve!$F$6:$F$1005,Con_ve!$C$6:$C$1005,$C330,Con_ve!$I$6:$I$1005,"Fechada",Con_ve!$Q$6:$Q$1005,Cad_cl!AW$5)))</f>
        <v/>
      </c>
      <c r="AX330" s="134" t="str">
        <f>IF(ISERR(IF($C330="","",SUMIFS(Con_ve!$F$6:$F$1005,Con_ve!$C$6:$C$1005,$C330,Con_ve!$I$6:$I$1005,"Fechada",Con_ve!$Q$6:$Q$1005,Cad_cl!AX$5))),"",IF($C330="","",SUMIFS(Con_ve!$F$6:$F$1005,Con_ve!$C$6:$C$1005,$C330,Con_ve!$I$6:$I$1005,"Fechada",Con_ve!$Q$6:$Q$1005,Cad_cl!AX$5)))</f>
        <v/>
      </c>
      <c r="AY330" s="134" t="str">
        <f>IF(ISERR(IF($C330="","",SUMIFS(Con_ve!$F$6:$F$1005,Con_ve!$C$6:$C$1005,$C330,Con_ve!$I$6:$I$1005,"Fechada",Con_ve!$Q$6:$Q$1005,Cad_cl!AY$5))),"",IF($C330="","",SUMIFS(Con_ve!$F$6:$F$1005,Con_ve!$C$6:$C$1005,$C330,Con_ve!$I$6:$I$1005,"Fechada",Con_ve!$Q$6:$Q$1005,Cad_cl!AY$5)))</f>
        <v/>
      </c>
      <c r="AZ330" s="134" t="str">
        <f>IF(ISERR(IF($C330="","",SUMIFS(Con_ve!$F$6:$F$1005,Con_ve!$C$6:$C$1005,$C330,Con_ve!$I$6:$I$1005,"Fechada",Con_ve!$Q$6:$Q$1005,Cad_cl!AZ$5))),"",IF($C330="","",SUMIFS(Con_ve!$F$6:$F$1005,Con_ve!$C$6:$C$1005,$C330,Con_ve!$I$6:$I$1005,"Fechada",Con_ve!$Q$6:$Q$1005,Cad_cl!AZ$5)))</f>
        <v/>
      </c>
      <c r="BA330" s="134" t="str">
        <f>IF(ISERR(IF($C330="","",SUMIFS(Con_ve!$F$6:$F$1005,Con_ve!$C$6:$C$1005,$C330,Con_ve!$I$6:$I$1005,"Fechada",Con_ve!$Q$6:$Q$1005,Cad_cl!BA$5))),"",IF($C330="","",SUMIFS(Con_ve!$F$6:$F$1005,Con_ve!$C$6:$C$1005,$C330,Con_ve!$I$6:$I$1005,"Fechada",Con_ve!$Q$6:$Q$1005,Cad_cl!BA$5)))</f>
        <v/>
      </c>
      <c r="BB330" s="134">
        <f t="shared" si="15"/>
        <v>0</v>
      </c>
      <c r="BD330" s="134" t="str">
        <f>IF(ISERR(IF($C330="","",SUMIFS(Con_ve!$F$6:$F$1005,Con_ve!$C$6:$C$1005,$C330,Con_ve!$I$6:$I$1005,"Em negociação",Con_ve!$Q$6:$Q$1005,Cad_cl!BD$5))),"",IF($C330="","",SUMIFS(Con_ve!$F$6:$F$1005,Con_ve!$C$6:$C$1005,$C330,Con_ve!$I$6:$I$1005,"Em negociação",Con_ve!$Q$6:$Q$1005,Cad_cl!BD$5)))</f>
        <v/>
      </c>
      <c r="BE330" s="134" t="str">
        <f>IF(ISERR(IF($C330="","",SUMIFS(Con_ve!$F$6:$F$1005,Con_ve!$C$6:$C$1005,$C330,Con_ve!$I$6:$I$1005,"Em negociação",Con_ve!$Q$6:$Q$1005,Cad_cl!BE$5))),"",IF($C330="","",SUMIFS(Con_ve!$F$6:$F$1005,Con_ve!$C$6:$C$1005,$C330,Con_ve!$I$6:$I$1005,"Em negociação",Con_ve!$Q$6:$Q$1005,Cad_cl!BE$5)))</f>
        <v/>
      </c>
      <c r="BF330" s="134" t="str">
        <f>IF(ISERR(IF($C330="","",SUMIFS(Con_ve!$F$6:$F$1005,Con_ve!$C$6:$C$1005,$C330,Con_ve!$I$6:$I$1005,"Em negociação",Con_ve!$Q$6:$Q$1005,Cad_cl!BF$5))),"",IF($C330="","",SUMIFS(Con_ve!$F$6:$F$1005,Con_ve!$C$6:$C$1005,$C330,Con_ve!$I$6:$I$1005,"Em negociação",Con_ve!$Q$6:$Q$1005,Cad_cl!BF$5)))</f>
        <v/>
      </c>
      <c r="BG330" s="134" t="str">
        <f>IF(ISERR(IF($C330="","",SUMIFS(Con_ve!$F$6:$F$1005,Con_ve!$C$6:$C$1005,$C330,Con_ve!$I$6:$I$1005,"Em negociação",Con_ve!$Q$6:$Q$1005,Cad_cl!BG$5))),"",IF($C330="","",SUMIFS(Con_ve!$F$6:$F$1005,Con_ve!$C$6:$C$1005,$C330,Con_ve!$I$6:$I$1005,"Em negociação",Con_ve!$Q$6:$Q$1005,Cad_cl!BG$5)))</f>
        <v/>
      </c>
      <c r="BH330" s="134" t="str">
        <f>IF(ISERR(IF($C330="","",SUMIFS(Con_ve!$F$6:$F$1005,Con_ve!$C$6:$C$1005,$C330,Con_ve!$I$6:$I$1005,"Em negociação",Con_ve!$Q$6:$Q$1005,Cad_cl!BH$5))),"",IF($C330="","",SUMIFS(Con_ve!$F$6:$F$1005,Con_ve!$C$6:$C$1005,$C330,Con_ve!$I$6:$I$1005,"Em negociação",Con_ve!$Q$6:$Q$1005,Cad_cl!BH$5)))</f>
        <v/>
      </c>
      <c r="BI330" s="134" t="str">
        <f>IF(ISERR(IF($C330="","",SUMIFS(Con_ve!$F$6:$F$1005,Con_ve!$C$6:$C$1005,$C330,Con_ve!$I$6:$I$1005,"Em negociação",Con_ve!$Q$6:$Q$1005,Cad_cl!BI$5))),"",IF($C330="","",SUMIFS(Con_ve!$F$6:$F$1005,Con_ve!$C$6:$C$1005,$C330,Con_ve!$I$6:$I$1005,"Em negociação",Con_ve!$Q$6:$Q$1005,Cad_cl!BI$5)))</f>
        <v/>
      </c>
      <c r="BJ330" s="134" t="str">
        <f>IF(ISERR(IF($C330="","",SUMIFS(Con_ve!$F$6:$F$1005,Con_ve!$C$6:$C$1005,$C330,Con_ve!$I$6:$I$1005,"Em negociação",Con_ve!$Q$6:$Q$1005,Cad_cl!BJ$5))),"",IF($C330="","",SUMIFS(Con_ve!$F$6:$F$1005,Con_ve!$C$6:$C$1005,$C330,Con_ve!$I$6:$I$1005,"Em negociação",Con_ve!$Q$6:$Q$1005,Cad_cl!BJ$5)))</f>
        <v/>
      </c>
      <c r="BK330" s="134" t="str">
        <f>IF(ISERR(IF($C330="","",SUMIFS(Con_ve!$F$6:$F$1005,Con_ve!$C$6:$C$1005,$C330,Con_ve!$I$6:$I$1005,"Em negociação",Con_ve!$Q$6:$Q$1005,Cad_cl!BK$5))),"",IF($C330="","",SUMIFS(Con_ve!$F$6:$F$1005,Con_ve!$C$6:$C$1005,$C330,Con_ve!$I$6:$I$1005,"Em negociação",Con_ve!$Q$6:$Q$1005,Cad_cl!BK$5)))</f>
        <v/>
      </c>
      <c r="BL330" s="134" t="str">
        <f>IF(ISERR(IF($C330="","",SUMIFS(Con_ve!$F$6:$F$1005,Con_ve!$C$6:$C$1005,$C330,Con_ve!$I$6:$I$1005,"Em negociação",Con_ve!$Q$6:$Q$1005,Cad_cl!BL$5))),"",IF($C330="","",SUMIFS(Con_ve!$F$6:$F$1005,Con_ve!$C$6:$C$1005,$C330,Con_ve!$I$6:$I$1005,"Em negociação",Con_ve!$Q$6:$Q$1005,Cad_cl!BL$5)))</f>
        <v/>
      </c>
      <c r="BM330" s="134" t="str">
        <f>IF(ISERR(IF($C330="","",SUMIFS(Con_ve!$F$6:$F$1005,Con_ve!$C$6:$C$1005,$C330,Con_ve!$I$6:$I$1005,"Em negociação",Con_ve!$Q$6:$Q$1005,Cad_cl!BM$5))),"",IF($C330="","",SUMIFS(Con_ve!$F$6:$F$1005,Con_ve!$C$6:$C$1005,$C330,Con_ve!$I$6:$I$1005,"Em negociação",Con_ve!$Q$6:$Q$1005,Cad_cl!BM$5)))</f>
        <v/>
      </c>
      <c r="BN330" s="134" t="str">
        <f>IF(ISERR(IF($C330="","",SUMIFS(Con_ve!$F$6:$F$1005,Con_ve!$C$6:$C$1005,$C330,Con_ve!$I$6:$I$1005,"Em negociação",Con_ve!$Q$6:$Q$1005,Cad_cl!BN$5))),"",IF($C330="","",SUMIFS(Con_ve!$F$6:$F$1005,Con_ve!$C$6:$C$1005,$C330,Con_ve!$I$6:$I$1005,"Em negociação",Con_ve!$Q$6:$Q$1005,Cad_cl!BN$5)))</f>
        <v/>
      </c>
      <c r="BO330" s="134" t="str">
        <f>IF(ISERR(IF($C330="","",SUMIFS(Con_ve!$F$6:$F$1005,Con_ve!$C$6:$C$1005,$C330,Con_ve!$I$6:$I$1005,"Em negociação",Con_ve!$Q$6:$Q$1005,Cad_cl!BO$5))),"",IF($C330="","",SUMIFS(Con_ve!$F$6:$F$1005,Con_ve!$C$6:$C$1005,$C330,Con_ve!$I$6:$I$1005,"Em negociação",Con_ve!$Q$6:$Q$1005,Cad_cl!BO$5)))</f>
        <v/>
      </c>
      <c r="BP330" s="134">
        <f t="shared" si="16"/>
        <v>0</v>
      </c>
      <c r="BR330" s="125" t="str">
        <f>IF(ISERR(IF(AND($I330=Re_lo!$E$5,BR$5=VLOOKUP(Re_lo!$H$5,Re_lo!$N$5:$O$16,2,0)),AP330,"")),"",IF(AND($I330=Re_lo!$E$5,BR$5=VLOOKUP(Re_lo!$H$5,Re_lo!$N$5:$O$16,2,0)),AP330,""))</f>
        <v/>
      </c>
      <c r="BS330" s="125" t="str">
        <f>IF(ISERR(IF(AND($I330=Re_lo!$E$5,BS$5=VLOOKUP(Re_lo!$H$5,Re_lo!$N$5:$O$16,2,0)),AQ330,"")),"",IF(AND($I330=Re_lo!$E$5,BS$5=VLOOKUP(Re_lo!$H$5,Re_lo!$N$5:$O$16,2,0)),AQ330,""))</f>
        <v/>
      </c>
      <c r="BT330" s="125" t="str">
        <f>IF(ISERR(IF(AND($I330=Re_lo!$E$5,BT$5=VLOOKUP(Re_lo!$H$5,Re_lo!$N$5:$O$16,2,0)),AR330,"")),"",IF(AND($I330=Re_lo!$E$5,BT$5=VLOOKUP(Re_lo!$H$5,Re_lo!$N$5:$O$16,2,0)),AR330,""))</f>
        <v/>
      </c>
      <c r="BU330" s="125" t="str">
        <f>IF(ISERR(IF(AND($I330=Re_lo!$E$5,BU$5=VLOOKUP(Re_lo!$H$5,Re_lo!$N$5:$O$16,2,0)),AS330,"")),"",IF(AND($I330=Re_lo!$E$5,BU$5=VLOOKUP(Re_lo!$H$5,Re_lo!$N$5:$O$16,2,0)),AS330,""))</f>
        <v/>
      </c>
      <c r="BV330" s="125" t="str">
        <f>IF(ISERR(IF(AND($I330=Re_lo!$E$5,BV$5=VLOOKUP(Re_lo!$H$5,Re_lo!$N$5:$O$16,2,0)),AT330,"")),"",IF(AND($I330=Re_lo!$E$5,BV$5=VLOOKUP(Re_lo!$H$5,Re_lo!$N$5:$O$16,2,0)),AT330,""))</f>
        <v/>
      </c>
      <c r="BW330" s="125" t="str">
        <f>IF(ISERR(IF(AND($I330=Re_lo!$E$5,BW$5=VLOOKUP(Re_lo!$H$5,Re_lo!$N$5:$O$16,2,0)),AU330,"")),"",IF(AND($I330=Re_lo!$E$5,BW$5=VLOOKUP(Re_lo!$H$5,Re_lo!$N$5:$O$16,2,0)),AU330,""))</f>
        <v/>
      </c>
      <c r="BX330" s="125" t="str">
        <f>IF(ISERR(IF(AND($I330=Re_lo!$E$5,BX$5=VLOOKUP(Re_lo!$H$5,Re_lo!$N$5:$O$16,2,0)),AV330,"")),"",IF(AND($I330=Re_lo!$E$5,BX$5=VLOOKUP(Re_lo!$H$5,Re_lo!$N$5:$O$16,2,0)),AV330,""))</f>
        <v/>
      </c>
      <c r="BY330" s="125" t="str">
        <f>IF(ISERR(IF(AND($I330=Re_lo!$E$5,BY$5=VLOOKUP(Re_lo!$H$5,Re_lo!$N$5:$O$16,2,0)),AW330,"")),"",IF(AND($I330=Re_lo!$E$5,BY$5=VLOOKUP(Re_lo!$H$5,Re_lo!$N$5:$O$16,2,0)),AW330,""))</f>
        <v/>
      </c>
      <c r="BZ330" s="125" t="str">
        <f>IF(ISERR(IF(AND($I330=Re_lo!$E$5,BZ$5=VLOOKUP(Re_lo!$H$5,Re_lo!$N$5:$O$16,2,0)),AX330,"")),"",IF(AND($I330=Re_lo!$E$5,BZ$5=VLOOKUP(Re_lo!$H$5,Re_lo!$N$5:$O$16,2,0)),AX330,""))</f>
        <v/>
      </c>
      <c r="CA330" s="125" t="str">
        <f>IF(ISERR(IF(AND($I330=Re_lo!$E$5,CA$5=VLOOKUP(Re_lo!$H$5,Re_lo!$N$5:$O$16,2,0)),AY330,"")),"",IF(AND($I330=Re_lo!$E$5,CA$5=VLOOKUP(Re_lo!$H$5,Re_lo!$N$5:$O$16,2,0)),AY330,""))</f>
        <v/>
      </c>
      <c r="CB330" s="125" t="str">
        <f>IF(ISERR(IF(AND($I330=Re_lo!$E$5,CB$5=VLOOKUP(Re_lo!$H$5,Re_lo!$N$5:$O$16,2,0)),AZ330,"")),"",IF(AND($I330=Re_lo!$E$5,CB$5=VLOOKUP(Re_lo!$H$5,Re_lo!$N$5:$O$16,2,0)),AZ330,""))</f>
        <v/>
      </c>
      <c r="CC330" s="125" t="str">
        <f>IF(ISERR(IF(AND($I330=Re_lo!$E$5,CC$5=VLOOKUP(Re_lo!$H$5,Re_lo!$N$5:$O$16,2,0)),BA330,"")),"",IF(AND($I330=Re_lo!$E$5,CC$5=VLOOKUP(Re_lo!$H$5,Re_lo!$N$5:$O$16,2,0)),BA330,""))</f>
        <v/>
      </c>
      <c r="CD330" s="125" t="str">
        <f>IF(ISERR(IF(AND($I330=Re_lo!$E$5,CD$5=VLOOKUP(Re_lo!$H$5,Re_lo!$N$5:$O$16,2,0)),BB330,"")),"",IF(AND($I330=Re_lo!$E$5,CD$5=VLOOKUP(Re_lo!$H$5,Re_lo!$N$5:$O$16,2,0)),BB330,""))</f>
        <v/>
      </c>
      <c r="CF330" s="125" t="str">
        <f>IF($C330="","",COUNTIFS(Con_ve!$C$6:$C$1005,$C330,Con_ve!$Q$6:$Q$1005,Cad_cl!CF$5))</f>
        <v/>
      </c>
      <c r="CG330" s="125" t="str">
        <f>IF($C330="","",COUNTIFS(Con_ve!$C$6:$C$1005,$C330,Con_ve!$Q$6:$Q$1005,Cad_cl!CG$5))</f>
        <v/>
      </c>
      <c r="CH330" s="125" t="str">
        <f>IF($C330="","",COUNTIFS(Con_ve!$C$6:$C$1005,$C330,Con_ve!$Q$6:$Q$1005,Cad_cl!CH$5))</f>
        <v/>
      </c>
      <c r="CI330" s="125" t="str">
        <f>IF($C330="","",COUNTIFS(Con_ve!$C$6:$C$1005,$C330,Con_ve!$Q$6:$Q$1005,Cad_cl!CI$5))</f>
        <v/>
      </c>
      <c r="CJ330" s="125" t="str">
        <f>IF($C330="","",COUNTIFS(Con_ve!$C$6:$C$1005,$C330,Con_ve!$Q$6:$Q$1005,Cad_cl!CJ$5))</f>
        <v/>
      </c>
      <c r="CK330" s="125" t="str">
        <f>IF($C330="","",COUNTIFS(Con_ve!$C$6:$C$1005,$C330,Con_ve!$Q$6:$Q$1005,Cad_cl!CK$5))</f>
        <v/>
      </c>
      <c r="CL330" s="125" t="str">
        <f>IF($C330="","",COUNTIFS(Con_ve!$C$6:$C$1005,$C330,Con_ve!$Q$6:$Q$1005,Cad_cl!CL$5))</f>
        <v/>
      </c>
      <c r="CM330" s="125" t="str">
        <f>IF($C330="","",COUNTIFS(Con_ve!$C$6:$C$1005,$C330,Con_ve!$Q$6:$Q$1005,Cad_cl!CM$5))</f>
        <v/>
      </c>
      <c r="CN330" s="125" t="str">
        <f>IF($C330="","",COUNTIFS(Con_ve!$C$6:$C$1005,$C330,Con_ve!$Q$6:$Q$1005,Cad_cl!CN$5))</f>
        <v/>
      </c>
      <c r="CO330" s="125" t="str">
        <f>IF($C330="","",COUNTIFS(Con_ve!$C$6:$C$1005,$C330,Con_ve!$Q$6:$Q$1005,Cad_cl!CO$5))</f>
        <v/>
      </c>
      <c r="CP330" s="125" t="str">
        <f>IF($C330="","",COUNTIFS(Con_ve!$C$6:$C$1005,$C330,Con_ve!$Q$6:$Q$1005,Cad_cl!CP$5))</f>
        <v/>
      </c>
      <c r="CQ330" s="125" t="str">
        <f>IF($C330="","",COUNTIFS(Con_ve!$C$6:$C$1005,$C330,Con_ve!$Q$6:$Q$1005,Cad_cl!CQ$5))</f>
        <v/>
      </c>
      <c r="CR330" s="125">
        <f t="shared" si="17"/>
        <v>0</v>
      </c>
    </row>
    <row r="331" spans="3:96" ht="30" customHeight="1">
      <c r="C331" s="153"/>
      <c r="D331" s="153"/>
      <c r="E331" s="154"/>
      <c r="F331" s="153"/>
      <c r="G331" s="155"/>
      <c r="H331" s="153"/>
      <c r="I331" s="153"/>
      <c r="J331" s="132" t="s">
        <v>309</v>
      </c>
      <c r="K331" s="133" t="s">
        <v>309</v>
      </c>
      <c r="L331" s="153"/>
      <c r="M331" s="153"/>
      <c r="N331" s="153"/>
      <c r="O331" s="153"/>
      <c r="P331" s="153"/>
      <c r="Q331" s="153"/>
      <c r="AP331" s="134" t="str">
        <f>IF(ISERR(IF($C331="","",SUMIFS(Con_ve!$F$6:$F$1005,Con_ve!$C$6:$C$1005,$C331,Con_ve!$I$6:$I$1005,"Fechada",Con_ve!$Q$6:$Q$1005,Cad_cl!AP$5))),"",IF($C331="","",SUMIFS(Con_ve!$F$6:$F$1005,Con_ve!$C$6:$C$1005,$C331,Con_ve!$I$6:$I$1005,"Fechada",Con_ve!$Q$6:$Q$1005,Cad_cl!AP$5)))</f>
        <v/>
      </c>
      <c r="AQ331" s="134" t="str">
        <f>IF(ISERR(IF($C331="","",SUMIFS(Con_ve!$F$6:$F$1005,Con_ve!$C$6:$C$1005,$C331,Con_ve!$I$6:$I$1005,"Fechada",Con_ve!$Q$6:$Q$1005,Cad_cl!AQ$5))),"",IF($C331="","",SUMIFS(Con_ve!$F$6:$F$1005,Con_ve!$C$6:$C$1005,$C331,Con_ve!$I$6:$I$1005,"Fechada",Con_ve!$Q$6:$Q$1005,Cad_cl!AQ$5)))</f>
        <v/>
      </c>
      <c r="AR331" s="134" t="str">
        <f>IF(ISERR(IF($C331="","",SUMIFS(Con_ve!$F$6:$F$1005,Con_ve!$C$6:$C$1005,$C331,Con_ve!$I$6:$I$1005,"Fechada",Con_ve!$Q$6:$Q$1005,Cad_cl!AR$5))),"",IF($C331="","",SUMIFS(Con_ve!$F$6:$F$1005,Con_ve!$C$6:$C$1005,$C331,Con_ve!$I$6:$I$1005,"Fechada",Con_ve!$Q$6:$Q$1005,Cad_cl!AR$5)))</f>
        <v/>
      </c>
      <c r="AS331" s="134" t="str">
        <f>IF(ISERR(IF($C331="","",SUMIFS(Con_ve!$F$6:$F$1005,Con_ve!$C$6:$C$1005,$C331,Con_ve!$I$6:$I$1005,"Fechada",Con_ve!$Q$6:$Q$1005,Cad_cl!AS$5))),"",IF($C331="","",SUMIFS(Con_ve!$F$6:$F$1005,Con_ve!$C$6:$C$1005,$C331,Con_ve!$I$6:$I$1005,"Fechada",Con_ve!$Q$6:$Q$1005,Cad_cl!AS$5)))</f>
        <v/>
      </c>
      <c r="AT331" s="134" t="str">
        <f>IF(ISERR(IF($C331="","",SUMIFS(Con_ve!$F$6:$F$1005,Con_ve!$C$6:$C$1005,$C331,Con_ve!$I$6:$I$1005,"Fechada",Con_ve!$Q$6:$Q$1005,Cad_cl!AT$5))),"",IF($C331="","",SUMIFS(Con_ve!$F$6:$F$1005,Con_ve!$C$6:$C$1005,$C331,Con_ve!$I$6:$I$1005,"Fechada",Con_ve!$Q$6:$Q$1005,Cad_cl!AT$5)))</f>
        <v/>
      </c>
      <c r="AU331" s="134" t="str">
        <f>IF(ISERR(IF($C331="","",SUMIFS(Con_ve!$F$6:$F$1005,Con_ve!$C$6:$C$1005,$C331,Con_ve!$I$6:$I$1005,"Fechada",Con_ve!$Q$6:$Q$1005,Cad_cl!AU$5))),"",IF($C331="","",SUMIFS(Con_ve!$F$6:$F$1005,Con_ve!$C$6:$C$1005,$C331,Con_ve!$I$6:$I$1005,"Fechada",Con_ve!$Q$6:$Q$1005,Cad_cl!AU$5)))</f>
        <v/>
      </c>
      <c r="AV331" s="134" t="str">
        <f>IF(ISERR(IF($C331="","",SUMIFS(Con_ve!$F$6:$F$1005,Con_ve!$C$6:$C$1005,$C331,Con_ve!$I$6:$I$1005,"Fechada",Con_ve!$Q$6:$Q$1005,Cad_cl!AV$5))),"",IF($C331="","",SUMIFS(Con_ve!$F$6:$F$1005,Con_ve!$C$6:$C$1005,$C331,Con_ve!$I$6:$I$1005,"Fechada",Con_ve!$Q$6:$Q$1005,Cad_cl!AV$5)))</f>
        <v/>
      </c>
      <c r="AW331" s="134" t="str">
        <f>IF(ISERR(IF($C331="","",SUMIFS(Con_ve!$F$6:$F$1005,Con_ve!$C$6:$C$1005,$C331,Con_ve!$I$6:$I$1005,"Fechada",Con_ve!$Q$6:$Q$1005,Cad_cl!AW$5))),"",IF($C331="","",SUMIFS(Con_ve!$F$6:$F$1005,Con_ve!$C$6:$C$1005,$C331,Con_ve!$I$6:$I$1005,"Fechada",Con_ve!$Q$6:$Q$1005,Cad_cl!AW$5)))</f>
        <v/>
      </c>
      <c r="AX331" s="134" t="str">
        <f>IF(ISERR(IF($C331="","",SUMIFS(Con_ve!$F$6:$F$1005,Con_ve!$C$6:$C$1005,$C331,Con_ve!$I$6:$I$1005,"Fechada",Con_ve!$Q$6:$Q$1005,Cad_cl!AX$5))),"",IF($C331="","",SUMIFS(Con_ve!$F$6:$F$1005,Con_ve!$C$6:$C$1005,$C331,Con_ve!$I$6:$I$1005,"Fechada",Con_ve!$Q$6:$Q$1005,Cad_cl!AX$5)))</f>
        <v/>
      </c>
      <c r="AY331" s="134" t="str">
        <f>IF(ISERR(IF($C331="","",SUMIFS(Con_ve!$F$6:$F$1005,Con_ve!$C$6:$C$1005,$C331,Con_ve!$I$6:$I$1005,"Fechada",Con_ve!$Q$6:$Q$1005,Cad_cl!AY$5))),"",IF($C331="","",SUMIFS(Con_ve!$F$6:$F$1005,Con_ve!$C$6:$C$1005,$C331,Con_ve!$I$6:$I$1005,"Fechada",Con_ve!$Q$6:$Q$1005,Cad_cl!AY$5)))</f>
        <v/>
      </c>
      <c r="AZ331" s="134" t="str">
        <f>IF(ISERR(IF($C331="","",SUMIFS(Con_ve!$F$6:$F$1005,Con_ve!$C$6:$C$1005,$C331,Con_ve!$I$6:$I$1005,"Fechada",Con_ve!$Q$6:$Q$1005,Cad_cl!AZ$5))),"",IF($C331="","",SUMIFS(Con_ve!$F$6:$F$1005,Con_ve!$C$6:$C$1005,$C331,Con_ve!$I$6:$I$1005,"Fechada",Con_ve!$Q$6:$Q$1005,Cad_cl!AZ$5)))</f>
        <v/>
      </c>
      <c r="BA331" s="134" t="str">
        <f>IF(ISERR(IF($C331="","",SUMIFS(Con_ve!$F$6:$F$1005,Con_ve!$C$6:$C$1005,$C331,Con_ve!$I$6:$I$1005,"Fechada",Con_ve!$Q$6:$Q$1005,Cad_cl!BA$5))),"",IF($C331="","",SUMIFS(Con_ve!$F$6:$F$1005,Con_ve!$C$6:$C$1005,$C331,Con_ve!$I$6:$I$1005,"Fechada",Con_ve!$Q$6:$Q$1005,Cad_cl!BA$5)))</f>
        <v/>
      </c>
      <c r="BB331" s="134">
        <f t="shared" si="15"/>
        <v>0</v>
      </c>
      <c r="BD331" s="134" t="str">
        <f>IF(ISERR(IF($C331="","",SUMIFS(Con_ve!$F$6:$F$1005,Con_ve!$C$6:$C$1005,$C331,Con_ve!$I$6:$I$1005,"Em negociação",Con_ve!$Q$6:$Q$1005,Cad_cl!BD$5))),"",IF($C331="","",SUMIFS(Con_ve!$F$6:$F$1005,Con_ve!$C$6:$C$1005,$C331,Con_ve!$I$6:$I$1005,"Em negociação",Con_ve!$Q$6:$Q$1005,Cad_cl!BD$5)))</f>
        <v/>
      </c>
      <c r="BE331" s="134" t="str">
        <f>IF(ISERR(IF($C331="","",SUMIFS(Con_ve!$F$6:$F$1005,Con_ve!$C$6:$C$1005,$C331,Con_ve!$I$6:$I$1005,"Em negociação",Con_ve!$Q$6:$Q$1005,Cad_cl!BE$5))),"",IF($C331="","",SUMIFS(Con_ve!$F$6:$F$1005,Con_ve!$C$6:$C$1005,$C331,Con_ve!$I$6:$I$1005,"Em negociação",Con_ve!$Q$6:$Q$1005,Cad_cl!BE$5)))</f>
        <v/>
      </c>
      <c r="BF331" s="134" t="str">
        <f>IF(ISERR(IF($C331="","",SUMIFS(Con_ve!$F$6:$F$1005,Con_ve!$C$6:$C$1005,$C331,Con_ve!$I$6:$I$1005,"Em negociação",Con_ve!$Q$6:$Q$1005,Cad_cl!BF$5))),"",IF($C331="","",SUMIFS(Con_ve!$F$6:$F$1005,Con_ve!$C$6:$C$1005,$C331,Con_ve!$I$6:$I$1005,"Em negociação",Con_ve!$Q$6:$Q$1005,Cad_cl!BF$5)))</f>
        <v/>
      </c>
      <c r="BG331" s="134" t="str">
        <f>IF(ISERR(IF($C331="","",SUMIFS(Con_ve!$F$6:$F$1005,Con_ve!$C$6:$C$1005,$C331,Con_ve!$I$6:$I$1005,"Em negociação",Con_ve!$Q$6:$Q$1005,Cad_cl!BG$5))),"",IF($C331="","",SUMIFS(Con_ve!$F$6:$F$1005,Con_ve!$C$6:$C$1005,$C331,Con_ve!$I$6:$I$1005,"Em negociação",Con_ve!$Q$6:$Q$1005,Cad_cl!BG$5)))</f>
        <v/>
      </c>
      <c r="BH331" s="134" t="str">
        <f>IF(ISERR(IF($C331="","",SUMIFS(Con_ve!$F$6:$F$1005,Con_ve!$C$6:$C$1005,$C331,Con_ve!$I$6:$I$1005,"Em negociação",Con_ve!$Q$6:$Q$1005,Cad_cl!BH$5))),"",IF($C331="","",SUMIFS(Con_ve!$F$6:$F$1005,Con_ve!$C$6:$C$1005,$C331,Con_ve!$I$6:$I$1005,"Em negociação",Con_ve!$Q$6:$Q$1005,Cad_cl!BH$5)))</f>
        <v/>
      </c>
      <c r="BI331" s="134" t="str">
        <f>IF(ISERR(IF($C331="","",SUMIFS(Con_ve!$F$6:$F$1005,Con_ve!$C$6:$C$1005,$C331,Con_ve!$I$6:$I$1005,"Em negociação",Con_ve!$Q$6:$Q$1005,Cad_cl!BI$5))),"",IF($C331="","",SUMIFS(Con_ve!$F$6:$F$1005,Con_ve!$C$6:$C$1005,$C331,Con_ve!$I$6:$I$1005,"Em negociação",Con_ve!$Q$6:$Q$1005,Cad_cl!BI$5)))</f>
        <v/>
      </c>
      <c r="BJ331" s="134" t="str">
        <f>IF(ISERR(IF($C331="","",SUMIFS(Con_ve!$F$6:$F$1005,Con_ve!$C$6:$C$1005,$C331,Con_ve!$I$6:$I$1005,"Em negociação",Con_ve!$Q$6:$Q$1005,Cad_cl!BJ$5))),"",IF($C331="","",SUMIFS(Con_ve!$F$6:$F$1005,Con_ve!$C$6:$C$1005,$C331,Con_ve!$I$6:$I$1005,"Em negociação",Con_ve!$Q$6:$Q$1005,Cad_cl!BJ$5)))</f>
        <v/>
      </c>
      <c r="BK331" s="134" t="str">
        <f>IF(ISERR(IF($C331="","",SUMIFS(Con_ve!$F$6:$F$1005,Con_ve!$C$6:$C$1005,$C331,Con_ve!$I$6:$I$1005,"Em negociação",Con_ve!$Q$6:$Q$1005,Cad_cl!BK$5))),"",IF($C331="","",SUMIFS(Con_ve!$F$6:$F$1005,Con_ve!$C$6:$C$1005,$C331,Con_ve!$I$6:$I$1005,"Em negociação",Con_ve!$Q$6:$Q$1005,Cad_cl!BK$5)))</f>
        <v/>
      </c>
      <c r="BL331" s="134" t="str">
        <f>IF(ISERR(IF($C331="","",SUMIFS(Con_ve!$F$6:$F$1005,Con_ve!$C$6:$C$1005,$C331,Con_ve!$I$6:$I$1005,"Em negociação",Con_ve!$Q$6:$Q$1005,Cad_cl!BL$5))),"",IF($C331="","",SUMIFS(Con_ve!$F$6:$F$1005,Con_ve!$C$6:$C$1005,$C331,Con_ve!$I$6:$I$1005,"Em negociação",Con_ve!$Q$6:$Q$1005,Cad_cl!BL$5)))</f>
        <v/>
      </c>
      <c r="BM331" s="134" t="str">
        <f>IF(ISERR(IF($C331="","",SUMIFS(Con_ve!$F$6:$F$1005,Con_ve!$C$6:$C$1005,$C331,Con_ve!$I$6:$I$1005,"Em negociação",Con_ve!$Q$6:$Q$1005,Cad_cl!BM$5))),"",IF($C331="","",SUMIFS(Con_ve!$F$6:$F$1005,Con_ve!$C$6:$C$1005,$C331,Con_ve!$I$6:$I$1005,"Em negociação",Con_ve!$Q$6:$Q$1005,Cad_cl!BM$5)))</f>
        <v/>
      </c>
      <c r="BN331" s="134" t="str">
        <f>IF(ISERR(IF($C331="","",SUMIFS(Con_ve!$F$6:$F$1005,Con_ve!$C$6:$C$1005,$C331,Con_ve!$I$6:$I$1005,"Em negociação",Con_ve!$Q$6:$Q$1005,Cad_cl!BN$5))),"",IF($C331="","",SUMIFS(Con_ve!$F$6:$F$1005,Con_ve!$C$6:$C$1005,$C331,Con_ve!$I$6:$I$1005,"Em negociação",Con_ve!$Q$6:$Q$1005,Cad_cl!BN$5)))</f>
        <v/>
      </c>
      <c r="BO331" s="134" t="str">
        <f>IF(ISERR(IF($C331="","",SUMIFS(Con_ve!$F$6:$F$1005,Con_ve!$C$6:$C$1005,$C331,Con_ve!$I$6:$I$1005,"Em negociação",Con_ve!$Q$6:$Q$1005,Cad_cl!BO$5))),"",IF($C331="","",SUMIFS(Con_ve!$F$6:$F$1005,Con_ve!$C$6:$C$1005,$C331,Con_ve!$I$6:$I$1005,"Em negociação",Con_ve!$Q$6:$Q$1005,Cad_cl!BO$5)))</f>
        <v/>
      </c>
      <c r="BP331" s="134">
        <f t="shared" si="16"/>
        <v>0</v>
      </c>
      <c r="BR331" s="125" t="str">
        <f>IF(ISERR(IF(AND($I331=Re_lo!$E$5,BR$5=VLOOKUP(Re_lo!$H$5,Re_lo!$N$5:$O$16,2,0)),AP331,"")),"",IF(AND($I331=Re_lo!$E$5,BR$5=VLOOKUP(Re_lo!$H$5,Re_lo!$N$5:$O$16,2,0)),AP331,""))</f>
        <v/>
      </c>
      <c r="BS331" s="125" t="str">
        <f>IF(ISERR(IF(AND($I331=Re_lo!$E$5,BS$5=VLOOKUP(Re_lo!$H$5,Re_lo!$N$5:$O$16,2,0)),AQ331,"")),"",IF(AND($I331=Re_lo!$E$5,BS$5=VLOOKUP(Re_lo!$H$5,Re_lo!$N$5:$O$16,2,0)),AQ331,""))</f>
        <v/>
      </c>
      <c r="BT331" s="125" t="str">
        <f>IF(ISERR(IF(AND($I331=Re_lo!$E$5,BT$5=VLOOKUP(Re_lo!$H$5,Re_lo!$N$5:$O$16,2,0)),AR331,"")),"",IF(AND($I331=Re_lo!$E$5,BT$5=VLOOKUP(Re_lo!$H$5,Re_lo!$N$5:$O$16,2,0)),AR331,""))</f>
        <v/>
      </c>
      <c r="BU331" s="125" t="str">
        <f>IF(ISERR(IF(AND($I331=Re_lo!$E$5,BU$5=VLOOKUP(Re_lo!$H$5,Re_lo!$N$5:$O$16,2,0)),AS331,"")),"",IF(AND($I331=Re_lo!$E$5,BU$5=VLOOKUP(Re_lo!$H$5,Re_lo!$N$5:$O$16,2,0)),AS331,""))</f>
        <v/>
      </c>
      <c r="BV331" s="125" t="str">
        <f>IF(ISERR(IF(AND($I331=Re_lo!$E$5,BV$5=VLOOKUP(Re_lo!$H$5,Re_lo!$N$5:$O$16,2,0)),AT331,"")),"",IF(AND($I331=Re_lo!$E$5,BV$5=VLOOKUP(Re_lo!$H$5,Re_lo!$N$5:$O$16,2,0)),AT331,""))</f>
        <v/>
      </c>
      <c r="BW331" s="125" t="str">
        <f>IF(ISERR(IF(AND($I331=Re_lo!$E$5,BW$5=VLOOKUP(Re_lo!$H$5,Re_lo!$N$5:$O$16,2,0)),AU331,"")),"",IF(AND($I331=Re_lo!$E$5,BW$5=VLOOKUP(Re_lo!$H$5,Re_lo!$N$5:$O$16,2,0)),AU331,""))</f>
        <v/>
      </c>
      <c r="BX331" s="125" t="str">
        <f>IF(ISERR(IF(AND($I331=Re_lo!$E$5,BX$5=VLOOKUP(Re_lo!$H$5,Re_lo!$N$5:$O$16,2,0)),AV331,"")),"",IF(AND($I331=Re_lo!$E$5,BX$5=VLOOKUP(Re_lo!$H$5,Re_lo!$N$5:$O$16,2,0)),AV331,""))</f>
        <v/>
      </c>
      <c r="BY331" s="125" t="str">
        <f>IF(ISERR(IF(AND($I331=Re_lo!$E$5,BY$5=VLOOKUP(Re_lo!$H$5,Re_lo!$N$5:$O$16,2,0)),AW331,"")),"",IF(AND($I331=Re_lo!$E$5,BY$5=VLOOKUP(Re_lo!$H$5,Re_lo!$N$5:$O$16,2,0)),AW331,""))</f>
        <v/>
      </c>
      <c r="BZ331" s="125" t="str">
        <f>IF(ISERR(IF(AND($I331=Re_lo!$E$5,BZ$5=VLOOKUP(Re_lo!$H$5,Re_lo!$N$5:$O$16,2,0)),AX331,"")),"",IF(AND($I331=Re_lo!$E$5,BZ$5=VLOOKUP(Re_lo!$H$5,Re_lo!$N$5:$O$16,2,0)),AX331,""))</f>
        <v/>
      </c>
      <c r="CA331" s="125" t="str">
        <f>IF(ISERR(IF(AND($I331=Re_lo!$E$5,CA$5=VLOOKUP(Re_lo!$H$5,Re_lo!$N$5:$O$16,2,0)),AY331,"")),"",IF(AND($I331=Re_lo!$E$5,CA$5=VLOOKUP(Re_lo!$H$5,Re_lo!$N$5:$O$16,2,0)),AY331,""))</f>
        <v/>
      </c>
      <c r="CB331" s="125" t="str">
        <f>IF(ISERR(IF(AND($I331=Re_lo!$E$5,CB$5=VLOOKUP(Re_lo!$H$5,Re_lo!$N$5:$O$16,2,0)),AZ331,"")),"",IF(AND($I331=Re_lo!$E$5,CB$5=VLOOKUP(Re_lo!$H$5,Re_lo!$N$5:$O$16,2,0)),AZ331,""))</f>
        <v/>
      </c>
      <c r="CC331" s="125" t="str">
        <f>IF(ISERR(IF(AND($I331=Re_lo!$E$5,CC$5=VLOOKUP(Re_lo!$H$5,Re_lo!$N$5:$O$16,2,0)),BA331,"")),"",IF(AND($I331=Re_lo!$E$5,CC$5=VLOOKUP(Re_lo!$H$5,Re_lo!$N$5:$O$16,2,0)),BA331,""))</f>
        <v/>
      </c>
      <c r="CD331" s="125" t="str">
        <f>IF(ISERR(IF(AND($I331=Re_lo!$E$5,CD$5=VLOOKUP(Re_lo!$H$5,Re_lo!$N$5:$O$16,2,0)),BB331,"")),"",IF(AND($I331=Re_lo!$E$5,CD$5=VLOOKUP(Re_lo!$H$5,Re_lo!$N$5:$O$16,2,0)),BB331,""))</f>
        <v/>
      </c>
      <c r="CF331" s="125" t="str">
        <f>IF($C331="","",COUNTIFS(Con_ve!$C$6:$C$1005,$C331,Con_ve!$Q$6:$Q$1005,Cad_cl!CF$5))</f>
        <v/>
      </c>
      <c r="CG331" s="125" t="str">
        <f>IF($C331="","",COUNTIFS(Con_ve!$C$6:$C$1005,$C331,Con_ve!$Q$6:$Q$1005,Cad_cl!CG$5))</f>
        <v/>
      </c>
      <c r="CH331" s="125" t="str">
        <f>IF($C331="","",COUNTIFS(Con_ve!$C$6:$C$1005,$C331,Con_ve!$Q$6:$Q$1005,Cad_cl!CH$5))</f>
        <v/>
      </c>
      <c r="CI331" s="125" t="str">
        <f>IF($C331="","",COUNTIFS(Con_ve!$C$6:$C$1005,$C331,Con_ve!$Q$6:$Q$1005,Cad_cl!CI$5))</f>
        <v/>
      </c>
      <c r="CJ331" s="125" t="str">
        <f>IF($C331="","",COUNTIFS(Con_ve!$C$6:$C$1005,$C331,Con_ve!$Q$6:$Q$1005,Cad_cl!CJ$5))</f>
        <v/>
      </c>
      <c r="CK331" s="125" t="str">
        <f>IF($C331="","",COUNTIFS(Con_ve!$C$6:$C$1005,$C331,Con_ve!$Q$6:$Q$1005,Cad_cl!CK$5))</f>
        <v/>
      </c>
      <c r="CL331" s="125" t="str">
        <f>IF($C331="","",COUNTIFS(Con_ve!$C$6:$C$1005,$C331,Con_ve!$Q$6:$Q$1005,Cad_cl!CL$5))</f>
        <v/>
      </c>
      <c r="CM331" s="125" t="str">
        <f>IF($C331="","",COUNTIFS(Con_ve!$C$6:$C$1005,$C331,Con_ve!$Q$6:$Q$1005,Cad_cl!CM$5))</f>
        <v/>
      </c>
      <c r="CN331" s="125" t="str">
        <f>IF($C331="","",COUNTIFS(Con_ve!$C$6:$C$1005,$C331,Con_ve!$Q$6:$Q$1005,Cad_cl!CN$5))</f>
        <v/>
      </c>
      <c r="CO331" s="125" t="str">
        <f>IF($C331="","",COUNTIFS(Con_ve!$C$6:$C$1005,$C331,Con_ve!$Q$6:$Q$1005,Cad_cl!CO$5))</f>
        <v/>
      </c>
      <c r="CP331" s="125" t="str">
        <f>IF($C331="","",COUNTIFS(Con_ve!$C$6:$C$1005,$C331,Con_ve!$Q$6:$Q$1005,Cad_cl!CP$5))</f>
        <v/>
      </c>
      <c r="CQ331" s="125" t="str">
        <f>IF($C331="","",COUNTIFS(Con_ve!$C$6:$C$1005,$C331,Con_ve!$Q$6:$Q$1005,Cad_cl!CQ$5))</f>
        <v/>
      </c>
      <c r="CR331" s="125">
        <f t="shared" si="17"/>
        <v>0</v>
      </c>
    </row>
    <row r="332" spans="3:96" ht="30" customHeight="1">
      <c r="C332" s="153"/>
      <c r="D332" s="153"/>
      <c r="E332" s="154"/>
      <c r="F332" s="153"/>
      <c r="G332" s="155"/>
      <c r="H332" s="153"/>
      <c r="I332" s="153"/>
      <c r="J332" s="132" t="s">
        <v>309</v>
      </c>
      <c r="K332" s="133" t="s">
        <v>309</v>
      </c>
      <c r="L332" s="153"/>
      <c r="M332" s="153"/>
      <c r="N332" s="153"/>
      <c r="O332" s="153"/>
      <c r="P332" s="153"/>
      <c r="Q332" s="153"/>
      <c r="AP332" s="134" t="str">
        <f>IF(ISERR(IF($C332="","",SUMIFS(Con_ve!$F$6:$F$1005,Con_ve!$C$6:$C$1005,$C332,Con_ve!$I$6:$I$1005,"Fechada",Con_ve!$Q$6:$Q$1005,Cad_cl!AP$5))),"",IF($C332="","",SUMIFS(Con_ve!$F$6:$F$1005,Con_ve!$C$6:$C$1005,$C332,Con_ve!$I$6:$I$1005,"Fechada",Con_ve!$Q$6:$Q$1005,Cad_cl!AP$5)))</f>
        <v/>
      </c>
      <c r="AQ332" s="134" t="str">
        <f>IF(ISERR(IF($C332="","",SUMIFS(Con_ve!$F$6:$F$1005,Con_ve!$C$6:$C$1005,$C332,Con_ve!$I$6:$I$1005,"Fechada",Con_ve!$Q$6:$Q$1005,Cad_cl!AQ$5))),"",IF($C332="","",SUMIFS(Con_ve!$F$6:$F$1005,Con_ve!$C$6:$C$1005,$C332,Con_ve!$I$6:$I$1005,"Fechada",Con_ve!$Q$6:$Q$1005,Cad_cl!AQ$5)))</f>
        <v/>
      </c>
      <c r="AR332" s="134" t="str">
        <f>IF(ISERR(IF($C332="","",SUMIFS(Con_ve!$F$6:$F$1005,Con_ve!$C$6:$C$1005,$C332,Con_ve!$I$6:$I$1005,"Fechada",Con_ve!$Q$6:$Q$1005,Cad_cl!AR$5))),"",IF($C332="","",SUMIFS(Con_ve!$F$6:$F$1005,Con_ve!$C$6:$C$1005,$C332,Con_ve!$I$6:$I$1005,"Fechada",Con_ve!$Q$6:$Q$1005,Cad_cl!AR$5)))</f>
        <v/>
      </c>
      <c r="AS332" s="134" t="str">
        <f>IF(ISERR(IF($C332="","",SUMIFS(Con_ve!$F$6:$F$1005,Con_ve!$C$6:$C$1005,$C332,Con_ve!$I$6:$I$1005,"Fechada",Con_ve!$Q$6:$Q$1005,Cad_cl!AS$5))),"",IF($C332="","",SUMIFS(Con_ve!$F$6:$F$1005,Con_ve!$C$6:$C$1005,$C332,Con_ve!$I$6:$I$1005,"Fechada",Con_ve!$Q$6:$Q$1005,Cad_cl!AS$5)))</f>
        <v/>
      </c>
      <c r="AT332" s="134" t="str">
        <f>IF(ISERR(IF($C332="","",SUMIFS(Con_ve!$F$6:$F$1005,Con_ve!$C$6:$C$1005,$C332,Con_ve!$I$6:$I$1005,"Fechada",Con_ve!$Q$6:$Q$1005,Cad_cl!AT$5))),"",IF($C332="","",SUMIFS(Con_ve!$F$6:$F$1005,Con_ve!$C$6:$C$1005,$C332,Con_ve!$I$6:$I$1005,"Fechada",Con_ve!$Q$6:$Q$1005,Cad_cl!AT$5)))</f>
        <v/>
      </c>
      <c r="AU332" s="134" t="str">
        <f>IF(ISERR(IF($C332="","",SUMIFS(Con_ve!$F$6:$F$1005,Con_ve!$C$6:$C$1005,$C332,Con_ve!$I$6:$I$1005,"Fechada",Con_ve!$Q$6:$Q$1005,Cad_cl!AU$5))),"",IF($C332="","",SUMIFS(Con_ve!$F$6:$F$1005,Con_ve!$C$6:$C$1005,$C332,Con_ve!$I$6:$I$1005,"Fechada",Con_ve!$Q$6:$Q$1005,Cad_cl!AU$5)))</f>
        <v/>
      </c>
      <c r="AV332" s="134" t="str">
        <f>IF(ISERR(IF($C332="","",SUMIFS(Con_ve!$F$6:$F$1005,Con_ve!$C$6:$C$1005,$C332,Con_ve!$I$6:$I$1005,"Fechada",Con_ve!$Q$6:$Q$1005,Cad_cl!AV$5))),"",IF($C332="","",SUMIFS(Con_ve!$F$6:$F$1005,Con_ve!$C$6:$C$1005,$C332,Con_ve!$I$6:$I$1005,"Fechada",Con_ve!$Q$6:$Q$1005,Cad_cl!AV$5)))</f>
        <v/>
      </c>
      <c r="AW332" s="134" t="str">
        <f>IF(ISERR(IF($C332="","",SUMIFS(Con_ve!$F$6:$F$1005,Con_ve!$C$6:$C$1005,$C332,Con_ve!$I$6:$I$1005,"Fechada",Con_ve!$Q$6:$Q$1005,Cad_cl!AW$5))),"",IF($C332="","",SUMIFS(Con_ve!$F$6:$F$1005,Con_ve!$C$6:$C$1005,$C332,Con_ve!$I$6:$I$1005,"Fechada",Con_ve!$Q$6:$Q$1005,Cad_cl!AW$5)))</f>
        <v/>
      </c>
      <c r="AX332" s="134" t="str">
        <f>IF(ISERR(IF($C332="","",SUMIFS(Con_ve!$F$6:$F$1005,Con_ve!$C$6:$C$1005,$C332,Con_ve!$I$6:$I$1005,"Fechada",Con_ve!$Q$6:$Q$1005,Cad_cl!AX$5))),"",IF($C332="","",SUMIFS(Con_ve!$F$6:$F$1005,Con_ve!$C$6:$C$1005,$C332,Con_ve!$I$6:$I$1005,"Fechada",Con_ve!$Q$6:$Q$1005,Cad_cl!AX$5)))</f>
        <v/>
      </c>
      <c r="AY332" s="134" t="str">
        <f>IF(ISERR(IF($C332="","",SUMIFS(Con_ve!$F$6:$F$1005,Con_ve!$C$6:$C$1005,$C332,Con_ve!$I$6:$I$1005,"Fechada",Con_ve!$Q$6:$Q$1005,Cad_cl!AY$5))),"",IF($C332="","",SUMIFS(Con_ve!$F$6:$F$1005,Con_ve!$C$6:$C$1005,$C332,Con_ve!$I$6:$I$1005,"Fechada",Con_ve!$Q$6:$Q$1005,Cad_cl!AY$5)))</f>
        <v/>
      </c>
      <c r="AZ332" s="134" t="str">
        <f>IF(ISERR(IF($C332="","",SUMIFS(Con_ve!$F$6:$F$1005,Con_ve!$C$6:$C$1005,$C332,Con_ve!$I$6:$I$1005,"Fechada",Con_ve!$Q$6:$Q$1005,Cad_cl!AZ$5))),"",IF($C332="","",SUMIFS(Con_ve!$F$6:$F$1005,Con_ve!$C$6:$C$1005,$C332,Con_ve!$I$6:$I$1005,"Fechada",Con_ve!$Q$6:$Q$1005,Cad_cl!AZ$5)))</f>
        <v/>
      </c>
      <c r="BA332" s="134" t="str">
        <f>IF(ISERR(IF($C332="","",SUMIFS(Con_ve!$F$6:$F$1005,Con_ve!$C$6:$C$1005,$C332,Con_ve!$I$6:$I$1005,"Fechada",Con_ve!$Q$6:$Q$1005,Cad_cl!BA$5))),"",IF($C332="","",SUMIFS(Con_ve!$F$6:$F$1005,Con_ve!$C$6:$C$1005,$C332,Con_ve!$I$6:$I$1005,"Fechada",Con_ve!$Q$6:$Q$1005,Cad_cl!BA$5)))</f>
        <v/>
      </c>
      <c r="BB332" s="134">
        <f t="shared" si="15"/>
        <v>0</v>
      </c>
      <c r="BD332" s="134" t="str">
        <f>IF(ISERR(IF($C332="","",SUMIFS(Con_ve!$F$6:$F$1005,Con_ve!$C$6:$C$1005,$C332,Con_ve!$I$6:$I$1005,"Em negociação",Con_ve!$Q$6:$Q$1005,Cad_cl!BD$5))),"",IF($C332="","",SUMIFS(Con_ve!$F$6:$F$1005,Con_ve!$C$6:$C$1005,$C332,Con_ve!$I$6:$I$1005,"Em negociação",Con_ve!$Q$6:$Q$1005,Cad_cl!BD$5)))</f>
        <v/>
      </c>
      <c r="BE332" s="134" t="str">
        <f>IF(ISERR(IF($C332="","",SUMIFS(Con_ve!$F$6:$F$1005,Con_ve!$C$6:$C$1005,$C332,Con_ve!$I$6:$I$1005,"Em negociação",Con_ve!$Q$6:$Q$1005,Cad_cl!BE$5))),"",IF($C332="","",SUMIFS(Con_ve!$F$6:$F$1005,Con_ve!$C$6:$C$1005,$C332,Con_ve!$I$6:$I$1005,"Em negociação",Con_ve!$Q$6:$Q$1005,Cad_cl!BE$5)))</f>
        <v/>
      </c>
      <c r="BF332" s="134" t="str">
        <f>IF(ISERR(IF($C332="","",SUMIFS(Con_ve!$F$6:$F$1005,Con_ve!$C$6:$C$1005,$C332,Con_ve!$I$6:$I$1005,"Em negociação",Con_ve!$Q$6:$Q$1005,Cad_cl!BF$5))),"",IF($C332="","",SUMIFS(Con_ve!$F$6:$F$1005,Con_ve!$C$6:$C$1005,$C332,Con_ve!$I$6:$I$1005,"Em negociação",Con_ve!$Q$6:$Q$1005,Cad_cl!BF$5)))</f>
        <v/>
      </c>
      <c r="BG332" s="134" t="str">
        <f>IF(ISERR(IF($C332="","",SUMIFS(Con_ve!$F$6:$F$1005,Con_ve!$C$6:$C$1005,$C332,Con_ve!$I$6:$I$1005,"Em negociação",Con_ve!$Q$6:$Q$1005,Cad_cl!BG$5))),"",IF($C332="","",SUMIFS(Con_ve!$F$6:$F$1005,Con_ve!$C$6:$C$1005,$C332,Con_ve!$I$6:$I$1005,"Em negociação",Con_ve!$Q$6:$Q$1005,Cad_cl!BG$5)))</f>
        <v/>
      </c>
      <c r="BH332" s="134" t="str">
        <f>IF(ISERR(IF($C332="","",SUMIFS(Con_ve!$F$6:$F$1005,Con_ve!$C$6:$C$1005,$C332,Con_ve!$I$6:$I$1005,"Em negociação",Con_ve!$Q$6:$Q$1005,Cad_cl!BH$5))),"",IF($C332="","",SUMIFS(Con_ve!$F$6:$F$1005,Con_ve!$C$6:$C$1005,$C332,Con_ve!$I$6:$I$1005,"Em negociação",Con_ve!$Q$6:$Q$1005,Cad_cl!BH$5)))</f>
        <v/>
      </c>
      <c r="BI332" s="134" t="str">
        <f>IF(ISERR(IF($C332="","",SUMIFS(Con_ve!$F$6:$F$1005,Con_ve!$C$6:$C$1005,$C332,Con_ve!$I$6:$I$1005,"Em negociação",Con_ve!$Q$6:$Q$1005,Cad_cl!BI$5))),"",IF($C332="","",SUMIFS(Con_ve!$F$6:$F$1005,Con_ve!$C$6:$C$1005,$C332,Con_ve!$I$6:$I$1005,"Em negociação",Con_ve!$Q$6:$Q$1005,Cad_cl!BI$5)))</f>
        <v/>
      </c>
      <c r="BJ332" s="134" t="str">
        <f>IF(ISERR(IF($C332="","",SUMIFS(Con_ve!$F$6:$F$1005,Con_ve!$C$6:$C$1005,$C332,Con_ve!$I$6:$I$1005,"Em negociação",Con_ve!$Q$6:$Q$1005,Cad_cl!BJ$5))),"",IF($C332="","",SUMIFS(Con_ve!$F$6:$F$1005,Con_ve!$C$6:$C$1005,$C332,Con_ve!$I$6:$I$1005,"Em negociação",Con_ve!$Q$6:$Q$1005,Cad_cl!BJ$5)))</f>
        <v/>
      </c>
      <c r="BK332" s="134" t="str">
        <f>IF(ISERR(IF($C332="","",SUMIFS(Con_ve!$F$6:$F$1005,Con_ve!$C$6:$C$1005,$C332,Con_ve!$I$6:$I$1005,"Em negociação",Con_ve!$Q$6:$Q$1005,Cad_cl!BK$5))),"",IF($C332="","",SUMIFS(Con_ve!$F$6:$F$1005,Con_ve!$C$6:$C$1005,$C332,Con_ve!$I$6:$I$1005,"Em negociação",Con_ve!$Q$6:$Q$1005,Cad_cl!BK$5)))</f>
        <v/>
      </c>
      <c r="BL332" s="134" t="str">
        <f>IF(ISERR(IF($C332="","",SUMIFS(Con_ve!$F$6:$F$1005,Con_ve!$C$6:$C$1005,$C332,Con_ve!$I$6:$I$1005,"Em negociação",Con_ve!$Q$6:$Q$1005,Cad_cl!BL$5))),"",IF($C332="","",SUMIFS(Con_ve!$F$6:$F$1005,Con_ve!$C$6:$C$1005,$C332,Con_ve!$I$6:$I$1005,"Em negociação",Con_ve!$Q$6:$Q$1005,Cad_cl!BL$5)))</f>
        <v/>
      </c>
      <c r="BM332" s="134" t="str">
        <f>IF(ISERR(IF($C332="","",SUMIFS(Con_ve!$F$6:$F$1005,Con_ve!$C$6:$C$1005,$C332,Con_ve!$I$6:$I$1005,"Em negociação",Con_ve!$Q$6:$Q$1005,Cad_cl!BM$5))),"",IF($C332="","",SUMIFS(Con_ve!$F$6:$F$1005,Con_ve!$C$6:$C$1005,$C332,Con_ve!$I$6:$I$1005,"Em negociação",Con_ve!$Q$6:$Q$1005,Cad_cl!BM$5)))</f>
        <v/>
      </c>
      <c r="BN332" s="134" t="str">
        <f>IF(ISERR(IF($C332="","",SUMIFS(Con_ve!$F$6:$F$1005,Con_ve!$C$6:$C$1005,$C332,Con_ve!$I$6:$I$1005,"Em negociação",Con_ve!$Q$6:$Q$1005,Cad_cl!BN$5))),"",IF($C332="","",SUMIFS(Con_ve!$F$6:$F$1005,Con_ve!$C$6:$C$1005,$C332,Con_ve!$I$6:$I$1005,"Em negociação",Con_ve!$Q$6:$Q$1005,Cad_cl!BN$5)))</f>
        <v/>
      </c>
      <c r="BO332" s="134" t="str">
        <f>IF(ISERR(IF($C332="","",SUMIFS(Con_ve!$F$6:$F$1005,Con_ve!$C$6:$C$1005,$C332,Con_ve!$I$6:$I$1005,"Em negociação",Con_ve!$Q$6:$Q$1005,Cad_cl!BO$5))),"",IF($C332="","",SUMIFS(Con_ve!$F$6:$F$1005,Con_ve!$C$6:$C$1005,$C332,Con_ve!$I$6:$I$1005,"Em negociação",Con_ve!$Q$6:$Q$1005,Cad_cl!BO$5)))</f>
        <v/>
      </c>
      <c r="BP332" s="134">
        <f t="shared" si="16"/>
        <v>0</v>
      </c>
      <c r="BR332" s="125" t="str">
        <f>IF(ISERR(IF(AND($I332=Re_lo!$E$5,BR$5=VLOOKUP(Re_lo!$H$5,Re_lo!$N$5:$O$16,2,0)),AP332,"")),"",IF(AND($I332=Re_lo!$E$5,BR$5=VLOOKUP(Re_lo!$H$5,Re_lo!$N$5:$O$16,2,0)),AP332,""))</f>
        <v/>
      </c>
      <c r="BS332" s="125" t="str">
        <f>IF(ISERR(IF(AND($I332=Re_lo!$E$5,BS$5=VLOOKUP(Re_lo!$H$5,Re_lo!$N$5:$O$16,2,0)),AQ332,"")),"",IF(AND($I332=Re_lo!$E$5,BS$5=VLOOKUP(Re_lo!$H$5,Re_lo!$N$5:$O$16,2,0)),AQ332,""))</f>
        <v/>
      </c>
      <c r="BT332" s="125" t="str">
        <f>IF(ISERR(IF(AND($I332=Re_lo!$E$5,BT$5=VLOOKUP(Re_lo!$H$5,Re_lo!$N$5:$O$16,2,0)),AR332,"")),"",IF(AND($I332=Re_lo!$E$5,BT$5=VLOOKUP(Re_lo!$H$5,Re_lo!$N$5:$O$16,2,0)),AR332,""))</f>
        <v/>
      </c>
      <c r="BU332" s="125" t="str">
        <f>IF(ISERR(IF(AND($I332=Re_lo!$E$5,BU$5=VLOOKUP(Re_lo!$H$5,Re_lo!$N$5:$O$16,2,0)),AS332,"")),"",IF(AND($I332=Re_lo!$E$5,BU$5=VLOOKUP(Re_lo!$H$5,Re_lo!$N$5:$O$16,2,0)),AS332,""))</f>
        <v/>
      </c>
      <c r="BV332" s="125" t="str">
        <f>IF(ISERR(IF(AND($I332=Re_lo!$E$5,BV$5=VLOOKUP(Re_lo!$H$5,Re_lo!$N$5:$O$16,2,0)),AT332,"")),"",IF(AND($I332=Re_lo!$E$5,BV$5=VLOOKUP(Re_lo!$H$5,Re_lo!$N$5:$O$16,2,0)),AT332,""))</f>
        <v/>
      </c>
      <c r="BW332" s="125" t="str">
        <f>IF(ISERR(IF(AND($I332=Re_lo!$E$5,BW$5=VLOOKUP(Re_lo!$H$5,Re_lo!$N$5:$O$16,2,0)),AU332,"")),"",IF(AND($I332=Re_lo!$E$5,BW$5=VLOOKUP(Re_lo!$H$5,Re_lo!$N$5:$O$16,2,0)),AU332,""))</f>
        <v/>
      </c>
      <c r="BX332" s="125" t="str">
        <f>IF(ISERR(IF(AND($I332=Re_lo!$E$5,BX$5=VLOOKUP(Re_lo!$H$5,Re_lo!$N$5:$O$16,2,0)),AV332,"")),"",IF(AND($I332=Re_lo!$E$5,BX$5=VLOOKUP(Re_lo!$H$5,Re_lo!$N$5:$O$16,2,0)),AV332,""))</f>
        <v/>
      </c>
      <c r="BY332" s="125" t="str">
        <f>IF(ISERR(IF(AND($I332=Re_lo!$E$5,BY$5=VLOOKUP(Re_lo!$H$5,Re_lo!$N$5:$O$16,2,0)),AW332,"")),"",IF(AND($I332=Re_lo!$E$5,BY$5=VLOOKUP(Re_lo!$H$5,Re_lo!$N$5:$O$16,2,0)),AW332,""))</f>
        <v/>
      </c>
      <c r="BZ332" s="125" t="str">
        <f>IF(ISERR(IF(AND($I332=Re_lo!$E$5,BZ$5=VLOOKUP(Re_lo!$H$5,Re_lo!$N$5:$O$16,2,0)),AX332,"")),"",IF(AND($I332=Re_lo!$E$5,BZ$5=VLOOKUP(Re_lo!$H$5,Re_lo!$N$5:$O$16,2,0)),AX332,""))</f>
        <v/>
      </c>
      <c r="CA332" s="125" t="str">
        <f>IF(ISERR(IF(AND($I332=Re_lo!$E$5,CA$5=VLOOKUP(Re_lo!$H$5,Re_lo!$N$5:$O$16,2,0)),AY332,"")),"",IF(AND($I332=Re_lo!$E$5,CA$5=VLOOKUP(Re_lo!$H$5,Re_lo!$N$5:$O$16,2,0)),AY332,""))</f>
        <v/>
      </c>
      <c r="CB332" s="125" t="str">
        <f>IF(ISERR(IF(AND($I332=Re_lo!$E$5,CB$5=VLOOKUP(Re_lo!$H$5,Re_lo!$N$5:$O$16,2,0)),AZ332,"")),"",IF(AND($I332=Re_lo!$E$5,CB$5=VLOOKUP(Re_lo!$H$5,Re_lo!$N$5:$O$16,2,0)),AZ332,""))</f>
        <v/>
      </c>
      <c r="CC332" s="125" t="str">
        <f>IF(ISERR(IF(AND($I332=Re_lo!$E$5,CC$5=VLOOKUP(Re_lo!$H$5,Re_lo!$N$5:$O$16,2,0)),BA332,"")),"",IF(AND($I332=Re_lo!$E$5,CC$5=VLOOKUP(Re_lo!$H$5,Re_lo!$N$5:$O$16,2,0)),BA332,""))</f>
        <v/>
      </c>
      <c r="CD332" s="125" t="str">
        <f>IF(ISERR(IF(AND($I332=Re_lo!$E$5,CD$5=VLOOKUP(Re_lo!$H$5,Re_lo!$N$5:$O$16,2,0)),BB332,"")),"",IF(AND($I332=Re_lo!$E$5,CD$5=VLOOKUP(Re_lo!$H$5,Re_lo!$N$5:$O$16,2,0)),BB332,""))</f>
        <v/>
      </c>
      <c r="CF332" s="125" t="str">
        <f>IF($C332="","",COUNTIFS(Con_ve!$C$6:$C$1005,$C332,Con_ve!$Q$6:$Q$1005,Cad_cl!CF$5))</f>
        <v/>
      </c>
      <c r="CG332" s="125" t="str">
        <f>IF($C332="","",COUNTIFS(Con_ve!$C$6:$C$1005,$C332,Con_ve!$Q$6:$Q$1005,Cad_cl!CG$5))</f>
        <v/>
      </c>
      <c r="CH332" s="125" t="str">
        <f>IF($C332="","",COUNTIFS(Con_ve!$C$6:$C$1005,$C332,Con_ve!$Q$6:$Q$1005,Cad_cl!CH$5))</f>
        <v/>
      </c>
      <c r="CI332" s="125" t="str">
        <f>IF($C332="","",COUNTIFS(Con_ve!$C$6:$C$1005,$C332,Con_ve!$Q$6:$Q$1005,Cad_cl!CI$5))</f>
        <v/>
      </c>
      <c r="CJ332" s="125" t="str">
        <f>IF($C332="","",COUNTIFS(Con_ve!$C$6:$C$1005,$C332,Con_ve!$Q$6:$Q$1005,Cad_cl!CJ$5))</f>
        <v/>
      </c>
      <c r="CK332" s="125" t="str">
        <f>IF($C332="","",COUNTIFS(Con_ve!$C$6:$C$1005,$C332,Con_ve!$Q$6:$Q$1005,Cad_cl!CK$5))</f>
        <v/>
      </c>
      <c r="CL332" s="125" t="str">
        <f>IF($C332="","",COUNTIFS(Con_ve!$C$6:$C$1005,$C332,Con_ve!$Q$6:$Q$1005,Cad_cl!CL$5))</f>
        <v/>
      </c>
      <c r="CM332" s="125" t="str">
        <f>IF($C332="","",COUNTIFS(Con_ve!$C$6:$C$1005,$C332,Con_ve!$Q$6:$Q$1005,Cad_cl!CM$5))</f>
        <v/>
      </c>
      <c r="CN332" s="125" t="str">
        <f>IF($C332="","",COUNTIFS(Con_ve!$C$6:$C$1005,$C332,Con_ve!$Q$6:$Q$1005,Cad_cl!CN$5))</f>
        <v/>
      </c>
      <c r="CO332" s="125" t="str">
        <f>IF($C332="","",COUNTIFS(Con_ve!$C$6:$C$1005,$C332,Con_ve!$Q$6:$Q$1005,Cad_cl!CO$5))</f>
        <v/>
      </c>
      <c r="CP332" s="125" t="str">
        <f>IF($C332="","",COUNTIFS(Con_ve!$C$6:$C$1005,$C332,Con_ve!$Q$6:$Q$1005,Cad_cl!CP$5))</f>
        <v/>
      </c>
      <c r="CQ332" s="125" t="str">
        <f>IF($C332="","",COUNTIFS(Con_ve!$C$6:$C$1005,$C332,Con_ve!$Q$6:$Q$1005,Cad_cl!CQ$5))</f>
        <v/>
      </c>
      <c r="CR332" s="125">
        <f t="shared" si="17"/>
        <v>0</v>
      </c>
    </row>
    <row r="333" spans="3:96" ht="30" customHeight="1">
      <c r="C333" s="153"/>
      <c r="D333" s="153"/>
      <c r="E333" s="154"/>
      <c r="F333" s="153"/>
      <c r="G333" s="155"/>
      <c r="H333" s="153"/>
      <c r="I333" s="153"/>
      <c r="J333" s="132" t="s">
        <v>309</v>
      </c>
      <c r="K333" s="133" t="s">
        <v>309</v>
      </c>
      <c r="L333" s="153"/>
      <c r="M333" s="153"/>
      <c r="N333" s="153"/>
      <c r="O333" s="153"/>
      <c r="P333" s="153"/>
      <c r="Q333" s="153"/>
      <c r="AP333" s="134" t="str">
        <f>IF(ISERR(IF($C333="","",SUMIFS(Con_ve!$F$6:$F$1005,Con_ve!$C$6:$C$1005,$C333,Con_ve!$I$6:$I$1005,"Fechada",Con_ve!$Q$6:$Q$1005,Cad_cl!AP$5))),"",IF($C333="","",SUMIFS(Con_ve!$F$6:$F$1005,Con_ve!$C$6:$C$1005,$C333,Con_ve!$I$6:$I$1005,"Fechada",Con_ve!$Q$6:$Q$1005,Cad_cl!AP$5)))</f>
        <v/>
      </c>
      <c r="AQ333" s="134" t="str">
        <f>IF(ISERR(IF($C333="","",SUMIFS(Con_ve!$F$6:$F$1005,Con_ve!$C$6:$C$1005,$C333,Con_ve!$I$6:$I$1005,"Fechada",Con_ve!$Q$6:$Q$1005,Cad_cl!AQ$5))),"",IF($C333="","",SUMIFS(Con_ve!$F$6:$F$1005,Con_ve!$C$6:$C$1005,$C333,Con_ve!$I$6:$I$1005,"Fechada",Con_ve!$Q$6:$Q$1005,Cad_cl!AQ$5)))</f>
        <v/>
      </c>
      <c r="AR333" s="134" t="str">
        <f>IF(ISERR(IF($C333="","",SUMIFS(Con_ve!$F$6:$F$1005,Con_ve!$C$6:$C$1005,$C333,Con_ve!$I$6:$I$1005,"Fechada",Con_ve!$Q$6:$Q$1005,Cad_cl!AR$5))),"",IF($C333="","",SUMIFS(Con_ve!$F$6:$F$1005,Con_ve!$C$6:$C$1005,$C333,Con_ve!$I$6:$I$1005,"Fechada",Con_ve!$Q$6:$Q$1005,Cad_cl!AR$5)))</f>
        <v/>
      </c>
      <c r="AS333" s="134" t="str">
        <f>IF(ISERR(IF($C333="","",SUMIFS(Con_ve!$F$6:$F$1005,Con_ve!$C$6:$C$1005,$C333,Con_ve!$I$6:$I$1005,"Fechada",Con_ve!$Q$6:$Q$1005,Cad_cl!AS$5))),"",IF($C333="","",SUMIFS(Con_ve!$F$6:$F$1005,Con_ve!$C$6:$C$1005,$C333,Con_ve!$I$6:$I$1005,"Fechada",Con_ve!$Q$6:$Q$1005,Cad_cl!AS$5)))</f>
        <v/>
      </c>
      <c r="AT333" s="134" t="str">
        <f>IF(ISERR(IF($C333="","",SUMIFS(Con_ve!$F$6:$F$1005,Con_ve!$C$6:$C$1005,$C333,Con_ve!$I$6:$I$1005,"Fechada",Con_ve!$Q$6:$Q$1005,Cad_cl!AT$5))),"",IF($C333="","",SUMIFS(Con_ve!$F$6:$F$1005,Con_ve!$C$6:$C$1005,$C333,Con_ve!$I$6:$I$1005,"Fechada",Con_ve!$Q$6:$Q$1005,Cad_cl!AT$5)))</f>
        <v/>
      </c>
      <c r="AU333" s="134" t="str">
        <f>IF(ISERR(IF($C333="","",SUMIFS(Con_ve!$F$6:$F$1005,Con_ve!$C$6:$C$1005,$C333,Con_ve!$I$6:$I$1005,"Fechada",Con_ve!$Q$6:$Q$1005,Cad_cl!AU$5))),"",IF($C333="","",SUMIFS(Con_ve!$F$6:$F$1005,Con_ve!$C$6:$C$1005,$C333,Con_ve!$I$6:$I$1005,"Fechada",Con_ve!$Q$6:$Q$1005,Cad_cl!AU$5)))</f>
        <v/>
      </c>
      <c r="AV333" s="134" t="str">
        <f>IF(ISERR(IF($C333="","",SUMIFS(Con_ve!$F$6:$F$1005,Con_ve!$C$6:$C$1005,$C333,Con_ve!$I$6:$I$1005,"Fechada",Con_ve!$Q$6:$Q$1005,Cad_cl!AV$5))),"",IF($C333="","",SUMIFS(Con_ve!$F$6:$F$1005,Con_ve!$C$6:$C$1005,$C333,Con_ve!$I$6:$I$1005,"Fechada",Con_ve!$Q$6:$Q$1005,Cad_cl!AV$5)))</f>
        <v/>
      </c>
      <c r="AW333" s="134" t="str">
        <f>IF(ISERR(IF($C333="","",SUMIFS(Con_ve!$F$6:$F$1005,Con_ve!$C$6:$C$1005,$C333,Con_ve!$I$6:$I$1005,"Fechada",Con_ve!$Q$6:$Q$1005,Cad_cl!AW$5))),"",IF($C333="","",SUMIFS(Con_ve!$F$6:$F$1005,Con_ve!$C$6:$C$1005,$C333,Con_ve!$I$6:$I$1005,"Fechada",Con_ve!$Q$6:$Q$1005,Cad_cl!AW$5)))</f>
        <v/>
      </c>
      <c r="AX333" s="134" t="str">
        <f>IF(ISERR(IF($C333="","",SUMIFS(Con_ve!$F$6:$F$1005,Con_ve!$C$6:$C$1005,$C333,Con_ve!$I$6:$I$1005,"Fechada",Con_ve!$Q$6:$Q$1005,Cad_cl!AX$5))),"",IF($C333="","",SUMIFS(Con_ve!$F$6:$F$1005,Con_ve!$C$6:$C$1005,$C333,Con_ve!$I$6:$I$1005,"Fechada",Con_ve!$Q$6:$Q$1005,Cad_cl!AX$5)))</f>
        <v/>
      </c>
      <c r="AY333" s="134" t="str">
        <f>IF(ISERR(IF($C333="","",SUMIFS(Con_ve!$F$6:$F$1005,Con_ve!$C$6:$C$1005,$C333,Con_ve!$I$6:$I$1005,"Fechada",Con_ve!$Q$6:$Q$1005,Cad_cl!AY$5))),"",IF($C333="","",SUMIFS(Con_ve!$F$6:$F$1005,Con_ve!$C$6:$C$1005,$C333,Con_ve!$I$6:$I$1005,"Fechada",Con_ve!$Q$6:$Q$1005,Cad_cl!AY$5)))</f>
        <v/>
      </c>
      <c r="AZ333" s="134" t="str">
        <f>IF(ISERR(IF($C333="","",SUMIFS(Con_ve!$F$6:$F$1005,Con_ve!$C$6:$C$1005,$C333,Con_ve!$I$6:$I$1005,"Fechada",Con_ve!$Q$6:$Q$1005,Cad_cl!AZ$5))),"",IF($C333="","",SUMIFS(Con_ve!$F$6:$F$1005,Con_ve!$C$6:$C$1005,$C333,Con_ve!$I$6:$I$1005,"Fechada",Con_ve!$Q$6:$Q$1005,Cad_cl!AZ$5)))</f>
        <v/>
      </c>
      <c r="BA333" s="134" t="str">
        <f>IF(ISERR(IF($C333="","",SUMIFS(Con_ve!$F$6:$F$1005,Con_ve!$C$6:$C$1005,$C333,Con_ve!$I$6:$I$1005,"Fechada",Con_ve!$Q$6:$Q$1005,Cad_cl!BA$5))),"",IF($C333="","",SUMIFS(Con_ve!$F$6:$F$1005,Con_ve!$C$6:$C$1005,$C333,Con_ve!$I$6:$I$1005,"Fechada",Con_ve!$Q$6:$Q$1005,Cad_cl!BA$5)))</f>
        <v/>
      </c>
      <c r="BB333" s="134">
        <f t="shared" si="15"/>
        <v>0</v>
      </c>
      <c r="BD333" s="134" t="str">
        <f>IF(ISERR(IF($C333="","",SUMIFS(Con_ve!$F$6:$F$1005,Con_ve!$C$6:$C$1005,$C333,Con_ve!$I$6:$I$1005,"Em negociação",Con_ve!$Q$6:$Q$1005,Cad_cl!BD$5))),"",IF($C333="","",SUMIFS(Con_ve!$F$6:$F$1005,Con_ve!$C$6:$C$1005,$C333,Con_ve!$I$6:$I$1005,"Em negociação",Con_ve!$Q$6:$Q$1005,Cad_cl!BD$5)))</f>
        <v/>
      </c>
      <c r="BE333" s="134" t="str">
        <f>IF(ISERR(IF($C333="","",SUMIFS(Con_ve!$F$6:$F$1005,Con_ve!$C$6:$C$1005,$C333,Con_ve!$I$6:$I$1005,"Em negociação",Con_ve!$Q$6:$Q$1005,Cad_cl!BE$5))),"",IF($C333="","",SUMIFS(Con_ve!$F$6:$F$1005,Con_ve!$C$6:$C$1005,$C333,Con_ve!$I$6:$I$1005,"Em negociação",Con_ve!$Q$6:$Q$1005,Cad_cl!BE$5)))</f>
        <v/>
      </c>
      <c r="BF333" s="134" t="str">
        <f>IF(ISERR(IF($C333="","",SUMIFS(Con_ve!$F$6:$F$1005,Con_ve!$C$6:$C$1005,$C333,Con_ve!$I$6:$I$1005,"Em negociação",Con_ve!$Q$6:$Q$1005,Cad_cl!BF$5))),"",IF($C333="","",SUMIFS(Con_ve!$F$6:$F$1005,Con_ve!$C$6:$C$1005,$C333,Con_ve!$I$6:$I$1005,"Em negociação",Con_ve!$Q$6:$Q$1005,Cad_cl!BF$5)))</f>
        <v/>
      </c>
      <c r="BG333" s="134" t="str">
        <f>IF(ISERR(IF($C333="","",SUMIFS(Con_ve!$F$6:$F$1005,Con_ve!$C$6:$C$1005,$C333,Con_ve!$I$6:$I$1005,"Em negociação",Con_ve!$Q$6:$Q$1005,Cad_cl!BG$5))),"",IF($C333="","",SUMIFS(Con_ve!$F$6:$F$1005,Con_ve!$C$6:$C$1005,$C333,Con_ve!$I$6:$I$1005,"Em negociação",Con_ve!$Q$6:$Q$1005,Cad_cl!BG$5)))</f>
        <v/>
      </c>
      <c r="BH333" s="134" t="str">
        <f>IF(ISERR(IF($C333="","",SUMIFS(Con_ve!$F$6:$F$1005,Con_ve!$C$6:$C$1005,$C333,Con_ve!$I$6:$I$1005,"Em negociação",Con_ve!$Q$6:$Q$1005,Cad_cl!BH$5))),"",IF($C333="","",SUMIFS(Con_ve!$F$6:$F$1005,Con_ve!$C$6:$C$1005,$C333,Con_ve!$I$6:$I$1005,"Em negociação",Con_ve!$Q$6:$Q$1005,Cad_cl!BH$5)))</f>
        <v/>
      </c>
      <c r="BI333" s="134" t="str">
        <f>IF(ISERR(IF($C333="","",SUMIFS(Con_ve!$F$6:$F$1005,Con_ve!$C$6:$C$1005,$C333,Con_ve!$I$6:$I$1005,"Em negociação",Con_ve!$Q$6:$Q$1005,Cad_cl!BI$5))),"",IF($C333="","",SUMIFS(Con_ve!$F$6:$F$1005,Con_ve!$C$6:$C$1005,$C333,Con_ve!$I$6:$I$1005,"Em negociação",Con_ve!$Q$6:$Q$1005,Cad_cl!BI$5)))</f>
        <v/>
      </c>
      <c r="BJ333" s="134" t="str">
        <f>IF(ISERR(IF($C333="","",SUMIFS(Con_ve!$F$6:$F$1005,Con_ve!$C$6:$C$1005,$C333,Con_ve!$I$6:$I$1005,"Em negociação",Con_ve!$Q$6:$Q$1005,Cad_cl!BJ$5))),"",IF($C333="","",SUMIFS(Con_ve!$F$6:$F$1005,Con_ve!$C$6:$C$1005,$C333,Con_ve!$I$6:$I$1005,"Em negociação",Con_ve!$Q$6:$Q$1005,Cad_cl!BJ$5)))</f>
        <v/>
      </c>
      <c r="BK333" s="134" t="str">
        <f>IF(ISERR(IF($C333="","",SUMIFS(Con_ve!$F$6:$F$1005,Con_ve!$C$6:$C$1005,$C333,Con_ve!$I$6:$I$1005,"Em negociação",Con_ve!$Q$6:$Q$1005,Cad_cl!BK$5))),"",IF($C333="","",SUMIFS(Con_ve!$F$6:$F$1005,Con_ve!$C$6:$C$1005,$C333,Con_ve!$I$6:$I$1005,"Em negociação",Con_ve!$Q$6:$Q$1005,Cad_cl!BK$5)))</f>
        <v/>
      </c>
      <c r="BL333" s="134" t="str">
        <f>IF(ISERR(IF($C333="","",SUMIFS(Con_ve!$F$6:$F$1005,Con_ve!$C$6:$C$1005,$C333,Con_ve!$I$6:$I$1005,"Em negociação",Con_ve!$Q$6:$Q$1005,Cad_cl!BL$5))),"",IF($C333="","",SUMIFS(Con_ve!$F$6:$F$1005,Con_ve!$C$6:$C$1005,$C333,Con_ve!$I$6:$I$1005,"Em negociação",Con_ve!$Q$6:$Q$1005,Cad_cl!BL$5)))</f>
        <v/>
      </c>
      <c r="BM333" s="134" t="str">
        <f>IF(ISERR(IF($C333="","",SUMIFS(Con_ve!$F$6:$F$1005,Con_ve!$C$6:$C$1005,$C333,Con_ve!$I$6:$I$1005,"Em negociação",Con_ve!$Q$6:$Q$1005,Cad_cl!BM$5))),"",IF($C333="","",SUMIFS(Con_ve!$F$6:$F$1005,Con_ve!$C$6:$C$1005,$C333,Con_ve!$I$6:$I$1005,"Em negociação",Con_ve!$Q$6:$Q$1005,Cad_cl!BM$5)))</f>
        <v/>
      </c>
      <c r="BN333" s="134" t="str">
        <f>IF(ISERR(IF($C333="","",SUMIFS(Con_ve!$F$6:$F$1005,Con_ve!$C$6:$C$1005,$C333,Con_ve!$I$6:$I$1005,"Em negociação",Con_ve!$Q$6:$Q$1005,Cad_cl!BN$5))),"",IF($C333="","",SUMIFS(Con_ve!$F$6:$F$1005,Con_ve!$C$6:$C$1005,$C333,Con_ve!$I$6:$I$1005,"Em negociação",Con_ve!$Q$6:$Q$1005,Cad_cl!BN$5)))</f>
        <v/>
      </c>
      <c r="BO333" s="134" t="str">
        <f>IF(ISERR(IF($C333="","",SUMIFS(Con_ve!$F$6:$F$1005,Con_ve!$C$6:$C$1005,$C333,Con_ve!$I$6:$I$1005,"Em negociação",Con_ve!$Q$6:$Q$1005,Cad_cl!BO$5))),"",IF($C333="","",SUMIFS(Con_ve!$F$6:$F$1005,Con_ve!$C$6:$C$1005,$C333,Con_ve!$I$6:$I$1005,"Em negociação",Con_ve!$Q$6:$Q$1005,Cad_cl!BO$5)))</f>
        <v/>
      </c>
      <c r="BP333" s="134">
        <f t="shared" si="16"/>
        <v>0</v>
      </c>
      <c r="BR333" s="125" t="str">
        <f>IF(ISERR(IF(AND($I333=Re_lo!$E$5,BR$5=VLOOKUP(Re_lo!$H$5,Re_lo!$N$5:$O$16,2,0)),AP333,"")),"",IF(AND($I333=Re_lo!$E$5,BR$5=VLOOKUP(Re_lo!$H$5,Re_lo!$N$5:$O$16,2,0)),AP333,""))</f>
        <v/>
      </c>
      <c r="BS333" s="125" t="str">
        <f>IF(ISERR(IF(AND($I333=Re_lo!$E$5,BS$5=VLOOKUP(Re_lo!$H$5,Re_lo!$N$5:$O$16,2,0)),AQ333,"")),"",IF(AND($I333=Re_lo!$E$5,BS$5=VLOOKUP(Re_lo!$H$5,Re_lo!$N$5:$O$16,2,0)),AQ333,""))</f>
        <v/>
      </c>
      <c r="BT333" s="125" t="str">
        <f>IF(ISERR(IF(AND($I333=Re_lo!$E$5,BT$5=VLOOKUP(Re_lo!$H$5,Re_lo!$N$5:$O$16,2,0)),AR333,"")),"",IF(AND($I333=Re_lo!$E$5,BT$5=VLOOKUP(Re_lo!$H$5,Re_lo!$N$5:$O$16,2,0)),AR333,""))</f>
        <v/>
      </c>
      <c r="BU333" s="125" t="str">
        <f>IF(ISERR(IF(AND($I333=Re_lo!$E$5,BU$5=VLOOKUP(Re_lo!$H$5,Re_lo!$N$5:$O$16,2,0)),AS333,"")),"",IF(AND($I333=Re_lo!$E$5,BU$5=VLOOKUP(Re_lo!$H$5,Re_lo!$N$5:$O$16,2,0)),AS333,""))</f>
        <v/>
      </c>
      <c r="BV333" s="125" t="str">
        <f>IF(ISERR(IF(AND($I333=Re_lo!$E$5,BV$5=VLOOKUP(Re_lo!$H$5,Re_lo!$N$5:$O$16,2,0)),AT333,"")),"",IF(AND($I333=Re_lo!$E$5,BV$5=VLOOKUP(Re_lo!$H$5,Re_lo!$N$5:$O$16,2,0)),AT333,""))</f>
        <v/>
      </c>
      <c r="BW333" s="125" t="str">
        <f>IF(ISERR(IF(AND($I333=Re_lo!$E$5,BW$5=VLOOKUP(Re_lo!$H$5,Re_lo!$N$5:$O$16,2,0)),AU333,"")),"",IF(AND($I333=Re_lo!$E$5,BW$5=VLOOKUP(Re_lo!$H$5,Re_lo!$N$5:$O$16,2,0)),AU333,""))</f>
        <v/>
      </c>
      <c r="BX333" s="125" t="str">
        <f>IF(ISERR(IF(AND($I333=Re_lo!$E$5,BX$5=VLOOKUP(Re_lo!$H$5,Re_lo!$N$5:$O$16,2,0)),AV333,"")),"",IF(AND($I333=Re_lo!$E$5,BX$5=VLOOKUP(Re_lo!$H$5,Re_lo!$N$5:$O$16,2,0)),AV333,""))</f>
        <v/>
      </c>
      <c r="BY333" s="125" t="str">
        <f>IF(ISERR(IF(AND($I333=Re_lo!$E$5,BY$5=VLOOKUP(Re_lo!$H$5,Re_lo!$N$5:$O$16,2,0)),AW333,"")),"",IF(AND($I333=Re_lo!$E$5,BY$5=VLOOKUP(Re_lo!$H$5,Re_lo!$N$5:$O$16,2,0)),AW333,""))</f>
        <v/>
      </c>
      <c r="BZ333" s="125" t="str">
        <f>IF(ISERR(IF(AND($I333=Re_lo!$E$5,BZ$5=VLOOKUP(Re_lo!$H$5,Re_lo!$N$5:$O$16,2,0)),AX333,"")),"",IF(AND($I333=Re_lo!$E$5,BZ$5=VLOOKUP(Re_lo!$H$5,Re_lo!$N$5:$O$16,2,0)),AX333,""))</f>
        <v/>
      </c>
      <c r="CA333" s="125" t="str">
        <f>IF(ISERR(IF(AND($I333=Re_lo!$E$5,CA$5=VLOOKUP(Re_lo!$H$5,Re_lo!$N$5:$O$16,2,0)),AY333,"")),"",IF(AND($I333=Re_lo!$E$5,CA$5=VLOOKUP(Re_lo!$H$5,Re_lo!$N$5:$O$16,2,0)),AY333,""))</f>
        <v/>
      </c>
      <c r="CB333" s="125" t="str">
        <f>IF(ISERR(IF(AND($I333=Re_lo!$E$5,CB$5=VLOOKUP(Re_lo!$H$5,Re_lo!$N$5:$O$16,2,0)),AZ333,"")),"",IF(AND($I333=Re_lo!$E$5,CB$5=VLOOKUP(Re_lo!$H$5,Re_lo!$N$5:$O$16,2,0)),AZ333,""))</f>
        <v/>
      </c>
      <c r="CC333" s="125" t="str">
        <f>IF(ISERR(IF(AND($I333=Re_lo!$E$5,CC$5=VLOOKUP(Re_lo!$H$5,Re_lo!$N$5:$O$16,2,0)),BA333,"")),"",IF(AND($I333=Re_lo!$E$5,CC$5=VLOOKUP(Re_lo!$H$5,Re_lo!$N$5:$O$16,2,0)),BA333,""))</f>
        <v/>
      </c>
      <c r="CD333" s="125" t="str">
        <f>IF(ISERR(IF(AND($I333=Re_lo!$E$5,CD$5=VLOOKUP(Re_lo!$H$5,Re_lo!$N$5:$O$16,2,0)),BB333,"")),"",IF(AND($I333=Re_lo!$E$5,CD$5=VLOOKUP(Re_lo!$H$5,Re_lo!$N$5:$O$16,2,0)),BB333,""))</f>
        <v/>
      </c>
      <c r="CF333" s="125" t="str">
        <f>IF($C333="","",COUNTIFS(Con_ve!$C$6:$C$1005,$C333,Con_ve!$Q$6:$Q$1005,Cad_cl!CF$5))</f>
        <v/>
      </c>
      <c r="CG333" s="125" t="str">
        <f>IF($C333="","",COUNTIFS(Con_ve!$C$6:$C$1005,$C333,Con_ve!$Q$6:$Q$1005,Cad_cl!CG$5))</f>
        <v/>
      </c>
      <c r="CH333" s="125" t="str">
        <f>IF($C333="","",COUNTIFS(Con_ve!$C$6:$C$1005,$C333,Con_ve!$Q$6:$Q$1005,Cad_cl!CH$5))</f>
        <v/>
      </c>
      <c r="CI333" s="125" t="str">
        <f>IF($C333="","",COUNTIFS(Con_ve!$C$6:$C$1005,$C333,Con_ve!$Q$6:$Q$1005,Cad_cl!CI$5))</f>
        <v/>
      </c>
      <c r="CJ333" s="125" t="str">
        <f>IF($C333="","",COUNTIFS(Con_ve!$C$6:$C$1005,$C333,Con_ve!$Q$6:$Q$1005,Cad_cl!CJ$5))</f>
        <v/>
      </c>
      <c r="CK333" s="125" t="str">
        <f>IF($C333="","",COUNTIFS(Con_ve!$C$6:$C$1005,$C333,Con_ve!$Q$6:$Q$1005,Cad_cl!CK$5))</f>
        <v/>
      </c>
      <c r="CL333" s="125" t="str">
        <f>IF($C333="","",COUNTIFS(Con_ve!$C$6:$C$1005,$C333,Con_ve!$Q$6:$Q$1005,Cad_cl!CL$5))</f>
        <v/>
      </c>
      <c r="CM333" s="125" t="str">
        <f>IF($C333="","",COUNTIFS(Con_ve!$C$6:$C$1005,$C333,Con_ve!$Q$6:$Q$1005,Cad_cl!CM$5))</f>
        <v/>
      </c>
      <c r="CN333" s="125" t="str">
        <f>IF($C333="","",COUNTIFS(Con_ve!$C$6:$C$1005,$C333,Con_ve!$Q$6:$Q$1005,Cad_cl!CN$5))</f>
        <v/>
      </c>
      <c r="CO333" s="125" t="str">
        <f>IF($C333="","",COUNTIFS(Con_ve!$C$6:$C$1005,$C333,Con_ve!$Q$6:$Q$1005,Cad_cl!CO$5))</f>
        <v/>
      </c>
      <c r="CP333" s="125" t="str">
        <f>IF($C333="","",COUNTIFS(Con_ve!$C$6:$C$1005,$C333,Con_ve!$Q$6:$Q$1005,Cad_cl!CP$5))</f>
        <v/>
      </c>
      <c r="CQ333" s="125" t="str">
        <f>IF($C333="","",COUNTIFS(Con_ve!$C$6:$C$1005,$C333,Con_ve!$Q$6:$Q$1005,Cad_cl!CQ$5))</f>
        <v/>
      </c>
      <c r="CR333" s="125">
        <f t="shared" si="17"/>
        <v>0</v>
      </c>
    </row>
    <row r="334" spans="3:96" ht="30" customHeight="1">
      <c r="C334" s="153"/>
      <c r="D334" s="153"/>
      <c r="E334" s="154"/>
      <c r="F334" s="153"/>
      <c r="G334" s="155"/>
      <c r="H334" s="153"/>
      <c r="I334" s="153"/>
      <c r="J334" s="132" t="s">
        <v>309</v>
      </c>
      <c r="K334" s="133" t="s">
        <v>309</v>
      </c>
      <c r="L334" s="153"/>
      <c r="M334" s="153"/>
      <c r="N334" s="153"/>
      <c r="O334" s="153"/>
      <c r="P334" s="153"/>
      <c r="Q334" s="153"/>
      <c r="AP334" s="134" t="str">
        <f>IF(ISERR(IF($C334="","",SUMIFS(Con_ve!$F$6:$F$1005,Con_ve!$C$6:$C$1005,$C334,Con_ve!$I$6:$I$1005,"Fechada",Con_ve!$Q$6:$Q$1005,Cad_cl!AP$5))),"",IF($C334="","",SUMIFS(Con_ve!$F$6:$F$1005,Con_ve!$C$6:$C$1005,$C334,Con_ve!$I$6:$I$1005,"Fechada",Con_ve!$Q$6:$Q$1005,Cad_cl!AP$5)))</f>
        <v/>
      </c>
      <c r="AQ334" s="134" t="str">
        <f>IF(ISERR(IF($C334="","",SUMIFS(Con_ve!$F$6:$F$1005,Con_ve!$C$6:$C$1005,$C334,Con_ve!$I$6:$I$1005,"Fechada",Con_ve!$Q$6:$Q$1005,Cad_cl!AQ$5))),"",IF($C334="","",SUMIFS(Con_ve!$F$6:$F$1005,Con_ve!$C$6:$C$1005,$C334,Con_ve!$I$6:$I$1005,"Fechada",Con_ve!$Q$6:$Q$1005,Cad_cl!AQ$5)))</f>
        <v/>
      </c>
      <c r="AR334" s="134" t="str">
        <f>IF(ISERR(IF($C334="","",SUMIFS(Con_ve!$F$6:$F$1005,Con_ve!$C$6:$C$1005,$C334,Con_ve!$I$6:$I$1005,"Fechada",Con_ve!$Q$6:$Q$1005,Cad_cl!AR$5))),"",IF($C334="","",SUMIFS(Con_ve!$F$6:$F$1005,Con_ve!$C$6:$C$1005,$C334,Con_ve!$I$6:$I$1005,"Fechada",Con_ve!$Q$6:$Q$1005,Cad_cl!AR$5)))</f>
        <v/>
      </c>
      <c r="AS334" s="134" t="str">
        <f>IF(ISERR(IF($C334="","",SUMIFS(Con_ve!$F$6:$F$1005,Con_ve!$C$6:$C$1005,$C334,Con_ve!$I$6:$I$1005,"Fechada",Con_ve!$Q$6:$Q$1005,Cad_cl!AS$5))),"",IF($C334="","",SUMIFS(Con_ve!$F$6:$F$1005,Con_ve!$C$6:$C$1005,$C334,Con_ve!$I$6:$I$1005,"Fechada",Con_ve!$Q$6:$Q$1005,Cad_cl!AS$5)))</f>
        <v/>
      </c>
      <c r="AT334" s="134" t="str">
        <f>IF(ISERR(IF($C334="","",SUMIFS(Con_ve!$F$6:$F$1005,Con_ve!$C$6:$C$1005,$C334,Con_ve!$I$6:$I$1005,"Fechada",Con_ve!$Q$6:$Q$1005,Cad_cl!AT$5))),"",IF($C334="","",SUMIFS(Con_ve!$F$6:$F$1005,Con_ve!$C$6:$C$1005,$C334,Con_ve!$I$6:$I$1005,"Fechada",Con_ve!$Q$6:$Q$1005,Cad_cl!AT$5)))</f>
        <v/>
      </c>
      <c r="AU334" s="134" t="str">
        <f>IF(ISERR(IF($C334="","",SUMIFS(Con_ve!$F$6:$F$1005,Con_ve!$C$6:$C$1005,$C334,Con_ve!$I$6:$I$1005,"Fechada",Con_ve!$Q$6:$Q$1005,Cad_cl!AU$5))),"",IF($C334="","",SUMIFS(Con_ve!$F$6:$F$1005,Con_ve!$C$6:$C$1005,$C334,Con_ve!$I$6:$I$1005,"Fechada",Con_ve!$Q$6:$Q$1005,Cad_cl!AU$5)))</f>
        <v/>
      </c>
      <c r="AV334" s="134" t="str">
        <f>IF(ISERR(IF($C334="","",SUMIFS(Con_ve!$F$6:$F$1005,Con_ve!$C$6:$C$1005,$C334,Con_ve!$I$6:$I$1005,"Fechada",Con_ve!$Q$6:$Q$1005,Cad_cl!AV$5))),"",IF($C334="","",SUMIFS(Con_ve!$F$6:$F$1005,Con_ve!$C$6:$C$1005,$C334,Con_ve!$I$6:$I$1005,"Fechada",Con_ve!$Q$6:$Q$1005,Cad_cl!AV$5)))</f>
        <v/>
      </c>
      <c r="AW334" s="134" t="str">
        <f>IF(ISERR(IF($C334="","",SUMIFS(Con_ve!$F$6:$F$1005,Con_ve!$C$6:$C$1005,$C334,Con_ve!$I$6:$I$1005,"Fechada",Con_ve!$Q$6:$Q$1005,Cad_cl!AW$5))),"",IF($C334="","",SUMIFS(Con_ve!$F$6:$F$1005,Con_ve!$C$6:$C$1005,$C334,Con_ve!$I$6:$I$1005,"Fechada",Con_ve!$Q$6:$Q$1005,Cad_cl!AW$5)))</f>
        <v/>
      </c>
      <c r="AX334" s="134" t="str">
        <f>IF(ISERR(IF($C334="","",SUMIFS(Con_ve!$F$6:$F$1005,Con_ve!$C$6:$C$1005,$C334,Con_ve!$I$6:$I$1005,"Fechada",Con_ve!$Q$6:$Q$1005,Cad_cl!AX$5))),"",IF($C334="","",SUMIFS(Con_ve!$F$6:$F$1005,Con_ve!$C$6:$C$1005,$C334,Con_ve!$I$6:$I$1005,"Fechada",Con_ve!$Q$6:$Q$1005,Cad_cl!AX$5)))</f>
        <v/>
      </c>
      <c r="AY334" s="134" t="str">
        <f>IF(ISERR(IF($C334="","",SUMIFS(Con_ve!$F$6:$F$1005,Con_ve!$C$6:$C$1005,$C334,Con_ve!$I$6:$I$1005,"Fechada",Con_ve!$Q$6:$Q$1005,Cad_cl!AY$5))),"",IF($C334="","",SUMIFS(Con_ve!$F$6:$F$1005,Con_ve!$C$6:$C$1005,$C334,Con_ve!$I$6:$I$1005,"Fechada",Con_ve!$Q$6:$Q$1005,Cad_cl!AY$5)))</f>
        <v/>
      </c>
      <c r="AZ334" s="134" t="str">
        <f>IF(ISERR(IF($C334="","",SUMIFS(Con_ve!$F$6:$F$1005,Con_ve!$C$6:$C$1005,$C334,Con_ve!$I$6:$I$1005,"Fechada",Con_ve!$Q$6:$Q$1005,Cad_cl!AZ$5))),"",IF($C334="","",SUMIFS(Con_ve!$F$6:$F$1005,Con_ve!$C$6:$C$1005,$C334,Con_ve!$I$6:$I$1005,"Fechada",Con_ve!$Q$6:$Q$1005,Cad_cl!AZ$5)))</f>
        <v/>
      </c>
      <c r="BA334" s="134" t="str">
        <f>IF(ISERR(IF($C334="","",SUMIFS(Con_ve!$F$6:$F$1005,Con_ve!$C$6:$C$1005,$C334,Con_ve!$I$6:$I$1005,"Fechada",Con_ve!$Q$6:$Q$1005,Cad_cl!BA$5))),"",IF($C334="","",SUMIFS(Con_ve!$F$6:$F$1005,Con_ve!$C$6:$C$1005,$C334,Con_ve!$I$6:$I$1005,"Fechada",Con_ve!$Q$6:$Q$1005,Cad_cl!BA$5)))</f>
        <v/>
      </c>
      <c r="BB334" s="134">
        <f t="shared" si="15"/>
        <v>0</v>
      </c>
      <c r="BD334" s="134" t="str">
        <f>IF(ISERR(IF($C334="","",SUMIFS(Con_ve!$F$6:$F$1005,Con_ve!$C$6:$C$1005,$C334,Con_ve!$I$6:$I$1005,"Em negociação",Con_ve!$Q$6:$Q$1005,Cad_cl!BD$5))),"",IF($C334="","",SUMIFS(Con_ve!$F$6:$F$1005,Con_ve!$C$6:$C$1005,$C334,Con_ve!$I$6:$I$1005,"Em negociação",Con_ve!$Q$6:$Q$1005,Cad_cl!BD$5)))</f>
        <v/>
      </c>
      <c r="BE334" s="134" t="str">
        <f>IF(ISERR(IF($C334="","",SUMIFS(Con_ve!$F$6:$F$1005,Con_ve!$C$6:$C$1005,$C334,Con_ve!$I$6:$I$1005,"Em negociação",Con_ve!$Q$6:$Q$1005,Cad_cl!BE$5))),"",IF($C334="","",SUMIFS(Con_ve!$F$6:$F$1005,Con_ve!$C$6:$C$1005,$C334,Con_ve!$I$6:$I$1005,"Em negociação",Con_ve!$Q$6:$Q$1005,Cad_cl!BE$5)))</f>
        <v/>
      </c>
      <c r="BF334" s="134" t="str">
        <f>IF(ISERR(IF($C334="","",SUMIFS(Con_ve!$F$6:$F$1005,Con_ve!$C$6:$C$1005,$C334,Con_ve!$I$6:$I$1005,"Em negociação",Con_ve!$Q$6:$Q$1005,Cad_cl!BF$5))),"",IF($C334="","",SUMIFS(Con_ve!$F$6:$F$1005,Con_ve!$C$6:$C$1005,$C334,Con_ve!$I$6:$I$1005,"Em negociação",Con_ve!$Q$6:$Q$1005,Cad_cl!BF$5)))</f>
        <v/>
      </c>
      <c r="BG334" s="134" t="str">
        <f>IF(ISERR(IF($C334="","",SUMIFS(Con_ve!$F$6:$F$1005,Con_ve!$C$6:$C$1005,$C334,Con_ve!$I$6:$I$1005,"Em negociação",Con_ve!$Q$6:$Q$1005,Cad_cl!BG$5))),"",IF($C334="","",SUMIFS(Con_ve!$F$6:$F$1005,Con_ve!$C$6:$C$1005,$C334,Con_ve!$I$6:$I$1005,"Em negociação",Con_ve!$Q$6:$Q$1005,Cad_cl!BG$5)))</f>
        <v/>
      </c>
      <c r="BH334" s="134" t="str">
        <f>IF(ISERR(IF($C334="","",SUMIFS(Con_ve!$F$6:$F$1005,Con_ve!$C$6:$C$1005,$C334,Con_ve!$I$6:$I$1005,"Em negociação",Con_ve!$Q$6:$Q$1005,Cad_cl!BH$5))),"",IF($C334="","",SUMIFS(Con_ve!$F$6:$F$1005,Con_ve!$C$6:$C$1005,$C334,Con_ve!$I$6:$I$1005,"Em negociação",Con_ve!$Q$6:$Q$1005,Cad_cl!BH$5)))</f>
        <v/>
      </c>
      <c r="BI334" s="134" t="str">
        <f>IF(ISERR(IF($C334="","",SUMIFS(Con_ve!$F$6:$F$1005,Con_ve!$C$6:$C$1005,$C334,Con_ve!$I$6:$I$1005,"Em negociação",Con_ve!$Q$6:$Q$1005,Cad_cl!BI$5))),"",IF($C334="","",SUMIFS(Con_ve!$F$6:$F$1005,Con_ve!$C$6:$C$1005,$C334,Con_ve!$I$6:$I$1005,"Em negociação",Con_ve!$Q$6:$Q$1005,Cad_cl!BI$5)))</f>
        <v/>
      </c>
      <c r="BJ334" s="134" t="str">
        <f>IF(ISERR(IF($C334="","",SUMIFS(Con_ve!$F$6:$F$1005,Con_ve!$C$6:$C$1005,$C334,Con_ve!$I$6:$I$1005,"Em negociação",Con_ve!$Q$6:$Q$1005,Cad_cl!BJ$5))),"",IF($C334="","",SUMIFS(Con_ve!$F$6:$F$1005,Con_ve!$C$6:$C$1005,$C334,Con_ve!$I$6:$I$1005,"Em negociação",Con_ve!$Q$6:$Q$1005,Cad_cl!BJ$5)))</f>
        <v/>
      </c>
      <c r="BK334" s="134" t="str">
        <f>IF(ISERR(IF($C334="","",SUMIFS(Con_ve!$F$6:$F$1005,Con_ve!$C$6:$C$1005,$C334,Con_ve!$I$6:$I$1005,"Em negociação",Con_ve!$Q$6:$Q$1005,Cad_cl!BK$5))),"",IF($C334="","",SUMIFS(Con_ve!$F$6:$F$1005,Con_ve!$C$6:$C$1005,$C334,Con_ve!$I$6:$I$1005,"Em negociação",Con_ve!$Q$6:$Q$1005,Cad_cl!BK$5)))</f>
        <v/>
      </c>
      <c r="BL334" s="134" t="str">
        <f>IF(ISERR(IF($C334="","",SUMIFS(Con_ve!$F$6:$F$1005,Con_ve!$C$6:$C$1005,$C334,Con_ve!$I$6:$I$1005,"Em negociação",Con_ve!$Q$6:$Q$1005,Cad_cl!BL$5))),"",IF($C334="","",SUMIFS(Con_ve!$F$6:$F$1005,Con_ve!$C$6:$C$1005,$C334,Con_ve!$I$6:$I$1005,"Em negociação",Con_ve!$Q$6:$Q$1005,Cad_cl!BL$5)))</f>
        <v/>
      </c>
      <c r="BM334" s="134" t="str">
        <f>IF(ISERR(IF($C334="","",SUMIFS(Con_ve!$F$6:$F$1005,Con_ve!$C$6:$C$1005,$C334,Con_ve!$I$6:$I$1005,"Em negociação",Con_ve!$Q$6:$Q$1005,Cad_cl!BM$5))),"",IF($C334="","",SUMIFS(Con_ve!$F$6:$F$1005,Con_ve!$C$6:$C$1005,$C334,Con_ve!$I$6:$I$1005,"Em negociação",Con_ve!$Q$6:$Q$1005,Cad_cl!BM$5)))</f>
        <v/>
      </c>
      <c r="BN334" s="134" t="str">
        <f>IF(ISERR(IF($C334="","",SUMIFS(Con_ve!$F$6:$F$1005,Con_ve!$C$6:$C$1005,$C334,Con_ve!$I$6:$I$1005,"Em negociação",Con_ve!$Q$6:$Q$1005,Cad_cl!BN$5))),"",IF($C334="","",SUMIFS(Con_ve!$F$6:$F$1005,Con_ve!$C$6:$C$1005,$C334,Con_ve!$I$6:$I$1005,"Em negociação",Con_ve!$Q$6:$Q$1005,Cad_cl!BN$5)))</f>
        <v/>
      </c>
      <c r="BO334" s="134" t="str">
        <f>IF(ISERR(IF($C334="","",SUMIFS(Con_ve!$F$6:$F$1005,Con_ve!$C$6:$C$1005,$C334,Con_ve!$I$6:$I$1005,"Em negociação",Con_ve!$Q$6:$Q$1005,Cad_cl!BO$5))),"",IF($C334="","",SUMIFS(Con_ve!$F$6:$F$1005,Con_ve!$C$6:$C$1005,$C334,Con_ve!$I$6:$I$1005,"Em negociação",Con_ve!$Q$6:$Q$1005,Cad_cl!BO$5)))</f>
        <v/>
      </c>
      <c r="BP334" s="134">
        <f t="shared" si="16"/>
        <v>0</v>
      </c>
      <c r="BR334" s="125" t="str">
        <f>IF(ISERR(IF(AND($I334=Re_lo!$E$5,BR$5=VLOOKUP(Re_lo!$H$5,Re_lo!$N$5:$O$16,2,0)),AP334,"")),"",IF(AND($I334=Re_lo!$E$5,BR$5=VLOOKUP(Re_lo!$H$5,Re_lo!$N$5:$O$16,2,0)),AP334,""))</f>
        <v/>
      </c>
      <c r="BS334" s="125" t="str">
        <f>IF(ISERR(IF(AND($I334=Re_lo!$E$5,BS$5=VLOOKUP(Re_lo!$H$5,Re_lo!$N$5:$O$16,2,0)),AQ334,"")),"",IF(AND($I334=Re_lo!$E$5,BS$5=VLOOKUP(Re_lo!$H$5,Re_lo!$N$5:$O$16,2,0)),AQ334,""))</f>
        <v/>
      </c>
      <c r="BT334" s="125" t="str">
        <f>IF(ISERR(IF(AND($I334=Re_lo!$E$5,BT$5=VLOOKUP(Re_lo!$H$5,Re_lo!$N$5:$O$16,2,0)),AR334,"")),"",IF(AND($I334=Re_lo!$E$5,BT$5=VLOOKUP(Re_lo!$H$5,Re_lo!$N$5:$O$16,2,0)),AR334,""))</f>
        <v/>
      </c>
      <c r="BU334" s="125" t="str">
        <f>IF(ISERR(IF(AND($I334=Re_lo!$E$5,BU$5=VLOOKUP(Re_lo!$H$5,Re_lo!$N$5:$O$16,2,0)),AS334,"")),"",IF(AND($I334=Re_lo!$E$5,BU$5=VLOOKUP(Re_lo!$H$5,Re_lo!$N$5:$O$16,2,0)),AS334,""))</f>
        <v/>
      </c>
      <c r="BV334" s="125" t="str">
        <f>IF(ISERR(IF(AND($I334=Re_lo!$E$5,BV$5=VLOOKUP(Re_lo!$H$5,Re_lo!$N$5:$O$16,2,0)),AT334,"")),"",IF(AND($I334=Re_lo!$E$5,BV$5=VLOOKUP(Re_lo!$H$5,Re_lo!$N$5:$O$16,2,0)),AT334,""))</f>
        <v/>
      </c>
      <c r="BW334" s="125" t="str">
        <f>IF(ISERR(IF(AND($I334=Re_lo!$E$5,BW$5=VLOOKUP(Re_lo!$H$5,Re_lo!$N$5:$O$16,2,0)),AU334,"")),"",IF(AND($I334=Re_lo!$E$5,BW$5=VLOOKUP(Re_lo!$H$5,Re_lo!$N$5:$O$16,2,0)),AU334,""))</f>
        <v/>
      </c>
      <c r="BX334" s="125" t="str">
        <f>IF(ISERR(IF(AND($I334=Re_lo!$E$5,BX$5=VLOOKUP(Re_lo!$H$5,Re_lo!$N$5:$O$16,2,0)),AV334,"")),"",IF(AND($I334=Re_lo!$E$5,BX$5=VLOOKUP(Re_lo!$H$5,Re_lo!$N$5:$O$16,2,0)),AV334,""))</f>
        <v/>
      </c>
      <c r="BY334" s="125" t="str">
        <f>IF(ISERR(IF(AND($I334=Re_lo!$E$5,BY$5=VLOOKUP(Re_lo!$H$5,Re_lo!$N$5:$O$16,2,0)),AW334,"")),"",IF(AND($I334=Re_lo!$E$5,BY$5=VLOOKUP(Re_lo!$H$5,Re_lo!$N$5:$O$16,2,0)),AW334,""))</f>
        <v/>
      </c>
      <c r="BZ334" s="125" t="str">
        <f>IF(ISERR(IF(AND($I334=Re_lo!$E$5,BZ$5=VLOOKUP(Re_lo!$H$5,Re_lo!$N$5:$O$16,2,0)),AX334,"")),"",IF(AND($I334=Re_lo!$E$5,BZ$5=VLOOKUP(Re_lo!$H$5,Re_lo!$N$5:$O$16,2,0)),AX334,""))</f>
        <v/>
      </c>
      <c r="CA334" s="125" t="str">
        <f>IF(ISERR(IF(AND($I334=Re_lo!$E$5,CA$5=VLOOKUP(Re_lo!$H$5,Re_lo!$N$5:$O$16,2,0)),AY334,"")),"",IF(AND($I334=Re_lo!$E$5,CA$5=VLOOKUP(Re_lo!$H$5,Re_lo!$N$5:$O$16,2,0)),AY334,""))</f>
        <v/>
      </c>
      <c r="CB334" s="125" t="str">
        <f>IF(ISERR(IF(AND($I334=Re_lo!$E$5,CB$5=VLOOKUP(Re_lo!$H$5,Re_lo!$N$5:$O$16,2,0)),AZ334,"")),"",IF(AND($I334=Re_lo!$E$5,CB$5=VLOOKUP(Re_lo!$H$5,Re_lo!$N$5:$O$16,2,0)),AZ334,""))</f>
        <v/>
      </c>
      <c r="CC334" s="125" t="str">
        <f>IF(ISERR(IF(AND($I334=Re_lo!$E$5,CC$5=VLOOKUP(Re_lo!$H$5,Re_lo!$N$5:$O$16,2,0)),BA334,"")),"",IF(AND($I334=Re_lo!$E$5,CC$5=VLOOKUP(Re_lo!$H$5,Re_lo!$N$5:$O$16,2,0)),BA334,""))</f>
        <v/>
      </c>
      <c r="CD334" s="125" t="str">
        <f>IF(ISERR(IF(AND($I334=Re_lo!$E$5,CD$5=VLOOKUP(Re_lo!$H$5,Re_lo!$N$5:$O$16,2,0)),BB334,"")),"",IF(AND($I334=Re_lo!$E$5,CD$5=VLOOKUP(Re_lo!$H$5,Re_lo!$N$5:$O$16,2,0)),BB334,""))</f>
        <v/>
      </c>
      <c r="CF334" s="125" t="str">
        <f>IF($C334="","",COUNTIFS(Con_ve!$C$6:$C$1005,$C334,Con_ve!$Q$6:$Q$1005,Cad_cl!CF$5))</f>
        <v/>
      </c>
      <c r="CG334" s="125" t="str">
        <f>IF($C334="","",COUNTIFS(Con_ve!$C$6:$C$1005,$C334,Con_ve!$Q$6:$Q$1005,Cad_cl!CG$5))</f>
        <v/>
      </c>
      <c r="CH334" s="125" t="str">
        <f>IF($C334="","",COUNTIFS(Con_ve!$C$6:$C$1005,$C334,Con_ve!$Q$6:$Q$1005,Cad_cl!CH$5))</f>
        <v/>
      </c>
      <c r="CI334" s="125" t="str">
        <f>IF($C334="","",COUNTIFS(Con_ve!$C$6:$C$1005,$C334,Con_ve!$Q$6:$Q$1005,Cad_cl!CI$5))</f>
        <v/>
      </c>
      <c r="CJ334" s="125" t="str">
        <f>IF($C334="","",COUNTIFS(Con_ve!$C$6:$C$1005,$C334,Con_ve!$Q$6:$Q$1005,Cad_cl!CJ$5))</f>
        <v/>
      </c>
      <c r="CK334" s="125" t="str">
        <f>IF($C334="","",COUNTIFS(Con_ve!$C$6:$C$1005,$C334,Con_ve!$Q$6:$Q$1005,Cad_cl!CK$5))</f>
        <v/>
      </c>
      <c r="CL334" s="125" t="str">
        <f>IF($C334="","",COUNTIFS(Con_ve!$C$6:$C$1005,$C334,Con_ve!$Q$6:$Q$1005,Cad_cl!CL$5))</f>
        <v/>
      </c>
      <c r="CM334" s="125" t="str">
        <f>IF($C334="","",COUNTIFS(Con_ve!$C$6:$C$1005,$C334,Con_ve!$Q$6:$Q$1005,Cad_cl!CM$5))</f>
        <v/>
      </c>
      <c r="CN334" s="125" t="str">
        <f>IF($C334="","",COUNTIFS(Con_ve!$C$6:$C$1005,$C334,Con_ve!$Q$6:$Q$1005,Cad_cl!CN$5))</f>
        <v/>
      </c>
      <c r="CO334" s="125" t="str">
        <f>IF($C334="","",COUNTIFS(Con_ve!$C$6:$C$1005,$C334,Con_ve!$Q$6:$Q$1005,Cad_cl!CO$5))</f>
        <v/>
      </c>
      <c r="CP334" s="125" t="str">
        <f>IF($C334="","",COUNTIFS(Con_ve!$C$6:$C$1005,$C334,Con_ve!$Q$6:$Q$1005,Cad_cl!CP$5))</f>
        <v/>
      </c>
      <c r="CQ334" s="125" t="str">
        <f>IF($C334="","",COUNTIFS(Con_ve!$C$6:$C$1005,$C334,Con_ve!$Q$6:$Q$1005,Cad_cl!CQ$5))</f>
        <v/>
      </c>
      <c r="CR334" s="125">
        <f t="shared" si="17"/>
        <v>0</v>
      </c>
    </row>
    <row r="335" spans="3:96" ht="30" customHeight="1">
      <c r="C335" s="153"/>
      <c r="D335" s="153"/>
      <c r="E335" s="154"/>
      <c r="F335" s="153"/>
      <c r="G335" s="155"/>
      <c r="H335" s="153"/>
      <c r="I335" s="153"/>
      <c r="J335" s="132" t="s">
        <v>309</v>
      </c>
      <c r="K335" s="133" t="s">
        <v>309</v>
      </c>
      <c r="L335" s="153"/>
      <c r="M335" s="153"/>
      <c r="N335" s="153"/>
      <c r="O335" s="153"/>
      <c r="P335" s="153"/>
      <c r="Q335" s="153"/>
      <c r="AP335" s="134" t="str">
        <f>IF(ISERR(IF($C335="","",SUMIFS(Con_ve!$F$6:$F$1005,Con_ve!$C$6:$C$1005,$C335,Con_ve!$I$6:$I$1005,"Fechada",Con_ve!$Q$6:$Q$1005,Cad_cl!AP$5))),"",IF($C335="","",SUMIFS(Con_ve!$F$6:$F$1005,Con_ve!$C$6:$C$1005,$C335,Con_ve!$I$6:$I$1005,"Fechada",Con_ve!$Q$6:$Q$1005,Cad_cl!AP$5)))</f>
        <v/>
      </c>
      <c r="AQ335" s="134" t="str">
        <f>IF(ISERR(IF($C335="","",SUMIFS(Con_ve!$F$6:$F$1005,Con_ve!$C$6:$C$1005,$C335,Con_ve!$I$6:$I$1005,"Fechada",Con_ve!$Q$6:$Q$1005,Cad_cl!AQ$5))),"",IF($C335="","",SUMIFS(Con_ve!$F$6:$F$1005,Con_ve!$C$6:$C$1005,$C335,Con_ve!$I$6:$I$1005,"Fechada",Con_ve!$Q$6:$Q$1005,Cad_cl!AQ$5)))</f>
        <v/>
      </c>
      <c r="AR335" s="134" t="str">
        <f>IF(ISERR(IF($C335="","",SUMIFS(Con_ve!$F$6:$F$1005,Con_ve!$C$6:$C$1005,$C335,Con_ve!$I$6:$I$1005,"Fechada",Con_ve!$Q$6:$Q$1005,Cad_cl!AR$5))),"",IF($C335="","",SUMIFS(Con_ve!$F$6:$F$1005,Con_ve!$C$6:$C$1005,$C335,Con_ve!$I$6:$I$1005,"Fechada",Con_ve!$Q$6:$Q$1005,Cad_cl!AR$5)))</f>
        <v/>
      </c>
      <c r="AS335" s="134" t="str">
        <f>IF(ISERR(IF($C335="","",SUMIFS(Con_ve!$F$6:$F$1005,Con_ve!$C$6:$C$1005,$C335,Con_ve!$I$6:$I$1005,"Fechada",Con_ve!$Q$6:$Q$1005,Cad_cl!AS$5))),"",IF($C335="","",SUMIFS(Con_ve!$F$6:$F$1005,Con_ve!$C$6:$C$1005,$C335,Con_ve!$I$6:$I$1005,"Fechada",Con_ve!$Q$6:$Q$1005,Cad_cl!AS$5)))</f>
        <v/>
      </c>
      <c r="AT335" s="134" t="str">
        <f>IF(ISERR(IF($C335="","",SUMIFS(Con_ve!$F$6:$F$1005,Con_ve!$C$6:$C$1005,$C335,Con_ve!$I$6:$I$1005,"Fechada",Con_ve!$Q$6:$Q$1005,Cad_cl!AT$5))),"",IF($C335="","",SUMIFS(Con_ve!$F$6:$F$1005,Con_ve!$C$6:$C$1005,$C335,Con_ve!$I$6:$I$1005,"Fechada",Con_ve!$Q$6:$Q$1005,Cad_cl!AT$5)))</f>
        <v/>
      </c>
      <c r="AU335" s="134" t="str">
        <f>IF(ISERR(IF($C335="","",SUMIFS(Con_ve!$F$6:$F$1005,Con_ve!$C$6:$C$1005,$C335,Con_ve!$I$6:$I$1005,"Fechada",Con_ve!$Q$6:$Q$1005,Cad_cl!AU$5))),"",IF($C335="","",SUMIFS(Con_ve!$F$6:$F$1005,Con_ve!$C$6:$C$1005,$C335,Con_ve!$I$6:$I$1005,"Fechada",Con_ve!$Q$6:$Q$1005,Cad_cl!AU$5)))</f>
        <v/>
      </c>
      <c r="AV335" s="134" t="str">
        <f>IF(ISERR(IF($C335="","",SUMIFS(Con_ve!$F$6:$F$1005,Con_ve!$C$6:$C$1005,$C335,Con_ve!$I$6:$I$1005,"Fechada",Con_ve!$Q$6:$Q$1005,Cad_cl!AV$5))),"",IF($C335="","",SUMIFS(Con_ve!$F$6:$F$1005,Con_ve!$C$6:$C$1005,$C335,Con_ve!$I$6:$I$1005,"Fechada",Con_ve!$Q$6:$Q$1005,Cad_cl!AV$5)))</f>
        <v/>
      </c>
      <c r="AW335" s="134" t="str">
        <f>IF(ISERR(IF($C335="","",SUMIFS(Con_ve!$F$6:$F$1005,Con_ve!$C$6:$C$1005,$C335,Con_ve!$I$6:$I$1005,"Fechada",Con_ve!$Q$6:$Q$1005,Cad_cl!AW$5))),"",IF($C335="","",SUMIFS(Con_ve!$F$6:$F$1005,Con_ve!$C$6:$C$1005,$C335,Con_ve!$I$6:$I$1005,"Fechada",Con_ve!$Q$6:$Q$1005,Cad_cl!AW$5)))</f>
        <v/>
      </c>
      <c r="AX335" s="134" t="str">
        <f>IF(ISERR(IF($C335="","",SUMIFS(Con_ve!$F$6:$F$1005,Con_ve!$C$6:$C$1005,$C335,Con_ve!$I$6:$I$1005,"Fechada",Con_ve!$Q$6:$Q$1005,Cad_cl!AX$5))),"",IF($C335="","",SUMIFS(Con_ve!$F$6:$F$1005,Con_ve!$C$6:$C$1005,$C335,Con_ve!$I$6:$I$1005,"Fechada",Con_ve!$Q$6:$Q$1005,Cad_cl!AX$5)))</f>
        <v/>
      </c>
      <c r="AY335" s="134" t="str">
        <f>IF(ISERR(IF($C335="","",SUMIFS(Con_ve!$F$6:$F$1005,Con_ve!$C$6:$C$1005,$C335,Con_ve!$I$6:$I$1005,"Fechada",Con_ve!$Q$6:$Q$1005,Cad_cl!AY$5))),"",IF($C335="","",SUMIFS(Con_ve!$F$6:$F$1005,Con_ve!$C$6:$C$1005,$C335,Con_ve!$I$6:$I$1005,"Fechada",Con_ve!$Q$6:$Q$1005,Cad_cl!AY$5)))</f>
        <v/>
      </c>
      <c r="AZ335" s="134" t="str">
        <f>IF(ISERR(IF($C335="","",SUMIFS(Con_ve!$F$6:$F$1005,Con_ve!$C$6:$C$1005,$C335,Con_ve!$I$6:$I$1005,"Fechada",Con_ve!$Q$6:$Q$1005,Cad_cl!AZ$5))),"",IF($C335="","",SUMIFS(Con_ve!$F$6:$F$1005,Con_ve!$C$6:$C$1005,$C335,Con_ve!$I$6:$I$1005,"Fechada",Con_ve!$Q$6:$Q$1005,Cad_cl!AZ$5)))</f>
        <v/>
      </c>
      <c r="BA335" s="134" t="str">
        <f>IF(ISERR(IF($C335="","",SUMIFS(Con_ve!$F$6:$F$1005,Con_ve!$C$6:$C$1005,$C335,Con_ve!$I$6:$I$1005,"Fechada",Con_ve!$Q$6:$Q$1005,Cad_cl!BA$5))),"",IF($C335="","",SUMIFS(Con_ve!$F$6:$F$1005,Con_ve!$C$6:$C$1005,$C335,Con_ve!$I$6:$I$1005,"Fechada",Con_ve!$Q$6:$Q$1005,Cad_cl!BA$5)))</f>
        <v/>
      </c>
      <c r="BB335" s="134">
        <f t="shared" si="15"/>
        <v>0</v>
      </c>
      <c r="BD335" s="134" t="str">
        <f>IF(ISERR(IF($C335="","",SUMIFS(Con_ve!$F$6:$F$1005,Con_ve!$C$6:$C$1005,$C335,Con_ve!$I$6:$I$1005,"Em negociação",Con_ve!$Q$6:$Q$1005,Cad_cl!BD$5))),"",IF($C335="","",SUMIFS(Con_ve!$F$6:$F$1005,Con_ve!$C$6:$C$1005,$C335,Con_ve!$I$6:$I$1005,"Em negociação",Con_ve!$Q$6:$Q$1005,Cad_cl!BD$5)))</f>
        <v/>
      </c>
      <c r="BE335" s="134" t="str">
        <f>IF(ISERR(IF($C335="","",SUMIFS(Con_ve!$F$6:$F$1005,Con_ve!$C$6:$C$1005,$C335,Con_ve!$I$6:$I$1005,"Em negociação",Con_ve!$Q$6:$Q$1005,Cad_cl!BE$5))),"",IF($C335="","",SUMIFS(Con_ve!$F$6:$F$1005,Con_ve!$C$6:$C$1005,$C335,Con_ve!$I$6:$I$1005,"Em negociação",Con_ve!$Q$6:$Q$1005,Cad_cl!BE$5)))</f>
        <v/>
      </c>
      <c r="BF335" s="134" t="str">
        <f>IF(ISERR(IF($C335="","",SUMIFS(Con_ve!$F$6:$F$1005,Con_ve!$C$6:$C$1005,$C335,Con_ve!$I$6:$I$1005,"Em negociação",Con_ve!$Q$6:$Q$1005,Cad_cl!BF$5))),"",IF($C335="","",SUMIFS(Con_ve!$F$6:$F$1005,Con_ve!$C$6:$C$1005,$C335,Con_ve!$I$6:$I$1005,"Em negociação",Con_ve!$Q$6:$Q$1005,Cad_cl!BF$5)))</f>
        <v/>
      </c>
      <c r="BG335" s="134" t="str">
        <f>IF(ISERR(IF($C335="","",SUMIFS(Con_ve!$F$6:$F$1005,Con_ve!$C$6:$C$1005,$C335,Con_ve!$I$6:$I$1005,"Em negociação",Con_ve!$Q$6:$Q$1005,Cad_cl!BG$5))),"",IF($C335="","",SUMIFS(Con_ve!$F$6:$F$1005,Con_ve!$C$6:$C$1005,$C335,Con_ve!$I$6:$I$1005,"Em negociação",Con_ve!$Q$6:$Q$1005,Cad_cl!BG$5)))</f>
        <v/>
      </c>
      <c r="BH335" s="134" t="str">
        <f>IF(ISERR(IF($C335="","",SUMIFS(Con_ve!$F$6:$F$1005,Con_ve!$C$6:$C$1005,$C335,Con_ve!$I$6:$I$1005,"Em negociação",Con_ve!$Q$6:$Q$1005,Cad_cl!BH$5))),"",IF($C335="","",SUMIFS(Con_ve!$F$6:$F$1005,Con_ve!$C$6:$C$1005,$C335,Con_ve!$I$6:$I$1005,"Em negociação",Con_ve!$Q$6:$Q$1005,Cad_cl!BH$5)))</f>
        <v/>
      </c>
      <c r="BI335" s="134" t="str">
        <f>IF(ISERR(IF($C335="","",SUMIFS(Con_ve!$F$6:$F$1005,Con_ve!$C$6:$C$1005,$C335,Con_ve!$I$6:$I$1005,"Em negociação",Con_ve!$Q$6:$Q$1005,Cad_cl!BI$5))),"",IF($C335="","",SUMIFS(Con_ve!$F$6:$F$1005,Con_ve!$C$6:$C$1005,$C335,Con_ve!$I$6:$I$1005,"Em negociação",Con_ve!$Q$6:$Q$1005,Cad_cl!BI$5)))</f>
        <v/>
      </c>
      <c r="BJ335" s="134" t="str">
        <f>IF(ISERR(IF($C335="","",SUMIFS(Con_ve!$F$6:$F$1005,Con_ve!$C$6:$C$1005,$C335,Con_ve!$I$6:$I$1005,"Em negociação",Con_ve!$Q$6:$Q$1005,Cad_cl!BJ$5))),"",IF($C335="","",SUMIFS(Con_ve!$F$6:$F$1005,Con_ve!$C$6:$C$1005,$C335,Con_ve!$I$6:$I$1005,"Em negociação",Con_ve!$Q$6:$Q$1005,Cad_cl!BJ$5)))</f>
        <v/>
      </c>
      <c r="BK335" s="134" t="str">
        <f>IF(ISERR(IF($C335="","",SUMIFS(Con_ve!$F$6:$F$1005,Con_ve!$C$6:$C$1005,$C335,Con_ve!$I$6:$I$1005,"Em negociação",Con_ve!$Q$6:$Q$1005,Cad_cl!BK$5))),"",IF($C335="","",SUMIFS(Con_ve!$F$6:$F$1005,Con_ve!$C$6:$C$1005,$C335,Con_ve!$I$6:$I$1005,"Em negociação",Con_ve!$Q$6:$Q$1005,Cad_cl!BK$5)))</f>
        <v/>
      </c>
      <c r="BL335" s="134" t="str">
        <f>IF(ISERR(IF($C335="","",SUMIFS(Con_ve!$F$6:$F$1005,Con_ve!$C$6:$C$1005,$C335,Con_ve!$I$6:$I$1005,"Em negociação",Con_ve!$Q$6:$Q$1005,Cad_cl!BL$5))),"",IF($C335="","",SUMIFS(Con_ve!$F$6:$F$1005,Con_ve!$C$6:$C$1005,$C335,Con_ve!$I$6:$I$1005,"Em negociação",Con_ve!$Q$6:$Q$1005,Cad_cl!BL$5)))</f>
        <v/>
      </c>
      <c r="BM335" s="134" t="str">
        <f>IF(ISERR(IF($C335="","",SUMIFS(Con_ve!$F$6:$F$1005,Con_ve!$C$6:$C$1005,$C335,Con_ve!$I$6:$I$1005,"Em negociação",Con_ve!$Q$6:$Q$1005,Cad_cl!BM$5))),"",IF($C335="","",SUMIFS(Con_ve!$F$6:$F$1005,Con_ve!$C$6:$C$1005,$C335,Con_ve!$I$6:$I$1005,"Em negociação",Con_ve!$Q$6:$Q$1005,Cad_cl!BM$5)))</f>
        <v/>
      </c>
      <c r="BN335" s="134" t="str">
        <f>IF(ISERR(IF($C335="","",SUMIFS(Con_ve!$F$6:$F$1005,Con_ve!$C$6:$C$1005,$C335,Con_ve!$I$6:$I$1005,"Em negociação",Con_ve!$Q$6:$Q$1005,Cad_cl!BN$5))),"",IF($C335="","",SUMIFS(Con_ve!$F$6:$F$1005,Con_ve!$C$6:$C$1005,$C335,Con_ve!$I$6:$I$1005,"Em negociação",Con_ve!$Q$6:$Q$1005,Cad_cl!BN$5)))</f>
        <v/>
      </c>
      <c r="BO335" s="134" t="str">
        <f>IF(ISERR(IF($C335="","",SUMIFS(Con_ve!$F$6:$F$1005,Con_ve!$C$6:$C$1005,$C335,Con_ve!$I$6:$I$1005,"Em negociação",Con_ve!$Q$6:$Q$1005,Cad_cl!BO$5))),"",IF($C335="","",SUMIFS(Con_ve!$F$6:$F$1005,Con_ve!$C$6:$C$1005,$C335,Con_ve!$I$6:$I$1005,"Em negociação",Con_ve!$Q$6:$Q$1005,Cad_cl!BO$5)))</f>
        <v/>
      </c>
      <c r="BP335" s="134">
        <f t="shared" si="16"/>
        <v>0</v>
      </c>
      <c r="BR335" s="125" t="str">
        <f>IF(ISERR(IF(AND($I335=Re_lo!$E$5,BR$5=VLOOKUP(Re_lo!$H$5,Re_lo!$N$5:$O$16,2,0)),AP335,"")),"",IF(AND($I335=Re_lo!$E$5,BR$5=VLOOKUP(Re_lo!$H$5,Re_lo!$N$5:$O$16,2,0)),AP335,""))</f>
        <v/>
      </c>
      <c r="BS335" s="125" t="str">
        <f>IF(ISERR(IF(AND($I335=Re_lo!$E$5,BS$5=VLOOKUP(Re_lo!$H$5,Re_lo!$N$5:$O$16,2,0)),AQ335,"")),"",IF(AND($I335=Re_lo!$E$5,BS$5=VLOOKUP(Re_lo!$H$5,Re_lo!$N$5:$O$16,2,0)),AQ335,""))</f>
        <v/>
      </c>
      <c r="BT335" s="125" t="str">
        <f>IF(ISERR(IF(AND($I335=Re_lo!$E$5,BT$5=VLOOKUP(Re_lo!$H$5,Re_lo!$N$5:$O$16,2,0)),AR335,"")),"",IF(AND($I335=Re_lo!$E$5,BT$5=VLOOKUP(Re_lo!$H$5,Re_lo!$N$5:$O$16,2,0)),AR335,""))</f>
        <v/>
      </c>
      <c r="BU335" s="125" t="str">
        <f>IF(ISERR(IF(AND($I335=Re_lo!$E$5,BU$5=VLOOKUP(Re_lo!$H$5,Re_lo!$N$5:$O$16,2,0)),AS335,"")),"",IF(AND($I335=Re_lo!$E$5,BU$5=VLOOKUP(Re_lo!$H$5,Re_lo!$N$5:$O$16,2,0)),AS335,""))</f>
        <v/>
      </c>
      <c r="BV335" s="125" t="str">
        <f>IF(ISERR(IF(AND($I335=Re_lo!$E$5,BV$5=VLOOKUP(Re_lo!$H$5,Re_lo!$N$5:$O$16,2,0)),AT335,"")),"",IF(AND($I335=Re_lo!$E$5,BV$5=VLOOKUP(Re_lo!$H$5,Re_lo!$N$5:$O$16,2,0)),AT335,""))</f>
        <v/>
      </c>
      <c r="BW335" s="125" t="str">
        <f>IF(ISERR(IF(AND($I335=Re_lo!$E$5,BW$5=VLOOKUP(Re_lo!$H$5,Re_lo!$N$5:$O$16,2,0)),AU335,"")),"",IF(AND($I335=Re_lo!$E$5,BW$5=VLOOKUP(Re_lo!$H$5,Re_lo!$N$5:$O$16,2,0)),AU335,""))</f>
        <v/>
      </c>
      <c r="BX335" s="125" t="str">
        <f>IF(ISERR(IF(AND($I335=Re_lo!$E$5,BX$5=VLOOKUP(Re_lo!$H$5,Re_lo!$N$5:$O$16,2,0)),AV335,"")),"",IF(AND($I335=Re_lo!$E$5,BX$5=VLOOKUP(Re_lo!$H$5,Re_lo!$N$5:$O$16,2,0)),AV335,""))</f>
        <v/>
      </c>
      <c r="BY335" s="125" t="str">
        <f>IF(ISERR(IF(AND($I335=Re_lo!$E$5,BY$5=VLOOKUP(Re_lo!$H$5,Re_lo!$N$5:$O$16,2,0)),AW335,"")),"",IF(AND($I335=Re_lo!$E$5,BY$5=VLOOKUP(Re_lo!$H$5,Re_lo!$N$5:$O$16,2,0)),AW335,""))</f>
        <v/>
      </c>
      <c r="BZ335" s="125" t="str">
        <f>IF(ISERR(IF(AND($I335=Re_lo!$E$5,BZ$5=VLOOKUP(Re_lo!$H$5,Re_lo!$N$5:$O$16,2,0)),AX335,"")),"",IF(AND($I335=Re_lo!$E$5,BZ$5=VLOOKUP(Re_lo!$H$5,Re_lo!$N$5:$O$16,2,0)),AX335,""))</f>
        <v/>
      </c>
      <c r="CA335" s="125" t="str">
        <f>IF(ISERR(IF(AND($I335=Re_lo!$E$5,CA$5=VLOOKUP(Re_lo!$H$5,Re_lo!$N$5:$O$16,2,0)),AY335,"")),"",IF(AND($I335=Re_lo!$E$5,CA$5=VLOOKUP(Re_lo!$H$5,Re_lo!$N$5:$O$16,2,0)),AY335,""))</f>
        <v/>
      </c>
      <c r="CB335" s="125" t="str">
        <f>IF(ISERR(IF(AND($I335=Re_lo!$E$5,CB$5=VLOOKUP(Re_lo!$H$5,Re_lo!$N$5:$O$16,2,0)),AZ335,"")),"",IF(AND($I335=Re_lo!$E$5,CB$5=VLOOKUP(Re_lo!$H$5,Re_lo!$N$5:$O$16,2,0)),AZ335,""))</f>
        <v/>
      </c>
      <c r="CC335" s="125" t="str">
        <f>IF(ISERR(IF(AND($I335=Re_lo!$E$5,CC$5=VLOOKUP(Re_lo!$H$5,Re_lo!$N$5:$O$16,2,0)),BA335,"")),"",IF(AND($I335=Re_lo!$E$5,CC$5=VLOOKUP(Re_lo!$H$5,Re_lo!$N$5:$O$16,2,0)),BA335,""))</f>
        <v/>
      </c>
      <c r="CD335" s="125" t="str">
        <f>IF(ISERR(IF(AND($I335=Re_lo!$E$5,CD$5=VLOOKUP(Re_lo!$H$5,Re_lo!$N$5:$O$16,2,0)),BB335,"")),"",IF(AND($I335=Re_lo!$E$5,CD$5=VLOOKUP(Re_lo!$H$5,Re_lo!$N$5:$O$16,2,0)),BB335,""))</f>
        <v/>
      </c>
      <c r="CF335" s="125" t="str">
        <f>IF($C335="","",COUNTIFS(Con_ve!$C$6:$C$1005,$C335,Con_ve!$Q$6:$Q$1005,Cad_cl!CF$5))</f>
        <v/>
      </c>
      <c r="CG335" s="125" t="str">
        <f>IF($C335="","",COUNTIFS(Con_ve!$C$6:$C$1005,$C335,Con_ve!$Q$6:$Q$1005,Cad_cl!CG$5))</f>
        <v/>
      </c>
      <c r="CH335" s="125" t="str">
        <f>IF($C335="","",COUNTIFS(Con_ve!$C$6:$C$1005,$C335,Con_ve!$Q$6:$Q$1005,Cad_cl!CH$5))</f>
        <v/>
      </c>
      <c r="CI335" s="125" t="str">
        <f>IF($C335="","",COUNTIFS(Con_ve!$C$6:$C$1005,$C335,Con_ve!$Q$6:$Q$1005,Cad_cl!CI$5))</f>
        <v/>
      </c>
      <c r="CJ335" s="125" t="str">
        <f>IF($C335="","",COUNTIFS(Con_ve!$C$6:$C$1005,$C335,Con_ve!$Q$6:$Q$1005,Cad_cl!CJ$5))</f>
        <v/>
      </c>
      <c r="CK335" s="125" t="str">
        <f>IF($C335="","",COUNTIFS(Con_ve!$C$6:$C$1005,$C335,Con_ve!$Q$6:$Q$1005,Cad_cl!CK$5))</f>
        <v/>
      </c>
      <c r="CL335" s="125" t="str">
        <f>IF($C335="","",COUNTIFS(Con_ve!$C$6:$C$1005,$C335,Con_ve!$Q$6:$Q$1005,Cad_cl!CL$5))</f>
        <v/>
      </c>
      <c r="CM335" s="125" t="str">
        <f>IF($C335="","",COUNTIFS(Con_ve!$C$6:$C$1005,$C335,Con_ve!$Q$6:$Q$1005,Cad_cl!CM$5))</f>
        <v/>
      </c>
      <c r="CN335" s="125" t="str">
        <f>IF($C335="","",COUNTIFS(Con_ve!$C$6:$C$1005,$C335,Con_ve!$Q$6:$Q$1005,Cad_cl!CN$5))</f>
        <v/>
      </c>
      <c r="CO335" s="125" t="str">
        <f>IF($C335="","",COUNTIFS(Con_ve!$C$6:$C$1005,$C335,Con_ve!$Q$6:$Q$1005,Cad_cl!CO$5))</f>
        <v/>
      </c>
      <c r="CP335" s="125" t="str">
        <f>IF($C335="","",COUNTIFS(Con_ve!$C$6:$C$1005,$C335,Con_ve!$Q$6:$Q$1005,Cad_cl!CP$5))</f>
        <v/>
      </c>
      <c r="CQ335" s="125" t="str">
        <f>IF($C335="","",COUNTIFS(Con_ve!$C$6:$C$1005,$C335,Con_ve!$Q$6:$Q$1005,Cad_cl!CQ$5))</f>
        <v/>
      </c>
      <c r="CR335" s="125">
        <f t="shared" si="17"/>
        <v>0</v>
      </c>
    </row>
    <row r="336" spans="3:96" ht="30" customHeight="1">
      <c r="C336" s="153"/>
      <c r="D336" s="153"/>
      <c r="E336" s="154"/>
      <c r="F336" s="153"/>
      <c r="G336" s="155"/>
      <c r="H336" s="153"/>
      <c r="I336" s="153"/>
      <c r="J336" s="132" t="s">
        <v>309</v>
      </c>
      <c r="K336" s="133" t="s">
        <v>309</v>
      </c>
      <c r="L336" s="153"/>
      <c r="M336" s="153"/>
      <c r="N336" s="153"/>
      <c r="O336" s="153"/>
      <c r="P336" s="153"/>
      <c r="Q336" s="153"/>
      <c r="AP336" s="134" t="str">
        <f>IF(ISERR(IF($C336="","",SUMIFS(Con_ve!$F$6:$F$1005,Con_ve!$C$6:$C$1005,$C336,Con_ve!$I$6:$I$1005,"Fechada",Con_ve!$Q$6:$Q$1005,Cad_cl!AP$5))),"",IF($C336="","",SUMIFS(Con_ve!$F$6:$F$1005,Con_ve!$C$6:$C$1005,$C336,Con_ve!$I$6:$I$1005,"Fechada",Con_ve!$Q$6:$Q$1005,Cad_cl!AP$5)))</f>
        <v/>
      </c>
      <c r="AQ336" s="134" t="str">
        <f>IF(ISERR(IF($C336="","",SUMIFS(Con_ve!$F$6:$F$1005,Con_ve!$C$6:$C$1005,$C336,Con_ve!$I$6:$I$1005,"Fechada",Con_ve!$Q$6:$Q$1005,Cad_cl!AQ$5))),"",IF($C336="","",SUMIFS(Con_ve!$F$6:$F$1005,Con_ve!$C$6:$C$1005,$C336,Con_ve!$I$6:$I$1005,"Fechada",Con_ve!$Q$6:$Q$1005,Cad_cl!AQ$5)))</f>
        <v/>
      </c>
      <c r="AR336" s="134" t="str">
        <f>IF(ISERR(IF($C336="","",SUMIFS(Con_ve!$F$6:$F$1005,Con_ve!$C$6:$C$1005,$C336,Con_ve!$I$6:$I$1005,"Fechada",Con_ve!$Q$6:$Q$1005,Cad_cl!AR$5))),"",IF($C336="","",SUMIFS(Con_ve!$F$6:$F$1005,Con_ve!$C$6:$C$1005,$C336,Con_ve!$I$6:$I$1005,"Fechada",Con_ve!$Q$6:$Q$1005,Cad_cl!AR$5)))</f>
        <v/>
      </c>
      <c r="AS336" s="134" t="str">
        <f>IF(ISERR(IF($C336="","",SUMIFS(Con_ve!$F$6:$F$1005,Con_ve!$C$6:$C$1005,$C336,Con_ve!$I$6:$I$1005,"Fechada",Con_ve!$Q$6:$Q$1005,Cad_cl!AS$5))),"",IF($C336="","",SUMIFS(Con_ve!$F$6:$F$1005,Con_ve!$C$6:$C$1005,$C336,Con_ve!$I$6:$I$1005,"Fechada",Con_ve!$Q$6:$Q$1005,Cad_cl!AS$5)))</f>
        <v/>
      </c>
      <c r="AT336" s="134" t="str">
        <f>IF(ISERR(IF($C336="","",SUMIFS(Con_ve!$F$6:$F$1005,Con_ve!$C$6:$C$1005,$C336,Con_ve!$I$6:$I$1005,"Fechada",Con_ve!$Q$6:$Q$1005,Cad_cl!AT$5))),"",IF($C336="","",SUMIFS(Con_ve!$F$6:$F$1005,Con_ve!$C$6:$C$1005,$C336,Con_ve!$I$6:$I$1005,"Fechada",Con_ve!$Q$6:$Q$1005,Cad_cl!AT$5)))</f>
        <v/>
      </c>
      <c r="AU336" s="134" t="str">
        <f>IF(ISERR(IF($C336="","",SUMIFS(Con_ve!$F$6:$F$1005,Con_ve!$C$6:$C$1005,$C336,Con_ve!$I$6:$I$1005,"Fechada",Con_ve!$Q$6:$Q$1005,Cad_cl!AU$5))),"",IF($C336="","",SUMIFS(Con_ve!$F$6:$F$1005,Con_ve!$C$6:$C$1005,$C336,Con_ve!$I$6:$I$1005,"Fechada",Con_ve!$Q$6:$Q$1005,Cad_cl!AU$5)))</f>
        <v/>
      </c>
      <c r="AV336" s="134" t="str">
        <f>IF(ISERR(IF($C336="","",SUMIFS(Con_ve!$F$6:$F$1005,Con_ve!$C$6:$C$1005,$C336,Con_ve!$I$6:$I$1005,"Fechada",Con_ve!$Q$6:$Q$1005,Cad_cl!AV$5))),"",IF($C336="","",SUMIFS(Con_ve!$F$6:$F$1005,Con_ve!$C$6:$C$1005,$C336,Con_ve!$I$6:$I$1005,"Fechada",Con_ve!$Q$6:$Q$1005,Cad_cl!AV$5)))</f>
        <v/>
      </c>
      <c r="AW336" s="134" t="str">
        <f>IF(ISERR(IF($C336="","",SUMIFS(Con_ve!$F$6:$F$1005,Con_ve!$C$6:$C$1005,$C336,Con_ve!$I$6:$I$1005,"Fechada",Con_ve!$Q$6:$Q$1005,Cad_cl!AW$5))),"",IF($C336="","",SUMIFS(Con_ve!$F$6:$F$1005,Con_ve!$C$6:$C$1005,$C336,Con_ve!$I$6:$I$1005,"Fechada",Con_ve!$Q$6:$Q$1005,Cad_cl!AW$5)))</f>
        <v/>
      </c>
      <c r="AX336" s="134" t="str">
        <f>IF(ISERR(IF($C336="","",SUMIFS(Con_ve!$F$6:$F$1005,Con_ve!$C$6:$C$1005,$C336,Con_ve!$I$6:$I$1005,"Fechada",Con_ve!$Q$6:$Q$1005,Cad_cl!AX$5))),"",IF($C336="","",SUMIFS(Con_ve!$F$6:$F$1005,Con_ve!$C$6:$C$1005,$C336,Con_ve!$I$6:$I$1005,"Fechada",Con_ve!$Q$6:$Q$1005,Cad_cl!AX$5)))</f>
        <v/>
      </c>
      <c r="AY336" s="134" t="str">
        <f>IF(ISERR(IF($C336="","",SUMIFS(Con_ve!$F$6:$F$1005,Con_ve!$C$6:$C$1005,$C336,Con_ve!$I$6:$I$1005,"Fechada",Con_ve!$Q$6:$Q$1005,Cad_cl!AY$5))),"",IF($C336="","",SUMIFS(Con_ve!$F$6:$F$1005,Con_ve!$C$6:$C$1005,$C336,Con_ve!$I$6:$I$1005,"Fechada",Con_ve!$Q$6:$Q$1005,Cad_cl!AY$5)))</f>
        <v/>
      </c>
      <c r="AZ336" s="134" t="str">
        <f>IF(ISERR(IF($C336="","",SUMIFS(Con_ve!$F$6:$F$1005,Con_ve!$C$6:$C$1005,$C336,Con_ve!$I$6:$I$1005,"Fechada",Con_ve!$Q$6:$Q$1005,Cad_cl!AZ$5))),"",IF($C336="","",SUMIFS(Con_ve!$F$6:$F$1005,Con_ve!$C$6:$C$1005,$C336,Con_ve!$I$6:$I$1005,"Fechada",Con_ve!$Q$6:$Q$1005,Cad_cl!AZ$5)))</f>
        <v/>
      </c>
      <c r="BA336" s="134" t="str">
        <f>IF(ISERR(IF($C336="","",SUMIFS(Con_ve!$F$6:$F$1005,Con_ve!$C$6:$C$1005,$C336,Con_ve!$I$6:$I$1005,"Fechada",Con_ve!$Q$6:$Q$1005,Cad_cl!BA$5))),"",IF($C336="","",SUMIFS(Con_ve!$F$6:$F$1005,Con_ve!$C$6:$C$1005,$C336,Con_ve!$I$6:$I$1005,"Fechada",Con_ve!$Q$6:$Q$1005,Cad_cl!BA$5)))</f>
        <v/>
      </c>
      <c r="BB336" s="134">
        <f t="shared" si="15"/>
        <v>0</v>
      </c>
      <c r="BD336" s="134" t="str">
        <f>IF(ISERR(IF($C336="","",SUMIFS(Con_ve!$F$6:$F$1005,Con_ve!$C$6:$C$1005,$C336,Con_ve!$I$6:$I$1005,"Em negociação",Con_ve!$Q$6:$Q$1005,Cad_cl!BD$5))),"",IF($C336="","",SUMIFS(Con_ve!$F$6:$F$1005,Con_ve!$C$6:$C$1005,$C336,Con_ve!$I$6:$I$1005,"Em negociação",Con_ve!$Q$6:$Q$1005,Cad_cl!BD$5)))</f>
        <v/>
      </c>
      <c r="BE336" s="134" t="str">
        <f>IF(ISERR(IF($C336="","",SUMIFS(Con_ve!$F$6:$F$1005,Con_ve!$C$6:$C$1005,$C336,Con_ve!$I$6:$I$1005,"Em negociação",Con_ve!$Q$6:$Q$1005,Cad_cl!BE$5))),"",IF($C336="","",SUMIFS(Con_ve!$F$6:$F$1005,Con_ve!$C$6:$C$1005,$C336,Con_ve!$I$6:$I$1005,"Em negociação",Con_ve!$Q$6:$Q$1005,Cad_cl!BE$5)))</f>
        <v/>
      </c>
      <c r="BF336" s="134" t="str">
        <f>IF(ISERR(IF($C336="","",SUMIFS(Con_ve!$F$6:$F$1005,Con_ve!$C$6:$C$1005,$C336,Con_ve!$I$6:$I$1005,"Em negociação",Con_ve!$Q$6:$Q$1005,Cad_cl!BF$5))),"",IF($C336="","",SUMIFS(Con_ve!$F$6:$F$1005,Con_ve!$C$6:$C$1005,$C336,Con_ve!$I$6:$I$1005,"Em negociação",Con_ve!$Q$6:$Q$1005,Cad_cl!BF$5)))</f>
        <v/>
      </c>
      <c r="BG336" s="134" t="str">
        <f>IF(ISERR(IF($C336="","",SUMIFS(Con_ve!$F$6:$F$1005,Con_ve!$C$6:$C$1005,$C336,Con_ve!$I$6:$I$1005,"Em negociação",Con_ve!$Q$6:$Q$1005,Cad_cl!BG$5))),"",IF($C336="","",SUMIFS(Con_ve!$F$6:$F$1005,Con_ve!$C$6:$C$1005,$C336,Con_ve!$I$6:$I$1005,"Em negociação",Con_ve!$Q$6:$Q$1005,Cad_cl!BG$5)))</f>
        <v/>
      </c>
      <c r="BH336" s="134" t="str">
        <f>IF(ISERR(IF($C336="","",SUMIFS(Con_ve!$F$6:$F$1005,Con_ve!$C$6:$C$1005,$C336,Con_ve!$I$6:$I$1005,"Em negociação",Con_ve!$Q$6:$Q$1005,Cad_cl!BH$5))),"",IF($C336="","",SUMIFS(Con_ve!$F$6:$F$1005,Con_ve!$C$6:$C$1005,$C336,Con_ve!$I$6:$I$1005,"Em negociação",Con_ve!$Q$6:$Q$1005,Cad_cl!BH$5)))</f>
        <v/>
      </c>
      <c r="BI336" s="134" t="str">
        <f>IF(ISERR(IF($C336="","",SUMIFS(Con_ve!$F$6:$F$1005,Con_ve!$C$6:$C$1005,$C336,Con_ve!$I$6:$I$1005,"Em negociação",Con_ve!$Q$6:$Q$1005,Cad_cl!BI$5))),"",IF($C336="","",SUMIFS(Con_ve!$F$6:$F$1005,Con_ve!$C$6:$C$1005,$C336,Con_ve!$I$6:$I$1005,"Em negociação",Con_ve!$Q$6:$Q$1005,Cad_cl!BI$5)))</f>
        <v/>
      </c>
      <c r="BJ336" s="134" t="str">
        <f>IF(ISERR(IF($C336="","",SUMIFS(Con_ve!$F$6:$F$1005,Con_ve!$C$6:$C$1005,$C336,Con_ve!$I$6:$I$1005,"Em negociação",Con_ve!$Q$6:$Q$1005,Cad_cl!BJ$5))),"",IF($C336="","",SUMIFS(Con_ve!$F$6:$F$1005,Con_ve!$C$6:$C$1005,$C336,Con_ve!$I$6:$I$1005,"Em negociação",Con_ve!$Q$6:$Q$1005,Cad_cl!BJ$5)))</f>
        <v/>
      </c>
      <c r="BK336" s="134" t="str">
        <f>IF(ISERR(IF($C336="","",SUMIFS(Con_ve!$F$6:$F$1005,Con_ve!$C$6:$C$1005,$C336,Con_ve!$I$6:$I$1005,"Em negociação",Con_ve!$Q$6:$Q$1005,Cad_cl!BK$5))),"",IF($C336="","",SUMIFS(Con_ve!$F$6:$F$1005,Con_ve!$C$6:$C$1005,$C336,Con_ve!$I$6:$I$1005,"Em negociação",Con_ve!$Q$6:$Q$1005,Cad_cl!BK$5)))</f>
        <v/>
      </c>
      <c r="BL336" s="134" t="str">
        <f>IF(ISERR(IF($C336="","",SUMIFS(Con_ve!$F$6:$F$1005,Con_ve!$C$6:$C$1005,$C336,Con_ve!$I$6:$I$1005,"Em negociação",Con_ve!$Q$6:$Q$1005,Cad_cl!BL$5))),"",IF($C336="","",SUMIFS(Con_ve!$F$6:$F$1005,Con_ve!$C$6:$C$1005,$C336,Con_ve!$I$6:$I$1005,"Em negociação",Con_ve!$Q$6:$Q$1005,Cad_cl!BL$5)))</f>
        <v/>
      </c>
      <c r="BM336" s="134" t="str">
        <f>IF(ISERR(IF($C336="","",SUMIFS(Con_ve!$F$6:$F$1005,Con_ve!$C$6:$C$1005,$C336,Con_ve!$I$6:$I$1005,"Em negociação",Con_ve!$Q$6:$Q$1005,Cad_cl!BM$5))),"",IF($C336="","",SUMIFS(Con_ve!$F$6:$F$1005,Con_ve!$C$6:$C$1005,$C336,Con_ve!$I$6:$I$1005,"Em negociação",Con_ve!$Q$6:$Q$1005,Cad_cl!BM$5)))</f>
        <v/>
      </c>
      <c r="BN336" s="134" t="str">
        <f>IF(ISERR(IF($C336="","",SUMIFS(Con_ve!$F$6:$F$1005,Con_ve!$C$6:$C$1005,$C336,Con_ve!$I$6:$I$1005,"Em negociação",Con_ve!$Q$6:$Q$1005,Cad_cl!BN$5))),"",IF($C336="","",SUMIFS(Con_ve!$F$6:$F$1005,Con_ve!$C$6:$C$1005,$C336,Con_ve!$I$6:$I$1005,"Em negociação",Con_ve!$Q$6:$Q$1005,Cad_cl!BN$5)))</f>
        <v/>
      </c>
      <c r="BO336" s="134" t="str">
        <f>IF(ISERR(IF($C336="","",SUMIFS(Con_ve!$F$6:$F$1005,Con_ve!$C$6:$C$1005,$C336,Con_ve!$I$6:$I$1005,"Em negociação",Con_ve!$Q$6:$Q$1005,Cad_cl!BO$5))),"",IF($C336="","",SUMIFS(Con_ve!$F$6:$F$1005,Con_ve!$C$6:$C$1005,$C336,Con_ve!$I$6:$I$1005,"Em negociação",Con_ve!$Q$6:$Q$1005,Cad_cl!BO$5)))</f>
        <v/>
      </c>
      <c r="BP336" s="134">
        <f t="shared" si="16"/>
        <v>0</v>
      </c>
      <c r="BR336" s="125" t="str">
        <f>IF(ISERR(IF(AND($I336=Re_lo!$E$5,BR$5=VLOOKUP(Re_lo!$H$5,Re_lo!$N$5:$O$16,2,0)),AP336,"")),"",IF(AND($I336=Re_lo!$E$5,BR$5=VLOOKUP(Re_lo!$H$5,Re_lo!$N$5:$O$16,2,0)),AP336,""))</f>
        <v/>
      </c>
      <c r="BS336" s="125" t="str">
        <f>IF(ISERR(IF(AND($I336=Re_lo!$E$5,BS$5=VLOOKUP(Re_lo!$H$5,Re_lo!$N$5:$O$16,2,0)),AQ336,"")),"",IF(AND($I336=Re_lo!$E$5,BS$5=VLOOKUP(Re_lo!$H$5,Re_lo!$N$5:$O$16,2,0)),AQ336,""))</f>
        <v/>
      </c>
      <c r="BT336" s="125" t="str">
        <f>IF(ISERR(IF(AND($I336=Re_lo!$E$5,BT$5=VLOOKUP(Re_lo!$H$5,Re_lo!$N$5:$O$16,2,0)),AR336,"")),"",IF(AND($I336=Re_lo!$E$5,BT$5=VLOOKUP(Re_lo!$H$5,Re_lo!$N$5:$O$16,2,0)),AR336,""))</f>
        <v/>
      </c>
      <c r="BU336" s="125" t="str">
        <f>IF(ISERR(IF(AND($I336=Re_lo!$E$5,BU$5=VLOOKUP(Re_lo!$H$5,Re_lo!$N$5:$O$16,2,0)),AS336,"")),"",IF(AND($I336=Re_lo!$E$5,BU$5=VLOOKUP(Re_lo!$H$5,Re_lo!$N$5:$O$16,2,0)),AS336,""))</f>
        <v/>
      </c>
      <c r="BV336" s="125" t="str">
        <f>IF(ISERR(IF(AND($I336=Re_lo!$E$5,BV$5=VLOOKUP(Re_lo!$H$5,Re_lo!$N$5:$O$16,2,0)),AT336,"")),"",IF(AND($I336=Re_lo!$E$5,BV$5=VLOOKUP(Re_lo!$H$5,Re_lo!$N$5:$O$16,2,0)),AT336,""))</f>
        <v/>
      </c>
      <c r="BW336" s="125" t="str">
        <f>IF(ISERR(IF(AND($I336=Re_lo!$E$5,BW$5=VLOOKUP(Re_lo!$H$5,Re_lo!$N$5:$O$16,2,0)),AU336,"")),"",IF(AND($I336=Re_lo!$E$5,BW$5=VLOOKUP(Re_lo!$H$5,Re_lo!$N$5:$O$16,2,0)),AU336,""))</f>
        <v/>
      </c>
      <c r="BX336" s="125" t="str">
        <f>IF(ISERR(IF(AND($I336=Re_lo!$E$5,BX$5=VLOOKUP(Re_lo!$H$5,Re_lo!$N$5:$O$16,2,0)),AV336,"")),"",IF(AND($I336=Re_lo!$E$5,BX$5=VLOOKUP(Re_lo!$H$5,Re_lo!$N$5:$O$16,2,0)),AV336,""))</f>
        <v/>
      </c>
      <c r="BY336" s="125" t="str">
        <f>IF(ISERR(IF(AND($I336=Re_lo!$E$5,BY$5=VLOOKUP(Re_lo!$H$5,Re_lo!$N$5:$O$16,2,0)),AW336,"")),"",IF(AND($I336=Re_lo!$E$5,BY$5=VLOOKUP(Re_lo!$H$5,Re_lo!$N$5:$O$16,2,0)),AW336,""))</f>
        <v/>
      </c>
      <c r="BZ336" s="125" t="str">
        <f>IF(ISERR(IF(AND($I336=Re_lo!$E$5,BZ$5=VLOOKUP(Re_lo!$H$5,Re_lo!$N$5:$O$16,2,0)),AX336,"")),"",IF(AND($I336=Re_lo!$E$5,BZ$5=VLOOKUP(Re_lo!$H$5,Re_lo!$N$5:$O$16,2,0)),AX336,""))</f>
        <v/>
      </c>
      <c r="CA336" s="125" t="str">
        <f>IF(ISERR(IF(AND($I336=Re_lo!$E$5,CA$5=VLOOKUP(Re_lo!$H$5,Re_lo!$N$5:$O$16,2,0)),AY336,"")),"",IF(AND($I336=Re_lo!$E$5,CA$5=VLOOKUP(Re_lo!$H$5,Re_lo!$N$5:$O$16,2,0)),AY336,""))</f>
        <v/>
      </c>
      <c r="CB336" s="125" t="str">
        <f>IF(ISERR(IF(AND($I336=Re_lo!$E$5,CB$5=VLOOKUP(Re_lo!$H$5,Re_lo!$N$5:$O$16,2,0)),AZ336,"")),"",IF(AND($I336=Re_lo!$E$5,CB$5=VLOOKUP(Re_lo!$H$5,Re_lo!$N$5:$O$16,2,0)),AZ336,""))</f>
        <v/>
      </c>
      <c r="CC336" s="125" t="str">
        <f>IF(ISERR(IF(AND($I336=Re_lo!$E$5,CC$5=VLOOKUP(Re_lo!$H$5,Re_lo!$N$5:$O$16,2,0)),BA336,"")),"",IF(AND($I336=Re_lo!$E$5,CC$5=VLOOKUP(Re_lo!$H$5,Re_lo!$N$5:$O$16,2,0)),BA336,""))</f>
        <v/>
      </c>
      <c r="CD336" s="125" t="str">
        <f>IF(ISERR(IF(AND($I336=Re_lo!$E$5,CD$5=VLOOKUP(Re_lo!$H$5,Re_lo!$N$5:$O$16,2,0)),BB336,"")),"",IF(AND($I336=Re_lo!$E$5,CD$5=VLOOKUP(Re_lo!$H$5,Re_lo!$N$5:$O$16,2,0)),BB336,""))</f>
        <v/>
      </c>
      <c r="CF336" s="125" t="str">
        <f>IF($C336="","",COUNTIFS(Con_ve!$C$6:$C$1005,$C336,Con_ve!$Q$6:$Q$1005,Cad_cl!CF$5))</f>
        <v/>
      </c>
      <c r="CG336" s="125" t="str">
        <f>IF($C336="","",COUNTIFS(Con_ve!$C$6:$C$1005,$C336,Con_ve!$Q$6:$Q$1005,Cad_cl!CG$5))</f>
        <v/>
      </c>
      <c r="CH336" s="125" t="str">
        <f>IF($C336="","",COUNTIFS(Con_ve!$C$6:$C$1005,$C336,Con_ve!$Q$6:$Q$1005,Cad_cl!CH$5))</f>
        <v/>
      </c>
      <c r="CI336" s="125" t="str">
        <f>IF($C336="","",COUNTIFS(Con_ve!$C$6:$C$1005,$C336,Con_ve!$Q$6:$Q$1005,Cad_cl!CI$5))</f>
        <v/>
      </c>
      <c r="CJ336" s="125" t="str">
        <f>IF($C336="","",COUNTIFS(Con_ve!$C$6:$C$1005,$C336,Con_ve!$Q$6:$Q$1005,Cad_cl!CJ$5))</f>
        <v/>
      </c>
      <c r="CK336" s="125" t="str">
        <f>IF($C336="","",COUNTIFS(Con_ve!$C$6:$C$1005,$C336,Con_ve!$Q$6:$Q$1005,Cad_cl!CK$5))</f>
        <v/>
      </c>
      <c r="CL336" s="125" t="str">
        <f>IF($C336="","",COUNTIFS(Con_ve!$C$6:$C$1005,$C336,Con_ve!$Q$6:$Q$1005,Cad_cl!CL$5))</f>
        <v/>
      </c>
      <c r="CM336" s="125" t="str">
        <f>IF($C336="","",COUNTIFS(Con_ve!$C$6:$C$1005,$C336,Con_ve!$Q$6:$Q$1005,Cad_cl!CM$5))</f>
        <v/>
      </c>
      <c r="CN336" s="125" t="str">
        <f>IF($C336="","",COUNTIFS(Con_ve!$C$6:$C$1005,$C336,Con_ve!$Q$6:$Q$1005,Cad_cl!CN$5))</f>
        <v/>
      </c>
      <c r="CO336" s="125" t="str">
        <f>IF($C336="","",COUNTIFS(Con_ve!$C$6:$C$1005,$C336,Con_ve!$Q$6:$Q$1005,Cad_cl!CO$5))</f>
        <v/>
      </c>
      <c r="CP336" s="125" t="str">
        <f>IF($C336="","",COUNTIFS(Con_ve!$C$6:$C$1005,$C336,Con_ve!$Q$6:$Q$1005,Cad_cl!CP$5))</f>
        <v/>
      </c>
      <c r="CQ336" s="125" t="str">
        <f>IF($C336="","",COUNTIFS(Con_ve!$C$6:$C$1005,$C336,Con_ve!$Q$6:$Q$1005,Cad_cl!CQ$5))</f>
        <v/>
      </c>
      <c r="CR336" s="125">
        <f t="shared" si="17"/>
        <v>0</v>
      </c>
    </row>
    <row r="337" spans="3:96" ht="30" customHeight="1">
      <c r="C337" s="153"/>
      <c r="D337" s="153"/>
      <c r="E337" s="154"/>
      <c r="F337" s="153"/>
      <c r="G337" s="155"/>
      <c r="H337" s="153"/>
      <c r="I337" s="153"/>
      <c r="J337" s="132" t="s">
        <v>309</v>
      </c>
      <c r="K337" s="133" t="s">
        <v>309</v>
      </c>
      <c r="L337" s="153"/>
      <c r="M337" s="153"/>
      <c r="N337" s="153"/>
      <c r="O337" s="153"/>
      <c r="P337" s="153"/>
      <c r="Q337" s="153"/>
      <c r="AP337" s="134" t="str">
        <f>IF(ISERR(IF($C337="","",SUMIFS(Con_ve!$F$6:$F$1005,Con_ve!$C$6:$C$1005,$C337,Con_ve!$I$6:$I$1005,"Fechada",Con_ve!$Q$6:$Q$1005,Cad_cl!AP$5))),"",IF($C337="","",SUMIFS(Con_ve!$F$6:$F$1005,Con_ve!$C$6:$C$1005,$C337,Con_ve!$I$6:$I$1005,"Fechada",Con_ve!$Q$6:$Q$1005,Cad_cl!AP$5)))</f>
        <v/>
      </c>
      <c r="AQ337" s="134" t="str">
        <f>IF(ISERR(IF($C337="","",SUMIFS(Con_ve!$F$6:$F$1005,Con_ve!$C$6:$C$1005,$C337,Con_ve!$I$6:$I$1005,"Fechada",Con_ve!$Q$6:$Q$1005,Cad_cl!AQ$5))),"",IF($C337="","",SUMIFS(Con_ve!$F$6:$F$1005,Con_ve!$C$6:$C$1005,$C337,Con_ve!$I$6:$I$1005,"Fechada",Con_ve!$Q$6:$Q$1005,Cad_cl!AQ$5)))</f>
        <v/>
      </c>
      <c r="AR337" s="134" t="str">
        <f>IF(ISERR(IF($C337="","",SUMIFS(Con_ve!$F$6:$F$1005,Con_ve!$C$6:$C$1005,$C337,Con_ve!$I$6:$I$1005,"Fechada",Con_ve!$Q$6:$Q$1005,Cad_cl!AR$5))),"",IF($C337="","",SUMIFS(Con_ve!$F$6:$F$1005,Con_ve!$C$6:$C$1005,$C337,Con_ve!$I$6:$I$1005,"Fechada",Con_ve!$Q$6:$Q$1005,Cad_cl!AR$5)))</f>
        <v/>
      </c>
      <c r="AS337" s="134" t="str">
        <f>IF(ISERR(IF($C337="","",SUMIFS(Con_ve!$F$6:$F$1005,Con_ve!$C$6:$C$1005,$C337,Con_ve!$I$6:$I$1005,"Fechada",Con_ve!$Q$6:$Q$1005,Cad_cl!AS$5))),"",IF($C337="","",SUMIFS(Con_ve!$F$6:$F$1005,Con_ve!$C$6:$C$1005,$C337,Con_ve!$I$6:$I$1005,"Fechada",Con_ve!$Q$6:$Q$1005,Cad_cl!AS$5)))</f>
        <v/>
      </c>
      <c r="AT337" s="134" t="str">
        <f>IF(ISERR(IF($C337="","",SUMIFS(Con_ve!$F$6:$F$1005,Con_ve!$C$6:$C$1005,$C337,Con_ve!$I$6:$I$1005,"Fechada",Con_ve!$Q$6:$Q$1005,Cad_cl!AT$5))),"",IF($C337="","",SUMIFS(Con_ve!$F$6:$F$1005,Con_ve!$C$6:$C$1005,$C337,Con_ve!$I$6:$I$1005,"Fechada",Con_ve!$Q$6:$Q$1005,Cad_cl!AT$5)))</f>
        <v/>
      </c>
      <c r="AU337" s="134" t="str">
        <f>IF(ISERR(IF($C337="","",SUMIFS(Con_ve!$F$6:$F$1005,Con_ve!$C$6:$C$1005,$C337,Con_ve!$I$6:$I$1005,"Fechada",Con_ve!$Q$6:$Q$1005,Cad_cl!AU$5))),"",IF($C337="","",SUMIFS(Con_ve!$F$6:$F$1005,Con_ve!$C$6:$C$1005,$C337,Con_ve!$I$6:$I$1005,"Fechada",Con_ve!$Q$6:$Q$1005,Cad_cl!AU$5)))</f>
        <v/>
      </c>
      <c r="AV337" s="134" t="str">
        <f>IF(ISERR(IF($C337="","",SUMIFS(Con_ve!$F$6:$F$1005,Con_ve!$C$6:$C$1005,$C337,Con_ve!$I$6:$I$1005,"Fechada",Con_ve!$Q$6:$Q$1005,Cad_cl!AV$5))),"",IF($C337="","",SUMIFS(Con_ve!$F$6:$F$1005,Con_ve!$C$6:$C$1005,$C337,Con_ve!$I$6:$I$1005,"Fechada",Con_ve!$Q$6:$Q$1005,Cad_cl!AV$5)))</f>
        <v/>
      </c>
      <c r="AW337" s="134" t="str">
        <f>IF(ISERR(IF($C337="","",SUMIFS(Con_ve!$F$6:$F$1005,Con_ve!$C$6:$C$1005,$C337,Con_ve!$I$6:$I$1005,"Fechada",Con_ve!$Q$6:$Q$1005,Cad_cl!AW$5))),"",IF($C337="","",SUMIFS(Con_ve!$F$6:$F$1005,Con_ve!$C$6:$C$1005,$C337,Con_ve!$I$6:$I$1005,"Fechada",Con_ve!$Q$6:$Q$1005,Cad_cl!AW$5)))</f>
        <v/>
      </c>
      <c r="AX337" s="134" t="str">
        <f>IF(ISERR(IF($C337="","",SUMIFS(Con_ve!$F$6:$F$1005,Con_ve!$C$6:$C$1005,$C337,Con_ve!$I$6:$I$1005,"Fechada",Con_ve!$Q$6:$Q$1005,Cad_cl!AX$5))),"",IF($C337="","",SUMIFS(Con_ve!$F$6:$F$1005,Con_ve!$C$6:$C$1005,$C337,Con_ve!$I$6:$I$1005,"Fechada",Con_ve!$Q$6:$Q$1005,Cad_cl!AX$5)))</f>
        <v/>
      </c>
      <c r="AY337" s="134" t="str">
        <f>IF(ISERR(IF($C337="","",SUMIFS(Con_ve!$F$6:$F$1005,Con_ve!$C$6:$C$1005,$C337,Con_ve!$I$6:$I$1005,"Fechada",Con_ve!$Q$6:$Q$1005,Cad_cl!AY$5))),"",IF($C337="","",SUMIFS(Con_ve!$F$6:$F$1005,Con_ve!$C$6:$C$1005,$C337,Con_ve!$I$6:$I$1005,"Fechada",Con_ve!$Q$6:$Q$1005,Cad_cl!AY$5)))</f>
        <v/>
      </c>
      <c r="AZ337" s="134" t="str">
        <f>IF(ISERR(IF($C337="","",SUMIFS(Con_ve!$F$6:$F$1005,Con_ve!$C$6:$C$1005,$C337,Con_ve!$I$6:$I$1005,"Fechada",Con_ve!$Q$6:$Q$1005,Cad_cl!AZ$5))),"",IF($C337="","",SUMIFS(Con_ve!$F$6:$F$1005,Con_ve!$C$6:$C$1005,$C337,Con_ve!$I$6:$I$1005,"Fechada",Con_ve!$Q$6:$Q$1005,Cad_cl!AZ$5)))</f>
        <v/>
      </c>
      <c r="BA337" s="134" t="str">
        <f>IF(ISERR(IF($C337="","",SUMIFS(Con_ve!$F$6:$F$1005,Con_ve!$C$6:$C$1005,$C337,Con_ve!$I$6:$I$1005,"Fechada",Con_ve!$Q$6:$Q$1005,Cad_cl!BA$5))),"",IF($C337="","",SUMIFS(Con_ve!$F$6:$F$1005,Con_ve!$C$6:$C$1005,$C337,Con_ve!$I$6:$I$1005,"Fechada",Con_ve!$Q$6:$Q$1005,Cad_cl!BA$5)))</f>
        <v/>
      </c>
      <c r="BB337" s="134">
        <f t="shared" si="15"/>
        <v>0</v>
      </c>
      <c r="BD337" s="134" t="str">
        <f>IF(ISERR(IF($C337="","",SUMIFS(Con_ve!$F$6:$F$1005,Con_ve!$C$6:$C$1005,$C337,Con_ve!$I$6:$I$1005,"Em negociação",Con_ve!$Q$6:$Q$1005,Cad_cl!BD$5))),"",IF($C337="","",SUMIFS(Con_ve!$F$6:$F$1005,Con_ve!$C$6:$C$1005,$C337,Con_ve!$I$6:$I$1005,"Em negociação",Con_ve!$Q$6:$Q$1005,Cad_cl!BD$5)))</f>
        <v/>
      </c>
      <c r="BE337" s="134" t="str">
        <f>IF(ISERR(IF($C337="","",SUMIFS(Con_ve!$F$6:$F$1005,Con_ve!$C$6:$C$1005,$C337,Con_ve!$I$6:$I$1005,"Em negociação",Con_ve!$Q$6:$Q$1005,Cad_cl!BE$5))),"",IF($C337="","",SUMIFS(Con_ve!$F$6:$F$1005,Con_ve!$C$6:$C$1005,$C337,Con_ve!$I$6:$I$1005,"Em negociação",Con_ve!$Q$6:$Q$1005,Cad_cl!BE$5)))</f>
        <v/>
      </c>
      <c r="BF337" s="134" t="str">
        <f>IF(ISERR(IF($C337="","",SUMIFS(Con_ve!$F$6:$F$1005,Con_ve!$C$6:$C$1005,$C337,Con_ve!$I$6:$I$1005,"Em negociação",Con_ve!$Q$6:$Q$1005,Cad_cl!BF$5))),"",IF($C337="","",SUMIFS(Con_ve!$F$6:$F$1005,Con_ve!$C$6:$C$1005,$C337,Con_ve!$I$6:$I$1005,"Em negociação",Con_ve!$Q$6:$Q$1005,Cad_cl!BF$5)))</f>
        <v/>
      </c>
      <c r="BG337" s="134" t="str">
        <f>IF(ISERR(IF($C337="","",SUMIFS(Con_ve!$F$6:$F$1005,Con_ve!$C$6:$C$1005,$C337,Con_ve!$I$6:$I$1005,"Em negociação",Con_ve!$Q$6:$Q$1005,Cad_cl!BG$5))),"",IF($C337="","",SUMIFS(Con_ve!$F$6:$F$1005,Con_ve!$C$6:$C$1005,$C337,Con_ve!$I$6:$I$1005,"Em negociação",Con_ve!$Q$6:$Q$1005,Cad_cl!BG$5)))</f>
        <v/>
      </c>
      <c r="BH337" s="134" t="str">
        <f>IF(ISERR(IF($C337="","",SUMIFS(Con_ve!$F$6:$F$1005,Con_ve!$C$6:$C$1005,$C337,Con_ve!$I$6:$I$1005,"Em negociação",Con_ve!$Q$6:$Q$1005,Cad_cl!BH$5))),"",IF($C337="","",SUMIFS(Con_ve!$F$6:$F$1005,Con_ve!$C$6:$C$1005,$C337,Con_ve!$I$6:$I$1005,"Em negociação",Con_ve!$Q$6:$Q$1005,Cad_cl!BH$5)))</f>
        <v/>
      </c>
      <c r="BI337" s="134" t="str">
        <f>IF(ISERR(IF($C337="","",SUMIFS(Con_ve!$F$6:$F$1005,Con_ve!$C$6:$C$1005,$C337,Con_ve!$I$6:$I$1005,"Em negociação",Con_ve!$Q$6:$Q$1005,Cad_cl!BI$5))),"",IF($C337="","",SUMIFS(Con_ve!$F$6:$F$1005,Con_ve!$C$6:$C$1005,$C337,Con_ve!$I$6:$I$1005,"Em negociação",Con_ve!$Q$6:$Q$1005,Cad_cl!BI$5)))</f>
        <v/>
      </c>
      <c r="BJ337" s="134" t="str">
        <f>IF(ISERR(IF($C337="","",SUMIFS(Con_ve!$F$6:$F$1005,Con_ve!$C$6:$C$1005,$C337,Con_ve!$I$6:$I$1005,"Em negociação",Con_ve!$Q$6:$Q$1005,Cad_cl!BJ$5))),"",IF($C337="","",SUMIFS(Con_ve!$F$6:$F$1005,Con_ve!$C$6:$C$1005,$C337,Con_ve!$I$6:$I$1005,"Em negociação",Con_ve!$Q$6:$Q$1005,Cad_cl!BJ$5)))</f>
        <v/>
      </c>
      <c r="BK337" s="134" t="str">
        <f>IF(ISERR(IF($C337="","",SUMIFS(Con_ve!$F$6:$F$1005,Con_ve!$C$6:$C$1005,$C337,Con_ve!$I$6:$I$1005,"Em negociação",Con_ve!$Q$6:$Q$1005,Cad_cl!BK$5))),"",IF($C337="","",SUMIFS(Con_ve!$F$6:$F$1005,Con_ve!$C$6:$C$1005,$C337,Con_ve!$I$6:$I$1005,"Em negociação",Con_ve!$Q$6:$Q$1005,Cad_cl!BK$5)))</f>
        <v/>
      </c>
      <c r="BL337" s="134" t="str">
        <f>IF(ISERR(IF($C337="","",SUMIFS(Con_ve!$F$6:$F$1005,Con_ve!$C$6:$C$1005,$C337,Con_ve!$I$6:$I$1005,"Em negociação",Con_ve!$Q$6:$Q$1005,Cad_cl!BL$5))),"",IF($C337="","",SUMIFS(Con_ve!$F$6:$F$1005,Con_ve!$C$6:$C$1005,$C337,Con_ve!$I$6:$I$1005,"Em negociação",Con_ve!$Q$6:$Q$1005,Cad_cl!BL$5)))</f>
        <v/>
      </c>
      <c r="BM337" s="134" t="str">
        <f>IF(ISERR(IF($C337="","",SUMIFS(Con_ve!$F$6:$F$1005,Con_ve!$C$6:$C$1005,$C337,Con_ve!$I$6:$I$1005,"Em negociação",Con_ve!$Q$6:$Q$1005,Cad_cl!BM$5))),"",IF($C337="","",SUMIFS(Con_ve!$F$6:$F$1005,Con_ve!$C$6:$C$1005,$C337,Con_ve!$I$6:$I$1005,"Em negociação",Con_ve!$Q$6:$Q$1005,Cad_cl!BM$5)))</f>
        <v/>
      </c>
      <c r="BN337" s="134" t="str">
        <f>IF(ISERR(IF($C337="","",SUMIFS(Con_ve!$F$6:$F$1005,Con_ve!$C$6:$C$1005,$C337,Con_ve!$I$6:$I$1005,"Em negociação",Con_ve!$Q$6:$Q$1005,Cad_cl!BN$5))),"",IF($C337="","",SUMIFS(Con_ve!$F$6:$F$1005,Con_ve!$C$6:$C$1005,$C337,Con_ve!$I$6:$I$1005,"Em negociação",Con_ve!$Q$6:$Q$1005,Cad_cl!BN$5)))</f>
        <v/>
      </c>
      <c r="BO337" s="134" t="str">
        <f>IF(ISERR(IF($C337="","",SUMIFS(Con_ve!$F$6:$F$1005,Con_ve!$C$6:$C$1005,$C337,Con_ve!$I$6:$I$1005,"Em negociação",Con_ve!$Q$6:$Q$1005,Cad_cl!BO$5))),"",IF($C337="","",SUMIFS(Con_ve!$F$6:$F$1005,Con_ve!$C$6:$C$1005,$C337,Con_ve!$I$6:$I$1005,"Em negociação",Con_ve!$Q$6:$Q$1005,Cad_cl!BO$5)))</f>
        <v/>
      </c>
      <c r="BP337" s="134">
        <f t="shared" si="16"/>
        <v>0</v>
      </c>
      <c r="BR337" s="125" t="str">
        <f>IF(ISERR(IF(AND($I337=Re_lo!$E$5,BR$5=VLOOKUP(Re_lo!$H$5,Re_lo!$N$5:$O$16,2,0)),AP337,"")),"",IF(AND($I337=Re_lo!$E$5,BR$5=VLOOKUP(Re_lo!$H$5,Re_lo!$N$5:$O$16,2,0)),AP337,""))</f>
        <v/>
      </c>
      <c r="BS337" s="125" t="str">
        <f>IF(ISERR(IF(AND($I337=Re_lo!$E$5,BS$5=VLOOKUP(Re_lo!$H$5,Re_lo!$N$5:$O$16,2,0)),AQ337,"")),"",IF(AND($I337=Re_lo!$E$5,BS$5=VLOOKUP(Re_lo!$H$5,Re_lo!$N$5:$O$16,2,0)),AQ337,""))</f>
        <v/>
      </c>
      <c r="BT337" s="125" t="str">
        <f>IF(ISERR(IF(AND($I337=Re_lo!$E$5,BT$5=VLOOKUP(Re_lo!$H$5,Re_lo!$N$5:$O$16,2,0)),AR337,"")),"",IF(AND($I337=Re_lo!$E$5,BT$5=VLOOKUP(Re_lo!$H$5,Re_lo!$N$5:$O$16,2,0)),AR337,""))</f>
        <v/>
      </c>
      <c r="BU337" s="125" t="str">
        <f>IF(ISERR(IF(AND($I337=Re_lo!$E$5,BU$5=VLOOKUP(Re_lo!$H$5,Re_lo!$N$5:$O$16,2,0)),AS337,"")),"",IF(AND($I337=Re_lo!$E$5,BU$5=VLOOKUP(Re_lo!$H$5,Re_lo!$N$5:$O$16,2,0)),AS337,""))</f>
        <v/>
      </c>
      <c r="BV337" s="125" t="str">
        <f>IF(ISERR(IF(AND($I337=Re_lo!$E$5,BV$5=VLOOKUP(Re_lo!$H$5,Re_lo!$N$5:$O$16,2,0)),AT337,"")),"",IF(AND($I337=Re_lo!$E$5,BV$5=VLOOKUP(Re_lo!$H$5,Re_lo!$N$5:$O$16,2,0)),AT337,""))</f>
        <v/>
      </c>
      <c r="BW337" s="125" t="str">
        <f>IF(ISERR(IF(AND($I337=Re_lo!$E$5,BW$5=VLOOKUP(Re_lo!$H$5,Re_lo!$N$5:$O$16,2,0)),AU337,"")),"",IF(AND($I337=Re_lo!$E$5,BW$5=VLOOKUP(Re_lo!$H$5,Re_lo!$N$5:$O$16,2,0)),AU337,""))</f>
        <v/>
      </c>
      <c r="BX337" s="125" t="str">
        <f>IF(ISERR(IF(AND($I337=Re_lo!$E$5,BX$5=VLOOKUP(Re_lo!$H$5,Re_lo!$N$5:$O$16,2,0)),AV337,"")),"",IF(AND($I337=Re_lo!$E$5,BX$5=VLOOKUP(Re_lo!$H$5,Re_lo!$N$5:$O$16,2,0)),AV337,""))</f>
        <v/>
      </c>
      <c r="BY337" s="125" t="str">
        <f>IF(ISERR(IF(AND($I337=Re_lo!$E$5,BY$5=VLOOKUP(Re_lo!$H$5,Re_lo!$N$5:$O$16,2,0)),AW337,"")),"",IF(AND($I337=Re_lo!$E$5,BY$5=VLOOKUP(Re_lo!$H$5,Re_lo!$N$5:$O$16,2,0)),AW337,""))</f>
        <v/>
      </c>
      <c r="BZ337" s="125" t="str">
        <f>IF(ISERR(IF(AND($I337=Re_lo!$E$5,BZ$5=VLOOKUP(Re_lo!$H$5,Re_lo!$N$5:$O$16,2,0)),AX337,"")),"",IF(AND($I337=Re_lo!$E$5,BZ$5=VLOOKUP(Re_lo!$H$5,Re_lo!$N$5:$O$16,2,0)),AX337,""))</f>
        <v/>
      </c>
      <c r="CA337" s="125" t="str">
        <f>IF(ISERR(IF(AND($I337=Re_lo!$E$5,CA$5=VLOOKUP(Re_lo!$H$5,Re_lo!$N$5:$O$16,2,0)),AY337,"")),"",IF(AND($I337=Re_lo!$E$5,CA$5=VLOOKUP(Re_lo!$H$5,Re_lo!$N$5:$O$16,2,0)),AY337,""))</f>
        <v/>
      </c>
      <c r="CB337" s="125" t="str">
        <f>IF(ISERR(IF(AND($I337=Re_lo!$E$5,CB$5=VLOOKUP(Re_lo!$H$5,Re_lo!$N$5:$O$16,2,0)),AZ337,"")),"",IF(AND($I337=Re_lo!$E$5,CB$5=VLOOKUP(Re_lo!$H$5,Re_lo!$N$5:$O$16,2,0)),AZ337,""))</f>
        <v/>
      </c>
      <c r="CC337" s="125" t="str">
        <f>IF(ISERR(IF(AND($I337=Re_lo!$E$5,CC$5=VLOOKUP(Re_lo!$H$5,Re_lo!$N$5:$O$16,2,0)),BA337,"")),"",IF(AND($I337=Re_lo!$E$5,CC$5=VLOOKUP(Re_lo!$H$5,Re_lo!$N$5:$O$16,2,0)),BA337,""))</f>
        <v/>
      </c>
      <c r="CD337" s="125" t="str">
        <f>IF(ISERR(IF(AND($I337=Re_lo!$E$5,CD$5=VLOOKUP(Re_lo!$H$5,Re_lo!$N$5:$O$16,2,0)),BB337,"")),"",IF(AND($I337=Re_lo!$E$5,CD$5=VLOOKUP(Re_lo!$H$5,Re_lo!$N$5:$O$16,2,0)),BB337,""))</f>
        <v/>
      </c>
      <c r="CF337" s="125" t="str">
        <f>IF($C337="","",COUNTIFS(Con_ve!$C$6:$C$1005,$C337,Con_ve!$Q$6:$Q$1005,Cad_cl!CF$5))</f>
        <v/>
      </c>
      <c r="CG337" s="125" t="str">
        <f>IF($C337="","",COUNTIFS(Con_ve!$C$6:$C$1005,$C337,Con_ve!$Q$6:$Q$1005,Cad_cl!CG$5))</f>
        <v/>
      </c>
      <c r="CH337" s="125" t="str">
        <f>IF($C337="","",COUNTIFS(Con_ve!$C$6:$C$1005,$C337,Con_ve!$Q$6:$Q$1005,Cad_cl!CH$5))</f>
        <v/>
      </c>
      <c r="CI337" s="125" t="str">
        <f>IF($C337="","",COUNTIFS(Con_ve!$C$6:$C$1005,$C337,Con_ve!$Q$6:$Q$1005,Cad_cl!CI$5))</f>
        <v/>
      </c>
      <c r="CJ337" s="125" t="str">
        <f>IF($C337="","",COUNTIFS(Con_ve!$C$6:$C$1005,$C337,Con_ve!$Q$6:$Q$1005,Cad_cl!CJ$5))</f>
        <v/>
      </c>
      <c r="CK337" s="125" t="str">
        <f>IF($C337="","",COUNTIFS(Con_ve!$C$6:$C$1005,$C337,Con_ve!$Q$6:$Q$1005,Cad_cl!CK$5))</f>
        <v/>
      </c>
      <c r="CL337" s="125" t="str">
        <f>IF($C337="","",COUNTIFS(Con_ve!$C$6:$C$1005,$C337,Con_ve!$Q$6:$Q$1005,Cad_cl!CL$5))</f>
        <v/>
      </c>
      <c r="CM337" s="125" t="str">
        <f>IF($C337="","",COUNTIFS(Con_ve!$C$6:$C$1005,$C337,Con_ve!$Q$6:$Q$1005,Cad_cl!CM$5))</f>
        <v/>
      </c>
      <c r="CN337" s="125" t="str">
        <f>IF($C337="","",COUNTIFS(Con_ve!$C$6:$C$1005,$C337,Con_ve!$Q$6:$Q$1005,Cad_cl!CN$5))</f>
        <v/>
      </c>
      <c r="CO337" s="125" t="str">
        <f>IF($C337="","",COUNTIFS(Con_ve!$C$6:$C$1005,$C337,Con_ve!$Q$6:$Q$1005,Cad_cl!CO$5))</f>
        <v/>
      </c>
      <c r="CP337" s="125" t="str">
        <f>IF($C337="","",COUNTIFS(Con_ve!$C$6:$C$1005,$C337,Con_ve!$Q$6:$Q$1005,Cad_cl!CP$5))</f>
        <v/>
      </c>
      <c r="CQ337" s="125" t="str">
        <f>IF($C337="","",COUNTIFS(Con_ve!$C$6:$C$1005,$C337,Con_ve!$Q$6:$Q$1005,Cad_cl!CQ$5))</f>
        <v/>
      </c>
      <c r="CR337" s="125">
        <f t="shared" si="17"/>
        <v>0</v>
      </c>
    </row>
    <row r="338" spans="3:96" ht="30" customHeight="1">
      <c r="C338" s="153"/>
      <c r="D338" s="153"/>
      <c r="E338" s="154"/>
      <c r="F338" s="153"/>
      <c r="G338" s="155"/>
      <c r="H338" s="153"/>
      <c r="I338" s="153"/>
      <c r="J338" s="132" t="s">
        <v>309</v>
      </c>
      <c r="K338" s="133" t="s">
        <v>309</v>
      </c>
      <c r="L338" s="153"/>
      <c r="M338" s="153"/>
      <c r="N338" s="153"/>
      <c r="O338" s="153"/>
      <c r="P338" s="153"/>
      <c r="Q338" s="153"/>
      <c r="AP338" s="134" t="str">
        <f>IF(ISERR(IF($C338="","",SUMIFS(Con_ve!$F$6:$F$1005,Con_ve!$C$6:$C$1005,$C338,Con_ve!$I$6:$I$1005,"Fechada",Con_ve!$Q$6:$Q$1005,Cad_cl!AP$5))),"",IF($C338="","",SUMIFS(Con_ve!$F$6:$F$1005,Con_ve!$C$6:$C$1005,$C338,Con_ve!$I$6:$I$1005,"Fechada",Con_ve!$Q$6:$Q$1005,Cad_cl!AP$5)))</f>
        <v/>
      </c>
      <c r="AQ338" s="134" t="str">
        <f>IF(ISERR(IF($C338="","",SUMIFS(Con_ve!$F$6:$F$1005,Con_ve!$C$6:$C$1005,$C338,Con_ve!$I$6:$I$1005,"Fechada",Con_ve!$Q$6:$Q$1005,Cad_cl!AQ$5))),"",IF($C338="","",SUMIFS(Con_ve!$F$6:$F$1005,Con_ve!$C$6:$C$1005,$C338,Con_ve!$I$6:$I$1005,"Fechada",Con_ve!$Q$6:$Q$1005,Cad_cl!AQ$5)))</f>
        <v/>
      </c>
      <c r="AR338" s="134" t="str">
        <f>IF(ISERR(IF($C338="","",SUMIFS(Con_ve!$F$6:$F$1005,Con_ve!$C$6:$C$1005,$C338,Con_ve!$I$6:$I$1005,"Fechada",Con_ve!$Q$6:$Q$1005,Cad_cl!AR$5))),"",IF($C338="","",SUMIFS(Con_ve!$F$6:$F$1005,Con_ve!$C$6:$C$1005,$C338,Con_ve!$I$6:$I$1005,"Fechada",Con_ve!$Q$6:$Q$1005,Cad_cl!AR$5)))</f>
        <v/>
      </c>
      <c r="AS338" s="134" t="str">
        <f>IF(ISERR(IF($C338="","",SUMIFS(Con_ve!$F$6:$F$1005,Con_ve!$C$6:$C$1005,$C338,Con_ve!$I$6:$I$1005,"Fechada",Con_ve!$Q$6:$Q$1005,Cad_cl!AS$5))),"",IF($C338="","",SUMIFS(Con_ve!$F$6:$F$1005,Con_ve!$C$6:$C$1005,$C338,Con_ve!$I$6:$I$1005,"Fechada",Con_ve!$Q$6:$Q$1005,Cad_cl!AS$5)))</f>
        <v/>
      </c>
      <c r="AT338" s="134" t="str">
        <f>IF(ISERR(IF($C338="","",SUMIFS(Con_ve!$F$6:$F$1005,Con_ve!$C$6:$C$1005,$C338,Con_ve!$I$6:$I$1005,"Fechada",Con_ve!$Q$6:$Q$1005,Cad_cl!AT$5))),"",IF($C338="","",SUMIFS(Con_ve!$F$6:$F$1005,Con_ve!$C$6:$C$1005,$C338,Con_ve!$I$6:$I$1005,"Fechada",Con_ve!$Q$6:$Q$1005,Cad_cl!AT$5)))</f>
        <v/>
      </c>
      <c r="AU338" s="134" t="str">
        <f>IF(ISERR(IF($C338="","",SUMIFS(Con_ve!$F$6:$F$1005,Con_ve!$C$6:$C$1005,$C338,Con_ve!$I$6:$I$1005,"Fechada",Con_ve!$Q$6:$Q$1005,Cad_cl!AU$5))),"",IF($C338="","",SUMIFS(Con_ve!$F$6:$F$1005,Con_ve!$C$6:$C$1005,$C338,Con_ve!$I$6:$I$1005,"Fechada",Con_ve!$Q$6:$Q$1005,Cad_cl!AU$5)))</f>
        <v/>
      </c>
      <c r="AV338" s="134" t="str">
        <f>IF(ISERR(IF($C338="","",SUMIFS(Con_ve!$F$6:$F$1005,Con_ve!$C$6:$C$1005,$C338,Con_ve!$I$6:$I$1005,"Fechada",Con_ve!$Q$6:$Q$1005,Cad_cl!AV$5))),"",IF($C338="","",SUMIFS(Con_ve!$F$6:$F$1005,Con_ve!$C$6:$C$1005,$C338,Con_ve!$I$6:$I$1005,"Fechada",Con_ve!$Q$6:$Q$1005,Cad_cl!AV$5)))</f>
        <v/>
      </c>
      <c r="AW338" s="134" t="str">
        <f>IF(ISERR(IF($C338="","",SUMIFS(Con_ve!$F$6:$F$1005,Con_ve!$C$6:$C$1005,$C338,Con_ve!$I$6:$I$1005,"Fechada",Con_ve!$Q$6:$Q$1005,Cad_cl!AW$5))),"",IF($C338="","",SUMIFS(Con_ve!$F$6:$F$1005,Con_ve!$C$6:$C$1005,$C338,Con_ve!$I$6:$I$1005,"Fechada",Con_ve!$Q$6:$Q$1005,Cad_cl!AW$5)))</f>
        <v/>
      </c>
      <c r="AX338" s="134" t="str">
        <f>IF(ISERR(IF($C338="","",SUMIFS(Con_ve!$F$6:$F$1005,Con_ve!$C$6:$C$1005,$C338,Con_ve!$I$6:$I$1005,"Fechada",Con_ve!$Q$6:$Q$1005,Cad_cl!AX$5))),"",IF($C338="","",SUMIFS(Con_ve!$F$6:$F$1005,Con_ve!$C$6:$C$1005,$C338,Con_ve!$I$6:$I$1005,"Fechada",Con_ve!$Q$6:$Q$1005,Cad_cl!AX$5)))</f>
        <v/>
      </c>
      <c r="AY338" s="134" t="str">
        <f>IF(ISERR(IF($C338="","",SUMIFS(Con_ve!$F$6:$F$1005,Con_ve!$C$6:$C$1005,$C338,Con_ve!$I$6:$I$1005,"Fechada",Con_ve!$Q$6:$Q$1005,Cad_cl!AY$5))),"",IF($C338="","",SUMIFS(Con_ve!$F$6:$F$1005,Con_ve!$C$6:$C$1005,$C338,Con_ve!$I$6:$I$1005,"Fechada",Con_ve!$Q$6:$Q$1005,Cad_cl!AY$5)))</f>
        <v/>
      </c>
      <c r="AZ338" s="134" t="str">
        <f>IF(ISERR(IF($C338="","",SUMIFS(Con_ve!$F$6:$F$1005,Con_ve!$C$6:$C$1005,$C338,Con_ve!$I$6:$I$1005,"Fechada",Con_ve!$Q$6:$Q$1005,Cad_cl!AZ$5))),"",IF($C338="","",SUMIFS(Con_ve!$F$6:$F$1005,Con_ve!$C$6:$C$1005,$C338,Con_ve!$I$6:$I$1005,"Fechada",Con_ve!$Q$6:$Q$1005,Cad_cl!AZ$5)))</f>
        <v/>
      </c>
      <c r="BA338" s="134" t="str">
        <f>IF(ISERR(IF($C338="","",SUMIFS(Con_ve!$F$6:$F$1005,Con_ve!$C$6:$C$1005,$C338,Con_ve!$I$6:$I$1005,"Fechada",Con_ve!$Q$6:$Q$1005,Cad_cl!BA$5))),"",IF($C338="","",SUMIFS(Con_ve!$F$6:$F$1005,Con_ve!$C$6:$C$1005,$C338,Con_ve!$I$6:$I$1005,"Fechada",Con_ve!$Q$6:$Q$1005,Cad_cl!BA$5)))</f>
        <v/>
      </c>
      <c r="BB338" s="134">
        <f t="shared" si="15"/>
        <v>0</v>
      </c>
      <c r="BD338" s="134" t="str">
        <f>IF(ISERR(IF($C338="","",SUMIFS(Con_ve!$F$6:$F$1005,Con_ve!$C$6:$C$1005,$C338,Con_ve!$I$6:$I$1005,"Em negociação",Con_ve!$Q$6:$Q$1005,Cad_cl!BD$5))),"",IF($C338="","",SUMIFS(Con_ve!$F$6:$F$1005,Con_ve!$C$6:$C$1005,$C338,Con_ve!$I$6:$I$1005,"Em negociação",Con_ve!$Q$6:$Q$1005,Cad_cl!BD$5)))</f>
        <v/>
      </c>
      <c r="BE338" s="134" t="str">
        <f>IF(ISERR(IF($C338="","",SUMIFS(Con_ve!$F$6:$F$1005,Con_ve!$C$6:$C$1005,$C338,Con_ve!$I$6:$I$1005,"Em negociação",Con_ve!$Q$6:$Q$1005,Cad_cl!BE$5))),"",IF($C338="","",SUMIFS(Con_ve!$F$6:$F$1005,Con_ve!$C$6:$C$1005,$C338,Con_ve!$I$6:$I$1005,"Em negociação",Con_ve!$Q$6:$Q$1005,Cad_cl!BE$5)))</f>
        <v/>
      </c>
      <c r="BF338" s="134" t="str">
        <f>IF(ISERR(IF($C338="","",SUMIFS(Con_ve!$F$6:$F$1005,Con_ve!$C$6:$C$1005,$C338,Con_ve!$I$6:$I$1005,"Em negociação",Con_ve!$Q$6:$Q$1005,Cad_cl!BF$5))),"",IF($C338="","",SUMIFS(Con_ve!$F$6:$F$1005,Con_ve!$C$6:$C$1005,$C338,Con_ve!$I$6:$I$1005,"Em negociação",Con_ve!$Q$6:$Q$1005,Cad_cl!BF$5)))</f>
        <v/>
      </c>
      <c r="BG338" s="134" t="str">
        <f>IF(ISERR(IF($C338="","",SUMIFS(Con_ve!$F$6:$F$1005,Con_ve!$C$6:$C$1005,$C338,Con_ve!$I$6:$I$1005,"Em negociação",Con_ve!$Q$6:$Q$1005,Cad_cl!BG$5))),"",IF($C338="","",SUMIFS(Con_ve!$F$6:$F$1005,Con_ve!$C$6:$C$1005,$C338,Con_ve!$I$6:$I$1005,"Em negociação",Con_ve!$Q$6:$Q$1005,Cad_cl!BG$5)))</f>
        <v/>
      </c>
      <c r="BH338" s="134" t="str">
        <f>IF(ISERR(IF($C338="","",SUMIFS(Con_ve!$F$6:$F$1005,Con_ve!$C$6:$C$1005,$C338,Con_ve!$I$6:$I$1005,"Em negociação",Con_ve!$Q$6:$Q$1005,Cad_cl!BH$5))),"",IF($C338="","",SUMIFS(Con_ve!$F$6:$F$1005,Con_ve!$C$6:$C$1005,$C338,Con_ve!$I$6:$I$1005,"Em negociação",Con_ve!$Q$6:$Q$1005,Cad_cl!BH$5)))</f>
        <v/>
      </c>
      <c r="BI338" s="134" t="str">
        <f>IF(ISERR(IF($C338="","",SUMIFS(Con_ve!$F$6:$F$1005,Con_ve!$C$6:$C$1005,$C338,Con_ve!$I$6:$I$1005,"Em negociação",Con_ve!$Q$6:$Q$1005,Cad_cl!BI$5))),"",IF($C338="","",SUMIFS(Con_ve!$F$6:$F$1005,Con_ve!$C$6:$C$1005,$C338,Con_ve!$I$6:$I$1005,"Em negociação",Con_ve!$Q$6:$Q$1005,Cad_cl!BI$5)))</f>
        <v/>
      </c>
      <c r="BJ338" s="134" t="str">
        <f>IF(ISERR(IF($C338="","",SUMIFS(Con_ve!$F$6:$F$1005,Con_ve!$C$6:$C$1005,$C338,Con_ve!$I$6:$I$1005,"Em negociação",Con_ve!$Q$6:$Q$1005,Cad_cl!BJ$5))),"",IF($C338="","",SUMIFS(Con_ve!$F$6:$F$1005,Con_ve!$C$6:$C$1005,$C338,Con_ve!$I$6:$I$1005,"Em negociação",Con_ve!$Q$6:$Q$1005,Cad_cl!BJ$5)))</f>
        <v/>
      </c>
      <c r="BK338" s="134" t="str">
        <f>IF(ISERR(IF($C338="","",SUMIFS(Con_ve!$F$6:$F$1005,Con_ve!$C$6:$C$1005,$C338,Con_ve!$I$6:$I$1005,"Em negociação",Con_ve!$Q$6:$Q$1005,Cad_cl!BK$5))),"",IF($C338="","",SUMIFS(Con_ve!$F$6:$F$1005,Con_ve!$C$6:$C$1005,$C338,Con_ve!$I$6:$I$1005,"Em negociação",Con_ve!$Q$6:$Q$1005,Cad_cl!BK$5)))</f>
        <v/>
      </c>
      <c r="BL338" s="134" t="str">
        <f>IF(ISERR(IF($C338="","",SUMIFS(Con_ve!$F$6:$F$1005,Con_ve!$C$6:$C$1005,$C338,Con_ve!$I$6:$I$1005,"Em negociação",Con_ve!$Q$6:$Q$1005,Cad_cl!BL$5))),"",IF($C338="","",SUMIFS(Con_ve!$F$6:$F$1005,Con_ve!$C$6:$C$1005,$C338,Con_ve!$I$6:$I$1005,"Em negociação",Con_ve!$Q$6:$Q$1005,Cad_cl!BL$5)))</f>
        <v/>
      </c>
      <c r="BM338" s="134" t="str">
        <f>IF(ISERR(IF($C338="","",SUMIFS(Con_ve!$F$6:$F$1005,Con_ve!$C$6:$C$1005,$C338,Con_ve!$I$6:$I$1005,"Em negociação",Con_ve!$Q$6:$Q$1005,Cad_cl!BM$5))),"",IF($C338="","",SUMIFS(Con_ve!$F$6:$F$1005,Con_ve!$C$6:$C$1005,$C338,Con_ve!$I$6:$I$1005,"Em negociação",Con_ve!$Q$6:$Q$1005,Cad_cl!BM$5)))</f>
        <v/>
      </c>
      <c r="BN338" s="134" t="str">
        <f>IF(ISERR(IF($C338="","",SUMIFS(Con_ve!$F$6:$F$1005,Con_ve!$C$6:$C$1005,$C338,Con_ve!$I$6:$I$1005,"Em negociação",Con_ve!$Q$6:$Q$1005,Cad_cl!BN$5))),"",IF($C338="","",SUMIFS(Con_ve!$F$6:$F$1005,Con_ve!$C$6:$C$1005,$C338,Con_ve!$I$6:$I$1005,"Em negociação",Con_ve!$Q$6:$Q$1005,Cad_cl!BN$5)))</f>
        <v/>
      </c>
      <c r="BO338" s="134" t="str">
        <f>IF(ISERR(IF($C338="","",SUMIFS(Con_ve!$F$6:$F$1005,Con_ve!$C$6:$C$1005,$C338,Con_ve!$I$6:$I$1005,"Em negociação",Con_ve!$Q$6:$Q$1005,Cad_cl!BO$5))),"",IF($C338="","",SUMIFS(Con_ve!$F$6:$F$1005,Con_ve!$C$6:$C$1005,$C338,Con_ve!$I$6:$I$1005,"Em negociação",Con_ve!$Q$6:$Q$1005,Cad_cl!BO$5)))</f>
        <v/>
      </c>
      <c r="BP338" s="134">
        <f t="shared" si="16"/>
        <v>0</v>
      </c>
      <c r="BR338" s="125" t="str">
        <f>IF(ISERR(IF(AND($I338=Re_lo!$E$5,BR$5=VLOOKUP(Re_lo!$H$5,Re_lo!$N$5:$O$16,2,0)),AP338,"")),"",IF(AND($I338=Re_lo!$E$5,BR$5=VLOOKUP(Re_lo!$H$5,Re_lo!$N$5:$O$16,2,0)),AP338,""))</f>
        <v/>
      </c>
      <c r="BS338" s="125" t="str">
        <f>IF(ISERR(IF(AND($I338=Re_lo!$E$5,BS$5=VLOOKUP(Re_lo!$H$5,Re_lo!$N$5:$O$16,2,0)),AQ338,"")),"",IF(AND($I338=Re_lo!$E$5,BS$5=VLOOKUP(Re_lo!$H$5,Re_lo!$N$5:$O$16,2,0)),AQ338,""))</f>
        <v/>
      </c>
      <c r="BT338" s="125" t="str">
        <f>IF(ISERR(IF(AND($I338=Re_lo!$E$5,BT$5=VLOOKUP(Re_lo!$H$5,Re_lo!$N$5:$O$16,2,0)),AR338,"")),"",IF(AND($I338=Re_lo!$E$5,BT$5=VLOOKUP(Re_lo!$H$5,Re_lo!$N$5:$O$16,2,0)),AR338,""))</f>
        <v/>
      </c>
      <c r="BU338" s="125" t="str">
        <f>IF(ISERR(IF(AND($I338=Re_lo!$E$5,BU$5=VLOOKUP(Re_lo!$H$5,Re_lo!$N$5:$O$16,2,0)),AS338,"")),"",IF(AND($I338=Re_lo!$E$5,BU$5=VLOOKUP(Re_lo!$H$5,Re_lo!$N$5:$O$16,2,0)),AS338,""))</f>
        <v/>
      </c>
      <c r="BV338" s="125" t="str">
        <f>IF(ISERR(IF(AND($I338=Re_lo!$E$5,BV$5=VLOOKUP(Re_lo!$H$5,Re_lo!$N$5:$O$16,2,0)),AT338,"")),"",IF(AND($I338=Re_lo!$E$5,BV$5=VLOOKUP(Re_lo!$H$5,Re_lo!$N$5:$O$16,2,0)),AT338,""))</f>
        <v/>
      </c>
      <c r="BW338" s="125" t="str">
        <f>IF(ISERR(IF(AND($I338=Re_lo!$E$5,BW$5=VLOOKUP(Re_lo!$H$5,Re_lo!$N$5:$O$16,2,0)),AU338,"")),"",IF(AND($I338=Re_lo!$E$5,BW$5=VLOOKUP(Re_lo!$H$5,Re_lo!$N$5:$O$16,2,0)),AU338,""))</f>
        <v/>
      </c>
      <c r="BX338" s="125" t="str">
        <f>IF(ISERR(IF(AND($I338=Re_lo!$E$5,BX$5=VLOOKUP(Re_lo!$H$5,Re_lo!$N$5:$O$16,2,0)),AV338,"")),"",IF(AND($I338=Re_lo!$E$5,BX$5=VLOOKUP(Re_lo!$H$5,Re_lo!$N$5:$O$16,2,0)),AV338,""))</f>
        <v/>
      </c>
      <c r="BY338" s="125" t="str">
        <f>IF(ISERR(IF(AND($I338=Re_lo!$E$5,BY$5=VLOOKUP(Re_lo!$H$5,Re_lo!$N$5:$O$16,2,0)),AW338,"")),"",IF(AND($I338=Re_lo!$E$5,BY$5=VLOOKUP(Re_lo!$H$5,Re_lo!$N$5:$O$16,2,0)),AW338,""))</f>
        <v/>
      </c>
      <c r="BZ338" s="125" t="str">
        <f>IF(ISERR(IF(AND($I338=Re_lo!$E$5,BZ$5=VLOOKUP(Re_lo!$H$5,Re_lo!$N$5:$O$16,2,0)),AX338,"")),"",IF(AND($I338=Re_lo!$E$5,BZ$5=VLOOKUP(Re_lo!$H$5,Re_lo!$N$5:$O$16,2,0)),AX338,""))</f>
        <v/>
      </c>
      <c r="CA338" s="125" t="str">
        <f>IF(ISERR(IF(AND($I338=Re_lo!$E$5,CA$5=VLOOKUP(Re_lo!$H$5,Re_lo!$N$5:$O$16,2,0)),AY338,"")),"",IF(AND($I338=Re_lo!$E$5,CA$5=VLOOKUP(Re_lo!$H$5,Re_lo!$N$5:$O$16,2,0)),AY338,""))</f>
        <v/>
      </c>
      <c r="CB338" s="125" t="str">
        <f>IF(ISERR(IF(AND($I338=Re_lo!$E$5,CB$5=VLOOKUP(Re_lo!$H$5,Re_lo!$N$5:$O$16,2,0)),AZ338,"")),"",IF(AND($I338=Re_lo!$E$5,CB$5=VLOOKUP(Re_lo!$H$5,Re_lo!$N$5:$O$16,2,0)),AZ338,""))</f>
        <v/>
      </c>
      <c r="CC338" s="125" t="str">
        <f>IF(ISERR(IF(AND($I338=Re_lo!$E$5,CC$5=VLOOKUP(Re_lo!$H$5,Re_lo!$N$5:$O$16,2,0)),BA338,"")),"",IF(AND($I338=Re_lo!$E$5,CC$5=VLOOKUP(Re_lo!$H$5,Re_lo!$N$5:$O$16,2,0)),BA338,""))</f>
        <v/>
      </c>
      <c r="CD338" s="125" t="str">
        <f>IF(ISERR(IF(AND($I338=Re_lo!$E$5,CD$5=VLOOKUP(Re_lo!$H$5,Re_lo!$N$5:$O$16,2,0)),BB338,"")),"",IF(AND($I338=Re_lo!$E$5,CD$5=VLOOKUP(Re_lo!$H$5,Re_lo!$N$5:$O$16,2,0)),BB338,""))</f>
        <v/>
      </c>
      <c r="CF338" s="125" t="str">
        <f>IF($C338="","",COUNTIFS(Con_ve!$C$6:$C$1005,$C338,Con_ve!$Q$6:$Q$1005,Cad_cl!CF$5))</f>
        <v/>
      </c>
      <c r="CG338" s="125" t="str">
        <f>IF($C338="","",COUNTIFS(Con_ve!$C$6:$C$1005,$C338,Con_ve!$Q$6:$Q$1005,Cad_cl!CG$5))</f>
        <v/>
      </c>
      <c r="CH338" s="125" t="str">
        <f>IF($C338="","",COUNTIFS(Con_ve!$C$6:$C$1005,$C338,Con_ve!$Q$6:$Q$1005,Cad_cl!CH$5))</f>
        <v/>
      </c>
      <c r="CI338" s="125" t="str">
        <f>IF($C338="","",COUNTIFS(Con_ve!$C$6:$C$1005,$C338,Con_ve!$Q$6:$Q$1005,Cad_cl!CI$5))</f>
        <v/>
      </c>
      <c r="CJ338" s="125" t="str">
        <f>IF($C338="","",COUNTIFS(Con_ve!$C$6:$C$1005,$C338,Con_ve!$Q$6:$Q$1005,Cad_cl!CJ$5))</f>
        <v/>
      </c>
      <c r="CK338" s="125" t="str">
        <f>IF($C338="","",COUNTIFS(Con_ve!$C$6:$C$1005,$C338,Con_ve!$Q$6:$Q$1005,Cad_cl!CK$5))</f>
        <v/>
      </c>
      <c r="CL338" s="125" t="str">
        <f>IF($C338="","",COUNTIFS(Con_ve!$C$6:$C$1005,$C338,Con_ve!$Q$6:$Q$1005,Cad_cl!CL$5))</f>
        <v/>
      </c>
      <c r="CM338" s="125" t="str">
        <f>IF($C338="","",COUNTIFS(Con_ve!$C$6:$C$1005,$C338,Con_ve!$Q$6:$Q$1005,Cad_cl!CM$5))</f>
        <v/>
      </c>
      <c r="CN338" s="125" t="str">
        <f>IF($C338="","",COUNTIFS(Con_ve!$C$6:$C$1005,$C338,Con_ve!$Q$6:$Q$1005,Cad_cl!CN$5))</f>
        <v/>
      </c>
      <c r="CO338" s="125" t="str">
        <f>IF($C338="","",COUNTIFS(Con_ve!$C$6:$C$1005,$C338,Con_ve!$Q$6:$Q$1005,Cad_cl!CO$5))</f>
        <v/>
      </c>
      <c r="CP338" s="125" t="str">
        <f>IF($C338="","",COUNTIFS(Con_ve!$C$6:$C$1005,$C338,Con_ve!$Q$6:$Q$1005,Cad_cl!CP$5))</f>
        <v/>
      </c>
      <c r="CQ338" s="125" t="str">
        <f>IF($C338="","",COUNTIFS(Con_ve!$C$6:$C$1005,$C338,Con_ve!$Q$6:$Q$1005,Cad_cl!CQ$5))</f>
        <v/>
      </c>
      <c r="CR338" s="125">
        <f t="shared" si="17"/>
        <v>0</v>
      </c>
    </row>
    <row r="339" spans="3:96" ht="30" customHeight="1">
      <c r="C339" s="153"/>
      <c r="D339" s="153"/>
      <c r="E339" s="154"/>
      <c r="F339" s="153"/>
      <c r="G339" s="155"/>
      <c r="H339" s="153"/>
      <c r="I339" s="153"/>
      <c r="J339" s="132" t="s">
        <v>309</v>
      </c>
      <c r="K339" s="133" t="s">
        <v>309</v>
      </c>
      <c r="L339" s="153"/>
      <c r="M339" s="153"/>
      <c r="N339" s="153"/>
      <c r="O339" s="153"/>
      <c r="P339" s="153"/>
      <c r="Q339" s="153"/>
      <c r="AP339" s="134" t="str">
        <f>IF(ISERR(IF($C339="","",SUMIFS(Con_ve!$F$6:$F$1005,Con_ve!$C$6:$C$1005,$C339,Con_ve!$I$6:$I$1005,"Fechada",Con_ve!$Q$6:$Q$1005,Cad_cl!AP$5))),"",IF($C339="","",SUMIFS(Con_ve!$F$6:$F$1005,Con_ve!$C$6:$C$1005,$C339,Con_ve!$I$6:$I$1005,"Fechada",Con_ve!$Q$6:$Q$1005,Cad_cl!AP$5)))</f>
        <v/>
      </c>
      <c r="AQ339" s="134" t="str">
        <f>IF(ISERR(IF($C339="","",SUMIFS(Con_ve!$F$6:$F$1005,Con_ve!$C$6:$C$1005,$C339,Con_ve!$I$6:$I$1005,"Fechada",Con_ve!$Q$6:$Q$1005,Cad_cl!AQ$5))),"",IF($C339="","",SUMIFS(Con_ve!$F$6:$F$1005,Con_ve!$C$6:$C$1005,$C339,Con_ve!$I$6:$I$1005,"Fechada",Con_ve!$Q$6:$Q$1005,Cad_cl!AQ$5)))</f>
        <v/>
      </c>
      <c r="AR339" s="134" t="str">
        <f>IF(ISERR(IF($C339="","",SUMIFS(Con_ve!$F$6:$F$1005,Con_ve!$C$6:$C$1005,$C339,Con_ve!$I$6:$I$1005,"Fechada",Con_ve!$Q$6:$Q$1005,Cad_cl!AR$5))),"",IF($C339="","",SUMIFS(Con_ve!$F$6:$F$1005,Con_ve!$C$6:$C$1005,$C339,Con_ve!$I$6:$I$1005,"Fechada",Con_ve!$Q$6:$Q$1005,Cad_cl!AR$5)))</f>
        <v/>
      </c>
      <c r="AS339" s="134" t="str">
        <f>IF(ISERR(IF($C339="","",SUMIFS(Con_ve!$F$6:$F$1005,Con_ve!$C$6:$C$1005,$C339,Con_ve!$I$6:$I$1005,"Fechada",Con_ve!$Q$6:$Q$1005,Cad_cl!AS$5))),"",IF($C339="","",SUMIFS(Con_ve!$F$6:$F$1005,Con_ve!$C$6:$C$1005,$C339,Con_ve!$I$6:$I$1005,"Fechada",Con_ve!$Q$6:$Q$1005,Cad_cl!AS$5)))</f>
        <v/>
      </c>
      <c r="AT339" s="134" t="str">
        <f>IF(ISERR(IF($C339="","",SUMIFS(Con_ve!$F$6:$F$1005,Con_ve!$C$6:$C$1005,$C339,Con_ve!$I$6:$I$1005,"Fechada",Con_ve!$Q$6:$Q$1005,Cad_cl!AT$5))),"",IF($C339="","",SUMIFS(Con_ve!$F$6:$F$1005,Con_ve!$C$6:$C$1005,$C339,Con_ve!$I$6:$I$1005,"Fechada",Con_ve!$Q$6:$Q$1005,Cad_cl!AT$5)))</f>
        <v/>
      </c>
      <c r="AU339" s="134" t="str">
        <f>IF(ISERR(IF($C339="","",SUMIFS(Con_ve!$F$6:$F$1005,Con_ve!$C$6:$C$1005,$C339,Con_ve!$I$6:$I$1005,"Fechada",Con_ve!$Q$6:$Q$1005,Cad_cl!AU$5))),"",IF($C339="","",SUMIFS(Con_ve!$F$6:$F$1005,Con_ve!$C$6:$C$1005,$C339,Con_ve!$I$6:$I$1005,"Fechada",Con_ve!$Q$6:$Q$1005,Cad_cl!AU$5)))</f>
        <v/>
      </c>
      <c r="AV339" s="134" t="str">
        <f>IF(ISERR(IF($C339="","",SUMIFS(Con_ve!$F$6:$F$1005,Con_ve!$C$6:$C$1005,$C339,Con_ve!$I$6:$I$1005,"Fechada",Con_ve!$Q$6:$Q$1005,Cad_cl!AV$5))),"",IF($C339="","",SUMIFS(Con_ve!$F$6:$F$1005,Con_ve!$C$6:$C$1005,$C339,Con_ve!$I$6:$I$1005,"Fechada",Con_ve!$Q$6:$Q$1005,Cad_cl!AV$5)))</f>
        <v/>
      </c>
      <c r="AW339" s="134" t="str">
        <f>IF(ISERR(IF($C339="","",SUMIFS(Con_ve!$F$6:$F$1005,Con_ve!$C$6:$C$1005,$C339,Con_ve!$I$6:$I$1005,"Fechada",Con_ve!$Q$6:$Q$1005,Cad_cl!AW$5))),"",IF($C339="","",SUMIFS(Con_ve!$F$6:$F$1005,Con_ve!$C$6:$C$1005,$C339,Con_ve!$I$6:$I$1005,"Fechada",Con_ve!$Q$6:$Q$1005,Cad_cl!AW$5)))</f>
        <v/>
      </c>
      <c r="AX339" s="134" t="str">
        <f>IF(ISERR(IF($C339="","",SUMIFS(Con_ve!$F$6:$F$1005,Con_ve!$C$6:$C$1005,$C339,Con_ve!$I$6:$I$1005,"Fechada",Con_ve!$Q$6:$Q$1005,Cad_cl!AX$5))),"",IF($C339="","",SUMIFS(Con_ve!$F$6:$F$1005,Con_ve!$C$6:$C$1005,$C339,Con_ve!$I$6:$I$1005,"Fechada",Con_ve!$Q$6:$Q$1005,Cad_cl!AX$5)))</f>
        <v/>
      </c>
      <c r="AY339" s="134" t="str">
        <f>IF(ISERR(IF($C339="","",SUMIFS(Con_ve!$F$6:$F$1005,Con_ve!$C$6:$C$1005,$C339,Con_ve!$I$6:$I$1005,"Fechada",Con_ve!$Q$6:$Q$1005,Cad_cl!AY$5))),"",IF($C339="","",SUMIFS(Con_ve!$F$6:$F$1005,Con_ve!$C$6:$C$1005,$C339,Con_ve!$I$6:$I$1005,"Fechada",Con_ve!$Q$6:$Q$1005,Cad_cl!AY$5)))</f>
        <v/>
      </c>
      <c r="AZ339" s="134" t="str">
        <f>IF(ISERR(IF($C339="","",SUMIFS(Con_ve!$F$6:$F$1005,Con_ve!$C$6:$C$1005,$C339,Con_ve!$I$6:$I$1005,"Fechada",Con_ve!$Q$6:$Q$1005,Cad_cl!AZ$5))),"",IF($C339="","",SUMIFS(Con_ve!$F$6:$F$1005,Con_ve!$C$6:$C$1005,$C339,Con_ve!$I$6:$I$1005,"Fechada",Con_ve!$Q$6:$Q$1005,Cad_cl!AZ$5)))</f>
        <v/>
      </c>
      <c r="BA339" s="134" t="str">
        <f>IF(ISERR(IF($C339="","",SUMIFS(Con_ve!$F$6:$F$1005,Con_ve!$C$6:$C$1005,$C339,Con_ve!$I$6:$I$1005,"Fechada",Con_ve!$Q$6:$Q$1005,Cad_cl!BA$5))),"",IF($C339="","",SUMIFS(Con_ve!$F$6:$F$1005,Con_ve!$C$6:$C$1005,$C339,Con_ve!$I$6:$I$1005,"Fechada",Con_ve!$Q$6:$Q$1005,Cad_cl!BA$5)))</f>
        <v/>
      </c>
      <c r="BB339" s="134">
        <f t="shared" si="15"/>
        <v>0</v>
      </c>
      <c r="BD339" s="134" t="str">
        <f>IF(ISERR(IF($C339="","",SUMIFS(Con_ve!$F$6:$F$1005,Con_ve!$C$6:$C$1005,$C339,Con_ve!$I$6:$I$1005,"Em negociação",Con_ve!$Q$6:$Q$1005,Cad_cl!BD$5))),"",IF($C339="","",SUMIFS(Con_ve!$F$6:$F$1005,Con_ve!$C$6:$C$1005,$C339,Con_ve!$I$6:$I$1005,"Em negociação",Con_ve!$Q$6:$Q$1005,Cad_cl!BD$5)))</f>
        <v/>
      </c>
      <c r="BE339" s="134" t="str">
        <f>IF(ISERR(IF($C339="","",SUMIFS(Con_ve!$F$6:$F$1005,Con_ve!$C$6:$C$1005,$C339,Con_ve!$I$6:$I$1005,"Em negociação",Con_ve!$Q$6:$Q$1005,Cad_cl!BE$5))),"",IF($C339="","",SUMIFS(Con_ve!$F$6:$F$1005,Con_ve!$C$6:$C$1005,$C339,Con_ve!$I$6:$I$1005,"Em negociação",Con_ve!$Q$6:$Q$1005,Cad_cl!BE$5)))</f>
        <v/>
      </c>
      <c r="BF339" s="134" t="str">
        <f>IF(ISERR(IF($C339="","",SUMIFS(Con_ve!$F$6:$F$1005,Con_ve!$C$6:$C$1005,$C339,Con_ve!$I$6:$I$1005,"Em negociação",Con_ve!$Q$6:$Q$1005,Cad_cl!BF$5))),"",IF($C339="","",SUMIFS(Con_ve!$F$6:$F$1005,Con_ve!$C$6:$C$1005,$C339,Con_ve!$I$6:$I$1005,"Em negociação",Con_ve!$Q$6:$Q$1005,Cad_cl!BF$5)))</f>
        <v/>
      </c>
      <c r="BG339" s="134" t="str">
        <f>IF(ISERR(IF($C339="","",SUMIFS(Con_ve!$F$6:$F$1005,Con_ve!$C$6:$C$1005,$C339,Con_ve!$I$6:$I$1005,"Em negociação",Con_ve!$Q$6:$Q$1005,Cad_cl!BG$5))),"",IF($C339="","",SUMIFS(Con_ve!$F$6:$F$1005,Con_ve!$C$6:$C$1005,$C339,Con_ve!$I$6:$I$1005,"Em negociação",Con_ve!$Q$6:$Q$1005,Cad_cl!BG$5)))</f>
        <v/>
      </c>
      <c r="BH339" s="134" t="str">
        <f>IF(ISERR(IF($C339="","",SUMIFS(Con_ve!$F$6:$F$1005,Con_ve!$C$6:$C$1005,$C339,Con_ve!$I$6:$I$1005,"Em negociação",Con_ve!$Q$6:$Q$1005,Cad_cl!BH$5))),"",IF($C339="","",SUMIFS(Con_ve!$F$6:$F$1005,Con_ve!$C$6:$C$1005,$C339,Con_ve!$I$6:$I$1005,"Em negociação",Con_ve!$Q$6:$Q$1005,Cad_cl!BH$5)))</f>
        <v/>
      </c>
      <c r="BI339" s="134" t="str">
        <f>IF(ISERR(IF($C339="","",SUMIFS(Con_ve!$F$6:$F$1005,Con_ve!$C$6:$C$1005,$C339,Con_ve!$I$6:$I$1005,"Em negociação",Con_ve!$Q$6:$Q$1005,Cad_cl!BI$5))),"",IF($C339="","",SUMIFS(Con_ve!$F$6:$F$1005,Con_ve!$C$6:$C$1005,$C339,Con_ve!$I$6:$I$1005,"Em negociação",Con_ve!$Q$6:$Q$1005,Cad_cl!BI$5)))</f>
        <v/>
      </c>
      <c r="BJ339" s="134" t="str">
        <f>IF(ISERR(IF($C339="","",SUMIFS(Con_ve!$F$6:$F$1005,Con_ve!$C$6:$C$1005,$C339,Con_ve!$I$6:$I$1005,"Em negociação",Con_ve!$Q$6:$Q$1005,Cad_cl!BJ$5))),"",IF($C339="","",SUMIFS(Con_ve!$F$6:$F$1005,Con_ve!$C$6:$C$1005,$C339,Con_ve!$I$6:$I$1005,"Em negociação",Con_ve!$Q$6:$Q$1005,Cad_cl!BJ$5)))</f>
        <v/>
      </c>
      <c r="BK339" s="134" t="str">
        <f>IF(ISERR(IF($C339="","",SUMIFS(Con_ve!$F$6:$F$1005,Con_ve!$C$6:$C$1005,$C339,Con_ve!$I$6:$I$1005,"Em negociação",Con_ve!$Q$6:$Q$1005,Cad_cl!BK$5))),"",IF($C339="","",SUMIFS(Con_ve!$F$6:$F$1005,Con_ve!$C$6:$C$1005,$C339,Con_ve!$I$6:$I$1005,"Em negociação",Con_ve!$Q$6:$Q$1005,Cad_cl!BK$5)))</f>
        <v/>
      </c>
      <c r="BL339" s="134" t="str">
        <f>IF(ISERR(IF($C339="","",SUMIFS(Con_ve!$F$6:$F$1005,Con_ve!$C$6:$C$1005,$C339,Con_ve!$I$6:$I$1005,"Em negociação",Con_ve!$Q$6:$Q$1005,Cad_cl!BL$5))),"",IF($C339="","",SUMIFS(Con_ve!$F$6:$F$1005,Con_ve!$C$6:$C$1005,$C339,Con_ve!$I$6:$I$1005,"Em negociação",Con_ve!$Q$6:$Q$1005,Cad_cl!BL$5)))</f>
        <v/>
      </c>
      <c r="BM339" s="134" t="str">
        <f>IF(ISERR(IF($C339="","",SUMIFS(Con_ve!$F$6:$F$1005,Con_ve!$C$6:$C$1005,$C339,Con_ve!$I$6:$I$1005,"Em negociação",Con_ve!$Q$6:$Q$1005,Cad_cl!BM$5))),"",IF($C339="","",SUMIFS(Con_ve!$F$6:$F$1005,Con_ve!$C$6:$C$1005,$C339,Con_ve!$I$6:$I$1005,"Em negociação",Con_ve!$Q$6:$Q$1005,Cad_cl!BM$5)))</f>
        <v/>
      </c>
      <c r="BN339" s="134" t="str">
        <f>IF(ISERR(IF($C339="","",SUMIFS(Con_ve!$F$6:$F$1005,Con_ve!$C$6:$C$1005,$C339,Con_ve!$I$6:$I$1005,"Em negociação",Con_ve!$Q$6:$Q$1005,Cad_cl!BN$5))),"",IF($C339="","",SUMIFS(Con_ve!$F$6:$F$1005,Con_ve!$C$6:$C$1005,$C339,Con_ve!$I$6:$I$1005,"Em negociação",Con_ve!$Q$6:$Q$1005,Cad_cl!BN$5)))</f>
        <v/>
      </c>
      <c r="BO339" s="134" t="str">
        <f>IF(ISERR(IF($C339="","",SUMIFS(Con_ve!$F$6:$F$1005,Con_ve!$C$6:$C$1005,$C339,Con_ve!$I$6:$I$1005,"Em negociação",Con_ve!$Q$6:$Q$1005,Cad_cl!BO$5))),"",IF($C339="","",SUMIFS(Con_ve!$F$6:$F$1005,Con_ve!$C$6:$C$1005,$C339,Con_ve!$I$6:$I$1005,"Em negociação",Con_ve!$Q$6:$Q$1005,Cad_cl!BO$5)))</f>
        <v/>
      </c>
      <c r="BP339" s="134">
        <f t="shared" si="16"/>
        <v>0</v>
      </c>
      <c r="BR339" s="125" t="str">
        <f>IF(ISERR(IF(AND($I339=Re_lo!$E$5,BR$5=VLOOKUP(Re_lo!$H$5,Re_lo!$N$5:$O$16,2,0)),AP339,"")),"",IF(AND($I339=Re_lo!$E$5,BR$5=VLOOKUP(Re_lo!$H$5,Re_lo!$N$5:$O$16,2,0)),AP339,""))</f>
        <v/>
      </c>
      <c r="BS339" s="125" t="str">
        <f>IF(ISERR(IF(AND($I339=Re_lo!$E$5,BS$5=VLOOKUP(Re_lo!$H$5,Re_lo!$N$5:$O$16,2,0)),AQ339,"")),"",IF(AND($I339=Re_lo!$E$5,BS$5=VLOOKUP(Re_lo!$H$5,Re_lo!$N$5:$O$16,2,0)),AQ339,""))</f>
        <v/>
      </c>
      <c r="BT339" s="125" t="str">
        <f>IF(ISERR(IF(AND($I339=Re_lo!$E$5,BT$5=VLOOKUP(Re_lo!$H$5,Re_lo!$N$5:$O$16,2,0)),AR339,"")),"",IF(AND($I339=Re_lo!$E$5,BT$5=VLOOKUP(Re_lo!$H$5,Re_lo!$N$5:$O$16,2,0)),AR339,""))</f>
        <v/>
      </c>
      <c r="BU339" s="125" t="str">
        <f>IF(ISERR(IF(AND($I339=Re_lo!$E$5,BU$5=VLOOKUP(Re_lo!$H$5,Re_lo!$N$5:$O$16,2,0)),AS339,"")),"",IF(AND($I339=Re_lo!$E$5,BU$5=VLOOKUP(Re_lo!$H$5,Re_lo!$N$5:$O$16,2,0)),AS339,""))</f>
        <v/>
      </c>
      <c r="BV339" s="125" t="str">
        <f>IF(ISERR(IF(AND($I339=Re_lo!$E$5,BV$5=VLOOKUP(Re_lo!$H$5,Re_lo!$N$5:$O$16,2,0)),AT339,"")),"",IF(AND($I339=Re_lo!$E$5,BV$5=VLOOKUP(Re_lo!$H$5,Re_lo!$N$5:$O$16,2,0)),AT339,""))</f>
        <v/>
      </c>
      <c r="BW339" s="125" t="str">
        <f>IF(ISERR(IF(AND($I339=Re_lo!$E$5,BW$5=VLOOKUP(Re_lo!$H$5,Re_lo!$N$5:$O$16,2,0)),AU339,"")),"",IF(AND($I339=Re_lo!$E$5,BW$5=VLOOKUP(Re_lo!$H$5,Re_lo!$N$5:$O$16,2,0)),AU339,""))</f>
        <v/>
      </c>
      <c r="BX339" s="125" t="str">
        <f>IF(ISERR(IF(AND($I339=Re_lo!$E$5,BX$5=VLOOKUP(Re_lo!$H$5,Re_lo!$N$5:$O$16,2,0)),AV339,"")),"",IF(AND($I339=Re_lo!$E$5,BX$5=VLOOKUP(Re_lo!$H$5,Re_lo!$N$5:$O$16,2,0)),AV339,""))</f>
        <v/>
      </c>
      <c r="BY339" s="125" t="str">
        <f>IF(ISERR(IF(AND($I339=Re_lo!$E$5,BY$5=VLOOKUP(Re_lo!$H$5,Re_lo!$N$5:$O$16,2,0)),AW339,"")),"",IF(AND($I339=Re_lo!$E$5,BY$5=VLOOKUP(Re_lo!$H$5,Re_lo!$N$5:$O$16,2,0)),AW339,""))</f>
        <v/>
      </c>
      <c r="BZ339" s="125" t="str">
        <f>IF(ISERR(IF(AND($I339=Re_lo!$E$5,BZ$5=VLOOKUP(Re_lo!$H$5,Re_lo!$N$5:$O$16,2,0)),AX339,"")),"",IF(AND($I339=Re_lo!$E$5,BZ$5=VLOOKUP(Re_lo!$H$5,Re_lo!$N$5:$O$16,2,0)),AX339,""))</f>
        <v/>
      </c>
      <c r="CA339" s="125" t="str">
        <f>IF(ISERR(IF(AND($I339=Re_lo!$E$5,CA$5=VLOOKUP(Re_lo!$H$5,Re_lo!$N$5:$O$16,2,0)),AY339,"")),"",IF(AND($I339=Re_lo!$E$5,CA$5=VLOOKUP(Re_lo!$H$5,Re_lo!$N$5:$O$16,2,0)),AY339,""))</f>
        <v/>
      </c>
      <c r="CB339" s="125" t="str">
        <f>IF(ISERR(IF(AND($I339=Re_lo!$E$5,CB$5=VLOOKUP(Re_lo!$H$5,Re_lo!$N$5:$O$16,2,0)),AZ339,"")),"",IF(AND($I339=Re_lo!$E$5,CB$5=VLOOKUP(Re_lo!$H$5,Re_lo!$N$5:$O$16,2,0)),AZ339,""))</f>
        <v/>
      </c>
      <c r="CC339" s="125" t="str">
        <f>IF(ISERR(IF(AND($I339=Re_lo!$E$5,CC$5=VLOOKUP(Re_lo!$H$5,Re_lo!$N$5:$O$16,2,0)),BA339,"")),"",IF(AND($I339=Re_lo!$E$5,CC$5=VLOOKUP(Re_lo!$H$5,Re_lo!$N$5:$O$16,2,0)),BA339,""))</f>
        <v/>
      </c>
      <c r="CD339" s="125" t="str">
        <f>IF(ISERR(IF(AND($I339=Re_lo!$E$5,CD$5=VLOOKUP(Re_lo!$H$5,Re_lo!$N$5:$O$16,2,0)),BB339,"")),"",IF(AND($I339=Re_lo!$E$5,CD$5=VLOOKUP(Re_lo!$H$5,Re_lo!$N$5:$O$16,2,0)),BB339,""))</f>
        <v/>
      </c>
      <c r="CF339" s="125" t="str">
        <f>IF($C339="","",COUNTIFS(Con_ve!$C$6:$C$1005,$C339,Con_ve!$Q$6:$Q$1005,Cad_cl!CF$5))</f>
        <v/>
      </c>
      <c r="CG339" s="125" t="str">
        <f>IF($C339="","",COUNTIFS(Con_ve!$C$6:$C$1005,$C339,Con_ve!$Q$6:$Q$1005,Cad_cl!CG$5))</f>
        <v/>
      </c>
      <c r="CH339" s="125" t="str">
        <f>IF($C339="","",COUNTIFS(Con_ve!$C$6:$C$1005,$C339,Con_ve!$Q$6:$Q$1005,Cad_cl!CH$5))</f>
        <v/>
      </c>
      <c r="CI339" s="125" t="str">
        <f>IF($C339="","",COUNTIFS(Con_ve!$C$6:$C$1005,$C339,Con_ve!$Q$6:$Q$1005,Cad_cl!CI$5))</f>
        <v/>
      </c>
      <c r="CJ339" s="125" t="str">
        <f>IF($C339="","",COUNTIFS(Con_ve!$C$6:$C$1005,$C339,Con_ve!$Q$6:$Q$1005,Cad_cl!CJ$5))</f>
        <v/>
      </c>
      <c r="CK339" s="125" t="str">
        <f>IF($C339="","",COUNTIFS(Con_ve!$C$6:$C$1005,$C339,Con_ve!$Q$6:$Q$1005,Cad_cl!CK$5))</f>
        <v/>
      </c>
      <c r="CL339" s="125" t="str">
        <f>IF($C339="","",COUNTIFS(Con_ve!$C$6:$C$1005,$C339,Con_ve!$Q$6:$Q$1005,Cad_cl!CL$5))</f>
        <v/>
      </c>
      <c r="CM339" s="125" t="str">
        <f>IF($C339="","",COUNTIFS(Con_ve!$C$6:$C$1005,$C339,Con_ve!$Q$6:$Q$1005,Cad_cl!CM$5))</f>
        <v/>
      </c>
      <c r="CN339" s="125" t="str">
        <f>IF($C339="","",COUNTIFS(Con_ve!$C$6:$C$1005,$C339,Con_ve!$Q$6:$Q$1005,Cad_cl!CN$5))</f>
        <v/>
      </c>
      <c r="CO339" s="125" t="str">
        <f>IF($C339="","",COUNTIFS(Con_ve!$C$6:$C$1005,$C339,Con_ve!$Q$6:$Q$1005,Cad_cl!CO$5))</f>
        <v/>
      </c>
      <c r="CP339" s="125" t="str">
        <f>IF($C339="","",COUNTIFS(Con_ve!$C$6:$C$1005,$C339,Con_ve!$Q$6:$Q$1005,Cad_cl!CP$5))</f>
        <v/>
      </c>
      <c r="CQ339" s="125" t="str">
        <f>IF($C339="","",COUNTIFS(Con_ve!$C$6:$C$1005,$C339,Con_ve!$Q$6:$Q$1005,Cad_cl!CQ$5))</f>
        <v/>
      </c>
      <c r="CR339" s="125">
        <f t="shared" si="17"/>
        <v>0</v>
      </c>
    </row>
    <row r="340" spans="3:96" ht="30" customHeight="1">
      <c r="C340" s="153"/>
      <c r="D340" s="153"/>
      <c r="E340" s="154"/>
      <c r="F340" s="153"/>
      <c r="G340" s="155"/>
      <c r="H340" s="153"/>
      <c r="I340" s="153"/>
      <c r="J340" s="132" t="s">
        <v>309</v>
      </c>
      <c r="K340" s="133" t="s">
        <v>309</v>
      </c>
      <c r="L340" s="153"/>
      <c r="M340" s="153"/>
      <c r="N340" s="153"/>
      <c r="O340" s="153"/>
      <c r="P340" s="153"/>
      <c r="Q340" s="153"/>
      <c r="AP340" s="134" t="str">
        <f>IF(ISERR(IF($C340="","",SUMIFS(Con_ve!$F$6:$F$1005,Con_ve!$C$6:$C$1005,$C340,Con_ve!$I$6:$I$1005,"Fechada",Con_ve!$Q$6:$Q$1005,Cad_cl!AP$5))),"",IF($C340="","",SUMIFS(Con_ve!$F$6:$F$1005,Con_ve!$C$6:$C$1005,$C340,Con_ve!$I$6:$I$1005,"Fechada",Con_ve!$Q$6:$Q$1005,Cad_cl!AP$5)))</f>
        <v/>
      </c>
      <c r="AQ340" s="134" t="str">
        <f>IF(ISERR(IF($C340="","",SUMIFS(Con_ve!$F$6:$F$1005,Con_ve!$C$6:$C$1005,$C340,Con_ve!$I$6:$I$1005,"Fechada",Con_ve!$Q$6:$Q$1005,Cad_cl!AQ$5))),"",IF($C340="","",SUMIFS(Con_ve!$F$6:$F$1005,Con_ve!$C$6:$C$1005,$C340,Con_ve!$I$6:$I$1005,"Fechada",Con_ve!$Q$6:$Q$1005,Cad_cl!AQ$5)))</f>
        <v/>
      </c>
      <c r="AR340" s="134" t="str">
        <f>IF(ISERR(IF($C340="","",SUMIFS(Con_ve!$F$6:$F$1005,Con_ve!$C$6:$C$1005,$C340,Con_ve!$I$6:$I$1005,"Fechada",Con_ve!$Q$6:$Q$1005,Cad_cl!AR$5))),"",IF($C340="","",SUMIFS(Con_ve!$F$6:$F$1005,Con_ve!$C$6:$C$1005,$C340,Con_ve!$I$6:$I$1005,"Fechada",Con_ve!$Q$6:$Q$1005,Cad_cl!AR$5)))</f>
        <v/>
      </c>
      <c r="AS340" s="134" t="str">
        <f>IF(ISERR(IF($C340="","",SUMIFS(Con_ve!$F$6:$F$1005,Con_ve!$C$6:$C$1005,$C340,Con_ve!$I$6:$I$1005,"Fechada",Con_ve!$Q$6:$Q$1005,Cad_cl!AS$5))),"",IF($C340="","",SUMIFS(Con_ve!$F$6:$F$1005,Con_ve!$C$6:$C$1005,$C340,Con_ve!$I$6:$I$1005,"Fechada",Con_ve!$Q$6:$Q$1005,Cad_cl!AS$5)))</f>
        <v/>
      </c>
      <c r="AT340" s="134" t="str">
        <f>IF(ISERR(IF($C340="","",SUMIFS(Con_ve!$F$6:$F$1005,Con_ve!$C$6:$C$1005,$C340,Con_ve!$I$6:$I$1005,"Fechada",Con_ve!$Q$6:$Q$1005,Cad_cl!AT$5))),"",IF($C340="","",SUMIFS(Con_ve!$F$6:$F$1005,Con_ve!$C$6:$C$1005,$C340,Con_ve!$I$6:$I$1005,"Fechada",Con_ve!$Q$6:$Q$1005,Cad_cl!AT$5)))</f>
        <v/>
      </c>
      <c r="AU340" s="134" t="str">
        <f>IF(ISERR(IF($C340="","",SUMIFS(Con_ve!$F$6:$F$1005,Con_ve!$C$6:$C$1005,$C340,Con_ve!$I$6:$I$1005,"Fechada",Con_ve!$Q$6:$Q$1005,Cad_cl!AU$5))),"",IF($C340="","",SUMIFS(Con_ve!$F$6:$F$1005,Con_ve!$C$6:$C$1005,$C340,Con_ve!$I$6:$I$1005,"Fechada",Con_ve!$Q$6:$Q$1005,Cad_cl!AU$5)))</f>
        <v/>
      </c>
      <c r="AV340" s="134" t="str">
        <f>IF(ISERR(IF($C340="","",SUMIFS(Con_ve!$F$6:$F$1005,Con_ve!$C$6:$C$1005,$C340,Con_ve!$I$6:$I$1005,"Fechada",Con_ve!$Q$6:$Q$1005,Cad_cl!AV$5))),"",IF($C340="","",SUMIFS(Con_ve!$F$6:$F$1005,Con_ve!$C$6:$C$1005,$C340,Con_ve!$I$6:$I$1005,"Fechada",Con_ve!$Q$6:$Q$1005,Cad_cl!AV$5)))</f>
        <v/>
      </c>
      <c r="AW340" s="134" t="str">
        <f>IF(ISERR(IF($C340="","",SUMIFS(Con_ve!$F$6:$F$1005,Con_ve!$C$6:$C$1005,$C340,Con_ve!$I$6:$I$1005,"Fechada",Con_ve!$Q$6:$Q$1005,Cad_cl!AW$5))),"",IF($C340="","",SUMIFS(Con_ve!$F$6:$F$1005,Con_ve!$C$6:$C$1005,$C340,Con_ve!$I$6:$I$1005,"Fechada",Con_ve!$Q$6:$Q$1005,Cad_cl!AW$5)))</f>
        <v/>
      </c>
      <c r="AX340" s="134" t="str">
        <f>IF(ISERR(IF($C340="","",SUMIFS(Con_ve!$F$6:$F$1005,Con_ve!$C$6:$C$1005,$C340,Con_ve!$I$6:$I$1005,"Fechada",Con_ve!$Q$6:$Q$1005,Cad_cl!AX$5))),"",IF($C340="","",SUMIFS(Con_ve!$F$6:$F$1005,Con_ve!$C$6:$C$1005,$C340,Con_ve!$I$6:$I$1005,"Fechada",Con_ve!$Q$6:$Q$1005,Cad_cl!AX$5)))</f>
        <v/>
      </c>
      <c r="AY340" s="134" t="str">
        <f>IF(ISERR(IF($C340="","",SUMIFS(Con_ve!$F$6:$F$1005,Con_ve!$C$6:$C$1005,$C340,Con_ve!$I$6:$I$1005,"Fechada",Con_ve!$Q$6:$Q$1005,Cad_cl!AY$5))),"",IF($C340="","",SUMIFS(Con_ve!$F$6:$F$1005,Con_ve!$C$6:$C$1005,$C340,Con_ve!$I$6:$I$1005,"Fechada",Con_ve!$Q$6:$Q$1005,Cad_cl!AY$5)))</f>
        <v/>
      </c>
      <c r="AZ340" s="134" t="str">
        <f>IF(ISERR(IF($C340="","",SUMIFS(Con_ve!$F$6:$F$1005,Con_ve!$C$6:$C$1005,$C340,Con_ve!$I$6:$I$1005,"Fechada",Con_ve!$Q$6:$Q$1005,Cad_cl!AZ$5))),"",IF($C340="","",SUMIFS(Con_ve!$F$6:$F$1005,Con_ve!$C$6:$C$1005,$C340,Con_ve!$I$6:$I$1005,"Fechada",Con_ve!$Q$6:$Q$1005,Cad_cl!AZ$5)))</f>
        <v/>
      </c>
      <c r="BA340" s="134" t="str">
        <f>IF(ISERR(IF($C340="","",SUMIFS(Con_ve!$F$6:$F$1005,Con_ve!$C$6:$C$1005,$C340,Con_ve!$I$6:$I$1005,"Fechada",Con_ve!$Q$6:$Q$1005,Cad_cl!BA$5))),"",IF($C340="","",SUMIFS(Con_ve!$F$6:$F$1005,Con_ve!$C$6:$C$1005,$C340,Con_ve!$I$6:$I$1005,"Fechada",Con_ve!$Q$6:$Q$1005,Cad_cl!BA$5)))</f>
        <v/>
      </c>
      <c r="BB340" s="134">
        <f t="shared" si="15"/>
        <v>0</v>
      </c>
      <c r="BD340" s="134" t="str">
        <f>IF(ISERR(IF($C340="","",SUMIFS(Con_ve!$F$6:$F$1005,Con_ve!$C$6:$C$1005,$C340,Con_ve!$I$6:$I$1005,"Em negociação",Con_ve!$Q$6:$Q$1005,Cad_cl!BD$5))),"",IF($C340="","",SUMIFS(Con_ve!$F$6:$F$1005,Con_ve!$C$6:$C$1005,$C340,Con_ve!$I$6:$I$1005,"Em negociação",Con_ve!$Q$6:$Q$1005,Cad_cl!BD$5)))</f>
        <v/>
      </c>
      <c r="BE340" s="134" t="str">
        <f>IF(ISERR(IF($C340="","",SUMIFS(Con_ve!$F$6:$F$1005,Con_ve!$C$6:$C$1005,$C340,Con_ve!$I$6:$I$1005,"Em negociação",Con_ve!$Q$6:$Q$1005,Cad_cl!BE$5))),"",IF($C340="","",SUMIFS(Con_ve!$F$6:$F$1005,Con_ve!$C$6:$C$1005,$C340,Con_ve!$I$6:$I$1005,"Em negociação",Con_ve!$Q$6:$Q$1005,Cad_cl!BE$5)))</f>
        <v/>
      </c>
      <c r="BF340" s="134" t="str">
        <f>IF(ISERR(IF($C340="","",SUMIFS(Con_ve!$F$6:$F$1005,Con_ve!$C$6:$C$1005,$C340,Con_ve!$I$6:$I$1005,"Em negociação",Con_ve!$Q$6:$Q$1005,Cad_cl!BF$5))),"",IF($C340="","",SUMIFS(Con_ve!$F$6:$F$1005,Con_ve!$C$6:$C$1005,$C340,Con_ve!$I$6:$I$1005,"Em negociação",Con_ve!$Q$6:$Q$1005,Cad_cl!BF$5)))</f>
        <v/>
      </c>
      <c r="BG340" s="134" t="str">
        <f>IF(ISERR(IF($C340="","",SUMIFS(Con_ve!$F$6:$F$1005,Con_ve!$C$6:$C$1005,$C340,Con_ve!$I$6:$I$1005,"Em negociação",Con_ve!$Q$6:$Q$1005,Cad_cl!BG$5))),"",IF($C340="","",SUMIFS(Con_ve!$F$6:$F$1005,Con_ve!$C$6:$C$1005,$C340,Con_ve!$I$6:$I$1005,"Em negociação",Con_ve!$Q$6:$Q$1005,Cad_cl!BG$5)))</f>
        <v/>
      </c>
      <c r="BH340" s="134" t="str">
        <f>IF(ISERR(IF($C340="","",SUMIFS(Con_ve!$F$6:$F$1005,Con_ve!$C$6:$C$1005,$C340,Con_ve!$I$6:$I$1005,"Em negociação",Con_ve!$Q$6:$Q$1005,Cad_cl!BH$5))),"",IF($C340="","",SUMIFS(Con_ve!$F$6:$F$1005,Con_ve!$C$6:$C$1005,$C340,Con_ve!$I$6:$I$1005,"Em negociação",Con_ve!$Q$6:$Q$1005,Cad_cl!BH$5)))</f>
        <v/>
      </c>
      <c r="BI340" s="134" t="str">
        <f>IF(ISERR(IF($C340="","",SUMIFS(Con_ve!$F$6:$F$1005,Con_ve!$C$6:$C$1005,$C340,Con_ve!$I$6:$I$1005,"Em negociação",Con_ve!$Q$6:$Q$1005,Cad_cl!BI$5))),"",IF($C340="","",SUMIFS(Con_ve!$F$6:$F$1005,Con_ve!$C$6:$C$1005,$C340,Con_ve!$I$6:$I$1005,"Em negociação",Con_ve!$Q$6:$Q$1005,Cad_cl!BI$5)))</f>
        <v/>
      </c>
      <c r="BJ340" s="134" t="str">
        <f>IF(ISERR(IF($C340="","",SUMIFS(Con_ve!$F$6:$F$1005,Con_ve!$C$6:$C$1005,$C340,Con_ve!$I$6:$I$1005,"Em negociação",Con_ve!$Q$6:$Q$1005,Cad_cl!BJ$5))),"",IF($C340="","",SUMIFS(Con_ve!$F$6:$F$1005,Con_ve!$C$6:$C$1005,$C340,Con_ve!$I$6:$I$1005,"Em negociação",Con_ve!$Q$6:$Q$1005,Cad_cl!BJ$5)))</f>
        <v/>
      </c>
      <c r="BK340" s="134" t="str">
        <f>IF(ISERR(IF($C340="","",SUMIFS(Con_ve!$F$6:$F$1005,Con_ve!$C$6:$C$1005,$C340,Con_ve!$I$6:$I$1005,"Em negociação",Con_ve!$Q$6:$Q$1005,Cad_cl!BK$5))),"",IF($C340="","",SUMIFS(Con_ve!$F$6:$F$1005,Con_ve!$C$6:$C$1005,$C340,Con_ve!$I$6:$I$1005,"Em negociação",Con_ve!$Q$6:$Q$1005,Cad_cl!BK$5)))</f>
        <v/>
      </c>
      <c r="BL340" s="134" t="str">
        <f>IF(ISERR(IF($C340="","",SUMIFS(Con_ve!$F$6:$F$1005,Con_ve!$C$6:$C$1005,$C340,Con_ve!$I$6:$I$1005,"Em negociação",Con_ve!$Q$6:$Q$1005,Cad_cl!BL$5))),"",IF($C340="","",SUMIFS(Con_ve!$F$6:$F$1005,Con_ve!$C$6:$C$1005,$C340,Con_ve!$I$6:$I$1005,"Em negociação",Con_ve!$Q$6:$Q$1005,Cad_cl!BL$5)))</f>
        <v/>
      </c>
      <c r="BM340" s="134" t="str">
        <f>IF(ISERR(IF($C340="","",SUMIFS(Con_ve!$F$6:$F$1005,Con_ve!$C$6:$C$1005,$C340,Con_ve!$I$6:$I$1005,"Em negociação",Con_ve!$Q$6:$Q$1005,Cad_cl!BM$5))),"",IF($C340="","",SUMIFS(Con_ve!$F$6:$F$1005,Con_ve!$C$6:$C$1005,$C340,Con_ve!$I$6:$I$1005,"Em negociação",Con_ve!$Q$6:$Q$1005,Cad_cl!BM$5)))</f>
        <v/>
      </c>
      <c r="BN340" s="134" t="str">
        <f>IF(ISERR(IF($C340="","",SUMIFS(Con_ve!$F$6:$F$1005,Con_ve!$C$6:$C$1005,$C340,Con_ve!$I$6:$I$1005,"Em negociação",Con_ve!$Q$6:$Q$1005,Cad_cl!BN$5))),"",IF($C340="","",SUMIFS(Con_ve!$F$6:$F$1005,Con_ve!$C$6:$C$1005,$C340,Con_ve!$I$6:$I$1005,"Em negociação",Con_ve!$Q$6:$Q$1005,Cad_cl!BN$5)))</f>
        <v/>
      </c>
      <c r="BO340" s="134" t="str">
        <f>IF(ISERR(IF($C340="","",SUMIFS(Con_ve!$F$6:$F$1005,Con_ve!$C$6:$C$1005,$C340,Con_ve!$I$6:$I$1005,"Em negociação",Con_ve!$Q$6:$Q$1005,Cad_cl!BO$5))),"",IF($C340="","",SUMIFS(Con_ve!$F$6:$F$1005,Con_ve!$C$6:$C$1005,$C340,Con_ve!$I$6:$I$1005,"Em negociação",Con_ve!$Q$6:$Q$1005,Cad_cl!BO$5)))</f>
        <v/>
      </c>
      <c r="BP340" s="134">
        <f t="shared" si="16"/>
        <v>0</v>
      </c>
      <c r="BR340" s="125" t="str">
        <f>IF(ISERR(IF(AND($I340=Re_lo!$E$5,BR$5=VLOOKUP(Re_lo!$H$5,Re_lo!$N$5:$O$16,2,0)),AP340,"")),"",IF(AND($I340=Re_lo!$E$5,BR$5=VLOOKUP(Re_lo!$H$5,Re_lo!$N$5:$O$16,2,0)),AP340,""))</f>
        <v/>
      </c>
      <c r="BS340" s="125" t="str">
        <f>IF(ISERR(IF(AND($I340=Re_lo!$E$5,BS$5=VLOOKUP(Re_lo!$H$5,Re_lo!$N$5:$O$16,2,0)),AQ340,"")),"",IF(AND($I340=Re_lo!$E$5,BS$5=VLOOKUP(Re_lo!$H$5,Re_lo!$N$5:$O$16,2,0)),AQ340,""))</f>
        <v/>
      </c>
      <c r="BT340" s="125" t="str">
        <f>IF(ISERR(IF(AND($I340=Re_lo!$E$5,BT$5=VLOOKUP(Re_lo!$H$5,Re_lo!$N$5:$O$16,2,0)),AR340,"")),"",IF(AND($I340=Re_lo!$E$5,BT$5=VLOOKUP(Re_lo!$H$5,Re_lo!$N$5:$O$16,2,0)),AR340,""))</f>
        <v/>
      </c>
      <c r="BU340" s="125" t="str">
        <f>IF(ISERR(IF(AND($I340=Re_lo!$E$5,BU$5=VLOOKUP(Re_lo!$H$5,Re_lo!$N$5:$O$16,2,0)),AS340,"")),"",IF(AND($I340=Re_lo!$E$5,BU$5=VLOOKUP(Re_lo!$H$5,Re_lo!$N$5:$O$16,2,0)),AS340,""))</f>
        <v/>
      </c>
      <c r="BV340" s="125" t="str">
        <f>IF(ISERR(IF(AND($I340=Re_lo!$E$5,BV$5=VLOOKUP(Re_lo!$H$5,Re_lo!$N$5:$O$16,2,0)),AT340,"")),"",IF(AND($I340=Re_lo!$E$5,BV$5=VLOOKUP(Re_lo!$H$5,Re_lo!$N$5:$O$16,2,0)),AT340,""))</f>
        <v/>
      </c>
      <c r="BW340" s="125" t="str">
        <f>IF(ISERR(IF(AND($I340=Re_lo!$E$5,BW$5=VLOOKUP(Re_lo!$H$5,Re_lo!$N$5:$O$16,2,0)),AU340,"")),"",IF(AND($I340=Re_lo!$E$5,BW$5=VLOOKUP(Re_lo!$H$5,Re_lo!$N$5:$O$16,2,0)),AU340,""))</f>
        <v/>
      </c>
      <c r="BX340" s="125" t="str">
        <f>IF(ISERR(IF(AND($I340=Re_lo!$E$5,BX$5=VLOOKUP(Re_lo!$H$5,Re_lo!$N$5:$O$16,2,0)),AV340,"")),"",IF(AND($I340=Re_lo!$E$5,BX$5=VLOOKUP(Re_lo!$H$5,Re_lo!$N$5:$O$16,2,0)),AV340,""))</f>
        <v/>
      </c>
      <c r="BY340" s="125" t="str">
        <f>IF(ISERR(IF(AND($I340=Re_lo!$E$5,BY$5=VLOOKUP(Re_lo!$H$5,Re_lo!$N$5:$O$16,2,0)),AW340,"")),"",IF(AND($I340=Re_lo!$E$5,BY$5=VLOOKUP(Re_lo!$H$5,Re_lo!$N$5:$O$16,2,0)),AW340,""))</f>
        <v/>
      </c>
      <c r="BZ340" s="125" t="str">
        <f>IF(ISERR(IF(AND($I340=Re_lo!$E$5,BZ$5=VLOOKUP(Re_lo!$H$5,Re_lo!$N$5:$O$16,2,0)),AX340,"")),"",IF(AND($I340=Re_lo!$E$5,BZ$5=VLOOKUP(Re_lo!$H$5,Re_lo!$N$5:$O$16,2,0)),AX340,""))</f>
        <v/>
      </c>
      <c r="CA340" s="125" t="str">
        <f>IF(ISERR(IF(AND($I340=Re_lo!$E$5,CA$5=VLOOKUP(Re_lo!$H$5,Re_lo!$N$5:$O$16,2,0)),AY340,"")),"",IF(AND($I340=Re_lo!$E$5,CA$5=VLOOKUP(Re_lo!$H$5,Re_lo!$N$5:$O$16,2,0)),AY340,""))</f>
        <v/>
      </c>
      <c r="CB340" s="125" t="str">
        <f>IF(ISERR(IF(AND($I340=Re_lo!$E$5,CB$5=VLOOKUP(Re_lo!$H$5,Re_lo!$N$5:$O$16,2,0)),AZ340,"")),"",IF(AND($I340=Re_lo!$E$5,CB$5=VLOOKUP(Re_lo!$H$5,Re_lo!$N$5:$O$16,2,0)),AZ340,""))</f>
        <v/>
      </c>
      <c r="CC340" s="125" t="str">
        <f>IF(ISERR(IF(AND($I340=Re_lo!$E$5,CC$5=VLOOKUP(Re_lo!$H$5,Re_lo!$N$5:$O$16,2,0)),BA340,"")),"",IF(AND($I340=Re_lo!$E$5,CC$5=VLOOKUP(Re_lo!$H$5,Re_lo!$N$5:$O$16,2,0)),BA340,""))</f>
        <v/>
      </c>
      <c r="CD340" s="125" t="str">
        <f>IF(ISERR(IF(AND($I340=Re_lo!$E$5,CD$5=VLOOKUP(Re_lo!$H$5,Re_lo!$N$5:$O$16,2,0)),BB340,"")),"",IF(AND($I340=Re_lo!$E$5,CD$5=VLOOKUP(Re_lo!$H$5,Re_lo!$N$5:$O$16,2,0)),BB340,""))</f>
        <v/>
      </c>
      <c r="CF340" s="125" t="str">
        <f>IF($C340="","",COUNTIFS(Con_ve!$C$6:$C$1005,$C340,Con_ve!$Q$6:$Q$1005,Cad_cl!CF$5))</f>
        <v/>
      </c>
      <c r="CG340" s="125" t="str">
        <f>IF($C340="","",COUNTIFS(Con_ve!$C$6:$C$1005,$C340,Con_ve!$Q$6:$Q$1005,Cad_cl!CG$5))</f>
        <v/>
      </c>
      <c r="CH340" s="125" t="str">
        <f>IF($C340="","",COUNTIFS(Con_ve!$C$6:$C$1005,$C340,Con_ve!$Q$6:$Q$1005,Cad_cl!CH$5))</f>
        <v/>
      </c>
      <c r="CI340" s="125" t="str">
        <f>IF($C340="","",COUNTIFS(Con_ve!$C$6:$C$1005,$C340,Con_ve!$Q$6:$Q$1005,Cad_cl!CI$5))</f>
        <v/>
      </c>
      <c r="CJ340" s="125" t="str">
        <f>IF($C340="","",COUNTIFS(Con_ve!$C$6:$C$1005,$C340,Con_ve!$Q$6:$Q$1005,Cad_cl!CJ$5))</f>
        <v/>
      </c>
      <c r="CK340" s="125" t="str">
        <f>IF($C340="","",COUNTIFS(Con_ve!$C$6:$C$1005,$C340,Con_ve!$Q$6:$Q$1005,Cad_cl!CK$5))</f>
        <v/>
      </c>
      <c r="CL340" s="125" t="str">
        <f>IF($C340="","",COUNTIFS(Con_ve!$C$6:$C$1005,$C340,Con_ve!$Q$6:$Q$1005,Cad_cl!CL$5))</f>
        <v/>
      </c>
      <c r="CM340" s="125" t="str">
        <f>IF($C340="","",COUNTIFS(Con_ve!$C$6:$C$1005,$C340,Con_ve!$Q$6:$Q$1005,Cad_cl!CM$5))</f>
        <v/>
      </c>
      <c r="CN340" s="125" t="str">
        <f>IF($C340="","",COUNTIFS(Con_ve!$C$6:$C$1005,$C340,Con_ve!$Q$6:$Q$1005,Cad_cl!CN$5))</f>
        <v/>
      </c>
      <c r="CO340" s="125" t="str">
        <f>IF($C340="","",COUNTIFS(Con_ve!$C$6:$C$1005,$C340,Con_ve!$Q$6:$Q$1005,Cad_cl!CO$5))</f>
        <v/>
      </c>
      <c r="CP340" s="125" t="str">
        <f>IF($C340="","",COUNTIFS(Con_ve!$C$6:$C$1005,$C340,Con_ve!$Q$6:$Q$1005,Cad_cl!CP$5))</f>
        <v/>
      </c>
      <c r="CQ340" s="125" t="str">
        <f>IF($C340="","",COUNTIFS(Con_ve!$C$6:$C$1005,$C340,Con_ve!$Q$6:$Q$1005,Cad_cl!CQ$5))</f>
        <v/>
      </c>
      <c r="CR340" s="125">
        <f t="shared" si="17"/>
        <v>0</v>
      </c>
    </row>
    <row r="341" spans="3:96" ht="30" customHeight="1">
      <c r="C341" s="153"/>
      <c r="D341" s="153"/>
      <c r="E341" s="154"/>
      <c r="F341" s="153"/>
      <c r="G341" s="155"/>
      <c r="H341" s="153"/>
      <c r="I341" s="153"/>
      <c r="J341" s="132" t="s">
        <v>309</v>
      </c>
      <c r="K341" s="133" t="s">
        <v>309</v>
      </c>
      <c r="L341" s="153"/>
      <c r="M341" s="153"/>
      <c r="N341" s="153"/>
      <c r="O341" s="153"/>
      <c r="P341" s="153"/>
      <c r="Q341" s="153"/>
      <c r="AP341" s="134" t="str">
        <f>IF(ISERR(IF($C341="","",SUMIFS(Con_ve!$F$6:$F$1005,Con_ve!$C$6:$C$1005,$C341,Con_ve!$I$6:$I$1005,"Fechada",Con_ve!$Q$6:$Q$1005,Cad_cl!AP$5))),"",IF($C341="","",SUMIFS(Con_ve!$F$6:$F$1005,Con_ve!$C$6:$C$1005,$C341,Con_ve!$I$6:$I$1005,"Fechada",Con_ve!$Q$6:$Q$1005,Cad_cl!AP$5)))</f>
        <v/>
      </c>
      <c r="AQ341" s="134" t="str">
        <f>IF(ISERR(IF($C341="","",SUMIFS(Con_ve!$F$6:$F$1005,Con_ve!$C$6:$C$1005,$C341,Con_ve!$I$6:$I$1005,"Fechada",Con_ve!$Q$6:$Q$1005,Cad_cl!AQ$5))),"",IF($C341="","",SUMIFS(Con_ve!$F$6:$F$1005,Con_ve!$C$6:$C$1005,$C341,Con_ve!$I$6:$I$1005,"Fechada",Con_ve!$Q$6:$Q$1005,Cad_cl!AQ$5)))</f>
        <v/>
      </c>
      <c r="AR341" s="134" t="str">
        <f>IF(ISERR(IF($C341="","",SUMIFS(Con_ve!$F$6:$F$1005,Con_ve!$C$6:$C$1005,$C341,Con_ve!$I$6:$I$1005,"Fechada",Con_ve!$Q$6:$Q$1005,Cad_cl!AR$5))),"",IF($C341="","",SUMIFS(Con_ve!$F$6:$F$1005,Con_ve!$C$6:$C$1005,$C341,Con_ve!$I$6:$I$1005,"Fechada",Con_ve!$Q$6:$Q$1005,Cad_cl!AR$5)))</f>
        <v/>
      </c>
      <c r="AS341" s="134" t="str">
        <f>IF(ISERR(IF($C341="","",SUMIFS(Con_ve!$F$6:$F$1005,Con_ve!$C$6:$C$1005,$C341,Con_ve!$I$6:$I$1005,"Fechada",Con_ve!$Q$6:$Q$1005,Cad_cl!AS$5))),"",IF($C341="","",SUMIFS(Con_ve!$F$6:$F$1005,Con_ve!$C$6:$C$1005,$C341,Con_ve!$I$6:$I$1005,"Fechada",Con_ve!$Q$6:$Q$1005,Cad_cl!AS$5)))</f>
        <v/>
      </c>
      <c r="AT341" s="134" t="str">
        <f>IF(ISERR(IF($C341="","",SUMIFS(Con_ve!$F$6:$F$1005,Con_ve!$C$6:$C$1005,$C341,Con_ve!$I$6:$I$1005,"Fechada",Con_ve!$Q$6:$Q$1005,Cad_cl!AT$5))),"",IF($C341="","",SUMIFS(Con_ve!$F$6:$F$1005,Con_ve!$C$6:$C$1005,$C341,Con_ve!$I$6:$I$1005,"Fechada",Con_ve!$Q$6:$Q$1005,Cad_cl!AT$5)))</f>
        <v/>
      </c>
      <c r="AU341" s="134" t="str">
        <f>IF(ISERR(IF($C341="","",SUMIFS(Con_ve!$F$6:$F$1005,Con_ve!$C$6:$C$1005,$C341,Con_ve!$I$6:$I$1005,"Fechada",Con_ve!$Q$6:$Q$1005,Cad_cl!AU$5))),"",IF($C341="","",SUMIFS(Con_ve!$F$6:$F$1005,Con_ve!$C$6:$C$1005,$C341,Con_ve!$I$6:$I$1005,"Fechada",Con_ve!$Q$6:$Q$1005,Cad_cl!AU$5)))</f>
        <v/>
      </c>
      <c r="AV341" s="134" t="str">
        <f>IF(ISERR(IF($C341="","",SUMIFS(Con_ve!$F$6:$F$1005,Con_ve!$C$6:$C$1005,$C341,Con_ve!$I$6:$I$1005,"Fechada",Con_ve!$Q$6:$Q$1005,Cad_cl!AV$5))),"",IF($C341="","",SUMIFS(Con_ve!$F$6:$F$1005,Con_ve!$C$6:$C$1005,$C341,Con_ve!$I$6:$I$1005,"Fechada",Con_ve!$Q$6:$Q$1005,Cad_cl!AV$5)))</f>
        <v/>
      </c>
      <c r="AW341" s="134" t="str">
        <f>IF(ISERR(IF($C341="","",SUMIFS(Con_ve!$F$6:$F$1005,Con_ve!$C$6:$C$1005,$C341,Con_ve!$I$6:$I$1005,"Fechada",Con_ve!$Q$6:$Q$1005,Cad_cl!AW$5))),"",IF($C341="","",SUMIFS(Con_ve!$F$6:$F$1005,Con_ve!$C$6:$C$1005,$C341,Con_ve!$I$6:$I$1005,"Fechada",Con_ve!$Q$6:$Q$1005,Cad_cl!AW$5)))</f>
        <v/>
      </c>
      <c r="AX341" s="134" t="str">
        <f>IF(ISERR(IF($C341="","",SUMIFS(Con_ve!$F$6:$F$1005,Con_ve!$C$6:$C$1005,$C341,Con_ve!$I$6:$I$1005,"Fechada",Con_ve!$Q$6:$Q$1005,Cad_cl!AX$5))),"",IF($C341="","",SUMIFS(Con_ve!$F$6:$F$1005,Con_ve!$C$6:$C$1005,$C341,Con_ve!$I$6:$I$1005,"Fechada",Con_ve!$Q$6:$Q$1005,Cad_cl!AX$5)))</f>
        <v/>
      </c>
      <c r="AY341" s="134" t="str">
        <f>IF(ISERR(IF($C341="","",SUMIFS(Con_ve!$F$6:$F$1005,Con_ve!$C$6:$C$1005,$C341,Con_ve!$I$6:$I$1005,"Fechada",Con_ve!$Q$6:$Q$1005,Cad_cl!AY$5))),"",IF($C341="","",SUMIFS(Con_ve!$F$6:$F$1005,Con_ve!$C$6:$C$1005,$C341,Con_ve!$I$6:$I$1005,"Fechada",Con_ve!$Q$6:$Q$1005,Cad_cl!AY$5)))</f>
        <v/>
      </c>
      <c r="AZ341" s="134" t="str">
        <f>IF(ISERR(IF($C341="","",SUMIFS(Con_ve!$F$6:$F$1005,Con_ve!$C$6:$C$1005,$C341,Con_ve!$I$6:$I$1005,"Fechada",Con_ve!$Q$6:$Q$1005,Cad_cl!AZ$5))),"",IF($C341="","",SUMIFS(Con_ve!$F$6:$F$1005,Con_ve!$C$6:$C$1005,$C341,Con_ve!$I$6:$I$1005,"Fechada",Con_ve!$Q$6:$Q$1005,Cad_cl!AZ$5)))</f>
        <v/>
      </c>
      <c r="BA341" s="134" t="str">
        <f>IF(ISERR(IF($C341="","",SUMIFS(Con_ve!$F$6:$F$1005,Con_ve!$C$6:$C$1005,$C341,Con_ve!$I$6:$I$1005,"Fechada",Con_ve!$Q$6:$Q$1005,Cad_cl!BA$5))),"",IF($C341="","",SUMIFS(Con_ve!$F$6:$F$1005,Con_ve!$C$6:$C$1005,$C341,Con_ve!$I$6:$I$1005,"Fechada",Con_ve!$Q$6:$Q$1005,Cad_cl!BA$5)))</f>
        <v/>
      </c>
      <c r="BB341" s="134">
        <f t="shared" si="15"/>
        <v>0</v>
      </c>
      <c r="BD341" s="134" t="str">
        <f>IF(ISERR(IF($C341="","",SUMIFS(Con_ve!$F$6:$F$1005,Con_ve!$C$6:$C$1005,$C341,Con_ve!$I$6:$I$1005,"Em negociação",Con_ve!$Q$6:$Q$1005,Cad_cl!BD$5))),"",IF($C341="","",SUMIFS(Con_ve!$F$6:$F$1005,Con_ve!$C$6:$C$1005,$C341,Con_ve!$I$6:$I$1005,"Em negociação",Con_ve!$Q$6:$Q$1005,Cad_cl!BD$5)))</f>
        <v/>
      </c>
      <c r="BE341" s="134" t="str">
        <f>IF(ISERR(IF($C341="","",SUMIFS(Con_ve!$F$6:$F$1005,Con_ve!$C$6:$C$1005,$C341,Con_ve!$I$6:$I$1005,"Em negociação",Con_ve!$Q$6:$Q$1005,Cad_cl!BE$5))),"",IF($C341="","",SUMIFS(Con_ve!$F$6:$F$1005,Con_ve!$C$6:$C$1005,$C341,Con_ve!$I$6:$I$1005,"Em negociação",Con_ve!$Q$6:$Q$1005,Cad_cl!BE$5)))</f>
        <v/>
      </c>
      <c r="BF341" s="134" t="str">
        <f>IF(ISERR(IF($C341="","",SUMIFS(Con_ve!$F$6:$F$1005,Con_ve!$C$6:$C$1005,$C341,Con_ve!$I$6:$I$1005,"Em negociação",Con_ve!$Q$6:$Q$1005,Cad_cl!BF$5))),"",IF($C341="","",SUMIFS(Con_ve!$F$6:$F$1005,Con_ve!$C$6:$C$1005,$C341,Con_ve!$I$6:$I$1005,"Em negociação",Con_ve!$Q$6:$Q$1005,Cad_cl!BF$5)))</f>
        <v/>
      </c>
      <c r="BG341" s="134" t="str">
        <f>IF(ISERR(IF($C341="","",SUMIFS(Con_ve!$F$6:$F$1005,Con_ve!$C$6:$C$1005,$C341,Con_ve!$I$6:$I$1005,"Em negociação",Con_ve!$Q$6:$Q$1005,Cad_cl!BG$5))),"",IF($C341="","",SUMIFS(Con_ve!$F$6:$F$1005,Con_ve!$C$6:$C$1005,$C341,Con_ve!$I$6:$I$1005,"Em negociação",Con_ve!$Q$6:$Q$1005,Cad_cl!BG$5)))</f>
        <v/>
      </c>
      <c r="BH341" s="134" t="str">
        <f>IF(ISERR(IF($C341="","",SUMIFS(Con_ve!$F$6:$F$1005,Con_ve!$C$6:$C$1005,$C341,Con_ve!$I$6:$I$1005,"Em negociação",Con_ve!$Q$6:$Q$1005,Cad_cl!BH$5))),"",IF($C341="","",SUMIFS(Con_ve!$F$6:$F$1005,Con_ve!$C$6:$C$1005,$C341,Con_ve!$I$6:$I$1005,"Em negociação",Con_ve!$Q$6:$Q$1005,Cad_cl!BH$5)))</f>
        <v/>
      </c>
      <c r="BI341" s="134" t="str">
        <f>IF(ISERR(IF($C341="","",SUMIFS(Con_ve!$F$6:$F$1005,Con_ve!$C$6:$C$1005,$C341,Con_ve!$I$6:$I$1005,"Em negociação",Con_ve!$Q$6:$Q$1005,Cad_cl!BI$5))),"",IF($C341="","",SUMIFS(Con_ve!$F$6:$F$1005,Con_ve!$C$6:$C$1005,$C341,Con_ve!$I$6:$I$1005,"Em negociação",Con_ve!$Q$6:$Q$1005,Cad_cl!BI$5)))</f>
        <v/>
      </c>
      <c r="BJ341" s="134" t="str">
        <f>IF(ISERR(IF($C341="","",SUMIFS(Con_ve!$F$6:$F$1005,Con_ve!$C$6:$C$1005,$C341,Con_ve!$I$6:$I$1005,"Em negociação",Con_ve!$Q$6:$Q$1005,Cad_cl!BJ$5))),"",IF($C341="","",SUMIFS(Con_ve!$F$6:$F$1005,Con_ve!$C$6:$C$1005,$C341,Con_ve!$I$6:$I$1005,"Em negociação",Con_ve!$Q$6:$Q$1005,Cad_cl!BJ$5)))</f>
        <v/>
      </c>
      <c r="BK341" s="134" t="str">
        <f>IF(ISERR(IF($C341="","",SUMIFS(Con_ve!$F$6:$F$1005,Con_ve!$C$6:$C$1005,$C341,Con_ve!$I$6:$I$1005,"Em negociação",Con_ve!$Q$6:$Q$1005,Cad_cl!BK$5))),"",IF($C341="","",SUMIFS(Con_ve!$F$6:$F$1005,Con_ve!$C$6:$C$1005,$C341,Con_ve!$I$6:$I$1005,"Em negociação",Con_ve!$Q$6:$Q$1005,Cad_cl!BK$5)))</f>
        <v/>
      </c>
      <c r="BL341" s="134" t="str">
        <f>IF(ISERR(IF($C341="","",SUMIFS(Con_ve!$F$6:$F$1005,Con_ve!$C$6:$C$1005,$C341,Con_ve!$I$6:$I$1005,"Em negociação",Con_ve!$Q$6:$Q$1005,Cad_cl!BL$5))),"",IF($C341="","",SUMIFS(Con_ve!$F$6:$F$1005,Con_ve!$C$6:$C$1005,$C341,Con_ve!$I$6:$I$1005,"Em negociação",Con_ve!$Q$6:$Q$1005,Cad_cl!BL$5)))</f>
        <v/>
      </c>
      <c r="BM341" s="134" t="str">
        <f>IF(ISERR(IF($C341="","",SUMIFS(Con_ve!$F$6:$F$1005,Con_ve!$C$6:$C$1005,$C341,Con_ve!$I$6:$I$1005,"Em negociação",Con_ve!$Q$6:$Q$1005,Cad_cl!BM$5))),"",IF($C341="","",SUMIFS(Con_ve!$F$6:$F$1005,Con_ve!$C$6:$C$1005,$C341,Con_ve!$I$6:$I$1005,"Em negociação",Con_ve!$Q$6:$Q$1005,Cad_cl!BM$5)))</f>
        <v/>
      </c>
      <c r="BN341" s="134" t="str">
        <f>IF(ISERR(IF($C341="","",SUMIFS(Con_ve!$F$6:$F$1005,Con_ve!$C$6:$C$1005,$C341,Con_ve!$I$6:$I$1005,"Em negociação",Con_ve!$Q$6:$Q$1005,Cad_cl!BN$5))),"",IF($C341="","",SUMIFS(Con_ve!$F$6:$F$1005,Con_ve!$C$6:$C$1005,$C341,Con_ve!$I$6:$I$1005,"Em negociação",Con_ve!$Q$6:$Q$1005,Cad_cl!BN$5)))</f>
        <v/>
      </c>
      <c r="BO341" s="134" t="str">
        <f>IF(ISERR(IF($C341="","",SUMIFS(Con_ve!$F$6:$F$1005,Con_ve!$C$6:$C$1005,$C341,Con_ve!$I$6:$I$1005,"Em negociação",Con_ve!$Q$6:$Q$1005,Cad_cl!BO$5))),"",IF($C341="","",SUMIFS(Con_ve!$F$6:$F$1005,Con_ve!$C$6:$C$1005,$C341,Con_ve!$I$6:$I$1005,"Em negociação",Con_ve!$Q$6:$Q$1005,Cad_cl!BO$5)))</f>
        <v/>
      </c>
      <c r="BP341" s="134">
        <f t="shared" si="16"/>
        <v>0</v>
      </c>
      <c r="BR341" s="125" t="str">
        <f>IF(ISERR(IF(AND($I341=Re_lo!$E$5,BR$5=VLOOKUP(Re_lo!$H$5,Re_lo!$N$5:$O$16,2,0)),AP341,"")),"",IF(AND($I341=Re_lo!$E$5,BR$5=VLOOKUP(Re_lo!$H$5,Re_lo!$N$5:$O$16,2,0)),AP341,""))</f>
        <v/>
      </c>
      <c r="BS341" s="125" t="str">
        <f>IF(ISERR(IF(AND($I341=Re_lo!$E$5,BS$5=VLOOKUP(Re_lo!$H$5,Re_lo!$N$5:$O$16,2,0)),AQ341,"")),"",IF(AND($I341=Re_lo!$E$5,BS$5=VLOOKUP(Re_lo!$H$5,Re_lo!$N$5:$O$16,2,0)),AQ341,""))</f>
        <v/>
      </c>
      <c r="BT341" s="125" t="str">
        <f>IF(ISERR(IF(AND($I341=Re_lo!$E$5,BT$5=VLOOKUP(Re_lo!$H$5,Re_lo!$N$5:$O$16,2,0)),AR341,"")),"",IF(AND($I341=Re_lo!$E$5,BT$5=VLOOKUP(Re_lo!$H$5,Re_lo!$N$5:$O$16,2,0)),AR341,""))</f>
        <v/>
      </c>
      <c r="BU341" s="125" t="str">
        <f>IF(ISERR(IF(AND($I341=Re_lo!$E$5,BU$5=VLOOKUP(Re_lo!$H$5,Re_lo!$N$5:$O$16,2,0)),AS341,"")),"",IF(AND($I341=Re_lo!$E$5,BU$5=VLOOKUP(Re_lo!$H$5,Re_lo!$N$5:$O$16,2,0)),AS341,""))</f>
        <v/>
      </c>
      <c r="BV341" s="125" t="str">
        <f>IF(ISERR(IF(AND($I341=Re_lo!$E$5,BV$5=VLOOKUP(Re_lo!$H$5,Re_lo!$N$5:$O$16,2,0)),AT341,"")),"",IF(AND($I341=Re_lo!$E$5,BV$5=VLOOKUP(Re_lo!$H$5,Re_lo!$N$5:$O$16,2,0)),AT341,""))</f>
        <v/>
      </c>
      <c r="BW341" s="125" t="str">
        <f>IF(ISERR(IF(AND($I341=Re_lo!$E$5,BW$5=VLOOKUP(Re_lo!$H$5,Re_lo!$N$5:$O$16,2,0)),AU341,"")),"",IF(AND($I341=Re_lo!$E$5,BW$5=VLOOKUP(Re_lo!$H$5,Re_lo!$N$5:$O$16,2,0)),AU341,""))</f>
        <v/>
      </c>
      <c r="BX341" s="125" t="str">
        <f>IF(ISERR(IF(AND($I341=Re_lo!$E$5,BX$5=VLOOKUP(Re_lo!$H$5,Re_lo!$N$5:$O$16,2,0)),AV341,"")),"",IF(AND($I341=Re_lo!$E$5,BX$5=VLOOKUP(Re_lo!$H$5,Re_lo!$N$5:$O$16,2,0)),AV341,""))</f>
        <v/>
      </c>
      <c r="BY341" s="125" t="str">
        <f>IF(ISERR(IF(AND($I341=Re_lo!$E$5,BY$5=VLOOKUP(Re_lo!$H$5,Re_lo!$N$5:$O$16,2,0)),AW341,"")),"",IF(AND($I341=Re_lo!$E$5,BY$5=VLOOKUP(Re_lo!$H$5,Re_lo!$N$5:$O$16,2,0)),AW341,""))</f>
        <v/>
      </c>
      <c r="BZ341" s="125" t="str">
        <f>IF(ISERR(IF(AND($I341=Re_lo!$E$5,BZ$5=VLOOKUP(Re_lo!$H$5,Re_lo!$N$5:$O$16,2,0)),AX341,"")),"",IF(AND($I341=Re_lo!$E$5,BZ$5=VLOOKUP(Re_lo!$H$5,Re_lo!$N$5:$O$16,2,0)),AX341,""))</f>
        <v/>
      </c>
      <c r="CA341" s="125" t="str">
        <f>IF(ISERR(IF(AND($I341=Re_lo!$E$5,CA$5=VLOOKUP(Re_lo!$H$5,Re_lo!$N$5:$O$16,2,0)),AY341,"")),"",IF(AND($I341=Re_lo!$E$5,CA$5=VLOOKUP(Re_lo!$H$5,Re_lo!$N$5:$O$16,2,0)),AY341,""))</f>
        <v/>
      </c>
      <c r="CB341" s="125" t="str">
        <f>IF(ISERR(IF(AND($I341=Re_lo!$E$5,CB$5=VLOOKUP(Re_lo!$H$5,Re_lo!$N$5:$O$16,2,0)),AZ341,"")),"",IF(AND($I341=Re_lo!$E$5,CB$5=VLOOKUP(Re_lo!$H$5,Re_lo!$N$5:$O$16,2,0)),AZ341,""))</f>
        <v/>
      </c>
      <c r="CC341" s="125" t="str">
        <f>IF(ISERR(IF(AND($I341=Re_lo!$E$5,CC$5=VLOOKUP(Re_lo!$H$5,Re_lo!$N$5:$O$16,2,0)),BA341,"")),"",IF(AND($I341=Re_lo!$E$5,CC$5=VLOOKUP(Re_lo!$H$5,Re_lo!$N$5:$O$16,2,0)),BA341,""))</f>
        <v/>
      </c>
      <c r="CD341" s="125" t="str">
        <f>IF(ISERR(IF(AND($I341=Re_lo!$E$5,CD$5=VLOOKUP(Re_lo!$H$5,Re_lo!$N$5:$O$16,2,0)),BB341,"")),"",IF(AND($I341=Re_lo!$E$5,CD$5=VLOOKUP(Re_lo!$H$5,Re_lo!$N$5:$O$16,2,0)),BB341,""))</f>
        <v/>
      </c>
      <c r="CF341" s="125" t="str">
        <f>IF($C341="","",COUNTIFS(Con_ve!$C$6:$C$1005,$C341,Con_ve!$Q$6:$Q$1005,Cad_cl!CF$5))</f>
        <v/>
      </c>
      <c r="CG341" s="125" t="str">
        <f>IF($C341="","",COUNTIFS(Con_ve!$C$6:$C$1005,$C341,Con_ve!$Q$6:$Q$1005,Cad_cl!CG$5))</f>
        <v/>
      </c>
      <c r="CH341" s="125" t="str">
        <f>IF($C341="","",COUNTIFS(Con_ve!$C$6:$C$1005,$C341,Con_ve!$Q$6:$Q$1005,Cad_cl!CH$5))</f>
        <v/>
      </c>
      <c r="CI341" s="125" t="str">
        <f>IF($C341="","",COUNTIFS(Con_ve!$C$6:$C$1005,$C341,Con_ve!$Q$6:$Q$1005,Cad_cl!CI$5))</f>
        <v/>
      </c>
      <c r="CJ341" s="125" t="str">
        <f>IF($C341="","",COUNTIFS(Con_ve!$C$6:$C$1005,$C341,Con_ve!$Q$6:$Q$1005,Cad_cl!CJ$5))</f>
        <v/>
      </c>
      <c r="CK341" s="125" t="str">
        <f>IF($C341="","",COUNTIFS(Con_ve!$C$6:$C$1005,$C341,Con_ve!$Q$6:$Q$1005,Cad_cl!CK$5))</f>
        <v/>
      </c>
      <c r="CL341" s="125" t="str">
        <f>IF($C341="","",COUNTIFS(Con_ve!$C$6:$C$1005,$C341,Con_ve!$Q$6:$Q$1005,Cad_cl!CL$5))</f>
        <v/>
      </c>
      <c r="CM341" s="125" t="str">
        <f>IF($C341="","",COUNTIFS(Con_ve!$C$6:$C$1005,$C341,Con_ve!$Q$6:$Q$1005,Cad_cl!CM$5))</f>
        <v/>
      </c>
      <c r="CN341" s="125" t="str">
        <f>IF($C341="","",COUNTIFS(Con_ve!$C$6:$C$1005,$C341,Con_ve!$Q$6:$Q$1005,Cad_cl!CN$5))</f>
        <v/>
      </c>
      <c r="CO341" s="125" t="str">
        <f>IF($C341="","",COUNTIFS(Con_ve!$C$6:$C$1005,$C341,Con_ve!$Q$6:$Q$1005,Cad_cl!CO$5))</f>
        <v/>
      </c>
      <c r="CP341" s="125" t="str">
        <f>IF($C341="","",COUNTIFS(Con_ve!$C$6:$C$1005,$C341,Con_ve!$Q$6:$Q$1005,Cad_cl!CP$5))</f>
        <v/>
      </c>
      <c r="CQ341" s="125" t="str">
        <f>IF($C341="","",COUNTIFS(Con_ve!$C$6:$C$1005,$C341,Con_ve!$Q$6:$Q$1005,Cad_cl!CQ$5))</f>
        <v/>
      </c>
      <c r="CR341" s="125">
        <f t="shared" si="17"/>
        <v>0</v>
      </c>
    </row>
    <row r="342" spans="3:96" ht="30" customHeight="1">
      <c r="C342" s="153"/>
      <c r="D342" s="153"/>
      <c r="E342" s="154"/>
      <c r="F342" s="153"/>
      <c r="G342" s="155"/>
      <c r="H342" s="153"/>
      <c r="I342" s="153"/>
      <c r="J342" s="132" t="s">
        <v>309</v>
      </c>
      <c r="K342" s="133" t="s">
        <v>309</v>
      </c>
      <c r="L342" s="153"/>
      <c r="M342" s="153"/>
      <c r="N342" s="153"/>
      <c r="O342" s="153"/>
      <c r="P342" s="153"/>
      <c r="Q342" s="153"/>
      <c r="AP342" s="134" t="str">
        <f>IF(ISERR(IF($C342="","",SUMIFS(Con_ve!$F$6:$F$1005,Con_ve!$C$6:$C$1005,$C342,Con_ve!$I$6:$I$1005,"Fechada",Con_ve!$Q$6:$Q$1005,Cad_cl!AP$5))),"",IF($C342="","",SUMIFS(Con_ve!$F$6:$F$1005,Con_ve!$C$6:$C$1005,$C342,Con_ve!$I$6:$I$1005,"Fechada",Con_ve!$Q$6:$Q$1005,Cad_cl!AP$5)))</f>
        <v/>
      </c>
      <c r="AQ342" s="134" t="str">
        <f>IF(ISERR(IF($C342="","",SUMIFS(Con_ve!$F$6:$F$1005,Con_ve!$C$6:$C$1005,$C342,Con_ve!$I$6:$I$1005,"Fechada",Con_ve!$Q$6:$Q$1005,Cad_cl!AQ$5))),"",IF($C342="","",SUMIFS(Con_ve!$F$6:$F$1005,Con_ve!$C$6:$C$1005,$C342,Con_ve!$I$6:$I$1005,"Fechada",Con_ve!$Q$6:$Q$1005,Cad_cl!AQ$5)))</f>
        <v/>
      </c>
      <c r="AR342" s="134" t="str">
        <f>IF(ISERR(IF($C342="","",SUMIFS(Con_ve!$F$6:$F$1005,Con_ve!$C$6:$C$1005,$C342,Con_ve!$I$6:$I$1005,"Fechada",Con_ve!$Q$6:$Q$1005,Cad_cl!AR$5))),"",IF($C342="","",SUMIFS(Con_ve!$F$6:$F$1005,Con_ve!$C$6:$C$1005,$C342,Con_ve!$I$6:$I$1005,"Fechada",Con_ve!$Q$6:$Q$1005,Cad_cl!AR$5)))</f>
        <v/>
      </c>
      <c r="AS342" s="134" t="str">
        <f>IF(ISERR(IF($C342="","",SUMIFS(Con_ve!$F$6:$F$1005,Con_ve!$C$6:$C$1005,$C342,Con_ve!$I$6:$I$1005,"Fechada",Con_ve!$Q$6:$Q$1005,Cad_cl!AS$5))),"",IF($C342="","",SUMIFS(Con_ve!$F$6:$F$1005,Con_ve!$C$6:$C$1005,$C342,Con_ve!$I$6:$I$1005,"Fechada",Con_ve!$Q$6:$Q$1005,Cad_cl!AS$5)))</f>
        <v/>
      </c>
      <c r="AT342" s="134" t="str">
        <f>IF(ISERR(IF($C342="","",SUMIFS(Con_ve!$F$6:$F$1005,Con_ve!$C$6:$C$1005,$C342,Con_ve!$I$6:$I$1005,"Fechada",Con_ve!$Q$6:$Q$1005,Cad_cl!AT$5))),"",IF($C342="","",SUMIFS(Con_ve!$F$6:$F$1005,Con_ve!$C$6:$C$1005,$C342,Con_ve!$I$6:$I$1005,"Fechada",Con_ve!$Q$6:$Q$1005,Cad_cl!AT$5)))</f>
        <v/>
      </c>
      <c r="AU342" s="134" t="str">
        <f>IF(ISERR(IF($C342="","",SUMIFS(Con_ve!$F$6:$F$1005,Con_ve!$C$6:$C$1005,$C342,Con_ve!$I$6:$I$1005,"Fechada",Con_ve!$Q$6:$Q$1005,Cad_cl!AU$5))),"",IF($C342="","",SUMIFS(Con_ve!$F$6:$F$1005,Con_ve!$C$6:$C$1005,$C342,Con_ve!$I$6:$I$1005,"Fechada",Con_ve!$Q$6:$Q$1005,Cad_cl!AU$5)))</f>
        <v/>
      </c>
      <c r="AV342" s="134" t="str">
        <f>IF(ISERR(IF($C342="","",SUMIFS(Con_ve!$F$6:$F$1005,Con_ve!$C$6:$C$1005,$C342,Con_ve!$I$6:$I$1005,"Fechada",Con_ve!$Q$6:$Q$1005,Cad_cl!AV$5))),"",IF($C342="","",SUMIFS(Con_ve!$F$6:$F$1005,Con_ve!$C$6:$C$1005,$C342,Con_ve!$I$6:$I$1005,"Fechada",Con_ve!$Q$6:$Q$1005,Cad_cl!AV$5)))</f>
        <v/>
      </c>
      <c r="AW342" s="134" t="str">
        <f>IF(ISERR(IF($C342="","",SUMIFS(Con_ve!$F$6:$F$1005,Con_ve!$C$6:$C$1005,$C342,Con_ve!$I$6:$I$1005,"Fechada",Con_ve!$Q$6:$Q$1005,Cad_cl!AW$5))),"",IF($C342="","",SUMIFS(Con_ve!$F$6:$F$1005,Con_ve!$C$6:$C$1005,$C342,Con_ve!$I$6:$I$1005,"Fechada",Con_ve!$Q$6:$Q$1005,Cad_cl!AW$5)))</f>
        <v/>
      </c>
      <c r="AX342" s="134" t="str">
        <f>IF(ISERR(IF($C342="","",SUMIFS(Con_ve!$F$6:$F$1005,Con_ve!$C$6:$C$1005,$C342,Con_ve!$I$6:$I$1005,"Fechada",Con_ve!$Q$6:$Q$1005,Cad_cl!AX$5))),"",IF($C342="","",SUMIFS(Con_ve!$F$6:$F$1005,Con_ve!$C$6:$C$1005,$C342,Con_ve!$I$6:$I$1005,"Fechada",Con_ve!$Q$6:$Q$1005,Cad_cl!AX$5)))</f>
        <v/>
      </c>
      <c r="AY342" s="134" t="str">
        <f>IF(ISERR(IF($C342="","",SUMIFS(Con_ve!$F$6:$F$1005,Con_ve!$C$6:$C$1005,$C342,Con_ve!$I$6:$I$1005,"Fechada",Con_ve!$Q$6:$Q$1005,Cad_cl!AY$5))),"",IF($C342="","",SUMIFS(Con_ve!$F$6:$F$1005,Con_ve!$C$6:$C$1005,$C342,Con_ve!$I$6:$I$1005,"Fechada",Con_ve!$Q$6:$Q$1005,Cad_cl!AY$5)))</f>
        <v/>
      </c>
      <c r="AZ342" s="134" t="str">
        <f>IF(ISERR(IF($C342="","",SUMIFS(Con_ve!$F$6:$F$1005,Con_ve!$C$6:$C$1005,$C342,Con_ve!$I$6:$I$1005,"Fechada",Con_ve!$Q$6:$Q$1005,Cad_cl!AZ$5))),"",IF($C342="","",SUMIFS(Con_ve!$F$6:$F$1005,Con_ve!$C$6:$C$1005,$C342,Con_ve!$I$6:$I$1005,"Fechada",Con_ve!$Q$6:$Q$1005,Cad_cl!AZ$5)))</f>
        <v/>
      </c>
      <c r="BA342" s="134" t="str">
        <f>IF(ISERR(IF($C342="","",SUMIFS(Con_ve!$F$6:$F$1005,Con_ve!$C$6:$C$1005,$C342,Con_ve!$I$6:$I$1005,"Fechada",Con_ve!$Q$6:$Q$1005,Cad_cl!BA$5))),"",IF($C342="","",SUMIFS(Con_ve!$F$6:$F$1005,Con_ve!$C$6:$C$1005,$C342,Con_ve!$I$6:$I$1005,"Fechada",Con_ve!$Q$6:$Q$1005,Cad_cl!BA$5)))</f>
        <v/>
      </c>
      <c r="BB342" s="134">
        <f t="shared" si="15"/>
        <v>0</v>
      </c>
      <c r="BD342" s="134" t="str">
        <f>IF(ISERR(IF($C342="","",SUMIFS(Con_ve!$F$6:$F$1005,Con_ve!$C$6:$C$1005,$C342,Con_ve!$I$6:$I$1005,"Em negociação",Con_ve!$Q$6:$Q$1005,Cad_cl!BD$5))),"",IF($C342="","",SUMIFS(Con_ve!$F$6:$F$1005,Con_ve!$C$6:$C$1005,$C342,Con_ve!$I$6:$I$1005,"Em negociação",Con_ve!$Q$6:$Q$1005,Cad_cl!BD$5)))</f>
        <v/>
      </c>
      <c r="BE342" s="134" t="str">
        <f>IF(ISERR(IF($C342="","",SUMIFS(Con_ve!$F$6:$F$1005,Con_ve!$C$6:$C$1005,$C342,Con_ve!$I$6:$I$1005,"Em negociação",Con_ve!$Q$6:$Q$1005,Cad_cl!BE$5))),"",IF($C342="","",SUMIFS(Con_ve!$F$6:$F$1005,Con_ve!$C$6:$C$1005,$C342,Con_ve!$I$6:$I$1005,"Em negociação",Con_ve!$Q$6:$Q$1005,Cad_cl!BE$5)))</f>
        <v/>
      </c>
      <c r="BF342" s="134" t="str">
        <f>IF(ISERR(IF($C342="","",SUMIFS(Con_ve!$F$6:$F$1005,Con_ve!$C$6:$C$1005,$C342,Con_ve!$I$6:$I$1005,"Em negociação",Con_ve!$Q$6:$Q$1005,Cad_cl!BF$5))),"",IF($C342="","",SUMIFS(Con_ve!$F$6:$F$1005,Con_ve!$C$6:$C$1005,$C342,Con_ve!$I$6:$I$1005,"Em negociação",Con_ve!$Q$6:$Q$1005,Cad_cl!BF$5)))</f>
        <v/>
      </c>
      <c r="BG342" s="134" t="str">
        <f>IF(ISERR(IF($C342="","",SUMIFS(Con_ve!$F$6:$F$1005,Con_ve!$C$6:$C$1005,$C342,Con_ve!$I$6:$I$1005,"Em negociação",Con_ve!$Q$6:$Q$1005,Cad_cl!BG$5))),"",IF($C342="","",SUMIFS(Con_ve!$F$6:$F$1005,Con_ve!$C$6:$C$1005,$C342,Con_ve!$I$6:$I$1005,"Em negociação",Con_ve!$Q$6:$Q$1005,Cad_cl!BG$5)))</f>
        <v/>
      </c>
      <c r="BH342" s="134" t="str">
        <f>IF(ISERR(IF($C342="","",SUMIFS(Con_ve!$F$6:$F$1005,Con_ve!$C$6:$C$1005,$C342,Con_ve!$I$6:$I$1005,"Em negociação",Con_ve!$Q$6:$Q$1005,Cad_cl!BH$5))),"",IF($C342="","",SUMIFS(Con_ve!$F$6:$F$1005,Con_ve!$C$6:$C$1005,$C342,Con_ve!$I$6:$I$1005,"Em negociação",Con_ve!$Q$6:$Q$1005,Cad_cl!BH$5)))</f>
        <v/>
      </c>
      <c r="BI342" s="134" t="str">
        <f>IF(ISERR(IF($C342="","",SUMIFS(Con_ve!$F$6:$F$1005,Con_ve!$C$6:$C$1005,$C342,Con_ve!$I$6:$I$1005,"Em negociação",Con_ve!$Q$6:$Q$1005,Cad_cl!BI$5))),"",IF($C342="","",SUMIFS(Con_ve!$F$6:$F$1005,Con_ve!$C$6:$C$1005,$C342,Con_ve!$I$6:$I$1005,"Em negociação",Con_ve!$Q$6:$Q$1005,Cad_cl!BI$5)))</f>
        <v/>
      </c>
      <c r="BJ342" s="134" t="str">
        <f>IF(ISERR(IF($C342="","",SUMIFS(Con_ve!$F$6:$F$1005,Con_ve!$C$6:$C$1005,$C342,Con_ve!$I$6:$I$1005,"Em negociação",Con_ve!$Q$6:$Q$1005,Cad_cl!BJ$5))),"",IF($C342="","",SUMIFS(Con_ve!$F$6:$F$1005,Con_ve!$C$6:$C$1005,$C342,Con_ve!$I$6:$I$1005,"Em negociação",Con_ve!$Q$6:$Q$1005,Cad_cl!BJ$5)))</f>
        <v/>
      </c>
      <c r="BK342" s="134" t="str">
        <f>IF(ISERR(IF($C342="","",SUMIFS(Con_ve!$F$6:$F$1005,Con_ve!$C$6:$C$1005,$C342,Con_ve!$I$6:$I$1005,"Em negociação",Con_ve!$Q$6:$Q$1005,Cad_cl!BK$5))),"",IF($C342="","",SUMIFS(Con_ve!$F$6:$F$1005,Con_ve!$C$6:$C$1005,$C342,Con_ve!$I$6:$I$1005,"Em negociação",Con_ve!$Q$6:$Q$1005,Cad_cl!BK$5)))</f>
        <v/>
      </c>
      <c r="BL342" s="134" t="str">
        <f>IF(ISERR(IF($C342="","",SUMIFS(Con_ve!$F$6:$F$1005,Con_ve!$C$6:$C$1005,$C342,Con_ve!$I$6:$I$1005,"Em negociação",Con_ve!$Q$6:$Q$1005,Cad_cl!BL$5))),"",IF($C342="","",SUMIFS(Con_ve!$F$6:$F$1005,Con_ve!$C$6:$C$1005,$C342,Con_ve!$I$6:$I$1005,"Em negociação",Con_ve!$Q$6:$Q$1005,Cad_cl!BL$5)))</f>
        <v/>
      </c>
      <c r="BM342" s="134" t="str">
        <f>IF(ISERR(IF($C342="","",SUMIFS(Con_ve!$F$6:$F$1005,Con_ve!$C$6:$C$1005,$C342,Con_ve!$I$6:$I$1005,"Em negociação",Con_ve!$Q$6:$Q$1005,Cad_cl!BM$5))),"",IF($C342="","",SUMIFS(Con_ve!$F$6:$F$1005,Con_ve!$C$6:$C$1005,$C342,Con_ve!$I$6:$I$1005,"Em negociação",Con_ve!$Q$6:$Q$1005,Cad_cl!BM$5)))</f>
        <v/>
      </c>
      <c r="BN342" s="134" t="str">
        <f>IF(ISERR(IF($C342="","",SUMIFS(Con_ve!$F$6:$F$1005,Con_ve!$C$6:$C$1005,$C342,Con_ve!$I$6:$I$1005,"Em negociação",Con_ve!$Q$6:$Q$1005,Cad_cl!BN$5))),"",IF($C342="","",SUMIFS(Con_ve!$F$6:$F$1005,Con_ve!$C$6:$C$1005,$C342,Con_ve!$I$6:$I$1005,"Em negociação",Con_ve!$Q$6:$Q$1005,Cad_cl!BN$5)))</f>
        <v/>
      </c>
      <c r="BO342" s="134" t="str">
        <f>IF(ISERR(IF($C342="","",SUMIFS(Con_ve!$F$6:$F$1005,Con_ve!$C$6:$C$1005,$C342,Con_ve!$I$6:$I$1005,"Em negociação",Con_ve!$Q$6:$Q$1005,Cad_cl!BO$5))),"",IF($C342="","",SUMIFS(Con_ve!$F$6:$F$1005,Con_ve!$C$6:$C$1005,$C342,Con_ve!$I$6:$I$1005,"Em negociação",Con_ve!$Q$6:$Q$1005,Cad_cl!BO$5)))</f>
        <v/>
      </c>
      <c r="BP342" s="134">
        <f t="shared" si="16"/>
        <v>0</v>
      </c>
      <c r="BR342" s="125" t="str">
        <f>IF(ISERR(IF(AND($I342=Re_lo!$E$5,BR$5=VLOOKUP(Re_lo!$H$5,Re_lo!$N$5:$O$16,2,0)),AP342,"")),"",IF(AND($I342=Re_lo!$E$5,BR$5=VLOOKUP(Re_lo!$H$5,Re_lo!$N$5:$O$16,2,0)),AP342,""))</f>
        <v/>
      </c>
      <c r="BS342" s="125" t="str">
        <f>IF(ISERR(IF(AND($I342=Re_lo!$E$5,BS$5=VLOOKUP(Re_lo!$H$5,Re_lo!$N$5:$O$16,2,0)),AQ342,"")),"",IF(AND($I342=Re_lo!$E$5,BS$5=VLOOKUP(Re_lo!$H$5,Re_lo!$N$5:$O$16,2,0)),AQ342,""))</f>
        <v/>
      </c>
      <c r="BT342" s="125" t="str">
        <f>IF(ISERR(IF(AND($I342=Re_lo!$E$5,BT$5=VLOOKUP(Re_lo!$H$5,Re_lo!$N$5:$O$16,2,0)),AR342,"")),"",IF(AND($I342=Re_lo!$E$5,BT$5=VLOOKUP(Re_lo!$H$5,Re_lo!$N$5:$O$16,2,0)),AR342,""))</f>
        <v/>
      </c>
      <c r="BU342" s="125" t="str">
        <f>IF(ISERR(IF(AND($I342=Re_lo!$E$5,BU$5=VLOOKUP(Re_lo!$H$5,Re_lo!$N$5:$O$16,2,0)),AS342,"")),"",IF(AND($I342=Re_lo!$E$5,BU$5=VLOOKUP(Re_lo!$H$5,Re_lo!$N$5:$O$16,2,0)),AS342,""))</f>
        <v/>
      </c>
      <c r="BV342" s="125" t="str">
        <f>IF(ISERR(IF(AND($I342=Re_lo!$E$5,BV$5=VLOOKUP(Re_lo!$H$5,Re_lo!$N$5:$O$16,2,0)),AT342,"")),"",IF(AND($I342=Re_lo!$E$5,BV$5=VLOOKUP(Re_lo!$H$5,Re_lo!$N$5:$O$16,2,0)),AT342,""))</f>
        <v/>
      </c>
      <c r="BW342" s="125" t="str">
        <f>IF(ISERR(IF(AND($I342=Re_lo!$E$5,BW$5=VLOOKUP(Re_lo!$H$5,Re_lo!$N$5:$O$16,2,0)),AU342,"")),"",IF(AND($I342=Re_lo!$E$5,BW$5=VLOOKUP(Re_lo!$H$5,Re_lo!$N$5:$O$16,2,0)),AU342,""))</f>
        <v/>
      </c>
      <c r="BX342" s="125" t="str">
        <f>IF(ISERR(IF(AND($I342=Re_lo!$E$5,BX$5=VLOOKUP(Re_lo!$H$5,Re_lo!$N$5:$O$16,2,0)),AV342,"")),"",IF(AND($I342=Re_lo!$E$5,BX$5=VLOOKUP(Re_lo!$H$5,Re_lo!$N$5:$O$16,2,0)),AV342,""))</f>
        <v/>
      </c>
      <c r="BY342" s="125" t="str">
        <f>IF(ISERR(IF(AND($I342=Re_lo!$E$5,BY$5=VLOOKUP(Re_lo!$H$5,Re_lo!$N$5:$O$16,2,0)),AW342,"")),"",IF(AND($I342=Re_lo!$E$5,BY$5=VLOOKUP(Re_lo!$H$5,Re_lo!$N$5:$O$16,2,0)),AW342,""))</f>
        <v/>
      </c>
      <c r="BZ342" s="125" t="str">
        <f>IF(ISERR(IF(AND($I342=Re_lo!$E$5,BZ$5=VLOOKUP(Re_lo!$H$5,Re_lo!$N$5:$O$16,2,0)),AX342,"")),"",IF(AND($I342=Re_lo!$E$5,BZ$5=VLOOKUP(Re_lo!$H$5,Re_lo!$N$5:$O$16,2,0)),AX342,""))</f>
        <v/>
      </c>
      <c r="CA342" s="125" t="str">
        <f>IF(ISERR(IF(AND($I342=Re_lo!$E$5,CA$5=VLOOKUP(Re_lo!$H$5,Re_lo!$N$5:$O$16,2,0)),AY342,"")),"",IF(AND($I342=Re_lo!$E$5,CA$5=VLOOKUP(Re_lo!$H$5,Re_lo!$N$5:$O$16,2,0)),AY342,""))</f>
        <v/>
      </c>
      <c r="CB342" s="125" t="str">
        <f>IF(ISERR(IF(AND($I342=Re_lo!$E$5,CB$5=VLOOKUP(Re_lo!$H$5,Re_lo!$N$5:$O$16,2,0)),AZ342,"")),"",IF(AND($I342=Re_lo!$E$5,CB$5=VLOOKUP(Re_lo!$H$5,Re_lo!$N$5:$O$16,2,0)),AZ342,""))</f>
        <v/>
      </c>
      <c r="CC342" s="125" t="str">
        <f>IF(ISERR(IF(AND($I342=Re_lo!$E$5,CC$5=VLOOKUP(Re_lo!$H$5,Re_lo!$N$5:$O$16,2,0)),BA342,"")),"",IF(AND($I342=Re_lo!$E$5,CC$5=VLOOKUP(Re_lo!$H$5,Re_lo!$N$5:$O$16,2,0)),BA342,""))</f>
        <v/>
      </c>
      <c r="CD342" s="125" t="str">
        <f>IF(ISERR(IF(AND($I342=Re_lo!$E$5,CD$5=VLOOKUP(Re_lo!$H$5,Re_lo!$N$5:$O$16,2,0)),BB342,"")),"",IF(AND($I342=Re_lo!$E$5,CD$5=VLOOKUP(Re_lo!$H$5,Re_lo!$N$5:$O$16,2,0)),BB342,""))</f>
        <v/>
      </c>
      <c r="CF342" s="125" t="str">
        <f>IF($C342="","",COUNTIFS(Con_ve!$C$6:$C$1005,$C342,Con_ve!$Q$6:$Q$1005,Cad_cl!CF$5))</f>
        <v/>
      </c>
      <c r="CG342" s="125" t="str">
        <f>IF($C342="","",COUNTIFS(Con_ve!$C$6:$C$1005,$C342,Con_ve!$Q$6:$Q$1005,Cad_cl!CG$5))</f>
        <v/>
      </c>
      <c r="CH342" s="125" t="str">
        <f>IF($C342="","",COUNTIFS(Con_ve!$C$6:$C$1005,$C342,Con_ve!$Q$6:$Q$1005,Cad_cl!CH$5))</f>
        <v/>
      </c>
      <c r="CI342" s="125" t="str">
        <f>IF($C342="","",COUNTIFS(Con_ve!$C$6:$C$1005,$C342,Con_ve!$Q$6:$Q$1005,Cad_cl!CI$5))</f>
        <v/>
      </c>
      <c r="CJ342" s="125" t="str">
        <f>IF($C342="","",COUNTIFS(Con_ve!$C$6:$C$1005,$C342,Con_ve!$Q$6:$Q$1005,Cad_cl!CJ$5))</f>
        <v/>
      </c>
      <c r="CK342" s="125" t="str">
        <f>IF($C342="","",COUNTIFS(Con_ve!$C$6:$C$1005,$C342,Con_ve!$Q$6:$Q$1005,Cad_cl!CK$5))</f>
        <v/>
      </c>
      <c r="CL342" s="125" t="str">
        <f>IF($C342="","",COUNTIFS(Con_ve!$C$6:$C$1005,$C342,Con_ve!$Q$6:$Q$1005,Cad_cl!CL$5))</f>
        <v/>
      </c>
      <c r="CM342" s="125" t="str">
        <f>IF($C342="","",COUNTIFS(Con_ve!$C$6:$C$1005,$C342,Con_ve!$Q$6:$Q$1005,Cad_cl!CM$5))</f>
        <v/>
      </c>
      <c r="CN342" s="125" t="str">
        <f>IF($C342="","",COUNTIFS(Con_ve!$C$6:$C$1005,$C342,Con_ve!$Q$6:$Q$1005,Cad_cl!CN$5))</f>
        <v/>
      </c>
      <c r="CO342" s="125" t="str">
        <f>IF($C342="","",COUNTIFS(Con_ve!$C$6:$C$1005,$C342,Con_ve!$Q$6:$Q$1005,Cad_cl!CO$5))</f>
        <v/>
      </c>
      <c r="CP342" s="125" t="str">
        <f>IF($C342="","",COUNTIFS(Con_ve!$C$6:$C$1005,$C342,Con_ve!$Q$6:$Q$1005,Cad_cl!CP$5))</f>
        <v/>
      </c>
      <c r="CQ342" s="125" t="str">
        <f>IF($C342="","",COUNTIFS(Con_ve!$C$6:$C$1005,$C342,Con_ve!$Q$6:$Q$1005,Cad_cl!CQ$5))</f>
        <v/>
      </c>
      <c r="CR342" s="125">
        <f t="shared" si="17"/>
        <v>0</v>
      </c>
    </row>
    <row r="343" spans="3:96" ht="30" customHeight="1">
      <c r="C343" s="153"/>
      <c r="D343" s="153"/>
      <c r="E343" s="154"/>
      <c r="F343" s="153"/>
      <c r="G343" s="155"/>
      <c r="H343" s="153"/>
      <c r="I343" s="153"/>
      <c r="J343" s="132" t="s">
        <v>309</v>
      </c>
      <c r="K343" s="133" t="s">
        <v>309</v>
      </c>
      <c r="L343" s="153"/>
      <c r="M343" s="153"/>
      <c r="N343" s="153"/>
      <c r="O343" s="153"/>
      <c r="P343" s="153"/>
      <c r="Q343" s="153"/>
      <c r="AP343" s="134" t="str">
        <f>IF(ISERR(IF($C343="","",SUMIFS(Con_ve!$F$6:$F$1005,Con_ve!$C$6:$C$1005,$C343,Con_ve!$I$6:$I$1005,"Fechada",Con_ve!$Q$6:$Q$1005,Cad_cl!AP$5))),"",IF($C343="","",SUMIFS(Con_ve!$F$6:$F$1005,Con_ve!$C$6:$C$1005,$C343,Con_ve!$I$6:$I$1005,"Fechada",Con_ve!$Q$6:$Q$1005,Cad_cl!AP$5)))</f>
        <v/>
      </c>
      <c r="AQ343" s="134" t="str">
        <f>IF(ISERR(IF($C343="","",SUMIFS(Con_ve!$F$6:$F$1005,Con_ve!$C$6:$C$1005,$C343,Con_ve!$I$6:$I$1005,"Fechada",Con_ve!$Q$6:$Q$1005,Cad_cl!AQ$5))),"",IF($C343="","",SUMIFS(Con_ve!$F$6:$F$1005,Con_ve!$C$6:$C$1005,$C343,Con_ve!$I$6:$I$1005,"Fechada",Con_ve!$Q$6:$Q$1005,Cad_cl!AQ$5)))</f>
        <v/>
      </c>
      <c r="AR343" s="134" t="str">
        <f>IF(ISERR(IF($C343="","",SUMIFS(Con_ve!$F$6:$F$1005,Con_ve!$C$6:$C$1005,$C343,Con_ve!$I$6:$I$1005,"Fechada",Con_ve!$Q$6:$Q$1005,Cad_cl!AR$5))),"",IF($C343="","",SUMIFS(Con_ve!$F$6:$F$1005,Con_ve!$C$6:$C$1005,$C343,Con_ve!$I$6:$I$1005,"Fechada",Con_ve!$Q$6:$Q$1005,Cad_cl!AR$5)))</f>
        <v/>
      </c>
      <c r="AS343" s="134" t="str">
        <f>IF(ISERR(IF($C343="","",SUMIFS(Con_ve!$F$6:$F$1005,Con_ve!$C$6:$C$1005,$C343,Con_ve!$I$6:$I$1005,"Fechada",Con_ve!$Q$6:$Q$1005,Cad_cl!AS$5))),"",IF($C343="","",SUMIFS(Con_ve!$F$6:$F$1005,Con_ve!$C$6:$C$1005,$C343,Con_ve!$I$6:$I$1005,"Fechada",Con_ve!$Q$6:$Q$1005,Cad_cl!AS$5)))</f>
        <v/>
      </c>
      <c r="AT343" s="134" t="str">
        <f>IF(ISERR(IF($C343="","",SUMIFS(Con_ve!$F$6:$F$1005,Con_ve!$C$6:$C$1005,$C343,Con_ve!$I$6:$I$1005,"Fechada",Con_ve!$Q$6:$Q$1005,Cad_cl!AT$5))),"",IF($C343="","",SUMIFS(Con_ve!$F$6:$F$1005,Con_ve!$C$6:$C$1005,$C343,Con_ve!$I$6:$I$1005,"Fechada",Con_ve!$Q$6:$Q$1005,Cad_cl!AT$5)))</f>
        <v/>
      </c>
      <c r="AU343" s="134" t="str">
        <f>IF(ISERR(IF($C343="","",SUMIFS(Con_ve!$F$6:$F$1005,Con_ve!$C$6:$C$1005,$C343,Con_ve!$I$6:$I$1005,"Fechada",Con_ve!$Q$6:$Q$1005,Cad_cl!AU$5))),"",IF($C343="","",SUMIFS(Con_ve!$F$6:$F$1005,Con_ve!$C$6:$C$1005,$C343,Con_ve!$I$6:$I$1005,"Fechada",Con_ve!$Q$6:$Q$1005,Cad_cl!AU$5)))</f>
        <v/>
      </c>
      <c r="AV343" s="134" t="str">
        <f>IF(ISERR(IF($C343="","",SUMIFS(Con_ve!$F$6:$F$1005,Con_ve!$C$6:$C$1005,$C343,Con_ve!$I$6:$I$1005,"Fechada",Con_ve!$Q$6:$Q$1005,Cad_cl!AV$5))),"",IF($C343="","",SUMIFS(Con_ve!$F$6:$F$1005,Con_ve!$C$6:$C$1005,$C343,Con_ve!$I$6:$I$1005,"Fechada",Con_ve!$Q$6:$Q$1005,Cad_cl!AV$5)))</f>
        <v/>
      </c>
      <c r="AW343" s="134" t="str">
        <f>IF(ISERR(IF($C343="","",SUMIFS(Con_ve!$F$6:$F$1005,Con_ve!$C$6:$C$1005,$C343,Con_ve!$I$6:$I$1005,"Fechada",Con_ve!$Q$6:$Q$1005,Cad_cl!AW$5))),"",IF($C343="","",SUMIFS(Con_ve!$F$6:$F$1005,Con_ve!$C$6:$C$1005,$C343,Con_ve!$I$6:$I$1005,"Fechada",Con_ve!$Q$6:$Q$1005,Cad_cl!AW$5)))</f>
        <v/>
      </c>
      <c r="AX343" s="134" t="str">
        <f>IF(ISERR(IF($C343="","",SUMIFS(Con_ve!$F$6:$F$1005,Con_ve!$C$6:$C$1005,$C343,Con_ve!$I$6:$I$1005,"Fechada",Con_ve!$Q$6:$Q$1005,Cad_cl!AX$5))),"",IF($C343="","",SUMIFS(Con_ve!$F$6:$F$1005,Con_ve!$C$6:$C$1005,$C343,Con_ve!$I$6:$I$1005,"Fechada",Con_ve!$Q$6:$Q$1005,Cad_cl!AX$5)))</f>
        <v/>
      </c>
      <c r="AY343" s="134" t="str">
        <f>IF(ISERR(IF($C343="","",SUMIFS(Con_ve!$F$6:$F$1005,Con_ve!$C$6:$C$1005,$C343,Con_ve!$I$6:$I$1005,"Fechada",Con_ve!$Q$6:$Q$1005,Cad_cl!AY$5))),"",IF($C343="","",SUMIFS(Con_ve!$F$6:$F$1005,Con_ve!$C$6:$C$1005,$C343,Con_ve!$I$6:$I$1005,"Fechada",Con_ve!$Q$6:$Q$1005,Cad_cl!AY$5)))</f>
        <v/>
      </c>
      <c r="AZ343" s="134" t="str">
        <f>IF(ISERR(IF($C343="","",SUMIFS(Con_ve!$F$6:$F$1005,Con_ve!$C$6:$C$1005,$C343,Con_ve!$I$6:$I$1005,"Fechada",Con_ve!$Q$6:$Q$1005,Cad_cl!AZ$5))),"",IF($C343="","",SUMIFS(Con_ve!$F$6:$F$1005,Con_ve!$C$6:$C$1005,$C343,Con_ve!$I$6:$I$1005,"Fechada",Con_ve!$Q$6:$Q$1005,Cad_cl!AZ$5)))</f>
        <v/>
      </c>
      <c r="BA343" s="134" t="str">
        <f>IF(ISERR(IF($C343="","",SUMIFS(Con_ve!$F$6:$F$1005,Con_ve!$C$6:$C$1005,$C343,Con_ve!$I$6:$I$1005,"Fechada",Con_ve!$Q$6:$Q$1005,Cad_cl!BA$5))),"",IF($C343="","",SUMIFS(Con_ve!$F$6:$F$1005,Con_ve!$C$6:$C$1005,$C343,Con_ve!$I$6:$I$1005,"Fechada",Con_ve!$Q$6:$Q$1005,Cad_cl!BA$5)))</f>
        <v/>
      </c>
      <c r="BB343" s="134">
        <f t="shared" si="15"/>
        <v>0</v>
      </c>
      <c r="BD343" s="134" t="str">
        <f>IF(ISERR(IF($C343="","",SUMIFS(Con_ve!$F$6:$F$1005,Con_ve!$C$6:$C$1005,$C343,Con_ve!$I$6:$I$1005,"Em negociação",Con_ve!$Q$6:$Q$1005,Cad_cl!BD$5))),"",IF($C343="","",SUMIFS(Con_ve!$F$6:$F$1005,Con_ve!$C$6:$C$1005,$C343,Con_ve!$I$6:$I$1005,"Em negociação",Con_ve!$Q$6:$Q$1005,Cad_cl!BD$5)))</f>
        <v/>
      </c>
      <c r="BE343" s="134" t="str">
        <f>IF(ISERR(IF($C343="","",SUMIFS(Con_ve!$F$6:$F$1005,Con_ve!$C$6:$C$1005,$C343,Con_ve!$I$6:$I$1005,"Em negociação",Con_ve!$Q$6:$Q$1005,Cad_cl!BE$5))),"",IF($C343="","",SUMIFS(Con_ve!$F$6:$F$1005,Con_ve!$C$6:$C$1005,$C343,Con_ve!$I$6:$I$1005,"Em negociação",Con_ve!$Q$6:$Q$1005,Cad_cl!BE$5)))</f>
        <v/>
      </c>
      <c r="BF343" s="134" t="str">
        <f>IF(ISERR(IF($C343="","",SUMIFS(Con_ve!$F$6:$F$1005,Con_ve!$C$6:$C$1005,$C343,Con_ve!$I$6:$I$1005,"Em negociação",Con_ve!$Q$6:$Q$1005,Cad_cl!BF$5))),"",IF($C343="","",SUMIFS(Con_ve!$F$6:$F$1005,Con_ve!$C$6:$C$1005,$C343,Con_ve!$I$6:$I$1005,"Em negociação",Con_ve!$Q$6:$Q$1005,Cad_cl!BF$5)))</f>
        <v/>
      </c>
      <c r="BG343" s="134" t="str">
        <f>IF(ISERR(IF($C343="","",SUMIFS(Con_ve!$F$6:$F$1005,Con_ve!$C$6:$C$1005,$C343,Con_ve!$I$6:$I$1005,"Em negociação",Con_ve!$Q$6:$Q$1005,Cad_cl!BG$5))),"",IF($C343="","",SUMIFS(Con_ve!$F$6:$F$1005,Con_ve!$C$6:$C$1005,$C343,Con_ve!$I$6:$I$1005,"Em negociação",Con_ve!$Q$6:$Q$1005,Cad_cl!BG$5)))</f>
        <v/>
      </c>
      <c r="BH343" s="134" t="str">
        <f>IF(ISERR(IF($C343="","",SUMIFS(Con_ve!$F$6:$F$1005,Con_ve!$C$6:$C$1005,$C343,Con_ve!$I$6:$I$1005,"Em negociação",Con_ve!$Q$6:$Q$1005,Cad_cl!BH$5))),"",IF($C343="","",SUMIFS(Con_ve!$F$6:$F$1005,Con_ve!$C$6:$C$1005,$C343,Con_ve!$I$6:$I$1005,"Em negociação",Con_ve!$Q$6:$Q$1005,Cad_cl!BH$5)))</f>
        <v/>
      </c>
      <c r="BI343" s="134" t="str">
        <f>IF(ISERR(IF($C343="","",SUMIFS(Con_ve!$F$6:$F$1005,Con_ve!$C$6:$C$1005,$C343,Con_ve!$I$6:$I$1005,"Em negociação",Con_ve!$Q$6:$Q$1005,Cad_cl!BI$5))),"",IF($C343="","",SUMIFS(Con_ve!$F$6:$F$1005,Con_ve!$C$6:$C$1005,$C343,Con_ve!$I$6:$I$1005,"Em negociação",Con_ve!$Q$6:$Q$1005,Cad_cl!BI$5)))</f>
        <v/>
      </c>
      <c r="BJ343" s="134" t="str">
        <f>IF(ISERR(IF($C343="","",SUMIFS(Con_ve!$F$6:$F$1005,Con_ve!$C$6:$C$1005,$C343,Con_ve!$I$6:$I$1005,"Em negociação",Con_ve!$Q$6:$Q$1005,Cad_cl!BJ$5))),"",IF($C343="","",SUMIFS(Con_ve!$F$6:$F$1005,Con_ve!$C$6:$C$1005,$C343,Con_ve!$I$6:$I$1005,"Em negociação",Con_ve!$Q$6:$Q$1005,Cad_cl!BJ$5)))</f>
        <v/>
      </c>
      <c r="BK343" s="134" t="str">
        <f>IF(ISERR(IF($C343="","",SUMIFS(Con_ve!$F$6:$F$1005,Con_ve!$C$6:$C$1005,$C343,Con_ve!$I$6:$I$1005,"Em negociação",Con_ve!$Q$6:$Q$1005,Cad_cl!BK$5))),"",IF($C343="","",SUMIFS(Con_ve!$F$6:$F$1005,Con_ve!$C$6:$C$1005,$C343,Con_ve!$I$6:$I$1005,"Em negociação",Con_ve!$Q$6:$Q$1005,Cad_cl!BK$5)))</f>
        <v/>
      </c>
      <c r="BL343" s="134" t="str">
        <f>IF(ISERR(IF($C343="","",SUMIFS(Con_ve!$F$6:$F$1005,Con_ve!$C$6:$C$1005,$C343,Con_ve!$I$6:$I$1005,"Em negociação",Con_ve!$Q$6:$Q$1005,Cad_cl!BL$5))),"",IF($C343="","",SUMIFS(Con_ve!$F$6:$F$1005,Con_ve!$C$6:$C$1005,$C343,Con_ve!$I$6:$I$1005,"Em negociação",Con_ve!$Q$6:$Q$1005,Cad_cl!BL$5)))</f>
        <v/>
      </c>
      <c r="BM343" s="134" t="str">
        <f>IF(ISERR(IF($C343="","",SUMIFS(Con_ve!$F$6:$F$1005,Con_ve!$C$6:$C$1005,$C343,Con_ve!$I$6:$I$1005,"Em negociação",Con_ve!$Q$6:$Q$1005,Cad_cl!BM$5))),"",IF($C343="","",SUMIFS(Con_ve!$F$6:$F$1005,Con_ve!$C$6:$C$1005,$C343,Con_ve!$I$6:$I$1005,"Em negociação",Con_ve!$Q$6:$Q$1005,Cad_cl!BM$5)))</f>
        <v/>
      </c>
      <c r="BN343" s="134" t="str">
        <f>IF(ISERR(IF($C343="","",SUMIFS(Con_ve!$F$6:$F$1005,Con_ve!$C$6:$C$1005,$C343,Con_ve!$I$6:$I$1005,"Em negociação",Con_ve!$Q$6:$Q$1005,Cad_cl!BN$5))),"",IF($C343="","",SUMIFS(Con_ve!$F$6:$F$1005,Con_ve!$C$6:$C$1005,$C343,Con_ve!$I$6:$I$1005,"Em negociação",Con_ve!$Q$6:$Q$1005,Cad_cl!BN$5)))</f>
        <v/>
      </c>
      <c r="BO343" s="134" t="str">
        <f>IF(ISERR(IF($C343="","",SUMIFS(Con_ve!$F$6:$F$1005,Con_ve!$C$6:$C$1005,$C343,Con_ve!$I$6:$I$1005,"Em negociação",Con_ve!$Q$6:$Q$1005,Cad_cl!BO$5))),"",IF($C343="","",SUMIFS(Con_ve!$F$6:$F$1005,Con_ve!$C$6:$C$1005,$C343,Con_ve!$I$6:$I$1005,"Em negociação",Con_ve!$Q$6:$Q$1005,Cad_cl!BO$5)))</f>
        <v/>
      </c>
      <c r="BP343" s="134">
        <f t="shared" si="16"/>
        <v>0</v>
      </c>
      <c r="BR343" s="125" t="str">
        <f>IF(ISERR(IF(AND($I343=Re_lo!$E$5,BR$5=VLOOKUP(Re_lo!$H$5,Re_lo!$N$5:$O$16,2,0)),AP343,"")),"",IF(AND($I343=Re_lo!$E$5,BR$5=VLOOKUP(Re_lo!$H$5,Re_lo!$N$5:$O$16,2,0)),AP343,""))</f>
        <v/>
      </c>
      <c r="BS343" s="125" t="str">
        <f>IF(ISERR(IF(AND($I343=Re_lo!$E$5,BS$5=VLOOKUP(Re_lo!$H$5,Re_lo!$N$5:$O$16,2,0)),AQ343,"")),"",IF(AND($I343=Re_lo!$E$5,BS$5=VLOOKUP(Re_lo!$H$5,Re_lo!$N$5:$O$16,2,0)),AQ343,""))</f>
        <v/>
      </c>
      <c r="BT343" s="125" t="str">
        <f>IF(ISERR(IF(AND($I343=Re_lo!$E$5,BT$5=VLOOKUP(Re_lo!$H$5,Re_lo!$N$5:$O$16,2,0)),AR343,"")),"",IF(AND($I343=Re_lo!$E$5,BT$5=VLOOKUP(Re_lo!$H$5,Re_lo!$N$5:$O$16,2,0)),AR343,""))</f>
        <v/>
      </c>
      <c r="BU343" s="125" t="str">
        <f>IF(ISERR(IF(AND($I343=Re_lo!$E$5,BU$5=VLOOKUP(Re_lo!$H$5,Re_lo!$N$5:$O$16,2,0)),AS343,"")),"",IF(AND($I343=Re_lo!$E$5,BU$5=VLOOKUP(Re_lo!$H$5,Re_lo!$N$5:$O$16,2,0)),AS343,""))</f>
        <v/>
      </c>
      <c r="BV343" s="125" t="str">
        <f>IF(ISERR(IF(AND($I343=Re_lo!$E$5,BV$5=VLOOKUP(Re_lo!$H$5,Re_lo!$N$5:$O$16,2,0)),AT343,"")),"",IF(AND($I343=Re_lo!$E$5,BV$5=VLOOKUP(Re_lo!$H$5,Re_lo!$N$5:$O$16,2,0)),AT343,""))</f>
        <v/>
      </c>
      <c r="BW343" s="125" t="str">
        <f>IF(ISERR(IF(AND($I343=Re_lo!$E$5,BW$5=VLOOKUP(Re_lo!$H$5,Re_lo!$N$5:$O$16,2,0)),AU343,"")),"",IF(AND($I343=Re_lo!$E$5,BW$5=VLOOKUP(Re_lo!$H$5,Re_lo!$N$5:$O$16,2,0)),AU343,""))</f>
        <v/>
      </c>
      <c r="BX343" s="125" t="str">
        <f>IF(ISERR(IF(AND($I343=Re_lo!$E$5,BX$5=VLOOKUP(Re_lo!$H$5,Re_lo!$N$5:$O$16,2,0)),AV343,"")),"",IF(AND($I343=Re_lo!$E$5,BX$5=VLOOKUP(Re_lo!$H$5,Re_lo!$N$5:$O$16,2,0)),AV343,""))</f>
        <v/>
      </c>
      <c r="BY343" s="125" t="str">
        <f>IF(ISERR(IF(AND($I343=Re_lo!$E$5,BY$5=VLOOKUP(Re_lo!$H$5,Re_lo!$N$5:$O$16,2,0)),AW343,"")),"",IF(AND($I343=Re_lo!$E$5,BY$5=VLOOKUP(Re_lo!$H$5,Re_lo!$N$5:$O$16,2,0)),AW343,""))</f>
        <v/>
      </c>
      <c r="BZ343" s="125" t="str">
        <f>IF(ISERR(IF(AND($I343=Re_lo!$E$5,BZ$5=VLOOKUP(Re_lo!$H$5,Re_lo!$N$5:$O$16,2,0)),AX343,"")),"",IF(AND($I343=Re_lo!$E$5,BZ$5=VLOOKUP(Re_lo!$H$5,Re_lo!$N$5:$O$16,2,0)),AX343,""))</f>
        <v/>
      </c>
      <c r="CA343" s="125" t="str">
        <f>IF(ISERR(IF(AND($I343=Re_lo!$E$5,CA$5=VLOOKUP(Re_lo!$H$5,Re_lo!$N$5:$O$16,2,0)),AY343,"")),"",IF(AND($I343=Re_lo!$E$5,CA$5=VLOOKUP(Re_lo!$H$5,Re_lo!$N$5:$O$16,2,0)),AY343,""))</f>
        <v/>
      </c>
      <c r="CB343" s="125" t="str">
        <f>IF(ISERR(IF(AND($I343=Re_lo!$E$5,CB$5=VLOOKUP(Re_lo!$H$5,Re_lo!$N$5:$O$16,2,0)),AZ343,"")),"",IF(AND($I343=Re_lo!$E$5,CB$5=VLOOKUP(Re_lo!$H$5,Re_lo!$N$5:$O$16,2,0)),AZ343,""))</f>
        <v/>
      </c>
      <c r="CC343" s="125" t="str">
        <f>IF(ISERR(IF(AND($I343=Re_lo!$E$5,CC$5=VLOOKUP(Re_lo!$H$5,Re_lo!$N$5:$O$16,2,0)),BA343,"")),"",IF(AND($I343=Re_lo!$E$5,CC$5=VLOOKUP(Re_lo!$H$5,Re_lo!$N$5:$O$16,2,0)),BA343,""))</f>
        <v/>
      </c>
      <c r="CD343" s="125" t="str">
        <f>IF(ISERR(IF(AND($I343=Re_lo!$E$5,CD$5=VLOOKUP(Re_lo!$H$5,Re_lo!$N$5:$O$16,2,0)),BB343,"")),"",IF(AND($I343=Re_lo!$E$5,CD$5=VLOOKUP(Re_lo!$H$5,Re_lo!$N$5:$O$16,2,0)),BB343,""))</f>
        <v/>
      </c>
      <c r="CF343" s="125" t="str">
        <f>IF($C343="","",COUNTIFS(Con_ve!$C$6:$C$1005,$C343,Con_ve!$Q$6:$Q$1005,Cad_cl!CF$5))</f>
        <v/>
      </c>
      <c r="CG343" s="125" t="str">
        <f>IF($C343="","",COUNTIFS(Con_ve!$C$6:$C$1005,$C343,Con_ve!$Q$6:$Q$1005,Cad_cl!CG$5))</f>
        <v/>
      </c>
      <c r="CH343" s="125" t="str">
        <f>IF($C343="","",COUNTIFS(Con_ve!$C$6:$C$1005,$C343,Con_ve!$Q$6:$Q$1005,Cad_cl!CH$5))</f>
        <v/>
      </c>
      <c r="CI343" s="125" t="str">
        <f>IF($C343="","",COUNTIFS(Con_ve!$C$6:$C$1005,$C343,Con_ve!$Q$6:$Q$1005,Cad_cl!CI$5))</f>
        <v/>
      </c>
      <c r="CJ343" s="125" t="str">
        <f>IF($C343="","",COUNTIFS(Con_ve!$C$6:$C$1005,$C343,Con_ve!$Q$6:$Q$1005,Cad_cl!CJ$5))</f>
        <v/>
      </c>
      <c r="CK343" s="125" t="str">
        <f>IF($C343="","",COUNTIFS(Con_ve!$C$6:$C$1005,$C343,Con_ve!$Q$6:$Q$1005,Cad_cl!CK$5))</f>
        <v/>
      </c>
      <c r="CL343" s="125" t="str">
        <f>IF($C343="","",COUNTIFS(Con_ve!$C$6:$C$1005,$C343,Con_ve!$Q$6:$Q$1005,Cad_cl!CL$5))</f>
        <v/>
      </c>
      <c r="CM343" s="125" t="str">
        <f>IF($C343="","",COUNTIFS(Con_ve!$C$6:$C$1005,$C343,Con_ve!$Q$6:$Q$1005,Cad_cl!CM$5))</f>
        <v/>
      </c>
      <c r="CN343" s="125" t="str">
        <f>IF($C343="","",COUNTIFS(Con_ve!$C$6:$C$1005,$C343,Con_ve!$Q$6:$Q$1005,Cad_cl!CN$5))</f>
        <v/>
      </c>
      <c r="CO343" s="125" t="str">
        <f>IF($C343="","",COUNTIFS(Con_ve!$C$6:$C$1005,$C343,Con_ve!$Q$6:$Q$1005,Cad_cl!CO$5))</f>
        <v/>
      </c>
      <c r="CP343" s="125" t="str">
        <f>IF($C343="","",COUNTIFS(Con_ve!$C$6:$C$1005,$C343,Con_ve!$Q$6:$Q$1005,Cad_cl!CP$5))</f>
        <v/>
      </c>
      <c r="CQ343" s="125" t="str">
        <f>IF($C343="","",COUNTIFS(Con_ve!$C$6:$C$1005,$C343,Con_ve!$Q$6:$Q$1005,Cad_cl!CQ$5))</f>
        <v/>
      </c>
      <c r="CR343" s="125">
        <f t="shared" si="17"/>
        <v>0</v>
      </c>
    </row>
    <row r="344" spans="3:96" ht="30" customHeight="1">
      <c r="C344" s="153"/>
      <c r="D344" s="153"/>
      <c r="E344" s="154"/>
      <c r="F344" s="153"/>
      <c r="G344" s="155"/>
      <c r="H344" s="153"/>
      <c r="I344" s="153"/>
      <c r="J344" s="132" t="s">
        <v>309</v>
      </c>
      <c r="K344" s="133" t="s">
        <v>309</v>
      </c>
      <c r="L344" s="153"/>
      <c r="M344" s="153"/>
      <c r="N344" s="153"/>
      <c r="O344" s="153"/>
      <c r="P344" s="153"/>
      <c r="Q344" s="153"/>
      <c r="AP344" s="134" t="str">
        <f>IF(ISERR(IF($C344="","",SUMIFS(Con_ve!$F$6:$F$1005,Con_ve!$C$6:$C$1005,$C344,Con_ve!$I$6:$I$1005,"Fechada",Con_ve!$Q$6:$Q$1005,Cad_cl!AP$5))),"",IF($C344="","",SUMIFS(Con_ve!$F$6:$F$1005,Con_ve!$C$6:$C$1005,$C344,Con_ve!$I$6:$I$1005,"Fechada",Con_ve!$Q$6:$Q$1005,Cad_cl!AP$5)))</f>
        <v/>
      </c>
      <c r="AQ344" s="134" t="str">
        <f>IF(ISERR(IF($C344="","",SUMIFS(Con_ve!$F$6:$F$1005,Con_ve!$C$6:$C$1005,$C344,Con_ve!$I$6:$I$1005,"Fechada",Con_ve!$Q$6:$Q$1005,Cad_cl!AQ$5))),"",IF($C344="","",SUMIFS(Con_ve!$F$6:$F$1005,Con_ve!$C$6:$C$1005,$C344,Con_ve!$I$6:$I$1005,"Fechada",Con_ve!$Q$6:$Q$1005,Cad_cl!AQ$5)))</f>
        <v/>
      </c>
      <c r="AR344" s="134" t="str">
        <f>IF(ISERR(IF($C344="","",SUMIFS(Con_ve!$F$6:$F$1005,Con_ve!$C$6:$C$1005,$C344,Con_ve!$I$6:$I$1005,"Fechada",Con_ve!$Q$6:$Q$1005,Cad_cl!AR$5))),"",IF($C344="","",SUMIFS(Con_ve!$F$6:$F$1005,Con_ve!$C$6:$C$1005,$C344,Con_ve!$I$6:$I$1005,"Fechada",Con_ve!$Q$6:$Q$1005,Cad_cl!AR$5)))</f>
        <v/>
      </c>
      <c r="AS344" s="134" t="str">
        <f>IF(ISERR(IF($C344="","",SUMIFS(Con_ve!$F$6:$F$1005,Con_ve!$C$6:$C$1005,$C344,Con_ve!$I$6:$I$1005,"Fechada",Con_ve!$Q$6:$Q$1005,Cad_cl!AS$5))),"",IF($C344="","",SUMIFS(Con_ve!$F$6:$F$1005,Con_ve!$C$6:$C$1005,$C344,Con_ve!$I$6:$I$1005,"Fechada",Con_ve!$Q$6:$Q$1005,Cad_cl!AS$5)))</f>
        <v/>
      </c>
      <c r="AT344" s="134" t="str">
        <f>IF(ISERR(IF($C344="","",SUMIFS(Con_ve!$F$6:$F$1005,Con_ve!$C$6:$C$1005,$C344,Con_ve!$I$6:$I$1005,"Fechada",Con_ve!$Q$6:$Q$1005,Cad_cl!AT$5))),"",IF($C344="","",SUMIFS(Con_ve!$F$6:$F$1005,Con_ve!$C$6:$C$1005,$C344,Con_ve!$I$6:$I$1005,"Fechada",Con_ve!$Q$6:$Q$1005,Cad_cl!AT$5)))</f>
        <v/>
      </c>
      <c r="AU344" s="134" t="str">
        <f>IF(ISERR(IF($C344="","",SUMIFS(Con_ve!$F$6:$F$1005,Con_ve!$C$6:$C$1005,$C344,Con_ve!$I$6:$I$1005,"Fechada",Con_ve!$Q$6:$Q$1005,Cad_cl!AU$5))),"",IF($C344="","",SUMIFS(Con_ve!$F$6:$F$1005,Con_ve!$C$6:$C$1005,$C344,Con_ve!$I$6:$I$1005,"Fechada",Con_ve!$Q$6:$Q$1005,Cad_cl!AU$5)))</f>
        <v/>
      </c>
      <c r="AV344" s="134" t="str">
        <f>IF(ISERR(IF($C344="","",SUMIFS(Con_ve!$F$6:$F$1005,Con_ve!$C$6:$C$1005,$C344,Con_ve!$I$6:$I$1005,"Fechada",Con_ve!$Q$6:$Q$1005,Cad_cl!AV$5))),"",IF($C344="","",SUMIFS(Con_ve!$F$6:$F$1005,Con_ve!$C$6:$C$1005,$C344,Con_ve!$I$6:$I$1005,"Fechada",Con_ve!$Q$6:$Q$1005,Cad_cl!AV$5)))</f>
        <v/>
      </c>
      <c r="AW344" s="134" t="str">
        <f>IF(ISERR(IF($C344="","",SUMIFS(Con_ve!$F$6:$F$1005,Con_ve!$C$6:$C$1005,$C344,Con_ve!$I$6:$I$1005,"Fechada",Con_ve!$Q$6:$Q$1005,Cad_cl!AW$5))),"",IF($C344="","",SUMIFS(Con_ve!$F$6:$F$1005,Con_ve!$C$6:$C$1005,$C344,Con_ve!$I$6:$I$1005,"Fechada",Con_ve!$Q$6:$Q$1005,Cad_cl!AW$5)))</f>
        <v/>
      </c>
      <c r="AX344" s="134" t="str">
        <f>IF(ISERR(IF($C344="","",SUMIFS(Con_ve!$F$6:$F$1005,Con_ve!$C$6:$C$1005,$C344,Con_ve!$I$6:$I$1005,"Fechada",Con_ve!$Q$6:$Q$1005,Cad_cl!AX$5))),"",IF($C344="","",SUMIFS(Con_ve!$F$6:$F$1005,Con_ve!$C$6:$C$1005,$C344,Con_ve!$I$6:$I$1005,"Fechada",Con_ve!$Q$6:$Q$1005,Cad_cl!AX$5)))</f>
        <v/>
      </c>
      <c r="AY344" s="134" t="str">
        <f>IF(ISERR(IF($C344="","",SUMIFS(Con_ve!$F$6:$F$1005,Con_ve!$C$6:$C$1005,$C344,Con_ve!$I$6:$I$1005,"Fechada",Con_ve!$Q$6:$Q$1005,Cad_cl!AY$5))),"",IF($C344="","",SUMIFS(Con_ve!$F$6:$F$1005,Con_ve!$C$6:$C$1005,$C344,Con_ve!$I$6:$I$1005,"Fechada",Con_ve!$Q$6:$Q$1005,Cad_cl!AY$5)))</f>
        <v/>
      </c>
      <c r="AZ344" s="134" t="str">
        <f>IF(ISERR(IF($C344="","",SUMIFS(Con_ve!$F$6:$F$1005,Con_ve!$C$6:$C$1005,$C344,Con_ve!$I$6:$I$1005,"Fechada",Con_ve!$Q$6:$Q$1005,Cad_cl!AZ$5))),"",IF($C344="","",SUMIFS(Con_ve!$F$6:$F$1005,Con_ve!$C$6:$C$1005,$C344,Con_ve!$I$6:$I$1005,"Fechada",Con_ve!$Q$6:$Q$1005,Cad_cl!AZ$5)))</f>
        <v/>
      </c>
      <c r="BA344" s="134" t="str">
        <f>IF(ISERR(IF($C344="","",SUMIFS(Con_ve!$F$6:$F$1005,Con_ve!$C$6:$C$1005,$C344,Con_ve!$I$6:$I$1005,"Fechada",Con_ve!$Q$6:$Q$1005,Cad_cl!BA$5))),"",IF($C344="","",SUMIFS(Con_ve!$F$6:$F$1005,Con_ve!$C$6:$C$1005,$C344,Con_ve!$I$6:$I$1005,"Fechada",Con_ve!$Q$6:$Q$1005,Cad_cl!BA$5)))</f>
        <v/>
      </c>
      <c r="BB344" s="134">
        <f t="shared" si="15"/>
        <v>0</v>
      </c>
      <c r="BD344" s="134" t="str">
        <f>IF(ISERR(IF($C344="","",SUMIFS(Con_ve!$F$6:$F$1005,Con_ve!$C$6:$C$1005,$C344,Con_ve!$I$6:$I$1005,"Em negociação",Con_ve!$Q$6:$Q$1005,Cad_cl!BD$5))),"",IF($C344="","",SUMIFS(Con_ve!$F$6:$F$1005,Con_ve!$C$6:$C$1005,$C344,Con_ve!$I$6:$I$1005,"Em negociação",Con_ve!$Q$6:$Q$1005,Cad_cl!BD$5)))</f>
        <v/>
      </c>
      <c r="BE344" s="134" t="str">
        <f>IF(ISERR(IF($C344="","",SUMIFS(Con_ve!$F$6:$F$1005,Con_ve!$C$6:$C$1005,$C344,Con_ve!$I$6:$I$1005,"Em negociação",Con_ve!$Q$6:$Q$1005,Cad_cl!BE$5))),"",IF($C344="","",SUMIFS(Con_ve!$F$6:$F$1005,Con_ve!$C$6:$C$1005,$C344,Con_ve!$I$6:$I$1005,"Em negociação",Con_ve!$Q$6:$Q$1005,Cad_cl!BE$5)))</f>
        <v/>
      </c>
      <c r="BF344" s="134" t="str">
        <f>IF(ISERR(IF($C344="","",SUMIFS(Con_ve!$F$6:$F$1005,Con_ve!$C$6:$C$1005,$C344,Con_ve!$I$6:$I$1005,"Em negociação",Con_ve!$Q$6:$Q$1005,Cad_cl!BF$5))),"",IF($C344="","",SUMIFS(Con_ve!$F$6:$F$1005,Con_ve!$C$6:$C$1005,$C344,Con_ve!$I$6:$I$1005,"Em negociação",Con_ve!$Q$6:$Q$1005,Cad_cl!BF$5)))</f>
        <v/>
      </c>
      <c r="BG344" s="134" t="str">
        <f>IF(ISERR(IF($C344="","",SUMIFS(Con_ve!$F$6:$F$1005,Con_ve!$C$6:$C$1005,$C344,Con_ve!$I$6:$I$1005,"Em negociação",Con_ve!$Q$6:$Q$1005,Cad_cl!BG$5))),"",IF($C344="","",SUMIFS(Con_ve!$F$6:$F$1005,Con_ve!$C$6:$C$1005,$C344,Con_ve!$I$6:$I$1005,"Em negociação",Con_ve!$Q$6:$Q$1005,Cad_cl!BG$5)))</f>
        <v/>
      </c>
      <c r="BH344" s="134" t="str">
        <f>IF(ISERR(IF($C344="","",SUMIFS(Con_ve!$F$6:$F$1005,Con_ve!$C$6:$C$1005,$C344,Con_ve!$I$6:$I$1005,"Em negociação",Con_ve!$Q$6:$Q$1005,Cad_cl!BH$5))),"",IF($C344="","",SUMIFS(Con_ve!$F$6:$F$1005,Con_ve!$C$6:$C$1005,$C344,Con_ve!$I$6:$I$1005,"Em negociação",Con_ve!$Q$6:$Q$1005,Cad_cl!BH$5)))</f>
        <v/>
      </c>
      <c r="BI344" s="134" t="str">
        <f>IF(ISERR(IF($C344="","",SUMIFS(Con_ve!$F$6:$F$1005,Con_ve!$C$6:$C$1005,$C344,Con_ve!$I$6:$I$1005,"Em negociação",Con_ve!$Q$6:$Q$1005,Cad_cl!BI$5))),"",IF($C344="","",SUMIFS(Con_ve!$F$6:$F$1005,Con_ve!$C$6:$C$1005,$C344,Con_ve!$I$6:$I$1005,"Em negociação",Con_ve!$Q$6:$Q$1005,Cad_cl!BI$5)))</f>
        <v/>
      </c>
      <c r="BJ344" s="134" t="str">
        <f>IF(ISERR(IF($C344="","",SUMIFS(Con_ve!$F$6:$F$1005,Con_ve!$C$6:$C$1005,$C344,Con_ve!$I$6:$I$1005,"Em negociação",Con_ve!$Q$6:$Q$1005,Cad_cl!BJ$5))),"",IF($C344="","",SUMIFS(Con_ve!$F$6:$F$1005,Con_ve!$C$6:$C$1005,$C344,Con_ve!$I$6:$I$1005,"Em negociação",Con_ve!$Q$6:$Q$1005,Cad_cl!BJ$5)))</f>
        <v/>
      </c>
      <c r="BK344" s="134" t="str">
        <f>IF(ISERR(IF($C344="","",SUMIFS(Con_ve!$F$6:$F$1005,Con_ve!$C$6:$C$1005,$C344,Con_ve!$I$6:$I$1005,"Em negociação",Con_ve!$Q$6:$Q$1005,Cad_cl!BK$5))),"",IF($C344="","",SUMIFS(Con_ve!$F$6:$F$1005,Con_ve!$C$6:$C$1005,$C344,Con_ve!$I$6:$I$1005,"Em negociação",Con_ve!$Q$6:$Q$1005,Cad_cl!BK$5)))</f>
        <v/>
      </c>
      <c r="BL344" s="134" t="str">
        <f>IF(ISERR(IF($C344="","",SUMIFS(Con_ve!$F$6:$F$1005,Con_ve!$C$6:$C$1005,$C344,Con_ve!$I$6:$I$1005,"Em negociação",Con_ve!$Q$6:$Q$1005,Cad_cl!BL$5))),"",IF($C344="","",SUMIFS(Con_ve!$F$6:$F$1005,Con_ve!$C$6:$C$1005,$C344,Con_ve!$I$6:$I$1005,"Em negociação",Con_ve!$Q$6:$Q$1005,Cad_cl!BL$5)))</f>
        <v/>
      </c>
      <c r="BM344" s="134" t="str">
        <f>IF(ISERR(IF($C344="","",SUMIFS(Con_ve!$F$6:$F$1005,Con_ve!$C$6:$C$1005,$C344,Con_ve!$I$6:$I$1005,"Em negociação",Con_ve!$Q$6:$Q$1005,Cad_cl!BM$5))),"",IF($C344="","",SUMIFS(Con_ve!$F$6:$F$1005,Con_ve!$C$6:$C$1005,$C344,Con_ve!$I$6:$I$1005,"Em negociação",Con_ve!$Q$6:$Q$1005,Cad_cl!BM$5)))</f>
        <v/>
      </c>
      <c r="BN344" s="134" t="str">
        <f>IF(ISERR(IF($C344="","",SUMIFS(Con_ve!$F$6:$F$1005,Con_ve!$C$6:$C$1005,$C344,Con_ve!$I$6:$I$1005,"Em negociação",Con_ve!$Q$6:$Q$1005,Cad_cl!BN$5))),"",IF($C344="","",SUMIFS(Con_ve!$F$6:$F$1005,Con_ve!$C$6:$C$1005,$C344,Con_ve!$I$6:$I$1005,"Em negociação",Con_ve!$Q$6:$Q$1005,Cad_cl!BN$5)))</f>
        <v/>
      </c>
      <c r="BO344" s="134" t="str">
        <f>IF(ISERR(IF($C344="","",SUMIFS(Con_ve!$F$6:$F$1005,Con_ve!$C$6:$C$1005,$C344,Con_ve!$I$6:$I$1005,"Em negociação",Con_ve!$Q$6:$Q$1005,Cad_cl!BO$5))),"",IF($C344="","",SUMIFS(Con_ve!$F$6:$F$1005,Con_ve!$C$6:$C$1005,$C344,Con_ve!$I$6:$I$1005,"Em negociação",Con_ve!$Q$6:$Q$1005,Cad_cl!BO$5)))</f>
        <v/>
      </c>
      <c r="BP344" s="134">
        <f t="shared" si="16"/>
        <v>0</v>
      </c>
      <c r="BR344" s="125" t="str">
        <f>IF(ISERR(IF(AND($I344=Re_lo!$E$5,BR$5=VLOOKUP(Re_lo!$H$5,Re_lo!$N$5:$O$16,2,0)),AP344,"")),"",IF(AND($I344=Re_lo!$E$5,BR$5=VLOOKUP(Re_lo!$H$5,Re_lo!$N$5:$O$16,2,0)),AP344,""))</f>
        <v/>
      </c>
      <c r="BS344" s="125" t="str">
        <f>IF(ISERR(IF(AND($I344=Re_lo!$E$5,BS$5=VLOOKUP(Re_lo!$H$5,Re_lo!$N$5:$O$16,2,0)),AQ344,"")),"",IF(AND($I344=Re_lo!$E$5,BS$5=VLOOKUP(Re_lo!$H$5,Re_lo!$N$5:$O$16,2,0)),AQ344,""))</f>
        <v/>
      </c>
      <c r="BT344" s="125" t="str">
        <f>IF(ISERR(IF(AND($I344=Re_lo!$E$5,BT$5=VLOOKUP(Re_lo!$H$5,Re_lo!$N$5:$O$16,2,0)),AR344,"")),"",IF(AND($I344=Re_lo!$E$5,BT$5=VLOOKUP(Re_lo!$H$5,Re_lo!$N$5:$O$16,2,0)),AR344,""))</f>
        <v/>
      </c>
      <c r="BU344" s="125" t="str">
        <f>IF(ISERR(IF(AND($I344=Re_lo!$E$5,BU$5=VLOOKUP(Re_lo!$H$5,Re_lo!$N$5:$O$16,2,0)),AS344,"")),"",IF(AND($I344=Re_lo!$E$5,BU$5=VLOOKUP(Re_lo!$H$5,Re_lo!$N$5:$O$16,2,0)),AS344,""))</f>
        <v/>
      </c>
      <c r="BV344" s="125" t="str">
        <f>IF(ISERR(IF(AND($I344=Re_lo!$E$5,BV$5=VLOOKUP(Re_lo!$H$5,Re_lo!$N$5:$O$16,2,0)),AT344,"")),"",IF(AND($I344=Re_lo!$E$5,BV$5=VLOOKUP(Re_lo!$H$5,Re_lo!$N$5:$O$16,2,0)),AT344,""))</f>
        <v/>
      </c>
      <c r="BW344" s="125" t="str">
        <f>IF(ISERR(IF(AND($I344=Re_lo!$E$5,BW$5=VLOOKUP(Re_lo!$H$5,Re_lo!$N$5:$O$16,2,0)),AU344,"")),"",IF(AND($I344=Re_lo!$E$5,BW$5=VLOOKUP(Re_lo!$H$5,Re_lo!$N$5:$O$16,2,0)),AU344,""))</f>
        <v/>
      </c>
      <c r="BX344" s="125" t="str">
        <f>IF(ISERR(IF(AND($I344=Re_lo!$E$5,BX$5=VLOOKUP(Re_lo!$H$5,Re_lo!$N$5:$O$16,2,0)),AV344,"")),"",IF(AND($I344=Re_lo!$E$5,BX$5=VLOOKUP(Re_lo!$H$5,Re_lo!$N$5:$O$16,2,0)),AV344,""))</f>
        <v/>
      </c>
      <c r="BY344" s="125" t="str">
        <f>IF(ISERR(IF(AND($I344=Re_lo!$E$5,BY$5=VLOOKUP(Re_lo!$H$5,Re_lo!$N$5:$O$16,2,0)),AW344,"")),"",IF(AND($I344=Re_lo!$E$5,BY$5=VLOOKUP(Re_lo!$H$5,Re_lo!$N$5:$O$16,2,0)),AW344,""))</f>
        <v/>
      </c>
      <c r="BZ344" s="125" t="str">
        <f>IF(ISERR(IF(AND($I344=Re_lo!$E$5,BZ$5=VLOOKUP(Re_lo!$H$5,Re_lo!$N$5:$O$16,2,0)),AX344,"")),"",IF(AND($I344=Re_lo!$E$5,BZ$5=VLOOKUP(Re_lo!$H$5,Re_lo!$N$5:$O$16,2,0)),AX344,""))</f>
        <v/>
      </c>
      <c r="CA344" s="125" t="str">
        <f>IF(ISERR(IF(AND($I344=Re_lo!$E$5,CA$5=VLOOKUP(Re_lo!$H$5,Re_lo!$N$5:$O$16,2,0)),AY344,"")),"",IF(AND($I344=Re_lo!$E$5,CA$5=VLOOKUP(Re_lo!$H$5,Re_lo!$N$5:$O$16,2,0)),AY344,""))</f>
        <v/>
      </c>
      <c r="CB344" s="125" t="str">
        <f>IF(ISERR(IF(AND($I344=Re_lo!$E$5,CB$5=VLOOKUP(Re_lo!$H$5,Re_lo!$N$5:$O$16,2,0)),AZ344,"")),"",IF(AND($I344=Re_lo!$E$5,CB$5=VLOOKUP(Re_lo!$H$5,Re_lo!$N$5:$O$16,2,0)),AZ344,""))</f>
        <v/>
      </c>
      <c r="CC344" s="125" t="str">
        <f>IF(ISERR(IF(AND($I344=Re_lo!$E$5,CC$5=VLOOKUP(Re_lo!$H$5,Re_lo!$N$5:$O$16,2,0)),BA344,"")),"",IF(AND($I344=Re_lo!$E$5,CC$5=VLOOKUP(Re_lo!$H$5,Re_lo!$N$5:$O$16,2,0)),BA344,""))</f>
        <v/>
      </c>
      <c r="CD344" s="125" t="str">
        <f>IF(ISERR(IF(AND($I344=Re_lo!$E$5,CD$5=VLOOKUP(Re_lo!$H$5,Re_lo!$N$5:$O$16,2,0)),BB344,"")),"",IF(AND($I344=Re_lo!$E$5,CD$5=VLOOKUP(Re_lo!$H$5,Re_lo!$N$5:$O$16,2,0)),BB344,""))</f>
        <v/>
      </c>
      <c r="CF344" s="125" t="str">
        <f>IF($C344="","",COUNTIFS(Con_ve!$C$6:$C$1005,$C344,Con_ve!$Q$6:$Q$1005,Cad_cl!CF$5))</f>
        <v/>
      </c>
      <c r="CG344" s="125" t="str">
        <f>IF($C344="","",COUNTIFS(Con_ve!$C$6:$C$1005,$C344,Con_ve!$Q$6:$Q$1005,Cad_cl!CG$5))</f>
        <v/>
      </c>
      <c r="CH344" s="125" t="str">
        <f>IF($C344="","",COUNTIFS(Con_ve!$C$6:$C$1005,$C344,Con_ve!$Q$6:$Q$1005,Cad_cl!CH$5))</f>
        <v/>
      </c>
      <c r="CI344" s="125" t="str">
        <f>IF($C344="","",COUNTIFS(Con_ve!$C$6:$C$1005,$C344,Con_ve!$Q$6:$Q$1005,Cad_cl!CI$5))</f>
        <v/>
      </c>
      <c r="CJ344" s="125" t="str">
        <f>IF($C344="","",COUNTIFS(Con_ve!$C$6:$C$1005,$C344,Con_ve!$Q$6:$Q$1005,Cad_cl!CJ$5))</f>
        <v/>
      </c>
      <c r="CK344" s="125" t="str">
        <f>IF($C344="","",COUNTIFS(Con_ve!$C$6:$C$1005,$C344,Con_ve!$Q$6:$Q$1005,Cad_cl!CK$5))</f>
        <v/>
      </c>
      <c r="CL344" s="125" t="str">
        <f>IF($C344="","",COUNTIFS(Con_ve!$C$6:$C$1005,$C344,Con_ve!$Q$6:$Q$1005,Cad_cl!CL$5))</f>
        <v/>
      </c>
      <c r="CM344" s="125" t="str">
        <f>IF($C344="","",COUNTIFS(Con_ve!$C$6:$C$1005,$C344,Con_ve!$Q$6:$Q$1005,Cad_cl!CM$5))</f>
        <v/>
      </c>
      <c r="CN344" s="125" t="str">
        <f>IF($C344="","",COUNTIFS(Con_ve!$C$6:$C$1005,$C344,Con_ve!$Q$6:$Q$1005,Cad_cl!CN$5))</f>
        <v/>
      </c>
      <c r="CO344" s="125" t="str">
        <f>IF($C344="","",COUNTIFS(Con_ve!$C$6:$C$1005,$C344,Con_ve!$Q$6:$Q$1005,Cad_cl!CO$5))</f>
        <v/>
      </c>
      <c r="CP344" s="125" t="str">
        <f>IF($C344="","",COUNTIFS(Con_ve!$C$6:$C$1005,$C344,Con_ve!$Q$6:$Q$1005,Cad_cl!CP$5))</f>
        <v/>
      </c>
      <c r="CQ344" s="125" t="str">
        <f>IF($C344="","",COUNTIFS(Con_ve!$C$6:$C$1005,$C344,Con_ve!$Q$6:$Q$1005,Cad_cl!CQ$5))</f>
        <v/>
      </c>
      <c r="CR344" s="125">
        <f t="shared" si="17"/>
        <v>0</v>
      </c>
    </row>
    <row r="345" spans="3:96" ht="30" customHeight="1">
      <c r="C345" s="153"/>
      <c r="D345" s="153"/>
      <c r="E345" s="154"/>
      <c r="F345" s="153"/>
      <c r="G345" s="155"/>
      <c r="H345" s="153"/>
      <c r="I345" s="153"/>
      <c r="J345" s="132" t="s">
        <v>309</v>
      </c>
      <c r="K345" s="133" t="s">
        <v>309</v>
      </c>
      <c r="L345" s="153"/>
      <c r="M345" s="153"/>
      <c r="N345" s="153"/>
      <c r="O345" s="153"/>
      <c r="P345" s="153"/>
      <c r="Q345" s="153"/>
      <c r="AP345" s="134" t="str">
        <f>IF(ISERR(IF($C345="","",SUMIFS(Con_ve!$F$6:$F$1005,Con_ve!$C$6:$C$1005,$C345,Con_ve!$I$6:$I$1005,"Fechada",Con_ve!$Q$6:$Q$1005,Cad_cl!AP$5))),"",IF($C345="","",SUMIFS(Con_ve!$F$6:$F$1005,Con_ve!$C$6:$C$1005,$C345,Con_ve!$I$6:$I$1005,"Fechada",Con_ve!$Q$6:$Q$1005,Cad_cl!AP$5)))</f>
        <v/>
      </c>
      <c r="AQ345" s="134" t="str">
        <f>IF(ISERR(IF($C345="","",SUMIFS(Con_ve!$F$6:$F$1005,Con_ve!$C$6:$C$1005,$C345,Con_ve!$I$6:$I$1005,"Fechada",Con_ve!$Q$6:$Q$1005,Cad_cl!AQ$5))),"",IF($C345="","",SUMIFS(Con_ve!$F$6:$F$1005,Con_ve!$C$6:$C$1005,$C345,Con_ve!$I$6:$I$1005,"Fechada",Con_ve!$Q$6:$Q$1005,Cad_cl!AQ$5)))</f>
        <v/>
      </c>
      <c r="AR345" s="134" t="str">
        <f>IF(ISERR(IF($C345="","",SUMIFS(Con_ve!$F$6:$F$1005,Con_ve!$C$6:$C$1005,$C345,Con_ve!$I$6:$I$1005,"Fechada",Con_ve!$Q$6:$Q$1005,Cad_cl!AR$5))),"",IF($C345="","",SUMIFS(Con_ve!$F$6:$F$1005,Con_ve!$C$6:$C$1005,$C345,Con_ve!$I$6:$I$1005,"Fechada",Con_ve!$Q$6:$Q$1005,Cad_cl!AR$5)))</f>
        <v/>
      </c>
      <c r="AS345" s="134" t="str">
        <f>IF(ISERR(IF($C345="","",SUMIFS(Con_ve!$F$6:$F$1005,Con_ve!$C$6:$C$1005,$C345,Con_ve!$I$6:$I$1005,"Fechada",Con_ve!$Q$6:$Q$1005,Cad_cl!AS$5))),"",IF($C345="","",SUMIFS(Con_ve!$F$6:$F$1005,Con_ve!$C$6:$C$1005,$C345,Con_ve!$I$6:$I$1005,"Fechada",Con_ve!$Q$6:$Q$1005,Cad_cl!AS$5)))</f>
        <v/>
      </c>
      <c r="AT345" s="134" t="str">
        <f>IF(ISERR(IF($C345="","",SUMIFS(Con_ve!$F$6:$F$1005,Con_ve!$C$6:$C$1005,$C345,Con_ve!$I$6:$I$1005,"Fechada",Con_ve!$Q$6:$Q$1005,Cad_cl!AT$5))),"",IF($C345="","",SUMIFS(Con_ve!$F$6:$F$1005,Con_ve!$C$6:$C$1005,$C345,Con_ve!$I$6:$I$1005,"Fechada",Con_ve!$Q$6:$Q$1005,Cad_cl!AT$5)))</f>
        <v/>
      </c>
      <c r="AU345" s="134" t="str">
        <f>IF(ISERR(IF($C345="","",SUMIFS(Con_ve!$F$6:$F$1005,Con_ve!$C$6:$C$1005,$C345,Con_ve!$I$6:$I$1005,"Fechada",Con_ve!$Q$6:$Q$1005,Cad_cl!AU$5))),"",IF($C345="","",SUMIFS(Con_ve!$F$6:$F$1005,Con_ve!$C$6:$C$1005,$C345,Con_ve!$I$6:$I$1005,"Fechada",Con_ve!$Q$6:$Q$1005,Cad_cl!AU$5)))</f>
        <v/>
      </c>
      <c r="AV345" s="134" t="str">
        <f>IF(ISERR(IF($C345="","",SUMIFS(Con_ve!$F$6:$F$1005,Con_ve!$C$6:$C$1005,$C345,Con_ve!$I$6:$I$1005,"Fechada",Con_ve!$Q$6:$Q$1005,Cad_cl!AV$5))),"",IF($C345="","",SUMIFS(Con_ve!$F$6:$F$1005,Con_ve!$C$6:$C$1005,$C345,Con_ve!$I$6:$I$1005,"Fechada",Con_ve!$Q$6:$Q$1005,Cad_cl!AV$5)))</f>
        <v/>
      </c>
      <c r="AW345" s="134" t="str">
        <f>IF(ISERR(IF($C345="","",SUMIFS(Con_ve!$F$6:$F$1005,Con_ve!$C$6:$C$1005,$C345,Con_ve!$I$6:$I$1005,"Fechada",Con_ve!$Q$6:$Q$1005,Cad_cl!AW$5))),"",IF($C345="","",SUMIFS(Con_ve!$F$6:$F$1005,Con_ve!$C$6:$C$1005,$C345,Con_ve!$I$6:$I$1005,"Fechada",Con_ve!$Q$6:$Q$1005,Cad_cl!AW$5)))</f>
        <v/>
      </c>
      <c r="AX345" s="134" t="str">
        <f>IF(ISERR(IF($C345="","",SUMIFS(Con_ve!$F$6:$F$1005,Con_ve!$C$6:$C$1005,$C345,Con_ve!$I$6:$I$1005,"Fechada",Con_ve!$Q$6:$Q$1005,Cad_cl!AX$5))),"",IF($C345="","",SUMIFS(Con_ve!$F$6:$F$1005,Con_ve!$C$6:$C$1005,$C345,Con_ve!$I$6:$I$1005,"Fechada",Con_ve!$Q$6:$Q$1005,Cad_cl!AX$5)))</f>
        <v/>
      </c>
      <c r="AY345" s="134" t="str">
        <f>IF(ISERR(IF($C345="","",SUMIFS(Con_ve!$F$6:$F$1005,Con_ve!$C$6:$C$1005,$C345,Con_ve!$I$6:$I$1005,"Fechada",Con_ve!$Q$6:$Q$1005,Cad_cl!AY$5))),"",IF($C345="","",SUMIFS(Con_ve!$F$6:$F$1005,Con_ve!$C$6:$C$1005,$C345,Con_ve!$I$6:$I$1005,"Fechada",Con_ve!$Q$6:$Q$1005,Cad_cl!AY$5)))</f>
        <v/>
      </c>
      <c r="AZ345" s="134" t="str">
        <f>IF(ISERR(IF($C345="","",SUMIFS(Con_ve!$F$6:$F$1005,Con_ve!$C$6:$C$1005,$C345,Con_ve!$I$6:$I$1005,"Fechada",Con_ve!$Q$6:$Q$1005,Cad_cl!AZ$5))),"",IF($C345="","",SUMIFS(Con_ve!$F$6:$F$1005,Con_ve!$C$6:$C$1005,$C345,Con_ve!$I$6:$I$1005,"Fechada",Con_ve!$Q$6:$Q$1005,Cad_cl!AZ$5)))</f>
        <v/>
      </c>
      <c r="BA345" s="134" t="str">
        <f>IF(ISERR(IF($C345="","",SUMIFS(Con_ve!$F$6:$F$1005,Con_ve!$C$6:$C$1005,$C345,Con_ve!$I$6:$I$1005,"Fechada",Con_ve!$Q$6:$Q$1005,Cad_cl!BA$5))),"",IF($C345="","",SUMIFS(Con_ve!$F$6:$F$1005,Con_ve!$C$6:$C$1005,$C345,Con_ve!$I$6:$I$1005,"Fechada",Con_ve!$Q$6:$Q$1005,Cad_cl!BA$5)))</f>
        <v/>
      </c>
      <c r="BB345" s="134">
        <f t="shared" si="15"/>
        <v>0</v>
      </c>
      <c r="BD345" s="134" t="str">
        <f>IF(ISERR(IF($C345="","",SUMIFS(Con_ve!$F$6:$F$1005,Con_ve!$C$6:$C$1005,$C345,Con_ve!$I$6:$I$1005,"Em negociação",Con_ve!$Q$6:$Q$1005,Cad_cl!BD$5))),"",IF($C345="","",SUMIFS(Con_ve!$F$6:$F$1005,Con_ve!$C$6:$C$1005,$C345,Con_ve!$I$6:$I$1005,"Em negociação",Con_ve!$Q$6:$Q$1005,Cad_cl!BD$5)))</f>
        <v/>
      </c>
      <c r="BE345" s="134" t="str">
        <f>IF(ISERR(IF($C345="","",SUMIFS(Con_ve!$F$6:$F$1005,Con_ve!$C$6:$C$1005,$C345,Con_ve!$I$6:$I$1005,"Em negociação",Con_ve!$Q$6:$Q$1005,Cad_cl!BE$5))),"",IF($C345="","",SUMIFS(Con_ve!$F$6:$F$1005,Con_ve!$C$6:$C$1005,$C345,Con_ve!$I$6:$I$1005,"Em negociação",Con_ve!$Q$6:$Q$1005,Cad_cl!BE$5)))</f>
        <v/>
      </c>
      <c r="BF345" s="134" t="str">
        <f>IF(ISERR(IF($C345="","",SUMIFS(Con_ve!$F$6:$F$1005,Con_ve!$C$6:$C$1005,$C345,Con_ve!$I$6:$I$1005,"Em negociação",Con_ve!$Q$6:$Q$1005,Cad_cl!BF$5))),"",IF($C345="","",SUMIFS(Con_ve!$F$6:$F$1005,Con_ve!$C$6:$C$1005,$C345,Con_ve!$I$6:$I$1005,"Em negociação",Con_ve!$Q$6:$Q$1005,Cad_cl!BF$5)))</f>
        <v/>
      </c>
      <c r="BG345" s="134" t="str">
        <f>IF(ISERR(IF($C345="","",SUMIFS(Con_ve!$F$6:$F$1005,Con_ve!$C$6:$C$1005,$C345,Con_ve!$I$6:$I$1005,"Em negociação",Con_ve!$Q$6:$Q$1005,Cad_cl!BG$5))),"",IF($C345="","",SUMIFS(Con_ve!$F$6:$F$1005,Con_ve!$C$6:$C$1005,$C345,Con_ve!$I$6:$I$1005,"Em negociação",Con_ve!$Q$6:$Q$1005,Cad_cl!BG$5)))</f>
        <v/>
      </c>
      <c r="BH345" s="134" t="str">
        <f>IF(ISERR(IF($C345="","",SUMIFS(Con_ve!$F$6:$F$1005,Con_ve!$C$6:$C$1005,$C345,Con_ve!$I$6:$I$1005,"Em negociação",Con_ve!$Q$6:$Q$1005,Cad_cl!BH$5))),"",IF($C345="","",SUMIFS(Con_ve!$F$6:$F$1005,Con_ve!$C$6:$C$1005,$C345,Con_ve!$I$6:$I$1005,"Em negociação",Con_ve!$Q$6:$Q$1005,Cad_cl!BH$5)))</f>
        <v/>
      </c>
      <c r="BI345" s="134" t="str">
        <f>IF(ISERR(IF($C345="","",SUMIFS(Con_ve!$F$6:$F$1005,Con_ve!$C$6:$C$1005,$C345,Con_ve!$I$6:$I$1005,"Em negociação",Con_ve!$Q$6:$Q$1005,Cad_cl!BI$5))),"",IF($C345="","",SUMIFS(Con_ve!$F$6:$F$1005,Con_ve!$C$6:$C$1005,$C345,Con_ve!$I$6:$I$1005,"Em negociação",Con_ve!$Q$6:$Q$1005,Cad_cl!BI$5)))</f>
        <v/>
      </c>
      <c r="BJ345" s="134" t="str">
        <f>IF(ISERR(IF($C345="","",SUMIFS(Con_ve!$F$6:$F$1005,Con_ve!$C$6:$C$1005,$C345,Con_ve!$I$6:$I$1005,"Em negociação",Con_ve!$Q$6:$Q$1005,Cad_cl!BJ$5))),"",IF($C345="","",SUMIFS(Con_ve!$F$6:$F$1005,Con_ve!$C$6:$C$1005,$C345,Con_ve!$I$6:$I$1005,"Em negociação",Con_ve!$Q$6:$Q$1005,Cad_cl!BJ$5)))</f>
        <v/>
      </c>
      <c r="BK345" s="134" t="str">
        <f>IF(ISERR(IF($C345="","",SUMIFS(Con_ve!$F$6:$F$1005,Con_ve!$C$6:$C$1005,$C345,Con_ve!$I$6:$I$1005,"Em negociação",Con_ve!$Q$6:$Q$1005,Cad_cl!BK$5))),"",IF($C345="","",SUMIFS(Con_ve!$F$6:$F$1005,Con_ve!$C$6:$C$1005,$C345,Con_ve!$I$6:$I$1005,"Em negociação",Con_ve!$Q$6:$Q$1005,Cad_cl!BK$5)))</f>
        <v/>
      </c>
      <c r="BL345" s="134" t="str">
        <f>IF(ISERR(IF($C345="","",SUMIFS(Con_ve!$F$6:$F$1005,Con_ve!$C$6:$C$1005,$C345,Con_ve!$I$6:$I$1005,"Em negociação",Con_ve!$Q$6:$Q$1005,Cad_cl!BL$5))),"",IF($C345="","",SUMIFS(Con_ve!$F$6:$F$1005,Con_ve!$C$6:$C$1005,$C345,Con_ve!$I$6:$I$1005,"Em negociação",Con_ve!$Q$6:$Q$1005,Cad_cl!BL$5)))</f>
        <v/>
      </c>
      <c r="BM345" s="134" t="str">
        <f>IF(ISERR(IF($C345="","",SUMIFS(Con_ve!$F$6:$F$1005,Con_ve!$C$6:$C$1005,$C345,Con_ve!$I$6:$I$1005,"Em negociação",Con_ve!$Q$6:$Q$1005,Cad_cl!BM$5))),"",IF($C345="","",SUMIFS(Con_ve!$F$6:$F$1005,Con_ve!$C$6:$C$1005,$C345,Con_ve!$I$6:$I$1005,"Em negociação",Con_ve!$Q$6:$Q$1005,Cad_cl!BM$5)))</f>
        <v/>
      </c>
      <c r="BN345" s="134" t="str">
        <f>IF(ISERR(IF($C345="","",SUMIFS(Con_ve!$F$6:$F$1005,Con_ve!$C$6:$C$1005,$C345,Con_ve!$I$6:$I$1005,"Em negociação",Con_ve!$Q$6:$Q$1005,Cad_cl!BN$5))),"",IF($C345="","",SUMIFS(Con_ve!$F$6:$F$1005,Con_ve!$C$6:$C$1005,$C345,Con_ve!$I$6:$I$1005,"Em negociação",Con_ve!$Q$6:$Q$1005,Cad_cl!BN$5)))</f>
        <v/>
      </c>
      <c r="BO345" s="134" t="str">
        <f>IF(ISERR(IF($C345="","",SUMIFS(Con_ve!$F$6:$F$1005,Con_ve!$C$6:$C$1005,$C345,Con_ve!$I$6:$I$1005,"Em negociação",Con_ve!$Q$6:$Q$1005,Cad_cl!BO$5))),"",IF($C345="","",SUMIFS(Con_ve!$F$6:$F$1005,Con_ve!$C$6:$C$1005,$C345,Con_ve!$I$6:$I$1005,"Em negociação",Con_ve!$Q$6:$Q$1005,Cad_cl!BO$5)))</f>
        <v/>
      </c>
      <c r="BP345" s="134">
        <f t="shared" si="16"/>
        <v>0</v>
      </c>
      <c r="BR345" s="125" t="str">
        <f>IF(ISERR(IF(AND($I345=Re_lo!$E$5,BR$5=VLOOKUP(Re_lo!$H$5,Re_lo!$N$5:$O$16,2,0)),AP345,"")),"",IF(AND($I345=Re_lo!$E$5,BR$5=VLOOKUP(Re_lo!$H$5,Re_lo!$N$5:$O$16,2,0)),AP345,""))</f>
        <v/>
      </c>
      <c r="BS345" s="125" t="str">
        <f>IF(ISERR(IF(AND($I345=Re_lo!$E$5,BS$5=VLOOKUP(Re_lo!$H$5,Re_lo!$N$5:$O$16,2,0)),AQ345,"")),"",IF(AND($I345=Re_lo!$E$5,BS$5=VLOOKUP(Re_lo!$H$5,Re_lo!$N$5:$O$16,2,0)),AQ345,""))</f>
        <v/>
      </c>
      <c r="BT345" s="125" t="str">
        <f>IF(ISERR(IF(AND($I345=Re_lo!$E$5,BT$5=VLOOKUP(Re_lo!$H$5,Re_lo!$N$5:$O$16,2,0)),AR345,"")),"",IF(AND($I345=Re_lo!$E$5,BT$5=VLOOKUP(Re_lo!$H$5,Re_lo!$N$5:$O$16,2,0)),AR345,""))</f>
        <v/>
      </c>
      <c r="BU345" s="125" t="str">
        <f>IF(ISERR(IF(AND($I345=Re_lo!$E$5,BU$5=VLOOKUP(Re_lo!$H$5,Re_lo!$N$5:$O$16,2,0)),AS345,"")),"",IF(AND($I345=Re_lo!$E$5,BU$5=VLOOKUP(Re_lo!$H$5,Re_lo!$N$5:$O$16,2,0)),AS345,""))</f>
        <v/>
      </c>
      <c r="BV345" s="125" t="str">
        <f>IF(ISERR(IF(AND($I345=Re_lo!$E$5,BV$5=VLOOKUP(Re_lo!$H$5,Re_lo!$N$5:$O$16,2,0)),AT345,"")),"",IF(AND($I345=Re_lo!$E$5,BV$5=VLOOKUP(Re_lo!$H$5,Re_lo!$N$5:$O$16,2,0)),AT345,""))</f>
        <v/>
      </c>
      <c r="BW345" s="125" t="str">
        <f>IF(ISERR(IF(AND($I345=Re_lo!$E$5,BW$5=VLOOKUP(Re_lo!$H$5,Re_lo!$N$5:$O$16,2,0)),AU345,"")),"",IF(AND($I345=Re_lo!$E$5,BW$5=VLOOKUP(Re_lo!$H$5,Re_lo!$N$5:$O$16,2,0)),AU345,""))</f>
        <v/>
      </c>
      <c r="BX345" s="125" t="str">
        <f>IF(ISERR(IF(AND($I345=Re_lo!$E$5,BX$5=VLOOKUP(Re_lo!$H$5,Re_lo!$N$5:$O$16,2,0)),AV345,"")),"",IF(AND($I345=Re_lo!$E$5,BX$5=VLOOKUP(Re_lo!$H$5,Re_lo!$N$5:$O$16,2,0)),AV345,""))</f>
        <v/>
      </c>
      <c r="BY345" s="125" t="str">
        <f>IF(ISERR(IF(AND($I345=Re_lo!$E$5,BY$5=VLOOKUP(Re_lo!$H$5,Re_lo!$N$5:$O$16,2,0)),AW345,"")),"",IF(AND($I345=Re_lo!$E$5,BY$5=VLOOKUP(Re_lo!$H$5,Re_lo!$N$5:$O$16,2,0)),AW345,""))</f>
        <v/>
      </c>
      <c r="BZ345" s="125" t="str">
        <f>IF(ISERR(IF(AND($I345=Re_lo!$E$5,BZ$5=VLOOKUP(Re_lo!$H$5,Re_lo!$N$5:$O$16,2,0)),AX345,"")),"",IF(AND($I345=Re_lo!$E$5,BZ$5=VLOOKUP(Re_lo!$H$5,Re_lo!$N$5:$O$16,2,0)),AX345,""))</f>
        <v/>
      </c>
      <c r="CA345" s="125" t="str">
        <f>IF(ISERR(IF(AND($I345=Re_lo!$E$5,CA$5=VLOOKUP(Re_lo!$H$5,Re_lo!$N$5:$O$16,2,0)),AY345,"")),"",IF(AND($I345=Re_lo!$E$5,CA$5=VLOOKUP(Re_lo!$H$5,Re_lo!$N$5:$O$16,2,0)),AY345,""))</f>
        <v/>
      </c>
      <c r="CB345" s="125" t="str">
        <f>IF(ISERR(IF(AND($I345=Re_lo!$E$5,CB$5=VLOOKUP(Re_lo!$H$5,Re_lo!$N$5:$O$16,2,0)),AZ345,"")),"",IF(AND($I345=Re_lo!$E$5,CB$5=VLOOKUP(Re_lo!$H$5,Re_lo!$N$5:$O$16,2,0)),AZ345,""))</f>
        <v/>
      </c>
      <c r="CC345" s="125" t="str">
        <f>IF(ISERR(IF(AND($I345=Re_lo!$E$5,CC$5=VLOOKUP(Re_lo!$H$5,Re_lo!$N$5:$O$16,2,0)),BA345,"")),"",IF(AND($I345=Re_lo!$E$5,CC$5=VLOOKUP(Re_lo!$H$5,Re_lo!$N$5:$O$16,2,0)),BA345,""))</f>
        <v/>
      </c>
      <c r="CD345" s="125" t="str">
        <f>IF(ISERR(IF(AND($I345=Re_lo!$E$5,CD$5=VLOOKUP(Re_lo!$H$5,Re_lo!$N$5:$O$16,2,0)),BB345,"")),"",IF(AND($I345=Re_lo!$E$5,CD$5=VLOOKUP(Re_lo!$H$5,Re_lo!$N$5:$O$16,2,0)),BB345,""))</f>
        <v/>
      </c>
      <c r="CF345" s="125" t="str">
        <f>IF($C345="","",COUNTIFS(Con_ve!$C$6:$C$1005,$C345,Con_ve!$Q$6:$Q$1005,Cad_cl!CF$5))</f>
        <v/>
      </c>
      <c r="CG345" s="125" t="str">
        <f>IF($C345="","",COUNTIFS(Con_ve!$C$6:$C$1005,$C345,Con_ve!$Q$6:$Q$1005,Cad_cl!CG$5))</f>
        <v/>
      </c>
      <c r="CH345" s="125" t="str">
        <f>IF($C345="","",COUNTIFS(Con_ve!$C$6:$C$1005,$C345,Con_ve!$Q$6:$Q$1005,Cad_cl!CH$5))</f>
        <v/>
      </c>
      <c r="CI345" s="125" t="str">
        <f>IF($C345="","",COUNTIFS(Con_ve!$C$6:$C$1005,$C345,Con_ve!$Q$6:$Q$1005,Cad_cl!CI$5))</f>
        <v/>
      </c>
      <c r="CJ345" s="125" t="str">
        <f>IF($C345="","",COUNTIFS(Con_ve!$C$6:$C$1005,$C345,Con_ve!$Q$6:$Q$1005,Cad_cl!CJ$5))</f>
        <v/>
      </c>
      <c r="CK345" s="125" t="str">
        <f>IF($C345="","",COUNTIFS(Con_ve!$C$6:$C$1005,$C345,Con_ve!$Q$6:$Q$1005,Cad_cl!CK$5))</f>
        <v/>
      </c>
      <c r="CL345" s="125" t="str">
        <f>IF($C345="","",COUNTIFS(Con_ve!$C$6:$C$1005,$C345,Con_ve!$Q$6:$Q$1005,Cad_cl!CL$5))</f>
        <v/>
      </c>
      <c r="CM345" s="125" t="str">
        <f>IF($C345="","",COUNTIFS(Con_ve!$C$6:$C$1005,$C345,Con_ve!$Q$6:$Q$1005,Cad_cl!CM$5))</f>
        <v/>
      </c>
      <c r="CN345" s="125" t="str">
        <f>IF($C345="","",COUNTIFS(Con_ve!$C$6:$C$1005,$C345,Con_ve!$Q$6:$Q$1005,Cad_cl!CN$5))</f>
        <v/>
      </c>
      <c r="CO345" s="125" t="str">
        <f>IF($C345="","",COUNTIFS(Con_ve!$C$6:$C$1005,$C345,Con_ve!$Q$6:$Q$1005,Cad_cl!CO$5))</f>
        <v/>
      </c>
      <c r="CP345" s="125" t="str">
        <f>IF($C345="","",COUNTIFS(Con_ve!$C$6:$C$1005,$C345,Con_ve!$Q$6:$Q$1005,Cad_cl!CP$5))</f>
        <v/>
      </c>
      <c r="CQ345" s="125" t="str">
        <f>IF($C345="","",COUNTIFS(Con_ve!$C$6:$C$1005,$C345,Con_ve!$Q$6:$Q$1005,Cad_cl!CQ$5))</f>
        <v/>
      </c>
      <c r="CR345" s="125">
        <f t="shared" si="17"/>
        <v>0</v>
      </c>
    </row>
    <row r="346" spans="3:96" ht="30" customHeight="1">
      <c r="C346" s="153"/>
      <c r="D346" s="153"/>
      <c r="E346" s="154"/>
      <c r="F346" s="153"/>
      <c r="G346" s="155"/>
      <c r="H346" s="153"/>
      <c r="I346" s="153"/>
      <c r="J346" s="132" t="s">
        <v>309</v>
      </c>
      <c r="K346" s="133" t="s">
        <v>309</v>
      </c>
      <c r="L346" s="153"/>
      <c r="M346" s="153"/>
      <c r="N346" s="153"/>
      <c r="O346" s="153"/>
      <c r="P346" s="153"/>
      <c r="Q346" s="153"/>
      <c r="AP346" s="134" t="str">
        <f>IF(ISERR(IF($C346="","",SUMIFS(Con_ve!$F$6:$F$1005,Con_ve!$C$6:$C$1005,$C346,Con_ve!$I$6:$I$1005,"Fechada",Con_ve!$Q$6:$Q$1005,Cad_cl!AP$5))),"",IF($C346="","",SUMIFS(Con_ve!$F$6:$F$1005,Con_ve!$C$6:$C$1005,$C346,Con_ve!$I$6:$I$1005,"Fechada",Con_ve!$Q$6:$Q$1005,Cad_cl!AP$5)))</f>
        <v/>
      </c>
      <c r="AQ346" s="134" t="str">
        <f>IF(ISERR(IF($C346="","",SUMIFS(Con_ve!$F$6:$F$1005,Con_ve!$C$6:$C$1005,$C346,Con_ve!$I$6:$I$1005,"Fechada",Con_ve!$Q$6:$Q$1005,Cad_cl!AQ$5))),"",IF($C346="","",SUMIFS(Con_ve!$F$6:$F$1005,Con_ve!$C$6:$C$1005,$C346,Con_ve!$I$6:$I$1005,"Fechada",Con_ve!$Q$6:$Q$1005,Cad_cl!AQ$5)))</f>
        <v/>
      </c>
      <c r="AR346" s="134" t="str">
        <f>IF(ISERR(IF($C346="","",SUMIFS(Con_ve!$F$6:$F$1005,Con_ve!$C$6:$C$1005,$C346,Con_ve!$I$6:$I$1005,"Fechada",Con_ve!$Q$6:$Q$1005,Cad_cl!AR$5))),"",IF($C346="","",SUMIFS(Con_ve!$F$6:$F$1005,Con_ve!$C$6:$C$1005,$C346,Con_ve!$I$6:$I$1005,"Fechada",Con_ve!$Q$6:$Q$1005,Cad_cl!AR$5)))</f>
        <v/>
      </c>
      <c r="AS346" s="134" t="str">
        <f>IF(ISERR(IF($C346="","",SUMIFS(Con_ve!$F$6:$F$1005,Con_ve!$C$6:$C$1005,$C346,Con_ve!$I$6:$I$1005,"Fechada",Con_ve!$Q$6:$Q$1005,Cad_cl!AS$5))),"",IF($C346="","",SUMIFS(Con_ve!$F$6:$F$1005,Con_ve!$C$6:$C$1005,$C346,Con_ve!$I$6:$I$1005,"Fechada",Con_ve!$Q$6:$Q$1005,Cad_cl!AS$5)))</f>
        <v/>
      </c>
      <c r="AT346" s="134" t="str">
        <f>IF(ISERR(IF($C346="","",SUMIFS(Con_ve!$F$6:$F$1005,Con_ve!$C$6:$C$1005,$C346,Con_ve!$I$6:$I$1005,"Fechada",Con_ve!$Q$6:$Q$1005,Cad_cl!AT$5))),"",IF($C346="","",SUMIFS(Con_ve!$F$6:$F$1005,Con_ve!$C$6:$C$1005,$C346,Con_ve!$I$6:$I$1005,"Fechada",Con_ve!$Q$6:$Q$1005,Cad_cl!AT$5)))</f>
        <v/>
      </c>
      <c r="AU346" s="134" t="str">
        <f>IF(ISERR(IF($C346="","",SUMIFS(Con_ve!$F$6:$F$1005,Con_ve!$C$6:$C$1005,$C346,Con_ve!$I$6:$I$1005,"Fechada",Con_ve!$Q$6:$Q$1005,Cad_cl!AU$5))),"",IF($C346="","",SUMIFS(Con_ve!$F$6:$F$1005,Con_ve!$C$6:$C$1005,$C346,Con_ve!$I$6:$I$1005,"Fechada",Con_ve!$Q$6:$Q$1005,Cad_cl!AU$5)))</f>
        <v/>
      </c>
      <c r="AV346" s="134" t="str">
        <f>IF(ISERR(IF($C346="","",SUMIFS(Con_ve!$F$6:$F$1005,Con_ve!$C$6:$C$1005,$C346,Con_ve!$I$6:$I$1005,"Fechada",Con_ve!$Q$6:$Q$1005,Cad_cl!AV$5))),"",IF($C346="","",SUMIFS(Con_ve!$F$6:$F$1005,Con_ve!$C$6:$C$1005,$C346,Con_ve!$I$6:$I$1005,"Fechada",Con_ve!$Q$6:$Q$1005,Cad_cl!AV$5)))</f>
        <v/>
      </c>
      <c r="AW346" s="134" t="str">
        <f>IF(ISERR(IF($C346="","",SUMIFS(Con_ve!$F$6:$F$1005,Con_ve!$C$6:$C$1005,$C346,Con_ve!$I$6:$I$1005,"Fechada",Con_ve!$Q$6:$Q$1005,Cad_cl!AW$5))),"",IF($C346="","",SUMIFS(Con_ve!$F$6:$F$1005,Con_ve!$C$6:$C$1005,$C346,Con_ve!$I$6:$I$1005,"Fechada",Con_ve!$Q$6:$Q$1005,Cad_cl!AW$5)))</f>
        <v/>
      </c>
      <c r="AX346" s="134" t="str">
        <f>IF(ISERR(IF($C346="","",SUMIFS(Con_ve!$F$6:$F$1005,Con_ve!$C$6:$C$1005,$C346,Con_ve!$I$6:$I$1005,"Fechada",Con_ve!$Q$6:$Q$1005,Cad_cl!AX$5))),"",IF($C346="","",SUMIFS(Con_ve!$F$6:$F$1005,Con_ve!$C$6:$C$1005,$C346,Con_ve!$I$6:$I$1005,"Fechada",Con_ve!$Q$6:$Q$1005,Cad_cl!AX$5)))</f>
        <v/>
      </c>
      <c r="AY346" s="134" t="str">
        <f>IF(ISERR(IF($C346="","",SUMIFS(Con_ve!$F$6:$F$1005,Con_ve!$C$6:$C$1005,$C346,Con_ve!$I$6:$I$1005,"Fechada",Con_ve!$Q$6:$Q$1005,Cad_cl!AY$5))),"",IF($C346="","",SUMIFS(Con_ve!$F$6:$F$1005,Con_ve!$C$6:$C$1005,$C346,Con_ve!$I$6:$I$1005,"Fechada",Con_ve!$Q$6:$Q$1005,Cad_cl!AY$5)))</f>
        <v/>
      </c>
      <c r="AZ346" s="134" t="str">
        <f>IF(ISERR(IF($C346="","",SUMIFS(Con_ve!$F$6:$F$1005,Con_ve!$C$6:$C$1005,$C346,Con_ve!$I$6:$I$1005,"Fechada",Con_ve!$Q$6:$Q$1005,Cad_cl!AZ$5))),"",IF($C346="","",SUMIFS(Con_ve!$F$6:$F$1005,Con_ve!$C$6:$C$1005,$C346,Con_ve!$I$6:$I$1005,"Fechada",Con_ve!$Q$6:$Q$1005,Cad_cl!AZ$5)))</f>
        <v/>
      </c>
      <c r="BA346" s="134" t="str">
        <f>IF(ISERR(IF($C346="","",SUMIFS(Con_ve!$F$6:$F$1005,Con_ve!$C$6:$C$1005,$C346,Con_ve!$I$6:$I$1005,"Fechada",Con_ve!$Q$6:$Q$1005,Cad_cl!BA$5))),"",IF($C346="","",SUMIFS(Con_ve!$F$6:$F$1005,Con_ve!$C$6:$C$1005,$C346,Con_ve!$I$6:$I$1005,"Fechada",Con_ve!$Q$6:$Q$1005,Cad_cl!BA$5)))</f>
        <v/>
      </c>
      <c r="BB346" s="134">
        <f t="shared" si="15"/>
        <v>0</v>
      </c>
      <c r="BD346" s="134" t="str">
        <f>IF(ISERR(IF($C346="","",SUMIFS(Con_ve!$F$6:$F$1005,Con_ve!$C$6:$C$1005,$C346,Con_ve!$I$6:$I$1005,"Em negociação",Con_ve!$Q$6:$Q$1005,Cad_cl!BD$5))),"",IF($C346="","",SUMIFS(Con_ve!$F$6:$F$1005,Con_ve!$C$6:$C$1005,$C346,Con_ve!$I$6:$I$1005,"Em negociação",Con_ve!$Q$6:$Q$1005,Cad_cl!BD$5)))</f>
        <v/>
      </c>
      <c r="BE346" s="134" t="str">
        <f>IF(ISERR(IF($C346="","",SUMIFS(Con_ve!$F$6:$F$1005,Con_ve!$C$6:$C$1005,$C346,Con_ve!$I$6:$I$1005,"Em negociação",Con_ve!$Q$6:$Q$1005,Cad_cl!BE$5))),"",IF($C346="","",SUMIFS(Con_ve!$F$6:$F$1005,Con_ve!$C$6:$C$1005,$C346,Con_ve!$I$6:$I$1005,"Em negociação",Con_ve!$Q$6:$Q$1005,Cad_cl!BE$5)))</f>
        <v/>
      </c>
      <c r="BF346" s="134" t="str">
        <f>IF(ISERR(IF($C346="","",SUMIFS(Con_ve!$F$6:$F$1005,Con_ve!$C$6:$C$1005,$C346,Con_ve!$I$6:$I$1005,"Em negociação",Con_ve!$Q$6:$Q$1005,Cad_cl!BF$5))),"",IF($C346="","",SUMIFS(Con_ve!$F$6:$F$1005,Con_ve!$C$6:$C$1005,$C346,Con_ve!$I$6:$I$1005,"Em negociação",Con_ve!$Q$6:$Q$1005,Cad_cl!BF$5)))</f>
        <v/>
      </c>
      <c r="BG346" s="134" t="str">
        <f>IF(ISERR(IF($C346="","",SUMIFS(Con_ve!$F$6:$F$1005,Con_ve!$C$6:$C$1005,$C346,Con_ve!$I$6:$I$1005,"Em negociação",Con_ve!$Q$6:$Q$1005,Cad_cl!BG$5))),"",IF($C346="","",SUMIFS(Con_ve!$F$6:$F$1005,Con_ve!$C$6:$C$1005,$C346,Con_ve!$I$6:$I$1005,"Em negociação",Con_ve!$Q$6:$Q$1005,Cad_cl!BG$5)))</f>
        <v/>
      </c>
      <c r="BH346" s="134" t="str">
        <f>IF(ISERR(IF($C346="","",SUMIFS(Con_ve!$F$6:$F$1005,Con_ve!$C$6:$C$1005,$C346,Con_ve!$I$6:$I$1005,"Em negociação",Con_ve!$Q$6:$Q$1005,Cad_cl!BH$5))),"",IF($C346="","",SUMIFS(Con_ve!$F$6:$F$1005,Con_ve!$C$6:$C$1005,$C346,Con_ve!$I$6:$I$1005,"Em negociação",Con_ve!$Q$6:$Q$1005,Cad_cl!BH$5)))</f>
        <v/>
      </c>
      <c r="BI346" s="134" t="str">
        <f>IF(ISERR(IF($C346="","",SUMIFS(Con_ve!$F$6:$F$1005,Con_ve!$C$6:$C$1005,$C346,Con_ve!$I$6:$I$1005,"Em negociação",Con_ve!$Q$6:$Q$1005,Cad_cl!BI$5))),"",IF($C346="","",SUMIFS(Con_ve!$F$6:$F$1005,Con_ve!$C$6:$C$1005,$C346,Con_ve!$I$6:$I$1005,"Em negociação",Con_ve!$Q$6:$Q$1005,Cad_cl!BI$5)))</f>
        <v/>
      </c>
      <c r="BJ346" s="134" t="str">
        <f>IF(ISERR(IF($C346="","",SUMIFS(Con_ve!$F$6:$F$1005,Con_ve!$C$6:$C$1005,$C346,Con_ve!$I$6:$I$1005,"Em negociação",Con_ve!$Q$6:$Q$1005,Cad_cl!BJ$5))),"",IF($C346="","",SUMIFS(Con_ve!$F$6:$F$1005,Con_ve!$C$6:$C$1005,$C346,Con_ve!$I$6:$I$1005,"Em negociação",Con_ve!$Q$6:$Q$1005,Cad_cl!BJ$5)))</f>
        <v/>
      </c>
      <c r="BK346" s="134" t="str">
        <f>IF(ISERR(IF($C346="","",SUMIFS(Con_ve!$F$6:$F$1005,Con_ve!$C$6:$C$1005,$C346,Con_ve!$I$6:$I$1005,"Em negociação",Con_ve!$Q$6:$Q$1005,Cad_cl!BK$5))),"",IF($C346="","",SUMIFS(Con_ve!$F$6:$F$1005,Con_ve!$C$6:$C$1005,$C346,Con_ve!$I$6:$I$1005,"Em negociação",Con_ve!$Q$6:$Q$1005,Cad_cl!BK$5)))</f>
        <v/>
      </c>
      <c r="BL346" s="134" t="str">
        <f>IF(ISERR(IF($C346="","",SUMIFS(Con_ve!$F$6:$F$1005,Con_ve!$C$6:$C$1005,$C346,Con_ve!$I$6:$I$1005,"Em negociação",Con_ve!$Q$6:$Q$1005,Cad_cl!BL$5))),"",IF($C346="","",SUMIFS(Con_ve!$F$6:$F$1005,Con_ve!$C$6:$C$1005,$C346,Con_ve!$I$6:$I$1005,"Em negociação",Con_ve!$Q$6:$Q$1005,Cad_cl!BL$5)))</f>
        <v/>
      </c>
      <c r="BM346" s="134" t="str">
        <f>IF(ISERR(IF($C346="","",SUMIFS(Con_ve!$F$6:$F$1005,Con_ve!$C$6:$C$1005,$C346,Con_ve!$I$6:$I$1005,"Em negociação",Con_ve!$Q$6:$Q$1005,Cad_cl!BM$5))),"",IF($C346="","",SUMIFS(Con_ve!$F$6:$F$1005,Con_ve!$C$6:$C$1005,$C346,Con_ve!$I$6:$I$1005,"Em negociação",Con_ve!$Q$6:$Q$1005,Cad_cl!BM$5)))</f>
        <v/>
      </c>
      <c r="BN346" s="134" t="str">
        <f>IF(ISERR(IF($C346="","",SUMIFS(Con_ve!$F$6:$F$1005,Con_ve!$C$6:$C$1005,$C346,Con_ve!$I$6:$I$1005,"Em negociação",Con_ve!$Q$6:$Q$1005,Cad_cl!BN$5))),"",IF($C346="","",SUMIFS(Con_ve!$F$6:$F$1005,Con_ve!$C$6:$C$1005,$C346,Con_ve!$I$6:$I$1005,"Em negociação",Con_ve!$Q$6:$Q$1005,Cad_cl!BN$5)))</f>
        <v/>
      </c>
      <c r="BO346" s="134" t="str">
        <f>IF(ISERR(IF($C346="","",SUMIFS(Con_ve!$F$6:$F$1005,Con_ve!$C$6:$C$1005,$C346,Con_ve!$I$6:$I$1005,"Em negociação",Con_ve!$Q$6:$Q$1005,Cad_cl!BO$5))),"",IF($C346="","",SUMIFS(Con_ve!$F$6:$F$1005,Con_ve!$C$6:$C$1005,$C346,Con_ve!$I$6:$I$1005,"Em negociação",Con_ve!$Q$6:$Q$1005,Cad_cl!BO$5)))</f>
        <v/>
      </c>
      <c r="BP346" s="134">
        <f t="shared" si="16"/>
        <v>0</v>
      </c>
      <c r="BR346" s="125" t="str">
        <f>IF(ISERR(IF(AND($I346=Re_lo!$E$5,BR$5=VLOOKUP(Re_lo!$H$5,Re_lo!$N$5:$O$16,2,0)),AP346,"")),"",IF(AND($I346=Re_lo!$E$5,BR$5=VLOOKUP(Re_lo!$H$5,Re_lo!$N$5:$O$16,2,0)),AP346,""))</f>
        <v/>
      </c>
      <c r="BS346" s="125" t="str">
        <f>IF(ISERR(IF(AND($I346=Re_lo!$E$5,BS$5=VLOOKUP(Re_lo!$H$5,Re_lo!$N$5:$O$16,2,0)),AQ346,"")),"",IF(AND($I346=Re_lo!$E$5,BS$5=VLOOKUP(Re_lo!$H$5,Re_lo!$N$5:$O$16,2,0)),AQ346,""))</f>
        <v/>
      </c>
      <c r="BT346" s="125" t="str">
        <f>IF(ISERR(IF(AND($I346=Re_lo!$E$5,BT$5=VLOOKUP(Re_lo!$H$5,Re_lo!$N$5:$O$16,2,0)),AR346,"")),"",IF(AND($I346=Re_lo!$E$5,BT$5=VLOOKUP(Re_lo!$H$5,Re_lo!$N$5:$O$16,2,0)),AR346,""))</f>
        <v/>
      </c>
      <c r="BU346" s="125" t="str">
        <f>IF(ISERR(IF(AND($I346=Re_lo!$E$5,BU$5=VLOOKUP(Re_lo!$H$5,Re_lo!$N$5:$O$16,2,0)),AS346,"")),"",IF(AND($I346=Re_lo!$E$5,BU$5=VLOOKUP(Re_lo!$H$5,Re_lo!$N$5:$O$16,2,0)),AS346,""))</f>
        <v/>
      </c>
      <c r="BV346" s="125" t="str">
        <f>IF(ISERR(IF(AND($I346=Re_lo!$E$5,BV$5=VLOOKUP(Re_lo!$H$5,Re_lo!$N$5:$O$16,2,0)),AT346,"")),"",IF(AND($I346=Re_lo!$E$5,BV$5=VLOOKUP(Re_lo!$H$5,Re_lo!$N$5:$O$16,2,0)),AT346,""))</f>
        <v/>
      </c>
      <c r="BW346" s="125" t="str">
        <f>IF(ISERR(IF(AND($I346=Re_lo!$E$5,BW$5=VLOOKUP(Re_lo!$H$5,Re_lo!$N$5:$O$16,2,0)),AU346,"")),"",IF(AND($I346=Re_lo!$E$5,BW$5=VLOOKUP(Re_lo!$H$5,Re_lo!$N$5:$O$16,2,0)),AU346,""))</f>
        <v/>
      </c>
      <c r="BX346" s="125" t="str">
        <f>IF(ISERR(IF(AND($I346=Re_lo!$E$5,BX$5=VLOOKUP(Re_lo!$H$5,Re_lo!$N$5:$O$16,2,0)),AV346,"")),"",IF(AND($I346=Re_lo!$E$5,BX$5=VLOOKUP(Re_lo!$H$5,Re_lo!$N$5:$O$16,2,0)),AV346,""))</f>
        <v/>
      </c>
      <c r="BY346" s="125" t="str">
        <f>IF(ISERR(IF(AND($I346=Re_lo!$E$5,BY$5=VLOOKUP(Re_lo!$H$5,Re_lo!$N$5:$O$16,2,0)),AW346,"")),"",IF(AND($I346=Re_lo!$E$5,BY$5=VLOOKUP(Re_lo!$H$5,Re_lo!$N$5:$O$16,2,0)),AW346,""))</f>
        <v/>
      </c>
      <c r="BZ346" s="125" t="str">
        <f>IF(ISERR(IF(AND($I346=Re_lo!$E$5,BZ$5=VLOOKUP(Re_lo!$H$5,Re_lo!$N$5:$O$16,2,0)),AX346,"")),"",IF(AND($I346=Re_lo!$E$5,BZ$5=VLOOKUP(Re_lo!$H$5,Re_lo!$N$5:$O$16,2,0)),AX346,""))</f>
        <v/>
      </c>
      <c r="CA346" s="125" t="str">
        <f>IF(ISERR(IF(AND($I346=Re_lo!$E$5,CA$5=VLOOKUP(Re_lo!$H$5,Re_lo!$N$5:$O$16,2,0)),AY346,"")),"",IF(AND($I346=Re_lo!$E$5,CA$5=VLOOKUP(Re_lo!$H$5,Re_lo!$N$5:$O$16,2,0)),AY346,""))</f>
        <v/>
      </c>
      <c r="CB346" s="125" t="str">
        <f>IF(ISERR(IF(AND($I346=Re_lo!$E$5,CB$5=VLOOKUP(Re_lo!$H$5,Re_lo!$N$5:$O$16,2,0)),AZ346,"")),"",IF(AND($I346=Re_lo!$E$5,CB$5=VLOOKUP(Re_lo!$H$5,Re_lo!$N$5:$O$16,2,0)),AZ346,""))</f>
        <v/>
      </c>
      <c r="CC346" s="125" t="str">
        <f>IF(ISERR(IF(AND($I346=Re_lo!$E$5,CC$5=VLOOKUP(Re_lo!$H$5,Re_lo!$N$5:$O$16,2,0)),BA346,"")),"",IF(AND($I346=Re_lo!$E$5,CC$5=VLOOKUP(Re_lo!$H$5,Re_lo!$N$5:$O$16,2,0)),BA346,""))</f>
        <v/>
      </c>
      <c r="CD346" s="125" t="str">
        <f>IF(ISERR(IF(AND($I346=Re_lo!$E$5,CD$5=VLOOKUP(Re_lo!$H$5,Re_lo!$N$5:$O$16,2,0)),BB346,"")),"",IF(AND($I346=Re_lo!$E$5,CD$5=VLOOKUP(Re_lo!$H$5,Re_lo!$N$5:$O$16,2,0)),BB346,""))</f>
        <v/>
      </c>
      <c r="CF346" s="125" t="str">
        <f>IF($C346="","",COUNTIFS(Con_ve!$C$6:$C$1005,$C346,Con_ve!$Q$6:$Q$1005,Cad_cl!CF$5))</f>
        <v/>
      </c>
      <c r="CG346" s="125" t="str">
        <f>IF($C346="","",COUNTIFS(Con_ve!$C$6:$C$1005,$C346,Con_ve!$Q$6:$Q$1005,Cad_cl!CG$5))</f>
        <v/>
      </c>
      <c r="CH346" s="125" t="str">
        <f>IF($C346="","",COUNTIFS(Con_ve!$C$6:$C$1005,$C346,Con_ve!$Q$6:$Q$1005,Cad_cl!CH$5))</f>
        <v/>
      </c>
      <c r="CI346" s="125" t="str">
        <f>IF($C346="","",COUNTIFS(Con_ve!$C$6:$C$1005,$C346,Con_ve!$Q$6:$Q$1005,Cad_cl!CI$5))</f>
        <v/>
      </c>
      <c r="CJ346" s="125" t="str">
        <f>IF($C346="","",COUNTIFS(Con_ve!$C$6:$C$1005,$C346,Con_ve!$Q$6:$Q$1005,Cad_cl!CJ$5))</f>
        <v/>
      </c>
      <c r="CK346" s="125" t="str">
        <f>IF($C346="","",COUNTIFS(Con_ve!$C$6:$C$1005,$C346,Con_ve!$Q$6:$Q$1005,Cad_cl!CK$5))</f>
        <v/>
      </c>
      <c r="CL346" s="125" t="str">
        <f>IF($C346="","",COUNTIFS(Con_ve!$C$6:$C$1005,$C346,Con_ve!$Q$6:$Q$1005,Cad_cl!CL$5))</f>
        <v/>
      </c>
      <c r="CM346" s="125" t="str">
        <f>IF($C346="","",COUNTIFS(Con_ve!$C$6:$C$1005,$C346,Con_ve!$Q$6:$Q$1005,Cad_cl!CM$5))</f>
        <v/>
      </c>
      <c r="CN346" s="125" t="str">
        <f>IF($C346="","",COUNTIFS(Con_ve!$C$6:$C$1005,$C346,Con_ve!$Q$6:$Q$1005,Cad_cl!CN$5))</f>
        <v/>
      </c>
      <c r="CO346" s="125" t="str">
        <f>IF($C346="","",COUNTIFS(Con_ve!$C$6:$C$1005,$C346,Con_ve!$Q$6:$Q$1005,Cad_cl!CO$5))</f>
        <v/>
      </c>
      <c r="CP346" s="125" t="str">
        <f>IF($C346="","",COUNTIFS(Con_ve!$C$6:$C$1005,$C346,Con_ve!$Q$6:$Q$1005,Cad_cl!CP$5))</f>
        <v/>
      </c>
      <c r="CQ346" s="125" t="str">
        <f>IF($C346="","",COUNTIFS(Con_ve!$C$6:$C$1005,$C346,Con_ve!$Q$6:$Q$1005,Cad_cl!CQ$5))</f>
        <v/>
      </c>
      <c r="CR346" s="125">
        <f t="shared" si="17"/>
        <v>0</v>
      </c>
    </row>
    <row r="347" spans="3:96" ht="30" customHeight="1">
      <c r="C347" s="153"/>
      <c r="D347" s="153"/>
      <c r="E347" s="154"/>
      <c r="F347" s="153"/>
      <c r="G347" s="155"/>
      <c r="H347" s="153"/>
      <c r="I347" s="153"/>
      <c r="J347" s="132" t="s">
        <v>309</v>
      </c>
      <c r="K347" s="133" t="s">
        <v>309</v>
      </c>
      <c r="L347" s="153"/>
      <c r="M347" s="153"/>
      <c r="N347" s="153"/>
      <c r="O347" s="153"/>
      <c r="P347" s="153"/>
      <c r="Q347" s="153"/>
      <c r="AP347" s="134" t="str">
        <f>IF(ISERR(IF($C347="","",SUMIFS(Con_ve!$F$6:$F$1005,Con_ve!$C$6:$C$1005,$C347,Con_ve!$I$6:$I$1005,"Fechada",Con_ve!$Q$6:$Q$1005,Cad_cl!AP$5))),"",IF($C347="","",SUMIFS(Con_ve!$F$6:$F$1005,Con_ve!$C$6:$C$1005,$C347,Con_ve!$I$6:$I$1005,"Fechada",Con_ve!$Q$6:$Q$1005,Cad_cl!AP$5)))</f>
        <v/>
      </c>
      <c r="AQ347" s="134" t="str">
        <f>IF(ISERR(IF($C347="","",SUMIFS(Con_ve!$F$6:$F$1005,Con_ve!$C$6:$C$1005,$C347,Con_ve!$I$6:$I$1005,"Fechada",Con_ve!$Q$6:$Q$1005,Cad_cl!AQ$5))),"",IF($C347="","",SUMIFS(Con_ve!$F$6:$F$1005,Con_ve!$C$6:$C$1005,$C347,Con_ve!$I$6:$I$1005,"Fechada",Con_ve!$Q$6:$Q$1005,Cad_cl!AQ$5)))</f>
        <v/>
      </c>
      <c r="AR347" s="134" t="str">
        <f>IF(ISERR(IF($C347="","",SUMIFS(Con_ve!$F$6:$F$1005,Con_ve!$C$6:$C$1005,$C347,Con_ve!$I$6:$I$1005,"Fechada",Con_ve!$Q$6:$Q$1005,Cad_cl!AR$5))),"",IF($C347="","",SUMIFS(Con_ve!$F$6:$F$1005,Con_ve!$C$6:$C$1005,$C347,Con_ve!$I$6:$I$1005,"Fechada",Con_ve!$Q$6:$Q$1005,Cad_cl!AR$5)))</f>
        <v/>
      </c>
      <c r="AS347" s="134" t="str">
        <f>IF(ISERR(IF($C347="","",SUMIFS(Con_ve!$F$6:$F$1005,Con_ve!$C$6:$C$1005,$C347,Con_ve!$I$6:$I$1005,"Fechada",Con_ve!$Q$6:$Q$1005,Cad_cl!AS$5))),"",IF($C347="","",SUMIFS(Con_ve!$F$6:$F$1005,Con_ve!$C$6:$C$1005,$C347,Con_ve!$I$6:$I$1005,"Fechada",Con_ve!$Q$6:$Q$1005,Cad_cl!AS$5)))</f>
        <v/>
      </c>
      <c r="AT347" s="134" t="str">
        <f>IF(ISERR(IF($C347="","",SUMIFS(Con_ve!$F$6:$F$1005,Con_ve!$C$6:$C$1005,$C347,Con_ve!$I$6:$I$1005,"Fechada",Con_ve!$Q$6:$Q$1005,Cad_cl!AT$5))),"",IF($C347="","",SUMIFS(Con_ve!$F$6:$F$1005,Con_ve!$C$6:$C$1005,$C347,Con_ve!$I$6:$I$1005,"Fechada",Con_ve!$Q$6:$Q$1005,Cad_cl!AT$5)))</f>
        <v/>
      </c>
      <c r="AU347" s="134" t="str">
        <f>IF(ISERR(IF($C347="","",SUMIFS(Con_ve!$F$6:$F$1005,Con_ve!$C$6:$C$1005,$C347,Con_ve!$I$6:$I$1005,"Fechada",Con_ve!$Q$6:$Q$1005,Cad_cl!AU$5))),"",IF($C347="","",SUMIFS(Con_ve!$F$6:$F$1005,Con_ve!$C$6:$C$1005,$C347,Con_ve!$I$6:$I$1005,"Fechada",Con_ve!$Q$6:$Q$1005,Cad_cl!AU$5)))</f>
        <v/>
      </c>
      <c r="AV347" s="134" t="str">
        <f>IF(ISERR(IF($C347="","",SUMIFS(Con_ve!$F$6:$F$1005,Con_ve!$C$6:$C$1005,$C347,Con_ve!$I$6:$I$1005,"Fechada",Con_ve!$Q$6:$Q$1005,Cad_cl!AV$5))),"",IF($C347="","",SUMIFS(Con_ve!$F$6:$F$1005,Con_ve!$C$6:$C$1005,$C347,Con_ve!$I$6:$I$1005,"Fechada",Con_ve!$Q$6:$Q$1005,Cad_cl!AV$5)))</f>
        <v/>
      </c>
      <c r="AW347" s="134" t="str">
        <f>IF(ISERR(IF($C347="","",SUMIFS(Con_ve!$F$6:$F$1005,Con_ve!$C$6:$C$1005,$C347,Con_ve!$I$6:$I$1005,"Fechada",Con_ve!$Q$6:$Q$1005,Cad_cl!AW$5))),"",IF($C347="","",SUMIFS(Con_ve!$F$6:$F$1005,Con_ve!$C$6:$C$1005,$C347,Con_ve!$I$6:$I$1005,"Fechada",Con_ve!$Q$6:$Q$1005,Cad_cl!AW$5)))</f>
        <v/>
      </c>
      <c r="AX347" s="134" t="str">
        <f>IF(ISERR(IF($C347="","",SUMIFS(Con_ve!$F$6:$F$1005,Con_ve!$C$6:$C$1005,$C347,Con_ve!$I$6:$I$1005,"Fechada",Con_ve!$Q$6:$Q$1005,Cad_cl!AX$5))),"",IF($C347="","",SUMIFS(Con_ve!$F$6:$F$1005,Con_ve!$C$6:$C$1005,$C347,Con_ve!$I$6:$I$1005,"Fechada",Con_ve!$Q$6:$Q$1005,Cad_cl!AX$5)))</f>
        <v/>
      </c>
      <c r="AY347" s="134" t="str">
        <f>IF(ISERR(IF($C347="","",SUMIFS(Con_ve!$F$6:$F$1005,Con_ve!$C$6:$C$1005,$C347,Con_ve!$I$6:$I$1005,"Fechada",Con_ve!$Q$6:$Q$1005,Cad_cl!AY$5))),"",IF($C347="","",SUMIFS(Con_ve!$F$6:$F$1005,Con_ve!$C$6:$C$1005,$C347,Con_ve!$I$6:$I$1005,"Fechada",Con_ve!$Q$6:$Q$1005,Cad_cl!AY$5)))</f>
        <v/>
      </c>
      <c r="AZ347" s="134" t="str">
        <f>IF(ISERR(IF($C347="","",SUMIFS(Con_ve!$F$6:$F$1005,Con_ve!$C$6:$C$1005,$C347,Con_ve!$I$6:$I$1005,"Fechada",Con_ve!$Q$6:$Q$1005,Cad_cl!AZ$5))),"",IF($C347="","",SUMIFS(Con_ve!$F$6:$F$1005,Con_ve!$C$6:$C$1005,$C347,Con_ve!$I$6:$I$1005,"Fechada",Con_ve!$Q$6:$Q$1005,Cad_cl!AZ$5)))</f>
        <v/>
      </c>
      <c r="BA347" s="134" t="str">
        <f>IF(ISERR(IF($C347="","",SUMIFS(Con_ve!$F$6:$F$1005,Con_ve!$C$6:$C$1005,$C347,Con_ve!$I$6:$I$1005,"Fechada",Con_ve!$Q$6:$Q$1005,Cad_cl!BA$5))),"",IF($C347="","",SUMIFS(Con_ve!$F$6:$F$1005,Con_ve!$C$6:$C$1005,$C347,Con_ve!$I$6:$I$1005,"Fechada",Con_ve!$Q$6:$Q$1005,Cad_cl!BA$5)))</f>
        <v/>
      </c>
      <c r="BB347" s="134">
        <f t="shared" si="15"/>
        <v>0</v>
      </c>
      <c r="BD347" s="134" t="str">
        <f>IF(ISERR(IF($C347="","",SUMIFS(Con_ve!$F$6:$F$1005,Con_ve!$C$6:$C$1005,$C347,Con_ve!$I$6:$I$1005,"Em negociação",Con_ve!$Q$6:$Q$1005,Cad_cl!BD$5))),"",IF($C347="","",SUMIFS(Con_ve!$F$6:$F$1005,Con_ve!$C$6:$C$1005,$C347,Con_ve!$I$6:$I$1005,"Em negociação",Con_ve!$Q$6:$Q$1005,Cad_cl!BD$5)))</f>
        <v/>
      </c>
      <c r="BE347" s="134" t="str">
        <f>IF(ISERR(IF($C347="","",SUMIFS(Con_ve!$F$6:$F$1005,Con_ve!$C$6:$C$1005,$C347,Con_ve!$I$6:$I$1005,"Em negociação",Con_ve!$Q$6:$Q$1005,Cad_cl!BE$5))),"",IF($C347="","",SUMIFS(Con_ve!$F$6:$F$1005,Con_ve!$C$6:$C$1005,$C347,Con_ve!$I$6:$I$1005,"Em negociação",Con_ve!$Q$6:$Q$1005,Cad_cl!BE$5)))</f>
        <v/>
      </c>
      <c r="BF347" s="134" t="str">
        <f>IF(ISERR(IF($C347="","",SUMIFS(Con_ve!$F$6:$F$1005,Con_ve!$C$6:$C$1005,$C347,Con_ve!$I$6:$I$1005,"Em negociação",Con_ve!$Q$6:$Q$1005,Cad_cl!BF$5))),"",IF($C347="","",SUMIFS(Con_ve!$F$6:$F$1005,Con_ve!$C$6:$C$1005,$C347,Con_ve!$I$6:$I$1005,"Em negociação",Con_ve!$Q$6:$Q$1005,Cad_cl!BF$5)))</f>
        <v/>
      </c>
      <c r="BG347" s="134" t="str">
        <f>IF(ISERR(IF($C347="","",SUMIFS(Con_ve!$F$6:$F$1005,Con_ve!$C$6:$C$1005,$C347,Con_ve!$I$6:$I$1005,"Em negociação",Con_ve!$Q$6:$Q$1005,Cad_cl!BG$5))),"",IF($C347="","",SUMIFS(Con_ve!$F$6:$F$1005,Con_ve!$C$6:$C$1005,$C347,Con_ve!$I$6:$I$1005,"Em negociação",Con_ve!$Q$6:$Q$1005,Cad_cl!BG$5)))</f>
        <v/>
      </c>
      <c r="BH347" s="134" t="str">
        <f>IF(ISERR(IF($C347="","",SUMIFS(Con_ve!$F$6:$F$1005,Con_ve!$C$6:$C$1005,$C347,Con_ve!$I$6:$I$1005,"Em negociação",Con_ve!$Q$6:$Q$1005,Cad_cl!BH$5))),"",IF($C347="","",SUMIFS(Con_ve!$F$6:$F$1005,Con_ve!$C$6:$C$1005,$C347,Con_ve!$I$6:$I$1005,"Em negociação",Con_ve!$Q$6:$Q$1005,Cad_cl!BH$5)))</f>
        <v/>
      </c>
      <c r="BI347" s="134" t="str">
        <f>IF(ISERR(IF($C347="","",SUMIFS(Con_ve!$F$6:$F$1005,Con_ve!$C$6:$C$1005,$C347,Con_ve!$I$6:$I$1005,"Em negociação",Con_ve!$Q$6:$Q$1005,Cad_cl!BI$5))),"",IF($C347="","",SUMIFS(Con_ve!$F$6:$F$1005,Con_ve!$C$6:$C$1005,$C347,Con_ve!$I$6:$I$1005,"Em negociação",Con_ve!$Q$6:$Q$1005,Cad_cl!BI$5)))</f>
        <v/>
      </c>
      <c r="BJ347" s="134" t="str">
        <f>IF(ISERR(IF($C347="","",SUMIFS(Con_ve!$F$6:$F$1005,Con_ve!$C$6:$C$1005,$C347,Con_ve!$I$6:$I$1005,"Em negociação",Con_ve!$Q$6:$Q$1005,Cad_cl!BJ$5))),"",IF($C347="","",SUMIFS(Con_ve!$F$6:$F$1005,Con_ve!$C$6:$C$1005,$C347,Con_ve!$I$6:$I$1005,"Em negociação",Con_ve!$Q$6:$Q$1005,Cad_cl!BJ$5)))</f>
        <v/>
      </c>
      <c r="BK347" s="134" t="str">
        <f>IF(ISERR(IF($C347="","",SUMIFS(Con_ve!$F$6:$F$1005,Con_ve!$C$6:$C$1005,$C347,Con_ve!$I$6:$I$1005,"Em negociação",Con_ve!$Q$6:$Q$1005,Cad_cl!BK$5))),"",IF($C347="","",SUMIFS(Con_ve!$F$6:$F$1005,Con_ve!$C$6:$C$1005,$C347,Con_ve!$I$6:$I$1005,"Em negociação",Con_ve!$Q$6:$Q$1005,Cad_cl!BK$5)))</f>
        <v/>
      </c>
      <c r="BL347" s="134" t="str">
        <f>IF(ISERR(IF($C347="","",SUMIFS(Con_ve!$F$6:$F$1005,Con_ve!$C$6:$C$1005,$C347,Con_ve!$I$6:$I$1005,"Em negociação",Con_ve!$Q$6:$Q$1005,Cad_cl!BL$5))),"",IF($C347="","",SUMIFS(Con_ve!$F$6:$F$1005,Con_ve!$C$6:$C$1005,$C347,Con_ve!$I$6:$I$1005,"Em negociação",Con_ve!$Q$6:$Q$1005,Cad_cl!BL$5)))</f>
        <v/>
      </c>
      <c r="BM347" s="134" t="str">
        <f>IF(ISERR(IF($C347="","",SUMIFS(Con_ve!$F$6:$F$1005,Con_ve!$C$6:$C$1005,$C347,Con_ve!$I$6:$I$1005,"Em negociação",Con_ve!$Q$6:$Q$1005,Cad_cl!BM$5))),"",IF($C347="","",SUMIFS(Con_ve!$F$6:$F$1005,Con_ve!$C$6:$C$1005,$C347,Con_ve!$I$6:$I$1005,"Em negociação",Con_ve!$Q$6:$Q$1005,Cad_cl!BM$5)))</f>
        <v/>
      </c>
      <c r="BN347" s="134" t="str">
        <f>IF(ISERR(IF($C347="","",SUMIFS(Con_ve!$F$6:$F$1005,Con_ve!$C$6:$C$1005,$C347,Con_ve!$I$6:$I$1005,"Em negociação",Con_ve!$Q$6:$Q$1005,Cad_cl!BN$5))),"",IF($C347="","",SUMIFS(Con_ve!$F$6:$F$1005,Con_ve!$C$6:$C$1005,$C347,Con_ve!$I$6:$I$1005,"Em negociação",Con_ve!$Q$6:$Q$1005,Cad_cl!BN$5)))</f>
        <v/>
      </c>
      <c r="BO347" s="134" t="str">
        <f>IF(ISERR(IF($C347="","",SUMIFS(Con_ve!$F$6:$F$1005,Con_ve!$C$6:$C$1005,$C347,Con_ve!$I$6:$I$1005,"Em negociação",Con_ve!$Q$6:$Q$1005,Cad_cl!BO$5))),"",IF($C347="","",SUMIFS(Con_ve!$F$6:$F$1005,Con_ve!$C$6:$C$1005,$C347,Con_ve!$I$6:$I$1005,"Em negociação",Con_ve!$Q$6:$Q$1005,Cad_cl!BO$5)))</f>
        <v/>
      </c>
      <c r="BP347" s="134">
        <f t="shared" si="16"/>
        <v>0</v>
      </c>
      <c r="BR347" s="125" t="str">
        <f>IF(ISERR(IF(AND($I347=Re_lo!$E$5,BR$5=VLOOKUP(Re_lo!$H$5,Re_lo!$N$5:$O$16,2,0)),AP347,"")),"",IF(AND($I347=Re_lo!$E$5,BR$5=VLOOKUP(Re_lo!$H$5,Re_lo!$N$5:$O$16,2,0)),AP347,""))</f>
        <v/>
      </c>
      <c r="BS347" s="125" t="str">
        <f>IF(ISERR(IF(AND($I347=Re_lo!$E$5,BS$5=VLOOKUP(Re_lo!$H$5,Re_lo!$N$5:$O$16,2,0)),AQ347,"")),"",IF(AND($I347=Re_lo!$E$5,BS$5=VLOOKUP(Re_lo!$H$5,Re_lo!$N$5:$O$16,2,0)),AQ347,""))</f>
        <v/>
      </c>
      <c r="BT347" s="125" t="str">
        <f>IF(ISERR(IF(AND($I347=Re_lo!$E$5,BT$5=VLOOKUP(Re_lo!$H$5,Re_lo!$N$5:$O$16,2,0)),AR347,"")),"",IF(AND($I347=Re_lo!$E$5,BT$5=VLOOKUP(Re_lo!$H$5,Re_lo!$N$5:$O$16,2,0)),AR347,""))</f>
        <v/>
      </c>
      <c r="BU347" s="125" t="str">
        <f>IF(ISERR(IF(AND($I347=Re_lo!$E$5,BU$5=VLOOKUP(Re_lo!$H$5,Re_lo!$N$5:$O$16,2,0)),AS347,"")),"",IF(AND($I347=Re_lo!$E$5,BU$5=VLOOKUP(Re_lo!$H$5,Re_lo!$N$5:$O$16,2,0)),AS347,""))</f>
        <v/>
      </c>
      <c r="BV347" s="125" t="str">
        <f>IF(ISERR(IF(AND($I347=Re_lo!$E$5,BV$5=VLOOKUP(Re_lo!$H$5,Re_lo!$N$5:$O$16,2,0)),AT347,"")),"",IF(AND($I347=Re_lo!$E$5,BV$5=VLOOKUP(Re_lo!$H$5,Re_lo!$N$5:$O$16,2,0)),AT347,""))</f>
        <v/>
      </c>
      <c r="BW347" s="125" t="str">
        <f>IF(ISERR(IF(AND($I347=Re_lo!$E$5,BW$5=VLOOKUP(Re_lo!$H$5,Re_lo!$N$5:$O$16,2,0)),AU347,"")),"",IF(AND($I347=Re_lo!$E$5,BW$5=VLOOKUP(Re_lo!$H$5,Re_lo!$N$5:$O$16,2,0)),AU347,""))</f>
        <v/>
      </c>
      <c r="BX347" s="125" t="str">
        <f>IF(ISERR(IF(AND($I347=Re_lo!$E$5,BX$5=VLOOKUP(Re_lo!$H$5,Re_lo!$N$5:$O$16,2,0)),AV347,"")),"",IF(AND($I347=Re_lo!$E$5,BX$5=VLOOKUP(Re_lo!$H$5,Re_lo!$N$5:$O$16,2,0)),AV347,""))</f>
        <v/>
      </c>
      <c r="BY347" s="125" t="str">
        <f>IF(ISERR(IF(AND($I347=Re_lo!$E$5,BY$5=VLOOKUP(Re_lo!$H$5,Re_lo!$N$5:$O$16,2,0)),AW347,"")),"",IF(AND($I347=Re_lo!$E$5,BY$5=VLOOKUP(Re_lo!$H$5,Re_lo!$N$5:$O$16,2,0)),AW347,""))</f>
        <v/>
      </c>
      <c r="BZ347" s="125" t="str">
        <f>IF(ISERR(IF(AND($I347=Re_lo!$E$5,BZ$5=VLOOKUP(Re_lo!$H$5,Re_lo!$N$5:$O$16,2,0)),AX347,"")),"",IF(AND($I347=Re_lo!$E$5,BZ$5=VLOOKUP(Re_lo!$H$5,Re_lo!$N$5:$O$16,2,0)),AX347,""))</f>
        <v/>
      </c>
      <c r="CA347" s="125" t="str">
        <f>IF(ISERR(IF(AND($I347=Re_lo!$E$5,CA$5=VLOOKUP(Re_lo!$H$5,Re_lo!$N$5:$O$16,2,0)),AY347,"")),"",IF(AND($I347=Re_lo!$E$5,CA$5=VLOOKUP(Re_lo!$H$5,Re_lo!$N$5:$O$16,2,0)),AY347,""))</f>
        <v/>
      </c>
      <c r="CB347" s="125" t="str">
        <f>IF(ISERR(IF(AND($I347=Re_lo!$E$5,CB$5=VLOOKUP(Re_lo!$H$5,Re_lo!$N$5:$O$16,2,0)),AZ347,"")),"",IF(AND($I347=Re_lo!$E$5,CB$5=VLOOKUP(Re_lo!$H$5,Re_lo!$N$5:$O$16,2,0)),AZ347,""))</f>
        <v/>
      </c>
      <c r="CC347" s="125" t="str">
        <f>IF(ISERR(IF(AND($I347=Re_lo!$E$5,CC$5=VLOOKUP(Re_lo!$H$5,Re_lo!$N$5:$O$16,2,0)),BA347,"")),"",IF(AND($I347=Re_lo!$E$5,CC$5=VLOOKUP(Re_lo!$H$5,Re_lo!$N$5:$O$16,2,0)),BA347,""))</f>
        <v/>
      </c>
      <c r="CD347" s="125" t="str">
        <f>IF(ISERR(IF(AND($I347=Re_lo!$E$5,CD$5=VLOOKUP(Re_lo!$H$5,Re_lo!$N$5:$O$16,2,0)),BB347,"")),"",IF(AND($I347=Re_lo!$E$5,CD$5=VLOOKUP(Re_lo!$H$5,Re_lo!$N$5:$O$16,2,0)),BB347,""))</f>
        <v/>
      </c>
      <c r="CF347" s="125" t="str">
        <f>IF($C347="","",COUNTIFS(Con_ve!$C$6:$C$1005,$C347,Con_ve!$Q$6:$Q$1005,Cad_cl!CF$5))</f>
        <v/>
      </c>
      <c r="CG347" s="125" t="str">
        <f>IF($C347="","",COUNTIFS(Con_ve!$C$6:$C$1005,$C347,Con_ve!$Q$6:$Q$1005,Cad_cl!CG$5))</f>
        <v/>
      </c>
      <c r="CH347" s="125" t="str">
        <f>IF($C347="","",COUNTIFS(Con_ve!$C$6:$C$1005,$C347,Con_ve!$Q$6:$Q$1005,Cad_cl!CH$5))</f>
        <v/>
      </c>
      <c r="CI347" s="125" t="str">
        <f>IF($C347="","",COUNTIFS(Con_ve!$C$6:$C$1005,$C347,Con_ve!$Q$6:$Q$1005,Cad_cl!CI$5))</f>
        <v/>
      </c>
      <c r="CJ347" s="125" t="str">
        <f>IF($C347="","",COUNTIFS(Con_ve!$C$6:$C$1005,$C347,Con_ve!$Q$6:$Q$1005,Cad_cl!CJ$5))</f>
        <v/>
      </c>
      <c r="CK347" s="125" t="str">
        <f>IF($C347="","",COUNTIFS(Con_ve!$C$6:$C$1005,$C347,Con_ve!$Q$6:$Q$1005,Cad_cl!CK$5))</f>
        <v/>
      </c>
      <c r="CL347" s="125" t="str">
        <f>IF($C347="","",COUNTIFS(Con_ve!$C$6:$C$1005,$C347,Con_ve!$Q$6:$Q$1005,Cad_cl!CL$5))</f>
        <v/>
      </c>
      <c r="CM347" s="125" t="str">
        <f>IF($C347="","",COUNTIFS(Con_ve!$C$6:$C$1005,$C347,Con_ve!$Q$6:$Q$1005,Cad_cl!CM$5))</f>
        <v/>
      </c>
      <c r="CN347" s="125" t="str">
        <f>IF($C347="","",COUNTIFS(Con_ve!$C$6:$C$1005,$C347,Con_ve!$Q$6:$Q$1005,Cad_cl!CN$5))</f>
        <v/>
      </c>
      <c r="CO347" s="125" t="str">
        <f>IF($C347="","",COUNTIFS(Con_ve!$C$6:$C$1005,$C347,Con_ve!$Q$6:$Q$1005,Cad_cl!CO$5))</f>
        <v/>
      </c>
      <c r="CP347" s="125" t="str">
        <f>IF($C347="","",COUNTIFS(Con_ve!$C$6:$C$1005,$C347,Con_ve!$Q$6:$Q$1005,Cad_cl!CP$5))</f>
        <v/>
      </c>
      <c r="CQ347" s="125" t="str">
        <f>IF($C347="","",COUNTIFS(Con_ve!$C$6:$C$1005,$C347,Con_ve!$Q$6:$Q$1005,Cad_cl!CQ$5))</f>
        <v/>
      </c>
      <c r="CR347" s="125">
        <f t="shared" si="17"/>
        <v>0</v>
      </c>
    </row>
    <row r="348" spans="3:96" ht="30" customHeight="1">
      <c r="C348" s="153"/>
      <c r="D348" s="153"/>
      <c r="E348" s="154"/>
      <c r="F348" s="153"/>
      <c r="G348" s="155"/>
      <c r="H348" s="153"/>
      <c r="I348" s="153"/>
      <c r="J348" s="132" t="s">
        <v>309</v>
      </c>
      <c r="K348" s="133" t="s">
        <v>309</v>
      </c>
      <c r="L348" s="153"/>
      <c r="M348" s="153"/>
      <c r="N348" s="153"/>
      <c r="O348" s="153"/>
      <c r="P348" s="153"/>
      <c r="Q348" s="153"/>
      <c r="AP348" s="134" t="str">
        <f>IF(ISERR(IF($C348="","",SUMIFS(Con_ve!$F$6:$F$1005,Con_ve!$C$6:$C$1005,$C348,Con_ve!$I$6:$I$1005,"Fechada",Con_ve!$Q$6:$Q$1005,Cad_cl!AP$5))),"",IF($C348="","",SUMIFS(Con_ve!$F$6:$F$1005,Con_ve!$C$6:$C$1005,$C348,Con_ve!$I$6:$I$1005,"Fechada",Con_ve!$Q$6:$Q$1005,Cad_cl!AP$5)))</f>
        <v/>
      </c>
      <c r="AQ348" s="134" t="str">
        <f>IF(ISERR(IF($C348="","",SUMIFS(Con_ve!$F$6:$F$1005,Con_ve!$C$6:$C$1005,$C348,Con_ve!$I$6:$I$1005,"Fechada",Con_ve!$Q$6:$Q$1005,Cad_cl!AQ$5))),"",IF($C348="","",SUMIFS(Con_ve!$F$6:$F$1005,Con_ve!$C$6:$C$1005,$C348,Con_ve!$I$6:$I$1005,"Fechada",Con_ve!$Q$6:$Q$1005,Cad_cl!AQ$5)))</f>
        <v/>
      </c>
      <c r="AR348" s="134" t="str">
        <f>IF(ISERR(IF($C348="","",SUMIFS(Con_ve!$F$6:$F$1005,Con_ve!$C$6:$C$1005,$C348,Con_ve!$I$6:$I$1005,"Fechada",Con_ve!$Q$6:$Q$1005,Cad_cl!AR$5))),"",IF($C348="","",SUMIFS(Con_ve!$F$6:$F$1005,Con_ve!$C$6:$C$1005,$C348,Con_ve!$I$6:$I$1005,"Fechada",Con_ve!$Q$6:$Q$1005,Cad_cl!AR$5)))</f>
        <v/>
      </c>
      <c r="AS348" s="134" t="str">
        <f>IF(ISERR(IF($C348="","",SUMIFS(Con_ve!$F$6:$F$1005,Con_ve!$C$6:$C$1005,$C348,Con_ve!$I$6:$I$1005,"Fechada",Con_ve!$Q$6:$Q$1005,Cad_cl!AS$5))),"",IF($C348="","",SUMIFS(Con_ve!$F$6:$F$1005,Con_ve!$C$6:$C$1005,$C348,Con_ve!$I$6:$I$1005,"Fechada",Con_ve!$Q$6:$Q$1005,Cad_cl!AS$5)))</f>
        <v/>
      </c>
      <c r="AT348" s="134" t="str">
        <f>IF(ISERR(IF($C348="","",SUMIFS(Con_ve!$F$6:$F$1005,Con_ve!$C$6:$C$1005,$C348,Con_ve!$I$6:$I$1005,"Fechada",Con_ve!$Q$6:$Q$1005,Cad_cl!AT$5))),"",IF($C348="","",SUMIFS(Con_ve!$F$6:$F$1005,Con_ve!$C$6:$C$1005,$C348,Con_ve!$I$6:$I$1005,"Fechada",Con_ve!$Q$6:$Q$1005,Cad_cl!AT$5)))</f>
        <v/>
      </c>
      <c r="AU348" s="134" t="str">
        <f>IF(ISERR(IF($C348="","",SUMIFS(Con_ve!$F$6:$F$1005,Con_ve!$C$6:$C$1005,$C348,Con_ve!$I$6:$I$1005,"Fechada",Con_ve!$Q$6:$Q$1005,Cad_cl!AU$5))),"",IF($C348="","",SUMIFS(Con_ve!$F$6:$F$1005,Con_ve!$C$6:$C$1005,$C348,Con_ve!$I$6:$I$1005,"Fechada",Con_ve!$Q$6:$Q$1005,Cad_cl!AU$5)))</f>
        <v/>
      </c>
      <c r="AV348" s="134" t="str">
        <f>IF(ISERR(IF($C348="","",SUMIFS(Con_ve!$F$6:$F$1005,Con_ve!$C$6:$C$1005,$C348,Con_ve!$I$6:$I$1005,"Fechada",Con_ve!$Q$6:$Q$1005,Cad_cl!AV$5))),"",IF($C348="","",SUMIFS(Con_ve!$F$6:$F$1005,Con_ve!$C$6:$C$1005,$C348,Con_ve!$I$6:$I$1005,"Fechada",Con_ve!$Q$6:$Q$1005,Cad_cl!AV$5)))</f>
        <v/>
      </c>
      <c r="AW348" s="134" t="str">
        <f>IF(ISERR(IF($C348="","",SUMIFS(Con_ve!$F$6:$F$1005,Con_ve!$C$6:$C$1005,$C348,Con_ve!$I$6:$I$1005,"Fechada",Con_ve!$Q$6:$Q$1005,Cad_cl!AW$5))),"",IF($C348="","",SUMIFS(Con_ve!$F$6:$F$1005,Con_ve!$C$6:$C$1005,$C348,Con_ve!$I$6:$I$1005,"Fechada",Con_ve!$Q$6:$Q$1005,Cad_cl!AW$5)))</f>
        <v/>
      </c>
      <c r="AX348" s="134" t="str">
        <f>IF(ISERR(IF($C348="","",SUMIFS(Con_ve!$F$6:$F$1005,Con_ve!$C$6:$C$1005,$C348,Con_ve!$I$6:$I$1005,"Fechada",Con_ve!$Q$6:$Q$1005,Cad_cl!AX$5))),"",IF($C348="","",SUMIFS(Con_ve!$F$6:$F$1005,Con_ve!$C$6:$C$1005,$C348,Con_ve!$I$6:$I$1005,"Fechada",Con_ve!$Q$6:$Q$1005,Cad_cl!AX$5)))</f>
        <v/>
      </c>
      <c r="AY348" s="134" t="str">
        <f>IF(ISERR(IF($C348="","",SUMIFS(Con_ve!$F$6:$F$1005,Con_ve!$C$6:$C$1005,$C348,Con_ve!$I$6:$I$1005,"Fechada",Con_ve!$Q$6:$Q$1005,Cad_cl!AY$5))),"",IF($C348="","",SUMIFS(Con_ve!$F$6:$F$1005,Con_ve!$C$6:$C$1005,$C348,Con_ve!$I$6:$I$1005,"Fechada",Con_ve!$Q$6:$Q$1005,Cad_cl!AY$5)))</f>
        <v/>
      </c>
      <c r="AZ348" s="134" t="str">
        <f>IF(ISERR(IF($C348="","",SUMIFS(Con_ve!$F$6:$F$1005,Con_ve!$C$6:$C$1005,$C348,Con_ve!$I$6:$I$1005,"Fechada",Con_ve!$Q$6:$Q$1005,Cad_cl!AZ$5))),"",IF($C348="","",SUMIFS(Con_ve!$F$6:$F$1005,Con_ve!$C$6:$C$1005,$C348,Con_ve!$I$6:$I$1005,"Fechada",Con_ve!$Q$6:$Q$1005,Cad_cl!AZ$5)))</f>
        <v/>
      </c>
      <c r="BA348" s="134" t="str">
        <f>IF(ISERR(IF($C348="","",SUMIFS(Con_ve!$F$6:$F$1005,Con_ve!$C$6:$C$1005,$C348,Con_ve!$I$6:$I$1005,"Fechada",Con_ve!$Q$6:$Q$1005,Cad_cl!BA$5))),"",IF($C348="","",SUMIFS(Con_ve!$F$6:$F$1005,Con_ve!$C$6:$C$1005,$C348,Con_ve!$I$6:$I$1005,"Fechada",Con_ve!$Q$6:$Q$1005,Cad_cl!BA$5)))</f>
        <v/>
      </c>
      <c r="BB348" s="134">
        <f t="shared" si="15"/>
        <v>0</v>
      </c>
      <c r="BD348" s="134" t="str">
        <f>IF(ISERR(IF($C348="","",SUMIFS(Con_ve!$F$6:$F$1005,Con_ve!$C$6:$C$1005,$C348,Con_ve!$I$6:$I$1005,"Em negociação",Con_ve!$Q$6:$Q$1005,Cad_cl!BD$5))),"",IF($C348="","",SUMIFS(Con_ve!$F$6:$F$1005,Con_ve!$C$6:$C$1005,$C348,Con_ve!$I$6:$I$1005,"Em negociação",Con_ve!$Q$6:$Q$1005,Cad_cl!BD$5)))</f>
        <v/>
      </c>
      <c r="BE348" s="134" t="str">
        <f>IF(ISERR(IF($C348="","",SUMIFS(Con_ve!$F$6:$F$1005,Con_ve!$C$6:$C$1005,$C348,Con_ve!$I$6:$I$1005,"Em negociação",Con_ve!$Q$6:$Q$1005,Cad_cl!BE$5))),"",IF($C348="","",SUMIFS(Con_ve!$F$6:$F$1005,Con_ve!$C$6:$C$1005,$C348,Con_ve!$I$6:$I$1005,"Em negociação",Con_ve!$Q$6:$Q$1005,Cad_cl!BE$5)))</f>
        <v/>
      </c>
      <c r="BF348" s="134" t="str">
        <f>IF(ISERR(IF($C348="","",SUMIFS(Con_ve!$F$6:$F$1005,Con_ve!$C$6:$C$1005,$C348,Con_ve!$I$6:$I$1005,"Em negociação",Con_ve!$Q$6:$Q$1005,Cad_cl!BF$5))),"",IF($C348="","",SUMIFS(Con_ve!$F$6:$F$1005,Con_ve!$C$6:$C$1005,$C348,Con_ve!$I$6:$I$1005,"Em negociação",Con_ve!$Q$6:$Q$1005,Cad_cl!BF$5)))</f>
        <v/>
      </c>
      <c r="BG348" s="134" t="str">
        <f>IF(ISERR(IF($C348="","",SUMIFS(Con_ve!$F$6:$F$1005,Con_ve!$C$6:$C$1005,$C348,Con_ve!$I$6:$I$1005,"Em negociação",Con_ve!$Q$6:$Q$1005,Cad_cl!BG$5))),"",IF($C348="","",SUMIFS(Con_ve!$F$6:$F$1005,Con_ve!$C$6:$C$1005,$C348,Con_ve!$I$6:$I$1005,"Em negociação",Con_ve!$Q$6:$Q$1005,Cad_cl!BG$5)))</f>
        <v/>
      </c>
      <c r="BH348" s="134" t="str">
        <f>IF(ISERR(IF($C348="","",SUMIFS(Con_ve!$F$6:$F$1005,Con_ve!$C$6:$C$1005,$C348,Con_ve!$I$6:$I$1005,"Em negociação",Con_ve!$Q$6:$Q$1005,Cad_cl!BH$5))),"",IF($C348="","",SUMIFS(Con_ve!$F$6:$F$1005,Con_ve!$C$6:$C$1005,$C348,Con_ve!$I$6:$I$1005,"Em negociação",Con_ve!$Q$6:$Q$1005,Cad_cl!BH$5)))</f>
        <v/>
      </c>
      <c r="BI348" s="134" t="str">
        <f>IF(ISERR(IF($C348="","",SUMIFS(Con_ve!$F$6:$F$1005,Con_ve!$C$6:$C$1005,$C348,Con_ve!$I$6:$I$1005,"Em negociação",Con_ve!$Q$6:$Q$1005,Cad_cl!BI$5))),"",IF($C348="","",SUMIFS(Con_ve!$F$6:$F$1005,Con_ve!$C$6:$C$1005,$C348,Con_ve!$I$6:$I$1005,"Em negociação",Con_ve!$Q$6:$Q$1005,Cad_cl!BI$5)))</f>
        <v/>
      </c>
      <c r="BJ348" s="134" t="str">
        <f>IF(ISERR(IF($C348="","",SUMIFS(Con_ve!$F$6:$F$1005,Con_ve!$C$6:$C$1005,$C348,Con_ve!$I$6:$I$1005,"Em negociação",Con_ve!$Q$6:$Q$1005,Cad_cl!BJ$5))),"",IF($C348="","",SUMIFS(Con_ve!$F$6:$F$1005,Con_ve!$C$6:$C$1005,$C348,Con_ve!$I$6:$I$1005,"Em negociação",Con_ve!$Q$6:$Q$1005,Cad_cl!BJ$5)))</f>
        <v/>
      </c>
      <c r="BK348" s="134" t="str">
        <f>IF(ISERR(IF($C348="","",SUMIFS(Con_ve!$F$6:$F$1005,Con_ve!$C$6:$C$1005,$C348,Con_ve!$I$6:$I$1005,"Em negociação",Con_ve!$Q$6:$Q$1005,Cad_cl!BK$5))),"",IF($C348="","",SUMIFS(Con_ve!$F$6:$F$1005,Con_ve!$C$6:$C$1005,$C348,Con_ve!$I$6:$I$1005,"Em negociação",Con_ve!$Q$6:$Q$1005,Cad_cl!BK$5)))</f>
        <v/>
      </c>
      <c r="BL348" s="134" t="str">
        <f>IF(ISERR(IF($C348="","",SUMIFS(Con_ve!$F$6:$F$1005,Con_ve!$C$6:$C$1005,$C348,Con_ve!$I$6:$I$1005,"Em negociação",Con_ve!$Q$6:$Q$1005,Cad_cl!BL$5))),"",IF($C348="","",SUMIFS(Con_ve!$F$6:$F$1005,Con_ve!$C$6:$C$1005,$C348,Con_ve!$I$6:$I$1005,"Em negociação",Con_ve!$Q$6:$Q$1005,Cad_cl!BL$5)))</f>
        <v/>
      </c>
      <c r="BM348" s="134" t="str">
        <f>IF(ISERR(IF($C348="","",SUMIFS(Con_ve!$F$6:$F$1005,Con_ve!$C$6:$C$1005,$C348,Con_ve!$I$6:$I$1005,"Em negociação",Con_ve!$Q$6:$Q$1005,Cad_cl!BM$5))),"",IF($C348="","",SUMIFS(Con_ve!$F$6:$F$1005,Con_ve!$C$6:$C$1005,$C348,Con_ve!$I$6:$I$1005,"Em negociação",Con_ve!$Q$6:$Q$1005,Cad_cl!BM$5)))</f>
        <v/>
      </c>
      <c r="BN348" s="134" t="str">
        <f>IF(ISERR(IF($C348="","",SUMIFS(Con_ve!$F$6:$F$1005,Con_ve!$C$6:$C$1005,$C348,Con_ve!$I$6:$I$1005,"Em negociação",Con_ve!$Q$6:$Q$1005,Cad_cl!BN$5))),"",IF($C348="","",SUMIFS(Con_ve!$F$6:$F$1005,Con_ve!$C$6:$C$1005,$C348,Con_ve!$I$6:$I$1005,"Em negociação",Con_ve!$Q$6:$Q$1005,Cad_cl!BN$5)))</f>
        <v/>
      </c>
      <c r="BO348" s="134" t="str">
        <f>IF(ISERR(IF($C348="","",SUMIFS(Con_ve!$F$6:$F$1005,Con_ve!$C$6:$C$1005,$C348,Con_ve!$I$6:$I$1005,"Em negociação",Con_ve!$Q$6:$Q$1005,Cad_cl!BO$5))),"",IF($C348="","",SUMIFS(Con_ve!$F$6:$F$1005,Con_ve!$C$6:$C$1005,$C348,Con_ve!$I$6:$I$1005,"Em negociação",Con_ve!$Q$6:$Q$1005,Cad_cl!BO$5)))</f>
        <v/>
      </c>
      <c r="BP348" s="134">
        <f t="shared" si="16"/>
        <v>0</v>
      </c>
      <c r="BR348" s="125" t="str">
        <f>IF(ISERR(IF(AND($I348=Re_lo!$E$5,BR$5=VLOOKUP(Re_lo!$H$5,Re_lo!$N$5:$O$16,2,0)),AP348,"")),"",IF(AND($I348=Re_lo!$E$5,BR$5=VLOOKUP(Re_lo!$H$5,Re_lo!$N$5:$O$16,2,0)),AP348,""))</f>
        <v/>
      </c>
      <c r="BS348" s="125" t="str">
        <f>IF(ISERR(IF(AND($I348=Re_lo!$E$5,BS$5=VLOOKUP(Re_lo!$H$5,Re_lo!$N$5:$O$16,2,0)),AQ348,"")),"",IF(AND($I348=Re_lo!$E$5,BS$5=VLOOKUP(Re_lo!$H$5,Re_lo!$N$5:$O$16,2,0)),AQ348,""))</f>
        <v/>
      </c>
      <c r="BT348" s="125" t="str">
        <f>IF(ISERR(IF(AND($I348=Re_lo!$E$5,BT$5=VLOOKUP(Re_lo!$H$5,Re_lo!$N$5:$O$16,2,0)),AR348,"")),"",IF(AND($I348=Re_lo!$E$5,BT$5=VLOOKUP(Re_lo!$H$5,Re_lo!$N$5:$O$16,2,0)),AR348,""))</f>
        <v/>
      </c>
      <c r="BU348" s="125" t="str">
        <f>IF(ISERR(IF(AND($I348=Re_lo!$E$5,BU$5=VLOOKUP(Re_lo!$H$5,Re_lo!$N$5:$O$16,2,0)),AS348,"")),"",IF(AND($I348=Re_lo!$E$5,BU$5=VLOOKUP(Re_lo!$H$5,Re_lo!$N$5:$O$16,2,0)),AS348,""))</f>
        <v/>
      </c>
      <c r="BV348" s="125" t="str">
        <f>IF(ISERR(IF(AND($I348=Re_lo!$E$5,BV$5=VLOOKUP(Re_lo!$H$5,Re_lo!$N$5:$O$16,2,0)),AT348,"")),"",IF(AND($I348=Re_lo!$E$5,BV$5=VLOOKUP(Re_lo!$H$5,Re_lo!$N$5:$O$16,2,0)),AT348,""))</f>
        <v/>
      </c>
      <c r="BW348" s="125" t="str">
        <f>IF(ISERR(IF(AND($I348=Re_lo!$E$5,BW$5=VLOOKUP(Re_lo!$H$5,Re_lo!$N$5:$O$16,2,0)),AU348,"")),"",IF(AND($I348=Re_lo!$E$5,BW$5=VLOOKUP(Re_lo!$H$5,Re_lo!$N$5:$O$16,2,0)),AU348,""))</f>
        <v/>
      </c>
      <c r="BX348" s="125" t="str">
        <f>IF(ISERR(IF(AND($I348=Re_lo!$E$5,BX$5=VLOOKUP(Re_lo!$H$5,Re_lo!$N$5:$O$16,2,0)),AV348,"")),"",IF(AND($I348=Re_lo!$E$5,BX$5=VLOOKUP(Re_lo!$H$5,Re_lo!$N$5:$O$16,2,0)),AV348,""))</f>
        <v/>
      </c>
      <c r="BY348" s="125" t="str">
        <f>IF(ISERR(IF(AND($I348=Re_lo!$E$5,BY$5=VLOOKUP(Re_lo!$H$5,Re_lo!$N$5:$O$16,2,0)),AW348,"")),"",IF(AND($I348=Re_lo!$E$5,BY$5=VLOOKUP(Re_lo!$H$5,Re_lo!$N$5:$O$16,2,0)),AW348,""))</f>
        <v/>
      </c>
      <c r="BZ348" s="125" t="str">
        <f>IF(ISERR(IF(AND($I348=Re_lo!$E$5,BZ$5=VLOOKUP(Re_lo!$H$5,Re_lo!$N$5:$O$16,2,0)),AX348,"")),"",IF(AND($I348=Re_lo!$E$5,BZ$5=VLOOKUP(Re_lo!$H$5,Re_lo!$N$5:$O$16,2,0)),AX348,""))</f>
        <v/>
      </c>
      <c r="CA348" s="125" t="str">
        <f>IF(ISERR(IF(AND($I348=Re_lo!$E$5,CA$5=VLOOKUP(Re_lo!$H$5,Re_lo!$N$5:$O$16,2,0)),AY348,"")),"",IF(AND($I348=Re_lo!$E$5,CA$5=VLOOKUP(Re_lo!$H$5,Re_lo!$N$5:$O$16,2,0)),AY348,""))</f>
        <v/>
      </c>
      <c r="CB348" s="125" t="str">
        <f>IF(ISERR(IF(AND($I348=Re_lo!$E$5,CB$5=VLOOKUP(Re_lo!$H$5,Re_lo!$N$5:$O$16,2,0)),AZ348,"")),"",IF(AND($I348=Re_lo!$E$5,CB$5=VLOOKUP(Re_lo!$H$5,Re_lo!$N$5:$O$16,2,0)),AZ348,""))</f>
        <v/>
      </c>
      <c r="CC348" s="125" t="str">
        <f>IF(ISERR(IF(AND($I348=Re_lo!$E$5,CC$5=VLOOKUP(Re_lo!$H$5,Re_lo!$N$5:$O$16,2,0)),BA348,"")),"",IF(AND($I348=Re_lo!$E$5,CC$5=VLOOKUP(Re_lo!$H$5,Re_lo!$N$5:$O$16,2,0)),BA348,""))</f>
        <v/>
      </c>
      <c r="CD348" s="125" t="str">
        <f>IF(ISERR(IF(AND($I348=Re_lo!$E$5,CD$5=VLOOKUP(Re_lo!$H$5,Re_lo!$N$5:$O$16,2,0)),BB348,"")),"",IF(AND($I348=Re_lo!$E$5,CD$5=VLOOKUP(Re_lo!$H$5,Re_lo!$N$5:$O$16,2,0)),BB348,""))</f>
        <v/>
      </c>
      <c r="CF348" s="125" t="str">
        <f>IF($C348="","",COUNTIFS(Con_ve!$C$6:$C$1005,$C348,Con_ve!$Q$6:$Q$1005,Cad_cl!CF$5))</f>
        <v/>
      </c>
      <c r="CG348" s="125" t="str">
        <f>IF($C348="","",COUNTIFS(Con_ve!$C$6:$C$1005,$C348,Con_ve!$Q$6:$Q$1005,Cad_cl!CG$5))</f>
        <v/>
      </c>
      <c r="CH348" s="125" t="str">
        <f>IF($C348="","",COUNTIFS(Con_ve!$C$6:$C$1005,$C348,Con_ve!$Q$6:$Q$1005,Cad_cl!CH$5))</f>
        <v/>
      </c>
      <c r="CI348" s="125" t="str">
        <f>IF($C348="","",COUNTIFS(Con_ve!$C$6:$C$1005,$C348,Con_ve!$Q$6:$Q$1005,Cad_cl!CI$5))</f>
        <v/>
      </c>
      <c r="CJ348" s="125" t="str">
        <f>IF($C348="","",COUNTIFS(Con_ve!$C$6:$C$1005,$C348,Con_ve!$Q$6:$Q$1005,Cad_cl!CJ$5))</f>
        <v/>
      </c>
      <c r="CK348" s="125" t="str">
        <f>IF($C348="","",COUNTIFS(Con_ve!$C$6:$C$1005,$C348,Con_ve!$Q$6:$Q$1005,Cad_cl!CK$5))</f>
        <v/>
      </c>
      <c r="CL348" s="125" t="str">
        <f>IF($C348="","",COUNTIFS(Con_ve!$C$6:$C$1005,$C348,Con_ve!$Q$6:$Q$1005,Cad_cl!CL$5))</f>
        <v/>
      </c>
      <c r="CM348" s="125" t="str">
        <f>IF($C348="","",COUNTIFS(Con_ve!$C$6:$C$1005,$C348,Con_ve!$Q$6:$Q$1005,Cad_cl!CM$5))</f>
        <v/>
      </c>
      <c r="CN348" s="125" t="str">
        <f>IF($C348="","",COUNTIFS(Con_ve!$C$6:$C$1005,$C348,Con_ve!$Q$6:$Q$1005,Cad_cl!CN$5))</f>
        <v/>
      </c>
      <c r="CO348" s="125" t="str">
        <f>IF($C348="","",COUNTIFS(Con_ve!$C$6:$C$1005,$C348,Con_ve!$Q$6:$Q$1005,Cad_cl!CO$5))</f>
        <v/>
      </c>
      <c r="CP348" s="125" t="str">
        <f>IF($C348="","",COUNTIFS(Con_ve!$C$6:$C$1005,$C348,Con_ve!$Q$6:$Q$1005,Cad_cl!CP$5))</f>
        <v/>
      </c>
      <c r="CQ348" s="125" t="str">
        <f>IF($C348="","",COUNTIFS(Con_ve!$C$6:$C$1005,$C348,Con_ve!$Q$6:$Q$1005,Cad_cl!CQ$5))</f>
        <v/>
      </c>
      <c r="CR348" s="125">
        <f t="shared" si="17"/>
        <v>0</v>
      </c>
    </row>
    <row r="349" spans="3:96" ht="30" customHeight="1">
      <c r="C349" s="153"/>
      <c r="D349" s="153"/>
      <c r="E349" s="154"/>
      <c r="F349" s="153"/>
      <c r="G349" s="155"/>
      <c r="H349" s="153"/>
      <c r="I349" s="153"/>
      <c r="J349" s="132" t="s">
        <v>309</v>
      </c>
      <c r="K349" s="133" t="s">
        <v>309</v>
      </c>
      <c r="L349" s="153"/>
      <c r="M349" s="153"/>
      <c r="N349" s="153"/>
      <c r="O349" s="153"/>
      <c r="P349" s="153"/>
      <c r="Q349" s="153"/>
      <c r="AP349" s="134" t="str">
        <f>IF(ISERR(IF($C349="","",SUMIFS(Con_ve!$F$6:$F$1005,Con_ve!$C$6:$C$1005,$C349,Con_ve!$I$6:$I$1005,"Fechada",Con_ve!$Q$6:$Q$1005,Cad_cl!AP$5))),"",IF($C349="","",SUMIFS(Con_ve!$F$6:$F$1005,Con_ve!$C$6:$C$1005,$C349,Con_ve!$I$6:$I$1005,"Fechada",Con_ve!$Q$6:$Q$1005,Cad_cl!AP$5)))</f>
        <v/>
      </c>
      <c r="AQ349" s="134" t="str">
        <f>IF(ISERR(IF($C349="","",SUMIFS(Con_ve!$F$6:$F$1005,Con_ve!$C$6:$C$1005,$C349,Con_ve!$I$6:$I$1005,"Fechada",Con_ve!$Q$6:$Q$1005,Cad_cl!AQ$5))),"",IF($C349="","",SUMIFS(Con_ve!$F$6:$F$1005,Con_ve!$C$6:$C$1005,$C349,Con_ve!$I$6:$I$1005,"Fechada",Con_ve!$Q$6:$Q$1005,Cad_cl!AQ$5)))</f>
        <v/>
      </c>
      <c r="AR349" s="134" t="str">
        <f>IF(ISERR(IF($C349="","",SUMIFS(Con_ve!$F$6:$F$1005,Con_ve!$C$6:$C$1005,$C349,Con_ve!$I$6:$I$1005,"Fechada",Con_ve!$Q$6:$Q$1005,Cad_cl!AR$5))),"",IF($C349="","",SUMIFS(Con_ve!$F$6:$F$1005,Con_ve!$C$6:$C$1005,$C349,Con_ve!$I$6:$I$1005,"Fechada",Con_ve!$Q$6:$Q$1005,Cad_cl!AR$5)))</f>
        <v/>
      </c>
      <c r="AS349" s="134" t="str">
        <f>IF(ISERR(IF($C349="","",SUMIFS(Con_ve!$F$6:$F$1005,Con_ve!$C$6:$C$1005,$C349,Con_ve!$I$6:$I$1005,"Fechada",Con_ve!$Q$6:$Q$1005,Cad_cl!AS$5))),"",IF($C349="","",SUMIFS(Con_ve!$F$6:$F$1005,Con_ve!$C$6:$C$1005,$C349,Con_ve!$I$6:$I$1005,"Fechada",Con_ve!$Q$6:$Q$1005,Cad_cl!AS$5)))</f>
        <v/>
      </c>
      <c r="AT349" s="134" t="str">
        <f>IF(ISERR(IF($C349="","",SUMIFS(Con_ve!$F$6:$F$1005,Con_ve!$C$6:$C$1005,$C349,Con_ve!$I$6:$I$1005,"Fechada",Con_ve!$Q$6:$Q$1005,Cad_cl!AT$5))),"",IF($C349="","",SUMIFS(Con_ve!$F$6:$F$1005,Con_ve!$C$6:$C$1005,$C349,Con_ve!$I$6:$I$1005,"Fechada",Con_ve!$Q$6:$Q$1005,Cad_cl!AT$5)))</f>
        <v/>
      </c>
      <c r="AU349" s="134" t="str">
        <f>IF(ISERR(IF($C349="","",SUMIFS(Con_ve!$F$6:$F$1005,Con_ve!$C$6:$C$1005,$C349,Con_ve!$I$6:$I$1005,"Fechada",Con_ve!$Q$6:$Q$1005,Cad_cl!AU$5))),"",IF($C349="","",SUMIFS(Con_ve!$F$6:$F$1005,Con_ve!$C$6:$C$1005,$C349,Con_ve!$I$6:$I$1005,"Fechada",Con_ve!$Q$6:$Q$1005,Cad_cl!AU$5)))</f>
        <v/>
      </c>
      <c r="AV349" s="134" t="str">
        <f>IF(ISERR(IF($C349="","",SUMIFS(Con_ve!$F$6:$F$1005,Con_ve!$C$6:$C$1005,$C349,Con_ve!$I$6:$I$1005,"Fechada",Con_ve!$Q$6:$Q$1005,Cad_cl!AV$5))),"",IF($C349="","",SUMIFS(Con_ve!$F$6:$F$1005,Con_ve!$C$6:$C$1005,$C349,Con_ve!$I$6:$I$1005,"Fechada",Con_ve!$Q$6:$Q$1005,Cad_cl!AV$5)))</f>
        <v/>
      </c>
      <c r="AW349" s="134" t="str">
        <f>IF(ISERR(IF($C349="","",SUMIFS(Con_ve!$F$6:$F$1005,Con_ve!$C$6:$C$1005,$C349,Con_ve!$I$6:$I$1005,"Fechada",Con_ve!$Q$6:$Q$1005,Cad_cl!AW$5))),"",IF($C349="","",SUMIFS(Con_ve!$F$6:$F$1005,Con_ve!$C$6:$C$1005,$C349,Con_ve!$I$6:$I$1005,"Fechada",Con_ve!$Q$6:$Q$1005,Cad_cl!AW$5)))</f>
        <v/>
      </c>
      <c r="AX349" s="134" t="str">
        <f>IF(ISERR(IF($C349="","",SUMIFS(Con_ve!$F$6:$F$1005,Con_ve!$C$6:$C$1005,$C349,Con_ve!$I$6:$I$1005,"Fechada",Con_ve!$Q$6:$Q$1005,Cad_cl!AX$5))),"",IF($C349="","",SUMIFS(Con_ve!$F$6:$F$1005,Con_ve!$C$6:$C$1005,$C349,Con_ve!$I$6:$I$1005,"Fechada",Con_ve!$Q$6:$Q$1005,Cad_cl!AX$5)))</f>
        <v/>
      </c>
      <c r="AY349" s="134" t="str">
        <f>IF(ISERR(IF($C349="","",SUMIFS(Con_ve!$F$6:$F$1005,Con_ve!$C$6:$C$1005,$C349,Con_ve!$I$6:$I$1005,"Fechada",Con_ve!$Q$6:$Q$1005,Cad_cl!AY$5))),"",IF($C349="","",SUMIFS(Con_ve!$F$6:$F$1005,Con_ve!$C$6:$C$1005,$C349,Con_ve!$I$6:$I$1005,"Fechada",Con_ve!$Q$6:$Q$1005,Cad_cl!AY$5)))</f>
        <v/>
      </c>
      <c r="AZ349" s="134" t="str">
        <f>IF(ISERR(IF($C349="","",SUMIFS(Con_ve!$F$6:$F$1005,Con_ve!$C$6:$C$1005,$C349,Con_ve!$I$6:$I$1005,"Fechada",Con_ve!$Q$6:$Q$1005,Cad_cl!AZ$5))),"",IF($C349="","",SUMIFS(Con_ve!$F$6:$F$1005,Con_ve!$C$6:$C$1005,$C349,Con_ve!$I$6:$I$1005,"Fechada",Con_ve!$Q$6:$Q$1005,Cad_cl!AZ$5)))</f>
        <v/>
      </c>
      <c r="BA349" s="134" t="str">
        <f>IF(ISERR(IF($C349="","",SUMIFS(Con_ve!$F$6:$F$1005,Con_ve!$C$6:$C$1005,$C349,Con_ve!$I$6:$I$1005,"Fechada",Con_ve!$Q$6:$Q$1005,Cad_cl!BA$5))),"",IF($C349="","",SUMIFS(Con_ve!$F$6:$F$1005,Con_ve!$C$6:$C$1005,$C349,Con_ve!$I$6:$I$1005,"Fechada",Con_ve!$Q$6:$Q$1005,Cad_cl!BA$5)))</f>
        <v/>
      </c>
      <c r="BB349" s="134">
        <f t="shared" si="15"/>
        <v>0</v>
      </c>
      <c r="BD349" s="134" t="str">
        <f>IF(ISERR(IF($C349="","",SUMIFS(Con_ve!$F$6:$F$1005,Con_ve!$C$6:$C$1005,$C349,Con_ve!$I$6:$I$1005,"Em negociação",Con_ve!$Q$6:$Q$1005,Cad_cl!BD$5))),"",IF($C349="","",SUMIFS(Con_ve!$F$6:$F$1005,Con_ve!$C$6:$C$1005,$C349,Con_ve!$I$6:$I$1005,"Em negociação",Con_ve!$Q$6:$Q$1005,Cad_cl!BD$5)))</f>
        <v/>
      </c>
      <c r="BE349" s="134" t="str">
        <f>IF(ISERR(IF($C349="","",SUMIFS(Con_ve!$F$6:$F$1005,Con_ve!$C$6:$C$1005,$C349,Con_ve!$I$6:$I$1005,"Em negociação",Con_ve!$Q$6:$Q$1005,Cad_cl!BE$5))),"",IF($C349="","",SUMIFS(Con_ve!$F$6:$F$1005,Con_ve!$C$6:$C$1005,$C349,Con_ve!$I$6:$I$1005,"Em negociação",Con_ve!$Q$6:$Q$1005,Cad_cl!BE$5)))</f>
        <v/>
      </c>
      <c r="BF349" s="134" t="str">
        <f>IF(ISERR(IF($C349="","",SUMIFS(Con_ve!$F$6:$F$1005,Con_ve!$C$6:$C$1005,$C349,Con_ve!$I$6:$I$1005,"Em negociação",Con_ve!$Q$6:$Q$1005,Cad_cl!BF$5))),"",IF($C349="","",SUMIFS(Con_ve!$F$6:$F$1005,Con_ve!$C$6:$C$1005,$C349,Con_ve!$I$6:$I$1005,"Em negociação",Con_ve!$Q$6:$Q$1005,Cad_cl!BF$5)))</f>
        <v/>
      </c>
      <c r="BG349" s="134" t="str">
        <f>IF(ISERR(IF($C349="","",SUMIFS(Con_ve!$F$6:$F$1005,Con_ve!$C$6:$C$1005,$C349,Con_ve!$I$6:$I$1005,"Em negociação",Con_ve!$Q$6:$Q$1005,Cad_cl!BG$5))),"",IF($C349="","",SUMIFS(Con_ve!$F$6:$F$1005,Con_ve!$C$6:$C$1005,$C349,Con_ve!$I$6:$I$1005,"Em negociação",Con_ve!$Q$6:$Q$1005,Cad_cl!BG$5)))</f>
        <v/>
      </c>
      <c r="BH349" s="134" t="str">
        <f>IF(ISERR(IF($C349="","",SUMIFS(Con_ve!$F$6:$F$1005,Con_ve!$C$6:$C$1005,$C349,Con_ve!$I$6:$I$1005,"Em negociação",Con_ve!$Q$6:$Q$1005,Cad_cl!BH$5))),"",IF($C349="","",SUMIFS(Con_ve!$F$6:$F$1005,Con_ve!$C$6:$C$1005,$C349,Con_ve!$I$6:$I$1005,"Em negociação",Con_ve!$Q$6:$Q$1005,Cad_cl!BH$5)))</f>
        <v/>
      </c>
      <c r="BI349" s="134" t="str">
        <f>IF(ISERR(IF($C349="","",SUMIFS(Con_ve!$F$6:$F$1005,Con_ve!$C$6:$C$1005,$C349,Con_ve!$I$6:$I$1005,"Em negociação",Con_ve!$Q$6:$Q$1005,Cad_cl!BI$5))),"",IF($C349="","",SUMIFS(Con_ve!$F$6:$F$1005,Con_ve!$C$6:$C$1005,$C349,Con_ve!$I$6:$I$1005,"Em negociação",Con_ve!$Q$6:$Q$1005,Cad_cl!BI$5)))</f>
        <v/>
      </c>
      <c r="BJ349" s="134" t="str">
        <f>IF(ISERR(IF($C349="","",SUMIFS(Con_ve!$F$6:$F$1005,Con_ve!$C$6:$C$1005,$C349,Con_ve!$I$6:$I$1005,"Em negociação",Con_ve!$Q$6:$Q$1005,Cad_cl!BJ$5))),"",IF($C349="","",SUMIFS(Con_ve!$F$6:$F$1005,Con_ve!$C$6:$C$1005,$C349,Con_ve!$I$6:$I$1005,"Em negociação",Con_ve!$Q$6:$Q$1005,Cad_cl!BJ$5)))</f>
        <v/>
      </c>
      <c r="BK349" s="134" t="str">
        <f>IF(ISERR(IF($C349="","",SUMIFS(Con_ve!$F$6:$F$1005,Con_ve!$C$6:$C$1005,$C349,Con_ve!$I$6:$I$1005,"Em negociação",Con_ve!$Q$6:$Q$1005,Cad_cl!BK$5))),"",IF($C349="","",SUMIFS(Con_ve!$F$6:$F$1005,Con_ve!$C$6:$C$1005,$C349,Con_ve!$I$6:$I$1005,"Em negociação",Con_ve!$Q$6:$Q$1005,Cad_cl!BK$5)))</f>
        <v/>
      </c>
      <c r="BL349" s="134" t="str">
        <f>IF(ISERR(IF($C349="","",SUMIFS(Con_ve!$F$6:$F$1005,Con_ve!$C$6:$C$1005,$C349,Con_ve!$I$6:$I$1005,"Em negociação",Con_ve!$Q$6:$Q$1005,Cad_cl!BL$5))),"",IF($C349="","",SUMIFS(Con_ve!$F$6:$F$1005,Con_ve!$C$6:$C$1005,$C349,Con_ve!$I$6:$I$1005,"Em negociação",Con_ve!$Q$6:$Q$1005,Cad_cl!BL$5)))</f>
        <v/>
      </c>
      <c r="BM349" s="134" t="str">
        <f>IF(ISERR(IF($C349="","",SUMIFS(Con_ve!$F$6:$F$1005,Con_ve!$C$6:$C$1005,$C349,Con_ve!$I$6:$I$1005,"Em negociação",Con_ve!$Q$6:$Q$1005,Cad_cl!BM$5))),"",IF($C349="","",SUMIFS(Con_ve!$F$6:$F$1005,Con_ve!$C$6:$C$1005,$C349,Con_ve!$I$6:$I$1005,"Em negociação",Con_ve!$Q$6:$Q$1005,Cad_cl!BM$5)))</f>
        <v/>
      </c>
      <c r="BN349" s="134" t="str">
        <f>IF(ISERR(IF($C349="","",SUMIFS(Con_ve!$F$6:$F$1005,Con_ve!$C$6:$C$1005,$C349,Con_ve!$I$6:$I$1005,"Em negociação",Con_ve!$Q$6:$Q$1005,Cad_cl!BN$5))),"",IF($C349="","",SUMIFS(Con_ve!$F$6:$F$1005,Con_ve!$C$6:$C$1005,$C349,Con_ve!$I$6:$I$1005,"Em negociação",Con_ve!$Q$6:$Q$1005,Cad_cl!BN$5)))</f>
        <v/>
      </c>
      <c r="BO349" s="134" t="str">
        <f>IF(ISERR(IF($C349="","",SUMIFS(Con_ve!$F$6:$F$1005,Con_ve!$C$6:$C$1005,$C349,Con_ve!$I$6:$I$1005,"Em negociação",Con_ve!$Q$6:$Q$1005,Cad_cl!BO$5))),"",IF($C349="","",SUMIFS(Con_ve!$F$6:$F$1005,Con_ve!$C$6:$C$1005,$C349,Con_ve!$I$6:$I$1005,"Em negociação",Con_ve!$Q$6:$Q$1005,Cad_cl!BO$5)))</f>
        <v/>
      </c>
      <c r="BP349" s="134">
        <f t="shared" si="16"/>
        <v>0</v>
      </c>
      <c r="BR349" s="125" t="str">
        <f>IF(ISERR(IF(AND($I349=Re_lo!$E$5,BR$5=VLOOKUP(Re_lo!$H$5,Re_lo!$N$5:$O$16,2,0)),AP349,"")),"",IF(AND($I349=Re_lo!$E$5,BR$5=VLOOKUP(Re_lo!$H$5,Re_lo!$N$5:$O$16,2,0)),AP349,""))</f>
        <v/>
      </c>
      <c r="BS349" s="125" t="str">
        <f>IF(ISERR(IF(AND($I349=Re_lo!$E$5,BS$5=VLOOKUP(Re_lo!$H$5,Re_lo!$N$5:$O$16,2,0)),AQ349,"")),"",IF(AND($I349=Re_lo!$E$5,BS$5=VLOOKUP(Re_lo!$H$5,Re_lo!$N$5:$O$16,2,0)),AQ349,""))</f>
        <v/>
      </c>
      <c r="BT349" s="125" t="str">
        <f>IF(ISERR(IF(AND($I349=Re_lo!$E$5,BT$5=VLOOKUP(Re_lo!$H$5,Re_lo!$N$5:$O$16,2,0)),AR349,"")),"",IF(AND($I349=Re_lo!$E$5,BT$5=VLOOKUP(Re_lo!$H$5,Re_lo!$N$5:$O$16,2,0)),AR349,""))</f>
        <v/>
      </c>
      <c r="BU349" s="125" t="str">
        <f>IF(ISERR(IF(AND($I349=Re_lo!$E$5,BU$5=VLOOKUP(Re_lo!$H$5,Re_lo!$N$5:$O$16,2,0)),AS349,"")),"",IF(AND($I349=Re_lo!$E$5,BU$5=VLOOKUP(Re_lo!$H$5,Re_lo!$N$5:$O$16,2,0)),AS349,""))</f>
        <v/>
      </c>
      <c r="BV349" s="125" t="str">
        <f>IF(ISERR(IF(AND($I349=Re_lo!$E$5,BV$5=VLOOKUP(Re_lo!$H$5,Re_lo!$N$5:$O$16,2,0)),AT349,"")),"",IF(AND($I349=Re_lo!$E$5,BV$5=VLOOKUP(Re_lo!$H$5,Re_lo!$N$5:$O$16,2,0)),AT349,""))</f>
        <v/>
      </c>
      <c r="BW349" s="125" t="str">
        <f>IF(ISERR(IF(AND($I349=Re_lo!$E$5,BW$5=VLOOKUP(Re_lo!$H$5,Re_lo!$N$5:$O$16,2,0)),AU349,"")),"",IF(AND($I349=Re_lo!$E$5,BW$5=VLOOKUP(Re_lo!$H$5,Re_lo!$N$5:$O$16,2,0)),AU349,""))</f>
        <v/>
      </c>
      <c r="BX349" s="125" t="str">
        <f>IF(ISERR(IF(AND($I349=Re_lo!$E$5,BX$5=VLOOKUP(Re_lo!$H$5,Re_lo!$N$5:$O$16,2,0)),AV349,"")),"",IF(AND($I349=Re_lo!$E$5,BX$5=VLOOKUP(Re_lo!$H$5,Re_lo!$N$5:$O$16,2,0)),AV349,""))</f>
        <v/>
      </c>
      <c r="BY349" s="125" t="str">
        <f>IF(ISERR(IF(AND($I349=Re_lo!$E$5,BY$5=VLOOKUP(Re_lo!$H$5,Re_lo!$N$5:$O$16,2,0)),AW349,"")),"",IF(AND($I349=Re_lo!$E$5,BY$5=VLOOKUP(Re_lo!$H$5,Re_lo!$N$5:$O$16,2,0)),AW349,""))</f>
        <v/>
      </c>
      <c r="BZ349" s="125" t="str">
        <f>IF(ISERR(IF(AND($I349=Re_lo!$E$5,BZ$5=VLOOKUP(Re_lo!$H$5,Re_lo!$N$5:$O$16,2,0)),AX349,"")),"",IF(AND($I349=Re_lo!$E$5,BZ$5=VLOOKUP(Re_lo!$H$5,Re_lo!$N$5:$O$16,2,0)),AX349,""))</f>
        <v/>
      </c>
      <c r="CA349" s="125" t="str">
        <f>IF(ISERR(IF(AND($I349=Re_lo!$E$5,CA$5=VLOOKUP(Re_lo!$H$5,Re_lo!$N$5:$O$16,2,0)),AY349,"")),"",IF(AND($I349=Re_lo!$E$5,CA$5=VLOOKUP(Re_lo!$H$5,Re_lo!$N$5:$O$16,2,0)),AY349,""))</f>
        <v/>
      </c>
      <c r="CB349" s="125" t="str">
        <f>IF(ISERR(IF(AND($I349=Re_lo!$E$5,CB$5=VLOOKUP(Re_lo!$H$5,Re_lo!$N$5:$O$16,2,0)),AZ349,"")),"",IF(AND($I349=Re_lo!$E$5,CB$5=VLOOKUP(Re_lo!$H$5,Re_lo!$N$5:$O$16,2,0)),AZ349,""))</f>
        <v/>
      </c>
      <c r="CC349" s="125" t="str">
        <f>IF(ISERR(IF(AND($I349=Re_lo!$E$5,CC$5=VLOOKUP(Re_lo!$H$5,Re_lo!$N$5:$O$16,2,0)),BA349,"")),"",IF(AND($I349=Re_lo!$E$5,CC$5=VLOOKUP(Re_lo!$H$5,Re_lo!$N$5:$O$16,2,0)),BA349,""))</f>
        <v/>
      </c>
      <c r="CD349" s="125" t="str">
        <f>IF(ISERR(IF(AND($I349=Re_lo!$E$5,CD$5=VLOOKUP(Re_lo!$H$5,Re_lo!$N$5:$O$16,2,0)),BB349,"")),"",IF(AND($I349=Re_lo!$E$5,CD$5=VLOOKUP(Re_lo!$H$5,Re_lo!$N$5:$O$16,2,0)),BB349,""))</f>
        <v/>
      </c>
      <c r="CF349" s="125" t="str">
        <f>IF($C349="","",COUNTIFS(Con_ve!$C$6:$C$1005,$C349,Con_ve!$Q$6:$Q$1005,Cad_cl!CF$5))</f>
        <v/>
      </c>
      <c r="CG349" s="125" t="str">
        <f>IF($C349="","",COUNTIFS(Con_ve!$C$6:$C$1005,$C349,Con_ve!$Q$6:$Q$1005,Cad_cl!CG$5))</f>
        <v/>
      </c>
      <c r="CH349" s="125" t="str">
        <f>IF($C349="","",COUNTIFS(Con_ve!$C$6:$C$1005,$C349,Con_ve!$Q$6:$Q$1005,Cad_cl!CH$5))</f>
        <v/>
      </c>
      <c r="CI349" s="125" t="str">
        <f>IF($C349="","",COUNTIFS(Con_ve!$C$6:$C$1005,$C349,Con_ve!$Q$6:$Q$1005,Cad_cl!CI$5))</f>
        <v/>
      </c>
      <c r="CJ349" s="125" t="str">
        <f>IF($C349="","",COUNTIFS(Con_ve!$C$6:$C$1005,$C349,Con_ve!$Q$6:$Q$1005,Cad_cl!CJ$5))</f>
        <v/>
      </c>
      <c r="CK349" s="125" t="str">
        <f>IF($C349="","",COUNTIFS(Con_ve!$C$6:$C$1005,$C349,Con_ve!$Q$6:$Q$1005,Cad_cl!CK$5))</f>
        <v/>
      </c>
      <c r="CL349" s="125" t="str">
        <f>IF($C349="","",COUNTIFS(Con_ve!$C$6:$C$1005,$C349,Con_ve!$Q$6:$Q$1005,Cad_cl!CL$5))</f>
        <v/>
      </c>
      <c r="CM349" s="125" t="str">
        <f>IF($C349="","",COUNTIFS(Con_ve!$C$6:$C$1005,$C349,Con_ve!$Q$6:$Q$1005,Cad_cl!CM$5))</f>
        <v/>
      </c>
      <c r="CN349" s="125" t="str">
        <f>IF($C349="","",COUNTIFS(Con_ve!$C$6:$C$1005,$C349,Con_ve!$Q$6:$Q$1005,Cad_cl!CN$5))</f>
        <v/>
      </c>
      <c r="CO349" s="125" t="str">
        <f>IF($C349="","",COUNTIFS(Con_ve!$C$6:$C$1005,$C349,Con_ve!$Q$6:$Q$1005,Cad_cl!CO$5))</f>
        <v/>
      </c>
      <c r="CP349" s="125" t="str">
        <f>IF($C349="","",COUNTIFS(Con_ve!$C$6:$C$1005,$C349,Con_ve!$Q$6:$Q$1005,Cad_cl!CP$5))</f>
        <v/>
      </c>
      <c r="CQ349" s="125" t="str">
        <f>IF($C349="","",COUNTIFS(Con_ve!$C$6:$C$1005,$C349,Con_ve!$Q$6:$Q$1005,Cad_cl!CQ$5))</f>
        <v/>
      </c>
      <c r="CR349" s="125">
        <f t="shared" si="17"/>
        <v>0</v>
      </c>
    </row>
    <row r="350" spans="3:96" ht="30" customHeight="1">
      <c r="C350" s="153"/>
      <c r="D350" s="153"/>
      <c r="E350" s="154"/>
      <c r="F350" s="153"/>
      <c r="G350" s="155"/>
      <c r="H350" s="153"/>
      <c r="I350" s="153"/>
      <c r="J350" s="132" t="s">
        <v>309</v>
      </c>
      <c r="K350" s="133" t="s">
        <v>309</v>
      </c>
      <c r="L350" s="153"/>
      <c r="M350" s="153"/>
      <c r="N350" s="153"/>
      <c r="O350" s="153"/>
      <c r="P350" s="153"/>
      <c r="Q350" s="153"/>
      <c r="AP350" s="134" t="str">
        <f>IF(ISERR(IF($C350="","",SUMIFS(Con_ve!$F$6:$F$1005,Con_ve!$C$6:$C$1005,$C350,Con_ve!$I$6:$I$1005,"Fechada",Con_ve!$Q$6:$Q$1005,Cad_cl!AP$5))),"",IF($C350="","",SUMIFS(Con_ve!$F$6:$F$1005,Con_ve!$C$6:$C$1005,$C350,Con_ve!$I$6:$I$1005,"Fechada",Con_ve!$Q$6:$Q$1005,Cad_cl!AP$5)))</f>
        <v/>
      </c>
      <c r="AQ350" s="134" t="str">
        <f>IF(ISERR(IF($C350="","",SUMIFS(Con_ve!$F$6:$F$1005,Con_ve!$C$6:$C$1005,$C350,Con_ve!$I$6:$I$1005,"Fechada",Con_ve!$Q$6:$Q$1005,Cad_cl!AQ$5))),"",IF($C350="","",SUMIFS(Con_ve!$F$6:$F$1005,Con_ve!$C$6:$C$1005,$C350,Con_ve!$I$6:$I$1005,"Fechada",Con_ve!$Q$6:$Q$1005,Cad_cl!AQ$5)))</f>
        <v/>
      </c>
      <c r="AR350" s="134" t="str">
        <f>IF(ISERR(IF($C350="","",SUMIFS(Con_ve!$F$6:$F$1005,Con_ve!$C$6:$C$1005,$C350,Con_ve!$I$6:$I$1005,"Fechada",Con_ve!$Q$6:$Q$1005,Cad_cl!AR$5))),"",IF($C350="","",SUMIFS(Con_ve!$F$6:$F$1005,Con_ve!$C$6:$C$1005,$C350,Con_ve!$I$6:$I$1005,"Fechada",Con_ve!$Q$6:$Q$1005,Cad_cl!AR$5)))</f>
        <v/>
      </c>
      <c r="AS350" s="134" t="str">
        <f>IF(ISERR(IF($C350="","",SUMIFS(Con_ve!$F$6:$F$1005,Con_ve!$C$6:$C$1005,$C350,Con_ve!$I$6:$I$1005,"Fechada",Con_ve!$Q$6:$Q$1005,Cad_cl!AS$5))),"",IF($C350="","",SUMIFS(Con_ve!$F$6:$F$1005,Con_ve!$C$6:$C$1005,$C350,Con_ve!$I$6:$I$1005,"Fechada",Con_ve!$Q$6:$Q$1005,Cad_cl!AS$5)))</f>
        <v/>
      </c>
      <c r="AT350" s="134" t="str">
        <f>IF(ISERR(IF($C350="","",SUMIFS(Con_ve!$F$6:$F$1005,Con_ve!$C$6:$C$1005,$C350,Con_ve!$I$6:$I$1005,"Fechada",Con_ve!$Q$6:$Q$1005,Cad_cl!AT$5))),"",IF($C350="","",SUMIFS(Con_ve!$F$6:$F$1005,Con_ve!$C$6:$C$1005,$C350,Con_ve!$I$6:$I$1005,"Fechada",Con_ve!$Q$6:$Q$1005,Cad_cl!AT$5)))</f>
        <v/>
      </c>
      <c r="AU350" s="134" t="str">
        <f>IF(ISERR(IF($C350="","",SUMIFS(Con_ve!$F$6:$F$1005,Con_ve!$C$6:$C$1005,$C350,Con_ve!$I$6:$I$1005,"Fechada",Con_ve!$Q$6:$Q$1005,Cad_cl!AU$5))),"",IF($C350="","",SUMIFS(Con_ve!$F$6:$F$1005,Con_ve!$C$6:$C$1005,$C350,Con_ve!$I$6:$I$1005,"Fechada",Con_ve!$Q$6:$Q$1005,Cad_cl!AU$5)))</f>
        <v/>
      </c>
      <c r="AV350" s="134" t="str">
        <f>IF(ISERR(IF($C350="","",SUMIFS(Con_ve!$F$6:$F$1005,Con_ve!$C$6:$C$1005,$C350,Con_ve!$I$6:$I$1005,"Fechada",Con_ve!$Q$6:$Q$1005,Cad_cl!AV$5))),"",IF($C350="","",SUMIFS(Con_ve!$F$6:$F$1005,Con_ve!$C$6:$C$1005,$C350,Con_ve!$I$6:$I$1005,"Fechada",Con_ve!$Q$6:$Q$1005,Cad_cl!AV$5)))</f>
        <v/>
      </c>
      <c r="AW350" s="134" t="str">
        <f>IF(ISERR(IF($C350="","",SUMIFS(Con_ve!$F$6:$F$1005,Con_ve!$C$6:$C$1005,$C350,Con_ve!$I$6:$I$1005,"Fechada",Con_ve!$Q$6:$Q$1005,Cad_cl!AW$5))),"",IF($C350="","",SUMIFS(Con_ve!$F$6:$F$1005,Con_ve!$C$6:$C$1005,$C350,Con_ve!$I$6:$I$1005,"Fechada",Con_ve!$Q$6:$Q$1005,Cad_cl!AW$5)))</f>
        <v/>
      </c>
      <c r="AX350" s="134" t="str">
        <f>IF(ISERR(IF($C350="","",SUMIFS(Con_ve!$F$6:$F$1005,Con_ve!$C$6:$C$1005,$C350,Con_ve!$I$6:$I$1005,"Fechada",Con_ve!$Q$6:$Q$1005,Cad_cl!AX$5))),"",IF($C350="","",SUMIFS(Con_ve!$F$6:$F$1005,Con_ve!$C$6:$C$1005,$C350,Con_ve!$I$6:$I$1005,"Fechada",Con_ve!$Q$6:$Q$1005,Cad_cl!AX$5)))</f>
        <v/>
      </c>
      <c r="AY350" s="134" t="str">
        <f>IF(ISERR(IF($C350="","",SUMIFS(Con_ve!$F$6:$F$1005,Con_ve!$C$6:$C$1005,$C350,Con_ve!$I$6:$I$1005,"Fechada",Con_ve!$Q$6:$Q$1005,Cad_cl!AY$5))),"",IF($C350="","",SUMIFS(Con_ve!$F$6:$F$1005,Con_ve!$C$6:$C$1005,$C350,Con_ve!$I$6:$I$1005,"Fechada",Con_ve!$Q$6:$Q$1005,Cad_cl!AY$5)))</f>
        <v/>
      </c>
      <c r="AZ350" s="134" t="str">
        <f>IF(ISERR(IF($C350="","",SUMIFS(Con_ve!$F$6:$F$1005,Con_ve!$C$6:$C$1005,$C350,Con_ve!$I$6:$I$1005,"Fechada",Con_ve!$Q$6:$Q$1005,Cad_cl!AZ$5))),"",IF($C350="","",SUMIFS(Con_ve!$F$6:$F$1005,Con_ve!$C$6:$C$1005,$C350,Con_ve!$I$6:$I$1005,"Fechada",Con_ve!$Q$6:$Q$1005,Cad_cl!AZ$5)))</f>
        <v/>
      </c>
      <c r="BA350" s="134" t="str">
        <f>IF(ISERR(IF($C350="","",SUMIFS(Con_ve!$F$6:$F$1005,Con_ve!$C$6:$C$1005,$C350,Con_ve!$I$6:$I$1005,"Fechada",Con_ve!$Q$6:$Q$1005,Cad_cl!BA$5))),"",IF($C350="","",SUMIFS(Con_ve!$F$6:$F$1005,Con_ve!$C$6:$C$1005,$C350,Con_ve!$I$6:$I$1005,"Fechada",Con_ve!$Q$6:$Q$1005,Cad_cl!BA$5)))</f>
        <v/>
      </c>
      <c r="BB350" s="134">
        <f t="shared" si="15"/>
        <v>0</v>
      </c>
      <c r="BD350" s="134" t="str">
        <f>IF(ISERR(IF($C350="","",SUMIFS(Con_ve!$F$6:$F$1005,Con_ve!$C$6:$C$1005,$C350,Con_ve!$I$6:$I$1005,"Em negociação",Con_ve!$Q$6:$Q$1005,Cad_cl!BD$5))),"",IF($C350="","",SUMIFS(Con_ve!$F$6:$F$1005,Con_ve!$C$6:$C$1005,$C350,Con_ve!$I$6:$I$1005,"Em negociação",Con_ve!$Q$6:$Q$1005,Cad_cl!BD$5)))</f>
        <v/>
      </c>
      <c r="BE350" s="134" t="str">
        <f>IF(ISERR(IF($C350="","",SUMIFS(Con_ve!$F$6:$F$1005,Con_ve!$C$6:$C$1005,$C350,Con_ve!$I$6:$I$1005,"Em negociação",Con_ve!$Q$6:$Q$1005,Cad_cl!BE$5))),"",IF($C350="","",SUMIFS(Con_ve!$F$6:$F$1005,Con_ve!$C$6:$C$1005,$C350,Con_ve!$I$6:$I$1005,"Em negociação",Con_ve!$Q$6:$Q$1005,Cad_cl!BE$5)))</f>
        <v/>
      </c>
      <c r="BF350" s="134" t="str">
        <f>IF(ISERR(IF($C350="","",SUMIFS(Con_ve!$F$6:$F$1005,Con_ve!$C$6:$C$1005,$C350,Con_ve!$I$6:$I$1005,"Em negociação",Con_ve!$Q$6:$Q$1005,Cad_cl!BF$5))),"",IF($C350="","",SUMIFS(Con_ve!$F$6:$F$1005,Con_ve!$C$6:$C$1005,$C350,Con_ve!$I$6:$I$1005,"Em negociação",Con_ve!$Q$6:$Q$1005,Cad_cl!BF$5)))</f>
        <v/>
      </c>
      <c r="BG350" s="134" t="str">
        <f>IF(ISERR(IF($C350="","",SUMIFS(Con_ve!$F$6:$F$1005,Con_ve!$C$6:$C$1005,$C350,Con_ve!$I$6:$I$1005,"Em negociação",Con_ve!$Q$6:$Q$1005,Cad_cl!BG$5))),"",IF($C350="","",SUMIFS(Con_ve!$F$6:$F$1005,Con_ve!$C$6:$C$1005,$C350,Con_ve!$I$6:$I$1005,"Em negociação",Con_ve!$Q$6:$Q$1005,Cad_cl!BG$5)))</f>
        <v/>
      </c>
      <c r="BH350" s="134" t="str">
        <f>IF(ISERR(IF($C350="","",SUMIFS(Con_ve!$F$6:$F$1005,Con_ve!$C$6:$C$1005,$C350,Con_ve!$I$6:$I$1005,"Em negociação",Con_ve!$Q$6:$Q$1005,Cad_cl!BH$5))),"",IF($C350="","",SUMIFS(Con_ve!$F$6:$F$1005,Con_ve!$C$6:$C$1005,$C350,Con_ve!$I$6:$I$1005,"Em negociação",Con_ve!$Q$6:$Q$1005,Cad_cl!BH$5)))</f>
        <v/>
      </c>
      <c r="BI350" s="134" t="str">
        <f>IF(ISERR(IF($C350="","",SUMIFS(Con_ve!$F$6:$F$1005,Con_ve!$C$6:$C$1005,$C350,Con_ve!$I$6:$I$1005,"Em negociação",Con_ve!$Q$6:$Q$1005,Cad_cl!BI$5))),"",IF($C350="","",SUMIFS(Con_ve!$F$6:$F$1005,Con_ve!$C$6:$C$1005,$C350,Con_ve!$I$6:$I$1005,"Em negociação",Con_ve!$Q$6:$Q$1005,Cad_cl!BI$5)))</f>
        <v/>
      </c>
      <c r="BJ350" s="134" t="str">
        <f>IF(ISERR(IF($C350="","",SUMIFS(Con_ve!$F$6:$F$1005,Con_ve!$C$6:$C$1005,$C350,Con_ve!$I$6:$I$1005,"Em negociação",Con_ve!$Q$6:$Q$1005,Cad_cl!BJ$5))),"",IF($C350="","",SUMIFS(Con_ve!$F$6:$F$1005,Con_ve!$C$6:$C$1005,$C350,Con_ve!$I$6:$I$1005,"Em negociação",Con_ve!$Q$6:$Q$1005,Cad_cl!BJ$5)))</f>
        <v/>
      </c>
      <c r="BK350" s="134" t="str">
        <f>IF(ISERR(IF($C350="","",SUMIFS(Con_ve!$F$6:$F$1005,Con_ve!$C$6:$C$1005,$C350,Con_ve!$I$6:$I$1005,"Em negociação",Con_ve!$Q$6:$Q$1005,Cad_cl!BK$5))),"",IF($C350="","",SUMIFS(Con_ve!$F$6:$F$1005,Con_ve!$C$6:$C$1005,$C350,Con_ve!$I$6:$I$1005,"Em negociação",Con_ve!$Q$6:$Q$1005,Cad_cl!BK$5)))</f>
        <v/>
      </c>
      <c r="BL350" s="134" t="str">
        <f>IF(ISERR(IF($C350="","",SUMIFS(Con_ve!$F$6:$F$1005,Con_ve!$C$6:$C$1005,$C350,Con_ve!$I$6:$I$1005,"Em negociação",Con_ve!$Q$6:$Q$1005,Cad_cl!BL$5))),"",IF($C350="","",SUMIFS(Con_ve!$F$6:$F$1005,Con_ve!$C$6:$C$1005,$C350,Con_ve!$I$6:$I$1005,"Em negociação",Con_ve!$Q$6:$Q$1005,Cad_cl!BL$5)))</f>
        <v/>
      </c>
      <c r="BM350" s="134" t="str">
        <f>IF(ISERR(IF($C350="","",SUMIFS(Con_ve!$F$6:$F$1005,Con_ve!$C$6:$C$1005,$C350,Con_ve!$I$6:$I$1005,"Em negociação",Con_ve!$Q$6:$Q$1005,Cad_cl!BM$5))),"",IF($C350="","",SUMIFS(Con_ve!$F$6:$F$1005,Con_ve!$C$6:$C$1005,$C350,Con_ve!$I$6:$I$1005,"Em negociação",Con_ve!$Q$6:$Q$1005,Cad_cl!BM$5)))</f>
        <v/>
      </c>
      <c r="BN350" s="134" t="str">
        <f>IF(ISERR(IF($C350="","",SUMIFS(Con_ve!$F$6:$F$1005,Con_ve!$C$6:$C$1005,$C350,Con_ve!$I$6:$I$1005,"Em negociação",Con_ve!$Q$6:$Q$1005,Cad_cl!BN$5))),"",IF($C350="","",SUMIFS(Con_ve!$F$6:$F$1005,Con_ve!$C$6:$C$1005,$C350,Con_ve!$I$6:$I$1005,"Em negociação",Con_ve!$Q$6:$Q$1005,Cad_cl!BN$5)))</f>
        <v/>
      </c>
      <c r="BO350" s="134" t="str">
        <f>IF(ISERR(IF($C350="","",SUMIFS(Con_ve!$F$6:$F$1005,Con_ve!$C$6:$C$1005,$C350,Con_ve!$I$6:$I$1005,"Em negociação",Con_ve!$Q$6:$Q$1005,Cad_cl!BO$5))),"",IF($C350="","",SUMIFS(Con_ve!$F$6:$F$1005,Con_ve!$C$6:$C$1005,$C350,Con_ve!$I$6:$I$1005,"Em negociação",Con_ve!$Q$6:$Q$1005,Cad_cl!BO$5)))</f>
        <v/>
      </c>
      <c r="BP350" s="134">
        <f t="shared" si="16"/>
        <v>0</v>
      </c>
      <c r="BR350" s="125" t="str">
        <f>IF(ISERR(IF(AND($I350=Re_lo!$E$5,BR$5=VLOOKUP(Re_lo!$H$5,Re_lo!$N$5:$O$16,2,0)),AP350,"")),"",IF(AND($I350=Re_lo!$E$5,BR$5=VLOOKUP(Re_lo!$H$5,Re_lo!$N$5:$O$16,2,0)),AP350,""))</f>
        <v/>
      </c>
      <c r="BS350" s="125" t="str">
        <f>IF(ISERR(IF(AND($I350=Re_lo!$E$5,BS$5=VLOOKUP(Re_lo!$H$5,Re_lo!$N$5:$O$16,2,0)),AQ350,"")),"",IF(AND($I350=Re_lo!$E$5,BS$5=VLOOKUP(Re_lo!$H$5,Re_lo!$N$5:$O$16,2,0)),AQ350,""))</f>
        <v/>
      </c>
      <c r="BT350" s="125" t="str">
        <f>IF(ISERR(IF(AND($I350=Re_lo!$E$5,BT$5=VLOOKUP(Re_lo!$H$5,Re_lo!$N$5:$O$16,2,0)),AR350,"")),"",IF(AND($I350=Re_lo!$E$5,BT$5=VLOOKUP(Re_lo!$H$5,Re_lo!$N$5:$O$16,2,0)),AR350,""))</f>
        <v/>
      </c>
      <c r="BU350" s="125" t="str">
        <f>IF(ISERR(IF(AND($I350=Re_lo!$E$5,BU$5=VLOOKUP(Re_lo!$H$5,Re_lo!$N$5:$O$16,2,0)),AS350,"")),"",IF(AND($I350=Re_lo!$E$5,BU$5=VLOOKUP(Re_lo!$H$5,Re_lo!$N$5:$O$16,2,0)),AS350,""))</f>
        <v/>
      </c>
      <c r="BV350" s="125" t="str">
        <f>IF(ISERR(IF(AND($I350=Re_lo!$E$5,BV$5=VLOOKUP(Re_lo!$H$5,Re_lo!$N$5:$O$16,2,0)),AT350,"")),"",IF(AND($I350=Re_lo!$E$5,BV$5=VLOOKUP(Re_lo!$H$5,Re_lo!$N$5:$O$16,2,0)),AT350,""))</f>
        <v/>
      </c>
      <c r="BW350" s="125" t="str">
        <f>IF(ISERR(IF(AND($I350=Re_lo!$E$5,BW$5=VLOOKUP(Re_lo!$H$5,Re_lo!$N$5:$O$16,2,0)),AU350,"")),"",IF(AND($I350=Re_lo!$E$5,BW$5=VLOOKUP(Re_lo!$H$5,Re_lo!$N$5:$O$16,2,0)),AU350,""))</f>
        <v/>
      </c>
      <c r="BX350" s="125" t="str">
        <f>IF(ISERR(IF(AND($I350=Re_lo!$E$5,BX$5=VLOOKUP(Re_lo!$H$5,Re_lo!$N$5:$O$16,2,0)),AV350,"")),"",IF(AND($I350=Re_lo!$E$5,BX$5=VLOOKUP(Re_lo!$H$5,Re_lo!$N$5:$O$16,2,0)),AV350,""))</f>
        <v/>
      </c>
      <c r="BY350" s="125" t="str">
        <f>IF(ISERR(IF(AND($I350=Re_lo!$E$5,BY$5=VLOOKUP(Re_lo!$H$5,Re_lo!$N$5:$O$16,2,0)),AW350,"")),"",IF(AND($I350=Re_lo!$E$5,BY$5=VLOOKUP(Re_lo!$H$5,Re_lo!$N$5:$O$16,2,0)),AW350,""))</f>
        <v/>
      </c>
      <c r="BZ350" s="125" t="str">
        <f>IF(ISERR(IF(AND($I350=Re_lo!$E$5,BZ$5=VLOOKUP(Re_lo!$H$5,Re_lo!$N$5:$O$16,2,0)),AX350,"")),"",IF(AND($I350=Re_lo!$E$5,BZ$5=VLOOKUP(Re_lo!$H$5,Re_lo!$N$5:$O$16,2,0)),AX350,""))</f>
        <v/>
      </c>
      <c r="CA350" s="125" t="str">
        <f>IF(ISERR(IF(AND($I350=Re_lo!$E$5,CA$5=VLOOKUP(Re_lo!$H$5,Re_lo!$N$5:$O$16,2,0)),AY350,"")),"",IF(AND($I350=Re_lo!$E$5,CA$5=VLOOKUP(Re_lo!$H$5,Re_lo!$N$5:$O$16,2,0)),AY350,""))</f>
        <v/>
      </c>
      <c r="CB350" s="125" t="str">
        <f>IF(ISERR(IF(AND($I350=Re_lo!$E$5,CB$5=VLOOKUP(Re_lo!$H$5,Re_lo!$N$5:$O$16,2,0)),AZ350,"")),"",IF(AND($I350=Re_lo!$E$5,CB$5=VLOOKUP(Re_lo!$H$5,Re_lo!$N$5:$O$16,2,0)),AZ350,""))</f>
        <v/>
      </c>
      <c r="CC350" s="125" t="str">
        <f>IF(ISERR(IF(AND($I350=Re_lo!$E$5,CC$5=VLOOKUP(Re_lo!$H$5,Re_lo!$N$5:$O$16,2,0)),BA350,"")),"",IF(AND($I350=Re_lo!$E$5,CC$5=VLOOKUP(Re_lo!$H$5,Re_lo!$N$5:$O$16,2,0)),BA350,""))</f>
        <v/>
      </c>
      <c r="CD350" s="125" t="str">
        <f>IF(ISERR(IF(AND($I350=Re_lo!$E$5,CD$5=VLOOKUP(Re_lo!$H$5,Re_lo!$N$5:$O$16,2,0)),BB350,"")),"",IF(AND($I350=Re_lo!$E$5,CD$5=VLOOKUP(Re_lo!$H$5,Re_lo!$N$5:$O$16,2,0)),BB350,""))</f>
        <v/>
      </c>
      <c r="CF350" s="125" t="str">
        <f>IF($C350="","",COUNTIFS(Con_ve!$C$6:$C$1005,$C350,Con_ve!$Q$6:$Q$1005,Cad_cl!CF$5))</f>
        <v/>
      </c>
      <c r="CG350" s="125" t="str">
        <f>IF($C350="","",COUNTIFS(Con_ve!$C$6:$C$1005,$C350,Con_ve!$Q$6:$Q$1005,Cad_cl!CG$5))</f>
        <v/>
      </c>
      <c r="CH350" s="125" t="str">
        <f>IF($C350="","",COUNTIFS(Con_ve!$C$6:$C$1005,$C350,Con_ve!$Q$6:$Q$1005,Cad_cl!CH$5))</f>
        <v/>
      </c>
      <c r="CI350" s="125" t="str">
        <f>IF($C350="","",COUNTIFS(Con_ve!$C$6:$C$1005,$C350,Con_ve!$Q$6:$Q$1005,Cad_cl!CI$5))</f>
        <v/>
      </c>
      <c r="CJ350" s="125" t="str">
        <f>IF($C350="","",COUNTIFS(Con_ve!$C$6:$C$1005,$C350,Con_ve!$Q$6:$Q$1005,Cad_cl!CJ$5))</f>
        <v/>
      </c>
      <c r="CK350" s="125" t="str">
        <f>IF($C350="","",COUNTIFS(Con_ve!$C$6:$C$1005,$C350,Con_ve!$Q$6:$Q$1005,Cad_cl!CK$5))</f>
        <v/>
      </c>
      <c r="CL350" s="125" t="str">
        <f>IF($C350="","",COUNTIFS(Con_ve!$C$6:$C$1005,$C350,Con_ve!$Q$6:$Q$1005,Cad_cl!CL$5))</f>
        <v/>
      </c>
      <c r="CM350" s="125" t="str">
        <f>IF($C350="","",COUNTIFS(Con_ve!$C$6:$C$1005,$C350,Con_ve!$Q$6:$Q$1005,Cad_cl!CM$5))</f>
        <v/>
      </c>
      <c r="CN350" s="125" t="str">
        <f>IF($C350="","",COUNTIFS(Con_ve!$C$6:$C$1005,$C350,Con_ve!$Q$6:$Q$1005,Cad_cl!CN$5))</f>
        <v/>
      </c>
      <c r="CO350" s="125" t="str">
        <f>IF($C350="","",COUNTIFS(Con_ve!$C$6:$C$1005,$C350,Con_ve!$Q$6:$Q$1005,Cad_cl!CO$5))</f>
        <v/>
      </c>
      <c r="CP350" s="125" t="str">
        <f>IF($C350="","",COUNTIFS(Con_ve!$C$6:$C$1005,$C350,Con_ve!$Q$6:$Q$1005,Cad_cl!CP$5))</f>
        <v/>
      </c>
      <c r="CQ350" s="125" t="str">
        <f>IF($C350="","",COUNTIFS(Con_ve!$C$6:$C$1005,$C350,Con_ve!$Q$6:$Q$1005,Cad_cl!CQ$5))</f>
        <v/>
      </c>
      <c r="CR350" s="125">
        <f t="shared" si="17"/>
        <v>0</v>
      </c>
    </row>
    <row r="351" spans="3:96" ht="30" customHeight="1">
      <c r="C351" s="153"/>
      <c r="D351" s="153"/>
      <c r="E351" s="154"/>
      <c r="F351" s="153"/>
      <c r="G351" s="155"/>
      <c r="H351" s="153"/>
      <c r="I351" s="153"/>
      <c r="J351" s="132" t="s">
        <v>309</v>
      </c>
      <c r="K351" s="133" t="s">
        <v>309</v>
      </c>
      <c r="L351" s="153"/>
      <c r="M351" s="153"/>
      <c r="N351" s="153"/>
      <c r="O351" s="153"/>
      <c r="P351" s="153"/>
      <c r="Q351" s="153"/>
      <c r="AP351" s="134" t="str">
        <f>IF(ISERR(IF($C351="","",SUMIFS(Con_ve!$F$6:$F$1005,Con_ve!$C$6:$C$1005,$C351,Con_ve!$I$6:$I$1005,"Fechada",Con_ve!$Q$6:$Q$1005,Cad_cl!AP$5))),"",IF($C351="","",SUMIFS(Con_ve!$F$6:$F$1005,Con_ve!$C$6:$C$1005,$C351,Con_ve!$I$6:$I$1005,"Fechada",Con_ve!$Q$6:$Q$1005,Cad_cl!AP$5)))</f>
        <v/>
      </c>
      <c r="AQ351" s="134" t="str">
        <f>IF(ISERR(IF($C351="","",SUMIFS(Con_ve!$F$6:$F$1005,Con_ve!$C$6:$C$1005,$C351,Con_ve!$I$6:$I$1005,"Fechada",Con_ve!$Q$6:$Q$1005,Cad_cl!AQ$5))),"",IF($C351="","",SUMIFS(Con_ve!$F$6:$F$1005,Con_ve!$C$6:$C$1005,$C351,Con_ve!$I$6:$I$1005,"Fechada",Con_ve!$Q$6:$Q$1005,Cad_cl!AQ$5)))</f>
        <v/>
      </c>
      <c r="AR351" s="134" t="str">
        <f>IF(ISERR(IF($C351="","",SUMIFS(Con_ve!$F$6:$F$1005,Con_ve!$C$6:$C$1005,$C351,Con_ve!$I$6:$I$1005,"Fechada",Con_ve!$Q$6:$Q$1005,Cad_cl!AR$5))),"",IF($C351="","",SUMIFS(Con_ve!$F$6:$F$1005,Con_ve!$C$6:$C$1005,$C351,Con_ve!$I$6:$I$1005,"Fechada",Con_ve!$Q$6:$Q$1005,Cad_cl!AR$5)))</f>
        <v/>
      </c>
      <c r="AS351" s="134" t="str">
        <f>IF(ISERR(IF($C351="","",SUMIFS(Con_ve!$F$6:$F$1005,Con_ve!$C$6:$C$1005,$C351,Con_ve!$I$6:$I$1005,"Fechada",Con_ve!$Q$6:$Q$1005,Cad_cl!AS$5))),"",IF($C351="","",SUMIFS(Con_ve!$F$6:$F$1005,Con_ve!$C$6:$C$1005,$C351,Con_ve!$I$6:$I$1005,"Fechada",Con_ve!$Q$6:$Q$1005,Cad_cl!AS$5)))</f>
        <v/>
      </c>
      <c r="AT351" s="134" t="str">
        <f>IF(ISERR(IF($C351="","",SUMIFS(Con_ve!$F$6:$F$1005,Con_ve!$C$6:$C$1005,$C351,Con_ve!$I$6:$I$1005,"Fechada",Con_ve!$Q$6:$Q$1005,Cad_cl!AT$5))),"",IF($C351="","",SUMIFS(Con_ve!$F$6:$F$1005,Con_ve!$C$6:$C$1005,$C351,Con_ve!$I$6:$I$1005,"Fechada",Con_ve!$Q$6:$Q$1005,Cad_cl!AT$5)))</f>
        <v/>
      </c>
      <c r="AU351" s="134" t="str">
        <f>IF(ISERR(IF($C351="","",SUMIFS(Con_ve!$F$6:$F$1005,Con_ve!$C$6:$C$1005,$C351,Con_ve!$I$6:$I$1005,"Fechada",Con_ve!$Q$6:$Q$1005,Cad_cl!AU$5))),"",IF($C351="","",SUMIFS(Con_ve!$F$6:$F$1005,Con_ve!$C$6:$C$1005,$C351,Con_ve!$I$6:$I$1005,"Fechada",Con_ve!$Q$6:$Q$1005,Cad_cl!AU$5)))</f>
        <v/>
      </c>
      <c r="AV351" s="134" t="str">
        <f>IF(ISERR(IF($C351="","",SUMIFS(Con_ve!$F$6:$F$1005,Con_ve!$C$6:$C$1005,$C351,Con_ve!$I$6:$I$1005,"Fechada",Con_ve!$Q$6:$Q$1005,Cad_cl!AV$5))),"",IF($C351="","",SUMIFS(Con_ve!$F$6:$F$1005,Con_ve!$C$6:$C$1005,$C351,Con_ve!$I$6:$I$1005,"Fechada",Con_ve!$Q$6:$Q$1005,Cad_cl!AV$5)))</f>
        <v/>
      </c>
      <c r="AW351" s="134" t="str">
        <f>IF(ISERR(IF($C351="","",SUMIFS(Con_ve!$F$6:$F$1005,Con_ve!$C$6:$C$1005,$C351,Con_ve!$I$6:$I$1005,"Fechada",Con_ve!$Q$6:$Q$1005,Cad_cl!AW$5))),"",IF($C351="","",SUMIFS(Con_ve!$F$6:$F$1005,Con_ve!$C$6:$C$1005,$C351,Con_ve!$I$6:$I$1005,"Fechada",Con_ve!$Q$6:$Q$1005,Cad_cl!AW$5)))</f>
        <v/>
      </c>
      <c r="AX351" s="134" t="str">
        <f>IF(ISERR(IF($C351="","",SUMIFS(Con_ve!$F$6:$F$1005,Con_ve!$C$6:$C$1005,$C351,Con_ve!$I$6:$I$1005,"Fechada",Con_ve!$Q$6:$Q$1005,Cad_cl!AX$5))),"",IF($C351="","",SUMIFS(Con_ve!$F$6:$F$1005,Con_ve!$C$6:$C$1005,$C351,Con_ve!$I$6:$I$1005,"Fechada",Con_ve!$Q$6:$Q$1005,Cad_cl!AX$5)))</f>
        <v/>
      </c>
      <c r="AY351" s="134" t="str">
        <f>IF(ISERR(IF($C351="","",SUMIFS(Con_ve!$F$6:$F$1005,Con_ve!$C$6:$C$1005,$C351,Con_ve!$I$6:$I$1005,"Fechada",Con_ve!$Q$6:$Q$1005,Cad_cl!AY$5))),"",IF($C351="","",SUMIFS(Con_ve!$F$6:$F$1005,Con_ve!$C$6:$C$1005,$C351,Con_ve!$I$6:$I$1005,"Fechada",Con_ve!$Q$6:$Q$1005,Cad_cl!AY$5)))</f>
        <v/>
      </c>
      <c r="AZ351" s="134" t="str">
        <f>IF(ISERR(IF($C351="","",SUMIFS(Con_ve!$F$6:$F$1005,Con_ve!$C$6:$C$1005,$C351,Con_ve!$I$6:$I$1005,"Fechada",Con_ve!$Q$6:$Q$1005,Cad_cl!AZ$5))),"",IF($C351="","",SUMIFS(Con_ve!$F$6:$F$1005,Con_ve!$C$6:$C$1005,$C351,Con_ve!$I$6:$I$1005,"Fechada",Con_ve!$Q$6:$Q$1005,Cad_cl!AZ$5)))</f>
        <v/>
      </c>
      <c r="BA351" s="134" t="str">
        <f>IF(ISERR(IF($C351="","",SUMIFS(Con_ve!$F$6:$F$1005,Con_ve!$C$6:$C$1005,$C351,Con_ve!$I$6:$I$1005,"Fechada",Con_ve!$Q$6:$Q$1005,Cad_cl!BA$5))),"",IF($C351="","",SUMIFS(Con_ve!$F$6:$F$1005,Con_ve!$C$6:$C$1005,$C351,Con_ve!$I$6:$I$1005,"Fechada",Con_ve!$Q$6:$Q$1005,Cad_cl!BA$5)))</f>
        <v/>
      </c>
      <c r="BB351" s="134">
        <f t="shared" si="15"/>
        <v>0</v>
      </c>
      <c r="BD351" s="134" t="str">
        <f>IF(ISERR(IF($C351="","",SUMIFS(Con_ve!$F$6:$F$1005,Con_ve!$C$6:$C$1005,$C351,Con_ve!$I$6:$I$1005,"Em negociação",Con_ve!$Q$6:$Q$1005,Cad_cl!BD$5))),"",IF($C351="","",SUMIFS(Con_ve!$F$6:$F$1005,Con_ve!$C$6:$C$1005,$C351,Con_ve!$I$6:$I$1005,"Em negociação",Con_ve!$Q$6:$Q$1005,Cad_cl!BD$5)))</f>
        <v/>
      </c>
      <c r="BE351" s="134" t="str">
        <f>IF(ISERR(IF($C351="","",SUMIFS(Con_ve!$F$6:$F$1005,Con_ve!$C$6:$C$1005,$C351,Con_ve!$I$6:$I$1005,"Em negociação",Con_ve!$Q$6:$Q$1005,Cad_cl!BE$5))),"",IF($C351="","",SUMIFS(Con_ve!$F$6:$F$1005,Con_ve!$C$6:$C$1005,$C351,Con_ve!$I$6:$I$1005,"Em negociação",Con_ve!$Q$6:$Q$1005,Cad_cl!BE$5)))</f>
        <v/>
      </c>
      <c r="BF351" s="134" t="str">
        <f>IF(ISERR(IF($C351="","",SUMIFS(Con_ve!$F$6:$F$1005,Con_ve!$C$6:$C$1005,$C351,Con_ve!$I$6:$I$1005,"Em negociação",Con_ve!$Q$6:$Q$1005,Cad_cl!BF$5))),"",IF($C351="","",SUMIFS(Con_ve!$F$6:$F$1005,Con_ve!$C$6:$C$1005,$C351,Con_ve!$I$6:$I$1005,"Em negociação",Con_ve!$Q$6:$Q$1005,Cad_cl!BF$5)))</f>
        <v/>
      </c>
      <c r="BG351" s="134" t="str">
        <f>IF(ISERR(IF($C351="","",SUMIFS(Con_ve!$F$6:$F$1005,Con_ve!$C$6:$C$1005,$C351,Con_ve!$I$6:$I$1005,"Em negociação",Con_ve!$Q$6:$Q$1005,Cad_cl!BG$5))),"",IF($C351="","",SUMIFS(Con_ve!$F$6:$F$1005,Con_ve!$C$6:$C$1005,$C351,Con_ve!$I$6:$I$1005,"Em negociação",Con_ve!$Q$6:$Q$1005,Cad_cl!BG$5)))</f>
        <v/>
      </c>
      <c r="BH351" s="134" t="str">
        <f>IF(ISERR(IF($C351="","",SUMIFS(Con_ve!$F$6:$F$1005,Con_ve!$C$6:$C$1005,$C351,Con_ve!$I$6:$I$1005,"Em negociação",Con_ve!$Q$6:$Q$1005,Cad_cl!BH$5))),"",IF($C351="","",SUMIFS(Con_ve!$F$6:$F$1005,Con_ve!$C$6:$C$1005,$C351,Con_ve!$I$6:$I$1005,"Em negociação",Con_ve!$Q$6:$Q$1005,Cad_cl!BH$5)))</f>
        <v/>
      </c>
      <c r="BI351" s="134" t="str">
        <f>IF(ISERR(IF($C351="","",SUMIFS(Con_ve!$F$6:$F$1005,Con_ve!$C$6:$C$1005,$C351,Con_ve!$I$6:$I$1005,"Em negociação",Con_ve!$Q$6:$Q$1005,Cad_cl!BI$5))),"",IF($C351="","",SUMIFS(Con_ve!$F$6:$F$1005,Con_ve!$C$6:$C$1005,$C351,Con_ve!$I$6:$I$1005,"Em negociação",Con_ve!$Q$6:$Q$1005,Cad_cl!BI$5)))</f>
        <v/>
      </c>
      <c r="BJ351" s="134" t="str">
        <f>IF(ISERR(IF($C351="","",SUMIFS(Con_ve!$F$6:$F$1005,Con_ve!$C$6:$C$1005,$C351,Con_ve!$I$6:$I$1005,"Em negociação",Con_ve!$Q$6:$Q$1005,Cad_cl!BJ$5))),"",IF($C351="","",SUMIFS(Con_ve!$F$6:$F$1005,Con_ve!$C$6:$C$1005,$C351,Con_ve!$I$6:$I$1005,"Em negociação",Con_ve!$Q$6:$Q$1005,Cad_cl!BJ$5)))</f>
        <v/>
      </c>
      <c r="BK351" s="134" t="str">
        <f>IF(ISERR(IF($C351="","",SUMIFS(Con_ve!$F$6:$F$1005,Con_ve!$C$6:$C$1005,$C351,Con_ve!$I$6:$I$1005,"Em negociação",Con_ve!$Q$6:$Q$1005,Cad_cl!BK$5))),"",IF($C351="","",SUMIFS(Con_ve!$F$6:$F$1005,Con_ve!$C$6:$C$1005,$C351,Con_ve!$I$6:$I$1005,"Em negociação",Con_ve!$Q$6:$Q$1005,Cad_cl!BK$5)))</f>
        <v/>
      </c>
      <c r="BL351" s="134" t="str">
        <f>IF(ISERR(IF($C351="","",SUMIFS(Con_ve!$F$6:$F$1005,Con_ve!$C$6:$C$1005,$C351,Con_ve!$I$6:$I$1005,"Em negociação",Con_ve!$Q$6:$Q$1005,Cad_cl!BL$5))),"",IF($C351="","",SUMIFS(Con_ve!$F$6:$F$1005,Con_ve!$C$6:$C$1005,$C351,Con_ve!$I$6:$I$1005,"Em negociação",Con_ve!$Q$6:$Q$1005,Cad_cl!BL$5)))</f>
        <v/>
      </c>
      <c r="BM351" s="134" t="str">
        <f>IF(ISERR(IF($C351="","",SUMIFS(Con_ve!$F$6:$F$1005,Con_ve!$C$6:$C$1005,$C351,Con_ve!$I$6:$I$1005,"Em negociação",Con_ve!$Q$6:$Q$1005,Cad_cl!BM$5))),"",IF($C351="","",SUMIFS(Con_ve!$F$6:$F$1005,Con_ve!$C$6:$C$1005,$C351,Con_ve!$I$6:$I$1005,"Em negociação",Con_ve!$Q$6:$Q$1005,Cad_cl!BM$5)))</f>
        <v/>
      </c>
      <c r="BN351" s="134" t="str">
        <f>IF(ISERR(IF($C351="","",SUMIFS(Con_ve!$F$6:$F$1005,Con_ve!$C$6:$C$1005,$C351,Con_ve!$I$6:$I$1005,"Em negociação",Con_ve!$Q$6:$Q$1005,Cad_cl!BN$5))),"",IF($C351="","",SUMIFS(Con_ve!$F$6:$F$1005,Con_ve!$C$6:$C$1005,$C351,Con_ve!$I$6:$I$1005,"Em negociação",Con_ve!$Q$6:$Q$1005,Cad_cl!BN$5)))</f>
        <v/>
      </c>
      <c r="BO351" s="134" t="str">
        <f>IF(ISERR(IF($C351="","",SUMIFS(Con_ve!$F$6:$F$1005,Con_ve!$C$6:$C$1005,$C351,Con_ve!$I$6:$I$1005,"Em negociação",Con_ve!$Q$6:$Q$1005,Cad_cl!BO$5))),"",IF($C351="","",SUMIFS(Con_ve!$F$6:$F$1005,Con_ve!$C$6:$C$1005,$C351,Con_ve!$I$6:$I$1005,"Em negociação",Con_ve!$Q$6:$Q$1005,Cad_cl!BO$5)))</f>
        <v/>
      </c>
      <c r="BP351" s="134">
        <f t="shared" si="16"/>
        <v>0</v>
      </c>
      <c r="BR351" s="125" t="str">
        <f>IF(ISERR(IF(AND($I351=Re_lo!$E$5,BR$5=VLOOKUP(Re_lo!$H$5,Re_lo!$N$5:$O$16,2,0)),AP351,"")),"",IF(AND($I351=Re_lo!$E$5,BR$5=VLOOKUP(Re_lo!$H$5,Re_lo!$N$5:$O$16,2,0)),AP351,""))</f>
        <v/>
      </c>
      <c r="BS351" s="125" t="str">
        <f>IF(ISERR(IF(AND($I351=Re_lo!$E$5,BS$5=VLOOKUP(Re_lo!$H$5,Re_lo!$N$5:$O$16,2,0)),AQ351,"")),"",IF(AND($I351=Re_lo!$E$5,BS$5=VLOOKUP(Re_lo!$H$5,Re_lo!$N$5:$O$16,2,0)),AQ351,""))</f>
        <v/>
      </c>
      <c r="BT351" s="125" t="str">
        <f>IF(ISERR(IF(AND($I351=Re_lo!$E$5,BT$5=VLOOKUP(Re_lo!$H$5,Re_lo!$N$5:$O$16,2,0)),AR351,"")),"",IF(AND($I351=Re_lo!$E$5,BT$5=VLOOKUP(Re_lo!$H$5,Re_lo!$N$5:$O$16,2,0)),AR351,""))</f>
        <v/>
      </c>
      <c r="BU351" s="125" t="str">
        <f>IF(ISERR(IF(AND($I351=Re_lo!$E$5,BU$5=VLOOKUP(Re_lo!$H$5,Re_lo!$N$5:$O$16,2,0)),AS351,"")),"",IF(AND($I351=Re_lo!$E$5,BU$5=VLOOKUP(Re_lo!$H$5,Re_lo!$N$5:$O$16,2,0)),AS351,""))</f>
        <v/>
      </c>
      <c r="BV351" s="125" t="str">
        <f>IF(ISERR(IF(AND($I351=Re_lo!$E$5,BV$5=VLOOKUP(Re_lo!$H$5,Re_lo!$N$5:$O$16,2,0)),AT351,"")),"",IF(AND($I351=Re_lo!$E$5,BV$5=VLOOKUP(Re_lo!$H$5,Re_lo!$N$5:$O$16,2,0)),AT351,""))</f>
        <v/>
      </c>
      <c r="BW351" s="125" t="str">
        <f>IF(ISERR(IF(AND($I351=Re_lo!$E$5,BW$5=VLOOKUP(Re_lo!$H$5,Re_lo!$N$5:$O$16,2,0)),AU351,"")),"",IF(AND($I351=Re_lo!$E$5,BW$5=VLOOKUP(Re_lo!$H$5,Re_lo!$N$5:$O$16,2,0)),AU351,""))</f>
        <v/>
      </c>
      <c r="BX351" s="125" t="str">
        <f>IF(ISERR(IF(AND($I351=Re_lo!$E$5,BX$5=VLOOKUP(Re_lo!$H$5,Re_lo!$N$5:$O$16,2,0)),AV351,"")),"",IF(AND($I351=Re_lo!$E$5,BX$5=VLOOKUP(Re_lo!$H$5,Re_lo!$N$5:$O$16,2,0)),AV351,""))</f>
        <v/>
      </c>
      <c r="BY351" s="125" t="str">
        <f>IF(ISERR(IF(AND($I351=Re_lo!$E$5,BY$5=VLOOKUP(Re_lo!$H$5,Re_lo!$N$5:$O$16,2,0)),AW351,"")),"",IF(AND($I351=Re_lo!$E$5,BY$5=VLOOKUP(Re_lo!$H$5,Re_lo!$N$5:$O$16,2,0)),AW351,""))</f>
        <v/>
      </c>
      <c r="BZ351" s="125" t="str">
        <f>IF(ISERR(IF(AND($I351=Re_lo!$E$5,BZ$5=VLOOKUP(Re_lo!$H$5,Re_lo!$N$5:$O$16,2,0)),AX351,"")),"",IF(AND($I351=Re_lo!$E$5,BZ$5=VLOOKUP(Re_lo!$H$5,Re_lo!$N$5:$O$16,2,0)),AX351,""))</f>
        <v/>
      </c>
      <c r="CA351" s="125" t="str">
        <f>IF(ISERR(IF(AND($I351=Re_lo!$E$5,CA$5=VLOOKUP(Re_lo!$H$5,Re_lo!$N$5:$O$16,2,0)),AY351,"")),"",IF(AND($I351=Re_lo!$E$5,CA$5=VLOOKUP(Re_lo!$H$5,Re_lo!$N$5:$O$16,2,0)),AY351,""))</f>
        <v/>
      </c>
      <c r="CB351" s="125" t="str">
        <f>IF(ISERR(IF(AND($I351=Re_lo!$E$5,CB$5=VLOOKUP(Re_lo!$H$5,Re_lo!$N$5:$O$16,2,0)),AZ351,"")),"",IF(AND($I351=Re_lo!$E$5,CB$5=VLOOKUP(Re_lo!$H$5,Re_lo!$N$5:$O$16,2,0)),AZ351,""))</f>
        <v/>
      </c>
      <c r="CC351" s="125" t="str">
        <f>IF(ISERR(IF(AND($I351=Re_lo!$E$5,CC$5=VLOOKUP(Re_lo!$H$5,Re_lo!$N$5:$O$16,2,0)),BA351,"")),"",IF(AND($I351=Re_lo!$E$5,CC$5=VLOOKUP(Re_lo!$H$5,Re_lo!$N$5:$O$16,2,0)),BA351,""))</f>
        <v/>
      </c>
      <c r="CD351" s="125" t="str">
        <f>IF(ISERR(IF(AND($I351=Re_lo!$E$5,CD$5=VLOOKUP(Re_lo!$H$5,Re_lo!$N$5:$O$16,2,0)),BB351,"")),"",IF(AND($I351=Re_lo!$E$5,CD$5=VLOOKUP(Re_lo!$H$5,Re_lo!$N$5:$O$16,2,0)),BB351,""))</f>
        <v/>
      </c>
      <c r="CF351" s="125" t="str">
        <f>IF($C351="","",COUNTIFS(Con_ve!$C$6:$C$1005,$C351,Con_ve!$Q$6:$Q$1005,Cad_cl!CF$5))</f>
        <v/>
      </c>
      <c r="CG351" s="125" t="str">
        <f>IF($C351="","",COUNTIFS(Con_ve!$C$6:$C$1005,$C351,Con_ve!$Q$6:$Q$1005,Cad_cl!CG$5))</f>
        <v/>
      </c>
      <c r="CH351" s="125" t="str">
        <f>IF($C351="","",COUNTIFS(Con_ve!$C$6:$C$1005,$C351,Con_ve!$Q$6:$Q$1005,Cad_cl!CH$5))</f>
        <v/>
      </c>
      <c r="CI351" s="125" t="str">
        <f>IF($C351="","",COUNTIFS(Con_ve!$C$6:$C$1005,$C351,Con_ve!$Q$6:$Q$1005,Cad_cl!CI$5))</f>
        <v/>
      </c>
      <c r="CJ351" s="125" t="str">
        <f>IF($C351="","",COUNTIFS(Con_ve!$C$6:$C$1005,$C351,Con_ve!$Q$6:$Q$1005,Cad_cl!CJ$5))</f>
        <v/>
      </c>
      <c r="CK351" s="125" t="str">
        <f>IF($C351="","",COUNTIFS(Con_ve!$C$6:$C$1005,$C351,Con_ve!$Q$6:$Q$1005,Cad_cl!CK$5))</f>
        <v/>
      </c>
      <c r="CL351" s="125" t="str">
        <f>IF($C351="","",COUNTIFS(Con_ve!$C$6:$C$1005,$C351,Con_ve!$Q$6:$Q$1005,Cad_cl!CL$5))</f>
        <v/>
      </c>
      <c r="CM351" s="125" t="str">
        <f>IF($C351="","",COUNTIFS(Con_ve!$C$6:$C$1005,$C351,Con_ve!$Q$6:$Q$1005,Cad_cl!CM$5))</f>
        <v/>
      </c>
      <c r="CN351" s="125" t="str">
        <f>IF($C351="","",COUNTIFS(Con_ve!$C$6:$C$1005,$C351,Con_ve!$Q$6:$Q$1005,Cad_cl!CN$5))</f>
        <v/>
      </c>
      <c r="CO351" s="125" t="str">
        <f>IF($C351="","",COUNTIFS(Con_ve!$C$6:$C$1005,$C351,Con_ve!$Q$6:$Q$1005,Cad_cl!CO$5))</f>
        <v/>
      </c>
      <c r="CP351" s="125" t="str">
        <f>IF($C351="","",COUNTIFS(Con_ve!$C$6:$C$1005,$C351,Con_ve!$Q$6:$Q$1005,Cad_cl!CP$5))</f>
        <v/>
      </c>
      <c r="CQ351" s="125" t="str">
        <f>IF($C351="","",COUNTIFS(Con_ve!$C$6:$C$1005,$C351,Con_ve!$Q$6:$Q$1005,Cad_cl!CQ$5))</f>
        <v/>
      </c>
      <c r="CR351" s="125">
        <f t="shared" si="17"/>
        <v>0</v>
      </c>
    </row>
    <row r="352" spans="3:96" ht="30" customHeight="1">
      <c r="C352" s="153"/>
      <c r="D352" s="153"/>
      <c r="E352" s="154"/>
      <c r="F352" s="153"/>
      <c r="G352" s="155"/>
      <c r="H352" s="153"/>
      <c r="I352" s="153"/>
      <c r="J352" s="132" t="s">
        <v>309</v>
      </c>
      <c r="K352" s="133" t="s">
        <v>309</v>
      </c>
      <c r="L352" s="153"/>
      <c r="M352" s="153"/>
      <c r="N352" s="153"/>
      <c r="O352" s="153"/>
      <c r="P352" s="153"/>
      <c r="Q352" s="153"/>
      <c r="AP352" s="134" t="str">
        <f>IF(ISERR(IF($C352="","",SUMIFS(Con_ve!$F$6:$F$1005,Con_ve!$C$6:$C$1005,$C352,Con_ve!$I$6:$I$1005,"Fechada",Con_ve!$Q$6:$Q$1005,Cad_cl!AP$5))),"",IF($C352="","",SUMIFS(Con_ve!$F$6:$F$1005,Con_ve!$C$6:$C$1005,$C352,Con_ve!$I$6:$I$1005,"Fechada",Con_ve!$Q$6:$Q$1005,Cad_cl!AP$5)))</f>
        <v/>
      </c>
      <c r="AQ352" s="134" t="str">
        <f>IF(ISERR(IF($C352="","",SUMIFS(Con_ve!$F$6:$F$1005,Con_ve!$C$6:$C$1005,$C352,Con_ve!$I$6:$I$1005,"Fechada",Con_ve!$Q$6:$Q$1005,Cad_cl!AQ$5))),"",IF($C352="","",SUMIFS(Con_ve!$F$6:$F$1005,Con_ve!$C$6:$C$1005,$C352,Con_ve!$I$6:$I$1005,"Fechada",Con_ve!$Q$6:$Q$1005,Cad_cl!AQ$5)))</f>
        <v/>
      </c>
      <c r="AR352" s="134" t="str">
        <f>IF(ISERR(IF($C352="","",SUMIFS(Con_ve!$F$6:$F$1005,Con_ve!$C$6:$C$1005,$C352,Con_ve!$I$6:$I$1005,"Fechada",Con_ve!$Q$6:$Q$1005,Cad_cl!AR$5))),"",IF($C352="","",SUMIFS(Con_ve!$F$6:$F$1005,Con_ve!$C$6:$C$1005,$C352,Con_ve!$I$6:$I$1005,"Fechada",Con_ve!$Q$6:$Q$1005,Cad_cl!AR$5)))</f>
        <v/>
      </c>
      <c r="AS352" s="134" t="str">
        <f>IF(ISERR(IF($C352="","",SUMIFS(Con_ve!$F$6:$F$1005,Con_ve!$C$6:$C$1005,$C352,Con_ve!$I$6:$I$1005,"Fechada",Con_ve!$Q$6:$Q$1005,Cad_cl!AS$5))),"",IF($C352="","",SUMIFS(Con_ve!$F$6:$F$1005,Con_ve!$C$6:$C$1005,$C352,Con_ve!$I$6:$I$1005,"Fechada",Con_ve!$Q$6:$Q$1005,Cad_cl!AS$5)))</f>
        <v/>
      </c>
      <c r="AT352" s="134" t="str">
        <f>IF(ISERR(IF($C352="","",SUMIFS(Con_ve!$F$6:$F$1005,Con_ve!$C$6:$C$1005,$C352,Con_ve!$I$6:$I$1005,"Fechada",Con_ve!$Q$6:$Q$1005,Cad_cl!AT$5))),"",IF($C352="","",SUMIFS(Con_ve!$F$6:$F$1005,Con_ve!$C$6:$C$1005,$C352,Con_ve!$I$6:$I$1005,"Fechada",Con_ve!$Q$6:$Q$1005,Cad_cl!AT$5)))</f>
        <v/>
      </c>
      <c r="AU352" s="134" t="str">
        <f>IF(ISERR(IF($C352="","",SUMIFS(Con_ve!$F$6:$F$1005,Con_ve!$C$6:$C$1005,$C352,Con_ve!$I$6:$I$1005,"Fechada",Con_ve!$Q$6:$Q$1005,Cad_cl!AU$5))),"",IF($C352="","",SUMIFS(Con_ve!$F$6:$F$1005,Con_ve!$C$6:$C$1005,$C352,Con_ve!$I$6:$I$1005,"Fechada",Con_ve!$Q$6:$Q$1005,Cad_cl!AU$5)))</f>
        <v/>
      </c>
      <c r="AV352" s="134" t="str">
        <f>IF(ISERR(IF($C352="","",SUMIFS(Con_ve!$F$6:$F$1005,Con_ve!$C$6:$C$1005,$C352,Con_ve!$I$6:$I$1005,"Fechada",Con_ve!$Q$6:$Q$1005,Cad_cl!AV$5))),"",IF($C352="","",SUMIFS(Con_ve!$F$6:$F$1005,Con_ve!$C$6:$C$1005,$C352,Con_ve!$I$6:$I$1005,"Fechada",Con_ve!$Q$6:$Q$1005,Cad_cl!AV$5)))</f>
        <v/>
      </c>
      <c r="AW352" s="134" t="str">
        <f>IF(ISERR(IF($C352="","",SUMIFS(Con_ve!$F$6:$F$1005,Con_ve!$C$6:$C$1005,$C352,Con_ve!$I$6:$I$1005,"Fechada",Con_ve!$Q$6:$Q$1005,Cad_cl!AW$5))),"",IF($C352="","",SUMIFS(Con_ve!$F$6:$F$1005,Con_ve!$C$6:$C$1005,$C352,Con_ve!$I$6:$I$1005,"Fechada",Con_ve!$Q$6:$Q$1005,Cad_cl!AW$5)))</f>
        <v/>
      </c>
      <c r="AX352" s="134" t="str">
        <f>IF(ISERR(IF($C352="","",SUMIFS(Con_ve!$F$6:$F$1005,Con_ve!$C$6:$C$1005,$C352,Con_ve!$I$6:$I$1005,"Fechada",Con_ve!$Q$6:$Q$1005,Cad_cl!AX$5))),"",IF($C352="","",SUMIFS(Con_ve!$F$6:$F$1005,Con_ve!$C$6:$C$1005,$C352,Con_ve!$I$6:$I$1005,"Fechada",Con_ve!$Q$6:$Q$1005,Cad_cl!AX$5)))</f>
        <v/>
      </c>
      <c r="AY352" s="134" t="str">
        <f>IF(ISERR(IF($C352="","",SUMIFS(Con_ve!$F$6:$F$1005,Con_ve!$C$6:$C$1005,$C352,Con_ve!$I$6:$I$1005,"Fechada",Con_ve!$Q$6:$Q$1005,Cad_cl!AY$5))),"",IF($C352="","",SUMIFS(Con_ve!$F$6:$F$1005,Con_ve!$C$6:$C$1005,$C352,Con_ve!$I$6:$I$1005,"Fechada",Con_ve!$Q$6:$Q$1005,Cad_cl!AY$5)))</f>
        <v/>
      </c>
      <c r="AZ352" s="134" t="str">
        <f>IF(ISERR(IF($C352="","",SUMIFS(Con_ve!$F$6:$F$1005,Con_ve!$C$6:$C$1005,$C352,Con_ve!$I$6:$I$1005,"Fechada",Con_ve!$Q$6:$Q$1005,Cad_cl!AZ$5))),"",IF($C352="","",SUMIFS(Con_ve!$F$6:$F$1005,Con_ve!$C$6:$C$1005,$C352,Con_ve!$I$6:$I$1005,"Fechada",Con_ve!$Q$6:$Q$1005,Cad_cl!AZ$5)))</f>
        <v/>
      </c>
      <c r="BA352" s="134" t="str">
        <f>IF(ISERR(IF($C352="","",SUMIFS(Con_ve!$F$6:$F$1005,Con_ve!$C$6:$C$1005,$C352,Con_ve!$I$6:$I$1005,"Fechada",Con_ve!$Q$6:$Q$1005,Cad_cl!BA$5))),"",IF($C352="","",SUMIFS(Con_ve!$F$6:$F$1005,Con_ve!$C$6:$C$1005,$C352,Con_ve!$I$6:$I$1005,"Fechada",Con_ve!$Q$6:$Q$1005,Cad_cl!BA$5)))</f>
        <v/>
      </c>
      <c r="BB352" s="134">
        <f t="shared" si="15"/>
        <v>0</v>
      </c>
      <c r="BD352" s="134" t="str">
        <f>IF(ISERR(IF($C352="","",SUMIFS(Con_ve!$F$6:$F$1005,Con_ve!$C$6:$C$1005,$C352,Con_ve!$I$6:$I$1005,"Em negociação",Con_ve!$Q$6:$Q$1005,Cad_cl!BD$5))),"",IF($C352="","",SUMIFS(Con_ve!$F$6:$F$1005,Con_ve!$C$6:$C$1005,$C352,Con_ve!$I$6:$I$1005,"Em negociação",Con_ve!$Q$6:$Q$1005,Cad_cl!BD$5)))</f>
        <v/>
      </c>
      <c r="BE352" s="134" t="str">
        <f>IF(ISERR(IF($C352="","",SUMIFS(Con_ve!$F$6:$F$1005,Con_ve!$C$6:$C$1005,$C352,Con_ve!$I$6:$I$1005,"Em negociação",Con_ve!$Q$6:$Q$1005,Cad_cl!BE$5))),"",IF($C352="","",SUMIFS(Con_ve!$F$6:$F$1005,Con_ve!$C$6:$C$1005,$C352,Con_ve!$I$6:$I$1005,"Em negociação",Con_ve!$Q$6:$Q$1005,Cad_cl!BE$5)))</f>
        <v/>
      </c>
      <c r="BF352" s="134" t="str">
        <f>IF(ISERR(IF($C352="","",SUMIFS(Con_ve!$F$6:$F$1005,Con_ve!$C$6:$C$1005,$C352,Con_ve!$I$6:$I$1005,"Em negociação",Con_ve!$Q$6:$Q$1005,Cad_cl!BF$5))),"",IF($C352="","",SUMIFS(Con_ve!$F$6:$F$1005,Con_ve!$C$6:$C$1005,$C352,Con_ve!$I$6:$I$1005,"Em negociação",Con_ve!$Q$6:$Q$1005,Cad_cl!BF$5)))</f>
        <v/>
      </c>
      <c r="BG352" s="134" t="str">
        <f>IF(ISERR(IF($C352="","",SUMIFS(Con_ve!$F$6:$F$1005,Con_ve!$C$6:$C$1005,$C352,Con_ve!$I$6:$I$1005,"Em negociação",Con_ve!$Q$6:$Q$1005,Cad_cl!BG$5))),"",IF($C352="","",SUMIFS(Con_ve!$F$6:$F$1005,Con_ve!$C$6:$C$1005,$C352,Con_ve!$I$6:$I$1005,"Em negociação",Con_ve!$Q$6:$Q$1005,Cad_cl!BG$5)))</f>
        <v/>
      </c>
      <c r="BH352" s="134" t="str">
        <f>IF(ISERR(IF($C352="","",SUMIFS(Con_ve!$F$6:$F$1005,Con_ve!$C$6:$C$1005,$C352,Con_ve!$I$6:$I$1005,"Em negociação",Con_ve!$Q$6:$Q$1005,Cad_cl!BH$5))),"",IF($C352="","",SUMIFS(Con_ve!$F$6:$F$1005,Con_ve!$C$6:$C$1005,$C352,Con_ve!$I$6:$I$1005,"Em negociação",Con_ve!$Q$6:$Q$1005,Cad_cl!BH$5)))</f>
        <v/>
      </c>
      <c r="BI352" s="134" t="str">
        <f>IF(ISERR(IF($C352="","",SUMIFS(Con_ve!$F$6:$F$1005,Con_ve!$C$6:$C$1005,$C352,Con_ve!$I$6:$I$1005,"Em negociação",Con_ve!$Q$6:$Q$1005,Cad_cl!BI$5))),"",IF($C352="","",SUMIFS(Con_ve!$F$6:$F$1005,Con_ve!$C$6:$C$1005,$C352,Con_ve!$I$6:$I$1005,"Em negociação",Con_ve!$Q$6:$Q$1005,Cad_cl!BI$5)))</f>
        <v/>
      </c>
      <c r="BJ352" s="134" t="str">
        <f>IF(ISERR(IF($C352="","",SUMIFS(Con_ve!$F$6:$F$1005,Con_ve!$C$6:$C$1005,$C352,Con_ve!$I$6:$I$1005,"Em negociação",Con_ve!$Q$6:$Q$1005,Cad_cl!BJ$5))),"",IF($C352="","",SUMIFS(Con_ve!$F$6:$F$1005,Con_ve!$C$6:$C$1005,$C352,Con_ve!$I$6:$I$1005,"Em negociação",Con_ve!$Q$6:$Q$1005,Cad_cl!BJ$5)))</f>
        <v/>
      </c>
      <c r="BK352" s="134" t="str">
        <f>IF(ISERR(IF($C352="","",SUMIFS(Con_ve!$F$6:$F$1005,Con_ve!$C$6:$C$1005,$C352,Con_ve!$I$6:$I$1005,"Em negociação",Con_ve!$Q$6:$Q$1005,Cad_cl!BK$5))),"",IF($C352="","",SUMIFS(Con_ve!$F$6:$F$1005,Con_ve!$C$6:$C$1005,$C352,Con_ve!$I$6:$I$1005,"Em negociação",Con_ve!$Q$6:$Q$1005,Cad_cl!BK$5)))</f>
        <v/>
      </c>
      <c r="BL352" s="134" t="str">
        <f>IF(ISERR(IF($C352="","",SUMIFS(Con_ve!$F$6:$F$1005,Con_ve!$C$6:$C$1005,$C352,Con_ve!$I$6:$I$1005,"Em negociação",Con_ve!$Q$6:$Q$1005,Cad_cl!BL$5))),"",IF($C352="","",SUMIFS(Con_ve!$F$6:$F$1005,Con_ve!$C$6:$C$1005,$C352,Con_ve!$I$6:$I$1005,"Em negociação",Con_ve!$Q$6:$Q$1005,Cad_cl!BL$5)))</f>
        <v/>
      </c>
      <c r="BM352" s="134" t="str">
        <f>IF(ISERR(IF($C352="","",SUMIFS(Con_ve!$F$6:$F$1005,Con_ve!$C$6:$C$1005,$C352,Con_ve!$I$6:$I$1005,"Em negociação",Con_ve!$Q$6:$Q$1005,Cad_cl!BM$5))),"",IF($C352="","",SUMIFS(Con_ve!$F$6:$F$1005,Con_ve!$C$6:$C$1005,$C352,Con_ve!$I$6:$I$1005,"Em negociação",Con_ve!$Q$6:$Q$1005,Cad_cl!BM$5)))</f>
        <v/>
      </c>
      <c r="BN352" s="134" t="str">
        <f>IF(ISERR(IF($C352="","",SUMIFS(Con_ve!$F$6:$F$1005,Con_ve!$C$6:$C$1005,$C352,Con_ve!$I$6:$I$1005,"Em negociação",Con_ve!$Q$6:$Q$1005,Cad_cl!BN$5))),"",IF($C352="","",SUMIFS(Con_ve!$F$6:$F$1005,Con_ve!$C$6:$C$1005,$C352,Con_ve!$I$6:$I$1005,"Em negociação",Con_ve!$Q$6:$Q$1005,Cad_cl!BN$5)))</f>
        <v/>
      </c>
      <c r="BO352" s="134" t="str">
        <f>IF(ISERR(IF($C352="","",SUMIFS(Con_ve!$F$6:$F$1005,Con_ve!$C$6:$C$1005,$C352,Con_ve!$I$6:$I$1005,"Em negociação",Con_ve!$Q$6:$Q$1005,Cad_cl!BO$5))),"",IF($C352="","",SUMIFS(Con_ve!$F$6:$F$1005,Con_ve!$C$6:$C$1005,$C352,Con_ve!$I$6:$I$1005,"Em negociação",Con_ve!$Q$6:$Q$1005,Cad_cl!BO$5)))</f>
        <v/>
      </c>
      <c r="BP352" s="134">
        <f t="shared" si="16"/>
        <v>0</v>
      </c>
      <c r="BR352" s="125" t="str">
        <f>IF(ISERR(IF(AND($I352=Re_lo!$E$5,BR$5=VLOOKUP(Re_lo!$H$5,Re_lo!$N$5:$O$16,2,0)),AP352,"")),"",IF(AND($I352=Re_lo!$E$5,BR$5=VLOOKUP(Re_lo!$H$5,Re_lo!$N$5:$O$16,2,0)),AP352,""))</f>
        <v/>
      </c>
      <c r="BS352" s="125" t="str">
        <f>IF(ISERR(IF(AND($I352=Re_lo!$E$5,BS$5=VLOOKUP(Re_lo!$H$5,Re_lo!$N$5:$O$16,2,0)),AQ352,"")),"",IF(AND($I352=Re_lo!$E$5,BS$5=VLOOKUP(Re_lo!$H$5,Re_lo!$N$5:$O$16,2,0)),AQ352,""))</f>
        <v/>
      </c>
      <c r="BT352" s="125" t="str">
        <f>IF(ISERR(IF(AND($I352=Re_lo!$E$5,BT$5=VLOOKUP(Re_lo!$H$5,Re_lo!$N$5:$O$16,2,0)),AR352,"")),"",IF(AND($I352=Re_lo!$E$5,BT$5=VLOOKUP(Re_lo!$H$5,Re_lo!$N$5:$O$16,2,0)),AR352,""))</f>
        <v/>
      </c>
      <c r="BU352" s="125" t="str">
        <f>IF(ISERR(IF(AND($I352=Re_lo!$E$5,BU$5=VLOOKUP(Re_lo!$H$5,Re_lo!$N$5:$O$16,2,0)),AS352,"")),"",IF(AND($I352=Re_lo!$E$5,BU$5=VLOOKUP(Re_lo!$H$5,Re_lo!$N$5:$O$16,2,0)),AS352,""))</f>
        <v/>
      </c>
      <c r="BV352" s="125" t="str">
        <f>IF(ISERR(IF(AND($I352=Re_lo!$E$5,BV$5=VLOOKUP(Re_lo!$H$5,Re_lo!$N$5:$O$16,2,0)),AT352,"")),"",IF(AND($I352=Re_lo!$E$5,BV$5=VLOOKUP(Re_lo!$H$5,Re_lo!$N$5:$O$16,2,0)),AT352,""))</f>
        <v/>
      </c>
      <c r="BW352" s="125" t="str">
        <f>IF(ISERR(IF(AND($I352=Re_lo!$E$5,BW$5=VLOOKUP(Re_lo!$H$5,Re_lo!$N$5:$O$16,2,0)),AU352,"")),"",IF(AND($I352=Re_lo!$E$5,BW$5=VLOOKUP(Re_lo!$H$5,Re_lo!$N$5:$O$16,2,0)),AU352,""))</f>
        <v/>
      </c>
      <c r="BX352" s="125" t="str">
        <f>IF(ISERR(IF(AND($I352=Re_lo!$E$5,BX$5=VLOOKUP(Re_lo!$H$5,Re_lo!$N$5:$O$16,2,0)),AV352,"")),"",IF(AND($I352=Re_lo!$E$5,BX$5=VLOOKUP(Re_lo!$H$5,Re_lo!$N$5:$O$16,2,0)),AV352,""))</f>
        <v/>
      </c>
      <c r="BY352" s="125" t="str">
        <f>IF(ISERR(IF(AND($I352=Re_lo!$E$5,BY$5=VLOOKUP(Re_lo!$H$5,Re_lo!$N$5:$O$16,2,0)),AW352,"")),"",IF(AND($I352=Re_lo!$E$5,BY$5=VLOOKUP(Re_lo!$H$5,Re_lo!$N$5:$O$16,2,0)),AW352,""))</f>
        <v/>
      </c>
      <c r="BZ352" s="125" t="str">
        <f>IF(ISERR(IF(AND($I352=Re_lo!$E$5,BZ$5=VLOOKUP(Re_lo!$H$5,Re_lo!$N$5:$O$16,2,0)),AX352,"")),"",IF(AND($I352=Re_lo!$E$5,BZ$5=VLOOKUP(Re_lo!$H$5,Re_lo!$N$5:$O$16,2,0)),AX352,""))</f>
        <v/>
      </c>
      <c r="CA352" s="125" t="str">
        <f>IF(ISERR(IF(AND($I352=Re_lo!$E$5,CA$5=VLOOKUP(Re_lo!$H$5,Re_lo!$N$5:$O$16,2,0)),AY352,"")),"",IF(AND($I352=Re_lo!$E$5,CA$5=VLOOKUP(Re_lo!$H$5,Re_lo!$N$5:$O$16,2,0)),AY352,""))</f>
        <v/>
      </c>
      <c r="CB352" s="125" t="str">
        <f>IF(ISERR(IF(AND($I352=Re_lo!$E$5,CB$5=VLOOKUP(Re_lo!$H$5,Re_lo!$N$5:$O$16,2,0)),AZ352,"")),"",IF(AND($I352=Re_lo!$E$5,CB$5=VLOOKUP(Re_lo!$H$5,Re_lo!$N$5:$O$16,2,0)),AZ352,""))</f>
        <v/>
      </c>
      <c r="CC352" s="125" t="str">
        <f>IF(ISERR(IF(AND($I352=Re_lo!$E$5,CC$5=VLOOKUP(Re_lo!$H$5,Re_lo!$N$5:$O$16,2,0)),BA352,"")),"",IF(AND($I352=Re_lo!$E$5,CC$5=VLOOKUP(Re_lo!$H$5,Re_lo!$N$5:$O$16,2,0)),BA352,""))</f>
        <v/>
      </c>
      <c r="CD352" s="125" t="str">
        <f>IF(ISERR(IF(AND($I352=Re_lo!$E$5,CD$5=VLOOKUP(Re_lo!$H$5,Re_lo!$N$5:$O$16,2,0)),BB352,"")),"",IF(AND($I352=Re_lo!$E$5,CD$5=VLOOKUP(Re_lo!$H$5,Re_lo!$N$5:$O$16,2,0)),BB352,""))</f>
        <v/>
      </c>
      <c r="CF352" s="125" t="str">
        <f>IF($C352="","",COUNTIFS(Con_ve!$C$6:$C$1005,$C352,Con_ve!$Q$6:$Q$1005,Cad_cl!CF$5))</f>
        <v/>
      </c>
      <c r="CG352" s="125" t="str">
        <f>IF($C352="","",COUNTIFS(Con_ve!$C$6:$C$1005,$C352,Con_ve!$Q$6:$Q$1005,Cad_cl!CG$5))</f>
        <v/>
      </c>
      <c r="CH352" s="125" t="str">
        <f>IF($C352="","",COUNTIFS(Con_ve!$C$6:$C$1005,$C352,Con_ve!$Q$6:$Q$1005,Cad_cl!CH$5))</f>
        <v/>
      </c>
      <c r="CI352" s="125" t="str">
        <f>IF($C352="","",COUNTIFS(Con_ve!$C$6:$C$1005,$C352,Con_ve!$Q$6:$Q$1005,Cad_cl!CI$5))</f>
        <v/>
      </c>
      <c r="CJ352" s="125" t="str">
        <f>IF($C352="","",COUNTIFS(Con_ve!$C$6:$C$1005,$C352,Con_ve!$Q$6:$Q$1005,Cad_cl!CJ$5))</f>
        <v/>
      </c>
      <c r="CK352" s="125" t="str">
        <f>IF($C352="","",COUNTIFS(Con_ve!$C$6:$C$1005,$C352,Con_ve!$Q$6:$Q$1005,Cad_cl!CK$5))</f>
        <v/>
      </c>
      <c r="CL352" s="125" t="str">
        <f>IF($C352="","",COUNTIFS(Con_ve!$C$6:$C$1005,$C352,Con_ve!$Q$6:$Q$1005,Cad_cl!CL$5))</f>
        <v/>
      </c>
      <c r="CM352" s="125" t="str">
        <f>IF($C352="","",COUNTIFS(Con_ve!$C$6:$C$1005,$C352,Con_ve!$Q$6:$Q$1005,Cad_cl!CM$5))</f>
        <v/>
      </c>
      <c r="CN352" s="125" t="str">
        <f>IF($C352="","",COUNTIFS(Con_ve!$C$6:$C$1005,$C352,Con_ve!$Q$6:$Q$1005,Cad_cl!CN$5))</f>
        <v/>
      </c>
      <c r="CO352" s="125" t="str">
        <f>IF($C352="","",COUNTIFS(Con_ve!$C$6:$C$1005,$C352,Con_ve!$Q$6:$Q$1005,Cad_cl!CO$5))</f>
        <v/>
      </c>
      <c r="CP352" s="125" t="str">
        <f>IF($C352="","",COUNTIFS(Con_ve!$C$6:$C$1005,$C352,Con_ve!$Q$6:$Q$1005,Cad_cl!CP$5))</f>
        <v/>
      </c>
      <c r="CQ352" s="125" t="str">
        <f>IF($C352="","",COUNTIFS(Con_ve!$C$6:$C$1005,$C352,Con_ve!$Q$6:$Q$1005,Cad_cl!CQ$5))</f>
        <v/>
      </c>
      <c r="CR352" s="125">
        <f t="shared" si="17"/>
        <v>0</v>
      </c>
    </row>
    <row r="353" spans="3:96" ht="30" customHeight="1">
      <c r="C353" s="153"/>
      <c r="D353" s="153"/>
      <c r="E353" s="154"/>
      <c r="F353" s="153"/>
      <c r="G353" s="155"/>
      <c r="H353" s="153"/>
      <c r="I353" s="153"/>
      <c r="J353" s="132" t="s">
        <v>309</v>
      </c>
      <c r="K353" s="133" t="s">
        <v>309</v>
      </c>
      <c r="L353" s="153"/>
      <c r="M353" s="153"/>
      <c r="N353" s="153"/>
      <c r="O353" s="153"/>
      <c r="P353" s="153"/>
      <c r="Q353" s="153"/>
      <c r="AP353" s="134" t="str">
        <f>IF(ISERR(IF($C353="","",SUMIFS(Con_ve!$F$6:$F$1005,Con_ve!$C$6:$C$1005,$C353,Con_ve!$I$6:$I$1005,"Fechada",Con_ve!$Q$6:$Q$1005,Cad_cl!AP$5))),"",IF($C353="","",SUMIFS(Con_ve!$F$6:$F$1005,Con_ve!$C$6:$C$1005,$C353,Con_ve!$I$6:$I$1005,"Fechada",Con_ve!$Q$6:$Q$1005,Cad_cl!AP$5)))</f>
        <v/>
      </c>
      <c r="AQ353" s="134" t="str">
        <f>IF(ISERR(IF($C353="","",SUMIFS(Con_ve!$F$6:$F$1005,Con_ve!$C$6:$C$1005,$C353,Con_ve!$I$6:$I$1005,"Fechada",Con_ve!$Q$6:$Q$1005,Cad_cl!AQ$5))),"",IF($C353="","",SUMIFS(Con_ve!$F$6:$F$1005,Con_ve!$C$6:$C$1005,$C353,Con_ve!$I$6:$I$1005,"Fechada",Con_ve!$Q$6:$Q$1005,Cad_cl!AQ$5)))</f>
        <v/>
      </c>
      <c r="AR353" s="134" t="str">
        <f>IF(ISERR(IF($C353="","",SUMIFS(Con_ve!$F$6:$F$1005,Con_ve!$C$6:$C$1005,$C353,Con_ve!$I$6:$I$1005,"Fechada",Con_ve!$Q$6:$Q$1005,Cad_cl!AR$5))),"",IF($C353="","",SUMIFS(Con_ve!$F$6:$F$1005,Con_ve!$C$6:$C$1005,$C353,Con_ve!$I$6:$I$1005,"Fechada",Con_ve!$Q$6:$Q$1005,Cad_cl!AR$5)))</f>
        <v/>
      </c>
      <c r="AS353" s="134" t="str">
        <f>IF(ISERR(IF($C353="","",SUMIFS(Con_ve!$F$6:$F$1005,Con_ve!$C$6:$C$1005,$C353,Con_ve!$I$6:$I$1005,"Fechada",Con_ve!$Q$6:$Q$1005,Cad_cl!AS$5))),"",IF($C353="","",SUMIFS(Con_ve!$F$6:$F$1005,Con_ve!$C$6:$C$1005,$C353,Con_ve!$I$6:$I$1005,"Fechada",Con_ve!$Q$6:$Q$1005,Cad_cl!AS$5)))</f>
        <v/>
      </c>
      <c r="AT353" s="134" t="str">
        <f>IF(ISERR(IF($C353="","",SUMIFS(Con_ve!$F$6:$F$1005,Con_ve!$C$6:$C$1005,$C353,Con_ve!$I$6:$I$1005,"Fechada",Con_ve!$Q$6:$Q$1005,Cad_cl!AT$5))),"",IF($C353="","",SUMIFS(Con_ve!$F$6:$F$1005,Con_ve!$C$6:$C$1005,$C353,Con_ve!$I$6:$I$1005,"Fechada",Con_ve!$Q$6:$Q$1005,Cad_cl!AT$5)))</f>
        <v/>
      </c>
      <c r="AU353" s="134" t="str">
        <f>IF(ISERR(IF($C353="","",SUMIFS(Con_ve!$F$6:$F$1005,Con_ve!$C$6:$C$1005,$C353,Con_ve!$I$6:$I$1005,"Fechada",Con_ve!$Q$6:$Q$1005,Cad_cl!AU$5))),"",IF($C353="","",SUMIFS(Con_ve!$F$6:$F$1005,Con_ve!$C$6:$C$1005,$C353,Con_ve!$I$6:$I$1005,"Fechada",Con_ve!$Q$6:$Q$1005,Cad_cl!AU$5)))</f>
        <v/>
      </c>
      <c r="AV353" s="134" t="str">
        <f>IF(ISERR(IF($C353="","",SUMIFS(Con_ve!$F$6:$F$1005,Con_ve!$C$6:$C$1005,$C353,Con_ve!$I$6:$I$1005,"Fechada",Con_ve!$Q$6:$Q$1005,Cad_cl!AV$5))),"",IF($C353="","",SUMIFS(Con_ve!$F$6:$F$1005,Con_ve!$C$6:$C$1005,$C353,Con_ve!$I$6:$I$1005,"Fechada",Con_ve!$Q$6:$Q$1005,Cad_cl!AV$5)))</f>
        <v/>
      </c>
      <c r="AW353" s="134" t="str">
        <f>IF(ISERR(IF($C353="","",SUMIFS(Con_ve!$F$6:$F$1005,Con_ve!$C$6:$C$1005,$C353,Con_ve!$I$6:$I$1005,"Fechada",Con_ve!$Q$6:$Q$1005,Cad_cl!AW$5))),"",IF($C353="","",SUMIFS(Con_ve!$F$6:$F$1005,Con_ve!$C$6:$C$1005,$C353,Con_ve!$I$6:$I$1005,"Fechada",Con_ve!$Q$6:$Q$1005,Cad_cl!AW$5)))</f>
        <v/>
      </c>
      <c r="AX353" s="134" t="str">
        <f>IF(ISERR(IF($C353="","",SUMIFS(Con_ve!$F$6:$F$1005,Con_ve!$C$6:$C$1005,$C353,Con_ve!$I$6:$I$1005,"Fechada",Con_ve!$Q$6:$Q$1005,Cad_cl!AX$5))),"",IF($C353="","",SUMIFS(Con_ve!$F$6:$F$1005,Con_ve!$C$6:$C$1005,$C353,Con_ve!$I$6:$I$1005,"Fechada",Con_ve!$Q$6:$Q$1005,Cad_cl!AX$5)))</f>
        <v/>
      </c>
      <c r="AY353" s="134" t="str">
        <f>IF(ISERR(IF($C353="","",SUMIFS(Con_ve!$F$6:$F$1005,Con_ve!$C$6:$C$1005,$C353,Con_ve!$I$6:$I$1005,"Fechada",Con_ve!$Q$6:$Q$1005,Cad_cl!AY$5))),"",IF($C353="","",SUMIFS(Con_ve!$F$6:$F$1005,Con_ve!$C$6:$C$1005,$C353,Con_ve!$I$6:$I$1005,"Fechada",Con_ve!$Q$6:$Q$1005,Cad_cl!AY$5)))</f>
        <v/>
      </c>
      <c r="AZ353" s="134" t="str">
        <f>IF(ISERR(IF($C353="","",SUMIFS(Con_ve!$F$6:$F$1005,Con_ve!$C$6:$C$1005,$C353,Con_ve!$I$6:$I$1005,"Fechada",Con_ve!$Q$6:$Q$1005,Cad_cl!AZ$5))),"",IF($C353="","",SUMIFS(Con_ve!$F$6:$F$1005,Con_ve!$C$6:$C$1005,$C353,Con_ve!$I$6:$I$1005,"Fechada",Con_ve!$Q$6:$Q$1005,Cad_cl!AZ$5)))</f>
        <v/>
      </c>
      <c r="BA353" s="134" t="str">
        <f>IF(ISERR(IF($C353="","",SUMIFS(Con_ve!$F$6:$F$1005,Con_ve!$C$6:$C$1005,$C353,Con_ve!$I$6:$I$1005,"Fechada",Con_ve!$Q$6:$Q$1005,Cad_cl!BA$5))),"",IF($C353="","",SUMIFS(Con_ve!$F$6:$F$1005,Con_ve!$C$6:$C$1005,$C353,Con_ve!$I$6:$I$1005,"Fechada",Con_ve!$Q$6:$Q$1005,Cad_cl!BA$5)))</f>
        <v/>
      </c>
      <c r="BB353" s="134">
        <f t="shared" si="15"/>
        <v>0</v>
      </c>
      <c r="BD353" s="134" t="str">
        <f>IF(ISERR(IF($C353="","",SUMIFS(Con_ve!$F$6:$F$1005,Con_ve!$C$6:$C$1005,$C353,Con_ve!$I$6:$I$1005,"Em negociação",Con_ve!$Q$6:$Q$1005,Cad_cl!BD$5))),"",IF($C353="","",SUMIFS(Con_ve!$F$6:$F$1005,Con_ve!$C$6:$C$1005,$C353,Con_ve!$I$6:$I$1005,"Em negociação",Con_ve!$Q$6:$Q$1005,Cad_cl!BD$5)))</f>
        <v/>
      </c>
      <c r="BE353" s="134" t="str">
        <f>IF(ISERR(IF($C353="","",SUMIFS(Con_ve!$F$6:$F$1005,Con_ve!$C$6:$C$1005,$C353,Con_ve!$I$6:$I$1005,"Em negociação",Con_ve!$Q$6:$Q$1005,Cad_cl!BE$5))),"",IF($C353="","",SUMIFS(Con_ve!$F$6:$F$1005,Con_ve!$C$6:$C$1005,$C353,Con_ve!$I$6:$I$1005,"Em negociação",Con_ve!$Q$6:$Q$1005,Cad_cl!BE$5)))</f>
        <v/>
      </c>
      <c r="BF353" s="134" t="str">
        <f>IF(ISERR(IF($C353="","",SUMIFS(Con_ve!$F$6:$F$1005,Con_ve!$C$6:$C$1005,$C353,Con_ve!$I$6:$I$1005,"Em negociação",Con_ve!$Q$6:$Q$1005,Cad_cl!BF$5))),"",IF($C353="","",SUMIFS(Con_ve!$F$6:$F$1005,Con_ve!$C$6:$C$1005,$C353,Con_ve!$I$6:$I$1005,"Em negociação",Con_ve!$Q$6:$Q$1005,Cad_cl!BF$5)))</f>
        <v/>
      </c>
      <c r="BG353" s="134" t="str">
        <f>IF(ISERR(IF($C353="","",SUMIFS(Con_ve!$F$6:$F$1005,Con_ve!$C$6:$C$1005,$C353,Con_ve!$I$6:$I$1005,"Em negociação",Con_ve!$Q$6:$Q$1005,Cad_cl!BG$5))),"",IF($C353="","",SUMIFS(Con_ve!$F$6:$F$1005,Con_ve!$C$6:$C$1005,$C353,Con_ve!$I$6:$I$1005,"Em negociação",Con_ve!$Q$6:$Q$1005,Cad_cl!BG$5)))</f>
        <v/>
      </c>
      <c r="BH353" s="134" t="str">
        <f>IF(ISERR(IF($C353="","",SUMIFS(Con_ve!$F$6:$F$1005,Con_ve!$C$6:$C$1005,$C353,Con_ve!$I$6:$I$1005,"Em negociação",Con_ve!$Q$6:$Q$1005,Cad_cl!BH$5))),"",IF($C353="","",SUMIFS(Con_ve!$F$6:$F$1005,Con_ve!$C$6:$C$1005,$C353,Con_ve!$I$6:$I$1005,"Em negociação",Con_ve!$Q$6:$Q$1005,Cad_cl!BH$5)))</f>
        <v/>
      </c>
      <c r="BI353" s="134" t="str">
        <f>IF(ISERR(IF($C353="","",SUMIFS(Con_ve!$F$6:$F$1005,Con_ve!$C$6:$C$1005,$C353,Con_ve!$I$6:$I$1005,"Em negociação",Con_ve!$Q$6:$Q$1005,Cad_cl!BI$5))),"",IF($C353="","",SUMIFS(Con_ve!$F$6:$F$1005,Con_ve!$C$6:$C$1005,$C353,Con_ve!$I$6:$I$1005,"Em negociação",Con_ve!$Q$6:$Q$1005,Cad_cl!BI$5)))</f>
        <v/>
      </c>
      <c r="BJ353" s="134" t="str">
        <f>IF(ISERR(IF($C353="","",SUMIFS(Con_ve!$F$6:$F$1005,Con_ve!$C$6:$C$1005,$C353,Con_ve!$I$6:$I$1005,"Em negociação",Con_ve!$Q$6:$Q$1005,Cad_cl!BJ$5))),"",IF($C353="","",SUMIFS(Con_ve!$F$6:$F$1005,Con_ve!$C$6:$C$1005,$C353,Con_ve!$I$6:$I$1005,"Em negociação",Con_ve!$Q$6:$Q$1005,Cad_cl!BJ$5)))</f>
        <v/>
      </c>
      <c r="BK353" s="134" t="str">
        <f>IF(ISERR(IF($C353="","",SUMIFS(Con_ve!$F$6:$F$1005,Con_ve!$C$6:$C$1005,$C353,Con_ve!$I$6:$I$1005,"Em negociação",Con_ve!$Q$6:$Q$1005,Cad_cl!BK$5))),"",IF($C353="","",SUMIFS(Con_ve!$F$6:$F$1005,Con_ve!$C$6:$C$1005,$C353,Con_ve!$I$6:$I$1005,"Em negociação",Con_ve!$Q$6:$Q$1005,Cad_cl!BK$5)))</f>
        <v/>
      </c>
      <c r="BL353" s="134" t="str">
        <f>IF(ISERR(IF($C353="","",SUMIFS(Con_ve!$F$6:$F$1005,Con_ve!$C$6:$C$1005,$C353,Con_ve!$I$6:$I$1005,"Em negociação",Con_ve!$Q$6:$Q$1005,Cad_cl!BL$5))),"",IF($C353="","",SUMIFS(Con_ve!$F$6:$F$1005,Con_ve!$C$6:$C$1005,$C353,Con_ve!$I$6:$I$1005,"Em negociação",Con_ve!$Q$6:$Q$1005,Cad_cl!BL$5)))</f>
        <v/>
      </c>
      <c r="BM353" s="134" t="str">
        <f>IF(ISERR(IF($C353="","",SUMIFS(Con_ve!$F$6:$F$1005,Con_ve!$C$6:$C$1005,$C353,Con_ve!$I$6:$I$1005,"Em negociação",Con_ve!$Q$6:$Q$1005,Cad_cl!BM$5))),"",IF($C353="","",SUMIFS(Con_ve!$F$6:$F$1005,Con_ve!$C$6:$C$1005,$C353,Con_ve!$I$6:$I$1005,"Em negociação",Con_ve!$Q$6:$Q$1005,Cad_cl!BM$5)))</f>
        <v/>
      </c>
      <c r="BN353" s="134" t="str">
        <f>IF(ISERR(IF($C353="","",SUMIFS(Con_ve!$F$6:$F$1005,Con_ve!$C$6:$C$1005,$C353,Con_ve!$I$6:$I$1005,"Em negociação",Con_ve!$Q$6:$Q$1005,Cad_cl!BN$5))),"",IF($C353="","",SUMIFS(Con_ve!$F$6:$F$1005,Con_ve!$C$6:$C$1005,$C353,Con_ve!$I$6:$I$1005,"Em negociação",Con_ve!$Q$6:$Q$1005,Cad_cl!BN$5)))</f>
        <v/>
      </c>
      <c r="BO353" s="134" t="str">
        <f>IF(ISERR(IF($C353="","",SUMIFS(Con_ve!$F$6:$F$1005,Con_ve!$C$6:$C$1005,$C353,Con_ve!$I$6:$I$1005,"Em negociação",Con_ve!$Q$6:$Q$1005,Cad_cl!BO$5))),"",IF($C353="","",SUMIFS(Con_ve!$F$6:$F$1005,Con_ve!$C$6:$C$1005,$C353,Con_ve!$I$6:$I$1005,"Em negociação",Con_ve!$Q$6:$Q$1005,Cad_cl!BO$5)))</f>
        <v/>
      </c>
      <c r="BP353" s="134">
        <f t="shared" si="16"/>
        <v>0</v>
      </c>
      <c r="BR353" s="125" t="str">
        <f>IF(ISERR(IF(AND($I353=Re_lo!$E$5,BR$5=VLOOKUP(Re_lo!$H$5,Re_lo!$N$5:$O$16,2,0)),AP353,"")),"",IF(AND($I353=Re_lo!$E$5,BR$5=VLOOKUP(Re_lo!$H$5,Re_lo!$N$5:$O$16,2,0)),AP353,""))</f>
        <v/>
      </c>
      <c r="BS353" s="125" t="str">
        <f>IF(ISERR(IF(AND($I353=Re_lo!$E$5,BS$5=VLOOKUP(Re_lo!$H$5,Re_lo!$N$5:$O$16,2,0)),AQ353,"")),"",IF(AND($I353=Re_lo!$E$5,BS$5=VLOOKUP(Re_lo!$H$5,Re_lo!$N$5:$O$16,2,0)),AQ353,""))</f>
        <v/>
      </c>
      <c r="BT353" s="125" t="str">
        <f>IF(ISERR(IF(AND($I353=Re_lo!$E$5,BT$5=VLOOKUP(Re_lo!$H$5,Re_lo!$N$5:$O$16,2,0)),AR353,"")),"",IF(AND($I353=Re_lo!$E$5,BT$5=VLOOKUP(Re_lo!$H$5,Re_lo!$N$5:$O$16,2,0)),AR353,""))</f>
        <v/>
      </c>
      <c r="BU353" s="125" t="str">
        <f>IF(ISERR(IF(AND($I353=Re_lo!$E$5,BU$5=VLOOKUP(Re_lo!$H$5,Re_lo!$N$5:$O$16,2,0)),AS353,"")),"",IF(AND($I353=Re_lo!$E$5,BU$5=VLOOKUP(Re_lo!$H$5,Re_lo!$N$5:$O$16,2,0)),AS353,""))</f>
        <v/>
      </c>
      <c r="BV353" s="125" t="str">
        <f>IF(ISERR(IF(AND($I353=Re_lo!$E$5,BV$5=VLOOKUP(Re_lo!$H$5,Re_lo!$N$5:$O$16,2,0)),AT353,"")),"",IF(AND($I353=Re_lo!$E$5,BV$5=VLOOKUP(Re_lo!$H$5,Re_lo!$N$5:$O$16,2,0)),AT353,""))</f>
        <v/>
      </c>
      <c r="BW353" s="125" t="str">
        <f>IF(ISERR(IF(AND($I353=Re_lo!$E$5,BW$5=VLOOKUP(Re_lo!$H$5,Re_lo!$N$5:$O$16,2,0)),AU353,"")),"",IF(AND($I353=Re_lo!$E$5,BW$5=VLOOKUP(Re_lo!$H$5,Re_lo!$N$5:$O$16,2,0)),AU353,""))</f>
        <v/>
      </c>
      <c r="BX353" s="125" t="str">
        <f>IF(ISERR(IF(AND($I353=Re_lo!$E$5,BX$5=VLOOKUP(Re_lo!$H$5,Re_lo!$N$5:$O$16,2,0)),AV353,"")),"",IF(AND($I353=Re_lo!$E$5,BX$5=VLOOKUP(Re_lo!$H$5,Re_lo!$N$5:$O$16,2,0)),AV353,""))</f>
        <v/>
      </c>
      <c r="BY353" s="125" t="str">
        <f>IF(ISERR(IF(AND($I353=Re_lo!$E$5,BY$5=VLOOKUP(Re_lo!$H$5,Re_lo!$N$5:$O$16,2,0)),AW353,"")),"",IF(AND($I353=Re_lo!$E$5,BY$5=VLOOKUP(Re_lo!$H$5,Re_lo!$N$5:$O$16,2,0)),AW353,""))</f>
        <v/>
      </c>
      <c r="BZ353" s="125" t="str">
        <f>IF(ISERR(IF(AND($I353=Re_lo!$E$5,BZ$5=VLOOKUP(Re_lo!$H$5,Re_lo!$N$5:$O$16,2,0)),AX353,"")),"",IF(AND($I353=Re_lo!$E$5,BZ$5=VLOOKUP(Re_lo!$H$5,Re_lo!$N$5:$O$16,2,0)),AX353,""))</f>
        <v/>
      </c>
      <c r="CA353" s="125" t="str">
        <f>IF(ISERR(IF(AND($I353=Re_lo!$E$5,CA$5=VLOOKUP(Re_lo!$H$5,Re_lo!$N$5:$O$16,2,0)),AY353,"")),"",IF(AND($I353=Re_lo!$E$5,CA$5=VLOOKUP(Re_lo!$H$5,Re_lo!$N$5:$O$16,2,0)),AY353,""))</f>
        <v/>
      </c>
      <c r="CB353" s="125" t="str">
        <f>IF(ISERR(IF(AND($I353=Re_lo!$E$5,CB$5=VLOOKUP(Re_lo!$H$5,Re_lo!$N$5:$O$16,2,0)),AZ353,"")),"",IF(AND($I353=Re_lo!$E$5,CB$5=VLOOKUP(Re_lo!$H$5,Re_lo!$N$5:$O$16,2,0)),AZ353,""))</f>
        <v/>
      </c>
      <c r="CC353" s="125" t="str">
        <f>IF(ISERR(IF(AND($I353=Re_lo!$E$5,CC$5=VLOOKUP(Re_lo!$H$5,Re_lo!$N$5:$O$16,2,0)),BA353,"")),"",IF(AND($I353=Re_lo!$E$5,CC$5=VLOOKUP(Re_lo!$H$5,Re_lo!$N$5:$O$16,2,0)),BA353,""))</f>
        <v/>
      </c>
      <c r="CD353" s="125" t="str">
        <f>IF(ISERR(IF(AND($I353=Re_lo!$E$5,CD$5=VLOOKUP(Re_lo!$H$5,Re_lo!$N$5:$O$16,2,0)),BB353,"")),"",IF(AND($I353=Re_lo!$E$5,CD$5=VLOOKUP(Re_lo!$H$5,Re_lo!$N$5:$O$16,2,0)),BB353,""))</f>
        <v/>
      </c>
      <c r="CF353" s="125" t="str">
        <f>IF($C353="","",COUNTIFS(Con_ve!$C$6:$C$1005,$C353,Con_ve!$Q$6:$Q$1005,Cad_cl!CF$5))</f>
        <v/>
      </c>
      <c r="CG353" s="125" t="str">
        <f>IF($C353="","",COUNTIFS(Con_ve!$C$6:$C$1005,$C353,Con_ve!$Q$6:$Q$1005,Cad_cl!CG$5))</f>
        <v/>
      </c>
      <c r="CH353" s="125" t="str">
        <f>IF($C353="","",COUNTIFS(Con_ve!$C$6:$C$1005,$C353,Con_ve!$Q$6:$Q$1005,Cad_cl!CH$5))</f>
        <v/>
      </c>
      <c r="CI353" s="125" t="str">
        <f>IF($C353="","",COUNTIFS(Con_ve!$C$6:$C$1005,$C353,Con_ve!$Q$6:$Q$1005,Cad_cl!CI$5))</f>
        <v/>
      </c>
      <c r="CJ353" s="125" t="str">
        <f>IF($C353="","",COUNTIFS(Con_ve!$C$6:$C$1005,$C353,Con_ve!$Q$6:$Q$1005,Cad_cl!CJ$5))</f>
        <v/>
      </c>
      <c r="CK353" s="125" t="str">
        <f>IF($C353="","",COUNTIFS(Con_ve!$C$6:$C$1005,$C353,Con_ve!$Q$6:$Q$1005,Cad_cl!CK$5))</f>
        <v/>
      </c>
      <c r="CL353" s="125" t="str">
        <f>IF($C353="","",COUNTIFS(Con_ve!$C$6:$C$1005,$C353,Con_ve!$Q$6:$Q$1005,Cad_cl!CL$5))</f>
        <v/>
      </c>
      <c r="CM353" s="125" t="str">
        <f>IF($C353="","",COUNTIFS(Con_ve!$C$6:$C$1005,$C353,Con_ve!$Q$6:$Q$1005,Cad_cl!CM$5))</f>
        <v/>
      </c>
      <c r="CN353" s="125" t="str">
        <f>IF($C353="","",COUNTIFS(Con_ve!$C$6:$C$1005,$C353,Con_ve!$Q$6:$Q$1005,Cad_cl!CN$5))</f>
        <v/>
      </c>
      <c r="CO353" s="125" t="str">
        <f>IF($C353="","",COUNTIFS(Con_ve!$C$6:$C$1005,$C353,Con_ve!$Q$6:$Q$1005,Cad_cl!CO$5))</f>
        <v/>
      </c>
      <c r="CP353" s="125" t="str">
        <f>IF($C353="","",COUNTIFS(Con_ve!$C$6:$C$1005,$C353,Con_ve!$Q$6:$Q$1005,Cad_cl!CP$5))</f>
        <v/>
      </c>
      <c r="CQ353" s="125" t="str">
        <f>IF($C353="","",COUNTIFS(Con_ve!$C$6:$C$1005,$C353,Con_ve!$Q$6:$Q$1005,Cad_cl!CQ$5))</f>
        <v/>
      </c>
      <c r="CR353" s="125">
        <f t="shared" si="17"/>
        <v>0</v>
      </c>
    </row>
    <row r="354" spans="3:96" ht="30" customHeight="1">
      <c r="C354" s="153"/>
      <c r="D354" s="153"/>
      <c r="E354" s="154"/>
      <c r="F354" s="153"/>
      <c r="G354" s="155"/>
      <c r="H354" s="153"/>
      <c r="I354" s="153"/>
      <c r="J354" s="132" t="s">
        <v>309</v>
      </c>
      <c r="K354" s="133" t="s">
        <v>309</v>
      </c>
      <c r="L354" s="153"/>
      <c r="M354" s="153"/>
      <c r="N354" s="153"/>
      <c r="O354" s="153"/>
      <c r="P354" s="153"/>
      <c r="Q354" s="153"/>
      <c r="AP354" s="134" t="str">
        <f>IF(ISERR(IF($C354="","",SUMIFS(Con_ve!$F$6:$F$1005,Con_ve!$C$6:$C$1005,$C354,Con_ve!$I$6:$I$1005,"Fechada",Con_ve!$Q$6:$Q$1005,Cad_cl!AP$5))),"",IF($C354="","",SUMIFS(Con_ve!$F$6:$F$1005,Con_ve!$C$6:$C$1005,$C354,Con_ve!$I$6:$I$1005,"Fechada",Con_ve!$Q$6:$Q$1005,Cad_cl!AP$5)))</f>
        <v/>
      </c>
      <c r="AQ354" s="134" t="str">
        <f>IF(ISERR(IF($C354="","",SUMIFS(Con_ve!$F$6:$F$1005,Con_ve!$C$6:$C$1005,$C354,Con_ve!$I$6:$I$1005,"Fechada",Con_ve!$Q$6:$Q$1005,Cad_cl!AQ$5))),"",IF($C354="","",SUMIFS(Con_ve!$F$6:$F$1005,Con_ve!$C$6:$C$1005,$C354,Con_ve!$I$6:$I$1005,"Fechada",Con_ve!$Q$6:$Q$1005,Cad_cl!AQ$5)))</f>
        <v/>
      </c>
      <c r="AR354" s="134" t="str">
        <f>IF(ISERR(IF($C354="","",SUMIFS(Con_ve!$F$6:$F$1005,Con_ve!$C$6:$C$1005,$C354,Con_ve!$I$6:$I$1005,"Fechada",Con_ve!$Q$6:$Q$1005,Cad_cl!AR$5))),"",IF($C354="","",SUMIFS(Con_ve!$F$6:$F$1005,Con_ve!$C$6:$C$1005,$C354,Con_ve!$I$6:$I$1005,"Fechada",Con_ve!$Q$6:$Q$1005,Cad_cl!AR$5)))</f>
        <v/>
      </c>
      <c r="AS354" s="134" t="str">
        <f>IF(ISERR(IF($C354="","",SUMIFS(Con_ve!$F$6:$F$1005,Con_ve!$C$6:$C$1005,$C354,Con_ve!$I$6:$I$1005,"Fechada",Con_ve!$Q$6:$Q$1005,Cad_cl!AS$5))),"",IF($C354="","",SUMIFS(Con_ve!$F$6:$F$1005,Con_ve!$C$6:$C$1005,$C354,Con_ve!$I$6:$I$1005,"Fechada",Con_ve!$Q$6:$Q$1005,Cad_cl!AS$5)))</f>
        <v/>
      </c>
      <c r="AT354" s="134" t="str">
        <f>IF(ISERR(IF($C354="","",SUMIFS(Con_ve!$F$6:$F$1005,Con_ve!$C$6:$C$1005,$C354,Con_ve!$I$6:$I$1005,"Fechada",Con_ve!$Q$6:$Q$1005,Cad_cl!AT$5))),"",IF($C354="","",SUMIFS(Con_ve!$F$6:$F$1005,Con_ve!$C$6:$C$1005,$C354,Con_ve!$I$6:$I$1005,"Fechada",Con_ve!$Q$6:$Q$1005,Cad_cl!AT$5)))</f>
        <v/>
      </c>
      <c r="AU354" s="134" t="str">
        <f>IF(ISERR(IF($C354="","",SUMIFS(Con_ve!$F$6:$F$1005,Con_ve!$C$6:$C$1005,$C354,Con_ve!$I$6:$I$1005,"Fechada",Con_ve!$Q$6:$Q$1005,Cad_cl!AU$5))),"",IF($C354="","",SUMIFS(Con_ve!$F$6:$F$1005,Con_ve!$C$6:$C$1005,$C354,Con_ve!$I$6:$I$1005,"Fechada",Con_ve!$Q$6:$Q$1005,Cad_cl!AU$5)))</f>
        <v/>
      </c>
      <c r="AV354" s="134" t="str">
        <f>IF(ISERR(IF($C354="","",SUMIFS(Con_ve!$F$6:$F$1005,Con_ve!$C$6:$C$1005,$C354,Con_ve!$I$6:$I$1005,"Fechada",Con_ve!$Q$6:$Q$1005,Cad_cl!AV$5))),"",IF($C354="","",SUMIFS(Con_ve!$F$6:$F$1005,Con_ve!$C$6:$C$1005,$C354,Con_ve!$I$6:$I$1005,"Fechada",Con_ve!$Q$6:$Q$1005,Cad_cl!AV$5)))</f>
        <v/>
      </c>
      <c r="AW354" s="134" t="str">
        <f>IF(ISERR(IF($C354="","",SUMIFS(Con_ve!$F$6:$F$1005,Con_ve!$C$6:$C$1005,$C354,Con_ve!$I$6:$I$1005,"Fechada",Con_ve!$Q$6:$Q$1005,Cad_cl!AW$5))),"",IF($C354="","",SUMIFS(Con_ve!$F$6:$F$1005,Con_ve!$C$6:$C$1005,$C354,Con_ve!$I$6:$I$1005,"Fechada",Con_ve!$Q$6:$Q$1005,Cad_cl!AW$5)))</f>
        <v/>
      </c>
      <c r="AX354" s="134" t="str">
        <f>IF(ISERR(IF($C354="","",SUMIFS(Con_ve!$F$6:$F$1005,Con_ve!$C$6:$C$1005,$C354,Con_ve!$I$6:$I$1005,"Fechada",Con_ve!$Q$6:$Q$1005,Cad_cl!AX$5))),"",IF($C354="","",SUMIFS(Con_ve!$F$6:$F$1005,Con_ve!$C$6:$C$1005,$C354,Con_ve!$I$6:$I$1005,"Fechada",Con_ve!$Q$6:$Q$1005,Cad_cl!AX$5)))</f>
        <v/>
      </c>
      <c r="AY354" s="134" t="str">
        <f>IF(ISERR(IF($C354="","",SUMIFS(Con_ve!$F$6:$F$1005,Con_ve!$C$6:$C$1005,$C354,Con_ve!$I$6:$I$1005,"Fechada",Con_ve!$Q$6:$Q$1005,Cad_cl!AY$5))),"",IF($C354="","",SUMIFS(Con_ve!$F$6:$F$1005,Con_ve!$C$6:$C$1005,$C354,Con_ve!$I$6:$I$1005,"Fechada",Con_ve!$Q$6:$Q$1005,Cad_cl!AY$5)))</f>
        <v/>
      </c>
      <c r="AZ354" s="134" t="str">
        <f>IF(ISERR(IF($C354="","",SUMIFS(Con_ve!$F$6:$F$1005,Con_ve!$C$6:$C$1005,$C354,Con_ve!$I$6:$I$1005,"Fechada",Con_ve!$Q$6:$Q$1005,Cad_cl!AZ$5))),"",IF($C354="","",SUMIFS(Con_ve!$F$6:$F$1005,Con_ve!$C$6:$C$1005,$C354,Con_ve!$I$6:$I$1005,"Fechada",Con_ve!$Q$6:$Q$1005,Cad_cl!AZ$5)))</f>
        <v/>
      </c>
      <c r="BA354" s="134" t="str">
        <f>IF(ISERR(IF($C354="","",SUMIFS(Con_ve!$F$6:$F$1005,Con_ve!$C$6:$C$1005,$C354,Con_ve!$I$6:$I$1005,"Fechada",Con_ve!$Q$6:$Q$1005,Cad_cl!BA$5))),"",IF($C354="","",SUMIFS(Con_ve!$F$6:$F$1005,Con_ve!$C$6:$C$1005,$C354,Con_ve!$I$6:$I$1005,"Fechada",Con_ve!$Q$6:$Q$1005,Cad_cl!BA$5)))</f>
        <v/>
      </c>
      <c r="BB354" s="134">
        <f t="shared" si="15"/>
        <v>0</v>
      </c>
      <c r="BD354" s="134" t="str">
        <f>IF(ISERR(IF($C354="","",SUMIFS(Con_ve!$F$6:$F$1005,Con_ve!$C$6:$C$1005,$C354,Con_ve!$I$6:$I$1005,"Em negociação",Con_ve!$Q$6:$Q$1005,Cad_cl!BD$5))),"",IF($C354="","",SUMIFS(Con_ve!$F$6:$F$1005,Con_ve!$C$6:$C$1005,$C354,Con_ve!$I$6:$I$1005,"Em negociação",Con_ve!$Q$6:$Q$1005,Cad_cl!BD$5)))</f>
        <v/>
      </c>
      <c r="BE354" s="134" t="str">
        <f>IF(ISERR(IF($C354="","",SUMIFS(Con_ve!$F$6:$F$1005,Con_ve!$C$6:$C$1005,$C354,Con_ve!$I$6:$I$1005,"Em negociação",Con_ve!$Q$6:$Q$1005,Cad_cl!BE$5))),"",IF($C354="","",SUMIFS(Con_ve!$F$6:$F$1005,Con_ve!$C$6:$C$1005,$C354,Con_ve!$I$6:$I$1005,"Em negociação",Con_ve!$Q$6:$Q$1005,Cad_cl!BE$5)))</f>
        <v/>
      </c>
      <c r="BF354" s="134" t="str">
        <f>IF(ISERR(IF($C354="","",SUMIFS(Con_ve!$F$6:$F$1005,Con_ve!$C$6:$C$1005,$C354,Con_ve!$I$6:$I$1005,"Em negociação",Con_ve!$Q$6:$Q$1005,Cad_cl!BF$5))),"",IF($C354="","",SUMIFS(Con_ve!$F$6:$F$1005,Con_ve!$C$6:$C$1005,$C354,Con_ve!$I$6:$I$1005,"Em negociação",Con_ve!$Q$6:$Q$1005,Cad_cl!BF$5)))</f>
        <v/>
      </c>
      <c r="BG354" s="134" t="str">
        <f>IF(ISERR(IF($C354="","",SUMIFS(Con_ve!$F$6:$F$1005,Con_ve!$C$6:$C$1005,$C354,Con_ve!$I$6:$I$1005,"Em negociação",Con_ve!$Q$6:$Q$1005,Cad_cl!BG$5))),"",IF($C354="","",SUMIFS(Con_ve!$F$6:$F$1005,Con_ve!$C$6:$C$1005,$C354,Con_ve!$I$6:$I$1005,"Em negociação",Con_ve!$Q$6:$Q$1005,Cad_cl!BG$5)))</f>
        <v/>
      </c>
      <c r="BH354" s="134" t="str">
        <f>IF(ISERR(IF($C354="","",SUMIFS(Con_ve!$F$6:$F$1005,Con_ve!$C$6:$C$1005,$C354,Con_ve!$I$6:$I$1005,"Em negociação",Con_ve!$Q$6:$Q$1005,Cad_cl!BH$5))),"",IF($C354="","",SUMIFS(Con_ve!$F$6:$F$1005,Con_ve!$C$6:$C$1005,$C354,Con_ve!$I$6:$I$1005,"Em negociação",Con_ve!$Q$6:$Q$1005,Cad_cl!BH$5)))</f>
        <v/>
      </c>
      <c r="BI354" s="134" t="str">
        <f>IF(ISERR(IF($C354="","",SUMIFS(Con_ve!$F$6:$F$1005,Con_ve!$C$6:$C$1005,$C354,Con_ve!$I$6:$I$1005,"Em negociação",Con_ve!$Q$6:$Q$1005,Cad_cl!BI$5))),"",IF($C354="","",SUMIFS(Con_ve!$F$6:$F$1005,Con_ve!$C$6:$C$1005,$C354,Con_ve!$I$6:$I$1005,"Em negociação",Con_ve!$Q$6:$Q$1005,Cad_cl!BI$5)))</f>
        <v/>
      </c>
      <c r="BJ354" s="134" t="str">
        <f>IF(ISERR(IF($C354="","",SUMIFS(Con_ve!$F$6:$F$1005,Con_ve!$C$6:$C$1005,$C354,Con_ve!$I$6:$I$1005,"Em negociação",Con_ve!$Q$6:$Q$1005,Cad_cl!BJ$5))),"",IF($C354="","",SUMIFS(Con_ve!$F$6:$F$1005,Con_ve!$C$6:$C$1005,$C354,Con_ve!$I$6:$I$1005,"Em negociação",Con_ve!$Q$6:$Q$1005,Cad_cl!BJ$5)))</f>
        <v/>
      </c>
      <c r="BK354" s="134" t="str">
        <f>IF(ISERR(IF($C354="","",SUMIFS(Con_ve!$F$6:$F$1005,Con_ve!$C$6:$C$1005,$C354,Con_ve!$I$6:$I$1005,"Em negociação",Con_ve!$Q$6:$Q$1005,Cad_cl!BK$5))),"",IF($C354="","",SUMIFS(Con_ve!$F$6:$F$1005,Con_ve!$C$6:$C$1005,$C354,Con_ve!$I$6:$I$1005,"Em negociação",Con_ve!$Q$6:$Q$1005,Cad_cl!BK$5)))</f>
        <v/>
      </c>
      <c r="BL354" s="134" t="str">
        <f>IF(ISERR(IF($C354="","",SUMIFS(Con_ve!$F$6:$F$1005,Con_ve!$C$6:$C$1005,$C354,Con_ve!$I$6:$I$1005,"Em negociação",Con_ve!$Q$6:$Q$1005,Cad_cl!BL$5))),"",IF($C354="","",SUMIFS(Con_ve!$F$6:$F$1005,Con_ve!$C$6:$C$1005,$C354,Con_ve!$I$6:$I$1005,"Em negociação",Con_ve!$Q$6:$Q$1005,Cad_cl!BL$5)))</f>
        <v/>
      </c>
      <c r="BM354" s="134" t="str">
        <f>IF(ISERR(IF($C354="","",SUMIFS(Con_ve!$F$6:$F$1005,Con_ve!$C$6:$C$1005,$C354,Con_ve!$I$6:$I$1005,"Em negociação",Con_ve!$Q$6:$Q$1005,Cad_cl!BM$5))),"",IF($C354="","",SUMIFS(Con_ve!$F$6:$F$1005,Con_ve!$C$6:$C$1005,$C354,Con_ve!$I$6:$I$1005,"Em negociação",Con_ve!$Q$6:$Q$1005,Cad_cl!BM$5)))</f>
        <v/>
      </c>
      <c r="BN354" s="134" t="str">
        <f>IF(ISERR(IF($C354="","",SUMIFS(Con_ve!$F$6:$F$1005,Con_ve!$C$6:$C$1005,$C354,Con_ve!$I$6:$I$1005,"Em negociação",Con_ve!$Q$6:$Q$1005,Cad_cl!BN$5))),"",IF($C354="","",SUMIFS(Con_ve!$F$6:$F$1005,Con_ve!$C$6:$C$1005,$C354,Con_ve!$I$6:$I$1005,"Em negociação",Con_ve!$Q$6:$Q$1005,Cad_cl!BN$5)))</f>
        <v/>
      </c>
      <c r="BO354" s="134" t="str">
        <f>IF(ISERR(IF($C354="","",SUMIFS(Con_ve!$F$6:$F$1005,Con_ve!$C$6:$C$1005,$C354,Con_ve!$I$6:$I$1005,"Em negociação",Con_ve!$Q$6:$Q$1005,Cad_cl!BO$5))),"",IF($C354="","",SUMIFS(Con_ve!$F$6:$F$1005,Con_ve!$C$6:$C$1005,$C354,Con_ve!$I$6:$I$1005,"Em negociação",Con_ve!$Q$6:$Q$1005,Cad_cl!BO$5)))</f>
        <v/>
      </c>
      <c r="BP354" s="134">
        <f t="shared" si="16"/>
        <v>0</v>
      </c>
      <c r="BR354" s="125" t="str">
        <f>IF(ISERR(IF(AND($I354=Re_lo!$E$5,BR$5=VLOOKUP(Re_lo!$H$5,Re_lo!$N$5:$O$16,2,0)),AP354,"")),"",IF(AND($I354=Re_lo!$E$5,BR$5=VLOOKUP(Re_lo!$H$5,Re_lo!$N$5:$O$16,2,0)),AP354,""))</f>
        <v/>
      </c>
      <c r="BS354" s="125" t="str">
        <f>IF(ISERR(IF(AND($I354=Re_lo!$E$5,BS$5=VLOOKUP(Re_lo!$H$5,Re_lo!$N$5:$O$16,2,0)),AQ354,"")),"",IF(AND($I354=Re_lo!$E$5,BS$5=VLOOKUP(Re_lo!$H$5,Re_lo!$N$5:$O$16,2,0)),AQ354,""))</f>
        <v/>
      </c>
      <c r="BT354" s="125" t="str">
        <f>IF(ISERR(IF(AND($I354=Re_lo!$E$5,BT$5=VLOOKUP(Re_lo!$H$5,Re_lo!$N$5:$O$16,2,0)),AR354,"")),"",IF(AND($I354=Re_lo!$E$5,BT$5=VLOOKUP(Re_lo!$H$5,Re_lo!$N$5:$O$16,2,0)),AR354,""))</f>
        <v/>
      </c>
      <c r="BU354" s="125" t="str">
        <f>IF(ISERR(IF(AND($I354=Re_lo!$E$5,BU$5=VLOOKUP(Re_lo!$H$5,Re_lo!$N$5:$O$16,2,0)),AS354,"")),"",IF(AND($I354=Re_lo!$E$5,BU$5=VLOOKUP(Re_lo!$H$5,Re_lo!$N$5:$O$16,2,0)),AS354,""))</f>
        <v/>
      </c>
      <c r="BV354" s="125" t="str">
        <f>IF(ISERR(IF(AND($I354=Re_lo!$E$5,BV$5=VLOOKUP(Re_lo!$H$5,Re_lo!$N$5:$O$16,2,0)),AT354,"")),"",IF(AND($I354=Re_lo!$E$5,BV$5=VLOOKUP(Re_lo!$H$5,Re_lo!$N$5:$O$16,2,0)),AT354,""))</f>
        <v/>
      </c>
      <c r="BW354" s="125" t="str">
        <f>IF(ISERR(IF(AND($I354=Re_lo!$E$5,BW$5=VLOOKUP(Re_lo!$H$5,Re_lo!$N$5:$O$16,2,0)),AU354,"")),"",IF(AND($I354=Re_lo!$E$5,BW$5=VLOOKUP(Re_lo!$H$5,Re_lo!$N$5:$O$16,2,0)),AU354,""))</f>
        <v/>
      </c>
      <c r="BX354" s="125" t="str">
        <f>IF(ISERR(IF(AND($I354=Re_lo!$E$5,BX$5=VLOOKUP(Re_lo!$H$5,Re_lo!$N$5:$O$16,2,0)),AV354,"")),"",IF(AND($I354=Re_lo!$E$5,BX$5=VLOOKUP(Re_lo!$H$5,Re_lo!$N$5:$O$16,2,0)),AV354,""))</f>
        <v/>
      </c>
      <c r="BY354" s="125" t="str">
        <f>IF(ISERR(IF(AND($I354=Re_lo!$E$5,BY$5=VLOOKUP(Re_lo!$H$5,Re_lo!$N$5:$O$16,2,0)),AW354,"")),"",IF(AND($I354=Re_lo!$E$5,BY$5=VLOOKUP(Re_lo!$H$5,Re_lo!$N$5:$O$16,2,0)),AW354,""))</f>
        <v/>
      </c>
      <c r="BZ354" s="125" t="str">
        <f>IF(ISERR(IF(AND($I354=Re_lo!$E$5,BZ$5=VLOOKUP(Re_lo!$H$5,Re_lo!$N$5:$O$16,2,0)),AX354,"")),"",IF(AND($I354=Re_lo!$E$5,BZ$5=VLOOKUP(Re_lo!$H$5,Re_lo!$N$5:$O$16,2,0)),AX354,""))</f>
        <v/>
      </c>
      <c r="CA354" s="125" t="str">
        <f>IF(ISERR(IF(AND($I354=Re_lo!$E$5,CA$5=VLOOKUP(Re_lo!$H$5,Re_lo!$N$5:$O$16,2,0)),AY354,"")),"",IF(AND($I354=Re_lo!$E$5,CA$5=VLOOKUP(Re_lo!$H$5,Re_lo!$N$5:$O$16,2,0)),AY354,""))</f>
        <v/>
      </c>
      <c r="CB354" s="125" t="str">
        <f>IF(ISERR(IF(AND($I354=Re_lo!$E$5,CB$5=VLOOKUP(Re_lo!$H$5,Re_lo!$N$5:$O$16,2,0)),AZ354,"")),"",IF(AND($I354=Re_lo!$E$5,CB$5=VLOOKUP(Re_lo!$H$5,Re_lo!$N$5:$O$16,2,0)),AZ354,""))</f>
        <v/>
      </c>
      <c r="CC354" s="125" t="str">
        <f>IF(ISERR(IF(AND($I354=Re_lo!$E$5,CC$5=VLOOKUP(Re_lo!$H$5,Re_lo!$N$5:$O$16,2,0)),BA354,"")),"",IF(AND($I354=Re_lo!$E$5,CC$5=VLOOKUP(Re_lo!$H$5,Re_lo!$N$5:$O$16,2,0)),BA354,""))</f>
        <v/>
      </c>
      <c r="CD354" s="125" t="str">
        <f>IF(ISERR(IF(AND($I354=Re_lo!$E$5,CD$5=VLOOKUP(Re_lo!$H$5,Re_lo!$N$5:$O$16,2,0)),BB354,"")),"",IF(AND($I354=Re_lo!$E$5,CD$5=VLOOKUP(Re_lo!$H$5,Re_lo!$N$5:$O$16,2,0)),BB354,""))</f>
        <v/>
      </c>
      <c r="CF354" s="125" t="str">
        <f>IF($C354="","",COUNTIFS(Con_ve!$C$6:$C$1005,$C354,Con_ve!$Q$6:$Q$1005,Cad_cl!CF$5))</f>
        <v/>
      </c>
      <c r="CG354" s="125" t="str">
        <f>IF($C354="","",COUNTIFS(Con_ve!$C$6:$C$1005,$C354,Con_ve!$Q$6:$Q$1005,Cad_cl!CG$5))</f>
        <v/>
      </c>
      <c r="CH354" s="125" t="str">
        <f>IF($C354="","",COUNTIFS(Con_ve!$C$6:$C$1005,$C354,Con_ve!$Q$6:$Q$1005,Cad_cl!CH$5))</f>
        <v/>
      </c>
      <c r="CI354" s="125" t="str">
        <f>IF($C354="","",COUNTIFS(Con_ve!$C$6:$C$1005,$C354,Con_ve!$Q$6:$Q$1005,Cad_cl!CI$5))</f>
        <v/>
      </c>
      <c r="CJ354" s="125" t="str">
        <f>IF($C354="","",COUNTIFS(Con_ve!$C$6:$C$1005,$C354,Con_ve!$Q$6:$Q$1005,Cad_cl!CJ$5))</f>
        <v/>
      </c>
      <c r="CK354" s="125" t="str">
        <f>IF($C354="","",COUNTIFS(Con_ve!$C$6:$C$1005,$C354,Con_ve!$Q$6:$Q$1005,Cad_cl!CK$5))</f>
        <v/>
      </c>
      <c r="CL354" s="125" t="str">
        <f>IF($C354="","",COUNTIFS(Con_ve!$C$6:$C$1005,$C354,Con_ve!$Q$6:$Q$1005,Cad_cl!CL$5))</f>
        <v/>
      </c>
      <c r="CM354" s="125" t="str">
        <f>IF($C354="","",COUNTIFS(Con_ve!$C$6:$C$1005,$C354,Con_ve!$Q$6:$Q$1005,Cad_cl!CM$5))</f>
        <v/>
      </c>
      <c r="CN354" s="125" t="str">
        <f>IF($C354="","",COUNTIFS(Con_ve!$C$6:$C$1005,$C354,Con_ve!$Q$6:$Q$1005,Cad_cl!CN$5))</f>
        <v/>
      </c>
      <c r="CO354" s="125" t="str">
        <f>IF($C354="","",COUNTIFS(Con_ve!$C$6:$C$1005,$C354,Con_ve!$Q$6:$Q$1005,Cad_cl!CO$5))</f>
        <v/>
      </c>
      <c r="CP354" s="125" t="str">
        <f>IF($C354="","",COUNTIFS(Con_ve!$C$6:$C$1005,$C354,Con_ve!$Q$6:$Q$1005,Cad_cl!CP$5))</f>
        <v/>
      </c>
      <c r="CQ354" s="125" t="str">
        <f>IF($C354="","",COUNTIFS(Con_ve!$C$6:$C$1005,$C354,Con_ve!$Q$6:$Q$1005,Cad_cl!CQ$5))</f>
        <v/>
      </c>
      <c r="CR354" s="125">
        <f t="shared" si="17"/>
        <v>0</v>
      </c>
    </row>
    <row r="355" spans="3:96" ht="30" customHeight="1">
      <c r="C355" s="153"/>
      <c r="D355" s="153"/>
      <c r="E355" s="154"/>
      <c r="F355" s="153"/>
      <c r="G355" s="155"/>
      <c r="H355" s="153"/>
      <c r="I355" s="153"/>
      <c r="J355" s="132" t="s">
        <v>309</v>
      </c>
      <c r="K355" s="133" t="s">
        <v>309</v>
      </c>
      <c r="L355" s="153"/>
      <c r="M355" s="153"/>
      <c r="N355" s="153"/>
      <c r="O355" s="153"/>
      <c r="P355" s="153"/>
      <c r="Q355" s="153"/>
      <c r="AP355" s="134" t="str">
        <f>IF(ISERR(IF($C355="","",SUMIFS(Con_ve!$F$6:$F$1005,Con_ve!$C$6:$C$1005,$C355,Con_ve!$I$6:$I$1005,"Fechada",Con_ve!$Q$6:$Q$1005,Cad_cl!AP$5))),"",IF($C355="","",SUMIFS(Con_ve!$F$6:$F$1005,Con_ve!$C$6:$C$1005,$C355,Con_ve!$I$6:$I$1005,"Fechada",Con_ve!$Q$6:$Q$1005,Cad_cl!AP$5)))</f>
        <v/>
      </c>
      <c r="AQ355" s="134" t="str">
        <f>IF(ISERR(IF($C355="","",SUMIFS(Con_ve!$F$6:$F$1005,Con_ve!$C$6:$C$1005,$C355,Con_ve!$I$6:$I$1005,"Fechada",Con_ve!$Q$6:$Q$1005,Cad_cl!AQ$5))),"",IF($C355="","",SUMIFS(Con_ve!$F$6:$F$1005,Con_ve!$C$6:$C$1005,$C355,Con_ve!$I$6:$I$1005,"Fechada",Con_ve!$Q$6:$Q$1005,Cad_cl!AQ$5)))</f>
        <v/>
      </c>
      <c r="AR355" s="134" t="str">
        <f>IF(ISERR(IF($C355="","",SUMIFS(Con_ve!$F$6:$F$1005,Con_ve!$C$6:$C$1005,$C355,Con_ve!$I$6:$I$1005,"Fechada",Con_ve!$Q$6:$Q$1005,Cad_cl!AR$5))),"",IF($C355="","",SUMIFS(Con_ve!$F$6:$F$1005,Con_ve!$C$6:$C$1005,$C355,Con_ve!$I$6:$I$1005,"Fechada",Con_ve!$Q$6:$Q$1005,Cad_cl!AR$5)))</f>
        <v/>
      </c>
      <c r="AS355" s="134" t="str">
        <f>IF(ISERR(IF($C355="","",SUMIFS(Con_ve!$F$6:$F$1005,Con_ve!$C$6:$C$1005,$C355,Con_ve!$I$6:$I$1005,"Fechada",Con_ve!$Q$6:$Q$1005,Cad_cl!AS$5))),"",IF($C355="","",SUMIFS(Con_ve!$F$6:$F$1005,Con_ve!$C$6:$C$1005,$C355,Con_ve!$I$6:$I$1005,"Fechada",Con_ve!$Q$6:$Q$1005,Cad_cl!AS$5)))</f>
        <v/>
      </c>
      <c r="AT355" s="134" t="str">
        <f>IF(ISERR(IF($C355="","",SUMIFS(Con_ve!$F$6:$F$1005,Con_ve!$C$6:$C$1005,$C355,Con_ve!$I$6:$I$1005,"Fechada",Con_ve!$Q$6:$Q$1005,Cad_cl!AT$5))),"",IF($C355="","",SUMIFS(Con_ve!$F$6:$F$1005,Con_ve!$C$6:$C$1005,$C355,Con_ve!$I$6:$I$1005,"Fechada",Con_ve!$Q$6:$Q$1005,Cad_cl!AT$5)))</f>
        <v/>
      </c>
      <c r="AU355" s="134" t="str">
        <f>IF(ISERR(IF($C355="","",SUMIFS(Con_ve!$F$6:$F$1005,Con_ve!$C$6:$C$1005,$C355,Con_ve!$I$6:$I$1005,"Fechada",Con_ve!$Q$6:$Q$1005,Cad_cl!AU$5))),"",IF($C355="","",SUMIFS(Con_ve!$F$6:$F$1005,Con_ve!$C$6:$C$1005,$C355,Con_ve!$I$6:$I$1005,"Fechada",Con_ve!$Q$6:$Q$1005,Cad_cl!AU$5)))</f>
        <v/>
      </c>
      <c r="AV355" s="134" t="str">
        <f>IF(ISERR(IF($C355="","",SUMIFS(Con_ve!$F$6:$F$1005,Con_ve!$C$6:$C$1005,$C355,Con_ve!$I$6:$I$1005,"Fechada",Con_ve!$Q$6:$Q$1005,Cad_cl!AV$5))),"",IF($C355="","",SUMIFS(Con_ve!$F$6:$F$1005,Con_ve!$C$6:$C$1005,$C355,Con_ve!$I$6:$I$1005,"Fechada",Con_ve!$Q$6:$Q$1005,Cad_cl!AV$5)))</f>
        <v/>
      </c>
      <c r="AW355" s="134" t="str">
        <f>IF(ISERR(IF($C355="","",SUMIFS(Con_ve!$F$6:$F$1005,Con_ve!$C$6:$C$1005,$C355,Con_ve!$I$6:$I$1005,"Fechada",Con_ve!$Q$6:$Q$1005,Cad_cl!AW$5))),"",IF($C355="","",SUMIFS(Con_ve!$F$6:$F$1005,Con_ve!$C$6:$C$1005,$C355,Con_ve!$I$6:$I$1005,"Fechada",Con_ve!$Q$6:$Q$1005,Cad_cl!AW$5)))</f>
        <v/>
      </c>
      <c r="AX355" s="134" t="str">
        <f>IF(ISERR(IF($C355="","",SUMIFS(Con_ve!$F$6:$F$1005,Con_ve!$C$6:$C$1005,$C355,Con_ve!$I$6:$I$1005,"Fechada",Con_ve!$Q$6:$Q$1005,Cad_cl!AX$5))),"",IF($C355="","",SUMIFS(Con_ve!$F$6:$F$1005,Con_ve!$C$6:$C$1005,$C355,Con_ve!$I$6:$I$1005,"Fechada",Con_ve!$Q$6:$Q$1005,Cad_cl!AX$5)))</f>
        <v/>
      </c>
      <c r="AY355" s="134" t="str">
        <f>IF(ISERR(IF($C355="","",SUMIFS(Con_ve!$F$6:$F$1005,Con_ve!$C$6:$C$1005,$C355,Con_ve!$I$6:$I$1005,"Fechada",Con_ve!$Q$6:$Q$1005,Cad_cl!AY$5))),"",IF($C355="","",SUMIFS(Con_ve!$F$6:$F$1005,Con_ve!$C$6:$C$1005,$C355,Con_ve!$I$6:$I$1005,"Fechada",Con_ve!$Q$6:$Q$1005,Cad_cl!AY$5)))</f>
        <v/>
      </c>
      <c r="AZ355" s="134" t="str">
        <f>IF(ISERR(IF($C355="","",SUMIFS(Con_ve!$F$6:$F$1005,Con_ve!$C$6:$C$1005,$C355,Con_ve!$I$6:$I$1005,"Fechada",Con_ve!$Q$6:$Q$1005,Cad_cl!AZ$5))),"",IF($C355="","",SUMIFS(Con_ve!$F$6:$F$1005,Con_ve!$C$6:$C$1005,$C355,Con_ve!$I$6:$I$1005,"Fechada",Con_ve!$Q$6:$Q$1005,Cad_cl!AZ$5)))</f>
        <v/>
      </c>
      <c r="BA355" s="134" t="str">
        <f>IF(ISERR(IF($C355="","",SUMIFS(Con_ve!$F$6:$F$1005,Con_ve!$C$6:$C$1005,$C355,Con_ve!$I$6:$I$1005,"Fechada",Con_ve!$Q$6:$Q$1005,Cad_cl!BA$5))),"",IF($C355="","",SUMIFS(Con_ve!$F$6:$F$1005,Con_ve!$C$6:$C$1005,$C355,Con_ve!$I$6:$I$1005,"Fechada",Con_ve!$Q$6:$Q$1005,Cad_cl!BA$5)))</f>
        <v/>
      </c>
      <c r="BB355" s="134">
        <f t="shared" si="15"/>
        <v>0</v>
      </c>
      <c r="BD355" s="134" t="str">
        <f>IF(ISERR(IF($C355="","",SUMIFS(Con_ve!$F$6:$F$1005,Con_ve!$C$6:$C$1005,$C355,Con_ve!$I$6:$I$1005,"Em negociação",Con_ve!$Q$6:$Q$1005,Cad_cl!BD$5))),"",IF($C355="","",SUMIFS(Con_ve!$F$6:$F$1005,Con_ve!$C$6:$C$1005,$C355,Con_ve!$I$6:$I$1005,"Em negociação",Con_ve!$Q$6:$Q$1005,Cad_cl!BD$5)))</f>
        <v/>
      </c>
      <c r="BE355" s="134" t="str">
        <f>IF(ISERR(IF($C355="","",SUMIFS(Con_ve!$F$6:$F$1005,Con_ve!$C$6:$C$1005,$C355,Con_ve!$I$6:$I$1005,"Em negociação",Con_ve!$Q$6:$Q$1005,Cad_cl!BE$5))),"",IF($C355="","",SUMIFS(Con_ve!$F$6:$F$1005,Con_ve!$C$6:$C$1005,$C355,Con_ve!$I$6:$I$1005,"Em negociação",Con_ve!$Q$6:$Q$1005,Cad_cl!BE$5)))</f>
        <v/>
      </c>
      <c r="BF355" s="134" t="str">
        <f>IF(ISERR(IF($C355="","",SUMIFS(Con_ve!$F$6:$F$1005,Con_ve!$C$6:$C$1005,$C355,Con_ve!$I$6:$I$1005,"Em negociação",Con_ve!$Q$6:$Q$1005,Cad_cl!BF$5))),"",IF($C355="","",SUMIFS(Con_ve!$F$6:$F$1005,Con_ve!$C$6:$C$1005,$C355,Con_ve!$I$6:$I$1005,"Em negociação",Con_ve!$Q$6:$Q$1005,Cad_cl!BF$5)))</f>
        <v/>
      </c>
      <c r="BG355" s="134" t="str">
        <f>IF(ISERR(IF($C355="","",SUMIFS(Con_ve!$F$6:$F$1005,Con_ve!$C$6:$C$1005,$C355,Con_ve!$I$6:$I$1005,"Em negociação",Con_ve!$Q$6:$Q$1005,Cad_cl!BG$5))),"",IF($C355="","",SUMIFS(Con_ve!$F$6:$F$1005,Con_ve!$C$6:$C$1005,$C355,Con_ve!$I$6:$I$1005,"Em negociação",Con_ve!$Q$6:$Q$1005,Cad_cl!BG$5)))</f>
        <v/>
      </c>
      <c r="BH355" s="134" t="str">
        <f>IF(ISERR(IF($C355="","",SUMIFS(Con_ve!$F$6:$F$1005,Con_ve!$C$6:$C$1005,$C355,Con_ve!$I$6:$I$1005,"Em negociação",Con_ve!$Q$6:$Q$1005,Cad_cl!BH$5))),"",IF($C355="","",SUMIFS(Con_ve!$F$6:$F$1005,Con_ve!$C$6:$C$1005,$C355,Con_ve!$I$6:$I$1005,"Em negociação",Con_ve!$Q$6:$Q$1005,Cad_cl!BH$5)))</f>
        <v/>
      </c>
      <c r="BI355" s="134" t="str">
        <f>IF(ISERR(IF($C355="","",SUMIFS(Con_ve!$F$6:$F$1005,Con_ve!$C$6:$C$1005,$C355,Con_ve!$I$6:$I$1005,"Em negociação",Con_ve!$Q$6:$Q$1005,Cad_cl!BI$5))),"",IF($C355="","",SUMIFS(Con_ve!$F$6:$F$1005,Con_ve!$C$6:$C$1005,$C355,Con_ve!$I$6:$I$1005,"Em negociação",Con_ve!$Q$6:$Q$1005,Cad_cl!BI$5)))</f>
        <v/>
      </c>
      <c r="BJ355" s="134" t="str">
        <f>IF(ISERR(IF($C355="","",SUMIFS(Con_ve!$F$6:$F$1005,Con_ve!$C$6:$C$1005,$C355,Con_ve!$I$6:$I$1005,"Em negociação",Con_ve!$Q$6:$Q$1005,Cad_cl!BJ$5))),"",IF($C355="","",SUMIFS(Con_ve!$F$6:$F$1005,Con_ve!$C$6:$C$1005,$C355,Con_ve!$I$6:$I$1005,"Em negociação",Con_ve!$Q$6:$Q$1005,Cad_cl!BJ$5)))</f>
        <v/>
      </c>
      <c r="BK355" s="134" t="str">
        <f>IF(ISERR(IF($C355="","",SUMIFS(Con_ve!$F$6:$F$1005,Con_ve!$C$6:$C$1005,$C355,Con_ve!$I$6:$I$1005,"Em negociação",Con_ve!$Q$6:$Q$1005,Cad_cl!BK$5))),"",IF($C355="","",SUMIFS(Con_ve!$F$6:$F$1005,Con_ve!$C$6:$C$1005,$C355,Con_ve!$I$6:$I$1005,"Em negociação",Con_ve!$Q$6:$Q$1005,Cad_cl!BK$5)))</f>
        <v/>
      </c>
      <c r="BL355" s="134" t="str">
        <f>IF(ISERR(IF($C355="","",SUMIFS(Con_ve!$F$6:$F$1005,Con_ve!$C$6:$C$1005,$C355,Con_ve!$I$6:$I$1005,"Em negociação",Con_ve!$Q$6:$Q$1005,Cad_cl!BL$5))),"",IF($C355="","",SUMIFS(Con_ve!$F$6:$F$1005,Con_ve!$C$6:$C$1005,$C355,Con_ve!$I$6:$I$1005,"Em negociação",Con_ve!$Q$6:$Q$1005,Cad_cl!BL$5)))</f>
        <v/>
      </c>
      <c r="BM355" s="134" t="str">
        <f>IF(ISERR(IF($C355="","",SUMIFS(Con_ve!$F$6:$F$1005,Con_ve!$C$6:$C$1005,$C355,Con_ve!$I$6:$I$1005,"Em negociação",Con_ve!$Q$6:$Q$1005,Cad_cl!BM$5))),"",IF($C355="","",SUMIFS(Con_ve!$F$6:$F$1005,Con_ve!$C$6:$C$1005,$C355,Con_ve!$I$6:$I$1005,"Em negociação",Con_ve!$Q$6:$Q$1005,Cad_cl!BM$5)))</f>
        <v/>
      </c>
      <c r="BN355" s="134" t="str">
        <f>IF(ISERR(IF($C355="","",SUMIFS(Con_ve!$F$6:$F$1005,Con_ve!$C$6:$C$1005,$C355,Con_ve!$I$6:$I$1005,"Em negociação",Con_ve!$Q$6:$Q$1005,Cad_cl!BN$5))),"",IF($C355="","",SUMIFS(Con_ve!$F$6:$F$1005,Con_ve!$C$6:$C$1005,$C355,Con_ve!$I$6:$I$1005,"Em negociação",Con_ve!$Q$6:$Q$1005,Cad_cl!BN$5)))</f>
        <v/>
      </c>
      <c r="BO355" s="134" t="str">
        <f>IF(ISERR(IF($C355="","",SUMIFS(Con_ve!$F$6:$F$1005,Con_ve!$C$6:$C$1005,$C355,Con_ve!$I$6:$I$1005,"Em negociação",Con_ve!$Q$6:$Q$1005,Cad_cl!BO$5))),"",IF($C355="","",SUMIFS(Con_ve!$F$6:$F$1005,Con_ve!$C$6:$C$1005,$C355,Con_ve!$I$6:$I$1005,"Em negociação",Con_ve!$Q$6:$Q$1005,Cad_cl!BO$5)))</f>
        <v/>
      </c>
      <c r="BP355" s="134">
        <f t="shared" si="16"/>
        <v>0</v>
      </c>
      <c r="BR355" s="125" t="str">
        <f>IF(ISERR(IF(AND($I355=Re_lo!$E$5,BR$5=VLOOKUP(Re_lo!$H$5,Re_lo!$N$5:$O$16,2,0)),AP355,"")),"",IF(AND($I355=Re_lo!$E$5,BR$5=VLOOKUP(Re_lo!$H$5,Re_lo!$N$5:$O$16,2,0)),AP355,""))</f>
        <v/>
      </c>
      <c r="BS355" s="125" t="str">
        <f>IF(ISERR(IF(AND($I355=Re_lo!$E$5,BS$5=VLOOKUP(Re_lo!$H$5,Re_lo!$N$5:$O$16,2,0)),AQ355,"")),"",IF(AND($I355=Re_lo!$E$5,BS$5=VLOOKUP(Re_lo!$H$5,Re_lo!$N$5:$O$16,2,0)),AQ355,""))</f>
        <v/>
      </c>
      <c r="BT355" s="125" t="str">
        <f>IF(ISERR(IF(AND($I355=Re_lo!$E$5,BT$5=VLOOKUP(Re_lo!$H$5,Re_lo!$N$5:$O$16,2,0)),AR355,"")),"",IF(AND($I355=Re_lo!$E$5,BT$5=VLOOKUP(Re_lo!$H$5,Re_lo!$N$5:$O$16,2,0)),AR355,""))</f>
        <v/>
      </c>
      <c r="BU355" s="125" t="str">
        <f>IF(ISERR(IF(AND($I355=Re_lo!$E$5,BU$5=VLOOKUP(Re_lo!$H$5,Re_lo!$N$5:$O$16,2,0)),AS355,"")),"",IF(AND($I355=Re_lo!$E$5,BU$5=VLOOKUP(Re_lo!$H$5,Re_lo!$N$5:$O$16,2,0)),AS355,""))</f>
        <v/>
      </c>
      <c r="BV355" s="125" t="str">
        <f>IF(ISERR(IF(AND($I355=Re_lo!$E$5,BV$5=VLOOKUP(Re_lo!$H$5,Re_lo!$N$5:$O$16,2,0)),AT355,"")),"",IF(AND($I355=Re_lo!$E$5,BV$5=VLOOKUP(Re_lo!$H$5,Re_lo!$N$5:$O$16,2,0)),AT355,""))</f>
        <v/>
      </c>
      <c r="BW355" s="125" t="str">
        <f>IF(ISERR(IF(AND($I355=Re_lo!$E$5,BW$5=VLOOKUP(Re_lo!$H$5,Re_lo!$N$5:$O$16,2,0)),AU355,"")),"",IF(AND($I355=Re_lo!$E$5,BW$5=VLOOKUP(Re_lo!$H$5,Re_lo!$N$5:$O$16,2,0)),AU355,""))</f>
        <v/>
      </c>
      <c r="BX355" s="125" t="str">
        <f>IF(ISERR(IF(AND($I355=Re_lo!$E$5,BX$5=VLOOKUP(Re_lo!$H$5,Re_lo!$N$5:$O$16,2,0)),AV355,"")),"",IF(AND($I355=Re_lo!$E$5,BX$5=VLOOKUP(Re_lo!$H$5,Re_lo!$N$5:$O$16,2,0)),AV355,""))</f>
        <v/>
      </c>
      <c r="BY355" s="125" t="str">
        <f>IF(ISERR(IF(AND($I355=Re_lo!$E$5,BY$5=VLOOKUP(Re_lo!$H$5,Re_lo!$N$5:$O$16,2,0)),AW355,"")),"",IF(AND($I355=Re_lo!$E$5,BY$5=VLOOKUP(Re_lo!$H$5,Re_lo!$N$5:$O$16,2,0)),AW355,""))</f>
        <v/>
      </c>
      <c r="BZ355" s="125" t="str">
        <f>IF(ISERR(IF(AND($I355=Re_lo!$E$5,BZ$5=VLOOKUP(Re_lo!$H$5,Re_lo!$N$5:$O$16,2,0)),AX355,"")),"",IF(AND($I355=Re_lo!$E$5,BZ$5=VLOOKUP(Re_lo!$H$5,Re_lo!$N$5:$O$16,2,0)),AX355,""))</f>
        <v/>
      </c>
      <c r="CA355" s="125" t="str">
        <f>IF(ISERR(IF(AND($I355=Re_lo!$E$5,CA$5=VLOOKUP(Re_lo!$H$5,Re_lo!$N$5:$O$16,2,0)),AY355,"")),"",IF(AND($I355=Re_lo!$E$5,CA$5=VLOOKUP(Re_lo!$H$5,Re_lo!$N$5:$O$16,2,0)),AY355,""))</f>
        <v/>
      </c>
      <c r="CB355" s="125" t="str">
        <f>IF(ISERR(IF(AND($I355=Re_lo!$E$5,CB$5=VLOOKUP(Re_lo!$H$5,Re_lo!$N$5:$O$16,2,0)),AZ355,"")),"",IF(AND($I355=Re_lo!$E$5,CB$5=VLOOKUP(Re_lo!$H$5,Re_lo!$N$5:$O$16,2,0)),AZ355,""))</f>
        <v/>
      </c>
      <c r="CC355" s="125" t="str">
        <f>IF(ISERR(IF(AND($I355=Re_lo!$E$5,CC$5=VLOOKUP(Re_lo!$H$5,Re_lo!$N$5:$O$16,2,0)),BA355,"")),"",IF(AND($I355=Re_lo!$E$5,CC$5=VLOOKUP(Re_lo!$H$5,Re_lo!$N$5:$O$16,2,0)),BA355,""))</f>
        <v/>
      </c>
      <c r="CD355" s="125" t="str">
        <f>IF(ISERR(IF(AND($I355=Re_lo!$E$5,CD$5=VLOOKUP(Re_lo!$H$5,Re_lo!$N$5:$O$16,2,0)),BB355,"")),"",IF(AND($I355=Re_lo!$E$5,CD$5=VLOOKUP(Re_lo!$H$5,Re_lo!$N$5:$O$16,2,0)),BB355,""))</f>
        <v/>
      </c>
      <c r="CF355" s="125" t="str">
        <f>IF($C355="","",COUNTIFS(Con_ve!$C$6:$C$1005,$C355,Con_ve!$Q$6:$Q$1005,Cad_cl!CF$5))</f>
        <v/>
      </c>
      <c r="CG355" s="125" t="str">
        <f>IF($C355="","",COUNTIFS(Con_ve!$C$6:$C$1005,$C355,Con_ve!$Q$6:$Q$1005,Cad_cl!CG$5))</f>
        <v/>
      </c>
      <c r="CH355" s="125" t="str">
        <f>IF($C355="","",COUNTIFS(Con_ve!$C$6:$C$1005,$C355,Con_ve!$Q$6:$Q$1005,Cad_cl!CH$5))</f>
        <v/>
      </c>
      <c r="CI355" s="125" t="str">
        <f>IF($C355="","",COUNTIFS(Con_ve!$C$6:$C$1005,$C355,Con_ve!$Q$6:$Q$1005,Cad_cl!CI$5))</f>
        <v/>
      </c>
      <c r="CJ355" s="125" t="str">
        <f>IF($C355="","",COUNTIFS(Con_ve!$C$6:$C$1005,$C355,Con_ve!$Q$6:$Q$1005,Cad_cl!CJ$5))</f>
        <v/>
      </c>
      <c r="CK355" s="125" t="str">
        <f>IF($C355="","",COUNTIFS(Con_ve!$C$6:$C$1005,$C355,Con_ve!$Q$6:$Q$1005,Cad_cl!CK$5))</f>
        <v/>
      </c>
      <c r="CL355" s="125" t="str">
        <f>IF($C355="","",COUNTIFS(Con_ve!$C$6:$C$1005,$C355,Con_ve!$Q$6:$Q$1005,Cad_cl!CL$5))</f>
        <v/>
      </c>
      <c r="CM355" s="125" t="str">
        <f>IF($C355="","",COUNTIFS(Con_ve!$C$6:$C$1005,$C355,Con_ve!$Q$6:$Q$1005,Cad_cl!CM$5))</f>
        <v/>
      </c>
      <c r="CN355" s="125" t="str">
        <f>IF($C355="","",COUNTIFS(Con_ve!$C$6:$C$1005,$C355,Con_ve!$Q$6:$Q$1005,Cad_cl!CN$5))</f>
        <v/>
      </c>
      <c r="CO355" s="125" t="str">
        <f>IF($C355="","",COUNTIFS(Con_ve!$C$6:$C$1005,$C355,Con_ve!$Q$6:$Q$1005,Cad_cl!CO$5))</f>
        <v/>
      </c>
      <c r="CP355" s="125" t="str">
        <f>IF($C355="","",COUNTIFS(Con_ve!$C$6:$C$1005,$C355,Con_ve!$Q$6:$Q$1005,Cad_cl!CP$5))</f>
        <v/>
      </c>
      <c r="CQ355" s="125" t="str">
        <f>IF($C355="","",COUNTIFS(Con_ve!$C$6:$C$1005,$C355,Con_ve!$Q$6:$Q$1005,Cad_cl!CQ$5))</f>
        <v/>
      </c>
      <c r="CR355" s="125">
        <f t="shared" si="17"/>
        <v>0</v>
      </c>
    </row>
    <row r="356" spans="3:96" ht="30" customHeight="1">
      <c r="C356" s="153"/>
      <c r="D356" s="153"/>
      <c r="E356" s="154"/>
      <c r="F356" s="153"/>
      <c r="G356" s="155"/>
      <c r="H356" s="153"/>
      <c r="I356" s="153"/>
      <c r="J356" s="132" t="s">
        <v>309</v>
      </c>
      <c r="K356" s="133" t="s">
        <v>309</v>
      </c>
      <c r="L356" s="153"/>
      <c r="M356" s="153"/>
      <c r="N356" s="153"/>
      <c r="O356" s="153"/>
      <c r="P356" s="153"/>
      <c r="Q356" s="153"/>
      <c r="AP356" s="134" t="str">
        <f>IF(ISERR(IF($C356="","",SUMIFS(Con_ve!$F$6:$F$1005,Con_ve!$C$6:$C$1005,$C356,Con_ve!$I$6:$I$1005,"Fechada",Con_ve!$Q$6:$Q$1005,Cad_cl!AP$5))),"",IF($C356="","",SUMIFS(Con_ve!$F$6:$F$1005,Con_ve!$C$6:$C$1005,$C356,Con_ve!$I$6:$I$1005,"Fechada",Con_ve!$Q$6:$Q$1005,Cad_cl!AP$5)))</f>
        <v/>
      </c>
      <c r="AQ356" s="134" t="str">
        <f>IF(ISERR(IF($C356="","",SUMIFS(Con_ve!$F$6:$F$1005,Con_ve!$C$6:$C$1005,$C356,Con_ve!$I$6:$I$1005,"Fechada",Con_ve!$Q$6:$Q$1005,Cad_cl!AQ$5))),"",IF($C356="","",SUMIFS(Con_ve!$F$6:$F$1005,Con_ve!$C$6:$C$1005,$C356,Con_ve!$I$6:$I$1005,"Fechada",Con_ve!$Q$6:$Q$1005,Cad_cl!AQ$5)))</f>
        <v/>
      </c>
      <c r="AR356" s="134" t="str">
        <f>IF(ISERR(IF($C356="","",SUMIFS(Con_ve!$F$6:$F$1005,Con_ve!$C$6:$C$1005,$C356,Con_ve!$I$6:$I$1005,"Fechada",Con_ve!$Q$6:$Q$1005,Cad_cl!AR$5))),"",IF($C356="","",SUMIFS(Con_ve!$F$6:$F$1005,Con_ve!$C$6:$C$1005,$C356,Con_ve!$I$6:$I$1005,"Fechada",Con_ve!$Q$6:$Q$1005,Cad_cl!AR$5)))</f>
        <v/>
      </c>
      <c r="AS356" s="134" t="str">
        <f>IF(ISERR(IF($C356="","",SUMIFS(Con_ve!$F$6:$F$1005,Con_ve!$C$6:$C$1005,$C356,Con_ve!$I$6:$I$1005,"Fechada",Con_ve!$Q$6:$Q$1005,Cad_cl!AS$5))),"",IF($C356="","",SUMIFS(Con_ve!$F$6:$F$1005,Con_ve!$C$6:$C$1005,$C356,Con_ve!$I$6:$I$1005,"Fechada",Con_ve!$Q$6:$Q$1005,Cad_cl!AS$5)))</f>
        <v/>
      </c>
      <c r="AT356" s="134" t="str">
        <f>IF(ISERR(IF($C356="","",SUMIFS(Con_ve!$F$6:$F$1005,Con_ve!$C$6:$C$1005,$C356,Con_ve!$I$6:$I$1005,"Fechada",Con_ve!$Q$6:$Q$1005,Cad_cl!AT$5))),"",IF($C356="","",SUMIFS(Con_ve!$F$6:$F$1005,Con_ve!$C$6:$C$1005,$C356,Con_ve!$I$6:$I$1005,"Fechada",Con_ve!$Q$6:$Q$1005,Cad_cl!AT$5)))</f>
        <v/>
      </c>
      <c r="AU356" s="134" t="str">
        <f>IF(ISERR(IF($C356="","",SUMIFS(Con_ve!$F$6:$F$1005,Con_ve!$C$6:$C$1005,$C356,Con_ve!$I$6:$I$1005,"Fechada",Con_ve!$Q$6:$Q$1005,Cad_cl!AU$5))),"",IF($C356="","",SUMIFS(Con_ve!$F$6:$F$1005,Con_ve!$C$6:$C$1005,$C356,Con_ve!$I$6:$I$1005,"Fechada",Con_ve!$Q$6:$Q$1005,Cad_cl!AU$5)))</f>
        <v/>
      </c>
      <c r="AV356" s="134" t="str">
        <f>IF(ISERR(IF($C356="","",SUMIFS(Con_ve!$F$6:$F$1005,Con_ve!$C$6:$C$1005,$C356,Con_ve!$I$6:$I$1005,"Fechada",Con_ve!$Q$6:$Q$1005,Cad_cl!AV$5))),"",IF($C356="","",SUMIFS(Con_ve!$F$6:$F$1005,Con_ve!$C$6:$C$1005,$C356,Con_ve!$I$6:$I$1005,"Fechada",Con_ve!$Q$6:$Q$1005,Cad_cl!AV$5)))</f>
        <v/>
      </c>
      <c r="AW356" s="134" t="str">
        <f>IF(ISERR(IF($C356="","",SUMIFS(Con_ve!$F$6:$F$1005,Con_ve!$C$6:$C$1005,$C356,Con_ve!$I$6:$I$1005,"Fechada",Con_ve!$Q$6:$Q$1005,Cad_cl!AW$5))),"",IF($C356="","",SUMIFS(Con_ve!$F$6:$F$1005,Con_ve!$C$6:$C$1005,$C356,Con_ve!$I$6:$I$1005,"Fechada",Con_ve!$Q$6:$Q$1005,Cad_cl!AW$5)))</f>
        <v/>
      </c>
      <c r="AX356" s="134" t="str">
        <f>IF(ISERR(IF($C356="","",SUMIFS(Con_ve!$F$6:$F$1005,Con_ve!$C$6:$C$1005,$C356,Con_ve!$I$6:$I$1005,"Fechada",Con_ve!$Q$6:$Q$1005,Cad_cl!AX$5))),"",IF($C356="","",SUMIFS(Con_ve!$F$6:$F$1005,Con_ve!$C$6:$C$1005,$C356,Con_ve!$I$6:$I$1005,"Fechada",Con_ve!$Q$6:$Q$1005,Cad_cl!AX$5)))</f>
        <v/>
      </c>
      <c r="AY356" s="134" t="str">
        <f>IF(ISERR(IF($C356="","",SUMIFS(Con_ve!$F$6:$F$1005,Con_ve!$C$6:$C$1005,$C356,Con_ve!$I$6:$I$1005,"Fechada",Con_ve!$Q$6:$Q$1005,Cad_cl!AY$5))),"",IF($C356="","",SUMIFS(Con_ve!$F$6:$F$1005,Con_ve!$C$6:$C$1005,$C356,Con_ve!$I$6:$I$1005,"Fechada",Con_ve!$Q$6:$Q$1005,Cad_cl!AY$5)))</f>
        <v/>
      </c>
      <c r="AZ356" s="134" t="str">
        <f>IF(ISERR(IF($C356="","",SUMIFS(Con_ve!$F$6:$F$1005,Con_ve!$C$6:$C$1005,$C356,Con_ve!$I$6:$I$1005,"Fechada",Con_ve!$Q$6:$Q$1005,Cad_cl!AZ$5))),"",IF($C356="","",SUMIFS(Con_ve!$F$6:$F$1005,Con_ve!$C$6:$C$1005,$C356,Con_ve!$I$6:$I$1005,"Fechada",Con_ve!$Q$6:$Q$1005,Cad_cl!AZ$5)))</f>
        <v/>
      </c>
      <c r="BA356" s="134" t="str">
        <f>IF(ISERR(IF($C356="","",SUMIFS(Con_ve!$F$6:$F$1005,Con_ve!$C$6:$C$1005,$C356,Con_ve!$I$6:$I$1005,"Fechada",Con_ve!$Q$6:$Q$1005,Cad_cl!BA$5))),"",IF($C356="","",SUMIFS(Con_ve!$F$6:$F$1005,Con_ve!$C$6:$C$1005,$C356,Con_ve!$I$6:$I$1005,"Fechada",Con_ve!$Q$6:$Q$1005,Cad_cl!BA$5)))</f>
        <v/>
      </c>
      <c r="BB356" s="134">
        <f t="shared" si="15"/>
        <v>0</v>
      </c>
      <c r="BD356" s="134" t="str">
        <f>IF(ISERR(IF($C356="","",SUMIFS(Con_ve!$F$6:$F$1005,Con_ve!$C$6:$C$1005,$C356,Con_ve!$I$6:$I$1005,"Em negociação",Con_ve!$Q$6:$Q$1005,Cad_cl!BD$5))),"",IF($C356="","",SUMIFS(Con_ve!$F$6:$F$1005,Con_ve!$C$6:$C$1005,$C356,Con_ve!$I$6:$I$1005,"Em negociação",Con_ve!$Q$6:$Q$1005,Cad_cl!BD$5)))</f>
        <v/>
      </c>
      <c r="BE356" s="134" t="str">
        <f>IF(ISERR(IF($C356="","",SUMIFS(Con_ve!$F$6:$F$1005,Con_ve!$C$6:$C$1005,$C356,Con_ve!$I$6:$I$1005,"Em negociação",Con_ve!$Q$6:$Q$1005,Cad_cl!BE$5))),"",IF($C356="","",SUMIFS(Con_ve!$F$6:$F$1005,Con_ve!$C$6:$C$1005,$C356,Con_ve!$I$6:$I$1005,"Em negociação",Con_ve!$Q$6:$Q$1005,Cad_cl!BE$5)))</f>
        <v/>
      </c>
      <c r="BF356" s="134" t="str">
        <f>IF(ISERR(IF($C356="","",SUMIFS(Con_ve!$F$6:$F$1005,Con_ve!$C$6:$C$1005,$C356,Con_ve!$I$6:$I$1005,"Em negociação",Con_ve!$Q$6:$Q$1005,Cad_cl!BF$5))),"",IF($C356="","",SUMIFS(Con_ve!$F$6:$F$1005,Con_ve!$C$6:$C$1005,$C356,Con_ve!$I$6:$I$1005,"Em negociação",Con_ve!$Q$6:$Q$1005,Cad_cl!BF$5)))</f>
        <v/>
      </c>
      <c r="BG356" s="134" t="str">
        <f>IF(ISERR(IF($C356="","",SUMIFS(Con_ve!$F$6:$F$1005,Con_ve!$C$6:$C$1005,$C356,Con_ve!$I$6:$I$1005,"Em negociação",Con_ve!$Q$6:$Q$1005,Cad_cl!BG$5))),"",IF($C356="","",SUMIFS(Con_ve!$F$6:$F$1005,Con_ve!$C$6:$C$1005,$C356,Con_ve!$I$6:$I$1005,"Em negociação",Con_ve!$Q$6:$Q$1005,Cad_cl!BG$5)))</f>
        <v/>
      </c>
      <c r="BH356" s="134" t="str">
        <f>IF(ISERR(IF($C356="","",SUMIFS(Con_ve!$F$6:$F$1005,Con_ve!$C$6:$C$1005,$C356,Con_ve!$I$6:$I$1005,"Em negociação",Con_ve!$Q$6:$Q$1005,Cad_cl!BH$5))),"",IF($C356="","",SUMIFS(Con_ve!$F$6:$F$1005,Con_ve!$C$6:$C$1005,$C356,Con_ve!$I$6:$I$1005,"Em negociação",Con_ve!$Q$6:$Q$1005,Cad_cl!BH$5)))</f>
        <v/>
      </c>
      <c r="BI356" s="134" t="str">
        <f>IF(ISERR(IF($C356="","",SUMIFS(Con_ve!$F$6:$F$1005,Con_ve!$C$6:$C$1005,$C356,Con_ve!$I$6:$I$1005,"Em negociação",Con_ve!$Q$6:$Q$1005,Cad_cl!BI$5))),"",IF($C356="","",SUMIFS(Con_ve!$F$6:$F$1005,Con_ve!$C$6:$C$1005,$C356,Con_ve!$I$6:$I$1005,"Em negociação",Con_ve!$Q$6:$Q$1005,Cad_cl!BI$5)))</f>
        <v/>
      </c>
      <c r="BJ356" s="134" t="str">
        <f>IF(ISERR(IF($C356="","",SUMIFS(Con_ve!$F$6:$F$1005,Con_ve!$C$6:$C$1005,$C356,Con_ve!$I$6:$I$1005,"Em negociação",Con_ve!$Q$6:$Q$1005,Cad_cl!BJ$5))),"",IF($C356="","",SUMIFS(Con_ve!$F$6:$F$1005,Con_ve!$C$6:$C$1005,$C356,Con_ve!$I$6:$I$1005,"Em negociação",Con_ve!$Q$6:$Q$1005,Cad_cl!BJ$5)))</f>
        <v/>
      </c>
      <c r="BK356" s="134" t="str">
        <f>IF(ISERR(IF($C356="","",SUMIFS(Con_ve!$F$6:$F$1005,Con_ve!$C$6:$C$1005,$C356,Con_ve!$I$6:$I$1005,"Em negociação",Con_ve!$Q$6:$Q$1005,Cad_cl!BK$5))),"",IF($C356="","",SUMIFS(Con_ve!$F$6:$F$1005,Con_ve!$C$6:$C$1005,$C356,Con_ve!$I$6:$I$1005,"Em negociação",Con_ve!$Q$6:$Q$1005,Cad_cl!BK$5)))</f>
        <v/>
      </c>
      <c r="BL356" s="134" t="str">
        <f>IF(ISERR(IF($C356="","",SUMIFS(Con_ve!$F$6:$F$1005,Con_ve!$C$6:$C$1005,$C356,Con_ve!$I$6:$I$1005,"Em negociação",Con_ve!$Q$6:$Q$1005,Cad_cl!BL$5))),"",IF($C356="","",SUMIFS(Con_ve!$F$6:$F$1005,Con_ve!$C$6:$C$1005,$C356,Con_ve!$I$6:$I$1005,"Em negociação",Con_ve!$Q$6:$Q$1005,Cad_cl!BL$5)))</f>
        <v/>
      </c>
      <c r="BM356" s="134" t="str">
        <f>IF(ISERR(IF($C356="","",SUMIFS(Con_ve!$F$6:$F$1005,Con_ve!$C$6:$C$1005,$C356,Con_ve!$I$6:$I$1005,"Em negociação",Con_ve!$Q$6:$Q$1005,Cad_cl!BM$5))),"",IF($C356="","",SUMIFS(Con_ve!$F$6:$F$1005,Con_ve!$C$6:$C$1005,$C356,Con_ve!$I$6:$I$1005,"Em negociação",Con_ve!$Q$6:$Q$1005,Cad_cl!BM$5)))</f>
        <v/>
      </c>
      <c r="BN356" s="134" t="str">
        <f>IF(ISERR(IF($C356="","",SUMIFS(Con_ve!$F$6:$F$1005,Con_ve!$C$6:$C$1005,$C356,Con_ve!$I$6:$I$1005,"Em negociação",Con_ve!$Q$6:$Q$1005,Cad_cl!BN$5))),"",IF($C356="","",SUMIFS(Con_ve!$F$6:$F$1005,Con_ve!$C$6:$C$1005,$C356,Con_ve!$I$6:$I$1005,"Em negociação",Con_ve!$Q$6:$Q$1005,Cad_cl!BN$5)))</f>
        <v/>
      </c>
      <c r="BO356" s="134" t="str">
        <f>IF(ISERR(IF($C356="","",SUMIFS(Con_ve!$F$6:$F$1005,Con_ve!$C$6:$C$1005,$C356,Con_ve!$I$6:$I$1005,"Em negociação",Con_ve!$Q$6:$Q$1005,Cad_cl!BO$5))),"",IF($C356="","",SUMIFS(Con_ve!$F$6:$F$1005,Con_ve!$C$6:$C$1005,$C356,Con_ve!$I$6:$I$1005,"Em negociação",Con_ve!$Q$6:$Q$1005,Cad_cl!BO$5)))</f>
        <v/>
      </c>
      <c r="BP356" s="134">
        <f t="shared" si="16"/>
        <v>0</v>
      </c>
      <c r="BR356" s="125" t="str">
        <f>IF(ISERR(IF(AND($I356=Re_lo!$E$5,BR$5=VLOOKUP(Re_lo!$H$5,Re_lo!$N$5:$O$16,2,0)),AP356,"")),"",IF(AND($I356=Re_lo!$E$5,BR$5=VLOOKUP(Re_lo!$H$5,Re_lo!$N$5:$O$16,2,0)),AP356,""))</f>
        <v/>
      </c>
      <c r="BS356" s="125" t="str">
        <f>IF(ISERR(IF(AND($I356=Re_lo!$E$5,BS$5=VLOOKUP(Re_lo!$H$5,Re_lo!$N$5:$O$16,2,0)),AQ356,"")),"",IF(AND($I356=Re_lo!$E$5,BS$5=VLOOKUP(Re_lo!$H$5,Re_lo!$N$5:$O$16,2,0)),AQ356,""))</f>
        <v/>
      </c>
      <c r="BT356" s="125" t="str">
        <f>IF(ISERR(IF(AND($I356=Re_lo!$E$5,BT$5=VLOOKUP(Re_lo!$H$5,Re_lo!$N$5:$O$16,2,0)),AR356,"")),"",IF(AND($I356=Re_lo!$E$5,BT$5=VLOOKUP(Re_lo!$H$5,Re_lo!$N$5:$O$16,2,0)),AR356,""))</f>
        <v/>
      </c>
      <c r="BU356" s="125" t="str">
        <f>IF(ISERR(IF(AND($I356=Re_lo!$E$5,BU$5=VLOOKUP(Re_lo!$H$5,Re_lo!$N$5:$O$16,2,0)),AS356,"")),"",IF(AND($I356=Re_lo!$E$5,BU$5=VLOOKUP(Re_lo!$H$5,Re_lo!$N$5:$O$16,2,0)),AS356,""))</f>
        <v/>
      </c>
      <c r="BV356" s="125" t="str">
        <f>IF(ISERR(IF(AND($I356=Re_lo!$E$5,BV$5=VLOOKUP(Re_lo!$H$5,Re_lo!$N$5:$O$16,2,0)),AT356,"")),"",IF(AND($I356=Re_lo!$E$5,BV$5=VLOOKUP(Re_lo!$H$5,Re_lo!$N$5:$O$16,2,0)),AT356,""))</f>
        <v/>
      </c>
      <c r="BW356" s="125" t="str">
        <f>IF(ISERR(IF(AND($I356=Re_lo!$E$5,BW$5=VLOOKUP(Re_lo!$H$5,Re_lo!$N$5:$O$16,2,0)),AU356,"")),"",IF(AND($I356=Re_lo!$E$5,BW$5=VLOOKUP(Re_lo!$H$5,Re_lo!$N$5:$O$16,2,0)),AU356,""))</f>
        <v/>
      </c>
      <c r="BX356" s="125" t="str">
        <f>IF(ISERR(IF(AND($I356=Re_lo!$E$5,BX$5=VLOOKUP(Re_lo!$H$5,Re_lo!$N$5:$O$16,2,0)),AV356,"")),"",IF(AND($I356=Re_lo!$E$5,BX$5=VLOOKUP(Re_lo!$H$5,Re_lo!$N$5:$O$16,2,0)),AV356,""))</f>
        <v/>
      </c>
      <c r="BY356" s="125" t="str">
        <f>IF(ISERR(IF(AND($I356=Re_lo!$E$5,BY$5=VLOOKUP(Re_lo!$H$5,Re_lo!$N$5:$O$16,2,0)),AW356,"")),"",IF(AND($I356=Re_lo!$E$5,BY$5=VLOOKUP(Re_lo!$H$5,Re_lo!$N$5:$O$16,2,0)),AW356,""))</f>
        <v/>
      </c>
      <c r="BZ356" s="125" t="str">
        <f>IF(ISERR(IF(AND($I356=Re_lo!$E$5,BZ$5=VLOOKUP(Re_lo!$H$5,Re_lo!$N$5:$O$16,2,0)),AX356,"")),"",IF(AND($I356=Re_lo!$E$5,BZ$5=VLOOKUP(Re_lo!$H$5,Re_lo!$N$5:$O$16,2,0)),AX356,""))</f>
        <v/>
      </c>
      <c r="CA356" s="125" t="str">
        <f>IF(ISERR(IF(AND($I356=Re_lo!$E$5,CA$5=VLOOKUP(Re_lo!$H$5,Re_lo!$N$5:$O$16,2,0)),AY356,"")),"",IF(AND($I356=Re_lo!$E$5,CA$5=VLOOKUP(Re_lo!$H$5,Re_lo!$N$5:$O$16,2,0)),AY356,""))</f>
        <v/>
      </c>
      <c r="CB356" s="125" t="str">
        <f>IF(ISERR(IF(AND($I356=Re_lo!$E$5,CB$5=VLOOKUP(Re_lo!$H$5,Re_lo!$N$5:$O$16,2,0)),AZ356,"")),"",IF(AND($I356=Re_lo!$E$5,CB$5=VLOOKUP(Re_lo!$H$5,Re_lo!$N$5:$O$16,2,0)),AZ356,""))</f>
        <v/>
      </c>
      <c r="CC356" s="125" t="str">
        <f>IF(ISERR(IF(AND($I356=Re_lo!$E$5,CC$5=VLOOKUP(Re_lo!$H$5,Re_lo!$N$5:$O$16,2,0)),BA356,"")),"",IF(AND($I356=Re_lo!$E$5,CC$5=VLOOKUP(Re_lo!$H$5,Re_lo!$N$5:$O$16,2,0)),BA356,""))</f>
        <v/>
      </c>
      <c r="CD356" s="125" t="str">
        <f>IF(ISERR(IF(AND($I356=Re_lo!$E$5,CD$5=VLOOKUP(Re_lo!$H$5,Re_lo!$N$5:$O$16,2,0)),BB356,"")),"",IF(AND($I356=Re_lo!$E$5,CD$5=VLOOKUP(Re_lo!$H$5,Re_lo!$N$5:$O$16,2,0)),BB356,""))</f>
        <v/>
      </c>
      <c r="CF356" s="125" t="str">
        <f>IF($C356="","",COUNTIFS(Con_ve!$C$6:$C$1005,$C356,Con_ve!$Q$6:$Q$1005,Cad_cl!CF$5))</f>
        <v/>
      </c>
      <c r="CG356" s="125" t="str">
        <f>IF($C356="","",COUNTIFS(Con_ve!$C$6:$C$1005,$C356,Con_ve!$Q$6:$Q$1005,Cad_cl!CG$5))</f>
        <v/>
      </c>
      <c r="CH356" s="125" t="str">
        <f>IF($C356="","",COUNTIFS(Con_ve!$C$6:$C$1005,$C356,Con_ve!$Q$6:$Q$1005,Cad_cl!CH$5))</f>
        <v/>
      </c>
      <c r="CI356" s="125" t="str">
        <f>IF($C356="","",COUNTIFS(Con_ve!$C$6:$C$1005,$C356,Con_ve!$Q$6:$Q$1005,Cad_cl!CI$5))</f>
        <v/>
      </c>
      <c r="CJ356" s="125" t="str">
        <f>IF($C356="","",COUNTIFS(Con_ve!$C$6:$C$1005,$C356,Con_ve!$Q$6:$Q$1005,Cad_cl!CJ$5))</f>
        <v/>
      </c>
      <c r="CK356" s="125" t="str">
        <f>IF($C356="","",COUNTIFS(Con_ve!$C$6:$C$1005,$C356,Con_ve!$Q$6:$Q$1005,Cad_cl!CK$5))</f>
        <v/>
      </c>
      <c r="CL356" s="125" t="str">
        <f>IF($C356="","",COUNTIFS(Con_ve!$C$6:$C$1005,$C356,Con_ve!$Q$6:$Q$1005,Cad_cl!CL$5))</f>
        <v/>
      </c>
      <c r="CM356" s="125" t="str">
        <f>IF($C356="","",COUNTIFS(Con_ve!$C$6:$C$1005,$C356,Con_ve!$Q$6:$Q$1005,Cad_cl!CM$5))</f>
        <v/>
      </c>
      <c r="CN356" s="125" t="str">
        <f>IF($C356="","",COUNTIFS(Con_ve!$C$6:$C$1005,$C356,Con_ve!$Q$6:$Q$1005,Cad_cl!CN$5))</f>
        <v/>
      </c>
      <c r="CO356" s="125" t="str">
        <f>IF($C356="","",COUNTIFS(Con_ve!$C$6:$C$1005,$C356,Con_ve!$Q$6:$Q$1005,Cad_cl!CO$5))</f>
        <v/>
      </c>
      <c r="CP356" s="125" t="str">
        <f>IF($C356="","",COUNTIFS(Con_ve!$C$6:$C$1005,$C356,Con_ve!$Q$6:$Q$1005,Cad_cl!CP$5))</f>
        <v/>
      </c>
      <c r="CQ356" s="125" t="str">
        <f>IF($C356="","",COUNTIFS(Con_ve!$C$6:$C$1005,$C356,Con_ve!$Q$6:$Q$1005,Cad_cl!CQ$5))</f>
        <v/>
      </c>
      <c r="CR356" s="125">
        <f t="shared" si="17"/>
        <v>0</v>
      </c>
    </row>
    <row r="357" spans="3:96" ht="30" customHeight="1">
      <c r="C357" s="153"/>
      <c r="D357" s="153"/>
      <c r="E357" s="154"/>
      <c r="F357" s="153"/>
      <c r="G357" s="155"/>
      <c r="H357" s="153"/>
      <c r="I357" s="153"/>
      <c r="J357" s="132" t="s">
        <v>309</v>
      </c>
      <c r="K357" s="133" t="s">
        <v>309</v>
      </c>
      <c r="L357" s="153"/>
      <c r="M357" s="153"/>
      <c r="N357" s="153"/>
      <c r="O357" s="153"/>
      <c r="P357" s="153"/>
      <c r="Q357" s="153"/>
      <c r="AP357" s="134" t="str">
        <f>IF(ISERR(IF($C357="","",SUMIFS(Con_ve!$F$6:$F$1005,Con_ve!$C$6:$C$1005,$C357,Con_ve!$I$6:$I$1005,"Fechada",Con_ve!$Q$6:$Q$1005,Cad_cl!AP$5))),"",IF($C357="","",SUMIFS(Con_ve!$F$6:$F$1005,Con_ve!$C$6:$C$1005,$C357,Con_ve!$I$6:$I$1005,"Fechada",Con_ve!$Q$6:$Q$1005,Cad_cl!AP$5)))</f>
        <v/>
      </c>
      <c r="AQ357" s="134" t="str">
        <f>IF(ISERR(IF($C357="","",SUMIFS(Con_ve!$F$6:$F$1005,Con_ve!$C$6:$C$1005,$C357,Con_ve!$I$6:$I$1005,"Fechada",Con_ve!$Q$6:$Q$1005,Cad_cl!AQ$5))),"",IF($C357="","",SUMIFS(Con_ve!$F$6:$F$1005,Con_ve!$C$6:$C$1005,$C357,Con_ve!$I$6:$I$1005,"Fechada",Con_ve!$Q$6:$Q$1005,Cad_cl!AQ$5)))</f>
        <v/>
      </c>
      <c r="AR357" s="134" t="str">
        <f>IF(ISERR(IF($C357="","",SUMIFS(Con_ve!$F$6:$F$1005,Con_ve!$C$6:$C$1005,$C357,Con_ve!$I$6:$I$1005,"Fechada",Con_ve!$Q$6:$Q$1005,Cad_cl!AR$5))),"",IF($C357="","",SUMIFS(Con_ve!$F$6:$F$1005,Con_ve!$C$6:$C$1005,$C357,Con_ve!$I$6:$I$1005,"Fechada",Con_ve!$Q$6:$Q$1005,Cad_cl!AR$5)))</f>
        <v/>
      </c>
      <c r="AS357" s="134" t="str">
        <f>IF(ISERR(IF($C357="","",SUMIFS(Con_ve!$F$6:$F$1005,Con_ve!$C$6:$C$1005,$C357,Con_ve!$I$6:$I$1005,"Fechada",Con_ve!$Q$6:$Q$1005,Cad_cl!AS$5))),"",IF($C357="","",SUMIFS(Con_ve!$F$6:$F$1005,Con_ve!$C$6:$C$1005,$C357,Con_ve!$I$6:$I$1005,"Fechada",Con_ve!$Q$6:$Q$1005,Cad_cl!AS$5)))</f>
        <v/>
      </c>
      <c r="AT357" s="134" t="str">
        <f>IF(ISERR(IF($C357="","",SUMIFS(Con_ve!$F$6:$F$1005,Con_ve!$C$6:$C$1005,$C357,Con_ve!$I$6:$I$1005,"Fechada",Con_ve!$Q$6:$Q$1005,Cad_cl!AT$5))),"",IF($C357="","",SUMIFS(Con_ve!$F$6:$F$1005,Con_ve!$C$6:$C$1005,$C357,Con_ve!$I$6:$I$1005,"Fechada",Con_ve!$Q$6:$Q$1005,Cad_cl!AT$5)))</f>
        <v/>
      </c>
      <c r="AU357" s="134" t="str">
        <f>IF(ISERR(IF($C357="","",SUMIFS(Con_ve!$F$6:$F$1005,Con_ve!$C$6:$C$1005,$C357,Con_ve!$I$6:$I$1005,"Fechada",Con_ve!$Q$6:$Q$1005,Cad_cl!AU$5))),"",IF($C357="","",SUMIFS(Con_ve!$F$6:$F$1005,Con_ve!$C$6:$C$1005,$C357,Con_ve!$I$6:$I$1005,"Fechada",Con_ve!$Q$6:$Q$1005,Cad_cl!AU$5)))</f>
        <v/>
      </c>
      <c r="AV357" s="134" t="str">
        <f>IF(ISERR(IF($C357="","",SUMIFS(Con_ve!$F$6:$F$1005,Con_ve!$C$6:$C$1005,$C357,Con_ve!$I$6:$I$1005,"Fechada",Con_ve!$Q$6:$Q$1005,Cad_cl!AV$5))),"",IF($C357="","",SUMIFS(Con_ve!$F$6:$F$1005,Con_ve!$C$6:$C$1005,$C357,Con_ve!$I$6:$I$1005,"Fechada",Con_ve!$Q$6:$Q$1005,Cad_cl!AV$5)))</f>
        <v/>
      </c>
      <c r="AW357" s="134" t="str">
        <f>IF(ISERR(IF($C357="","",SUMIFS(Con_ve!$F$6:$F$1005,Con_ve!$C$6:$C$1005,$C357,Con_ve!$I$6:$I$1005,"Fechada",Con_ve!$Q$6:$Q$1005,Cad_cl!AW$5))),"",IF($C357="","",SUMIFS(Con_ve!$F$6:$F$1005,Con_ve!$C$6:$C$1005,$C357,Con_ve!$I$6:$I$1005,"Fechada",Con_ve!$Q$6:$Q$1005,Cad_cl!AW$5)))</f>
        <v/>
      </c>
      <c r="AX357" s="134" t="str">
        <f>IF(ISERR(IF($C357="","",SUMIFS(Con_ve!$F$6:$F$1005,Con_ve!$C$6:$C$1005,$C357,Con_ve!$I$6:$I$1005,"Fechada",Con_ve!$Q$6:$Q$1005,Cad_cl!AX$5))),"",IF($C357="","",SUMIFS(Con_ve!$F$6:$F$1005,Con_ve!$C$6:$C$1005,$C357,Con_ve!$I$6:$I$1005,"Fechada",Con_ve!$Q$6:$Q$1005,Cad_cl!AX$5)))</f>
        <v/>
      </c>
      <c r="AY357" s="134" t="str">
        <f>IF(ISERR(IF($C357="","",SUMIFS(Con_ve!$F$6:$F$1005,Con_ve!$C$6:$C$1005,$C357,Con_ve!$I$6:$I$1005,"Fechada",Con_ve!$Q$6:$Q$1005,Cad_cl!AY$5))),"",IF($C357="","",SUMIFS(Con_ve!$F$6:$F$1005,Con_ve!$C$6:$C$1005,$C357,Con_ve!$I$6:$I$1005,"Fechada",Con_ve!$Q$6:$Q$1005,Cad_cl!AY$5)))</f>
        <v/>
      </c>
      <c r="AZ357" s="134" t="str">
        <f>IF(ISERR(IF($C357="","",SUMIFS(Con_ve!$F$6:$F$1005,Con_ve!$C$6:$C$1005,$C357,Con_ve!$I$6:$I$1005,"Fechada",Con_ve!$Q$6:$Q$1005,Cad_cl!AZ$5))),"",IF($C357="","",SUMIFS(Con_ve!$F$6:$F$1005,Con_ve!$C$6:$C$1005,$C357,Con_ve!$I$6:$I$1005,"Fechada",Con_ve!$Q$6:$Q$1005,Cad_cl!AZ$5)))</f>
        <v/>
      </c>
      <c r="BA357" s="134" t="str">
        <f>IF(ISERR(IF($C357="","",SUMIFS(Con_ve!$F$6:$F$1005,Con_ve!$C$6:$C$1005,$C357,Con_ve!$I$6:$I$1005,"Fechada",Con_ve!$Q$6:$Q$1005,Cad_cl!BA$5))),"",IF($C357="","",SUMIFS(Con_ve!$F$6:$F$1005,Con_ve!$C$6:$C$1005,$C357,Con_ve!$I$6:$I$1005,"Fechada",Con_ve!$Q$6:$Q$1005,Cad_cl!BA$5)))</f>
        <v/>
      </c>
      <c r="BB357" s="134">
        <f t="shared" si="15"/>
        <v>0</v>
      </c>
      <c r="BD357" s="134" t="str">
        <f>IF(ISERR(IF($C357="","",SUMIFS(Con_ve!$F$6:$F$1005,Con_ve!$C$6:$C$1005,$C357,Con_ve!$I$6:$I$1005,"Em negociação",Con_ve!$Q$6:$Q$1005,Cad_cl!BD$5))),"",IF($C357="","",SUMIFS(Con_ve!$F$6:$F$1005,Con_ve!$C$6:$C$1005,$C357,Con_ve!$I$6:$I$1005,"Em negociação",Con_ve!$Q$6:$Q$1005,Cad_cl!BD$5)))</f>
        <v/>
      </c>
      <c r="BE357" s="134" t="str">
        <f>IF(ISERR(IF($C357="","",SUMIFS(Con_ve!$F$6:$F$1005,Con_ve!$C$6:$C$1005,$C357,Con_ve!$I$6:$I$1005,"Em negociação",Con_ve!$Q$6:$Q$1005,Cad_cl!BE$5))),"",IF($C357="","",SUMIFS(Con_ve!$F$6:$F$1005,Con_ve!$C$6:$C$1005,$C357,Con_ve!$I$6:$I$1005,"Em negociação",Con_ve!$Q$6:$Q$1005,Cad_cl!BE$5)))</f>
        <v/>
      </c>
      <c r="BF357" s="134" t="str">
        <f>IF(ISERR(IF($C357="","",SUMIFS(Con_ve!$F$6:$F$1005,Con_ve!$C$6:$C$1005,$C357,Con_ve!$I$6:$I$1005,"Em negociação",Con_ve!$Q$6:$Q$1005,Cad_cl!BF$5))),"",IF($C357="","",SUMIFS(Con_ve!$F$6:$F$1005,Con_ve!$C$6:$C$1005,$C357,Con_ve!$I$6:$I$1005,"Em negociação",Con_ve!$Q$6:$Q$1005,Cad_cl!BF$5)))</f>
        <v/>
      </c>
      <c r="BG357" s="134" t="str">
        <f>IF(ISERR(IF($C357="","",SUMIFS(Con_ve!$F$6:$F$1005,Con_ve!$C$6:$C$1005,$C357,Con_ve!$I$6:$I$1005,"Em negociação",Con_ve!$Q$6:$Q$1005,Cad_cl!BG$5))),"",IF($C357="","",SUMIFS(Con_ve!$F$6:$F$1005,Con_ve!$C$6:$C$1005,$C357,Con_ve!$I$6:$I$1005,"Em negociação",Con_ve!$Q$6:$Q$1005,Cad_cl!BG$5)))</f>
        <v/>
      </c>
      <c r="BH357" s="134" t="str">
        <f>IF(ISERR(IF($C357="","",SUMIFS(Con_ve!$F$6:$F$1005,Con_ve!$C$6:$C$1005,$C357,Con_ve!$I$6:$I$1005,"Em negociação",Con_ve!$Q$6:$Q$1005,Cad_cl!BH$5))),"",IF($C357="","",SUMIFS(Con_ve!$F$6:$F$1005,Con_ve!$C$6:$C$1005,$C357,Con_ve!$I$6:$I$1005,"Em negociação",Con_ve!$Q$6:$Q$1005,Cad_cl!BH$5)))</f>
        <v/>
      </c>
      <c r="BI357" s="134" t="str">
        <f>IF(ISERR(IF($C357="","",SUMIFS(Con_ve!$F$6:$F$1005,Con_ve!$C$6:$C$1005,$C357,Con_ve!$I$6:$I$1005,"Em negociação",Con_ve!$Q$6:$Q$1005,Cad_cl!BI$5))),"",IF($C357="","",SUMIFS(Con_ve!$F$6:$F$1005,Con_ve!$C$6:$C$1005,$C357,Con_ve!$I$6:$I$1005,"Em negociação",Con_ve!$Q$6:$Q$1005,Cad_cl!BI$5)))</f>
        <v/>
      </c>
      <c r="BJ357" s="134" t="str">
        <f>IF(ISERR(IF($C357="","",SUMIFS(Con_ve!$F$6:$F$1005,Con_ve!$C$6:$C$1005,$C357,Con_ve!$I$6:$I$1005,"Em negociação",Con_ve!$Q$6:$Q$1005,Cad_cl!BJ$5))),"",IF($C357="","",SUMIFS(Con_ve!$F$6:$F$1005,Con_ve!$C$6:$C$1005,$C357,Con_ve!$I$6:$I$1005,"Em negociação",Con_ve!$Q$6:$Q$1005,Cad_cl!BJ$5)))</f>
        <v/>
      </c>
      <c r="BK357" s="134" t="str">
        <f>IF(ISERR(IF($C357="","",SUMIFS(Con_ve!$F$6:$F$1005,Con_ve!$C$6:$C$1005,$C357,Con_ve!$I$6:$I$1005,"Em negociação",Con_ve!$Q$6:$Q$1005,Cad_cl!BK$5))),"",IF($C357="","",SUMIFS(Con_ve!$F$6:$F$1005,Con_ve!$C$6:$C$1005,$C357,Con_ve!$I$6:$I$1005,"Em negociação",Con_ve!$Q$6:$Q$1005,Cad_cl!BK$5)))</f>
        <v/>
      </c>
      <c r="BL357" s="134" t="str">
        <f>IF(ISERR(IF($C357="","",SUMIFS(Con_ve!$F$6:$F$1005,Con_ve!$C$6:$C$1005,$C357,Con_ve!$I$6:$I$1005,"Em negociação",Con_ve!$Q$6:$Q$1005,Cad_cl!BL$5))),"",IF($C357="","",SUMIFS(Con_ve!$F$6:$F$1005,Con_ve!$C$6:$C$1005,$C357,Con_ve!$I$6:$I$1005,"Em negociação",Con_ve!$Q$6:$Q$1005,Cad_cl!BL$5)))</f>
        <v/>
      </c>
      <c r="BM357" s="134" t="str">
        <f>IF(ISERR(IF($C357="","",SUMIFS(Con_ve!$F$6:$F$1005,Con_ve!$C$6:$C$1005,$C357,Con_ve!$I$6:$I$1005,"Em negociação",Con_ve!$Q$6:$Q$1005,Cad_cl!BM$5))),"",IF($C357="","",SUMIFS(Con_ve!$F$6:$F$1005,Con_ve!$C$6:$C$1005,$C357,Con_ve!$I$6:$I$1005,"Em negociação",Con_ve!$Q$6:$Q$1005,Cad_cl!BM$5)))</f>
        <v/>
      </c>
      <c r="BN357" s="134" t="str">
        <f>IF(ISERR(IF($C357="","",SUMIFS(Con_ve!$F$6:$F$1005,Con_ve!$C$6:$C$1005,$C357,Con_ve!$I$6:$I$1005,"Em negociação",Con_ve!$Q$6:$Q$1005,Cad_cl!BN$5))),"",IF($C357="","",SUMIFS(Con_ve!$F$6:$F$1005,Con_ve!$C$6:$C$1005,$C357,Con_ve!$I$6:$I$1005,"Em negociação",Con_ve!$Q$6:$Q$1005,Cad_cl!BN$5)))</f>
        <v/>
      </c>
      <c r="BO357" s="134" t="str">
        <f>IF(ISERR(IF($C357="","",SUMIFS(Con_ve!$F$6:$F$1005,Con_ve!$C$6:$C$1005,$C357,Con_ve!$I$6:$I$1005,"Em negociação",Con_ve!$Q$6:$Q$1005,Cad_cl!BO$5))),"",IF($C357="","",SUMIFS(Con_ve!$F$6:$F$1005,Con_ve!$C$6:$C$1005,$C357,Con_ve!$I$6:$I$1005,"Em negociação",Con_ve!$Q$6:$Q$1005,Cad_cl!BO$5)))</f>
        <v/>
      </c>
      <c r="BP357" s="134">
        <f t="shared" si="16"/>
        <v>0</v>
      </c>
      <c r="BR357" s="125" t="str">
        <f>IF(ISERR(IF(AND($I357=Re_lo!$E$5,BR$5=VLOOKUP(Re_lo!$H$5,Re_lo!$N$5:$O$16,2,0)),AP357,"")),"",IF(AND($I357=Re_lo!$E$5,BR$5=VLOOKUP(Re_lo!$H$5,Re_lo!$N$5:$O$16,2,0)),AP357,""))</f>
        <v/>
      </c>
      <c r="BS357" s="125" t="str">
        <f>IF(ISERR(IF(AND($I357=Re_lo!$E$5,BS$5=VLOOKUP(Re_lo!$H$5,Re_lo!$N$5:$O$16,2,0)),AQ357,"")),"",IF(AND($I357=Re_lo!$E$5,BS$5=VLOOKUP(Re_lo!$H$5,Re_lo!$N$5:$O$16,2,0)),AQ357,""))</f>
        <v/>
      </c>
      <c r="BT357" s="125" t="str">
        <f>IF(ISERR(IF(AND($I357=Re_lo!$E$5,BT$5=VLOOKUP(Re_lo!$H$5,Re_lo!$N$5:$O$16,2,0)),AR357,"")),"",IF(AND($I357=Re_lo!$E$5,BT$5=VLOOKUP(Re_lo!$H$5,Re_lo!$N$5:$O$16,2,0)),AR357,""))</f>
        <v/>
      </c>
      <c r="BU357" s="125" t="str">
        <f>IF(ISERR(IF(AND($I357=Re_lo!$E$5,BU$5=VLOOKUP(Re_lo!$H$5,Re_lo!$N$5:$O$16,2,0)),AS357,"")),"",IF(AND($I357=Re_lo!$E$5,BU$5=VLOOKUP(Re_lo!$H$5,Re_lo!$N$5:$O$16,2,0)),AS357,""))</f>
        <v/>
      </c>
      <c r="BV357" s="125" t="str">
        <f>IF(ISERR(IF(AND($I357=Re_lo!$E$5,BV$5=VLOOKUP(Re_lo!$H$5,Re_lo!$N$5:$O$16,2,0)),AT357,"")),"",IF(AND($I357=Re_lo!$E$5,BV$5=VLOOKUP(Re_lo!$H$5,Re_lo!$N$5:$O$16,2,0)),AT357,""))</f>
        <v/>
      </c>
      <c r="BW357" s="125" t="str">
        <f>IF(ISERR(IF(AND($I357=Re_lo!$E$5,BW$5=VLOOKUP(Re_lo!$H$5,Re_lo!$N$5:$O$16,2,0)),AU357,"")),"",IF(AND($I357=Re_lo!$E$5,BW$5=VLOOKUP(Re_lo!$H$5,Re_lo!$N$5:$O$16,2,0)),AU357,""))</f>
        <v/>
      </c>
      <c r="BX357" s="125" t="str">
        <f>IF(ISERR(IF(AND($I357=Re_lo!$E$5,BX$5=VLOOKUP(Re_lo!$H$5,Re_lo!$N$5:$O$16,2,0)),AV357,"")),"",IF(AND($I357=Re_lo!$E$5,BX$5=VLOOKUP(Re_lo!$H$5,Re_lo!$N$5:$O$16,2,0)),AV357,""))</f>
        <v/>
      </c>
      <c r="BY357" s="125" t="str">
        <f>IF(ISERR(IF(AND($I357=Re_lo!$E$5,BY$5=VLOOKUP(Re_lo!$H$5,Re_lo!$N$5:$O$16,2,0)),AW357,"")),"",IF(AND($I357=Re_lo!$E$5,BY$5=VLOOKUP(Re_lo!$H$5,Re_lo!$N$5:$O$16,2,0)),AW357,""))</f>
        <v/>
      </c>
      <c r="BZ357" s="125" t="str">
        <f>IF(ISERR(IF(AND($I357=Re_lo!$E$5,BZ$5=VLOOKUP(Re_lo!$H$5,Re_lo!$N$5:$O$16,2,0)),AX357,"")),"",IF(AND($I357=Re_lo!$E$5,BZ$5=VLOOKUP(Re_lo!$H$5,Re_lo!$N$5:$O$16,2,0)),AX357,""))</f>
        <v/>
      </c>
      <c r="CA357" s="125" t="str">
        <f>IF(ISERR(IF(AND($I357=Re_lo!$E$5,CA$5=VLOOKUP(Re_lo!$H$5,Re_lo!$N$5:$O$16,2,0)),AY357,"")),"",IF(AND($I357=Re_lo!$E$5,CA$5=VLOOKUP(Re_lo!$H$5,Re_lo!$N$5:$O$16,2,0)),AY357,""))</f>
        <v/>
      </c>
      <c r="CB357" s="125" t="str">
        <f>IF(ISERR(IF(AND($I357=Re_lo!$E$5,CB$5=VLOOKUP(Re_lo!$H$5,Re_lo!$N$5:$O$16,2,0)),AZ357,"")),"",IF(AND($I357=Re_lo!$E$5,CB$5=VLOOKUP(Re_lo!$H$5,Re_lo!$N$5:$O$16,2,0)),AZ357,""))</f>
        <v/>
      </c>
      <c r="CC357" s="125" t="str">
        <f>IF(ISERR(IF(AND($I357=Re_lo!$E$5,CC$5=VLOOKUP(Re_lo!$H$5,Re_lo!$N$5:$O$16,2,0)),BA357,"")),"",IF(AND($I357=Re_lo!$E$5,CC$5=VLOOKUP(Re_lo!$H$5,Re_lo!$N$5:$O$16,2,0)),BA357,""))</f>
        <v/>
      </c>
      <c r="CD357" s="125" t="str">
        <f>IF(ISERR(IF(AND($I357=Re_lo!$E$5,CD$5=VLOOKUP(Re_lo!$H$5,Re_lo!$N$5:$O$16,2,0)),BB357,"")),"",IF(AND($I357=Re_lo!$E$5,CD$5=VLOOKUP(Re_lo!$H$5,Re_lo!$N$5:$O$16,2,0)),BB357,""))</f>
        <v/>
      </c>
      <c r="CF357" s="125" t="str">
        <f>IF($C357="","",COUNTIFS(Con_ve!$C$6:$C$1005,$C357,Con_ve!$Q$6:$Q$1005,Cad_cl!CF$5))</f>
        <v/>
      </c>
      <c r="CG357" s="125" t="str">
        <f>IF($C357="","",COUNTIFS(Con_ve!$C$6:$C$1005,$C357,Con_ve!$Q$6:$Q$1005,Cad_cl!CG$5))</f>
        <v/>
      </c>
      <c r="CH357" s="125" t="str">
        <f>IF($C357="","",COUNTIFS(Con_ve!$C$6:$C$1005,$C357,Con_ve!$Q$6:$Q$1005,Cad_cl!CH$5))</f>
        <v/>
      </c>
      <c r="CI357" s="125" t="str">
        <f>IF($C357="","",COUNTIFS(Con_ve!$C$6:$C$1005,$C357,Con_ve!$Q$6:$Q$1005,Cad_cl!CI$5))</f>
        <v/>
      </c>
      <c r="CJ357" s="125" t="str">
        <f>IF($C357="","",COUNTIFS(Con_ve!$C$6:$C$1005,$C357,Con_ve!$Q$6:$Q$1005,Cad_cl!CJ$5))</f>
        <v/>
      </c>
      <c r="CK357" s="125" t="str">
        <f>IF($C357="","",COUNTIFS(Con_ve!$C$6:$C$1005,$C357,Con_ve!$Q$6:$Q$1005,Cad_cl!CK$5))</f>
        <v/>
      </c>
      <c r="CL357" s="125" t="str">
        <f>IF($C357="","",COUNTIFS(Con_ve!$C$6:$C$1005,$C357,Con_ve!$Q$6:$Q$1005,Cad_cl!CL$5))</f>
        <v/>
      </c>
      <c r="CM357" s="125" t="str">
        <f>IF($C357="","",COUNTIFS(Con_ve!$C$6:$C$1005,$C357,Con_ve!$Q$6:$Q$1005,Cad_cl!CM$5))</f>
        <v/>
      </c>
      <c r="CN357" s="125" t="str">
        <f>IF($C357="","",COUNTIFS(Con_ve!$C$6:$C$1005,$C357,Con_ve!$Q$6:$Q$1005,Cad_cl!CN$5))</f>
        <v/>
      </c>
      <c r="CO357" s="125" t="str">
        <f>IF($C357="","",COUNTIFS(Con_ve!$C$6:$C$1005,$C357,Con_ve!$Q$6:$Q$1005,Cad_cl!CO$5))</f>
        <v/>
      </c>
      <c r="CP357" s="125" t="str">
        <f>IF($C357="","",COUNTIFS(Con_ve!$C$6:$C$1005,$C357,Con_ve!$Q$6:$Q$1005,Cad_cl!CP$5))</f>
        <v/>
      </c>
      <c r="CQ357" s="125" t="str">
        <f>IF($C357="","",COUNTIFS(Con_ve!$C$6:$C$1005,$C357,Con_ve!$Q$6:$Q$1005,Cad_cl!CQ$5))</f>
        <v/>
      </c>
      <c r="CR357" s="125">
        <f t="shared" si="17"/>
        <v>0</v>
      </c>
    </row>
    <row r="358" spans="3:96" ht="30" customHeight="1">
      <c r="C358" s="153"/>
      <c r="D358" s="153"/>
      <c r="E358" s="154"/>
      <c r="F358" s="153"/>
      <c r="G358" s="155"/>
      <c r="H358" s="153"/>
      <c r="I358" s="153"/>
      <c r="J358" s="132" t="s">
        <v>309</v>
      </c>
      <c r="K358" s="133" t="s">
        <v>309</v>
      </c>
      <c r="L358" s="153"/>
      <c r="M358" s="153"/>
      <c r="N358" s="153"/>
      <c r="O358" s="153"/>
      <c r="P358" s="153"/>
      <c r="Q358" s="153"/>
      <c r="AP358" s="134" t="str">
        <f>IF(ISERR(IF($C358="","",SUMIFS(Con_ve!$F$6:$F$1005,Con_ve!$C$6:$C$1005,$C358,Con_ve!$I$6:$I$1005,"Fechada",Con_ve!$Q$6:$Q$1005,Cad_cl!AP$5))),"",IF($C358="","",SUMIFS(Con_ve!$F$6:$F$1005,Con_ve!$C$6:$C$1005,$C358,Con_ve!$I$6:$I$1005,"Fechada",Con_ve!$Q$6:$Q$1005,Cad_cl!AP$5)))</f>
        <v/>
      </c>
      <c r="AQ358" s="134" t="str">
        <f>IF(ISERR(IF($C358="","",SUMIFS(Con_ve!$F$6:$F$1005,Con_ve!$C$6:$C$1005,$C358,Con_ve!$I$6:$I$1005,"Fechada",Con_ve!$Q$6:$Q$1005,Cad_cl!AQ$5))),"",IF($C358="","",SUMIFS(Con_ve!$F$6:$F$1005,Con_ve!$C$6:$C$1005,$C358,Con_ve!$I$6:$I$1005,"Fechada",Con_ve!$Q$6:$Q$1005,Cad_cl!AQ$5)))</f>
        <v/>
      </c>
      <c r="AR358" s="134" t="str">
        <f>IF(ISERR(IF($C358="","",SUMIFS(Con_ve!$F$6:$F$1005,Con_ve!$C$6:$C$1005,$C358,Con_ve!$I$6:$I$1005,"Fechada",Con_ve!$Q$6:$Q$1005,Cad_cl!AR$5))),"",IF($C358="","",SUMIFS(Con_ve!$F$6:$F$1005,Con_ve!$C$6:$C$1005,$C358,Con_ve!$I$6:$I$1005,"Fechada",Con_ve!$Q$6:$Q$1005,Cad_cl!AR$5)))</f>
        <v/>
      </c>
      <c r="AS358" s="134" t="str">
        <f>IF(ISERR(IF($C358="","",SUMIFS(Con_ve!$F$6:$F$1005,Con_ve!$C$6:$C$1005,$C358,Con_ve!$I$6:$I$1005,"Fechada",Con_ve!$Q$6:$Q$1005,Cad_cl!AS$5))),"",IF($C358="","",SUMIFS(Con_ve!$F$6:$F$1005,Con_ve!$C$6:$C$1005,$C358,Con_ve!$I$6:$I$1005,"Fechada",Con_ve!$Q$6:$Q$1005,Cad_cl!AS$5)))</f>
        <v/>
      </c>
      <c r="AT358" s="134" t="str">
        <f>IF(ISERR(IF($C358="","",SUMIFS(Con_ve!$F$6:$F$1005,Con_ve!$C$6:$C$1005,$C358,Con_ve!$I$6:$I$1005,"Fechada",Con_ve!$Q$6:$Q$1005,Cad_cl!AT$5))),"",IF($C358="","",SUMIFS(Con_ve!$F$6:$F$1005,Con_ve!$C$6:$C$1005,$C358,Con_ve!$I$6:$I$1005,"Fechada",Con_ve!$Q$6:$Q$1005,Cad_cl!AT$5)))</f>
        <v/>
      </c>
      <c r="AU358" s="134" t="str">
        <f>IF(ISERR(IF($C358="","",SUMIFS(Con_ve!$F$6:$F$1005,Con_ve!$C$6:$C$1005,$C358,Con_ve!$I$6:$I$1005,"Fechada",Con_ve!$Q$6:$Q$1005,Cad_cl!AU$5))),"",IF($C358="","",SUMIFS(Con_ve!$F$6:$F$1005,Con_ve!$C$6:$C$1005,$C358,Con_ve!$I$6:$I$1005,"Fechada",Con_ve!$Q$6:$Q$1005,Cad_cl!AU$5)))</f>
        <v/>
      </c>
      <c r="AV358" s="134" t="str">
        <f>IF(ISERR(IF($C358="","",SUMIFS(Con_ve!$F$6:$F$1005,Con_ve!$C$6:$C$1005,$C358,Con_ve!$I$6:$I$1005,"Fechada",Con_ve!$Q$6:$Q$1005,Cad_cl!AV$5))),"",IF($C358="","",SUMIFS(Con_ve!$F$6:$F$1005,Con_ve!$C$6:$C$1005,$C358,Con_ve!$I$6:$I$1005,"Fechada",Con_ve!$Q$6:$Q$1005,Cad_cl!AV$5)))</f>
        <v/>
      </c>
      <c r="AW358" s="134" t="str">
        <f>IF(ISERR(IF($C358="","",SUMIFS(Con_ve!$F$6:$F$1005,Con_ve!$C$6:$C$1005,$C358,Con_ve!$I$6:$I$1005,"Fechada",Con_ve!$Q$6:$Q$1005,Cad_cl!AW$5))),"",IF($C358="","",SUMIFS(Con_ve!$F$6:$F$1005,Con_ve!$C$6:$C$1005,$C358,Con_ve!$I$6:$I$1005,"Fechada",Con_ve!$Q$6:$Q$1005,Cad_cl!AW$5)))</f>
        <v/>
      </c>
      <c r="AX358" s="134" t="str">
        <f>IF(ISERR(IF($C358="","",SUMIFS(Con_ve!$F$6:$F$1005,Con_ve!$C$6:$C$1005,$C358,Con_ve!$I$6:$I$1005,"Fechada",Con_ve!$Q$6:$Q$1005,Cad_cl!AX$5))),"",IF($C358="","",SUMIFS(Con_ve!$F$6:$F$1005,Con_ve!$C$6:$C$1005,$C358,Con_ve!$I$6:$I$1005,"Fechada",Con_ve!$Q$6:$Q$1005,Cad_cl!AX$5)))</f>
        <v/>
      </c>
      <c r="AY358" s="134" t="str">
        <f>IF(ISERR(IF($C358="","",SUMIFS(Con_ve!$F$6:$F$1005,Con_ve!$C$6:$C$1005,$C358,Con_ve!$I$6:$I$1005,"Fechada",Con_ve!$Q$6:$Q$1005,Cad_cl!AY$5))),"",IF($C358="","",SUMIFS(Con_ve!$F$6:$F$1005,Con_ve!$C$6:$C$1005,$C358,Con_ve!$I$6:$I$1005,"Fechada",Con_ve!$Q$6:$Q$1005,Cad_cl!AY$5)))</f>
        <v/>
      </c>
      <c r="AZ358" s="134" t="str">
        <f>IF(ISERR(IF($C358="","",SUMIFS(Con_ve!$F$6:$F$1005,Con_ve!$C$6:$C$1005,$C358,Con_ve!$I$6:$I$1005,"Fechada",Con_ve!$Q$6:$Q$1005,Cad_cl!AZ$5))),"",IF($C358="","",SUMIFS(Con_ve!$F$6:$F$1005,Con_ve!$C$6:$C$1005,$C358,Con_ve!$I$6:$I$1005,"Fechada",Con_ve!$Q$6:$Q$1005,Cad_cl!AZ$5)))</f>
        <v/>
      </c>
      <c r="BA358" s="134" t="str">
        <f>IF(ISERR(IF($C358="","",SUMIFS(Con_ve!$F$6:$F$1005,Con_ve!$C$6:$C$1005,$C358,Con_ve!$I$6:$I$1005,"Fechada",Con_ve!$Q$6:$Q$1005,Cad_cl!BA$5))),"",IF($C358="","",SUMIFS(Con_ve!$F$6:$F$1005,Con_ve!$C$6:$C$1005,$C358,Con_ve!$I$6:$I$1005,"Fechada",Con_ve!$Q$6:$Q$1005,Cad_cl!BA$5)))</f>
        <v/>
      </c>
      <c r="BB358" s="134">
        <f t="shared" si="15"/>
        <v>0</v>
      </c>
      <c r="BD358" s="134" t="str">
        <f>IF(ISERR(IF($C358="","",SUMIFS(Con_ve!$F$6:$F$1005,Con_ve!$C$6:$C$1005,$C358,Con_ve!$I$6:$I$1005,"Em negociação",Con_ve!$Q$6:$Q$1005,Cad_cl!BD$5))),"",IF($C358="","",SUMIFS(Con_ve!$F$6:$F$1005,Con_ve!$C$6:$C$1005,$C358,Con_ve!$I$6:$I$1005,"Em negociação",Con_ve!$Q$6:$Q$1005,Cad_cl!BD$5)))</f>
        <v/>
      </c>
      <c r="BE358" s="134" t="str">
        <f>IF(ISERR(IF($C358="","",SUMIFS(Con_ve!$F$6:$F$1005,Con_ve!$C$6:$C$1005,$C358,Con_ve!$I$6:$I$1005,"Em negociação",Con_ve!$Q$6:$Q$1005,Cad_cl!BE$5))),"",IF($C358="","",SUMIFS(Con_ve!$F$6:$F$1005,Con_ve!$C$6:$C$1005,$C358,Con_ve!$I$6:$I$1005,"Em negociação",Con_ve!$Q$6:$Q$1005,Cad_cl!BE$5)))</f>
        <v/>
      </c>
      <c r="BF358" s="134" t="str">
        <f>IF(ISERR(IF($C358="","",SUMIFS(Con_ve!$F$6:$F$1005,Con_ve!$C$6:$C$1005,$C358,Con_ve!$I$6:$I$1005,"Em negociação",Con_ve!$Q$6:$Q$1005,Cad_cl!BF$5))),"",IF($C358="","",SUMIFS(Con_ve!$F$6:$F$1005,Con_ve!$C$6:$C$1005,$C358,Con_ve!$I$6:$I$1005,"Em negociação",Con_ve!$Q$6:$Q$1005,Cad_cl!BF$5)))</f>
        <v/>
      </c>
      <c r="BG358" s="134" t="str">
        <f>IF(ISERR(IF($C358="","",SUMIFS(Con_ve!$F$6:$F$1005,Con_ve!$C$6:$C$1005,$C358,Con_ve!$I$6:$I$1005,"Em negociação",Con_ve!$Q$6:$Q$1005,Cad_cl!BG$5))),"",IF($C358="","",SUMIFS(Con_ve!$F$6:$F$1005,Con_ve!$C$6:$C$1005,$C358,Con_ve!$I$6:$I$1005,"Em negociação",Con_ve!$Q$6:$Q$1005,Cad_cl!BG$5)))</f>
        <v/>
      </c>
      <c r="BH358" s="134" t="str">
        <f>IF(ISERR(IF($C358="","",SUMIFS(Con_ve!$F$6:$F$1005,Con_ve!$C$6:$C$1005,$C358,Con_ve!$I$6:$I$1005,"Em negociação",Con_ve!$Q$6:$Q$1005,Cad_cl!BH$5))),"",IF($C358="","",SUMIFS(Con_ve!$F$6:$F$1005,Con_ve!$C$6:$C$1005,$C358,Con_ve!$I$6:$I$1005,"Em negociação",Con_ve!$Q$6:$Q$1005,Cad_cl!BH$5)))</f>
        <v/>
      </c>
      <c r="BI358" s="134" t="str">
        <f>IF(ISERR(IF($C358="","",SUMIFS(Con_ve!$F$6:$F$1005,Con_ve!$C$6:$C$1005,$C358,Con_ve!$I$6:$I$1005,"Em negociação",Con_ve!$Q$6:$Q$1005,Cad_cl!BI$5))),"",IF($C358="","",SUMIFS(Con_ve!$F$6:$F$1005,Con_ve!$C$6:$C$1005,$C358,Con_ve!$I$6:$I$1005,"Em negociação",Con_ve!$Q$6:$Q$1005,Cad_cl!BI$5)))</f>
        <v/>
      </c>
      <c r="BJ358" s="134" t="str">
        <f>IF(ISERR(IF($C358="","",SUMIFS(Con_ve!$F$6:$F$1005,Con_ve!$C$6:$C$1005,$C358,Con_ve!$I$6:$I$1005,"Em negociação",Con_ve!$Q$6:$Q$1005,Cad_cl!BJ$5))),"",IF($C358="","",SUMIFS(Con_ve!$F$6:$F$1005,Con_ve!$C$6:$C$1005,$C358,Con_ve!$I$6:$I$1005,"Em negociação",Con_ve!$Q$6:$Q$1005,Cad_cl!BJ$5)))</f>
        <v/>
      </c>
      <c r="BK358" s="134" t="str">
        <f>IF(ISERR(IF($C358="","",SUMIFS(Con_ve!$F$6:$F$1005,Con_ve!$C$6:$C$1005,$C358,Con_ve!$I$6:$I$1005,"Em negociação",Con_ve!$Q$6:$Q$1005,Cad_cl!BK$5))),"",IF($C358="","",SUMIFS(Con_ve!$F$6:$F$1005,Con_ve!$C$6:$C$1005,$C358,Con_ve!$I$6:$I$1005,"Em negociação",Con_ve!$Q$6:$Q$1005,Cad_cl!BK$5)))</f>
        <v/>
      </c>
      <c r="BL358" s="134" t="str">
        <f>IF(ISERR(IF($C358="","",SUMIFS(Con_ve!$F$6:$F$1005,Con_ve!$C$6:$C$1005,$C358,Con_ve!$I$6:$I$1005,"Em negociação",Con_ve!$Q$6:$Q$1005,Cad_cl!BL$5))),"",IF($C358="","",SUMIFS(Con_ve!$F$6:$F$1005,Con_ve!$C$6:$C$1005,$C358,Con_ve!$I$6:$I$1005,"Em negociação",Con_ve!$Q$6:$Q$1005,Cad_cl!BL$5)))</f>
        <v/>
      </c>
      <c r="BM358" s="134" t="str">
        <f>IF(ISERR(IF($C358="","",SUMIFS(Con_ve!$F$6:$F$1005,Con_ve!$C$6:$C$1005,$C358,Con_ve!$I$6:$I$1005,"Em negociação",Con_ve!$Q$6:$Q$1005,Cad_cl!BM$5))),"",IF($C358="","",SUMIFS(Con_ve!$F$6:$F$1005,Con_ve!$C$6:$C$1005,$C358,Con_ve!$I$6:$I$1005,"Em negociação",Con_ve!$Q$6:$Q$1005,Cad_cl!BM$5)))</f>
        <v/>
      </c>
      <c r="BN358" s="134" t="str">
        <f>IF(ISERR(IF($C358="","",SUMIFS(Con_ve!$F$6:$F$1005,Con_ve!$C$6:$C$1005,$C358,Con_ve!$I$6:$I$1005,"Em negociação",Con_ve!$Q$6:$Q$1005,Cad_cl!BN$5))),"",IF($C358="","",SUMIFS(Con_ve!$F$6:$F$1005,Con_ve!$C$6:$C$1005,$C358,Con_ve!$I$6:$I$1005,"Em negociação",Con_ve!$Q$6:$Q$1005,Cad_cl!BN$5)))</f>
        <v/>
      </c>
      <c r="BO358" s="134" t="str">
        <f>IF(ISERR(IF($C358="","",SUMIFS(Con_ve!$F$6:$F$1005,Con_ve!$C$6:$C$1005,$C358,Con_ve!$I$6:$I$1005,"Em negociação",Con_ve!$Q$6:$Q$1005,Cad_cl!BO$5))),"",IF($C358="","",SUMIFS(Con_ve!$F$6:$F$1005,Con_ve!$C$6:$C$1005,$C358,Con_ve!$I$6:$I$1005,"Em negociação",Con_ve!$Q$6:$Q$1005,Cad_cl!BO$5)))</f>
        <v/>
      </c>
      <c r="BP358" s="134">
        <f t="shared" si="16"/>
        <v>0</v>
      </c>
      <c r="BR358" s="125" t="str">
        <f>IF(ISERR(IF(AND($I358=Re_lo!$E$5,BR$5=VLOOKUP(Re_lo!$H$5,Re_lo!$N$5:$O$16,2,0)),AP358,"")),"",IF(AND($I358=Re_lo!$E$5,BR$5=VLOOKUP(Re_lo!$H$5,Re_lo!$N$5:$O$16,2,0)),AP358,""))</f>
        <v/>
      </c>
      <c r="BS358" s="125" t="str">
        <f>IF(ISERR(IF(AND($I358=Re_lo!$E$5,BS$5=VLOOKUP(Re_lo!$H$5,Re_lo!$N$5:$O$16,2,0)),AQ358,"")),"",IF(AND($I358=Re_lo!$E$5,BS$5=VLOOKUP(Re_lo!$H$5,Re_lo!$N$5:$O$16,2,0)),AQ358,""))</f>
        <v/>
      </c>
      <c r="BT358" s="125" t="str">
        <f>IF(ISERR(IF(AND($I358=Re_lo!$E$5,BT$5=VLOOKUP(Re_lo!$H$5,Re_lo!$N$5:$O$16,2,0)),AR358,"")),"",IF(AND($I358=Re_lo!$E$5,BT$5=VLOOKUP(Re_lo!$H$5,Re_lo!$N$5:$O$16,2,0)),AR358,""))</f>
        <v/>
      </c>
      <c r="BU358" s="125" t="str">
        <f>IF(ISERR(IF(AND($I358=Re_lo!$E$5,BU$5=VLOOKUP(Re_lo!$H$5,Re_lo!$N$5:$O$16,2,0)),AS358,"")),"",IF(AND($I358=Re_lo!$E$5,BU$5=VLOOKUP(Re_lo!$H$5,Re_lo!$N$5:$O$16,2,0)),AS358,""))</f>
        <v/>
      </c>
      <c r="BV358" s="125" t="str">
        <f>IF(ISERR(IF(AND($I358=Re_lo!$E$5,BV$5=VLOOKUP(Re_lo!$H$5,Re_lo!$N$5:$O$16,2,0)),AT358,"")),"",IF(AND($I358=Re_lo!$E$5,BV$5=VLOOKUP(Re_lo!$H$5,Re_lo!$N$5:$O$16,2,0)),AT358,""))</f>
        <v/>
      </c>
      <c r="BW358" s="125" t="str">
        <f>IF(ISERR(IF(AND($I358=Re_lo!$E$5,BW$5=VLOOKUP(Re_lo!$H$5,Re_lo!$N$5:$O$16,2,0)),AU358,"")),"",IF(AND($I358=Re_lo!$E$5,BW$5=VLOOKUP(Re_lo!$H$5,Re_lo!$N$5:$O$16,2,0)),AU358,""))</f>
        <v/>
      </c>
      <c r="BX358" s="125" t="str">
        <f>IF(ISERR(IF(AND($I358=Re_lo!$E$5,BX$5=VLOOKUP(Re_lo!$H$5,Re_lo!$N$5:$O$16,2,0)),AV358,"")),"",IF(AND($I358=Re_lo!$E$5,BX$5=VLOOKUP(Re_lo!$H$5,Re_lo!$N$5:$O$16,2,0)),AV358,""))</f>
        <v/>
      </c>
      <c r="BY358" s="125" t="str">
        <f>IF(ISERR(IF(AND($I358=Re_lo!$E$5,BY$5=VLOOKUP(Re_lo!$H$5,Re_lo!$N$5:$O$16,2,0)),AW358,"")),"",IF(AND($I358=Re_lo!$E$5,BY$5=VLOOKUP(Re_lo!$H$5,Re_lo!$N$5:$O$16,2,0)),AW358,""))</f>
        <v/>
      </c>
      <c r="BZ358" s="125" t="str">
        <f>IF(ISERR(IF(AND($I358=Re_lo!$E$5,BZ$5=VLOOKUP(Re_lo!$H$5,Re_lo!$N$5:$O$16,2,0)),AX358,"")),"",IF(AND($I358=Re_lo!$E$5,BZ$5=VLOOKUP(Re_lo!$H$5,Re_lo!$N$5:$O$16,2,0)),AX358,""))</f>
        <v/>
      </c>
      <c r="CA358" s="125" t="str">
        <f>IF(ISERR(IF(AND($I358=Re_lo!$E$5,CA$5=VLOOKUP(Re_lo!$H$5,Re_lo!$N$5:$O$16,2,0)),AY358,"")),"",IF(AND($I358=Re_lo!$E$5,CA$5=VLOOKUP(Re_lo!$H$5,Re_lo!$N$5:$O$16,2,0)),AY358,""))</f>
        <v/>
      </c>
      <c r="CB358" s="125" t="str">
        <f>IF(ISERR(IF(AND($I358=Re_lo!$E$5,CB$5=VLOOKUP(Re_lo!$H$5,Re_lo!$N$5:$O$16,2,0)),AZ358,"")),"",IF(AND($I358=Re_lo!$E$5,CB$5=VLOOKUP(Re_lo!$H$5,Re_lo!$N$5:$O$16,2,0)),AZ358,""))</f>
        <v/>
      </c>
      <c r="CC358" s="125" t="str">
        <f>IF(ISERR(IF(AND($I358=Re_lo!$E$5,CC$5=VLOOKUP(Re_lo!$H$5,Re_lo!$N$5:$O$16,2,0)),BA358,"")),"",IF(AND($I358=Re_lo!$E$5,CC$5=VLOOKUP(Re_lo!$H$5,Re_lo!$N$5:$O$16,2,0)),BA358,""))</f>
        <v/>
      </c>
      <c r="CD358" s="125" t="str">
        <f>IF(ISERR(IF(AND($I358=Re_lo!$E$5,CD$5=VLOOKUP(Re_lo!$H$5,Re_lo!$N$5:$O$16,2,0)),BB358,"")),"",IF(AND($I358=Re_lo!$E$5,CD$5=VLOOKUP(Re_lo!$H$5,Re_lo!$N$5:$O$16,2,0)),BB358,""))</f>
        <v/>
      </c>
      <c r="CF358" s="125" t="str">
        <f>IF($C358="","",COUNTIFS(Con_ve!$C$6:$C$1005,$C358,Con_ve!$Q$6:$Q$1005,Cad_cl!CF$5))</f>
        <v/>
      </c>
      <c r="CG358" s="125" t="str">
        <f>IF($C358="","",COUNTIFS(Con_ve!$C$6:$C$1005,$C358,Con_ve!$Q$6:$Q$1005,Cad_cl!CG$5))</f>
        <v/>
      </c>
      <c r="CH358" s="125" t="str">
        <f>IF($C358="","",COUNTIFS(Con_ve!$C$6:$C$1005,$C358,Con_ve!$Q$6:$Q$1005,Cad_cl!CH$5))</f>
        <v/>
      </c>
      <c r="CI358" s="125" t="str">
        <f>IF($C358="","",COUNTIFS(Con_ve!$C$6:$C$1005,$C358,Con_ve!$Q$6:$Q$1005,Cad_cl!CI$5))</f>
        <v/>
      </c>
      <c r="CJ358" s="125" t="str">
        <f>IF($C358="","",COUNTIFS(Con_ve!$C$6:$C$1005,$C358,Con_ve!$Q$6:$Q$1005,Cad_cl!CJ$5))</f>
        <v/>
      </c>
      <c r="CK358" s="125" t="str">
        <f>IF($C358="","",COUNTIFS(Con_ve!$C$6:$C$1005,$C358,Con_ve!$Q$6:$Q$1005,Cad_cl!CK$5))</f>
        <v/>
      </c>
      <c r="CL358" s="125" t="str">
        <f>IF($C358="","",COUNTIFS(Con_ve!$C$6:$C$1005,$C358,Con_ve!$Q$6:$Q$1005,Cad_cl!CL$5))</f>
        <v/>
      </c>
      <c r="CM358" s="125" t="str">
        <f>IF($C358="","",COUNTIFS(Con_ve!$C$6:$C$1005,$C358,Con_ve!$Q$6:$Q$1005,Cad_cl!CM$5))</f>
        <v/>
      </c>
      <c r="CN358" s="125" t="str">
        <f>IF($C358="","",COUNTIFS(Con_ve!$C$6:$C$1005,$C358,Con_ve!$Q$6:$Q$1005,Cad_cl!CN$5))</f>
        <v/>
      </c>
      <c r="CO358" s="125" t="str">
        <f>IF($C358="","",COUNTIFS(Con_ve!$C$6:$C$1005,$C358,Con_ve!$Q$6:$Q$1005,Cad_cl!CO$5))</f>
        <v/>
      </c>
      <c r="CP358" s="125" t="str">
        <f>IF($C358="","",COUNTIFS(Con_ve!$C$6:$C$1005,$C358,Con_ve!$Q$6:$Q$1005,Cad_cl!CP$5))</f>
        <v/>
      </c>
      <c r="CQ358" s="125" t="str">
        <f>IF($C358="","",COUNTIFS(Con_ve!$C$6:$C$1005,$C358,Con_ve!$Q$6:$Q$1005,Cad_cl!CQ$5))</f>
        <v/>
      </c>
      <c r="CR358" s="125">
        <f t="shared" si="17"/>
        <v>0</v>
      </c>
    </row>
    <row r="359" spans="3:96" ht="30" customHeight="1">
      <c r="C359" s="153"/>
      <c r="D359" s="153"/>
      <c r="E359" s="154"/>
      <c r="F359" s="153"/>
      <c r="G359" s="155"/>
      <c r="H359" s="153"/>
      <c r="I359" s="153"/>
      <c r="J359" s="132" t="s">
        <v>309</v>
      </c>
      <c r="K359" s="133" t="s">
        <v>309</v>
      </c>
      <c r="L359" s="153"/>
      <c r="M359" s="153"/>
      <c r="N359" s="153"/>
      <c r="O359" s="153"/>
      <c r="P359" s="153"/>
      <c r="Q359" s="153"/>
      <c r="AP359" s="134" t="str">
        <f>IF(ISERR(IF($C359="","",SUMIFS(Con_ve!$F$6:$F$1005,Con_ve!$C$6:$C$1005,$C359,Con_ve!$I$6:$I$1005,"Fechada",Con_ve!$Q$6:$Q$1005,Cad_cl!AP$5))),"",IF($C359="","",SUMIFS(Con_ve!$F$6:$F$1005,Con_ve!$C$6:$C$1005,$C359,Con_ve!$I$6:$I$1005,"Fechada",Con_ve!$Q$6:$Q$1005,Cad_cl!AP$5)))</f>
        <v/>
      </c>
      <c r="AQ359" s="134" t="str">
        <f>IF(ISERR(IF($C359="","",SUMIFS(Con_ve!$F$6:$F$1005,Con_ve!$C$6:$C$1005,$C359,Con_ve!$I$6:$I$1005,"Fechada",Con_ve!$Q$6:$Q$1005,Cad_cl!AQ$5))),"",IF($C359="","",SUMIFS(Con_ve!$F$6:$F$1005,Con_ve!$C$6:$C$1005,$C359,Con_ve!$I$6:$I$1005,"Fechada",Con_ve!$Q$6:$Q$1005,Cad_cl!AQ$5)))</f>
        <v/>
      </c>
      <c r="AR359" s="134" t="str">
        <f>IF(ISERR(IF($C359="","",SUMIFS(Con_ve!$F$6:$F$1005,Con_ve!$C$6:$C$1005,$C359,Con_ve!$I$6:$I$1005,"Fechada",Con_ve!$Q$6:$Q$1005,Cad_cl!AR$5))),"",IF($C359="","",SUMIFS(Con_ve!$F$6:$F$1005,Con_ve!$C$6:$C$1005,$C359,Con_ve!$I$6:$I$1005,"Fechada",Con_ve!$Q$6:$Q$1005,Cad_cl!AR$5)))</f>
        <v/>
      </c>
      <c r="AS359" s="134" t="str">
        <f>IF(ISERR(IF($C359="","",SUMIFS(Con_ve!$F$6:$F$1005,Con_ve!$C$6:$C$1005,$C359,Con_ve!$I$6:$I$1005,"Fechada",Con_ve!$Q$6:$Q$1005,Cad_cl!AS$5))),"",IF($C359="","",SUMIFS(Con_ve!$F$6:$F$1005,Con_ve!$C$6:$C$1005,$C359,Con_ve!$I$6:$I$1005,"Fechada",Con_ve!$Q$6:$Q$1005,Cad_cl!AS$5)))</f>
        <v/>
      </c>
      <c r="AT359" s="134" t="str">
        <f>IF(ISERR(IF($C359="","",SUMIFS(Con_ve!$F$6:$F$1005,Con_ve!$C$6:$C$1005,$C359,Con_ve!$I$6:$I$1005,"Fechada",Con_ve!$Q$6:$Q$1005,Cad_cl!AT$5))),"",IF($C359="","",SUMIFS(Con_ve!$F$6:$F$1005,Con_ve!$C$6:$C$1005,$C359,Con_ve!$I$6:$I$1005,"Fechada",Con_ve!$Q$6:$Q$1005,Cad_cl!AT$5)))</f>
        <v/>
      </c>
      <c r="AU359" s="134" t="str">
        <f>IF(ISERR(IF($C359="","",SUMIFS(Con_ve!$F$6:$F$1005,Con_ve!$C$6:$C$1005,$C359,Con_ve!$I$6:$I$1005,"Fechada",Con_ve!$Q$6:$Q$1005,Cad_cl!AU$5))),"",IF($C359="","",SUMIFS(Con_ve!$F$6:$F$1005,Con_ve!$C$6:$C$1005,$C359,Con_ve!$I$6:$I$1005,"Fechada",Con_ve!$Q$6:$Q$1005,Cad_cl!AU$5)))</f>
        <v/>
      </c>
      <c r="AV359" s="134" t="str">
        <f>IF(ISERR(IF($C359="","",SUMIFS(Con_ve!$F$6:$F$1005,Con_ve!$C$6:$C$1005,$C359,Con_ve!$I$6:$I$1005,"Fechada",Con_ve!$Q$6:$Q$1005,Cad_cl!AV$5))),"",IF($C359="","",SUMIFS(Con_ve!$F$6:$F$1005,Con_ve!$C$6:$C$1005,$C359,Con_ve!$I$6:$I$1005,"Fechada",Con_ve!$Q$6:$Q$1005,Cad_cl!AV$5)))</f>
        <v/>
      </c>
      <c r="AW359" s="134" t="str">
        <f>IF(ISERR(IF($C359="","",SUMIFS(Con_ve!$F$6:$F$1005,Con_ve!$C$6:$C$1005,$C359,Con_ve!$I$6:$I$1005,"Fechada",Con_ve!$Q$6:$Q$1005,Cad_cl!AW$5))),"",IF($C359="","",SUMIFS(Con_ve!$F$6:$F$1005,Con_ve!$C$6:$C$1005,$C359,Con_ve!$I$6:$I$1005,"Fechada",Con_ve!$Q$6:$Q$1005,Cad_cl!AW$5)))</f>
        <v/>
      </c>
      <c r="AX359" s="134" t="str">
        <f>IF(ISERR(IF($C359="","",SUMIFS(Con_ve!$F$6:$F$1005,Con_ve!$C$6:$C$1005,$C359,Con_ve!$I$6:$I$1005,"Fechada",Con_ve!$Q$6:$Q$1005,Cad_cl!AX$5))),"",IF($C359="","",SUMIFS(Con_ve!$F$6:$F$1005,Con_ve!$C$6:$C$1005,$C359,Con_ve!$I$6:$I$1005,"Fechada",Con_ve!$Q$6:$Q$1005,Cad_cl!AX$5)))</f>
        <v/>
      </c>
      <c r="AY359" s="134" t="str">
        <f>IF(ISERR(IF($C359="","",SUMIFS(Con_ve!$F$6:$F$1005,Con_ve!$C$6:$C$1005,$C359,Con_ve!$I$6:$I$1005,"Fechada",Con_ve!$Q$6:$Q$1005,Cad_cl!AY$5))),"",IF($C359="","",SUMIFS(Con_ve!$F$6:$F$1005,Con_ve!$C$6:$C$1005,$C359,Con_ve!$I$6:$I$1005,"Fechada",Con_ve!$Q$6:$Q$1005,Cad_cl!AY$5)))</f>
        <v/>
      </c>
      <c r="AZ359" s="134" t="str">
        <f>IF(ISERR(IF($C359="","",SUMIFS(Con_ve!$F$6:$F$1005,Con_ve!$C$6:$C$1005,$C359,Con_ve!$I$6:$I$1005,"Fechada",Con_ve!$Q$6:$Q$1005,Cad_cl!AZ$5))),"",IF($C359="","",SUMIFS(Con_ve!$F$6:$F$1005,Con_ve!$C$6:$C$1005,$C359,Con_ve!$I$6:$I$1005,"Fechada",Con_ve!$Q$6:$Q$1005,Cad_cl!AZ$5)))</f>
        <v/>
      </c>
      <c r="BA359" s="134" t="str">
        <f>IF(ISERR(IF($C359="","",SUMIFS(Con_ve!$F$6:$F$1005,Con_ve!$C$6:$C$1005,$C359,Con_ve!$I$6:$I$1005,"Fechada",Con_ve!$Q$6:$Q$1005,Cad_cl!BA$5))),"",IF($C359="","",SUMIFS(Con_ve!$F$6:$F$1005,Con_ve!$C$6:$C$1005,$C359,Con_ve!$I$6:$I$1005,"Fechada",Con_ve!$Q$6:$Q$1005,Cad_cl!BA$5)))</f>
        <v/>
      </c>
      <c r="BB359" s="134">
        <f t="shared" si="15"/>
        <v>0</v>
      </c>
      <c r="BD359" s="134" t="str">
        <f>IF(ISERR(IF($C359="","",SUMIFS(Con_ve!$F$6:$F$1005,Con_ve!$C$6:$C$1005,$C359,Con_ve!$I$6:$I$1005,"Em negociação",Con_ve!$Q$6:$Q$1005,Cad_cl!BD$5))),"",IF($C359="","",SUMIFS(Con_ve!$F$6:$F$1005,Con_ve!$C$6:$C$1005,$C359,Con_ve!$I$6:$I$1005,"Em negociação",Con_ve!$Q$6:$Q$1005,Cad_cl!BD$5)))</f>
        <v/>
      </c>
      <c r="BE359" s="134" t="str">
        <f>IF(ISERR(IF($C359="","",SUMIFS(Con_ve!$F$6:$F$1005,Con_ve!$C$6:$C$1005,$C359,Con_ve!$I$6:$I$1005,"Em negociação",Con_ve!$Q$6:$Q$1005,Cad_cl!BE$5))),"",IF($C359="","",SUMIFS(Con_ve!$F$6:$F$1005,Con_ve!$C$6:$C$1005,$C359,Con_ve!$I$6:$I$1005,"Em negociação",Con_ve!$Q$6:$Q$1005,Cad_cl!BE$5)))</f>
        <v/>
      </c>
      <c r="BF359" s="134" t="str">
        <f>IF(ISERR(IF($C359="","",SUMIFS(Con_ve!$F$6:$F$1005,Con_ve!$C$6:$C$1005,$C359,Con_ve!$I$6:$I$1005,"Em negociação",Con_ve!$Q$6:$Q$1005,Cad_cl!BF$5))),"",IF($C359="","",SUMIFS(Con_ve!$F$6:$F$1005,Con_ve!$C$6:$C$1005,$C359,Con_ve!$I$6:$I$1005,"Em negociação",Con_ve!$Q$6:$Q$1005,Cad_cl!BF$5)))</f>
        <v/>
      </c>
      <c r="BG359" s="134" t="str">
        <f>IF(ISERR(IF($C359="","",SUMIFS(Con_ve!$F$6:$F$1005,Con_ve!$C$6:$C$1005,$C359,Con_ve!$I$6:$I$1005,"Em negociação",Con_ve!$Q$6:$Q$1005,Cad_cl!BG$5))),"",IF($C359="","",SUMIFS(Con_ve!$F$6:$F$1005,Con_ve!$C$6:$C$1005,$C359,Con_ve!$I$6:$I$1005,"Em negociação",Con_ve!$Q$6:$Q$1005,Cad_cl!BG$5)))</f>
        <v/>
      </c>
      <c r="BH359" s="134" t="str">
        <f>IF(ISERR(IF($C359="","",SUMIFS(Con_ve!$F$6:$F$1005,Con_ve!$C$6:$C$1005,$C359,Con_ve!$I$6:$I$1005,"Em negociação",Con_ve!$Q$6:$Q$1005,Cad_cl!BH$5))),"",IF($C359="","",SUMIFS(Con_ve!$F$6:$F$1005,Con_ve!$C$6:$C$1005,$C359,Con_ve!$I$6:$I$1005,"Em negociação",Con_ve!$Q$6:$Q$1005,Cad_cl!BH$5)))</f>
        <v/>
      </c>
      <c r="BI359" s="134" t="str">
        <f>IF(ISERR(IF($C359="","",SUMIFS(Con_ve!$F$6:$F$1005,Con_ve!$C$6:$C$1005,$C359,Con_ve!$I$6:$I$1005,"Em negociação",Con_ve!$Q$6:$Q$1005,Cad_cl!BI$5))),"",IF($C359="","",SUMIFS(Con_ve!$F$6:$F$1005,Con_ve!$C$6:$C$1005,$C359,Con_ve!$I$6:$I$1005,"Em negociação",Con_ve!$Q$6:$Q$1005,Cad_cl!BI$5)))</f>
        <v/>
      </c>
      <c r="BJ359" s="134" t="str">
        <f>IF(ISERR(IF($C359="","",SUMIFS(Con_ve!$F$6:$F$1005,Con_ve!$C$6:$C$1005,$C359,Con_ve!$I$6:$I$1005,"Em negociação",Con_ve!$Q$6:$Q$1005,Cad_cl!BJ$5))),"",IF($C359="","",SUMIFS(Con_ve!$F$6:$F$1005,Con_ve!$C$6:$C$1005,$C359,Con_ve!$I$6:$I$1005,"Em negociação",Con_ve!$Q$6:$Q$1005,Cad_cl!BJ$5)))</f>
        <v/>
      </c>
      <c r="BK359" s="134" t="str">
        <f>IF(ISERR(IF($C359="","",SUMIFS(Con_ve!$F$6:$F$1005,Con_ve!$C$6:$C$1005,$C359,Con_ve!$I$6:$I$1005,"Em negociação",Con_ve!$Q$6:$Q$1005,Cad_cl!BK$5))),"",IF($C359="","",SUMIFS(Con_ve!$F$6:$F$1005,Con_ve!$C$6:$C$1005,$C359,Con_ve!$I$6:$I$1005,"Em negociação",Con_ve!$Q$6:$Q$1005,Cad_cl!BK$5)))</f>
        <v/>
      </c>
      <c r="BL359" s="134" t="str">
        <f>IF(ISERR(IF($C359="","",SUMIFS(Con_ve!$F$6:$F$1005,Con_ve!$C$6:$C$1005,$C359,Con_ve!$I$6:$I$1005,"Em negociação",Con_ve!$Q$6:$Q$1005,Cad_cl!BL$5))),"",IF($C359="","",SUMIFS(Con_ve!$F$6:$F$1005,Con_ve!$C$6:$C$1005,$C359,Con_ve!$I$6:$I$1005,"Em negociação",Con_ve!$Q$6:$Q$1005,Cad_cl!BL$5)))</f>
        <v/>
      </c>
      <c r="BM359" s="134" t="str">
        <f>IF(ISERR(IF($C359="","",SUMIFS(Con_ve!$F$6:$F$1005,Con_ve!$C$6:$C$1005,$C359,Con_ve!$I$6:$I$1005,"Em negociação",Con_ve!$Q$6:$Q$1005,Cad_cl!BM$5))),"",IF($C359="","",SUMIFS(Con_ve!$F$6:$F$1005,Con_ve!$C$6:$C$1005,$C359,Con_ve!$I$6:$I$1005,"Em negociação",Con_ve!$Q$6:$Q$1005,Cad_cl!BM$5)))</f>
        <v/>
      </c>
      <c r="BN359" s="134" t="str">
        <f>IF(ISERR(IF($C359="","",SUMIFS(Con_ve!$F$6:$F$1005,Con_ve!$C$6:$C$1005,$C359,Con_ve!$I$6:$I$1005,"Em negociação",Con_ve!$Q$6:$Q$1005,Cad_cl!BN$5))),"",IF($C359="","",SUMIFS(Con_ve!$F$6:$F$1005,Con_ve!$C$6:$C$1005,$C359,Con_ve!$I$6:$I$1005,"Em negociação",Con_ve!$Q$6:$Q$1005,Cad_cl!BN$5)))</f>
        <v/>
      </c>
      <c r="BO359" s="134" t="str">
        <f>IF(ISERR(IF($C359="","",SUMIFS(Con_ve!$F$6:$F$1005,Con_ve!$C$6:$C$1005,$C359,Con_ve!$I$6:$I$1005,"Em negociação",Con_ve!$Q$6:$Q$1005,Cad_cl!BO$5))),"",IF($C359="","",SUMIFS(Con_ve!$F$6:$F$1005,Con_ve!$C$6:$C$1005,$C359,Con_ve!$I$6:$I$1005,"Em negociação",Con_ve!$Q$6:$Q$1005,Cad_cl!BO$5)))</f>
        <v/>
      </c>
      <c r="BP359" s="134">
        <f t="shared" si="16"/>
        <v>0</v>
      </c>
      <c r="BR359" s="125" t="str">
        <f>IF(ISERR(IF(AND($I359=Re_lo!$E$5,BR$5=VLOOKUP(Re_lo!$H$5,Re_lo!$N$5:$O$16,2,0)),AP359,"")),"",IF(AND($I359=Re_lo!$E$5,BR$5=VLOOKUP(Re_lo!$H$5,Re_lo!$N$5:$O$16,2,0)),AP359,""))</f>
        <v/>
      </c>
      <c r="BS359" s="125" t="str">
        <f>IF(ISERR(IF(AND($I359=Re_lo!$E$5,BS$5=VLOOKUP(Re_lo!$H$5,Re_lo!$N$5:$O$16,2,0)),AQ359,"")),"",IF(AND($I359=Re_lo!$E$5,BS$5=VLOOKUP(Re_lo!$H$5,Re_lo!$N$5:$O$16,2,0)),AQ359,""))</f>
        <v/>
      </c>
      <c r="BT359" s="125" t="str">
        <f>IF(ISERR(IF(AND($I359=Re_lo!$E$5,BT$5=VLOOKUP(Re_lo!$H$5,Re_lo!$N$5:$O$16,2,0)),AR359,"")),"",IF(AND($I359=Re_lo!$E$5,BT$5=VLOOKUP(Re_lo!$H$5,Re_lo!$N$5:$O$16,2,0)),AR359,""))</f>
        <v/>
      </c>
      <c r="BU359" s="125" t="str">
        <f>IF(ISERR(IF(AND($I359=Re_lo!$E$5,BU$5=VLOOKUP(Re_lo!$H$5,Re_lo!$N$5:$O$16,2,0)),AS359,"")),"",IF(AND($I359=Re_lo!$E$5,BU$5=VLOOKUP(Re_lo!$H$5,Re_lo!$N$5:$O$16,2,0)),AS359,""))</f>
        <v/>
      </c>
      <c r="BV359" s="125" t="str">
        <f>IF(ISERR(IF(AND($I359=Re_lo!$E$5,BV$5=VLOOKUP(Re_lo!$H$5,Re_lo!$N$5:$O$16,2,0)),AT359,"")),"",IF(AND($I359=Re_lo!$E$5,BV$5=VLOOKUP(Re_lo!$H$5,Re_lo!$N$5:$O$16,2,0)),AT359,""))</f>
        <v/>
      </c>
      <c r="BW359" s="125" t="str">
        <f>IF(ISERR(IF(AND($I359=Re_lo!$E$5,BW$5=VLOOKUP(Re_lo!$H$5,Re_lo!$N$5:$O$16,2,0)),AU359,"")),"",IF(AND($I359=Re_lo!$E$5,BW$5=VLOOKUP(Re_lo!$H$5,Re_lo!$N$5:$O$16,2,0)),AU359,""))</f>
        <v/>
      </c>
      <c r="BX359" s="125" t="str">
        <f>IF(ISERR(IF(AND($I359=Re_lo!$E$5,BX$5=VLOOKUP(Re_lo!$H$5,Re_lo!$N$5:$O$16,2,0)),AV359,"")),"",IF(AND($I359=Re_lo!$E$5,BX$5=VLOOKUP(Re_lo!$H$5,Re_lo!$N$5:$O$16,2,0)),AV359,""))</f>
        <v/>
      </c>
      <c r="BY359" s="125" t="str">
        <f>IF(ISERR(IF(AND($I359=Re_lo!$E$5,BY$5=VLOOKUP(Re_lo!$H$5,Re_lo!$N$5:$O$16,2,0)),AW359,"")),"",IF(AND($I359=Re_lo!$E$5,BY$5=VLOOKUP(Re_lo!$H$5,Re_lo!$N$5:$O$16,2,0)),AW359,""))</f>
        <v/>
      </c>
      <c r="BZ359" s="125" t="str">
        <f>IF(ISERR(IF(AND($I359=Re_lo!$E$5,BZ$5=VLOOKUP(Re_lo!$H$5,Re_lo!$N$5:$O$16,2,0)),AX359,"")),"",IF(AND($I359=Re_lo!$E$5,BZ$5=VLOOKUP(Re_lo!$H$5,Re_lo!$N$5:$O$16,2,0)),AX359,""))</f>
        <v/>
      </c>
      <c r="CA359" s="125" t="str">
        <f>IF(ISERR(IF(AND($I359=Re_lo!$E$5,CA$5=VLOOKUP(Re_lo!$H$5,Re_lo!$N$5:$O$16,2,0)),AY359,"")),"",IF(AND($I359=Re_lo!$E$5,CA$5=VLOOKUP(Re_lo!$H$5,Re_lo!$N$5:$O$16,2,0)),AY359,""))</f>
        <v/>
      </c>
      <c r="CB359" s="125" t="str">
        <f>IF(ISERR(IF(AND($I359=Re_lo!$E$5,CB$5=VLOOKUP(Re_lo!$H$5,Re_lo!$N$5:$O$16,2,0)),AZ359,"")),"",IF(AND($I359=Re_lo!$E$5,CB$5=VLOOKUP(Re_lo!$H$5,Re_lo!$N$5:$O$16,2,0)),AZ359,""))</f>
        <v/>
      </c>
      <c r="CC359" s="125" t="str">
        <f>IF(ISERR(IF(AND($I359=Re_lo!$E$5,CC$5=VLOOKUP(Re_lo!$H$5,Re_lo!$N$5:$O$16,2,0)),BA359,"")),"",IF(AND($I359=Re_lo!$E$5,CC$5=VLOOKUP(Re_lo!$H$5,Re_lo!$N$5:$O$16,2,0)),BA359,""))</f>
        <v/>
      </c>
      <c r="CD359" s="125" t="str">
        <f>IF(ISERR(IF(AND($I359=Re_lo!$E$5,CD$5=VLOOKUP(Re_lo!$H$5,Re_lo!$N$5:$O$16,2,0)),BB359,"")),"",IF(AND($I359=Re_lo!$E$5,CD$5=VLOOKUP(Re_lo!$H$5,Re_lo!$N$5:$O$16,2,0)),BB359,""))</f>
        <v/>
      </c>
      <c r="CF359" s="125" t="str">
        <f>IF($C359="","",COUNTIFS(Con_ve!$C$6:$C$1005,$C359,Con_ve!$Q$6:$Q$1005,Cad_cl!CF$5))</f>
        <v/>
      </c>
      <c r="CG359" s="125" t="str">
        <f>IF($C359="","",COUNTIFS(Con_ve!$C$6:$C$1005,$C359,Con_ve!$Q$6:$Q$1005,Cad_cl!CG$5))</f>
        <v/>
      </c>
      <c r="CH359" s="125" t="str">
        <f>IF($C359="","",COUNTIFS(Con_ve!$C$6:$C$1005,$C359,Con_ve!$Q$6:$Q$1005,Cad_cl!CH$5))</f>
        <v/>
      </c>
      <c r="CI359" s="125" t="str">
        <f>IF($C359="","",COUNTIFS(Con_ve!$C$6:$C$1005,$C359,Con_ve!$Q$6:$Q$1005,Cad_cl!CI$5))</f>
        <v/>
      </c>
      <c r="CJ359" s="125" t="str">
        <f>IF($C359="","",COUNTIFS(Con_ve!$C$6:$C$1005,$C359,Con_ve!$Q$6:$Q$1005,Cad_cl!CJ$5))</f>
        <v/>
      </c>
      <c r="CK359" s="125" t="str">
        <f>IF($C359="","",COUNTIFS(Con_ve!$C$6:$C$1005,$C359,Con_ve!$Q$6:$Q$1005,Cad_cl!CK$5))</f>
        <v/>
      </c>
      <c r="CL359" s="125" t="str">
        <f>IF($C359="","",COUNTIFS(Con_ve!$C$6:$C$1005,$C359,Con_ve!$Q$6:$Q$1005,Cad_cl!CL$5))</f>
        <v/>
      </c>
      <c r="CM359" s="125" t="str">
        <f>IF($C359="","",COUNTIFS(Con_ve!$C$6:$C$1005,$C359,Con_ve!$Q$6:$Q$1005,Cad_cl!CM$5))</f>
        <v/>
      </c>
      <c r="CN359" s="125" t="str">
        <f>IF($C359="","",COUNTIFS(Con_ve!$C$6:$C$1005,$C359,Con_ve!$Q$6:$Q$1005,Cad_cl!CN$5))</f>
        <v/>
      </c>
      <c r="CO359" s="125" t="str">
        <f>IF($C359="","",COUNTIFS(Con_ve!$C$6:$C$1005,$C359,Con_ve!$Q$6:$Q$1005,Cad_cl!CO$5))</f>
        <v/>
      </c>
      <c r="CP359" s="125" t="str">
        <f>IF($C359="","",COUNTIFS(Con_ve!$C$6:$C$1005,$C359,Con_ve!$Q$6:$Q$1005,Cad_cl!CP$5))</f>
        <v/>
      </c>
      <c r="CQ359" s="125" t="str">
        <f>IF($C359="","",COUNTIFS(Con_ve!$C$6:$C$1005,$C359,Con_ve!$Q$6:$Q$1005,Cad_cl!CQ$5))</f>
        <v/>
      </c>
      <c r="CR359" s="125">
        <f t="shared" si="17"/>
        <v>0</v>
      </c>
    </row>
    <row r="360" spans="3:96" ht="30" customHeight="1">
      <c r="C360" s="153"/>
      <c r="D360" s="153"/>
      <c r="E360" s="154"/>
      <c r="F360" s="153"/>
      <c r="G360" s="155"/>
      <c r="H360" s="153"/>
      <c r="I360" s="153"/>
      <c r="J360" s="132" t="s">
        <v>309</v>
      </c>
      <c r="K360" s="133" t="s">
        <v>309</v>
      </c>
      <c r="L360" s="153"/>
      <c r="M360" s="153"/>
      <c r="N360" s="153"/>
      <c r="O360" s="153"/>
      <c r="P360" s="153"/>
      <c r="Q360" s="153"/>
      <c r="AP360" s="134" t="str">
        <f>IF(ISERR(IF($C360="","",SUMIFS(Con_ve!$F$6:$F$1005,Con_ve!$C$6:$C$1005,$C360,Con_ve!$I$6:$I$1005,"Fechada",Con_ve!$Q$6:$Q$1005,Cad_cl!AP$5))),"",IF($C360="","",SUMIFS(Con_ve!$F$6:$F$1005,Con_ve!$C$6:$C$1005,$C360,Con_ve!$I$6:$I$1005,"Fechada",Con_ve!$Q$6:$Q$1005,Cad_cl!AP$5)))</f>
        <v/>
      </c>
      <c r="AQ360" s="134" t="str">
        <f>IF(ISERR(IF($C360="","",SUMIFS(Con_ve!$F$6:$F$1005,Con_ve!$C$6:$C$1005,$C360,Con_ve!$I$6:$I$1005,"Fechada",Con_ve!$Q$6:$Q$1005,Cad_cl!AQ$5))),"",IF($C360="","",SUMIFS(Con_ve!$F$6:$F$1005,Con_ve!$C$6:$C$1005,$C360,Con_ve!$I$6:$I$1005,"Fechada",Con_ve!$Q$6:$Q$1005,Cad_cl!AQ$5)))</f>
        <v/>
      </c>
      <c r="AR360" s="134" t="str">
        <f>IF(ISERR(IF($C360="","",SUMIFS(Con_ve!$F$6:$F$1005,Con_ve!$C$6:$C$1005,$C360,Con_ve!$I$6:$I$1005,"Fechada",Con_ve!$Q$6:$Q$1005,Cad_cl!AR$5))),"",IF($C360="","",SUMIFS(Con_ve!$F$6:$F$1005,Con_ve!$C$6:$C$1005,$C360,Con_ve!$I$6:$I$1005,"Fechada",Con_ve!$Q$6:$Q$1005,Cad_cl!AR$5)))</f>
        <v/>
      </c>
      <c r="AS360" s="134" t="str">
        <f>IF(ISERR(IF($C360="","",SUMIFS(Con_ve!$F$6:$F$1005,Con_ve!$C$6:$C$1005,$C360,Con_ve!$I$6:$I$1005,"Fechada",Con_ve!$Q$6:$Q$1005,Cad_cl!AS$5))),"",IF($C360="","",SUMIFS(Con_ve!$F$6:$F$1005,Con_ve!$C$6:$C$1005,$C360,Con_ve!$I$6:$I$1005,"Fechada",Con_ve!$Q$6:$Q$1005,Cad_cl!AS$5)))</f>
        <v/>
      </c>
      <c r="AT360" s="134" t="str">
        <f>IF(ISERR(IF($C360="","",SUMIFS(Con_ve!$F$6:$F$1005,Con_ve!$C$6:$C$1005,$C360,Con_ve!$I$6:$I$1005,"Fechada",Con_ve!$Q$6:$Q$1005,Cad_cl!AT$5))),"",IF($C360="","",SUMIFS(Con_ve!$F$6:$F$1005,Con_ve!$C$6:$C$1005,$C360,Con_ve!$I$6:$I$1005,"Fechada",Con_ve!$Q$6:$Q$1005,Cad_cl!AT$5)))</f>
        <v/>
      </c>
      <c r="AU360" s="134" t="str">
        <f>IF(ISERR(IF($C360="","",SUMIFS(Con_ve!$F$6:$F$1005,Con_ve!$C$6:$C$1005,$C360,Con_ve!$I$6:$I$1005,"Fechada",Con_ve!$Q$6:$Q$1005,Cad_cl!AU$5))),"",IF($C360="","",SUMIFS(Con_ve!$F$6:$F$1005,Con_ve!$C$6:$C$1005,$C360,Con_ve!$I$6:$I$1005,"Fechada",Con_ve!$Q$6:$Q$1005,Cad_cl!AU$5)))</f>
        <v/>
      </c>
      <c r="AV360" s="134" t="str">
        <f>IF(ISERR(IF($C360="","",SUMIFS(Con_ve!$F$6:$F$1005,Con_ve!$C$6:$C$1005,$C360,Con_ve!$I$6:$I$1005,"Fechada",Con_ve!$Q$6:$Q$1005,Cad_cl!AV$5))),"",IF($C360="","",SUMIFS(Con_ve!$F$6:$F$1005,Con_ve!$C$6:$C$1005,$C360,Con_ve!$I$6:$I$1005,"Fechada",Con_ve!$Q$6:$Q$1005,Cad_cl!AV$5)))</f>
        <v/>
      </c>
      <c r="AW360" s="134" t="str">
        <f>IF(ISERR(IF($C360="","",SUMIFS(Con_ve!$F$6:$F$1005,Con_ve!$C$6:$C$1005,$C360,Con_ve!$I$6:$I$1005,"Fechada",Con_ve!$Q$6:$Q$1005,Cad_cl!AW$5))),"",IF($C360="","",SUMIFS(Con_ve!$F$6:$F$1005,Con_ve!$C$6:$C$1005,$C360,Con_ve!$I$6:$I$1005,"Fechada",Con_ve!$Q$6:$Q$1005,Cad_cl!AW$5)))</f>
        <v/>
      </c>
      <c r="AX360" s="134" t="str">
        <f>IF(ISERR(IF($C360="","",SUMIFS(Con_ve!$F$6:$F$1005,Con_ve!$C$6:$C$1005,$C360,Con_ve!$I$6:$I$1005,"Fechada",Con_ve!$Q$6:$Q$1005,Cad_cl!AX$5))),"",IF($C360="","",SUMIFS(Con_ve!$F$6:$F$1005,Con_ve!$C$6:$C$1005,$C360,Con_ve!$I$6:$I$1005,"Fechada",Con_ve!$Q$6:$Q$1005,Cad_cl!AX$5)))</f>
        <v/>
      </c>
      <c r="AY360" s="134" t="str">
        <f>IF(ISERR(IF($C360="","",SUMIFS(Con_ve!$F$6:$F$1005,Con_ve!$C$6:$C$1005,$C360,Con_ve!$I$6:$I$1005,"Fechada",Con_ve!$Q$6:$Q$1005,Cad_cl!AY$5))),"",IF($C360="","",SUMIFS(Con_ve!$F$6:$F$1005,Con_ve!$C$6:$C$1005,$C360,Con_ve!$I$6:$I$1005,"Fechada",Con_ve!$Q$6:$Q$1005,Cad_cl!AY$5)))</f>
        <v/>
      </c>
      <c r="AZ360" s="134" t="str">
        <f>IF(ISERR(IF($C360="","",SUMIFS(Con_ve!$F$6:$F$1005,Con_ve!$C$6:$C$1005,$C360,Con_ve!$I$6:$I$1005,"Fechada",Con_ve!$Q$6:$Q$1005,Cad_cl!AZ$5))),"",IF($C360="","",SUMIFS(Con_ve!$F$6:$F$1005,Con_ve!$C$6:$C$1005,$C360,Con_ve!$I$6:$I$1005,"Fechada",Con_ve!$Q$6:$Q$1005,Cad_cl!AZ$5)))</f>
        <v/>
      </c>
      <c r="BA360" s="134" t="str">
        <f>IF(ISERR(IF($C360="","",SUMIFS(Con_ve!$F$6:$F$1005,Con_ve!$C$6:$C$1005,$C360,Con_ve!$I$6:$I$1005,"Fechada",Con_ve!$Q$6:$Q$1005,Cad_cl!BA$5))),"",IF($C360="","",SUMIFS(Con_ve!$F$6:$F$1005,Con_ve!$C$6:$C$1005,$C360,Con_ve!$I$6:$I$1005,"Fechada",Con_ve!$Q$6:$Q$1005,Cad_cl!BA$5)))</f>
        <v/>
      </c>
      <c r="BB360" s="134">
        <f t="shared" si="15"/>
        <v>0</v>
      </c>
      <c r="BD360" s="134" t="str">
        <f>IF(ISERR(IF($C360="","",SUMIFS(Con_ve!$F$6:$F$1005,Con_ve!$C$6:$C$1005,$C360,Con_ve!$I$6:$I$1005,"Em negociação",Con_ve!$Q$6:$Q$1005,Cad_cl!BD$5))),"",IF($C360="","",SUMIFS(Con_ve!$F$6:$F$1005,Con_ve!$C$6:$C$1005,$C360,Con_ve!$I$6:$I$1005,"Em negociação",Con_ve!$Q$6:$Q$1005,Cad_cl!BD$5)))</f>
        <v/>
      </c>
      <c r="BE360" s="134" t="str">
        <f>IF(ISERR(IF($C360="","",SUMIFS(Con_ve!$F$6:$F$1005,Con_ve!$C$6:$C$1005,$C360,Con_ve!$I$6:$I$1005,"Em negociação",Con_ve!$Q$6:$Q$1005,Cad_cl!BE$5))),"",IF($C360="","",SUMIFS(Con_ve!$F$6:$F$1005,Con_ve!$C$6:$C$1005,$C360,Con_ve!$I$6:$I$1005,"Em negociação",Con_ve!$Q$6:$Q$1005,Cad_cl!BE$5)))</f>
        <v/>
      </c>
      <c r="BF360" s="134" t="str">
        <f>IF(ISERR(IF($C360="","",SUMIFS(Con_ve!$F$6:$F$1005,Con_ve!$C$6:$C$1005,$C360,Con_ve!$I$6:$I$1005,"Em negociação",Con_ve!$Q$6:$Q$1005,Cad_cl!BF$5))),"",IF($C360="","",SUMIFS(Con_ve!$F$6:$F$1005,Con_ve!$C$6:$C$1005,$C360,Con_ve!$I$6:$I$1005,"Em negociação",Con_ve!$Q$6:$Q$1005,Cad_cl!BF$5)))</f>
        <v/>
      </c>
      <c r="BG360" s="134" t="str">
        <f>IF(ISERR(IF($C360="","",SUMIFS(Con_ve!$F$6:$F$1005,Con_ve!$C$6:$C$1005,$C360,Con_ve!$I$6:$I$1005,"Em negociação",Con_ve!$Q$6:$Q$1005,Cad_cl!BG$5))),"",IF($C360="","",SUMIFS(Con_ve!$F$6:$F$1005,Con_ve!$C$6:$C$1005,$C360,Con_ve!$I$6:$I$1005,"Em negociação",Con_ve!$Q$6:$Q$1005,Cad_cl!BG$5)))</f>
        <v/>
      </c>
      <c r="BH360" s="134" t="str">
        <f>IF(ISERR(IF($C360="","",SUMIFS(Con_ve!$F$6:$F$1005,Con_ve!$C$6:$C$1005,$C360,Con_ve!$I$6:$I$1005,"Em negociação",Con_ve!$Q$6:$Q$1005,Cad_cl!BH$5))),"",IF($C360="","",SUMIFS(Con_ve!$F$6:$F$1005,Con_ve!$C$6:$C$1005,$C360,Con_ve!$I$6:$I$1005,"Em negociação",Con_ve!$Q$6:$Q$1005,Cad_cl!BH$5)))</f>
        <v/>
      </c>
      <c r="BI360" s="134" t="str">
        <f>IF(ISERR(IF($C360="","",SUMIFS(Con_ve!$F$6:$F$1005,Con_ve!$C$6:$C$1005,$C360,Con_ve!$I$6:$I$1005,"Em negociação",Con_ve!$Q$6:$Q$1005,Cad_cl!BI$5))),"",IF($C360="","",SUMIFS(Con_ve!$F$6:$F$1005,Con_ve!$C$6:$C$1005,$C360,Con_ve!$I$6:$I$1005,"Em negociação",Con_ve!$Q$6:$Q$1005,Cad_cl!BI$5)))</f>
        <v/>
      </c>
      <c r="BJ360" s="134" t="str">
        <f>IF(ISERR(IF($C360="","",SUMIFS(Con_ve!$F$6:$F$1005,Con_ve!$C$6:$C$1005,$C360,Con_ve!$I$6:$I$1005,"Em negociação",Con_ve!$Q$6:$Q$1005,Cad_cl!BJ$5))),"",IF($C360="","",SUMIFS(Con_ve!$F$6:$F$1005,Con_ve!$C$6:$C$1005,$C360,Con_ve!$I$6:$I$1005,"Em negociação",Con_ve!$Q$6:$Q$1005,Cad_cl!BJ$5)))</f>
        <v/>
      </c>
      <c r="BK360" s="134" t="str">
        <f>IF(ISERR(IF($C360="","",SUMIFS(Con_ve!$F$6:$F$1005,Con_ve!$C$6:$C$1005,$C360,Con_ve!$I$6:$I$1005,"Em negociação",Con_ve!$Q$6:$Q$1005,Cad_cl!BK$5))),"",IF($C360="","",SUMIFS(Con_ve!$F$6:$F$1005,Con_ve!$C$6:$C$1005,$C360,Con_ve!$I$6:$I$1005,"Em negociação",Con_ve!$Q$6:$Q$1005,Cad_cl!BK$5)))</f>
        <v/>
      </c>
      <c r="BL360" s="134" t="str">
        <f>IF(ISERR(IF($C360="","",SUMIFS(Con_ve!$F$6:$F$1005,Con_ve!$C$6:$C$1005,$C360,Con_ve!$I$6:$I$1005,"Em negociação",Con_ve!$Q$6:$Q$1005,Cad_cl!BL$5))),"",IF($C360="","",SUMIFS(Con_ve!$F$6:$F$1005,Con_ve!$C$6:$C$1005,$C360,Con_ve!$I$6:$I$1005,"Em negociação",Con_ve!$Q$6:$Q$1005,Cad_cl!BL$5)))</f>
        <v/>
      </c>
      <c r="BM360" s="134" t="str">
        <f>IF(ISERR(IF($C360="","",SUMIFS(Con_ve!$F$6:$F$1005,Con_ve!$C$6:$C$1005,$C360,Con_ve!$I$6:$I$1005,"Em negociação",Con_ve!$Q$6:$Q$1005,Cad_cl!BM$5))),"",IF($C360="","",SUMIFS(Con_ve!$F$6:$F$1005,Con_ve!$C$6:$C$1005,$C360,Con_ve!$I$6:$I$1005,"Em negociação",Con_ve!$Q$6:$Q$1005,Cad_cl!BM$5)))</f>
        <v/>
      </c>
      <c r="BN360" s="134" t="str">
        <f>IF(ISERR(IF($C360="","",SUMIFS(Con_ve!$F$6:$F$1005,Con_ve!$C$6:$C$1005,$C360,Con_ve!$I$6:$I$1005,"Em negociação",Con_ve!$Q$6:$Q$1005,Cad_cl!BN$5))),"",IF($C360="","",SUMIFS(Con_ve!$F$6:$F$1005,Con_ve!$C$6:$C$1005,$C360,Con_ve!$I$6:$I$1005,"Em negociação",Con_ve!$Q$6:$Q$1005,Cad_cl!BN$5)))</f>
        <v/>
      </c>
      <c r="BO360" s="134" t="str">
        <f>IF(ISERR(IF($C360="","",SUMIFS(Con_ve!$F$6:$F$1005,Con_ve!$C$6:$C$1005,$C360,Con_ve!$I$6:$I$1005,"Em negociação",Con_ve!$Q$6:$Q$1005,Cad_cl!BO$5))),"",IF($C360="","",SUMIFS(Con_ve!$F$6:$F$1005,Con_ve!$C$6:$C$1005,$C360,Con_ve!$I$6:$I$1005,"Em negociação",Con_ve!$Q$6:$Q$1005,Cad_cl!BO$5)))</f>
        <v/>
      </c>
      <c r="BP360" s="134">
        <f t="shared" si="16"/>
        <v>0</v>
      </c>
      <c r="BR360" s="125" t="str">
        <f>IF(ISERR(IF(AND($I360=Re_lo!$E$5,BR$5=VLOOKUP(Re_lo!$H$5,Re_lo!$N$5:$O$16,2,0)),AP360,"")),"",IF(AND($I360=Re_lo!$E$5,BR$5=VLOOKUP(Re_lo!$H$5,Re_lo!$N$5:$O$16,2,0)),AP360,""))</f>
        <v/>
      </c>
      <c r="BS360" s="125" t="str">
        <f>IF(ISERR(IF(AND($I360=Re_lo!$E$5,BS$5=VLOOKUP(Re_lo!$H$5,Re_lo!$N$5:$O$16,2,0)),AQ360,"")),"",IF(AND($I360=Re_lo!$E$5,BS$5=VLOOKUP(Re_lo!$H$5,Re_lo!$N$5:$O$16,2,0)),AQ360,""))</f>
        <v/>
      </c>
      <c r="BT360" s="125" t="str">
        <f>IF(ISERR(IF(AND($I360=Re_lo!$E$5,BT$5=VLOOKUP(Re_lo!$H$5,Re_lo!$N$5:$O$16,2,0)),AR360,"")),"",IF(AND($I360=Re_lo!$E$5,BT$5=VLOOKUP(Re_lo!$H$5,Re_lo!$N$5:$O$16,2,0)),AR360,""))</f>
        <v/>
      </c>
      <c r="BU360" s="125" t="str">
        <f>IF(ISERR(IF(AND($I360=Re_lo!$E$5,BU$5=VLOOKUP(Re_lo!$H$5,Re_lo!$N$5:$O$16,2,0)),AS360,"")),"",IF(AND($I360=Re_lo!$E$5,BU$5=VLOOKUP(Re_lo!$H$5,Re_lo!$N$5:$O$16,2,0)),AS360,""))</f>
        <v/>
      </c>
      <c r="BV360" s="125" t="str">
        <f>IF(ISERR(IF(AND($I360=Re_lo!$E$5,BV$5=VLOOKUP(Re_lo!$H$5,Re_lo!$N$5:$O$16,2,0)),AT360,"")),"",IF(AND($I360=Re_lo!$E$5,BV$5=VLOOKUP(Re_lo!$H$5,Re_lo!$N$5:$O$16,2,0)),AT360,""))</f>
        <v/>
      </c>
      <c r="BW360" s="125" t="str">
        <f>IF(ISERR(IF(AND($I360=Re_lo!$E$5,BW$5=VLOOKUP(Re_lo!$H$5,Re_lo!$N$5:$O$16,2,0)),AU360,"")),"",IF(AND($I360=Re_lo!$E$5,BW$5=VLOOKUP(Re_lo!$H$5,Re_lo!$N$5:$O$16,2,0)),AU360,""))</f>
        <v/>
      </c>
      <c r="BX360" s="125" t="str">
        <f>IF(ISERR(IF(AND($I360=Re_lo!$E$5,BX$5=VLOOKUP(Re_lo!$H$5,Re_lo!$N$5:$O$16,2,0)),AV360,"")),"",IF(AND($I360=Re_lo!$E$5,BX$5=VLOOKUP(Re_lo!$H$5,Re_lo!$N$5:$O$16,2,0)),AV360,""))</f>
        <v/>
      </c>
      <c r="BY360" s="125" t="str">
        <f>IF(ISERR(IF(AND($I360=Re_lo!$E$5,BY$5=VLOOKUP(Re_lo!$H$5,Re_lo!$N$5:$O$16,2,0)),AW360,"")),"",IF(AND($I360=Re_lo!$E$5,BY$5=VLOOKUP(Re_lo!$H$5,Re_lo!$N$5:$O$16,2,0)),AW360,""))</f>
        <v/>
      </c>
      <c r="BZ360" s="125" t="str">
        <f>IF(ISERR(IF(AND($I360=Re_lo!$E$5,BZ$5=VLOOKUP(Re_lo!$H$5,Re_lo!$N$5:$O$16,2,0)),AX360,"")),"",IF(AND($I360=Re_lo!$E$5,BZ$5=VLOOKUP(Re_lo!$H$5,Re_lo!$N$5:$O$16,2,0)),AX360,""))</f>
        <v/>
      </c>
      <c r="CA360" s="125" t="str">
        <f>IF(ISERR(IF(AND($I360=Re_lo!$E$5,CA$5=VLOOKUP(Re_lo!$H$5,Re_lo!$N$5:$O$16,2,0)),AY360,"")),"",IF(AND($I360=Re_lo!$E$5,CA$5=VLOOKUP(Re_lo!$H$5,Re_lo!$N$5:$O$16,2,0)),AY360,""))</f>
        <v/>
      </c>
      <c r="CB360" s="125" t="str">
        <f>IF(ISERR(IF(AND($I360=Re_lo!$E$5,CB$5=VLOOKUP(Re_lo!$H$5,Re_lo!$N$5:$O$16,2,0)),AZ360,"")),"",IF(AND($I360=Re_lo!$E$5,CB$5=VLOOKUP(Re_lo!$H$5,Re_lo!$N$5:$O$16,2,0)),AZ360,""))</f>
        <v/>
      </c>
      <c r="CC360" s="125" t="str">
        <f>IF(ISERR(IF(AND($I360=Re_lo!$E$5,CC$5=VLOOKUP(Re_lo!$H$5,Re_lo!$N$5:$O$16,2,0)),BA360,"")),"",IF(AND($I360=Re_lo!$E$5,CC$5=VLOOKUP(Re_lo!$H$5,Re_lo!$N$5:$O$16,2,0)),BA360,""))</f>
        <v/>
      </c>
      <c r="CD360" s="125" t="str">
        <f>IF(ISERR(IF(AND($I360=Re_lo!$E$5,CD$5=VLOOKUP(Re_lo!$H$5,Re_lo!$N$5:$O$16,2,0)),BB360,"")),"",IF(AND($I360=Re_lo!$E$5,CD$5=VLOOKUP(Re_lo!$H$5,Re_lo!$N$5:$O$16,2,0)),BB360,""))</f>
        <v/>
      </c>
      <c r="CF360" s="125" t="str">
        <f>IF($C360="","",COUNTIFS(Con_ve!$C$6:$C$1005,$C360,Con_ve!$Q$6:$Q$1005,Cad_cl!CF$5))</f>
        <v/>
      </c>
      <c r="CG360" s="125" t="str">
        <f>IF($C360="","",COUNTIFS(Con_ve!$C$6:$C$1005,$C360,Con_ve!$Q$6:$Q$1005,Cad_cl!CG$5))</f>
        <v/>
      </c>
      <c r="CH360" s="125" t="str">
        <f>IF($C360="","",COUNTIFS(Con_ve!$C$6:$C$1005,$C360,Con_ve!$Q$6:$Q$1005,Cad_cl!CH$5))</f>
        <v/>
      </c>
      <c r="CI360" s="125" t="str">
        <f>IF($C360="","",COUNTIFS(Con_ve!$C$6:$C$1005,$C360,Con_ve!$Q$6:$Q$1005,Cad_cl!CI$5))</f>
        <v/>
      </c>
      <c r="CJ360" s="125" t="str">
        <f>IF($C360="","",COUNTIFS(Con_ve!$C$6:$C$1005,$C360,Con_ve!$Q$6:$Q$1005,Cad_cl!CJ$5))</f>
        <v/>
      </c>
      <c r="CK360" s="125" t="str">
        <f>IF($C360="","",COUNTIFS(Con_ve!$C$6:$C$1005,$C360,Con_ve!$Q$6:$Q$1005,Cad_cl!CK$5))</f>
        <v/>
      </c>
      <c r="CL360" s="125" t="str">
        <f>IF($C360="","",COUNTIFS(Con_ve!$C$6:$C$1005,$C360,Con_ve!$Q$6:$Q$1005,Cad_cl!CL$5))</f>
        <v/>
      </c>
      <c r="CM360" s="125" t="str">
        <f>IF($C360="","",COUNTIFS(Con_ve!$C$6:$C$1005,$C360,Con_ve!$Q$6:$Q$1005,Cad_cl!CM$5))</f>
        <v/>
      </c>
      <c r="CN360" s="125" t="str">
        <f>IF($C360="","",COUNTIFS(Con_ve!$C$6:$C$1005,$C360,Con_ve!$Q$6:$Q$1005,Cad_cl!CN$5))</f>
        <v/>
      </c>
      <c r="CO360" s="125" t="str">
        <f>IF($C360="","",COUNTIFS(Con_ve!$C$6:$C$1005,$C360,Con_ve!$Q$6:$Q$1005,Cad_cl!CO$5))</f>
        <v/>
      </c>
      <c r="CP360" s="125" t="str">
        <f>IF($C360="","",COUNTIFS(Con_ve!$C$6:$C$1005,$C360,Con_ve!$Q$6:$Q$1005,Cad_cl!CP$5))</f>
        <v/>
      </c>
      <c r="CQ360" s="125" t="str">
        <f>IF($C360="","",COUNTIFS(Con_ve!$C$6:$C$1005,$C360,Con_ve!$Q$6:$Q$1005,Cad_cl!CQ$5))</f>
        <v/>
      </c>
      <c r="CR360" s="125">
        <f t="shared" si="17"/>
        <v>0</v>
      </c>
    </row>
    <row r="361" spans="3:96" ht="30" customHeight="1">
      <c r="C361" s="153"/>
      <c r="D361" s="153"/>
      <c r="E361" s="154"/>
      <c r="F361" s="153"/>
      <c r="G361" s="155"/>
      <c r="H361" s="153"/>
      <c r="I361" s="153"/>
      <c r="J361" s="132" t="s">
        <v>309</v>
      </c>
      <c r="K361" s="133" t="s">
        <v>309</v>
      </c>
      <c r="L361" s="153"/>
      <c r="M361" s="153"/>
      <c r="N361" s="153"/>
      <c r="O361" s="153"/>
      <c r="P361" s="153"/>
      <c r="Q361" s="153"/>
      <c r="AP361" s="134" t="str">
        <f>IF(ISERR(IF($C361="","",SUMIFS(Con_ve!$F$6:$F$1005,Con_ve!$C$6:$C$1005,$C361,Con_ve!$I$6:$I$1005,"Fechada",Con_ve!$Q$6:$Q$1005,Cad_cl!AP$5))),"",IF($C361="","",SUMIFS(Con_ve!$F$6:$F$1005,Con_ve!$C$6:$C$1005,$C361,Con_ve!$I$6:$I$1005,"Fechada",Con_ve!$Q$6:$Q$1005,Cad_cl!AP$5)))</f>
        <v/>
      </c>
      <c r="AQ361" s="134" t="str">
        <f>IF(ISERR(IF($C361="","",SUMIFS(Con_ve!$F$6:$F$1005,Con_ve!$C$6:$C$1005,$C361,Con_ve!$I$6:$I$1005,"Fechada",Con_ve!$Q$6:$Q$1005,Cad_cl!AQ$5))),"",IF($C361="","",SUMIFS(Con_ve!$F$6:$F$1005,Con_ve!$C$6:$C$1005,$C361,Con_ve!$I$6:$I$1005,"Fechada",Con_ve!$Q$6:$Q$1005,Cad_cl!AQ$5)))</f>
        <v/>
      </c>
      <c r="AR361" s="134" t="str">
        <f>IF(ISERR(IF($C361="","",SUMIFS(Con_ve!$F$6:$F$1005,Con_ve!$C$6:$C$1005,$C361,Con_ve!$I$6:$I$1005,"Fechada",Con_ve!$Q$6:$Q$1005,Cad_cl!AR$5))),"",IF($C361="","",SUMIFS(Con_ve!$F$6:$F$1005,Con_ve!$C$6:$C$1005,$C361,Con_ve!$I$6:$I$1005,"Fechada",Con_ve!$Q$6:$Q$1005,Cad_cl!AR$5)))</f>
        <v/>
      </c>
      <c r="AS361" s="134" t="str">
        <f>IF(ISERR(IF($C361="","",SUMIFS(Con_ve!$F$6:$F$1005,Con_ve!$C$6:$C$1005,$C361,Con_ve!$I$6:$I$1005,"Fechada",Con_ve!$Q$6:$Q$1005,Cad_cl!AS$5))),"",IF($C361="","",SUMIFS(Con_ve!$F$6:$F$1005,Con_ve!$C$6:$C$1005,$C361,Con_ve!$I$6:$I$1005,"Fechada",Con_ve!$Q$6:$Q$1005,Cad_cl!AS$5)))</f>
        <v/>
      </c>
      <c r="AT361" s="134" t="str">
        <f>IF(ISERR(IF($C361="","",SUMIFS(Con_ve!$F$6:$F$1005,Con_ve!$C$6:$C$1005,$C361,Con_ve!$I$6:$I$1005,"Fechada",Con_ve!$Q$6:$Q$1005,Cad_cl!AT$5))),"",IF($C361="","",SUMIFS(Con_ve!$F$6:$F$1005,Con_ve!$C$6:$C$1005,$C361,Con_ve!$I$6:$I$1005,"Fechada",Con_ve!$Q$6:$Q$1005,Cad_cl!AT$5)))</f>
        <v/>
      </c>
      <c r="AU361" s="134" t="str">
        <f>IF(ISERR(IF($C361="","",SUMIFS(Con_ve!$F$6:$F$1005,Con_ve!$C$6:$C$1005,$C361,Con_ve!$I$6:$I$1005,"Fechada",Con_ve!$Q$6:$Q$1005,Cad_cl!AU$5))),"",IF($C361="","",SUMIFS(Con_ve!$F$6:$F$1005,Con_ve!$C$6:$C$1005,$C361,Con_ve!$I$6:$I$1005,"Fechada",Con_ve!$Q$6:$Q$1005,Cad_cl!AU$5)))</f>
        <v/>
      </c>
      <c r="AV361" s="134" t="str">
        <f>IF(ISERR(IF($C361="","",SUMIFS(Con_ve!$F$6:$F$1005,Con_ve!$C$6:$C$1005,$C361,Con_ve!$I$6:$I$1005,"Fechada",Con_ve!$Q$6:$Q$1005,Cad_cl!AV$5))),"",IF($C361="","",SUMIFS(Con_ve!$F$6:$F$1005,Con_ve!$C$6:$C$1005,$C361,Con_ve!$I$6:$I$1005,"Fechada",Con_ve!$Q$6:$Q$1005,Cad_cl!AV$5)))</f>
        <v/>
      </c>
      <c r="AW361" s="134" t="str">
        <f>IF(ISERR(IF($C361="","",SUMIFS(Con_ve!$F$6:$F$1005,Con_ve!$C$6:$C$1005,$C361,Con_ve!$I$6:$I$1005,"Fechada",Con_ve!$Q$6:$Q$1005,Cad_cl!AW$5))),"",IF($C361="","",SUMIFS(Con_ve!$F$6:$F$1005,Con_ve!$C$6:$C$1005,$C361,Con_ve!$I$6:$I$1005,"Fechada",Con_ve!$Q$6:$Q$1005,Cad_cl!AW$5)))</f>
        <v/>
      </c>
      <c r="AX361" s="134" t="str">
        <f>IF(ISERR(IF($C361="","",SUMIFS(Con_ve!$F$6:$F$1005,Con_ve!$C$6:$C$1005,$C361,Con_ve!$I$6:$I$1005,"Fechada",Con_ve!$Q$6:$Q$1005,Cad_cl!AX$5))),"",IF($C361="","",SUMIFS(Con_ve!$F$6:$F$1005,Con_ve!$C$6:$C$1005,$C361,Con_ve!$I$6:$I$1005,"Fechada",Con_ve!$Q$6:$Q$1005,Cad_cl!AX$5)))</f>
        <v/>
      </c>
      <c r="AY361" s="134" t="str">
        <f>IF(ISERR(IF($C361="","",SUMIFS(Con_ve!$F$6:$F$1005,Con_ve!$C$6:$C$1005,$C361,Con_ve!$I$6:$I$1005,"Fechada",Con_ve!$Q$6:$Q$1005,Cad_cl!AY$5))),"",IF($C361="","",SUMIFS(Con_ve!$F$6:$F$1005,Con_ve!$C$6:$C$1005,$C361,Con_ve!$I$6:$I$1005,"Fechada",Con_ve!$Q$6:$Q$1005,Cad_cl!AY$5)))</f>
        <v/>
      </c>
      <c r="AZ361" s="134" t="str">
        <f>IF(ISERR(IF($C361="","",SUMIFS(Con_ve!$F$6:$F$1005,Con_ve!$C$6:$C$1005,$C361,Con_ve!$I$6:$I$1005,"Fechada",Con_ve!$Q$6:$Q$1005,Cad_cl!AZ$5))),"",IF($C361="","",SUMIFS(Con_ve!$F$6:$F$1005,Con_ve!$C$6:$C$1005,$C361,Con_ve!$I$6:$I$1005,"Fechada",Con_ve!$Q$6:$Q$1005,Cad_cl!AZ$5)))</f>
        <v/>
      </c>
      <c r="BA361" s="134" t="str">
        <f>IF(ISERR(IF($C361="","",SUMIFS(Con_ve!$F$6:$F$1005,Con_ve!$C$6:$C$1005,$C361,Con_ve!$I$6:$I$1005,"Fechada",Con_ve!$Q$6:$Q$1005,Cad_cl!BA$5))),"",IF($C361="","",SUMIFS(Con_ve!$F$6:$F$1005,Con_ve!$C$6:$C$1005,$C361,Con_ve!$I$6:$I$1005,"Fechada",Con_ve!$Q$6:$Q$1005,Cad_cl!BA$5)))</f>
        <v/>
      </c>
      <c r="BB361" s="134">
        <f t="shared" si="15"/>
        <v>0</v>
      </c>
      <c r="BD361" s="134" t="str">
        <f>IF(ISERR(IF($C361="","",SUMIFS(Con_ve!$F$6:$F$1005,Con_ve!$C$6:$C$1005,$C361,Con_ve!$I$6:$I$1005,"Em negociação",Con_ve!$Q$6:$Q$1005,Cad_cl!BD$5))),"",IF($C361="","",SUMIFS(Con_ve!$F$6:$F$1005,Con_ve!$C$6:$C$1005,$C361,Con_ve!$I$6:$I$1005,"Em negociação",Con_ve!$Q$6:$Q$1005,Cad_cl!BD$5)))</f>
        <v/>
      </c>
      <c r="BE361" s="134" t="str">
        <f>IF(ISERR(IF($C361="","",SUMIFS(Con_ve!$F$6:$F$1005,Con_ve!$C$6:$C$1005,$C361,Con_ve!$I$6:$I$1005,"Em negociação",Con_ve!$Q$6:$Q$1005,Cad_cl!BE$5))),"",IF($C361="","",SUMIFS(Con_ve!$F$6:$F$1005,Con_ve!$C$6:$C$1005,$C361,Con_ve!$I$6:$I$1005,"Em negociação",Con_ve!$Q$6:$Q$1005,Cad_cl!BE$5)))</f>
        <v/>
      </c>
      <c r="BF361" s="134" t="str">
        <f>IF(ISERR(IF($C361="","",SUMIFS(Con_ve!$F$6:$F$1005,Con_ve!$C$6:$C$1005,$C361,Con_ve!$I$6:$I$1005,"Em negociação",Con_ve!$Q$6:$Q$1005,Cad_cl!BF$5))),"",IF($C361="","",SUMIFS(Con_ve!$F$6:$F$1005,Con_ve!$C$6:$C$1005,$C361,Con_ve!$I$6:$I$1005,"Em negociação",Con_ve!$Q$6:$Q$1005,Cad_cl!BF$5)))</f>
        <v/>
      </c>
      <c r="BG361" s="134" t="str">
        <f>IF(ISERR(IF($C361="","",SUMIFS(Con_ve!$F$6:$F$1005,Con_ve!$C$6:$C$1005,$C361,Con_ve!$I$6:$I$1005,"Em negociação",Con_ve!$Q$6:$Q$1005,Cad_cl!BG$5))),"",IF($C361="","",SUMIFS(Con_ve!$F$6:$F$1005,Con_ve!$C$6:$C$1005,$C361,Con_ve!$I$6:$I$1005,"Em negociação",Con_ve!$Q$6:$Q$1005,Cad_cl!BG$5)))</f>
        <v/>
      </c>
      <c r="BH361" s="134" t="str">
        <f>IF(ISERR(IF($C361="","",SUMIFS(Con_ve!$F$6:$F$1005,Con_ve!$C$6:$C$1005,$C361,Con_ve!$I$6:$I$1005,"Em negociação",Con_ve!$Q$6:$Q$1005,Cad_cl!BH$5))),"",IF($C361="","",SUMIFS(Con_ve!$F$6:$F$1005,Con_ve!$C$6:$C$1005,$C361,Con_ve!$I$6:$I$1005,"Em negociação",Con_ve!$Q$6:$Q$1005,Cad_cl!BH$5)))</f>
        <v/>
      </c>
      <c r="BI361" s="134" t="str">
        <f>IF(ISERR(IF($C361="","",SUMIFS(Con_ve!$F$6:$F$1005,Con_ve!$C$6:$C$1005,$C361,Con_ve!$I$6:$I$1005,"Em negociação",Con_ve!$Q$6:$Q$1005,Cad_cl!BI$5))),"",IF($C361="","",SUMIFS(Con_ve!$F$6:$F$1005,Con_ve!$C$6:$C$1005,$C361,Con_ve!$I$6:$I$1005,"Em negociação",Con_ve!$Q$6:$Q$1005,Cad_cl!BI$5)))</f>
        <v/>
      </c>
      <c r="BJ361" s="134" t="str">
        <f>IF(ISERR(IF($C361="","",SUMIFS(Con_ve!$F$6:$F$1005,Con_ve!$C$6:$C$1005,$C361,Con_ve!$I$6:$I$1005,"Em negociação",Con_ve!$Q$6:$Q$1005,Cad_cl!BJ$5))),"",IF($C361="","",SUMIFS(Con_ve!$F$6:$F$1005,Con_ve!$C$6:$C$1005,$C361,Con_ve!$I$6:$I$1005,"Em negociação",Con_ve!$Q$6:$Q$1005,Cad_cl!BJ$5)))</f>
        <v/>
      </c>
      <c r="BK361" s="134" t="str">
        <f>IF(ISERR(IF($C361="","",SUMIFS(Con_ve!$F$6:$F$1005,Con_ve!$C$6:$C$1005,$C361,Con_ve!$I$6:$I$1005,"Em negociação",Con_ve!$Q$6:$Q$1005,Cad_cl!BK$5))),"",IF($C361="","",SUMIFS(Con_ve!$F$6:$F$1005,Con_ve!$C$6:$C$1005,$C361,Con_ve!$I$6:$I$1005,"Em negociação",Con_ve!$Q$6:$Q$1005,Cad_cl!BK$5)))</f>
        <v/>
      </c>
      <c r="BL361" s="134" t="str">
        <f>IF(ISERR(IF($C361="","",SUMIFS(Con_ve!$F$6:$F$1005,Con_ve!$C$6:$C$1005,$C361,Con_ve!$I$6:$I$1005,"Em negociação",Con_ve!$Q$6:$Q$1005,Cad_cl!BL$5))),"",IF($C361="","",SUMIFS(Con_ve!$F$6:$F$1005,Con_ve!$C$6:$C$1005,$C361,Con_ve!$I$6:$I$1005,"Em negociação",Con_ve!$Q$6:$Q$1005,Cad_cl!BL$5)))</f>
        <v/>
      </c>
      <c r="BM361" s="134" t="str">
        <f>IF(ISERR(IF($C361="","",SUMIFS(Con_ve!$F$6:$F$1005,Con_ve!$C$6:$C$1005,$C361,Con_ve!$I$6:$I$1005,"Em negociação",Con_ve!$Q$6:$Q$1005,Cad_cl!BM$5))),"",IF($C361="","",SUMIFS(Con_ve!$F$6:$F$1005,Con_ve!$C$6:$C$1005,$C361,Con_ve!$I$6:$I$1005,"Em negociação",Con_ve!$Q$6:$Q$1005,Cad_cl!BM$5)))</f>
        <v/>
      </c>
      <c r="BN361" s="134" t="str">
        <f>IF(ISERR(IF($C361="","",SUMIFS(Con_ve!$F$6:$F$1005,Con_ve!$C$6:$C$1005,$C361,Con_ve!$I$6:$I$1005,"Em negociação",Con_ve!$Q$6:$Q$1005,Cad_cl!BN$5))),"",IF($C361="","",SUMIFS(Con_ve!$F$6:$F$1005,Con_ve!$C$6:$C$1005,$C361,Con_ve!$I$6:$I$1005,"Em negociação",Con_ve!$Q$6:$Q$1005,Cad_cl!BN$5)))</f>
        <v/>
      </c>
      <c r="BO361" s="134" t="str">
        <f>IF(ISERR(IF($C361="","",SUMIFS(Con_ve!$F$6:$F$1005,Con_ve!$C$6:$C$1005,$C361,Con_ve!$I$6:$I$1005,"Em negociação",Con_ve!$Q$6:$Q$1005,Cad_cl!BO$5))),"",IF($C361="","",SUMIFS(Con_ve!$F$6:$F$1005,Con_ve!$C$6:$C$1005,$C361,Con_ve!$I$6:$I$1005,"Em negociação",Con_ve!$Q$6:$Q$1005,Cad_cl!BO$5)))</f>
        <v/>
      </c>
      <c r="BP361" s="134">
        <f t="shared" si="16"/>
        <v>0</v>
      </c>
      <c r="BR361" s="125" t="str">
        <f>IF(ISERR(IF(AND($I361=Re_lo!$E$5,BR$5=VLOOKUP(Re_lo!$H$5,Re_lo!$N$5:$O$16,2,0)),AP361,"")),"",IF(AND($I361=Re_lo!$E$5,BR$5=VLOOKUP(Re_lo!$H$5,Re_lo!$N$5:$O$16,2,0)),AP361,""))</f>
        <v/>
      </c>
      <c r="BS361" s="125" t="str">
        <f>IF(ISERR(IF(AND($I361=Re_lo!$E$5,BS$5=VLOOKUP(Re_lo!$H$5,Re_lo!$N$5:$O$16,2,0)),AQ361,"")),"",IF(AND($I361=Re_lo!$E$5,BS$5=VLOOKUP(Re_lo!$H$5,Re_lo!$N$5:$O$16,2,0)),AQ361,""))</f>
        <v/>
      </c>
      <c r="BT361" s="125" t="str">
        <f>IF(ISERR(IF(AND($I361=Re_lo!$E$5,BT$5=VLOOKUP(Re_lo!$H$5,Re_lo!$N$5:$O$16,2,0)),AR361,"")),"",IF(AND($I361=Re_lo!$E$5,BT$5=VLOOKUP(Re_lo!$H$5,Re_lo!$N$5:$O$16,2,0)),AR361,""))</f>
        <v/>
      </c>
      <c r="BU361" s="125" t="str">
        <f>IF(ISERR(IF(AND($I361=Re_lo!$E$5,BU$5=VLOOKUP(Re_lo!$H$5,Re_lo!$N$5:$O$16,2,0)),AS361,"")),"",IF(AND($I361=Re_lo!$E$5,BU$5=VLOOKUP(Re_lo!$H$5,Re_lo!$N$5:$O$16,2,0)),AS361,""))</f>
        <v/>
      </c>
      <c r="BV361" s="125" t="str">
        <f>IF(ISERR(IF(AND($I361=Re_lo!$E$5,BV$5=VLOOKUP(Re_lo!$H$5,Re_lo!$N$5:$O$16,2,0)),AT361,"")),"",IF(AND($I361=Re_lo!$E$5,BV$5=VLOOKUP(Re_lo!$H$5,Re_lo!$N$5:$O$16,2,0)),AT361,""))</f>
        <v/>
      </c>
      <c r="BW361" s="125" t="str">
        <f>IF(ISERR(IF(AND($I361=Re_lo!$E$5,BW$5=VLOOKUP(Re_lo!$H$5,Re_lo!$N$5:$O$16,2,0)),AU361,"")),"",IF(AND($I361=Re_lo!$E$5,BW$5=VLOOKUP(Re_lo!$H$5,Re_lo!$N$5:$O$16,2,0)),AU361,""))</f>
        <v/>
      </c>
      <c r="BX361" s="125" t="str">
        <f>IF(ISERR(IF(AND($I361=Re_lo!$E$5,BX$5=VLOOKUP(Re_lo!$H$5,Re_lo!$N$5:$O$16,2,0)),AV361,"")),"",IF(AND($I361=Re_lo!$E$5,BX$5=VLOOKUP(Re_lo!$H$5,Re_lo!$N$5:$O$16,2,0)),AV361,""))</f>
        <v/>
      </c>
      <c r="BY361" s="125" t="str">
        <f>IF(ISERR(IF(AND($I361=Re_lo!$E$5,BY$5=VLOOKUP(Re_lo!$H$5,Re_lo!$N$5:$O$16,2,0)),AW361,"")),"",IF(AND($I361=Re_lo!$E$5,BY$5=VLOOKUP(Re_lo!$H$5,Re_lo!$N$5:$O$16,2,0)),AW361,""))</f>
        <v/>
      </c>
      <c r="BZ361" s="125" t="str">
        <f>IF(ISERR(IF(AND($I361=Re_lo!$E$5,BZ$5=VLOOKUP(Re_lo!$H$5,Re_lo!$N$5:$O$16,2,0)),AX361,"")),"",IF(AND($I361=Re_lo!$E$5,BZ$5=VLOOKUP(Re_lo!$H$5,Re_lo!$N$5:$O$16,2,0)),AX361,""))</f>
        <v/>
      </c>
      <c r="CA361" s="125" t="str">
        <f>IF(ISERR(IF(AND($I361=Re_lo!$E$5,CA$5=VLOOKUP(Re_lo!$H$5,Re_lo!$N$5:$O$16,2,0)),AY361,"")),"",IF(AND($I361=Re_lo!$E$5,CA$5=VLOOKUP(Re_lo!$H$5,Re_lo!$N$5:$O$16,2,0)),AY361,""))</f>
        <v/>
      </c>
      <c r="CB361" s="125" t="str">
        <f>IF(ISERR(IF(AND($I361=Re_lo!$E$5,CB$5=VLOOKUP(Re_lo!$H$5,Re_lo!$N$5:$O$16,2,0)),AZ361,"")),"",IF(AND($I361=Re_lo!$E$5,CB$5=VLOOKUP(Re_lo!$H$5,Re_lo!$N$5:$O$16,2,0)),AZ361,""))</f>
        <v/>
      </c>
      <c r="CC361" s="125" t="str">
        <f>IF(ISERR(IF(AND($I361=Re_lo!$E$5,CC$5=VLOOKUP(Re_lo!$H$5,Re_lo!$N$5:$O$16,2,0)),BA361,"")),"",IF(AND($I361=Re_lo!$E$5,CC$5=VLOOKUP(Re_lo!$H$5,Re_lo!$N$5:$O$16,2,0)),BA361,""))</f>
        <v/>
      </c>
      <c r="CD361" s="125" t="str">
        <f>IF(ISERR(IF(AND($I361=Re_lo!$E$5,CD$5=VLOOKUP(Re_lo!$H$5,Re_lo!$N$5:$O$16,2,0)),BB361,"")),"",IF(AND($I361=Re_lo!$E$5,CD$5=VLOOKUP(Re_lo!$H$5,Re_lo!$N$5:$O$16,2,0)),BB361,""))</f>
        <v/>
      </c>
      <c r="CF361" s="125" t="str">
        <f>IF($C361="","",COUNTIFS(Con_ve!$C$6:$C$1005,$C361,Con_ve!$Q$6:$Q$1005,Cad_cl!CF$5))</f>
        <v/>
      </c>
      <c r="CG361" s="125" t="str">
        <f>IF($C361="","",COUNTIFS(Con_ve!$C$6:$C$1005,$C361,Con_ve!$Q$6:$Q$1005,Cad_cl!CG$5))</f>
        <v/>
      </c>
      <c r="CH361" s="125" t="str">
        <f>IF($C361="","",COUNTIFS(Con_ve!$C$6:$C$1005,$C361,Con_ve!$Q$6:$Q$1005,Cad_cl!CH$5))</f>
        <v/>
      </c>
      <c r="CI361" s="125" t="str">
        <f>IF($C361="","",COUNTIFS(Con_ve!$C$6:$C$1005,$C361,Con_ve!$Q$6:$Q$1005,Cad_cl!CI$5))</f>
        <v/>
      </c>
      <c r="CJ361" s="125" t="str">
        <f>IF($C361="","",COUNTIFS(Con_ve!$C$6:$C$1005,$C361,Con_ve!$Q$6:$Q$1005,Cad_cl!CJ$5))</f>
        <v/>
      </c>
      <c r="CK361" s="125" t="str">
        <f>IF($C361="","",COUNTIFS(Con_ve!$C$6:$C$1005,$C361,Con_ve!$Q$6:$Q$1005,Cad_cl!CK$5))</f>
        <v/>
      </c>
      <c r="CL361" s="125" t="str">
        <f>IF($C361="","",COUNTIFS(Con_ve!$C$6:$C$1005,$C361,Con_ve!$Q$6:$Q$1005,Cad_cl!CL$5))</f>
        <v/>
      </c>
      <c r="CM361" s="125" t="str">
        <f>IF($C361="","",COUNTIFS(Con_ve!$C$6:$C$1005,$C361,Con_ve!$Q$6:$Q$1005,Cad_cl!CM$5))</f>
        <v/>
      </c>
      <c r="CN361" s="125" t="str">
        <f>IF($C361="","",COUNTIFS(Con_ve!$C$6:$C$1005,$C361,Con_ve!$Q$6:$Q$1005,Cad_cl!CN$5))</f>
        <v/>
      </c>
      <c r="CO361" s="125" t="str">
        <f>IF($C361="","",COUNTIFS(Con_ve!$C$6:$C$1005,$C361,Con_ve!$Q$6:$Q$1005,Cad_cl!CO$5))</f>
        <v/>
      </c>
      <c r="CP361" s="125" t="str">
        <f>IF($C361="","",COUNTIFS(Con_ve!$C$6:$C$1005,$C361,Con_ve!$Q$6:$Q$1005,Cad_cl!CP$5))</f>
        <v/>
      </c>
      <c r="CQ361" s="125" t="str">
        <f>IF($C361="","",COUNTIFS(Con_ve!$C$6:$C$1005,$C361,Con_ve!$Q$6:$Q$1005,Cad_cl!CQ$5))</f>
        <v/>
      </c>
      <c r="CR361" s="125">
        <f t="shared" si="17"/>
        <v>0</v>
      </c>
    </row>
    <row r="362" spans="3:96" ht="30" customHeight="1">
      <c r="C362" s="153"/>
      <c r="D362" s="153"/>
      <c r="E362" s="154"/>
      <c r="F362" s="153"/>
      <c r="G362" s="155"/>
      <c r="H362" s="153"/>
      <c r="I362" s="153"/>
      <c r="J362" s="132" t="s">
        <v>309</v>
      </c>
      <c r="K362" s="133" t="s">
        <v>309</v>
      </c>
      <c r="L362" s="153"/>
      <c r="M362" s="153"/>
      <c r="N362" s="153"/>
      <c r="O362" s="153"/>
      <c r="P362" s="153"/>
      <c r="Q362" s="153"/>
      <c r="AP362" s="134" t="str">
        <f>IF(ISERR(IF($C362="","",SUMIFS(Con_ve!$F$6:$F$1005,Con_ve!$C$6:$C$1005,$C362,Con_ve!$I$6:$I$1005,"Fechada",Con_ve!$Q$6:$Q$1005,Cad_cl!AP$5))),"",IF($C362="","",SUMIFS(Con_ve!$F$6:$F$1005,Con_ve!$C$6:$C$1005,$C362,Con_ve!$I$6:$I$1005,"Fechada",Con_ve!$Q$6:$Q$1005,Cad_cl!AP$5)))</f>
        <v/>
      </c>
      <c r="AQ362" s="134" t="str">
        <f>IF(ISERR(IF($C362="","",SUMIFS(Con_ve!$F$6:$F$1005,Con_ve!$C$6:$C$1005,$C362,Con_ve!$I$6:$I$1005,"Fechada",Con_ve!$Q$6:$Q$1005,Cad_cl!AQ$5))),"",IF($C362="","",SUMIFS(Con_ve!$F$6:$F$1005,Con_ve!$C$6:$C$1005,$C362,Con_ve!$I$6:$I$1005,"Fechada",Con_ve!$Q$6:$Q$1005,Cad_cl!AQ$5)))</f>
        <v/>
      </c>
      <c r="AR362" s="134" t="str">
        <f>IF(ISERR(IF($C362="","",SUMIFS(Con_ve!$F$6:$F$1005,Con_ve!$C$6:$C$1005,$C362,Con_ve!$I$6:$I$1005,"Fechada",Con_ve!$Q$6:$Q$1005,Cad_cl!AR$5))),"",IF($C362="","",SUMIFS(Con_ve!$F$6:$F$1005,Con_ve!$C$6:$C$1005,$C362,Con_ve!$I$6:$I$1005,"Fechada",Con_ve!$Q$6:$Q$1005,Cad_cl!AR$5)))</f>
        <v/>
      </c>
      <c r="AS362" s="134" t="str">
        <f>IF(ISERR(IF($C362="","",SUMIFS(Con_ve!$F$6:$F$1005,Con_ve!$C$6:$C$1005,$C362,Con_ve!$I$6:$I$1005,"Fechada",Con_ve!$Q$6:$Q$1005,Cad_cl!AS$5))),"",IF($C362="","",SUMIFS(Con_ve!$F$6:$F$1005,Con_ve!$C$6:$C$1005,$C362,Con_ve!$I$6:$I$1005,"Fechada",Con_ve!$Q$6:$Q$1005,Cad_cl!AS$5)))</f>
        <v/>
      </c>
      <c r="AT362" s="134" t="str">
        <f>IF(ISERR(IF($C362="","",SUMIFS(Con_ve!$F$6:$F$1005,Con_ve!$C$6:$C$1005,$C362,Con_ve!$I$6:$I$1005,"Fechada",Con_ve!$Q$6:$Q$1005,Cad_cl!AT$5))),"",IF($C362="","",SUMIFS(Con_ve!$F$6:$F$1005,Con_ve!$C$6:$C$1005,$C362,Con_ve!$I$6:$I$1005,"Fechada",Con_ve!$Q$6:$Q$1005,Cad_cl!AT$5)))</f>
        <v/>
      </c>
      <c r="AU362" s="134" t="str">
        <f>IF(ISERR(IF($C362="","",SUMIFS(Con_ve!$F$6:$F$1005,Con_ve!$C$6:$C$1005,$C362,Con_ve!$I$6:$I$1005,"Fechada",Con_ve!$Q$6:$Q$1005,Cad_cl!AU$5))),"",IF($C362="","",SUMIFS(Con_ve!$F$6:$F$1005,Con_ve!$C$6:$C$1005,$C362,Con_ve!$I$6:$I$1005,"Fechada",Con_ve!$Q$6:$Q$1005,Cad_cl!AU$5)))</f>
        <v/>
      </c>
      <c r="AV362" s="134" t="str">
        <f>IF(ISERR(IF($C362="","",SUMIFS(Con_ve!$F$6:$F$1005,Con_ve!$C$6:$C$1005,$C362,Con_ve!$I$6:$I$1005,"Fechada",Con_ve!$Q$6:$Q$1005,Cad_cl!AV$5))),"",IF($C362="","",SUMIFS(Con_ve!$F$6:$F$1005,Con_ve!$C$6:$C$1005,$C362,Con_ve!$I$6:$I$1005,"Fechada",Con_ve!$Q$6:$Q$1005,Cad_cl!AV$5)))</f>
        <v/>
      </c>
      <c r="AW362" s="134" t="str">
        <f>IF(ISERR(IF($C362="","",SUMIFS(Con_ve!$F$6:$F$1005,Con_ve!$C$6:$C$1005,$C362,Con_ve!$I$6:$I$1005,"Fechada",Con_ve!$Q$6:$Q$1005,Cad_cl!AW$5))),"",IF($C362="","",SUMIFS(Con_ve!$F$6:$F$1005,Con_ve!$C$6:$C$1005,$C362,Con_ve!$I$6:$I$1005,"Fechada",Con_ve!$Q$6:$Q$1005,Cad_cl!AW$5)))</f>
        <v/>
      </c>
      <c r="AX362" s="134" t="str">
        <f>IF(ISERR(IF($C362="","",SUMIFS(Con_ve!$F$6:$F$1005,Con_ve!$C$6:$C$1005,$C362,Con_ve!$I$6:$I$1005,"Fechada",Con_ve!$Q$6:$Q$1005,Cad_cl!AX$5))),"",IF($C362="","",SUMIFS(Con_ve!$F$6:$F$1005,Con_ve!$C$6:$C$1005,$C362,Con_ve!$I$6:$I$1005,"Fechada",Con_ve!$Q$6:$Q$1005,Cad_cl!AX$5)))</f>
        <v/>
      </c>
      <c r="AY362" s="134" t="str">
        <f>IF(ISERR(IF($C362="","",SUMIFS(Con_ve!$F$6:$F$1005,Con_ve!$C$6:$C$1005,$C362,Con_ve!$I$6:$I$1005,"Fechada",Con_ve!$Q$6:$Q$1005,Cad_cl!AY$5))),"",IF($C362="","",SUMIFS(Con_ve!$F$6:$F$1005,Con_ve!$C$6:$C$1005,$C362,Con_ve!$I$6:$I$1005,"Fechada",Con_ve!$Q$6:$Q$1005,Cad_cl!AY$5)))</f>
        <v/>
      </c>
      <c r="AZ362" s="134" t="str">
        <f>IF(ISERR(IF($C362="","",SUMIFS(Con_ve!$F$6:$F$1005,Con_ve!$C$6:$C$1005,$C362,Con_ve!$I$6:$I$1005,"Fechada",Con_ve!$Q$6:$Q$1005,Cad_cl!AZ$5))),"",IF($C362="","",SUMIFS(Con_ve!$F$6:$F$1005,Con_ve!$C$6:$C$1005,$C362,Con_ve!$I$6:$I$1005,"Fechada",Con_ve!$Q$6:$Q$1005,Cad_cl!AZ$5)))</f>
        <v/>
      </c>
      <c r="BA362" s="134" t="str">
        <f>IF(ISERR(IF($C362="","",SUMIFS(Con_ve!$F$6:$F$1005,Con_ve!$C$6:$C$1005,$C362,Con_ve!$I$6:$I$1005,"Fechada",Con_ve!$Q$6:$Q$1005,Cad_cl!BA$5))),"",IF($C362="","",SUMIFS(Con_ve!$F$6:$F$1005,Con_ve!$C$6:$C$1005,$C362,Con_ve!$I$6:$I$1005,"Fechada",Con_ve!$Q$6:$Q$1005,Cad_cl!BA$5)))</f>
        <v/>
      </c>
      <c r="BB362" s="134">
        <f t="shared" si="15"/>
        <v>0</v>
      </c>
      <c r="BD362" s="134" t="str">
        <f>IF(ISERR(IF($C362="","",SUMIFS(Con_ve!$F$6:$F$1005,Con_ve!$C$6:$C$1005,$C362,Con_ve!$I$6:$I$1005,"Em negociação",Con_ve!$Q$6:$Q$1005,Cad_cl!BD$5))),"",IF($C362="","",SUMIFS(Con_ve!$F$6:$F$1005,Con_ve!$C$6:$C$1005,$C362,Con_ve!$I$6:$I$1005,"Em negociação",Con_ve!$Q$6:$Q$1005,Cad_cl!BD$5)))</f>
        <v/>
      </c>
      <c r="BE362" s="134" t="str">
        <f>IF(ISERR(IF($C362="","",SUMIFS(Con_ve!$F$6:$F$1005,Con_ve!$C$6:$C$1005,$C362,Con_ve!$I$6:$I$1005,"Em negociação",Con_ve!$Q$6:$Q$1005,Cad_cl!BE$5))),"",IF($C362="","",SUMIFS(Con_ve!$F$6:$F$1005,Con_ve!$C$6:$C$1005,$C362,Con_ve!$I$6:$I$1005,"Em negociação",Con_ve!$Q$6:$Q$1005,Cad_cl!BE$5)))</f>
        <v/>
      </c>
      <c r="BF362" s="134" t="str">
        <f>IF(ISERR(IF($C362="","",SUMIFS(Con_ve!$F$6:$F$1005,Con_ve!$C$6:$C$1005,$C362,Con_ve!$I$6:$I$1005,"Em negociação",Con_ve!$Q$6:$Q$1005,Cad_cl!BF$5))),"",IF($C362="","",SUMIFS(Con_ve!$F$6:$F$1005,Con_ve!$C$6:$C$1005,$C362,Con_ve!$I$6:$I$1005,"Em negociação",Con_ve!$Q$6:$Q$1005,Cad_cl!BF$5)))</f>
        <v/>
      </c>
      <c r="BG362" s="134" t="str">
        <f>IF(ISERR(IF($C362="","",SUMIFS(Con_ve!$F$6:$F$1005,Con_ve!$C$6:$C$1005,$C362,Con_ve!$I$6:$I$1005,"Em negociação",Con_ve!$Q$6:$Q$1005,Cad_cl!BG$5))),"",IF($C362="","",SUMIFS(Con_ve!$F$6:$F$1005,Con_ve!$C$6:$C$1005,$C362,Con_ve!$I$6:$I$1005,"Em negociação",Con_ve!$Q$6:$Q$1005,Cad_cl!BG$5)))</f>
        <v/>
      </c>
      <c r="BH362" s="134" t="str">
        <f>IF(ISERR(IF($C362="","",SUMIFS(Con_ve!$F$6:$F$1005,Con_ve!$C$6:$C$1005,$C362,Con_ve!$I$6:$I$1005,"Em negociação",Con_ve!$Q$6:$Q$1005,Cad_cl!BH$5))),"",IF($C362="","",SUMIFS(Con_ve!$F$6:$F$1005,Con_ve!$C$6:$C$1005,$C362,Con_ve!$I$6:$I$1005,"Em negociação",Con_ve!$Q$6:$Q$1005,Cad_cl!BH$5)))</f>
        <v/>
      </c>
      <c r="BI362" s="134" t="str">
        <f>IF(ISERR(IF($C362="","",SUMIFS(Con_ve!$F$6:$F$1005,Con_ve!$C$6:$C$1005,$C362,Con_ve!$I$6:$I$1005,"Em negociação",Con_ve!$Q$6:$Q$1005,Cad_cl!BI$5))),"",IF($C362="","",SUMIFS(Con_ve!$F$6:$F$1005,Con_ve!$C$6:$C$1005,$C362,Con_ve!$I$6:$I$1005,"Em negociação",Con_ve!$Q$6:$Q$1005,Cad_cl!BI$5)))</f>
        <v/>
      </c>
      <c r="BJ362" s="134" t="str">
        <f>IF(ISERR(IF($C362="","",SUMIFS(Con_ve!$F$6:$F$1005,Con_ve!$C$6:$C$1005,$C362,Con_ve!$I$6:$I$1005,"Em negociação",Con_ve!$Q$6:$Q$1005,Cad_cl!BJ$5))),"",IF($C362="","",SUMIFS(Con_ve!$F$6:$F$1005,Con_ve!$C$6:$C$1005,$C362,Con_ve!$I$6:$I$1005,"Em negociação",Con_ve!$Q$6:$Q$1005,Cad_cl!BJ$5)))</f>
        <v/>
      </c>
      <c r="BK362" s="134" t="str">
        <f>IF(ISERR(IF($C362="","",SUMIFS(Con_ve!$F$6:$F$1005,Con_ve!$C$6:$C$1005,$C362,Con_ve!$I$6:$I$1005,"Em negociação",Con_ve!$Q$6:$Q$1005,Cad_cl!BK$5))),"",IF($C362="","",SUMIFS(Con_ve!$F$6:$F$1005,Con_ve!$C$6:$C$1005,$C362,Con_ve!$I$6:$I$1005,"Em negociação",Con_ve!$Q$6:$Q$1005,Cad_cl!BK$5)))</f>
        <v/>
      </c>
      <c r="BL362" s="134" t="str">
        <f>IF(ISERR(IF($C362="","",SUMIFS(Con_ve!$F$6:$F$1005,Con_ve!$C$6:$C$1005,$C362,Con_ve!$I$6:$I$1005,"Em negociação",Con_ve!$Q$6:$Q$1005,Cad_cl!BL$5))),"",IF($C362="","",SUMIFS(Con_ve!$F$6:$F$1005,Con_ve!$C$6:$C$1005,$C362,Con_ve!$I$6:$I$1005,"Em negociação",Con_ve!$Q$6:$Q$1005,Cad_cl!BL$5)))</f>
        <v/>
      </c>
      <c r="BM362" s="134" t="str">
        <f>IF(ISERR(IF($C362="","",SUMIFS(Con_ve!$F$6:$F$1005,Con_ve!$C$6:$C$1005,$C362,Con_ve!$I$6:$I$1005,"Em negociação",Con_ve!$Q$6:$Q$1005,Cad_cl!BM$5))),"",IF($C362="","",SUMIFS(Con_ve!$F$6:$F$1005,Con_ve!$C$6:$C$1005,$C362,Con_ve!$I$6:$I$1005,"Em negociação",Con_ve!$Q$6:$Q$1005,Cad_cl!BM$5)))</f>
        <v/>
      </c>
      <c r="BN362" s="134" t="str">
        <f>IF(ISERR(IF($C362="","",SUMIFS(Con_ve!$F$6:$F$1005,Con_ve!$C$6:$C$1005,$C362,Con_ve!$I$6:$I$1005,"Em negociação",Con_ve!$Q$6:$Q$1005,Cad_cl!BN$5))),"",IF($C362="","",SUMIFS(Con_ve!$F$6:$F$1005,Con_ve!$C$6:$C$1005,$C362,Con_ve!$I$6:$I$1005,"Em negociação",Con_ve!$Q$6:$Q$1005,Cad_cl!BN$5)))</f>
        <v/>
      </c>
      <c r="BO362" s="134" t="str">
        <f>IF(ISERR(IF($C362="","",SUMIFS(Con_ve!$F$6:$F$1005,Con_ve!$C$6:$C$1005,$C362,Con_ve!$I$6:$I$1005,"Em negociação",Con_ve!$Q$6:$Q$1005,Cad_cl!BO$5))),"",IF($C362="","",SUMIFS(Con_ve!$F$6:$F$1005,Con_ve!$C$6:$C$1005,$C362,Con_ve!$I$6:$I$1005,"Em negociação",Con_ve!$Q$6:$Q$1005,Cad_cl!BO$5)))</f>
        <v/>
      </c>
      <c r="BP362" s="134">
        <f t="shared" si="16"/>
        <v>0</v>
      </c>
      <c r="BR362" s="125" t="str">
        <f>IF(ISERR(IF(AND($I362=Re_lo!$E$5,BR$5=VLOOKUP(Re_lo!$H$5,Re_lo!$N$5:$O$16,2,0)),AP362,"")),"",IF(AND($I362=Re_lo!$E$5,BR$5=VLOOKUP(Re_lo!$H$5,Re_lo!$N$5:$O$16,2,0)),AP362,""))</f>
        <v/>
      </c>
      <c r="BS362" s="125" t="str">
        <f>IF(ISERR(IF(AND($I362=Re_lo!$E$5,BS$5=VLOOKUP(Re_lo!$H$5,Re_lo!$N$5:$O$16,2,0)),AQ362,"")),"",IF(AND($I362=Re_lo!$E$5,BS$5=VLOOKUP(Re_lo!$H$5,Re_lo!$N$5:$O$16,2,0)),AQ362,""))</f>
        <v/>
      </c>
      <c r="BT362" s="125" t="str">
        <f>IF(ISERR(IF(AND($I362=Re_lo!$E$5,BT$5=VLOOKUP(Re_lo!$H$5,Re_lo!$N$5:$O$16,2,0)),AR362,"")),"",IF(AND($I362=Re_lo!$E$5,BT$5=VLOOKUP(Re_lo!$H$5,Re_lo!$N$5:$O$16,2,0)),AR362,""))</f>
        <v/>
      </c>
      <c r="BU362" s="125" t="str">
        <f>IF(ISERR(IF(AND($I362=Re_lo!$E$5,BU$5=VLOOKUP(Re_lo!$H$5,Re_lo!$N$5:$O$16,2,0)),AS362,"")),"",IF(AND($I362=Re_lo!$E$5,BU$5=VLOOKUP(Re_lo!$H$5,Re_lo!$N$5:$O$16,2,0)),AS362,""))</f>
        <v/>
      </c>
      <c r="BV362" s="125" t="str">
        <f>IF(ISERR(IF(AND($I362=Re_lo!$E$5,BV$5=VLOOKUP(Re_lo!$H$5,Re_lo!$N$5:$O$16,2,0)),AT362,"")),"",IF(AND($I362=Re_lo!$E$5,BV$5=VLOOKUP(Re_lo!$H$5,Re_lo!$N$5:$O$16,2,0)),AT362,""))</f>
        <v/>
      </c>
      <c r="BW362" s="125" t="str">
        <f>IF(ISERR(IF(AND($I362=Re_lo!$E$5,BW$5=VLOOKUP(Re_lo!$H$5,Re_lo!$N$5:$O$16,2,0)),AU362,"")),"",IF(AND($I362=Re_lo!$E$5,BW$5=VLOOKUP(Re_lo!$H$5,Re_lo!$N$5:$O$16,2,0)),AU362,""))</f>
        <v/>
      </c>
      <c r="BX362" s="125" t="str">
        <f>IF(ISERR(IF(AND($I362=Re_lo!$E$5,BX$5=VLOOKUP(Re_lo!$H$5,Re_lo!$N$5:$O$16,2,0)),AV362,"")),"",IF(AND($I362=Re_lo!$E$5,BX$5=VLOOKUP(Re_lo!$H$5,Re_lo!$N$5:$O$16,2,0)),AV362,""))</f>
        <v/>
      </c>
      <c r="BY362" s="125" t="str">
        <f>IF(ISERR(IF(AND($I362=Re_lo!$E$5,BY$5=VLOOKUP(Re_lo!$H$5,Re_lo!$N$5:$O$16,2,0)),AW362,"")),"",IF(AND($I362=Re_lo!$E$5,BY$5=VLOOKUP(Re_lo!$H$5,Re_lo!$N$5:$O$16,2,0)),AW362,""))</f>
        <v/>
      </c>
      <c r="BZ362" s="125" t="str">
        <f>IF(ISERR(IF(AND($I362=Re_lo!$E$5,BZ$5=VLOOKUP(Re_lo!$H$5,Re_lo!$N$5:$O$16,2,0)),AX362,"")),"",IF(AND($I362=Re_lo!$E$5,BZ$5=VLOOKUP(Re_lo!$H$5,Re_lo!$N$5:$O$16,2,0)),AX362,""))</f>
        <v/>
      </c>
      <c r="CA362" s="125" t="str">
        <f>IF(ISERR(IF(AND($I362=Re_lo!$E$5,CA$5=VLOOKUP(Re_lo!$H$5,Re_lo!$N$5:$O$16,2,0)),AY362,"")),"",IF(AND($I362=Re_lo!$E$5,CA$5=VLOOKUP(Re_lo!$H$5,Re_lo!$N$5:$O$16,2,0)),AY362,""))</f>
        <v/>
      </c>
      <c r="CB362" s="125" t="str">
        <f>IF(ISERR(IF(AND($I362=Re_lo!$E$5,CB$5=VLOOKUP(Re_lo!$H$5,Re_lo!$N$5:$O$16,2,0)),AZ362,"")),"",IF(AND($I362=Re_lo!$E$5,CB$5=VLOOKUP(Re_lo!$H$5,Re_lo!$N$5:$O$16,2,0)),AZ362,""))</f>
        <v/>
      </c>
      <c r="CC362" s="125" t="str">
        <f>IF(ISERR(IF(AND($I362=Re_lo!$E$5,CC$5=VLOOKUP(Re_lo!$H$5,Re_lo!$N$5:$O$16,2,0)),BA362,"")),"",IF(AND($I362=Re_lo!$E$5,CC$5=VLOOKUP(Re_lo!$H$5,Re_lo!$N$5:$O$16,2,0)),BA362,""))</f>
        <v/>
      </c>
      <c r="CD362" s="125" t="str">
        <f>IF(ISERR(IF(AND($I362=Re_lo!$E$5,CD$5=VLOOKUP(Re_lo!$H$5,Re_lo!$N$5:$O$16,2,0)),BB362,"")),"",IF(AND($I362=Re_lo!$E$5,CD$5=VLOOKUP(Re_lo!$H$5,Re_lo!$N$5:$O$16,2,0)),BB362,""))</f>
        <v/>
      </c>
      <c r="CF362" s="125" t="str">
        <f>IF($C362="","",COUNTIFS(Con_ve!$C$6:$C$1005,$C362,Con_ve!$Q$6:$Q$1005,Cad_cl!CF$5))</f>
        <v/>
      </c>
      <c r="CG362" s="125" t="str">
        <f>IF($C362="","",COUNTIFS(Con_ve!$C$6:$C$1005,$C362,Con_ve!$Q$6:$Q$1005,Cad_cl!CG$5))</f>
        <v/>
      </c>
      <c r="CH362" s="125" t="str">
        <f>IF($C362="","",COUNTIFS(Con_ve!$C$6:$C$1005,$C362,Con_ve!$Q$6:$Q$1005,Cad_cl!CH$5))</f>
        <v/>
      </c>
      <c r="CI362" s="125" t="str">
        <f>IF($C362="","",COUNTIFS(Con_ve!$C$6:$C$1005,$C362,Con_ve!$Q$6:$Q$1005,Cad_cl!CI$5))</f>
        <v/>
      </c>
      <c r="CJ362" s="125" t="str">
        <f>IF($C362="","",COUNTIFS(Con_ve!$C$6:$C$1005,$C362,Con_ve!$Q$6:$Q$1005,Cad_cl!CJ$5))</f>
        <v/>
      </c>
      <c r="CK362" s="125" t="str">
        <f>IF($C362="","",COUNTIFS(Con_ve!$C$6:$C$1005,$C362,Con_ve!$Q$6:$Q$1005,Cad_cl!CK$5))</f>
        <v/>
      </c>
      <c r="CL362" s="125" t="str">
        <f>IF($C362="","",COUNTIFS(Con_ve!$C$6:$C$1005,$C362,Con_ve!$Q$6:$Q$1005,Cad_cl!CL$5))</f>
        <v/>
      </c>
      <c r="CM362" s="125" t="str">
        <f>IF($C362="","",COUNTIFS(Con_ve!$C$6:$C$1005,$C362,Con_ve!$Q$6:$Q$1005,Cad_cl!CM$5))</f>
        <v/>
      </c>
      <c r="CN362" s="125" t="str">
        <f>IF($C362="","",COUNTIFS(Con_ve!$C$6:$C$1005,$C362,Con_ve!$Q$6:$Q$1005,Cad_cl!CN$5))</f>
        <v/>
      </c>
      <c r="CO362" s="125" t="str">
        <f>IF($C362="","",COUNTIFS(Con_ve!$C$6:$C$1005,$C362,Con_ve!$Q$6:$Q$1005,Cad_cl!CO$5))</f>
        <v/>
      </c>
      <c r="CP362" s="125" t="str">
        <f>IF($C362="","",COUNTIFS(Con_ve!$C$6:$C$1005,$C362,Con_ve!$Q$6:$Q$1005,Cad_cl!CP$5))</f>
        <v/>
      </c>
      <c r="CQ362" s="125" t="str">
        <f>IF($C362="","",COUNTIFS(Con_ve!$C$6:$C$1005,$C362,Con_ve!$Q$6:$Q$1005,Cad_cl!CQ$5))</f>
        <v/>
      </c>
      <c r="CR362" s="125">
        <f t="shared" si="17"/>
        <v>0</v>
      </c>
    </row>
    <row r="363" spans="3:96" ht="30" customHeight="1">
      <c r="C363" s="153"/>
      <c r="D363" s="153"/>
      <c r="E363" s="154"/>
      <c r="F363" s="153"/>
      <c r="G363" s="155"/>
      <c r="H363" s="153"/>
      <c r="I363" s="153"/>
      <c r="J363" s="132" t="s">
        <v>309</v>
      </c>
      <c r="K363" s="133" t="s">
        <v>309</v>
      </c>
      <c r="L363" s="153"/>
      <c r="M363" s="153"/>
      <c r="N363" s="153"/>
      <c r="O363" s="153"/>
      <c r="P363" s="153"/>
      <c r="Q363" s="153"/>
      <c r="AP363" s="134" t="str">
        <f>IF(ISERR(IF($C363="","",SUMIFS(Con_ve!$F$6:$F$1005,Con_ve!$C$6:$C$1005,$C363,Con_ve!$I$6:$I$1005,"Fechada",Con_ve!$Q$6:$Q$1005,Cad_cl!AP$5))),"",IF($C363="","",SUMIFS(Con_ve!$F$6:$F$1005,Con_ve!$C$6:$C$1005,$C363,Con_ve!$I$6:$I$1005,"Fechada",Con_ve!$Q$6:$Q$1005,Cad_cl!AP$5)))</f>
        <v/>
      </c>
      <c r="AQ363" s="134" t="str">
        <f>IF(ISERR(IF($C363="","",SUMIFS(Con_ve!$F$6:$F$1005,Con_ve!$C$6:$C$1005,$C363,Con_ve!$I$6:$I$1005,"Fechada",Con_ve!$Q$6:$Q$1005,Cad_cl!AQ$5))),"",IF($C363="","",SUMIFS(Con_ve!$F$6:$F$1005,Con_ve!$C$6:$C$1005,$C363,Con_ve!$I$6:$I$1005,"Fechada",Con_ve!$Q$6:$Q$1005,Cad_cl!AQ$5)))</f>
        <v/>
      </c>
      <c r="AR363" s="134" t="str">
        <f>IF(ISERR(IF($C363="","",SUMIFS(Con_ve!$F$6:$F$1005,Con_ve!$C$6:$C$1005,$C363,Con_ve!$I$6:$I$1005,"Fechada",Con_ve!$Q$6:$Q$1005,Cad_cl!AR$5))),"",IF($C363="","",SUMIFS(Con_ve!$F$6:$F$1005,Con_ve!$C$6:$C$1005,$C363,Con_ve!$I$6:$I$1005,"Fechada",Con_ve!$Q$6:$Q$1005,Cad_cl!AR$5)))</f>
        <v/>
      </c>
      <c r="AS363" s="134" t="str">
        <f>IF(ISERR(IF($C363="","",SUMIFS(Con_ve!$F$6:$F$1005,Con_ve!$C$6:$C$1005,$C363,Con_ve!$I$6:$I$1005,"Fechada",Con_ve!$Q$6:$Q$1005,Cad_cl!AS$5))),"",IF($C363="","",SUMIFS(Con_ve!$F$6:$F$1005,Con_ve!$C$6:$C$1005,$C363,Con_ve!$I$6:$I$1005,"Fechada",Con_ve!$Q$6:$Q$1005,Cad_cl!AS$5)))</f>
        <v/>
      </c>
      <c r="AT363" s="134" t="str">
        <f>IF(ISERR(IF($C363="","",SUMIFS(Con_ve!$F$6:$F$1005,Con_ve!$C$6:$C$1005,$C363,Con_ve!$I$6:$I$1005,"Fechada",Con_ve!$Q$6:$Q$1005,Cad_cl!AT$5))),"",IF($C363="","",SUMIFS(Con_ve!$F$6:$F$1005,Con_ve!$C$6:$C$1005,$C363,Con_ve!$I$6:$I$1005,"Fechada",Con_ve!$Q$6:$Q$1005,Cad_cl!AT$5)))</f>
        <v/>
      </c>
      <c r="AU363" s="134" t="str">
        <f>IF(ISERR(IF($C363="","",SUMIFS(Con_ve!$F$6:$F$1005,Con_ve!$C$6:$C$1005,$C363,Con_ve!$I$6:$I$1005,"Fechada",Con_ve!$Q$6:$Q$1005,Cad_cl!AU$5))),"",IF($C363="","",SUMIFS(Con_ve!$F$6:$F$1005,Con_ve!$C$6:$C$1005,$C363,Con_ve!$I$6:$I$1005,"Fechada",Con_ve!$Q$6:$Q$1005,Cad_cl!AU$5)))</f>
        <v/>
      </c>
      <c r="AV363" s="134" t="str">
        <f>IF(ISERR(IF($C363="","",SUMIFS(Con_ve!$F$6:$F$1005,Con_ve!$C$6:$C$1005,$C363,Con_ve!$I$6:$I$1005,"Fechada",Con_ve!$Q$6:$Q$1005,Cad_cl!AV$5))),"",IF($C363="","",SUMIFS(Con_ve!$F$6:$F$1005,Con_ve!$C$6:$C$1005,$C363,Con_ve!$I$6:$I$1005,"Fechada",Con_ve!$Q$6:$Q$1005,Cad_cl!AV$5)))</f>
        <v/>
      </c>
      <c r="AW363" s="134" t="str">
        <f>IF(ISERR(IF($C363="","",SUMIFS(Con_ve!$F$6:$F$1005,Con_ve!$C$6:$C$1005,$C363,Con_ve!$I$6:$I$1005,"Fechada",Con_ve!$Q$6:$Q$1005,Cad_cl!AW$5))),"",IF($C363="","",SUMIFS(Con_ve!$F$6:$F$1005,Con_ve!$C$6:$C$1005,$C363,Con_ve!$I$6:$I$1005,"Fechada",Con_ve!$Q$6:$Q$1005,Cad_cl!AW$5)))</f>
        <v/>
      </c>
      <c r="AX363" s="134" t="str">
        <f>IF(ISERR(IF($C363="","",SUMIFS(Con_ve!$F$6:$F$1005,Con_ve!$C$6:$C$1005,$C363,Con_ve!$I$6:$I$1005,"Fechada",Con_ve!$Q$6:$Q$1005,Cad_cl!AX$5))),"",IF($C363="","",SUMIFS(Con_ve!$F$6:$F$1005,Con_ve!$C$6:$C$1005,$C363,Con_ve!$I$6:$I$1005,"Fechada",Con_ve!$Q$6:$Q$1005,Cad_cl!AX$5)))</f>
        <v/>
      </c>
      <c r="AY363" s="134" t="str">
        <f>IF(ISERR(IF($C363="","",SUMIFS(Con_ve!$F$6:$F$1005,Con_ve!$C$6:$C$1005,$C363,Con_ve!$I$6:$I$1005,"Fechada",Con_ve!$Q$6:$Q$1005,Cad_cl!AY$5))),"",IF($C363="","",SUMIFS(Con_ve!$F$6:$F$1005,Con_ve!$C$6:$C$1005,$C363,Con_ve!$I$6:$I$1005,"Fechada",Con_ve!$Q$6:$Q$1005,Cad_cl!AY$5)))</f>
        <v/>
      </c>
      <c r="AZ363" s="134" t="str">
        <f>IF(ISERR(IF($C363="","",SUMIFS(Con_ve!$F$6:$F$1005,Con_ve!$C$6:$C$1005,$C363,Con_ve!$I$6:$I$1005,"Fechada",Con_ve!$Q$6:$Q$1005,Cad_cl!AZ$5))),"",IF($C363="","",SUMIFS(Con_ve!$F$6:$F$1005,Con_ve!$C$6:$C$1005,$C363,Con_ve!$I$6:$I$1005,"Fechada",Con_ve!$Q$6:$Q$1005,Cad_cl!AZ$5)))</f>
        <v/>
      </c>
      <c r="BA363" s="134" t="str">
        <f>IF(ISERR(IF($C363="","",SUMIFS(Con_ve!$F$6:$F$1005,Con_ve!$C$6:$C$1005,$C363,Con_ve!$I$6:$I$1005,"Fechada",Con_ve!$Q$6:$Q$1005,Cad_cl!BA$5))),"",IF($C363="","",SUMIFS(Con_ve!$F$6:$F$1005,Con_ve!$C$6:$C$1005,$C363,Con_ve!$I$6:$I$1005,"Fechada",Con_ve!$Q$6:$Q$1005,Cad_cl!BA$5)))</f>
        <v/>
      </c>
      <c r="BB363" s="134">
        <f t="shared" si="15"/>
        <v>0</v>
      </c>
      <c r="BD363" s="134" t="str">
        <f>IF(ISERR(IF($C363="","",SUMIFS(Con_ve!$F$6:$F$1005,Con_ve!$C$6:$C$1005,$C363,Con_ve!$I$6:$I$1005,"Em negociação",Con_ve!$Q$6:$Q$1005,Cad_cl!BD$5))),"",IF($C363="","",SUMIFS(Con_ve!$F$6:$F$1005,Con_ve!$C$6:$C$1005,$C363,Con_ve!$I$6:$I$1005,"Em negociação",Con_ve!$Q$6:$Q$1005,Cad_cl!BD$5)))</f>
        <v/>
      </c>
      <c r="BE363" s="134" t="str">
        <f>IF(ISERR(IF($C363="","",SUMIFS(Con_ve!$F$6:$F$1005,Con_ve!$C$6:$C$1005,$C363,Con_ve!$I$6:$I$1005,"Em negociação",Con_ve!$Q$6:$Q$1005,Cad_cl!BE$5))),"",IF($C363="","",SUMIFS(Con_ve!$F$6:$F$1005,Con_ve!$C$6:$C$1005,$C363,Con_ve!$I$6:$I$1005,"Em negociação",Con_ve!$Q$6:$Q$1005,Cad_cl!BE$5)))</f>
        <v/>
      </c>
      <c r="BF363" s="134" t="str">
        <f>IF(ISERR(IF($C363="","",SUMIFS(Con_ve!$F$6:$F$1005,Con_ve!$C$6:$C$1005,$C363,Con_ve!$I$6:$I$1005,"Em negociação",Con_ve!$Q$6:$Q$1005,Cad_cl!BF$5))),"",IF($C363="","",SUMIFS(Con_ve!$F$6:$F$1005,Con_ve!$C$6:$C$1005,$C363,Con_ve!$I$6:$I$1005,"Em negociação",Con_ve!$Q$6:$Q$1005,Cad_cl!BF$5)))</f>
        <v/>
      </c>
      <c r="BG363" s="134" t="str">
        <f>IF(ISERR(IF($C363="","",SUMIFS(Con_ve!$F$6:$F$1005,Con_ve!$C$6:$C$1005,$C363,Con_ve!$I$6:$I$1005,"Em negociação",Con_ve!$Q$6:$Q$1005,Cad_cl!BG$5))),"",IF($C363="","",SUMIFS(Con_ve!$F$6:$F$1005,Con_ve!$C$6:$C$1005,$C363,Con_ve!$I$6:$I$1005,"Em negociação",Con_ve!$Q$6:$Q$1005,Cad_cl!BG$5)))</f>
        <v/>
      </c>
      <c r="BH363" s="134" t="str">
        <f>IF(ISERR(IF($C363="","",SUMIFS(Con_ve!$F$6:$F$1005,Con_ve!$C$6:$C$1005,$C363,Con_ve!$I$6:$I$1005,"Em negociação",Con_ve!$Q$6:$Q$1005,Cad_cl!BH$5))),"",IF($C363="","",SUMIFS(Con_ve!$F$6:$F$1005,Con_ve!$C$6:$C$1005,$C363,Con_ve!$I$6:$I$1005,"Em negociação",Con_ve!$Q$6:$Q$1005,Cad_cl!BH$5)))</f>
        <v/>
      </c>
      <c r="BI363" s="134" t="str">
        <f>IF(ISERR(IF($C363="","",SUMIFS(Con_ve!$F$6:$F$1005,Con_ve!$C$6:$C$1005,$C363,Con_ve!$I$6:$I$1005,"Em negociação",Con_ve!$Q$6:$Q$1005,Cad_cl!BI$5))),"",IF($C363="","",SUMIFS(Con_ve!$F$6:$F$1005,Con_ve!$C$6:$C$1005,$C363,Con_ve!$I$6:$I$1005,"Em negociação",Con_ve!$Q$6:$Q$1005,Cad_cl!BI$5)))</f>
        <v/>
      </c>
      <c r="BJ363" s="134" t="str">
        <f>IF(ISERR(IF($C363="","",SUMIFS(Con_ve!$F$6:$F$1005,Con_ve!$C$6:$C$1005,$C363,Con_ve!$I$6:$I$1005,"Em negociação",Con_ve!$Q$6:$Q$1005,Cad_cl!BJ$5))),"",IF($C363="","",SUMIFS(Con_ve!$F$6:$F$1005,Con_ve!$C$6:$C$1005,$C363,Con_ve!$I$6:$I$1005,"Em negociação",Con_ve!$Q$6:$Q$1005,Cad_cl!BJ$5)))</f>
        <v/>
      </c>
      <c r="BK363" s="134" t="str">
        <f>IF(ISERR(IF($C363="","",SUMIFS(Con_ve!$F$6:$F$1005,Con_ve!$C$6:$C$1005,$C363,Con_ve!$I$6:$I$1005,"Em negociação",Con_ve!$Q$6:$Q$1005,Cad_cl!BK$5))),"",IF($C363="","",SUMIFS(Con_ve!$F$6:$F$1005,Con_ve!$C$6:$C$1005,$C363,Con_ve!$I$6:$I$1005,"Em negociação",Con_ve!$Q$6:$Q$1005,Cad_cl!BK$5)))</f>
        <v/>
      </c>
      <c r="BL363" s="134" t="str">
        <f>IF(ISERR(IF($C363="","",SUMIFS(Con_ve!$F$6:$F$1005,Con_ve!$C$6:$C$1005,$C363,Con_ve!$I$6:$I$1005,"Em negociação",Con_ve!$Q$6:$Q$1005,Cad_cl!BL$5))),"",IF($C363="","",SUMIFS(Con_ve!$F$6:$F$1005,Con_ve!$C$6:$C$1005,$C363,Con_ve!$I$6:$I$1005,"Em negociação",Con_ve!$Q$6:$Q$1005,Cad_cl!BL$5)))</f>
        <v/>
      </c>
      <c r="BM363" s="134" t="str">
        <f>IF(ISERR(IF($C363="","",SUMIFS(Con_ve!$F$6:$F$1005,Con_ve!$C$6:$C$1005,$C363,Con_ve!$I$6:$I$1005,"Em negociação",Con_ve!$Q$6:$Q$1005,Cad_cl!BM$5))),"",IF($C363="","",SUMIFS(Con_ve!$F$6:$F$1005,Con_ve!$C$6:$C$1005,$C363,Con_ve!$I$6:$I$1005,"Em negociação",Con_ve!$Q$6:$Q$1005,Cad_cl!BM$5)))</f>
        <v/>
      </c>
      <c r="BN363" s="134" t="str">
        <f>IF(ISERR(IF($C363="","",SUMIFS(Con_ve!$F$6:$F$1005,Con_ve!$C$6:$C$1005,$C363,Con_ve!$I$6:$I$1005,"Em negociação",Con_ve!$Q$6:$Q$1005,Cad_cl!BN$5))),"",IF($C363="","",SUMIFS(Con_ve!$F$6:$F$1005,Con_ve!$C$6:$C$1005,$C363,Con_ve!$I$6:$I$1005,"Em negociação",Con_ve!$Q$6:$Q$1005,Cad_cl!BN$5)))</f>
        <v/>
      </c>
      <c r="BO363" s="134" t="str">
        <f>IF(ISERR(IF($C363="","",SUMIFS(Con_ve!$F$6:$F$1005,Con_ve!$C$6:$C$1005,$C363,Con_ve!$I$6:$I$1005,"Em negociação",Con_ve!$Q$6:$Q$1005,Cad_cl!BO$5))),"",IF($C363="","",SUMIFS(Con_ve!$F$6:$F$1005,Con_ve!$C$6:$C$1005,$C363,Con_ve!$I$6:$I$1005,"Em negociação",Con_ve!$Q$6:$Q$1005,Cad_cl!BO$5)))</f>
        <v/>
      </c>
      <c r="BP363" s="134">
        <f t="shared" si="16"/>
        <v>0</v>
      </c>
      <c r="BR363" s="125" t="str">
        <f>IF(ISERR(IF(AND($I363=Re_lo!$E$5,BR$5=VLOOKUP(Re_lo!$H$5,Re_lo!$N$5:$O$16,2,0)),AP363,"")),"",IF(AND($I363=Re_lo!$E$5,BR$5=VLOOKUP(Re_lo!$H$5,Re_lo!$N$5:$O$16,2,0)),AP363,""))</f>
        <v/>
      </c>
      <c r="BS363" s="125" t="str">
        <f>IF(ISERR(IF(AND($I363=Re_lo!$E$5,BS$5=VLOOKUP(Re_lo!$H$5,Re_lo!$N$5:$O$16,2,0)),AQ363,"")),"",IF(AND($I363=Re_lo!$E$5,BS$5=VLOOKUP(Re_lo!$H$5,Re_lo!$N$5:$O$16,2,0)),AQ363,""))</f>
        <v/>
      </c>
      <c r="BT363" s="125" t="str">
        <f>IF(ISERR(IF(AND($I363=Re_lo!$E$5,BT$5=VLOOKUP(Re_lo!$H$5,Re_lo!$N$5:$O$16,2,0)),AR363,"")),"",IF(AND($I363=Re_lo!$E$5,BT$5=VLOOKUP(Re_lo!$H$5,Re_lo!$N$5:$O$16,2,0)),AR363,""))</f>
        <v/>
      </c>
      <c r="BU363" s="125" t="str">
        <f>IF(ISERR(IF(AND($I363=Re_lo!$E$5,BU$5=VLOOKUP(Re_lo!$H$5,Re_lo!$N$5:$O$16,2,0)),AS363,"")),"",IF(AND($I363=Re_lo!$E$5,BU$5=VLOOKUP(Re_lo!$H$5,Re_lo!$N$5:$O$16,2,0)),AS363,""))</f>
        <v/>
      </c>
      <c r="BV363" s="125" t="str">
        <f>IF(ISERR(IF(AND($I363=Re_lo!$E$5,BV$5=VLOOKUP(Re_lo!$H$5,Re_lo!$N$5:$O$16,2,0)),AT363,"")),"",IF(AND($I363=Re_lo!$E$5,BV$5=VLOOKUP(Re_lo!$H$5,Re_lo!$N$5:$O$16,2,0)),AT363,""))</f>
        <v/>
      </c>
      <c r="BW363" s="125" t="str">
        <f>IF(ISERR(IF(AND($I363=Re_lo!$E$5,BW$5=VLOOKUP(Re_lo!$H$5,Re_lo!$N$5:$O$16,2,0)),AU363,"")),"",IF(AND($I363=Re_lo!$E$5,BW$5=VLOOKUP(Re_lo!$H$5,Re_lo!$N$5:$O$16,2,0)),AU363,""))</f>
        <v/>
      </c>
      <c r="BX363" s="125" t="str">
        <f>IF(ISERR(IF(AND($I363=Re_lo!$E$5,BX$5=VLOOKUP(Re_lo!$H$5,Re_lo!$N$5:$O$16,2,0)),AV363,"")),"",IF(AND($I363=Re_lo!$E$5,BX$5=VLOOKUP(Re_lo!$H$5,Re_lo!$N$5:$O$16,2,0)),AV363,""))</f>
        <v/>
      </c>
      <c r="BY363" s="125" t="str">
        <f>IF(ISERR(IF(AND($I363=Re_lo!$E$5,BY$5=VLOOKUP(Re_lo!$H$5,Re_lo!$N$5:$O$16,2,0)),AW363,"")),"",IF(AND($I363=Re_lo!$E$5,BY$5=VLOOKUP(Re_lo!$H$5,Re_lo!$N$5:$O$16,2,0)),AW363,""))</f>
        <v/>
      </c>
      <c r="BZ363" s="125" t="str">
        <f>IF(ISERR(IF(AND($I363=Re_lo!$E$5,BZ$5=VLOOKUP(Re_lo!$H$5,Re_lo!$N$5:$O$16,2,0)),AX363,"")),"",IF(AND($I363=Re_lo!$E$5,BZ$5=VLOOKUP(Re_lo!$H$5,Re_lo!$N$5:$O$16,2,0)),AX363,""))</f>
        <v/>
      </c>
      <c r="CA363" s="125" t="str">
        <f>IF(ISERR(IF(AND($I363=Re_lo!$E$5,CA$5=VLOOKUP(Re_lo!$H$5,Re_lo!$N$5:$O$16,2,0)),AY363,"")),"",IF(AND($I363=Re_lo!$E$5,CA$5=VLOOKUP(Re_lo!$H$5,Re_lo!$N$5:$O$16,2,0)),AY363,""))</f>
        <v/>
      </c>
      <c r="CB363" s="125" t="str">
        <f>IF(ISERR(IF(AND($I363=Re_lo!$E$5,CB$5=VLOOKUP(Re_lo!$H$5,Re_lo!$N$5:$O$16,2,0)),AZ363,"")),"",IF(AND($I363=Re_lo!$E$5,CB$5=VLOOKUP(Re_lo!$H$5,Re_lo!$N$5:$O$16,2,0)),AZ363,""))</f>
        <v/>
      </c>
      <c r="CC363" s="125" t="str">
        <f>IF(ISERR(IF(AND($I363=Re_lo!$E$5,CC$5=VLOOKUP(Re_lo!$H$5,Re_lo!$N$5:$O$16,2,0)),BA363,"")),"",IF(AND($I363=Re_lo!$E$5,CC$5=VLOOKUP(Re_lo!$H$5,Re_lo!$N$5:$O$16,2,0)),BA363,""))</f>
        <v/>
      </c>
      <c r="CD363" s="125" t="str">
        <f>IF(ISERR(IF(AND($I363=Re_lo!$E$5,CD$5=VLOOKUP(Re_lo!$H$5,Re_lo!$N$5:$O$16,2,0)),BB363,"")),"",IF(AND($I363=Re_lo!$E$5,CD$5=VLOOKUP(Re_lo!$H$5,Re_lo!$N$5:$O$16,2,0)),BB363,""))</f>
        <v/>
      </c>
      <c r="CF363" s="125" t="str">
        <f>IF($C363="","",COUNTIFS(Con_ve!$C$6:$C$1005,$C363,Con_ve!$Q$6:$Q$1005,Cad_cl!CF$5))</f>
        <v/>
      </c>
      <c r="CG363" s="125" t="str">
        <f>IF($C363="","",COUNTIFS(Con_ve!$C$6:$C$1005,$C363,Con_ve!$Q$6:$Q$1005,Cad_cl!CG$5))</f>
        <v/>
      </c>
      <c r="CH363" s="125" t="str">
        <f>IF($C363="","",COUNTIFS(Con_ve!$C$6:$C$1005,$C363,Con_ve!$Q$6:$Q$1005,Cad_cl!CH$5))</f>
        <v/>
      </c>
      <c r="CI363" s="125" t="str">
        <f>IF($C363="","",COUNTIFS(Con_ve!$C$6:$C$1005,$C363,Con_ve!$Q$6:$Q$1005,Cad_cl!CI$5))</f>
        <v/>
      </c>
      <c r="CJ363" s="125" t="str">
        <f>IF($C363="","",COUNTIFS(Con_ve!$C$6:$C$1005,$C363,Con_ve!$Q$6:$Q$1005,Cad_cl!CJ$5))</f>
        <v/>
      </c>
      <c r="CK363" s="125" t="str">
        <f>IF($C363="","",COUNTIFS(Con_ve!$C$6:$C$1005,$C363,Con_ve!$Q$6:$Q$1005,Cad_cl!CK$5))</f>
        <v/>
      </c>
      <c r="CL363" s="125" t="str">
        <f>IF($C363="","",COUNTIFS(Con_ve!$C$6:$C$1005,$C363,Con_ve!$Q$6:$Q$1005,Cad_cl!CL$5))</f>
        <v/>
      </c>
      <c r="CM363" s="125" t="str">
        <f>IF($C363="","",COUNTIFS(Con_ve!$C$6:$C$1005,$C363,Con_ve!$Q$6:$Q$1005,Cad_cl!CM$5))</f>
        <v/>
      </c>
      <c r="CN363" s="125" t="str">
        <f>IF($C363="","",COUNTIFS(Con_ve!$C$6:$C$1005,$C363,Con_ve!$Q$6:$Q$1005,Cad_cl!CN$5))</f>
        <v/>
      </c>
      <c r="CO363" s="125" t="str">
        <f>IF($C363="","",COUNTIFS(Con_ve!$C$6:$C$1005,$C363,Con_ve!$Q$6:$Q$1005,Cad_cl!CO$5))</f>
        <v/>
      </c>
      <c r="CP363" s="125" t="str">
        <f>IF($C363="","",COUNTIFS(Con_ve!$C$6:$C$1005,$C363,Con_ve!$Q$6:$Q$1005,Cad_cl!CP$5))</f>
        <v/>
      </c>
      <c r="CQ363" s="125" t="str">
        <f>IF($C363="","",COUNTIFS(Con_ve!$C$6:$C$1005,$C363,Con_ve!$Q$6:$Q$1005,Cad_cl!CQ$5))</f>
        <v/>
      </c>
      <c r="CR363" s="125">
        <f t="shared" si="17"/>
        <v>0</v>
      </c>
    </row>
    <row r="364" spans="3:96" ht="30" customHeight="1">
      <c r="C364" s="153"/>
      <c r="D364" s="153"/>
      <c r="E364" s="154"/>
      <c r="F364" s="153"/>
      <c r="G364" s="155"/>
      <c r="H364" s="153"/>
      <c r="I364" s="153"/>
      <c r="J364" s="132" t="s">
        <v>309</v>
      </c>
      <c r="K364" s="133" t="s">
        <v>309</v>
      </c>
      <c r="L364" s="153"/>
      <c r="M364" s="153"/>
      <c r="N364" s="153"/>
      <c r="O364" s="153"/>
      <c r="P364" s="153"/>
      <c r="Q364" s="153"/>
      <c r="AP364" s="134" t="str">
        <f>IF(ISERR(IF($C364="","",SUMIFS(Con_ve!$F$6:$F$1005,Con_ve!$C$6:$C$1005,$C364,Con_ve!$I$6:$I$1005,"Fechada",Con_ve!$Q$6:$Q$1005,Cad_cl!AP$5))),"",IF($C364="","",SUMIFS(Con_ve!$F$6:$F$1005,Con_ve!$C$6:$C$1005,$C364,Con_ve!$I$6:$I$1005,"Fechada",Con_ve!$Q$6:$Q$1005,Cad_cl!AP$5)))</f>
        <v/>
      </c>
      <c r="AQ364" s="134" t="str">
        <f>IF(ISERR(IF($C364="","",SUMIFS(Con_ve!$F$6:$F$1005,Con_ve!$C$6:$C$1005,$C364,Con_ve!$I$6:$I$1005,"Fechada",Con_ve!$Q$6:$Q$1005,Cad_cl!AQ$5))),"",IF($C364="","",SUMIFS(Con_ve!$F$6:$F$1005,Con_ve!$C$6:$C$1005,$C364,Con_ve!$I$6:$I$1005,"Fechada",Con_ve!$Q$6:$Q$1005,Cad_cl!AQ$5)))</f>
        <v/>
      </c>
      <c r="AR364" s="134" t="str">
        <f>IF(ISERR(IF($C364="","",SUMIFS(Con_ve!$F$6:$F$1005,Con_ve!$C$6:$C$1005,$C364,Con_ve!$I$6:$I$1005,"Fechada",Con_ve!$Q$6:$Q$1005,Cad_cl!AR$5))),"",IF($C364="","",SUMIFS(Con_ve!$F$6:$F$1005,Con_ve!$C$6:$C$1005,$C364,Con_ve!$I$6:$I$1005,"Fechada",Con_ve!$Q$6:$Q$1005,Cad_cl!AR$5)))</f>
        <v/>
      </c>
      <c r="AS364" s="134" t="str">
        <f>IF(ISERR(IF($C364="","",SUMIFS(Con_ve!$F$6:$F$1005,Con_ve!$C$6:$C$1005,$C364,Con_ve!$I$6:$I$1005,"Fechada",Con_ve!$Q$6:$Q$1005,Cad_cl!AS$5))),"",IF($C364="","",SUMIFS(Con_ve!$F$6:$F$1005,Con_ve!$C$6:$C$1005,$C364,Con_ve!$I$6:$I$1005,"Fechada",Con_ve!$Q$6:$Q$1005,Cad_cl!AS$5)))</f>
        <v/>
      </c>
      <c r="AT364" s="134" t="str">
        <f>IF(ISERR(IF($C364="","",SUMIFS(Con_ve!$F$6:$F$1005,Con_ve!$C$6:$C$1005,$C364,Con_ve!$I$6:$I$1005,"Fechada",Con_ve!$Q$6:$Q$1005,Cad_cl!AT$5))),"",IF($C364="","",SUMIFS(Con_ve!$F$6:$F$1005,Con_ve!$C$6:$C$1005,$C364,Con_ve!$I$6:$I$1005,"Fechada",Con_ve!$Q$6:$Q$1005,Cad_cl!AT$5)))</f>
        <v/>
      </c>
      <c r="AU364" s="134" t="str">
        <f>IF(ISERR(IF($C364="","",SUMIFS(Con_ve!$F$6:$F$1005,Con_ve!$C$6:$C$1005,$C364,Con_ve!$I$6:$I$1005,"Fechada",Con_ve!$Q$6:$Q$1005,Cad_cl!AU$5))),"",IF($C364="","",SUMIFS(Con_ve!$F$6:$F$1005,Con_ve!$C$6:$C$1005,$C364,Con_ve!$I$6:$I$1005,"Fechada",Con_ve!$Q$6:$Q$1005,Cad_cl!AU$5)))</f>
        <v/>
      </c>
      <c r="AV364" s="134" t="str">
        <f>IF(ISERR(IF($C364="","",SUMIFS(Con_ve!$F$6:$F$1005,Con_ve!$C$6:$C$1005,$C364,Con_ve!$I$6:$I$1005,"Fechada",Con_ve!$Q$6:$Q$1005,Cad_cl!AV$5))),"",IF($C364="","",SUMIFS(Con_ve!$F$6:$F$1005,Con_ve!$C$6:$C$1005,$C364,Con_ve!$I$6:$I$1005,"Fechada",Con_ve!$Q$6:$Q$1005,Cad_cl!AV$5)))</f>
        <v/>
      </c>
      <c r="AW364" s="134" t="str">
        <f>IF(ISERR(IF($C364="","",SUMIFS(Con_ve!$F$6:$F$1005,Con_ve!$C$6:$C$1005,$C364,Con_ve!$I$6:$I$1005,"Fechada",Con_ve!$Q$6:$Q$1005,Cad_cl!AW$5))),"",IF($C364="","",SUMIFS(Con_ve!$F$6:$F$1005,Con_ve!$C$6:$C$1005,$C364,Con_ve!$I$6:$I$1005,"Fechada",Con_ve!$Q$6:$Q$1005,Cad_cl!AW$5)))</f>
        <v/>
      </c>
      <c r="AX364" s="134" t="str">
        <f>IF(ISERR(IF($C364="","",SUMIFS(Con_ve!$F$6:$F$1005,Con_ve!$C$6:$C$1005,$C364,Con_ve!$I$6:$I$1005,"Fechada",Con_ve!$Q$6:$Q$1005,Cad_cl!AX$5))),"",IF($C364="","",SUMIFS(Con_ve!$F$6:$F$1005,Con_ve!$C$6:$C$1005,$C364,Con_ve!$I$6:$I$1005,"Fechada",Con_ve!$Q$6:$Q$1005,Cad_cl!AX$5)))</f>
        <v/>
      </c>
      <c r="AY364" s="134" t="str">
        <f>IF(ISERR(IF($C364="","",SUMIFS(Con_ve!$F$6:$F$1005,Con_ve!$C$6:$C$1005,$C364,Con_ve!$I$6:$I$1005,"Fechada",Con_ve!$Q$6:$Q$1005,Cad_cl!AY$5))),"",IF($C364="","",SUMIFS(Con_ve!$F$6:$F$1005,Con_ve!$C$6:$C$1005,$C364,Con_ve!$I$6:$I$1005,"Fechada",Con_ve!$Q$6:$Q$1005,Cad_cl!AY$5)))</f>
        <v/>
      </c>
      <c r="AZ364" s="134" t="str">
        <f>IF(ISERR(IF($C364="","",SUMIFS(Con_ve!$F$6:$F$1005,Con_ve!$C$6:$C$1005,$C364,Con_ve!$I$6:$I$1005,"Fechada",Con_ve!$Q$6:$Q$1005,Cad_cl!AZ$5))),"",IF($C364="","",SUMIFS(Con_ve!$F$6:$F$1005,Con_ve!$C$6:$C$1005,$C364,Con_ve!$I$6:$I$1005,"Fechada",Con_ve!$Q$6:$Q$1005,Cad_cl!AZ$5)))</f>
        <v/>
      </c>
      <c r="BA364" s="134" t="str">
        <f>IF(ISERR(IF($C364="","",SUMIFS(Con_ve!$F$6:$F$1005,Con_ve!$C$6:$C$1005,$C364,Con_ve!$I$6:$I$1005,"Fechada",Con_ve!$Q$6:$Q$1005,Cad_cl!BA$5))),"",IF($C364="","",SUMIFS(Con_ve!$F$6:$F$1005,Con_ve!$C$6:$C$1005,$C364,Con_ve!$I$6:$I$1005,"Fechada",Con_ve!$Q$6:$Q$1005,Cad_cl!BA$5)))</f>
        <v/>
      </c>
      <c r="BB364" s="134">
        <f t="shared" si="15"/>
        <v>0</v>
      </c>
      <c r="BD364" s="134" t="str">
        <f>IF(ISERR(IF($C364="","",SUMIFS(Con_ve!$F$6:$F$1005,Con_ve!$C$6:$C$1005,$C364,Con_ve!$I$6:$I$1005,"Em negociação",Con_ve!$Q$6:$Q$1005,Cad_cl!BD$5))),"",IF($C364="","",SUMIFS(Con_ve!$F$6:$F$1005,Con_ve!$C$6:$C$1005,$C364,Con_ve!$I$6:$I$1005,"Em negociação",Con_ve!$Q$6:$Q$1005,Cad_cl!BD$5)))</f>
        <v/>
      </c>
      <c r="BE364" s="134" t="str">
        <f>IF(ISERR(IF($C364="","",SUMIFS(Con_ve!$F$6:$F$1005,Con_ve!$C$6:$C$1005,$C364,Con_ve!$I$6:$I$1005,"Em negociação",Con_ve!$Q$6:$Q$1005,Cad_cl!BE$5))),"",IF($C364="","",SUMIFS(Con_ve!$F$6:$F$1005,Con_ve!$C$6:$C$1005,$C364,Con_ve!$I$6:$I$1005,"Em negociação",Con_ve!$Q$6:$Q$1005,Cad_cl!BE$5)))</f>
        <v/>
      </c>
      <c r="BF364" s="134" t="str">
        <f>IF(ISERR(IF($C364="","",SUMIFS(Con_ve!$F$6:$F$1005,Con_ve!$C$6:$C$1005,$C364,Con_ve!$I$6:$I$1005,"Em negociação",Con_ve!$Q$6:$Q$1005,Cad_cl!BF$5))),"",IF($C364="","",SUMIFS(Con_ve!$F$6:$F$1005,Con_ve!$C$6:$C$1005,$C364,Con_ve!$I$6:$I$1005,"Em negociação",Con_ve!$Q$6:$Q$1005,Cad_cl!BF$5)))</f>
        <v/>
      </c>
      <c r="BG364" s="134" t="str">
        <f>IF(ISERR(IF($C364="","",SUMIFS(Con_ve!$F$6:$F$1005,Con_ve!$C$6:$C$1005,$C364,Con_ve!$I$6:$I$1005,"Em negociação",Con_ve!$Q$6:$Q$1005,Cad_cl!BG$5))),"",IF($C364="","",SUMIFS(Con_ve!$F$6:$F$1005,Con_ve!$C$6:$C$1005,$C364,Con_ve!$I$6:$I$1005,"Em negociação",Con_ve!$Q$6:$Q$1005,Cad_cl!BG$5)))</f>
        <v/>
      </c>
      <c r="BH364" s="134" t="str">
        <f>IF(ISERR(IF($C364="","",SUMIFS(Con_ve!$F$6:$F$1005,Con_ve!$C$6:$C$1005,$C364,Con_ve!$I$6:$I$1005,"Em negociação",Con_ve!$Q$6:$Q$1005,Cad_cl!BH$5))),"",IF($C364="","",SUMIFS(Con_ve!$F$6:$F$1005,Con_ve!$C$6:$C$1005,$C364,Con_ve!$I$6:$I$1005,"Em negociação",Con_ve!$Q$6:$Q$1005,Cad_cl!BH$5)))</f>
        <v/>
      </c>
      <c r="BI364" s="134" t="str">
        <f>IF(ISERR(IF($C364="","",SUMIFS(Con_ve!$F$6:$F$1005,Con_ve!$C$6:$C$1005,$C364,Con_ve!$I$6:$I$1005,"Em negociação",Con_ve!$Q$6:$Q$1005,Cad_cl!BI$5))),"",IF($C364="","",SUMIFS(Con_ve!$F$6:$F$1005,Con_ve!$C$6:$C$1005,$C364,Con_ve!$I$6:$I$1005,"Em negociação",Con_ve!$Q$6:$Q$1005,Cad_cl!BI$5)))</f>
        <v/>
      </c>
      <c r="BJ364" s="134" t="str">
        <f>IF(ISERR(IF($C364="","",SUMIFS(Con_ve!$F$6:$F$1005,Con_ve!$C$6:$C$1005,$C364,Con_ve!$I$6:$I$1005,"Em negociação",Con_ve!$Q$6:$Q$1005,Cad_cl!BJ$5))),"",IF($C364="","",SUMIFS(Con_ve!$F$6:$F$1005,Con_ve!$C$6:$C$1005,$C364,Con_ve!$I$6:$I$1005,"Em negociação",Con_ve!$Q$6:$Q$1005,Cad_cl!BJ$5)))</f>
        <v/>
      </c>
      <c r="BK364" s="134" t="str">
        <f>IF(ISERR(IF($C364="","",SUMIFS(Con_ve!$F$6:$F$1005,Con_ve!$C$6:$C$1005,$C364,Con_ve!$I$6:$I$1005,"Em negociação",Con_ve!$Q$6:$Q$1005,Cad_cl!BK$5))),"",IF($C364="","",SUMIFS(Con_ve!$F$6:$F$1005,Con_ve!$C$6:$C$1005,$C364,Con_ve!$I$6:$I$1005,"Em negociação",Con_ve!$Q$6:$Q$1005,Cad_cl!BK$5)))</f>
        <v/>
      </c>
      <c r="BL364" s="134" t="str">
        <f>IF(ISERR(IF($C364="","",SUMIFS(Con_ve!$F$6:$F$1005,Con_ve!$C$6:$C$1005,$C364,Con_ve!$I$6:$I$1005,"Em negociação",Con_ve!$Q$6:$Q$1005,Cad_cl!BL$5))),"",IF($C364="","",SUMIFS(Con_ve!$F$6:$F$1005,Con_ve!$C$6:$C$1005,$C364,Con_ve!$I$6:$I$1005,"Em negociação",Con_ve!$Q$6:$Q$1005,Cad_cl!BL$5)))</f>
        <v/>
      </c>
      <c r="BM364" s="134" t="str">
        <f>IF(ISERR(IF($C364="","",SUMIFS(Con_ve!$F$6:$F$1005,Con_ve!$C$6:$C$1005,$C364,Con_ve!$I$6:$I$1005,"Em negociação",Con_ve!$Q$6:$Q$1005,Cad_cl!BM$5))),"",IF($C364="","",SUMIFS(Con_ve!$F$6:$F$1005,Con_ve!$C$6:$C$1005,$C364,Con_ve!$I$6:$I$1005,"Em negociação",Con_ve!$Q$6:$Q$1005,Cad_cl!BM$5)))</f>
        <v/>
      </c>
      <c r="BN364" s="134" t="str">
        <f>IF(ISERR(IF($C364="","",SUMIFS(Con_ve!$F$6:$F$1005,Con_ve!$C$6:$C$1005,$C364,Con_ve!$I$6:$I$1005,"Em negociação",Con_ve!$Q$6:$Q$1005,Cad_cl!BN$5))),"",IF($C364="","",SUMIFS(Con_ve!$F$6:$F$1005,Con_ve!$C$6:$C$1005,$C364,Con_ve!$I$6:$I$1005,"Em negociação",Con_ve!$Q$6:$Q$1005,Cad_cl!BN$5)))</f>
        <v/>
      </c>
      <c r="BO364" s="134" t="str">
        <f>IF(ISERR(IF($C364="","",SUMIFS(Con_ve!$F$6:$F$1005,Con_ve!$C$6:$C$1005,$C364,Con_ve!$I$6:$I$1005,"Em negociação",Con_ve!$Q$6:$Q$1005,Cad_cl!BO$5))),"",IF($C364="","",SUMIFS(Con_ve!$F$6:$F$1005,Con_ve!$C$6:$C$1005,$C364,Con_ve!$I$6:$I$1005,"Em negociação",Con_ve!$Q$6:$Q$1005,Cad_cl!BO$5)))</f>
        <v/>
      </c>
      <c r="BP364" s="134">
        <f t="shared" si="16"/>
        <v>0</v>
      </c>
      <c r="BR364" s="125" t="str">
        <f>IF(ISERR(IF(AND($I364=Re_lo!$E$5,BR$5=VLOOKUP(Re_lo!$H$5,Re_lo!$N$5:$O$16,2,0)),AP364,"")),"",IF(AND($I364=Re_lo!$E$5,BR$5=VLOOKUP(Re_lo!$H$5,Re_lo!$N$5:$O$16,2,0)),AP364,""))</f>
        <v/>
      </c>
      <c r="BS364" s="125" t="str">
        <f>IF(ISERR(IF(AND($I364=Re_lo!$E$5,BS$5=VLOOKUP(Re_lo!$H$5,Re_lo!$N$5:$O$16,2,0)),AQ364,"")),"",IF(AND($I364=Re_lo!$E$5,BS$5=VLOOKUP(Re_lo!$H$5,Re_lo!$N$5:$O$16,2,0)),AQ364,""))</f>
        <v/>
      </c>
      <c r="BT364" s="125" t="str">
        <f>IF(ISERR(IF(AND($I364=Re_lo!$E$5,BT$5=VLOOKUP(Re_lo!$H$5,Re_lo!$N$5:$O$16,2,0)),AR364,"")),"",IF(AND($I364=Re_lo!$E$5,BT$5=VLOOKUP(Re_lo!$H$5,Re_lo!$N$5:$O$16,2,0)),AR364,""))</f>
        <v/>
      </c>
      <c r="BU364" s="125" t="str">
        <f>IF(ISERR(IF(AND($I364=Re_lo!$E$5,BU$5=VLOOKUP(Re_lo!$H$5,Re_lo!$N$5:$O$16,2,0)),AS364,"")),"",IF(AND($I364=Re_lo!$E$5,BU$5=VLOOKUP(Re_lo!$H$5,Re_lo!$N$5:$O$16,2,0)),AS364,""))</f>
        <v/>
      </c>
      <c r="BV364" s="125" t="str">
        <f>IF(ISERR(IF(AND($I364=Re_lo!$E$5,BV$5=VLOOKUP(Re_lo!$H$5,Re_lo!$N$5:$O$16,2,0)),AT364,"")),"",IF(AND($I364=Re_lo!$E$5,BV$5=VLOOKUP(Re_lo!$H$5,Re_lo!$N$5:$O$16,2,0)),AT364,""))</f>
        <v/>
      </c>
      <c r="BW364" s="125" t="str">
        <f>IF(ISERR(IF(AND($I364=Re_lo!$E$5,BW$5=VLOOKUP(Re_lo!$H$5,Re_lo!$N$5:$O$16,2,0)),AU364,"")),"",IF(AND($I364=Re_lo!$E$5,BW$5=VLOOKUP(Re_lo!$H$5,Re_lo!$N$5:$O$16,2,0)),AU364,""))</f>
        <v/>
      </c>
      <c r="BX364" s="125" t="str">
        <f>IF(ISERR(IF(AND($I364=Re_lo!$E$5,BX$5=VLOOKUP(Re_lo!$H$5,Re_lo!$N$5:$O$16,2,0)),AV364,"")),"",IF(AND($I364=Re_lo!$E$5,BX$5=VLOOKUP(Re_lo!$H$5,Re_lo!$N$5:$O$16,2,0)),AV364,""))</f>
        <v/>
      </c>
      <c r="BY364" s="125" t="str">
        <f>IF(ISERR(IF(AND($I364=Re_lo!$E$5,BY$5=VLOOKUP(Re_lo!$H$5,Re_lo!$N$5:$O$16,2,0)),AW364,"")),"",IF(AND($I364=Re_lo!$E$5,BY$5=VLOOKUP(Re_lo!$H$5,Re_lo!$N$5:$O$16,2,0)),AW364,""))</f>
        <v/>
      </c>
      <c r="BZ364" s="125" t="str">
        <f>IF(ISERR(IF(AND($I364=Re_lo!$E$5,BZ$5=VLOOKUP(Re_lo!$H$5,Re_lo!$N$5:$O$16,2,0)),AX364,"")),"",IF(AND($I364=Re_lo!$E$5,BZ$5=VLOOKUP(Re_lo!$H$5,Re_lo!$N$5:$O$16,2,0)),AX364,""))</f>
        <v/>
      </c>
      <c r="CA364" s="125" t="str">
        <f>IF(ISERR(IF(AND($I364=Re_lo!$E$5,CA$5=VLOOKUP(Re_lo!$H$5,Re_lo!$N$5:$O$16,2,0)),AY364,"")),"",IF(AND($I364=Re_lo!$E$5,CA$5=VLOOKUP(Re_lo!$H$5,Re_lo!$N$5:$O$16,2,0)),AY364,""))</f>
        <v/>
      </c>
      <c r="CB364" s="125" t="str">
        <f>IF(ISERR(IF(AND($I364=Re_lo!$E$5,CB$5=VLOOKUP(Re_lo!$H$5,Re_lo!$N$5:$O$16,2,0)),AZ364,"")),"",IF(AND($I364=Re_lo!$E$5,CB$5=VLOOKUP(Re_lo!$H$5,Re_lo!$N$5:$O$16,2,0)),AZ364,""))</f>
        <v/>
      </c>
      <c r="CC364" s="125" t="str">
        <f>IF(ISERR(IF(AND($I364=Re_lo!$E$5,CC$5=VLOOKUP(Re_lo!$H$5,Re_lo!$N$5:$O$16,2,0)),BA364,"")),"",IF(AND($I364=Re_lo!$E$5,CC$5=VLOOKUP(Re_lo!$H$5,Re_lo!$N$5:$O$16,2,0)),BA364,""))</f>
        <v/>
      </c>
      <c r="CD364" s="125" t="str">
        <f>IF(ISERR(IF(AND($I364=Re_lo!$E$5,CD$5=VLOOKUP(Re_lo!$H$5,Re_lo!$N$5:$O$16,2,0)),BB364,"")),"",IF(AND($I364=Re_lo!$E$5,CD$5=VLOOKUP(Re_lo!$H$5,Re_lo!$N$5:$O$16,2,0)),BB364,""))</f>
        <v/>
      </c>
      <c r="CF364" s="125" t="str">
        <f>IF($C364="","",COUNTIFS(Con_ve!$C$6:$C$1005,$C364,Con_ve!$Q$6:$Q$1005,Cad_cl!CF$5))</f>
        <v/>
      </c>
      <c r="CG364" s="125" t="str">
        <f>IF($C364="","",COUNTIFS(Con_ve!$C$6:$C$1005,$C364,Con_ve!$Q$6:$Q$1005,Cad_cl!CG$5))</f>
        <v/>
      </c>
      <c r="CH364" s="125" t="str">
        <f>IF($C364="","",COUNTIFS(Con_ve!$C$6:$C$1005,$C364,Con_ve!$Q$6:$Q$1005,Cad_cl!CH$5))</f>
        <v/>
      </c>
      <c r="CI364" s="125" t="str">
        <f>IF($C364="","",COUNTIFS(Con_ve!$C$6:$C$1005,$C364,Con_ve!$Q$6:$Q$1005,Cad_cl!CI$5))</f>
        <v/>
      </c>
      <c r="CJ364" s="125" t="str">
        <f>IF($C364="","",COUNTIFS(Con_ve!$C$6:$C$1005,$C364,Con_ve!$Q$6:$Q$1005,Cad_cl!CJ$5))</f>
        <v/>
      </c>
      <c r="CK364" s="125" t="str">
        <f>IF($C364="","",COUNTIFS(Con_ve!$C$6:$C$1005,$C364,Con_ve!$Q$6:$Q$1005,Cad_cl!CK$5))</f>
        <v/>
      </c>
      <c r="CL364" s="125" t="str">
        <f>IF($C364="","",COUNTIFS(Con_ve!$C$6:$C$1005,$C364,Con_ve!$Q$6:$Q$1005,Cad_cl!CL$5))</f>
        <v/>
      </c>
      <c r="CM364" s="125" t="str">
        <f>IF($C364="","",COUNTIFS(Con_ve!$C$6:$C$1005,$C364,Con_ve!$Q$6:$Q$1005,Cad_cl!CM$5))</f>
        <v/>
      </c>
      <c r="CN364" s="125" t="str">
        <f>IF($C364="","",COUNTIFS(Con_ve!$C$6:$C$1005,$C364,Con_ve!$Q$6:$Q$1005,Cad_cl!CN$5))</f>
        <v/>
      </c>
      <c r="CO364" s="125" t="str">
        <f>IF($C364="","",COUNTIFS(Con_ve!$C$6:$C$1005,$C364,Con_ve!$Q$6:$Q$1005,Cad_cl!CO$5))</f>
        <v/>
      </c>
      <c r="CP364" s="125" t="str">
        <f>IF($C364="","",COUNTIFS(Con_ve!$C$6:$C$1005,$C364,Con_ve!$Q$6:$Q$1005,Cad_cl!CP$5))</f>
        <v/>
      </c>
      <c r="CQ364" s="125" t="str">
        <f>IF($C364="","",COUNTIFS(Con_ve!$C$6:$C$1005,$C364,Con_ve!$Q$6:$Q$1005,Cad_cl!CQ$5))</f>
        <v/>
      </c>
      <c r="CR364" s="125">
        <f t="shared" si="17"/>
        <v>0</v>
      </c>
    </row>
    <row r="365" spans="3:96" ht="30" customHeight="1">
      <c r="C365" s="153"/>
      <c r="D365" s="153"/>
      <c r="E365" s="154"/>
      <c r="F365" s="153"/>
      <c r="G365" s="155"/>
      <c r="H365" s="153"/>
      <c r="I365" s="153"/>
      <c r="J365" s="132" t="s">
        <v>309</v>
      </c>
      <c r="K365" s="133" t="s">
        <v>309</v>
      </c>
      <c r="L365" s="153"/>
      <c r="M365" s="153"/>
      <c r="N365" s="153"/>
      <c r="O365" s="153"/>
      <c r="P365" s="153"/>
      <c r="Q365" s="153"/>
      <c r="AP365" s="134" t="str">
        <f>IF(ISERR(IF($C365="","",SUMIFS(Con_ve!$F$6:$F$1005,Con_ve!$C$6:$C$1005,$C365,Con_ve!$I$6:$I$1005,"Fechada",Con_ve!$Q$6:$Q$1005,Cad_cl!AP$5))),"",IF($C365="","",SUMIFS(Con_ve!$F$6:$F$1005,Con_ve!$C$6:$C$1005,$C365,Con_ve!$I$6:$I$1005,"Fechada",Con_ve!$Q$6:$Q$1005,Cad_cl!AP$5)))</f>
        <v/>
      </c>
      <c r="AQ365" s="134" t="str">
        <f>IF(ISERR(IF($C365="","",SUMIFS(Con_ve!$F$6:$F$1005,Con_ve!$C$6:$C$1005,$C365,Con_ve!$I$6:$I$1005,"Fechada",Con_ve!$Q$6:$Q$1005,Cad_cl!AQ$5))),"",IF($C365="","",SUMIFS(Con_ve!$F$6:$F$1005,Con_ve!$C$6:$C$1005,$C365,Con_ve!$I$6:$I$1005,"Fechada",Con_ve!$Q$6:$Q$1005,Cad_cl!AQ$5)))</f>
        <v/>
      </c>
      <c r="AR365" s="134" t="str">
        <f>IF(ISERR(IF($C365="","",SUMIFS(Con_ve!$F$6:$F$1005,Con_ve!$C$6:$C$1005,$C365,Con_ve!$I$6:$I$1005,"Fechada",Con_ve!$Q$6:$Q$1005,Cad_cl!AR$5))),"",IF($C365="","",SUMIFS(Con_ve!$F$6:$F$1005,Con_ve!$C$6:$C$1005,$C365,Con_ve!$I$6:$I$1005,"Fechada",Con_ve!$Q$6:$Q$1005,Cad_cl!AR$5)))</f>
        <v/>
      </c>
      <c r="AS365" s="134" t="str">
        <f>IF(ISERR(IF($C365="","",SUMIFS(Con_ve!$F$6:$F$1005,Con_ve!$C$6:$C$1005,$C365,Con_ve!$I$6:$I$1005,"Fechada",Con_ve!$Q$6:$Q$1005,Cad_cl!AS$5))),"",IF($C365="","",SUMIFS(Con_ve!$F$6:$F$1005,Con_ve!$C$6:$C$1005,$C365,Con_ve!$I$6:$I$1005,"Fechada",Con_ve!$Q$6:$Q$1005,Cad_cl!AS$5)))</f>
        <v/>
      </c>
      <c r="AT365" s="134" t="str">
        <f>IF(ISERR(IF($C365="","",SUMIFS(Con_ve!$F$6:$F$1005,Con_ve!$C$6:$C$1005,$C365,Con_ve!$I$6:$I$1005,"Fechada",Con_ve!$Q$6:$Q$1005,Cad_cl!AT$5))),"",IF($C365="","",SUMIFS(Con_ve!$F$6:$F$1005,Con_ve!$C$6:$C$1005,$C365,Con_ve!$I$6:$I$1005,"Fechada",Con_ve!$Q$6:$Q$1005,Cad_cl!AT$5)))</f>
        <v/>
      </c>
      <c r="AU365" s="134" t="str">
        <f>IF(ISERR(IF($C365="","",SUMIFS(Con_ve!$F$6:$F$1005,Con_ve!$C$6:$C$1005,$C365,Con_ve!$I$6:$I$1005,"Fechada",Con_ve!$Q$6:$Q$1005,Cad_cl!AU$5))),"",IF($C365="","",SUMIFS(Con_ve!$F$6:$F$1005,Con_ve!$C$6:$C$1005,$C365,Con_ve!$I$6:$I$1005,"Fechada",Con_ve!$Q$6:$Q$1005,Cad_cl!AU$5)))</f>
        <v/>
      </c>
      <c r="AV365" s="134" t="str">
        <f>IF(ISERR(IF($C365="","",SUMIFS(Con_ve!$F$6:$F$1005,Con_ve!$C$6:$C$1005,$C365,Con_ve!$I$6:$I$1005,"Fechada",Con_ve!$Q$6:$Q$1005,Cad_cl!AV$5))),"",IF($C365="","",SUMIFS(Con_ve!$F$6:$F$1005,Con_ve!$C$6:$C$1005,$C365,Con_ve!$I$6:$I$1005,"Fechada",Con_ve!$Q$6:$Q$1005,Cad_cl!AV$5)))</f>
        <v/>
      </c>
      <c r="AW365" s="134" t="str">
        <f>IF(ISERR(IF($C365="","",SUMIFS(Con_ve!$F$6:$F$1005,Con_ve!$C$6:$C$1005,$C365,Con_ve!$I$6:$I$1005,"Fechada",Con_ve!$Q$6:$Q$1005,Cad_cl!AW$5))),"",IF($C365="","",SUMIFS(Con_ve!$F$6:$F$1005,Con_ve!$C$6:$C$1005,$C365,Con_ve!$I$6:$I$1005,"Fechada",Con_ve!$Q$6:$Q$1005,Cad_cl!AW$5)))</f>
        <v/>
      </c>
      <c r="AX365" s="134" t="str">
        <f>IF(ISERR(IF($C365="","",SUMIFS(Con_ve!$F$6:$F$1005,Con_ve!$C$6:$C$1005,$C365,Con_ve!$I$6:$I$1005,"Fechada",Con_ve!$Q$6:$Q$1005,Cad_cl!AX$5))),"",IF($C365="","",SUMIFS(Con_ve!$F$6:$F$1005,Con_ve!$C$6:$C$1005,$C365,Con_ve!$I$6:$I$1005,"Fechada",Con_ve!$Q$6:$Q$1005,Cad_cl!AX$5)))</f>
        <v/>
      </c>
      <c r="AY365" s="134" t="str">
        <f>IF(ISERR(IF($C365="","",SUMIFS(Con_ve!$F$6:$F$1005,Con_ve!$C$6:$C$1005,$C365,Con_ve!$I$6:$I$1005,"Fechada",Con_ve!$Q$6:$Q$1005,Cad_cl!AY$5))),"",IF($C365="","",SUMIFS(Con_ve!$F$6:$F$1005,Con_ve!$C$6:$C$1005,$C365,Con_ve!$I$6:$I$1005,"Fechada",Con_ve!$Q$6:$Q$1005,Cad_cl!AY$5)))</f>
        <v/>
      </c>
      <c r="AZ365" s="134" t="str">
        <f>IF(ISERR(IF($C365="","",SUMIFS(Con_ve!$F$6:$F$1005,Con_ve!$C$6:$C$1005,$C365,Con_ve!$I$6:$I$1005,"Fechada",Con_ve!$Q$6:$Q$1005,Cad_cl!AZ$5))),"",IF($C365="","",SUMIFS(Con_ve!$F$6:$F$1005,Con_ve!$C$6:$C$1005,$C365,Con_ve!$I$6:$I$1005,"Fechada",Con_ve!$Q$6:$Q$1005,Cad_cl!AZ$5)))</f>
        <v/>
      </c>
      <c r="BA365" s="134" t="str">
        <f>IF(ISERR(IF($C365="","",SUMIFS(Con_ve!$F$6:$F$1005,Con_ve!$C$6:$C$1005,$C365,Con_ve!$I$6:$I$1005,"Fechada",Con_ve!$Q$6:$Q$1005,Cad_cl!BA$5))),"",IF($C365="","",SUMIFS(Con_ve!$F$6:$F$1005,Con_ve!$C$6:$C$1005,$C365,Con_ve!$I$6:$I$1005,"Fechada",Con_ve!$Q$6:$Q$1005,Cad_cl!BA$5)))</f>
        <v/>
      </c>
      <c r="BB365" s="134">
        <f t="shared" si="15"/>
        <v>0</v>
      </c>
      <c r="BD365" s="134" t="str">
        <f>IF(ISERR(IF($C365="","",SUMIFS(Con_ve!$F$6:$F$1005,Con_ve!$C$6:$C$1005,$C365,Con_ve!$I$6:$I$1005,"Em negociação",Con_ve!$Q$6:$Q$1005,Cad_cl!BD$5))),"",IF($C365="","",SUMIFS(Con_ve!$F$6:$F$1005,Con_ve!$C$6:$C$1005,$C365,Con_ve!$I$6:$I$1005,"Em negociação",Con_ve!$Q$6:$Q$1005,Cad_cl!BD$5)))</f>
        <v/>
      </c>
      <c r="BE365" s="134" t="str">
        <f>IF(ISERR(IF($C365="","",SUMIFS(Con_ve!$F$6:$F$1005,Con_ve!$C$6:$C$1005,$C365,Con_ve!$I$6:$I$1005,"Em negociação",Con_ve!$Q$6:$Q$1005,Cad_cl!BE$5))),"",IF($C365="","",SUMIFS(Con_ve!$F$6:$F$1005,Con_ve!$C$6:$C$1005,$C365,Con_ve!$I$6:$I$1005,"Em negociação",Con_ve!$Q$6:$Q$1005,Cad_cl!BE$5)))</f>
        <v/>
      </c>
      <c r="BF365" s="134" t="str">
        <f>IF(ISERR(IF($C365="","",SUMIFS(Con_ve!$F$6:$F$1005,Con_ve!$C$6:$C$1005,$C365,Con_ve!$I$6:$I$1005,"Em negociação",Con_ve!$Q$6:$Q$1005,Cad_cl!BF$5))),"",IF($C365="","",SUMIFS(Con_ve!$F$6:$F$1005,Con_ve!$C$6:$C$1005,$C365,Con_ve!$I$6:$I$1005,"Em negociação",Con_ve!$Q$6:$Q$1005,Cad_cl!BF$5)))</f>
        <v/>
      </c>
      <c r="BG365" s="134" t="str">
        <f>IF(ISERR(IF($C365="","",SUMIFS(Con_ve!$F$6:$F$1005,Con_ve!$C$6:$C$1005,$C365,Con_ve!$I$6:$I$1005,"Em negociação",Con_ve!$Q$6:$Q$1005,Cad_cl!BG$5))),"",IF($C365="","",SUMIFS(Con_ve!$F$6:$F$1005,Con_ve!$C$6:$C$1005,$C365,Con_ve!$I$6:$I$1005,"Em negociação",Con_ve!$Q$6:$Q$1005,Cad_cl!BG$5)))</f>
        <v/>
      </c>
      <c r="BH365" s="134" t="str">
        <f>IF(ISERR(IF($C365="","",SUMIFS(Con_ve!$F$6:$F$1005,Con_ve!$C$6:$C$1005,$C365,Con_ve!$I$6:$I$1005,"Em negociação",Con_ve!$Q$6:$Q$1005,Cad_cl!BH$5))),"",IF($C365="","",SUMIFS(Con_ve!$F$6:$F$1005,Con_ve!$C$6:$C$1005,$C365,Con_ve!$I$6:$I$1005,"Em negociação",Con_ve!$Q$6:$Q$1005,Cad_cl!BH$5)))</f>
        <v/>
      </c>
      <c r="BI365" s="134" t="str">
        <f>IF(ISERR(IF($C365="","",SUMIFS(Con_ve!$F$6:$F$1005,Con_ve!$C$6:$C$1005,$C365,Con_ve!$I$6:$I$1005,"Em negociação",Con_ve!$Q$6:$Q$1005,Cad_cl!BI$5))),"",IF($C365="","",SUMIFS(Con_ve!$F$6:$F$1005,Con_ve!$C$6:$C$1005,$C365,Con_ve!$I$6:$I$1005,"Em negociação",Con_ve!$Q$6:$Q$1005,Cad_cl!BI$5)))</f>
        <v/>
      </c>
      <c r="BJ365" s="134" t="str">
        <f>IF(ISERR(IF($C365="","",SUMIFS(Con_ve!$F$6:$F$1005,Con_ve!$C$6:$C$1005,$C365,Con_ve!$I$6:$I$1005,"Em negociação",Con_ve!$Q$6:$Q$1005,Cad_cl!BJ$5))),"",IF($C365="","",SUMIFS(Con_ve!$F$6:$F$1005,Con_ve!$C$6:$C$1005,$C365,Con_ve!$I$6:$I$1005,"Em negociação",Con_ve!$Q$6:$Q$1005,Cad_cl!BJ$5)))</f>
        <v/>
      </c>
      <c r="BK365" s="134" t="str">
        <f>IF(ISERR(IF($C365="","",SUMIFS(Con_ve!$F$6:$F$1005,Con_ve!$C$6:$C$1005,$C365,Con_ve!$I$6:$I$1005,"Em negociação",Con_ve!$Q$6:$Q$1005,Cad_cl!BK$5))),"",IF($C365="","",SUMIFS(Con_ve!$F$6:$F$1005,Con_ve!$C$6:$C$1005,$C365,Con_ve!$I$6:$I$1005,"Em negociação",Con_ve!$Q$6:$Q$1005,Cad_cl!BK$5)))</f>
        <v/>
      </c>
      <c r="BL365" s="134" t="str">
        <f>IF(ISERR(IF($C365="","",SUMIFS(Con_ve!$F$6:$F$1005,Con_ve!$C$6:$C$1005,$C365,Con_ve!$I$6:$I$1005,"Em negociação",Con_ve!$Q$6:$Q$1005,Cad_cl!BL$5))),"",IF($C365="","",SUMIFS(Con_ve!$F$6:$F$1005,Con_ve!$C$6:$C$1005,$C365,Con_ve!$I$6:$I$1005,"Em negociação",Con_ve!$Q$6:$Q$1005,Cad_cl!BL$5)))</f>
        <v/>
      </c>
      <c r="BM365" s="134" t="str">
        <f>IF(ISERR(IF($C365="","",SUMIFS(Con_ve!$F$6:$F$1005,Con_ve!$C$6:$C$1005,$C365,Con_ve!$I$6:$I$1005,"Em negociação",Con_ve!$Q$6:$Q$1005,Cad_cl!BM$5))),"",IF($C365="","",SUMIFS(Con_ve!$F$6:$F$1005,Con_ve!$C$6:$C$1005,$C365,Con_ve!$I$6:$I$1005,"Em negociação",Con_ve!$Q$6:$Q$1005,Cad_cl!BM$5)))</f>
        <v/>
      </c>
      <c r="BN365" s="134" t="str">
        <f>IF(ISERR(IF($C365="","",SUMIFS(Con_ve!$F$6:$F$1005,Con_ve!$C$6:$C$1005,$C365,Con_ve!$I$6:$I$1005,"Em negociação",Con_ve!$Q$6:$Q$1005,Cad_cl!BN$5))),"",IF($C365="","",SUMIFS(Con_ve!$F$6:$F$1005,Con_ve!$C$6:$C$1005,$C365,Con_ve!$I$6:$I$1005,"Em negociação",Con_ve!$Q$6:$Q$1005,Cad_cl!BN$5)))</f>
        <v/>
      </c>
      <c r="BO365" s="134" t="str">
        <f>IF(ISERR(IF($C365="","",SUMIFS(Con_ve!$F$6:$F$1005,Con_ve!$C$6:$C$1005,$C365,Con_ve!$I$6:$I$1005,"Em negociação",Con_ve!$Q$6:$Q$1005,Cad_cl!BO$5))),"",IF($C365="","",SUMIFS(Con_ve!$F$6:$F$1005,Con_ve!$C$6:$C$1005,$C365,Con_ve!$I$6:$I$1005,"Em negociação",Con_ve!$Q$6:$Q$1005,Cad_cl!BO$5)))</f>
        <v/>
      </c>
      <c r="BP365" s="134">
        <f t="shared" si="16"/>
        <v>0</v>
      </c>
      <c r="BR365" s="125" t="str">
        <f>IF(ISERR(IF(AND($I365=Re_lo!$E$5,BR$5=VLOOKUP(Re_lo!$H$5,Re_lo!$N$5:$O$16,2,0)),AP365,"")),"",IF(AND($I365=Re_lo!$E$5,BR$5=VLOOKUP(Re_lo!$H$5,Re_lo!$N$5:$O$16,2,0)),AP365,""))</f>
        <v/>
      </c>
      <c r="BS365" s="125" t="str">
        <f>IF(ISERR(IF(AND($I365=Re_lo!$E$5,BS$5=VLOOKUP(Re_lo!$H$5,Re_lo!$N$5:$O$16,2,0)),AQ365,"")),"",IF(AND($I365=Re_lo!$E$5,BS$5=VLOOKUP(Re_lo!$H$5,Re_lo!$N$5:$O$16,2,0)),AQ365,""))</f>
        <v/>
      </c>
      <c r="BT365" s="125" t="str">
        <f>IF(ISERR(IF(AND($I365=Re_lo!$E$5,BT$5=VLOOKUP(Re_lo!$H$5,Re_lo!$N$5:$O$16,2,0)),AR365,"")),"",IF(AND($I365=Re_lo!$E$5,BT$5=VLOOKUP(Re_lo!$H$5,Re_lo!$N$5:$O$16,2,0)),AR365,""))</f>
        <v/>
      </c>
      <c r="BU365" s="125" t="str">
        <f>IF(ISERR(IF(AND($I365=Re_lo!$E$5,BU$5=VLOOKUP(Re_lo!$H$5,Re_lo!$N$5:$O$16,2,0)),AS365,"")),"",IF(AND($I365=Re_lo!$E$5,BU$5=VLOOKUP(Re_lo!$H$5,Re_lo!$N$5:$O$16,2,0)),AS365,""))</f>
        <v/>
      </c>
      <c r="BV365" s="125" t="str">
        <f>IF(ISERR(IF(AND($I365=Re_lo!$E$5,BV$5=VLOOKUP(Re_lo!$H$5,Re_lo!$N$5:$O$16,2,0)),AT365,"")),"",IF(AND($I365=Re_lo!$E$5,BV$5=VLOOKUP(Re_lo!$H$5,Re_lo!$N$5:$O$16,2,0)),AT365,""))</f>
        <v/>
      </c>
      <c r="BW365" s="125" t="str">
        <f>IF(ISERR(IF(AND($I365=Re_lo!$E$5,BW$5=VLOOKUP(Re_lo!$H$5,Re_lo!$N$5:$O$16,2,0)),AU365,"")),"",IF(AND($I365=Re_lo!$E$5,BW$5=VLOOKUP(Re_lo!$H$5,Re_lo!$N$5:$O$16,2,0)),AU365,""))</f>
        <v/>
      </c>
      <c r="BX365" s="125" t="str">
        <f>IF(ISERR(IF(AND($I365=Re_lo!$E$5,BX$5=VLOOKUP(Re_lo!$H$5,Re_lo!$N$5:$O$16,2,0)),AV365,"")),"",IF(AND($I365=Re_lo!$E$5,BX$5=VLOOKUP(Re_lo!$H$5,Re_lo!$N$5:$O$16,2,0)),AV365,""))</f>
        <v/>
      </c>
      <c r="BY365" s="125" t="str">
        <f>IF(ISERR(IF(AND($I365=Re_lo!$E$5,BY$5=VLOOKUP(Re_lo!$H$5,Re_lo!$N$5:$O$16,2,0)),AW365,"")),"",IF(AND($I365=Re_lo!$E$5,BY$5=VLOOKUP(Re_lo!$H$5,Re_lo!$N$5:$O$16,2,0)),AW365,""))</f>
        <v/>
      </c>
      <c r="BZ365" s="125" t="str">
        <f>IF(ISERR(IF(AND($I365=Re_lo!$E$5,BZ$5=VLOOKUP(Re_lo!$H$5,Re_lo!$N$5:$O$16,2,0)),AX365,"")),"",IF(AND($I365=Re_lo!$E$5,BZ$5=VLOOKUP(Re_lo!$H$5,Re_lo!$N$5:$O$16,2,0)),AX365,""))</f>
        <v/>
      </c>
      <c r="CA365" s="125" t="str">
        <f>IF(ISERR(IF(AND($I365=Re_lo!$E$5,CA$5=VLOOKUP(Re_lo!$H$5,Re_lo!$N$5:$O$16,2,0)),AY365,"")),"",IF(AND($I365=Re_lo!$E$5,CA$5=VLOOKUP(Re_lo!$H$5,Re_lo!$N$5:$O$16,2,0)),AY365,""))</f>
        <v/>
      </c>
      <c r="CB365" s="125" t="str">
        <f>IF(ISERR(IF(AND($I365=Re_lo!$E$5,CB$5=VLOOKUP(Re_lo!$H$5,Re_lo!$N$5:$O$16,2,0)),AZ365,"")),"",IF(AND($I365=Re_lo!$E$5,CB$5=VLOOKUP(Re_lo!$H$5,Re_lo!$N$5:$O$16,2,0)),AZ365,""))</f>
        <v/>
      </c>
      <c r="CC365" s="125" t="str">
        <f>IF(ISERR(IF(AND($I365=Re_lo!$E$5,CC$5=VLOOKUP(Re_lo!$H$5,Re_lo!$N$5:$O$16,2,0)),BA365,"")),"",IF(AND($I365=Re_lo!$E$5,CC$5=VLOOKUP(Re_lo!$H$5,Re_lo!$N$5:$O$16,2,0)),BA365,""))</f>
        <v/>
      </c>
      <c r="CD365" s="125" t="str">
        <f>IF(ISERR(IF(AND($I365=Re_lo!$E$5,CD$5=VLOOKUP(Re_lo!$H$5,Re_lo!$N$5:$O$16,2,0)),BB365,"")),"",IF(AND($I365=Re_lo!$E$5,CD$5=VLOOKUP(Re_lo!$H$5,Re_lo!$N$5:$O$16,2,0)),BB365,""))</f>
        <v/>
      </c>
      <c r="CF365" s="125" t="str">
        <f>IF($C365="","",COUNTIFS(Con_ve!$C$6:$C$1005,$C365,Con_ve!$Q$6:$Q$1005,Cad_cl!CF$5))</f>
        <v/>
      </c>
      <c r="CG365" s="125" t="str">
        <f>IF($C365="","",COUNTIFS(Con_ve!$C$6:$C$1005,$C365,Con_ve!$Q$6:$Q$1005,Cad_cl!CG$5))</f>
        <v/>
      </c>
      <c r="CH365" s="125" t="str">
        <f>IF($C365="","",COUNTIFS(Con_ve!$C$6:$C$1005,$C365,Con_ve!$Q$6:$Q$1005,Cad_cl!CH$5))</f>
        <v/>
      </c>
      <c r="CI365" s="125" t="str">
        <f>IF($C365="","",COUNTIFS(Con_ve!$C$6:$C$1005,$C365,Con_ve!$Q$6:$Q$1005,Cad_cl!CI$5))</f>
        <v/>
      </c>
      <c r="CJ365" s="125" t="str">
        <f>IF($C365="","",COUNTIFS(Con_ve!$C$6:$C$1005,$C365,Con_ve!$Q$6:$Q$1005,Cad_cl!CJ$5))</f>
        <v/>
      </c>
      <c r="CK365" s="125" t="str">
        <f>IF($C365="","",COUNTIFS(Con_ve!$C$6:$C$1005,$C365,Con_ve!$Q$6:$Q$1005,Cad_cl!CK$5))</f>
        <v/>
      </c>
      <c r="CL365" s="125" t="str">
        <f>IF($C365="","",COUNTIFS(Con_ve!$C$6:$C$1005,$C365,Con_ve!$Q$6:$Q$1005,Cad_cl!CL$5))</f>
        <v/>
      </c>
      <c r="CM365" s="125" t="str">
        <f>IF($C365="","",COUNTIFS(Con_ve!$C$6:$C$1005,$C365,Con_ve!$Q$6:$Q$1005,Cad_cl!CM$5))</f>
        <v/>
      </c>
      <c r="CN365" s="125" t="str">
        <f>IF($C365="","",COUNTIFS(Con_ve!$C$6:$C$1005,$C365,Con_ve!$Q$6:$Q$1005,Cad_cl!CN$5))</f>
        <v/>
      </c>
      <c r="CO365" s="125" t="str">
        <f>IF($C365="","",COUNTIFS(Con_ve!$C$6:$C$1005,$C365,Con_ve!$Q$6:$Q$1005,Cad_cl!CO$5))</f>
        <v/>
      </c>
      <c r="CP365" s="125" t="str">
        <f>IF($C365="","",COUNTIFS(Con_ve!$C$6:$C$1005,$C365,Con_ve!$Q$6:$Q$1005,Cad_cl!CP$5))</f>
        <v/>
      </c>
      <c r="CQ365" s="125" t="str">
        <f>IF($C365="","",COUNTIFS(Con_ve!$C$6:$C$1005,$C365,Con_ve!$Q$6:$Q$1005,Cad_cl!CQ$5))</f>
        <v/>
      </c>
      <c r="CR365" s="125">
        <f t="shared" si="17"/>
        <v>0</v>
      </c>
    </row>
    <row r="366" spans="3:96" ht="30" customHeight="1">
      <c r="C366" s="153"/>
      <c r="D366" s="153"/>
      <c r="E366" s="154"/>
      <c r="F366" s="153"/>
      <c r="G366" s="155"/>
      <c r="H366" s="153"/>
      <c r="I366" s="153"/>
      <c r="J366" s="132" t="s">
        <v>309</v>
      </c>
      <c r="K366" s="133" t="s">
        <v>309</v>
      </c>
      <c r="L366" s="153"/>
      <c r="M366" s="153"/>
      <c r="N366" s="153"/>
      <c r="O366" s="153"/>
      <c r="P366" s="153"/>
      <c r="Q366" s="153"/>
      <c r="AP366" s="134" t="str">
        <f>IF(ISERR(IF($C366="","",SUMIFS(Con_ve!$F$6:$F$1005,Con_ve!$C$6:$C$1005,$C366,Con_ve!$I$6:$I$1005,"Fechada",Con_ve!$Q$6:$Q$1005,Cad_cl!AP$5))),"",IF($C366="","",SUMIFS(Con_ve!$F$6:$F$1005,Con_ve!$C$6:$C$1005,$C366,Con_ve!$I$6:$I$1005,"Fechada",Con_ve!$Q$6:$Q$1005,Cad_cl!AP$5)))</f>
        <v/>
      </c>
      <c r="AQ366" s="134" t="str">
        <f>IF(ISERR(IF($C366="","",SUMIFS(Con_ve!$F$6:$F$1005,Con_ve!$C$6:$C$1005,$C366,Con_ve!$I$6:$I$1005,"Fechada",Con_ve!$Q$6:$Q$1005,Cad_cl!AQ$5))),"",IF($C366="","",SUMIFS(Con_ve!$F$6:$F$1005,Con_ve!$C$6:$C$1005,$C366,Con_ve!$I$6:$I$1005,"Fechada",Con_ve!$Q$6:$Q$1005,Cad_cl!AQ$5)))</f>
        <v/>
      </c>
      <c r="AR366" s="134" t="str">
        <f>IF(ISERR(IF($C366="","",SUMIFS(Con_ve!$F$6:$F$1005,Con_ve!$C$6:$C$1005,$C366,Con_ve!$I$6:$I$1005,"Fechada",Con_ve!$Q$6:$Q$1005,Cad_cl!AR$5))),"",IF($C366="","",SUMIFS(Con_ve!$F$6:$F$1005,Con_ve!$C$6:$C$1005,$C366,Con_ve!$I$6:$I$1005,"Fechada",Con_ve!$Q$6:$Q$1005,Cad_cl!AR$5)))</f>
        <v/>
      </c>
      <c r="AS366" s="134" t="str">
        <f>IF(ISERR(IF($C366="","",SUMIFS(Con_ve!$F$6:$F$1005,Con_ve!$C$6:$C$1005,$C366,Con_ve!$I$6:$I$1005,"Fechada",Con_ve!$Q$6:$Q$1005,Cad_cl!AS$5))),"",IF($C366="","",SUMIFS(Con_ve!$F$6:$F$1005,Con_ve!$C$6:$C$1005,$C366,Con_ve!$I$6:$I$1005,"Fechada",Con_ve!$Q$6:$Q$1005,Cad_cl!AS$5)))</f>
        <v/>
      </c>
      <c r="AT366" s="134" t="str">
        <f>IF(ISERR(IF($C366="","",SUMIFS(Con_ve!$F$6:$F$1005,Con_ve!$C$6:$C$1005,$C366,Con_ve!$I$6:$I$1005,"Fechada",Con_ve!$Q$6:$Q$1005,Cad_cl!AT$5))),"",IF($C366="","",SUMIFS(Con_ve!$F$6:$F$1005,Con_ve!$C$6:$C$1005,$C366,Con_ve!$I$6:$I$1005,"Fechada",Con_ve!$Q$6:$Q$1005,Cad_cl!AT$5)))</f>
        <v/>
      </c>
      <c r="AU366" s="134" t="str">
        <f>IF(ISERR(IF($C366="","",SUMIFS(Con_ve!$F$6:$F$1005,Con_ve!$C$6:$C$1005,$C366,Con_ve!$I$6:$I$1005,"Fechada",Con_ve!$Q$6:$Q$1005,Cad_cl!AU$5))),"",IF($C366="","",SUMIFS(Con_ve!$F$6:$F$1005,Con_ve!$C$6:$C$1005,$C366,Con_ve!$I$6:$I$1005,"Fechada",Con_ve!$Q$6:$Q$1005,Cad_cl!AU$5)))</f>
        <v/>
      </c>
      <c r="AV366" s="134" t="str">
        <f>IF(ISERR(IF($C366="","",SUMIFS(Con_ve!$F$6:$F$1005,Con_ve!$C$6:$C$1005,$C366,Con_ve!$I$6:$I$1005,"Fechada",Con_ve!$Q$6:$Q$1005,Cad_cl!AV$5))),"",IF($C366="","",SUMIFS(Con_ve!$F$6:$F$1005,Con_ve!$C$6:$C$1005,$C366,Con_ve!$I$6:$I$1005,"Fechada",Con_ve!$Q$6:$Q$1005,Cad_cl!AV$5)))</f>
        <v/>
      </c>
      <c r="AW366" s="134" t="str">
        <f>IF(ISERR(IF($C366="","",SUMIFS(Con_ve!$F$6:$F$1005,Con_ve!$C$6:$C$1005,$C366,Con_ve!$I$6:$I$1005,"Fechada",Con_ve!$Q$6:$Q$1005,Cad_cl!AW$5))),"",IF($C366="","",SUMIFS(Con_ve!$F$6:$F$1005,Con_ve!$C$6:$C$1005,$C366,Con_ve!$I$6:$I$1005,"Fechada",Con_ve!$Q$6:$Q$1005,Cad_cl!AW$5)))</f>
        <v/>
      </c>
      <c r="AX366" s="134" t="str">
        <f>IF(ISERR(IF($C366="","",SUMIFS(Con_ve!$F$6:$F$1005,Con_ve!$C$6:$C$1005,$C366,Con_ve!$I$6:$I$1005,"Fechada",Con_ve!$Q$6:$Q$1005,Cad_cl!AX$5))),"",IF($C366="","",SUMIFS(Con_ve!$F$6:$F$1005,Con_ve!$C$6:$C$1005,$C366,Con_ve!$I$6:$I$1005,"Fechada",Con_ve!$Q$6:$Q$1005,Cad_cl!AX$5)))</f>
        <v/>
      </c>
      <c r="AY366" s="134" t="str">
        <f>IF(ISERR(IF($C366="","",SUMIFS(Con_ve!$F$6:$F$1005,Con_ve!$C$6:$C$1005,$C366,Con_ve!$I$6:$I$1005,"Fechada",Con_ve!$Q$6:$Q$1005,Cad_cl!AY$5))),"",IF($C366="","",SUMIFS(Con_ve!$F$6:$F$1005,Con_ve!$C$6:$C$1005,$C366,Con_ve!$I$6:$I$1005,"Fechada",Con_ve!$Q$6:$Q$1005,Cad_cl!AY$5)))</f>
        <v/>
      </c>
      <c r="AZ366" s="134" t="str">
        <f>IF(ISERR(IF($C366="","",SUMIFS(Con_ve!$F$6:$F$1005,Con_ve!$C$6:$C$1005,$C366,Con_ve!$I$6:$I$1005,"Fechada",Con_ve!$Q$6:$Q$1005,Cad_cl!AZ$5))),"",IF($C366="","",SUMIFS(Con_ve!$F$6:$F$1005,Con_ve!$C$6:$C$1005,$C366,Con_ve!$I$6:$I$1005,"Fechada",Con_ve!$Q$6:$Q$1005,Cad_cl!AZ$5)))</f>
        <v/>
      </c>
      <c r="BA366" s="134" t="str">
        <f>IF(ISERR(IF($C366="","",SUMIFS(Con_ve!$F$6:$F$1005,Con_ve!$C$6:$C$1005,$C366,Con_ve!$I$6:$I$1005,"Fechada",Con_ve!$Q$6:$Q$1005,Cad_cl!BA$5))),"",IF($C366="","",SUMIFS(Con_ve!$F$6:$F$1005,Con_ve!$C$6:$C$1005,$C366,Con_ve!$I$6:$I$1005,"Fechada",Con_ve!$Q$6:$Q$1005,Cad_cl!BA$5)))</f>
        <v/>
      </c>
      <c r="BB366" s="134">
        <f t="shared" si="15"/>
        <v>0</v>
      </c>
      <c r="BD366" s="134" t="str">
        <f>IF(ISERR(IF($C366="","",SUMIFS(Con_ve!$F$6:$F$1005,Con_ve!$C$6:$C$1005,$C366,Con_ve!$I$6:$I$1005,"Em negociação",Con_ve!$Q$6:$Q$1005,Cad_cl!BD$5))),"",IF($C366="","",SUMIFS(Con_ve!$F$6:$F$1005,Con_ve!$C$6:$C$1005,$C366,Con_ve!$I$6:$I$1005,"Em negociação",Con_ve!$Q$6:$Q$1005,Cad_cl!BD$5)))</f>
        <v/>
      </c>
      <c r="BE366" s="134" t="str">
        <f>IF(ISERR(IF($C366="","",SUMIFS(Con_ve!$F$6:$F$1005,Con_ve!$C$6:$C$1005,$C366,Con_ve!$I$6:$I$1005,"Em negociação",Con_ve!$Q$6:$Q$1005,Cad_cl!BE$5))),"",IF($C366="","",SUMIFS(Con_ve!$F$6:$F$1005,Con_ve!$C$6:$C$1005,$C366,Con_ve!$I$6:$I$1005,"Em negociação",Con_ve!$Q$6:$Q$1005,Cad_cl!BE$5)))</f>
        <v/>
      </c>
      <c r="BF366" s="134" t="str">
        <f>IF(ISERR(IF($C366="","",SUMIFS(Con_ve!$F$6:$F$1005,Con_ve!$C$6:$C$1005,$C366,Con_ve!$I$6:$I$1005,"Em negociação",Con_ve!$Q$6:$Q$1005,Cad_cl!BF$5))),"",IF($C366="","",SUMIFS(Con_ve!$F$6:$F$1005,Con_ve!$C$6:$C$1005,$C366,Con_ve!$I$6:$I$1005,"Em negociação",Con_ve!$Q$6:$Q$1005,Cad_cl!BF$5)))</f>
        <v/>
      </c>
      <c r="BG366" s="134" t="str">
        <f>IF(ISERR(IF($C366="","",SUMIFS(Con_ve!$F$6:$F$1005,Con_ve!$C$6:$C$1005,$C366,Con_ve!$I$6:$I$1005,"Em negociação",Con_ve!$Q$6:$Q$1005,Cad_cl!BG$5))),"",IF($C366="","",SUMIFS(Con_ve!$F$6:$F$1005,Con_ve!$C$6:$C$1005,$C366,Con_ve!$I$6:$I$1005,"Em negociação",Con_ve!$Q$6:$Q$1005,Cad_cl!BG$5)))</f>
        <v/>
      </c>
      <c r="BH366" s="134" t="str">
        <f>IF(ISERR(IF($C366="","",SUMIFS(Con_ve!$F$6:$F$1005,Con_ve!$C$6:$C$1005,$C366,Con_ve!$I$6:$I$1005,"Em negociação",Con_ve!$Q$6:$Q$1005,Cad_cl!BH$5))),"",IF($C366="","",SUMIFS(Con_ve!$F$6:$F$1005,Con_ve!$C$6:$C$1005,$C366,Con_ve!$I$6:$I$1005,"Em negociação",Con_ve!$Q$6:$Q$1005,Cad_cl!BH$5)))</f>
        <v/>
      </c>
      <c r="BI366" s="134" t="str">
        <f>IF(ISERR(IF($C366="","",SUMIFS(Con_ve!$F$6:$F$1005,Con_ve!$C$6:$C$1005,$C366,Con_ve!$I$6:$I$1005,"Em negociação",Con_ve!$Q$6:$Q$1005,Cad_cl!BI$5))),"",IF($C366="","",SUMIFS(Con_ve!$F$6:$F$1005,Con_ve!$C$6:$C$1005,$C366,Con_ve!$I$6:$I$1005,"Em negociação",Con_ve!$Q$6:$Q$1005,Cad_cl!BI$5)))</f>
        <v/>
      </c>
      <c r="BJ366" s="134" t="str">
        <f>IF(ISERR(IF($C366="","",SUMIFS(Con_ve!$F$6:$F$1005,Con_ve!$C$6:$C$1005,$C366,Con_ve!$I$6:$I$1005,"Em negociação",Con_ve!$Q$6:$Q$1005,Cad_cl!BJ$5))),"",IF($C366="","",SUMIFS(Con_ve!$F$6:$F$1005,Con_ve!$C$6:$C$1005,$C366,Con_ve!$I$6:$I$1005,"Em negociação",Con_ve!$Q$6:$Q$1005,Cad_cl!BJ$5)))</f>
        <v/>
      </c>
      <c r="BK366" s="134" t="str">
        <f>IF(ISERR(IF($C366="","",SUMIFS(Con_ve!$F$6:$F$1005,Con_ve!$C$6:$C$1005,$C366,Con_ve!$I$6:$I$1005,"Em negociação",Con_ve!$Q$6:$Q$1005,Cad_cl!BK$5))),"",IF($C366="","",SUMIFS(Con_ve!$F$6:$F$1005,Con_ve!$C$6:$C$1005,$C366,Con_ve!$I$6:$I$1005,"Em negociação",Con_ve!$Q$6:$Q$1005,Cad_cl!BK$5)))</f>
        <v/>
      </c>
      <c r="BL366" s="134" t="str">
        <f>IF(ISERR(IF($C366="","",SUMIFS(Con_ve!$F$6:$F$1005,Con_ve!$C$6:$C$1005,$C366,Con_ve!$I$6:$I$1005,"Em negociação",Con_ve!$Q$6:$Q$1005,Cad_cl!BL$5))),"",IF($C366="","",SUMIFS(Con_ve!$F$6:$F$1005,Con_ve!$C$6:$C$1005,$C366,Con_ve!$I$6:$I$1005,"Em negociação",Con_ve!$Q$6:$Q$1005,Cad_cl!BL$5)))</f>
        <v/>
      </c>
      <c r="BM366" s="134" t="str">
        <f>IF(ISERR(IF($C366="","",SUMIFS(Con_ve!$F$6:$F$1005,Con_ve!$C$6:$C$1005,$C366,Con_ve!$I$6:$I$1005,"Em negociação",Con_ve!$Q$6:$Q$1005,Cad_cl!BM$5))),"",IF($C366="","",SUMIFS(Con_ve!$F$6:$F$1005,Con_ve!$C$6:$C$1005,$C366,Con_ve!$I$6:$I$1005,"Em negociação",Con_ve!$Q$6:$Q$1005,Cad_cl!BM$5)))</f>
        <v/>
      </c>
      <c r="BN366" s="134" t="str">
        <f>IF(ISERR(IF($C366="","",SUMIFS(Con_ve!$F$6:$F$1005,Con_ve!$C$6:$C$1005,$C366,Con_ve!$I$6:$I$1005,"Em negociação",Con_ve!$Q$6:$Q$1005,Cad_cl!BN$5))),"",IF($C366="","",SUMIFS(Con_ve!$F$6:$F$1005,Con_ve!$C$6:$C$1005,$C366,Con_ve!$I$6:$I$1005,"Em negociação",Con_ve!$Q$6:$Q$1005,Cad_cl!BN$5)))</f>
        <v/>
      </c>
      <c r="BO366" s="134" t="str">
        <f>IF(ISERR(IF($C366="","",SUMIFS(Con_ve!$F$6:$F$1005,Con_ve!$C$6:$C$1005,$C366,Con_ve!$I$6:$I$1005,"Em negociação",Con_ve!$Q$6:$Q$1005,Cad_cl!BO$5))),"",IF($C366="","",SUMIFS(Con_ve!$F$6:$F$1005,Con_ve!$C$6:$C$1005,$C366,Con_ve!$I$6:$I$1005,"Em negociação",Con_ve!$Q$6:$Q$1005,Cad_cl!BO$5)))</f>
        <v/>
      </c>
      <c r="BP366" s="134">
        <f t="shared" si="16"/>
        <v>0</v>
      </c>
      <c r="BR366" s="125" t="str">
        <f>IF(ISERR(IF(AND($I366=Re_lo!$E$5,BR$5=VLOOKUP(Re_lo!$H$5,Re_lo!$N$5:$O$16,2,0)),AP366,"")),"",IF(AND($I366=Re_lo!$E$5,BR$5=VLOOKUP(Re_lo!$H$5,Re_lo!$N$5:$O$16,2,0)),AP366,""))</f>
        <v/>
      </c>
      <c r="BS366" s="125" t="str">
        <f>IF(ISERR(IF(AND($I366=Re_lo!$E$5,BS$5=VLOOKUP(Re_lo!$H$5,Re_lo!$N$5:$O$16,2,0)),AQ366,"")),"",IF(AND($I366=Re_lo!$E$5,BS$5=VLOOKUP(Re_lo!$H$5,Re_lo!$N$5:$O$16,2,0)),AQ366,""))</f>
        <v/>
      </c>
      <c r="BT366" s="125" t="str">
        <f>IF(ISERR(IF(AND($I366=Re_lo!$E$5,BT$5=VLOOKUP(Re_lo!$H$5,Re_lo!$N$5:$O$16,2,0)),AR366,"")),"",IF(AND($I366=Re_lo!$E$5,BT$5=VLOOKUP(Re_lo!$H$5,Re_lo!$N$5:$O$16,2,0)),AR366,""))</f>
        <v/>
      </c>
      <c r="BU366" s="125" t="str">
        <f>IF(ISERR(IF(AND($I366=Re_lo!$E$5,BU$5=VLOOKUP(Re_lo!$H$5,Re_lo!$N$5:$O$16,2,0)),AS366,"")),"",IF(AND($I366=Re_lo!$E$5,BU$5=VLOOKUP(Re_lo!$H$5,Re_lo!$N$5:$O$16,2,0)),AS366,""))</f>
        <v/>
      </c>
      <c r="BV366" s="125" t="str">
        <f>IF(ISERR(IF(AND($I366=Re_lo!$E$5,BV$5=VLOOKUP(Re_lo!$H$5,Re_lo!$N$5:$O$16,2,0)),AT366,"")),"",IF(AND($I366=Re_lo!$E$5,BV$5=VLOOKUP(Re_lo!$H$5,Re_lo!$N$5:$O$16,2,0)),AT366,""))</f>
        <v/>
      </c>
      <c r="BW366" s="125" t="str">
        <f>IF(ISERR(IF(AND($I366=Re_lo!$E$5,BW$5=VLOOKUP(Re_lo!$H$5,Re_lo!$N$5:$O$16,2,0)),AU366,"")),"",IF(AND($I366=Re_lo!$E$5,BW$5=VLOOKUP(Re_lo!$H$5,Re_lo!$N$5:$O$16,2,0)),AU366,""))</f>
        <v/>
      </c>
      <c r="BX366" s="125" t="str">
        <f>IF(ISERR(IF(AND($I366=Re_lo!$E$5,BX$5=VLOOKUP(Re_lo!$H$5,Re_lo!$N$5:$O$16,2,0)),AV366,"")),"",IF(AND($I366=Re_lo!$E$5,BX$5=VLOOKUP(Re_lo!$H$5,Re_lo!$N$5:$O$16,2,0)),AV366,""))</f>
        <v/>
      </c>
      <c r="BY366" s="125" t="str">
        <f>IF(ISERR(IF(AND($I366=Re_lo!$E$5,BY$5=VLOOKUP(Re_lo!$H$5,Re_lo!$N$5:$O$16,2,0)),AW366,"")),"",IF(AND($I366=Re_lo!$E$5,BY$5=VLOOKUP(Re_lo!$H$5,Re_lo!$N$5:$O$16,2,0)),AW366,""))</f>
        <v/>
      </c>
      <c r="BZ366" s="125" t="str">
        <f>IF(ISERR(IF(AND($I366=Re_lo!$E$5,BZ$5=VLOOKUP(Re_lo!$H$5,Re_lo!$N$5:$O$16,2,0)),AX366,"")),"",IF(AND($I366=Re_lo!$E$5,BZ$5=VLOOKUP(Re_lo!$H$5,Re_lo!$N$5:$O$16,2,0)),AX366,""))</f>
        <v/>
      </c>
      <c r="CA366" s="125" t="str">
        <f>IF(ISERR(IF(AND($I366=Re_lo!$E$5,CA$5=VLOOKUP(Re_lo!$H$5,Re_lo!$N$5:$O$16,2,0)),AY366,"")),"",IF(AND($I366=Re_lo!$E$5,CA$5=VLOOKUP(Re_lo!$H$5,Re_lo!$N$5:$O$16,2,0)),AY366,""))</f>
        <v/>
      </c>
      <c r="CB366" s="125" t="str">
        <f>IF(ISERR(IF(AND($I366=Re_lo!$E$5,CB$5=VLOOKUP(Re_lo!$H$5,Re_lo!$N$5:$O$16,2,0)),AZ366,"")),"",IF(AND($I366=Re_lo!$E$5,CB$5=VLOOKUP(Re_lo!$H$5,Re_lo!$N$5:$O$16,2,0)),AZ366,""))</f>
        <v/>
      </c>
      <c r="CC366" s="125" t="str">
        <f>IF(ISERR(IF(AND($I366=Re_lo!$E$5,CC$5=VLOOKUP(Re_lo!$H$5,Re_lo!$N$5:$O$16,2,0)),BA366,"")),"",IF(AND($I366=Re_lo!$E$5,CC$5=VLOOKUP(Re_lo!$H$5,Re_lo!$N$5:$O$16,2,0)),BA366,""))</f>
        <v/>
      </c>
      <c r="CD366" s="125" t="str">
        <f>IF(ISERR(IF(AND($I366=Re_lo!$E$5,CD$5=VLOOKUP(Re_lo!$H$5,Re_lo!$N$5:$O$16,2,0)),BB366,"")),"",IF(AND($I366=Re_lo!$E$5,CD$5=VLOOKUP(Re_lo!$H$5,Re_lo!$N$5:$O$16,2,0)),BB366,""))</f>
        <v/>
      </c>
      <c r="CF366" s="125" t="str">
        <f>IF($C366="","",COUNTIFS(Con_ve!$C$6:$C$1005,$C366,Con_ve!$Q$6:$Q$1005,Cad_cl!CF$5))</f>
        <v/>
      </c>
      <c r="CG366" s="125" t="str">
        <f>IF($C366="","",COUNTIFS(Con_ve!$C$6:$C$1005,$C366,Con_ve!$Q$6:$Q$1005,Cad_cl!CG$5))</f>
        <v/>
      </c>
      <c r="CH366" s="125" t="str">
        <f>IF($C366="","",COUNTIFS(Con_ve!$C$6:$C$1005,$C366,Con_ve!$Q$6:$Q$1005,Cad_cl!CH$5))</f>
        <v/>
      </c>
      <c r="CI366" s="125" t="str">
        <f>IF($C366="","",COUNTIFS(Con_ve!$C$6:$C$1005,$C366,Con_ve!$Q$6:$Q$1005,Cad_cl!CI$5))</f>
        <v/>
      </c>
      <c r="CJ366" s="125" t="str">
        <f>IF($C366="","",COUNTIFS(Con_ve!$C$6:$C$1005,$C366,Con_ve!$Q$6:$Q$1005,Cad_cl!CJ$5))</f>
        <v/>
      </c>
      <c r="CK366" s="125" t="str">
        <f>IF($C366="","",COUNTIFS(Con_ve!$C$6:$C$1005,$C366,Con_ve!$Q$6:$Q$1005,Cad_cl!CK$5))</f>
        <v/>
      </c>
      <c r="CL366" s="125" t="str">
        <f>IF($C366="","",COUNTIFS(Con_ve!$C$6:$C$1005,$C366,Con_ve!$Q$6:$Q$1005,Cad_cl!CL$5))</f>
        <v/>
      </c>
      <c r="CM366" s="125" t="str">
        <f>IF($C366="","",COUNTIFS(Con_ve!$C$6:$C$1005,$C366,Con_ve!$Q$6:$Q$1005,Cad_cl!CM$5))</f>
        <v/>
      </c>
      <c r="CN366" s="125" t="str">
        <f>IF($C366="","",COUNTIFS(Con_ve!$C$6:$C$1005,$C366,Con_ve!$Q$6:$Q$1005,Cad_cl!CN$5))</f>
        <v/>
      </c>
      <c r="CO366" s="125" t="str">
        <f>IF($C366="","",COUNTIFS(Con_ve!$C$6:$C$1005,$C366,Con_ve!$Q$6:$Q$1005,Cad_cl!CO$5))</f>
        <v/>
      </c>
      <c r="CP366" s="125" t="str">
        <f>IF($C366="","",COUNTIFS(Con_ve!$C$6:$C$1005,$C366,Con_ve!$Q$6:$Q$1005,Cad_cl!CP$5))</f>
        <v/>
      </c>
      <c r="CQ366" s="125" t="str">
        <f>IF($C366="","",COUNTIFS(Con_ve!$C$6:$C$1005,$C366,Con_ve!$Q$6:$Q$1005,Cad_cl!CQ$5))</f>
        <v/>
      </c>
      <c r="CR366" s="125">
        <f t="shared" si="17"/>
        <v>0</v>
      </c>
    </row>
    <row r="367" spans="3:96" ht="30" customHeight="1">
      <c r="C367" s="153"/>
      <c r="D367" s="153"/>
      <c r="E367" s="154"/>
      <c r="F367" s="153"/>
      <c r="G367" s="155"/>
      <c r="H367" s="153"/>
      <c r="I367" s="153"/>
      <c r="J367" s="132" t="s">
        <v>309</v>
      </c>
      <c r="K367" s="133" t="s">
        <v>309</v>
      </c>
      <c r="L367" s="153"/>
      <c r="M367" s="153"/>
      <c r="N367" s="153"/>
      <c r="O367" s="153"/>
      <c r="P367" s="153"/>
      <c r="Q367" s="153"/>
      <c r="AP367" s="134" t="str">
        <f>IF(ISERR(IF($C367="","",SUMIFS(Con_ve!$F$6:$F$1005,Con_ve!$C$6:$C$1005,$C367,Con_ve!$I$6:$I$1005,"Fechada",Con_ve!$Q$6:$Q$1005,Cad_cl!AP$5))),"",IF($C367="","",SUMIFS(Con_ve!$F$6:$F$1005,Con_ve!$C$6:$C$1005,$C367,Con_ve!$I$6:$I$1005,"Fechada",Con_ve!$Q$6:$Q$1005,Cad_cl!AP$5)))</f>
        <v/>
      </c>
      <c r="AQ367" s="134" t="str">
        <f>IF(ISERR(IF($C367="","",SUMIFS(Con_ve!$F$6:$F$1005,Con_ve!$C$6:$C$1005,$C367,Con_ve!$I$6:$I$1005,"Fechada",Con_ve!$Q$6:$Q$1005,Cad_cl!AQ$5))),"",IF($C367="","",SUMIFS(Con_ve!$F$6:$F$1005,Con_ve!$C$6:$C$1005,$C367,Con_ve!$I$6:$I$1005,"Fechada",Con_ve!$Q$6:$Q$1005,Cad_cl!AQ$5)))</f>
        <v/>
      </c>
      <c r="AR367" s="134" t="str">
        <f>IF(ISERR(IF($C367="","",SUMIFS(Con_ve!$F$6:$F$1005,Con_ve!$C$6:$C$1005,$C367,Con_ve!$I$6:$I$1005,"Fechada",Con_ve!$Q$6:$Q$1005,Cad_cl!AR$5))),"",IF($C367="","",SUMIFS(Con_ve!$F$6:$F$1005,Con_ve!$C$6:$C$1005,$C367,Con_ve!$I$6:$I$1005,"Fechada",Con_ve!$Q$6:$Q$1005,Cad_cl!AR$5)))</f>
        <v/>
      </c>
      <c r="AS367" s="134" t="str">
        <f>IF(ISERR(IF($C367="","",SUMIFS(Con_ve!$F$6:$F$1005,Con_ve!$C$6:$C$1005,$C367,Con_ve!$I$6:$I$1005,"Fechada",Con_ve!$Q$6:$Q$1005,Cad_cl!AS$5))),"",IF($C367="","",SUMIFS(Con_ve!$F$6:$F$1005,Con_ve!$C$6:$C$1005,$C367,Con_ve!$I$6:$I$1005,"Fechada",Con_ve!$Q$6:$Q$1005,Cad_cl!AS$5)))</f>
        <v/>
      </c>
      <c r="AT367" s="134" t="str">
        <f>IF(ISERR(IF($C367="","",SUMIFS(Con_ve!$F$6:$F$1005,Con_ve!$C$6:$C$1005,$C367,Con_ve!$I$6:$I$1005,"Fechada",Con_ve!$Q$6:$Q$1005,Cad_cl!AT$5))),"",IF($C367="","",SUMIFS(Con_ve!$F$6:$F$1005,Con_ve!$C$6:$C$1005,$C367,Con_ve!$I$6:$I$1005,"Fechada",Con_ve!$Q$6:$Q$1005,Cad_cl!AT$5)))</f>
        <v/>
      </c>
      <c r="AU367" s="134" t="str">
        <f>IF(ISERR(IF($C367="","",SUMIFS(Con_ve!$F$6:$F$1005,Con_ve!$C$6:$C$1005,$C367,Con_ve!$I$6:$I$1005,"Fechada",Con_ve!$Q$6:$Q$1005,Cad_cl!AU$5))),"",IF($C367="","",SUMIFS(Con_ve!$F$6:$F$1005,Con_ve!$C$6:$C$1005,$C367,Con_ve!$I$6:$I$1005,"Fechada",Con_ve!$Q$6:$Q$1005,Cad_cl!AU$5)))</f>
        <v/>
      </c>
      <c r="AV367" s="134" t="str">
        <f>IF(ISERR(IF($C367="","",SUMIFS(Con_ve!$F$6:$F$1005,Con_ve!$C$6:$C$1005,$C367,Con_ve!$I$6:$I$1005,"Fechada",Con_ve!$Q$6:$Q$1005,Cad_cl!AV$5))),"",IF($C367="","",SUMIFS(Con_ve!$F$6:$F$1005,Con_ve!$C$6:$C$1005,$C367,Con_ve!$I$6:$I$1005,"Fechada",Con_ve!$Q$6:$Q$1005,Cad_cl!AV$5)))</f>
        <v/>
      </c>
      <c r="AW367" s="134" t="str">
        <f>IF(ISERR(IF($C367="","",SUMIFS(Con_ve!$F$6:$F$1005,Con_ve!$C$6:$C$1005,$C367,Con_ve!$I$6:$I$1005,"Fechada",Con_ve!$Q$6:$Q$1005,Cad_cl!AW$5))),"",IF($C367="","",SUMIFS(Con_ve!$F$6:$F$1005,Con_ve!$C$6:$C$1005,$C367,Con_ve!$I$6:$I$1005,"Fechada",Con_ve!$Q$6:$Q$1005,Cad_cl!AW$5)))</f>
        <v/>
      </c>
      <c r="AX367" s="134" t="str">
        <f>IF(ISERR(IF($C367="","",SUMIFS(Con_ve!$F$6:$F$1005,Con_ve!$C$6:$C$1005,$C367,Con_ve!$I$6:$I$1005,"Fechada",Con_ve!$Q$6:$Q$1005,Cad_cl!AX$5))),"",IF($C367="","",SUMIFS(Con_ve!$F$6:$F$1005,Con_ve!$C$6:$C$1005,$C367,Con_ve!$I$6:$I$1005,"Fechada",Con_ve!$Q$6:$Q$1005,Cad_cl!AX$5)))</f>
        <v/>
      </c>
      <c r="AY367" s="134" t="str">
        <f>IF(ISERR(IF($C367="","",SUMIFS(Con_ve!$F$6:$F$1005,Con_ve!$C$6:$C$1005,$C367,Con_ve!$I$6:$I$1005,"Fechada",Con_ve!$Q$6:$Q$1005,Cad_cl!AY$5))),"",IF($C367="","",SUMIFS(Con_ve!$F$6:$F$1005,Con_ve!$C$6:$C$1005,$C367,Con_ve!$I$6:$I$1005,"Fechada",Con_ve!$Q$6:$Q$1005,Cad_cl!AY$5)))</f>
        <v/>
      </c>
      <c r="AZ367" s="134" t="str">
        <f>IF(ISERR(IF($C367="","",SUMIFS(Con_ve!$F$6:$F$1005,Con_ve!$C$6:$C$1005,$C367,Con_ve!$I$6:$I$1005,"Fechada",Con_ve!$Q$6:$Q$1005,Cad_cl!AZ$5))),"",IF($C367="","",SUMIFS(Con_ve!$F$6:$F$1005,Con_ve!$C$6:$C$1005,$C367,Con_ve!$I$6:$I$1005,"Fechada",Con_ve!$Q$6:$Q$1005,Cad_cl!AZ$5)))</f>
        <v/>
      </c>
      <c r="BA367" s="134" t="str">
        <f>IF(ISERR(IF($C367="","",SUMIFS(Con_ve!$F$6:$F$1005,Con_ve!$C$6:$C$1005,$C367,Con_ve!$I$6:$I$1005,"Fechada",Con_ve!$Q$6:$Q$1005,Cad_cl!BA$5))),"",IF($C367="","",SUMIFS(Con_ve!$F$6:$F$1005,Con_ve!$C$6:$C$1005,$C367,Con_ve!$I$6:$I$1005,"Fechada",Con_ve!$Q$6:$Q$1005,Cad_cl!BA$5)))</f>
        <v/>
      </c>
      <c r="BB367" s="134">
        <f t="shared" si="15"/>
        <v>0</v>
      </c>
      <c r="BD367" s="134" t="str">
        <f>IF(ISERR(IF($C367="","",SUMIFS(Con_ve!$F$6:$F$1005,Con_ve!$C$6:$C$1005,$C367,Con_ve!$I$6:$I$1005,"Em negociação",Con_ve!$Q$6:$Q$1005,Cad_cl!BD$5))),"",IF($C367="","",SUMIFS(Con_ve!$F$6:$F$1005,Con_ve!$C$6:$C$1005,$C367,Con_ve!$I$6:$I$1005,"Em negociação",Con_ve!$Q$6:$Q$1005,Cad_cl!BD$5)))</f>
        <v/>
      </c>
      <c r="BE367" s="134" t="str">
        <f>IF(ISERR(IF($C367="","",SUMIFS(Con_ve!$F$6:$F$1005,Con_ve!$C$6:$C$1005,$C367,Con_ve!$I$6:$I$1005,"Em negociação",Con_ve!$Q$6:$Q$1005,Cad_cl!BE$5))),"",IF($C367="","",SUMIFS(Con_ve!$F$6:$F$1005,Con_ve!$C$6:$C$1005,$C367,Con_ve!$I$6:$I$1005,"Em negociação",Con_ve!$Q$6:$Q$1005,Cad_cl!BE$5)))</f>
        <v/>
      </c>
      <c r="BF367" s="134" t="str">
        <f>IF(ISERR(IF($C367="","",SUMIFS(Con_ve!$F$6:$F$1005,Con_ve!$C$6:$C$1005,$C367,Con_ve!$I$6:$I$1005,"Em negociação",Con_ve!$Q$6:$Q$1005,Cad_cl!BF$5))),"",IF($C367="","",SUMIFS(Con_ve!$F$6:$F$1005,Con_ve!$C$6:$C$1005,$C367,Con_ve!$I$6:$I$1005,"Em negociação",Con_ve!$Q$6:$Q$1005,Cad_cl!BF$5)))</f>
        <v/>
      </c>
      <c r="BG367" s="134" t="str">
        <f>IF(ISERR(IF($C367="","",SUMIFS(Con_ve!$F$6:$F$1005,Con_ve!$C$6:$C$1005,$C367,Con_ve!$I$6:$I$1005,"Em negociação",Con_ve!$Q$6:$Q$1005,Cad_cl!BG$5))),"",IF($C367="","",SUMIFS(Con_ve!$F$6:$F$1005,Con_ve!$C$6:$C$1005,$C367,Con_ve!$I$6:$I$1005,"Em negociação",Con_ve!$Q$6:$Q$1005,Cad_cl!BG$5)))</f>
        <v/>
      </c>
      <c r="BH367" s="134" t="str">
        <f>IF(ISERR(IF($C367="","",SUMIFS(Con_ve!$F$6:$F$1005,Con_ve!$C$6:$C$1005,$C367,Con_ve!$I$6:$I$1005,"Em negociação",Con_ve!$Q$6:$Q$1005,Cad_cl!BH$5))),"",IF($C367="","",SUMIFS(Con_ve!$F$6:$F$1005,Con_ve!$C$6:$C$1005,$C367,Con_ve!$I$6:$I$1005,"Em negociação",Con_ve!$Q$6:$Q$1005,Cad_cl!BH$5)))</f>
        <v/>
      </c>
      <c r="BI367" s="134" t="str">
        <f>IF(ISERR(IF($C367="","",SUMIFS(Con_ve!$F$6:$F$1005,Con_ve!$C$6:$C$1005,$C367,Con_ve!$I$6:$I$1005,"Em negociação",Con_ve!$Q$6:$Q$1005,Cad_cl!BI$5))),"",IF($C367="","",SUMIFS(Con_ve!$F$6:$F$1005,Con_ve!$C$6:$C$1005,$C367,Con_ve!$I$6:$I$1005,"Em negociação",Con_ve!$Q$6:$Q$1005,Cad_cl!BI$5)))</f>
        <v/>
      </c>
      <c r="BJ367" s="134" t="str">
        <f>IF(ISERR(IF($C367="","",SUMIFS(Con_ve!$F$6:$F$1005,Con_ve!$C$6:$C$1005,$C367,Con_ve!$I$6:$I$1005,"Em negociação",Con_ve!$Q$6:$Q$1005,Cad_cl!BJ$5))),"",IF($C367="","",SUMIFS(Con_ve!$F$6:$F$1005,Con_ve!$C$6:$C$1005,$C367,Con_ve!$I$6:$I$1005,"Em negociação",Con_ve!$Q$6:$Q$1005,Cad_cl!BJ$5)))</f>
        <v/>
      </c>
      <c r="BK367" s="134" t="str">
        <f>IF(ISERR(IF($C367="","",SUMIFS(Con_ve!$F$6:$F$1005,Con_ve!$C$6:$C$1005,$C367,Con_ve!$I$6:$I$1005,"Em negociação",Con_ve!$Q$6:$Q$1005,Cad_cl!BK$5))),"",IF($C367="","",SUMIFS(Con_ve!$F$6:$F$1005,Con_ve!$C$6:$C$1005,$C367,Con_ve!$I$6:$I$1005,"Em negociação",Con_ve!$Q$6:$Q$1005,Cad_cl!BK$5)))</f>
        <v/>
      </c>
      <c r="BL367" s="134" t="str">
        <f>IF(ISERR(IF($C367="","",SUMIFS(Con_ve!$F$6:$F$1005,Con_ve!$C$6:$C$1005,$C367,Con_ve!$I$6:$I$1005,"Em negociação",Con_ve!$Q$6:$Q$1005,Cad_cl!BL$5))),"",IF($C367="","",SUMIFS(Con_ve!$F$6:$F$1005,Con_ve!$C$6:$C$1005,$C367,Con_ve!$I$6:$I$1005,"Em negociação",Con_ve!$Q$6:$Q$1005,Cad_cl!BL$5)))</f>
        <v/>
      </c>
      <c r="BM367" s="134" t="str">
        <f>IF(ISERR(IF($C367="","",SUMIFS(Con_ve!$F$6:$F$1005,Con_ve!$C$6:$C$1005,$C367,Con_ve!$I$6:$I$1005,"Em negociação",Con_ve!$Q$6:$Q$1005,Cad_cl!BM$5))),"",IF($C367="","",SUMIFS(Con_ve!$F$6:$F$1005,Con_ve!$C$6:$C$1005,$C367,Con_ve!$I$6:$I$1005,"Em negociação",Con_ve!$Q$6:$Q$1005,Cad_cl!BM$5)))</f>
        <v/>
      </c>
      <c r="BN367" s="134" t="str">
        <f>IF(ISERR(IF($C367="","",SUMIFS(Con_ve!$F$6:$F$1005,Con_ve!$C$6:$C$1005,$C367,Con_ve!$I$6:$I$1005,"Em negociação",Con_ve!$Q$6:$Q$1005,Cad_cl!BN$5))),"",IF($C367="","",SUMIFS(Con_ve!$F$6:$F$1005,Con_ve!$C$6:$C$1005,$C367,Con_ve!$I$6:$I$1005,"Em negociação",Con_ve!$Q$6:$Q$1005,Cad_cl!BN$5)))</f>
        <v/>
      </c>
      <c r="BO367" s="134" t="str">
        <f>IF(ISERR(IF($C367="","",SUMIFS(Con_ve!$F$6:$F$1005,Con_ve!$C$6:$C$1005,$C367,Con_ve!$I$6:$I$1005,"Em negociação",Con_ve!$Q$6:$Q$1005,Cad_cl!BO$5))),"",IF($C367="","",SUMIFS(Con_ve!$F$6:$F$1005,Con_ve!$C$6:$C$1005,$C367,Con_ve!$I$6:$I$1005,"Em negociação",Con_ve!$Q$6:$Q$1005,Cad_cl!BO$5)))</f>
        <v/>
      </c>
      <c r="BP367" s="134">
        <f t="shared" si="16"/>
        <v>0</v>
      </c>
      <c r="BR367" s="125" t="str">
        <f>IF(ISERR(IF(AND($I367=Re_lo!$E$5,BR$5=VLOOKUP(Re_lo!$H$5,Re_lo!$N$5:$O$16,2,0)),AP367,"")),"",IF(AND($I367=Re_lo!$E$5,BR$5=VLOOKUP(Re_lo!$H$5,Re_lo!$N$5:$O$16,2,0)),AP367,""))</f>
        <v/>
      </c>
      <c r="BS367" s="125" t="str">
        <f>IF(ISERR(IF(AND($I367=Re_lo!$E$5,BS$5=VLOOKUP(Re_lo!$H$5,Re_lo!$N$5:$O$16,2,0)),AQ367,"")),"",IF(AND($I367=Re_lo!$E$5,BS$5=VLOOKUP(Re_lo!$H$5,Re_lo!$N$5:$O$16,2,0)),AQ367,""))</f>
        <v/>
      </c>
      <c r="BT367" s="125" t="str">
        <f>IF(ISERR(IF(AND($I367=Re_lo!$E$5,BT$5=VLOOKUP(Re_lo!$H$5,Re_lo!$N$5:$O$16,2,0)),AR367,"")),"",IF(AND($I367=Re_lo!$E$5,BT$5=VLOOKUP(Re_lo!$H$5,Re_lo!$N$5:$O$16,2,0)),AR367,""))</f>
        <v/>
      </c>
      <c r="BU367" s="125" t="str">
        <f>IF(ISERR(IF(AND($I367=Re_lo!$E$5,BU$5=VLOOKUP(Re_lo!$H$5,Re_lo!$N$5:$O$16,2,0)),AS367,"")),"",IF(AND($I367=Re_lo!$E$5,BU$5=VLOOKUP(Re_lo!$H$5,Re_lo!$N$5:$O$16,2,0)),AS367,""))</f>
        <v/>
      </c>
      <c r="BV367" s="125" t="str">
        <f>IF(ISERR(IF(AND($I367=Re_lo!$E$5,BV$5=VLOOKUP(Re_lo!$H$5,Re_lo!$N$5:$O$16,2,0)),AT367,"")),"",IF(AND($I367=Re_lo!$E$5,BV$5=VLOOKUP(Re_lo!$H$5,Re_lo!$N$5:$O$16,2,0)),AT367,""))</f>
        <v/>
      </c>
      <c r="BW367" s="125" t="str">
        <f>IF(ISERR(IF(AND($I367=Re_lo!$E$5,BW$5=VLOOKUP(Re_lo!$H$5,Re_lo!$N$5:$O$16,2,0)),AU367,"")),"",IF(AND($I367=Re_lo!$E$5,BW$5=VLOOKUP(Re_lo!$H$5,Re_lo!$N$5:$O$16,2,0)),AU367,""))</f>
        <v/>
      </c>
      <c r="BX367" s="125" t="str">
        <f>IF(ISERR(IF(AND($I367=Re_lo!$E$5,BX$5=VLOOKUP(Re_lo!$H$5,Re_lo!$N$5:$O$16,2,0)),AV367,"")),"",IF(AND($I367=Re_lo!$E$5,BX$5=VLOOKUP(Re_lo!$H$5,Re_lo!$N$5:$O$16,2,0)),AV367,""))</f>
        <v/>
      </c>
      <c r="BY367" s="125" t="str">
        <f>IF(ISERR(IF(AND($I367=Re_lo!$E$5,BY$5=VLOOKUP(Re_lo!$H$5,Re_lo!$N$5:$O$16,2,0)),AW367,"")),"",IF(AND($I367=Re_lo!$E$5,BY$5=VLOOKUP(Re_lo!$H$5,Re_lo!$N$5:$O$16,2,0)),AW367,""))</f>
        <v/>
      </c>
      <c r="BZ367" s="125" t="str">
        <f>IF(ISERR(IF(AND($I367=Re_lo!$E$5,BZ$5=VLOOKUP(Re_lo!$H$5,Re_lo!$N$5:$O$16,2,0)),AX367,"")),"",IF(AND($I367=Re_lo!$E$5,BZ$5=VLOOKUP(Re_lo!$H$5,Re_lo!$N$5:$O$16,2,0)),AX367,""))</f>
        <v/>
      </c>
      <c r="CA367" s="125" t="str">
        <f>IF(ISERR(IF(AND($I367=Re_lo!$E$5,CA$5=VLOOKUP(Re_lo!$H$5,Re_lo!$N$5:$O$16,2,0)),AY367,"")),"",IF(AND($I367=Re_lo!$E$5,CA$5=VLOOKUP(Re_lo!$H$5,Re_lo!$N$5:$O$16,2,0)),AY367,""))</f>
        <v/>
      </c>
      <c r="CB367" s="125" t="str">
        <f>IF(ISERR(IF(AND($I367=Re_lo!$E$5,CB$5=VLOOKUP(Re_lo!$H$5,Re_lo!$N$5:$O$16,2,0)),AZ367,"")),"",IF(AND($I367=Re_lo!$E$5,CB$5=VLOOKUP(Re_lo!$H$5,Re_lo!$N$5:$O$16,2,0)),AZ367,""))</f>
        <v/>
      </c>
      <c r="CC367" s="125" t="str">
        <f>IF(ISERR(IF(AND($I367=Re_lo!$E$5,CC$5=VLOOKUP(Re_lo!$H$5,Re_lo!$N$5:$O$16,2,0)),BA367,"")),"",IF(AND($I367=Re_lo!$E$5,CC$5=VLOOKUP(Re_lo!$H$5,Re_lo!$N$5:$O$16,2,0)),BA367,""))</f>
        <v/>
      </c>
      <c r="CD367" s="125" t="str">
        <f>IF(ISERR(IF(AND($I367=Re_lo!$E$5,CD$5=VLOOKUP(Re_lo!$H$5,Re_lo!$N$5:$O$16,2,0)),BB367,"")),"",IF(AND($I367=Re_lo!$E$5,CD$5=VLOOKUP(Re_lo!$H$5,Re_lo!$N$5:$O$16,2,0)),BB367,""))</f>
        <v/>
      </c>
      <c r="CF367" s="125" t="str">
        <f>IF($C367="","",COUNTIFS(Con_ve!$C$6:$C$1005,$C367,Con_ve!$Q$6:$Q$1005,Cad_cl!CF$5))</f>
        <v/>
      </c>
      <c r="CG367" s="125" t="str">
        <f>IF($C367="","",COUNTIFS(Con_ve!$C$6:$C$1005,$C367,Con_ve!$Q$6:$Q$1005,Cad_cl!CG$5))</f>
        <v/>
      </c>
      <c r="CH367" s="125" t="str">
        <f>IF($C367="","",COUNTIFS(Con_ve!$C$6:$C$1005,$C367,Con_ve!$Q$6:$Q$1005,Cad_cl!CH$5))</f>
        <v/>
      </c>
      <c r="CI367" s="125" t="str">
        <f>IF($C367="","",COUNTIFS(Con_ve!$C$6:$C$1005,$C367,Con_ve!$Q$6:$Q$1005,Cad_cl!CI$5))</f>
        <v/>
      </c>
      <c r="CJ367" s="125" t="str">
        <f>IF($C367="","",COUNTIFS(Con_ve!$C$6:$C$1005,$C367,Con_ve!$Q$6:$Q$1005,Cad_cl!CJ$5))</f>
        <v/>
      </c>
      <c r="CK367" s="125" t="str">
        <f>IF($C367="","",COUNTIFS(Con_ve!$C$6:$C$1005,$C367,Con_ve!$Q$6:$Q$1005,Cad_cl!CK$5))</f>
        <v/>
      </c>
      <c r="CL367" s="125" t="str">
        <f>IF($C367="","",COUNTIFS(Con_ve!$C$6:$C$1005,$C367,Con_ve!$Q$6:$Q$1005,Cad_cl!CL$5))</f>
        <v/>
      </c>
      <c r="CM367" s="125" t="str">
        <f>IF($C367="","",COUNTIFS(Con_ve!$C$6:$C$1005,$C367,Con_ve!$Q$6:$Q$1005,Cad_cl!CM$5))</f>
        <v/>
      </c>
      <c r="CN367" s="125" t="str">
        <f>IF($C367="","",COUNTIFS(Con_ve!$C$6:$C$1005,$C367,Con_ve!$Q$6:$Q$1005,Cad_cl!CN$5))</f>
        <v/>
      </c>
      <c r="CO367" s="125" t="str">
        <f>IF($C367="","",COUNTIFS(Con_ve!$C$6:$C$1005,$C367,Con_ve!$Q$6:$Q$1005,Cad_cl!CO$5))</f>
        <v/>
      </c>
      <c r="CP367" s="125" t="str">
        <f>IF($C367="","",COUNTIFS(Con_ve!$C$6:$C$1005,$C367,Con_ve!$Q$6:$Q$1005,Cad_cl!CP$5))</f>
        <v/>
      </c>
      <c r="CQ367" s="125" t="str">
        <f>IF($C367="","",COUNTIFS(Con_ve!$C$6:$C$1005,$C367,Con_ve!$Q$6:$Q$1005,Cad_cl!CQ$5))</f>
        <v/>
      </c>
      <c r="CR367" s="125">
        <f t="shared" si="17"/>
        <v>0</v>
      </c>
    </row>
    <row r="368" spans="3:96" ht="30" customHeight="1">
      <c r="C368" s="153"/>
      <c r="D368" s="153"/>
      <c r="E368" s="154"/>
      <c r="F368" s="153"/>
      <c r="G368" s="155"/>
      <c r="H368" s="153"/>
      <c r="I368" s="153"/>
      <c r="J368" s="132" t="s">
        <v>309</v>
      </c>
      <c r="K368" s="133" t="s">
        <v>309</v>
      </c>
      <c r="L368" s="153"/>
      <c r="M368" s="153"/>
      <c r="N368" s="153"/>
      <c r="O368" s="153"/>
      <c r="P368" s="153"/>
      <c r="Q368" s="153"/>
      <c r="AP368" s="134" t="str">
        <f>IF(ISERR(IF($C368="","",SUMIFS(Con_ve!$F$6:$F$1005,Con_ve!$C$6:$C$1005,$C368,Con_ve!$I$6:$I$1005,"Fechada",Con_ve!$Q$6:$Q$1005,Cad_cl!AP$5))),"",IF($C368="","",SUMIFS(Con_ve!$F$6:$F$1005,Con_ve!$C$6:$C$1005,$C368,Con_ve!$I$6:$I$1005,"Fechada",Con_ve!$Q$6:$Q$1005,Cad_cl!AP$5)))</f>
        <v/>
      </c>
      <c r="AQ368" s="134" t="str">
        <f>IF(ISERR(IF($C368="","",SUMIFS(Con_ve!$F$6:$F$1005,Con_ve!$C$6:$C$1005,$C368,Con_ve!$I$6:$I$1005,"Fechada",Con_ve!$Q$6:$Q$1005,Cad_cl!AQ$5))),"",IF($C368="","",SUMIFS(Con_ve!$F$6:$F$1005,Con_ve!$C$6:$C$1005,$C368,Con_ve!$I$6:$I$1005,"Fechada",Con_ve!$Q$6:$Q$1005,Cad_cl!AQ$5)))</f>
        <v/>
      </c>
      <c r="AR368" s="134" t="str">
        <f>IF(ISERR(IF($C368="","",SUMIFS(Con_ve!$F$6:$F$1005,Con_ve!$C$6:$C$1005,$C368,Con_ve!$I$6:$I$1005,"Fechada",Con_ve!$Q$6:$Q$1005,Cad_cl!AR$5))),"",IF($C368="","",SUMIFS(Con_ve!$F$6:$F$1005,Con_ve!$C$6:$C$1005,$C368,Con_ve!$I$6:$I$1005,"Fechada",Con_ve!$Q$6:$Q$1005,Cad_cl!AR$5)))</f>
        <v/>
      </c>
      <c r="AS368" s="134" t="str">
        <f>IF(ISERR(IF($C368="","",SUMIFS(Con_ve!$F$6:$F$1005,Con_ve!$C$6:$C$1005,$C368,Con_ve!$I$6:$I$1005,"Fechada",Con_ve!$Q$6:$Q$1005,Cad_cl!AS$5))),"",IF($C368="","",SUMIFS(Con_ve!$F$6:$F$1005,Con_ve!$C$6:$C$1005,$C368,Con_ve!$I$6:$I$1005,"Fechada",Con_ve!$Q$6:$Q$1005,Cad_cl!AS$5)))</f>
        <v/>
      </c>
      <c r="AT368" s="134" t="str">
        <f>IF(ISERR(IF($C368="","",SUMIFS(Con_ve!$F$6:$F$1005,Con_ve!$C$6:$C$1005,$C368,Con_ve!$I$6:$I$1005,"Fechada",Con_ve!$Q$6:$Q$1005,Cad_cl!AT$5))),"",IF($C368="","",SUMIFS(Con_ve!$F$6:$F$1005,Con_ve!$C$6:$C$1005,$C368,Con_ve!$I$6:$I$1005,"Fechada",Con_ve!$Q$6:$Q$1005,Cad_cl!AT$5)))</f>
        <v/>
      </c>
      <c r="AU368" s="134" t="str">
        <f>IF(ISERR(IF($C368="","",SUMIFS(Con_ve!$F$6:$F$1005,Con_ve!$C$6:$C$1005,$C368,Con_ve!$I$6:$I$1005,"Fechada",Con_ve!$Q$6:$Q$1005,Cad_cl!AU$5))),"",IF($C368="","",SUMIFS(Con_ve!$F$6:$F$1005,Con_ve!$C$6:$C$1005,$C368,Con_ve!$I$6:$I$1005,"Fechada",Con_ve!$Q$6:$Q$1005,Cad_cl!AU$5)))</f>
        <v/>
      </c>
      <c r="AV368" s="134" t="str">
        <f>IF(ISERR(IF($C368="","",SUMIFS(Con_ve!$F$6:$F$1005,Con_ve!$C$6:$C$1005,$C368,Con_ve!$I$6:$I$1005,"Fechada",Con_ve!$Q$6:$Q$1005,Cad_cl!AV$5))),"",IF($C368="","",SUMIFS(Con_ve!$F$6:$F$1005,Con_ve!$C$6:$C$1005,$C368,Con_ve!$I$6:$I$1005,"Fechada",Con_ve!$Q$6:$Q$1005,Cad_cl!AV$5)))</f>
        <v/>
      </c>
      <c r="AW368" s="134" t="str">
        <f>IF(ISERR(IF($C368="","",SUMIFS(Con_ve!$F$6:$F$1005,Con_ve!$C$6:$C$1005,$C368,Con_ve!$I$6:$I$1005,"Fechada",Con_ve!$Q$6:$Q$1005,Cad_cl!AW$5))),"",IF($C368="","",SUMIFS(Con_ve!$F$6:$F$1005,Con_ve!$C$6:$C$1005,$C368,Con_ve!$I$6:$I$1005,"Fechada",Con_ve!$Q$6:$Q$1005,Cad_cl!AW$5)))</f>
        <v/>
      </c>
      <c r="AX368" s="134" t="str">
        <f>IF(ISERR(IF($C368="","",SUMIFS(Con_ve!$F$6:$F$1005,Con_ve!$C$6:$C$1005,$C368,Con_ve!$I$6:$I$1005,"Fechada",Con_ve!$Q$6:$Q$1005,Cad_cl!AX$5))),"",IF($C368="","",SUMIFS(Con_ve!$F$6:$F$1005,Con_ve!$C$6:$C$1005,$C368,Con_ve!$I$6:$I$1005,"Fechada",Con_ve!$Q$6:$Q$1005,Cad_cl!AX$5)))</f>
        <v/>
      </c>
      <c r="AY368" s="134" t="str">
        <f>IF(ISERR(IF($C368="","",SUMIFS(Con_ve!$F$6:$F$1005,Con_ve!$C$6:$C$1005,$C368,Con_ve!$I$6:$I$1005,"Fechada",Con_ve!$Q$6:$Q$1005,Cad_cl!AY$5))),"",IF($C368="","",SUMIFS(Con_ve!$F$6:$F$1005,Con_ve!$C$6:$C$1005,$C368,Con_ve!$I$6:$I$1005,"Fechada",Con_ve!$Q$6:$Q$1005,Cad_cl!AY$5)))</f>
        <v/>
      </c>
      <c r="AZ368" s="134" t="str">
        <f>IF(ISERR(IF($C368="","",SUMIFS(Con_ve!$F$6:$F$1005,Con_ve!$C$6:$C$1005,$C368,Con_ve!$I$6:$I$1005,"Fechada",Con_ve!$Q$6:$Q$1005,Cad_cl!AZ$5))),"",IF($C368="","",SUMIFS(Con_ve!$F$6:$F$1005,Con_ve!$C$6:$C$1005,$C368,Con_ve!$I$6:$I$1005,"Fechada",Con_ve!$Q$6:$Q$1005,Cad_cl!AZ$5)))</f>
        <v/>
      </c>
      <c r="BA368" s="134" t="str">
        <f>IF(ISERR(IF($C368="","",SUMIFS(Con_ve!$F$6:$F$1005,Con_ve!$C$6:$C$1005,$C368,Con_ve!$I$6:$I$1005,"Fechada",Con_ve!$Q$6:$Q$1005,Cad_cl!BA$5))),"",IF($C368="","",SUMIFS(Con_ve!$F$6:$F$1005,Con_ve!$C$6:$C$1005,$C368,Con_ve!$I$6:$I$1005,"Fechada",Con_ve!$Q$6:$Q$1005,Cad_cl!BA$5)))</f>
        <v/>
      </c>
      <c r="BB368" s="134">
        <f t="shared" si="15"/>
        <v>0</v>
      </c>
      <c r="BD368" s="134" t="str">
        <f>IF(ISERR(IF($C368="","",SUMIFS(Con_ve!$F$6:$F$1005,Con_ve!$C$6:$C$1005,$C368,Con_ve!$I$6:$I$1005,"Em negociação",Con_ve!$Q$6:$Q$1005,Cad_cl!BD$5))),"",IF($C368="","",SUMIFS(Con_ve!$F$6:$F$1005,Con_ve!$C$6:$C$1005,$C368,Con_ve!$I$6:$I$1005,"Em negociação",Con_ve!$Q$6:$Q$1005,Cad_cl!BD$5)))</f>
        <v/>
      </c>
      <c r="BE368" s="134" t="str">
        <f>IF(ISERR(IF($C368="","",SUMIFS(Con_ve!$F$6:$F$1005,Con_ve!$C$6:$C$1005,$C368,Con_ve!$I$6:$I$1005,"Em negociação",Con_ve!$Q$6:$Q$1005,Cad_cl!BE$5))),"",IF($C368="","",SUMIFS(Con_ve!$F$6:$F$1005,Con_ve!$C$6:$C$1005,$C368,Con_ve!$I$6:$I$1005,"Em negociação",Con_ve!$Q$6:$Q$1005,Cad_cl!BE$5)))</f>
        <v/>
      </c>
      <c r="BF368" s="134" t="str">
        <f>IF(ISERR(IF($C368="","",SUMIFS(Con_ve!$F$6:$F$1005,Con_ve!$C$6:$C$1005,$C368,Con_ve!$I$6:$I$1005,"Em negociação",Con_ve!$Q$6:$Q$1005,Cad_cl!BF$5))),"",IF($C368="","",SUMIFS(Con_ve!$F$6:$F$1005,Con_ve!$C$6:$C$1005,$C368,Con_ve!$I$6:$I$1005,"Em negociação",Con_ve!$Q$6:$Q$1005,Cad_cl!BF$5)))</f>
        <v/>
      </c>
      <c r="BG368" s="134" t="str">
        <f>IF(ISERR(IF($C368="","",SUMIFS(Con_ve!$F$6:$F$1005,Con_ve!$C$6:$C$1005,$C368,Con_ve!$I$6:$I$1005,"Em negociação",Con_ve!$Q$6:$Q$1005,Cad_cl!BG$5))),"",IF($C368="","",SUMIFS(Con_ve!$F$6:$F$1005,Con_ve!$C$6:$C$1005,$C368,Con_ve!$I$6:$I$1005,"Em negociação",Con_ve!$Q$6:$Q$1005,Cad_cl!BG$5)))</f>
        <v/>
      </c>
      <c r="BH368" s="134" t="str">
        <f>IF(ISERR(IF($C368="","",SUMIFS(Con_ve!$F$6:$F$1005,Con_ve!$C$6:$C$1005,$C368,Con_ve!$I$6:$I$1005,"Em negociação",Con_ve!$Q$6:$Q$1005,Cad_cl!BH$5))),"",IF($C368="","",SUMIFS(Con_ve!$F$6:$F$1005,Con_ve!$C$6:$C$1005,$C368,Con_ve!$I$6:$I$1005,"Em negociação",Con_ve!$Q$6:$Q$1005,Cad_cl!BH$5)))</f>
        <v/>
      </c>
      <c r="BI368" s="134" t="str">
        <f>IF(ISERR(IF($C368="","",SUMIFS(Con_ve!$F$6:$F$1005,Con_ve!$C$6:$C$1005,$C368,Con_ve!$I$6:$I$1005,"Em negociação",Con_ve!$Q$6:$Q$1005,Cad_cl!BI$5))),"",IF($C368="","",SUMIFS(Con_ve!$F$6:$F$1005,Con_ve!$C$6:$C$1005,$C368,Con_ve!$I$6:$I$1005,"Em negociação",Con_ve!$Q$6:$Q$1005,Cad_cl!BI$5)))</f>
        <v/>
      </c>
      <c r="BJ368" s="134" t="str">
        <f>IF(ISERR(IF($C368="","",SUMIFS(Con_ve!$F$6:$F$1005,Con_ve!$C$6:$C$1005,$C368,Con_ve!$I$6:$I$1005,"Em negociação",Con_ve!$Q$6:$Q$1005,Cad_cl!BJ$5))),"",IF($C368="","",SUMIFS(Con_ve!$F$6:$F$1005,Con_ve!$C$6:$C$1005,$C368,Con_ve!$I$6:$I$1005,"Em negociação",Con_ve!$Q$6:$Q$1005,Cad_cl!BJ$5)))</f>
        <v/>
      </c>
      <c r="BK368" s="134" t="str">
        <f>IF(ISERR(IF($C368="","",SUMIFS(Con_ve!$F$6:$F$1005,Con_ve!$C$6:$C$1005,$C368,Con_ve!$I$6:$I$1005,"Em negociação",Con_ve!$Q$6:$Q$1005,Cad_cl!BK$5))),"",IF($C368="","",SUMIFS(Con_ve!$F$6:$F$1005,Con_ve!$C$6:$C$1005,$C368,Con_ve!$I$6:$I$1005,"Em negociação",Con_ve!$Q$6:$Q$1005,Cad_cl!BK$5)))</f>
        <v/>
      </c>
      <c r="BL368" s="134" t="str">
        <f>IF(ISERR(IF($C368="","",SUMIFS(Con_ve!$F$6:$F$1005,Con_ve!$C$6:$C$1005,$C368,Con_ve!$I$6:$I$1005,"Em negociação",Con_ve!$Q$6:$Q$1005,Cad_cl!BL$5))),"",IF($C368="","",SUMIFS(Con_ve!$F$6:$F$1005,Con_ve!$C$6:$C$1005,$C368,Con_ve!$I$6:$I$1005,"Em negociação",Con_ve!$Q$6:$Q$1005,Cad_cl!BL$5)))</f>
        <v/>
      </c>
      <c r="BM368" s="134" t="str">
        <f>IF(ISERR(IF($C368="","",SUMIFS(Con_ve!$F$6:$F$1005,Con_ve!$C$6:$C$1005,$C368,Con_ve!$I$6:$I$1005,"Em negociação",Con_ve!$Q$6:$Q$1005,Cad_cl!BM$5))),"",IF($C368="","",SUMIFS(Con_ve!$F$6:$F$1005,Con_ve!$C$6:$C$1005,$C368,Con_ve!$I$6:$I$1005,"Em negociação",Con_ve!$Q$6:$Q$1005,Cad_cl!BM$5)))</f>
        <v/>
      </c>
      <c r="BN368" s="134" t="str">
        <f>IF(ISERR(IF($C368="","",SUMIFS(Con_ve!$F$6:$F$1005,Con_ve!$C$6:$C$1005,$C368,Con_ve!$I$6:$I$1005,"Em negociação",Con_ve!$Q$6:$Q$1005,Cad_cl!BN$5))),"",IF($C368="","",SUMIFS(Con_ve!$F$6:$F$1005,Con_ve!$C$6:$C$1005,$C368,Con_ve!$I$6:$I$1005,"Em negociação",Con_ve!$Q$6:$Q$1005,Cad_cl!BN$5)))</f>
        <v/>
      </c>
      <c r="BO368" s="134" t="str">
        <f>IF(ISERR(IF($C368="","",SUMIFS(Con_ve!$F$6:$F$1005,Con_ve!$C$6:$C$1005,$C368,Con_ve!$I$6:$I$1005,"Em negociação",Con_ve!$Q$6:$Q$1005,Cad_cl!BO$5))),"",IF($C368="","",SUMIFS(Con_ve!$F$6:$F$1005,Con_ve!$C$6:$C$1005,$C368,Con_ve!$I$6:$I$1005,"Em negociação",Con_ve!$Q$6:$Q$1005,Cad_cl!BO$5)))</f>
        <v/>
      </c>
      <c r="BP368" s="134">
        <f t="shared" si="16"/>
        <v>0</v>
      </c>
      <c r="BR368" s="125" t="str">
        <f>IF(ISERR(IF(AND($I368=Re_lo!$E$5,BR$5=VLOOKUP(Re_lo!$H$5,Re_lo!$N$5:$O$16,2,0)),AP368,"")),"",IF(AND($I368=Re_lo!$E$5,BR$5=VLOOKUP(Re_lo!$H$5,Re_lo!$N$5:$O$16,2,0)),AP368,""))</f>
        <v/>
      </c>
      <c r="BS368" s="125" t="str">
        <f>IF(ISERR(IF(AND($I368=Re_lo!$E$5,BS$5=VLOOKUP(Re_lo!$H$5,Re_lo!$N$5:$O$16,2,0)),AQ368,"")),"",IF(AND($I368=Re_lo!$E$5,BS$5=VLOOKUP(Re_lo!$H$5,Re_lo!$N$5:$O$16,2,0)),AQ368,""))</f>
        <v/>
      </c>
      <c r="BT368" s="125" t="str">
        <f>IF(ISERR(IF(AND($I368=Re_lo!$E$5,BT$5=VLOOKUP(Re_lo!$H$5,Re_lo!$N$5:$O$16,2,0)),AR368,"")),"",IF(AND($I368=Re_lo!$E$5,BT$5=VLOOKUP(Re_lo!$H$5,Re_lo!$N$5:$O$16,2,0)),AR368,""))</f>
        <v/>
      </c>
      <c r="BU368" s="125" t="str">
        <f>IF(ISERR(IF(AND($I368=Re_lo!$E$5,BU$5=VLOOKUP(Re_lo!$H$5,Re_lo!$N$5:$O$16,2,0)),AS368,"")),"",IF(AND($I368=Re_lo!$E$5,BU$5=VLOOKUP(Re_lo!$H$5,Re_lo!$N$5:$O$16,2,0)),AS368,""))</f>
        <v/>
      </c>
      <c r="BV368" s="125" t="str">
        <f>IF(ISERR(IF(AND($I368=Re_lo!$E$5,BV$5=VLOOKUP(Re_lo!$H$5,Re_lo!$N$5:$O$16,2,0)),AT368,"")),"",IF(AND($I368=Re_lo!$E$5,BV$5=VLOOKUP(Re_lo!$H$5,Re_lo!$N$5:$O$16,2,0)),AT368,""))</f>
        <v/>
      </c>
      <c r="BW368" s="125" t="str">
        <f>IF(ISERR(IF(AND($I368=Re_lo!$E$5,BW$5=VLOOKUP(Re_lo!$H$5,Re_lo!$N$5:$O$16,2,0)),AU368,"")),"",IF(AND($I368=Re_lo!$E$5,BW$5=VLOOKUP(Re_lo!$H$5,Re_lo!$N$5:$O$16,2,0)),AU368,""))</f>
        <v/>
      </c>
      <c r="BX368" s="125" t="str">
        <f>IF(ISERR(IF(AND($I368=Re_lo!$E$5,BX$5=VLOOKUP(Re_lo!$H$5,Re_lo!$N$5:$O$16,2,0)),AV368,"")),"",IF(AND($I368=Re_lo!$E$5,BX$5=VLOOKUP(Re_lo!$H$5,Re_lo!$N$5:$O$16,2,0)),AV368,""))</f>
        <v/>
      </c>
      <c r="BY368" s="125" t="str">
        <f>IF(ISERR(IF(AND($I368=Re_lo!$E$5,BY$5=VLOOKUP(Re_lo!$H$5,Re_lo!$N$5:$O$16,2,0)),AW368,"")),"",IF(AND($I368=Re_lo!$E$5,BY$5=VLOOKUP(Re_lo!$H$5,Re_lo!$N$5:$O$16,2,0)),AW368,""))</f>
        <v/>
      </c>
      <c r="BZ368" s="125" t="str">
        <f>IF(ISERR(IF(AND($I368=Re_lo!$E$5,BZ$5=VLOOKUP(Re_lo!$H$5,Re_lo!$N$5:$O$16,2,0)),AX368,"")),"",IF(AND($I368=Re_lo!$E$5,BZ$5=VLOOKUP(Re_lo!$H$5,Re_lo!$N$5:$O$16,2,0)),AX368,""))</f>
        <v/>
      </c>
      <c r="CA368" s="125" t="str">
        <f>IF(ISERR(IF(AND($I368=Re_lo!$E$5,CA$5=VLOOKUP(Re_lo!$H$5,Re_lo!$N$5:$O$16,2,0)),AY368,"")),"",IF(AND($I368=Re_lo!$E$5,CA$5=VLOOKUP(Re_lo!$H$5,Re_lo!$N$5:$O$16,2,0)),AY368,""))</f>
        <v/>
      </c>
      <c r="CB368" s="125" t="str">
        <f>IF(ISERR(IF(AND($I368=Re_lo!$E$5,CB$5=VLOOKUP(Re_lo!$H$5,Re_lo!$N$5:$O$16,2,0)),AZ368,"")),"",IF(AND($I368=Re_lo!$E$5,CB$5=VLOOKUP(Re_lo!$H$5,Re_lo!$N$5:$O$16,2,0)),AZ368,""))</f>
        <v/>
      </c>
      <c r="CC368" s="125" t="str">
        <f>IF(ISERR(IF(AND($I368=Re_lo!$E$5,CC$5=VLOOKUP(Re_lo!$H$5,Re_lo!$N$5:$O$16,2,0)),BA368,"")),"",IF(AND($I368=Re_lo!$E$5,CC$5=VLOOKUP(Re_lo!$H$5,Re_lo!$N$5:$O$16,2,0)),BA368,""))</f>
        <v/>
      </c>
      <c r="CD368" s="125" t="str">
        <f>IF(ISERR(IF(AND($I368=Re_lo!$E$5,CD$5=VLOOKUP(Re_lo!$H$5,Re_lo!$N$5:$O$16,2,0)),BB368,"")),"",IF(AND($I368=Re_lo!$E$5,CD$5=VLOOKUP(Re_lo!$H$5,Re_lo!$N$5:$O$16,2,0)),BB368,""))</f>
        <v/>
      </c>
      <c r="CF368" s="125" t="str">
        <f>IF($C368="","",COUNTIFS(Con_ve!$C$6:$C$1005,$C368,Con_ve!$Q$6:$Q$1005,Cad_cl!CF$5))</f>
        <v/>
      </c>
      <c r="CG368" s="125" t="str">
        <f>IF($C368="","",COUNTIFS(Con_ve!$C$6:$C$1005,$C368,Con_ve!$Q$6:$Q$1005,Cad_cl!CG$5))</f>
        <v/>
      </c>
      <c r="CH368" s="125" t="str">
        <f>IF($C368="","",COUNTIFS(Con_ve!$C$6:$C$1005,$C368,Con_ve!$Q$6:$Q$1005,Cad_cl!CH$5))</f>
        <v/>
      </c>
      <c r="CI368" s="125" t="str">
        <f>IF($C368="","",COUNTIFS(Con_ve!$C$6:$C$1005,$C368,Con_ve!$Q$6:$Q$1005,Cad_cl!CI$5))</f>
        <v/>
      </c>
      <c r="CJ368" s="125" t="str">
        <f>IF($C368="","",COUNTIFS(Con_ve!$C$6:$C$1005,$C368,Con_ve!$Q$6:$Q$1005,Cad_cl!CJ$5))</f>
        <v/>
      </c>
      <c r="CK368" s="125" t="str">
        <f>IF($C368="","",COUNTIFS(Con_ve!$C$6:$C$1005,$C368,Con_ve!$Q$6:$Q$1005,Cad_cl!CK$5))</f>
        <v/>
      </c>
      <c r="CL368" s="125" t="str">
        <f>IF($C368="","",COUNTIFS(Con_ve!$C$6:$C$1005,$C368,Con_ve!$Q$6:$Q$1005,Cad_cl!CL$5))</f>
        <v/>
      </c>
      <c r="CM368" s="125" t="str">
        <f>IF($C368="","",COUNTIFS(Con_ve!$C$6:$C$1005,$C368,Con_ve!$Q$6:$Q$1005,Cad_cl!CM$5))</f>
        <v/>
      </c>
      <c r="CN368" s="125" t="str">
        <f>IF($C368="","",COUNTIFS(Con_ve!$C$6:$C$1005,$C368,Con_ve!$Q$6:$Q$1005,Cad_cl!CN$5))</f>
        <v/>
      </c>
      <c r="CO368" s="125" t="str">
        <f>IF($C368="","",COUNTIFS(Con_ve!$C$6:$C$1005,$C368,Con_ve!$Q$6:$Q$1005,Cad_cl!CO$5))</f>
        <v/>
      </c>
      <c r="CP368" s="125" t="str">
        <f>IF($C368="","",COUNTIFS(Con_ve!$C$6:$C$1005,$C368,Con_ve!$Q$6:$Q$1005,Cad_cl!CP$5))</f>
        <v/>
      </c>
      <c r="CQ368" s="125" t="str">
        <f>IF($C368="","",COUNTIFS(Con_ve!$C$6:$C$1005,$C368,Con_ve!$Q$6:$Q$1005,Cad_cl!CQ$5))</f>
        <v/>
      </c>
      <c r="CR368" s="125">
        <f t="shared" si="17"/>
        <v>0</v>
      </c>
    </row>
    <row r="369" spans="3:96" ht="30" customHeight="1">
      <c r="C369" s="153"/>
      <c r="D369" s="153"/>
      <c r="E369" s="154"/>
      <c r="F369" s="153"/>
      <c r="G369" s="155"/>
      <c r="H369" s="153"/>
      <c r="I369" s="153"/>
      <c r="J369" s="132" t="s">
        <v>309</v>
      </c>
      <c r="K369" s="133" t="s">
        <v>309</v>
      </c>
      <c r="L369" s="153"/>
      <c r="M369" s="153"/>
      <c r="N369" s="153"/>
      <c r="O369" s="153"/>
      <c r="P369" s="153"/>
      <c r="Q369" s="153"/>
      <c r="AP369" s="134" t="str">
        <f>IF(ISERR(IF($C369="","",SUMIFS(Con_ve!$F$6:$F$1005,Con_ve!$C$6:$C$1005,$C369,Con_ve!$I$6:$I$1005,"Fechada",Con_ve!$Q$6:$Q$1005,Cad_cl!AP$5))),"",IF($C369="","",SUMIFS(Con_ve!$F$6:$F$1005,Con_ve!$C$6:$C$1005,$C369,Con_ve!$I$6:$I$1005,"Fechada",Con_ve!$Q$6:$Q$1005,Cad_cl!AP$5)))</f>
        <v/>
      </c>
      <c r="AQ369" s="134" t="str">
        <f>IF(ISERR(IF($C369="","",SUMIFS(Con_ve!$F$6:$F$1005,Con_ve!$C$6:$C$1005,$C369,Con_ve!$I$6:$I$1005,"Fechada",Con_ve!$Q$6:$Q$1005,Cad_cl!AQ$5))),"",IF($C369="","",SUMIFS(Con_ve!$F$6:$F$1005,Con_ve!$C$6:$C$1005,$C369,Con_ve!$I$6:$I$1005,"Fechada",Con_ve!$Q$6:$Q$1005,Cad_cl!AQ$5)))</f>
        <v/>
      </c>
      <c r="AR369" s="134" t="str">
        <f>IF(ISERR(IF($C369="","",SUMIFS(Con_ve!$F$6:$F$1005,Con_ve!$C$6:$C$1005,$C369,Con_ve!$I$6:$I$1005,"Fechada",Con_ve!$Q$6:$Q$1005,Cad_cl!AR$5))),"",IF($C369="","",SUMIFS(Con_ve!$F$6:$F$1005,Con_ve!$C$6:$C$1005,$C369,Con_ve!$I$6:$I$1005,"Fechada",Con_ve!$Q$6:$Q$1005,Cad_cl!AR$5)))</f>
        <v/>
      </c>
      <c r="AS369" s="134" t="str">
        <f>IF(ISERR(IF($C369="","",SUMIFS(Con_ve!$F$6:$F$1005,Con_ve!$C$6:$C$1005,$C369,Con_ve!$I$6:$I$1005,"Fechada",Con_ve!$Q$6:$Q$1005,Cad_cl!AS$5))),"",IF($C369="","",SUMIFS(Con_ve!$F$6:$F$1005,Con_ve!$C$6:$C$1005,$C369,Con_ve!$I$6:$I$1005,"Fechada",Con_ve!$Q$6:$Q$1005,Cad_cl!AS$5)))</f>
        <v/>
      </c>
      <c r="AT369" s="134" t="str">
        <f>IF(ISERR(IF($C369="","",SUMIFS(Con_ve!$F$6:$F$1005,Con_ve!$C$6:$C$1005,$C369,Con_ve!$I$6:$I$1005,"Fechada",Con_ve!$Q$6:$Q$1005,Cad_cl!AT$5))),"",IF($C369="","",SUMIFS(Con_ve!$F$6:$F$1005,Con_ve!$C$6:$C$1005,$C369,Con_ve!$I$6:$I$1005,"Fechada",Con_ve!$Q$6:$Q$1005,Cad_cl!AT$5)))</f>
        <v/>
      </c>
      <c r="AU369" s="134" t="str">
        <f>IF(ISERR(IF($C369="","",SUMIFS(Con_ve!$F$6:$F$1005,Con_ve!$C$6:$C$1005,$C369,Con_ve!$I$6:$I$1005,"Fechada",Con_ve!$Q$6:$Q$1005,Cad_cl!AU$5))),"",IF($C369="","",SUMIFS(Con_ve!$F$6:$F$1005,Con_ve!$C$6:$C$1005,$C369,Con_ve!$I$6:$I$1005,"Fechada",Con_ve!$Q$6:$Q$1005,Cad_cl!AU$5)))</f>
        <v/>
      </c>
      <c r="AV369" s="134" t="str">
        <f>IF(ISERR(IF($C369="","",SUMIFS(Con_ve!$F$6:$F$1005,Con_ve!$C$6:$C$1005,$C369,Con_ve!$I$6:$I$1005,"Fechada",Con_ve!$Q$6:$Q$1005,Cad_cl!AV$5))),"",IF($C369="","",SUMIFS(Con_ve!$F$6:$F$1005,Con_ve!$C$6:$C$1005,$C369,Con_ve!$I$6:$I$1005,"Fechada",Con_ve!$Q$6:$Q$1005,Cad_cl!AV$5)))</f>
        <v/>
      </c>
      <c r="AW369" s="134" t="str">
        <f>IF(ISERR(IF($C369="","",SUMIFS(Con_ve!$F$6:$F$1005,Con_ve!$C$6:$C$1005,$C369,Con_ve!$I$6:$I$1005,"Fechada",Con_ve!$Q$6:$Q$1005,Cad_cl!AW$5))),"",IF($C369="","",SUMIFS(Con_ve!$F$6:$F$1005,Con_ve!$C$6:$C$1005,$C369,Con_ve!$I$6:$I$1005,"Fechada",Con_ve!$Q$6:$Q$1005,Cad_cl!AW$5)))</f>
        <v/>
      </c>
      <c r="AX369" s="134" t="str">
        <f>IF(ISERR(IF($C369="","",SUMIFS(Con_ve!$F$6:$F$1005,Con_ve!$C$6:$C$1005,$C369,Con_ve!$I$6:$I$1005,"Fechada",Con_ve!$Q$6:$Q$1005,Cad_cl!AX$5))),"",IF($C369="","",SUMIFS(Con_ve!$F$6:$F$1005,Con_ve!$C$6:$C$1005,$C369,Con_ve!$I$6:$I$1005,"Fechada",Con_ve!$Q$6:$Q$1005,Cad_cl!AX$5)))</f>
        <v/>
      </c>
      <c r="AY369" s="134" t="str">
        <f>IF(ISERR(IF($C369="","",SUMIFS(Con_ve!$F$6:$F$1005,Con_ve!$C$6:$C$1005,$C369,Con_ve!$I$6:$I$1005,"Fechada",Con_ve!$Q$6:$Q$1005,Cad_cl!AY$5))),"",IF($C369="","",SUMIFS(Con_ve!$F$6:$F$1005,Con_ve!$C$6:$C$1005,$C369,Con_ve!$I$6:$I$1005,"Fechada",Con_ve!$Q$6:$Q$1005,Cad_cl!AY$5)))</f>
        <v/>
      </c>
      <c r="AZ369" s="134" t="str">
        <f>IF(ISERR(IF($C369="","",SUMIFS(Con_ve!$F$6:$F$1005,Con_ve!$C$6:$C$1005,$C369,Con_ve!$I$6:$I$1005,"Fechada",Con_ve!$Q$6:$Q$1005,Cad_cl!AZ$5))),"",IF($C369="","",SUMIFS(Con_ve!$F$6:$F$1005,Con_ve!$C$6:$C$1005,$C369,Con_ve!$I$6:$I$1005,"Fechada",Con_ve!$Q$6:$Q$1005,Cad_cl!AZ$5)))</f>
        <v/>
      </c>
      <c r="BA369" s="134" t="str">
        <f>IF(ISERR(IF($C369="","",SUMIFS(Con_ve!$F$6:$F$1005,Con_ve!$C$6:$C$1005,$C369,Con_ve!$I$6:$I$1005,"Fechada",Con_ve!$Q$6:$Q$1005,Cad_cl!BA$5))),"",IF($C369="","",SUMIFS(Con_ve!$F$6:$F$1005,Con_ve!$C$6:$C$1005,$C369,Con_ve!$I$6:$I$1005,"Fechada",Con_ve!$Q$6:$Q$1005,Cad_cl!BA$5)))</f>
        <v/>
      </c>
      <c r="BB369" s="134">
        <f t="shared" si="15"/>
        <v>0</v>
      </c>
      <c r="BD369" s="134" t="str">
        <f>IF(ISERR(IF($C369="","",SUMIFS(Con_ve!$F$6:$F$1005,Con_ve!$C$6:$C$1005,$C369,Con_ve!$I$6:$I$1005,"Em negociação",Con_ve!$Q$6:$Q$1005,Cad_cl!BD$5))),"",IF($C369="","",SUMIFS(Con_ve!$F$6:$F$1005,Con_ve!$C$6:$C$1005,$C369,Con_ve!$I$6:$I$1005,"Em negociação",Con_ve!$Q$6:$Q$1005,Cad_cl!BD$5)))</f>
        <v/>
      </c>
      <c r="BE369" s="134" t="str">
        <f>IF(ISERR(IF($C369="","",SUMIFS(Con_ve!$F$6:$F$1005,Con_ve!$C$6:$C$1005,$C369,Con_ve!$I$6:$I$1005,"Em negociação",Con_ve!$Q$6:$Q$1005,Cad_cl!BE$5))),"",IF($C369="","",SUMIFS(Con_ve!$F$6:$F$1005,Con_ve!$C$6:$C$1005,$C369,Con_ve!$I$6:$I$1005,"Em negociação",Con_ve!$Q$6:$Q$1005,Cad_cl!BE$5)))</f>
        <v/>
      </c>
      <c r="BF369" s="134" t="str">
        <f>IF(ISERR(IF($C369="","",SUMIFS(Con_ve!$F$6:$F$1005,Con_ve!$C$6:$C$1005,$C369,Con_ve!$I$6:$I$1005,"Em negociação",Con_ve!$Q$6:$Q$1005,Cad_cl!BF$5))),"",IF($C369="","",SUMIFS(Con_ve!$F$6:$F$1005,Con_ve!$C$6:$C$1005,$C369,Con_ve!$I$6:$I$1005,"Em negociação",Con_ve!$Q$6:$Q$1005,Cad_cl!BF$5)))</f>
        <v/>
      </c>
      <c r="BG369" s="134" t="str">
        <f>IF(ISERR(IF($C369="","",SUMIFS(Con_ve!$F$6:$F$1005,Con_ve!$C$6:$C$1005,$C369,Con_ve!$I$6:$I$1005,"Em negociação",Con_ve!$Q$6:$Q$1005,Cad_cl!BG$5))),"",IF($C369="","",SUMIFS(Con_ve!$F$6:$F$1005,Con_ve!$C$6:$C$1005,$C369,Con_ve!$I$6:$I$1005,"Em negociação",Con_ve!$Q$6:$Q$1005,Cad_cl!BG$5)))</f>
        <v/>
      </c>
      <c r="BH369" s="134" t="str">
        <f>IF(ISERR(IF($C369="","",SUMIFS(Con_ve!$F$6:$F$1005,Con_ve!$C$6:$C$1005,$C369,Con_ve!$I$6:$I$1005,"Em negociação",Con_ve!$Q$6:$Q$1005,Cad_cl!BH$5))),"",IF($C369="","",SUMIFS(Con_ve!$F$6:$F$1005,Con_ve!$C$6:$C$1005,$C369,Con_ve!$I$6:$I$1005,"Em negociação",Con_ve!$Q$6:$Q$1005,Cad_cl!BH$5)))</f>
        <v/>
      </c>
      <c r="BI369" s="134" t="str">
        <f>IF(ISERR(IF($C369="","",SUMIFS(Con_ve!$F$6:$F$1005,Con_ve!$C$6:$C$1005,$C369,Con_ve!$I$6:$I$1005,"Em negociação",Con_ve!$Q$6:$Q$1005,Cad_cl!BI$5))),"",IF($C369="","",SUMIFS(Con_ve!$F$6:$F$1005,Con_ve!$C$6:$C$1005,$C369,Con_ve!$I$6:$I$1005,"Em negociação",Con_ve!$Q$6:$Q$1005,Cad_cl!BI$5)))</f>
        <v/>
      </c>
      <c r="BJ369" s="134" t="str">
        <f>IF(ISERR(IF($C369="","",SUMIFS(Con_ve!$F$6:$F$1005,Con_ve!$C$6:$C$1005,$C369,Con_ve!$I$6:$I$1005,"Em negociação",Con_ve!$Q$6:$Q$1005,Cad_cl!BJ$5))),"",IF($C369="","",SUMIFS(Con_ve!$F$6:$F$1005,Con_ve!$C$6:$C$1005,$C369,Con_ve!$I$6:$I$1005,"Em negociação",Con_ve!$Q$6:$Q$1005,Cad_cl!BJ$5)))</f>
        <v/>
      </c>
      <c r="BK369" s="134" t="str">
        <f>IF(ISERR(IF($C369="","",SUMIFS(Con_ve!$F$6:$F$1005,Con_ve!$C$6:$C$1005,$C369,Con_ve!$I$6:$I$1005,"Em negociação",Con_ve!$Q$6:$Q$1005,Cad_cl!BK$5))),"",IF($C369="","",SUMIFS(Con_ve!$F$6:$F$1005,Con_ve!$C$6:$C$1005,$C369,Con_ve!$I$6:$I$1005,"Em negociação",Con_ve!$Q$6:$Q$1005,Cad_cl!BK$5)))</f>
        <v/>
      </c>
      <c r="BL369" s="134" t="str">
        <f>IF(ISERR(IF($C369="","",SUMIFS(Con_ve!$F$6:$F$1005,Con_ve!$C$6:$C$1005,$C369,Con_ve!$I$6:$I$1005,"Em negociação",Con_ve!$Q$6:$Q$1005,Cad_cl!BL$5))),"",IF($C369="","",SUMIFS(Con_ve!$F$6:$F$1005,Con_ve!$C$6:$C$1005,$C369,Con_ve!$I$6:$I$1005,"Em negociação",Con_ve!$Q$6:$Q$1005,Cad_cl!BL$5)))</f>
        <v/>
      </c>
      <c r="BM369" s="134" t="str">
        <f>IF(ISERR(IF($C369="","",SUMIFS(Con_ve!$F$6:$F$1005,Con_ve!$C$6:$C$1005,$C369,Con_ve!$I$6:$I$1005,"Em negociação",Con_ve!$Q$6:$Q$1005,Cad_cl!BM$5))),"",IF($C369="","",SUMIFS(Con_ve!$F$6:$F$1005,Con_ve!$C$6:$C$1005,$C369,Con_ve!$I$6:$I$1005,"Em negociação",Con_ve!$Q$6:$Q$1005,Cad_cl!BM$5)))</f>
        <v/>
      </c>
      <c r="BN369" s="134" t="str">
        <f>IF(ISERR(IF($C369="","",SUMIFS(Con_ve!$F$6:$F$1005,Con_ve!$C$6:$C$1005,$C369,Con_ve!$I$6:$I$1005,"Em negociação",Con_ve!$Q$6:$Q$1005,Cad_cl!BN$5))),"",IF($C369="","",SUMIFS(Con_ve!$F$6:$F$1005,Con_ve!$C$6:$C$1005,$C369,Con_ve!$I$6:$I$1005,"Em negociação",Con_ve!$Q$6:$Q$1005,Cad_cl!BN$5)))</f>
        <v/>
      </c>
      <c r="BO369" s="134" t="str">
        <f>IF(ISERR(IF($C369="","",SUMIFS(Con_ve!$F$6:$F$1005,Con_ve!$C$6:$C$1005,$C369,Con_ve!$I$6:$I$1005,"Em negociação",Con_ve!$Q$6:$Q$1005,Cad_cl!BO$5))),"",IF($C369="","",SUMIFS(Con_ve!$F$6:$F$1005,Con_ve!$C$6:$C$1005,$C369,Con_ve!$I$6:$I$1005,"Em negociação",Con_ve!$Q$6:$Q$1005,Cad_cl!BO$5)))</f>
        <v/>
      </c>
      <c r="BP369" s="134">
        <f t="shared" si="16"/>
        <v>0</v>
      </c>
      <c r="BR369" s="125" t="str">
        <f>IF(ISERR(IF(AND($I369=Re_lo!$E$5,BR$5=VLOOKUP(Re_lo!$H$5,Re_lo!$N$5:$O$16,2,0)),AP369,"")),"",IF(AND($I369=Re_lo!$E$5,BR$5=VLOOKUP(Re_lo!$H$5,Re_lo!$N$5:$O$16,2,0)),AP369,""))</f>
        <v/>
      </c>
      <c r="BS369" s="125" t="str">
        <f>IF(ISERR(IF(AND($I369=Re_lo!$E$5,BS$5=VLOOKUP(Re_lo!$H$5,Re_lo!$N$5:$O$16,2,0)),AQ369,"")),"",IF(AND($I369=Re_lo!$E$5,BS$5=VLOOKUP(Re_lo!$H$5,Re_lo!$N$5:$O$16,2,0)),AQ369,""))</f>
        <v/>
      </c>
      <c r="BT369" s="125" t="str">
        <f>IF(ISERR(IF(AND($I369=Re_lo!$E$5,BT$5=VLOOKUP(Re_lo!$H$5,Re_lo!$N$5:$O$16,2,0)),AR369,"")),"",IF(AND($I369=Re_lo!$E$5,BT$5=VLOOKUP(Re_lo!$H$5,Re_lo!$N$5:$O$16,2,0)),AR369,""))</f>
        <v/>
      </c>
      <c r="BU369" s="125" t="str">
        <f>IF(ISERR(IF(AND($I369=Re_lo!$E$5,BU$5=VLOOKUP(Re_lo!$H$5,Re_lo!$N$5:$O$16,2,0)),AS369,"")),"",IF(AND($I369=Re_lo!$E$5,BU$5=VLOOKUP(Re_lo!$H$5,Re_lo!$N$5:$O$16,2,0)),AS369,""))</f>
        <v/>
      </c>
      <c r="BV369" s="125" t="str">
        <f>IF(ISERR(IF(AND($I369=Re_lo!$E$5,BV$5=VLOOKUP(Re_lo!$H$5,Re_lo!$N$5:$O$16,2,0)),AT369,"")),"",IF(AND($I369=Re_lo!$E$5,BV$5=VLOOKUP(Re_lo!$H$5,Re_lo!$N$5:$O$16,2,0)),AT369,""))</f>
        <v/>
      </c>
      <c r="BW369" s="125" t="str">
        <f>IF(ISERR(IF(AND($I369=Re_lo!$E$5,BW$5=VLOOKUP(Re_lo!$H$5,Re_lo!$N$5:$O$16,2,0)),AU369,"")),"",IF(AND($I369=Re_lo!$E$5,BW$5=VLOOKUP(Re_lo!$H$5,Re_lo!$N$5:$O$16,2,0)),AU369,""))</f>
        <v/>
      </c>
      <c r="BX369" s="125" t="str">
        <f>IF(ISERR(IF(AND($I369=Re_lo!$E$5,BX$5=VLOOKUP(Re_lo!$H$5,Re_lo!$N$5:$O$16,2,0)),AV369,"")),"",IF(AND($I369=Re_lo!$E$5,BX$5=VLOOKUP(Re_lo!$H$5,Re_lo!$N$5:$O$16,2,0)),AV369,""))</f>
        <v/>
      </c>
      <c r="BY369" s="125" t="str">
        <f>IF(ISERR(IF(AND($I369=Re_lo!$E$5,BY$5=VLOOKUP(Re_lo!$H$5,Re_lo!$N$5:$O$16,2,0)),AW369,"")),"",IF(AND($I369=Re_lo!$E$5,BY$5=VLOOKUP(Re_lo!$H$5,Re_lo!$N$5:$O$16,2,0)),AW369,""))</f>
        <v/>
      </c>
      <c r="BZ369" s="125" t="str">
        <f>IF(ISERR(IF(AND($I369=Re_lo!$E$5,BZ$5=VLOOKUP(Re_lo!$H$5,Re_lo!$N$5:$O$16,2,0)),AX369,"")),"",IF(AND($I369=Re_lo!$E$5,BZ$5=VLOOKUP(Re_lo!$H$5,Re_lo!$N$5:$O$16,2,0)),AX369,""))</f>
        <v/>
      </c>
      <c r="CA369" s="125" t="str">
        <f>IF(ISERR(IF(AND($I369=Re_lo!$E$5,CA$5=VLOOKUP(Re_lo!$H$5,Re_lo!$N$5:$O$16,2,0)),AY369,"")),"",IF(AND($I369=Re_lo!$E$5,CA$5=VLOOKUP(Re_lo!$H$5,Re_lo!$N$5:$O$16,2,0)),AY369,""))</f>
        <v/>
      </c>
      <c r="CB369" s="125" t="str">
        <f>IF(ISERR(IF(AND($I369=Re_lo!$E$5,CB$5=VLOOKUP(Re_lo!$H$5,Re_lo!$N$5:$O$16,2,0)),AZ369,"")),"",IF(AND($I369=Re_lo!$E$5,CB$5=VLOOKUP(Re_lo!$H$5,Re_lo!$N$5:$O$16,2,0)),AZ369,""))</f>
        <v/>
      </c>
      <c r="CC369" s="125" t="str">
        <f>IF(ISERR(IF(AND($I369=Re_lo!$E$5,CC$5=VLOOKUP(Re_lo!$H$5,Re_lo!$N$5:$O$16,2,0)),BA369,"")),"",IF(AND($I369=Re_lo!$E$5,CC$5=VLOOKUP(Re_lo!$H$5,Re_lo!$N$5:$O$16,2,0)),BA369,""))</f>
        <v/>
      </c>
      <c r="CD369" s="125" t="str">
        <f>IF(ISERR(IF(AND($I369=Re_lo!$E$5,CD$5=VLOOKUP(Re_lo!$H$5,Re_lo!$N$5:$O$16,2,0)),BB369,"")),"",IF(AND($I369=Re_lo!$E$5,CD$5=VLOOKUP(Re_lo!$H$5,Re_lo!$N$5:$O$16,2,0)),BB369,""))</f>
        <v/>
      </c>
      <c r="CF369" s="125" t="str">
        <f>IF($C369="","",COUNTIFS(Con_ve!$C$6:$C$1005,$C369,Con_ve!$Q$6:$Q$1005,Cad_cl!CF$5))</f>
        <v/>
      </c>
      <c r="CG369" s="125" t="str">
        <f>IF($C369="","",COUNTIFS(Con_ve!$C$6:$C$1005,$C369,Con_ve!$Q$6:$Q$1005,Cad_cl!CG$5))</f>
        <v/>
      </c>
      <c r="CH369" s="125" t="str">
        <f>IF($C369="","",COUNTIFS(Con_ve!$C$6:$C$1005,$C369,Con_ve!$Q$6:$Q$1005,Cad_cl!CH$5))</f>
        <v/>
      </c>
      <c r="CI369" s="125" t="str">
        <f>IF($C369="","",COUNTIFS(Con_ve!$C$6:$C$1005,$C369,Con_ve!$Q$6:$Q$1005,Cad_cl!CI$5))</f>
        <v/>
      </c>
      <c r="CJ369" s="125" t="str">
        <f>IF($C369="","",COUNTIFS(Con_ve!$C$6:$C$1005,$C369,Con_ve!$Q$6:$Q$1005,Cad_cl!CJ$5))</f>
        <v/>
      </c>
      <c r="CK369" s="125" t="str">
        <f>IF($C369="","",COUNTIFS(Con_ve!$C$6:$C$1005,$C369,Con_ve!$Q$6:$Q$1005,Cad_cl!CK$5))</f>
        <v/>
      </c>
      <c r="CL369" s="125" t="str">
        <f>IF($C369="","",COUNTIFS(Con_ve!$C$6:$C$1005,$C369,Con_ve!$Q$6:$Q$1005,Cad_cl!CL$5))</f>
        <v/>
      </c>
      <c r="CM369" s="125" t="str">
        <f>IF($C369="","",COUNTIFS(Con_ve!$C$6:$C$1005,$C369,Con_ve!$Q$6:$Q$1005,Cad_cl!CM$5))</f>
        <v/>
      </c>
      <c r="CN369" s="125" t="str">
        <f>IF($C369="","",COUNTIFS(Con_ve!$C$6:$C$1005,$C369,Con_ve!$Q$6:$Q$1005,Cad_cl!CN$5))</f>
        <v/>
      </c>
      <c r="CO369" s="125" t="str">
        <f>IF($C369="","",COUNTIFS(Con_ve!$C$6:$C$1005,$C369,Con_ve!$Q$6:$Q$1005,Cad_cl!CO$5))</f>
        <v/>
      </c>
      <c r="CP369" s="125" t="str">
        <f>IF($C369="","",COUNTIFS(Con_ve!$C$6:$C$1005,$C369,Con_ve!$Q$6:$Q$1005,Cad_cl!CP$5))</f>
        <v/>
      </c>
      <c r="CQ369" s="125" t="str">
        <f>IF($C369="","",COUNTIFS(Con_ve!$C$6:$C$1005,$C369,Con_ve!$Q$6:$Q$1005,Cad_cl!CQ$5))</f>
        <v/>
      </c>
      <c r="CR369" s="125">
        <f t="shared" si="17"/>
        <v>0</v>
      </c>
    </row>
    <row r="370" spans="3:96" ht="30" customHeight="1">
      <c r="C370" s="153"/>
      <c r="D370" s="153"/>
      <c r="E370" s="154"/>
      <c r="F370" s="153"/>
      <c r="G370" s="155"/>
      <c r="H370" s="153"/>
      <c r="I370" s="153"/>
      <c r="J370" s="132" t="s">
        <v>309</v>
      </c>
      <c r="K370" s="133" t="s">
        <v>309</v>
      </c>
      <c r="L370" s="153"/>
      <c r="M370" s="153"/>
      <c r="N370" s="153"/>
      <c r="O370" s="153"/>
      <c r="P370" s="153"/>
      <c r="Q370" s="153"/>
      <c r="AP370" s="134" t="str">
        <f>IF(ISERR(IF($C370="","",SUMIFS(Con_ve!$F$6:$F$1005,Con_ve!$C$6:$C$1005,$C370,Con_ve!$I$6:$I$1005,"Fechada",Con_ve!$Q$6:$Q$1005,Cad_cl!AP$5))),"",IF($C370="","",SUMIFS(Con_ve!$F$6:$F$1005,Con_ve!$C$6:$C$1005,$C370,Con_ve!$I$6:$I$1005,"Fechada",Con_ve!$Q$6:$Q$1005,Cad_cl!AP$5)))</f>
        <v/>
      </c>
      <c r="AQ370" s="134" t="str">
        <f>IF(ISERR(IF($C370="","",SUMIFS(Con_ve!$F$6:$F$1005,Con_ve!$C$6:$C$1005,$C370,Con_ve!$I$6:$I$1005,"Fechada",Con_ve!$Q$6:$Q$1005,Cad_cl!AQ$5))),"",IF($C370="","",SUMIFS(Con_ve!$F$6:$F$1005,Con_ve!$C$6:$C$1005,$C370,Con_ve!$I$6:$I$1005,"Fechada",Con_ve!$Q$6:$Q$1005,Cad_cl!AQ$5)))</f>
        <v/>
      </c>
      <c r="AR370" s="134" t="str">
        <f>IF(ISERR(IF($C370="","",SUMIFS(Con_ve!$F$6:$F$1005,Con_ve!$C$6:$C$1005,$C370,Con_ve!$I$6:$I$1005,"Fechada",Con_ve!$Q$6:$Q$1005,Cad_cl!AR$5))),"",IF($C370="","",SUMIFS(Con_ve!$F$6:$F$1005,Con_ve!$C$6:$C$1005,$C370,Con_ve!$I$6:$I$1005,"Fechada",Con_ve!$Q$6:$Q$1005,Cad_cl!AR$5)))</f>
        <v/>
      </c>
      <c r="AS370" s="134" t="str">
        <f>IF(ISERR(IF($C370="","",SUMIFS(Con_ve!$F$6:$F$1005,Con_ve!$C$6:$C$1005,$C370,Con_ve!$I$6:$I$1005,"Fechada",Con_ve!$Q$6:$Q$1005,Cad_cl!AS$5))),"",IF($C370="","",SUMIFS(Con_ve!$F$6:$F$1005,Con_ve!$C$6:$C$1005,$C370,Con_ve!$I$6:$I$1005,"Fechada",Con_ve!$Q$6:$Q$1005,Cad_cl!AS$5)))</f>
        <v/>
      </c>
      <c r="AT370" s="134" t="str">
        <f>IF(ISERR(IF($C370="","",SUMIFS(Con_ve!$F$6:$F$1005,Con_ve!$C$6:$C$1005,$C370,Con_ve!$I$6:$I$1005,"Fechada",Con_ve!$Q$6:$Q$1005,Cad_cl!AT$5))),"",IF($C370="","",SUMIFS(Con_ve!$F$6:$F$1005,Con_ve!$C$6:$C$1005,$C370,Con_ve!$I$6:$I$1005,"Fechada",Con_ve!$Q$6:$Q$1005,Cad_cl!AT$5)))</f>
        <v/>
      </c>
      <c r="AU370" s="134" t="str">
        <f>IF(ISERR(IF($C370="","",SUMIFS(Con_ve!$F$6:$F$1005,Con_ve!$C$6:$C$1005,$C370,Con_ve!$I$6:$I$1005,"Fechada",Con_ve!$Q$6:$Q$1005,Cad_cl!AU$5))),"",IF($C370="","",SUMIFS(Con_ve!$F$6:$F$1005,Con_ve!$C$6:$C$1005,$C370,Con_ve!$I$6:$I$1005,"Fechada",Con_ve!$Q$6:$Q$1005,Cad_cl!AU$5)))</f>
        <v/>
      </c>
      <c r="AV370" s="134" t="str">
        <f>IF(ISERR(IF($C370="","",SUMIFS(Con_ve!$F$6:$F$1005,Con_ve!$C$6:$C$1005,$C370,Con_ve!$I$6:$I$1005,"Fechada",Con_ve!$Q$6:$Q$1005,Cad_cl!AV$5))),"",IF($C370="","",SUMIFS(Con_ve!$F$6:$F$1005,Con_ve!$C$6:$C$1005,$C370,Con_ve!$I$6:$I$1005,"Fechada",Con_ve!$Q$6:$Q$1005,Cad_cl!AV$5)))</f>
        <v/>
      </c>
      <c r="AW370" s="134" t="str">
        <f>IF(ISERR(IF($C370="","",SUMIFS(Con_ve!$F$6:$F$1005,Con_ve!$C$6:$C$1005,$C370,Con_ve!$I$6:$I$1005,"Fechada",Con_ve!$Q$6:$Q$1005,Cad_cl!AW$5))),"",IF($C370="","",SUMIFS(Con_ve!$F$6:$F$1005,Con_ve!$C$6:$C$1005,$C370,Con_ve!$I$6:$I$1005,"Fechada",Con_ve!$Q$6:$Q$1005,Cad_cl!AW$5)))</f>
        <v/>
      </c>
      <c r="AX370" s="134" t="str">
        <f>IF(ISERR(IF($C370="","",SUMIFS(Con_ve!$F$6:$F$1005,Con_ve!$C$6:$C$1005,$C370,Con_ve!$I$6:$I$1005,"Fechada",Con_ve!$Q$6:$Q$1005,Cad_cl!AX$5))),"",IF($C370="","",SUMIFS(Con_ve!$F$6:$F$1005,Con_ve!$C$6:$C$1005,$C370,Con_ve!$I$6:$I$1005,"Fechada",Con_ve!$Q$6:$Q$1005,Cad_cl!AX$5)))</f>
        <v/>
      </c>
      <c r="AY370" s="134" t="str">
        <f>IF(ISERR(IF($C370="","",SUMIFS(Con_ve!$F$6:$F$1005,Con_ve!$C$6:$C$1005,$C370,Con_ve!$I$6:$I$1005,"Fechada",Con_ve!$Q$6:$Q$1005,Cad_cl!AY$5))),"",IF($C370="","",SUMIFS(Con_ve!$F$6:$F$1005,Con_ve!$C$6:$C$1005,$C370,Con_ve!$I$6:$I$1005,"Fechada",Con_ve!$Q$6:$Q$1005,Cad_cl!AY$5)))</f>
        <v/>
      </c>
      <c r="AZ370" s="134" t="str">
        <f>IF(ISERR(IF($C370="","",SUMIFS(Con_ve!$F$6:$F$1005,Con_ve!$C$6:$C$1005,$C370,Con_ve!$I$6:$I$1005,"Fechada",Con_ve!$Q$6:$Q$1005,Cad_cl!AZ$5))),"",IF($C370="","",SUMIFS(Con_ve!$F$6:$F$1005,Con_ve!$C$6:$C$1005,$C370,Con_ve!$I$6:$I$1005,"Fechada",Con_ve!$Q$6:$Q$1005,Cad_cl!AZ$5)))</f>
        <v/>
      </c>
      <c r="BA370" s="134" t="str">
        <f>IF(ISERR(IF($C370="","",SUMIFS(Con_ve!$F$6:$F$1005,Con_ve!$C$6:$C$1005,$C370,Con_ve!$I$6:$I$1005,"Fechada",Con_ve!$Q$6:$Q$1005,Cad_cl!BA$5))),"",IF($C370="","",SUMIFS(Con_ve!$F$6:$F$1005,Con_ve!$C$6:$C$1005,$C370,Con_ve!$I$6:$I$1005,"Fechada",Con_ve!$Q$6:$Q$1005,Cad_cl!BA$5)))</f>
        <v/>
      </c>
      <c r="BB370" s="134">
        <f t="shared" si="15"/>
        <v>0</v>
      </c>
      <c r="BD370" s="134" t="str">
        <f>IF(ISERR(IF($C370="","",SUMIFS(Con_ve!$F$6:$F$1005,Con_ve!$C$6:$C$1005,$C370,Con_ve!$I$6:$I$1005,"Em negociação",Con_ve!$Q$6:$Q$1005,Cad_cl!BD$5))),"",IF($C370="","",SUMIFS(Con_ve!$F$6:$F$1005,Con_ve!$C$6:$C$1005,$C370,Con_ve!$I$6:$I$1005,"Em negociação",Con_ve!$Q$6:$Q$1005,Cad_cl!BD$5)))</f>
        <v/>
      </c>
      <c r="BE370" s="134" t="str">
        <f>IF(ISERR(IF($C370="","",SUMIFS(Con_ve!$F$6:$F$1005,Con_ve!$C$6:$C$1005,$C370,Con_ve!$I$6:$I$1005,"Em negociação",Con_ve!$Q$6:$Q$1005,Cad_cl!BE$5))),"",IF($C370="","",SUMIFS(Con_ve!$F$6:$F$1005,Con_ve!$C$6:$C$1005,$C370,Con_ve!$I$6:$I$1005,"Em negociação",Con_ve!$Q$6:$Q$1005,Cad_cl!BE$5)))</f>
        <v/>
      </c>
      <c r="BF370" s="134" t="str">
        <f>IF(ISERR(IF($C370="","",SUMIFS(Con_ve!$F$6:$F$1005,Con_ve!$C$6:$C$1005,$C370,Con_ve!$I$6:$I$1005,"Em negociação",Con_ve!$Q$6:$Q$1005,Cad_cl!BF$5))),"",IF($C370="","",SUMIFS(Con_ve!$F$6:$F$1005,Con_ve!$C$6:$C$1005,$C370,Con_ve!$I$6:$I$1005,"Em negociação",Con_ve!$Q$6:$Q$1005,Cad_cl!BF$5)))</f>
        <v/>
      </c>
      <c r="BG370" s="134" t="str">
        <f>IF(ISERR(IF($C370="","",SUMIFS(Con_ve!$F$6:$F$1005,Con_ve!$C$6:$C$1005,$C370,Con_ve!$I$6:$I$1005,"Em negociação",Con_ve!$Q$6:$Q$1005,Cad_cl!BG$5))),"",IF($C370="","",SUMIFS(Con_ve!$F$6:$F$1005,Con_ve!$C$6:$C$1005,$C370,Con_ve!$I$6:$I$1005,"Em negociação",Con_ve!$Q$6:$Q$1005,Cad_cl!BG$5)))</f>
        <v/>
      </c>
      <c r="BH370" s="134" t="str">
        <f>IF(ISERR(IF($C370="","",SUMIFS(Con_ve!$F$6:$F$1005,Con_ve!$C$6:$C$1005,$C370,Con_ve!$I$6:$I$1005,"Em negociação",Con_ve!$Q$6:$Q$1005,Cad_cl!BH$5))),"",IF($C370="","",SUMIFS(Con_ve!$F$6:$F$1005,Con_ve!$C$6:$C$1005,$C370,Con_ve!$I$6:$I$1005,"Em negociação",Con_ve!$Q$6:$Q$1005,Cad_cl!BH$5)))</f>
        <v/>
      </c>
      <c r="BI370" s="134" t="str">
        <f>IF(ISERR(IF($C370="","",SUMIFS(Con_ve!$F$6:$F$1005,Con_ve!$C$6:$C$1005,$C370,Con_ve!$I$6:$I$1005,"Em negociação",Con_ve!$Q$6:$Q$1005,Cad_cl!BI$5))),"",IF($C370="","",SUMIFS(Con_ve!$F$6:$F$1005,Con_ve!$C$6:$C$1005,$C370,Con_ve!$I$6:$I$1005,"Em negociação",Con_ve!$Q$6:$Q$1005,Cad_cl!BI$5)))</f>
        <v/>
      </c>
      <c r="BJ370" s="134" t="str">
        <f>IF(ISERR(IF($C370="","",SUMIFS(Con_ve!$F$6:$F$1005,Con_ve!$C$6:$C$1005,$C370,Con_ve!$I$6:$I$1005,"Em negociação",Con_ve!$Q$6:$Q$1005,Cad_cl!BJ$5))),"",IF($C370="","",SUMIFS(Con_ve!$F$6:$F$1005,Con_ve!$C$6:$C$1005,$C370,Con_ve!$I$6:$I$1005,"Em negociação",Con_ve!$Q$6:$Q$1005,Cad_cl!BJ$5)))</f>
        <v/>
      </c>
      <c r="BK370" s="134" t="str">
        <f>IF(ISERR(IF($C370="","",SUMIFS(Con_ve!$F$6:$F$1005,Con_ve!$C$6:$C$1005,$C370,Con_ve!$I$6:$I$1005,"Em negociação",Con_ve!$Q$6:$Q$1005,Cad_cl!BK$5))),"",IF($C370="","",SUMIFS(Con_ve!$F$6:$F$1005,Con_ve!$C$6:$C$1005,$C370,Con_ve!$I$6:$I$1005,"Em negociação",Con_ve!$Q$6:$Q$1005,Cad_cl!BK$5)))</f>
        <v/>
      </c>
      <c r="BL370" s="134" t="str">
        <f>IF(ISERR(IF($C370="","",SUMIFS(Con_ve!$F$6:$F$1005,Con_ve!$C$6:$C$1005,$C370,Con_ve!$I$6:$I$1005,"Em negociação",Con_ve!$Q$6:$Q$1005,Cad_cl!BL$5))),"",IF($C370="","",SUMIFS(Con_ve!$F$6:$F$1005,Con_ve!$C$6:$C$1005,$C370,Con_ve!$I$6:$I$1005,"Em negociação",Con_ve!$Q$6:$Q$1005,Cad_cl!BL$5)))</f>
        <v/>
      </c>
      <c r="BM370" s="134" t="str">
        <f>IF(ISERR(IF($C370="","",SUMIFS(Con_ve!$F$6:$F$1005,Con_ve!$C$6:$C$1005,$C370,Con_ve!$I$6:$I$1005,"Em negociação",Con_ve!$Q$6:$Q$1005,Cad_cl!BM$5))),"",IF($C370="","",SUMIFS(Con_ve!$F$6:$F$1005,Con_ve!$C$6:$C$1005,$C370,Con_ve!$I$6:$I$1005,"Em negociação",Con_ve!$Q$6:$Q$1005,Cad_cl!BM$5)))</f>
        <v/>
      </c>
      <c r="BN370" s="134" t="str">
        <f>IF(ISERR(IF($C370="","",SUMIFS(Con_ve!$F$6:$F$1005,Con_ve!$C$6:$C$1005,$C370,Con_ve!$I$6:$I$1005,"Em negociação",Con_ve!$Q$6:$Q$1005,Cad_cl!BN$5))),"",IF($C370="","",SUMIFS(Con_ve!$F$6:$F$1005,Con_ve!$C$6:$C$1005,$C370,Con_ve!$I$6:$I$1005,"Em negociação",Con_ve!$Q$6:$Q$1005,Cad_cl!BN$5)))</f>
        <v/>
      </c>
      <c r="BO370" s="134" t="str">
        <f>IF(ISERR(IF($C370="","",SUMIFS(Con_ve!$F$6:$F$1005,Con_ve!$C$6:$C$1005,$C370,Con_ve!$I$6:$I$1005,"Em negociação",Con_ve!$Q$6:$Q$1005,Cad_cl!BO$5))),"",IF($C370="","",SUMIFS(Con_ve!$F$6:$F$1005,Con_ve!$C$6:$C$1005,$C370,Con_ve!$I$6:$I$1005,"Em negociação",Con_ve!$Q$6:$Q$1005,Cad_cl!BO$5)))</f>
        <v/>
      </c>
      <c r="BP370" s="134">
        <f t="shared" si="16"/>
        <v>0</v>
      </c>
      <c r="BR370" s="125" t="str">
        <f>IF(ISERR(IF(AND($I370=Re_lo!$E$5,BR$5=VLOOKUP(Re_lo!$H$5,Re_lo!$N$5:$O$16,2,0)),AP370,"")),"",IF(AND($I370=Re_lo!$E$5,BR$5=VLOOKUP(Re_lo!$H$5,Re_lo!$N$5:$O$16,2,0)),AP370,""))</f>
        <v/>
      </c>
      <c r="BS370" s="125" t="str">
        <f>IF(ISERR(IF(AND($I370=Re_lo!$E$5,BS$5=VLOOKUP(Re_lo!$H$5,Re_lo!$N$5:$O$16,2,0)),AQ370,"")),"",IF(AND($I370=Re_lo!$E$5,BS$5=VLOOKUP(Re_lo!$H$5,Re_lo!$N$5:$O$16,2,0)),AQ370,""))</f>
        <v/>
      </c>
      <c r="BT370" s="125" t="str">
        <f>IF(ISERR(IF(AND($I370=Re_lo!$E$5,BT$5=VLOOKUP(Re_lo!$H$5,Re_lo!$N$5:$O$16,2,0)),AR370,"")),"",IF(AND($I370=Re_lo!$E$5,BT$5=VLOOKUP(Re_lo!$H$5,Re_lo!$N$5:$O$16,2,0)),AR370,""))</f>
        <v/>
      </c>
      <c r="BU370" s="125" t="str">
        <f>IF(ISERR(IF(AND($I370=Re_lo!$E$5,BU$5=VLOOKUP(Re_lo!$H$5,Re_lo!$N$5:$O$16,2,0)),AS370,"")),"",IF(AND($I370=Re_lo!$E$5,BU$5=VLOOKUP(Re_lo!$H$5,Re_lo!$N$5:$O$16,2,0)),AS370,""))</f>
        <v/>
      </c>
      <c r="BV370" s="125" t="str">
        <f>IF(ISERR(IF(AND($I370=Re_lo!$E$5,BV$5=VLOOKUP(Re_lo!$H$5,Re_lo!$N$5:$O$16,2,0)),AT370,"")),"",IF(AND($I370=Re_lo!$E$5,BV$5=VLOOKUP(Re_lo!$H$5,Re_lo!$N$5:$O$16,2,0)),AT370,""))</f>
        <v/>
      </c>
      <c r="BW370" s="125" t="str">
        <f>IF(ISERR(IF(AND($I370=Re_lo!$E$5,BW$5=VLOOKUP(Re_lo!$H$5,Re_lo!$N$5:$O$16,2,0)),AU370,"")),"",IF(AND($I370=Re_lo!$E$5,BW$5=VLOOKUP(Re_lo!$H$5,Re_lo!$N$5:$O$16,2,0)),AU370,""))</f>
        <v/>
      </c>
      <c r="BX370" s="125" t="str">
        <f>IF(ISERR(IF(AND($I370=Re_lo!$E$5,BX$5=VLOOKUP(Re_lo!$H$5,Re_lo!$N$5:$O$16,2,0)),AV370,"")),"",IF(AND($I370=Re_lo!$E$5,BX$5=VLOOKUP(Re_lo!$H$5,Re_lo!$N$5:$O$16,2,0)),AV370,""))</f>
        <v/>
      </c>
      <c r="BY370" s="125" t="str">
        <f>IF(ISERR(IF(AND($I370=Re_lo!$E$5,BY$5=VLOOKUP(Re_lo!$H$5,Re_lo!$N$5:$O$16,2,0)),AW370,"")),"",IF(AND($I370=Re_lo!$E$5,BY$5=VLOOKUP(Re_lo!$H$5,Re_lo!$N$5:$O$16,2,0)),AW370,""))</f>
        <v/>
      </c>
      <c r="BZ370" s="125" t="str">
        <f>IF(ISERR(IF(AND($I370=Re_lo!$E$5,BZ$5=VLOOKUP(Re_lo!$H$5,Re_lo!$N$5:$O$16,2,0)),AX370,"")),"",IF(AND($I370=Re_lo!$E$5,BZ$5=VLOOKUP(Re_lo!$H$5,Re_lo!$N$5:$O$16,2,0)),AX370,""))</f>
        <v/>
      </c>
      <c r="CA370" s="125" t="str">
        <f>IF(ISERR(IF(AND($I370=Re_lo!$E$5,CA$5=VLOOKUP(Re_lo!$H$5,Re_lo!$N$5:$O$16,2,0)),AY370,"")),"",IF(AND($I370=Re_lo!$E$5,CA$5=VLOOKUP(Re_lo!$H$5,Re_lo!$N$5:$O$16,2,0)),AY370,""))</f>
        <v/>
      </c>
      <c r="CB370" s="125" t="str">
        <f>IF(ISERR(IF(AND($I370=Re_lo!$E$5,CB$5=VLOOKUP(Re_lo!$H$5,Re_lo!$N$5:$O$16,2,0)),AZ370,"")),"",IF(AND($I370=Re_lo!$E$5,CB$5=VLOOKUP(Re_lo!$H$5,Re_lo!$N$5:$O$16,2,0)),AZ370,""))</f>
        <v/>
      </c>
      <c r="CC370" s="125" t="str">
        <f>IF(ISERR(IF(AND($I370=Re_lo!$E$5,CC$5=VLOOKUP(Re_lo!$H$5,Re_lo!$N$5:$O$16,2,0)),BA370,"")),"",IF(AND($I370=Re_lo!$E$5,CC$5=VLOOKUP(Re_lo!$H$5,Re_lo!$N$5:$O$16,2,0)),BA370,""))</f>
        <v/>
      </c>
      <c r="CD370" s="125" t="str">
        <f>IF(ISERR(IF(AND($I370=Re_lo!$E$5,CD$5=VLOOKUP(Re_lo!$H$5,Re_lo!$N$5:$O$16,2,0)),BB370,"")),"",IF(AND($I370=Re_lo!$E$5,CD$5=VLOOKUP(Re_lo!$H$5,Re_lo!$N$5:$O$16,2,0)),BB370,""))</f>
        <v/>
      </c>
      <c r="CF370" s="125" t="str">
        <f>IF($C370="","",COUNTIFS(Con_ve!$C$6:$C$1005,$C370,Con_ve!$Q$6:$Q$1005,Cad_cl!CF$5))</f>
        <v/>
      </c>
      <c r="CG370" s="125" t="str">
        <f>IF($C370="","",COUNTIFS(Con_ve!$C$6:$C$1005,$C370,Con_ve!$Q$6:$Q$1005,Cad_cl!CG$5))</f>
        <v/>
      </c>
      <c r="CH370" s="125" t="str">
        <f>IF($C370="","",COUNTIFS(Con_ve!$C$6:$C$1005,$C370,Con_ve!$Q$6:$Q$1005,Cad_cl!CH$5))</f>
        <v/>
      </c>
      <c r="CI370" s="125" t="str">
        <f>IF($C370="","",COUNTIFS(Con_ve!$C$6:$C$1005,$C370,Con_ve!$Q$6:$Q$1005,Cad_cl!CI$5))</f>
        <v/>
      </c>
      <c r="CJ370" s="125" t="str">
        <f>IF($C370="","",COUNTIFS(Con_ve!$C$6:$C$1005,$C370,Con_ve!$Q$6:$Q$1005,Cad_cl!CJ$5))</f>
        <v/>
      </c>
      <c r="CK370" s="125" t="str">
        <f>IF($C370="","",COUNTIFS(Con_ve!$C$6:$C$1005,$C370,Con_ve!$Q$6:$Q$1005,Cad_cl!CK$5))</f>
        <v/>
      </c>
      <c r="CL370" s="125" t="str">
        <f>IF($C370="","",COUNTIFS(Con_ve!$C$6:$C$1005,$C370,Con_ve!$Q$6:$Q$1005,Cad_cl!CL$5))</f>
        <v/>
      </c>
      <c r="CM370" s="125" t="str">
        <f>IF($C370="","",COUNTIFS(Con_ve!$C$6:$C$1005,$C370,Con_ve!$Q$6:$Q$1005,Cad_cl!CM$5))</f>
        <v/>
      </c>
      <c r="CN370" s="125" t="str">
        <f>IF($C370="","",COUNTIFS(Con_ve!$C$6:$C$1005,$C370,Con_ve!$Q$6:$Q$1005,Cad_cl!CN$5))</f>
        <v/>
      </c>
      <c r="CO370" s="125" t="str">
        <f>IF($C370="","",COUNTIFS(Con_ve!$C$6:$C$1005,$C370,Con_ve!$Q$6:$Q$1005,Cad_cl!CO$5))</f>
        <v/>
      </c>
      <c r="CP370" s="125" t="str">
        <f>IF($C370="","",COUNTIFS(Con_ve!$C$6:$C$1005,$C370,Con_ve!$Q$6:$Q$1005,Cad_cl!CP$5))</f>
        <v/>
      </c>
      <c r="CQ370" s="125" t="str">
        <f>IF($C370="","",COUNTIFS(Con_ve!$C$6:$C$1005,$C370,Con_ve!$Q$6:$Q$1005,Cad_cl!CQ$5))</f>
        <v/>
      </c>
      <c r="CR370" s="125">
        <f t="shared" si="17"/>
        <v>0</v>
      </c>
    </row>
    <row r="371" spans="3:96" ht="30" customHeight="1">
      <c r="C371" s="153"/>
      <c r="D371" s="153"/>
      <c r="E371" s="154"/>
      <c r="F371" s="153"/>
      <c r="G371" s="155"/>
      <c r="H371" s="153"/>
      <c r="I371" s="153"/>
      <c r="J371" s="132" t="s">
        <v>309</v>
      </c>
      <c r="K371" s="133" t="s">
        <v>309</v>
      </c>
      <c r="L371" s="153"/>
      <c r="M371" s="153"/>
      <c r="N371" s="153"/>
      <c r="O371" s="153"/>
      <c r="P371" s="153"/>
      <c r="Q371" s="153"/>
      <c r="AP371" s="134" t="str">
        <f>IF(ISERR(IF($C371="","",SUMIFS(Con_ve!$F$6:$F$1005,Con_ve!$C$6:$C$1005,$C371,Con_ve!$I$6:$I$1005,"Fechada",Con_ve!$Q$6:$Q$1005,Cad_cl!AP$5))),"",IF($C371="","",SUMIFS(Con_ve!$F$6:$F$1005,Con_ve!$C$6:$C$1005,$C371,Con_ve!$I$6:$I$1005,"Fechada",Con_ve!$Q$6:$Q$1005,Cad_cl!AP$5)))</f>
        <v/>
      </c>
      <c r="AQ371" s="134" t="str">
        <f>IF(ISERR(IF($C371="","",SUMIFS(Con_ve!$F$6:$F$1005,Con_ve!$C$6:$C$1005,$C371,Con_ve!$I$6:$I$1005,"Fechada",Con_ve!$Q$6:$Q$1005,Cad_cl!AQ$5))),"",IF($C371="","",SUMIFS(Con_ve!$F$6:$F$1005,Con_ve!$C$6:$C$1005,$C371,Con_ve!$I$6:$I$1005,"Fechada",Con_ve!$Q$6:$Q$1005,Cad_cl!AQ$5)))</f>
        <v/>
      </c>
      <c r="AR371" s="134" t="str">
        <f>IF(ISERR(IF($C371="","",SUMIFS(Con_ve!$F$6:$F$1005,Con_ve!$C$6:$C$1005,$C371,Con_ve!$I$6:$I$1005,"Fechada",Con_ve!$Q$6:$Q$1005,Cad_cl!AR$5))),"",IF($C371="","",SUMIFS(Con_ve!$F$6:$F$1005,Con_ve!$C$6:$C$1005,$C371,Con_ve!$I$6:$I$1005,"Fechada",Con_ve!$Q$6:$Q$1005,Cad_cl!AR$5)))</f>
        <v/>
      </c>
      <c r="AS371" s="134" t="str">
        <f>IF(ISERR(IF($C371="","",SUMIFS(Con_ve!$F$6:$F$1005,Con_ve!$C$6:$C$1005,$C371,Con_ve!$I$6:$I$1005,"Fechada",Con_ve!$Q$6:$Q$1005,Cad_cl!AS$5))),"",IF($C371="","",SUMIFS(Con_ve!$F$6:$F$1005,Con_ve!$C$6:$C$1005,$C371,Con_ve!$I$6:$I$1005,"Fechada",Con_ve!$Q$6:$Q$1005,Cad_cl!AS$5)))</f>
        <v/>
      </c>
      <c r="AT371" s="134" t="str">
        <f>IF(ISERR(IF($C371="","",SUMIFS(Con_ve!$F$6:$F$1005,Con_ve!$C$6:$C$1005,$C371,Con_ve!$I$6:$I$1005,"Fechada",Con_ve!$Q$6:$Q$1005,Cad_cl!AT$5))),"",IF($C371="","",SUMIFS(Con_ve!$F$6:$F$1005,Con_ve!$C$6:$C$1005,$C371,Con_ve!$I$6:$I$1005,"Fechada",Con_ve!$Q$6:$Q$1005,Cad_cl!AT$5)))</f>
        <v/>
      </c>
      <c r="AU371" s="134" t="str">
        <f>IF(ISERR(IF($C371="","",SUMIFS(Con_ve!$F$6:$F$1005,Con_ve!$C$6:$C$1005,$C371,Con_ve!$I$6:$I$1005,"Fechada",Con_ve!$Q$6:$Q$1005,Cad_cl!AU$5))),"",IF($C371="","",SUMIFS(Con_ve!$F$6:$F$1005,Con_ve!$C$6:$C$1005,$C371,Con_ve!$I$6:$I$1005,"Fechada",Con_ve!$Q$6:$Q$1005,Cad_cl!AU$5)))</f>
        <v/>
      </c>
      <c r="AV371" s="134" t="str">
        <f>IF(ISERR(IF($C371="","",SUMIFS(Con_ve!$F$6:$F$1005,Con_ve!$C$6:$C$1005,$C371,Con_ve!$I$6:$I$1005,"Fechada",Con_ve!$Q$6:$Q$1005,Cad_cl!AV$5))),"",IF($C371="","",SUMIFS(Con_ve!$F$6:$F$1005,Con_ve!$C$6:$C$1005,$C371,Con_ve!$I$6:$I$1005,"Fechada",Con_ve!$Q$6:$Q$1005,Cad_cl!AV$5)))</f>
        <v/>
      </c>
      <c r="AW371" s="134" t="str">
        <f>IF(ISERR(IF($C371="","",SUMIFS(Con_ve!$F$6:$F$1005,Con_ve!$C$6:$C$1005,$C371,Con_ve!$I$6:$I$1005,"Fechada",Con_ve!$Q$6:$Q$1005,Cad_cl!AW$5))),"",IF($C371="","",SUMIFS(Con_ve!$F$6:$F$1005,Con_ve!$C$6:$C$1005,$C371,Con_ve!$I$6:$I$1005,"Fechada",Con_ve!$Q$6:$Q$1005,Cad_cl!AW$5)))</f>
        <v/>
      </c>
      <c r="AX371" s="134" t="str">
        <f>IF(ISERR(IF($C371="","",SUMIFS(Con_ve!$F$6:$F$1005,Con_ve!$C$6:$C$1005,$C371,Con_ve!$I$6:$I$1005,"Fechada",Con_ve!$Q$6:$Q$1005,Cad_cl!AX$5))),"",IF($C371="","",SUMIFS(Con_ve!$F$6:$F$1005,Con_ve!$C$6:$C$1005,$C371,Con_ve!$I$6:$I$1005,"Fechada",Con_ve!$Q$6:$Q$1005,Cad_cl!AX$5)))</f>
        <v/>
      </c>
      <c r="AY371" s="134" t="str">
        <f>IF(ISERR(IF($C371="","",SUMIFS(Con_ve!$F$6:$F$1005,Con_ve!$C$6:$C$1005,$C371,Con_ve!$I$6:$I$1005,"Fechada",Con_ve!$Q$6:$Q$1005,Cad_cl!AY$5))),"",IF($C371="","",SUMIFS(Con_ve!$F$6:$F$1005,Con_ve!$C$6:$C$1005,$C371,Con_ve!$I$6:$I$1005,"Fechada",Con_ve!$Q$6:$Q$1005,Cad_cl!AY$5)))</f>
        <v/>
      </c>
      <c r="AZ371" s="134" t="str">
        <f>IF(ISERR(IF($C371="","",SUMIFS(Con_ve!$F$6:$F$1005,Con_ve!$C$6:$C$1005,$C371,Con_ve!$I$6:$I$1005,"Fechada",Con_ve!$Q$6:$Q$1005,Cad_cl!AZ$5))),"",IF($C371="","",SUMIFS(Con_ve!$F$6:$F$1005,Con_ve!$C$6:$C$1005,$C371,Con_ve!$I$6:$I$1005,"Fechada",Con_ve!$Q$6:$Q$1005,Cad_cl!AZ$5)))</f>
        <v/>
      </c>
      <c r="BA371" s="134" t="str">
        <f>IF(ISERR(IF($C371="","",SUMIFS(Con_ve!$F$6:$F$1005,Con_ve!$C$6:$C$1005,$C371,Con_ve!$I$6:$I$1005,"Fechada",Con_ve!$Q$6:$Q$1005,Cad_cl!BA$5))),"",IF($C371="","",SUMIFS(Con_ve!$F$6:$F$1005,Con_ve!$C$6:$C$1005,$C371,Con_ve!$I$6:$I$1005,"Fechada",Con_ve!$Q$6:$Q$1005,Cad_cl!BA$5)))</f>
        <v/>
      </c>
      <c r="BB371" s="134">
        <f t="shared" si="15"/>
        <v>0</v>
      </c>
      <c r="BD371" s="134" t="str">
        <f>IF(ISERR(IF($C371="","",SUMIFS(Con_ve!$F$6:$F$1005,Con_ve!$C$6:$C$1005,$C371,Con_ve!$I$6:$I$1005,"Em negociação",Con_ve!$Q$6:$Q$1005,Cad_cl!BD$5))),"",IF($C371="","",SUMIFS(Con_ve!$F$6:$F$1005,Con_ve!$C$6:$C$1005,$C371,Con_ve!$I$6:$I$1005,"Em negociação",Con_ve!$Q$6:$Q$1005,Cad_cl!BD$5)))</f>
        <v/>
      </c>
      <c r="BE371" s="134" t="str">
        <f>IF(ISERR(IF($C371="","",SUMIFS(Con_ve!$F$6:$F$1005,Con_ve!$C$6:$C$1005,$C371,Con_ve!$I$6:$I$1005,"Em negociação",Con_ve!$Q$6:$Q$1005,Cad_cl!BE$5))),"",IF($C371="","",SUMIFS(Con_ve!$F$6:$F$1005,Con_ve!$C$6:$C$1005,$C371,Con_ve!$I$6:$I$1005,"Em negociação",Con_ve!$Q$6:$Q$1005,Cad_cl!BE$5)))</f>
        <v/>
      </c>
      <c r="BF371" s="134" t="str">
        <f>IF(ISERR(IF($C371="","",SUMIFS(Con_ve!$F$6:$F$1005,Con_ve!$C$6:$C$1005,$C371,Con_ve!$I$6:$I$1005,"Em negociação",Con_ve!$Q$6:$Q$1005,Cad_cl!BF$5))),"",IF($C371="","",SUMIFS(Con_ve!$F$6:$F$1005,Con_ve!$C$6:$C$1005,$C371,Con_ve!$I$6:$I$1005,"Em negociação",Con_ve!$Q$6:$Q$1005,Cad_cl!BF$5)))</f>
        <v/>
      </c>
      <c r="BG371" s="134" t="str">
        <f>IF(ISERR(IF($C371="","",SUMIFS(Con_ve!$F$6:$F$1005,Con_ve!$C$6:$C$1005,$C371,Con_ve!$I$6:$I$1005,"Em negociação",Con_ve!$Q$6:$Q$1005,Cad_cl!BG$5))),"",IF($C371="","",SUMIFS(Con_ve!$F$6:$F$1005,Con_ve!$C$6:$C$1005,$C371,Con_ve!$I$6:$I$1005,"Em negociação",Con_ve!$Q$6:$Q$1005,Cad_cl!BG$5)))</f>
        <v/>
      </c>
      <c r="BH371" s="134" t="str">
        <f>IF(ISERR(IF($C371="","",SUMIFS(Con_ve!$F$6:$F$1005,Con_ve!$C$6:$C$1005,$C371,Con_ve!$I$6:$I$1005,"Em negociação",Con_ve!$Q$6:$Q$1005,Cad_cl!BH$5))),"",IF($C371="","",SUMIFS(Con_ve!$F$6:$F$1005,Con_ve!$C$6:$C$1005,$C371,Con_ve!$I$6:$I$1005,"Em negociação",Con_ve!$Q$6:$Q$1005,Cad_cl!BH$5)))</f>
        <v/>
      </c>
      <c r="BI371" s="134" t="str">
        <f>IF(ISERR(IF($C371="","",SUMIFS(Con_ve!$F$6:$F$1005,Con_ve!$C$6:$C$1005,$C371,Con_ve!$I$6:$I$1005,"Em negociação",Con_ve!$Q$6:$Q$1005,Cad_cl!BI$5))),"",IF($C371="","",SUMIFS(Con_ve!$F$6:$F$1005,Con_ve!$C$6:$C$1005,$C371,Con_ve!$I$6:$I$1005,"Em negociação",Con_ve!$Q$6:$Q$1005,Cad_cl!BI$5)))</f>
        <v/>
      </c>
      <c r="BJ371" s="134" t="str">
        <f>IF(ISERR(IF($C371="","",SUMIFS(Con_ve!$F$6:$F$1005,Con_ve!$C$6:$C$1005,$C371,Con_ve!$I$6:$I$1005,"Em negociação",Con_ve!$Q$6:$Q$1005,Cad_cl!BJ$5))),"",IF($C371="","",SUMIFS(Con_ve!$F$6:$F$1005,Con_ve!$C$6:$C$1005,$C371,Con_ve!$I$6:$I$1005,"Em negociação",Con_ve!$Q$6:$Q$1005,Cad_cl!BJ$5)))</f>
        <v/>
      </c>
      <c r="BK371" s="134" t="str">
        <f>IF(ISERR(IF($C371="","",SUMIFS(Con_ve!$F$6:$F$1005,Con_ve!$C$6:$C$1005,$C371,Con_ve!$I$6:$I$1005,"Em negociação",Con_ve!$Q$6:$Q$1005,Cad_cl!BK$5))),"",IF($C371="","",SUMIFS(Con_ve!$F$6:$F$1005,Con_ve!$C$6:$C$1005,$C371,Con_ve!$I$6:$I$1005,"Em negociação",Con_ve!$Q$6:$Q$1005,Cad_cl!BK$5)))</f>
        <v/>
      </c>
      <c r="BL371" s="134" t="str">
        <f>IF(ISERR(IF($C371="","",SUMIFS(Con_ve!$F$6:$F$1005,Con_ve!$C$6:$C$1005,$C371,Con_ve!$I$6:$I$1005,"Em negociação",Con_ve!$Q$6:$Q$1005,Cad_cl!BL$5))),"",IF($C371="","",SUMIFS(Con_ve!$F$6:$F$1005,Con_ve!$C$6:$C$1005,$C371,Con_ve!$I$6:$I$1005,"Em negociação",Con_ve!$Q$6:$Q$1005,Cad_cl!BL$5)))</f>
        <v/>
      </c>
      <c r="BM371" s="134" t="str">
        <f>IF(ISERR(IF($C371="","",SUMIFS(Con_ve!$F$6:$F$1005,Con_ve!$C$6:$C$1005,$C371,Con_ve!$I$6:$I$1005,"Em negociação",Con_ve!$Q$6:$Q$1005,Cad_cl!BM$5))),"",IF($C371="","",SUMIFS(Con_ve!$F$6:$F$1005,Con_ve!$C$6:$C$1005,$C371,Con_ve!$I$6:$I$1005,"Em negociação",Con_ve!$Q$6:$Q$1005,Cad_cl!BM$5)))</f>
        <v/>
      </c>
      <c r="BN371" s="134" t="str">
        <f>IF(ISERR(IF($C371="","",SUMIFS(Con_ve!$F$6:$F$1005,Con_ve!$C$6:$C$1005,$C371,Con_ve!$I$6:$I$1005,"Em negociação",Con_ve!$Q$6:$Q$1005,Cad_cl!BN$5))),"",IF($C371="","",SUMIFS(Con_ve!$F$6:$F$1005,Con_ve!$C$6:$C$1005,$C371,Con_ve!$I$6:$I$1005,"Em negociação",Con_ve!$Q$6:$Q$1005,Cad_cl!BN$5)))</f>
        <v/>
      </c>
      <c r="BO371" s="134" t="str">
        <f>IF(ISERR(IF($C371="","",SUMIFS(Con_ve!$F$6:$F$1005,Con_ve!$C$6:$C$1005,$C371,Con_ve!$I$6:$I$1005,"Em negociação",Con_ve!$Q$6:$Q$1005,Cad_cl!BO$5))),"",IF($C371="","",SUMIFS(Con_ve!$F$6:$F$1005,Con_ve!$C$6:$C$1005,$C371,Con_ve!$I$6:$I$1005,"Em negociação",Con_ve!$Q$6:$Q$1005,Cad_cl!BO$5)))</f>
        <v/>
      </c>
      <c r="BP371" s="134">
        <f t="shared" si="16"/>
        <v>0</v>
      </c>
      <c r="BR371" s="125" t="str">
        <f>IF(ISERR(IF(AND($I371=Re_lo!$E$5,BR$5=VLOOKUP(Re_lo!$H$5,Re_lo!$N$5:$O$16,2,0)),AP371,"")),"",IF(AND($I371=Re_lo!$E$5,BR$5=VLOOKUP(Re_lo!$H$5,Re_lo!$N$5:$O$16,2,0)),AP371,""))</f>
        <v/>
      </c>
      <c r="BS371" s="125" t="str">
        <f>IF(ISERR(IF(AND($I371=Re_lo!$E$5,BS$5=VLOOKUP(Re_lo!$H$5,Re_lo!$N$5:$O$16,2,0)),AQ371,"")),"",IF(AND($I371=Re_lo!$E$5,BS$5=VLOOKUP(Re_lo!$H$5,Re_lo!$N$5:$O$16,2,0)),AQ371,""))</f>
        <v/>
      </c>
      <c r="BT371" s="125" t="str">
        <f>IF(ISERR(IF(AND($I371=Re_lo!$E$5,BT$5=VLOOKUP(Re_lo!$H$5,Re_lo!$N$5:$O$16,2,0)),AR371,"")),"",IF(AND($I371=Re_lo!$E$5,BT$5=VLOOKUP(Re_lo!$H$5,Re_lo!$N$5:$O$16,2,0)),AR371,""))</f>
        <v/>
      </c>
      <c r="BU371" s="125" t="str">
        <f>IF(ISERR(IF(AND($I371=Re_lo!$E$5,BU$5=VLOOKUP(Re_lo!$H$5,Re_lo!$N$5:$O$16,2,0)),AS371,"")),"",IF(AND($I371=Re_lo!$E$5,BU$5=VLOOKUP(Re_lo!$H$5,Re_lo!$N$5:$O$16,2,0)),AS371,""))</f>
        <v/>
      </c>
      <c r="BV371" s="125" t="str">
        <f>IF(ISERR(IF(AND($I371=Re_lo!$E$5,BV$5=VLOOKUP(Re_lo!$H$5,Re_lo!$N$5:$O$16,2,0)),AT371,"")),"",IF(AND($I371=Re_lo!$E$5,BV$5=VLOOKUP(Re_lo!$H$5,Re_lo!$N$5:$O$16,2,0)),AT371,""))</f>
        <v/>
      </c>
      <c r="BW371" s="125" t="str">
        <f>IF(ISERR(IF(AND($I371=Re_lo!$E$5,BW$5=VLOOKUP(Re_lo!$H$5,Re_lo!$N$5:$O$16,2,0)),AU371,"")),"",IF(AND($I371=Re_lo!$E$5,BW$5=VLOOKUP(Re_lo!$H$5,Re_lo!$N$5:$O$16,2,0)),AU371,""))</f>
        <v/>
      </c>
      <c r="BX371" s="125" t="str">
        <f>IF(ISERR(IF(AND($I371=Re_lo!$E$5,BX$5=VLOOKUP(Re_lo!$H$5,Re_lo!$N$5:$O$16,2,0)),AV371,"")),"",IF(AND($I371=Re_lo!$E$5,BX$5=VLOOKUP(Re_lo!$H$5,Re_lo!$N$5:$O$16,2,0)),AV371,""))</f>
        <v/>
      </c>
      <c r="BY371" s="125" t="str">
        <f>IF(ISERR(IF(AND($I371=Re_lo!$E$5,BY$5=VLOOKUP(Re_lo!$H$5,Re_lo!$N$5:$O$16,2,0)),AW371,"")),"",IF(AND($I371=Re_lo!$E$5,BY$5=VLOOKUP(Re_lo!$H$5,Re_lo!$N$5:$O$16,2,0)),AW371,""))</f>
        <v/>
      </c>
      <c r="BZ371" s="125" t="str">
        <f>IF(ISERR(IF(AND($I371=Re_lo!$E$5,BZ$5=VLOOKUP(Re_lo!$H$5,Re_lo!$N$5:$O$16,2,0)),AX371,"")),"",IF(AND($I371=Re_lo!$E$5,BZ$5=VLOOKUP(Re_lo!$H$5,Re_lo!$N$5:$O$16,2,0)),AX371,""))</f>
        <v/>
      </c>
      <c r="CA371" s="125" t="str">
        <f>IF(ISERR(IF(AND($I371=Re_lo!$E$5,CA$5=VLOOKUP(Re_lo!$H$5,Re_lo!$N$5:$O$16,2,0)),AY371,"")),"",IF(AND($I371=Re_lo!$E$5,CA$5=VLOOKUP(Re_lo!$H$5,Re_lo!$N$5:$O$16,2,0)),AY371,""))</f>
        <v/>
      </c>
      <c r="CB371" s="125" t="str">
        <f>IF(ISERR(IF(AND($I371=Re_lo!$E$5,CB$5=VLOOKUP(Re_lo!$H$5,Re_lo!$N$5:$O$16,2,0)),AZ371,"")),"",IF(AND($I371=Re_lo!$E$5,CB$5=VLOOKUP(Re_lo!$H$5,Re_lo!$N$5:$O$16,2,0)),AZ371,""))</f>
        <v/>
      </c>
      <c r="CC371" s="125" t="str">
        <f>IF(ISERR(IF(AND($I371=Re_lo!$E$5,CC$5=VLOOKUP(Re_lo!$H$5,Re_lo!$N$5:$O$16,2,0)),BA371,"")),"",IF(AND($I371=Re_lo!$E$5,CC$5=VLOOKUP(Re_lo!$H$5,Re_lo!$N$5:$O$16,2,0)),BA371,""))</f>
        <v/>
      </c>
      <c r="CD371" s="125" t="str">
        <f>IF(ISERR(IF(AND($I371=Re_lo!$E$5,CD$5=VLOOKUP(Re_lo!$H$5,Re_lo!$N$5:$O$16,2,0)),BB371,"")),"",IF(AND($I371=Re_lo!$E$5,CD$5=VLOOKUP(Re_lo!$H$5,Re_lo!$N$5:$O$16,2,0)),BB371,""))</f>
        <v/>
      </c>
      <c r="CF371" s="125" t="str">
        <f>IF($C371="","",COUNTIFS(Con_ve!$C$6:$C$1005,$C371,Con_ve!$Q$6:$Q$1005,Cad_cl!CF$5))</f>
        <v/>
      </c>
      <c r="CG371" s="125" t="str">
        <f>IF($C371="","",COUNTIFS(Con_ve!$C$6:$C$1005,$C371,Con_ve!$Q$6:$Q$1005,Cad_cl!CG$5))</f>
        <v/>
      </c>
      <c r="CH371" s="125" t="str">
        <f>IF($C371="","",COUNTIFS(Con_ve!$C$6:$C$1005,$C371,Con_ve!$Q$6:$Q$1005,Cad_cl!CH$5))</f>
        <v/>
      </c>
      <c r="CI371" s="125" t="str">
        <f>IF($C371="","",COUNTIFS(Con_ve!$C$6:$C$1005,$C371,Con_ve!$Q$6:$Q$1005,Cad_cl!CI$5))</f>
        <v/>
      </c>
      <c r="CJ371" s="125" t="str">
        <f>IF($C371="","",COUNTIFS(Con_ve!$C$6:$C$1005,$C371,Con_ve!$Q$6:$Q$1005,Cad_cl!CJ$5))</f>
        <v/>
      </c>
      <c r="CK371" s="125" t="str">
        <f>IF($C371="","",COUNTIFS(Con_ve!$C$6:$C$1005,$C371,Con_ve!$Q$6:$Q$1005,Cad_cl!CK$5))</f>
        <v/>
      </c>
      <c r="CL371" s="125" t="str">
        <f>IF($C371="","",COUNTIFS(Con_ve!$C$6:$C$1005,$C371,Con_ve!$Q$6:$Q$1005,Cad_cl!CL$5))</f>
        <v/>
      </c>
      <c r="CM371" s="125" t="str">
        <f>IF($C371="","",COUNTIFS(Con_ve!$C$6:$C$1005,$C371,Con_ve!$Q$6:$Q$1005,Cad_cl!CM$5))</f>
        <v/>
      </c>
      <c r="CN371" s="125" t="str">
        <f>IF($C371="","",COUNTIFS(Con_ve!$C$6:$C$1005,$C371,Con_ve!$Q$6:$Q$1005,Cad_cl!CN$5))</f>
        <v/>
      </c>
      <c r="CO371" s="125" t="str">
        <f>IF($C371="","",COUNTIFS(Con_ve!$C$6:$C$1005,$C371,Con_ve!$Q$6:$Q$1005,Cad_cl!CO$5))</f>
        <v/>
      </c>
      <c r="CP371" s="125" t="str">
        <f>IF($C371="","",COUNTIFS(Con_ve!$C$6:$C$1005,$C371,Con_ve!$Q$6:$Q$1005,Cad_cl!CP$5))</f>
        <v/>
      </c>
      <c r="CQ371" s="125" t="str">
        <f>IF($C371="","",COUNTIFS(Con_ve!$C$6:$C$1005,$C371,Con_ve!$Q$6:$Q$1005,Cad_cl!CQ$5))</f>
        <v/>
      </c>
      <c r="CR371" s="125">
        <f t="shared" si="17"/>
        <v>0</v>
      </c>
    </row>
    <row r="372" spans="3:96" ht="30" customHeight="1">
      <c r="C372" s="153"/>
      <c r="D372" s="153"/>
      <c r="E372" s="154"/>
      <c r="F372" s="153"/>
      <c r="G372" s="155"/>
      <c r="H372" s="153"/>
      <c r="I372" s="153"/>
      <c r="J372" s="132" t="s">
        <v>309</v>
      </c>
      <c r="K372" s="133" t="s">
        <v>309</v>
      </c>
      <c r="L372" s="153"/>
      <c r="M372" s="153"/>
      <c r="N372" s="153"/>
      <c r="O372" s="153"/>
      <c r="P372" s="153"/>
      <c r="Q372" s="153"/>
      <c r="AP372" s="134" t="str">
        <f>IF(ISERR(IF($C372="","",SUMIFS(Con_ve!$F$6:$F$1005,Con_ve!$C$6:$C$1005,$C372,Con_ve!$I$6:$I$1005,"Fechada",Con_ve!$Q$6:$Q$1005,Cad_cl!AP$5))),"",IF($C372="","",SUMIFS(Con_ve!$F$6:$F$1005,Con_ve!$C$6:$C$1005,$C372,Con_ve!$I$6:$I$1005,"Fechada",Con_ve!$Q$6:$Q$1005,Cad_cl!AP$5)))</f>
        <v/>
      </c>
      <c r="AQ372" s="134" t="str">
        <f>IF(ISERR(IF($C372="","",SUMIFS(Con_ve!$F$6:$F$1005,Con_ve!$C$6:$C$1005,$C372,Con_ve!$I$6:$I$1005,"Fechada",Con_ve!$Q$6:$Q$1005,Cad_cl!AQ$5))),"",IF($C372="","",SUMIFS(Con_ve!$F$6:$F$1005,Con_ve!$C$6:$C$1005,$C372,Con_ve!$I$6:$I$1005,"Fechada",Con_ve!$Q$6:$Q$1005,Cad_cl!AQ$5)))</f>
        <v/>
      </c>
      <c r="AR372" s="134" t="str">
        <f>IF(ISERR(IF($C372="","",SUMIFS(Con_ve!$F$6:$F$1005,Con_ve!$C$6:$C$1005,$C372,Con_ve!$I$6:$I$1005,"Fechada",Con_ve!$Q$6:$Q$1005,Cad_cl!AR$5))),"",IF($C372="","",SUMIFS(Con_ve!$F$6:$F$1005,Con_ve!$C$6:$C$1005,$C372,Con_ve!$I$6:$I$1005,"Fechada",Con_ve!$Q$6:$Q$1005,Cad_cl!AR$5)))</f>
        <v/>
      </c>
      <c r="AS372" s="134" t="str">
        <f>IF(ISERR(IF($C372="","",SUMIFS(Con_ve!$F$6:$F$1005,Con_ve!$C$6:$C$1005,$C372,Con_ve!$I$6:$I$1005,"Fechada",Con_ve!$Q$6:$Q$1005,Cad_cl!AS$5))),"",IF($C372="","",SUMIFS(Con_ve!$F$6:$F$1005,Con_ve!$C$6:$C$1005,$C372,Con_ve!$I$6:$I$1005,"Fechada",Con_ve!$Q$6:$Q$1005,Cad_cl!AS$5)))</f>
        <v/>
      </c>
      <c r="AT372" s="134" t="str">
        <f>IF(ISERR(IF($C372="","",SUMIFS(Con_ve!$F$6:$F$1005,Con_ve!$C$6:$C$1005,$C372,Con_ve!$I$6:$I$1005,"Fechada",Con_ve!$Q$6:$Q$1005,Cad_cl!AT$5))),"",IF($C372="","",SUMIFS(Con_ve!$F$6:$F$1005,Con_ve!$C$6:$C$1005,$C372,Con_ve!$I$6:$I$1005,"Fechada",Con_ve!$Q$6:$Q$1005,Cad_cl!AT$5)))</f>
        <v/>
      </c>
      <c r="AU372" s="134" t="str">
        <f>IF(ISERR(IF($C372="","",SUMIFS(Con_ve!$F$6:$F$1005,Con_ve!$C$6:$C$1005,$C372,Con_ve!$I$6:$I$1005,"Fechada",Con_ve!$Q$6:$Q$1005,Cad_cl!AU$5))),"",IF($C372="","",SUMIFS(Con_ve!$F$6:$F$1005,Con_ve!$C$6:$C$1005,$C372,Con_ve!$I$6:$I$1005,"Fechada",Con_ve!$Q$6:$Q$1005,Cad_cl!AU$5)))</f>
        <v/>
      </c>
      <c r="AV372" s="134" t="str">
        <f>IF(ISERR(IF($C372="","",SUMIFS(Con_ve!$F$6:$F$1005,Con_ve!$C$6:$C$1005,$C372,Con_ve!$I$6:$I$1005,"Fechada",Con_ve!$Q$6:$Q$1005,Cad_cl!AV$5))),"",IF($C372="","",SUMIFS(Con_ve!$F$6:$F$1005,Con_ve!$C$6:$C$1005,$C372,Con_ve!$I$6:$I$1005,"Fechada",Con_ve!$Q$6:$Q$1005,Cad_cl!AV$5)))</f>
        <v/>
      </c>
      <c r="AW372" s="134" t="str">
        <f>IF(ISERR(IF($C372="","",SUMIFS(Con_ve!$F$6:$F$1005,Con_ve!$C$6:$C$1005,$C372,Con_ve!$I$6:$I$1005,"Fechada",Con_ve!$Q$6:$Q$1005,Cad_cl!AW$5))),"",IF($C372="","",SUMIFS(Con_ve!$F$6:$F$1005,Con_ve!$C$6:$C$1005,$C372,Con_ve!$I$6:$I$1005,"Fechada",Con_ve!$Q$6:$Q$1005,Cad_cl!AW$5)))</f>
        <v/>
      </c>
      <c r="AX372" s="134" t="str">
        <f>IF(ISERR(IF($C372="","",SUMIFS(Con_ve!$F$6:$F$1005,Con_ve!$C$6:$C$1005,$C372,Con_ve!$I$6:$I$1005,"Fechada",Con_ve!$Q$6:$Q$1005,Cad_cl!AX$5))),"",IF($C372="","",SUMIFS(Con_ve!$F$6:$F$1005,Con_ve!$C$6:$C$1005,$C372,Con_ve!$I$6:$I$1005,"Fechada",Con_ve!$Q$6:$Q$1005,Cad_cl!AX$5)))</f>
        <v/>
      </c>
      <c r="AY372" s="134" t="str">
        <f>IF(ISERR(IF($C372="","",SUMIFS(Con_ve!$F$6:$F$1005,Con_ve!$C$6:$C$1005,$C372,Con_ve!$I$6:$I$1005,"Fechada",Con_ve!$Q$6:$Q$1005,Cad_cl!AY$5))),"",IF($C372="","",SUMIFS(Con_ve!$F$6:$F$1005,Con_ve!$C$6:$C$1005,$C372,Con_ve!$I$6:$I$1005,"Fechada",Con_ve!$Q$6:$Q$1005,Cad_cl!AY$5)))</f>
        <v/>
      </c>
      <c r="AZ372" s="134" t="str">
        <f>IF(ISERR(IF($C372="","",SUMIFS(Con_ve!$F$6:$F$1005,Con_ve!$C$6:$C$1005,$C372,Con_ve!$I$6:$I$1005,"Fechada",Con_ve!$Q$6:$Q$1005,Cad_cl!AZ$5))),"",IF($C372="","",SUMIFS(Con_ve!$F$6:$F$1005,Con_ve!$C$6:$C$1005,$C372,Con_ve!$I$6:$I$1005,"Fechada",Con_ve!$Q$6:$Q$1005,Cad_cl!AZ$5)))</f>
        <v/>
      </c>
      <c r="BA372" s="134" t="str">
        <f>IF(ISERR(IF($C372="","",SUMIFS(Con_ve!$F$6:$F$1005,Con_ve!$C$6:$C$1005,$C372,Con_ve!$I$6:$I$1005,"Fechada",Con_ve!$Q$6:$Q$1005,Cad_cl!BA$5))),"",IF($C372="","",SUMIFS(Con_ve!$F$6:$F$1005,Con_ve!$C$6:$C$1005,$C372,Con_ve!$I$6:$I$1005,"Fechada",Con_ve!$Q$6:$Q$1005,Cad_cl!BA$5)))</f>
        <v/>
      </c>
      <c r="BB372" s="134">
        <f t="shared" si="15"/>
        <v>0</v>
      </c>
      <c r="BD372" s="134" t="str">
        <f>IF(ISERR(IF($C372="","",SUMIFS(Con_ve!$F$6:$F$1005,Con_ve!$C$6:$C$1005,$C372,Con_ve!$I$6:$I$1005,"Em negociação",Con_ve!$Q$6:$Q$1005,Cad_cl!BD$5))),"",IF($C372="","",SUMIFS(Con_ve!$F$6:$F$1005,Con_ve!$C$6:$C$1005,$C372,Con_ve!$I$6:$I$1005,"Em negociação",Con_ve!$Q$6:$Q$1005,Cad_cl!BD$5)))</f>
        <v/>
      </c>
      <c r="BE372" s="134" t="str">
        <f>IF(ISERR(IF($C372="","",SUMIFS(Con_ve!$F$6:$F$1005,Con_ve!$C$6:$C$1005,$C372,Con_ve!$I$6:$I$1005,"Em negociação",Con_ve!$Q$6:$Q$1005,Cad_cl!BE$5))),"",IF($C372="","",SUMIFS(Con_ve!$F$6:$F$1005,Con_ve!$C$6:$C$1005,$C372,Con_ve!$I$6:$I$1005,"Em negociação",Con_ve!$Q$6:$Q$1005,Cad_cl!BE$5)))</f>
        <v/>
      </c>
      <c r="BF372" s="134" t="str">
        <f>IF(ISERR(IF($C372="","",SUMIFS(Con_ve!$F$6:$F$1005,Con_ve!$C$6:$C$1005,$C372,Con_ve!$I$6:$I$1005,"Em negociação",Con_ve!$Q$6:$Q$1005,Cad_cl!BF$5))),"",IF($C372="","",SUMIFS(Con_ve!$F$6:$F$1005,Con_ve!$C$6:$C$1005,$C372,Con_ve!$I$6:$I$1005,"Em negociação",Con_ve!$Q$6:$Q$1005,Cad_cl!BF$5)))</f>
        <v/>
      </c>
      <c r="BG372" s="134" t="str">
        <f>IF(ISERR(IF($C372="","",SUMIFS(Con_ve!$F$6:$F$1005,Con_ve!$C$6:$C$1005,$C372,Con_ve!$I$6:$I$1005,"Em negociação",Con_ve!$Q$6:$Q$1005,Cad_cl!BG$5))),"",IF($C372="","",SUMIFS(Con_ve!$F$6:$F$1005,Con_ve!$C$6:$C$1005,$C372,Con_ve!$I$6:$I$1005,"Em negociação",Con_ve!$Q$6:$Q$1005,Cad_cl!BG$5)))</f>
        <v/>
      </c>
      <c r="BH372" s="134" t="str">
        <f>IF(ISERR(IF($C372="","",SUMIFS(Con_ve!$F$6:$F$1005,Con_ve!$C$6:$C$1005,$C372,Con_ve!$I$6:$I$1005,"Em negociação",Con_ve!$Q$6:$Q$1005,Cad_cl!BH$5))),"",IF($C372="","",SUMIFS(Con_ve!$F$6:$F$1005,Con_ve!$C$6:$C$1005,$C372,Con_ve!$I$6:$I$1005,"Em negociação",Con_ve!$Q$6:$Q$1005,Cad_cl!BH$5)))</f>
        <v/>
      </c>
      <c r="BI372" s="134" t="str">
        <f>IF(ISERR(IF($C372="","",SUMIFS(Con_ve!$F$6:$F$1005,Con_ve!$C$6:$C$1005,$C372,Con_ve!$I$6:$I$1005,"Em negociação",Con_ve!$Q$6:$Q$1005,Cad_cl!BI$5))),"",IF($C372="","",SUMIFS(Con_ve!$F$6:$F$1005,Con_ve!$C$6:$C$1005,$C372,Con_ve!$I$6:$I$1005,"Em negociação",Con_ve!$Q$6:$Q$1005,Cad_cl!BI$5)))</f>
        <v/>
      </c>
      <c r="BJ372" s="134" t="str">
        <f>IF(ISERR(IF($C372="","",SUMIFS(Con_ve!$F$6:$F$1005,Con_ve!$C$6:$C$1005,$C372,Con_ve!$I$6:$I$1005,"Em negociação",Con_ve!$Q$6:$Q$1005,Cad_cl!BJ$5))),"",IF($C372="","",SUMIFS(Con_ve!$F$6:$F$1005,Con_ve!$C$6:$C$1005,$C372,Con_ve!$I$6:$I$1005,"Em negociação",Con_ve!$Q$6:$Q$1005,Cad_cl!BJ$5)))</f>
        <v/>
      </c>
      <c r="BK372" s="134" t="str">
        <f>IF(ISERR(IF($C372="","",SUMIFS(Con_ve!$F$6:$F$1005,Con_ve!$C$6:$C$1005,$C372,Con_ve!$I$6:$I$1005,"Em negociação",Con_ve!$Q$6:$Q$1005,Cad_cl!BK$5))),"",IF($C372="","",SUMIFS(Con_ve!$F$6:$F$1005,Con_ve!$C$6:$C$1005,$C372,Con_ve!$I$6:$I$1005,"Em negociação",Con_ve!$Q$6:$Q$1005,Cad_cl!BK$5)))</f>
        <v/>
      </c>
      <c r="BL372" s="134" t="str">
        <f>IF(ISERR(IF($C372="","",SUMIFS(Con_ve!$F$6:$F$1005,Con_ve!$C$6:$C$1005,$C372,Con_ve!$I$6:$I$1005,"Em negociação",Con_ve!$Q$6:$Q$1005,Cad_cl!BL$5))),"",IF($C372="","",SUMIFS(Con_ve!$F$6:$F$1005,Con_ve!$C$6:$C$1005,$C372,Con_ve!$I$6:$I$1005,"Em negociação",Con_ve!$Q$6:$Q$1005,Cad_cl!BL$5)))</f>
        <v/>
      </c>
      <c r="BM372" s="134" t="str">
        <f>IF(ISERR(IF($C372="","",SUMIFS(Con_ve!$F$6:$F$1005,Con_ve!$C$6:$C$1005,$C372,Con_ve!$I$6:$I$1005,"Em negociação",Con_ve!$Q$6:$Q$1005,Cad_cl!BM$5))),"",IF($C372="","",SUMIFS(Con_ve!$F$6:$F$1005,Con_ve!$C$6:$C$1005,$C372,Con_ve!$I$6:$I$1005,"Em negociação",Con_ve!$Q$6:$Q$1005,Cad_cl!BM$5)))</f>
        <v/>
      </c>
      <c r="BN372" s="134" t="str">
        <f>IF(ISERR(IF($C372="","",SUMIFS(Con_ve!$F$6:$F$1005,Con_ve!$C$6:$C$1005,$C372,Con_ve!$I$6:$I$1005,"Em negociação",Con_ve!$Q$6:$Q$1005,Cad_cl!BN$5))),"",IF($C372="","",SUMIFS(Con_ve!$F$6:$F$1005,Con_ve!$C$6:$C$1005,$C372,Con_ve!$I$6:$I$1005,"Em negociação",Con_ve!$Q$6:$Q$1005,Cad_cl!BN$5)))</f>
        <v/>
      </c>
      <c r="BO372" s="134" t="str">
        <f>IF(ISERR(IF($C372="","",SUMIFS(Con_ve!$F$6:$F$1005,Con_ve!$C$6:$C$1005,$C372,Con_ve!$I$6:$I$1005,"Em negociação",Con_ve!$Q$6:$Q$1005,Cad_cl!BO$5))),"",IF($C372="","",SUMIFS(Con_ve!$F$6:$F$1005,Con_ve!$C$6:$C$1005,$C372,Con_ve!$I$6:$I$1005,"Em negociação",Con_ve!$Q$6:$Q$1005,Cad_cl!BO$5)))</f>
        <v/>
      </c>
      <c r="BP372" s="134">
        <f t="shared" si="16"/>
        <v>0</v>
      </c>
      <c r="BR372" s="125" t="str">
        <f>IF(ISERR(IF(AND($I372=Re_lo!$E$5,BR$5=VLOOKUP(Re_lo!$H$5,Re_lo!$N$5:$O$16,2,0)),AP372,"")),"",IF(AND($I372=Re_lo!$E$5,BR$5=VLOOKUP(Re_lo!$H$5,Re_lo!$N$5:$O$16,2,0)),AP372,""))</f>
        <v/>
      </c>
      <c r="BS372" s="125" t="str">
        <f>IF(ISERR(IF(AND($I372=Re_lo!$E$5,BS$5=VLOOKUP(Re_lo!$H$5,Re_lo!$N$5:$O$16,2,0)),AQ372,"")),"",IF(AND($I372=Re_lo!$E$5,BS$5=VLOOKUP(Re_lo!$H$5,Re_lo!$N$5:$O$16,2,0)),AQ372,""))</f>
        <v/>
      </c>
      <c r="BT372" s="125" t="str">
        <f>IF(ISERR(IF(AND($I372=Re_lo!$E$5,BT$5=VLOOKUP(Re_lo!$H$5,Re_lo!$N$5:$O$16,2,0)),AR372,"")),"",IF(AND($I372=Re_lo!$E$5,BT$5=VLOOKUP(Re_lo!$H$5,Re_lo!$N$5:$O$16,2,0)),AR372,""))</f>
        <v/>
      </c>
      <c r="BU372" s="125" t="str">
        <f>IF(ISERR(IF(AND($I372=Re_lo!$E$5,BU$5=VLOOKUP(Re_lo!$H$5,Re_lo!$N$5:$O$16,2,0)),AS372,"")),"",IF(AND($I372=Re_lo!$E$5,BU$5=VLOOKUP(Re_lo!$H$5,Re_lo!$N$5:$O$16,2,0)),AS372,""))</f>
        <v/>
      </c>
      <c r="BV372" s="125" t="str">
        <f>IF(ISERR(IF(AND($I372=Re_lo!$E$5,BV$5=VLOOKUP(Re_lo!$H$5,Re_lo!$N$5:$O$16,2,0)),AT372,"")),"",IF(AND($I372=Re_lo!$E$5,BV$5=VLOOKUP(Re_lo!$H$5,Re_lo!$N$5:$O$16,2,0)),AT372,""))</f>
        <v/>
      </c>
      <c r="BW372" s="125" t="str">
        <f>IF(ISERR(IF(AND($I372=Re_lo!$E$5,BW$5=VLOOKUP(Re_lo!$H$5,Re_lo!$N$5:$O$16,2,0)),AU372,"")),"",IF(AND($I372=Re_lo!$E$5,BW$5=VLOOKUP(Re_lo!$H$5,Re_lo!$N$5:$O$16,2,0)),AU372,""))</f>
        <v/>
      </c>
      <c r="BX372" s="125" t="str">
        <f>IF(ISERR(IF(AND($I372=Re_lo!$E$5,BX$5=VLOOKUP(Re_lo!$H$5,Re_lo!$N$5:$O$16,2,0)),AV372,"")),"",IF(AND($I372=Re_lo!$E$5,BX$5=VLOOKUP(Re_lo!$H$5,Re_lo!$N$5:$O$16,2,0)),AV372,""))</f>
        <v/>
      </c>
      <c r="BY372" s="125" t="str">
        <f>IF(ISERR(IF(AND($I372=Re_lo!$E$5,BY$5=VLOOKUP(Re_lo!$H$5,Re_lo!$N$5:$O$16,2,0)),AW372,"")),"",IF(AND($I372=Re_lo!$E$5,BY$5=VLOOKUP(Re_lo!$H$5,Re_lo!$N$5:$O$16,2,0)),AW372,""))</f>
        <v/>
      </c>
      <c r="BZ372" s="125" t="str">
        <f>IF(ISERR(IF(AND($I372=Re_lo!$E$5,BZ$5=VLOOKUP(Re_lo!$H$5,Re_lo!$N$5:$O$16,2,0)),AX372,"")),"",IF(AND($I372=Re_lo!$E$5,BZ$5=VLOOKUP(Re_lo!$H$5,Re_lo!$N$5:$O$16,2,0)),AX372,""))</f>
        <v/>
      </c>
      <c r="CA372" s="125" t="str">
        <f>IF(ISERR(IF(AND($I372=Re_lo!$E$5,CA$5=VLOOKUP(Re_lo!$H$5,Re_lo!$N$5:$O$16,2,0)),AY372,"")),"",IF(AND($I372=Re_lo!$E$5,CA$5=VLOOKUP(Re_lo!$H$5,Re_lo!$N$5:$O$16,2,0)),AY372,""))</f>
        <v/>
      </c>
      <c r="CB372" s="125" t="str">
        <f>IF(ISERR(IF(AND($I372=Re_lo!$E$5,CB$5=VLOOKUP(Re_lo!$H$5,Re_lo!$N$5:$O$16,2,0)),AZ372,"")),"",IF(AND($I372=Re_lo!$E$5,CB$5=VLOOKUP(Re_lo!$H$5,Re_lo!$N$5:$O$16,2,0)),AZ372,""))</f>
        <v/>
      </c>
      <c r="CC372" s="125" t="str">
        <f>IF(ISERR(IF(AND($I372=Re_lo!$E$5,CC$5=VLOOKUP(Re_lo!$H$5,Re_lo!$N$5:$O$16,2,0)),BA372,"")),"",IF(AND($I372=Re_lo!$E$5,CC$5=VLOOKUP(Re_lo!$H$5,Re_lo!$N$5:$O$16,2,0)),BA372,""))</f>
        <v/>
      </c>
      <c r="CD372" s="125" t="str">
        <f>IF(ISERR(IF(AND($I372=Re_lo!$E$5,CD$5=VLOOKUP(Re_lo!$H$5,Re_lo!$N$5:$O$16,2,0)),BB372,"")),"",IF(AND($I372=Re_lo!$E$5,CD$5=VLOOKUP(Re_lo!$H$5,Re_lo!$N$5:$O$16,2,0)),BB372,""))</f>
        <v/>
      </c>
      <c r="CF372" s="125" t="str">
        <f>IF($C372="","",COUNTIFS(Con_ve!$C$6:$C$1005,$C372,Con_ve!$Q$6:$Q$1005,Cad_cl!CF$5))</f>
        <v/>
      </c>
      <c r="CG372" s="125" t="str">
        <f>IF($C372="","",COUNTIFS(Con_ve!$C$6:$C$1005,$C372,Con_ve!$Q$6:$Q$1005,Cad_cl!CG$5))</f>
        <v/>
      </c>
      <c r="CH372" s="125" t="str">
        <f>IF($C372="","",COUNTIFS(Con_ve!$C$6:$C$1005,$C372,Con_ve!$Q$6:$Q$1005,Cad_cl!CH$5))</f>
        <v/>
      </c>
      <c r="CI372" s="125" t="str">
        <f>IF($C372="","",COUNTIFS(Con_ve!$C$6:$C$1005,$C372,Con_ve!$Q$6:$Q$1005,Cad_cl!CI$5))</f>
        <v/>
      </c>
      <c r="CJ372" s="125" t="str">
        <f>IF($C372="","",COUNTIFS(Con_ve!$C$6:$C$1005,$C372,Con_ve!$Q$6:$Q$1005,Cad_cl!CJ$5))</f>
        <v/>
      </c>
      <c r="CK372" s="125" t="str">
        <f>IF($C372="","",COUNTIFS(Con_ve!$C$6:$C$1005,$C372,Con_ve!$Q$6:$Q$1005,Cad_cl!CK$5))</f>
        <v/>
      </c>
      <c r="CL372" s="125" t="str">
        <f>IF($C372="","",COUNTIFS(Con_ve!$C$6:$C$1005,$C372,Con_ve!$Q$6:$Q$1005,Cad_cl!CL$5))</f>
        <v/>
      </c>
      <c r="CM372" s="125" t="str">
        <f>IF($C372="","",COUNTIFS(Con_ve!$C$6:$C$1005,$C372,Con_ve!$Q$6:$Q$1005,Cad_cl!CM$5))</f>
        <v/>
      </c>
      <c r="CN372" s="125" t="str">
        <f>IF($C372="","",COUNTIFS(Con_ve!$C$6:$C$1005,$C372,Con_ve!$Q$6:$Q$1005,Cad_cl!CN$5))</f>
        <v/>
      </c>
      <c r="CO372" s="125" t="str">
        <f>IF($C372="","",COUNTIFS(Con_ve!$C$6:$C$1005,$C372,Con_ve!$Q$6:$Q$1005,Cad_cl!CO$5))</f>
        <v/>
      </c>
      <c r="CP372" s="125" t="str">
        <f>IF($C372="","",COUNTIFS(Con_ve!$C$6:$C$1005,$C372,Con_ve!$Q$6:$Q$1005,Cad_cl!CP$5))</f>
        <v/>
      </c>
      <c r="CQ372" s="125" t="str">
        <f>IF($C372="","",COUNTIFS(Con_ve!$C$6:$C$1005,$C372,Con_ve!$Q$6:$Q$1005,Cad_cl!CQ$5))</f>
        <v/>
      </c>
      <c r="CR372" s="125">
        <f t="shared" si="17"/>
        <v>0</v>
      </c>
    </row>
    <row r="373" spans="3:96" ht="30" customHeight="1">
      <c r="C373" s="153"/>
      <c r="D373" s="153"/>
      <c r="E373" s="154"/>
      <c r="F373" s="153"/>
      <c r="G373" s="155"/>
      <c r="H373" s="153"/>
      <c r="I373" s="153"/>
      <c r="J373" s="132" t="s">
        <v>309</v>
      </c>
      <c r="K373" s="133" t="s">
        <v>309</v>
      </c>
      <c r="L373" s="153"/>
      <c r="M373" s="153"/>
      <c r="N373" s="153"/>
      <c r="O373" s="153"/>
      <c r="P373" s="153"/>
      <c r="Q373" s="153"/>
      <c r="AP373" s="134" t="str">
        <f>IF(ISERR(IF($C373="","",SUMIFS(Con_ve!$F$6:$F$1005,Con_ve!$C$6:$C$1005,$C373,Con_ve!$I$6:$I$1005,"Fechada",Con_ve!$Q$6:$Q$1005,Cad_cl!AP$5))),"",IF($C373="","",SUMIFS(Con_ve!$F$6:$F$1005,Con_ve!$C$6:$C$1005,$C373,Con_ve!$I$6:$I$1005,"Fechada",Con_ve!$Q$6:$Q$1005,Cad_cl!AP$5)))</f>
        <v/>
      </c>
      <c r="AQ373" s="134" t="str">
        <f>IF(ISERR(IF($C373="","",SUMIFS(Con_ve!$F$6:$F$1005,Con_ve!$C$6:$C$1005,$C373,Con_ve!$I$6:$I$1005,"Fechada",Con_ve!$Q$6:$Q$1005,Cad_cl!AQ$5))),"",IF($C373="","",SUMIFS(Con_ve!$F$6:$F$1005,Con_ve!$C$6:$C$1005,$C373,Con_ve!$I$6:$I$1005,"Fechada",Con_ve!$Q$6:$Q$1005,Cad_cl!AQ$5)))</f>
        <v/>
      </c>
      <c r="AR373" s="134" t="str">
        <f>IF(ISERR(IF($C373="","",SUMIFS(Con_ve!$F$6:$F$1005,Con_ve!$C$6:$C$1005,$C373,Con_ve!$I$6:$I$1005,"Fechada",Con_ve!$Q$6:$Q$1005,Cad_cl!AR$5))),"",IF($C373="","",SUMIFS(Con_ve!$F$6:$F$1005,Con_ve!$C$6:$C$1005,$C373,Con_ve!$I$6:$I$1005,"Fechada",Con_ve!$Q$6:$Q$1005,Cad_cl!AR$5)))</f>
        <v/>
      </c>
      <c r="AS373" s="134" t="str">
        <f>IF(ISERR(IF($C373="","",SUMIFS(Con_ve!$F$6:$F$1005,Con_ve!$C$6:$C$1005,$C373,Con_ve!$I$6:$I$1005,"Fechada",Con_ve!$Q$6:$Q$1005,Cad_cl!AS$5))),"",IF($C373="","",SUMIFS(Con_ve!$F$6:$F$1005,Con_ve!$C$6:$C$1005,$C373,Con_ve!$I$6:$I$1005,"Fechada",Con_ve!$Q$6:$Q$1005,Cad_cl!AS$5)))</f>
        <v/>
      </c>
      <c r="AT373" s="134" t="str">
        <f>IF(ISERR(IF($C373="","",SUMIFS(Con_ve!$F$6:$F$1005,Con_ve!$C$6:$C$1005,$C373,Con_ve!$I$6:$I$1005,"Fechada",Con_ve!$Q$6:$Q$1005,Cad_cl!AT$5))),"",IF($C373="","",SUMIFS(Con_ve!$F$6:$F$1005,Con_ve!$C$6:$C$1005,$C373,Con_ve!$I$6:$I$1005,"Fechada",Con_ve!$Q$6:$Q$1005,Cad_cl!AT$5)))</f>
        <v/>
      </c>
      <c r="AU373" s="134" t="str">
        <f>IF(ISERR(IF($C373="","",SUMIFS(Con_ve!$F$6:$F$1005,Con_ve!$C$6:$C$1005,$C373,Con_ve!$I$6:$I$1005,"Fechada",Con_ve!$Q$6:$Q$1005,Cad_cl!AU$5))),"",IF($C373="","",SUMIFS(Con_ve!$F$6:$F$1005,Con_ve!$C$6:$C$1005,$C373,Con_ve!$I$6:$I$1005,"Fechada",Con_ve!$Q$6:$Q$1005,Cad_cl!AU$5)))</f>
        <v/>
      </c>
      <c r="AV373" s="134" t="str">
        <f>IF(ISERR(IF($C373="","",SUMIFS(Con_ve!$F$6:$F$1005,Con_ve!$C$6:$C$1005,$C373,Con_ve!$I$6:$I$1005,"Fechada",Con_ve!$Q$6:$Q$1005,Cad_cl!AV$5))),"",IF($C373="","",SUMIFS(Con_ve!$F$6:$F$1005,Con_ve!$C$6:$C$1005,$C373,Con_ve!$I$6:$I$1005,"Fechada",Con_ve!$Q$6:$Q$1005,Cad_cl!AV$5)))</f>
        <v/>
      </c>
      <c r="AW373" s="134" t="str">
        <f>IF(ISERR(IF($C373="","",SUMIFS(Con_ve!$F$6:$F$1005,Con_ve!$C$6:$C$1005,$C373,Con_ve!$I$6:$I$1005,"Fechada",Con_ve!$Q$6:$Q$1005,Cad_cl!AW$5))),"",IF($C373="","",SUMIFS(Con_ve!$F$6:$F$1005,Con_ve!$C$6:$C$1005,$C373,Con_ve!$I$6:$I$1005,"Fechada",Con_ve!$Q$6:$Q$1005,Cad_cl!AW$5)))</f>
        <v/>
      </c>
      <c r="AX373" s="134" t="str">
        <f>IF(ISERR(IF($C373="","",SUMIFS(Con_ve!$F$6:$F$1005,Con_ve!$C$6:$C$1005,$C373,Con_ve!$I$6:$I$1005,"Fechada",Con_ve!$Q$6:$Q$1005,Cad_cl!AX$5))),"",IF($C373="","",SUMIFS(Con_ve!$F$6:$F$1005,Con_ve!$C$6:$C$1005,$C373,Con_ve!$I$6:$I$1005,"Fechada",Con_ve!$Q$6:$Q$1005,Cad_cl!AX$5)))</f>
        <v/>
      </c>
      <c r="AY373" s="134" t="str">
        <f>IF(ISERR(IF($C373="","",SUMIFS(Con_ve!$F$6:$F$1005,Con_ve!$C$6:$C$1005,$C373,Con_ve!$I$6:$I$1005,"Fechada",Con_ve!$Q$6:$Q$1005,Cad_cl!AY$5))),"",IF($C373="","",SUMIFS(Con_ve!$F$6:$F$1005,Con_ve!$C$6:$C$1005,$C373,Con_ve!$I$6:$I$1005,"Fechada",Con_ve!$Q$6:$Q$1005,Cad_cl!AY$5)))</f>
        <v/>
      </c>
      <c r="AZ373" s="134" t="str">
        <f>IF(ISERR(IF($C373="","",SUMIFS(Con_ve!$F$6:$F$1005,Con_ve!$C$6:$C$1005,$C373,Con_ve!$I$6:$I$1005,"Fechada",Con_ve!$Q$6:$Q$1005,Cad_cl!AZ$5))),"",IF($C373="","",SUMIFS(Con_ve!$F$6:$F$1005,Con_ve!$C$6:$C$1005,$C373,Con_ve!$I$6:$I$1005,"Fechada",Con_ve!$Q$6:$Q$1005,Cad_cl!AZ$5)))</f>
        <v/>
      </c>
      <c r="BA373" s="134" t="str">
        <f>IF(ISERR(IF($C373="","",SUMIFS(Con_ve!$F$6:$F$1005,Con_ve!$C$6:$C$1005,$C373,Con_ve!$I$6:$I$1005,"Fechada",Con_ve!$Q$6:$Q$1005,Cad_cl!BA$5))),"",IF($C373="","",SUMIFS(Con_ve!$F$6:$F$1005,Con_ve!$C$6:$C$1005,$C373,Con_ve!$I$6:$I$1005,"Fechada",Con_ve!$Q$6:$Q$1005,Cad_cl!BA$5)))</f>
        <v/>
      </c>
      <c r="BB373" s="134">
        <f t="shared" si="15"/>
        <v>0</v>
      </c>
      <c r="BD373" s="134" t="str">
        <f>IF(ISERR(IF($C373="","",SUMIFS(Con_ve!$F$6:$F$1005,Con_ve!$C$6:$C$1005,$C373,Con_ve!$I$6:$I$1005,"Em negociação",Con_ve!$Q$6:$Q$1005,Cad_cl!BD$5))),"",IF($C373="","",SUMIFS(Con_ve!$F$6:$F$1005,Con_ve!$C$6:$C$1005,$C373,Con_ve!$I$6:$I$1005,"Em negociação",Con_ve!$Q$6:$Q$1005,Cad_cl!BD$5)))</f>
        <v/>
      </c>
      <c r="BE373" s="134" t="str">
        <f>IF(ISERR(IF($C373="","",SUMIFS(Con_ve!$F$6:$F$1005,Con_ve!$C$6:$C$1005,$C373,Con_ve!$I$6:$I$1005,"Em negociação",Con_ve!$Q$6:$Q$1005,Cad_cl!BE$5))),"",IF($C373="","",SUMIFS(Con_ve!$F$6:$F$1005,Con_ve!$C$6:$C$1005,$C373,Con_ve!$I$6:$I$1005,"Em negociação",Con_ve!$Q$6:$Q$1005,Cad_cl!BE$5)))</f>
        <v/>
      </c>
      <c r="BF373" s="134" t="str">
        <f>IF(ISERR(IF($C373="","",SUMIFS(Con_ve!$F$6:$F$1005,Con_ve!$C$6:$C$1005,$C373,Con_ve!$I$6:$I$1005,"Em negociação",Con_ve!$Q$6:$Q$1005,Cad_cl!BF$5))),"",IF($C373="","",SUMIFS(Con_ve!$F$6:$F$1005,Con_ve!$C$6:$C$1005,$C373,Con_ve!$I$6:$I$1005,"Em negociação",Con_ve!$Q$6:$Q$1005,Cad_cl!BF$5)))</f>
        <v/>
      </c>
      <c r="BG373" s="134" t="str">
        <f>IF(ISERR(IF($C373="","",SUMIFS(Con_ve!$F$6:$F$1005,Con_ve!$C$6:$C$1005,$C373,Con_ve!$I$6:$I$1005,"Em negociação",Con_ve!$Q$6:$Q$1005,Cad_cl!BG$5))),"",IF($C373="","",SUMIFS(Con_ve!$F$6:$F$1005,Con_ve!$C$6:$C$1005,$C373,Con_ve!$I$6:$I$1005,"Em negociação",Con_ve!$Q$6:$Q$1005,Cad_cl!BG$5)))</f>
        <v/>
      </c>
      <c r="BH373" s="134" t="str">
        <f>IF(ISERR(IF($C373="","",SUMIFS(Con_ve!$F$6:$F$1005,Con_ve!$C$6:$C$1005,$C373,Con_ve!$I$6:$I$1005,"Em negociação",Con_ve!$Q$6:$Q$1005,Cad_cl!BH$5))),"",IF($C373="","",SUMIFS(Con_ve!$F$6:$F$1005,Con_ve!$C$6:$C$1005,$C373,Con_ve!$I$6:$I$1005,"Em negociação",Con_ve!$Q$6:$Q$1005,Cad_cl!BH$5)))</f>
        <v/>
      </c>
      <c r="BI373" s="134" t="str">
        <f>IF(ISERR(IF($C373="","",SUMIFS(Con_ve!$F$6:$F$1005,Con_ve!$C$6:$C$1005,$C373,Con_ve!$I$6:$I$1005,"Em negociação",Con_ve!$Q$6:$Q$1005,Cad_cl!BI$5))),"",IF($C373="","",SUMIFS(Con_ve!$F$6:$F$1005,Con_ve!$C$6:$C$1005,$C373,Con_ve!$I$6:$I$1005,"Em negociação",Con_ve!$Q$6:$Q$1005,Cad_cl!BI$5)))</f>
        <v/>
      </c>
      <c r="BJ373" s="134" t="str">
        <f>IF(ISERR(IF($C373="","",SUMIFS(Con_ve!$F$6:$F$1005,Con_ve!$C$6:$C$1005,$C373,Con_ve!$I$6:$I$1005,"Em negociação",Con_ve!$Q$6:$Q$1005,Cad_cl!BJ$5))),"",IF($C373="","",SUMIFS(Con_ve!$F$6:$F$1005,Con_ve!$C$6:$C$1005,$C373,Con_ve!$I$6:$I$1005,"Em negociação",Con_ve!$Q$6:$Q$1005,Cad_cl!BJ$5)))</f>
        <v/>
      </c>
      <c r="BK373" s="134" t="str">
        <f>IF(ISERR(IF($C373="","",SUMIFS(Con_ve!$F$6:$F$1005,Con_ve!$C$6:$C$1005,$C373,Con_ve!$I$6:$I$1005,"Em negociação",Con_ve!$Q$6:$Q$1005,Cad_cl!BK$5))),"",IF($C373="","",SUMIFS(Con_ve!$F$6:$F$1005,Con_ve!$C$6:$C$1005,$C373,Con_ve!$I$6:$I$1005,"Em negociação",Con_ve!$Q$6:$Q$1005,Cad_cl!BK$5)))</f>
        <v/>
      </c>
      <c r="BL373" s="134" t="str">
        <f>IF(ISERR(IF($C373="","",SUMIFS(Con_ve!$F$6:$F$1005,Con_ve!$C$6:$C$1005,$C373,Con_ve!$I$6:$I$1005,"Em negociação",Con_ve!$Q$6:$Q$1005,Cad_cl!BL$5))),"",IF($C373="","",SUMIFS(Con_ve!$F$6:$F$1005,Con_ve!$C$6:$C$1005,$C373,Con_ve!$I$6:$I$1005,"Em negociação",Con_ve!$Q$6:$Q$1005,Cad_cl!BL$5)))</f>
        <v/>
      </c>
      <c r="BM373" s="134" t="str">
        <f>IF(ISERR(IF($C373="","",SUMIFS(Con_ve!$F$6:$F$1005,Con_ve!$C$6:$C$1005,$C373,Con_ve!$I$6:$I$1005,"Em negociação",Con_ve!$Q$6:$Q$1005,Cad_cl!BM$5))),"",IF($C373="","",SUMIFS(Con_ve!$F$6:$F$1005,Con_ve!$C$6:$C$1005,$C373,Con_ve!$I$6:$I$1005,"Em negociação",Con_ve!$Q$6:$Q$1005,Cad_cl!BM$5)))</f>
        <v/>
      </c>
      <c r="BN373" s="134" t="str">
        <f>IF(ISERR(IF($C373="","",SUMIFS(Con_ve!$F$6:$F$1005,Con_ve!$C$6:$C$1005,$C373,Con_ve!$I$6:$I$1005,"Em negociação",Con_ve!$Q$6:$Q$1005,Cad_cl!BN$5))),"",IF($C373="","",SUMIFS(Con_ve!$F$6:$F$1005,Con_ve!$C$6:$C$1005,$C373,Con_ve!$I$6:$I$1005,"Em negociação",Con_ve!$Q$6:$Q$1005,Cad_cl!BN$5)))</f>
        <v/>
      </c>
      <c r="BO373" s="134" t="str">
        <f>IF(ISERR(IF($C373="","",SUMIFS(Con_ve!$F$6:$F$1005,Con_ve!$C$6:$C$1005,$C373,Con_ve!$I$6:$I$1005,"Em negociação",Con_ve!$Q$6:$Q$1005,Cad_cl!BO$5))),"",IF($C373="","",SUMIFS(Con_ve!$F$6:$F$1005,Con_ve!$C$6:$C$1005,$C373,Con_ve!$I$6:$I$1005,"Em negociação",Con_ve!$Q$6:$Q$1005,Cad_cl!BO$5)))</f>
        <v/>
      </c>
      <c r="BP373" s="134">
        <f t="shared" si="16"/>
        <v>0</v>
      </c>
      <c r="BR373" s="125" t="str">
        <f>IF(ISERR(IF(AND($I373=Re_lo!$E$5,BR$5=VLOOKUP(Re_lo!$H$5,Re_lo!$N$5:$O$16,2,0)),AP373,"")),"",IF(AND($I373=Re_lo!$E$5,BR$5=VLOOKUP(Re_lo!$H$5,Re_lo!$N$5:$O$16,2,0)),AP373,""))</f>
        <v/>
      </c>
      <c r="BS373" s="125" t="str">
        <f>IF(ISERR(IF(AND($I373=Re_lo!$E$5,BS$5=VLOOKUP(Re_lo!$H$5,Re_lo!$N$5:$O$16,2,0)),AQ373,"")),"",IF(AND($I373=Re_lo!$E$5,BS$5=VLOOKUP(Re_lo!$H$5,Re_lo!$N$5:$O$16,2,0)),AQ373,""))</f>
        <v/>
      </c>
      <c r="BT373" s="125" t="str">
        <f>IF(ISERR(IF(AND($I373=Re_lo!$E$5,BT$5=VLOOKUP(Re_lo!$H$5,Re_lo!$N$5:$O$16,2,0)),AR373,"")),"",IF(AND($I373=Re_lo!$E$5,BT$5=VLOOKUP(Re_lo!$H$5,Re_lo!$N$5:$O$16,2,0)),AR373,""))</f>
        <v/>
      </c>
      <c r="BU373" s="125" t="str">
        <f>IF(ISERR(IF(AND($I373=Re_lo!$E$5,BU$5=VLOOKUP(Re_lo!$H$5,Re_lo!$N$5:$O$16,2,0)),AS373,"")),"",IF(AND($I373=Re_lo!$E$5,BU$5=VLOOKUP(Re_lo!$H$5,Re_lo!$N$5:$O$16,2,0)),AS373,""))</f>
        <v/>
      </c>
      <c r="BV373" s="125" t="str">
        <f>IF(ISERR(IF(AND($I373=Re_lo!$E$5,BV$5=VLOOKUP(Re_lo!$H$5,Re_lo!$N$5:$O$16,2,0)),AT373,"")),"",IF(AND($I373=Re_lo!$E$5,BV$5=VLOOKUP(Re_lo!$H$5,Re_lo!$N$5:$O$16,2,0)),AT373,""))</f>
        <v/>
      </c>
      <c r="BW373" s="125" t="str">
        <f>IF(ISERR(IF(AND($I373=Re_lo!$E$5,BW$5=VLOOKUP(Re_lo!$H$5,Re_lo!$N$5:$O$16,2,0)),AU373,"")),"",IF(AND($I373=Re_lo!$E$5,BW$5=VLOOKUP(Re_lo!$H$5,Re_lo!$N$5:$O$16,2,0)),AU373,""))</f>
        <v/>
      </c>
      <c r="BX373" s="125" t="str">
        <f>IF(ISERR(IF(AND($I373=Re_lo!$E$5,BX$5=VLOOKUP(Re_lo!$H$5,Re_lo!$N$5:$O$16,2,0)),AV373,"")),"",IF(AND($I373=Re_lo!$E$5,BX$5=VLOOKUP(Re_lo!$H$5,Re_lo!$N$5:$O$16,2,0)),AV373,""))</f>
        <v/>
      </c>
      <c r="BY373" s="125" t="str">
        <f>IF(ISERR(IF(AND($I373=Re_lo!$E$5,BY$5=VLOOKUP(Re_lo!$H$5,Re_lo!$N$5:$O$16,2,0)),AW373,"")),"",IF(AND($I373=Re_lo!$E$5,BY$5=VLOOKUP(Re_lo!$H$5,Re_lo!$N$5:$O$16,2,0)),AW373,""))</f>
        <v/>
      </c>
      <c r="BZ373" s="125" t="str">
        <f>IF(ISERR(IF(AND($I373=Re_lo!$E$5,BZ$5=VLOOKUP(Re_lo!$H$5,Re_lo!$N$5:$O$16,2,0)),AX373,"")),"",IF(AND($I373=Re_lo!$E$5,BZ$5=VLOOKUP(Re_lo!$H$5,Re_lo!$N$5:$O$16,2,0)),AX373,""))</f>
        <v/>
      </c>
      <c r="CA373" s="125" t="str">
        <f>IF(ISERR(IF(AND($I373=Re_lo!$E$5,CA$5=VLOOKUP(Re_lo!$H$5,Re_lo!$N$5:$O$16,2,0)),AY373,"")),"",IF(AND($I373=Re_lo!$E$5,CA$5=VLOOKUP(Re_lo!$H$5,Re_lo!$N$5:$O$16,2,0)),AY373,""))</f>
        <v/>
      </c>
      <c r="CB373" s="125" t="str">
        <f>IF(ISERR(IF(AND($I373=Re_lo!$E$5,CB$5=VLOOKUP(Re_lo!$H$5,Re_lo!$N$5:$O$16,2,0)),AZ373,"")),"",IF(AND($I373=Re_lo!$E$5,CB$5=VLOOKUP(Re_lo!$H$5,Re_lo!$N$5:$O$16,2,0)),AZ373,""))</f>
        <v/>
      </c>
      <c r="CC373" s="125" t="str">
        <f>IF(ISERR(IF(AND($I373=Re_lo!$E$5,CC$5=VLOOKUP(Re_lo!$H$5,Re_lo!$N$5:$O$16,2,0)),BA373,"")),"",IF(AND($I373=Re_lo!$E$5,CC$5=VLOOKUP(Re_lo!$H$5,Re_lo!$N$5:$O$16,2,0)),BA373,""))</f>
        <v/>
      </c>
      <c r="CD373" s="125" t="str">
        <f>IF(ISERR(IF(AND($I373=Re_lo!$E$5,CD$5=VLOOKUP(Re_lo!$H$5,Re_lo!$N$5:$O$16,2,0)),BB373,"")),"",IF(AND($I373=Re_lo!$E$5,CD$5=VLOOKUP(Re_lo!$H$5,Re_lo!$N$5:$O$16,2,0)),BB373,""))</f>
        <v/>
      </c>
      <c r="CF373" s="125" t="str">
        <f>IF($C373="","",COUNTIFS(Con_ve!$C$6:$C$1005,$C373,Con_ve!$Q$6:$Q$1005,Cad_cl!CF$5))</f>
        <v/>
      </c>
      <c r="CG373" s="125" t="str">
        <f>IF($C373="","",COUNTIFS(Con_ve!$C$6:$C$1005,$C373,Con_ve!$Q$6:$Q$1005,Cad_cl!CG$5))</f>
        <v/>
      </c>
      <c r="CH373" s="125" t="str">
        <f>IF($C373="","",COUNTIFS(Con_ve!$C$6:$C$1005,$C373,Con_ve!$Q$6:$Q$1005,Cad_cl!CH$5))</f>
        <v/>
      </c>
      <c r="CI373" s="125" t="str">
        <f>IF($C373="","",COUNTIFS(Con_ve!$C$6:$C$1005,$C373,Con_ve!$Q$6:$Q$1005,Cad_cl!CI$5))</f>
        <v/>
      </c>
      <c r="CJ373" s="125" t="str">
        <f>IF($C373="","",COUNTIFS(Con_ve!$C$6:$C$1005,$C373,Con_ve!$Q$6:$Q$1005,Cad_cl!CJ$5))</f>
        <v/>
      </c>
      <c r="CK373" s="125" t="str">
        <f>IF($C373="","",COUNTIFS(Con_ve!$C$6:$C$1005,$C373,Con_ve!$Q$6:$Q$1005,Cad_cl!CK$5))</f>
        <v/>
      </c>
      <c r="CL373" s="125" t="str">
        <f>IF($C373="","",COUNTIFS(Con_ve!$C$6:$C$1005,$C373,Con_ve!$Q$6:$Q$1005,Cad_cl!CL$5))</f>
        <v/>
      </c>
      <c r="CM373" s="125" t="str">
        <f>IF($C373="","",COUNTIFS(Con_ve!$C$6:$C$1005,$C373,Con_ve!$Q$6:$Q$1005,Cad_cl!CM$5))</f>
        <v/>
      </c>
      <c r="CN373" s="125" t="str">
        <f>IF($C373="","",COUNTIFS(Con_ve!$C$6:$C$1005,$C373,Con_ve!$Q$6:$Q$1005,Cad_cl!CN$5))</f>
        <v/>
      </c>
      <c r="CO373" s="125" t="str">
        <f>IF($C373="","",COUNTIFS(Con_ve!$C$6:$C$1005,$C373,Con_ve!$Q$6:$Q$1005,Cad_cl!CO$5))</f>
        <v/>
      </c>
      <c r="CP373" s="125" t="str">
        <f>IF($C373="","",COUNTIFS(Con_ve!$C$6:$C$1005,$C373,Con_ve!$Q$6:$Q$1005,Cad_cl!CP$5))</f>
        <v/>
      </c>
      <c r="CQ373" s="125" t="str">
        <f>IF($C373="","",COUNTIFS(Con_ve!$C$6:$C$1005,$C373,Con_ve!$Q$6:$Q$1005,Cad_cl!CQ$5))</f>
        <v/>
      </c>
      <c r="CR373" s="125">
        <f t="shared" si="17"/>
        <v>0</v>
      </c>
    </row>
    <row r="374" spans="3:96" ht="30" customHeight="1">
      <c r="C374" s="153"/>
      <c r="D374" s="153"/>
      <c r="E374" s="154"/>
      <c r="F374" s="153"/>
      <c r="G374" s="155"/>
      <c r="H374" s="153"/>
      <c r="I374" s="153"/>
      <c r="J374" s="132" t="s">
        <v>309</v>
      </c>
      <c r="K374" s="133" t="s">
        <v>309</v>
      </c>
      <c r="L374" s="153"/>
      <c r="M374" s="153"/>
      <c r="N374" s="153"/>
      <c r="O374" s="153"/>
      <c r="P374" s="153"/>
      <c r="Q374" s="153"/>
      <c r="AP374" s="134" t="str">
        <f>IF(ISERR(IF($C374="","",SUMIFS(Con_ve!$F$6:$F$1005,Con_ve!$C$6:$C$1005,$C374,Con_ve!$I$6:$I$1005,"Fechada",Con_ve!$Q$6:$Q$1005,Cad_cl!AP$5))),"",IF($C374="","",SUMIFS(Con_ve!$F$6:$F$1005,Con_ve!$C$6:$C$1005,$C374,Con_ve!$I$6:$I$1005,"Fechada",Con_ve!$Q$6:$Q$1005,Cad_cl!AP$5)))</f>
        <v/>
      </c>
      <c r="AQ374" s="134" t="str">
        <f>IF(ISERR(IF($C374="","",SUMIFS(Con_ve!$F$6:$F$1005,Con_ve!$C$6:$C$1005,$C374,Con_ve!$I$6:$I$1005,"Fechada",Con_ve!$Q$6:$Q$1005,Cad_cl!AQ$5))),"",IF($C374="","",SUMIFS(Con_ve!$F$6:$F$1005,Con_ve!$C$6:$C$1005,$C374,Con_ve!$I$6:$I$1005,"Fechada",Con_ve!$Q$6:$Q$1005,Cad_cl!AQ$5)))</f>
        <v/>
      </c>
      <c r="AR374" s="134" t="str">
        <f>IF(ISERR(IF($C374="","",SUMIFS(Con_ve!$F$6:$F$1005,Con_ve!$C$6:$C$1005,$C374,Con_ve!$I$6:$I$1005,"Fechada",Con_ve!$Q$6:$Q$1005,Cad_cl!AR$5))),"",IF($C374="","",SUMIFS(Con_ve!$F$6:$F$1005,Con_ve!$C$6:$C$1005,$C374,Con_ve!$I$6:$I$1005,"Fechada",Con_ve!$Q$6:$Q$1005,Cad_cl!AR$5)))</f>
        <v/>
      </c>
      <c r="AS374" s="134" t="str">
        <f>IF(ISERR(IF($C374="","",SUMIFS(Con_ve!$F$6:$F$1005,Con_ve!$C$6:$C$1005,$C374,Con_ve!$I$6:$I$1005,"Fechada",Con_ve!$Q$6:$Q$1005,Cad_cl!AS$5))),"",IF($C374="","",SUMIFS(Con_ve!$F$6:$F$1005,Con_ve!$C$6:$C$1005,$C374,Con_ve!$I$6:$I$1005,"Fechada",Con_ve!$Q$6:$Q$1005,Cad_cl!AS$5)))</f>
        <v/>
      </c>
      <c r="AT374" s="134" t="str">
        <f>IF(ISERR(IF($C374="","",SUMIFS(Con_ve!$F$6:$F$1005,Con_ve!$C$6:$C$1005,$C374,Con_ve!$I$6:$I$1005,"Fechada",Con_ve!$Q$6:$Q$1005,Cad_cl!AT$5))),"",IF($C374="","",SUMIFS(Con_ve!$F$6:$F$1005,Con_ve!$C$6:$C$1005,$C374,Con_ve!$I$6:$I$1005,"Fechada",Con_ve!$Q$6:$Q$1005,Cad_cl!AT$5)))</f>
        <v/>
      </c>
      <c r="AU374" s="134" t="str">
        <f>IF(ISERR(IF($C374="","",SUMIFS(Con_ve!$F$6:$F$1005,Con_ve!$C$6:$C$1005,$C374,Con_ve!$I$6:$I$1005,"Fechada",Con_ve!$Q$6:$Q$1005,Cad_cl!AU$5))),"",IF($C374="","",SUMIFS(Con_ve!$F$6:$F$1005,Con_ve!$C$6:$C$1005,$C374,Con_ve!$I$6:$I$1005,"Fechada",Con_ve!$Q$6:$Q$1005,Cad_cl!AU$5)))</f>
        <v/>
      </c>
      <c r="AV374" s="134" t="str">
        <f>IF(ISERR(IF($C374="","",SUMIFS(Con_ve!$F$6:$F$1005,Con_ve!$C$6:$C$1005,$C374,Con_ve!$I$6:$I$1005,"Fechada",Con_ve!$Q$6:$Q$1005,Cad_cl!AV$5))),"",IF($C374="","",SUMIFS(Con_ve!$F$6:$F$1005,Con_ve!$C$6:$C$1005,$C374,Con_ve!$I$6:$I$1005,"Fechada",Con_ve!$Q$6:$Q$1005,Cad_cl!AV$5)))</f>
        <v/>
      </c>
      <c r="AW374" s="134" t="str">
        <f>IF(ISERR(IF($C374="","",SUMIFS(Con_ve!$F$6:$F$1005,Con_ve!$C$6:$C$1005,$C374,Con_ve!$I$6:$I$1005,"Fechada",Con_ve!$Q$6:$Q$1005,Cad_cl!AW$5))),"",IF($C374="","",SUMIFS(Con_ve!$F$6:$F$1005,Con_ve!$C$6:$C$1005,$C374,Con_ve!$I$6:$I$1005,"Fechada",Con_ve!$Q$6:$Q$1005,Cad_cl!AW$5)))</f>
        <v/>
      </c>
      <c r="AX374" s="134" t="str">
        <f>IF(ISERR(IF($C374="","",SUMIFS(Con_ve!$F$6:$F$1005,Con_ve!$C$6:$C$1005,$C374,Con_ve!$I$6:$I$1005,"Fechada",Con_ve!$Q$6:$Q$1005,Cad_cl!AX$5))),"",IF($C374="","",SUMIFS(Con_ve!$F$6:$F$1005,Con_ve!$C$6:$C$1005,$C374,Con_ve!$I$6:$I$1005,"Fechada",Con_ve!$Q$6:$Q$1005,Cad_cl!AX$5)))</f>
        <v/>
      </c>
      <c r="AY374" s="134" t="str">
        <f>IF(ISERR(IF($C374="","",SUMIFS(Con_ve!$F$6:$F$1005,Con_ve!$C$6:$C$1005,$C374,Con_ve!$I$6:$I$1005,"Fechada",Con_ve!$Q$6:$Q$1005,Cad_cl!AY$5))),"",IF($C374="","",SUMIFS(Con_ve!$F$6:$F$1005,Con_ve!$C$6:$C$1005,$C374,Con_ve!$I$6:$I$1005,"Fechada",Con_ve!$Q$6:$Q$1005,Cad_cl!AY$5)))</f>
        <v/>
      </c>
      <c r="AZ374" s="134" t="str">
        <f>IF(ISERR(IF($C374="","",SUMIFS(Con_ve!$F$6:$F$1005,Con_ve!$C$6:$C$1005,$C374,Con_ve!$I$6:$I$1005,"Fechada",Con_ve!$Q$6:$Q$1005,Cad_cl!AZ$5))),"",IF($C374="","",SUMIFS(Con_ve!$F$6:$F$1005,Con_ve!$C$6:$C$1005,$C374,Con_ve!$I$6:$I$1005,"Fechada",Con_ve!$Q$6:$Q$1005,Cad_cl!AZ$5)))</f>
        <v/>
      </c>
      <c r="BA374" s="134" t="str">
        <f>IF(ISERR(IF($C374="","",SUMIFS(Con_ve!$F$6:$F$1005,Con_ve!$C$6:$C$1005,$C374,Con_ve!$I$6:$I$1005,"Fechada",Con_ve!$Q$6:$Q$1005,Cad_cl!BA$5))),"",IF($C374="","",SUMIFS(Con_ve!$F$6:$F$1005,Con_ve!$C$6:$C$1005,$C374,Con_ve!$I$6:$I$1005,"Fechada",Con_ve!$Q$6:$Q$1005,Cad_cl!BA$5)))</f>
        <v/>
      </c>
      <c r="BB374" s="134">
        <f t="shared" si="15"/>
        <v>0</v>
      </c>
      <c r="BD374" s="134" t="str">
        <f>IF(ISERR(IF($C374="","",SUMIFS(Con_ve!$F$6:$F$1005,Con_ve!$C$6:$C$1005,$C374,Con_ve!$I$6:$I$1005,"Em negociação",Con_ve!$Q$6:$Q$1005,Cad_cl!BD$5))),"",IF($C374="","",SUMIFS(Con_ve!$F$6:$F$1005,Con_ve!$C$6:$C$1005,$C374,Con_ve!$I$6:$I$1005,"Em negociação",Con_ve!$Q$6:$Q$1005,Cad_cl!BD$5)))</f>
        <v/>
      </c>
      <c r="BE374" s="134" t="str">
        <f>IF(ISERR(IF($C374="","",SUMIFS(Con_ve!$F$6:$F$1005,Con_ve!$C$6:$C$1005,$C374,Con_ve!$I$6:$I$1005,"Em negociação",Con_ve!$Q$6:$Q$1005,Cad_cl!BE$5))),"",IF($C374="","",SUMIFS(Con_ve!$F$6:$F$1005,Con_ve!$C$6:$C$1005,$C374,Con_ve!$I$6:$I$1005,"Em negociação",Con_ve!$Q$6:$Q$1005,Cad_cl!BE$5)))</f>
        <v/>
      </c>
      <c r="BF374" s="134" t="str">
        <f>IF(ISERR(IF($C374="","",SUMIFS(Con_ve!$F$6:$F$1005,Con_ve!$C$6:$C$1005,$C374,Con_ve!$I$6:$I$1005,"Em negociação",Con_ve!$Q$6:$Q$1005,Cad_cl!BF$5))),"",IF($C374="","",SUMIFS(Con_ve!$F$6:$F$1005,Con_ve!$C$6:$C$1005,$C374,Con_ve!$I$6:$I$1005,"Em negociação",Con_ve!$Q$6:$Q$1005,Cad_cl!BF$5)))</f>
        <v/>
      </c>
      <c r="BG374" s="134" t="str">
        <f>IF(ISERR(IF($C374="","",SUMIFS(Con_ve!$F$6:$F$1005,Con_ve!$C$6:$C$1005,$C374,Con_ve!$I$6:$I$1005,"Em negociação",Con_ve!$Q$6:$Q$1005,Cad_cl!BG$5))),"",IF($C374="","",SUMIFS(Con_ve!$F$6:$F$1005,Con_ve!$C$6:$C$1005,$C374,Con_ve!$I$6:$I$1005,"Em negociação",Con_ve!$Q$6:$Q$1005,Cad_cl!BG$5)))</f>
        <v/>
      </c>
      <c r="BH374" s="134" t="str">
        <f>IF(ISERR(IF($C374="","",SUMIFS(Con_ve!$F$6:$F$1005,Con_ve!$C$6:$C$1005,$C374,Con_ve!$I$6:$I$1005,"Em negociação",Con_ve!$Q$6:$Q$1005,Cad_cl!BH$5))),"",IF($C374="","",SUMIFS(Con_ve!$F$6:$F$1005,Con_ve!$C$6:$C$1005,$C374,Con_ve!$I$6:$I$1005,"Em negociação",Con_ve!$Q$6:$Q$1005,Cad_cl!BH$5)))</f>
        <v/>
      </c>
      <c r="BI374" s="134" t="str">
        <f>IF(ISERR(IF($C374="","",SUMIFS(Con_ve!$F$6:$F$1005,Con_ve!$C$6:$C$1005,$C374,Con_ve!$I$6:$I$1005,"Em negociação",Con_ve!$Q$6:$Q$1005,Cad_cl!BI$5))),"",IF($C374="","",SUMIFS(Con_ve!$F$6:$F$1005,Con_ve!$C$6:$C$1005,$C374,Con_ve!$I$6:$I$1005,"Em negociação",Con_ve!$Q$6:$Q$1005,Cad_cl!BI$5)))</f>
        <v/>
      </c>
      <c r="BJ374" s="134" t="str">
        <f>IF(ISERR(IF($C374="","",SUMIFS(Con_ve!$F$6:$F$1005,Con_ve!$C$6:$C$1005,$C374,Con_ve!$I$6:$I$1005,"Em negociação",Con_ve!$Q$6:$Q$1005,Cad_cl!BJ$5))),"",IF($C374="","",SUMIFS(Con_ve!$F$6:$F$1005,Con_ve!$C$6:$C$1005,$C374,Con_ve!$I$6:$I$1005,"Em negociação",Con_ve!$Q$6:$Q$1005,Cad_cl!BJ$5)))</f>
        <v/>
      </c>
      <c r="BK374" s="134" t="str">
        <f>IF(ISERR(IF($C374="","",SUMIFS(Con_ve!$F$6:$F$1005,Con_ve!$C$6:$C$1005,$C374,Con_ve!$I$6:$I$1005,"Em negociação",Con_ve!$Q$6:$Q$1005,Cad_cl!BK$5))),"",IF($C374="","",SUMIFS(Con_ve!$F$6:$F$1005,Con_ve!$C$6:$C$1005,$C374,Con_ve!$I$6:$I$1005,"Em negociação",Con_ve!$Q$6:$Q$1005,Cad_cl!BK$5)))</f>
        <v/>
      </c>
      <c r="BL374" s="134" t="str">
        <f>IF(ISERR(IF($C374="","",SUMIFS(Con_ve!$F$6:$F$1005,Con_ve!$C$6:$C$1005,$C374,Con_ve!$I$6:$I$1005,"Em negociação",Con_ve!$Q$6:$Q$1005,Cad_cl!BL$5))),"",IF($C374="","",SUMIFS(Con_ve!$F$6:$F$1005,Con_ve!$C$6:$C$1005,$C374,Con_ve!$I$6:$I$1005,"Em negociação",Con_ve!$Q$6:$Q$1005,Cad_cl!BL$5)))</f>
        <v/>
      </c>
      <c r="BM374" s="134" t="str">
        <f>IF(ISERR(IF($C374="","",SUMIFS(Con_ve!$F$6:$F$1005,Con_ve!$C$6:$C$1005,$C374,Con_ve!$I$6:$I$1005,"Em negociação",Con_ve!$Q$6:$Q$1005,Cad_cl!BM$5))),"",IF($C374="","",SUMIFS(Con_ve!$F$6:$F$1005,Con_ve!$C$6:$C$1005,$C374,Con_ve!$I$6:$I$1005,"Em negociação",Con_ve!$Q$6:$Q$1005,Cad_cl!BM$5)))</f>
        <v/>
      </c>
      <c r="BN374" s="134" t="str">
        <f>IF(ISERR(IF($C374="","",SUMIFS(Con_ve!$F$6:$F$1005,Con_ve!$C$6:$C$1005,$C374,Con_ve!$I$6:$I$1005,"Em negociação",Con_ve!$Q$6:$Q$1005,Cad_cl!BN$5))),"",IF($C374="","",SUMIFS(Con_ve!$F$6:$F$1005,Con_ve!$C$6:$C$1005,$C374,Con_ve!$I$6:$I$1005,"Em negociação",Con_ve!$Q$6:$Q$1005,Cad_cl!BN$5)))</f>
        <v/>
      </c>
      <c r="BO374" s="134" t="str">
        <f>IF(ISERR(IF($C374="","",SUMIFS(Con_ve!$F$6:$F$1005,Con_ve!$C$6:$C$1005,$C374,Con_ve!$I$6:$I$1005,"Em negociação",Con_ve!$Q$6:$Q$1005,Cad_cl!BO$5))),"",IF($C374="","",SUMIFS(Con_ve!$F$6:$F$1005,Con_ve!$C$6:$C$1005,$C374,Con_ve!$I$6:$I$1005,"Em negociação",Con_ve!$Q$6:$Q$1005,Cad_cl!BO$5)))</f>
        <v/>
      </c>
      <c r="BP374" s="134">
        <f t="shared" si="16"/>
        <v>0</v>
      </c>
      <c r="BR374" s="125" t="str">
        <f>IF(ISERR(IF(AND($I374=Re_lo!$E$5,BR$5=VLOOKUP(Re_lo!$H$5,Re_lo!$N$5:$O$16,2,0)),AP374,"")),"",IF(AND($I374=Re_lo!$E$5,BR$5=VLOOKUP(Re_lo!$H$5,Re_lo!$N$5:$O$16,2,0)),AP374,""))</f>
        <v/>
      </c>
      <c r="BS374" s="125" t="str">
        <f>IF(ISERR(IF(AND($I374=Re_lo!$E$5,BS$5=VLOOKUP(Re_lo!$H$5,Re_lo!$N$5:$O$16,2,0)),AQ374,"")),"",IF(AND($I374=Re_lo!$E$5,BS$5=VLOOKUP(Re_lo!$H$5,Re_lo!$N$5:$O$16,2,0)),AQ374,""))</f>
        <v/>
      </c>
      <c r="BT374" s="125" t="str">
        <f>IF(ISERR(IF(AND($I374=Re_lo!$E$5,BT$5=VLOOKUP(Re_lo!$H$5,Re_lo!$N$5:$O$16,2,0)),AR374,"")),"",IF(AND($I374=Re_lo!$E$5,BT$5=VLOOKUP(Re_lo!$H$5,Re_lo!$N$5:$O$16,2,0)),AR374,""))</f>
        <v/>
      </c>
      <c r="BU374" s="125" t="str">
        <f>IF(ISERR(IF(AND($I374=Re_lo!$E$5,BU$5=VLOOKUP(Re_lo!$H$5,Re_lo!$N$5:$O$16,2,0)),AS374,"")),"",IF(AND($I374=Re_lo!$E$5,BU$5=VLOOKUP(Re_lo!$H$5,Re_lo!$N$5:$O$16,2,0)),AS374,""))</f>
        <v/>
      </c>
      <c r="BV374" s="125" t="str">
        <f>IF(ISERR(IF(AND($I374=Re_lo!$E$5,BV$5=VLOOKUP(Re_lo!$H$5,Re_lo!$N$5:$O$16,2,0)),AT374,"")),"",IF(AND($I374=Re_lo!$E$5,BV$5=VLOOKUP(Re_lo!$H$5,Re_lo!$N$5:$O$16,2,0)),AT374,""))</f>
        <v/>
      </c>
      <c r="BW374" s="125" t="str">
        <f>IF(ISERR(IF(AND($I374=Re_lo!$E$5,BW$5=VLOOKUP(Re_lo!$H$5,Re_lo!$N$5:$O$16,2,0)),AU374,"")),"",IF(AND($I374=Re_lo!$E$5,BW$5=VLOOKUP(Re_lo!$H$5,Re_lo!$N$5:$O$16,2,0)),AU374,""))</f>
        <v/>
      </c>
      <c r="BX374" s="125" t="str">
        <f>IF(ISERR(IF(AND($I374=Re_lo!$E$5,BX$5=VLOOKUP(Re_lo!$H$5,Re_lo!$N$5:$O$16,2,0)),AV374,"")),"",IF(AND($I374=Re_lo!$E$5,BX$5=VLOOKUP(Re_lo!$H$5,Re_lo!$N$5:$O$16,2,0)),AV374,""))</f>
        <v/>
      </c>
      <c r="BY374" s="125" t="str">
        <f>IF(ISERR(IF(AND($I374=Re_lo!$E$5,BY$5=VLOOKUP(Re_lo!$H$5,Re_lo!$N$5:$O$16,2,0)),AW374,"")),"",IF(AND($I374=Re_lo!$E$5,BY$5=VLOOKUP(Re_lo!$H$5,Re_lo!$N$5:$O$16,2,0)),AW374,""))</f>
        <v/>
      </c>
      <c r="BZ374" s="125" t="str">
        <f>IF(ISERR(IF(AND($I374=Re_lo!$E$5,BZ$5=VLOOKUP(Re_lo!$H$5,Re_lo!$N$5:$O$16,2,0)),AX374,"")),"",IF(AND($I374=Re_lo!$E$5,BZ$5=VLOOKUP(Re_lo!$H$5,Re_lo!$N$5:$O$16,2,0)),AX374,""))</f>
        <v/>
      </c>
      <c r="CA374" s="125" t="str">
        <f>IF(ISERR(IF(AND($I374=Re_lo!$E$5,CA$5=VLOOKUP(Re_lo!$H$5,Re_lo!$N$5:$O$16,2,0)),AY374,"")),"",IF(AND($I374=Re_lo!$E$5,CA$5=VLOOKUP(Re_lo!$H$5,Re_lo!$N$5:$O$16,2,0)),AY374,""))</f>
        <v/>
      </c>
      <c r="CB374" s="125" t="str">
        <f>IF(ISERR(IF(AND($I374=Re_lo!$E$5,CB$5=VLOOKUP(Re_lo!$H$5,Re_lo!$N$5:$O$16,2,0)),AZ374,"")),"",IF(AND($I374=Re_lo!$E$5,CB$5=VLOOKUP(Re_lo!$H$5,Re_lo!$N$5:$O$16,2,0)),AZ374,""))</f>
        <v/>
      </c>
      <c r="CC374" s="125" t="str">
        <f>IF(ISERR(IF(AND($I374=Re_lo!$E$5,CC$5=VLOOKUP(Re_lo!$H$5,Re_lo!$N$5:$O$16,2,0)),BA374,"")),"",IF(AND($I374=Re_lo!$E$5,CC$5=VLOOKUP(Re_lo!$H$5,Re_lo!$N$5:$O$16,2,0)),BA374,""))</f>
        <v/>
      </c>
      <c r="CD374" s="125" t="str">
        <f>IF(ISERR(IF(AND($I374=Re_lo!$E$5,CD$5=VLOOKUP(Re_lo!$H$5,Re_lo!$N$5:$O$16,2,0)),BB374,"")),"",IF(AND($I374=Re_lo!$E$5,CD$5=VLOOKUP(Re_lo!$H$5,Re_lo!$N$5:$O$16,2,0)),BB374,""))</f>
        <v/>
      </c>
      <c r="CF374" s="125" t="str">
        <f>IF($C374="","",COUNTIFS(Con_ve!$C$6:$C$1005,$C374,Con_ve!$Q$6:$Q$1005,Cad_cl!CF$5))</f>
        <v/>
      </c>
      <c r="CG374" s="125" t="str">
        <f>IF($C374="","",COUNTIFS(Con_ve!$C$6:$C$1005,$C374,Con_ve!$Q$6:$Q$1005,Cad_cl!CG$5))</f>
        <v/>
      </c>
      <c r="CH374" s="125" t="str">
        <f>IF($C374="","",COUNTIFS(Con_ve!$C$6:$C$1005,$C374,Con_ve!$Q$6:$Q$1005,Cad_cl!CH$5))</f>
        <v/>
      </c>
      <c r="CI374" s="125" t="str">
        <f>IF($C374="","",COUNTIFS(Con_ve!$C$6:$C$1005,$C374,Con_ve!$Q$6:$Q$1005,Cad_cl!CI$5))</f>
        <v/>
      </c>
      <c r="CJ374" s="125" t="str">
        <f>IF($C374="","",COUNTIFS(Con_ve!$C$6:$C$1005,$C374,Con_ve!$Q$6:$Q$1005,Cad_cl!CJ$5))</f>
        <v/>
      </c>
      <c r="CK374" s="125" t="str">
        <f>IF($C374="","",COUNTIFS(Con_ve!$C$6:$C$1005,$C374,Con_ve!$Q$6:$Q$1005,Cad_cl!CK$5))</f>
        <v/>
      </c>
      <c r="CL374" s="125" t="str">
        <f>IF($C374="","",COUNTIFS(Con_ve!$C$6:$C$1005,$C374,Con_ve!$Q$6:$Q$1005,Cad_cl!CL$5))</f>
        <v/>
      </c>
      <c r="CM374" s="125" t="str">
        <f>IF($C374="","",COUNTIFS(Con_ve!$C$6:$C$1005,$C374,Con_ve!$Q$6:$Q$1005,Cad_cl!CM$5))</f>
        <v/>
      </c>
      <c r="CN374" s="125" t="str">
        <f>IF($C374="","",COUNTIFS(Con_ve!$C$6:$C$1005,$C374,Con_ve!$Q$6:$Q$1005,Cad_cl!CN$5))</f>
        <v/>
      </c>
      <c r="CO374" s="125" t="str">
        <f>IF($C374="","",COUNTIFS(Con_ve!$C$6:$C$1005,$C374,Con_ve!$Q$6:$Q$1005,Cad_cl!CO$5))</f>
        <v/>
      </c>
      <c r="CP374" s="125" t="str">
        <f>IF($C374="","",COUNTIFS(Con_ve!$C$6:$C$1005,$C374,Con_ve!$Q$6:$Q$1005,Cad_cl!CP$5))</f>
        <v/>
      </c>
      <c r="CQ374" s="125" t="str">
        <f>IF($C374="","",COUNTIFS(Con_ve!$C$6:$C$1005,$C374,Con_ve!$Q$6:$Q$1005,Cad_cl!CQ$5))</f>
        <v/>
      </c>
      <c r="CR374" s="125">
        <f t="shared" si="17"/>
        <v>0</v>
      </c>
    </row>
    <row r="375" spans="3:96" ht="30" customHeight="1">
      <c r="C375" s="153"/>
      <c r="D375" s="153"/>
      <c r="E375" s="154"/>
      <c r="F375" s="153"/>
      <c r="G375" s="155"/>
      <c r="H375" s="153"/>
      <c r="I375" s="153"/>
      <c r="J375" s="132" t="s">
        <v>309</v>
      </c>
      <c r="K375" s="133" t="s">
        <v>309</v>
      </c>
      <c r="L375" s="153"/>
      <c r="M375" s="153"/>
      <c r="N375" s="153"/>
      <c r="O375" s="153"/>
      <c r="P375" s="153"/>
      <c r="Q375" s="153"/>
      <c r="AP375" s="134" t="str">
        <f>IF(ISERR(IF($C375="","",SUMIFS(Con_ve!$F$6:$F$1005,Con_ve!$C$6:$C$1005,$C375,Con_ve!$I$6:$I$1005,"Fechada",Con_ve!$Q$6:$Q$1005,Cad_cl!AP$5))),"",IF($C375="","",SUMIFS(Con_ve!$F$6:$F$1005,Con_ve!$C$6:$C$1005,$C375,Con_ve!$I$6:$I$1005,"Fechada",Con_ve!$Q$6:$Q$1005,Cad_cl!AP$5)))</f>
        <v/>
      </c>
      <c r="AQ375" s="134" t="str">
        <f>IF(ISERR(IF($C375="","",SUMIFS(Con_ve!$F$6:$F$1005,Con_ve!$C$6:$C$1005,$C375,Con_ve!$I$6:$I$1005,"Fechada",Con_ve!$Q$6:$Q$1005,Cad_cl!AQ$5))),"",IF($C375="","",SUMIFS(Con_ve!$F$6:$F$1005,Con_ve!$C$6:$C$1005,$C375,Con_ve!$I$6:$I$1005,"Fechada",Con_ve!$Q$6:$Q$1005,Cad_cl!AQ$5)))</f>
        <v/>
      </c>
      <c r="AR375" s="134" t="str">
        <f>IF(ISERR(IF($C375="","",SUMIFS(Con_ve!$F$6:$F$1005,Con_ve!$C$6:$C$1005,$C375,Con_ve!$I$6:$I$1005,"Fechada",Con_ve!$Q$6:$Q$1005,Cad_cl!AR$5))),"",IF($C375="","",SUMIFS(Con_ve!$F$6:$F$1005,Con_ve!$C$6:$C$1005,$C375,Con_ve!$I$6:$I$1005,"Fechada",Con_ve!$Q$6:$Q$1005,Cad_cl!AR$5)))</f>
        <v/>
      </c>
      <c r="AS375" s="134" t="str">
        <f>IF(ISERR(IF($C375="","",SUMIFS(Con_ve!$F$6:$F$1005,Con_ve!$C$6:$C$1005,$C375,Con_ve!$I$6:$I$1005,"Fechada",Con_ve!$Q$6:$Q$1005,Cad_cl!AS$5))),"",IF($C375="","",SUMIFS(Con_ve!$F$6:$F$1005,Con_ve!$C$6:$C$1005,$C375,Con_ve!$I$6:$I$1005,"Fechada",Con_ve!$Q$6:$Q$1005,Cad_cl!AS$5)))</f>
        <v/>
      </c>
      <c r="AT375" s="134" t="str">
        <f>IF(ISERR(IF($C375="","",SUMIFS(Con_ve!$F$6:$F$1005,Con_ve!$C$6:$C$1005,$C375,Con_ve!$I$6:$I$1005,"Fechada",Con_ve!$Q$6:$Q$1005,Cad_cl!AT$5))),"",IF($C375="","",SUMIFS(Con_ve!$F$6:$F$1005,Con_ve!$C$6:$C$1005,$C375,Con_ve!$I$6:$I$1005,"Fechada",Con_ve!$Q$6:$Q$1005,Cad_cl!AT$5)))</f>
        <v/>
      </c>
      <c r="AU375" s="134" t="str">
        <f>IF(ISERR(IF($C375="","",SUMIFS(Con_ve!$F$6:$F$1005,Con_ve!$C$6:$C$1005,$C375,Con_ve!$I$6:$I$1005,"Fechada",Con_ve!$Q$6:$Q$1005,Cad_cl!AU$5))),"",IF($C375="","",SUMIFS(Con_ve!$F$6:$F$1005,Con_ve!$C$6:$C$1005,$C375,Con_ve!$I$6:$I$1005,"Fechada",Con_ve!$Q$6:$Q$1005,Cad_cl!AU$5)))</f>
        <v/>
      </c>
      <c r="AV375" s="134" t="str">
        <f>IF(ISERR(IF($C375="","",SUMIFS(Con_ve!$F$6:$F$1005,Con_ve!$C$6:$C$1005,$C375,Con_ve!$I$6:$I$1005,"Fechada",Con_ve!$Q$6:$Q$1005,Cad_cl!AV$5))),"",IF($C375="","",SUMIFS(Con_ve!$F$6:$F$1005,Con_ve!$C$6:$C$1005,$C375,Con_ve!$I$6:$I$1005,"Fechada",Con_ve!$Q$6:$Q$1005,Cad_cl!AV$5)))</f>
        <v/>
      </c>
      <c r="AW375" s="134" t="str">
        <f>IF(ISERR(IF($C375="","",SUMIFS(Con_ve!$F$6:$F$1005,Con_ve!$C$6:$C$1005,$C375,Con_ve!$I$6:$I$1005,"Fechada",Con_ve!$Q$6:$Q$1005,Cad_cl!AW$5))),"",IF($C375="","",SUMIFS(Con_ve!$F$6:$F$1005,Con_ve!$C$6:$C$1005,$C375,Con_ve!$I$6:$I$1005,"Fechada",Con_ve!$Q$6:$Q$1005,Cad_cl!AW$5)))</f>
        <v/>
      </c>
      <c r="AX375" s="134" t="str">
        <f>IF(ISERR(IF($C375="","",SUMIFS(Con_ve!$F$6:$F$1005,Con_ve!$C$6:$C$1005,$C375,Con_ve!$I$6:$I$1005,"Fechada",Con_ve!$Q$6:$Q$1005,Cad_cl!AX$5))),"",IF($C375="","",SUMIFS(Con_ve!$F$6:$F$1005,Con_ve!$C$6:$C$1005,$C375,Con_ve!$I$6:$I$1005,"Fechada",Con_ve!$Q$6:$Q$1005,Cad_cl!AX$5)))</f>
        <v/>
      </c>
      <c r="AY375" s="134" t="str">
        <f>IF(ISERR(IF($C375="","",SUMIFS(Con_ve!$F$6:$F$1005,Con_ve!$C$6:$C$1005,$C375,Con_ve!$I$6:$I$1005,"Fechada",Con_ve!$Q$6:$Q$1005,Cad_cl!AY$5))),"",IF($C375="","",SUMIFS(Con_ve!$F$6:$F$1005,Con_ve!$C$6:$C$1005,$C375,Con_ve!$I$6:$I$1005,"Fechada",Con_ve!$Q$6:$Q$1005,Cad_cl!AY$5)))</f>
        <v/>
      </c>
      <c r="AZ375" s="134" t="str">
        <f>IF(ISERR(IF($C375="","",SUMIFS(Con_ve!$F$6:$F$1005,Con_ve!$C$6:$C$1005,$C375,Con_ve!$I$6:$I$1005,"Fechada",Con_ve!$Q$6:$Q$1005,Cad_cl!AZ$5))),"",IF($C375="","",SUMIFS(Con_ve!$F$6:$F$1005,Con_ve!$C$6:$C$1005,$C375,Con_ve!$I$6:$I$1005,"Fechada",Con_ve!$Q$6:$Q$1005,Cad_cl!AZ$5)))</f>
        <v/>
      </c>
      <c r="BA375" s="134" t="str">
        <f>IF(ISERR(IF($C375="","",SUMIFS(Con_ve!$F$6:$F$1005,Con_ve!$C$6:$C$1005,$C375,Con_ve!$I$6:$I$1005,"Fechada",Con_ve!$Q$6:$Q$1005,Cad_cl!BA$5))),"",IF($C375="","",SUMIFS(Con_ve!$F$6:$F$1005,Con_ve!$C$6:$C$1005,$C375,Con_ve!$I$6:$I$1005,"Fechada",Con_ve!$Q$6:$Q$1005,Cad_cl!BA$5)))</f>
        <v/>
      </c>
      <c r="BB375" s="134">
        <f t="shared" si="15"/>
        <v>0</v>
      </c>
      <c r="BD375" s="134" t="str">
        <f>IF(ISERR(IF($C375="","",SUMIFS(Con_ve!$F$6:$F$1005,Con_ve!$C$6:$C$1005,$C375,Con_ve!$I$6:$I$1005,"Em negociação",Con_ve!$Q$6:$Q$1005,Cad_cl!BD$5))),"",IF($C375="","",SUMIFS(Con_ve!$F$6:$F$1005,Con_ve!$C$6:$C$1005,$C375,Con_ve!$I$6:$I$1005,"Em negociação",Con_ve!$Q$6:$Q$1005,Cad_cl!BD$5)))</f>
        <v/>
      </c>
      <c r="BE375" s="134" t="str">
        <f>IF(ISERR(IF($C375="","",SUMIFS(Con_ve!$F$6:$F$1005,Con_ve!$C$6:$C$1005,$C375,Con_ve!$I$6:$I$1005,"Em negociação",Con_ve!$Q$6:$Q$1005,Cad_cl!BE$5))),"",IF($C375="","",SUMIFS(Con_ve!$F$6:$F$1005,Con_ve!$C$6:$C$1005,$C375,Con_ve!$I$6:$I$1005,"Em negociação",Con_ve!$Q$6:$Q$1005,Cad_cl!BE$5)))</f>
        <v/>
      </c>
      <c r="BF375" s="134" t="str">
        <f>IF(ISERR(IF($C375="","",SUMIFS(Con_ve!$F$6:$F$1005,Con_ve!$C$6:$C$1005,$C375,Con_ve!$I$6:$I$1005,"Em negociação",Con_ve!$Q$6:$Q$1005,Cad_cl!BF$5))),"",IF($C375="","",SUMIFS(Con_ve!$F$6:$F$1005,Con_ve!$C$6:$C$1005,$C375,Con_ve!$I$6:$I$1005,"Em negociação",Con_ve!$Q$6:$Q$1005,Cad_cl!BF$5)))</f>
        <v/>
      </c>
      <c r="BG375" s="134" t="str">
        <f>IF(ISERR(IF($C375="","",SUMIFS(Con_ve!$F$6:$F$1005,Con_ve!$C$6:$C$1005,$C375,Con_ve!$I$6:$I$1005,"Em negociação",Con_ve!$Q$6:$Q$1005,Cad_cl!BG$5))),"",IF($C375="","",SUMIFS(Con_ve!$F$6:$F$1005,Con_ve!$C$6:$C$1005,$C375,Con_ve!$I$6:$I$1005,"Em negociação",Con_ve!$Q$6:$Q$1005,Cad_cl!BG$5)))</f>
        <v/>
      </c>
      <c r="BH375" s="134" t="str">
        <f>IF(ISERR(IF($C375="","",SUMIFS(Con_ve!$F$6:$F$1005,Con_ve!$C$6:$C$1005,$C375,Con_ve!$I$6:$I$1005,"Em negociação",Con_ve!$Q$6:$Q$1005,Cad_cl!BH$5))),"",IF($C375="","",SUMIFS(Con_ve!$F$6:$F$1005,Con_ve!$C$6:$C$1005,$C375,Con_ve!$I$6:$I$1005,"Em negociação",Con_ve!$Q$6:$Q$1005,Cad_cl!BH$5)))</f>
        <v/>
      </c>
      <c r="BI375" s="134" t="str">
        <f>IF(ISERR(IF($C375="","",SUMIFS(Con_ve!$F$6:$F$1005,Con_ve!$C$6:$C$1005,$C375,Con_ve!$I$6:$I$1005,"Em negociação",Con_ve!$Q$6:$Q$1005,Cad_cl!BI$5))),"",IF($C375="","",SUMIFS(Con_ve!$F$6:$F$1005,Con_ve!$C$6:$C$1005,$C375,Con_ve!$I$6:$I$1005,"Em negociação",Con_ve!$Q$6:$Q$1005,Cad_cl!BI$5)))</f>
        <v/>
      </c>
      <c r="BJ375" s="134" t="str">
        <f>IF(ISERR(IF($C375="","",SUMIFS(Con_ve!$F$6:$F$1005,Con_ve!$C$6:$C$1005,$C375,Con_ve!$I$6:$I$1005,"Em negociação",Con_ve!$Q$6:$Q$1005,Cad_cl!BJ$5))),"",IF($C375="","",SUMIFS(Con_ve!$F$6:$F$1005,Con_ve!$C$6:$C$1005,$C375,Con_ve!$I$6:$I$1005,"Em negociação",Con_ve!$Q$6:$Q$1005,Cad_cl!BJ$5)))</f>
        <v/>
      </c>
      <c r="BK375" s="134" t="str">
        <f>IF(ISERR(IF($C375="","",SUMIFS(Con_ve!$F$6:$F$1005,Con_ve!$C$6:$C$1005,$C375,Con_ve!$I$6:$I$1005,"Em negociação",Con_ve!$Q$6:$Q$1005,Cad_cl!BK$5))),"",IF($C375="","",SUMIFS(Con_ve!$F$6:$F$1005,Con_ve!$C$6:$C$1005,$C375,Con_ve!$I$6:$I$1005,"Em negociação",Con_ve!$Q$6:$Q$1005,Cad_cl!BK$5)))</f>
        <v/>
      </c>
      <c r="BL375" s="134" t="str">
        <f>IF(ISERR(IF($C375="","",SUMIFS(Con_ve!$F$6:$F$1005,Con_ve!$C$6:$C$1005,$C375,Con_ve!$I$6:$I$1005,"Em negociação",Con_ve!$Q$6:$Q$1005,Cad_cl!BL$5))),"",IF($C375="","",SUMIFS(Con_ve!$F$6:$F$1005,Con_ve!$C$6:$C$1005,$C375,Con_ve!$I$6:$I$1005,"Em negociação",Con_ve!$Q$6:$Q$1005,Cad_cl!BL$5)))</f>
        <v/>
      </c>
      <c r="BM375" s="134" t="str">
        <f>IF(ISERR(IF($C375="","",SUMIFS(Con_ve!$F$6:$F$1005,Con_ve!$C$6:$C$1005,$C375,Con_ve!$I$6:$I$1005,"Em negociação",Con_ve!$Q$6:$Q$1005,Cad_cl!BM$5))),"",IF($C375="","",SUMIFS(Con_ve!$F$6:$F$1005,Con_ve!$C$6:$C$1005,$C375,Con_ve!$I$6:$I$1005,"Em negociação",Con_ve!$Q$6:$Q$1005,Cad_cl!BM$5)))</f>
        <v/>
      </c>
      <c r="BN375" s="134" t="str">
        <f>IF(ISERR(IF($C375="","",SUMIFS(Con_ve!$F$6:$F$1005,Con_ve!$C$6:$C$1005,$C375,Con_ve!$I$6:$I$1005,"Em negociação",Con_ve!$Q$6:$Q$1005,Cad_cl!BN$5))),"",IF($C375="","",SUMIFS(Con_ve!$F$6:$F$1005,Con_ve!$C$6:$C$1005,$C375,Con_ve!$I$6:$I$1005,"Em negociação",Con_ve!$Q$6:$Q$1005,Cad_cl!BN$5)))</f>
        <v/>
      </c>
      <c r="BO375" s="134" t="str">
        <f>IF(ISERR(IF($C375="","",SUMIFS(Con_ve!$F$6:$F$1005,Con_ve!$C$6:$C$1005,$C375,Con_ve!$I$6:$I$1005,"Em negociação",Con_ve!$Q$6:$Q$1005,Cad_cl!BO$5))),"",IF($C375="","",SUMIFS(Con_ve!$F$6:$F$1005,Con_ve!$C$6:$C$1005,$C375,Con_ve!$I$6:$I$1005,"Em negociação",Con_ve!$Q$6:$Q$1005,Cad_cl!BO$5)))</f>
        <v/>
      </c>
      <c r="BP375" s="134">
        <f t="shared" si="16"/>
        <v>0</v>
      </c>
      <c r="BR375" s="125" t="str">
        <f>IF(ISERR(IF(AND($I375=Re_lo!$E$5,BR$5=VLOOKUP(Re_lo!$H$5,Re_lo!$N$5:$O$16,2,0)),AP375,"")),"",IF(AND($I375=Re_lo!$E$5,BR$5=VLOOKUP(Re_lo!$H$5,Re_lo!$N$5:$O$16,2,0)),AP375,""))</f>
        <v/>
      </c>
      <c r="BS375" s="125" t="str">
        <f>IF(ISERR(IF(AND($I375=Re_lo!$E$5,BS$5=VLOOKUP(Re_lo!$H$5,Re_lo!$N$5:$O$16,2,0)),AQ375,"")),"",IF(AND($I375=Re_lo!$E$5,BS$5=VLOOKUP(Re_lo!$H$5,Re_lo!$N$5:$O$16,2,0)),AQ375,""))</f>
        <v/>
      </c>
      <c r="BT375" s="125" t="str">
        <f>IF(ISERR(IF(AND($I375=Re_lo!$E$5,BT$5=VLOOKUP(Re_lo!$H$5,Re_lo!$N$5:$O$16,2,0)),AR375,"")),"",IF(AND($I375=Re_lo!$E$5,BT$5=VLOOKUP(Re_lo!$H$5,Re_lo!$N$5:$O$16,2,0)),AR375,""))</f>
        <v/>
      </c>
      <c r="BU375" s="125" t="str">
        <f>IF(ISERR(IF(AND($I375=Re_lo!$E$5,BU$5=VLOOKUP(Re_lo!$H$5,Re_lo!$N$5:$O$16,2,0)),AS375,"")),"",IF(AND($I375=Re_lo!$E$5,BU$5=VLOOKUP(Re_lo!$H$5,Re_lo!$N$5:$O$16,2,0)),AS375,""))</f>
        <v/>
      </c>
      <c r="BV375" s="125" t="str">
        <f>IF(ISERR(IF(AND($I375=Re_lo!$E$5,BV$5=VLOOKUP(Re_lo!$H$5,Re_lo!$N$5:$O$16,2,0)),AT375,"")),"",IF(AND($I375=Re_lo!$E$5,BV$5=VLOOKUP(Re_lo!$H$5,Re_lo!$N$5:$O$16,2,0)),AT375,""))</f>
        <v/>
      </c>
      <c r="BW375" s="125" t="str">
        <f>IF(ISERR(IF(AND($I375=Re_lo!$E$5,BW$5=VLOOKUP(Re_lo!$H$5,Re_lo!$N$5:$O$16,2,0)),AU375,"")),"",IF(AND($I375=Re_lo!$E$5,BW$5=VLOOKUP(Re_lo!$H$5,Re_lo!$N$5:$O$16,2,0)),AU375,""))</f>
        <v/>
      </c>
      <c r="BX375" s="125" t="str">
        <f>IF(ISERR(IF(AND($I375=Re_lo!$E$5,BX$5=VLOOKUP(Re_lo!$H$5,Re_lo!$N$5:$O$16,2,0)),AV375,"")),"",IF(AND($I375=Re_lo!$E$5,BX$5=VLOOKUP(Re_lo!$H$5,Re_lo!$N$5:$O$16,2,0)),AV375,""))</f>
        <v/>
      </c>
      <c r="BY375" s="125" t="str">
        <f>IF(ISERR(IF(AND($I375=Re_lo!$E$5,BY$5=VLOOKUP(Re_lo!$H$5,Re_lo!$N$5:$O$16,2,0)),AW375,"")),"",IF(AND($I375=Re_lo!$E$5,BY$5=VLOOKUP(Re_lo!$H$5,Re_lo!$N$5:$O$16,2,0)),AW375,""))</f>
        <v/>
      </c>
      <c r="BZ375" s="125" t="str">
        <f>IF(ISERR(IF(AND($I375=Re_lo!$E$5,BZ$5=VLOOKUP(Re_lo!$H$5,Re_lo!$N$5:$O$16,2,0)),AX375,"")),"",IF(AND($I375=Re_lo!$E$5,BZ$5=VLOOKUP(Re_lo!$H$5,Re_lo!$N$5:$O$16,2,0)),AX375,""))</f>
        <v/>
      </c>
      <c r="CA375" s="125" t="str">
        <f>IF(ISERR(IF(AND($I375=Re_lo!$E$5,CA$5=VLOOKUP(Re_lo!$H$5,Re_lo!$N$5:$O$16,2,0)),AY375,"")),"",IF(AND($I375=Re_lo!$E$5,CA$5=VLOOKUP(Re_lo!$H$5,Re_lo!$N$5:$O$16,2,0)),AY375,""))</f>
        <v/>
      </c>
      <c r="CB375" s="125" t="str">
        <f>IF(ISERR(IF(AND($I375=Re_lo!$E$5,CB$5=VLOOKUP(Re_lo!$H$5,Re_lo!$N$5:$O$16,2,0)),AZ375,"")),"",IF(AND($I375=Re_lo!$E$5,CB$5=VLOOKUP(Re_lo!$H$5,Re_lo!$N$5:$O$16,2,0)),AZ375,""))</f>
        <v/>
      </c>
      <c r="CC375" s="125" t="str">
        <f>IF(ISERR(IF(AND($I375=Re_lo!$E$5,CC$5=VLOOKUP(Re_lo!$H$5,Re_lo!$N$5:$O$16,2,0)),BA375,"")),"",IF(AND($I375=Re_lo!$E$5,CC$5=VLOOKUP(Re_lo!$H$5,Re_lo!$N$5:$O$16,2,0)),BA375,""))</f>
        <v/>
      </c>
      <c r="CD375" s="125" t="str">
        <f>IF(ISERR(IF(AND($I375=Re_lo!$E$5,CD$5=VLOOKUP(Re_lo!$H$5,Re_lo!$N$5:$O$16,2,0)),BB375,"")),"",IF(AND($I375=Re_lo!$E$5,CD$5=VLOOKUP(Re_lo!$H$5,Re_lo!$N$5:$O$16,2,0)),BB375,""))</f>
        <v/>
      </c>
      <c r="CF375" s="125" t="str">
        <f>IF($C375="","",COUNTIFS(Con_ve!$C$6:$C$1005,$C375,Con_ve!$Q$6:$Q$1005,Cad_cl!CF$5))</f>
        <v/>
      </c>
      <c r="CG375" s="125" t="str">
        <f>IF($C375="","",COUNTIFS(Con_ve!$C$6:$C$1005,$C375,Con_ve!$Q$6:$Q$1005,Cad_cl!CG$5))</f>
        <v/>
      </c>
      <c r="CH375" s="125" t="str">
        <f>IF($C375="","",COUNTIFS(Con_ve!$C$6:$C$1005,$C375,Con_ve!$Q$6:$Q$1005,Cad_cl!CH$5))</f>
        <v/>
      </c>
      <c r="CI375" s="125" t="str">
        <f>IF($C375="","",COUNTIFS(Con_ve!$C$6:$C$1005,$C375,Con_ve!$Q$6:$Q$1005,Cad_cl!CI$5))</f>
        <v/>
      </c>
      <c r="CJ375" s="125" t="str">
        <f>IF($C375="","",COUNTIFS(Con_ve!$C$6:$C$1005,$C375,Con_ve!$Q$6:$Q$1005,Cad_cl!CJ$5))</f>
        <v/>
      </c>
      <c r="CK375" s="125" t="str">
        <f>IF($C375="","",COUNTIFS(Con_ve!$C$6:$C$1005,$C375,Con_ve!$Q$6:$Q$1005,Cad_cl!CK$5))</f>
        <v/>
      </c>
      <c r="CL375" s="125" t="str">
        <f>IF($C375="","",COUNTIFS(Con_ve!$C$6:$C$1005,$C375,Con_ve!$Q$6:$Q$1005,Cad_cl!CL$5))</f>
        <v/>
      </c>
      <c r="CM375" s="125" t="str">
        <f>IF($C375="","",COUNTIFS(Con_ve!$C$6:$C$1005,$C375,Con_ve!$Q$6:$Q$1005,Cad_cl!CM$5))</f>
        <v/>
      </c>
      <c r="CN375" s="125" t="str">
        <f>IF($C375="","",COUNTIFS(Con_ve!$C$6:$C$1005,$C375,Con_ve!$Q$6:$Q$1005,Cad_cl!CN$5))</f>
        <v/>
      </c>
      <c r="CO375" s="125" t="str">
        <f>IF($C375="","",COUNTIFS(Con_ve!$C$6:$C$1005,$C375,Con_ve!$Q$6:$Q$1005,Cad_cl!CO$5))</f>
        <v/>
      </c>
      <c r="CP375" s="125" t="str">
        <f>IF($C375="","",COUNTIFS(Con_ve!$C$6:$C$1005,$C375,Con_ve!$Q$6:$Q$1005,Cad_cl!CP$5))</f>
        <v/>
      </c>
      <c r="CQ375" s="125" t="str">
        <f>IF($C375="","",COUNTIFS(Con_ve!$C$6:$C$1005,$C375,Con_ve!$Q$6:$Q$1005,Cad_cl!CQ$5))</f>
        <v/>
      </c>
      <c r="CR375" s="125">
        <f t="shared" si="17"/>
        <v>0</v>
      </c>
    </row>
    <row r="376" spans="3:96" ht="30" customHeight="1">
      <c r="C376" s="153"/>
      <c r="D376" s="153"/>
      <c r="E376" s="154"/>
      <c r="F376" s="153"/>
      <c r="G376" s="155"/>
      <c r="H376" s="153"/>
      <c r="I376" s="153"/>
      <c r="J376" s="132" t="s">
        <v>309</v>
      </c>
      <c r="K376" s="133" t="s">
        <v>309</v>
      </c>
      <c r="L376" s="153"/>
      <c r="M376" s="153"/>
      <c r="N376" s="153"/>
      <c r="O376" s="153"/>
      <c r="P376" s="153"/>
      <c r="Q376" s="153"/>
      <c r="AP376" s="134" t="str">
        <f>IF(ISERR(IF($C376="","",SUMIFS(Con_ve!$F$6:$F$1005,Con_ve!$C$6:$C$1005,$C376,Con_ve!$I$6:$I$1005,"Fechada",Con_ve!$Q$6:$Q$1005,Cad_cl!AP$5))),"",IF($C376="","",SUMIFS(Con_ve!$F$6:$F$1005,Con_ve!$C$6:$C$1005,$C376,Con_ve!$I$6:$I$1005,"Fechada",Con_ve!$Q$6:$Q$1005,Cad_cl!AP$5)))</f>
        <v/>
      </c>
      <c r="AQ376" s="134" t="str">
        <f>IF(ISERR(IF($C376="","",SUMIFS(Con_ve!$F$6:$F$1005,Con_ve!$C$6:$C$1005,$C376,Con_ve!$I$6:$I$1005,"Fechada",Con_ve!$Q$6:$Q$1005,Cad_cl!AQ$5))),"",IF($C376="","",SUMIFS(Con_ve!$F$6:$F$1005,Con_ve!$C$6:$C$1005,$C376,Con_ve!$I$6:$I$1005,"Fechada",Con_ve!$Q$6:$Q$1005,Cad_cl!AQ$5)))</f>
        <v/>
      </c>
      <c r="AR376" s="134" t="str">
        <f>IF(ISERR(IF($C376="","",SUMIFS(Con_ve!$F$6:$F$1005,Con_ve!$C$6:$C$1005,$C376,Con_ve!$I$6:$I$1005,"Fechada",Con_ve!$Q$6:$Q$1005,Cad_cl!AR$5))),"",IF($C376="","",SUMIFS(Con_ve!$F$6:$F$1005,Con_ve!$C$6:$C$1005,$C376,Con_ve!$I$6:$I$1005,"Fechada",Con_ve!$Q$6:$Q$1005,Cad_cl!AR$5)))</f>
        <v/>
      </c>
      <c r="AS376" s="134" t="str">
        <f>IF(ISERR(IF($C376="","",SUMIFS(Con_ve!$F$6:$F$1005,Con_ve!$C$6:$C$1005,$C376,Con_ve!$I$6:$I$1005,"Fechada",Con_ve!$Q$6:$Q$1005,Cad_cl!AS$5))),"",IF($C376="","",SUMIFS(Con_ve!$F$6:$F$1005,Con_ve!$C$6:$C$1005,$C376,Con_ve!$I$6:$I$1005,"Fechada",Con_ve!$Q$6:$Q$1005,Cad_cl!AS$5)))</f>
        <v/>
      </c>
      <c r="AT376" s="134" t="str">
        <f>IF(ISERR(IF($C376="","",SUMIFS(Con_ve!$F$6:$F$1005,Con_ve!$C$6:$C$1005,$C376,Con_ve!$I$6:$I$1005,"Fechada",Con_ve!$Q$6:$Q$1005,Cad_cl!AT$5))),"",IF($C376="","",SUMIFS(Con_ve!$F$6:$F$1005,Con_ve!$C$6:$C$1005,$C376,Con_ve!$I$6:$I$1005,"Fechada",Con_ve!$Q$6:$Q$1005,Cad_cl!AT$5)))</f>
        <v/>
      </c>
      <c r="AU376" s="134" t="str">
        <f>IF(ISERR(IF($C376="","",SUMIFS(Con_ve!$F$6:$F$1005,Con_ve!$C$6:$C$1005,$C376,Con_ve!$I$6:$I$1005,"Fechada",Con_ve!$Q$6:$Q$1005,Cad_cl!AU$5))),"",IF($C376="","",SUMIFS(Con_ve!$F$6:$F$1005,Con_ve!$C$6:$C$1005,$C376,Con_ve!$I$6:$I$1005,"Fechada",Con_ve!$Q$6:$Q$1005,Cad_cl!AU$5)))</f>
        <v/>
      </c>
      <c r="AV376" s="134" t="str">
        <f>IF(ISERR(IF($C376="","",SUMIFS(Con_ve!$F$6:$F$1005,Con_ve!$C$6:$C$1005,$C376,Con_ve!$I$6:$I$1005,"Fechada",Con_ve!$Q$6:$Q$1005,Cad_cl!AV$5))),"",IF($C376="","",SUMIFS(Con_ve!$F$6:$F$1005,Con_ve!$C$6:$C$1005,$C376,Con_ve!$I$6:$I$1005,"Fechada",Con_ve!$Q$6:$Q$1005,Cad_cl!AV$5)))</f>
        <v/>
      </c>
      <c r="AW376" s="134" t="str">
        <f>IF(ISERR(IF($C376="","",SUMIFS(Con_ve!$F$6:$F$1005,Con_ve!$C$6:$C$1005,$C376,Con_ve!$I$6:$I$1005,"Fechada",Con_ve!$Q$6:$Q$1005,Cad_cl!AW$5))),"",IF($C376="","",SUMIFS(Con_ve!$F$6:$F$1005,Con_ve!$C$6:$C$1005,$C376,Con_ve!$I$6:$I$1005,"Fechada",Con_ve!$Q$6:$Q$1005,Cad_cl!AW$5)))</f>
        <v/>
      </c>
      <c r="AX376" s="134" t="str">
        <f>IF(ISERR(IF($C376="","",SUMIFS(Con_ve!$F$6:$F$1005,Con_ve!$C$6:$C$1005,$C376,Con_ve!$I$6:$I$1005,"Fechada",Con_ve!$Q$6:$Q$1005,Cad_cl!AX$5))),"",IF($C376="","",SUMIFS(Con_ve!$F$6:$F$1005,Con_ve!$C$6:$C$1005,$C376,Con_ve!$I$6:$I$1005,"Fechada",Con_ve!$Q$6:$Q$1005,Cad_cl!AX$5)))</f>
        <v/>
      </c>
      <c r="AY376" s="134" t="str">
        <f>IF(ISERR(IF($C376="","",SUMIFS(Con_ve!$F$6:$F$1005,Con_ve!$C$6:$C$1005,$C376,Con_ve!$I$6:$I$1005,"Fechada",Con_ve!$Q$6:$Q$1005,Cad_cl!AY$5))),"",IF($C376="","",SUMIFS(Con_ve!$F$6:$F$1005,Con_ve!$C$6:$C$1005,$C376,Con_ve!$I$6:$I$1005,"Fechada",Con_ve!$Q$6:$Q$1005,Cad_cl!AY$5)))</f>
        <v/>
      </c>
      <c r="AZ376" s="134" t="str">
        <f>IF(ISERR(IF($C376="","",SUMIFS(Con_ve!$F$6:$F$1005,Con_ve!$C$6:$C$1005,$C376,Con_ve!$I$6:$I$1005,"Fechada",Con_ve!$Q$6:$Q$1005,Cad_cl!AZ$5))),"",IF($C376="","",SUMIFS(Con_ve!$F$6:$F$1005,Con_ve!$C$6:$C$1005,$C376,Con_ve!$I$6:$I$1005,"Fechada",Con_ve!$Q$6:$Q$1005,Cad_cl!AZ$5)))</f>
        <v/>
      </c>
      <c r="BA376" s="134" t="str">
        <f>IF(ISERR(IF($C376="","",SUMIFS(Con_ve!$F$6:$F$1005,Con_ve!$C$6:$C$1005,$C376,Con_ve!$I$6:$I$1005,"Fechada",Con_ve!$Q$6:$Q$1005,Cad_cl!BA$5))),"",IF($C376="","",SUMIFS(Con_ve!$F$6:$F$1005,Con_ve!$C$6:$C$1005,$C376,Con_ve!$I$6:$I$1005,"Fechada",Con_ve!$Q$6:$Q$1005,Cad_cl!BA$5)))</f>
        <v/>
      </c>
      <c r="BB376" s="134">
        <f t="shared" si="15"/>
        <v>0</v>
      </c>
      <c r="BD376" s="134" t="str">
        <f>IF(ISERR(IF($C376="","",SUMIFS(Con_ve!$F$6:$F$1005,Con_ve!$C$6:$C$1005,$C376,Con_ve!$I$6:$I$1005,"Em negociação",Con_ve!$Q$6:$Q$1005,Cad_cl!BD$5))),"",IF($C376="","",SUMIFS(Con_ve!$F$6:$F$1005,Con_ve!$C$6:$C$1005,$C376,Con_ve!$I$6:$I$1005,"Em negociação",Con_ve!$Q$6:$Q$1005,Cad_cl!BD$5)))</f>
        <v/>
      </c>
      <c r="BE376" s="134" t="str">
        <f>IF(ISERR(IF($C376="","",SUMIFS(Con_ve!$F$6:$F$1005,Con_ve!$C$6:$C$1005,$C376,Con_ve!$I$6:$I$1005,"Em negociação",Con_ve!$Q$6:$Q$1005,Cad_cl!BE$5))),"",IF($C376="","",SUMIFS(Con_ve!$F$6:$F$1005,Con_ve!$C$6:$C$1005,$C376,Con_ve!$I$6:$I$1005,"Em negociação",Con_ve!$Q$6:$Q$1005,Cad_cl!BE$5)))</f>
        <v/>
      </c>
      <c r="BF376" s="134" t="str">
        <f>IF(ISERR(IF($C376="","",SUMIFS(Con_ve!$F$6:$F$1005,Con_ve!$C$6:$C$1005,$C376,Con_ve!$I$6:$I$1005,"Em negociação",Con_ve!$Q$6:$Q$1005,Cad_cl!BF$5))),"",IF($C376="","",SUMIFS(Con_ve!$F$6:$F$1005,Con_ve!$C$6:$C$1005,$C376,Con_ve!$I$6:$I$1005,"Em negociação",Con_ve!$Q$6:$Q$1005,Cad_cl!BF$5)))</f>
        <v/>
      </c>
      <c r="BG376" s="134" t="str">
        <f>IF(ISERR(IF($C376="","",SUMIFS(Con_ve!$F$6:$F$1005,Con_ve!$C$6:$C$1005,$C376,Con_ve!$I$6:$I$1005,"Em negociação",Con_ve!$Q$6:$Q$1005,Cad_cl!BG$5))),"",IF($C376="","",SUMIFS(Con_ve!$F$6:$F$1005,Con_ve!$C$6:$C$1005,$C376,Con_ve!$I$6:$I$1005,"Em negociação",Con_ve!$Q$6:$Q$1005,Cad_cl!BG$5)))</f>
        <v/>
      </c>
      <c r="BH376" s="134" t="str">
        <f>IF(ISERR(IF($C376="","",SUMIFS(Con_ve!$F$6:$F$1005,Con_ve!$C$6:$C$1005,$C376,Con_ve!$I$6:$I$1005,"Em negociação",Con_ve!$Q$6:$Q$1005,Cad_cl!BH$5))),"",IF($C376="","",SUMIFS(Con_ve!$F$6:$F$1005,Con_ve!$C$6:$C$1005,$C376,Con_ve!$I$6:$I$1005,"Em negociação",Con_ve!$Q$6:$Q$1005,Cad_cl!BH$5)))</f>
        <v/>
      </c>
      <c r="BI376" s="134" t="str">
        <f>IF(ISERR(IF($C376="","",SUMIFS(Con_ve!$F$6:$F$1005,Con_ve!$C$6:$C$1005,$C376,Con_ve!$I$6:$I$1005,"Em negociação",Con_ve!$Q$6:$Q$1005,Cad_cl!BI$5))),"",IF($C376="","",SUMIFS(Con_ve!$F$6:$F$1005,Con_ve!$C$6:$C$1005,$C376,Con_ve!$I$6:$I$1005,"Em negociação",Con_ve!$Q$6:$Q$1005,Cad_cl!BI$5)))</f>
        <v/>
      </c>
      <c r="BJ376" s="134" t="str">
        <f>IF(ISERR(IF($C376="","",SUMIFS(Con_ve!$F$6:$F$1005,Con_ve!$C$6:$C$1005,$C376,Con_ve!$I$6:$I$1005,"Em negociação",Con_ve!$Q$6:$Q$1005,Cad_cl!BJ$5))),"",IF($C376="","",SUMIFS(Con_ve!$F$6:$F$1005,Con_ve!$C$6:$C$1005,$C376,Con_ve!$I$6:$I$1005,"Em negociação",Con_ve!$Q$6:$Q$1005,Cad_cl!BJ$5)))</f>
        <v/>
      </c>
      <c r="BK376" s="134" t="str">
        <f>IF(ISERR(IF($C376="","",SUMIFS(Con_ve!$F$6:$F$1005,Con_ve!$C$6:$C$1005,$C376,Con_ve!$I$6:$I$1005,"Em negociação",Con_ve!$Q$6:$Q$1005,Cad_cl!BK$5))),"",IF($C376="","",SUMIFS(Con_ve!$F$6:$F$1005,Con_ve!$C$6:$C$1005,$C376,Con_ve!$I$6:$I$1005,"Em negociação",Con_ve!$Q$6:$Q$1005,Cad_cl!BK$5)))</f>
        <v/>
      </c>
      <c r="BL376" s="134" t="str">
        <f>IF(ISERR(IF($C376="","",SUMIFS(Con_ve!$F$6:$F$1005,Con_ve!$C$6:$C$1005,$C376,Con_ve!$I$6:$I$1005,"Em negociação",Con_ve!$Q$6:$Q$1005,Cad_cl!BL$5))),"",IF($C376="","",SUMIFS(Con_ve!$F$6:$F$1005,Con_ve!$C$6:$C$1005,$C376,Con_ve!$I$6:$I$1005,"Em negociação",Con_ve!$Q$6:$Q$1005,Cad_cl!BL$5)))</f>
        <v/>
      </c>
      <c r="BM376" s="134" t="str">
        <f>IF(ISERR(IF($C376="","",SUMIFS(Con_ve!$F$6:$F$1005,Con_ve!$C$6:$C$1005,$C376,Con_ve!$I$6:$I$1005,"Em negociação",Con_ve!$Q$6:$Q$1005,Cad_cl!BM$5))),"",IF($C376="","",SUMIFS(Con_ve!$F$6:$F$1005,Con_ve!$C$6:$C$1005,$C376,Con_ve!$I$6:$I$1005,"Em negociação",Con_ve!$Q$6:$Q$1005,Cad_cl!BM$5)))</f>
        <v/>
      </c>
      <c r="BN376" s="134" t="str">
        <f>IF(ISERR(IF($C376="","",SUMIFS(Con_ve!$F$6:$F$1005,Con_ve!$C$6:$C$1005,$C376,Con_ve!$I$6:$I$1005,"Em negociação",Con_ve!$Q$6:$Q$1005,Cad_cl!BN$5))),"",IF($C376="","",SUMIFS(Con_ve!$F$6:$F$1005,Con_ve!$C$6:$C$1005,$C376,Con_ve!$I$6:$I$1005,"Em negociação",Con_ve!$Q$6:$Q$1005,Cad_cl!BN$5)))</f>
        <v/>
      </c>
      <c r="BO376" s="134" t="str">
        <f>IF(ISERR(IF($C376="","",SUMIFS(Con_ve!$F$6:$F$1005,Con_ve!$C$6:$C$1005,$C376,Con_ve!$I$6:$I$1005,"Em negociação",Con_ve!$Q$6:$Q$1005,Cad_cl!BO$5))),"",IF($C376="","",SUMIFS(Con_ve!$F$6:$F$1005,Con_ve!$C$6:$C$1005,$C376,Con_ve!$I$6:$I$1005,"Em negociação",Con_ve!$Q$6:$Q$1005,Cad_cl!BO$5)))</f>
        <v/>
      </c>
      <c r="BP376" s="134">
        <f t="shared" si="16"/>
        <v>0</v>
      </c>
      <c r="BR376" s="125" t="str">
        <f>IF(ISERR(IF(AND($I376=Re_lo!$E$5,BR$5=VLOOKUP(Re_lo!$H$5,Re_lo!$N$5:$O$16,2,0)),AP376,"")),"",IF(AND($I376=Re_lo!$E$5,BR$5=VLOOKUP(Re_lo!$H$5,Re_lo!$N$5:$O$16,2,0)),AP376,""))</f>
        <v/>
      </c>
      <c r="BS376" s="125" t="str">
        <f>IF(ISERR(IF(AND($I376=Re_lo!$E$5,BS$5=VLOOKUP(Re_lo!$H$5,Re_lo!$N$5:$O$16,2,0)),AQ376,"")),"",IF(AND($I376=Re_lo!$E$5,BS$5=VLOOKUP(Re_lo!$H$5,Re_lo!$N$5:$O$16,2,0)),AQ376,""))</f>
        <v/>
      </c>
      <c r="BT376" s="125" t="str">
        <f>IF(ISERR(IF(AND($I376=Re_lo!$E$5,BT$5=VLOOKUP(Re_lo!$H$5,Re_lo!$N$5:$O$16,2,0)),AR376,"")),"",IF(AND($I376=Re_lo!$E$5,BT$5=VLOOKUP(Re_lo!$H$5,Re_lo!$N$5:$O$16,2,0)),AR376,""))</f>
        <v/>
      </c>
      <c r="BU376" s="125" t="str">
        <f>IF(ISERR(IF(AND($I376=Re_lo!$E$5,BU$5=VLOOKUP(Re_lo!$H$5,Re_lo!$N$5:$O$16,2,0)),AS376,"")),"",IF(AND($I376=Re_lo!$E$5,BU$5=VLOOKUP(Re_lo!$H$5,Re_lo!$N$5:$O$16,2,0)),AS376,""))</f>
        <v/>
      </c>
      <c r="BV376" s="125" t="str">
        <f>IF(ISERR(IF(AND($I376=Re_lo!$E$5,BV$5=VLOOKUP(Re_lo!$H$5,Re_lo!$N$5:$O$16,2,0)),AT376,"")),"",IF(AND($I376=Re_lo!$E$5,BV$5=VLOOKUP(Re_lo!$H$5,Re_lo!$N$5:$O$16,2,0)),AT376,""))</f>
        <v/>
      </c>
      <c r="BW376" s="125" t="str">
        <f>IF(ISERR(IF(AND($I376=Re_lo!$E$5,BW$5=VLOOKUP(Re_lo!$H$5,Re_lo!$N$5:$O$16,2,0)),AU376,"")),"",IF(AND($I376=Re_lo!$E$5,BW$5=VLOOKUP(Re_lo!$H$5,Re_lo!$N$5:$O$16,2,0)),AU376,""))</f>
        <v/>
      </c>
      <c r="BX376" s="125" t="str">
        <f>IF(ISERR(IF(AND($I376=Re_lo!$E$5,BX$5=VLOOKUP(Re_lo!$H$5,Re_lo!$N$5:$O$16,2,0)),AV376,"")),"",IF(AND($I376=Re_lo!$E$5,BX$5=VLOOKUP(Re_lo!$H$5,Re_lo!$N$5:$O$16,2,0)),AV376,""))</f>
        <v/>
      </c>
      <c r="BY376" s="125" t="str">
        <f>IF(ISERR(IF(AND($I376=Re_lo!$E$5,BY$5=VLOOKUP(Re_lo!$H$5,Re_lo!$N$5:$O$16,2,0)),AW376,"")),"",IF(AND($I376=Re_lo!$E$5,BY$5=VLOOKUP(Re_lo!$H$5,Re_lo!$N$5:$O$16,2,0)),AW376,""))</f>
        <v/>
      </c>
      <c r="BZ376" s="125" t="str">
        <f>IF(ISERR(IF(AND($I376=Re_lo!$E$5,BZ$5=VLOOKUP(Re_lo!$H$5,Re_lo!$N$5:$O$16,2,0)),AX376,"")),"",IF(AND($I376=Re_lo!$E$5,BZ$5=VLOOKUP(Re_lo!$H$5,Re_lo!$N$5:$O$16,2,0)),AX376,""))</f>
        <v/>
      </c>
      <c r="CA376" s="125" t="str">
        <f>IF(ISERR(IF(AND($I376=Re_lo!$E$5,CA$5=VLOOKUP(Re_lo!$H$5,Re_lo!$N$5:$O$16,2,0)),AY376,"")),"",IF(AND($I376=Re_lo!$E$5,CA$5=VLOOKUP(Re_lo!$H$5,Re_lo!$N$5:$O$16,2,0)),AY376,""))</f>
        <v/>
      </c>
      <c r="CB376" s="125" t="str">
        <f>IF(ISERR(IF(AND($I376=Re_lo!$E$5,CB$5=VLOOKUP(Re_lo!$H$5,Re_lo!$N$5:$O$16,2,0)),AZ376,"")),"",IF(AND($I376=Re_lo!$E$5,CB$5=VLOOKUP(Re_lo!$H$5,Re_lo!$N$5:$O$16,2,0)),AZ376,""))</f>
        <v/>
      </c>
      <c r="CC376" s="125" t="str">
        <f>IF(ISERR(IF(AND($I376=Re_lo!$E$5,CC$5=VLOOKUP(Re_lo!$H$5,Re_lo!$N$5:$O$16,2,0)),BA376,"")),"",IF(AND($I376=Re_lo!$E$5,CC$5=VLOOKUP(Re_lo!$H$5,Re_lo!$N$5:$O$16,2,0)),BA376,""))</f>
        <v/>
      </c>
      <c r="CD376" s="125" t="str">
        <f>IF(ISERR(IF(AND($I376=Re_lo!$E$5,CD$5=VLOOKUP(Re_lo!$H$5,Re_lo!$N$5:$O$16,2,0)),BB376,"")),"",IF(AND($I376=Re_lo!$E$5,CD$5=VLOOKUP(Re_lo!$H$5,Re_lo!$N$5:$O$16,2,0)),BB376,""))</f>
        <v/>
      </c>
      <c r="CF376" s="125" t="str">
        <f>IF($C376="","",COUNTIFS(Con_ve!$C$6:$C$1005,$C376,Con_ve!$Q$6:$Q$1005,Cad_cl!CF$5))</f>
        <v/>
      </c>
      <c r="CG376" s="125" t="str">
        <f>IF($C376="","",COUNTIFS(Con_ve!$C$6:$C$1005,$C376,Con_ve!$Q$6:$Q$1005,Cad_cl!CG$5))</f>
        <v/>
      </c>
      <c r="CH376" s="125" t="str">
        <f>IF($C376="","",COUNTIFS(Con_ve!$C$6:$C$1005,$C376,Con_ve!$Q$6:$Q$1005,Cad_cl!CH$5))</f>
        <v/>
      </c>
      <c r="CI376" s="125" t="str">
        <f>IF($C376="","",COUNTIFS(Con_ve!$C$6:$C$1005,$C376,Con_ve!$Q$6:$Q$1005,Cad_cl!CI$5))</f>
        <v/>
      </c>
      <c r="CJ376" s="125" t="str">
        <f>IF($C376="","",COUNTIFS(Con_ve!$C$6:$C$1005,$C376,Con_ve!$Q$6:$Q$1005,Cad_cl!CJ$5))</f>
        <v/>
      </c>
      <c r="CK376" s="125" t="str">
        <f>IF($C376="","",COUNTIFS(Con_ve!$C$6:$C$1005,$C376,Con_ve!$Q$6:$Q$1005,Cad_cl!CK$5))</f>
        <v/>
      </c>
      <c r="CL376" s="125" t="str">
        <f>IF($C376="","",COUNTIFS(Con_ve!$C$6:$C$1005,$C376,Con_ve!$Q$6:$Q$1005,Cad_cl!CL$5))</f>
        <v/>
      </c>
      <c r="CM376" s="125" t="str">
        <f>IF($C376="","",COUNTIFS(Con_ve!$C$6:$C$1005,$C376,Con_ve!$Q$6:$Q$1005,Cad_cl!CM$5))</f>
        <v/>
      </c>
      <c r="CN376" s="125" t="str">
        <f>IF($C376="","",COUNTIFS(Con_ve!$C$6:$C$1005,$C376,Con_ve!$Q$6:$Q$1005,Cad_cl!CN$5))</f>
        <v/>
      </c>
      <c r="CO376" s="125" t="str">
        <f>IF($C376="","",COUNTIFS(Con_ve!$C$6:$C$1005,$C376,Con_ve!$Q$6:$Q$1005,Cad_cl!CO$5))</f>
        <v/>
      </c>
      <c r="CP376" s="125" t="str">
        <f>IF($C376="","",COUNTIFS(Con_ve!$C$6:$C$1005,$C376,Con_ve!$Q$6:$Q$1005,Cad_cl!CP$5))</f>
        <v/>
      </c>
      <c r="CQ376" s="125" t="str">
        <f>IF($C376="","",COUNTIFS(Con_ve!$C$6:$C$1005,$C376,Con_ve!$Q$6:$Q$1005,Cad_cl!CQ$5))</f>
        <v/>
      </c>
      <c r="CR376" s="125">
        <f t="shared" si="17"/>
        <v>0</v>
      </c>
    </row>
    <row r="377" spans="3:96" ht="30" customHeight="1">
      <c r="C377" s="153"/>
      <c r="D377" s="153"/>
      <c r="E377" s="154"/>
      <c r="F377" s="153"/>
      <c r="G377" s="155"/>
      <c r="H377" s="153"/>
      <c r="I377" s="153"/>
      <c r="J377" s="132" t="s">
        <v>309</v>
      </c>
      <c r="K377" s="133" t="s">
        <v>309</v>
      </c>
      <c r="L377" s="153"/>
      <c r="M377" s="153"/>
      <c r="N377" s="153"/>
      <c r="O377" s="153"/>
      <c r="P377" s="153"/>
      <c r="Q377" s="153"/>
      <c r="AP377" s="134" t="str">
        <f>IF(ISERR(IF($C377="","",SUMIFS(Con_ve!$F$6:$F$1005,Con_ve!$C$6:$C$1005,$C377,Con_ve!$I$6:$I$1005,"Fechada",Con_ve!$Q$6:$Q$1005,Cad_cl!AP$5))),"",IF($C377="","",SUMIFS(Con_ve!$F$6:$F$1005,Con_ve!$C$6:$C$1005,$C377,Con_ve!$I$6:$I$1005,"Fechada",Con_ve!$Q$6:$Q$1005,Cad_cl!AP$5)))</f>
        <v/>
      </c>
      <c r="AQ377" s="134" t="str">
        <f>IF(ISERR(IF($C377="","",SUMIFS(Con_ve!$F$6:$F$1005,Con_ve!$C$6:$C$1005,$C377,Con_ve!$I$6:$I$1005,"Fechada",Con_ve!$Q$6:$Q$1005,Cad_cl!AQ$5))),"",IF($C377="","",SUMIFS(Con_ve!$F$6:$F$1005,Con_ve!$C$6:$C$1005,$C377,Con_ve!$I$6:$I$1005,"Fechada",Con_ve!$Q$6:$Q$1005,Cad_cl!AQ$5)))</f>
        <v/>
      </c>
      <c r="AR377" s="134" t="str">
        <f>IF(ISERR(IF($C377="","",SUMIFS(Con_ve!$F$6:$F$1005,Con_ve!$C$6:$C$1005,$C377,Con_ve!$I$6:$I$1005,"Fechada",Con_ve!$Q$6:$Q$1005,Cad_cl!AR$5))),"",IF($C377="","",SUMIFS(Con_ve!$F$6:$F$1005,Con_ve!$C$6:$C$1005,$C377,Con_ve!$I$6:$I$1005,"Fechada",Con_ve!$Q$6:$Q$1005,Cad_cl!AR$5)))</f>
        <v/>
      </c>
      <c r="AS377" s="134" t="str">
        <f>IF(ISERR(IF($C377="","",SUMIFS(Con_ve!$F$6:$F$1005,Con_ve!$C$6:$C$1005,$C377,Con_ve!$I$6:$I$1005,"Fechada",Con_ve!$Q$6:$Q$1005,Cad_cl!AS$5))),"",IF($C377="","",SUMIFS(Con_ve!$F$6:$F$1005,Con_ve!$C$6:$C$1005,$C377,Con_ve!$I$6:$I$1005,"Fechada",Con_ve!$Q$6:$Q$1005,Cad_cl!AS$5)))</f>
        <v/>
      </c>
      <c r="AT377" s="134" t="str">
        <f>IF(ISERR(IF($C377="","",SUMIFS(Con_ve!$F$6:$F$1005,Con_ve!$C$6:$C$1005,$C377,Con_ve!$I$6:$I$1005,"Fechada",Con_ve!$Q$6:$Q$1005,Cad_cl!AT$5))),"",IF($C377="","",SUMIFS(Con_ve!$F$6:$F$1005,Con_ve!$C$6:$C$1005,$C377,Con_ve!$I$6:$I$1005,"Fechada",Con_ve!$Q$6:$Q$1005,Cad_cl!AT$5)))</f>
        <v/>
      </c>
      <c r="AU377" s="134" t="str">
        <f>IF(ISERR(IF($C377="","",SUMIFS(Con_ve!$F$6:$F$1005,Con_ve!$C$6:$C$1005,$C377,Con_ve!$I$6:$I$1005,"Fechada",Con_ve!$Q$6:$Q$1005,Cad_cl!AU$5))),"",IF($C377="","",SUMIFS(Con_ve!$F$6:$F$1005,Con_ve!$C$6:$C$1005,$C377,Con_ve!$I$6:$I$1005,"Fechada",Con_ve!$Q$6:$Q$1005,Cad_cl!AU$5)))</f>
        <v/>
      </c>
      <c r="AV377" s="134" t="str">
        <f>IF(ISERR(IF($C377="","",SUMIFS(Con_ve!$F$6:$F$1005,Con_ve!$C$6:$C$1005,$C377,Con_ve!$I$6:$I$1005,"Fechada",Con_ve!$Q$6:$Q$1005,Cad_cl!AV$5))),"",IF($C377="","",SUMIFS(Con_ve!$F$6:$F$1005,Con_ve!$C$6:$C$1005,$C377,Con_ve!$I$6:$I$1005,"Fechada",Con_ve!$Q$6:$Q$1005,Cad_cl!AV$5)))</f>
        <v/>
      </c>
      <c r="AW377" s="134" t="str">
        <f>IF(ISERR(IF($C377="","",SUMIFS(Con_ve!$F$6:$F$1005,Con_ve!$C$6:$C$1005,$C377,Con_ve!$I$6:$I$1005,"Fechada",Con_ve!$Q$6:$Q$1005,Cad_cl!AW$5))),"",IF($C377="","",SUMIFS(Con_ve!$F$6:$F$1005,Con_ve!$C$6:$C$1005,$C377,Con_ve!$I$6:$I$1005,"Fechada",Con_ve!$Q$6:$Q$1005,Cad_cl!AW$5)))</f>
        <v/>
      </c>
      <c r="AX377" s="134" t="str">
        <f>IF(ISERR(IF($C377="","",SUMIFS(Con_ve!$F$6:$F$1005,Con_ve!$C$6:$C$1005,$C377,Con_ve!$I$6:$I$1005,"Fechada",Con_ve!$Q$6:$Q$1005,Cad_cl!AX$5))),"",IF($C377="","",SUMIFS(Con_ve!$F$6:$F$1005,Con_ve!$C$6:$C$1005,$C377,Con_ve!$I$6:$I$1005,"Fechada",Con_ve!$Q$6:$Q$1005,Cad_cl!AX$5)))</f>
        <v/>
      </c>
      <c r="AY377" s="134" t="str">
        <f>IF(ISERR(IF($C377="","",SUMIFS(Con_ve!$F$6:$F$1005,Con_ve!$C$6:$C$1005,$C377,Con_ve!$I$6:$I$1005,"Fechada",Con_ve!$Q$6:$Q$1005,Cad_cl!AY$5))),"",IF($C377="","",SUMIFS(Con_ve!$F$6:$F$1005,Con_ve!$C$6:$C$1005,$C377,Con_ve!$I$6:$I$1005,"Fechada",Con_ve!$Q$6:$Q$1005,Cad_cl!AY$5)))</f>
        <v/>
      </c>
      <c r="AZ377" s="134" t="str">
        <f>IF(ISERR(IF($C377="","",SUMIFS(Con_ve!$F$6:$F$1005,Con_ve!$C$6:$C$1005,$C377,Con_ve!$I$6:$I$1005,"Fechada",Con_ve!$Q$6:$Q$1005,Cad_cl!AZ$5))),"",IF($C377="","",SUMIFS(Con_ve!$F$6:$F$1005,Con_ve!$C$6:$C$1005,$C377,Con_ve!$I$6:$I$1005,"Fechada",Con_ve!$Q$6:$Q$1005,Cad_cl!AZ$5)))</f>
        <v/>
      </c>
      <c r="BA377" s="134" t="str">
        <f>IF(ISERR(IF($C377="","",SUMIFS(Con_ve!$F$6:$F$1005,Con_ve!$C$6:$C$1005,$C377,Con_ve!$I$6:$I$1005,"Fechada",Con_ve!$Q$6:$Q$1005,Cad_cl!BA$5))),"",IF($C377="","",SUMIFS(Con_ve!$F$6:$F$1005,Con_ve!$C$6:$C$1005,$C377,Con_ve!$I$6:$I$1005,"Fechada",Con_ve!$Q$6:$Q$1005,Cad_cl!BA$5)))</f>
        <v/>
      </c>
      <c r="BB377" s="134">
        <f t="shared" si="15"/>
        <v>0</v>
      </c>
      <c r="BD377" s="134" t="str">
        <f>IF(ISERR(IF($C377="","",SUMIFS(Con_ve!$F$6:$F$1005,Con_ve!$C$6:$C$1005,$C377,Con_ve!$I$6:$I$1005,"Em negociação",Con_ve!$Q$6:$Q$1005,Cad_cl!BD$5))),"",IF($C377="","",SUMIFS(Con_ve!$F$6:$F$1005,Con_ve!$C$6:$C$1005,$C377,Con_ve!$I$6:$I$1005,"Em negociação",Con_ve!$Q$6:$Q$1005,Cad_cl!BD$5)))</f>
        <v/>
      </c>
      <c r="BE377" s="134" t="str">
        <f>IF(ISERR(IF($C377="","",SUMIFS(Con_ve!$F$6:$F$1005,Con_ve!$C$6:$C$1005,$C377,Con_ve!$I$6:$I$1005,"Em negociação",Con_ve!$Q$6:$Q$1005,Cad_cl!BE$5))),"",IF($C377="","",SUMIFS(Con_ve!$F$6:$F$1005,Con_ve!$C$6:$C$1005,$C377,Con_ve!$I$6:$I$1005,"Em negociação",Con_ve!$Q$6:$Q$1005,Cad_cl!BE$5)))</f>
        <v/>
      </c>
      <c r="BF377" s="134" t="str">
        <f>IF(ISERR(IF($C377="","",SUMIFS(Con_ve!$F$6:$F$1005,Con_ve!$C$6:$C$1005,$C377,Con_ve!$I$6:$I$1005,"Em negociação",Con_ve!$Q$6:$Q$1005,Cad_cl!BF$5))),"",IF($C377="","",SUMIFS(Con_ve!$F$6:$F$1005,Con_ve!$C$6:$C$1005,$C377,Con_ve!$I$6:$I$1005,"Em negociação",Con_ve!$Q$6:$Q$1005,Cad_cl!BF$5)))</f>
        <v/>
      </c>
      <c r="BG377" s="134" t="str">
        <f>IF(ISERR(IF($C377="","",SUMIFS(Con_ve!$F$6:$F$1005,Con_ve!$C$6:$C$1005,$C377,Con_ve!$I$6:$I$1005,"Em negociação",Con_ve!$Q$6:$Q$1005,Cad_cl!BG$5))),"",IF($C377="","",SUMIFS(Con_ve!$F$6:$F$1005,Con_ve!$C$6:$C$1005,$C377,Con_ve!$I$6:$I$1005,"Em negociação",Con_ve!$Q$6:$Q$1005,Cad_cl!BG$5)))</f>
        <v/>
      </c>
      <c r="BH377" s="134" t="str">
        <f>IF(ISERR(IF($C377="","",SUMIFS(Con_ve!$F$6:$F$1005,Con_ve!$C$6:$C$1005,$C377,Con_ve!$I$6:$I$1005,"Em negociação",Con_ve!$Q$6:$Q$1005,Cad_cl!BH$5))),"",IF($C377="","",SUMIFS(Con_ve!$F$6:$F$1005,Con_ve!$C$6:$C$1005,$C377,Con_ve!$I$6:$I$1005,"Em negociação",Con_ve!$Q$6:$Q$1005,Cad_cl!BH$5)))</f>
        <v/>
      </c>
      <c r="BI377" s="134" t="str">
        <f>IF(ISERR(IF($C377="","",SUMIFS(Con_ve!$F$6:$F$1005,Con_ve!$C$6:$C$1005,$C377,Con_ve!$I$6:$I$1005,"Em negociação",Con_ve!$Q$6:$Q$1005,Cad_cl!BI$5))),"",IF($C377="","",SUMIFS(Con_ve!$F$6:$F$1005,Con_ve!$C$6:$C$1005,$C377,Con_ve!$I$6:$I$1005,"Em negociação",Con_ve!$Q$6:$Q$1005,Cad_cl!BI$5)))</f>
        <v/>
      </c>
      <c r="BJ377" s="134" t="str">
        <f>IF(ISERR(IF($C377="","",SUMIFS(Con_ve!$F$6:$F$1005,Con_ve!$C$6:$C$1005,$C377,Con_ve!$I$6:$I$1005,"Em negociação",Con_ve!$Q$6:$Q$1005,Cad_cl!BJ$5))),"",IF($C377="","",SUMIFS(Con_ve!$F$6:$F$1005,Con_ve!$C$6:$C$1005,$C377,Con_ve!$I$6:$I$1005,"Em negociação",Con_ve!$Q$6:$Q$1005,Cad_cl!BJ$5)))</f>
        <v/>
      </c>
      <c r="BK377" s="134" t="str">
        <f>IF(ISERR(IF($C377="","",SUMIFS(Con_ve!$F$6:$F$1005,Con_ve!$C$6:$C$1005,$C377,Con_ve!$I$6:$I$1005,"Em negociação",Con_ve!$Q$6:$Q$1005,Cad_cl!BK$5))),"",IF($C377="","",SUMIFS(Con_ve!$F$6:$F$1005,Con_ve!$C$6:$C$1005,$C377,Con_ve!$I$6:$I$1005,"Em negociação",Con_ve!$Q$6:$Q$1005,Cad_cl!BK$5)))</f>
        <v/>
      </c>
      <c r="BL377" s="134" t="str">
        <f>IF(ISERR(IF($C377="","",SUMIFS(Con_ve!$F$6:$F$1005,Con_ve!$C$6:$C$1005,$C377,Con_ve!$I$6:$I$1005,"Em negociação",Con_ve!$Q$6:$Q$1005,Cad_cl!BL$5))),"",IF($C377="","",SUMIFS(Con_ve!$F$6:$F$1005,Con_ve!$C$6:$C$1005,$C377,Con_ve!$I$6:$I$1005,"Em negociação",Con_ve!$Q$6:$Q$1005,Cad_cl!BL$5)))</f>
        <v/>
      </c>
      <c r="BM377" s="134" t="str">
        <f>IF(ISERR(IF($C377="","",SUMIFS(Con_ve!$F$6:$F$1005,Con_ve!$C$6:$C$1005,$C377,Con_ve!$I$6:$I$1005,"Em negociação",Con_ve!$Q$6:$Q$1005,Cad_cl!BM$5))),"",IF($C377="","",SUMIFS(Con_ve!$F$6:$F$1005,Con_ve!$C$6:$C$1005,$C377,Con_ve!$I$6:$I$1005,"Em negociação",Con_ve!$Q$6:$Q$1005,Cad_cl!BM$5)))</f>
        <v/>
      </c>
      <c r="BN377" s="134" t="str">
        <f>IF(ISERR(IF($C377="","",SUMIFS(Con_ve!$F$6:$F$1005,Con_ve!$C$6:$C$1005,$C377,Con_ve!$I$6:$I$1005,"Em negociação",Con_ve!$Q$6:$Q$1005,Cad_cl!BN$5))),"",IF($C377="","",SUMIFS(Con_ve!$F$6:$F$1005,Con_ve!$C$6:$C$1005,$C377,Con_ve!$I$6:$I$1005,"Em negociação",Con_ve!$Q$6:$Q$1005,Cad_cl!BN$5)))</f>
        <v/>
      </c>
      <c r="BO377" s="134" t="str">
        <f>IF(ISERR(IF($C377="","",SUMIFS(Con_ve!$F$6:$F$1005,Con_ve!$C$6:$C$1005,$C377,Con_ve!$I$6:$I$1005,"Em negociação",Con_ve!$Q$6:$Q$1005,Cad_cl!BO$5))),"",IF($C377="","",SUMIFS(Con_ve!$F$6:$F$1005,Con_ve!$C$6:$C$1005,$C377,Con_ve!$I$6:$I$1005,"Em negociação",Con_ve!$Q$6:$Q$1005,Cad_cl!BO$5)))</f>
        <v/>
      </c>
      <c r="BP377" s="134">
        <f t="shared" si="16"/>
        <v>0</v>
      </c>
      <c r="BR377" s="125" t="str">
        <f>IF(ISERR(IF(AND($I377=Re_lo!$E$5,BR$5=VLOOKUP(Re_lo!$H$5,Re_lo!$N$5:$O$16,2,0)),AP377,"")),"",IF(AND($I377=Re_lo!$E$5,BR$5=VLOOKUP(Re_lo!$H$5,Re_lo!$N$5:$O$16,2,0)),AP377,""))</f>
        <v/>
      </c>
      <c r="BS377" s="125" t="str">
        <f>IF(ISERR(IF(AND($I377=Re_lo!$E$5,BS$5=VLOOKUP(Re_lo!$H$5,Re_lo!$N$5:$O$16,2,0)),AQ377,"")),"",IF(AND($I377=Re_lo!$E$5,BS$5=VLOOKUP(Re_lo!$H$5,Re_lo!$N$5:$O$16,2,0)),AQ377,""))</f>
        <v/>
      </c>
      <c r="BT377" s="125" t="str">
        <f>IF(ISERR(IF(AND($I377=Re_lo!$E$5,BT$5=VLOOKUP(Re_lo!$H$5,Re_lo!$N$5:$O$16,2,0)),AR377,"")),"",IF(AND($I377=Re_lo!$E$5,BT$5=VLOOKUP(Re_lo!$H$5,Re_lo!$N$5:$O$16,2,0)),AR377,""))</f>
        <v/>
      </c>
      <c r="BU377" s="125" t="str">
        <f>IF(ISERR(IF(AND($I377=Re_lo!$E$5,BU$5=VLOOKUP(Re_lo!$H$5,Re_lo!$N$5:$O$16,2,0)),AS377,"")),"",IF(AND($I377=Re_lo!$E$5,BU$5=VLOOKUP(Re_lo!$H$5,Re_lo!$N$5:$O$16,2,0)),AS377,""))</f>
        <v/>
      </c>
      <c r="BV377" s="125" t="str">
        <f>IF(ISERR(IF(AND($I377=Re_lo!$E$5,BV$5=VLOOKUP(Re_lo!$H$5,Re_lo!$N$5:$O$16,2,0)),AT377,"")),"",IF(AND($I377=Re_lo!$E$5,BV$5=VLOOKUP(Re_lo!$H$5,Re_lo!$N$5:$O$16,2,0)),AT377,""))</f>
        <v/>
      </c>
      <c r="BW377" s="125" t="str">
        <f>IF(ISERR(IF(AND($I377=Re_lo!$E$5,BW$5=VLOOKUP(Re_lo!$H$5,Re_lo!$N$5:$O$16,2,0)),AU377,"")),"",IF(AND($I377=Re_lo!$E$5,BW$5=VLOOKUP(Re_lo!$H$5,Re_lo!$N$5:$O$16,2,0)),AU377,""))</f>
        <v/>
      </c>
      <c r="BX377" s="125" t="str">
        <f>IF(ISERR(IF(AND($I377=Re_lo!$E$5,BX$5=VLOOKUP(Re_lo!$H$5,Re_lo!$N$5:$O$16,2,0)),AV377,"")),"",IF(AND($I377=Re_lo!$E$5,BX$5=VLOOKUP(Re_lo!$H$5,Re_lo!$N$5:$O$16,2,0)),AV377,""))</f>
        <v/>
      </c>
      <c r="BY377" s="125" t="str">
        <f>IF(ISERR(IF(AND($I377=Re_lo!$E$5,BY$5=VLOOKUP(Re_lo!$H$5,Re_lo!$N$5:$O$16,2,0)),AW377,"")),"",IF(AND($I377=Re_lo!$E$5,BY$5=VLOOKUP(Re_lo!$H$5,Re_lo!$N$5:$O$16,2,0)),AW377,""))</f>
        <v/>
      </c>
      <c r="BZ377" s="125" t="str">
        <f>IF(ISERR(IF(AND($I377=Re_lo!$E$5,BZ$5=VLOOKUP(Re_lo!$H$5,Re_lo!$N$5:$O$16,2,0)),AX377,"")),"",IF(AND($I377=Re_lo!$E$5,BZ$5=VLOOKUP(Re_lo!$H$5,Re_lo!$N$5:$O$16,2,0)),AX377,""))</f>
        <v/>
      </c>
      <c r="CA377" s="125" t="str">
        <f>IF(ISERR(IF(AND($I377=Re_lo!$E$5,CA$5=VLOOKUP(Re_lo!$H$5,Re_lo!$N$5:$O$16,2,0)),AY377,"")),"",IF(AND($I377=Re_lo!$E$5,CA$5=VLOOKUP(Re_lo!$H$5,Re_lo!$N$5:$O$16,2,0)),AY377,""))</f>
        <v/>
      </c>
      <c r="CB377" s="125" t="str">
        <f>IF(ISERR(IF(AND($I377=Re_lo!$E$5,CB$5=VLOOKUP(Re_lo!$H$5,Re_lo!$N$5:$O$16,2,0)),AZ377,"")),"",IF(AND($I377=Re_lo!$E$5,CB$5=VLOOKUP(Re_lo!$H$5,Re_lo!$N$5:$O$16,2,0)),AZ377,""))</f>
        <v/>
      </c>
      <c r="CC377" s="125" t="str">
        <f>IF(ISERR(IF(AND($I377=Re_lo!$E$5,CC$5=VLOOKUP(Re_lo!$H$5,Re_lo!$N$5:$O$16,2,0)),BA377,"")),"",IF(AND($I377=Re_lo!$E$5,CC$5=VLOOKUP(Re_lo!$H$5,Re_lo!$N$5:$O$16,2,0)),BA377,""))</f>
        <v/>
      </c>
      <c r="CD377" s="125" t="str">
        <f>IF(ISERR(IF(AND($I377=Re_lo!$E$5,CD$5=VLOOKUP(Re_lo!$H$5,Re_lo!$N$5:$O$16,2,0)),BB377,"")),"",IF(AND($I377=Re_lo!$E$5,CD$5=VLOOKUP(Re_lo!$H$5,Re_lo!$N$5:$O$16,2,0)),BB377,""))</f>
        <v/>
      </c>
      <c r="CF377" s="125" t="str">
        <f>IF($C377="","",COUNTIFS(Con_ve!$C$6:$C$1005,$C377,Con_ve!$Q$6:$Q$1005,Cad_cl!CF$5))</f>
        <v/>
      </c>
      <c r="CG377" s="125" t="str">
        <f>IF($C377="","",COUNTIFS(Con_ve!$C$6:$C$1005,$C377,Con_ve!$Q$6:$Q$1005,Cad_cl!CG$5))</f>
        <v/>
      </c>
      <c r="CH377" s="125" t="str">
        <f>IF($C377="","",COUNTIFS(Con_ve!$C$6:$C$1005,$C377,Con_ve!$Q$6:$Q$1005,Cad_cl!CH$5))</f>
        <v/>
      </c>
      <c r="CI377" s="125" t="str">
        <f>IF($C377="","",COUNTIFS(Con_ve!$C$6:$C$1005,$C377,Con_ve!$Q$6:$Q$1005,Cad_cl!CI$5))</f>
        <v/>
      </c>
      <c r="CJ377" s="125" t="str">
        <f>IF($C377="","",COUNTIFS(Con_ve!$C$6:$C$1005,$C377,Con_ve!$Q$6:$Q$1005,Cad_cl!CJ$5))</f>
        <v/>
      </c>
      <c r="CK377" s="125" t="str">
        <f>IF($C377="","",COUNTIFS(Con_ve!$C$6:$C$1005,$C377,Con_ve!$Q$6:$Q$1005,Cad_cl!CK$5))</f>
        <v/>
      </c>
      <c r="CL377" s="125" t="str">
        <f>IF($C377="","",COUNTIFS(Con_ve!$C$6:$C$1005,$C377,Con_ve!$Q$6:$Q$1005,Cad_cl!CL$5))</f>
        <v/>
      </c>
      <c r="CM377" s="125" t="str">
        <f>IF($C377="","",COUNTIFS(Con_ve!$C$6:$C$1005,$C377,Con_ve!$Q$6:$Q$1005,Cad_cl!CM$5))</f>
        <v/>
      </c>
      <c r="CN377" s="125" t="str">
        <f>IF($C377="","",COUNTIFS(Con_ve!$C$6:$C$1005,$C377,Con_ve!$Q$6:$Q$1005,Cad_cl!CN$5))</f>
        <v/>
      </c>
      <c r="CO377" s="125" t="str">
        <f>IF($C377="","",COUNTIFS(Con_ve!$C$6:$C$1005,$C377,Con_ve!$Q$6:$Q$1005,Cad_cl!CO$5))</f>
        <v/>
      </c>
      <c r="CP377" s="125" t="str">
        <f>IF($C377="","",COUNTIFS(Con_ve!$C$6:$C$1005,$C377,Con_ve!$Q$6:$Q$1005,Cad_cl!CP$5))</f>
        <v/>
      </c>
      <c r="CQ377" s="125" t="str">
        <f>IF($C377="","",COUNTIFS(Con_ve!$C$6:$C$1005,$C377,Con_ve!$Q$6:$Q$1005,Cad_cl!CQ$5))</f>
        <v/>
      </c>
      <c r="CR377" s="125">
        <f t="shared" si="17"/>
        <v>0</v>
      </c>
    </row>
    <row r="378" spans="3:96" ht="30" customHeight="1">
      <c r="C378" s="153"/>
      <c r="D378" s="153"/>
      <c r="E378" s="154"/>
      <c r="F378" s="153"/>
      <c r="G378" s="155"/>
      <c r="H378" s="153"/>
      <c r="I378" s="153"/>
      <c r="J378" s="132" t="s">
        <v>309</v>
      </c>
      <c r="K378" s="133" t="s">
        <v>309</v>
      </c>
      <c r="L378" s="153"/>
      <c r="M378" s="153"/>
      <c r="N378" s="153"/>
      <c r="O378" s="153"/>
      <c r="P378" s="153"/>
      <c r="Q378" s="153"/>
      <c r="AP378" s="134" t="str">
        <f>IF(ISERR(IF($C378="","",SUMIFS(Con_ve!$F$6:$F$1005,Con_ve!$C$6:$C$1005,$C378,Con_ve!$I$6:$I$1005,"Fechada",Con_ve!$Q$6:$Q$1005,Cad_cl!AP$5))),"",IF($C378="","",SUMIFS(Con_ve!$F$6:$F$1005,Con_ve!$C$6:$C$1005,$C378,Con_ve!$I$6:$I$1005,"Fechada",Con_ve!$Q$6:$Q$1005,Cad_cl!AP$5)))</f>
        <v/>
      </c>
      <c r="AQ378" s="134" t="str">
        <f>IF(ISERR(IF($C378="","",SUMIFS(Con_ve!$F$6:$F$1005,Con_ve!$C$6:$C$1005,$C378,Con_ve!$I$6:$I$1005,"Fechada",Con_ve!$Q$6:$Q$1005,Cad_cl!AQ$5))),"",IF($C378="","",SUMIFS(Con_ve!$F$6:$F$1005,Con_ve!$C$6:$C$1005,$C378,Con_ve!$I$6:$I$1005,"Fechada",Con_ve!$Q$6:$Q$1005,Cad_cl!AQ$5)))</f>
        <v/>
      </c>
      <c r="AR378" s="134" t="str">
        <f>IF(ISERR(IF($C378="","",SUMIFS(Con_ve!$F$6:$F$1005,Con_ve!$C$6:$C$1005,$C378,Con_ve!$I$6:$I$1005,"Fechada",Con_ve!$Q$6:$Q$1005,Cad_cl!AR$5))),"",IF($C378="","",SUMIFS(Con_ve!$F$6:$F$1005,Con_ve!$C$6:$C$1005,$C378,Con_ve!$I$6:$I$1005,"Fechada",Con_ve!$Q$6:$Q$1005,Cad_cl!AR$5)))</f>
        <v/>
      </c>
      <c r="AS378" s="134" t="str">
        <f>IF(ISERR(IF($C378="","",SUMIFS(Con_ve!$F$6:$F$1005,Con_ve!$C$6:$C$1005,$C378,Con_ve!$I$6:$I$1005,"Fechada",Con_ve!$Q$6:$Q$1005,Cad_cl!AS$5))),"",IF($C378="","",SUMIFS(Con_ve!$F$6:$F$1005,Con_ve!$C$6:$C$1005,$C378,Con_ve!$I$6:$I$1005,"Fechada",Con_ve!$Q$6:$Q$1005,Cad_cl!AS$5)))</f>
        <v/>
      </c>
      <c r="AT378" s="134" t="str">
        <f>IF(ISERR(IF($C378="","",SUMIFS(Con_ve!$F$6:$F$1005,Con_ve!$C$6:$C$1005,$C378,Con_ve!$I$6:$I$1005,"Fechada",Con_ve!$Q$6:$Q$1005,Cad_cl!AT$5))),"",IF($C378="","",SUMIFS(Con_ve!$F$6:$F$1005,Con_ve!$C$6:$C$1005,$C378,Con_ve!$I$6:$I$1005,"Fechada",Con_ve!$Q$6:$Q$1005,Cad_cl!AT$5)))</f>
        <v/>
      </c>
      <c r="AU378" s="134" t="str">
        <f>IF(ISERR(IF($C378="","",SUMIFS(Con_ve!$F$6:$F$1005,Con_ve!$C$6:$C$1005,$C378,Con_ve!$I$6:$I$1005,"Fechada",Con_ve!$Q$6:$Q$1005,Cad_cl!AU$5))),"",IF($C378="","",SUMIFS(Con_ve!$F$6:$F$1005,Con_ve!$C$6:$C$1005,$C378,Con_ve!$I$6:$I$1005,"Fechada",Con_ve!$Q$6:$Q$1005,Cad_cl!AU$5)))</f>
        <v/>
      </c>
      <c r="AV378" s="134" t="str">
        <f>IF(ISERR(IF($C378="","",SUMIFS(Con_ve!$F$6:$F$1005,Con_ve!$C$6:$C$1005,$C378,Con_ve!$I$6:$I$1005,"Fechada",Con_ve!$Q$6:$Q$1005,Cad_cl!AV$5))),"",IF($C378="","",SUMIFS(Con_ve!$F$6:$F$1005,Con_ve!$C$6:$C$1005,$C378,Con_ve!$I$6:$I$1005,"Fechada",Con_ve!$Q$6:$Q$1005,Cad_cl!AV$5)))</f>
        <v/>
      </c>
      <c r="AW378" s="134" t="str">
        <f>IF(ISERR(IF($C378="","",SUMIFS(Con_ve!$F$6:$F$1005,Con_ve!$C$6:$C$1005,$C378,Con_ve!$I$6:$I$1005,"Fechada",Con_ve!$Q$6:$Q$1005,Cad_cl!AW$5))),"",IF($C378="","",SUMIFS(Con_ve!$F$6:$F$1005,Con_ve!$C$6:$C$1005,$C378,Con_ve!$I$6:$I$1005,"Fechada",Con_ve!$Q$6:$Q$1005,Cad_cl!AW$5)))</f>
        <v/>
      </c>
      <c r="AX378" s="134" t="str">
        <f>IF(ISERR(IF($C378="","",SUMIFS(Con_ve!$F$6:$F$1005,Con_ve!$C$6:$C$1005,$C378,Con_ve!$I$6:$I$1005,"Fechada",Con_ve!$Q$6:$Q$1005,Cad_cl!AX$5))),"",IF($C378="","",SUMIFS(Con_ve!$F$6:$F$1005,Con_ve!$C$6:$C$1005,$C378,Con_ve!$I$6:$I$1005,"Fechada",Con_ve!$Q$6:$Q$1005,Cad_cl!AX$5)))</f>
        <v/>
      </c>
      <c r="AY378" s="134" t="str">
        <f>IF(ISERR(IF($C378="","",SUMIFS(Con_ve!$F$6:$F$1005,Con_ve!$C$6:$C$1005,$C378,Con_ve!$I$6:$I$1005,"Fechada",Con_ve!$Q$6:$Q$1005,Cad_cl!AY$5))),"",IF($C378="","",SUMIFS(Con_ve!$F$6:$F$1005,Con_ve!$C$6:$C$1005,$C378,Con_ve!$I$6:$I$1005,"Fechada",Con_ve!$Q$6:$Q$1005,Cad_cl!AY$5)))</f>
        <v/>
      </c>
      <c r="AZ378" s="134" t="str">
        <f>IF(ISERR(IF($C378="","",SUMIFS(Con_ve!$F$6:$F$1005,Con_ve!$C$6:$C$1005,$C378,Con_ve!$I$6:$I$1005,"Fechada",Con_ve!$Q$6:$Q$1005,Cad_cl!AZ$5))),"",IF($C378="","",SUMIFS(Con_ve!$F$6:$F$1005,Con_ve!$C$6:$C$1005,$C378,Con_ve!$I$6:$I$1005,"Fechada",Con_ve!$Q$6:$Q$1005,Cad_cl!AZ$5)))</f>
        <v/>
      </c>
      <c r="BA378" s="134" t="str">
        <f>IF(ISERR(IF($C378="","",SUMIFS(Con_ve!$F$6:$F$1005,Con_ve!$C$6:$C$1005,$C378,Con_ve!$I$6:$I$1005,"Fechada",Con_ve!$Q$6:$Q$1005,Cad_cl!BA$5))),"",IF($C378="","",SUMIFS(Con_ve!$F$6:$F$1005,Con_ve!$C$6:$C$1005,$C378,Con_ve!$I$6:$I$1005,"Fechada",Con_ve!$Q$6:$Q$1005,Cad_cl!BA$5)))</f>
        <v/>
      </c>
      <c r="BB378" s="134">
        <f t="shared" si="15"/>
        <v>0</v>
      </c>
      <c r="BD378" s="134" t="str">
        <f>IF(ISERR(IF($C378="","",SUMIFS(Con_ve!$F$6:$F$1005,Con_ve!$C$6:$C$1005,$C378,Con_ve!$I$6:$I$1005,"Em negociação",Con_ve!$Q$6:$Q$1005,Cad_cl!BD$5))),"",IF($C378="","",SUMIFS(Con_ve!$F$6:$F$1005,Con_ve!$C$6:$C$1005,$C378,Con_ve!$I$6:$I$1005,"Em negociação",Con_ve!$Q$6:$Q$1005,Cad_cl!BD$5)))</f>
        <v/>
      </c>
      <c r="BE378" s="134" t="str">
        <f>IF(ISERR(IF($C378="","",SUMIFS(Con_ve!$F$6:$F$1005,Con_ve!$C$6:$C$1005,$C378,Con_ve!$I$6:$I$1005,"Em negociação",Con_ve!$Q$6:$Q$1005,Cad_cl!BE$5))),"",IF($C378="","",SUMIFS(Con_ve!$F$6:$F$1005,Con_ve!$C$6:$C$1005,$C378,Con_ve!$I$6:$I$1005,"Em negociação",Con_ve!$Q$6:$Q$1005,Cad_cl!BE$5)))</f>
        <v/>
      </c>
      <c r="BF378" s="134" t="str">
        <f>IF(ISERR(IF($C378="","",SUMIFS(Con_ve!$F$6:$F$1005,Con_ve!$C$6:$C$1005,$C378,Con_ve!$I$6:$I$1005,"Em negociação",Con_ve!$Q$6:$Q$1005,Cad_cl!BF$5))),"",IF($C378="","",SUMIFS(Con_ve!$F$6:$F$1005,Con_ve!$C$6:$C$1005,$C378,Con_ve!$I$6:$I$1005,"Em negociação",Con_ve!$Q$6:$Q$1005,Cad_cl!BF$5)))</f>
        <v/>
      </c>
      <c r="BG378" s="134" t="str">
        <f>IF(ISERR(IF($C378="","",SUMIFS(Con_ve!$F$6:$F$1005,Con_ve!$C$6:$C$1005,$C378,Con_ve!$I$6:$I$1005,"Em negociação",Con_ve!$Q$6:$Q$1005,Cad_cl!BG$5))),"",IF($C378="","",SUMIFS(Con_ve!$F$6:$F$1005,Con_ve!$C$6:$C$1005,$C378,Con_ve!$I$6:$I$1005,"Em negociação",Con_ve!$Q$6:$Q$1005,Cad_cl!BG$5)))</f>
        <v/>
      </c>
      <c r="BH378" s="134" t="str">
        <f>IF(ISERR(IF($C378="","",SUMIFS(Con_ve!$F$6:$F$1005,Con_ve!$C$6:$C$1005,$C378,Con_ve!$I$6:$I$1005,"Em negociação",Con_ve!$Q$6:$Q$1005,Cad_cl!BH$5))),"",IF($C378="","",SUMIFS(Con_ve!$F$6:$F$1005,Con_ve!$C$6:$C$1005,$C378,Con_ve!$I$6:$I$1005,"Em negociação",Con_ve!$Q$6:$Q$1005,Cad_cl!BH$5)))</f>
        <v/>
      </c>
      <c r="BI378" s="134" t="str">
        <f>IF(ISERR(IF($C378="","",SUMIFS(Con_ve!$F$6:$F$1005,Con_ve!$C$6:$C$1005,$C378,Con_ve!$I$6:$I$1005,"Em negociação",Con_ve!$Q$6:$Q$1005,Cad_cl!BI$5))),"",IF($C378="","",SUMIFS(Con_ve!$F$6:$F$1005,Con_ve!$C$6:$C$1005,$C378,Con_ve!$I$6:$I$1005,"Em negociação",Con_ve!$Q$6:$Q$1005,Cad_cl!BI$5)))</f>
        <v/>
      </c>
      <c r="BJ378" s="134" t="str">
        <f>IF(ISERR(IF($C378="","",SUMIFS(Con_ve!$F$6:$F$1005,Con_ve!$C$6:$C$1005,$C378,Con_ve!$I$6:$I$1005,"Em negociação",Con_ve!$Q$6:$Q$1005,Cad_cl!BJ$5))),"",IF($C378="","",SUMIFS(Con_ve!$F$6:$F$1005,Con_ve!$C$6:$C$1005,$C378,Con_ve!$I$6:$I$1005,"Em negociação",Con_ve!$Q$6:$Q$1005,Cad_cl!BJ$5)))</f>
        <v/>
      </c>
      <c r="BK378" s="134" t="str">
        <f>IF(ISERR(IF($C378="","",SUMIFS(Con_ve!$F$6:$F$1005,Con_ve!$C$6:$C$1005,$C378,Con_ve!$I$6:$I$1005,"Em negociação",Con_ve!$Q$6:$Q$1005,Cad_cl!BK$5))),"",IF($C378="","",SUMIFS(Con_ve!$F$6:$F$1005,Con_ve!$C$6:$C$1005,$C378,Con_ve!$I$6:$I$1005,"Em negociação",Con_ve!$Q$6:$Q$1005,Cad_cl!BK$5)))</f>
        <v/>
      </c>
      <c r="BL378" s="134" t="str">
        <f>IF(ISERR(IF($C378="","",SUMIFS(Con_ve!$F$6:$F$1005,Con_ve!$C$6:$C$1005,$C378,Con_ve!$I$6:$I$1005,"Em negociação",Con_ve!$Q$6:$Q$1005,Cad_cl!BL$5))),"",IF($C378="","",SUMIFS(Con_ve!$F$6:$F$1005,Con_ve!$C$6:$C$1005,$C378,Con_ve!$I$6:$I$1005,"Em negociação",Con_ve!$Q$6:$Q$1005,Cad_cl!BL$5)))</f>
        <v/>
      </c>
      <c r="BM378" s="134" t="str">
        <f>IF(ISERR(IF($C378="","",SUMIFS(Con_ve!$F$6:$F$1005,Con_ve!$C$6:$C$1005,$C378,Con_ve!$I$6:$I$1005,"Em negociação",Con_ve!$Q$6:$Q$1005,Cad_cl!BM$5))),"",IF($C378="","",SUMIFS(Con_ve!$F$6:$F$1005,Con_ve!$C$6:$C$1005,$C378,Con_ve!$I$6:$I$1005,"Em negociação",Con_ve!$Q$6:$Q$1005,Cad_cl!BM$5)))</f>
        <v/>
      </c>
      <c r="BN378" s="134" t="str">
        <f>IF(ISERR(IF($C378="","",SUMIFS(Con_ve!$F$6:$F$1005,Con_ve!$C$6:$C$1005,$C378,Con_ve!$I$6:$I$1005,"Em negociação",Con_ve!$Q$6:$Q$1005,Cad_cl!BN$5))),"",IF($C378="","",SUMIFS(Con_ve!$F$6:$F$1005,Con_ve!$C$6:$C$1005,$C378,Con_ve!$I$6:$I$1005,"Em negociação",Con_ve!$Q$6:$Q$1005,Cad_cl!BN$5)))</f>
        <v/>
      </c>
      <c r="BO378" s="134" t="str">
        <f>IF(ISERR(IF($C378="","",SUMIFS(Con_ve!$F$6:$F$1005,Con_ve!$C$6:$C$1005,$C378,Con_ve!$I$6:$I$1005,"Em negociação",Con_ve!$Q$6:$Q$1005,Cad_cl!BO$5))),"",IF($C378="","",SUMIFS(Con_ve!$F$6:$F$1005,Con_ve!$C$6:$C$1005,$C378,Con_ve!$I$6:$I$1005,"Em negociação",Con_ve!$Q$6:$Q$1005,Cad_cl!BO$5)))</f>
        <v/>
      </c>
      <c r="BP378" s="134">
        <f t="shared" si="16"/>
        <v>0</v>
      </c>
      <c r="BR378" s="125" t="str">
        <f>IF(ISERR(IF(AND($I378=Re_lo!$E$5,BR$5=VLOOKUP(Re_lo!$H$5,Re_lo!$N$5:$O$16,2,0)),AP378,"")),"",IF(AND($I378=Re_lo!$E$5,BR$5=VLOOKUP(Re_lo!$H$5,Re_lo!$N$5:$O$16,2,0)),AP378,""))</f>
        <v/>
      </c>
      <c r="BS378" s="125" t="str">
        <f>IF(ISERR(IF(AND($I378=Re_lo!$E$5,BS$5=VLOOKUP(Re_lo!$H$5,Re_lo!$N$5:$O$16,2,0)),AQ378,"")),"",IF(AND($I378=Re_lo!$E$5,BS$5=VLOOKUP(Re_lo!$H$5,Re_lo!$N$5:$O$16,2,0)),AQ378,""))</f>
        <v/>
      </c>
      <c r="BT378" s="125" t="str">
        <f>IF(ISERR(IF(AND($I378=Re_lo!$E$5,BT$5=VLOOKUP(Re_lo!$H$5,Re_lo!$N$5:$O$16,2,0)),AR378,"")),"",IF(AND($I378=Re_lo!$E$5,BT$5=VLOOKUP(Re_lo!$H$5,Re_lo!$N$5:$O$16,2,0)),AR378,""))</f>
        <v/>
      </c>
      <c r="BU378" s="125" t="str">
        <f>IF(ISERR(IF(AND($I378=Re_lo!$E$5,BU$5=VLOOKUP(Re_lo!$H$5,Re_lo!$N$5:$O$16,2,0)),AS378,"")),"",IF(AND($I378=Re_lo!$E$5,BU$5=VLOOKUP(Re_lo!$H$5,Re_lo!$N$5:$O$16,2,0)),AS378,""))</f>
        <v/>
      </c>
      <c r="BV378" s="125" t="str">
        <f>IF(ISERR(IF(AND($I378=Re_lo!$E$5,BV$5=VLOOKUP(Re_lo!$H$5,Re_lo!$N$5:$O$16,2,0)),AT378,"")),"",IF(AND($I378=Re_lo!$E$5,BV$5=VLOOKUP(Re_lo!$H$5,Re_lo!$N$5:$O$16,2,0)),AT378,""))</f>
        <v/>
      </c>
      <c r="BW378" s="125" t="str">
        <f>IF(ISERR(IF(AND($I378=Re_lo!$E$5,BW$5=VLOOKUP(Re_lo!$H$5,Re_lo!$N$5:$O$16,2,0)),AU378,"")),"",IF(AND($I378=Re_lo!$E$5,BW$5=VLOOKUP(Re_lo!$H$5,Re_lo!$N$5:$O$16,2,0)),AU378,""))</f>
        <v/>
      </c>
      <c r="BX378" s="125" t="str">
        <f>IF(ISERR(IF(AND($I378=Re_lo!$E$5,BX$5=VLOOKUP(Re_lo!$H$5,Re_lo!$N$5:$O$16,2,0)),AV378,"")),"",IF(AND($I378=Re_lo!$E$5,BX$5=VLOOKUP(Re_lo!$H$5,Re_lo!$N$5:$O$16,2,0)),AV378,""))</f>
        <v/>
      </c>
      <c r="BY378" s="125" t="str">
        <f>IF(ISERR(IF(AND($I378=Re_lo!$E$5,BY$5=VLOOKUP(Re_lo!$H$5,Re_lo!$N$5:$O$16,2,0)),AW378,"")),"",IF(AND($I378=Re_lo!$E$5,BY$5=VLOOKUP(Re_lo!$H$5,Re_lo!$N$5:$O$16,2,0)),AW378,""))</f>
        <v/>
      </c>
      <c r="BZ378" s="125" t="str">
        <f>IF(ISERR(IF(AND($I378=Re_lo!$E$5,BZ$5=VLOOKUP(Re_lo!$H$5,Re_lo!$N$5:$O$16,2,0)),AX378,"")),"",IF(AND($I378=Re_lo!$E$5,BZ$5=VLOOKUP(Re_lo!$H$5,Re_lo!$N$5:$O$16,2,0)),AX378,""))</f>
        <v/>
      </c>
      <c r="CA378" s="125" t="str">
        <f>IF(ISERR(IF(AND($I378=Re_lo!$E$5,CA$5=VLOOKUP(Re_lo!$H$5,Re_lo!$N$5:$O$16,2,0)),AY378,"")),"",IF(AND($I378=Re_lo!$E$5,CA$5=VLOOKUP(Re_lo!$H$5,Re_lo!$N$5:$O$16,2,0)),AY378,""))</f>
        <v/>
      </c>
      <c r="CB378" s="125" t="str">
        <f>IF(ISERR(IF(AND($I378=Re_lo!$E$5,CB$5=VLOOKUP(Re_lo!$H$5,Re_lo!$N$5:$O$16,2,0)),AZ378,"")),"",IF(AND($I378=Re_lo!$E$5,CB$5=VLOOKUP(Re_lo!$H$5,Re_lo!$N$5:$O$16,2,0)),AZ378,""))</f>
        <v/>
      </c>
      <c r="CC378" s="125" t="str">
        <f>IF(ISERR(IF(AND($I378=Re_lo!$E$5,CC$5=VLOOKUP(Re_lo!$H$5,Re_lo!$N$5:$O$16,2,0)),BA378,"")),"",IF(AND($I378=Re_lo!$E$5,CC$5=VLOOKUP(Re_lo!$H$5,Re_lo!$N$5:$O$16,2,0)),BA378,""))</f>
        <v/>
      </c>
      <c r="CD378" s="125" t="str">
        <f>IF(ISERR(IF(AND($I378=Re_lo!$E$5,CD$5=VLOOKUP(Re_lo!$H$5,Re_lo!$N$5:$O$16,2,0)),BB378,"")),"",IF(AND($I378=Re_lo!$E$5,CD$5=VLOOKUP(Re_lo!$H$5,Re_lo!$N$5:$O$16,2,0)),BB378,""))</f>
        <v/>
      </c>
      <c r="CF378" s="125" t="str">
        <f>IF($C378="","",COUNTIFS(Con_ve!$C$6:$C$1005,$C378,Con_ve!$Q$6:$Q$1005,Cad_cl!CF$5))</f>
        <v/>
      </c>
      <c r="CG378" s="125" t="str">
        <f>IF($C378="","",COUNTIFS(Con_ve!$C$6:$C$1005,$C378,Con_ve!$Q$6:$Q$1005,Cad_cl!CG$5))</f>
        <v/>
      </c>
      <c r="CH378" s="125" t="str">
        <f>IF($C378="","",COUNTIFS(Con_ve!$C$6:$C$1005,$C378,Con_ve!$Q$6:$Q$1005,Cad_cl!CH$5))</f>
        <v/>
      </c>
      <c r="CI378" s="125" t="str">
        <f>IF($C378="","",COUNTIFS(Con_ve!$C$6:$C$1005,$C378,Con_ve!$Q$6:$Q$1005,Cad_cl!CI$5))</f>
        <v/>
      </c>
      <c r="CJ378" s="125" t="str">
        <f>IF($C378="","",COUNTIFS(Con_ve!$C$6:$C$1005,$C378,Con_ve!$Q$6:$Q$1005,Cad_cl!CJ$5))</f>
        <v/>
      </c>
      <c r="CK378" s="125" t="str">
        <f>IF($C378="","",COUNTIFS(Con_ve!$C$6:$C$1005,$C378,Con_ve!$Q$6:$Q$1005,Cad_cl!CK$5))</f>
        <v/>
      </c>
      <c r="CL378" s="125" t="str">
        <f>IF($C378="","",COUNTIFS(Con_ve!$C$6:$C$1005,$C378,Con_ve!$Q$6:$Q$1005,Cad_cl!CL$5))</f>
        <v/>
      </c>
      <c r="CM378" s="125" t="str">
        <f>IF($C378="","",COUNTIFS(Con_ve!$C$6:$C$1005,$C378,Con_ve!$Q$6:$Q$1005,Cad_cl!CM$5))</f>
        <v/>
      </c>
      <c r="CN378" s="125" t="str">
        <f>IF($C378="","",COUNTIFS(Con_ve!$C$6:$C$1005,$C378,Con_ve!$Q$6:$Q$1005,Cad_cl!CN$5))</f>
        <v/>
      </c>
      <c r="CO378" s="125" t="str">
        <f>IF($C378="","",COUNTIFS(Con_ve!$C$6:$C$1005,$C378,Con_ve!$Q$6:$Q$1005,Cad_cl!CO$5))</f>
        <v/>
      </c>
      <c r="CP378" s="125" t="str">
        <f>IF($C378="","",COUNTIFS(Con_ve!$C$6:$C$1005,$C378,Con_ve!$Q$6:$Q$1005,Cad_cl!CP$5))</f>
        <v/>
      </c>
      <c r="CQ378" s="125" t="str">
        <f>IF($C378="","",COUNTIFS(Con_ve!$C$6:$C$1005,$C378,Con_ve!$Q$6:$Q$1005,Cad_cl!CQ$5))</f>
        <v/>
      </c>
      <c r="CR378" s="125">
        <f t="shared" si="17"/>
        <v>0</v>
      </c>
    </row>
    <row r="379" spans="3:96" ht="30" customHeight="1">
      <c r="C379" s="153"/>
      <c r="D379" s="153"/>
      <c r="E379" s="154"/>
      <c r="F379" s="153"/>
      <c r="G379" s="155"/>
      <c r="H379" s="153"/>
      <c r="I379" s="153"/>
      <c r="J379" s="132" t="s">
        <v>309</v>
      </c>
      <c r="K379" s="133" t="s">
        <v>309</v>
      </c>
      <c r="L379" s="153"/>
      <c r="M379" s="153"/>
      <c r="N379" s="153"/>
      <c r="O379" s="153"/>
      <c r="P379" s="153"/>
      <c r="Q379" s="153"/>
      <c r="AP379" s="134" t="str">
        <f>IF(ISERR(IF($C379="","",SUMIFS(Con_ve!$F$6:$F$1005,Con_ve!$C$6:$C$1005,$C379,Con_ve!$I$6:$I$1005,"Fechada",Con_ve!$Q$6:$Q$1005,Cad_cl!AP$5))),"",IF($C379="","",SUMIFS(Con_ve!$F$6:$F$1005,Con_ve!$C$6:$C$1005,$C379,Con_ve!$I$6:$I$1005,"Fechada",Con_ve!$Q$6:$Q$1005,Cad_cl!AP$5)))</f>
        <v/>
      </c>
      <c r="AQ379" s="134" t="str">
        <f>IF(ISERR(IF($C379="","",SUMIFS(Con_ve!$F$6:$F$1005,Con_ve!$C$6:$C$1005,$C379,Con_ve!$I$6:$I$1005,"Fechada",Con_ve!$Q$6:$Q$1005,Cad_cl!AQ$5))),"",IF($C379="","",SUMIFS(Con_ve!$F$6:$F$1005,Con_ve!$C$6:$C$1005,$C379,Con_ve!$I$6:$I$1005,"Fechada",Con_ve!$Q$6:$Q$1005,Cad_cl!AQ$5)))</f>
        <v/>
      </c>
      <c r="AR379" s="134" t="str">
        <f>IF(ISERR(IF($C379="","",SUMIFS(Con_ve!$F$6:$F$1005,Con_ve!$C$6:$C$1005,$C379,Con_ve!$I$6:$I$1005,"Fechada",Con_ve!$Q$6:$Q$1005,Cad_cl!AR$5))),"",IF($C379="","",SUMIFS(Con_ve!$F$6:$F$1005,Con_ve!$C$6:$C$1005,$C379,Con_ve!$I$6:$I$1005,"Fechada",Con_ve!$Q$6:$Q$1005,Cad_cl!AR$5)))</f>
        <v/>
      </c>
      <c r="AS379" s="134" t="str">
        <f>IF(ISERR(IF($C379="","",SUMIFS(Con_ve!$F$6:$F$1005,Con_ve!$C$6:$C$1005,$C379,Con_ve!$I$6:$I$1005,"Fechada",Con_ve!$Q$6:$Q$1005,Cad_cl!AS$5))),"",IF($C379="","",SUMIFS(Con_ve!$F$6:$F$1005,Con_ve!$C$6:$C$1005,$C379,Con_ve!$I$6:$I$1005,"Fechada",Con_ve!$Q$6:$Q$1005,Cad_cl!AS$5)))</f>
        <v/>
      </c>
      <c r="AT379" s="134" t="str">
        <f>IF(ISERR(IF($C379="","",SUMIFS(Con_ve!$F$6:$F$1005,Con_ve!$C$6:$C$1005,$C379,Con_ve!$I$6:$I$1005,"Fechada",Con_ve!$Q$6:$Q$1005,Cad_cl!AT$5))),"",IF($C379="","",SUMIFS(Con_ve!$F$6:$F$1005,Con_ve!$C$6:$C$1005,$C379,Con_ve!$I$6:$I$1005,"Fechada",Con_ve!$Q$6:$Q$1005,Cad_cl!AT$5)))</f>
        <v/>
      </c>
      <c r="AU379" s="134" t="str">
        <f>IF(ISERR(IF($C379="","",SUMIFS(Con_ve!$F$6:$F$1005,Con_ve!$C$6:$C$1005,$C379,Con_ve!$I$6:$I$1005,"Fechada",Con_ve!$Q$6:$Q$1005,Cad_cl!AU$5))),"",IF($C379="","",SUMIFS(Con_ve!$F$6:$F$1005,Con_ve!$C$6:$C$1005,$C379,Con_ve!$I$6:$I$1005,"Fechada",Con_ve!$Q$6:$Q$1005,Cad_cl!AU$5)))</f>
        <v/>
      </c>
      <c r="AV379" s="134" t="str">
        <f>IF(ISERR(IF($C379="","",SUMIFS(Con_ve!$F$6:$F$1005,Con_ve!$C$6:$C$1005,$C379,Con_ve!$I$6:$I$1005,"Fechada",Con_ve!$Q$6:$Q$1005,Cad_cl!AV$5))),"",IF($C379="","",SUMIFS(Con_ve!$F$6:$F$1005,Con_ve!$C$6:$C$1005,$C379,Con_ve!$I$6:$I$1005,"Fechada",Con_ve!$Q$6:$Q$1005,Cad_cl!AV$5)))</f>
        <v/>
      </c>
      <c r="AW379" s="134" t="str">
        <f>IF(ISERR(IF($C379="","",SUMIFS(Con_ve!$F$6:$F$1005,Con_ve!$C$6:$C$1005,$C379,Con_ve!$I$6:$I$1005,"Fechada",Con_ve!$Q$6:$Q$1005,Cad_cl!AW$5))),"",IF($C379="","",SUMIFS(Con_ve!$F$6:$F$1005,Con_ve!$C$6:$C$1005,$C379,Con_ve!$I$6:$I$1005,"Fechada",Con_ve!$Q$6:$Q$1005,Cad_cl!AW$5)))</f>
        <v/>
      </c>
      <c r="AX379" s="134" t="str">
        <f>IF(ISERR(IF($C379="","",SUMIFS(Con_ve!$F$6:$F$1005,Con_ve!$C$6:$C$1005,$C379,Con_ve!$I$6:$I$1005,"Fechada",Con_ve!$Q$6:$Q$1005,Cad_cl!AX$5))),"",IF($C379="","",SUMIFS(Con_ve!$F$6:$F$1005,Con_ve!$C$6:$C$1005,$C379,Con_ve!$I$6:$I$1005,"Fechada",Con_ve!$Q$6:$Q$1005,Cad_cl!AX$5)))</f>
        <v/>
      </c>
      <c r="AY379" s="134" t="str">
        <f>IF(ISERR(IF($C379="","",SUMIFS(Con_ve!$F$6:$F$1005,Con_ve!$C$6:$C$1005,$C379,Con_ve!$I$6:$I$1005,"Fechada",Con_ve!$Q$6:$Q$1005,Cad_cl!AY$5))),"",IF($C379="","",SUMIFS(Con_ve!$F$6:$F$1005,Con_ve!$C$6:$C$1005,$C379,Con_ve!$I$6:$I$1005,"Fechada",Con_ve!$Q$6:$Q$1005,Cad_cl!AY$5)))</f>
        <v/>
      </c>
      <c r="AZ379" s="134" t="str">
        <f>IF(ISERR(IF($C379="","",SUMIFS(Con_ve!$F$6:$F$1005,Con_ve!$C$6:$C$1005,$C379,Con_ve!$I$6:$I$1005,"Fechada",Con_ve!$Q$6:$Q$1005,Cad_cl!AZ$5))),"",IF($C379="","",SUMIFS(Con_ve!$F$6:$F$1005,Con_ve!$C$6:$C$1005,$C379,Con_ve!$I$6:$I$1005,"Fechada",Con_ve!$Q$6:$Q$1005,Cad_cl!AZ$5)))</f>
        <v/>
      </c>
      <c r="BA379" s="134" t="str">
        <f>IF(ISERR(IF($C379="","",SUMIFS(Con_ve!$F$6:$F$1005,Con_ve!$C$6:$C$1005,$C379,Con_ve!$I$6:$I$1005,"Fechada",Con_ve!$Q$6:$Q$1005,Cad_cl!BA$5))),"",IF($C379="","",SUMIFS(Con_ve!$F$6:$F$1005,Con_ve!$C$6:$C$1005,$C379,Con_ve!$I$6:$I$1005,"Fechada",Con_ve!$Q$6:$Q$1005,Cad_cl!BA$5)))</f>
        <v/>
      </c>
      <c r="BB379" s="134">
        <f t="shared" si="15"/>
        <v>0</v>
      </c>
      <c r="BD379" s="134" t="str">
        <f>IF(ISERR(IF($C379="","",SUMIFS(Con_ve!$F$6:$F$1005,Con_ve!$C$6:$C$1005,$C379,Con_ve!$I$6:$I$1005,"Em negociação",Con_ve!$Q$6:$Q$1005,Cad_cl!BD$5))),"",IF($C379="","",SUMIFS(Con_ve!$F$6:$F$1005,Con_ve!$C$6:$C$1005,$C379,Con_ve!$I$6:$I$1005,"Em negociação",Con_ve!$Q$6:$Q$1005,Cad_cl!BD$5)))</f>
        <v/>
      </c>
      <c r="BE379" s="134" t="str">
        <f>IF(ISERR(IF($C379="","",SUMIFS(Con_ve!$F$6:$F$1005,Con_ve!$C$6:$C$1005,$C379,Con_ve!$I$6:$I$1005,"Em negociação",Con_ve!$Q$6:$Q$1005,Cad_cl!BE$5))),"",IF($C379="","",SUMIFS(Con_ve!$F$6:$F$1005,Con_ve!$C$6:$C$1005,$C379,Con_ve!$I$6:$I$1005,"Em negociação",Con_ve!$Q$6:$Q$1005,Cad_cl!BE$5)))</f>
        <v/>
      </c>
      <c r="BF379" s="134" t="str">
        <f>IF(ISERR(IF($C379="","",SUMIFS(Con_ve!$F$6:$F$1005,Con_ve!$C$6:$C$1005,$C379,Con_ve!$I$6:$I$1005,"Em negociação",Con_ve!$Q$6:$Q$1005,Cad_cl!BF$5))),"",IF($C379="","",SUMIFS(Con_ve!$F$6:$F$1005,Con_ve!$C$6:$C$1005,$C379,Con_ve!$I$6:$I$1005,"Em negociação",Con_ve!$Q$6:$Q$1005,Cad_cl!BF$5)))</f>
        <v/>
      </c>
      <c r="BG379" s="134" t="str">
        <f>IF(ISERR(IF($C379="","",SUMIFS(Con_ve!$F$6:$F$1005,Con_ve!$C$6:$C$1005,$C379,Con_ve!$I$6:$I$1005,"Em negociação",Con_ve!$Q$6:$Q$1005,Cad_cl!BG$5))),"",IF($C379="","",SUMIFS(Con_ve!$F$6:$F$1005,Con_ve!$C$6:$C$1005,$C379,Con_ve!$I$6:$I$1005,"Em negociação",Con_ve!$Q$6:$Q$1005,Cad_cl!BG$5)))</f>
        <v/>
      </c>
      <c r="BH379" s="134" t="str">
        <f>IF(ISERR(IF($C379="","",SUMIFS(Con_ve!$F$6:$F$1005,Con_ve!$C$6:$C$1005,$C379,Con_ve!$I$6:$I$1005,"Em negociação",Con_ve!$Q$6:$Q$1005,Cad_cl!BH$5))),"",IF($C379="","",SUMIFS(Con_ve!$F$6:$F$1005,Con_ve!$C$6:$C$1005,$C379,Con_ve!$I$6:$I$1005,"Em negociação",Con_ve!$Q$6:$Q$1005,Cad_cl!BH$5)))</f>
        <v/>
      </c>
      <c r="BI379" s="134" t="str">
        <f>IF(ISERR(IF($C379="","",SUMIFS(Con_ve!$F$6:$F$1005,Con_ve!$C$6:$C$1005,$C379,Con_ve!$I$6:$I$1005,"Em negociação",Con_ve!$Q$6:$Q$1005,Cad_cl!BI$5))),"",IF($C379="","",SUMIFS(Con_ve!$F$6:$F$1005,Con_ve!$C$6:$C$1005,$C379,Con_ve!$I$6:$I$1005,"Em negociação",Con_ve!$Q$6:$Q$1005,Cad_cl!BI$5)))</f>
        <v/>
      </c>
      <c r="BJ379" s="134" t="str">
        <f>IF(ISERR(IF($C379="","",SUMIFS(Con_ve!$F$6:$F$1005,Con_ve!$C$6:$C$1005,$C379,Con_ve!$I$6:$I$1005,"Em negociação",Con_ve!$Q$6:$Q$1005,Cad_cl!BJ$5))),"",IF($C379="","",SUMIFS(Con_ve!$F$6:$F$1005,Con_ve!$C$6:$C$1005,$C379,Con_ve!$I$6:$I$1005,"Em negociação",Con_ve!$Q$6:$Q$1005,Cad_cl!BJ$5)))</f>
        <v/>
      </c>
      <c r="BK379" s="134" t="str">
        <f>IF(ISERR(IF($C379="","",SUMIFS(Con_ve!$F$6:$F$1005,Con_ve!$C$6:$C$1005,$C379,Con_ve!$I$6:$I$1005,"Em negociação",Con_ve!$Q$6:$Q$1005,Cad_cl!BK$5))),"",IF($C379="","",SUMIFS(Con_ve!$F$6:$F$1005,Con_ve!$C$6:$C$1005,$C379,Con_ve!$I$6:$I$1005,"Em negociação",Con_ve!$Q$6:$Q$1005,Cad_cl!BK$5)))</f>
        <v/>
      </c>
      <c r="BL379" s="134" t="str">
        <f>IF(ISERR(IF($C379="","",SUMIFS(Con_ve!$F$6:$F$1005,Con_ve!$C$6:$C$1005,$C379,Con_ve!$I$6:$I$1005,"Em negociação",Con_ve!$Q$6:$Q$1005,Cad_cl!BL$5))),"",IF($C379="","",SUMIFS(Con_ve!$F$6:$F$1005,Con_ve!$C$6:$C$1005,$C379,Con_ve!$I$6:$I$1005,"Em negociação",Con_ve!$Q$6:$Q$1005,Cad_cl!BL$5)))</f>
        <v/>
      </c>
      <c r="BM379" s="134" t="str">
        <f>IF(ISERR(IF($C379="","",SUMIFS(Con_ve!$F$6:$F$1005,Con_ve!$C$6:$C$1005,$C379,Con_ve!$I$6:$I$1005,"Em negociação",Con_ve!$Q$6:$Q$1005,Cad_cl!BM$5))),"",IF($C379="","",SUMIFS(Con_ve!$F$6:$F$1005,Con_ve!$C$6:$C$1005,$C379,Con_ve!$I$6:$I$1005,"Em negociação",Con_ve!$Q$6:$Q$1005,Cad_cl!BM$5)))</f>
        <v/>
      </c>
      <c r="BN379" s="134" t="str">
        <f>IF(ISERR(IF($C379="","",SUMIFS(Con_ve!$F$6:$F$1005,Con_ve!$C$6:$C$1005,$C379,Con_ve!$I$6:$I$1005,"Em negociação",Con_ve!$Q$6:$Q$1005,Cad_cl!BN$5))),"",IF($C379="","",SUMIFS(Con_ve!$F$6:$F$1005,Con_ve!$C$6:$C$1005,$C379,Con_ve!$I$6:$I$1005,"Em negociação",Con_ve!$Q$6:$Q$1005,Cad_cl!BN$5)))</f>
        <v/>
      </c>
      <c r="BO379" s="134" t="str">
        <f>IF(ISERR(IF($C379="","",SUMIFS(Con_ve!$F$6:$F$1005,Con_ve!$C$6:$C$1005,$C379,Con_ve!$I$6:$I$1005,"Em negociação",Con_ve!$Q$6:$Q$1005,Cad_cl!BO$5))),"",IF($C379="","",SUMIFS(Con_ve!$F$6:$F$1005,Con_ve!$C$6:$C$1005,$C379,Con_ve!$I$6:$I$1005,"Em negociação",Con_ve!$Q$6:$Q$1005,Cad_cl!BO$5)))</f>
        <v/>
      </c>
      <c r="BP379" s="134">
        <f t="shared" si="16"/>
        <v>0</v>
      </c>
      <c r="BR379" s="125" t="str">
        <f>IF(ISERR(IF(AND($I379=Re_lo!$E$5,BR$5=VLOOKUP(Re_lo!$H$5,Re_lo!$N$5:$O$16,2,0)),AP379,"")),"",IF(AND($I379=Re_lo!$E$5,BR$5=VLOOKUP(Re_lo!$H$5,Re_lo!$N$5:$O$16,2,0)),AP379,""))</f>
        <v/>
      </c>
      <c r="BS379" s="125" t="str">
        <f>IF(ISERR(IF(AND($I379=Re_lo!$E$5,BS$5=VLOOKUP(Re_lo!$H$5,Re_lo!$N$5:$O$16,2,0)),AQ379,"")),"",IF(AND($I379=Re_lo!$E$5,BS$5=VLOOKUP(Re_lo!$H$5,Re_lo!$N$5:$O$16,2,0)),AQ379,""))</f>
        <v/>
      </c>
      <c r="BT379" s="125" t="str">
        <f>IF(ISERR(IF(AND($I379=Re_lo!$E$5,BT$5=VLOOKUP(Re_lo!$H$5,Re_lo!$N$5:$O$16,2,0)),AR379,"")),"",IF(AND($I379=Re_lo!$E$5,BT$5=VLOOKUP(Re_lo!$H$5,Re_lo!$N$5:$O$16,2,0)),AR379,""))</f>
        <v/>
      </c>
      <c r="BU379" s="125" t="str">
        <f>IF(ISERR(IF(AND($I379=Re_lo!$E$5,BU$5=VLOOKUP(Re_lo!$H$5,Re_lo!$N$5:$O$16,2,0)),AS379,"")),"",IF(AND($I379=Re_lo!$E$5,BU$5=VLOOKUP(Re_lo!$H$5,Re_lo!$N$5:$O$16,2,0)),AS379,""))</f>
        <v/>
      </c>
      <c r="BV379" s="125" t="str">
        <f>IF(ISERR(IF(AND($I379=Re_lo!$E$5,BV$5=VLOOKUP(Re_lo!$H$5,Re_lo!$N$5:$O$16,2,0)),AT379,"")),"",IF(AND($I379=Re_lo!$E$5,BV$5=VLOOKUP(Re_lo!$H$5,Re_lo!$N$5:$O$16,2,0)),AT379,""))</f>
        <v/>
      </c>
      <c r="BW379" s="125" t="str">
        <f>IF(ISERR(IF(AND($I379=Re_lo!$E$5,BW$5=VLOOKUP(Re_lo!$H$5,Re_lo!$N$5:$O$16,2,0)),AU379,"")),"",IF(AND($I379=Re_lo!$E$5,BW$5=VLOOKUP(Re_lo!$H$5,Re_lo!$N$5:$O$16,2,0)),AU379,""))</f>
        <v/>
      </c>
      <c r="BX379" s="125" t="str">
        <f>IF(ISERR(IF(AND($I379=Re_lo!$E$5,BX$5=VLOOKUP(Re_lo!$H$5,Re_lo!$N$5:$O$16,2,0)),AV379,"")),"",IF(AND($I379=Re_lo!$E$5,BX$5=VLOOKUP(Re_lo!$H$5,Re_lo!$N$5:$O$16,2,0)),AV379,""))</f>
        <v/>
      </c>
      <c r="BY379" s="125" t="str">
        <f>IF(ISERR(IF(AND($I379=Re_lo!$E$5,BY$5=VLOOKUP(Re_lo!$H$5,Re_lo!$N$5:$O$16,2,0)),AW379,"")),"",IF(AND($I379=Re_lo!$E$5,BY$5=VLOOKUP(Re_lo!$H$5,Re_lo!$N$5:$O$16,2,0)),AW379,""))</f>
        <v/>
      </c>
      <c r="BZ379" s="125" t="str">
        <f>IF(ISERR(IF(AND($I379=Re_lo!$E$5,BZ$5=VLOOKUP(Re_lo!$H$5,Re_lo!$N$5:$O$16,2,0)),AX379,"")),"",IF(AND($I379=Re_lo!$E$5,BZ$5=VLOOKUP(Re_lo!$H$5,Re_lo!$N$5:$O$16,2,0)),AX379,""))</f>
        <v/>
      </c>
      <c r="CA379" s="125" t="str">
        <f>IF(ISERR(IF(AND($I379=Re_lo!$E$5,CA$5=VLOOKUP(Re_lo!$H$5,Re_lo!$N$5:$O$16,2,0)),AY379,"")),"",IF(AND($I379=Re_lo!$E$5,CA$5=VLOOKUP(Re_lo!$H$5,Re_lo!$N$5:$O$16,2,0)),AY379,""))</f>
        <v/>
      </c>
      <c r="CB379" s="125" t="str">
        <f>IF(ISERR(IF(AND($I379=Re_lo!$E$5,CB$5=VLOOKUP(Re_lo!$H$5,Re_lo!$N$5:$O$16,2,0)),AZ379,"")),"",IF(AND($I379=Re_lo!$E$5,CB$5=VLOOKUP(Re_lo!$H$5,Re_lo!$N$5:$O$16,2,0)),AZ379,""))</f>
        <v/>
      </c>
      <c r="CC379" s="125" t="str">
        <f>IF(ISERR(IF(AND($I379=Re_lo!$E$5,CC$5=VLOOKUP(Re_lo!$H$5,Re_lo!$N$5:$O$16,2,0)),BA379,"")),"",IF(AND($I379=Re_lo!$E$5,CC$5=VLOOKUP(Re_lo!$H$5,Re_lo!$N$5:$O$16,2,0)),BA379,""))</f>
        <v/>
      </c>
      <c r="CD379" s="125" t="str">
        <f>IF(ISERR(IF(AND($I379=Re_lo!$E$5,CD$5=VLOOKUP(Re_lo!$H$5,Re_lo!$N$5:$O$16,2,0)),BB379,"")),"",IF(AND($I379=Re_lo!$E$5,CD$5=VLOOKUP(Re_lo!$H$5,Re_lo!$N$5:$O$16,2,0)),BB379,""))</f>
        <v/>
      </c>
      <c r="CF379" s="125" t="str">
        <f>IF($C379="","",COUNTIFS(Con_ve!$C$6:$C$1005,$C379,Con_ve!$Q$6:$Q$1005,Cad_cl!CF$5))</f>
        <v/>
      </c>
      <c r="CG379" s="125" t="str">
        <f>IF($C379="","",COUNTIFS(Con_ve!$C$6:$C$1005,$C379,Con_ve!$Q$6:$Q$1005,Cad_cl!CG$5))</f>
        <v/>
      </c>
      <c r="CH379" s="125" t="str">
        <f>IF($C379="","",COUNTIFS(Con_ve!$C$6:$C$1005,$C379,Con_ve!$Q$6:$Q$1005,Cad_cl!CH$5))</f>
        <v/>
      </c>
      <c r="CI379" s="125" t="str">
        <f>IF($C379="","",COUNTIFS(Con_ve!$C$6:$C$1005,$C379,Con_ve!$Q$6:$Q$1005,Cad_cl!CI$5))</f>
        <v/>
      </c>
      <c r="CJ379" s="125" t="str">
        <f>IF($C379="","",COUNTIFS(Con_ve!$C$6:$C$1005,$C379,Con_ve!$Q$6:$Q$1005,Cad_cl!CJ$5))</f>
        <v/>
      </c>
      <c r="CK379" s="125" t="str">
        <f>IF($C379="","",COUNTIFS(Con_ve!$C$6:$C$1005,$C379,Con_ve!$Q$6:$Q$1005,Cad_cl!CK$5))</f>
        <v/>
      </c>
      <c r="CL379" s="125" t="str">
        <f>IF($C379="","",COUNTIFS(Con_ve!$C$6:$C$1005,$C379,Con_ve!$Q$6:$Q$1005,Cad_cl!CL$5))</f>
        <v/>
      </c>
      <c r="CM379" s="125" t="str">
        <f>IF($C379="","",COUNTIFS(Con_ve!$C$6:$C$1005,$C379,Con_ve!$Q$6:$Q$1005,Cad_cl!CM$5))</f>
        <v/>
      </c>
      <c r="CN379" s="125" t="str">
        <f>IF($C379="","",COUNTIFS(Con_ve!$C$6:$C$1005,$C379,Con_ve!$Q$6:$Q$1005,Cad_cl!CN$5))</f>
        <v/>
      </c>
      <c r="CO379" s="125" t="str">
        <f>IF($C379="","",COUNTIFS(Con_ve!$C$6:$C$1005,$C379,Con_ve!$Q$6:$Q$1005,Cad_cl!CO$5))</f>
        <v/>
      </c>
      <c r="CP379" s="125" t="str">
        <f>IF($C379="","",COUNTIFS(Con_ve!$C$6:$C$1005,$C379,Con_ve!$Q$6:$Q$1005,Cad_cl!CP$5))</f>
        <v/>
      </c>
      <c r="CQ379" s="125" t="str">
        <f>IF($C379="","",COUNTIFS(Con_ve!$C$6:$C$1005,$C379,Con_ve!$Q$6:$Q$1005,Cad_cl!CQ$5))</f>
        <v/>
      </c>
      <c r="CR379" s="125">
        <f t="shared" si="17"/>
        <v>0</v>
      </c>
    </row>
    <row r="380" spans="3:96" ht="30" customHeight="1">
      <c r="C380" s="153"/>
      <c r="D380" s="153"/>
      <c r="E380" s="154"/>
      <c r="F380" s="153"/>
      <c r="G380" s="155"/>
      <c r="H380" s="153"/>
      <c r="I380" s="153"/>
      <c r="J380" s="132" t="s">
        <v>309</v>
      </c>
      <c r="K380" s="133" t="s">
        <v>309</v>
      </c>
      <c r="L380" s="153"/>
      <c r="M380" s="153"/>
      <c r="N380" s="153"/>
      <c r="O380" s="153"/>
      <c r="P380" s="153"/>
      <c r="Q380" s="153"/>
      <c r="AP380" s="134" t="str">
        <f>IF(ISERR(IF($C380="","",SUMIFS(Con_ve!$F$6:$F$1005,Con_ve!$C$6:$C$1005,$C380,Con_ve!$I$6:$I$1005,"Fechada",Con_ve!$Q$6:$Q$1005,Cad_cl!AP$5))),"",IF($C380="","",SUMIFS(Con_ve!$F$6:$F$1005,Con_ve!$C$6:$C$1005,$C380,Con_ve!$I$6:$I$1005,"Fechada",Con_ve!$Q$6:$Q$1005,Cad_cl!AP$5)))</f>
        <v/>
      </c>
      <c r="AQ380" s="134" t="str">
        <f>IF(ISERR(IF($C380="","",SUMIFS(Con_ve!$F$6:$F$1005,Con_ve!$C$6:$C$1005,$C380,Con_ve!$I$6:$I$1005,"Fechada",Con_ve!$Q$6:$Q$1005,Cad_cl!AQ$5))),"",IF($C380="","",SUMIFS(Con_ve!$F$6:$F$1005,Con_ve!$C$6:$C$1005,$C380,Con_ve!$I$6:$I$1005,"Fechada",Con_ve!$Q$6:$Q$1005,Cad_cl!AQ$5)))</f>
        <v/>
      </c>
      <c r="AR380" s="134" t="str">
        <f>IF(ISERR(IF($C380="","",SUMIFS(Con_ve!$F$6:$F$1005,Con_ve!$C$6:$C$1005,$C380,Con_ve!$I$6:$I$1005,"Fechada",Con_ve!$Q$6:$Q$1005,Cad_cl!AR$5))),"",IF($C380="","",SUMIFS(Con_ve!$F$6:$F$1005,Con_ve!$C$6:$C$1005,$C380,Con_ve!$I$6:$I$1005,"Fechada",Con_ve!$Q$6:$Q$1005,Cad_cl!AR$5)))</f>
        <v/>
      </c>
      <c r="AS380" s="134" t="str">
        <f>IF(ISERR(IF($C380="","",SUMIFS(Con_ve!$F$6:$F$1005,Con_ve!$C$6:$C$1005,$C380,Con_ve!$I$6:$I$1005,"Fechada",Con_ve!$Q$6:$Q$1005,Cad_cl!AS$5))),"",IF($C380="","",SUMIFS(Con_ve!$F$6:$F$1005,Con_ve!$C$6:$C$1005,$C380,Con_ve!$I$6:$I$1005,"Fechada",Con_ve!$Q$6:$Q$1005,Cad_cl!AS$5)))</f>
        <v/>
      </c>
      <c r="AT380" s="134" t="str">
        <f>IF(ISERR(IF($C380="","",SUMIFS(Con_ve!$F$6:$F$1005,Con_ve!$C$6:$C$1005,$C380,Con_ve!$I$6:$I$1005,"Fechada",Con_ve!$Q$6:$Q$1005,Cad_cl!AT$5))),"",IF($C380="","",SUMIFS(Con_ve!$F$6:$F$1005,Con_ve!$C$6:$C$1005,$C380,Con_ve!$I$6:$I$1005,"Fechada",Con_ve!$Q$6:$Q$1005,Cad_cl!AT$5)))</f>
        <v/>
      </c>
      <c r="AU380" s="134" t="str">
        <f>IF(ISERR(IF($C380="","",SUMIFS(Con_ve!$F$6:$F$1005,Con_ve!$C$6:$C$1005,$C380,Con_ve!$I$6:$I$1005,"Fechada",Con_ve!$Q$6:$Q$1005,Cad_cl!AU$5))),"",IF($C380="","",SUMIFS(Con_ve!$F$6:$F$1005,Con_ve!$C$6:$C$1005,$C380,Con_ve!$I$6:$I$1005,"Fechada",Con_ve!$Q$6:$Q$1005,Cad_cl!AU$5)))</f>
        <v/>
      </c>
      <c r="AV380" s="134" t="str">
        <f>IF(ISERR(IF($C380="","",SUMIFS(Con_ve!$F$6:$F$1005,Con_ve!$C$6:$C$1005,$C380,Con_ve!$I$6:$I$1005,"Fechada",Con_ve!$Q$6:$Q$1005,Cad_cl!AV$5))),"",IF($C380="","",SUMIFS(Con_ve!$F$6:$F$1005,Con_ve!$C$6:$C$1005,$C380,Con_ve!$I$6:$I$1005,"Fechada",Con_ve!$Q$6:$Q$1005,Cad_cl!AV$5)))</f>
        <v/>
      </c>
      <c r="AW380" s="134" t="str">
        <f>IF(ISERR(IF($C380="","",SUMIFS(Con_ve!$F$6:$F$1005,Con_ve!$C$6:$C$1005,$C380,Con_ve!$I$6:$I$1005,"Fechada",Con_ve!$Q$6:$Q$1005,Cad_cl!AW$5))),"",IF($C380="","",SUMIFS(Con_ve!$F$6:$F$1005,Con_ve!$C$6:$C$1005,$C380,Con_ve!$I$6:$I$1005,"Fechada",Con_ve!$Q$6:$Q$1005,Cad_cl!AW$5)))</f>
        <v/>
      </c>
      <c r="AX380" s="134" t="str">
        <f>IF(ISERR(IF($C380="","",SUMIFS(Con_ve!$F$6:$F$1005,Con_ve!$C$6:$C$1005,$C380,Con_ve!$I$6:$I$1005,"Fechada",Con_ve!$Q$6:$Q$1005,Cad_cl!AX$5))),"",IF($C380="","",SUMIFS(Con_ve!$F$6:$F$1005,Con_ve!$C$6:$C$1005,$C380,Con_ve!$I$6:$I$1005,"Fechada",Con_ve!$Q$6:$Q$1005,Cad_cl!AX$5)))</f>
        <v/>
      </c>
      <c r="AY380" s="134" t="str">
        <f>IF(ISERR(IF($C380="","",SUMIFS(Con_ve!$F$6:$F$1005,Con_ve!$C$6:$C$1005,$C380,Con_ve!$I$6:$I$1005,"Fechada",Con_ve!$Q$6:$Q$1005,Cad_cl!AY$5))),"",IF($C380="","",SUMIFS(Con_ve!$F$6:$F$1005,Con_ve!$C$6:$C$1005,$C380,Con_ve!$I$6:$I$1005,"Fechada",Con_ve!$Q$6:$Q$1005,Cad_cl!AY$5)))</f>
        <v/>
      </c>
      <c r="AZ380" s="134" t="str">
        <f>IF(ISERR(IF($C380="","",SUMIFS(Con_ve!$F$6:$F$1005,Con_ve!$C$6:$C$1005,$C380,Con_ve!$I$6:$I$1005,"Fechada",Con_ve!$Q$6:$Q$1005,Cad_cl!AZ$5))),"",IF($C380="","",SUMIFS(Con_ve!$F$6:$F$1005,Con_ve!$C$6:$C$1005,$C380,Con_ve!$I$6:$I$1005,"Fechada",Con_ve!$Q$6:$Q$1005,Cad_cl!AZ$5)))</f>
        <v/>
      </c>
      <c r="BA380" s="134" t="str">
        <f>IF(ISERR(IF($C380="","",SUMIFS(Con_ve!$F$6:$F$1005,Con_ve!$C$6:$C$1005,$C380,Con_ve!$I$6:$I$1005,"Fechada",Con_ve!$Q$6:$Q$1005,Cad_cl!BA$5))),"",IF($C380="","",SUMIFS(Con_ve!$F$6:$F$1005,Con_ve!$C$6:$C$1005,$C380,Con_ve!$I$6:$I$1005,"Fechada",Con_ve!$Q$6:$Q$1005,Cad_cl!BA$5)))</f>
        <v/>
      </c>
      <c r="BB380" s="134">
        <f t="shared" si="15"/>
        <v>0</v>
      </c>
      <c r="BD380" s="134" t="str">
        <f>IF(ISERR(IF($C380="","",SUMIFS(Con_ve!$F$6:$F$1005,Con_ve!$C$6:$C$1005,$C380,Con_ve!$I$6:$I$1005,"Em negociação",Con_ve!$Q$6:$Q$1005,Cad_cl!BD$5))),"",IF($C380="","",SUMIFS(Con_ve!$F$6:$F$1005,Con_ve!$C$6:$C$1005,$C380,Con_ve!$I$6:$I$1005,"Em negociação",Con_ve!$Q$6:$Q$1005,Cad_cl!BD$5)))</f>
        <v/>
      </c>
      <c r="BE380" s="134" t="str">
        <f>IF(ISERR(IF($C380="","",SUMIFS(Con_ve!$F$6:$F$1005,Con_ve!$C$6:$C$1005,$C380,Con_ve!$I$6:$I$1005,"Em negociação",Con_ve!$Q$6:$Q$1005,Cad_cl!BE$5))),"",IF($C380="","",SUMIFS(Con_ve!$F$6:$F$1005,Con_ve!$C$6:$C$1005,$C380,Con_ve!$I$6:$I$1005,"Em negociação",Con_ve!$Q$6:$Q$1005,Cad_cl!BE$5)))</f>
        <v/>
      </c>
      <c r="BF380" s="134" t="str">
        <f>IF(ISERR(IF($C380="","",SUMIFS(Con_ve!$F$6:$F$1005,Con_ve!$C$6:$C$1005,$C380,Con_ve!$I$6:$I$1005,"Em negociação",Con_ve!$Q$6:$Q$1005,Cad_cl!BF$5))),"",IF($C380="","",SUMIFS(Con_ve!$F$6:$F$1005,Con_ve!$C$6:$C$1005,$C380,Con_ve!$I$6:$I$1005,"Em negociação",Con_ve!$Q$6:$Q$1005,Cad_cl!BF$5)))</f>
        <v/>
      </c>
      <c r="BG380" s="134" t="str">
        <f>IF(ISERR(IF($C380="","",SUMIFS(Con_ve!$F$6:$F$1005,Con_ve!$C$6:$C$1005,$C380,Con_ve!$I$6:$I$1005,"Em negociação",Con_ve!$Q$6:$Q$1005,Cad_cl!BG$5))),"",IF($C380="","",SUMIFS(Con_ve!$F$6:$F$1005,Con_ve!$C$6:$C$1005,$C380,Con_ve!$I$6:$I$1005,"Em negociação",Con_ve!$Q$6:$Q$1005,Cad_cl!BG$5)))</f>
        <v/>
      </c>
      <c r="BH380" s="134" t="str">
        <f>IF(ISERR(IF($C380="","",SUMIFS(Con_ve!$F$6:$F$1005,Con_ve!$C$6:$C$1005,$C380,Con_ve!$I$6:$I$1005,"Em negociação",Con_ve!$Q$6:$Q$1005,Cad_cl!BH$5))),"",IF($C380="","",SUMIFS(Con_ve!$F$6:$F$1005,Con_ve!$C$6:$C$1005,$C380,Con_ve!$I$6:$I$1005,"Em negociação",Con_ve!$Q$6:$Q$1005,Cad_cl!BH$5)))</f>
        <v/>
      </c>
      <c r="BI380" s="134" t="str">
        <f>IF(ISERR(IF($C380="","",SUMIFS(Con_ve!$F$6:$F$1005,Con_ve!$C$6:$C$1005,$C380,Con_ve!$I$6:$I$1005,"Em negociação",Con_ve!$Q$6:$Q$1005,Cad_cl!BI$5))),"",IF($C380="","",SUMIFS(Con_ve!$F$6:$F$1005,Con_ve!$C$6:$C$1005,$C380,Con_ve!$I$6:$I$1005,"Em negociação",Con_ve!$Q$6:$Q$1005,Cad_cl!BI$5)))</f>
        <v/>
      </c>
      <c r="BJ380" s="134" t="str">
        <f>IF(ISERR(IF($C380="","",SUMIFS(Con_ve!$F$6:$F$1005,Con_ve!$C$6:$C$1005,$C380,Con_ve!$I$6:$I$1005,"Em negociação",Con_ve!$Q$6:$Q$1005,Cad_cl!BJ$5))),"",IF($C380="","",SUMIFS(Con_ve!$F$6:$F$1005,Con_ve!$C$6:$C$1005,$C380,Con_ve!$I$6:$I$1005,"Em negociação",Con_ve!$Q$6:$Q$1005,Cad_cl!BJ$5)))</f>
        <v/>
      </c>
      <c r="BK380" s="134" t="str">
        <f>IF(ISERR(IF($C380="","",SUMIFS(Con_ve!$F$6:$F$1005,Con_ve!$C$6:$C$1005,$C380,Con_ve!$I$6:$I$1005,"Em negociação",Con_ve!$Q$6:$Q$1005,Cad_cl!BK$5))),"",IF($C380="","",SUMIFS(Con_ve!$F$6:$F$1005,Con_ve!$C$6:$C$1005,$C380,Con_ve!$I$6:$I$1005,"Em negociação",Con_ve!$Q$6:$Q$1005,Cad_cl!BK$5)))</f>
        <v/>
      </c>
      <c r="BL380" s="134" t="str">
        <f>IF(ISERR(IF($C380="","",SUMIFS(Con_ve!$F$6:$F$1005,Con_ve!$C$6:$C$1005,$C380,Con_ve!$I$6:$I$1005,"Em negociação",Con_ve!$Q$6:$Q$1005,Cad_cl!BL$5))),"",IF($C380="","",SUMIFS(Con_ve!$F$6:$F$1005,Con_ve!$C$6:$C$1005,$C380,Con_ve!$I$6:$I$1005,"Em negociação",Con_ve!$Q$6:$Q$1005,Cad_cl!BL$5)))</f>
        <v/>
      </c>
      <c r="BM380" s="134" t="str">
        <f>IF(ISERR(IF($C380="","",SUMIFS(Con_ve!$F$6:$F$1005,Con_ve!$C$6:$C$1005,$C380,Con_ve!$I$6:$I$1005,"Em negociação",Con_ve!$Q$6:$Q$1005,Cad_cl!BM$5))),"",IF($C380="","",SUMIFS(Con_ve!$F$6:$F$1005,Con_ve!$C$6:$C$1005,$C380,Con_ve!$I$6:$I$1005,"Em negociação",Con_ve!$Q$6:$Q$1005,Cad_cl!BM$5)))</f>
        <v/>
      </c>
      <c r="BN380" s="134" t="str">
        <f>IF(ISERR(IF($C380="","",SUMIFS(Con_ve!$F$6:$F$1005,Con_ve!$C$6:$C$1005,$C380,Con_ve!$I$6:$I$1005,"Em negociação",Con_ve!$Q$6:$Q$1005,Cad_cl!BN$5))),"",IF($C380="","",SUMIFS(Con_ve!$F$6:$F$1005,Con_ve!$C$6:$C$1005,$C380,Con_ve!$I$6:$I$1005,"Em negociação",Con_ve!$Q$6:$Q$1005,Cad_cl!BN$5)))</f>
        <v/>
      </c>
      <c r="BO380" s="134" t="str">
        <f>IF(ISERR(IF($C380="","",SUMIFS(Con_ve!$F$6:$F$1005,Con_ve!$C$6:$C$1005,$C380,Con_ve!$I$6:$I$1005,"Em negociação",Con_ve!$Q$6:$Q$1005,Cad_cl!BO$5))),"",IF($C380="","",SUMIFS(Con_ve!$F$6:$F$1005,Con_ve!$C$6:$C$1005,$C380,Con_ve!$I$6:$I$1005,"Em negociação",Con_ve!$Q$6:$Q$1005,Cad_cl!BO$5)))</f>
        <v/>
      </c>
      <c r="BP380" s="134">
        <f t="shared" si="16"/>
        <v>0</v>
      </c>
      <c r="BR380" s="125" t="str">
        <f>IF(ISERR(IF(AND($I380=Re_lo!$E$5,BR$5=VLOOKUP(Re_lo!$H$5,Re_lo!$N$5:$O$16,2,0)),AP380,"")),"",IF(AND($I380=Re_lo!$E$5,BR$5=VLOOKUP(Re_lo!$H$5,Re_lo!$N$5:$O$16,2,0)),AP380,""))</f>
        <v/>
      </c>
      <c r="BS380" s="125" t="str">
        <f>IF(ISERR(IF(AND($I380=Re_lo!$E$5,BS$5=VLOOKUP(Re_lo!$H$5,Re_lo!$N$5:$O$16,2,0)),AQ380,"")),"",IF(AND($I380=Re_lo!$E$5,BS$5=VLOOKUP(Re_lo!$H$5,Re_lo!$N$5:$O$16,2,0)),AQ380,""))</f>
        <v/>
      </c>
      <c r="BT380" s="125" t="str">
        <f>IF(ISERR(IF(AND($I380=Re_lo!$E$5,BT$5=VLOOKUP(Re_lo!$H$5,Re_lo!$N$5:$O$16,2,0)),AR380,"")),"",IF(AND($I380=Re_lo!$E$5,BT$5=VLOOKUP(Re_lo!$H$5,Re_lo!$N$5:$O$16,2,0)),AR380,""))</f>
        <v/>
      </c>
      <c r="BU380" s="125" t="str">
        <f>IF(ISERR(IF(AND($I380=Re_lo!$E$5,BU$5=VLOOKUP(Re_lo!$H$5,Re_lo!$N$5:$O$16,2,0)),AS380,"")),"",IF(AND($I380=Re_lo!$E$5,BU$5=VLOOKUP(Re_lo!$H$5,Re_lo!$N$5:$O$16,2,0)),AS380,""))</f>
        <v/>
      </c>
      <c r="BV380" s="125" t="str">
        <f>IF(ISERR(IF(AND($I380=Re_lo!$E$5,BV$5=VLOOKUP(Re_lo!$H$5,Re_lo!$N$5:$O$16,2,0)),AT380,"")),"",IF(AND($I380=Re_lo!$E$5,BV$5=VLOOKUP(Re_lo!$H$5,Re_lo!$N$5:$O$16,2,0)),AT380,""))</f>
        <v/>
      </c>
      <c r="BW380" s="125" t="str">
        <f>IF(ISERR(IF(AND($I380=Re_lo!$E$5,BW$5=VLOOKUP(Re_lo!$H$5,Re_lo!$N$5:$O$16,2,0)),AU380,"")),"",IF(AND($I380=Re_lo!$E$5,BW$5=VLOOKUP(Re_lo!$H$5,Re_lo!$N$5:$O$16,2,0)),AU380,""))</f>
        <v/>
      </c>
      <c r="BX380" s="125" t="str">
        <f>IF(ISERR(IF(AND($I380=Re_lo!$E$5,BX$5=VLOOKUP(Re_lo!$H$5,Re_lo!$N$5:$O$16,2,0)),AV380,"")),"",IF(AND($I380=Re_lo!$E$5,BX$5=VLOOKUP(Re_lo!$H$5,Re_lo!$N$5:$O$16,2,0)),AV380,""))</f>
        <v/>
      </c>
      <c r="BY380" s="125" t="str">
        <f>IF(ISERR(IF(AND($I380=Re_lo!$E$5,BY$5=VLOOKUP(Re_lo!$H$5,Re_lo!$N$5:$O$16,2,0)),AW380,"")),"",IF(AND($I380=Re_lo!$E$5,BY$5=VLOOKUP(Re_lo!$H$5,Re_lo!$N$5:$O$16,2,0)),AW380,""))</f>
        <v/>
      </c>
      <c r="BZ380" s="125" t="str">
        <f>IF(ISERR(IF(AND($I380=Re_lo!$E$5,BZ$5=VLOOKUP(Re_lo!$H$5,Re_lo!$N$5:$O$16,2,0)),AX380,"")),"",IF(AND($I380=Re_lo!$E$5,BZ$5=VLOOKUP(Re_lo!$H$5,Re_lo!$N$5:$O$16,2,0)),AX380,""))</f>
        <v/>
      </c>
      <c r="CA380" s="125" t="str">
        <f>IF(ISERR(IF(AND($I380=Re_lo!$E$5,CA$5=VLOOKUP(Re_lo!$H$5,Re_lo!$N$5:$O$16,2,0)),AY380,"")),"",IF(AND($I380=Re_lo!$E$5,CA$5=VLOOKUP(Re_lo!$H$5,Re_lo!$N$5:$O$16,2,0)),AY380,""))</f>
        <v/>
      </c>
      <c r="CB380" s="125" t="str">
        <f>IF(ISERR(IF(AND($I380=Re_lo!$E$5,CB$5=VLOOKUP(Re_lo!$H$5,Re_lo!$N$5:$O$16,2,0)),AZ380,"")),"",IF(AND($I380=Re_lo!$E$5,CB$5=VLOOKUP(Re_lo!$H$5,Re_lo!$N$5:$O$16,2,0)),AZ380,""))</f>
        <v/>
      </c>
      <c r="CC380" s="125" t="str">
        <f>IF(ISERR(IF(AND($I380=Re_lo!$E$5,CC$5=VLOOKUP(Re_lo!$H$5,Re_lo!$N$5:$O$16,2,0)),BA380,"")),"",IF(AND($I380=Re_lo!$E$5,CC$5=VLOOKUP(Re_lo!$H$5,Re_lo!$N$5:$O$16,2,0)),BA380,""))</f>
        <v/>
      </c>
      <c r="CD380" s="125" t="str">
        <f>IF(ISERR(IF(AND($I380=Re_lo!$E$5,CD$5=VLOOKUP(Re_lo!$H$5,Re_lo!$N$5:$O$16,2,0)),BB380,"")),"",IF(AND($I380=Re_lo!$E$5,CD$5=VLOOKUP(Re_lo!$H$5,Re_lo!$N$5:$O$16,2,0)),BB380,""))</f>
        <v/>
      </c>
      <c r="CF380" s="125" t="str">
        <f>IF($C380="","",COUNTIFS(Con_ve!$C$6:$C$1005,$C380,Con_ve!$Q$6:$Q$1005,Cad_cl!CF$5))</f>
        <v/>
      </c>
      <c r="CG380" s="125" t="str">
        <f>IF($C380="","",COUNTIFS(Con_ve!$C$6:$C$1005,$C380,Con_ve!$Q$6:$Q$1005,Cad_cl!CG$5))</f>
        <v/>
      </c>
      <c r="CH380" s="125" t="str">
        <f>IF($C380="","",COUNTIFS(Con_ve!$C$6:$C$1005,$C380,Con_ve!$Q$6:$Q$1005,Cad_cl!CH$5))</f>
        <v/>
      </c>
      <c r="CI380" s="125" t="str">
        <f>IF($C380="","",COUNTIFS(Con_ve!$C$6:$C$1005,$C380,Con_ve!$Q$6:$Q$1005,Cad_cl!CI$5))</f>
        <v/>
      </c>
      <c r="CJ380" s="125" t="str">
        <f>IF($C380="","",COUNTIFS(Con_ve!$C$6:$C$1005,$C380,Con_ve!$Q$6:$Q$1005,Cad_cl!CJ$5))</f>
        <v/>
      </c>
      <c r="CK380" s="125" t="str">
        <f>IF($C380="","",COUNTIFS(Con_ve!$C$6:$C$1005,$C380,Con_ve!$Q$6:$Q$1005,Cad_cl!CK$5))</f>
        <v/>
      </c>
      <c r="CL380" s="125" t="str">
        <f>IF($C380="","",COUNTIFS(Con_ve!$C$6:$C$1005,$C380,Con_ve!$Q$6:$Q$1005,Cad_cl!CL$5))</f>
        <v/>
      </c>
      <c r="CM380" s="125" t="str">
        <f>IF($C380="","",COUNTIFS(Con_ve!$C$6:$C$1005,$C380,Con_ve!$Q$6:$Q$1005,Cad_cl!CM$5))</f>
        <v/>
      </c>
      <c r="CN380" s="125" t="str">
        <f>IF($C380="","",COUNTIFS(Con_ve!$C$6:$C$1005,$C380,Con_ve!$Q$6:$Q$1005,Cad_cl!CN$5))</f>
        <v/>
      </c>
      <c r="CO380" s="125" t="str">
        <f>IF($C380="","",COUNTIFS(Con_ve!$C$6:$C$1005,$C380,Con_ve!$Q$6:$Q$1005,Cad_cl!CO$5))</f>
        <v/>
      </c>
      <c r="CP380" s="125" t="str">
        <f>IF($C380="","",COUNTIFS(Con_ve!$C$6:$C$1005,$C380,Con_ve!$Q$6:$Q$1005,Cad_cl!CP$5))</f>
        <v/>
      </c>
      <c r="CQ380" s="125" t="str">
        <f>IF($C380="","",COUNTIFS(Con_ve!$C$6:$C$1005,$C380,Con_ve!$Q$6:$Q$1005,Cad_cl!CQ$5))</f>
        <v/>
      </c>
      <c r="CR380" s="125">
        <f t="shared" si="17"/>
        <v>0</v>
      </c>
    </row>
    <row r="381" spans="3:96" ht="30" customHeight="1">
      <c r="C381" s="153"/>
      <c r="D381" s="153"/>
      <c r="E381" s="154"/>
      <c r="F381" s="153"/>
      <c r="G381" s="155"/>
      <c r="H381" s="153"/>
      <c r="I381" s="153"/>
      <c r="J381" s="132" t="s">
        <v>309</v>
      </c>
      <c r="K381" s="133" t="s">
        <v>309</v>
      </c>
      <c r="L381" s="153"/>
      <c r="M381" s="153"/>
      <c r="N381" s="153"/>
      <c r="O381" s="153"/>
      <c r="P381" s="153"/>
      <c r="Q381" s="153"/>
      <c r="AP381" s="134" t="str">
        <f>IF(ISERR(IF($C381="","",SUMIFS(Con_ve!$F$6:$F$1005,Con_ve!$C$6:$C$1005,$C381,Con_ve!$I$6:$I$1005,"Fechada",Con_ve!$Q$6:$Q$1005,Cad_cl!AP$5))),"",IF($C381="","",SUMIFS(Con_ve!$F$6:$F$1005,Con_ve!$C$6:$C$1005,$C381,Con_ve!$I$6:$I$1005,"Fechada",Con_ve!$Q$6:$Q$1005,Cad_cl!AP$5)))</f>
        <v/>
      </c>
      <c r="AQ381" s="134" t="str">
        <f>IF(ISERR(IF($C381="","",SUMIFS(Con_ve!$F$6:$F$1005,Con_ve!$C$6:$C$1005,$C381,Con_ve!$I$6:$I$1005,"Fechada",Con_ve!$Q$6:$Q$1005,Cad_cl!AQ$5))),"",IF($C381="","",SUMIFS(Con_ve!$F$6:$F$1005,Con_ve!$C$6:$C$1005,$C381,Con_ve!$I$6:$I$1005,"Fechada",Con_ve!$Q$6:$Q$1005,Cad_cl!AQ$5)))</f>
        <v/>
      </c>
      <c r="AR381" s="134" t="str">
        <f>IF(ISERR(IF($C381="","",SUMIFS(Con_ve!$F$6:$F$1005,Con_ve!$C$6:$C$1005,$C381,Con_ve!$I$6:$I$1005,"Fechada",Con_ve!$Q$6:$Q$1005,Cad_cl!AR$5))),"",IF($C381="","",SUMIFS(Con_ve!$F$6:$F$1005,Con_ve!$C$6:$C$1005,$C381,Con_ve!$I$6:$I$1005,"Fechada",Con_ve!$Q$6:$Q$1005,Cad_cl!AR$5)))</f>
        <v/>
      </c>
      <c r="AS381" s="134" t="str">
        <f>IF(ISERR(IF($C381="","",SUMIFS(Con_ve!$F$6:$F$1005,Con_ve!$C$6:$C$1005,$C381,Con_ve!$I$6:$I$1005,"Fechada",Con_ve!$Q$6:$Q$1005,Cad_cl!AS$5))),"",IF($C381="","",SUMIFS(Con_ve!$F$6:$F$1005,Con_ve!$C$6:$C$1005,$C381,Con_ve!$I$6:$I$1005,"Fechada",Con_ve!$Q$6:$Q$1005,Cad_cl!AS$5)))</f>
        <v/>
      </c>
      <c r="AT381" s="134" t="str">
        <f>IF(ISERR(IF($C381="","",SUMIFS(Con_ve!$F$6:$F$1005,Con_ve!$C$6:$C$1005,$C381,Con_ve!$I$6:$I$1005,"Fechada",Con_ve!$Q$6:$Q$1005,Cad_cl!AT$5))),"",IF($C381="","",SUMIFS(Con_ve!$F$6:$F$1005,Con_ve!$C$6:$C$1005,$C381,Con_ve!$I$6:$I$1005,"Fechada",Con_ve!$Q$6:$Q$1005,Cad_cl!AT$5)))</f>
        <v/>
      </c>
      <c r="AU381" s="134" t="str">
        <f>IF(ISERR(IF($C381="","",SUMIFS(Con_ve!$F$6:$F$1005,Con_ve!$C$6:$C$1005,$C381,Con_ve!$I$6:$I$1005,"Fechada",Con_ve!$Q$6:$Q$1005,Cad_cl!AU$5))),"",IF($C381="","",SUMIFS(Con_ve!$F$6:$F$1005,Con_ve!$C$6:$C$1005,$C381,Con_ve!$I$6:$I$1005,"Fechada",Con_ve!$Q$6:$Q$1005,Cad_cl!AU$5)))</f>
        <v/>
      </c>
      <c r="AV381" s="134" t="str">
        <f>IF(ISERR(IF($C381="","",SUMIFS(Con_ve!$F$6:$F$1005,Con_ve!$C$6:$C$1005,$C381,Con_ve!$I$6:$I$1005,"Fechada",Con_ve!$Q$6:$Q$1005,Cad_cl!AV$5))),"",IF($C381="","",SUMIFS(Con_ve!$F$6:$F$1005,Con_ve!$C$6:$C$1005,$C381,Con_ve!$I$6:$I$1005,"Fechada",Con_ve!$Q$6:$Q$1005,Cad_cl!AV$5)))</f>
        <v/>
      </c>
      <c r="AW381" s="134" t="str">
        <f>IF(ISERR(IF($C381="","",SUMIFS(Con_ve!$F$6:$F$1005,Con_ve!$C$6:$C$1005,$C381,Con_ve!$I$6:$I$1005,"Fechada",Con_ve!$Q$6:$Q$1005,Cad_cl!AW$5))),"",IF($C381="","",SUMIFS(Con_ve!$F$6:$F$1005,Con_ve!$C$6:$C$1005,$C381,Con_ve!$I$6:$I$1005,"Fechada",Con_ve!$Q$6:$Q$1005,Cad_cl!AW$5)))</f>
        <v/>
      </c>
      <c r="AX381" s="134" t="str">
        <f>IF(ISERR(IF($C381="","",SUMIFS(Con_ve!$F$6:$F$1005,Con_ve!$C$6:$C$1005,$C381,Con_ve!$I$6:$I$1005,"Fechada",Con_ve!$Q$6:$Q$1005,Cad_cl!AX$5))),"",IF($C381="","",SUMIFS(Con_ve!$F$6:$F$1005,Con_ve!$C$6:$C$1005,$C381,Con_ve!$I$6:$I$1005,"Fechada",Con_ve!$Q$6:$Q$1005,Cad_cl!AX$5)))</f>
        <v/>
      </c>
      <c r="AY381" s="134" t="str">
        <f>IF(ISERR(IF($C381="","",SUMIFS(Con_ve!$F$6:$F$1005,Con_ve!$C$6:$C$1005,$C381,Con_ve!$I$6:$I$1005,"Fechada",Con_ve!$Q$6:$Q$1005,Cad_cl!AY$5))),"",IF($C381="","",SUMIFS(Con_ve!$F$6:$F$1005,Con_ve!$C$6:$C$1005,$C381,Con_ve!$I$6:$I$1005,"Fechada",Con_ve!$Q$6:$Q$1005,Cad_cl!AY$5)))</f>
        <v/>
      </c>
      <c r="AZ381" s="134" t="str">
        <f>IF(ISERR(IF($C381="","",SUMIFS(Con_ve!$F$6:$F$1005,Con_ve!$C$6:$C$1005,$C381,Con_ve!$I$6:$I$1005,"Fechada",Con_ve!$Q$6:$Q$1005,Cad_cl!AZ$5))),"",IF($C381="","",SUMIFS(Con_ve!$F$6:$F$1005,Con_ve!$C$6:$C$1005,$C381,Con_ve!$I$6:$I$1005,"Fechada",Con_ve!$Q$6:$Q$1005,Cad_cl!AZ$5)))</f>
        <v/>
      </c>
      <c r="BA381" s="134" t="str">
        <f>IF(ISERR(IF($C381="","",SUMIFS(Con_ve!$F$6:$F$1005,Con_ve!$C$6:$C$1005,$C381,Con_ve!$I$6:$I$1005,"Fechada",Con_ve!$Q$6:$Q$1005,Cad_cl!BA$5))),"",IF($C381="","",SUMIFS(Con_ve!$F$6:$F$1005,Con_ve!$C$6:$C$1005,$C381,Con_ve!$I$6:$I$1005,"Fechada",Con_ve!$Q$6:$Q$1005,Cad_cl!BA$5)))</f>
        <v/>
      </c>
      <c r="BB381" s="134">
        <f t="shared" si="15"/>
        <v>0</v>
      </c>
      <c r="BD381" s="134" t="str">
        <f>IF(ISERR(IF($C381="","",SUMIFS(Con_ve!$F$6:$F$1005,Con_ve!$C$6:$C$1005,$C381,Con_ve!$I$6:$I$1005,"Em negociação",Con_ve!$Q$6:$Q$1005,Cad_cl!BD$5))),"",IF($C381="","",SUMIFS(Con_ve!$F$6:$F$1005,Con_ve!$C$6:$C$1005,$C381,Con_ve!$I$6:$I$1005,"Em negociação",Con_ve!$Q$6:$Q$1005,Cad_cl!BD$5)))</f>
        <v/>
      </c>
      <c r="BE381" s="134" t="str">
        <f>IF(ISERR(IF($C381="","",SUMIFS(Con_ve!$F$6:$F$1005,Con_ve!$C$6:$C$1005,$C381,Con_ve!$I$6:$I$1005,"Em negociação",Con_ve!$Q$6:$Q$1005,Cad_cl!BE$5))),"",IF($C381="","",SUMIFS(Con_ve!$F$6:$F$1005,Con_ve!$C$6:$C$1005,$C381,Con_ve!$I$6:$I$1005,"Em negociação",Con_ve!$Q$6:$Q$1005,Cad_cl!BE$5)))</f>
        <v/>
      </c>
      <c r="BF381" s="134" t="str">
        <f>IF(ISERR(IF($C381="","",SUMIFS(Con_ve!$F$6:$F$1005,Con_ve!$C$6:$C$1005,$C381,Con_ve!$I$6:$I$1005,"Em negociação",Con_ve!$Q$6:$Q$1005,Cad_cl!BF$5))),"",IF($C381="","",SUMIFS(Con_ve!$F$6:$F$1005,Con_ve!$C$6:$C$1005,$C381,Con_ve!$I$6:$I$1005,"Em negociação",Con_ve!$Q$6:$Q$1005,Cad_cl!BF$5)))</f>
        <v/>
      </c>
      <c r="BG381" s="134" t="str">
        <f>IF(ISERR(IF($C381="","",SUMIFS(Con_ve!$F$6:$F$1005,Con_ve!$C$6:$C$1005,$C381,Con_ve!$I$6:$I$1005,"Em negociação",Con_ve!$Q$6:$Q$1005,Cad_cl!BG$5))),"",IF($C381="","",SUMIFS(Con_ve!$F$6:$F$1005,Con_ve!$C$6:$C$1005,$C381,Con_ve!$I$6:$I$1005,"Em negociação",Con_ve!$Q$6:$Q$1005,Cad_cl!BG$5)))</f>
        <v/>
      </c>
      <c r="BH381" s="134" t="str">
        <f>IF(ISERR(IF($C381="","",SUMIFS(Con_ve!$F$6:$F$1005,Con_ve!$C$6:$C$1005,$C381,Con_ve!$I$6:$I$1005,"Em negociação",Con_ve!$Q$6:$Q$1005,Cad_cl!BH$5))),"",IF($C381="","",SUMIFS(Con_ve!$F$6:$F$1005,Con_ve!$C$6:$C$1005,$C381,Con_ve!$I$6:$I$1005,"Em negociação",Con_ve!$Q$6:$Q$1005,Cad_cl!BH$5)))</f>
        <v/>
      </c>
      <c r="BI381" s="134" t="str">
        <f>IF(ISERR(IF($C381="","",SUMIFS(Con_ve!$F$6:$F$1005,Con_ve!$C$6:$C$1005,$C381,Con_ve!$I$6:$I$1005,"Em negociação",Con_ve!$Q$6:$Q$1005,Cad_cl!BI$5))),"",IF($C381="","",SUMIFS(Con_ve!$F$6:$F$1005,Con_ve!$C$6:$C$1005,$C381,Con_ve!$I$6:$I$1005,"Em negociação",Con_ve!$Q$6:$Q$1005,Cad_cl!BI$5)))</f>
        <v/>
      </c>
      <c r="BJ381" s="134" t="str">
        <f>IF(ISERR(IF($C381="","",SUMIFS(Con_ve!$F$6:$F$1005,Con_ve!$C$6:$C$1005,$C381,Con_ve!$I$6:$I$1005,"Em negociação",Con_ve!$Q$6:$Q$1005,Cad_cl!BJ$5))),"",IF($C381="","",SUMIFS(Con_ve!$F$6:$F$1005,Con_ve!$C$6:$C$1005,$C381,Con_ve!$I$6:$I$1005,"Em negociação",Con_ve!$Q$6:$Q$1005,Cad_cl!BJ$5)))</f>
        <v/>
      </c>
      <c r="BK381" s="134" t="str">
        <f>IF(ISERR(IF($C381="","",SUMIFS(Con_ve!$F$6:$F$1005,Con_ve!$C$6:$C$1005,$C381,Con_ve!$I$6:$I$1005,"Em negociação",Con_ve!$Q$6:$Q$1005,Cad_cl!BK$5))),"",IF($C381="","",SUMIFS(Con_ve!$F$6:$F$1005,Con_ve!$C$6:$C$1005,$C381,Con_ve!$I$6:$I$1005,"Em negociação",Con_ve!$Q$6:$Q$1005,Cad_cl!BK$5)))</f>
        <v/>
      </c>
      <c r="BL381" s="134" t="str">
        <f>IF(ISERR(IF($C381="","",SUMIFS(Con_ve!$F$6:$F$1005,Con_ve!$C$6:$C$1005,$C381,Con_ve!$I$6:$I$1005,"Em negociação",Con_ve!$Q$6:$Q$1005,Cad_cl!BL$5))),"",IF($C381="","",SUMIFS(Con_ve!$F$6:$F$1005,Con_ve!$C$6:$C$1005,$C381,Con_ve!$I$6:$I$1005,"Em negociação",Con_ve!$Q$6:$Q$1005,Cad_cl!BL$5)))</f>
        <v/>
      </c>
      <c r="BM381" s="134" t="str">
        <f>IF(ISERR(IF($C381="","",SUMIFS(Con_ve!$F$6:$F$1005,Con_ve!$C$6:$C$1005,$C381,Con_ve!$I$6:$I$1005,"Em negociação",Con_ve!$Q$6:$Q$1005,Cad_cl!BM$5))),"",IF($C381="","",SUMIFS(Con_ve!$F$6:$F$1005,Con_ve!$C$6:$C$1005,$C381,Con_ve!$I$6:$I$1005,"Em negociação",Con_ve!$Q$6:$Q$1005,Cad_cl!BM$5)))</f>
        <v/>
      </c>
      <c r="BN381" s="134" t="str">
        <f>IF(ISERR(IF($C381="","",SUMIFS(Con_ve!$F$6:$F$1005,Con_ve!$C$6:$C$1005,$C381,Con_ve!$I$6:$I$1005,"Em negociação",Con_ve!$Q$6:$Q$1005,Cad_cl!BN$5))),"",IF($C381="","",SUMIFS(Con_ve!$F$6:$F$1005,Con_ve!$C$6:$C$1005,$C381,Con_ve!$I$6:$I$1005,"Em negociação",Con_ve!$Q$6:$Q$1005,Cad_cl!BN$5)))</f>
        <v/>
      </c>
      <c r="BO381" s="134" t="str">
        <f>IF(ISERR(IF($C381="","",SUMIFS(Con_ve!$F$6:$F$1005,Con_ve!$C$6:$C$1005,$C381,Con_ve!$I$6:$I$1005,"Em negociação",Con_ve!$Q$6:$Q$1005,Cad_cl!BO$5))),"",IF($C381="","",SUMIFS(Con_ve!$F$6:$F$1005,Con_ve!$C$6:$C$1005,$C381,Con_ve!$I$6:$I$1005,"Em negociação",Con_ve!$Q$6:$Q$1005,Cad_cl!BO$5)))</f>
        <v/>
      </c>
      <c r="BP381" s="134">
        <f t="shared" si="16"/>
        <v>0</v>
      </c>
      <c r="BR381" s="125" t="str">
        <f>IF(ISERR(IF(AND($I381=Re_lo!$E$5,BR$5=VLOOKUP(Re_lo!$H$5,Re_lo!$N$5:$O$16,2,0)),AP381,"")),"",IF(AND($I381=Re_lo!$E$5,BR$5=VLOOKUP(Re_lo!$H$5,Re_lo!$N$5:$O$16,2,0)),AP381,""))</f>
        <v/>
      </c>
      <c r="BS381" s="125" t="str">
        <f>IF(ISERR(IF(AND($I381=Re_lo!$E$5,BS$5=VLOOKUP(Re_lo!$H$5,Re_lo!$N$5:$O$16,2,0)),AQ381,"")),"",IF(AND($I381=Re_lo!$E$5,BS$5=VLOOKUP(Re_lo!$H$5,Re_lo!$N$5:$O$16,2,0)),AQ381,""))</f>
        <v/>
      </c>
      <c r="BT381" s="125" t="str">
        <f>IF(ISERR(IF(AND($I381=Re_lo!$E$5,BT$5=VLOOKUP(Re_lo!$H$5,Re_lo!$N$5:$O$16,2,0)),AR381,"")),"",IF(AND($I381=Re_lo!$E$5,BT$5=VLOOKUP(Re_lo!$H$5,Re_lo!$N$5:$O$16,2,0)),AR381,""))</f>
        <v/>
      </c>
      <c r="BU381" s="125" t="str">
        <f>IF(ISERR(IF(AND($I381=Re_lo!$E$5,BU$5=VLOOKUP(Re_lo!$H$5,Re_lo!$N$5:$O$16,2,0)),AS381,"")),"",IF(AND($I381=Re_lo!$E$5,BU$5=VLOOKUP(Re_lo!$H$5,Re_lo!$N$5:$O$16,2,0)),AS381,""))</f>
        <v/>
      </c>
      <c r="BV381" s="125" t="str">
        <f>IF(ISERR(IF(AND($I381=Re_lo!$E$5,BV$5=VLOOKUP(Re_lo!$H$5,Re_lo!$N$5:$O$16,2,0)),AT381,"")),"",IF(AND($I381=Re_lo!$E$5,BV$5=VLOOKUP(Re_lo!$H$5,Re_lo!$N$5:$O$16,2,0)),AT381,""))</f>
        <v/>
      </c>
      <c r="BW381" s="125" t="str">
        <f>IF(ISERR(IF(AND($I381=Re_lo!$E$5,BW$5=VLOOKUP(Re_lo!$H$5,Re_lo!$N$5:$O$16,2,0)),AU381,"")),"",IF(AND($I381=Re_lo!$E$5,BW$5=VLOOKUP(Re_lo!$H$5,Re_lo!$N$5:$O$16,2,0)),AU381,""))</f>
        <v/>
      </c>
      <c r="BX381" s="125" t="str">
        <f>IF(ISERR(IF(AND($I381=Re_lo!$E$5,BX$5=VLOOKUP(Re_lo!$H$5,Re_lo!$N$5:$O$16,2,0)),AV381,"")),"",IF(AND($I381=Re_lo!$E$5,BX$5=VLOOKUP(Re_lo!$H$5,Re_lo!$N$5:$O$16,2,0)),AV381,""))</f>
        <v/>
      </c>
      <c r="BY381" s="125" t="str">
        <f>IF(ISERR(IF(AND($I381=Re_lo!$E$5,BY$5=VLOOKUP(Re_lo!$H$5,Re_lo!$N$5:$O$16,2,0)),AW381,"")),"",IF(AND($I381=Re_lo!$E$5,BY$5=VLOOKUP(Re_lo!$H$5,Re_lo!$N$5:$O$16,2,0)),AW381,""))</f>
        <v/>
      </c>
      <c r="BZ381" s="125" t="str">
        <f>IF(ISERR(IF(AND($I381=Re_lo!$E$5,BZ$5=VLOOKUP(Re_lo!$H$5,Re_lo!$N$5:$O$16,2,0)),AX381,"")),"",IF(AND($I381=Re_lo!$E$5,BZ$5=VLOOKUP(Re_lo!$H$5,Re_lo!$N$5:$O$16,2,0)),AX381,""))</f>
        <v/>
      </c>
      <c r="CA381" s="125" t="str">
        <f>IF(ISERR(IF(AND($I381=Re_lo!$E$5,CA$5=VLOOKUP(Re_lo!$H$5,Re_lo!$N$5:$O$16,2,0)),AY381,"")),"",IF(AND($I381=Re_lo!$E$5,CA$5=VLOOKUP(Re_lo!$H$5,Re_lo!$N$5:$O$16,2,0)),AY381,""))</f>
        <v/>
      </c>
      <c r="CB381" s="125" t="str">
        <f>IF(ISERR(IF(AND($I381=Re_lo!$E$5,CB$5=VLOOKUP(Re_lo!$H$5,Re_lo!$N$5:$O$16,2,0)),AZ381,"")),"",IF(AND($I381=Re_lo!$E$5,CB$5=VLOOKUP(Re_lo!$H$5,Re_lo!$N$5:$O$16,2,0)),AZ381,""))</f>
        <v/>
      </c>
      <c r="CC381" s="125" t="str">
        <f>IF(ISERR(IF(AND($I381=Re_lo!$E$5,CC$5=VLOOKUP(Re_lo!$H$5,Re_lo!$N$5:$O$16,2,0)),BA381,"")),"",IF(AND($I381=Re_lo!$E$5,CC$5=VLOOKUP(Re_lo!$H$5,Re_lo!$N$5:$O$16,2,0)),BA381,""))</f>
        <v/>
      </c>
      <c r="CD381" s="125" t="str">
        <f>IF(ISERR(IF(AND($I381=Re_lo!$E$5,CD$5=VLOOKUP(Re_lo!$H$5,Re_lo!$N$5:$O$16,2,0)),BB381,"")),"",IF(AND($I381=Re_lo!$E$5,CD$5=VLOOKUP(Re_lo!$H$5,Re_lo!$N$5:$O$16,2,0)),BB381,""))</f>
        <v/>
      </c>
      <c r="CF381" s="125" t="str">
        <f>IF($C381="","",COUNTIFS(Con_ve!$C$6:$C$1005,$C381,Con_ve!$Q$6:$Q$1005,Cad_cl!CF$5))</f>
        <v/>
      </c>
      <c r="CG381" s="125" t="str">
        <f>IF($C381="","",COUNTIFS(Con_ve!$C$6:$C$1005,$C381,Con_ve!$Q$6:$Q$1005,Cad_cl!CG$5))</f>
        <v/>
      </c>
      <c r="CH381" s="125" t="str">
        <f>IF($C381="","",COUNTIFS(Con_ve!$C$6:$C$1005,$C381,Con_ve!$Q$6:$Q$1005,Cad_cl!CH$5))</f>
        <v/>
      </c>
      <c r="CI381" s="125" t="str">
        <f>IF($C381="","",COUNTIFS(Con_ve!$C$6:$C$1005,$C381,Con_ve!$Q$6:$Q$1005,Cad_cl!CI$5))</f>
        <v/>
      </c>
      <c r="CJ381" s="125" t="str">
        <f>IF($C381="","",COUNTIFS(Con_ve!$C$6:$C$1005,$C381,Con_ve!$Q$6:$Q$1005,Cad_cl!CJ$5))</f>
        <v/>
      </c>
      <c r="CK381" s="125" t="str">
        <f>IF($C381="","",COUNTIFS(Con_ve!$C$6:$C$1005,$C381,Con_ve!$Q$6:$Q$1005,Cad_cl!CK$5))</f>
        <v/>
      </c>
      <c r="CL381" s="125" t="str">
        <f>IF($C381="","",COUNTIFS(Con_ve!$C$6:$C$1005,$C381,Con_ve!$Q$6:$Q$1005,Cad_cl!CL$5))</f>
        <v/>
      </c>
      <c r="CM381" s="125" t="str">
        <f>IF($C381="","",COUNTIFS(Con_ve!$C$6:$C$1005,$C381,Con_ve!$Q$6:$Q$1005,Cad_cl!CM$5))</f>
        <v/>
      </c>
      <c r="CN381" s="125" t="str">
        <f>IF($C381="","",COUNTIFS(Con_ve!$C$6:$C$1005,$C381,Con_ve!$Q$6:$Q$1005,Cad_cl!CN$5))</f>
        <v/>
      </c>
      <c r="CO381" s="125" t="str">
        <f>IF($C381="","",COUNTIFS(Con_ve!$C$6:$C$1005,$C381,Con_ve!$Q$6:$Q$1005,Cad_cl!CO$5))</f>
        <v/>
      </c>
      <c r="CP381" s="125" t="str">
        <f>IF($C381="","",COUNTIFS(Con_ve!$C$6:$C$1005,$C381,Con_ve!$Q$6:$Q$1005,Cad_cl!CP$5))</f>
        <v/>
      </c>
      <c r="CQ381" s="125" t="str">
        <f>IF($C381="","",COUNTIFS(Con_ve!$C$6:$C$1005,$C381,Con_ve!$Q$6:$Q$1005,Cad_cl!CQ$5))</f>
        <v/>
      </c>
      <c r="CR381" s="125">
        <f t="shared" si="17"/>
        <v>0</v>
      </c>
    </row>
    <row r="382" spans="3:96" ht="30" customHeight="1">
      <c r="C382" s="153"/>
      <c r="D382" s="153"/>
      <c r="E382" s="154"/>
      <c r="F382" s="153"/>
      <c r="G382" s="155"/>
      <c r="H382" s="153"/>
      <c r="I382" s="153"/>
      <c r="J382" s="132" t="s">
        <v>309</v>
      </c>
      <c r="K382" s="133" t="s">
        <v>309</v>
      </c>
      <c r="L382" s="153"/>
      <c r="M382" s="153"/>
      <c r="N382" s="153"/>
      <c r="O382" s="153"/>
      <c r="P382" s="153"/>
      <c r="Q382" s="153"/>
      <c r="AP382" s="134" t="str">
        <f>IF(ISERR(IF($C382="","",SUMIFS(Con_ve!$F$6:$F$1005,Con_ve!$C$6:$C$1005,$C382,Con_ve!$I$6:$I$1005,"Fechada",Con_ve!$Q$6:$Q$1005,Cad_cl!AP$5))),"",IF($C382="","",SUMIFS(Con_ve!$F$6:$F$1005,Con_ve!$C$6:$C$1005,$C382,Con_ve!$I$6:$I$1005,"Fechada",Con_ve!$Q$6:$Q$1005,Cad_cl!AP$5)))</f>
        <v/>
      </c>
      <c r="AQ382" s="134" t="str">
        <f>IF(ISERR(IF($C382="","",SUMIFS(Con_ve!$F$6:$F$1005,Con_ve!$C$6:$C$1005,$C382,Con_ve!$I$6:$I$1005,"Fechada",Con_ve!$Q$6:$Q$1005,Cad_cl!AQ$5))),"",IF($C382="","",SUMIFS(Con_ve!$F$6:$F$1005,Con_ve!$C$6:$C$1005,$C382,Con_ve!$I$6:$I$1005,"Fechada",Con_ve!$Q$6:$Q$1005,Cad_cl!AQ$5)))</f>
        <v/>
      </c>
      <c r="AR382" s="134" t="str">
        <f>IF(ISERR(IF($C382="","",SUMIFS(Con_ve!$F$6:$F$1005,Con_ve!$C$6:$C$1005,$C382,Con_ve!$I$6:$I$1005,"Fechada",Con_ve!$Q$6:$Q$1005,Cad_cl!AR$5))),"",IF($C382="","",SUMIFS(Con_ve!$F$6:$F$1005,Con_ve!$C$6:$C$1005,$C382,Con_ve!$I$6:$I$1005,"Fechada",Con_ve!$Q$6:$Q$1005,Cad_cl!AR$5)))</f>
        <v/>
      </c>
      <c r="AS382" s="134" t="str">
        <f>IF(ISERR(IF($C382="","",SUMIFS(Con_ve!$F$6:$F$1005,Con_ve!$C$6:$C$1005,$C382,Con_ve!$I$6:$I$1005,"Fechada",Con_ve!$Q$6:$Q$1005,Cad_cl!AS$5))),"",IF($C382="","",SUMIFS(Con_ve!$F$6:$F$1005,Con_ve!$C$6:$C$1005,$C382,Con_ve!$I$6:$I$1005,"Fechada",Con_ve!$Q$6:$Q$1005,Cad_cl!AS$5)))</f>
        <v/>
      </c>
      <c r="AT382" s="134" t="str">
        <f>IF(ISERR(IF($C382="","",SUMIFS(Con_ve!$F$6:$F$1005,Con_ve!$C$6:$C$1005,$C382,Con_ve!$I$6:$I$1005,"Fechada",Con_ve!$Q$6:$Q$1005,Cad_cl!AT$5))),"",IF($C382="","",SUMIFS(Con_ve!$F$6:$F$1005,Con_ve!$C$6:$C$1005,$C382,Con_ve!$I$6:$I$1005,"Fechada",Con_ve!$Q$6:$Q$1005,Cad_cl!AT$5)))</f>
        <v/>
      </c>
      <c r="AU382" s="134" t="str">
        <f>IF(ISERR(IF($C382="","",SUMIFS(Con_ve!$F$6:$F$1005,Con_ve!$C$6:$C$1005,$C382,Con_ve!$I$6:$I$1005,"Fechada",Con_ve!$Q$6:$Q$1005,Cad_cl!AU$5))),"",IF($C382="","",SUMIFS(Con_ve!$F$6:$F$1005,Con_ve!$C$6:$C$1005,$C382,Con_ve!$I$6:$I$1005,"Fechada",Con_ve!$Q$6:$Q$1005,Cad_cl!AU$5)))</f>
        <v/>
      </c>
      <c r="AV382" s="134" t="str">
        <f>IF(ISERR(IF($C382="","",SUMIFS(Con_ve!$F$6:$F$1005,Con_ve!$C$6:$C$1005,$C382,Con_ve!$I$6:$I$1005,"Fechada",Con_ve!$Q$6:$Q$1005,Cad_cl!AV$5))),"",IF($C382="","",SUMIFS(Con_ve!$F$6:$F$1005,Con_ve!$C$6:$C$1005,$C382,Con_ve!$I$6:$I$1005,"Fechada",Con_ve!$Q$6:$Q$1005,Cad_cl!AV$5)))</f>
        <v/>
      </c>
      <c r="AW382" s="134" t="str">
        <f>IF(ISERR(IF($C382="","",SUMIFS(Con_ve!$F$6:$F$1005,Con_ve!$C$6:$C$1005,$C382,Con_ve!$I$6:$I$1005,"Fechada",Con_ve!$Q$6:$Q$1005,Cad_cl!AW$5))),"",IF($C382="","",SUMIFS(Con_ve!$F$6:$F$1005,Con_ve!$C$6:$C$1005,$C382,Con_ve!$I$6:$I$1005,"Fechada",Con_ve!$Q$6:$Q$1005,Cad_cl!AW$5)))</f>
        <v/>
      </c>
      <c r="AX382" s="134" t="str">
        <f>IF(ISERR(IF($C382="","",SUMIFS(Con_ve!$F$6:$F$1005,Con_ve!$C$6:$C$1005,$C382,Con_ve!$I$6:$I$1005,"Fechada",Con_ve!$Q$6:$Q$1005,Cad_cl!AX$5))),"",IF($C382="","",SUMIFS(Con_ve!$F$6:$F$1005,Con_ve!$C$6:$C$1005,$C382,Con_ve!$I$6:$I$1005,"Fechada",Con_ve!$Q$6:$Q$1005,Cad_cl!AX$5)))</f>
        <v/>
      </c>
      <c r="AY382" s="134" t="str">
        <f>IF(ISERR(IF($C382="","",SUMIFS(Con_ve!$F$6:$F$1005,Con_ve!$C$6:$C$1005,$C382,Con_ve!$I$6:$I$1005,"Fechada",Con_ve!$Q$6:$Q$1005,Cad_cl!AY$5))),"",IF($C382="","",SUMIFS(Con_ve!$F$6:$F$1005,Con_ve!$C$6:$C$1005,$C382,Con_ve!$I$6:$I$1005,"Fechada",Con_ve!$Q$6:$Q$1005,Cad_cl!AY$5)))</f>
        <v/>
      </c>
      <c r="AZ382" s="134" t="str">
        <f>IF(ISERR(IF($C382="","",SUMIFS(Con_ve!$F$6:$F$1005,Con_ve!$C$6:$C$1005,$C382,Con_ve!$I$6:$I$1005,"Fechada",Con_ve!$Q$6:$Q$1005,Cad_cl!AZ$5))),"",IF($C382="","",SUMIFS(Con_ve!$F$6:$F$1005,Con_ve!$C$6:$C$1005,$C382,Con_ve!$I$6:$I$1005,"Fechada",Con_ve!$Q$6:$Q$1005,Cad_cl!AZ$5)))</f>
        <v/>
      </c>
      <c r="BA382" s="134" t="str">
        <f>IF(ISERR(IF($C382="","",SUMIFS(Con_ve!$F$6:$F$1005,Con_ve!$C$6:$C$1005,$C382,Con_ve!$I$6:$I$1005,"Fechada",Con_ve!$Q$6:$Q$1005,Cad_cl!BA$5))),"",IF($C382="","",SUMIFS(Con_ve!$F$6:$F$1005,Con_ve!$C$6:$C$1005,$C382,Con_ve!$I$6:$I$1005,"Fechada",Con_ve!$Q$6:$Q$1005,Cad_cl!BA$5)))</f>
        <v/>
      </c>
      <c r="BB382" s="134">
        <f t="shared" si="15"/>
        <v>0</v>
      </c>
      <c r="BD382" s="134" t="str">
        <f>IF(ISERR(IF($C382="","",SUMIFS(Con_ve!$F$6:$F$1005,Con_ve!$C$6:$C$1005,$C382,Con_ve!$I$6:$I$1005,"Em negociação",Con_ve!$Q$6:$Q$1005,Cad_cl!BD$5))),"",IF($C382="","",SUMIFS(Con_ve!$F$6:$F$1005,Con_ve!$C$6:$C$1005,$C382,Con_ve!$I$6:$I$1005,"Em negociação",Con_ve!$Q$6:$Q$1005,Cad_cl!BD$5)))</f>
        <v/>
      </c>
      <c r="BE382" s="134" t="str">
        <f>IF(ISERR(IF($C382="","",SUMIFS(Con_ve!$F$6:$F$1005,Con_ve!$C$6:$C$1005,$C382,Con_ve!$I$6:$I$1005,"Em negociação",Con_ve!$Q$6:$Q$1005,Cad_cl!BE$5))),"",IF($C382="","",SUMIFS(Con_ve!$F$6:$F$1005,Con_ve!$C$6:$C$1005,$C382,Con_ve!$I$6:$I$1005,"Em negociação",Con_ve!$Q$6:$Q$1005,Cad_cl!BE$5)))</f>
        <v/>
      </c>
      <c r="BF382" s="134" t="str">
        <f>IF(ISERR(IF($C382="","",SUMIFS(Con_ve!$F$6:$F$1005,Con_ve!$C$6:$C$1005,$C382,Con_ve!$I$6:$I$1005,"Em negociação",Con_ve!$Q$6:$Q$1005,Cad_cl!BF$5))),"",IF($C382="","",SUMIFS(Con_ve!$F$6:$F$1005,Con_ve!$C$6:$C$1005,$C382,Con_ve!$I$6:$I$1005,"Em negociação",Con_ve!$Q$6:$Q$1005,Cad_cl!BF$5)))</f>
        <v/>
      </c>
      <c r="BG382" s="134" t="str">
        <f>IF(ISERR(IF($C382="","",SUMIFS(Con_ve!$F$6:$F$1005,Con_ve!$C$6:$C$1005,$C382,Con_ve!$I$6:$I$1005,"Em negociação",Con_ve!$Q$6:$Q$1005,Cad_cl!BG$5))),"",IF($C382="","",SUMIFS(Con_ve!$F$6:$F$1005,Con_ve!$C$6:$C$1005,$C382,Con_ve!$I$6:$I$1005,"Em negociação",Con_ve!$Q$6:$Q$1005,Cad_cl!BG$5)))</f>
        <v/>
      </c>
      <c r="BH382" s="134" t="str">
        <f>IF(ISERR(IF($C382="","",SUMIFS(Con_ve!$F$6:$F$1005,Con_ve!$C$6:$C$1005,$C382,Con_ve!$I$6:$I$1005,"Em negociação",Con_ve!$Q$6:$Q$1005,Cad_cl!BH$5))),"",IF($C382="","",SUMIFS(Con_ve!$F$6:$F$1005,Con_ve!$C$6:$C$1005,$C382,Con_ve!$I$6:$I$1005,"Em negociação",Con_ve!$Q$6:$Q$1005,Cad_cl!BH$5)))</f>
        <v/>
      </c>
      <c r="BI382" s="134" t="str">
        <f>IF(ISERR(IF($C382="","",SUMIFS(Con_ve!$F$6:$F$1005,Con_ve!$C$6:$C$1005,$C382,Con_ve!$I$6:$I$1005,"Em negociação",Con_ve!$Q$6:$Q$1005,Cad_cl!BI$5))),"",IF($C382="","",SUMIFS(Con_ve!$F$6:$F$1005,Con_ve!$C$6:$C$1005,$C382,Con_ve!$I$6:$I$1005,"Em negociação",Con_ve!$Q$6:$Q$1005,Cad_cl!BI$5)))</f>
        <v/>
      </c>
      <c r="BJ382" s="134" t="str">
        <f>IF(ISERR(IF($C382="","",SUMIFS(Con_ve!$F$6:$F$1005,Con_ve!$C$6:$C$1005,$C382,Con_ve!$I$6:$I$1005,"Em negociação",Con_ve!$Q$6:$Q$1005,Cad_cl!BJ$5))),"",IF($C382="","",SUMIFS(Con_ve!$F$6:$F$1005,Con_ve!$C$6:$C$1005,$C382,Con_ve!$I$6:$I$1005,"Em negociação",Con_ve!$Q$6:$Q$1005,Cad_cl!BJ$5)))</f>
        <v/>
      </c>
      <c r="BK382" s="134" t="str">
        <f>IF(ISERR(IF($C382="","",SUMIFS(Con_ve!$F$6:$F$1005,Con_ve!$C$6:$C$1005,$C382,Con_ve!$I$6:$I$1005,"Em negociação",Con_ve!$Q$6:$Q$1005,Cad_cl!BK$5))),"",IF($C382="","",SUMIFS(Con_ve!$F$6:$F$1005,Con_ve!$C$6:$C$1005,$C382,Con_ve!$I$6:$I$1005,"Em negociação",Con_ve!$Q$6:$Q$1005,Cad_cl!BK$5)))</f>
        <v/>
      </c>
      <c r="BL382" s="134" t="str">
        <f>IF(ISERR(IF($C382="","",SUMIFS(Con_ve!$F$6:$F$1005,Con_ve!$C$6:$C$1005,$C382,Con_ve!$I$6:$I$1005,"Em negociação",Con_ve!$Q$6:$Q$1005,Cad_cl!BL$5))),"",IF($C382="","",SUMIFS(Con_ve!$F$6:$F$1005,Con_ve!$C$6:$C$1005,$C382,Con_ve!$I$6:$I$1005,"Em negociação",Con_ve!$Q$6:$Q$1005,Cad_cl!BL$5)))</f>
        <v/>
      </c>
      <c r="BM382" s="134" t="str">
        <f>IF(ISERR(IF($C382="","",SUMIFS(Con_ve!$F$6:$F$1005,Con_ve!$C$6:$C$1005,$C382,Con_ve!$I$6:$I$1005,"Em negociação",Con_ve!$Q$6:$Q$1005,Cad_cl!BM$5))),"",IF($C382="","",SUMIFS(Con_ve!$F$6:$F$1005,Con_ve!$C$6:$C$1005,$C382,Con_ve!$I$6:$I$1005,"Em negociação",Con_ve!$Q$6:$Q$1005,Cad_cl!BM$5)))</f>
        <v/>
      </c>
      <c r="BN382" s="134" t="str">
        <f>IF(ISERR(IF($C382="","",SUMIFS(Con_ve!$F$6:$F$1005,Con_ve!$C$6:$C$1005,$C382,Con_ve!$I$6:$I$1005,"Em negociação",Con_ve!$Q$6:$Q$1005,Cad_cl!BN$5))),"",IF($C382="","",SUMIFS(Con_ve!$F$6:$F$1005,Con_ve!$C$6:$C$1005,$C382,Con_ve!$I$6:$I$1005,"Em negociação",Con_ve!$Q$6:$Q$1005,Cad_cl!BN$5)))</f>
        <v/>
      </c>
      <c r="BO382" s="134" t="str">
        <f>IF(ISERR(IF($C382="","",SUMIFS(Con_ve!$F$6:$F$1005,Con_ve!$C$6:$C$1005,$C382,Con_ve!$I$6:$I$1005,"Em negociação",Con_ve!$Q$6:$Q$1005,Cad_cl!BO$5))),"",IF($C382="","",SUMIFS(Con_ve!$F$6:$F$1005,Con_ve!$C$6:$C$1005,$C382,Con_ve!$I$6:$I$1005,"Em negociação",Con_ve!$Q$6:$Q$1005,Cad_cl!BO$5)))</f>
        <v/>
      </c>
      <c r="BP382" s="134">
        <f t="shared" si="16"/>
        <v>0</v>
      </c>
      <c r="BR382" s="125" t="str">
        <f>IF(ISERR(IF(AND($I382=Re_lo!$E$5,BR$5=VLOOKUP(Re_lo!$H$5,Re_lo!$N$5:$O$16,2,0)),AP382,"")),"",IF(AND($I382=Re_lo!$E$5,BR$5=VLOOKUP(Re_lo!$H$5,Re_lo!$N$5:$O$16,2,0)),AP382,""))</f>
        <v/>
      </c>
      <c r="BS382" s="125" t="str">
        <f>IF(ISERR(IF(AND($I382=Re_lo!$E$5,BS$5=VLOOKUP(Re_lo!$H$5,Re_lo!$N$5:$O$16,2,0)),AQ382,"")),"",IF(AND($I382=Re_lo!$E$5,BS$5=VLOOKUP(Re_lo!$H$5,Re_lo!$N$5:$O$16,2,0)),AQ382,""))</f>
        <v/>
      </c>
      <c r="BT382" s="125" t="str">
        <f>IF(ISERR(IF(AND($I382=Re_lo!$E$5,BT$5=VLOOKUP(Re_lo!$H$5,Re_lo!$N$5:$O$16,2,0)),AR382,"")),"",IF(AND($I382=Re_lo!$E$5,BT$5=VLOOKUP(Re_lo!$H$5,Re_lo!$N$5:$O$16,2,0)),AR382,""))</f>
        <v/>
      </c>
      <c r="BU382" s="125" t="str">
        <f>IF(ISERR(IF(AND($I382=Re_lo!$E$5,BU$5=VLOOKUP(Re_lo!$H$5,Re_lo!$N$5:$O$16,2,0)),AS382,"")),"",IF(AND($I382=Re_lo!$E$5,BU$5=VLOOKUP(Re_lo!$H$5,Re_lo!$N$5:$O$16,2,0)),AS382,""))</f>
        <v/>
      </c>
      <c r="BV382" s="125" t="str">
        <f>IF(ISERR(IF(AND($I382=Re_lo!$E$5,BV$5=VLOOKUP(Re_lo!$H$5,Re_lo!$N$5:$O$16,2,0)),AT382,"")),"",IF(AND($I382=Re_lo!$E$5,BV$5=VLOOKUP(Re_lo!$H$5,Re_lo!$N$5:$O$16,2,0)),AT382,""))</f>
        <v/>
      </c>
      <c r="BW382" s="125" t="str">
        <f>IF(ISERR(IF(AND($I382=Re_lo!$E$5,BW$5=VLOOKUP(Re_lo!$H$5,Re_lo!$N$5:$O$16,2,0)),AU382,"")),"",IF(AND($I382=Re_lo!$E$5,BW$5=VLOOKUP(Re_lo!$H$5,Re_lo!$N$5:$O$16,2,0)),AU382,""))</f>
        <v/>
      </c>
      <c r="BX382" s="125" t="str">
        <f>IF(ISERR(IF(AND($I382=Re_lo!$E$5,BX$5=VLOOKUP(Re_lo!$H$5,Re_lo!$N$5:$O$16,2,0)),AV382,"")),"",IF(AND($I382=Re_lo!$E$5,BX$5=VLOOKUP(Re_lo!$H$5,Re_lo!$N$5:$O$16,2,0)),AV382,""))</f>
        <v/>
      </c>
      <c r="BY382" s="125" t="str">
        <f>IF(ISERR(IF(AND($I382=Re_lo!$E$5,BY$5=VLOOKUP(Re_lo!$H$5,Re_lo!$N$5:$O$16,2,0)),AW382,"")),"",IF(AND($I382=Re_lo!$E$5,BY$5=VLOOKUP(Re_lo!$H$5,Re_lo!$N$5:$O$16,2,0)),AW382,""))</f>
        <v/>
      </c>
      <c r="BZ382" s="125" t="str">
        <f>IF(ISERR(IF(AND($I382=Re_lo!$E$5,BZ$5=VLOOKUP(Re_lo!$H$5,Re_lo!$N$5:$O$16,2,0)),AX382,"")),"",IF(AND($I382=Re_lo!$E$5,BZ$5=VLOOKUP(Re_lo!$H$5,Re_lo!$N$5:$O$16,2,0)),AX382,""))</f>
        <v/>
      </c>
      <c r="CA382" s="125" t="str">
        <f>IF(ISERR(IF(AND($I382=Re_lo!$E$5,CA$5=VLOOKUP(Re_lo!$H$5,Re_lo!$N$5:$O$16,2,0)),AY382,"")),"",IF(AND($I382=Re_lo!$E$5,CA$5=VLOOKUP(Re_lo!$H$5,Re_lo!$N$5:$O$16,2,0)),AY382,""))</f>
        <v/>
      </c>
      <c r="CB382" s="125" t="str">
        <f>IF(ISERR(IF(AND($I382=Re_lo!$E$5,CB$5=VLOOKUP(Re_lo!$H$5,Re_lo!$N$5:$O$16,2,0)),AZ382,"")),"",IF(AND($I382=Re_lo!$E$5,CB$5=VLOOKUP(Re_lo!$H$5,Re_lo!$N$5:$O$16,2,0)),AZ382,""))</f>
        <v/>
      </c>
      <c r="CC382" s="125" t="str">
        <f>IF(ISERR(IF(AND($I382=Re_lo!$E$5,CC$5=VLOOKUP(Re_lo!$H$5,Re_lo!$N$5:$O$16,2,0)),BA382,"")),"",IF(AND($I382=Re_lo!$E$5,CC$5=VLOOKUP(Re_lo!$H$5,Re_lo!$N$5:$O$16,2,0)),BA382,""))</f>
        <v/>
      </c>
      <c r="CD382" s="125" t="str">
        <f>IF(ISERR(IF(AND($I382=Re_lo!$E$5,CD$5=VLOOKUP(Re_lo!$H$5,Re_lo!$N$5:$O$16,2,0)),BB382,"")),"",IF(AND($I382=Re_lo!$E$5,CD$5=VLOOKUP(Re_lo!$H$5,Re_lo!$N$5:$O$16,2,0)),BB382,""))</f>
        <v/>
      </c>
      <c r="CF382" s="125" t="str">
        <f>IF($C382="","",COUNTIFS(Con_ve!$C$6:$C$1005,$C382,Con_ve!$Q$6:$Q$1005,Cad_cl!CF$5))</f>
        <v/>
      </c>
      <c r="CG382" s="125" t="str">
        <f>IF($C382="","",COUNTIFS(Con_ve!$C$6:$C$1005,$C382,Con_ve!$Q$6:$Q$1005,Cad_cl!CG$5))</f>
        <v/>
      </c>
      <c r="CH382" s="125" t="str">
        <f>IF($C382="","",COUNTIFS(Con_ve!$C$6:$C$1005,$C382,Con_ve!$Q$6:$Q$1005,Cad_cl!CH$5))</f>
        <v/>
      </c>
      <c r="CI382" s="125" t="str">
        <f>IF($C382="","",COUNTIFS(Con_ve!$C$6:$C$1005,$C382,Con_ve!$Q$6:$Q$1005,Cad_cl!CI$5))</f>
        <v/>
      </c>
      <c r="CJ382" s="125" t="str">
        <f>IF($C382="","",COUNTIFS(Con_ve!$C$6:$C$1005,$C382,Con_ve!$Q$6:$Q$1005,Cad_cl!CJ$5))</f>
        <v/>
      </c>
      <c r="CK382" s="125" t="str">
        <f>IF($C382="","",COUNTIFS(Con_ve!$C$6:$C$1005,$C382,Con_ve!$Q$6:$Q$1005,Cad_cl!CK$5))</f>
        <v/>
      </c>
      <c r="CL382" s="125" t="str">
        <f>IF($C382="","",COUNTIFS(Con_ve!$C$6:$C$1005,$C382,Con_ve!$Q$6:$Q$1005,Cad_cl!CL$5))</f>
        <v/>
      </c>
      <c r="CM382" s="125" t="str">
        <f>IF($C382="","",COUNTIFS(Con_ve!$C$6:$C$1005,$C382,Con_ve!$Q$6:$Q$1005,Cad_cl!CM$5))</f>
        <v/>
      </c>
      <c r="CN382" s="125" t="str">
        <f>IF($C382="","",COUNTIFS(Con_ve!$C$6:$C$1005,$C382,Con_ve!$Q$6:$Q$1005,Cad_cl!CN$5))</f>
        <v/>
      </c>
      <c r="CO382" s="125" t="str">
        <f>IF($C382="","",COUNTIFS(Con_ve!$C$6:$C$1005,$C382,Con_ve!$Q$6:$Q$1005,Cad_cl!CO$5))</f>
        <v/>
      </c>
      <c r="CP382" s="125" t="str">
        <f>IF($C382="","",COUNTIFS(Con_ve!$C$6:$C$1005,$C382,Con_ve!$Q$6:$Q$1005,Cad_cl!CP$5))</f>
        <v/>
      </c>
      <c r="CQ382" s="125" t="str">
        <f>IF($C382="","",COUNTIFS(Con_ve!$C$6:$C$1005,$C382,Con_ve!$Q$6:$Q$1005,Cad_cl!CQ$5))</f>
        <v/>
      </c>
      <c r="CR382" s="125">
        <f t="shared" si="17"/>
        <v>0</v>
      </c>
    </row>
    <row r="383" spans="3:96" ht="30" customHeight="1">
      <c r="C383" s="153"/>
      <c r="D383" s="153"/>
      <c r="E383" s="154"/>
      <c r="F383" s="153"/>
      <c r="G383" s="155"/>
      <c r="H383" s="153"/>
      <c r="I383" s="153"/>
      <c r="J383" s="132" t="s">
        <v>309</v>
      </c>
      <c r="K383" s="133" t="s">
        <v>309</v>
      </c>
      <c r="L383" s="153"/>
      <c r="M383" s="153"/>
      <c r="N383" s="153"/>
      <c r="O383" s="153"/>
      <c r="P383" s="153"/>
      <c r="Q383" s="153"/>
      <c r="AP383" s="134" t="str">
        <f>IF(ISERR(IF($C383="","",SUMIFS(Con_ve!$F$6:$F$1005,Con_ve!$C$6:$C$1005,$C383,Con_ve!$I$6:$I$1005,"Fechada",Con_ve!$Q$6:$Q$1005,Cad_cl!AP$5))),"",IF($C383="","",SUMIFS(Con_ve!$F$6:$F$1005,Con_ve!$C$6:$C$1005,$C383,Con_ve!$I$6:$I$1005,"Fechada",Con_ve!$Q$6:$Q$1005,Cad_cl!AP$5)))</f>
        <v/>
      </c>
      <c r="AQ383" s="134" t="str">
        <f>IF(ISERR(IF($C383="","",SUMIFS(Con_ve!$F$6:$F$1005,Con_ve!$C$6:$C$1005,$C383,Con_ve!$I$6:$I$1005,"Fechada",Con_ve!$Q$6:$Q$1005,Cad_cl!AQ$5))),"",IF($C383="","",SUMIFS(Con_ve!$F$6:$F$1005,Con_ve!$C$6:$C$1005,$C383,Con_ve!$I$6:$I$1005,"Fechada",Con_ve!$Q$6:$Q$1005,Cad_cl!AQ$5)))</f>
        <v/>
      </c>
      <c r="AR383" s="134" t="str">
        <f>IF(ISERR(IF($C383="","",SUMIFS(Con_ve!$F$6:$F$1005,Con_ve!$C$6:$C$1005,$C383,Con_ve!$I$6:$I$1005,"Fechada",Con_ve!$Q$6:$Q$1005,Cad_cl!AR$5))),"",IF($C383="","",SUMIFS(Con_ve!$F$6:$F$1005,Con_ve!$C$6:$C$1005,$C383,Con_ve!$I$6:$I$1005,"Fechada",Con_ve!$Q$6:$Q$1005,Cad_cl!AR$5)))</f>
        <v/>
      </c>
      <c r="AS383" s="134" t="str">
        <f>IF(ISERR(IF($C383="","",SUMIFS(Con_ve!$F$6:$F$1005,Con_ve!$C$6:$C$1005,$C383,Con_ve!$I$6:$I$1005,"Fechada",Con_ve!$Q$6:$Q$1005,Cad_cl!AS$5))),"",IF($C383="","",SUMIFS(Con_ve!$F$6:$F$1005,Con_ve!$C$6:$C$1005,$C383,Con_ve!$I$6:$I$1005,"Fechada",Con_ve!$Q$6:$Q$1005,Cad_cl!AS$5)))</f>
        <v/>
      </c>
      <c r="AT383" s="134" t="str">
        <f>IF(ISERR(IF($C383="","",SUMIFS(Con_ve!$F$6:$F$1005,Con_ve!$C$6:$C$1005,$C383,Con_ve!$I$6:$I$1005,"Fechada",Con_ve!$Q$6:$Q$1005,Cad_cl!AT$5))),"",IF($C383="","",SUMIFS(Con_ve!$F$6:$F$1005,Con_ve!$C$6:$C$1005,$C383,Con_ve!$I$6:$I$1005,"Fechada",Con_ve!$Q$6:$Q$1005,Cad_cl!AT$5)))</f>
        <v/>
      </c>
      <c r="AU383" s="134" t="str">
        <f>IF(ISERR(IF($C383="","",SUMIFS(Con_ve!$F$6:$F$1005,Con_ve!$C$6:$C$1005,$C383,Con_ve!$I$6:$I$1005,"Fechada",Con_ve!$Q$6:$Q$1005,Cad_cl!AU$5))),"",IF($C383="","",SUMIFS(Con_ve!$F$6:$F$1005,Con_ve!$C$6:$C$1005,$C383,Con_ve!$I$6:$I$1005,"Fechada",Con_ve!$Q$6:$Q$1005,Cad_cl!AU$5)))</f>
        <v/>
      </c>
      <c r="AV383" s="134" t="str">
        <f>IF(ISERR(IF($C383="","",SUMIFS(Con_ve!$F$6:$F$1005,Con_ve!$C$6:$C$1005,$C383,Con_ve!$I$6:$I$1005,"Fechada",Con_ve!$Q$6:$Q$1005,Cad_cl!AV$5))),"",IF($C383="","",SUMIFS(Con_ve!$F$6:$F$1005,Con_ve!$C$6:$C$1005,$C383,Con_ve!$I$6:$I$1005,"Fechada",Con_ve!$Q$6:$Q$1005,Cad_cl!AV$5)))</f>
        <v/>
      </c>
      <c r="AW383" s="134" t="str">
        <f>IF(ISERR(IF($C383="","",SUMIFS(Con_ve!$F$6:$F$1005,Con_ve!$C$6:$C$1005,$C383,Con_ve!$I$6:$I$1005,"Fechada",Con_ve!$Q$6:$Q$1005,Cad_cl!AW$5))),"",IF($C383="","",SUMIFS(Con_ve!$F$6:$F$1005,Con_ve!$C$6:$C$1005,$C383,Con_ve!$I$6:$I$1005,"Fechada",Con_ve!$Q$6:$Q$1005,Cad_cl!AW$5)))</f>
        <v/>
      </c>
      <c r="AX383" s="134" t="str">
        <f>IF(ISERR(IF($C383="","",SUMIFS(Con_ve!$F$6:$F$1005,Con_ve!$C$6:$C$1005,$C383,Con_ve!$I$6:$I$1005,"Fechada",Con_ve!$Q$6:$Q$1005,Cad_cl!AX$5))),"",IF($C383="","",SUMIFS(Con_ve!$F$6:$F$1005,Con_ve!$C$6:$C$1005,$C383,Con_ve!$I$6:$I$1005,"Fechada",Con_ve!$Q$6:$Q$1005,Cad_cl!AX$5)))</f>
        <v/>
      </c>
      <c r="AY383" s="134" t="str">
        <f>IF(ISERR(IF($C383="","",SUMIFS(Con_ve!$F$6:$F$1005,Con_ve!$C$6:$C$1005,$C383,Con_ve!$I$6:$I$1005,"Fechada",Con_ve!$Q$6:$Q$1005,Cad_cl!AY$5))),"",IF($C383="","",SUMIFS(Con_ve!$F$6:$F$1005,Con_ve!$C$6:$C$1005,$C383,Con_ve!$I$6:$I$1005,"Fechada",Con_ve!$Q$6:$Q$1005,Cad_cl!AY$5)))</f>
        <v/>
      </c>
      <c r="AZ383" s="134" t="str">
        <f>IF(ISERR(IF($C383="","",SUMIFS(Con_ve!$F$6:$F$1005,Con_ve!$C$6:$C$1005,$C383,Con_ve!$I$6:$I$1005,"Fechada",Con_ve!$Q$6:$Q$1005,Cad_cl!AZ$5))),"",IF($C383="","",SUMIFS(Con_ve!$F$6:$F$1005,Con_ve!$C$6:$C$1005,$C383,Con_ve!$I$6:$I$1005,"Fechada",Con_ve!$Q$6:$Q$1005,Cad_cl!AZ$5)))</f>
        <v/>
      </c>
      <c r="BA383" s="134" t="str">
        <f>IF(ISERR(IF($C383="","",SUMIFS(Con_ve!$F$6:$F$1005,Con_ve!$C$6:$C$1005,$C383,Con_ve!$I$6:$I$1005,"Fechada",Con_ve!$Q$6:$Q$1005,Cad_cl!BA$5))),"",IF($C383="","",SUMIFS(Con_ve!$F$6:$F$1005,Con_ve!$C$6:$C$1005,$C383,Con_ve!$I$6:$I$1005,"Fechada",Con_ve!$Q$6:$Q$1005,Cad_cl!BA$5)))</f>
        <v/>
      </c>
      <c r="BB383" s="134">
        <f t="shared" si="15"/>
        <v>0</v>
      </c>
      <c r="BD383" s="134" t="str">
        <f>IF(ISERR(IF($C383="","",SUMIFS(Con_ve!$F$6:$F$1005,Con_ve!$C$6:$C$1005,$C383,Con_ve!$I$6:$I$1005,"Em negociação",Con_ve!$Q$6:$Q$1005,Cad_cl!BD$5))),"",IF($C383="","",SUMIFS(Con_ve!$F$6:$F$1005,Con_ve!$C$6:$C$1005,$C383,Con_ve!$I$6:$I$1005,"Em negociação",Con_ve!$Q$6:$Q$1005,Cad_cl!BD$5)))</f>
        <v/>
      </c>
      <c r="BE383" s="134" t="str">
        <f>IF(ISERR(IF($C383="","",SUMIFS(Con_ve!$F$6:$F$1005,Con_ve!$C$6:$C$1005,$C383,Con_ve!$I$6:$I$1005,"Em negociação",Con_ve!$Q$6:$Q$1005,Cad_cl!BE$5))),"",IF($C383="","",SUMIFS(Con_ve!$F$6:$F$1005,Con_ve!$C$6:$C$1005,$C383,Con_ve!$I$6:$I$1005,"Em negociação",Con_ve!$Q$6:$Q$1005,Cad_cl!BE$5)))</f>
        <v/>
      </c>
      <c r="BF383" s="134" t="str">
        <f>IF(ISERR(IF($C383="","",SUMIFS(Con_ve!$F$6:$F$1005,Con_ve!$C$6:$C$1005,$C383,Con_ve!$I$6:$I$1005,"Em negociação",Con_ve!$Q$6:$Q$1005,Cad_cl!BF$5))),"",IF($C383="","",SUMIFS(Con_ve!$F$6:$F$1005,Con_ve!$C$6:$C$1005,$C383,Con_ve!$I$6:$I$1005,"Em negociação",Con_ve!$Q$6:$Q$1005,Cad_cl!BF$5)))</f>
        <v/>
      </c>
      <c r="BG383" s="134" t="str">
        <f>IF(ISERR(IF($C383="","",SUMIFS(Con_ve!$F$6:$F$1005,Con_ve!$C$6:$C$1005,$C383,Con_ve!$I$6:$I$1005,"Em negociação",Con_ve!$Q$6:$Q$1005,Cad_cl!BG$5))),"",IF($C383="","",SUMIFS(Con_ve!$F$6:$F$1005,Con_ve!$C$6:$C$1005,$C383,Con_ve!$I$6:$I$1005,"Em negociação",Con_ve!$Q$6:$Q$1005,Cad_cl!BG$5)))</f>
        <v/>
      </c>
      <c r="BH383" s="134" t="str">
        <f>IF(ISERR(IF($C383="","",SUMIFS(Con_ve!$F$6:$F$1005,Con_ve!$C$6:$C$1005,$C383,Con_ve!$I$6:$I$1005,"Em negociação",Con_ve!$Q$6:$Q$1005,Cad_cl!BH$5))),"",IF($C383="","",SUMIFS(Con_ve!$F$6:$F$1005,Con_ve!$C$6:$C$1005,$C383,Con_ve!$I$6:$I$1005,"Em negociação",Con_ve!$Q$6:$Q$1005,Cad_cl!BH$5)))</f>
        <v/>
      </c>
      <c r="BI383" s="134" t="str">
        <f>IF(ISERR(IF($C383="","",SUMIFS(Con_ve!$F$6:$F$1005,Con_ve!$C$6:$C$1005,$C383,Con_ve!$I$6:$I$1005,"Em negociação",Con_ve!$Q$6:$Q$1005,Cad_cl!BI$5))),"",IF($C383="","",SUMIFS(Con_ve!$F$6:$F$1005,Con_ve!$C$6:$C$1005,$C383,Con_ve!$I$6:$I$1005,"Em negociação",Con_ve!$Q$6:$Q$1005,Cad_cl!BI$5)))</f>
        <v/>
      </c>
      <c r="BJ383" s="134" t="str">
        <f>IF(ISERR(IF($C383="","",SUMIFS(Con_ve!$F$6:$F$1005,Con_ve!$C$6:$C$1005,$C383,Con_ve!$I$6:$I$1005,"Em negociação",Con_ve!$Q$6:$Q$1005,Cad_cl!BJ$5))),"",IF($C383="","",SUMIFS(Con_ve!$F$6:$F$1005,Con_ve!$C$6:$C$1005,$C383,Con_ve!$I$6:$I$1005,"Em negociação",Con_ve!$Q$6:$Q$1005,Cad_cl!BJ$5)))</f>
        <v/>
      </c>
      <c r="BK383" s="134" t="str">
        <f>IF(ISERR(IF($C383="","",SUMIFS(Con_ve!$F$6:$F$1005,Con_ve!$C$6:$C$1005,$C383,Con_ve!$I$6:$I$1005,"Em negociação",Con_ve!$Q$6:$Q$1005,Cad_cl!BK$5))),"",IF($C383="","",SUMIFS(Con_ve!$F$6:$F$1005,Con_ve!$C$6:$C$1005,$C383,Con_ve!$I$6:$I$1005,"Em negociação",Con_ve!$Q$6:$Q$1005,Cad_cl!BK$5)))</f>
        <v/>
      </c>
      <c r="BL383" s="134" t="str">
        <f>IF(ISERR(IF($C383="","",SUMIFS(Con_ve!$F$6:$F$1005,Con_ve!$C$6:$C$1005,$C383,Con_ve!$I$6:$I$1005,"Em negociação",Con_ve!$Q$6:$Q$1005,Cad_cl!BL$5))),"",IF($C383="","",SUMIFS(Con_ve!$F$6:$F$1005,Con_ve!$C$6:$C$1005,$C383,Con_ve!$I$6:$I$1005,"Em negociação",Con_ve!$Q$6:$Q$1005,Cad_cl!BL$5)))</f>
        <v/>
      </c>
      <c r="BM383" s="134" t="str">
        <f>IF(ISERR(IF($C383="","",SUMIFS(Con_ve!$F$6:$F$1005,Con_ve!$C$6:$C$1005,$C383,Con_ve!$I$6:$I$1005,"Em negociação",Con_ve!$Q$6:$Q$1005,Cad_cl!BM$5))),"",IF($C383="","",SUMIFS(Con_ve!$F$6:$F$1005,Con_ve!$C$6:$C$1005,$C383,Con_ve!$I$6:$I$1005,"Em negociação",Con_ve!$Q$6:$Q$1005,Cad_cl!BM$5)))</f>
        <v/>
      </c>
      <c r="BN383" s="134" t="str">
        <f>IF(ISERR(IF($C383="","",SUMIFS(Con_ve!$F$6:$F$1005,Con_ve!$C$6:$C$1005,$C383,Con_ve!$I$6:$I$1005,"Em negociação",Con_ve!$Q$6:$Q$1005,Cad_cl!BN$5))),"",IF($C383="","",SUMIFS(Con_ve!$F$6:$F$1005,Con_ve!$C$6:$C$1005,$C383,Con_ve!$I$6:$I$1005,"Em negociação",Con_ve!$Q$6:$Q$1005,Cad_cl!BN$5)))</f>
        <v/>
      </c>
      <c r="BO383" s="134" t="str">
        <f>IF(ISERR(IF($C383="","",SUMIFS(Con_ve!$F$6:$F$1005,Con_ve!$C$6:$C$1005,$C383,Con_ve!$I$6:$I$1005,"Em negociação",Con_ve!$Q$6:$Q$1005,Cad_cl!BO$5))),"",IF($C383="","",SUMIFS(Con_ve!$F$6:$F$1005,Con_ve!$C$6:$C$1005,$C383,Con_ve!$I$6:$I$1005,"Em negociação",Con_ve!$Q$6:$Q$1005,Cad_cl!BO$5)))</f>
        <v/>
      </c>
      <c r="BP383" s="134">
        <f t="shared" si="16"/>
        <v>0</v>
      </c>
      <c r="BR383" s="125" t="str">
        <f>IF(ISERR(IF(AND($I383=Re_lo!$E$5,BR$5=VLOOKUP(Re_lo!$H$5,Re_lo!$N$5:$O$16,2,0)),AP383,"")),"",IF(AND($I383=Re_lo!$E$5,BR$5=VLOOKUP(Re_lo!$H$5,Re_lo!$N$5:$O$16,2,0)),AP383,""))</f>
        <v/>
      </c>
      <c r="BS383" s="125" t="str">
        <f>IF(ISERR(IF(AND($I383=Re_lo!$E$5,BS$5=VLOOKUP(Re_lo!$H$5,Re_lo!$N$5:$O$16,2,0)),AQ383,"")),"",IF(AND($I383=Re_lo!$E$5,BS$5=VLOOKUP(Re_lo!$H$5,Re_lo!$N$5:$O$16,2,0)),AQ383,""))</f>
        <v/>
      </c>
      <c r="BT383" s="125" t="str">
        <f>IF(ISERR(IF(AND($I383=Re_lo!$E$5,BT$5=VLOOKUP(Re_lo!$H$5,Re_lo!$N$5:$O$16,2,0)),AR383,"")),"",IF(AND($I383=Re_lo!$E$5,BT$5=VLOOKUP(Re_lo!$H$5,Re_lo!$N$5:$O$16,2,0)),AR383,""))</f>
        <v/>
      </c>
      <c r="BU383" s="125" t="str">
        <f>IF(ISERR(IF(AND($I383=Re_lo!$E$5,BU$5=VLOOKUP(Re_lo!$H$5,Re_lo!$N$5:$O$16,2,0)),AS383,"")),"",IF(AND($I383=Re_lo!$E$5,BU$5=VLOOKUP(Re_lo!$H$5,Re_lo!$N$5:$O$16,2,0)),AS383,""))</f>
        <v/>
      </c>
      <c r="BV383" s="125" t="str">
        <f>IF(ISERR(IF(AND($I383=Re_lo!$E$5,BV$5=VLOOKUP(Re_lo!$H$5,Re_lo!$N$5:$O$16,2,0)),AT383,"")),"",IF(AND($I383=Re_lo!$E$5,BV$5=VLOOKUP(Re_lo!$H$5,Re_lo!$N$5:$O$16,2,0)),AT383,""))</f>
        <v/>
      </c>
      <c r="BW383" s="125" t="str">
        <f>IF(ISERR(IF(AND($I383=Re_lo!$E$5,BW$5=VLOOKUP(Re_lo!$H$5,Re_lo!$N$5:$O$16,2,0)),AU383,"")),"",IF(AND($I383=Re_lo!$E$5,BW$5=VLOOKUP(Re_lo!$H$5,Re_lo!$N$5:$O$16,2,0)),AU383,""))</f>
        <v/>
      </c>
      <c r="BX383" s="125" t="str">
        <f>IF(ISERR(IF(AND($I383=Re_lo!$E$5,BX$5=VLOOKUP(Re_lo!$H$5,Re_lo!$N$5:$O$16,2,0)),AV383,"")),"",IF(AND($I383=Re_lo!$E$5,BX$5=VLOOKUP(Re_lo!$H$5,Re_lo!$N$5:$O$16,2,0)),AV383,""))</f>
        <v/>
      </c>
      <c r="BY383" s="125" t="str">
        <f>IF(ISERR(IF(AND($I383=Re_lo!$E$5,BY$5=VLOOKUP(Re_lo!$H$5,Re_lo!$N$5:$O$16,2,0)),AW383,"")),"",IF(AND($I383=Re_lo!$E$5,BY$5=VLOOKUP(Re_lo!$H$5,Re_lo!$N$5:$O$16,2,0)),AW383,""))</f>
        <v/>
      </c>
      <c r="BZ383" s="125" t="str">
        <f>IF(ISERR(IF(AND($I383=Re_lo!$E$5,BZ$5=VLOOKUP(Re_lo!$H$5,Re_lo!$N$5:$O$16,2,0)),AX383,"")),"",IF(AND($I383=Re_lo!$E$5,BZ$5=VLOOKUP(Re_lo!$H$5,Re_lo!$N$5:$O$16,2,0)),AX383,""))</f>
        <v/>
      </c>
      <c r="CA383" s="125" t="str">
        <f>IF(ISERR(IF(AND($I383=Re_lo!$E$5,CA$5=VLOOKUP(Re_lo!$H$5,Re_lo!$N$5:$O$16,2,0)),AY383,"")),"",IF(AND($I383=Re_lo!$E$5,CA$5=VLOOKUP(Re_lo!$H$5,Re_lo!$N$5:$O$16,2,0)),AY383,""))</f>
        <v/>
      </c>
      <c r="CB383" s="125" t="str">
        <f>IF(ISERR(IF(AND($I383=Re_lo!$E$5,CB$5=VLOOKUP(Re_lo!$H$5,Re_lo!$N$5:$O$16,2,0)),AZ383,"")),"",IF(AND($I383=Re_lo!$E$5,CB$5=VLOOKUP(Re_lo!$H$5,Re_lo!$N$5:$O$16,2,0)),AZ383,""))</f>
        <v/>
      </c>
      <c r="CC383" s="125" t="str">
        <f>IF(ISERR(IF(AND($I383=Re_lo!$E$5,CC$5=VLOOKUP(Re_lo!$H$5,Re_lo!$N$5:$O$16,2,0)),BA383,"")),"",IF(AND($I383=Re_lo!$E$5,CC$5=VLOOKUP(Re_lo!$H$5,Re_lo!$N$5:$O$16,2,0)),BA383,""))</f>
        <v/>
      </c>
      <c r="CD383" s="125" t="str">
        <f>IF(ISERR(IF(AND($I383=Re_lo!$E$5,CD$5=VLOOKUP(Re_lo!$H$5,Re_lo!$N$5:$O$16,2,0)),BB383,"")),"",IF(AND($I383=Re_lo!$E$5,CD$5=VLOOKUP(Re_lo!$H$5,Re_lo!$N$5:$O$16,2,0)),BB383,""))</f>
        <v/>
      </c>
      <c r="CF383" s="125" t="str">
        <f>IF($C383="","",COUNTIFS(Con_ve!$C$6:$C$1005,$C383,Con_ve!$Q$6:$Q$1005,Cad_cl!CF$5))</f>
        <v/>
      </c>
      <c r="CG383" s="125" t="str">
        <f>IF($C383="","",COUNTIFS(Con_ve!$C$6:$C$1005,$C383,Con_ve!$Q$6:$Q$1005,Cad_cl!CG$5))</f>
        <v/>
      </c>
      <c r="CH383" s="125" t="str">
        <f>IF($C383="","",COUNTIFS(Con_ve!$C$6:$C$1005,$C383,Con_ve!$Q$6:$Q$1005,Cad_cl!CH$5))</f>
        <v/>
      </c>
      <c r="CI383" s="125" t="str">
        <f>IF($C383="","",COUNTIFS(Con_ve!$C$6:$C$1005,$C383,Con_ve!$Q$6:$Q$1005,Cad_cl!CI$5))</f>
        <v/>
      </c>
      <c r="CJ383" s="125" t="str">
        <f>IF($C383="","",COUNTIFS(Con_ve!$C$6:$C$1005,$C383,Con_ve!$Q$6:$Q$1005,Cad_cl!CJ$5))</f>
        <v/>
      </c>
      <c r="CK383" s="125" t="str">
        <f>IF($C383="","",COUNTIFS(Con_ve!$C$6:$C$1005,$C383,Con_ve!$Q$6:$Q$1005,Cad_cl!CK$5))</f>
        <v/>
      </c>
      <c r="CL383" s="125" t="str">
        <f>IF($C383="","",COUNTIFS(Con_ve!$C$6:$C$1005,$C383,Con_ve!$Q$6:$Q$1005,Cad_cl!CL$5))</f>
        <v/>
      </c>
      <c r="CM383" s="125" t="str">
        <f>IF($C383="","",COUNTIFS(Con_ve!$C$6:$C$1005,$C383,Con_ve!$Q$6:$Q$1005,Cad_cl!CM$5))</f>
        <v/>
      </c>
      <c r="CN383" s="125" t="str">
        <f>IF($C383="","",COUNTIFS(Con_ve!$C$6:$C$1005,$C383,Con_ve!$Q$6:$Q$1005,Cad_cl!CN$5))</f>
        <v/>
      </c>
      <c r="CO383" s="125" t="str">
        <f>IF($C383="","",COUNTIFS(Con_ve!$C$6:$C$1005,$C383,Con_ve!$Q$6:$Q$1005,Cad_cl!CO$5))</f>
        <v/>
      </c>
      <c r="CP383" s="125" t="str">
        <f>IF($C383="","",COUNTIFS(Con_ve!$C$6:$C$1005,$C383,Con_ve!$Q$6:$Q$1005,Cad_cl!CP$5))</f>
        <v/>
      </c>
      <c r="CQ383" s="125" t="str">
        <f>IF($C383="","",COUNTIFS(Con_ve!$C$6:$C$1005,$C383,Con_ve!$Q$6:$Q$1005,Cad_cl!CQ$5))</f>
        <v/>
      </c>
      <c r="CR383" s="125">
        <f t="shared" si="17"/>
        <v>0</v>
      </c>
    </row>
    <row r="384" spans="3:96" ht="30" customHeight="1">
      <c r="C384" s="153"/>
      <c r="D384" s="153"/>
      <c r="E384" s="154"/>
      <c r="F384" s="153"/>
      <c r="G384" s="155"/>
      <c r="H384" s="153"/>
      <c r="I384" s="153"/>
      <c r="J384" s="132" t="s">
        <v>309</v>
      </c>
      <c r="K384" s="133" t="s">
        <v>309</v>
      </c>
      <c r="L384" s="153"/>
      <c r="M384" s="153"/>
      <c r="N384" s="153"/>
      <c r="O384" s="153"/>
      <c r="P384" s="153"/>
      <c r="Q384" s="153"/>
      <c r="AP384" s="134" t="str">
        <f>IF(ISERR(IF($C384="","",SUMIFS(Con_ve!$F$6:$F$1005,Con_ve!$C$6:$C$1005,$C384,Con_ve!$I$6:$I$1005,"Fechada",Con_ve!$Q$6:$Q$1005,Cad_cl!AP$5))),"",IF($C384="","",SUMIFS(Con_ve!$F$6:$F$1005,Con_ve!$C$6:$C$1005,$C384,Con_ve!$I$6:$I$1005,"Fechada",Con_ve!$Q$6:$Q$1005,Cad_cl!AP$5)))</f>
        <v/>
      </c>
      <c r="AQ384" s="134" t="str">
        <f>IF(ISERR(IF($C384="","",SUMIFS(Con_ve!$F$6:$F$1005,Con_ve!$C$6:$C$1005,$C384,Con_ve!$I$6:$I$1005,"Fechada",Con_ve!$Q$6:$Q$1005,Cad_cl!AQ$5))),"",IF($C384="","",SUMIFS(Con_ve!$F$6:$F$1005,Con_ve!$C$6:$C$1005,$C384,Con_ve!$I$6:$I$1005,"Fechada",Con_ve!$Q$6:$Q$1005,Cad_cl!AQ$5)))</f>
        <v/>
      </c>
      <c r="AR384" s="134" t="str">
        <f>IF(ISERR(IF($C384="","",SUMIFS(Con_ve!$F$6:$F$1005,Con_ve!$C$6:$C$1005,$C384,Con_ve!$I$6:$I$1005,"Fechada",Con_ve!$Q$6:$Q$1005,Cad_cl!AR$5))),"",IF($C384="","",SUMIFS(Con_ve!$F$6:$F$1005,Con_ve!$C$6:$C$1005,$C384,Con_ve!$I$6:$I$1005,"Fechada",Con_ve!$Q$6:$Q$1005,Cad_cl!AR$5)))</f>
        <v/>
      </c>
      <c r="AS384" s="134" t="str">
        <f>IF(ISERR(IF($C384="","",SUMIFS(Con_ve!$F$6:$F$1005,Con_ve!$C$6:$C$1005,$C384,Con_ve!$I$6:$I$1005,"Fechada",Con_ve!$Q$6:$Q$1005,Cad_cl!AS$5))),"",IF($C384="","",SUMIFS(Con_ve!$F$6:$F$1005,Con_ve!$C$6:$C$1005,$C384,Con_ve!$I$6:$I$1005,"Fechada",Con_ve!$Q$6:$Q$1005,Cad_cl!AS$5)))</f>
        <v/>
      </c>
      <c r="AT384" s="134" t="str">
        <f>IF(ISERR(IF($C384="","",SUMIFS(Con_ve!$F$6:$F$1005,Con_ve!$C$6:$C$1005,$C384,Con_ve!$I$6:$I$1005,"Fechada",Con_ve!$Q$6:$Q$1005,Cad_cl!AT$5))),"",IF($C384="","",SUMIFS(Con_ve!$F$6:$F$1005,Con_ve!$C$6:$C$1005,$C384,Con_ve!$I$6:$I$1005,"Fechada",Con_ve!$Q$6:$Q$1005,Cad_cl!AT$5)))</f>
        <v/>
      </c>
      <c r="AU384" s="134" t="str">
        <f>IF(ISERR(IF($C384="","",SUMIFS(Con_ve!$F$6:$F$1005,Con_ve!$C$6:$C$1005,$C384,Con_ve!$I$6:$I$1005,"Fechada",Con_ve!$Q$6:$Q$1005,Cad_cl!AU$5))),"",IF($C384="","",SUMIFS(Con_ve!$F$6:$F$1005,Con_ve!$C$6:$C$1005,$C384,Con_ve!$I$6:$I$1005,"Fechada",Con_ve!$Q$6:$Q$1005,Cad_cl!AU$5)))</f>
        <v/>
      </c>
      <c r="AV384" s="134" t="str">
        <f>IF(ISERR(IF($C384="","",SUMIFS(Con_ve!$F$6:$F$1005,Con_ve!$C$6:$C$1005,$C384,Con_ve!$I$6:$I$1005,"Fechada",Con_ve!$Q$6:$Q$1005,Cad_cl!AV$5))),"",IF($C384="","",SUMIFS(Con_ve!$F$6:$F$1005,Con_ve!$C$6:$C$1005,$C384,Con_ve!$I$6:$I$1005,"Fechada",Con_ve!$Q$6:$Q$1005,Cad_cl!AV$5)))</f>
        <v/>
      </c>
      <c r="AW384" s="134" t="str">
        <f>IF(ISERR(IF($C384="","",SUMIFS(Con_ve!$F$6:$F$1005,Con_ve!$C$6:$C$1005,$C384,Con_ve!$I$6:$I$1005,"Fechada",Con_ve!$Q$6:$Q$1005,Cad_cl!AW$5))),"",IF($C384="","",SUMIFS(Con_ve!$F$6:$F$1005,Con_ve!$C$6:$C$1005,$C384,Con_ve!$I$6:$I$1005,"Fechada",Con_ve!$Q$6:$Q$1005,Cad_cl!AW$5)))</f>
        <v/>
      </c>
      <c r="AX384" s="134" t="str">
        <f>IF(ISERR(IF($C384="","",SUMIFS(Con_ve!$F$6:$F$1005,Con_ve!$C$6:$C$1005,$C384,Con_ve!$I$6:$I$1005,"Fechada",Con_ve!$Q$6:$Q$1005,Cad_cl!AX$5))),"",IF($C384="","",SUMIFS(Con_ve!$F$6:$F$1005,Con_ve!$C$6:$C$1005,$C384,Con_ve!$I$6:$I$1005,"Fechada",Con_ve!$Q$6:$Q$1005,Cad_cl!AX$5)))</f>
        <v/>
      </c>
      <c r="AY384" s="134" t="str">
        <f>IF(ISERR(IF($C384="","",SUMIFS(Con_ve!$F$6:$F$1005,Con_ve!$C$6:$C$1005,$C384,Con_ve!$I$6:$I$1005,"Fechada",Con_ve!$Q$6:$Q$1005,Cad_cl!AY$5))),"",IF($C384="","",SUMIFS(Con_ve!$F$6:$F$1005,Con_ve!$C$6:$C$1005,$C384,Con_ve!$I$6:$I$1005,"Fechada",Con_ve!$Q$6:$Q$1005,Cad_cl!AY$5)))</f>
        <v/>
      </c>
      <c r="AZ384" s="134" t="str">
        <f>IF(ISERR(IF($C384="","",SUMIFS(Con_ve!$F$6:$F$1005,Con_ve!$C$6:$C$1005,$C384,Con_ve!$I$6:$I$1005,"Fechada",Con_ve!$Q$6:$Q$1005,Cad_cl!AZ$5))),"",IF($C384="","",SUMIFS(Con_ve!$F$6:$F$1005,Con_ve!$C$6:$C$1005,$C384,Con_ve!$I$6:$I$1005,"Fechada",Con_ve!$Q$6:$Q$1005,Cad_cl!AZ$5)))</f>
        <v/>
      </c>
      <c r="BA384" s="134" t="str">
        <f>IF(ISERR(IF($C384="","",SUMIFS(Con_ve!$F$6:$F$1005,Con_ve!$C$6:$C$1005,$C384,Con_ve!$I$6:$I$1005,"Fechada",Con_ve!$Q$6:$Q$1005,Cad_cl!BA$5))),"",IF($C384="","",SUMIFS(Con_ve!$F$6:$F$1005,Con_ve!$C$6:$C$1005,$C384,Con_ve!$I$6:$I$1005,"Fechada",Con_ve!$Q$6:$Q$1005,Cad_cl!BA$5)))</f>
        <v/>
      </c>
      <c r="BB384" s="134">
        <f t="shared" si="15"/>
        <v>0</v>
      </c>
      <c r="BD384" s="134" t="str">
        <f>IF(ISERR(IF($C384="","",SUMIFS(Con_ve!$F$6:$F$1005,Con_ve!$C$6:$C$1005,$C384,Con_ve!$I$6:$I$1005,"Em negociação",Con_ve!$Q$6:$Q$1005,Cad_cl!BD$5))),"",IF($C384="","",SUMIFS(Con_ve!$F$6:$F$1005,Con_ve!$C$6:$C$1005,$C384,Con_ve!$I$6:$I$1005,"Em negociação",Con_ve!$Q$6:$Q$1005,Cad_cl!BD$5)))</f>
        <v/>
      </c>
      <c r="BE384" s="134" t="str">
        <f>IF(ISERR(IF($C384="","",SUMIFS(Con_ve!$F$6:$F$1005,Con_ve!$C$6:$C$1005,$C384,Con_ve!$I$6:$I$1005,"Em negociação",Con_ve!$Q$6:$Q$1005,Cad_cl!BE$5))),"",IF($C384="","",SUMIFS(Con_ve!$F$6:$F$1005,Con_ve!$C$6:$C$1005,$C384,Con_ve!$I$6:$I$1005,"Em negociação",Con_ve!$Q$6:$Q$1005,Cad_cl!BE$5)))</f>
        <v/>
      </c>
      <c r="BF384" s="134" t="str">
        <f>IF(ISERR(IF($C384="","",SUMIFS(Con_ve!$F$6:$F$1005,Con_ve!$C$6:$C$1005,$C384,Con_ve!$I$6:$I$1005,"Em negociação",Con_ve!$Q$6:$Q$1005,Cad_cl!BF$5))),"",IF($C384="","",SUMIFS(Con_ve!$F$6:$F$1005,Con_ve!$C$6:$C$1005,$C384,Con_ve!$I$6:$I$1005,"Em negociação",Con_ve!$Q$6:$Q$1005,Cad_cl!BF$5)))</f>
        <v/>
      </c>
      <c r="BG384" s="134" t="str">
        <f>IF(ISERR(IF($C384="","",SUMIFS(Con_ve!$F$6:$F$1005,Con_ve!$C$6:$C$1005,$C384,Con_ve!$I$6:$I$1005,"Em negociação",Con_ve!$Q$6:$Q$1005,Cad_cl!BG$5))),"",IF($C384="","",SUMIFS(Con_ve!$F$6:$F$1005,Con_ve!$C$6:$C$1005,$C384,Con_ve!$I$6:$I$1005,"Em negociação",Con_ve!$Q$6:$Q$1005,Cad_cl!BG$5)))</f>
        <v/>
      </c>
      <c r="BH384" s="134" t="str">
        <f>IF(ISERR(IF($C384="","",SUMIFS(Con_ve!$F$6:$F$1005,Con_ve!$C$6:$C$1005,$C384,Con_ve!$I$6:$I$1005,"Em negociação",Con_ve!$Q$6:$Q$1005,Cad_cl!BH$5))),"",IF($C384="","",SUMIFS(Con_ve!$F$6:$F$1005,Con_ve!$C$6:$C$1005,$C384,Con_ve!$I$6:$I$1005,"Em negociação",Con_ve!$Q$6:$Q$1005,Cad_cl!BH$5)))</f>
        <v/>
      </c>
      <c r="BI384" s="134" t="str">
        <f>IF(ISERR(IF($C384="","",SUMIFS(Con_ve!$F$6:$F$1005,Con_ve!$C$6:$C$1005,$C384,Con_ve!$I$6:$I$1005,"Em negociação",Con_ve!$Q$6:$Q$1005,Cad_cl!BI$5))),"",IF($C384="","",SUMIFS(Con_ve!$F$6:$F$1005,Con_ve!$C$6:$C$1005,$C384,Con_ve!$I$6:$I$1005,"Em negociação",Con_ve!$Q$6:$Q$1005,Cad_cl!BI$5)))</f>
        <v/>
      </c>
      <c r="BJ384" s="134" t="str">
        <f>IF(ISERR(IF($C384="","",SUMIFS(Con_ve!$F$6:$F$1005,Con_ve!$C$6:$C$1005,$C384,Con_ve!$I$6:$I$1005,"Em negociação",Con_ve!$Q$6:$Q$1005,Cad_cl!BJ$5))),"",IF($C384="","",SUMIFS(Con_ve!$F$6:$F$1005,Con_ve!$C$6:$C$1005,$C384,Con_ve!$I$6:$I$1005,"Em negociação",Con_ve!$Q$6:$Q$1005,Cad_cl!BJ$5)))</f>
        <v/>
      </c>
      <c r="BK384" s="134" t="str">
        <f>IF(ISERR(IF($C384="","",SUMIFS(Con_ve!$F$6:$F$1005,Con_ve!$C$6:$C$1005,$C384,Con_ve!$I$6:$I$1005,"Em negociação",Con_ve!$Q$6:$Q$1005,Cad_cl!BK$5))),"",IF($C384="","",SUMIFS(Con_ve!$F$6:$F$1005,Con_ve!$C$6:$C$1005,$C384,Con_ve!$I$6:$I$1005,"Em negociação",Con_ve!$Q$6:$Q$1005,Cad_cl!BK$5)))</f>
        <v/>
      </c>
      <c r="BL384" s="134" t="str">
        <f>IF(ISERR(IF($C384="","",SUMIFS(Con_ve!$F$6:$F$1005,Con_ve!$C$6:$C$1005,$C384,Con_ve!$I$6:$I$1005,"Em negociação",Con_ve!$Q$6:$Q$1005,Cad_cl!BL$5))),"",IF($C384="","",SUMIFS(Con_ve!$F$6:$F$1005,Con_ve!$C$6:$C$1005,$C384,Con_ve!$I$6:$I$1005,"Em negociação",Con_ve!$Q$6:$Q$1005,Cad_cl!BL$5)))</f>
        <v/>
      </c>
      <c r="BM384" s="134" t="str">
        <f>IF(ISERR(IF($C384="","",SUMIFS(Con_ve!$F$6:$F$1005,Con_ve!$C$6:$C$1005,$C384,Con_ve!$I$6:$I$1005,"Em negociação",Con_ve!$Q$6:$Q$1005,Cad_cl!BM$5))),"",IF($C384="","",SUMIFS(Con_ve!$F$6:$F$1005,Con_ve!$C$6:$C$1005,$C384,Con_ve!$I$6:$I$1005,"Em negociação",Con_ve!$Q$6:$Q$1005,Cad_cl!BM$5)))</f>
        <v/>
      </c>
      <c r="BN384" s="134" t="str">
        <f>IF(ISERR(IF($C384="","",SUMIFS(Con_ve!$F$6:$F$1005,Con_ve!$C$6:$C$1005,$C384,Con_ve!$I$6:$I$1005,"Em negociação",Con_ve!$Q$6:$Q$1005,Cad_cl!BN$5))),"",IF($C384="","",SUMIFS(Con_ve!$F$6:$F$1005,Con_ve!$C$6:$C$1005,$C384,Con_ve!$I$6:$I$1005,"Em negociação",Con_ve!$Q$6:$Q$1005,Cad_cl!BN$5)))</f>
        <v/>
      </c>
      <c r="BO384" s="134" t="str">
        <f>IF(ISERR(IF($C384="","",SUMIFS(Con_ve!$F$6:$F$1005,Con_ve!$C$6:$C$1005,$C384,Con_ve!$I$6:$I$1005,"Em negociação",Con_ve!$Q$6:$Q$1005,Cad_cl!BO$5))),"",IF($C384="","",SUMIFS(Con_ve!$F$6:$F$1005,Con_ve!$C$6:$C$1005,$C384,Con_ve!$I$6:$I$1005,"Em negociação",Con_ve!$Q$6:$Q$1005,Cad_cl!BO$5)))</f>
        <v/>
      </c>
      <c r="BP384" s="134">
        <f t="shared" si="16"/>
        <v>0</v>
      </c>
      <c r="BR384" s="125" t="str">
        <f>IF(ISERR(IF(AND($I384=Re_lo!$E$5,BR$5=VLOOKUP(Re_lo!$H$5,Re_lo!$N$5:$O$16,2,0)),AP384,"")),"",IF(AND($I384=Re_lo!$E$5,BR$5=VLOOKUP(Re_lo!$H$5,Re_lo!$N$5:$O$16,2,0)),AP384,""))</f>
        <v/>
      </c>
      <c r="BS384" s="125" t="str">
        <f>IF(ISERR(IF(AND($I384=Re_lo!$E$5,BS$5=VLOOKUP(Re_lo!$H$5,Re_lo!$N$5:$O$16,2,0)),AQ384,"")),"",IF(AND($I384=Re_lo!$E$5,BS$5=VLOOKUP(Re_lo!$H$5,Re_lo!$N$5:$O$16,2,0)),AQ384,""))</f>
        <v/>
      </c>
      <c r="BT384" s="125" t="str">
        <f>IF(ISERR(IF(AND($I384=Re_lo!$E$5,BT$5=VLOOKUP(Re_lo!$H$5,Re_lo!$N$5:$O$16,2,0)),AR384,"")),"",IF(AND($I384=Re_lo!$E$5,BT$5=VLOOKUP(Re_lo!$H$5,Re_lo!$N$5:$O$16,2,0)),AR384,""))</f>
        <v/>
      </c>
      <c r="BU384" s="125" t="str">
        <f>IF(ISERR(IF(AND($I384=Re_lo!$E$5,BU$5=VLOOKUP(Re_lo!$H$5,Re_lo!$N$5:$O$16,2,0)),AS384,"")),"",IF(AND($I384=Re_lo!$E$5,BU$5=VLOOKUP(Re_lo!$H$5,Re_lo!$N$5:$O$16,2,0)),AS384,""))</f>
        <v/>
      </c>
      <c r="BV384" s="125" t="str">
        <f>IF(ISERR(IF(AND($I384=Re_lo!$E$5,BV$5=VLOOKUP(Re_lo!$H$5,Re_lo!$N$5:$O$16,2,0)),AT384,"")),"",IF(AND($I384=Re_lo!$E$5,BV$5=VLOOKUP(Re_lo!$H$5,Re_lo!$N$5:$O$16,2,0)),AT384,""))</f>
        <v/>
      </c>
      <c r="BW384" s="125" t="str">
        <f>IF(ISERR(IF(AND($I384=Re_lo!$E$5,BW$5=VLOOKUP(Re_lo!$H$5,Re_lo!$N$5:$O$16,2,0)),AU384,"")),"",IF(AND($I384=Re_lo!$E$5,BW$5=VLOOKUP(Re_lo!$H$5,Re_lo!$N$5:$O$16,2,0)),AU384,""))</f>
        <v/>
      </c>
      <c r="BX384" s="125" t="str">
        <f>IF(ISERR(IF(AND($I384=Re_lo!$E$5,BX$5=VLOOKUP(Re_lo!$H$5,Re_lo!$N$5:$O$16,2,0)),AV384,"")),"",IF(AND($I384=Re_lo!$E$5,BX$5=VLOOKUP(Re_lo!$H$5,Re_lo!$N$5:$O$16,2,0)),AV384,""))</f>
        <v/>
      </c>
      <c r="BY384" s="125" t="str">
        <f>IF(ISERR(IF(AND($I384=Re_lo!$E$5,BY$5=VLOOKUP(Re_lo!$H$5,Re_lo!$N$5:$O$16,2,0)),AW384,"")),"",IF(AND($I384=Re_lo!$E$5,BY$5=VLOOKUP(Re_lo!$H$5,Re_lo!$N$5:$O$16,2,0)),AW384,""))</f>
        <v/>
      </c>
      <c r="BZ384" s="125" t="str">
        <f>IF(ISERR(IF(AND($I384=Re_lo!$E$5,BZ$5=VLOOKUP(Re_lo!$H$5,Re_lo!$N$5:$O$16,2,0)),AX384,"")),"",IF(AND($I384=Re_lo!$E$5,BZ$5=VLOOKUP(Re_lo!$H$5,Re_lo!$N$5:$O$16,2,0)),AX384,""))</f>
        <v/>
      </c>
      <c r="CA384" s="125" t="str">
        <f>IF(ISERR(IF(AND($I384=Re_lo!$E$5,CA$5=VLOOKUP(Re_lo!$H$5,Re_lo!$N$5:$O$16,2,0)),AY384,"")),"",IF(AND($I384=Re_lo!$E$5,CA$5=VLOOKUP(Re_lo!$H$5,Re_lo!$N$5:$O$16,2,0)),AY384,""))</f>
        <v/>
      </c>
      <c r="CB384" s="125" t="str">
        <f>IF(ISERR(IF(AND($I384=Re_lo!$E$5,CB$5=VLOOKUP(Re_lo!$H$5,Re_lo!$N$5:$O$16,2,0)),AZ384,"")),"",IF(AND($I384=Re_lo!$E$5,CB$5=VLOOKUP(Re_lo!$H$5,Re_lo!$N$5:$O$16,2,0)),AZ384,""))</f>
        <v/>
      </c>
      <c r="CC384" s="125" t="str">
        <f>IF(ISERR(IF(AND($I384=Re_lo!$E$5,CC$5=VLOOKUP(Re_lo!$H$5,Re_lo!$N$5:$O$16,2,0)),BA384,"")),"",IF(AND($I384=Re_lo!$E$5,CC$5=VLOOKUP(Re_lo!$H$5,Re_lo!$N$5:$O$16,2,0)),BA384,""))</f>
        <v/>
      </c>
      <c r="CD384" s="125" t="str">
        <f>IF(ISERR(IF(AND($I384=Re_lo!$E$5,CD$5=VLOOKUP(Re_lo!$H$5,Re_lo!$N$5:$O$16,2,0)),BB384,"")),"",IF(AND($I384=Re_lo!$E$5,CD$5=VLOOKUP(Re_lo!$H$5,Re_lo!$N$5:$O$16,2,0)),BB384,""))</f>
        <v/>
      </c>
      <c r="CF384" s="125" t="str">
        <f>IF($C384="","",COUNTIFS(Con_ve!$C$6:$C$1005,$C384,Con_ve!$Q$6:$Q$1005,Cad_cl!CF$5))</f>
        <v/>
      </c>
      <c r="CG384" s="125" t="str">
        <f>IF($C384="","",COUNTIFS(Con_ve!$C$6:$C$1005,$C384,Con_ve!$Q$6:$Q$1005,Cad_cl!CG$5))</f>
        <v/>
      </c>
      <c r="CH384" s="125" t="str">
        <f>IF($C384="","",COUNTIFS(Con_ve!$C$6:$C$1005,$C384,Con_ve!$Q$6:$Q$1005,Cad_cl!CH$5))</f>
        <v/>
      </c>
      <c r="CI384" s="125" t="str">
        <f>IF($C384="","",COUNTIFS(Con_ve!$C$6:$C$1005,$C384,Con_ve!$Q$6:$Q$1005,Cad_cl!CI$5))</f>
        <v/>
      </c>
      <c r="CJ384" s="125" t="str">
        <f>IF($C384="","",COUNTIFS(Con_ve!$C$6:$C$1005,$C384,Con_ve!$Q$6:$Q$1005,Cad_cl!CJ$5))</f>
        <v/>
      </c>
      <c r="CK384" s="125" t="str">
        <f>IF($C384="","",COUNTIFS(Con_ve!$C$6:$C$1005,$C384,Con_ve!$Q$6:$Q$1005,Cad_cl!CK$5))</f>
        <v/>
      </c>
      <c r="CL384" s="125" t="str">
        <f>IF($C384="","",COUNTIFS(Con_ve!$C$6:$C$1005,$C384,Con_ve!$Q$6:$Q$1005,Cad_cl!CL$5))</f>
        <v/>
      </c>
      <c r="CM384" s="125" t="str">
        <f>IF($C384="","",COUNTIFS(Con_ve!$C$6:$C$1005,$C384,Con_ve!$Q$6:$Q$1005,Cad_cl!CM$5))</f>
        <v/>
      </c>
      <c r="CN384" s="125" t="str">
        <f>IF($C384="","",COUNTIFS(Con_ve!$C$6:$C$1005,$C384,Con_ve!$Q$6:$Q$1005,Cad_cl!CN$5))</f>
        <v/>
      </c>
      <c r="CO384" s="125" t="str">
        <f>IF($C384="","",COUNTIFS(Con_ve!$C$6:$C$1005,$C384,Con_ve!$Q$6:$Q$1005,Cad_cl!CO$5))</f>
        <v/>
      </c>
      <c r="CP384" s="125" t="str">
        <f>IF($C384="","",COUNTIFS(Con_ve!$C$6:$C$1005,$C384,Con_ve!$Q$6:$Q$1005,Cad_cl!CP$5))</f>
        <v/>
      </c>
      <c r="CQ384" s="125" t="str">
        <f>IF($C384="","",COUNTIFS(Con_ve!$C$6:$C$1005,$C384,Con_ve!$Q$6:$Q$1005,Cad_cl!CQ$5))</f>
        <v/>
      </c>
      <c r="CR384" s="125">
        <f t="shared" si="17"/>
        <v>0</v>
      </c>
    </row>
    <row r="385" spans="3:96" ht="30" customHeight="1">
      <c r="C385" s="153"/>
      <c r="D385" s="153"/>
      <c r="E385" s="154"/>
      <c r="F385" s="153"/>
      <c r="G385" s="155"/>
      <c r="H385" s="153"/>
      <c r="I385" s="153"/>
      <c r="J385" s="132" t="s">
        <v>309</v>
      </c>
      <c r="K385" s="133" t="s">
        <v>309</v>
      </c>
      <c r="L385" s="153"/>
      <c r="M385" s="153"/>
      <c r="N385" s="153"/>
      <c r="O385" s="153"/>
      <c r="P385" s="153"/>
      <c r="Q385" s="153"/>
      <c r="AP385" s="134" t="str">
        <f>IF(ISERR(IF($C385="","",SUMIFS(Con_ve!$F$6:$F$1005,Con_ve!$C$6:$C$1005,$C385,Con_ve!$I$6:$I$1005,"Fechada",Con_ve!$Q$6:$Q$1005,Cad_cl!AP$5))),"",IF($C385="","",SUMIFS(Con_ve!$F$6:$F$1005,Con_ve!$C$6:$C$1005,$C385,Con_ve!$I$6:$I$1005,"Fechada",Con_ve!$Q$6:$Q$1005,Cad_cl!AP$5)))</f>
        <v/>
      </c>
      <c r="AQ385" s="134" t="str">
        <f>IF(ISERR(IF($C385="","",SUMIFS(Con_ve!$F$6:$F$1005,Con_ve!$C$6:$C$1005,$C385,Con_ve!$I$6:$I$1005,"Fechada",Con_ve!$Q$6:$Q$1005,Cad_cl!AQ$5))),"",IF($C385="","",SUMIFS(Con_ve!$F$6:$F$1005,Con_ve!$C$6:$C$1005,$C385,Con_ve!$I$6:$I$1005,"Fechada",Con_ve!$Q$6:$Q$1005,Cad_cl!AQ$5)))</f>
        <v/>
      </c>
      <c r="AR385" s="134" t="str">
        <f>IF(ISERR(IF($C385="","",SUMIFS(Con_ve!$F$6:$F$1005,Con_ve!$C$6:$C$1005,$C385,Con_ve!$I$6:$I$1005,"Fechada",Con_ve!$Q$6:$Q$1005,Cad_cl!AR$5))),"",IF($C385="","",SUMIFS(Con_ve!$F$6:$F$1005,Con_ve!$C$6:$C$1005,$C385,Con_ve!$I$6:$I$1005,"Fechada",Con_ve!$Q$6:$Q$1005,Cad_cl!AR$5)))</f>
        <v/>
      </c>
      <c r="AS385" s="134" t="str">
        <f>IF(ISERR(IF($C385="","",SUMIFS(Con_ve!$F$6:$F$1005,Con_ve!$C$6:$C$1005,$C385,Con_ve!$I$6:$I$1005,"Fechada",Con_ve!$Q$6:$Q$1005,Cad_cl!AS$5))),"",IF($C385="","",SUMIFS(Con_ve!$F$6:$F$1005,Con_ve!$C$6:$C$1005,$C385,Con_ve!$I$6:$I$1005,"Fechada",Con_ve!$Q$6:$Q$1005,Cad_cl!AS$5)))</f>
        <v/>
      </c>
      <c r="AT385" s="134" t="str">
        <f>IF(ISERR(IF($C385="","",SUMIFS(Con_ve!$F$6:$F$1005,Con_ve!$C$6:$C$1005,$C385,Con_ve!$I$6:$I$1005,"Fechada",Con_ve!$Q$6:$Q$1005,Cad_cl!AT$5))),"",IF($C385="","",SUMIFS(Con_ve!$F$6:$F$1005,Con_ve!$C$6:$C$1005,$C385,Con_ve!$I$6:$I$1005,"Fechada",Con_ve!$Q$6:$Q$1005,Cad_cl!AT$5)))</f>
        <v/>
      </c>
      <c r="AU385" s="134" t="str">
        <f>IF(ISERR(IF($C385="","",SUMIFS(Con_ve!$F$6:$F$1005,Con_ve!$C$6:$C$1005,$C385,Con_ve!$I$6:$I$1005,"Fechada",Con_ve!$Q$6:$Q$1005,Cad_cl!AU$5))),"",IF($C385="","",SUMIFS(Con_ve!$F$6:$F$1005,Con_ve!$C$6:$C$1005,$C385,Con_ve!$I$6:$I$1005,"Fechada",Con_ve!$Q$6:$Q$1005,Cad_cl!AU$5)))</f>
        <v/>
      </c>
      <c r="AV385" s="134" t="str">
        <f>IF(ISERR(IF($C385="","",SUMIFS(Con_ve!$F$6:$F$1005,Con_ve!$C$6:$C$1005,$C385,Con_ve!$I$6:$I$1005,"Fechada",Con_ve!$Q$6:$Q$1005,Cad_cl!AV$5))),"",IF($C385="","",SUMIFS(Con_ve!$F$6:$F$1005,Con_ve!$C$6:$C$1005,$C385,Con_ve!$I$6:$I$1005,"Fechada",Con_ve!$Q$6:$Q$1005,Cad_cl!AV$5)))</f>
        <v/>
      </c>
      <c r="AW385" s="134" t="str">
        <f>IF(ISERR(IF($C385="","",SUMIFS(Con_ve!$F$6:$F$1005,Con_ve!$C$6:$C$1005,$C385,Con_ve!$I$6:$I$1005,"Fechada",Con_ve!$Q$6:$Q$1005,Cad_cl!AW$5))),"",IF($C385="","",SUMIFS(Con_ve!$F$6:$F$1005,Con_ve!$C$6:$C$1005,$C385,Con_ve!$I$6:$I$1005,"Fechada",Con_ve!$Q$6:$Q$1005,Cad_cl!AW$5)))</f>
        <v/>
      </c>
      <c r="AX385" s="134" t="str">
        <f>IF(ISERR(IF($C385="","",SUMIFS(Con_ve!$F$6:$F$1005,Con_ve!$C$6:$C$1005,$C385,Con_ve!$I$6:$I$1005,"Fechada",Con_ve!$Q$6:$Q$1005,Cad_cl!AX$5))),"",IF($C385="","",SUMIFS(Con_ve!$F$6:$F$1005,Con_ve!$C$6:$C$1005,$C385,Con_ve!$I$6:$I$1005,"Fechada",Con_ve!$Q$6:$Q$1005,Cad_cl!AX$5)))</f>
        <v/>
      </c>
      <c r="AY385" s="134" t="str">
        <f>IF(ISERR(IF($C385="","",SUMIFS(Con_ve!$F$6:$F$1005,Con_ve!$C$6:$C$1005,$C385,Con_ve!$I$6:$I$1005,"Fechada",Con_ve!$Q$6:$Q$1005,Cad_cl!AY$5))),"",IF($C385="","",SUMIFS(Con_ve!$F$6:$F$1005,Con_ve!$C$6:$C$1005,$C385,Con_ve!$I$6:$I$1005,"Fechada",Con_ve!$Q$6:$Q$1005,Cad_cl!AY$5)))</f>
        <v/>
      </c>
      <c r="AZ385" s="134" t="str">
        <f>IF(ISERR(IF($C385="","",SUMIFS(Con_ve!$F$6:$F$1005,Con_ve!$C$6:$C$1005,$C385,Con_ve!$I$6:$I$1005,"Fechada",Con_ve!$Q$6:$Q$1005,Cad_cl!AZ$5))),"",IF($C385="","",SUMIFS(Con_ve!$F$6:$F$1005,Con_ve!$C$6:$C$1005,$C385,Con_ve!$I$6:$I$1005,"Fechada",Con_ve!$Q$6:$Q$1005,Cad_cl!AZ$5)))</f>
        <v/>
      </c>
      <c r="BA385" s="134" t="str">
        <f>IF(ISERR(IF($C385="","",SUMIFS(Con_ve!$F$6:$F$1005,Con_ve!$C$6:$C$1005,$C385,Con_ve!$I$6:$I$1005,"Fechada",Con_ve!$Q$6:$Q$1005,Cad_cl!BA$5))),"",IF($C385="","",SUMIFS(Con_ve!$F$6:$F$1005,Con_ve!$C$6:$C$1005,$C385,Con_ve!$I$6:$I$1005,"Fechada",Con_ve!$Q$6:$Q$1005,Cad_cl!BA$5)))</f>
        <v/>
      </c>
      <c r="BB385" s="134">
        <f t="shared" si="15"/>
        <v>0</v>
      </c>
      <c r="BD385" s="134" t="str">
        <f>IF(ISERR(IF($C385="","",SUMIFS(Con_ve!$F$6:$F$1005,Con_ve!$C$6:$C$1005,$C385,Con_ve!$I$6:$I$1005,"Em negociação",Con_ve!$Q$6:$Q$1005,Cad_cl!BD$5))),"",IF($C385="","",SUMIFS(Con_ve!$F$6:$F$1005,Con_ve!$C$6:$C$1005,$C385,Con_ve!$I$6:$I$1005,"Em negociação",Con_ve!$Q$6:$Q$1005,Cad_cl!BD$5)))</f>
        <v/>
      </c>
      <c r="BE385" s="134" t="str">
        <f>IF(ISERR(IF($C385="","",SUMIFS(Con_ve!$F$6:$F$1005,Con_ve!$C$6:$C$1005,$C385,Con_ve!$I$6:$I$1005,"Em negociação",Con_ve!$Q$6:$Q$1005,Cad_cl!BE$5))),"",IF($C385="","",SUMIFS(Con_ve!$F$6:$F$1005,Con_ve!$C$6:$C$1005,$C385,Con_ve!$I$6:$I$1005,"Em negociação",Con_ve!$Q$6:$Q$1005,Cad_cl!BE$5)))</f>
        <v/>
      </c>
      <c r="BF385" s="134" t="str">
        <f>IF(ISERR(IF($C385="","",SUMIFS(Con_ve!$F$6:$F$1005,Con_ve!$C$6:$C$1005,$C385,Con_ve!$I$6:$I$1005,"Em negociação",Con_ve!$Q$6:$Q$1005,Cad_cl!BF$5))),"",IF($C385="","",SUMIFS(Con_ve!$F$6:$F$1005,Con_ve!$C$6:$C$1005,$C385,Con_ve!$I$6:$I$1005,"Em negociação",Con_ve!$Q$6:$Q$1005,Cad_cl!BF$5)))</f>
        <v/>
      </c>
      <c r="BG385" s="134" t="str">
        <f>IF(ISERR(IF($C385="","",SUMIFS(Con_ve!$F$6:$F$1005,Con_ve!$C$6:$C$1005,$C385,Con_ve!$I$6:$I$1005,"Em negociação",Con_ve!$Q$6:$Q$1005,Cad_cl!BG$5))),"",IF($C385="","",SUMIFS(Con_ve!$F$6:$F$1005,Con_ve!$C$6:$C$1005,$C385,Con_ve!$I$6:$I$1005,"Em negociação",Con_ve!$Q$6:$Q$1005,Cad_cl!BG$5)))</f>
        <v/>
      </c>
      <c r="BH385" s="134" t="str">
        <f>IF(ISERR(IF($C385="","",SUMIFS(Con_ve!$F$6:$F$1005,Con_ve!$C$6:$C$1005,$C385,Con_ve!$I$6:$I$1005,"Em negociação",Con_ve!$Q$6:$Q$1005,Cad_cl!BH$5))),"",IF($C385="","",SUMIFS(Con_ve!$F$6:$F$1005,Con_ve!$C$6:$C$1005,$C385,Con_ve!$I$6:$I$1005,"Em negociação",Con_ve!$Q$6:$Q$1005,Cad_cl!BH$5)))</f>
        <v/>
      </c>
      <c r="BI385" s="134" t="str">
        <f>IF(ISERR(IF($C385="","",SUMIFS(Con_ve!$F$6:$F$1005,Con_ve!$C$6:$C$1005,$C385,Con_ve!$I$6:$I$1005,"Em negociação",Con_ve!$Q$6:$Q$1005,Cad_cl!BI$5))),"",IF($C385="","",SUMIFS(Con_ve!$F$6:$F$1005,Con_ve!$C$6:$C$1005,$C385,Con_ve!$I$6:$I$1005,"Em negociação",Con_ve!$Q$6:$Q$1005,Cad_cl!BI$5)))</f>
        <v/>
      </c>
      <c r="BJ385" s="134" t="str">
        <f>IF(ISERR(IF($C385="","",SUMIFS(Con_ve!$F$6:$F$1005,Con_ve!$C$6:$C$1005,$C385,Con_ve!$I$6:$I$1005,"Em negociação",Con_ve!$Q$6:$Q$1005,Cad_cl!BJ$5))),"",IF($C385="","",SUMIFS(Con_ve!$F$6:$F$1005,Con_ve!$C$6:$C$1005,$C385,Con_ve!$I$6:$I$1005,"Em negociação",Con_ve!$Q$6:$Q$1005,Cad_cl!BJ$5)))</f>
        <v/>
      </c>
      <c r="BK385" s="134" t="str">
        <f>IF(ISERR(IF($C385="","",SUMIFS(Con_ve!$F$6:$F$1005,Con_ve!$C$6:$C$1005,$C385,Con_ve!$I$6:$I$1005,"Em negociação",Con_ve!$Q$6:$Q$1005,Cad_cl!BK$5))),"",IF($C385="","",SUMIFS(Con_ve!$F$6:$F$1005,Con_ve!$C$6:$C$1005,$C385,Con_ve!$I$6:$I$1005,"Em negociação",Con_ve!$Q$6:$Q$1005,Cad_cl!BK$5)))</f>
        <v/>
      </c>
      <c r="BL385" s="134" t="str">
        <f>IF(ISERR(IF($C385="","",SUMIFS(Con_ve!$F$6:$F$1005,Con_ve!$C$6:$C$1005,$C385,Con_ve!$I$6:$I$1005,"Em negociação",Con_ve!$Q$6:$Q$1005,Cad_cl!BL$5))),"",IF($C385="","",SUMIFS(Con_ve!$F$6:$F$1005,Con_ve!$C$6:$C$1005,$C385,Con_ve!$I$6:$I$1005,"Em negociação",Con_ve!$Q$6:$Q$1005,Cad_cl!BL$5)))</f>
        <v/>
      </c>
      <c r="BM385" s="134" t="str">
        <f>IF(ISERR(IF($C385="","",SUMIFS(Con_ve!$F$6:$F$1005,Con_ve!$C$6:$C$1005,$C385,Con_ve!$I$6:$I$1005,"Em negociação",Con_ve!$Q$6:$Q$1005,Cad_cl!BM$5))),"",IF($C385="","",SUMIFS(Con_ve!$F$6:$F$1005,Con_ve!$C$6:$C$1005,$C385,Con_ve!$I$6:$I$1005,"Em negociação",Con_ve!$Q$6:$Q$1005,Cad_cl!BM$5)))</f>
        <v/>
      </c>
      <c r="BN385" s="134" t="str">
        <f>IF(ISERR(IF($C385="","",SUMIFS(Con_ve!$F$6:$F$1005,Con_ve!$C$6:$C$1005,$C385,Con_ve!$I$6:$I$1005,"Em negociação",Con_ve!$Q$6:$Q$1005,Cad_cl!BN$5))),"",IF($C385="","",SUMIFS(Con_ve!$F$6:$F$1005,Con_ve!$C$6:$C$1005,$C385,Con_ve!$I$6:$I$1005,"Em negociação",Con_ve!$Q$6:$Q$1005,Cad_cl!BN$5)))</f>
        <v/>
      </c>
      <c r="BO385" s="134" t="str">
        <f>IF(ISERR(IF($C385="","",SUMIFS(Con_ve!$F$6:$F$1005,Con_ve!$C$6:$C$1005,$C385,Con_ve!$I$6:$I$1005,"Em negociação",Con_ve!$Q$6:$Q$1005,Cad_cl!BO$5))),"",IF($C385="","",SUMIFS(Con_ve!$F$6:$F$1005,Con_ve!$C$6:$C$1005,$C385,Con_ve!$I$6:$I$1005,"Em negociação",Con_ve!$Q$6:$Q$1005,Cad_cl!BO$5)))</f>
        <v/>
      </c>
      <c r="BP385" s="134">
        <f t="shared" si="16"/>
        <v>0</v>
      </c>
      <c r="BR385" s="125" t="str">
        <f>IF(ISERR(IF(AND($I385=Re_lo!$E$5,BR$5=VLOOKUP(Re_lo!$H$5,Re_lo!$N$5:$O$16,2,0)),AP385,"")),"",IF(AND($I385=Re_lo!$E$5,BR$5=VLOOKUP(Re_lo!$H$5,Re_lo!$N$5:$O$16,2,0)),AP385,""))</f>
        <v/>
      </c>
      <c r="BS385" s="125" t="str">
        <f>IF(ISERR(IF(AND($I385=Re_lo!$E$5,BS$5=VLOOKUP(Re_lo!$H$5,Re_lo!$N$5:$O$16,2,0)),AQ385,"")),"",IF(AND($I385=Re_lo!$E$5,BS$5=VLOOKUP(Re_lo!$H$5,Re_lo!$N$5:$O$16,2,0)),AQ385,""))</f>
        <v/>
      </c>
      <c r="BT385" s="125" t="str">
        <f>IF(ISERR(IF(AND($I385=Re_lo!$E$5,BT$5=VLOOKUP(Re_lo!$H$5,Re_lo!$N$5:$O$16,2,0)),AR385,"")),"",IF(AND($I385=Re_lo!$E$5,BT$5=VLOOKUP(Re_lo!$H$5,Re_lo!$N$5:$O$16,2,0)),AR385,""))</f>
        <v/>
      </c>
      <c r="BU385" s="125" t="str">
        <f>IF(ISERR(IF(AND($I385=Re_lo!$E$5,BU$5=VLOOKUP(Re_lo!$H$5,Re_lo!$N$5:$O$16,2,0)),AS385,"")),"",IF(AND($I385=Re_lo!$E$5,BU$5=VLOOKUP(Re_lo!$H$5,Re_lo!$N$5:$O$16,2,0)),AS385,""))</f>
        <v/>
      </c>
      <c r="BV385" s="125" t="str">
        <f>IF(ISERR(IF(AND($I385=Re_lo!$E$5,BV$5=VLOOKUP(Re_lo!$H$5,Re_lo!$N$5:$O$16,2,0)),AT385,"")),"",IF(AND($I385=Re_lo!$E$5,BV$5=VLOOKUP(Re_lo!$H$5,Re_lo!$N$5:$O$16,2,0)),AT385,""))</f>
        <v/>
      </c>
      <c r="BW385" s="125" t="str">
        <f>IF(ISERR(IF(AND($I385=Re_lo!$E$5,BW$5=VLOOKUP(Re_lo!$H$5,Re_lo!$N$5:$O$16,2,0)),AU385,"")),"",IF(AND($I385=Re_lo!$E$5,BW$5=VLOOKUP(Re_lo!$H$5,Re_lo!$N$5:$O$16,2,0)),AU385,""))</f>
        <v/>
      </c>
      <c r="BX385" s="125" t="str">
        <f>IF(ISERR(IF(AND($I385=Re_lo!$E$5,BX$5=VLOOKUP(Re_lo!$H$5,Re_lo!$N$5:$O$16,2,0)),AV385,"")),"",IF(AND($I385=Re_lo!$E$5,BX$5=VLOOKUP(Re_lo!$H$5,Re_lo!$N$5:$O$16,2,0)),AV385,""))</f>
        <v/>
      </c>
      <c r="BY385" s="125" t="str">
        <f>IF(ISERR(IF(AND($I385=Re_lo!$E$5,BY$5=VLOOKUP(Re_lo!$H$5,Re_lo!$N$5:$O$16,2,0)),AW385,"")),"",IF(AND($I385=Re_lo!$E$5,BY$5=VLOOKUP(Re_lo!$H$5,Re_lo!$N$5:$O$16,2,0)),AW385,""))</f>
        <v/>
      </c>
      <c r="BZ385" s="125" t="str">
        <f>IF(ISERR(IF(AND($I385=Re_lo!$E$5,BZ$5=VLOOKUP(Re_lo!$H$5,Re_lo!$N$5:$O$16,2,0)),AX385,"")),"",IF(AND($I385=Re_lo!$E$5,BZ$5=VLOOKUP(Re_lo!$H$5,Re_lo!$N$5:$O$16,2,0)),AX385,""))</f>
        <v/>
      </c>
      <c r="CA385" s="125" t="str">
        <f>IF(ISERR(IF(AND($I385=Re_lo!$E$5,CA$5=VLOOKUP(Re_lo!$H$5,Re_lo!$N$5:$O$16,2,0)),AY385,"")),"",IF(AND($I385=Re_lo!$E$5,CA$5=VLOOKUP(Re_lo!$H$5,Re_lo!$N$5:$O$16,2,0)),AY385,""))</f>
        <v/>
      </c>
      <c r="CB385" s="125" t="str">
        <f>IF(ISERR(IF(AND($I385=Re_lo!$E$5,CB$5=VLOOKUP(Re_lo!$H$5,Re_lo!$N$5:$O$16,2,0)),AZ385,"")),"",IF(AND($I385=Re_lo!$E$5,CB$5=VLOOKUP(Re_lo!$H$5,Re_lo!$N$5:$O$16,2,0)),AZ385,""))</f>
        <v/>
      </c>
      <c r="CC385" s="125" t="str">
        <f>IF(ISERR(IF(AND($I385=Re_lo!$E$5,CC$5=VLOOKUP(Re_lo!$H$5,Re_lo!$N$5:$O$16,2,0)),BA385,"")),"",IF(AND($I385=Re_lo!$E$5,CC$5=VLOOKUP(Re_lo!$H$5,Re_lo!$N$5:$O$16,2,0)),BA385,""))</f>
        <v/>
      </c>
      <c r="CD385" s="125" t="str">
        <f>IF(ISERR(IF(AND($I385=Re_lo!$E$5,CD$5=VLOOKUP(Re_lo!$H$5,Re_lo!$N$5:$O$16,2,0)),BB385,"")),"",IF(AND($I385=Re_lo!$E$5,CD$5=VLOOKUP(Re_lo!$H$5,Re_lo!$N$5:$O$16,2,0)),BB385,""))</f>
        <v/>
      </c>
      <c r="CF385" s="125" t="str">
        <f>IF($C385="","",COUNTIFS(Con_ve!$C$6:$C$1005,$C385,Con_ve!$Q$6:$Q$1005,Cad_cl!CF$5))</f>
        <v/>
      </c>
      <c r="CG385" s="125" t="str">
        <f>IF($C385="","",COUNTIFS(Con_ve!$C$6:$C$1005,$C385,Con_ve!$Q$6:$Q$1005,Cad_cl!CG$5))</f>
        <v/>
      </c>
      <c r="CH385" s="125" t="str">
        <f>IF($C385="","",COUNTIFS(Con_ve!$C$6:$C$1005,$C385,Con_ve!$Q$6:$Q$1005,Cad_cl!CH$5))</f>
        <v/>
      </c>
      <c r="CI385" s="125" t="str">
        <f>IF($C385="","",COUNTIFS(Con_ve!$C$6:$C$1005,$C385,Con_ve!$Q$6:$Q$1005,Cad_cl!CI$5))</f>
        <v/>
      </c>
      <c r="CJ385" s="125" t="str">
        <f>IF($C385="","",COUNTIFS(Con_ve!$C$6:$C$1005,$C385,Con_ve!$Q$6:$Q$1005,Cad_cl!CJ$5))</f>
        <v/>
      </c>
      <c r="CK385" s="125" t="str">
        <f>IF($C385="","",COUNTIFS(Con_ve!$C$6:$C$1005,$C385,Con_ve!$Q$6:$Q$1005,Cad_cl!CK$5))</f>
        <v/>
      </c>
      <c r="CL385" s="125" t="str">
        <f>IF($C385="","",COUNTIFS(Con_ve!$C$6:$C$1005,$C385,Con_ve!$Q$6:$Q$1005,Cad_cl!CL$5))</f>
        <v/>
      </c>
      <c r="CM385" s="125" t="str">
        <f>IF($C385="","",COUNTIFS(Con_ve!$C$6:$C$1005,$C385,Con_ve!$Q$6:$Q$1005,Cad_cl!CM$5))</f>
        <v/>
      </c>
      <c r="CN385" s="125" t="str">
        <f>IF($C385="","",COUNTIFS(Con_ve!$C$6:$C$1005,$C385,Con_ve!$Q$6:$Q$1005,Cad_cl!CN$5))</f>
        <v/>
      </c>
      <c r="CO385" s="125" t="str">
        <f>IF($C385="","",COUNTIFS(Con_ve!$C$6:$C$1005,$C385,Con_ve!$Q$6:$Q$1005,Cad_cl!CO$5))</f>
        <v/>
      </c>
      <c r="CP385" s="125" t="str">
        <f>IF($C385="","",COUNTIFS(Con_ve!$C$6:$C$1005,$C385,Con_ve!$Q$6:$Q$1005,Cad_cl!CP$5))</f>
        <v/>
      </c>
      <c r="CQ385" s="125" t="str">
        <f>IF($C385="","",COUNTIFS(Con_ve!$C$6:$C$1005,$C385,Con_ve!$Q$6:$Q$1005,Cad_cl!CQ$5))</f>
        <v/>
      </c>
      <c r="CR385" s="125">
        <f t="shared" si="17"/>
        <v>0</v>
      </c>
    </row>
    <row r="386" spans="3:96" ht="30" customHeight="1">
      <c r="C386" s="153"/>
      <c r="D386" s="153"/>
      <c r="E386" s="154"/>
      <c r="F386" s="153"/>
      <c r="G386" s="155"/>
      <c r="H386" s="153"/>
      <c r="I386" s="153"/>
      <c r="J386" s="132" t="s">
        <v>309</v>
      </c>
      <c r="K386" s="133" t="s">
        <v>309</v>
      </c>
      <c r="L386" s="153"/>
      <c r="M386" s="153"/>
      <c r="N386" s="153"/>
      <c r="O386" s="153"/>
      <c r="P386" s="153"/>
      <c r="Q386" s="153"/>
      <c r="AP386" s="134" t="str">
        <f>IF(ISERR(IF($C386="","",SUMIFS(Con_ve!$F$6:$F$1005,Con_ve!$C$6:$C$1005,$C386,Con_ve!$I$6:$I$1005,"Fechada",Con_ve!$Q$6:$Q$1005,Cad_cl!AP$5))),"",IF($C386="","",SUMIFS(Con_ve!$F$6:$F$1005,Con_ve!$C$6:$C$1005,$C386,Con_ve!$I$6:$I$1005,"Fechada",Con_ve!$Q$6:$Q$1005,Cad_cl!AP$5)))</f>
        <v/>
      </c>
      <c r="AQ386" s="134" t="str">
        <f>IF(ISERR(IF($C386="","",SUMIFS(Con_ve!$F$6:$F$1005,Con_ve!$C$6:$C$1005,$C386,Con_ve!$I$6:$I$1005,"Fechada",Con_ve!$Q$6:$Q$1005,Cad_cl!AQ$5))),"",IF($C386="","",SUMIFS(Con_ve!$F$6:$F$1005,Con_ve!$C$6:$C$1005,$C386,Con_ve!$I$6:$I$1005,"Fechada",Con_ve!$Q$6:$Q$1005,Cad_cl!AQ$5)))</f>
        <v/>
      </c>
      <c r="AR386" s="134" t="str">
        <f>IF(ISERR(IF($C386="","",SUMIFS(Con_ve!$F$6:$F$1005,Con_ve!$C$6:$C$1005,$C386,Con_ve!$I$6:$I$1005,"Fechada",Con_ve!$Q$6:$Q$1005,Cad_cl!AR$5))),"",IF($C386="","",SUMIFS(Con_ve!$F$6:$F$1005,Con_ve!$C$6:$C$1005,$C386,Con_ve!$I$6:$I$1005,"Fechada",Con_ve!$Q$6:$Q$1005,Cad_cl!AR$5)))</f>
        <v/>
      </c>
      <c r="AS386" s="134" t="str">
        <f>IF(ISERR(IF($C386="","",SUMIFS(Con_ve!$F$6:$F$1005,Con_ve!$C$6:$C$1005,$C386,Con_ve!$I$6:$I$1005,"Fechada",Con_ve!$Q$6:$Q$1005,Cad_cl!AS$5))),"",IF($C386="","",SUMIFS(Con_ve!$F$6:$F$1005,Con_ve!$C$6:$C$1005,$C386,Con_ve!$I$6:$I$1005,"Fechada",Con_ve!$Q$6:$Q$1005,Cad_cl!AS$5)))</f>
        <v/>
      </c>
      <c r="AT386" s="134" t="str">
        <f>IF(ISERR(IF($C386="","",SUMIFS(Con_ve!$F$6:$F$1005,Con_ve!$C$6:$C$1005,$C386,Con_ve!$I$6:$I$1005,"Fechada",Con_ve!$Q$6:$Q$1005,Cad_cl!AT$5))),"",IF($C386="","",SUMIFS(Con_ve!$F$6:$F$1005,Con_ve!$C$6:$C$1005,$C386,Con_ve!$I$6:$I$1005,"Fechada",Con_ve!$Q$6:$Q$1005,Cad_cl!AT$5)))</f>
        <v/>
      </c>
      <c r="AU386" s="134" t="str">
        <f>IF(ISERR(IF($C386="","",SUMIFS(Con_ve!$F$6:$F$1005,Con_ve!$C$6:$C$1005,$C386,Con_ve!$I$6:$I$1005,"Fechada",Con_ve!$Q$6:$Q$1005,Cad_cl!AU$5))),"",IF($C386="","",SUMIFS(Con_ve!$F$6:$F$1005,Con_ve!$C$6:$C$1005,$C386,Con_ve!$I$6:$I$1005,"Fechada",Con_ve!$Q$6:$Q$1005,Cad_cl!AU$5)))</f>
        <v/>
      </c>
      <c r="AV386" s="134" t="str">
        <f>IF(ISERR(IF($C386="","",SUMIFS(Con_ve!$F$6:$F$1005,Con_ve!$C$6:$C$1005,$C386,Con_ve!$I$6:$I$1005,"Fechada",Con_ve!$Q$6:$Q$1005,Cad_cl!AV$5))),"",IF($C386="","",SUMIFS(Con_ve!$F$6:$F$1005,Con_ve!$C$6:$C$1005,$C386,Con_ve!$I$6:$I$1005,"Fechada",Con_ve!$Q$6:$Q$1005,Cad_cl!AV$5)))</f>
        <v/>
      </c>
      <c r="AW386" s="134" t="str">
        <f>IF(ISERR(IF($C386="","",SUMIFS(Con_ve!$F$6:$F$1005,Con_ve!$C$6:$C$1005,$C386,Con_ve!$I$6:$I$1005,"Fechada",Con_ve!$Q$6:$Q$1005,Cad_cl!AW$5))),"",IF($C386="","",SUMIFS(Con_ve!$F$6:$F$1005,Con_ve!$C$6:$C$1005,$C386,Con_ve!$I$6:$I$1005,"Fechada",Con_ve!$Q$6:$Q$1005,Cad_cl!AW$5)))</f>
        <v/>
      </c>
      <c r="AX386" s="134" t="str">
        <f>IF(ISERR(IF($C386="","",SUMIFS(Con_ve!$F$6:$F$1005,Con_ve!$C$6:$C$1005,$C386,Con_ve!$I$6:$I$1005,"Fechada",Con_ve!$Q$6:$Q$1005,Cad_cl!AX$5))),"",IF($C386="","",SUMIFS(Con_ve!$F$6:$F$1005,Con_ve!$C$6:$C$1005,$C386,Con_ve!$I$6:$I$1005,"Fechada",Con_ve!$Q$6:$Q$1005,Cad_cl!AX$5)))</f>
        <v/>
      </c>
      <c r="AY386" s="134" t="str">
        <f>IF(ISERR(IF($C386="","",SUMIFS(Con_ve!$F$6:$F$1005,Con_ve!$C$6:$C$1005,$C386,Con_ve!$I$6:$I$1005,"Fechada",Con_ve!$Q$6:$Q$1005,Cad_cl!AY$5))),"",IF($C386="","",SUMIFS(Con_ve!$F$6:$F$1005,Con_ve!$C$6:$C$1005,$C386,Con_ve!$I$6:$I$1005,"Fechada",Con_ve!$Q$6:$Q$1005,Cad_cl!AY$5)))</f>
        <v/>
      </c>
      <c r="AZ386" s="134" t="str">
        <f>IF(ISERR(IF($C386="","",SUMIFS(Con_ve!$F$6:$F$1005,Con_ve!$C$6:$C$1005,$C386,Con_ve!$I$6:$I$1005,"Fechada",Con_ve!$Q$6:$Q$1005,Cad_cl!AZ$5))),"",IF($C386="","",SUMIFS(Con_ve!$F$6:$F$1005,Con_ve!$C$6:$C$1005,$C386,Con_ve!$I$6:$I$1005,"Fechada",Con_ve!$Q$6:$Q$1005,Cad_cl!AZ$5)))</f>
        <v/>
      </c>
      <c r="BA386" s="134" t="str">
        <f>IF(ISERR(IF($C386="","",SUMIFS(Con_ve!$F$6:$F$1005,Con_ve!$C$6:$C$1005,$C386,Con_ve!$I$6:$I$1005,"Fechada",Con_ve!$Q$6:$Q$1005,Cad_cl!BA$5))),"",IF($C386="","",SUMIFS(Con_ve!$F$6:$F$1005,Con_ve!$C$6:$C$1005,$C386,Con_ve!$I$6:$I$1005,"Fechada",Con_ve!$Q$6:$Q$1005,Cad_cl!BA$5)))</f>
        <v/>
      </c>
      <c r="BB386" s="134">
        <f t="shared" si="15"/>
        <v>0</v>
      </c>
      <c r="BD386" s="134" t="str">
        <f>IF(ISERR(IF($C386="","",SUMIFS(Con_ve!$F$6:$F$1005,Con_ve!$C$6:$C$1005,$C386,Con_ve!$I$6:$I$1005,"Em negociação",Con_ve!$Q$6:$Q$1005,Cad_cl!BD$5))),"",IF($C386="","",SUMIFS(Con_ve!$F$6:$F$1005,Con_ve!$C$6:$C$1005,$C386,Con_ve!$I$6:$I$1005,"Em negociação",Con_ve!$Q$6:$Q$1005,Cad_cl!BD$5)))</f>
        <v/>
      </c>
      <c r="BE386" s="134" t="str">
        <f>IF(ISERR(IF($C386="","",SUMIFS(Con_ve!$F$6:$F$1005,Con_ve!$C$6:$C$1005,$C386,Con_ve!$I$6:$I$1005,"Em negociação",Con_ve!$Q$6:$Q$1005,Cad_cl!BE$5))),"",IF($C386="","",SUMIFS(Con_ve!$F$6:$F$1005,Con_ve!$C$6:$C$1005,$C386,Con_ve!$I$6:$I$1005,"Em negociação",Con_ve!$Q$6:$Q$1005,Cad_cl!BE$5)))</f>
        <v/>
      </c>
      <c r="BF386" s="134" t="str">
        <f>IF(ISERR(IF($C386="","",SUMIFS(Con_ve!$F$6:$F$1005,Con_ve!$C$6:$C$1005,$C386,Con_ve!$I$6:$I$1005,"Em negociação",Con_ve!$Q$6:$Q$1005,Cad_cl!BF$5))),"",IF($C386="","",SUMIFS(Con_ve!$F$6:$F$1005,Con_ve!$C$6:$C$1005,$C386,Con_ve!$I$6:$I$1005,"Em negociação",Con_ve!$Q$6:$Q$1005,Cad_cl!BF$5)))</f>
        <v/>
      </c>
      <c r="BG386" s="134" t="str">
        <f>IF(ISERR(IF($C386="","",SUMIFS(Con_ve!$F$6:$F$1005,Con_ve!$C$6:$C$1005,$C386,Con_ve!$I$6:$I$1005,"Em negociação",Con_ve!$Q$6:$Q$1005,Cad_cl!BG$5))),"",IF($C386="","",SUMIFS(Con_ve!$F$6:$F$1005,Con_ve!$C$6:$C$1005,$C386,Con_ve!$I$6:$I$1005,"Em negociação",Con_ve!$Q$6:$Q$1005,Cad_cl!BG$5)))</f>
        <v/>
      </c>
      <c r="BH386" s="134" t="str">
        <f>IF(ISERR(IF($C386="","",SUMIFS(Con_ve!$F$6:$F$1005,Con_ve!$C$6:$C$1005,$C386,Con_ve!$I$6:$I$1005,"Em negociação",Con_ve!$Q$6:$Q$1005,Cad_cl!BH$5))),"",IF($C386="","",SUMIFS(Con_ve!$F$6:$F$1005,Con_ve!$C$6:$C$1005,$C386,Con_ve!$I$6:$I$1005,"Em negociação",Con_ve!$Q$6:$Q$1005,Cad_cl!BH$5)))</f>
        <v/>
      </c>
      <c r="BI386" s="134" t="str">
        <f>IF(ISERR(IF($C386="","",SUMIFS(Con_ve!$F$6:$F$1005,Con_ve!$C$6:$C$1005,$C386,Con_ve!$I$6:$I$1005,"Em negociação",Con_ve!$Q$6:$Q$1005,Cad_cl!BI$5))),"",IF($C386="","",SUMIFS(Con_ve!$F$6:$F$1005,Con_ve!$C$6:$C$1005,$C386,Con_ve!$I$6:$I$1005,"Em negociação",Con_ve!$Q$6:$Q$1005,Cad_cl!BI$5)))</f>
        <v/>
      </c>
      <c r="BJ386" s="134" t="str">
        <f>IF(ISERR(IF($C386="","",SUMIFS(Con_ve!$F$6:$F$1005,Con_ve!$C$6:$C$1005,$C386,Con_ve!$I$6:$I$1005,"Em negociação",Con_ve!$Q$6:$Q$1005,Cad_cl!BJ$5))),"",IF($C386="","",SUMIFS(Con_ve!$F$6:$F$1005,Con_ve!$C$6:$C$1005,$C386,Con_ve!$I$6:$I$1005,"Em negociação",Con_ve!$Q$6:$Q$1005,Cad_cl!BJ$5)))</f>
        <v/>
      </c>
      <c r="BK386" s="134" t="str">
        <f>IF(ISERR(IF($C386="","",SUMIFS(Con_ve!$F$6:$F$1005,Con_ve!$C$6:$C$1005,$C386,Con_ve!$I$6:$I$1005,"Em negociação",Con_ve!$Q$6:$Q$1005,Cad_cl!BK$5))),"",IF($C386="","",SUMIFS(Con_ve!$F$6:$F$1005,Con_ve!$C$6:$C$1005,$C386,Con_ve!$I$6:$I$1005,"Em negociação",Con_ve!$Q$6:$Q$1005,Cad_cl!BK$5)))</f>
        <v/>
      </c>
      <c r="BL386" s="134" t="str">
        <f>IF(ISERR(IF($C386="","",SUMIFS(Con_ve!$F$6:$F$1005,Con_ve!$C$6:$C$1005,$C386,Con_ve!$I$6:$I$1005,"Em negociação",Con_ve!$Q$6:$Q$1005,Cad_cl!BL$5))),"",IF($C386="","",SUMIFS(Con_ve!$F$6:$F$1005,Con_ve!$C$6:$C$1005,$C386,Con_ve!$I$6:$I$1005,"Em negociação",Con_ve!$Q$6:$Q$1005,Cad_cl!BL$5)))</f>
        <v/>
      </c>
      <c r="BM386" s="134" t="str">
        <f>IF(ISERR(IF($C386="","",SUMIFS(Con_ve!$F$6:$F$1005,Con_ve!$C$6:$C$1005,$C386,Con_ve!$I$6:$I$1005,"Em negociação",Con_ve!$Q$6:$Q$1005,Cad_cl!BM$5))),"",IF($C386="","",SUMIFS(Con_ve!$F$6:$F$1005,Con_ve!$C$6:$C$1005,$C386,Con_ve!$I$6:$I$1005,"Em negociação",Con_ve!$Q$6:$Q$1005,Cad_cl!BM$5)))</f>
        <v/>
      </c>
      <c r="BN386" s="134" t="str">
        <f>IF(ISERR(IF($C386="","",SUMIFS(Con_ve!$F$6:$F$1005,Con_ve!$C$6:$C$1005,$C386,Con_ve!$I$6:$I$1005,"Em negociação",Con_ve!$Q$6:$Q$1005,Cad_cl!BN$5))),"",IF($C386="","",SUMIFS(Con_ve!$F$6:$F$1005,Con_ve!$C$6:$C$1005,$C386,Con_ve!$I$6:$I$1005,"Em negociação",Con_ve!$Q$6:$Q$1005,Cad_cl!BN$5)))</f>
        <v/>
      </c>
      <c r="BO386" s="134" t="str">
        <f>IF(ISERR(IF($C386="","",SUMIFS(Con_ve!$F$6:$F$1005,Con_ve!$C$6:$C$1005,$C386,Con_ve!$I$6:$I$1005,"Em negociação",Con_ve!$Q$6:$Q$1005,Cad_cl!BO$5))),"",IF($C386="","",SUMIFS(Con_ve!$F$6:$F$1005,Con_ve!$C$6:$C$1005,$C386,Con_ve!$I$6:$I$1005,"Em negociação",Con_ve!$Q$6:$Q$1005,Cad_cl!BO$5)))</f>
        <v/>
      </c>
      <c r="BP386" s="134">
        <f t="shared" si="16"/>
        <v>0</v>
      </c>
      <c r="BR386" s="125" t="str">
        <f>IF(ISERR(IF(AND($I386=Re_lo!$E$5,BR$5=VLOOKUP(Re_lo!$H$5,Re_lo!$N$5:$O$16,2,0)),AP386,"")),"",IF(AND($I386=Re_lo!$E$5,BR$5=VLOOKUP(Re_lo!$H$5,Re_lo!$N$5:$O$16,2,0)),AP386,""))</f>
        <v/>
      </c>
      <c r="BS386" s="125" t="str">
        <f>IF(ISERR(IF(AND($I386=Re_lo!$E$5,BS$5=VLOOKUP(Re_lo!$H$5,Re_lo!$N$5:$O$16,2,0)),AQ386,"")),"",IF(AND($I386=Re_lo!$E$5,BS$5=VLOOKUP(Re_lo!$H$5,Re_lo!$N$5:$O$16,2,0)),AQ386,""))</f>
        <v/>
      </c>
      <c r="BT386" s="125" t="str">
        <f>IF(ISERR(IF(AND($I386=Re_lo!$E$5,BT$5=VLOOKUP(Re_lo!$H$5,Re_lo!$N$5:$O$16,2,0)),AR386,"")),"",IF(AND($I386=Re_lo!$E$5,BT$5=VLOOKUP(Re_lo!$H$5,Re_lo!$N$5:$O$16,2,0)),AR386,""))</f>
        <v/>
      </c>
      <c r="BU386" s="125" t="str">
        <f>IF(ISERR(IF(AND($I386=Re_lo!$E$5,BU$5=VLOOKUP(Re_lo!$H$5,Re_lo!$N$5:$O$16,2,0)),AS386,"")),"",IF(AND($I386=Re_lo!$E$5,BU$5=VLOOKUP(Re_lo!$H$5,Re_lo!$N$5:$O$16,2,0)),AS386,""))</f>
        <v/>
      </c>
      <c r="BV386" s="125" t="str">
        <f>IF(ISERR(IF(AND($I386=Re_lo!$E$5,BV$5=VLOOKUP(Re_lo!$H$5,Re_lo!$N$5:$O$16,2,0)),AT386,"")),"",IF(AND($I386=Re_lo!$E$5,BV$5=VLOOKUP(Re_lo!$H$5,Re_lo!$N$5:$O$16,2,0)),AT386,""))</f>
        <v/>
      </c>
      <c r="BW386" s="125" t="str">
        <f>IF(ISERR(IF(AND($I386=Re_lo!$E$5,BW$5=VLOOKUP(Re_lo!$H$5,Re_lo!$N$5:$O$16,2,0)),AU386,"")),"",IF(AND($I386=Re_lo!$E$5,BW$5=VLOOKUP(Re_lo!$H$5,Re_lo!$N$5:$O$16,2,0)),AU386,""))</f>
        <v/>
      </c>
      <c r="BX386" s="125" t="str">
        <f>IF(ISERR(IF(AND($I386=Re_lo!$E$5,BX$5=VLOOKUP(Re_lo!$H$5,Re_lo!$N$5:$O$16,2,0)),AV386,"")),"",IF(AND($I386=Re_lo!$E$5,BX$5=VLOOKUP(Re_lo!$H$5,Re_lo!$N$5:$O$16,2,0)),AV386,""))</f>
        <v/>
      </c>
      <c r="BY386" s="125" t="str">
        <f>IF(ISERR(IF(AND($I386=Re_lo!$E$5,BY$5=VLOOKUP(Re_lo!$H$5,Re_lo!$N$5:$O$16,2,0)),AW386,"")),"",IF(AND($I386=Re_lo!$E$5,BY$5=VLOOKUP(Re_lo!$H$5,Re_lo!$N$5:$O$16,2,0)),AW386,""))</f>
        <v/>
      </c>
      <c r="BZ386" s="125" t="str">
        <f>IF(ISERR(IF(AND($I386=Re_lo!$E$5,BZ$5=VLOOKUP(Re_lo!$H$5,Re_lo!$N$5:$O$16,2,0)),AX386,"")),"",IF(AND($I386=Re_lo!$E$5,BZ$5=VLOOKUP(Re_lo!$H$5,Re_lo!$N$5:$O$16,2,0)),AX386,""))</f>
        <v/>
      </c>
      <c r="CA386" s="125" t="str">
        <f>IF(ISERR(IF(AND($I386=Re_lo!$E$5,CA$5=VLOOKUP(Re_lo!$H$5,Re_lo!$N$5:$O$16,2,0)),AY386,"")),"",IF(AND($I386=Re_lo!$E$5,CA$5=VLOOKUP(Re_lo!$H$5,Re_lo!$N$5:$O$16,2,0)),AY386,""))</f>
        <v/>
      </c>
      <c r="CB386" s="125" t="str">
        <f>IF(ISERR(IF(AND($I386=Re_lo!$E$5,CB$5=VLOOKUP(Re_lo!$H$5,Re_lo!$N$5:$O$16,2,0)),AZ386,"")),"",IF(AND($I386=Re_lo!$E$5,CB$5=VLOOKUP(Re_lo!$H$5,Re_lo!$N$5:$O$16,2,0)),AZ386,""))</f>
        <v/>
      </c>
      <c r="CC386" s="125" t="str">
        <f>IF(ISERR(IF(AND($I386=Re_lo!$E$5,CC$5=VLOOKUP(Re_lo!$H$5,Re_lo!$N$5:$O$16,2,0)),BA386,"")),"",IF(AND($I386=Re_lo!$E$5,CC$5=VLOOKUP(Re_lo!$H$5,Re_lo!$N$5:$O$16,2,0)),BA386,""))</f>
        <v/>
      </c>
      <c r="CD386" s="125" t="str">
        <f>IF(ISERR(IF(AND($I386=Re_lo!$E$5,CD$5=VLOOKUP(Re_lo!$H$5,Re_lo!$N$5:$O$16,2,0)),BB386,"")),"",IF(AND($I386=Re_lo!$E$5,CD$5=VLOOKUP(Re_lo!$H$5,Re_lo!$N$5:$O$16,2,0)),BB386,""))</f>
        <v/>
      </c>
      <c r="CF386" s="125" t="str">
        <f>IF($C386="","",COUNTIFS(Con_ve!$C$6:$C$1005,$C386,Con_ve!$Q$6:$Q$1005,Cad_cl!CF$5))</f>
        <v/>
      </c>
      <c r="CG386" s="125" t="str">
        <f>IF($C386="","",COUNTIFS(Con_ve!$C$6:$C$1005,$C386,Con_ve!$Q$6:$Q$1005,Cad_cl!CG$5))</f>
        <v/>
      </c>
      <c r="CH386" s="125" t="str">
        <f>IF($C386="","",COUNTIFS(Con_ve!$C$6:$C$1005,$C386,Con_ve!$Q$6:$Q$1005,Cad_cl!CH$5))</f>
        <v/>
      </c>
      <c r="CI386" s="125" t="str">
        <f>IF($C386="","",COUNTIFS(Con_ve!$C$6:$C$1005,$C386,Con_ve!$Q$6:$Q$1005,Cad_cl!CI$5))</f>
        <v/>
      </c>
      <c r="CJ386" s="125" t="str">
        <f>IF($C386="","",COUNTIFS(Con_ve!$C$6:$C$1005,$C386,Con_ve!$Q$6:$Q$1005,Cad_cl!CJ$5))</f>
        <v/>
      </c>
      <c r="CK386" s="125" t="str">
        <f>IF($C386="","",COUNTIFS(Con_ve!$C$6:$C$1005,$C386,Con_ve!$Q$6:$Q$1005,Cad_cl!CK$5))</f>
        <v/>
      </c>
      <c r="CL386" s="125" t="str">
        <f>IF($C386="","",COUNTIFS(Con_ve!$C$6:$C$1005,$C386,Con_ve!$Q$6:$Q$1005,Cad_cl!CL$5))</f>
        <v/>
      </c>
      <c r="CM386" s="125" t="str">
        <f>IF($C386="","",COUNTIFS(Con_ve!$C$6:$C$1005,$C386,Con_ve!$Q$6:$Q$1005,Cad_cl!CM$5))</f>
        <v/>
      </c>
      <c r="CN386" s="125" t="str">
        <f>IF($C386="","",COUNTIFS(Con_ve!$C$6:$C$1005,$C386,Con_ve!$Q$6:$Q$1005,Cad_cl!CN$5))</f>
        <v/>
      </c>
      <c r="CO386" s="125" t="str">
        <f>IF($C386="","",COUNTIFS(Con_ve!$C$6:$C$1005,$C386,Con_ve!$Q$6:$Q$1005,Cad_cl!CO$5))</f>
        <v/>
      </c>
      <c r="CP386" s="125" t="str">
        <f>IF($C386="","",COUNTIFS(Con_ve!$C$6:$C$1005,$C386,Con_ve!$Q$6:$Q$1005,Cad_cl!CP$5))</f>
        <v/>
      </c>
      <c r="CQ386" s="125" t="str">
        <f>IF($C386="","",COUNTIFS(Con_ve!$C$6:$C$1005,$C386,Con_ve!$Q$6:$Q$1005,Cad_cl!CQ$5))</f>
        <v/>
      </c>
      <c r="CR386" s="125">
        <f t="shared" si="17"/>
        <v>0</v>
      </c>
    </row>
    <row r="387" spans="3:96" ht="30" customHeight="1">
      <c r="C387" s="153"/>
      <c r="D387" s="153"/>
      <c r="E387" s="154"/>
      <c r="F387" s="153"/>
      <c r="G387" s="155"/>
      <c r="H387" s="153"/>
      <c r="I387" s="153"/>
      <c r="J387" s="132" t="s">
        <v>309</v>
      </c>
      <c r="K387" s="133" t="s">
        <v>309</v>
      </c>
      <c r="L387" s="153"/>
      <c r="M387" s="153"/>
      <c r="N387" s="153"/>
      <c r="O387" s="153"/>
      <c r="P387" s="153"/>
      <c r="Q387" s="153"/>
      <c r="AP387" s="134" t="str">
        <f>IF(ISERR(IF($C387="","",SUMIFS(Con_ve!$F$6:$F$1005,Con_ve!$C$6:$C$1005,$C387,Con_ve!$I$6:$I$1005,"Fechada",Con_ve!$Q$6:$Q$1005,Cad_cl!AP$5))),"",IF($C387="","",SUMIFS(Con_ve!$F$6:$F$1005,Con_ve!$C$6:$C$1005,$C387,Con_ve!$I$6:$I$1005,"Fechada",Con_ve!$Q$6:$Q$1005,Cad_cl!AP$5)))</f>
        <v/>
      </c>
      <c r="AQ387" s="134" t="str">
        <f>IF(ISERR(IF($C387="","",SUMIFS(Con_ve!$F$6:$F$1005,Con_ve!$C$6:$C$1005,$C387,Con_ve!$I$6:$I$1005,"Fechada",Con_ve!$Q$6:$Q$1005,Cad_cl!AQ$5))),"",IF($C387="","",SUMIFS(Con_ve!$F$6:$F$1005,Con_ve!$C$6:$C$1005,$C387,Con_ve!$I$6:$I$1005,"Fechada",Con_ve!$Q$6:$Q$1005,Cad_cl!AQ$5)))</f>
        <v/>
      </c>
      <c r="AR387" s="134" t="str">
        <f>IF(ISERR(IF($C387="","",SUMIFS(Con_ve!$F$6:$F$1005,Con_ve!$C$6:$C$1005,$C387,Con_ve!$I$6:$I$1005,"Fechada",Con_ve!$Q$6:$Q$1005,Cad_cl!AR$5))),"",IF($C387="","",SUMIFS(Con_ve!$F$6:$F$1005,Con_ve!$C$6:$C$1005,$C387,Con_ve!$I$6:$I$1005,"Fechada",Con_ve!$Q$6:$Q$1005,Cad_cl!AR$5)))</f>
        <v/>
      </c>
      <c r="AS387" s="134" t="str">
        <f>IF(ISERR(IF($C387="","",SUMIFS(Con_ve!$F$6:$F$1005,Con_ve!$C$6:$C$1005,$C387,Con_ve!$I$6:$I$1005,"Fechada",Con_ve!$Q$6:$Q$1005,Cad_cl!AS$5))),"",IF($C387="","",SUMIFS(Con_ve!$F$6:$F$1005,Con_ve!$C$6:$C$1005,$C387,Con_ve!$I$6:$I$1005,"Fechada",Con_ve!$Q$6:$Q$1005,Cad_cl!AS$5)))</f>
        <v/>
      </c>
      <c r="AT387" s="134" t="str">
        <f>IF(ISERR(IF($C387="","",SUMIFS(Con_ve!$F$6:$F$1005,Con_ve!$C$6:$C$1005,$C387,Con_ve!$I$6:$I$1005,"Fechada",Con_ve!$Q$6:$Q$1005,Cad_cl!AT$5))),"",IF($C387="","",SUMIFS(Con_ve!$F$6:$F$1005,Con_ve!$C$6:$C$1005,$C387,Con_ve!$I$6:$I$1005,"Fechada",Con_ve!$Q$6:$Q$1005,Cad_cl!AT$5)))</f>
        <v/>
      </c>
      <c r="AU387" s="134" t="str">
        <f>IF(ISERR(IF($C387="","",SUMIFS(Con_ve!$F$6:$F$1005,Con_ve!$C$6:$C$1005,$C387,Con_ve!$I$6:$I$1005,"Fechada",Con_ve!$Q$6:$Q$1005,Cad_cl!AU$5))),"",IF($C387="","",SUMIFS(Con_ve!$F$6:$F$1005,Con_ve!$C$6:$C$1005,$C387,Con_ve!$I$6:$I$1005,"Fechada",Con_ve!$Q$6:$Q$1005,Cad_cl!AU$5)))</f>
        <v/>
      </c>
      <c r="AV387" s="134" t="str">
        <f>IF(ISERR(IF($C387="","",SUMIFS(Con_ve!$F$6:$F$1005,Con_ve!$C$6:$C$1005,$C387,Con_ve!$I$6:$I$1005,"Fechada",Con_ve!$Q$6:$Q$1005,Cad_cl!AV$5))),"",IF($C387="","",SUMIFS(Con_ve!$F$6:$F$1005,Con_ve!$C$6:$C$1005,$C387,Con_ve!$I$6:$I$1005,"Fechada",Con_ve!$Q$6:$Q$1005,Cad_cl!AV$5)))</f>
        <v/>
      </c>
      <c r="AW387" s="134" t="str">
        <f>IF(ISERR(IF($C387="","",SUMIFS(Con_ve!$F$6:$F$1005,Con_ve!$C$6:$C$1005,$C387,Con_ve!$I$6:$I$1005,"Fechada",Con_ve!$Q$6:$Q$1005,Cad_cl!AW$5))),"",IF($C387="","",SUMIFS(Con_ve!$F$6:$F$1005,Con_ve!$C$6:$C$1005,$C387,Con_ve!$I$6:$I$1005,"Fechada",Con_ve!$Q$6:$Q$1005,Cad_cl!AW$5)))</f>
        <v/>
      </c>
      <c r="AX387" s="134" t="str">
        <f>IF(ISERR(IF($C387="","",SUMIFS(Con_ve!$F$6:$F$1005,Con_ve!$C$6:$C$1005,$C387,Con_ve!$I$6:$I$1005,"Fechada",Con_ve!$Q$6:$Q$1005,Cad_cl!AX$5))),"",IF($C387="","",SUMIFS(Con_ve!$F$6:$F$1005,Con_ve!$C$6:$C$1005,$C387,Con_ve!$I$6:$I$1005,"Fechada",Con_ve!$Q$6:$Q$1005,Cad_cl!AX$5)))</f>
        <v/>
      </c>
      <c r="AY387" s="134" t="str">
        <f>IF(ISERR(IF($C387="","",SUMIFS(Con_ve!$F$6:$F$1005,Con_ve!$C$6:$C$1005,$C387,Con_ve!$I$6:$I$1005,"Fechada",Con_ve!$Q$6:$Q$1005,Cad_cl!AY$5))),"",IF($C387="","",SUMIFS(Con_ve!$F$6:$F$1005,Con_ve!$C$6:$C$1005,$C387,Con_ve!$I$6:$I$1005,"Fechada",Con_ve!$Q$6:$Q$1005,Cad_cl!AY$5)))</f>
        <v/>
      </c>
      <c r="AZ387" s="134" t="str">
        <f>IF(ISERR(IF($C387="","",SUMIFS(Con_ve!$F$6:$F$1005,Con_ve!$C$6:$C$1005,$C387,Con_ve!$I$6:$I$1005,"Fechada",Con_ve!$Q$6:$Q$1005,Cad_cl!AZ$5))),"",IF($C387="","",SUMIFS(Con_ve!$F$6:$F$1005,Con_ve!$C$6:$C$1005,$C387,Con_ve!$I$6:$I$1005,"Fechada",Con_ve!$Q$6:$Q$1005,Cad_cl!AZ$5)))</f>
        <v/>
      </c>
      <c r="BA387" s="134" t="str">
        <f>IF(ISERR(IF($C387="","",SUMIFS(Con_ve!$F$6:$F$1005,Con_ve!$C$6:$C$1005,$C387,Con_ve!$I$6:$I$1005,"Fechada",Con_ve!$Q$6:$Q$1005,Cad_cl!BA$5))),"",IF($C387="","",SUMIFS(Con_ve!$F$6:$F$1005,Con_ve!$C$6:$C$1005,$C387,Con_ve!$I$6:$I$1005,"Fechada",Con_ve!$Q$6:$Q$1005,Cad_cl!BA$5)))</f>
        <v/>
      </c>
      <c r="BB387" s="134">
        <f t="shared" si="15"/>
        <v>0</v>
      </c>
      <c r="BD387" s="134" t="str">
        <f>IF(ISERR(IF($C387="","",SUMIFS(Con_ve!$F$6:$F$1005,Con_ve!$C$6:$C$1005,$C387,Con_ve!$I$6:$I$1005,"Em negociação",Con_ve!$Q$6:$Q$1005,Cad_cl!BD$5))),"",IF($C387="","",SUMIFS(Con_ve!$F$6:$F$1005,Con_ve!$C$6:$C$1005,$C387,Con_ve!$I$6:$I$1005,"Em negociação",Con_ve!$Q$6:$Q$1005,Cad_cl!BD$5)))</f>
        <v/>
      </c>
      <c r="BE387" s="134" t="str">
        <f>IF(ISERR(IF($C387="","",SUMIFS(Con_ve!$F$6:$F$1005,Con_ve!$C$6:$C$1005,$C387,Con_ve!$I$6:$I$1005,"Em negociação",Con_ve!$Q$6:$Q$1005,Cad_cl!BE$5))),"",IF($C387="","",SUMIFS(Con_ve!$F$6:$F$1005,Con_ve!$C$6:$C$1005,$C387,Con_ve!$I$6:$I$1005,"Em negociação",Con_ve!$Q$6:$Q$1005,Cad_cl!BE$5)))</f>
        <v/>
      </c>
      <c r="BF387" s="134" t="str">
        <f>IF(ISERR(IF($C387="","",SUMIFS(Con_ve!$F$6:$F$1005,Con_ve!$C$6:$C$1005,$C387,Con_ve!$I$6:$I$1005,"Em negociação",Con_ve!$Q$6:$Q$1005,Cad_cl!BF$5))),"",IF($C387="","",SUMIFS(Con_ve!$F$6:$F$1005,Con_ve!$C$6:$C$1005,$C387,Con_ve!$I$6:$I$1005,"Em negociação",Con_ve!$Q$6:$Q$1005,Cad_cl!BF$5)))</f>
        <v/>
      </c>
      <c r="BG387" s="134" t="str">
        <f>IF(ISERR(IF($C387="","",SUMIFS(Con_ve!$F$6:$F$1005,Con_ve!$C$6:$C$1005,$C387,Con_ve!$I$6:$I$1005,"Em negociação",Con_ve!$Q$6:$Q$1005,Cad_cl!BG$5))),"",IF($C387="","",SUMIFS(Con_ve!$F$6:$F$1005,Con_ve!$C$6:$C$1005,$C387,Con_ve!$I$6:$I$1005,"Em negociação",Con_ve!$Q$6:$Q$1005,Cad_cl!BG$5)))</f>
        <v/>
      </c>
      <c r="BH387" s="134" t="str">
        <f>IF(ISERR(IF($C387="","",SUMIFS(Con_ve!$F$6:$F$1005,Con_ve!$C$6:$C$1005,$C387,Con_ve!$I$6:$I$1005,"Em negociação",Con_ve!$Q$6:$Q$1005,Cad_cl!BH$5))),"",IF($C387="","",SUMIFS(Con_ve!$F$6:$F$1005,Con_ve!$C$6:$C$1005,$C387,Con_ve!$I$6:$I$1005,"Em negociação",Con_ve!$Q$6:$Q$1005,Cad_cl!BH$5)))</f>
        <v/>
      </c>
      <c r="BI387" s="134" t="str">
        <f>IF(ISERR(IF($C387="","",SUMIFS(Con_ve!$F$6:$F$1005,Con_ve!$C$6:$C$1005,$C387,Con_ve!$I$6:$I$1005,"Em negociação",Con_ve!$Q$6:$Q$1005,Cad_cl!BI$5))),"",IF($C387="","",SUMIFS(Con_ve!$F$6:$F$1005,Con_ve!$C$6:$C$1005,$C387,Con_ve!$I$6:$I$1005,"Em negociação",Con_ve!$Q$6:$Q$1005,Cad_cl!BI$5)))</f>
        <v/>
      </c>
      <c r="BJ387" s="134" t="str">
        <f>IF(ISERR(IF($C387="","",SUMIFS(Con_ve!$F$6:$F$1005,Con_ve!$C$6:$C$1005,$C387,Con_ve!$I$6:$I$1005,"Em negociação",Con_ve!$Q$6:$Q$1005,Cad_cl!BJ$5))),"",IF($C387="","",SUMIFS(Con_ve!$F$6:$F$1005,Con_ve!$C$6:$C$1005,$C387,Con_ve!$I$6:$I$1005,"Em negociação",Con_ve!$Q$6:$Q$1005,Cad_cl!BJ$5)))</f>
        <v/>
      </c>
      <c r="BK387" s="134" t="str">
        <f>IF(ISERR(IF($C387="","",SUMIFS(Con_ve!$F$6:$F$1005,Con_ve!$C$6:$C$1005,$C387,Con_ve!$I$6:$I$1005,"Em negociação",Con_ve!$Q$6:$Q$1005,Cad_cl!BK$5))),"",IF($C387="","",SUMIFS(Con_ve!$F$6:$F$1005,Con_ve!$C$6:$C$1005,$C387,Con_ve!$I$6:$I$1005,"Em negociação",Con_ve!$Q$6:$Q$1005,Cad_cl!BK$5)))</f>
        <v/>
      </c>
      <c r="BL387" s="134" t="str">
        <f>IF(ISERR(IF($C387="","",SUMIFS(Con_ve!$F$6:$F$1005,Con_ve!$C$6:$C$1005,$C387,Con_ve!$I$6:$I$1005,"Em negociação",Con_ve!$Q$6:$Q$1005,Cad_cl!BL$5))),"",IF($C387="","",SUMIFS(Con_ve!$F$6:$F$1005,Con_ve!$C$6:$C$1005,$C387,Con_ve!$I$6:$I$1005,"Em negociação",Con_ve!$Q$6:$Q$1005,Cad_cl!BL$5)))</f>
        <v/>
      </c>
      <c r="BM387" s="134" t="str">
        <f>IF(ISERR(IF($C387="","",SUMIFS(Con_ve!$F$6:$F$1005,Con_ve!$C$6:$C$1005,$C387,Con_ve!$I$6:$I$1005,"Em negociação",Con_ve!$Q$6:$Q$1005,Cad_cl!BM$5))),"",IF($C387="","",SUMIFS(Con_ve!$F$6:$F$1005,Con_ve!$C$6:$C$1005,$C387,Con_ve!$I$6:$I$1005,"Em negociação",Con_ve!$Q$6:$Q$1005,Cad_cl!BM$5)))</f>
        <v/>
      </c>
      <c r="BN387" s="134" t="str">
        <f>IF(ISERR(IF($C387="","",SUMIFS(Con_ve!$F$6:$F$1005,Con_ve!$C$6:$C$1005,$C387,Con_ve!$I$6:$I$1005,"Em negociação",Con_ve!$Q$6:$Q$1005,Cad_cl!BN$5))),"",IF($C387="","",SUMIFS(Con_ve!$F$6:$F$1005,Con_ve!$C$6:$C$1005,$C387,Con_ve!$I$6:$I$1005,"Em negociação",Con_ve!$Q$6:$Q$1005,Cad_cl!BN$5)))</f>
        <v/>
      </c>
      <c r="BO387" s="134" t="str">
        <f>IF(ISERR(IF($C387="","",SUMIFS(Con_ve!$F$6:$F$1005,Con_ve!$C$6:$C$1005,$C387,Con_ve!$I$6:$I$1005,"Em negociação",Con_ve!$Q$6:$Q$1005,Cad_cl!BO$5))),"",IF($C387="","",SUMIFS(Con_ve!$F$6:$F$1005,Con_ve!$C$6:$C$1005,$C387,Con_ve!$I$6:$I$1005,"Em negociação",Con_ve!$Q$6:$Q$1005,Cad_cl!BO$5)))</f>
        <v/>
      </c>
      <c r="BP387" s="134">
        <f t="shared" si="16"/>
        <v>0</v>
      </c>
      <c r="BR387" s="125" t="str">
        <f>IF(ISERR(IF(AND($I387=Re_lo!$E$5,BR$5=VLOOKUP(Re_lo!$H$5,Re_lo!$N$5:$O$16,2,0)),AP387,"")),"",IF(AND($I387=Re_lo!$E$5,BR$5=VLOOKUP(Re_lo!$H$5,Re_lo!$N$5:$O$16,2,0)),AP387,""))</f>
        <v/>
      </c>
      <c r="BS387" s="125" t="str">
        <f>IF(ISERR(IF(AND($I387=Re_lo!$E$5,BS$5=VLOOKUP(Re_lo!$H$5,Re_lo!$N$5:$O$16,2,0)),AQ387,"")),"",IF(AND($I387=Re_lo!$E$5,BS$5=VLOOKUP(Re_lo!$H$5,Re_lo!$N$5:$O$16,2,0)),AQ387,""))</f>
        <v/>
      </c>
      <c r="BT387" s="125" t="str">
        <f>IF(ISERR(IF(AND($I387=Re_lo!$E$5,BT$5=VLOOKUP(Re_lo!$H$5,Re_lo!$N$5:$O$16,2,0)),AR387,"")),"",IF(AND($I387=Re_lo!$E$5,BT$5=VLOOKUP(Re_lo!$H$5,Re_lo!$N$5:$O$16,2,0)),AR387,""))</f>
        <v/>
      </c>
      <c r="BU387" s="125" t="str">
        <f>IF(ISERR(IF(AND($I387=Re_lo!$E$5,BU$5=VLOOKUP(Re_lo!$H$5,Re_lo!$N$5:$O$16,2,0)),AS387,"")),"",IF(AND($I387=Re_lo!$E$5,BU$5=VLOOKUP(Re_lo!$H$5,Re_lo!$N$5:$O$16,2,0)),AS387,""))</f>
        <v/>
      </c>
      <c r="BV387" s="125" t="str">
        <f>IF(ISERR(IF(AND($I387=Re_lo!$E$5,BV$5=VLOOKUP(Re_lo!$H$5,Re_lo!$N$5:$O$16,2,0)),AT387,"")),"",IF(AND($I387=Re_lo!$E$5,BV$5=VLOOKUP(Re_lo!$H$5,Re_lo!$N$5:$O$16,2,0)),AT387,""))</f>
        <v/>
      </c>
      <c r="BW387" s="125" t="str">
        <f>IF(ISERR(IF(AND($I387=Re_lo!$E$5,BW$5=VLOOKUP(Re_lo!$H$5,Re_lo!$N$5:$O$16,2,0)),AU387,"")),"",IF(AND($I387=Re_lo!$E$5,BW$5=VLOOKUP(Re_lo!$H$5,Re_lo!$N$5:$O$16,2,0)),AU387,""))</f>
        <v/>
      </c>
      <c r="BX387" s="125" t="str">
        <f>IF(ISERR(IF(AND($I387=Re_lo!$E$5,BX$5=VLOOKUP(Re_lo!$H$5,Re_lo!$N$5:$O$16,2,0)),AV387,"")),"",IF(AND($I387=Re_lo!$E$5,BX$5=VLOOKUP(Re_lo!$H$5,Re_lo!$N$5:$O$16,2,0)),AV387,""))</f>
        <v/>
      </c>
      <c r="BY387" s="125" t="str">
        <f>IF(ISERR(IF(AND($I387=Re_lo!$E$5,BY$5=VLOOKUP(Re_lo!$H$5,Re_lo!$N$5:$O$16,2,0)),AW387,"")),"",IF(AND($I387=Re_lo!$E$5,BY$5=VLOOKUP(Re_lo!$H$5,Re_lo!$N$5:$O$16,2,0)),AW387,""))</f>
        <v/>
      </c>
      <c r="BZ387" s="125" t="str">
        <f>IF(ISERR(IF(AND($I387=Re_lo!$E$5,BZ$5=VLOOKUP(Re_lo!$H$5,Re_lo!$N$5:$O$16,2,0)),AX387,"")),"",IF(AND($I387=Re_lo!$E$5,BZ$5=VLOOKUP(Re_lo!$H$5,Re_lo!$N$5:$O$16,2,0)),AX387,""))</f>
        <v/>
      </c>
      <c r="CA387" s="125" t="str">
        <f>IF(ISERR(IF(AND($I387=Re_lo!$E$5,CA$5=VLOOKUP(Re_lo!$H$5,Re_lo!$N$5:$O$16,2,0)),AY387,"")),"",IF(AND($I387=Re_lo!$E$5,CA$5=VLOOKUP(Re_lo!$H$5,Re_lo!$N$5:$O$16,2,0)),AY387,""))</f>
        <v/>
      </c>
      <c r="CB387" s="125" t="str">
        <f>IF(ISERR(IF(AND($I387=Re_lo!$E$5,CB$5=VLOOKUP(Re_lo!$H$5,Re_lo!$N$5:$O$16,2,0)),AZ387,"")),"",IF(AND($I387=Re_lo!$E$5,CB$5=VLOOKUP(Re_lo!$H$5,Re_lo!$N$5:$O$16,2,0)),AZ387,""))</f>
        <v/>
      </c>
      <c r="CC387" s="125" t="str">
        <f>IF(ISERR(IF(AND($I387=Re_lo!$E$5,CC$5=VLOOKUP(Re_lo!$H$5,Re_lo!$N$5:$O$16,2,0)),BA387,"")),"",IF(AND($I387=Re_lo!$E$5,CC$5=VLOOKUP(Re_lo!$H$5,Re_lo!$N$5:$O$16,2,0)),BA387,""))</f>
        <v/>
      </c>
      <c r="CD387" s="125" t="str">
        <f>IF(ISERR(IF(AND($I387=Re_lo!$E$5,CD$5=VLOOKUP(Re_lo!$H$5,Re_lo!$N$5:$O$16,2,0)),BB387,"")),"",IF(AND($I387=Re_lo!$E$5,CD$5=VLOOKUP(Re_lo!$H$5,Re_lo!$N$5:$O$16,2,0)),BB387,""))</f>
        <v/>
      </c>
      <c r="CF387" s="125" t="str">
        <f>IF($C387="","",COUNTIFS(Con_ve!$C$6:$C$1005,$C387,Con_ve!$Q$6:$Q$1005,Cad_cl!CF$5))</f>
        <v/>
      </c>
      <c r="CG387" s="125" t="str">
        <f>IF($C387="","",COUNTIFS(Con_ve!$C$6:$C$1005,$C387,Con_ve!$Q$6:$Q$1005,Cad_cl!CG$5))</f>
        <v/>
      </c>
      <c r="CH387" s="125" t="str">
        <f>IF($C387="","",COUNTIFS(Con_ve!$C$6:$C$1005,$C387,Con_ve!$Q$6:$Q$1005,Cad_cl!CH$5))</f>
        <v/>
      </c>
      <c r="CI387" s="125" t="str">
        <f>IF($C387="","",COUNTIFS(Con_ve!$C$6:$C$1005,$C387,Con_ve!$Q$6:$Q$1005,Cad_cl!CI$5))</f>
        <v/>
      </c>
      <c r="CJ387" s="125" t="str">
        <f>IF($C387="","",COUNTIFS(Con_ve!$C$6:$C$1005,$C387,Con_ve!$Q$6:$Q$1005,Cad_cl!CJ$5))</f>
        <v/>
      </c>
      <c r="CK387" s="125" t="str">
        <f>IF($C387="","",COUNTIFS(Con_ve!$C$6:$C$1005,$C387,Con_ve!$Q$6:$Q$1005,Cad_cl!CK$5))</f>
        <v/>
      </c>
      <c r="CL387" s="125" t="str">
        <f>IF($C387="","",COUNTIFS(Con_ve!$C$6:$C$1005,$C387,Con_ve!$Q$6:$Q$1005,Cad_cl!CL$5))</f>
        <v/>
      </c>
      <c r="CM387" s="125" t="str">
        <f>IF($C387="","",COUNTIFS(Con_ve!$C$6:$C$1005,$C387,Con_ve!$Q$6:$Q$1005,Cad_cl!CM$5))</f>
        <v/>
      </c>
      <c r="CN387" s="125" t="str">
        <f>IF($C387="","",COUNTIFS(Con_ve!$C$6:$C$1005,$C387,Con_ve!$Q$6:$Q$1005,Cad_cl!CN$5))</f>
        <v/>
      </c>
      <c r="CO387" s="125" t="str">
        <f>IF($C387="","",COUNTIFS(Con_ve!$C$6:$C$1005,$C387,Con_ve!$Q$6:$Q$1005,Cad_cl!CO$5))</f>
        <v/>
      </c>
      <c r="CP387" s="125" t="str">
        <f>IF($C387="","",COUNTIFS(Con_ve!$C$6:$C$1005,$C387,Con_ve!$Q$6:$Q$1005,Cad_cl!CP$5))</f>
        <v/>
      </c>
      <c r="CQ387" s="125" t="str">
        <f>IF($C387="","",COUNTIFS(Con_ve!$C$6:$C$1005,$C387,Con_ve!$Q$6:$Q$1005,Cad_cl!CQ$5))</f>
        <v/>
      </c>
      <c r="CR387" s="125">
        <f t="shared" si="17"/>
        <v>0</v>
      </c>
    </row>
    <row r="388" spans="3:96" ht="30" customHeight="1">
      <c r="C388" s="153"/>
      <c r="D388" s="153"/>
      <c r="E388" s="154"/>
      <c r="F388" s="153"/>
      <c r="G388" s="155"/>
      <c r="H388" s="153"/>
      <c r="I388" s="153"/>
      <c r="J388" s="132" t="s">
        <v>309</v>
      </c>
      <c r="K388" s="133" t="s">
        <v>309</v>
      </c>
      <c r="L388" s="153"/>
      <c r="M388" s="153"/>
      <c r="N388" s="153"/>
      <c r="O388" s="153"/>
      <c r="P388" s="153"/>
      <c r="Q388" s="153"/>
      <c r="AP388" s="134" t="str">
        <f>IF(ISERR(IF($C388="","",SUMIFS(Con_ve!$F$6:$F$1005,Con_ve!$C$6:$C$1005,$C388,Con_ve!$I$6:$I$1005,"Fechada",Con_ve!$Q$6:$Q$1005,Cad_cl!AP$5))),"",IF($C388="","",SUMIFS(Con_ve!$F$6:$F$1005,Con_ve!$C$6:$C$1005,$C388,Con_ve!$I$6:$I$1005,"Fechada",Con_ve!$Q$6:$Q$1005,Cad_cl!AP$5)))</f>
        <v/>
      </c>
      <c r="AQ388" s="134" t="str">
        <f>IF(ISERR(IF($C388="","",SUMIFS(Con_ve!$F$6:$F$1005,Con_ve!$C$6:$C$1005,$C388,Con_ve!$I$6:$I$1005,"Fechada",Con_ve!$Q$6:$Q$1005,Cad_cl!AQ$5))),"",IF($C388="","",SUMIFS(Con_ve!$F$6:$F$1005,Con_ve!$C$6:$C$1005,$C388,Con_ve!$I$6:$I$1005,"Fechada",Con_ve!$Q$6:$Q$1005,Cad_cl!AQ$5)))</f>
        <v/>
      </c>
      <c r="AR388" s="134" t="str">
        <f>IF(ISERR(IF($C388="","",SUMIFS(Con_ve!$F$6:$F$1005,Con_ve!$C$6:$C$1005,$C388,Con_ve!$I$6:$I$1005,"Fechada",Con_ve!$Q$6:$Q$1005,Cad_cl!AR$5))),"",IF($C388="","",SUMIFS(Con_ve!$F$6:$F$1005,Con_ve!$C$6:$C$1005,$C388,Con_ve!$I$6:$I$1005,"Fechada",Con_ve!$Q$6:$Q$1005,Cad_cl!AR$5)))</f>
        <v/>
      </c>
      <c r="AS388" s="134" t="str">
        <f>IF(ISERR(IF($C388="","",SUMIFS(Con_ve!$F$6:$F$1005,Con_ve!$C$6:$C$1005,$C388,Con_ve!$I$6:$I$1005,"Fechada",Con_ve!$Q$6:$Q$1005,Cad_cl!AS$5))),"",IF($C388="","",SUMIFS(Con_ve!$F$6:$F$1005,Con_ve!$C$6:$C$1005,$C388,Con_ve!$I$6:$I$1005,"Fechada",Con_ve!$Q$6:$Q$1005,Cad_cl!AS$5)))</f>
        <v/>
      </c>
      <c r="AT388" s="134" t="str">
        <f>IF(ISERR(IF($C388="","",SUMIFS(Con_ve!$F$6:$F$1005,Con_ve!$C$6:$C$1005,$C388,Con_ve!$I$6:$I$1005,"Fechada",Con_ve!$Q$6:$Q$1005,Cad_cl!AT$5))),"",IF($C388="","",SUMIFS(Con_ve!$F$6:$F$1005,Con_ve!$C$6:$C$1005,$C388,Con_ve!$I$6:$I$1005,"Fechada",Con_ve!$Q$6:$Q$1005,Cad_cl!AT$5)))</f>
        <v/>
      </c>
      <c r="AU388" s="134" t="str">
        <f>IF(ISERR(IF($C388="","",SUMIFS(Con_ve!$F$6:$F$1005,Con_ve!$C$6:$C$1005,$C388,Con_ve!$I$6:$I$1005,"Fechada",Con_ve!$Q$6:$Q$1005,Cad_cl!AU$5))),"",IF($C388="","",SUMIFS(Con_ve!$F$6:$F$1005,Con_ve!$C$6:$C$1005,$C388,Con_ve!$I$6:$I$1005,"Fechada",Con_ve!$Q$6:$Q$1005,Cad_cl!AU$5)))</f>
        <v/>
      </c>
      <c r="AV388" s="134" t="str">
        <f>IF(ISERR(IF($C388="","",SUMIFS(Con_ve!$F$6:$F$1005,Con_ve!$C$6:$C$1005,$C388,Con_ve!$I$6:$I$1005,"Fechada",Con_ve!$Q$6:$Q$1005,Cad_cl!AV$5))),"",IF($C388="","",SUMIFS(Con_ve!$F$6:$F$1005,Con_ve!$C$6:$C$1005,$C388,Con_ve!$I$6:$I$1005,"Fechada",Con_ve!$Q$6:$Q$1005,Cad_cl!AV$5)))</f>
        <v/>
      </c>
      <c r="AW388" s="134" t="str">
        <f>IF(ISERR(IF($C388="","",SUMIFS(Con_ve!$F$6:$F$1005,Con_ve!$C$6:$C$1005,$C388,Con_ve!$I$6:$I$1005,"Fechada",Con_ve!$Q$6:$Q$1005,Cad_cl!AW$5))),"",IF($C388="","",SUMIFS(Con_ve!$F$6:$F$1005,Con_ve!$C$6:$C$1005,$C388,Con_ve!$I$6:$I$1005,"Fechada",Con_ve!$Q$6:$Q$1005,Cad_cl!AW$5)))</f>
        <v/>
      </c>
      <c r="AX388" s="134" t="str">
        <f>IF(ISERR(IF($C388="","",SUMIFS(Con_ve!$F$6:$F$1005,Con_ve!$C$6:$C$1005,$C388,Con_ve!$I$6:$I$1005,"Fechada",Con_ve!$Q$6:$Q$1005,Cad_cl!AX$5))),"",IF($C388="","",SUMIFS(Con_ve!$F$6:$F$1005,Con_ve!$C$6:$C$1005,$C388,Con_ve!$I$6:$I$1005,"Fechada",Con_ve!$Q$6:$Q$1005,Cad_cl!AX$5)))</f>
        <v/>
      </c>
      <c r="AY388" s="134" t="str">
        <f>IF(ISERR(IF($C388="","",SUMIFS(Con_ve!$F$6:$F$1005,Con_ve!$C$6:$C$1005,$C388,Con_ve!$I$6:$I$1005,"Fechada",Con_ve!$Q$6:$Q$1005,Cad_cl!AY$5))),"",IF($C388="","",SUMIFS(Con_ve!$F$6:$F$1005,Con_ve!$C$6:$C$1005,$C388,Con_ve!$I$6:$I$1005,"Fechada",Con_ve!$Q$6:$Q$1005,Cad_cl!AY$5)))</f>
        <v/>
      </c>
      <c r="AZ388" s="134" t="str">
        <f>IF(ISERR(IF($C388="","",SUMIFS(Con_ve!$F$6:$F$1005,Con_ve!$C$6:$C$1005,$C388,Con_ve!$I$6:$I$1005,"Fechada",Con_ve!$Q$6:$Q$1005,Cad_cl!AZ$5))),"",IF($C388="","",SUMIFS(Con_ve!$F$6:$F$1005,Con_ve!$C$6:$C$1005,$C388,Con_ve!$I$6:$I$1005,"Fechada",Con_ve!$Q$6:$Q$1005,Cad_cl!AZ$5)))</f>
        <v/>
      </c>
      <c r="BA388" s="134" t="str">
        <f>IF(ISERR(IF($C388="","",SUMIFS(Con_ve!$F$6:$F$1005,Con_ve!$C$6:$C$1005,$C388,Con_ve!$I$6:$I$1005,"Fechada",Con_ve!$Q$6:$Q$1005,Cad_cl!BA$5))),"",IF($C388="","",SUMIFS(Con_ve!$F$6:$F$1005,Con_ve!$C$6:$C$1005,$C388,Con_ve!$I$6:$I$1005,"Fechada",Con_ve!$Q$6:$Q$1005,Cad_cl!BA$5)))</f>
        <v/>
      </c>
      <c r="BB388" s="134">
        <f t="shared" si="15"/>
        <v>0</v>
      </c>
      <c r="BD388" s="134" t="str">
        <f>IF(ISERR(IF($C388="","",SUMIFS(Con_ve!$F$6:$F$1005,Con_ve!$C$6:$C$1005,$C388,Con_ve!$I$6:$I$1005,"Em negociação",Con_ve!$Q$6:$Q$1005,Cad_cl!BD$5))),"",IF($C388="","",SUMIFS(Con_ve!$F$6:$F$1005,Con_ve!$C$6:$C$1005,$C388,Con_ve!$I$6:$I$1005,"Em negociação",Con_ve!$Q$6:$Q$1005,Cad_cl!BD$5)))</f>
        <v/>
      </c>
      <c r="BE388" s="134" t="str">
        <f>IF(ISERR(IF($C388="","",SUMIFS(Con_ve!$F$6:$F$1005,Con_ve!$C$6:$C$1005,$C388,Con_ve!$I$6:$I$1005,"Em negociação",Con_ve!$Q$6:$Q$1005,Cad_cl!BE$5))),"",IF($C388="","",SUMIFS(Con_ve!$F$6:$F$1005,Con_ve!$C$6:$C$1005,$C388,Con_ve!$I$6:$I$1005,"Em negociação",Con_ve!$Q$6:$Q$1005,Cad_cl!BE$5)))</f>
        <v/>
      </c>
      <c r="BF388" s="134" t="str">
        <f>IF(ISERR(IF($C388="","",SUMIFS(Con_ve!$F$6:$F$1005,Con_ve!$C$6:$C$1005,$C388,Con_ve!$I$6:$I$1005,"Em negociação",Con_ve!$Q$6:$Q$1005,Cad_cl!BF$5))),"",IF($C388="","",SUMIFS(Con_ve!$F$6:$F$1005,Con_ve!$C$6:$C$1005,$C388,Con_ve!$I$6:$I$1005,"Em negociação",Con_ve!$Q$6:$Q$1005,Cad_cl!BF$5)))</f>
        <v/>
      </c>
      <c r="BG388" s="134" t="str">
        <f>IF(ISERR(IF($C388="","",SUMIFS(Con_ve!$F$6:$F$1005,Con_ve!$C$6:$C$1005,$C388,Con_ve!$I$6:$I$1005,"Em negociação",Con_ve!$Q$6:$Q$1005,Cad_cl!BG$5))),"",IF($C388="","",SUMIFS(Con_ve!$F$6:$F$1005,Con_ve!$C$6:$C$1005,$C388,Con_ve!$I$6:$I$1005,"Em negociação",Con_ve!$Q$6:$Q$1005,Cad_cl!BG$5)))</f>
        <v/>
      </c>
      <c r="BH388" s="134" t="str">
        <f>IF(ISERR(IF($C388="","",SUMIFS(Con_ve!$F$6:$F$1005,Con_ve!$C$6:$C$1005,$C388,Con_ve!$I$6:$I$1005,"Em negociação",Con_ve!$Q$6:$Q$1005,Cad_cl!BH$5))),"",IF($C388="","",SUMIFS(Con_ve!$F$6:$F$1005,Con_ve!$C$6:$C$1005,$C388,Con_ve!$I$6:$I$1005,"Em negociação",Con_ve!$Q$6:$Q$1005,Cad_cl!BH$5)))</f>
        <v/>
      </c>
      <c r="BI388" s="134" t="str">
        <f>IF(ISERR(IF($C388="","",SUMIFS(Con_ve!$F$6:$F$1005,Con_ve!$C$6:$C$1005,$C388,Con_ve!$I$6:$I$1005,"Em negociação",Con_ve!$Q$6:$Q$1005,Cad_cl!BI$5))),"",IF($C388="","",SUMIFS(Con_ve!$F$6:$F$1005,Con_ve!$C$6:$C$1005,$C388,Con_ve!$I$6:$I$1005,"Em negociação",Con_ve!$Q$6:$Q$1005,Cad_cl!BI$5)))</f>
        <v/>
      </c>
      <c r="BJ388" s="134" t="str">
        <f>IF(ISERR(IF($C388="","",SUMIFS(Con_ve!$F$6:$F$1005,Con_ve!$C$6:$C$1005,$C388,Con_ve!$I$6:$I$1005,"Em negociação",Con_ve!$Q$6:$Q$1005,Cad_cl!BJ$5))),"",IF($C388="","",SUMIFS(Con_ve!$F$6:$F$1005,Con_ve!$C$6:$C$1005,$C388,Con_ve!$I$6:$I$1005,"Em negociação",Con_ve!$Q$6:$Q$1005,Cad_cl!BJ$5)))</f>
        <v/>
      </c>
      <c r="BK388" s="134" t="str">
        <f>IF(ISERR(IF($C388="","",SUMIFS(Con_ve!$F$6:$F$1005,Con_ve!$C$6:$C$1005,$C388,Con_ve!$I$6:$I$1005,"Em negociação",Con_ve!$Q$6:$Q$1005,Cad_cl!BK$5))),"",IF($C388="","",SUMIFS(Con_ve!$F$6:$F$1005,Con_ve!$C$6:$C$1005,$C388,Con_ve!$I$6:$I$1005,"Em negociação",Con_ve!$Q$6:$Q$1005,Cad_cl!BK$5)))</f>
        <v/>
      </c>
      <c r="BL388" s="134" t="str">
        <f>IF(ISERR(IF($C388="","",SUMIFS(Con_ve!$F$6:$F$1005,Con_ve!$C$6:$C$1005,$C388,Con_ve!$I$6:$I$1005,"Em negociação",Con_ve!$Q$6:$Q$1005,Cad_cl!BL$5))),"",IF($C388="","",SUMIFS(Con_ve!$F$6:$F$1005,Con_ve!$C$6:$C$1005,$C388,Con_ve!$I$6:$I$1005,"Em negociação",Con_ve!$Q$6:$Q$1005,Cad_cl!BL$5)))</f>
        <v/>
      </c>
      <c r="BM388" s="134" t="str">
        <f>IF(ISERR(IF($C388="","",SUMIFS(Con_ve!$F$6:$F$1005,Con_ve!$C$6:$C$1005,$C388,Con_ve!$I$6:$I$1005,"Em negociação",Con_ve!$Q$6:$Q$1005,Cad_cl!BM$5))),"",IF($C388="","",SUMIFS(Con_ve!$F$6:$F$1005,Con_ve!$C$6:$C$1005,$C388,Con_ve!$I$6:$I$1005,"Em negociação",Con_ve!$Q$6:$Q$1005,Cad_cl!BM$5)))</f>
        <v/>
      </c>
      <c r="BN388" s="134" t="str">
        <f>IF(ISERR(IF($C388="","",SUMIFS(Con_ve!$F$6:$F$1005,Con_ve!$C$6:$C$1005,$C388,Con_ve!$I$6:$I$1005,"Em negociação",Con_ve!$Q$6:$Q$1005,Cad_cl!BN$5))),"",IF($C388="","",SUMIFS(Con_ve!$F$6:$F$1005,Con_ve!$C$6:$C$1005,$C388,Con_ve!$I$6:$I$1005,"Em negociação",Con_ve!$Q$6:$Q$1005,Cad_cl!BN$5)))</f>
        <v/>
      </c>
      <c r="BO388" s="134" t="str">
        <f>IF(ISERR(IF($C388="","",SUMIFS(Con_ve!$F$6:$F$1005,Con_ve!$C$6:$C$1005,$C388,Con_ve!$I$6:$I$1005,"Em negociação",Con_ve!$Q$6:$Q$1005,Cad_cl!BO$5))),"",IF($C388="","",SUMIFS(Con_ve!$F$6:$F$1005,Con_ve!$C$6:$C$1005,$C388,Con_ve!$I$6:$I$1005,"Em negociação",Con_ve!$Q$6:$Q$1005,Cad_cl!BO$5)))</f>
        <v/>
      </c>
      <c r="BP388" s="134">
        <f t="shared" si="16"/>
        <v>0</v>
      </c>
      <c r="BR388" s="125" t="str">
        <f>IF(ISERR(IF(AND($I388=Re_lo!$E$5,BR$5=VLOOKUP(Re_lo!$H$5,Re_lo!$N$5:$O$16,2,0)),AP388,"")),"",IF(AND($I388=Re_lo!$E$5,BR$5=VLOOKUP(Re_lo!$H$5,Re_lo!$N$5:$O$16,2,0)),AP388,""))</f>
        <v/>
      </c>
      <c r="BS388" s="125" t="str">
        <f>IF(ISERR(IF(AND($I388=Re_lo!$E$5,BS$5=VLOOKUP(Re_lo!$H$5,Re_lo!$N$5:$O$16,2,0)),AQ388,"")),"",IF(AND($I388=Re_lo!$E$5,BS$5=VLOOKUP(Re_lo!$H$5,Re_lo!$N$5:$O$16,2,0)),AQ388,""))</f>
        <v/>
      </c>
      <c r="BT388" s="125" t="str">
        <f>IF(ISERR(IF(AND($I388=Re_lo!$E$5,BT$5=VLOOKUP(Re_lo!$H$5,Re_lo!$N$5:$O$16,2,0)),AR388,"")),"",IF(AND($I388=Re_lo!$E$5,BT$5=VLOOKUP(Re_lo!$H$5,Re_lo!$N$5:$O$16,2,0)),AR388,""))</f>
        <v/>
      </c>
      <c r="BU388" s="125" t="str">
        <f>IF(ISERR(IF(AND($I388=Re_lo!$E$5,BU$5=VLOOKUP(Re_lo!$H$5,Re_lo!$N$5:$O$16,2,0)),AS388,"")),"",IF(AND($I388=Re_lo!$E$5,BU$5=VLOOKUP(Re_lo!$H$5,Re_lo!$N$5:$O$16,2,0)),AS388,""))</f>
        <v/>
      </c>
      <c r="BV388" s="125" t="str">
        <f>IF(ISERR(IF(AND($I388=Re_lo!$E$5,BV$5=VLOOKUP(Re_lo!$H$5,Re_lo!$N$5:$O$16,2,0)),AT388,"")),"",IF(AND($I388=Re_lo!$E$5,BV$5=VLOOKUP(Re_lo!$H$5,Re_lo!$N$5:$O$16,2,0)),AT388,""))</f>
        <v/>
      </c>
      <c r="BW388" s="125" t="str">
        <f>IF(ISERR(IF(AND($I388=Re_lo!$E$5,BW$5=VLOOKUP(Re_lo!$H$5,Re_lo!$N$5:$O$16,2,0)),AU388,"")),"",IF(AND($I388=Re_lo!$E$5,BW$5=VLOOKUP(Re_lo!$H$5,Re_lo!$N$5:$O$16,2,0)),AU388,""))</f>
        <v/>
      </c>
      <c r="BX388" s="125" t="str">
        <f>IF(ISERR(IF(AND($I388=Re_lo!$E$5,BX$5=VLOOKUP(Re_lo!$H$5,Re_lo!$N$5:$O$16,2,0)),AV388,"")),"",IF(AND($I388=Re_lo!$E$5,BX$5=VLOOKUP(Re_lo!$H$5,Re_lo!$N$5:$O$16,2,0)),AV388,""))</f>
        <v/>
      </c>
      <c r="BY388" s="125" t="str">
        <f>IF(ISERR(IF(AND($I388=Re_lo!$E$5,BY$5=VLOOKUP(Re_lo!$H$5,Re_lo!$N$5:$O$16,2,0)),AW388,"")),"",IF(AND($I388=Re_lo!$E$5,BY$5=VLOOKUP(Re_lo!$H$5,Re_lo!$N$5:$O$16,2,0)),AW388,""))</f>
        <v/>
      </c>
      <c r="BZ388" s="125" t="str">
        <f>IF(ISERR(IF(AND($I388=Re_lo!$E$5,BZ$5=VLOOKUP(Re_lo!$H$5,Re_lo!$N$5:$O$16,2,0)),AX388,"")),"",IF(AND($I388=Re_lo!$E$5,BZ$5=VLOOKUP(Re_lo!$H$5,Re_lo!$N$5:$O$16,2,0)),AX388,""))</f>
        <v/>
      </c>
      <c r="CA388" s="125" t="str">
        <f>IF(ISERR(IF(AND($I388=Re_lo!$E$5,CA$5=VLOOKUP(Re_lo!$H$5,Re_lo!$N$5:$O$16,2,0)),AY388,"")),"",IF(AND($I388=Re_lo!$E$5,CA$5=VLOOKUP(Re_lo!$H$5,Re_lo!$N$5:$O$16,2,0)),AY388,""))</f>
        <v/>
      </c>
      <c r="CB388" s="125" t="str">
        <f>IF(ISERR(IF(AND($I388=Re_lo!$E$5,CB$5=VLOOKUP(Re_lo!$H$5,Re_lo!$N$5:$O$16,2,0)),AZ388,"")),"",IF(AND($I388=Re_lo!$E$5,CB$5=VLOOKUP(Re_lo!$H$5,Re_lo!$N$5:$O$16,2,0)),AZ388,""))</f>
        <v/>
      </c>
      <c r="CC388" s="125" t="str">
        <f>IF(ISERR(IF(AND($I388=Re_lo!$E$5,CC$5=VLOOKUP(Re_lo!$H$5,Re_lo!$N$5:$O$16,2,0)),BA388,"")),"",IF(AND($I388=Re_lo!$E$5,CC$5=VLOOKUP(Re_lo!$H$5,Re_lo!$N$5:$O$16,2,0)),BA388,""))</f>
        <v/>
      </c>
      <c r="CD388" s="125" t="str">
        <f>IF(ISERR(IF(AND($I388=Re_lo!$E$5,CD$5=VLOOKUP(Re_lo!$H$5,Re_lo!$N$5:$O$16,2,0)),BB388,"")),"",IF(AND($I388=Re_lo!$E$5,CD$5=VLOOKUP(Re_lo!$H$5,Re_lo!$N$5:$O$16,2,0)),BB388,""))</f>
        <v/>
      </c>
      <c r="CF388" s="125" t="str">
        <f>IF($C388="","",COUNTIFS(Con_ve!$C$6:$C$1005,$C388,Con_ve!$Q$6:$Q$1005,Cad_cl!CF$5))</f>
        <v/>
      </c>
      <c r="CG388" s="125" t="str">
        <f>IF($C388="","",COUNTIFS(Con_ve!$C$6:$C$1005,$C388,Con_ve!$Q$6:$Q$1005,Cad_cl!CG$5))</f>
        <v/>
      </c>
      <c r="CH388" s="125" t="str">
        <f>IF($C388="","",COUNTIFS(Con_ve!$C$6:$C$1005,$C388,Con_ve!$Q$6:$Q$1005,Cad_cl!CH$5))</f>
        <v/>
      </c>
      <c r="CI388" s="125" t="str">
        <f>IF($C388="","",COUNTIFS(Con_ve!$C$6:$C$1005,$C388,Con_ve!$Q$6:$Q$1005,Cad_cl!CI$5))</f>
        <v/>
      </c>
      <c r="CJ388" s="125" t="str">
        <f>IF($C388="","",COUNTIFS(Con_ve!$C$6:$C$1005,$C388,Con_ve!$Q$6:$Q$1005,Cad_cl!CJ$5))</f>
        <v/>
      </c>
      <c r="CK388" s="125" t="str">
        <f>IF($C388="","",COUNTIFS(Con_ve!$C$6:$C$1005,$C388,Con_ve!$Q$6:$Q$1005,Cad_cl!CK$5))</f>
        <v/>
      </c>
      <c r="CL388" s="125" t="str">
        <f>IF($C388="","",COUNTIFS(Con_ve!$C$6:$C$1005,$C388,Con_ve!$Q$6:$Q$1005,Cad_cl!CL$5))</f>
        <v/>
      </c>
      <c r="CM388" s="125" t="str">
        <f>IF($C388="","",COUNTIFS(Con_ve!$C$6:$C$1005,$C388,Con_ve!$Q$6:$Q$1005,Cad_cl!CM$5))</f>
        <v/>
      </c>
      <c r="CN388" s="125" t="str">
        <f>IF($C388="","",COUNTIFS(Con_ve!$C$6:$C$1005,$C388,Con_ve!$Q$6:$Q$1005,Cad_cl!CN$5))</f>
        <v/>
      </c>
      <c r="CO388" s="125" t="str">
        <f>IF($C388="","",COUNTIFS(Con_ve!$C$6:$C$1005,$C388,Con_ve!$Q$6:$Q$1005,Cad_cl!CO$5))</f>
        <v/>
      </c>
      <c r="CP388" s="125" t="str">
        <f>IF($C388="","",COUNTIFS(Con_ve!$C$6:$C$1005,$C388,Con_ve!$Q$6:$Q$1005,Cad_cl!CP$5))</f>
        <v/>
      </c>
      <c r="CQ388" s="125" t="str">
        <f>IF($C388="","",COUNTIFS(Con_ve!$C$6:$C$1005,$C388,Con_ve!$Q$6:$Q$1005,Cad_cl!CQ$5))</f>
        <v/>
      </c>
      <c r="CR388" s="125">
        <f t="shared" si="17"/>
        <v>0</v>
      </c>
    </row>
    <row r="389" spans="3:96" ht="30" customHeight="1">
      <c r="C389" s="153"/>
      <c r="D389" s="153"/>
      <c r="E389" s="154"/>
      <c r="F389" s="153"/>
      <c r="G389" s="155"/>
      <c r="H389" s="153"/>
      <c r="I389" s="153"/>
      <c r="J389" s="132" t="s">
        <v>309</v>
      </c>
      <c r="K389" s="133" t="s">
        <v>309</v>
      </c>
      <c r="L389" s="153"/>
      <c r="M389" s="153"/>
      <c r="N389" s="153"/>
      <c r="O389" s="153"/>
      <c r="P389" s="153"/>
      <c r="Q389" s="153"/>
      <c r="AP389" s="134" t="str">
        <f>IF(ISERR(IF($C389="","",SUMIFS(Con_ve!$F$6:$F$1005,Con_ve!$C$6:$C$1005,$C389,Con_ve!$I$6:$I$1005,"Fechada",Con_ve!$Q$6:$Q$1005,Cad_cl!AP$5))),"",IF($C389="","",SUMIFS(Con_ve!$F$6:$F$1005,Con_ve!$C$6:$C$1005,$C389,Con_ve!$I$6:$I$1005,"Fechada",Con_ve!$Q$6:$Q$1005,Cad_cl!AP$5)))</f>
        <v/>
      </c>
      <c r="AQ389" s="134" t="str">
        <f>IF(ISERR(IF($C389="","",SUMIFS(Con_ve!$F$6:$F$1005,Con_ve!$C$6:$C$1005,$C389,Con_ve!$I$6:$I$1005,"Fechada",Con_ve!$Q$6:$Q$1005,Cad_cl!AQ$5))),"",IF($C389="","",SUMIFS(Con_ve!$F$6:$F$1005,Con_ve!$C$6:$C$1005,$C389,Con_ve!$I$6:$I$1005,"Fechada",Con_ve!$Q$6:$Q$1005,Cad_cl!AQ$5)))</f>
        <v/>
      </c>
      <c r="AR389" s="134" t="str">
        <f>IF(ISERR(IF($C389="","",SUMIFS(Con_ve!$F$6:$F$1005,Con_ve!$C$6:$C$1005,$C389,Con_ve!$I$6:$I$1005,"Fechada",Con_ve!$Q$6:$Q$1005,Cad_cl!AR$5))),"",IF($C389="","",SUMIFS(Con_ve!$F$6:$F$1005,Con_ve!$C$6:$C$1005,$C389,Con_ve!$I$6:$I$1005,"Fechada",Con_ve!$Q$6:$Q$1005,Cad_cl!AR$5)))</f>
        <v/>
      </c>
      <c r="AS389" s="134" t="str">
        <f>IF(ISERR(IF($C389="","",SUMIFS(Con_ve!$F$6:$F$1005,Con_ve!$C$6:$C$1005,$C389,Con_ve!$I$6:$I$1005,"Fechada",Con_ve!$Q$6:$Q$1005,Cad_cl!AS$5))),"",IF($C389="","",SUMIFS(Con_ve!$F$6:$F$1005,Con_ve!$C$6:$C$1005,$C389,Con_ve!$I$6:$I$1005,"Fechada",Con_ve!$Q$6:$Q$1005,Cad_cl!AS$5)))</f>
        <v/>
      </c>
      <c r="AT389" s="134" t="str">
        <f>IF(ISERR(IF($C389="","",SUMIFS(Con_ve!$F$6:$F$1005,Con_ve!$C$6:$C$1005,$C389,Con_ve!$I$6:$I$1005,"Fechada",Con_ve!$Q$6:$Q$1005,Cad_cl!AT$5))),"",IF($C389="","",SUMIFS(Con_ve!$F$6:$F$1005,Con_ve!$C$6:$C$1005,$C389,Con_ve!$I$6:$I$1005,"Fechada",Con_ve!$Q$6:$Q$1005,Cad_cl!AT$5)))</f>
        <v/>
      </c>
      <c r="AU389" s="134" t="str">
        <f>IF(ISERR(IF($C389="","",SUMIFS(Con_ve!$F$6:$F$1005,Con_ve!$C$6:$C$1005,$C389,Con_ve!$I$6:$I$1005,"Fechada",Con_ve!$Q$6:$Q$1005,Cad_cl!AU$5))),"",IF($C389="","",SUMIFS(Con_ve!$F$6:$F$1005,Con_ve!$C$6:$C$1005,$C389,Con_ve!$I$6:$I$1005,"Fechada",Con_ve!$Q$6:$Q$1005,Cad_cl!AU$5)))</f>
        <v/>
      </c>
      <c r="AV389" s="134" t="str">
        <f>IF(ISERR(IF($C389="","",SUMIFS(Con_ve!$F$6:$F$1005,Con_ve!$C$6:$C$1005,$C389,Con_ve!$I$6:$I$1005,"Fechada",Con_ve!$Q$6:$Q$1005,Cad_cl!AV$5))),"",IF($C389="","",SUMIFS(Con_ve!$F$6:$F$1005,Con_ve!$C$6:$C$1005,$C389,Con_ve!$I$6:$I$1005,"Fechada",Con_ve!$Q$6:$Q$1005,Cad_cl!AV$5)))</f>
        <v/>
      </c>
      <c r="AW389" s="134" t="str">
        <f>IF(ISERR(IF($C389="","",SUMIFS(Con_ve!$F$6:$F$1005,Con_ve!$C$6:$C$1005,$C389,Con_ve!$I$6:$I$1005,"Fechada",Con_ve!$Q$6:$Q$1005,Cad_cl!AW$5))),"",IF($C389="","",SUMIFS(Con_ve!$F$6:$F$1005,Con_ve!$C$6:$C$1005,$C389,Con_ve!$I$6:$I$1005,"Fechada",Con_ve!$Q$6:$Q$1005,Cad_cl!AW$5)))</f>
        <v/>
      </c>
      <c r="AX389" s="134" t="str">
        <f>IF(ISERR(IF($C389="","",SUMIFS(Con_ve!$F$6:$F$1005,Con_ve!$C$6:$C$1005,$C389,Con_ve!$I$6:$I$1005,"Fechada",Con_ve!$Q$6:$Q$1005,Cad_cl!AX$5))),"",IF($C389="","",SUMIFS(Con_ve!$F$6:$F$1005,Con_ve!$C$6:$C$1005,$C389,Con_ve!$I$6:$I$1005,"Fechada",Con_ve!$Q$6:$Q$1005,Cad_cl!AX$5)))</f>
        <v/>
      </c>
      <c r="AY389" s="134" t="str">
        <f>IF(ISERR(IF($C389="","",SUMIFS(Con_ve!$F$6:$F$1005,Con_ve!$C$6:$C$1005,$C389,Con_ve!$I$6:$I$1005,"Fechada",Con_ve!$Q$6:$Q$1005,Cad_cl!AY$5))),"",IF($C389="","",SUMIFS(Con_ve!$F$6:$F$1005,Con_ve!$C$6:$C$1005,$C389,Con_ve!$I$6:$I$1005,"Fechada",Con_ve!$Q$6:$Q$1005,Cad_cl!AY$5)))</f>
        <v/>
      </c>
      <c r="AZ389" s="134" t="str">
        <f>IF(ISERR(IF($C389="","",SUMIFS(Con_ve!$F$6:$F$1005,Con_ve!$C$6:$C$1005,$C389,Con_ve!$I$6:$I$1005,"Fechada",Con_ve!$Q$6:$Q$1005,Cad_cl!AZ$5))),"",IF($C389="","",SUMIFS(Con_ve!$F$6:$F$1005,Con_ve!$C$6:$C$1005,$C389,Con_ve!$I$6:$I$1005,"Fechada",Con_ve!$Q$6:$Q$1005,Cad_cl!AZ$5)))</f>
        <v/>
      </c>
      <c r="BA389" s="134" t="str">
        <f>IF(ISERR(IF($C389="","",SUMIFS(Con_ve!$F$6:$F$1005,Con_ve!$C$6:$C$1005,$C389,Con_ve!$I$6:$I$1005,"Fechada",Con_ve!$Q$6:$Q$1005,Cad_cl!BA$5))),"",IF($C389="","",SUMIFS(Con_ve!$F$6:$F$1005,Con_ve!$C$6:$C$1005,$C389,Con_ve!$I$6:$I$1005,"Fechada",Con_ve!$Q$6:$Q$1005,Cad_cl!BA$5)))</f>
        <v/>
      </c>
      <c r="BB389" s="134">
        <f t="shared" si="15"/>
        <v>0</v>
      </c>
      <c r="BD389" s="134" t="str">
        <f>IF(ISERR(IF($C389="","",SUMIFS(Con_ve!$F$6:$F$1005,Con_ve!$C$6:$C$1005,$C389,Con_ve!$I$6:$I$1005,"Em negociação",Con_ve!$Q$6:$Q$1005,Cad_cl!BD$5))),"",IF($C389="","",SUMIFS(Con_ve!$F$6:$F$1005,Con_ve!$C$6:$C$1005,$C389,Con_ve!$I$6:$I$1005,"Em negociação",Con_ve!$Q$6:$Q$1005,Cad_cl!BD$5)))</f>
        <v/>
      </c>
      <c r="BE389" s="134" t="str">
        <f>IF(ISERR(IF($C389="","",SUMIFS(Con_ve!$F$6:$F$1005,Con_ve!$C$6:$C$1005,$C389,Con_ve!$I$6:$I$1005,"Em negociação",Con_ve!$Q$6:$Q$1005,Cad_cl!BE$5))),"",IF($C389="","",SUMIFS(Con_ve!$F$6:$F$1005,Con_ve!$C$6:$C$1005,$C389,Con_ve!$I$6:$I$1005,"Em negociação",Con_ve!$Q$6:$Q$1005,Cad_cl!BE$5)))</f>
        <v/>
      </c>
      <c r="BF389" s="134" t="str">
        <f>IF(ISERR(IF($C389="","",SUMIFS(Con_ve!$F$6:$F$1005,Con_ve!$C$6:$C$1005,$C389,Con_ve!$I$6:$I$1005,"Em negociação",Con_ve!$Q$6:$Q$1005,Cad_cl!BF$5))),"",IF($C389="","",SUMIFS(Con_ve!$F$6:$F$1005,Con_ve!$C$6:$C$1005,$C389,Con_ve!$I$6:$I$1005,"Em negociação",Con_ve!$Q$6:$Q$1005,Cad_cl!BF$5)))</f>
        <v/>
      </c>
      <c r="BG389" s="134" t="str">
        <f>IF(ISERR(IF($C389="","",SUMIFS(Con_ve!$F$6:$F$1005,Con_ve!$C$6:$C$1005,$C389,Con_ve!$I$6:$I$1005,"Em negociação",Con_ve!$Q$6:$Q$1005,Cad_cl!BG$5))),"",IF($C389="","",SUMIFS(Con_ve!$F$6:$F$1005,Con_ve!$C$6:$C$1005,$C389,Con_ve!$I$6:$I$1005,"Em negociação",Con_ve!$Q$6:$Q$1005,Cad_cl!BG$5)))</f>
        <v/>
      </c>
      <c r="BH389" s="134" t="str">
        <f>IF(ISERR(IF($C389="","",SUMIFS(Con_ve!$F$6:$F$1005,Con_ve!$C$6:$C$1005,$C389,Con_ve!$I$6:$I$1005,"Em negociação",Con_ve!$Q$6:$Q$1005,Cad_cl!BH$5))),"",IF($C389="","",SUMIFS(Con_ve!$F$6:$F$1005,Con_ve!$C$6:$C$1005,$C389,Con_ve!$I$6:$I$1005,"Em negociação",Con_ve!$Q$6:$Q$1005,Cad_cl!BH$5)))</f>
        <v/>
      </c>
      <c r="BI389" s="134" t="str">
        <f>IF(ISERR(IF($C389="","",SUMIFS(Con_ve!$F$6:$F$1005,Con_ve!$C$6:$C$1005,$C389,Con_ve!$I$6:$I$1005,"Em negociação",Con_ve!$Q$6:$Q$1005,Cad_cl!BI$5))),"",IF($C389="","",SUMIFS(Con_ve!$F$6:$F$1005,Con_ve!$C$6:$C$1005,$C389,Con_ve!$I$6:$I$1005,"Em negociação",Con_ve!$Q$6:$Q$1005,Cad_cl!BI$5)))</f>
        <v/>
      </c>
      <c r="BJ389" s="134" t="str">
        <f>IF(ISERR(IF($C389="","",SUMIFS(Con_ve!$F$6:$F$1005,Con_ve!$C$6:$C$1005,$C389,Con_ve!$I$6:$I$1005,"Em negociação",Con_ve!$Q$6:$Q$1005,Cad_cl!BJ$5))),"",IF($C389="","",SUMIFS(Con_ve!$F$6:$F$1005,Con_ve!$C$6:$C$1005,$C389,Con_ve!$I$6:$I$1005,"Em negociação",Con_ve!$Q$6:$Q$1005,Cad_cl!BJ$5)))</f>
        <v/>
      </c>
      <c r="BK389" s="134" t="str">
        <f>IF(ISERR(IF($C389="","",SUMIFS(Con_ve!$F$6:$F$1005,Con_ve!$C$6:$C$1005,$C389,Con_ve!$I$6:$I$1005,"Em negociação",Con_ve!$Q$6:$Q$1005,Cad_cl!BK$5))),"",IF($C389="","",SUMIFS(Con_ve!$F$6:$F$1005,Con_ve!$C$6:$C$1005,$C389,Con_ve!$I$6:$I$1005,"Em negociação",Con_ve!$Q$6:$Q$1005,Cad_cl!BK$5)))</f>
        <v/>
      </c>
      <c r="BL389" s="134" t="str">
        <f>IF(ISERR(IF($C389="","",SUMIFS(Con_ve!$F$6:$F$1005,Con_ve!$C$6:$C$1005,$C389,Con_ve!$I$6:$I$1005,"Em negociação",Con_ve!$Q$6:$Q$1005,Cad_cl!BL$5))),"",IF($C389="","",SUMIFS(Con_ve!$F$6:$F$1005,Con_ve!$C$6:$C$1005,$C389,Con_ve!$I$6:$I$1005,"Em negociação",Con_ve!$Q$6:$Q$1005,Cad_cl!BL$5)))</f>
        <v/>
      </c>
      <c r="BM389" s="134" t="str">
        <f>IF(ISERR(IF($C389="","",SUMIFS(Con_ve!$F$6:$F$1005,Con_ve!$C$6:$C$1005,$C389,Con_ve!$I$6:$I$1005,"Em negociação",Con_ve!$Q$6:$Q$1005,Cad_cl!BM$5))),"",IF($C389="","",SUMIFS(Con_ve!$F$6:$F$1005,Con_ve!$C$6:$C$1005,$C389,Con_ve!$I$6:$I$1005,"Em negociação",Con_ve!$Q$6:$Q$1005,Cad_cl!BM$5)))</f>
        <v/>
      </c>
      <c r="BN389" s="134" t="str">
        <f>IF(ISERR(IF($C389="","",SUMIFS(Con_ve!$F$6:$F$1005,Con_ve!$C$6:$C$1005,$C389,Con_ve!$I$6:$I$1005,"Em negociação",Con_ve!$Q$6:$Q$1005,Cad_cl!BN$5))),"",IF($C389="","",SUMIFS(Con_ve!$F$6:$F$1005,Con_ve!$C$6:$C$1005,$C389,Con_ve!$I$6:$I$1005,"Em negociação",Con_ve!$Q$6:$Q$1005,Cad_cl!BN$5)))</f>
        <v/>
      </c>
      <c r="BO389" s="134" t="str">
        <f>IF(ISERR(IF($C389="","",SUMIFS(Con_ve!$F$6:$F$1005,Con_ve!$C$6:$C$1005,$C389,Con_ve!$I$6:$I$1005,"Em negociação",Con_ve!$Q$6:$Q$1005,Cad_cl!BO$5))),"",IF($C389="","",SUMIFS(Con_ve!$F$6:$F$1005,Con_ve!$C$6:$C$1005,$C389,Con_ve!$I$6:$I$1005,"Em negociação",Con_ve!$Q$6:$Q$1005,Cad_cl!BO$5)))</f>
        <v/>
      </c>
      <c r="BP389" s="134">
        <f t="shared" si="16"/>
        <v>0</v>
      </c>
      <c r="BR389" s="125" t="str">
        <f>IF(ISERR(IF(AND($I389=Re_lo!$E$5,BR$5=VLOOKUP(Re_lo!$H$5,Re_lo!$N$5:$O$16,2,0)),AP389,"")),"",IF(AND($I389=Re_lo!$E$5,BR$5=VLOOKUP(Re_lo!$H$5,Re_lo!$N$5:$O$16,2,0)),AP389,""))</f>
        <v/>
      </c>
      <c r="BS389" s="125" t="str">
        <f>IF(ISERR(IF(AND($I389=Re_lo!$E$5,BS$5=VLOOKUP(Re_lo!$H$5,Re_lo!$N$5:$O$16,2,0)),AQ389,"")),"",IF(AND($I389=Re_lo!$E$5,BS$5=VLOOKUP(Re_lo!$H$5,Re_lo!$N$5:$O$16,2,0)),AQ389,""))</f>
        <v/>
      </c>
      <c r="BT389" s="125" t="str">
        <f>IF(ISERR(IF(AND($I389=Re_lo!$E$5,BT$5=VLOOKUP(Re_lo!$H$5,Re_lo!$N$5:$O$16,2,0)),AR389,"")),"",IF(AND($I389=Re_lo!$E$5,BT$5=VLOOKUP(Re_lo!$H$5,Re_lo!$N$5:$O$16,2,0)),AR389,""))</f>
        <v/>
      </c>
      <c r="BU389" s="125" t="str">
        <f>IF(ISERR(IF(AND($I389=Re_lo!$E$5,BU$5=VLOOKUP(Re_lo!$H$5,Re_lo!$N$5:$O$16,2,0)),AS389,"")),"",IF(AND($I389=Re_lo!$E$5,BU$5=VLOOKUP(Re_lo!$H$5,Re_lo!$N$5:$O$16,2,0)),AS389,""))</f>
        <v/>
      </c>
      <c r="BV389" s="125" t="str">
        <f>IF(ISERR(IF(AND($I389=Re_lo!$E$5,BV$5=VLOOKUP(Re_lo!$H$5,Re_lo!$N$5:$O$16,2,0)),AT389,"")),"",IF(AND($I389=Re_lo!$E$5,BV$5=VLOOKUP(Re_lo!$H$5,Re_lo!$N$5:$O$16,2,0)),AT389,""))</f>
        <v/>
      </c>
      <c r="BW389" s="125" t="str">
        <f>IF(ISERR(IF(AND($I389=Re_lo!$E$5,BW$5=VLOOKUP(Re_lo!$H$5,Re_lo!$N$5:$O$16,2,0)),AU389,"")),"",IF(AND($I389=Re_lo!$E$5,BW$5=VLOOKUP(Re_lo!$H$5,Re_lo!$N$5:$O$16,2,0)),AU389,""))</f>
        <v/>
      </c>
      <c r="BX389" s="125" t="str">
        <f>IF(ISERR(IF(AND($I389=Re_lo!$E$5,BX$5=VLOOKUP(Re_lo!$H$5,Re_lo!$N$5:$O$16,2,0)),AV389,"")),"",IF(AND($I389=Re_lo!$E$5,BX$5=VLOOKUP(Re_lo!$H$5,Re_lo!$N$5:$O$16,2,0)),AV389,""))</f>
        <v/>
      </c>
      <c r="BY389" s="125" t="str">
        <f>IF(ISERR(IF(AND($I389=Re_lo!$E$5,BY$5=VLOOKUP(Re_lo!$H$5,Re_lo!$N$5:$O$16,2,0)),AW389,"")),"",IF(AND($I389=Re_lo!$E$5,BY$5=VLOOKUP(Re_lo!$H$5,Re_lo!$N$5:$O$16,2,0)),AW389,""))</f>
        <v/>
      </c>
      <c r="BZ389" s="125" t="str">
        <f>IF(ISERR(IF(AND($I389=Re_lo!$E$5,BZ$5=VLOOKUP(Re_lo!$H$5,Re_lo!$N$5:$O$16,2,0)),AX389,"")),"",IF(AND($I389=Re_lo!$E$5,BZ$5=VLOOKUP(Re_lo!$H$5,Re_lo!$N$5:$O$16,2,0)),AX389,""))</f>
        <v/>
      </c>
      <c r="CA389" s="125" t="str">
        <f>IF(ISERR(IF(AND($I389=Re_lo!$E$5,CA$5=VLOOKUP(Re_lo!$H$5,Re_lo!$N$5:$O$16,2,0)),AY389,"")),"",IF(AND($I389=Re_lo!$E$5,CA$5=VLOOKUP(Re_lo!$H$5,Re_lo!$N$5:$O$16,2,0)),AY389,""))</f>
        <v/>
      </c>
      <c r="CB389" s="125" t="str">
        <f>IF(ISERR(IF(AND($I389=Re_lo!$E$5,CB$5=VLOOKUP(Re_lo!$H$5,Re_lo!$N$5:$O$16,2,0)),AZ389,"")),"",IF(AND($I389=Re_lo!$E$5,CB$5=VLOOKUP(Re_lo!$H$5,Re_lo!$N$5:$O$16,2,0)),AZ389,""))</f>
        <v/>
      </c>
      <c r="CC389" s="125" t="str">
        <f>IF(ISERR(IF(AND($I389=Re_lo!$E$5,CC$5=VLOOKUP(Re_lo!$H$5,Re_lo!$N$5:$O$16,2,0)),BA389,"")),"",IF(AND($I389=Re_lo!$E$5,CC$5=VLOOKUP(Re_lo!$H$5,Re_lo!$N$5:$O$16,2,0)),BA389,""))</f>
        <v/>
      </c>
      <c r="CD389" s="125" t="str">
        <f>IF(ISERR(IF(AND($I389=Re_lo!$E$5,CD$5=VLOOKUP(Re_lo!$H$5,Re_lo!$N$5:$O$16,2,0)),BB389,"")),"",IF(AND($I389=Re_lo!$E$5,CD$5=VLOOKUP(Re_lo!$H$5,Re_lo!$N$5:$O$16,2,0)),BB389,""))</f>
        <v/>
      </c>
      <c r="CF389" s="125" t="str">
        <f>IF($C389="","",COUNTIFS(Con_ve!$C$6:$C$1005,$C389,Con_ve!$Q$6:$Q$1005,Cad_cl!CF$5))</f>
        <v/>
      </c>
      <c r="CG389" s="125" t="str">
        <f>IF($C389="","",COUNTIFS(Con_ve!$C$6:$C$1005,$C389,Con_ve!$Q$6:$Q$1005,Cad_cl!CG$5))</f>
        <v/>
      </c>
      <c r="CH389" s="125" t="str">
        <f>IF($C389="","",COUNTIFS(Con_ve!$C$6:$C$1005,$C389,Con_ve!$Q$6:$Q$1005,Cad_cl!CH$5))</f>
        <v/>
      </c>
      <c r="CI389" s="125" t="str">
        <f>IF($C389="","",COUNTIFS(Con_ve!$C$6:$C$1005,$C389,Con_ve!$Q$6:$Q$1005,Cad_cl!CI$5))</f>
        <v/>
      </c>
      <c r="CJ389" s="125" t="str">
        <f>IF($C389="","",COUNTIFS(Con_ve!$C$6:$C$1005,$C389,Con_ve!$Q$6:$Q$1005,Cad_cl!CJ$5))</f>
        <v/>
      </c>
      <c r="CK389" s="125" t="str">
        <f>IF($C389="","",COUNTIFS(Con_ve!$C$6:$C$1005,$C389,Con_ve!$Q$6:$Q$1005,Cad_cl!CK$5))</f>
        <v/>
      </c>
      <c r="CL389" s="125" t="str">
        <f>IF($C389="","",COUNTIFS(Con_ve!$C$6:$C$1005,$C389,Con_ve!$Q$6:$Q$1005,Cad_cl!CL$5))</f>
        <v/>
      </c>
      <c r="CM389" s="125" t="str">
        <f>IF($C389="","",COUNTIFS(Con_ve!$C$6:$C$1005,$C389,Con_ve!$Q$6:$Q$1005,Cad_cl!CM$5))</f>
        <v/>
      </c>
      <c r="CN389" s="125" t="str">
        <f>IF($C389="","",COUNTIFS(Con_ve!$C$6:$C$1005,$C389,Con_ve!$Q$6:$Q$1005,Cad_cl!CN$5))</f>
        <v/>
      </c>
      <c r="CO389" s="125" t="str">
        <f>IF($C389="","",COUNTIFS(Con_ve!$C$6:$C$1005,$C389,Con_ve!$Q$6:$Q$1005,Cad_cl!CO$5))</f>
        <v/>
      </c>
      <c r="CP389" s="125" t="str">
        <f>IF($C389="","",COUNTIFS(Con_ve!$C$6:$C$1005,$C389,Con_ve!$Q$6:$Q$1005,Cad_cl!CP$5))</f>
        <v/>
      </c>
      <c r="CQ389" s="125" t="str">
        <f>IF($C389="","",COUNTIFS(Con_ve!$C$6:$C$1005,$C389,Con_ve!$Q$6:$Q$1005,Cad_cl!CQ$5))</f>
        <v/>
      </c>
      <c r="CR389" s="125">
        <f t="shared" si="17"/>
        <v>0</v>
      </c>
    </row>
    <row r="390" spans="3:96" ht="30" customHeight="1">
      <c r="C390" s="153"/>
      <c r="D390" s="153"/>
      <c r="E390" s="154"/>
      <c r="F390" s="153"/>
      <c r="G390" s="155"/>
      <c r="H390" s="153"/>
      <c r="I390" s="153"/>
      <c r="J390" s="132" t="s">
        <v>309</v>
      </c>
      <c r="K390" s="133" t="s">
        <v>309</v>
      </c>
      <c r="L390" s="153"/>
      <c r="M390" s="153"/>
      <c r="N390" s="153"/>
      <c r="O390" s="153"/>
      <c r="P390" s="153"/>
      <c r="Q390" s="153"/>
      <c r="AP390" s="134" t="str">
        <f>IF(ISERR(IF($C390="","",SUMIFS(Con_ve!$F$6:$F$1005,Con_ve!$C$6:$C$1005,$C390,Con_ve!$I$6:$I$1005,"Fechada",Con_ve!$Q$6:$Q$1005,Cad_cl!AP$5))),"",IF($C390="","",SUMIFS(Con_ve!$F$6:$F$1005,Con_ve!$C$6:$C$1005,$C390,Con_ve!$I$6:$I$1005,"Fechada",Con_ve!$Q$6:$Q$1005,Cad_cl!AP$5)))</f>
        <v/>
      </c>
      <c r="AQ390" s="134" t="str">
        <f>IF(ISERR(IF($C390="","",SUMIFS(Con_ve!$F$6:$F$1005,Con_ve!$C$6:$C$1005,$C390,Con_ve!$I$6:$I$1005,"Fechada",Con_ve!$Q$6:$Q$1005,Cad_cl!AQ$5))),"",IF($C390="","",SUMIFS(Con_ve!$F$6:$F$1005,Con_ve!$C$6:$C$1005,$C390,Con_ve!$I$6:$I$1005,"Fechada",Con_ve!$Q$6:$Q$1005,Cad_cl!AQ$5)))</f>
        <v/>
      </c>
      <c r="AR390" s="134" t="str">
        <f>IF(ISERR(IF($C390="","",SUMIFS(Con_ve!$F$6:$F$1005,Con_ve!$C$6:$C$1005,$C390,Con_ve!$I$6:$I$1005,"Fechada",Con_ve!$Q$6:$Q$1005,Cad_cl!AR$5))),"",IF($C390="","",SUMIFS(Con_ve!$F$6:$F$1005,Con_ve!$C$6:$C$1005,$C390,Con_ve!$I$6:$I$1005,"Fechada",Con_ve!$Q$6:$Q$1005,Cad_cl!AR$5)))</f>
        <v/>
      </c>
      <c r="AS390" s="134" t="str">
        <f>IF(ISERR(IF($C390="","",SUMIFS(Con_ve!$F$6:$F$1005,Con_ve!$C$6:$C$1005,$C390,Con_ve!$I$6:$I$1005,"Fechada",Con_ve!$Q$6:$Q$1005,Cad_cl!AS$5))),"",IF($C390="","",SUMIFS(Con_ve!$F$6:$F$1005,Con_ve!$C$6:$C$1005,$C390,Con_ve!$I$6:$I$1005,"Fechada",Con_ve!$Q$6:$Q$1005,Cad_cl!AS$5)))</f>
        <v/>
      </c>
      <c r="AT390" s="134" t="str">
        <f>IF(ISERR(IF($C390="","",SUMIFS(Con_ve!$F$6:$F$1005,Con_ve!$C$6:$C$1005,$C390,Con_ve!$I$6:$I$1005,"Fechada",Con_ve!$Q$6:$Q$1005,Cad_cl!AT$5))),"",IF($C390="","",SUMIFS(Con_ve!$F$6:$F$1005,Con_ve!$C$6:$C$1005,$C390,Con_ve!$I$6:$I$1005,"Fechada",Con_ve!$Q$6:$Q$1005,Cad_cl!AT$5)))</f>
        <v/>
      </c>
      <c r="AU390" s="134" t="str">
        <f>IF(ISERR(IF($C390="","",SUMIFS(Con_ve!$F$6:$F$1005,Con_ve!$C$6:$C$1005,$C390,Con_ve!$I$6:$I$1005,"Fechada",Con_ve!$Q$6:$Q$1005,Cad_cl!AU$5))),"",IF($C390="","",SUMIFS(Con_ve!$F$6:$F$1005,Con_ve!$C$6:$C$1005,$C390,Con_ve!$I$6:$I$1005,"Fechada",Con_ve!$Q$6:$Q$1005,Cad_cl!AU$5)))</f>
        <v/>
      </c>
      <c r="AV390" s="134" t="str">
        <f>IF(ISERR(IF($C390="","",SUMIFS(Con_ve!$F$6:$F$1005,Con_ve!$C$6:$C$1005,$C390,Con_ve!$I$6:$I$1005,"Fechada",Con_ve!$Q$6:$Q$1005,Cad_cl!AV$5))),"",IF($C390="","",SUMIFS(Con_ve!$F$6:$F$1005,Con_ve!$C$6:$C$1005,$C390,Con_ve!$I$6:$I$1005,"Fechada",Con_ve!$Q$6:$Q$1005,Cad_cl!AV$5)))</f>
        <v/>
      </c>
      <c r="AW390" s="134" t="str">
        <f>IF(ISERR(IF($C390="","",SUMIFS(Con_ve!$F$6:$F$1005,Con_ve!$C$6:$C$1005,$C390,Con_ve!$I$6:$I$1005,"Fechada",Con_ve!$Q$6:$Q$1005,Cad_cl!AW$5))),"",IF($C390="","",SUMIFS(Con_ve!$F$6:$F$1005,Con_ve!$C$6:$C$1005,$C390,Con_ve!$I$6:$I$1005,"Fechada",Con_ve!$Q$6:$Q$1005,Cad_cl!AW$5)))</f>
        <v/>
      </c>
      <c r="AX390" s="134" t="str">
        <f>IF(ISERR(IF($C390="","",SUMIFS(Con_ve!$F$6:$F$1005,Con_ve!$C$6:$C$1005,$C390,Con_ve!$I$6:$I$1005,"Fechada",Con_ve!$Q$6:$Q$1005,Cad_cl!AX$5))),"",IF($C390="","",SUMIFS(Con_ve!$F$6:$F$1005,Con_ve!$C$6:$C$1005,$C390,Con_ve!$I$6:$I$1005,"Fechada",Con_ve!$Q$6:$Q$1005,Cad_cl!AX$5)))</f>
        <v/>
      </c>
      <c r="AY390" s="134" t="str">
        <f>IF(ISERR(IF($C390="","",SUMIFS(Con_ve!$F$6:$F$1005,Con_ve!$C$6:$C$1005,$C390,Con_ve!$I$6:$I$1005,"Fechada",Con_ve!$Q$6:$Q$1005,Cad_cl!AY$5))),"",IF($C390="","",SUMIFS(Con_ve!$F$6:$F$1005,Con_ve!$C$6:$C$1005,$C390,Con_ve!$I$6:$I$1005,"Fechada",Con_ve!$Q$6:$Q$1005,Cad_cl!AY$5)))</f>
        <v/>
      </c>
      <c r="AZ390" s="134" t="str">
        <f>IF(ISERR(IF($C390="","",SUMIFS(Con_ve!$F$6:$F$1005,Con_ve!$C$6:$C$1005,$C390,Con_ve!$I$6:$I$1005,"Fechada",Con_ve!$Q$6:$Q$1005,Cad_cl!AZ$5))),"",IF($C390="","",SUMIFS(Con_ve!$F$6:$F$1005,Con_ve!$C$6:$C$1005,$C390,Con_ve!$I$6:$I$1005,"Fechada",Con_ve!$Q$6:$Q$1005,Cad_cl!AZ$5)))</f>
        <v/>
      </c>
      <c r="BA390" s="134" t="str">
        <f>IF(ISERR(IF($C390="","",SUMIFS(Con_ve!$F$6:$F$1005,Con_ve!$C$6:$C$1005,$C390,Con_ve!$I$6:$I$1005,"Fechada",Con_ve!$Q$6:$Q$1005,Cad_cl!BA$5))),"",IF($C390="","",SUMIFS(Con_ve!$F$6:$F$1005,Con_ve!$C$6:$C$1005,$C390,Con_ve!$I$6:$I$1005,"Fechada",Con_ve!$Q$6:$Q$1005,Cad_cl!BA$5)))</f>
        <v/>
      </c>
      <c r="BB390" s="134">
        <f t="shared" si="15"/>
        <v>0</v>
      </c>
      <c r="BD390" s="134" t="str">
        <f>IF(ISERR(IF($C390="","",SUMIFS(Con_ve!$F$6:$F$1005,Con_ve!$C$6:$C$1005,$C390,Con_ve!$I$6:$I$1005,"Em negociação",Con_ve!$Q$6:$Q$1005,Cad_cl!BD$5))),"",IF($C390="","",SUMIFS(Con_ve!$F$6:$F$1005,Con_ve!$C$6:$C$1005,$C390,Con_ve!$I$6:$I$1005,"Em negociação",Con_ve!$Q$6:$Q$1005,Cad_cl!BD$5)))</f>
        <v/>
      </c>
      <c r="BE390" s="134" t="str">
        <f>IF(ISERR(IF($C390="","",SUMIFS(Con_ve!$F$6:$F$1005,Con_ve!$C$6:$C$1005,$C390,Con_ve!$I$6:$I$1005,"Em negociação",Con_ve!$Q$6:$Q$1005,Cad_cl!BE$5))),"",IF($C390="","",SUMIFS(Con_ve!$F$6:$F$1005,Con_ve!$C$6:$C$1005,$C390,Con_ve!$I$6:$I$1005,"Em negociação",Con_ve!$Q$6:$Q$1005,Cad_cl!BE$5)))</f>
        <v/>
      </c>
      <c r="BF390" s="134" t="str">
        <f>IF(ISERR(IF($C390="","",SUMIFS(Con_ve!$F$6:$F$1005,Con_ve!$C$6:$C$1005,$C390,Con_ve!$I$6:$I$1005,"Em negociação",Con_ve!$Q$6:$Q$1005,Cad_cl!BF$5))),"",IF($C390="","",SUMIFS(Con_ve!$F$6:$F$1005,Con_ve!$C$6:$C$1005,$C390,Con_ve!$I$6:$I$1005,"Em negociação",Con_ve!$Q$6:$Q$1005,Cad_cl!BF$5)))</f>
        <v/>
      </c>
      <c r="BG390" s="134" t="str">
        <f>IF(ISERR(IF($C390="","",SUMIFS(Con_ve!$F$6:$F$1005,Con_ve!$C$6:$C$1005,$C390,Con_ve!$I$6:$I$1005,"Em negociação",Con_ve!$Q$6:$Q$1005,Cad_cl!BG$5))),"",IF($C390="","",SUMIFS(Con_ve!$F$6:$F$1005,Con_ve!$C$6:$C$1005,$C390,Con_ve!$I$6:$I$1005,"Em negociação",Con_ve!$Q$6:$Q$1005,Cad_cl!BG$5)))</f>
        <v/>
      </c>
      <c r="BH390" s="134" t="str">
        <f>IF(ISERR(IF($C390="","",SUMIFS(Con_ve!$F$6:$F$1005,Con_ve!$C$6:$C$1005,$C390,Con_ve!$I$6:$I$1005,"Em negociação",Con_ve!$Q$6:$Q$1005,Cad_cl!BH$5))),"",IF($C390="","",SUMIFS(Con_ve!$F$6:$F$1005,Con_ve!$C$6:$C$1005,$C390,Con_ve!$I$6:$I$1005,"Em negociação",Con_ve!$Q$6:$Q$1005,Cad_cl!BH$5)))</f>
        <v/>
      </c>
      <c r="BI390" s="134" t="str">
        <f>IF(ISERR(IF($C390="","",SUMIFS(Con_ve!$F$6:$F$1005,Con_ve!$C$6:$C$1005,$C390,Con_ve!$I$6:$I$1005,"Em negociação",Con_ve!$Q$6:$Q$1005,Cad_cl!BI$5))),"",IF($C390="","",SUMIFS(Con_ve!$F$6:$F$1005,Con_ve!$C$6:$C$1005,$C390,Con_ve!$I$6:$I$1005,"Em negociação",Con_ve!$Q$6:$Q$1005,Cad_cl!BI$5)))</f>
        <v/>
      </c>
      <c r="BJ390" s="134" t="str">
        <f>IF(ISERR(IF($C390="","",SUMIFS(Con_ve!$F$6:$F$1005,Con_ve!$C$6:$C$1005,$C390,Con_ve!$I$6:$I$1005,"Em negociação",Con_ve!$Q$6:$Q$1005,Cad_cl!BJ$5))),"",IF($C390="","",SUMIFS(Con_ve!$F$6:$F$1005,Con_ve!$C$6:$C$1005,$C390,Con_ve!$I$6:$I$1005,"Em negociação",Con_ve!$Q$6:$Q$1005,Cad_cl!BJ$5)))</f>
        <v/>
      </c>
      <c r="BK390" s="134" t="str">
        <f>IF(ISERR(IF($C390="","",SUMIFS(Con_ve!$F$6:$F$1005,Con_ve!$C$6:$C$1005,$C390,Con_ve!$I$6:$I$1005,"Em negociação",Con_ve!$Q$6:$Q$1005,Cad_cl!BK$5))),"",IF($C390="","",SUMIFS(Con_ve!$F$6:$F$1005,Con_ve!$C$6:$C$1005,$C390,Con_ve!$I$6:$I$1005,"Em negociação",Con_ve!$Q$6:$Q$1005,Cad_cl!BK$5)))</f>
        <v/>
      </c>
      <c r="BL390" s="134" t="str">
        <f>IF(ISERR(IF($C390="","",SUMIFS(Con_ve!$F$6:$F$1005,Con_ve!$C$6:$C$1005,$C390,Con_ve!$I$6:$I$1005,"Em negociação",Con_ve!$Q$6:$Q$1005,Cad_cl!BL$5))),"",IF($C390="","",SUMIFS(Con_ve!$F$6:$F$1005,Con_ve!$C$6:$C$1005,$C390,Con_ve!$I$6:$I$1005,"Em negociação",Con_ve!$Q$6:$Q$1005,Cad_cl!BL$5)))</f>
        <v/>
      </c>
      <c r="BM390" s="134" t="str">
        <f>IF(ISERR(IF($C390="","",SUMIFS(Con_ve!$F$6:$F$1005,Con_ve!$C$6:$C$1005,$C390,Con_ve!$I$6:$I$1005,"Em negociação",Con_ve!$Q$6:$Q$1005,Cad_cl!BM$5))),"",IF($C390="","",SUMIFS(Con_ve!$F$6:$F$1005,Con_ve!$C$6:$C$1005,$C390,Con_ve!$I$6:$I$1005,"Em negociação",Con_ve!$Q$6:$Q$1005,Cad_cl!BM$5)))</f>
        <v/>
      </c>
      <c r="BN390" s="134" t="str">
        <f>IF(ISERR(IF($C390="","",SUMIFS(Con_ve!$F$6:$F$1005,Con_ve!$C$6:$C$1005,$C390,Con_ve!$I$6:$I$1005,"Em negociação",Con_ve!$Q$6:$Q$1005,Cad_cl!BN$5))),"",IF($C390="","",SUMIFS(Con_ve!$F$6:$F$1005,Con_ve!$C$6:$C$1005,$C390,Con_ve!$I$6:$I$1005,"Em negociação",Con_ve!$Q$6:$Q$1005,Cad_cl!BN$5)))</f>
        <v/>
      </c>
      <c r="BO390" s="134" t="str">
        <f>IF(ISERR(IF($C390="","",SUMIFS(Con_ve!$F$6:$F$1005,Con_ve!$C$6:$C$1005,$C390,Con_ve!$I$6:$I$1005,"Em negociação",Con_ve!$Q$6:$Q$1005,Cad_cl!BO$5))),"",IF($C390="","",SUMIFS(Con_ve!$F$6:$F$1005,Con_ve!$C$6:$C$1005,$C390,Con_ve!$I$6:$I$1005,"Em negociação",Con_ve!$Q$6:$Q$1005,Cad_cl!BO$5)))</f>
        <v/>
      </c>
      <c r="BP390" s="134">
        <f t="shared" si="16"/>
        <v>0</v>
      </c>
      <c r="BR390" s="125" t="str">
        <f>IF(ISERR(IF(AND($I390=Re_lo!$E$5,BR$5=VLOOKUP(Re_lo!$H$5,Re_lo!$N$5:$O$16,2,0)),AP390,"")),"",IF(AND($I390=Re_lo!$E$5,BR$5=VLOOKUP(Re_lo!$H$5,Re_lo!$N$5:$O$16,2,0)),AP390,""))</f>
        <v/>
      </c>
      <c r="BS390" s="125" t="str">
        <f>IF(ISERR(IF(AND($I390=Re_lo!$E$5,BS$5=VLOOKUP(Re_lo!$H$5,Re_lo!$N$5:$O$16,2,0)),AQ390,"")),"",IF(AND($I390=Re_lo!$E$5,BS$5=VLOOKUP(Re_lo!$H$5,Re_lo!$N$5:$O$16,2,0)),AQ390,""))</f>
        <v/>
      </c>
      <c r="BT390" s="125" t="str">
        <f>IF(ISERR(IF(AND($I390=Re_lo!$E$5,BT$5=VLOOKUP(Re_lo!$H$5,Re_lo!$N$5:$O$16,2,0)),AR390,"")),"",IF(AND($I390=Re_lo!$E$5,BT$5=VLOOKUP(Re_lo!$H$5,Re_lo!$N$5:$O$16,2,0)),AR390,""))</f>
        <v/>
      </c>
      <c r="BU390" s="125" t="str">
        <f>IF(ISERR(IF(AND($I390=Re_lo!$E$5,BU$5=VLOOKUP(Re_lo!$H$5,Re_lo!$N$5:$O$16,2,0)),AS390,"")),"",IF(AND($I390=Re_lo!$E$5,BU$5=VLOOKUP(Re_lo!$H$5,Re_lo!$N$5:$O$16,2,0)),AS390,""))</f>
        <v/>
      </c>
      <c r="BV390" s="125" t="str">
        <f>IF(ISERR(IF(AND($I390=Re_lo!$E$5,BV$5=VLOOKUP(Re_lo!$H$5,Re_lo!$N$5:$O$16,2,0)),AT390,"")),"",IF(AND($I390=Re_lo!$E$5,BV$5=VLOOKUP(Re_lo!$H$5,Re_lo!$N$5:$O$16,2,0)),AT390,""))</f>
        <v/>
      </c>
      <c r="BW390" s="125" t="str">
        <f>IF(ISERR(IF(AND($I390=Re_lo!$E$5,BW$5=VLOOKUP(Re_lo!$H$5,Re_lo!$N$5:$O$16,2,0)),AU390,"")),"",IF(AND($I390=Re_lo!$E$5,BW$5=VLOOKUP(Re_lo!$H$5,Re_lo!$N$5:$O$16,2,0)),AU390,""))</f>
        <v/>
      </c>
      <c r="BX390" s="125" t="str">
        <f>IF(ISERR(IF(AND($I390=Re_lo!$E$5,BX$5=VLOOKUP(Re_lo!$H$5,Re_lo!$N$5:$O$16,2,0)),AV390,"")),"",IF(AND($I390=Re_lo!$E$5,BX$5=VLOOKUP(Re_lo!$H$5,Re_lo!$N$5:$O$16,2,0)),AV390,""))</f>
        <v/>
      </c>
      <c r="BY390" s="125" t="str">
        <f>IF(ISERR(IF(AND($I390=Re_lo!$E$5,BY$5=VLOOKUP(Re_lo!$H$5,Re_lo!$N$5:$O$16,2,0)),AW390,"")),"",IF(AND($I390=Re_lo!$E$5,BY$5=VLOOKUP(Re_lo!$H$5,Re_lo!$N$5:$O$16,2,0)),AW390,""))</f>
        <v/>
      </c>
      <c r="BZ390" s="125" t="str">
        <f>IF(ISERR(IF(AND($I390=Re_lo!$E$5,BZ$5=VLOOKUP(Re_lo!$H$5,Re_lo!$N$5:$O$16,2,0)),AX390,"")),"",IF(AND($I390=Re_lo!$E$5,BZ$5=VLOOKUP(Re_lo!$H$5,Re_lo!$N$5:$O$16,2,0)),AX390,""))</f>
        <v/>
      </c>
      <c r="CA390" s="125" t="str">
        <f>IF(ISERR(IF(AND($I390=Re_lo!$E$5,CA$5=VLOOKUP(Re_lo!$H$5,Re_lo!$N$5:$O$16,2,0)),AY390,"")),"",IF(AND($I390=Re_lo!$E$5,CA$5=VLOOKUP(Re_lo!$H$5,Re_lo!$N$5:$O$16,2,0)),AY390,""))</f>
        <v/>
      </c>
      <c r="CB390" s="125" t="str">
        <f>IF(ISERR(IF(AND($I390=Re_lo!$E$5,CB$5=VLOOKUP(Re_lo!$H$5,Re_lo!$N$5:$O$16,2,0)),AZ390,"")),"",IF(AND($I390=Re_lo!$E$5,CB$5=VLOOKUP(Re_lo!$H$5,Re_lo!$N$5:$O$16,2,0)),AZ390,""))</f>
        <v/>
      </c>
      <c r="CC390" s="125" t="str">
        <f>IF(ISERR(IF(AND($I390=Re_lo!$E$5,CC$5=VLOOKUP(Re_lo!$H$5,Re_lo!$N$5:$O$16,2,0)),BA390,"")),"",IF(AND($I390=Re_lo!$E$5,CC$5=VLOOKUP(Re_lo!$H$5,Re_lo!$N$5:$O$16,2,0)),BA390,""))</f>
        <v/>
      </c>
      <c r="CD390" s="125" t="str">
        <f>IF(ISERR(IF(AND($I390=Re_lo!$E$5,CD$5=VLOOKUP(Re_lo!$H$5,Re_lo!$N$5:$O$16,2,0)),BB390,"")),"",IF(AND($I390=Re_lo!$E$5,CD$5=VLOOKUP(Re_lo!$H$5,Re_lo!$N$5:$O$16,2,0)),BB390,""))</f>
        <v/>
      </c>
      <c r="CF390" s="125" t="str">
        <f>IF($C390="","",COUNTIFS(Con_ve!$C$6:$C$1005,$C390,Con_ve!$Q$6:$Q$1005,Cad_cl!CF$5))</f>
        <v/>
      </c>
      <c r="CG390" s="125" t="str">
        <f>IF($C390="","",COUNTIFS(Con_ve!$C$6:$C$1005,$C390,Con_ve!$Q$6:$Q$1005,Cad_cl!CG$5))</f>
        <v/>
      </c>
      <c r="CH390" s="125" t="str">
        <f>IF($C390="","",COUNTIFS(Con_ve!$C$6:$C$1005,$C390,Con_ve!$Q$6:$Q$1005,Cad_cl!CH$5))</f>
        <v/>
      </c>
      <c r="CI390" s="125" t="str">
        <f>IF($C390="","",COUNTIFS(Con_ve!$C$6:$C$1005,$C390,Con_ve!$Q$6:$Q$1005,Cad_cl!CI$5))</f>
        <v/>
      </c>
      <c r="CJ390" s="125" t="str">
        <f>IF($C390="","",COUNTIFS(Con_ve!$C$6:$C$1005,$C390,Con_ve!$Q$6:$Q$1005,Cad_cl!CJ$5))</f>
        <v/>
      </c>
      <c r="CK390" s="125" t="str">
        <f>IF($C390="","",COUNTIFS(Con_ve!$C$6:$C$1005,$C390,Con_ve!$Q$6:$Q$1005,Cad_cl!CK$5))</f>
        <v/>
      </c>
      <c r="CL390" s="125" t="str">
        <f>IF($C390="","",COUNTIFS(Con_ve!$C$6:$C$1005,$C390,Con_ve!$Q$6:$Q$1005,Cad_cl!CL$5))</f>
        <v/>
      </c>
      <c r="CM390" s="125" t="str">
        <f>IF($C390="","",COUNTIFS(Con_ve!$C$6:$C$1005,$C390,Con_ve!$Q$6:$Q$1005,Cad_cl!CM$5))</f>
        <v/>
      </c>
      <c r="CN390" s="125" t="str">
        <f>IF($C390="","",COUNTIFS(Con_ve!$C$6:$C$1005,$C390,Con_ve!$Q$6:$Q$1005,Cad_cl!CN$5))</f>
        <v/>
      </c>
      <c r="CO390" s="125" t="str">
        <f>IF($C390="","",COUNTIFS(Con_ve!$C$6:$C$1005,$C390,Con_ve!$Q$6:$Q$1005,Cad_cl!CO$5))</f>
        <v/>
      </c>
      <c r="CP390" s="125" t="str">
        <f>IF($C390="","",COUNTIFS(Con_ve!$C$6:$C$1005,$C390,Con_ve!$Q$6:$Q$1005,Cad_cl!CP$5))</f>
        <v/>
      </c>
      <c r="CQ390" s="125" t="str">
        <f>IF($C390="","",COUNTIFS(Con_ve!$C$6:$C$1005,$C390,Con_ve!$Q$6:$Q$1005,Cad_cl!CQ$5))</f>
        <v/>
      </c>
      <c r="CR390" s="125">
        <f t="shared" si="17"/>
        <v>0</v>
      </c>
    </row>
    <row r="391" spans="3:96" ht="30" customHeight="1">
      <c r="C391" s="153"/>
      <c r="D391" s="153"/>
      <c r="E391" s="154"/>
      <c r="F391" s="153"/>
      <c r="G391" s="155"/>
      <c r="H391" s="153"/>
      <c r="I391" s="153"/>
      <c r="J391" s="132" t="s">
        <v>309</v>
      </c>
      <c r="K391" s="133" t="s">
        <v>309</v>
      </c>
      <c r="L391" s="153"/>
      <c r="M391" s="153"/>
      <c r="N391" s="153"/>
      <c r="O391" s="153"/>
      <c r="P391" s="153"/>
      <c r="Q391" s="153"/>
      <c r="AP391" s="134" t="str">
        <f>IF(ISERR(IF($C391="","",SUMIFS(Con_ve!$F$6:$F$1005,Con_ve!$C$6:$C$1005,$C391,Con_ve!$I$6:$I$1005,"Fechada",Con_ve!$Q$6:$Q$1005,Cad_cl!AP$5))),"",IF($C391="","",SUMIFS(Con_ve!$F$6:$F$1005,Con_ve!$C$6:$C$1005,$C391,Con_ve!$I$6:$I$1005,"Fechada",Con_ve!$Q$6:$Q$1005,Cad_cl!AP$5)))</f>
        <v/>
      </c>
      <c r="AQ391" s="134" t="str">
        <f>IF(ISERR(IF($C391="","",SUMIFS(Con_ve!$F$6:$F$1005,Con_ve!$C$6:$C$1005,$C391,Con_ve!$I$6:$I$1005,"Fechada",Con_ve!$Q$6:$Q$1005,Cad_cl!AQ$5))),"",IF($C391="","",SUMIFS(Con_ve!$F$6:$F$1005,Con_ve!$C$6:$C$1005,$C391,Con_ve!$I$6:$I$1005,"Fechada",Con_ve!$Q$6:$Q$1005,Cad_cl!AQ$5)))</f>
        <v/>
      </c>
      <c r="AR391" s="134" t="str">
        <f>IF(ISERR(IF($C391="","",SUMIFS(Con_ve!$F$6:$F$1005,Con_ve!$C$6:$C$1005,$C391,Con_ve!$I$6:$I$1005,"Fechada",Con_ve!$Q$6:$Q$1005,Cad_cl!AR$5))),"",IF($C391="","",SUMIFS(Con_ve!$F$6:$F$1005,Con_ve!$C$6:$C$1005,$C391,Con_ve!$I$6:$I$1005,"Fechada",Con_ve!$Q$6:$Q$1005,Cad_cl!AR$5)))</f>
        <v/>
      </c>
      <c r="AS391" s="134" t="str">
        <f>IF(ISERR(IF($C391="","",SUMIFS(Con_ve!$F$6:$F$1005,Con_ve!$C$6:$C$1005,$C391,Con_ve!$I$6:$I$1005,"Fechada",Con_ve!$Q$6:$Q$1005,Cad_cl!AS$5))),"",IF($C391="","",SUMIFS(Con_ve!$F$6:$F$1005,Con_ve!$C$6:$C$1005,$C391,Con_ve!$I$6:$I$1005,"Fechada",Con_ve!$Q$6:$Q$1005,Cad_cl!AS$5)))</f>
        <v/>
      </c>
      <c r="AT391" s="134" t="str">
        <f>IF(ISERR(IF($C391="","",SUMIFS(Con_ve!$F$6:$F$1005,Con_ve!$C$6:$C$1005,$C391,Con_ve!$I$6:$I$1005,"Fechada",Con_ve!$Q$6:$Q$1005,Cad_cl!AT$5))),"",IF($C391="","",SUMIFS(Con_ve!$F$6:$F$1005,Con_ve!$C$6:$C$1005,$C391,Con_ve!$I$6:$I$1005,"Fechada",Con_ve!$Q$6:$Q$1005,Cad_cl!AT$5)))</f>
        <v/>
      </c>
      <c r="AU391" s="134" t="str">
        <f>IF(ISERR(IF($C391="","",SUMIFS(Con_ve!$F$6:$F$1005,Con_ve!$C$6:$C$1005,$C391,Con_ve!$I$6:$I$1005,"Fechada",Con_ve!$Q$6:$Q$1005,Cad_cl!AU$5))),"",IF($C391="","",SUMIFS(Con_ve!$F$6:$F$1005,Con_ve!$C$6:$C$1005,$C391,Con_ve!$I$6:$I$1005,"Fechada",Con_ve!$Q$6:$Q$1005,Cad_cl!AU$5)))</f>
        <v/>
      </c>
      <c r="AV391" s="134" t="str">
        <f>IF(ISERR(IF($C391="","",SUMIFS(Con_ve!$F$6:$F$1005,Con_ve!$C$6:$C$1005,$C391,Con_ve!$I$6:$I$1005,"Fechada",Con_ve!$Q$6:$Q$1005,Cad_cl!AV$5))),"",IF($C391="","",SUMIFS(Con_ve!$F$6:$F$1005,Con_ve!$C$6:$C$1005,$C391,Con_ve!$I$6:$I$1005,"Fechada",Con_ve!$Q$6:$Q$1005,Cad_cl!AV$5)))</f>
        <v/>
      </c>
      <c r="AW391" s="134" t="str">
        <f>IF(ISERR(IF($C391="","",SUMIFS(Con_ve!$F$6:$F$1005,Con_ve!$C$6:$C$1005,$C391,Con_ve!$I$6:$I$1005,"Fechada",Con_ve!$Q$6:$Q$1005,Cad_cl!AW$5))),"",IF($C391="","",SUMIFS(Con_ve!$F$6:$F$1005,Con_ve!$C$6:$C$1005,$C391,Con_ve!$I$6:$I$1005,"Fechada",Con_ve!$Q$6:$Q$1005,Cad_cl!AW$5)))</f>
        <v/>
      </c>
      <c r="AX391" s="134" t="str">
        <f>IF(ISERR(IF($C391="","",SUMIFS(Con_ve!$F$6:$F$1005,Con_ve!$C$6:$C$1005,$C391,Con_ve!$I$6:$I$1005,"Fechada",Con_ve!$Q$6:$Q$1005,Cad_cl!AX$5))),"",IF($C391="","",SUMIFS(Con_ve!$F$6:$F$1005,Con_ve!$C$6:$C$1005,$C391,Con_ve!$I$6:$I$1005,"Fechada",Con_ve!$Q$6:$Q$1005,Cad_cl!AX$5)))</f>
        <v/>
      </c>
      <c r="AY391" s="134" t="str">
        <f>IF(ISERR(IF($C391="","",SUMIFS(Con_ve!$F$6:$F$1005,Con_ve!$C$6:$C$1005,$C391,Con_ve!$I$6:$I$1005,"Fechada",Con_ve!$Q$6:$Q$1005,Cad_cl!AY$5))),"",IF($C391="","",SUMIFS(Con_ve!$F$6:$F$1005,Con_ve!$C$6:$C$1005,$C391,Con_ve!$I$6:$I$1005,"Fechada",Con_ve!$Q$6:$Q$1005,Cad_cl!AY$5)))</f>
        <v/>
      </c>
      <c r="AZ391" s="134" t="str">
        <f>IF(ISERR(IF($C391="","",SUMIFS(Con_ve!$F$6:$F$1005,Con_ve!$C$6:$C$1005,$C391,Con_ve!$I$6:$I$1005,"Fechada",Con_ve!$Q$6:$Q$1005,Cad_cl!AZ$5))),"",IF($C391="","",SUMIFS(Con_ve!$F$6:$F$1005,Con_ve!$C$6:$C$1005,$C391,Con_ve!$I$6:$I$1005,"Fechada",Con_ve!$Q$6:$Q$1005,Cad_cl!AZ$5)))</f>
        <v/>
      </c>
      <c r="BA391" s="134" t="str">
        <f>IF(ISERR(IF($C391="","",SUMIFS(Con_ve!$F$6:$F$1005,Con_ve!$C$6:$C$1005,$C391,Con_ve!$I$6:$I$1005,"Fechada",Con_ve!$Q$6:$Q$1005,Cad_cl!BA$5))),"",IF($C391="","",SUMIFS(Con_ve!$F$6:$F$1005,Con_ve!$C$6:$C$1005,$C391,Con_ve!$I$6:$I$1005,"Fechada",Con_ve!$Q$6:$Q$1005,Cad_cl!BA$5)))</f>
        <v/>
      </c>
      <c r="BB391" s="134">
        <f t="shared" ref="BB391:BB454" si="18">SUM(AP391:BA391)</f>
        <v>0</v>
      </c>
      <c r="BD391" s="134" t="str">
        <f>IF(ISERR(IF($C391="","",SUMIFS(Con_ve!$F$6:$F$1005,Con_ve!$C$6:$C$1005,$C391,Con_ve!$I$6:$I$1005,"Em negociação",Con_ve!$Q$6:$Q$1005,Cad_cl!BD$5))),"",IF($C391="","",SUMIFS(Con_ve!$F$6:$F$1005,Con_ve!$C$6:$C$1005,$C391,Con_ve!$I$6:$I$1005,"Em negociação",Con_ve!$Q$6:$Q$1005,Cad_cl!BD$5)))</f>
        <v/>
      </c>
      <c r="BE391" s="134" t="str">
        <f>IF(ISERR(IF($C391="","",SUMIFS(Con_ve!$F$6:$F$1005,Con_ve!$C$6:$C$1005,$C391,Con_ve!$I$6:$I$1005,"Em negociação",Con_ve!$Q$6:$Q$1005,Cad_cl!BE$5))),"",IF($C391="","",SUMIFS(Con_ve!$F$6:$F$1005,Con_ve!$C$6:$C$1005,$C391,Con_ve!$I$6:$I$1005,"Em negociação",Con_ve!$Q$6:$Q$1005,Cad_cl!BE$5)))</f>
        <v/>
      </c>
      <c r="BF391" s="134" t="str">
        <f>IF(ISERR(IF($C391="","",SUMIFS(Con_ve!$F$6:$F$1005,Con_ve!$C$6:$C$1005,$C391,Con_ve!$I$6:$I$1005,"Em negociação",Con_ve!$Q$6:$Q$1005,Cad_cl!BF$5))),"",IF($C391="","",SUMIFS(Con_ve!$F$6:$F$1005,Con_ve!$C$6:$C$1005,$C391,Con_ve!$I$6:$I$1005,"Em negociação",Con_ve!$Q$6:$Q$1005,Cad_cl!BF$5)))</f>
        <v/>
      </c>
      <c r="BG391" s="134" t="str">
        <f>IF(ISERR(IF($C391="","",SUMIFS(Con_ve!$F$6:$F$1005,Con_ve!$C$6:$C$1005,$C391,Con_ve!$I$6:$I$1005,"Em negociação",Con_ve!$Q$6:$Q$1005,Cad_cl!BG$5))),"",IF($C391="","",SUMIFS(Con_ve!$F$6:$F$1005,Con_ve!$C$6:$C$1005,$C391,Con_ve!$I$6:$I$1005,"Em negociação",Con_ve!$Q$6:$Q$1005,Cad_cl!BG$5)))</f>
        <v/>
      </c>
      <c r="BH391" s="134" t="str">
        <f>IF(ISERR(IF($C391="","",SUMIFS(Con_ve!$F$6:$F$1005,Con_ve!$C$6:$C$1005,$C391,Con_ve!$I$6:$I$1005,"Em negociação",Con_ve!$Q$6:$Q$1005,Cad_cl!BH$5))),"",IF($C391="","",SUMIFS(Con_ve!$F$6:$F$1005,Con_ve!$C$6:$C$1005,$C391,Con_ve!$I$6:$I$1005,"Em negociação",Con_ve!$Q$6:$Q$1005,Cad_cl!BH$5)))</f>
        <v/>
      </c>
      <c r="BI391" s="134" t="str">
        <f>IF(ISERR(IF($C391="","",SUMIFS(Con_ve!$F$6:$F$1005,Con_ve!$C$6:$C$1005,$C391,Con_ve!$I$6:$I$1005,"Em negociação",Con_ve!$Q$6:$Q$1005,Cad_cl!BI$5))),"",IF($C391="","",SUMIFS(Con_ve!$F$6:$F$1005,Con_ve!$C$6:$C$1005,$C391,Con_ve!$I$6:$I$1005,"Em negociação",Con_ve!$Q$6:$Q$1005,Cad_cl!BI$5)))</f>
        <v/>
      </c>
      <c r="BJ391" s="134" t="str">
        <f>IF(ISERR(IF($C391="","",SUMIFS(Con_ve!$F$6:$F$1005,Con_ve!$C$6:$C$1005,$C391,Con_ve!$I$6:$I$1005,"Em negociação",Con_ve!$Q$6:$Q$1005,Cad_cl!BJ$5))),"",IF($C391="","",SUMIFS(Con_ve!$F$6:$F$1005,Con_ve!$C$6:$C$1005,$C391,Con_ve!$I$6:$I$1005,"Em negociação",Con_ve!$Q$6:$Q$1005,Cad_cl!BJ$5)))</f>
        <v/>
      </c>
      <c r="BK391" s="134" t="str">
        <f>IF(ISERR(IF($C391="","",SUMIFS(Con_ve!$F$6:$F$1005,Con_ve!$C$6:$C$1005,$C391,Con_ve!$I$6:$I$1005,"Em negociação",Con_ve!$Q$6:$Q$1005,Cad_cl!BK$5))),"",IF($C391="","",SUMIFS(Con_ve!$F$6:$F$1005,Con_ve!$C$6:$C$1005,$C391,Con_ve!$I$6:$I$1005,"Em negociação",Con_ve!$Q$6:$Q$1005,Cad_cl!BK$5)))</f>
        <v/>
      </c>
      <c r="BL391" s="134" t="str">
        <f>IF(ISERR(IF($C391="","",SUMIFS(Con_ve!$F$6:$F$1005,Con_ve!$C$6:$C$1005,$C391,Con_ve!$I$6:$I$1005,"Em negociação",Con_ve!$Q$6:$Q$1005,Cad_cl!BL$5))),"",IF($C391="","",SUMIFS(Con_ve!$F$6:$F$1005,Con_ve!$C$6:$C$1005,$C391,Con_ve!$I$6:$I$1005,"Em negociação",Con_ve!$Q$6:$Q$1005,Cad_cl!BL$5)))</f>
        <v/>
      </c>
      <c r="BM391" s="134" t="str">
        <f>IF(ISERR(IF($C391="","",SUMIFS(Con_ve!$F$6:$F$1005,Con_ve!$C$6:$C$1005,$C391,Con_ve!$I$6:$I$1005,"Em negociação",Con_ve!$Q$6:$Q$1005,Cad_cl!BM$5))),"",IF($C391="","",SUMIFS(Con_ve!$F$6:$F$1005,Con_ve!$C$6:$C$1005,$C391,Con_ve!$I$6:$I$1005,"Em negociação",Con_ve!$Q$6:$Q$1005,Cad_cl!BM$5)))</f>
        <v/>
      </c>
      <c r="BN391" s="134" t="str">
        <f>IF(ISERR(IF($C391="","",SUMIFS(Con_ve!$F$6:$F$1005,Con_ve!$C$6:$C$1005,$C391,Con_ve!$I$6:$I$1005,"Em negociação",Con_ve!$Q$6:$Q$1005,Cad_cl!BN$5))),"",IF($C391="","",SUMIFS(Con_ve!$F$6:$F$1005,Con_ve!$C$6:$C$1005,$C391,Con_ve!$I$6:$I$1005,"Em negociação",Con_ve!$Q$6:$Q$1005,Cad_cl!BN$5)))</f>
        <v/>
      </c>
      <c r="BO391" s="134" t="str">
        <f>IF(ISERR(IF($C391="","",SUMIFS(Con_ve!$F$6:$F$1005,Con_ve!$C$6:$C$1005,$C391,Con_ve!$I$6:$I$1005,"Em negociação",Con_ve!$Q$6:$Q$1005,Cad_cl!BO$5))),"",IF($C391="","",SUMIFS(Con_ve!$F$6:$F$1005,Con_ve!$C$6:$C$1005,$C391,Con_ve!$I$6:$I$1005,"Em negociação",Con_ve!$Q$6:$Q$1005,Cad_cl!BO$5)))</f>
        <v/>
      </c>
      <c r="BP391" s="134">
        <f t="shared" ref="BP391:BP454" si="19">SUM(BD391:BO391)</f>
        <v>0</v>
      </c>
      <c r="BR391" s="125" t="str">
        <f>IF(ISERR(IF(AND($I391=Re_lo!$E$5,BR$5=VLOOKUP(Re_lo!$H$5,Re_lo!$N$5:$O$16,2,0)),AP391,"")),"",IF(AND($I391=Re_lo!$E$5,BR$5=VLOOKUP(Re_lo!$H$5,Re_lo!$N$5:$O$16,2,0)),AP391,""))</f>
        <v/>
      </c>
      <c r="BS391" s="125" t="str">
        <f>IF(ISERR(IF(AND($I391=Re_lo!$E$5,BS$5=VLOOKUP(Re_lo!$H$5,Re_lo!$N$5:$O$16,2,0)),AQ391,"")),"",IF(AND($I391=Re_lo!$E$5,BS$5=VLOOKUP(Re_lo!$H$5,Re_lo!$N$5:$O$16,2,0)),AQ391,""))</f>
        <v/>
      </c>
      <c r="BT391" s="125" t="str">
        <f>IF(ISERR(IF(AND($I391=Re_lo!$E$5,BT$5=VLOOKUP(Re_lo!$H$5,Re_lo!$N$5:$O$16,2,0)),AR391,"")),"",IF(AND($I391=Re_lo!$E$5,BT$5=VLOOKUP(Re_lo!$H$5,Re_lo!$N$5:$O$16,2,0)),AR391,""))</f>
        <v/>
      </c>
      <c r="BU391" s="125" t="str">
        <f>IF(ISERR(IF(AND($I391=Re_lo!$E$5,BU$5=VLOOKUP(Re_lo!$H$5,Re_lo!$N$5:$O$16,2,0)),AS391,"")),"",IF(AND($I391=Re_lo!$E$5,BU$5=VLOOKUP(Re_lo!$H$5,Re_lo!$N$5:$O$16,2,0)),AS391,""))</f>
        <v/>
      </c>
      <c r="BV391" s="125" t="str">
        <f>IF(ISERR(IF(AND($I391=Re_lo!$E$5,BV$5=VLOOKUP(Re_lo!$H$5,Re_lo!$N$5:$O$16,2,0)),AT391,"")),"",IF(AND($I391=Re_lo!$E$5,BV$5=VLOOKUP(Re_lo!$H$5,Re_lo!$N$5:$O$16,2,0)),AT391,""))</f>
        <v/>
      </c>
      <c r="BW391" s="125" t="str">
        <f>IF(ISERR(IF(AND($I391=Re_lo!$E$5,BW$5=VLOOKUP(Re_lo!$H$5,Re_lo!$N$5:$O$16,2,0)),AU391,"")),"",IF(AND($I391=Re_lo!$E$5,BW$5=VLOOKUP(Re_lo!$H$5,Re_lo!$N$5:$O$16,2,0)),AU391,""))</f>
        <v/>
      </c>
      <c r="BX391" s="125" t="str">
        <f>IF(ISERR(IF(AND($I391=Re_lo!$E$5,BX$5=VLOOKUP(Re_lo!$H$5,Re_lo!$N$5:$O$16,2,0)),AV391,"")),"",IF(AND($I391=Re_lo!$E$5,BX$5=VLOOKUP(Re_lo!$H$5,Re_lo!$N$5:$O$16,2,0)),AV391,""))</f>
        <v/>
      </c>
      <c r="BY391" s="125" t="str">
        <f>IF(ISERR(IF(AND($I391=Re_lo!$E$5,BY$5=VLOOKUP(Re_lo!$H$5,Re_lo!$N$5:$O$16,2,0)),AW391,"")),"",IF(AND($I391=Re_lo!$E$5,BY$5=VLOOKUP(Re_lo!$H$5,Re_lo!$N$5:$O$16,2,0)),AW391,""))</f>
        <v/>
      </c>
      <c r="BZ391" s="125" t="str">
        <f>IF(ISERR(IF(AND($I391=Re_lo!$E$5,BZ$5=VLOOKUP(Re_lo!$H$5,Re_lo!$N$5:$O$16,2,0)),AX391,"")),"",IF(AND($I391=Re_lo!$E$5,BZ$5=VLOOKUP(Re_lo!$H$5,Re_lo!$N$5:$O$16,2,0)),AX391,""))</f>
        <v/>
      </c>
      <c r="CA391" s="125" t="str">
        <f>IF(ISERR(IF(AND($I391=Re_lo!$E$5,CA$5=VLOOKUP(Re_lo!$H$5,Re_lo!$N$5:$O$16,2,0)),AY391,"")),"",IF(AND($I391=Re_lo!$E$5,CA$5=VLOOKUP(Re_lo!$H$5,Re_lo!$N$5:$O$16,2,0)),AY391,""))</f>
        <v/>
      </c>
      <c r="CB391" s="125" t="str">
        <f>IF(ISERR(IF(AND($I391=Re_lo!$E$5,CB$5=VLOOKUP(Re_lo!$H$5,Re_lo!$N$5:$O$16,2,0)),AZ391,"")),"",IF(AND($I391=Re_lo!$E$5,CB$5=VLOOKUP(Re_lo!$H$5,Re_lo!$N$5:$O$16,2,0)),AZ391,""))</f>
        <v/>
      </c>
      <c r="CC391" s="125" t="str">
        <f>IF(ISERR(IF(AND($I391=Re_lo!$E$5,CC$5=VLOOKUP(Re_lo!$H$5,Re_lo!$N$5:$O$16,2,0)),BA391,"")),"",IF(AND($I391=Re_lo!$E$5,CC$5=VLOOKUP(Re_lo!$H$5,Re_lo!$N$5:$O$16,2,0)),BA391,""))</f>
        <v/>
      </c>
      <c r="CD391" s="125" t="str">
        <f>IF(ISERR(IF(AND($I391=Re_lo!$E$5,CD$5=VLOOKUP(Re_lo!$H$5,Re_lo!$N$5:$O$16,2,0)),BB391,"")),"",IF(AND($I391=Re_lo!$E$5,CD$5=VLOOKUP(Re_lo!$H$5,Re_lo!$N$5:$O$16,2,0)),BB391,""))</f>
        <v/>
      </c>
      <c r="CF391" s="125" t="str">
        <f>IF($C391="","",COUNTIFS(Con_ve!$C$6:$C$1005,$C391,Con_ve!$Q$6:$Q$1005,Cad_cl!CF$5))</f>
        <v/>
      </c>
      <c r="CG391" s="125" t="str">
        <f>IF($C391="","",COUNTIFS(Con_ve!$C$6:$C$1005,$C391,Con_ve!$Q$6:$Q$1005,Cad_cl!CG$5))</f>
        <v/>
      </c>
      <c r="CH391" s="125" t="str">
        <f>IF($C391="","",COUNTIFS(Con_ve!$C$6:$C$1005,$C391,Con_ve!$Q$6:$Q$1005,Cad_cl!CH$5))</f>
        <v/>
      </c>
      <c r="CI391" s="125" t="str">
        <f>IF($C391="","",COUNTIFS(Con_ve!$C$6:$C$1005,$C391,Con_ve!$Q$6:$Q$1005,Cad_cl!CI$5))</f>
        <v/>
      </c>
      <c r="CJ391" s="125" t="str">
        <f>IF($C391="","",COUNTIFS(Con_ve!$C$6:$C$1005,$C391,Con_ve!$Q$6:$Q$1005,Cad_cl!CJ$5))</f>
        <v/>
      </c>
      <c r="CK391" s="125" t="str">
        <f>IF($C391="","",COUNTIFS(Con_ve!$C$6:$C$1005,$C391,Con_ve!$Q$6:$Q$1005,Cad_cl!CK$5))</f>
        <v/>
      </c>
      <c r="CL391" s="125" t="str">
        <f>IF($C391="","",COUNTIFS(Con_ve!$C$6:$C$1005,$C391,Con_ve!$Q$6:$Q$1005,Cad_cl!CL$5))</f>
        <v/>
      </c>
      <c r="CM391" s="125" t="str">
        <f>IF($C391="","",COUNTIFS(Con_ve!$C$6:$C$1005,$C391,Con_ve!$Q$6:$Q$1005,Cad_cl!CM$5))</f>
        <v/>
      </c>
      <c r="CN391" s="125" t="str">
        <f>IF($C391="","",COUNTIFS(Con_ve!$C$6:$C$1005,$C391,Con_ve!$Q$6:$Q$1005,Cad_cl!CN$5))</f>
        <v/>
      </c>
      <c r="CO391" s="125" t="str">
        <f>IF($C391="","",COUNTIFS(Con_ve!$C$6:$C$1005,$C391,Con_ve!$Q$6:$Q$1005,Cad_cl!CO$5))</f>
        <v/>
      </c>
      <c r="CP391" s="125" t="str">
        <f>IF($C391="","",COUNTIFS(Con_ve!$C$6:$C$1005,$C391,Con_ve!$Q$6:$Q$1005,Cad_cl!CP$5))</f>
        <v/>
      </c>
      <c r="CQ391" s="125" t="str">
        <f>IF($C391="","",COUNTIFS(Con_ve!$C$6:$C$1005,$C391,Con_ve!$Q$6:$Q$1005,Cad_cl!CQ$5))</f>
        <v/>
      </c>
      <c r="CR391" s="125">
        <f t="shared" ref="CR391:CR454" si="20">SUM(CF391:CQ391)</f>
        <v>0</v>
      </c>
    </row>
    <row r="392" spans="3:96" ht="30" customHeight="1">
      <c r="C392" s="153"/>
      <c r="D392" s="153"/>
      <c r="E392" s="154"/>
      <c r="F392" s="153"/>
      <c r="G392" s="155"/>
      <c r="H392" s="153"/>
      <c r="I392" s="153"/>
      <c r="J392" s="132" t="s">
        <v>309</v>
      </c>
      <c r="K392" s="133" t="s">
        <v>309</v>
      </c>
      <c r="L392" s="153"/>
      <c r="M392" s="153"/>
      <c r="N392" s="153"/>
      <c r="O392" s="153"/>
      <c r="P392" s="153"/>
      <c r="Q392" s="153"/>
      <c r="AP392" s="134" t="str">
        <f>IF(ISERR(IF($C392="","",SUMIFS(Con_ve!$F$6:$F$1005,Con_ve!$C$6:$C$1005,$C392,Con_ve!$I$6:$I$1005,"Fechada",Con_ve!$Q$6:$Q$1005,Cad_cl!AP$5))),"",IF($C392="","",SUMIFS(Con_ve!$F$6:$F$1005,Con_ve!$C$6:$C$1005,$C392,Con_ve!$I$6:$I$1005,"Fechada",Con_ve!$Q$6:$Q$1005,Cad_cl!AP$5)))</f>
        <v/>
      </c>
      <c r="AQ392" s="134" t="str">
        <f>IF(ISERR(IF($C392="","",SUMIFS(Con_ve!$F$6:$F$1005,Con_ve!$C$6:$C$1005,$C392,Con_ve!$I$6:$I$1005,"Fechada",Con_ve!$Q$6:$Q$1005,Cad_cl!AQ$5))),"",IF($C392="","",SUMIFS(Con_ve!$F$6:$F$1005,Con_ve!$C$6:$C$1005,$C392,Con_ve!$I$6:$I$1005,"Fechada",Con_ve!$Q$6:$Q$1005,Cad_cl!AQ$5)))</f>
        <v/>
      </c>
      <c r="AR392" s="134" t="str">
        <f>IF(ISERR(IF($C392="","",SUMIFS(Con_ve!$F$6:$F$1005,Con_ve!$C$6:$C$1005,$C392,Con_ve!$I$6:$I$1005,"Fechada",Con_ve!$Q$6:$Q$1005,Cad_cl!AR$5))),"",IF($C392="","",SUMIFS(Con_ve!$F$6:$F$1005,Con_ve!$C$6:$C$1005,$C392,Con_ve!$I$6:$I$1005,"Fechada",Con_ve!$Q$6:$Q$1005,Cad_cl!AR$5)))</f>
        <v/>
      </c>
      <c r="AS392" s="134" t="str">
        <f>IF(ISERR(IF($C392="","",SUMIFS(Con_ve!$F$6:$F$1005,Con_ve!$C$6:$C$1005,$C392,Con_ve!$I$6:$I$1005,"Fechada",Con_ve!$Q$6:$Q$1005,Cad_cl!AS$5))),"",IF($C392="","",SUMIFS(Con_ve!$F$6:$F$1005,Con_ve!$C$6:$C$1005,$C392,Con_ve!$I$6:$I$1005,"Fechada",Con_ve!$Q$6:$Q$1005,Cad_cl!AS$5)))</f>
        <v/>
      </c>
      <c r="AT392" s="134" t="str">
        <f>IF(ISERR(IF($C392="","",SUMIFS(Con_ve!$F$6:$F$1005,Con_ve!$C$6:$C$1005,$C392,Con_ve!$I$6:$I$1005,"Fechada",Con_ve!$Q$6:$Q$1005,Cad_cl!AT$5))),"",IF($C392="","",SUMIFS(Con_ve!$F$6:$F$1005,Con_ve!$C$6:$C$1005,$C392,Con_ve!$I$6:$I$1005,"Fechada",Con_ve!$Q$6:$Q$1005,Cad_cl!AT$5)))</f>
        <v/>
      </c>
      <c r="AU392" s="134" t="str">
        <f>IF(ISERR(IF($C392="","",SUMIFS(Con_ve!$F$6:$F$1005,Con_ve!$C$6:$C$1005,$C392,Con_ve!$I$6:$I$1005,"Fechada",Con_ve!$Q$6:$Q$1005,Cad_cl!AU$5))),"",IF($C392="","",SUMIFS(Con_ve!$F$6:$F$1005,Con_ve!$C$6:$C$1005,$C392,Con_ve!$I$6:$I$1005,"Fechada",Con_ve!$Q$6:$Q$1005,Cad_cl!AU$5)))</f>
        <v/>
      </c>
      <c r="AV392" s="134" t="str">
        <f>IF(ISERR(IF($C392="","",SUMIFS(Con_ve!$F$6:$F$1005,Con_ve!$C$6:$C$1005,$C392,Con_ve!$I$6:$I$1005,"Fechada",Con_ve!$Q$6:$Q$1005,Cad_cl!AV$5))),"",IF($C392="","",SUMIFS(Con_ve!$F$6:$F$1005,Con_ve!$C$6:$C$1005,$C392,Con_ve!$I$6:$I$1005,"Fechada",Con_ve!$Q$6:$Q$1005,Cad_cl!AV$5)))</f>
        <v/>
      </c>
      <c r="AW392" s="134" t="str">
        <f>IF(ISERR(IF($C392="","",SUMIFS(Con_ve!$F$6:$F$1005,Con_ve!$C$6:$C$1005,$C392,Con_ve!$I$6:$I$1005,"Fechada",Con_ve!$Q$6:$Q$1005,Cad_cl!AW$5))),"",IF($C392="","",SUMIFS(Con_ve!$F$6:$F$1005,Con_ve!$C$6:$C$1005,$C392,Con_ve!$I$6:$I$1005,"Fechada",Con_ve!$Q$6:$Q$1005,Cad_cl!AW$5)))</f>
        <v/>
      </c>
      <c r="AX392" s="134" t="str">
        <f>IF(ISERR(IF($C392="","",SUMIFS(Con_ve!$F$6:$F$1005,Con_ve!$C$6:$C$1005,$C392,Con_ve!$I$6:$I$1005,"Fechada",Con_ve!$Q$6:$Q$1005,Cad_cl!AX$5))),"",IF($C392="","",SUMIFS(Con_ve!$F$6:$F$1005,Con_ve!$C$6:$C$1005,$C392,Con_ve!$I$6:$I$1005,"Fechada",Con_ve!$Q$6:$Q$1005,Cad_cl!AX$5)))</f>
        <v/>
      </c>
      <c r="AY392" s="134" t="str">
        <f>IF(ISERR(IF($C392="","",SUMIFS(Con_ve!$F$6:$F$1005,Con_ve!$C$6:$C$1005,$C392,Con_ve!$I$6:$I$1005,"Fechada",Con_ve!$Q$6:$Q$1005,Cad_cl!AY$5))),"",IF($C392="","",SUMIFS(Con_ve!$F$6:$F$1005,Con_ve!$C$6:$C$1005,$C392,Con_ve!$I$6:$I$1005,"Fechada",Con_ve!$Q$6:$Q$1005,Cad_cl!AY$5)))</f>
        <v/>
      </c>
      <c r="AZ392" s="134" t="str">
        <f>IF(ISERR(IF($C392="","",SUMIFS(Con_ve!$F$6:$F$1005,Con_ve!$C$6:$C$1005,$C392,Con_ve!$I$6:$I$1005,"Fechada",Con_ve!$Q$6:$Q$1005,Cad_cl!AZ$5))),"",IF($C392="","",SUMIFS(Con_ve!$F$6:$F$1005,Con_ve!$C$6:$C$1005,$C392,Con_ve!$I$6:$I$1005,"Fechada",Con_ve!$Q$6:$Q$1005,Cad_cl!AZ$5)))</f>
        <v/>
      </c>
      <c r="BA392" s="134" t="str">
        <f>IF(ISERR(IF($C392="","",SUMIFS(Con_ve!$F$6:$F$1005,Con_ve!$C$6:$C$1005,$C392,Con_ve!$I$6:$I$1005,"Fechada",Con_ve!$Q$6:$Q$1005,Cad_cl!BA$5))),"",IF($C392="","",SUMIFS(Con_ve!$F$6:$F$1005,Con_ve!$C$6:$C$1005,$C392,Con_ve!$I$6:$I$1005,"Fechada",Con_ve!$Q$6:$Q$1005,Cad_cl!BA$5)))</f>
        <v/>
      </c>
      <c r="BB392" s="134">
        <f t="shared" si="18"/>
        <v>0</v>
      </c>
      <c r="BD392" s="134" t="str">
        <f>IF(ISERR(IF($C392="","",SUMIFS(Con_ve!$F$6:$F$1005,Con_ve!$C$6:$C$1005,$C392,Con_ve!$I$6:$I$1005,"Em negociação",Con_ve!$Q$6:$Q$1005,Cad_cl!BD$5))),"",IF($C392="","",SUMIFS(Con_ve!$F$6:$F$1005,Con_ve!$C$6:$C$1005,$C392,Con_ve!$I$6:$I$1005,"Em negociação",Con_ve!$Q$6:$Q$1005,Cad_cl!BD$5)))</f>
        <v/>
      </c>
      <c r="BE392" s="134" t="str">
        <f>IF(ISERR(IF($C392="","",SUMIFS(Con_ve!$F$6:$F$1005,Con_ve!$C$6:$C$1005,$C392,Con_ve!$I$6:$I$1005,"Em negociação",Con_ve!$Q$6:$Q$1005,Cad_cl!BE$5))),"",IF($C392="","",SUMIFS(Con_ve!$F$6:$F$1005,Con_ve!$C$6:$C$1005,$C392,Con_ve!$I$6:$I$1005,"Em negociação",Con_ve!$Q$6:$Q$1005,Cad_cl!BE$5)))</f>
        <v/>
      </c>
      <c r="BF392" s="134" t="str">
        <f>IF(ISERR(IF($C392="","",SUMIFS(Con_ve!$F$6:$F$1005,Con_ve!$C$6:$C$1005,$C392,Con_ve!$I$6:$I$1005,"Em negociação",Con_ve!$Q$6:$Q$1005,Cad_cl!BF$5))),"",IF($C392="","",SUMIFS(Con_ve!$F$6:$F$1005,Con_ve!$C$6:$C$1005,$C392,Con_ve!$I$6:$I$1005,"Em negociação",Con_ve!$Q$6:$Q$1005,Cad_cl!BF$5)))</f>
        <v/>
      </c>
      <c r="BG392" s="134" t="str">
        <f>IF(ISERR(IF($C392="","",SUMIFS(Con_ve!$F$6:$F$1005,Con_ve!$C$6:$C$1005,$C392,Con_ve!$I$6:$I$1005,"Em negociação",Con_ve!$Q$6:$Q$1005,Cad_cl!BG$5))),"",IF($C392="","",SUMIFS(Con_ve!$F$6:$F$1005,Con_ve!$C$6:$C$1005,$C392,Con_ve!$I$6:$I$1005,"Em negociação",Con_ve!$Q$6:$Q$1005,Cad_cl!BG$5)))</f>
        <v/>
      </c>
      <c r="BH392" s="134" t="str">
        <f>IF(ISERR(IF($C392="","",SUMIFS(Con_ve!$F$6:$F$1005,Con_ve!$C$6:$C$1005,$C392,Con_ve!$I$6:$I$1005,"Em negociação",Con_ve!$Q$6:$Q$1005,Cad_cl!BH$5))),"",IF($C392="","",SUMIFS(Con_ve!$F$6:$F$1005,Con_ve!$C$6:$C$1005,$C392,Con_ve!$I$6:$I$1005,"Em negociação",Con_ve!$Q$6:$Q$1005,Cad_cl!BH$5)))</f>
        <v/>
      </c>
      <c r="BI392" s="134" t="str">
        <f>IF(ISERR(IF($C392="","",SUMIFS(Con_ve!$F$6:$F$1005,Con_ve!$C$6:$C$1005,$C392,Con_ve!$I$6:$I$1005,"Em negociação",Con_ve!$Q$6:$Q$1005,Cad_cl!BI$5))),"",IF($C392="","",SUMIFS(Con_ve!$F$6:$F$1005,Con_ve!$C$6:$C$1005,$C392,Con_ve!$I$6:$I$1005,"Em negociação",Con_ve!$Q$6:$Q$1005,Cad_cl!BI$5)))</f>
        <v/>
      </c>
      <c r="BJ392" s="134" t="str">
        <f>IF(ISERR(IF($C392="","",SUMIFS(Con_ve!$F$6:$F$1005,Con_ve!$C$6:$C$1005,$C392,Con_ve!$I$6:$I$1005,"Em negociação",Con_ve!$Q$6:$Q$1005,Cad_cl!BJ$5))),"",IF($C392="","",SUMIFS(Con_ve!$F$6:$F$1005,Con_ve!$C$6:$C$1005,$C392,Con_ve!$I$6:$I$1005,"Em negociação",Con_ve!$Q$6:$Q$1005,Cad_cl!BJ$5)))</f>
        <v/>
      </c>
      <c r="BK392" s="134" t="str">
        <f>IF(ISERR(IF($C392="","",SUMIFS(Con_ve!$F$6:$F$1005,Con_ve!$C$6:$C$1005,$C392,Con_ve!$I$6:$I$1005,"Em negociação",Con_ve!$Q$6:$Q$1005,Cad_cl!BK$5))),"",IF($C392="","",SUMIFS(Con_ve!$F$6:$F$1005,Con_ve!$C$6:$C$1005,$C392,Con_ve!$I$6:$I$1005,"Em negociação",Con_ve!$Q$6:$Q$1005,Cad_cl!BK$5)))</f>
        <v/>
      </c>
      <c r="BL392" s="134" t="str">
        <f>IF(ISERR(IF($C392="","",SUMIFS(Con_ve!$F$6:$F$1005,Con_ve!$C$6:$C$1005,$C392,Con_ve!$I$6:$I$1005,"Em negociação",Con_ve!$Q$6:$Q$1005,Cad_cl!BL$5))),"",IF($C392="","",SUMIFS(Con_ve!$F$6:$F$1005,Con_ve!$C$6:$C$1005,$C392,Con_ve!$I$6:$I$1005,"Em negociação",Con_ve!$Q$6:$Q$1005,Cad_cl!BL$5)))</f>
        <v/>
      </c>
      <c r="BM392" s="134" t="str">
        <f>IF(ISERR(IF($C392="","",SUMIFS(Con_ve!$F$6:$F$1005,Con_ve!$C$6:$C$1005,$C392,Con_ve!$I$6:$I$1005,"Em negociação",Con_ve!$Q$6:$Q$1005,Cad_cl!BM$5))),"",IF($C392="","",SUMIFS(Con_ve!$F$6:$F$1005,Con_ve!$C$6:$C$1005,$C392,Con_ve!$I$6:$I$1005,"Em negociação",Con_ve!$Q$6:$Q$1005,Cad_cl!BM$5)))</f>
        <v/>
      </c>
      <c r="BN392" s="134" t="str">
        <f>IF(ISERR(IF($C392="","",SUMIFS(Con_ve!$F$6:$F$1005,Con_ve!$C$6:$C$1005,$C392,Con_ve!$I$6:$I$1005,"Em negociação",Con_ve!$Q$6:$Q$1005,Cad_cl!BN$5))),"",IF($C392="","",SUMIFS(Con_ve!$F$6:$F$1005,Con_ve!$C$6:$C$1005,$C392,Con_ve!$I$6:$I$1005,"Em negociação",Con_ve!$Q$6:$Q$1005,Cad_cl!BN$5)))</f>
        <v/>
      </c>
      <c r="BO392" s="134" t="str">
        <f>IF(ISERR(IF($C392="","",SUMIFS(Con_ve!$F$6:$F$1005,Con_ve!$C$6:$C$1005,$C392,Con_ve!$I$6:$I$1005,"Em negociação",Con_ve!$Q$6:$Q$1005,Cad_cl!BO$5))),"",IF($C392="","",SUMIFS(Con_ve!$F$6:$F$1005,Con_ve!$C$6:$C$1005,$C392,Con_ve!$I$6:$I$1005,"Em negociação",Con_ve!$Q$6:$Q$1005,Cad_cl!BO$5)))</f>
        <v/>
      </c>
      <c r="BP392" s="134">
        <f t="shared" si="19"/>
        <v>0</v>
      </c>
      <c r="BR392" s="125" t="str">
        <f>IF(ISERR(IF(AND($I392=Re_lo!$E$5,BR$5=VLOOKUP(Re_lo!$H$5,Re_lo!$N$5:$O$16,2,0)),AP392,"")),"",IF(AND($I392=Re_lo!$E$5,BR$5=VLOOKUP(Re_lo!$H$5,Re_lo!$N$5:$O$16,2,0)),AP392,""))</f>
        <v/>
      </c>
      <c r="BS392" s="125" t="str">
        <f>IF(ISERR(IF(AND($I392=Re_lo!$E$5,BS$5=VLOOKUP(Re_lo!$H$5,Re_lo!$N$5:$O$16,2,0)),AQ392,"")),"",IF(AND($I392=Re_lo!$E$5,BS$5=VLOOKUP(Re_lo!$H$5,Re_lo!$N$5:$O$16,2,0)),AQ392,""))</f>
        <v/>
      </c>
      <c r="BT392" s="125" t="str">
        <f>IF(ISERR(IF(AND($I392=Re_lo!$E$5,BT$5=VLOOKUP(Re_lo!$H$5,Re_lo!$N$5:$O$16,2,0)),AR392,"")),"",IF(AND($I392=Re_lo!$E$5,BT$5=VLOOKUP(Re_lo!$H$5,Re_lo!$N$5:$O$16,2,0)),AR392,""))</f>
        <v/>
      </c>
      <c r="BU392" s="125" t="str">
        <f>IF(ISERR(IF(AND($I392=Re_lo!$E$5,BU$5=VLOOKUP(Re_lo!$H$5,Re_lo!$N$5:$O$16,2,0)),AS392,"")),"",IF(AND($I392=Re_lo!$E$5,BU$5=VLOOKUP(Re_lo!$H$5,Re_lo!$N$5:$O$16,2,0)),AS392,""))</f>
        <v/>
      </c>
      <c r="BV392" s="125" t="str">
        <f>IF(ISERR(IF(AND($I392=Re_lo!$E$5,BV$5=VLOOKUP(Re_lo!$H$5,Re_lo!$N$5:$O$16,2,0)),AT392,"")),"",IF(AND($I392=Re_lo!$E$5,BV$5=VLOOKUP(Re_lo!$H$5,Re_lo!$N$5:$O$16,2,0)),AT392,""))</f>
        <v/>
      </c>
      <c r="BW392" s="125" t="str">
        <f>IF(ISERR(IF(AND($I392=Re_lo!$E$5,BW$5=VLOOKUP(Re_lo!$H$5,Re_lo!$N$5:$O$16,2,0)),AU392,"")),"",IF(AND($I392=Re_lo!$E$5,BW$5=VLOOKUP(Re_lo!$H$5,Re_lo!$N$5:$O$16,2,0)),AU392,""))</f>
        <v/>
      </c>
      <c r="BX392" s="125" t="str">
        <f>IF(ISERR(IF(AND($I392=Re_lo!$E$5,BX$5=VLOOKUP(Re_lo!$H$5,Re_lo!$N$5:$O$16,2,0)),AV392,"")),"",IF(AND($I392=Re_lo!$E$5,BX$5=VLOOKUP(Re_lo!$H$5,Re_lo!$N$5:$O$16,2,0)),AV392,""))</f>
        <v/>
      </c>
      <c r="BY392" s="125" t="str">
        <f>IF(ISERR(IF(AND($I392=Re_lo!$E$5,BY$5=VLOOKUP(Re_lo!$H$5,Re_lo!$N$5:$O$16,2,0)),AW392,"")),"",IF(AND($I392=Re_lo!$E$5,BY$5=VLOOKUP(Re_lo!$H$5,Re_lo!$N$5:$O$16,2,0)),AW392,""))</f>
        <v/>
      </c>
      <c r="BZ392" s="125" t="str">
        <f>IF(ISERR(IF(AND($I392=Re_lo!$E$5,BZ$5=VLOOKUP(Re_lo!$H$5,Re_lo!$N$5:$O$16,2,0)),AX392,"")),"",IF(AND($I392=Re_lo!$E$5,BZ$5=VLOOKUP(Re_lo!$H$5,Re_lo!$N$5:$O$16,2,0)),AX392,""))</f>
        <v/>
      </c>
      <c r="CA392" s="125" t="str">
        <f>IF(ISERR(IF(AND($I392=Re_lo!$E$5,CA$5=VLOOKUP(Re_lo!$H$5,Re_lo!$N$5:$O$16,2,0)),AY392,"")),"",IF(AND($I392=Re_lo!$E$5,CA$5=VLOOKUP(Re_lo!$H$5,Re_lo!$N$5:$O$16,2,0)),AY392,""))</f>
        <v/>
      </c>
      <c r="CB392" s="125" t="str">
        <f>IF(ISERR(IF(AND($I392=Re_lo!$E$5,CB$5=VLOOKUP(Re_lo!$H$5,Re_lo!$N$5:$O$16,2,0)),AZ392,"")),"",IF(AND($I392=Re_lo!$E$5,CB$5=VLOOKUP(Re_lo!$H$5,Re_lo!$N$5:$O$16,2,0)),AZ392,""))</f>
        <v/>
      </c>
      <c r="CC392" s="125" t="str">
        <f>IF(ISERR(IF(AND($I392=Re_lo!$E$5,CC$5=VLOOKUP(Re_lo!$H$5,Re_lo!$N$5:$O$16,2,0)),BA392,"")),"",IF(AND($I392=Re_lo!$E$5,CC$5=VLOOKUP(Re_lo!$H$5,Re_lo!$N$5:$O$16,2,0)),BA392,""))</f>
        <v/>
      </c>
      <c r="CD392" s="125" t="str">
        <f>IF(ISERR(IF(AND($I392=Re_lo!$E$5,CD$5=VLOOKUP(Re_lo!$H$5,Re_lo!$N$5:$O$16,2,0)),BB392,"")),"",IF(AND($I392=Re_lo!$E$5,CD$5=VLOOKUP(Re_lo!$H$5,Re_lo!$N$5:$O$16,2,0)),BB392,""))</f>
        <v/>
      </c>
      <c r="CF392" s="125" t="str">
        <f>IF($C392="","",COUNTIFS(Con_ve!$C$6:$C$1005,$C392,Con_ve!$Q$6:$Q$1005,Cad_cl!CF$5))</f>
        <v/>
      </c>
      <c r="CG392" s="125" t="str">
        <f>IF($C392="","",COUNTIFS(Con_ve!$C$6:$C$1005,$C392,Con_ve!$Q$6:$Q$1005,Cad_cl!CG$5))</f>
        <v/>
      </c>
      <c r="CH392" s="125" t="str">
        <f>IF($C392="","",COUNTIFS(Con_ve!$C$6:$C$1005,$C392,Con_ve!$Q$6:$Q$1005,Cad_cl!CH$5))</f>
        <v/>
      </c>
      <c r="CI392" s="125" t="str">
        <f>IF($C392="","",COUNTIFS(Con_ve!$C$6:$C$1005,$C392,Con_ve!$Q$6:$Q$1005,Cad_cl!CI$5))</f>
        <v/>
      </c>
      <c r="CJ392" s="125" t="str">
        <f>IF($C392="","",COUNTIFS(Con_ve!$C$6:$C$1005,$C392,Con_ve!$Q$6:$Q$1005,Cad_cl!CJ$5))</f>
        <v/>
      </c>
      <c r="CK392" s="125" t="str">
        <f>IF($C392="","",COUNTIFS(Con_ve!$C$6:$C$1005,$C392,Con_ve!$Q$6:$Q$1005,Cad_cl!CK$5))</f>
        <v/>
      </c>
      <c r="CL392" s="125" t="str">
        <f>IF($C392="","",COUNTIFS(Con_ve!$C$6:$C$1005,$C392,Con_ve!$Q$6:$Q$1005,Cad_cl!CL$5))</f>
        <v/>
      </c>
      <c r="CM392" s="125" t="str">
        <f>IF($C392="","",COUNTIFS(Con_ve!$C$6:$C$1005,$C392,Con_ve!$Q$6:$Q$1005,Cad_cl!CM$5))</f>
        <v/>
      </c>
      <c r="CN392" s="125" t="str">
        <f>IF($C392="","",COUNTIFS(Con_ve!$C$6:$C$1005,$C392,Con_ve!$Q$6:$Q$1005,Cad_cl!CN$5))</f>
        <v/>
      </c>
      <c r="CO392" s="125" t="str">
        <f>IF($C392="","",COUNTIFS(Con_ve!$C$6:$C$1005,$C392,Con_ve!$Q$6:$Q$1005,Cad_cl!CO$5))</f>
        <v/>
      </c>
      <c r="CP392" s="125" t="str">
        <f>IF($C392="","",COUNTIFS(Con_ve!$C$6:$C$1005,$C392,Con_ve!$Q$6:$Q$1005,Cad_cl!CP$5))</f>
        <v/>
      </c>
      <c r="CQ392" s="125" t="str">
        <f>IF($C392="","",COUNTIFS(Con_ve!$C$6:$C$1005,$C392,Con_ve!$Q$6:$Q$1005,Cad_cl!CQ$5))</f>
        <v/>
      </c>
      <c r="CR392" s="125">
        <f t="shared" si="20"/>
        <v>0</v>
      </c>
    </row>
    <row r="393" spans="3:96" ht="30" customHeight="1">
      <c r="C393" s="153"/>
      <c r="D393" s="153"/>
      <c r="E393" s="154"/>
      <c r="F393" s="153"/>
      <c r="G393" s="155"/>
      <c r="H393" s="153"/>
      <c r="I393" s="153"/>
      <c r="J393" s="132" t="s">
        <v>309</v>
      </c>
      <c r="K393" s="133" t="s">
        <v>309</v>
      </c>
      <c r="L393" s="153"/>
      <c r="M393" s="153"/>
      <c r="N393" s="153"/>
      <c r="O393" s="153"/>
      <c r="P393" s="153"/>
      <c r="Q393" s="153"/>
      <c r="AP393" s="134" t="str">
        <f>IF(ISERR(IF($C393="","",SUMIFS(Con_ve!$F$6:$F$1005,Con_ve!$C$6:$C$1005,$C393,Con_ve!$I$6:$I$1005,"Fechada",Con_ve!$Q$6:$Q$1005,Cad_cl!AP$5))),"",IF($C393="","",SUMIFS(Con_ve!$F$6:$F$1005,Con_ve!$C$6:$C$1005,$C393,Con_ve!$I$6:$I$1005,"Fechada",Con_ve!$Q$6:$Q$1005,Cad_cl!AP$5)))</f>
        <v/>
      </c>
      <c r="AQ393" s="134" t="str">
        <f>IF(ISERR(IF($C393="","",SUMIFS(Con_ve!$F$6:$F$1005,Con_ve!$C$6:$C$1005,$C393,Con_ve!$I$6:$I$1005,"Fechada",Con_ve!$Q$6:$Q$1005,Cad_cl!AQ$5))),"",IF($C393="","",SUMIFS(Con_ve!$F$6:$F$1005,Con_ve!$C$6:$C$1005,$C393,Con_ve!$I$6:$I$1005,"Fechada",Con_ve!$Q$6:$Q$1005,Cad_cl!AQ$5)))</f>
        <v/>
      </c>
      <c r="AR393" s="134" t="str">
        <f>IF(ISERR(IF($C393="","",SUMIFS(Con_ve!$F$6:$F$1005,Con_ve!$C$6:$C$1005,$C393,Con_ve!$I$6:$I$1005,"Fechada",Con_ve!$Q$6:$Q$1005,Cad_cl!AR$5))),"",IF($C393="","",SUMIFS(Con_ve!$F$6:$F$1005,Con_ve!$C$6:$C$1005,$C393,Con_ve!$I$6:$I$1005,"Fechada",Con_ve!$Q$6:$Q$1005,Cad_cl!AR$5)))</f>
        <v/>
      </c>
      <c r="AS393" s="134" t="str">
        <f>IF(ISERR(IF($C393="","",SUMIFS(Con_ve!$F$6:$F$1005,Con_ve!$C$6:$C$1005,$C393,Con_ve!$I$6:$I$1005,"Fechada",Con_ve!$Q$6:$Q$1005,Cad_cl!AS$5))),"",IF($C393="","",SUMIFS(Con_ve!$F$6:$F$1005,Con_ve!$C$6:$C$1005,$C393,Con_ve!$I$6:$I$1005,"Fechada",Con_ve!$Q$6:$Q$1005,Cad_cl!AS$5)))</f>
        <v/>
      </c>
      <c r="AT393" s="134" t="str">
        <f>IF(ISERR(IF($C393="","",SUMIFS(Con_ve!$F$6:$F$1005,Con_ve!$C$6:$C$1005,$C393,Con_ve!$I$6:$I$1005,"Fechada",Con_ve!$Q$6:$Q$1005,Cad_cl!AT$5))),"",IF($C393="","",SUMIFS(Con_ve!$F$6:$F$1005,Con_ve!$C$6:$C$1005,$C393,Con_ve!$I$6:$I$1005,"Fechada",Con_ve!$Q$6:$Q$1005,Cad_cl!AT$5)))</f>
        <v/>
      </c>
      <c r="AU393" s="134" t="str">
        <f>IF(ISERR(IF($C393="","",SUMIFS(Con_ve!$F$6:$F$1005,Con_ve!$C$6:$C$1005,$C393,Con_ve!$I$6:$I$1005,"Fechada",Con_ve!$Q$6:$Q$1005,Cad_cl!AU$5))),"",IF($C393="","",SUMIFS(Con_ve!$F$6:$F$1005,Con_ve!$C$6:$C$1005,$C393,Con_ve!$I$6:$I$1005,"Fechada",Con_ve!$Q$6:$Q$1005,Cad_cl!AU$5)))</f>
        <v/>
      </c>
      <c r="AV393" s="134" t="str">
        <f>IF(ISERR(IF($C393="","",SUMIFS(Con_ve!$F$6:$F$1005,Con_ve!$C$6:$C$1005,$C393,Con_ve!$I$6:$I$1005,"Fechada",Con_ve!$Q$6:$Q$1005,Cad_cl!AV$5))),"",IF($C393="","",SUMIFS(Con_ve!$F$6:$F$1005,Con_ve!$C$6:$C$1005,$C393,Con_ve!$I$6:$I$1005,"Fechada",Con_ve!$Q$6:$Q$1005,Cad_cl!AV$5)))</f>
        <v/>
      </c>
      <c r="AW393" s="134" t="str">
        <f>IF(ISERR(IF($C393="","",SUMIFS(Con_ve!$F$6:$F$1005,Con_ve!$C$6:$C$1005,$C393,Con_ve!$I$6:$I$1005,"Fechada",Con_ve!$Q$6:$Q$1005,Cad_cl!AW$5))),"",IF($C393="","",SUMIFS(Con_ve!$F$6:$F$1005,Con_ve!$C$6:$C$1005,$C393,Con_ve!$I$6:$I$1005,"Fechada",Con_ve!$Q$6:$Q$1005,Cad_cl!AW$5)))</f>
        <v/>
      </c>
      <c r="AX393" s="134" t="str">
        <f>IF(ISERR(IF($C393="","",SUMIFS(Con_ve!$F$6:$F$1005,Con_ve!$C$6:$C$1005,$C393,Con_ve!$I$6:$I$1005,"Fechada",Con_ve!$Q$6:$Q$1005,Cad_cl!AX$5))),"",IF($C393="","",SUMIFS(Con_ve!$F$6:$F$1005,Con_ve!$C$6:$C$1005,$C393,Con_ve!$I$6:$I$1005,"Fechada",Con_ve!$Q$6:$Q$1005,Cad_cl!AX$5)))</f>
        <v/>
      </c>
      <c r="AY393" s="134" t="str">
        <f>IF(ISERR(IF($C393="","",SUMIFS(Con_ve!$F$6:$F$1005,Con_ve!$C$6:$C$1005,$C393,Con_ve!$I$6:$I$1005,"Fechada",Con_ve!$Q$6:$Q$1005,Cad_cl!AY$5))),"",IF($C393="","",SUMIFS(Con_ve!$F$6:$F$1005,Con_ve!$C$6:$C$1005,$C393,Con_ve!$I$6:$I$1005,"Fechada",Con_ve!$Q$6:$Q$1005,Cad_cl!AY$5)))</f>
        <v/>
      </c>
      <c r="AZ393" s="134" t="str">
        <f>IF(ISERR(IF($C393="","",SUMIFS(Con_ve!$F$6:$F$1005,Con_ve!$C$6:$C$1005,$C393,Con_ve!$I$6:$I$1005,"Fechada",Con_ve!$Q$6:$Q$1005,Cad_cl!AZ$5))),"",IF($C393="","",SUMIFS(Con_ve!$F$6:$F$1005,Con_ve!$C$6:$C$1005,$C393,Con_ve!$I$6:$I$1005,"Fechada",Con_ve!$Q$6:$Q$1005,Cad_cl!AZ$5)))</f>
        <v/>
      </c>
      <c r="BA393" s="134" t="str">
        <f>IF(ISERR(IF($C393="","",SUMIFS(Con_ve!$F$6:$F$1005,Con_ve!$C$6:$C$1005,$C393,Con_ve!$I$6:$I$1005,"Fechada",Con_ve!$Q$6:$Q$1005,Cad_cl!BA$5))),"",IF($C393="","",SUMIFS(Con_ve!$F$6:$F$1005,Con_ve!$C$6:$C$1005,$C393,Con_ve!$I$6:$I$1005,"Fechada",Con_ve!$Q$6:$Q$1005,Cad_cl!BA$5)))</f>
        <v/>
      </c>
      <c r="BB393" s="134">
        <f t="shared" si="18"/>
        <v>0</v>
      </c>
      <c r="BD393" s="134" t="str">
        <f>IF(ISERR(IF($C393="","",SUMIFS(Con_ve!$F$6:$F$1005,Con_ve!$C$6:$C$1005,$C393,Con_ve!$I$6:$I$1005,"Em negociação",Con_ve!$Q$6:$Q$1005,Cad_cl!BD$5))),"",IF($C393="","",SUMIFS(Con_ve!$F$6:$F$1005,Con_ve!$C$6:$C$1005,$C393,Con_ve!$I$6:$I$1005,"Em negociação",Con_ve!$Q$6:$Q$1005,Cad_cl!BD$5)))</f>
        <v/>
      </c>
      <c r="BE393" s="134" t="str">
        <f>IF(ISERR(IF($C393="","",SUMIFS(Con_ve!$F$6:$F$1005,Con_ve!$C$6:$C$1005,$C393,Con_ve!$I$6:$I$1005,"Em negociação",Con_ve!$Q$6:$Q$1005,Cad_cl!BE$5))),"",IF($C393="","",SUMIFS(Con_ve!$F$6:$F$1005,Con_ve!$C$6:$C$1005,$C393,Con_ve!$I$6:$I$1005,"Em negociação",Con_ve!$Q$6:$Q$1005,Cad_cl!BE$5)))</f>
        <v/>
      </c>
      <c r="BF393" s="134" t="str">
        <f>IF(ISERR(IF($C393="","",SUMIFS(Con_ve!$F$6:$F$1005,Con_ve!$C$6:$C$1005,$C393,Con_ve!$I$6:$I$1005,"Em negociação",Con_ve!$Q$6:$Q$1005,Cad_cl!BF$5))),"",IF($C393="","",SUMIFS(Con_ve!$F$6:$F$1005,Con_ve!$C$6:$C$1005,$C393,Con_ve!$I$6:$I$1005,"Em negociação",Con_ve!$Q$6:$Q$1005,Cad_cl!BF$5)))</f>
        <v/>
      </c>
      <c r="BG393" s="134" t="str">
        <f>IF(ISERR(IF($C393="","",SUMIFS(Con_ve!$F$6:$F$1005,Con_ve!$C$6:$C$1005,$C393,Con_ve!$I$6:$I$1005,"Em negociação",Con_ve!$Q$6:$Q$1005,Cad_cl!BG$5))),"",IF($C393="","",SUMIFS(Con_ve!$F$6:$F$1005,Con_ve!$C$6:$C$1005,$C393,Con_ve!$I$6:$I$1005,"Em negociação",Con_ve!$Q$6:$Q$1005,Cad_cl!BG$5)))</f>
        <v/>
      </c>
      <c r="BH393" s="134" t="str">
        <f>IF(ISERR(IF($C393="","",SUMIFS(Con_ve!$F$6:$F$1005,Con_ve!$C$6:$C$1005,$C393,Con_ve!$I$6:$I$1005,"Em negociação",Con_ve!$Q$6:$Q$1005,Cad_cl!BH$5))),"",IF($C393="","",SUMIFS(Con_ve!$F$6:$F$1005,Con_ve!$C$6:$C$1005,$C393,Con_ve!$I$6:$I$1005,"Em negociação",Con_ve!$Q$6:$Q$1005,Cad_cl!BH$5)))</f>
        <v/>
      </c>
      <c r="BI393" s="134" t="str">
        <f>IF(ISERR(IF($C393="","",SUMIFS(Con_ve!$F$6:$F$1005,Con_ve!$C$6:$C$1005,$C393,Con_ve!$I$6:$I$1005,"Em negociação",Con_ve!$Q$6:$Q$1005,Cad_cl!BI$5))),"",IF($C393="","",SUMIFS(Con_ve!$F$6:$F$1005,Con_ve!$C$6:$C$1005,$C393,Con_ve!$I$6:$I$1005,"Em negociação",Con_ve!$Q$6:$Q$1005,Cad_cl!BI$5)))</f>
        <v/>
      </c>
      <c r="BJ393" s="134" t="str">
        <f>IF(ISERR(IF($C393="","",SUMIFS(Con_ve!$F$6:$F$1005,Con_ve!$C$6:$C$1005,$C393,Con_ve!$I$6:$I$1005,"Em negociação",Con_ve!$Q$6:$Q$1005,Cad_cl!BJ$5))),"",IF($C393="","",SUMIFS(Con_ve!$F$6:$F$1005,Con_ve!$C$6:$C$1005,$C393,Con_ve!$I$6:$I$1005,"Em negociação",Con_ve!$Q$6:$Q$1005,Cad_cl!BJ$5)))</f>
        <v/>
      </c>
      <c r="BK393" s="134" t="str">
        <f>IF(ISERR(IF($C393="","",SUMIFS(Con_ve!$F$6:$F$1005,Con_ve!$C$6:$C$1005,$C393,Con_ve!$I$6:$I$1005,"Em negociação",Con_ve!$Q$6:$Q$1005,Cad_cl!BK$5))),"",IF($C393="","",SUMIFS(Con_ve!$F$6:$F$1005,Con_ve!$C$6:$C$1005,$C393,Con_ve!$I$6:$I$1005,"Em negociação",Con_ve!$Q$6:$Q$1005,Cad_cl!BK$5)))</f>
        <v/>
      </c>
      <c r="BL393" s="134" t="str">
        <f>IF(ISERR(IF($C393="","",SUMIFS(Con_ve!$F$6:$F$1005,Con_ve!$C$6:$C$1005,$C393,Con_ve!$I$6:$I$1005,"Em negociação",Con_ve!$Q$6:$Q$1005,Cad_cl!BL$5))),"",IF($C393="","",SUMIFS(Con_ve!$F$6:$F$1005,Con_ve!$C$6:$C$1005,$C393,Con_ve!$I$6:$I$1005,"Em negociação",Con_ve!$Q$6:$Q$1005,Cad_cl!BL$5)))</f>
        <v/>
      </c>
      <c r="BM393" s="134" t="str">
        <f>IF(ISERR(IF($C393="","",SUMIFS(Con_ve!$F$6:$F$1005,Con_ve!$C$6:$C$1005,$C393,Con_ve!$I$6:$I$1005,"Em negociação",Con_ve!$Q$6:$Q$1005,Cad_cl!BM$5))),"",IF($C393="","",SUMIFS(Con_ve!$F$6:$F$1005,Con_ve!$C$6:$C$1005,$C393,Con_ve!$I$6:$I$1005,"Em negociação",Con_ve!$Q$6:$Q$1005,Cad_cl!BM$5)))</f>
        <v/>
      </c>
      <c r="BN393" s="134" t="str">
        <f>IF(ISERR(IF($C393="","",SUMIFS(Con_ve!$F$6:$F$1005,Con_ve!$C$6:$C$1005,$C393,Con_ve!$I$6:$I$1005,"Em negociação",Con_ve!$Q$6:$Q$1005,Cad_cl!BN$5))),"",IF($C393="","",SUMIFS(Con_ve!$F$6:$F$1005,Con_ve!$C$6:$C$1005,$C393,Con_ve!$I$6:$I$1005,"Em negociação",Con_ve!$Q$6:$Q$1005,Cad_cl!BN$5)))</f>
        <v/>
      </c>
      <c r="BO393" s="134" t="str">
        <f>IF(ISERR(IF($C393="","",SUMIFS(Con_ve!$F$6:$F$1005,Con_ve!$C$6:$C$1005,$C393,Con_ve!$I$6:$I$1005,"Em negociação",Con_ve!$Q$6:$Q$1005,Cad_cl!BO$5))),"",IF($C393="","",SUMIFS(Con_ve!$F$6:$F$1005,Con_ve!$C$6:$C$1005,$C393,Con_ve!$I$6:$I$1005,"Em negociação",Con_ve!$Q$6:$Q$1005,Cad_cl!BO$5)))</f>
        <v/>
      </c>
      <c r="BP393" s="134">
        <f t="shared" si="19"/>
        <v>0</v>
      </c>
      <c r="BR393" s="125" t="str">
        <f>IF(ISERR(IF(AND($I393=Re_lo!$E$5,BR$5=VLOOKUP(Re_lo!$H$5,Re_lo!$N$5:$O$16,2,0)),AP393,"")),"",IF(AND($I393=Re_lo!$E$5,BR$5=VLOOKUP(Re_lo!$H$5,Re_lo!$N$5:$O$16,2,0)),AP393,""))</f>
        <v/>
      </c>
      <c r="BS393" s="125" t="str">
        <f>IF(ISERR(IF(AND($I393=Re_lo!$E$5,BS$5=VLOOKUP(Re_lo!$H$5,Re_lo!$N$5:$O$16,2,0)),AQ393,"")),"",IF(AND($I393=Re_lo!$E$5,BS$5=VLOOKUP(Re_lo!$H$5,Re_lo!$N$5:$O$16,2,0)),AQ393,""))</f>
        <v/>
      </c>
      <c r="BT393" s="125" t="str">
        <f>IF(ISERR(IF(AND($I393=Re_lo!$E$5,BT$5=VLOOKUP(Re_lo!$H$5,Re_lo!$N$5:$O$16,2,0)),AR393,"")),"",IF(AND($I393=Re_lo!$E$5,BT$5=VLOOKUP(Re_lo!$H$5,Re_lo!$N$5:$O$16,2,0)),AR393,""))</f>
        <v/>
      </c>
      <c r="BU393" s="125" t="str">
        <f>IF(ISERR(IF(AND($I393=Re_lo!$E$5,BU$5=VLOOKUP(Re_lo!$H$5,Re_lo!$N$5:$O$16,2,0)),AS393,"")),"",IF(AND($I393=Re_lo!$E$5,BU$5=VLOOKUP(Re_lo!$H$5,Re_lo!$N$5:$O$16,2,0)),AS393,""))</f>
        <v/>
      </c>
      <c r="BV393" s="125" t="str">
        <f>IF(ISERR(IF(AND($I393=Re_lo!$E$5,BV$5=VLOOKUP(Re_lo!$H$5,Re_lo!$N$5:$O$16,2,0)),AT393,"")),"",IF(AND($I393=Re_lo!$E$5,BV$5=VLOOKUP(Re_lo!$H$5,Re_lo!$N$5:$O$16,2,0)),AT393,""))</f>
        <v/>
      </c>
      <c r="BW393" s="125" t="str">
        <f>IF(ISERR(IF(AND($I393=Re_lo!$E$5,BW$5=VLOOKUP(Re_lo!$H$5,Re_lo!$N$5:$O$16,2,0)),AU393,"")),"",IF(AND($I393=Re_lo!$E$5,BW$5=VLOOKUP(Re_lo!$H$5,Re_lo!$N$5:$O$16,2,0)),AU393,""))</f>
        <v/>
      </c>
      <c r="BX393" s="125" t="str">
        <f>IF(ISERR(IF(AND($I393=Re_lo!$E$5,BX$5=VLOOKUP(Re_lo!$H$5,Re_lo!$N$5:$O$16,2,0)),AV393,"")),"",IF(AND($I393=Re_lo!$E$5,BX$5=VLOOKUP(Re_lo!$H$5,Re_lo!$N$5:$O$16,2,0)),AV393,""))</f>
        <v/>
      </c>
      <c r="BY393" s="125" t="str">
        <f>IF(ISERR(IF(AND($I393=Re_lo!$E$5,BY$5=VLOOKUP(Re_lo!$H$5,Re_lo!$N$5:$O$16,2,0)),AW393,"")),"",IF(AND($I393=Re_lo!$E$5,BY$5=VLOOKUP(Re_lo!$H$5,Re_lo!$N$5:$O$16,2,0)),AW393,""))</f>
        <v/>
      </c>
      <c r="BZ393" s="125" t="str">
        <f>IF(ISERR(IF(AND($I393=Re_lo!$E$5,BZ$5=VLOOKUP(Re_lo!$H$5,Re_lo!$N$5:$O$16,2,0)),AX393,"")),"",IF(AND($I393=Re_lo!$E$5,BZ$5=VLOOKUP(Re_lo!$H$5,Re_lo!$N$5:$O$16,2,0)),AX393,""))</f>
        <v/>
      </c>
      <c r="CA393" s="125" t="str">
        <f>IF(ISERR(IF(AND($I393=Re_lo!$E$5,CA$5=VLOOKUP(Re_lo!$H$5,Re_lo!$N$5:$O$16,2,0)),AY393,"")),"",IF(AND($I393=Re_lo!$E$5,CA$5=VLOOKUP(Re_lo!$H$5,Re_lo!$N$5:$O$16,2,0)),AY393,""))</f>
        <v/>
      </c>
      <c r="CB393" s="125" t="str">
        <f>IF(ISERR(IF(AND($I393=Re_lo!$E$5,CB$5=VLOOKUP(Re_lo!$H$5,Re_lo!$N$5:$O$16,2,0)),AZ393,"")),"",IF(AND($I393=Re_lo!$E$5,CB$5=VLOOKUP(Re_lo!$H$5,Re_lo!$N$5:$O$16,2,0)),AZ393,""))</f>
        <v/>
      </c>
      <c r="CC393" s="125" t="str">
        <f>IF(ISERR(IF(AND($I393=Re_lo!$E$5,CC$5=VLOOKUP(Re_lo!$H$5,Re_lo!$N$5:$O$16,2,0)),BA393,"")),"",IF(AND($I393=Re_lo!$E$5,CC$5=VLOOKUP(Re_lo!$H$5,Re_lo!$N$5:$O$16,2,0)),BA393,""))</f>
        <v/>
      </c>
      <c r="CD393" s="125" t="str">
        <f>IF(ISERR(IF(AND($I393=Re_lo!$E$5,CD$5=VLOOKUP(Re_lo!$H$5,Re_lo!$N$5:$O$16,2,0)),BB393,"")),"",IF(AND($I393=Re_lo!$E$5,CD$5=VLOOKUP(Re_lo!$H$5,Re_lo!$N$5:$O$16,2,0)),BB393,""))</f>
        <v/>
      </c>
      <c r="CF393" s="125" t="str">
        <f>IF($C393="","",COUNTIFS(Con_ve!$C$6:$C$1005,$C393,Con_ve!$Q$6:$Q$1005,Cad_cl!CF$5))</f>
        <v/>
      </c>
      <c r="CG393" s="125" t="str">
        <f>IF($C393="","",COUNTIFS(Con_ve!$C$6:$C$1005,$C393,Con_ve!$Q$6:$Q$1005,Cad_cl!CG$5))</f>
        <v/>
      </c>
      <c r="CH393" s="125" t="str">
        <f>IF($C393="","",COUNTIFS(Con_ve!$C$6:$C$1005,$C393,Con_ve!$Q$6:$Q$1005,Cad_cl!CH$5))</f>
        <v/>
      </c>
      <c r="CI393" s="125" t="str">
        <f>IF($C393="","",COUNTIFS(Con_ve!$C$6:$C$1005,$C393,Con_ve!$Q$6:$Q$1005,Cad_cl!CI$5))</f>
        <v/>
      </c>
      <c r="CJ393" s="125" t="str">
        <f>IF($C393="","",COUNTIFS(Con_ve!$C$6:$C$1005,$C393,Con_ve!$Q$6:$Q$1005,Cad_cl!CJ$5))</f>
        <v/>
      </c>
      <c r="CK393" s="125" t="str">
        <f>IF($C393="","",COUNTIFS(Con_ve!$C$6:$C$1005,$C393,Con_ve!$Q$6:$Q$1005,Cad_cl!CK$5))</f>
        <v/>
      </c>
      <c r="CL393" s="125" t="str">
        <f>IF($C393="","",COUNTIFS(Con_ve!$C$6:$C$1005,$C393,Con_ve!$Q$6:$Q$1005,Cad_cl!CL$5))</f>
        <v/>
      </c>
      <c r="CM393" s="125" t="str">
        <f>IF($C393="","",COUNTIFS(Con_ve!$C$6:$C$1005,$C393,Con_ve!$Q$6:$Q$1005,Cad_cl!CM$5))</f>
        <v/>
      </c>
      <c r="CN393" s="125" t="str">
        <f>IF($C393="","",COUNTIFS(Con_ve!$C$6:$C$1005,$C393,Con_ve!$Q$6:$Q$1005,Cad_cl!CN$5))</f>
        <v/>
      </c>
      <c r="CO393" s="125" t="str">
        <f>IF($C393="","",COUNTIFS(Con_ve!$C$6:$C$1005,$C393,Con_ve!$Q$6:$Q$1005,Cad_cl!CO$5))</f>
        <v/>
      </c>
      <c r="CP393" s="125" t="str">
        <f>IF($C393="","",COUNTIFS(Con_ve!$C$6:$C$1005,$C393,Con_ve!$Q$6:$Q$1005,Cad_cl!CP$5))</f>
        <v/>
      </c>
      <c r="CQ393" s="125" t="str">
        <f>IF($C393="","",COUNTIFS(Con_ve!$C$6:$C$1005,$C393,Con_ve!$Q$6:$Q$1005,Cad_cl!CQ$5))</f>
        <v/>
      </c>
      <c r="CR393" s="125">
        <f t="shared" si="20"/>
        <v>0</v>
      </c>
    </row>
    <row r="394" spans="3:96" ht="30" customHeight="1">
      <c r="C394" s="153"/>
      <c r="D394" s="153"/>
      <c r="E394" s="154"/>
      <c r="F394" s="153"/>
      <c r="G394" s="155"/>
      <c r="H394" s="153"/>
      <c r="I394" s="153"/>
      <c r="J394" s="132" t="s">
        <v>309</v>
      </c>
      <c r="K394" s="133" t="s">
        <v>309</v>
      </c>
      <c r="L394" s="153"/>
      <c r="M394" s="153"/>
      <c r="N394" s="153"/>
      <c r="O394" s="153"/>
      <c r="P394" s="153"/>
      <c r="Q394" s="153"/>
      <c r="AP394" s="134" t="str">
        <f>IF(ISERR(IF($C394="","",SUMIFS(Con_ve!$F$6:$F$1005,Con_ve!$C$6:$C$1005,$C394,Con_ve!$I$6:$I$1005,"Fechada",Con_ve!$Q$6:$Q$1005,Cad_cl!AP$5))),"",IF($C394="","",SUMIFS(Con_ve!$F$6:$F$1005,Con_ve!$C$6:$C$1005,$C394,Con_ve!$I$6:$I$1005,"Fechada",Con_ve!$Q$6:$Q$1005,Cad_cl!AP$5)))</f>
        <v/>
      </c>
      <c r="AQ394" s="134" t="str">
        <f>IF(ISERR(IF($C394="","",SUMIFS(Con_ve!$F$6:$F$1005,Con_ve!$C$6:$C$1005,$C394,Con_ve!$I$6:$I$1005,"Fechada",Con_ve!$Q$6:$Q$1005,Cad_cl!AQ$5))),"",IF($C394="","",SUMIFS(Con_ve!$F$6:$F$1005,Con_ve!$C$6:$C$1005,$C394,Con_ve!$I$6:$I$1005,"Fechada",Con_ve!$Q$6:$Q$1005,Cad_cl!AQ$5)))</f>
        <v/>
      </c>
      <c r="AR394" s="134" t="str">
        <f>IF(ISERR(IF($C394="","",SUMIFS(Con_ve!$F$6:$F$1005,Con_ve!$C$6:$C$1005,$C394,Con_ve!$I$6:$I$1005,"Fechada",Con_ve!$Q$6:$Q$1005,Cad_cl!AR$5))),"",IF($C394="","",SUMIFS(Con_ve!$F$6:$F$1005,Con_ve!$C$6:$C$1005,$C394,Con_ve!$I$6:$I$1005,"Fechada",Con_ve!$Q$6:$Q$1005,Cad_cl!AR$5)))</f>
        <v/>
      </c>
      <c r="AS394" s="134" t="str">
        <f>IF(ISERR(IF($C394="","",SUMIFS(Con_ve!$F$6:$F$1005,Con_ve!$C$6:$C$1005,$C394,Con_ve!$I$6:$I$1005,"Fechada",Con_ve!$Q$6:$Q$1005,Cad_cl!AS$5))),"",IF($C394="","",SUMIFS(Con_ve!$F$6:$F$1005,Con_ve!$C$6:$C$1005,$C394,Con_ve!$I$6:$I$1005,"Fechada",Con_ve!$Q$6:$Q$1005,Cad_cl!AS$5)))</f>
        <v/>
      </c>
      <c r="AT394" s="134" t="str">
        <f>IF(ISERR(IF($C394="","",SUMIFS(Con_ve!$F$6:$F$1005,Con_ve!$C$6:$C$1005,$C394,Con_ve!$I$6:$I$1005,"Fechada",Con_ve!$Q$6:$Q$1005,Cad_cl!AT$5))),"",IF($C394="","",SUMIFS(Con_ve!$F$6:$F$1005,Con_ve!$C$6:$C$1005,$C394,Con_ve!$I$6:$I$1005,"Fechada",Con_ve!$Q$6:$Q$1005,Cad_cl!AT$5)))</f>
        <v/>
      </c>
      <c r="AU394" s="134" t="str">
        <f>IF(ISERR(IF($C394="","",SUMIFS(Con_ve!$F$6:$F$1005,Con_ve!$C$6:$C$1005,$C394,Con_ve!$I$6:$I$1005,"Fechada",Con_ve!$Q$6:$Q$1005,Cad_cl!AU$5))),"",IF($C394="","",SUMIFS(Con_ve!$F$6:$F$1005,Con_ve!$C$6:$C$1005,$C394,Con_ve!$I$6:$I$1005,"Fechada",Con_ve!$Q$6:$Q$1005,Cad_cl!AU$5)))</f>
        <v/>
      </c>
      <c r="AV394" s="134" t="str">
        <f>IF(ISERR(IF($C394="","",SUMIFS(Con_ve!$F$6:$F$1005,Con_ve!$C$6:$C$1005,$C394,Con_ve!$I$6:$I$1005,"Fechada",Con_ve!$Q$6:$Q$1005,Cad_cl!AV$5))),"",IF($C394="","",SUMIFS(Con_ve!$F$6:$F$1005,Con_ve!$C$6:$C$1005,$C394,Con_ve!$I$6:$I$1005,"Fechada",Con_ve!$Q$6:$Q$1005,Cad_cl!AV$5)))</f>
        <v/>
      </c>
      <c r="AW394" s="134" t="str">
        <f>IF(ISERR(IF($C394="","",SUMIFS(Con_ve!$F$6:$F$1005,Con_ve!$C$6:$C$1005,$C394,Con_ve!$I$6:$I$1005,"Fechada",Con_ve!$Q$6:$Q$1005,Cad_cl!AW$5))),"",IF($C394="","",SUMIFS(Con_ve!$F$6:$F$1005,Con_ve!$C$6:$C$1005,$C394,Con_ve!$I$6:$I$1005,"Fechada",Con_ve!$Q$6:$Q$1005,Cad_cl!AW$5)))</f>
        <v/>
      </c>
      <c r="AX394" s="134" t="str">
        <f>IF(ISERR(IF($C394="","",SUMIFS(Con_ve!$F$6:$F$1005,Con_ve!$C$6:$C$1005,$C394,Con_ve!$I$6:$I$1005,"Fechada",Con_ve!$Q$6:$Q$1005,Cad_cl!AX$5))),"",IF($C394="","",SUMIFS(Con_ve!$F$6:$F$1005,Con_ve!$C$6:$C$1005,$C394,Con_ve!$I$6:$I$1005,"Fechada",Con_ve!$Q$6:$Q$1005,Cad_cl!AX$5)))</f>
        <v/>
      </c>
      <c r="AY394" s="134" t="str">
        <f>IF(ISERR(IF($C394="","",SUMIFS(Con_ve!$F$6:$F$1005,Con_ve!$C$6:$C$1005,$C394,Con_ve!$I$6:$I$1005,"Fechada",Con_ve!$Q$6:$Q$1005,Cad_cl!AY$5))),"",IF($C394="","",SUMIFS(Con_ve!$F$6:$F$1005,Con_ve!$C$6:$C$1005,$C394,Con_ve!$I$6:$I$1005,"Fechada",Con_ve!$Q$6:$Q$1005,Cad_cl!AY$5)))</f>
        <v/>
      </c>
      <c r="AZ394" s="134" t="str">
        <f>IF(ISERR(IF($C394="","",SUMIFS(Con_ve!$F$6:$F$1005,Con_ve!$C$6:$C$1005,$C394,Con_ve!$I$6:$I$1005,"Fechada",Con_ve!$Q$6:$Q$1005,Cad_cl!AZ$5))),"",IF($C394="","",SUMIFS(Con_ve!$F$6:$F$1005,Con_ve!$C$6:$C$1005,$C394,Con_ve!$I$6:$I$1005,"Fechada",Con_ve!$Q$6:$Q$1005,Cad_cl!AZ$5)))</f>
        <v/>
      </c>
      <c r="BA394" s="134" t="str">
        <f>IF(ISERR(IF($C394="","",SUMIFS(Con_ve!$F$6:$F$1005,Con_ve!$C$6:$C$1005,$C394,Con_ve!$I$6:$I$1005,"Fechada",Con_ve!$Q$6:$Q$1005,Cad_cl!BA$5))),"",IF($C394="","",SUMIFS(Con_ve!$F$6:$F$1005,Con_ve!$C$6:$C$1005,$C394,Con_ve!$I$6:$I$1005,"Fechada",Con_ve!$Q$6:$Q$1005,Cad_cl!BA$5)))</f>
        <v/>
      </c>
      <c r="BB394" s="134">
        <f t="shared" si="18"/>
        <v>0</v>
      </c>
      <c r="BD394" s="134" t="str">
        <f>IF(ISERR(IF($C394="","",SUMIFS(Con_ve!$F$6:$F$1005,Con_ve!$C$6:$C$1005,$C394,Con_ve!$I$6:$I$1005,"Em negociação",Con_ve!$Q$6:$Q$1005,Cad_cl!BD$5))),"",IF($C394="","",SUMIFS(Con_ve!$F$6:$F$1005,Con_ve!$C$6:$C$1005,$C394,Con_ve!$I$6:$I$1005,"Em negociação",Con_ve!$Q$6:$Q$1005,Cad_cl!BD$5)))</f>
        <v/>
      </c>
      <c r="BE394" s="134" t="str">
        <f>IF(ISERR(IF($C394="","",SUMIFS(Con_ve!$F$6:$F$1005,Con_ve!$C$6:$C$1005,$C394,Con_ve!$I$6:$I$1005,"Em negociação",Con_ve!$Q$6:$Q$1005,Cad_cl!BE$5))),"",IF($C394="","",SUMIFS(Con_ve!$F$6:$F$1005,Con_ve!$C$6:$C$1005,$C394,Con_ve!$I$6:$I$1005,"Em negociação",Con_ve!$Q$6:$Q$1005,Cad_cl!BE$5)))</f>
        <v/>
      </c>
      <c r="BF394" s="134" t="str">
        <f>IF(ISERR(IF($C394="","",SUMIFS(Con_ve!$F$6:$F$1005,Con_ve!$C$6:$C$1005,$C394,Con_ve!$I$6:$I$1005,"Em negociação",Con_ve!$Q$6:$Q$1005,Cad_cl!BF$5))),"",IF($C394="","",SUMIFS(Con_ve!$F$6:$F$1005,Con_ve!$C$6:$C$1005,$C394,Con_ve!$I$6:$I$1005,"Em negociação",Con_ve!$Q$6:$Q$1005,Cad_cl!BF$5)))</f>
        <v/>
      </c>
      <c r="BG394" s="134" t="str">
        <f>IF(ISERR(IF($C394="","",SUMIFS(Con_ve!$F$6:$F$1005,Con_ve!$C$6:$C$1005,$C394,Con_ve!$I$6:$I$1005,"Em negociação",Con_ve!$Q$6:$Q$1005,Cad_cl!BG$5))),"",IF($C394="","",SUMIFS(Con_ve!$F$6:$F$1005,Con_ve!$C$6:$C$1005,$C394,Con_ve!$I$6:$I$1005,"Em negociação",Con_ve!$Q$6:$Q$1005,Cad_cl!BG$5)))</f>
        <v/>
      </c>
      <c r="BH394" s="134" t="str">
        <f>IF(ISERR(IF($C394="","",SUMIFS(Con_ve!$F$6:$F$1005,Con_ve!$C$6:$C$1005,$C394,Con_ve!$I$6:$I$1005,"Em negociação",Con_ve!$Q$6:$Q$1005,Cad_cl!BH$5))),"",IF($C394="","",SUMIFS(Con_ve!$F$6:$F$1005,Con_ve!$C$6:$C$1005,$C394,Con_ve!$I$6:$I$1005,"Em negociação",Con_ve!$Q$6:$Q$1005,Cad_cl!BH$5)))</f>
        <v/>
      </c>
      <c r="BI394" s="134" t="str">
        <f>IF(ISERR(IF($C394="","",SUMIFS(Con_ve!$F$6:$F$1005,Con_ve!$C$6:$C$1005,$C394,Con_ve!$I$6:$I$1005,"Em negociação",Con_ve!$Q$6:$Q$1005,Cad_cl!BI$5))),"",IF($C394="","",SUMIFS(Con_ve!$F$6:$F$1005,Con_ve!$C$6:$C$1005,$C394,Con_ve!$I$6:$I$1005,"Em negociação",Con_ve!$Q$6:$Q$1005,Cad_cl!BI$5)))</f>
        <v/>
      </c>
      <c r="BJ394" s="134" t="str">
        <f>IF(ISERR(IF($C394="","",SUMIFS(Con_ve!$F$6:$F$1005,Con_ve!$C$6:$C$1005,$C394,Con_ve!$I$6:$I$1005,"Em negociação",Con_ve!$Q$6:$Q$1005,Cad_cl!BJ$5))),"",IF($C394="","",SUMIFS(Con_ve!$F$6:$F$1005,Con_ve!$C$6:$C$1005,$C394,Con_ve!$I$6:$I$1005,"Em negociação",Con_ve!$Q$6:$Q$1005,Cad_cl!BJ$5)))</f>
        <v/>
      </c>
      <c r="BK394" s="134" t="str">
        <f>IF(ISERR(IF($C394="","",SUMIFS(Con_ve!$F$6:$F$1005,Con_ve!$C$6:$C$1005,$C394,Con_ve!$I$6:$I$1005,"Em negociação",Con_ve!$Q$6:$Q$1005,Cad_cl!BK$5))),"",IF($C394="","",SUMIFS(Con_ve!$F$6:$F$1005,Con_ve!$C$6:$C$1005,$C394,Con_ve!$I$6:$I$1005,"Em negociação",Con_ve!$Q$6:$Q$1005,Cad_cl!BK$5)))</f>
        <v/>
      </c>
      <c r="BL394" s="134" t="str">
        <f>IF(ISERR(IF($C394="","",SUMIFS(Con_ve!$F$6:$F$1005,Con_ve!$C$6:$C$1005,$C394,Con_ve!$I$6:$I$1005,"Em negociação",Con_ve!$Q$6:$Q$1005,Cad_cl!BL$5))),"",IF($C394="","",SUMIFS(Con_ve!$F$6:$F$1005,Con_ve!$C$6:$C$1005,$C394,Con_ve!$I$6:$I$1005,"Em negociação",Con_ve!$Q$6:$Q$1005,Cad_cl!BL$5)))</f>
        <v/>
      </c>
      <c r="BM394" s="134" t="str">
        <f>IF(ISERR(IF($C394="","",SUMIFS(Con_ve!$F$6:$F$1005,Con_ve!$C$6:$C$1005,$C394,Con_ve!$I$6:$I$1005,"Em negociação",Con_ve!$Q$6:$Q$1005,Cad_cl!BM$5))),"",IF($C394="","",SUMIFS(Con_ve!$F$6:$F$1005,Con_ve!$C$6:$C$1005,$C394,Con_ve!$I$6:$I$1005,"Em negociação",Con_ve!$Q$6:$Q$1005,Cad_cl!BM$5)))</f>
        <v/>
      </c>
      <c r="BN394" s="134" t="str">
        <f>IF(ISERR(IF($C394="","",SUMIFS(Con_ve!$F$6:$F$1005,Con_ve!$C$6:$C$1005,$C394,Con_ve!$I$6:$I$1005,"Em negociação",Con_ve!$Q$6:$Q$1005,Cad_cl!BN$5))),"",IF($C394="","",SUMIFS(Con_ve!$F$6:$F$1005,Con_ve!$C$6:$C$1005,$C394,Con_ve!$I$6:$I$1005,"Em negociação",Con_ve!$Q$6:$Q$1005,Cad_cl!BN$5)))</f>
        <v/>
      </c>
      <c r="BO394" s="134" t="str">
        <f>IF(ISERR(IF($C394="","",SUMIFS(Con_ve!$F$6:$F$1005,Con_ve!$C$6:$C$1005,$C394,Con_ve!$I$6:$I$1005,"Em negociação",Con_ve!$Q$6:$Q$1005,Cad_cl!BO$5))),"",IF($C394="","",SUMIFS(Con_ve!$F$6:$F$1005,Con_ve!$C$6:$C$1005,$C394,Con_ve!$I$6:$I$1005,"Em negociação",Con_ve!$Q$6:$Q$1005,Cad_cl!BO$5)))</f>
        <v/>
      </c>
      <c r="BP394" s="134">
        <f t="shared" si="19"/>
        <v>0</v>
      </c>
      <c r="BR394" s="125" t="str">
        <f>IF(ISERR(IF(AND($I394=Re_lo!$E$5,BR$5=VLOOKUP(Re_lo!$H$5,Re_lo!$N$5:$O$16,2,0)),AP394,"")),"",IF(AND($I394=Re_lo!$E$5,BR$5=VLOOKUP(Re_lo!$H$5,Re_lo!$N$5:$O$16,2,0)),AP394,""))</f>
        <v/>
      </c>
      <c r="BS394" s="125" t="str">
        <f>IF(ISERR(IF(AND($I394=Re_lo!$E$5,BS$5=VLOOKUP(Re_lo!$H$5,Re_lo!$N$5:$O$16,2,0)),AQ394,"")),"",IF(AND($I394=Re_lo!$E$5,BS$5=VLOOKUP(Re_lo!$H$5,Re_lo!$N$5:$O$16,2,0)),AQ394,""))</f>
        <v/>
      </c>
      <c r="BT394" s="125" t="str">
        <f>IF(ISERR(IF(AND($I394=Re_lo!$E$5,BT$5=VLOOKUP(Re_lo!$H$5,Re_lo!$N$5:$O$16,2,0)),AR394,"")),"",IF(AND($I394=Re_lo!$E$5,BT$5=VLOOKUP(Re_lo!$H$5,Re_lo!$N$5:$O$16,2,0)),AR394,""))</f>
        <v/>
      </c>
      <c r="BU394" s="125" t="str">
        <f>IF(ISERR(IF(AND($I394=Re_lo!$E$5,BU$5=VLOOKUP(Re_lo!$H$5,Re_lo!$N$5:$O$16,2,0)),AS394,"")),"",IF(AND($I394=Re_lo!$E$5,BU$5=VLOOKUP(Re_lo!$H$5,Re_lo!$N$5:$O$16,2,0)),AS394,""))</f>
        <v/>
      </c>
      <c r="BV394" s="125" t="str">
        <f>IF(ISERR(IF(AND($I394=Re_lo!$E$5,BV$5=VLOOKUP(Re_lo!$H$5,Re_lo!$N$5:$O$16,2,0)),AT394,"")),"",IF(AND($I394=Re_lo!$E$5,BV$5=VLOOKUP(Re_lo!$H$5,Re_lo!$N$5:$O$16,2,0)),AT394,""))</f>
        <v/>
      </c>
      <c r="BW394" s="125" t="str">
        <f>IF(ISERR(IF(AND($I394=Re_lo!$E$5,BW$5=VLOOKUP(Re_lo!$H$5,Re_lo!$N$5:$O$16,2,0)),AU394,"")),"",IF(AND($I394=Re_lo!$E$5,BW$5=VLOOKUP(Re_lo!$H$5,Re_lo!$N$5:$O$16,2,0)),AU394,""))</f>
        <v/>
      </c>
      <c r="BX394" s="125" t="str">
        <f>IF(ISERR(IF(AND($I394=Re_lo!$E$5,BX$5=VLOOKUP(Re_lo!$H$5,Re_lo!$N$5:$O$16,2,0)),AV394,"")),"",IF(AND($I394=Re_lo!$E$5,BX$5=VLOOKUP(Re_lo!$H$5,Re_lo!$N$5:$O$16,2,0)),AV394,""))</f>
        <v/>
      </c>
      <c r="BY394" s="125" t="str">
        <f>IF(ISERR(IF(AND($I394=Re_lo!$E$5,BY$5=VLOOKUP(Re_lo!$H$5,Re_lo!$N$5:$O$16,2,0)),AW394,"")),"",IF(AND($I394=Re_lo!$E$5,BY$5=VLOOKUP(Re_lo!$H$5,Re_lo!$N$5:$O$16,2,0)),AW394,""))</f>
        <v/>
      </c>
      <c r="BZ394" s="125" t="str">
        <f>IF(ISERR(IF(AND($I394=Re_lo!$E$5,BZ$5=VLOOKUP(Re_lo!$H$5,Re_lo!$N$5:$O$16,2,0)),AX394,"")),"",IF(AND($I394=Re_lo!$E$5,BZ$5=VLOOKUP(Re_lo!$H$5,Re_lo!$N$5:$O$16,2,0)),AX394,""))</f>
        <v/>
      </c>
      <c r="CA394" s="125" t="str">
        <f>IF(ISERR(IF(AND($I394=Re_lo!$E$5,CA$5=VLOOKUP(Re_lo!$H$5,Re_lo!$N$5:$O$16,2,0)),AY394,"")),"",IF(AND($I394=Re_lo!$E$5,CA$5=VLOOKUP(Re_lo!$H$5,Re_lo!$N$5:$O$16,2,0)),AY394,""))</f>
        <v/>
      </c>
      <c r="CB394" s="125" t="str">
        <f>IF(ISERR(IF(AND($I394=Re_lo!$E$5,CB$5=VLOOKUP(Re_lo!$H$5,Re_lo!$N$5:$O$16,2,0)),AZ394,"")),"",IF(AND($I394=Re_lo!$E$5,CB$5=VLOOKUP(Re_lo!$H$5,Re_lo!$N$5:$O$16,2,0)),AZ394,""))</f>
        <v/>
      </c>
      <c r="CC394" s="125" t="str">
        <f>IF(ISERR(IF(AND($I394=Re_lo!$E$5,CC$5=VLOOKUP(Re_lo!$H$5,Re_lo!$N$5:$O$16,2,0)),BA394,"")),"",IF(AND($I394=Re_lo!$E$5,CC$5=VLOOKUP(Re_lo!$H$5,Re_lo!$N$5:$O$16,2,0)),BA394,""))</f>
        <v/>
      </c>
      <c r="CD394" s="125" t="str">
        <f>IF(ISERR(IF(AND($I394=Re_lo!$E$5,CD$5=VLOOKUP(Re_lo!$H$5,Re_lo!$N$5:$O$16,2,0)),BB394,"")),"",IF(AND($I394=Re_lo!$E$5,CD$5=VLOOKUP(Re_lo!$H$5,Re_lo!$N$5:$O$16,2,0)),BB394,""))</f>
        <v/>
      </c>
      <c r="CF394" s="125" t="str">
        <f>IF($C394="","",COUNTIFS(Con_ve!$C$6:$C$1005,$C394,Con_ve!$Q$6:$Q$1005,Cad_cl!CF$5))</f>
        <v/>
      </c>
      <c r="CG394" s="125" t="str">
        <f>IF($C394="","",COUNTIFS(Con_ve!$C$6:$C$1005,$C394,Con_ve!$Q$6:$Q$1005,Cad_cl!CG$5))</f>
        <v/>
      </c>
      <c r="CH394" s="125" t="str">
        <f>IF($C394="","",COUNTIFS(Con_ve!$C$6:$C$1005,$C394,Con_ve!$Q$6:$Q$1005,Cad_cl!CH$5))</f>
        <v/>
      </c>
      <c r="CI394" s="125" t="str">
        <f>IF($C394="","",COUNTIFS(Con_ve!$C$6:$C$1005,$C394,Con_ve!$Q$6:$Q$1005,Cad_cl!CI$5))</f>
        <v/>
      </c>
      <c r="CJ394" s="125" t="str">
        <f>IF($C394="","",COUNTIFS(Con_ve!$C$6:$C$1005,$C394,Con_ve!$Q$6:$Q$1005,Cad_cl!CJ$5))</f>
        <v/>
      </c>
      <c r="CK394" s="125" t="str">
        <f>IF($C394="","",COUNTIFS(Con_ve!$C$6:$C$1005,$C394,Con_ve!$Q$6:$Q$1005,Cad_cl!CK$5))</f>
        <v/>
      </c>
      <c r="CL394" s="125" t="str">
        <f>IF($C394="","",COUNTIFS(Con_ve!$C$6:$C$1005,$C394,Con_ve!$Q$6:$Q$1005,Cad_cl!CL$5))</f>
        <v/>
      </c>
      <c r="CM394" s="125" t="str">
        <f>IF($C394="","",COUNTIFS(Con_ve!$C$6:$C$1005,$C394,Con_ve!$Q$6:$Q$1005,Cad_cl!CM$5))</f>
        <v/>
      </c>
      <c r="CN394" s="125" t="str">
        <f>IF($C394="","",COUNTIFS(Con_ve!$C$6:$C$1005,$C394,Con_ve!$Q$6:$Q$1005,Cad_cl!CN$5))</f>
        <v/>
      </c>
      <c r="CO394" s="125" t="str">
        <f>IF($C394="","",COUNTIFS(Con_ve!$C$6:$C$1005,$C394,Con_ve!$Q$6:$Q$1005,Cad_cl!CO$5))</f>
        <v/>
      </c>
      <c r="CP394" s="125" t="str">
        <f>IF($C394="","",COUNTIFS(Con_ve!$C$6:$C$1005,$C394,Con_ve!$Q$6:$Q$1005,Cad_cl!CP$5))</f>
        <v/>
      </c>
      <c r="CQ394" s="125" t="str">
        <f>IF($C394="","",COUNTIFS(Con_ve!$C$6:$C$1005,$C394,Con_ve!$Q$6:$Q$1005,Cad_cl!CQ$5))</f>
        <v/>
      </c>
      <c r="CR394" s="125">
        <f t="shared" si="20"/>
        <v>0</v>
      </c>
    </row>
    <row r="395" spans="3:96" ht="30" customHeight="1">
      <c r="C395" s="153"/>
      <c r="D395" s="153"/>
      <c r="E395" s="154"/>
      <c r="F395" s="153"/>
      <c r="G395" s="155"/>
      <c r="H395" s="153"/>
      <c r="I395" s="153"/>
      <c r="J395" s="132" t="s">
        <v>309</v>
      </c>
      <c r="K395" s="133" t="s">
        <v>309</v>
      </c>
      <c r="L395" s="153"/>
      <c r="M395" s="153"/>
      <c r="N395" s="153"/>
      <c r="O395" s="153"/>
      <c r="P395" s="153"/>
      <c r="Q395" s="153"/>
      <c r="AP395" s="134" t="str">
        <f>IF(ISERR(IF($C395="","",SUMIFS(Con_ve!$F$6:$F$1005,Con_ve!$C$6:$C$1005,$C395,Con_ve!$I$6:$I$1005,"Fechada",Con_ve!$Q$6:$Q$1005,Cad_cl!AP$5))),"",IF($C395="","",SUMIFS(Con_ve!$F$6:$F$1005,Con_ve!$C$6:$C$1005,$C395,Con_ve!$I$6:$I$1005,"Fechada",Con_ve!$Q$6:$Q$1005,Cad_cl!AP$5)))</f>
        <v/>
      </c>
      <c r="AQ395" s="134" t="str">
        <f>IF(ISERR(IF($C395="","",SUMIFS(Con_ve!$F$6:$F$1005,Con_ve!$C$6:$C$1005,$C395,Con_ve!$I$6:$I$1005,"Fechada",Con_ve!$Q$6:$Q$1005,Cad_cl!AQ$5))),"",IF($C395="","",SUMIFS(Con_ve!$F$6:$F$1005,Con_ve!$C$6:$C$1005,$C395,Con_ve!$I$6:$I$1005,"Fechada",Con_ve!$Q$6:$Q$1005,Cad_cl!AQ$5)))</f>
        <v/>
      </c>
      <c r="AR395" s="134" t="str">
        <f>IF(ISERR(IF($C395="","",SUMIFS(Con_ve!$F$6:$F$1005,Con_ve!$C$6:$C$1005,$C395,Con_ve!$I$6:$I$1005,"Fechada",Con_ve!$Q$6:$Q$1005,Cad_cl!AR$5))),"",IF($C395="","",SUMIFS(Con_ve!$F$6:$F$1005,Con_ve!$C$6:$C$1005,$C395,Con_ve!$I$6:$I$1005,"Fechada",Con_ve!$Q$6:$Q$1005,Cad_cl!AR$5)))</f>
        <v/>
      </c>
      <c r="AS395" s="134" t="str">
        <f>IF(ISERR(IF($C395="","",SUMIFS(Con_ve!$F$6:$F$1005,Con_ve!$C$6:$C$1005,$C395,Con_ve!$I$6:$I$1005,"Fechada",Con_ve!$Q$6:$Q$1005,Cad_cl!AS$5))),"",IF($C395="","",SUMIFS(Con_ve!$F$6:$F$1005,Con_ve!$C$6:$C$1005,$C395,Con_ve!$I$6:$I$1005,"Fechada",Con_ve!$Q$6:$Q$1005,Cad_cl!AS$5)))</f>
        <v/>
      </c>
      <c r="AT395" s="134" t="str">
        <f>IF(ISERR(IF($C395="","",SUMIFS(Con_ve!$F$6:$F$1005,Con_ve!$C$6:$C$1005,$C395,Con_ve!$I$6:$I$1005,"Fechada",Con_ve!$Q$6:$Q$1005,Cad_cl!AT$5))),"",IF($C395="","",SUMIFS(Con_ve!$F$6:$F$1005,Con_ve!$C$6:$C$1005,$C395,Con_ve!$I$6:$I$1005,"Fechada",Con_ve!$Q$6:$Q$1005,Cad_cl!AT$5)))</f>
        <v/>
      </c>
      <c r="AU395" s="134" t="str">
        <f>IF(ISERR(IF($C395="","",SUMIFS(Con_ve!$F$6:$F$1005,Con_ve!$C$6:$C$1005,$C395,Con_ve!$I$6:$I$1005,"Fechada",Con_ve!$Q$6:$Q$1005,Cad_cl!AU$5))),"",IF($C395="","",SUMIFS(Con_ve!$F$6:$F$1005,Con_ve!$C$6:$C$1005,$C395,Con_ve!$I$6:$I$1005,"Fechada",Con_ve!$Q$6:$Q$1005,Cad_cl!AU$5)))</f>
        <v/>
      </c>
      <c r="AV395" s="134" t="str">
        <f>IF(ISERR(IF($C395="","",SUMIFS(Con_ve!$F$6:$F$1005,Con_ve!$C$6:$C$1005,$C395,Con_ve!$I$6:$I$1005,"Fechada",Con_ve!$Q$6:$Q$1005,Cad_cl!AV$5))),"",IF($C395="","",SUMIFS(Con_ve!$F$6:$F$1005,Con_ve!$C$6:$C$1005,$C395,Con_ve!$I$6:$I$1005,"Fechada",Con_ve!$Q$6:$Q$1005,Cad_cl!AV$5)))</f>
        <v/>
      </c>
      <c r="AW395" s="134" t="str">
        <f>IF(ISERR(IF($C395="","",SUMIFS(Con_ve!$F$6:$F$1005,Con_ve!$C$6:$C$1005,$C395,Con_ve!$I$6:$I$1005,"Fechada",Con_ve!$Q$6:$Q$1005,Cad_cl!AW$5))),"",IF($C395="","",SUMIFS(Con_ve!$F$6:$F$1005,Con_ve!$C$6:$C$1005,$C395,Con_ve!$I$6:$I$1005,"Fechada",Con_ve!$Q$6:$Q$1005,Cad_cl!AW$5)))</f>
        <v/>
      </c>
      <c r="AX395" s="134" t="str">
        <f>IF(ISERR(IF($C395="","",SUMIFS(Con_ve!$F$6:$F$1005,Con_ve!$C$6:$C$1005,$C395,Con_ve!$I$6:$I$1005,"Fechada",Con_ve!$Q$6:$Q$1005,Cad_cl!AX$5))),"",IF($C395="","",SUMIFS(Con_ve!$F$6:$F$1005,Con_ve!$C$6:$C$1005,$C395,Con_ve!$I$6:$I$1005,"Fechada",Con_ve!$Q$6:$Q$1005,Cad_cl!AX$5)))</f>
        <v/>
      </c>
      <c r="AY395" s="134" t="str">
        <f>IF(ISERR(IF($C395="","",SUMIFS(Con_ve!$F$6:$F$1005,Con_ve!$C$6:$C$1005,$C395,Con_ve!$I$6:$I$1005,"Fechada",Con_ve!$Q$6:$Q$1005,Cad_cl!AY$5))),"",IF($C395="","",SUMIFS(Con_ve!$F$6:$F$1005,Con_ve!$C$6:$C$1005,$C395,Con_ve!$I$6:$I$1005,"Fechada",Con_ve!$Q$6:$Q$1005,Cad_cl!AY$5)))</f>
        <v/>
      </c>
      <c r="AZ395" s="134" t="str">
        <f>IF(ISERR(IF($C395="","",SUMIFS(Con_ve!$F$6:$F$1005,Con_ve!$C$6:$C$1005,$C395,Con_ve!$I$6:$I$1005,"Fechada",Con_ve!$Q$6:$Q$1005,Cad_cl!AZ$5))),"",IF($C395="","",SUMIFS(Con_ve!$F$6:$F$1005,Con_ve!$C$6:$C$1005,$C395,Con_ve!$I$6:$I$1005,"Fechada",Con_ve!$Q$6:$Q$1005,Cad_cl!AZ$5)))</f>
        <v/>
      </c>
      <c r="BA395" s="134" t="str">
        <f>IF(ISERR(IF($C395="","",SUMIFS(Con_ve!$F$6:$F$1005,Con_ve!$C$6:$C$1005,$C395,Con_ve!$I$6:$I$1005,"Fechada",Con_ve!$Q$6:$Q$1005,Cad_cl!BA$5))),"",IF($C395="","",SUMIFS(Con_ve!$F$6:$F$1005,Con_ve!$C$6:$C$1005,$C395,Con_ve!$I$6:$I$1005,"Fechada",Con_ve!$Q$6:$Q$1005,Cad_cl!BA$5)))</f>
        <v/>
      </c>
      <c r="BB395" s="134">
        <f t="shared" si="18"/>
        <v>0</v>
      </c>
      <c r="BD395" s="134" t="str">
        <f>IF(ISERR(IF($C395="","",SUMIFS(Con_ve!$F$6:$F$1005,Con_ve!$C$6:$C$1005,$C395,Con_ve!$I$6:$I$1005,"Em negociação",Con_ve!$Q$6:$Q$1005,Cad_cl!BD$5))),"",IF($C395="","",SUMIFS(Con_ve!$F$6:$F$1005,Con_ve!$C$6:$C$1005,$C395,Con_ve!$I$6:$I$1005,"Em negociação",Con_ve!$Q$6:$Q$1005,Cad_cl!BD$5)))</f>
        <v/>
      </c>
      <c r="BE395" s="134" t="str">
        <f>IF(ISERR(IF($C395="","",SUMIFS(Con_ve!$F$6:$F$1005,Con_ve!$C$6:$C$1005,$C395,Con_ve!$I$6:$I$1005,"Em negociação",Con_ve!$Q$6:$Q$1005,Cad_cl!BE$5))),"",IF($C395="","",SUMIFS(Con_ve!$F$6:$F$1005,Con_ve!$C$6:$C$1005,$C395,Con_ve!$I$6:$I$1005,"Em negociação",Con_ve!$Q$6:$Q$1005,Cad_cl!BE$5)))</f>
        <v/>
      </c>
      <c r="BF395" s="134" t="str">
        <f>IF(ISERR(IF($C395="","",SUMIFS(Con_ve!$F$6:$F$1005,Con_ve!$C$6:$C$1005,$C395,Con_ve!$I$6:$I$1005,"Em negociação",Con_ve!$Q$6:$Q$1005,Cad_cl!BF$5))),"",IF($C395="","",SUMIFS(Con_ve!$F$6:$F$1005,Con_ve!$C$6:$C$1005,$C395,Con_ve!$I$6:$I$1005,"Em negociação",Con_ve!$Q$6:$Q$1005,Cad_cl!BF$5)))</f>
        <v/>
      </c>
      <c r="BG395" s="134" t="str">
        <f>IF(ISERR(IF($C395="","",SUMIFS(Con_ve!$F$6:$F$1005,Con_ve!$C$6:$C$1005,$C395,Con_ve!$I$6:$I$1005,"Em negociação",Con_ve!$Q$6:$Q$1005,Cad_cl!BG$5))),"",IF($C395="","",SUMIFS(Con_ve!$F$6:$F$1005,Con_ve!$C$6:$C$1005,$C395,Con_ve!$I$6:$I$1005,"Em negociação",Con_ve!$Q$6:$Q$1005,Cad_cl!BG$5)))</f>
        <v/>
      </c>
      <c r="BH395" s="134" t="str">
        <f>IF(ISERR(IF($C395="","",SUMIFS(Con_ve!$F$6:$F$1005,Con_ve!$C$6:$C$1005,$C395,Con_ve!$I$6:$I$1005,"Em negociação",Con_ve!$Q$6:$Q$1005,Cad_cl!BH$5))),"",IF($C395="","",SUMIFS(Con_ve!$F$6:$F$1005,Con_ve!$C$6:$C$1005,$C395,Con_ve!$I$6:$I$1005,"Em negociação",Con_ve!$Q$6:$Q$1005,Cad_cl!BH$5)))</f>
        <v/>
      </c>
      <c r="BI395" s="134" t="str">
        <f>IF(ISERR(IF($C395="","",SUMIFS(Con_ve!$F$6:$F$1005,Con_ve!$C$6:$C$1005,$C395,Con_ve!$I$6:$I$1005,"Em negociação",Con_ve!$Q$6:$Q$1005,Cad_cl!BI$5))),"",IF($C395="","",SUMIFS(Con_ve!$F$6:$F$1005,Con_ve!$C$6:$C$1005,$C395,Con_ve!$I$6:$I$1005,"Em negociação",Con_ve!$Q$6:$Q$1005,Cad_cl!BI$5)))</f>
        <v/>
      </c>
      <c r="BJ395" s="134" t="str">
        <f>IF(ISERR(IF($C395="","",SUMIFS(Con_ve!$F$6:$F$1005,Con_ve!$C$6:$C$1005,$C395,Con_ve!$I$6:$I$1005,"Em negociação",Con_ve!$Q$6:$Q$1005,Cad_cl!BJ$5))),"",IF($C395="","",SUMIFS(Con_ve!$F$6:$F$1005,Con_ve!$C$6:$C$1005,$C395,Con_ve!$I$6:$I$1005,"Em negociação",Con_ve!$Q$6:$Q$1005,Cad_cl!BJ$5)))</f>
        <v/>
      </c>
      <c r="BK395" s="134" t="str">
        <f>IF(ISERR(IF($C395="","",SUMIFS(Con_ve!$F$6:$F$1005,Con_ve!$C$6:$C$1005,$C395,Con_ve!$I$6:$I$1005,"Em negociação",Con_ve!$Q$6:$Q$1005,Cad_cl!BK$5))),"",IF($C395="","",SUMIFS(Con_ve!$F$6:$F$1005,Con_ve!$C$6:$C$1005,$C395,Con_ve!$I$6:$I$1005,"Em negociação",Con_ve!$Q$6:$Q$1005,Cad_cl!BK$5)))</f>
        <v/>
      </c>
      <c r="BL395" s="134" t="str">
        <f>IF(ISERR(IF($C395="","",SUMIFS(Con_ve!$F$6:$F$1005,Con_ve!$C$6:$C$1005,$C395,Con_ve!$I$6:$I$1005,"Em negociação",Con_ve!$Q$6:$Q$1005,Cad_cl!BL$5))),"",IF($C395="","",SUMIFS(Con_ve!$F$6:$F$1005,Con_ve!$C$6:$C$1005,$C395,Con_ve!$I$6:$I$1005,"Em negociação",Con_ve!$Q$6:$Q$1005,Cad_cl!BL$5)))</f>
        <v/>
      </c>
      <c r="BM395" s="134" t="str">
        <f>IF(ISERR(IF($C395="","",SUMIFS(Con_ve!$F$6:$F$1005,Con_ve!$C$6:$C$1005,$C395,Con_ve!$I$6:$I$1005,"Em negociação",Con_ve!$Q$6:$Q$1005,Cad_cl!BM$5))),"",IF($C395="","",SUMIFS(Con_ve!$F$6:$F$1005,Con_ve!$C$6:$C$1005,$C395,Con_ve!$I$6:$I$1005,"Em negociação",Con_ve!$Q$6:$Q$1005,Cad_cl!BM$5)))</f>
        <v/>
      </c>
      <c r="BN395" s="134" t="str">
        <f>IF(ISERR(IF($C395="","",SUMIFS(Con_ve!$F$6:$F$1005,Con_ve!$C$6:$C$1005,$C395,Con_ve!$I$6:$I$1005,"Em negociação",Con_ve!$Q$6:$Q$1005,Cad_cl!BN$5))),"",IF($C395="","",SUMIFS(Con_ve!$F$6:$F$1005,Con_ve!$C$6:$C$1005,$C395,Con_ve!$I$6:$I$1005,"Em negociação",Con_ve!$Q$6:$Q$1005,Cad_cl!BN$5)))</f>
        <v/>
      </c>
      <c r="BO395" s="134" t="str">
        <f>IF(ISERR(IF($C395="","",SUMIFS(Con_ve!$F$6:$F$1005,Con_ve!$C$6:$C$1005,$C395,Con_ve!$I$6:$I$1005,"Em negociação",Con_ve!$Q$6:$Q$1005,Cad_cl!BO$5))),"",IF($C395="","",SUMIFS(Con_ve!$F$6:$F$1005,Con_ve!$C$6:$C$1005,$C395,Con_ve!$I$6:$I$1005,"Em negociação",Con_ve!$Q$6:$Q$1005,Cad_cl!BO$5)))</f>
        <v/>
      </c>
      <c r="BP395" s="134">
        <f t="shared" si="19"/>
        <v>0</v>
      </c>
      <c r="BR395" s="125" t="str">
        <f>IF(ISERR(IF(AND($I395=Re_lo!$E$5,BR$5=VLOOKUP(Re_lo!$H$5,Re_lo!$N$5:$O$16,2,0)),AP395,"")),"",IF(AND($I395=Re_lo!$E$5,BR$5=VLOOKUP(Re_lo!$H$5,Re_lo!$N$5:$O$16,2,0)),AP395,""))</f>
        <v/>
      </c>
      <c r="BS395" s="125" t="str">
        <f>IF(ISERR(IF(AND($I395=Re_lo!$E$5,BS$5=VLOOKUP(Re_lo!$H$5,Re_lo!$N$5:$O$16,2,0)),AQ395,"")),"",IF(AND($I395=Re_lo!$E$5,BS$5=VLOOKUP(Re_lo!$H$5,Re_lo!$N$5:$O$16,2,0)),AQ395,""))</f>
        <v/>
      </c>
      <c r="BT395" s="125" t="str">
        <f>IF(ISERR(IF(AND($I395=Re_lo!$E$5,BT$5=VLOOKUP(Re_lo!$H$5,Re_lo!$N$5:$O$16,2,0)),AR395,"")),"",IF(AND($I395=Re_lo!$E$5,BT$5=VLOOKUP(Re_lo!$H$5,Re_lo!$N$5:$O$16,2,0)),AR395,""))</f>
        <v/>
      </c>
      <c r="BU395" s="125" t="str">
        <f>IF(ISERR(IF(AND($I395=Re_lo!$E$5,BU$5=VLOOKUP(Re_lo!$H$5,Re_lo!$N$5:$O$16,2,0)),AS395,"")),"",IF(AND($I395=Re_lo!$E$5,BU$5=VLOOKUP(Re_lo!$H$5,Re_lo!$N$5:$O$16,2,0)),AS395,""))</f>
        <v/>
      </c>
      <c r="BV395" s="125" t="str">
        <f>IF(ISERR(IF(AND($I395=Re_lo!$E$5,BV$5=VLOOKUP(Re_lo!$H$5,Re_lo!$N$5:$O$16,2,0)),AT395,"")),"",IF(AND($I395=Re_lo!$E$5,BV$5=VLOOKUP(Re_lo!$H$5,Re_lo!$N$5:$O$16,2,0)),AT395,""))</f>
        <v/>
      </c>
      <c r="BW395" s="125" t="str">
        <f>IF(ISERR(IF(AND($I395=Re_lo!$E$5,BW$5=VLOOKUP(Re_lo!$H$5,Re_lo!$N$5:$O$16,2,0)),AU395,"")),"",IF(AND($I395=Re_lo!$E$5,BW$5=VLOOKUP(Re_lo!$H$5,Re_lo!$N$5:$O$16,2,0)),AU395,""))</f>
        <v/>
      </c>
      <c r="BX395" s="125" t="str">
        <f>IF(ISERR(IF(AND($I395=Re_lo!$E$5,BX$5=VLOOKUP(Re_lo!$H$5,Re_lo!$N$5:$O$16,2,0)),AV395,"")),"",IF(AND($I395=Re_lo!$E$5,BX$5=VLOOKUP(Re_lo!$H$5,Re_lo!$N$5:$O$16,2,0)),AV395,""))</f>
        <v/>
      </c>
      <c r="BY395" s="125" t="str">
        <f>IF(ISERR(IF(AND($I395=Re_lo!$E$5,BY$5=VLOOKUP(Re_lo!$H$5,Re_lo!$N$5:$O$16,2,0)),AW395,"")),"",IF(AND($I395=Re_lo!$E$5,BY$5=VLOOKUP(Re_lo!$H$5,Re_lo!$N$5:$O$16,2,0)),AW395,""))</f>
        <v/>
      </c>
      <c r="BZ395" s="125" t="str">
        <f>IF(ISERR(IF(AND($I395=Re_lo!$E$5,BZ$5=VLOOKUP(Re_lo!$H$5,Re_lo!$N$5:$O$16,2,0)),AX395,"")),"",IF(AND($I395=Re_lo!$E$5,BZ$5=VLOOKUP(Re_lo!$H$5,Re_lo!$N$5:$O$16,2,0)),AX395,""))</f>
        <v/>
      </c>
      <c r="CA395" s="125" t="str">
        <f>IF(ISERR(IF(AND($I395=Re_lo!$E$5,CA$5=VLOOKUP(Re_lo!$H$5,Re_lo!$N$5:$O$16,2,0)),AY395,"")),"",IF(AND($I395=Re_lo!$E$5,CA$5=VLOOKUP(Re_lo!$H$5,Re_lo!$N$5:$O$16,2,0)),AY395,""))</f>
        <v/>
      </c>
      <c r="CB395" s="125" t="str">
        <f>IF(ISERR(IF(AND($I395=Re_lo!$E$5,CB$5=VLOOKUP(Re_lo!$H$5,Re_lo!$N$5:$O$16,2,0)),AZ395,"")),"",IF(AND($I395=Re_lo!$E$5,CB$5=VLOOKUP(Re_lo!$H$5,Re_lo!$N$5:$O$16,2,0)),AZ395,""))</f>
        <v/>
      </c>
      <c r="CC395" s="125" t="str">
        <f>IF(ISERR(IF(AND($I395=Re_lo!$E$5,CC$5=VLOOKUP(Re_lo!$H$5,Re_lo!$N$5:$O$16,2,0)),BA395,"")),"",IF(AND($I395=Re_lo!$E$5,CC$5=VLOOKUP(Re_lo!$H$5,Re_lo!$N$5:$O$16,2,0)),BA395,""))</f>
        <v/>
      </c>
      <c r="CD395" s="125" t="str">
        <f>IF(ISERR(IF(AND($I395=Re_lo!$E$5,CD$5=VLOOKUP(Re_lo!$H$5,Re_lo!$N$5:$O$16,2,0)),BB395,"")),"",IF(AND($I395=Re_lo!$E$5,CD$5=VLOOKUP(Re_lo!$H$5,Re_lo!$N$5:$O$16,2,0)),BB395,""))</f>
        <v/>
      </c>
      <c r="CF395" s="125" t="str">
        <f>IF($C395="","",COUNTIFS(Con_ve!$C$6:$C$1005,$C395,Con_ve!$Q$6:$Q$1005,Cad_cl!CF$5))</f>
        <v/>
      </c>
      <c r="CG395" s="125" t="str">
        <f>IF($C395="","",COUNTIFS(Con_ve!$C$6:$C$1005,$C395,Con_ve!$Q$6:$Q$1005,Cad_cl!CG$5))</f>
        <v/>
      </c>
      <c r="CH395" s="125" t="str">
        <f>IF($C395="","",COUNTIFS(Con_ve!$C$6:$C$1005,$C395,Con_ve!$Q$6:$Q$1005,Cad_cl!CH$5))</f>
        <v/>
      </c>
      <c r="CI395" s="125" t="str">
        <f>IF($C395="","",COUNTIFS(Con_ve!$C$6:$C$1005,$C395,Con_ve!$Q$6:$Q$1005,Cad_cl!CI$5))</f>
        <v/>
      </c>
      <c r="CJ395" s="125" t="str">
        <f>IF($C395="","",COUNTIFS(Con_ve!$C$6:$C$1005,$C395,Con_ve!$Q$6:$Q$1005,Cad_cl!CJ$5))</f>
        <v/>
      </c>
      <c r="CK395" s="125" t="str">
        <f>IF($C395="","",COUNTIFS(Con_ve!$C$6:$C$1005,$C395,Con_ve!$Q$6:$Q$1005,Cad_cl!CK$5))</f>
        <v/>
      </c>
      <c r="CL395" s="125" t="str">
        <f>IF($C395="","",COUNTIFS(Con_ve!$C$6:$C$1005,$C395,Con_ve!$Q$6:$Q$1005,Cad_cl!CL$5))</f>
        <v/>
      </c>
      <c r="CM395" s="125" t="str">
        <f>IF($C395="","",COUNTIFS(Con_ve!$C$6:$C$1005,$C395,Con_ve!$Q$6:$Q$1005,Cad_cl!CM$5))</f>
        <v/>
      </c>
      <c r="CN395" s="125" t="str">
        <f>IF($C395="","",COUNTIFS(Con_ve!$C$6:$C$1005,$C395,Con_ve!$Q$6:$Q$1005,Cad_cl!CN$5))</f>
        <v/>
      </c>
      <c r="CO395" s="125" t="str">
        <f>IF($C395="","",COUNTIFS(Con_ve!$C$6:$C$1005,$C395,Con_ve!$Q$6:$Q$1005,Cad_cl!CO$5))</f>
        <v/>
      </c>
      <c r="CP395" s="125" t="str">
        <f>IF($C395="","",COUNTIFS(Con_ve!$C$6:$C$1005,$C395,Con_ve!$Q$6:$Q$1005,Cad_cl!CP$5))</f>
        <v/>
      </c>
      <c r="CQ395" s="125" t="str">
        <f>IF($C395="","",COUNTIFS(Con_ve!$C$6:$C$1005,$C395,Con_ve!$Q$6:$Q$1005,Cad_cl!CQ$5))</f>
        <v/>
      </c>
      <c r="CR395" s="125">
        <f t="shared" si="20"/>
        <v>0</v>
      </c>
    </row>
    <row r="396" spans="3:96" ht="30" customHeight="1">
      <c r="C396" s="153"/>
      <c r="D396" s="153"/>
      <c r="E396" s="154"/>
      <c r="F396" s="153"/>
      <c r="G396" s="155"/>
      <c r="H396" s="153"/>
      <c r="I396" s="153"/>
      <c r="J396" s="132" t="s">
        <v>309</v>
      </c>
      <c r="K396" s="133" t="s">
        <v>309</v>
      </c>
      <c r="L396" s="153"/>
      <c r="M396" s="153"/>
      <c r="N396" s="153"/>
      <c r="O396" s="153"/>
      <c r="P396" s="153"/>
      <c r="Q396" s="153"/>
      <c r="AP396" s="134" t="str">
        <f>IF(ISERR(IF($C396="","",SUMIFS(Con_ve!$F$6:$F$1005,Con_ve!$C$6:$C$1005,$C396,Con_ve!$I$6:$I$1005,"Fechada",Con_ve!$Q$6:$Q$1005,Cad_cl!AP$5))),"",IF($C396="","",SUMIFS(Con_ve!$F$6:$F$1005,Con_ve!$C$6:$C$1005,$C396,Con_ve!$I$6:$I$1005,"Fechada",Con_ve!$Q$6:$Q$1005,Cad_cl!AP$5)))</f>
        <v/>
      </c>
      <c r="AQ396" s="134" t="str">
        <f>IF(ISERR(IF($C396="","",SUMIFS(Con_ve!$F$6:$F$1005,Con_ve!$C$6:$C$1005,$C396,Con_ve!$I$6:$I$1005,"Fechada",Con_ve!$Q$6:$Q$1005,Cad_cl!AQ$5))),"",IF($C396="","",SUMIFS(Con_ve!$F$6:$F$1005,Con_ve!$C$6:$C$1005,$C396,Con_ve!$I$6:$I$1005,"Fechada",Con_ve!$Q$6:$Q$1005,Cad_cl!AQ$5)))</f>
        <v/>
      </c>
      <c r="AR396" s="134" t="str">
        <f>IF(ISERR(IF($C396="","",SUMIFS(Con_ve!$F$6:$F$1005,Con_ve!$C$6:$C$1005,$C396,Con_ve!$I$6:$I$1005,"Fechada",Con_ve!$Q$6:$Q$1005,Cad_cl!AR$5))),"",IF($C396="","",SUMIFS(Con_ve!$F$6:$F$1005,Con_ve!$C$6:$C$1005,$C396,Con_ve!$I$6:$I$1005,"Fechada",Con_ve!$Q$6:$Q$1005,Cad_cl!AR$5)))</f>
        <v/>
      </c>
      <c r="AS396" s="134" t="str">
        <f>IF(ISERR(IF($C396="","",SUMIFS(Con_ve!$F$6:$F$1005,Con_ve!$C$6:$C$1005,$C396,Con_ve!$I$6:$I$1005,"Fechada",Con_ve!$Q$6:$Q$1005,Cad_cl!AS$5))),"",IF($C396="","",SUMIFS(Con_ve!$F$6:$F$1005,Con_ve!$C$6:$C$1005,$C396,Con_ve!$I$6:$I$1005,"Fechada",Con_ve!$Q$6:$Q$1005,Cad_cl!AS$5)))</f>
        <v/>
      </c>
      <c r="AT396" s="134" t="str">
        <f>IF(ISERR(IF($C396="","",SUMIFS(Con_ve!$F$6:$F$1005,Con_ve!$C$6:$C$1005,$C396,Con_ve!$I$6:$I$1005,"Fechada",Con_ve!$Q$6:$Q$1005,Cad_cl!AT$5))),"",IF($C396="","",SUMIFS(Con_ve!$F$6:$F$1005,Con_ve!$C$6:$C$1005,$C396,Con_ve!$I$6:$I$1005,"Fechada",Con_ve!$Q$6:$Q$1005,Cad_cl!AT$5)))</f>
        <v/>
      </c>
      <c r="AU396" s="134" t="str">
        <f>IF(ISERR(IF($C396="","",SUMIFS(Con_ve!$F$6:$F$1005,Con_ve!$C$6:$C$1005,$C396,Con_ve!$I$6:$I$1005,"Fechada",Con_ve!$Q$6:$Q$1005,Cad_cl!AU$5))),"",IF($C396="","",SUMIFS(Con_ve!$F$6:$F$1005,Con_ve!$C$6:$C$1005,$C396,Con_ve!$I$6:$I$1005,"Fechada",Con_ve!$Q$6:$Q$1005,Cad_cl!AU$5)))</f>
        <v/>
      </c>
      <c r="AV396" s="134" t="str">
        <f>IF(ISERR(IF($C396="","",SUMIFS(Con_ve!$F$6:$F$1005,Con_ve!$C$6:$C$1005,$C396,Con_ve!$I$6:$I$1005,"Fechada",Con_ve!$Q$6:$Q$1005,Cad_cl!AV$5))),"",IF($C396="","",SUMIFS(Con_ve!$F$6:$F$1005,Con_ve!$C$6:$C$1005,$C396,Con_ve!$I$6:$I$1005,"Fechada",Con_ve!$Q$6:$Q$1005,Cad_cl!AV$5)))</f>
        <v/>
      </c>
      <c r="AW396" s="134" t="str">
        <f>IF(ISERR(IF($C396="","",SUMIFS(Con_ve!$F$6:$F$1005,Con_ve!$C$6:$C$1005,$C396,Con_ve!$I$6:$I$1005,"Fechada",Con_ve!$Q$6:$Q$1005,Cad_cl!AW$5))),"",IF($C396="","",SUMIFS(Con_ve!$F$6:$F$1005,Con_ve!$C$6:$C$1005,$C396,Con_ve!$I$6:$I$1005,"Fechada",Con_ve!$Q$6:$Q$1005,Cad_cl!AW$5)))</f>
        <v/>
      </c>
      <c r="AX396" s="134" t="str">
        <f>IF(ISERR(IF($C396="","",SUMIFS(Con_ve!$F$6:$F$1005,Con_ve!$C$6:$C$1005,$C396,Con_ve!$I$6:$I$1005,"Fechada",Con_ve!$Q$6:$Q$1005,Cad_cl!AX$5))),"",IF($C396="","",SUMIFS(Con_ve!$F$6:$F$1005,Con_ve!$C$6:$C$1005,$C396,Con_ve!$I$6:$I$1005,"Fechada",Con_ve!$Q$6:$Q$1005,Cad_cl!AX$5)))</f>
        <v/>
      </c>
      <c r="AY396" s="134" t="str">
        <f>IF(ISERR(IF($C396="","",SUMIFS(Con_ve!$F$6:$F$1005,Con_ve!$C$6:$C$1005,$C396,Con_ve!$I$6:$I$1005,"Fechada",Con_ve!$Q$6:$Q$1005,Cad_cl!AY$5))),"",IF($C396="","",SUMIFS(Con_ve!$F$6:$F$1005,Con_ve!$C$6:$C$1005,$C396,Con_ve!$I$6:$I$1005,"Fechada",Con_ve!$Q$6:$Q$1005,Cad_cl!AY$5)))</f>
        <v/>
      </c>
      <c r="AZ396" s="134" t="str">
        <f>IF(ISERR(IF($C396="","",SUMIFS(Con_ve!$F$6:$F$1005,Con_ve!$C$6:$C$1005,$C396,Con_ve!$I$6:$I$1005,"Fechada",Con_ve!$Q$6:$Q$1005,Cad_cl!AZ$5))),"",IF($C396="","",SUMIFS(Con_ve!$F$6:$F$1005,Con_ve!$C$6:$C$1005,$C396,Con_ve!$I$6:$I$1005,"Fechada",Con_ve!$Q$6:$Q$1005,Cad_cl!AZ$5)))</f>
        <v/>
      </c>
      <c r="BA396" s="134" t="str">
        <f>IF(ISERR(IF($C396="","",SUMIFS(Con_ve!$F$6:$F$1005,Con_ve!$C$6:$C$1005,$C396,Con_ve!$I$6:$I$1005,"Fechada",Con_ve!$Q$6:$Q$1005,Cad_cl!BA$5))),"",IF($C396="","",SUMIFS(Con_ve!$F$6:$F$1005,Con_ve!$C$6:$C$1005,$C396,Con_ve!$I$6:$I$1005,"Fechada",Con_ve!$Q$6:$Q$1005,Cad_cl!BA$5)))</f>
        <v/>
      </c>
      <c r="BB396" s="134">
        <f t="shared" si="18"/>
        <v>0</v>
      </c>
      <c r="BD396" s="134" t="str">
        <f>IF(ISERR(IF($C396="","",SUMIFS(Con_ve!$F$6:$F$1005,Con_ve!$C$6:$C$1005,$C396,Con_ve!$I$6:$I$1005,"Em negociação",Con_ve!$Q$6:$Q$1005,Cad_cl!BD$5))),"",IF($C396="","",SUMIFS(Con_ve!$F$6:$F$1005,Con_ve!$C$6:$C$1005,$C396,Con_ve!$I$6:$I$1005,"Em negociação",Con_ve!$Q$6:$Q$1005,Cad_cl!BD$5)))</f>
        <v/>
      </c>
      <c r="BE396" s="134" t="str">
        <f>IF(ISERR(IF($C396="","",SUMIFS(Con_ve!$F$6:$F$1005,Con_ve!$C$6:$C$1005,$C396,Con_ve!$I$6:$I$1005,"Em negociação",Con_ve!$Q$6:$Q$1005,Cad_cl!BE$5))),"",IF($C396="","",SUMIFS(Con_ve!$F$6:$F$1005,Con_ve!$C$6:$C$1005,$C396,Con_ve!$I$6:$I$1005,"Em negociação",Con_ve!$Q$6:$Q$1005,Cad_cl!BE$5)))</f>
        <v/>
      </c>
      <c r="BF396" s="134" t="str">
        <f>IF(ISERR(IF($C396="","",SUMIFS(Con_ve!$F$6:$F$1005,Con_ve!$C$6:$C$1005,$C396,Con_ve!$I$6:$I$1005,"Em negociação",Con_ve!$Q$6:$Q$1005,Cad_cl!BF$5))),"",IF($C396="","",SUMIFS(Con_ve!$F$6:$F$1005,Con_ve!$C$6:$C$1005,$C396,Con_ve!$I$6:$I$1005,"Em negociação",Con_ve!$Q$6:$Q$1005,Cad_cl!BF$5)))</f>
        <v/>
      </c>
      <c r="BG396" s="134" t="str">
        <f>IF(ISERR(IF($C396="","",SUMIFS(Con_ve!$F$6:$F$1005,Con_ve!$C$6:$C$1005,$C396,Con_ve!$I$6:$I$1005,"Em negociação",Con_ve!$Q$6:$Q$1005,Cad_cl!BG$5))),"",IF($C396="","",SUMIFS(Con_ve!$F$6:$F$1005,Con_ve!$C$6:$C$1005,$C396,Con_ve!$I$6:$I$1005,"Em negociação",Con_ve!$Q$6:$Q$1005,Cad_cl!BG$5)))</f>
        <v/>
      </c>
      <c r="BH396" s="134" t="str">
        <f>IF(ISERR(IF($C396="","",SUMIFS(Con_ve!$F$6:$F$1005,Con_ve!$C$6:$C$1005,$C396,Con_ve!$I$6:$I$1005,"Em negociação",Con_ve!$Q$6:$Q$1005,Cad_cl!BH$5))),"",IF($C396="","",SUMIFS(Con_ve!$F$6:$F$1005,Con_ve!$C$6:$C$1005,$C396,Con_ve!$I$6:$I$1005,"Em negociação",Con_ve!$Q$6:$Q$1005,Cad_cl!BH$5)))</f>
        <v/>
      </c>
      <c r="BI396" s="134" t="str">
        <f>IF(ISERR(IF($C396="","",SUMIFS(Con_ve!$F$6:$F$1005,Con_ve!$C$6:$C$1005,$C396,Con_ve!$I$6:$I$1005,"Em negociação",Con_ve!$Q$6:$Q$1005,Cad_cl!BI$5))),"",IF($C396="","",SUMIFS(Con_ve!$F$6:$F$1005,Con_ve!$C$6:$C$1005,$C396,Con_ve!$I$6:$I$1005,"Em negociação",Con_ve!$Q$6:$Q$1005,Cad_cl!BI$5)))</f>
        <v/>
      </c>
      <c r="BJ396" s="134" t="str">
        <f>IF(ISERR(IF($C396="","",SUMIFS(Con_ve!$F$6:$F$1005,Con_ve!$C$6:$C$1005,$C396,Con_ve!$I$6:$I$1005,"Em negociação",Con_ve!$Q$6:$Q$1005,Cad_cl!BJ$5))),"",IF($C396="","",SUMIFS(Con_ve!$F$6:$F$1005,Con_ve!$C$6:$C$1005,$C396,Con_ve!$I$6:$I$1005,"Em negociação",Con_ve!$Q$6:$Q$1005,Cad_cl!BJ$5)))</f>
        <v/>
      </c>
      <c r="BK396" s="134" t="str">
        <f>IF(ISERR(IF($C396="","",SUMIFS(Con_ve!$F$6:$F$1005,Con_ve!$C$6:$C$1005,$C396,Con_ve!$I$6:$I$1005,"Em negociação",Con_ve!$Q$6:$Q$1005,Cad_cl!BK$5))),"",IF($C396="","",SUMIFS(Con_ve!$F$6:$F$1005,Con_ve!$C$6:$C$1005,$C396,Con_ve!$I$6:$I$1005,"Em negociação",Con_ve!$Q$6:$Q$1005,Cad_cl!BK$5)))</f>
        <v/>
      </c>
      <c r="BL396" s="134" t="str">
        <f>IF(ISERR(IF($C396="","",SUMIFS(Con_ve!$F$6:$F$1005,Con_ve!$C$6:$C$1005,$C396,Con_ve!$I$6:$I$1005,"Em negociação",Con_ve!$Q$6:$Q$1005,Cad_cl!BL$5))),"",IF($C396="","",SUMIFS(Con_ve!$F$6:$F$1005,Con_ve!$C$6:$C$1005,$C396,Con_ve!$I$6:$I$1005,"Em negociação",Con_ve!$Q$6:$Q$1005,Cad_cl!BL$5)))</f>
        <v/>
      </c>
      <c r="BM396" s="134" t="str">
        <f>IF(ISERR(IF($C396="","",SUMIFS(Con_ve!$F$6:$F$1005,Con_ve!$C$6:$C$1005,$C396,Con_ve!$I$6:$I$1005,"Em negociação",Con_ve!$Q$6:$Q$1005,Cad_cl!BM$5))),"",IF($C396="","",SUMIFS(Con_ve!$F$6:$F$1005,Con_ve!$C$6:$C$1005,$C396,Con_ve!$I$6:$I$1005,"Em negociação",Con_ve!$Q$6:$Q$1005,Cad_cl!BM$5)))</f>
        <v/>
      </c>
      <c r="BN396" s="134" t="str">
        <f>IF(ISERR(IF($C396="","",SUMIFS(Con_ve!$F$6:$F$1005,Con_ve!$C$6:$C$1005,$C396,Con_ve!$I$6:$I$1005,"Em negociação",Con_ve!$Q$6:$Q$1005,Cad_cl!BN$5))),"",IF($C396="","",SUMIFS(Con_ve!$F$6:$F$1005,Con_ve!$C$6:$C$1005,$C396,Con_ve!$I$6:$I$1005,"Em negociação",Con_ve!$Q$6:$Q$1005,Cad_cl!BN$5)))</f>
        <v/>
      </c>
      <c r="BO396" s="134" t="str">
        <f>IF(ISERR(IF($C396="","",SUMIFS(Con_ve!$F$6:$F$1005,Con_ve!$C$6:$C$1005,$C396,Con_ve!$I$6:$I$1005,"Em negociação",Con_ve!$Q$6:$Q$1005,Cad_cl!BO$5))),"",IF($C396="","",SUMIFS(Con_ve!$F$6:$F$1005,Con_ve!$C$6:$C$1005,$C396,Con_ve!$I$6:$I$1005,"Em negociação",Con_ve!$Q$6:$Q$1005,Cad_cl!BO$5)))</f>
        <v/>
      </c>
      <c r="BP396" s="134">
        <f t="shared" si="19"/>
        <v>0</v>
      </c>
      <c r="BR396" s="125" t="str">
        <f>IF(ISERR(IF(AND($I396=Re_lo!$E$5,BR$5=VLOOKUP(Re_lo!$H$5,Re_lo!$N$5:$O$16,2,0)),AP396,"")),"",IF(AND($I396=Re_lo!$E$5,BR$5=VLOOKUP(Re_lo!$H$5,Re_lo!$N$5:$O$16,2,0)),AP396,""))</f>
        <v/>
      </c>
      <c r="BS396" s="125" t="str">
        <f>IF(ISERR(IF(AND($I396=Re_lo!$E$5,BS$5=VLOOKUP(Re_lo!$H$5,Re_lo!$N$5:$O$16,2,0)),AQ396,"")),"",IF(AND($I396=Re_lo!$E$5,BS$5=VLOOKUP(Re_lo!$H$5,Re_lo!$N$5:$O$16,2,0)),AQ396,""))</f>
        <v/>
      </c>
      <c r="BT396" s="125" t="str">
        <f>IF(ISERR(IF(AND($I396=Re_lo!$E$5,BT$5=VLOOKUP(Re_lo!$H$5,Re_lo!$N$5:$O$16,2,0)),AR396,"")),"",IF(AND($I396=Re_lo!$E$5,BT$5=VLOOKUP(Re_lo!$H$5,Re_lo!$N$5:$O$16,2,0)),AR396,""))</f>
        <v/>
      </c>
      <c r="BU396" s="125" t="str">
        <f>IF(ISERR(IF(AND($I396=Re_lo!$E$5,BU$5=VLOOKUP(Re_lo!$H$5,Re_lo!$N$5:$O$16,2,0)),AS396,"")),"",IF(AND($I396=Re_lo!$E$5,BU$5=VLOOKUP(Re_lo!$H$5,Re_lo!$N$5:$O$16,2,0)),AS396,""))</f>
        <v/>
      </c>
      <c r="BV396" s="125" t="str">
        <f>IF(ISERR(IF(AND($I396=Re_lo!$E$5,BV$5=VLOOKUP(Re_lo!$H$5,Re_lo!$N$5:$O$16,2,0)),AT396,"")),"",IF(AND($I396=Re_lo!$E$5,BV$5=VLOOKUP(Re_lo!$H$5,Re_lo!$N$5:$O$16,2,0)),AT396,""))</f>
        <v/>
      </c>
      <c r="BW396" s="125" t="str">
        <f>IF(ISERR(IF(AND($I396=Re_lo!$E$5,BW$5=VLOOKUP(Re_lo!$H$5,Re_lo!$N$5:$O$16,2,0)),AU396,"")),"",IF(AND($I396=Re_lo!$E$5,BW$5=VLOOKUP(Re_lo!$H$5,Re_lo!$N$5:$O$16,2,0)),AU396,""))</f>
        <v/>
      </c>
      <c r="BX396" s="125" t="str">
        <f>IF(ISERR(IF(AND($I396=Re_lo!$E$5,BX$5=VLOOKUP(Re_lo!$H$5,Re_lo!$N$5:$O$16,2,0)),AV396,"")),"",IF(AND($I396=Re_lo!$E$5,BX$5=VLOOKUP(Re_lo!$H$5,Re_lo!$N$5:$O$16,2,0)),AV396,""))</f>
        <v/>
      </c>
      <c r="BY396" s="125" t="str">
        <f>IF(ISERR(IF(AND($I396=Re_lo!$E$5,BY$5=VLOOKUP(Re_lo!$H$5,Re_lo!$N$5:$O$16,2,0)),AW396,"")),"",IF(AND($I396=Re_lo!$E$5,BY$5=VLOOKUP(Re_lo!$H$5,Re_lo!$N$5:$O$16,2,0)),AW396,""))</f>
        <v/>
      </c>
      <c r="BZ396" s="125" t="str">
        <f>IF(ISERR(IF(AND($I396=Re_lo!$E$5,BZ$5=VLOOKUP(Re_lo!$H$5,Re_lo!$N$5:$O$16,2,0)),AX396,"")),"",IF(AND($I396=Re_lo!$E$5,BZ$5=VLOOKUP(Re_lo!$H$5,Re_lo!$N$5:$O$16,2,0)),AX396,""))</f>
        <v/>
      </c>
      <c r="CA396" s="125" t="str">
        <f>IF(ISERR(IF(AND($I396=Re_lo!$E$5,CA$5=VLOOKUP(Re_lo!$H$5,Re_lo!$N$5:$O$16,2,0)),AY396,"")),"",IF(AND($I396=Re_lo!$E$5,CA$5=VLOOKUP(Re_lo!$H$5,Re_lo!$N$5:$O$16,2,0)),AY396,""))</f>
        <v/>
      </c>
      <c r="CB396" s="125" t="str">
        <f>IF(ISERR(IF(AND($I396=Re_lo!$E$5,CB$5=VLOOKUP(Re_lo!$H$5,Re_lo!$N$5:$O$16,2,0)),AZ396,"")),"",IF(AND($I396=Re_lo!$E$5,CB$5=VLOOKUP(Re_lo!$H$5,Re_lo!$N$5:$O$16,2,0)),AZ396,""))</f>
        <v/>
      </c>
      <c r="CC396" s="125" t="str">
        <f>IF(ISERR(IF(AND($I396=Re_lo!$E$5,CC$5=VLOOKUP(Re_lo!$H$5,Re_lo!$N$5:$O$16,2,0)),BA396,"")),"",IF(AND($I396=Re_lo!$E$5,CC$5=VLOOKUP(Re_lo!$H$5,Re_lo!$N$5:$O$16,2,0)),BA396,""))</f>
        <v/>
      </c>
      <c r="CD396" s="125" t="str">
        <f>IF(ISERR(IF(AND($I396=Re_lo!$E$5,CD$5=VLOOKUP(Re_lo!$H$5,Re_lo!$N$5:$O$16,2,0)),BB396,"")),"",IF(AND($I396=Re_lo!$E$5,CD$5=VLOOKUP(Re_lo!$H$5,Re_lo!$N$5:$O$16,2,0)),BB396,""))</f>
        <v/>
      </c>
      <c r="CF396" s="125" t="str">
        <f>IF($C396="","",COUNTIFS(Con_ve!$C$6:$C$1005,$C396,Con_ve!$Q$6:$Q$1005,Cad_cl!CF$5))</f>
        <v/>
      </c>
      <c r="CG396" s="125" t="str">
        <f>IF($C396="","",COUNTIFS(Con_ve!$C$6:$C$1005,$C396,Con_ve!$Q$6:$Q$1005,Cad_cl!CG$5))</f>
        <v/>
      </c>
      <c r="CH396" s="125" t="str">
        <f>IF($C396="","",COUNTIFS(Con_ve!$C$6:$C$1005,$C396,Con_ve!$Q$6:$Q$1005,Cad_cl!CH$5))</f>
        <v/>
      </c>
      <c r="CI396" s="125" t="str">
        <f>IF($C396="","",COUNTIFS(Con_ve!$C$6:$C$1005,$C396,Con_ve!$Q$6:$Q$1005,Cad_cl!CI$5))</f>
        <v/>
      </c>
      <c r="CJ396" s="125" t="str">
        <f>IF($C396="","",COUNTIFS(Con_ve!$C$6:$C$1005,$C396,Con_ve!$Q$6:$Q$1005,Cad_cl!CJ$5))</f>
        <v/>
      </c>
      <c r="CK396" s="125" t="str">
        <f>IF($C396="","",COUNTIFS(Con_ve!$C$6:$C$1005,$C396,Con_ve!$Q$6:$Q$1005,Cad_cl!CK$5))</f>
        <v/>
      </c>
      <c r="CL396" s="125" t="str">
        <f>IF($C396="","",COUNTIFS(Con_ve!$C$6:$C$1005,$C396,Con_ve!$Q$6:$Q$1005,Cad_cl!CL$5))</f>
        <v/>
      </c>
      <c r="CM396" s="125" t="str">
        <f>IF($C396="","",COUNTIFS(Con_ve!$C$6:$C$1005,$C396,Con_ve!$Q$6:$Q$1005,Cad_cl!CM$5))</f>
        <v/>
      </c>
      <c r="CN396" s="125" t="str">
        <f>IF($C396="","",COUNTIFS(Con_ve!$C$6:$C$1005,$C396,Con_ve!$Q$6:$Q$1005,Cad_cl!CN$5))</f>
        <v/>
      </c>
      <c r="CO396" s="125" t="str">
        <f>IF($C396="","",COUNTIFS(Con_ve!$C$6:$C$1005,$C396,Con_ve!$Q$6:$Q$1005,Cad_cl!CO$5))</f>
        <v/>
      </c>
      <c r="CP396" s="125" t="str">
        <f>IF($C396="","",COUNTIFS(Con_ve!$C$6:$C$1005,$C396,Con_ve!$Q$6:$Q$1005,Cad_cl!CP$5))</f>
        <v/>
      </c>
      <c r="CQ396" s="125" t="str">
        <f>IF($C396="","",COUNTIFS(Con_ve!$C$6:$C$1005,$C396,Con_ve!$Q$6:$Q$1005,Cad_cl!CQ$5))</f>
        <v/>
      </c>
      <c r="CR396" s="125">
        <f t="shared" si="20"/>
        <v>0</v>
      </c>
    </row>
    <row r="397" spans="3:96" ht="30" customHeight="1">
      <c r="C397" s="153"/>
      <c r="D397" s="153"/>
      <c r="E397" s="154"/>
      <c r="F397" s="153"/>
      <c r="G397" s="155"/>
      <c r="H397" s="153"/>
      <c r="I397" s="153"/>
      <c r="J397" s="132" t="s">
        <v>309</v>
      </c>
      <c r="K397" s="133" t="s">
        <v>309</v>
      </c>
      <c r="L397" s="153"/>
      <c r="M397" s="153"/>
      <c r="N397" s="153"/>
      <c r="O397" s="153"/>
      <c r="P397" s="153"/>
      <c r="Q397" s="153"/>
      <c r="AP397" s="134" t="str">
        <f>IF(ISERR(IF($C397="","",SUMIFS(Con_ve!$F$6:$F$1005,Con_ve!$C$6:$C$1005,$C397,Con_ve!$I$6:$I$1005,"Fechada",Con_ve!$Q$6:$Q$1005,Cad_cl!AP$5))),"",IF($C397="","",SUMIFS(Con_ve!$F$6:$F$1005,Con_ve!$C$6:$C$1005,$C397,Con_ve!$I$6:$I$1005,"Fechada",Con_ve!$Q$6:$Q$1005,Cad_cl!AP$5)))</f>
        <v/>
      </c>
      <c r="AQ397" s="134" t="str">
        <f>IF(ISERR(IF($C397="","",SUMIFS(Con_ve!$F$6:$F$1005,Con_ve!$C$6:$C$1005,$C397,Con_ve!$I$6:$I$1005,"Fechada",Con_ve!$Q$6:$Q$1005,Cad_cl!AQ$5))),"",IF($C397="","",SUMIFS(Con_ve!$F$6:$F$1005,Con_ve!$C$6:$C$1005,$C397,Con_ve!$I$6:$I$1005,"Fechada",Con_ve!$Q$6:$Q$1005,Cad_cl!AQ$5)))</f>
        <v/>
      </c>
      <c r="AR397" s="134" t="str">
        <f>IF(ISERR(IF($C397="","",SUMIFS(Con_ve!$F$6:$F$1005,Con_ve!$C$6:$C$1005,$C397,Con_ve!$I$6:$I$1005,"Fechada",Con_ve!$Q$6:$Q$1005,Cad_cl!AR$5))),"",IF($C397="","",SUMIFS(Con_ve!$F$6:$F$1005,Con_ve!$C$6:$C$1005,$C397,Con_ve!$I$6:$I$1005,"Fechada",Con_ve!$Q$6:$Q$1005,Cad_cl!AR$5)))</f>
        <v/>
      </c>
      <c r="AS397" s="134" t="str">
        <f>IF(ISERR(IF($C397="","",SUMIFS(Con_ve!$F$6:$F$1005,Con_ve!$C$6:$C$1005,$C397,Con_ve!$I$6:$I$1005,"Fechada",Con_ve!$Q$6:$Q$1005,Cad_cl!AS$5))),"",IF($C397="","",SUMIFS(Con_ve!$F$6:$F$1005,Con_ve!$C$6:$C$1005,$C397,Con_ve!$I$6:$I$1005,"Fechada",Con_ve!$Q$6:$Q$1005,Cad_cl!AS$5)))</f>
        <v/>
      </c>
      <c r="AT397" s="134" t="str">
        <f>IF(ISERR(IF($C397="","",SUMIFS(Con_ve!$F$6:$F$1005,Con_ve!$C$6:$C$1005,$C397,Con_ve!$I$6:$I$1005,"Fechada",Con_ve!$Q$6:$Q$1005,Cad_cl!AT$5))),"",IF($C397="","",SUMIFS(Con_ve!$F$6:$F$1005,Con_ve!$C$6:$C$1005,$C397,Con_ve!$I$6:$I$1005,"Fechada",Con_ve!$Q$6:$Q$1005,Cad_cl!AT$5)))</f>
        <v/>
      </c>
      <c r="AU397" s="134" t="str">
        <f>IF(ISERR(IF($C397="","",SUMIFS(Con_ve!$F$6:$F$1005,Con_ve!$C$6:$C$1005,$C397,Con_ve!$I$6:$I$1005,"Fechada",Con_ve!$Q$6:$Q$1005,Cad_cl!AU$5))),"",IF($C397="","",SUMIFS(Con_ve!$F$6:$F$1005,Con_ve!$C$6:$C$1005,$C397,Con_ve!$I$6:$I$1005,"Fechada",Con_ve!$Q$6:$Q$1005,Cad_cl!AU$5)))</f>
        <v/>
      </c>
      <c r="AV397" s="134" t="str">
        <f>IF(ISERR(IF($C397="","",SUMIFS(Con_ve!$F$6:$F$1005,Con_ve!$C$6:$C$1005,$C397,Con_ve!$I$6:$I$1005,"Fechada",Con_ve!$Q$6:$Q$1005,Cad_cl!AV$5))),"",IF($C397="","",SUMIFS(Con_ve!$F$6:$F$1005,Con_ve!$C$6:$C$1005,$C397,Con_ve!$I$6:$I$1005,"Fechada",Con_ve!$Q$6:$Q$1005,Cad_cl!AV$5)))</f>
        <v/>
      </c>
      <c r="AW397" s="134" t="str">
        <f>IF(ISERR(IF($C397="","",SUMIFS(Con_ve!$F$6:$F$1005,Con_ve!$C$6:$C$1005,$C397,Con_ve!$I$6:$I$1005,"Fechada",Con_ve!$Q$6:$Q$1005,Cad_cl!AW$5))),"",IF($C397="","",SUMIFS(Con_ve!$F$6:$F$1005,Con_ve!$C$6:$C$1005,$C397,Con_ve!$I$6:$I$1005,"Fechada",Con_ve!$Q$6:$Q$1005,Cad_cl!AW$5)))</f>
        <v/>
      </c>
      <c r="AX397" s="134" t="str">
        <f>IF(ISERR(IF($C397="","",SUMIFS(Con_ve!$F$6:$F$1005,Con_ve!$C$6:$C$1005,$C397,Con_ve!$I$6:$I$1005,"Fechada",Con_ve!$Q$6:$Q$1005,Cad_cl!AX$5))),"",IF($C397="","",SUMIFS(Con_ve!$F$6:$F$1005,Con_ve!$C$6:$C$1005,$C397,Con_ve!$I$6:$I$1005,"Fechada",Con_ve!$Q$6:$Q$1005,Cad_cl!AX$5)))</f>
        <v/>
      </c>
      <c r="AY397" s="134" t="str">
        <f>IF(ISERR(IF($C397="","",SUMIFS(Con_ve!$F$6:$F$1005,Con_ve!$C$6:$C$1005,$C397,Con_ve!$I$6:$I$1005,"Fechada",Con_ve!$Q$6:$Q$1005,Cad_cl!AY$5))),"",IF($C397="","",SUMIFS(Con_ve!$F$6:$F$1005,Con_ve!$C$6:$C$1005,$C397,Con_ve!$I$6:$I$1005,"Fechada",Con_ve!$Q$6:$Q$1005,Cad_cl!AY$5)))</f>
        <v/>
      </c>
      <c r="AZ397" s="134" t="str">
        <f>IF(ISERR(IF($C397="","",SUMIFS(Con_ve!$F$6:$F$1005,Con_ve!$C$6:$C$1005,$C397,Con_ve!$I$6:$I$1005,"Fechada",Con_ve!$Q$6:$Q$1005,Cad_cl!AZ$5))),"",IF($C397="","",SUMIFS(Con_ve!$F$6:$F$1005,Con_ve!$C$6:$C$1005,$C397,Con_ve!$I$6:$I$1005,"Fechada",Con_ve!$Q$6:$Q$1005,Cad_cl!AZ$5)))</f>
        <v/>
      </c>
      <c r="BA397" s="134" t="str">
        <f>IF(ISERR(IF($C397="","",SUMIFS(Con_ve!$F$6:$F$1005,Con_ve!$C$6:$C$1005,$C397,Con_ve!$I$6:$I$1005,"Fechada",Con_ve!$Q$6:$Q$1005,Cad_cl!BA$5))),"",IF($C397="","",SUMIFS(Con_ve!$F$6:$F$1005,Con_ve!$C$6:$C$1005,$C397,Con_ve!$I$6:$I$1005,"Fechada",Con_ve!$Q$6:$Q$1005,Cad_cl!BA$5)))</f>
        <v/>
      </c>
      <c r="BB397" s="134">
        <f t="shared" si="18"/>
        <v>0</v>
      </c>
      <c r="BD397" s="134" t="str">
        <f>IF(ISERR(IF($C397="","",SUMIFS(Con_ve!$F$6:$F$1005,Con_ve!$C$6:$C$1005,$C397,Con_ve!$I$6:$I$1005,"Em negociação",Con_ve!$Q$6:$Q$1005,Cad_cl!BD$5))),"",IF($C397="","",SUMIFS(Con_ve!$F$6:$F$1005,Con_ve!$C$6:$C$1005,$C397,Con_ve!$I$6:$I$1005,"Em negociação",Con_ve!$Q$6:$Q$1005,Cad_cl!BD$5)))</f>
        <v/>
      </c>
      <c r="BE397" s="134" t="str">
        <f>IF(ISERR(IF($C397="","",SUMIFS(Con_ve!$F$6:$F$1005,Con_ve!$C$6:$C$1005,$C397,Con_ve!$I$6:$I$1005,"Em negociação",Con_ve!$Q$6:$Q$1005,Cad_cl!BE$5))),"",IF($C397="","",SUMIFS(Con_ve!$F$6:$F$1005,Con_ve!$C$6:$C$1005,$C397,Con_ve!$I$6:$I$1005,"Em negociação",Con_ve!$Q$6:$Q$1005,Cad_cl!BE$5)))</f>
        <v/>
      </c>
      <c r="BF397" s="134" t="str">
        <f>IF(ISERR(IF($C397="","",SUMIFS(Con_ve!$F$6:$F$1005,Con_ve!$C$6:$C$1005,$C397,Con_ve!$I$6:$I$1005,"Em negociação",Con_ve!$Q$6:$Q$1005,Cad_cl!BF$5))),"",IF($C397="","",SUMIFS(Con_ve!$F$6:$F$1005,Con_ve!$C$6:$C$1005,$C397,Con_ve!$I$6:$I$1005,"Em negociação",Con_ve!$Q$6:$Q$1005,Cad_cl!BF$5)))</f>
        <v/>
      </c>
      <c r="BG397" s="134" t="str">
        <f>IF(ISERR(IF($C397="","",SUMIFS(Con_ve!$F$6:$F$1005,Con_ve!$C$6:$C$1005,$C397,Con_ve!$I$6:$I$1005,"Em negociação",Con_ve!$Q$6:$Q$1005,Cad_cl!BG$5))),"",IF($C397="","",SUMIFS(Con_ve!$F$6:$F$1005,Con_ve!$C$6:$C$1005,$C397,Con_ve!$I$6:$I$1005,"Em negociação",Con_ve!$Q$6:$Q$1005,Cad_cl!BG$5)))</f>
        <v/>
      </c>
      <c r="BH397" s="134" t="str">
        <f>IF(ISERR(IF($C397="","",SUMIFS(Con_ve!$F$6:$F$1005,Con_ve!$C$6:$C$1005,$C397,Con_ve!$I$6:$I$1005,"Em negociação",Con_ve!$Q$6:$Q$1005,Cad_cl!BH$5))),"",IF($C397="","",SUMIFS(Con_ve!$F$6:$F$1005,Con_ve!$C$6:$C$1005,$C397,Con_ve!$I$6:$I$1005,"Em negociação",Con_ve!$Q$6:$Q$1005,Cad_cl!BH$5)))</f>
        <v/>
      </c>
      <c r="BI397" s="134" t="str">
        <f>IF(ISERR(IF($C397="","",SUMIFS(Con_ve!$F$6:$F$1005,Con_ve!$C$6:$C$1005,$C397,Con_ve!$I$6:$I$1005,"Em negociação",Con_ve!$Q$6:$Q$1005,Cad_cl!BI$5))),"",IF($C397="","",SUMIFS(Con_ve!$F$6:$F$1005,Con_ve!$C$6:$C$1005,$C397,Con_ve!$I$6:$I$1005,"Em negociação",Con_ve!$Q$6:$Q$1005,Cad_cl!BI$5)))</f>
        <v/>
      </c>
      <c r="BJ397" s="134" t="str">
        <f>IF(ISERR(IF($C397="","",SUMIFS(Con_ve!$F$6:$F$1005,Con_ve!$C$6:$C$1005,$C397,Con_ve!$I$6:$I$1005,"Em negociação",Con_ve!$Q$6:$Q$1005,Cad_cl!BJ$5))),"",IF($C397="","",SUMIFS(Con_ve!$F$6:$F$1005,Con_ve!$C$6:$C$1005,$C397,Con_ve!$I$6:$I$1005,"Em negociação",Con_ve!$Q$6:$Q$1005,Cad_cl!BJ$5)))</f>
        <v/>
      </c>
      <c r="BK397" s="134" t="str">
        <f>IF(ISERR(IF($C397="","",SUMIFS(Con_ve!$F$6:$F$1005,Con_ve!$C$6:$C$1005,$C397,Con_ve!$I$6:$I$1005,"Em negociação",Con_ve!$Q$6:$Q$1005,Cad_cl!BK$5))),"",IF($C397="","",SUMIFS(Con_ve!$F$6:$F$1005,Con_ve!$C$6:$C$1005,$C397,Con_ve!$I$6:$I$1005,"Em negociação",Con_ve!$Q$6:$Q$1005,Cad_cl!BK$5)))</f>
        <v/>
      </c>
      <c r="BL397" s="134" t="str">
        <f>IF(ISERR(IF($C397="","",SUMIFS(Con_ve!$F$6:$F$1005,Con_ve!$C$6:$C$1005,$C397,Con_ve!$I$6:$I$1005,"Em negociação",Con_ve!$Q$6:$Q$1005,Cad_cl!BL$5))),"",IF($C397="","",SUMIFS(Con_ve!$F$6:$F$1005,Con_ve!$C$6:$C$1005,$C397,Con_ve!$I$6:$I$1005,"Em negociação",Con_ve!$Q$6:$Q$1005,Cad_cl!BL$5)))</f>
        <v/>
      </c>
      <c r="BM397" s="134" t="str">
        <f>IF(ISERR(IF($C397="","",SUMIFS(Con_ve!$F$6:$F$1005,Con_ve!$C$6:$C$1005,$C397,Con_ve!$I$6:$I$1005,"Em negociação",Con_ve!$Q$6:$Q$1005,Cad_cl!BM$5))),"",IF($C397="","",SUMIFS(Con_ve!$F$6:$F$1005,Con_ve!$C$6:$C$1005,$C397,Con_ve!$I$6:$I$1005,"Em negociação",Con_ve!$Q$6:$Q$1005,Cad_cl!BM$5)))</f>
        <v/>
      </c>
      <c r="BN397" s="134" t="str">
        <f>IF(ISERR(IF($C397="","",SUMIFS(Con_ve!$F$6:$F$1005,Con_ve!$C$6:$C$1005,$C397,Con_ve!$I$6:$I$1005,"Em negociação",Con_ve!$Q$6:$Q$1005,Cad_cl!BN$5))),"",IF($C397="","",SUMIFS(Con_ve!$F$6:$F$1005,Con_ve!$C$6:$C$1005,$C397,Con_ve!$I$6:$I$1005,"Em negociação",Con_ve!$Q$6:$Q$1005,Cad_cl!BN$5)))</f>
        <v/>
      </c>
      <c r="BO397" s="134" t="str">
        <f>IF(ISERR(IF($C397="","",SUMIFS(Con_ve!$F$6:$F$1005,Con_ve!$C$6:$C$1005,$C397,Con_ve!$I$6:$I$1005,"Em negociação",Con_ve!$Q$6:$Q$1005,Cad_cl!BO$5))),"",IF($C397="","",SUMIFS(Con_ve!$F$6:$F$1005,Con_ve!$C$6:$C$1005,$C397,Con_ve!$I$6:$I$1005,"Em negociação",Con_ve!$Q$6:$Q$1005,Cad_cl!BO$5)))</f>
        <v/>
      </c>
      <c r="BP397" s="134">
        <f t="shared" si="19"/>
        <v>0</v>
      </c>
      <c r="BR397" s="125" t="str">
        <f>IF(ISERR(IF(AND($I397=Re_lo!$E$5,BR$5=VLOOKUP(Re_lo!$H$5,Re_lo!$N$5:$O$16,2,0)),AP397,"")),"",IF(AND($I397=Re_lo!$E$5,BR$5=VLOOKUP(Re_lo!$H$5,Re_lo!$N$5:$O$16,2,0)),AP397,""))</f>
        <v/>
      </c>
      <c r="BS397" s="125" t="str">
        <f>IF(ISERR(IF(AND($I397=Re_lo!$E$5,BS$5=VLOOKUP(Re_lo!$H$5,Re_lo!$N$5:$O$16,2,0)),AQ397,"")),"",IF(AND($I397=Re_lo!$E$5,BS$5=VLOOKUP(Re_lo!$H$5,Re_lo!$N$5:$O$16,2,0)),AQ397,""))</f>
        <v/>
      </c>
      <c r="BT397" s="125" t="str">
        <f>IF(ISERR(IF(AND($I397=Re_lo!$E$5,BT$5=VLOOKUP(Re_lo!$H$5,Re_lo!$N$5:$O$16,2,0)),AR397,"")),"",IF(AND($I397=Re_lo!$E$5,BT$5=VLOOKUP(Re_lo!$H$5,Re_lo!$N$5:$O$16,2,0)),AR397,""))</f>
        <v/>
      </c>
      <c r="BU397" s="125" t="str">
        <f>IF(ISERR(IF(AND($I397=Re_lo!$E$5,BU$5=VLOOKUP(Re_lo!$H$5,Re_lo!$N$5:$O$16,2,0)),AS397,"")),"",IF(AND($I397=Re_lo!$E$5,BU$5=VLOOKUP(Re_lo!$H$5,Re_lo!$N$5:$O$16,2,0)),AS397,""))</f>
        <v/>
      </c>
      <c r="BV397" s="125" t="str">
        <f>IF(ISERR(IF(AND($I397=Re_lo!$E$5,BV$5=VLOOKUP(Re_lo!$H$5,Re_lo!$N$5:$O$16,2,0)),AT397,"")),"",IF(AND($I397=Re_lo!$E$5,BV$5=VLOOKUP(Re_lo!$H$5,Re_lo!$N$5:$O$16,2,0)),AT397,""))</f>
        <v/>
      </c>
      <c r="BW397" s="125" t="str">
        <f>IF(ISERR(IF(AND($I397=Re_lo!$E$5,BW$5=VLOOKUP(Re_lo!$H$5,Re_lo!$N$5:$O$16,2,0)),AU397,"")),"",IF(AND($I397=Re_lo!$E$5,BW$5=VLOOKUP(Re_lo!$H$5,Re_lo!$N$5:$O$16,2,0)),AU397,""))</f>
        <v/>
      </c>
      <c r="BX397" s="125" t="str">
        <f>IF(ISERR(IF(AND($I397=Re_lo!$E$5,BX$5=VLOOKUP(Re_lo!$H$5,Re_lo!$N$5:$O$16,2,0)),AV397,"")),"",IF(AND($I397=Re_lo!$E$5,BX$5=VLOOKUP(Re_lo!$H$5,Re_lo!$N$5:$O$16,2,0)),AV397,""))</f>
        <v/>
      </c>
      <c r="BY397" s="125" t="str">
        <f>IF(ISERR(IF(AND($I397=Re_lo!$E$5,BY$5=VLOOKUP(Re_lo!$H$5,Re_lo!$N$5:$O$16,2,0)),AW397,"")),"",IF(AND($I397=Re_lo!$E$5,BY$5=VLOOKUP(Re_lo!$H$5,Re_lo!$N$5:$O$16,2,0)),AW397,""))</f>
        <v/>
      </c>
      <c r="BZ397" s="125" t="str">
        <f>IF(ISERR(IF(AND($I397=Re_lo!$E$5,BZ$5=VLOOKUP(Re_lo!$H$5,Re_lo!$N$5:$O$16,2,0)),AX397,"")),"",IF(AND($I397=Re_lo!$E$5,BZ$5=VLOOKUP(Re_lo!$H$5,Re_lo!$N$5:$O$16,2,0)),AX397,""))</f>
        <v/>
      </c>
      <c r="CA397" s="125" t="str">
        <f>IF(ISERR(IF(AND($I397=Re_lo!$E$5,CA$5=VLOOKUP(Re_lo!$H$5,Re_lo!$N$5:$O$16,2,0)),AY397,"")),"",IF(AND($I397=Re_lo!$E$5,CA$5=VLOOKUP(Re_lo!$H$5,Re_lo!$N$5:$O$16,2,0)),AY397,""))</f>
        <v/>
      </c>
      <c r="CB397" s="125" t="str">
        <f>IF(ISERR(IF(AND($I397=Re_lo!$E$5,CB$5=VLOOKUP(Re_lo!$H$5,Re_lo!$N$5:$O$16,2,0)),AZ397,"")),"",IF(AND($I397=Re_lo!$E$5,CB$5=VLOOKUP(Re_lo!$H$5,Re_lo!$N$5:$O$16,2,0)),AZ397,""))</f>
        <v/>
      </c>
      <c r="CC397" s="125" t="str">
        <f>IF(ISERR(IF(AND($I397=Re_lo!$E$5,CC$5=VLOOKUP(Re_lo!$H$5,Re_lo!$N$5:$O$16,2,0)),BA397,"")),"",IF(AND($I397=Re_lo!$E$5,CC$5=VLOOKUP(Re_lo!$H$5,Re_lo!$N$5:$O$16,2,0)),BA397,""))</f>
        <v/>
      </c>
      <c r="CD397" s="125" t="str">
        <f>IF(ISERR(IF(AND($I397=Re_lo!$E$5,CD$5=VLOOKUP(Re_lo!$H$5,Re_lo!$N$5:$O$16,2,0)),BB397,"")),"",IF(AND($I397=Re_lo!$E$5,CD$5=VLOOKUP(Re_lo!$H$5,Re_lo!$N$5:$O$16,2,0)),BB397,""))</f>
        <v/>
      </c>
      <c r="CF397" s="125" t="str">
        <f>IF($C397="","",COUNTIFS(Con_ve!$C$6:$C$1005,$C397,Con_ve!$Q$6:$Q$1005,Cad_cl!CF$5))</f>
        <v/>
      </c>
      <c r="CG397" s="125" t="str">
        <f>IF($C397="","",COUNTIFS(Con_ve!$C$6:$C$1005,$C397,Con_ve!$Q$6:$Q$1005,Cad_cl!CG$5))</f>
        <v/>
      </c>
      <c r="CH397" s="125" t="str">
        <f>IF($C397="","",COUNTIFS(Con_ve!$C$6:$C$1005,$C397,Con_ve!$Q$6:$Q$1005,Cad_cl!CH$5))</f>
        <v/>
      </c>
      <c r="CI397" s="125" t="str">
        <f>IF($C397="","",COUNTIFS(Con_ve!$C$6:$C$1005,$C397,Con_ve!$Q$6:$Q$1005,Cad_cl!CI$5))</f>
        <v/>
      </c>
      <c r="CJ397" s="125" t="str">
        <f>IF($C397="","",COUNTIFS(Con_ve!$C$6:$C$1005,$C397,Con_ve!$Q$6:$Q$1005,Cad_cl!CJ$5))</f>
        <v/>
      </c>
      <c r="CK397" s="125" t="str">
        <f>IF($C397="","",COUNTIFS(Con_ve!$C$6:$C$1005,$C397,Con_ve!$Q$6:$Q$1005,Cad_cl!CK$5))</f>
        <v/>
      </c>
      <c r="CL397" s="125" t="str">
        <f>IF($C397="","",COUNTIFS(Con_ve!$C$6:$C$1005,$C397,Con_ve!$Q$6:$Q$1005,Cad_cl!CL$5))</f>
        <v/>
      </c>
      <c r="CM397" s="125" t="str">
        <f>IF($C397="","",COUNTIFS(Con_ve!$C$6:$C$1005,$C397,Con_ve!$Q$6:$Q$1005,Cad_cl!CM$5))</f>
        <v/>
      </c>
      <c r="CN397" s="125" t="str">
        <f>IF($C397="","",COUNTIFS(Con_ve!$C$6:$C$1005,$C397,Con_ve!$Q$6:$Q$1005,Cad_cl!CN$5))</f>
        <v/>
      </c>
      <c r="CO397" s="125" t="str">
        <f>IF($C397="","",COUNTIFS(Con_ve!$C$6:$C$1005,$C397,Con_ve!$Q$6:$Q$1005,Cad_cl!CO$5))</f>
        <v/>
      </c>
      <c r="CP397" s="125" t="str">
        <f>IF($C397="","",COUNTIFS(Con_ve!$C$6:$C$1005,$C397,Con_ve!$Q$6:$Q$1005,Cad_cl!CP$5))</f>
        <v/>
      </c>
      <c r="CQ397" s="125" t="str">
        <f>IF($C397="","",COUNTIFS(Con_ve!$C$6:$C$1005,$C397,Con_ve!$Q$6:$Q$1005,Cad_cl!CQ$5))</f>
        <v/>
      </c>
      <c r="CR397" s="125">
        <f t="shared" si="20"/>
        <v>0</v>
      </c>
    </row>
    <row r="398" spans="3:96" ht="30" customHeight="1">
      <c r="C398" s="153"/>
      <c r="D398" s="153"/>
      <c r="E398" s="154"/>
      <c r="F398" s="153"/>
      <c r="G398" s="155"/>
      <c r="H398" s="153"/>
      <c r="I398" s="153"/>
      <c r="J398" s="132" t="s">
        <v>309</v>
      </c>
      <c r="K398" s="133" t="s">
        <v>309</v>
      </c>
      <c r="L398" s="153"/>
      <c r="M398" s="153"/>
      <c r="N398" s="153"/>
      <c r="O398" s="153"/>
      <c r="P398" s="153"/>
      <c r="Q398" s="153"/>
      <c r="AP398" s="134" t="str">
        <f>IF(ISERR(IF($C398="","",SUMIFS(Con_ve!$F$6:$F$1005,Con_ve!$C$6:$C$1005,$C398,Con_ve!$I$6:$I$1005,"Fechada",Con_ve!$Q$6:$Q$1005,Cad_cl!AP$5))),"",IF($C398="","",SUMIFS(Con_ve!$F$6:$F$1005,Con_ve!$C$6:$C$1005,$C398,Con_ve!$I$6:$I$1005,"Fechada",Con_ve!$Q$6:$Q$1005,Cad_cl!AP$5)))</f>
        <v/>
      </c>
      <c r="AQ398" s="134" t="str">
        <f>IF(ISERR(IF($C398="","",SUMIFS(Con_ve!$F$6:$F$1005,Con_ve!$C$6:$C$1005,$C398,Con_ve!$I$6:$I$1005,"Fechada",Con_ve!$Q$6:$Q$1005,Cad_cl!AQ$5))),"",IF($C398="","",SUMIFS(Con_ve!$F$6:$F$1005,Con_ve!$C$6:$C$1005,$C398,Con_ve!$I$6:$I$1005,"Fechada",Con_ve!$Q$6:$Q$1005,Cad_cl!AQ$5)))</f>
        <v/>
      </c>
      <c r="AR398" s="134" t="str">
        <f>IF(ISERR(IF($C398="","",SUMIFS(Con_ve!$F$6:$F$1005,Con_ve!$C$6:$C$1005,$C398,Con_ve!$I$6:$I$1005,"Fechada",Con_ve!$Q$6:$Q$1005,Cad_cl!AR$5))),"",IF($C398="","",SUMIFS(Con_ve!$F$6:$F$1005,Con_ve!$C$6:$C$1005,$C398,Con_ve!$I$6:$I$1005,"Fechada",Con_ve!$Q$6:$Q$1005,Cad_cl!AR$5)))</f>
        <v/>
      </c>
      <c r="AS398" s="134" t="str">
        <f>IF(ISERR(IF($C398="","",SUMIFS(Con_ve!$F$6:$F$1005,Con_ve!$C$6:$C$1005,$C398,Con_ve!$I$6:$I$1005,"Fechada",Con_ve!$Q$6:$Q$1005,Cad_cl!AS$5))),"",IF($C398="","",SUMIFS(Con_ve!$F$6:$F$1005,Con_ve!$C$6:$C$1005,$C398,Con_ve!$I$6:$I$1005,"Fechada",Con_ve!$Q$6:$Q$1005,Cad_cl!AS$5)))</f>
        <v/>
      </c>
      <c r="AT398" s="134" t="str">
        <f>IF(ISERR(IF($C398="","",SUMIFS(Con_ve!$F$6:$F$1005,Con_ve!$C$6:$C$1005,$C398,Con_ve!$I$6:$I$1005,"Fechada",Con_ve!$Q$6:$Q$1005,Cad_cl!AT$5))),"",IF($C398="","",SUMIFS(Con_ve!$F$6:$F$1005,Con_ve!$C$6:$C$1005,$C398,Con_ve!$I$6:$I$1005,"Fechada",Con_ve!$Q$6:$Q$1005,Cad_cl!AT$5)))</f>
        <v/>
      </c>
      <c r="AU398" s="134" t="str">
        <f>IF(ISERR(IF($C398="","",SUMIFS(Con_ve!$F$6:$F$1005,Con_ve!$C$6:$C$1005,$C398,Con_ve!$I$6:$I$1005,"Fechada",Con_ve!$Q$6:$Q$1005,Cad_cl!AU$5))),"",IF($C398="","",SUMIFS(Con_ve!$F$6:$F$1005,Con_ve!$C$6:$C$1005,$C398,Con_ve!$I$6:$I$1005,"Fechada",Con_ve!$Q$6:$Q$1005,Cad_cl!AU$5)))</f>
        <v/>
      </c>
      <c r="AV398" s="134" t="str">
        <f>IF(ISERR(IF($C398="","",SUMIFS(Con_ve!$F$6:$F$1005,Con_ve!$C$6:$C$1005,$C398,Con_ve!$I$6:$I$1005,"Fechada",Con_ve!$Q$6:$Q$1005,Cad_cl!AV$5))),"",IF($C398="","",SUMIFS(Con_ve!$F$6:$F$1005,Con_ve!$C$6:$C$1005,$C398,Con_ve!$I$6:$I$1005,"Fechada",Con_ve!$Q$6:$Q$1005,Cad_cl!AV$5)))</f>
        <v/>
      </c>
      <c r="AW398" s="134" t="str">
        <f>IF(ISERR(IF($C398="","",SUMIFS(Con_ve!$F$6:$F$1005,Con_ve!$C$6:$C$1005,$C398,Con_ve!$I$6:$I$1005,"Fechada",Con_ve!$Q$6:$Q$1005,Cad_cl!AW$5))),"",IF($C398="","",SUMIFS(Con_ve!$F$6:$F$1005,Con_ve!$C$6:$C$1005,$C398,Con_ve!$I$6:$I$1005,"Fechada",Con_ve!$Q$6:$Q$1005,Cad_cl!AW$5)))</f>
        <v/>
      </c>
      <c r="AX398" s="134" t="str">
        <f>IF(ISERR(IF($C398="","",SUMIFS(Con_ve!$F$6:$F$1005,Con_ve!$C$6:$C$1005,$C398,Con_ve!$I$6:$I$1005,"Fechada",Con_ve!$Q$6:$Q$1005,Cad_cl!AX$5))),"",IF($C398="","",SUMIFS(Con_ve!$F$6:$F$1005,Con_ve!$C$6:$C$1005,$C398,Con_ve!$I$6:$I$1005,"Fechada",Con_ve!$Q$6:$Q$1005,Cad_cl!AX$5)))</f>
        <v/>
      </c>
      <c r="AY398" s="134" t="str">
        <f>IF(ISERR(IF($C398="","",SUMIFS(Con_ve!$F$6:$F$1005,Con_ve!$C$6:$C$1005,$C398,Con_ve!$I$6:$I$1005,"Fechada",Con_ve!$Q$6:$Q$1005,Cad_cl!AY$5))),"",IF($C398="","",SUMIFS(Con_ve!$F$6:$F$1005,Con_ve!$C$6:$C$1005,$C398,Con_ve!$I$6:$I$1005,"Fechada",Con_ve!$Q$6:$Q$1005,Cad_cl!AY$5)))</f>
        <v/>
      </c>
      <c r="AZ398" s="134" t="str">
        <f>IF(ISERR(IF($C398="","",SUMIFS(Con_ve!$F$6:$F$1005,Con_ve!$C$6:$C$1005,$C398,Con_ve!$I$6:$I$1005,"Fechada",Con_ve!$Q$6:$Q$1005,Cad_cl!AZ$5))),"",IF($C398="","",SUMIFS(Con_ve!$F$6:$F$1005,Con_ve!$C$6:$C$1005,$C398,Con_ve!$I$6:$I$1005,"Fechada",Con_ve!$Q$6:$Q$1005,Cad_cl!AZ$5)))</f>
        <v/>
      </c>
      <c r="BA398" s="134" t="str">
        <f>IF(ISERR(IF($C398="","",SUMIFS(Con_ve!$F$6:$F$1005,Con_ve!$C$6:$C$1005,$C398,Con_ve!$I$6:$I$1005,"Fechada",Con_ve!$Q$6:$Q$1005,Cad_cl!BA$5))),"",IF($C398="","",SUMIFS(Con_ve!$F$6:$F$1005,Con_ve!$C$6:$C$1005,$C398,Con_ve!$I$6:$I$1005,"Fechada",Con_ve!$Q$6:$Q$1005,Cad_cl!BA$5)))</f>
        <v/>
      </c>
      <c r="BB398" s="134">
        <f t="shared" si="18"/>
        <v>0</v>
      </c>
      <c r="BD398" s="134" t="str">
        <f>IF(ISERR(IF($C398="","",SUMIFS(Con_ve!$F$6:$F$1005,Con_ve!$C$6:$C$1005,$C398,Con_ve!$I$6:$I$1005,"Em negociação",Con_ve!$Q$6:$Q$1005,Cad_cl!BD$5))),"",IF($C398="","",SUMIFS(Con_ve!$F$6:$F$1005,Con_ve!$C$6:$C$1005,$C398,Con_ve!$I$6:$I$1005,"Em negociação",Con_ve!$Q$6:$Q$1005,Cad_cl!BD$5)))</f>
        <v/>
      </c>
      <c r="BE398" s="134" t="str">
        <f>IF(ISERR(IF($C398="","",SUMIFS(Con_ve!$F$6:$F$1005,Con_ve!$C$6:$C$1005,$C398,Con_ve!$I$6:$I$1005,"Em negociação",Con_ve!$Q$6:$Q$1005,Cad_cl!BE$5))),"",IF($C398="","",SUMIFS(Con_ve!$F$6:$F$1005,Con_ve!$C$6:$C$1005,$C398,Con_ve!$I$6:$I$1005,"Em negociação",Con_ve!$Q$6:$Q$1005,Cad_cl!BE$5)))</f>
        <v/>
      </c>
      <c r="BF398" s="134" t="str">
        <f>IF(ISERR(IF($C398="","",SUMIFS(Con_ve!$F$6:$F$1005,Con_ve!$C$6:$C$1005,$C398,Con_ve!$I$6:$I$1005,"Em negociação",Con_ve!$Q$6:$Q$1005,Cad_cl!BF$5))),"",IF($C398="","",SUMIFS(Con_ve!$F$6:$F$1005,Con_ve!$C$6:$C$1005,$C398,Con_ve!$I$6:$I$1005,"Em negociação",Con_ve!$Q$6:$Q$1005,Cad_cl!BF$5)))</f>
        <v/>
      </c>
      <c r="BG398" s="134" t="str">
        <f>IF(ISERR(IF($C398="","",SUMIFS(Con_ve!$F$6:$F$1005,Con_ve!$C$6:$C$1005,$C398,Con_ve!$I$6:$I$1005,"Em negociação",Con_ve!$Q$6:$Q$1005,Cad_cl!BG$5))),"",IF($C398="","",SUMIFS(Con_ve!$F$6:$F$1005,Con_ve!$C$6:$C$1005,$C398,Con_ve!$I$6:$I$1005,"Em negociação",Con_ve!$Q$6:$Q$1005,Cad_cl!BG$5)))</f>
        <v/>
      </c>
      <c r="BH398" s="134" t="str">
        <f>IF(ISERR(IF($C398="","",SUMIFS(Con_ve!$F$6:$F$1005,Con_ve!$C$6:$C$1005,$C398,Con_ve!$I$6:$I$1005,"Em negociação",Con_ve!$Q$6:$Q$1005,Cad_cl!BH$5))),"",IF($C398="","",SUMIFS(Con_ve!$F$6:$F$1005,Con_ve!$C$6:$C$1005,$C398,Con_ve!$I$6:$I$1005,"Em negociação",Con_ve!$Q$6:$Q$1005,Cad_cl!BH$5)))</f>
        <v/>
      </c>
      <c r="BI398" s="134" t="str">
        <f>IF(ISERR(IF($C398="","",SUMIFS(Con_ve!$F$6:$F$1005,Con_ve!$C$6:$C$1005,$C398,Con_ve!$I$6:$I$1005,"Em negociação",Con_ve!$Q$6:$Q$1005,Cad_cl!BI$5))),"",IF($C398="","",SUMIFS(Con_ve!$F$6:$F$1005,Con_ve!$C$6:$C$1005,$C398,Con_ve!$I$6:$I$1005,"Em negociação",Con_ve!$Q$6:$Q$1005,Cad_cl!BI$5)))</f>
        <v/>
      </c>
      <c r="BJ398" s="134" t="str">
        <f>IF(ISERR(IF($C398="","",SUMIFS(Con_ve!$F$6:$F$1005,Con_ve!$C$6:$C$1005,$C398,Con_ve!$I$6:$I$1005,"Em negociação",Con_ve!$Q$6:$Q$1005,Cad_cl!BJ$5))),"",IF($C398="","",SUMIFS(Con_ve!$F$6:$F$1005,Con_ve!$C$6:$C$1005,$C398,Con_ve!$I$6:$I$1005,"Em negociação",Con_ve!$Q$6:$Q$1005,Cad_cl!BJ$5)))</f>
        <v/>
      </c>
      <c r="BK398" s="134" t="str">
        <f>IF(ISERR(IF($C398="","",SUMIFS(Con_ve!$F$6:$F$1005,Con_ve!$C$6:$C$1005,$C398,Con_ve!$I$6:$I$1005,"Em negociação",Con_ve!$Q$6:$Q$1005,Cad_cl!BK$5))),"",IF($C398="","",SUMIFS(Con_ve!$F$6:$F$1005,Con_ve!$C$6:$C$1005,$C398,Con_ve!$I$6:$I$1005,"Em negociação",Con_ve!$Q$6:$Q$1005,Cad_cl!BK$5)))</f>
        <v/>
      </c>
      <c r="BL398" s="134" t="str">
        <f>IF(ISERR(IF($C398="","",SUMIFS(Con_ve!$F$6:$F$1005,Con_ve!$C$6:$C$1005,$C398,Con_ve!$I$6:$I$1005,"Em negociação",Con_ve!$Q$6:$Q$1005,Cad_cl!BL$5))),"",IF($C398="","",SUMIFS(Con_ve!$F$6:$F$1005,Con_ve!$C$6:$C$1005,$C398,Con_ve!$I$6:$I$1005,"Em negociação",Con_ve!$Q$6:$Q$1005,Cad_cl!BL$5)))</f>
        <v/>
      </c>
      <c r="BM398" s="134" t="str">
        <f>IF(ISERR(IF($C398="","",SUMIFS(Con_ve!$F$6:$F$1005,Con_ve!$C$6:$C$1005,$C398,Con_ve!$I$6:$I$1005,"Em negociação",Con_ve!$Q$6:$Q$1005,Cad_cl!BM$5))),"",IF($C398="","",SUMIFS(Con_ve!$F$6:$F$1005,Con_ve!$C$6:$C$1005,$C398,Con_ve!$I$6:$I$1005,"Em negociação",Con_ve!$Q$6:$Q$1005,Cad_cl!BM$5)))</f>
        <v/>
      </c>
      <c r="BN398" s="134" t="str">
        <f>IF(ISERR(IF($C398="","",SUMIFS(Con_ve!$F$6:$F$1005,Con_ve!$C$6:$C$1005,$C398,Con_ve!$I$6:$I$1005,"Em negociação",Con_ve!$Q$6:$Q$1005,Cad_cl!BN$5))),"",IF($C398="","",SUMIFS(Con_ve!$F$6:$F$1005,Con_ve!$C$6:$C$1005,$C398,Con_ve!$I$6:$I$1005,"Em negociação",Con_ve!$Q$6:$Q$1005,Cad_cl!BN$5)))</f>
        <v/>
      </c>
      <c r="BO398" s="134" t="str">
        <f>IF(ISERR(IF($C398="","",SUMIFS(Con_ve!$F$6:$F$1005,Con_ve!$C$6:$C$1005,$C398,Con_ve!$I$6:$I$1005,"Em negociação",Con_ve!$Q$6:$Q$1005,Cad_cl!BO$5))),"",IF($C398="","",SUMIFS(Con_ve!$F$6:$F$1005,Con_ve!$C$6:$C$1005,$C398,Con_ve!$I$6:$I$1005,"Em negociação",Con_ve!$Q$6:$Q$1005,Cad_cl!BO$5)))</f>
        <v/>
      </c>
      <c r="BP398" s="134">
        <f t="shared" si="19"/>
        <v>0</v>
      </c>
      <c r="BR398" s="125" t="str">
        <f>IF(ISERR(IF(AND($I398=Re_lo!$E$5,BR$5=VLOOKUP(Re_lo!$H$5,Re_lo!$N$5:$O$16,2,0)),AP398,"")),"",IF(AND($I398=Re_lo!$E$5,BR$5=VLOOKUP(Re_lo!$H$5,Re_lo!$N$5:$O$16,2,0)),AP398,""))</f>
        <v/>
      </c>
      <c r="BS398" s="125" t="str">
        <f>IF(ISERR(IF(AND($I398=Re_lo!$E$5,BS$5=VLOOKUP(Re_lo!$H$5,Re_lo!$N$5:$O$16,2,0)),AQ398,"")),"",IF(AND($I398=Re_lo!$E$5,BS$5=VLOOKUP(Re_lo!$H$5,Re_lo!$N$5:$O$16,2,0)),AQ398,""))</f>
        <v/>
      </c>
      <c r="BT398" s="125" t="str">
        <f>IF(ISERR(IF(AND($I398=Re_lo!$E$5,BT$5=VLOOKUP(Re_lo!$H$5,Re_lo!$N$5:$O$16,2,0)),AR398,"")),"",IF(AND($I398=Re_lo!$E$5,BT$5=VLOOKUP(Re_lo!$H$5,Re_lo!$N$5:$O$16,2,0)),AR398,""))</f>
        <v/>
      </c>
      <c r="BU398" s="125" t="str">
        <f>IF(ISERR(IF(AND($I398=Re_lo!$E$5,BU$5=VLOOKUP(Re_lo!$H$5,Re_lo!$N$5:$O$16,2,0)),AS398,"")),"",IF(AND($I398=Re_lo!$E$5,BU$5=VLOOKUP(Re_lo!$H$5,Re_lo!$N$5:$O$16,2,0)),AS398,""))</f>
        <v/>
      </c>
      <c r="BV398" s="125" t="str">
        <f>IF(ISERR(IF(AND($I398=Re_lo!$E$5,BV$5=VLOOKUP(Re_lo!$H$5,Re_lo!$N$5:$O$16,2,0)),AT398,"")),"",IF(AND($I398=Re_lo!$E$5,BV$5=VLOOKUP(Re_lo!$H$5,Re_lo!$N$5:$O$16,2,0)),AT398,""))</f>
        <v/>
      </c>
      <c r="BW398" s="125" t="str">
        <f>IF(ISERR(IF(AND($I398=Re_lo!$E$5,BW$5=VLOOKUP(Re_lo!$H$5,Re_lo!$N$5:$O$16,2,0)),AU398,"")),"",IF(AND($I398=Re_lo!$E$5,BW$5=VLOOKUP(Re_lo!$H$5,Re_lo!$N$5:$O$16,2,0)),AU398,""))</f>
        <v/>
      </c>
      <c r="BX398" s="125" t="str">
        <f>IF(ISERR(IF(AND($I398=Re_lo!$E$5,BX$5=VLOOKUP(Re_lo!$H$5,Re_lo!$N$5:$O$16,2,0)),AV398,"")),"",IF(AND($I398=Re_lo!$E$5,BX$5=VLOOKUP(Re_lo!$H$5,Re_lo!$N$5:$O$16,2,0)),AV398,""))</f>
        <v/>
      </c>
      <c r="BY398" s="125" t="str">
        <f>IF(ISERR(IF(AND($I398=Re_lo!$E$5,BY$5=VLOOKUP(Re_lo!$H$5,Re_lo!$N$5:$O$16,2,0)),AW398,"")),"",IF(AND($I398=Re_lo!$E$5,BY$5=VLOOKUP(Re_lo!$H$5,Re_lo!$N$5:$O$16,2,0)),AW398,""))</f>
        <v/>
      </c>
      <c r="BZ398" s="125" t="str">
        <f>IF(ISERR(IF(AND($I398=Re_lo!$E$5,BZ$5=VLOOKUP(Re_lo!$H$5,Re_lo!$N$5:$O$16,2,0)),AX398,"")),"",IF(AND($I398=Re_lo!$E$5,BZ$5=VLOOKUP(Re_lo!$H$5,Re_lo!$N$5:$O$16,2,0)),AX398,""))</f>
        <v/>
      </c>
      <c r="CA398" s="125" t="str">
        <f>IF(ISERR(IF(AND($I398=Re_lo!$E$5,CA$5=VLOOKUP(Re_lo!$H$5,Re_lo!$N$5:$O$16,2,0)),AY398,"")),"",IF(AND($I398=Re_lo!$E$5,CA$5=VLOOKUP(Re_lo!$H$5,Re_lo!$N$5:$O$16,2,0)),AY398,""))</f>
        <v/>
      </c>
      <c r="CB398" s="125" t="str">
        <f>IF(ISERR(IF(AND($I398=Re_lo!$E$5,CB$5=VLOOKUP(Re_lo!$H$5,Re_lo!$N$5:$O$16,2,0)),AZ398,"")),"",IF(AND($I398=Re_lo!$E$5,CB$5=VLOOKUP(Re_lo!$H$5,Re_lo!$N$5:$O$16,2,0)),AZ398,""))</f>
        <v/>
      </c>
      <c r="CC398" s="125" t="str">
        <f>IF(ISERR(IF(AND($I398=Re_lo!$E$5,CC$5=VLOOKUP(Re_lo!$H$5,Re_lo!$N$5:$O$16,2,0)),BA398,"")),"",IF(AND($I398=Re_lo!$E$5,CC$5=VLOOKUP(Re_lo!$H$5,Re_lo!$N$5:$O$16,2,0)),BA398,""))</f>
        <v/>
      </c>
      <c r="CD398" s="125" t="str">
        <f>IF(ISERR(IF(AND($I398=Re_lo!$E$5,CD$5=VLOOKUP(Re_lo!$H$5,Re_lo!$N$5:$O$16,2,0)),BB398,"")),"",IF(AND($I398=Re_lo!$E$5,CD$5=VLOOKUP(Re_lo!$H$5,Re_lo!$N$5:$O$16,2,0)),BB398,""))</f>
        <v/>
      </c>
      <c r="CF398" s="125" t="str">
        <f>IF($C398="","",COUNTIFS(Con_ve!$C$6:$C$1005,$C398,Con_ve!$Q$6:$Q$1005,Cad_cl!CF$5))</f>
        <v/>
      </c>
      <c r="CG398" s="125" t="str">
        <f>IF($C398="","",COUNTIFS(Con_ve!$C$6:$C$1005,$C398,Con_ve!$Q$6:$Q$1005,Cad_cl!CG$5))</f>
        <v/>
      </c>
      <c r="CH398" s="125" t="str">
        <f>IF($C398="","",COUNTIFS(Con_ve!$C$6:$C$1005,$C398,Con_ve!$Q$6:$Q$1005,Cad_cl!CH$5))</f>
        <v/>
      </c>
      <c r="CI398" s="125" t="str">
        <f>IF($C398="","",COUNTIFS(Con_ve!$C$6:$C$1005,$C398,Con_ve!$Q$6:$Q$1005,Cad_cl!CI$5))</f>
        <v/>
      </c>
      <c r="CJ398" s="125" t="str">
        <f>IF($C398="","",COUNTIFS(Con_ve!$C$6:$C$1005,$C398,Con_ve!$Q$6:$Q$1005,Cad_cl!CJ$5))</f>
        <v/>
      </c>
      <c r="CK398" s="125" t="str">
        <f>IF($C398="","",COUNTIFS(Con_ve!$C$6:$C$1005,$C398,Con_ve!$Q$6:$Q$1005,Cad_cl!CK$5))</f>
        <v/>
      </c>
      <c r="CL398" s="125" t="str">
        <f>IF($C398="","",COUNTIFS(Con_ve!$C$6:$C$1005,$C398,Con_ve!$Q$6:$Q$1005,Cad_cl!CL$5))</f>
        <v/>
      </c>
      <c r="CM398" s="125" t="str">
        <f>IF($C398="","",COUNTIFS(Con_ve!$C$6:$C$1005,$C398,Con_ve!$Q$6:$Q$1005,Cad_cl!CM$5))</f>
        <v/>
      </c>
      <c r="CN398" s="125" t="str">
        <f>IF($C398="","",COUNTIFS(Con_ve!$C$6:$C$1005,$C398,Con_ve!$Q$6:$Q$1005,Cad_cl!CN$5))</f>
        <v/>
      </c>
      <c r="CO398" s="125" t="str">
        <f>IF($C398="","",COUNTIFS(Con_ve!$C$6:$C$1005,$C398,Con_ve!$Q$6:$Q$1005,Cad_cl!CO$5))</f>
        <v/>
      </c>
      <c r="CP398" s="125" t="str">
        <f>IF($C398="","",COUNTIFS(Con_ve!$C$6:$C$1005,$C398,Con_ve!$Q$6:$Q$1005,Cad_cl!CP$5))</f>
        <v/>
      </c>
      <c r="CQ398" s="125" t="str">
        <f>IF($C398="","",COUNTIFS(Con_ve!$C$6:$C$1005,$C398,Con_ve!$Q$6:$Q$1005,Cad_cl!CQ$5))</f>
        <v/>
      </c>
      <c r="CR398" s="125">
        <f t="shared" si="20"/>
        <v>0</v>
      </c>
    </row>
    <row r="399" spans="3:96" ht="30" customHeight="1">
      <c r="C399" s="153"/>
      <c r="D399" s="153"/>
      <c r="E399" s="154"/>
      <c r="F399" s="153"/>
      <c r="G399" s="155"/>
      <c r="H399" s="153"/>
      <c r="I399" s="153"/>
      <c r="J399" s="132" t="s">
        <v>309</v>
      </c>
      <c r="K399" s="133" t="s">
        <v>309</v>
      </c>
      <c r="L399" s="153"/>
      <c r="M399" s="153"/>
      <c r="N399" s="153"/>
      <c r="O399" s="153"/>
      <c r="P399" s="153"/>
      <c r="Q399" s="153"/>
      <c r="AP399" s="134" t="str">
        <f>IF(ISERR(IF($C399="","",SUMIFS(Con_ve!$F$6:$F$1005,Con_ve!$C$6:$C$1005,$C399,Con_ve!$I$6:$I$1005,"Fechada",Con_ve!$Q$6:$Q$1005,Cad_cl!AP$5))),"",IF($C399="","",SUMIFS(Con_ve!$F$6:$F$1005,Con_ve!$C$6:$C$1005,$C399,Con_ve!$I$6:$I$1005,"Fechada",Con_ve!$Q$6:$Q$1005,Cad_cl!AP$5)))</f>
        <v/>
      </c>
      <c r="AQ399" s="134" t="str">
        <f>IF(ISERR(IF($C399="","",SUMIFS(Con_ve!$F$6:$F$1005,Con_ve!$C$6:$C$1005,$C399,Con_ve!$I$6:$I$1005,"Fechada",Con_ve!$Q$6:$Q$1005,Cad_cl!AQ$5))),"",IF($C399="","",SUMIFS(Con_ve!$F$6:$F$1005,Con_ve!$C$6:$C$1005,$C399,Con_ve!$I$6:$I$1005,"Fechada",Con_ve!$Q$6:$Q$1005,Cad_cl!AQ$5)))</f>
        <v/>
      </c>
      <c r="AR399" s="134" t="str">
        <f>IF(ISERR(IF($C399="","",SUMIFS(Con_ve!$F$6:$F$1005,Con_ve!$C$6:$C$1005,$C399,Con_ve!$I$6:$I$1005,"Fechada",Con_ve!$Q$6:$Q$1005,Cad_cl!AR$5))),"",IF($C399="","",SUMIFS(Con_ve!$F$6:$F$1005,Con_ve!$C$6:$C$1005,$C399,Con_ve!$I$6:$I$1005,"Fechada",Con_ve!$Q$6:$Q$1005,Cad_cl!AR$5)))</f>
        <v/>
      </c>
      <c r="AS399" s="134" t="str">
        <f>IF(ISERR(IF($C399="","",SUMIFS(Con_ve!$F$6:$F$1005,Con_ve!$C$6:$C$1005,$C399,Con_ve!$I$6:$I$1005,"Fechada",Con_ve!$Q$6:$Q$1005,Cad_cl!AS$5))),"",IF($C399="","",SUMIFS(Con_ve!$F$6:$F$1005,Con_ve!$C$6:$C$1005,$C399,Con_ve!$I$6:$I$1005,"Fechada",Con_ve!$Q$6:$Q$1005,Cad_cl!AS$5)))</f>
        <v/>
      </c>
      <c r="AT399" s="134" t="str">
        <f>IF(ISERR(IF($C399="","",SUMIFS(Con_ve!$F$6:$F$1005,Con_ve!$C$6:$C$1005,$C399,Con_ve!$I$6:$I$1005,"Fechada",Con_ve!$Q$6:$Q$1005,Cad_cl!AT$5))),"",IF($C399="","",SUMIFS(Con_ve!$F$6:$F$1005,Con_ve!$C$6:$C$1005,$C399,Con_ve!$I$6:$I$1005,"Fechada",Con_ve!$Q$6:$Q$1005,Cad_cl!AT$5)))</f>
        <v/>
      </c>
      <c r="AU399" s="134" t="str">
        <f>IF(ISERR(IF($C399="","",SUMIFS(Con_ve!$F$6:$F$1005,Con_ve!$C$6:$C$1005,$C399,Con_ve!$I$6:$I$1005,"Fechada",Con_ve!$Q$6:$Q$1005,Cad_cl!AU$5))),"",IF($C399="","",SUMIFS(Con_ve!$F$6:$F$1005,Con_ve!$C$6:$C$1005,$C399,Con_ve!$I$6:$I$1005,"Fechada",Con_ve!$Q$6:$Q$1005,Cad_cl!AU$5)))</f>
        <v/>
      </c>
      <c r="AV399" s="134" t="str">
        <f>IF(ISERR(IF($C399="","",SUMIFS(Con_ve!$F$6:$F$1005,Con_ve!$C$6:$C$1005,$C399,Con_ve!$I$6:$I$1005,"Fechada",Con_ve!$Q$6:$Q$1005,Cad_cl!AV$5))),"",IF($C399="","",SUMIFS(Con_ve!$F$6:$F$1005,Con_ve!$C$6:$C$1005,$C399,Con_ve!$I$6:$I$1005,"Fechada",Con_ve!$Q$6:$Q$1005,Cad_cl!AV$5)))</f>
        <v/>
      </c>
      <c r="AW399" s="134" t="str">
        <f>IF(ISERR(IF($C399="","",SUMIFS(Con_ve!$F$6:$F$1005,Con_ve!$C$6:$C$1005,$C399,Con_ve!$I$6:$I$1005,"Fechada",Con_ve!$Q$6:$Q$1005,Cad_cl!AW$5))),"",IF($C399="","",SUMIFS(Con_ve!$F$6:$F$1005,Con_ve!$C$6:$C$1005,$C399,Con_ve!$I$6:$I$1005,"Fechada",Con_ve!$Q$6:$Q$1005,Cad_cl!AW$5)))</f>
        <v/>
      </c>
      <c r="AX399" s="134" t="str">
        <f>IF(ISERR(IF($C399="","",SUMIFS(Con_ve!$F$6:$F$1005,Con_ve!$C$6:$C$1005,$C399,Con_ve!$I$6:$I$1005,"Fechada",Con_ve!$Q$6:$Q$1005,Cad_cl!AX$5))),"",IF($C399="","",SUMIFS(Con_ve!$F$6:$F$1005,Con_ve!$C$6:$C$1005,$C399,Con_ve!$I$6:$I$1005,"Fechada",Con_ve!$Q$6:$Q$1005,Cad_cl!AX$5)))</f>
        <v/>
      </c>
      <c r="AY399" s="134" t="str">
        <f>IF(ISERR(IF($C399="","",SUMIFS(Con_ve!$F$6:$F$1005,Con_ve!$C$6:$C$1005,$C399,Con_ve!$I$6:$I$1005,"Fechada",Con_ve!$Q$6:$Q$1005,Cad_cl!AY$5))),"",IF($C399="","",SUMIFS(Con_ve!$F$6:$F$1005,Con_ve!$C$6:$C$1005,$C399,Con_ve!$I$6:$I$1005,"Fechada",Con_ve!$Q$6:$Q$1005,Cad_cl!AY$5)))</f>
        <v/>
      </c>
      <c r="AZ399" s="134" t="str">
        <f>IF(ISERR(IF($C399="","",SUMIFS(Con_ve!$F$6:$F$1005,Con_ve!$C$6:$C$1005,$C399,Con_ve!$I$6:$I$1005,"Fechada",Con_ve!$Q$6:$Q$1005,Cad_cl!AZ$5))),"",IF($C399="","",SUMIFS(Con_ve!$F$6:$F$1005,Con_ve!$C$6:$C$1005,$C399,Con_ve!$I$6:$I$1005,"Fechada",Con_ve!$Q$6:$Q$1005,Cad_cl!AZ$5)))</f>
        <v/>
      </c>
      <c r="BA399" s="134" t="str">
        <f>IF(ISERR(IF($C399="","",SUMIFS(Con_ve!$F$6:$F$1005,Con_ve!$C$6:$C$1005,$C399,Con_ve!$I$6:$I$1005,"Fechada",Con_ve!$Q$6:$Q$1005,Cad_cl!BA$5))),"",IF($C399="","",SUMIFS(Con_ve!$F$6:$F$1005,Con_ve!$C$6:$C$1005,$C399,Con_ve!$I$6:$I$1005,"Fechada",Con_ve!$Q$6:$Q$1005,Cad_cl!BA$5)))</f>
        <v/>
      </c>
      <c r="BB399" s="134">
        <f t="shared" si="18"/>
        <v>0</v>
      </c>
      <c r="BD399" s="134" t="str">
        <f>IF(ISERR(IF($C399="","",SUMIFS(Con_ve!$F$6:$F$1005,Con_ve!$C$6:$C$1005,$C399,Con_ve!$I$6:$I$1005,"Em negociação",Con_ve!$Q$6:$Q$1005,Cad_cl!BD$5))),"",IF($C399="","",SUMIFS(Con_ve!$F$6:$F$1005,Con_ve!$C$6:$C$1005,$C399,Con_ve!$I$6:$I$1005,"Em negociação",Con_ve!$Q$6:$Q$1005,Cad_cl!BD$5)))</f>
        <v/>
      </c>
      <c r="BE399" s="134" t="str">
        <f>IF(ISERR(IF($C399="","",SUMIFS(Con_ve!$F$6:$F$1005,Con_ve!$C$6:$C$1005,$C399,Con_ve!$I$6:$I$1005,"Em negociação",Con_ve!$Q$6:$Q$1005,Cad_cl!BE$5))),"",IF($C399="","",SUMIFS(Con_ve!$F$6:$F$1005,Con_ve!$C$6:$C$1005,$C399,Con_ve!$I$6:$I$1005,"Em negociação",Con_ve!$Q$6:$Q$1005,Cad_cl!BE$5)))</f>
        <v/>
      </c>
      <c r="BF399" s="134" t="str">
        <f>IF(ISERR(IF($C399="","",SUMIFS(Con_ve!$F$6:$F$1005,Con_ve!$C$6:$C$1005,$C399,Con_ve!$I$6:$I$1005,"Em negociação",Con_ve!$Q$6:$Q$1005,Cad_cl!BF$5))),"",IF($C399="","",SUMIFS(Con_ve!$F$6:$F$1005,Con_ve!$C$6:$C$1005,$C399,Con_ve!$I$6:$I$1005,"Em negociação",Con_ve!$Q$6:$Q$1005,Cad_cl!BF$5)))</f>
        <v/>
      </c>
      <c r="BG399" s="134" t="str">
        <f>IF(ISERR(IF($C399="","",SUMIFS(Con_ve!$F$6:$F$1005,Con_ve!$C$6:$C$1005,$C399,Con_ve!$I$6:$I$1005,"Em negociação",Con_ve!$Q$6:$Q$1005,Cad_cl!BG$5))),"",IF($C399="","",SUMIFS(Con_ve!$F$6:$F$1005,Con_ve!$C$6:$C$1005,$C399,Con_ve!$I$6:$I$1005,"Em negociação",Con_ve!$Q$6:$Q$1005,Cad_cl!BG$5)))</f>
        <v/>
      </c>
      <c r="BH399" s="134" t="str">
        <f>IF(ISERR(IF($C399="","",SUMIFS(Con_ve!$F$6:$F$1005,Con_ve!$C$6:$C$1005,$C399,Con_ve!$I$6:$I$1005,"Em negociação",Con_ve!$Q$6:$Q$1005,Cad_cl!BH$5))),"",IF($C399="","",SUMIFS(Con_ve!$F$6:$F$1005,Con_ve!$C$6:$C$1005,$C399,Con_ve!$I$6:$I$1005,"Em negociação",Con_ve!$Q$6:$Q$1005,Cad_cl!BH$5)))</f>
        <v/>
      </c>
      <c r="BI399" s="134" t="str">
        <f>IF(ISERR(IF($C399="","",SUMIFS(Con_ve!$F$6:$F$1005,Con_ve!$C$6:$C$1005,$C399,Con_ve!$I$6:$I$1005,"Em negociação",Con_ve!$Q$6:$Q$1005,Cad_cl!BI$5))),"",IF($C399="","",SUMIFS(Con_ve!$F$6:$F$1005,Con_ve!$C$6:$C$1005,$C399,Con_ve!$I$6:$I$1005,"Em negociação",Con_ve!$Q$6:$Q$1005,Cad_cl!BI$5)))</f>
        <v/>
      </c>
      <c r="BJ399" s="134" t="str">
        <f>IF(ISERR(IF($C399="","",SUMIFS(Con_ve!$F$6:$F$1005,Con_ve!$C$6:$C$1005,$C399,Con_ve!$I$6:$I$1005,"Em negociação",Con_ve!$Q$6:$Q$1005,Cad_cl!BJ$5))),"",IF($C399="","",SUMIFS(Con_ve!$F$6:$F$1005,Con_ve!$C$6:$C$1005,$C399,Con_ve!$I$6:$I$1005,"Em negociação",Con_ve!$Q$6:$Q$1005,Cad_cl!BJ$5)))</f>
        <v/>
      </c>
      <c r="BK399" s="134" t="str">
        <f>IF(ISERR(IF($C399="","",SUMIFS(Con_ve!$F$6:$F$1005,Con_ve!$C$6:$C$1005,$C399,Con_ve!$I$6:$I$1005,"Em negociação",Con_ve!$Q$6:$Q$1005,Cad_cl!BK$5))),"",IF($C399="","",SUMIFS(Con_ve!$F$6:$F$1005,Con_ve!$C$6:$C$1005,$C399,Con_ve!$I$6:$I$1005,"Em negociação",Con_ve!$Q$6:$Q$1005,Cad_cl!BK$5)))</f>
        <v/>
      </c>
      <c r="BL399" s="134" t="str">
        <f>IF(ISERR(IF($C399="","",SUMIFS(Con_ve!$F$6:$F$1005,Con_ve!$C$6:$C$1005,$C399,Con_ve!$I$6:$I$1005,"Em negociação",Con_ve!$Q$6:$Q$1005,Cad_cl!BL$5))),"",IF($C399="","",SUMIFS(Con_ve!$F$6:$F$1005,Con_ve!$C$6:$C$1005,$C399,Con_ve!$I$6:$I$1005,"Em negociação",Con_ve!$Q$6:$Q$1005,Cad_cl!BL$5)))</f>
        <v/>
      </c>
      <c r="BM399" s="134" t="str">
        <f>IF(ISERR(IF($C399="","",SUMIFS(Con_ve!$F$6:$F$1005,Con_ve!$C$6:$C$1005,$C399,Con_ve!$I$6:$I$1005,"Em negociação",Con_ve!$Q$6:$Q$1005,Cad_cl!BM$5))),"",IF($C399="","",SUMIFS(Con_ve!$F$6:$F$1005,Con_ve!$C$6:$C$1005,$C399,Con_ve!$I$6:$I$1005,"Em negociação",Con_ve!$Q$6:$Q$1005,Cad_cl!BM$5)))</f>
        <v/>
      </c>
      <c r="BN399" s="134" t="str">
        <f>IF(ISERR(IF($C399="","",SUMIFS(Con_ve!$F$6:$F$1005,Con_ve!$C$6:$C$1005,$C399,Con_ve!$I$6:$I$1005,"Em negociação",Con_ve!$Q$6:$Q$1005,Cad_cl!BN$5))),"",IF($C399="","",SUMIFS(Con_ve!$F$6:$F$1005,Con_ve!$C$6:$C$1005,$C399,Con_ve!$I$6:$I$1005,"Em negociação",Con_ve!$Q$6:$Q$1005,Cad_cl!BN$5)))</f>
        <v/>
      </c>
      <c r="BO399" s="134" t="str">
        <f>IF(ISERR(IF($C399="","",SUMIFS(Con_ve!$F$6:$F$1005,Con_ve!$C$6:$C$1005,$C399,Con_ve!$I$6:$I$1005,"Em negociação",Con_ve!$Q$6:$Q$1005,Cad_cl!BO$5))),"",IF($C399="","",SUMIFS(Con_ve!$F$6:$F$1005,Con_ve!$C$6:$C$1005,$C399,Con_ve!$I$6:$I$1005,"Em negociação",Con_ve!$Q$6:$Q$1005,Cad_cl!BO$5)))</f>
        <v/>
      </c>
      <c r="BP399" s="134">
        <f t="shared" si="19"/>
        <v>0</v>
      </c>
      <c r="BR399" s="125" t="str">
        <f>IF(ISERR(IF(AND($I399=Re_lo!$E$5,BR$5=VLOOKUP(Re_lo!$H$5,Re_lo!$N$5:$O$16,2,0)),AP399,"")),"",IF(AND($I399=Re_lo!$E$5,BR$5=VLOOKUP(Re_lo!$H$5,Re_lo!$N$5:$O$16,2,0)),AP399,""))</f>
        <v/>
      </c>
      <c r="BS399" s="125" t="str">
        <f>IF(ISERR(IF(AND($I399=Re_lo!$E$5,BS$5=VLOOKUP(Re_lo!$H$5,Re_lo!$N$5:$O$16,2,0)),AQ399,"")),"",IF(AND($I399=Re_lo!$E$5,BS$5=VLOOKUP(Re_lo!$H$5,Re_lo!$N$5:$O$16,2,0)),AQ399,""))</f>
        <v/>
      </c>
      <c r="BT399" s="125" t="str">
        <f>IF(ISERR(IF(AND($I399=Re_lo!$E$5,BT$5=VLOOKUP(Re_lo!$H$5,Re_lo!$N$5:$O$16,2,0)),AR399,"")),"",IF(AND($I399=Re_lo!$E$5,BT$5=VLOOKUP(Re_lo!$H$5,Re_lo!$N$5:$O$16,2,0)),AR399,""))</f>
        <v/>
      </c>
      <c r="BU399" s="125" t="str">
        <f>IF(ISERR(IF(AND($I399=Re_lo!$E$5,BU$5=VLOOKUP(Re_lo!$H$5,Re_lo!$N$5:$O$16,2,0)),AS399,"")),"",IF(AND($I399=Re_lo!$E$5,BU$5=VLOOKUP(Re_lo!$H$5,Re_lo!$N$5:$O$16,2,0)),AS399,""))</f>
        <v/>
      </c>
      <c r="BV399" s="125" t="str">
        <f>IF(ISERR(IF(AND($I399=Re_lo!$E$5,BV$5=VLOOKUP(Re_lo!$H$5,Re_lo!$N$5:$O$16,2,0)),AT399,"")),"",IF(AND($I399=Re_lo!$E$5,BV$5=VLOOKUP(Re_lo!$H$5,Re_lo!$N$5:$O$16,2,0)),AT399,""))</f>
        <v/>
      </c>
      <c r="BW399" s="125" t="str">
        <f>IF(ISERR(IF(AND($I399=Re_lo!$E$5,BW$5=VLOOKUP(Re_lo!$H$5,Re_lo!$N$5:$O$16,2,0)),AU399,"")),"",IF(AND($I399=Re_lo!$E$5,BW$5=VLOOKUP(Re_lo!$H$5,Re_lo!$N$5:$O$16,2,0)),AU399,""))</f>
        <v/>
      </c>
      <c r="BX399" s="125" t="str">
        <f>IF(ISERR(IF(AND($I399=Re_lo!$E$5,BX$5=VLOOKUP(Re_lo!$H$5,Re_lo!$N$5:$O$16,2,0)),AV399,"")),"",IF(AND($I399=Re_lo!$E$5,BX$5=VLOOKUP(Re_lo!$H$5,Re_lo!$N$5:$O$16,2,0)),AV399,""))</f>
        <v/>
      </c>
      <c r="BY399" s="125" t="str">
        <f>IF(ISERR(IF(AND($I399=Re_lo!$E$5,BY$5=VLOOKUP(Re_lo!$H$5,Re_lo!$N$5:$O$16,2,0)),AW399,"")),"",IF(AND($I399=Re_lo!$E$5,BY$5=VLOOKUP(Re_lo!$H$5,Re_lo!$N$5:$O$16,2,0)),AW399,""))</f>
        <v/>
      </c>
      <c r="BZ399" s="125" t="str">
        <f>IF(ISERR(IF(AND($I399=Re_lo!$E$5,BZ$5=VLOOKUP(Re_lo!$H$5,Re_lo!$N$5:$O$16,2,0)),AX399,"")),"",IF(AND($I399=Re_lo!$E$5,BZ$5=VLOOKUP(Re_lo!$H$5,Re_lo!$N$5:$O$16,2,0)),AX399,""))</f>
        <v/>
      </c>
      <c r="CA399" s="125" t="str">
        <f>IF(ISERR(IF(AND($I399=Re_lo!$E$5,CA$5=VLOOKUP(Re_lo!$H$5,Re_lo!$N$5:$O$16,2,0)),AY399,"")),"",IF(AND($I399=Re_lo!$E$5,CA$5=VLOOKUP(Re_lo!$H$5,Re_lo!$N$5:$O$16,2,0)),AY399,""))</f>
        <v/>
      </c>
      <c r="CB399" s="125" t="str">
        <f>IF(ISERR(IF(AND($I399=Re_lo!$E$5,CB$5=VLOOKUP(Re_lo!$H$5,Re_lo!$N$5:$O$16,2,0)),AZ399,"")),"",IF(AND($I399=Re_lo!$E$5,CB$5=VLOOKUP(Re_lo!$H$5,Re_lo!$N$5:$O$16,2,0)),AZ399,""))</f>
        <v/>
      </c>
      <c r="CC399" s="125" t="str">
        <f>IF(ISERR(IF(AND($I399=Re_lo!$E$5,CC$5=VLOOKUP(Re_lo!$H$5,Re_lo!$N$5:$O$16,2,0)),BA399,"")),"",IF(AND($I399=Re_lo!$E$5,CC$5=VLOOKUP(Re_lo!$H$5,Re_lo!$N$5:$O$16,2,0)),BA399,""))</f>
        <v/>
      </c>
      <c r="CD399" s="125" t="str">
        <f>IF(ISERR(IF(AND($I399=Re_lo!$E$5,CD$5=VLOOKUP(Re_lo!$H$5,Re_lo!$N$5:$O$16,2,0)),BB399,"")),"",IF(AND($I399=Re_lo!$E$5,CD$5=VLOOKUP(Re_lo!$H$5,Re_lo!$N$5:$O$16,2,0)),BB399,""))</f>
        <v/>
      </c>
      <c r="CF399" s="125" t="str">
        <f>IF($C399="","",COUNTIFS(Con_ve!$C$6:$C$1005,$C399,Con_ve!$Q$6:$Q$1005,Cad_cl!CF$5))</f>
        <v/>
      </c>
      <c r="CG399" s="125" t="str">
        <f>IF($C399="","",COUNTIFS(Con_ve!$C$6:$C$1005,$C399,Con_ve!$Q$6:$Q$1005,Cad_cl!CG$5))</f>
        <v/>
      </c>
      <c r="CH399" s="125" t="str">
        <f>IF($C399="","",COUNTIFS(Con_ve!$C$6:$C$1005,$C399,Con_ve!$Q$6:$Q$1005,Cad_cl!CH$5))</f>
        <v/>
      </c>
      <c r="CI399" s="125" t="str">
        <f>IF($C399="","",COUNTIFS(Con_ve!$C$6:$C$1005,$C399,Con_ve!$Q$6:$Q$1005,Cad_cl!CI$5))</f>
        <v/>
      </c>
      <c r="CJ399" s="125" t="str">
        <f>IF($C399="","",COUNTIFS(Con_ve!$C$6:$C$1005,$C399,Con_ve!$Q$6:$Q$1005,Cad_cl!CJ$5))</f>
        <v/>
      </c>
      <c r="CK399" s="125" t="str">
        <f>IF($C399="","",COUNTIFS(Con_ve!$C$6:$C$1005,$C399,Con_ve!$Q$6:$Q$1005,Cad_cl!CK$5))</f>
        <v/>
      </c>
      <c r="CL399" s="125" t="str">
        <f>IF($C399="","",COUNTIFS(Con_ve!$C$6:$C$1005,$C399,Con_ve!$Q$6:$Q$1005,Cad_cl!CL$5))</f>
        <v/>
      </c>
      <c r="CM399" s="125" t="str">
        <f>IF($C399="","",COUNTIFS(Con_ve!$C$6:$C$1005,$C399,Con_ve!$Q$6:$Q$1005,Cad_cl!CM$5))</f>
        <v/>
      </c>
      <c r="CN399" s="125" t="str">
        <f>IF($C399="","",COUNTIFS(Con_ve!$C$6:$C$1005,$C399,Con_ve!$Q$6:$Q$1005,Cad_cl!CN$5))</f>
        <v/>
      </c>
      <c r="CO399" s="125" t="str">
        <f>IF($C399="","",COUNTIFS(Con_ve!$C$6:$C$1005,$C399,Con_ve!$Q$6:$Q$1005,Cad_cl!CO$5))</f>
        <v/>
      </c>
      <c r="CP399" s="125" t="str">
        <f>IF($C399="","",COUNTIFS(Con_ve!$C$6:$C$1005,$C399,Con_ve!$Q$6:$Q$1005,Cad_cl!CP$5))</f>
        <v/>
      </c>
      <c r="CQ399" s="125" t="str">
        <f>IF($C399="","",COUNTIFS(Con_ve!$C$6:$C$1005,$C399,Con_ve!$Q$6:$Q$1005,Cad_cl!CQ$5))</f>
        <v/>
      </c>
      <c r="CR399" s="125">
        <f t="shared" si="20"/>
        <v>0</v>
      </c>
    </row>
    <row r="400" spans="3:96" ht="30" customHeight="1">
      <c r="C400" s="153"/>
      <c r="D400" s="153"/>
      <c r="E400" s="154"/>
      <c r="F400" s="153"/>
      <c r="G400" s="155"/>
      <c r="H400" s="153"/>
      <c r="I400" s="153"/>
      <c r="J400" s="132" t="s">
        <v>309</v>
      </c>
      <c r="K400" s="133" t="s">
        <v>309</v>
      </c>
      <c r="L400" s="153"/>
      <c r="M400" s="153"/>
      <c r="N400" s="153"/>
      <c r="O400" s="153"/>
      <c r="P400" s="153"/>
      <c r="Q400" s="153"/>
      <c r="AP400" s="134" t="str">
        <f>IF(ISERR(IF($C400="","",SUMIFS(Con_ve!$F$6:$F$1005,Con_ve!$C$6:$C$1005,$C400,Con_ve!$I$6:$I$1005,"Fechada",Con_ve!$Q$6:$Q$1005,Cad_cl!AP$5))),"",IF($C400="","",SUMIFS(Con_ve!$F$6:$F$1005,Con_ve!$C$6:$C$1005,$C400,Con_ve!$I$6:$I$1005,"Fechada",Con_ve!$Q$6:$Q$1005,Cad_cl!AP$5)))</f>
        <v/>
      </c>
      <c r="AQ400" s="134" t="str">
        <f>IF(ISERR(IF($C400="","",SUMIFS(Con_ve!$F$6:$F$1005,Con_ve!$C$6:$C$1005,$C400,Con_ve!$I$6:$I$1005,"Fechada",Con_ve!$Q$6:$Q$1005,Cad_cl!AQ$5))),"",IF($C400="","",SUMIFS(Con_ve!$F$6:$F$1005,Con_ve!$C$6:$C$1005,$C400,Con_ve!$I$6:$I$1005,"Fechada",Con_ve!$Q$6:$Q$1005,Cad_cl!AQ$5)))</f>
        <v/>
      </c>
      <c r="AR400" s="134" t="str">
        <f>IF(ISERR(IF($C400="","",SUMIFS(Con_ve!$F$6:$F$1005,Con_ve!$C$6:$C$1005,$C400,Con_ve!$I$6:$I$1005,"Fechada",Con_ve!$Q$6:$Q$1005,Cad_cl!AR$5))),"",IF($C400="","",SUMIFS(Con_ve!$F$6:$F$1005,Con_ve!$C$6:$C$1005,$C400,Con_ve!$I$6:$I$1005,"Fechada",Con_ve!$Q$6:$Q$1005,Cad_cl!AR$5)))</f>
        <v/>
      </c>
      <c r="AS400" s="134" t="str">
        <f>IF(ISERR(IF($C400="","",SUMIFS(Con_ve!$F$6:$F$1005,Con_ve!$C$6:$C$1005,$C400,Con_ve!$I$6:$I$1005,"Fechada",Con_ve!$Q$6:$Q$1005,Cad_cl!AS$5))),"",IF($C400="","",SUMIFS(Con_ve!$F$6:$F$1005,Con_ve!$C$6:$C$1005,$C400,Con_ve!$I$6:$I$1005,"Fechada",Con_ve!$Q$6:$Q$1005,Cad_cl!AS$5)))</f>
        <v/>
      </c>
      <c r="AT400" s="134" t="str">
        <f>IF(ISERR(IF($C400="","",SUMIFS(Con_ve!$F$6:$F$1005,Con_ve!$C$6:$C$1005,$C400,Con_ve!$I$6:$I$1005,"Fechada",Con_ve!$Q$6:$Q$1005,Cad_cl!AT$5))),"",IF($C400="","",SUMIFS(Con_ve!$F$6:$F$1005,Con_ve!$C$6:$C$1005,$C400,Con_ve!$I$6:$I$1005,"Fechada",Con_ve!$Q$6:$Q$1005,Cad_cl!AT$5)))</f>
        <v/>
      </c>
      <c r="AU400" s="134" t="str">
        <f>IF(ISERR(IF($C400="","",SUMIFS(Con_ve!$F$6:$F$1005,Con_ve!$C$6:$C$1005,$C400,Con_ve!$I$6:$I$1005,"Fechada",Con_ve!$Q$6:$Q$1005,Cad_cl!AU$5))),"",IF($C400="","",SUMIFS(Con_ve!$F$6:$F$1005,Con_ve!$C$6:$C$1005,$C400,Con_ve!$I$6:$I$1005,"Fechada",Con_ve!$Q$6:$Q$1005,Cad_cl!AU$5)))</f>
        <v/>
      </c>
      <c r="AV400" s="134" t="str">
        <f>IF(ISERR(IF($C400="","",SUMIFS(Con_ve!$F$6:$F$1005,Con_ve!$C$6:$C$1005,$C400,Con_ve!$I$6:$I$1005,"Fechada",Con_ve!$Q$6:$Q$1005,Cad_cl!AV$5))),"",IF($C400="","",SUMIFS(Con_ve!$F$6:$F$1005,Con_ve!$C$6:$C$1005,$C400,Con_ve!$I$6:$I$1005,"Fechada",Con_ve!$Q$6:$Q$1005,Cad_cl!AV$5)))</f>
        <v/>
      </c>
      <c r="AW400" s="134" t="str">
        <f>IF(ISERR(IF($C400="","",SUMIFS(Con_ve!$F$6:$F$1005,Con_ve!$C$6:$C$1005,$C400,Con_ve!$I$6:$I$1005,"Fechada",Con_ve!$Q$6:$Q$1005,Cad_cl!AW$5))),"",IF($C400="","",SUMIFS(Con_ve!$F$6:$F$1005,Con_ve!$C$6:$C$1005,$C400,Con_ve!$I$6:$I$1005,"Fechada",Con_ve!$Q$6:$Q$1005,Cad_cl!AW$5)))</f>
        <v/>
      </c>
      <c r="AX400" s="134" t="str">
        <f>IF(ISERR(IF($C400="","",SUMIFS(Con_ve!$F$6:$F$1005,Con_ve!$C$6:$C$1005,$C400,Con_ve!$I$6:$I$1005,"Fechada",Con_ve!$Q$6:$Q$1005,Cad_cl!AX$5))),"",IF($C400="","",SUMIFS(Con_ve!$F$6:$F$1005,Con_ve!$C$6:$C$1005,$C400,Con_ve!$I$6:$I$1005,"Fechada",Con_ve!$Q$6:$Q$1005,Cad_cl!AX$5)))</f>
        <v/>
      </c>
      <c r="AY400" s="134" t="str">
        <f>IF(ISERR(IF($C400="","",SUMIFS(Con_ve!$F$6:$F$1005,Con_ve!$C$6:$C$1005,$C400,Con_ve!$I$6:$I$1005,"Fechada",Con_ve!$Q$6:$Q$1005,Cad_cl!AY$5))),"",IF($C400="","",SUMIFS(Con_ve!$F$6:$F$1005,Con_ve!$C$6:$C$1005,$C400,Con_ve!$I$6:$I$1005,"Fechada",Con_ve!$Q$6:$Q$1005,Cad_cl!AY$5)))</f>
        <v/>
      </c>
      <c r="AZ400" s="134" t="str">
        <f>IF(ISERR(IF($C400="","",SUMIFS(Con_ve!$F$6:$F$1005,Con_ve!$C$6:$C$1005,$C400,Con_ve!$I$6:$I$1005,"Fechada",Con_ve!$Q$6:$Q$1005,Cad_cl!AZ$5))),"",IF($C400="","",SUMIFS(Con_ve!$F$6:$F$1005,Con_ve!$C$6:$C$1005,$C400,Con_ve!$I$6:$I$1005,"Fechada",Con_ve!$Q$6:$Q$1005,Cad_cl!AZ$5)))</f>
        <v/>
      </c>
      <c r="BA400" s="134" t="str">
        <f>IF(ISERR(IF($C400="","",SUMIFS(Con_ve!$F$6:$F$1005,Con_ve!$C$6:$C$1005,$C400,Con_ve!$I$6:$I$1005,"Fechada",Con_ve!$Q$6:$Q$1005,Cad_cl!BA$5))),"",IF($C400="","",SUMIFS(Con_ve!$F$6:$F$1005,Con_ve!$C$6:$C$1005,$C400,Con_ve!$I$6:$I$1005,"Fechada",Con_ve!$Q$6:$Q$1005,Cad_cl!BA$5)))</f>
        <v/>
      </c>
      <c r="BB400" s="134">
        <f t="shared" si="18"/>
        <v>0</v>
      </c>
      <c r="BD400" s="134" t="str">
        <f>IF(ISERR(IF($C400="","",SUMIFS(Con_ve!$F$6:$F$1005,Con_ve!$C$6:$C$1005,$C400,Con_ve!$I$6:$I$1005,"Em negociação",Con_ve!$Q$6:$Q$1005,Cad_cl!BD$5))),"",IF($C400="","",SUMIFS(Con_ve!$F$6:$F$1005,Con_ve!$C$6:$C$1005,$C400,Con_ve!$I$6:$I$1005,"Em negociação",Con_ve!$Q$6:$Q$1005,Cad_cl!BD$5)))</f>
        <v/>
      </c>
      <c r="BE400" s="134" t="str">
        <f>IF(ISERR(IF($C400="","",SUMIFS(Con_ve!$F$6:$F$1005,Con_ve!$C$6:$C$1005,$C400,Con_ve!$I$6:$I$1005,"Em negociação",Con_ve!$Q$6:$Q$1005,Cad_cl!BE$5))),"",IF($C400="","",SUMIFS(Con_ve!$F$6:$F$1005,Con_ve!$C$6:$C$1005,$C400,Con_ve!$I$6:$I$1005,"Em negociação",Con_ve!$Q$6:$Q$1005,Cad_cl!BE$5)))</f>
        <v/>
      </c>
      <c r="BF400" s="134" t="str">
        <f>IF(ISERR(IF($C400="","",SUMIFS(Con_ve!$F$6:$F$1005,Con_ve!$C$6:$C$1005,$C400,Con_ve!$I$6:$I$1005,"Em negociação",Con_ve!$Q$6:$Q$1005,Cad_cl!BF$5))),"",IF($C400="","",SUMIFS(Con_ve!$F$6:$F$1005,Con_ve!$C$6:$C$1005,$C400,Con_ve!$I$6:$I$1005,"Em negociação",Con_ve!$Q$6:$Q$1005,Cad_cl!BF$5)))</f>
        <v/>
      </c>
      <c r="BG400" s="134" t="str">
        <f>IF(ISERR(IF($C400="","",SUMIFS(Con_ve!$F$6:$F$1005,Con_ve!$C$6:$C$1005,$C400,Con_ve!$I$6:$I$1005,"Em negociação",Con_ve!$Q$6:$Q$1005,Cad_cl!BG$5))),"",IF($C400="","",SUMIFS(Con_ve!$F$6:$F$1005,Con_ve!$C$6:$C$1005,$C400,Con_ve!$I$6:$I$1005,"Em negociação",Con_ve!$Q$6:$Q$1005,Cad_cl!BG$5)))</f>
        <v/>
      </c>
      <c r="BH400" s="134" t="str">
        <f>IF(ISERR(IF($C400="","",SUMIFS(Con_ve!$F$6:$F$1005,Con_ve!$C$6:$C$1005,$C400,Con_ve!$I$6:$I$1005,"Em negociação",Con_ve!$Q$6:$Q$1005,Cad_cl!BH$5))),"",IF($C400="","",SUMIFS(Con_ve!$F$6:$F$1005,Con_ve!$C$6:$C$1005,$C400,Con_ve!$I$6:$I$1005,"Em negociação",Con_ve!$Q$6:$Q$1005,Cad_cl!BH$5)))</f>
        <v/>
      </c>
      <c r="BI400" s="134" t="str">
        <f>IF(ISERR(IF($C400="","",SUMIFS(Con_ve!$F$6:$F$1005,Con_ve!$C$6:$C$1005,$C400,Con_ve!$I$6:$I$1005,"Em negociação",Con_ve!$Q$6:$Q$1005,Cad_cl!BI$5))),"",IF($C400="","",SUMIFS(Con_ve!$F$6:$F$1005,Con_ve!$C$6:$C$1005,$C400,Con_ve!$I$6:$I$1005,"Em negociação",Con_ve!$Q$6:$Q$1005,Cad_cl!BI$5)))</f>
        <v/>
      </c>
      <c r="BJ400" s="134" t="str">
        <f>IF(ISERR(IF($C400="","",SUMIFS(Con_ve!$F$6:$F$1005,Con_ve!$C$6:$C$1005,$C400,Con_ve!$I$6:$I$1005,"Em negociação",Con_ve!$Q$6:$Q$1005,Cad_cl!BJ$5))),"",IF($C400="","",SUMIFS(Con_ve!$F$6:$F$1005,Con_ve!$C$6:$C$1005,$C400,Con_ve!$I$6:$I$1005,"Em negociação",Con_ve!$Q$6:$Q$1005,Cad_cl!BJ$5)))</f>
        <v/>
      </c>
      <c r="BK400" s="134" t="str">
        <f>IF(ISERR(IF($C400="","",SUMIFS(Con_ve!$F$6:$F$1005,Con_ve!$C$6:$C$1005,$C400,Con_ve!$I$6:$I$1005,"Em negociação",Con_ve!$Q$6:$Q$1005,Cad_cl!BK$5))),"",IF($C400="","",SUMIFS(Con_ve!$F$6:$F$1005,Con_ve!$C$6:$C$1005,$C400,Con_ve!$I$6:$I$1005,"Em negociação",Con_ve!$Q$6:$Q$1005,Cad_cl!BK$5)))</f>
        <v/>
      </c>
      <c r="BL400" s="134" t="str">
        <f>IF(ISERR(IF($C400="","",SUMIFS(Con_ve!$F$6:$F$1005,Con_ve!$C$6:$C$1005,$C400,Con_ve!$I$6:$I$1005,"Em negociação",Con_ve!$Q$6:$Q$1005,Cad_cl!BL$5))),"",IF($C400="","",SUMIFS(Con_ve!$F$6:$F$1005,Con_ve!$C$6:$C$1005,$C400,Con_ve!$I$6:$I$1005,"Em negociação",Con_ve!$Q$6:$Q$1005,Cad_cl!BL$5)))</f>
        <v/>
      </c>
      <c r="BM400" s="134" t="str">
        <f>IF(ISERR(IF($C400="","",SUMIFS(Con_ve!$F$6:$F$1005,Con_ve!$C$6:$C$1005,$C400,Con_ve!$I$6:$I$1005,"Em negociação",Con_ve!$Q$6:$Q$1005,Cad_cl!BM$5))),"",IF($C400="","",SUMIFS(Con_ve!$F$6:$F$1005,Con_ve!$C$6:$C$1005,$C400,Con_ve!$I$6:$I$1005,"Em negociação",Con_ve!$Q$6:$Q$1005,Cad_cl!BM$5)))</f>
        <v/>
      </c>
      <c r="BN400" s="134" t="str">
        <f>IF(ISERR(IF($C400="","",SUMIFS(Con_ve!$F$6:$F$1005,Con_ve!$C$6:$C$1005,$C400,Con_ve!$I$6:$I$1005,"Em negociação",Con_ve!$Q$6:$Q$1005,Cad_cl!BN$5))),"",IF($C400="","",SUMIFS(Con_ve!$F$6:$F$1005,Con_ve!$C$6:$C$1005,$C400,Con_ve!$I$6:$I$1005,"Em negociação",Con_ve!$Q$6:$Q$1005,Cad_cl!BN$5)))</f>
        <v/>
      </c>
      <c r="BO400" s="134" t="str">
        <f>IF(ISERR(IF($C400="","",SUMIFS(Con_ve!$F$6:$F$1005,Con_ve!$C$6:$C$1005,$C400,Con_ve!$I$6:$I$1005,"Em negociação",Con_ve!$Q$6:$Q$1005,Cad_cl!BO$5))),"",IF($C400="","",SUMIFS(Con_ve!$F$6:$F$1005,Con_ve!$C$6:$C$1005,$C400,Con_ve!$I$6:$I$1005,"Em negociação",Con_ve!$Q$6:$Q$1005,Cad_cl!BO$5)))</f>
        <v/>
      </c>
      <c r="BP400" s="134">
        <f t="shared" si="19"/>
        <v>0</v>
      </c>
      <c r="BR400" s="125" t="str">
        <f>IF(ISERR(IF(AND($I400=Re_lo!$E$5,BR$5=VLOOKUP(Re_lo!$H$5,Re_lo!$N$5:$O$16,2,0)),AP400,"")),"",IF(AND($I400=Re_lo!$E$5,BR$5=VLOOKUP(Re_lo!$H$5,Re_lo!$N$5:$O$16,2,0)),AP400,""))</f>
        <v/>
      </c>
      <c r="BS400" s="125" t="str">
        <f>IF(ISERR(IF(AND($I400=Re_lo!$E$5,BS$5=VLOOKUP(Re_lo!$H$5,Re_lo!$N$5:$O$16,2,0)),AQ400,"")),"",IF(AND($I400=Re_lo!$E$5,BS$5=VLOOKUP(Re_lo!$H$5,Re_lo!$N$5:$O$16,2,0)),AQ400,""))</f>
        <v/>
      </c>
      <c r="BT400" s="125" t="str">
        <f>IF(ISERR(IF(AND($I400=Re_lo!$E$5,BT$5=VLOOKUP(Re_lo!$H$5,Re_lo!$N$5:$O$16,2,0)),AR400,"")),"",IF(AND($I400=Re_lo!$E$5,BT$5=VLOOKUP(Re_lo!$H$5,Re_lo!$N$5:$O$16,2,0)),AR400,""))</f>
        <v/>
      </c>
      <c r="BU400" s="125" t="str">
        <f>IF(ISERR(IF(AND($I400=Re_lo!$E$5,BU$5=VLOOKUP(Re_lo!$H$5,Re_lo!$N$5:$O$16,2,0)),AS400,"")),"",IF(AND($I400=Re_lo!$E$5,BU$5=VLOOKUP(Re_lo!$H$5,Re_lo!$N$5:$O$16,2,0)),AS400,""))</f>
        <v/>
      </c>
      <c r="BV400" s="125" t="str">
        <f>IF(ISERR(IF(AND($I400=Re_lo!$E$5,BV$5=VLOOKUP(Re_lo!$H$5,Re_lo!$N$5:$O$16,2,0)),AT400,"")),"",IF(AND($I400=Re_lo!$E$5,BV$5=VLOOKUP(Re_lo!$H$5,Re_lo!$N$5:$O$16,2,0)),AT400,""))</f>
        <v/>
      </c>
      <c r="BW400" s="125" t="str">
        <f>IF(ISERR(IF(AND($I400=Re_lo!$E$5,BW$5=VLOOKUP(Re_lo!$H$5,Re_lo!$N$5:$O$16,2,0)),AU400,"")),"",IF(AND($I400=Re_lo!$E$5,BW$5=VLOOKUP(Re_lo!$H$5,Re_lo!$N$5:$O$16,2,0)),AU400,""))</f>
        <v/>
      </c>
      <c r="BX400" s="125" t="str">
        <f>IF(ISERR(IF(AND($I400=Re_lo!$E$5,BX$5=VLOOKUP(Re_lo!$H$5,Re_lo!$N$5:$O$16,2,0)),AV400,"")),"",IF(AND($I400=Re_lo!$E$5,BX$5=VLOOKUP(Re_lo!$H$5,Re_lo!$N$5:$O$16,2,0)),AV400,""))</f>
        <v/>
      </c>
      <c r="BY400" s="125" t="str">
        <f>IF(ISERR(IF(AND($I400=Re_lo!$E$5,BY$5=VLOOKUP(Re_lo!$H$5,Re_lo!$N$5:$O$16,2,0)),AW400,"")),"",IF(AND($I400=Re_lo!$E$5,BY$5=VLOOKUP(Re_lo!$H$5,Re_lo!$N$5:$O$16,2,0)),AW400,""))</f>
        <v/>
      </c>
      <c r="BZ400" s="125" t="str">
        <f>IF(ISERR(IF(AND($I400=Re_lo!$E$5,BZ$5=VLOOKUP(Re_lo!$H$5,Re_lo!$N$5:$O$16,2,0)),AX400,"")),"",IF(AND($I400=Re_lo!$E$5,BZ$5=VLOOKUP(Re_lo!$H$5,Re_lo!$N$5:$O$16,2,0)),AX400,""))</f>
        <v/>
      </c>
      <c r="CA400" s="125" t="str">
        <f>IF(ISERR(IF(AND($I400=Re_lo!$E$5,CA$5=VLOOKUP(Re_lo!$H$5,Re_lo!$N$5:$O$16,2,0)),AY400,"")),"",IF(AND($I400=Re_lo!$E$5,CA$5=VLOOKUP(Re_lo!$H$5,Re_lo!$N$5:$O$16,2,0)),AY400,""))</f>
        <v/>
      </c>
      <c r="CB400" s="125" t="str">
        <f>IF(ISERR(IF(AND($I400=Re_lo!$E$5,CB$5=VLOOKUP(Re_lo!$H$5,Re_lo!$N$5:$O$16,2,0)),AZ400,"")),"",IF(AND($I400=Re_lo!$E$5,CB$5=VLOOKUP(Re_lo!$H$5,Re_lo!$N$5:$O$16,2,0)),AZ400,""))</f>
        <v/>
      </c>
      <c r="CC400" s="125" t="str">
        <f>IF(ISERR(IF(AND($I400=Re_lo!$E$5,CC$5=VLOOKUP(Re_lo!$H$5,Re_lo!$N$5:$O$16,2,0)),BA400,"")),"",IF(AND($I400=Re_lo!$E$5,CC$5=VLOOKUP(Re_lo!$H$5,Re_lo!$N$5:$O$16,2,0)),BA400,""))</f>
        <v/>
      </c>
      <c r="CD400" s="125" t="str">
        <f>IF(ISERR(IF(AND($I400=Re_lo!$E$5,CD$5=VLOOKUP(Re_lo!$H$5,Re_lo!$N$5:$O$16,2,0)),BB400,"")),"",IF(AND($I400=Re_lo!$E$5,CD$5=VLOOKUP(Re_lo!$H$5,Re_lo!$N$5:$O$16,2,0)),BB400,""))</f>
        <v/>
      </c>
      <c r="CF400" s="125" t="str">
        <f>IF($C400="","",COUNTIFS(Con_ve!$C$6:$C$1005,$C400,Con_ve!$Q$6:$Q$1005,Cad_cl!CF$5))</f>
        <v/>
      </c>
      <c r="CG400" s="125" t="str">
        <f>IF($C400="","",COUNTIFS(Con_ve!$C$6:$C$1005,$C400,Con_ve!$Q$6:$Q$1005,Cad_cl!CG$5))</f>
        <v/>
      </c>
      <c r="CH400" s="125" t="str">
        <f>IF($C400="","",COUNTIFS(Con_ve!$C$6:$C$1005,$C400,Con_ve!$Q$6:$Q$1005,Cad_cl!CH$5))</f>
        <v/>
      </c>
      <c r="CI400" s="125" t="str">
        <f>IF($C400="","",COUNTIFS(Con_ve!$C$6:$C$1005,$C400,Con_ve!$Q$6:$Q$1005,Cad_cl!CI$5))</f>
        <v/>
      </c>
      <c r="CJ400" s="125" t="str">
        <f>IF($C400="","",COUNTIFS(Con_ve!$C$6:$C$1005,$C400,Con_ve!$Q$6:$Q$1005,Cad_cl!CJ$5))</f>
        <v/>
      </c>
      <c r="CK400" s="125" t="str">
        <f>IF($C400="","",COUNTIFS(Con_ve!$C$6:$C$1005,$C400,Con_ve!$Q$6:$Q$1005,Cad_cl!CK$5))</f>
        <v/>
      </c>
      <c r="CL400" s="125" t="str">
        <f>IF($C400="","",COUNTIFS(Con_ve!$C$6:$C$1005,$C400,Con_ve!$Q$6:$Q$1005,Cad_cl!CL$5))</f>
        <v/>
      </c>
      <c r="CM400" s="125" t="str">
        <f>IF($C400="","",COUNTIFS(Con_ve!$C$6:$C$1005,$C400,Con_ve!$Q$6:$Q$1005,Cad_cl!CM$5))</f>
        <v/>
      </c>
      <c r="CN400" s="125" t="str">
        <f>IF($C400="","",COUNTIFS(Con_ve!$C$6:$C$1005,$C400,Con_ve!$Q$6:$Q$1005,Cad_cl!CN$5))</f>
        <v/>
      </c>
      <c r="CO400" s="125" t="str">
        <f>IF($C400="","",COUNTIFS(Con_ve!$C$6:$C$1005,$C400,Con_ve!$Q$6:$Q$1005,Cad_cl!CO$5))</f>
        <v/>
      </c>
      <c r="CP400" s="125" t="str">
        <f>IF($C400="","",COUNTIFS(Con_ve!$C$6:$C$1005,$C400,Con_ve!$Q$6:$Q$1005,Cad_cl!CP$5))</f>
        <v/>
      </c>
      <c r="CQ400" s="125" t="str">
        <f>IF($C400="","",COUNTIFS(Con_ve!$C$6:$C$1005,$C400,Con_ve!$Q$6:$Q$1005,Cad_cl!CQ$5))</f>
        <v/>
      </c>
      <c r="CR400" s="125">
        <f t="shared" si="20"/>
        <v>0</v>
      </c>
    </row>
    <row r="401" spans="3:96" ht="30" customHeight="1">
      <c r="C401" s="153"/>
      <c r="D401" s="153"/>
      <c r="E401" s="154"/>
      <c r="F401" s="153"/>
      <c r="G401" s="155"/>
      <c r="H401" s="153"/>
      <c r="I401" s="153"/>
      <c r="J401" s="132" t="s">
        <v>309</v>
      </c>
      <c r="K401" s="133" t="s">
        <v>309</v>
      </c>
      <c r="L401" s="153"/>
      <c r="M401" s="153"/>
      <c r="N401" s="153"/>
      <c r="O401" s="153"/>
      <c r="P401" s="153"/>
      <c r="Q401" s="153"/>
      <c r="AP401" s="134" t="str">
        <f>IF(ISERR(IF($C401="","",SUMIFS(Con_ve!$F$6:$F$1005,Con_ve!$C$6:$C$1005,$C401,Con_ve!$I$6:$I$1005,"Fechada",Con_ve!$Q$6:$Q$1005,Cad_cl!AP$5))),"",IF($C401="","",SUMIFS(Con_ve!$F$6:$F$1005,Con_ve!$C$6:$C$1005,$C401,Con_ve!$I$6:$I$1005,"Fechada",Con_ve!$Q$6:$Q$1005,Cad_cl!AP$5)))</f>
        <v/>
      </c>
      <c r="AQ401" s="134" t="str">
        <f>IF(ISERR(IF($C401="","",SUMIFS(Con_ve!$F$6:$F$1005,Con_ve!$C$6:$C$1005,$C401,Con_ve!$I$6:$I$1005,"Fechada",Con_ve!$Q$6:$Q$1005,Cad_cl!AQ$5))),"",IF($C401="","",SUMIFS(Con_ve!$F$6:$F$1005,Con_ve!$C$6:$C$1005,$C401,Con_ve!$I$6:$I$1005,"Fechada",Con_ve!$Q$6:$Q$1005,Cad_cl!AQ$5)))</f>
        <v/>
      </c>
      <c r="AR401" s="134" t="str">
        <f>IF(ISERR(IF($C401="","",SUMIFS(Con_ve!$F$6:$F$1005,Con_ve!$C$6:$C$1005,$C401,Con_ve!$I$6:$I$1005,"Fechada",Con_ve!$Q$6:$Q$1005,Cad_cl!AR$5))),"",IF($C401="","",SUMIFS(Con_ve!$F$6:$F$1005,Con_ve!$C$6:$C$1005,$C401,Con_ve!$I$6:$I$1005,"Fechada",Con_ve!$Q$6:$Q$1005,Cad_cl!AR$5)))</f>
        <v/>
      </c>
      <c r="AS401" s="134" t="str">
        <f>IF(ISERR(IF($C401="","",SUMIFS(Con_ve!$F$6:$F$1005,Con_ve!$C$6:$C$1005,$C401,Con_ve!$I$6:$I$1005,"Fechada",Con_ve!$Q$6:$Q$1005,Cad_cl!AS$5))),"",IF($C401="","",SUMIFS(Con_ve!$F$6:$F$1005,Con_ve!$C$6:$C$1005,$C401,Con_ve!$I$6:$I$1005,"Fechada",Con_ve!$Q$6:$Q$1005,Cad_cl!AS$5)))</f>
        <v/>
      </c>
      <c r="AT401" s="134" t="str">
        <f>IF(ISERR(IF($C401="","",SUMIFS(Con_ve!$F$6:$F$1005,Con_ve!$C$6:$C$1005,$C401,Con_ve!$I$6:$I$1005,"Fechada",Con_ve!$Q$6:$Q$1005,Cad_cl!AT$5))),"",IF($C401="","",SUMIFS(Con_ve!$F$6:$F$1005,Con_ve!$C$6:$C$1005,$C401,Con_ve!$I$6:$I$1005,"Fechada",Con_ve!$Q$6:$Q$1005,Cad_cl!AT$5)))</f>
        <v/>
      </c>
      <c r="AU401" s="134" t="str">
        <f>IF(ISERR(IF($C401="","",SUMIFS(Con_ve!$F$6:$F$1005,Con_ve!$C$6:$C$1005,$C401,Con_ve!$I$6:$I$1005,"Fechada",Con_ve!$Q$6:$Q$1005,Cad_cl!AU$5))),"",IF($C401="","",SUMIFS(Con_ve!$F$6:$F$1005,Con_ve!$C$6:$C$1005,$C401,Con_ve!$I$6:$I$1005,"Fechada",Con_ve!$Q$6:$Q$1005,Cad_cl!AU$5)))</f>
        <v/>
      </c>
      <c r="AV401" s="134" t="str">
        <f>IF(ISERR(IF($C401="","",SUMIFS(Con_ve!$F$6:$F$1005,Con_ve!$C$6:$C$1005,$C401,Con_ve!$I$6:$I$1005,"Fechada",Con_ve!$Q$6:$Q$1005,Cad_cl!AV$5))),"",IF($C401="","",SUMIFS(Con_ve!$F$6:$F$1005,Con_ve!$C$6:$C$1005,$C401,Con_ve!$I$6:$I$1005,"Fechada",Con_ve!$Q$6:$Q$1005,Cad_cl!AV$5)))</f>
        <v/>
      </c>
      <c r="AW401" s="134" t="str">
        <f>IF(ISERR(IF($C401="","",SUMIFS(Con_ve!$F$6:$F$1005,Con_ve!$C$6:$C$1005,$C401,Con_ve!$I$6:$I$1005,"Fechada",Con_ve!$Q$6:$Q$1005,Cad_cl!AW$5))),"",IF($C401="","",SUMIFS(Con_ve!$F$6:$F$1005,Con_ve!$C$6:$C$1005,$C401,Con_ve!$I$6:$I$1005,"Fechada",Con_ve!$Q$6:$Q$1005,Cad_cl!AW$5)))</f>
        <v/>
      </c>
      <c r="AX401" s="134" t="str">
        <f>IF(ISERR(IF($C401="","",SUMIFS(Con_ve!$F$6:$F$1005,Con_ve!$C$6:$C$1005,$C401,Con_ve!$I$6:$I$1005,"Fechada",Con_ve!$Q$6:$Q$1005,Cad_cl!AX$5))),"",IF($C401="","",SUMIFS(Con_ve!$F$6:$F$1005,Con_ve!$C$6:$C$1005,$C401,Con_ve!$I$6:$I$1005,"Fechada",Con_ve!$Q$6:$Q$1005,Cad_cl!AX$5)))</f>
        <v/>
      </c>
      <c r="AY401" s="134" t="str">
        <f>IF(ISERR(IF($C401="","",SUMIFS(Con_ve!$F$6:$F$1005,Con_ve!$C$6:$C$1005,$C401,Con_ve!$I$6:$I$1005,"Fechada",Con_ve!$Q$6:$Q$1005,Cad_cl!AY$5))),"",IF($C401="","",SUMIFS(Con_ve!$F$6:$F$1005,Con_ve!$C$6:$C$1005,$C401,Con_ve!$I$6:$I$1005,"Fechada",Con_ve!$Q$6:$Q$1005,Cad_cl!AY$5)))</f>
        <v/>
      </c>
      <c r="AZ401" s="134" t="str">
        <f>IF(ISERR(IF($C401="","",SUMIFS(Con_ve!$F$6:$F$1005,Con_ve!$C$6:$C$1005,$C401,Con_ve!$I$6:$I$1005,"Fechada",Con_ve!$Q$6:$Q$1005,Cad_cl!AZ$5))),"",IF($C401="","",SUMIFS(Con_ve!$F$6:$F$1005,Con_ve!$C$6:$C$1005,$C401,Con_ve!$I$6:$I$1005,"Fechada",Con_ve!$Q$6:$Q$1005,Cad_cl!AZ$5)))</f>
        <v/>
      </c>
      <c r="BA401" s="134" t="str">
        <f>IF(ISERR(IF($C401="","",SUMIFS(Con_ve!$F$6:$F$1005,Con_ve!$C$6:$C$1005,$C401,Con_ve!$I$6:$I$1005,"Fechada",Con_ve!$Q$6:$Q$1005,Cad_cl!BA$5))),"",IF($C401="","",SUMIFS(Con_ve!$F$6:$F$1005,Con_ve!$C$6:$C$1005,$C401,Con_ve!$I$6:$I$1005,"Fechada",Con_ve!$Q$6:$Q$1005,Cad_cl!BA$5)))</f>
        <v/>
      </c>
      <c r="BB401" s="134">
        <f t="shared" si="18"/>
        <v>0</v>
      </c>
      <c r="BD401" s="134" t="str">
        <f>IF(ISERR(IF($C401="","",SUMIFS(Con_ve!$F$6:$F$1005,Con_ve!$C$6:$C$1005,$C401,Con_ve!$I$6:$I$1005,"Em negociação",Con_ve!$Q$6:$Q$1005,Cad_cl!BD$5))),"",IF($C401="","",SUMIFS(Con_ve!$F$6:$F$1005,Con_ve!$C$6:$C$1005,$C401,Con_ve!$I$6:$I$1005,"Em negociação",Con_ve!$Q$6:$Q$1005,Cad_cl!BD$5)))</f>
        <v/>
      </c>
      <c r="BE401" s="134" t="str">
        <f>IF(ISERR(IF($C401="","",SUMIFS(Con_ve!$F$6:$F$1005,Con_ve!$C$6:$C$1005,$C401,Con_ve!$I$6:$I$1005,"Em negociação",Con_ve!$Q$6:$Q$1005,Cad_cl!BE$5))),"",IF($C401="","",SUMIFS(Con_ve!$F$6:$F$1005,Con_ve!$C$6:$C$1005,$C401,Con_ve!$I$6:$I$1005,"Em negociação",Con_ve!$Q$6:$Q$1005,Cad_cl!BE$5)))</f>
        <v/>
      </c>
      <c r="BF401" s="134" t="str">
        <f>IF(ISERR(IF($C401="","",SUMIFS(Con_ve!$F$6:$F$1005,Con_ve!$C$6:$C$1005,$C401,Con_ve!$I$6:$I$1005,"Em negociação",Con_ve!$Q$6:$Q$1005,Cad_cl!BF$5))),"",IF($C401="","",SUMIFS(Con_ve!$F$6:$F$1005,Con_ve!$C$6:$C$1005,$C401,Con_ve!$I$6:$I$1005,"Em negociação",Con_ve!$Q$6:$Q$1005,Cad_cl!BF$5)))</f>
        <v/>
      </c>
      <c r="BG401" s="134" t="str">
        <f>IF(ISERR(IF($C401="","",SUMIFS(Con_ve!$F$6:$F$1005,Con_ve!$C$6:$C$1005,$C401,Con_ve!$I$6:$I$1005,"Em negociação",Con_ve!$Q$6:$Q$1005,Cad_cl!BG$5))),"",IF($C401="","",SUMIFS(Con_ve!$F$6:$F$1005,Con_ve!$C$6:$C$1005,$C401,Con_ve!$I$6:$I$1005,"Em negociação",Con_ve!$Q$6:$Q$1005,Cad_cl!BG$5)))</f>
        <v/>
      </c>
      <c r="BH401" s="134" t="str">
        <f>IF(ISERR(IF($C401="","",SUMIFS(Con_ve!$F$6:$F$1005,Con_ve!$C$6:$C$1005,$C401,Con_ve!$I$6:$I$1005,"Em negociação",Con_ve!$Q$6:$Q$1005,Cad_cl!BH$5))),"",IF($C401="","",SUMIFS(Con_ve!$F$6:$F$1005,Con_ve!$C$6:$C$1005,$C401,Con_ve!$I$6:$I$1005,"Em negociação",Con_ve!$Q$6:$Q$1005,Cad_cl!BH$5)))</f>
        <v/>
      </c>
      <c r="BI401" s="134" t="str">
        <f>IF(ISERR(IF($C401="","",SUMIFS(Con_ve!$F$6:$F$1005,Con_ve!$C$6:$C$1005,$C401,Con_ve!$I$6:$I$1005,"Em negociação",Con_ve!$Q$6:$Q$1005,Cad_cl!BI$5))),"",IF($C401="","",SUMIFS(Con_ve!$F$6:$F$1005,Con_ve!$C$6:$C$1005,$C401,Con_ve!$I$6:$I$1005,"Em negociação",Con_ve!$Q$6:$Q$1005,Cad_cl!BI$5)))</f>
        <v/>
      </c>
      <c r="BJ401" s="134" t="str">
        <f>IF(ISERR(IF($C401="","",SUMIFS(Con_ve!$F$6:$F$1005,Con_ve!$C$6:$C$1005,$C401,Con_ve!$I$6:$I$1005,"Em negociação",Con_ve!$Q$6:$Q$1005,Cad_cl!BJ$5))),"",IF($C401="","",SUMIFS(Con_ve!$F$6:$F$1005,Con_ve!$C$6:$C$1005,$C401,Con_ve!$I$6:$I$1005,"Em negociação",Con_ve!$Q$6:$Q$1005,Cad_cl!BJ$5)))</f>
        <v/>
      </c>
      <c r="BK401" s="134" t="str">
        <f>IF(ISERR(IF($C401="","",SUMIFS(Con_ve!$F$6:$F$1005,Con_ve!$C$6:$C$1005,$C401,Con_ve!$I$6:$I$1005,"Em negociação",Con_ve!$Q$6:$Q$1005,Cad_cl!BK$5))),"",IF($C401="","",SUMIFS(Con_ve!$F$6:$F$1005,Con_ve!$C$6:$C$1005,$C401,Con_ve!$I$6:$I$1005,"Em negociação",Con_ve!$Q$6:$Q$1005,Cad_cl!BK$5)))</f>
        <v/>
      </c>
      <c r="BL401" s="134" t="str">
        <f>IF(ISERR(IF($C401="","",SUMIFS(Con_ve!$F$6:$F$1005,Con_ve!$C$6:$C$1005,$C401,Con_ve!$I$6:$I$1005,"Em negociação",Con_ve!$Q$6:$Q$1005,Cad_cl!BL$5))),"",IF($C401="","",SUMIFS(Con_ve!$F$6:$F$1005,Con_ve!$C$6:$C$1005,$C401,Con_ve!$I$6:$I$1005,"Em negociação",Con_ve!$Q$6:$Q$1005,Cad_cl!BL$5)))</f>
        <v/>
      </c>
      <c r="BM401" s="134" t="str">
        <f>IF(ISERR(IF($C401="","",SUMIFS(Con_ve!$F$6:$F$1005,Con_ve!$C$6:$C$1005,$C401,Con_ve!$I$6:$I$1005,"Em negociação",Con_ve!$Q$6:$Q$1005,Cad_cl!BM$5))),"",IF($C401="","",SUMIFS(Con_ve!$F$6:$F$1005,Con_ve!$C$6:$C$1005,$C401,Con_ve!$I$6:$I$1005,"Em negociação",Con_ve!$Q$6:$Q$1005,Cad_cl!BM$5)))</f>
        <v/>
      </c>
      <c r="BN401" s="134" t="str">
        <f>IF(ISERR(IF($C401="","",SUMIFS(Con_ve!$F$6:$F$1005,Con_ve!$C$6:$C$1005,$C401,Con_ve!$I$6:$I$1005,"Em negociação",Con_ve!$Q$6:$Q$1005,Cad_cl!BN$5))),"",IF($C401="","",SUMIFS(Con_ve!$F$6:$F$1005,Con_ve!$C$6:$C$1005,$C401,Con_ve!$I$6:$I$1005,"Em negociação",Con_ve!$Q$6:$Q$1005,Cad_cl!BN$5)))</f>
        <v/>
      </c>
      <c r="BO401" s="134" t="str">
        <f>IF(ISERR(IF($C401="","",SUMIFS(Con_ve!$F$6:$F$1005,Con_ve!$C$6:$C$1005,$C401,Con_ve!$I$6:$I$1005,"Em negociação",Con_ve!$Q$6:$Q$1005,Cad_cl!BO$5))),"",IF($C401="","",SUMIFS(Con_ve!$F$6:$F$1005,Con_ve!$C$6:$C$1005,$C401,Con_ve!$I$6:$I$1005,"Em negociação",Con_ve!$Q$6:$Q$1005,Cad_cl!BO$5)))</f>
        <v/>
      </c>
      <c r="BP401" s="134">
        <f t="shared" si="19"/>
        <v>0</v>
      </c>
      <c r="BR401" s="125" t="str">
        <f>IF(ISERR(IF(AND($I401=Re_lo!$E$5,BR$5=VLOOKUP(Re_lo!$H$5,Re_lo!$N$5:$O$16,2,0)),AP401,"")),"",IF(AND($I401=Re_lo!$E$5,BR$5=VLOOKUP(Re_lo!$H$5,Re_lo!$N$5:$O$16,2,0)),AP401,""))</f>
        <v/>
      </c>
      <c r="BS401" s="125" t="str">
        <f>IF(ISERR(IF(AND($I401=Re_lo!$E$5,BS$5=VLOOKUP(Re_lo!$H$5,Re_lo!$N$5:$O$16,2,0)),AQ401,"")),"",IF(AND($I401=Re_lo!$E$5,BS$5=VLOOKUP(Re_lo!$H$5,Re_lo!$N$5:$O$16,2,0)),AQ401,""))</f>
        <v/>
      </c>
      <c r="BT401" s="125" t="str">
        <f>IF(ISERR(IF(AND($I401=Re_lo!$E$5,BT$5=VLOOKUP(Re_lo!$H$5,Re_lo!$N$5:$O$16,2,0)),AR401,"")),"",IF(AND($I401=Re_lo!$E$5,BT$5=VLOOKUP(Re_lo!$H$5,Re_lo!$N$5:$O$16,2,0)),AR401,""))</f>
        <v/>
      </c>
      <c r="BU401" s="125" t="str">
        <f>IF(ISERR(IF(AND($I401=Re_lo!$E$5,BU$5=VLOOKUP(Re_lo!$H$5,Re_lo!$N$5:$O$16,2,0)),AS401,"")),"",IF(AND($I401=Re_lo!$E$5,BU$5=VLOOKUP(Re_lo!$H$5,Re_lo!$N$5:$O$16,2,0)),AS401,""))</f>
        <v/>
      </c>
      <c r="BV401" s="125" t="str">
        <f>IF(ISERR(IF(AND($I401=Re_lo!$E$5,BV$5=VLOOKUP(Re_lo!$H$5,Re_lo!$N$5:$O$16,2,0)),AT401,"")),"",IF(AND($I401=Re_lo!$E$5,BV$5=VLOOKUP(Re_lo!$H$5,Re_lo!$N$5:$O$16,2,0)),AT401,""))</f>
        <v/>
      </c>
      <c r="BW401" s="125" t="str">
        <f>IF(ISERR(IF(AND($I401=Re_lo!$E$5,BW$5=VLOOKUP(Re_lo!$H$5,Re_lo!$N$5:$O$16,2,0)),AU401,"")),"",IF(AND($I401=Re_lo!$E$5,BW$5=VLOOKUP(Re_lo!$H$5,Re_lo!$N$5:$O$16,2,0)),AU401,""))</f>
        <v/>
      </c>
      <c r="BX401" s="125" t="str">
        <f>IF(ISERR(IF(AND($I401=Re_lo!$E$5,BX$5=VLOOKUP(Re_lo!$H$5,Re_lo!$N$5:$O$16,2,0)),AV401,"")),"",IF(AND($I401=Re_lo!$E$5,BX$5=VLOOKUP(Re_lo!$H$5,Re_lo!$N$5:$O$16,2,0)),AV401,""))</f>
        <v/>
      </c>
      <c r="BY401" s="125" t="str">
        <f>IF(ISERR(IF(AND($I401=Re_lo!$E$5,BY$5=VLOOKUP(Re_lo!$H$5,Re_lo!$N$5:$O$16,2,0)),AW401,"")),"",IF(AND($I401=Re_lo!$E$5,BY$5=VLOOKUP(Re_lo!$H$5,Re_lo!$N$5:$O$16,2,0)),AW401,""))</f>
        <v/>
      </c>
      <c r="BZ401" s="125" t="str">
        <f>IF(ISERR(IF(AND($I401=Re_lo!$E$5,BZ$5=VLOOKUP(Re_lo!$H$5,Re_lo!$N$5:$O$16,2,0)),AX401,"")),"",IF(AND($I401=Re_lo!$E$5,BZ$5=VLOOKUP(Re_lo!$H$5,Re_lo!$N$5:$O$16,2,0)),AX401,""))</f>
        <v/>
      </c>
      <c r="CA401" s="125" t="str">
        <f>IF(ISERR(IF(AND($I401=Re_lo!$E$5,CA$5=VLOOKUP(Re_lo!$H$5,Re_lo!$N$5:$O$16,2,0)),AY401,"")),"",IF(AND($I401=Re_lo!$E$5,CA$5=VLOOKUP(Re_lo!$H$5,Re_lo!$N$5:$O$16,2,0)),AY401,""))</f>
        <v/>
      </c>
      <c r="CB401" s="125" t="str">
        <f>IF(ISERR(IF(AND($I401=Re_lo!$E$5,CB$5=VLOOKUP(Re_lo!$H$5,Re_lo!$N$5:$O$16,2,0)),AZ401,"")),"",IF(AND($I401=Re_lo!$E$5,CB$5=VLOOKUP(Re_lo!$H$5,Re_lo!$N$5:$O$16,2,0)),AZ401,""))</f>
        <v/>
      </c>
      <c r="CC401" s="125" t="str">
        <f>IF(ISERR(IF(AND($I401=Re_lo!$E$5,CC$5=VLOOKUP(Re_lo!$H$5,Re_lo!$N$5:$O$16,2,0)),BA401,"")),"",IF(AND($I401=Re_lo!$E$5,CC$5=VLOOKUP(Re_lo!$H$5,Re_lo!$N$5:$O$16,2,0)),BA401,""))</f>
        <v/>
      </c>
      <c r="CD401" s="125" t="str">
        <f>IF(ISERR(IF(AND($I401=Re_lo!$E$5,CD$5=VLOOKUP(Re_lo!$H$5,Re_lo!$N$5:$O$16,2,0)),BB401,"")),"",IF(AND($I401=Re_lo!$E$5,CD$5=VLOOKUP(Re_lo!$H$5,Re_lo!$N$5:$O$16,2,0)),BB401,""))</f>
        <v/>
      </c>
      <c r="CF401" s="125" t="str">
        <f>IF($C401="","",COUNTIFS(Con_ve!$C$6:$C$1005,$C401,Con_ve!$Q$6:$Q$1005,Cad_cl!CF$5))</f>
        <v/>
      </c>
      <c r="CG401" s="125" t="str">
        <f>IF($C401="","",COUNTIFS(Con_ve!$C$6:$C$1005,$C401,Con_ve!$Q$6:$Q$1005,Cad_cl!CG$5))</f>
        <v/>
      </c>
      <c r="CH401" s="125" t="str">
        <f>IF($C401="","",COUNTIFS(Con_ve!$C$6:$C$1005,$C401,Con_ve!$Q$6:$Q$1005,Cad_cl!CH$5))</f>
        <v/>
      </c>
      <c r="CI401" s="125" t="str">
        <f>IF($C401="","",COUNTIFS(Con_ve!$C$6:$C$1005,$C401,Con_ve!$Q$6:$Q$1005,Cad_cl!CI$5))</f>
        <v/>
      </c>
      <c r="CJ401" s="125" t="str">
        <f>IF($C401="","",COUNTIFS(Con_ve!$C$6:$C$1005,$C401,Con_ve!$Q$6:$Q$1005,Cad_cl!CJ$5))</f>
        <v/>
      </c>
      <c r="CK401" s="125" t="str">
        <f>IF($C401="","",COUNTIFS(Con_ve!$C$6:$C$1005,$C401,Con_ve!$Q$6:$Q$1005,Cad_cl!CK$5))</f>
        <v/>
      </c>
      <c r="CL401" s="125" t="str">
        <f>IF($C401="","",COUNTIFS(Con_ve!$C$6:$C$1005,$C401,Con_ve!$Q$6:$Q$1005,Cad_cl!CL$5))</f>
        <v/>
      </c>
      <c r="CM401" s="125" t="str">
        <f>IF($C401="","",COUNTIFS(Con_ve!$C$6:$C$1005,$C401,Con_ve!$Q$6:$Q$1005,Cad_cl!CM$5))</f>
        <v/>
      </c>
      <c r="CN401" s="125" t="str">
        <f>IF($C401="","",COUNTIFS(Con_ve!$C$6:$C$1005,$C401,Con_ve!$Q$6:$Q$1005,Cad_cl!CN$5))</f>
        <v/>
      </c>
      <c r="CO401" s="125" t="str">
        <f>IF($C401="","",COUNTIFS(Con_ve!$C$6:$C$1005,$C401,Con_ve!$Q$6:$Q$1005,Cad_cl!CO$5))</f>
        <v/>
      </c>
      <c r="CP401" s="125" t="str">
        <f>IF($C401="","",COUNTIFS(Con_ve!$C$6:$C$1005,$C401,Con_ve!$Q$6:$Q$1005,Cad_cl!CP$5))</f>
        <v/>
      </c>
      <c r="CQ401" s="125" t="str">
        <f>IF($C401="","",COUNTIFS(Con_ve!$C$6:$C$1005,$C401,Con_ve!$Q$6:$Q$1005,Cad_cl!CQ$5))</f>
        <v/>
      </c>
      <c r="CR401" s="125">
        <f t="shared" si="20"/>
        <v>0</v>
      </c>
    </row>
    <row r="402" spans="3:96" ht="30" customHeight="1">
      <c r="C402" s="153"/>
      <c r="D402" s="153"/>
      <c r="E402" s="154"/>
      <c r="F402" s="153"/>
      <c r="G402" s="155"/>
      <c r="H402" s="153"/>
      <c r="I402" s="153"/>
      <c r="J402" s="132" t="s">
        <v>309</v>
      </c>
      <c r="K402" s="133" t="s">
        <v>309</v>
      </c>
      <c r="L402" s="153"/>
      <c r="M402" s="153"/>
      <c r="N402" s="153"/>
      <c r="O402" s="153"/>
      <c r="P402" s="153"/>
      <c r="Q402" s="153"/>
      <c r="AP402" s="134" t="str">
        <f>IF(ISERR(IF($C402="","",SUMIFS(Con_ve!$F$6:$F$1005,Con_ve!$C$6:$C$1005,$C402,Con_ve!$I$6:$I$1005,"Fechada",Con_ve!$Q$6:$Q$1005,Cad_cl!AP$5))),"",IF($C402="","",SUMIFS(Con_ve!$F$6:$F$1005,Con_ve!$C$6:$C$1005,$C402,Con_ve!$I$6:$I$1005,"Fechada",Con_ve!$Q$6:$Q$1005,Cad_cl!AP$5)))</f>
        <v/>
      </c>
      <c r="AQ402" s="134" t="str">
        <f>IF(ISERR(IF($C402="","",SUMIFS(Con_ve!$F$6:$F$1005,Con_ve!$C$6:$C$1005,$C402,Con_ve!$I$6:$I$1005,"Fechada",Con_ve!$Q$6:$Q$1005,Cad_cl!AQ$5))),"",IF($C402="","",SUMIFS(Con_ve!$F$6:$F$1005,Con_ve!$C$6:$C$1005,$C402,Con_ve!$I$6:$I$1005,"Fechada",Con_ve!$Q$6:$Q$1005,Cad_cl!AQ$5)))</f>
        <v/>
      </c>
      <c r="AR402" s="134" t="str">
        <f>IF(ISERR(IF($C402="","",SUMIFS(Con_ve!$F$6:$F$1005,Con_ve!$C$6:$C$1005,$C402,Con_ve!$I$6:$I$1005,"Fechada",Con_ve!$Q$6:$Q$1005,Cad_cl!AR$5))),"",IF($C402="","",SUMIFS(Con_ve!$F$6:$F$1005,Con_ve!$C$6:$C$1005,$C402,Con_ve!$I$6:$I$1005,"Fechada",Con_ve!$Q$6:$Q$1005,Cad_cl!AR$5)))</f>
        <v/>
      </c>
      <c r="AS402" s="134" t="str">
        <f>IF(ISERR(IF($C402="","",SUMIFS(Con_ve!$F$6:$F$1005,Con_ve!$C$6:$C$1005,$C402,Con_ve!$I$6:$I$1005,"Fechada",Con_ve!$Q$6:$Q$1005,Cad_cl!AS$5))),"",IF($C402="","",SUMIFS(Con_ve!$F$6:$F$1005,Con_ve!$C$6:$C$1005,$C402,Con_ve!$I$6:$I$1005,"Fechada",Con_ve!$Q$6:$Q$1005,Cad_cl!AS$5)))</f>
        <v/>
      </c>
      <c r="AT402" s="134" t="str">
        <f>IF(ISERR(IF($C402="","",SUMIFS(Con_ve!$F$6:$F$1005,Con_ve!$C$6:$C$1005,$C402,Con_ve!$I$6:$I$1005,"Fechada",Con_ve!$Q$6:$Q$1005,Cad_cl!AT$5))),"",IF($C402="","",SUMIFS(Con_ve!$F$6:$F$1005,Con_ve!$C$6:$C$1005,$C402,Con_ve!$I$6:$I$1005,"Fechada",Con_ve!$Q$6:$Q$1005,Cad_cl!AT$5)))</f>
        <v/>
      </c>
      <c r="AU402" s="134" t="str">
        <f>IF(ISERR(IF($C402="","",SUMIFS(Con_ve!$F$6:$F$1005,Con_ve!$C$6:$C$1005,$C402,Con_ve!$I$6:$I$1005,"Fechada",Con_ve!$Q$6:$Q$1005,Cad_cl!AU$5))),"",IF($C402="","",SUMIFS(Con_ve!$F$6:$F$1005,Con_ve!$C$6:$C$1005,$C402,Con_ve!$I$6:$I$1005,"Fechada",Con_ve!$Q$6:$Q$1005,Cad_cl!AU$5)))</f>
        <v/>
      </c>
      <c r="AV402" s="134" t="str">
        <f>IF(ISERR(IF($C402="","",SUMIFS(Con_ve!$F$6:$F$1005,Con_ve!$C$6:$C$1005,$C402,Con_ve!$I$6:$I$1005,"Fechada",Con_ve!$Q$6:$Q$1005,Cad_cl!AV$5))),"",IF($C402="","",SUMIFS(Con_ve!$F$6:$F$1005,Con_ve!$C$6:$C$1005,$C402,Con_ve!$I$6:$I$1005,"Fechada",Con_ve!$Q$6:$Q$1005,Cad_cl!AV$5)))</f>
        <v/>
      </c>
      <c r="AW402" s="134" t="str">
        <f>IF(ISERR(IF($C402="","",SUMIFS(Con_ve!$F$6:$F$1005,Con_ve!$C$6:$C$1005,$C402,Con_ve!$I$6:$I$1005,"Fechada",Con_ve!$Q$6:$Q$1005,Cad_cl!AW$5))),"",IF($C402="","",SUMIFS(Con_ve!$F$6:$F$1005,Con_ve!$C$6:$C$1005,$C402,Con_ve!$I$6:$I$1005,"Fechada",Con_ve!$Q$6:$Q$1005,Cad_cl!AW$5)))</f>
        <v/>
      </c>
      <c r="AX402" s="134" t="str">
        <f>IF(ISERR(IF($C402="","",SUMIFS(Con_ve!$F$6:$F$1005,Con_ve!$C$6:$C$1005,$C402,Con_ve!$I$6:$I$1005,"Fechada",Con_ve!$Q$6:$Q$1005,Cad_cl!AX$5))),"",IF($C402="","",SUMIFS(Con_ve!$F$6:$F$1005,Con_ve!$C$6:$C$1005,$C402,Con_ve!$I$6:$I$1005,"Fechada",Con_ve!$Q$6:$Q$1005,Cad_cl!AX$5)))</f>
        <v/>
      </c>
      <c r="AY402" s="134" t="str">
        <f>IF(ISERR(IF($C402="","",SUMIFS(Con_ve!$F$6:$F$1005,Con_ve!$C$6:$C$1005,$C402,Con_ve!$I$6:$I$1005,"Fechada",Con_ve!$Q$6:$Q$1005,Cad_cl!AY$5))),"",IF($C402="","",SUMIFS(Con_ve!$F$6:$F$1005,Con_ve!$C$6:$C$1005,$C402,Con_ve!$I$6:$I$1005,"Fechada",Con_ve!$Q$6:$Q$1005,Cad_cl!AY$5)))</f>
        <v/>
      </c>
      <c r="AZ402" s="134" t="str">
        <f>IF(ISERR(IF($C402="","",SUMIFS(Con_ve!$F$6:$F$1005,Con_ve!$C$6:$C$1005,$C402,Con_ve!$I$6:$I$1005,"Fechada",Con_ve!$Q$6:$Q$1005,Cad_cl!AZ$5))),"",IF($C402="","",SUMIFS(Con_ve!$F$6:$F$1005,Con_ve!$C$6:$C$1005,$C402,Con_ve!$I$6:$I$1005,"Fechada",Con_ve!$Q$6:$Q$1005,Cad_cl!AZ$5)))</f>
        <v/>
      </c>
      <c r="BA402" s="134" t="str">
        <f>IF(ISERR(IF($C402="","",SUMIFS(Con_ve!$F$6:$F$1005,Con_ve!$C$6:$C$1005,$C402,Con_ve!$I$6:$I$1005,"Fechada",Con_ve!$Q$6:$Q$1005,Cad_cl!BA$5))),"",IF($C402="","",SUMIFS(Con_ve!$F$6:$F$1005,Con_ve!$C$6:$C$1005,$C402,Con_ve!$I$6:$I$1005,"Fechada",Con_ve!$Q$6:$Q$1005,Cad_cl!BA$5)))</f>
        <v/>
      </c>
      <c r="BB402" s="134">
        <f t="shared" si="18"/>
        <v>0</v>
      </c>
      <c r="BD402" s="134" t="str">
        <f>IF(ISERR(IF($C402="","",SUMIFS(Con_ve!$F$6:$F$1005,Con_ve!$C$6:$C$1005,$C402,Con_ve!$I$6:$I$1005,"Em negociação",Con_ve!$Q$6:$Q$1005,Cad_cl!BD$5))),"",IF($C402="","",SUMIFS(Con_ve!$F$6:$F$1005,Con_ve!$C$6:$C$1005,$C402,Con_ve!$I$6:$I$1005,"Em negociação",Con_ve!$Q$6:$Q$1005,Cad_cl!BD$5)))</f>
        <v/>
      </c>
      <c r="BE402" s="134" t="str">
        <f>IF(ISERR(IF($C402="","",SUMIFS(Con_ve!$F$6:$F$1005,Con_ve!$C$6:$C$1005,$C402,Con_ve!$I$6:$I$1005,"Em negociação",Con_ve!$Q$6:$Q$1005,Cad_cl!BE$5))),"",IF($C402="","",SUMIFS(Con_ve!$F$6:$F$1005,Con_ve!$C$6:$C$1005,$C402,Con_ve!$I$6:$I$1005,"Em negociação",Con_ve!$Q$6:$Q$1005,Cad_cl!BE$5)))</f>
        <v/>
      </c>
      <c r="BF402" s="134" t="str">
        <f>IF(ISERR(IF($C402="","",SUMIFS(Con_ve!$F$6:$F$1005,Con_ve!$C$6:$C$1005,$C402,Con_ve!$I$6:$I$1005,"Em negociação",Con_ve!$Q$6:$Q$1005,Cad_cl!BF$5))),"",IF($C402="","",SUMIFS(Con_ve!$F$6:$F$1005,Con_ve!$C$6:$C$1005,$C402,Con_ve!$I$6:$I$1005,"Em negociação",Con_ve!$Q$6:$Q$1005,Cad_cl!BF$5)))</f>
        <v/>
      </c>
      <c r="BG402" s="134" t="str">
        <f>IF(ISERR(IF($C402="","",SUMIFS(Con_ve!$F$6:$F$1005,Con_ve!$C$6:$C$1005,$C402,Con_ve!$I$6:$I$1005,"Em negociação",Con_ve!$Q$6:$Q$1005,Cad_cl!BG$5))),"",IF($C402="","",SUMIFS(Con_ve!$F$6:$F$1005,Con_ve!$C$6:$C$1005,$C402,Con_ve!$I$6:$I$1005,"Em negociação",Con_ve!$Q$6:$Q$1005,Cad_cl!BG$5)))</f>
        <v/>
      </c>
      <c r="BH402" s="134" t="str">
        <f>IF(ISERR(IF($C402="","",SUMIFS(Con_ve!$F$6:$F$1005,Con_ve!$C$6:$C$1005,$C402,Con_ve!$I$6:$I$1005,"Em negociação",Con_ve!$Q$6:$Q$1005,Cad_cl!BH$5))),"",IF($C402="","",SUMIFS(Con_ve!$F$6:$F$1005,Con_ve!$C$6:$C$1005,$C402,Con_ve!$I$6:$I$1005,"Em negociação",Con_ve!$Q$6:$Q$1005,Cad_cl!BH$5)))</f>
        <v/>
      </c>
      <c r="BI402" s="134" t="str">
        <f>IF(ISERR(IF($C402="","",SUMIFS(Con_ve!$F$6:$F$1005,Con_ve!$C$6:$C$1005,$C402,Con_ve!$I$6:$I$1005,"Em negociação",Con_ve!$Q$6:$Q$1005,Cad_cl!BI$5))),"",IF($C402="","",SUMIFS(Con_ve!$F$6:$F$1005,Con_ve!$C$6:$C$1005,$C402,Con_ve!$I$6:$I$1005,"Em negociação",Con_ve!$Q$6:$Q$1005,Cad_cl!BI$5)))</f>
        <v/>
      </c>
      <c r="BJ402" s="134" t="str">
        <f>IF(ISERR(IF($C402="","",SUMIFS(Con_ve!$F$6:$F$1005,Con_ve!$C$6:$C$1005,$C402,Con_ve!$I$6:$I$1005,"Em negociação",Con_ve!$Q$6:$Q$1005,Cad_cl!BJ$5))),"",IF($C402="","",SUMIFS(Con_ve!$F$6:$F$1005,Con_ve!$C$6:$C$1005,$C402,Con_ve!$I$6:$I$1005,"Em negociação",Con_ve!$Q$6:$Q$1005,Cad_cl!BJ$5)))</f>
        <v/>
      </c>
      <c r="BK402" s="134" t="str">
        <f>IF(ISERR(IF($C402="","",SUMIFS(Con_ve!$F$6:$F$1005,Con_ve!$C$6:$C$1005,$C402,Con_ve!$I$6:$I$1005,"Em negociação",Con_ve!$Q$6:$Q$1005,Cad_cl!BK$5))),"",IF($C402="","",SUMIFS(Con_ve!$F$6:$F$1005,Con_ve!$C$6:$C$1005,$C402,Con_ve!$I$6:$I$1005,"Em negociação",Con_ve!$Q$6:$Q$1005,Cad_cl!BK$5)))</f>
        <v/>
      </c>
      <c r="BL402" s="134" t="str">
        <f>IF(ISERR(IF($C402="","",SUMIFS(Con_ve!$F$6:$F$1005,Con_ve!$C$6:$C$1005,$C402,Con_ve!$I$6:$I$1005,"Em negociação",Con_ve!$Q$6:$Q$1005,Cad_cl!BL$5))),"",IF($C402="","",SUMIFS(Con_ve!$F$6:$F$1005,Con_ve!$C$6:$C$1005,$C402,Con_ve!$I$6:$I$1005,"Em negociação",Con_ve!$Q$6:$Q$1005,Cad_cl!BL$5)))</f>
        <v/>
      </c>
      <c r="BM402" s="134" t="str">
        <f>IF(ISERR(IF($C402="","",SUMIFS(Con_ve!$F$6:$F$1005,Con_ve!$C$6:$C$1005,$C402,Con_ve!$I$6:$I$1005,"Em negociação",Con_ve!$Q$6:$Q$1005,Cad_cl!BM$5))),"",IF($C402="","",SUMIFS(Con_ve!$F$6:$F$1005,Con_ve!$C$6:$C$1005,$C402,Con_ve!$I$6:$I$1005,"Em negociação",Con_ve!$Q$6:$Q$1005,Cad_cl!BM$5)))</f>
        <v/>
      </c>
      <c r="BN402" s="134" t="str">
        <f>IF(ISERR(IF($C402="","",SUMIFS(Con_ve!$F$6:$F$1005,Con_ve!$C$6:$C$1005,$C402,Con_ve!$I$6:$I$1005,"Em negociação",Con_ve!$Q$6:$Q$1005,Cad_cl!BN$5))),"",IF($C402="","",SUMIFS(Con_ve!$F$6:$F$1005,Con_ve!$C$6:$C$1005,$C402,Con_ve!$I$6:$I$1005,"Em negociação",Con_ve!$Q$6:$Q$1005,Cad_cl!BN$5)))</f>
        <v/>
      </c>
      <c r="BO402" s="134" t="str">
        <f>IF(ISERR(IF($C402="","",SUMIFS(Con_ve!$F$6:$F$1005,Con_ve!$C$6:$C$1005,$C402,Con_ve!$I$6:$I$1005,"Em negociação",Con_ve!$Q$6:$Q$1005,Cad_cl!BO$5))),"",IF($C402="","",SUMIFS(Con_ve!$F$6:$F$1005,Con_ve!$C$6:$C$1005,$C402,Con_ve!$I$6:$I$1005,"Em negociação",Con_ve!$Q$6:$Q$1005,Cad_cl!BO$5)))</f>
        <v/>
      </c>
      <c r="BP402" s="134">
        <f t="shared" si="19"/>
        <v>0</v>
      </c>
      <c r="BR402" s="125" t="str">
        <f>IF(ISERR(IF(AND($I402=Re_lo!$E$5,BR$5=VLOOKUP(Re_lo!$H$5,Re_lo!$N$5:$O$16,2,0)),AP402,"")),"",IF(AND($I402=Re_lo!$E$5,BR$5=VLOOKUP(Re_lo!$H$5,Re_lo!$N$5:$O$16,2,0)),AP402,""))</f>
        <v/>
      </c>
      <c r="BS402" s="125" t="str">
        <f>IF(ISERR(IF(AND($I402=Re_lo!$E$5,BS$5=VLOOKUP(Re_lo!$H$5,Re_lo!$N$5:$O$16,2,0)),AQ402,"")),"",IF(AND($I402=Re_lo!$E$5,BS$5=VLOOKUP(Re_lo!$H$5,Re_lo!$N$5:$O$16,2,0)),AQ402,""))</f>
        <v/>
      </c>
      <c r="BT402" s="125" t="str">
        <f>IF(ISERR(IF(AND($I402=Re_lo!$E$5,BT$5=VLOOKUP(Re_lo!$H$5,Re_lo!$N$5:$O$16,2,0)),AR402,"")),"",IF(AND($I402=Re_lo!$E$5,BT$5=VLOOKUP(Re_lo!$H$5,Re_lo!$N$5:$O$16,2,0)),AR402,""))</f>
        <v/>
      </c>
      <c r="BU402" s="125" t="str">
        <f>IF(ISERR(IF(AND($I402=Re_lo!$E$5,BU$5=VLOOKUP(Re_lo!$H$5,Re_lo!$N$5:$O$16,2,0)),AS402,"")),"",IF(AND($I402=Re_lo!$E$5,BU$5=VLOOKUP(Re_lo!$H$5,Re_lo!$N$5:$O$16,2,0)),AS402,""))</f>
        <v/>
      </c>
      <c r="BV402" s="125" t="str">
        <f>IF(ISERR(IF(AND($I402=Re_lo!$E$5,BV$5=VLOOKUP(Re_lo!$H$5,Re_lo!$N$5:$O$16,2,0)),AT402,"")),"",IF(AND($I402=Re_lo!$E$5,BV$5=VLOOKUP(Re_lo!$H$5,Re_lo!$N$5:$O$16,2,0)),AT402,""))</f>
        <v/>
      </c>
      <c r="BW402" s="125" t="str">
        <f>IF(ISERR(IF(AND($I402=Re_lo!$E$5,BW$5=VLOOKUP(Re_lo!$H$5,Re_lo!$N$5:$O$16,2,0)),AU402,"")),"",IF(AND($I402=Re_lo!$E$5,BW$5=VLOOKUP(Re_lo!$H$5,Re_lo!$N$5:$O$16,2,0)),AU402,""))</f>
        <v/>
      </c>
      <c r="BX402" s="125" t="str">
        <f>IF(ISERR(IF(AND($I402=Re_lo!$E$5,BX$5=VLOOKUP(Re_lo!$H$5,Re_lo!$N$5:$O$16,2,0)),AV402,"")),"",IF(AND($I402=Re_lo!$E$5,BX$5=VLOOKUP(Re_lo!$H$5,Re_lo!$N$5:$O$16,2,0)),AV402,""))</f>
        <v/>
      </c>
      <c r="BY402" s="125" t="str">
        <f>IF(ISERR(IF(AND($I402=Re_lo!$E$5,BY$5=VLOOKUP(Re_lo!$H$5,Re_lo!$N$5:$O$16,2,0)),AW402,"")),"",IF(AND($I402=Re_lo!$E$5,BY$5=VLOOKUP(Re_lo!$H$5,Re_lo!$N$5:$O$16,2,0)),AW402,""))</f>
        <v/>
      </c>
      <c r="BZ402" s="125" t="str">
        <f>IF(ISERR(IF(AND($I402=Re_lo!$E$5,BZ$5=VLOOKUP(Re_lo!$H$5,Re_lo!$N$5:$O$16,2,0)),AX402,"")),"",IF(AND($I402=Re_lo!$E$5,BZ$5=VLOOKUP(Re_lo!$H$5,Re_lo!$N$5:$O$16,2,0)),AX402,""))</f>
        <v/>
      </c>
      <c r="CA402" s="125" t="str">
        <f>IF(ISERR(IF(AND($I402=Re_lo!$E$5,CA$5=VLOOKUP(Re_lo!$H$5,Re_lo!$N$5:$O$16,2,0)),AY402,"")),"",IF(AND($I402=Re_lo!$E$5,CA$5=VLOOKUP(Re_lo!$H$5,Re_lo!$N$5:$O$16,2,0)),AY402,""))</f>
        <v/>
      </c>
      <c r="CB402" s="125" t="str">
        <f>IF(ISERR(IF(AND($I402=Re_lo!$E$5,CB$5=VLOOKUP(Re_lo!$H$5,Re_lo!$N$5:$O$16,2,0)),AZ402,"")),"",IF(AND($I402=Re_lo!$E$5,CB$5=VLOOKUP(Re_lo!$H$5,Re_lo!$N$5:$O$16,2,0)),AZ402,""))</f>
        <v/>
      </c>
      <c r="CC402" s="125" t="str">
        <f>IF(ISERR(IF(AND($I402=Re_lo!$E$5,CC$5=VLOOKUP(Re_lo!$H$5,Re_lo!$N$5:$O$16,2,0)),BA402,"")),"",IF(AND($I402=Re_lo!$E$5,CC$5=VLOOKUP(Re_lo!$H$5,Re_lo!$N$5:$O$16,2,0)),BA402,""))</f>
        <v/>
      </c>
      <c r="CD402" s="125" t="str">
        <f>IF(ISERR(IF(AND($I402=Re_lo!$E$5,CD$5=VLOOKUP(Re_lo!$H$5,Re_lo!$N$5:$O$16,2,0)),BB402,"")),"",IF(AND($I402=Re_lo!$E$5,CD$5=VLOOKUP(Re_lo!$H$5,Re_lo!$N$5:$O$16,2,0)),BB402,""))</f>
        <v/>
      </c>
      <c r="CF402" s="125" t="str">
        <f>IF($C402="","",COUNTIFS(Con_ve!$C$6:$C$1005,$C402,Con_ve!$Q$6:$Q$1005,Cad_cl!CF$5))</f>
        <v/>
      </c>
      <c r="CG402" s="125" t="str">
        <f>IF($C402="","",COUNTIFS(Con_ve!$C$6:$C$1005,$C402,Con_ve!$Q$6:$Q$1005,Cad_cl!CG$5))</f>
        <v/>
      </c>
      <c r="CH402" s="125" t="str">
        <f>IF($C402="","",COUNTIFS(Con_ve!$C$6:$C$1005,$C402,Con_ve!$Q$6:$Q$1005,Cad_cl!CH$5))</f>
        <v/>
      </c>
      <c r="CI402" s="125" t="str">
        <f>IF($C402="","",COUNTIFS(Con_ve!$C$6:$C$1005,$C402,Con_ve!$Q$6:$Q$1005,Cad_cl!CI$5))</f>
        <v/>
      </c>
      <c r="CJ402" s="125" t="str">
        <f>IF($C402="","",COUNTIFS(Con_ve!$C$6:$C$1005,$C402,Con_ve!$Q$6:$Q$1005,Cad_cl!CJ$5))</f>
        <v/>
      </c>
      <c r="CK402" s="125" t="str">
        <f>IF($C402="","",COUNTIFS(Con_ve!$C$6:$C$1005,$C402,Con_ve!$Q$6:$Q$1005,Cad_cl!CK$5))</f>
        <v/>
      </c>
      <c r="CL402" s="125" t="str">
        <f>IF($C402="","",COUNTIFS(Con_ve!$C$6:$C$1005,$C402,Con_ve!$Q$6:$Q$1005,Cad_cl!CL$5))</f>
        <v/>
      </c>
      <c r="CM402" s="125" t="str">
        <f>IF($C402="","",COUNTIFS(Con_ve!$C$6:$C$1005,$C402,Con_ve!$Q$6:$Q$1005,Cad_cl!CM$5))</f>
        <v/>
      </c>
      <c r="CN402" s="125" t="str">
        <f>IF($C402="","",COUNTIFS(Con_ve!$C$6:$C$1005,$C402,Con_ve!$Q$6:$Q$1005,Cad_cl!CN$5))</f>
        <v/>
      </c>
      <c r="CO402" s="125" t="str">
        <f>IF($C402="","",COUNTIFS(Con_ve!$C$6:$C$1005,$C402,Con_ve!$Q$6:$Q$1005,Cad_cl!CO$5))</f>
        <v/>
      </c>
      <c r="CP402" s="125" t="str">
        <f>IF($C402="","",COUNTIFS(Con_ve!$C$6:$C$1005,$C402,Con_ve!$Q$6:$Q$1005,Cad_cl!CP$5))</f>
        <v/>
      </c>
      <c r="CQ402" s="125" t="str">
        <f>IF($C402="","",COUNTIFS(Con_ve!$C$6:$C$1005,$C402,Con_ve!$Q$6:$Q$1005,Cad_cl!CQ$5))</f>
        <v/>
      </c>
      <c r="CR402" s="125">
        <f t="shared" si="20"/>
        <v>0</v>
      </c>
    </row>
    <row r="403" spans="3:96" ht="30" customHeight="1">
      <c r="C403" s="153"/>
      <c r="D403" s="153"/>
      <c r="E403" s="154"/>
      <c r="F403" s="153"/>
      <c r="G403" s="155"/>
      <c r="H403" s="153"/>
      <c r="I403" s="153"/>
      <c r="J403" s="132" t="s">
        <v>309</v>
      </c>
      <c r="K403" s="133" t="s">
        <v>309</v>
      </c>
      <c r="L403" s="153"/>
      <c r="M403" s="153"/>
      <c r="N403" s="153"/>
      <c r="O403" s="153"/>
      <c r="P403" s="153"/>
      <c r="Q403" s="153"/>
      <c r="AP403" s="134" t="str">
        <f>IF(ISERR(IF($C403="","",SUMIFS(Con_ve!$F$6:$F$1005,Con_ve!$C$6:$C$1005,$C403,Con_ve!$I$6:$I$1005,"Fechada",Con_ve!$Q$6:$Q$1005,Cad_cl!AP$5))),"",IF($C403="","",SUMIFS(Con_ve!$F$6:$F$1005,Con_ve!$C$6:$C$1005,$C403,Con_ve!$I$6:$I$1005,"Fechada",Con_ve!$Q$6:$Q$1005,Cad_cl!AP$5)))</f>
        <v/>
      </c>
      <c r="AQ403" s="134" t="str">
        <f>IF(ISERR(IF($C403="","",SUMIFS(Con_ve!$F$6:$F$1005,Con_ve!$C$6:$C$1005,$C403,Con_ve!$I$6:$I$1005,"Fechada",Con_ve!$Q$6:$Q$1005,Cad_cl!AQ$5))),"",IF($C403="","",SUMIFS(Con_ve!$F$6:$F$1005,Con_ve!$C$6:$C$1005,$C403,Con_ve!$I$6:$I$1005,"Fechada",Con_ve!$Q$6:$Q$1005,Cad_cl!AQ$5)))</f>
        <v/>
      </c>
      <c r="AR403" s="134" t="str">
        <f>IF(ISERR(IF($C403="","",SUMIFS(Con_ve!$F$6:$F$1005,Con_ve!$C$6:$C$1005,$C403,Con_ve!$I$6:$I$1005,"Fechada",Con_ve!$Q$6:$Q$1005,Cad_cl!AR$5))),"",IF($C403="","",SUMIFS(Con_ve!$F$6:$F$1005,Con_ve!$C$6:$C$1005,$C403,Con_ve!$I$6:$I$1005,"Fechada",Con_ve!$Q$6:$Q$1005,Cad_cl!AR$5)))</f>
        <v/>
      </c>
      <c r="AS403" s="134" t="str">
        <f>IF(ISERR(IF($C403="","",SUMIFS(Con_ve!$F$6:$F$1005,Con_ve!$C$6:$C$1005,$C403,Con_ve!$I$6:$I$1005,"Fechada",Con_ve!$Q$6:$Q$1005,Cad_cl!AS$5))),"",IF($C403="","",SUMIFS(Con_ve!$F$6:$F$1005,Con_ve!$C$6:$C$1005,$C403,Con_ve!$I$6:$I$1005,"Fechada",Con_ve!$Q$6:$Q$1005,Cad_cl!AS$5)))</f>
        <v/>
      </c>
      <c r="AT403" s="134" t="str">
        <f>IF(ISERR(IF($C403="","",SUMIFS(Con_ve!$F$6:$F$1005,Con_ve!$C$6:$C$1005,$C403,Con_ve!$I$6:$I$1005,"Fechada",Con_ve!$Q$6:$Q$1005,Cad_cl!AT$5))),"",IF($C403="","",SUMIFS(Con_ve!$F$6:$F$1005,Con_ve!$C$6:$C$1005,$C403,Con_ve!$I$6:$I$1005,"Fechada",Con_ve!$Q$6:$Q$1005,Cad_cl!AT$5)))</f>
        <v/>
      </c>
      <c r="AU403" s="134" t="str">
        <f>IF(ISERR(IF($C403="","",SUMIFS(Con_ve!$F$6:$F$1005,Con_ve!$C$6:$C$1005,$C403,Con_ve!$I$6:$I$1005,"Fechada",Con_ve!$Q$6:$Q$1005,Cad_cl!AU$5))),"",IF($C403="","",SUMIFS(Con_ve!$F$6:$F$1005,Con_ve!$C$6:$C$1005,$C403,Con_ve!$I$6:$I$1005,"Fechada",Con_ve!$Q$6:$Q$1005,Cad_cl!AU$5)))</f>
        <v/>
      </c>
      <c r="AV403" s="134" t="str">
        <f>IF(ISERR(IF($C403="","",SUMIFS(Con_ve!$F$6:$F$1005,Con_ve!$C$6:$C$1005,$C403,Con_ve!$I$6:$I$1005,"Fechada",Con_ve!$Q$6:$Q$1005,Cad_cl!AV$5))),"",IF($C403="","",SUMIFS(Con_ve!$F$6:$F$1005,Con_ve!$C$6:$C$1005,$C403,Con_ve!$I$6:$I$1005,"Fechada",Con_ve!$Q$6:$Q$1005,Cad_cl!AV$5)))</f>
        <v/>
      </c>
      <c r="AW403" s="134" t="str">
        <f>IF(ISERR(IF($C403="","",SUMIFS(Con_ve!$F$6:$F$1005,Con_ve!$C$6:$C$1005,$C403,Con_ve!$I$6:$I$1005,"Fechada",Con_ve!$Q$6:$Q$1005,Cad_cl!AW$5))),"",IF($C403="","",SUMIFS(Con_ve!$F$6:$F$1005,Con_ve!$C$6:$C$1005,$C403,Con_ve!$I$6:$I$1005,"Fechada",Con_ve!$Q$6:$Q$1005,Cad_cl!AW$5)))</f>
        <v/>
      </c>
      <c r="AX403" s="134" t="str">
        <f>IF(ISERR(IF($C403="","",SUMIFS(Con_ve!$F$6:$F$1005,Con_ve!$C$6:$C$1005,$C403,Con_ve!$I$6:$I$1005,"Fechada",Con_ve!$Q$6:$Q$1005,Cad_cl!AX$5))),"",IF($C403="","",SUMIFS(Con_ve!$F$6:$F$1005,Con_ve!$C$6:$C$1005,$C403,Con_ve!$I$6:$I$1005,"Fechada",Con_ve!$Q$6:$Q$1005,Cad_cl!AX$5)))</f>
        <v/>
      </c>
      <c r="AY403" s="134" t="str">
        <f>IF(ISERR(IF($C403="","",SUMIFS(Con_ve!$F$6:$F$1005,Con_ve!$C$6:$C$1005,$C403,Con_ve!$I$6:$I$1005,"Fechada",Con_ve!$Q$6:$Q$1005,Cad_cl!AY$5))),"",IF($C403="","",SUMIFS(Con_ve!$F$6:$F$1005,Con_ve!$C$6:$C$1005,$C403,Con_ve!$I$6:$I$1005,"Fechada",Con_ve!$Q$6:$Q$1005,Cad_cl!AY$5)))</f>
        <v/>
      </c>
      <c r="AZ403" s="134" t="str">
        <f>IF(ISERR(IF($C403="","",SUMIFS(Con_ve!$F$6:$F$1005,Con_ve!$C$6:$C$1005,$C403,Con_ve!$I$6:$I$1005,"Fechada",Con_ve!$Q$6:$Q$1005,Cad_cl!AZ$5))),"",IF($C403="","",SUMIFS(Con_ve!$F$6:$F$1005,Con_ve!$C$6:$C$1005,$C403,Con_ve!$I$6:$I$1005,"Fechada",Con_ve!$Q$6:$Q$1005,Cad_cl!AZ$5)))</f>
        <v/>
      </c>
      <c r="BA403" s="134" t="str">
        <f>IF(ISERR(IF($C403="","",SUMIFS(Con_ve!$F$6:$F$1005,Con_ve!$C$6:$C$1005,$C403,Con_ve!$I$6:$I$1005,"Fechada",Con_ve!$Q$6:$Q$1005,Cad_cl!BA$5))),"",IF($C403="","",SUMIFS(Con_ve!$F$6:$F$1005,Con_ve!$C$6:$C$1005,$C403,Con_ve!$I$6:$I$1005,"Fechada",Con_ve!$Q$6:$Q$1005,Cad_cl!BA$5)))</f>
        <v/>
      </c>
      <c r="BB403" s="134">
        <f t="shared" si="18"/>
        <v>0</v>
      </c>
      <c r="BD403" s="134" t="str">
        <f>IF(ISERR(IF($C403="","",SUMIFS(Con_ve!$F$6:$F$1005,Con_ve!$C$6:$C$1005,$C403,Con_ve!$I$6:$I$1005,"Em negociação",Con_ve!$Q$6:$Q$1005,Cad_cl!BD$5))),"",IF($C403="","",SUMIFS(Con_ve!$F$6:$F$1005,Con_ve!$C$6:$C$1005,$C403,Con_ve!$I$6:$I$1005,"Em negociação",Con_ve!$Q$6:$Q$1005,Cad_cl!BD$5)))</f>
        <v/>
      </c>
      <c r="BE403" s="134" t="str">
        <f>IF(ISERR(IF($C403="","",SUMIFS(Con_ve!$F$6:$F$1005,Con_ve!$C$6:$C$1005,$C403,Con_ve!$I$6:$I$1005,"Em negociação",Con_ve!$Q$6:$Q$1005,Cad_cl!BE$5))),"",IF($C403="","",SUMIFS(Con_ve!$F$6:$F$1005,Con_ve!$C$6:$C$1005,$C403,Con_ve!$I$6:$I$1005,"Em negociação",Con_ve!$Q$6:$Q$1005,Cad_cl!BE$5)))</f>
        <v/>
      </c>
      <c r="BF403" s="134" t="str">
        <f>IF(ISERR(IF($C403="","",SUMIFS(Con_ve!$F$6:$F$1005,Con_ve!$C$6:$C$1005,$C403,Con_ve!$I$6:$I$1005,"Em negociação",Con_ve!$Q$6:$Q$1005,Cad_cl!BF$5))),"",IF($C403="","",SUMIFS(Con_ve!$F$6:$F$1005,Con_ve!$C$6:$C$1005,$C403,Con_ve!$I$6:$I$1005,"Em negociação",Con_ve!$Q$6:$Q$1005,Cad_cl!BF$5)))</f>
        <v/>
      </c>
      <c r="BG403" s="134" t="str">
        <f>IF(ISERR(IF($C403="","",SUMIFS(Con_ve!$F$6:$F$1005,Con_ve!$C$6:$C$1005,$C403,Con_ve!$I$6:$I$1005,"Em negociação",Con_ve!$Q$6:$Q$1005,Cad_cl!BG$5))),"",IF($C403="","",SUMIFS(Con_ve!$F$6:$F$1005,Con_ve!$C$6:$C$1005,$C403,Con_ve!$I$6:$I$1005,"Em negociação",Con_ve!$Q$6:$Q$1005,Cad_cl!BG$5)))</f>
        <v/>
      </c>
      <c r="BH403" s="134" t="str">
        <f>IF(ISERR(IF($C403="","",SUMIFS(Con_ve!$F$6:$F$1005,Con_ve!$C$6:$C$1005,$C403,Con_ve!$I$6:$I$1005,"Em negociação",Con_ve!$Q$6:$Q$1005,Cad_cl!BH$5))),"",IF($C403="","",SUMIFS(Con_ve!$F$6:$F$1005,Con_ve!$C$6:$C$1005,$C403,Con_ve!$I$6:$I$1005,"Em negociação",Con_ve!$Q$6:$Q$1005,Cad_cl!BH$5)))</f>
        <v/>
      </c>
      <c r="BI403" s="134" t="str">
        <f>IF(ISERR(IF($C403="","",SUMIFS(Con_ve!$F$6:$F$1005,Con_ve!$C$6:$C$1005,$C403,Con_ve!$I$6:$I$1005,"Em negociação",Con_ve!$Q$6:$Q$1005,Cad_cl!BI$5))),"",IF($C403="","",SUMIFS(Con_ve!$F$6:$F$1005,Con_ve!$C$6:$C$1005,$C403,Con_ve!$I$6:$I$1005,"Em negociação",Con_ve!$Q$6:$Q$1005,Cad_cl!BI$5)))</f>
        <v/>
      </c>
      <c r="BJ403" s="134" t="str">
        <f>IF(ISERR(IF($C403="","",SUMIFS(Con_ve!$F$6:$F$1005,Con_ve!$C$6:$C$1005,$C403,Con_ve!$I$6:$I$1005,"Em negociação",Con_ve!$Q$6:$Q$1005,Cad_cl!BJ$5))),"",IF($C403="","",SUMIFS(Con_ve!$F$6:$F$1005,Con_ve!$C$6:$C$1005,$C403,Con_ve!$I$6:$I$1005,"Em negociação",Con_ve!$Q$6:$Q$1005,Cad_cl!BJ$5)))</f>
        <v/>
      </c>
      <c r="BK403" s="134" t="str">
        <f>IF(ISERR(IF($C403="","",SUMIFS(Con_ve!$F$6:$F$1005,Con_ve!$C$6:$C$1005,$C403,Con_ve!$I$6:$I$1005,"Em negociação",Con_ve!$Q$6:$Q$1005,Cad_cl!BK$5))),"",IF($C403="","",SUMIFS(Con_ve!$F$6:$F$1005,Con_ve!$C$6:$C$1005,$C403,Con_ve!$I$6:$I$1005,"Em negociação",Con_ve!$Q$6:$Q$1005,Cad_cl!BK$5)))</f>
        <v/>
      </c>
      <c r="BL403" s="134" t="str">
        <f>IF(ISERR(IF($C403="","",SUMIFS(Con_ve!$F$6:$F$1005,Con_ve!$C$6:$C$1005,$C403,Con_ve!$I$6:$I$1005,"Em negociação",Con_ve!$Q$6:$Q$1005,Cad_cl!BL$5))),"",IF($C403="","",SUMIFS(Con_ve!$F$6:$F$1005,Con_ve!$C$6:$C$1005,$C403,Con_ve!$I$6:$I$1005,"Em negociação",Con_ve!$Q$6:$Q$1005,Cad_cl!BL$5)))</f>
        <v/>
      </c>
      <c r="BM403" s="134" t="str">
        <f>IF(ISERR(IF($C403="","",SUMIFS(Con_ve!$F$6:$F$1005,Con_ve!$C$6:$C$1005,$C403,Con_ve!$I$6:$I$1005,"Em negociação",Con_ve!$Q$6:$Q$1005,Cad_cl!BM$5))),"",IF($C403="","",SUMIFS(Con_ve!$F$6:$F$1005,Con_ve!$C$6:$C$1005,$C403,Con_ve!$I$6:$I$1005,"Em negociação",Con_ve!$Q$6:$Q$1005,Cad_cl!BM$5)))</f>
        <v/>
      </c>
      <c r="BN403" s="134" t="str">
        <f>IF(ISERR(IF($C403="","",SUMIFS(Con_ve!$F$6:$F$1005,Con_ve!$C$6:$C$1005,$C403,Con_ve!$I$6:$I$1005,"Em negociação",Con_ve!$Q$6:$Q$1005,Cad_cl!BN$5))),"",IF($C403="","",SUMIFS(Con_ve!$F$6:$F$1005,Con_ve!$C$6:$C$1005,$C403,Con_ve!$I$6:$I$1005,"Em negociação",Con_ve!$Q$6:$Q$1005,Cad_cl!BN$5)))</f>
        <v/>
      </c>
      <c r="BO403" s="134" t="str">
        <f>IF(ISERR(IF($C403="","",SUMIFS(Con_ve!$F$6:$F$1005,Con_ve!$C$6:$C$1005,$C403,Con_ve!$I$6:$I$1005,"Em negociação",Con_ve!$Q$6:$Q$1005,Cad_cl!BO$5))),"",IF($C403="","",SUMIFS(Con_ve!$F$6:$F$1005,Con_ve!$C$6:$C$1005,$C403,Con_ve!$I$6:$I$1005,"Em negociação",Con_ve!$Q$6:$Q$1005,Cad_cl!BO$5)))</f>
        <v/>
      </c>
      <c r="BP403" s="134">
        <f t="shared" si="19"/>
        <v>0</v>
      </c>
      <c r="BR403" s="125" t="str">
        <f>IF(ISERR(IF(AND($I403=Re_lo!$E$5,BR$5=VLOOKUP(Re_lo!$H$5,Re_lo!$N$5:$O$16,2,0)),AP403,"")),"",IF(AND($I403=Re_lo!$E$5,BR$5=VLOOKUP(Re_lo!$H$5,Re_lo!$N$5:$O$16,2,0)),AP403,""))</f>
        <v/>
      </c>
      <c r="BS403" s="125" t="str">
        <f>IF(ISERR(IF(AND($I403=Re_lo!$E$5,BS$5=VLOOKUP(Re_lo!$H$5,Re_lo!$N$5:$O$16,2,0)),AQ403,"")),"",IF(AND($I403=Re_lo!$E$5,BS$5=VLOOKUP(Re_lo!$H$5,Re_lo!$N$5:$O$16,2,0)),AQ403,""))</f>
        <v/>
      </c>
      <c r="BT403" s="125" t="str">
        <f>IF(ISERR(IF(AND($I403=Re_lo!$E$5,BT$5=VLOOKUP(Re_lo!$H$5,Re_lo!$N$5:$O$16,2,0)),AR403,"")),"",IF(AND($I403=Re_lo!$E$5,BT$5=VLOOKUP(Re_lo!$H$5,Re_lo!$N$5:$O$16,2,0)),AR403,""))</f>
        <v/>
      </c>
      <c r="BU403" s="125" t="str">
        <f>IF(ISERR(IF(AND($I403=Re_lo!$E$5,BU$5=VLOOKUP(Re_lo!$H$5,Re_lo!$N$5:$O$16,2,0)),AS403,"")),"",IF(AND($I403=Re_lo!$E$5,BU$5=VLOOKUP(Re_lo!$H$5,Re_lo!$N$5:$O$16,2,0)),AS403,""))</f>
        <v/>
      </c>
      <c r="BV403" s="125" t="str">
        <f>IF(ISERR(IF(AND($I403=Re_lo!$E$5,BV$5=VLOOKUP(Re_lo!$H$5,Re_lo!$N$5:$O$16,2,0)),AT403,"")),"",IF(AND($I403=Re_lo!$E$5,BV$5=VLOOKUP(Re_lo!$H$5,Re_lo!$N$5:$O$16,2,0)),AT403,""))</f>
        <v/>
      </c>
      <c r="BW403" s="125" t="str">
        <f>IF(ISERR(IF(AND($I403=Re_lo!$E$5,BW$5=VLOOKUP(Re_lo!$H$5,Re_lo!$N$5:$O$16,2,0)),AU403,"")),"",IF(AND($I403=Re_lo!$E$5,BW$5=VLOOKUP(Re_lo!$H$5,Re_lo!$N$5:$O$16,2,0)),AU403,""))</f>
        <v/>
      </c>
      <c r="BX403" s="125" t="str">
        <f>IF(ISERR(IF(AND($I403=Re_lo!$E$5,BX$5=VLOOKUP(Re_lo!$H$5,Re_lo!$N$5:$O$16,2,0)),AV403,"")),"",IF(AND($I403=Re_lo!$E$5,BX$5=VLOOKUP(Re_lo!$H$5,Re_lo!$N$5:$O$16,2,0)),AV403,""))</f>
        <v/>
      </c>
      <c r="BY403" s="125" t="str">
        <f>IF(ISERR(IF(AND($I403=Re_lo!$E$5,BY$5=VLOOKUP(Re_lo!$H$5,Re_lo!$N$5:$O$16,2,0)),AW403,"")),"",IF(AND($I403=Re_lo!$E$5,BY$5=VLOOKUP(Re_lo!$H$5,Re_lo!$N$5:$O$16,2,0)),AW403,""))</f>
        <v/>
      </c>
      <c r="BZ403" s="125" t="str">
        <f>IF(ISERR(IF(AND($I403=Re_lo!$E$5,BZ$5=VLOOKUP(Re_lo!$H$5,Re_lo!$N$5:$O$16,2,0)),AX403,"")),"",IF(AND($I403=Re_lo!$E$5,BZ$5=VLOOKUP(Re_lo!$H$5,Re_lo!$N$5:$O$16,2,0)),AX403,""))</f>
        <v/>
      </c>
      <c r="CA403" s="125" t="str">
        <f>IF(ISERR(IF(AND($I403=Re_lo!$E$5,CA$5=VLOOKUP(Re_lo!$H$5,Re_lo!$N$5:$O$16,2,0)),AY403,"")),"",IF(AND($I403=Re_lo!$E$5,CA$5=VLOOKUP(Re_lo!$H$5,Re_lo!$N$5:$O$16,2,0)),AY403,""))</f>
        <v/>
      </c>
      <c r="CB403" s="125" t="str">
        <f>IF(ISERR(IF(AND($I403=Re_lo!$E$5,CB$5=VLOOKUP(Re_lo!$H$5,Re_lo!$N$5:$O$16,2,0)),AZ403,"")),"",IF(AND($I403=Re_lo!$E$5,CB$5=VLOOKUP(Re_lo!$H$5,Re_lo!$N$5:$O$16,2,0)),AZ403,""))</f>
        <v/>
      </c>
      <c r="CC403" s="125" t="str">
        <f>IF(ISERR(IF(AND($I403=Re_lo!$E$5,CC$5=VLOOKUP(Re_lo!$H$5,Re_lo!$N$5:$O$16,2,0)),BA403,"")),"",IF(AND($I403=Re_lo!$E$5,CC$5=VLOOKUP(Re_lo!$H$5,Re_lo!$N$5:$O$16,2,0)),BA403,""))</f>
        <v/>
      </c>
      <c r="CD403" s="125" t="str">
        <f>IF(ISERR(IF(AND($I403=Re_lo!$E$5,CD$5=VLOOKUP(Re_lo!$H$5,Re_lo!$N$5:$O$16,2,0)),BB403,"")),"",IF(AND($I403=Re_lo!$E$5,CD$5=VLOOKUP(Re_lo!$H$5,Re_lo!$N$5:$O$16,2,0)),BB403,""))</f>
        <v/>
      </c>
      <c r="CF403" s="125" t="str">
        <f>IF($C403="","",COUNTIFS(Con_ve!$C$6:$C$1005,$C403,Con_ve!$Q$6:$Q$1005,Cad_cl!CF$5))</f>
        <v/>
      </c>
      <c r="CG403" s="125" t="str">
        <f>IF($C403="","",COUNTIFS(Con_ve!$C$6:$C$1005,$C403,Con_ve!$Q$6:$Q$1005,Cad_cl!CG$5))</f>
        <v/>
      </c>
      <c r="CH403" s="125" t="str">
        <f>IF($C403="","",COUNTIFS(Con_ve!$C$6:$C$1005,$C403,Con_ve!$Q$6:$Q$1005,Cad_cl!CH$5))</f>
        <v/>
      </c>
      <c r="CI403" s="125" t="str">
        <f>IF($C403="","",COUNTIFS(Con_ve!$C$6:$C$1005,$C403,Con_ve!$Q$6:$Q$1005,Cad_cl!CI$5))</f>
        <v/>
      </c>
      <c r="CJ403" s="125" t="str">
        <f>IF($C403="","",COUNTIFS(Con_ve!$C$6:$C$1005,$C403,Con_ve!$Q$6:$Q$1005,Cad_cl!CJ$5))</f>
        <v/>
      </c>
      <c r="CK403" s="125" t="str">
        <f>IF($C403="","",COUNTIFS(Con_ve!$C$6:$C$1005,$C403,Con_ve!$Q$6:$Q$1005,Cad_cl!CK$5))</f>
        <v/>
      </c>
      <c r="CL403" s="125" t="str">
        <f>IF($C403="","",COUNTIFS(Con_ve!$C$6:$C$1005,$C403,Con_ve!$Q$6:$Q$1005,Cad_cl!CL$5))</f>
        <v/>
      </c>
      <c r="CM403" s="125" t="str">
        <f>IF($C403="","",COUNTIFS(Con_ve!$C$6:$C$1005,$C403,Con_ve!$Q$6:$Q$1005,Cad_cl!CM$5))</f>
        <v/>
      </c>
      <c r="CN403" s="125" t="str">
        <f>IF($C403="","",COUNTIFS(Con_ve!$C$6:$C$1005,$C403,Con_ve!$Q$6:$Q$1005,Cad_cl!CN$5))</f>
        <v/>
      </c>
      <c r="CO403" s="125" t="str">
        <f>IF($C403="","",COUNTIFS(Con_ve!$C$6:$C$1005,$C403,Con_ve!$Q$6:$Q$1005,Cad_cl!CO$5))</f>
        <v/>
      </c>
      <c r="CP403" s="125" t="str">
        <f>IF($C403="","",COUNTIFS(Con_ve!$C$6:$C$1005,$C403,Con_ve!$Q$6:$Q$1005,Cad_cl!CP$5))</f>
        <v/>
      </c>
      <c r="CQ403" s="125" t="str">
        <f>IF($C403="","",COUNTIFS(Con_ve!$C$6:$C$1005,$C403,Con_ve!$Q$6:$Q$1005,Cad_cl!CQ$5))</f>
        <v/>
      </c>
      <c r="CR403" s="125">
        <f t="shared" si="20"/>
        <v>0</v>
      </c>
    </row>
    <row r="404" spans="3:96" ht="30" customHeight="1">
      <c r="C404" s="153"/>
      <c r="D404" s="153"/>
      <c r="E404" s="154"/>
      <c r="F404" s="153"/>
      <c r="G404" s="155"/>
      <c r="H404" s="153"/>
      <c r="I404" s="153"/>
      <c r="J404" s="132" t="s">
        <v>309</v>
      </c>
      <c r="K404" s="133" t="s">
        <v>309</v>
      </c>
      <c r="L404" s="153"/>
      <c r="M404" s="153"/>
      <c r="N404" s="153"/>
      <c r="O404" s="153"/>
      <c r="P404" s="153"/>
      <c r="Q404" s="153"/>
      <c r="AP404" s="134" t="str">
        <f>IF(ISERR(IF($C404="","",SUMIFS(Con_ve!$F$6:$F$1005,Con_ve!$C$6:$C$1005,$C404,Con_ve!$I$6:$I$1005,"Fechada",Con_ve!$Q$6:$Q$1005,Cad_cl!AP$5))),"",IF($C404="","",SUMIFS(Con_ve!$F$6:$F$1005,Con_ve!$C$6:$C$1005,$C404,Con_ve!$I$6:$I$1005,"Fechada",Con_ve!$Q$6:$Q$1005,Cad_cl!AP$5)))</f>
        <v/>
      </c>
      <c r="AQ404" s="134" t="str">
        <f>IF(ISERR(IF($C404="","",SUMIFS(Con_ve!$F$6:$F$1005,Con_ve!$C$6:$C$1005,$C404,Con_ve!$I$6:$I$1005,"Fechada",Con_ve!$Q$6:$Q$1005,Cad_cl!AQ$5))),"",IF($C404="","",SUMIFS(Con_ve!$F$6:$F$1005,Con_ve!$C$6:$C$1005,$C404,Con_ve!$I$6:$I$1005,"Fechada",Con_ve!$Q$6:$Q$1005,Cad_cl!AQ$5)))</f>
        <v/>
      </c>
      <c r="AR404" s="134" t="str">
        <f>IF(ISERR(IF($C404="","",SUMIFS(Con_ve!$F$6:$F$1005,Con_ve!$C$6:$C$1005,$C404,Con_ve!$I$6:$I$1005,"Fechada",Con_ve!$Q$6:$Q$1005,Cad_cl!AR$5))),"",IF($C404="","",SUMIFS(Con_ve!$F$6:$F$1005,Con_ve!$C$6:$C$1005,$C404,Con_ve!$I$6:$I$1005,"Fechada",Con_ve!$Q$6:$Q$1005,Cad_cl!AR$5)))</f>
        <v/>
      </c>
      <c r="AS404" s="134" t="str">
        <f>IF(ISERR(IF($C404="","",SUMIFS(Con_ve!$F$6:$F$1005,Con_ve!$C$6:$C$1005,$C404,Con_ve!$I$6:$I$1005,"Fechada",Con_ve!$Q$6:$Q$1005,Cad_cl!AS$5))),"",IF($C404="","",SUMIFS(Con_ve!$F$6:$F$1005,Con_ve!$C$6:$C$1005,$C404,Con_ve!$I$6:$I$1005,"Fechada",Con_ve!$Q$6:$Q$1005,Cad_cl!AS$5)))</f>
        <v/>
      </c>
      <c r="AT404" s="134" t="str">
        <f>IF(ISERR(IF($C404="","",SUMIFS(Con_ve!$F$6:$F$1005,Con_ve!$C$6:$C$1005,$C404,Con_ve!$I$6:$I$1005,"Fechada",Con_ve!$Q$6:$Q$1005,Cad_cl!AT$5))),"",IF($C404="","",SUMIFS(Con_ve!$F$6:$F$1005,Con_ve!$C$6:$C$1005,$C404,Con_ve!$I$6:$I$1005,"Fechada",Con_ve!$Q$6:$Q$1005,Cad_cl!AT$5)))</f>
        <v/>
      </c>
      <c r="AU404" s="134" t="str">
        <f>IF(ISERR(IF($C404="","",SUMIFS(Con_ve!$F$6:$F$1005,Con_ve!$C$6:$C$1005,$C404,Con_ve!$I$6:$I$1005,"Fechada",Con_ve!$Q$6:$Q$1005,Cad_cl!AU$5))),"",IF($C404="","",SUMIFS(Con_ve!$F$6:$F$1005,Con_ve!$C$6:$C$1005,$C404,Con_ve!$I$6:$I$1005,"Fechada",Con_ve!$Q$6:$Q$1005,Cad_cl!AU$5)))</f>
        <v/>
      </c>
      <c r="AV404" s="134" t="str">
        <f>IF(ISERR(IF($C404="","",SUMIFS(Con_ve!$F$6:$F$1005,Con_ve!$C$6:$C$1005,$C404,Con_ve!$I$6:$I$1005,"Fechada",Con_ve!$Q$6:$Q$1005,Cad_cl!AV$5))),"",IF($C404="","",SUMIFS(Con_ve!$F$6:$F$1005,Con_ve!$C$6:$C$1005,$C404,Con_ve!$I$6:$I$1005,"Fechada",Con_ve!$Q$6:$Q$1005,Cad_cl!AV$5)))</f>
        <v/>
      </c>
      <c r="AW404" s="134" t="str">
        <f>IF(ISERR(IF($C404="","",SUMIFS(Con_ve!$F$6:$F$1005,Con_ve!$C$6:$C$1005,$C404,Con_ve!$I$6:$I$1005,"Fechada",Con_ve!$Q$6:$Q$1005,Cad_cl!AW$5))),"",IF($C404="","",SUMIFS(Con_ve!$F$6:$F$1005,Con_ve!$C$6:$C$1005,$C404,Con_ve!$I$6:$I$1005,"Fechada",Con_ve!$Q$6:$Q$1005,Cad_cl!AW$5)))</f>
        <v/>
      </c>
      <c r="AX404" s="134" t="str">
        <f>IF(ISERR(IF($C404="","",SUMIFS(Con_ve!$F$6:$F$1005,Con_ve!$C$6:$C$1005,$C404,Con_ve!$I$6:$I$1005,"Fechada",Con_ve!$Q$6:$Q$1005,Cad_cl!AX$5))),"",IF($C404="","",SUMIFS(Con_ve!$F$6:$F$1005,Con_ve!$C$6:$C$1005,$C404,Con_ve!$I$6:$I$1005,"Fechada",Con_ve!$Q$6:$Q$1005,Cad_cl!AX$5)))</f>
        <v/>
      </c>
      <c r="AY404" s="134" t="str">
        <f>IF(ISERR(IF($C404="","",SUMIFS(Con_ve!$F$6:$F$1005,Con_ve!$C$6:$C$1005,$C404,Con_ve!$I$6:$I$1005,"Fechada",Con_ve!$Q$6:$Q$1005,Cad_cl!AY$5))),"",IF($C404="","",SUMIFS(Con_ve!$F$6:$F$1005,Con_ve!$C$6:$C$1005,$C404,Con_ve!$I$6:$I$1005,"Fechada",Con_ve!$Q$6:$Q$1005,Cad_cl!AY$5)))</f>
        <v/>
      </c>
      <c r="AZ404" s="134" t="str">
        <f>IF(ISERR(IF($C404="","",SUMIFS(Con_ve!$F$6:$F$1005,Con_ve!$C$6:$C$1005,$C404,Con_ve!$I$6:$I$1005,"Fechada",Con_ve!$Q$6:$Q$1005,Cad_cl!AZ$5))),"",IF($C404="","",SUMIFS(Con_ve!$F$6:$F$1005,Con_ve!$C$6:$C$1005,$C404,Con_ve!$I$6:$I$1005,"Fechada",Con_ve!$Q$6:$Q$1005,Cad_cl!AZ$5)))</f>
        <v/>
      </c>
      <c r="BA404" s="134" t="str">
        <f>IF(ISERR(IF($C404="","",SUMIFS(Con_ve!$F$6:$F$1005,Con_ve!$C$6:$C$1005,$C404,Con_ve!$I$6:$I$1005,"Fechada",Con_ve!$Q$6:$Q$1005,Cad_cl!BA$5))),"",IF($C404="","",SUMIFS(Con_ve!$F$6:$F$1005,Con_ve!$C$6:$C$1005,$C404,Con_ve!$I$6:$I$1005,"Fechada",Con_ve!$Q$6:$Q$1005,Cad_cl!BA$5)))</f>
        <v/>
      </c>
      <c r="BB404" s="134">
        <f t="shared" si="18"/>
        <v>0</v>
      </c>
      <c r="BD404" s="134" t="str">
        <f>IF(ISERR(IF($C404="","",SUMIFS(Con_ve!$F$6:$F$1005,Con_ve!$C$6:$C$1005,$C404,Con_ve!$I$6:$I$1005,"Em negociação",Con_ve!$Q$6:$Q$1005,Cad_cl!BD$5))),"",IF($C404="","",SUMIFS(Con_ve!$F$6:$F$1005,Con_ve!$C$6:$C$1005,$C404,Con_ve!$I$6:$I$1005,"Em negociação",Con_ve!$Q$6:$Q$1005,Cad_cl!BD$5)))</f>
        <v/>
      </c>
      <c r="BE404" s="134" t="str">
        <f>IF(ISERR(IF($C404="","",SUMIFS(Con_ve!$F$6:$F$1005,Con_ve!$C$6:$C$1005,$C404,Con_ve!$I$6:$I$1005,"Em negociação",Con_ve!$Q$6:$Q$1005,Cad_cl!BE$5))),"",IF($C404="","",SUMIFS(Con_ve!$F$6:$F$1005,Con_ve!$C$6:$C$1005,$C404,Con_ve!$I$6:$I$1005,"Em negociação",Con_ve!$Q$6:$Q$1005,Cad_cl!BE$5)))</f>
        <v/>
      </c>
      <c r="BF404" s="134" t="str">
        <f>IF(ISERR(IF($C404="","",SUMIFS(Con_ve!$F$6:$F$1005,Con_ve!$C$6:$C$1005,$C404,Con_ve!$I$6:$I$1005,"Em negociação",Con_ve!$Q$6:$Q$1005,Cad_cl!BF$5))),"",IF($C404="","",SUMIFS(Con_ve!$F$6:$F$1005,Con_ve!$C$6:$C$1005,$C404,Con_ve!$I$6:$I$1005,"Em negociação",Con_ve!$Q$6:$Q$1005,Cad_cl!BF$5)))</f>
        <v/>
      </c>
      <c r="BG404" s="134" t="str">
        <f>IF(ISERR(IF($C404="","",SUMIFS(Con_ve!$F$6:$F$1005,Con_ve!$C$6:$C$1005,$C404,Con_ve!$I$6:$I$1005,"Em negociação",Con_ve!$Q$6:$Q$1005,Cad_cl!BG$5))),"",IF($C404="","",SUMIFS(Con_ve!$F$6:$F$1005,Con_ve!$C$6:$C$1005,$C404,Con_ve!$I$6:$I$1005,"Em negociação",Con_ve!$Q$6:$Q$1005,Cad_cl!BG$5)))</f>
        <v/>
      </c>
      <c r="BH404" s="134" t="str">
        <f>IF(ISERR(IF($C404="","",SUMIFS(Con_ve!$F$6:$F$1005,Con_ve!$C$6:$C$1005,$C404,Con_ve!$I$6:$I$1005,"Em negociação",Con_ve!$Q$6:$Q$1005,Cad_cl!BH$5))),"",IF($C404="","",SUMIFS(Con_ve!$F$6:$F$1005,Con_ve!$C$6:$C$1005,$C404,Con_ve!$I$6:$I$1005,"Em negociação",Con_ve!$Q$6:$Q$1005,Cad_cl!BH$5)))</f>
        <v/>
      </c>
      <c r="BI404" s="134" t="str">
        <f>IF(ISERR(IF($C404="","",SUMIFS(Con_ve!$F$6:$F$1005,Con_ve!$C$6:$C$1005,$C404,Con_ve!$I$6:$I$1005,"Em negociação",Con_ve!$Q$6:$Q$1005,Cad_cl!BI$5))),"",IF($C404="","",SUMIFS(Con_ve!$F$6:$F$1005,Con_ve!$C$6:$C$1005,$C404,Con_ve!$I$6:$I$1005,"Em negociação",Con_ve!$Q$6:$Q$1005,Cad_cl!BI$5)))</f>
        <v/>
      </c>
      <c r="BJ404" s="134" t="str">
        <f>IF(ISERR(IF($C404="","",SUMIFS(Con_ve!$F$6:$F$1005,Con_ve!$C$6:$C$1005,$C404,Con_ve!$I$6:$I$1005,"Em negociação",Con_ve!$Q$6:$Q$1005,Cad_cl!BJ$5))),"",IF($C404="","",SUMIFS(Con_ve!$F$6:$F$1005,Con_ve!$C$6:$C$1005,$C404,Con_ve!$I$6:$I$1005,"Em negociação",Con_ve!$Q$6:$Q$1005,Cad_cl!BJ$5)))</f>
        <v/>
      </c>
      <c r="BK404" s="134" t="str">
        <f>IF(ISERR(IF($C404="","",SUMIFS(Con_ve!$F$6:$F$1005,Con_ve!$C$6:$C$1005,$C404,Con_ve!$I$6:$I$1005,"Em negociação",Con_ve!$Q$6:$Q$1005,Cad_cl!BK$5))),"",IF($C404="","",SUMIFS(Con_ve!$F$6:$F$1005,Con_ve!$C$6:$C$1005,$C404,Con_ve!$I$6:$I$1005,"Em negociação",Con_ve!$Q$6:$Q$1005,Cad_cl!BK$5)))</f>
        <v/>
      </c>
      <c r="BL404" s="134" t="str">
        <f>IF(ISERR(IF($C404="","",SUMIFS(Con_ve!$F$6:$F$1005,Con_ve!$C$6:$C$1005,$C404,Con_ve!$I$6:$I$1005,"Em negociação",Con_ve!$Q$6:$Q$1005,Cad_cl!BL$5))),"",IF($C404="","",SUMIFS(Con_ve!$F$6:$F$1005,Con_ve!$C$6:$C$1005,$C404,Con_ve!$I$6:$I$1005,"Em negociação",Con_ve!$Q$6:$Q$1005,Cad_cl!BL$5)))</f>
        <v/>
      </c>
      <c r="BM404" s="134" t="str">
        <f>IF(ISERR(IF($C404="","",SUMIFS(Con_ve!$F$6:$F$1005,Con_ve!$C$6:$C$1005,$C404,Con_ve!$I$6:$I$1005,"Em negociação",Con_ve!$Q$6:$Q$1005,Cad_cl!BM$5))),"",IF($C404="","",SUMIFS(Con_ve!$F$6:$F$1005,Con_ve!$C$6:$C$1005,$C404,Con_ve!$I$6:$I$1005,"Em negociação",Con_ve!$Q$6:$Q$1005,Cad_cl!BM$5)))</f>
        <v/>
      </c>
      <c r="BN404" s="134" t="str">
        <f>IF(ISERR(IF($C404="","",SUMIFS(Con_ve!$F$6:$F$1005,Con_ve!$C$6:$C$1005,$C404,Con_ve!$I$6:$I$1005,"Em negociação",Con_ve!$Q$6:$Q$1005,Cad_cl!BN$5))),"",IF($C404="","",SUMIFS(Con_ve!$F$6:$F$1005,Con_ve!$C$6:$C$1005,$C404,Con_ve!$I$6:$I$1005,"Em negociação",Con_ve!$Q$6:$Q$1005,Cad_cl!BN$5)))</f>
        <v/>
      </c>
      <c r="BO404" s="134" t="str">
        <f>IF(ISERR(IF($C404="","",SUMIFS(Con_ve!$F$6:$F$1005,Con_ve!$C$6:$C$1005,$C404,Con_ve!$I$6:$I$1005,"Em negociação",Con_ve!$Q$6:$Q$1005,Cad_cl!BO$5))),"",IF($C404="","",SUMIFS(Con_ve!$F$6:$F$1005,Con_ve!$C$6:$C$1005,$C404,Con_ve!$I$6:$I$1005,"Em negociação",Con_ve!$Q$6:$Q$1005,Cad_cl!BO$5)))</f>
        <v/>
      </c>
      <c r="BP404" s="134">
        <f t="shared" si="19"/>
        <v>0</v>
      </c>
      <c r="BR404" s="125" t="str">
        <f>IF(ISERR(IF(AND($I404=Re_lo!$E$5,BR$5=VLOOKUP(Re_lo!$H$5,Re_lo!$N$5:$O$16,2,0)),AP404,"")),"",IF(AND($I404=Re_lo!$E$5,BR$5=VLOOKUP(Re_lo!$H$5,Re_lo!$N$5:$O$16,2,0)),AP404,""))</f>
        <v/>
      </c>
      <c r="BS404" s="125" t="str">
        <f>IF(ISERR(IF(AND($I404=Re_lo!$E$5,BS$5=VLOOKUP(Re_lo!$H$5,Re_lo!$N$5:$O$16,2,0)),AQ404,"")),"",IF(AND($I404=Re_lo!$E$5,BS$5=VLOOKUP(Re_lo!$H$5,Re_lo!$N$5:$O$16,2,0)),AQ404,""))</f>
        <v/>
      </c>
      <c r="BT404" s="125" t="str">
        <f>IF(ISERR(IF(AND($I404=Re_lo!$E$5,BT$5=VLOOKUP(Re_lo!$H$5,Re_lo!$N$5:$O$16,2,0)),AR404,"")),"",IF(AND($I404=Re_lo!$E$5,BT$5=VLOOKUP(Re_lo!$H$5,Re_lo!$N$5:$O$16,2,0)),AR404,""))</f>
        <v/>
      </c>
      <c r="BU404" s="125" t="str">
        <f>IF(ISERR(IF(AND($I404=Re_lo!$E$5,BU$5=VLOOKUP(Re_lo!$H$5,Re_lo!$N$5:$O$16,2,0)),AS404,"")),"",IF(AND($I404=Re_lo!$E$5,BU$5=VLOOKUP(Re_lo!$H$5,Re_lo!$N$5:$O$16,2,0)),AS404,""))</f>
        <v/>
      </c>
      <c r="BV404" s="125" t="str">
        <f>IF(ISERR(IF(AND($I404=Re_lo!$E$5,BV$5=VLOOKUP(Re_lo!$H$5,Re_lo!$N$5:$O$16,2,0)),AT404,"")),"",IF(AND($I404=Re_lo!$E$5,BV$5=VLOOKUP(Re_lo!$H$5,Re_lo!$N$5:$O$16,2,0)),AT404,""))</f>
        <v/>
      </c>
      <c r="BW404" s="125" t="str">
        <f>IF(ISERR(IF(AND($I404=Re_lo!$E$5,BW$5=VLOOKUP(Re_lo!$H$5,Re_lo!$N$5:$O$16,2,0)),AU404,"")),"",IF(AND($I404=Re_lo!$E$5,BW$5=VLOOKUP(Re_lo!$H$5,Re_lo!$N$5:$O$16,2,0)),AU404,""))</f>
        <v/>
      </c>
      <c r="BX404" s="125" t="str">
        <f>IF(ISERR(IF(AND($I404=Re_lo!$E$5,BX$5=VLOOKUP(Re_lo!$H$5,Re_lo!$N$5:$O$16,2,0)),AV404,"")),"",IF(AND($I404=Re_lo!$E$5,BX$5=VLOOKUP(Re_lo!$H$5,Re_lo!$N$5:$O$16,2,0)),AV404,""))</f>
        <v/>
      </c>
      <c r="BY404" s="125" t="str">
        <f>IF(ISERR(IF(AND($I404=Re_lo!$E$5,BY$5=VLOOKUP(Re_lo!$H$5,Re_lo!$N$5:$O$16,2,0)),AW404,"")),"",IF(AND($I404=Re_lo!$E$5,BY$5=VLOOKUP(Re_lo!$H$5,Re_lo!$N$5:$O$16,2,0)),AW404,""))</f>
        <v/>
      </c>
      <c r="BZ404" s="125" t="str">
        <f>IF(ISERR(IF(AND($I404=Re_lo!$E$5,BZ$5=VLOOKUP(Re_lo!$H$5,Re_lo!$N$5:$O$16,2,0)),AX404,"")),"",IF(AND($I404=Re_lo!$E$5,BZ$5=VLOOKUP(Re_lo!$H$5,Re_lo!$N$5:$O$16,2,0)),AX404,""))</f>
        <v/>
      </c>
      <c r="CA404" s="125" t="str">
        <f>IF(ISERR(IF(AND($I404=Re_lo!$E$5,CA$5=VLOOKUP(Re_lo!$H$5,Re_lo!$N$5:$O$16,2,0)),AY404,"")),"",IF(AND($I404=Re_lo!$E$5,CA$5=VLOOKUP(Re_lo!$H$5,Re_lo!$N$5:$O$16,2,0)),AY404,""))</f>
        <v/>
      </c>
      <c r="CB404" s="125" t="str">
        <f>IF(ISERR(IF(AND($I404=Re_lo!$E$5,CB$5=VLOOKUP(Re_lo!$H$5,Re_lo!$N$5:$O$16,2,0)),AZ404,"")),"",IF(AND($I404=Re_lo!$E$5,CB$5=VLOOKUP(Re_lo!$H$5,Re_lo!$N$5:$O$16,2,0)),AZ404,""))</f>
        <v/>
      </c>
      <c r="CC404" s="125" t="str">
        <f>IF(ISERR(IF(AND($I404=Re_lo!$E$5,CC$5=VLOOKUP(Re_lo!$H$5,Re_lo!$N$5:$O$16,2,0)),BA404,"")),"",IF(AND($I404=Re_lo!$E$5,CC$5=VLOOKUP(Re_lo!$H$5,Re_lo!$N$5:$O$16,2,0)),BA404,""))</f>
        <v/>
      </c>
      <c r="CD404" s="125" t="str">
        <f>IF(ISERR(IF(AND($I404=Re_lo!$E$5,CD$5=VLOOKUP(Re_lo!$H$5,Re_lo!$N$5:$O$16,2,0)),BB404,"")),"",IF(AND($I404=Re_lo!$E$5,CD$5=VLOOKUP(Re_lo!$H$5,Re_lo!$N$5:$O$16,2,0)),BB404,""))</f>
        <v/>
      </c>
      <c r="CF404" s="125" t="str">
        <f>IF($C404="","",COUNTIFS(Con_ve!$C$6:$C$1005,$C404,Con_ve!$Q$6:$Q$1005,Cad_cl!CF$5))</f>
        <v/>
      </c>
      <c r="CG404" s="125" t="str">
        <f>IF($C404="","",COUNTIFS(Con_ve!$C$6:$C$1005,$C404,Con_ve!$Q$6:$Q$1005,Cad_cl!CG$5))</f>
        <v/>
      </c>
      <c r="CH404" s="125" t="str">
        <f>IF($C404="","",COUNTIFS(Con_ve!$C$6:$C$1005,$C404,Con_ve!$Q$6:$Q$1005,Cad_cl!CH$5))</f>
        <v/>
      </c>
      <c r="CI404" s="125" t="str">
        <f>IF($C404="","",COUNTIFS(Con_ve!$C$6:$C$1005,$C404,Con_ve!$Q$6:$Q$1005,Cad_cl!CI$5))</f>
        <v/>
      </c>
      <c r="CJ404" s="125" t="str">
        <f>IF($C404="","",COUNTIFS(Con_ve!$C$6:$C$1005,$C404,Con_ve!$Q$6:$Q$1005,Cad_cl!CJ$5))</f>
        <v/>
      </c>
      <c r="CK404" s="125" t="str">
        <f>IF($C404="","",COUNTIFS(Con_ve!$C$6:$C$1005,$C404,Con_ve!$Q$6:$Q$1005,Cad_cl!CK$5))</f>
        <v/>
      </c>
      <c r="CL404" s="125" t="str">
        <f>IF($C404="","",COUNTIFS(Con_ve!$C$6:$C$1005,$C404,Con_ve!$Q$6:$Q$1005,Cad_cl!CL$5))</f>
        <v/>
      </c>
      <c r="CM404" s="125" t="str">
        <f>IF($C404="","",COUNTIFS(Con_ve!$C$6:$C$1005,$C404,Con_ve!$Q$6:$Q$1005,Cad_cl!CM$5))</f>
        <v/>
      </c>
      <c r="CN404" s="125" t="str">
        <f>IF($C404="","",COUNTIFS(Con_ve!$C$6:$C$1005,$C404,Con_ve!$Q$6:$Q$1005,Cad_cl!CN$5))</f>
        <v/>
      </c>
      <c r="CO404" s="125" t="str">
        <f>IF($C404="","",COUNTIFS(Con_ve!$C$6:$C$1005,$C404,Con_ve!$Q$6:$Q$1005,Cad_cl!CO$5))</f>
        <v/>
      </c>
      <c r="CP404" s="125" t="str">
        <f>IF($C404="","",COUNTIFS(Con_ve!$C$6:$C$1005,$C404,Con_ve!$Q$6:$Q$1005,Cad_cl!CP$5))</f>
        <v/>
      </c>
      <c r="CQ404" s="125" t="str">
        <f>IF($C404="","",COUNTIFS(Con_ve!$C$6:$C$1005,$C404,Con_ve!$Q$6:$Q$1005,Cad_cl!CQ$5))</f>
        <v/>
      </c>
      <c r="CR404" s="125">
        <f t="shared" si="20"/>
        <v>0</v>
      </c>
    </row>
    <row r="405" spans="3:96" ht="30" customHeight="1">
      <c r="C405" s="153"/>
      <c r="D405" s="153"/>
      <c r="E405" s="154"/>
      <c r="F405" s="153"/>
      <c r="G405" s="155"/>
      <c r="H405" s="153"/>
      <c r="I405" s="153"/>
      <c r="J405" s="132" t="s">
        <v>309</v>
      </c>
      <c r="K405" s="133" t="s">
        <v>309</v>
      </c>
      <c r="L405" s="153"/>
      <c r="M405" s="153"/>
      <c r="N405" s="153"/>
      <c r="O405" s="153"/>
      <c r="P405" s="153"/>
      <c r="Q405" s="153"/>
      <c r="AP405" s="134" t="str">
        <f>IF(ISERR(IF($C405="","",SUMIFS(Con_ve!$F$6:$F$1005,Con_ve!$C$6:$C$1005,$C405,Con_ve!$I$6:$I$1005,"Fechada",Con_ve!$Q$6:$Q$1005,Cad_cl!AP$5))),"",IF($C405="","",SUMIFS(Con_ve!$F$6:$F$1005,Con_ve!$C$6:$C$1005,$C405,Con_ve!$I$6:$I$1005,"Fechada",Con_ve!$Q$6:$Q$1005,Cad_cl!AP$5)))</f>
        <v/>
      </c>
      <c r="AQ405" s="134" t="str">
        <f>IF(ISERR(IF($C405="","",SUMIFS(Con_ve!$F$6:$F$1005,Con_ve!$C$6:$C$1005,$C405,Con_ve!$I$6:$I$1005,"Fechada",Con_ve!$Q$6:$Q$1005,Cad_cl!AQ$5))),"",IF($C405="","",SUMIFS(Con_ve!$F$6:$F$1005,Con_ve!$C$6:$C$1005,$C405,Con_ve!$I$6:$I$1005,"Fechada",Con_ve!$Q$6:$Q$1005,Cad_cl!AQ$5)))</f>
        <v/>
      </c>
      <c r="AR405" s="134" t="str">
        <f>IF(ISERR(IF($C405="","",SUMIFS(Con_ve!$F$6:$F$1005,Con_ve!$C$6:$C$1005,$C405,Con_ve!$I$6:$I$1005,"Fechada",Con_ve!$Q$6:$Q$1005,Cad_cl!AR$5))),"",IF($C405="","",SUMIFS(Con_ve!$F$6:$F$1005,Con_ve!$C$6:$C$1005,$C405,Con_ve!$I$6:$I$1005,"Fechada",Con_ve!$Q$6:$Q$1005,Cad_cl!AR$5)))</f>
        <v/>
      </c>
      <c r="AS405" s="134" t="str">
        <f>IF(ISERR(IF($C405="","",SUMIFS(Con_ve!$F$6:$F$1005,Con_ve!$C$6:$C$1005,$C405,Con_ve!$I$6:$I$1005,"Fechada",Con_ve!$Q$6:$Q$1005,Cad_cl!AS$5))),"",IF($C405="","",SUMIFS(Con_ve!$F$6:$F$1005,Con_ve!$C$6:$C$1005,$C405,Con_ve!$I$6:$I$1005,"Fechada",Con_ve!$Q$6:$Q$1005,Cad_cl!AS$5)))</f>
        <v/>
      </c>
      <c r="AT405" s="134" t="str">
        <f>IF(ISERR(IF($C405="","",SUMIFS(Con_ve!$F$6:$F$1005,Con_ve!$C$6:$C$1005,$C405,Con_ve!$I$6:$I$1005,"Fechada",Con_ve!$Q$6:$Q$1005,Cad_cl!AT$5))),"",IF($C405="","",SUMIFS(Con_ve!$F$6:$F$1005,Con_ve!$C$6:$C$1005,$C405,Con_ve!$I$6:$I$1005,"Fechada",Con_ve!$Q$6:$Q$1005,Cad_cl!AT$5)))</f>
        <v/>
      </c>
      <c r="AU405" s="134" t="str">
        <f>IF(ISERR(IF($C405="","",SUMIFS(Con_ve!$F$6:$F$1005,Con_ve!$C$6:$C$1005,$C405,Con_ve!$I$6:$I$1005,"Fechada",Con_ve!$Q$6:$Q$1005,Cad_cl!AU$5))),"",IF($C405="","",SUMIFS(Con_ve!$F$6:$F$1005,Con_ve!$C$6:$C$1005,$C405,Con_ve!$I$6:$I$1005,"Fechada",Con_ve!$Q$6:$Q$1005,Cad_cl!AU$5)))</f>
        <v/>
      </c>
      <c r="AV405" s="134" t="str">
        <f>IF(ISERR(IF($C405="","",SUMIFS(Con_ve!$F$6:$F$1005,Con_ve!$C$6:$C$1005,$C405,Con_ve!$I$6:$I$1005,"Fechada",Con_ve!$Q$6:$Q$1005,Cad_cl!AV$5))),"",IF($C405="","",SUMIFS(Con_ve!$F$6:$F$1005,Con_ve!$C$6:$C$1005,$C405,Con_ve!$I$6:$I$1005,"Fechada",Con_ve!$Q$6:$Q$1005,Cad_cl!AV$5)))</f>
        <v/>
      </c>
      <c r="AW405" s="134" t="str">
        <f>IF(ISERR(IF($C405="","",SUMIFS(Con_ve!$F$6:$F$1005,Con_ve!$C$6:$C$1005,$C405,Con_ve!$I$6:$I$1005,"Fechada",Con_ve!$Q$6:$Q$1005,Cad_cl!AW$5))),"",IF($C405="","",SUMIFS(Con_ve!$F$6:$F$1005,Con_ve!$C$6:$C$1005,$C405,Con_ve!$I$6:$I$1005,"Fechada",Con_ve!$Q$6:$Q$1005,Cad_cl!AW$5)))</f>
        <v/>
      </c>
      <c r="AX405" s="134" t="str">
        <f>IF(ISERR(IF($C405="","",SUMIFS(Con_ve!$F$6:$F$1005,Con_ve!$C$6:$C$1005,$C405,Con_ve!$I$6:$I$1005,"Fechada",Con_ve!$Q$6:$Q$1005,Cad_cl!AX$5))),"",IF($C405="","",SUMIFS(Con_ve!$F$6:$F$1005,Con_ve!$C$6:$C$1005,$C405,Con_ve!$I$6:$I$1005,"Fechada",Con_ve!$Q$6:$Q$1005,Cad_cl!AX$5)))</f>
        <v/>
      </c>
      <c r="AY405" s="134" t="str">
        <f>IF(ISERR(IF($C405="","",SUMIFS(Con_ve!$F$6:$F$1005,Con_ve!$C$6:$C$1005,$C405,Con_ve!$I$6:$I$1005,"Fechada",Con_ve!$Q$6:$Q$1005,Cad_cl!AY$5))),"",IF($C405="","",SUMIFS(Con_ve!$F$6:$F$1005,Con_ve!$C$6:$C$1005,$C405,Con_ve!$I$6:$I$1005,"Fechada",Con_ve!$Q$6:$Q$1005,Cad_cl!AY$5)))</f>
        <v/>
      </c>
      <c r="AZ405" s="134" t="str">
        <f>IF(ISERR(IF($C405="","",SUMIFS(Con_ve!$F$6:$F$1005,Con_ve!$C$6:$C$1005,$C405,Con_ve!$I$6:$I$1005,"Fechada",Con_ve!$Q$6:$Q$1005,Cad_cl!AZ$5))),"",IF($C405="","",SUMIFS(Con_ve!$F$6:$F$1005,Con_ve!$C$6:$C$1005,$C405,Con_ve!$I$6:$I$1005,"Fechada",Con_ve!$Q$6:$Q$1005,Cad_cl!AZ$5)))</f>
        <v/>
      </c>
      <c r="BA405" s="134" t="str">
        <f>IF(ISERR(IF($C405="","",SUMIFS(Con_ve!$F$6:$F$1005,Con_ve!$C$6:$C$1005,$C405,Con_ve!$I$6:$I$1005,"Fechada",Con_ve!$Q$6:$Q$1005,Cad_cl!BA$5))),"",IF($C405="","",SUMIFS(Con_ve!$F$6:$F$1005,Con_ve!$C$6:$C$1005,$C405,Con_ve!$I$6:$I$1005,"Fechada",Con_ve!$Q$6:$Q$1005,Cad_cl!BA$5)))</f>
        <v/>
      </c>
      <c r="BB405" s="134">
        <f t="shared" si="18"/>
        <v>0</v>
      </c>
      <c r="BD405" s="134" t="str">
        <f>IF(ISERR(IF($C405="","",SUMIFS(Con_ve!$F$6:$F$1005,Con_ve!$C$6:$C$1005,$C405,Con_ve!$I$6:$I$1005,"Em negociação",Con_ve!$Q$6:$Q$1005,Cad_cl!BD$5))),"",IF($C405="","",SUMIFS(Con_ve!$F$6:$F$1005,Con_ve!$C$6:$C$1005,$C405,Con_ve!$I$6:$I$1005,"Em negociação",Con_ve!$Q$6:$Q$1005,Cad_cl!BD$5)))</f>
        <v/>
      </c>
      <c r="BE405" s="134" t="str">
        <f>IF(ISERR(IF($C405="","",SUMIFS(Con_ve!$F$6:$F$1005,Con_ve!$C$6:$C$1005,$C405,Con_ve!$I$6:$I$1005,"Em negociação",Con_ve!$Q$6:$Q$1005,Cad_cl!BE$5))),"",IF($C405="","",SUMIFS(Con_ve!$F$6:$F$1005,Con_ve!$C$6:$C$1005,$C405,Con_ve!$I$6:$I$1005,"Em negociação",Con_ve!$Q$6:$Q$1005,Cad_cl!BE$5)))</f>
        <v/>
      </c>
      <c r="BF405" s="134" t="str">
        <f>IF(ISERR(IF($C405="","",SUMIFS(Con_ve!$F$6:$F$1005,Con_ve!$C$6:$C$1005,$C405,Con_ve!$I$6:$I$1005,"Em negociação",Con_ve!$Q$6:$Q$1005,Cad_cl!BF$5))),"",IF($C405="","",SUMIFS(Con_ve!$F$6:$F$1005,Con_ve!$C$6:$C$1005,$C405,Con_ve!$I$6:$I$1005,"Em negociação",Con_ve!$Q$6:$Q$1005,Cad_cl!BF$5)))</f>
        <v/>
      </c>
      <c r="BG405" s="134" t="str">
        <f>IF(ISERR(IF($C405="","",SUMIFS(Con_ve!$F$6:$F$1005,Con_ve!$C$6:$C$1005,$C405,Con_ve!$I$6:$I$1005,"Em negociação",Con_ve!$Q$6:$Q$1005,Cad_cl!BG$5))),"",IF($C405="","",SUMIFS(Con_ve!$F$6:$F$1005,Con_ve!$C$6:$C$1005,$C405,Con_ve!$I$6:$I$1005,"Em negociação",Con_ve!$Q$6:$Q$1005,Cad_cl!BG$5)))</f>
        <v/>
      </c>
      <c r="BH405" s="134" t="str">
        <f>IF(ISERR(IF($C405="","",SUMIFS(Con_ve!$F$6:$F$1005,Con_ve!$C$6:$C$1005,$C405,Con_ve!$I$6:$I$1005,"Em negociação",Con_ve!$Q$6:$Q$1005,Cad_cl!BH$5))),"",IF($C405="","",SUMIFS(Con_ve!$F$6:$F$1005,Con_ve!$C$6:$C$1005,$C405,Con_ve!$I$6:$I$1005,"Em negociação",Con_ve!$Q$6:$Q$1005,Cad_cl!BH$5)))</f>
        <v/>
      </c>
      <c r="BI405" s="134" t="str">
        <f>IF(ISERR(IF($C405="","",SUMIFS(Con_ve!$F$6:$F$1005,Con_ve!$C$6:$C$1005,$C405,Con_ve!$I$6:$I$1005,"Em negociação",Con_ve!$Q$6:$Q$1005,Cad_cl!BI$5))),"",IF($C405="","",SUMIFS(Con_ve!$F$6:$F$1005,Con_ve!$C$6:$C$1005,$C405,Con_ve!$I$6:$I$1005,"Em negociação",Con_ve!$Q$6:$Q$1005,Cad_cl!BI$5)))</f>
        <v/>
      </c>
      <c r="BJ405" s="134" t="str">
        <f>IF(ISERR(IF($C405="","",SUMIFS(Con_ve!$F$6:$F$1005,Con_ve!$C$6:$C$1005,$C405,Con_ve!$I$6:$I$1005,"Em negociação",Con_ve!$Q$6:$Q$1005,Cad_cl!BJ$5))),"",IF($C405="","",SUMIFS(Con_ve!$F$6:$F$1005,Con_ve!$C$6:$C$1005,$C405,Con_ve!$I$6:$I$1005,"Em negociação",Con_ve!$Q$6:$Q$1005,Cad_cl!BJ$5)))</f>
        <v/>
      </c>
      <c r="BK405" s="134" t="str">
        <f>IF(ISERR(IF($C405="","",SUMIFS(Con_ve!$F$6:$F$1005,Con_ve!$C$6:$C$1005,$C405,Con_ve!$I$6:$I$1005,"Em negociação",Con_ve!$Q$6:$Q$1005,Cad_cl!BK$5))),"",IF($C405="","",SUMIFS(Con_ve!$F$6:$F$1005,Con_ve!$C$6:$C$1005,$C405,Con_ve!$I$6:$I$1005,"Em negociação",Con_ve!$Q$6:$Q$1005,Cad_cl!BK$5)))</f>
        <v/>
      </c>
      <c r="BL405" s="134" t="str">
        <f>IF(ISERR(IF($C405="","",SUMIFS(Con_ve!$F$6:$F$1005,Con_ve!$C$6:$C$1005,$C405,Con_ve!$I$6:$I$1005,"Em negociação",Con_ve!$Q$6:$Q$1005,Cad_cl!BL$5))),"",IF($C405="","",SUMIFS(Con_ve!$F$6:$F$1005,Con_ve!$C$6:$C$1005,$C405,Con_ve!$I$6:$I$1005,"Em negociação",Con_ve!$Q$6:$Q$1005,Cad_cl!BL$5)))</f>
        <v/>
      </c>
      <c r="BM405" s="134" t="str">
        <f>IF(ISERR(IF($C405="","",SUMIFS(Con_ve!$F$6:$F$1005,Con_ve!$C$6:$C$1005,$C405,Con_ve!$I$6:$I$1005,"Em negociação",Con_ve!$Q$6:$Q$1005,Cad_cl!BM$5))),"",IF($C405="","",SUMIFS(Con_ve!$F$6:$F$1005,Con_ve!$C$6:$C$1005,$C405,Con_ve!$I$6:$I$1005,"Em negociação",Con_ve!$Q$6:$Q$1005,Cad_cl!BM$5)))</f>
        <v/>
      </c>
      <c r="BN405" s="134" t="str">
        <f>IF(ISERR(IF($C405="","",SUMIFS(Con_ve!$F$6:$F$1005,Con_ve!$C$6:$C$1005,$C405,Con_ve!$I$6:$I$1005,"Em negociação",Con_ve!$Q$6:$Q$1005,Cad_cl!BN$5))),"",IF($C405="","",SUMIFS(Con_ve!$F$6:$F$1005,Con_ve!$C$6:$C$1005,$C405,Con_ve!$I$6:$I$1005,"Em negociação",Con_ve!$Q$6:$Q$1005,Cad_cl!BN$5)))</f>
        <v/>
      </c>
      <c r="BO405" s="134" t="str">
        <f>IF(ISERR(IF($C405="","",SUMIFS(Con_ve!$F$6:$F$1005,Con_ve!$C$6:$C$1005,$C405,Con_ve!$I$6:$I$1005,"Em negociação",Con_ve!$Q$6:$Q$1005,Cad_cl!BO$5))),"",IF($C405="","",SUMIFS(Con_ve!$F$6:$F$1005,Con_ve!$C$6:$C$1005,$C405,Con_ve!$I$6:$I$1005,"Em negociação",Con_ve!$Q$6:$Q$1005,Cad_cl!BO$5)))</f>
        <v/>
      </c>
      <c r="BP405" s="134">
        <f t="shared" si="19"/>
        <v>0</v>
      </c>
      <c r="BR405" s="125" t="str">
        <f>IF(ISERR(IF(AND($I405=Re_lo!$E$5,BR$5=VLOOKUP(Re_lo!$H$5,Re_lo!$N$5:$O$16,2,0)),AP405,"")),"",IF(AND($I405=Re_lo!$E$5,BR$5=VLOOKUP(Re_lo!$H$5,Re_lo!$N$5:$O$16,2,0)),AP405,""))</f>
        <v/>
      </c>
      <c r="BS405" s="125" t="str">
        <f>IF(ISERR(IF(AND($I405=Re_lo!$E$5,BS$5=VLOOKUP(Re_lo!$H$5,Re_lo!$N$5:$O$16,2,0)),AQ405,"")),"",IF(AND($I405=Re_lo!$E$5,BS$5=VLOOKUP(Re_lo!$H$5,Re_lo!$N$5:$O$16,2,0)),AQ405,""))</f>
        <v/>
      </c>
      <c r="BT405" s="125" t="str">
        <f>IF(ISERR(IF(AND($I405=Re_lo!$E$5,BT$5=VLOOKUP(Re_lo!$H$5,Re_lo!$N$5:$O$16,2,0)),AR405,"")),"",IF(AND($I405=Re_lo!$E$5,BT$5=VLOOKUP(Re_lo!$H$5,Re_lo!$N$5:$O$16,2,0)),AR405,""))</f>
        <v/>
      </c>
      <c r="BU405" s="125" t="str">
        <f>IF(ISERR(IF(AND($I405=Re_lo!$E$5,BU$5=VLOOKUP(Re_lo!$H$5,Re_lo!$N$5:$O$16,2,0)),AS405,"")),"",IF(AND($I405=Re_lo!$E$5,BU$5=VLOOKUP(Re_lo!$H$5,Re_lo!$N$5:$O$16,2,0)),AS405,""))</f>
        <v/>
      </c>
      <c r="BV405" s="125" t="str">
        <f>IF(ISERR(IF(AND($I405=Re_lo!$E$5,BV$5=VLOOKUP(Re_lo!$H$5,Re_lo!$N$5:$O$16,2,0)),AT405,"")),"",IF(AND($I405=Re_lo!$E$5,BV$5=VLOOKUP(Re_lo!$H$5,Re_lo!$N$5:$O$16,2,0)),AT405,""))</f>
        <v/>
      </c>
      <c r="BW405" s="125" t="str">
        <f>IF(ISERR(IF(AND($I405=Re_lo!$E$5,BW$5=VLOOKUP(Re_lo!$H$5,Re_lo!$N$5:$O$16,2,0)),AU405,"")),"",IF(AND($I405=Re_lo!$E$5,BW$5=VLOOKUP(Re_lo!$H$5,Re_lo!$N$5:$O$16,2,0)),AU405,""))</f>
        <v/>
      </c>
      <c r="BX405" s="125" t="str">
        <f>IF(ISERR(IF(AND($I405=Re_lo!$E$5,BX$5=VLOOKUP(Re_lo!$H$5,Re_lo!$N$5:$O$16,2,0)),AV405,"")),"",IF(AND($I405=Re_lo!$E$5,BX$5=VLOOKUP(Re_lo!$H$5,Re_lo!$N$5:$O$16,2,0)),AV405,""))</f>
        <v/>
      </c>
      <c r="BY405" s="125" t="str">
        <f>IF(ISERR(IF(AND($I405=Re_lo!$E$5,BY$5=VLOOKUP(Re_lo!$H$5,Re_lo!$N$5:$O$16,2,0)),AW405,"")),"",IF(AND($I405=Re_lo!$E$5,BY$5=VLOOKUP(Re_lo!$H$5,Re_lo!$N$5:$O$16,2,0)),AW405,""))</f>
        <v/>
      </c>
      <c r="BZ405" s="125" t="str">
        <f>IF(ISERR(IF(AND($I405=Re_lo!$E$5,BZ$5=VLOOKUP(Re_lo!$H$5,Re_lo!$N$5:$O$16,2,0)),AX405,"")),"",IF(AND($I405=Re_lo!$E$5,BZ$5=VLOOKUP(Re_lo!$H$5,Re_lo!$N$5:$O$16,2,0)),AX405,""))</f>
        <v/>
      </c>
      <c r="CA405" s="125" t="str">
        <f>IF(ISERR(IF(AND($I405=Re_lo!$E$5,CA$5=VLOOKUP(Re_lo!$H$5,Re_lo!$N$5:$O$16,2,0)),AY405,"")),"",IF(AND($I405=Re_lo!$E$5,CA$5=VLOOKUP(Re_lo!$H$5,Re_lo!$N$5:$O$16,2,0)),AY405,""))</f>
        <v/>
      </c>
      <c r="CB405" s="125" t="str">
        <f>IF(ISERR(IF(AND($I405=Re_lo!$E$5,CB$5=VLOOKUP(Re_lo!$H$5,Re_lo!$N$5:$O$16,2,0)),AZ405,"")),"",IF(AND($I405=Re_lo!$E$5,CB$5=VLOOKUP(Re_lo!$H$5,Re_lo!$N$5:$O$16,2,0)),AZ405,""))</f>
        <v/>
      </c>
      <c r="CC405" s="125" t="str">
        <f>IF(ISERR(IF(AND($I405=Re_lo!$E$5,CC$5=VLOOKUP(Re_lo!$H$5,Re_lo!$N$5:$O$16,2,0)),BA405,"")),"",IF(AND($I405=Re_lo!$E$5,CC$5=VLOOKUP(Re_lo!$H$5,Re_lo!$N$5:$O$16,2,0)),BA405,""))</f>
        <v/>
      </c>
      <c r="CD405" s="125" t="str">
        <f>IF(ISERR(IF(AND($I405=Re_lo!$E$5,CD$5=VLOOKUP(Re_lo!$H$5,Re_lo!$N$5:$O$16,2,0)),BB405,"")),"",IF(AND($I405=Re_lo!$E$5,CD$5=VLOOKUP(Re_lo!$H$5,Re_lo!$N$5:$O$16,2,0)),BB405,""))</f>
        <v/>
      </c>
      <c r="CF405" s="125" t="str">
        <f>IF($C405="","",COUNTIFS(Con_ve!$C$6:$C$1005,$C405,Con_ve!$Q$6:$Q$1005,Cad_cl!CF$5))</f>
        <v/>
      </c>
      <c r="CG405" s="125" t="str">
        <f>IF($C405="","",COUNTIFS(Con_ve!$C$6:$C$1005,$C405,Con_ve!$Q$6:$Q$1005,Cad_cl!CG$5))</f>
        <v/>
      </c>
      <c r="CH405" s="125" t="str">
        <f>IF($C405="","",COUNTIFS(Con_ve!$C$6:$C$1005,$C405,Con_ve!$Q$6:$Q$1005,Cad_cl!CH$5))</f>
        <v/>
      </c>
      <c r="CI405" s="125" t="str">
        <f>IF($C405="","",COUNTIFS(Con_ve!$C$6:$C$1005,$C405,Con_ve!$Q$6:$Q$1005,Cad_cl!CI$5))</f>
        <v/>
      </c>
      <c r="CJ405" s="125" t="str">
        <f>IF($C405="","",COUNTIFS(Con_ve!$C$6:$C$1005,$C405,Con_ve!$Q$6:$Q$1005,Cad_cl!CJ$5))</f>
        <v/>
      </c>
      <c r="CK405" s="125" t="str">
        <f>IF($C405="","",COUNTIFS(Con_ve!$C$6:$C$1005,$C405,Con_ve!$Q$6:$Q$1005,Cad_cl!CK$5))</f>
        <v/>
      </c>
      <c r="CL405" s="125" t="str">
        <f>IF($C405="","",COUNTIFS(Con_ve!$C$6:$C$1005,$C405,Con_ve!$Q$6:$Q$1005,Cad_cl!CL$5))</f>
        <v/>
      </c>
      <c r="CM405" s="125" t="str">
        <f>IF($C405="","",COUNTIFS(Con_ve!$C$6:$C$1005,$C405,Con_ve!$Q$6:$Q$1005,Cad_cl!CM$5))</f>
        <v/>
      </c>
      <c r="CN405" s="125" t="str">
        <f>IF($C405="","",COUNTIFS(Con_ve!$C$6:$C$1005,$C405,Con_ve!$Q$6:$Q$1005,Cad_cl!CN$5))</f>
        <v/>
      </c>
      <c r="CO405" s="125" t="str">
        <f>IF($C405="","",COUNTIFS(Con_ve!$C$6:$C$1005,$C405,Con_ve!$Q$6:$Q$1005,Cad_cl!CO$5))</f>
        <v/>
      </c>
      <c r="CP405" s="125" t="str">
        <f>IF($C405="","",COUNTIFS(Con_ve!$C$6:$C$1005,$C405,Con_ve!$Q$6:$Q$1005,Cad_cl!CP$5))</f>
        <v/>
      </c>
      <c r="CQ405" s="125" t="str">
        <f>IF($C405="","",COUNTIFS(Con_ve!$C$6:$C$1005,$C405,Con_ve!$Q$6:$Q$1005,Cad_cl!CQ$5))</f>
        <v/>
      </c>
      <c r="CR405" s="125">
        <f t="shared" si="20"/>
        <v>0</v>
      </c>
    </row>
    <row r="406" spans="3:96" ht="30" customHeight="1">
      <c r="C406" s="153"/>
      <c r="D406" s="153"/>
      <c r="E406" s="154"/>
      <c r="F406" s="153"/>
      <c r="G406" s="155"/>
      <c r="H406" s="153"/>
      <c r="I406" s="153"/>
      <c r="J406" s="132" t="s">
        <v>309</v>
      </c>
      <c r="K406" s="133" t="s">
        <v>309</v>
      </c>
      <c r="L406" s="153"/>
      <c r="M406" s="153"/>
      <c r="N406" s="153"/>
      <c r="O406" s="153"/>
      <c r="P406" s="153"/>
      <c r="Q406" s="153"/>
      <c r="AP406" s="134" t="str">
        <f>IF(ISERR(IF($C406="","",SUMIFS(Con_ve!$F$6:$F$1005,Con_ve!$C$6:$C$1005,$C406,Con_ve!$I$6:$I$1005,"Fechada",Con_ve!$Q$6:$Q$1005,Cad_cl!AP$5))),"",IF($C406="","",SUMIFS(Con_ve!$F$6:$F$1005,Con_ve!$C$6:$C$1005,$C406,Con_ve!$I$6:$I$1005,"Fechada",Con_ve!$Q$6:$Q$1005,Cad_cl!AP$5)))</f>
        <v/>
      </c>
      <c r="AQ406" s="134" t="str">
        <f>IF(ISERR(IF($C406="","",SUMIFS(Con_ve!$F$6:$F$1005,Con_ve!$C$6:$C$1005,$C406,Con_ve!$I$6:$I$1005,"Fechada",Con_ve!$Q$6:$Q$1005,Cad_cl!AQ$5))),"",IF($C406="","",SUMIFS(Con_ve!$F$6:$F$1005,Con_ve!$C$6:$C$1005,$C406,Con_ve!$I$6:$I$1005,"Fechada",Con_ve!$Q$6:$Q$1005,Cad_cl!AQ$5)))</f>
        <v/>
      </c>
      <c r="AR406" s="134" t="str">
        <f>IF(ISERR(IF($C406="","",SUMIFS(Con_ve!$F$6:$F$1005,Con_ve!$C$6:$C$1005,$C406,Con_ve!$I$6:$I$1005,"Fechada",Con_ve!$Q$6:$Q$1005,Cad_cl!AR$5))),"",IF($C406="","",SUMIFS(Con_ve!$F$6:$F$1005,Con_ve!$C$6:$C$1005,$C406,Con_ve!$I$6:$I$1005,"Fechada",Con_ve!$Q$6:$Q$1005,Cad_cl!AR$5)))</f>
        <v/>
      </c>
      <c r="AS406" s="134" t="str">
        <f>IF(ISERR(IF($C406="","",SUMIFS(Con_ve!$F$6:$F$1005,Con_ve!$C$6:$C$1005,$C406,Con_ve!$I$6:$I$1005,"Fechada",Con_ve!$Q$6:$Q$1005,Cad_cl!AS$5))),"",IF($C406="","",SUMIFS(Con_ve!$F$6:$F$1005,Con_ve!$C$6:$C$1005,$C406,Con_ve!$I$6:$I$1005,"Fechada",Con_ve!$Q$6:$Q$1005,Cad_cl!AS$5)))</f>
        <v/>
      </c>
      <c r="AT406" s="134" t="str">
        <f>IF(ISERR(IF($C406="","",SUMIFS(Con_ve!$F$6:$F$1005,Con_ve!$C$6:$C$1005,$C406,Con_ve!$I$6:$I$1005,"Fechada",Con_ve!$Q$6:$Q$1005,Cad_cl!AT$5))),"",IF($C406="","",SUMIFS(Con_ve!$F$6:$F$1005,Con_ve!$C$6:$C$1005,$C406,Con_ve!$I$6:$I$1005,"Fechada",Con_ve!$Q$6:$Q$1005,Cad_cl!AT$5)))</f>
        <v/>
      </c>
      <c r="AU406" s="134" t="str">
        <f>IF(ISERR(IF($C406="","",SUMIFS(Con_ve!$F$6:$F$1005,Con_ve!$C$6:$C$1005,$C406,Con_ve!$I$6:$I$1005,"Fechada",Con_ve!$Q$6:$Q$1005,Cad_cl!AU$5))),"",IF($C406="","",SUMIFS(Con_ve!$F$6:$F$1005,Con_ve!$C$6:$C$1005,$C406,Con_ve!$I$6:$I$1005,"Fechada",Con_ve!$Q$6:$Q$1005,Cad_cl!AU$5)))</f>
        <v/>
      </c>
      <c r="AV406" s="134" t="str">
        <f>IF(ISERR(IF($C406="","",SUMIFS(Con_ve!$F$6:$F$1005,Con_ve!$C$6:$C$1005,$C406,Con_ve!$I$6:$I$1005,"Fechada",Con_ve!$Q$6:$Q$1005,Cad_cl!AV$5))),"",IF($C406="","",SUMIFS(Con_ve!$F$6:$F$1005,Con_ve!$C$6:$C$1005,$C406,Con_ve!$I$6:$I$1005,"Fechada",Con_ve!$Q$6:$Q$1005,Cad_cl!AV$5)))</f>
        <v/>
      </c>
      <c r="AW406" s="134" t="str">
        <f>IF(ISERR(IF($C406="","",SUMIFS(Con_ve!$F$6:$F$1005,Con_ve!$C$6:$C$1005,$C406,Con_ve!$I$6:$I$1005,"Fechada",Con_ve!$Q$6:$Q$1005,Cad_cl!AW$5))),"",IF($C406="","",SUMIFS(Con_ve!$F$6:$F$1005,Con_ve!$C$6:$C$1005,$C406,Con_ve!$I$6:$I$1005,"Fechada",Con_ve!$Q$6:$Q$1005,Cad_cl!AW$5)))</f>
        <v/>
      </c>
      <c r="AX406" s="134" t="str">
        <f>IF(ISERR(IF($C406="","",SUMIFS(Con_ve!$F$6:$F$1005,Con_ve!$C$6:$C$1005,$C406,Con_ve!$I$6:$I$1005,"Fechada",Con_ve!$Q$6:$Q$1005,Cad_cl!AX$5))),"",IF($C406="","",SUMIFS(Con_ve!$F$6:$F$1005,Con_ve!$C$6:$C$1005,$C406,Con_ve!$I$6:$I$1005,"Fechada",Con_ve!$Q$6:$Q$1005,Cad_cl!AX$5)))</f>
        <v/>
      </c>
      <c r="AY406" s="134" t="str">
        <f>IF(ISERR(IF($C406="","",SUMIFS(Con_ve!$F$6:$F$1005,Con_ve!$C$6:$C$1005,$C406,Con_ve!$I$6:$I$1005,"Fechada",Con_ve!$Q$6:$Q$1005,Cad_cl!AY$5))),"",IF($C406="","",SUMIFS(Con_ve!$F$6:$F$1005,Con_ve!$C$6:$C$1005,$C406,Con_ve!$I$6:$I$1005,"Fechada",Con_ve!$Q$6:$Q$1005,Cad_cl!AY$5)))</f>
        <v/>
      </c>
      <c r="AZ406" s="134" t="str">
        <f>IF(ISERR(IF($C406="","",SUMIFS(Con_ve!$F$6:$F$1005,Con_ve!$C$6:$C$1005,$C406,Con_ve!$I$6:$I$1005,"Fechada",Con_ve!$Q$6:$Q$1005,Cad_cl!AZ$5))),"",IF($C406="","",SUMIFS(Con_ve!$F$6:$F$1005,Con_ve!$C$6:$C$1005,$C406,Con_ve!$I$6:$I$1005,"Fechada",Con_ve!$Q$6:$Q$1005,Cad_cl!AZ$5)))</f>
        <v/>
      </c>
      <c r="BA406" s="134" t="str">
        <f>IF(ISERR(IF($C406="","",SUMIFS(Con_ve!$F$6:$F$1005,Con_ve!$C$6:$C$1005,$C406,Con_ve!$I$6:$I$1005,"Fechada",Con_ve!$Q$6:$Q$1005,Cad_cl!BA$5))),"",IF($C406="","",SUMIFS(Con_ve!$F$6:$F$1005,Con_ve!$C$6:$C$1005,$C406,Con_ve!$I$6:$I$1005,"Fechada",Con_ve!$Q$6:$Q$1005,Cad_cl!BA$5)))</f>
        <v/>
      </c>
      <c r="BB406" s="134">
        <f t="shared" si="18"/>
        <v>0</v>
      </c>
      <c r="BD406" s="134" t="str">
        <f>IF(ISERR(IF($C406="","",SUMIFS(Con_ve!$F$6:$F$1005,Con_ve!$C$6:$C$1005,$C406,Con_ve!$I$6:$I$1005,"Em negociação",Con_ve!$Q$6:$Q$1005,Cad_cl!BD$5))),"",IF($C406="","",SUMIFS(Con_ve!$F$6:$F$1005,Con_ve!$C$6:$C$1005,$C406,Con_ve!$I$6:$I$1005,"Em negociação",Con_ve!$Q$6:$Q$1005,Cad_cl!BD$5)))</f>
        <v/>
      </c>
      <c r="BE406" s="134" t="str">
        <f>IF(ISERR(IF($C406="","",SUMIFS(Con_ve!$F$6:$F$1005,Con_ve!$C$6:$C$1005,$C406,Con_ve!$I$6:$I$1005,"Em negociação",Con_ve!$Q$6:$Q$1005,Cad_cl!BE$5))),"",IF($C406="","",SUMIFS(Con_ve!$F$6:$F$1005,Con_ve!$C$6:$C$1005,$C406,Con_ve!$I$6:$I$1005,"Em negociação",Con_ve!$Q$6:$Q$1005,Cad_cl!BE$5)))</f>
        <v/>
      </c>
      <c r="BF406" s="134" t="str">
        <f>IF(ISERR(IF($C406="","",SUMIFS(Con_ve!$F$6:$F$1005,Con_ve!$C$6:$C$1005,$C406,Con_ve!$I$6:$I$1005,"Em negociação",Con_ve!$Q$6:$Q$1005,Cad_cl!BF$5))),"",IF($C406="","",SUMIFS(Con_ve!$F$6:$F$1005,Con_ve!$C$6:$C$1005,$C406,Con_ve!$I$6:$I$1005,"Em negociação",Con_ve!$Q$6:$Q$1005,Cad_cl!BF$5)))</f>
        <v/>
      </c>
      <c r="BG406" s="134" t="str">
        <f>IF(ISERR(IF($C406="","",SUMIFS(Con_ve!$F$6:$F$1005,Con_ve!$C$6:$C$1005,$C406,Con_ve!$I$6:$I$1005,"Em negociação",Con_ve!$Q$6:$Q$1005,Cad_cl!BG$5))),"",IF($C406="","",SUMIFS(Con_ve!$F$6:$F$1005,Con_ve!$C$6:$C$1005,$C406,Con_ve!$I$6:$I$1005,"Em negociação",Con_ve!$Q$6:$Q$1005,Cad_cl!BG$5)))</f>
        <v/>
      </c>
      <c r="BH406" s="134" t="str">
        <f>IF(ISERR(IF($C406="","",SUMIFS(Con_ve!$F$6:$F$1005,Con_ve!$C$6:$C$1005,$C406,Con_ve!$I$6:$I$1005,"Em negociação",Con_ve!$Q$6:$Q$1005,Cad_cl!BH$5))),"",IF($C406="","",SUMIFS(Con_ve!$F$6:$F$1005,Con_ve!$C$6:$C$1005,$C406,Con_ve!$I$6:$I$1005,"Em negociação",Con_ve!$Q$6:$Q$1005,Cad_cl!BH$5)))</f>
        <v/>
      </c>
      <c r="BI406" s="134" t="str">
        <f>IF(ISERR(IF($C406="","",SUMIFS(Con_ve!$F$6:$F$1005,Con_ve!$C$6:$C$1005,$C406,Con_ve!$I$6:$I$1005,"Em negociação",Con_ve!$Q$6:$Q$1005,Cad_cl!BI$5))),"",IF($C406="","",SUMIFS(Con_ve!$F$6:$F$1005,Con_ve!$C$6:$C$1005,$C406,Con_ve!$I$6:$I$1005,"Em negociação",Con_ve!$Q$6:$Q$1005,Cad_cl!BI$5)))</f>
        <v/>
      </c>
      <c r="BJ406" s="134" t="str">
        <f>IF(ISERR(IF($C406="","",SUMIFS(Con_ve!$F$6:$F$1005,Con_ve!$C$6:$C$1005,$C406,Con_ve!$I$6:$I$1005,"Em negociação",Con_ve!$Q$6:$Q$1005,Cad_cl!BJ$5))),"",IF($C406="","",SUMIFS(Con_ve!$F$6:$F$1005,Con_ve!$C$6:$C$1005,$C406,Con_ve!$I$6:$I$1005,"Em negociação",Con_ve!$Q$6:$Q$1005,Cad_cl!BJ$5)))</f>
        <v/>
      </c>
      <c r="BK406" s="134" t="str">
        <f>IF(ISERR(IF($C406="","",SUMIFS(Con_ve!$F$6:$F$1005,Con_ve!$C$6:$C$1005,$C406,Con_ve!$I$6:$I$1005,"Em negociação",Con_ve!$Q$6:$Q$1005,Cad_cl!BK$5))),"",IF($C406="","",SUMIFS(Con_ve!$F$6:$F$1005,Con_ve!$C$6:$C$1005,$C406,Con_ve!$I$6:$I$1005,"Em negociação",Con_ve!$Q$6:$Q$1005,Cad_cl!BK$5)))</f>
        <v/>
      </c>
      <c r="BL406" s="134" t="str">
        <f>IF(ISERR(IF($C406="","",SUMIFS(Con_ve!$F$6:$F$1005,Con_ve!$C$6:$C$1005,$C406,Con_ve!$I$6:$I$1005,"Em negociação",Con_ve!$Q$6:$Q$1005,Cad_cl!BL$5))),"",IF($C406="","",SUMIFS(Con_ve!$F$6:$F$1005,Con_ve!$C$6:$C$1005,$C406,Con_ve!$I$6:$I$1005,"Em negociação",Con_ve!$Q$6:$Q$1005,Cad_cl!BL$5)))</f>
        <v/>
      </c>
      <c r="BM406" s="134" t="str">
        <f>IF(ISERR(IF($C406="","",SUMIFS(Con_ve!$F$6:$F$1005,Con_ve!$C$6:$C$1005,$C406,Con_ve!$I$6:$I$1005,"Em negociação",Con_ve!$Q$6:$Q$1005,Cad_cl!BM$5))),"",IF($C406="","",SUMIFS(Con_ve!$F$6:$F$1005,Con_ve!$C$6:$C$1005,$C406,Con_ve!$I$6:$I$1005,"Em negociação",Con_ve!$Q$6:$Q$1005,Cad_cl!BM$5)))</f>
        <v/>
      </c>
      <c r="BN406" s="134" t="str">
        <f>IF(ISERR(IF($C406="","",SUMIFS(Con_ve!$F$6:$F$1005,Con_ve!$C$6:$C$1005,$C406,Con_ve!$I$6:$I$1005,"Em negociação",Con_ve!$Q$6:$Q$1005,Cad_cl!BN$5))),"",IF($C406="","",SUMIFS(Con_ve!$F$6:$F$1005,Con_ve!$C$6:$C$1005,$C406,Con_ve!$I$6:$I$1005,"Em negociação",Con_ve!$Q$6:$Q$1005,Cad_cl!BN$5)))</f>
        <v/>
      </c>
      <c r="BO406" s="134" t="str">
        <f>IF(ISERR(IF($C406="","",SUMIFS(Con_ve!$F$6:$F$1005,Con_ve!$C$6:$C$1005,$C406,Con_ve!$I$6:$I$1005,"Em negociação",Con_ve!$Q$6:$Q$1005,Cad_cl!BO$5))),"",IF($C406="","",SUMIFS(Con_ve!$F$6:$F$1005,Con_ve!$C$6:$C$1005,$C406,Con_ve!$I$6:$I$1005,"Em negociação",Con_ve!$Q$6:$Q$1005,Cad_cl!BO$5)))</f>
        <v/>
      </c>
      <c r="BP406" s="134">
        <f t="shared" si="19"/>
        <v>0</v>
      </c>
      <c r="BR406" s="125" t="str">
        <f>IF(ISERR(IF(AND($I406=Re_lo!$E$5,BR$5=VLOOKUP(Re_lo!$H$5,Re_lo!$N$5:$O$16,2,0)),AP406,"")),"",IF(AND($I406=Re_lo!$E$5,BR$5=VLOOKUP(Re_lo!$H$5,Re_lo!$N$5:$O$16,2,0)),AP406,""))</f>
        <v/>
      </c>
      <c r="BS406" s="125" t="str">
        <f>IF(ISERR(IF(AND($I406=Re_lo!$E$5,BS$5=VLOOKUP(Re_lo!$H$5,Re_lo!$N$5:$O$16,2,0)),AQ406,"")),"",IF(AND($I406=Re_lo!$E$5,BS$5=VLOOKUP(Re_lo!$H$5,Re_lo!$N$5:$O$16,2,0)),AQ406,""))</f>
        <v/>
      </c>
      <c r="BT406" s="125" t="str">
        <f>IF(ISERR(IF(AND($I406=Re_lo!$E$5,BT$5=VLOOKUP(Re_lo!$H$5,Re_lo!$N$5:$O$16,2,0)),AR406,"")),"",IF(AND($I406=Re_lo!$E$5,BT$5=VLOOKUP(Re_lo!$H$5,Re_lo!$N$5:$O$16,2,0)),AR406,""))</f>
        <v/>
      </c>
      <c r="BU406" s="125" t="str">
        <f>IF(ISERR(IF(AND($I406=Re_lo!$E$5,BU$5=VLOOKUP(Re_lo!$H$5,Re_lo!$N$5:$O$16,2,0)),AS406,"")),"",IF(AND($I406=Re_lo!$E$5,BU$5=VLOOKUP(Re_lo!$H$5,Re_lo!$N$5:$O$16,2,0)),AS406,""))</f>
        <v/>
      </c>
      <c r="BV406" s="125" t="str">
        <f>IF(ISERR(IF(AND($I406=Re_lo!$E$5,BV$5=VLOOKUP(Re_lo!$H$5,Re_lo!$N$5:$O$16,2,0)),AT406,"")),"",IF(AND($I406=Re_lo!$E$5,BV$5=VLOOKUP(Re_lo!$H$5,Re_lo!$N$5:$O$16,2,0)),AT406,""))</f>
        <v/>
      </c>
      <c r="BW406" s="125" t="str">
        <f>IF(ISERR(IF(AND($I406=Re_lo!$E$5,BW$5=VLOOKUP(Re_lo!$H$5,Re_lo!$N$5:$O$16,2,0)),AU406,"")),"",IF(AND($I406=Re_lo!$E$5,BW$5=VLOOKUP(Re_lo!$H$5,Re_lo!$N$5:$O$16,2,0)),AU406,""))</f>
        <v/>
      </c>
      <c r="BX406" s="125" t="str">
        <f>IF(ISERR(IF(AND($I406=Re_lo!$E$5,BX$5=VLOOKUP(Re_lo!$H$5,Re_lo!$N$5:$O$16,2,0)),AV406,"")),"",IF(AND($I406=Re_lo!$E$5,BX$5=VLOOKUP(Re_lo!$H$5,Re_lo!$N$5:$O$16,2,0)),AV406,""))</f>
        <v/>
      </c>
      <c r="BY406" s="125" t="str">
        <f>IF(ISERR(IF(AND($I406=Re_lo!$E$5,BY$5=VLOOKUP(Re_lo!$H$5,Re_lo!$N$5:$O$16,2,0)),AW406,"")),"",IF(AND($I406=Re_lo!$E$5,BY$5=VLOOKUP(Re_lo!$H$5,Re_lo!$N$5:$O$16,2,0)),AW406,""))</f>
        <v/>
      </c>
      <c r="BZ406" s="125" t="str">
        <f>IF(ISERR(IF(AND($I406=Re_lo!$E$5,BZ$5=VLOOKUP(Re_lo!$H$5,Re_lo!$N$5:$O$16,2,0)),AX406,"")),"",IF(AND($I406=Re_lo!$E$5,BZ$5=VLOOKUP(Re_lo!$H$5,Re_lo!$N$5:$O$16,2,0)),AX406,""))</f>
        <v/>
      </c>
      <c r="CA406" s="125" t="str">
        <f>IF(ISERR(IF(AND($I406=Re_lo!$E$5,CA$5=VLOOKUP(Re_lo!$H$5,Re_lo!$N$5:$O$16,2,0)),AY406,"")),"",IF(AND($I406=Re_lo!$E$5,CA$5=VLOOKUP(Re_lo!$H$5,Re_lo!$N$5:$O$16,2,0)),AY406,""))</f>
        <v/>
      </c>
      <c r="CB406" s="125" t="str">
        <f>IF(ISERR(IF(AND($I406=Re_lo!$E$5,CB$5=VLOOKUP(Re_lo!$H$5,Re_lo!$N$5:$O$16,2,0)),AZ406,"")),"",IF(AND($I406=Re_lo!$E$5,CB$5=VLOOKUP(Re_lo!$H$5,Re_lo!$N$5:$O$16,2,0)),AZ406,""))</f>
        <v/>
      </c>
      <c r="CC406" s="125" t="str">
        <f>IF(ISERR(IF(AND($I406=Re_lo!$E$5,CC$5=VLOOKUP(Re_lo!$H$5,Re_lo!$N$5:$O$16,2,0)),BA406,"")),"",IF(AND($I406=Re_lo!$E$5,CC$5=VLOOKUP(Re_lo!$H$5,Re_lo!$N$5:$O$16,2,0)),BA406,""))</f>
        <v/>
      </c>
      <c r="CD406" s="125" t="str">
        <f>IF(ISERR(IF(AND($I406=Re_lo!$E$5,CD$5=VLOOKUP(Re_lo!$H$5,Re_lo!$N$5:$O$16,2,0)),BB406,"")),"",IF(AND($I406=Re_lo!$E$5,CD$5=VLOOKUP(Re_lo!$H$5,Re_lo!$N$5:$O$16,2,0)),BB406,""))</f>
        <v/>
      </c>
      <c r="CF406" s="125" t="str">
        <f>IF($C406="","",COUNTIFS(Con_ve!$C$6:$C$1005,$C406,Con_ve!$Q$6:$Q$1005,Cad_cl!CF$5))</f>
        <v/>
      </c>
      <c r="CG406" s="125" t="str">
        <f>IF($C406="","",COUNTIFS(Con_ve!$C$6:$C$1005,$C406,Con_ve!$Q$6:$Q$1005,Cad_cl!CG$5))</f>
        <v/>
      </c>
      <c r="CH406" s="125" t="str">
        <f>IF($C406="","",COUNTIFS(Con_ve!$C$6:$C$1005,$C406,Con_ve!$Q$6:$Q$1005,Cad_cl!CH$5))</f>
        <v/>
      </c>
      <c r="CI406" s="125" t="str">
        <f>IF($C406="","",COUNTIFS(Con_ve!$C$6:$C$1005,$C406,Con_ve!$Q$6:$Q$1005,Cad_cl!CI$5))</f>
        <v/>
      </c>
      <c r="CJ406" s="125" t="str">
        <f>IF($C406="","",COUNTIFS(Con_ve!$C$6:$C$1005,$C406,Con_ve!$Q$6:$Q$1005,Cad_cl!CJ$5))</f>
        <v/>
      </c>
      <c r="CK406" s="125" t="str">
        <f>IF($C406="","",COUNTIFS(Con_ve!$C$6:$C$1005,$C406,Con_ve!$Q$6:$Q$1005,Cad_cl!CK$5))</f>
        <v/>
      </c>
      <c r="CL406" s="125" t="str">
        <f>IF($C406="","",COUNTIFS(Con_ve!$C$6:$C$1005,$C406,Con_ve!$Q$6:$Q$1005,Cad_cl!CL$5))</f>
        <v/>
      </c>
      <c r="CM406" s="125" t="str">
        <f>IF($C406="","",COUNTIFS(Con_ve!$C$6:$C$1005,$C406,Con_ve!$Q$6:$Q$1005,Cad_cl!CM$5))</f>
        <v/>
      </c>
      <c r="CN406" s="125" t="str">
        <f>IF($C406="","",COUNTIFS(Con_ve!$C$6:$C$1005,$C406,Con_ve!$Q$6:$Q$1005,Cad_cl!CN$5))</f>
        <v/>
      </c>
      <c r="CO406" s="125" t="str">
        <f>IF($C406="","",COUNTIFS(Con_ve!$C$6:$C$1005,$C406,Con_ve!$Q$6:$Q$1005,Cad_cl!CO$5))</f>
        <v/>
      </c>
      <c r="CP406" s="125" t="str">
        <f>IF($C406="","",COUNTIFS(Con_ve!$C$6:$C$1005,$C406,Con_ve!$Q$6:$Q$1005,Cad_cl!CP$5))</f>
        <v/>
      </c>
      <c r="CQ406" s="125" t="str">
        <f>IF($C406="","",COUNTIFS(Con_ve!$C$6:$C$1005,$C406,Con_ve!$Q$6:$Q$1005,Cad_cl!CQ$5))</f>
        <v/>
      </c>
      <c r="CR406" s="125">
        <f t="shared" si="20"/>
        <v>0</v>
      </c>
    </row>
    <row r="407" spans="3:96" ht="30" customHeight="1">
      <c r="C407" s="153"/>
      <c r="D407" s="153"/>
      <c r="E407" s="154"/>
      <c r="F407" s="153"/>
      <c r="G407" s="155"/>
      <c r="H407" s="153"/>
      <c r="I407" s="153"/>
      <c r="J407" s="132" t="s">
        <v>309</v>
      </c>
      <c r="K407" s="133" t="s">
        <v>309</v>
      </c>
      <c r="L407" s="153"/>
      <c r="M407" s="153"/>
      <c r="N407" s="153"/>
      <c r="O407" s="153"/>
      <c r="P407" s="153"/>
      <c r="Q407" s="153"/>
      <c r="AP407" s="134" t="str">
        <f>IF(ISERR(IF($C407="","",SUMIFS(Con_ve!$F$6:$F$1005,Con_ve!$C$6:$C$1005,$C407,Con_ve!$I$6:$I$1005,"Fechada",Con_ve!$Q$6:$Q$1005,Cad_cl!AP$5))),"",IF($C407="","",SUMIFS(Con_ve!$F$6:$F$1005,Con_ve!$C$6:$C$1005,$C407,Con_ve!$I$6:$I$1005,"Fechada",Con_ve!$Q$6:$Q$1005,Cad_cl!AP$5)))</f>
        <v/>
      </c>
      <c r="AQ407" s="134" t="str">
        <f>IF(ISERR(IF($C407="","",SUMIFS(Con_ve!$F$6:$F$1005,Con_ve!$C$6:$C$1005,$C407,Con_ve!$I$6:$I$1005,"Fechada",Con_ve!$Q$6:$Q$1005,Cad_cl!AQ$5))),"",IF($C407="","",SUMIFS(Con_ve!$F$6:$F$1005,Con_ve!$C$6:$C$1005,$C407,Con_ve!$I$6:$I$1005,"Fechada",Con_ve!$Q$6:$Q$1005,Cad_cl!AQ$5)))</f>
        <v/>
      </c>
      <c r="AR407" s="134" t="str">
        <f>IF(ISERR(IF($C407="","",SUMIFS(Con_ve!$F$6:$F$1005,Con_ve!$C$6:$C$1005,$C407,Con_ve!$I$6:$I$1005,"Fechada",Con_ve!$Q$6:$Q$1005,Cad_cl!AR$5))),"",IF($C407="","",SUMIFS(Con_ve!$F$6:$F$1005,Con_ve!$C$6:$C$1005,$C407,Con_ve!$I$6:$I$1005,"Fechada",Con_ve!$Q$6:$Q$1005,Cad_cl!AR$5)))</f>
        <v/>
      </c>
      <c r="AS407" s="134" t="str">
        <f>IF(ISERR(IF($C407="","",SUMIFS(Con_ve!$F$6:$F$1005,Con_ve!$C$6:$C$1005,$C407,Con_ve!$I$6:$I$1005,"Fechada",Con_ve!$Q$6:$Q$1005,Cad_cl!AS$5))),"",IF($C407="","",SUMIFS(Con_ve!$F$6:$F$1005,Con_ve!$C$6:$C$1005,$C407,Con_ve!$I$6:$I$1005,"Fechada",Con_ve!$Q$6:$Q$1005,Cad_cl!AS$5)))</f>
        <v/>
      </c>
      <c r="AT407" s="134" t="str">
        <f>IF(ISERR(IF($C407="","",SUMIFS(Con_ve!$F$6:$F$1005,Con_ve!$C$6:$C$1005,$C407,Con_ve!$I$6:$I$1005,"Fechada",Con_ve!$Q$6:$Q$1005,Cad_cl!AT$5))),"",IF($C407="","",SUMIFS(Con_ve!$F$6:$F$1005,Con_ve!$C$6:$C$1005,$C407,Con_ve!$I$6:$I$1005,"Fechada",Con_ve!$Q$6:$Q$1005,Cad_cl!AT$5)))</f>
        <v/>
      </c>
      <c r="AU407" s="134" t="str">
        <f>IF(ISERR(IF($C407="","",SUMIFS(Con_ve!$F$6:$F$1005,Con_ve!$C$6:$C$1005,$C407,Con_ve!$I$6:$I$1005,"Fechada",Con_ve!$Q$6:$Q$1005,Cad_cl!AU$5))),"",IF($C407="","",SUMIFS(Con_ve!$F$6:$F$1005,Con_ve!$C$6:$C$1005,$C407,Con_ve!$I$6:$I$1005,"Fechada",Con_ve!$Q$6:$Q$1005,Cad_cl!AU$5)))</f>
        <v/>
      </c>
      <c r="AV407" s="134" t="str">
        <f>IF(ISERR(IF($C407="","",SUMIFS(Con_ve!$F$6:$F$1005,Con_ve!$C$6:$C$1005,$C407,Con_ve!$I$6:$I$1005,"Fechada",Con_ve!$Q$6:$Q$1005,Cad_cl!AV$5))),"",IF($C407="","",SUMIFS(Con_ve!$F$6:$F$1005,Con_ve!$C$6:$C$1005,$C407,Con_ve!$I$6:$I$1005,"Fechada",Con_ve!$Q$6:$Q$1005,Cad_cl!AV$5)))</f>
        <v/>
      </c>
      <c r="AW407" s="134" t="str">
        <f>IF(ISERR(IF($C407="","",SUMIFS(Con_ve!$F$6:$F$1005,Con_ve!$C$6:$C$1005,$C407,Con_ve!$I$6:$I$1005,"Fechada",Con_ve!$Q$6:$Q$1005,Cad_cl!AW$5))),"",IF($C407="","",SUMIFS(Con_ve!$F$6:$F$1005,Con_ve!$C$6:$C$1005,$C407,Con_ve!$I$6:$I$1005,"Fechada",Con_ve!$Q$6:$Q$1005,Cad_cl!AW$5)))</f>
        <v/>
      </c>
      <c r="AX407" s="134" t="str">
        <f>IF(ISERR(IF($C407="","",SUMIFS(Con_ve!$F$6:$F$1005,Con_ve!$C$6:$C$1005,$C407,Con_ve!$I$6:$I$1005,"Fechada",Con_ve!$Q$6:$Q$1005,Cad_cl!AX$5))),"",IF($C407="","",SUMIFS(Con_ve!$F$6:$F$1005,Con_ve!$C$6:$C$1005,$C407,Con_ve!$I$6:$I$1005,"Fechada",Con_ve!$Q$6:$Q$1005,Cad_cl!AX$5)))</f>
        <v/>
      </c>
      <c r="AY407" s="134" t="str">
        <f>IF(ISERR(IF($C407="","",SUMIFS(Con_ve!$F$6:$F$1005,Con_ve!$C$6:$C$1005,$C407,Con_ve!$I$6:$I$1005,"Fechada",Con_ve!$Q$6:$Q$1005,Cad_cl!AY$5))),"",IF($C407="","",SUMIFS(Con_ve!$F$6:$F$1005,Con_ve!$C$6:$C$1005,$C407,Con_ve!$I$6:$I$1005,"Fechada",Con_ve!$Q$6:$Q$1005,Cad_cl!AY$5)))</f>
        <v/>
      </c>
      <c r="AZ407" s="134" t="str">
        <f>IF(ISERR(IF($C407="","",SUMIFS(Con_ve!$F$6:$F$1005,Con_ve!$C$6:$C$1005,$C407,Con_ve!$I$6:$I$1005,"Fechada",Con_ve!$Q$6:$Q$1005,Cad_cl!AZ$5))),"",IF($C407="","",SUMIFS(Con_ve!$F$6:$F$1005,Con_ve!$C$6:$C$1005,$C407,Con_ve!$I$6:$I$1005,"Fechada",Con_ve!$Q$6:$Q$1005,Cad_cl!AZ$5)))</f>
        <v/>
      </c>
      <c r="BA407" s="134" t="str">
        <f>IF(ISERR(IF($C407="","",SUMIFS(Con_ve!$F$6:$F$1005,Con_ve!$C$6:$C$1005,$C407,Con_ve!$I$6:$I$1005,"Fechada",Con_ve!$Q$6:$Q$1005,Cad_cl!BA$5))),"",IF($C407="","",SUMIFS(Con_ve!$F$6:$F$1005,Con_ve!$C$6:$C$1005,$C407,Con_ve!$I$6:$I$1005,"Fechada",Con_ve!$Q$6:$Q$1005,Cad_cl!BA$5)))</f>
        <v/>
      </c>
      <c r="BB407" s="134">
        <f t="shared" si="18"/>
        <v>0</v>
      </c>
      <c r="BD407" s="134" t="str">
        <f>IF(ISERR(IF($C407="","",SUMIFS(Con_ve!$F$6:$F$1005,Con_ve!$C$6:$C$1005,$C407,Con_ve!$I$6:$I$1005,"Em negociação",Con_ve!$Q$6:$Q$1005,Cad_cl!BD$5))),"",IF($C407="","",SUMIFS(Con_ve!$F$6:$F$1005,Con_ve!$C$6:$C$1005,$C407,Con_ve!$I$6:$I$1005,"Em negociação",Con_ve!$Q$6:$Q$1005,Cad_cl!BD$5)))</f>
        <v/>
      </c>
      <c r="BE407" s="134" t="str">
        <f>IF(ISERR(IF($C407="","",SUMIFS(Con_ve!$F$6:$F$1005,Con_ve!$C$6:$C$1005,$C407,Con_ve!$I$6:$I$1005,"Em negociação",Con_ve!$Q$6:$Q$1005,Cad_cl!BE$5))),"",IF($C407="","",SUMIFS(Con_ve!$F$6:$F$1005,Con_ve!$C$6:$C$1005,$C407,Con_ve!$I$6:$I$1005,"Em negociação",Con_ve!$Q$6:$Q$1005,Cad_cl!BE$5)))</f>
        <v/>
      </c>
      <c r="BF407" s="134" t="str">
        <f>IF(ISERR(IF($C407="","",SUMIFS(Con_ve!$F$6:$F$1005,Con_ve!$C$6:$C$1005,$C407,Con_ve!$I$6:$I$1005,"Em negociação",Con_ve!$Q$6:$Q$1005,Cad_cl!BF$5))),"",IF($C407="","",SUMIFS(Con_ve!$F$6:$F$1005,Con_ve!$C$6:$C$1005,$C407,Con_ve!$I$6:$I$1005,"Em negociação",Con_ve!$Q$6:$Q$1005,Cad_cl!BF$5)))</f>
        <v/>
      </c>
      <c r="BG407" s="134" t="str">
        <f>IF(ISERR(IF($C407="","",SUMIFS(Con_ve!$F$6:$F$1005,Con_ve!$C$6:$C$1005,$C407,Con_ve!$I$6:$I$1005,"Em negociação",Con_ve!$Q$6:$Q$1005,Cad_cl!BG$5))),"",IF($C407="","",SUMIFS(Con_ve!$F$6:$F$1005,Con_ve!$C$6:$C$1005,$C407,Con_ve!$I$6:$I$1005,"Em negociação",Con_ve!$Q$6:$Q$1005,Cad_cl!BG$5)))</f>
        <v/>
      </c>
      <c r="BH407" s="134" t="str">
        <f>IF(ISERR(IF($C407="","",SUMIFS(Con_ve!$F$6:$F$1005,Con_ve!$C$6:$C$1005,$C407,Con_ve!$I$6:$I$1005,"Em negociação",Con_ve!$Q$6:$Q$1005,Cad_cl!BH$5))),"",IF($C407="","",SUMIFS(Con_ve!$F$6:$F$1005,Con_ve!$C$6:$C$1005,$C407,Con_ve!$I$6:$I$1005,"Em negociação",Con_ve!$Q$6:$Q$1005,Cad_cl!BH$5)))</f>
        <v/>
      </c>
      <c r="BI407" s="134" t="str">
        <f>IF(ISERR(IF($C407="","",SUMIFS(Con_ve!$F$6:$F$1005,Con_ve!$C$6:$C$1005,$C407,Con_ve!$I$6:$I$1005,"Em negociação",Con_ve!$Q$6:$Q$1005,Cad_cl!BI$5))),"",IF($C407="","",SUMIFS(Con_ve!$F$6:$F$1005,Con_ve!$C$6:$C$1005,$C407,Con_ve!$I$6:$I$1005,"Em negociação",Con_ve!$Q$6:$Q$1005,Cad_cl!BI$5)))</f>
        <v/>
      </c>
      <c r="BJ407" s="134" t="str">
        <f>IF(ISERR(IF($C407="","",SUMIFS(Con_ve!$F$6:$F$1005,Con_ve!$C$6:$C$1005,$C407,Con_ve!$I$6:$I$1005,"Em negociação",Con_ve!$Q$6:$Q$1005,Cad_cl!BJ$5))),"",IF($C407="","",SUMIFS(Con_ve!$F$6:$F$1005,Con_ve!$C$6:$C$1005,$C407,Con_ve!$I$6:$I$1005,"Em negociação",Con_ve!$Q$6:$Q$1005,Cad_cl!BJ$5)))</f>
        <v/>
      </c>
      <c r="BK407" s="134" t="str">
        <f>IF(ISERR(IF($C407="","",SUMIFS(Con_ve!$F$6:$F$1005,Con_ve!$C$6:$C$1005,$C407,Con_ve!$I$6:$I$1005,"Em negociação",Con_ve!$Q$6:$Q$1005,Cad_cl!BK$5))),"",IF($C407="","",SUMIFS(Con_ve!$F$6:$F$1005,Con_ve!$C$6:$C$1005,$C407,Con_ve!$I$6:$I$1005,"Em negociação",Con_ve!$Q$6:$Q$1005,Cad_cl!BK$5)))</f>
        <v/>
      </c>
      <c r="BL407" s="134" t="str">
        <f>IF(ISERR(IF($C407="","",SUMIFS(Con_ve!$F$6:$F$1005,Con_ve!$C$6:$C$1005,$C407,Con_ve!$I$6:$I$1005,"Em negociação",Con_ve!$Q$6:$Q$1005,Cad_cl!BL$5))),"",IF($C407="","",SUMIFS(Con_ve!$F$6:$F$1005,Con_ve!$C$6:$C$1005,$C407,Con_ve!$I$6:$I$1005,"Em negociação",Con_ve!$Q$6:$Q$1005,Cad_cl!BL$5)))</f>
        <v/>
      </c>
      <c r="BM407" s="134" t="str">
        <f>IF(ISERR(IF($C407="","",SUMIFS(Con_ve!$F$6:$F$1005,Con_ve!$C$6:$C$1005,$C407,Con_ve!$I$6:$I$1005,"Em negociação",Con_ve!$Q$6:$Q$1005,Cad_cl!BM$5))),"",IF($C407="","",SUMIFS(Con_ve!$F$6:$F$1005,Con_ve!$C$6:$C$1005,$C407,Con_ve!$I$6:$I$1005,"Em negociação",Con_ve!$Q$6:$Q$1005,Cad_cl!BM$5)))</f>
        <v/>
      </c>
      <c r="BN407" s="134" t="str">
        <f>IF(ISERR(IF($C407="","",SUMIFS(Con_ve!$F$6:$F$1005,Con_ve!$C$6:$C$1005,$C407,Con_ve!$I$6:$I$1005,"Em negociação",Con_ve!$Q$6:$Q$1005,Cad_cl!BN$5))),"",IF($C407="","",SUMIFS(Con_ve!$F$6:$F$1005,Con_ve!$C$6:$C$1005,$C407,Con_ve!$I$6:$I$1005,"Em negociação",Con_ve!$Q$6:$Q$1005,Cad_cl!BN$5)))</f>
        <v/>
      </c>
      <c r="BO407" s="134" t="str">
        <f>IF(ISERR(IF($C407="","",SUMIFS(Con_ve!$F$6:$F$1005,Con_ve!$C$6:$C$1005,$C407,Con_ve!$I$6:$I$1005,"Em negociação",Con_ve!$Q$6:$Q$1005,Cad_cl!BO$5))),"",IF($C407="","",SUMIFS(Con_ve!$F$6:$F$1005,Con_ve!$C$6:$C$1005,$C407,Con_ve!$I$6:$I$1005,"Em negociação",Con_ve!$Q$6:$Q$1005,Cad_cl!BO$5)))</f>
        <v/>
      </c>
      <c r="BP407" s="134">
        <f t="shared" si="19"/>
        <v>0</v>
      </c>
      <c r="BR407" s="125" t="str">
        <f>IF(ISERR(IF(AND($I407=Re_lo!$E$5,BR$5=VLOOKUP(Re_lo!$H$5,Re_lo!$N$5:$O$16,2,0)),AP407,"")),"",IF(AND($I407=Re_lo!$E$5,BR$5=VLOOKUP(Re_lo!$H$5,Re_lo!$N$5:$O$16,2,0)),AP407,""))</f>
        <v/>
      </c>
      <c r="BS407" s="125" t="str">
        <f>IF(ISERR(IF(AND($I407=Re_lo!$E$5,BS$5=VLOOKUP(Re_lo!$H$5,Re_lo!$N$5:$O$16,2,0)),AQ407,"")),"",IF(AND($I407=Re_lo!$E$5,BS$5=VLOOKUP(Re_lo!$H$5,Re_lo!$N$5:$O$16,2,0)),AQ407,""))</f>
        <v/>
      </c>
      <c r="BT407" s="125" t="str">
        <f>IF(ISERR(IF(AND($I407=Re_lo!$E$5,BT$5=VLOOKUP(Re_lo!$H$5,Re_lo!$N$5:$O$16,2,0)),AR407,"")),"",IF(AND($I407=Re_lo!$E$5,BT$5=VLOOKUP(Re_lo!$H$5,Re_lo!$N$5:$O$16,2,0)),AR407,""))</f>
        <v/>
      </c>
      <c r="BU407" s="125" t="str">
        <f>IF(ISERR(IF(AND($I407=Re_lo!$E$5,BU$5=VLOOKUP(Re_lo!$H$5,Re_lo!$N$5:$O$16,2,0)),AS407,"")),"",IF(AND($I407=Re_lo!$E$5,BU$5=VLOOKUP(Re_lo!$H$5,Re_lo!$N$5:$O$16,2,0)),AS407,""))</f>
        <v/>
      </c>
      <c r="BV407" s="125" t="str">
        <f>IF(ISERR(IF(AND($I407=Re_lo!$E$5,BV$5=VLOOKUP(Re_lo!$H$5,Re_lo!$N$5:$O$16,2,0)),AT407,"")),"",IF(AND($I407=Re_lo!$E$5,BV$5=VLOOKUP(Re_lo!$H$5,Re_lo!$N$5:$O$16,2,0)),AT407,""))</f>
        <v/>
      </c>
      <c r="BW407" s="125" t="str">
        <f>IF(ISERR(IF(AND($I407=Re_lo!$E$5,BW$5=VLOOKUP(Re_lo!$H$5,Re_lo!$N$5:$O$16,2,0)),AU407,"")),"",IF(AND($I407=Re_lo!$E$5,BW$5=VLOOKUP(Re_lo!$H$5,Re_lo!$N$5:$O$16,2,0)),AU407,""))</f>
        <v/>
      </c>
      <c r="BX407" s="125" t="str">
        <f>IF(ISERR(IF(AND($I407=Re_lo!$E$5,BX$5=VLOOKUP(Re_lo!$H$5,Re_lo!$N$5:$O$16,2,0)),AV407,"")),"",IF(AND($I407=Re_lo!$E$5,BX$5=VLOOKUP(Re_lo!$H$5,Re_lo!$N$5:$O$16,2,0)),AV407,""))</f>
        <v/>
      </c>
      <c r="BY407" s="125" t="str">
        <f>IF(ISERR(IF(AND($I407=Re_lo!$E$5,BY$5=VLOOKUP(Re_lo!$H$5,Re_lo!$N$5:$O$16,2,0)),AW407,"")),"",IF(AND($I407=Re_lo!$E$5,BY$5=VLOOKUP(Re_lo!$H$5,Re_lo!$N$5:$O$16,2,0)),AW407,""))</f>
        <v/>
      </c>
      <c r="BZ407" s="125" t="str">
        <f>IF(ISERR(IF(AND($I407=Re_lo!$E$5,BZ$5=VLOOKUP(Re_lo!$H$5,Re_lo!$N$5:$O$16,2,0)),AX407,"")),"",IF(AND($I407=Re_lo!$E$5,BZ$5=VLOOKUP(Re_lo!$H$5,Re_lo!$N$5:$O$16,2,0)),AX407,""))</f>
        <v/>
      </c>
      <c r="CA407" s="125" t="str">
        <f>IF(ISERR(IF(AND($I407=Re_lo!$E$5,CA$5=VLOOKUP(Re_lo!$H$5,Re_lo!$N$5:$O$16,2,0)),AY407,"")),"",IF(AND($I407=Re_lo!$E$5,CA$5=VLOOKUP(Re_lo!$H$5,Re_lo!$N$5:$O$16,2,0)),AY407,""))</f>
        <v/>
      </c>
      <c r="CB407" s="125" t="str">
        <f>IF(ISERR(IF(AND($I407=Re_lo!$E$5,CB$5=VLOOKUP(Re_lo!$H$5,Re_lo!$N$5:$O$16,2,0)),AZ407,"")),"",IF(AND($I407=Re_lo!$E$5,CB$5=VLOOKUP(Re_lo!$H$5,Re_lo!$N$5:$O$16,2,0)),AZ407,""))</f>
        <v/>
      </c>
      <c r="CC407" s="125" t="str">
        <f>IF(ISERR(IF(AND($I407=Re_lo!$E$5,CC$5=VLOOKUP(Re_lo!$H$5,Re_lo!$N$5:$O$16,2,0)),BA407,"")),"",IF(AND($I407=Re_lo!$E$5,CC$5=VLOOKUP(Re_lo!$H$5,Re_lo!$N$5:$O$16,2,0)),BA407,""))</f>
        <v/>
      </c>
      <c r="CD407" s="125" t="str">
        <f>IF(ISERR(IF(AND($I407=Re_lo!$E$5,CD$5=VLOOKUP(Re_lo!$H$5,Re_lo!$N$5:$O$16,2,0)),BB407,"")),"",IF(AND($I407=Re_lo!$E$5,CD$5=VLOOKUP(Re_lo!$H$5,Re_lo!$N$5:$O$16,2,0)),BB407,""))</f>
        <v/>
      </c>
      <c r="CF407" s="125" t="str">
        <f>IF($C407="","",COUNTIFS(Con_ve!$C$6:$C$1005,$C407,Con_ve!$Q$6:$Q$1005,Cad_cl!CF$5))</f>
        <v/>
      </c>
      <c r="CG407" s="125" t="str">
        <f>IF($C407="","",COUNTIFS(Con_ve!$C$6:$C$1005,$C407,Con_ve!$Q$6:$Q$1005,Cad_cl!CG$5))</f>
        <v/>
      </c>
      <c r="CH407" s="125" t="str">
        <f>IF($C407="","",COUNTIFS(Con_ve!$C$6:$C$1005,$C407,Con_ve!$Q$6:$Q$1005,Cad_cl!CH$5))</f>
        <v/>
      </c>
      <c r="CI407" s="125" t="str">
        <f>IF($C407="","",COUNTIFS(Con_ve!$C$6:$C$1005,$C407,Con_ve!$Q$6:$Q$1005,Cad_cl!CI$5))</f>
        <v/>
      </c>
      <c r="CJ407" s="125" t="str">
        <f>IF($C407="","",COUNTIFS(Con_ve!$C$6:$C$1005,$C407,Con_ve!$Q$6:$Q$1005,Cad_cl!CJ$5))</f>
        <v/>
      </c>
      <c r="CK407" s="125" t="str">
        <f>IF($C407="","",COUNTIFS(Con_ve!$C$6:$C$1005,$C407,Con_ve!$Q$6:$Q$1005,Cad_cl!CK$5))</f>
        <v/>
      </c>
      <c r="CL407" s="125" t="str">
        <f>IF($C407="","",COUNTIFS(Con_ve!$C$6:$C$1005,$C407,Con_ve!$Q$6:$Q$1005,Cad_cl!CL$5))</f>
        <v/>
      </c>
      <c r="CM407" s="125" t="str">
        <f>IF($C407="","",COUNTIFS(Con_ve!$C$6:$C$1005,$C407,Con_ve!$Q$6:$Q$1005,Cad_cl!CM$5))</f>
        <v/>
      </c>
      <c r="CN407" s="125" t="str">
        <f>IF($C407="","",COUNTIFS(Con_ve!$C$6:$C$1005,$C407,Con_ve!$Q$6:$Q$1005,Cad_cl!CN$5))</f>
        <v/>
      </c>
      <c r="CO407" s="125" t="str">
        <f>IF($C407="","",COUNTIFS(Con_ve!$C$6:$C$1005,$C407,Con_ve!$Q$6:$Q$1005,Cad_cl!CO$5))</f>
        <v/>
      </c>
      <c r="CP407" s="125" t="str">
        <f>IF($C407="","",COUNTIFS(Con_ve!$C$6:$C$1005,$C407,Con_ve!$Q$6:$Q$1005,Cad_cl!CP$5))</f>
        <v/>
      </c>
      <c r="CQ407" s="125" t="str">
        <f>IF($C407="","",COUNTIFS(Con_ve!$C$6:$C$1005,$C407,Con_ve!$Q$6:$Q$1005,Cad_cl!CQ$5))</f>
        <v/>
      </c>
      <c r="CR407" s="125">
        <f t="shared" si="20"/>
        <v>0</v>
      </c>
    </row>
    <row r="408" spans="3:96" ht="30" customHeight="1">
      <c r="C408" s="153"/>
      <c r="D408" s="153"/>
      <c r="E408" s="154"/>
      <c r="F408" s="153"/>
      <c r="G408" s="155"/>
      <c r="H408" s="153"/>
      <c r="I408" s="153"/>
      <c r="J408" s="132" t="s">
        <v>309</v>
      </c>
      <c r="K408" s="133" t="s">
        <v>309</v>
      </c>
      <c r="L408" s="153"/>
      <c r="M408" s="153"/>
      <c r="N408" s="153"/>
      <c r="O408" s="153"/>
      <c r="P408" s="153"/>
      <c r="Q408" s="153"/>
      <c r="AP408" s="134" t="str">
        <f>IF(ISERR(IF($C408="","",SUMIFS(Con_ve!$F$6:$F$1005,Con_ve!$C$6:$C$1005,$C408,Con_ve!$I$6:$I$1005,"Fechada",Con_ve!$Q$6:$Q$1005,Cad_cl!AP$5))),"",IF($C408="","",SUMIFS(Con_ve!$F$6:$F$1005,Con_ve!$C$6:$C$1005,$C408,Con_ve!$I$6:$I$1005,"Fechada",Con_ve!$Q$6:$Q$1005,Cad_cl!AP$5)))</f>
        <v/>
      </c>
      <c r="AQ408" s="134" t="str">
        <f>IF(ISERR(IF($C408="","",SUMIFS(Con_ve!$F$6:$F$1005,Con_ve!$C$6:$C$1005,$C408,Con_ve!$I$6:$I$1005,"Fechada",Con_ve!$Q$6:$Q$1005,Cad_cl!AQ$5))),"",IF($C408="","",SUMIFS(Con_ve!$F$6:$F$1005,Con_ve!$C$6:$C$1005,$C408,Con_ve!$I$6:$I$1005,"Fechada",Con_ve!$Q$6:$Q$1005,Cad_cl!AQ$5)))</f>
        <v/>
      </c>
      <c r="AR408" s="134" t="str">
        <f>IF(ISERR(IF($C408="","",SUMIFS(Con_ve!$F$6:$F$1005,Con_ve!$C$6:$C$1005,$C408,Con_ve!$I$6:$I$1005,"Fechada",Con_ve!$Q$6:$Q$1005,Cad_cl!AR$5))),"",IF($C408="","",SUMIFS(Con_ve!$F$6:$F$1005,Con_ve!$C$6:$C$1005,$C408,Con_ve!$I$6:$I$1005,"Fechada",Con_ve!$Q$6:$Q$1005,Cad_cl!AR$5)))</f>
        <v/>
      </c>
      <c r="AS408" s="134" t="str">
        <f>IF(ISERR(IF($C408="","",SUMIFS(Con_ve!$F$6:$F$1005,Con_ve!$C$6:$C$1005,$C408,Con_ve!$I$6:$I$1005,"Fechada",Con_ve!$Q$6:$Q$1005,Cad_cl!AS$5))),"",IF($C408="","",SUMIFS(Con_ve!$F$6:$F$1005,Con_ve!$C$6:$C$1005,$C408,Con_ve!$I$6:$I$1005,"Fechada",Con_ve!$Q$6:$Q$1005,Cad_cl!AS$5)))</f>
        <v/>
      </c>
      <c r="AT408" s="134" t="str">
        <f>IF(ISERR(IF($C408="","",SUMIFS(Con_ve!$F$6:$F$1005,Con_ve!$C$6:$C$1005,$C408,Con_ve!$I$6:$I$1005,"Fechada",Con_ve!$Q$6:$Q$1005,Cad_cl!AT$5))),"",IF($C408="","",SUMIFS(Con_ve!$F$6:$F$1005,Con_ve!$C$6:$C$1005,$C408,Con_ve!$I$6:$I$1005,"Fechada",Con_ve!$Q$6:$Q$1005,Cad_cl!AT$5)))</f>
        <v/>
      </c>
      <c r="AU408" s="134" t="str">
        <f>IF(ISERR(IF($C408="","",SUMIFS(Con_ve!$F$6:$F$1005,Con_ve!$C$6:$C$1005,$C408,Con_ve!$I$6:$I$1005,"Fechada",Con_ve!$Q$6:$Q$1005,Cad_cl!AU$5))),"",IF($C408="","",SUMIFS(Con_ve!$F$6:$F$1005,Con_ve!$C$6:$C$1005,$C408,Con_ve!$I$6:$I$1005,"Fechada",Con_ve!$Q$6:$Q$1005,Cad_cl!AU$5)))</f>
        <v/>
      </c>
      <c r="AV408" s="134" t="str">
        <f>IF(ISERR(IF($C408="","",SUMIFS(Con_ve!$F$6:$F$1005,Con_ve!$C$6:$C$1005,$C408,Con_ve!$I$6:$I$1005,"Fechada",Con_ve!$Q$6:$Q$1005,Cad_cl!AV$5))),"",IF($C408="","",SUMIFS(Con_ve!$F$6:$F$1005,Con_ve!$C$6:$C$1005,$C408,Con_ve!$I$6:$I$1005,"Fechada",Con_ve!$Q$6:$Q$1005,Cad_cl!AV$5)))</f>
        <v/>
      </c>
      <c r="AW408" s="134" t="str">
        <f>IF(ISERR(IF($C408="","",SUMIFS(Con_ve!$F$6:$F$1005,Con_ve!$C$6:$C$1005,$C408,Con_ve!$I$6:$I$1005,"Fechada",Con_ve!$Q$6:$Q$1005,Cad_cl!AW$5))),"",IF($C408="","",SUMIFS(Con_ve!$F$6:$F$1005,Con_ve!$C$6:$C$1005,$C408,Con_ve!$I$6:$I$1005,"Fechada",Con_ve!$Q$6:$Q$1005,Cad_cl!AW$5)))</f>
        <v/>
      </c>
      <c r="AX408" s="134" t="str">
        <f>IF(ISERR(IF($C408="","",SUMIFS(Con_ve!$F$6:$F$1005,Con_ve!$C$6:$C$1005,$C408,Con_ve!$I$6:$I$1005,"Fechada",Con_ve!$Q$6:$Q$1005,Cad_cl!AX$5))),"",IF($C408="","",SUMIFS(Con_ve!$F$6:$F$1005,Con_ve!$C$6:$C$1005,$C408,Con_ve!$I$6:$I$1005,"Fechada",Con_ve!$Q$6:$Q$1005,Cad_cl!AX$5)))</f>
        <v/>
      </c>
      <c r="AY408" s="134" t="str">
        <f>IF(ISERR(IF($C408="","",SUMIFS(Con_ve!$F$6:$F$1005,Con_ve!$C$6:$C$1005,$C408,Con_ve!$I$6:$I$1005,"Fechada",Con_ve!$Q$6:$Q$1005,Cad_cl!AY$5))),"",IF($C408="","",SUMIFS(Con_ve!$F$6:$F$1005,Con_ve!$C$6:$C$1005,$C408,Con_ve!$I$6:$I$1005,"Fechada",Con_ve!$Q$6:$Q$1005,Cad_cl!AY$5)))</f>
        <v/>
      </c>
      <c r="AZ408" s="134" t="str">
        <f>IF(ISERR(IF($C408="","",SUMIFS(Con_ve!$F$6:$F$1005,Con_ve!$C$6:$C$1005,$C408,Con_ve!$I$6:$I$1005,"Fechada",Con_ve!$Q$6:$Q$1005,Cad_cl!AZ$5))),"",IF($C408="","",SUMIFS(Con_ve!$F$6:$F$1005,Con_ve!$C$6:$C$1005,$C408,Con_ve!$I$6:$I$1005,"Fechada",Con_ve!$Q$6:$Q$1005,Cad_cl!AZ$5)))</f>
        <v/>
      </c>
      <c r="BA408" s="134" t="str">
        <f>IF(ISERR(IF($C408="","",SUMIFS(Con_ve!$F$6:$F$1005,Con_ve!$C$6:$C$1005,$C408,Con_ve!$I$6:$I$1005,"Fechada",Con_ve!$Q$6:$Q$1005,Cad_cl!BA$5))),"",IF($C408="","",SUMIFS(Con_ve!$F$6:$F$1005,Con_ve!$C$6:$C$1005,$C408,Con_ve!$I$6:$I$1005,"Fechada",Con_ve!$Q$6:$Q$1005,Cad_cl!BA$5)))</f>
        <v/>
      </c>
      <c r="BB408" s="134">
        <f t="shared" si="18"/>
        <v>0</v>
      </c>
      <c r="BD408" s="134" t="str">
        <f>IF(ISERR(IF($C408="","",SUMIFS(Con_ve!$F$6:$F$1005,Con_ve!$C$6:$C$1005,$C408,Con_ve!$I$6:$I$1005,"Em negociação",Con_ve!$Q$6:$Q$1005,Cad_cl!BD$5))),"",IF($C408="","",SUMIFS(Con_ve!$F$6:$F$1005,Con_ve!$C$6:$C$1005,$C408,Con_ve!$I$6:$I$1005,"Em negociação",Con_ve!$Q$6:$Q$1005,Cad_cl!BD$5)))</f>
        <v/>
      </c>
      <c r="BE408" s="134" t="str">
        <f>IF(ISERR(IF($C408="","",SUMIFS(Con_ve!$F$6:$F$1005,Con_ve!$C$6:$C$1005,$C408,Con_ve!$I$6:$I$1005,"Em negociação",Con_ve!$Q$6:$Q$1005,Cad_cl!BE$5))),"",IF($C408="","",SUMIFS(Con_ve!$F$6:$F$1005,Con_ve!$C$6:$C$1005,$C408,Con_ve!$I$6:$I$1005,"Em negociação",Con_ve!$Q$6:$Q$1005,Cad_cl!BE$5)))</f>
        <v/>
      </c>
      <c r="BF408" s="134" t="str">
        <f>IF(ISERR(IF($C408="","",SUMIFS(Con_ve!$F$6:$F$1005,Con_ve!$C$6:$C$1005,$C408,Con_ve!$I$6:$I$1005,"Em negociação",Con_ve!$Q$6:$Q$1005,Cad_cl!BF$5))),"",IF($C408="","",SUMIFS(Con_ve!$F$6:$F$1005,Con_ve!$C$6:$C$1005,$C408,Con_ve!$I$6:$I$1005,"Em negociação",Con_ve!$Q$6:$Q$1005,Cad_cl!BF$5)))</f>
        <v/>
      </c>
      <c r="BG408" s="134" t="str">
        <f>IF(ISERR(IF($C408="","",SUMIFS(Con_ve!$F$6:$F$1005,Con_ve!$C$6:$C$1005,$C408,Con_ve!$I$6:$I$1005,"Em negociação",Con_ve!$Q$6:$Q$1005,Cad_cl!BG$5))),"",IF($C408="","",SUMIFS(Con_ve!$F$6:$F$1005,Con_ve!$C$6:$C$1005,$C408,Con_ve!$I$6:$I$1005,"Em negociação",Con_ve!$Q$6:$Q$1005,Cad_cl!BG$5)))</f>
        <v/>
      </c>
      <c r="BH408" s="134" t="str">
        <f>IF(ISERR(IF($C408="","",SUMIFS(Con_ve!$F$6:$F$1005,Con_ve!$C$6:$C$1005,$C408,Con_ve!$I$6:$I$1005,"Em negociação",Con_ve!$Q$6:$Q$1005,Cad_cl!BH$5))),"",IF($C408="","",SUMIFS(Con_ve!$F$6:$F$1005,Con_ve!$C$6:$C$1005,$C408,Con_ve!$I$6:$I$1005,"Em negociação",Con_ve!$Q$6:$Q$1005,Cad_cl!BH$5)))</f>
        <v/>
      </c>
      <c r="BI408" s="134" t="str">
        <f>IF(ISERR(IF($C408="","",SUMIFS(Con_ve!$F$6:$F$1005,Con_ve!$C$6:$C$1005,$C408,Con_ve!$I$6:$I$1005,"Em negociação",Con_ve!$Q$6:$Q$1005,Cad_cl!BI$5))),"",IF($C408="","",SUMIFS(Con_ve!$F$6:$F$1005,Con_ve!$C$6:$C$1005,$C408,Con_ve!$I$6:$I$1005,"Em negociação",Con_ve!$Q$6:$Q$1005,Cad_cl!BI$5)))</f>
        <v/>
      </c>
      <c r="BJ408" s="134" t="str">
        <f>IF(ISERR(IF($C408="","",SUMIFS(Con_ve!$F$6:$F$1005,Con_ve!$C$6:$C$1005,$C408,Con_ve!$I$6:$I$1005,"Em negociação",Con_ve!$Q$6:$Q$1005,Cad_cl!BJ$5))),"",IF($C408="","",SUMIFS(Con_ve!$F$6:$F$1005,Con_ve!$C$6:$C$1005,$C408,Con_ve!$I$6:$I$1005,"Em negociação",Con_ve!$Q$6:$Q$1005,Cad_cl!BJ$5)))</f>
        <v/>
      </c>
      <c r="BK408" s="134" t="str">
        <f>IF(ISERR(IF($C408="","",SUMIFS(Con_ve!$F$6:$F$1005,Con_ve!$C$6:$C$1005,$C408,Con_ve!$I$6:$I$1005,"Em negociação",Con_ve!$Q$6:$Q$1005,Cad_cl!BK$5))),"",IF($C408="","",SUMIFS(Con_ve!$F$6:$F$1005,Con_ve!$C$6:$C$1005,$C408,Con_ve!$I$6:$I$1005,"Em negociação",Con_ve!$Q$6:$Q$1005,Cad_cl!BK$5)))</f>
        <v/>
      </c>
      <c r="BL408" s="134" t="str">
        <f>IF(ISERR(IF($C408="","",SUMIFS(Con_ve!$F$6:$F$1005,Con_ve!$C$6:$C$1005,$C408,Con_ve!$I$6:$I$1005,"Em negociação",Con_ve!$Q$6:$Q$1005,Cad_cl!BL$5))),"",IF($C408="","",SUMIFS(Con_ve!$F$6:$F$1005,Con_ve!$C$6:$C$1005,$C408,Con_ve!$I$6:$I$1005,"Em negociação",Con_ve!$Q$6:$Q$1005,Cad_cl!BL$5)))</f>
        <v/>
      </c>
      <c r="BM408" s="134" t="str">
        <f>IF(ISERR(IF($C408="","",SUMIFS(Con_ve!$F$6:$F$1005,Con_ve!$C$6:$C$1005,$C408,Con_ve!$I$6:$I$1005,"Em negociação",Con_ve!$Q$6:$Q$1005,Cad_cl!BM$5))),"",IF($C408="","",SUMIFS(Con_ve!$F$6:$F$1005,Con_ve!$C$6:$C$1005,$C408,Con_ve!$I$6:$I$1005,"Em negociação",Con_ve!$Q$6:$Q$1005,Cad_cl!BM$5)))</f>
        <v/>
      </c>
      <c r="BN408" s="134" t="str">
        <f>IF(ISERR(IF($C408="","",SUMIFS(Con_ve!$F$6:$F$1005,Con_ve!$C$6:$C$1005,$C408,Con_ve!$I$6:$I$1005,"Em negociação",Con_ve!$Q$6:$Q$1005,Cad_cl!BN$5))),"",IF($C408="","",SUMIFS(Con_ve!$F$6:$F$1005,Con_ve!$C$6:$C$1005,$C408,Con_ve!$I$6:$I$1005,"Em negociação",Con_ve!$Q$6:$Q$1005,Cad_cl!BN$5)))</f>
        <v/>
      </c>
      <c r="BO408" s="134" t="str">
        <f>IF(ISERR(IF($C408="","",SUMIFS(Con_ve!$F$6:$F$1005,Con_ve!$C$6:$C$1005,$C408,Con_ve!$I$6:$I$1005,"Em negociação",Con_ve!$Q$6:$Q$1005,Cad_cl!BO$5))),"",IF($C408="","",SUMIFS(Con_ve!$F$6:$F$1005,Con_ve!$C$6:$C$1005,$C408,Con_ve!$I$6:$I$1005,"Em negociação",Con_ve!$Q$6:$Q$1005,Cad_cl!BO$5)))</f>
        <v/>
      </c>
      <c r="BP408" s="134">
        <f t="shared" si="19"/>
        <v>0</v>
      </c>
      <c r="BR408" s="125" t="str">
        <f>IF(ISERR(IF(AND($I408=Re_lo!$E$5,BR$5=VLOOKUP(Re_lo!$H$5,Re_lo!$N$5:$O$16,2,0)),AP408,"")),"",IF(AND($I408=Re_lo!$E$5,BR$5=VLOOKUP(Re_lo!$H$5,Re_lo!$N$5:$O$16,2,0)),AP408,""))</f>
        <v/>
      </c>
      <c r="BS408" s="125" t="str">
        <f>IF(ISERR(IF(AND($I408=Re_lo!$E$5,BS$5=VLOOKUP(Re_lo!$H$5,Re_lo!$N$5:$O$16,2,0)),AQ408,"")),"",IF(AND($I408=Re_lo!$E$5,BS$5=VLOOKUP(Re_lo!$H$5,Re_lo!$N$5:$O$16,2,0)),AQ408,""))</f>
        <v/>
      </c>
      <c r="BT408" s="125" t="str">
        <f>IF(ISERR(IF(AND($I408=Re_lo!$E$5,BT$5=VLOOKUP(Re_lo!$H$5,Re_lo!$N$5:$O$16,2,0)),AR408,"")),"",IF(AND($I408=Re_lo!$E$5,BT$5=VLOOKUP(Re_lo!$H$5,Re_lo!$N$5:$O$16,2,0)),AR408,""))</f>
        <v/>
      </c>
      <c r="BU408" s="125" t="str">
        <f>IF(ISERR(IF(AND($I408=Re_lo!$E$5,BU$5=VLOOKUP(Re_lo!$H$5,Re_lo!$N$5:$O$16,2,0)),AS408,"")),"",IF(AND($I408=Re_lo!$E$5,BU$5=VLOOKUP(Re_lo!$H$5,Re_lo!$N$5:$O$16,2,0)),AS408,""))</f>
        <v/>
      </c>
      <c r="BV408" s="125" t="str">
        <f>IF(ISERR(IF(AND($I408=Re_lo!$E$5,BV$5=VLOOKUP(Re_lo!$H$5,Re_lo!$N$5:$O$16,2,0)),AT408,"")),"",IF(AND($I408=Re_lo!$E$5,BV$5=VLOOKUP(Re_lo!$H$5,Re_lo!$N$5:$O$16,2,0)),AT408,""))</f>
        <v/>
      </c>
      <c r="BW408" s="125" t="str">
        <f>IF(ISERR(IF(AND($I408=Re_lo!$E$5,BW$5=VLOOKUP(Re_lo!$H$5,Re_lo!$N$5:$O$16,2,0)),AU408,"")),"",IF(AND($I408=Re_lo!$E$5,BW$5=VLOOKUP(Re_lo!$H$5,Re_lo!$N$5:$O$16,2,0)),AU408,""))</f>
        <v/>
      </c>
      <c r="BX408" s="125" t="str">
        <f>IF(ISERR(IF(AND($I408=Re_lo!$E$5,BX$5=VLOOKUP(Re_lo!$H$5,Re_lo!$N$5:$O$16,2,0)),AV408,"")),"",IF(AND($I408=Re_lo!$E$5,BX$5=VLOOKUP(Re_lo!$H$5,Re_lo!$N$5:$O$16,2,0)),AV408,""))</f>
        <v/>
      </c>
      <c r="BY408" s="125" t="str">
        <f>IF(ISERR(IF(AND($I408=Re_lo!$E$5,BY$5=VLOOKUP(Re_lo!$H$5,Re_lo!$N$5:$O$16,2,0)),AW408,"")),"",IF(AND($I408=Re_lo!$E$5,BY$5=VLOOKUP(Re_lo!$H$5,Re_lo!$N$5:$O$16,2,0)),AW408,""))</f>
        <v/>
      </c>
      <c r="BZ408" s="125" t="str">
        <f>IF(ISERR(IF(AND($I408=Re_lo!$E$5,BZ$5=VLOOKUP(Re_lo!$H$5,Re_lo!$N$5:$O$16,2,0)),AX408,"")),"",IF(AND($I408=Re_lo!$E$5,BZ$5=VLOOKUP(Re_lo!$H$5,Re_lo!$N$5:$O$16,2,0)),AX408,""))</f>
        <v/>
      </c>
      <c r="CA408" s="125" t="str">
        <f>IF(ISERR(IF(AND($I408=Re_lo!$E$5,CA$5=VLOOKUP(Re_lo!$H$5,Re_lo!$N$5:$O$16,2,0)),AY408,"")),"",IF(AND($I408=Re_lo!$E$5,CA$5=VLOOKUP(Re_lo!$H$5,Re_lo!$N$5:$O$16,2,0)),AY408,""))</f>
        <v/>
      </c>
      <c r="CB408" s="125" t="str">
        <f>IF(ISERR(IF(AND($I408=Re_lo!$E$5,CB$5=VLOOKUP(Re_lo!$H$5,Re_lo!$N$5:$O$16,2,0)),AZ408,"")),"",IF(AND($I408=Re_lo!$E$5,CB$5=VLOOKUP(Re_lo!$H$5,Re_lo!$N$5:$O$16,2,0)),AZ408,""))</f>
        <v/>
      </c>
      <c r="CC408" s="125" t="str">
        <f>IF(ISERR(IF(AND($I408=Re_lo!$E$5,CC$5=VLOOKUP(Re_lo!$H$5,Re_lo!$N$5:$O$16,2,0)),BA408,"")),"",IF(AND($I408=Re_lo!$E$5,CC$5=VLOOKUP(Re_lo!$H$5,Re_lo!$N$5:$O$16,2,0)),BA408,""))</f>
        <v/>
      </c>
      <c r="CD408" s="125" t="str">
        <f>IF(ISERR(IF(AND($I408=Re_lo!$E$5,CD$5=VLOOKUP(Re_lo!$H$5,Re_lo!$N$5:$O$16,2,0)),BB408,"")),"",IF(AND($I408=Re_lo!$E$5,CD$5=VLOOKUP(Re_lo!$H$5,Re_lo!$N$5:$O$16,2,0)),BB408,""))</f>
        <v/>
      </c>
      <c r="CF408" s="125" t="str">
        <f>IF($C408="","",COUNTIFS(Con_ve!$C$6:$C$1005,$C408,Con_ve!$Q$6:$Q$1005,Cad_cl!CF$5))</f>
        <v/>
      </c>
      <c r="CG408" s="125" t="str">
        <f>IF($C408="","",COUNTIFS(Con_ve!$C$6:$C$1005,$C408,Con_ve!$Q$6:$Q$1005,Cad_cl!CG$5))</f>
        <v/>
      </c>
      <c r="CH408" s="125" t="str">
        <f>IF($C408="","",COUNTIFS(Con_ve!$C$6:$C$1005,$C408,Con_ve!$Q$6:$Q$1005,Cad_cl!CH$5))</f>
        <v/>
      </c>
      <c r="CI408" s="125" t="str">
        <f>IF($C408="","",COUNTIFS(Con_ve!$C$6:$C$1005,$C408,Con_ve!$Q$6:$Q$1005,Cad_cl!CI$5))</f>
        <v/>
      </c>
      <c r="CJ408" s="125" t="str">
        <f>IF($C408="","",COUNTIFS(Con_ve!$C$6:$C$1005,$C408,Con_ve!$Q$6:$Q$1005,Cad_cl!CJ$5))</f>
        <v/>
      </c>
      <c r="CK408" s="125" t="str">
        <f>IF($C408="","",COUNTIFS(Con_ve!$C$6:$C$1005,$C408,Con_ve!$Q$6:$Q$1005,Cad_cl!CK$5))</f>
        <v/>
      </c>
      <c r="CL408" s="125" t="str">
        <f>IF($C408="","",COUNTIFS(Con_ve!$C$6:$C$1005,$C408,Con_ve!$Q$6:$Q$1005,Cad_cl!CL$5))</f>
        <v/>
      </c>
      <c r="CM408" s="125" t="str">
        <f>IF($C408="","",COUNTIFS(Con_ve!$C$6:$C$1005,$C408,Con_ve!$Q$6:$Q$1005,Cad_cl!CM$5))</f>
        <v/>
      </c>
      <c r="CN408" s="125" t="str">
        <f>IF($C408="","",COUNTIFS(Con_ve!$C$6:$C$1005,$C408,Con_ve!$Q$6:$Q$1005,Cad_cl!CN$5))</f>
        <v/>
      </c>
      <c r="CO408" s="125" t="str">
        <f>IF($C408="","",COUNTIFS(Con_ve!$C$6:$C$1005,$C408,Con_ve!$Q$6:$Q$1005,Cad_cl!CO$5))</f>
        <v/>
      </c>
      <c r="CP408" s="125" t="str">
        <f>IF($C408="","",COUNTIFS(Con_ve!$C$6:$C$1005,$C408,Con_ve!$Q$6:$Q$1005,Cad_cl!CP$5))</f>
        <v/>
      </c>
      <c r="CQ408" s="125" t="str">
        <f>IF($C408="","",COUNTIFS(Con_ve!$C$6:$C$1005,$C408,Con_ve!$Q$6:$Q$1005,Cad_cl!CQ$5))</f>
        <v/>
      </c>
      <c r="CR408" s="125">
        <f t="shared" si="20"/>
        <v>0</v>
      </c>
    </row>
    <row r="409" spans="3:96" ht="30" customHeight="1">
      <c r="C409" s="153"/>
      <c r="D409" s="153"/>
      <c r="E409" s="154"/>
      <c r="F409" s="153"/>
      <c r="G409" s="155"/>
      <c r="H409" s="153"/>
      <c r="I409" s="153"/>
      <c r="J409" s="132" t="s">
        <v>309</v>
      </c>
      <c r="K409" s="133" t="s">
        <v>309</v>
      </c>
      <c r="L409" s="153"/>
      <c r="M409" s="153"/>
      <c r="N409" s="153"/>
      <c r="O409" s="153"/>
      <c r="P409" s="153"/>
      <c r="Q409" s="153"/>
      <c r="AP409" s="134" t="str">
        <f>IF(ISERR(IF($C409="","",SUMIFS(Con_ve!$F$6:$F$1005,Con_ve!$C$6:$C$1005,$C409,Con_ve!$I$6:$I$1005,"Fechada",Con_ve!$Q$6:$Q$1005,Cad_cl!AP$5))),"",IF($C409="","",SUMIFS(Con_ve!$F$6:$F$1005,Con_ve!$C$6:$C$1005,$C409,Con_ve!$I$6:$I$1005,"Fechada",Con_ve!$Q$6:$Q$1005,Cad_cl!AP$5)))</f>
        <v/>
      </c>
      <c r="AQ409" s="134" t="str">
        <f>IF(ISERR(IF($C409="","",SUMIFS(Con_ve!$F$6:$F$1005,Con_ve!$C$6:$C$1005,$C409,Con_ve!$I$6:$I$1005,"Fechada",Con_ve!$Q$6:$Q$1005,Cad_cl!AQ$5))),"",IF($C409="","",SUMIFS(Con_ve!$F$6:$F$1005,Con_ve!$C$6:$C$1005,$C409,Con_ve!$I$6:$I$1005,"Fechada",Con_ve!$Q$6:$Q$1005,Cad_cl!AQ$5)))</f>
        <v/>
      </c>
      <c r="AR409" s="134" t="str">
        <f>IF(ISERR(IF($C409="","",SUMIFS(Con_ve!$F$6:$F$1005,Con_ve!$C$6:$C$1005,$C409,Con_ve!$I$6:$I$1005,"Fechada",Con_ve!$Q$6:$Q$1005,Cad_cl!AR$5))),"",IF($C409="","",SUMIFS(Con_ve!$F$6:$F$1005,Con_ve!$C$6:$C$1005,$C409,Con_ve!$I$6:$I$1005,"Fechada",Con_ve!$Q$6:$Q$1005,Cad_cl!AR$5)))</f>
        <v/>
      </c>
      <c r="AS409" s="134" t="str">
        <f>IF(ISERR(IF($C409="","",SUMIFS(Con_ve!$F$6:$F$1005,Con_ve!$C$6:$C$1005,$C409,Con_ve!$I$6:$I$1005,"Fechada",Con_ve!$Q$6:$Q$1005,Cad_cl!AS$5))),"",IF($C409="","",SUMIFS(Con_ve!$F$6:$F$1005,Con_ve!$C$6:$C$1005,$C409,Con_ve!$I$6:$I$1005,"Fechada",Con_ve!$Q$6:$Q$1005,Cad_cl!AS$5)))</f>
        <v/>
      </c>
      <c r="AT409" s="134" t="str">
        <f>IF(ISERR(IF($C409="","",SUMIFS(Con_ve!$F$6:$F$1005,Con_ve!$C$6:$C$1005,$C409,Con_ve!$I$6:$I$1005,"Fechada",Con_ve!$Q$6:$Q$1005,Cad_cl!AT$5))),"",IF($C409="","",SUMIFS(Con_ve!$F$6:$F$1005,Con_ve!$C$6:$C$1005,$C409,Con_ve!$I$6:$I$1005,"Fechada",Con_ve!$Q$6:$Q$1005,Cad_cl!AT$5)))</f>
        <v/>
      </c>
      <c r="AU409" s="134" t="str">
        <f>IF(ISERR(IF($C409="","",SUMIFS(Con_ve!$F$6:$F$1005,Con_ve!$C$6:$C$1005,$C409,Con_ve!$I$6:$I$1005,"Fechada",Con_ve!$Q$6:$Q$1005,Cad_cl!AU$5))),"",IF($C409="","",SUMIFS(Con_ve!$F$6:$F$1005,Con_ve!$C$6:$C$1005,$C409,Con_ve!$I$6:$I$1005,"Fechada",Con_ve!$Q$6:$Q$1005,Cad_cl!AU$5)))</f>
        <v/>
      </c>
      <c r="AV409" s="134" t="str">
        <f>IF(ISERR(IF($C409="","",SUMIFS(Con_ve!$F$6:$F$1005,Con_ve!$C$6:$C$1005,$C409,Con_ve!$I$6:$I$1005,"Fechada",Con_ve!$Q$6:$Q$1005,Cad_cl!AV$5))),"",IF($C409="","",SUMIFS(Con_ve!$F$6:$F$1005,Con_ve!$C$6:$C$1005,$C409,Con_ve!$I$6:$I$1005,"Fechada",Con_ve!$Q$6:$Q$1005,Cad_cl!AV$5)))</f>
        <v/>
      </c>
      <c r="AW409" s="134" t="str">
        <f>IF(ISERR(IF($C409="","",SUMIFS(Con_ve!$F$6:$F$1005,Con_ve!$C$6:$C$1005,$C409,Con_ve!$I$6:$I$1005,"Fechada",Con_ve!$Q$6:$Q$1005,Cad_cl!AW$5))),"",IF($C409="","",SUMIFS(Con_ve!$F$6:$F$1005,Con_ve!$C$6:$C$1005,$C409,Con_ve!$I$6:$I$1005,"Fechada",Con_ve!$Q$6:$Q$1005,Cad_cl!AW$5)))</f>
        <v/>
      </c>
      <c r="AX409" s="134" t="str">
        <f>IF(ISERR(IF($C409="","",SUMIFS(Con_ve!$F$6:$F$1005,Con_ve!$C$6:$C$1005,$C409,Con_ve!$I$6:$I$1005,"Fechada",Con_ve!$Q$6:$Q$1005,Cad_cl!AX$5))),"",IF($C409="","",SUMIFS(Con_ve!$F$6:$F$1005,Con_ve!$C$6:$C$1005,$C409,Con_ve!$I$6:$I$1005,"Fechada",Con_ve!$Q$6:$Q$1005,Cad_cl!AX$5)))</f>
        <v/>
      </c>
      <c r="AY409" s="134" t="str">
        <f>IF(ISERR(IF($C409="","",SUMIFS(Con_ve!$F$6:$F$1005,Con_ve!$C$6:$C$1005,$C409,Con_ve!$I$6:$I$1005,"Fechada",Con_ve!$Q$6:$Q$1005,Cad_cl!AY$5))),"",IF($C409="","",SUMIFS(Con_ve!$F$6:$F$1005,Con_ve!$C$6:$C$1005,$C409,Con_ve!$I$6:$I$1005,"Fechada",Con_ve!$Q$6:$Q$1005,Cad_cl!AY$5)))</f>
        <v/>
      </c>
      <c r="AZ409" s="134" t="str">
        <f>IF(ISERR(IF($C409="","",SUMIFS(Con_ve!$F$6:$F$1005,Con_ve!$C$6:$C$1005,$C409,Con_ve!$I$6:$I$1005,"Fechada",Con_ve!$Q$6:$Q$1005,Cad_cl!AZ$5))),"",IF($C409="","",SUMIFS(Con_ve!$F$6:$F$1005,Con_ve!$C$6:$C$1005,$C409,Con_ve!$I$6:$I$1005,"Fechada",Con_ve!$Q$6:$Q$1005,Cad_cl!AZ$5)))</f>
        <v/>
      </c>
      <c r="BA409" s="134" t="str">
        <f>IF(ISERR(IF($C409="","",SUMIFS(Con_ve!$F$6:$F$1005,Con_ve!$C$6:$C$1005,$C409,Con_ve!$I$6:$I$1005,"Fechada",Con_ve!$Q$6:$Q$1005,Cad_cl!BA$5))),"",IF($C409="","",SUMIFS(Con_ve!$F$6:$F$1005,Con_ve!$C$6:$C$1005,$C409,Con_ve!$I$6:$I$1005,"Fechada",Con_ve!$Q$6:$Q$1005,Cad_cl!BA$5)))</f>
        <v/>
      </c>
      <c r="BB409" s="134">
        <f t="shared" si="18"/>
        <v>0</v>
      </c>
      <c r="BD409" s="134" t="str">
        <f>IF(ISERR(IF($C409="","",SUMIFS(Con_ve!$F$6:$F$1005,Con_ve!$C$6:$C$1005,$C409,Con_ve!$I$6:$I$1005,"Em negociação",Con_ve!$Q$6:$Q$1005,Cad_cl!BD$5))),"",IF($C409="","",SUMIFS(Con_ve!$F$6:$F$1005,Con_ve!$C$6:$C$1005,$C409,Con_ve!$I$6:$I$1005,"Em negociação",Con_ve!$Q$6:$Q$1005,Cad_cl!BD$5)))</f>
        <v/>
      </c>
      <c r="BE409" s="134" t="str">
        <f>IF(ISERR(IF($C409="","",SUMIFS(Con_ve!$F$6:$F$1005,Con_ve!$C$6:$C$1005,$C409,Con_ve!$I$6:$I$1005,"Em negociação",Con_ve!$Q$6:$Q$1005,Cad_cl!BE$5))),"",IF($C409="","",SUMIFS(Con_ve!$F$6:$F$1005,Con_ve!$C$6:$C$1005,$C409,Con_ve!$I$6:$I$1005,"Em negociação",Con_ve!$Q$6:$Q$1005,Cad_cl!BE$5)))</f>
        <v/>
      </c>
      <c r="BF409" s="134" t="str">
        <f>IF(ISERR(IF($C409="","",SUMIFS(Con_ve!$F$6:$F$1005,Con_ve!$C$6:$C$1005,$C409,Con_ve!$I$6:$I$1005,"Em negociação",Con_ve!$Q$6:$Q$1005,Cad_cl!BF$5))),"",IF($C409="","",SUMIFS(Con_ve!$F$6:$F$1005,Con_ve!$C$6:$C$1005,$C409,Con_ve!$I$6:$I$1005,"Em negociação",Con_ve!$Q$6:$Q$1005,Cad_cl!BF$5)))</f>
        <v/>
      </c>
      <c r="BG409" s="134" t="str">
        <f>IF(ISERR(IF($C409="","",SUMIFS(Con_ve!$F$6:$F$1005,Con_ve!$C$6:$C$1005,$C409,Con_ve!$I$6:$I$1005,"Em negociação",Con_ve!$Q$6:$Q$1005,Cad_cl!BG$5))),"",IF($C409="","",SUMIFS(Con_ve!$F$6:$F$1005,Con_ve!$C$6:$C$1005,$C409,Con_ve!$I$6:$I$1005,"Em negociação",Con_ve!$Q$6:$Q$1005,Cad_cl!BG$5)))</f>
        <v/>
      </c>
      <c r="BH409" s="134" t="str">
        <f>IF(ISERR(IF($C409="","",SUMIFS(Con_ve!$F$6:$F$1005,Con_ve!$C$6:$C$1005,$C409,Con_ve!$I$6:$I$1005,"Em negociação",Con_ve!$Q$6:$Q$1005,Cad_cl!BH$5))),"",IF($C409="","",SUMIFS(Con_ve!$F$6:$F$1005,Con_ve!$C$6:$C$1005,$C409,Con_ve!$I$6:$I$1005,"Em negociação",Con_ve!$Q$6:$Q$1005,Cad_cl!BH$5)))</f>
        <v/>
      </c>
      <c r="BI409" s="134" t="str">
        <f>IF(ISERR(IF($C409="","",SUMIFS(Con_ve!$F$6:$F$1005,Con_ve!$C$6:$C$1005,$C409,Con_ve!$I$6:$I$1005,"Em negociação",Con_ve!$Q$6:$Q$1005,Cad_cl!BI$5))),"",IF($C409="","",SUMIFS(Con_ve!$F$6:$F$1005,Con_ve!$C$6:$C$1005,$C409,Con_ve!$I$6:$I$1005,"Em negociação",Con_ve!$Q$6:$Q$1005,Cad_cl!BI$5)))</f>
        <v/>
      </c>
      <c r="BJ409" s="134" t="str">
        <f>IF(ISERR(IF($C409="","",SUMIFS(Con_ve!$F$6:$F$1005,Con_ve!$C$6:$C$1005,$C409,Con_ve!$I$6:$I$1005,"Em negociação",Con_ve!$Q$6:$Q$1005,Cad_cl!BJ$5))),"",IF($C409="","",SUMIFS(Con_ve!$F$6:$F$1005,Con_ve!$C$6:$C$1005,$C409,Con_ve!$I$6:$I$1005,"Em negociação",Con_ve!$Q$6:$Q$1005,Cad_cl!BJ$5)))</f>
        <v/>
      </c>
      <c r="BK409" s="134" t="str">
        <f>IF(ISERR(IF($C409="","",SUMIFS(Con_ve!$F$6:$F$1005,Con_ve!$C$6:$C$1005,$C409,Con_ve!$I$6:$I$1005,"Em negociação",Con_ve!$Q$6:$Q$1005,Cad_cl!BK$5))),"",IF($C409="","",SUMIFS(Con_ve!$F$6:$F$1005,Con_ve!$C$6:$C$1005,$C409,Con_ve!$I$6:$I$1005,"Em negociação",Con_ve!$Q$6:$Q$1005,Cad_cl!BK$5)))</f>
        <v/>
      </c>
      <c r="BL409" s="134" t="str">
        <f>IF(ISERR(IF($C409="","",SUMIFS(Con_ve!$F$6:$F$1005,Con_ve!$C$6:$C$1005,$C409,Con_ve!$I$6:$I$1005,"Em negociação",Con_ve!$Q$6:$Q$1005,Cad_cl!BL$5))),"",IF($C409="","",SUMIFS(Con_ve!$F$6:$F$1005,Con_ve!$C$6:$C$1005,$C409,Con_ve!$I$6:$I$1005,"Em negociação",Con_ve!$Q$6:$Q$1005,Cad_cl!BL$5)))</f>
        <v/>
      </c>
      <c r="BM409" s="134" t="str">
        <f>IF(ISERR(IF($C409="","",SUMIFS(Con_ve!$F$6:$F$1005,Con_ve!$C$6:$C$1005,$C409,Con_ve!$I$6:$I$1005,"Em negociação",Con_ve!$Q$6:$Q$1005,Cad_cl!BM$5))),"",IF($C409="","",SUMIFS(Con_ve!$F$6:$F$1005,Con_ve!$C$6:$C$1005,$C409,Con_ve!$I$6:$I$1005,"Em negociação",Con_ve!$Q$6:$Q$1005,Cad_cl!BM$5)))</f>
        <v/>
      </c>
      <c r="BN409" s="134" t="str">
        <f>IF(ISERR(IF($C409="","",SUMIFS(Con_ve!$F$6:$F$1005,Con_ve!$C$6:$C$1005,$C409,Con_ve!$I$6:$I$1005,"Em negociação",Con_ve!$Q$6:$Q$1005,Cad_cl!BN$5))),"",IF($C409="","",SUMIFS(Con_ve!$F$6:$F$1005,Con_ve!$C$6:$C$1005,$C409,Con_ve!$I$6:$I$1005,"Em negociação",Con_ve!$Q$6:$Q$1005,Cad_cl!BN$5)))</f>
        <v/>
      </c>
      <c r="BO409" s="134" t="str">
        <f>IF(ISERR(IF($C409="","",SUMIFS(Con_ve!$F$6:$F$1005,Con_ve!$C$6:$C$1005,$C409,Con_ve!$I$6:$I$1005,"Em negociação",Con_ve!$Q$6:$Q$1005,Cad_cl!BO$5))),"",IF($C409="","",SUMIFS(Con_ve!$F$6:$F$1005,Con_ve!$C$6:$C$1005,$C409,Con_ve!$I$6:$I$1005,"Em negociação",Con_ve!$Q$6:$Q$1005,Cad_cl!BO$5)))</f>
        <v/>
      </c>
      <c r="BP409" s="134">
        <f t="shared" si="19"/>
        <v>0</v>
      </c>
      <c r="BR409" s="125" t="str">
        <f>IF(ISERR(IF(AND($I409=Re_lo!$E$5,BR$5=VLOOKUP(Re_lo!$H$5,Re_lo!$N$5:$O$16,2,0)),AP409,"")),"",IF(AND($I409=Re_lo!$E$5,BR$5=VLOOKUP(Re_lo!$H$5,Re_lo!$N$5:$O$16,2,0)),AP409,""))</f>
        <v/>
      </c>
      <c r="BS409" s="125" t="str">
        <f>IF(ISERR(IF(AND($I409=Re_lo!$E$5,BS$5=VLOOKUP(Re_lo!$H$5,Re_lo!$N$5:$O$16,2,0)),AQ409,"")),"",IF(AND($I409=Re_lo!$E$5,BS$5=VLOOKUP(Re_lo!$H$5,Re_lo!$N$5:$O$16,2,0)),AQ409,""))</f>
        <v/>
      </c>
      <c r="BT409" s="125" t="str">
        <f>IF(ISERR(IF(AND($I409=Re_lo!$E$5,BT$5=VLOOKUP(Re_lo!$H$5,Re_lo!$N$5:$O$16,2,0)),AR409,"")),"",IF(AND($I409=Re_lo!$E$5,BT$5=VLOOKUP(Re_lo!$H$5,Re_lo!$N$5:$O$16,2,0)),AR409,""))</f>
        <v/>
      </c>
      <c r="BU409" s="125" t="str">
        <f>IF(ISERR(IF(AND($I409=Re_lo!$E$5,BU$5=VLOOKUP(Re_lo!$H$5,Re_lo!$N$5:$O$16,2,0)),AS409,"")),"",IF(AND($I409=Re_lo!$E$5,BU$5=VLOOKUP(Re_lo!$H$5,Re_lo!$N$5:$O$16,2,0)),AS409,""))</f>
        <v/>
      </c>
      <c r="BV409" s="125" t="str">
        <f>IF(ISERR(IF(AND($I409=Re_lo!$E$5,BV$5=VLOOKUP(Re_lo!$H$5,Re_lo!$N$5:$O$16,2,0)),AT409,"")),"",IF(AND($I409=Re_lo!$E$5,BV$5=VLOOKUP(Re_lo!$H$5,Re_lo!$N$5:$O$16,2,0)),AT409,""))</f>
        <v/>
      </c>
      <c r="BW409" s="125" t="str">
        <f>IF(ISERR(IF(AND($I409=Re_lo!$E$5,BW$5=VLOOKUP(Re_lo!$H$5,Re_lo!$N$5:$O$16,2,0)),AU409,"")),"",IF(AND($I409=Re_lo!$E$5,BW$5=VLOOKUP(Re_lo!$H$5,Re_lo!$N$5:$O$16,2,0)),AU409,""))</f>
        <v/>
      </c>
      <c r="BX409" s="125" t="str">
        <f>IF(ISERR(IF(AND($I409=Re_lo!$E$5,BX$5=VLOOKUP(Re_lo!$H$5,Re_lo!$N$5:$O$16,2,0)),AV409,"")),"",IF(AND($I409=Re_lo!$E$5,BX$5=VLOOKUP(Re_lo!$H$5,Re_lo!$N$5:$O$16,2,0)),AV409,""))</f>
        <v/>
      </c>
      <c r="BY409" s="125" t="str">
        <f>IF(ISERR(IF(AND($I409=Re_lo!$E$5,BY$5=VLOOKUP(Re_lo!$H$5,Re_lo!$N$5:$O$16,2,0)),AW409,"")),"",IF(AND($I409=Re_lo!$E$5,BY$5=VLOOKUP(Re_lo!$H$5,Re_lo!$N$5:$O$16,2,0)),AW409,""))</f>
        <v/>
      </c>
      <c r="BZ409" s="125" t="str">
        <f>IF(ISERR(IF(AND($I409=Re_lo!$E$5,BZ$5=VLOOKUP(Re_lo!$H$5,Re_lo!$N$5:$O$16,2,0)),AX409,"")),"",IF(AND($I409=Re_lo!$E$5,BZ$5=VLOOKUP(Re_lo!$H$5,Re_lo!$N$5:$O$16,2,0)),AX409,""))</f>
        <v/>
      </c>
      <c r="CA409" s="125" t="str">
        <f>IF(ISERR(IF(AND($I409=Re_lo!$E$5,CA$5=VLOOKUP(Re_lo!$H$5,Re_lo!$N$5:$O$16,2,0)),AY409,"")),"",IF(AND($I409=Re_lo!$E$5,CA$5=VLOOKUP(Re_lo!$H$5,Re_lo!$N$5:$O$16,2,0)),AY409,""))</f>
        <v/>
      </c>
      <c r="CB409" s="125" t="str">
        <f>IF(ISERR(IF(AND($I409=Re_lo!$E$5,CB$5=VLOOKUP(Re_lo!$H$5,Re_lo!$N$5:$O$16,2,0)),AZ409,"")),"",IF(AND($I409=Re_lo!$E$5,CB$5=VLOOKUP(Re_lo!$H$5,Re_lo!$N$5:$O$16,2,0)),AZ409,""))</f>
        <v/>
      </c>
      <c r="CC409" s="125" t="str">
        <f>IF(ISERR(IF(AND($I409=Re_lo!$E$5,CC$5=VLOOKUP(Re_lo!$H$5,Re_lo!$N$5:$O$16,2,0)),BA409,"")),"",IF(AND($I409=Re_lo!$E$5,CC$5=VLOOKUP(Re_lo!$H$5,Re_lo!$N$5:$O$16,2,0)),BA409,""))</f>
        <v/>
      </c>
      <c r="CD409" s="125" t="str">
        <f>IF(ISERR(IF(AND($I409=Re_lo!$E$5,CD$5=VLOOKUP(Re_lo!$H$5,Re_lo!$N$5:$O$16,2,0)),BB409,"")),"",IF(AND($I409=Re_lo!$E$5,CD$5=VLOOKUP(Re_lo!$H$5,Re_lo!$N$5:$O$16,2,0)),BB409,""))</f>
        <v/>
      </c>
      <c r="CF409" s="125" t="str">
        <f>IF($C409="","",COUNTIFS(Con_ve!$C$6:$C$1005,$C409,Con_ve!$Q$6:$Q$1005,Cad_cl!CF$5))</f>
        <v/>
      </c>
      <c r="CG409" s="125" t="str">
        <f>IF($C409="","",COUNTIFS(Con_ve!$C$6:$C$1005,$C409,Con_ve!$Q$6:$Q$1005,Cad_cl!CG$5))</f>
        <v/>
      </c>
      <c r="CH409" s="125" t="str">
        <f>IF($C409="","",COUNTIFS(Con_ve!$C$6:$C$1005,$C409,Con_ve!$Q$6:$Q$1005,Cad_cl!CH$5))</f>
        <v/>
      </c>
      <c r="CI409" s="125" t="str">
        <f>IF($C409="","",COUNTIFS(Con_ve!$C$6:$C$1005,$C409,Con_ve!$Q$6:$Q$1005,Cad_cl!CI$5))</f>
        <v/>
      </c>
      <c r="CJ409" s="125" t="str">
        <f>IF($C409="","",COUNTIFS(Con_ve!$C$6:$C$1005,$C409,Con_ve!$Q$6:$Q$1005,Cad_cl!CJ$5))</f>
        <v/>
      </c>
      <c r="CK409" s="125" t="str">
        <f>IF($C409="","",COUNTIFS(Con_ve!$C$6:$C$1005,$C409,Con_ve!$Q$6:$Q$1005,Cad_cl!CK$5))</f>
        <v/>
      </c>
      <c r="CL409" s="125" t="str">
        <f>IF($C409="","",COUNTIFS(Con_ve!$C$6:$C$1005,$C409,Con_ve!$Q$6:$Q$1005,Cad_cl!CL$5))</f>
        <v/>
      </c>
      <c r="CM409" s="125" t="str">
        <f>IF($C409="","",COUNTIFS(Con_ve!$C$6:$C$1005,$C409,Con_ve!$Q$6:$Q$1005,Cad_cl!CM$5))</f>
        <v/>
      </c>
      <c r="CN409" s="125" t="str">
        <f>IF($C409="","",COUNTIFS(Con_ve!$C$6:$C$1005,$C409,Con_ve!$Q$6:$Q$1005,Cad_cl!CN$5))</f>
        <v/>
      </c>
      <c r="CO409" s="125" t="str">
        <f>IF($C409="","",COUNTIFS(Con_ve!$C$6:$C$1005,$C409,Con_ve!$Q$6:$Q$1005,Cad_cl!CO$5))</f>
        <v/>
      </c>
      <c r="CP409" s="125" t="str">
        <f>IF($C409="","",COUNTIFS(Con_ve!$C$6:$C$1005,$C409,Con_ve!$Q$6:$Q$1005,Cad_cl!CP$5))</f>
        <v/>
      </c>
      <c r="CQ409" s="125" t="str">
        <f>IF($C409="","",COUNTIFS(Con_ve!$C$6:$C$1005,$C409,Con_ve!$Q$6:$Q$1005,Cad_cl!CQ$5))</f>
        <v/>
      </c>
      <c r="CR409" s="125">
        <f t="shared" si="20"/>
        <v>0</v>
      </c>
    </row>
    <row r="410" spans="3:96" ht="30" customHeight="1">
      <c r="C410" s="153"/>
      <c r="D410" s="153"/>
      <c r="E410" s="154"/>
      <c r="F410" s="153"/>
      <c r="G410" s="155"/>
      <c r="H410" s="153"/>
      <c r="I410" s="153"/>
      <c r="J410" s="132" t="s">
        <v>309</v>
      </c>
      <c r="K410" s="133" t="s">
        <v>309</v>
      </c>
      <c r="L410" s="153"/>
      <c r="M410" s="153"/>
      <c r="N410" s="153"/>
      <c r="O410" s="153"/>
      <c r="P410" s="153"/>
      <c r="Q410" s="153"/>
      <c r="AP410" s="134" t="str">
        <f>IF(ISERR(IF($C410="","",SUMIFS(Con_ve!$F$6:$F$1005,Con_ve!$C$6:$C$1005,$C410,Con_ve!$I$6:$I$1005,"Fechada",Con_ve!$Q$6:$Q$1005,Cad_cl!AP$5))),"",IF($C410="","",SUMIFS(Con_ve!$F$6:$F$1005,Con_ve!$C$6:$C$1005,$C410,Con_ve!$I$6:$I$1005,"Fechada",Con_ve!$Q$6:$Q$1005,Cad_cl!AP$5)))</f>
        <v/>
      </c>
      <c r="AQ410" s="134" t="str">
        <f>IF(ISERR(IF($C410="","",SUMIFS(Con_ve!$F$6:$F$1005,Con_ve!$C$6:$C$1005,$C410,Con_ve!$I$6:$I$1005,"Fechada",Con_ve!$Q$6:$Q$1005,Cad_cl!AQ$5))),"",IF($C410="","",SUMIFS(Con_ve!$F$6:$F$1005,Con_ve!$C$6:$C$1005,$C410,Con_ve!$I$6:$I$1005,"Fechada",Con_ve!$Q$6:$Q$1005,Cad_cl!AQ$5)))</f>
        <v/>
      </c>
      <c r="AR410" s="134" t="str">
        <f>IF(ISERR(IF($C410="","",SUMIFS(Con_ve!$F$6:$F$1005,Con_ve!$C$6:$C$1005,$C410,Con_ve!$I$6:$I$1005,"Fechada",Con_ve!$Q$6:$Q$1005,Cad_cl!AR$5))),"",IF($C410="","",SUMIFS(Con_ve!$F$6:$F$1005,Con_ve!$C$6:$C$1005,$C410,Con_ve!$I$6:$I$1005,"Fechada",Con_ve!$Q$6:$Q$1005,Cad_cl!AR$5)))</f>
        <v/>
      </c>
      <c r="AS410" s="134" t="str">
        <f>IF(ISERR(IF($C410="","",SUMIFS(Con_ve!$F$6:$F$1005,Con_ve!$C$6:$C$1005,$C410,Con_ve!$I$6:$I$1005,"Fechada",Con_ve!$Q$6:$Q$1005,Cad_cl!AS$5))),"",IF($C410="","",SUMIFS(Con_ve!$F$6:$F$1005,Con_ve!$C$6:$C$1005,$C410,Con_ve!$I$6:$I$1005,"Fechada",Con_ve!$Q$6:$Q$1005,Cad_cl!AS$5)))</f>
        <v/>
      </c>
      <c r="AT410" s="134" t="str">
        <f>IF(ISERR(IF($C410="","",SUMIFS(Con_ve!$F$6:$F$1005,Con_ve!$C$6:$C$1005,$C410,Con_ve!$I$6:$I$1005,"Fechada",Con_ve!$Q$6:$Q$1005,Cad_cl!AT$5))),"",IF($C410="","",SUMIFS(Con_ve!$F$6:$F$1005,Con_ve!$C$6:$C$1005,$C410,Con_ve!$I$6:$I$1005,"Fechada",Con_ve!$Q$6:$Q$1005,Cad_cl!AT$5)))</f>
        <v/>
      </c>
      <c r="AU410" s="134" t="str">
        <f>IF(ISERR(IF($C410="","",SUMIFS(Con_ve!$F$6:$F$1005,Con_ve!$C$6:$C$1005,$C410,Con_ve!$I$6:$I$1005,"Fechada",Con_ve!$Q$6:$Q$1005,Cad_cl!AU$5))),"",IF($C410="","",SUMIFS(Con_ve!$F$6:$F$1005,Con_ve!$C$6:$C$1005,$C410,Con_ve!$I$6:$I$1005,"Fechada",Con_ve!$Q$6:$Q$1005,Cad_cl!AU$5)))</f>
        <v/>
      </c>
      <c r="AV410" s="134" t="str">
        <f>IF(ISERR(IF($C410="","",SUMIFS(Con_ve!$F$6:$F$1005,Con_ve!$C$6:$C$1005,$C410,Con_ve!$I$6:$I$1005,"Fechada",Con_ve!$Q$6:$Q$1005,Cad_cl!AV$5))),"",IF($C410="","",SUMIFS(Con_ve!$F$6:$F$1005,Con_ve!$C$6:$C$1005,$C410,Con_ve!$I$6:$I$1005,"Fechada",Con_ve!$Q$6:$Q$1005,Cad_cl!AV$5)))</f>
        <v/>
      </c>
      <c r="AW410" s="134" t="str">
        <f>IF(ISERR(IF($C410="","",SUMIFS(Con_ve!$F$6:$F$1005,Con_ve!$C$6:$C$1005,$C410,Con_ve!$I$6:$I$1005,"Fechada",Con_ve!$Q$6:$Q$1005,Cad_cl!AW$5))),"",IF($C410="","",SUMIFS(Con_ve!$F$6:$F$1005,Con_ve!$C$6:$C$1005,$C410,Con_ve!$I$6:$I$1005,"Fechada",Con_ve!$Q$6:$Q$1005,Cad_cl!AW$5)))</f>
        <v/>
      </c>
      <c r="AX410" s="134" t="str">
        <f>IF(ISERR(IF($C410="","",SUMIFS(Con_ve!$F$6:$F$1005,Con_ve!$C$6:$C$1005,$C410,Con_ve!$I$6:$I$1005,"Fechada",Con_ve!$Q$6:$Q$1005,Cad_cl!AX$5))),"",IF($C410="","",SUMIFS(Con_ve!$F$6:$F$1005,Con_ve!$C$6:$C$1005,$C410,Con_ve!$I$6:$I$1005,"Fechada",Con_ve!$Q$6:$Q$1005,Cad_cl!AX$5)))</f>
        <v/>
      </c>
      <c r="AY410" s="134" t="str">
        <f>IF(ISERR(IF($C410="","",SUMIFS(Con_ve!$F$6:$F$1005,Con_ve!$C$6:$C$1005,$C410,Con_ve!$I$6:$I$1005,"Fechada",Con_ve!$Q$6:$Q$1005,Cad_cl!AY$5))),"",IF($C410="","",SUMIFS(Con_ve!$F$6:$F$1005,Con_ve!$C$6:$C$1005,$C410,Con_ve!$I$6:$I$1005,"Fechada",Con_ve!$Q$6:$Q$1005,Cad_cl!AY$5)))</f>
        <v/>
      </c>
      <c r="AZ410" s="134" t="str">
        <f>IF(ISERR(IF($C410="","",SUMIFS(Con_ve!$F$6:$F$1005,Con_ve!$C$6:$C$1005,$C410,Con_ve!$I$6:$I$1005,"Fechada",Con_ve!$Q$6:$Q$1005,Cad_cl!AZ$5))),"",IF($C410="","",SUMIFS(Con_ve!$F$6:$F$1005,Con_ve!$C$6:$C$1005,$C410,Con_ve!$I$6:$I$1005,"Fechada",Con_ve!$Q$6:$Q$1005,Cad_cl!AZ$5)))</f>
        <v/>
      </c>
      <c r="BA410" s="134" t="str">
        <f>IF(ISERR(IF($C410="","",SUMIFS(Con_ve!$F$6:$F$1005,Con_ve!$C$6:$C$1005,$C410,Con_ve!$I$6:$I$1005,"Fechada",Con_ve!$Q$6:$Q$1005,Cad_cl!BA$5))),"",IF($C410="","",SUMIFS(Con_ve!$F$6:$F$1005,Con_ve!$C$6:$C$1005,$C410,Con_ve!$I$6:$I$1005,"Fechada",Con_ve!$Q$6:$Q$1005,Cad_cl!BA$5)))</f>
        <v/>
      </c>
      <c r="BB410" s="134">
        <f t="shared" si="18"/>
        <v>0</v>
      </c>
      <c r="BD410" s="134" t="str">
        <f>IF(ISERR(IF($C410="","",SUMIFS(Con_ve!$F$6:$F$1005,Con_ve!$C$6:$C$1005,$C410,Con_ve!$I$6:$I$1005,"Em negociação",Con_ve!$Q$6:$Q$1005,Cad_cl!BD$5))),"",IF($C410="","",SUMIFS(Con_ve!$F$6:$F$1005,Con_ve!$C$6:$C$1005,$C410,Con_ve!$I$6:$I$1005,"Em negociação",Con_ve!$Q$6:$Q$1005,Cad_cl!BD$5)))</f>
        <v/>
      </c>
      <c r="BE410" s="134" t="str">
        <f>IF(ISERR(IF($C410="","",SUMIFS(Con_ve!$F$6:$F$1005,Con_ve!$C$6:$C$1005,$C410,Con_ve!$I$6:$I$1005,"Em negociação",Con_ve!$Q$6:$Q$1005,Cad_cl!BE$5))),"",IF($C410="","",SUMIFS(Con_ve!$F$6:$F$1005,Con_ve!$C$6:$C$1005,$C410,Con_ve!$I$6:$I$1005,"Em negociação",Con_ve!$Q$6:$Q$1005,Cad_cl!BE$5)))</f>
        <v/>
      </c>
      <c r="BF410" s="134" t="str">
        <f>IF(ISERR(IF($C410="","",SUMIFS(Con_ve!$F$6:$F$1005,Con_ve!$C$6:$C$1005,$C410,Con_ve!$I$6:$I$1005,"Em negociação",Con_ve!$Q$6:$Q$1005,Cad_cl!BF$5))),"",IF($C410="","",SUMIFS(Con_ve!$F$6:$F$1005,Con_ve!$C$6:$C$1005,$C410,Con_ve!$I$6:$I$1005,"Em negociação",Con_ve!$Q$6:$Q$1005,Cad_cl!BF$5)))</f>
        <v/>
      </c>
      <c r="BG410" s="134" t="str">
        <f>IF(ISERR(IF($C410="","",SUMIFS(Con_ve!$F$6:$F$1005,Con_ve!$C$6:$C$1005,$C410,Con_ve!$I$6:$I$1005,"Em negociação",Con_ve!$Q$6:$Q$1005,Cad_cl!BG$5))),"",IF($C410="","",SUMIFS(Con_ve!$F$6:$F$1005,Con_ve!$C$6:$C$1005,$C410,Con_ve!$I$6:$I$1005,"Em negociação",Con_ve!$Q$6:$Q$1005,Cad_cl!BG$5)))</f>
        <v/>
      </c>
      <c r="BH410" s="134" t="str">
        <f>IF(ISERR(IF($C410="","",SUMIFS(Con_ve!$F$6:$F$1005,Con_ve!$C$6:$C$1005,$C410,Con_ve!$I$6:$I$1005,"Em negociação",Con_ve!$Q$6:$Q$1005,Cad_cl!BH$5))),"",IF($C410="","",SUMIFS(Con_ve!$F$6:$F$1005,Con_ve!$C$6:$C$1005,$C410,Con_ve!$I$6:$I$1005,"Em negociação",Con_ve!$Q$6:$Q$1005,Cad_cl!BH$5)))</f>
        <v/>
      </c>
      <c r="BI410" s="134" t="str">
        <f>IF(ISERR(IF($C410="","",SUMIFS(Con_ve!$F$6:$F$1005,Con_ve!$C$6:$C$1005,$C410,Con_ve!$I$6:$I$1005,"Em negociação",Con_ve!$Q$6:$Q$1005,Cad_cl!BI$5))),"",IF($C410="","",SUMIFS(Con_ve!$F$6:$F$1005,Con_ve!$C$6:$C$1005,$C410,Con_ve!$I$6:$I$1005,"Em negociação",Con_ve!$Q$6:$Q$1005,Cad_cl!BI$5)))</f>
        <v/>
      </c>
      <c r="BJ410" s="134" t="str">
        <f>IF(ISERR(IF($C410="","",SUMIFS(Con_ve!$F$6:$F$1005,Con_ve!$C$6:$C$1005,$C410,Con_ve!$I$6:$I$1005,"Em negociação",Con_ve!$Q$6:$Q$1005,Cad_cl!BJ$5))),"",IF($C410="","",SUMIFS(Con_ve!$F$6:$F$1005,Con_ve!$C$6:$C$1005,$C410,Con_ve!$I$6:$I$1005,"Em negociação",Con_ve!$Q$6:$Q$1005,Cad_cl!BJ$5)))</f>
        <v/>
      </c>
      <c r="BK410" s="134" t="str">
        <f>IF(ISERR(IF($C410="","",SUMIFS(Con_ve!$F$6:$F$1005,Con_ve!$C$6:$C$1005,$C410,Con_ve!$I$6:$I$1005,"Em negociação",Con_ve!$Q$6:$Q$1005,Cad_cl!BK$5))),"",IF($C410="","",SUMIFS(Con_ve!$F$6:$F$1005,Con_ve!$C$6:$C$1005,$C410,Con_ve!$I$6:$I$1005,"Em negociação",Con_ve!$Q$6:$Q$1005,Cad_cl!BK$5)))</f>
        <v/>
      </c>
      <c r="BL410" s="134" t="str">
        <f>IF(ISERR(IF($C410="","",SUMIFS(Con_ve!$F$6:$F$1005,Con_ve!$C$6:$C$1005,$C410,Con_ve!$I$6:$I$1005,"Em negociação",Con_ve!$Q$6:$Q$1005,Cad_cl!BL$5))),"",IF($C410="","",SUMIFS(Con_ve!$F$6:$F$1005,Con_ve!$C$6:$C$1005,$C410,Con_ve!$I$6:$I$1005,"Em negociação",Con_ve!$Q$6:$Q$1005,Cad_cl!BL$5)))</f>
        <v/>
      </c>
      <c r="BM410" s="134" t="str">
        <f>IF(ISERR(IF($C410="","",SUMIFS(Con_ve!$F$6:$F$1005,Con_ve!$C$6:$C$1005,$C410,Con_ve!$I$6:$I$1005,"Em negociação",Con_ve!$Q$6:$Q$1005,Cad_cl!BM$5))),"",IF($C410="","",SUMIFS(Con_ve!$F$6:$F$1005,Con_ve!$C$6:$C$1005,$C410,Con_ve!$I$6:$I$1005,"Em negociação",Con_ve!$Q$6:$Q$1005,Cad_cl!BM$5)))</f>
        <v/>
      </c>
      <c r="BN410" s="134" t="str">
        <f>IF(ISERR(IF($C410="","",SUMIFS(Con_ve!$F$6:$F$1005,Con_ve!$C$6:$C$1005,$C410,Con_ve!$I$6:$I$1005,"Em negociação",Con_ve!$Q$6:$Q$1005,Cad_cl!BN$5))),"",IF($C410="","",SUMIFS(Con_ve!$F$6:$F$1005,Con_ve!$C$6:$C$1005,$C410,Con_ve!$I$6:$I$1005,"Em negociação",Con_ve!$Q$6:$Q$1005,Cad_cl!BN$5)))</f>
        <v/>
      </c>
      <c r="BO410" s="134" t="str">
        <f>IF(ISERR(IF($C410="","",SUMIFS(Con_ve!$F$6:$F$1005,Con_ve!$C$6:$C$1005,$C410,Con_ve!$I$6:$I$1005,"Em negociação",Con_ve!$Q$6:$Q$1005,Cad_cl!BO$5))),"",IF($C410="","",SUMIFS(Con_ve!$F$6:$F$1005,Con_ve!$C$6:$C$1005,$C410,Con_ve!$I$6:$I$1005,"Em negociação",Con_ve!$Q$6:$Q$1005,Cad_cl!BO$5)))</f>
        <v/>
      </c>
      <c r="BP410" s="134">
        <f t="shared" si="19"/>
        <v>0</v>
      </c>
      <c r="BR410" s="125" t="str">
        <f>IF(ISERR(IF(AND($I410=Re_lo!$E$5,BR$5=VLOOKUP(Re_lo!$H$5,Re_lo!$N$5:$O$16,2,0)),AP410,"")),"",IF(AND($I410=Re_lo!$E$5,BR$5=VLOOKUP(Re_lo!$H$5,Re_lo!$N$5:$O$16,2,0)),AP410,""))</f>
        <v/>
      </c>
      <c r="BS410" s="125" t="str">
        <f>IF(ISERR(IF(AND($I410=Re_lo!$E$5,BS$5=VLOOKUP(Re_lo!$H$5,Re_lo!$N$5:$O$16,2,0)),AQ410,"")),"",IF(AND($I410=Re_lo!$E$5,BS$5=VLOOKUP(Re_lo!$H$5,Re_lo!$N$5:$O$16,2,0)),AQ410,""))</f>
        <v/>
      </c>
      <c r="BT410" s="125" t="str">
        <f>IF(ISERR(IF(AND($I410=Re_lo!$E$5,BT$5=VLOOKUP(Re_lo!$H$5,Re_lo!$N$5:$O$16,2,0)),AR410,"")),"",IF(AND($I410=Re_lo!$E$5,BT$5=VLOOKUP(Re_lo!$H$5,Re_lo!$N$5:$O$16,2,0)),AR410,""))</f>
        <v/>
      </c>
      <c r="BU410" s="125" t="str">
        <f>IF(ISERR(IF(AND($I410=Re_lo!$E$5,BU$5=VLOOKUP(Re_lo!$H$5,Re_lo!$N$5:$O$16,2,0)),AS410,"")),"",IF(AND($I410=Re_lo!$E$5,BU$5=VLOOKUP(Re_lo!$H$5,Re_lo!$N$5:$O$16,2,0)),AS410,""))</f>
        <v/>
      </c>
      <c r="BV410" s="125" t="str">
        <f>IF(ISERR(IF(AND($I410=Re_lo!$E$5,BV$5=VLOOKUP(Re_lo!$H$5,Re_lo!$N$5:$O$16,2,0)),AT410,"")),"",IF(AND($I410=Re_lo!$E$5,BV$5=VLOOKUP(Re_lo!$H$5,Re_lo!$N$5:$O$16,2,0)),AT410,""))</f>
        <v/>
      </c>
      <c r="BW410" s="125" t="str">
        <f>IF(ISERR(IF(AND($I410=Re_lo!$E$5,BW$5=VLOOKUP(Re_lo!$H$5,Re_lo!$N$5:$O$16,2,0)),AU410,"")),"",IF(AND($I410=Re_lo!$E$5,BW$5=VLOOKUP(Re_lo!$H$5,Re_lo!$N$5:$O$16,2,0)),AU410,""))</f>
        <v/>
      </c>
      <c r="BX410" s="125" t="str">
        <f>IF(ISERR(IF(AND($I410=Re_lo!$E$5,BX$5=VLOOKUP(Re_lo!$H$5,Re_lo!$N$5:$O$16,2,0)),AV410,"")),"",IF(AND($I410=Re_lo!$E$5,BX$5=VLOOKUP(Re_lo!$H$5,Re_lo!$N$5:$O$16,2,0)),AV410,""))</f>
        <v/>
      </c>
      <c r="BY410" s="125" t="str">
        <f>IF(ISERR(IF(AND($I410=Re_lo!$E$5,BY$5=VLOOKUP(Re_lo!$H$5,Re_lo!$N$5:$O$16,2,0)),AW410,"")),"",IF(AND($I410=Re_lo!$E$5,BY$5=VLOOKUP(Re_lo!$H$5,Re_lo!$N$5:$O$16,2,0)),AW410,""))</f>
        <v/>
      </c>
      <c r="BZ410" s="125" t="str">
        <f>IF(ISERR(IF(AND($I410=Re_lo!$E$5,BZ$5=VLOOKUP(Re_lo!$H$5,Re_lo!$N$5:$O$16,2,0)),AX410,"")),"",IF(AND($I410=Re_lo!$E$5,BZ$5=VLOOKUP(Re_lo!$H$5,Re_lo!$N$5:$O$16,2,0)),AX410,""))</f>
        <v/>
      </c>
      <c r="CA410" s="125" t="str">
        <f>IF(ISERR(IF(AND($I410=Re_lo!$E$5,CA$5=VLOOKUP(Re_lo!$H$5,Re_lo!$N$5:$O$16,2,0)),AY410,"")),"",IF(AND($I410=Re_lo!$E$5,CA$5=VLOOKUP(Re_lo!$H$5,Re_lo!$N$5:$O$16,2,0)),AY410,""))</f>
        <v/>
      </c>
      <c r="CB410" s="125" t="str">
        <f>IF(ISERR(IF(AND($I410=Re_lo!$E$5,CB$5=VLOOKUP(Re_lo!$H$5,Re_lo!$N$5:$O$16,2,0)),AZ410,"")),"",IF(AND($I410=Re_lo!$E$5,CB$5=VLOOKUP(Re_lo!$H$5,Re_lo!$N$5:$O$16,2,0)),AZ410,""))</f>
        <v/>
      </c>
      <c r="CC410" s="125" t="str">
        <f>IF(ISERR(IF(AND($I410=Re_lo!$E$5,CC$5=VLOOKUP(Re_lo!$H$5,Re_lo!$N$5:$O$16,2,0)),BA410,"")),"",IF(AND($I410=Re_lo!$E$5,CC$5=VLOOKUP(Re_lo!$H$5,Re_lo!$N$5:$O$16,2,0)),BA410,""))</f>
        <v/>
      </c>
      <c r="CD410" s="125" t="str">
        <f>IF(ISERR(IF(AND($I410=Re_lo!$E$5,CD$5=VLOOKUP(Re_lo!$H$5,Re_lo!$N$5:$O$16,2,0)),BB410,"")),"",IF(AND($I410=Re_lo!$E$5,CD$5=VLOOKUP(Re_lo!$H$5,Re_lo!$N$5:$O$16,2,0)),BB410,""))</f>
        <v/>
      </c>
      <c r="CF410" s="125" t="str">
        <f>IF($C410="","",COUNTIFS(Con_ve!$C$6:$C$1005,$C410,Con_ve!$Q$6:$Q$1005,Cad_cl!CF$5))</f>
        <v/>
      </c>
      <c r="CG410" s="125" t="str">
        <f>IF($C410="","",COUNTIFS(Con_ve!$C$6:$C$1005,$C410,Con_ve!$Q$6:$Q$1005,Cad_cl!CG$5))</f>
        <v/>
      </c>
      <c r="CH410" s="125" t="str">
        <f>IF($C410="","",COUNTIFS(Con_ve!$C$6:$C$1005,$C410,Con_ve!$Q$6:$Q$1005,Cad_cl!CH$5))</f>
        <v/>
      </c>
      <c r="CI410" s="125" t="str">
        <f>IF($C410="","",COUNTIFS(Con_ve!$C$6:$C$1005,$C410,Con_ve!$Q$6:$Q$1005,Cad_cl!CI$5))</f>
        <v/>
      </c>
      <c r="CJ410" s="125" t="str">
        <f>IF($C410="","",COUNTIFS(Con_ve!$C$6:$C$1005,$C410,Con_ve!$Q$6:$Q$1005,Cad_cl!CJ$5))</f>
        <v/>
      </c>
      <c r="CK410" s="125" t="str">
        <f>IF($C410="","",COUNTIFS(Con_ve!$C$6:$C$1005,$C410,Con_ve!$Q$6:$Q$1005,Cad_cl!CK$5))</f>
        <v/>
      </c>
      <c r="CL410" s="125" t="str">
        <f>IF($C410="","",COUNTIFS(Con_ve!$C$6:$C$1005,$C410,Con_ve!$Q$6:$Q$1005,Cad_cl!CL$5))</f>
        <v/>
      </c>
      <c r="CM410" s="125" t="str">
        <f>IF($C410="","",COUNTIFS(Con_ve!$C$6:$C$1005,$C410,Con_ve!$Q$6:$Q$1005,Cad_cl!CM$5))</f>
        <v/>
      </c>
      <c r="CN410" s="125" t="str">
        <f>IF($C410="","",COUNTIFS(Con_ve!$C$6:$C$1005,$C410,Con_ve!$Q$6:$Q$1005,Cad_cl!CN$5))</f>
        <v/>
      </c>
      <c r="CO410" s="125" t="str">
        <f>IF($C410="","",COUNTIFS(Con_ve!$C$6:$C$1005,$C410,Con_ve!$Q$6:$Q$1005,Cad_cl!CO$5))</f>
        <v/>
      </c>
      <c r="CP410" s="125" t="str">
        <f>IF($C410="","",COUNTIFS(Con_ve!$C$6:$C$1005,$C410,Con_ve!$Q$6:$Q$1005,Cad_cl!CP$5))</f>
        <v/>
      </c>
      <c r="CQ410" s="125" t="str">
        <f>IF($C410="","",COUNTIFS(Con_ve!$C$6:$C$1005,$C410,Con_ve!$Q$6:$Q$1005,Cad_cl!CQ$5))</f>
        <v/>
      </c>
      <c r="CR410" s="125">
        <f t="shared" si="20"/>
        <v>0</v>
      </c>
    </row>
    <row r="411" spans="3:96" ht="30" customHeight="1">
      <c r="C411" s="153"/>
      <c r="D411" s="153"/>
      <c r="E411" s="154"/>
      <c r="F411" s="153"/>
      <c r="G411" s="155"/>
      <c r="H411" s="153"/>
      <c r="I411" s="153"/>
      <c r="J411" s="132" t="s">
        <v>309</v>
      </c>
      <c r="K411" s="133" t="s">
        <v>309</v>
      </c>
      <c r="L411" s="153"/>
      <c r="M411" s="153"/>
      <c r="N411" s="153"/>
      <c r="O411" s="153"/>
      <c r="P411" s="153"/>
      <c r="Q411" s="153"/>
      <c r="AP411" s="134" t="str">
        <f>IF(ISERR(IF($C411="","",SUMIFS(Con_ve!$F$6:$F$1005,Con_ve!$C$6:$C$1005,$C411,Con_ve!$I$6:$I$1005,"Fechada",Con_ve!$Q$6:$Q$1005,Cad_cl!AP$5))),"",IF($C411="","",SUMIFS(Con_ve!$F$6:$F$1005,Con_ve!$C$6:$C$1005,$C411,Con_ve!$I$6:$I$1005,"Fechada",Con_ve!$Q$6:$Q$1005,Cad_cl!AP$5)))</f>
        <v/>
      </c>
      <c r="AQ411" s="134" t="str">
        <f>IF(ISERR(IF($C411="","",SUMIFS(Con_ve!$F$6:$F$1005,Con_ve!$C$6:$C$1005,$C411,Con_ve!$I$6:$I$1005,"Fechada",Con_ve!$Q$6:$Q$1005,Cad_cl!AQ$5))),"",IF($C411="","",SUMIFS(Con_ve!$F$6:$F$1005,Con_ve!$C$6:$C$1005,$C411,Con_ve!$I$6:$I$1005,"Fechada",Con_ve!$Q$6:$Q$1005,Cad_cl!AQ$5)))</f>
        <v/>
      </c>
      <c r="AR411" s="134" t="str">
        <f>IF(ISERR(IF($C411="","",SUMIFS(Con_ve!$F$6:$F$1005,Con_ve!$C$6:$C$1005,$C411,Con_ve!$I$6:$I$1005,"Fechada",Con_ve!$Q$6:$Q$1005,Cad_cl!AR$5))),"",IF($C411="","",SUMIFS(Con_ve!$F$6:$F$1005,Con_ve!$C$6:$C$1005,$C411,Con_ve!$I$6:$I$1005,"Fechada",Con_ve!$Q$6:$Q$1005,Cad_cl!AR$5)))</f>
        <v/>
      </c>
      <c r="AS411" s="134" t="str">
        <f>IF(ISERR(IF($C411="","",SUMIFS(Con_ve!$F$6:$F$1005,Con_ve!$C$6:$C$1005,$C411,Con_ve!$I$6:$I$1005,"Fechada",Con_ve!$Q$6:$Q$1005,Cad_cl!AS$5))),"",IF($C411="","",SUMIFS(Con_ve!$F$6:$F$1005,Con_ve!$C$6:$C$1005,$C411,Con_ve!$I$6:$I$1005,"Fechada",Con_ve!$Q$6:$Q$1005,Cad_cl!AS$5)))</f>
        <v/>
      </c>
      <c r="AT411" s="134" t="str">
        <f>IF(ISERR(IF($C411="","",SUMIFS(Con_ve!$F$6:$F$1005,Con_ve!$C$6:$C$1005,$C411,Con_ve!$I$6:$I$1005,"Fechada",Con_ve!$Q$6:$Q$1005,Cad_cl!AT$5))),"",IF($C411="","",SUMIFS(Con_ve!$F$6:$F$1005,Con_ve!$C$6:$C$1005,$C411,Con_ve!$I$6:$I$1005,"Fechada",Con_ve!$Q$6:$Q$1005,Cad_cl!AT$5)))</f>
        <v/>
      </c>
      <c r="AU411" s="134" t="str">
        <f>IF(ISERR(IF($C411="","",SUMIFS(Con_ve!$F$6:$F$1005,Con_ve!$C$6:$C$1005,$C411,Con_ve!$I$6:$I$1005,"Fechada",Con_ve!$Q$6:$Q$1005,Cad_cl!AU$5))),"",IF($C411="","",SUMIFS(Con_ve!$F$6:$F$1005,Con_ve!$C$6:$C$1005,$C411,Con_ve!$I$6:$I$1005,"Fechada",Con_ve!$Q$6:$Q$1005,Cad_cl!AU$5)))</f>
        <v/>
      </c>
      <c r="AV411" s="134" t="str">
        <f>IF(ISERR(IF($C411="","",SUMIFS(Con_ve!$F$6:$F$1005,Con_ve!$C$6:$C$1005,$C411,Con_ve!$I$6:$I$1005,"Fechada",Con_ve!$Q$6:$Q$1005,Cad_cl!AV$5))),"",IF($C411="","",SUMIFS(Con_ve!$F$6:$F$1005,Con_ve!$C$6:$C$1005,$C411,Con_ve!$I$6:$I$1005,"Fechada",Con_ve!$Q$6:$Q$1005,Cad_cl!AV$5)))</f>
        <v/>
      </c>
      <c r="AW411" s="134" t="str">
        <f>IF(ISERR(IF($C411="","",SUMIFS(Con_ve!$F$6:$F$1005,Con_ve!$C$6:$C$1005,$C411,Con_ve!$I$6:$I$1005,"Fechada",Con_ve!$Q$6:$Q$1005,Cad_cl!AW$5))),"",IF($C411="","",SUMIFS(Con_ve!$F$6:$F$1005,Con_ve!$C$6:$C$1005,$C411,Con_ve!$I$6:$I$1005,"Fechada",Con_ve!$Q$6:$Q$1005,Cad_cl!AW$5)))</f>
        <v/>
      </c>
      <c r="AX411" s="134" t="str">
        <f>IF(ISERR(IF($C411="","",SUMIFS(Con_ve!$F$6:$F$1005,Con_ve!$C$6:$C$1005,$C411,Con_ve!$I$6:$I$1005,"Fechada",Con_ve!$Q$6:$Q$1005,Cad_cl!AX$5))),"",IF($C411="","",SUMIFS(Con_ve!$F$6:$F$1005,Con_ve!$C$6:$C$1005,$C411,Con_ve!$I$6:$I$1005,"Fechada",Con_ve!$Q$6:$Q$1005,Cad_cl!AX$5)))</f>
        <v/>
      </c>
      <c r="AY411" s="134" t="str">
        <f>IF(ISERR(IF($C411="","",SUMIFS(Con_ve!$F$6:$F$1005,Con_ve!$C$6:$C$1005,$C411,Con_ve!$I$6:$I$1005,"Fechada",Con_ve!$Q$6:$Q$1005,Cad_cl!AY$5))),"",IF($C411="","",SUMIFS(Con_ve!$F$6:$F$1005,Con_ve!$C$6:$C$1005,$C411,Con_ve!$I$6:$I$1005,"Fechada",Con_ve!$Q$6:$Q$1005,Cad_cl!AY$5)))</f>
        <v/>
      </c>
      <c r="AZ411" s="134" t="str">
        <f>IF(ISERR(IF($C411="","",SUMIFS(Con_ve!$F$6:$F$1005,Con_ve!$C$6:$C$1005,$C411,Con_ve!$I$6:$I$1005,"Fechada",Con_ve!$Q$6:$Q$1005,Cad_cl!AZ$5))),"",IF($C411="","",SUMIFS(Con_ve!$F$6:$F$1005,Con_ve!$C$6:$C$1005,$C411,Con_ve!$I$6:$I$1005,"Fechada",Con_ve!$Q$6:$Q$1005,Cad_cl!AZ$5)))</f>
        <v/>
      </c>
      <c r="BA411" s="134" t="str">
        <f>IF(ISERR(IF($C411="","",SUMIFS(Con_ve!$F$6:$F$1005,Con_ve!$C$6:$C$1005,$C411,Con_ve!$I$6:$I$1005,"Fechada",Con_ve!$Q$6:$Q$1005,Cad_cl!BA$5))),"",IF($C411="","",SUMIFS(Con_ve!$F$6:$F$1005,Con_ve!$C$6:$C$1005,$C411,Con_ve!$I$6:$I$1005,"Fechada",Con_ve!$Q$6:$Q$1005,Cad_cl!BA$5)))</f>
        <v/>
      </c>
      <c r="BB411" s="134">
        <f t="shared" si="18"/>
        <v>0</v>
      </c>
      <c r="BD411" s="134" t="str">
        <f>IF(ISERR(IF($C411="","",SUMIFS(Con_ve!$F$6:$F$1005,Con_ve!$C$6:$C$1005,$C411,Con_ve!$I$6:$I$1005,"Em negociação",Con_ve!$Q$6:$Q$1005,Cad_cl!BD$5))),"",IF($C411="","",SUMIFS(Con_ve!$F$6:$F$1005,Con_ve!$C$6:$C$1005,$C411,Con_ve!$I$6:$I$1005,"Em negociação",Con_ve!$Q$6:$Q$1005,Cad_cl!BD$5)))</f>
        <v/>
      </c>
      <c r="BE411" s="134" t="str">
        <f>IF(ISERR(IF($C411="","",SUMIFS(Con_ve!$F$6:$F$1005,Con_ve!$C$6:$C$1005,$C411,Con_ve!$I$6:$I$1005,"Em negociação",Con_ve!$Q$6:$Q$1005,Cad_cl!BE$5))),"",IF($C411="","",SUMIFS(Con_ve!$F$6:$F$1005,Con_ve!$C$6:$C$1005,$C411,Con_ve!$I$6:$I$1005,"Em negociação",Con_ve!$Q$6:$Q$1005,Cad_cl!BE$5)))</f>
        <v/>
      </c>
      <c r="BF411" s="134" t="str">
        <f>IF(ISERR(IF($C411="","",SUMIFS(Con_ve!$F$6:$F$1005,Con_ve!$C$6:$C$1005,$C411,Con_ve!$I$6:$I$1005,"Em negociação",Con_ve!$Q$6:$Q$1005,Cad_cl!BF$5))),"",IF($C411="","",SUMIFS(Con_ve!$F$6:$F$1005,Con_ve!$C$6:$C$1005,$C411,Con_ve!$I$6:$I$1005,"Em negociação",Con_ve!$Q$6:$Q$1005,Cad_cl!BF$5)))</f>
        <v/>
      </c>
      <c r="BG411" s="134" t="str">
        <f>IF(ISERR(IF($C411="","",SUMIFS(Con_ve!$F$6:$F$1005,Con_ve!$C$6:$C$1005,$C411,Con_ve!$I$6:$I$1005,"Em negociação",Con_ve!$Q$6:$Q$1005,Cad_cl!BG$5))),"",IF($C411="","",SUMIFS(Con_ve!$F$6:$F$1005,Con_ve!$C$6:$C$1005,$C411,Con_ve!$I$6:$I$1005,"Em negociação",Con_ve!$Q$6:$Q$1005,Cad_cl!BG$5)))</f>
        <v/>
      </c>
      <c r="BH411" s="134" t="str">
        <f>IF(ISERR(IF($C411="","",SUMIFS(Con_ve!$F$6:$F$1005,Con_ve!$C$6:$C$1005,$C411,Con_ve!$I$6:$I$1005,"Em negociação",Con_ve!$Q$6:$Q$1005,Cad_cl!BH$5))),"",IF($C411="","",SUMIFS(Con_ve!$F$6:$F$1005,Con_ve!$C$6:$C$1005,$C411,Con_ve!$I$6:$I$1005,"Em negociação",Con_ve!$Q$6:$Q$1005,Cad_cl!BH$5)))</f>
        <v/>
      </c>
      <c r="BI411" s="134" t="str">
        <f>IF(ISERR(IF($C411="","",SUMIFS(Con_ve!$F$6:$F$1005,Con_ve!$C$6:$C$1005,$C411,Con_ve!$I$6:$I$1005,"Em negociação",Con_ve!$Q$6:$Q$1005,Cad_cl!BI$5))),"",IF($C411="","",SUMIFS(Con_ve!$F$6:$F$1005,Con_ve!$C$6:$C$1005,$C411,Con_ve!$I$6:$I$1005,"Em negociação",Con_ve!$Q$6:$Q$1005,Cad_cl!BI$5)))</f>
        <v/>
      </c>
      <c r="BJ411" s="134" t="str">
        <f>IF(ISERR(IF($C411="","",SUMIFS(Con_ve!$F$6:$F$1005,Con_ve!$C$6:$C$1005,$C411,Con_ve!$I$6:$I$1005,"Em negociação",Con_ve!$Q$6:$Q$1005,Cad_cl!BJ$5))),"",IF($C411="","",SUMIFS(Con_ve!$F$6:$F$1005,Con_ve!$C$6:$C$1005,$C411,Con_ve!$I$6:$I$1005,"Em negociação",Con_ve!$Q$6:$Q$1005,Cad_cl!BJ$5)))</f>
        <v/>
      </c>
      <c r="BK411" s="134" t="str">
        <f>IF(ISERR(IF($C411="","",SUMIFS(Con_ve!$F$6:$F$1005,Con_ve!$C$6:$C$1005,$C411,Con_ve!$I$6:$I$1005,"Em negociação",Con_ve!$Q$6:$Q$1005,Cad_cl!BK$5))),"",IF($C411="","",SUMIFS(Con_ve!$F$6:$F$1005,Con_ve!$C$6:$C$1005,$C411,Con_ve!$I$6:$I$1005,"Em negociação",Con_ve!$Q$6:$Q$1005,Cad_cl!BK$5)))</f>
        <v/>
      </c>
      <c r="BL411" s="134" t="str">
        <f>IF(ISERR(IF($C411="","",SUMIFS(Con_ve!$F$6:$F$1005,Con_ve!$C$6:$C$1005,$C411,Con_ve!$I$6:$I$1005,"Em negociação",Con_ve!$Q$6:$Q$1005,Cad_cl!BL$5))),"",IF($C411="","",SUMIFS(Con_ve!$F$6:$F$1005,Con_ve!$C$6:$C$1005,$C411,Con_ve!$I$6:$I$1005,"Em negociação",Con_ve!$Q$6:$Q$1005,Cad_cl!BL$5)))</f>
        <v/>
      </c>
      <c r="BM411" s="134" t="str">
        <f>IF(ISERR(IF($C411="","",SUMIFS(Con_ve!$F$6:$F$1005,Con_ve!$C$6:$C$1005,$C411,Con_ve!$I$6:$I$1005,"Em negociação",Con_ve!$Q$6:$Q$1005,Cad_cl!BM$5))),"",IF($C411="","",SUMIFS(Con_ve!$F$6:$F$1005,Con_ve!$C$6:$C$1005,$C411,Con_ve!$I$6:$I$1005,"Em negociação",Con_ve!$Q$6:$Q$1005,Cad_cl!BM$5)))</f>
        <v/>
      </c>
      <c r="BN411" s="134" t="str">
        <f>IF(ISERR(IF($C411="","",SUMIFS(Con_ve!$F$6:$F$1005,Con_ve!$C$6:$C$1005,$C411,Con_ve!$I$6:$I$1005,"Em negociação",Con_ve!$Q$6:$Q$1005,Cad_cl!BN$5))),"",IF($C411="","",SUMIFS(Con_ve!$F$6:$F$1005,Con_ve!$C$6:$C$1005,$C411,Con_ve!$I$6:$I$1005,"Em negociação",Con_ve!$Q$6:$Q$1005,Cad_cl!BN$5)))</f>
        <v/>
      </c>
      <c r="BO411" s="134" t="str">
        <f>IF(ISERR(IF($C411="","",SUMIFS(Con_ve!$F$6:$F$1005,Con_ve!$C$6:$C$1005,$C411,Con_ve!$I$6:$I$1005,"Em negociação",Con_ve!$Q$6:$Q$1005,Cad_cl!BO$5))),"",IF($C411="","",SUMIFS(Con_ve!$F$6:$F$1005,Con_ve!$C$6:$C$1005,$C411,Con_ve!$I$6:$I$1005,"Em negociação",Con_ve!$Q$6:$Q$1005,Cad_cl!BO$5)))</f>
        <v/>
      </c>
      <c r="BP411" s="134">
        <f t="shared" si="19"/>
        <v>0</v>
      </c>
      <c r="BR411" s="125" t="str">
        <f>IF(ISERR(IF(AND($I411=Re_lo!$E$5,BR$5=VLOOKUP(Re_lo!$H$5,Re_lo!$N$5:$O$16,2,0)),AP411,"")),"",IF(AND($I411=Re_lo!$E$5,BR$5=VLOOKUP(Re_lo!$H$5,Re_lo!$N$5:$O$16,2,0)),AP411,""))</f>
        <v/>
      </c>
      <c r="BS411" s="125" t="str">
        <f>IF(ISERR(IF(AND($I411=Re_lo!$E$5,BS$5=VLOOKUP(Re_lo!$H$5,Re_lo!$N$5:$O$16,2,0)),AQ411,"")),"",IF(AND($I411=Re_lo!$E$5,BS$5=VLOOKUP(Re_lo!$H$5,Re_lo!$N$5:$O$16,2,0)),AQ411,""))</f>
        <v/>
      </c>
      <c r="BT411" s="125" t="str">
        <f>IF(ISERR(IF(AND($I411=Re_lo!$E$5,BT$5=VLOOKUP(Re_lo!$H$5,Re_lo!$N$5:$O$16,2,0)),AR411,"")),"",IF(AND($I411=Re_lo!$E$5,BT$5=VLOOKUP(Re_lo!$H$5,Re_lo!$N$5:$O$16,2,0)),AR411,""))</f>
        <v/>
      </c>
      <c r="BU411" s="125" t="str">
        <f>IF(ISERR(IF(AND($I411=Re_lo!$E$5,BU$5=VLOOKUP(Re_lo!$H$5,Re_lo!$N$5:$O$16,2,0)),AS411,"")),"",IF(AND($I411=Re_lo!$E$5,BU$5=VLOOKUP(Re_lo!$H$5,Re_lo!$N$5:$O$16,2,0)),AS411,""))</f>
        <v/>
      </c>
      <c r="BV411" s="125" t="str">
        <f>IF(ISERR(IF(AND($I411=Re_lo!$E$5,BV$5=VLOOKUP(Re_lo!$H$5,Re_lo!$N$5:$O$16,2,0)),AT411,"")),"",IF(AND($I411=Re_lo!$E$5,BV$5=VLOOKUP(Re_lo!$H$5,Re_lo!$N$5:$O$16,2,0)),AT411,""))</f>
        <v/>
      </c>
      <c r="BW411" s="125" t="str">
        <f>IF(ISERR(IF(AND($I411=Re_lo!$E$5,BW$5=VLOOKUP(Re_lo!$H$5,Re_lo!$N$5:$O$16,2,0)),AU411,"")),"",IF(AND($I411=Re_lo!$E$5,BW$5=VLOOKUP(Re_lo!$H$5,Re_lo!$N$5:$O$16,2,0)),AU411,""))</f>
        <v/>
      </c>
      <c r="BX411" s="125" t="str">
        <f>IF(ISERR(IF(AND($I411=Re_lo!$E$5,BX$5=VLOOKUP(Re_lo!$H$5,Re_lo!$N$5:$O$16,2,0)),AV411,"")),"",IF(AND($I411=Re_lo!$E$5,BX$5=VLOOKUP(Re_lo!$H$5,Re_lo!$N$5:$O$16,2,0)),AV411,""))</f>
        <v/>
      </c>
      <c r="BY411" s="125" t="str">
        <f>IF(ISERR(IF(AND($I411=Re_lo!$E$5,BY$5=VLOOKUP(Re_lo!$H$5,Re_lo!$N$5:$O$16,2,0)),AW411,"")),"",IF(AND($I411=Re_lo!$E$5,BY$5=VLOOKUP(Re_lo!$H$5,Re_lo!$N$5:$O$16,2,0)),AW411,""))</f>
        <v/>
      </c>
      <c r="BZ411" s="125" t="str">
        <f>IF(ISERR(IF(AND($I411=Re_lo!$E$5,BZ$5=VLOOKUP(Re_lo!$H$5,Re_lo!$N$5:$O$16,2,0)),AX411,"")),"",IF(AND($I411=Re_lo!$E$5,BZ$5=VLOOKUP(Re_lo!$H$5,Re_lo!$N$5:$O$16,2,0)),AX411,""))</f>
        <v/>
      </c>
      <c r="CA411" s="125" t="str">
        <f>IF(ISERR(IF(AND($I411=Re_lo!$E$5,CA$5=VLOOKUP(Re_lo!$H$5,Re_lo!$N$5:$O$16,2,0)),AY411,"")),"",IF(AND($I411=Re_lo!$E$5,CA$5=VLOOKUP(Re_lo!$H$5,Re_lo!$N$5:$O$16,2,0)),AY411,""))</f>
        <v/>
      </c>
      <c r="CB411" s="125" t="str">
        <f>IF(ISERR(IF(AND($I411=Re_lo!$E$5,CB$5=VLOOKUP(Re_lo!$H$5,Re_lo!$N$5:$O$16,2,0)),AZ411,"")),"",IF(AND($I411=Re_lo!$E$5,CB$5=VLOOKUP(Re_lo!$H$5,Re_lo!$N$5:$O$16,2,0)),AZ411,""))</f>
        <v/>
      </c>
      <c r="CC411" s="125" t="str">
        <f>IF(ISERR(IF(AND($I411=Re_lo!$E$5,CC$5=VLOOKUP(Re_lo!$H$5,Re_lo!$N$5:$O$16,2,0)),BA411,"")),"",IF(AND($I411=Re_lo!$E$5,CC$5=VLOOKUP(Re_lo!$H$5,Re_lo!$N$5:$O$16,2,0)),BA411,""))</f>
        <v/>
      </c>
      <c r="CD411" s="125" t="str">
        <f>IF(ISERR(IF(AND($I411=Re_lo!$E$5,CD$5=VLOOKUP(Re_lo!$H$5,Re_lo!$N$5:$O$16,2,0)),BB411,"")),"",IF(AND($I411=Re_lo!$E$5,CD$5=VLOOKUP(Re_lo!$H$5,Re_lo!$N$5:$O$16,2,0)),BB411,""))</f>
        <v/>
      </c>
      <c r="CF411" s="125" t="str">
        <f>IF($C411="","",COUNTIFS(Con_ve!$C$6:$C$1005,$C411,Con_ve!$Q$6:$Q$1005,Cad_cl!CF$5))</f>
        <v/>
      </c>
      <c r="CG411" s="125" t="str">
        <f>IF($C411="","",COUNTIFS(Con_ve!$C$6:$C$1005,$C411,Con_ve!$Q$6:$Q$1005,Cad_cl!CG$5))</f>
        <v/>
      </c>
      <c r="CH411" s="125" t="str">
        <f>IF($C411="","",COUNTIFS(Con_ve!$C$6:$C$1005,$C411,Con_ve!$Q$6:$Q$1005,Cad_cl!CH$5))</f>
        <v/>
      </c>
      <c r="CI411" s="125" t="str">
        <f>IF($C411="","",COUNTIFS(Con_ve!$C$6:$C$1005,$C411,Con_ve!$Q$6:$Q$1005,Cad_cl!CI$5))</f>
        <v/>
      </c>
      <c r="CJ411" s="125" t="str">
        <f>IF($C411="","",COUNTIFS(Con_ve!$C$6:$C$1005,$C411,Con_ve!$Q$6:$Q$1005,Cad_cl!CJ$5))</f>
        <v/>
      </c>
      <c r="CK411" s="125" t="str">
        <f>IF($C411="","",COUNTIFS(Con_ve!$C$6:$C$1005,$C411,Con_ve!$Q$6:$Q$1005,Cad_cl!CK$5))</f>
        <v/>
      </c>
      <c r="CL411" s="125" t="str">
        <f>IF($C411="","",COUNTIFS(Con_ve!$C$6:$C$1005,$C411,Con_ve!$Q$6:$Q$1005,Cad_cl!CL$5))</f>
        <v/>
      </c>
      <c r="CM411" s="125" t="str">
        <f>IF($C411="","",COUNTIFS(Con_ve!$C$6:$C$1005,$C411,Con_ve!$Q$6:$Q$1005,Cad_cl!CM$5))</f>
        <v/>
      </c>
      <c r="CN411" s="125" t="str">
        <f>IF($C411="","",COUNTIFS(Con_ve!$C$6:$C$1005,$C411,Con_ve!$Q$6:$Q$1005,Cad_cl!CN$5))</f>
        <v/>
      </c>
      <c r="CO411" s="125" t="str">
        <f>IF($C411="","",COUNTIFS(Con_ve!$C$6:$C$1005,$C411,Con_ve!$Q$6:$Q$1005,Cad_cl!CO$5))</f>
        <v/>
      </c>
      <c r="CP411" s="125" t="str">
        <f>IF($C411="","",COUNTIFS(Con_ve!$C$6:$C$1005,$C411,Con_ve!$Q$6:$Q$1005,Cad_cl!CP$5))</f>
        <v/>
      </c>
      <c r="CQ411" s="125" t="str">
        <f>IF($C411="","",COUNTIFS(Con_ve!$C$6:$C$1005,$C411,Con_ve!$Q$6:$Q$1005,Cad_cl!CQ$5))</f>
        <v/>
      </c>
      <c r="CR411" s="125">
        <f t="shared" si="20"/>
        <v>0</v>
      </c>
    </row>
    <row r="412" spans="3:96" ht="30" customHeight="1">
      <c r="C412" s="153"/>
      <c r="D412" s="153"/>
      <c r="E412" s="154"/>
      <c r="F412" s="153"/>
      <c r="G412" s="155"/>
      <c r="H412" s="153"/>
      <c r="I412" s="153"/>
      <c r="J412" s="132" t="s">
        <v>309</v>
      </c>
      <c r="K412" s="133" t="s">
        <v>309</v>
      </c>
      <c r="L412" s="153"/>
      <c r="M412" s="153"/>
      <c r="N412" s="153"/>
      <c r="O412" s="153"/>
      <c r="P412" s="153"/>
      <c r="Q412" s="153"/>
      <c r="AP412" s="134" t="str">
        <f>IF(ISERR(IF($C412="","",SUMIFS(Con_ve!$F$6:$F$1005,Con_ve!$C$6:$C$1005,$C412,Con_ve!$I$6:$I$1005,"Fechada",Con_ve!$Q$6:$Q$1005,Cad_cl!AP$5))),"",IF($C412="","",SUMIFS(Con_ve!$F$6:$F$1005,Con_ve!$C$6:$C$1005,$C412,Con_ve!$I$6:$I$1005,"Fechada",Con_ve!$Q$6:$Q$1005,Cad_cl!AP$5)))</f>
        <v/>
      </c>
      <c r="AQ412" s="134" t="str">
        <f>IF(ISERR(IF($C412="","",SUMIFS(Con_ve!$F$6:$F$1005,Con_ve!$C$6:$C$1005,$C412,Con_ve!$I$6:$I$1005,"Fechada",Con_ve!$Q$6:$Q$1005,Cad_cl!AQ$5))),"",IF($C412="","",SUMIFS(Con_ve!$F$6:$F$1005,Con_ve!$C$6:$C$1005,$C412,Con_ve!$I$6:$I$1005,"Fechada",Con_ve!$Q$6:$Q$1005,Cad_cl!AQ$5)))</f>
        <v/>
      </c>
      <c r="AR412" s="134" t="str">
        <f>IF(ISERR(IF($C412="","",SUMIFS(Con_ve!$F$6:$F$1005,Con_ve!$C$6:$C$1005,$C412,Con_ve!$I$6:$I$1005,"Fechada",Con_ve!$Q$6:$Q$1005,Cad_cl!AR$5))),"",IF($C412="","",SUMIFS(Con_ve!$F$6:$F$1005,Con_ve!$C$6:$C$1005,$C412,Con_ve!$I$6:$I$1005,"Fechada",Con_ve!$Q$6:$Q$1005,Cad_cl!AR$5)))</f>
        <v/>
      </c>
      <c r="AS412" s="134" t="str">
        <f>IF(ISERR(IF($C412="","",SUMIFS(Con_ve!$F$6:$F$1005,Con_ve!$C$6:$C$1005,$C412,Con_ve!$I$6:$I$1005,"Fechada",Con_ve!$Q$6:$Q$1005,Cad_cl!AS$5))),"",IF($C412="","",SUMIFS(Con_ve!$F$6:$F$1005,Con_ve!$C$6:$C$1005,$C412,Con_ve!$I$6:$I$1005,"Fechada",Con_ve!$Q$6:$Q$1005,Cad_cl!AS$5)))</f>
        <v/>
      </c>
      <c r="AT412" s="134" t="str">
        <f>IF(ISERR(IF($C412="","",SUMIFS(Con_ve!$F$6:$F$1005,Con_ve!$C$6:$C$1005,$C412,Con_ve!$I$6:$I$1005,"Fechada",Con_ve!$Q$6:$Q$1005,Cad_cl!AT$5))),"",IF($C412="","",SUMIFS(Con_ve!$F$6:$F$1005,Con_ve!$C$6:$C$1005,$C412,Con_ve!$I$6:$I$1005,"Fechada",Con_ve!$Q$6:$Q$1005,Cad_cl!AT$5)))</f>
        <v/>
      </c>
      <c r="AU412" s="134" t="str">
        <f>IF(ISERR(IF($C412="","",SUMIFS(Con_ve!$F$6:$F$1005,Con_ve!$C$6:$C$1005,$C412,Con_ve!$I$6:$I$1005,"Fechada",Con_ve!$Q$6:$Q$1005,Cad_cl!AU$5))),"",IF($C412="","",SUMIFS(Con_ve!$F$6:$F$1005,Con_ve!$C$6:$C$1005,$C412,Con_ve!$I$6:$I$1005,"Fechada",Con_ve!$Q$6:$Q$1005,Cad_cl!AU$5)))</f>
        <v/>
      </c>
      <c r="AV412" s="134" t="str">
        <f>IF(ISERR(IF($C412="","",SUMIFS(Con_ve!$F$6:$F$1005,Con_ve!$C$6:$C$1005,$C412,Con_ve!$I$6:$I$1005,"Fechada",Con_ve!$Q$6:$Q$1005,Cad_cl!AV$5))),"",IF($C412="","",SUMIFS(Con_ve!$F$6:$F$1005,Con_ve!$C$6:$C$1005,$C412,Con_ve!$I$6:$I$1005,"Fechada",Con_ve!$Q$6:$Q$1005,Cad_cl!AV$5)))</f>
        <v/>
      </c>
      <c r="AW412" s="134" t="str">
        <f>IF(ISERR(IF($C412="","",SUMIFS(Con_ve!$F$6:$F$1005,Con_ve!$C$6:$C$1005,$C412,Con_ve!$I$6:$I$1005,"Fechada",Con_ve!$Q$6:$Q$1005,Cad_cl!AW$5))),"",IF($C412="","",SUMIFS(Con_ve!$F$6:$F$1005,Con_ve!$C$6:$C$1005,$C412,Con_ve!$I$6:$I$1005,"Fechada",Con_ve!$Q$6:$Q$1005,Cad_cl!AW$5)))</f>
        <v/>
      </c>
      <c r="AX412" s="134" t="str">
        <f>IF(ISERR(IF($C412="","",SUMIFS(Con_ve!$F$6:$F$1005,Con_ve!$C$6:$C$1005,$C412,Con_ve!$I$6:$I$1005,"Fechada",Con_ve!$Q$6:$Q$1005,Cad_cl!AX$5))),"",IF($C412="","",SUMIFS(Con_ve!$F$6:$F$1005,Con_ve!$C$6:$C$1005,$C412,Con_ve!$I$6:$I$1005,"Fechada",Con_ve!$Q$6:$Q$1005,Cad_cl!AX$5)))</f>
        <v/>
      </c>
      <c r="AY412" s="134" t="str">
        <f>IF(ISERR(IF($C412="","",SUMIFS(Con_ve!$F$6:$F$1005,Con_ve!$C$6:$C$1005,$C412,Con_ve!$I$6:$I$1005,"Fechada",Con_ve!$Q$6:$Q$1005,Cad_cl!AY$5))),"",IF($C412="","",SUMIFS(Con_ve!$F$6:$F$1005,Con_ve!$C$6:$C$1005,$C412,Con_ve!$I$6:$I$1005,"Fechada",Con_ve!$Q$6:$Q$1005,Cad_cl!AY$5)))</f>
        <v/>
      </c>
      <c r="AZ412" s="134" t="str">
        <f>IF(ISERR(IF($C412="","",SUMIFS(Con_ve!$F$6:$F$1005,Con_ve!$C$6:$C$1005,$C412,Con_ve!$I$6:$I$1005,"Fechada",Con_ve!$Q$6:$Q$1005,Cad_cl!AZ$5))),"",IF($C412="","",SUMIFS(Con_ve!$F$6:$F$1005,Con_ve!$C$6:$C$1005,$C412,Con_ve!$I$6:$I$1005,"Fechada",Con_ve!$Q$6:$Q$1005,Cad_cl!AZ$5)))</f>
        <v/>
      </c>
      <c r="BA412" s="134" t="str">
        <f>IF(ISERR(IF($C412="","",SUMIFS(Con_ve!$F$6:$F$1005,Con_ve!$C$6:$C$1005,$C412,Con_ve!$I$6:$I$1005,"Fechada",Con_ve!$Q$6:$Q$1005,Cad_cl!BA$5))),"",IF($C412="","",SUMIFS(Con_ve!$F$6:$F$1005,Con_ve!$C$6:$C$1005,$C412,Con_ve!$I$6:$I$1005,"Fechada",Con_ve!$Q$6:$Q$1005,Cad_cl!BA$5)))</f>
        <v/>
      </c>
      <c r="BB412" s="134">
        <f t="shared" si="18"/>
        <v>0</v>
      </c>
      <c r="BD412" s="134" t="str">
        <f>IF(ISERR(IF($C412="","",SUMIFS(Con_ve!$F$6:$F$1005,Con_ve!$C$6:$C$1005,$C412,Con_ve!$I$6:$I$1005,"Em negociação",Con_ve!$Q$6:$Q$1005,Cad_cl!BD$5))),"",IF($C412="","",SUMIFS(Con_ve!$F$6:$F$1005,Con_ve!$C$6:$C$1005,$C412,Con_ve!$I$6:$I$1005,"Em negociação",Con_ve!$Q$6:$Q$1005,Cad_cl!BD$5)))</f>
        <v/>
      </c>
      <c r="BE412" s="134" t="str">
        <f>IF(ISERR(IF($C412="","",SUMIFS(Con_ve!$F$6:$F$1005,Con_ve!$C$6:$C$1005,$C412,Con_ve!$I$6:$I$1005,"Em negociação",Con_ve!$Q$6:$Q$1005,Cad_cl!BE$5))),"",IF($C412="","",SUMIFS(Con_ve!$F$6:$F$1005,Con_ve!$C$6:$C$1005,$C412,Con_ve!$I$6:$I$1005,"Em negociação",Con_ve!$Q$6:$Q$1005,Cad_cl!BE$5)))</f>
        <v/>
      </c>
      <c r="BF412" s="134" t="str">
        <f>IF(ISERR(IF($C412="","",SUMIFS(Con_ve!$F$6:$F$1005,Con_ve!$C$6:$C$1005,$C412,Con_ve!$I$6:$I$1005,"Em negociação",Con_ve!$Q$6:$Q$1005,Cad_cl!BF$5))),"",IF($C412="","",SUMIFS(Con_ve!$F$6:$F$1005,Con_ve!$C$6:$C$1005,$C412,Con_ve!$I$6:$I$1005,"Em negociação",Con_ve!$Q$6:$Q$1005,Cad_cl!BF$5)))</f>
        <v/>
      </c>
      <c r="BG412" s="134" t="str">
        <f>IF(ISERR(IF($C412="","",SUMIFS(Con_ve!$F$6:$F$1005,Con_ve!$C$6:$C$1005,$C412,Con_ve!$I$6:$I$1005,"Em negociação",Con_ve!$Q$6:$Q$1005,Cad_cl!BG$5))),"",IF($C412="","",SUMIFS(Con_ve!$F$6:$F$1005,Con_ve!$C$6:$C$1005,$C412,Con_ve!$I$6:$I$1005,"Em negociação",Con_ve!$Q$6:$Q$1005,Cad_cl!BG$5)))</f>
        <v/>
      </c>
      <c r="BH412" s="134" t="str">
        <f>IF(ISERR(IF($C412="","",SUMIFS(Con_ve!$F$6:$F$1005,Con_ve!$C$6:$C$1005,$C412,Con_ve!$I$6:$I$1005,"Em negociação",Con_ve!$Q$6:$Q$1005,Cad_cl!BH$5))),"",IF($C412="","",SUMIFS(Con_ve!$F$6:$F$1005,Con_ve!$C$6:$C$1005,$C412,Con_ve!$I$6:$I$1005,"Em negociação",Con_ve!$Q$6:$Q$1005,Cad_cl!BH$5)))</f>
        <v/>
      </c>
      <c r="BI412" s="134" t="str">
        <f>IF(ISERR(IF($C412="","",SUMIFS(Con_ve!$F$6:$F$1005,Con_ve!$C$6:$C$1005,$C412,Con_ve!$I$6:$I$1005,"Em negociação",Con_ve!$Q$6:$Q$1005,Cad_cl!BI$5))),"",IF($C412="","",SUMIFS(Con_ve!$F$6:$F$1005,Con_ve!$C$6:$C$1005,$C412,Con_ve!$I$6:$I$1005,"Em negociação",Con_ve!$Q$6:$Q$1005,Cad_cl!BI$5)))</f>
        <v/>
      </c>
      <c r="BJ412" s="134" t="str">
        <f>IF(ISERR(IF($C412="","",SUMIFS(Con_ve!$F$6:$F$1005,Con_ve!$C$6:$C$1005,$C412,Con_ve!$I$6:$I$1005,"Em negociação",Con_ve!$Q$6:$Q$1005,Cad_cl!BJ$5))),"",IF($C412="","",SUMIFS(Con_ve!$F$6:$F$1005,Con_ve!$C$6:$C$1005,$C412,Con_ve!$I$6:$I$1005,"Em negociação",Con_ve!$Q$6:$Q$1005,Cad_cl!BJ$5)))</f>
        <v/>
      </c>
      <c r="BK412" s="134" t="str">
        <f>IF(ISERR(IF($C412="","",SUMIFS(Con_ve!$F$6:$F$1005,Con_ve!$C$6:$C$1005,$C412,Con_ve!$I$6:$I$1005,"Em negociação",Con_ve!$Q$6:$Q$1005,Cad_cl!BK$5))),"",IF($C412="","",SUMIFS(Con_ve!$F$6:$F$1005,Con_ve!$C$6:$C$1005,$C412,Con_ve!$I$6:$I$1005,"Em negociação",Con_ve!$Q$6:$Q$1005,Cad_cl!BK$5)))</f>
        <v/>
      </c>
      <c r="BL412" s="134" t="str">
        <f>IF(ISERR(IF($C412="","",SUMIFS(Con_ve!$F$6:$F$1005,Con_ve!$C$6:$C$1005,$C412,Con_ve!$I$6:$I$1005,"Em negociação",Con_ve!$Q$6:$Q$1005,Cad_cl!BL$5))),"",IF($C412="","",SUMIFS(Con_ve!$F$6:$F$1005,Con_ve!$C$6:$C$1005,$C412,Con_ve!$I$6:$I$1005,"Em negociação",Con_ve!$Q$6:$Q$1005,Cad_cl!BL$5)))</f>
        <v/>
      </c>
      <c r="BM412" s="134" t="str">
        <f>IF(ISERR(IF($C412="","",SUMIFS(Con_ve!$F$6:$F$1005,Con_ve!$C$6:$C$1005,$C412,Con_ve!$I$6:$I$1005,"Em negociação",Con_ve!$Q$6:$Q$1005,Cad_cl!BM$5))),"",IF($C412="","",SUMIFS(Con_ve!$F$6:$F$1005,Con_ve!$C$6:$C$1005,$C412,Con_ve!$I$6:$I$1005,"Em negociação",Con_ve!$Q$6:$Q$1005,Cad_cl!BM$5)))</f>
        <v/>
      </c>
      <c r="BN412" s="134" t="str">
        <f>IF(ISERR(IF($C412="","",SUMIFS(Con_ve!$F$6:$F$1005,Con_ve!$C$6:$C$1005,$C412,Con_ve!$I$6:$I$1005,"Em negociação",Con_ve!$Q$6:$Q$1005,Cad_cl!BN$5))),"",IF($C412="","",SUMIFS(Con_ve!$F$6:$F$1005,Con_ve!$C$6:$C$1005,$C412,Con_ve!$I$6:$I$1005,"Em negociação",Con_ve!$Q$6:$Q$1005,Cad_cl!BN$5)))</f>
        <v/>
      </c>
      <c r="BO412" s="134" t="str">
        <f>IF(ISERR(IF($C412="","",SUMIFS(Con_ve!$F$6:$F$1005,Con_ve!$C$6:$C$1005,$C412,Con_ve!$I$6:$I$1005,"Em negociação",Con_ve!$Q$6:$Q$1005,Cad_cl!BO$5))),"",IF($C412="","",SUMIFS(Con_ve!$F$6:$F$1005,Con_ve!$C$6:$C$1005,$C412,Con_ve!$I$6:$I$1005,"Em negociação",Con_ve!$Q$6:$Q$1005,Cad_cl!BO$5)))</f>
        <v/>
      </c>
      <c r="BP412" s="134">
        <f t="shared" si="19"/>
        <v>0</v>
      </c>
      <c r="BR412" s="125" t="str">
        <f>IF(ISERR(IF(AND($I412=Re_lo!$E$5,BR$5=VLOOKUP(Re_lo!$H$5,Re_lo!$N$5:$O$16,2,0)),AP412,"")),"",IF(AND($I412=Re_lo!$E$5,BR$5=VLOOKUP(Re_lo!$H$5,Re_lo!$N$5:$O$16,2,0)),AP412,""))</f>
        <v/>
      </c>
      <c r="BS412" s="125" t="str">
        <f>IF(ISERR(IF(AND($I412=Re_lo!$E$5,BS$5=VLOOKUP(Re_lo!$H$5,Re_lo!$N$5:$O$16,2,0)),AQ412,"")),"",IF(AND($I412=Re_lo!$E$5,BS$5=VLOOKUP(Re_lo!$H$5,Re_lo!$N$5:$O$16,2,0)),AQ412,""))</f>
        <v/>
      </c>
      <c r="BT412" s="125" t="str">
        <f>IF(ISERR(IF(AND($I412=Re_lo!$E$5,BT$5=VLOOKUP(Re_lo!$H$5,Re_lo!$N$5:$O$16,2,0)),AR412,"")),"",IF(AND($I412=Re_lo!$E$5,BT$5=VLOOKUP(Re_lo!$H$5,Re_lo!$N$5:$O$16,2,0)),AR412,""))</f>
        <v/>
      </c>
      <c r="BU412" s="125" t="str">
        <f>IF(ISERR(IF(AND($I412=Re_lo!$E$5,BU$5=VLOOKUP(Re_lo!$H$5,Re_lo!$N$5:$O$16,2,0)),AS412,"")),"",IF(AND($I412=Re_lo!$E$5,BU$5=VLOOKUP(Re_lo!$H$5,Re_lo!$N$5:$O$16,2,0)),AS412,""))</f>
        <v/>
      </c>
      <c r="BV412" s="125" t="str">
        <f>IF(ISERR(IF(AND($I412=Re_lo!$E$5,BV$5=VLOOKUP(Re_lo!$H$5,Re_lo!$N$5:$O$16,2,0)),AT412,"")),"",IF(AND($I412=Re_lo!$E$5,BV$5=VLOOKUP(Re_lo!$H$5,Re_lo!$N$5:$O$16,2,0)),AT412,""))</f>
        <v/>
      </c>
      <c r="BW412" s="125" t="str">
        <f>IF(ISERR(IF(AND($I412=Re_lo!$E$5,BW$5=VLOOKUP(Re_lo!$H$5,Re_lo!$N$5:$O$16,2,0)),AU412,"")),"",IF(AND($I412=Re_lo!$E$5,BW$5=VLOOKUP(Re_lo!$H$5,Re_lo!$N$5:$O$16,2,0)),AU412,""))</f>
        <v/>
      </c>
      <c r="BX412" s="125" t="str">
        <f>IF(ISERR(IF(AND($I412=Re_lo!$E$5,BX$5=VLOOKUP(Re_lo!$H$5,Re_lo!$N$5:$O$16,2,0)),AV412,"")),"",IF(AND($I412=Re_lo!$E$5,BX$5=VLOOKUP(Re_lo!$H$5,Re_lo!$N$5:$O$16,2,0)),AV412,""))</f>
        <v/>
      </c>
      <c r="BY412" s="125" t="str">
        <f>IF(ISERR(IF(AND($I412=Re_lo!$E$5,BY$5=VLOOKUP(Re_lo!$H$5,Re_lo!$N$5:$O$16,2,0)),AW412,"")),"",IF(AND($I412=Re_lo!$E$5,BY$5=VLOOKUP(Re_lo!$H$5,Re_lo!$N$5:$O$16,2,0)),AW412,""))</f>
        <v/>
      </c>
      <c r="BZ412" s="125" t="str">
        <f>IF(ISERR(IF(AND($I412=Re_lo!$E$5,BZ$5=VLOOKUP(Re_lo!$H$5,Re_lo!$N$5:$O$16,2,0)),AX412,"")),"",IF(AND($I412=Re_lo!$E$5,BZ$5=VLOOKUP(Re_lo!$H$5,Re_lo!$N$5:$O$16,2,0)),AX412,""))</f>
        <v/>
      </c>
      <c r="CA412" s="125" t="str">
        <f>IF(ISERR(IF(AND($I412=Re_lo!$E$5,CA$5=VLOOKUP(Re_lo!$H$5,Re_lo!$N$5:$O$16,2,0)),AY412,"")),"",IF(AND($I412=Re_lo!$E$5,CA$5=VLOOKUP(Re_lo!$H$5,Re_lo!$N$5:$O$16,2,0)),AY412,""))</f>
        <v/>
      </c>
      <c r="CB412" s="125" t="str">
        <f>IF(ISERR(IF(AND($I412=Re_lo!$E$5,CB$5=VLOOKUP(Re_lo!$H$5,Re_lo!$N$5:$O$16,2,0)),AZ412,"")),"",IF(AND($I412=Re_lo!$E$5,CB$5=VLOOKUP(Re_lo!$H$5,Re_lo!$N$5:$O$16,2,0)),AZ412,""))</f>
        <v/>
      </c>
      <c r="CC412" s="125" t="str">
        <f>IF(ISERR(IF(AND($I412=Re_lo!$E$5,CC$5=VLOOKUP(Re_lo!$H$5,Re_lo!$N$5:$O$16,2,0)),BA412,"")),"",IF(AND($I412=Re_lo!$E$5,CC$5=VLOOKUP(Re_lo!$H$5,Re_lo!$N$5:$O$16,2,0)),BA412,""))</f>
        <v/>
      </c>
      <c r="CD412" s="125" t="str">
        <f>IF(ISERR(IF(AND($I412=Re_lo!$E$5,CD$5=VLOOKUP(Re_lo!$H$5,Re_lo!$N$5:$O$16,2,0)),BB412,"")),"",IF(AND($I412=Re_lo!$E$5,CD$5=VLOOKUP(Re_lo!$H$5,Re_lo!$N$5:$O$16,2,0)),BB412,""))</f>
        <v/>
      </c>
      <c r="CF412" s="125" t="str">
        <f>IF($C412="","",COUNTIFS(Con_ve!$C$6:$C$1005,$C412,Con_ve!$Q$6:$Q$1005,Cad_cl!CF$5))</f>
        <v/>
      </c>
      <c r="CG412" s="125" t="str">
        <f>IF($C412="","",COUNTIFS(Con_ve!$C$6:$C$1005,$C412,Con_ve!$Q$6:$Q$1005,Cad_cl!CG$5))</f>
        <v/>
      </c>
      <c r="CH412" s="125" t="str">
        <f>IF($C412="","",COUNTIFS(Con_ve!$C$6:$C$1005,$C412,Con_ve!$Q$6:$Q$1005,Cad_cl!CH$5))</f>
        <v/>
      </c>
      <c r="CI412" s="125" t="str">
        <f>IF($C412="","",COUNTIFS(Con_ve!$C$6:$C$1005,$C412,Con_ve!$Q$6:$Q$1005,Cad_cl!CI$5))</f>
        <v/>
      </c>
      <c r="CJ412" s="125" t="str">
        <f>IF($C412="","",COUNTIFS(Con_ve!$C$6:$C$1005,$C412,Con_ve!$Q$6:$Q$1005,Cad_cl!CJ$5))</f>
        <v/>
      </c>
      <c r="CK412" s="125" t="str">
        <f>IF($C412="","",COUNTIFS(Con_ve!$C$6:$C$1005,$C412,Con_ve!$Q$6:$Q$1005,Cad_cl!CK$5))</f>
        <v/>
      </c>
      <c r="CL412" s="125" t="str">
        <f>IF($C412="","",COUNTIFS(Con_ve!$C$6:$C$1005,$C412,Con_ve!$Q$6:$Q$1005,Cad_cl!CL$5))</f>
        <v/>
      </c>
      <c r="CM412" s="125" t="str">
        <f>IF($C412="","",COUNTIFS(Con_ve!$C$6:$C$1005,$C412,Con_ve!$Q$6:$Q$1005,Cad_cl!CM$5))</f>
        <v/>
      </c>
      <c r="CN412" s="125" t="str">
        <f>IF($C412="","",COUNTIFS(Con_ve!$C$6:$C$1005,$C412,Con_ve!$Q$6:$Q$1005,Cad_cl!CN$5))</f>
        <v/>
      </c>
      <c r="CO412" s="125" t="str">
        <f>IF($C412="","",COUNTIFS(Con_ve!$C$6:$C$1005,$C412,Con_ve!$Q$6:$Q$1005,Cad_cl!CO$5))</f>
        <v/>
      </c>
      <c r="CP412" s="125" t="str">
        <f>IF($C412="","",COUNTIFS(Con_ve!$C$6:$C$1005,$C412,Con_ve!$Q$6:$Q$1005,Cad_cl!CP$5))</f>
        <v/>
      </c>
      <c r="CQ412" s="125" t="str">
        <f>IF($C412="","",COUNTIFS(Con_ve!$C$6:$C$1005,$C412,Con_ve!$Q$6:$Q$1005,Cad_cl!CQ$5))</f>
        <v/>
      </c>
      <c r="CR412" s="125">
        <f t="shared" si="20"/>
        <v>0</v>
      </c>
    </row>
    <row r="413" spans="3:96" ht="30" customHeight="1">
      <c r="C413" s="153"/>
      <c r="D413" s="153"/>
      <c r="E413" s="154"/>
      <c r="F413" s="153"/>
      <c r="G413" s="155"/>
      <c r="H413" s="153"/>
      <c r="I413" s="153"/>
      <c r="J413" s="132" t="s">
        <v>309</v>
      </c>
      <c r="K413" s="133" t="s">
        <v>309</v>
      </c>
      <c r="L413" s="153"/>
      <c r="M413" s="153"/>
      <c r="N413" s="153"/>
      <c r="O413" s="153"/>
      <c r="P413" s="153"/>
      <c r="Q413" s="153"/>
      <c r="AP413" s="134" t="str">
        <f>IF(ISERR(IF($C413="","",SUMIFS(Con_ve!$F$6:$F$1005,Con_ve!$C$6:$C$1005,$C413,Con_ve!$I$6:$I$1005,"Fechada",Con_ve!$Q$6:$Q$1005,Cad_cl!AP$5))),"",IF($C413="","",SUMIFS(Con_ve!$F$6:$F$1005,Con_ve!$C$6:$C$1005,$C413,Con_ve!$I$6:$I$1005,"Fechada",Con_ve!$Q$6:$Q$1005,Cad_cl!AP$5)))</f>
        <v/>
      </c>
      <c r="AQ413" s="134" t="str">
        <f>IF(ISERR(IF($C413="","",SUMIFS(Con_ve!$F$6:$F$1005,Con_ve!$C$6:$C$1005,$C413,Con_ve!$I$6:$I$1005,"Fechada",Con_ve!$Q$6:$Q$1005,Cad_cl!AQ$5))),"",IF($C413="","",SUMIFS(Con_ve!$F$6:$F$1005,Con_ve!$C$6:$C$1005,$C413,Con_ve!$I$6:$I$1005,"Fechada",Con_ve!$Q$6:$Q$1005,Cad_cl!AQ$5)))</f>
        <v/>
      </c>
      <c r="AR413" s="134" t="str">
        <f>IF(ISERR(IF($C413="","",SUMIFS(Con_ve!$F$6:$F$1005,Con_ve!$C$6:$C$1005,$C413,Con_ve!$I$6:$I$1005,"Fechada",Con_ve!$Q$6:$Q$1005,Cad_cl!AR$5))),"",IF($C413="","",SUMIFS(Con_ve!$F$6:$F$1005,Con_ve!$C$6:$C$1005,$C413,Con_ve!$I$6:$I$1005,"Fechada",Con_ve!$Q$6:$Q$1005,Cad_cl!AR$5)))</f>
        <v/>
      </c>
      <c r="AS413" s="134" t="str">
        <f>IF(ISERR(IF($C413="","",SUMIFS(Con_ve!$F$6:$F$1005,Con_ve!$C$6:$C$1005,$C413,Con_ve!$I$6:$I$1005,"Fechada",Con_ve!$Q$6:$Q$1005,Cad_cl!AS$5))),"",IF($C413="","",SUMIFS(Con_ve!$F$6:$F$1005,Con_ve!$C$6:$C$1005,$C413,Con_ve!$I$6:$I$1005,"Fechada",Con_ve!$Q$6:$Q$1005,Cad_cl!AS$5)))</f>
        <v/>
      </c>
      <c r="AT413" s="134" t="str">
        <f>IF(ISERR(IF($C413="","",SUMIFS(Con_ve!$F$6:$F$1005,Con_ve!$C$6:$C$1005,$C413,Con_ve!$I$6:$I$1005,"Fechada",Con_ve!$Q$6:$Q$1005,Cad_cl!AT$5))),"",IF($C413="","",SUMIFS(Con_ve!$F$6:$F$1005,Con_ve!$C$6:$C$1005,$C413,Con_ve!$I$6:$I$1005,"Fechada",Con_ve!$Q$6:$Q$1005,Cad_cl!AT$5)))</f>
        <v/>
      </c>
      <c r="AU413" s="134" t="str">
        <f>IF(ISERR(IF($C413="","",SUMIFS(Con_ve!$F$6:$F$1005,Con_ve!$C$6:$C$1005,$C413,Con_ve!$I$6:$I$1005,"Fechada",Con_ve!$Q$6:$Q$1005,Cad_cl!AU$5))),"",IF($C413="","",SUMIFS(Con_ve!$F$6:$F$1005,Con_ve!$C$6:$C$1005,$C413,Con_ve!$I$6:$I$1005,"Fechada",Con_ve!$Q$6:$Q$1005,Cad_cl!AU$5)))</f>
        <v/>
      </c>
      <c r="AV413" s="134" t="str">
        <f>IF(ISERR(IF($C413="","",SUMIFS(Con_ve!$F$6:$F$1005,Con_ve!$C$6:$C$1005,$C413,Con_ve!$I$6:$I$1005,"Fechada",Con_ve!$Q$6:$Q$1005,Cad_cl!AV$5))),"",IF($C413="","",SUMIFS(Con_ve!$F$6:$F$1005,Con_ve!$C$6:$C$1005,$C413,Con_ve!$I$6:$I$1005,"Fechada",Con_ve!$Q$6:$Q$1005,Cad_cl!AV$5)))</f>
        <v/>
      </c>
      <c r="AW413" s="134" t="str">
        <f>IF(ISERR(IF($C413="","",SUMIFS(Con_ve!$F$6:$F$1005,Con_ve!$C$6:$C$1005,$C413,Con_ve!$I$6:$I$1005,"Fechada",Con_ve!$Q$6:$Q$1005,Cad_cl!AW$5))),"",IF($C413="","",SUMIFS(Con_ve!$F$6:$F$1005,Con_ve!$C$6:$C$1005,$C413,Con_ve!$I$6:$I$1005,"Fechada",Con_ve!$Q$6:$Q$1005,Cad_cl!AW$5)))</f>
        <v/>
      </c>
      <c r="AX413" s="134" t="str">
        <f>IF(ISERR(IF($C413="","",SUMIFS(Con_ve!$F$6:$F$1005,Con_ve!$C$6:$C$1005,$C413,Con_ve!$I$6:$I$1005,"Fechada",Con_ve!$Q$6:$Q$1005,Cad_cl!AX$5))),"",IF($C413="","",SUMIFS(Con_ve!$F$6:$F$1005,Con_ve!$C$6:$C$1005,$C413,Con_ve!$I$6:$I$1005,"Fechada",Con_ve!$Q$6:$Q$1005,Cad_cl!AX$5)))</f>
        <v/>
      </c>
      <c r="AY413" s="134" t="str">
        <f>IF(ISERR(IF($C413="","",SUMIFS(Con_ve!$F$6:$F$1005,Con_ve!$C$6:$C$1005,$C413,Con_ve!$I$6:$I$1005,"Fechada",Con_ve!$Q$6:$Q$1005,Cad_cl!AY$5))),"",IF($C413="","",SUMIFS(Con_ve!$F$6:$F$1005,Con_ve!$C$6:$C$1005,$C413,Con_ve!$I$6:$I$1005,"Fechada",Con_ve!$Q$6:$Q$1005,Cad_cl!AY$5)))</f>
        <v/>
      </c>
      <c r="AZ413" s="134" t="str">
        <f>IF(ISERR(IF($C413="","",SUMIFS(Con_ve!$F$6:$F$1005,Con_ve!$C$6:$C$1005,$C413,Con_ve!$I$6:$I$1005,"Fechada",Con_ve!$Q$6:$Q$1005,Cad_cl!AZ$5))),"",IF($C413="","",SUMIFS(Con_ve!$F$6:$F$1005,Con_ve!$C$6:$C$1005,$C413,Con_ve!$I$6:$I$1005,"Fechada",Con_ve!$Q$6:$Q$1005,Cad_cl!AZ$5)))</f>
        <v/>
      </c>
      <c r="BA413" s="134" t="str">
        <f>IF(ISERR(IF($C413="","",SUMIFS(Con_ve!$F$6:$F$1005,Con_ve!$C$6:$C$1005,$C413,Con_ve!$I$6:$I$1005,"Fechada",Con_ve!$Q$6:$Q$1005,Cad_cl!BA$5))),"",IF($C413="","",SUMIFS(Con_ve!$F$6:$F$1005,Con_ve!$C$6:$C$1005,$C413,Con_ve!$I$6:$I$1005,"Fechada",Con_ve!$Q$6:$Q$1005,Cad_cl!BA$5)))</f>
        <v/>
      </c>
      <c r="BB413" s="134">
        <f t="shared" si="18"/>
        <v>0</v>
      </c>
      <c r="BD413" s="134" t="str">
        <f>IF(ISERR(IF($C413="","",SUMIFS(Con_ve!$F$6:$F$1005,Con_ve!$C$6:$C$1005,$C413,Con_ve!$I$6:$I$1005,"Em negociação",Con_ve!$Q$6:$Q$1005,Cad_cl!BD$5))),"",IF($C413="","",SUMIFS(Con_ve!$F$6:$F$1005,Con_ve!$C$6:$C$1005,$C413,Con_ve!$I$6:$I$1005,"Em negociação",Con_ve!$Q$6:$Q$1005,Cad_cl!BD$5)))</f>
        <v/>
      </c>
      <c r="BE413" s="134" t="str">
        <f>IF(ISERR(IF($C413="","",SUMIFS(Con_ve!$F$6:$F$1005,Con_ve!$C$6:$C$1005,$C413,Con_ve!$I$6:$I$1005,"Em negociação",Con_ve!$Q$6:$Q$1005,Cad_cl!BE$5))),"",IF($C413="","",SUMIFS(Con_ve!$F$6:$F$1005,Con_ve!$C$6:$C$1005,$C413,Con_ve!$I$6:$I$1005,"Em negociação",Con_ve!$Q$6:$Q$1005,Cad_cl!BE$5)))</f>
        <v/>
      </c>
      <c r="BF413" s="134" t="str">
        <f>IF(ISERR(IF($C413="","",SUMIFS(Con_ve!$F$6:$F$1005,Con_ve!$C$6:$C$1005,$C413,Con_ve!$I$6:$I$1005,"Em negociação",Con_ve!$Q$6:$Q$1005,Cad_cl!BF$5))),"",IF($C413="","",SUMIFS(Con_ve!$F$6:$F$1005,Con_ve!$C$6:$C$1005,$C413,Con_ve!$I$6:$I$1005,"Em negociação",Con_ve!$Q$6:$Q$1005,Cad_cl!BF$5)))</f>
        <v/>
      </c>
      <c r="BG413" s="134" t="str">
        <f>IF(ISERR(IF($C413="","",SUMIFS(Con_ve!$F$6:$F$1005,Con_ve!$C$6:$C$1005,$C413,Con_ve!$I$6:$I$1005,"Em negociação",Con_ve!$Q$6:$Q$1005,Cad_cl!BG$5))),"",IF($C413="","",SUMIFS(Con_ve!$F$6:$F$1005,Con_ve!$C$6:$C$1005,$C413,Con_ve!$I$6:$I$1005,"Em negociação",Con_ve!$Q$6:$Q$1005,Cad_cl!BG$5)))</f>
        <v/>
      </c>
      <c r="BH413" s="134" t="str">
        <f>IF(ISERR(IF($C413="","",SUMIFS(Con_ve!$F$6:$F$1005,Con_ve!$C$6:$C$1005,$C413,Con_ve!$I$6:$I$1005,"Em negociação",Con_ve!$Q$6:$Q$1005,Cad_cl!BH$5))),"",IF($C413="","",SUMIFS(Con_ve!$F$6:$F$1005,Con_ve!$C$6:$C$1005,$C413,Con_ve!$I$6:$I$1005,"Em negociação",Con_ve!$Q$6:$Q$1005,Cad_cl!BH$5)))</f>
        <v/>
      </c>
      <c r="BI413" s="134" t="str">
        <f>IF(ISERR(IF($C413="","",SUMIFS(Con_ve!$F$6:$F$1005,Con_ve!$C$6:$C$1005,$C413,Con_ve!$I$6:$I$1005,"Em negociação",Con_ve!$Q$6:$Q$1005,Cad_cl!BI$5))),"",IF($C413="","",SUMIFS(Con_ve!$F$6:$F$1005,Con_ve!$C$6:$C$1005,$C413,Con_ve!$I$6:$I$1005,"Em negociação",Con_ve!$Q$6:$Q$1005,Cad_cl!BI$5)))</f>
        <v/>
      </c>
      <c r="BJ413" s="134" t="str">
        <f>IF(ISERR(IF($C413="","",SUMIFS(Con_ve!$F$6:$F$1005,Con_ve!$C$6:$C$1005,$C413,Con_ve!$I$6:$I$1005,"Em negociação",Con_ve!$Q$6:$Q$1005,Cad_cl!BJ$5))),"",IF($C413="","",SUMIFS(Con_ve!$F$6:$F$1005,Con_ve!$C$6:$C$1005,$C413,Con_ve!$I$6:$I$1005,"Em negociação",Con_ve!$Q$6:$Q$1005,Cad_cl!BJ$5)))</f>
        <v/>
      </c>
      <c r="BK413" s="134" t="str">
        <f>IF(ISERR(IF($C413="","",SUMIFS(Con_ve!$F$6:$F$1005,Con_ve!$C$6:$C$1005,$C413,Con_ve!$I$6:$I$1005,"Em negociação",Con_ve!$Q$6:$Q$1005,Cad_cl!BK$5))),"",IF($C413="","",SUMIFS(Con_ve!$F$6:$F$1005,Con_ve!$C$6:$C$1005,$C413,Con_ve!$I$6:$I$1005,"Em negociação",Con_ve!$Q$6:$Q$1005,Cad_cl!BK$5)))</f>
        <v/>
      </c>
      <c r="BL413" s="134" t="str">
        <f>IF(ISERR(IF($C413="","",SUMIFS(Con_ve!$F$6:$F$1005,Con_ve!$C$6:$C$1005,$C413,Con_ve!$I$6:$I$1005,"Em negociação",Con_ve!$Q$6:$Q$1005,Cad_cl!BL$5))),"",IF($C413="","",SUMIFS(Con_ve!$F$6:$F$1005,Con_ve!$C$6:$C$1005,$C413,Con_ve!$I$6:$I$1005,"Em negociação",Con_ve!$Q$6:$Q$1005,Cad_cl!BL$5)))</f>
        <v/>
      </c>
      <c r="BM413" s="134" t="str">
        <f>IF(ISERR(IF($C413="","",SUMIFS(Con_ve!$F$6:$F$1005,Con_ve!$C$6:$C$1005,$C413,Con_ve!$I$6:$I$1005,"Em negociação",Con_ve!$Q$6:$Q$1005,Cad_cl!BM$5))),"",IF($C413="","",SUMIFS(Con_ve!$F$6:$F$1005,Con_ve!$C$6:$C$1005,$C413,Con_ve!$I$6:$I$1005,"Em negociação",Con_ve!$Q$6:$Q$1005,Cad_cl!BM$5)))</f>
        <v/>
      </c>
      <c r="BN413" s="134" t="str">
        <f>IF(ISERR(IF($C413="","",SUMIFS(Con_ve!$F$6:$F$1005,Con_ve!$C$6:$C$1005,$C413,Con_ve!$I$6:$I$1005,"Em negociação",Con_ve!$Q$6:$Q$1005,Cad_cl!BN$5))),"",IF($C413="","",SUMIFS(Con_ve!$F$6:$F$1005,Con_ve!$C$6:$C$1005,$C413,Con_ve!$I$6:$I$1005,"Em negociação",Con_ve!$Q$6:$Q$1005,Cad_cl!BN$5)))</f>
        <v/>
      </c>
      <c r="BO413" s="134" t="str">
        <f>IF(ISERR(IF($C413="","",SUMIFS(Con_ve!$F$6:$F$1005,Con_ve!$C$6:$C$1005,$C413,Con_ve!$I$6:$I$1005,"Em negociação",Con_ve!$Q$6:$Q$1005,Cad_cl!BO$5))),"",IF($C413="","",SUMIFS(Con_ve!$F$6:$F$1005,Con_ve!$C$6:$C$1005,$C413,Con_ve!$I$6:$I$1005,"Em negociação",Con_ve!$Q$6:$Q$1005,Cad_cl!BO$5)))</f>
        <v/>
      </c>
      <c r="BP413" s="134">
        <f t="shared" si="19"/>
        <v>0</v>
      </c>
      <c r="BR413" s="125" t="str">
        <f>IF(ISERR(IF(AND($I413=Re_lo!$E$5,BR$5=VLOOKUP(Re_lo!$H$5,Re_lo!$N$5:$O$16,2,0)),AP413,"")),"",IF(AND($I413=Re_lo!$E$5,BR$5=VLOOKUP(Re_lo!$H$5,Re_lo!$N$5:$O$16,2,0)),AP413,""))</f>
        <v/>
      </c>
      <c r="BS413" s="125" t="str">
        <f>IF(ISERR(IF(AND($I413=Re_lo!$E$5,BS$5=VLOOKUP(Re_lo!$H$5,Re_lo!$N$5:$O$16,2,0)),AQ413,"")),"",IF(AND($I413=Re_lo!$E$5,BS$5=VLOOKUP(Re_lo!$H$5,Re_lo!$N$5:$O$16,2,0)),AQ413,""))</f>
        <v/>
      </c>
      <c r="BT413" s="125" t="str">
        <f>IF(ISERR(IF(AND($I413=Re_lo!$E$5,BT$5=VLOOKUP(Re_lo!$H$5,Re_lo!$N$5:$O$16,2,0)),AR413,"")),"",IF(AND($I413=Re_lo!$E$5,BT$5=VLOOKUP(Re_lo!$H$5,Re_lo!$N$5:$O$16,2,0)),AR413,""))</f>
        <v/>
      </c>
      <c r="BU413" s="125" t="str">
        <f>IF(ISERR(IF(AND($I413=Re_lo!$E$5,BU$5=VLOOKUP(Re_lo!$H$5,Re_lo!$N$5:$O$16,2,0)),AS413,"")),"",IF(AND($I413=Re_lo!$E$5,BU$5=VLOOKUP(Re_lo!$H$5,Re_lo!$N$5:$O$16,2,0)),AS413,""))</f>
        <v/>
      </c>
      <c r="BV413" s="125" t="str">
        <f>IF(ISERR(IF(AND($I413=Re_lo!$E$5,BV$5=VLOOKUP(Re_lo!$H$5,Re_lo!$N$5:$O$16,2,0)),AT413,"")),"",IF(AND($I413=Re_lo!$E$5,BV$5=VLOOKUP(Re_lo!$H$5,Re_lo!$N$5:$O$16,2,0)),AT413,""))</f>
        <v/>
      </c>
      <c r="BW413" s="125" t="str">
        <f>IF(ISERR(IF(AND($I413=Re_lo!$E$5,BW$5=VLOOKUP(Re_lo!$H$5,Re_lo!$N$5:$O$16,2,0)),AU413,"")),"",IF(AND($I413=Re_lo!$E$5,BW$5=VLOOKUP(Re_lo!$H$5,Re_lo!$N$5:$O$16,2,0)),AU413,""))</f>
        <v/>
      </c>
      <c r="BX413" s="125" t="str">
        <f>IF(ISERR(IF(AND($I413=Re_lo!$E$5,BX$5=VLOOKUP(Re_lo!$H$5,Re_lo!$N$5:$O$16,2,0)),AV413,"")),"",IF(AND($I413=Re_lo!$E$5,BX$5=VLOOKUP(Re_lo!$H$5,Re_lo!$N$5:$O$16,2,0)),AV413,""))</f>
        <v/>
      </c>
      <c r="BY413" s="125" t="str">
        <f>IF(ISERR(IF(AND($I413=Re_lo!$E$5,BY$5=VLOOKUP(Re_lo!$H$5,Re_lo!$N$5:$O$16,2,0)),AW413,"")),"",IF(AND($I413=Re_lo!$E$5,BY$5=VLOOKUP(Re_lo!$H$5,Re_lo!$N$5:$O$16,2,0)),AW413,""))</f>
        <v/>
      </c>
      <c r="BZ413" s="125" t="str">
        <f>IF(ISERR(IF(AND($I413=Re_lo!$E$5,BZ$5=VLOOKUP(Re_lo!$H$5,Re_lo!$N$5:$O$16,2,0)),AX413,"")),"",IF(AND($I413=Re_lo!$E$5,BZ$5=VLOOKUP(Re_lo!$H$5,Re_lo!$N$5:$O$16,2,0)),AX413,""))</f>
        <v/>
      </c>
      <c r="CA413" s="125" t="str">
        <f>IF(ISERR(IF(AND($I413=Re_lo!$E$5,CA$5=VLOOKUP(Re_lo!$H$5,Re_lo!$N$5:$O$16,2,0)),AY413,"")),"",IF(AND($I413=Re_lo!$E$5,CA$5=VLOOKUP(Re_lo!$H$5,Re_lo!$N$5:$O$16,2,0)),AY413,""))</f>
        <v/>
      </c>
      <c r="CB413" s="125" t="str">
        <f>IF(ISERR(IF(AND($I413=Re_lo!$E$5,CB$5=VLOOKUP(Re_lo!$H$5,Re_lo!$N$5:$O$16,2,0)),AZ413,"")),"",IF(AND($I413=Re_lo!$E$5,CB$5=VLOOKUP(Re_lo!$H$5,Re_lo!$N$5:$O$16,2,0)),AZ413,""))</f>
        <v/>
      </c>
      <c r="CC413" s="125" t="str">
        <f>IF(ISERR(IF(AND($I413=Re_lo!$E$5,CC$5=VLOOKUP(Re_lo!$H$5,Re_lo!$N$5:$O$16,2,0)),BA413,"")),"",IF(AND($I413=Re_lo!$E$5,CC$5=VLOOKUP(Re_lo!$H$5,Re_lo!$N$5:$O$16,2,0)),BA413,""))</f>
        <v/>
      </c>
      <c r="CD413" s="125" t="str">
        <f>IF(ISERR(IF(AND($I413=Re_lo!$E$5,CD$5=VLOOKUP(Re_lo!$H$5,Re_lo!$N$5:$O$16,2,0)),BB413,"")),"",IF(AND($I413=Re_lo!$E$5,CD$5=VLOOKUP(Re_lo!$H$5,Re_lo!$N$5:$O$16,2,0)),BB413,""))</f>
        <v/>
      </c>
      <c r="CF413" s="125" t="str">
        <f>IF($C413="","",COUNTIFS(Con_ve!$C$6:$C$1005,$C413,Con_ve!$Q$6:$Q$1005,Cad_cl!CF$5))</f>
        <v/>
      </c>
      <c r="CG413" s="125" t="str">
        <f>IF($C413="","",COUNTIFS(Con_ve!$C$6:$C$1005,$C413,Con_ve!$Q$6:$Q$1005,Cad_cl!CG$5))</f>
        <v/>
      </c>
      <c r="CH413" s="125" t="str">
        <f>IF($C413="","",COUNTIFS(Con_ve!$C$6:$C$1005,$C413,Con_ve!$Q$6:$Q$1005,Cad_cl!CH$5))</f>
        <v/>
      </c>
      <c r="CI413" s="125" t="str">
        <f>IF($C413="","",COUNTIFS(Con_ve!$C$6:$C$1005,$C413,Con_ve!$Q$6:$Q$1005,Cad_cl!CI$5))</f>
        <v/>
      </c>
      <c r="CJ413" s="125" t="str">
        <f>IF($C413="","",COUNTIFS(Con_ve!$C$6:$C$1005,$C413,Con_ve!$Q$6:$Q$1005,Cad_cl!CJ$5))</f>
        <v/>
      </c>
      <c r="CK413" s="125" t="str">
        <f>IF($C413="","",COUNTIFS(Con_ve!$C$6:$C$1005,$C413,Con_ve!$Q$6:$Q$1005,Cad_cl!CK$5))</f>
        <v/>
      </c>
      <c r="CL413" s="125" t="str">
        <f>IF($C413="","",COUNTIFS(Con_ve!$C$6:$C$1005,$C413,Con_ve!$Q$6:$Q$1005,Cad_cl!CL$5))</f>
        <v/>
      </c>
      <c r="CM413" s="125" t="str">
        <f>IF($C413="","",COUNTIFS(Con_ve!$C$6:$C$1005,$C413,Con_ve!$Q$6:$Q$1005,Cad_cl!CM$5))</f>
        <v/>
      </c>
      <c r="CN413" s="125" t="str">
        <f>IF($C413="","",COUNTIFS(Con_ve!$C$6:$C$1005,$C413,Con_ve!$Q$6:$Q$1005,Cad_cl!CN$5))</f>
        <v/>
      </c>
      <c r="CO413" s="125" t="str">
        <f>IF($C413="","",COUNTIFS(Con_ve!$C$6:$C$1005,$C413,Con_ve!$Q$6:$Q$1005,Cad_cl!CO$5))</f>
        <v/>
      </c>
      <c r="CP413" s="125" t="str">
        <f>IF($C413="","",COUNTIFS(Con_ve!$C$6:$C$1005,$C413,Con_ve!$Q$6:$Q$1005,Cad_cl!CP$5))</f>
        <v/>
      </c>
      <c r="CQ413" s="125" t="str">
        <f>IF($C413="","",COUNTIFS(Con_ve!$C$6:$C$1005,$C413,Con_ve!$Q$6:$Q$1005,Cad_cl!CQ$5))</f>
        <v/>
      </c>
      <c r="CR413" s="125">
        <f t="shared" si="20"/>
        <v>0</v>
      </c>
    </row>
    <row r="414" spans="3:96" ht="30" customHeight="1">
      <c r="C414" s="153"/>
      <c r="D414" s="153"/>
      <c r="E414" s="154"/>
      <c r="F414" s="153"/>
      <c r="G414" s="155"/>
      <c r="H414" s="153"/>
      <c r="I414" s="153"/>
      <c r="J414" s="132" t="s">
        <v>309</v>
      </c>
      <c r="K414" s="133" t="s">
        <v>309</v>
      </c>
      <c r="L414" s="153"/>
      <c r="M414" s="153"/>
      <c r="N414" s="153"/>
      <c r="O414" s="153"/>
      <c r="P414" s="153"/>
      <c r="Q414" s="153"/>
      <c r="AP414" s="134" t="str">
        <f>IF(ISERR(IF($C414="","",SUMIFS(Con_ve!$F$6:$F$1005,Con_ve!$C$6:$C$1005,$C414,Con_ve!$I$6:$I$1005,"Fechada",Con_ve!$Q$6:$Q$1005,Cad_cl!AP$5))),"",IF($C414="","",SUMIFS(Con_ve!$F$6:$F$1005,Con_ve!$C$6:$C$1005,$C414,Con_ve!$I$6:$I$1005,"Fechada",Con_ve!$Q$6:$Q$1005,Cad_cl!AP$5)))</f>
        <v/>
      </c>
      <c r="AQ414" s="134" t="str">
        <f>IF(ISERR(IF($C414="","",SUMIFS(Con_ve!$F$6:$F$1005,Con_ve!$C$6:$C$1005,$C414,Con_ve!$I$6:$I$1005,"Fechada",Con_ve!$Q$6:$Q$1005,Cad_cl!AQ$5))),"",IF($C414="","",SUMIFS(Con_ve!$F$6:$F$1005,Con_ve!$C$6:$C$1005,$C414,Con_ve!$I$6:$I$1005,"Fechada",Con_ve!$Q$6:$Q$1005,Cad_cl!AQ$5)))</f>
        <v/>
      </c>
      <c r="AR414" s="134" t="str">
        <f>IF(ISERR(IF($C414="","",SUMIFS(Con_ve!$F$6:$F$1005,Con_ve!$C$6:$C$1005,$C414,Con_ve!$I$6:$I$1005,"Fechada",Con_ve!$Q$6:$Q$1005,Cad_cl!AR$5))),"",IF($C414="","",SUMIFS(Con_ve!$F$6:$F$1005,Con_ve!$C$6:$C$1005,$C414,Con_ve!$I$6:$I$1005,"Fechada",Con_ve!$Q$6:$Q$1005,Cad_cl!AR$5)))</f>
        <v/>
      </c>
      <c r="AS414" s="134" t="str">
        <f>IF(ISERR(IF($C414="","",SUMIFS(Con_ve!$F$6:$F$1005,Con_ve!$C$6:$C$1005,$C414,Con_ve!$I$6:$I$1005,"Fechada",Con_ve!$Q$6:$Q$1005,Cad_cl!AS$5))),"",IF($C414="","",SUMIFS(Con_ve!$F$6:$F$1005,Con_ve!$C$6:$C$1005,$C414,Con_ve!$I$6:$I$1005,"Fechada",Con_ve!$Q$6:$Q$1005,Cad_cl!AS$5)))</f>
        <v/>
      </c>
      <c r="AT414" s="134" t="str">
        <f>IF(ISERR(IF($C414="","",SUMIFS(Con_ve!$F$6:$F$1005,Con_ve!$C$6:$C$1005,$C414,Con_ve!$I$6:$I$1005,"Fechada",Con_ve!$Q$6:$Q$1005,Cad_cl!AT$5))),"",IF($C414="","",SUMIFS(Con_ve!$F$6:$F$1005,Con_ve!$C$6:$C$1005,$C414,Con_ve!$I$6:$I$1005,"Fechada",Con_ve!$Q$6:$Q$1005,Cad_cl!AT$5)))</f>
        <v/>
      </c>
      <c r="AU414" s="134" t="str">
        <f>IF(ISERR(IF($C414="","",SUMIFS(Con_ve!$F$6:$F$1005,Con_ve!$C$6:$C$1005,$C414,Con_ve!$I$6:$I$1005,"Fechada",Con_ve!$Q$6:$Q$1005,Cad_cl!AU$5))),"",IF($C414="","",SUMIFS(Con_ve!$F$6:$F$1005,Con_ve!$C$6:$C$1005,$C414,Con_ve!$I$6:$I$1005,"Fechada",Con_ve!$Q$6:$Q$1005,Cad_cl!AU$5)))</f>
        <v/>
      </c>
      <c r="AV414" s="134" t="str">
        <f>IF(ISERR(IF($C414="","",SUMIFS(Con_ve!$F$6:$F$1005,Con_ve!$C$6:$C$1005,$C414,Con_ve!$I$6:$I$1005,"Fechada",Con_ve!$Q$6:$Q$1005,Cad_cl!AV$5))),"",IF($C414="","",SUMIFS(Con_ve!$F$6:$F$1005,Con_ve!$C$6:$C$1005,$C414,Con_ve!$I$6:$I$1005,"Fechada",Con_ve!$Q$6:$Q$1005,Cad_cl!AV$5)))</f>
        <v/>
      </c>
      <c r="AW414" s="134" t="str">
        <f>IF(ISERR(IF($C414="","",SUMIFS(Con_ve!$F$6:$F$1005,Con_ve!$C$6:$C$1005,$C414,Con_ve!$I$6:$I$1005,"Fechada",Con_ve!$Q$6:$Q$1005,Cad_cl!AW$5))),"",IF($C414="","",SUMIFS(Con_ve!$F$6:$F$1005,Con_ve!$C$6:$C$1005,$C414,Con_ve!$I$6:$I$1005,"Fechada",Con_ve!$Q$6:$Q$1005,Cad_cl!AW$5)))</f>
        <v/>
      </c>
      <c r="AX414" s="134" t="str">
        <f>IF(ISERR(IF($C414="","",SUMIFS(Con_ve!$F$6:$F$1005,Con_ve!$C$6:$C$1005,$C414,Con_ve!$I$6:$I$1005,"Fechada",Con_ve!$Q$6:$Q$1005,Cad_cl!AX$5))),"",IF($C414="","",SUMIFS(Con_ve!$F$6:$F$1005,Con_ve!$C$6:$C$1005,$C414,Con_ve!$I$6:$I$1005,"Fechada",Con_ve!$Q$6:$Q$1005,Cad_cl!AX$5)))</f>
        <v/>
      </c>
      <c r="AY414" s="134" t="str">
        <f>IF(ISERR(IF($C414="","",SUMIFS(Con_ve!$F$6:$F$1005,Con_ve!$C$6:$C$1005,$C414,Con_ve!$I$6:$I$1005,"Fechada",Con_ve!$Q$6:$Q$1005,Cad_cl!AY$5))),"",IF($C414="","",SUMIFS(Con_ve!$F$6:$F$1005,Con_ve!$C$6:$C$1005,$C414,Con_ve!$I$6:$I$1005,"Fechada",Con_ve!$Q$6:$Q$1005,Cad_cl!AY$5)))</f>
        <v/>
      </c>
      <c r="AZ414" s="134" t="str">
        <f>IF(ISERR(IF($C414="","",SUMIFS(Con_ve!$F$6:$F$1005,Con_ve!$C$6:$C$1005,$C414,Con_ve!$I$6:$I$1005,"Fechada",Con_ve!$Q$6:$Q$1005,Cad_cl!AZ$5))),"",IF($C414="","",SUMIFS(Con_ve!$F$6:$F$1005,Con_ve!$C$6:$C$1005,$C414,Con_ve!$I$6:$I$1005,"Fechada",Con_ve!$Q$6:$Q$1005,Cad_cl!AZ$5)))</f>
        <v/>
      </c>
      <c r="BA414" s="134" t="str">
        <f>IF(ISERR(IF($C414="","",SUMIFS(Con_ve!$F$6:$F$1005,Con_ve!$C$6:$C$1005,$C414,Con_ve!$I$6:$I$1005,"Fechada",Con_ve!$Q$6:$Q$1005,Cad_cl!BA$5))),"",IF($C414="","",SUMIFS(Con_ve!$F$6:$F$1005,Con_ve!$C$6:$C$1005,$C414,Con_ve!$I$6:$I$1005,"Fechada",Con_ve!$Q$6:$Q$1005,Cad_cl!BA$5)))</f>
        <v/>
      </c>
      <c r="BB414" s="134">
        <f t="shared" si="18"/>
        <v>0</v>
      </c>
      <c r="BD414" s="134" t="str">
        <f>IF(ISERR(IF($C414="","",SUMIFS(Con_ve!$F$6:$F$1005,Con_ve!$C$6:$C$1005,$C414,Con_ve!$I$6:$I$1005,"Em negociação",Con_ve!$Q$6:$Q$1005,Cad_cl!BD$5))),"",IF($C414="","",SUMIFS(Con_ve!$F$6:$F$1005,Con_ve!$C$6:$C$1005,$C414,Con_ve!$I$6:$I$1005,"Em negociação",Con_ve!$Q$6:$Q$1005,Cad_cl!BD$5)))</f>
        <v/>
      </c>
      <c r="BE414" s="134" t="str">
        <f>IF(ISERR(IF($C414="","",SUMIFS(Con_ve!$F$6:$F$1005,Con_ve!$C$6:$C$1005,$C414,Con_ve!$I$6:$I$1005,"Em negociação",Con_ve!$Q$6:$Q$1005,Cad_cl!BE$5))),"",IF($C414="","",SUMIFS(Con_ve!$F$6:$F$1005,Con_ve!$C$6:$C$1005,$C414,Con_ve!$I$6:$I$1005,"Em negociação",Con_ve!$Q$6:$Q$1005,Cad_cl!BE$5)))</f>
        <v/>
      </c>
      <c r="BF414" s="134" t="str">
        <f>IF(ISERR(IF($C414="","",SUMIFS(Con_ve!$F$6:$F$1005,Con_ve!$C$6:$C$1005,$C414,Con_ve!$I$6:$I$1005,"Em negociação",Con_ve!$Q$6:$Q$1005,Cad_cl!BF$5))),"",IF($C414="","",SUMIFS(Con_ve!$F$6:$F$1005,Con_ve!$C$6:$C$1005,$C414,Con_ve!$I$6:$I$1005,"Em negociação",Con_ve!$Q$6:$Q$1005,Cad_cl!BF$5)))</f>
        <v/>
      </c>
      <c r="BG414" s="134" t="str">
        <f>IF(ISERR(IF($C414="","",SUMIFS(Con_ve!$F$6:$F$1005,Con_ve!$C$6:$C$1005,$C414,Con_ve!$I$6:$I$1005,"Em negociação",Con_ve!$Q$6:$Q$1005,Cad_cl!BG$5))),"",IF($C414="","",SUMIFS(Con_ve!$F$6:$F$1005,Con_ve!$C$6:$C$1005,$C414,Con_ve!$I$6:$I$1005,"Em negociação",Con_ve!$Q$6:$Q$1005,Cad_cl!BG$5)))</f>
        <v/>
      </c>
      <c r="BH414" s="134" t="str">
        <f>IF(ISERR(IF($C414="","",SUMIFS(Con_ve!$F$6:$F$1005,Con_ve!$C$6:$C$1005,$C414,Con_ve!$I$6:$I$1005,"Em negociação",Con_ve!$Q$6:$Q$1005,Cad_cl!BH$5))),"",IF($C414="","",SUMIFS(Con_ve!$F$6:$F$1005,Con_ve!$C$6:$C$1005,$C414,Con_ve!$I$6:$I$1005,"Em negociação",Con_ve!$Q$6:$Q$1005,Cad_cl!BH$5)))</f>
        <v/>
      </c>
      <c r="BI414" s="134" t="str">
        <f>IF(ISERR(IF($C414="","",SUMIFS(Con_ve!$F$6:$F$1005,Con_ve!$C$6:$C$1005,$C414,Con_ve!$I$6:$I$1005,"Em negociação",Con_ve!$Q$6:$Q$1005,Cad_cl!BI$5))),"",IF($C414="","",SUMIFS(Con_ve!$F$6:$F$1005,Con_ve!$C$6:$C$1005,$C414,Con_ve!$I$6:$I$1005,"Em negociação",Con_ve!$Q$6:$Q$1005,Cad_cl!BI$5)))</f>
        <v/>
      </c>
      <c r="BJ414" s="134" t="str">
        <f>IF(ISERR(IF($C414="","",SUMIFS(Con_ve!$F$6:$F$1005,Con_ve!$C$6:$C$1005,$C414,Con_ve!$I$6:$I$1005,"Em negociação",Con_ve!$Q$6:$Q$1005,Cad_cl!BJ$5))),"",IF($C414="","",SUMIFS(Con_ve!$F$6:$F$1005,Con_ve!$C$6:$C$1005,$C414,Con_ve!$I$6:$I$1005,"Em negociação",Con_ve!$Q$6:$Q$1005,Cad_cl!BJ$5)))</f>
        <v/>
      </c>
      <c r="BK414" s="134" t="str">
        <f>IF(ISERR(IF($C414="","",SUMIFS(Con_ve!$F$6:$F$1005,Con_ve!$C$6:$C$1005,$C414,Con_ve!$I$6:$I$1005,"Em negociação",Con_ve!$Q$6:$Q$1005,Cad_cl!BK$5))),"",IF($C414="","",SUMIFS(Con_ve!$F$6:$F$1005,Con_ve!$C$6:$C$1005,$C414,Con_ve!$I$6:$I$1005,"Em negociação",Con_ve!$Q$6:$Q$1005,Cad_cl!BK$5)))</f>
        <v/>
      </c>
      <c r="BL414" s="134" t="str">
        <f>IF(ISERR(IF($C414="","",SUMIFS(Con_ve!$F$6:$F$1005,Con_ve!$C$6:$C$1005,$C414,Con_ve!$I$6:$I$1005,"Em negociação",Con_ve!$Q$6:$Q$1005,Cad_cl!BL$5))),"",IF($C414="","",SUMIFS(Con_ve!$F$6:$F$1005,Con_ve!$C$6:$C$1005,$C414,Con_ve!$I$6:$I$1005,"Em negociação",Con_ve!$Q$6:$Q$1005,Cad_cl!BL$5)))</f>
        <v/>
      </c>
      <c r="BM414" s="134" t="str">
        <f>IF(ISERR(IF($C414="","",SUMIFS(Con_ve!$F$6:$F$1005,Con_ve!$C$6:$C$1005,$C414,Con_ve!$I$6:$I$1005,"Em negociação",Con_ve!$Q$6:$Q$1005,Cad_cl!BM$5))),"",IF($C414="","",SUMIFS(Con_ve!$F$6:$F$1005,Con_ve!$C$6:$C$1005,$C414,Con_ve!$I$6:$I$1005,"Em negociação",Con_ve!$Q$6:$Q$1005,Cad_cl!BM$5)))</f>
        <v/>
      </c>
      <c r="BN414" s="134" t="str">
        <f>IF(ISERR(IF($C414="","",SUMIFS(Con_ve!$F$6:$F$1005,Con_ve!$C$6:$C$1005,$C414,Con_ve!$I$6:$I$1005,"Em negociação",Con_ve!$Q$6:$Q$1005,Cad_cl!BN$5))),"",IF($C414="","",SUMIFS(Con_ve!$F$6:$F$1005,Con_ve!$C$6:$C$1005,$C414,Con_ve!$I$6:$I$1005,"Em negociação",Con_ve!$Q$6:$Q$1005,Cad_cl!BN$5)))</f>
        <v/>
      </c>
      <c r="BO414" s="134" t="str">
        <f>IF(ISERR(IF($C414="","",SUMIFS(Con_ve!$F$6:$F$1005,Con_ve!$C$6:$C$1005,$C414,Con_ve!$I$6:$I$1005,"Em negociação",Con_ve!$Q$6:$Q$1005,Cad_cl!BO$5))),"",IF($C414="","",SUMIFS(Con_ve!$F$6:$F$1005,Con_ve!$C$6:$C$1005,$C414,Con_ve!$I$6:$I$1005,"Em negociação",Con_ve!$Q$6:$Q$1005,Cad_cl!BO$5)))</f>
        <v/>
      </c>
      <c r="BP414" s="134">
        <f t="shared" si="19"/>
        <v>0</v>
      </c>
      <c r="BR414" s="125" t="str">
        <f>IF(ISERR(IF(AND($I414=Re_lo!$E$5,BR$5=VLOOKUP(Re_lo!$H$5,Re_lo!$N$5:$O$16,2,0)),AP414,"")),"",IF(AND($I414=Re_lo!$E$5,BR$5=VLOOKUP(Re_lo!$H$5,Re_lo!$N$5:$O$16,2,0)),AP414,""))</f>
        <v/>
      </c>
      <c r="BS414" s="125" t="str">
        <f>IF(ISERR(IF(AND($I414=Re_lo!$E$5,BS$5=VLOOKUP(Re_lo!$H$5,Re_lo!$N$5:$O$16,2,0)),AQ414,"")),"",IF(AND($I414=Re_lo!$E$5,BS$5=VLOOKUP(Re_lo!$H$5,Re_lo!$N$5:$O$16,2,0)),AQ414,""))</f>
        <v/>
      </c>
      <c r="BT414" s="125" t="str">
        <f>IF(ISERR(IF(AND($I414=Re_lo!$E$5,BT$5=VLOOKUP(Re_lo!$H$5,Re_lo!$N$5:$O$16,2,0)),AR414,"")),"",IF(AND($I414=Re_lo!$E$5,BT$5=VLOOKUP(Re_lo!$H$5,Re_lo!$N$5:$O$16,2,0)),AR414,""))</f>
        <v/>
      </c>
      <c r="BU414" s="125" t="str">
        <f>IF(ISERR(IF(AND($I414=Re_lo!$E$5,BU$5=VLOOKUP(Re_lo!$H$5,Re_lo!$N$5:$O$16,2,0)),AS414,"")),"",IF(AND($I414=Re_lo!$E$5,BU$5=VLOOKUP(Re_lo!$H$5,Re_lo!$N$5:$O$16,2,0)),AS414,""))</f>
        <v/>
      </c>
      <c r="BV414" s="125" t="str">
        <f>IF(ISERR(IF(AND($I414=Re_lo!$E$5,BV$5=VLOOKUP(Re_lo!$H$5,Re_lo!$N$5:$O$16,2,0)),AT414,"")),"",IF(AND($I414=Re_lo!$E$5,BV$5=VLOOKUP(Re_lo!$H$5,Re_lo!$N$5:$O$16,2,0)),AT414,""))</f>
        <v/>
      </c>
      <c r="BW414" s="125" t="str">
        <f>IF(ISERR(IF(AND($I414=Re_lo!$E$5,BW$5=VLOOKUP(Re_lo!$H$5,Re_lo!$N$5:$O$16,2,0)),AU414,"")),"",IF(AND($I414=Re_lo!$E$5,BW$5=VLOOKUP(Re_lo!$H$5,Re_lo!$N$5:$O$16,2,0)),AU414,""))</f>
        <v/>
      </c>
      <c r="BX414" s="125" t="str">
        <f>IF(ISERR(IF(AND($I414=Re_lo!$E$5,BX$5=VLOOKUP(Re_lo!$H$5,Re_lo!$N$5:$O$16,2,0)),AV414,"")),"",IF(AND($I414=Re_lo!$E$5,BX$5=VLOOKUP(Re_lo!$H$5,Re_lo!$N$5:$O$16,2,0)),AV414,""))</f>
        <v/>
      </c>
      <c r="BY414" s="125" t="str">
        <f>IF(ISERR(IF(AND($I414=Re_lo!$E$5,BY$5=VLOOKUP(Re_lo!$H$5,Re_lo!$N$5:$O$16,2,0)),AW414,"")),"",IF(AND($I414=Re_lo!$E$5,BY$5=VLOOKUP(Re_lo!$H$5,Re_lo!$N$5:$O$16,2,0)),AW414,""))</f>
        <v/>
      </c>
      <c r="BZ414" s="125" t="str">
        <f>IF(ISERR(IF(AND($I414=Re_lo!$E$5,BZ$5=VLOOKUP(Re_lo!$H$5,Re_lo!$N$5:$O$16,2,0)),AX414,"")),"",IF(AND($I414=Re_lo!$E$5,BZ$5=VLOOKUP(Re_lo!$H$5,Re_lo!$N$5:$O$16,2,0)),AX414,""))</f>
        <v/>
      </c>
      <c r="CA414" s="125" t="str">
        <f>IF(ISERR(IF(AND($I414=Re_lo!$E$5,CA$5=VLOOKUP(Re_lo!$H$5,Re_lo!$N$5:$O$16,2,0)),AY414,"")),"",IF(AND($I414=Re_lo!$E$5,CA$5=VLOOKUP(Re_lo!$H$5,Re_lo!$N$5:$O$16,2,0)),AY414,""))</f>
        <v/>
      </c>
      <c r="CB414" s="125" t="str">
        <f>IF(ISERR(IF(AND($I414=Re_lo!$E$5,CB$5=VLOOKUP(Re_lo!$H$5,Re_lo!$N$5:$O$16,2,0)),AZ414,"")),"",IF(AND($I414=Re_lo!$E$5,CB$5=VLOOKUP(Re_lo!$H$5,Re_lo!$N$5:$O$16,2,0)),AZ414,""))</f>
        <v/>
      </c>
      <c r="CC414" s="125" t="str">
        <f>IF(ISERR(IF(AND($I414=Re_lo!$E$5,CC$5=VLOOKUP(Re_lo!$H$5,Re_lo!$N$5:$O$16,2,0)),BA414,"")),"",IF(AND($I414=Re_lo!$E$5,CC$5=VLOOKUP(Re_lo!$H$5,Re_lo!$N$5:$O$16,2,0)),BA414,""))</f>
        <v/>
      </c>
      <c r="CD414" s="125" t="str">
        <f>IF(ISERR(IF(AND($I414=Re_lo!$E$5,CD$5=VLOOKUP(Re_lo!$H$5,Re_lo!$N$5:$O$16,2,0)),BB414,"")),"",IF(AND($I414=Re_lo!$E$5,CD$5=VLOOKUP(Re_lo!$H$5,Re_lo!$N$5:$O$16,2,0)),BB414,""))</f>
        <v/>
      </c>
      <c r="CF414" s="125" t="str">
        <f>IF($C414="","",COUNTIFS(Con_ve!$C$6:$C$1005,$C414,Con_ve!$Q$6:$Q$1005,Cad_cl!CF$5))</f>
        <v/>
      </c>
      <c r="CG414" s="125" t="str">
        <f>IF($C414="","",COUNTIFS(Con_ve!$C$6:$C$1005,$C414,Con_ve!$Q$6:$Q$1005,Cad_cl!CG$5))</f>
        <v/>
      </c>
      <c r="CH414" s="125" t="str">
        <f>IF($C414="","",COUNTIFS(Con_ve!$C$6:$C$1005,$C414,Con_ve!$Q$6:$Q$1005,Cad_cl!CH$5))</f>
        <v/>
      </c>
      <c r="CI414" s="125" t="str">
        <f>IF($C414="","",COUNTIFS(Con_ve!$C$6:$C$1005,$C414,Con_ve!$Q$6:$Q$1005,Cad_cl!CI$5))</f>
        <v/>
      </c>
      <c r="CJ414" s="125" t="str">
        <f>IF($C414="","",COUNTIFS(Con_ve!$C$6:$C$1005,$C414,Con_ve!$Q$6:$Q$1005,Cad_cl!CJ$5))</f>
        <v/>
      </c>
      <c r="CK414" s="125" t="str">
        <f>IF($C414="","",COUNTIFS(Con_ve!$C$6:$C$1005,$C414,Con_ve!$Q$6:$Q$1005,Cad_cl!CK$5))</f>
        <v/>
      </c>
      <c r="CL414" s="125" t="str">
        <f>IF($C414="","",COUNTIFS(Con_ve!$C$6:$C$1005,$C414,Con_ve!$Q$6:$Q$1005,Cad_cl!CL$5))</f>
        <v/>
      </c>
      <c r="CM414" s="125" t="str">
        <f>IF($C414="","",COUNTIFS(Con_ve!$C$6:$C$1005,$C414,Con_ve!$Q$6:$Q$1005,Cad_cl!CM$5))</f>
        <v/>
      </c>
      <c r="CN414" s="125" t="str">
        <f>IF($C414="","",COUNTIFS(Con_ve!$C$6:$C$1005,$C414,Con_ve!$Q$6:$Q$1005,Cad_cl!CN$5))</f>
        <v/>
      </c>
      <c r="CO414" s="125" t="str">
        <f>IF($C414="","",COUNTIFS(Con_ve!$C$6:$C$1005,$C414,Con_ve!$Q$6:$Q$1005,Cad_cl!CO$5))</f>
        <v/>
      </c>
      <c r="CP414" s="125" t="str">
        <f>IF($C414="","",COUNTIFS(Con_ve!$C$6:$C$1005,$C414,Con_ve!$Q$6:$Q$1005,Cad_cl!CP$5))</f>
        <v/>
      </c>
      <c r="CQ414" s="125" t="str">
        <f>IF($C414="","",COUNTIFS(Con_ve!$C$6:$C$1005,$C414,Con_ve!$Q$6:$Q$1005,Cad_cl!CQ$5))</f>
        <v/>
      </c>
      <c r="CR414" s="125">
        <f t="shared" si="20"/>
        <v>0</v>
      </c>
    </row>
    <row r="415" spans="3:96" ht="30" customHeight="1">
      <c r="C415" s="153"/>
      <c r="D415" s="153"/>
      <c r="E415" s="154"/>
      <c r="F415" s="153"/>
      <c r="G415" s="155"/>
      <c r="H415" s="153"/>
      <c r="I415" s="153"/>
      <c r="J415" s="132" t="s">
        <v>309</v>
      </c>
      <c r="K415" s="133" t="s">
        <v>309</v>
      </c>
      <c r="L415" s="153"/>
      <c r="M415" s="153"/>
      <c r="N415" s="153"/>
      <c r="O415" s="153"/>
      <c r="P415" s="153"/>
      <c r="Q415" s="153"/>
      <c r="AP415" s="134" t="str">
        <f>IF(ISERR(IF($C415="","",SUMIFS(Con_ve!$F$6:$F$1005,Con_ve!$C$6:$C$1005,$C415,Con_ve!$I$6:$I$1005,"Fechada",Con_ve!$Q$6:$Q$1005,Cad_cl!AP$5))),"",IF($C415="","",SUMIFS(Con_ve!$F$6:$F$1005,Con_ve!$C$6:$C$1005,$C415,Con_ve!$I$6:$I$1005,"Fechada",Con_ve!$Q$6:$Q$1005,Cad_cl!AP$5)))</f>
        <v/>
      </c>
      <c r="AQ415" s="134" t="str">
        <f>IF(ISERR(IF($C415="","",SUMIFS(Con_ve!$F$6:$F$1005,Con_ve!$C$6:$C$1005,$C415,Con_ve!$I$6:$I$1005,"Fechada",Con_ve!$Q$6:$Q$1005,Cad_cl!AQ$5))),"",IF($C415="","",SUMIFS(Con_ve!$F$6:$F$1005,Con_ve!$C$6:$C$1005,$C415,Con_ve!$I$6:$I$1005,"Fechada",Con_ve!$Q$6:$Q$1005,Cad_cl!AQ$5)))</f>
        <v/>
      </c>
      <c r="AR415" s="134" t="str">
        <f>IF(ISERR(IF($C415="","",SUMIFS(Con_ve!$F$6:$F$1005,Con_ve!$C$6:$C$1005,$C415,Con_ve!$I$6:$I$1005,"Fechada",Con_ve!$Q$6:$Q$1005,Cad_cl!AR$5))),"",IF($C415="","",SUMIFS(Con_ve!$F$6:$F$1005,Con_ve!$C$6:$C$1005,$C415,Con_ve!$I$6:$I$1005,"Fechada",Con_ve!$Q$6:$Q$1005,Cad_cl!AR$5)))</f>
        <v/>
      </c>
      <c r="AS415" s="134" t="str">
        <f>IF(ISERR(IF($C415="","",SUMIFS(Con_ve!$F$6:$F$1005,Con_ve!$C$6:$C$1005,$C415,Con_ve!$I$6:$I$1005,"Fechada",Con_ve!$Q$6:$Q$1005,Cad_cl!AS$5))),"",IF($C415="","",SUMIFS(Con_ve!$F$6:$F$1005,Con_ve!$C$6:$C$1005,$C415,Con_ve!$I$6:$I$1005,"Fechada",Con_ve!$Q$6:$Q$1005,Cad_cl!AS$5)))</f>
        <v/>
      </c>
      <c r="AT415" s="134" t="str">
        <f>IF(ISERR(IF($C415="","",SUMIFS(Con_ve!$F$6:$F$1005,Con_ve!$C$6:$C$1005,$C415,Con_ve!$I$6:$I$1005,"Fechada",Con_ve!$Q$6:$Q$1005,Cad_cl!AT$5))),"",IF($C415="","",SUMIFS(Con_ve!$F$6:$F$1005,Con_ve!$C$6:$C$1005,$C415,Con_ve!$I$6:$I$1005,"Fechada",Con_ve!$Q$6:$Q$1005,Cad_cl!AT$5)))</f>
        <v/>
      </c>
      <c r="AU415" s="134" t="str">
        <f>IF(ISERR(IF($C415="","",SUMIFS(Con_ve!$F$6:$F$1005,Con_ve!$C$6:$C$1005,$C415,Con_ve!$I$6:$I$1005,"Fechada",Con_ve!$Q$6:$Q$1005,Cad_cl!AU$5))),"",IF($C415="","",SUMIFS(Con_ve!$F$6:$F$1005,Con_ve!$C$6:$C$1005,$C415,Con_ve!$I$6:$I$1005,"Fechada",Con_ve!$Q$6:$Q$1005,Cad_cl!AU$5)))</f>
        <v/>
      </c>
      <c r="AV415" s="134" t="str">
        <f>IF(ISERR(IF($C415="","",SUMIFS(Con_ve!$F$6:$F$1005,Con_ve!$C$6:$C$1005,$C415,Con_ve!$I$6:$I$1005,"Fechada",Con_ve!$Q$6:$Q$1005,Cad_cl!AV$5))),"",IF($C415="","",SUMIFS(Con_ve!$F$6:$F$1005,Con_ve!$C$6:$C$1005,$C415,Con_ve!$I$6:$I$1005,"Fechada",Con_ve!$Q$6:$Q$1005,Cad_cl!AV$5)))</f>
        <v/>
      </c>
      <c r="AW415" s="134" t="str">
        <f>IF(ISERR(IF($C415="","",SUMIFS(Con_ve!$F$6:$F$1005,Con_ve!$C$6:$C$1005,$C415,Con_ve!$I$6:$I$1005,"Fechada",Con_ve!$Q$6:$Q$1005,Cad_cl!AW$5))),"",IF($C415="","",SUMIFS(Con_ve!$F$6:$F$1005,Con_ve!$C$6:$C$1005,$C415,Con_ve!$I$6:$I$1005,"Fechada",Con_ve!$Q$6:$Q$1005,Cad_cl!AW$5)))</f>
        <v/>
      </c>
      <c r="AX415" s="134" t="str">
        <f>IF(ISERR(IF($C415="","",SUMIFS(Con_ve!$F$6:$F$1005,Con_ve!$C$6:$C$1005,$C415,Con_ve!$I$6:$I$1005,"Fechada",Con_ve!$Q$6:$Q$1005,Cad_cl!AX$5))),"",IF($C415="","",SUMIFS(Con_ve!$F$6:$F$1005,Con_ve!$C$6:$C$1005,$C415,Con_ve!$I$6:$I$1005,"Fechada",Con_ve!$Q$6:$Q$1005,Cad_cl!AX$5)))</f>
        <v/>
      </c>
      <c r="AY415" s="134" t="str">
        <f>IF(ISERR(IF($C415="","",SUMIFS(Con_ve!$F$6:$F$1005,Con_ve!$C$6:$C$1005,$C415,Con_ve!$I$6:$I$1005,"Fechada",Con_ve!$Q$6:$Q$1005,Cad_cl!AY$5))),"",IF($C415="","",SUMIFS(Con_ve!$F$6:$F$1005,Con_ve!$C$6:$C$1005,$C415,Con_ve!$I$6:$I$1005,"Fechada",Con_ve!$Q$6:$Q$1005,Cad_cl!AY$5)))</f>
        <v/>
      </c>
      <c r="AZ415" s="134" t="str">
        <f>IF(ISERR(IF($C415="","",SUMIFS(Con_ve!$F$6:$F$1005,Con_ve!$C$6:$C$1005,$C415,Con_ve!$I$6:$I$1005,"Fechada",Con_ve!$Q$6:$Q$1005,Cad_cl!AZ$5))),"",IF($C415="","",SUMIFS(Con_ve!$F$6:$F$1005,Con_ve!$C$6:$C$1005,$C415,Con_ve!$I$6:$I$1005,"Fechada",Con_ve!$Q$6:$Q$1005,Cad_cl!AZ$5)))</f>
        <v/>
      </c>
      <c r="BA415" s="134" t="str">
        <f>IF(ISERR(IF($C415="","",SUMIFS(Con_ve!$F$6:$F$1005,Con_ve!$C$6:$C$1005,$C415,Con_ve!$I$6:$I$1005,"Fechada",Con_ve!$Q$6:$Q$1005,Cad_cl!BA$5))),"",IF($C415="","",SUMIFS(Con_ve!$F$6:$F$1005,Con_ve!$C$6:$C$1005,$C415,Con_ve!$I$6:$I$1005,"Fechada",Con_ve!$Q$6:$Q$1005,Cad_cl!BA$5)))</f>
        <v/>
      </c>
      <c r="BB415" s="134">
        <f t="shared" si="18"/>
        <v>0</v>
      </c>
      <c r="BD415" s="134" t="str">
        <f>IF(ISERR(IF($C415="","",SUMIFS(Con_ve!$F$6:$F$1005,Con_ve!$C$6:$C$1005,$C415,Con_ve!$I$6:$I$1005,"Em negociação",Con_ve!$Q$6:$Q$1005,Cad_cl!BD$5))),"",IF($C415="","",SUMIFS(Con_ve!$F$6:$F$1005,Con_ve!$C$6:$C$1005,$C415,Con_ve!$I$6:$I$1005,"Em negociação",Con_ve!$Q$6:$Q$1005,Cad_cl!BD$5)))</f>
        <v/>
      </c>
      <c r="BE415" s="134" t="str">
        <f>IF(ISERR(IF($C415="","",SUMIFS(Con_ve!$F$6:$F$1005,Con_ve!$C$6:$C$1005,$C415,Con_ve!$I$6:$I$1005,"Em negociação",Con_ve!$Q$6:$Q$1005,Cad_cl!BE$5))),"",IF($C415="","",SUMIFS(Con_ve!$F$6:$F$1005,Con_ve!$C$6:$C$1005,$C415,Con_ve!$I$6:$I$1005,"Em negociação",Con_ve!$Q$6:$Q$1005,Cad_cl!BE$5)))</f>
        <v/>
      </c>
      <c r="BF415" s="134" t="str">
        <f>IF(ISERR(IF($C415="","",SUMIFS(Con_ve!$F$6:$F$1005,Con_ve!$C$6:$C$1005,$C415,Con_ve!$I$6:$I$1005,"Em negociação",Con_ve!$Q$6:$Q$1005,Cad_cl!BF$5))),"",IF($C415="","",SUMIFS(Con_ve!$F$6:$F$1005,Con_ve!$C$6:$C$1005,$C415,Con_ve!$I$6:$I$1005,"Em negociação",Con_ve!$Q$6:$Q$1005,Cad_cl!BF$5)))</f>
        <v/>
      </c>
      <c r="BG415" s="134" t="str">
        <f>IF(ISERR(IF($C415="","",SUMIFS(Con_ve!$F$6:$F$1005,Con_ve!$C$6:$C$1005,$C415,Con_ve!$I$6:$I$1005,"Em negociação",Con_ve!$Q$6:$Q$1005,Cad_cl!BG$5))),"",IF($C415="","",SUMIFS(Con_ve!$F$6:$F$1005,Con_ve!$C$6:$C$1005,$C415,Con_ve!$I$6:$I$1005,"Em negociação",Con_ve!$Q$6:$Q$1005,Cad_cl!BG$5)))</f>
        <v/>
      </c>
      <c r="BH415" s="134" t="str">
        <f>IF(ISERR(IF($C415="","",SUMIFS(Con_ve!$F$6:$F$1005,Con_ve!$C$6:$C$1005,$C415,Con_ve!$I$6:$I$1005,"Em negociação",Con_ve!$Q$6:$Q$1005,Cad_cl!BH$5))),"",IF($C415="","",SUMIFS(Con_ve!$F$6:$F$1005,Con_ve!$C$6:$C$1005,$C415,Con_ve!$I$6:$I$1005,"Em negociação",Con_ve!$Q$6:$Q$1005,Cad_cl!BH$5)))</f>
        <v/>
      </c>
      <c r="BI415" s="134" t="str">
        <f>IF(ISERR(IF($C415="","",SUMIFS(Con_ve!$F$6:$F$1005,Con_ve!$C$6:$C$1005,$C415,Con_ve!$I$6:$I$1005,"Em negociação",Con_ve!$Q$6:$Q$1005,Cad_cl!BI$5))),"",IF($C415="","",SUMIFS(Con_ve!$F$6:$F$1005,Con_ve!$C$6:$C$1005,$C415,Con_ve!$I$6:$I$1005,"Em negociação",Con_ve!$Q$6:$Q$1005,Cad_cl!BI$5)))</f>
        <v/>
      </c>
      <c r="BJ415" s="134" t="str">
        <f>IF(ISERR(IF($C415="","",SUMIFS(Con_ve!$F$6:$F$1005,Con_ve!$C$6:$C$1005,$C415,Con_ve!$I$6:$I$1005,"Em negociação",Con_ve!$Q$6:$Q$1005,Cad_cl!BJ$5))),"",IF($C415="","",SUMIFS(Con_ve!$F$6:$F$1005,Con_ve!$C$6:$C$1005,$C415,Con_ve!$I$6:$I$1005,"Em negociação",Con_ve!$Q$6:$Q$1005,Cad_cl!BJ$5)))</f>
        <v/>
      </c>
      <c r="BK415" s="134" t="str">
        <f>IF(ISERR(IF($C415="","",SUMIFS(Con_ve!$F$6:$F$1005,Con_ve!$C$6:$C$1005,$C415,Con_ve!$I$6:$I$1005,"Em negociação",Con_ve!$Q$6:$Q$1005,Cad_cl!BK$5))),"",IF($C415="","",SUMIFS(Con_ve!$F$6:$F$1005,Con_ve!$C$6:$C$1005,$C415,Con_ve!$I$6:$I$1005,"Em negociação",Con_ve!$Q$6:$Q$1005,Cad_cl!BK$5)))</f>
        <v/>
      </c>
      <c r="BL415" s="134" t="str">
        <f>IF(ISERR(IF($C415="","",SUMIFS(Con_ve!$F$6:$F$1005,Con_ve!$C$6:$C$1005,$C415,Con_ve!$I$6:$I$1005,"Em negociação",Con_ve!$Q$6:$Q$1005,Cad_cl!BL$5))),"",IF($C415="","",SUMIFS(Con_ve!$F$6:$F$1005,Con_ve!$C$6:$C$1005,$C415,Con_ve!$I$6:$I$1005,"Em negociação",Con_ve!$Q$6:$Q$1005,Cad_cl!BL$5)))</f>
        <v/>
      </c>
      <c r="BM415" s="134" t="str">
        <f>IF(ISERR(IF($C415="","",SUMIFS(Con_ve!$F$6:$F$1005,Con_ve!$C$6:$C$1005,$C415,Con_ve!$I$6:$I$1005,"Em negociação",Con_ve!$Q$6:$Q$1005,Cad_cl!BM$5))),"",IF($C415="","",SUMIFS(Con_ve!$F$6:$F$1005,Con_ve!$C$6:$C$1005,$C415,Con_ve!$I$6:$I$1005,"Em negociação",Con_ve!$Q$6:$Q$1005,Cad_cl!BM$5)))</f>
        <v/>
      </c>
      <c r="BN415" s="134" t="str">
        <f>IF(ISERR(IF($C415="","",SUMIFS(Con_ve!$F$6:$F$1005,Con_ve!$C$6:$C$1005,$C415,Con_ve!$I$6:$I$1005,"Em negociação",Con_ve!$Q$6:$Q$1005,Cad_cl!BN$5))),"",IF($C415="","",SUMIFS(Con_ve!$F$6:$F$1005,Con_ve!$C$6:$C$1005,$C415,Con_ve!$I$6:$I$1005,"Em negociação",Con_ve!$Q$6:$Q$1005,Cad_cl!BN$5)))</f>
        <v/>
      </c>
      <c r="BO415" s="134" t="str">
        <f>IF(ISERR(IF($C415="","",SUMIFS(Con_ve!$F$6:$F$1005,Con_ve!$C$6:$C$1005,$C415,Con_ve!$I$6:$I$1005,"Em negociação",Con_ve!$Q$6:$Q$1005,Cad_cl!BO$5))),"",IF($C415="","",SUMIFS(Con_ve!$F$6:$F$1005,Con_ve!$C$6:$C$1005,$C415,Con_ve!$I$6:$I$1005,"Em negociação",Con_ve!$Q$6:$Q$1005,Cad_cl!BO$5)))</f>
        <v/>
      </c>
      <c r="BP415" s="134">
        <f t="shared" si="19"/>
        <v>0</v>
      </c>
      <c r="BR415" s="125" t="str">
        <f>IF(ISERR(IF(AND($I415=Re_lo!$E$5,BR$5=VLOOKUP(Re_lo!$H$5,Re_lo!$N$5:$O$16,2,0)),AP415,"")),"",IF(AND($I415=Re_lo!$E$5,BR$5=VLOOKUP(Re_lo!$H$5,Re_lo!$N$5:$O$16,2,0)),AP415,""))</f>
        <v/>
      </c>
      <c r="BS415" s="125" t="str">
        <f>IF(ISERR(IF(AND($I415=Re_lo!$E$5,BS$5=VLOOKUP(Re_lo!$H$5,Re_lo!$N$5:$O$16,2,0)),AQ415,"")),"",IF(AND($I415=Re_lo!$E$5,BS$5=VLOOKUP(Re_lo!$H$5,Re_lo!$N$5:$O$16,2,0)),AQ415,""))</f>
        <v/>
      </c>
      <c r="BT415" s="125" t="str">
        <f>IF(ISERR(IF(AND($I415=Re_lo!$E$5,BT$5=VLOOKUP(Re_lo!$H$5,Re_lo!$N$5:$O$16,2,0)),AR415,"")),"",IF(AND($I415=Re_lo!$E$5,BT$5=VLOOKUP(Re_lo!$H$5,Re_lo!$N$5:$O$16,2,0)),AR415,""))</f>
        <v/>
      </c>
      <c r="BU415" s="125" t="str">
        <f>IF(ISERR(IF(AND($I415=Re_lo!$E$5,BU$5=VLOOKUP(Re_lo!$H$5,Re_lo!$N$5:$O$16,2,0)),AS415,"")),"",IF(AND($I415=Re_lo!$E$5,BU$5=VLOOKUP(Re_lo!$H$5,Re_lo!$N$5:$O$16,2,0)),AS415,""))</f>
        <v/>
      </c>
      <c r="BV415" s="125" t="str">
        <f>IF(ISERR(IF(AND($I415=Re_lo!$E$5,BV$5=VLOOKUP(Re_lo!$H$5,Re_lo!$N$5:$O$16,2,0)),AT415,"")),"",IF(AND($I415=Re_lo!$E$5,BV$5=VLOOKUP(Re_lo!$H$5,Re_lo!$N$5:$O$16,2,0)),AT415,""))</f>
        <v/>
      </c>
      <c r="BW415" s="125" t="str">
        <f>IF(ISERR(IF(AND($I415=Re_lo!$E$5,BW$5=VLOOKUP(Re_lo!$H$5,Re_lo!$N$5:$O$16,2,0)),AU415,"")),"",IF(AND($I415=Re_lo!$E$5,BW$5=VLOOKUP(Re_lo!$H$5,Re_lo!$N$5:$O$16,2,0)),AU415,""))</f>
        <v/>
      </c>
      <c r="BX415" s="125" t="str">
        <f>IF(ISERR(IF(AND($I415=Re_lo!$E$5,BX$5=VLOOKUP(Re_lo!$H$5,Re_lo!$N$5:$O$16,2,0)),AV415,"")),"",IF(AND($I415=Re_lo!$E$5,BX$5=VLOOKUP(Re_lo!$H$5,Re_lo!$N$5:$O$16,2,0)),AV415,""))</f>
        <v/>
      </c>
      <c r="BY415" s="125" t="str">
        <f>IF(ISERR(IF(AND($I415=Re_lo!$E$5,BY$5=VLOOKUP(Re_lo!$H$5,Re_lo!$N$5:$O$16,2,0)),AW415,"")),"",IF(AND($I415=Re_lo!$E$5,BY$5=VLOOKUP(Re_lo!$H$5,Re_lo!$N$5:$O$16,2,0)),AW415,""))</f>
        <v/>
      </c>
      <c r="BZ415" s="125" t="str">
        <f>IF(ISERR(IF(AND($I415=Re_lo!$E$5,BZ$5=VLOOKUP(Re_lo!$H$5,Re_lo!$N$5:$O$16,2,0)),AX415,"")),"",IF(AND($I415=Re_lo!$E$5,BZ$5=VLOOKUP(Re_lo!$H$5,Re_lo!$N$5:$O$16,2,0)),AX415,""))</f>
        <v/>
      </c>
      <c r="CA415" s="125" t="str">
        <f>IF(ISERR(IF(AND($I415=Re_lo!$E$5,CA$5=VLOOKUP(Re_lo!$H$5,Re_lo!$N$5:$O$16,2,0)),AY415,"")),"",IF(AND($I415=Re_lo!$E$5,CA$5=VLOOKUP(Re_lo!$H$5,Re_lo!$N$5:$O$16,2,0)),AY415,""))</f>
        <v/>
      </c>
      <c r="CB415" s="125" t="str">
        <f>IF(ISERR(IF(AND($I415=Re_lo!$E$5,CB$5=VLOOKUP(Re_lo!$H$5,Re_lo!$N$5:$O$16,2,0)),AZ415,"")),"",IF(AND($I415=Re_lo!$E$5,CB$5=VLOOKUP(Re_lo!$H$5,Re_lo!$N$5:$O$16,2,0)),AZ415,""))</f>
        <v/>
      </c>
      <c r="CC415" s="125" t="str">
        <f>IF(ISERR(IF(AND($I415=Re_lo!$E$5,CC$5=VLOOKUP(Re_lo!$H$5,Re_lo!$N$5:$O$16,2,0)),BA415,"")),"",IF(AND($I415=Re_lo!$E$5,CC$5=VLOOKUP(Re_lo!$H$5,Re_lo!$N$5:$O$16,2,0)),BA415,""))</f>
        <v/>
      </c>
      <c r="CD415" s="125" t="str">
        <f>IF(ISERR(IF(AND($I415=Re_lo!$E$5,CD$5=VLOOKUP(Re_lo!$H$5,Re_lo!$N$5:$O$16,2,0)),BB415,"")),"",IF(AND($I415=Re_lo!$E$5,CD$5=VLOOKUP(Re_lo!$H$5,Re_lo!$N$5:$O$16,2,0)),BB415,""))</f>
        <v/>
      </c>
      <c r="CF415" s="125" t="str">
        <f>IF($C415="","",COUNTIFS(Con_ve!$C$6:$C$1005,$C415,Con_ve!$Q$6:$Q$1005,Cad_cl!CF$5))</f>
        <v/>
      </c>
      <c r="CG415" s="125" t="str">
        <f>IF($C415="","",COUNTIFS(Con_ve!$C$6:$C$1005,$C415,Con_ve!$Q$6:$Q$1005,Cad_cl!CG$5))</f>
        <v/>
      </c>
      <c r="CH415" s="125" t="str">
        <f>IF($C415="","",COUNTIFS(Con_ve!$C$6:$C$1005,$C415,Con_ve!$Q$6:$Q$1005,Cad_cl!CH$5))</f>
        <v/>
      </c>
      <c r="CI415" s="125" t="str">
        <f>IF($C415="","",COUNTIFS(Con_ve!$C$6:$C$1005,$C415,Con_ve!$Q$6:$Q$1005,Cad_cl!CI$5))</f>
        <v/>
      </c>
      <c r="CJ415" s="125" t="str">
        <f>IF($C415="","",COUNTIFS(Con_ve!$C$6:$C$1005,$C415,Con_ve!$Q$6:$Q$1005,Cad_cl!CJ$5))</f>
        <v/>
      </c>
      <c r="CK415" s="125" t="str">
        <f>IF($C415="","",COUNTIFS(Con_ve!$C$6:$C$1005,$C415,Con_ve!$Q$6:$Q$1005,Cad_cl!CK$5))</f>
        <v/>
      </c>
      <c r="CL415" s="125" t="str">
        <f>IF($C415="","",COUNTIFS(Con_ve!$C$6:$C$1005,$C415,Con_ve!$Q$6:$Q$1005,Cad_cl!CL$5))</f>
        <v/>
      </c>
      <c r="CM415" s="125" t="str">
        <f>IF($C415="","",COUNTIFS(Con_ve!$C$6:$C$1005,$C415,Con_ve!$Q$6:$Q$1005,Cad_cl!CM$5))</f>
        <v/>
      </c>
      <c r="CN415" s="125" t="str">
        <f>IF($C415="","",COUNTIFS(Con_ve!$C$6:$C$1005,$C415,Con_ve!$Q$6:$Q$1005,Cad_cl!CN$5))</f>
        <v/>
      </c>
      <c r="CO415" s="125" t="str">
        <f>IF($C415="","",COUNTIFS(Con_ve!$C$6:$C$1005,$C415,Con_ve!$Q$6:$Q$1005,Cad_cl!CO$5))</f>
        <v/>
      </c>
      <c r="CP415" s="125" t="str">
        <f>IF($C415="","",COUNTIFS(Con_ve!$C$6:$C$1005,$C415,Con_ve!$Q$6:$Q$1005,Cad_cl!CP$5))</f>
        <v/>
      </c>
      <c r="CQ415" s="125" t="str">
        <f>IF($C415="","",COUNTIFS(Con_ve!$C$6:$C$1005,$C415,Con_ve!$Q$6:$Q$1005,Cad_cl!CQ$5))</f>
        <v/>
      </c>
      <c r="CR415" s="125">
        <f t="shared" si="20"/>
        <v>0</v>
      </c>
    </row>
    <row r="416" spans="3:96" ht="30" customHeight="1">
      <c r="C416" s="153"/>
      <c r="D416" s="153"/>
      <c r="E416" s="154"/>
      <c r="F416" s="153"/>
      <c r="G416" s="155"/>
      <c r="H416" s="153"/>
      <c r="I416" s="153"/>
      <c r="J416" s="132" t="s">
        <v>309</v>
      </c>
      <c r="K416" s="133" t="s">
        <v>309</v>
      </c>
      <c r="L416" s="153"/>
      <c r="M416" s="153"/>
      <c r="N416" s="153"/>
      <c r="O416" s="153"/>
      <c r="P416" s="153"/>
      <c r="Q416" s="153"/>
      <c r="AP416" s="134" t="str">
        <f>IF(ISERR(IF($C416="","",SUMIFS(Con_ve!$F$6:$F$1005,Con_ve!$C$6:$C$1005,$C416,Con_ve!$I$6:$I$1005,"Fechada",Con_ve!$Q$6:$Q$1005,Cad_cl!AP$5))),"",IF($C416="","",SUMIFS(Con_ve!$F$6:$F$1005,Con_ve!$C$6:$C$1005,$C416,Con_ve!$I$6:$I$1005,"Fechada",Con_ve!$Q$6:$Q$1005,Cad_cl!AP$5)))</f>
        <v/>
      </c>
      <c r="AQ416" s="134" t="str">
        <f>IF(ISERR(IF($C416="","",SUMIFS(Con_ve!$F$6:$F$1005,Con_ve!$C$6:$C$1005,$C416,Con_ve!$I$6:$I$1005,"Fechada",Con_ve!$Q$6:$Q$1005,Cad_cl!AQ$5))),"",IF($C416="","",SUMIFS(Con_ve!$F$6:$F$1005,Con_ve!$C$6:$C$1005,$C416,Con_ve!$I$6:$I$1005,"Fechada",Con_ve!$Q$6:$Q$1005,Cad_cl!AQ$5)))</f>
        <v/>
      </c>
      <c r="AR416" s="134" t="str">
        <f>IF(ISERR(IF($C416="","",SUMIFS(Con_ve!$F$6:$F$1005,Con_ve!$C$6:$C$1005,$C416,Con_ve!$I$6:$I$1005,"Fechada",Con_ve!$Q$6:$Q$1005,Cad_cl!AR$5))),"",IF($C416="","",SUMIFS(Con_ve!$F$6:$F$1005,Con_ve!$C$6:$C$1005,$C416,Con_ve!$I$6:$I$1005,"Fechada",Con_ve!$Q$6:$Q$1005,Cad_cl!AR$5)))</f>
        <v/>
      </c>
      <c r="AS416" s="134" t="str">
        <f>IF(ISERR(IF($C416="","",SUMIFS(Con_ve!$F$6:$F$1005,Con_ve!$C$6:$C$1005,$C416,Con_ve!$I$6:$I$1005,"Fechada",Con_ve!$Q$6:$Q$1005,Cad_cl!AS$5))),"",IF($C416="","",SUMIFS(Con_ve!$F$6:$F$1005,Con_ve!$C$6:$C$1005,$C416,Con_ve!$I$6:$I$1005,"Fechada",Con_ve!$Q$6:$Q$1005,Cad_cl!AS$5)))</f>
        <v/>
      </c>
      <c r="AT416" s="134" t="str">
        <f>IF(ISERR(IF($C416="","",SUMIFS(Con_ve!$F$6:$F$1005,Con_ve!$C$6:$C$1005,$C416,Con_ve!$I$6:$I$1005,"Fechada",Con_ve!$Q$6:$Q$1005,Cad_cl!AT$5))),"",IF($C416="","",SUMIFS(Con_ve!$F$6:$F$1005,Con_ve!$C$6:$C$1005,$C416,Con_ve!$I$6:$I$1005,"Fechada",Con_ve!$Q$6:$Q$1005,Cad_cl!AT$5)))</f>
        <v/>
      </c>
      <c r="AU416" s="134" t="str">
        <f>IF(ISERR(IF($C416="","",SUMIFS(Con_ve!$F$6:$F$1005,Con_ve!$C$6:$C$1005,$C416,Con_ve!$I$6:$I$1005,"Fechada",Con_ve!$Q$6:$Q$1005,Cad_cl!AU$5))),"",IF($C416="","",SUMIFS(Con_ve!$F$6:$F$1005,Con_ve!$C$6:$C$1005,$C416,Con_ve!$I$6:$I$1005,"Fechada",Con_ve!$Q$6:$Q$1005,Cad_cl!AU$5)))</f>
        <v/>
      </c>
      <c r="AV416" s="134" t="str">
        <f>IF(ISERR(IF($C416="","",SUMIFS(Con_ve!$F$6:$F$1005,Con_ve!$C$6:$C$1005,$C416,Con_ve!$I$6:$I$1005,"Fechada",Con_ve!$Q$6:$Q$1005,Cad_cl!AV$5))),"",IF($C416="","",SUMIFS(Con_ve!$F$6:$F$1005,Con_ve!$C$6:$C$1005,$C416,Con_ve!$I$6:$I$1005,"Fechada",Con_ve!$Q$6:$Q$1005,Cad_cl!AV$5)))</f>
        <v/>
      </c>
      <c r="AW416" s="134" t="str">
        <f>IF(ISERR(IF($C416="","",SUMIFS(Con_ve!$F$6:$F$1005,Con_ve!$C$6:$C$1005,$C416,Con_ve!$I$6:$I$1005,"Fechada",Con_ve!$Q$6:$Q$1005,Cad_cl!AW$5))),"",IF($C416="","",SUMIFS(Con_ve!$F$6:$F$1005,Con_ve!$C$6:$C$1005,$C416,Con_ve!$I$6:$I$1005,"Fechada",Con_ve!$Q$6:$Q$1005,Cad_cl!AW$5)))</f>
        <v/>
      </c>
      <c r="AX416" s="134" t="str">
        <f>IF(ISERR(IF($C416="","",SUMIFS(Con_ve!$F$6:$F$1005,Con_ve!$C$6:$C$1005,$C416,Con_ve!$I$6:$I$1005,"Fechada",Con_ve!$Q$6:$Q$1005,Cad_cl!AX$5))),"",IF($C416="","",SUMIFS(Con_ve!$F$6:$F$1005,Con_ve!$C$6:$C$1005,$C416,Con_ve!$I$6:$I$1005,"Fechada",Con_ve!$Q$6:$Q$1005,Cad_cl!AX$5)))</f>
        <v/>
      </c>
      <c r="AY416" s="134" t="str">
        <f>IF(ISERR(IF($C416="","",SUMIFS(Con_ve!$F$6:$F$1005,Con_ve!$C$6:$C$1005,$C416,Con_ve!$I$6:$I$1005,"Fechada",Con_ve!$Q$6:$Q$1005,Cad_cl!AY$5))),"",IF($C416="","",SUMIFS(Con_ve!$F$6:$F$1005,Con_ve!$C$6:$C$1005,$C416,Con_ve!$I$6:$I$1005,"Fechada",Con_ve!$Q$6:$Q$1005,Cad_cl!AY$5)))</f>
        <v/>
      </c>
      <c r="AZ416" s="134" t="str">
        <f>IF(ISERR(IF($C416="","",SUMIFS(Con_ve!$F$6:$F$1005,Con_ve!$C$6:$C$1005,$C416,Con_ve!$I$6:$I$1005,"Fechada",Con_ve!$Q$6:$Q$1005,Cad_cl!AZ$5))),"",IF($C416="","",SUMIFS(Con_ve!$F$6:$F$1005,Con_ve!$C$6:$C$1005,$C416,Con_ve!$I$6:$I$1005,"Fechada",Con_ve!$Q$6:$Q$1005,Cad_cl!AZ$5)))</f>
        <v/>
      </c>
      <c r="BA416" s="134" t="str">
        <f>IF(ISERR(IF($C416="","",SUMIFS(Con_ve!$F$6:$F$1005,Con_ve!$C$6:$C$1005,$C416,Con_ve!$I$6:$I$1005,"Fechada",Con_ve!$Q$6:$Q$1005,Cad_cl!BA$5))),"",IF($C416="","",SUMIFS(Con_ve!$F$6:$F$1005,Con_ve!$C$6:$C$1005,$C416,Con_ve!$I$6:$I$1005,"Fechada",Con_ve!$Q$6:$Q$1005,Cad_cl!BA$5)))</f>
        <v/>
      </c>
      <c r="BB416" s="134">
        <f t="shared" si="18"/>
        <v>0</v>
      </c>
      <c r="BD416" s="134" t="str">
        <f>IF(ISERR(IF($C416="","",SUMIFS(Con_ve!$F$6:$F$1005,Con_ve!$C$6:$C$1005,$C416,Con_ve!$I$6:$I$1005,"Em negociação",Con_ve!$Q$6:$Q$1005,Cad_cl!BD$5))),"",IF($C416="","",SUMIFS(Con_ve!$F$6:$F$1005,Con_ve!$C$6:$C$1005,$C416,Con_ve!$I$6:$I$1005,"Em negociação",Con_ve!$Q$6:$Q$1005,Cad_cl!BD$5)))</f>
        <v/>
      </c>
      <c r="BE416" s="134" t="str">
        <f>IF(ISERR(IF($C416="","",SUMIFS(Con_ve!$F$6:$F$1005,Con_ve!$C$6:$C$1005,$C416,Con_ve!$I$6:$I$1005,"Em negociação",Con_ve!$Q$6:$Q$1005,Cad_cl!BE$5))),"",IF($C416="","",SUMIFS(Con_ve!$F$6:$F$1005,Con_ve!$C$6:$C$1005,$C416,Con_ve!$I$6:$I$1005,"Em negociação",Con_ve!$Q$6:$Q$1005,Cad_cl!BE$5)))</f>
        <v/>
      </c>
      <c r="BF416" s="134" t="str">
        <f>IF(ISERR(IF($C416="","",SUMIFS(Con_ve!$F$6:$F$1005,Con_ve!$C$6:$C$1005,$C416,Con_ve!$I$6:$I$1005,"Em negociação",Con_ve!$Q$6:$Q$1005,Cad_cl!BF$5))),"",IF($C416="","",SUMIFS(Con_ve!$F$6:$F$1005,Con_ve!$C$6:$C$1005,$C416,Con_ve!$I$6:$I$1005,"Em negociação",Con_ve!$Q$6:$Q$1005,Cad_cl!BF$5)))</f>
        <v/>
      </c>
      <c r="BG416" s="134" t="str">
        <f>IF(ISERR(IF($C416="","",SUMIFS(Con_ve!$F$6:$F$1005,Con_ve!$C$6:$C$1005,$C416,Con_ve!$I$6:$I$1005,"Em negociação",Con_ve!$Q$6:$Q$1005,Cad_cl!BG$5))),"",IF($C416="","",SUMIFS(Con_ve!$F$6:$F$1005,Con_ve!$C$6:$C$1005,$C416,Con_ve!$I$6:$I$1005,"Em negociação",Con_ve!$Q$6:$Q$1005,Cad_cl!BG$5)))</f>
        <v/>
      </c>
      <c r="BH416" s="134" t="str">
        <f>IF(ISERR(IF($C416="","",SUMIFS(Con_ve!$F$6:$F$1005,Con_ve!$C$6:$C$1005,$C416,Con_ve!$I$6:$I$1005,"Em negociação",Con_ve!$Q$6:$Q$1005,Cad_cl!BH$5))),"",IF($C416="","",SUMIFS(Con_ve!$F$6:$F$1005,Con_ve!$C$6:$C$1005,$C416,Con_ve!$I$6:$I$1005,"Em negociação",Con_ve!$Q$6:$Q$1005,Cad_cl!BH$5)))</f>
        <v/>
      </c>
      <c r="BI416" s="134" t="str">
        <f>IF(ISERR(IF($C416="","",SUMIFS(Con_ve!$F$6:$F$1005,Con_ve!$C$6:$C$1005,$C416,Con_ve!$I$6:$I$1005,"Em negociação",Con_ve!$Q$6:$Q$1005,Cad_cl!BI$5))),"",IF($C416="","",SUMIFS(Con_ve!$F$6:$F$1005,Con_ve!$C$6:$C$1005,$C416,Con_ve!$I$6:$I$1005,"Em negociação",Con_ve!$Q$6:$Q$1005,Cad_cl!BI$5)))</f>
        <v/>
      </c>
      <c r="BJ416" s="134" t="str">
        <f>IF(ISERR(IF($C416="","",SUMIFS(Con_ve!$F$6:$F$1005,Con_ve!$C$6:$C$1005,$C416,Con_ve!$I$6:$I$1005,"Em negociação",Con_ve!$Q$6:$Q$1005,Cad_cl!BJ$5))),"",IF($C416="","",SUMIFS(Con_ve!$F$6:$F$1005,Con_ve!$C$6:$C$1005,$C416,Con_ve!$I$6:$I$1005,"Em negociação",Con_ve!$Q$6:$Q$1005,Cad_cl!BJ$5)))</f>
        <v/>
      </c>
      <c r="BK416" s="134" t="str">
        <f>IF(ISERR(IF($C416="","",SUMIFS(Con_ve!$F$6:$F$1005,Con_ve!$C$6:$C$1005,$C416,Con_ve!$I$6:$I$1005,"Em negociação",Con_ve!$Q$6:$Q$1005,Cad_cl!BK$5))),"",IF($C416="","",SUMIFS(Con_ve!$F$6:$F$1005,Con_ve!$C$6:$C$1005,$C416,Con_ve!$I$6:$I$1005,"Em negociação",Con_ve!$Q$6:$Q$1005,Cad_cl!BK$5)))</f>
        <v/>
      </c>
      <c r="BL416" s="134" t="str">
        <f>IF(ISERR(IF($C416="","",SUMIFS(Con_ve!$F$6:$F$1005,Con_ve!$C$6:$C$1005,$C416,Con_ve!$I$6:$I$1005,"Em negociação",Con_ve!$Q$6:$Q$1005,Cad_cl!BL$5))),"",IF($C416="","",SUMIFS(Con_ve!$F$6:$F$1005,Con_ve!$C$6:$C$1005,$C416,Con_ve!$I$6:$I$1005,"Em negociação",Con_ve!$Q$6:$Q$1005,Cad_cl!BL$5)))</f>
        <v/>
      </c>
      <c r="BM416" s="134" t="str">
        <f>IF(ISERR(IF($C416="","",SUMIFS(Con_ve!$F$6:$F$1005,Con_ve!$C$6:$C$1005,$C416,Con_ve!$I$6:$I$1005,"Em negociação",Con_ve!$Q$6:$Q$1005,Cad_cl!BM$5))),"",IF($C416="","",SUMIFS(Con_ve!$F$6:$F$1005,Con_ve!$C$6:$C$1005,$C416,Con_ve!$I$6:$I$1005,"Em negociação",Con_ve!$Q$6:$Q$1005,Cad_cl!BM$5)))</f>
        <v/>
      </c>
      <c r="BN416" s="134" t="str">
        <f>IF(ISERR(IF($C416="","",SUMIFS(Con_ve!$F$6:$F$1005,Con_ve!$C$6:$C$1005,$C416,Con_ve!$I$6:$I$1005,"Em negociação",Con_ve!$Q$6:$Q$1005,Cad_cl!BN$5))),"",IF($C416="","",SUMIFS(Con_ve!$F$6:$F$1005,Con_ve!$C$6:$C$1005,$C416,Con_ve!$I$6:$I$1005,"Em negociação",Con_ve!$Q$6:$Q$1005,Cad_cl!BN$5)))</f>
        <v/>
      </c>
      <c r="BO416" s="134" t="str">
        <f>IF(ISERR(IF($C416="","",SUMIFS(Con_ve!$F$6:$F$1005,Con_ve!$C$6:$C$1005,$C416,Con_ve!$I$6:$I$1005,"Em negociação",Con_ve!$Q$6:$Q$1005,Cad_cl!BO$5))),"",IF($C416="","",SUMIFS(Con_ve!$F$6:$F$1005,Con_ve!$C$6:$C$1005,$C416,Con_ve!$I$6:$I$1005,"Em negociação",Con_ve!$Q$6:$Q$1005,Cad_cl!BO$5)))</f>
        <v/>
      </c>
      <c r="BP416" s="134">
        <f t="shared" si="19"/>
        <v>0</v>
      </c>
      <c r="BR416" s="125" t="str">
        <f>IF(ISERR(IF(AND($I416=Re_lo!$E$5,BR$5=VLOOKUP(Re_lo!$H$5,Re_lo!$N$5:$O$16,2,0)),AP416,"")),"",IF(AND($I416=Re_lo!$E$5,BR$5=VLOOKUP(Re_lo!$H$5,Re_lo!$N$5:$O$16,2,0)),AP416,""))</f>
        <v/>
      </c>
      <c r="BS416" s="125" t="str">
        <f>IF(ISERR(IF(AND($I416=Re_lo!$E$5,BS$5=VLOOKUP(Re_lo!$H$5,Re_lo!$N$5:$O$16,2,0)),AQ416,"")),"",IF(AND($I416=Re_lo!$E$5,BS$5=VLOOKUP(Re_lo!$H$5,Re_lo!$N$5:$O$16,2,0)),AQ416,""))</f>
        <v/>
      </c>
      <c r="BT416" s="125" t="str">
        <f>IF(ISERR(IF(AND($I416=Re_lo!$E$5,BT$5=VLOOKUP(Re_lo!$H$5,Re_lo!$N$5:$O$16,2,0)),AR416,"")),"",IF(AND($I416=Re_lo!$E$5,BT$5=VLOOKUP(Re_lo!$H$5,Re_lo!$N$5:$O$16,2,0)),AR416,""))</f>
        <v/>
      </c>
      <c r="BU416" s="125" t="str">
        <f>IF(ISERR(IF(AND($I416=Re_lo!$E$5,BU$5=VLOOKUP(Re_lo!$H$5,Re_lo!$N$5:$O$16,2,0)),AS416,"")),"",IF(AND($I416=Re_lo!$E$5,BU$5=VLOOKUP(Re_lo!$H$5,Re_lo!$N$5:$O$16,2,0)),AS416,""))</f>
        <v/>
      </c>
      <c r="BV416" s="125" t="str">
        <f>IF(ISERR(IF(AND($I416=Re_lo!$E$5,BV$5=VLOOKUP(Re_lo!$H$5,Re_lo!$N$5:$O$16,2,0)),AT416,"")),"",IF(AND($I416=Re_lo!$E$5,BV$5=VLOOKUP(Re_lo!$H$5,Re_lo!$N$5:$O$16,2,0)),AT416,""))</f>
        <v/>
      </c>
      <c r="BW416" s="125" t="str">
        <f>IF(ISERR(IF(AND($I416=Re_lo!$E$5,BW$5=VLOOKUP(Re_lo!$H$5,Re_lo!$N$5:$O$16,2,0)),AU416,"")),"",IF(AND($I416=Re_lo!$E$5,BW$5=VLOOKUP(Re_lo!$H$5,Re_lo!$N$5:$O$16,2,0)),AU416,""))</f>
        <v/>
      </c>
      <c r="BX416" s="125" t="str">
        <f>IF(ISERR(IF(AND($I416=Re_lo!$E$5,BX$5=VLOOKUP(Re_lo!$H$5,Re_lo!$N$5:$O$16,2,0)),AV416,"")),"",IF(AND($I416=Re_lo!$E$5,BX$5=VLOOKUP(Re_lo!$H$5,Re_lo!$N$5:$O$16,2,0)),AV416,""))</f>
        <v/>
      </c>
      <c r="BY416" s="125" t="str">
        <f>IF(ISERR(IF(AND($I416=Re_lo!$E$5,BY$5=VLOOKUP(Re_lo!$H$5,Re_lo!$N$5:$O$16,2,0)),AW416,"")),"",IF(AND($I416=Re_lo!$E$5,BY$5=VLOOKUP(Re_lo!$H$5,Re_lo!$N$5:$O$16,2,0)),AW416,""))</f>
        <v/>
      </c>
      <c r="BZ416" s="125" t="str">
        <f>IF(ISERR(IF(AND($I416=Re_lo!$E$5,BZ$5=VLOOKUP(Re_lo!$H$5,Re_lo!$N$5:$O$16,2,0)),AX416,"")),"",IF(AND($I416=Re_lo!$E$5,BZ$5=VLOOKUP(Re_lo!$H$5,Re_lo!$N$5:$O$16,2,0)),AX416,""))</f>
        <v/>
      </c>
      <c r="CA416" s="125" t="str">
        <f>IF(ISERR(IF(AND($I416=Re_lo!$E$5,CA$5=VLOOKUP(Re_lo!$H$5,Re_lo!$N$5:$O$16,2,0)),AY416,"")),"",IF(AND($I416=Re_lo!$E$5,CA$5=VLOOKUP(Re_lo!$H$5,Re_lo!$N$5:$O$16,2,0)),AY416,""))</f>
        <v/>
      </c>
      <c r="CB416" s="125" t="str">
        <f>IF(ISERR(IF(AND($I416=Re_lo!$E$5,CB$5=VLOOKUP(Re_lo!$H$5,Re_lo!$N$5:$O$16,2,0)),AZ416,"")),"",IF(AND($I416=Re_lo!$E$5,CB$5=VLOOKUP(Re_lo!$H$5,Re_lo!$N$5:$O$16,2,0)),AZ416,""))</f>
        <v/>
      </c>
      <c r="CC416" s="125" t="str">
        <f>IF(ISERR(IF(AND($I416=Re_lo!$E$5,CC$5=VLOOKUP(Re_lo!$H$5,Re_lo!$N$5:$O$16,2,0)),BA416,"")),"",IF(AND($I416=Re_lo!$E$5,CC$5=VLOOKUP(Re_lo!$H$5,Re_lo!$N$5:$O$16,2,0)),BA416,""))</f>
        <v/>
      </c>
      <c r="CD416" s="125" t="str">
        <f>IF(ISERR(IF(AND($I416=Re_lo!$E$5,CD$5=VLOOKUP(Re_lo!$H$5,Re_lo!$N$5:$O$16,2,0)),BB416,"")),"",IF(AND($I416=Re_lo!$E$5,CD$5=VLOOKUP(Re_lo!$H$5,Re_lo!$N$5:$O$16,2,0)),BB416,""))</f>
        <v/>
      </c>
      <c r="CF416" s="125" t="str">
        <f>IF($C416="","",COUNTIFS(Con_ve!$C$6:$C$1005,$C416,Con_ve!$Q$6:$Q$1005,Cad_cl!CF$5))</f>
        <v/>
      </c>
      <c r="CG416" s="125" t="str">
        <f>IF($C416="","",COUNTIFS(Con_ve!$C$6:$C$1005,$C416,Con_ve!$Q$6:$Q$1005,Cad_cl!CG$5))</f>
        <v/>
      </c>
      <c r="CH416" s="125" t="str">
        <f>IF($C416="","",COUNTIFS(Con_ve!$C$6:$C$1005,$C416,Con_ve!$Q$6:$Q$1005,Cad_cl!CH$5))</f>
        <v/>
      </c>
      <c r="CI416" s="125" t="str">
        <f>IF($C416="","",COUNTIFS(Con_ve!$C$6:$C$1005,$C416,Con_ve!$Q$6:$Q$1005,Cad_cl!CI$5))</f>
        <v/>
      </c>
      <c r="CJ416" s="125" t="str">
        <f>IF($C416="","",COUNTIFS(Con_ve!$C$6:$C$1005,$C416,Con_ve!$Q$6:$Q$1005,Cad_cl!CJ$5))</f>
        <v/>
      </c>
      <c r="CK416" s="125" t="str">
        <f>IF($C416="","",COUNTIFS(Con_ve!$C$6:$C$1005,$C416,Con_ve!$Q$6:$Q$1005,Cad_cl!CK$5))</f>
        <v/>
      </c>
      <c r="CL416" s="125" t="str">
        <f>IF($C416="","",COUNTIFS(Con_ve!$C$6:$C$1005,$C416,Con_ve!$Q$6:$Q$1005,Cad_cl!CL$5))</f>
        <v/>
      </c>
      <c r="CM416" s="125" t="str">
        <f>IF($C416="","",COUNTIFS(Con_ve!$C$6:$C$1005,$C416,Con_ve!$Q$6:$Q$1005,Cad_cl!CM$5))</f>
        <v/>
      </c>
      <c r="CN416" s="125" t="str">
        <f>IF($C416="","",COUNTIFS(Con_ve!$C$6:$C$1005,$C416,Con_ve!$Q$6:$Q$1005,Cad_cl!CN$5))</f>
        <v/>
      </c>
      <c r="CO416" s="125" t="str">
        <f>IF($C416="","",COUNTIFS(Con_ve!$C$6:$C$1005,$C416,Con_ve!$Q$6:$Q$1005,Cad_cl!CO$5))</f>
        <v/>
      </c>
      <c r="CP416" s="125" t="str">
        <f>IF($C416="","",COUNTIFS(Con_ve!$C$6:$C$1005,$C416,Con_ve!$Q$6:$Q$1005,Cad_cl!CP$5))</f>
        <v/>
      </c>
      <c r="CQ416" s="125" t="str">
        <f>IF($C416="","",COUNTIFS(Con_ve!$C$6:$C$1005,$C416,Con_ve!$Q$6:$Q$1005,Cad_cl!CQ$5))</f>
        <v/>
      </c>
      <c r="CR416" s="125">
        <f t="shared" si="20"/>
        <v>0</v>
      </c>
    </row>
    <row r="417" spans="3:96" ht="30" customHeight="1">
      <c r="C417" s="153"/>
      <c r="D417" s="153"/>
      <c r="E417" s="154"/>
      <c r="F417" s="153"/>
      <c r="G417" s="155"/>
      <c r="H417" s="153"/>
      <c r="I417" s="153"/>
      <c r="J417" s="132" t="s">
        <v>309</v>
      </c>
      <c r="K417" s="133" t="s">
        <v>309</v>
      </c>
      <c r="L417" s="153"/>
      <c r="M417" s="153"/>
      <c r="N417" s="153"/>
      <c r="O417" s="153"/>
      <c r="P417" s="153"/>
      <c r="Q417" s="153"/>
      <c r="AP417" s="134" t="str">
        <f>IF(ISERR(IF($C417="","",SUMIFS(Con_ve!$F$6:$F$1005,Con_ve!$C$6:$C$1005,$C417,Con_ve!$I$6:$I$1005,"Fechada",Con_ve!$Q$6:$Q$1005,Cad_cl!AP$5))),"",IF($C417="","",SUMIFS(Con_ve!$F$6:$F$1005,Con_ve!$C$6:$C$1005,$C417,Con_ve!$I$6:$I$1005,"Fechada",Con_ve!$Q$6:$Q$1005,Cad_cl!AP$5)))</f>
        <v/>
      </c>
      <c r="AQ417" s="134" t="str">
        <f>IF(ISERR(IF($C417="","",SUMIFS(Con_ve!$F$6:$F$1005,Con_ve!$C$6:$C$1005,$C417,Con_ve!$I$6:$I$1005,"Fechada",Con_ve!$Q$6:$Q$1005,Cad_cl!AQ$5))),"",IF($C417="","",SUMIFS(Con_ve!$F$6:$F$1005,Con_ve!$C$6:$C$1005,$C417,Con_ve!$I$6:$I$1005,"Fechada",Con_ve!$Q$6:$Q$1005,Cad_cl!AQ$5)))</f>
        <v/>
      </c>
      <c r="AR417" s="134" t="str">
        <f>IF(ISERR(IF($C417="","",SUMIFS(Con_ve!$F$6:$F$1005,Con_ve!$C$6:$C$1005,$C417,Con_ve!$I$6:$I$1005,"Fechada",Con_ve!$Q$6:$Q$1005,Cad_cl!AR$5))),"",IF($C417="","",SUMIFS(Con_ve!$F$6:$F$1005,Con_ve!$C$6:$C$1005,$C417,Con_ve!$I$6:$I$1005,"Fechada",Con_ve!$Q$6:$Q$1005,Cad_cl!AR$5)))</f>
        <v/>
      </c>
      <c r="AS417" s="134" t="str">
        <f>IF(ISERR(IF($C417="","",SUMIFS(Con_ve!$F$6:$F$1005,Con_ve!$C$6:$C$1005,$C417,Con_ve!$I$6:$I$1005,"Fechada",Con_ve!$Q$6:$Q$1005,Cad_cl!AS$5))),"",IF($C417="","",SUMIFS(Con_ve!$F$6:$F$1005,Con_ve!$C$6:$C$1005,$C417,Con_ve!$I$6:$I$1005,"Fechada",Con_ve!$Q$6:$Q$1005,Cad_cl!AS$5)))</f>
        <v/>
      </c>
      <c r="AT417" s="134" t="str">
        <f>IF(ISERR(IF($C417="","",SUMIFS(Con_ve!$F$6:$F$1005,Con_ve!$C$6:$C$1005,$C417,Con_ve!$I$6:$I$1005,"Fechada",Con_ve!$Q$6:$Q$1005,Cad_cl!AT$5))),"",IF($C417="","",SUMIFS(Con_ve!$F$6:$F$1005,Con_ve!$C$6:$C$1005,$C417,Con_ve!$I$6:$I$1005,"Fechada",Con_ve!$Q$6:$Q$1005,Cad_cl!AT$5)))</f>
        <v/>
      </c>
      <c r="AU417" s="134" t="str">
        <f>IF(ISERR(IF($C417="","",SUMIFS(Con_ve!$F$6:$F$1005,Con_ve!$C$6:$C$1005,$C417,Con_ve!$I$6:$I$1005,"Fechada",Con_ve!$Q$6:$Q$1005,Cad_cl!AU$5))),"",IF($C417="","",SUMIFS(Con_ve!$F$6:$F$1005,Con_ve!$C$6:$C$1005,$C417,Con_ve!$I$6:$I$1005,"Fechada",Con_ve!$Q$6:$Q$1005,Cad_cl!AU$5)))</f>
        <v/>
      </c>
      <c r="AV417" s="134" t="str">
        <f>IF(ISERR(IF($C417="","",SUMIFS(Con_ve!$F$6:$F$1005,Con_ve!$C$6:$C$1005,$C417,Con_ve!$I$6:$I$1005,"Fechada",Con_ve!$Q$6:$Q$1005,Cad_cl!AV$5))),"",IF($C417="","",SUMIFS(Con_ve!$F$6:$F$1005,Con_ve!$C$6:$C$1005,$C417,Con_ve!$I$6:$I$1005,"Fechada",Con_ve!$Q$6:$Q$1005,Cad_cl!AV$5)))</f>
        <v/>
      </c>
      <c r="AW417" s="134" t="str">
        <f>IF(ISERR(IF($C417="","",SUMIFS(Con_ve!$F$6:$F$1005,Con_ve!$C$6:$C$1005,$C417,Con_ve!$I$6:$I$1005,"Fechada",Con_ve!$Q$6:$Q$1005,Cad_cl!AW$5))),"",IF($C417="","",SUMIFS(Con_ve!$F$6:$F$1005,Con_ve!$C$6:$C$1005,$C417,Con_ve!$I$6:$I$1005,"Fechada",Con_ve!$Q$6:$Q$1005,Cad_cl!AW$5)))</f>
        <v/>
      </c>
      <c r="AX417" s="134" t="str">
        <f>IF(ISERR(IF($C417="","",SUMIFS(Con_ve!$F$6:$F$1005,Con_ve!$C$6:$C$1005,$C417,Con_ve!$I$6:$I$1005,"Fechada",Con_ve!$Q$6:$Q$1005,Cad_cl!AX$5))),"",IF($C417="","",SUMIFS(Con_ve!$F$6:$F$1005,Con_ve!$C$6:$C$1005,$C417,Con_ve!$I$6:$I$1005,"Fechada",Con_ve!$Q$6:$Q$1005,Cad_cl!AX$5)))</f>
        <v/>
      </c>
      <c r="AY417" s="134" t="str">
        <f>IF(ISERR(IF($C417="","",SUMIFS(Con_ve!$F$6:$F$1005,Con_ve!$C$6:$C$1005,$C417,Con_ve!$I$6:$I$1005,"Fechada",Con_ve!$Q$6:$Q$1005,Cad_cl!AY$5))),"",IF($C417="","",SUMIFS(Con_ve!$F$6:$F$1005,Con_ve!$C$6:$C$1005,$C417,Con_ve!$I$6:$I$1005,"Fechada",Con_ve!$Q$6:$Q$1005,Cad_cl!AY$5)))</f>
        <v/>
      </c>
      <c r="AZ417" s="134" t="str">
        <f>IF(ISERR(IF($C417="","",SUMIFS(Con_ve!$F$6:$F$1005,Con_ve!$C$6:$C$1005,$C417,Con_ve!$I$6:$I$1005,"Fechada",Con_ve!$Q$6:$Q$1005,Cad_cl!AZ$5))),"",IF($C417="","",SUMIFS(Con_ve!$F$6:$F$1005,Con_ve!$C$6:$C$1005,$C417,Con_ve!$I$6:$I$1005,"Fechada",Con_ve!$Q$6:$Q$1005,Cad_cl!AZ$5)))</f>
        <v/>
      </c>
      <c r="BA417" s="134" t="str">
        <f>IF(ISERR(IF($C417="","",SUMIFS(Con_ve!$F$6:$F$1005,Con_ve!$C$6:$C$1005,$C417,Con_ve!$I$6:$I$1005,"Fechada",Con_ve!$Q$6:$Q$1005,Cad_cl!BA$5))),"",IF($C417="","",SUMIFS(Con_ve!$F$6:$F$1005,Con_ve!$C$6:$C$1005,$C417,Con_ve!$I$6:$I$1005,"Fechada",Con_ve!$Q$6:$Q$1005,Cad_cl!BA$5)))</f>
        <v/>
      </c>
      <c r="BB417" s="134">
        <f t="shared" si="18"/>
        <v>0</v>
      </c>
      <c r="BD417" s="134" t="str">
        <f>IF(ISERR(IF($C417="","",SUMIFS(Con_ve!$F$6:$F$1005,Con_ve!$C$6:$C$1005,$C417,Con_ve!$I$6:$I$1005,"Em negociação",Con_ve!$Q$6:$Q$1005,Cad_cl!BD$5))),"",IF($C417="","",SUMIFS(Con_ve!$F$6:$F$1005,Con_ve!$C$6:$C$1005,$C417,Con_ve!$I$6:$I$1005,"Em negociação",Con_ve!$Q$6:$Q$1005,Cad_cl!BD$5)))</f>
        <v/>
      </c>
      <c r="BE417" s="134" t="str">
        <f>IF(ISERR(IF($C417="","",SUMIFS(Con_ve!$F$6:$F$1005,Con_ve!$C$6:$C$1005,$C417,Con_ve!$I$6:$I$1005,"Em negociação",Con_ve!$Q$6:$Q$1005,Cad_cl!BE$5))),"",IF($C417="","",SUMIFS(Con_ve!$F$6:$F$1005,Con_ve!$C$6:$C$1005,$C417,Con_ve!$I$6:$I$1005,"Em negociação",Con_ve!$Q$6:$Q$1005,Cad_cl!BE$5)))</f>
        <v/>
      </c>
      <c r="BF417" s="134" t="str">
        <f>IF(ISERR(IF($C417="","",SUMIFS(Con_ve!$F$6:$F$1005,Con_ve!$C$6:$C$1005,$C417,Con_ve!$I$6:$I$1005,"Em negociação",Con_ve!$Q$6:$Q$1005,Cad_cl!BF$5))),"",IF($C417="","",SUMIFS(Con_ve!$F$6:$F$1005,Con_ve!$C$6:$C$1005,$C417,Con_ve!$I$6:$I$1005,"Em negociação",Con_ve!$Q$6:$Q$1005,Cad_cl!BF$5)))</f>
        <v/>
      </c>
      <c r="BG417" s="134" t="str">
        <f>IF(ISERR(IF($C417="","",SUMIFS(Con_ve!$F$6:$F$1005,Con_ve!$C$6:$C$1005,$C417,Con_ve!$I$6:$I$1005,"Em negociação",Con_ve!$Q$6:$Q$1005,Cad_cl!BG$5))),"",IF($C417="","",SUMIFS(Con_ve!$F$6:$F$1005,Con_ve!$C$6:$C$1005,$C417,Con_ve!$I$6:$I$1005,"Em negociação",Con_ve!$Q$6:$Q$1005,Cad_cl!BG$5)))</f>
        <v/>
      </c>
      <c r="BH417" s="134" t="str">
        <f>IF(ISERR(IF($C417="","",SUMIFS(Con_ve!$F$6:$F$1005,Con_ve!$C$6:$C$1005,$C417,Con_ve!$I$6:$I$1005,"Em negociação",Con_ve!$Q$6:$Q$1005,Cad_cl!BH$5))),"",IF($C417="","",SUMIFS(Con_ve!$F$6:$F$1005,Con_ve!$C$6:$C$1005,$C417,Con_ve!$I$6:$I$1005,"Em negociação",Con_ve!$Q$6:$Q$1005,Cad_cl!BH$5)))</f>
        <v/>
      </c>
      <c r="BI417" s="134" t="str">
        <f>IF(ISERR(IF($C417="","",SUMIFS(Con_ve!$F$6:$F$1005,Con_ve!$C$6:$C$1005,$C417,Con_ve!$I$6:$I$1005,"Em negociação",Con_ve!$Q$6:$Q$1005,Cad_cl!BI$5))),"",IF($C417="","",SUMIFS(Con_ve!$F$6:$F$1005,Con_ve!$C$6:$C$1005,$C417,Con_ve!$I$6:$I$1005,"Em negociação",Con_ve!$Q$6:$Q$1005,Cad_cl!BI$5)))</f>
        <v/>
      </c>
      <c r="BJ417" s="134" t="str">
        <f>IF(ISERR(IF($C417="","",SUMIFS(Con_ve!$F$6:$F$1005,Con_ve!$C$6:$C$1005,$C417,Con_ve!$I$6:$I$1005,"Em negociação",Con_ve!$Q$6:$Q$1005,Cad_cl!BJ$5))),"",IF($C417="","",SUMIFS(Con_ve!$F$6:$F$1005,Con_ve!$C$6:$C$1005,$C417,Con_ve!$I$6:$I$1005,"Em negociação",Con_ve!$Q$6:$Q$1005,Cad_cl!BJ$5)))</f>
        <v/>
      </c>
      <c r="BK417" s="134" t="str">
        <f>IF(ISERR(IF($C417="","",SUMIFS(Con_ve!$F$6:$F$1005,Con_ve!$C$6:$C$1005,$C417,Con_ve!$I$6:$I$1005,"Em negociação",Con_ve!$Q$6:$Q$1005,Cad_cl!BK$5))),"",IF($C417="","",SUMIFS(Con_ve!$F$6:$F$1005,Con_ve!$C$6:$C$1005,$C417,Con_ve!$I$6:$I$1005,"Em negociação",Con_ve!$Q$6:$Q$1005,Cad_cl!BK$5)))</f>
        <v/>
      </c>
      <c r="BL417" s="134" t="str">
        <f>IF(ISERR(IF($C417="","",SUMIFS(Con_ve!$F$6:$F$1005,Con_ve!$C$6:$C$1005,$C417,Con_ve!$I$6:$I$1005,"Em negociação",Con_ve!$Q$6:$Q$1005,Cad_cl!BL$5))),"",IF($C417="","",SUMIFS(Con_ve!$F$6:$F$1005,Con_ve!$C$6:$C$1005,$C417,Con_ve!$I$6:$I$1005,"Em negociação",Con_ve!$Q$6:$Q$1005,Cad_cl!BL$5)))</f>
        <v/>
      </c>
      <c r="BM417" s="134" t="str">
        <f>IF(ISERR(IF($C417="","",SUMIFS(Con_ve!$F$6:$F$1005,Con_ve!$C$6:$C$1005,$C417,Con_ve!$I$6:$I$1005,"Em negociação",Con_ve!$Q$6:$Q$1005,Cad_cl!BM$5))),"",IF($C417="","",SUMIFS(Con_ve!$F$6:$F$1005,Con_ve!$C$6:$C$1005,$C417,Con_ve!$I$6:$I$1005,"Em negociação",Con_ve!$Q$6:$Q$1005,Cad_cl!BM$5)))</f>
        <v/>
      </c>
      <c r="BN417" s="134" t="str">
        <f>IF(ISERR(IF($C417="","",SUMIFS(Con_ve!$F$6:$F$1005,Con_ve!$C$6:$C$1005,$C417,Con_ve!$I$6:$I$1005,"Em negociação",Con_ve!$Q$6:$Q$1005,Cad_cl!BN$5))),"",IF($C417="","",SUMIFS(Con_ve!$F$6:$F$1005,Con_ve!$C$6:$C$1005,$C417,Con_ve!$I$6:$I$1005,"Em negociação",Con_ve!$Q$6:$Q$1005,Cad_cl!BN$5)))</f>
        <v/>
      </c>
      <c r="BO417" s="134" t="str">
        <f>IF(ISERR(IF($C417="","",SUMIFS(Con_ve!$F$6:$F$1005,Con_ve!$C$6:$C$1005,$C417,Con_ve!$I$6:$I$1005,"Em negociação",Con_ve!$Q$6:$Q$1005,Cad_cl!BO$5))),"",IF($C417="","",SUMIFS(Con_ve!$F$6:$F$1005,Con_ve!$C$6:$C$1005,$C417,Con_ve!$I$6:$I$1005,"Em negociação",Con_ve!$Q$6:$Q$1005,Cad_cl!BO$5)))</f>
        <v/>
      </c>
      <c r="BP417" s="134">
        <f t="shared" si="19"/>
        <v>0</v>
      </c>
      <c r="BR417" s="125" t="str">
        <f>IF(ISERR(IF(AND($I417=Re_lo!$E$5,BR$5=VLOOKUP(Re_lo!$H$5,Re_lo!$N$5:$O$16,2,0)),AP417,"")),"",IF(AND($I417=Re_lo!$E$5,BR$5=VLOOKUP(Re_lo!$H$5,Re_lo!$N$5:$O$16,2,0)),AP417,""))</f>
        <v/>
      </c>
      <c r="BS417" s="125" t="str">
        <f>IF(ISERR(IF(AND($I417=Re_lo!$E$5,BS$5=VLOOKUP(Re_lo!$H$5,Re_lo!$N$5:$O$16,2,0)),AQ417,"")),"",IF(AND($I417=Re_lo!$E$5,BS$5=VLOOKUP(Re_lo!$H$5,Re_lo!$N$5:$O$16,2,0)),AQ417,""))</f>
        <v/>
      </c>
      <c r="BT417" s="125" t="str">
        <f>IF(ISERR(IF(AND($I417=Re_lo!$E$5,BT$5=VLOOKUP(Re_lo!$H$5,Re_lo!$N$5:$O$16,2,0)),AR417,"")),"",IF(AND($I417=Re_lo!$E$5,BT$5=VLOOKUP(Re_lo!$H$5,Re_lo!$N$5:$O$16,2,0)),AR417,""))</f>
        <v/>
      </c>
      <c r="BU417" s="125" t="str">
        <f>IF(ISERR(IF(AND($I417=Re_lo!$E$5,BU$5=VLOOKUP(Re_lo!$H$5,Re_lo!$N$5:$O$16,2,0)),AS417,"")),"",IF(AND($I417=Re_lo!$E$5,BU$5=VLOOKUP(Re_lo!$H$5,Re_lo!$N$5:$O$16,2,0)),AS417,""))</f>
        <v/>
      </c>
      <c r="BV417" s="125" t="str">
        <f>IF(ISERR(IF(AND($I417=Re_lo!$E$5,BV$5=VLOOKUP(Re_lo!$H$5,Re_lo!$N$5:$O$16,2,0)),AT417,"")),"",IF(AND($I417=Re_lo!$E$5,BV$5=VLOOKUP(Re_lo!$H$5,Re_lo!$N$5:$O$16,2,0)),AT417,""))</f>
        <v/>
      </c>
      <c r="BW417" s="125" t="str">
        <f>IF(ISERR(IF(AND($I417=Re_lo!$E$5,BW$5=VLOOKUP(Re_lo!$H$5,Re_lo!$N$5:$O$16,2,0)),AU417,"")),"",IF(AND($I417=Re_lo!$E$5,BW$5=VLOOKUP(Re_lo!$H$5,Re_lo!$N$5:$O$16,2,0)),AU417,""))</f>
        <v/>
      </c>
      <c r="BX417" s="125" t="str">
        <f>IF(ISERR(IF(AND($I417=Re_lo!$E$5,BX$5=VLOOKUP(Re_lo!$H$5,Re_lo!$N$5:$O$16,2,0)),AV417,"")),"",IF(AND($I417=Re_lo!$E$5,BX$5=VLOOKUP(Re_lo!$H$5,Re_lo!$N$5:$O$16,2,0)),AV417,""))</f>
        <v/>
      </c>
      <c r="BY417" s="125" t="str">
        <f>IF(ISERR(IF(AND($I417=Re_lo!$E$5,BY$5=VLOOKUP(Re_lo!$H$5,Re_lo!$N$5:$O$16,2,0)),AW417,"")),"",IF(AND($I417=Re_lo!$E$5,BY$5=VLOOKUP(Re_lo!$H$5,Re_lo!$N$5:$O$16,2,0)),AW417,""))</f>
        <v/>
      </c>
      <c r="BZ417" s="125" t="str">
        <f>IF(ISERR(IF(AND($I417=Re_lo!$E$5,BZ$5=VLOOKUP(Re_lo!$H$5,Re_lo!$N$5:$O$16,2,0)),AX417,"")),"",IF(AND($I417=Re_lo!$E$5,BZ$5=VLOOKUP(Re_lo!$H$5,Re_lo!$N$5:$O$16,2,0)),AX417,""))</f>
        <v/>
      </c>
      <c r="CA417" s="125" t="str">
        <f>IF(ISERR(IF(AND($I417=Re_lo!$E$5,CA$5=VLOOKUP(Re_lo!$H$5,Re_lo!$N$5:$O$16,2,0)),AY417,"")),"",IF(AND($I417=Re_lo!$E$5,CA$5=VLOOKUP(Re_lo!$H$5,Re_lo!$N$5:$O$16,2,0)),AY417,""))</f>
        <v/>
      </c>
      <c r="CB417" s="125" t="str">
        <f>IF(ISERR(IF(AND($I417=Re_lo!$E$5,CB$5=VLOOKUP(Re_lo!$H$5,Re_lo!$N$5:$O$16,2,0)),AZ417,"")),"",IF(AND($I417=Re_lo!$E$5,CB$5=VLOOKUP(Re_lo!$H$5,Re_lo!$N$5:$O$16,2,0)),AZ417,""))</f>
        <v/>
      </c>
      <c r="CC417" s="125" t="str">
        <f>IF(ISERR(IF(AND($I417=Re_lo!$E$5,CC$5=VLOOKUP(Re_lo!$H$5,Re_lo!$N$5:$O$16,2,0)),BA417,"")),"",IF(AND($I417=Re_lo!$E$5,CC$5=VLOOKUP(Re_lo!$H$5,Re_lo!$N$5:$O$16,2,0)),BA417,""))</f>
        <v/>
      </c>
      <c r="CD417" s="125" t="str">
        <f>IF(ISERR(IF(AND($I417=Re_lo!$E$5,CD$5=VLOOKUP(Re_lo!$H$5,Re_lo!$N$5:$O$16,2,0)),BB417,"")),"",IF(AND($I417=Re_lo!$E$5,CD$5=VLOOKUP(Re_lo!$H$5,Re_lo!$N$5:$O$16,2,0)),BB417,""))</f>
        <v/>
      </c>
      <c r="CF417" s="125" t="str">
        <f>IF($C417="","",COUNTIFS(Con_ve!$C$6:$C$1005,$C417,Con_ve!$Q$6:$Q$1005,Cad_cl!CF$5))</f>
        <v/>
      </c>
      <c r="CG417" s="125" t="str">
        <f>IF($C417="","",COUNTIFS(Con_ve!$C$6:$C$1005,$C417,Con_ve!$Q$6:$Q$1005,Cad_cl!CG$5))</f>
        <v/>
      </c>
      <c r="CH417" s="125" t="str">
        <f>IF($C417="","",COUNTIFS(Con_ve!$C$6:$C$1005,$C417,Con_ve!$Q$6:$Q$1005,Cad_cl!CH$5))</f>
        <v/>
      </c>
      <c r="CI417" s="125" t="str">
        <f>IF($C417="","",COUNTIFS(Con_ve!$C$6:$C$1005,$C417,Con_ve!$Q$6:$Q$1005,Cad_cl!CI$5))</f>
        <v/>
      </c>
      <c r="CJ417" s="125" t="str">
        <f>IF($C417="","",COUNTIFS(Con_ve!$C$6:$C$1005,$C417,Con_ve!$Q$6:$Q$1005,Cad_cl!CJ$5))</f>
        <v/>
      </c>
      <c r="CK417" s="125" t="str">
        <f>IF($C417="","",COUNTIFS(Con_ve!$C$6:$C$1005,$C417,Con_ve!$Q$6:$Q$1005,Cad_cl!CK$5))</f>
        <v/>
      </c>
      <c r="CL417" s="125" t="str">
        <f>IF($C417="","",COUNTIFS(Con_ve!$C$6:$C$1005,$C417,Con_ve!$Q$6:$Q$1005,Cad_cl!CL$5))</f>
        <v/>
      </c>
      <c r="CM417" s="125" t="str">
        <f>IF($C417="","",COUNTIFS(Con_ve!$C$6:$C$1005,$C417,Con_ve!$Q$6:$Q$1005,Cad_cl!CM$5))</f>
        <v/>
      </c>
      <c r="CN417" s="125" t="str">
        <f>IF($C417="","",COUNTIFS(Con_ve!$C$6:$C$1005,$C417,Con_ve!$Q$6:$Q$1005,Cad_cl!CN$5))</f>
        <v/>
      </c>
      <c r="CO417" s="125" t="str">
        <f>IF($C417="","",COUNTIFS(Con_ve!$C$6:$C$1005,$C417,Con_ve!$Q$6:$Q$1005,Cad_cl!CO$5))</f>
        <v/>
      </c>
      <c r="CP417" s="125" t="str">
        <f>IF($C417="","",COUNTIFS(Con_ve!$C$6:$C$1005,$C417,Con_ve!$Q$6:$Q$1005,Cad_cl!CP$5))</f>
        <v/>
      </c>
      <c r="CQ417" s="125" t="str">
        <f>IF($C417="","",COUNTIFS(Con_ve!$C$6:$C$1005,$C417,Con_ve!$Q$6:$Q$1005,Cad_cl!CQ$5))</f>
        <v/>
      </c>
      <c r="CR417" s="125">
        <f t="shared" si="20"/>
        <v>0</v>
      </c>
    </row>
    <row r="418" spans="3:96" ht="30" customHeight="1">
      <c r="C418" s="153"/>
      <c r="D418" s="153"/>
      <c r="E418" s="154"/>
      <c r="F418" s="153"/>
      <c r="G418" s="155"/>
      <c r="H418" s="153"/>
      <c r="I418" s="153"/>
      <c r="J418" s="132" t="s">
        <v>309</v>
      </c>
      <c r="K418" s="133" t="s">
        <v>309</v>
      </c>
      <c r="L418" s="153"/>
      <c r="M418" s="153"/>
      <c r="N418" s="153"/>
      <c r="O418" s="153"/>
      <c r="P418" s="153"/>
      <c r="Q418" s="153"/>
      <c r="AP418" s="134" t="str">
        <f>IF(ISERR(IF($C418="","",SUMIFS(Con_ve!$F$6:$F$1005,Con_ve!$C$6:$C$1005,$C418,Con_ve!$I$6:$I$1005,"Fechada",Con_ve!$Q$6:$Q$1005,Cad_cl!AP$5))),"",IF($C418="","",SUMIFS(Con_ve!$F$6:$F$1005,Con_ve!$C$6:$C$1005,$C418,Con_ve!$I$6:$I$1005,"Fechada",Con_ve!$Q$6:$Q$1005,Cad_cl!AP$5)))</f>
        <v/>
      </c>
      <c r="AQ418" s="134" t="str">
        <f>IF(ISERR(IF($C418="","",SUMIFS(Con_ve!$F$6:$F$1005,Con_ve!$C$6:$C$1005,$C418,Con_ve!$I$6:$I$1005,"Fechada",Con_ve!$Q$6:$Q$1005,Cad_cl!AQ$5))),"",IF($C418="","",SUMIFS(Con_ve!$F$6:$F$1005,Con_ve!$C$6:$C$1005,$C418,Con_ve!$I$6:$I$1005,"Fechada",Con_ve!$Q$6:$Q$1005,Cad_cl!AQ$5)))</f>
        <v/>
      </c>
      <c r="AR418" s="134" t="str">
        <f>IF(ISERR(IF($C418="","",SUMIFS(Con_ve!$F$6:$F$1005,Con_ve!$C$6:$C$1005,$C418,Con_ve!$I$6:$I$1005,"Fechada",Con_ve!$Q$6:$Q$1005,Cad_cl!AR$5))),"",IF($C418="","",SUMIFS(Con_ve!$F$6:$F$1005,Con_ve!$C$6:$C$1005,$C418,Con_ve!$I$6:$I$1005,"Fechada",Con_ve!$Q$6:$Q$1005,Cad_cl!AR$5)))</f>
        <v/>
      </c>
      <c r="AS418" s="134" t="str">
        <f>IF(ISERR(IF($C418="","",SUMIFS(Con_ve!$F$6:$F$1005,Con_ve!$C$6:$C$1005,$C418,Con_ve!$I$6:$I$1005,"Fechada",Con_ve!$Q$6:$Q$1005,Cad_cl!AS$5))),"",IF($C418="","",SUMIFS(Con_ve!$F$6:$F$1005,Con_ve!$C$6:$C$1005,$C418,Con_ve!$I$6:$I$1005,"Fechada",Con_ve!$Q$6:$Q$1005,Cad_cl!AS$5)))</f>
        <v/>
      </c>
      <c r="AT418" s="134" t="str">
        <f>IF(ISERR(IF($C418="","",SUMIFS(Con_ve!$F$6:$F$1005,Con_ve!$C$6:$C$1005,$C418,Con_ve!$I$6:$I$1005,"Fechada",Con_ve!$Q$6:$Q$1005,Cad_cl!AT$5))),"",IF($C418="","",SUMIFS(Con_ve!$F$6:$F$1005,Con_ve!$C$6:$C$1005,$C418,Con_ve!$I$6:$I$1005,"Fechada",Con_ve!$Q$6:$Q$1005,Cad_cl!AT$5)))</f>
        <v/>
      </c>
      <c r="AU418" s="134" t="str">
        <f>IF(ISERR(IF($C418="","",SUMIFS(Con_ve!$F$6:$F$1005,Con_ve!$C$6:$C$1005,$C418,Con_ve!$I$6:$I$1005,"Fechada",Con_ve!$Q$6:$Q$1005,Cad_cl!AU$5))),"",IF($C418="","",SUMIFS(Con_ve!$F$6:$F$1005,Con_ve!$C$6:$C$1005,$C418,Con_ve!$I$6:$I$1005,"Fechada",Con_ve!$Q$6:$Q$1005,Cad_cl!AU$5)))</f>
        <v/>
      </c>
      <c r="AV418" s="134" t="str">
        <f>IF(ISERR(IF($C418="","",SUMIFS(Con_ve!$F$6:$F$1005,Con_ve!$C$6:$C$1005,$C418,Con_ve!$I$6:$I$1005,"Fechada",Con_ve!$Q$6:$Q$1005,Cad_cl!AV$5))),"",IF($C418="","",SUMIFS(Con_ve!$F$6:$F$1005,Con_ve!$C$6:$C$1005,$C418,Con_ve!$I$6:$I$1005,"Fechada",Con_ve!$Q$6:$Q$1005,Cad_cl!AV$5)))</f>
        <v/>
      </c>
      <c r="AW418" s="134" t="str">
        <f>IF(ISERR(IF($C418="","",SUMIFS(Con_ve!$F$6:$F$1005,Con_ve!$C$6:$C$1005,$C418,Con_ve!$I$6:$I$1005,"Fechada",Con_ve!$Q$6:$Q$1005,Cad_cl!AW$5))),"",IF($C418="","",SUMIFS(Con_ve!$F$6:$F$1005,Con_ve!$C$6:$C$1005,$C418,Con_ve!$I$6:$I$1005,"Fechada",Con_ve!$Q$6:$Q$1005,Cad_cl!AW$5)))</f>
        <v/>
      </c>
      <c r="AX418" s="134" t="str">
        <f>IF(ISERR(IF($C418="","",SUMIFS(Con_ve!$F$6:$F$1005,Con_ve!$C$6:$C$1005,$C418,Con_ve!$I$6:$I$1005,"Fechada",Con_ve!$Q$6:$Q$1005,Cad_cl!AX$5))),"",IF($C418="","",SUMIFS(Con_ve!$F$6:$F$1005,Con_ve!$C$6:$C$1005,$C418,Con_ve!$I$6:$I$1005,"Fechada",Con_ve!$Q$6:$Q$1005,Cad_cl!AX$5)))</f>
        <v/>
      </c>
      <c r="AY418" s="134" t="str">
        <f>IF(ISERR(IF($C418="","",SUMIFS(Con_ve!$F$6:$F$1005,Con_ve!$C$6:$C$1005,$C418,Con_ve!$I$6:$I$1005,"Fechada",Con_ve!$Q$6:$Q$1005,Cad_cl!AY$5))),"",IF($C418="","",SUMIFS(Con_ve!$F$6:$F$1005,Con_ve!$C$6:$C$1005,$C418,Con_ve!$I$6:$I$1005,"Fechada",Con_ve!$Q$6:$Q$1005,Cad_cl!AY$5)))</f>
        <v/>
      </c>
      <c r="AZ418" s="134" t="str">
        <f>IF(ISERR(IF($C418="","",SUMIFS(Con_ve!$F$6:$F$1005,Con_ve!$C$6:$C$1005,$C418,Con_ve!$I$6:$I$1005,"Fechada",Con_ve!$Q$6:$Q$1005,Cad_cl!AZ$5))),"",IF($C418="","",SUMIFS(Con_ve!$F$6:$F$1005,Con_ve!$C$6:$C$1005,$C418,Con_ve!$I$6:$I$1005,"Fechada",Con_ve!$Q$6:$Q$1005,Cad_cl!AZ$5)))</f>
        <v/>
      </c>
      <c r="BA418" s="134" t="str">
        <f>IF(ISERR(IF($C418="","",SUMIFS(Con_ve!$F$6:$F$1005,Con_ve!$C$6:$C$1005,$C418,Con_ve!$I$6:$I$1005,"Fechada",Con_ve!$Q$6:$Q$1005,Cad_cl!BA$5))),"",IF($C418="","",SUMIFS(Con_ve!$F$6:$F$1005,Con_ve!$C$6:$C$1005,$C418,Con_ve!$I$6:$I$1005,"Fechada",Con_ve!$Q$6:$Q$1005,Cad_cl!BA$5)))</f>
        <v/>
      </c>
      <c r="BB418" s="134">
        <f t="shared" si="18"/>
        <v>0</v>
      </c>
      <c r="BD418" s="134" t="str">
        <f>IF(ISERR(IF($C418="","",SUMIFS(Con_ve!$F$6:$F$1005,Con_ve!$C$6:$C$1005,$C418,Con_ve!$I$6:$I$1005,"Em negociação",Con_ve!$Q$6:$Q$1005,Cad_cl!BD$5))),"",IF($C418="","",SUMIFS(Con_ve!$F$6:$F$1005,Con_ve!$C$6:$C$1005,$C418,Con_ve!$I$6:$I$1005,"Em negociação",Con_ve!$Q$6:$Q$1005,Cad_cl!BD$5)))</f>
        <v/>
      </c>
      <c r="BE418" s="134" t="str">
        <f>IF(ISERR(IF($C418="","",SUMIFS(Con_ve!$F$6:$F$1005,Con_ve!$C$6:$C$1005,$C418,Con_ve!$I$6:$I$1005,"Em negociação",Con_ve!$Q$6:$Q$1005,Cad_cl!BE$5))),"",IF($C418="","",SUMIFS(Con_ve!$F$6:$F$1005,Con_ve!$C$6:$C$1005,$C418,Con_ve!$I$6:$I$1005,"Em negociação",Con_ve!$Q$6:$Q$1005,Cad_cl!BE$5)))</f>
        <v/>
      </c>
      <c r="BF418" s="134" t="str">
        <f>IF(ISERR(IF($C418="","",SUMIFS(Con_ve!$F$6:$F$1005,Con_ve!$C$6:$C$1005,$C418,Con_ve!$I$6:$I$1005,"Em negociação",Con_ve!$Q$6:$Q$1005,Cad_cl!BF$5))),"",IF($C418="","",SUMIFS(Con_ve!$F$6:$F$1005,Con_ve!$C$6:$C$1005,$C418,Con_ve!$I$6:$I$1005,"Em negociação",Con_ve!$Q$6:$Q$1005,Cad_cl!BF$5)))</f>
        <v/>
      </c>
      <c r="BG418" s="134" t="str">
        <f>IF(ISERR(IF($C418="","",SUMIFS(Con_ve!$F$6:$F$1005,Con_ve!$C$6:$C$1005,$C418,Con_ve!$I$6:$I$1005,"Em negociação",Con_ve!$Q$6:$Q$1005,Cad_cl!BG$5))),"",IF($C418="","",SUMIFS(Con_ve!$F$6:$F$1005,Con_ve!$C$6:$C$1005,$C418,Con_ve!$I$6:$I$1005,"Em negociação",Con_ve!$Q$6:$Q$1005,Cad_cl!BG$5)))</f>
        <v/>
      </c>
      <c r="BH418" s="134" t="str">
        <f>IF(ISERR(IF($C418="","",SUMIFS(Con_ve!$F$6:$F$1005,Con_ve!$C$6:$C$1005,$C418,Con_ve!$I$6:$I$1005,"Em negociação",Con_ve!$Q$6:$Q$1005,Cad_cl!BH$5))),"",IF($C418="","",SUMIFS(Con_ve!$F$6:$F$1005,Con_ve!$C$6:$C$1005,$C418,Con_ve!$I$6:$I$1005,"Em negociação",Con_ve!$Q$6:$Q$1005,Cad_cl!BH$5)))</f>
        <v/>
      </c>
      <c r="BI418" s="134" t="str">
        <f>IF(ISERR(IF($C418="","",SUMIFS(Con_ve!$F$6:$F$1005,Con_ve!$C$6:$C$1005,$C418,Con_ve!$I$6:$I$1005,"Em negociação",Con_ve!$Q$6:$Q$1005,Cad_cl!BI$5))),"",IF($C418="","",SUMIFS(Con_ve!$F$6:$F$1005,Con_ve!$C$6:$C$1005,$C418,Con_ve!$I$6:$I$1005,"Em negociação",Con_ve!$Q$6:$Q$1005,Cad_cl!BI$5)))</f>
        <v/>
      </c>
      <c r="BJ418" s="134" t="str">
        <f>IF(ISERR(IF($C418="","",SUMIFS(Con_ve!$F$6:$F$1005,Con_ve!$C$6:$C$1005,$C418,Con_ve!$I$6:$I$1005,"Em negociação",Con_ve!$Q$6:$Q$1005,Cad_cl!BJ$5))),"",IF($C418="","",SUMIFS(Con_ve!$F$6:$F$1005,Con_ve!$C$6:$C$1005,$C418,Con_ve!$I$6:$I$1005,"Em negociação",Con_ve!$Q$6:$Q$1005,Cad_cl!BJ$5)))</f>
        <v/>
      </c>
      <c r="BK418" s="134" t="str">
        <f>IF(ISERR(IF($C418="","",SUMIFS(Con_ve!$F$6:$F$1005,Con_ve!$C$6:$C$1005,$C418,Con_ve!$I$6:$I$1005,"Em negociação",Con_ve!$Q$6:$Q$1005,Cad_cl!BK$5))),"",IF($C418="","",SUMIFS(Con_ve!$F$6:$F$1005,Con_ve!$C$6:$C$1005,$C418,Con_ve!$I$6:$I$1005,"Em negociação",Con_ve!$Q$6:$Q$1005,Cad_cl!BK$5)))</f>
        <v/>
      </c>
      <c r="BL418" s="134" t="str">
        <f>IF(ISERR(IF($C418="","",SUMIFS(Con_ve!$F$6:$F$1005,Con_ve!$C$6:$C$1005,$C418,Con_ve!$I$6:$I$1005,"Em negociação",Con_ve!$Q$6:$Q$1005,Cad_cl!BL$5))),"",IF($C418="","",SUMIFS(Con_ve!$F$6:$F$1005,Con_ve!$C$6:$C$1005,$C418,Con_ve!$I$6:$I$1005,"Em negociação",Con_ve!$Q$6:$Q$1005,Cad_cl!BL$5)))</f>
        <v/>
      </c>
      <c r="BM418" s="134" t="str">
        <f>IF(ISERR(IF($C418="","",SUMIFS(Con_ve!$F$6:$F$1005,Con_ve!$C$6:$C$1005,$C418,Con_ve!$I$6:$I$1005,"Em negociação",Con_ve!$Q$6:$Q$1005,Cad_cl!BM$5))),"",IF($C418="","",SUMIFS(Con_ve!$F$6:$F$1005,Con_ve!$C$6:$C$1005,$C418,Con_ve!$I$6:$I$1005,"Em negociação",Con_ve!$Q$6:$Q$1005,Cad_cl!BM$5)))</f>
        <v/>
      </c>
      <c r="BN418" s="134" t="str">
        <f>IF(ISERR(IF($C418="","",SUMIFS(Con_ve!$F$6:$F$1005,Con_ve!$C$6:$C$1005,$C418,Con_ve!$I$6:$I$1005,"Em negociação",Con_ve!$Q$6:$Q$1005,Cad_cl!BN$5))),"",IF($C418="","",SUMIFS(Con_ve!$F$6:$F$1005,Con_ve!$C$6:$C$1005,$C418,Con_ve!$I$6:$I$1005,"Em negociação",Con_ve!$Q$6:$Q$1005,Cad_cl!BN$5)))</f>
        <v/>
      </c>
      <c r="BO418" s="134" t="str">
        <f>IF(ISERR(IF($C418="","",SUMIFS(Con_ve!$F$6:$F$1005,Con_ve!$C$6:$C$1005,$C418,Con_ve!$I$6:$I$1005,"Em negociação",Con_ve!$Q$6:$Q$1005,Cad_cl!BO$5))),"",IF($C418="","",SUMIFS(Con_ve!$F$6:$F$1005,Con_ve!$C$6:$C$1005,$C418,Con_ve!$I$6:$I$1005,"Em negociação",Con_ve!$Q$6:$Q$1005,Cad_cl!BO$5)))</f>
        <v/>
      </c>
      <c r="BP418" s="134">
        <f t="shared" si="19"/>
        <v>0</v>
      </c>
      <c r="BR418" s="125" t="str">
        <f>IF(ISERR(IF(AND($I418=Re_lo!$E$5,BR$5=VLOOKUP(Re_lo!$H$5,Re_lo!$N$5:$O$16,2,0)),AP418,"")),"",IF(AND($I418=Re_lo!$E$5,BR$5=VLOOKUP(Re_lo!$H$5,Re_lo!$N$5:$O$16,2,0)),AP418,""))</f>
        <v/>
      </c>
      <c r="BS418" s="125" t="str">
        <f>IF(ISERR(IF(AND($I418=Re_lo!$E$5,BS$5=VLOOKUP(Re_lo!$H$5,Re_lo!$N$5:$O$16,2,0)),AQ418,"")),"",IF(AND($I418=Re_lo!$E$5,BS$5=VLOOKUP(Re_lo!$H$5,Re_lo!$N$5:$O$16,2,0)),AQ418,""))</f>
        <v/>
      </c>
      <c r="BT418" s="125" t="str">
        <f>IF(ISERR(IF(AND($I418=Re_lo!$E$5,BT$5=VLOOKUP(Re_lo!$H$5,Re_lo!$N$5:$O$16,2,0)),AR418,"")),"",IF(AND($I418=Re_lo!$E$5,BT$5=VLOOKUP(Re_lo!$H$5,Re_lo!$N$5:$O$16,2,0)),AR418,""))</f>
        <v/>
      </c>
      <c r="BU418" s="125" t="str">
        <f>IF(ISERR(IF(AND($I418=Re_lo!$E$5,BU$5=VLOOKUP(Re_lo!$H$5,Re_lo!$N$5:$O$16,2,0)),AS418,"")),"",IF(AND($I418=Re_lo!$E$5,BU$5=VLOOKUP(Re_lo!$H$5,Re_lo!$N$5:$O$16,2,0)),AS418,""))</f>
        <v/>
      </c>
      <c r="BV418" s="125" t="str">
        <f>IF(ISERR(IF(AND($I418=Re_lo!$E$5,BV$5=VLOOKUP(Re_lo!$H$5,Re_lo!$N$5:$O$16,2,0)),AT418,"")),"",IF(AND($I418=Re_lo!$E$5,BV$5=VLOOKUP(Re_lo!$H$5,Re_lo!$N$5:$O$16,2,0)),AT418,""))</f>
        <v/>
      </c>
      <c r="BW418" s="125" t="str">
        <f>IF(ISERR(IF(AND($I418=Re_lo!$E$5,BW$5=VLOOKUP(Re_lo!$H$5,Re_lo!$N$5:$O$16,2,0)),AU418,"")),"",IF(AND($I418=Re_lo!$E$5,BW$5=VLOOKUP(Re_lo!$H$5,Re_lo!$N$5:$O$16,2,0)),AU418,""))</f>
        <v/>
      </c>
      <c r="BX418" s="125" t="str">
        <f>IF(ISERR(IF(AND($I418=Re_lo!$E$5,BX$5=VLOOKUP(Re_lo!$H$5,Re_lo!$N$5:$O$16,2,0)),AV418,"")),"",IF(AND($I418=Re_lo!$E$5,BX$5=VLOOKUP(Re_lo!$H$5,Re_lo!$N$5:$O$16,2,0)),AV418,""))</f>
        <v/>
      </c>
      <c r="BY418" s="125" t="str">
        <f>IF(ISERR(IF(AND($I418=Re_lo!$E$5,BY$5=VLOOKUP(Re_lo!$H$5,Re_lo!$N$5:$O$16,2,0)),AW418,"")),"",IF(AND($I418=Re_lo!$E$5,BY$5=VLOOKUP(Re_lo!$H$5,Re_lo!$N$5:$O$16,2,0)),AW418,""))</f>
        <v/>
      </c>
      <c r="BZ418" s="125" t="str">
        <f>IF(ISERR(IF(AND($I418=Re_lo!$E$5,BZ$5=VLOOKUP(Re_lo!$H$5,Re_lo!$N$5:$O$16,2,0)),AX418,"")),"",IF(AND($I418=Re_lo!$E$5,BZ$5=VLOOKUP(Re_lo!$H$5,Re_lo!$N$5:$O$16,2,0)),AX418,""))</f>
        <v/>
      </c>
      <c r="CA418" s="125" t="str">
        <f>IF(ISERR(IF(AND($I418=Re_lo!$E$5,CA$5=VLOOKUP(Re_lo!$H$5,Re_lo!$N$5:$O$16,2,0)),AY418,"")),"",IF(AND($I418=Re_lo!$E$5,CA$5=VLOOKUP(Re_lo!$H$5,Re_lo!$N$5:$O$16,2,0)),AY418,""))</f>
        <v/>
      </c>
      <c r="CB418" s="125" t="str">
        <f>IF(ISERR(IF(AND($I418=Re_lo!$E$5,CB$5=VLOOKUP(Re_lo!$H$5,Re_lo!$N$5:$O$16,2,0)),AZ418,"")),"",IF(AND($I418=Re_lo!$E$5,CB$5=VLOOKUP(Re_lo!$H$5,Re_lo!$N$5:$O$16,2,0)),AZ418,""))</f>
        <v/>
      </c>
      <c r="CC418" s="125" t="str">
        <f>IF(ISERR(IF(AND($I418=Re_lo!$E$5,CC$5=VLOOKUP(Re_lo!$H$5,Re_lo!$N$5:$O$16,2,0)),BA418,"")),"",IF(AND($I418=Re_lo!$E$5,CC$5=VLOOKUP(Re_lo!$H$5,Re_lo!$N$5:$O$16,2,0)),BA418,""))</f>
        <v/>
      </c>
      <c r="CD418" s="125" t="str">
        <f>IF(ISERR(IF(AND($I418=Re_lo!$E$5,CD$5=VLOOKUP(Re_lo!$H$5,Re_lo!$N$5:$O$16,2,0)),BB418,"")),"",IF(AND($I418=Re_lo!$E$5,CD$5=VLOOKUP(Re_lo!$H$5,Re_lo!$N$5:$O$16,2,0)),BB418,""))</f>
        <v/>
      </c>
      <c r="CF418" s="125" t="str">
        <f>IF($C418="","",COUNTIFS(Con_ve!$C$6:$C$1005,$C418,Con_ve!$Q$6:$Q$1005,Cad_cl!CF$5))</f>
        <v/>
      </c>
      <c r="CG418" s="125" t="str">
        <f>IF($C418="","",COUNTIFS(Con_ve!$C$6:$C$1005,$C418,Con_ve!$Q$6:$Q$1005,Cad_cl!CG$5))</f>
        <v/>
      </c>
      <c r="CH418" s="125" t="str">
        <f>IF($C418="","",COUNTIFS(Con_ve!$C$6:$C$1005,$C418,Con_ve!$Q$6:$Q$1005,Cad_cl!CH$5))</f>
        <v/>
      </c>
      <c r="CI418" s="125" t="str">
        <f>IF($C418="","",COUNTIFS(Con_ve!$C$6:$C$1005,$C418,Con_ve!$Q$6:$Q$1005,Cad_cl!CI$5))</f>
        <v/>
      </c>
      <c r="CJ418" s="125" t="str">
        <f>IF($C418="","",COUNTIFS(Con_ve!$C$6:$C$1005,$C418,Con_ve!$Q$6:$Q$1005,Cad_cl!CJ$5))</f>
        <v/>
      </c>
      <c r="CK418" s="125" t="str">
        <f>IF($C418="","",COUNTIFS(Con_ve!$C$6:$C$1005,$C418,Con_ve!$Q$6:$Q$1005,Cad_cl!CK$5))</f>
        <v/>
      </c>
      <c r="CL418" s="125" t="str">
        <f>IF($C418="","",COUNTIFS(Con_ve!$C$6:$C$1005,$C418,Con_ve!$Q$6:$Q$1005,Cad_cl!CL$5))</f>
        <v/>
      </c>
      <c r="CM418" s="125" t="str">
        <f>IF($C418="","",COUNTIFS(Con_ve!$C$6:$C$1005,$C418,Con_ve!$Q$6:$Q$1005,Cad_cl!CM$5))</f>
        <v/>
      </c>
      <c r="CN418" s="125" t="str">
        <f>IF($C418="","",COUNTIFS(Con_ve!$C$6:$C$1005,$C418,Con_ve!$Q$6:$Q$1005,Cad_cl!CN$5))</f>
        <v/>
      </c>
      <c r="CO418" s="125" t="str">
        <f>IF($C418="","",COUNTIFS(Con_ve!$C$6:$C$1005,$C418,Con_ve!$Q$6:$Q$1005,Cad_cl!CO$5))</f>
        <v/>
      </c>
      <c r="CP418" s="125" t="str">
        <f>IF($C418="","",COUNTIFS(Con_ve!$C$6:$C$1005,$C418,Con_ve!$Q$6:$Q$1005,Cad_cl!CP$5))</f>
        <v/>
      </c>
      <c r="CQ418" s="125" t="str">
        <f>IF($C418="","",COUNTIFS(Con_ve!$C$6:$C$1005,$C418,Con_ve!$Q$6:$Q$1005,Cad_cl!CQ$5))</f>
        <v/>
      </c>
      <c r="CR418" s="125">
        <f t="shared" si="20"/>
        <v>0</v>
      </c>
    </row>
    <row r="419" spans="3:96" ht="30" customHeight="1">
      <c r="C419" s="153"/>
      <c r="D419" s="153"/>
      <c r="E419" s="154"/>
      <c r="F419" s="153"/>
      <c r="G419" s="155"/>
      <c r="H419" s="153"/>
      <c r="I419" s="153"/>
      <c r="J419" s="132" t="s">
        <v>309</v>
      </c>
      <c r="K419" s="133" t="s">
        <v>309</v>
      </c>
      <c r="L419" s="153"/>
      <c r="M419" s="153"/>
      <c r="N419" s="153"/>
      <c r="O419" s="153"/>
      <c r="P419" s="153"/>
      <c r="Q419" s="153"/>
      <c r="AP419" s="134" t="str">
        <f>IF(ISERR(IF($C419="","",SUMIFS(Con_ve!$F$6:$F$1005,Con_ve!$C$6:$C$1005,$C419,Con_ve!$I$6:$I$1005,"Fechada",Con_ve!$Q$6:$Q$1005,Cad_cl!AP$5))),"",IF($C419="","",SUMIFS(Con_ve!$F$6:$F$1005,Con_ve!$C$6:$C$1005,$C419,Con_ve!$I$6:$I$1005,"Fechada",Con_ve!$Q$6:$Q$1005,Cad_cl!AP$5)))</f>
        <v/>
      </c>
      <c r="AQ419" s="134" t="str">
        <f>IF(ISERR(IF($C419="","",SUMIFS(Con_ve!$F$6:$F$1005,Con_ve!$C$6:$C$1005,$C419,Con_ve!$I$6:$I$1005,"Fechada",Con_ve!$Q$6:$Q$1005,Cad_cl!AQ$5))),"",IF($C419="","",SUMIFS(Con_ve!$F$6:$F$1005,Con_ve!$C$6:$C$1005,$C419,Con_ve!$I$6:$I$1005,"Fechada",Con_ve!$Q$6:$Q$1005,Cad_cl!AQ$5)))</f>
        <v/>
      </c>
      <c r="AR419" s="134" t="str">
        <f>IF(ISERR(IF($C419="","",SUMIFS(Con_ve!$F$6:$F$1005,Con_ve!$C$6:$C$1005,$C419,Con_ve!$I$6:$I$1005,"Fechada",Con_ve!$Q$6:$Q$1005,Cad_cl!AR$5))),"",IF($C419="","",SUMIFS(Con_ve!$F$6:$F$1005,Con_ve!$C$6:$C$1005,$C419,Con_ve!$I$6:$I$1005,"Fechada",Con_ve!$Q$6:$Q$1005,Cad_cl!AR$5)))</f>
        <v/>
      </c>
      <c r="AS419" s="134" t="str">
        <f>IF(ISERR(IF($C419="","",SUMIFS(Con_ve!$F$6:$F$1005,Con_ve!$C$6:$C$1005,$C419,Con_ve!$I$6:$I$1005,"Fechada",Con_ve!$Q$6:$Q$1005,Cad_cl!AS$5))),"",IF($C419="","",SUMIFS(Con_ve!$F$6:$F$1005,Con_ve!$C$6:$C$1005,$C419,Con_ve!$I$6:$I$1005,"Fechada",Con_ve!$Q$6:$Q$1005,Cad_cl!AS$5)))</f>
        <v/>
      </c>
      <c r="AT419" s="134" t="str">
        <f>IF(ISERR(IF($C419="","",SUMIFS(Con_ve!$F$6:$F$1005,Con_ve!$C$6:$C$1005,$C419,Con_ve!$I$6:$I$1005,"Fechada",Con_ve!$Q$6:$Q$1005,Cad_cl!AT$5))),"",IF($C419="","",SUMIFS(Con_ve!$F$6:$F$1005,Con_ve!$C$6:$C$1005,$C419,Con_ve!$I$6:$I$1005,"Fechada",Con_ve!$Q$6:$Q$1005,Cad_cl!AT$5)))</f>
        <v/>
      </c>
      <c r="AU419" s="134" t="str">
        <f>IF(ISERR(IF($C419="","",SUMIFS(Con_ve!$F$6:$F$1005,Con_ve!$C$6:$C$1005,$C419,Con_ve!$I$6:$I$1005,"Fechada",Con_ve!$Q$6:$Q$1005,Cad_cl!AU$5))),"",IF($C419="","",SUMIFS(Con_ve!$F$6:$F$1005,Con_ve!$C$6:$C$1005,$C419,Con_ve!$I$6:$I$1005,"Fechada",Con_ve!$Q$6:$Q$1005,Cad_cl!AU$5)))</f>
        <v/>
      </c>
      <c r="AV419" s="134" t="str">
        <f>IF(ISERR(IF($C419="","",SUMIFS(Con_ve!$F$6:$F$1005,Con_ve!$C$6:$C$1005,$C419,Con_ve!$I$6:$I$1005,"Fechada",Con_ve!$Q$6:$Q$1005,Cad_cl!AV$5))),"",IF($C419="","",SUMIFS(Con_ve!$F$6:$F$1005,Con_ve!$C$6:$C$1005,$C419,Con_ve!$I$6:$I$1005,"Fechada",Con_ve!$Q$6:$Q$1005,Cad_cl!AV$5)))</f>
        <v/>
      </c>
      <c r="AW419" s="134" t="str">
        <f>IF(ISERR(IF($C419="","",SUMIFS(Con_ve!$F$6:$F$1005,Con_ve!$C$6:$C$1005,$C419,Con_ve!$I$6:$I$1005,"Fechada",Con_ve!$Q$6:$Q$1005,Cad_cl!AW$5))),"",IF($C419="","",SUMIFS(Con_ve!$F$6:$F$1005,Con_ve!$C$6:$C$1005,$C419,Con_ve!$I$6:$I$1005,"Fechada",Con_ve!$Q$6:$Q$1005,Cad_cl!AW$5)))</f>
        <v/>
      </c>
      <c r="AX419" s="134" t="str">
        <f>IF(ISERR(IF($C419="","",SUMIFS(Con_ve!$F$6:$F$1005,Con_ve!$C$6:$C$1005,$C419,Con_ve!$I$6:$I$1005,"Fechada",Con_ve!$Q$6:$Q$1005,Cad_cl!AX$5))),"",IF($C419="","",SUMIFS(Con_ve!$F$6:$F$1005,Con_ve!$C$6:$C$1005,$C419,Con_ve!$I$6:$I$1005,"Fechada",Con_ve!$Q$6:$Q$1005,Cad_cl!AX$5)))</f>
        <v/>
      </c>
      <c r="AY419" s="134" t="str">
        <f>IF(ISERR(IF($C419="","",SUMIFS(Con_ve!$F$6:$F$1005,Con_ve!$C$6:$C$1005,$C419,Con_ve!$I$6:$I$1005,"Fechada",Con_ve!$Q$6:$Q$1005,Cad_cl!AY$5))),"",IF($C419="","",SUMIFS(Con_ve!$F$6:$F$1005,Con_ve!$C$6:$C$1005,$C419,Con_ve!$I$6:$I$1005,"Fechada",Con_ve!$Q$6:$Q$1005,Cad_cl!AY$5)))</f>
        <v/>
      </c>
      <c r="AZ419" s="134" t="str">
        <f>IF(ISERR(IF($C419="","",SUMIFS(Con_ve!$F$6:$F$1005,Con_ve!$C$6:$C$1005,$C419,Con_ve!$I$6:$I$1005,"Fechada",Con_ve!$Q$6:$Q$1005,Cad_cl!AZ$5))),"",IF($C419="","",SUMIFS(Con_ve!$F$6:$F$1005,Con_ve!$C$6:$C$1005,$C419,Con_ve!$I$6:$I$1005,"Fechada",Con_ve!$Q$6:$Q$1005,Cad_cl!AZ$5)))</f>
        <v/>
      </c>
      <c r="BA419" s="134" t="str">
        <f>IF(ISERR(IF($C419="","",SUMIFS(Con_ve!$F$6:$F$1005,Con_ve!$C$6:$C$1005,$C419,Con_ve!$I$6:$I$1005,"Fechada",Con_ve!$Q$6:$Q$1005,Cad_cl!BA$5))),"",IF($C419="","",SUMIFS(Con_ve!$F$6:$F$1005,Con_ve!$C$6:$C$1005,$C419,Con_ve!$I$6:$I$1005,"Fechada",Con_ve!$Q$6:$Q$1005,Cad_cl!BA$5)))</f>
        <v/>
      </c>
      <c r="BB419" s="134">
        <f t="shared" si="18"/>
        <v>0</v>
      </c>
      <c r="BD419" s="134" t="str">
        <f>IF(ISERR(IF($C419="","",SUMIFS(Con_ve!$F$6:$F$1005,Con_ve!$C$6:$C$1005,$C419,Con_ve!$I$6:$I$1005,"Em negociação",Con_ve!$Q$6:$Q$1005,Cad_cl!BD$5))),"",IF($C419="","",SUMIFS(Con_ve!$F$6:$F$1005,Con_ve!$C$6:$C$1005,$C419,Con_ve!$I$6:$I$1005,"Em negociação",Con_ve!$Q$6:$Q$1005,Cad_cl!BD$5)))</f>
        <v/>
      </c>
      <c r="BE419" s="134" t="str">
        <f>IF(ISERR(IF($C419="","",SUMIFS(Con_ve!$F$6:$F$1005,Con_ve!$C$6:$C$1005,$C419,Con_ve!$I$6:$I$1005,"Em negociação",Con_ve!$Q$6:$Q$1005,Cad_cl!BE$5))),"",IF($C419="","",SUMIFS(Con_ve!$F$6:$F$1005,Con_ve!$C$6:$C$1005,$C419,Con_ve!$I$6:$I$1005,"Em negociação",Con_ve!$Q$6:$Q$1005,Cad_cl!BE$5)))</f>
        <v/>
      </c>
      <c r="BF419" s="134" t="str">
        <f>IF(ISERR(IF($C419="","",SUMIFS(Con_ve!$F$6:$F$1005,Con_ve!$C$6:$C$1005,$C419,Con_ve!$I$6:$I$1005,"Em negociação",Con_ve!$Q$6:$Q$1005,Cad_cl!BF$5))),"",IF($C419="","",SUMIFS(Con_ve!$F$6:$F$1005,Con_ve!$C$6:$C$1005,$C419,Con_ve!$I$6:$I$1005,"Em negociação",Con_ve!$Q$6:$Q$1005,Cad_cl!BF$5)))</f>
        <v/>
      </c>
      <c r="BG419" s="134" t="str">
        <f>IF(ISERR(IF($C419="","",SUMIFS(Con_ve!$F$6:$F$1005,Con_ve!$C$6:$C$1005,$C419,Con_ve!$I$6:$I$1005,"Em negociação",Con_ve!$Q$6:$Q$1005,Cad_cl!BG$5))),"",IF($C419="","",SUMIFS(Con_ve!$F$6:$F$1005,Con_ve!$C$6:$C$1005,$C419,Con_ve!$I$6:$I$1005,"Em negociação",Con_ve!$Q$6:$Q$1005,Cad_cl!BG$5)))</f>
        <v/>
      </c>
      <c r="BH419" s="134" t="str">
        <f>IF(ISERR(IF($C419="","",SUMIFS(Con_ve!$F$6:$F$1005,Con_ve!$C$6:$C$1005,$C419,Con_ve!$I$6:$I$1005,"Em negociação",Con_ve!$Q$6:$Q$1005,Cad_cl!BH$5))),"",IF($C419="","",SUMIFS(Con_ve!$F$6:$F$1005,Con_ve!$C$6:$C$1005,$C419,Con_ve!$I$6:$I$1005,"Em negociação",Con_ve!$Q$6:$Q$1005,Cad_cl!BH$5)))</f>
        <v/>
      </c>
      <c r="BI419" s="134" t="str">
        <f>IF(ISERR(IF($C419="","",SUMIFS(Con_ve!$F$6:$F$1005,Con_ve!$C$6:$C$1005,$C419,Con_ve!$I$6:$I$1005,"Em negociação",Con_ve!$Q$6:$Q$1005,Cad_cl!BI$5))),"",IF($C419="","",SUMIFS(Con_ve!$F$6:$F$1005,Con_ve!$C$6:$C$1005,$C419,Con_ve!$I$6:$I$1005,"Em negociação",Con_ve!$Q$6:$Q$1005,Cad_cl!BI$5)))</f>
        <v/>
      </c>
      <c r="BJ419" s="134" t="str">
        <f>IF(ISERR(IF($C419="","",SUMIFS(Con_ve!$F$6:$F$1005,Con_ve!$C$6:$C$1005,$C419,Con_ve!$I$6:$I$1005,"Em negociação",Con_ve!$Q$6:$Q$1005,Cad_cl!BJ$5))),"",IF($C419="","",SUMIFS(Con_ve!$F$6:$F$1005,Con_ve!$C$6:$C$1005,$C419,Con_ve!$I$6:$I$1005,"Em negociação",Con_ve!$Q$6:$Q$1005,Cad_cl!BJ$5)))</f>
        <v/>
      </c>
      <c r="BK419" s="134" t="str">
        <f>IF(ISERR(IF($C419="","",SUMIFS(Con_ve!$F$6:$F$1005,Con_ve!$C$6:$C$1005,$C419,Con_ve!$I$6:$I$1005,"Em negociação",Con_ve!$Q$6:$Q$1005,Cad_cl!BK$5))),"",IF($C419="","",SUMIFS(Con_ve!$F$6:$F$1005,Con_ve!$C$6:$C$1005,$C419,Con_ve!$I$6:$I$1005,"Em negociação",Con_ve!$Q$6:$Q$1005,Cad_cl!BK$5)))</f>
        <v/>
      </c>
      <c r="BL419" s="134" t="str">
        <f>IF(ISERR(IF($C419="","",SUMIFS(Con_ve!$F$6:$F$1005,Con_ve!$C$6:$C$1005,$C419,Con_ve!$I$6:$I$1005,"Em negociação",Con_ve!$Q$6:$Q$1005,Cad_cl!BL$5))),"",IF($C419="","",SUMIFS(Con_ve!$F$6:$F$1005,Con_ve!$C$6:$C$1005,$C419,Con_ve!$I$6:$I$1005,"Em negociação",Con_ve!$Q$6:$Q$1005,Cad_cl!BL$5)))</f>
        <v/>
      </c>
      <c r="BM419" s="134" t="str">
        <f>IF(ISERR(IF($C419="","",SUMIFS(Con_ve!$F$6:$F$1005,Con_ve!$C$6:$C$1005,$C419,Con_ve!$I$6:$I$1005,"Em negociação",Con_ve!$Q$6:$Q$1005,Cad_cl!BM$5))),"",IF($C419="","",SUMIFS(Con_ve!$F$6:$F$1005,Con_ve!$C$6:$C$1005,$C419,Con_ve!$I$6:$I$1005,"Em negociação",Con_ve!$Q$6:$Q$1005,Cad_cl!BM$5)))</f>
        <v/>
      </c>
      <c r="BN419" s="134" t="str">
        <f>IF(ISERR(IF($C419="","",SUMIFS(Con_ve!$F$6:$F$1005,Con_ve!$C$6:$C$1005,$C419,Con_ve!$I$6:$I$1005,"Em negociação",Con_ve!$Q$6:$Q$1005,Cad_cl!BN$5))),"",IF($C419="","",SUMIFS(Con_ve!$F$6:$F$1005,Con_ve!$C$6:$C$1005,$C419,Con_ve!$I$6:$I$1005,"Em negociação",Con_ve!$Q$6:$Q$1005,Cad_cl!BN$5)))</f>
        <v/>
      </c>
      <c r="BO419" s="134" t="str">
        <f>IF(ISERR(IF($C419="","",SUMIFS(Con_ve!$F$6:$F$1005,Con_ve!$C$6:$C$1005,$C419,Con_ve!$I$6:$I$1005,"Em negociação",Con_ve!$Q$6:$Q$1005,Cad_cl!BO$5))),"",IF($C419="","",SUMIFS(Con_ve!$F$6:$F$1005,Con_ve!$C$6:$C$1005,$C419,Con_ve!$I$6:$I$1005,"Em negociação",Con_ve!$Q$6:$Q$1005,Cad_cl!BO$5)))</f>
        <v/>
      </c>
      <c r="BP419" s="134">
        <f t="shared" si="19"/>
        <v>0</v>
      </c>
      <c r="BR419" s="125" t="str">
        <f>IF(ISERR(IF(AND($I419=Re_lo!$E$5,BR$5=VLOOKUP(Re_lo!$H$5,Re_lo!$N$5:$O$16,2,0)),AP419,"")),"",IF(AND($I419=Re_lo!$E$5,BR$5=VLOOKUP(Re_lo!$H$5,Re_lo!$N$5:$O$16,2,0)),AP419,""))</f>
        <v/>
      </c>
      <c r="BS419" s="125" t="str">
        <f>IF(ISERR(IF(AND($I419=Re_lo!$E$5,BS$5=VLOOKUP(Re_lo!$H$5,Re_lo!$N$5:$O$16,2,0)),AQ419,"")),"",IF(AND($I419=Re_lo!$E$5,BS$5=VLOOKUP(Re_lo!$H$5,Re_lo!$N$5:$O$16,2,0)),AQ419,""))</f>
        <v/>
      </c>
      <c r="BT419" s="125" t="str">
        <f>IF(ISERR(IF(AND($I419=Re_lo!$E$5,BT$5=VLOOKUP(Re_lo!$H$5,Re_lo!$N$5:$O$16,2,0)),AR419,"")),"",IF(AND($I419=Re_lo!$E$5,BT$5=VLOOKUP(Re_lo!$H$5,Re_lo!$N$5:$O$16,2,0)),AR419,""))</f>
        <v/>
      </c>
      <c r="BU419" s="125" t="str">
        <f>IF(ISERR(IF(AND($I419=Re_lo!$E$5,BU$5=VLOOKUP(Re_lo!$H$5,Re_lo!$N$5:$O$16,2,0)),AS419,"")),"",IF(AND($I419=Re_lo!$E$5,BU$5=VLOOKUP(Re_lo!$H$5,Re_lo!$N$5:$O$16,2,0)),AS419,""))</f>
        <v/>
      </c>
      <c r="BV419" s="125" t="str">
        <f>IF(ISERR(IF(AND($I419=Re_lo!$E$5,BV$5=VLOOKUP(Re_lo!$H$5,Re_lo!$N$5:$O$16,2,0)),AT419,"")),"",IF(AND($I419=Re_lo!$E$5,BV$5=VLOOKUP(Re_lo!$H$5,Re_lo!$N$5:$O$16,2,0)),AT419,""))</f>
        <v/>
      </c>
      <c r="BW419" s="125" t="str">
        <f>IF(ISERR(IF(AND($I419=Re_lo!$E$5,BW$5=VLOOKUP(Re_lo!$H$5,Re_lo!$N$5:$O$16,2,0)),AU419,"")),"",IF(AND($I419=Re_lo!$E$5,BW$5=VLOOKUP(Re_lo!$H$5,Re_lo!$N$5:$O$16,2,0)),AU419,""))</f>
        <v/>
      </c>
      <c r="BX419" s="125" t="str">
        <f>IF(ISERR(IF(AND($I419=Re_lo!$E$5,BX$5=VLOOKUP(Re_lo!$H$5,Re_lo!$N$5:$O$16,2,0)),AV419,"")),"",IF(AND($I419=Re_lo!$E$5,BX$5=VLOOKUP(Re_lo!$H$5,Re_lo!$N$5:$O$16,2,0)),AV419,""))</f>
        <v/>
      </c>
      <c r="BY419" s="125" t="str">
        <f>IF(ISERR(IF(AND($I419=Re_lo!$E$5,BY$5=VLOOKUP(Re_lo!$H$5,Re_lo!$N$5:$O$16,2,0)),AW419,"")),"",IF(AND($I419=Re_lo!$E$5,BY$5=VLOOKUP(Re_lo!$H$5,Re_lo!$N$5:$O$16,2,0)),AW419,""))</f>
        <v/>
      </c>
      <c r="BZ419" s="125" t="str">
        <f>IF(ISERR(IF(AND($I419=Re_lo!$E$5,BZ$5=VLOOKUP(Re_lo!$H$5,Re_lo!$N$5:$O$16,2,0)),AX419,"")),"",IF(AND($I419=Re_lo!$E$5,BZ$5=VLOOKUP(Re_lo!$H$5,Re_lo!$N$5:$O$16,2,0)),AX419,""))</f>
        <v/>
      </c>
      <c r="CA419" s="125" t="str">
        <f>IF(ISERR(IF(AND($I419=Re_lo!$E$5,CA$5=VLOOKUP(Re_lo!$H$5,Re_lo!$N$5:$O$16,2,0)),AY419,"")),"",IF(AND($I419=Re_lo!$E$5,CA$5=VLOOKUP(Re_lo!$H$5,Re_lo!$N$5:$O$16,2,0)),AY419,""))</f>
        <v/>
      </c>
      <c r="CB419" s="125" t="str">
        <f>IF(ISERR(IF(AND($I419=Re_lo!$E$5,CB$5=VLOOKUP(Re_lo!$H$5,Re_lo!$N$5:$O$16,2,0)),AZ419,"")),"",IF(AND($I419=Re_lo!$E$5,CB$5=VLOOKUP(Re_lo!$H$5,Re_lo!$N$5:$O$16,2,0)),AZ419,""))</f>
        <v/>
      </c>
      <c r="CC419" s="125" t="str">
        <f>IF(ISERR(IF(AND($I419=Re_lo!$E$5,CC$5=VLOOKUP(Re_lo!$H$5,Re_lo!$N$5:$O$16,2,0)),BA419,"")),"",IF(AND($I419=Re_lo!$E$5,CC$5=VLOOKUP(Re_lo!$H$5,Re_lo!$N$5:$O$16,2,0)),BA419,""))</f>
        <v/>
      </c>
      <c r="CD419" s="125" t="str">
        <f>IF(ISERR(IF(AND($I419=Re_lo!$E$5,CD$5=VLOOKUP(Re_lo!$H$5,Re_lo!$N$5:$O$16,2,0)),BB419,"")),"",IF(AND($I419=Re_lo!$E$5,CD$5=VLOOKUP(Re_lo!$H$5,Re_lo!$N$5:$O$16,2,0)),BB419,""))</f>
        <v/>
      </c>
      <c r="CF419" s="125" t="str">
        <f>IF($C419="","",COUNTIFS(Con_ve!$C$6:$C$1005,$C419,Con_ve!$Q$6:$Q$1005,Cad_cl!CF$5))</f>
        <v/>
      </c>
      <c r="CG419" s="125" t="str">
        <f>IF($C419="","",COUNTIFS(Con_ve!$C$6:$C$1005,$C419,Con_ve!$Q$6:$Q$1005,Cad_cl!CG$5))</f>
        <v/>
      </c>
      <c r="CH419" s="125" t="str">
        <f>IF($C419="","",COUNTIFS(Con_ve!$C$6:$C$1005,$C419,Con_ve!$Q$6:$Q$1005,Cad_cl!CH$5))</f>
        <v/>
      </c>
      <c r="CI419" s="125" t="str">
        <f>IF($C419="","",COUNTIFS(Con_ve!$C$6:$C$1005,$C419,Con_ve!$Q$6:$Q$1005,Cad_cl!CI$5))</f>
        <v/>
      </c>
      <c r="CJ419" s="125" t="str">
        <f>IF($C419="","",COUNTIFS(Con_ve!$C$6:$C$1005,$C419,Con_ve!$Q$6:$Q$1005,Cad_cl!CJ$5))</f>
        <v/>
      </c>
      <c r="CK419" s="125" t="str">
        <f>IF($C419="","",COUNTIFS(Con_ve!$C$6:$C$1005,$C419,Con_ve!$Q$6:$Q$1005,Cad_cl!CK$5))</f>
        <v/>
      </c>
      <c r="CL419" s="125" t="str">
        <f>IF($C419="","",COUNTIFS(Con_ve!$C$6:$C$1005,$C419,Con_ve!$Q$6:$Q$1005,Cad_cl!CL$5))</f>
        <v/>
      </c>
      <c r="CM419" s="125" t="str">
        <f>IF($C419="","",COUNTIFS(Con_ve!$C$6:$C$1005,$C419,Con_ve!$Q$6:$Q$1005,Cad_cl!CM$5))</f>
        <v/>
      </c>
      <c r="CN419" s="125" t="str">
        <f>IF($C419="","",COUNTIFS(Con_ve!$C$6:$C$1005,$C419,Con_ve!$Q$6:$Q$1005,Cad_cl!CN$5))</f>
        <v/>
      </c>
      <c r="CO419" s="125" t="str">
        <f>IF($C419="","",COUNTIFS(Con_ve!$C$6:$C$1005,$C419,Con_ve!$Q$6:$Q$1005,Cad_cl!CO$5))</f>
        <v/>
      </c>
      <c r="CP419" s="125" t="str">
        <f>IF($C419="","",COUNTIFS(Con_ve!$C$6:$C$1005,$C419,Con_ve!$Q$6:$Q$1005,Cad_cl!CP$5))</f>
        <v/>
      </c>
      <c r="CQ419" s="125" t="str">
        <f>IF($C419="","",COUNTIFS(Con_ve!$C$6:$C$1005,$C419,Con_ve!$Q$6:$Q$1005,Cad_cl!CQ$5))</f>
        <v/>
      </c>
      <c r="CR419" s="125">
        <f t="shared" si="20"/>
        <v>0</v>
      </c>
    </row>
    <row r="420" spans="3:96" ht="30" customHeight="1">
      <c r="C420" s="153"/>
      <c r="D420" s="153"/>
      <c r="E420" s="154"/>
      <c r="F420" s="153"/>
      <c r="G420" s="155"/>
      <c r="H420" s="153"/>
      <c r="I420" s="153"/>
      <c r="J420" s="132" t="s">
        <v>309</v>
      </c>
      <c r="K420" s="133" t="s">
        <v>309</v>
      </c>
      <c r="L420" s="153"/>
      <c r="M420" s="153"/>
      <c r="N420" s="153"/>
      <c r="O420" s="153"/>
      <c r="P420" s="153"/>
      <c r="Q420" s="153"/>
      <c r="AP420" s="134" t="str">
        <f>IF(ISERR(IF($C420="","",SUMIFS(Con_ve!$F$6:$F$1005,Con_ve!$C$6:$C$1005,$C420,Con_ve!$I$6:$I$1005,"Fechada",Con_ve!$Q$6:$Q$1005,Cad_cl!AP$5))),"",IF($C420="","",SUMIFS(Con_ve!$F$6:$F$1005,Con_ve!$C$6:$C$1005,$C420,Con_ve!$I$6:$I$1005,"Fechada",Con_ve!$Q$6:$Q$1005,Cad_cl!AP$5)))</f>
        <v/>
      </c>
      <c r="AQ420" s="134" t="str">
        <f>IF(ISERR(IF($C420="","",SUMIFS(Con_ve!$F$6:$F$1005,Con_ve!$C$6:$C$1005,$C420,Con_ve!$I$6:$I$1005,"Fechada",Con_ve!$Q$6:$Q$1005,Cad_cl!AQ$5))),"",IF($C420="","",SUMIFS(Con_ve!$F$6:$F$1005,Con_ve!$C$6:$C$1005,$C420,Con_ve!$I$6:$I$1005,"Fechada",Con_ve!$Q$6:$Q$1005,Cad_cl!AQ$5)))</f>
        <v/>
      </c>
      <c r="AR420" s="134" t="str">
        <f>IF(ISERR(IF($C420="","",SUMIFS(Con_ve!$F$6:$F$1005,Con_ve!$C$6:$C$1005,$C420,Con_ve!$I$6:$I$1005,"Fechada",Con_ve!$Q$6:$Q$1005,Cad_cl!AR$5))),"",IF($C420="","",SUMIFS(Con_ve!$F$6:$F$1005,Con_ve!$C$6:$C$1005,$C420,Con_ve!$I$6:$I$1005,"Fechada",Con_ve!$Q$6:$Q$1005,Cad_cl!AR$5)))</f>
        <v/>
      </c>
      <c r="AS420" s="134" t="str">
        <f>IF(ISERR(IF($C420="","",SUMIFS(Con_ve!$F$6:$F$1005,Con_ve!$C$6:$C$1005,$C420,Con_ve!$I$6:$I$1005,"Fechada",Con_ve!$Q$6:$Q$1005,Cad_cl!AS$5))),"",IF($C420="","",SUMIFS(Con_ve!$F$6:$F$1005,Con_ve!$C$6:$C$1005,$C420,Con_ve!$I$6:$I$1005,"Fechada",Con_ve!$Q$6:$Q$1005,Cad_cl!AS$5)))</f>
        <v/>
      </c>
      <c r="AT420" s="134" t="str">
        <f>IF(ISERR(IF($C420="","",SUMIFS(Con_ve!$F$6:$F$1005,Con_ve!$C$6:$C$1005,$C420,Con_ve!$I$6:$I$1005,"Fechada",Con_ve!$Q$6:$Q$1005,Cad_cl!AT$5))),"",IF($C420="","",SUMIFS(Con_ve!$F$6:$F$1005,Con_ve!$C$6:$C$1005,$C420,Con_ve!$I$6:$I$1005,"Fechada",Con_ve!$Q$6:$Q$1005,Cad_cl!AT$5)))</f>
        <v/>
      </c>
      <c r="AU420" s="134" t="str">
        <f>IF(ISERR(IF($C420="","",SUMIFS(Con_ve!$F$6:$F$1005,Con_ve!$C$6:$C$1005,$C420,Con_ve!$I$6:$I$1005,"Fechada",Con_ve!$Q$6:$Q$1005,Cad_cl!AU$5))),"",IF($C420="","",SUMIFS(Con_ve!$F$6:$F$1005,Con_ve!$C$6:$C$1005,$C420,Con_ve!$I$6:$I$1005,"Fechada",Con_ve!$Q$6:$Q$1005,Cad_cl!AU$5)))</f>
        <v/>
      </c>
      <c r="AV420" s="134" t="str">
        <f>IF(ISERR(IF($C420="","",SUMIFS(Con_ve!$F$6:$F$1005,Con_ve!$C$6:$C$1005,$C420,Con_ve!$I$6:$I$1005,"Fechada",Con_ve!$Q$6:$Q$1005,Cad_cl!AV$5))),"",IF($C420="","",SUMIFS(Con_ve!$F$6:$F$1005,Con_ve!$C$6:$C$1005,$C420,Con_ve!$I$6:$I$1005,"Fechada",Con_ve!$Q$6:$Q$1005,Cad_cl!AV$5)))</f>
        <v/>
      </c>
      <c r="AW420" s="134" t="str">
        <f>IF(ISERR(IF($C420="","",SUMIFS(Con_ve!$F$6:$F$1005,Con_ve!$C$6:$C$1005,$C420,Con_ve!$I$6:$I$1005,"Fechada",Con_ve!$Q$6:$Q$1005,Cad_cl!AW$5))),"",IF($C420="","",SUMIFS(Con_ve!$F$6:$F$1005,Con_ve!$C$6:$C$1005,$C420,Con_ve!$I$6:$I$1005,"Fechada",Con_ve!$Q$6:$Q$1005,Cad_cl!AW$5)))</f>
        <v/>
      </c>
      <c r="AX420" s="134" t="str">
        <f>IF(ISERR(IF($C420="","",SUMIFS(Con_ve!$F$6:$F$1005,Con_ve!$C$6:$C$1005,$C420,Con_ve!$I$6:$I$1005,"Fechada",Con_ve!$Q$6:$Q$1005,Cad_cl!AX$5))),"",IF($C420="","",SUMIFS(Con_ve!$F$6:$F$1005,Con_ve!$C$6:$C$1005,$C420,Con_ve!$I$6:$I$1005,"Fechada",Con_ve!$Q$6:$Q$1005,Cad_cl!AX$5)))</f>
        <v/>
      </c>
      <c r="AY420" s="134" t="str">
        <f>IF(ISERR(IF($C420="","",SUMIFS(Con_ve!$F$6:$F$1005,Con_ve!$C$6:$C$1005,$C420,Con_ve!$I$6:$I$1005,"Fechada",Con_ve!$Q$6:$Q$1005,Cad_cl!AY$5))),"",IF($C420="","",SUMIFS(Con_ve!$F$6:$F$1005,Con_ve!$C$6:$C$1005,$C420,Con_ve!$I$6:$I$1005,"Fechada",Con_ve!$Q$6:$Q$1005,Cad_cl!AY$5)))</f>
        <v/>
      </c>
      <c r="AZ420" s="134" t="str">
        <f>IF(ISERR(IF($C420="","",SUMIFS(Con_ve!$F$6:$F$1005,Con_ve!$C$6:$C$1005,$C420,Con_ve!$I$6:$I$1005,"Fechada",Con_ve!$Q$6:$Q$1005,Cad_cl!AZ$5))),"",IF($C420="","",SUMIFS(Con_ve!$F$6:$F$1005,Con_ve!$C$6:$C$1005,$C420,Con_ve!$I$6:$I$1005,"Fechada",Con_ve!$Q$6:$Q$1005,Cad_cl!AZ$5)))</f>
        <v/>
      </c>
      <c r="BA420" s="134" t="str">
        <f>IF(ISERR(IF($C420="","",SUMIFS(Con_ve!$F$6:$F$1005,Con_ve!$C$6:$C$1005,$C420,Con_ve!$I$6:$I$1005,"Fechada",Con_ve!$Q$6:$Q$1005,Cad_cl!BA$5))),"",IF($C420="","",SUMIFS(Con_ve!$F$6:$F$1005,Con_ve!$C$6:$C$1005,$C420,Con_ve!$I$6:$I$1005,"Fechada",Con_ve!$Q$6:$Q$1005,Cad_cl!BA$5)))</f>
        <v/>
      </c>
      <c r="BB420" s="134">
        <f t="shared" si="18"/>
        <v>0</v>
      </c>
      <c r="BD420" s="134" t="str">
        <f>IF(ISERR(IF($C420="","",SUMIFS(Con_ve!$F$6:$F$1005,Con_ve!$C$6:$C$1005,$C420,Con_ve!$I$6:$I$1005,"Em negociação",Con_ve!$Q$6:$Q$1005,Cad_cl!BD$5))),"",IF($C420="","",SUMIFS(Con_ve!$F$6:$F$1005,Con_ve!$C$6:$C$1005,$C420,Con_ve!$I$6:$I$1005,"Em negociação",Con_ve!$Q$6:$Q$1005,Cad_cl!BD$5)))</f>
        <v/>
      </c>
      <c r="BE420" s="134" t="str">
        <f>IF(ISERR(IF($C420="","",SUMIFS(Con_ve!$F$6:$F$1005,Con_ve!$C$6:$C$1005,$C420,Con_ve!$I$6:$I$1005,"Em negociação",Con_ve!$Q$6:$Q$1005,Cad_cl!BE$5))),"",IF($C420="","",SUMIFS(Con_ve!$F$6:$F$1005,Con_ve!$C$6:$C$1005,$C420,Con_ve!$I$6:$I$1005,"Em negociação",Con_ve!$Q$6:$Q$1005,Cad_cl!BE$5)))</f>
        <v/>
      </c>
      <c r="BF420" s="134" t="str">
        <f>IF(ISERR(IF($C420="","",SUMIFS(Con_ve!$F$6:$F$1005,Con_ve!$C$6:$C$1005,$C420,Con_ve!$I$6:$I$1005,"Em negociação",Con_ve!$Q$6:$Q$1005,Cad_cl!BF$5))),"",IF($C420="","",SUMIFS(Con_ve!$F$6:$F$1005,Con_ve!$C$6:$C$1005,$C420,Con_ve!$I$6:$I$1005,"Em negociação",Con_ve!$Q$6:$Q$1005,Cad_cl!BF$5)))</f>
        <v/>
      </c>
      <c r="BG420" s="134" t="str">
        <f>IF(ISERR(IF($C420="","",SUMIFS(Con_ve!$F$6:$F$1005,Con_ve!$C$6:$C$1005,$C420,Con_ve!$I$6:$I$1005,"Em negociação",Con_ve!$Q$6:$Q$1005,Cad_cl!BG$5))),"",IF($C420="","",SUMIFS(Con_ve!$F$6:$F$1005,Con_ve!$C$6:$C$1005,$C420,Con_ve!$I$6:$I$1005,"Em negociação",Con_ve!$Q$6:$Q$1005,Cad_cl!BG$5)))</f>
        <v/>
      </c>
      <c r="BH420" s="134" t="str">
        <f>IF(ISERR(IF($C420="","",SUMIFS(Con_ve!$F$6:$F$1005,Con_ve!$C$6:$C$1005,$C420,Con_ve!$I$6:$I$1005,"Em negociação",Con_ve!$Q$6:$Q$1005,Cad_cl!BH$5))),"",IF($C420="","",SUMIFS(Con_ve!$F$6:$F$1005,Con_ve!$C$6:$C$1005,$C420,Con_ve!$I$6:$I$1005,"Em negociação",Con_ve!$Q$6:$Q$1005,Cad_cl!BH$5)))</f>
        <v/>
      </c>
      <c r="BI420" s="134" t="str">
        <f>IF(ISERR(IF($C420="","",SUMIFS(Con_ve!$F$6:$F$1005,Con_ve!$C$6:$C$1005,$C420,Con_ve!$I$6:$I$1005,"Em negociação",Con_ve!$Q$6:$Q$1005,Cad_cl!BI$5))),"",IF($C420="","",SUMIFS(Con_ve!$F$6:$F$1005,Con_ve!$C$6:$C$1005,$C420,Con_ve!$I$6:$I$1005,"Em negociação",Con_ve!$Q$6:$Q$1005,Cad_cl!BI$5)))</f>
        <v/>
      </c>
      <c r="BJ420" s="134" t="str">
        <f>IF(ISERR(IF($C420="","",SUMIFS(Con_ve!$F$6:$F$1005,Con_ve!$C$6:$C$1005,$C420,Con_ve!$I$6:$I$1005,"Em negociação",Con_ve!$Q$6:$Q$1005,Cad_cl!BJ$5))),"",IF($C420="","",SUMIFS(Con_ve!$F$6:$F$1005,Con_ve!$C$6:$C$1005,$C420,Con_ve!$I$6:$I$1005,"Em negociação",Con_ve!$Q$6:$Q$1005,Cad_cl!BJ$5)))</f>
        <v/>
      </c>
      <c r="BK420" s="134" t="str">
        <f>IF(ISERR(IF($C420="","",SUMIFS(Con_ve!$F$6:$F$1005,Con_ve!$C$6:$C$1005,$C420,Con_ve!$I$6:$I$1005,"Em negociação",Con_ve!$Q$6:$Q$1005,Cad_cl!BK$5))),"",IF($C420="","",SUMIFS(Con_ve!$F$6:$F$1005,Con_ve!$C$6:$C$1005,$C420,Con_ve!$I$6:$I$1005,"Em negociação",Con_ve!$Q$6:$Q$1005,Cad_cl!BK$5)))</f>
        <v/>
      </c>
      <c r="BL420" s="134" t="str">
        <f>IF(ISERR(IF($C420="","",SUMIFS(Con_ve!$F$6:$F$1005,Con_ve!$C$6:$C$1005,$C420,Con_ve!$I$6:$I$1005,"Em negociação",Con_ve!$Q$6:$Q$1005,Cad_cl!BL$5))),"",IF($C420="","",SUMIFS(Con_ve!$F$6:$F$1005,Con_ve!$C$6:$C$1005,$C420,Con_ve!$I$6:$I$1005,"Em negociação",Con_ve!$Q$6:$Q$1005,Cad_cl!BL$5)))</f>
        <v/>
      </c>
      <c r="BM420" s="134" t="str">
        <f>IF(ISERR(IF($C420="","",SUMIFS(Con_ve!$F$6:$F$1005,Con_ve!$C$6:$C$1005,$C420,Con_ve!$I$6:$I$1005,"Em negociação",Con_ve!$Q$6:$Q$1005,Cad_cl!BM$5))),"",IF($C420="","",SUMIFS(Con_ve!$F$6:$F$1005,Con_ve!$C$6:$C$1005,$C420,Con_ve!$I$6:$I$1005,"Em negociação",Con_ve!$Q$6:$Q$1005,Cad_cl!BM$5)))</f>
        <v/>
      </c>
      <c r="BN420" s="134" t="str">
        <f>IF(ISERR(IF($C420="","",SUMIFS(Con_ve!$F$6:$F$1005,Con_ve!$C$6:$C$1005,$C420,Con_ve!$I$6:$I$1005,"Em negociação",Con_ve!$Q$6:$Q$1005,Cad_cl!BN$5))),"",IF($C420="","",SUMIFS(Con_ve!$F$6:$F$1005,Con_ve!$C$6:$C$1005,$C420,Con_ve!$I$6:$I$1005,"Em negociação",Con_ve!$Q$6:$Q$1005,Cad_cl!BN$5)))</f>
        <v/>
      </c>
      <c r="BO420" s="134" t="str">
        <f>IF(ISERR(IF($C420="","",SUMIFS(Con_ve!$F$6:$F$1005,Con_ve!$C$6:$C$1005,$C420,Con_ve!$I$6:$I$1005,"Em negociação",Con_ve!$Q$6:$Q$1005,Cad_cl!BO$5))),"",IF($C420="","",SUMIFS(Con_ve!$F$6:$F$1005,Con_ve!$C$6:$C$1005,$C420,Con_ve!$I$6:$I$1005,"Em negociação",Con_ve!$Q$6:$Q$1005,Cad_cl!BO$5)))</f>
        <v/>
      </c>
      <c r="BP420" s="134">
        <f t="shared" si="19"/>
        <v>0</v>
      </c>
      <c r="BR420" s="125" t="str">
        <f>IF(ISERR(IF(AND($I420=Re_lo!$E$5,BR$5=VLOOKUP(Re_lo!$H$5,Re_lo!$N$5:$O$16,2,0)),AP420,"")),"",IF(AND($I420=Re_lo!$E$5,BR$5=VLOOKUP(Re_lo!$H$5,Re_lo!$N$5:$O$16,2,0)),AP420,""))</f>
        <v/>
      </c>
      <c r="BS420" s="125" t="str">
        <f>IF(ISERR(IF(AND($I420=Re_lo!$E$5,BS$5=VLOOKUP(Re_lo!$H$5,Re_lo!$N$5:$O$16,2,0)),AQ420,"")),"",IF(AND($I420=Re_lo!$E$5,BS$5=VLOOKUP(Re_lo!$H$5,Re_lo!$N$5:$O$16,2,0)),AQ420,""))</f>
        <v/>
      </c>
      <c r="BT420" s="125" t="str">
        <f>IF(ISERR(IF(AND($I420=Re_lo!$E$5,BT$5=VLOOKUP(Re_lo!$H$5,Re_lo!$N$5:$O$16,2,0)),AR420,"")),"",IF(AND($I420=Re_lo!$E$5,BT$5=VLOOKUP(Re_lo!$H$5,Re_lo!$N$5:$O$16,2,0)),AR420,""))</f>
        <v/>
      </c>
      <c r="BU420" s="125" t="str">
        <f>IF(ISERR(IF(AND($I420=Re_lo!$E$5,BU$5=VLOOKUP(Re_lo!$H$5,Re_lo!$N$5:$O$16,2,0)),AS420,"")),"",IF(AND($I420=Re_lo!$E$5,BU$5=VLOOKUP(Re_lo!$H$5,Re_lo!$N$5:$O$16,2,0)),AS420,""))</f>
        <v/>
      </c>
      <c r="BV420" s="125" t="str">
        <f>IF(ISERR(IF(AND($I420=Re_lo!$E$5,BV$5=VLOOKUP(Re_lo!$H$5,Re_lo!$N$5:$O$16,2,0)),AT420,"")),"",IF(AND($I420=Re_lo!$E$5,BV$5=VLOOKUP(Re_lo!$H$5,Re_lo!$N$5:$O$16,2,0)),AT420,""))</f>
        <v/>
      </c>
      <c r="BW420" s="125" t="str">
        <f>IF(ISERR(IF(AND($I420=Re_lo!$E$5,BW$5=VLOOKUP(Re_lo!$H$5,Re_lo!$N$5:$O$16,2,0)),AU420,"")),"",IF(AND($I420=Re_lo!$E$5,BW$5=VLOOKUP(Re_lo!$H$5,Re_lo!$N$5:$O$16,2,0)),AU420,""))</f>
        <v/>
      </c>
      <c r="BX420" s="125" t="str">
        <f>IF(ISERR(IF(AND($I420=Re_lo!$E$5,BX$5=VLOOKUP(Re_lo!$H$5,Re_lo!$N$5:$O$16,2,0)),AV420,"")),"",IF(AND($I420=Re_lo!$E$5,BX$5=VLOOKUP(Re_lo!$H$5,Re_lo!$N$5:$O$16,2,0)),AV420,""))</f>
        <v/>
      </c>
      <c r="BY420" s="125" t="str">
        <f>IF(ISERR(IF(AND($I420=Re_lo!$E$5,BY$5=VLOOKUP(Re_lo!$H$5,Re_lo!$N$5:$O$16,2,0)),AW420,"")),"",IF(AND($I420=Re_lo!$E$5,BY$5=VLOOKUP(Re_lo!$H$5,Re_lo!$N$5:$O$16,2,0)),AW420,""))</f>
        <v/>
      </c>
      <c r="BZ420" s="125" t="str">
        <f>IF(ISERR(IF(AND($I420=Re_lo!$E$5,BZ$5=VLOOKUP(Re_lo!$H$5,Re_lo!$N$5:$O$16,2,0)),AX420,"")),"",IF(AND($I420=Re_lo!$E$5,BZ$5=VLOOKUP(Re_lo!$H$5,Re_lo!$N$5:$O$16,2,0)),AX420,""))</f>
        <v/>
      </c>
      <c r="CA420" s="125" t="str">
        <f>IF(ISERR(IF(AND($I420=Re_lo!$E$5,CA$5=VLOOKUP(Re_lo!$H$5,Re_lo!$N$5:$O$16,2,0)),AY420,"")),"",IF(AND($I420=Re_lo!$E$5,CA$5=VLOOKUP(Re_lo!$H$5,Re_lo!$N$5:$O$16,2,0)),AY420,""))</f>
        <v/>
      </c>
      <c r="CB420" s="125" t="str">
        <f>IF(ISERR(IF(AND($I420=Re_lo!$E$5,CB$5=VLOOKUP(Re_lo!$H$5,Re_lo!$N$5:$O$16,2,0)),AZ420,"")),"",IF(AND($I420=Re_lo!$E$5,CB$5=VLOOKUP(Re_lo!$H$5,Re_lo!$N$5:$O$16,2,0)),AZ420,""))</f>
        <v/>
      </c>
      <c r="CC420" s="125" t="str">
        <f>IF(ISERR(IF(AND($I420=Re_lo!$E$5,CC$5=VLOOKUP(Re_lo!$H$5,Re_lo!$N$5:$O$16,2,0)),BA420,"")),"",IF(AND($I420=Re_lo!$E$5,CC$5=VLOOKUP(Re_lo!$H$5,Re_lo!$N$5:$O$16,2,0)),BA420,""))</f>
        <v/>
      </c>
      <c r="CD420" s="125" t="str">
        <f>IF(ISERR(IF(AND($I420=Re_lo!$E$5,CD$5=VLOOKUP(Re_lo!$H$5,Re_lo!$N$5:$O$16,2,0)),BB420,"")),"",IF(AND($I420=Re_lo!$E$5,CD$5=VLOOKUP(Re_lo!$H$5,Re_lo!$N$5:$O$16,2,0)),BB420,""))</f>
        <v/>
      </c>
      <c r="CF420" s="125" t="str">
        <f>IF($C420="","",COUNTIFS(Con_ve!$C$6:$C$1005,$C420,Con_ve!$Q$6:$Q$1005,Cad_cl!CF$5))</f>
        <v/>
      </c>
      <c r="CG420" s="125" t="str">
        <f>IF($C420="","",COUNTIFS(Con_ve!$C$6:$C$1005,$C420,Con_ve!$Q$6:$Q$1005,Cad_cl!CG$5))</f>
        <v/>
      </c>
      <c r="CH420" s="125" t="str">
        <f>IF($C420="","",COUNTIFS(Con_ve!$C$6:$C$1005,$C420,Con_ve!$Q$6:$Q$1005,Cad_cl!CH$5))</f>
        <v/>
      </c>
      <c r="CI420" s="125" t="str">
        <f>IF($C420="","",COUNTIFS(Con_ve!$C$6:$C$1005,$C420,Con_ve!$Q$6:$Q$1005,Cad_cl!CI$5))</f>
        <v/>
      </c>
      <c r="CJ420" s="125" t="str">
        <f>IF($C420="","",COUNTIFS(Con_ve!$C$6:$C$1005,$C420,Con_ve!$Q$6:$Q$1005,Cad_cl!CJ$5))</f>
        <v/>
      </c>
      <c r="CK420" s="125" t="str">
        <f>IF($C420="","",COUNTIFS(Con_ve!$C$6:$C$1005,$C420,Con_ve!$Q$6:$Q$1005,Cad_cl!CK$5))</f>
        <v/>
      </c>
      <c r="CL420" s="125" t="str">
        <f>IF($C420="","",COUNTIFS(Con_ve!$C$6:$C$1005,$C420,Con_ve!$Q$6:$Q$1005,Cad_cl!CL$5))</f>
        <v/>
      </c>
      <c r="CM420" s="125" t="str">
        <f>IF($C420="","",COUNTIFS(Con_ve!$C$6:$C$1005,$C420,Con_ve!$Q$6:$Q$1005,Cad_cl!CM$5))</f>
        <v/>
      </c>
      <c r="CN420" s="125" t="str">
        <f>IF($C420="","",COUNTIFS(Con_ve!$C$6:$C$1005,$C420,Con_ve!$Q$6:$Q$1005,Cad_cl!CN$5))</f>
        <v/>
      </c>
      <c r="CO420" s="125" t="str">
        <f>IF($C420="","",COUNTIFS(Con_ve!$C$6:$C$1005,$C420,Con_ve!$Q$6:$Q$1005,Cad_cl!CO$5))</f>
        <v/>
      </c>
      <c r="CP420" s="125" t="str">
        <f>IF($C420="","",COUNTIFS(Con_ve!$C$6:$C$1005,$C420,Con_ve!$Q$6:$Q$1005,Cad_cl!CP$5))</f>
        <v/>
      </c>
      <c r="CQ420" s="125" t="str">
        <f>IF($C420="","",COUNTIFS(Con_ve!$C$6:$C$1005,$C420,Con_ve!$Q$6:$Q$1005,Cad_cl!CQ$5))</f>
        <v/>
      </c>
      <c r="CR420" s="125">
        <f t="shared" si="20"/>
        <v>0</v>
      </c>
    </row>
    <row r="421" spans="3:96" ht="30" customHeight="1">
      <c r="C421" s="153"/>
      <c r="D421" s="153"/>
      <c r="E421" s="154"/>
      <c r="F421" s="153"/>
      <c r="G421" s="155"/>
      <c r="H421" s="153"/>
      <c r="I421" s="153"/>
      <c r="J421" s="132" t="s">
        <v>309</v>
      </c>
      <c r="K421" s="133" t="s">
        <v>309</v>
      </c>
      <c r="L421" s="153"/>
      <c r="M421" s="153"/>
      <c r="N421" s="153"/>
      <c r="O421" s="153"/>
      <c r="P421" s="153"/>
      <c r="Q421" s="153"/>
      <c r="AP421" s="134" t="str">
        <f>IF(ISERR(IF($C421="","",SUMIFS(Con_ve!$F$6:$F$1005,Con_ve!$C$6:$C$1005,$C421,Con_ve!$I$6:$I$1005,"Fechada",Con_ve!$Q$6:$Q$1005,Cad_cl!AP$5))),"",IF($C421="","",SUMIFS(Con_ve!$F$6:$F$1005,Con_ve!$C$6:$C$1005,$C421,Con_ve!$I$6:$I$1005,"Fechada",Con_ve!$Q$6:$Q$1005,Cad_cl!AP$5)))</f>
        <v/>
      </c>
      <c r="AQ421" s="134" t="str">
        <f>IF(ISERR(IF($C421="","",SUMIFS(Con_ve!$F$6:$F$1005,Con_ve!$C$6:$C$1005,$C421,Con_ve!$I$6:$I$1005,"Fechada",Con_ve!$Q$6:$Q$1005,Cad_cl!AQ$5))),"",IF($C421="","",SUMIFS(Con_ve!$F$6:$F$1005,Con_ve!$C$6:$C$1005,$C421,Con_ve!$I$6:$I$1005,"Fechada",Con_ve!$Q$6:$Q$1005,Cad_cl!AQ$5)))</f>
        <v/>
      </c>
      <c r="AR421" s="134" t="str">
        <f>IF(ISERR(IF($C421="","",SUMIFS(Con_ve!$F$6:$F$1005,Con_ve!$C$6:$C$1005,$C421,Con_ve!$I$6:$I$1005,"Fechada",Con_ve!$Q$6:$Q$1005,Cad_cl!AR$5))),"",IF($C421="","",SUMIFS(Con_ve!$F$6:$F$1005,Con_ve!$C$6:$C$1005,$C421,Con_ve!$I$6:$I$1005,"Fechada",Con_ve!$Q$6:$Q$1005,Cad_cl!AR$5)))</f>
        <v/>
      </c>
      <c r="AS421" s="134" t="str">
        <f>IF(ISERR(IF($C421="","",SUMIFS(Con_ve!$F$6:$F$1005,Con_ve!$C$6:$C$1005,$C421,Con_ve!$I$6:$I$1005,"Fechada",Con_ve!$Q$6:$Q$1005,Cad_cl!AS$5))),"",IF($C421="","",SUMIFS(Con_ve!$F$6:$F$1005,Con_ve!$C$6:$C$1005,$C421,Con_ve!$I$6:$I$1005,"Fechada",Con_ve!$Q$6:$Q$1005,Cad_cl!AS$5)))</f>
        <v/>
      </c>
      <c r="AT421" s="134" t="str">
        <f>IF(ISERR(IF($C421="","",SUMIFS(Con_ve!$F$6:$F$1005,Con_ve!$C$6:$C$1005,$C421,Con_ve!$I$6:$I$1005,"Fechada",Con_ve!$Q$6:$Q$1005,Cad_cl!AT$5))),"",IF($C421="","",SUMIFS(Con_ve!$F$6:$F$1005,Con_ve!$C$6:$C$1005,$C421,Con_ve!$I$6:$I$1005,"Fechada",Con_ve!$Q$6:$Q$1005,Cad_cl!AT$5)))</f>
        <v/>
      </c>
      <c r="AU421" s="134" t="str">
        <f>IF(ISERR(IF($C421="","",SUMIFS(Con_ve!$F$6:$F$1005,Con_ve!$C$6:$C$1005,$C421,Con_ve!$I$6:$I$1005,"Fechada",Con_ve!$Q$6:$Q$1005,Cad_cl!AU$5))),"",IF($C421="","",SUMIFS(Con_ve!$F$6:$F$1005,Con_ve!$C$6:$C$1005,$C421,Con_ve!$I$6:$I$1005,"Fechada",Con_ve!$Q$6:$Q$1005,Cad_cl!AU$5)))</f>
        <v/>
      </c>
      <c r="AV421" s="134" t="str">
        <f>IF(ISERR(IF($C421="","",SUMIFS(Con_ve!$F$6:$F$1005,Con_ve!$C$6:$C$1005,$C421,Con_ve!$I$6:$I$1005,"Fechada",Con_ve!$Q$6:$Q$1005,Cad_cl!AV$5))),"",IF($C421="","",SUMIFS(Con_ve!$F$6:$F$1005,Con_ve!$C$6:$C$1005,$C421,Con_ve!$I$6:$I$1005,"Fechada",Con_ve!$Q$6:$Q$1005,Cad_cl!AV$5)))</f>
        <v/>
      </c>
      <c r="AW421" s="134" t="str">
        <f>IF(ISERR(IF($C421="","",SUMIFS(Con_ve!$F$6:$F$1005,Con_ve!$C$6:$C$1005,$C421,Con_ve!$I$6:$I$1005,"Fechada",Con_ve!$Q$6:$Q$1005,Cad_cl!AW$5))),"",IF($C421="","",SUMIFS(Con_ve!$F$6:$F$1005,Con_ve!$C$6:$C$1005,$C421,Con_ve!$I$6:$I$1005,"Fechada",Con_ve!$Q$6:$Q$1005,Cad_cl!AW$5)))</f>
        <v/>
      </c>
      <c r="AX421" s="134" t="str">
        <f>IF(ISERR(IF($C421="","",SUMIFS(Con_ve!$F$6:$F$1005,Con_ve!$C$6:$C$1005,$C421,Con_ve!$I$6:$I$1005,"Fechada",Con_ve!$Q$6:$Q$1005,Cad_cl!AX$5))),"",IF($C421="","",SUMIFS(Con_ve!$F$6:$F$1005,Con_ve!$C$6:$C$1005,$C421,Con_ve!$I$6:$I$1005,"Fechada",Con_ve!$Q$6:$Q$1005,Cad_cl!AX$5)))</f>
        <v/>
      </c>
      <c r="AY421" s="134" t="str">
        <f>IF(ISERR(IF($C421="","",SUMIFS(Con_ve!$F$6:$F$1005,Con_ve!$C$6:$C$1005,$C421,Con_ve!$I$6:$I$1005,"Fechada",Con_ve!$Q$6:$Q$1005,Cad_cl!AY$5))),"",IF($C421="","",SUMIFS(Con_ve!$F$6:$F$1005,Con_ve!$C$6:$C$1005,$C421,Con_ve!$I$6:$I$1005,"Fechada",Con_ve!$Q$6:$Q$1005,Cad_cl!AY$5)))</f>
        <v/>
      </c>
      <c r="AZ421" s="134" t="str">
        <f>IF(ISERR(IF($C421="","",SUMIFS(Con_ve!$F$6:$F$1005,Con_ve!$C$6:$C$1005,$C421,Con_ve!$I$6:$I$1005,"Fechada",Con_ve!$Q$6:$Q$1005,Cad_cl!AZ$5))),"",IF($C421="","",SUMIFS(Con_ve!$F$6:$F$1005,Con_ve!$C$6:$C$1005,$C421,Con_ve!$I$6:$I$1005,"Fechada",Con_ve!$Q$6:$Q$1005,Cad_cl!AZ$5)))</f>
        <v/>
      </c>
      <c r="BA421" s="134" t="str">
        <f>IF(ISERR(IF($C421="","",SUMIFS(Con_ve!$F$6:$F$1005,Con_ve!$C$6:$C$1005,$C421,Con_ve!$I$6:$I$1005,"Fechada",Con_ve!$Q$6:$Q$1005,Cad_cl!BA$5))),"",IF($C421="","",SUMIFS(Con_ve!$F$6:$F$1005,Con_ve!$C$6:$C$1005,$C421,Con_ve!$I$6:$I$1005,"Fechada",Con_ve!$Q$6:$Q$1005,Cad_cl!BA$5)))</f>
        <v/>
      </c>
      <c r="BB421" s="134">
        <f t="shared" si="18"/>
        <v>0</v>
      </c>
      <c r="BD421" s="134" t="str">
        <f>IF(ISERR(IF($C421="","",SUMIFS(Con_ve!$F$6:$F$1005,Con_ve!$C$6:$C$1005,$C421,Con_ve!$I$6:$I$1005,"Em negociação",Con_ve!$Q$6:$Q$1005,Cad_cl!BD$5))),"",IF($C421="","",SUMIFS(Con_ve!$F$6:$F$1005,Con_ve!$C$6:$C$1005,$C421,Con_ve!$I$6:$I$1005,"Em negociação",Con_ve!$Q$6:$Q$1005,Cad_cl!BD$5)))</f>
        <v/>
      </c>
      <c r="BE421" s="134" t="str">
        <f>IF(ISERR(IF($C421="","",SUMIFS(Con_ve!$F$6:$F$1005,Con_ve!$C$6:$C$1005,$C421,Con_ve!$I$6:$I$1005,"Em negociação",Con_ve!$Q$6:$Q$1005,Cad_cl!BE$5))),"",IF($C421="","",SUMIFS(Con_ve!$F$6:$F$1005,Con_ve!$C$6:$C$1005,$C421,Con_ve!$I$6:$I$1005,"Em negociação",Con_ve!$Q$6:$Q$1005,Cad_cl!BE$5)))</f>
        <v/>
      </c>
      <c r="BF421" s="134" t="str">
        <f>IF(ISERR(IF($C421="","",SUMIFS(Con_ve!$F$6:$F$1005,Con_ve!$C$6:$C$1005,$C421,Con_ve!$I$6:$I$1005,"Em negociação",Con_ve!$Q$6:$Q$1005,Cad_cl!BF$5))),"",IF($C421="","",SUMIFS(Con_ve!$F$6:$F$1005,Con_ve!$C$6:$C$1005,$C421,Con_ve!$I$6:$I$1005,"Em negociação",Con_ve!$Q$6:$Q$1005,Cad_cl!BF$5)))</f>
        <v/>
      </c>
      <c r="BG421" s="134" t="str">
        <f>IF(ISERR(IF($C421="","",SUMIFS(Con_ve!$F$6:$F$1005,Con_ve!$C$6:$C$1005,$C421,Con_ve!$I$6:$I$1005,"Em negociação",Con_ve!$Q$6:$Q$1005,Cad_cl!BG$5))),"",IF($C421="","",SUMIFS(Con_ve!$F$6:$F$1005,Con_ve!$C$6:$C$1005,$C421,Con_ve!$I$6:$I$1005,"Em negociação",Con_ve!$Q$6:$Q$1005,Cad_cl!BG$5)))</f>
        <v/>
      </c>
      <c r="BH421" s="134" t="str">
        <f>IF(ISERR(IF($C421="","",SUMIFS(Con_ve!$F$6:$F$1005,Con_ve!$C$6:$C$1005,$C421,Con_ve!$I$6:$I$1005,"Em negociação",Con_ve!$Q$6:$Q$1005,Cad_cl!BH$5))),"",IF($C421="","",SUMIFS(Con_ve!$F$6:$F$1005,Con_ve!$C$6:$C$1005,$C421,Con_ve!$I$6:$I$1005,"Em negociação",Con_ve!$Q$6:$Q$1005,Cad_cl!BH$5)))</f>
        <v/>
      </c>
      <c r="BI421" s="134" t="str">
        <f>IF(ISERR(IF($C421="","",SUMIFS(Con_ve!$F$6:$F$1005,Con_ve!$C$6:$C$1005,$C421,Con_ve!$I$6:$I$1005,"Em negociação",Con_ve!$Q$6:$Q$1005,Cad_cl!BI$5))),"",IF($C421="","",SUMIFS(Con_ve!$F$6:$F$1005,Con_ve!$C$6:$C$1005,$C421,Con_ve!$I$6:$I$1005,"Em negociação",Con_ve!$Q$6:$Q$1005,Cad_cl!BI$5)))</f>
        <v/>
      </c>
      <c r="BJ421" s="134" t="str">
        <f>IF(ISERR(IF($C421="","",SUMIFS(Con_ve!$F$6:$F$1005,Con_ve!$C$6:$C$1005,$C421,Con_ve!$I$6:$I$1005,"Em negociação",Con_ve!$Q$6:$Q$1005,Cad_cl!BJ$5))),"",IF($C421="","",SUMIFS(Con_ve!$F$6:$F$1005,Con_ve!$C$6:$C$1005,$C421,Con_ve!$I$6:$I$1005,"Em negociação",Con_ve!$Q$6:$Q$1005,Cad_cl!BJ$5)))</f>
        <v/>
      </c>
      <c r="BK421" s="134" t="str">
        <f>IF(ISERR(IF($C421="","",SUMIFS(Con_ve!$F$6:$F$1005,Con_ve!$C$6:$C$1005,$C421,Con_ve!$I$6:$I$1005,"Em negociação",Con_ve!$Q$6:$Q$1005,Cad_cl!BK$5))),"",IF($C421="","",SUMIFS(Con_ve!$F$6:$F$1005,Con_ve!$C$6:$C$1005,$C421,Con_ve!$I$6:$I$1005,"Em negociação",Con_ve!$Q$6:$Q$1005,Cad_cl!BK$5)))</f>
        <v/>
      </c>
      <c r="BL421" s="134" t="str">
        <f>IF(ISERR(IF($C421="","",SUMIFS(Con_ve!$F$6:$F$1005,Con_ve!$C$6:$C$1005,$C421,Con_ve!$I$6:$I$1005,"Em negociação",Con_ve!$Q$6:$Q$1005,Cad_cl!BL$5))),"",IF($C421="","",SUMIFS(Con_ve!$F$6:$F$1005,Con_ve!$C$6:$C$1005,$C421,Con_ve!$I$6:$I$1005,"Em negociação",Con_ve!$Q$6:$Q$1005,Cad_cl!BL$5)))</f>
        <v/>
      </c>
      <c r="BM421" s="134" t="str">
        <f>IF(ISERR(IF($C421="","",SUMIFS(Con_ve!$F$6:$F$1005,Con_ve!$C$6:$C$1005,$C421,Con_ve!$I$6:$I$1005,"Em negociação",Con_ve!$Q$6:$Q$1005,Cad_cl!BM$5))),"",IF($C421="","",SUMIFS(Con_ve!$F$6:$F$1005,Con_ve!$C$6:$C$1005,$C421,Con_ve!$I$6:$I$1005,"Em negociação",Con_ve!$Q$6:$Q$1005,Cad_cl!BM$5)))</f>
        <v/>
      </c>
      <c r="BN421" s="134" t="str">
        <f>IF(ISERR(IF($C421="","",SUMIFS(Con_ve!$F$6:$F$1005,Con_ve!$C$6:$C$1005,$C421,Con_ve!$I$6:$I$1005,"Em negociação",Con_ve!$Q$6:$Q$1005,Cad_cl!BN$5))),"",IF($C421="","",SUMIFS(Con_ve!$F$6:$F$1005,Con_ve!$C$6:$C$1005,$C421,Con_ve!$I$6:$I$1005,"Em negociação",Con_ve!$Q$6:$Q$1005,Cad_cl!BN$5)))</f>
        <v/>
      </c>
      <c r="BO421" s="134" t="str">
        <f>IF(ISERR(IF($C421="","",SUMIFS(Con_ve!$F$6:$F$1005,Con_ve!$C$6:$C$1005,$C421,Con_ve!$I$6:$I$1005,"Em negociação",Con_ve!$Q$6:$Q$1005,Cad_cl!BO$5))),"",IF($C421="","",SUMIFS(Con_ve!$F$6:$F$1005,Con_ve!$C$6:$C$1005,$C421,Con_ve!$I$6:$I$1005,"Em negociação",Con_ve!$Q$6:$Q$1005,Cad_cl!BO$5)))</f>
        <v/>
      </c>
      <c r="BP421" s="134">
        <f t="shared" si="19"/>
        <v>0</v>
      </c>
      <c r="BR421" s="125" t="str">
        <f>IF(ISERR(IF(AND($I421=Re_lo!$E$5,BR$5=VLOOKUP(Re_lo!$H$5,Re_lo!$N$5:$O$16,2,0)),AP421,"")),"",IF(AND($I421=Re_lo!$E$5,BR$5=VLOOKUP(Re_lo!$H$5,Re_lo!$N$5:$O$16,2,0)),AP421,""))</f>
        <v/>
      </c>
      <c r="BS421" s="125" t="str">
        <f>IF(ISERR(IF(AND($I421=Re_lo!$E$5,BS$5=VLOOKUP(Re_lo!$H$5,Re_lo!$N$5:$O$16,2,0)),AQ421,"")),"",IF(AND($I421=Re_lo!$E$5,BS$5=VLOOKUP(Re_lo!$H$5,Re_lo!$N$5:$O$16,2,0)),AQ421,""))</f>
        <v/>
      </c>
      <c r="BT421" s="125" t="str">
        <f>IF(ISERR(IF(AND($I421=Re_lo!$E$5,BT$5=VLOOKUP(Re_lo!$H$5,Re_lo!$N$5:$O$16,2,0)),AR421,"")),"",IF(AND($I421=Re_lo!$E$5,BT$5=VLOOKUP(Re_lo!$H$5,Re_lo!$N$5:$O$16,2,0)),AR421,""))</f>
        <v/>
      </c>
      <c r="BU421" s="125" t="str">
        <f>IF(ISERR(IF(AND($I421=Re_lo!$E$5,BU$5=VLOOKUP(Re_lo!$H$5,Re_lo!$N$5:$O$16,2,0)),AS421,"")),"",IF(AND($I421=Re_lo!$E$5,BU$5=VLOOKUP(Re_lo!$H$5,Re_lo!$N$5:$O$16,2,0)),AS421,""))</f>
        <v/>
      </c>
      <c r="BV421" s="125" t="str">
        <f>IF(ISERR(IF(AND($I421=Re_lo!$E$5,BV$5=VLOOKUP(Re_lo!$H$5,Re_lo!$N$5:$O$16,2,0)),AT421,"")),"",IF(AND($I421=Re_lo!$E$5,BV$5=VLOOKUP(Re_lo!$H$5,Re_lo!$N$5:$O$16,2,0)),AT421,""))</f>
        <v/>
      </c>
      <c r="BW421" s="125" t="str">
        <f>IF(ISERR(IF(AND($I421=Re_lo!$E$5,BW$5=VLOOKUP(Re_lo!$H$5,Re_lo!$N$5:$O$16,2,0)),AU421,"")),"",IF(AND($I421=Re_lo!$E$5,BW$5=VLOOKUP(Re_lo!$H$5,Re_lo!$N$5:$O$16,2,0)),AU421,""))</f>
        <v/>
      </c>
      <c r="BX421" s="125" t="str">
        <f>IF(ISERR(IF(AND($I421=Re_lo!$E$5,BX$5=VLOOKUP(Re_lo!$H$5,Re_lo!$N$5:$O$16,2,0)),AV421,"")),"",IF(AND($I421=Re_lo!$E$5,BX$5=VLOOKUP(Re_lo!$H$5,Re_lo!$N$5:$O$16,2,0)),AV421,""))</f>
        <v/>
      </c>
      <c r="BY421" s="125" t="str">
        <f>IF(ISERR(IF(AND($I421=Re_lo!$E$5,BY$5=VLOOKUP(Re_lo!$H$5,Re_lo!$N$5:$O$16,2,0)),AW421,"")),"",IF(AND($I421=Re_lo!$E$5,BY$5=VLOOKUP(Re_lo!$H$5,Re_lo!$N$5:$O$16,2,0)),AW421,""))</f>
        <v/>
      </c>
      <c r="BZ421" s="125" t="str">
        <f>IF(ISERR(IF(AND($I421=Re_lo!$E$5,BZ$5=VLOOKUP(Re_lo!$H$5,Re_lo!$N$5:$O$16,2,0)),AX421,"")),"",IF(AND($I421=Re_lo!$E$5,BZ$5=VLOOKUP(Re_lo!$H$5,Re_lo!$N$5:$O$16,2,0)),AX421,""))</f>
        <v/>
      </c>
      <c r="CA421" s="125" t="str">
        <f>IF(ISERR(IF(AND($I421=Re_lo!$E$5,CA$5=VLOOKUP(Re_lo!$H$5,Re_lo!$N$5:$O$16,2,0)),AY421,"")),"",IF(AND($I421=Re_lo!$E$5,CA$5=VLOOKUP(Re_lo!$H$5,Re_lo!$N$5:$O$16,2,0)),AY421,""))</f>
        <v/>
      </c>
      <c r="CB421" s="125" t="str">
        <f>IF(ISERR(IF(AND($I421=Re_lo!$E$5,CB$5=VLOOKUP(Re_lo!$H$5,Re_lo!$N$5:$O$16,2,0)),AZ421,"")),"",IF(AND($I421=Re_lo!$E$5,CB$5=VLOOKUP(Re_lo!$H$5,Re_lo!$N$5:$O$16,2,0)),AZ421,""))</f>
        <v/>
      </c>
      <c r="CC421" s="125" t="str">
        <f>IF(ISERR(IF(AND($I421=Re_lo!$E$5,CC$5=VLOOKUP(Re_lo!$H$5,Re_lo!$N$5:$O$16,2,0)),BA421,"")),"",IF(AND($I421=Re_lo!$E$5,CC$5=VLOOKUP(Re_lo!$H$5,Re_lo!$N$5:$O$16,2,0)),BA421,""))</f>
        <v/>
      </c>
      <c r="CD421" s="125" t="str">
        <f>IF(ISERR(IF(AND($I421=Re_lo!$E$5,CD$5=VLOOKUP(Re_lo!$H$5,Re_lo!$N$5:$O$16,2,0)),BB421,"")),"",IF(AND($I421=Re_lo!$E$5,CD$5=VLOOKUP(Re_lo!$H$5,Re_lo!$N$5:$O$16,2,0)),BB421,""))</f>
        <v/>
      </c>
      <c r="CF421" s="125" t="str">
        <f>IF($C421="","",COUNTIFS(Con_ve!$C$6:$C$1005,$C421,Con_ve!$Q$6:$Q$1005,Cad_cl!CF$5))</f>
        <v/>
      </c>
      <c r="CG421" s="125" t="str">
        <f>IF($C421="","",COUNTIFS(Con_ve!$C$6:$C$1005,$C421,Con_ve!$Q$6:$Q$1005,Cad_cl!CG$5))</f>
        <v/>
      </c>
      <c r="CH421" s="125" t="str">
        <f>IF($C421="","",COUNTIFS(Con_ve!$C$6:$C$1005,$C421,Con_ve!$Q$6:$Q$1005,Cad_cl!CH$5))</f>
        <v/>
      </c>
      <c r="CI421" s="125" t="str">
        <f>IF($C421="","",COUNTIFS(Con_ve!$C$6:$C$1005,$C421,Con_ve!$Q$6:$Q$1005,Cad_cl!CI$5))</f>
        <v/>
      </c>
      <c r="CJ421" s="125" t="str">
        <f>IF($C421="","",COUNTIFS(Con_ve!$C$6:$C$1005,$C421,Con_ve!$Q$6:$Q$1005,Cad_cl!CJ$5))</f>
        <v/>
      </c>
      <c r="CK421" s="125" t="str">
        <f>IF($C421="","",COUNTIFS(Con_ve!$C$6:$C$1005,$C421,Con_ve!$Q$6:$Q$1005,Cad_cl!CK$5))</f>
        <v/>
      </c>
      <c r="CL421" s="125" t="str">
        <f>IF($C421="","",COUNTIFS(Con_ve!$C$6:$C$1005,$C421,Con_ve!$Q$6:$Q$1005,Cad_cl!CL$5))</f>
        <v/>
      </c>
      <c r="CM421" s="125" t="str">
        <f>IF($C421="","",COUNTIFS(Con_ve!$C$6:$C$1005,$C421,Con_ve!$Q$6:$Q$1005,Cad_cl!CM$5))</f>
        <v/>
      </c>
      <c r="CN421" s="125" t="str">
        <f>IF($C421="","",COUNTIFS(Con_ve!$C$6:$C$1005,$C421,Con_ve!$Q$6:$Q$1005,Cad_cl!CN$5))</f>
        <v/>
      </c>
      <c r="CO421" s="125" t="str">
        <f>IF($C421="","",COUNTIFS(Con_ve!$C$6:$C$1005,$C421,Con_ve!$Q$6:$Q$1005,Cad_cl!CO$5))</f>
        <v/>
      </c>
      <c r="CP421" s="125" t="str">
        <f>IF($C421="","",COUNTIFS(Con_ve!$C$6:$C$1005,$C421,Con_ve!$Q$6:$Q$1005,Cad_cl!CP$5))</f>
        <v/>
      </c>
      <c r="CQ421" s="125" t="str">
        <f>IF($C421="","",COUNTIFS(Con_ve!$C$6:$C$1005,$C421,Con_ve!$Q$6:$Q$1005,Cad_cl!CQ$5))</f>
        <v/>
      </c>
      <c r="CR421" s="125">
        <f t="shared" si="20"/>
        <v>0</v>
      </c>
    </row>
    <row r="422" spans="3:96" ht="30" customHeight="1">
      <c r="C422" s="153"/>
      <c r="D422" s="153"/>
      <c r="E422" s="154"/>
      <c r="F422" s="153"/>
      <c r="G422" s="155"/>
      <c r="H422" s="153"/>
      <c r="I422" s="153"/>
      <c r="J422" s="132" t="s">
        <v>309</v>
      </c>
      <c r="K422" s="133" t="s">
        <v>309</v>
      </c>
      <c r="L422" s="153"/>
      <c r="M422" s="153"/>
      <c r="N422" s="153"/>
      <c r="O422" s="153"/>
      <c r="P422" s="153"/>
      <c r="Q422" s="153"/>
      <c r="AP422" s="134" t="str">
        <f>IF(ISERR(IF($C422="","",SUMIFS(Con_ve!$F$6:$F$1005,Con_ve!$C$6:$C$1005,$C422,Con_ve!$I$6:$I$1005,"Fechada",Con_ve!$Q$6:$Q$1005,Cad_cl!AP$5))),"",IF($C422="","",SUMIFS(Con_ve!$F$6:$F$1005,Con_ve!$C$6:$C$1005,$C422,Con_ve!$I$6:$I$1005,"Fechada",Con_ve!$Q$6:$Q$1005,Cad_cl!AP$5)))</f>
        <v/>
      </c>
      <c r="AQ422" s="134" t="str">
        <f>IF(ISERR(IF($C422="","",SUMIFS(Con_ve!$F$6:$F$1005,Con_ve!$C$6:$C$1005,$C422,Con_ve!$I$6:$I$1005,"Fechada",Con_ve!$Q$6:$Q$1005,Cad_cl!AQ$5))),"",IF($C422="","",SUMIFS(Con_ve!$F$6:$F$1005,Con_ve!$C$6:$C$1005,$C422,Con_ve!$I$6:$I$1005,"Fechada",Con_ve!$Q$6:$Q$1005,Cad_cl!AQ$5)))</f>
        <v/>
      </c>
      <c r="AR422" s="134" t="str">
        <f>IF(ISERR(IF($C422="","",SUMIFS(Con_ve!$F$6:$F$1005,Con_ve!$C$6:$C$1005,$C422,Con_ve!$I$6:$I$1005,"Fechada",Con_ve!$Q$6:$Q$1005,Cad_cl!AR$5))),"",IF($C422="","",SUMIFS(Con_ve!$F$6:$F$1005,Con_ve!$C$6:$C$1005,$C422,Con_ve!$I$6:$I$1005,"Fechada",Con_ve!$Q$6:$Q$1005,Cad_cl!AR$5)))</f>
        <v/>
      </c>
      <c r="AS422" s="134" t="str">
        <f>IF(ISERR(IF($C422="","",SUMIFS(Con_ve!$F$6:$F$1005,Con_ve!$C$6:$C$1005,$C422,Con_ve!$I$6:$I$1005,"Fechada",Con_ve!$Q$6:$Q$1005,Cad_cl!AS$5))),"",IF($C422="","",SUMIFS(Con_ve!$F$6:$F$1005,Con_ve!$C$6:$C$1005,$C422,Con_ve!$I$6:$I$1005,"Fechada",Con_ve!$Q$6:$Q$1005,Cad_cl!AS$5)))</f>
        <v/>
      </c>
      <c r="AT422" s="134" t="str">
        <f>IF(ISERR(IF($C422="","",SUMIFS(Con_ve!$F$6:$F$1005,Con_ve!$C$6:$C$1005,$C422,Con_ve!$I$6:$I$1005,"Fechada",Con_ve!$Q$6:$Q$1005,Cad_cl!AT$5))),"",IF($C422="","",SUMIFS(Con_ve!$F$6:$F$1005,Con_ve!$C$6:$C$1005,$C422,Con_ve!$I$6:$I$1005,"Fechada",Con_ve!$Q$6:$Q$1005,Cad_cl!AT$5)))</f>
        <v/>
      </c>
      <c r="AU422" s="134" t="str">
        <f>IF(ISERR(IF($C422="","",SUMIFS(Con_ve!$F$6:$F$1005,Con_ve!$C$6:$C$1005,$C422,Con_ve!$I$6:$I$1005,"Fechada",Con_ve!$Q$6:$Q$1005,Cad_cl!AU$5))),"",IF($C422="","",SUMIFS(Con_ve!$F$6:$F$1005,Con_ve!$C$6:$C$1005,$C422,Con_ve!$I$6:$I$1005,"Fechada",Con_ve!$Q$6:$Q$1005,Cad_cl!AU$5)))</f>
        <v/>
      </c>
      <c r="AV422" s="134" t="str">
        <f>IF(ISERR(IF($C422="","",SUMIFS(Con_ve!$F$6:$F$1005,Con_ve!$C$6:$C$1005,$C422,Con_ve!$I$6:$I$1005,"Fechada",Con_ve!$Q$6:$Q$1005,Cad_cl!AV$5))),"",IF($C422="","",SUMIFS(Con_ve!$F$6:$F$1005,Con_ve!$C$6:$C$1005,$C422,Con_ve!$I$6:$I$1005,"Fechada",Con_ve!$Q$6:$Q$1005,Cad_cl!AV$5)))</f>
        <v/>
      </c>
      <c r="AW422" s="134" t="str">
        <f>IF(ISERR(IF($C422="","",SUMIFS(Con_ve!$F$6:$F$1005,Con_ve!$C$6:$C$1005,$C422,Con_ve!$I$6:$I$1005,"Fechada",Con_ve!$Q$6:$Q$1005,Cad_cl!AW$5))),"",IF($C422="","",SUMIFS(Con_ve!$F$6:$F$1005,Con_ve!$C$6:$C$1005,$C422,Con_ve!$I$6:$I$1005,"Fechada",Con_ve!$Q$6:$Q$1005,Cad_cl!AW$5)))</f>
        <v/>
      </c>
      <c r="AX422" s="134" t="str">
        <f>IF(ISERR(IF($C422="","",SUMIFS(Con_ve!$F$6:$F$1005,Con_ve!$C$6:$C$1005,$C422,Con_ve!$I$6:$I$1005,"Fechada",Con_ve!$Q$6:$Q$1005,Cad_cl!AX$5))),"",IF($C422="","",SUMIFS(Con_ve!$F$6:$F$1005,Con_ve!$C$6:$C$1005,$C422,Con_ve!$I$6:$I$1005,"Fechada",Con_ve!$Q$6:$Q$1005,Cad_cl!AX$5)))</f>
        <v/>
      </c>
      <c r="AY422" s="134" t="str">
        <f>IF(ISERR(IF($C422="","",SUMIFS(Con_ve!$F$6:$F$1005,Con_ve!$C$6:$C$1005,$C422,Con_ve!$I$6:$I$1005,"Fechada",Con_ve!$Q$6:$Q$1005,Cad_cl!AY$5))),"",IF($C422="","",SUMIFS(Con_ve!$F$6:$F$1005,Con_ve!$C$6:$C$1005,$C422,Con_ve!$I$6:$I$1005,"Fechada",Con_ve!$Q$6:$Q$1005,Cad_cl!AY$5)))</f>
        <v/>
      </c>
      <c r="AZ422" s="134" t="str">
        <f>IF(ISERR(IF($C422="","",SUMIFS(Con_ve!$F$6:$F$1005,Con_ve!$C$6:$C$1005,$C422,Con_ve!$I$6:$I$1005,"Fechada",Con_ve!$Q$6:$Q$1005,Cad_cl!AZ$5))),"",IF($C422="","",SUMIFS(Con_ve!$F$6:$F$1005,Con_ve!$C$6:$C$1005,$C422,Con_ve!$I$6:$I$1005,"Fechada",Con_ve!$Q$6:$Q$1005,Cad_cl!AZ$5)))</f>
        <v/>
      </c>
      <c r="BA422" s="134" t="str">
        <f>IF(ISERR(IF($C422="","",SUMIFS(Con_ve!$F$6:$F$1005,Con_ve!$C$6:$C$1005,$C422,Con_ve!$I$6:$I$1005,"Fechada",Con_ve!$Q$6:$Q$1005,Cad_cl!BA$5))),"",IF($C422="","",SUMIFS(Con_ve!$F$6:$F$1005,Con_ve!$C$6:$C$1005,$C422,Con_ve!$I$6:$I$1005,"Fechada",Con_ve!$Q$6:$Q$1005,Cad_cl!BA$5)))</f>
        <v/>
      </c>
      <c r="BB422" s="134">
        <f t="shared" si="18"/>
        <v>0</v>
      </c>
      <c r="BD422" s="134" t="str">
        <f>IF(ISERR(IF($C422="","",SUMIFS(Con_ve!$F$6:$F$1005,Con_ve!$C$6:$C$1005,$C422,Con_ve!$I$6:$I$1005,"Em negociação",Con_ve!$Q$6:$Q$1005,Cad_cl!BD$5))),"",IF($C422="","",SUMIFS(Con_ve!$F$6:$F$1005,Con_ve!$C$6:$C$1005,$C422,Con_ve!$I$6:$I$1005,"Em negociação",Con_ve!$Q$6:$Q$1005,Cad_cl!BD$5)))</f>
        <v/>
      </c>
      <c r="BE422" s="134" t="str">
        <f>IF(ISERR(IF($C422="","",SUMIFS(Con_ve!$F$6:$F$1005,Con_ve!$C$6:$C$1005,$C422,Con_ve!$I$6:$I$1005,"Em negociação",Con_ve!$Q$6:$Q$1005,Cad_cl!BE$5))),"",IF($C422="","",SUMIFS(Con_ve!$F$6:$F$1005,Con_ve!$C$6:$C$1005,$C422,Con_ve!$I$6:$I$1005,"Em negociação",Con_ve!$Q$6:$Q$1005,Cad_cl!BE$5)))</f>
        <v/>
      </c>
      <c r="BF422" s="134" t="str">
        <f>IF(ISERR(IF($C422="","",SUMIFS(Con_ve!$F$6:$F$1005,Con_ve!$C$6:$C$1005,$C422,Con_ve!$I$6:$I$1005,"Em negociação",Con_ve!$Q$6:$Q$1005,Cad_cl!BF$5))),"",IF($C422="","",SUMIFS(Con_ve!$F$6:$F$1005,Con_ve!$C$6:$C$1005,$C422,Con_ve!$I$6:$I$1005,"Em negociação",Con_ve!$Q$6:$Q$1005,Cad_cl!BF$5)))</f>
        <v/>
      </c>
      <c r="BG422" s="134" t="str">
        <f>IF(ISERR(IF($C422="","",SUMIFS(Con_ve!$F$6:$F$1005,Con_ve!$C$6:$C$1005,$C422,Con_ve!$I$6:$I$1005,"Em negociação",Con_ve!$Q$6:$Q$1005,Cad_cl!BG$5))),"",IF($C422="","",SUMIFS(Con_ve!$F$6:$F$1005,Con_ve!$C$6:$C$1005,$C422,Con_ve!$I$6:$I$1005,"Em negociação",Con_ve!$Q$6:$Q$1005,Cad_cl!BG$5)))</f>
        <v/>
      </c>
      <c r="BH422" s="134" t="str">
        <f>IF(ISERR(IF($C422="","",SUMIFS(Con_ve!$F$6:$F$1005,Con_ve!$C$6:$C$1005,$C422,Con_ve!$I$6:$I$1005,"Em negociação",Con_ve!$Q$6:$Q$1005,Cad_cl!BH$5))),"",IF($C422="","",SUMIFS(Con_ve!$F$6:$F$1005,Con_ve!$C$6:$C$1005,$C422,Con_ve!$I$6:$I$1005,"Em negociação",Con_ve!$Q$6:$Q$1005,Cad_cl!BH$5)))</f>
        <v/>
      </c>
      <c r="BI422" s="134" t="str">
        <f>IF(ISERR(IF($C422="","",SUMIFS(Con_ve!$F$6:$F$1005,Con_ve!$C$6:$C$1005,$C422,Con_ve!$I$6:$I$1005,"Em negociação",Con_ve!$Q$6:$Q$1005,Cad_cl!BI$5))),"",IF($C422="","",SUMIFS(Con_ve!$F$6:$F$1005,Con_ve!$C$6:$C$1005,$C422,Con_ve!$I$6:$I$1005,"Em negociação",Con_ve!$Q$6:$Q$1005,Cad_cl!BI$5)))</f>
        <v/>
      </c>
      <c r="BJ422" s="134" t="str">
        <f>IF(ISERR(IF($C422="","",SUMIFS(Con_ve!$F$6:$F$1005,Con_ve!$C$6:$C$1005,$C422,Con_ve!$I$6:$I$1005,"Em negociação",Con_ve!$Q$6:$Q$1005,Cad_cl!BJ$5))),"",IF($C422="","",SUMIFS(Con_ve!$F$6:$F$1005,Con_ve!$C$6:$C$1005,$C422,Con_ve!$I$6:$I$1005,"Em negociação",Con_ve!$Q$6:$Q$1005,Cad_cl!BJ$5)))</f>
        <v/>
      </c>
      <c r="BK422" s="134" t="str">
        <f>IF(ISERR(IF($C422="","",SUMIFS(Con_ve!$F$6:$F$1005,Con_ve!$C$6:$C$1005,$C422,Con_ve!$I$6:$I$1005,"Em negociação",Con_ve!$Q$6:$Q$1005,Cad_cl!BK$5))),"",IF($C422="","",SUMIFS(Con_ve!$F$6:$F$1005,Con_ve!$C$6:$C$1005,$C422,Con_ve!$I$6:$I$1005,"Em negociação",Con_ve!$Q$6:$Q$1005,Cad_cl!BK$5)))</f>
        <v/>
      </c>
      <c r="BL422" s="134" t="str">
        <f>IF(ISERR(IF($C422="","",SUMIFS(Con_ve!$F$6:$F$1005,Con_ve!$C$6:$C$1005,$C422,Con_ve!$I$6:$I$1005,"Em negociação",Con_ve!$Q$6:$Q$1005,Cad_cl!BL$5))),"",IF($C422="","",SUMIFS(Con_ve!$F$6:$F$1005,Con_ve!$C$6:$C$1005,$C422,Con_ve!$I$6:$I$1005,"Em negociação",Con_ve!$Q$6:$Q$1005,Cad_cl!BL$5)))</f>
        <v/>
      </c>
      <c r="BM422" s="134" t="str">
        <f>IF(ISERR(IF($C422="","",SUMIFS(Con_ve!$F$6:$F$1005,Con_ve!$C$6:$C$1005,$C422,Con_ve!$I$6:$I$1005,"Em negociação",Con_ve!$Q$6:$Q$1005,Cad_cl!BM$5))),"",IF($C422="","",SUMIFS(Con_ve!$F$6:$F$1005,Con_ve!$C$6:$C$1005,$C422,Con_ve!$I$6:$I$1005,"Em negociação",Con_ve!$Q$6:$Q$1005,Cad_cl!BM$5)))</f>
        <v/>
      </c>
      <c r="BN422" s="134" t="str">
        <f>IF(ISERR(IF($C422="","",SUMIFS(Con_ve!$F$6:$F$1005,Con_ve!$C$6:$C$1005,$C422,Con_ve!$I$6:$I$1005,"Em negociação",Con_ve!$Q$6:$Q$1005,Cad_cl!BN$5))),"",IF($C422="","",SUMIFS(Con_ve!$F$6:$F$1005,Con_ve!$C$6:$C$1005,$C422,Con_ve!$I$6:$I$1005,"Em negociação",Con_ve!$Q$6:$Q$1005,Cad_cl!BN$5)))</f>
        <v/>
      </c>
      <c r="BO422" s="134" t="str">
        <f>IF(ISERR(IF($C422="","",SUMIFS(Con_ve!$F$6:$F$1005,Con_ve!$C$6:$C$1005,$C422,Con_ve!$I$6:$I$1005,"Em negociação",Con_ve!$Q$6:$Q$1005,Cad_cl!BO$5))),"",IF($C422="","",SUMIFS(Con_ve!$F$6:$F$1005,Con_ve!$C$6:$C$1005,$C422,Con_ve!$I$6:$I$1005,"Em negociação",Con_ve!$Q$6:$Q$1005,Cad_cl!BO$5)))</f>
        <v/>
      </c>
      <c r="BP422" s="134">
        <f t="shared" si="19"/>
        <v>0</v>
      </c>
      <c r="BR422" s="125" t="str">
        <f>IF(ISERR(IF(AND($I422=Re_lo!$E$5,BR$5=VLOOKUP(Re_lo!$H$5,Re_lo!$N$5:$O$16,2,0)),AP422,"")),"",IF(AND($I422=Re_lo!$E$5,BR$5=VLOOKUP(Re_lo!$H$5,Re_lo!$N$5:$O$16,2,0)),AP422,""))</f>
        <v/>
      </c>
      <c r="BS422" s="125" t="str">
        <f>IF(ISERR(IF(AND($I422=Re_lo!$E$5,BS$5=VLOOKUP(Re_lo!$H$5,Re_lo!$N$5:$O$16,2,0)),AQ422,"")),"",IF(AND($I422=Re_lo!$E$5,BS$5=VLOOKUP(Re_lo!$H$5,Re_lo!$N$5:$O$16,2,0)),AQ422,""))</f>
        <v/>
      </c>
      <c r="BT422" s="125" t="str">
        <f>IF(ISERR(IF(AND($I422=Re_lo!$E$5,BT$5=VLOOKUP(Re_lo!$H$5,Re_lo!$N$5:$O$16,2,0)),AR422,"")),"",IF(AND($I422=Re_lo!$E$5,BT$5=VLOOKUP(Re_lo!$H$5,Re_lo!$N$5:$O$16,2,0)),AR422,""))</f>
        <v/>
      </c>
      <c r="BU422" s="125" t="str">
        <f>IF(ISERR(IF(AND($I422=Re_lo!$E$5,BU$5=VLOOKUP(Re_lo!$H$5,Re_lo!$N$5:$O$16,2,0)),AS422,"")),"",IF(AND($I422=Re_lo!$E$5,BU$5=VLOOKUP(Re_lo!$H$5,Re_lo!$N$5:$O$16,2,0)),AS422,""))</f>
        <v/>
      </c>
      <c r="BV422" s="125" t="str">
        <f>IF(ISERR(IF(AND($I422=Re_lo!$E$5,BV$5=VLOOKUP(Re_lo!$H$5,Re_lo!$N$5:$O$16,2,0)),AT422,"")),"",IF(AND($I422=Re_lo!$E$5,BV$5=VLOOKUP(Re_lo!$H$5,Re_lo!$N$5:$O$16,2,0)),AT422,""))</f>
        <v/>
      </c>
      <c r="BW422" s="125" t="str">
        <f>IF(ISERR(IF(AND($I422=Re_lo!$E$5,BW$5=VLOOKUP(Re_lo!$H$5,Re_lo!$N$5:$O$16,2,0)),AU422,"")),"",IF(AND($I422=Re_lo!$E$5,BW$5=VLOOKUP(Re_lo!$H$5,Re_lo!$N$5:$O$16,2,0)),AU422,""))</f>
        <v/>
      </c>
      <c r="BX422" s="125" t="str">
        <f>IF(ISERR(IF(AND($I422=Re_lo!$E$5,BX$5=VLOOKUP(Re_lo!$H$5,Re_lo!$N$5:$O$16,2,0)),AV422,"")),"",IF(AND($I422=Re_lo!$E$5,BX$5=VLOOKUP(Re_lo!$H$5,Re_lo!$N$5:$O$16,2,0)),AV422,""))</f>
        <v/>
      </c>
      <c r="BY422" s="125" t="str">
        <f>IF(ISERR(IF(AND($I422=Re_lo!$E$5,BY$5=VLOOKUP(Re_lo!$H$5,Re_lo!$N$5:$O$16,2,0)),AW422,"")),"",IF(AND($I422=Re_lo!$E$5,BY$5=VLOOKUP(Re_lo!$H$5,Re_lo!$N$5:$O$16,2,0)),AW422,""))</f>
        <v/>
      </c>
      <c r="BZ422" s="125" t="str">
        <f>IF(ISERR(IF(AND($I422=Re_lo!$E$5,BZ$5=VLOOKUP(Re_lo!$H$5,Re_lo!$N$5:$O$16,2,0)),AX422,"")),"",IF(AND($I422=Re_lo!$E$5,BZ$5=VLOOKUP(Re_lo!$H$5,Re_lo!$N$5:$O$16,2,0)),AX422,""))</f>
        <v/>
      </c>
      <c r="CA422" s="125" t="str">
        <f>IF(ISERR(IF(AND($I422=Re_lo!$E$5,CA$5=VLOOKUP(Re_lo!$H$5,Re_lo!$N$5:$O$16,2,0)),AY422,"")),"",IF(AND($I422=Re_lo!$E$5,CA$5=VLOOKUP(Re_lo!$H$5,Re_lo!$N$5:$O$16,2,0)),AY422,""))</f>
        <v/>
      </c>
      <c r="CB422" s="125" t="str">
        <f>IF(ISERR(IF(AND($I422=Re_lo!$E$5,CB$5=VLOOKUP(Re_lo!$H$5,Re_lo!$N$5:$O$16,2,0)),AZ422,"")),"",IF(AND($I422=Re_lo!$E$5,CB$5=VLOOKUP(Re_lo!$H$5,Re_lo!$N$5:$O$16,2,0)),AZ422,""))</f>
        <v/>
      </c>
      <c r="CC422" s="125" t="str">
        <f>IF(ISERR(IF(AND($I422=Re_lo!$E$5,CC$5=VLOOKUP(Re_lo!$H$5,Re_lo!$N$5:$O$16,2,0)),BA422,"")),"",IF(AND($I422=Re_lo!$E$5,CC$5=VLOOKUP(Re_lo!$H$5,Re_lo!$N$5:$O$16,2,0)),BA422,""))</f>
        <v/>
      </c>
      <c r="CD422" s="125" t="str">
        <f>IF(ISERR(IF(AND($I422=Re_lo!$E$5,CD$5=VLOOKUP(Re_lo!$H$5,Re_lo!$N$5:$O$16,2,0)),BB422,"")),"",IF(AND($I422=Re_lo!$E$5,CD$5=VLOOKUP(Re_lo!$H$5,Re_lo!$N$5:$O$16,2,0)),BB422,""))</f>
        <v/>
      </c>
      <c r="CF422" s="125" t="str">
        <f>IF($C422="","",COUNTIFS(Con_ve!$C$6:$C$1005,$C422,Con_ve!$Q$6:$Q$1005,Cad_cl!CF$5))</f>
        <v/>
      </c>
      <c r="CG422" s="125" t="str">
        <f>IF($C422="","",COUNTIFS(Con_ve!$C$6:$C$1005,$C422,Con_ve!$Q$6:$Q$1005,Cad_cl!CG$5))</f>
        <v/>
      </c>
      <c r="CH422" s="125" t="str">
        <f>IF($C422="","",COUNTIFS(Con_ve!$C$6:$C$1005,$C422,Con_ve!$Q$6:$Q$1005,Cad_cl!CH$5))</f>
        <v/>
      </c>
      <c r="CI422" s="125" t="str">
        <f>IF($C422="","",COUNTIFS(Con_ve!$C$6:$C$1005,$C422,Con_ve!$Q$6:$Q$1005,Cad_cl!CI$5))</f>
        <v/>
      </c>
      <c r="CJ422" s="125" t="str">
        <f>IF($C422="","",COUNTIFS(Con_ve!$C$6:$C$1005,$C422,Con_ve!$Q$6:$Q$1005,Cad_cl!CJ$5))</f>
        <v/>
      </c>
      <c r="CK422" s="125" t="str">
        <f>IF($C422="","",COUNTIFS(Con_ve!$C$6:$C$1005,$C422,Con_ve!$Q$6:$Q$1005,Cad_cl!CK$5))</f>
        <v/>
      </c>
      <c r="CL422" s="125" t="str">
        <f>IF($C422="","",COUNTIFS(Con_ve!$C$6:$C$1005,$C422,Con_ve!$Q$6:$Q$1005,Cad_cl!CL$5))</f>
        <v/>
      </c>
      <c r="CM422" s="125" t="str">
        <f>IF($C422="","",COUNTIFS(Con_ve!$C$6:$C$1005,$C422,Con_ve!$Q$6:$Q$1005,Cad_cl!CM$5))</f>
        <v/>
      </c>
      <c r="CN422" s="125" t="str">
        <f>IF($C422="","",COUNTIFS(Con_ve!$C$6:$C$1005,$C422,Con_ve!$Q$6:$Q$1005,Cad_cl!CN$5))</f>
        <v/>
      </c>
      <c r="CO422" s="125" t="str">
        <f>IF($C422="","",COUNTIFS(Con_ve!$C$6:$C$1005,$C422,Con_ve!$Q$6:$Q$1005,Cad_cl!CO$5))</f>
        <v/>
      </c>
      <c r="CP422" s="125" t="str">
        <f>IF($C422="","",COUNTIFS(Con_ve!$C$6:$C$1005,$C422,Con_ve!$Q$6:$Q$1005,Cad_cl!CP$5))</f>
        <v/>
      </c>
      <c r="CQ422" s="125" t="str">
        <f>IF($C422="","",COUNTIFS(Con_ve!$C$6:$C$1005,$C422,Con_ve!$Q$6:$Q$1005,Cad_cl!CQ$5))</f>
        <v/>
      </c>
      <c r="CR422" s="125">
        <f t="shared" si="20"/>
        <v>0</v>
      </c>
    </row>
    <row r="423" spans="3:96" ht="30" customHeight="1">
      <c r="C423" s="153"/>
      <c r="D423" s="153"/>
      <c r="E423" s="154"/>
      <c r="F423" s="153"/>
      <c r="G423" s="155"/>
      <c r="H423" s="153"/>
      <c r="I423" s="153"/>
      <c r="J423" s="132" t="s">
        <v>309</v>
      </c>
      <c r="K423" s="133" t="s">
        <v>309</v>
      </c>
      <c r="L423" s="153"/>
      <c r="M423" s="153"/>
      <c r="N423" s="153"/>
      <c r="O423" s="153"/>
      <c r="P423" s="153"/>
      <c r="Q423" s="153"/>
      <c r="AP423" s="134" t="str">
        <f>IF(ISERR(IF($C423="","",SUMIFS(Con_ve!$F$6:$F$1005,Con_ve!$C$6:$C$1005,$C423,Con_ve!$I$6:$I$1005,"Fechada",Con_ve!$Q$6:$Q$1005,Cad_cl!AP$5))),"",IF($C423="","",SUMIFS(Con_ve!$F$6:$F$1005,Con_ve!$C$6:$C$1005,$C423,Con_ve!$I$6:$I$1005,"Fechada",Con_ve!$Q$6:$Q$1005,Cad_cl!AP$5)))</f>
        <v/>
      </c>
      <c r="AQ423" s="134" t="str">
        <f>IF(ISERR(IF($C423="","",SUMIFS(Con_ve!$F$6:$F$1005,Con_ve!$C$6:$C$1005,$C423,Con_ve!$I$6:$I$1005,"Fechada",Con_ve!$Q$6:$Q$1005,Cad_cl!AQ$5))),"",IF($C423="","",SUMIFS(Con_ve!$F$6:$F$1005,Con_ve!$C$6:$C$1005,$C423,Con_ve!$I$6:$I$1005,"Fechada",Con_ve!$Q$6:$Q$1005,Cad_cl!AQ$5)))</f>
        <v/>
      </c>
      <c r="AR423" s="134" t="str">
        <f>IF(ISERR(IF($C423="","",SUMIFS(Con_ve!$F$6:$F$1005,Con_ve!$C$6:$C$1005,$C423,Con_ve!$I$6:$I$1005,"Fechada",Con_ve!$Q$6:$Q$1005,Cad_cl!AR$5))),"",IF($C423="","",SUMIFS(Con_ve!$F$6:$F$1005,Con_ve!$C$6:$C$1005,$C423,Con_ve!$I$6:$I$1005,"Fechada",Con_ve!$Q$6:$Q$1005,Cad_cl!AR$5)))</f>
        <v/>
      </c>
      <c r="AS423" s="134" t="str">
        <f>IF(ISERR(IF($C423="","",SUMIFS(Con_ve!$F$6:$F$1005,Con_ve!$C$6:$C$1005,$C423,Con_ve!$I$6:$I$1005,"Fechada",Con_ve!$Q$6:$Q$1005,Cad_cl!AS$5))),"",IF($C423="","",SUMIFS(Con_ve!$F$6:$F$1005,Con_ve!$C$6:$C$1005,$C423,Con_ve!$I$6:$I$1005,"Fechada",Con_ve!$Q$6:$Q$1005,Cad_cl!AS$5)))</f>
        <v/>
      </c>
      <c r="AT423" s="134" t="str">
        <f>IF(ISERR(IF($C423="","",SUMIFS(Con_ve!$F$6:$F$1005,Con_ve!$C$6:$C$1005,$C423,Con_ve!$I$6:$I$1005,"Fechada",Con_ve!$Q$6:$Q$1005,Cad_cl!AT$5))),"",IF($C423="","",SUMIFS(Con_ve!$F$6:$F$1005,Con_ve!$C$6:$C$1005,$C423,Con_ve!$I$6:$I$1005,"Fechada",Con_ve!$Q$6:$Q$1005,Cad_cl!AT$5)))</f>
        <v/>
      </c>
      <c r="AU423" s="134" t="str">
        <f>IF(ISERR(IF($C423="","",SUMIFS(Con_ve!$F$6:$F$1005,Con_ve!$C$6:$C$1005,$C423,Con_ve!$I$6:$I$1005,"Fechada",Con_ve!$Q$6:$Q$1005,Cad_cl!AU$5))),"",IF($C423="","",SUMIFS(Con_ve!$F$6:$F$1005,Con_ve!$C$6:$C$1005,$C423,Con_ve!$I$6:$I$1005,"Fechada",Con_ve!$Q$6:$Q$1005,Cad_cl!AU$5)))</f>
        <v/>
      </c>
      <c r="AV423" s="134" t="str">
        <f>IF(ISERR(IF($C423="","",SUMIFS(Con_ve!$F$6:$F$1005,Con_ve!$C$6:$C$1005,$C423,Con_ve!$I$6:$I$1005,"Fechada",Con_ve!$Q$6:$Q$1005,Cad_cl!AV$5))),"",IF($C423="","",SUMIFS(Con_ve!$F$6:$F$1005,Con_ve!$C$6:$C$1005,$C423,Con_ve!$I$6:$I$1005,"Fechada",Con_ve!$Q$6:$Q$1005,Cad_cl!AV$5)))</f>
        <v/>
      </c>
      <c r="AW423" s="134" t="str">
        <f>IF(ISERR(IF($C423="","",SUMIFS(Con_ve!$F$6:$F$1005,Con_ve!$C$6:$C$1005,$C423,Con_ve!$I$6:$I$1005,"Fechada",Con_ve!$Q$6:$Q$1005,Cad_cl!AW$5))),"",IF($C423="","",SUMIFS(Con_ve!$F$6:$F$1005,Con_ve!$C$6:$C$1005,$C423,Con_ve!$I$6:$I$1005,"Fechada",Con_ve!$Q$6:$Q$1005,Cad_cl!AW$5)))</f>
        <v/>
      </c>
      <c r="AX423" s="134" t="str">
        <f>IF(ISERR(IF($C423="","",SUMIFS(Con_ve!$F$6:$F$1005,Con_ve!$C$6:$C$1005,$C423,Con_ve!$I$6:$I$1005,"Fechada",Con_ve!$Q$6:$Q$1005,Cad_cl!AX$5))),"",IF($C423="","",SUMIFS(Con_ve!$F$6:$F$1005,Con_ve!$C$6:$C$1005,$C423,Con_ve!$I$6:$I$1005,"Fechada",Con_ve!$Q$6:$Q$1005,Cad_cl!AX$5)))</f>
        <v/>
      </c>
      <c r="AY423" s="134" t="str">
        <f>IF(ISERR(IF($C423="","",SUMIFS(Con_ve!$F$6:$F$1005,Con_ve!$C$6:$C$1005,$C423,Con_ve!$I$6:$I$1005,"Fechada",Con_ve!$Q$6:$Q$1005,Cad_cl!AY$5))),"",IF($C423="","",SUMIFS(Con_ve!$F$6:$F$1005,Con_ve!$C$6:$C$1005,$C423,Con_ve!$I$6:$I$1005,"Fechada",Con_ve!$Q$6:$Q$1005,Cad_cl!AY$5)))</f>
        <v/>
      </c>
      <c r="AZ423" s="134" t="str">
        <f>IF(ISERR(IF($C423="","",SUMIFS(Con_ve!$F$6:$F$1005,Con_ve!$C$6:$C$1005,$C423,Con_ve!$I$6:$I$1005,"Fechada",Con_ve!$Q$6:$Q$1005,Cad_cl!AZ$5))),"",IF($C423="","",SUMIFS(Con_ve!$F$6:$F$1005,Con_ve!$C$6:$C$1005,$C423,Con_ve!$I$6:$I$1005,"Fechada",Con_ve!$Q$6:$Q$1005,Cad_cl!AZ$5)))</f>
        <v/>
      </c>
      <c r="BA423" s="134" t="str">
        <f>IF(ISERR(IF($C423="","",SUMIFS(Con_ve!$F$6:$F$1005,Con_ve!$C$6:$C$1005,$C423,Con_ve!$I$6:$I$1005,"Fechada",Con_ve!$Q$6:$Q$1005,Cad_cl!BA$5))),"",IF($C423="","",SUMIFS(Con_ve!$F$6:$F$1005,Con_ve!$C$6:$C$1005,$C423,Con_ve!$I$6:$I$1005,"Fechada",Con_ve!$Q$6:$Q$1005,Cad_cl!BA$5)))</f>
        <v/>
      </c>
      <c r="BB423" s="134">
        <f t="shared" si="18"/>
        <v>0</v>
      </c>
      <c r="BD423" s="134" t="str">
        <f>IF(ISERR(IF($C423="","",SUMIFS(Con_ve!$F$6:$F$1005,Con_ve!$C$6:$C$1005,$C423,Con_ve!$I$6:$I$1005,"Em negociação",Con_ve!$Q$6:$Q$1005,Cad_cl!BD$5))),"",IF($C423="","",SUMIFS(Con_ve!$F$6:$F$1005,Con_ve!$C$6:$C$1005,$C423,Con_ve!$I$6:$I$1005,"Em negociação",Con_ve!$Q$6:$Q$1005,Cad_cl!BD$5)))</f>
        <v/>
      </c>
      <c r="BE423" s="134" t="str">
        <f>IF(ISERR(IF($C423="","",SUMIFS(Con_ve!$F$6:$F$1005,Con_ve!$C$6:$C$1005,$C423,Con_ve!$I$6:$I$1005,"Em negociação",Con_ve!$Q$6:$Q$1005,Cad_cl!BE$5))),"",IF($C423="","",SUMIFS(Con_ve!$F$6:$F$1005,Con_ve!$C$6:$C$1005,$C423,Con_ve!$I$6:$I$1005,"Em negociação",Con_ve!$Q$6:$Q$1005,Cad_cl!BE$5)))</f>
        <v/>
      </c>
      <c r="BF423" s="134" t="str">
        <f>IF(ISERR(IF($C423="","",SUMIFS(Con_ve!$F$6:$F$1005,Con_ve!$C$6:$C$1005,$C423,Con_ve!$I$6:$I$1005,"Em negociação",Con_ve!$Q$6:$Q$1005,Cad_cl!BF$5))),"",IF($C423="","",SUMIFS(Con_ve!$F$6:$F$1005,Con_ve!$C$6:$C$1005,$C423,Con_ve!$I$6:$I$1005,"Em negociação",Con_ve!$Q$6:$Q$1005,Cad_cl!BF$5)))</f>
        <v/>
      </c>
      <c r="BG423" s="134" t="str">
        <f>IF(ISERR(IF($C423="","",SUMIFS(Con_ve!$F$6:$F$1005,Con_ve!$C$6:$C$1005,$C423,Con_ve!$I$6:$I$1005,"Em negociação",Con_ve!$Q$6:$Q$1005,Cad_cl!BG$5))),"",IF($C423="","",SUMIFS(Con_ve!$F$6:$F$1005,Con_ve!$C$6:$C$1005,$C423,Con_ve!$I$6:$I$1005,"Em negociação",Con_ve!$Q$6:$Q$1005,Cad_cl!BG$5)))</f>
        <v/>
      </c>
      <c r="BH423" s="134" t="str">
        <f>IF(ISERR(IF($C423="","",SUMIFS(Con_ve!$F$6:$F$1005,Con_ve!$C$6:$C$1005,$C423,Con_ve!$I$6:$I$1005,"Em negociação",Con_ve!$Q$6:$Q$1005,Cad_cl!BH$5))),"",IF($C423="","",SUMIFS(Con_ve!$F$6:$F$1005,Con_ve!$C$6:$C$1005,$C423,Con_ve!$I$6:$I$1005,"Em negociação",Con_ve!$Q$6:$Q$1005,Cad_cl!BH$5)))</f>
        <v/>
      </c>
      <c r="BI423" s="134" t="str">
        <f>IF(ISERR(IF($C423="","",SUMIFS(Con_ve!$F$6:$F$1005,Con_ve!$C$6:$C$1005,$C423,Con_ve!$I$6:$I$1005,"Em negociação",Con_ve!$Q$6:$Q$1005,Cad_cl!BI$5))),"",IF($C423="","",SUMIFS(Con_ve!$F$6:$F$1005,Con_ve!$C$6:$C$1005,$C423,Con_ve!$I$6:$I$1005,"Em negociação",Con_ve!$Q$6:$Q$1005,Cad_cl!BI$5)))</f>
        <v/>
      </c>
      <c r="BJ423" s="134" t="str">
        <f>IF(ISERR(IF($C423="","",SUMIFS(Con_ve!$F$6:$F$1005,Con_ve!$C$6:$C$1005,$C423,Con_ve!$I$6:$I$1005,"Em negociação",Con_ve!$Q$6:$Q$1005,Cad_cl!BJ$5))),"",IF($C423="","",SUMIFS(Con_ve!$F$6:$F$1005,Con_ve!$C$6:$C$1005,$C423,Con_ve!$I$6:$I$1005,"Em negociação",Con_ve!$Q$6:$Q$1005,Cad_cl!BJ$5)))</f>
        <v/>
      </c>
      <c r="BK423" s="134" t="str">
        <f>IF(ISERR(IF($C423="","",SUMIFS(Con_ve!$F$6:$F$1005,Con_ve!$C$6:$C$1005,$C423,Con_ve!$I$6:$I$1005,"Em negociação",Con_ve!$Q$6:$Q$1005,Cad_cl!BK$5))),"",IF($C423="","",SUMIFS(Con_ve!$F$6:$F$1005,Con_ve!$C$6:$C$1005,$C423,Con_ve!$I$6:$I$1005,"Em negociação",Con_ve!$Q$6:$Q$1005,Cad_cl!BK$5)))</f>
        <v/>
      </c>
      <c r="BL423" s="134" t="str">
        <f>IF(ISERR(IF($C423="","",SUMIFS(Con_ve!$F$6:$F$1005,Con_ve!$C$6:$C$1005,$C423,Con_ve!$I$6:$I$1005,"Em negociação",Con_ve!$Q$6:$Q$1005,Cad_cl!BL$5))),"",IF($C423="","",SUMIFS(Con_ve!$F$6:$F$1005,Con_ve!$C$6:$C$1005,$C423,Con_ve!$I$6:$I$1005,"Em negociação",Con_ve!$Q$6:$Q$1005,Cad_cl!BL$5)))</f>
        <v/>
      </c>
      <c r="BM423" s="134" t="str">
        <f>IF(ISERR(IF($C423="","",SUMIFS(Con_ve!$F$6:$F$1005,Con_ve!$C$6:$C$1005,$C423,Con_ve!$I$6:$I$1005,"Em negociação",Con_ve!$Q$6:$Q$1005,Cad_cl!BM$5))),"",IF($C423="","",SUMIFS(Con_ve!$F$6:$F$1005,Con_ve!$C$6:$C$1005,$C423,Con_ve!$I$6:$I$1005,"Em negociação",Con_ve!$Q$6:$Q$1005,Cad_cl!BM$5)))</f>
        <v/>
      </c>
      <c r="BN423" s="134" t="str">
        <f>IF(ISERR(IF($C423="","",SUMIFS(Con_ve!$F$6:$F$1005,Con_ve!$C$6:$C$1005,$C423,Con_ve!$I$6:$I$1005,"Em negociação",Con_ve!$Q$6:$Q$1005,Cad_cl!BN$5))),"",IF($C423="","",SUMIFS(Con_ve!$F$6:$F$1005,Con_ve!$C$6:$C$1005,$C423,Con_ve!$I$6:$I$1005,"Em negociação",Con_ve!$Q$6:$Q$1005,Cad_cl!BN$5)))</f>
        <v/>
      </c>
      <c r="BO423" s="134" t="str">
        <f>IF(ISERR(IF($C423="","",SUMIFS(Con_ve!$F$6:$F$1005,Con_ve!$C$6:$C$1005,$C423,Con_ve!$I$6:$I$1005,"Em negociação",Con_ve!$Q$6:$Q$1005,Cad_cl!BO$5))),"",IF($C423="","",SUMIFS(Con_ve!$F$6:$F$1005,Con_ve!$C$6:$C$1005,$C423,Con_ve!$I$6:$I$1005,"Em negociação",Con_ve!$Q$6:$Q$1005,Cad_cl!BO$5)))</f>
        <v/>
      </c>
      <c r="BP423" s="134">
        <f t="shared" si="19"/>
        <v>0</v>
      </c>
      <c r="BR423" s="125" t="str">
        <f>IF(ISERR(IF(AND($I423=Re_lo!$E$5,BR$5=VLOOKUP(Re_lo!$H$5,Re_lo!$N$5:$O$16,2,0)),AP423,"")),"",IF(AND($I423=Re_lo!$E$5,BR$5=VLOOKUP(Re_lo!$H$5,Re_lo!$N$5:$O$16,2,0)),AP423,""))</f>
        <v/>
      </c>
      <c r="BS423" s="125" t="str">
        <f>IF(ISERR(IF(AND($I423=Re_lo!$E$5,BS$5=VLOOKUP(Re_lo!$H$5,Re_lo!$N$5:$O$16,2,0)),AQ423,"")),"",IF(AND($I423=Re_lo!$E$5,BS$5=VLOOKUP(Re_lo!$H$5,Re_lo!$N$5:$O$16,2,0)),AQ423,""))</f>
        <v/>
      </c>
      <c r="BT423" s="125" t="str">
        <f>IF(ISERR(IF(AND($I423=Re_lo!$E$5,BT$5=VLOOKUP(Re_lo!$H$5,Re_lo!$N$5:$O$16,2,0)),AR423,"")),"",IF(AND($I423=Re_lo!$E$5,BT$5=VLOOKUP(Re_lo!$H$5,Re_lo!$N$5:$O$16,2,0)),AR423,""))</f>
        <v/>
      </c>
      <c r="BU423" s="125" t="str">
        <f>IF(ISERR(IF(AND($I423=Re_lo!$E$5,BU$5=VLOOKUP(Re_lo!$H$5,Re_lo!$N$5:$O$16,2,0)),AS423,"")),"",IF(AND($I423=Re_lo!$E$5,BU$5=VLOOKUP(Re_lo!$H$5,Re_lo!$N$5:$O$16,2,0)),AS423,""))</f>
        <v/>
      </c>
      <c r="BV423" s="125" t="str">
        <f>IF(ISERR(IF(AND($I423=Re_lo!$E$5,BV$5=VLOOKUP(Re_lo!$H$5,Re_lo!$N$5:$O$16,2,0)),AT423,"")),"",IF(AND($I423=Re_lo!$E$5,BV$5=VLOOKUP(Re_lo!$H$5,Re_lo!$N$5:$O$16,2,0)),AT423,""))</f>
        <v/>
      </c>
      <c r="BW423" s="125" t="str">
        <f>IF(ISERR(IF(AND($I423=Re_lo!$E$5,BW$5=VLOOKUP(Re_lo!$H$5,Re_lo!$N$5:$O$16,2,0)),AU423,"")),"",IF(AND($I423=Re_lo!$E$5,BW$5=VLOOKUP(Re_lo!$H$5,Re_lo!$N$5:$O$16,2,0)),AU423,""))</f>
        <v/>
      </c>
      <c r="BX423" s="125" t="str">
        <f>IF(ISERR(IF(AND($I423=Re_lo!$E$5,BX$5=VLOOKUP(Re_lo!$H$5,Re_lo!$N$5:$O$16,2,0)),AV423,"")),"",IF(AND($I423=Re_lo!$E$5,BX$5=VLOOKUP(Re_lo!$H$5,Re_lo!$N$5:$O$16,2,0)),AV423,""))</f>
        <v/>
      </c>
      <c r="BY423" s="125" t="str">
        <f>IF(ISERR(IF(AND($I423=Re_lo!$E$5,BY$5=VLOOKUP(Re_lo!$H$5,Re_lo!$N$5:$O$16,2,0)),AW423,"")),"",IF(AND($I423=Re_lo!$E$5,BY$5=VLOOKUP(Re_lo!$H$5,Re_lo!$N$5:$O$16,2,0)),AW423,""))</f>
        <v/>
      </c>
      <c r="BZ423" s="125" t="str">
        <f>IF(ISERR(IF(AND($I423=Re_lo!$E$5,BZ$5=VLOOKUP(Re_lo!$H$5,Re_lo!$N$5:$O$16,2,0)),AX423,"")),"",IF(AND($I423=Re_lo!$E$5,BZ$5=VLOOKUP(Re_lo!$H$5,Re_lo!$N$5:$O$16,2,0)),AX423,""))</f>
        <v/>
      </c>
      <c r="CA423" s="125" t="str">
        <f>IF(ISERR(IF(AND($I423=Re_lo!$E$5,CA$5=VLOOKUP(Re_lo!$H$5,Re_lo!$N$5:$O$16,2,0)),AY423,"")),"",IF(AND($I423=Re_lo!$E$5,CA$5=VLOOKUP(Re_lo!$H$5,Re_lo!$N$5:$O$16,2,0)),AY423,""))</f>
        <v/>
      </c>
      <c r="CB423" s="125" t="str">
        <f>IF(ISERR(IF(AND($I423=Re_lo!$E$5,CB$5=VLOOKUP(Re_lo!$H$5,Re_lo!$N$5:$O$16,2,0)),AZ423,"")),"",IF(AND($I423=Re_lo!$E$5,CB$5=VLOOKUP(Re_lo!$H$5,Re_lo!$N$5:$O$16,2,0)),AZ423,""))</f>
        <v/>
      </c>
      <c r="CC423" s="125" t="str">
        <f>IF(ISERR(IF(AND($I423=Re_lo!$E$5,CC$5=VLOOKUP(Re_lo!$H$5,Re_lo!$N$5:$O$16,2,0)),BA423,"")),"",IF(AND($I423=Re_lo!$E$5,CC$5=VLOOKUP(Re_lo!$H$5,Re_lo!$N$5:$O$16,2,0)),BA423,""))</f>
        <v/>
      </c>
      <c r="CD423" s="125" t="str">
        <f>IF(ISERR(IF(AND($I423=Re_lo!$E$5,CD$5=VLOOKUP(Re_lo!$H$5,Re_lo!$N$5:$O$16,2,0)),BB423,"")),"",IF(AND($I423=Re_lo!$E$5,CD$5=VLOOKUP(Re_lo!$H$5,Re_lo!$N$5:$O$16,2,0)),BB423,""))</f>
        <v/>
      </c>
      <c r="CF423" s="125" t="str">
        <f>IF($C423="","",COUNTIFS(Con_ve!$C$6:$C$1005,$C423,Con_ve!$Q$6:$Q$1005,Cad_cl!CF$5))</f>
        <v/>
      </c>
      <c r="CG423" s="125" t="str">
        <f>IF($C423="","",COUNTIFS(Con_ve!$C$6:$C$1005,$C423,Con_ve!$Q$6:$Q$1005,Cad_cl!CG$5))</f>
        <v/>
      </c>
      <c r="CH423" s="125" t="str">
        <f>IF($C423="","",COUNTIFS(Con_ve!$C$6:$C$1005,$C423,Con_ve!$Q$6:$Q$1005,Cad_cl!CH$5))</f>
        <v/>
      </c>
      <c r="CI423" s="125" t="str">
        <f>IF($C423="","",COUNTIFS(Con_ve!$C$6:$C$1005,$C423,Con_ve!$Q$6:$Q$1005,Cad_cl!CI$5))</f>
        <v/>
      </c>
      <c r="CJ423" s="125" t="str">
        <f>IF($C423="","",COUNTIFS(Con_ve!$C$6:$C$1005,$C423,Con_ve!$Q$6:$Q$1005,Cad_cl!CJ$5))</f>
        <v/>
      </c>
      <c r="CK423" s="125" t="str">
        <f>IF($C423="","",COUNTIFS(Con_ve!$C$6:$C$1005,$C423,Con_ve!$Q$6:$Q$1005,Cad_cl!CK$5))</f>
        <v/>
      </c>
      <c r="CL423" s="125" t="str">
        <f>IF($C423="","",COUNTIFS(Con_ve!$C$6:$C$1005,$C423,Con_ve!$Q$6:$Q$1005,Cad_cl!CL$5))</f>
        <v/>
      </c>
      <c r="CM423" s="125" t="str">
        <f>IF($C423="","",COUNTIFS(Con_ve!$C$6:$C$1005,$C423,Con_ve!$Q$6:$Q$1005,Cad_cl!CM$5))</f>
        <v/>
      </c>
      <c r="CN423" s="125" t="str">
        <f>IF($C423="","",COUNTIFS(Con_ve!$C$6:$C$1005,$C423,Con_ve!$Q$6:$Q$1005,Cad_cl!CN$5))</f>
        <v/>
      </c>
      <c r="CO423" s="125" t="str">
        <f>IF($C423="","",COUNTIFS(Con_ve!$C$6:$C$1005,$C423,Con_ve!$Q$6:$Q$1005,Cad_cl!CO$5))</f>
        <v/>
      </c>
      <c r="CP423" s="125" t="str">
        <f>IF($C423="","",COUNTIFS(Con_ve!$C$6:$C$1005,$C423,Con_ve!$Q$6:$Q$1005,Cad_cl!CP$5))</f>
        <v/>
      </c>
      <c r="CQ423" s="125" t="str">
        <f>IF($C423="","",COUNTIFS(Con_ve!$C$6:$C$1005,$C423,Con_ve!$Q$6:$Q$1005,Cad_cl!CQ$5))</f>
        <v/>
      </c>
      <c r="CR423" s="125">
        <f t="shared" si="20"/>
        <v>0</v>
      </c>
    </row>
    <row r="424" spans="3:96" ht="30" customHeight="1">
      <c r="C424" s="153"/>
      <c r="D424" s="153"/>
      <c r="E424" s="154"/>
      <c r="F424" s="153"/>
      <c r="G424" s="155"/>
      <c r="H424" s="153"/>
      <c r="I424" s="153"/>
      <c r="J424" s="132" t="s">
        <v>309</v>
      </c>
      <c r="K424" s="133" t="s">
        <v>309</v>
      </c>
      <c r="L424" s="153"/>
      <c r="M424" s="153"/>
      <c r="N424" s="153"/>
      <c r="O424" s="153"/>
      <c r="P424" s="153"/>
      <c r="Q424" s="153"/>
      <c r="AP424" s="134" t="str">
        <f>IF(ISERR(IF($C424="","",SUMIFS(Con_ve!$F$6:$F$1005,Con_ve!$C$6:$C$1005,$C424,Con_ve!$I$6:$I$1005,"Fechada",Con_ve!$Q$6:$Q$1005,Cad_cl!AP$5))),"",IF($C424="","",SUMIFS(Con_ve!$F$6:$F$1005,Con_ve!$C$6:$C$1005,$C424,Con_ve!$I$6:$I$1005,"Fechada",Con_ve!$Q$6:$Q$1005,Cad_cl!AP$5)))</f>
        <v/>
      </c>
      <c r="AQ424" s="134" t="str">
        <f>IF(ISERR(IF($C424="","",SUMIFS(Con_ve!$F$6:$F$1005,Con_ve!$C$6:$C$1005,$C424,Con_ve!$I$6:$I$1005,"Fechada",Con_ve!$Q$6:$Q$1005,Cad_cl!AQ$5))),"",IF($C424="","",SUMIFS(Con_ve!$F$6:$F$1005,Con_ve!$C$6:$C$1005,$C424,Con_ve!$I$6:$I$1005,"Fechada",Con_ve!$Q$6:$Q$1005,Cad_cl!AQ$5)))</f>
        <v/>
      </c>
      <c r="AR424" s="134" t="str">
        <f>IF(ISERR(IF($C424="","",SUMIFS(Con_ve!$F$6:$F$1005,Con_ve!$C$6:$C$1005,$C424,Con_ve!$I$6:$I$1005,"Fechada",Con_ve!$Q$6:$Q$1005,Cad_cl!AR$5))),"",IF($C424="","",SUMIFS(Con_ve!$F$6:$F$1005,Con_ve!$C$6:$C$1005,$C424,Con_ve!$I$6:$I$1005,"Fechada",Con_ve!$Q$6:$Q$1005,Cad_cl!AR$5)))</f>
        <v/>
      </c>
      <c r="AS424" s="134" t="str">
        <f>IF(ISERR(IF($C424="","",SUMIFS(Con_ve!$F$6:$F$1005,Con_ve!$C$6:$C$1005,$C424,Con_ve!$I$6:$I$1005,"Fechada",Con_ve!$Q$6:$Q$1005,Cad_cl!AS$5))),"",IF($C424="","",SUMIFS(Con_ve!$F$6:$F$1005,Con_ve!$C$6:$C$1005,$C424,Con_ve!$I$6:$I$1005,"Fechada",Con_ve!$Q$6:$Q$1005,Cad_cl!AS$5)))</f>
        <v/>
      </c>
      <c r="AT424" s="134" t="str">
        <f>IF(ISERR(IF($C424="","",SUMIFS(Con_ve!$F$6:$F$1005,Con_ve!$C$6:$C$1005,$C424,Con_ve!$I$6:$I$1005,"Fechada",Con_ve!$Q$6:$Q$1005,Cad_cl!AT$5))),"",IF($C424="","",SUMIFS(Con_ve!$F$6:$F$1005,Con_ve!$C$6:$C$1005,$C424,Con_ve!$I$6:$I$1005,"Fechada",Con_ve!$Q$6:$Q$1005,Cad_cl!AT$5)))</f>
        <v/>
      </c>
      <c r="AU424" s="134" t="str">
        <f>IF(ISERR(IF($C424="","",SUMIFS(Con_ve!$F$6:$F$1005,Con_ve!$C$6:$C$1005,$C424,Con_ve!$I$6:$I$1005,"Fechada",Con_ve!$Q$6:$Q$1005,Cad_cl!AU$5))),"",IF($C424="","",SUMIFS(Con_ve!$F$6:$F$1005,Con_ve!$C$6:$C$1005,$C424,Con_ve!$I$6:$I$1005,"Fechada",Con_ve!$Q$6:$Q$1005,Cad_cl!AU$5)))</f>
        <v/>
      </c>
      <c r="AV424" s="134" t="str">
        <f>IF(ISERR(IF($C424="","",SUMIFS(Con_ve!$F$6:$F$1005,Con_ve!$C$6:$C$1005,$C424,Con_ve!$I$6:$I$1005,"Fechada",Con_ve!$Q$6:$Q$1005,Cad_cl!AV$5))),"",IF($C424="","",SUMIFS(Con_ve!$F$6:$F$1005,Con_ve!$C$6:$C$1005,$C424,Con_ve!$I$6:$I$1005,"Fechada",Con_ve!$Q$6:$Q$1005,Cad_cl!AV$5)))</f>
        <v/>
      </c>
      <c r="AW424" s="134" t="str">
        <f>IF(ISERR(IF($C424="","",SUMIFS(Con_ve!$F$6:$F$1005,Con_ve!$C$6:$C$1005,$C424,Con_ve!$I$6:$I$1005,"Fechada",Con_ve!$Q$6:$Q$1005,Cad_cl!AW$5))),"",IF($C424="","",SUMIFS(Con_ve!$F$6:$F$1005,Con_ve!$C$6:$C$1005,$C424,Con_ve!$I$6:$I$1005,"Fechada",Con_ve!$Q$6:$Q$1005,Cad_cl!AW$5)))</f>
        <v/>
      </c>
      <c r="AX424" s="134" t="str">
        <f>IF(ISERR(IF($C424="","",SUMIFS(Con_ve!$F$6:$F$1005,Con_ve!$C$6:$C$1005,$C424,Con_ve!$I$6:$I$1005,"Fechada",Con_ve!$Q$6:$Q$1005,Cad_cl!AX$5))),"",IF($C424="","",SUMIFS(Con_ve!$F$6:$F$1005,Con_ve!$C$6:$C$1005,$C424,Con_ve!$I$6:$I$1005,"Fechada",Con_ve!$Q$6:$Q$1005,Cad_cl!AX$5)))</f>
        <v/>
      </c>
      <c r="AY424" s="134" t="str">
        <f>IF(ISERR(IF($C424="","",SUMIFS(Con_ve!$F$6:$F$1005,Con_ve!$C$6:$C$1005,$C424,Con_ve!$I$6:$I$1005,"Fechada",Con_ve!$Q$6:$Q$1005,Cad_cl!AY$5))),"",IF($C424="","",SUMIFS(Con_ve!$F$6:$F$1005,Con_ve!$C$6:$C$1005,$C424,Con_ve!$I$6:$I$1005,"Fechada",Con_ve!$Q$6:$Q$1005,Cad_cl!AY$5)))</f>
        <v/>
      </c>
      <c r="AZ424" s="134" t="str">
        <f>IF(ISERR(IF($C424="","",SUMIFS(Con_ve!$F$6:$F$1005,Con_ve!$C$6:$C$1005,$C424,Con_ve!$I$6:$I$1005,"Fechada",Con_ve!$Q$6:$Q$1005,Cad_cl!AZ$5))),"",IF($C424="","",SUMIFS(Con_ve!$F$6:$F$1005,Con_ve!$C$6:$C$1005,$C424,Con_ve!$I$6:$I$1005,"Fechada",Con_ve!$Q$6:$Q$1005,Cad_cl!AZ$5)))</f>
        <v/>
      </c>
      <c r="BA424" s="134" t="str">
        <f>IF(ISERR(IF($C424="","",SUMIFS(Con_ve!$F$6:$F$1005,Con_ve!$C$6:$C$1005,$C424,Con_ve!$I$6:$I$1005,"Fechada",Con_ve!$Q$6:$Q$1005,Cad_cl!BA$5))),"",IF($C424="","",SUMIFS(Con_ve!$F$6:$F$1005,Con_ve!$C$6:$C$1005,$C424,Con_ve!$I$6:$I$1005,"Fechada",Con_ve!$Q$6:$Q$1005,Cad_cl!BA$5)))</f>
        <v/>
      </c>
      <c r="BB424" s="134">
        <f t="shared" si="18"/>
        <v>0</v>
      </c>
      <c r="BD424" s="134" t="str">
        <f>IF(ISERR(IF($C424="","",SUMIFS(Con_ve!$F$6:$F$1005,Con_ve!$C$6:$C$1005,$C424,Con_ve!$I$6:$I$1005,"Em negociação",Con_ve!$Q$6:$Q$1005,Cad_cl!BD$5))),"",IF($C424="","",SUMIFS(Con_ve!$F$6:$F$1005,Con_ve!$C$6:$C$1005,$C424,Con_ve!$I$6:$I$1005,"Em negociação",Con_ve!$Q$6:$Q$1005,Cad_cl!BD$5)))</f>
        <v/>
      </c>
      <c r="BE424" s="134" t="str">
        <f>IF(ISERR(IF($C424="","",SUMIFS(Con_ve!$F$6:$F$1005,Con_ve!$C$6:$C$1005,$C424,Con_ve!$I$6:$I$1005,"Em negociação",Con_ve!$Q$6:$Q$1005,Cad_cl!BE$5))),"",IF($C424="","",SUMIFS(Con_ve!$F$6:$F$1005,Con_ve!$C$6:$C$1005,$C424,Con_ve!$I$6:$I$1005,"Em negociação",Con_ve!$Q$6:$Q$1005,Cad_cl!BE$5)))</f>
        <v/>
      </c>
      <c r="BF424" s="134" t="str">
        <f>IF(ISERR(IF($C424="","",SUMIFS(Con_ve!$F$6:$F$1005,Con_ve!$C$6:$C$1005,$C424,Con_ve!$I$6:$I$1005,"Em negociação",Con_ve!$Q$6:$Q$1005,Cad_cl!BF$5))),"",IF($C424="","",SUMIFS(Con_ve!$F$6:$F$1005,Con_ve!$C$6:$C$1005,$C424,Con_ve!$I$6:$I$1005,"Em negociação",Con_ve!$Q$6:$Q$1005,Cad_cl!BF$5)))</f>
        <v/>
      </c>
      <c r="BG424" s="134" t="str">
        <f>IF(ISERR(IF($C424="","",SUMIFS(Con_ve!$F$6:$F$1005,Con_ve!$C$6:$C$1005,$C424,Con_ve!$I$6:$I$1005,"Em negociação",Con_ve!$Q$6:$Q$1005,Cad_cl!BG$5))),"",IF($C424="","",SUMIFS(Con_ve!$F$6:$F$1005,Con_ve!$C$6:$C$1005,$C424,Con_ve!$I$6:$I$1005,"Em negociação",Con_ve!$Q$6:$Q$1005,Cad_cl!BG$5)))</f>
        <v/>
      </c>
      <c r="BH424" s="134" t="str">
        <f>IF(ISERR(IF($C424="","",SUMIFS(Con_ve!$F$6:$F$1005,Con_ve!$C$6:$C$1005,$C424,Con_ve!$I$6:$I$1005,"Em negociação",Con_ve!$Q$6:$Q$1005,Cad_cl!BH$5))),"",IF($C424="","",SUMIFS(Con_ve!$F$6:$F$1005,Con_ve!$C$6:$C$1005,$C424,Con_ve!$I$6:$I$1005,"Em negociação",Con_ve!$Q$6:$Q$1005,Cad_cl!BH$5)))</f>
        <v/>
      </c>
      <c r="BI424" s="134" t="str">
        <f>IF(ISERR(IF($C424="","",SUMIFS(Con_ve!$F$6:$F$1005,Con_ve!$C$6:$C$1005,$C424,Con_ve!$I$6:$I$1005,"Em negociação",Con_ve!$Q$6:$Q$1005,Cad_cl!BI$5))),"",IF($C424="","",SUMIFS(Con_ve!$F$6:$F$1005,Con_ve!$C$6:$C$1005,$C424,Con_ve!$I$6:$I$1005,"Em negociação",Con_ve!$Q$6:$Q$1005,Cad_cl!BI$5)))</f>
        <v/>
      </c>
      <c r="BJ424" s="134" t="str">
        <f>IF(ISERR(IF($C424="","",SUMIFS(Con_ve!$F$6:$F$1005,Con_ve!$C$6:$C$1005,$C424,Con_ve!$I$6:$I$1005,"Em negociação",Con_ve!$Q$6:$Q$1005,Cad_cl!BJ$5))),"",IF($C424="","",SUMIFS(Con_ve!$F$6:$F$1005,Con_ve!$C$6:$C$1005,$C424,Con_ve!$I$6:$I$1005,"Em negociação",Con_ve!$Q$6:$Q$1005,Cad_cl!BJ$5)))</f>
        <v/>
      </c>
      <c r="BK424" s="134" t="str">
        <f>IF(ISERR(IF($C424="","",SUMIFS(Con_ve!$F$6:$F$1005,Con_ve!$C$6:$C$1005,$C424,Con_ve!$I$6:$I$1005,"Em negociação",Con_ve!$Q$6:$Q$1005,Cad_cl!BK$5))),"",IF($C424="","",SUMIFS(Con_ve!$F$6:$F$1005,Con_ve!$C$6:$C$1005,$C424,Con_ve!$I$6:$I$1005,"Em negociação",Con_ve!$Q$6:$Q$1005,Cad_cl!BK$5)))</f>
        <v/>
      </c>
      <c r="BL424" s="134" t="str">
        <f>IF(ISERR(IF($C424="","",SUMIFS(Con_ve!$F$6:$F$1005,Con_ve!$C$6:$C$1005,$C424,Con_ve!$I$6:$I$1005,"Em negociação",Con_ve!$Q$6:$Q$1005,Cad_cl!BL$5))),"",IF($C424="","",SUMIFS(Con_ve!$F$6:$F$1005,Con_ve!$C$6:$C$1005,$C424,Con_ve!$I$6:$I$1005,"Em negociação",Con_ve!$Q$6:$Q$1005,Cad_cl!BL$5)))</f>
        <v/>
      </c>
      <c r="BM424" s="134" t="str">
        <f>IF(ISERR(IF($C424="","",SUMIFS(Con_ve!$F$6:$F$1005,Con_ve!$C$6:$C$1005,$C424,Con_ve!$I$6:$I$1005,"Em negociação",Con_ve!$Q$6:$Q$1005,Cad_cl!BM$5))),"",IF($C424="","",SUMIFS(Con_ve!$F$6:$F$1005,Con_ve!$C$6:$C$1005,$C424,Con_ve!$I$6:$I$1005,"Em negociação",Con_ve!$Q$6:$Q$1005,Cad_cl!BM$5)))</f>
        <v/>
      </c>
      <c r="BN424" s="134" t="str">
        <f>IF(ISERR(IF($C424="","",SUMIFS(Con_ve!$F$6:$F$1005,Con_ve!$C$6:$C$1005,$C424,Con_ve!$I$6:$I$1005,"Em negociação",Con_ve!$Q$6:$Q$1005,Cad_cl!BN$5))),"",IF($C424="","",SUMIFS(Con_ve!$F$6:$F$1005,Con_ve!$C$6:$C$1005,$C424,Con_ve!$I$6:$I$1005,"Em negociação",Con_ve!$Q$6:$Q$1005,Cad_cl!BN$5)))</f>
        <v/>
      </c>
      <c r="BO424" s="134" t="str">
        <f>IF(ISERR(IF($C424="","",SUMIFS(Con_ve!$F$6:$F$1005,Con_ve!$C$6:$C$1005,$C424,Con_ve!$I$6:$I$1005,"Em negociação",Con_ve!$Q$6:$Q$1005,Cad_cl!BO$5))),"",IF($C424="","",SUMIFS(Con_ve!$F$6:$F$1005,Con_ve!$C$6:$C$1005,$C424,Con_ve!$I$6:$I$1005,"Em negociação",Con_ve!$Q$6:$Q$1005,Cad_cl!BO$5)))</f>
        <v/>
      </c>
      <c r="BP424" s="134">
        <f t="shared" si="19"/>
        <v>0</v>
      </c>
      <c r="BR424" s="125" t="str">
        <f>IF(ISERR(IF(AND($I424=Re_lo!$E$5,BR$5=VLOOKUP(Re_lo!$H$5,Re_lo!$N$5:$O$16,2,0)),AP424,"")),"",IF(AND($I424=Re_lo!$E$5,BR$5=VLOOKUP(Re_lo!$H$5,Re_lo!$N$5:$O$16,2,0)),AP424,""))</f>
        <v/>
      </c>
      <c r="BS424" s="125" t="str">
        <f>IF(ISERR(IF(AND($I424=Re_lo!$E$5,BS$5=VLOOKUP(Re_lo!$H$5,Re_lo!$N$5:$O$16,2,0)),AQ424,"")),"",IF(AND($I424=Re_lo!$E$5,BS$5=VLOOKUP(Re_lo!$H$5,Re_lo!$N$5:$O$16,2,0)),AQ424,""))</f>
        <v/>
      </c>
      <c r="BT424" s="125" t="str">
        <f>IF(ISERR(IF(AND($I424=Re_lo!$E$5,BT$5=VLOOKUP(Re_lo!$H$5,Re_lo!$N$5:$O$16,2,0)),AR424,"")),"",IF(AND($I424=Re_lo!$E$5,BT$5=VLOOKUP(Re_lo!$H$5,Re_lo!$N$5:$O$16,2,0)),AR424,""))</f>
        <v/>
      </c>
      <c r="BU424" s="125" t="str">
        <f>IF(ISERR(IF(AND($I424=Re_lo!$E$5,BU$5=VLOOKUP(Re_lo!$H$5,Re_lo!$N$5:$O$16,2,0)),AS424,"")),"",IF(AND($I424=Re_lo!$E$5,BU$5=VLOOKUP(Re_lo!$H$5,Re_lo!$N$5:$O$16,2,0)),AS424,""))</f>
        <v/>
      </c>
      <c r="BV424" s="125" t="str">
        <f>IF(ISERR(IF(AND($I424=Re_lo!$E$5,BV$5=VLOOKUP(Re_lo!$H$5,Re_lo!$N$5:$O$16,2,0)),AT424,"")),"",IF(AND($I424=Re_lo!$E$5,BV$5=VLOOKUP(Re_lo!$H$5,Re_lo!$N$5:$O$16,2,0)),AT424,""))</f>
        <v/>
      </c>
      <c r="BW424" s="125" t="str">
        <f>IF(ISERR(IF(AND($I424=Re_lo!$E$5,BW$5=VLOOKUP(Re_lo!$H$5,Re_lo!$N$5:$O$16,2,0)),AU424,"")),"",IF(AND($I424=Re_lo!$E$5,BW$5=VLOOKUP(Re_lo!$H$5,Re_lo!$N$5:$O$16,2,0)),AU424,""))</f>
        <v/>
      </c>
      <c r="BX424" s="125" t="str">
        <f>IF(ISERR(IF(AND($I424=Re_lo!$E$5,BX$5=VLOOKUP(Re_lo!$H$5,Re_lo!$N$5:$O$16,2,0)),AV424,"")),"",IF(AND($I424=Re_lo!$E$5,BX$5=VLOOKUP(Re_lo!$H$5,Re_lo!$N$5:$O$16,2,0)),AV424,""))</f>
        <v/>
      </c>
      <c r="BY424" s="125" t="str">
        <f>IF(ISERR(IF(AND($I424=Re_lo!$E$5,BY$5=VLOOKUP(Re_lo!$H$5,Re_lo!$N$5:$O$16,2,0)),AW424,"")),"",IF(AND($I424=Re_lo!$E$5,BY$5=VLOOKUP(Re_lo!$H$5,Re_lo!$N$5:$O$16,2,0)),AW424,""))</f>
        <v/>
      </c>
      <c r="BZ424" s="125" t="str">
        <f>IF(ISERR(IF(AND($I424=Re_lo!$E$5,BZ$5=VLOOKUP(Re_lo!$H$5,Re_lo!$N$5:$O$16,2,0)),AX424,"")),"",IF(AND($I424=Re_lo!$E$5,BZ$5=VLOOKUP(Re_lo!$H$5,Re_lo!$N$5:$O$16,2,0)),AX424,""))</f>
        <v/>
      </c>
      <c r="CA424" s="125" t="str">
        <f>IF(ISERR(IF(AND($I424=Re_lo!$E$5,CA$5=VLOOKUP(Re_lo!$H$5,Re_lo!$N$5:$O$16,2,0)),AY424,"")),"",IF(AND($I424=Re_lo!$E$5,CA$5=VLOOKUP(Re_lo!$H$5,Re_lo!$N$5:$O$16,2,0)),AY424,""))</f>
        <v/>
      </c>
      <c r="CB424" s="125" t="str">
        <f>IF(ISERR(IF(AND($I424=Re_lo!$E$5,CB$5=VLOOKUP(Re_lo!$H$5,Re_lo!$N$5:$O$16,2,0)),AZ424,"")),"",IF(AND($I424=Re_lo!$E$5,CB$5=VLOOKUP(Re_lo!$H$5,Re_lo!$N$5:$O$16,2,0)),AZ424,""))</f>
        <v/>
      </c>
      <c r="CC424" s="125" t="str">
        <f>IF(ISERR(IF(AND($I424=Re_lo!$E$5,CC$5=VLOOKUP(Re_lo!$H$5,Re_lo!$N$5:$O$16,2,0)),BA424,"")),"",IF(AND($I424=Re_lo!$E$5,CC$5=VLOOKUP(Re_lo!$H$5,Re_lo!$N$5:$O$16,2,0)),BA424,""))</f>
        <v/>
      </c>
      <c r="CD424" s="125" t="str">
        <f>IF(ISERR(IF(AND($I424=Re_lo!$E$5,CD$5=VLOOKUP(Re_lo!$H$5,Re_lo!$N$5:$O$16,2,0)),BB424,"")),"",IF(AND($I424=Re_lo!$E$5,CD$5=VLOOKUP(Re_lo!$H$5,Re_lo!$N$5:$O$16,2,0)),BB424,""))</f>
        <v/>
      </c>
      <c r="CF424" s="125" t="str">
        <f>IF($C424="","",COUNTIFS(Con_ve!$C$6:$C$1005,$C424,Con_ve!$Q$6:$Q$1005,Cad_cl!CF$5))</f>
        <v/>
      </c>
      <c r="CG424" s="125" t="str">
        <f>IF($C424="","",COUNTIFS(Con_ve!$C$6:$C$1005,$C424,Con_ve!$Q$6:$Q$1005,Cad_cl!CG$5))</f>
        <v/>
      </c>
      <c r="CH424" s="125" t="str">
        <f>IF($C424="","",COUNTIFS(Con_ve!$C$6:$C$1005,$C424,Con_ve!$Q$6:$Q$1005,Cad_cl!CH$5))</f>
        <v/>
      </c>
      <c r="CI424" s="125" t="str">
        <f>IF($C424="","",COUNTIFS(Con_ve!$C$6:$C$1005,$C424,Con_ve!$Q$6:$Q$1005,Cad_cl!CI$5))</f>
        <v/>
      </c>
      <c r="CJ424" s="125" t="str">
        <f>IF($C424="","",COUNTIFS(Con_ve!$C$6:$C$1005,$C424,Con_ve!$Q$6:$Q$1005,Cad_cl!CJ$5))</f>
        <v/>
      </c>
      <c r="CK424" s="125" t="str">
        <f>IF($C424="","",COUNTIFS(Con_ve!$C$6:$C$1005,$C424,Con_ve!$Q$6:$Q$1005,Cad_cl!CK$5))</f>
        <v/>
      </c>
      <c r="CL424" s="125" t="str">
        <f>IF($C424="","",COUNTIFS(Con_ve!$C$6:$C$1005,$C424,Con_ve!$Q$6:$Q$1005,Cad_cl!CL$5))</f>
        <v/>
      </c>
      <c r="CM424" s="125" t="str">
        <f>IF($C424="","",COUNTIFS(Con_ve!$C$6:$C$1005,$C424,Con_ve!$Q$6:$Q$1005,Cad_cl!CM$5))</f>
        <v/>
      </c>
      <c r="CN424" s="125" t="str">
        <f>IF($C424="","",COUNTIFS(Con_ve!$C$6:$C$1005,$C424,Con_ve!$Q$6:$Q$1005,Cad_cl!CN$5))</f>
        <v/>
      </c>
      <c r="CO424" s="125" t="str">
        <f>IF($C424="","",COUNTIFS(Con_ve!$C$6:$C$1005,$C424,Con_ve!$Q$6:$Q$1005,Cad_cl!CO$5))</f>
        <v/>
      </c>
      <c r="CP424" s="125" t="str">
        <f>IF($C424="","",COUNTIFS(Con_ve!$C$6:$C$1005,$C424,Con_ve!$Q$6:$Q$1005,Cad_cl!CP$5))</f>
        <v/>
      </c>
      <c r="CQ424" s="125" t="str">
        <f>IF($C424="","",COUNTIFS(Con_ve!$C$6:$C$1005,$C424,Con_ve!$Q$6:$Q$1005,Cad_cl!CQ$5))</f>
        <v/>
      </c>
      <c r="CR424" s="125">
        <f t="shared" si="20"/>
        <v>0</v>
      </c>
    </row>
    <row r="425" spans="3:96" ht="30" customHeight="1">
      <c r="C425" s="153"/>
      <c r="D425" s="153"/>
      <c r="E425" s="154"/>
      <c r="F425" s="153"/>
      <c r="G425" s="155"/>
      <c r="H425" s="153"/>
      <c r="I425" s="153"/>
      <c r="J425" s="132" t="s">
        <v>309</v>
      </c>
      <c r="K425" s="133" t="s">
        <v>309</v>
      </c>
      <c r="L425" s="153"/>
      <c r="M425" s="153"/>
      <c r="N425" s="153"/>
      <c r="O425" s="153"/>
      <c r="P425" s="153"/>
      <c r="Q425" s="153"/>
      <c r="AP425" s="134" t="str">
        <f>IF(ISERR(IF($C425="","",SUMIFS(Con_ve!$F$6:$F$1005,Con_ve!$C$6:$C$1005,$C425,Con_ve!$I$6:$I$1005,"Fechada",Con_ve!$Q$6:$Q$1005,Cad_cl!AP$5))),"",IF($C425="","",SUMIFS(Con_ve!$F$6:$F$1005,Con_ve!$C$6:$C$1005,$C425,Con_ve!$I$6:$I$1005,"Fechada",Con_ve!$Q$6:$Q$1005,Cad_cl!AP$5)))</f>
        <v/>
      </c>
      <c r="AQ425" s="134" t="str">
        <f>IF(ISERR(IF($C425="","",SUMIFS(Con_ve!$F$6:$F$1005,Con_ve!$C$6:$C$1005,$C425,Con_ve!$I$6:$I$1005,"Fechada",Con_ve!$Q$6:$Q$1005,Cad_cl!AQ$5))),"",IF($C425="","",SUMIFS(Con_ve!$F$6:$F$1005,Con_ve!$C$6:$C$1005,$C425,Con_ve!$I$6:$I$1005,"Fechada",Con_ve!$Q$6:$Q$1005,Cad_cl!AQ$5)))</f>
        <v/>
      </c>
      <c r="AR425" s="134" t="str">
        <f>IF(ISERR(IF($C425="","",SUMIFS(Con_ve!$F$6:$F$1005,Con_ve!$C$6:$C$1005,$C425,Con_ve!$I$6:$I$1005,"Fechada",Con_ve!$Q$6:$Q$1005,Cad_cl!AR$5))),"",IF($C425="","",SUMIFS(Con_ve!$F$6:$F$1005,Con_ve!$C$6:$C$1005,$C425,Con_ve!$I$6:$I$1005,"Fechada",Con_ve!$Q$6:$Q$1005,Cad_cl!AR$5)))</f>
        <v/>
      </c>
      <c r="AS425" s="134" t="str">
        <f>IF(ISERR(IF($C425="","",SUMIFS(Con_ve!$F$6:$F$1005,Con_ve!$C$6:$C$1005,$C425,Con_ve!$I$6:$I$1005,"Fechada",Con_ve!$Q$6:$Q$1005,Cad_cl!AS$5))),"",IF($C425="","",SUMIFS(Con_ve!$F$6:$F$1005,Con_ve!$C$6:$C$1005,$C425,Con_ve!$I$6:$I$1005,"Fechada",Con_ve!$Q$6:$Q$1005,Cad_cl!AS$5)))</f>
        <v/>
      </c>
      <c r="AT425" s="134" t="str">
        <f>IF(ISERR(IF($C425="","",SUMIFS(Con_ve!$F$6:$F$1005,Con_ve!$C$6:$C$1005,$C425,Con_ve!$I$6:$I$1005,"Fechada",Con_ve!$Q$6:$Q$1005,Cad_cl!AT$5))),"",IF($C425="","",SUMIFS(Con_ve!$F$6:$F$1005,Con_ve!$C$6:$C$1005,$C425,Con_ve!$I$6:$I$1005,"Fechada",Con_ve!$Q$6:$Q$1005,Cad_cl!AT$5)))</f>
        <v/>
      </c>
      <c r="AU425" s="134" t="str">
        <f>IF(ISERR(IF($C425="","",SUMIFS(Con_ve!$F$6:$F$1005,Con_ve!$C$6:$C$1005,$C425,Con_ve!$I$6:$I$1005,"Fechada",Con_ve!$Q$6:$Q$1005,Cad_cl!AU$5))),"",IF($C425="","",SUMIFS(Con_ve!$F$6:$F$1005,Con_ve!$C$6:$C$1005,$C425,Con_ve!$I$6:$I$1005,"Fechada",Con_ve!$Q$6:$Q$1005,Cad_cl!AU$5)))</f>
        <v/>
      </c>
      <c r="AV425" s="134" t="str">
        <f>IF(ISERR(IF($C425="","",SUMIFS(Con_ve!$F$6:$F$1005,Con_ve!$C$6:$C$1005,$C425,Con_ve!$I$6:$I$1005,"Fechada",Con_ve!$Q$6:$Q$1005,Cad_cl!AV$5))),"",IF($C425="","",SUMIFS(Con_ve!$F$6:$F$1005,Con_ve!$C$6:$C$1005,$C425,Con_ve!$I$6:$I$1005,"Fechada",Con_ve!$Q$6:$Q$1005,Cad_cl!AV$5)))</f>
        <v/>
      </c>
      <c r="AW425" s="134" t="str">
        <f>IF(ISERR(IF($C425="","",SUMIFS(Con_ve!$F$6:$F$1005,Con_ve!$C$6:$C$1005,$C425,Con_ve!$I$6:$I$1005,"Fechada",Con_ve!$Q$6:$Q$1005,Cad_cl!AW$5))),"",IF($C425="","",SUMIFS(Con_ve!$F$6:$F$1005,Con_ve!$C$6:$C$1005,$C425,Con_ve!$I$6:$I$1005,"Fechada",Con_ve!$Q$6:$Q$1005,Cad_cl!AW$5)))</f>
        <v/>
      </c>
      <c r="AX425" s="134" t="str">
        <f>IF(ISERR(IF($C425="","",SUMIFS(Con_ve!$F$6:$F$1005,Con_ve!$C$6:$C$1005,$C425,Con_ve!$I$6:$I$1005,"Fechada",Con_ve!$Q$6:$Q$1005,Cad_cl!AX$5))),"",IF($C425="","",SUMIFS(Con_ve!$F$6:$F$1005,Con_ve!$C$6:$C$1005,$C425,Con_ve!$I$6:$I$1005,"Fechada",Con_ve!$Q$6:$Q$1005,Cad_cl!AX$5)))</f>
        <v/>
      </c>
      <c r="AY425" s="134" t="str">
        <f>IF(ISERR(IF($C425="","",SUMIFS(Con_ve!$F$6:$F$1005,Con_ve!$C$6:$C$1005,$C425,Con_ve!$I$6:$I$1005,"Fechada",Con_ve!$Q$6:$Q$1005,Cad_cl!AY$5))),"",IF($C425="","",SUMIFS(Con_ve!$F$6:$F$1005,Con_ve!$C$6:$C$1005,$C425,Con_ve!$I$6:$I$1005,"Fechada",Con_ve!$Q$6:$Q$1005,Cad_cl!AY$5)))</f>
        <v/>
      </c>
      <c r="AZ425" s="134" t="str">
        <f>IF(ISERR(IF($C425="","",SUMIFS(Con_ve!$F$6:$F$1005,Con_ve!$C$6:$C$1005,$C425,Con_ve!$I$6:$I$1005,"Fechada",Con_ve!$Q$6:$Q$1005,Cad_cl!AZ$5))),"",IF($C425="","",SUMIFS(Con_ve!$F$6:$F$1005,Con_ve!$C$6:$C$1005,$C425,Con_ve!$I$6:$I$1005,"Fechada",Con_ve!$Q$6:$Q$1005,Cad_cl!AZ$5)))</f>
        <v/>
      </c>
      <c r="BA425" s="134" t="str">
        <f>IF(ISERR(IF($C425="","",SUMIFS(Con_ve!$F$6:$F$1005,Con_ve!$C$6:$C$1005,$C425,Con_ve!$I$6:$I$1005,"Fechada",Con_ve!$Q$6:$Q$1005,Cad_cl!BA$5))),"",IF($C425="","",SUMIFS(Con_ve!$F$6:$F$1005,Con_ve!$C$6:$C$1005,$C425,Con_ve!$I$6:$I$1005,"Fechada",Con_ve!$Q$6:$Q$1005,Cad_cl!BA$5)))</f>
        <v/>
      </c>
      <c r="BB425" s="134">
        <f t="shared" si="18"/>
        <v>0</v>
      </c>
      <c r="BD425" s="134" t="str">
        <f>IF(ISERR(IF($C425="","",SUMIFS(Con_ve!$F$6:$F$1005,Con_ve!$C$6:$C$1005,$C425,Con_ve!$I$6:$I$1005,"Em negociação",Con_ve!$Q$6:$Q$1005,Cad_cl!BD$5))),"",IF($C425="","",SUMIFS(Con_ve!$F$6:$F$1005,Con_ve!$C$6:$C$1005,$C425,Con_ve!$I$6:$I$1005,"Em negociação",Con_ve!$Q$6:$Q$1005,Cad_cl!BD$5)))</f>
        <v/>
      </c>
      <c r="BE425" s="134" t="str">
        <f>IF(ISERR(IF($C425="","",SUMIFS(Con_ve!$F$6:$F$1005,Con_ve!$C$6:$C$1005,$C425,Con_ve!$I$6:$I$1005,"Em negociação",Con_ve!$Q$6:$Q$1005,Cad_cl!BE$5))),"",IF($C425="","",SUMIFS(Con_ve!$F$6:$F$1005,Con_ve!$C$6:$C$1005,$C425,Con_ve!$I$6:$I$1005,"Em negociação",Con_ve!$Q$6:$Q$1005,Cad_cl!BE$5)))</f>
        <v/>
      </c>
      <c r="BF425" s="134" t="str">
        <f>IF(ISERR(IF($C425="","",SUMIFS(Con_ve!$F$6:$F$1005,Con_ve!$C$6:$C$1005,$C425,Con_ve!$I$6:$I$1005,"Em negociação",Con_ve!$Q$6:$Q$1005,Cad_cl!BF$5))),"",IF($C425="","",SUMIFS(Con_ve!$F$6:$F$1005,Con_ve!$C$6:$C$1005,$C425,Con_ve!$I$6:$I$1005,"Em negociação",Con_ve!$Q$6:$Q$1005,Cad_cl!BF$5)))</f>
        <v/>
      </c>
      <c r="BG425" s="134" t="str">
        <f>IF(ISERR(IF($C425="","",SUMIFS(Con_ve!$F$6:$F$1005,Con_ve!$C$6:$C$1005,$C425,Con_ve!$I$6:$I$1005,"Em negociação",Con_ve!$Q$6:$Q$1005,Cad_cl!BG$5))),"",IF($C425="","",SUMIFS(Con_ve!$F$6:$F$1005,Con_ve!$C$6:$C$1005,$C425,Con_ve!$I$6:$I$1005,"Em negociação",Con_ve!$Q$6:$Q$1005,Cad_cl!BG$5)))</f>
        <v/>
      </c>
      <c r="BH425" s="134" t="str">
        <f>IF(ISERR(IF($C425="","",SUMIFS(Con_ve!$F$6:$F$1005,Con_ve!$C$6:$C$1005,$C425,Con_ve!$I$6:$I$1005,"Em negociação",Con_ve!$Q$6:$Q$1005,Cad_cl!BH$5))),"",IF($C425="","",SUMIFS(Con_ve!$F$6:$F$1005,Con_ve!$C$6:$C$1005,$C425,Con_ve!$I$6:$I$1005,"Em negociação",Con_ve!$Q$6:$Q$1005,Cad_cl!BH$5)))</f>
        <v/>
      </c>
      <c r="BI425" s="134" t="str">
        <f>IF(ISERR(IF($C425="","",SUMIFS(Con_ve!$F$6:$F$1005,Con_ve!$C$6:$C$1005,$C425,Con_ve!$I$6:$I$1005,"Em negociação",Con_ve!$Q$6:$Q$1005,Cad_cl!BI$5))),"",IF($C425="","",SUMIFS(Con_ve!$F$6:$F$1005,Con_ve!$C$6:$C$1005,$C425,Con_ve!$I$6:$I$1005,"Em negociação",Con_ve!$Q$6:$Q$1005,Cad_cl!BI$5)))</f>
        <v/>
      </c>
      <c r="BJ425" s="134" t="str">
        <f>IF(ISERR(IF($C425="","",SUMIFS(Con_ve!$F$6:$F$1005,Con_ve!$C$6:$C$1005,$C425,Con_ve!$I$6:$I$1005,"Em negociação",Con_ve!$Q$6:$Q$1005,Cad_cl!BJ$5))),"",IF($C425="","",SUMIFS(Con_ve!$F$6:$F$1005,Con_ve!$C$6:$C$1005,$C425,Con_ve!$I$6:$I$1005,"Em negociação",Con_ve!$Q$6:$Q$1005,Cad_cl!BJ$5)))</f>
        <v/>
      </c>
      <c r="BK425" s="134" t="str">
        <f>IF(ISERR(IF($C425="","",SUMIFS(Con_ve!$F$6:$F$1005,Con_ve!$C$6:$C$1005,$C425,Con_ve!$I$6:$I$1005,"Em negociação",Con_ve!$Q$6:$Q$1005,Cad_cl!BK$5))),"",IF($C425="","",SUMIFS(Con_ve!$F$6:$F$1005,Con_ve!$C$6:$C$1005,$C425,Con_ve!$I$6:$I$1005,"Em negociação",Con_ve!$Q$6:$Q$1005,Cad_cl!BK$5)))</f>
        <v/>
      </c>
      <c r="BL425" s="134" t="str">
        <f>IF(ISERR(IF($C425="","",SUMIFS(Con_ve!$F$6:$F$1005,Con_ve!$C$6:$C$1005,$C425,Con_ve!$I$6:$I$1005,"Em negociação",Con_ve!$Q$6:$Q$1005,Cad_cl!BL$5))),"",IF($C425="","",SUMIFS(Con_ve!$F$6:$F$1005,Con_ve!$C$6:$C$1005,$C425,Con_ve!$I$6:$I$1005,"Em negociação",Con_ve!$Q$6:$Q$1005,Cad_cl!BL$5)))</f>
        <v/>
      </c>
      <c r="BM425" s="134" t="str">
        <f>IF(ISERR(IF($C425="","",SUMIFS(Con_ve!$F$6:$F$1005,Con_ve!$C$6:$C$1005,$C425,Con_ve!$I$6:$I$1005,"Em negociação",Con_ve!$Q$6:$Q$1005,Cad_cl!BM$5))),"",IF($C425="","",SUMIFS(Con_ve!$F$6:$F$1005,Con_ve!$C$6:$C$1005,$C425,Con_ve!$I$6:$I$1005,"Em negociação",Con_ve!$Q$6:$Q$1005,Cad_cl!BM$5)))</f>
        <v/>
      </c>
      <c r="BN425" s="134" t="str">
        <f>IF(ISERR(IF($C425="","",SUMIFS(Con_ve!$F$6:$F$1005,Con_ve!$C$6:$C$1005,$C425,Con_ve!$I$6:$I$1005,"Em negociação",Con_ve!$Q$6:$Q$1005,Cad_cl!BN$5))),"",IF($C425="","",SUMIFS(Con_ve!$F$6:$F$1005,Con_ve!$C$6:$C$1005,$C425,Con_ve!$I$6:$I$1005,"Em negociação",Con_ve!$Q$6:$Q$1005,Cad_cl!BN$5)))</f>
        <v/>
      </c>
      <c r="BO425" s="134" t="str">
        <f>IF(ISERR(IF($C425="","",SUMIFS(Con_ve!$F$6:$F$1005,Con_ve!$C$6:$C$1005,$C425,Con_ve!$I$6:$I$1005,"Em negociação",Con_ve!$Q$6:$Q$1005,Cad_cl!BO$5))),"",IF($C425="","",SUMIFS(Con_ve!$F$6:$F$1005,Con_ve!$C$6:$C$1005,$C425,Con_ve!$I$6:$I$1005,"Em negociação",Con_ve!$Q$6:$Q$1005,Cad_cl!BO$5)))</f>
        <v/>
      </c>
      <c r="BP425" s="134">
        <f t="shared" si="19"/>
        <v>0</v>
      </c>
      <c r="BR425" s="125" t="str">
        <f>IF(ISERR(IF(AND($I425=Re_lo!$E$5,BR$5=VLOOKUP(Re_lo!$H$5,Re_lo!$N$5:$O$16,2,0)),AP425,"")),"",IF(AND($I425=Re_lo!$E$5,BR$5=VLOOKUP(Re_lo!$H$5,Re_lo!$N$5:$O$16,2,0)),AP425,""))</f>
        <v/>
      </c>
      <c r="BS425" s="125" t="str">
        <f>IF(ISERR(IF(AND($I425=Re_lo!$E$5,BS$5=VLOOKUP(Re_lo!$H$5,Re_lo!$N$5:$O$16,2,0)),AQ425,"")),"",IF(AND($I425=Re_lo!$E$5,BS$5=VLOOKUP(Re_lo!$H$5,Re_lo!$N$5:$O$16,2,0)),AQ425,""))</f>
        <v/>
      </c>
      <c r="BT425" s="125" t="str">
        <f>IF(ISERR(IF(AND($I425=Re_lo!$E$5,BT$5=VLOOKUP(Re_lo!$H$5,Re_lo!$N$5:$O$16,2,0)),AR425,"")),"",IF(AND($I425=Re_lo!$E$5,BT$5=VLOOKUP(Re_lo!$H$5,Re_lo!$N$5:$O$16,2,0)),AR425,""))</f>
        <v/>
      </c>
      <c r="BU425" s="125" t="str">
        <f>IF(ISERR(IF(AND($I425=Re_lo!$E$5,BU$5=VLOOKUP(Re_lo!$H$5,Re_lo!$N$5:$O$16,2,0)),AS425,"")),"",IF(AND($I425=Re_lo!$E$5,BU$5=VLOOKUP(Re_lo!$H$5,Re_lo!$N$5:$O$16,2,0)),AS425,""))</f>
        <v/>
      </c>
      <c r="BV425" s="125" t="str">
        <f>IF(ISERR(IF(AND($I425=Re_lo!$E$5,BV$5=VLOOKUP(Re_lo!$H$5,Re_lo!$N$5:$O$16,2,0)),AT425,"")),"",IF(AND($I425=Re_lo!$E$5,BV$5=VLOOKUP(Re_lo!$H$5,Re_lo!$N$5:$O$16,2,0)),AT425,""))</f>
        <v/>
      </c>
      <c r="BW425" s="125" t="str">
        <f>IF(ISERR(IF(AND($I425=Re_lo!$E$5,BW$5=VLOOKUP(Re_lo!$H$5,Re_lo!$N$5:$O$16,2,0)),AU425,"")),"",IF(AND($I425=Re_lo!$E$5,BW$5=VLOOKUP(Re_lo!$H$5,Re_lo!$N$5:$O$16,2,0)),AU425,""))</f>
        <v/>
      </c>
      <c r="BX425" s="125" t="str">
        <f>IF(ISERR(IF(AND($I425=Re_lo!$E$5,BX$5=VLOOKUP(Re_lo!$H$5,Re_lo!$N$5:$O$16,2,0)),AV425,"")),"",IF(AND($I425=Re_lo!$E$5,BX$5=VLOOKUP(Re_lo!$H$5,Re_lo!$N$5:$O$16,2,0)),AV425,""))</f>
        <v/>
      </c>
      <c r="BY425" s="125" t="str">
        <f>IF(ISERR(IF(AND($I425=Re_lo!$E$5,BY$5=VLOOKUP(Re_lo!$H$5,Re_lo!$N$5:$O$16,2,0)),AW425,"")),"",IF(AND($I425=Re_lo!$E$5,BY$5=VLOOKUP(Re_lo!$H$5,Re_lo!$N$5:$O$16,2,0)),AW425,""))</f>
        <v/>
      </c>
      <c r="BZ425" s="125" t="str">
        <f>IF(ISERR(IF(AND($I425=Re_lo!$E$5,BZ$5=VLOOKUP(Re_lo!$H$5,Re_lo!$N$5:$O$16,2,0)),AX425,"")),"",IF(AND($I425=Re_lo!$E$5,BZ$5=VLOOKUP(Re_lo!$H$5,Re_lo!$N$5:$O$16,2,0)),AX425,""))</f>
        <v/>
      </c>
      <c r="CA425" s="125" t="str">
        <f>IF(ISERR(IF(AND($I425=Re_lo!$E$5,CA$5=VLOOKUP(Re_lo!$H$5,Re_lo!$N$5:$O$16,2,0)),AY425,"")),"",IF(AND($I425=Re_lo!$E$5,CA$5=VLOOKUP(Re_lo!$H$5,Re_lo!$N$5:$O$16,2,0)),AY425,""))</f>
        <v/>
      </c>
      <c r="CB425" s="125" t="str">
        <f>IF(ISERR(IF(AND($I425=Re_lo!$E$5,CB$5=VLOOKUP(Re_lo!$H$5,Re_lo!$N$5:$O$16,2,0)),AZ425,"")),"",IF(AND($I425=Re_lo!$E$5,CB$5=VLOOKUP(Re_lo!$H$5,Re_lo!$N$5:$O$16,2,0)),AZ425,""))</f>
        <v/>
      </c>
      <c r="CC425" s="125" t="str">
        <f>IF(ISERR(IF(AND($I425=Re_lo!$E$5,CC$5=VLOOKUP(Re_lo!$H$5,Re_lo!$N$5:$O$16,2,0)),BA425,"")),"",IF(AND($I425=Re_lo!$E$5,CC$5=VLOOKUP(Re_lo!$H$5,Re_lo!$N$5:$O$16,2,0)),BA425,""))</f>
        <v/>
      </c>
      <c r="CD425" s="125" t="str">
        <f>IF(ISERR(IF(AND($I425=Re_lo!$E$5,CD$5=VLOOKUP(Re_lo!$H$5,Re_lo!$N$5:$O$16,2,0)),BB425,"")),"",IF(AND($I425=Re_lo!$E$5,CD$5=VLOOKUP(Re_lo!$H$5,Re_lo!$N$5:$O$16,2,0)),BB425,""))</f>
        <v/>
      </c>
      <c r="CF425" s="125" t="str">
        <f>IF($C425="","",COUNTIFS(Con_ve!$C$6:$C$1005,$C425,Con_ve!$Q$6:$Q$1005,Cad_cl!CF$5))</f>
        <v/>
      </c>
      <c r="CG425" s="125" t="str">
        <f>IF($C425="","",COUNTIFS(Con_ve!$C$6:$C$1005,$C425,Con_ve!$Q$6:$Q$1005,Cad_cl!CG$5))</f>
        <v/>
      </c>
      <c r="CH425" s="125" t="str">
        <f>IF($C425="","",COUNTIFS(Con_ve!$C$6:$C$1005,$C425,Con_ve!$Q$6:$Q$1005,Cad_cl!CH$5))</f>
        <v/>
      </c>
      <c r="CI425" s="125" t="str">
        <f>IF($C425="","",COUNTIFS(Con_ve!$C$6:$C$1005,$C425,Con_ve!$Q$6:$Q$1005,Cad_cl!CI$5))</f>
        <v/>
      </c>
      <c r="CJ425" s="125" t="str">
        <f>IF($C425="","",COUNTIFS(Con_ve!$C$6:$C$1005,$C425,Con_ve!$Q$6:$Q$1005,Cad_cl!CJ$5))</f>
        <v/>
      </c>
      <c r="CK425" s="125" t="str">
        <f>IF($C425="","",COUNTIFS(Con_ve!$C$6:$C$1005,$C425,Con_ve!$Q$6:$Q$1005,Cad_cl!CK$5))</f>
        <v/>
      </c>
      <c r="CL425" s="125" t="str">
        <f>IF($C425="","",COUNTIFS(Con_ve!$C$6:$C$1005,$C425,Con_ve!$Q$6:$Q$1005,Cad_cl!CL$5))</f>
        <v/>
      </c>
      <c r="CM425" s="125" t="str">
        <f>IF($C425="","",COUNTIFS(Con_ve!$C$6:$C$1005,$C425,Con_ve!$Q$6:$Q$1005,Cad_cl!CM$5))</f>
        <v/>
      </c>
      <c r="CN425" s="125" t="str">
        <f>IF($C425="","",COUNTIFS(Con_ve!$C$6:$C$1005,$C425,Con_ve!$Q$6:$Q$1005,Cad_cl!CN$5))</f>
        <v/>
      </c>
      <c r="CO425" s="125" t="str">
        <f>IF($C425="","",COUNTIFS(Con_ve!$C$6:$C$1005,$C425,Con_ve!$Q$6:$Q$1005,Cad_cl!CO$5))</f>
        <v/>
      </c>
      <c r="CP425" s="125" t="str">
        <f>IF($C425="","",COUNTIFS(Con_ve!$C$6:$C$1005,$C425,Con_ve!$Q$6:$Q$1005,Cad_cl!CP$5))</f>
        <v/>
      </c>
      <c r="CQ425" s="125" t="str">
        <f>IF($C425="","",COUNTIFS(Con_ve!$C$6:$C$1005,$C425,Con_ve!$Q$6:$Q$1005,Cad_cl!CQ$5))</f>
        <v/>
      </c>
      <c r="CR425" s="125">
        <f t="shared" si="20"/>
        <v>0</v>
      </c>
    </row>
    <row r="426" spans="3:96" ht="30" customHeight="1">
      <c r="C426" s="153"/>
      <c r="D426" s="153"/>
      <c r="E426" s="154"/>
      <c r="F426" s="153"/>
      <c r="G426" s="155"/>
      <c r="H426" s="153"/>
      <c r="I426" s="153"/>
      <c r="J426" s="132" t="s">
        <v>309</v>
      </c>
      <c r="K426" s="133" t="s">
        <v>309</v>
      </c>
      <c r="L426" s="153"/>
      <c r="M426" s="153"/>
      <c r="N426" s="153"/>
      <c r="O426" s="153"/>
      <c r="P426" s="153"/>
      <c r="Q426" s="153"/>
      <c r="AP426" s="134" t="str">
        <f>IF(ISERR(IF($C426="","",SUMIFS(Con_ve!$F$6:$F$1005,Con_ve!$C$6:$C$1005,$C426,Con_ve!$I$6:$I$1005,"Fechada",Con_ve!$Q$6:$Q$1005,Cad_cl!AP$5))),"",IF($C426="","",SUMIFS(Con_ve!$F$6:$F$1005,Con_ve!$C$6:$C$1005,$C426,Con_ve!$I$6:$I$1005,"Fechada",Con_ve!$Q$6:$Q$1005,Cad_cl!AP$5)))</f>
        <v/>
      </c>
      <c r="AQ426" s="134" t="str">
        <f>IF(ISERR(IF($C426="","",SUMIFS(Con_ve!$F$6:$F$1005,Con_ve!$C$6:$C$1005,$C426,Con_ve!$I$6:$I$1005,"Fechada",Con_ve!$Q$6:$Q$1005,Cad_cl!AQ$5))),"",IF($C426="","",SUMIFS(Con_ve!$F$6:$F$1005,Con_ve!$C$6:$C$1005,$C426,Con_ve!$I$6:$I$1005,"Fechada",Con_ve!$Q$6:$Q$1005,Cad_cl!AQ$5)))</f>
        <v/>
      </c>
      <c r="AR426" s="134" t="str">
        <f>IF(ISERR(IF($C426="","",SUMIFS(Con_ve!$F$6:$F$1005,Con_ve!$C$6:$C$1005,$C426,Con_ve!$I$6:$I$1005,"Fechada",Con_ve!$Q$6:$Q$1005,Cad_cl!AR$5))),"",IF($C426="","",SUMIFS(Con_ve!$F$6:$F$1005,Con_ve!$C$6:$C$1005,$C426,Con_ve!$I$6:$I$1005,"Fechada",Con_ve!$Q$6:$Q$1005,Cad_cl!AR$5)))</f>
        <v/>
      </c>
      <c r="AS426" s="134" t="str">
        <f>IF(ISERR(IF($C426="","",SUMIFS(Con_ve!$F$6:$F$1005,Con_ve!$C$6:$C$1005,$C426,Con_ve!$I$6:$I$1005,"Fechada",Con_ve!$Q$6:$Q$1005,Cad_cl!AS$5))),"",IF($C426="","",SUMIFS(Con_ve!$F$6:$F$1005,Con_ve!$C$6:$C$1005,$C426,Con_ve!$I$6:$I$1005,"Fechada",Con_ve!$Q$6:$Q$1005,Cad_cl!AS$5)))</f>
        <v/>
      </c>
      <c r="AT426" s="134" t="str">
        <f>IF(ISERR(IF($C426="","",SUMIFS(Con_ve!$F$6:$F$1005,Con_ve!$C$6:$C$1005,$C426,Con_ve!$I$6:$I$1005,"Fechada",Con_ve!$Q$6:$Q$1005,Cad_cl!AT$5))),"",IF($C426="","",SUMIFS(Con_ve!$F$6:$F$1005,Con_ve!$C$6:$C$1005,$C426,Con_ve!$I$6:$I$1005,"Fechada",Con_ve!$Q$6:$Q$1005,Cad_cl!AT$5)))</f>
        <v/>
      </c>
      <c r="AU426" s="134" t="str">
        <f>IF(ISERR(IF($C426="","",SUMIFS(Con_ve!$F$6:$F$1005,Con_ve!$C$6:$C$1005,$C426,Con_ve!$I$6:$I$1005,"Fechada",Con_ve!$Q$6:$Q$1005,Cad_cl!AU$5))),"",IF($C426="","",SUMIFS(Con_ve!$F$6:$F$1005,Con_ve!$C$6:$C$1005,$C426,Con_ve!$I$6:$I$1005,"Fechada",Con_ve!$Q$6:$Q$1005,Cad_cl!AU$5)))</f>
        <v/>
      </c>
      <c r="AV426" s="134" t="str">
        <f>IF(ISERR(IF($C426="","",SUMIFS(Con_ve!$F$6:$F$1005,Con_ve!$C$6:$C$1005,$C426,Con_ve!$I$6:$I$1005,"Fechada",Con_ve!$Q$6:$Q$1005,Cad_cl!AV$5))),"",IF($C426="","",SUMIFS(Con_ve!$F$6:$F$1005,Con_ve!$C$6:$C$1005,$C426,Con_ve!$I$6:$I$1005,"Fechada",Con_ve!$Q$6:$Q$1005,Cad_cl!AV$5)))</f>
        <v/>
      </c>
      <c r="AW426" s="134" t="str">
        <f>IF(ISERR(IF($C426="","",SUMIFS(Con_ve!$F$6:$F$1005,Con_ve!$C$6:$C$1005,$C426,Con_ve!$I$6:$I$1005,"Fechada",Con_ve!$Q$6:$Q$1005,Cad_cl!AW$5))),"",IF($C426="","",SUMIFS(Con_ve!$F$6:$F$1005,Con_ve!$C$6:$C$1005,$C426,Con_ve!$I$6:$I$1005,"Fechada",Con_ve!$Q$6:$Q$1005,Cad_cl!AW$5)))</f>
        <v/>
      </c>
      <c r="AX426" s="134" t="str">
        <f>IF(ISERR(IF($C426="","",SUMIFS(Con_ve!$F$6:$F$1005,Con_ve!$C$6:$C$1005,$C426,Con_ve!$I$6:$I$1005,"Fechada",Con_ve!$Q$6:$Q$1005,Cad_cl!AX$5))),"",IF($C426="","",SUMIFS(Con_ve!$F$6:$F$1005,Con_ve!$C$6:$C$1005,$C426,Con_ve!$I$6:$I$1005,"Fechada",Con_ve!$Q$6:$Q$1005,Cad_cl!AX$5)))</f>
        <v/>
      </c>
      <c r="AY426" s="134" t="str">
        <f>IF(ISERR(IF($C426="","",SUMIFS(Con_ve!$F$6:$F$1005,Con_ve!$C$6:$C$1005,$C426,Con_ve!$I$6:$I$1005,"Fechada",Con_ve!$Q$6:$Q$1005,Cad_cl!AY$5))),"",IF($C426="","",SUMIFS(Con_ve!$F$6:$F$1005,Con_ve!$C$6:$C$1005,$C426,Con_ve!$I$6:$I$1005,"Fechada",Con_ve!$Q$6:$Q$1005,Cad_cl!AY$5)))</f>
        <v/>
      </c>
      <c r="AZ426" s="134" t="str">
        <f>IF(ISERR(IF($C426="","",SUMIFS(Con_ve!$F$6:$F$1005,Con_ve!$C$6:$C$1005,$C426,Con_ve!$I$6:$I$1005,"Fechada",Con_ve!$Q$6:$Q$1005,Cad_cl!AZ$5))),"",IF($C426="","",SUMIFS(Con_ve!$F$6:$F$1005,Con_ve!$C$6:$C$1005,$C426,Con_ve!$I$6:$I$1005,"Fechada",Con_ve!$Q$6:$Q$1005,Cad_cl!AZ$5)))</f>
        <v/>
      </c>
      <c r="BA426" s="134" t="str">
        <f>IF(ISERR(IF($C426="","",SUMIFS(Con_ve!$F$6:$F$1005,Con_ve!$C$6:$C$1005,$C426,Con_ve!$I$6:$I$1005,"Fechada",Con_ve!$Q$6:$Q$1005,Cad_cl!BA$5))),"",IF($C426="","",SUMIFS(Con_ve!$F$6:$F$1005,Con_ve!$C$6:$C$1005,$C426,Con_ve!$I$6:$I$1005,"Fechada",Con_ve!$Q$6:$Q$1005,Cad_cl!BA$5)))</f>
        <v/>
      </c>
      <c r="BB426" s="134">
        <f t="shared" si="18"/>
        <v>0</v>
      </c>
      <c r="BD426" s="134" t="str">
        <f>IF(ISERR(IF($C426="","",SUMIFS(Con_ve!$F$6:$F$1005,Con_ve!$C$6:$C$1005,$C426,Con_ve!$I$6:$I$1005,"Em negociação",Con_ve!$Q$6:$Q$1005,Cad_cl!BD$5))),"",IF($C426="","",SUMIFS(Con_ve!$F$6:$F$1005,Con_ve!$C$6:$C$1005,$C426,Con_ve!$I$6:$I$1005,"Em negociação",Con_ve!$Q$6:$Q$1005,Cad_cl!BD$5)))</f>
        <v/>
      </c>
      <c r="BE426" s="134" t="str">
        <f>IF(ISERR(IF($C426="","",SUMIFS(Con_ve!$F$6:$F$1005,Con_ve!$C$6:$C$1005,$C426,Con_ve!$I$6:$I$1005,"Em negociação",Con_ve!$Q$6:$Q$1005,Cad_cl!BE$5))),"",IF($C426="","",SUMIFS(Con_ve!$F$6:$F$1005,Con_ve!$C$6:$C$1005,$C426,Con_ve!$I$6:$I$1005,"Em negociação",Con_ve!$Q$6:$Q$1005,Cad_cl!BE$5)))</f>
        <v/>
      </c>
      <c r="BF426" s="134" t="str">
        <f>IF(ISERR(IF($C426="","",SUMIFS(Con_ve!$F$6:$F$1005,Con_ve!$C$6:$C$1005,$C426,Con_ve!$I$6:$I$1005,"Em negociação",Con_ve!$Q$6:$Q$1005,Cad_cl!BF$5))),"",IF($C426="","",SUMIFS(Con_ve!$F$6:$F$1005,Con_ve!$C$6:$C$1005,$C426,Con_ve!$I$6:$I$1005,"Em negociação",Con_ve!$Q$6:$Q$1005,Cad_cl!BF$5)))</f>
        <v/>
      </c>
      <c r="BG426" s="134" t="str">
        <f>IF(ISERR(IF($C426="","",SUMIFS(Con_ve!$F$6:$F$1005,Con_ve!$C$6:$C$1005,$C426,Con_ve!$I$6:$I$1005,"Em negociação",Con_ve!$Q$6:$Q$1005,Cad_cl!BG$5))),"",IF($C426="","",SUMIFS(Con_ve!$F$6:$F$1005,Con_ve!$C$6:$C$1005,$C426,Con_ve!$I$6:$I$1005,"Em negociação",Con_ve!$Q$6:$Q$1005,Cad_cl!BG$5)))</f>
        <v/>
      </c>
      <c r="BH426" s="134" t="str">
        <f>IF(ISERR(IF($C426="","",SUMIFS(Con_ve!$F$6:$F$1005,Con_ve!$C$6:$C$1005,$C426,Con_ve!$I$6:$I$1005,"Em negociação",Con_ve!$Q$6:$Q$1005,Cad_cl!BH$5))),"",IF($C426="","",SUMIFS(Con_ve!$F$6:$F$1005,Con_ve!$C$6:$C$1005,$C426,Con_ve!$I$6:$I$1005,"Em negociação",Con_ve!$Q$6:$Q$1005,Cad_cl!BH$5)))</f>
        <v/>
      </c>
      <c r="BI426" s="134" t="str">
        <f>IF(ISERR(IF($C426="","",SUMIFS(Con_ve!$F$6:$F$1005,Con_ve!$C$6:$C$1005,$C426,Con_ve!$I$6:$I$1005,"Em negociação",Con_ve!$Q$6:$Q$1005,Cad_cl!BI$5))),"",IF($C426="","",SUMIFS(Con_ve!$F$6:$F$1005,Con_ve!$C$6:$C$1005,$C426,Con_ve!$I$6:$I$1005,"Em negociação",Con_ve!$Q$6:$Q$1005,Cad_cl!BI$5)))</f>
        <v/>
      </c>
      <c r="BJ426" s="134" t="str">
        <f>IF(ISERR(IF($C426="","",SUMIFS(Con_ve!$F$6:$F$1005,Con_ve!$C$6:$C$1005,$C426,Con_ve!$I$6:$I$1005,"Em negociação",Con_ve!$Q$6:$Q$1005,Cad_cl!BJ$5))),"",IF($C426="","",SUMIFS(Con_ve!$F$6:$F$1005,Con_ve!$C$6:$C$1005,$C426,Con_ve!$I$6:$I$1005,"Em negociação",Con_ve!$Q$6:$Q$1005,Cad_cl!BJ$5)))</f>
        <v/>
      </c>
      <c r="BK426" s="134" t="str">
        <f>IF(ISERR(IF($C426="","",SUMIFS(Con_ve!$F$6:$F$1005,Con_ve!$C$6:$C$1005,$C426,Con_ve!$I$6:$I$1005,"Em negociação",Con_ve!$Q$6:$Q$1005,Cad_cl!BK$5))),"",IF($C426="","",SUMIFS(Con_ve!$F$6:$F$1005,Con_ve!$C$6:$C$1005,$C426,Con_ve!$I$6:$I$1005,"Em negociação",Con_ve!$Q$6:$Q$1005,Cad_cl!BK$5)))</f>
        <v/>
      </c>
      <c r="BL426" s="134" t="str">
        <f>IF(ISERR(IF($C426="","",SUMIFS(Con_ve!$F$6:$F$1005,Con_ve!$C$6:$C$1005,$C426,Con_ve!$I$6:$I$1005,"Em negociação",Con_ve!$Q$6:$Q$1005,Cad_cl!BL$5))),"",IF($C426="","",SUMIFS(Con_ve!$F$6:$F$1005,Con_ve!$C$6:$C$1005,$C426,Con_ve!$I$6:$I$1005,"Em negociação",Con_ve!$Q$6:$Q$1005,Cad_cl!BL$5)))</f>
        <v/>
      </c>
      <c r="BM426" s="134" t="str">
        <f>IF(ISERR(IF($C426="","",SUMIFS(Con_ve!$F$6:$F$1005,Con_ve!$C$6:$C$1005,$C426,Con_ve!$I$6:$I$1005,"Em negociação",Con_ve!$Q$6:$Q$1005,Cad_cl!BM$5))),"",IF($C426="","",SUMIFS(Con_ve!$F$6:$F$1005,Con_ve!$C$6:$C$1005,$C426,Con_ve!$I$6:$I$1005,"Em negociação",Con_ve!$Q$6:$Q$1005,Cad_cl!BM$5)))</f>
        <v/>
      </c>
      <c r="BN426" s="134" t="str">
        <f>IF(ISERR(IF($C426="","",SUMIFS(Con_ve!$F$6:$F$1005,Con_ve!$C$6:$C$1005,$C426,Con_ve!$I$6:$I$1005,"Em negociação",Con_ve!$Q$6:$Q$1005,Cad_cl!BN$5))),"",IF($C426="","",SUMIFS(Con_ve!$F$6:$F$1005,Con_ve!$C$6:$C$1005,$C426,Con_ve!$I$6:$I$1005,"Em negociação",Con_ve!$Q$6:$Q$1005,Cad_cl!BN$5)))</f>
        <v/>
      </c>
      <c r="BO426" s="134" t="str">
        <f>IF(ISERR(IF($C426="","",SUMIFS(Con_ve!$F$6:$F$1005,Con_ve!$C$6:$C$1005,$C426,Con_ve!$I$6:$I$1005,"Em negociação",Con_ve!$Q$6:$Q$1005,Cad_cl!BO$5))),"",IF($C426="","",SUMIFS(Con_ve!$F$6:$F$1005,Con_ve!$C$6:$C$1005,$C426,Con_ve!$I$6:$I$1005,"Em negociação",Con_ve!$Q$6:$Q$1005,Cad_cl!BO$5)))</f>
        <v/>
      </c>
      <c r="BP426" s="134">
        <f t="shared" si="19"/>
        <v>0</v>
      </c>
      <c r="BR426" s="125" t="str">
        <f>IF(ISERR(IF(AND($I426=Re_lo!$E$5,BR$5=VLOOKUP(Re_lo!$H$5,Re_lo!$N$5:$O$16,2,0)),AP426,"")),"",IF(AND($I426=Re_lo!$E$5,BR$5=VLOOKUP(Re_lo!$H$5,Re_lo!$N$5:$O$16,2,0)),AP426,""))</f>
        <v/>
      </c>
      <c r="BS426" s="125" t="str">
        <f>IF(ISERR(IF(AND($I426=Re_lo!$E$5,BS$5=VLOOKUP(Re_lo!$H$5,Re_lo!$N$5:$O$16,2,0)),AQ426,"")),"",IF(AND($I426=Re_lo!$E$5,BS$5=VLOOKUP(Re_lo!$H$5,Re_lo!$N$5:$O$16,2,0)),AQ426,""))</f>
        <v/>
      </c>
      <c r="BT426" s="125" t="str">
        <f>IF(ISERR(IF(AND($I426=Re_lo!$E$5,BT$5=VLOOKUP(Re_lo!$H$5,Re_lo!$N$5:$O$16,2,0)),AR426,"")),"",IF(AND($I426=Re_lo!$E$5,BT$5=VLOOKUP(Re_lo!$H$5,Re_lo!$N$5:$O$16,2,0)),AR426,""))</f>
        <v/>
      </c>
      <c r="BU426" s="125" t="str">
        <f>IF(ISERR(IF(AND($I426=Re_lo!$E$5,BU$5=VLOOKUP(Re_lo!$H$5,Re_lo!$N$5:$O$16,2,0)),AS426,"")),"",IF(AND($I426=Re_lo!$E$5,BU$5=VLOOKUP(Re_lo!$H$5,Re_lo!$N$5:$O$16,2,0)),AS426,""))</f>
        <v/>
      </c>
      <c r="BV426" s="125" t="str">
        <f>IF(ISERR(IF(AND($I426=Re_lo!$E$5,BV$5=VLOOKUP(Re_lo!$H$5,Re_lo!$N$5:$O$16,2,0)),AT426,"")),"",IF(AND($I426=Re_lo!$E$5,BV$5=VLOOKUP(Re_lo!$H$5,Re_lo!$N$5:$O$16,2,0)),AT426,""))</f>
        <v/>
      </c>
      <c r="BW426" s="125" t="str">
        <f>IF(ISERR(IF(AND($I426=Re_lo!$E$5,BW$5=VLOOKUP(Re_lo!$H$5,Re_lo!$N$5:$O$16,2,0)),AU426,"")),"",IF(AND($I426=Re_lo!$E$5,BW$5=VLOOKUP(Re_lo!$H$5,Re_lo!$N$5:$O$16,2,0)),AU426,""))</f>
        <v/>
      </c>
      <c r="BX426" s="125" t="str">
        <f>IF(ISERR(IF(AND($I426=Re_lo!$E$5,BX$5=VLOOKUP(Re_lo!$H$5,Re_lo!$N$5:$O$16,2,0)),AV426,"")),"",IF(AND($I426=Re_lo!$E$5,BX$5=VLOOKUP(Re_lo!$H$5,Re_lo!$N$5:$O$16,2,0)),AV426,""))</f>
        <v/>
      </c>
      <c r="BY426" s="125" t="str">
        <f>IF(ISERR(IF(AND($I426=Re_lo!$E$5,BY$5=VLOOKUP(Re_lo!$H$5,Re_lo!$N$5:$O$16,2,0)),AW426,"")),"",IF(AND($I426=Re_lo!$E$5,BY$5=VLOOKUP(Re_lo!$H$5,Re_lo!$N$5:$O$16,2,0)),AW426,""))</f>
        <v/>
      </c>
      <c r="BZ426" s="125" t="str">
        <f>IF(ISERR(IF(AND($I426=Re_lo!$E$5,BZ$5=VLOOKUP(Re_lo!$H$5,Re_lo!$N$5:$O$16,2,0)),AX426,"")),"",IF(AND($I426=Re_lo!$E$5,BZ$5=VLOOKUP(Re_lo!$H$5,Re_lo!$N$5:$O$16,2,0)),AX426,""))</f>
        <v/>
      </c>
      <c r="CA426" s="125" t="str">
        <f>IF(ISERR(IF(AND($I426=Re_lo!$E$5,CA$5=VLOOKUP(Re_lo!$H$5,Re_lo!$N$5:$O$16,2,0)),AY426,"")),"",IF(AND($I426=Re_lo!$E$5,CA$5=VLOOKUP(Re_lo!$H$5,Re_lo!$N$5:$O$16,2,0)),AY426,""))</f>
        <v/>
      </c>
      <c r="CB426" s="125" t="str">
        <f>IF(ISERR(IF(AND($I426=Re_lo!$E$5,CB$5=VLOOKUP(Re_lo!$H$5,Re_lo!$N$5:$O$16,2,0)),AZ426,"")),"",IF(AND($I426=Re_lo!$E$5,CB$5=VLOOKUP(Re_lo!$H$5,Re_lo!$N$5:$O$16,2,0)),AZ426,""))</f>
        <v/>
      </c>
      <c r="CC426" s="125" t="str">
        <f>IF(ISERR(IF(AND($I426=Re_lo!$E$5,CC$5=VLOOKUP(Re_lo!$H$5,Re_lo!$N$5:$O$16,2,0)),BA426,"")),"",IF(AND($I426=Re_lo!$E$5,CC$5=VLOOKUP(Re_lo!$H$5,Re_lo!$N$5:$O$16,2,0)),BA426,""))</f>
        <v/>
      </c>
      <c r="CD426" s="125" t="str">
        <f>IF(ISERR(IF(AND($I426=Re_lo!$E$5,CD$5=VLOOKUP(Re_lo!$H$5,Re_lo!$N$5:$O$16,2,0)),BB426,"")),"",IF(AND($I426=Re_lo!$E$5,CD$5=VLOOKUP(Re_lo!$H$5,Re_lo!$N$5:$O$16,2,0)),BB426,""))</f>
        <v/>
      </c>
      <c r="CF426" s="125" t="str">
        <f>IF($C426="","",COUNTIFS(Con_ve!$C$6:$C$1005,$C426,Con_ve!$Q$6:$Q$1005,Cad_cl!CF$5))</f>
        <v/>
      </c>
      <c r="CG426" s="125" t="str">
        <f>IF($C426="","",COUNTIFS(Con_ve!$C$6:$C$1005,$C426,Con_ve!$Q$6:$Q$1005,Cad_cl!CG$5))</f>
        <v/>
      </c>
      <c r="CH426" s="125" t="str">
        <f>IF($C426="","",COUNTIFS(Con_ve!$C$6:$C$1005,$C426,Con_ve!$Q$6:$Q$1005,Cad_cl!CH$5))</f>
        <v/>
      </c>
      <c r="CI426" s="125" t="str">
        <f>IF($C426="","",COUNTIFS(Con_ve!$C$6:$C$1005,$C426,Con_ve!$Q$6:$Q$1005,Cad_cl!CI$5))</f>
        <v/>
      </c>
      <c r="CJ426" s="125" t="str">
        <f>IF($C426="","",COUNTIFS(Con_ve!$C$6:$C$1005,$C426,Con_ve!$Q$6:$Q$1005,Cad_cl!CJ$5))</f>
        <v/>
      </c>
      <c r="CK426" s="125" t="str">
        <f>IF($C426="","",COUNTIFS(Con_ve!$C$6:$C$1005,$C426,Con_ve!$Q$6:$Q$1005,Cad_cl!CK$5))</f>
        <v/>
      </c>
      <c r="CL426" s="125" t="str">
        <f>IF($C426="","",COUNTIFS(Con_ve!$C$6:$C$1005,$C426,Con_ve!$Q$6:$Q$1005,Cad_cl!CL$5))</f>
        <v/>
      </c>
      <c r="CM426" s="125" t="str">
        <f>IF($C426="","",COUNTIFS(Con_ve!$C$6:$C$1005,$C426,Con_ve!$Q$6:$Q$1005,Cad_cl!CM$5))</f>
        <v/>
      </c>
      <c r="CN426" s="125" t="str">
        <f>IF($C426="","",COUNTIFS(Con_ve!$C$6:$C$1005,$C426,Con_ve!$Q$6:$Q$1005,Cad_cl!CN$5))</f>
        <v/>
      </c>
      <c r="CO426" s="125" t="str">
        <f>IF($C426="","",COUNTIFS(Con_ve!$C$6:$C$1005,$C426,Con_ve!$Q$6:$Q$1005,Cad_cl!CO$5))</f>
        <v/>
      </c>
      <c r="CP426" s="125" t="str">
        <f>IF($C426="","",COUNTIFS(Con_ve!$C$6:$C$1005,$C426,Con_ve!$Q$6:$Q$1005,Cad_cl!CP$5))</f>
        <v/>
      </c>
      <c r="CQ426" s="125" t="str">
        <f>IF($C426="","",COUNTIFS(Con_ve!$C$6:$C$1005,$C426,Con_ve!$Q$6:$Q$1005,Cad_cl!CQ$5))</f>
        <v/>
      </c>
      <c r="CR426" s="125">
        <f t="shared" si="20"/>
        <v>0</v>
      </c>
    </row>
    <row r="427" spans="3:96" ht="30" customHeight="1">
      <c r="C427" s="153"/>
      <c r="D427" s="153"/>
      <c r="E427" s="154"/>
      <c r="F427" s="153"/>
      <c r="G427" s="155"/>
      <c r="H427" s="153"/>
      <c r="I427" s="153"/>
      <c r="J427" s="132" t="s">
        <v>309</v>
      </c>
      <c r="K427" s="133" t="s">
        <v>309</v>
      </c>
      <c r="L427" s="153"/>
      <c r="M427" s="153"/>
      <c r="N427" s="153"/>
      <c r="O427" s="153"/>
      <c r="P427" s="153"/>
      <c r="Q427" s="153"/>
      <c r="AP427" s="134" t="str">
        <f>IF(ISERR(IF($C427="","",SUMIFS(Con_ve!$F$6:$F$1005,Con_ve!$C$6:$C$1005,$C427,Con_ve!$I$6:$I$1005,"Fechada",Con_ve!$Q$6:$Q$1005,Cad_cl!AP$5))),"",IF($C427="","",SUMIFS(Con_ve!$F$6:$F$1005,Con_ve!$C$6:$C$1005,$C427,Con_ve!$I$6:$I$1005,"Fechada",Con_ve!$Q$6:$Q$1005,Cad_cl!AP$5)))</f>
        <v/>
      </c>
      <c r="AQ427" s="134" t="str">
        <f>IF(ISERR(IF($C427="","",SUMIFS(Con_ve!$F$6:$F$1005,Con_ve!$C$6:$C$1005,$C427,Con_ve!$I$6:$I$1005,"Fechada",Con_ve!$Q$6:$Q$1005,Cad_cl!AQ$5))),"",IF($C427="","",SUMIFS(Con_ve!$F$6:$F$1005,Con_ve!$C$6:$C$1005,$C427,Con_ve!$I$6:$I$1005,"Fechada",Con_ve!$Q$6:$Q$1005,Cad_cl!AQ$5)))</f>
        <v/>
      </c>
      <c r="AR427" s="134" t="str">
        <f>IF(ISERR(IF($C427="","",SUMIFS(Con_ve!$F$6:$F$1005,Con_ve!$C$6:$C$1005,$C427,Con_ve!$I$6:$I$1005,"Fechada",Con_ve!$Q$6:$Q$1005,Cad_cl!AR$5))),"",IF($C427="","",SUMIFS(Con_ve!$F$6:$F$1005,Con_ve!$C$6:$C$1005,$C427,Con_ve!$I$6:$I$1005,"Fechada",Con_ve!$Q$6:$Q$1005,Cad_cl!AR$5)))</f>
        <v/>
      </c>
      <c r="AS427" s="134" t="str">
        <f>IF(ISERR(IF($C427="","",SUMIFS(Con_ve!$F$6:$F$1005,Con_ve!$C$6:$C$1005,$C427,Con_ve!$I$6:$I$1005,"Fechada",Con_ve!$Q$6:$Q$1005,Cad_cl!AS$5))),"",IF($C427="","",SUMIFS(Con_ve!$F$6:$F$1005,Con_ve!$C$6:$C$1005,$C427,Con_ve!$I$6:$I$1005,"Fechada",Con_ve!$Q$6:$Q$1005,Cad_cl!AS$5)))</f>
        <v/>
      </c>
      <c r="AT427" s="134" t="str">
        <f>IF(ISERR(IF($C427="","",SUMIFS(Con_ve!$F$6:$F$1005,Con_ve!$C$6:$C$1005,$C427,Con_ve!$I$6:$I$1005,"Fechada",Con_ve!$Q$6:$Q$1005,Cad_cl!AT$5))),"",IF($C427="","",SUMIFS(Con_ve!$F$6:$F$1005,Con_ve!$C$6:$C$1005,$C427,Con_ve!$I$6:$I$1005,"Fechada",Con_ve!$Q$6:$Q$1005,Cad_cl!AT$5)))</f>
        <v/>
      </c>
      <c r="AU427" s="134" t="str">
        <f>IF(ISERR(IF($C427="","",SUMIFS(Con_ve!$F$6:$F$1005,Con_ve!$C$6:$C$1005,$C427,Con_ve!$I$6:$I$1005,"Fechada",Con_ve!$Q$6:$Q$1005,Cad_cl!AU$5))),"",IF($C427="","",SUMIFS(Con_ve!$F$6:$F$1005,Con_ve!$C$6:$C$1005,$C427,Con_ve!$I$6:$I$1005,"Fechada",Con_ve!$Q$6:$Q$1005,Cad_cl!AU$5)))</f>
        <v/>
      </c>
      <c r="AV427" s="134" t="str">
        <f>IF(ISERR(IF($C427="","",SUMIFS(Con_ve!$F$6:$F$1005,Con_ve!$C$6:$C$1005,$C427,Con_ve!$I$6:$I$1005,"Fechada",Con_ve!$Q$6:$Q$1005,Cad_cl!AV$5))),"",IF($C427="","",SUMIFS(Con_ve!$F$6:$F$1005,Con_ve!$C$6:$C$1005,$C427,Con_ve!$I$6:$I$1005,"Fechada",Con_ve!$Q$6:$Q$1005,Cad_cl!AV$5)))</f>
        <v/>
      </c>
      <c r="AW427" s="134" t="str">
        <f>IF(ISERR(IF($C427="","",SUMIFS(Con_ve!$F$6:$F$1005,Con_ve!$C$6:$C$1005,$C427,Con_ve!$I$6:$I$1005,"Fechada",Con_ve!$Q$6:$Q$1005,Cad_cl!AW$5))),"",IF($C427="","",SUMIFS(Con_ve!$F$6:$F$1005,Con_ve!$C$6:$C$1005,$C427,Con_ve!$I$6:$I$1005,"Fechada",Con_ve!$Q$6:$Q$1005,Cad_cl!AW$5)))</f>
        <v/>
      </c>
      <c r="AX427" s="134" t="str">
        <f>IF(ISERR(IF($C427="","",SUMIFS(Con_ve!$F$6:$F$1005,Con_ve!$C$6:$C$1005,$C427,Con_ve!$I$6:$I$1005,"Fechada",Con_ve!$Q$6:$Q$1005,Cad_cl!AX$5))),"",IF($C427="","",SUMIFS(Con_ve!$F$6:$F$1005,Con_ve!$C$6:$C$1005,$C427,Con_ve!$I$6:$I$1005,"Fechada",Con_ve!$Q$6:$Q$1005,Cad_cl!AX$5)))</f>
        <v/>
      </c>
      <c r="AY427" s="134" t="str">
        <f>IF(ISERR(IF($C427="","",SUMIFS(Con_ve!$F$6:$F$1005,Con_ve!$C$6:$C$1005,$C427,Con_ve!$I$6:$I$1005,"Fechada",Con_ve!$Q$6:$Q$1005,Cad_cl!AY$5))),"",IF($C427="","",SUMIFS(Con_ve!$F$6:$F$1005,Con_ve!$C$6:$C$1005,$C427,Con_ve!$I$6:$I$1005,"Fechada",Con_ve!$Q$6:$Q$1005,Cad_cl!AY$5)))</f>
        <v/>
      </c>
      <c r="AZ427" s="134" t="str">
        <f>IF(ISERR(IF($C427="","",SUMIFS(Con_ve!$F$6:$F$1005,Con_ve!$C$6:$C$1005,$C427,Con_ve!$I$6:$I$1005,"Fechada",Con_ve!$Q$6:$Q$1005,Cad_cl!AZ$5))),"",IF($C427="","",SUMIFS(Con_ve!$F$6:$F$1005,Con_ve!$C$6:$C$1005,$C427,Con_ve!$I$6:$I$1005,"Fechada",Con_ve!$Q$6:$Q$1005,Cad_cl!AZ$5)))</f>
        <v/>
      </c>
      <c r="BA427" s="134" t="str">
        <f>IF(ISERR(IF($C427="","",SUMIFS(Con_ve!$F$6:$F$1005,Con_ve!$C$6:$C$1005,$C427,Con_ve!$I$6:$I$1005,"Fechada",Con_ve!$Q$6:$Q$1005,Cad_cl!BA$5))),"",IF($C427="","",SUMIFS(Con_ve!$F$6:$F$1005,Con_ve!$C$6:$C$1005,$C427,Con_ve!$I$6:$I$1005,"Fechada",Con_ve!$Q$6:$Q$1005,Cad_cl!BA$5)))</f>
        <v/>
      </c>
      <c r="BB427" s="134">
        <f t="shared" si="18"/>
        <v>0</v>
      </c>
      <c r="BD427" s="134" t="str">
        <f>IF(ISERR(IF($C427="","",SUMIFS(Con_ve!$F$6:$F$1005,Con_ve!$C$6:$C$1005,$C427,Con_ve!$I$6:$I$1005,"Em negociação",Con_ve!$Q$6:$Q$1005,Cad_cl!BD$5))),"",IF($C427="","",SUMIFS(Con_ve!$F$6:$F$1005,Con_ve!$C$6:$C$1005,$C427,Con_ve!$I$6:$I$1005,"Em negociação",Con_ve!$Q$6:$Q$1005,Cad_cl!BD$5)))</f>
        <v/>
      </c>
      <c r="BE427" s="134" t="str">
        <f>IF(ISERR(IF($C427="","",SUMIFS(Con_ve!$F$6:$F$1005,Con_ve!$C$6:$C$1005,$C427,Con_ve!$I$6:$I$1005,"Em negociação",Con_ve!$Q$6:$Q$1005,Cad_cl!BE$5))),"",IF($C427="","",SUMIFS(Con_ve!$F$6:$F$1005,Con_ve!$C$6:$C$1005,$C427,Con_ve!$I$6:$I$1005,"Em negociação",Con_ve!$Q$6:$Q$1005,Cad_cl!BE$5)))</f>
        <v/>
      </c>
      <c r="BF427" s="134" t="str">
        <f>IF(ISERR(IF($C427="","",SUMIFS(Con_ve!$F$6:$F$1005,Con_ve!$C$6:$C$1005,$C427,Con_ve!$I$6:$I$1005,"Em negociação",Con_ve!$Q$6:$Q$1005,Cad_cl!BF$5))),"",IF($C427="","",SUMIFS(Con_ve!$F$6:$F$1005,Con_ve!$C$6:$C$1005,$C427,Con_ve!$I$6:$I$1005,"Em negociação",Con_ve!$Q$6:$Q$1005,Cad_cl!BF$5)))</f>
        <v/>
      </c>
      <c r="BG427" s="134" t="str">
        <f>IF(ISERR(IF($C427="","",SUMIFS(Con_ve!$F$6:$F$1005,Con_ve!$C$6:$C$1005,$C427,Con_ve!$I$6:$I$1005,"Em negociação",Con_ve!$Q$6:$Q$1005,Cad_cl!BG$5))),"",IF($C427="","",SUMIFS(Con_ve!$F$6:$F$1005,Con_ve!$C$6:$C$1005,$C427,Con_ve!$I$6:$I$1005,"Em negociação",Con_ve!$Q$6:$Q$1005,Cad_cl!BG$5)))</f>
        <v/>
      </c>
      <c r="BH427" s="134" t="str">
        <f>IF(ISERR(IF($C427="","",SUMIFS(Con_ve!$F$6:$F$1005,Con_ve!$C$6:$C$1005,$C427,Con_ve!$I$6:$I$1005,"Em negociação",Con_ve!$Q$6:$Q$1005,Cad_cl!BH$5))),"",IF($C427="","",SUMIFS(Con_ve!$F$6:$F$1005,Con_ve!$C$6:$C$1005,$C427,Con_ve!$I$6:$I$1005,"Em negociação",Con_ve!$Q$6:$Q$1005,Cad_cl!BH$5)))</f>
        <v/>
      </c>
      <c r="BI427" s="134" t="str">
        <f>IF(ISERR(IF($C427="","",SUMIFS(Con_ve!$F$6:$F$1005,Con_ve!$C$6:$C$1005,$C427,Con_ve!$I$6:$I$1005,"Em negociação",Con_ve!$Q$6:$Q$1005,Cad_cl!BI$5))),"",IF($C427="","",SUMIFS(Con_ve!$F$6:$F$1005,Con_ve!$C$6:$C$1005,$C427,Con_ve!$I$6:$I$1005,"Em negociação",Con_ve!$Q$6:$Q$1005,Cad_cl!BI$5)))</f>
        <v/>
      </c>
      <c r="BJ427" s="134" t="str">
        <f>IF(ISERR(IF($C427="","",SUMIFS(Con_ve!$F$6:$F$1005,Con_ve!$C$6:$C$1005,$C427,Con_ve!$I$6:$I$1005,"Em negociação",Con_ve!$Q$6:$Q$1005,Cad_cl!BJ$5))),"",IF($C427="","",SUMIFS(Con_ve!$F$6:$F$1005,Con_ve!$C$6:$C$1005,$C427,Con_ve!$I$6:$I$1005,"Em negociação",Con_ve!$Q$6:$Q$1005,Cad_cl!BJ$5)))</f>
        <v/>
      </c>
      <c r="BK427" s="134" t="str">
        <f>IF(ISERR(IF($C427="","",SUMIFS(Con_ve!$F$6:$F$1005,Con_ve!$C$6:$C$1005,$C427,Con_ve!$I$6:$I$1005,"Em negociação",Con_ve!$Q$6:$Q$1005,Cad_cl!BK$5))),"",IF($C427="","",SUMIFS(Con_ve!$F$6:$F$1005,Con_ve!$C$6:$C$1005,$C427,Con_ve!$I$6:$I$1005,"Em negociação",Con_ve!$Q$6:$Q$1005,Cad_cl!BK$5)))</f>
        <v/>
      </c>
      <c r="BL427" s="134" t="str">
        <f>IF(ISERR(IF($C427="","",SUMIFS(Con_ve!$F$6:$F$1005,Con_ve!$C$6:$C$1005,$C427,Con_ve!$I$6:$I$1005,"Em negociação",Con_ve!$Q$6:$Q$1005,Cad_cl!BL$5))),"",IF($C427="","",SUMIFS(Con_ve!$F$6:$F$1005,Con_ve!$C$6:$C$1005,$C427,Con_ve!$I$6:$I$1005,"Em negociação",Con_ve!$Q$6:$Q$1005,Cad_cl!BL$5)))</f>
        <v/>
      </c>
      <c r="BM427" s="134" t="str">
        <f>IF(ISERR(IF($C427="","",SUMIFS(Con_ve!$F$6:$F$1005,Con_ve!$C$6:$C$1005,$C427,Con_ve!$I$6:$I$1005,"Em negociação",Con_ve!$Q$6:$Q$1005,Cad_cl!BM$5))),"",IF($C427="","",SUMIFS(Con_ve!$F$6:$F$1005,Con_ve!$C$6:$C$1005,$C427,Con_ve!$I$6:$I$1005,"Em negociação",Con_ve!$Q$6:$Q$1005,Cad_cl!BM$5)))</f>
        <v/>
      </c>
      <c r="BN427" s="134" t="str">
        <f>IF(ISERR(IF($C427="","",SUMIFS(Con_ve!$F$6:$F$1005,Con_ve!$C$6:$C$1005,$C427,Con_ve!$I$6:$I$1005,"Em negociação",Con_ve!$Q$6:$Q$1005,Cad_cl!BN$5))),"",IF($C427="","",SUMIFS(Con_ve!$F$6:$F$1005,Con_ve!$C$6:$C$1005,$C427,Con_ve!$I$6:$I$1005,"Em negociação",Con_ve!$Q$6:$Q$1005,Cad_cl!BN$5)))</f>
        <v/>
      </c>
      <c r="BO427" s="134" t="str">
        <f>IF(ISERR(IF($C427="","",SUMIFS(Con_ve!$F$6:$F$1005,Con_ve!$C$6:$C$1005,$C427,Con_ve!$I$6:$I$1005,"Em negociação",Con_ve!$Q$6:$Q$1005,Cad_cl!BO$5))),"",IF($C427="","",SUMIFS(Con_ve!$F$6:$F$1005,Con_ve!$C$6:$C$1005,$C427,Con_ve!$I$6:$I$1005,"Em negociação",Con_ve!$Q$6:$Q$1005,Cad_cl!BO$5)))</f>
        <v/>
      </c>
      <c r="BP427" s="134">
        <f t="shared" si="19"/>
        <v>0</v>
      </c>
      <c r="BR427" s="125" t="str">
        <f>IF(ISERR(IF(AND($I427=Re_lo!$E$5,BR$5=VLOOKUP(Re_lo!$H$5,Re_lo!$N$5:$O$16,2,0)),AP427,"")),"",IF(AND($I427=Re_lo!$E$5,BR$5=VLOOKUP(Re_lo!$H$5,Re_lo!$N$5:$O$16,2,0)),AP427,""))</f>
        <v/>
      </c>
      <c r="BS427" s="125" t="str">
        <f>IF(ISERR(IF(AND($I427=Re_lo!$E$5,BS$5=VLOOKUP(Re_lo!$H$5,Re_lo!$N$5:$O$16,2,0)),AQ427,"")),"",IF(AND($I427=Re_lo!$E$5,BS$5=VLOOKUP(Re_lo!$H$5,Re_lo!$N$5:$O$16,2,0)),AQ427,""))</f>
        <v/>
      </c>
      <c r="BT427" s="125" t="str">
        <f>IF(ISERR(IF(AND($I427=Re_lo!$E$5,BT$5=VLOOKUP(Re_lo!$H$5,Re_lo!$N$5:$O$16,2,0)),AR427,"")),"",IF(AND($I427=Re_lo!$E$5,BT$5=VLOOKUP(Re_lo!$H$5,Re_lo!$N$5:$O$16,2,0)),AR427,""))</f>
        <v/>
      </c>
      <c r="BU427" s="125" t="str">
        <f>IF(ISERR(IF(AND($I427=Re_lo!$E$5,BU$5=VLOOKUP(Re_lo!$H$5,Re_lo!$N$5:$O$16,2,0)),AS427,"")),"",IF(AND($I427=Re_lo!$E$5,BU$5=VLOOKUP(Re_lo!$H$5,Re_lo!$N$5:$O$16,2,0)),AS427,""))</f>
        <v/>
      </c>
      <c r="BV427" s="125" t="str">
        <f>IF(ISERR(IF(AND($I427=Re_lo!$E$5,BV$5=VLOOKUP(Re_lo!$H$5,Re_lo!$N$5:$O$16,2,0)),AT427,"")),"",IF(AND($I427=Re_lo!$E$5,BV$5=VLOOKUP(Re_lo!$H$5,Re_lo!$N$5:$O$16,2,0)),AT427,""))</f>
        <v/>
      </c>
      <c r="BW427" s="125" t="str">
        <f>IF(ISERR(IF(AND($I427=Re_lo!$E$5,BW$5=VLOOKUP(Re_lo!$H$5,Re_lo!$N$5:$O$16,2,0)),AU427,"")),"",IF(AND($I427=Re_lo!$E$5,BW$5=VLOOKUP(Re_lo!$H$5,Re_lo!$N$5:$O$16,2,0)),AU427,""))</f>
        <v/>
      </c>
      <c r="BX427" s="125" t="str">
        <f>IF(ISERR(IF(AND($I427=Re_lo!$E$5,BX$5=VLOOKUP(Re_lo!$H$5,Re_lo!$N$5:$O$16,2,0)),AV427,"")),"",IF(AND($I427=Re_lo!$E$5,BX$5=VLOOKUP(Re_lo!$H$5,Re_lo!$N$5:$O$16,2,0)),AV427,""))</f>
        <v/>
      </c>
      <c r="BY427" s="125" t="str">
        <f>IF(ISERR(IF(AND($I427=Re_lo!$E$5,BY$5=VLOOKUP(Re_lo!$H$5,Re_lo!$N$5:$O$16,2,0)),AW427,"")),"",IF(AND($I427=Re_lo!$E$5,BY$5=VLOOKUP(Re_lo!$H$5,Re_lo!$N$5:$O$16,2,0)),AW427,""))</f>
        <v/>
      </c>
      <c r="BZ427" s="125" t="str">
        <f>IF(ISERR(IF(AND($I427=Re_lo!$E$5,BZ$5=VLOOKUP(Re_lo!$H$5,Re_lo!$N$5:$O$16,2,0)),AX427,"")),"",IF(AND($I427=Re_lo!$E$5,BZ$5=VLOOKUP(Re_lo!$H$5,Re_lo!$N$5:$O$16,2,0)),AX427,""))</f>
        <v/>
      </c>
      <c r="CA427" s="125" t="str">
        <f>IF(ISERR(IF(AND($I427=Re_lo!$E$5,CA$5=VLOOKUP(Re_lo!$H$5,Re_lo!$N$5:$O$16,2,0)),AY427,"")),"",IF(AND($I427=Re_lo!$E$5,CA$5=VLOOKUP(Re_lo!$H$5,Re_lo!$N$5:$O$16,2,0)),AY427,""))</f>
        <v/>
      </c>
      <c r="CB427" s="125" t="str">
        <f>IF(ISERR(IF(AND($I427=Re_lo!$E$5,CB$5=VLOOKUP(Re_lo!$H$5,Re_lo!$N$5:$O$16,2,0)),AZ427,"")),"",IF(AND($I427=Re_lo!$E$5,CB$5=VLOOKUP(Re_lo!$H$5,Re_lo!$N$5:$O$16,2,0)),AZ427,""))</f>
        <v/>
      </c>
      <c r="CC427" s="125" t="str">
        <f>IF(ISERR(IF(AND($I427=Re_lo!$E$5,CC$5=VLOOKUP(Re_lo!$H$5,Re_lo!$N$5:$O$16,2,0)),BA427,"")),"",IF(AND($I427=Re_lo!$E$5,CC$5=VLOOKUP(Re_lo!$H$5,Re_lo!$N$5:$O$16,2,0)),BA427,""))</f>
        <v/>
      </c>
      <c r="CD427" s="125" t="str">
        <f>IF(ISERR(IF(AND($I427=Re_lo!$E$5,CD$5=VLOOKUP(Re_lo!$H$5,Re_lo!$N$5:$O$16,2,0)),BB427,"")),"",IF(AND($I427=Re_lo!$E$5,CD$5=VLOOKUP(Re_lo!$H$5,Re_lo!$N$5:$O$16,2,0)),BB427,""))</f>
        <v/>
      </c>
      <c r="CF427" s="125" t="str">
        <f>IF($C427="","",COUNTIFS(Con_ve!$C$6:$C$1005,$C427,Con_ve!$Q$6:$Q$1005,Cad_cl!CF$5))</f>
        <v/>
      </c>
      <c r="CG427" s="125" t="str">
        <f>IF($C427="","",COUNTIFS(Con_ve!$C$6:$C$1005,$C427,Con_ve!$Q$6:$Q$1005,Cad_cl!CG$5))</f>
        <v/>
      </c>
      <c r="CH427" s="125" t="str">
        <f>IF($C427="","",COUNTIFS(Con_ve!$C$6:$C$1005,$C427,Con_ve!$Q$6:$Q$1005,Cad_cl!CH$5))</f>
        <v/>
      </c>
      <c r="CI427" s="125" t="str">
        <f>IF($C427="","",COUNTIFS(Con_ve!$C$6:$C$1005,$C427,Con_ve!$Q$6:$Q$1005,Cad_cl!CI$5))</f>
        <v/>
      </c>
      <c r="CJ427" s="125" t="str">
        <f>IF($C427="","",COUNTIFS(Con_ve!$C$6:$C$1005,$C427,Con_ve!$Q$6:$Q$1005,Cad_cl!CJ$5))</f>
        <v/>
      </c>
      <c r="CK427" s="125" t="str">
        <f>IF($C427="","",COUNTIFS(Con_ve!$C$6:$C$1005,$C427,Con_ve!$Q$6:$Q$1005,Cad_cl!CK$5))</f>
        <v/>
      </c>
      <c r="CL427" s="125" t="str">
        <f>IF($C427="","",COUNTIFS(Con_ve!$C$6:$C$1005,$C427,Con_ve!$Q$6:$Q$1005,Cad_cl!CL$5))</f>
        <v/>
      </c>
      <c r="CM427" s="125" t="str">
        <f>IF($C427="","",COUNTIFS(Con_ve!$C$6:$C$1005,$C427,Con_ve!$Q$6:$Q$1005,Cad_cl!CM$5))</f>
        <v/>
      </c>
      <c r="CN427" s="125" t="str">
        <f>IF($C427="","",COUNTIFS(Con_ve!$C$6:$C$1005,$C427,Con_ve!$Q$6:$Q$1005,Cad_cl!CN$5))</f>
        <v/>
      </c>
      <c r="CO427" s="125" t="str">
        <f>IF($C427="","",COUNTIFS(Con_ve!$C$6:$C$1005,$C427,Con_ve!$Q$6:$Q$1005,Cad_cl!CO$5))</f>
        <v/>
      </c>
      <c r="CP427" s="125" t="str">
        <f>IF($C427="","",COUNTIFS(Con_ve!$C$6:$C$1005,$C427,Con_ve!$Q$6:$Q$1005,Cad_cl!CP$5))</f>
        <v/>
      </c>
      <c r="CQ427" s="125" t="str">
        <f>IF($C427="","",COUNTIFS(Con_ve!$C$6:$C$1005,$C427,Con_ve!$Q$6:$Q$1005,Cad_cl!CQ$5))</f>
        <v/>
      </c>
      <c r="CR427" s="125">
        <f t="shared" si="20"/>
        <v>0</v>
      </c>
    </row>
    <row r="428" spans="3:96" ht="30" customHeight="1">
      <c r="C428" s="153"/>
      <c r="D428" s="153"/>
      <c r="E428" s="154"/>
      <c r="F428" s="153"/>
      <c r="G428" s="155"/>
      <c r="H428" s="153"/>
      <c r="I428" s="153"/>
      <c r="J428" s="132" t="s">
        <v>309</v>
      </c>
      <c r="K428" s="133" t="s">
        <v>309</v>
      </c>
      <c r="L428" s="153"/>
      <c r="M428" s="153"/>
      <c r="N428" s="153"/>
      <c r="O428" s="153"/>
      <c r="P428" s="153"/>
      <c r="Q428" s="153"/>
      <c r="AP428" s="134" t="str">
        <f>IF(ISERR(IF($C428="","",SUMIFS(Con_ve!$F$6:$F$1005,Con_ve!$C$6:$C$1005,$C428,Con_ve!$I$6:$I$1005,"Fechada",Con_ve!$Q$6:$Q$1005,Cad_cl!AP$5))),"",IF($C428="","",SUMIFS(Con_ve!$F$6:$F$1005,Con_ve!$C$6:$C$1005,$C428,Con_ve!$I$6:$I$1005,"Fechada",Con_ve!$Q$6:$Q$1005,Cad_cl!AP$5)))</f>
        <v/>
      </c>
      <c r="AQ428" s="134" t="str">
        <f>IF(ISERR(IF($C428="","",SUMIFS(Con_ve!$F$6:$F$1005,Con_ve!$C$6:$C$1005,$C428,Con_ve!$I$6:$I$1005,"Fechada",Con_ve!$Q$6:$Q$1005,Cad_cl!AQ$5))),"",IF($C428="","",SUMIFS(Con_ve!$F$6:$F$1005,Con_ve!$C$6:$C$1005,$C428,Con_ve!$I$6:$I$1005,"Fechada",Con_ve!$Q$6:$Q$1005,Cad_cl!AQ$5)))</f>
        <v/>
      </c>
      <c r="AR428" s="134" t="str">
        <f>IF(ISERR(IF($C428="","",SUMIFS(Con_ve!$F$6:$F$1005,Con_ve!$C$6:$C$1005,$C428,Con_ve!$I$6:$I$1005,"Fechada",Con_ve!$Q$6:$Q$1005,Cad_cl!AR$5))),"",IF($C428="","",SUMIFS(Con_ve!$F$6:$F$1005,Con_ve!$C$6:$C$1005,$C428,Con_ve!$I$6:$I$1005,"Fechada",Con_ve!$Q$6:$Q$1005,Cad_cl!AR$5)))</f>
        <v/>
      </c>
      <c r="AS428" s="134" t="str">
        <f>IF(ISERR(IF($C428="","",SUMIFS(Con_ve!$F$6:$F$1005,Con_ve!$C$6:$C$1005,$C428,Con_ve!$I$6:$I$1005,"Fechada",Con_ve!$Q$6:$Q$1005,Cad_cl!AS$5))),"",IF($C428="","",SUMIFS(Con_ve!$F$6:$F$1005,Con_ve!$C$6:$C$1005,$C428,Con_ve!$I$6:$I$1005,"Fechada",Con_ve!$Q$6:$Q$1005,Cad_cl!AS$5)))</f>
        <v/>
      </c>
      <c r="AT428" s="134" t="str">
        <f>IF(ISERR(IF($C428="","",SUMIFS(Con_ve!$F$6:$F$1005,Con_ve!$C$6:$C$1005,$C428,Con_ve!$I$6:$I$1005,"Fechada",Con_ve!$Q$6:$Q$1005,Cad_cl!AT$5))),"",IF($C428="","",SUMIFS(Con_ve!$F$6:$F$1005,Con_ve!$C$6:$C$1005,$C428,Con_ve!$I$6:$I$1005,"Fechada",Con_ve!$Q$6:$Q$1005,Cad_cl!AT$5)))</f>
        <v/>
      </c>
      <c r="AU428" s="134" t="str">
        <f>IF(ISERR(IF($C428="","",SUMIFS(Con_ve!$F$6:$F$1005,Con_ve!$C$6:$C$1005,$C428,Con_ve!$I$6:$I$1005,"Fechada",Con_ve!$Q$6:$Q$1005,Cad_cl!AU$5))),"",IF($C428="","",SUMIFS(Con_ve!$F$6:$F$1005,Con_ve!$C$6:$C$1005,$C428,Con_ve!$I$6:$I$1005,"Fechada",Con_ve!$Q$6:$Q$1005,Cad_cl!AU$5)))</f>
        <v/>
      </c>
      <c r="AV428" s="134" t="str">
        <f>IF(ISERR(IF($C428="","",SUMIFS(Con_ve!$F$6:$F$1005,Con_ve!$C$6:$C$1005,$C428,Con_ve!$I$6:$I$1005,"Fechada",Con_ve!$Q$6:$Q$1005,Cad_cl!AV$5))),"",IF($C428="","",SUMIFS(Con_ve!$F$6:$F$1005,Con_ve!$C$6:$C$1005,$C428,Con_ve!$I$6:$I$1005,"Fechada",Con_ve!$Q$6:$Q$1005,Cad_cl!AV$5)))</f>
        <v/>
      </c>
      <c r="AW428" s="134" t="str">
        <f>IF(ISERR(IF($C428="","",SUMIFS(Con_ve!$F$6:$F$1005,Con_ve!$C$6:$C$1005,$C428,Con_ve!$I$6:$I$1005,"Fechada",Con_ve!$Q$6:$Q$1005,Cad_cl!AW$5))),"",IF($C428="","",SUMIFS(Con_ve!$F$6:$F$1005,Con_ve!$C$6:$C$1005,$C428,Con_ve!$I$6:$I$1005,"Fechada",Con_ve!$Q$6:$Q$1005,Cad_cl!AW$5)))</f>
        <v/>
      </c>
      <c r="AX428" s="134" t="str">
        <f>IF(ISERR(IF($C428="","",SUMIFS(Con_ve!$F$6:$F$1005,Con_ve!$C$6:$C$1005,$C428,Con_ve!$I$6:$I$1005,"Fechada",Con_ve!$Q$6:$Q$1005,Cad_cl!AX$5))),"",IF($C428="","",SUMIFS(Con_ve!$F$6:$F$1005,Con_ve!$C$6:$C$1005,$C428,Con_ve!$I$6:$I$1005,"Fechada",Con_ve!$Q$6:$Q$1005,Cad_cl!AX$5)))</f>
        <v/>
      </c>
      <c r="AY428" s="134" t="str">
        <f>IF(ISERR(IF($C428="","",SUMIFS(Con_ve!$F$6:$F$1005,Con_ve!$C$6:$C$1005,$C428,Con_ve!$I$6:$I$1005,"Fechada",Con_ve!$Q$6:$Q$1005,Cad_cl!AY$5))),"",IF($C428="","",SUMIFS(Con_ve!$F$6:$F$1005,Con_ve!$C$6:$C$1005,$C428,Con_ve!$I$6:$I$1005,"Fechada",Con_ve!$Q$6:$Q$1005,Cad_cl!AY$5)))</f>
        <v/>
      </c>
      <c r="AZ428" s="134" t="str">
        <f>IF(ISERR(IF($C428="","",SUMIFS(Con_ve!$F$6:$F$1005,Con_ve!$C$6:$C$1005,$C428,Con_ve!$I$6:$I$1005,"Fechada",Con_ve!$Q$6:$Q$1005,Cad_cl!AZ$5))),"",IF($C428="","",SUMIFS(Con_ve!$F$6:$F$1005,Con_ve!$C$6:$C$1005,$C428,Con_ve!$I$6:$I$1005,"Fechada",Con_ve!$Q$6:$Q$1005,Cad_cl!AZ$5)))</f>
        <v/>
      </c>
      <c r="BA428" s="134" t="str">
        <f>IF(ISERR(IF($C428="","",SUMIFS(Con_ve!$F$6:$F$1005,Con_ve!$C$6:$C$1005,$C428,Con_ve!$I$6:$I$1005,"Fechada",Con_ve!$Q$6:$Q$1005,Cad_cl!BA$5))),"",IF($C428="","",SUMIFS(Con_ve!$F$6:$F$1005,Con_ve!$C$6:$C$1005,$C428,Con_ve!$I$6:$I$1005,"Fechada",Con_ve!$Q$6:$Q$1005,Cad_cl!BA$5)))</f>
        <v/>
      </c>
      <c r="BB428" s="134">
        <f t="shared" si="18"/>
        <v>0</v>
      </c>
      <c r="BD428" s="134" t="str">
        <f>IF(ISERR(IF($C428="","",SUMIFS(Con_ve!$F$6:$F$1005,Con_ve!$C$6:$C$1005,$C428,Con_ve!$I$6:$I$1005,"Em negociação",Con_ve!$Q$6:$Q$1005,Cad_cl!BD$5))),"",IF($C428="","",SUMIFS(Con_ve!$F$6:$F$1005,Con_ve!$C$6:$C$1005,$C428,Con_ve!$I$6:$I$1005,"Em negociação",Con_ve!$Q$6:$Q$1005,Cad_cl!BD$5)))</f>
        <v/>
      </c>
      <c r="BE428" s="134" t="str">
        <f>IF(ISERR(IF($C428="","",SUMIFS(Con_ve!$F$6:$F$1005,Con_ve!$C$6:$C$1005,$C428,Con_ve!$I$6:$I$1005,"Em negociação",Con_ve!$Q$6:$Q$1005,Cad_cl!BE$5))),"",IF($C428="","",SUMIFS(Con_ve!$F$6:$F$1005,Con_ve!$C$6:$C$1005,$C428,Con_ve!$I$6:$I$1005,"Em negociação",Con_ve!$Q$6:$Q$1005,Cad_cl!BE$5)))</f>
        <v/>
      </c>
      <c r="BF428" s="134" t="str">
        <f>IF(ISERR(IF($C428="","",SUMIFS(Con_ve!$F$6:$F$1005,Con_ve!$C$6:$C$1005,$C428,Con_ve!$I$6:$I$1005,"Em negociação",Con_ve!$Q$6:$Q$1005,Cad_cl!BF$5))),"",IF($C428="","",SUMIFS(Con_ve!$F$6:$F$1005,Con_ve!$C$6:$C$1005,$C428,Con_ve!$I$6:$I$1005,"Em negociação",Con_ve!$Q$6:$Q$1005,Cad_cl!BF$5)))</f>
        <v/>
      </c>
      <c r="BG428" s="134" t="str">
        <f>IF(ISERR(IF($C428="","",SUMIFS(Con_ve!$F$6:$F$1005,Con_ve!$C$6:$C$1005,$C428,Con_ve!$I$6:$I$1005,"Em negociação",Con_ve!$Q$6:$Q$1005,Cad_cl!BG$5))),"",IF($C428="","",SUMIFS(Con_ve!$F$6:$F$1005,Con_ve!$C$6:$C$1005,$C428,Con_ve!$I$6:$I$1005,"Em negociação",Con_ve!$Q$6:$Q$1005,Cad_cl!BG$5)))</f>
        <v/>
      </c>
      <c r="BH428" s="134" t="str">
        <f>IF(ISERR(IF($C428="","",SUMIFS(Con_ve!$F$6:$F$1005,Con_ve!$C$6:$C$1005,$C428,Con_ve!$I$6:$I$1005,"Em negociação",Con_ve!$Q$6:$Q$1005,Cad_cl!BH$5))),"",IF($C428="","",SUMIFS(Con_ve!$F$6:$F$1005,Con_ve!$C$6:$C$1005,$C428,Con_ve!$I$6:$I$1005,"Em negociação",Con_ve!$Q$6:$Q$1005,Cad_cl!BH$5)))</f>
        <v/>
      </c>
      <c r="BI428" s="134" t="str">
        <f>IF(ISERR(IF($C428="","",SUMIFS(Con_ve!$F$6:$F$1005,Con_ve!$C$6:$C$1005,$C428,Con_ve!$I$6:$I$1005,"Em negociação",Con_ve!$Q$6:$Q$1005,Cad_cl!BI$5))),"",IF($C428="","",SUMIFS(Con_ve!$F$6:$F$1005,Con_ve!$C$6:$C$1005,$C428,Con_ve!$I$6:$I$1005,"Em negociação",Con_ve!$Q$6:$Q$1005,Cad_cl!BI$5)))</f>
        <v/>
      </c>
      <c r="BJ428" s="134" t="str">
        <f>IF(ISERR(IF($C428="","",SUMIFS(Con_ve!$F$6:$F$1005,Con_ve!$C$6:$C$1005,$C428,Con_ve!$I$6:$I$1005,"Em negociação",Con_ve!$Q$6:$Q$1005,Cad_cl!BJ$5))),"",IF($C428="","",SUMIFS(Con_ve!$F$6:$F$1005,Con_ve!$C$6:$C$1005,$C428,Con_ve!$I$6:$I$1005,"Em negociação",Con_ve!$Q$6:$Q$1005,Cad_cl!BJ$5)))</f>
        <v/>
      </c>
      <c r="BK428" s="134" t="str">
        <f>IF(ISERR(IF($C428="","",SUMIFS(Con_ve!$F$6:$F$1005,Con_ve!$C$6:$C$1005,$C428,Con_ve!$I$6:$I$1005,"Em negociação",Con_ve!$Q$6:$Q$1005,Cad_cl!BK$5))),"",IF($C428="","",SUMIFS(Con_ve!$F$6:$F$1005,Con_ve!$C$6:$C$1005,$C428,Con_ve!$I$6:$I$1005,"Em negociação",Con_ve!$Q$6:$Q$1005,Cad_cl!BK$5)))</f>
        <v/>
      </c>
      <c r="BL428" s="134" t="str">
        <f>IF(ISERR(IF($C428="","",SUMIFS(Con_ve!$F$6:$F$1005,Con_ve!$C$6:$C$1005,$C428,Con_ve!$I$6:$I$1005,"Em negociação",Con_ve!$Q$6:$Q$1005,Cad_cl!BL$5))),"",IF($C428="","",SUMIFS(Con_ve!$F$6:$F$1005,Con_ve!$C$6:$C$1005,$C428,Con_ve!$I$6:$I$1005,"Em negociação",Con_ve!$Q$6:$Q$1005,Cad_cl!BL$5)))</f>
        <v/>
      </c>
      <c r="BM428" s="134" t="str">
        <f>IF(ISERR(IF($C428="","",SUMIFS(Con_ve!$F$6:$F$1005,Con_ve!$C$6:$C$1005,$C428,Con_ve!$I$6:$I$1005,"Em negociação",Con_ve!$Q$6:$Q$1005,Cad_cl!BM$5))),"",IF($C428="","",SUMIFS(Con_ve!$F$6:$F$1005,Con_ve!$C$6:$C$1005,$C428,Con_ve!$I$6:$I$1005,"Em negociação",Con_ve!$Q$6:$Q$1005,Cad_cl!BM$5)))</f>
        <v/>
      </c>
      <c r="BN428" s="134" t="str">
        <f>IF(ISERR(IF($C428="","",SUMIFS(Con_ve!$F$6:$F$1005,Con_ve!$C$6:$C$1005,$C428,Con_ve!$I$6:$I$1005,"Em negociação",Con_ve!$Q$6:$Q$1005,Cad_cl!BN$5))),"",IF($C428="","",SUMIFS(Con_ve!$F$6:$F$1005,Con_ve!$C$6:$C$1005,$C428,Con_ve!$I$6:$I$1005,"Em negociação",Con_ve!$Q$6:$Q$1005,Cad_cl!BN$5)))</f>
        <v/>
      </c>
      <c r="BO428" s="134" t="str">
        <f>IF(ISERR(IF($C428="","",SUMIFS(Con_ve!$F$6:$F$1005,Con_ve!$C$6:$C$1005,$C428,Con_ve!$I$6:$I$1005,"Em negociação",Con_ve!$Q$6:$Q$1005,Cad_cl!BO$5))),"",IF($C428="","",SUMIFS(Con_ve!$F$6:$F$1005,Con_ve!$C$6:$C$1005,$C428,Con_ve!$I$6:$I$1005,"Em negociação",Con_ve!$Q$6:$Q$1005,Cad_cl!BO$5)))</f>
        <v/>
      </c>
      <c r="BP428" s="134">
        <f t="shared" si="19"/>
        <v>0</v>
      </c>
      <c r="BR428" s="125" t="str">
        <f>IF(ISERR(IF(AND($I428=Re_lo!$E$5,BR$5=VLOOKUP(Re_lo!$H$5,Re_lo!$N$5:$O$16,2,0)),AP428,"")),"",IF(AND($I428=Re_lo!$E$5,BR$5=VLOOKUP(Re_lo!$H$5,Re_lo!$N$5:$O$16,2,0)),AP428,""))</f>
        <v/>
      </c>
      <c r="BS428" s="125" t="str">
        <f>IF(ISERR(IF(AND($I428=Re_lo!$E$5,BS$5=VLOOKUP(Re_lo!$H$5,Re_lo!$N$5:$O$16,2,0)),AQ428,"")),"",IF(AND($I428=Re_lo!$E$5,BS$5=VLOOKUP(Re_lo!$H$5,Re_lo!$N$5:$O$16,2,0)),AQ428,""))</f>
        <v/>
      </c>
      <c r="BT428" s="125" t="str">
        <f>IF(ISERR(IF(AND($I428=Re_lo!$E$5,BT$5=VLOOKUP(Re_lo!$H$5,Re_lo!$N$5:$O$16,2,0)),AR428,"")),"",IF(AND($I428=Re_lo!$E$5,BT$5=VLOOKUP(Re_lo!$H$5,Re_lo!$N$5:$O$16,2,0)),AR428,""))</f>
        <v/>
      </c>
      <c r="BU428" s="125" t="str">
        <f>IF(ISERR(IF(AND($I428=Re_lo!$E$5,BU$5=VLOOKUP(Re_lo!$H$5,Re_lo!$N$5:$O$16,2,0)),AS428,"")),"",IF(AND($I428=Re_lo!$E$5,BU$5=VLOOKUP(Re_lo!$H$5,Re_lo!$N$5:$O$16,2,0)),AS428,""))</f>
        <v/>
      </c>
      <c r="BV428" s="125" t="str">
        <f>IF(ISERR(IF(AND($I428=Re_lo!$E$5,BV$5=VLOOKUP(Re_lo!$H$5,Re_lo!$N$5:$O$16,2,0)),AT428,"")),"",IF(AND($I428=Re_lo!$E$5,BV$5=VLOOKUP(Re_lo!$H$5,Re_lo!$N$5:$O$16,2,0)),AT428,""))</f>
        <v/>
      </c>
      <c r="BW428" s="125" t="str">
        <f>IF(ISERR(IF(AND($I428=Re_lo!$E$5,BW$5=VLOOKUP(Re_lo!$H$5,Re_lo!$N$5:$O$16,2,0)),AU428,"")),"",IF(AND($I428=Re_lo!$E$5,BW$5=VLOOKUP(Re_lo!$H$5,Re_lo!$N$5:$O$16,2,0)),AU428,""))</f>
        <v/>
      </c>
      <c r="BX428" s="125" t="str">
        <f>IF(ISERR(IF(AND($I428=Re_lo!$E$5,BX$5=VLOOKUP(Re_lo!$H$5,Re_lo!$N$5:$O$16,2,0)),AV428,"")),"",IF(AND($I428=Re_lo!$E$5,BX$5=VLOOKUP(Re_lo!$H$5,Re_lo!$N$5:$O$16,2,0)),AV428,""))</f>
        <v/>
      </c>
      <c r="BY428" s="125" t="str">
        <f>IF(ISERR(IF(AND($I428=Re_lo!$E$5,BY$5=VLOOKUP(Re_lo!$H$5,Re_lo!$N$5:$O$16,2,0)),AW428,"")),"",IF(AND($I428=Re_lo!$E$5,BY$5=VLOOKUP(Re_lo!$H$5,Re_lo!$N$5:$O$16,2,0)),AW428,""))</f>
        <v/>
      </c>
      <c r="BZ428" s="125" t="str">
        <f>IF(ISERR(IF(AND($I428=Re_lo!$E$5,BZ$5=VLOOKUP(Re_lo!$H$5,Re_lo!$N$5:$O$16,2,0)),AX428,"")),"",IF(AND($I428=Re_lo!$E$5,BZ$5=VLOOKUP(Re_lo!$H$5,Re_lo!$N$5:$O$16,2,0)),AX428,""))</f>
        <v/>
      </c>
      <c r="CA428" s="125" t="str">
        <f>IF(ISERR(IF(AND($I428=Re_lo!$E$5,CA$5=VLOOKUP(Re_lo!$H$5,Re_lo!$N$5:$O$16,2,0)),AY428,"")),"",IF(AND($I428=Re_lo!$E$5,CA$5=VLOOKUP(Re_lo!$H$5,Re_lo!$N$5:$O$16,2,0)),AY428,""))</f>
        <v/>
      </c>
      <c r="CB428" s="125" t="str">
        <f>IF(ISERR(IF(AND($I428=Re_lo!$E$5,CB$5=VLOOKUP(Re_lo!$H$5,Re_lo!$N$5:$O$16,2,0)),AZ428,"")),"",IF(AND($I428=Re_lo!$E$5,CB$5=VLOOKUP(Re_lo!$H$5,Re_lo!$N$5:$O$16,2,0)),AZ428,""))</f>
        <v/>
      </c>
      <c r="CC428" s="125" t="str">
        <f>IF(ISERR(IF(AND($I428=Re_lo!$E$5,CC$5=VLOOKUP(Re_lo!$H$5,Re_lo!$N$5:$O$16,2,0)),BA428,"")),"",IF(AND($I428=Re_lo!$E$5,CC$5=VLOOKUP(Re_lo!$H$5,Re_lo!$N$5:$O$16,2,0)),BA428,""))</f>
        <v/>
      </c>
      <c r="CD428" s="125" t="str">
        <f>IF(ISERR(IF(AND($I428=Re_lo!$E$5,CD$5=VLOOKUP(Re_lo!$H$5,Re_lo!$N$5:$O$16,2,0)),BB428,"")),"",IF(AND($I428=Re_lo!$E$5,CD$5=VLOOKUP(Re_lo!$H$5,Re_lo!$N$5:$O$16,2,0)),BB428,""))</f>
        <v/>
      </c>
      <c r="CF428" s="125" t="str">
        <f>IF($C428="","",COUNTIFS(Con_ve!$C$6:$C$1005,$C428,Con_ve!$Q$6:$Q$1005,Cad_cl!CF$5))</f>
        <v/>
      </c>
      <c r="CG428" s="125" t="str">
        <f>IF($C428="","",COUNTIFS(Con_ve!$C$6:$C$1005,$C428,Con_ve!$Q$6:$Q$1005,Cad_cl!CG$5))</f>
        <v/>
      </c>
      <c r="CH428" s="125" t="str">
        <f>IF($C428="","",COUNTIFS(Con_ve!$C$6:$C$1005,$C428,Con_ve!$Q$6:$Q$1005,Cad_cl!CH$5))</f>
        <v/>
      </c>
      <c r="CI428" s="125" t="str">
        <f>IF($C428="","",COUNTIFS(Con_ve!$C$6:$C$1005,$C428,Con_ve!$Q$6:$Q$1005,Cad_cl!CI$5))</f>
        <v/>
      </c>
      <c r="CJ428" s="125" t="str">
        <f>IF($C428="","",COUNTIFS(Con_ve!$C$6:$C$1005,$C428,Con_ve!$Q$6:$Q$1005,Cad_cl!CJ$5))</f>
        <v/>
      </c>
      <c r="CK428" s="125" t="str">
        <f>IF($C428="","",COUNTIFS(Con_ve!$C$6:$C$1005,$C428,Con_ve!$Q$6:$Q$1005,Cad_cl!CK$5))</f>
        <v/>
      </c>
      <c r="CL428" s="125" t="str">
        <f>IF($C428="","",COUNTIFS(Con_ve!$C$6:$C$1005,$C428,Con_ve!$Q$6:$Q$1005,Cad_cl!CL$5))</f>
        <v/>
      </c>
      <c r="CM428" s="125" t="str">
        <f>IF($C428="","",COUNTIFS(Con_ve!$C$6:$C$1005,$C428,Con_ve!$Q$6:$Q$1005,Cad_cl!CM$5))</f>
        <v/>
      </c>
      <c r="CN428" s="125" t="str">
        <f>IF($C428="","",COUNTIFS(Con_ve!$C$6:$C$1005,$C428,Con_ve!$Q$6:$Q$1005,Cad_cl!CN$5))</f>
        <v/>
      </c>
      <c r="CO428" s="125" t="str">
        <f>IF($C428="","",COUNTIFS(Con_ve!$C$6:$C$1005,$C428,Con_ve!$Q$6:$Q$1005,Cad_cl!CO$5))</f>
        <v/>
      </c>
      <c r="CP428" s="125" t="str">
        <f>IF($C428="","",COUNTIFS(Con_ve!$C$6:$C$1005,$C428,Con_ve!$Q$6:$Q$1005,Cad_cl!CP$5))</f>
        <v/>
      </c>
      <c r="CQ428" s="125" t="str">
        <f>IF($C428="","",COUNTIFS(Con_ve!$C$6:$C$1005,$C428,Con_ve!$Q$6:$Q$1005,Cad_cl!CQ$5))</f>
        <v/>
      </c>
      <c r="CR428" s="125">
        <f t="shared" si="20"/>
        <v>0</v>
      </c>
    </row>
    <row r="429" spans="3:96" ht="30" customHeight="1">
      <c r="C429" s="153"/>
      <c r="D429" s="153"/>
      <c r="E429" s="154"/>
      <c r="F429" s="153"/>
      <c r="G429" s="155"/>
      <c r="H429" s="153"/>
      <c r="I429" s="153"/>
      <c r="J429" s="132" t="s">
        <v>309</v>
      </c>
      <c r="K429" s="133" t="s">
        <v>309</v>
      </c>
      <c r="L429" s="153"/>
      <c r="M429" s="153"/>
      <c r="N429" s="153"/>
      <c r="O429" s="153"/>
      <c r="P429" s="153"/>
      <c r="Q429" s="153"/>
      <c r="AP429" s="134" t="str">
        <f>IF(ISERR(IF($C429="","",SUMIFS(Con_ve!$F$6:$F$1005,Con_ve!$C$6:$C$1005,$C429,Con_ve!$I$6:$I$1005,"Fechada",Con_ve!$Q$6:$Q$1005,Cad_cl!AP$5))),"",IF($C429="","",SUMIFS(Con_ve!$F$6:$F$1005,Con_ve!$C$6:$C$1005,$C429,Con_ve!$I$6:$I$1005,"Fechada",Con_ve!$Q$6:$Q$1005,Cad_cl!AP$5)))</f>
        <v/>
      </c>
      <c r="AQ429" s="134" t="str">
        <f>IF(ISERR(IF($C429="","",SUMIFS(Con_ve!$F$6:$F$1005,Con_ve!$C$6:$C$1005,$C429,Con_ve!$I$6:$I$1005,"Fechada",Con_ve!$Q$6:$Q$1005,Cad_cl!AQ$5))),"",IF($C429="","",SUMIFS(Con_ve!$F$6:$F$1005,Con_ve!$C$6:$C$1005,$C429,Con_ve!$I$6:$I$1005,"Fechada",Con_ve!$Q$6:$Q$1005,Cad_cl!AQ$5)))</f>
        <v/>
      </c>
      <c r="AR429" s="134" t="str">
        <f>IF(ISERR(IF($C429="","",SUMIFS(Con_ve!$F$6:$F$1005,Con_ve!$C$6:$C$1005,$C429,Con_ve!$I$6:$I$1005,"Fechada",Con_ve!$Q$6:$Q$1005,Cad_cl!AR$5))),"",IF($C429="","",SUMIFS(Con_ve!$F$6:$F$1005,Con_ve!$C$6:$C$1005,$C429,Con_ve!$I$6:$I$1005,"Fechada",Con_ve!$Q$6:$Q$1005,Cad_cl!AR$5)))</f>
        <v/>
      </c>
      <c r="AS429" s="134" t="str">
        <f>IF(ISERR(IF($C429="","",SUMIFS(Con_ve!$F$6:$F$1005,Con_ve!$C$6:$C$1005,$C429,Con_ve!$I$6:$I$1005,"Fechada",Con_ve!$Q$6:$Q$1005,Cad_cl!AS$5))),"",IF($C429="","",SUMIFS(Con_ve!$F$6:$F$1005,Con_ve!$C$6:$C$1005,$C429,Con_ve!$I$6:$I$1005,"Fechada",Con_ve!$Q$6:$Q$1005,Cad_cl!AS$5)))</f>
        <v/>
      </c>
      <c r="AT429" s="134" t="str">
        <f>IF(ISERR(IF($C429="","",SUMIFS(Con_ve!$F$6:$F$1005,Con_ve!$C$6:$C$1005,$C429,Con_ve!$I$6:$I$1005,"Fechada",Con_ve!$Q$6:$Q$1005,Cad_cl!AT$5))),"",IF($C429="","",SUMIFS(Con_ve!$F$6:$F$1005,Con_ve!$C$6:$C$1005,$C429,Con_ve!$I$6:$I$1005,"Fechada",Con_ve!$Q$6:$Q$1005,Cad_cl!AT$5)))</f>
        <v/>
      </c>
      <c r="AU429" s="134" t="str">
        <f>IF(ISERR(IF($C429="","",SUMIFS(Con_ve!$F$6:$F$1005,Con_ve!$C$6:$C$1005,$C429,Con_ve!$I$6:$I$1005,"Fechada",Con_ve!$Q$6:$Q$1005,Cad_cl!AU$5))),"",IF($C429="","",SUMIFS(Con_ve!$F$6:$F$1005,Con_ve!$C$6:$C$1005,$C429,Con_ve!$I$6:$I$1005,"Fechada",Con_ve!$Q$6:$Q$1005,Cad_cl!AU$5)))</f>
        <v/>
      </c>
      <c r="AV429" s="134" t="str">
        <f>IF(ISERR(IF($C429="","",SUMIFS(Con_ve!$F$6:$F$1005,Con_ve!$C$6:$C$1005,$C429,Con_ve!$I$6:$I$1005,"Fechada",Con_ve!$Q$6:$Q$1005,Cad_cl!AV$5))),"",IF($C429="","",SUMIFS(Con_ve!$F$6:$F$1005,Con_ve!$C$6:$C$1005,$C429,Con_ve!$I$6:$I$1005,"Fechada",Con_ve!$Q$6:$Q$1005,Cad_cl!AV$5)))</f>
        <v/>
      </c>
      <c r="AW429" s="134" t="str">
        <f>IF(ISERR(IF($C429="","",SUMIFS(Con_ve!$F$6:$F$1005,Con_ve!$C$6:$C$1005,$C429,Con_ve!$I$6:$I$1005,"Fechada",Con_ve!$Q$6:$Q$1005,Cad_cl!AW$5))),"",IF($C429="","",SUMIFS(Con_ve!$F$6:$F$1005,Con_ve!$C$6:$C$1005,$C429,Con_ve!$I$6:$I$1005,"Fechada",Con_ve!$Q$6:$Q$1005,Cad_cl!AW$5)))</f>
        <v/>
      </c>
      <c r="AX429" s="134" t="str">
        <f>IF(ISERR(IF($C429="","",SUMIFS(Con_ve!$F$6:$F$1005,Con_ve!$C$6:$C$1005,$C429,Con_ve!$I$6:$I$1005,"Fechada",Con_ve!$Q$6:$Q$1005,Cad_cl!AX$5))),"",IF($C429="","",SUMIFS(Con_ve!$F$6:$F$1005,Con_ve!$C$6:$C$1005,$C429,Con_ve!$I$6:$I$1005,"Fechada",Con_ve!$Q$6:$Q$1005,Cad_cl!AX$5)))</f>
        <v/>
      </c>
      <c r="AY429" s="134" t="str">
        <f>IF(ISERR(IF($C429="","",SUMIFS(Con_ve!$F$6:$F$1005,Con_ve!$C$6:$C$1005,$C429,Con_ve!$I$6:$I$1005,"Fechada",Con_ve!$Q$6:$Q$1005,Cad_cl!AY$5))),"",IF($C429="","",SUMIFS(Con_ve!$F$6:$F$1005,Con_ve!$C$6:$C$1005,$C429,Con_ve!$I$6:$I$1005,"Fechada",Con_ve!$Q$6:$Q$1005,Cad_cl!AY$5)))</f>
        <v/>
      </c>
      <c r="AZ429" s="134" t="str">
        <f>IF(ISERR(IF($C429="","",SUMIFS(Con_ve!$F$6:$F$1005,Con_ve!$C$6:$C$1005,$C429,Con_ve!$I$6:$I$1005,"Fechada",Con_ve!$Q$6:$Q$1005,Cad_cl!AZ$5))),"",IF($C429="","",SUMIFS(Con_ve!$F$6:$F$1005,Con_ve!$C$6:$C$1005,$C429,Con_ve!$I$6:$I$1005,"Fechada",Con_ve!$Q$6:$Q$1005,Cad_cl!AZ$5)))</f>
        <v/>
      </c>
      <c r="BA429" s="134" t="str">
        <f>IF(ISERR(IF($C429="","",SUMIFS(Con_ve!$F$6:$F$1005,Con_ve!$C$6:$C$1005,$C429,Con_ve!$I$6:$I$1005,"Fechada",Con_ve!$Q$6:$Q$1005,Cad_cl!BA$5))),"",IF($C429="","",SUMIFS(Con_ve!$F$6:$F$1005,Con_ve!$C$6:$C$1005,$C429,Con_ve!$I$6:$I$1005,"Fechada",Con_ve!$Q$6:$Q$1005,Cad_cl!BA$5)))</f>
        <v/>
      </c>
      <c r="BB429" s="134">
        <f t="shared" si="18"/>
        <v>0</v>
      </c>
      <c r="BD429" s="134" t="str">
        <f>IF(ISERR(IF($C429="","",SUMIFS(Con_ve!$F$6:$F$1005,Con_ve!$C$6:$C$1005,$C429,Con_ve!$I$6:$I$1005,"Em negociação",Con_ve!$Q$6:$Q$1005,Cad_cl!BD$5))),"",IF($C429="","",SUMIFS(Con_ve!$F$6:$F$1005,Con_ve!$C$6:$C$1005,$C429,Con_ve!$I$6:$I$1005,"Em negociação",Con_ve!$Q$6:$Q$1005,Cad_cl!BD$5)))</f>
        <v/>
      </c>
      <c r="BE429" s="134" t="str">
        <f>IF(ISERR(IF($C429="","",SUMIFS(Con_ve!$F$6:$F$1005,Con_ve!$C$6:$C$1005,$C429,Con_ve!$I$6:$I$1005,"Em negociação",Con_ve!$Q$6:$Q$1005,Cad_cl!BE$5))),"",IF($C429="","",SUMIFS(Con_ve!$F$6:$F$1005,Con_ve!$C$6:$C$1005,$C429,Con_ve!$I$6:$I$1005,"Em negociação",Con_ve!$Q$6:$Q$1005,Cad_cl!BE$5)))</f>
        <v/>
      </c>
      <c r="BF429" s="134" t="str">
        <f>IF(ISERR(IF($C429="","",SUMIFS(Con_ve!$F$6:$F$1005,Con_ve!$C$6:$C$1005,$C429,Con_ve!$I$6:$I$1005,"Em negociação",Con_ve!$Q$6:$Q$1005,Cad_cl!BF$5))),"",IF($C429="","",SUMIFS(Con_ve!$F$6:$F$1005,Con_ve!$C$6:$C$1005,$C429,Con_ve!$I$6:$I$1005,"Em negociação",Con_ve!$Q$6:$Q$1005,Cad_cl!BF$5)))</f>
        <v/>
      </c>
      <c r="BG429" s="134" t="str">
        <f>IF(ISERR(IF($C429="","",SUMIFS(Con_ve!$F$6:$F$1005,Con_ve!$C$6:$C$1005,$C429,Con_ve!$I$6:$I$1005,"Em negociação",Con_ve!$Q$6:$Q$1005,Cad_cl!BG$5))),"",IF($C429="","",SUMIFS(Con_ve!$F$6:$F$1005,Con_ve!$C$6:$C$1005,$C429,Con_ve!$I$6:$I$1005,"Em negociação",Con_ve!$Q$6:$Q$1005,Cad_cl!BG$5)))</f>
        <v/>
      </c>
      <c r="BH429" s="134" t="str">
        <f>IF(ISERR(IF($C429="","",SUMIFS(Con_ve!$F$6:$F$1005,Con_ve!$C$6:$C$1005,$C429,Con_ve!$I$6:$I$1005,"Em negociação",Con_ve!$Q$6:$Q$1005,Cad_cl!BH$5))),"",IF($C429="","",SUMIFS(Con_ve!$F$6:$F$1005,Con_ve!$C$6:$C$1005,$C429,Con_ve!$I$6:$I$1005,"Em negociação",Con_ve!$Q$6:$Q$1005,Cad_cl!BH$5)))</f>
        <v/>
      </c>
      <c r="BI429" s="134" t="str">
        <f>IF(ISERR(IF($C429="","",SUMIFS(Con_ve!$F$6:$F$1005,Con_ve!$C$6:$C$1005,$C429,Con_ve!$I$6:$I$1005,"Em negociação",Con_ve!$Q$6:$Q$1005,Cad_cl!BI$5))),"",IF($C429="","",SUMIFS(Con_ve!$F$6:$F$1005,Con_ve!$C$6:$C$1005,$C429,Con_ve!$I$6:$I$1005,"Em negociação",Con_ve!$Q$6:$Q$1005,Cad_cl!BI$5)))</f>
        <v/>
      </c>
      <c r="BJ429" s="134" t="str">
        <f>IF(ISERR(IF($C429="","",SUMIFS(Con_ve!$F$6:$F$1005,Con_ve!$C$6:$C$1005,$C429,Con_ve!$I$6:$I$1005,"Em negociação",Con_ve!$Q$6:$Q$1005,Cad_cl!BJ$5))),"",IF($C429="","",SUMIFS(Con_ve!$F$6:$F$1005,Con_ve!$C$6:$C$1005,$C429,Con_ve!$I$6:$I$1005,"Em negociação",Con_ve!$Q$6:$Q$1005,Cad_cl!BJ$5)))</f>
        <v/>
      </c>
      <c r="BK429" s="134" t="str">
        <f>IF(ISERR(IF($C429="","",SUMIFS(Con_ve!$F$6:$F$1005,Con_ve!$C$6:$C$1005,$C429,Con_ve!$I$6:$I$1005,"Em negociação",Con_ve!$Q$6:$Q$1005,Cad_cl!BK$5))),"",IF($C429="","",SUMIFS(Con_ve!$F$6:$F$1005,Con_ve!$C$6:$C$1005,$C429,Con_ve!$I$6:$I$1005,"Em negociação",Con_ve!$Q$6:$Q$1005,Cad_cl!BK$5)))</f>
        <v/>
      </c>
      <c r="BL429" s="134" t="str">
        <f>IF(ISERR(IF($C429="","",SUMIFS(Con_ve!$F$6:$F$1005,Con_ve!$C$6:$C$1005,$C429,Con_ve!$I$6:$I$1005,"Em negociação",Con_ve!$Q$6:$Q$1005,Cad_cl!BL$5))),"",IF($C429="","",SUMIFS(Con_ve!$F$6:$F$1005,Con_ve!$C$6:$C$1005,$C429,Con_ve!$I$6:$I$1005,"Em negociação",Con_ve!$Q$6:$Q$1005,Cad_cl!BL$5)))</f>
        <v/>
      </c>
      <c r="BM429" s="134" t="str">
        <f>IF(ISERR(IF($C429="","",SUMIFS(Con_ve!$F$6:$F$1005,Con_ve!$C$6:$C$1005,$C429,Con_ve!$I$6:$I$1005,"Em negociação",Con_ve!$Q$6:$Q$1005,Cad_cl!BM$5))),"",IF($C429="","",SUMIFS(Con_ve!$F$6:$F$1005,Con_ve!$C$6:$C$1005,$C429,Con_ve!$I$6:$I$1005,"Em negociação",Con_ve!$Q$6:$Q$1005,Cad_cl!BM$5)))</f>
        <v/>
      </c>
      <c r="BN429" s="134" t="str">
        <f>IF(ISERR(IF($C429="","",SUMIFS(Con_ve!$F$6:$F$1005,Con_ve!$C$6:$C$1005,$C429,Con_ve!$I$6:$I$1005,"Em negociação",Con_ve!$Q$6:$Q$1005,Cad_cl!BN$5))),"",IF($C429="","",SUMIFS(Con_ve!$F$6:$F$1005,Con_ve!$C$6:$C$1005,$C429,Con_ve!$I$6:$I$1005,"Em negociação",Con_ve!$Q$6:$Q$1005,Cad_cl!BN$5)))</f>
        <v/>
      </c>
      <c r="BO429" s="134" t="str">
        <f>IF(ISERR(IF($C429="","",SUMIFS(Con_ve!$F$6:$F$1005,Con_ve!$C$6:$C$1005,$C429,Con_ve!$I$6:$I$1005,"Em negociação",Con_ve!$Q$6:$Q$1005,Cad_cl!BO$5))),"",IF($C429="","",SUMIFS(Con_ve!$F$6:$F$1005,Con_ve!$C$6:$C$1005,$C429,Con_ve!$I$6:$I$1005,"Em negociação",Con_ve!$Q$6:$Q$1005,Cad_cl!BO$5)))</f>
        <v/>
      </c>
      <c r="BP429" s="134">
        <f t="shared" si="19"/>
        <v>0</v>
      </c>
      <c r="BR429" s="125" t="str">
        <f>IF(ISERR(IF(AND($I429=Re_lo!$E$5,BR$5=VLOOKUP(Re_lo!$H$5,Re_lo!$N$5:$O$16,2,0)),AP429,"")),"",IF(AND($I429=Re_lo!$E$5,BR$5=VLOOKUP(Re_lo!$H$5,Re_lo!$N$5:$O$16,2,0)),AP429,""))</f>
        <v/>
      </c>
      <c r="BS429" s="125" t="str">
        <f>IF(ISERR(IF(AND($I429=Re_lo!$E$5,BS$5=VLOOKUP(Re_lo!$H$5,Re_lo!$N$5:$O$16,2,0)),AQ429,"")),"",IF(AND($I429=Re_lo!$E$5,BS$5=VLOOKUP(Re_lo!$H$5,Re_lo!$N$5:$O$16,2,0)),AQ429,""))</f>
        <v/>
      </c>
      <c r="BT429" s="125" t="str">
        <f>IF(ISERR(IF(AND($I429=Re_lo!$E$5,BT$5=VLOOKUP(Re_lo!$H$5,Re_lo!$N$5:$O$16,2,0)),AR429,"")),"",IF(AND($I429=Re_lo!$E$5,BT$5=VLOOKUP(Re_lo!$H$5,Re_lo!$N$5:$O$16,2,0)),AR429,""))</f>
        <v/>
      </c>
      <c r="BU429" s="125" t="str">
        <f>IF(ISERR(IF(AND($I429=Re_lo!$E$5,BU$5=VLOOKUP(Re_lo!$H$5,Re_lo!$N$5:$O$16,2,0)),AS429,"")),"",IF(AND($I429=Re_lo!$E$5,BU$5=VLOOKUP(Re_lo!$H$5,Re_lo!$N$5:$O$16,2,0)),AS429,""))</f>
        <v/>
      </c>
      <c r="BV429" s="125" t="str">
        <f>IF(ISERR(IF(AND($I429=Re_lo!$E$5,BV$5=VLOOKUP(Re_lo!$H$5,Re_lo!$N$5:$O$16,2,0)),AT429,"")),"",IF(AND($I429=Re_lo!$E$5,BV$5=VLOOKUP(Re_lo!$H$5,Re_lo!$N$5:$O$16,2,0)),AT429,""))</f>
        <v/>
      </c>
      <c r="BW429" s="125" t="str">
        <f>IF(ISERR(IF(AND($I429=Re_lo!$E$5,BW$5=VLOOKUP(Re_lo!$H$5,Re_lo!$N$5:$O$16,2,0)),AU429,"")),"",IF(AND($I429=Re_lo!$E$5,BW$5=VLOOKUP(Re_lo!$H$5,Re_lo!$N$5:$O$16,2,0)),AU429,""))</f>
        <v/>
      </c>
      <c r="BX429" s="125" t="str">
        <f>IF(ISERR(IF(AND($I429=Re_lo!$E$5,BX$5=VLOOKUP(Re_lo!$H$5,Re_lo!$N$5:$O$16,2,0)),AV429,"")),"",IF(AND($I429=Re_lo!$E$5,BX$5=VLOOKUP(Re_lo!$H$5,Re_lo!$N$5:$O$16,2,0)),AV429,""))</f>
        <v/>
      </c>
      <c r="BY429" s="125" t="str">
        <f>IF(ISERR(IF(AND($I429=Re_lo!$E$5,BY$5=VLOOKUP(Re_lo!$H$5,Re_lo!$N$5:$O$16,2,0)),AW429,"")),"",IF(AND($I429=Re_lo!$E$5,BY$5=VLOOKUP(Re_lo!$H$5,Re_lo!$N$5:$O$16,2,0)),AW429,""))</f>
        <v/>
      </c>
      <c r="BZ429" s="125" t="str">
        <f>IF(ISERR(IF(AND($I429=Re_lo!$E$5,BZ$5=VLOOKUP(Re_lo!$H$5,Re_lo!$N$5:$O$16,2,0)),AX429,"")),"",IF(AND($I429=Re_lo!$E$5,BZ$5=VLOOKUP(Re_lo!$H$5,Re_lo!$N$5:$O$16,2,0)),AX429,""))</f>
        <v/>
      </c>
      <c r="CA429" s="125" t="str">
        <f>IF(ISERR(IF(AND($I429=Re_lo!$E$5,CA$5=VLOOKUP(Re_lo!$H$5,Re_lo!$N$5:$O$16,2,0)),AY429,"")),"",IF(AND($I429=Re_lo!$E$5,CA$5=VLOOKUP(Re_lo!$H$5,Re_lo!$N$5:$O$16,2,0)),AY429,""))</f>
        <v/>
      </c>
      <c r="CB429" s="125" t="str">
        <f>IF(ISERR(IF(AND($I429=Re_lo!$E$5,CB$5=VLOOKUP(Re_lo!$H$5,Re_lo!$N$5:$O$16,2,0)),AZ429,"")),"",IF(AND($I429=Re_lo!$E$5,CB$5=VLOOKUP(Re_lo!$H$5,Re_lo!$N$5:$O$16,2,0)),AZ429,""))</f>
        <v/>
      </c>
      <c r="CC429" s="125" t="str">
        <f>IF(ISERR(IF(AND($I429=Re_lo!$E$5,CC$5=VLOOKUP(Re_lo!$H$5,Re_lo!$N$5:$O$16,2,0)),BA429,"")),"",IF(AND($I429=Re_lo!$E$5,CC$5=VLOOKUP(Re_lo!$H$5,Re_lo!$N$5:$O$16,2,0)),BA429,""))</f>
        <v/>
      </c>
      <c r="CD429" s="125" t="str">
        <f>IF(ISERR(IF(AND($I429=Re_lo!$E$5,CD$5=VLOOKUP(Re_lo!$H$5,Re_lo!$N$5:$O$16,2,0)),BB429,"")),"",IF(AND($I429=Re_lo!$E$5,CD$5=VLOOKUP(Re_lo!$H$5,Re_lo!$N$5:$O$16,2,0)),BB429,""))</f>
        <v/>
      </c>
      <c r="CF429" s="125" t="str">
        <f>IF($C429="","",COUNTIFS(Con_ve!$C$6:$C$1005,$C429,Con_ve!$Q$6:$Q$1005,Cad_cl!CF$5))</f>
        <v/>
      </c>
      <c r="CG429" s="125" t="str">
        <f>IF($C429="","",COUNTIFS(Con_ve!$C$6:$C$1005,$C429,Con_ve!$Q$6:$Q$1005,Cad_cl!CG$5))</f>
        <v/>
      </c>
      <c r="CH429" s="125" t="str">
        <f>IF($C429="","",COUNTIFS(Con_ve!$C$6:$C$1005,$C429,Con_ve!$Q$6:$Q$1005,Cad_cl!CH$5))</f>
        <v/>
      </c>
      <c r="CI429" s="125" t="str">
        <f>IF($C429="","",COUNTIFS(Con_ve!$C$6:$C$1005,$C429,Con_ve!$Q$6:$Q$1005,Cad_cl!CI$5))</f>
        <v/>
      </c>
      <c r="CJ429" s="125" t="str">
        <f>IF($C429="","",COUNTIFS(Con_ve!$C$6:$C$1005,$C429,Con_ve!$Q$6:$Q$1005,Cad_cl!CJ$5))</f>
        <v/>
      </c>
      <c r="CK429" s="125" t="str">
        <f>IF($C429="","",COUNTIFS(Con_ve!$C$6:$C$1005,$C429,Con_ve!$Q$6:$Q$1005,Cad_cl!CK$5))</f>
        <v/>
      </c>
      <c r="CL429" s="125" t="str">
        <f>IF($C429="","",COUNTIFS(Con_ve!$C$6:$C$1005,$C429,Con_ve!$Q$6:$Q$1005,Cad_cl!CL$5))</f>
        <v/>
      </c>
      <c r="CM429" s="125" t="str">
        <f>IF($C429="","",COUNTIFS(Con_ve!$C$6:$C$1005,$C429,Con_ve!$Q$6:$Q$1005,Cad_cl!CM$5))</f>
        <v/>
      </c>
      <c r="CN429" s="125" t="str">
        <f>IF($C429="","",COUNTIFS(Con_ve!$C$6:$C$1005,$C429,Con_ve!$Q$6:$Q$1005,Cad_cl!CN$5))</f>
        <v/>
      </c>
      <c r="CO429" s="125" t="str">
        <f>IF($C429="","",COUNTIFS(Con_ve!$C$6:$C$1005,$C429,Con_ve!$Q$6:$Q$1005,Cad_cl!CO$5))</f>
        <v/>
      </c>
      <c r="CP429" s="125" t="str">
        <f>IF($C429="","",COUNTIFS(Con_ve!$C$6:$C$1005,$C429,Con_ve!$Q$6:$Q$1005,Cad_cl!CP$5))</f>
        <v/>
      </c>
      <c r="CQ429" s="125" t="str">
        <f>IF($C429="","",COUNTIFS(Con_ve!$C$6:$C$1005,$C429,Con_ve!$Q$6:$Q$1005,Cad_cl!CQ$5))</f>
        <v/>
      </c>
      <c r="CR429" s="125">
        <f t="shared" si="20"/>
        <v>0</v>
      </c>
    </row>
    <row r="430" spans="3:96" ht="30" customHeight="1">
      <c r="C430" s="153"/>
      <c r="D430" s="153"/>
      <c r="E430" s="154"/>
      <c r="F430" s="153"/>
      <c r="G430" s="155"/>
      <c r="H430" s="153"/>
      <c r="I430" s="153"/>
      <c r="J430" s="132" t="s">
        <v>309</v>
      </c>
      <c r="K430" s="133" t="s">
        <v>309</v>
      </c>
      <c r="L430" s="153"/>
      <c r="M430" s="153"/>
      <c r="N430" s="153"/>
      <c r="O430" s="153"/>
      <c r="P430" s="153"/>
      <c r="Q430" s="153"/>
      <c r="AP430" s="134" t="str">
        <f>IF(ISERR(IF($C430="","",SUMIFS(Con_ve!$F$6:$F$1005,Con_ve!$C$6:$C$1005,$C430,Con_ve!$I$6:$I$1005,"Fechada",Con_ve!$Q$6:$Q$1005,Cad_cl!AP$5))),"",IF($C430="","",SUMIFS(Con_ve!$F$6:$F$1005,Con_ve!$C$6:$C$1005,$C430,Con_ve!$I$6:$I$1005,"Fechada",Con_ve!$Q$6:$Q$1005,Cad_cl!AP$5)))</f>
        <v/>
      </c>
      <c r="AQ430" s="134" t="str">
        <f>IF(ISERR(IF($C430="","",SUMIFS(Con_ve!$F$6:$F$1005,Con_ve!$C$6:$C$1005,$C430,Con_ve!$I$6:$I$1005,"Fechada",Con_ve!$Q$6:$Q$1005,Cad_cl!AQ$5))),"",IF($C430="","",SUMIFS(Con_ve!$F$6:$F$1005,Con_ve!$C$6:$C$1005,$C430,Con_ve!$I$6:$I$1005,"Fechada",Con_ve!$Q$6:$Q$1005,Cad_cl!AQ$5)))</f>
        <v/>
      </c>
      <c r="AR430" s="134" t="str">
        <f>IF(ISERR(IF($C430="","",SUMIFS(Con_ve!$F$6:$F$1005,Con_ve!$C$6:$C$1005,$C430,Con_ve!$I$6:$I$1005,"Fechada",Con_ve!$Q$6:$Q$1005,Cad_cl!AR$5))),"",IF($C430="","",SUMIFS(Con_ve!$F$6:$F$1005,Con_ve!$C$6:$C$1005,$C430,Con_ve!$I$6:$I$1005,"Fechada",Con_ve!$Q$6:$Q$1005,Cad_cl!AR$5)))</f>
        <v/>
      </c>
      <c r="AS430" s="134" t="str">
        <f>IF(ISERR(IF($C430="","",SUMIFS(Con_ve!$F$6:$F$1005,Con_ve!$C$6:$C$1005,$C430,Con_ve!$I$6:$I$1005,"Fechada",Con_ve!$Q$6:$Q$1005,Cad_cl!AS$5))),"",IF($C430="","",SUMIFS(Con_ve!$F$6:$F$1005,Con_ve!$C$6:$C$1005,$C430,Con_ve!$I$6:$I$1005,"Fechada",Con_ve!$Q$6:$Q$1005,Cad_cl!AS$5)))</f>
        <v/>
      </c>
      <c r="AT430" s="134" t="str">
        <f>IF(ISERR(IF($C430="","",SUMIFS(Con_ve!$F$6:$F$1005,Con_ve!$C$6:$C$1005,$C430,Con_ve!$I$6:$I$1005,"Fechada",Con_ve!$Q$6:$Q$1005,Cad_cl!AT$5))),"",IF($C430="","",SUMIFS(Con_ve!$F$6:$F$1005,Con_ve!$C$6:$C$1005,$C430,Con_ve!$I$6:$I$1005,"Fechada",Con_ve!$Q$6:$Q$1005,Cad_cl!AT$5)))</f>
        <v/>
      </c>
      <c r="AU430" s="134" t="str">
        <f>IF(ISERR(IF($C430="","",SUMIFS(Con_ve!$F$6:$F$1005,Con_ve!$C$6:$C$1005,$C430,Con_ve!$I$6:$I$1005,"Fechada",Con_ve!$Q$6:$Q$1005,Cad_cl!AU$5))),"",IF($C430="","",SUMIFS(Con_ve!$F$6:$F$1005,Con_ve!$C$6:$C$1005,$C430,Con_ve!$I$6:$I$1005,"Fechada",Con_ve!$Q$6:$Q$1005,Cad_cl!AU$5)))</f>
        <v/>
      </c>
      <c r="AV430" s="134" t="str">
        <f>IF(ISERR(IF($C430="","",SUMIFS(Con_ve!$F$6:$F$1005,Con_ve!$C$6:$C$1005,$C430,Con_ve!$I$6:$I$1005,"Fechada",Con_ve!$Q$6:$Q$1005,Cad_cl!AV$5))),"",IF($C430="","",SUMIFS(Con_ve!$F$6:$F$1005,Con_ve!$C$6:$C$1005,$C430,Con_ve!$I$6:$I$1005,"Fechada",Con_ve!$Q$6:$Q$1005,Cad_cl!AV$5)))</f>
        <v/>
      </c>
      <c r="AW430" s="134" t="str">
        <f>IF(ISERR(IF($C430="","",SUMIFS(Con_ve!$F$6:$F$1005,Con_ve!$C$6:$C$1005,$C430,Con_ve!$I$6:$I$1005,"Fechada",Con_ve!$Q$6:$Q$1005,Cad_cl!AW$5))),"",IF($C430="","",SUMIFS(Con_ve!$F$6:$F$1005,Con_ve!$C$6:$C$1005,$C430,Con_ve!$I$6:$I$1005,"Fechada",Con_ve!$Q$6:$Q$1005,Cad_cl!AW$5)))</f>
        <v/>
      </c>
      <c r="AX430" s="134" t="str">
        <f>IF(ISERR(IF($C430="","",SUMIFS(Con_ve!$F$6:$F$1005,Con_ve!$C$6:$C$1005,$C430,Con_ve!$I$6:$I$1005,"Fechada",Con_ve!$Q$6:$Q$1005,Cad_cl!AX$5))),"",IF($C430="","",SUMIFS(Con_ve!$F$6:$F$1005,Con_ve!$C$6:$C$1005,$C430,Con_ve!$I$6:$I$1005,"Fechada",Con_ve!$Q$6:$Q$1005,Cad_cl!AX$5)))</f>
        <v/>
      </c>
      <c r="AY430" s="134" t="str">
        <f>IF(ISERR(IF($C430="","",SUMIFS(Con_ve!$F$6:$F$1005,Con_ve!$C$6:$C$1005,$C430,Con_ve!$I$6:$I$1005,"Fechada",Con_ve!$Q$6:$Q$1005,Cad_cl!AY$5))),"",IF($C430="","",SUMIFS(Con_ve!$F$6:$F$1005,Con_ve!$C$6:$C$1005,$C430,Con_ve!$I$6:$I$1005,"Fechada",Con_ve!$Q$6:$Q$1005,Cad_cl!AY$5)))</f>
        <v/>
      </c>
      <c r="AZ430" s="134" t="str">
        <f>IF(ISERR(IF($C430="","",SUMIFS(Con_ve!$F$6:$F$1005,Con_ve!$C$6:$C$1005,$C430,Con_ve!$I$6:$I$1005,"Fechada",Con_ve!$Q$6:$Q$1005,Cad_cl!AZ$5))),"",IF($C430="","",SUMIFS(Con_ve!$F$6:$F$1005,Con_ve!$C$6:$C$1005,$C430,Con_ve!$I$6:$I$1005,"Fechada",Con_ve!$Q$6:$Q$1005,Cad_cl!AZ$5)))</f>
        <v/>
      </c>
      <c r="BA430" s="134" t="str">
        <f>IF(ISERR(IF($C430="","",SUMIFS(Con_ve!$F$6:$F$1005,Con_ve!$C$6:$C$1005,$C430,Con_ve!$I$6:$I$1005,"Fechada",Con_ve!$Q$6:$Q$1005,Cad_cl!BA$5))),"",IF($C430="","",SUMIFS(Con_ve!$F$6:$F$1005,Con_ve!$C$6:$C$1005,$C430,Con_ve!$I$6:$I$1005,"Fechada",Con_ve!$Q$6:$Q$1005,Cad_cl!BA$5)))</f>
        <v/>
      </c>
      <c r="BB430" s="134">
        <f t="shared" si="18"/>
        <v>0</v>
      </c>
      <c r="BD430" s="134" t="str">
        <f>IF(ISERR(IF($C430="","",SUMIFS(Con_ve!$F$6:$F$1005,Con_ve!$C$6:$C$1005,$C430,Con_ve!$I$6:$I$1005,"Em negociação",Con_ve!$Q$6:$Q$1005,Cad_cl!BD$5))),"",IF($C430="","",SUMIFS(Con_ve!$F$6:$F$1005,Con_ve!$C$6:$C$1005,$C430,Con_ve!$I$6:$I$1005,"Em negociação",Con_ve!$Q$6:$Q$1005,Cad_cl!BD$5)))</f>
        <v/>
      </c>
      <c r="BE430" s="134" t="str">
        <f>IF(ISERR(IF($C430="","",SUMIFS(Con_ve!$F$6:$F$1005,Con_ve!$C$6:$C$1005,$C430,Con_ve!$I$6:$I$1005,"Em negociação",Con_ve!$Q$6:$Q$1005,Cad_cl!BE$5))),"",IF($C430="","",SUMIFS(Con_ve!$F$6:$F$1005,Con_ve!$C$6:$C$1005,$C430,Con_ve!$I$6:$I$1005,"Em negociação",Con_ve!$Q$6:$Q$1005,Cad_cl!BE$5)))</f>
        <v/>
      </c>
      <c r="BF430" s="134" t="str">
        <f>IF(ISERR(IF($C430="","",SUMIFS(Con_ve!$F$6:$F$1005,Con_ve!$C$6:$C$1005,$C430,Con_ve!$I$6:$I$1005,"Em negociação",Con_ve!$Q$6:$Q$1005,Cad_cl!BF$5))),"",IF($C430="","",SUMIFS(Con_ve!$F$6:$F$1005,Con_ve!$C$6:$C$1005,$C430,Con_ve!$I$6:$I$1005,"Em negociação",Con_ve!$Q$6:$Q$1005,Cad_cl!BF$5)))</f>
        <v/>
      </c>
      <c r="BG430" s="134" t="str">
        <f>IF(ISERR(IF($C430="","",SUMIFS(Con_ve!$F$6:$F$1005,Con_ve!$C$6:$C$1005,$C430,Con_ve!$I$6:$I$1005,"Em negociação",Con_ve!$Q$6:$Q$1005,Cad_cl!BG$5))),"",IF($C430="","",SUMIFS(Con_ve!$F$6:$F$1005,Con_ve!$C$6:$C$1005,$C430,Con_ve!$I$6:$I$1005,"Em negociação",Con_ve!$Q$6:$Q$1005,Cad_cl!BG$5)))</f>
        <v/>
      </c>
      <c r="BH430" s="134" t="str">
        <f>IF(ISERR(IF($C430="","",SUMIFS(Con_ve!$F$6:$F$1005,Con_ve!$C$6:$C$1005,$C430,Con_ve!$I$6:$I$1005,"Em negociação",Con_ve!$Q$6:$Q$1005,Cad_cl!BH$5))),"",IF($C430="","",SUMIFS(Con_ve!$F$6:$F$1005,Con_ve!$C$6:$C$1005,$C430,Con_ve!$I$6:$I$1005,"Em negociação",Con_ve!$Q$6:$Q$1005,Cad_cl!BH$5)))</f>
        <v/>
      </c>
      <c r="BI430" s="134" t="str">
        <f>IF(ISERR(IF($C430="","",SUMIFS(Con_ve!$F$6:$F$1005,Con_ve!$C$6:$C$1005,$C430,Con_ve!$I$6:$I$1005,"Em negociação",Con_ve!$Q$6:$Q$1005,Cad_cl!BI$5))),"",IF($C430="","",SUMIFS(Con_ve!$F$6:$F$1005,Con_ve!$C$6:$C$1005,$C430,Con_ve!$I$6:$I$1005,"Em negociação",Con_ve!$Q$6:$Q$1005,Cad_cl!BI$5)))</f>
        <v/>
      </c>
      <c r="BJ430" s="134" t="str">
        <f>IF(ISERR(IF($C430="","",SUMIFS(Con_ve!$F$6:$F$1005,Con_ve!$C$6:$C$1005,$C430,Con_ve!$I$6:$I$1005,"Em negociação",Con_ve!$Q$6:$Q$1005,Cad_cl!BJ$5))),"",IF($C430="","",SUMIFS(Con_ve!$F$6:$F$1005,Con_ve!$C$6:$C$1005,$C430,Con_ve!$I$6:$I$1005,"Em negociação",Con_ve!$Q$6:$Q$1005,Cad_cl!BJ$5)))</f>
        <v/>
      </c>
      <c r="BK430" s="134" t="str">
        <f>IF(ISERR(IF($C430="","",SUMIFS(Con_ve!$F$6:$F$1005,Con_ve!$C$6:$C$1005,$C430,Con_ve!$I$6:$I$1005,"Em negociação",Con_ve!$Q$6:$Q$1005,Cad_cl!BK$5))),"",IF($C430="","",SUMIFS(Con_ve!$F$6:$F$1005,Con_ve!$C$6:$C$1005,$C430,Con_ve!$I$6:$I$1005,"Em negociação",Con_ve!$Q$6:$Q$1005,Cad_cl!BK$5)))</f>
        <v/>
      </c>
      <c r="BL430" s="134" t="str">
        <f>IF(ISERR(IF($C430="","",SUMIFS(Con_ve!$F$6:$F$1005,Con_ve!$C$6:$C$1005,$C430,Con_ve!$I$6:$I$1005,"Em negociação",Con_ve!$Q$6:$Q$1005,Cad_cl!BL$5))),"",IF($C430="","",SUMIFS(Con_ve!$F$6:$F$1005,Con_ve!$C$6:$C$1005,$C430,Con_ve!$I$6:$I$1005,"Em negociação",Con_ve!$Q$6:$Q$1005,Cad_cl!BL$5)))</f>
        <v/>
      </c>
      <c r="BM430" s="134" t="str">
        <f>IF(ISERR(IF($C430="","",SUMIFS(Con_ve!$F$6:$F$1005,Con_ve!$C$6:$C$1005,$C430,Con_ve!$I$6:$I$1005,"Em negociação",Con_ve!$Q$6:$Q$1005,Cad_cl!BM$5))),"",IF($C430="","",SUMIFS(Con_ve!$F$6:$F$1005,Con_ve!$C$6:$C$1005,$C430,Con_ve!$I$6:$I$1005,"Em negociação",Con_ve!$Q$6:$Q$1005,Cad_cl!BM$5)))</f>
        <v/>
      </c>
      <c r="BN430" s="134" t="str">
        <f>IF(ISERR(IF($C430="","",SUMIFS(Con_ve!$F$6:$F$1005,Con_ve!$C$6:$C$1005,$C430,Con_ve!$I$6:$I$1005,"Em negociação",Con_ve!$Q$6:$Q$1005,Cad_cl!BN$5))),"",IF($C430="","",SUMIFS(Con_ve!$F$6:$F$1005,Con_ve!$C$6:$C$1005,$C430,Con_ve!$I$6:$I$1005,"Em negociação",Con_ve!$Q$6:$Q$1005,Cad_cl!BN$5)))</f>
        <v/>
      </c>
      <c r="BO430" s="134" t="str">
        <f>IF(ISERR(IF($C430="","",SUMIFS(Con_ve!$F$6:$F$1005,Con_ve!$C$6:$C$1005,$C430,Con_ve!$I$6:$I$1005,"Em negociação",Con_ve!$Q$6:$Q$1005,Cad_cl!BO$5))),"",IF($C430="","",SUMIFS(Con_ve!$F$6:$F$1005,Con_ve!$C$6:$C$1005,$C430,Con_ve!$I$6:$I$1005,"Em negociação",Con_ve!$Q$6:$Q$1005,Cad_cl!BO$5)))</f>
        <v/>
      </c>
      <c r="BP430" s="134">
        <f t="shared" si="19"/>
        <v>0</v>
      </c>
      <c r="BR430" s="125" t="str">
        <f>IF(ISERR(IF(AND($I430=Re_lo!$E$5,BR$5=VLOOKUP(Re_lo!$H$5,Re_lo!$N$5:$O$16,2,0)),AP430,"")),"",IF(AND($I430=Re_lo!$E$5,BR$5=VLOOKUP(Re_lo!$H$5,Re_lo!$N$5:$O$16,2,0)),AP430,""))</f>
        <v/>
      </c>
      <c r="BS430" s="125" t="str">
        <f>IF(ISERR(IF(AND($I430=Re_lo!$E$5,BS$5=VLOOKUP(Re_lo!$H$5,Re_lo!$N$5:$O$16,2,0)),AQ430,"")),"",IF(AND($I430=Re_lo!$E$5,BS$5=VLOOKUP(Re_lo!$H$5,Re_lo!$N$5:$O$16,2,0)),AQ430,""))</f>
        <v/>
      </c>
      <c r="BT430" s="125" t="str">
        <f>IF(ISERR(IF(AND($I430=Re_lo!$E$5,BT$5=VLOOKUP(Re_lo!$H$5,Re_lo!$N$5:$O$16,2,0)),AR430,"")),"",IF(AND($I430=Re_lo!$E$5,BT$5=VLOOKUP(Re_lo!$H$5,Re_lo!$N$5:$O$16,2,0)),AR430,""))</f>
        <v/>
      </c>
      <c r="BU430" s="125" t="str">
        <f>IF(ISERR(IF(AND($I430=Re_lo!$E$5,BU$5=VLOOKUP(Re_lo!$H$5,Re_lo!$N$5:$O$16,2,0)),AS430,"")),"",IF(AND($I430=Re_lo!$E$5,BU$5=VLOOKUP(Re_lo!$H$5,Re_lo!$N$5:$O$16,2,0)),AS430,""))</f>
        <v/>
      </c>
      <c r="BV430" s="125" t="str">
        <f>IF(ISERR(IF(AND($I430=Re_lo!$E$5,BV$5=VLOOKUP(Re_lo!$H$5,Re_lo!$N$5:$O$16,2,0)),AT430,"")),"",IF(AND($I430=Re_lo!$E$5,BV$5=VLOOKUP(Re_lo!$H$5,Re_lo!$N$5:$O$16,2,0)),AT430,""))</f>
        <v/>
      </c>
      <c r="BW430" s="125" t="str">
        <f>IF(ISERR(IF(AND($I430=Re_lo!$E$5,BW$5=VLOOKUP(Re_lo!$H$5,Re_lo!$N$5:$O$16,2,0)),AU430,"")),"",IF(AND($I430=Re_lo!$E$5,BW$5=VLOOKUP(Re_lo!$H$5,Re_lo!$N$5:$O$16,2,0)),AU430,""))</f>
        <v/>
      </c>
      <c r="BX430" s="125" t="str">
        <f>IF(ISERR(IF(AND($I430=Re_lo!$E$5,BX$5=VLOOKUP(Re_lo!$H$5,Re_lo!$N$5:$O$16,2,0)),AV430,"")),"",IF(AND($I430=Re_lo!$E$5,BX$5=VLOOKUP(Re_lo!$H$5,Re_lo!$N$5:$O$16,2,0)),AV430,""))</f>
        <v/>
      </c>
      <c r="BY430" s="125" t="str">
        <f>IF(ISERR(IF(AND($I430=Re_lo!$E$5,BY$5=VLOOKUP(Re_lo!$H$5,Re_lo!$N$5:$O$16,2,0)),AW430,"")),"",IF(AND($I430=Re_lo!$E$5,BY$5=VLOOKUP(Re_lo!$H$5,Re_lo!$N$5:$O$16,2,0)),AW430,""))</f>
        <v/>
      </c>
      <c r="BZ430" s="125" t="str">
        <f>IF(ISERR(IF(AND($I430=Re_lo!$E$5,BZ$5=VLOOKUP(Re_lo!$H$5,Re_lo!$N$5:$O$16,2,0)),AX430,"")),"",IF(AND($I430=Re_lo!$E$5,BZ$5=VLOOKUP(Re_lo!$H$5,Re_lo!$N$5:$O$16,2,0)),AX430,""))</f>
        <v/>
      </c>
      <c r="CA430" s="125" t="str">
        <f>IF(ISERR(IF(AND($I430=Re_lo!$E$5,CA$5=VLOOKUP(Re_lo!$H$5,Re_lo!$N$5:$O$16,2,0)),AY430,"")),"",IF(AND($I430=Re_lo!$E$5,CA$5=VLOOKUP(Re_lo!$H$5,Re_lo!$N$5:$O$16,2,0)),AY430,""))</f>
        <v/>
      </c>
      <c r="CB430" s="125" t="str">
        <f>IF(ISERR(IF(AND($I430=Re_lo!$E$5,CB$5=VLOOKUP(Re_lo!$H$5,Re_lo!$N$5:$O$16,2,0)),AZ430,"")),"",IF(AND($I430=Re_lo!$E$5,CB$5=VLOOKUP(Re_lo!$H$5,Re_lo!$N$5:$O$16,2,0)),AZ430,""))</f>
        <v/>
      </c>
      <c r="CC430" s="125" t="str">
        <f>IF(ISERR(IF(AND($I430=Re_lo!$E$5,CC$5=VLOOKUP(Re_lo!$H$5,Re_lo!$N$5:$O$16,2,0)),BA430,"")),"",IF(AND($I430=Re_lo!$E$5,CC$5=VLOOKUP(Re_lo!$H$5,Re_lo!$N$5:$O$16,2,0)),BA430,""))</f>
        <v/>
      </c>
      <c r="CD430" s="125" t="str">
        <f>IF(ISERR(IF(AND($I430=Re_lo!$E$5,CD$5=VLOOKUP(Re_lo!$H$5,Re_lo!$N$5:$O$16,2,0)),BB430,"")),"",IF(AND($I430=Re_lo!$E$5,CD$5=VLOOKUP(Re_lo!$H$5,Re_lo!$N$5:$O$16,2,0)),BB430,""))</f>
        <v/>
      </c>
      <c r="CF430" s="125" t="str">
        <f>IF($C430="","",COUNTIFS(Con_ve!$C$6:$C$1005,$C430,Con_ve!$Q$6:$Q$1005,Cad_cl!CF$5))</f>
        <v/>
      </c>
      <c r="CG430" s="125" t="str">
        <f>IF($C430="","",COUNTIFS(Con_ve!$C$6:$C$1005,$C430,Con_ve!$Q$6:$Q$1005,Cad_cl!CG$5))</f>
        <v/>
      </c>
      <c r="CH430" s="125" t="str">
        <f>IF($C430="","",COUNTIFS(Con_ve!$C$6:$C$1005,$C430,Con_ve!$Q$6:$Q$1005,Cad_cl!CH$5))</f>
        <v/>
      </c>
      <c r="CI430" s="125" t="str">
        <f>IF($C430="","",COUNTIFS(Con_ve!$C$6:$C$1005,$C430,Con_ve!$Q$6:$Q$1005,Cad_cl!CI$5))</f>
        <v/>
      </c>
      <c r="CJ430" s="125" t="str">
        <f>IF($C430="","",COUNTIFS(Con_ve!$C$6:$C$1005,$C430,Con_ve!$Q$6:$Q$1005,Cad_cl!CJ$5))</f>
        <v/>
      </c>
      <c r="CK430" s="125" t="str">
        <f>IF($C430="","",COUNTIFS(Con_ve!$C$6:$C$1005,$C430,Con_ve!$Q$6:$Q$1005,Cad_cl!CK$5))</f>
        <v/>
      </c>
      <c r="CL430" s="125" t="str">
        <f>IF($C430="","",COUNTIFS(Con_ve!$C$6:$C$1005,$C430,Con_ve!$Q$6:$Q$1005,Cad_cl!CL$5))</f>
        <v/>
      </c>
      <c r="CM430" s="125" t="str">
        <f>IF($C430="","",COUNTIFS(Con_ve!$C$6:$C$1005,$C430,Con_ve!$Q$6:$Q$1005,Cad_cl!CM$5))</f>
        <v/>
      </c>
      <c r="CN430" s="125" t="str">
        <f>IF($C430="","",COUNTIFS(Con_ve!$C$6:$C$1005,$C430,Con_ve!$Q$6:$Q$1005,Cad_cl!CN$5))</f>
        <v/>
      </c>
      <c r="CO430" s="125" t="str">
        <f>IF($C430="","",COUNTIFS(Con_ve!$C$6:$C$1005,$C430,Con_ve!$Q$6:$Q$1005,Cad_cl!CO$5))</f>
        <v/>
      </c>
      <c r="CP430" s="125" t="str">
        <f>IF($C430="","",COUNTIFS(Con_ve!$C$6:$C$1005,$C430,Con_ve!$Q$6:$Q$1005,Cad_cl!CP$5))</f>
        <v/>
      </c>
      <c r="CQ430" s="125" t="str">
        <f>IF($C430="","",COUNTIFS(Con_ve!$C$6:$C$1005,$C430,Con_ve!$Q$6:$Q$1005,Cad_cl!CQ$5))</f>
        <v/>
      </c>
      <c r="CR430" s="125">
        <f t="shared" si="20"/>
        <v>0</v>
      </c>
    </row>
    <row r="431" spans="3:96" ht="30" customHeight="1">
      <c r="C431" s="153"/>
      <c r="D431" s="153"/>
      <c r="E431" s="154"/>
      <c r="F431" s="153"/>
      <c r="G431" s="155"/>
      <c r="H431" s="153"/>
      <c r="I431" s="153"/>
      <c r="J431" s="132" t="s">
        <v>309</v>
      </c>
      <c r="K431" s="133" t="s">
        <v>309</v>
      </c>
      <c r="L431" s="153"/>
      <c r="M431" s="153"/>
      <c r="N431" s="153"/>
      <c r="O431" s="153"/>
      <c r="P431" s="153"/>
      <c r="Q431" s="153"/>
      <c r="AP431" s="134" t="str">
        <f>IF(ISERR(IF($C431="","",SUMIFS(Con_ve!$F$6:$F$1005,Con_ve!$C$6:$C$1005,$C431,Con_ve!$I$6:$I$1005,"Fechada",Con_ve!$Q$6:$Q$1005,Cad_cl!AP$5))),"",IF($C431="","",SUMIFS(Con_ve!$F$6:$F$1005,Con_ve!$C$6:$C$1005,$C431,Con_ve!$I$6:$I$1005,"Fechada",Con_ve!$Q$6:$Q$1005,Cad_cl!AP$5)))</f>
        <v/>
      </c>
      <c r="AQ431" s="134" t="str">
        <f>IF(ISERR(IF($C431="","",SUMIFS(Con_ve!$F$6:$F$1005,Con_ve!$C$6:$C$1005,$C431,Con_ve!$I$6:$I$1005,"Fechada",Con_ve!$Q$6:$Q$1005,Cad_cl!AQ$5))),"",IF($C431="","",SUMIFS(Con_ve!$F$6:$F$1005,Con_ve!$C$6:$C$1005,$C431,Con_ve!$I$6:$I$1005,"Fechada",Con_ve!$Q$6:$Q$1005,Cad_cl!AQ$5)))</f>
        <v/>
      </c>
      <c r="AR431" s="134" t="str">
        <f>IF(ISERR(IF($C431="","",SUMIFS(Con_ve!$F$6:$F$1005,Con_ve!$C$6:$C$1005,$C431,Con_ve!$I$6:$I$1005,"Fechada",Con_ve!$Q$6:$Q$1005,Cad_cl!AR$5))),"",IF($C431="","",SUMIFS(Con_ve!$F$6:$F$1005,Con_ve!$C$6:$C$1005,$C431,Con_ve!$I$6:$I$1005,"Fechada",Con_ve!$Q$6:$Q$1005,Cad_cl!AR$5)))</f>
        <v/>
      </c>
      <c r="AS431" s="134" t="str">
        <f>IF(ISERR(IF($C431="","",SUMIFS(Con_ve!$F$6:$F$1005,Con_ve!$C$6:$C$1005,$C431,Con_ve!$I$6:$I$1005,"Fechada",Con_ve!$Q$6:$Q$1005,Cad_cl!AS$5))),"",IF($C431="","",SUMIFS(Con_ve!$F$6:$F$1005,Con_ve!$C$6:$C$1005,$C431,Con_ve!$I$6:$I$1005,"Fechada",Con_ve!$Q$6:$Q$1005,Cad_cl!AS$5)))</f>
        <v/>
      </c>
      <c r="AT431" s="134" t="str">
        <f>IF(ISERR(IF($C431="","",SUMIFS(Con_ve!$F$6:$F$1005,Con_ve!$C$6:$C$1005,$C431,Con_ve!$I$6:$I$1005,"Fechada",Con_ve!$Q$6:$Q$1005,Cad_cl!AT$5))),"",IF($C431="","",SUMIFS(Con_ve!$F$6:$F$1005,Con_ve!$C$6:$C$1005,$C431,Con_ve!$I$6:$I$1005,"Fechada",Con_ve!$Q$6:$Q$1005,Cad_cl!AT$5)))</f>
        <v/>
      </c>
      <c r="AU431" s="134" t="str">
        <f>IF(ISERR(IF($C431="","",SUMIFS(Con_ve!$F$6:$F$1005,Con_ve!$C$6:$C$1005,$C431,Con_ve!$I$6:$I$1005,"Fechada",Con_ve!$Q$6:$Q$1005,Cad_cl!AU$5))),"",IF($C431="","",SUMIFS(Con_ve!$F$6:$F$1005,Con_ve!$C$6:$C$1005,$C431,Con_ve!$I$6:$I$1005,"Fechada",Con_ve!$Q$6:$Q$1005,Cad_cl!AU$5)))</f>
        <v/>
      </c>
      <c r="AV431" s="134" t="str">
        <f>IF(ISERR(IF($C431="","",SUMIFS(Con_ve!$F$6:$F$1005,Con_ve!$C$6:$C$1005,$C431,Con_ve!$I$6:$I$1005,"Fechada",Con_ve!$Q$6:$Q$1005,Cad_cl!AV$5))),"",IF($C431="","",SUMIFS(Con_ve!$F$6:$F$1005,Con_ve!$C$6:$C$1005,$C431,Con_ve!$I$6:$I$1005,"Fechada",Con_ve!$Q$6:$Q$1005,Cad_cl!AV$5)))</f>
        <v/>
      </c>
      <c r="AW431" s="134" t="str">
        <f>IF(ISERR(IF($C431="","",SUMIFS(Con_ve!$F$6:$F$1005,Con_ve!$C$6:$C$1005,$C431,Con_ve!$I$6:$I$1005,"Fechada",Con_ve!$Q$6:$Q$1005,Cad_cl!AW$5))),"",IF($C431="","",SUMIFS(Con_ve!$F$6:$F$1005,Con_ve!$C$6:$C$1005,$C431,Con_ve!$I$6:$I$1005,"Fechada",Con_ve!$Q$6:$Q$1005,Cad_cl!AW$5)))</f>
        <v/>
      </c>
      <c r="AX431" s="134" t="str">
        <f>IF(ISERR(IF($C431="","",SUMIFS(Con_ve!$F$6:$F$1005,Con_ve!$C$6:$C$1005,$C431,Con_ve!$I$6:$I$1005,"Fechada",Con_ve!$Q$6:$Q$1005,Cad_cl!AX$5))),"",IF($C431="","",SUMIFS(Con_ve!$F$6:$F$1005,Con_ve!$C$6:$C$1005,$C431,Con_ve!$I$6:$I$1005,"Fechada",Con_ve!$Q$6:$Q$1005,Cad_cl!AX$5)))</f>
        <v/>
      </c>
      <c r="AY431" s="134" t="str">
        <f>IF(ISERR(IF($C431="","",SUMIFS(Con_ve!$F$6:$F$1005,Con_ve!$C$6:$C$1005,$C431,Con_ve!$I$6:$I$1005,"Fechada",Con_ve!$Q$6:$Q$1005,Cad_cl!AY$5))),"",IF($C431="","",SUMIFS(Con_ve!$F$6:$F$1005,Con_ve!$C$6:$C$1005,$C431,Con_ve!$I$6:$I$1005,"Fechada",Con_ve!$Q$6:$Q$1005,Cad_cl!AY$5)))</f>
        <v/>
      </c>
      <c r="AZ431" s="134" t="str">
        <f>IF(ISERR(IF($C431="","",SUMIFS(Con_ve!$F$6:$F$1005,Con_ve!$C$6:$C$1005,$C431,Con_ve!$I$6:$I$1005,"Fechada",Con_ve!$Q$6:$Q$1005,Cad_cl!AZ$5))),"",IF($C431="","",SUMIFS(Con_ve!$F$6:$F$1005,Con_ve!$C$6:$C$1005,$C431,Con_ve!$I$6:$I$1005,"Fechada",Con_ve!$Q$6:$Q$1005,Cad_cl!AZ$5)))</f>
        <v/>
      </c>
      <c r="BA431" s="134" t="str">
        <f>IF(ISERR(IF($C431="","",SUMIFS(Con_ve!$F$6:$F$1005,Con_ve!$C$6:$C$1005,$C431,Con_ve!$I$6:$I$1005,"Fechada",Con_ve!$Q$6:$Q$1005,Cad_cl!BA$5))),"",IF($C431="","",SUMIFS(Con_ve!$F$6:$F$1005,Con_ve!$C$6:$C$1005,$C431,Con_ve!$I$6:$I$1005,"Fechada",Con_ve!$Q$6:$Q$1005,Cad_cl!BA$5)))</f>
        <v/>
      </c>
      <c r="BB431" s="134">
        <f t="shared" si="18"/>
        <v>0</v>
      </c>
      <c r="BD431" s="134" t="str">
        <f>IF(ISERR(IF($C431="","",SUMIFS(Con_ve!$F$6:$F$1005,Con_ve!$C$6:$C$1005,$C431,Con_ve!$I$6:$I$1005,"Em negociação",Con_ve!$Q$6:$Q$1005,Cad_cl!BD$5))),"",IF($C431="","",SUMIFS(Con_ve!$F$6:$F$1005,Con_ve!$C$6:$C$1005,$C431,Con_ve!$I$6:$I$1005,"Em negociação",Con_ve!$Q$6:$Q$1005,Cad_cl!BD$5)))</f>
        <v/>
      </c>
      <c r="BE431" s="134" t="str">
        <f>IF(ISERR(IF($C431="","",SUMIFS(Con_ve!$F$6:$F$1005,Con_ve!$C$6:$C$1005,$C431,Con_ve!$I$6:$I$1005,"Em negociação",Con_ve!$Q$6:$Q$1005,Cad_cl!BE$5))),"",IF($C431="","",SUMIFS(Con_ve!$F$6:$F$1005,Con_ve!$C$6:$C$1005,$C431,Con_ve!$I$6:$I$1005,"Em negociação",Con_ve!$Q$6:$Q$1005,Cad_cl!BE$5)))</f>
        <v/>
      </c>
      <c r="BF431" s="134" t="str">
        <f>IF(ISERR(IF($C431="","",SUMIFS(Con_ve!$F$6:$F$1005,Con_ve!$C$6:$C$1005,$C431,Con_ve!$I$6:$I$1005,"Em negociação",Con_ve!$Q$6:$Q$1005,Cad_cl!BF$5))),"",IF($C431="","",SUMIFS(Con_ve!$F$6:$F$1005,Con_ve!$C$6:$C$1005,$C431,Con_ve!$I$6:$I$1005,"Em negociação",Con_ve!$Q$6:$Q$1005,Cad_cl!BF$5)))</f>
        <v/>
      </c>
      <c r="BG431" s="134" t="str">
        <f>IF(ISERR(IF($C431="","",SUMIFS(Con_ve!$F$6:$F$1005,Con_ve!$C$6:$C$1005,$C431,Con_ve!$I$6:$I$1005,"Em negociação",Con_ve!$Q$6:$Q$1005,Cad_cl!BG$5))),"",IF($C431="","",SUMIFS(Con_ve!$F$6:$F$1005,Con_ve!$C$6:$C$1005,$C431,Con_ve!$I$6:$I$1005,"Em negociação",Con_ve!$Q$6:$Q$1005,Cad_cl!BG$5)))</f>
        <v/>
      </c>
      <c r="BH431" s="134" t="str">
        <f>IF(ISERR(IF($C431="","",SUMIFS(Con_ve!$F$6:$F$1005,Con_ve!$C$6:$C$1005,$C431,Con_ve!$I$6:$I$1005,"Em negociação",Con_ve!$Q$6:$Q$1005,Cad_cl!BH$5))),"",IF($C431="","",SUMIFS(Con_ve!$F$6:$F$1005,Con_ve!$C$6:$C$1005,$C431,Con_ve!$I$6:$I$1005,"Em negociação",Con_ve!$Q$6:$Q$1005,Cad_cl!BH$5)))</f>
        <v/>
      </c>
      <c r="BI431" s="134" t="str">
        <f>IF(ISERR(IF($C431="","",SUMIFS(Con_ve!$F$6:$F$1005,Con_ve!$C$6:$C$1005,$C431,Con_ve!$I$6:$I$1005,"Em negociação",Con_ve!$Q$6:$Q$1005,Cad_cl!BI$5))),"",IF($C431="","",SUMIFS(Con_ve!$F$6:$F$1005,Con_ve!$C$6:$C$1005,$C431,Con_ve!$I$6:$I$1005,"Em negociação",Con_ve!$Q$6:$Q$1005,Cad_cl!BI$5)))</f>
        <v/>
      </c>
      <c r="BJ431" s="134" t="str">
        <f>IF(ISERR(IF($C431="","",SUMIFS(Con_ve!$F$6:$F$1005,Con_ve!$C$6:$C$1005,$C431,Con_ve!$I$6:$I$1005,"Em negociação",Con_ve!$Q$6:$Q$1005,Cad_cl!BJ$5))),"",IF($C431="","",SUMIFS(Con_ve!$F$6:$F$1005,Con_ve!$C$6:$C$1005,$C431,Con_ve!$I$6:$I$1005,"Em negociação",Con_ve!$Q$6:$Q$1005,Cad_cl!BJ$5)))</f>
        <v/>
      </c>
      <c r="BK431" s="134" t="str">
        <f>IF(ISERR(IF($C431="","",SUMIFS(Con_ve!$F$6:$F$1005,Con_ve!$C$6:$C$1005,$C431,Con_ve!$I$6:$I$1005,"Em negociação",Con_ve!$Q$6:$Q$1005,Cad_cl!BK$5))),"",IF($C431="","",SUMIFS(Con_ve!$F$6:$F$1005,Con_ve!$C$6:$C$1005,$C431,Con_ve!$I$6:$I$1005,"Em negociação",Con_ve!$Q$6:$Q$1005,Cad_cl!BK$5)))</f>
        <v/>
      </c>
      <c r="BL431" s="134" t="str">
        <f>IF(ISERR(IF($C431="","",SUMIFS(Con_ve!$F$6:$F$1005,Con_ve!$C$6:$C$1005,$C431,Con_ve!$I$6:$I$1005,"Em negociação",Con_ve!$Q$6:$Q$1005,Cad_cl!BL$5))),"",IF($C431="","",SUMIFS(Con_ve!$F$6:$F$1005,Con_ve!$C$6:$C$1005,$C431,Con_ve!$I$6:$I$1005,"Em negociação",Con_ve!$Q$6:$Q$1005,Cad_cl!BL$5)))</f>
        <v/>
      </c>
      <c r="BM431" s="134" t="str">
        <f>IF(ISERR(IF($C431="","",SUMIFS(Con_ve!$F$6:$F$1005,Con_ve!$C$6:$C$1005,$C431,Con_ve!$I$6:$I$1005,"Em negociação",Con_ve!$Q$6:$Q$1005,Cad_cl!BM$5))),"",IF($C431="","",SUMIFS(Con_ve!$F$6:$F$1005,Con_ve!$C$6:$C$1005,$C431,Con_ve!$I$6:$I$1005,"Em negociação",Con_ve!$Q$6:$Q$1005,Cad_cl!BM$5)))</f>
        <v/>
      </c>
      <c r="BN431" s="134" t="str">
        <f>IF(ISERR(IF($C431="","",SUMIFS(Con_ve!$F$6:$F$1005,Con_ve!$C$6:$C$1005,$C431,Con_ve!$I$6:$I$1005,"Em negociação",Con_ve!$Q$6:$Q$1005,Cad_cl!BN$5))),"",IF($C431="","",SUMIFS(Con_ve!$F$6:$F$1005,Con_ve!$C$6:$C$1005,$C431,Con_ve!$I$6:$I$1005,"Em negociação",Con_ve!$Q$6:$Q$1005,Cad_cl!BN$5)))</f>
        <v/>
      </c>
      <c r="BO431" s="134" t="str">
        <f>IF(ISERR(IF($C431="","",SUMIFS(Con_ve!$F$6:$F$1005,Con_ve!$C$6:$C$1005,$C431,Con_ve!$I$6:$I$1005,"Em negociação",Con_ve!$Q$6:$Q$1005,Cad_cl!BO$5))),"",IF($C431="","",SUMIFS(Con_ve!$F$6:$F$1005,Con_ve!$C$6:$C$1005,$C431,Con_ve!$I$6:$I$1005,"Em negociação",Con_ve!$Q$6:$Q$1005,Cad_cl!BO$5)))</f>
        <v/>
      </c>
      <c r="BP431" s="134">
        <f t="shared" si="19"/>
        <v>0</v>
      </c>
      <c r="BR431" s="125" t="str">
        <f>IF(ISERR(IF(AND($I431=Re_lo!$E$5,BR$5=VLOOKUP(Re_lo!$H$5,Re_lo!$N$5:$O$16,2,0)),AP431,"")),"",IF(AND($I431=Re_lo!$E$5,BR$5=VLOOKUP(Re_lo!$H$5,Re_lo!$N$5:$O$16,2,0)),AP431,""))</f>
        <v/>
      </c>
      <c r="BS431" s="125" t="str">
        <f>IF(ISERR(IF(AND($I431=Re_lo!$E$5,BS$5=VLOOKUP(Re_lo!$H$5,Re_lo!$N$5:$O$16,2,0)),AQ431,"")),"",IF(AND($I431=Re_lo!$E$5,BS$5=VLOOKUP(Re_lo!$H$5,Re_lo!$N$5:$O$16,2,0)),AQ431,""))</f>
        <v/>
      </c>
      <c r="BT431" s="125" t="str">
        <f>IF(ISERR(IF(AND($I431=Re_lo!$E$5,BT$5=VLOOKUP(Re_lo!$H$5,Re_lo!$N$5:$O$16,2,0)),AR431,"")),"",IF(AND($I431=Re_lo!$E$5,BT$5=VLOOKUP(Re_lo!$H$5,Re_lo!$N$5:$O$16,2,0)),AR431,""))</f>
        <v/>
      </c>
      <c r="BU431" s="125" t="str">
        <f>IF(ISERR(IF(AND($I431=Re_lo!$E$5,BU$5=VLOOKUP(Re_lo!$H$5,Re_lo!$N$5:$O$16,2,0)),AS431,"")),"",IF(AND($I431=Re_lo!$E$5,BU$5=VLOOKUP(Re_lo!$H$5,Re_lo!$N$5:$O$16,2,0)),AS431,""))</f>
        <v/>
      </c>
      <c r="BV431" s="125" t="str">
        <f>IF(ISERR(IF(AND($I431=Re_lo!$E$5,BV$5=VLOOKUP(Re_lo!$H$5,Re_lo!$N$5:$O$16,2,0)),AT431,"")),"",IF(AND($I431=Re_lo!$E$5,BV$5=VLOOKUP(Re_lo!$H$5,Re_lo!$N$5:$O$16,2,0)),AT431,""))</f>
        <v/>
      </c>
      <c r="BW431" s="125" t="str">
        <f>IF(ISERR(IF(AND($I431=Re_lo!$E$5,BW$5=VLOOKUP(Re_lo!$H$5,Re_lo!$N$5:$O$16,2,0)),AU431,"")),"",IF(AND($I431=Re_lo!$E$5,BW$5=VLOOKUP(Re_lo!$H$5,Re_lo!$N$5:$O$16,2,0)),AU431,""))</f>
        <v/>
      </c>
      <c r="BX431" s="125" t="str">
        <f>IF(ISERR(IF(AND($I431=Re_lo!$E$5,BX$5=VLOOKUP(Re_lo!$H$5,Re_lo!$N$5:$O$16,2,0)),AV431,"")),"",IF(AND($I431=Re_lo!$E$5,BX$5=VLOOKUP(Re_lo!$H$5,Re_lo!$N$5:$O$16,2,0)),AV431,""))</f>
        <v/>
      </c>
      <c r="BY431" s="125" t="str">
        <f>IF(ISERR(IF(AND($I431=Re_lo!$E$5,BY$5=VLOOKUP(Re_lo!$H$5,Re_lo!$N$5:$O$16,2,0)),AW431,"")),"",IF(AND($I431=Re_lo!$E$5,BY$5=VLOOKUP(Re_lo!$H$5,Re_lo!$N$5:$O$16,2,0)),AW431,""))</f>
        <v/>
      </c>
      <c r="BZ431" s="125" t="str">
        <f>IF(ISERR(IF(AND($I431=Re_lo!$E$5,BZ$5=VLOOKUP(Re_lo!$H$5,Re_lo!$N$5:$O$16,2,0)),AX431,"")),"",IF(AND($I431=Re_lo!$E$5,BZ$5=VLOOKUP(Re_lo!$H$5,Re_lo!$N$5:$O$16,2,0)),AX431,""))</f>
        <v/>
      </c>
      <c r="CA431" s="125" t="str">
        <f>IF(ISERR(IF(AND($I431=Re_lo!$E$5,CA$5=VLOOKUP(Re_lo!$H$5,Re_lo!$N$5:$O$16,2,0)),AY431,"")),"",IF(AND($I431=Re_lo!$E$5,CA$5=VLOOKUP(Re_lo!$H$5,Re_lo!$N$5:$O$16,2,0)),AY431,""))</f>
        <v/>
      </c>
      <c r="CB431" s="125" t="str">
        <f>IF(ISERR(IF(AND($I431=Re_lo!$E$5,CB$5=VLOOKUP(Re_lo!$H$5,Re_lo!$N$5:$O$16,2,0)),AZ431,"")),"",IF(AND($I431=Re_lo!$E$5,CB$5=VLOOKUP(Re_lo!$H$5,Re_lo!$N$5:$O$16,2,0)),AZ431,""))</f>
        <v/>
      </c>
      <c r="CC431" s="125" t="str">
        <f>IF(ISERR(IF(AND($I431=Re_lo!$E$5,CC$5=VLOOKUP(Re_lo!$H$5,Re_lo!$N$5:$O$16,2,0)),BA431,"")),"",IF(AND($I431=Re_lo!$E$5,CC$5=VLOOKUP(Re_lo!$H$5,Re_lo!$N$5:$O$16,2,0)),BA431,""))</f>
        <v/>
      </c>
      <c r="CD431" s="125" t="str">
        <f>IF(ISERR(IF(AND($I431=Re_lo!$E$5,CD$5=VLOOKUP(Re_lo!$H$5,Re_lo!$N$5:$O$16,2,0)),BB431,"")),"",IF(AND($I431=Re_lo!$E$5,CD$5=VLOOKUP(Re_lo!$H$5,Re_lo!$N$5:$O$16,2,0)),BB431,""))</f>
        <v/>
      </c>
      <c r="CF431" s="125" t="str">
        <f>IF($C431="","",COUNTIFS(Con_ve!$C$6:$C$1005,$C431,Con_ve!$Q$6:$Q$1005,Cad_cl!CF$5))</f>
        <v/>
      </c>
      <c r="CG431" s="125" t="str">
        <f>IF($C431="","",COUNTIFS(Con_ve!$C$6:$C$1005,$C431,Con_ve!$Q$6:$Q$1005,Cad_cl!CG$5))</f>
        <v/>
      </c>
      <c r="CH431" s="125" t="str">
        <f>IF($C431="","",COUNTIFS(Con_ve!$C$6:$C$1005,$C431,Con_ve!$Q$6:$Q$1005,Cad_cl!CH$5))</f>
        <v/>
      </c>
      <c r="CI431" s="125" t="str">
        <f>IF($C431="","",COUNTIFS(Con_ve!$C$6:$C$1005,$C431,Con_ve!$Q$6:$Q$1005,Cad_cl!CI$5))</f>
        <v/>
      </c>
      <c r="CJ431" s="125" t="str">
        <f>IF($C431="","",COUNTIFS(Con_ve!$C$6:$C$1005,$C431,Con_ve!$Q$6:$Q$1005,Cad_cl!CJ$5))</f>
        <v/>
      </c>
      <c r="CK431" s="125" t="str">
        <f>IF($C431="","",COUNTIFS(Con_ve!$C$6:$C$1005,$C431,Con_ve!$Q$6:$Q$1005,Cad_cl!CK$5))</f>
        <v/>
      </c>
      <c r="CL431" s="125" t="str">
        <f>IF($C431="","",COUNTIFS(Con_ve!$C$6:$C$1005,$C431,Con_ve!$Q$6:$Q$1005,Cad_cl!CL$5))</f>
        <v/>
      </c>
      <c r="CM431" s="125" t="str">
        <f>IF($C431="","",COUNTIFS(Con_ve!$C$6:$C$1005,$C431,Con_ve!$Q$6:$Q$1005,Cad_cl!CM$5))</f>
        <v/>
      </c>
      <c r="CN431" s="125" t="str">
        <f>IF($C431="","",COUNTIFS(Con_ve!$C$6:$C$1005,$C431,Con_ve!$Q$6:$Q$1005,Cad_cl!CN$5))</f>
        <v/>
      </c>
      <c r="CO431" s="125" t="str">
        <f>IF($C431="","",COUNTIFS(Con_ve!$C$6:$C$1005,$C431,Con_ve!$Q$6:$Q$1005,Cad_cl!CO$5))</f>
        <v/>
      </c>
      <c r="CP431" s="125" t="str">
        <f>IF($C431="","",COUNTIFS(Con_ve!$C$6:$C$1005,$C431,Con_ve!$Q$6:$Q$1005,Cad_cl!CP$5))</f>
        <v/>
      </c>
      <c r="CQ431" s="125" t="str">
        <f>IF($C431="","",COUNTIFS(Con_ve!$C$6:$C$1005,$C431,Con_ve!$Q$6:$Q$1005,Cad_cl!CQ$5))</f>
        <v/>
      </c>
      <c r="CR431" s="125">
        <f t="shared" si="20"/>
        <v>0</v>
      </c>
    </row>
    <row r="432" spans="3:96" ht="30" customHeight="1">
      <c r="C432" s="153"/>
      <c r="D432" s="153"/>
      <c r="E432" s="154"/>
      <c r="F432" s="153"/>
      <c r="G432" s="155"/>
      <c r="H432" s="153"/>
      <c r="I432" s="153"/>
      <c r="J432" s="132" t="s">
        <v>309</v>
      </c>
      <c r="K432" s="133" t="s">
        <v>309</v>
      </c>
      <c r="L432" s="153"/>
      <c r="M432" s="153"/>
      <c r="N432" s="153"/>
      <c r="O432" s="153"/>
      <c r="P432" s="153"/>
      <c r="Q432" s="153"/>
      <c r="AP432" s="134" t="str">
        <f>IF(ISERR(IF($C432="","",SUMIFS(Con_ve!$F$6:$F$1005,Con_ve!$C$6:$C$1005,$C432,Con_ve!$I$6:$I$1005,"Fechada",Con_ve!$Q$6:$Q$1005,Cad_cl!AP$5))),"",IF($C432="","",SUMIFS(Con_ve!$F$6:$F$1005,Con_ve!$C$6:$C$1005,$C432,Con_ve!$I$6:$I$1005,"Fechada",Con_ve!$Q$6:$Q$1005,Cad_cl!AP$5)))</f>
        <v/>
      </c>
      <c r="AQ432" s="134" t="str">
        <f>IF(ISERR(IF($C432="","",SUMIFS(Con_ve!$F$6:$F$1005,Con_ve!$C$6:$C$1005,$C432,Con_ve!$I$6:$I$1005,"Fechada",Con_ve!$Q$6:$Q$1005,Cad_cl!AQ$5))),"",IF($C432="","",SUMIFS(Con_ve!$F$6:$F$1005,Con_ve!$C$6:$C$1005,$C432,Con_ve!$I$6:$I$1005,"Fechada",Con_ve!$Q$6:$Q$1005,Cad_cl!AQ$5)))</f>
        <v/>
      </c>
      <c r="AR432" s="134" t="str">
        <f>IF(ISERR(IF($C432="","",SUMIFS(Con_ve!$F$6:$F$1005,Con_ve!$C$6:$C$1005,$C432,Con_ve!$I$6:$I$1005,"Fechada",Con_ve!$Q$6:$Q$1005,Cad_cl!AR$5))),"",IF($C432="","",SUMIFS(Con_ve!$F$6:$F$1005,Con_ve!$C$6:$C$1005,$C432,Con_ve!$I$6:$I$1005,"Fechada",Con_ve!$Q$6:$Q$1005,Cad_cl!AR$5)))</f>
        <v/>
      </c>
      <c r="AS432" s="134" t="str">
        <f>IF(ISERR(IF($C432="","",SUMIFS(Con_ve!$F$6:$F$1005,Con_ve!$C$6:$C$1005,$C432,Con_ve!$I$6:$I$1005,"Fechada",Con_ve!$Q$6:$Q$1005,Cad_cl!AS$5))),"",IF($C432="","",SUMIFS(Con_ve!$F$6:$F$1005,Con_ve!$C$6:$C$1005,$C432,Con_ve!$I$6:$I$1005,"Fechada",Con_ve!$Q$6:$Q$1005,Cad_cl!AS$5)))</f>
        <v/>
      </c>
      <c r="AT432" s="134" t="str">
        <f>IF(ISERR(IF($C432="","",SUMIFS(Con_ve!$F$6:$F$1005,Con_ve!$C$6:$C$1005,$C432,Con_ve!$I$6:$I$1005,"Fechada",Con_ve!$Q$6:$Q$1005,Cad_cl!AT$5))),"",IF($C432="","",SUMIFS(Con_ve!$F$6:$F$1005,Con_ve!$C$6:$C$1005,$C432,Con_ve!$I$6:$I$1005,"Fechada",Con_ve!$Q$6:$Q$1005,Cad_cl!AT$5)))</f>
        <v/>
      </c>
      <c r="AU432" s="134" t="str">
        <f>IF(ISERR(IF($C432="","",SUMIFS(Con_ve!$F$6:$F$1005,Con_ve!$C$6:$C$1005,$C432,Con_ve!$I$6:$I$1005,"Fechada",Con_ve!$Q$6:$Q$1005,Cad_cl!AU$5))),"",IF($C432="","",SUMIFS(Con_ve!$F$6:$F$1005,Con_ve!$C$6:$C$1005,$C432,Con_ve!$I$6:$I$1005,"Fechada",Con_ve!$Q$6:$Q$1005,Cad_cl!AU$5)))</f>
        <v/>
      </c>
      <c r="AV432" s="134" t="str">
        <f>IF(ISERR(IF($C432="","",SUMIFS(Con_ve!$F$6:$F$1005,Con_ve!$C$6:$C$1005,$C432,Con_ve!$I$6:$I$1005,"Fechada",Con_ve!$Q$6:$Q$1005,Cad_cl!AV$5))),"",IF($C432="","",SUMIFS(Con_ve!$F$6:$F$1005,Con_ve!$C$6:$C$1005,$C432,Con_ve!$I$6:$I$1005,"Fechada",Con_ve!$Q$6:$Q$1005,Cad_cl!AV$5)))</f>
        <v/>
      </c>
      <c r="AW432" s="134" t="str">
        <f>IF(ISERR(IF($C432="","",SUMIFS(Con_ve!$F$6:$F$1005,Con_ve!$C$6:$C$1005,$C432,Con_ve!$I$6:$I$1005,"Fechada",Con_ve!$Q$6:$Q$1005,Cad_cl!AW$5))),"",IF($C432="","",SUMIFS(Con_ve!$F$6:$F$1005,Con_ve!$C$6:$C$1005,$C432,Con_ve!$I$6:$I$1005,"Fechada",Con_ve!$Q$6:$Q$1005,Cad_cl!AW$5)))</f>
        <v/>
      </c>
      <c r="AX432" s="134" t="str">
        <f>IF(ISERR(IF($C432="","",SUMIFS(Con_ve!$F$6:$F$1005,Con_ve!$C$6:$C$1005,$C432,Con_ve!$I$6:$I$1005,"Fechada",Con_ve!$Q$6:$Q$1005,Cad_cl!AX$5))),"",IF($C432="","",SUMIFS(Con_ve!$F$6:$F$1005,Con_ve!$C$6:$C$1005,$C432,Con_ve!$I$6:$I$1005,"Fechada",Con_ve!$Q$6:$Q$1005,Cad_cl!AX$5)))</f>
        <v/>
      </c>
      <c r="AY432" s="134" t="str">
        <f>IF(ISERR(IF($C432="","",SUMIFS(Con_ve!$F$6:$F$1005,Con_ve!$C$6:$C$1005,$C432,Con_ve!$I$6:$I$1005,"Fechada",Con_ve!$Q$6:$Q$1005,Cad_cl!AY$5))),"",IF($C432="","",SUMIFS(Con_ve!$F$6:$F$1005,Con_ve!$C$6:$C$1005,$C432,Con_ve!$I$6:$I$1005,"Fechada",Con_ve!$Q$6:$Q$1005,Cad_cl!AY$5)))</f>
        <v/>
      </c>
      <c r="AZ432" s="134" t="str">
        <f>IF(ISERR(IF($C432="","",SUMIFS(Con_ve!$F$6:$F$1005,Con_ve!$C$6:$C$1005,$C432,Con_ve!$I$6:$I$1005,"Fechada",Con_ve!$Q$6:$Q$1005,Cad_cl!AZ$5))),"",IF($C432="","",SUMIFS(Con_ve!$F$6:$F$1005,Con_ve!$C$6:$C$1005,$C432,Con_ve!$I$6:$I$1005,"Fechada",Con_ve!$Q$6:$Q$1005,Cad_cl!AZ$5)))</f>
        <v/>
      </c>
      <c r="BA432" s="134" t="str">
        <f>IF(ISERR(IF($C432="","",SUMIFS(Con_ve!$F$6:$F$1005,Con_ve!$C$6:$C$1005,$C432,Con_ve!$I$6:$I$1005,"Fechada",Con_ve!$Q$6:$Q$1005,Cad_cl!BA$5))),"",IF($C432="","",SUMIFS(Con_ve!$F$6:$F$1005,Con_ve!$C$6:$C$1005,$C432,Con_ve!$I$6:$I$1005,"Fechada",Con_ve!$Q$6:$Q$1005,Cad_cl!BA$5)))</f>
        <v/>
      </c>
      <c r="BB432" s="134">
        <f t="shared" si="18"/>
        <v>0</v>
      </c>
      <c r="BD432" s="134" t="str">
        <f>IF(ISERR(IF($C432="","",SUMIFS(Con_ve!$F$6:$F$1005,Con_ve!$C$6:$C$1005,$C432,Con_ve!$I$6:$I$1005,"Em negociação",Con_ve!$Q$6:$Q$1005,Cad_cl!BD$5))),"",IF($C432="","",SUMIFS(Con_ve!$F$6:$F$1005,Con_ve!$C$6:$C$1005,$C432,Con_ve!$I$6:$I$1005,"Em negociação",Con_ve!$Q$6:$Q$1005,Cad_cl!BD$5)))</f>
        <v/>
      </c>
      <c r="BE432" s="134" t="str">
        <f>IF(ISERR(IF($C432="","",SUMIFS(Con_ve!$F$6:$F$1005,Con_ve!$C$6:$C$1005,$C432,Con_ve!$I$6:$I$1005,"Em negociação",Con_ve!$Q$6:$Q$1005,Cad_cl!BE$5))),"",IF($C432="","",SUMIFS(Con_ve!$F$6:$F$1005,Con_ve!$C$6:$C$1005,$C432,Con_ve!$I$6:$I$1005,"Em negociação",Con_ve!$Q$6:$Q$1005,Cad_cl!BE$5)))</f>
        <v/>
      </c>
      <c r="BF432" s="134" t="str">
        <f>IF(ISERR(IF($C432="","",SUMIFS(Con_ve!$F$6:$F$1005,Con_ve!$C$6:$C$1005,$C432,Con_ve!$I$6:$I$1005,"Em negociação",Con_ve!$Q$6:$Q$1005,Cad_cl!BF$5))),"",IF($C432="","",SUMIFS(Con_ve!$F$6:$F$1005,Con_ve!$C$6:$C$1005,$C432,Con_ve!$I$6:$I$1005,"Em negociação",Con_ve!$Q$6:$Q$1005,Cad_cl!BF$5)))</f>
        <v/>
      </c>
      <c r="BG432" s="134" t="str">
        <f>IF(ISERR(IF($C432="","",SUMIFS(Con_ve!$F$6:$F$1005,Con_ve!$C$6:$C$1005,$C432,Con_ve!$I$6:$I$1005,"Em negociação",Con_ve!$Q$6:$Q$1005,Cad_cl!BG$5))),"",IF($C432="","",SUMIFS(Con_ve!$F$6:$F$1005,Con_ve!$C$6:$C$1005,$C432,Con_ve!$I$6:$I$1005,"Em negociação",Con_ve!$Q$6:$Q$1005,Cad_cl!BG$5)))</f>
        <v/>
      </c>
      <c r="BH432" s="134" t="str">
        <f>IF(ISERR(IF($C432="","",SUMIFS(Con_ve!$F$6:$F$1005,Con_ve!$C$6:$C$1005,$C432,Con_ve!$I$6:$I$1005,"Em negociação",Con_ve!$Q$6:$Q$1005,Cad_cl!BH$5))),"",IF($C432="","",SUMIFS(Con_ve!$F$6:$F$1005,Con_ve!$C$6:$C$1005,$C432,Con_ve!$I$6:$I$1005,"Em negociação",Con_ve!$Q$6:$Q$1005,Cad_cl!BH$5)))</f>
        <v/>
      </c>
      <c r="BI432" s="134" t="str">
        <f>IF(ISERR(IF($C432="","",SUMIFS(Con_ve!$F$6:$F$1005,Con_ve!$C$6:$C$1005,$C432,Con_ve!$I$6:$I$1005,"Em negociação",Con_ve!$Q$6:$Q$1005,Cad_cl!BI$5))),"",IF($C432="","",SUMIFS(Con_ve!$F$6:$F$1005,Con_ve!$C$6:$C$1005,$C432,Con_ve!$I$6:$I$1005,"Em negociação",Con_ve!$Q$6:$Q$1005,Cad_cl!BI$5)))</f>
        <v/>
      </c>
      <c r="BJ432" s="134" t="str">
        <f>IF(ISERR(IF($C432="","",SUMIFS(Con_ve!$F$6:$F$1005,Con_ve!$C$6:$C$1005,$C432,Con_ve!$I$6:$I$1005,"Em negociação",Con_ve!$Q$6:$Q$1005,Cad_cl!BJ$5))),"",IF($C432="","",SUMIFS(Con_ve!$F$6:$F$1005,Con_ve!$C$6:$C$1005,$C432,Con_ve!$I$6:$I$1005,"Em negociação",Con_ve!$Q$6:$Q$1005,Cad_cl!BJ$5)))</f>
        <v/>
      </c>
      <c r="BK432" s="134" t="str">
        <f>IF(ISERR(IF($C432="","",SUMIFS(Con_ve!$F$6:$F$1005,Con_ve!$C$6:$C$1005,$C432,Con_ve!$I$6:$I$1005,"Em negociação",Con_ve!$Q$6:$Q$1005,Cad_cl!BK$5))),"",IF($C432="","",SUMIFS(Con_ve!$F$6:$F$1005,Con_ve!$C$6:$C$1005,$C432,Con_ve!$I$6:$I$1005,"Em negociação",Con_ve!$Q$6:$Q$1005,Cad_cl!BK$5)))</f>
        <v/>
      </c>
      <c r="BL432" s="134" t="str">
        <f>IF(ISERR(IF($C432="","",SUMIFS(Con_ve!$F$6:$F$1005,Con_ve!$C$6:$C$1005,$C432,Con_ve!$I$6:$I$1005,"Em negociação",Con_ve!$Q$6:$Q$1005,Cad_cl!BL$5))),"",IF($C432="","",SUMIFS(Con_ve!$F$6:$F$1005,Con_ve!$C$6:$C$1005,$C432,Con_ve!$I$6:$I$1005,"Em negociação",Con_ve!$Q$6:$Q$1005,Cad_cl!BL$5)))</f>
        <v/>
      </c>
      <c r="BM432" s="134" t="str">
        <f>IF(ISERR(IF($C432="","",SUMIFS(Con_ve!$F$6:$F$1005,Con_ve!$C$6:$C$1005,$C432,Con_ve!$I$6:$I$1005,"Em negociação",Con_ve!$Q$6:$Q$1005,Cad_cl!BM$5))),"",IF($C432="","",SUMIFS(Con_ve!$F$6:$F$1005,Con_ve!$C$6:$C$1005,$C432,Con_ve!$I$6:$I$1005,"Em negociação",Con_ve!$Q$6:$Q$1005,Cad_cl!BM$5)))</f>
        <v/>
      </c>
      <c r="BN432" s="134" t="str">
        <f>IF(ISERR(IF($C432="","",SUMIFS(Con_ve!$F$6:$F$1005,Con_ve!$C$6:$C$1005,$C432,Con_ve!$I$6:$I$1005,"Em negociação",Con_ve!$Q$6:$Q$1005,Cad_cl!BN$5))),"",IF($C432="","",SUMIFS(Con_ve!$F$6:$F$1005,Con_ve!$C$6:$C$1005,$C432,Con_ve!$I$6:$I$1005,"Em negociação",Con_ve!$Q$6:$Q$1005,Cad_cl!BN$5)))</f>
        <v/>
      </c>
      <c r="BO432" s="134" t="str">
        <f>IF(ISERR(IF($C432="","",SUMIFS(Con_ve!$F$6:$F$1005,Con_ve!$C$6:$C$1005,$C432,Con_ve!$I$6:$I$1005,"Em negociação",Con_ve!$Q$6:$Q$1005,Cad_cl!BO$5))),"",IF($C432="","",SUMIFS(Con_ve!$F$6:$F$1005,Con_ve!$C$6:$C$1005,$C432,Con_ve!$I$6:$I$1005,"Em negociação",Con_ve!$Q$6:$Q$1005,Cad_cl!BO$5)))</f>
        <v/>
      </c>
      <c r="BP432" s="134">
        <f t="shared" si="19"/>
        <v>0</v>
      </c>
      <c r="BR432" s="125" t="str">
        <f>IF(ISERR(IF(AND($I432=Re_lo!$E$5,BR$5=VLOOKUP(Re_lo!$H$5,Re_lo!$N$5:$O$16,2,0)),AP432,"")),"",IF(AND($I432=Re_lo!$E$5,BR$5=VLOOKUP(Re_lo!$H$5,Re_lo!$N$5:$O$16,2,0)),AP432,""))</f>
        <v/>
      </c>
      <c r="BS432" s="125" t="str">
        <f>IF(ISERR(IF(AND($I432=Re_lo!$E$5,BS$5=VLOOKUP(Re_lo!$H$5,Re_lo!$N$5:$O$16,2,0)),AQ432,"")),"",IF(AND($I432=Re_lo!$E$5,BS$5=VLOOKUP(Re_lo!$H$5,Re_lo!$N$5:$O$16,2,0)),AQ432,""))</f>
        <v/>
      </c>
      <c r="BT432" s="125" t="str">
        <f>IF(ISERR(IF(AND($I432=Re_lo!$E$5,BT$5=VLOOKUP(Re_lo!$H$5,Re_lo!$N$5:$O$16,2,0)),AR432,"")),"",IF(AND($I432=Re_lo!$E$5,BT$5=VLOOKUP(Re_lo!$H$5,Re_lo!$N$5:$O$16,2,0)),AR432,""))</f>
        <v/>
      </c>
      <c r="BU432" s="125" t="str">
        <f>IF(ISERR(IF(AND($I432=Re_lo!$E$5,BU$5=VLOOKUP(Re_lo!$H$5,Re_lo!$N$5:$O$16,2,0)),AS432,"")),"",IF(AND($I432=Re_lo!$E$5,BU$5=VLOOKUP(Re_lo!$H$5,Re_lo!$N$5:$O$16,2,0)),AS432,""))</f>
        <v/>
      </c>
      <c r="BV432" s="125" t="str">
        <f>IF(ISERR(IF(AND($I432=Re_lo!$E$5,BV$5=VLOOKUP(Re_lo!$H$5,Re_lo!$N$5:$O$16,2,0)),AT432,"")),"",IF(AND($I432=Re_lo!$E$5,BV$5=VLOOKUP(Re_lo!$H$5,Re_lo!$N$5:$O$16,2,0)),AT432,""))</f>
        <v/>
      </c>
      <c r="BW432" s="125" t="str">
        <f>IF(ISERR(IF(AND($I432=Re_lo!$E$5,BW$5=VLOOKUP(Re_lo!$H$5,Re_lo!$N$5:$O$16,2,0)),AU432,"")),"",IF(AND($I432=Re_lo!$E$5,BW$5=VLOOKUP(Re_lo!$H$5,Re_lo!$N$5:$O$16,2,0)),AU432,""))</f>
        <v/>
      </c>
      <c r="BX432" s="125" t="str">
        <f>IF(ISERR(IF(AND($I432=Re_lo!$E$5,BX$5=VLOOKUP(Re_lo!$H$5,Re_lo!$N$5:$O$16,2,0)),AV432,"")),"",IF(AND($I432=Re_lo!$E$5,BX$5=VLOOKUP(Re_lo!$H$5,Re_lo!$N$5:$O$16,2,0)),AV432,""))</f>
        <v/>
      </c>
      <c r="BY432" s="125" t="str">
        <f>IF(ISERR(IF(AND($I432=Re_lo!$E$5,BY$5=VLOOKUP(Re_lo!$H$5,Re_lo!$N$5:$O$16,2,0)),AW432,"")),"",IF(AND($I432=Re_lo!$E$5,BY$5=VLOOKUP(Re_lo!$H$5,Re_lo!$N$5:$O$16,2,0)),AW432,""))</f>
        <v/>
      </c>
      <c r="BZ432" s="125" t="str">
        <f>IF(ISERR(IF(AND($I432=Re_lo!$E$5,BZ$5=VLOOKUP(Re_lo!$H$5,Re_lo!$N$5:$O$16,2,0)),AX432,"")),"",IF(AND($I432=Re_lo!$E$5,BZ$5=VLOOKUP(Re_lo!$H$5,Re_lo!$N$5:$O$16,2,0)),AX432,""))</f>
        <v/>
      </c>
      <c r="CA432" s="125" t="str">
        <f>IF(ISERR(IF(AND($I432=Re_lo!$E$5,CA$5=VLOOKUP(Re_lo!$H$5,Re_lo!$N$5:$O$16,2,0)),AY432,"")),"",IF(AND($I432=Re_lo!$E$5,CA$5=VLOOKUP(Re_lo!$H$5,Re_lo!$N$5:$O$16,2,0)),AY432,""))</f>
        <v/>
      </c>
      <c r="CB432" s="125" t="str">
        <f>IF(ISERR(IF(AND($I432=Re_lo!$E$5,CB$5=VLOOKUP(Re_lo!$H$5,Re_lo!$N$5:$O$16,2,0)),AZ432,"")),"",IF(AND($I432=Re_lo!$E$5,CB$5=VLOOKUP(Re_lo!$H$5,Re_lo!$N$5:$O$16,2,0)),AZ432,""))</f>
        <v/>
      </c>
      <c r="CC432" s="125" t="str">
        <f>IF(ISERR(IF(AND($I432=Re_lo!$E$5,CC$5=VLOOKUP(Re_lo!$H$5,Re_lo!$N$5:$O$16,2,0)),BA432,"")),"",IF(AND($I432=Re_lo!$E$5,CC$5=VLOOKUP(Re_lo!$H$5,Re_lo!$N$5:$O$16,2,0)),BA432,""))</f>
        <v/>
      </c>
      <c r="CD432" s="125" t="str">
        <f>IF(ISERR(IF(AND($I432=Re_lo!$E$5,CD$5=VLOOKUP(Re_lo!$H$5,Re_lo!$N$5:$O$16,2,0)),BB432,"")),"",IF(AND($I432=Re_lo!$E$5,CD$5=VLOOKUP(Re_lo!$H$5,Re_lo!$N$5:$O$16,2,0)),BB432,""))</f>
        <v/>
      </c>
      <c r="CF432" s="125" t="str">
        <f>IF($C432="","",COUNTIFS(Con_ve!$C$6:$C$1005,$C432,Con_ve!$Q$6:$Q$1005,Cad_cl!CF$5))</f>
        <v/>
      </c>
      <c r="CG432" s="125" t="str">
        <f>IF($C432="","",COUNTIFS(Con_ve!$C$6:$C$1005,$C432,Con_ve!$Q$6:$Q$1005,Cad_cl!CG$5))</f>
        <v/>
      </c>
      <c r="CH432" s="125" t="str">
        <f>IF($C432="","",COUNTIFS(Con_ve!$C$6:$C$1005,$C432,Con_ve!$Q$6:$Q$1005,Cad_cl!CH$5))</f>
        <v/>
      </c>
      <c r="CI432" s="125" t="str">
        <f>IF($C432="","",COUNTIFS(Con_ve!$C$6:$C$1005,$C432,Con_ve!$Q$6:$Q$1005,Cad_cl!CI$5))</f>
        <v/>
      </c>
      <c r="CJ432" s="125" t="str">
        <f>IF($C432="","",COUNTIFS(Con_ve!$C$6:$C$1005,$C432,Con_ve!$Q$6:$Q$1005,Cad_cl!CJ$5))</f>
        <v/>
      </c>
      <c r="CK432" s="125" t="str">
        <f>IF($C432="","",COUNTIFS(Con_ve!$C$6:$C$1005,$C432,Con_ve!$Q$6:$Q$1005,Cad_cl!CK$5))</f>
        <v/>
      </c>
      <c r="CL432" s="125" t="str">
        <f>IF($C432="","",COUNTIFS(Con_ve!$C$6:$C$1005,$C432,Con_ve!$Q$6:$Q$1005,Cad_cl!CL$5))</f>
        <v/>
      </c>
      <c r="CM432" s="125" t="str">
        <f>IF($C432="","",COUNTIFS(Con_ve!$C$6:$C$1005,$C432,Con_ve!$Q$6:$Q$1005,Cad_cl!CM$5))</f>
        <v/>
      </c>
      <c r="CN432" s="125" t="str">
        <f>IF($C432="","",COUNTIFS(Con_ve!$C$6:$C$1005,$C432,Con_ve!$Q$6:$Q$1005,Cad_cl!CN$5))</f>
        <v/>
      </c>
      <c r="CO432" s="125" t="str">
        <f>IF($C432="","",COUNTIFS(Con_ve!$C$6:$C$1005,$C432,Con_ve!$Q$6:$Q$1005,Cad_cl!CO$5))</f>
        <v/>
      </c>
      <c r="CP432" s="125" t="str">
        <f>IF($C432="","",COUNTIFS(Con_ve!$C$6:$C$1005,$C432,Con_ve!$Q$6:$Q$1005,Cad_cl!CP$5))</f>
        <v/>
      </c>
      <c r="CQ432" s="125" t="str">
        <f>IF($C432="","",COUNTIFS(Con_ve!$C$6:$C$1005,$C432,Con_ve!$Q$6:$Q$1005,Cad_cl!CQ$5))</f>
        <v/>
      </c>
      <c r="CR432" s="125">
        <f t="shared" si="20"/>
        <v>0</v>
      </c>
    </row>
    <row r="433" spans="3:96" ht="30" customHeight="1">
      <c r="C433" s="153"/>
      <c r="D433" s="153"/>
      <c r="E433" s="154"/>
      <c r="F433" s="153"/>
      <c r="G433" s="155"/>
      <c r="H433" s="153"/>
      <c r="I433" s="153"/>
      <c r="J433" s="132" t="s">
        <v>309</v>
      </c>
      <c r="K433" s="133" t="s">
        <v>309</v>
      </c>
      <c r="L433" s="153"/>
      <c r="M433" s="153"/>
      <c r="N433" s="153"/>
      <c r="O433" s="153"/>
      <c r="P433" s="153"/>
      <c r="Q433" s="153"/>
      <c r="AP433" s="134" t="str">
        <f>IF(ISERR(IF($C433="","",SUMIFS(Con_ve!$F$6:$F$1005,Con_ve!$C$6:$C$1005,$C433,Con_ve!$I$6:$I$1005,"Fechada",Con_ve!$Q$6:$Q$1005,Cad_cl!AP$5))),"",IF($C433="","",SUMIFS(Con_ve!$F$6:$F$1005,Con_ve!$C$6:$C$1005,$C433,Con_ve!$I$6:$I$1005,"Fechada",Con_ve!$Q$6:$Q$1005,Cad_cl!AP$5)))</f>
        <v/>
      </c>
      <c r="AQ433" s="134" t="str">
        <f>IF(ISERR(IF($C433="","",SUMIFS(Con_ve!$F$6:$F$1005,Con_ve!$C$6:$C$1005,$C433,Con_ve!$I$6:$I$1005,"Fechada",Con_ve!$Q$6:$Q$1005,Cad_cl!AQ$5))),"",IF($C433="","",SUMIFS(Con_ve!$F$6:$F$1005,Con_ve!$C$6:$C$1005,$C433,Con_ve!$I$6:$I$1005,"Fechada",Con_ve!$Q$6:$Q$1005,Cad_cl!AQ$5)))</f>
        <v/>
      </c>
      <c r="AR433" s="134" t="str">
        <f>IF(ISERR(IF($C433="","",SUMIFS(Con_ve!$F$6:$F$1005,Con_ve!$C$6:$C$1005,$C433,Con_ve!$I$6:$I$1005,"Fechada",Con_ve!$Q$6:$Q$1005,Cad_cl!AR$5))),"",IF($C433="","",SUMIFS(Con_ve!$F$6:$F$1005,Con_ve!$C$6:$C$1005,$C433,Con_ve!$I$6:$I$1005,"Fechada",Con_ve!$Q$6:$Q$1005,Cad_cl!AR$5)))</f>
        <v/>
      </c>
      <c r="AS433" s="134" t="str">
        <f>IF(ISERR(IF($C433="","",SUMIFS(Con_ve!$F$6:$F$1005,Con_ve!$C$6:$C$1005,$C433,Con_ve!$I$6:$I$1005,"Fechada",Con_ve!$Q$6:$Q$1005,Cad_cl!AS$5))),"",IF($C433="","",SUMIFS(Con_ve!$F$6:$F$1005,Con_ve!$C$6:$C$1005,$C433,Con_ve!$I$6:$I$1005,"Fechada",Con_ve!$Q$6:$Q$1005,Cad_cl!AS$5)))</f>
        <v/>
      </c>
      <c r="AT433" s="134" t="str">
        <f>IF(ISERR(IF($C433="","",SUMIFS(Con_ve!$F$6:$F$1005,Con_ve!$C$6:$C$1005,$C433,Con_ve!$I$6:$I$1005,"Fechada",Con_ve!$Q$6:$Q$1005,Cad_cl!AT$5))),"",IF($C433="","",SUMIFS(Con_ve!$F$6:$F$1005,Con_ve!$C$6:$C$1005,$C433,Con_ve!$I$6:$I$1005,"Fechada",Con_ve!$Q$6:$Q$1005,Cad_cl!AT$5)))</f>
        <v/>
      </c>
      <c r="AU433" s="134" t="str">
        <f>IF(ISERR(IF($C433="","",SUMIFS(Con_ve!$F$6:$F$1005,Con_ve!$C$6:$C$1005,$C433,Con_ve!$I$6:$I$1005,"Fechada",Con_ve!$Q$6:$Q$1005,Cad_cl!AU$5))),"",IF($C433="","",SUMIFS(Con_ve!$F$6:$F$1005,Con_ve!$C$6:$C$1005,$C433,Con_ve!$I$6:$I$1005,"Fechada",Con_ve!$Q$6:$Q$1005,Cad_cl!AU$5)))</f>
        <v/>
      </c>
      <c r="AV433" s="134" t="str">
        <f>IF(ISERR(IF($C433="","",SUMIFS(Con_ve!$F$6:$F$1005,Con_ve!$C$6:$C$1005,$C433,Con_ve!$I$6:$I$1005,"Fechada",Con_ve!$Q$6:$Q$1005,Cad_cl!AV$5))),"",IF($C433="","",SUMIFS(Con_ve!$F$6:$F$1005,Con_ve!$C$6:$C$1005,$C433,Con_ve!$I$6:$I$1005,"Fechada",Con_ve!$Q$6:$Q$1005,Cad_cl!AV$5)))</f>
        <v/>
      </c>
      <c r="AW433" s="134" t="str">
        <f>IF(ISERR(IF($C433="","",SUMIFS(Con_ve!$F$6:$F$1005,Con_ve!$C$6:$C$1005,$C433,Con_ve!$I$6:$I$1005,"Fechada",Con_ve!$Q$6:$Q$1005,Cad_cl!AW$5))),"",IF($C433="","",SUMIFS(Con_ve!$F$6:$F$1005,Con_ve!$C$6:$C$1005,$C433,Con_ve!$I$6:$I$1005,"Fechada",Con_ve!$Q$6:$Q$1005,Cad_cl!AW$5)))</f>
        <v/>
      </c>
      <c r="AX433" s="134" t="str">
        <f>IF(ISERR(IF($C433="","",SUMIFS(Con_ve!$F$6:$F$1005,Con_ve!$C$6:$C$1005,$C433,Con_ve!$I$6:$I$1005,"Fechada",Con_ve!$Q$6:$Q$1005,Cad_cl!AX$5))),"",IF($C433="","",SUMIFS(Con_ve!$F$6:$F$1005,Con_ve!$C$6:$C$1005,$C433,Con_ve!$I$6:$I$1005,"Fechada",Con_ve!$Q$6:$Q$1005,Cad_cl!AX$5)))</f>
        <v/>
      </c>
      <c r="AY433" s="134" t="str">
        <f>IF(ISERR(IF($C433="","",SUMIFS(Con_ve!$F$6:$F$1005,Con_ve!$C$6:$C$1005,$C433,Con_ve!$I$6:$I$1005,"Fechada",Con_ve!$Q$6:$Q$1005,Cad_cl!AY$5))),"",IF($C433="","",SUMIFS(Con_ve!$F$6:$F$1005,Con_ve!$C$6:$C$1005,$C433,Con_ve!$I$6:$I$1005,"Fechada",Con_ve!$Q$6:$Q$1005,Cad_cl!AY$5)))</f>
        <v/>
      </c>
      <c r="AZ433" s="134" t="str">
        <f>IF(ISERR(IF($C433="","",SUMIFS(Con_ve!$F$6:$F$1005,Con_ve!$C$6:$C$1005,$C433,Con_ve!$I$6:$I$1005,"Fechada",Con_ve!$Q$6:$Q$1005,Cad_cl!AZ$5))),"",IF($C433="","",SUMIFS(Con_ve!$F$6:$F$1005,Con_ve!$C$6:$C$1005,$C433,Con_ve!$I$6:$I$1005,"Fechada",Con_ve!$Q$6:$Q$1005,Cad_cl!AZ$5)))</f>
        <v/>
      </c>
      <c r="BA433" s="134" t="str">
        <f>IF(ISERR(IF($C433="","",SUMIFS(Con_ve!$F$6:$F$1005,Con_ve!$C$6:$C$1005,$C433,Con_ve!$I$6:$I$1005,"Fechada",Con_ve!$Q$6:$Q$1005,Cad_cl!BA$5))),"",IF($C433="","",SUMIFS(Con_ve!$F$6:$F$1005,Con_ve!$C$6:$C$1005,$C433,Con_ve!$I$6:$I$1005,"Fechada",Con_ve!$Q$6:$Q$1005,Cad_cl!BA$5)))</f>
        <v/>
      </c>
      <c r="BB433" s="134">
        <f t="shared" si="18"/>
        <v>0</v>
      </c>
      <c r="BD433" s="134" t="str">
        <f>IF(ISERR(IF($C433="","",SUMIFS(Con_ve!$F$6:$F$1005,Con_ve!$C$6:$C$1005,$C433,Con_ve!$I$6:$I$1005,"Em negociação",Con_ve!$Q$6:$Q$1005,Cad_cl!BD$5))),"",IF($C433="","",SUMIFS(Con_ve!$F$6:$F$1005,Con_ve!$C$6:$C$1005,$C433,Con_ve!$I$6:$I$1005,"Em negociação",Con_ve!$Q$6:$Q$1005,Cad_cl!BD$5)))</f>
        <v/>
      </c>
      <c r="BE433" s="134" t="str">
        <f>IF(ISERR(IF($C433="","",SUMIFS(Con_ve!$F$6:$F$1005,Con_ve!$C$6:$C$1005,$C433,Con_ve!$I$6:$I$1005,"Em negociação",Con_ve!$Q$6:$Q$1005,Cad_cl!BE$5))),"",IF($C433="","",SUMIFS(Con_ve!$F$6:$F$1005,Con_ve!$C$6:$C$1005,$C433,Con_ve!$I$6:$I$1005,"Em negociação",Con_ve!$Q$6:$Q$1005,Cad_cl!BE$5)))</f>
        <v/>
      </c>
      <c r="BF433" s="134" t="str">
        <f>IF(ISERR(IF($C433="","",SUMIFS(Con_ve!$F$6:$F$1005,Con_ve!$C$6:$C$1005,$C433,Con_ve!$I$6:$I$1005,"Em negociação",Con_ve!$Q$6:$Q$1005,Cad_cl!BF$5))),"",IF($C433="","",SUMIFS(Con_ve!$F$6:$F$1005,Con_ve!$C$6:$C$1005,$C433,Con_ve!$I$6:$I$1005,"Em negociação",Con_ve!$Q$6:$Q$1005,Cad_cl!BF$5)))</f>
        <v/>
      </c>
      <c r="BG433" s="134" t="str">
        <f>IF(ISERR(IF($C433="","",SUMIFS(Con_ve!$F$6:$F$1005,Con_ve!$C$6:$C$1005,$C433,Con_ve!$I$6:$I$1005,"Em negociação",Con_ve!$Q$6:$Q$1005,Cad_cl!BG$5))),"",IF($C433="","",SUMIFS(Con_ve!$F$6:$F$1005,Con_ve!$C$6:$C$1005,$C433,Con_ve!$I$6:$I$1005,"Em negociação",Con_ve!$Q$6:$Q$1005,Cad_cl!BG$5)))</f>
        <v/>
      </c>
      <c r="BH433" s="134" t="str">
        <f>IF(ISERR(IF($C433="","",SUMIFS(Con_ve!$F$6:$F$1005,Con_ve!$C$6:$C$1005,$C433,Con_ve!$I$6:$I$1005,"Em negociação",Con_ve!$Q$6:$Q$1005,Cad_cl!BH$5))),"",IF($C433="","",SUMIFS(Con_ve!$F$6:$F$1005,Con_ve!$C$6:$C$1005,$C433,Con_ve!$I$6:$I$1005,"Em negociação",Con_ve!$Q$6:$Q$1005,Cad_cl!BH$5)))</f>
        <v/>
      </c>
      <c r="BI433" s="134" t="str">
        <f>IF(ISERR(IF($C433="","",SUMIFS(Con_ve!$F$6:$F$1005,Con_ve!$C$6:$C$1005,$C433,Con_ve!$I$6:$I$1005,"Em negociação",Con_ve!$Q$6:$Q$1005,Cad_cl!BI$5))),"",IF($C433="","",SUMIFS(Con_ve!$F$6:$F$1005,Con_ve!$C$6:$C$1005,$C433,Con_ve!$I$6:$I$1005,"Em negociação",Con_ve!$Q$6:$Q$1005,Cad_cl!BI$5)))</f>
        <v/>
      </c>
      <c r="BJ433" s="134" t="str">
        <f>IF(ISERR(IF($C433="","",SUMIFS(Con_ve!$F$6:$F$1005,Con_ve!$C$6:$C$1005,$C433,Con_ve!$I$6:$I$1005,"Em negociação",Con_ve!$Q$6:$Q$1005,Cad_cl!BJ$5))),"",IF($C433="","",SUMIFS(Con_ve!$F$6:$F$1005,Con_ve!$C$6:$C$1005,$C433,Con_ve!$I$6:$I$1005,"Em negociação",Con_ve!$Q$6:$Q$1005,Cad_cl!BJ$5)))</f>
        <v/>
      </c>
      <c r="BK433" s="134" t="str">
        <f>IF(ISERR(IF($C433="","",SUMIFS(Con_ve!$F$6:$F$1005,Con_ve!$C$6:$C$1005,$C433,Con_ve!$I$6:$I$1005,"Em negociação",Con_ve!$Q$6:$Q$1005,Cad_cl!BK$5))),"",IF($C433="","",SUMIFS(Con_ve!$F$6:$F$1005,Con_ve!$C$6:$C$1005,$C433,Con_ve!$I$6:$I$1005,"Em negociação",Con_ve!$Q$6:$Q$1005,Cad_cl!BK$5)))</f>
        <v/>
      </c>
      <c r="BL433" s="134" t="str">
        <f>IF(ISERR(IF($C433="","",SUMIFS(Con_ve!$F$6:$F$1005,Con_ve!$C$6:$C$1005,$C433,Con_ve!$I$6:$I$1005,"Em negociação",Con_ve!$Q$6:$Q$1005,Cad_cl!BL$5))),"",IF($C433="","",SUMIFS(Con_ve!$F$6:$F$1005,Con_ve!$C$6:$C$1005,$C433,Con_ve!$I$6:$I$1005,"Em negociação",Con_ve!$Q$6:$Q$1005,Cad_cl!BL$5)))</f>
        <v/>
      </c>
      <c r="BM433" s="134" t="str">
        <f>IF(ISERR(IF($C433="","",SUMIFS(Con_ve!$F$6:$F$1005,Con_ve!$C$6:$C$1005,$C433,Con_ve!$I$6:$I$1005,"Em negociação",Con_ve!$Q$6:$Q$1005,Cad_cl!BM$5))),"",IF($C433="","",SUMIFS(Con_ve!$F$6:$F$1005,Con_ve!$C$6:$C$1005,$C433,Con_ve!$I$6:$I$1005,"Em negociação",Con_ve!$Q$6:$Q$1005,Cad_cl!BM$5)))</f>
        <v/>
      </c>
      <c r="BN433" s="134" t="str">
        <f>IF(ISERR(IF($C433="","",SUMIFS(Con_ve!$F$6:$F$1005,Con_ve!$C$6:$C$1005,$C433,Con_ve!$I$6:$I$1005,"Em negociação",Con_ve!$Q$6:$Q$1005,Cad_cl!BN$5))),"",IF($C433="","",SUMIFS(Con_ve!$F$6:$F$1005,Con_ve!$C$6:$C$1005,$C433,Con_ve!$I$6:$I$1005,"Em negociação",Con_ve!$Q$6:$Q$1005,Cad_cl!BN$5)))</f>
        <v/>
      </c>
      <c r="BO433" s="134" t="str">
        <f>IF(ISERR(IF($C433="","",SUMIFS(Con_ve!$F$6:$F$1005,Con_ve!$C$6:$C$1005,$C433,Con_ve!$I$6:$I$1005,"Em negociação",Con_ve!$Q$6:$Q$1005,Cad_cl!BO$5))),"",IF($C433="","",SUMIFS(Con_ve!$F$6:$F$1005,Con_ve!$C$6:$C$1005,$C433,Con_ve!$I$6:$I$1005,"Em negociação",Con_ve!$Q$6:$Q$1005,Cad_cl!BO$5)))</f>
        <v/>
      </c>
      <c r="BP433" s="134">
        <f t="shared" si="19"/>
        <v>0</v>
      </c>
      <c r="BR433" s="125" t="str">
        <f>IF(ISERR(IF(AND($I433=Re_lo!$E$5,BR$5=VLOOKUP(Re_lo!$H$5,Re_lo!$N$5:$O$16,2,0)),AP433,"")),"",IF(AND($I433=Re_lo!$E$5,BR$5=VLOOKUP(Re_lo!$H$5,Re_lo!$N$5:$O$16,2,0)),AP433,""))</f>
        <v/>
      </c>
      <c r="BS433" s="125" t="str">
        <f>IF(ISERR(IF(AND($I433=Re_lo!$E$5,BS$5=VLOOKUP(Re_lo!$H$5,Re_lo!$N$5:$O$16,2,0)),AQ433,"")),"",IF(AND($I433=Re_lo!$E$5,BS$5=VLOOKUP(Re_lo!$H$5,Re_lo!$N$5:$O$16,2,0)),AQ433,""))</f>
        <v/>
      </c>
      <c r="BT433" s="125" t="str">
        <f>IF(ISERR(IF(AND($I433=Re_lo!$E$5,BT$5=VLOOKUP(Re_lo!$H$5,Re_lo!$N$5:$O$16,2,0)),AR433,"")),"",IF(AND($I433=Re_lo!$E$5,BT$5=VLOOKUP(Re_lo!$H$5,Re_lo!$N$5:$O$16,2,0)),AR433,""))</f>
        <v/>
      </c>
      <c r="BU433" s="125" t="str">
        <f>IF(ISERR(IF(AND($I433=Re_lo!$E$5,BU$5=VLOOKUP(Re_lo!$H$5,Re_lo!$N$5:$O$16,2,0)),AS433,"")),"",IF(AND($I433=Re_lo!$E$5,BU$5=VLOOKUP(Re_lo!$H$5,Re_lo!$N$5:$O$16,2,0)),AS433,""))</f>
        <v/>
      </c>
      <c r="BV433" s="125" t="str">
        <f>IF(ISERR(IF(AND($I433=Re_lo!$E$5,BV$5=VLOOKUP(Re_lo!$H$5,Re_lo!$N$5:$O$16,2,0)),AT433,"")),"",IF(AND($I433=Re_lo!$E$5,BV$5=VLOOKUP(Re_lo!$H$5,Re_lo!$N$5:$O$16,2,0)),AT433,""))</f>
        <v/>
      </c>
      <c r="BW433" s="125" t="str">
        <f>IF(ISERR(IF(AND($I433=Re_lo!$E$5,BW$5=VLOOKUP(Re_lo!$H$5,Re_lo!$N$5:$O$16,2,0)),AU433,"")),"",IF(AND($I433=Re_lo!$E$5,BW$5=VLOOKUP(Re_lo!$H$5,Re_lo!$N$5:$O$16,2,0)),AU433,""))</f>
        <v/>
      </c>
      <c r="BX433" s="125" t="str">
        <f>IF(ISERR(IF(AND($I433=Re_lo!$E$5,BX$5=VLOOKUP(Re_lo!$H$5,Re_lo!$N$5:$O$16,2,0)),AV433,"")),"",IF(AND($I433=Re_lo!$E$5,BX$5=VLOOKUP(Re_lo!$H$5,Re_lo!$N$5:$O$16,2,0)),AV433,""))</f>
        <v/>
      </c>
      <c r="BY433" s="125" t="str">
        <f>IF(ISERR(IF(AND($I433=Re_lo!$E$5,BY$5=VLOOKUP(Re_lo!$H$5,Re_lo!$N$5:$O$16,2,0)),AW433,"")),"",IF(AND($I433=Re_lo!$E$5,BY$5=VLOOKUP(Re_lo!$H$5,Re_lo!$N$5:$O$16,2,0)),AW433,""))</f>
        <v/>
      </c>
      <c r="BZ433" s="125" t="str">
        <f>IF(ISERR(IF(AND($I433=Re_lo!$E$5,BZ$5=VLOOKUP(Re_lo!$H$5,Re_lo!$N$5:$O$16,2,0)),AX433,"")),"",IF(AND($I433=Re_lo!$E$5,BZ$5=VLOOKUP(Re_lo!$H$5,Re_lo!$N$5:$O$16,2,0)),AX433,""))</f>
        <v/>
      </c>
      <c r="CA433" s="125" t="str">
        <f>IF(ISERR(IF(AND($I433=Re_lo!$E$5,CA$5=VLOOKUP(Re_lo!$H$5,Re_lo!$N$5:$O$16,2,0)),AY433,"")),"",IF(AND($I433=Re_lo!$E$5,CA$5=VLOOKUP(Re_lo!$H$5,Re_lo!$N$5:$O$16,2,0)),AY433,""))</f>
        <v/>
      </c>
      <c r="CB433" s="125" t="str">
        <f>IF(ISERR(IF(AND($I433=Re_lo!$E$5,CB$5=VLOOKUP(Re_lo!$H$5,Re_lo!$N$5:$O$16,2,0)),AZ433,"")),"",IF(AND($I433=Re_lo!$E$5,CB$5=VLOOKUP(Re_lo!$H$5,Re_lo!$N$5:$O$16,2,0)),AZ433,""))</f>
        <v/>
      </c>
      <c r="CC433" s="125" t="str">
        <f>IF(ISERR(IF(AND($I433=Re_lo!$E$5,CC$5=VLOOKUP(Re_lo!$H$5,Re_lo!$N$5:$O$16,2,0)),BA433,"")),"",IF(AND($I433=Re_lo!$E$5,CC$5=VLOOKUP(Re_lo!$H$5,Re_lo!$N$5:$O$16,2,0)),BA433,""))</f>
        <v/>
      </c>
      <c r="CD433" s="125" t="str">
        <f>IF(ISERR(IF(AND($I433=Re_lo!$E$5,CD$5=VLOOKUP(Re_lo!$H$5,Re_lo!$N$5:$O$16,2,0)),BB433,"")),"",IF(AND($I433=Re_lo!$E$5,CD$5=VLOOKUP(Re_lo!$H$5,Re_lo!$N$5:$O$16,2,0)),BB433,""))</f>
        <v/>
      </c>
      <c r="CF433" s="125" t="str">
        <f>IF($C433="","",COUNTIFS(Con_ve!$C$6:$C$1005,$C433,Con_ve!$Q$6:$Q$1005,Cad_cl!CF$5))</f>
        <v/>
      </c>
      <c r="CG433" s="125" t="str">
        <f>IF($C433="","",COUNTIFS(Con_ve!$C$6:$C$1005,$C433,Con_ve!$Q$6:$Q$1005,Cad_cl!CG$5))</f>
        <v/>
      </c>
      <c r="CH433" s="125" t="str">
        <f>IF($C433="","",COUNTIFS(Con_ve!$C$6:$C$1005,$C433,Con_ve!$Q$6:$Q$1005,Cad_cl!CH$5))</f>
        <v/>
      </c>
      <c r="CI433" s="125" t="str">
        <f>IF($C433="","",COUNTIFS(Con_ve!$C$6:$C$1005,$C433,Con_ve!$Q$6:$Q$1005,Cad_cl!CI$5))</f>
        <v/>
      </c>
      <c r="CJ433" s="125" t="str">
        <f>IF($C433="","",COUNTIFS(Con_ve!$C$6:$C$1005,$C433,Con_ve!$Q$6:$Q$1005,Cad_cl!CJ$5))</f>
        <v/>
      </c>
      <c r="CK433" s="125" t="str">
        <f>IF($C433="","",COUNTIFS(Con_ve!$C$6:$C$1005,$C433,Con_ve!$Q$6:$Q$1005,Cad_cl!CK$5))</f>
        <v/>
      </c>
      <c r="CL433" s="125" t="str">
        <f>IF($C433="","",COUNTIFS(Con_ve!$C$6:$C$1005,$C433,Con_ve!$Q$6:$Q$1005,Cad_cl!CL$5))</f>
        <v/>
      </c>
      <c r="CM433" s="125" t="str">
        <f>IF($C433="","",COUNTIFS(Con_ve!$C$6:$C$1005,$C433,Con_ve!$Q$6:$Q$1005,Cad_cl!CM$5))</f>
        <v/>
      </c>
      <c r="CN433" s="125" t="str">
        <f>IF($C433="","",COUNTIFS(Con_ve!$C$6:$C$1005,$C433,Con_ve!$Q$6:$Q$1005,Cad_cl!CN$5))</f>
        <v/>
      </c>
      <c r="CO433" s="125" t="str">
        <f>IF($C433="","",COUNTIFS(Con_ve!$C$6:$C$1005,$C433,Con_ve!$Q$6:$Q$1005,Cad_cl!CO$5))</f>
        <v/>
      </c>
      <c r="CP433" s="125" t="str">
        <f>IF($C433="","",COUNTIFS(Con_ve!$C$6:$C$1005,$C433,Con_ve!$Q$6:$Q$1005,Cad_cl!CP$5))</f>
        <v/>
      </c>
      <c r="CQ433" s="125" t="str">
        <f>IF($C433="","",COUNTIFS(Con_ve!$C$6:$C$1005,$C433,Con_ve!$Q$6:$Q$1005,Cad_cl!CQ$5))</f>
        <v/>
      </c>
      <c r="CR433" s="125">
        <f t="shared" si="20"/>
        <v>0</v>
      </c>
    </row>
    <row r="434" spans="3:96" ht="30" customHeight="1">
      <c r="C434" s="153"/>
      <c r="D434" s="153"/>
      <c r="E434" s="154"/>
      <c r="F434" s="153"/>
      <c r="G434" s="155"/>
      <c r="H434" s="153"/>
      <c r="I434" s="153"/>
      <c r="J434" s="132" t="s">
        <v>309</v>
      </c>
      <c r="K434" s="133" t="s">
        <v>309</v>
      </c>
      <c r="L434" s="153"/>
      <c r="M434" s="153"/>
      <c r="N434" s="153"/>
      <c r="O434" s="153"/>
      <c r="P434" s="153"/>
      <c r="Q434" s="153"/>
      <c r="AP434" s="134" t="str">
        <f>IF(ISERR(IF($C434="","",SUMIFS(Con_ve!$F$6:$F$1005,Con_ve!$C$6:$C$1005,$C434,Con_ve!$I$6:$I$1005,"Fechada",Con_ve!$Q$6:$Q$1005,Cad_cl!AP$5))),"",IF($C434="","",SUMIFS(Con_ve!$F$6:$F$1005,Con_ve!$C$6:$C$1005,$C434,Con_ve!$I$6:$I$1005,"Fechada",Con_ve!$Q$6:$Q$1005,Cad_cl!AP$5)))</f>
        <v/>
      </c>
      <c r="AQ434" s="134" t="str">
        <f>IF(ISERR(IF($C434="","",SUMIFS(Con_ve!$F$6:$F$1005,Con_ve!$C$6:$C$1005,$C434,Con_ve!$I$6:$I$1005,"Fechada",Con_ve!$Q$6:$Q$1005,Cad_cl!AQ$5))),"",IF($C434="","",SUMIFS(Con_ve!$F$6:$F$1005,Con_ve!$C$6:$C$1005,$C434,Con_ve!$I$6:$I$1005,"Fechada",Con_ve!$Q$6:$Q$1005,Cad_cl!AQ$5)))</f>
        <v/>
      </c>
      <c r="AR434" s="134" t="str">
        <f>IF(ISERR(IF($C434="","",SUMIFS(Con_ve!$F$6:$F$1005,Con_ve!$C$6:$C$1005,$C434,Con_ve!$I$6:$I$1005,"Fechada",Con_ve!$Q$6:$Q$1005,Cad_cl!AR$5))),"",IF($C434="","",SUMIFS(Con_ve!$F$6:$F$1005,Con_ve!$C$6:$C$1005,$C434,Con_ve!$I$6:$I$1005,"Fechada",Con_ve!$Q$6:$Q$1005,Cad_cl!AR$5)))</f>
        <v/>
      </c>
      <c r="AS434" s="134" t="str">
        <f>IF(ISERR(IF($C434="","",SUMIFS(Con_ve!$F$6:$F$1005,Con_ve!$C$6:$C$1005,$C434,Con_ve!$I$6:$I$1005,"Fechada",Con_ve!$Q$6:$Q$1005,Cad_cl!AS$5))),"",IF($C434="","",SUMIFS(Con_ve!$F$6:$F$1005,Con_ve!$C$6:$C$1005,$C434,Con_ve!$I$6:$I$1005,"Fechada",Con_ve!$Q$6:$Q$1005,Cad_cl!AS$5)))</f>
        <v/>
      </c>
      <c r="AT434" s="134" t="str">
        <f>IF(ISERR(IF($C434="","",SUMIFS(Con_ve!$F$6:$F$1005,Con_ve!$C$6:$C$1005,$C434,Con_ve!$I$6:$I$1005,"Fechada",Con_ve!$Q$6:$Q$1005,Cad_cl!AT$5))),"",IF($C434="","",SUMIFS(Con_ve!$F$6:$F$1005,Con_ve!$C$6:$C$1005,$C434,Con_ve!$I$6:$I$1005,"Fechada",Con_ve!$Q$6:$Q$1005,Cad_cl!AT$5)))</f>
        <v/>
      </c>
      <c r="AU434" s="134" t="str">
        <f>IF(ISERR(IF($C434="","",SUMIFS(Con_ve!$F$6:$F$1005,Con_ve!$C$6:$C$1005,$C434,Con_ve!$I$6:$I$1005,"Fechada",Con_ve!$Q$6:$Q$1005,Cad_cl!AU$5))),"",IF($C434="","",SUMIFS(Con_ve!$F$6:$F$1005,Con_ve!$C$6:$C$1005,$C434,Con_ve!$I$6:$I$1005,"Fechada",Con_ve!$Q$6:$Q$1005,Cad_cl!AU$5)))</f>
        <v/>
      </c>
      <c r="AV434" s="134" t="str">
        <f>IF(ISERR(IF($C434="","",SUMIFS(Con_ve!$F$6:$F$1005,Con_ve!$C$6:$C$1005,$C434,Con_ve!$I$6:$I$1005,"Fechada",Con_ve!$Q$6:$Q$1005,Cad_cl!AV$5))),"",IF($C434="","",SUMIFS(Con_ve!$F$6:$F$1005,Con_ve!$C$6:$C$1005,$C434,Con_ve!$I$6:$I$1005,"Fechada",Con_ve!$Q$6:$Q$1005,Cad_cl!AV$5)))</f>
        <v/>
      </c>
      <c r="AW434" s="134" t="str">
        <f>IF(ISERR(IF($C434="","",SUMIFS(Con_ve!$F$6:$F$1005,Con_ve!$C$6:$C$1005,$C434,Con_ve!$I$6:$I$1005,"Fechada",Con_ve!$Q$6:$Q$1005,Cad_cl!AW$5))),"",IF($C434="","",SUMIFS(Con_ve!$F$6:$F$1005,Con_ve!$C$6:$C$1005,$C434,Con_ve!$I$6:$I$1005,"Fechada",Con_ve!$Q$6:$Q$1005,Cad_cl!AW$5)))</f>
        <v/>
      </c>
      <c r="AX434" s="134" t="str">
        <f>IF(ISERR(IF($C434="","",SUMIFS(Con_ve!$F$6:$F$1005,Con_ve!$C$6:$C$1005,$C434,Con_ve!$I$6:$I$1005,"Fechada",Con_ve!$Q$6:$Q$1005,Cad_cl!AX$5))),"",IF($C434="","",SUMIFS(Con_ve!$F$6:$F$1005,Con_ve!$C$6:$C$1005,$C434,Con_ve!$I$6:$I$1005,"Fechada",Con_ve!$Q$6:$Q$1005,Cad_cl!AX$5)))</f>
        <v/>
      </c>
      <c r="AY434" s="134" t="str">
        <f>IF(ISERR(IF($C434="","",SUMIFS(Con_ve!$F$6:$F$1005,Con_ve!$C$6:$C$1005,$C434,Con_ve!$I$6:$I$1005,"Fechada",Con_ve!$Q$6:$Q$1005,Cad_cl!AY$5))),"",IF($C434="","",SUMIFS(Con_ve!$F$6:$F$1005,Con_ve!$C$6:$C$1005,$C434,Con_ve!$I$6:$I$1005,"Fechada",Con_ve!$Q$6:$Q$1005,Cad_cl!AY$5)))</f>
        <v/>
      </c>
      <c r="AZ434" s="134" t="str">
        <f>IF(ISERR(IF($C434="","",SUMIFS(Con_ve!$F$6:$F$1005,Con_ve!$C$6:$C$1005,$C434,Con_ve!$I$6:$I$1005,"Fechada",Con_ve!$Q$6:$Q$1005,Cad_cl!AZ$5))),"",IF($C434="","",SUMIFS(Con_ve!$F$6:$F$1005,Con_ve!$C$6:$C$1005,$C434,Con_ve!$I$6:$I$1005,"Fechada",Con_ve!$Q$6:$Q$1005,Cad_cl!AZ$5)))</f>
        <v/>
      </c>
      <c r="BA434" s="134" t="str">
        <f>IF(ISERR(IF($C434="","",SUMIFS(Con_ve!$F$6:$F$1005,Con_ve!$C$6:$C$1005,$C434,Con_ve!$I$6:$I$1005,"Fechada",Con_ve!$Q$6:$Q$1005,Cad_cl!BA$5))),"",IF($C434="","",SUMIFS(Con_ve!$F$6:$F$1005,Con_ve!$C$6:$C$1005,$C434,Con_ve!$I$6:$I$1005,"Fechada",Con_ve!$Q$6:$Q$1005,Cad_cl!BA$5)))</f>
        <v/>
      </c>
      <c r="BB434" s="134">
        <f t="shared" si="18"/>
        <v>0</v>
      </c>
      <c r="BD434" s="134" t="str">
        <f>IF(ISERR(IF($C434="","",SUMIFS(Con_ve!$F$6:$F$1005,Con_ve!$C$6:$C$1005,$C434,Con_ve!$I$6:$I$1005,"Em negociação",Con_ve!$Q$6:$Q$1005,Cad_cl!BD$5))),"",IF($C434="","",SUMIFS(Con_ve!$F$6:$F$1005,Con_ve!$C$6:$C$1005,$C434,Con_ve!$I$6:$I$1005,"Em negociação",Con_ve!$Q$6:$Q$1005,Cad_cl!BD$5)))</f>
        <v/>
      </c>
      <c r="BE434" s="134" t="str">
        <f>IF(ISERR(IF($C434="","",SUMIFS(Con_ve!$F$6:$F$1005,Con_ve!$C$6:$C$1005,$C434,Con_ve!$I$6:$I$1005,"Em negociação",Con_ve!$Q$6:$Q$1005,Cad_cl!BE$5))),"",IF($C434="","",SUMIFS(Con_ve!$F$6:$F$1005,Con_ve!$C$6:$C$1005,$C434,Con_ve!$I$6:$I$1005,"Em negociação",Con_ve!$Q$6:$Q$1005,Cad_cl!BE$5)))</f>
        <v/>
      </c>
      <c r="BF434" s="134" t="str">
        <f>IF(ISERR(IF($C434="","",SUMIFS(Con_ve!$F$6:$F$1005,Con_ve!$C$6:$C$1005,$C434,Con_ve!$I$6:$I$1005,"Em negociação",Con_ve!$Q$6:$Q$1005,Cad_cl!BF$5))),"",IF($C434="","",SUMIFS(Con_ve!$F$6:$F$1005,Con_ve!$C$6:$C$1005,$C434,Con_ve!$I$6:$I$1005,"Em negociação",Con_ve!$Q$6:$Q$1005,Cad_cl!BF$5)))</f>
        <v/>
      </c>
      <c r="BG434" s="134" t="str">
        <f>IF(ISERR(IF($C434="","",SUMIFS(Con_ve!$F$6:$F$1005,Con_ve!$C$6:$C$1005,$C434,Con_ve!$I$6:$I$1005,"Em negociação",Con_ve!$Q$6:$Q$1005,Cad_cl!BG$5))),"",IF($C434="","",SUMIFS(Con_ve!$F$6:$F$1005,Con_ve!$C$6:$C$1005,$C434,Con_ve!$I$6:$I$1005,"Em negociação",Con_ve!$Q$6:$Q$1005,Cad_cl!BG$5)))</f>
        <v/>
      </c>
      <c r="BH434" s="134" t="str">
        <f>IF(ISERR(IF($C434="","",SUMIFS(Con_ve!$F$6:$F$1005,Con_ve!$C$6:$C$1005,$C434,Con_ve!$I$6:$I$1005,"Em negociação",Con_ve!$Q$6:$Q$1005,Cad_cl!BH$5))),"",IF($C434="","",SUMIFS(Con_ve!$F$6:$F$1005,Con_ve!$C$6:$C$1005,$C434,Con_ve!$I$6:$I$1005,"Em negociação",Con_ve!$Q$6:$Q$1005,Cad_cl!BH$5)))</f>
        <v/>
      </c>
      <c r="BI434" s="134" t="str">
        <f>IF(ISERR(IF($C434="","",SUMIFS(Con_ve!$F$6:$F$1005,Con_ve!$C$6:$C$1005,$C434,Con_ve!$I$6:$I$1005,"Em negociação",Con_ve!$Q$6:$Q$1005,Cad_cl!BI$5))),"",IF($C434="","",SUMIFS(Con_ve!$F$6:$F$1005,Con_ve!$C$6:$C$1005,$C434,Con_ve!$I$6:$I$1005,"Em negociação",Con_ve!$Q$6:$Q$1005,Cad_cl!BI$5)))</f>
        <v/>
      </c>
      <c r="BJ434" s="134" t="str">
        <f>IF(ISERR(IF($C434="","",SUMIFS(Con_ve!$F$6:$F$1005,Con_ve!$C$6:$C$1005,$C434,Con_ve!$I$6:$I$1005,"Em negociação",Con_ve!$Q$6:$Q$1005,Cad_cl!BJ$5))),"",IF($C434="","",SUMIFS(Con_ve!$F$6:$F$1005,Con_ve!$C$6:$C$1005,$C434,Con_ve!$I$6:$I$1005,"Em negociação",Con_ve!$Q$6:$Q$1005,Cad_cl!BJ$5)))</f>
        <v/>
      </c>
      <c r="BK434" s="134" t="str">
        <f>IF(ISERR(IF($C434="","",SUMIFS(Con_ve!$F$6:$F$1005,Con_ve!$C$6:$C$1005,$C434,Con_ve!$I$6:$I$1005,"Em negociação",Con_ve!$Q$6:$Q$1005,Cad_cl!BK$5))),"",IF($C434="","",SUMIFS(Con_ve!$F$6:$F$1005,Con_ve!$C$6:$C$1005,$C434,Con_ve!$I$6:$I$1005,"Em negociação",Con_ve!$Q$6:$Q$1005,Cad_cl!BK$5)))</f>
        <v/>
      </c>
      <c r="BL434" s="134" t="str">
        <f>IF(ISERR(IF($C434="","",SUMIFS(Con_ve!$F$6:$F$1005,Con_ve!$C$6:$C$1005,$C434,Con_ve!$I$6:$I$1005,"Em negociação",Con_ve!$Q$6:$Q$1005,Cad_cl!BL$5))),"",IF($C434="","",SUMIFS(Con_ve!$F$6:$F$1005,Con_ve!$C$6:$C$1005,$C434,Con_ve!$I$6:$I$1005,"Em negociação",Con_ve!$Q$6:$Q$1005,Cad_cl!BL$5)))</f>
        <v/>
      </c>
      <c r="BM434" s="134" t="str">
        <f>IF(ISERR(IF($C434="","",SUMIFS(Con_ve!$F$6:$F$1005,Con_ve!$C$6:$C$1005,$C434,Con_ve!$I$6:$I$1005,"Em negociação",Con_ve!$Q$6:$Q$1005,Cad_cl!BM$5))),"",IF($C434="","",SUMIFS(Con_ve!$F$6:$F$1005,Con_ve!$C$6:$C$1005,$C434,Con_ve!$I$6:$I$1005,"Em negociação",Con_ve!$Q$6:$Q$1005,Cad_cl!BM$5)))</f>
        <v/>
      </c>
      <c r="BN434" s="134" t="str">
        <f>IF(ISERR(IF($C434="","",SUMIFS(Con_ve!$F$6:$F$1005,Con_ve!$C$6:$C$1005,$C434,Con_ve!$I$6:$I$1005,"Em negociação",Con_ve!$Q$6:$Q$1005,Cad_cl!BN$5))),"",IF($C434="","",SUMIFS(Con_ve!$F$6:$F$1005,Con_ve!$C$6:$C$1005,$C434,Con_ve!$I$6:$I$1005,"Em negociação",Con_ve!$Q$6:$Q$1005,Cad_cl!BN$5)))</f>
        <v/>
      </c>
      <c r="BO434" s="134" t="str">
        <f>IF(ISERR(IF($C434="","",SUMIFS(Con_ve!$F$6:$F$1005,Con_ve!$C$6:$C$1005,$C434,Con_ve!$I$6:$I$1005,"Em negociação",Con_ve!$Q$6:$Q$1005,Cad_cl!BO$5))),"",IF($C434="","",SUMIFS(Con_ve!$F$6:$F$1005,Con_ve!$C$6:$C$1005,$C434,Con_ve!$I$6:$I$1005,"Em negociação",Con_ve!$Q$6:$Q$1005,Cad_cl!BO$5)))</f>
        <v/>
      </c>
      <c r="BP434" s="134">
        <f t="shared" si="19"/>
        <v>0</v>
      </c>
      <c r="BR434" s="125" t="str">
        <f>IF(ISERR(IF(AND($I434=Re_lo!$E$5,BR$5=VLOOKUP(Re_lo!$H$5,Re_lo!$N$5:$O$16,2,0)),AP434,"")),"",IF(AND($I434=Re_lo!$E$5,BR$5=VLOOKUP(Re_lo!$H$5,Re_lo!$N$5:$O$16,2,0)),AP434,""))</f>
        <v/>
      </c>
      <c r="BS434" s="125" t="str">
        <f>IF(ISERR(IF(AND($I434=Re_lo!$E$5,BS$5=VLOOKUP(Re_lo!$H$5,Re_lo!$N$5:$O$16,2,0)),AQ434,"")),"",IF(AND($I434=Re_lo!$E$5,BS$5=VLOOKUP(Re_lo!$H$5,Re_lo!$N$5:$O$16,2,0)),AQ434,""))</f>
        <v/>
      </c>
      <c r="BT434" s="125" t="str">
        <f>IF(ISERR(IF(AND($I434=Re_lo!$E$5,BT$5=VLOOKUP(Re_lo!$H$5,Re_lo!$N$5:$O$16,2,0)),AR434,"")),"",IF(AND($I434=Re_lo!$E$5,BT$5=VLOOKUP(Re_lo!$H$5,Re_lo!$N$5:$O$16,2,0)),AR434,""))</f>
        <v/>
      </c>
      <c r="BU434" s="125" t="str">
        <f>IF(ISERR(IF(AND($I434=Re_lo!$E$5,BU$5=VLOOKUP(Re_lo!$H$5,Re_lo!$N$5:$O$16,2,0)),AS434,"")),"",IF(AND($I434=Re_lo!$E$5,BU$5=VLOOKUP(Re_lo!$H$5,Re_lo!$N$5:$O$16,2,0)),AS434,""))</f>
        <v/>
      </c>
      <c r="BV434" s="125" t="str">
        <f>IF(ISERR(IF(AND($I434=Re_lo!$E$5,BV$5=VLOOKUP(Re_lo!$H$5,Re_lo!$N$5:$O$16,2,0)),AT434,"")),"",IF(AND($I434=Re_lo!$E$5,BV$5=VLOOKUP(Re_lo!$H$5,Re_lo!$N$5:$O$16,2,0)),AT434,""))</f>
        <v/>
      </c>
      <c r="BW434" s="125" t="str">
        <f>IF(ISERR(IF(AND($I434=Re_lo!$E$5,BW$5=VLOOKUP(Re_lo!$H$5,Re_lo!$N$5:$O$16,2,0)),AU434,"")),"",IF(AND($I434=Re_lo!$E$5,BW$5=VLOOKUP(Re_lo!$H$5,Re_lo!$N$5:$O$16,2,0)),AU434,""))</f>
        <v/>
      </c>
      <c r="BX434" s="125" t="str">
        <f>IF(ISERR(IF(AND($I434=Re_lo!$E$5,BX$5=VLOOKUP(Re_lo!$H$5,Re_lo!$N$5:$O$16,2,0)),AV434,"")),"",IF(AND($I434=Re_lo!$E$5,BX$5=VLOOKUP(Re_lo!$H$5,Re_lo!$N$5:$O$16,2,0)),AV434,""))</f>
        <v/>
      </c>
      <c r="BY434" s="125" t="str">
        <f>IF(ISERR(IF(AND($I434=Re_lo!$E$5,BY$5=VLOOKUP(Re_lo!$H$5,Re_lo!$N$5:$O$16,2,0)),AW434,"")),"",IF(AND($I434=Re_lo!$E$5,BY$5=VLOOKUP(Re_lo!$H$5,Re_lo!$N$5:$O$16,2,0)),AW434,""))</f>
        <v/>
      </c>
      <c r="BZ434" s="125" t="str">
        <f>IF(ISERR(IF(AND($I434=Re_lo!$E$5,BZ$5=VLOOKUP(Re_lo!$H$5,Re_lo!$N$5:$O$16,2,0)),AX434,"")),"",IF(AND($I434=Re_lo!$E$5,BZ$5=VLOOKUP(Re_lo!$H$5,Re_lo!$N$5:$O$16,2,0)),AX434,""))</f>
        <v/>
      </c>
      <c r="CA434" s="125" t="str">
        <f>IF(ISERR(IF(AND($I434=Re_lo!$E$5,CA$5=VLOOKUP(Re_lo!$H$5,Re_lo!$N$5:$O$16,2,0)),AY434,"")),"",IF(AND($I434=Re_lo!$E$5,CA$5=VLOOKUP(Re_lo!$H$5,Re_lo!$N$5:$O$16,2,0)),AY434,""))</f>
        <v/>
      </c>
      <c r="CB434" s="125" t="str">
        <f>IF(ISERR(IF(AND($I434=Re_lo!$E$5,CB$5=VLOOKUP(Re_lo!$H$5,Re_lo!$N$5:$O$16,2,0)),AZ434,"")),"",IF(AND($I434=Re_lo!$E$5,CB$5=VLOOKUP(Re_lo!$H$5,Re_lo!$N$5:$O$16,2,0)),AZ434,""))</f>
        <v/>
      </c>
      <c r="CC434" s="125" t="str">
        <f>IF(ISERR(IF(AND($I434=Re_lo!$E$5,CC$5=VLOOKUP(Re_lo!$H$5,Re_lo!$N$5:$O$16,2,0)),BA434,"")),"",IF(AND($I434=Re_lo!$E$5,CC$5=VLOOKUP(Re_lo!$H$5,Re_lo!$N$5:$O$16,2,0)),BA434,""))</f>
        <v/>
      </c>
      <c r="CD434" s="125" t="str">
        <f>IF(ISERR(IF(AND($I434=Re_lo!$E$5,CD$5=VLOOKUP(Re_lo!$H$5,Re_lo!$N$5:$O$16,2,0)),BB434,"")),"",IF(AND($I434=Re_lo!$E$5,CD$5=VLOOKUP(Re_lo!$H$5,Re_lo!$N$5:$O$16,2,0)),BB434,""))</f>
        <v/>
      </c>
      <c r="CF434" s="125" t="str">
        <f>IF($C434="","",COUNTIFS(Con_ve!$C$6:$C$1005,$C434,Con_ve!$Q$6:$Q$1005,Cad_cl!CF$5))</f>
        <v/>
      </c>
      <c r="CG434" s="125" t="str">
        <f>IF($C434="","",COUNTIFS(Con_ve!$C$6:$C$1005,$C434,Con_ve!$Q$6:$Q$1005,Cad_cl!CG$5))</f>
        <v/>
      </c>
      <c r="CH434" s="125" t="str">
        <f>IF($C434="","",COUNTIFS(Con_ve!$C$6:$C$1005,$C434,Con_ve!$Q$6:$Q$1005,Cad_cl!CH$5))</f>
        <v/>
      </c>
      <c r="CI434" s="125" t="str">
        <f>IF($C434="","",COUNTIFS(Con_ve!$C$6:$C$1005,$C434,Con_ve!$Q$6:$Q$1005,Cad_cl!CI$5))</f>
        <v/>
      </c>
      <c r="CJ434" s="125" t="str">
        <f>IF($C434="","",COUNTIFS(Con_ve!$C$6:$C$1005,$C434,Con_ve!$Q$6:$Q$1005,Cad_cl!CJ$5))</f>
        <v/>
      </c>
      <c r="CK434" s="125" t="str">
        <f>IF($C434="","",COUNTIFS(Con_ve!$C$6:$C$1005,$C434,Con_ve!$Q$6:$Q$1005,Cad_cl!CK$5))</f>
        <v/>
      </c>
      <c r="CL434" s="125" t="str">
        <f>IF($C434="","",COUNTIFS(Con_ve!$C$6:$C$1005,$C434,Con_ve!$Q$6:$Q$1005,Cad_cl!CL$5))</f>
        <v/>
      </c>
      <c r="CM434" s="125" t="str">
        <f>IF($C434="","",COUNTIFS(Con_ve!$C$6:$C$1005,$C434,Con_ve!$Q$6:$Q$1005,Cad_cl!CM$5))</f>
        <v/>
      </c>
      <c r="CN434" s="125" t="str">
        <f>IF($C434="","",COUNTIFS(Con_ve!$C$6:$C$1005,$C434,Con_ve!$Q$6:$Q$1005,Cad_cl!CN$5))</f>
        <v/>
      </c>
      <c r="CO434" s="125" t="str">
        <f>IF($C434="","",COUNTIFS(Con_ve!$C$6:$C$1005,$C434,Con_ve!$Q$6:$Q$1005,Cad_cl!CO$5))</f>
        <v/>
      </c>
      <c r="CP434" s="125" t="str">
        <f>IF($C434="","",COUNTIFS(Con_ve!$C$6:$C$1005,$C434,Con_ve!$Q$6:$Q$1005,Cad_cl!CP$5))</f>
        <v/>
      </c>
      <c r="CQ434" s="125" t="str">
        <f>IF($C434="","",COUNTIFS(Con_ve!$C$6:$C$1005,$C434,Con_ve!$Q$6:$Q$1005,Cad_cl!CQ$5))</f>
        <v/>
      </c>
      <c r="CR434" s="125">
        <f t="shared" si="20"/>
        <v>0</v>
      </c>
    </row>
    <row r="435" spans="3:96" ht="30" customHeight="1">
      <c r="C435" s="153"/>
      <c r="D435" s="153"/>
      <c r="E435" s="154"/>
      <c r="F435" s="153"/>
      <c r="G435" s="155"/>
      <c r="H435" s="153"/>
      <c r="I435" s="153"/>
      <c r="J435" s="132" t="s">
        <v>309</v>
      </c>
      <c r="K435" s="133" t="s">
        <v>309</v>
      </c>
      <c r="L435" s="153"/>
      <c r="M435" s="153"/>
      <c r="N435" s="153"/>
      <c r="O435" s="153"/>
      <c r="P435" s="153"/>
      <c r="Q435" s="153"/>
      <c r="AP435" s="134" t="str">
        <f>IF(ISERR(IF($C435="","",SUMIFS(Con_ve!$F$6:$F$1005,Con_ve!$C$6:$C$1005,$C435,Con_ve!$I$6:$I$1005,"Fechada",Con_ve!$Q$6:$Q$1005,Cad_cl!AP$5))),"",IF($C435="","",SUMIFS(Con_ve!$F$6:$F$1005,Con_ve!$C$6:$C$1005,$C435,Con_ve!$I$6:$I$1005,"Fechada",Con_ve!$Q$6:$Q$1005,Cad_cl!AP$5)))</f>
        <v/>
      </c>
      <c r="AQ435" s="134" t="str">
        <f>IF(ISERR(IF($C435="","",SUMIFS(Con_ve!$F$6:$F$1005,Con_ve!$C$6:$C$1005,$C435,Con_ve!$I$6:$I$1005,"Fechada",Con_ve!$Q$6:$Q$1005,Cad_cl!AQ$5))),"",IF($C435="","",SUMIFS(Con_ve!$F$6:$F$1005,Con_ve!$C$6:$C$1005,$C435,Con_ve!$I$6:$I$1005,"Fechada",Con_ve!$Q$6:$Q$1005,Cad_cl!AQ$5)))</f>
        <v/>
      </c>
      <c r="AR435" s="134" t="str">
        <f>IF(ISERR(IF($C435="","",SUMIFS(Con_ve!$F$6:$F$1005,Con_ve!$C$6:$C$1005,$C435,Con_ve!$I$6:$I$1005,"Fechada",Con_ve!$Q$6:$Q$1005,Cad_cl!AR$5))),"",IF($C435="","",SUMIFS(Con_ve!$F$6:$F$1005,Con_ve!$C$6:$C$1005,$C435,Con_ve!$I$6:$I$1005,"Fechada",Con_ve!$Q$6:$Q$1005,Cad_cl!AR$5)))</f>
        <v/>
      </c>
      <c r="AS435" s="134" t="str">
        <f>IF(ISERR(IF($C435="","",SUMIFS(Con_ve!$F$6:$F$1005,Con_ve!$C$6:$C$1005,$C435,Con_ve!$I$6:$I$1005,"Fechada",Con_ve!$Q$6:$Q$1005,Cad_cl!AS$5))),"",IF($C435="","",SUMIFS(Con_ve!$F$6:$F$1005,Con_ve!$C$6:$C$1005,$C435,Con_ve!$I$6:$I$1005,"Fechada",Con_ve!$Q$6:$Q$1005,Cad_cl!AS$5)))</f>
        <v/>
      </c>
      <c r="AT435" s="134" t="str">
        <f>IF(ISERR(IF($C435="","",SUMIFS(Con_ve!$F$6:$F$1005,Con_ve!$C$6:$C$1005,$C435,Con_ve!$I$6:$I$1005,"Fechada",Con_ve!$Q$6:$Q$1005,Cad_cl!AT$5))),"",IF($C435="","",SUMIFS(Con_ve!$F$6:$F$1005,Con_ve!$C$6:$C$1005,$C435,Con_ve!$I$6:$I$1005,"Fechada",Con_ve!$Q$6:$Q$1005,Cad_cl!AT$5)))</f>
        <v/>
      </c>
      <c r="AU435" s="134" t="str">
        <f>IF(ISERR(IF($C435="","",SUMIFS(Con_ve!$F$6:$F$1005,Con_ve!$C$6:$C$1005,$C435,Con_ve!$I$6:$I$1005,"Fechada",Con_ve!$Q$6:$Q$1005,Cad_cl!AU$5))),"",IF($C435="","",SUMIFS(Con_ve!$F$6:$F$1005,Con_ve!$C$6:$C$1005,$C435,Con_ve!$I$6:$I$1005,"Fechada",Con_ve!$Q$6:$Q$1005,Cad_cl!AU$5)))</f>
        <v/>
      </c>
      <c r="AV435" s="134" t="str">
        <f>IF(ISERR(IF($C435="","",SUMIFS(Con_ve!$F$6:$F$1005,Con_ve!$C$6:$C$1005,$C435,Con_ve!$I$6:$I$1005,"Fechada",Con_ve!$Q$6:$Q$1005,Cad_cl!AV$5))),"",IF($C435="","",SUMIFS(Con_ve!$F$6:$F$1005,Con_ve!$C$6:$C$1005,$C435,Con_ve!$I$6:$I$1005,"Fechada",Con_ve!$Q$6:$Q$1005,Cad_cl!AV$5)))</f>
        <v/>
      </c>
      <c r="AW435" s="134" t="str">
        <f>IF(ISERR(IF($C435="","",SUMIFS(Con_ve!$F$6:$F$1005,Con_ve!$C$6:$C$1005,$C435,Con_ve!$I$6:$I$1005,"Fechada",Con_ve!$Q$6:$Q$1005,Cad_cl!AW$5))),"",IF($C435="","",SUMIFS(Con_ve!$F$6:$F$1005,Con_ve!$C$6:$C$1005,$C435,Con_ve!$I$6:$I$1005,"Fechada",Con_ve!$Q$6:$Q$1005,Cad_cl!AW$5)))</f>
        <v/>
      </c>
      <c r="AX435" s="134" t="str">
        <f>IF(ISERR(IF($C435="","",SUMIFS(Con_ve!$F$6:$F$1005,Con_ve!$C$6:$C$1005,$C435,Con_ve!$I$6:$I$1005,"Fechada",Con_ve!$Q$6:$Q$1005,Cad_cl!AX$5))),"",IF($C435="","",SUMIFS(Con_ve!$F$6:$F$1005,Con_ve!$C$6:$C$1005,$C435,Con_ve!$I$6:$I$1005,"Fechada",Con_ve!$Q$6:$Q$1005,Cad_cl!AX$5)))</f>
        <v/>
      </c>
      <c r="AY435" s="134" t="str">
        <f>IF(ISERR(IF($C435="","",SUMIFS(Con_ve!$F$6:$F$1005,Con_ve!$C$6:$C$1005,$C435,Con_ve!$I$6:$I$1005,"Fechada",Con_ve!$Q$6:$Q$1005,Cad_cl!AY$5))),"",IF($C435="","",SUMIFS(Con_ve!$F$6:$F$1005,Con_ve!$C$6:$C$1005,$C435,Con_ve!$I$6:$I$1005,"Fechada",Con_ve!$Q$6:$Q$1005,Cad_cl!AY$5)))</f>
        <v/>
      </c>
      <c r="AZ435" s="134" t="str">
        <f>IF(ISERR(IF($C435="","",SUMIFS(Con_ve!$F$6:$F$1005,Con_ve!$C$6:$C$1005,$C435,Con_ve!$I$6:$I$1005,"Fechada",Con_ve!$Q$6:$Q$1005,Cad_cl!AZ$5))),"",IF($C435="","",SUMIFS(Con_ve!$F$6:$F$1005,Con_ve!$C$6:$C$1005,$C435,Con_ve!$I$6:$I$1005,"Fechada",Con_ve!$Q$6:$Q$1005,Cad_cl!AZ$5)))</f>
        <v/>
      </c>
      <c r="BA435" s="134" t="str">
        <f>IF(ISERR(IF($C435="","",SUMIFS(Con_ve!$F$6:$F$1005,Con_ve!$C$6:$C$1005,$C435,Con_ve!$I$6:$I$1005,"Fechada",Con_ve!$Q$6:$Q$1005,Cad_cl!BA$5))),"",IF($C435="","",SUMIFS(Con_ve!$F$6:$F$1005,Con_ve!$C$6:$C$1005,$C435,Con_ve!$I$6:$I$1005,"Fechada",Con_ve!$Q$6:$Q$1005,Cad_cl!BA$5)))</f>
        <v/>
      </c>
      <c r="BB435" s="134">
        <f t="shared" si="18"/>
        <v>0</v>
      </c>
      <c r="BD435" s="134" t="str">
        <f>IF(ISERR(IF($C435="","",SUMIFS(Con_ve!$F$6:$F$1005,Con_ve!$C$6:$C$1005,$C435,Con_ve!$I$6:$I$1005,"Em negociação",Con_ve!$Q$6:$Q$1005,Cad_cl!BD$5))),"",IF($C435="","",SUMIFS(Con_ve!$F$6:$F$1005,Con_ve!$C$6:$C$1005,$C435,Con_ve!$I$6:$I$1005,"Em negociação",Con_ve!$Q$6:$Q$1005,Cad_cl!BD$5)))</f>
        <v/>
      </c>
      <c r="BE435" s="134" t="str">
        <f>IF(ISERR(IF($C435="","",SUMIFS(Con_ve!$F$6:$F$1005,Con_ve!$C$6:$C$1005,$C435,Con_ve!$I$6:$I$1005,"Em negociação",Con_ve!$Q$6:$Q$1005,Cad_cl!BE$5))),"",IF($C435="","",SUMIFS(Con_ve!$F$6:$F$1005,Con_ve!$C$6:$C$1005,$C435,Con_ve!$I$6:$I$1005,"Em negociação",Con_ve!$Q$6:$Q$1005,Cad_cl!BE$5)))</f>
        <v/>
      </c>
      <c r="BF435" s="134" t="str">
        <f>IF(ISERR(IF($C435="","",SUMIFS(Con_ve!$F$6:$F$1005,Con_ve!$C$6:$C$1005,$C435,Con_ve!$I$6:$I$1005,"Em negociação",Con_ve!$Q$6:$Q$1005,Cad_cl!BF$5))),"",IF($C435="","",SUMIFS(Con_ve!$F$6:$F$1005,Con_ve!$C$6:$C$1005,$C435,Con_ve!$I$6:$I$1005,"Em negociação",Con_ve!$Q$6:$Q$1005,Cad_cl!BF$5)))</f>
        <v/>
      </c>
      <c r="BG435" s="134" t="str">
        <f>IF(ISERR(IF($C435="","",SUMIFS(Con_ve!$F$6:$F$1005,Con_ve!$C$6:$C$1005,$C435,Con_ve!$I$6:$I$1005,"Em negociação",Con_ve!$Q$6:$Q$1005,Cad_cl!BG$5))),"",IF($C435="","",SUMIFS(Con_ve!$F$6:$F$1005,Con_ve!$C$6:$C$1005,$C435,Con_ve!$I$6:$I$1005,"Em negociação",Con_ve!$Q$6:$Q$1005,Cad_cl!BG$5)))</f>
        <v/>
      </c>
      <c r="BH435" s="134" t="str">
        <f>IF(ISERR(IF($C435="","",SUMIFS(Con_ve!$F$6:$F$1005,Con_ve!$C$6:$C$1005,$C435,Con_ve!$I$6:$I$1005,"Em negociação",Con_ve!$Q$6:$Q$1005,Cad_cl!BH$5))),"",IF($C435="","",SUMIFS(Con_ve!$F$6:$F$1005,Con_ve!$C$6:$C$1005,$C435,Con_ve!$I$6:$I$1005,"Em negociação",Con_ve!$Q$6:$Q$1005,Cad_cl!BH$5)))</f>
        <v/>
      </c>
      <c r="BI435" s="134" t="str">
        <f>IF(ISERR(IF($C435="","",SUMIFS(Con_ve!$F$6:$F$1005,Con_ve!$C$6:$C$1005,$C435,Con_ve!$I$6:$I$1005,"Em negociação",Con_ve!$Q$6:$Q$1005,Cad_cl!BI$5))),"",IF($C435="","",SUMIFS(Con_ve!$F$6:$F$1005,Con_ve!$C$6:$C$1005,$C435,Con_ve!$I$6:$I$1005,"Em negociação",Con_ve!$Q$6:$Q$1005,Cad_cl!BI$5)))</f>
        <v/>
      </c>
      <c r="BJ435" s="134" t="str">
        <f>IF(ISERR(IF($C435="","",SUMIFS(Con_ve!$F$6:$F$1005,Con_ve!$C$6:$C$1005,$C435,Con_ve!$I$6:$I$1005,"Em negociação",Con_ve!$Q$6:$Q$1005,Cad_cl!BJ$5))),"",IF($C435="","",SUMIFS(Con_ve!$F$6:$F$1005,Con_ve!$C$6:$C$1005,$C435,Con_ve!$I$6:$I$1005,"Em negociação",Con_ve!$Q$6:$Q$1005,Cad_cl!BJ$5)))</f>
        <v/>
      </c>
      <c r="BK435" s="134" t="str">
        <f>IF(ISERR(IF($C435="","",SUMIFS(Con_ve!$F$6:$F$1005,Con_ve!$C$6:$C$1005,$C435,Con_ve!$I$6:$I$1005,"Em negociação",Con_ve!$Q$6:$Q$1005,Cad_cl!BK$5))),"",IF($C435="","",SUMIFS(Con_ve!$F$6:$F$1005,Con_ve!$C$6:$C$1005,$C435,Con_ve!$I$6:$I$1005,"Em negociação",Con_ve!$Q$6:$Q$1005,Cad_cl!BK$5)))</f>
        <v/>
      </c>
      <c r="BL435" s="134" t="str">
        <f>IF(ISERR(IF($C435="","",SUMIFS(Con_ve!$F$6:$F$1005,Con_ve!$C$6:$C$1005,$C435,Con_ve!$I$6:$I$1005,"Em negociação",Con_ve!$Q$6:$Q$1005,Cad_cl!BL$5))),"",IF($C435="","",SUMIFS(Con_ve!$F$6:$F$1005,Con_ve!$C$6:$C$1005,$C435,Con_ve!$I$6:$I$1005,"Em negociação",Con_ve!$Q$6:$Q$1005,Cad_cl!BL$5)))</f>
        <v/>
      </c>
      <c r="BM435" s="134" t="str">
        <f>IF(ISERR(IF($C435="","",SUMIFS(Con_ve!$F$6:$F$1005,Con_ve!$C$6:$C$1005,$C435,Con_ve!$I$6:$I$1005,"Em negociação",Con_ve!$Q$6:$Q$1005,Cad_cl!BM$5))),"",IF($C435="","",SUMIFS(Con_ve!$F$6:$F$1005,Con_ve!$C$6:$C$1005,$C435,Con_ve!$I$6:$I$1005,"Em negociação",Con_ve!$Q$6:$Q$1005,Cad_cl!BM$5)))</f>
        <v/>
      </c>
      <c r="BN435" s="134" t="str">
        <f>IF(ISERR(IF($C435="","",SUMIFS(Con_ve!$F$6:$F$1005,Con_ve!$C$6:$C$1005,$C435,Con_ve!$I$6:$I$1005,"Em negociação",Con_ve!$Q$6:$Q$1005,Cad_cl!BN$5))),"",IF($C435="","",SUMIFS(Con_ve!$F$6:$F$1005,Con_ve!$C$6:$C$1005,$C435,Con_ve!$I$6:$I$1005,"Em negociação",Con_ve!$Q$6:$Q$1005,Cad_cl!BN$5)))</f>
        <v/>
      </c>
      <c r="BO435" s="134" t="str">
        <f>IF(ISERR(IF($C435="","",SUMIFS(Con_ve!$F$6:$F$1005,Con_ve!$C$6:$C$1005,$C435,Con_ve!$I$6:$I$1005,"Em negociação",Con_ve!$Q$6:$Q$1005,Cad_cl!BO$5))),"",IF($C435="","",SUMIFS(Con_ve!$F$6:$F$1005,Con_ve!$C$6:$C$1005,$C435,Con_ve!$I$6:$I$1005,"Em negociação",Con_ve!$Q$6:$Q$1005,Cad_cl!BO$5)))</f>
        <v/>
      </c>
      <c r="BP435" s="134">
        <f t="shared" si="19"/>
        <v>0</v>
      </c>
      <c r="BR435" s="125" t="str">
        <f>IF(ISERR(IF(AND($I435=Re_lo!$E$5,BR$5=VLOOKUP(Re_lo!$H$5,Re_lo!$N$5:$O$16,2,0)),AP435,"")),"",IF(AND($I435=Re_lo!$E$5,BR$5=VLOOKUP(Re_lo!$H$5,Re_lo!$N$5:$O$16,2,0)),AP435,""))</f>
        <v/>
      </c>
      <c r="BS435" s="125" t="str">
        <f>IF(ISERR(IF(AND($I435=Re_lo!$E$5,BS$5=VLOOKUP(Re_lo!$H$5,Re_lo!$N$5:$O$16,2,0)),AQ435,"")),"",IF(AND($I435=Re_lo!$E$5,BS$5=VLOOKUP(Re_lo!$H$5,Re_lo!$N$5:$O$16,2,0)),AQ435,""))</f>
        <v/>
      </c>
      <c r="BT435" s="125" t="str">
        <f>IF(ISERR(IF(AND($I435=Re_lo!$E$5,BT$5=VLOOKUP(Re_lo!$H$5,Re_lo!$N$5:$O$16,2,0)),AR435,"")),"",IF(AND($I435=Re_lo!$E$5,BT$5=VLOOKUP(Re_lo!$H$5,Re_lo!$N$5:$O$16,2,0)),AR435,""))</f>
        <v/>
      </c>
      <c r="BU435" s="125" t="str">
        <f>IF(ISERR(IF(AND($I435=Re_lo!$E$5,BU$5=VLOOKUP(Re_lo!$H$5,Re_lo!$N$5:$O$16,2,0)),AS435,"")),"",IF(AND($I435=Re_lo!$E$5,BU$5=VLOOKUP(Re_lo!$H$5,Re_lo!$N$5:$O$16,2,0)),AS435,""))</f>
        <v/>
      </c>
      <c r="BV435" s="125" t="str">
        <f>IF(ISERR(IF(AND($I435=Re_lo!$E$5,BV$5=VLOOKUP(Re_lo!$H$5,Re_lo!$N$5:$O$16,2,0)),AT435,"")),"",IF(AND($I435=Re_lo!$E$5,BV$5=VLOOKUP(Re_lo!$H$5,Re_lo!$N$5:$O$16,2,0)),AT435,""))</f>
        <v/>
      </c>
      <c r="BW435" s="125" t="str">
        <f>IF(ISERR(IF(AND($I435=Re_lo!$E$5,BW$5=VLOOKUP(Re_lo!$H$5,Re_lo!$N$5:$O$16,2,0)),AU435,"")),"",IF(AND($I435=Re_lo!$E$5,BW$5=VLOOKUP(Re_lo!$H$5,Re_lo!$N$5:$O$16,2,0)),AU435,""))</f>
        <v/>
      </c>
      <c r="BX435" s="125" t="str">
        <f>IF(ISERR(IF(AND($I435=Re_lo!$E$5,BX$5=VLOOKUP(Re_lo!$H$5,Re_lo!$N$5:$O$16,2,0)),AV435,"")),"",IF(AND($I435=Re_lo!$E$5,BX$5=VLOOKUP(Re_lo!$H$5,Re_lo!$N$5:$O$16,2,0)),AV435,""))</f>
        <v/>
      </c>
      <c r="BY435" s="125" t="str">
        <f>IF(ISERR(IF(AND($I435=Re_lo!$E$5,BY$5=VLOOKUP(Re_lo!$H$5,Re_lo!$N$5:$O$16,2,0)),AW435,"")),"",IF(AND($I435=Re_lo!$E$5,BY$5=VLOOKUP(Re_lo!$H$5,Re_lo!$N$5:$O$16,2,0)),AW435,""))</f>
        <v/>
      </c>
      <c r="BZ435" s="125" t="str">
        <f>IF(ISERR(IF(AND($I435=Re_lo!$E$5,BZ$5=VLOOKUP(Re_lo!$H$5,Re_lo!$N$5:$O$16,2,0)),AX435,"")),"",IF(AND($I435=Re_lo!$E$5,BZ$5=VLOOKUP(Re_lo!$H$5,Re_lo!$N$5:$O$16,2,0)),AX435,""))</f>
        <v/>
      </c>
      <c r="CA435" s="125" t="str">
        <f>IF(ISERR(IF(AND($I435=Re_lo!$E$5,CA$5=VLOOKUP(Re_lo!$H$5,Re_lo!$N$5:$O$16,2,0)),AY435,"")),"",IF(AND($I435=Re_lo!$E$5,CA$5=VLOOKUP(Re_lo!$H$5,Re_lo!$N$5:$O$16,2,0)),AY435,""))</f>
        <v/>
      </c>
      <c r="CB435" s="125" t="str">
        <f>IF(ISERR(IF(AND($I435=Re_lo!$E$5,CB$5=VLOOKUP(Re_lo!$H$5,Re_lo!$N$5:$O$16,2,0)),AZ435,"")),"",IF(AND($I435=Re_lo!$E$5,CB$5=VLOOKUP(Re_lo!$H$5,Re_lo!$N$5:$O$16,2,0)),AZ435,""))</f>
        <v/>
      </c>
      <c r="CC435" s="125" t="str">
        <f>IF(ISERR(IF(AND($I435=Re_lo!$E$5,CC$5=VLOOKUP(Re_lo!$H$5,Re_lo!$N$5:$O$16,2,0)),BA435,"")),"",IF(AND($I435=Re_lo!$E$5,CC$5=VLOOKUP(Re_lo!$H$5,Re_lo!$N$5:$O$16,2,0)),BA435,""))</f>
        <v/>
      </c>
      <c r="CD435" s="125" t="str">
        <f>IF(ISERR(IF(AND($I435=Re_lo!$E$5,CD$5=VLOOKUP(Re_lo!$H$5,Re_lo!$N$5:$O$16,2,0)),BB435,"")),"",IF(AND($I435=Re_lo!$E$5,CD$5=VLOOKUP(Re_lo!$H$5,Re_lo!$N$5:$O$16,2,0)),BB435,""))</f>
        <v/>
      </c>
      <c r="CF435" s="125" t="str">
        <f>IF($C435="","",COUNTIFS(Con_ve!$C$6:$C$1005,$C435,Con_ve!$Q$6:$Q$1005,Cad_cl!CF$5))</f>
        <v/>
      </c>
      <c r="CG435" s="125" t="str">
        <f>IF($C435="","",COUNTIFS(Con_ve!$C$6:$C$1005,$C435,Con_ve!$Q$6:$Q$1005,Cad_cl!CG$5))</f>
        <v/>
      </c>
      <c r="CH435" s="125" t="str">
        <f>IF($C435="","",COUNTIFS(Con_ve!$C$6:$C$1005,$C435,Con_ve!$Q$6:$Q$1005,Cad_cl!CH$5))</f>
        <v/>
      </c>
      <c r="CI435" s="125" t="str">
        <f>IF($C435="","",COUNTIFS(Con_ve!$C$6:$C$1005,$C435,Con_ve!$Q$6:$Q$1005,Cad_cl!CI$5))</f>
        <v/>
      </c>
      <c r="CJ435" s="125" t="str">
        <f>IF($C435="","",COUNTIFS(Con_ve!$C$6:$C$1005,$C435,Con_ve!$Q$6:$Q$1005,Cad_cl!CJ$5))</f>
        <v/>
      </c>
      <c r="CK435" s="125" t="str">
        <f>IF($C435="","",COUNTIFS(Con_ve!$C$6:$C$1005,$C435,Con_ve!$Q$6:$Q$1005,Cad_cl!CK$5))</f>
        <v/>
      </c>
      <c r="CL435" s="125" t="str">
        <f>IF($C435="","",COUNTIFS(Con_ve!$C$6:$C$1005,$C435,Con_ve!$Q$6:$Q$1005,Cad_cl!CL$5))</f>
        <v/>
      </c>
      <c r="CM435" s="125" t="str">
        <f>IF($C435="","",COUNTIFS(Con_ve!$C$6:$C$1005,$C435,Con_ve!$Q$6:$Q$1005,Cad_cl!CM$5))</f>
        <v/>
      </c>
      <c r="CN435" s="125" t="str">
        <f>IF($C435="","",COUNTIFS(Con_ve!$C$6:$C$1005,$C435,Con_ve!$Q$6:$Q$1005,Cad_cl!CN$5))</f>
        <v/>
      </c>
      <c r="CO435" s="125" t="str">
        <f>IF($C435="","",COUNTIFS(Con_ve!$C$6:$C$1005,$C435,Con_ve!$Q$6:$Q$1005,Cad_cl!CO$5))</f>
        <v/>
      </c>
      <c r="CP435" s="125" t="str">
        <f>IF($C435="","",COUNTIFS(Con_ve!$C$6:$C$1005,$C435,Con_ve!$Q$6:$Q$1005,Cad_cl!CP$5))</f>
        <v/>
      </c>
      <c r="CQ435" s="125" t="str">
        <f>IF($C435="","",COUNTIFS(Con_ve!$C$6:$C$1005,$C435,Con_ve!$Q$6:$Q$1005,Cad_cl!CQ$5))</f>
        <v/>
      </c>
      <c r="CR435" s="125">
        <f t="shared" si="20"/>
        <v>0</v>
      </c>
    </row>
    <row r="436" spans="3:96" ht="30" customHeight="1">
      <c r="C436" s="153"/>
      <c r="D436" s="153"/>
      <c r="E436" s="154"/>
      <c r="F436" s="153"/>
      <c r="G436" s="155"/>
      <c r="H436" s="153"/>
      <c r="I436" s="153"/>
      <c r="J436" s="132" t="s">
        <v>309</v>
      </c>
      <c r="K436" s="133" t="s">
        <v>309</v>
      </c>
      <c r="L436" s="153"/>
      <c r="M436" s="153"/>
      <c r="N436" s="153"/>
      <c r="O436" s="153"/>
      <c r="P436" s="153"/>
      <c r="Q436" s="153"/>
      <c r="AP436" s="134" t="str">
        <f>IF(ISERR(IF($C436="","",SUMIFS(Con_ve!$F$6:$F$1005,Con_ve!$C$6:$C$1005,$C436,Con_ve!$I$6:$I$1005,"Fechada",Con_ve!$Q$6:$Q$1005,Cad_cl!AP$5))),"",IF($C436="","",SUMIFS(Con_ve!$F$6:$F$1005,Con_ve!$C$6:$C$1005,$C436,Con_ve!$I$6:$I$1005,"Fechada",Con_ve!$Q$6:$Q$1005,Cad_cl!AP$5)))</f>
        <v/>
      </c>
      <c r="AQ436" s="134" t="str">
        <f>IF(ISERR(IF($C436="","",SUMIFS(Con_ve!$F$6:$F$1005,Con_ve!$C$6:$C$1005,$C436,Con_ve!$I$6:$I$1005,"Fechada",Con_ve!$Q$6:$Q$1005,Cad_cl!AQ$5))),"",IF($C436="","",SUMIFS(Con_ve!$F$6:$F$1005,Con_ve!$C$6:$C$1005,$C436,Con_ve!$I$6:$I$1005,"Fechada",Con_ve!$Q$6:$Q$1005,Cad_cl!AQ$5)))</f>
        <v/>
      </c>
      <c r="AR436" s="134" t="str">
        <f>IF(ISERR(IF($C436="","",SUMIFS(Con_ve!$F$6:$F$1005,Con_ve!$C$6:$C$1005,$C436,Con_ve!$I$6:$I$1005,"Fechada",Con_ve!$Q$6:$Q$1005,Cad_cl!AR$5))),"",IF($C436="","",SUMIFS(Con_ve!$F$6:$F$1005,Con_ve!$C$6:$C$1005,$C436,Con_ve!$I$6:$I$1005,"Fechada",Con_ve!$Q$6:$Q$1005,Cad_cl!AR$5)))</f>
        <v/>
      </c>
      <c r="AS436" s="134" t="str">
        <f>IF(ISERR(IF($C436="","",SUMIFS(Con_ve!$F$6:$F$1005,Con_ve!$C$6:$C$1005,$C436,Con_ve!$I$6:$I$1005,"Fechada",Con_ve!$Q$6:$Q$1005,Cad_cl!AS$5))),"",IF($C436="","",SUMIFS(Con_ve!$F$6:$F$1005,Con_ve!$C$6:$C$1005,$C436,Con_ve!$I$6:$I$1005,"Fechada",Con_ve!$Q$6:$Q$1005,Cad_cl!AS$5)))</f>
        <v/>
      </c>
      <c r="AT436" s="134" t="str">
        <f>IF(ISERR(IF($C436="","",SUMIFS(Con_ve!$F$6:$F$1005,Con_ve!$C$6:$C$1005,$C436,Con_ve!$I$6:$I$1005,"Fechada",Con_ve!$Q$6:$Q$1005,Cad_cl!AT$5))),"",IF($C436="","",SUMIFS(Con_ve!$F$6:$F$1005,Con_ve!$C$6:$C$1005,$C436,Con_ve!$I$6:$I$1005,"Fechada",Con_ve!$Q$6:$Q$1005,Cad_cl!AT$5)))</f>
        <v/>
      </c>
      <c r="AU436" s="134" t="str">
        <f>IF(ISERR(IF($C436="","",SUMIFS(Con_ve!$F$6:$F$1005,Con_ve!$C$6:$C$1005,$C436,Con_ve!$I$6:$I$1005,"Fechada",Con_ve!$Q$6:$Q$1005,Cad_cl!AU$5))),"",IF($C436="","",SUMIFS(Con_ve!$F$6:$F$1005,Con_ve!$C$6:$C$1005,$C436,Con_ve!$I$6:$I$1005,"Fechada",Con_ve!$Q$6:$Q$1005,Cad_cl!AU$5)))</f>
        <v/>
      </c>
      <c r="AV436" s="134" t="str">
        <f>IF(ISERR(IF($C436="","",SUMIFS(Con_ve!$F$6:$F$1005,Con_ve!$C$6:$C$1005,$C436,Con_ve!$I$6:$I$1005,"Fechada",Con_ve!$Q$6:$Q$1005,Cad_cl!AV$5))),"",IF($C436="","",SUMIFS(Con_ve!$F$6:$F$1005,Con_ve!$C$6:$C$1005,$C436,Con_ve!$I$6:$I$1005,"Fechada",Con_ve!$Q$6:$Q$1005,Cad_cl!AV$5)))</f>
        <v/>
      </c>
      <c r="AW436" s="134" t="str">
        <f>IF(ISERR(IF($C436="","",SUMIFS(Con_ve!$F$6:$F$1005,Con_ve!$C$6:$C$1005,$C436,Con_ve!$I$6:$I$1005,"Fechada",Con_ve!$Q$6:$Q$1005,Cad_cl!AW$5))),"",IF($C436="","",SUMIFS(Con_ve!$F$6:$F$1005,Con_ve!$C$6:$C$1005,$C436,Con_ve!$I$6:$I$1005,"Fechada",Con_ve!$Q$6:$Q$1005,Cad_cl!AW$5)))</f>
        <v/>
      </c>
      <c r="AX436" s="134" t="str">
        <f>IF(ISERR(IF($C436="","",SUMIFS(Con_ve!$F$6:$F$1005,Con_ve!$C$6:$C$1005,$C436,Con_ve!$I$6:$I$1005,"Fechada",Con_ve!$Q$6:$Q$1005,Cad_cl!AX$5))),"",IF($C436="","",SUMIFS(Con_ve!$F$6:$F$1005,Con_ve!$C$6:$C$1005,$C436,Con_ve!$I$6:$I$1005,"Fechada",Con_ve!$Q$6:$Q$1005,Cad_cl!AX$5)))</f>
        <v/>
      </c>
      <c r="AY436" s="134" t="str">
        <f>IF(ISERR(IF($C436="","",SUMIFS(Con_ve!$F$6:$F$1005,Con_ve!$C$6:$C$1005,$C436,Con_ve!$I$6:$I$1005,"Fechada",Con_ve!$Q$6:$Q$1005,Cad_cl!AY$5))),"",IF($C436="","",SUMIFS(Con_ve!$F$6:$F$1005,Con_ve!$C$6:$C$1005,$C436,Con_ve!$I$6:$I$1005,"Fechada",Con_ve!$Q$6:$Q$1005,Cad_cl!AY$5)))</f>
        <v/>
      </c>
      <c r="AZ436" s="134" t="str">
        <f>IF(ISERR(IF($C436="","",SUMIFS(Con_ve!$F$6:$F$1005,Con_ve!$C$6:$C$1005,$C436,Con_ve!$I$6:$I$1005,"Fechada",Con_ve!$Q$6:$Q$1005,Cad_cl!AZ$5))),"",IF($C436="","",SUMIFS(Con_ve!$F$6:$F$1005,Con_ve!$C$6:$C$1005,$C436,Con_ve!$I$6:$I$1005,"Fechada",Con_ve!$Q$6:$Q$1005,Cad_cl!AZ$5)))</f>
        <v/>
      </c>
      <c r="BA436" s="134" t="str">
        <f>IF(ISERR(IF($C436="","",SUMIFS(Con_ve!$F$6:$F$1005,Con_ve!$C$6:$C$1005,$C436,Con_ve!$I$6:$I$1005,"Fechada",Con_ve!$Q$6:$Q$1005,Cad_cl!BA$5))),"",IF($C436="","",SUMIFS(Con_ve!$F$6:$F$1005,Con_ve!$C$6:$C$1005,$C436,Con_ve!$I$6:$I$1005,"Fechada",Con_ve!$Q$6:$Q$1005,Cad_cl!BA$5)))</f>
        <v/>
      </c>
      <c r="BB436" s="134">
        <f t="shared" si="18"/>
        <v>0</v>
      </c>
      <c r="BD436" s="134" t="str">
        <f>IF(ISERR(IF($C436="","",SUMIFS(Con_ve!$F$6:$F$1005,Con_ve!$C$6:$C$1005,$C436,Con_ve!$I$6:$I$1005,"Em negociação",Con_ve!$Q$6:$Q$1005,Cad_cl!BD$5))),"",IF($C436="","",SUMIFS(Con_ve!$F$6:$F$1005,Con_ve!$C$6:$C$1005,$C436,Con_ve!$I$6:$I$1005,"Em negociação",Con_ve!$Q$6:$Q$1005,Cad_cl!BD$5)))</f>
        <v/>
      </c>
      <c r="BE436" s="134" t="str">
        <f>IF(ISERR(IF($C436="","",SUMIFS(Con_ve!$F$6:$F$1005,Con_ve!$C$6:$C$1005,$C436,Con_ve!$I$6:$I$1005,"Em negociação",Con_ve!$Q$6:$Q$1005,Cad_cl!BE$5))),"",IF($C436="","",SUMIFS(Con_ve!$F$6:$F$1005,Con_ve!$C$6:$C$1005,$C436,Con_ve!$I$6:$I$1005,"Em negociação",Con_ve!$Q$6:$Q$1005,Cad_cl!BE$5)))</f>
        <v/>
      </c>
      <c r="BF436" s="134" t="str">
        <f>IF(ISERR(IF($C436="","",SUMIFS(Con_ve!$F$6:$F$1005,Con_ve!$C$6:$C$1005,$C436,Con_ve!$I$6:$I$1005,"Em negociação",Con_ve!$Q$6:$Q$1005,Cad_cl!BF$5))),"",IF($C436="","",SUMIFS(Con_ve!$F$6:$F$1005,Con_ve!$C$6:$C$1005,$C436,Con_ve!$I$6:$I$1005,"Em negociação",Con_ve!$Q$6:$Q$1005,Cad_cl!BF$5)))</f>
        <v/>
      </c>
      <c r="BG436" s="134" t="str">
        <f>IF(ISERR(IF($C436="","",SUMIFS(Con_ve!$F$6:$F$1005,Con_ve!$C$6:$C$1005,$C436,Con_ve!$I$6:$I$1005,"Em negociação",Con_ve!$Q$6:$Q$1005,Cad_cl!BG$5))),"",IF($C436="","",SUMIFS(Con_ve!$F$6:$F$1005,Con_ve!$C$6:$C$1005,$C436,Con_ve!$I$6:$I$1005,"Em negociação",Con_ve!$Q$6:$Q$1005,Cad_cl!BG$5)))</f>
        <v/>
      </c>
      <c r="BH436" s="134" t="str">
        <f>IF(ISERR(IF($C436="","",SUMIFS(Con_ve!$F$6:$F$1005,Con_ve!$C$6:$C$1005,$C436,Con_ve!$I$6:$I$1005,"Em negociação",Con_ve!$Q$6:$Q$1005,Cad_cl!BH$5))),"",IF($C436="","",SUMIFS(Con_ve!$F$6:$F$1005,Con_ve!$C$6:$C$1005,$C436,Con_ve!$I$6:$I$1005,"Em negociação",Con_ve!$Q$6:$Q$1005,Cad_cl!BH$5)))</f>
        <v/>
      </c>
      <c r="BI436" s="134" t="str">
        <f>IF(ISERR(IF($C436="","",SUMIFS(Con_ve!$F$6:$F$1005,Con_ve!$C$6:$C$1005,$C436,Con_ve!$I$6:$I$1005,"Em negociação",Con_ve!$Q$6:$Q$1005,Cad_cl!BI$5))),"",IF($C436="","",SUMIFS(Con_ve!$F$6:$F$1005,Con_ve!$C$6:$C$1005,$C436,Con_ve!$I$6:$I$1005,"Em negociação",Con_ve!$Q$6:$Q$1005,Cad_cl!BI$5)))</f>
        <v/>
      </c>
      <c r="BJ436" s="134" t="str">
        <f>IF(ISERR(IF($C436="","",SUMIFS(Con_ve!$F$6:$F$1005,Con_ve!$C$6:$C$1005,$C436,Con_ve!$I$6:$I$1005,"Em negociação",Con_ve!$Q$6:$Q$1005,Cad_cl!BJ$5))),"",IF($C436="","",SUMIFS(Con_ve!$F$6:$F$1005,Con_ve!$C$6:$C$1005,$C436,Con_ve!$I$6:$I$1005,"Em negociação",Con_ve!$Q$6:$Q$1005,Cad_cl!BJ$5)))</f>
        <v/>
      </c>
      <c r="BK436" s="134" t="str">
        <f>IF(ISERR(IF($C436="","",SUMIFS(Con_ve!$F$6:$F$1005,Con_ve!$C$6:$C$1005,$C436,Con_ve!$I$6:$I$1005,"Em negociação",Con_ve!$Q$6:$Q$1005,Cad_cl!BK$5))),"",IF($C436="","",SUMIFS(Con_ve!$F$6:$F$1005,Con_ve!$C$6:$C$1005,$C436,Con_ve!$I$6:$I$1005,"Em negociação",Con_ve!$Q$6:$Q$1005,Cad_cl!BK$5)))</f>
        <v/>
      </c>
      <c r="BL436" s="134" t="str">
        <f>IF(ISERR(IF($C436="","",SUMIFS(Con_ve!$F$6:$F$1005,Con_ve!$C$6:$C$1005,$C436,Con_ve!$I$6:$I$1005,"Em negociação",Con_ve!$Q$6:$Q$1005,Cad_cl!BL$5))),"",IF($C436="","",SUMIFS(Con_ve!$F$6:$F$1005,Con_ve!$C$6:$C$1005,$C436,Con_ve!$I$6:$I$1005,"Em negociação",Con_ve!$Q$6:$Q$1005,Cad_cl!BL$5)))</f>
        <v/>
      </c>
      <c r="BM436" s="134" t="str">
        <f>IF(ISERR(IF($C436="","",SUMIFS(Con_ve!$F$6:$F$1005,Con_ve!$C$6:$C$1005,$C436,Con_ve!$I$6:$I$1005,"Em negociação",Con_ve!$Q$6:$Q$1005,Cad_cl!BM$5))),"",IF($C436="","",SUMIFS(Con_ve!$F$6:$F$1005,Con_ve!$C$6:$C$1005,$C436,Con_ve!$I$6:$I$1005,"Em negociação",Con_ve!$Q$6:$Q$1005,Cad_cl!BM$5)))</f>
        <v/>
      </c>
      <c r="BN436" s="134" t="str">
        <f>IF(ISERR(IF($C436="","",SUMIFS(Con_ve!$F$6:$F$1005,Con_ve!$C$6:$C$1005,$C436,Con_ve!$I$6:$I$1005,"Em negociação",Con_ve!$Q$6:$Q$1005,Cad_cl!BN$5))),"",IF($C436="","",SUMIFS(Con_ve!$F$6:$F$1005,Con_ve!$C$6:$C$1005,$C436,Con_ve!$I$6:$I$1005,"Em negociação",Con_ve!$Q$6:$Q$1005,Cad_cl!BN$5)))</f>
        <v/>
      </c>
      <c r="BO436" s="134" t="str">
        <f>IF(ISERR(IF($C436="","",SUMIFS(Con_ve!$F$6:$F$1005,Con_ve!$C$6:$C$1005,$C436,Con_ve!$I$6:$I$1005,"Em negociação",Con_ve!$Q$6:$Q$1005,Cad_cl!BO$5))),"",IF($C436="","",SUMIFS(Con_ve!$F$6:$F$1005,Con_ve!$C$6:$C$1005,$C436,Con_ve!$I$6:$I$1005,"Em negociação",Con_ve!$Q$6:$Q$1005,Cad_cl!BO$5)))</f>
        <v/>
      </c>
      <c r="BP436" s="134">
        <f t="shared" si="19"/>
        <v>0</v>
      </c>
      <c r="BR436" s="125" t="str">
        <f>IF(ISERR(IF(AND($I436=Re_lo!$E$5,BR$5=VLOOKUP(Re_lo!$H$5,Re_lo!$N$5:$O$16,2,0)),AP436,"")),"",IF(AND($I436=Re_lo!$E$5,BR$5=VLOOKUP(Re_lo!$H$5,Re_lo!$N$5:$O$16,2,0)),AP436,""))</f>
        <v/>
      </c>
      <c r="BS436" s="125" t="str">
        <f>IF(ISERR(IF(AND($I436=Re_lo!$E$5,BS$5=VLOOKUP(Re_lo!$H$5,Re_lo!$N$5:$O$16,2,0)),AQ436,"")),"",IF(AND($I436=Re_lo!$E$5,BS$5=VLOOKUP(Re_lo!$H$5,Re_lo!$N$5:$O$16,2,0)),AQ436,""))</f>
        <v/>
      </c>
      <c r="BT436" s="125" t="str">
        <f>IF(ISERR(IF(AND($I436=Re_lo!$E$5,BT$5=VLOOKUP(Re_lo!$H$5,Re_lo!$N$5:$O$16,2,0)),AR436,"")),"",IF(AND($I436=Re_lo!$E$5,BT$5=VLOOKUP(Re_lo!$H$5,Re_lo!$N$5:$O$16,2,0)),AR436,""))</f>
        <v/>
      </c>
      <c r="BU436" s="125" t="str">
        <f>IF(ISERR(IF(AND($I436=Re_lo!$E$5,BU$5=VLOOKUP(Re_lo!$H$5,Re_lo!$N$5:$O$16,2,0)),AS436,"")),"",IF(AND($I436=Re_lo!$E$5,BU$5=VLOOKUP(Re_lo!$H$5,Re_lo!$N$5:$O$16,2,0)),AS436,""))</f>
        <v/>
      </c>
      <c r="BV436" s="125" t="str">
        <f>IF(ISERR(IF(AND($I436=Re_lo!$E$5,BV$5=VLOOKUP(Re_lo!$H$5,Re_lo!$N$5:$O$16,2,0)),AT436,"")),"",IF(AND($I436=Re_lo!$E$5,BV$5=VLOOKUP(Re_lo!$H$5,Re_lo!$N$5:$O$16,2,0)),AT436,""))</f>
        <v/>
      </c>
      <c r="BW436" s="125" t="str">
        <f>IF(ISERR(IF(AND($I436=Re_lo!$E$5,BW$5=VLOOKUP(Re_lo!$H$5,Re_lo!$N$5:$O$16,2,0)),AU436,"")),"",IF(AND($I436=Re_lo!$E$5,BW$5=VLOOKUP(Re_lo!$H$5,Re_lo!$N$5:$O$16,2,0)),AU436,""))</f>
        <v/>
      </c>
      <c r="BX436" s="125" t="str">
        <f>IF(ISERR(IF(AND($I436=Re_lo!$E$5,BX$5=VLOOKUP(Re_lo!$H$5,Re_lo!$N$5:$O$16,2,0)),AV436,"")),"",IF(AND($I436=Re_lo!$E$5,BX$5=VLOOKUP(Re_lo!$H$5,Re_lo!$N$5:$O$16,2,0)),AV436,""))</f>
        <v/>
      </c>
      <c r="BY436" s="125" t="str">
        <f>IF(ISERR(IF(AND($I436=Re_lo!$E$5,BY$5=VLOOKUP(Re_lo!$H$5,Re_lo!$N$5:$O$16,2,0)),AW436,"")),"",IF(AND($I436=Re_lo!$E$5,BY$5=VLOOKUP(Re_lo!$H$5,Re_lo!$N$5:$O$16,2,0)),AW436,""))</f>
        <v/>
      </c>
      <c r="BZ436" s="125" t="str">
        <f>IF(ISERR(IF(AND($I436=Re_lo!$E$5,BZ$5=VLOOKUP(Re_lo!$H$5,Re_lo!$N$5:$O$16,2,0)),AX436,"")),"",IF(AND($I436=Re_lo!$E$5,BZ$5=VLOOKUP(Re_lo!$H$5,Re_lo!$N$5:$O$16,2,0)),AX436,""))</f>
        <v/>
      </c>
      <c r="CA436" s="125" t="str">
        <f>IF(ISERR(IF(AND($I436=Re_lo!$E$5,CA$5=VLOOKUP(Re_lo!$H$5,Re_lo!$N$5:$O$16,2,0)),AY436,"")),"",IF(AND($I436=Re_lo!$E$5,CA$5=VLOOKUP(Re_lo!$H$5,Re_lo!$N$5:$O$16,2,0)),AY436,""))</f>
        <v/>
      </c>
      <c r="CB436" s="125" t="str">
        <f>IF(ISERR(IF(AND($I436=Re_lo!$E$5,CB$5=VLOOKUP(Re_lo!$H$5,Re_lo!$N$5:$O$16,2,0)),AZ436,"")),"",IF(AND($I436=Re_lo!$E$5,CB$5=VLOOKUP(Re_lo!$H$5,Re_lo!$N$5:$O$16,2,0)),AZ436,""))</f>
        <v/>
      </c>
      <c r="CC436" s="125" t="str">
        <f>IF(ISERR(IF(AND($I436=Re_lo!$E$5,CC$5=VLOOKUP(Re_lo!$H$5,Re_lo!$N$5:$O$16,2,0)),BA436,"")),"",IF(AND($I436=Re_lo!$E$5,CC$5=VLOOKUP(Re_lo!$H$5,Re_lo!$N$5:$O$16,2,0)),BA436,""))</f>
        <v/>
      </c>
      <c r="CD436" s="125" t="str">
        <f>IF(ISERR(IF(AND($I436=Re_lo!$E$5,CD$5=VLOOKUP(Re_lo!$H$5,Re_lo!$N$5:$O$16,2,0)),BB436,"")),"",IF(AND($I436=Re_lo!$E$5,CD$5=VLOOKUP(Re_lo!$H$5,Re_lo!$N$5:$O$16,2,0)),BB436,""))</f>
        <v/>
      </c>
      <c r="CF436" s="125" t="str">
        <f>IF($C436="","",COUNTIFS(Con_ve!$C$6:$C$1005,$C436,Con_ve!$Q$6:$Q$1005,Cad_cl!CF$5))</f>
        <v/>
      </c>
      <c r="CG436" s="125" t="str">
        <f>IF($C436="","",COUNTIFS(Con_ve!$C$6:$C$1005,$C436,Con_ve!$Q$6:$Q$1005,Cad_cl!CG$5))</f>
        <v/>
      </c>
      <c r="CH436" s="125" t="str">
        <f>IF($C436="","",COUNTIFS(Con_ve!$C$6:$C$1005,$C436,Con_ve!$Q$6:$Q$1005,Cad_cl!CH$5))</f>
        <v/>
      </c>
      <c r="CI436" s="125" t="str">
        <f>IF($C436="","",COUNTIFS(Con_ve!$C$6:$C$1005,$C436,Con_ve!$Q$6:$Q$1005,Cad_cl!CI$5))</f>
        <v/>
      </c>
      <c r="CJ436" s="125" t="str">
        <f>IF($C436="","",COUNTIFS(Con_ve!$C$6:$C$1005,$C436,Con_ve!$Q$6:$Q$1005,Cad_cl!CJ$5))</f>
        <v/>
      </c>
      <c r="CK436" s="125" t="str">
        <f>IF($C436="","",COUNTIFS(Con_ve!$C$6:$C$1005,$C436,Con_ve!$Q$6:$Q$1005,Cad_cl!CK$5))</f>
        <v/>
      </c>
      <c r="CL436" s="125" t="str">
        <f>IF($C436="","",COUNTIFS(Con_ve!$C$6:$C$1005,$C436,Con_ve!$Q$6:$Q$1005,Cad_cl!CL$5))</f>
        <v/>
      </c>
      <c r="CM436" s="125" t="str">
        <f>IF($C436="","",COUNTIFS(Con_ve!$C$6:$C$1005,$C436,Con_ve!$Q$6:$Q$1005,Cad_cl!CM$5))</f>
        <v/>
      </c>
      <c r="CN436" s="125" t="str">
        <f>IF($C436="","",COUNTIFS(Con_ve!$C$6:$C$1005,$C436,Con_ve!$Q$6:$Q$1005,Cad_cl!CN$5))</f>
        <v/>
      </c>
      <c r="CO436" s="125" t="str">
        <f>IF($C436="","",COUNTIFS(Con_ve!$C$6:$C$1005,$C436,Con_ve!$Q$6:$Q$1005,Cad_cl!CO$5))</f>
        <v/>
      </c>
      <c r="CP436" s="125" t="str">
        <f>IF($C436="","",COUNTIFS(Con_ve!$C$6:$C$1005,$C436,Con_ve!$Q$6:$Q$1005,Cad_cl!CP$5))</f>
        <v/>
      </c>
      <c r="CQ436" s="125" t="str">
        <f>IF($C436="","",COUNTIFS(Con_ve!$C$6:$C$1005,$C436,Con_ve!$Q$6:$Q$1005,Cad_cl!CQ$5))</f>
        <v/>
      </c>
      <c r="CR436" s="125">
        <f t="shared" si="20"/>
        <v>0</v>
      </c>
    </row>
    <row r="437" spans="3:96" ht="30" customHeight="1">
      <c r="C437" s="153"/>
      <c r="D437" s="153"/>
      <c r="E437" s="154"/>
      <c r="F437" s="153"/>
      <c r="G437" s="155"/>
      <c r="H437" s="153"/>
      <c r="I437" s="153"/>
      <c r="J437" s="132" t="s">
        <v>309</v>
      </c>
      <c r="K437" s="133" t="s">
        <v>309</v>
      </c>
      <c r="L437" s="153"/>
      <c r="M437" s="153"/>
      <c r="N437" s="153"/>
      <c r="O437" s="153"/>
      <c r="P437" s="153"/>
      <c r="Q437" s="153"/>
      <c r="AP437" s="134" t="str">
        <f>IF(ISERR(IF($C437="","",SUMIFS(Con_ve!$F$6:$F$1005,Con_ve!$C$6:$C$1005,$C437,Con_ve!$I$6:$I$1005,"Fechada",Con_ve!$Q$6:$Q$1005,Cad_cl!AP$5))),"",IF($C437="","",SUMIFS(Con_ve!$F$6:$F$1005,Con_ve!$C$6:$C$1005,$C437,Con_ve!$I$6:$I$1005,"Fechada",Con_ve!$Q$6:$Q$1005,Cad_cl!AP$5)))</f>
        <v/>
      </c>
      <c r="AQ437" s="134" t="str">
        <f>IF(ISERR(IF($C437="","",SUMIFS(Con_ve!$F$6:$F$1005,Con_ve!$C$6:$C$1005,$C437,Con_ve!$I$6:$I$1005,"Fechada",Con_ve!$Q$6:$Q$1005,Cad_cl!AQ$5))),"",IF($C437="","",SUMIFS(Con_ve!$F$6:$F$1005,Con_ve!$C$6:$C$1005,$C437,Con_ve!$I$6:$I$1005,"Fechada",Con_ve!$Q$6:$Q$1005,Cad_cl!AQ$5)))</f>
        <v/>
      </c>
      <c r="AR437" s="134" t="str">
        <f>IF(ISERR(IF($C437="","",SUMIFS(Con_ve!$F$6:$F$1005,Con_ve!$C$6:$C$1005,$C437,Con_ve!$I$6:$I$1005,"Fechada",Con_ve!$Q$6:$Q$1005,Cad_cl!AR$5))),"",IF($C437="","",SUMIFS(Con_ve!$F$6:$F$1005,Con_ve!$C$6:$C$1005,$C437,Con_ve!$I$6:$I$1005,"Fechada",Con_ve!$Q$6:$Q$1005,Cad_cl!AR$5)))</f>
        <v/>
      </c>
      <c r="AS437" s="134" t="str">
        <f>IF(ISERR(IF($C437="","",SUMIFS(Con_ve!$F$6:$F$1005,Con_ve!$C$6:$C$1005,$C437,Con_ve!$I$6:$I$1005,"Fechada",Con_ve!$Q$6:$Q$1005,Cad_cl!AS$5))),"",IF($C437="","",SUMIFS(Con_ve!$F$6:$F$1005,Con_ve!$C$6:$C$1005,$C437,Con_ve!$I$6:$I$1005,"Fechada",Con_ve!$Q$6:$Q$1005,Cad_cl!AS$5)))</f>
        <v/>
      </c>
      <c r="AT437" s="134" t="str">
        <f>IF(ISERR(IF($C437="","",SUMIFS(Con_ve!$F$6:$F$1005,Con_ve!$C$6:$C$1005,$C437,Con_ve!$I$6:$I$1005,"Fechada",Con_ve!$Q$6:$Q$1005,Cad_cl!AT$5))),"",IF($C437="","",SUMIFS(Con_ve!$F$6:$F$1005,Con_ve!$C$6:$C$1005,$C437,Con_ve!$I$6:$I$1005,"Fechada",Con_ve!$Q$6:$Q$1005,Cad_cl!AT$5)))</f>
        <v/>
      </c>
      <c r="AU437" s="134" t="str">
        <f>IF(ISERR(IF($C437="","",SUMIFS(Con_ve!$F$6:$F$1005,Con_ve!$C$6:$C$1005,$C437,Con_ve!$I$6:$I$1005,"Fechada",Con_ve!$Q$6:$Q$1005,Cad_cl!AU$5))),"",IF($C437="","",SUMIFS(Con_ve!$F$6:$F$1005,Con_ve!$C$6:$C$1005,$C437,Con_ve!$I$6:$I$1005,"Fechada",Con_ve!$Q$6:$Q$1005,Cad_cl!AU$5)))</f>
        <v/>
      </c>
      <c r="AV437" s="134" t="str">
        <f>IF(ISERR(IF($C437="","",SUMIFS(Con_ve!$F$6:$F$1005,Con_ve!$C$6:$C$1005,$C437,Con_ve!$I$6:$I$1005,"Fechada",Con_ve!$Q$6:$Q$1005,Cad_cl!AV$5))),"",IF($C437="","",SUMIFS(Con_ve!$F$6:$F$1005,Con_ve!$C$6:$C$1005,$C437,Con_ve!$I$6:$I$1005,"Fechada",Con_ve!$Q$6:$Q$1005,Cad_cl!AV$5)))</f>
        <v/>
      </c>
      <c r="AW437" s="134" t="str">
        <f>IF(ISERR(IF($C437="","",SUMIFS(Con_ve!$F$6:$F$1005,Con_ve!$C$6:$C$1005,$C437,Con_ve!$I$6:$I$1005,"Fechada",Con_ve!$Q$6:$Q$1005,Cad_cl!AW$5))),"",IF($C437="","",SUMIFS(Con_ve!$F$6:$F$1005,Con_ve!$C$6:$C$1005,$C437,Con_ve!$I$6:$I$1005,"Fechada",Con_ve!$Q$6:$Q$1005,Cad_cl!AW$5)))</f>
        <v/>
      </c>
      <c r="AX437" s="134" t="str">
        <f>IF(ISERR(IF($C437="","",SUMIFS(Con_ve!$F$6:$F$1005,Con_ve!$C$6:$C$1005,$C437,Con_ve!$I$6:$I$1005,"Fechada",Con_ve!$Q$6:$Q$1005,Cad_cl!AX$5))),"",IF($C437="","",SUMIFS(Con_ve!$F$6:$F$1005,Con_ve!$C$6:$C$1005,$C437,Con_ve!$I$6:$I$1005,"Fechada",Con_ve!$Q$6:$Q$1005,Cad_cl!AX$5)))</f>
        <v/>
      </c>
      <c r="AY437" s="134" t="str">
        <f>IF(ISERR(IF($C437="","",SUMIFS(Con_ve!$F$6:$F$1005,Con_ve!$C$6:$C$1005,$C437,Con_ve!$I$6:$I$1005,"Fechada",Con_ve!$Q$6:$Q$1005,Cad_cl!AY$5))),"",IF($C437="","",SUMIFS(Con_ve!$F$6:$F$1005,Con_ve!$C$6:$C$1005,$C437,Con_ve!$I$6:$I$1005,"Fechada",Con_ve!$Q$6:$Q$1005,Cad_cl!AY$5)))</f>
        <v/>
      </c>
      <c r="AZ437" s="134" t="str">
        <f>IF(ISERR(IF($C437="","",SUMIFS(Con_ve!$F$6:$F$1005,Con_ve!$C$6:$C$1005,$C437,Con_ve!$I$6:$I$1005,"Fechada",Con_ve!$Q$6:$Q$1005,Cad_cl!AZ$5))),"",IF($C437="","",SUMIFS(Con_ve!$F$6:$F$1005,Con_ve!$C$6:$C$1005,$C437,Con_ve!$I$6:$I$1005,"Fechada",Con_ve!$Q$6:$Q$1005,Cad_cl!AZ$5)))</f>
        <v/>
      </c>
      <c r="BA437" s="134" t="str">
        <f>IF(ISERR(IF($C437="","",SUMIFS(Con_ve!$F$6:$F$1005,Con_ve!$C$6:$C$1005,$C437,Con_ve!$I$6:$I$1005,"Fechada",Con_ve!$Q$6:$Q$1005,Cad_cl!BA$5))),"",IF($C437="","",SUMIFS(Con_ve!$F$6:$F$1005,Con_ve!$C$6:$C$1005,$C437,Con_ve!$I$6:$I$1005,"Fechada",Con_ve!$Q$6:$Q$1005,Cad_cl!BA$5)))</f>
        <v/>
      </c>
      <c r="BB437" s="134">
        <f t="shared" si="18"/>
        <v>0</v>
      </c>
      <c r="BD437" s="134" t="str">
        <f>IF(ISERR(IF($C437="","",SUMIFS(Con_ve!$F$6:$F$1005,Con_ve!$C$6:$C$1005,$C437,Con_ve!$I$6:$I$1005,"Em negociação",Con_ve!$Q$6:$Q$1005,Cad_cl!BD$5))),"",IF($C437="","",SUMIFS(Con_ve!$F$6:$F$1005,Con_ve!$C$6:$C$1005,$C437,Con_ve!$I$6:$I$1005,"Em negociação",Con_ve!$Q$6:$Q$1005,Cad_cl!BD$5)))</f>
        <v/>
      </c>
      <c r="BE437" s="134" t="str">
        <f>IF(ISERR(IF($C437="","",SUMIFS(Con_ve!$F$6:$F$1005,Con_ve!$C$6:$C$1005,$C437,Con_ve!$I$6:$I$1005,"Em negociação",Con_ve!$Q$6:$Q$1005,Cad_cl!BE$5))),"",IF($C437="","",SUMIFS(Con_ve!$F$6:$F$1005,Con_ve!$C$6:$C$1005,$C437,Con_ve!$I$6:$I$1005,"Em negociação",Con_ve!$Q$6:$Q$1005,Cad_cl!BE$5)))</f>
        <v/>
      </c>
      <c r="BF437" s="134" t="str">
        <f>IF(ISERR(IF($C437="","",SUMIFS(Con_ve!$F$6:$F$1005,Con_ve!$C$6:$C$1005,$C437,Con_ve!$I$6:$I$1005,"Em negociação",Con_ve!$Q$6:$Q$1005,Cad_cl!BF$5))),"",IF($C437="","",SUMIFS(Con_ve!$F$6:$F$1005,Con_ve!$C$6:$C$1005,$C437,Con_ve!$I$6:$I$1005,"Em negociação",Con_ve!$Q$6:$Q$1005,Cad_cl!BF$5)))</f>
        <v/>
      </c>
      <c r="BG437" s="134" t="str">
        <f>IF(ISERR(IF($C437="","",SUMIFS(Con_ve!$F$6:$F$1005,Con_ve!$C$6:$C$1005,$C437,Con_ve!$I$6:$I$1005,"Em negociação",Con_ve!$Q$6:$Q$1005,Cad_cl!BG$5))),"",IF($C437="","",SUMIFS(Con_ve!$F$6:$F$1005,Con_ve!$C$6:$C$1005,$C437,Con_ve!$I$6:$I$1005,"Em negociação",Con_ve!$Q$6:$Q$1005,Cad_cl!BG$5)))</f>
        <v/>
      </c>
      <c r="BH437" s="134" t="str">
        <f>IF(ISERR(IF($C437="","",SUMIFS(Con_ve!$F$6:$F$1005,Con_ve!$C$6:$C$1005,$C437,Con_ve!$I$6:$I$1005,"Em negociação",Con_ve!$Q$6:$Q$1005,Cad_cl!BH$5))),"",IF($C437="","",SUMIFS(Con_ve!$F$6:$F$1005,Con_ve!$C$6:$C$1005,$C437,Con_ve!$I$6:$I$1005,"Em negociação",Con_ve!$Q$6:$Q$1005,Cad_cl!BH$5)))</f>
        <v/>
      </c>
      <c r="BI437" s="134" t="str">
        <f>IF(ISERR(IF($C437="","",SUMIFS(Con_ve!$F$6:$F$1005,Con_ve!$C$6:$C$1005,$C437,Con_ve!$I$6:$I$1005,"Em negociação",Con_ve!$Q$6:$Q$1005,Cad_cl!BI$5))),"",IF($C437="","",SUMIFS(Con_ve!$F$6:$F$1005,Con_ve!$C$6:$C$1005,$C437,Con_ve!$I$6:$I$1005,"Em negociação",Con_ve!$Q$6:$Q$1005,Cad_cl!BI$5)))</f>
        <v/>
      </c>
      <c r="BJ437" s="134" t="str">
        <f>IF(ISERR(IF($C437="","",SUMIFS(Con_ve!$F$6:$F$1005,Con_ve!$C$6:$C$1005,$C437,Con_ve!$I$6:$I$1005,"Em negociação",Con_ve!$Q$6:$Q$1005,Cad_cl!BJ$5))),"",IF($C437="","",SUMIFS(Con_ve!$F$6:$F$1005,Con_ve!$C$6:$C$1005,$C437,Con_ve!$I$6:$I$1005,"Em negociação",Con_ve!$Q$6:$Q$1005,Cad_cl!BJ$5)))</f>
        <v/>
      </c>
      <c r="BK437" s="134" t="str">
        <f>IF(ISERR(IF($C437="","",SUMIFS(Con_ve!$F$6:$F$1005,Con_ve!$C$6:$C$1005,$C437,Con_ve!$I$6:$I$1005,"Em negociação",Con_ve!$Q$6:$Q$1005,Cad_cl!BK$5))),"",IF($C437="","",SUMIFS(Con_ve!$F$6:$F$1005,Con_ve!$C$6:$C$1005,$C437,Con_ve!$I$6:$I$1005,"Em negociação",Con_ve!$Q$6:$Q$1005,Cad_cl!BK$5)))</f>
        <v/>
      </c>
      <c r="BL437" s="134" t="str">
        <f>IF(ISERR(IF($C437="","",SUMIFS(Con_ve!$F$6:$F$1005,Con_ve!$C$6:$C$1005,$C437,Con_ve!$I$6:$I$1005,"Em negociação",Con_ve!$Q$6:$Q$1005,Cad_cl!BL$5))),"",IF($C437="","",SUMIFS(Con_ve!$F$6:$F$1005,Con_ve!$C$6:$C$1005,$C437,Con_ve!$I$6:$I$1005,"Em negociação",Con_ve!$Q$6:$Q$1005,Cad_cl!BL$5)))</f>
        <v/>
      </c>
      <c r="BM437" s="134" t="str">
        <f>IF(ISERR(IF($C437="","",SUMIFS(Con_ve!$F$6:$F$1005,Con_ve!$C$6:$C$1005,$C437,Con_ve!$I$6:$I$1005,"Em negociação",Con_ve!$Q$6:$Q$1005,Cad_cl!BM$5))),"",IF($C437="","",SUMIFS(Con_ve!$F$6:$F$1005,Con_ve!$C$6:$C$1005,$C437,Con_ve!$I$6:$I$1005,"Em negociação",Con_ve!$Q$6:$Q$1005,Cad_cl!BM$5)))</f>
        <v/>
      </c>
      <c r="BN437" s="134" t="str">
        <f>IF(ISERR(IF($C437="","",SUMIFS(Con_ve!$F$6:$F$1005,Con_ve!$C$6:$C$1005,$C437,Con_ve!$I$6:$I$1005,"Em negociação",Con_ve!$Q$6:$Q$1005,Cad_cl!BN$5))),"",IF($C437="","",SUMIFS(Con_ve!$F$6:$F$1005,Con_ve!$C$6:$C$1005,$C437,Con_ve!$I$6:$I$1005,"Em negociação",Con_ve!$Q$6:$Q$1005,Cad_cl!BN$5)))</f>
        <v/>
      </c>
      <c r="BO437" s="134" t="str">
        <f>IF(ISERR(IF($C437="","",SUMIFS(Con_ve!$F$6:$F$1005,Con_ve!$C$6:$C$1005,$C437,Con_ve!$I$6:$I$1005,"Em negociação",Con_ve!$Q$6:$Q$1005,Cad_cl!BO$5))),"",IF($C437="","",SUMIFS(Con_ve!$F$6:$F$1005,Con_ve!$C$6:$C$1005,$C437,Con_ve!$I$6:$I$1005,"Em negociação",Con_ve!$Q$6:$Q$1005,Cad_cl!BO$5)))</f>
        <v/>
      </c>
      <c r="BP437" s="134">
        <f t="shared" si="19"/>
        <v>0</v>
      </c>
      <c r="BR437" s="125" t="str">
        <f>IF(ISERR(IF(AND($I437=Re_lo!$E$5,BR$5=VLOOKUP(Re_lo!$H$5,Re_lo!$N$5:$O$16,2,0)),AP437,"")),"",IF(AND($I437=Re_lo!$E$5,BR$5=VLOOKUP(Re_lo!$H$5,Re_lo!$N$5:$O$16,2,0)),AP437,""))</f>
        <v/>
      </c>
      <c r="BS437" s="125" t="str">
        <f>IF(ISERR(IF(AND($I437=Re_lo!$E$5,BS$5=VLOOKUP(Re_lo!$H$5,Re_lo!$N$5:$O$16,2,0)),AQ437,"")),"",IF(AND($I437=Re_lo!$E$5,BS$5=VLOOKUP(Re_lo!$H$5,Re_lo!$N$5:$O$16,2,0)),AQ437,""))</f>
        <v/>
      </c>
      <c r="BT437" s="125" t="str">
        <f>IF(ISERR(IF(AND($I437=Re_lo!$E$5,BT$5=VLOOKUP(Re_lo!$H$5,Re_lo!$N$5:$O$16,2,0)),AR437,"")),"",IF(AND($I437=Re_lo!$E$5,BT$5=VLOOKUP(Re_lo!$H$5,Re_lo!$N$5:$O$16,2,0)),AR437,""))</f>
        <v/>
      </c>
      <c r="BU437" s="125" t="str">
        <f>IF(ISERR(IF(AND($I437=Re_lo!$E$5,BU$5=VLOOKUP(Re_lo!$H$5,Re_lo!$N$5:$O$16,2,0)),AS437,"")),"",IF(AND($I437=Re_lo!$E$5,BU$5=VLOOKUP(Re_lo!$H$5,Re_lo!$N$5:$O$16,2,0)),AS437,""))</f>
        <v/>
      </c>
      <c r="BV437" s="125" t="str">
        <f>IF(ISERR(IF(AND($I437=Re_lo!$E$5,BV$5=VLOOKUP(Re_lo!$H$5,Re_lo!$N$5:$O$16,2,0)),AT437,"")),"",IF(AND($I437=Re_lo!$E$5,BV$5=VLOOKUP(Re_lo!$H$5,Re_lo!$N$5:$O$16,2,0)),AT437,""))</f>
        <v/>
      </c>
      <c r="BW437" s="125" t="str">
        <f>IF(ISERR(IF(AND($I437=Re_lo!$E$5,BW$5=VLOOKUP(Re_lo!$H$5,Re_lo!$N$5:$O$16,2,0)),AU437,"")),"",IF(AND($I437=Re_lo!$E$5,BW$5=VLOOKUP(Re_lo!$H$5,Re_lo!$N$5:$O$16,2,0)),AU437,""))</f>
        <v/>
      </c>
      <c r="BX437" s="125" t="str">
        <f>IF(ISERR(IF(AND($I437=Re_lo!$E$5,BX$5=VLOOKUP(Re_lo!$H$5,Re_lo!$N$5:$O$16,2,0)),AV437,"")),"",IF(AND($I437=Re_lo!$E$5,BX$5=VLOOKUP(Re_lo!$H$5,Re_lo!$N$5:$O$16,2,0)),AV437,""))</f>
        <v/>
      </c>
      <c r="BY437" s="125" t="str">
        <f>IF(ISERR(IF(AND($I437=Re_lo!$E$5,BY$5=VLOOKUP(Re_lo!$H$5,Re_lo!$N$5:$O$16,2,0)),AW437,"")),"",IF(AND($I437=Re_lo!$E$5,BY$5=VLOOKUP(Re_lo!$H$5,Re_lo!$N$5:$O$16,2,0)),AW437,""))</f>
        <v/>
      </c>
      <c r="BZ437" s="125" t="str">
        <f>IF(ISERR(IF(AND($I437=Re_lo!$E$5,BZ$5=VLOOKUP(Re_lo!$H$5,Re_lo!$N$5:$O$16,2,0)),AX437,"")),"",IF(AND($I437=Re_lo!$E$5,BZ$5=VLOOKUP(Re_lo!$H$5,Re_lo!$N$5:$O$16,2,0)),AX437,""))</f>
        <v/>
      </c>
      <c r="CA437" s="125" t="str">
        <f>IF(ISERR(IF(AND($I437=Re_lo!$E$5,CA$5=VLOOKUP(Re_lo!$H$5,Re_lo!$N$5:$O$16,2,0)),AY437,"")),"",IF(AND($I437=Re_lo!$E$5,CA$5=VLOOKUP(Re_lo!$H$5,Re_lo!$N$5:$O$16,2,0)),AY437,""))</f>
        <v/>
      </c>
      <c r="CB437" s="125" t="str">
        <f>IF(ISERR(IF(AND($I437=Re_lo!$E$5,CB$5=VLOOKUP(Re_lo!$H$5,Re_lo!$N$5:$O$16,2,0)),AZ437,"")),"",IF(AND($I437=Re_lo!$E$5,CB$5=VLOOKUP(Re_lo!$H$5,Re_lo!$N$5:$O$16,2,0)),AZ437,""))</f>
        <v/>
      </c>
      <c r="CC437" s="125" t="str">
        <f>IF(ISERR(IF(AND($I437=Re_lo!$E$5,CC$5=VLOOKUP(Re_lo!$H$5,Re_lo!$N$5:$O$16,2,0)),BA437,"")),"",IF(AND($I437=Re_lo!$E$5,CC$5=VLOOKUP(Re_lo!$H$5,Re_lo!$N$5:$O$16,2,0)),BA437,""))</f>
        <v/>
      </c>
      <c r="CD437" s="125" t="str">
        <f>IF(ISERR(IF(AND($I437=Re_lo!$E$5,CD$5=VLOOKUP(Re_lo!$H$5,Re_lo!$N$5:$O$16,2,0)),BB437,"")),"",IF(AND($I437=Re_lo!$E$5,CD$5=VLOOKUP(Re_lo!$H$5,Re_lo!$N$5:$O$16,2,0)),BB437,""))</f>
        <v/>
      </c>
      <c r="CF437" s="125" t="str">
        <f>IF($C437="","",COUNTIFS(Con_ve!$C$6:$C$1005,$C437,Con_ve!$Q$6:$Q$1005,Cad_cl!CF$5))</f>
        <v/>
      </c>
      <c r="CG437" s="125" t="str">
        <f>IF($C437="","",COUNTIFS(Con_ve!$C$6:$C$1005,$C437,Con_ve!$Q$6:$Q$1005,Cad_cl!CG$5))</f>
        <v/>
      </c>
      <c r="CH437" s="125" t="str">
        <f>IF($C437="","",COUNTIFS(Con_ve!$C$6:$C$1005,$C437,Con_ve!$Q$6:$Q$1005,Cad_cl!CH$5))</f>
        <v/>
      </c>
      <c r="CI437" s="125" t="str">
        <f>IF($C437="","",COUNTIFS(Con_ve!$C$6:$C$1005,$C437,Con_ve!$Q$6:$Q$1005,Cad_cl!CI$5))</f>
        <v/>
      </c>
      <c r="CJ437" s="125" t="str">
        <f>IF($C437="","",COUNTIFS(Con_ve!$C$6:$C$1005,$C437,Con_ve!$Q$6:$Q$1005,Cad_cl!CJ$5))</f>
        <v/>
      </c>
      <c r="CK437" s="125" t="str">
        <f>IF($C437="","",COUNTIFS(Con_ve!$C$6:$C$1005,$C437,Con_ve!$Q$6:$Q$1005,Cad_cl!CK$5))</f>
        <v/>
      </c>
      <c r="CL437" s="125" t="str">
        <f>IF($C437="","",COUNTIFS(Con_ve!$C$6:$C$1005,$C437,Con_ve!$Q$6:$Q$1005,Cad_cl!CL$5))</f>
        <v/>
      </c>
      <c r="CM437" s="125" t="str">
        <f>IF($C437="","",COUNTIFS(Con_ve!$C$6:$C$1005,$C437,Con_ve!$Q$6:$Q$1005,Cad_cl!CM$5))</f>
        <v/>
      </c>
      <c r="CN437" s="125" t="str">
        <f>IF($C437="","",COUNTIFS(Con_ve!$C$6:$C$1005,$C437,Con_ve!$Q$6:$Q$1005,Cad_cl!CN$5))</f>
        <v/>
      </c>
      <c r="CO437" s="125" t="str">
        <f>IF($C437="","",COUNTIFS(Con_ve!$C$6:$C$1005,$C437,Con_ve!$Q$6:$Q$1005,Cad_cl!CO$5))</f>
        <v/>
      </c>
      <c r="CP437" s="125" t="str">
        <f>IF($C437="","",COUNTIFS(Con_ve!$C$6:$C$1005,$C437,Con_ve!$Q$6:$Q$1005,Cad_cl!CP$5))</f>
        <v/>
      </c>
      <c r="CQ437" s="125" t="str">
        <f>IF($C437="","",COUNTIFS(Con_ve!$C$6:$C$1005,$C437,Con_ve!$Q$6:$Q$1005,Cad_cl!CQ$5))</f>
        <v/>
      </c>
      <c r="CR437" s="125">
        <f t="shared" si="20"/>
        <v>0</v>
      </c>
    </row>
    <row r="438" spans="3:96" ht="30" customHeight="1">
      <c r="C438" s="153"/>
      <c r="D438" s="153"/>
      <c r="E438" s="154"/>
      <c r="F438" s="153"/>
      <c r="G438" s="155"/>
      <c r="H438" s="153"/>
      <c r="I438" s="153"/>
      <c r="J438" s="132" t="s">
        <v>309</v>
      </c>
      <c r="K438" s="133" t="s">
        <v>309</v>
      </c>
      <c r="L438" s="153"/>
      <c r="M438" s="153"/>
      <c r="N438" s="153"/>
      <c r="O438" s="153"/>
      <c r="P438" s="153"/>
      <c r="Q438" s="153"/>
      <c r="AP438" s="134" t="str">
        <f>IF(ISERR(IF($C438="","",SUMIFS(Con_ve!$F$6:$F$1005,Con_ve!$C$6:$C$1005,$C438,Con_ve!$I$6:$I$1005,"Fechada",Con_ve!$Q$6:$Q$1005,Cad_cl!AP$5))),"",IF($C438="","",SUMIFS(Con_ve!$F$6:$F$1005,Con_ve!$C$6:$C$1005,$C438,Con_ve!$I$6:$I$1005,"Fechada",Con_ve!$Q$6:$Q$1005,Cad_cl!AP$5)))</f>
        <v/>
      </c>
      <c r="AQ438" s="134" t="str">
        <f>IF(ISERR(IF($C438="","",SUMIFS(Con_ve!$F$6:$F$1005,Con_ve!$C$6:$C$1005,$C438,Con_ve!$I$6:$I$1005,"Fechada",Con_ve!$Q$6:$Q$1005,Cad_cl!AQ$5))),"",IF($C438="","",SUMIFS(Con_ve!$F$6:$F$1005,Con_ve!$C$6:$C$1005,$C438,Con_ve!$I$6:$I$1005,"Fechada",Con_ve!$Q$6:$Q$1005,Cad_cl!AQ$5)))</f>
        <v/>
      </c>
      <c r="AR438" s="134" t="str">
        <f>IF(ISERR(IF($C438="","",SUMIFS(Con_ve!$F$6:$F$1005,Con_ve!$C$6:$C$1005,$C438,Con_ve!$I$6:$I$1005,"Fechada",Con_ve!$Q$6:$Q$1005,Cad_cl!AR$5))),"",IF($C438="","",SUMIFS(Con_ve!$F$6:$F$1005,Con_ve!$C$6:$C$1005,$C438,Con_ve!$I$6:$I$1005,"Fechada",Con_ve!$Q$6:$Q$1005,Cad_cl!AR$5)))</f>
        <v/>
      </c>
      <c r="AS438" s="134" t="str">
        <f>IF(ISERR(IF($C438="","",SUMIFS(Con_ve!$F$6:$F$1005,Con_ve!$C$6:$C$1005,$C438,Con_ve!$I$6:$I$1005,"Fechada",Con_ve!$Q$6:$Q$1005,Cad_cl!AS$5))),"",IF($C438="","",SUMIFS(Con_ve!$F$6:$F$1005,Con_ve!$C$6:$C$1005,$C438,Con_ve!$I$6:$I$1005,"Fechada",Con_ve!$Q$6:$Q$1005,Cad_cl!AS$5)))</f>
        <v/>
      </c>
      <c r="AT438" s="134" t="str">
        <f>IF(ISERR(IF($C438="","",SUMIFS(Con_ve!$F$6:$F$1005,Con_ve!$C$6:$C$1005,$C438,Con_ve!$I$6:$I$1005,"Fechada",Con_ve!$Q$6:$Q$1005,Cad_cl!AT$5))),"",IF($C438="","",SUMIFS(Con_ve!$F$6:$F$1005,Con_ve!$C$6:$C$1005,$C438,Con_ve!$I$6:$I$1005,"Fechada",Con_ve!$Q$6:$Q$1005,Cad_cl!AT$5)))</f>
        <v/>
      </c>
      <c r="AU438" s="134" t="str">
        <f>IF(ISERR(IF($C438="","",SUMIFS(Con_ve!$F$6:$F$1005,Con_ve!$C$6:$C$1005,$C438,Con_ve!$I$6:$I$1005,"Fechada",Con_ve!$Q$6:$Q$1005,Cad_cl!AU$5))),"",IF($C438="","",SUMIFS(Con_ve!$F$6:$F$1005,Con_ve!$C$6:$C$1005,$C438,Con_ve!$I$6:$I$1005,"Fechada",Con_ve!$Q$6:$Q$1005,Cad_cl!AU$5)))</f>
        <v/>
      </c>
      <c r="AV438" s="134" t="str">
        <f>IF(ISERR(IF($C438="","",SUMIFS(Con_ve!$F$6:$F$1005,Con_ve!$C$6:$C$1005,$C438,Con_ve!$I$6:$I$1005,"Fechada",Con_ve!$Q$6:$Q$1005,Cad_cl!AV$5))),"",IF($C438="","",SUMIFS(Con_ve!$F$6:$F$1005,Con_ve!$C$6:$C$1005,$C438,Con_ve!$I$6:$I$1005,"Fechada",Con_ve!$Q$6:$Q$1005,Cad_cl!AV$5)))</f>
        <v/>
      </c>
      <c r="AW438" s="134" t="str">
        <f>IF(ISERR(IF($C438="","",SUMIFS(Con_ve!$F$6:$F$1005,Con_ve!$C$6:$C$1005,$C438,Con_ve!$I$6:$I$1005,"Fechada",Con_ve!$Q$6:$Q$1005,Cad_cl!AW$5))),"",IF($C438="","",SUMIFS(Con_ve!$F$6:$F$1005,Con_ve!$C$6:$C$1005,$C438,Con_ve!$I$6:$I$1005,"Fechada",Con_ve!$Q$6:$Q$1005,Cad_cl!AW$5)))</f>
        <v/>
      </c>
      <c r="AX438" s="134" t="str">
        <f>IF(ISERR(IF($C438="","",SUMIFS(Con_ve!$F$6:$F$1005,Con_ve!$C$6:$C$1005,$C438,Con_ve!$I$6:$I$1005,"Fechada",Con_ve!$Q$6:$Q$1005,Cad_cl!AX$5))),"",IF($C438="","",SUMIFS(Con_ve!$F$6:$F$1005,Con_ve!$C$6:$C$1005,$C438,Con_ve!$I$6:$I$1005,"Fechada",Con_ve!$Q$6:$Q$1005,Cad_cl!AX$5)))</f>
        <v/>
      </c>
      <c r="AY438" s="134" t="str">
        <f>IF(ISERR(IF($C438="","",SUMIFS(Con_ve!$F$6:$F$1005,Con_ve!$C$6:$C$1005,$C438,Con_ve!$I$6:$I$1005,"Fechada",Con_ve!$Q$6:$Q$1005,Cad_cl!AY$5))),"",IF($C438="","",SUMIFS(Con_ve!$F$6:$F$1005,Con_ve!$C$6:$C$1005,$C438,Con_ve!$I$6:$I$1005,"Fechada",Con_ve!$Q$6:$Q$1005,Cad_cl!AY$5)))</f>
        <v/>
      </c>
      <c r="AZ438" s="134" t="str">
        <f>IF(ISERR(IF($C438="","",SUMIFS(Con_ve!$F$6:$F$1005,Con_ve!$C$6:$C$1005,$C438,Con_ve!$I$6:$I$1005,"Fechada",Con_ve!$Q$6:$Q$1005,Cad_cl!AZ$5))),"",IF($C438="","",SUMIFS(Con_ve!$F$6:$F$1005,Con_ve!$C$6:$C$1005,$C438,Con_ve!$I$6:$I$1005,"Fechada",Con_ve!$Q$6:$Q$1005,Cad_cl!AZ$5)))</f>
        <v/>
      </c>
      <c r="BA438" s="134" t="str">
        <f>IF(ISERR(IF($C438="","",SUMIFS(Con_ve!$F$6:$F$1005,Con_ve!$C$6:$C$1005,$C438,Con_ve!$I$6:$I$1005,"Fechada",Con_ve!$Q$6:$Q$1005,Cad_cl!BA$5))),"",IF($C438="","",SUMIFS(Con_ve!$F$6:$F$1005,Con_ve!$C$6:$C$1005,$C438,Con_ve!$I$6:$I$1005,"Fechada",Con_ve!$Q$6:$Q$1005,Cad_cl!BA$5)))</f>
        <v/>
      </c>
      <c r="BB438" s="134">
        <f t="shared" si="18"/>
        <v>0</v>
      </c>
      <c r="BD438" s="134" t="str">
        <f>IF(ISERR(IF($C438="","",SUMIFS(Con_ve!$F$6:$F$1005,Con_ve!$C$6:$C$1005,$C438,Con_ve!$I$6:$I$1005,"Em negociação",Con_ve!$Q$6:$Q$1005,Cad_cl!BD$5))),"",IF($C438="","",SUMIFS(Con_ve!$F$6:$F$1005,Con_ve!$C$6:$C$1005,$C438,Con_ve!$I$6:$I$1005,"Em negociação",Con_ve!$Q$6:$Q$1005,Cad_cl!BD$5)))</f>
        <v/>
      </c>
      <c r="BE438" s="134" t="str">
        <f>IF(ISERR(IF($C438="","",SUMIFS(Con_ve!$F$6:$F$1005,Con_ve!$C$6:$C$1005,$C438,Con_ve!$I$6:$I$1005,"Em negociação",Con_ve!$Q$6:$Q$1005,Cad_cl!BE$5))),"",IF($C438="","",SUMIFS(Con_ve!$F$6:$F$1005,Con_ve!$C$6:$C$1005,$C438,Con_ve!$I$6:$I$1005,"Em negociação",Con_ve!$Q$6:$Q$1005,Cad_cl!BE$5)))</f>
        <v/>
      </c>
      <c r="BF438" s="134" t="str">
        <f>IF(ISERR(IF($C438="","",SUMIFS(Con_ve!$F$6:$F$1005,Con_ve!$C$6:$C$1005,$C438,Con_ve!$I$6:$I$1005,"Em negociação",Con_ve!$Q$6:$Q$1005,Cad_cl!BF$5))),"",IF($C438="","",SUMIFS(Con_ve!$F$6:$F$1005,Con_ve!$C$6:$C$1005,$C438,Con_ve!$I$6:$I$1005,"Em negociação",Con_ve!$Q$6:$Q$1005,Cad_cl!BF$5)))</f>
        <v/>
      </c>
      <c r="BG438" s="134" t="str">
        <f>IF(ISERR(IF($C438="","",SUMIFS(Con_ve!$F$6:$F$1005,Con_ve!$C$6:$C$1005,$C438,Con_ve!$I$6:$I$1005,"Em negociação",Con_ve!$Q$6:$Q$1005,Cad_cl!BG$5))),"",IF($C438="","",SUMIFS(Con_ve!$F$6:$F$1005,Con_ve!$C$6:$C$1005,$C438,Con_ve!$I$6:$I$1005,"Em negociação",Con_ve!$Q$6:$Q$1005,Cad_cl!BG$5)))</f>
        <v/>
      </c>
      <c r="BH438" s="134" t="str">
        <f>IF(ISERR(IF($C438="","",SUMIFS(Con_ve!$F$6:$F$1005,Con_ve!$C$6:$C$1005,$C438,Con_ve!$I$6:$I$1005,"Em negociação",Con_ve!$Q$6:$Q$1005,Cad_cl!BH$5))),"",IF($C438="","",SUMIFS(Con_ve!$F$6:$F$1005,Con_ve!$C$6:$C$1005,$C438,Con_ve!$I$6:$I$1005,"Em negociação",Con_ve!$Q$6:$Q$1005,Cad_cl!BH$5)))</f>
        <v/>
      </c>
      <c r="BI438" s="134" t="str">
        <f>IF(ISERR(IF($C438="","",SUMIFS(Con_ve!$F$6:$F$1005,Con_ve!$C$6:$C$1005,$C438,Con_ve!$I$6:$I$1005,"Em negociação",Con_ve!$Q$6:$Q$1005,Cad_cl!BI$5))),"",IF($C438="","",SUMIFS(Con_ve!$F$6:$F$1005,Con_ve!$C$6:$C$1005,$C438,Con_ve!$I$6:$I$1005,"Em negociação",Con_ve!$Q$6:$Q$1005,Cad_cl!BI$5)))</f>
        <v/>
      </c>
      <c r="BJ438" s="134" t="str">
        <f>IF(ISERR(IF($C438="","",SUMIFS(Con_ve!$F$6:$F$1005,Con_ve!$C$6:$C$1005,$C438,Con_ve!$I$6:$I$1005,"Em negociação",Con_ve!$Q$6:$Q$1005,Cad_cl!BJ$5))),"",IF($C438="","",SUMIFS(Con_ve!$F$6:$F$1005,Con_ve!$C$6:$C$1005,$C438,Con_ve!$I$6:$I$1005,"Em negociação",Con_ve!$Q$6:$Q$1005,Cad_cl!BJ$5)))</f>
        <v/>
      </c>
      <c r="BK438" s="134" t="str">
        <f>IF(ISERR(IF($C438="","",SUMIFS(Con_ve!$F$6:$F$1005,Con_ve!$C$6:$C$1005,$C438,Con_ve!$I$6:$I$1005,"Em negociação",Con_ve!$Q$6:$Q$1005,Cad_cl!BK$5))),"",IF($C438="","",SUMIFS(Con_ve!$F$6:$F$1005,Con_ve!$C$6:$C$1005,$C438,Con_ve!$I$6:$I$1005,"Em negociação",Con_ve!$Q$6:$Q$1005,Cad_cl!BK$5)))</f>
        <v/>
      </c>
      <c r="BL438" s="134" t="str">
        <f>IF(ISERR(IF($C438="","",SUMIFS(Con_ve!$F$6:$F$1005,Con_ve!$C$6:$C$1005,$C438,Con_ve!$I$6:$I$1005,"Em negociação",Con_ve!$Q$6:$Q$1005,Cad_cl!BL$5))),"",IF($C438="","",SUMIFS(Con_ve!$F$6:$F$1005,Con_ve!$C$6:$C$1005,$C438,Con_ve!$I$6:$I$1005,"Em negociação",Con_ve!$Q$6:$Q$1005,Cad_cl!BL$5)))</f>
        <v/>
      </c>
      <c r="BM438" s="134" t="str">
        <f>IF(ISERR(IF($C438="","",SUMIFS(Con_ve!$F$6:$F$1005,Con_ve!$C$6:$C$1005,$C438,Con_ve!$I$6:$I$1005,"Em negociação",Con_ve!$Q$6:$Q$1005,Cad_cl!BM$5))),"",IF($C438="","",SUMIFS(Con_ve!$F$6:$F$1005,Con_ve!$C$6:$C$1005,$C438,Con_ve!$I$6:$I$1005,"Em negociação",Con_ve!$Q$6:$Q$1005,Cad_cl!BM$5)))</f>
        <v/>
      </c>
      <c r="BN438" s="134" t="str">
        <f>IF(ISERR(IF($C438="","",SUMIFS(Con_ve!$F$6:$F$1005,Con_ve!$C$6:$C$1005,$C438,Con_ve!$I$6:$I$1005,"Em negociação",Con_ve!$Q$6:$Q$1005,Cad_cl!BN$5))),"",IF($C438="","",SUMIFS(Con_ve!$F$6:$F$1005,Con_ve!$C$6:$C$1005,$C438,Con_ve!$I$6:$I$1005,"Em negociação",Con_ve!$Q$6:$Q$1005,Cad_cl!BN$5)))</f>
        <v/>
      </c>
      <c r="BO438" s="134" t="str">
        <f>IF(ISERR(IF($C438="","",SUMIFS(Con_ve!$F$6:$F$1005,Con_ve!$C$6:$C$1005,$C438,Con_ve!$I$6:$I$1005,"Em negociação",Con_ve!$Q$6:$Q$1005,Cad_cl!BO$5))),"",IF($C438="","",SUMIFS(Con_ve!$F$6:$F$1005,Con_ve!$C$6:$C$1005,$C438,Con_ve!$I$6:$I$1005,"Em negociação",Con_ve!$Q$6:$Q$1005,Cad_cl!BO$5)))</f>
        <v/>
      </c>
      <c r="BP438" s="134">
        <f t="shared" si="19"/>
        <v>0</v>
      </c>
      <c r="BR438" s="125" t="str">
        <f>IF(ISERR(IF(AND($I438=Re_lo!$E$5,BR$5=VLOOKUP(Re_lo!$H$5,Re_lo!$N$5:$O$16,2,0)),AP438,"")),"",IF(AND($I438=Re_lo!$E$5,BR$5=VLOOKUP(Re_lo!$H$5,Re_lo!$N$5:$O$16,2,0)),AP438,""))</f>
        <v/>
      </c>
      <c r="BS438" s="125" t="str">
        <f>IF(ISERR(IF(AND($I438=Re_lo!$E$5,BS$5=VLOOKUP(Re_lo!$H$5,Re_lo!$N$5:$O$16,2,0)),AQ438,"")),"",IF(AND($I438=Re_lo!$E$5,BS$5=VLOOKUP(Re_lo!$H$5,Re_lo!$N$5:$O$16,2,0)),AQ438,""))</f>
        <v/>
      </c>
      <c r="BT438" s="125" t="str">
        <f>IF(ISERR(IF(AND($I438=Re_lo!$E$5,BT$5=VLOOKUP(Re_lo!$H$5,Re_lo!$N$5:$O$16,2,0)),AR438,"")),"",IF(AND($I438=Re_lo!$E$5,BT$5=VLOOKUP(Re_lo!$H$5,Re_lo!$N$5:$O$16,2,0)),AR438,""))</f>
        <v/>
      </c>
      <c r="BU438" s="125" t="str">
        <f>IF(ISERR(IF(AND($I438=Re_lo!$E$5,BU$5=VLOOKUP(Re_lo!$H$5,Re_lo!$N$5:$O$16,2,0)),AS438,"")),"",IF(AND($I438=Re_lo!$E$5,BU$5=VLOOKUP(Re_lo!$H$5,Re_lo!$N$5:$O$16,2,0)),AS438,""))</f>
        <v/>
      </c>
      <c r="BV438" s="125" t="str">
        <f>IF(ISERR(IF(AND($I438=Re_lo!$E$5,BV$5=VLOOKUP(Re_lo!$H$5,Re_lo!$N$5:$O$16,2,0)),AT438,"")),"",IF(AND($I438=Re_lo!$E$5,BV$5=VLOOKUP(Re_lo!$H$5,Re_lo!$N$5:$O$16,2,0)),AT438,""))</f>
        <v/>
      </c>
      <c r="BW438" s="125" t="str">
        <f>IF(ISERR(IF(AND($I438=Re_lo!$E$5,BW$5=VLOOKUP(Re_lo!$H$5,Re_lo!$N$5:$O$16,2,0)),AU438,"")),"",IF(AND($I438=Re_lo!$E$5,BW$5=VLOOKUP(Re_lo!$H$5,Re_lo!$N$5:$O$16,2,0)),AU438,""))</f>
        <v/>
      </c>
      <c r="BX438" s="125" t="str">
        <f>IF(ISERR(IF(AND($I438=Re_lo!$E$5,BX$5=VLOOKUP(Re_lo!$H$5,Re_lo!$N$5:$O$16,2,0)),AV438,"")),"",IF(AND($I438=Re_lo!$E$5,BX$5=VLOOKUP(Re_lo!$H$5,Re_lo!$N$5:$O$16,2,0)),AV438,""))</f>
        <v/>
      </c>
      <c r="BY438" s="125" t="str">
        <f>IF(ISERR(IF(AND($I438=Re_lo!$E$5,BY$5=VLOOKUP(Re_lo!$H$5,Re_lo!$N$5:$O$16,2,0)),AW438,"")),"",IF(AND($I438=Re_lo!$E$5,BY$5=VLOOKUP(Re_lo!$H$5,Re_lo!$N$5:$O$16,2,0)),AW438,""))</f>
        <v/>
      </c>
      <c r="BZ438" s="125" t="str">
        <f>IF(ISERR(IF(AND($I438=Re_lo!$E$5,BZ$5=VLOOKUP(Re_lo!$H$5,Re_lo!$N$5:$O$16,2,0)),AX438,"")),"",IF(AND($I438=Re_lo!$E$5,BZ$5=VLOOKUP(Re_lo!$H$5,Re_lo!$N$5:$O$16,2,0)),AX438,""))</f>
        <v/>
      </c>
      <c r="CA438" s="125" t="str">
        <f>IF(ISERR(IF(AND($I438=Re_lo!$E$5,CA$5=VLOOKUP(Re_lo!$H$5,Re_lo!$N$5:$O$16,2,0)),AY438,"")),"",IF(AND($I438=Re_lo!$E$5,CA$5=VLOOKUP(Re_lo!$H$5,Re_lo!$N$5:$O$16,2,0)),AY438,""))</f>
        <v/>
      </c>
      <c r="CB438" s="125" t="str">
        <f>IF(ISERR(IF(AND($I438=Re_lo!$E$5,CB$5=VLOOKUP(Re_lo!$H$5,Re_lo!$N$5:$O$16,2,0)),AZ438,"")),"",IF(AND($I438=Re_lo!$E$5,CB$5=VLOOKUP(Re_lo!$H$5,Re_lo!$N$5:$O$16,2,0)),AZ438,""))</f>
        <v/>
      </c>
      <c r="CC438" s="125" t="str">
        <f>IF(ISERR(IF(AND($I438=Re_lo!$E$5,CC$5=VLOOKUP(Re_lo!$H$5,Re_lo!$N$5:$O$16,2,0)),BA438,"")),"",IF(AND($I438=Re_lo!$E$5,CC$5=VLOOKUP(Re_lo!$H$5,Re_lo!$N$5:$O$16,2,0)),BA438,""))</f>
        <v/>
      </c>
      <c r="CD438" s="125" t="str">
        <f>IF(ISERR(IF(AND($I438=Re_lo!$E$5,CD$5=VLOOKUP(Re_lo!$H$5,Re_lo!$N$5:$O$16,2,0)),BB438,"")),"",IF(AND($I438=Re_lo!$E$5,CD$5=VLOOKUP(Re_lo!$H$5,Re_lo!$N$5:$O$16,2,0)),BB438,""))</f>
        <v/>
      </c>
      <c r="CF438" s="125" t="str">
        <f>IF($C438="","",COUNTIFS(Con_ve!$C$6:$C$1005,$C438,Con_ve!$Q$6:$Q$1005,Cad_cl!CF$5))</f>
        <v/>
      </c>
      <c r="CG438" s="125" t="str">
        <f>IF($C438="","",COUNTIFS(Con_ve!$C$6:$C$1005,$C438,Con_ve!$Q$6:$Q$1005,Cad_cl!CG$5))</f>
        <v/>
      </c>
      <c r="CH438" s="125" t="str">
        <f>IF($C438="","",COUNTIFS(Con_ve!$C$6:$C$1005,$C438,Con_ve!$Q$6:$Q$1005,Cad_cl!CH$5))</f>
        <v/>
      </c>
      <c r="CI438" s="125" t="str">
        <f>IF($C438="","",COUNTIFS(Con_ve!$C$6:$C$1005,$C438,Con_ve!$Q$6:$Q$1005,Cad_cl!CI$5))</f>
        <v/>
      </c>
      <c r="CJ438" s="125" t="str">
        <f>IF($C438="","",COUNTIFS(Con_ve!$C$6:$C$1005,$C438,Con_ve!$Q$6:$Q$1005,Cad_cl!CJ$5))</f>
        <v/>
      </c>
      <c r="CK438" s="125" t="str">
        <f>IF($C438="","",COUNTIFS(Con_ve!$C$6:$C$1005,$C438,Con_ve!$Q$6:$Q$1005,Cad_cl!CK$5))</f>
        <v/>
      </c>
      <c r="CL438" s="125" t="str">
        <f>IF($C438="","",COUNTIFS(Con_ve!$C$6:$C$1005,$C438,Con_ve!$Q$6:$Q$1005,Cad_cl!CL$5))</f>
        <v/>
      </c>
      <c r="CM438" s="125" t="str">
        <f>IF($C438="","",COUNTIFS(Con_ve!$C$6:$C$1005,$C438,Con_ve!$Q$6:$Q$1005,Cad_cl!CM$5))</f>
        <v/>
      </c>
      <c r="CN438" s="125" t="str">
        <f>IF($C438="","",COUNTIFS(Con_ve!$C$6:$C$1005,$C438,Con_ve!$Q$6:$Q$1005,Cad_cl!CN$5))</f>
        <v/>
      </c>
      <c r="CO438" s="125" t="str">
        <f>IF($C438="","",COUNTIFS(Con_ve!$C$6:$C$1005,$C438,Con_ve!$Q$6:$Q$1005,Cad_cl!CO$5))</f>
        <v/>
      </c>
      <c r="CP438" s="125" t="str">
        <f>IF($C438="","",COUNTIFS(Con_ve!$C$6:$C$1005,$C438,Con_ve!$Q$6:$Q$1005,Cad_cl!CP$5))</f>
        <v/>
      </c>
      <c r="CQ438" s="125" t="str">
        <f>IF($C438="","",COUNTIFS(Con_ve!$C$6:$C$1005,$C438,Con_ve!$Q$6:$Q$1005,Cad_cl!CQ$5))</f>
        <v/>
      </c>
      <c r="CR438" s="125">
        <f t="shared" si="20"/>
        <v>0</v>
      </c>
    </row>
    <row r="439" spans="3:96" ht="30" customHeight="1">
      <c r="C439" s="153"/>
      <c r="D439" s="153"/>
      <c r="E439" s="154"/>
      <c r="F439" s="153"/>
      <c r="G439" s="155"/>
      <c r="H439" s="153"/>
      <c r="I439" s="153"/>
      <c r="J439" s="132" t="s">
        <v>309</v>
      </c>
      <c r="K439" s="133" t="s">
        <v>309</v>
      </c>
      <c r="L439" s="153"/>
      <c r="M439" s="153"/>
      <c r="N439" s="153"/>
      <c r="O439" s="153"/>
      <c r="P439" s="153"/>
      <c r="Q439" s="153"/>
      <c r="AP439" s="134" t="str">
        <f>IF(ISERR(IF($C439="","",SUMIFS(Con_ve!$F$6:$F$1005,Con_ve!$C$6:$C$1005,$C439,Con_ve!$I$6:$I$1005,"Fechada",Con_ve!$Q$6:$Q$1005,Cad_cl!AP$5))),"",IF($C439="","",SUMIFS(Con_ve!$F$6:$F$1005,Con_ve!$C$6:$C$1005,$C439,Con_ve!$I$6:$I$1005,"Fechada",Con_ve!$Q$6:$Q$1005,Cad_cl!AP$5)))</f>
        <v/>
      </c>
      <c r="AQ439" s="134" t="str">
        <f>IF(ISERR(IF($C439="","",SUMIFS(Con_ve!$F$6:$F$1005,Con_ve!$C$6:$C$1005,$C439,Con_ve!$I$6:$I$1005,"Fechada",Con_ve!$Q$6:$Q$1005,Cad_cl!AQ$5))),"",IF($C439="","",SUMIFS(Con_ve!$F$6:$F$1005,Con_ve!$C$6:$C$1005,$C439,Con_ve!$I$6:$I$1005,"Fechada",Con_ve!$Q$6:$Q$1005,Cad_cl!AQ$5)))</f>
        <v/>
      </c>
      <c r="AR439" s="134" t="str">
        <f>IF(ISERR(IF($C439="","",SUMIFS(Con_ve!$F$6:$F$1005,Con_ve!$C$6:$C$1005,$C439,Con_ve!$I$6:$I$1005,"Fechada",Con_ve!$Q$6:$Q$1005,Cad_cl!AR$5))),"",IF($C439="","",SUMIFS(Con_ve!$F$6:$F$1005,Con_ve!$C$6:$C$1005,$C439,Con_ve!$I$6:$I$1005,"Fechada",Con_ve!$Q$6:$Q$1005,Cad_cl!AR$5)))</f>
        <v/>
      </c>
      <c r="AS439" s="134" t="str">
        <f>IF(ISERR(IF($C439="","",SUMIFS(Con_ve!$F$6:$F$1005,Con_ve!$C$6:$C$1005,$C439,Con_ve!$I$6:$I$1005,"Fechada",Con_ve!$Q$6:$Q$1005,Cad_cl!AS$5))),"",IF($C439="","",SUMIFS(Con_ve!$F$6:$F$1005,Con_ve!$C$6:$C$1005,$C439,Con_ve!$I$6:$I$1005,"Fechada",Con_ve!$Q$6:$Q$1005,Cad_cl!AS$5)))</f>
        <v/>
      </c>
      <c r="AT439" s="134" t="str">
        <f>IF(ISERR(IF($C439="","",SUMIFS(Con_ve!$F$6:$F$1005,Con_ve!$C$6:$C$1005,$C439,Con_ve!$I$6:$I$1005,"Fechada",Con_ve!$Q$6:$Q$1005,Cad_cl!AT$5))),"",IF($C439="","",SUMIFS(Con_ve!$F$6:$F$1005,Con_ve!$C$6:$C$1005,$C439,Con_ve!$I$6:$I$1005,"Fechada",Con_ve!$Q$6:$Q$1005,Cad_cl!AT$5)))</f>
        <v/>
      </c>
      <c r="AU439" s="134" t="str">
        <f>IF(ISERR(IF($C439="","",SUMIFS(Con_ve!$F$6:$F$1005,Con_ve!$C$6:$C$1005,$C439,Con_ve!$I$6:$I$1005,"Fechada",Con_ve!$Q$6:$Q$1005,Cad_cl!AU$5))),"",IF($C439="","",SUMIFS(Con_ve!$F$6:$F$1005,Con_ve!$C$6:$C$1005,$C439,Con_ve!$I$6:$I$1005,"Fechada",Con_ve!$Q$6:$Q$1005,Cad_cl!AU$5)))</f>
        <v/>
      </c>
      <c r="AV439" s="134" t="str">
        <f>IF(ISERR(IF($C439="","",SUMIFS(Con_ve!$F$6:$F$1005,Con_ve!$C$6:$C$1005,$C439,Con_ve!$I$6:$I$1005,"Fechada",Con_ve!$Q$6:$Q$1005,Cad_cl!AV$5))),"",IF($C439="","",SUMIFS(Con_ve!$F$6:$F$1005,Con_ve!$C$6:$C$1005,$C439,Con_ve!$I$6:$I$1005,"Fechada",Con_ve!$Q$6:$Q$1005,Cad_cl!AV$5)))</f>
        <v/>
      </c>
      <c r="AW439" s="134" t="str">
        <f>IF(ISERR(IF($C439="","",SUMIFS(Con_ve!$F$6:$F$1005,Con_ve!$C$6:$C$1005,$C439,Con_ve!$I$6:$I$1005,"Fechada",Con_ve!$Q$6:$Q$1005,Cad_cl!AW$5))),"",IF($C439="","",SUMIFS(Con_ve!$F$6:$F$1005,Con_ve!$C$6:$C$1005,$C439,Con_ve!$I$6:$I$1005,"Fechada",Con_ve!$Q$6:$Q$1005,Cad_cl!AW$5)))</f>
        <v/>
      </c>
      <c r="AX439" s="134" t="str">
        <f>IF(ISERR(IF($C439="","",SUMIFS(Con_ve!$F$6:$F$1005,Con_ve!$C$6:$C$1005,$C439,Con_ve!$I$6:$I$1005,"Fechada",Con_ve!$Q$6:$Q$1005,Cad_cl!AX$5))),"",IF($C439="","",SUMIFS(Con_ve!$F$6:$F$1005,Con_ve!$C$6:$C$1005,$C439,Con_ve!$I$6:$I$1005,"Fechada",Con_ve!$Q$6:$Q$1005,Cad_cl!AX$5)))</f>
        <v/>
      </c>
      <c r="AY439" s="134" t="str">
        <f>IF(ISERR(IF($C439="","",SUMIFS(Con_ve!$F$6:$F$1005,Con_ve!$C$6:$C$1005,$C439,Con_ve!$I$6:$I$1005,"Fechada",Con_ve!$Q$6:$Q$1005,Cad_cl!AY$5))),"",IF($C439="","",SUMIFS(Con_ve!$F$6:$F$1005,Con_ve!$C$6:$C$1005,$C439,Con_ve!$I$6:$I$1005,"Fechada",Con_ve!$Q$6:$Q$1005,Cad_cl!AY$5)))</f>
        <v/>
      </c>
      <c r="AZ439" s="134" t="str">
        <f>IF(ISERR(IF($C439="","",SUMIFS(Con_ve!$F$6:$F$1005,Con_ve!$C$6:$C$1005,$C439,Con_ve!$I$6:$I$1005,"Fechada",Con_ve!$Q$6:$Q$1005,Cad_cl!AZ$5))),"",IF($C439="","",SUMIFS(Con_ve!$F$6:$F$1005,Con_ve!$C$6:$C$1005,$C439,Con_ve!$I$6:$I$1005,"Fechada",Con_ve!$Q$6:$Q$1005,Cad_cl!AZ$5)))</f>
        <v/>
      </c>
      <c r="BA439" s="134" t="str">
        <f>IF(ISERR(IF($C439="","",SUMIFS(Con_ve!$F$6:$F$1005,Con_ve!$C$6:$C$1005,$C439,Con_ve!$I$6:$I$1005,"Fechada",Con_ve!$Q$6:$Q$1005,Cad_cl!BA$5))),"",IF($C439="","",SUMIFS(Con_ve!$F$6:$F$1005,Con_ve!$C$6:$C$1005,$C439,Con_ve!$I$6:$I$1005,"Fechada",Con_ve!$Q$6:$Q$1005,Cad_cl!BA$5)))</f>
        <v/>
      </c>
      <c r="BB439" s="134">
        <f t="shared" si="18"/>
        <v>0</v>
      </c>
      <c r="BD439" s="134" t="str">
        <f>IF(ISERR(IF($C439="","",SUMIFS(Con_ve!$F$6:$F$1005,Con_ve!$C$6:$C$1005,$C439,Con_ve!$I$6:$I$1005,"Em negociação",Con_ve!$Q$6:$Q$1005,Cad_cl!BD$5))),"",IF($C439="","",SUMIFS(Con_ve!$F$6:$F$1005,Con_ve!$C$6:$C$1005,$C439,Con_ve!$I$6:$I$1005,"Em negociação",Con_ve!$Q$6:$Q$1005,Cad_cl!BD$5)))</f>
        <v/>
      </c>
      <c r="BE439" s="134" t="str">
        <f>IF(ISERR(IF($C439="","",SUMIFS(Con_ve!$F$6:$F$1005,Con_ve!$C$6:$C$1005,$C439,Con_ve!$I$6:$I$1005,"Em negociação",Con_ve!$Q$6:$Q$1005,Cad_cl!BE$5))),"",IF($C439="","",SUMIFS(Con_ve!$F$6:$F$1005,Con_ve!$C$6:$C$1005,$C439,Con_ve!$I$6:$I$1005,"Em negociação",Con_ve!$Q$6:$Q$1005,Cad_cl!BE$5)))</f>
        <v/>
      </c>
      <c r="BF439" s="134" t="str">
        <f>IF(ISERR(IF($C439="","",SUMIFS(Con_ve!$F$6:$F$1005,Con_ve!$C$6:$C$1005,$C439,Con_ve!$I$6:$I$1005,"Em negociação",Con_ve!$Q$6:$Q$1005,Cad_cl!BF$5))),"",IF($C439="","",SUMIFS(Con_ve!$F$6:$F$1005,Con_ve!$C$6:$C$1005,$C439,Con_ve!$I$6:$I$1005,"Em negociação",Con_ve!$Q$6:$Q$1005,Cad_cl!BF$5)))</f>
        <v/>
      </c>
      <c r="BG439" s="134" t="str">
        <f>IF(ISERR(IF($C439="","",SUMIFS(Con_ve!$F$6:$F$1005,Con_ve!$C$6:$C$1005,$C439,Con_ve!$I$6:$I$1005,"Em negociação",Con_ve!$Q$6:$Q$1005,Cad_cl!BG$5))),"",IF($C439="","",SUMIFS(Con_ve!$F$6:$F$1005,Con_ve!$C$6:$C$1005,$C439,Con_ve!$I$6:$I$1005,"Em negociação",Con_ve!$Q$6:$Q$1005,Cad_cl!BG$5)))</f>
        <v/>
      </c>
      <c r="BH439" s="134" t="str">
        <f>IF(ISERR(IF($C439="","",SUMIFS(Con_ve!$F$6:$F$1005,Con_ve!$C$6:$C$1005,$C439,Con_ve!$I$6:$I$1005,"Em negociação",Con_ve!$Q$6:$Q$1005,Cad_cl!BH$5))),"",IF($C439="","",SUMIFS(Con_ve!$F$6:$F$1005,Con_ve!$C$6:$C$1005,$C439,Con_ve!$I$6:$I$1005,"Em negociação",Con_ve!$Q$6:$Q$1005,Cad_cl!BH$5)))</f>
        <v/>
      </c>
      <c r="BI439" s="134" t="str">
        <f>IF(ISERR(IF($C439="","",SUMIFS(Con_ve!$F$6:$F$1005,Con_ve!$C$6:$C$1005,$C439,Con_ve!$I$6:$I$1005,"Em negociação",Con_ve!$Q$6:$Q$1005,Cad_cl!BI$5))),"",IF($C439="","",SUMIFS(Con_ve!$F$6:$F$1005,Con_ve!$C$6:$C$1005,$C439,Con_ve!$I$6:$I$1005,"Em negociação",Con_ve!$Q$6:$Q$1005,Cad_cl!BI$5)))</f>
        <v/>
      </c>
      <c r="BJ439" s="134" t="str">
        <f>IF(ISERR(IF($C439="","",SUMIFS(Con_ve!$F$6:$F$1005,Con_ve!$C$6:$C$1005,$C439,Con_ve!$I$6:$I$1005,"Em negociação",Con_ve!$Q$6:$Q$1005,Cad_cl!BJ$5))),"",IF($C439="","",SUMIFS(Con_ve!$F$6:$F$1005,Con_ve!$C$6:$C$1005,$C439,Con_ve!$I$6:$I$1005,"Em negociação",Con_ve!$Q$6:$Q$1005,Cad_cl!BJ$5)))</f>
        <v/>
      </c>
      <c r="BK439" s="134" t="str">
        <f>IF(ISERR(IF($C439="","",SUMIFS(Con_ve!$F$6:$F$1005,Con_ve!$C$6:$C$1005,$C439,Con_ve!$I$6:$I$1005,"Em negociação",Con_ve!$Q$6:$Q$1005,Cad_cl!BK$5))),"",IF($C439="","",SUMIFS(Con_ve!$F$6:$F$1005,Con_ve!$C$6:$C$1005,$C439,Con_ve!$I$6:$I$1005,"Em negociação",Con_ve!$Q$6:$Q$1005,Cad_cl!BK$5)))</f>
        <v/>
      </c>
      <c r="BL439" s="134" t="str">
        <f>IF(ISERR(IF($C439="","",SUMIFS(Con_ve!$F$6:$F$1005,Con_ve!$C$6:$C$1005,$C439,Con_ve!$I$6:$I$1005,"Em negociação",Con_ve!$Q$6:$Q$1005,Cad_cl!BL$5))),"",IF($C439="","",SUMIFS(Con_ve!$F$6:$F$1005,Con_ve!$C$6:$C$1005,$C439,Con_ve!$I$6:$I$1005,"Em negociação",Con_ve!$Q$6:$Q$1005,Cad_cl!BL$5)))</f>
        <v/>
      </c>
      <c r="BM439" s="134" t="str">
        <f>IF(ISERR(IF($C439="","",SUMIFS(Con_ve!$F$6:$F$1005,Con_ve!$C$6:$C$1005,$C439,Con_ve!$I$6:$I$1005,"Em negociação",Con_ve!$Q$6:$Q$1005,Cad_cl!BM$5))),"",IF($C439="","",SUMIFS(Con_ve!$F$6:$F$1005,Con_ve!$C$6:$C$1005,$C439,Con_ve!$I$6:$I$1005,"Em negociação",Con_ve!$Q$6:$Q$1005,Cad_cl!BM$5)))</f>
        <v/>
      </c>
      <c r="BN439" s="134" t="str">
        <f>IF(ISERR(IF($C439="","",SUMIFS(Con_ve!$F$6:$F$1005,Con_ve!$C$6:$C$1005,$C439,Con_ve!$I$6:$I$1005,"Em negociação",Con_ve!$Q$6:$Q$1005,Cad_cl!BN$5))),"",IF($C439="","",SUMIFS(Con_ve!$F$6:$F$1005,Con_ve!$C$6:$C$1005,$C439,Con_ve!$I$6:$I$1005,"Em negociação",Con_ve!$Q$6:$Q$1005,Cad_cl!BN$5)))</f>
        <v/>
      </c>
      <c r="BO439" s="134" t="str">
        <f>IF(ISERR(IF($C439="","",SUMIFS(Con_ve!$F$6:$F$1005,Con_ve!$C$6:$C$1005,$C439,Con_ve!$I$6:$I$1005,"Em negociação",Con_ve!$Q$6:$Q$1005,Cad_cl!BO$5))),"",IF($C439="","",SUMIFS(Con_ve!$F$6:$F$1005,Con_ve!$C$6:$C$1005,$C439,Con_ve!$I$6:$I$1005,"Em negociação",Con_ve!$Q$6:$Q$1005,Cad_cl!BO$5)))</f>
        <v/>
      </c>
      <c r="BP439" s="134">
        <f t="shared" si="19"/>
        <v>0</v>
      </c>
      <c r="BR439" s="125" t="str">
        <f>IF(ISERR(IF(AND($I439=Re_lo!$E$5,BR$5=VLOOKUP(Re_lo!$H$5,Re_lo!$N$5:$O$16,2,0)),AP439,"")),"",IF(AND($I439=Re_lo!$E$5,BR$5=VLOOKUP(Re_lo!$H$5,Re_lo!$N$5:$O$16,2,0)),AP439,""))</f>
        <v/>
      </c>
      <c r="BS439" s="125" t="str">
        <f>IF(ISERR(IF(AND($I439=Re_lo!$E$5,BS$5=VLOOKUP(Re_lo!$H$5,Re_lo!$N$5:$O$16,2,0)),AQ439,"")),"",IF(AND($I439=Re_lo!$E$5,BS$5=VLOOKUP(Re_lo!$H$5,Re_lo!$N$5:$O$16,2,0)),AQ439,""))</f>
        <v/>
      </c>
      <c r="BT439" s="125" t="str">
        <f>IF(ISERR(IF(AND($I439=Re_lo!$E$5,BT$5=VLOOKUP(Re_lo!$H$5,Re_lo!$N$5:$O$16,2,0)),AR439,"")),"",IF(AND($I439=Re_lo!$E$5,BT$5=VLOOKUP(Re_lo!$H$5,Re_lo!$N$5:$O$16,2,0)),AR439,""))</f>
        <v/>
      </c>
      <c r="BU439" s="125" t="str">
        <f>IF(ISERR(IF(AND($I439=Re_lo!$E$5,BU$5=VLOOKUP(Re_lo!$H$5,Re_lo!$N$5:$O$16,2,0)),AS439,"")),"",IF(AND($I439=Re_lo!$E$5,BU$5=VLOOKUP(Re_lo!$H$5,Re_lo!$N$5:$O$16,2,0)),AS439,""))</f>
        <v/>
      </c>
      <c r="BV439" s="125" t="str">
        <f>IF(ISERR(IF(AND($I439=Re_lo!$E$5,BV$5=VLOOKUP(Re_lo!$H$5,Re_lo!$N$5:$O$16,2,0)),AT439,"")),"",IF(AND($I439=Re_lo!$E$5,BV$5=VLOOKUP(Re_lo!$H$5,Re_lo!$N$5:$O$16,2,0)),AT439,""))</f>
        <v/>
      </c>
      <c r="BW439" s="125" t="str">
        <f>IF(ISERR(IF(AND($I439=Re_lo!$E$5,BW$5=VLOOKUP(Re_lo!$H$5,Re_lo!$N$5:$O$16,2,0)),AU439,"")),"",IF(AND($I439=Re_lo!$E$5,BW$5=VLOOKUP(Re_lo!$H$5,Re_lo!$N$5:$O$16,2,0)),AU439,""))</f>
        <v/>
      </c>
      <c r="BX439" s="125" t="str">
        <f>IF(ISERR(IF(AND($I439=Re_lo!$E$5,BX$5=VLOOKUP(Re_lo!$H$5,Re_lo!$N$5:$O$16,2,0)),AV439,"")),"",IF(AND($I439=Re_lo!$E$5,BX$5=VLOOKUP(Re_lo!$H$5,Re_lo!$N$5:$O$16,2,0)),AV439,""))</f>
        <v/>
      </c>
      <c r="BY439" s="125" t="str">
        <f>IF(ISERR(IF(AND($I439=Re_lo!$E$5,BY$5=VLOOKUP(Re_lo!$H$5,Re_lo!$N$5:$O$16,2,0)),AW439,"")),"",IF(AND($I439=Re_lo!$E$5,BY$5=VLOOKUP(Re_lo!$H$5,Re_lo!$N$5:$O$16,2,0)),AW439,""))</f>
        <v/>
      </c>
      <c r="BZ439" s="125" t="str">
        <f>IF(ISERR(IF(AND($I439=Re_lo!$E$5,BZ$5=VLOOKUP(Re_lo!$H$5,Re_lo!$N$5:$O$16,2,0)),AX439,"")),"",IF(AND($I439=Re_lo!$E$5,BZ$5=VLOOKUP(Re_lo!$H$5,Re_lo!$N$5:$O$16,2,0)),AX439,""))</f>
        <v/>
      </c>
      <c r="CA439" s="125" t="str">
        <f>IF(ISERR(IF(AND($I439=Re_lo!$E$5,CA$5=VLOOKUP(Re_lo!$H$5,Re_lo!$N$5:$O$16,2,0)),AY439,"")),"",IF(AND($I439=Re_lo!$E$5,CA$5=VLOOKUP(Re_lo!$H$5,Re_lo!$N$5:$O$16,2,0)),AY439,""))</f>
        <v/>
      </c>
      <c r="CB439" s="125" t="str">
        <f>IF(ISERR(IF(AND($I439=Re_lo!$E$5,CB$5=VLOOKUP(Re_lo!$H$5,Re_lo!$N$5:$O$16,2,0)),AZ439,"")),"",IF(AND($I439=Re_lo!$E$5,CB$5=VLOOKUP(Re_lo!$H$5,Re_lo!$N$5:$O$16,2,0)),AZ439,""))</f>
        <v/>
      </c>
      <c r="CC439" s="125" t="str">
        <f>IF(ISERR(IF(AND($I439=Re_lo!$E$5,CC$5=VLOOKUP(Re_lo!$H$5,Re_lo!$N$5:$O$16,2,0)),BA439,"")),"",IF(AND($I439=Re_lo!$E$5,CC$5=VLOOKUP(Re_lo!$H$5,Re_lo!$N$5:$O$16,2,0)),BA439,""))</f>
        <v/>
      </c>
      <c r="CD439" s="125" t="str">
        <f>IF(ISERR(IF(AND($I439=Re_lo!$E$5,CD$5=VLOOKUP(Re_lo!$H$5,Re_lo!$N$5:$O$16,2,0)),BB439,"")),"",IF(AND($I439=Re_lo!$E$5,CD$5=VLOOKUP(Re_lo!$H$5,Re_lo!$N$5:$O$16,2,0)),BB439,""))</f>
        <v/>
      </c>
      <c r="CF439" s="125" t="str">
        <f>IF($C439="","",COUNTIFS(Con_ve!$C$6:$C$1005,$C439,Con_ve!$Q$6:$Q$1005,Cad_cl!CF$5))</f>
        <v/>
      </c>
      <c r="CG439" s="125" t="str">
        <f>IF($C439="","",COUNTIFS(Con_ve!$C$6:$C$1005,$C439,Con_ve!$Q$6:$Q$1005,Cad_cl!CG$5))</f>
        <v/>
      </c>
      <c r="CH439" s="125" t="str">
        <f>IF($C439="","",COUNTIFS(Con_ve!$C$6:$C$1005,$C439,Con_ve!$Q$6:$Q$1005,Cad_cl!CH$5))</f>
        <v/>
      </c>
      <c r="CI439" s="125" t="str">
        <f>IF($C439="","",COUNTIFS(Con_ve!$C$6:$C$1005,$C439,Con_ve!$Q$6:$Q$1005,Cad_cl!CI$5))</f>
        <v/>
      </c>
      <c r="CJ439" s="125" t="str">
        <f>IF($C439="","",COUNTIFS(Con_ve!$C$6:$C$1005,$C439,Con_ve!$Q$6:$Q$1005,Cad_cl!CJ$5))</f>
        <v/>
      </c>
      <c r="CK439" s="125" t="str">
        <f>IF($C439="","",COUNTIFS(Con_ve!$C$6:$C$1005,$C439,Con_ve!$Q$6:$Q$1005,Cad_cl!CK$5))</f>
        <v/>
      </c>
      <c r="CL439" s="125" t="str">
        <f>IF($C439="","",COUNTIFS(Con_ve!$C$6:$C$1005,$C439,Con_ve!$Q$6:$Q$1005,Cad_cl!CL$5))</f>
        <v/>
      </c>
      <c r="CM439" s="125" t="str">
        <f>IF($C439="","",COUNTIFS(Con_ve!$C$6:$C$1005,$C439,Con_ve!$Q$6:$Q$1005,Cad_cl!CM$5))</f>
        <v/>
      </c>
      <c r="CN439" s="125" t="str">
        <f>IF($C439="","",COUNTIFS(Con_ve!$C$6:$C$1005,$C439,Con_ve!$Q$6:$Q$1005,Cad_cl!CN$5))</f>
        <v/>
      </c>
      <c r="CO439" s="125" t="str">
        <f>IF($C439="","",COUNTIFS(Con_ve!$C$6:$C$1005,$C439,Con_ve!$Q$6:$Q$1005,Cad_cl!CO$5))</f>
        <v/>
      </c>
      <c r="CP439" s="125" t="str">
        <f>IF($C439="","",COUNTIFS(Con_ve!$C$6:$C$1005,$C439,Con_ve!$Q$6:$Q$1005,Cad_cl!CP$5))</f>
        <v/>
      </c>
      <c r="CQ439" s="125" t="str">
        <f>IF($C439="","",COUNTIFS(Con_ve!$C$6:$C$1005,$C439,Con_ve!$Q$6:$Q$1005,Cad_cl!CQ$5))</f>
        <v/>
      </c>
      <c r="CR439" s="125">
        <f t="shared" si="20"/>
        <v>0</v>
      </c>
    </row>
    <row r="440" spans="3:96" ht="30" customHeight="1">
      <c r="C440" s="153"/>
      <c r="D440" s="153"/>
      <c r="E440" s="154"/>
      <c r="F440" s="153"/>
      <c r="G440" s="155"/>
      <c r="H440" s="153"/>
      <c r="I440" s="153"/>
      <c r="J440" s="132" t="s">
        <v>309</v>
      </c>
      <c r="K440" s="133" t="s">
        <v>309</v>
      </c>
      <c r="L440" s="153"/>
      <c r="M440" s="153"/>
      <c r="N440" s="153"/>
      <c r="O440" s="153"/>
      <c r="P440" s="153"/>
      <c r="Q440" s="153"/>
      <c r="AP440" s="134" t="str">
        <f>IF(ISERR(IF($C440="","",SUMIFS(Con_ve!$F$6:$F$1005,Con_ve!$C$6:$C$1005,$C440,Con_ve!$I$6:$I$1005,"Fechada",Con_ve!$Q$6:$Q$1005,Cad_cl!AP$5))),"",IF($C440="","",SUMIFS(Con_ve!$F$6:$F$1005,Con_ve!$C$6:$C$1005,$C440,Con_ve!$I$6:$I$1005,"Fechada",Con_ve!$Q$6:$Q$1005,Cad_cl!AP$5)))</f>
        <v/>
      </c>
      <c r="AQ440" s="134" t="str">
        <f>IF(ISERR(IF($C440="","",SUMIFS(Con_ve!$F$6:$F$1005,Con_ve!$C$6:$C$1005,$C440,Con_ve!$I$6:$I$1005,"Fechada",Con_ve!$Q$6:$Q$1005,Cad_cl!AQ$5))),"",IF($C440="","",SUMIFS(Con_ve!$F$6:$F$1005,Con_ve!$C$6:$C$1005,$C440,Con_ve!$I$6:$I$1005,"Fechada",Con_ve!$Q$6:$Q$1005,Cad_cl!AQ$5)))</f>
        <v/>
      </c>
      <c r="AR440" s="134" t="str">
        <f>IF(ISERR(IF($C440="","",SUMIFS(Con_ve!$F$6:$F$1005,Con_ve!$C$6:$C$1005,$C440,Con_ve!$I$6:$I$1005,"Fechada",Con_ve!$Q$6:$Q$1005,Cad_cl!AR$5))),"",IF($C440="","",SUMIFS(Con_ve!$F$6:$F$1005,Con_ve!$C$6:$C$1005,$C440,Con_ve!$I$6:$I$1005,"Fechada",Con_ve!$Q$6:$Q$1005,Cad_cl!AR$5)))</f>
        <v/>
      </c>
      <c r="AS440" s="134" t="str">
        <f>IF(ISERR(IF($C440="","",SUMIFS(Con_ve!$F$6:$F$1005,Con_ve!$C$6:$C$1005,$C440,Con_ve!$I$6:$I$1005,"Fechada",Con_ve!$Q$6:$Q$1005,Cad_cl!AS$5))),"",IF($C440="","",SUMIFS(Con_ve!$F$6:$F$1005,Con_ve!$C$6:$C$1005,$C440,Con_ve!$I$6:$I$1005,"Fechada",Con_ve!$Q$6:$Q$1005,Cad_cl!AS$5)))</f>
        <v/>
      </c>
      <c r="AT440" s="134" t="str">
        <f>IF(ISERR(IF($C440="","",SUMIFS(Con_ve!$F$6:$F$1005,Con_ve!$C$6:$C$1005,$C440,Con_ve!$I$6:$I$1005,"Fechada",Con_ve!$Q$6:$Q$1005,Cad_cl!AT$5))),"",IF($C440="","",SUMIFS(Con_ve!$F$6:$F$1005,Con_ve!$C$6:$C$1005,$C440,Con_ve!$I$6:$I$1005,"Fechada",Con_ve!$Q$6:$Q$1005,Cad_cl!AT$5)))</f>
        <v/>
      </c>
      <c r="AU440" s="134" t="str">
        <f>IF(ISERR(IF($C440="","",SUMIFS(Con_ve!$F$6:$F$1005,Con_ve!$C$6:$C$1005,$C440,Con_ve!$I$6:$I$1005,"Fechada",Con_ve!$Q$6:$Q$1005,Cad_cl!AU$5))),"",IF($C440="","",SUMIFS(Con_ve!$F$6:$F$1005,Con_ve!$C$6:$C$1005,$C440,Con_ve!$I$6:$I$1005,"Fechada",Con_ve!$Q$6:$Q$1005,Cad_cl!AU$5)))</f>
        <v/>
      </c>
      <c r="AV440" s="134" t="str">
        <f>IF(ISERR(IF($C440="","",SUMIFS(Con_ve!$F$6:$F$1005,Con_ve!$C$6:$C$1005,$C440,Con_ve!$I$6:$I$1005,"Fechada",Con_ve!$Q$6:$Q$1005,Cad_cl!AV$5))),"",IF($C440="","",SUMIFS(Con_ve!$F$6:$F$1005,Con_ve!$C$6:$C$1005,$C440,Con_ve!$I$6:$I$1005,"Fechada",Con_ve!$Q$6:$Q$1005,Cad_cl!AV$5)))</f>
        <v/>
      </c>
      <c r="AW440" s="134" t="str">
        <f>IF(ISERR(IF($C440="","",SUMIFS(Con_ve!$F$6:$F$1005,Con_ve!$C$6:$C$1005,$C440,Con_ve!$I$6:$I$1005,"Fechada",Con_ve!$Q$6:$Q$1005,Cad_cl!AW$5))),"",IF($C440="","",SUMIFS(Con_ve!$F$6:$F$1005,Con_ve!$C$6:$C$1005,$C440,Con_ve!$I$6:$I$1005,"Fechada",Con_ve!$Q$6:$Q$1005,Cad_cl!AW$5)))</f>
        <v/>
      </c>
      <c r="AX440" s="134" t="str">
        <f>IF(ISERR(IF($C440="","",SUMIFS(Con_ve!$F$6:$F$1005,Con_ve!$C$6:$C$1005,$C440,Con_ve!$I$6:$I$1005,"Fechada",Con_ve!$Q$6:$Q$1005,Cad_cl!AX$5))),"",IF($C440="","",SUMIFS(Con_ve!$F$6:$F$1005,Con_ve!$C$6:$C$1005,$C440,Con_ve!$I$6:$I$1005,"Fechada",Con_ve!$Q$6:$Q$1005,Cad_cl!AX$5)))</f>
        <v/>
      </c>
      <c r="AY440" s="134" t="str">
        <f>IF(ISERR(IF($C440="","",SUMIFS(Con_ve!$F$6:$F$1005,Con_ve!$C$6:$C$1005,$C440,Con_ve!$I$6:$I$1005,"Fechada",Con_ve!$Q$6:$Q$1005,Cad_cl!AY$5))),"",IF($C440="","",SUMIFS(Con_ve!$F$6:$F$1005,Con_ve!$C$6:$C$1005,$C440,Con_ve!$I$6:$I$1005,"Fechada",Con_ve!$Q$6:$Q$1005,Cad_cl!AY$5)))</f>
        <v/>
      </c>
      <c r="AZ440" s="134" t="str">
        <f>IF(ISERR(IF($C440="","",SUMIFS(Con_ve!$F$6:$F$1005,Con_ve!$C$6:$C$1005,$C440,Con_ve!$I$6:$I$1005,"Fechada",Con_ve!$Q$6:$Q$1005,Cad_cl!AZ$5))),"",IF($C440="","",SUMIFS(Con_ve!$F$6:$F$1005,Con_ve!$C$6:$C$1005,$C440,Con_ve!$I$6:$I$1005,"Fechada",Con_ve!$Q$6:$Q$1005,Cad_cl!AZ$5)))</f>
        <v/>
      </c>
      <c r="BA440" s="134" t="str">
        <f>IF(ISERR(IF($C440="","",SUMIFS(Con_ve!$F$6:$F$1005,Con_ve!$C$6:$C$1005,$C440,Con_ve!$I$6:$I$1005,"Fechada",Con_ve!$Q$6:$Q$1005,Cad_cl!BA$5))),"",IF($C440="","",SUMIFS(Con_ve!$F$6:$F$1005,Con_ve!$C$6:$C$1005,$C440,Con_ve!$I$6:$I$1005,"Fechada",Con_ve!$Q$6:$Q$1005,Cad_cl!BA$5)))</f>
        <v/>
      </c>
      <c r="BB440" s="134">
        <f t="shared" si="18"/>
        <v>0</v>
      </c>
      <c r="BD440" s="134" t="str">
        <f>IF(ISERR(IF($C440="","",SUMIFS(Con_ve!$F$6:$F$1005,Con_ve!$C$6:$C$1005,$C440,Con_ve!$I$6:$I$1005,"Em negociação",Con_ve!$Q$6:$Q$1005,Cad_cl!BD$5))),"",IF($C440="","",SUMIFS(Con_ve!$F$6:$F$1005,Con_ve!$C$6:$C$1005,$C440,Con_ve!$I$6:$I$1005,"Em negociação",Con_ve!$Q$6:$Q$1005,Cad_cl!BD$5)))</f>
        <v/>
      </c>
      <c r="BE440" s="134" t="str">
        <f>IF(ISERR(IF($C440="","",SUMIFS(Con_ve!$F$6:$F$1005,Con_ve!$C$6:$C$1005,$C440,Con_ve!$I$6:$I$1005,"Em negociação",Con_ve!$Q$6:$Q$1005,Cad_cl!BE$5))),"",IF($C440="","",SUMIFS(Con_ve!$F$6:$F$1005,Con_ve!$C$6:$C$1005,$C440,Con_ve!$I$6:$I$1005,"Em negociação",Con_ve!$Q$6:$Q$1005,Cad_cl!BE$5)))</f>
        <v/>
      </c>
      <c r="BF440" s="134" t="str">
        <f>IF(ISERR(IF($C440="","",SUMIFS(Con_ve!$F$6:$F$1005,Con_ve!$C$6:$C$1005,$C440,Con_ve!$I$6:$I$1005,"Em negociação",Con_ve!$Q$6:$Q$1005,Cad_cl!BF$5))),"",IF($C440="","",SUMIFS(Con_ve!$F$6:$F$1005,Con_ve!$C$6:$C$1005,$C440,Con_ve!$I$6:$I$1005,"Em negociação",Con_ve!$Q$6:$Q$1005,Cad_cl!BF$5)))</f>
        <v/>
      </c>
      <c r="BG440" s="134" t="str">
        <f>IF(ISERR(IF($C440="","",SUMIFS(Con_ve!$F$6:$F$1005,Con_ve!$C$6:$C$1005,$C440,Con_ve!$I$6:$I$1005,"Em negociação",Con_ve!$Q$6:$Q$1005,Cad_cl!BG$5))),"",IF($C440="","",SUMIFS(Con_ve!$F$6:$F$1005,Con_ve!$C$6:$C$1005,$C440,Con_ve!$I$6:$I$1005,"Em negociação",Con_ve!$Q$6:$Q$1005,Cad_cl!BG$5)))</f>
        <v/>
      </c>
      <c r="BH440" s="134" t="str">
        <f>IF(ISERR(IF($C440="","",SUMIFS(Con_ve!$F$6:$F$1005,Con_ve!$C$6:$C$1005,$C440,Con_ve!$I$6:$I$1005,"Em negociação",Con_ve!$Q$6:$Q$1005,Cad_cl!BH$5))),"",IF($C440="","",SUMIFS(Con_ve!$F$6:$F$1005,Con_ve!$C$6:$C$1005,$C440,Con_ve!$I$6:$I$1005,"Em negociação",Con_ve!$Q$6:$Q$1005,Cad_cl!BH$5)))</f>
        <v/>
      </c>
      <c r="BI440" s="134" t="str">
        <f>IF(ISERR(IF($C440="","",SUMIFS(Con_ve!$F$6:$F$1005,Con_ve!$C$6:$C$1005,$C440,Con_ve!$I$6:$I$1005,"Em negociação",Con_ve!$Q$6:$Q$1005,Cad_cl!BI$5))),"",IF($C440="","",SUMIFS(Con_ve!$F$6:$F$1005,Con_ve!$C$6:$C$1005,$C440,Con_ve!$I$6:$I$1005,"Em negociação",Con_ve!$Q$6:$Q$1005,Cad_cl!BI$5)))</f>
        <v/>
      </c>
      <c r="BJ440" s="134" t="str">
        <f>IF(ISERR(IF($C440="","",SUMIFS(Con_ve!$F$6:$F$1005,Con_ve!$C$6:$C$1005,$C440,Con_ve!$I$6:$I$1005,"Em negociação",Con_ve!$Q$6:$Q$1005,Cad_cl!BJ$5))),"",IF($C440="","",SUMIFS(Con_ve!$F$6:$F$1005,Con_ve!$C$6:$C$1005,$C440,Con_ve!$I$6:$I$1005,"Em negociação",Con_ve!$Q$6:$Q$1005,Cad_cl!BJ$5)))</f>
        <v/>
      </c>
      <c r="BK440" s="134" t="str">
        <f>IF(ISERR(IF($C440="","",SUMIFS(Con_ve!$F$6:$F$1005,Con_ve!$C$6:$C$1005,$C440,Con_ve!$I$6:$I$1005,"Em negociação",Con_ve!$Q$6:$Q$1005,Cad_cl!BK$5))),"",IF($C440="","",SUMIFS(Con_ve!$F$6:$F$1005,Con_ve!$C$6:$C$1005,$C440,Con_ve!$I$6:$I$1005,"Em negociação",Con_ve!$Q$6:$Q$1005,Cad_cl!BK$5)))</f>
        <v/>
      </c>
      <c r="BL440" s="134" t="str">
        <f>IF(ISERR(IF($C440="","",SUMIFS(Con_ve!$F$6:$F$1005,Con_ve!$C$6:$C$1005,$C440,Con_ve!$I$6:$I$1005,"Em negociação",Con_ve!$Q$6:$Q$1005,Cad_cl!BL$5))),"",IF($C440="","",SUMIFS(Con_ve!$F$6:$F$1005,Con_ve!$C$6:$C$1005,$C440,Con_ve!$I$6:$I$1005,"Em negociação",Con_ve!$Q$6:$Q$1005,Cad_cl!BL$5)))</f>
        <v/>
      </c>
      <c r="BM440" s="134" t="str">
        <f>IF(ISERR(IF($C440="","",SUMIFS(Con_ve!$F$6:$F$1005,Con_ve!$C$6:$C$1005,$C440,Con_ve!$I$6:$I$1005,"Em negociação",Con_ve!$Q$6:$Q$1005,Cad_cl!BM$5))),"",IF($C440="","",SUMIFS(Con_ve!$F$6:$F$1005,Con_ve!$C$6:$C$1005,$C440,Con_ve!$I$6:$I$1005,"Em negociação",Con_ve!$Q$6:$Q$1005,Cad_cl!BM$5)))</f>
        <v/>
      </c>
      <c r="BN440" s="134" t="str">
        <f>IF(ISERR(IF($C440="","",SUMIFS(Con_ve!$F$6:$F$1005,Con_ve!$C$6:$C$1005,$C440,Con_ve!$I$6:$I$1005,"Em negociação",Con_ve!$Q$6:$Q$1005,Cad_cl!BN$5))),"",IF($C440="","",SUMIFS(Con_ve!$F$6:$F$1005,Con_ve!$C$6:$C$1005,$C440,Con_ve!$I$6:$I$1005,"Em negociação",Con_ve!$Q$6:$Q$1005,Cad_cl!BN$5)))</f>
        <v/>
      </c>
      <c r="BO440" s="134" t="str">
        <f>IF(ISERR(IF($C440="","",SUMIFS(Con_ve!$F$6:$F$1005,Con_ve!$C$6:$C$1005,$C440,Con_ve!$I$6:$I$1005,"Em negociação",Con_ve!$Q$6:$Q$1005,Cad_cl!BO$5))),"",IF($C440="","",SUMIFS(Con_ve!$F$6:$F$1005,Con_ve!$C$6:$C$1005,$C440,Con_ve!$I$6:$I$1005,"Em negociação",Con_ve!$Q$6:$Q$1005,Cad_cl!BO$5)))</f>
        <v/>
      </c>
      <c r="BP440" s="134">
        <f t="shared" si="19"/>
        <v>0</v>
      </c>
      <c r="BR440" s="125" t="str">
        <f>IF(ISERR(IF(AND($I440=Re_lo!$E$5,BR$5=VLOOKUP(Re_lo!$H$5,Re_lo!$N$5:$O$16,2,0)),AP440,"")),"",IF(AND($I440=Re_lo!$E$5,BR$5=VLOOKUP(Re_lo!$H$5,Re_lo!$N$5:$O$16,2,0)),AP440,""))</f>
        <v/>
      </c>
      <c r="BS440" s="125" t="str">
        <f>IF(ISERR(IF(AND($I440=Re_lo!$E$5,BS$5=VLOOKUP(Re_lo!$H$5,Re_lo!$N$5:$O$16,2,0)),AQ440,"")),"",IF(AND($I440=Re_lo!$E$5,BS$5=VLOOKUP(Re_lo!$H$5,Re_lo!$N$5:$O$16,2,0)),AQ440,""))</f>
        <v/>
      </c>
      <c r="BT440" s="125" t="str">
        <f>IF(ISERR(IF(AND($I440=Re_lo!$E$5,BT$5=VLOOKUP(Re_lo!$H$5,Re_lo!$N$5:$O$16,2,0)),AR440,"")),"",IF(AND($I440=Re_lo!$E$5,BT$5=VLOOKUP(Re_lo!$H$5,Re_lo!$N$5:$O$16,2,0)),AR440,""))</f>
        <v/>
      </c>
      <c r="BU440" s="125" t="str">
        <f>IF(ISERR(IF(AND($I440=Re_lo!$E$5,BU$5=VLOOKUP(Re_lo!$H$5,Re_lo!$N$5:$O$16,2,0)),AS440,"")),"",IF(AND($I440=Re_lo!$E$5,BU$5=VLOOKUP(Re_lo!$H$5,Re_lo!$N$5:$O$16,2,0)),AS440,""))</f>
        <v/>
      </c>
      <c r="BV440" s="125" t="str">
        <f>IF(ISERR(IF(AND($I440=Re_lo!$E$5,BV$5=VLOOKUP(Re_lo!$H$5,Re_lo!$N$5:$O$16,2,0)),AT440,"")),"",IF(AND($I440=Re_lo!$E$5,BV$5=VLOOKUP(Re_lo!$H$5,Re_lo!$N$5:$O$16,2,0)),AT440,""))</f>
        <v/>
      </c>
      <c r="BW440" s="125" t="str">
        <f>IF(ISERR(IF(AND($I440=Re_lo!$E$5,BW$5=VLOOKUP(Re_lo!$H$5,Re_lo!$N$5:$O$16,2,0)),AU440,"")),"",IF(AND($I440=Re_lo!$E$5,BW$5=VLOOKUP(Re_lo!$H$5,Re_lo!$N$5:$O$16,2,0)),AU440,""))</f>
        <v/>
      </c>
      <c r="BX440" s="125" t="str">
        <f>IF(ISERR(IF(AND($I440=Re_lo!$E$5,BX$5=VLOOKUP(Re_lo!$H$5,Re_lo!$N$5:$O$16,2,0)),AV440,"")),"",IF(AND($I440=Re_lo!$E$5,BX$5=VLOOKUP(Re_lo!$H$5,Re_lo!$N$5:$O$16,2,0)),AV440,""))</f>
        <v/>
      </c>
      <c r="BY440" s="125" t="str">
        <f>IF(ISERR(IF(AND($I440=Re_lo!$E$5,BY$5=VLOOKUP(Re_lo!$H$5,Re_lo!$N$5:$O$16,2,0)),AW440,"")),"",IF(AND($I440=Re_lo!$E$5,BY$5=VLOOKUP(Re_lo!$H$5,Re_lo!$N$5:$O$16,2,0)),AW440,""))</f>
        <v/>
      </c>
      <c r="BZ440" s="125" t="str">
        <f>IF(ISERR(IF(AND($I440=Re_lo!$E$5,BZ$5=VLOOKUP(Re_lo!$H$5,Re_lo!$N$5:$O$16,2,0)),AX440,"")),"",IF(AND($I440=Re_lo!$E$5,BZ$5=VLOOKUP(Re_lo!$H$5,Re_lo!$N$5:$O$16,2,0)),AX440,""))</f>
        <v/>
      </c>
      <c r="CA440" s="125" t="str">
        <f>IF(ISERR(IF(AND($I440=Re_lo!$E$5,CA$5=VLOOKUP(Re_lo!$H$5,Re_lo!$N$5:$O$16,2,0)),AY440,"")),"",IF(AND($I440=Re_lo!$E$5,CA$5=VLOOKUP(Re_lo!$H$5,Re_lo!$N$5:$O$16,2,0)),AY440,""))</f>
        <v/>
      </c>
      <c r="CB440" s="125" t="str">
        <f>IF(ISERR(IF(AND($I440=Re_lo!$E$5,CB$5=VLOOKUP(Re_lo!$H$5,Re_lo!$N$5:$O$16,2,0)),AZ440,"")),"",IF(AND($I440=Re_lo!$E$5,CB$5=VLOOKUP(Re_lo!$H$5,Re_lo!$N$5:$O$16,2,0)),AZ440,""))</f>
        <v/>
      </c>
      <c r="CC440" s="125" t="str">
        <f>IF(ISERR(IF(AND($I440=Re_lo!$E$5,CC$5=VLOOKUP(Re_lo!$H$5,Re_lo!$N$5:$O$16,2,0)),BA440,"")),"",IF(AND($I440=Re_lo!$E$5,CC$5=VLOOKUP(Re_lo!$H$5,Re_lo!$N$5:$O$16,2,0)),BA440,""))</f>
        <v/>
      </c>
      <c r="CD440" s="125" t="str">
        <f>IF(ISERR(IF(AND($I440=Re_lo!$E$5,CD$5=VLOOKUP(Re_lo!$H$5,Re_lo!$N$5:$O$16,2,0)),BB440,"")),"",IF(AND($I440=Re_lo!$E$5,CD$5=VLOOKUP(Re_lo!$H$5,Re_lo!$N$5:$O$16,2,0)),BB440,""))</f>
        <v/>
      </c>
      <c r="CF440" s="125" t="str">
        <f>IF($C440="","",COUNTIFS(Con_ve!$C$6:$C$1005,$C440,Con_ve!$Q$6:$Q$1005,Cad_cl!CF$5))</f>
        <v/>
      </c>
      <c r="CG440" s="125" t="str">
        <f>IF($C440="","",COUNTIFS(Con_ve!$C$6:$C$1005,$C440,Con_ve!$Q$6:$Q$1005,Cad_cl!CG$5))</f>
        <v/>
      </c>
      <c r="CH440" s="125" t="str">
        <f>IF($C440="","",COUNTIFS(Con_ve!$C$6:$C$1005,$C440,Con_ve!$Q$6:$Q$1005,Cad_cl!CH$5))</f>
        <v/>
      </c>
      <c r="CI440" s="125" t="str">
        <f>IF($C440="","",COUNTIFS(Con_ve!$C$6:$C$1005,$C440,Con_ve!$Q$6:$Q$1005,Cad_cl!CI$5))</f>
        <v/>
      </c>
      <c r="CJ440" s="125" t="str">
        <f>IF($C440="","",COUNTIFS(Con_ve!$C$6:$C$1005,$C440,Con_ve!$Q$6:$Q$1005,Cad_cl!CJ$5))</f>
        <v/>
      </c>
      <c r="CK440" s="125" t="str">
        <f>IF($C440="","",COUNTIFS(Con_ve!$C$6:$C$1005,$C440,Con_ve!$Q$6:$Q$1005,Cad_cl!CK$5))</f>
        <v/>
      </c>
      <c r="CL440" s="125" t="str">
        <f>IF($C440="","",COUNTIFS(Con_ve!$C$6:$C$1005,$C440,Con_ve!$Q$6:$Q$1005,Cad_cl!CL$5))</f>
        <v/>
      </c>
      <c r="CM440" s="125" t="str">
        <f>IF($C440="","",COUNTIFS(Con_ve!$C$6:$C$1005,$C440,Con_ve!$Q$6:$Q$1005,Cad_cl!CM$5))</f>
        <v/>
      </c>
      <c r="CN440" s="125" t="str">
        <f>IF($C440="","",COUNTIFS(Con_ve!$C$6:$C$1005,$C440,Con_ve!$Q$6:$Q$1005,Cad_cl!CN$5))</f>
        <v/>
      </c>
      <c r="CO440" s="125" t="str">
        <f>IF($C440="","",COUNTIFS(Con_ve!$C$6:$C$1005,$C440,Con_ve!$Q$6:$Q$1005,Cad_cl!CO$5))</f>
        <v/>
      </c>
      <c r="CP440" s="125" t="str">
        <f>IF($C440="","",COUNTIFS(Con_ve!$C$6:$C$1005,$C440,Con_ve!$Q$6:$Q$1005,Cad_cl!CP$5))</f>
        <v/>
      </c>
      <c r="CQ440" s="125" t="str">
        <f>IF($C440="","",COUNTIFS(Con_ve!$C$6:$C$1005,$C440,Con_ve!$Q$6:$Q$1005,Cad_cl!CQ$5))</f>
        <v/>
      </c>
      <c r="CR440" s="125">
        <f t="shared" si="20"/>
        <v>0</v>
      </c>
    </row>
    <row r="441" spans="3:96" ht="30" customHeight="1">
      <c r="C441" s="153"/>
      <c r="D441" s="153"/>
      <c r="E441" s="154"/>
      <c r="F441" s="153"/>
      <c r="G441" s="155"/>
      <c r="H441" s="153"/>
      <c r="I441" s="153"/>
      <c r="J441" s="132" t="s">
        <v>309</v>
      </c>
      <c r="K441" s="133" t="s">
        <v>309</v>
      </c>
      <c r="L441" s="153"/>
      <c r="M441" s="153"/>
      <c r="N441" s="153"/>
      <c r="O441" s="153"/>
      <c r="P441" s="153"/>
      <c r="Q441" s="153"/>
      <c r="AP441" s="134" t="str">
        <f>IF(ISERR(IF($C441="","",SUMIFS(Con_ve!$F$6:$F$1005,Con_ve!$C$6:$C$1005,$C441,Con_ve!$I$6:$I$1005,"Fechada",Con_ve!$Q$6:$Q$1005,Cad_cl!AP$5))),"",IF($C441="","",SUMIFS(Con_ve!$F$6:$F$1005,Con_ve!$C$6:$C$1005,$C441,Con_ve!$I$6:$I$1005,"Fechada",Con_ve!$Q$6:$Q$1005,Cad_cl!AP$5)))</f>
        <v/>
      </c>
      <c r="AQ441" s="134" t="str">
        <f>IF(ISERR(IF($C441="","",SUMIFS(Con_ve!$F$6:$F$1005,Con_ve!$C$6:$C$1005,$C441,Con_ve!$I$6:$I$1005,"Fechada",Con_ve!$Q$6:$Q$1005,Cad_cl!AQ$5))),"",IF($C441="","",SUMIFS(Con_ve!$F$6:$F$1005,Con_ve!$C$6:$C$1005,$C441,Con_ve!$I$6:$I$1005,"Fechada",Con_ve!$Q$6:$Q$1005,Cad_cl!AQ$5)))</f>
        <v/>
      </c>
      <c r="AR441" s="134" t="str">
        <f>IF(ISERR(IF($C441="","",SUMIFS(Con_ve!$F$6:$F$1005,Con_ve!$C$6:$C$1005,$C441,Con_ve!$I$6:$I$1005,"Fechada",Con_ve!$Q$6:$Q$1005,Cad_cl!AR$5))),"",IF($C441="","",SUMIFS(Con_ve!$F$6:$F$1005,Con_ve!$C$6:$C$1005,$C441,Con_ve!$I$6:$I$1005,"Fechada",Con_ve!$Q$6:$Q$1005,Cad_cl!AR$5)))</f>
        <v/>
      </c>
      <c r="AS441" s="134" t="str">
        <f>IF(ISERR(IF($C441="","",SUMIFS(Con_ve!$F$6:$F$1005,Con_ve!$C$6:$C$1005,$C441,Con_ve!$I$6:$I$1005,"Fechada",Con_ve!$Q$6:$Q$1005,Cad_cl!AS$5))),"",IF($C441="","",SUMIFS(Con_ve!$F$6:$F$1005,Con_ve!$C$6:$C$1005,$C441,Con_ve!$I$6:$I$1005,"Fechada",Con_ve!$Q$6:$Q$1005,Cad_cl!AS$5)))</f>
        <v/>
      </c>
      <c r="AT441" s="134" t="str">
        <f>IF(ISERR(IF($C441="","",SUMIFS(Con_ve!$F$6:$F$1005,Con_ve!$C$6:$C$1005,$C441,Con_ve!$I$6:$I$1005,"Fechada",Con_ve!$Q$6:$Q$1005,Cad_cl!AT$5))),"",IF($C441="","",SUMIFS(Con_ve!$F$6:$F$1005,Con_ve!$C$6:$C$1005,$C441,Con_ve!$I$6:$I$1005,"Fechada",Con_ve!$Q$6:$Q$1005,Cad_cl!AT$5)))</f>
        <v/>
      </c>
      <c r="AU441" s="134" t="str">
        <f>IF(ISERR(IF($C441="","",SUMIFS(Con_ve!$F$6:$F$1005,Con_ve!$C$6:$C$1005,$C441,Con_ve!$I$6:$I$1005,"Fechada",Con_ve!$Q$6:$Q$1005,Cad_cl!AU$5))),"",IF($C441="","",SUMIFS(Con_ve!$F$6:$F$1005,Con_ve!$C$6:$C$1005,$C441,Con_ve!$I$6:$I$1005,"Fechada",Con_ve!$Q$6:$Q$1005,Cad_cl!AU$5)))</f>
        <v/>
      </c>
      <c r="AV441" s="134" t="str">
        <f>IF(ISERR(IF($C441="","",SUMIFS(Con_ve!$F$6:$F$1005,Con_ve!$C$6:$C$1005,$C441,Con_ve!$I$6:$I$1005,"Fechada",Con_ve!$Q$6:$Q$1005,Cad_cl!AV$5))),"",IF($C441="","",SUMIFS(Con_ve!$F$6:$F$1005,Con_ve!$C$6:$C$1005,$C441,Con_ve!$I$6:$I$1005,"Fechada",Con_ve!$Q$6:$Q$1005,Cad_cl!AV$5)))</f>
        <v/>
      </c>
      <c r="AW441" s="134" t="str">
        <f>IF(ISERR(IF($C441="","",SUMIFS(Con_ve!$F$6:$F$1005,Con_ve!$C$6:$C$1005,$C441,Con_ve!$I$6:$I$1005,"Fechada",Con_ve!$Q$6:$Q$1005,Cad_cl!AW$5))),"",IF($C441="","",SUMIFS(Con_ve!$F$6:$F$1005,Con_ve!$C$6:$C$1005,$C441,Con_ve!$I$6:$I$1005,"Fechada",Con_ve!$Q$6:$Q$1005,Cad_cl!AW$5)))</f>
        <v/>
      </c>
      <c r="AX441" s="134" t="str">
        <f>IF(ISERR(IF($C441="","",SUMIFS(Con_ve!$F$6:$F$1005,Con_ve!$C$6:$C$1005,$C441,Con_ve!$I$6:$I$1005,"Fechada",Con_ve!$Q$6:$Q$1005,Cad_cl!AX$5))),"",IF($C441="","",SUMIFS(Con_ve!$F$6:$F$1005,Con_ve!$C$6:$C$1005,$C441,Con_ve!$I$6:$I$1005,"Fechada",Con_ve!$Q$6:$Q$1005,Cad_cl!AX$5)))</f>
        <v/>
      </c>
      <c r="AY441" s="134" t="str">
        <f>IF(ISERR(IF($C441="","",SUMIFS(Con_ve!$F$6:$F$1005,Con_ve!$C$6:$C$1005,$C441,Con_ve!$I$6:$I$1005,"Fechada",Con_ve!$Q$6:$Q$1005,Cad_cl!AY$5))),"",IF($C441="","",SUMIFS(Con_ve!$F$6:$F$1005,Con_ve!$C$6:$C$1005,$C441,Con_ve!$I$6:$I$1005,"Fechada",Con_ve!$Q$6:$Q$1005,Cad_cl!AY$5)))</f>
        <v/>
      </c>
      <c r="AZ441" s="134" t="str">
        <f>IF(ISERR(IF($C441="","",SUMIFS(Con_ve!$F$6:$F$1005,Con_ve!$C$6:$C$1005,$C441,Con_ve!$I$6:$I$1005,"Fechada",Con_ve!$Q$6:$Q$1005,Cad_cl!AZ$5))),"",IF($C441="","",SUMIFS(Con_ve!$F$6:$F$1005,Con_ve!$C$6:$C$1005,$C441,Con_ve!$I$6:$I$1005,"Fechada",Con_ve!$Q$6:$Q$1005,Cad_cl!AZ$5)))</f>
        <v/>
      </c>
      <c r="BA441" s="134" t="str">
        <f>IF(ISERR(IF($C441="","",SUMIFS(Con_ve!$F$6:$F$1005,Con_ve!$C$6:$C$1005,$C441,Con_ve!$I$6:$I$1005,"Fechada",Con_ve!$Q$6:$Q$1005,Cad_cl!BA$5))),"",IF($C441="","",SUMIFS(Con_ve!$F$6:$F$1005,Con_ve!$C$6:$C$1005,$C441,Con_ve!$I$6:$I$1005,"Fechada",Con_ve!$Q$6:$Q$1005,Cad_cl!BA$5)))</f>
        <v/>
      </c>
      <c r="BB441" s="134">
        <f t="shared" si="18"/>
        <v>0</v>
      </c>
      <c r="BD441" s="134" t="str">
        <f>IF(ISERR(IF($C441="","",SUMIFS(Con_ve!$F$6:$F$1005,Con_ve!$C$6:$C$1005,$C441,Con_ve!$I$6:$I$1005,"Em negociação",Con_ve!$Q$6:$Q$1005,Cad_cl!BD$5))),"",IF($C441="","",SUMIFS(Con_ve!$F$6:$F$1005,Con_ve!$C$6:$C$1005,$C441,Con_ve!$I$6:$I$1005,"Em negociação",Con_ve!$Q$6:$Q$1005,Cad_cl!BD$5)))</f>
        <v/>
      </c>
      <c r="BE441" s="134" t="str">
        <f>IF(ISERR(IF($C441="","",SUMIFS(Con_ve!$F$6:$F$1005,Con_ve!$C$6:$C$1005,$C441,Con_ve!$I$6:$I$1005,"Em negociação",Con_ve!$Q$6:$Q$1005,Cad_cl!BE$5))),"",IF($C441="","",SUMIFS(Con_ve!$F$6:$F$1005,Con_ve!$C$6:$C$1005,$C441,Con_ve!$I$6:$I$1005,"Em negociação",Con_ve!$Q$6:$Q$1005,Cad_cl!BE$5)))</f>
        <v/>
      </c>
      <c r="BF441" s="134" t="str">
        <f>IF(ISERR(IF($C441="","",SUMIFS(Con_ve!$F$6:$F$1005,Con_ve!$C$6:$C$1005,$C441,Con_ve!$I$6:$I$1005,"Em negociação",Con_ve!$Q$6:$Q$1005,Cad_cl!BF$5))),"",IF($C441="","",SUMIFS(Con_ve!$F$6:$F$1005,Con_ve!$C$6:$C$1005,$C441,Con_ve!$I$6:$I$1005,"Em negociação",Con_ve!$Q$6:$Q$1005,Cad_cl!BF$5)))</f>
        <v/>
      </c>
      <c r="BG441" s="134" t="str">
        <f>IF(ISERR(IF($C441="","",SUMIFS(Con_ve!$F$6:$F$1005,Con_ve!$C$6:$C$1005,$C441,Con_ve!$I$6:$I$1005,"Em negociação",Con_ve!$Q$6:$Q$1005,Cad_cl!BG$5))),"",IF($C441="","",SUMIFS(Con_ve!$F$6:$F$1005,Con_ve!$C$6:$C$1005,$C441,Con_ve!$I$6:$I$1005,"Em negociação",Con_ve!$Q$6:$Q$1005,Cad_cl!BG$5)))</f>
        <v/>
      </c>
      <c r="BH441" s="134" t="str">
        <f>IF(ISERR(IF($C441="","",SUMIFS(Con_ve!$F$6:$F$1005,Con_ve!$C$6:$C$1005,$C441,Con_ve!$I$6:$I$1005,"Em negociação",Con_ve!$Q$6:$Q$1005,Cad_cl!BH$5))),"",IF($C441="","",SUMIFS(Con_ve!$F$6:$F$1005,Con_ve!$C$6:$C$1005,$C441,Con_ve!$I$6:$I$1005,"Em negociação",Con_ve!$Q$6:$Q$1005,Cad_cl!BH$5)))</f>
        <v/>
      </c>
      <c r="BI441" s="134" t="str">
        <f>IF(ISERR(IF($C441="","",SUMIFS(Con_ve!$F$6:$F$1005,Con_ve!$C$6:$C$1005,$C441,Con_ve!$I$6:$I$1005,"Em negociação",Con_ve!$Q$6:$Q$1005,Cad_cl!BI$5))),"",IF($C441="","",SUMIFS(Con_ve!$F$6:$F$1005,Con_ve!$C$6:$C$1005,$C441,Con_ve!$I$6:$I$1005,"Em negociação",Con_ve!$Q$6:$Q$1005,Cad_cl!BI$5)))</f>
        <v/>
      </c>
      <c r="BJ441" s="134" t="str">
        <f>IF(ISERR(IF($C441="","",SUMIFS(Con_ve!$F$6:$F$1005,Con_ve!$C$6:$C$1005,$C441,Con_ve!$I$6:$I$1005,"Em negociação",Con_ve!$Q$6:$Q$1005,Cad_cl!BJ$5))),"",IF($C441="","",SUMIFS(Con_ve!$F$6:$F$1005,Con_ve!$C$6:$C$1005,$C441,Con_ve!$I$6:$I$1005,"Em negociação",Con_ve!$Q$6:$Q$1005,Cad_cl!BJ$5)))</f>
        <v/>
      </c>
      <c r="BK441" s="134" t="str">
        <f>IF(ISERR(IF($C441="","",SUMIFS(Con_ve!$F$6:$F$1005,Con_ve!$C$6:$C$1005,$C441,Con_ve!$I$6:$I$1005,"Em negociação",Con_ve!$Q$6:$Q$1005,Cad_cl!BK$5))),"",IF($C441="","",SUMIFS(Con_ve!$F$6:$F$1005,Con_ve!$C$6:$C$1005,$C441,Con_ve!$I$6:$I$1005,"Em negociação",Con_ve!$Q$6:$Q$1005,Cad_cl!BK$5)))</f>
        <v/>
      </c>
      <c r="BL441" s="134" t="str">
        <f>IF(ISERR(IF($C441="","",SUMIFS(Con_ve!$F$6:$F$1005,Con_ve!$C$6:$C$1005,$C441,Con_ve!$I$6:$I$1005,"Em negociação",Con_ve!$Q$6:$Q$1005,Cad_cl!BL$5))),"",IF($C441="","",SUMIFS(Con_ve!$F$6:$F$1005,Con_ve!$C$6:$C$1005,$C441,Con_ve!$I$6:$I$1005,"Em negociação",Con_ve!$Q$6:$Q$1005,Cad_cl!BL$5)))</f>
        <v/>
      </c>
      <c r="BM441" s="134" t="str">
        <f>IF(ISERR(IF($C441="","",SUMIFS(Con_ve!$F$6:$F$1005,Con_ve!$C$6:$C$1005,$C441,Con_ve!$I$6:$I$1005,"Em negociação",Con_ve!$Q$6:$Q$1005,Cad_cl!BM$5))),"",IF($C441="","",SUMIFS(Con_ve!$F$6:$F$1005,Con_ve!$C$6:$C$1005,$C441,Con_ve!$I$6:$I$1005,"Em negociação",Con_ve!$Q$6:$Q$1005,Cad_cl!BM$5)))</f>
        <v/>
      </c>
      <c r="BN441" s="134" t="str">
        <f>IF(ISERR(IF($C441="","",SUMIFS(Con_ve!$F$6:$F$1005,Con_ve!$C$6:$C$1005,$C441,Con_ve!$I$6:$I$1005,"Em negociação",Con_ve!$Q$6:$Q$1005,Cad_cl!BN$5))),"",IF($C441="","",SUMIFS(Con_ve!$F$6:$F$1005,Con_ve!$C$6:$C$1005,$C441,Con_ve!$I$6:$I$1005,"Em negociação",Con_ve!$Q$6:$Q$1005,Cad_cl!BN$5)))</f>
        <v/>
      </c>
      <c r="BO441" s="134" t="str">
        <f>IF(ISERR(IF($C441="","",SUMIFS(Con_ve!$F$6:$F$1005,Con_ve!$C$6:$C$1005,$C441,Con_ve!$I$6:$I$1005,"Em negociação",Con_ve!$Q$6:$Q$1005,Cad_cl!BO$5))),"",IF($C441="","",SUMIFS(Con_ve!$F$6:$F$1005,Con_ve!$C$6:$C$1005,$C441,Con_ve!$I$6:$I$1005,"Em negociação",Con_ve!$Q$6:$Q$1005,Cad_cl!BO$5)))</f>
        <v/>
      </c>
      <c r="BP441" s="134">
        <f t="shared" si="19"/>
        <v>0</v>
      </c>
      <c r="BR441" s="125" t="str">
        <f>IF(ISERR(IF(AND($I441=Re_lo!$E$5,BR$5=VLOOKUP(Re_lo!$H$5,Re_lo!$N$5:$O$16,2,0)),AP441,"")),"",IF(AND($I441=Re_lo!$E$5,BR$5=VLOOKUP(Re_lo!$H$5,Re_lo!$N$5:$O$16,2,0)),AP441,""))</f>
        <v/>
      </c>
      <c r="BS441" s="125" t="str">
        <f>IF(ISERR(IF(AND($I441=Re_lo!$E$5,BS$5=VLOOKUP(Re_lo!$H$5,Re_lo!$N$5:$O$16,2,0)),AQ441,"")),"",IF(AND($I441=Re_lo!$E$5,BS$5=VLOOKUP(Re_lo!$H$5,Re_lo!$N$5:$O$16,2,0)),AQ441,""))</f>
        <v/>
      </c>
      <c r="BT441" s="125" t="str">
        <f>IF(ISERR(IF(AND($I441=Re_lo!$E$5,BT$5=VLOOKUP(Re_lo!$H$5,Re_lo!$N$5:$O$16,2,0)),AR441,"")),"",IF(AND($I441=Re_lo!$E$5,BT$5=VLOOKUP(Re_lo!$H$5,Re_lo!$N$5:$O$16,2,0)),AR441,""))</f>
        <v/>
      </c>
      <c r="BU441" s="125" t="str">
        <f>IF(ISERR(IF(AND($I441=Re_lo!$E$5,BU$5=VLOOKUP(Re_lo!$H$5,Re_lo!$N$5:$O$16,2,0)),AS441,"")),"",IF(AND($I441=Re_lo!$E$5,BU$5=VLOOKUP(Re_lo!$H$5,Re_lo!$N$5:$O$16,2,0)),AS441,""))</f>
        <v/>
      </c>
      <c r="BV441" s="125" t="str">
        <f>IF(ISERR(IF(AND($I441=Re_lo!$E$5,BV$5=VLOOKUP(Re_lo!$H$5,Re_lo!$N$5:$O$16,2,0)),AT441,"")),"",IF(AND($I441=Re_lo!$E$5,BV$5=VLOOKUP(Re_lo!$H$5,Re_lo!$N$5:$O$16,2,0)),AT441,""))</f>
        <v/>
      </c>
      <c r="BW441" s="125" t="str">
        <f>IF(ISERR(IF(AND($I441=Re_lo!$E$5,BW$5=VLOOKUP(Re_lo!$H$5,Re_lo!$N$5:$O$16,2,0)),AU441,"")),"",IF(AND($I441=Re_lo!$E$5,BW$5=VLOOKUP(Re_lo!$H$5,Re_lo!$N$5:$O$16,2,0)),AU441,""))</f>
        <v/>
      </c>
      <c r="BX441" s="125" t="str">
        <f>IF(ISERR(IF(AND($I441=Re_lo!$E$5,BX$5=VLOOKUP(Re_lo!$H$5,Re_lo!$N$5:$O$16,2,0)),AV441,"")),"",IF(AND($I441=Re_lo!$E$5,BX$5=VLOOKUP(Re_lo!$H$5,Re_lo!$N$5:$O$16,2,0)),AV441,""))</f>
        <v/>
      </c>
      <c r="BY441" s="125" t="str">
        <f>IF(ISERR(IF(AND($I441=Re_lo!$E$5,BY$5=VLOOKUP(Re_lo!$H$5,Re_lo!$N$5:$O$16,2,0)),AW441,"")),"",IF(AND($I441=Re_lo!$E$5,BY$5=VLOOKUP(Re_lo!$H$5,Re_lo!$N$5:$O$16,2,0)),AW441,""))</f>
        <v/>
      </c>
      <c r="BZ441" s="125" t="str">
        <f>IF(ISERR(IF(AND($I441=Re_lo!$E$5,BZ$5=VLOOKUP(Re_lo!$H$5,Re_lo!$N$5:$O$16,2,0)),AX441,"")),"",IF(AND($I441=Re_lo!$E$5,BZ$5=VLOOKUP(Re_lo!$H$5,Re_lo!$N$5:$O$16,2,0)),AX441,""))</f>
        <v/>
      </c>
      <c r="CA441" s="125" t="str">
        <f>IF(ISERR(IF(AND($I441=Re_lo!$E$5,CA$5=VLOOKUP(Re_lo!$H$5,Re_lo!$N$5:$O$16,2,0)),AY441,"")),"",IF(AND($I441=Re_lo!$E$5,CA$5=VLOOKUP(Re_lo!$H$5,Re_lo!$N$5:$O$16,2,0)),AY441,""))</f>
        <v/>
      </c>
      <c r="CB441" s="125" t="str">
        <f>IF(ISERR(IF(AND($I441=Re_lo!$E$5,CB$5=VLOOKUP(Re_lo!$H$5,Re_lo!$N$5:$O$16,2,0)),AZ441,"")),"",IF(AND($I441=Re_lo!$E$5,CB$5=VLOOKUP(Re_lo!$H$5,Re_lo!$N$5:$O$16,2,0)),AZ441,""))</f>
        <v/>
      </c>
      <c r="CC441" s="125" t="str">
        <f>IF(ISERR(IF(AND($I441=Re_lo!$E$5,CC$5=VLOOKUP(Re_lo!$H$5,Re_lo!$N$5:$O$16,2,0)),BA441,"")),"",IF(AND($I441=Re_lo!$E$5,CC$5=VLOOKUP(Re_lo!$H$5,Re_lo!$N$5:$O$16,2,0)),BA441,""))</f>
        <v/>
      </c>
      <c r="CD441" s="125" t="str">
        <f>IF(ISERR(IF(AND($I441=Re_lo!$E$5,CD$5=VLOOKUP(Re_lo!$H$5,Re_lo!$N$5:$O$16,2,0)),BB441,"")),"",IF(AND($I441=Re_lo!$E$5,CD$5=VLOOKUP(Re_lo!$H$5,Re_lo!$N$5:$O$16,2,0)),BB441,""))</f>
        <v/>
      </c>
      <c r="CF441" s="125" t="str">
        <f>IF($C441="","",COUNTIFS(Con_ve!$C$6:$C$1005,$C441,Con_ve!$Q$6:$Q$1005,Cad_cl!CF$5))</f>
        <v/>
      </c>
      <c r="CG441" s="125" t="str">
        <f>IF($C441="","",COUNTIFS(Con_ve!$C$6:$C$1005,$C441,Con_ve!$Q$6:$Q$1005,Cad_cl!CG$5))</f>
        <v/>
      </c>
      <c r="CH441" s="125" t="str">
        <f>IF($C441="","",COUNTIFS(Con_ve!$C$6:$C$1005,$C441,Con_ve!$Q$6:$Q$1005,Cad_cl!CH$5))</f>
        <v/>
      </c>
      <c r="CI441" s="125" t="str">
        <f>IF($C441="","",COUNTIFS(Con_ve!$C$6:$C$1005,$C441,Con_ve!$Q$6:$Q$1005,Cad_cl!CI$5))</f>
        <v/>
      </c>
      <c r="CJ441" s="125" t="str">
        <f>IF($C441="","",COUNTIFS(Con_ve!$C$6:$C$1005,$C441,Con_ve!$Q$6:$Q$1005,Cad_cl!CJ$5))</f>
        <v/>
      </c>
      <c r="CK441" s="125" t="str">
        <f>IF($C441="","",COUNTIFS(Con_ve!$C$6:$C$1005,$C441,Con_ve!$Q$6:$Q$1005,Cad_cl!CK$5))</f>
        <v/>
      </c>
      <c r="CL441" s="125" t="str">
        <f>IF($C441="","",COUNTIFS(Con_ve!$C$6:$C$1005,$C441,Con_ve!$Q$6:$Q$1005,Cad_cl!CL$5))</f>
        <v/>
      </c>
      <c r="CM441" s="125" t="str">
        <f>IF($C441="","",COUNTIFS(Con_ve!$C$6:$C$1005,$C441,Con_ve!$Q$6:$Q$1005,Cad_cl!CM$5))</f>
        <v/>
      </c>
      <c r="CN441" s="125" t="str">
        <f>IF($C441="","",COUNTIFS(Con_ve!$C$6:$C$1005,$C441,Con_ve!$Q$6:$Q$1005,Cad_cl!CN$5))</f>
        <v/>
      </c>
      <c r="CO441" s="125" t="str">
        <f>IF($C441="","",COUNTIFS(Con_ve!$C$6:$C$1005,$C441,Con_ve!$Q$6:$Q$1005,Cad_cl!CO$5))</f>
        <v/>
      </c>
      <c r="CP441" s="125" t="str">
        <f>IF($C441="","",COUNTIFS(Con_ve!$C$6:$C$1005,$C441,Con_ve!$Q$6:$Q$1005,Cad_cl!CP$5))</f>
        <v/>
      </c>
      <c r="CQ441" s="125" t="str">
        <f>IF($C441="","",COUNTIFS(Con_ve!$C$6:$C$1005,$C441,Con_ve!$Q$6:$Q$1005,Cad_cl!CQ$5))</f>
        <v/>
      </c>
      <c r="CR441" s="125">
        <f t="shared" si="20"/>
        <v>0</v>
      </c>
    </row>
    <row r="442" spans="3:96" ht="30" customHeight="1">
      <c r="C442" s="153"/>
      <c r="D442" s="153"/>
      <c r="E442" s="154"/>
      <c r="F442" s="153"/>
      <c r="G442" s="155"/>
      <c r="H442" s="153"/>
      <c r="I442" s="153"/>
      <c r="J442" s="132" t="s">
        <v>309</v>
      </c>
      <c r="K442" s="133" t="s">
        <v>309</v>
      </c>
      <c r="L442" s="153"/>
      <c r="M442" s="153"/>
      <c r="N442" s="153"/>
      <c r="O442" s="153"/>
      <c r="P442" s="153"/>
      <c r="Q442" s="153"/>
      <c r="AP442" s="134" t="str">
        <f>IF(ISERR(IF($C442="","",SUMIFS(Con_ve!$F$6:$F$1005,Con_ve!$C$6:$C$1005,$C442,Con_ve!$I$6:$I$1005,"Fechada",Con_ve!$Q$6:$Q$1005,Cad_cl!AP$5))),"",IF($C442="","",SUMIFS(Con_ve!$F$6:$F$1005,Con_ve!$C$6:$C$1005,$C442,Con_ve!$I$6:$I$1005,"Fechada",Con_ve!$Q$6:$Q$1005,Cad_cl!AP$5)))</f>
        <v/>
      </c>
      <c r="AQ442" s="134" t="str">
        <f>IF(ISERR(IF($C442="","",SUMIFS(Con_ve!$F$6:$F$1005,Con_ve!$C$6:$C$1005,$C442,Con_ve!$I$6:$I$1005,"Fechada",Con_ve!$Q$6:$Q$1005,Cad_cl!AQ$5))),"",IF($C442="","",SUMIFS(Con_ve!$F$6:$F$1005,Con_ve!$C$6:$C$1005,$C442,Con_ve!$I$6:$I$1005,"Fechada",Con_ve!$Q$6:$Q$1005,Cad_cl!AQ$5)))</f>
        <v/>
      </c>
      <c r="AR442" s="134" t="str">
        <f>IF(ISERR(IF($C442="","",SUMIFS(Con_ve!$F$6:$F$1005,Con_ve!$C$6:$C$1005,$C442,Con_ve!$I$6:$I$1005,"Fechada",Con_ve!$Q$6:$Q$1005,Cad_cl!AR$5))),"",IF($C442="","",SUMIFS(Con_ve!$F$6:$F$1005,Con_ve!$C$6:$C$1005,$C442,Con_ve!$I$6:$I$1005,"Fechada",Con_ve!$Q$6:$Q$1005,Cad_cl!AR$5)))</f>
        <v/>
      </c>
      <c r="AS442" s="134" t="str">
        <f>IF(ISERR(IF($C442="","",SUMIFS(Con_ve!$F$6:$F$1005,Con_ve!$C$6:$C$1005,$C442,Con_ve!$I$6:$I$1005,"Fechada",Con_ve!$Q$6:$Q$1005,Cad_cl!AS$5))),"",IF($C442="","",SUMIFS(Con_ve!$F$6:$F$1005,Con_ve!$C$6:$C$1005,$C442,Con_ve!$I$6:$I$1005,"Fechada",Con_ve!$Q$6:$Q$1005,Cad_cl!AS$5)))</f>
        <v/>
      </c>
      <c r="AT442" s="134" t="str">
        <f>IF(ISERR(IF($C442="","",SUMIFS(Con_ve!$F$6:$F$1005,Con_ve!$C$6:$C$1005,$C442,Con_ve!$I$6:$I$1005,"Fechada",Con_ve!$Q$6:$Q$1005,Cad_cl!AT$5))),"",IF($C442="","",SUMIFS(Con_ve!$F$6:$F$1005,Con_ve!$C$6:$C$1005,$C442,Con_ve!$I$6:$I$1005,"Fechada",Con_ve!$Q$6:$Q$1005,Cad_cl!AT$5)))</f>
        <v/>
      </c>
      <c r="AU442" s="134" t="str">
        <f>IF(ISERR(IF($C442="","",SUMIFS(Con_ve!$F$6:$F$1005,Con_ve!$C$6:$C$1005,$C442,Con_ve!$I$6:$I$1005,"Fechada",Con_ve!$Q$6:$Q$1005,Cad_cl!AU$5))),"",IF($C442="","",SUMIFS(Con_ve!$F$6:$F$1005,Con_ve!$C$6:$C$1005,$C442,Con_ve!$I$6:$I$1005,"Fechada",Con_ve!$Q$6:$Q$1005,Cad_cl!AU$5)))</f>
        <v/>
      </c>
      <c r="AV442" s="134" t="str">
        <f>IF(ISERR(IF($C442="","",SUMIFS(Con_ve!$F$6:$F$1005,Con_ve!$C$6:$C$1005,$C442,Con_ve!$I$6:$I$1005,"Fechada",Con_ve!$Q$6:$Q$1005,Cad_cl!AV$5))),"",IF($C442="","",SUMIFS(Con_ve!$F$6:$F$1005,Con_ve!$C$6:$C$1005,$C442,Con_ve!$I$6:$I$1005,"Fechada",Con_ve!$Q$6:$Q$1005,Cad_cl!AV$5)))</f>
        <v/>
      </c>
      <c r="AW442" s="134" t="str">
        <f>IF(ISERR(IF($C442="","",SUMIFS(Con_ve!$F$6:$F$1005,Con_ve!$C$6:$C$1005,$C442,Con_ve!$I$6:$I$1005,"Fechada",Con_ve!$Q$6:$Q$1005,Cad_cl!AW$5))),"",IF($C442="","",SUMIFS(Con_ve!$F$6:$F$1005,Con_ve!$C$6:$C$1005,$C442,Con_ve!$I$6:$I$1005,"Fechada",Con_ve!$Q$6:$Q$1005,Cad_cl!AW$5)))</f>
        <v/>
      </c>
      <c r="AX442" s="134" t="str">
        <f>IF(ISERR(IF($C442="","",SUMIFS(Con_ve!$F$6:$F$1005,Con_ve!$C$6:$C$1005,$C442,Con_ve!$I$6:$I$1005,"Fechada",Con_ve!$Q$6:$Q$1005,Cad_cl!AX$5))),"",IF($C442="","",SUMIFS(Con_ve!$F$6:$F$1005,Con_ve!$C$6:$C$1005,$C442,Con_ve!$I$6:$I$1005,"Fechada",Con_ve!$Q$6:$Q$1005,Cad_cl!AX$5)))</f>
        <v/>
      </c>
      <c r="AY442" s="134" t="str">
        <f>IF(ISERR(IF($C442="","",SUMIFS(Con_ve!$F$6:$F$1005,Con_ve!$C$6:$C$1005,$C442,Con_ve!$I$6:$I$1005,"Fechada",Con_ve!$Q$6:$Q$1005,Cad_cl!AY$5))),"",IF($C442="","",SUMIFS(Con_ve!$F$6:$F$1005,Con_ve!$C$6:$C$1005,$C442,Con_ve!$I$6:$I$1005,"Fechada",Con_ve!$Q$6:$Q$1005,Cad_cl!AY$5)))</f>
        <v/>
      </c>
      <c r="AZ442" s="134" t="str">
        <f>IF(ISERR(IF($C442="","",SUMIFS(Con_ve!$F$6:$F$1005,Con_ve!$C$6:$C$1005,$C442,Con_ve!$I$6:$I$1005,"Fechada",Con_ve!$Q$6:$Q$1005,Cad_cl!AZ$5))),"",IF($C442="","",SUMIFS(Con_ve!$F$6:$F$1005,Con_ve!$C$6:$C$1005,$C442,Con_ve!$I$6:$I$1005,"Fechada",Con_ve!$Q$6:$Q$1005,Cad_cl!AZ$5)))</f>
        <v/>
      </c>
      <c r="BA442" s="134" t="str">
        <f>IF(ISERR(IF($C442="","",SUMIFS(Con_ve!$F$6:$F$1005,Con_ve!$C$6:$C$1005,$C442,Con_ve!$I$6:$I$1005,"Fechada",Con_ve!$Q$6:$Q$1005,Cad_cl!BA$5))),"",IF($C442="","",SUMIFS(Con_ve!$F$6:$F$1005,Con_ve!$C$6:$C$1005,$C442,Con_ve!$I$6:$I$1005,"Fechada",Con_ve!$Q$6:$Q$1005,Cad_cl!BA$5)))</f>
        <v/>
      </c>
      <c r="BB442" s="134">
        <f t="shared" si="18"/>
        <v>0</v>
      </c>
      <c r="BD442" s="134" t="str">
        <f>IF(ISERR(IF($C442="","",SUMIFS(Con_ve!$F$6:$F$1005,Con_ve!$C$6:$C$1005,$C442,Con_ve!$I$6:$I$1005,"Em negociação",Con_ve!$Q$6:$Q$1005,Cad_cl!BD$5))),"",IF($C442="","",SUMIFS(Con_ve!$F$6:$F$1005,Con_ve!$C$6:$C$1005,$C442,Con_ve!$I$6:$I$1005,"Em negociação",Con_ve!$Q$6:$Q$1005,Cad_cl!BD$5)))</f>
        <v/>
      </c>
      <c r="BE442" s="134" t="str">
        <f>IF(ISERR(IF($C442="","",SUMIFS(Con_ve!$F$6:$F$1005,Con_ve!$C$6:$C$1005,$C442,Con_ve!$I$6:$I$1005,"Em negociação",Con_ve!$Q$6:$Q$1005,Cad_cl!BE$5))),"",IF($C442="","",SUMIFS(Con_ve!$F$6:$F$1005,Con_ve!$C$6:$C$1005,$C442,Con_ve!$I$6:$I$1005,"Em negociação",Con_ve!$Q$6:$Q$1005,Cad_cl!BE$5)))</f>
        <v/>
      </c>
      <c r="BF442" s="134" t="str">
        <f>IF(ISERR(IF($C442="","",SUMIFS(Con_ve!$F$6:$F$1005,Con_ve!$C$6:$C$1005,$C442,Con_ve!$I$6:$I$1005,"Em negociação",Con_ve!$Q$6:$Q$1005,Cad_cl!BF$5))),"",IF($C442="","",SUMIFS(Con_ve!$F$6:$F$1005,Con_ve!$C$6:$C$1005,$C442,Con_ve!$I$6:$I$1005,"Em negociação",Con_ve!$Q$6:$Q$1005,Cad_cl!BF$5)))</f>
        <v/>
      </c>
      <c r="BG442" s="134" t="str">
        <f>IF(ISERR(IF($C442="","",SUMIFS(Con_ve!$F$6:$F$1005,Con_ve!$C$6:$C$1005,$C442,Con_ve!$I$6:$I$1005,"Em negociação",Con_ve!$Q$6:$Q$1005,Cad_cl!BG$5))),"",IF($C442="","",SUMIFS(Con_ve!$F$6:$F$1005,Con_ve!$C$6:$C$1005,$C442,Con_ve!$I$6:$I$1005,"Em negociação",Con_ve!$Q$6:$Q$1005,Cad_cl!BG$5)))</f>
        <v/>
      </c>
      <c r="BH442" s="134" t="str">
        <f>IF(ISERR(IF($C442="","",SUMIFS(Con_ve!$F$6:$F$1005,Con_ve!$C$6:$C$1005,$C442,Con_ve!$I$6:$I$1005,"Em negociação",Con_ve!$Q$6:$Q$1005,Cad_cl!BH$5))),"",IF($C442="","",SUMIFS(Con_ve!$F$6:$F$1005,Con_ve!$C$6:$C$1005,$C442,Con_ve!$I$6:$I$1005,"Em negociação",Con_ve!$Q$6:$Q$1005,Cad_cl!BH$5)))</f>
        <v/>
      </c>
      <c r="BI442" s="134" t="str">
        <f>IF(ISERR(IF($C442="","",SUMIFS(Con_ve!$F$6:$F$1005,Con_ve!$C$6:$C$1005,$C442,Con_ve!$I$6:$I$1005,"Em negociação",Con_ve!$Q$6:$Q$1005,Cad_cl!BI$5))),"",IF($C442="","",SUMIFS(Con_ve!$F$6:$F$1005,Con_ve!$C$6:$C$1005,$C442,Con_ve!$I$6:$I$1005,"Em negociação",Con_ve!$Q$6:$Q$1005,Cad_cl!BI$5)))</f>
        <v/>
      </c>
      <c r="BJ442" s="134" t="str">
        <f>IF(ISERR(IF($C442="","",SUMIFS(Con_ve!$F$6:$F$1005,Con_ve!$C$6:$C$1005,$C442,Con_ve!$I$6:$I$1005,"Em negociação",Con_ve!$Q$6:$Q$1005,Cad_cl!BJ$5))),"",IF($C442="","",SUMIFS(Con_ve!$F$6:$F$1005,Con_ve!$C$6:$C$1005,$C442,Con_ve!$I$6:$I$1005,"Em negociação",Con_ve!$Q$6:$Q$1005,Cad_cl!BJ$5)))</f>
        <v/>
      </c>
      <c r="BK442" s="134" t="str">
        <f>IF(ISERR(IF($C442="","",SUMIFS(Con_ve!$F$6:$F$1005,Con_ve!$C$6:$C$1005,$C442,Con_ve!$I$6:$I$1005,"Em negociação",Con_ve!$Q$6:$Q$1005,Cad_cl!BK$5))),"",IF($C442="","",SUMIFS(Con_ve!$F$6:$F$1005,Con_ve!$C$6:$C$1005,$C442,Con_ve!$I$6:$I$1005,"Em negociação",Con_ve!$Q$6:$Q$1005,Cad_cl!BK$5)))</f>
        <v/>
      </c>
      <c r="BL442" s="134" t="str">
        <f>IF(ISERR(IF($C442="","",SUMIFS(Con_ve!$F$6:$F$1005,Con_ve!$C$6:$C$1005,$C442,Con_ve!$I$6:$I$1005,"Em negociação",Con_ve!$Q$6:$Q$1005,Cad_cl!BL$5))),"",IF($C442="","",SUMIFS(Con_ve!$F$6:$F$1005,Con_ve!$C$6:$C$1005,$C442,Con_ve!$I$6:$I$1005,"Em negociação",Con_ve!$Q$6:$Q$1005,Cad_cl!BL$5)))</f>
        <v/>
      </c>
      <c r="BM442" s="134" t="str">
        <f>IF(ISERR(IF($C442="","",SUMIFS(Con_ve!$F$6:$F$1005,Con_ve!$C$6:$C$1005,$C442,Con_ve!$I$6:$I$1005,"Em negociação",Con_ve!$Q$6:$Q$1005,Cad_cl!BM$5))),"",IF($C442="","",SUMIFS(Con_ve!$F$6:$F$1005,Con_ve!$C$6:$C$1005,$C442,Con_ve!$I$6:$I$1005,"Em negociação",Con_ve!$Q$6:$Q$1005,Cad_cl!BM$5)))</f>
        <v/>
      </c>
      <c r="BN442" s="134" t="str">
        <f>IF(ISERR(IF($C442="","",SUMIFS(Con_ve!$F$6:$F$1005,Con_ve!$C$6:$C$1005,$C442,Con_ve!$I$6:$I$1005,"Em negociação",Con_ve!$Q$6:$Q$1005,Cad_cl!BN$5))),"",IF($C442="","",SUMIFS(Con_ve!$F$6:$F$1005,Con_ve!$C$6:$C$1005,$C442,Con_ve!$I$6:$I$1005,"Em negociação",Con_ve!$Q$6:$Q$1005,Cad_cl!BN$5)))</f>
        <v/>
      </c>
      <c r="BO442" s="134" t="str">
        <f>IF(ISERR(IF($C442="","",SUMIFS(Con_ve!$F$6:$F$1005,Con_ve!$C$6:$C$1005,$C442,Con_ve!$I$6:$I$1005,"Em negociação",Con_ve!$Q$6:$Q$1005,Cad_cl!BO$5))),"",IF($C442="","",SUMIFS(Con_ve!$F$6:$F$1005,Con_ve!$C$6:$C$1005,$C442,Con_ve!$I$6:$I$1005,"Em negociação",Con_ve!$Q$6:$Q$1005,Cad_cl!BO$5)))</f>
        <v/>
      </c>
      <c r="BP442" s="134">
        <f t="shared" si="19"/>
        <v>0</v>
      </c>
      <c r="BR442" s="125" t="str">
        <f>IF(ISERR(IF(AND($I442=Re_lo!$E$5,BR$5=VLOOKUP(Re_lo!$H$5,Re_lo!$N$5:$O$16,2,0)),AP442,"")),"",IF(AND($I442=Re_lo!$E$5,BR$5=VLOOKUP(Re_lo!$H$5,Re_lo!$N$5:$O$16,2,0)),AP442,""))</f>
        <v/>
      </c>
      <c r="BS442" s="125" t="str">
        <f>IF(ISERR(IF(AND($I442=Re_lo!$E$5,BS$5=VLOOKUP(Re_lo!$H$5,Re_lo!$N$5:$O$16,2,0)),AQ442,"")),"",IF(AND($I442=Re_lo!$E$5,BS$5=VLOOKUP(Re_lo!$H$5,Re_lo!$N$5:$O$16,2,0)),AQ442,""))</f>
        <v/>
      </c>
      <c r="BT442" s="125" t="str">
        <f>IF(ISERR(IF(AND($I442=Re_lo!$E$5,BT$5=VLOOKUP(Re_lo!$H$5,Re_lo!$N$5:$O$16,2,0)),AR442,"")),"",IF(AND($I442=Re_lo!$E$5,BT$5=VLOOKUP(Re_lo!$H$5,Re_lo!$N$5:$O$16,2,0)),AR442,""))</f>
        <v/>
      </c>
      <c r="BU442" s="125" t="str">
        <f>IF(ISERR(IF(AND($I442=Re_lo!$E$5,BU$5=VLOOKUP(Re_lo!$H$5,Re_lo!$N$5:$O$16,2,0)),AS442,"")),"",IF(AND($I442=Re_lo!$E$5,BU$5=VLOOKUP(Re_lo!$H$5,Re_lo!$N$5:$O$16,2,0)),AS442,""))</f>
        <v/>
      </c>
      <c r="BV442" s="125" t="str">
        <f>IF(ISERR(IF(AND($I442=Re_lo!$E$5,BV$5=VLOOKUP(Re_lo!$H$5,Re_lo!$N$5:$O$16,2,0)),AT442,"")),"",IF(AND($I442=Re_lo!$E$5,BV$5=VLOOKUP(Re_lo!$H$5,Re_lo!$N$5:$O$16,2,0)),AT442,""))</f>
        <v/>
      </c>
      <c r="BW442" s="125" t="str">
        <f>IF(ISERR(IF(AND($I442=Re_lo!$E$5,BW$5=VLOOKUP(Re_lo!$H$5,Re_lo!$N$5:$O$16,2,0)),AU442,"")),"",IF(AND($I442=Re_lo!$E$5,BW$5=VLOOKUP(Re_lo!$H$5,Re_lo!$N$5:$O$16,2,0)),AU442,""))</f>
        <v/>
      </c>
      <c r="BX442" s="125" t="str">
        <f>IF(ISERR(IF(AND($I442=Re_lo!$E$5,BX$5=VLOOKUP(Re_lo!$H$5,Re_lo!$N$5:$O$16,2,0)),AV442,"")),"",IF(AND($I442=Re_lo!$E$5,BX$5=VLOOKUP(Re_lo!$H$5,Re_lo!$N$5:$O$16,2,0)),AV442,""))</f>
        <v/>
      </c>
      <c r="BY442" s="125" t="str">
        <f>IF(ISERR(IF(AND($I442=Re_lo!$E$5,BY$5=VLOOKUP(Re_lo!$H$5,Re_lo!$N$5:$O$16,2,0)),AW442,"")),"",IF(AND($I442=Re_lo!$E$5,BY$5=VLOOKUP(Re_lo!$H$5,Re_lo!$N$5:$O$16,2,0)),AW442,""))</f>
        <v/>
      </c>
      <c r="BZ442" s="125" t="str">
        <f>IF(ISERR(IF(AND($I442=Re_lo!$E$5,BZ$5=VLOOKUP(Re_lo!$H$5,Re_lo!$N$5:$O$16,2,0)),AX442,"")),"",IF(AND($I442=Re_lo!$E$5,BZ$5=VLOOKUP(Re_lo!$H$5,Re_lo!$N$5:$O$16,2,0)),AX442,""))</f>
        <v/>
      </c>
      <c r="CA442" s="125" t="str">
        <f>IF(ISERR(IF(AND($I442=Re_lo!$E$5,CA$5=VLOOKUP(Re_lo!$H$5,Re_lo!$N$5:$O$16,2,0)),AY442,"")),"",IF(AND($I442=Re_lo!$E$5,CA$5=VLOOKUP(Re_lo!$H$5,Re_lo!$N$5:$O$16,2,0)),AY442,""))</f>
        <v/>
      </c>
      <c r="CB442" s="125" t="str">
        <f>IF(ISERR(IF(AND($I442=Re_lo!$E$5,CB$5=VLOOKUP(Re_lo!$H$5,Re_lo!$N$5:$O$16,2,0)),AZ442,"")),"",IF(AND($I442=Re_lo!$E$5,CB$5=VLOOKUP(Re_lo!$H$5,Re_lo!$N$5:$O$16,2,0)),AZ442,""))</f>
        <v/>
      </c>
      <c r="CC442" s="125" t="str">
        <f>IF(ISERR(IF(AND($I442=Re_lo!$E$5,CC$5=VLOOKUP(Re_lo!$H$5,Re_lo!$N$5:$O$16,2,0)),BA442,"")),"",IF(AND($I442=Re_lo!$E$5,CC$5=VLOOKUP(Re_lo!$H$5,Re_lo!$N$5:$O$16,2,0)),BA442,""))</f>
        <v/>
      </c>
      <c r="CD442" s="125" t="str">
        <f>IF(ISERR(IF(AND($I442=Re_lo!$E$5,CD$5=VLOOKUP(Re_lo!$H$5,Re_lo!$N$5:$O$16,2,0)),BB442,"")),"",IF(AND($I442=Re_lo!$E$5,CD$5=VLOOKUP(Re_lo!$H$5,Re_lo!$N$5:$O$16,2,0)),BB442,""))</f>
        <v/>
      </c>
      <c r="CF442" s="125" t="str">
        <f>IF($C442="","",COUNTIFS(Con_ve!$C$6:$C$1005,$C442,Con_ve!$Q$6:$Q$1005,Cad_cl!CF$5))</f>
        <v/>
      </c>
      <c r="CG442" s="125" t="str">
        <f>IF($C442="","",COUNTIFS(Con_ve!$C$6:$C$1005,$C442,Con_ve!$Q$6:$Q$1005,Cad_cl!CG$5))</f>
        <v/>
      </c>
      <c r="CH442" s="125" t="str">
        <f>IF($C442="","",COUNTIFS(Con_ve!$C$6:$C$1005,$C442,Con_ve!$Q$6:$Q$1005,Cad_cl!CH$5))</f>
        <v/>
      </c>
      <c r="CI442" s="125" t="str">
        <f>IF($C442="","",COUNTIFS(Con_ve!$C$6:$C$1005,$C442,Con_ve!$Q$6:$Q$1005,Cad_cl!CI$5))</f>
        <v/>
      </c>
      <c r="CJ442" s="125" t="str">
        <f>IF($C442="","",COUNTIFS(Con_ve!$C$6:$C$1005,$C442,Con_ve!$Q$6:$Q$1005,Cad_cl!CJ$5))</f>
        <v/>
      </c>
      <c r="CK442" s="125" t="str">
        <f>IF($C442="","",COUNTIFS(Con_ve!$C$6:$C$1005,$C442,Con_ve!$Q$6:$Q$1005,Cad_cl!CK$5))</f>
        <v/>
      </c>
      <c r="CL442" s="125" t="str">
        <f>IF($C442="","",COUNTIFS(Con_ve!$C$6:$C$1005,$C442,Con_ve!$Q$6:$Q$1005,Cad_cl!CL$5))</f>
        <v/>
      </c>
      <c r="CM442" s="125" t="str">
        <f>IF($C442="","",COUNTIFS(Con_ve!$C$6:$C$1005,$C442,Con_ve!$Q$6:$Q$1005,Cad_cl!CM$5))</f>
        <v/>
      </c>
      <c r="CN442" s="125" t="str">
        <f>IF($C442="","",COUNTIFS(Con_ve!$C$6:$C$1005,$C442,Con_ve!$Q$6:$Q$1005,Cad_cl!CN$5))</f>
        <v/>
      </c>
      <c r="CO442" s="125" t="str">
        <f>IF($C442="","",COUNTIFS(Con_ve!$C$6:$C$1005,$C442,Con_ve!$Q$6:$Q$1005,Cad_cl!CO$5))</f>
        <v/>
      </c>
      <c r="CP442" s="125" t="str">
        <f>IF($C442="","",COUNTIFS(Con_ve!$C$6:$C$1005,$C442,Con_ve!$Q$6:$Q$1005,Cad_cl!CP$5))</f>
        <v/>
      </c>
      <c r="CQ442" s="125" t="str">
        <f>IF($C442="","",COUNTIFS(Con_ve!$C$6:$C$1005,$C442,Con_ve!$Q$6:$Q$1005,Cad_cl!CQ$5))</f>
        <v/>
      </c>
      <c r="CR442" s="125">
        <f t="shared" si="20"/>
        <v>0</v>
      </c>
    </row>
    <row r="443" spans="3:96" ht="30" customHeight="1">
      <c r="C443" s="153"/>
      <c r="D443" s="153"/>
      <c r="E443" s="154"/>
      <c r="F443" s="153"/>
      <c r="G443" s="155"/>
      <c r="H443" s="153"/>
      <c r="I443" s="153"/>
      <c r="J443" s="132" t="s">
        <v>309</v>
      </c>
      <c r="K443" s="133" t="s">
        <v>309</v>
      </c>
      <c r="L443" s="153"/>
      <c r="M443" s="153"/>
      <c r="N443" s="153"/>
      <c r="O443" s="153"/>
      <c r="P443" s="153"/>
      <c r="Q443" s="153"/>
      <c r="AP443" s="134" t="str">
        <f>IF(ISERR(IF($C443="","",SUMIFS(Con_ve!$F$6:$F$1005,Con_ve!$C$6:$C$1005,$C443,Con_ve!$I$6:$I$1005,"Fechada",Con_ve!$Q$6:$Q$1005,Cad_cl!AP$5))),"",IF($C443="","",SUMIFS(Con_ve!$F$6:$F$1005,Con_ve!$C$6:$C$1005,$C443,Con_ve!$I$6:$I$1005,"Fechada",Con_ve!$Q$6:$Q$1005,Cad_cl!AP$5)))</f>
        <v/>
      </c>
      <c r="AQ443" s="134" t="str">
        <f>IF(ISERR(IF($C443="","",SUMIFS(Con_ve!$F$6:$F$1005,Con_ve!$C$6:$C$1005,$C443,Con_ve!$I$6:$I$1005,"Fechada",Con_ve!$Q$6:$Q$1005,Cad_cl!AQ$5))),"",IF($C443="","",SUMIFS(Con_ve!$F$6:$F$1005,Con_ve!$C$6:$C$1005,$C443,Con_ve!$I$6:$I$1005,"Fechada",Con_ve!$Q$6:$Q$1005,Cad_cl!AQ$5)))</f>
        <v/>
      </c>
      <c r="AR443" s="134" t="str">
        <f>IF(ISERR(IF($C443="","",SUMIFS(Con_ve!$F$6:$F$1005,Con_ve!$C$6:$C$1005,$C443,Con_ve!$I$6:$I$1005,"Fechada",Con_ve!$Q$6:$Q$1005,Cad_cl!AR$5))),"",IF($C443="","",SUMIFS(Con_ve!$F$6:$F$1005,Con_ve!$C$6:$C$1005,$C443,Con_ve!$I$6:$I$1005,"Fechada",Con_ve!$Q$6:$Q$1005,Cad_cl!AR$5)))</f>
        <v/>
      </c>
      <c r="AS443" s="134" t="str">
        <f>IF(ISERR(IF($C443="","",SUMIFS(Con_ve!$F$6:$F$1005,Con_ve!$C$6:$C$1005,$C443,Con_ve!$I$6:$I$1005,"Fechada",Con_ve!$Q$6:$Q$1005,Cad_cl!AS$5))),"",IF($C443="","",SUMIFS(Con_ve!$F$6:$F$1005,Con_ve!$C$6:$C$1005,$C443,Con_ve!$I$6:$I$1005,"Fechada",Con_ve!$Q$6:$Q$1005,Cad_cl!AS$5)))</f>
        <v/>
      </c>
      <c r="AT443" s="134" t="str">
        <f>IF(ISERR(IF($C443="","",SUMIFS(Con_ve!$F$6:$F$1005,Con_ve!$C$6:$C$1005,$C443,Con_ve!$I$6:$I$1005,"Fechada",Con_ve!$Q$6:$Q$1005,Cad_cl!AT$5))),"",IF($C443="","",SUMIFS(Con_ve!$F$6:$F$1005,Con_ve!$C$6:$C$1005,$C443,Con_ve!$I$6:$I$1005,"Fechada",Con_ve!$Q$6:$Q$1005,Cad_cl!AT$5)))</f>
        <v/>
      </c>
      <c r="AU443" s="134" t="str">
        <f>IF(ISERR(IF($C443="","",SUMIFS(Con_ve!$F$6:$F$1005,Con_ve!$C$6:$C$1005,$C443,Con_ve!$I$6:$I$1005,"Fechada",Con_ve!$Q$6:$Q$1005,Cad_cl!AU$5))),"",IF($C443="","",SUMIFS(Con_ve!$F$6:$F$1005,Con_ve!$C$6:$C$1005,$C443,Con_ve!$I$6:$I$1005,"Fechada",Con_ve!$Q$6:$Q$1005,Cad_cl!AU$5)))</f>
        <v/>
      </c>
      <c r="AV443" s="134" t="str">
        <f>IF(ISERR(IF($C443="","",SUMIFS(Con_ve!$F$6:$F$1005,Con_ve!$C$6:$C$1005,$C443,Con_ve!$I$6:$I$1005,"Fechada",Con_ve!$Q$6:$Q$1005,Cad_cl!AV$5))),"",IF($C443="","",SUMIFS(Con_ve!$F$6:$F$1005,Con_ve!$C$6:$C$1005,$C443,Con_ve!$I$6:$I$1005,"Fechada",Con_ve!$Q$6:$Q$1005,Cad_cl!AV$5)))</f>
        <v/>
      </c>
      <c r="AW443" s="134" t="str">
        <f>IF(ISERR(IF($C443="","",SUMIFS(Con_ve!$F$6:$F$1005,Con_ve!$C$6:$C$1005,$C443,Con_ve!$I$6:$I$1005,"Fechada",Con_ve!$Q$6:$Q$1005,Cad_cl!AW$5))),"",IF($C443="","",SUMIFS(Con_ve!$F$6:$F$1005,Con_ve!$C$6:$C$1005,$C443,Con_ve!$I$6:$I$1005,"Fechada",Con_ve!$Q$6:$Q$1005,Cad_cl!AW$5)))</f>
        <v/>
      </c>
      <c r="AX443" s="134" t="str">
        <f>IF(ISERR(IF($C443="","",SUMIFS(Con_ve!$F$6:$F$1005,Con_ve!$C$6:$C$1005,$C443,Con_ve!$I$6:$I$1005,"Fechada",Con_ve!$Q$6:$Q$1005,Cad_cl!AX$5))),"",IF($C443="","",SUMIFS(Con_ve!$F$6:$F$1005,Con_ve!$C$6:$C$1005,$C443,Con_ve!$I$6:$I$1005,"Fechada",Con_ve!$Q$6:$Q$1005,Cad_cl!AX$5)))</f>
        <v/>
      </c>
      <c r="AY443" s="134" t="str">
        <f>IF(ISERR(IF($C443="","",SUMIFS(Con_ve!$F$6:$F$1005,Con_ve!$C$6:$C$1005,$C443,Con_ve!$I$6:$I$1005,"Fechada",Con_ve!$Q$6:$Q$1005,Cad_cl!AY$5))),"",IF($C443="","",SUMIFS(Con_ve!$F$6:$F$1005,Con_ve!$C$6:$C$1005,$C443,Con_ve!$I$6:$I$1005,"Fechada",Con_ve!$Q$6:$Q$1005,Cad_cl!AY$5)))</f>
        <v/>
      </c>
      <c r="AZ443" s="134" t="str">
        <f>IF(ISERR(IF($C443="","",SUMIFS(Con_ve!$F$6:$F$1005,Con_ve!$C$6:$C$1005,$C443,Con_ve!$I$6:$I$1005,"Fechada",Con_ve!$Q$6:$Q$1005,Cad_cl!AZ$5))),"",IF($C443="","",SUMIFS(Con_ve!$F$6:$F$1005,Con_ve!$C$6:$C$1005,$C443,Con_ve!$I$6:$I$1005,"Fechada",Con_ve!$Q$6:$Q$1005,Cad_cl!AZ$5)))</f>
        <v/>
      </c>
      <c r="BA443" s="134" t="str">
        <f>IF(ISERR(IF($C443="","",SUMIFS(Con_ve!$F$6:$F$1005,Con_ve!$C$6:$C$1005,$C443,Con_ve!$I$6:$I$1005,"Fechada",Con_ve!$Q$6:$Q$1005,Cad_cl!BA$5))),"",IF($C443="","",SUMIFS(Con_ve!$F$6:$F$1005,Con_ve!$C$6:$C$1005,$C443,Con_ve!$I$6:$I$1005,"Fechada",Con_ve!$Q$6:$Q$1005,Cad_cl!BA$5)))</f>
        <v/>
      </c>
      <c r="BB443" s="134">
        <f t="shared" si="18"/>
        <v>0</v>
      </c>
      <c r="BD443" s="134" t="str">
        <f>IF(ISERR(IF($C443="","",SUMIFS(Con_ve!$F$6:$F$1005,Con_ve!$C$6:$C$1005,$C443,Con_ve!$I$6:$I$1005,"Em negociação",Con_ve!$Q$6:$Q$1005,Cad_cl!BD$5))),"",IF($C443="","",SUMIFS(Con_ve!$F$6:$F$1005,Con_ve!$C$6:$C$1005,$C443,Con_ve!$I$6:$I$1005,"Em negociação",Con_ve!$Q$6:$Q$1005,Cad_cl!BD$5)))</f>
        <v/>
      </c>
      <c r="BE443" s="134" t="str">
        <f>IF(ISERR(IF($C443="","",SUMIFS(Con_ve!$F$6:$F$1005,Con_ve!$C$6:$C$1005,$C443,Con_ve!$I$6:$I$1005,"Em negociação",Con_ve!$Q$6:$Q$1005,Cad_cl!BE$5))),"",IF($C443="","",SUMIFS(Con_ve!$F$6:$F$1005,Con_ve!$C$6:$C$1005,$C443,Con_ve!$I$6:$I$1005,"Em negociação",Con_ve!$Q$6:$Q$1005,Cad_cl!BE$5)))</f>
        <v/>
      </c>
      <c r="BF443" s="134" t="str">
        <f>IF(ISERR(IF($C443="","",SUMIFS(Con_ve!$F$6:$F$1005,Con_ve!$C$6:$C$1005,$C443,Con_ve!$I$6:$I$1005,"Em negociação",Con_ve!$Q$6:$Q$1005,Cad_cl!BF$5))),"",IF($C443="","",SUMIFS(Con_ve!$F$6:$F$1005,Con_ve!$C$6:$C$1005,$C443,Con_ve!$I$6:$I$1005,"Em negociação",Con_ve!$Q$6:$Q$1005,Cad_cl!BF$5)))</f>
        <v/>
      </c>
      <c r="BG443" s="134" t="str">
        <f>IF(ISERR(IF($C443="","",SUMIFS(Con_ve!$F$6:$F$1005,Con_ve!$C$6:$C$1005,$C443,Con_ve!$I$6:$I$1005,"Em negociação",Con_ve!$Q$6:$Q$1005,Cad_cl!BG$5))),"",IF($C443="","",SUMIFS(Con_ve!$F$6:$F$1005,Con_ve!$C$6:$C$1005,$C443,Con_ve!$I$6:$I$1005,"Em negociação",Con_ve!$Q$6:$Q$1005,Cad_cl!BG$5)))</f>
        <v/>
      </c>
      <c r="BH443" s="134" t="str">
        <f>IF(ISERR(IF($C443="","",SUMIFS(Con_ve!$F$6:$F$1005,Con_ve!$C$6:$C$1005,$C443,Con_ve!$I$6:$I$1005,"Em negociação",Con_ve!$Q$6:$Q$1005,Cad_cl!BH$5))),"",IF($C443="","",SUMIFS(Con_ve!$F$6:$F$1005,Con_ve!$C$6:$C$1005,$C443,Con_ve!$I$6:$I$1005,"Em negociação",Con_ve!$Q$6:$Q$1005,Cad_cl!BH$5)))</f>
        <v/>
      </c>
      <c r="BI443" s="134" t="str">
        <f>IF(ISERR(IF($C443="","",SUMIFS(Con_ve!$F$6:$F$1005,Con_ve!$C$6:$C$1005,$C443,Con_ve!$I$6:$I$1005,"Em negociação",Con_ve!$Q$6:$Q$1005,Cad_cl!BI$5))),"",IF($C443="","",SUMIFS(Con_ve!$F$6:$F$1005,Con_ve!$C$6:$C$1005,$C443,Con_ve!$I$6:$I$1005,"Em negociação",Con_ve!$Q$6:$Q$1005,Cad_cl!BI$5)))</f>
        <v/>
      </c>
      <c r="BJ443" s="134" t="str">
        <f>IF(ISERR(IF($C443="","",SUMIFS(Con_ve!$F$6:$F$1005,Con_ve!$C$6:$C$1005,$C443,Con_ve!$I$6:$I$1005,"Em negociação",Con_ve!$Q$6:$Q$1005,Cad_cl!BJ$5))),"",IF($C443="","",SUMIFS(Con_ve!$F$6:$F$1005,Con_ve!$C$6:$C$1005,$C443,Con_ve!$I$6:$I$1005,"Em negociação",Con_ve!$Q$6:$Q$1005,Cad_cl!BJ$5)))</f>
        <v/>
      </c>
      <c r="BK443" s="134" t="str">
        <f>IF(ISERR(IF($C443="","",SUMIFS(Con_ve!$F$6:$F$1005,Con_ve!$C$6:$C$1005,$C443,Con_ve!$I$6:$I$1005,"Em negociação",Con_ve!$Q$6:$Q$1005,Cad_cl!BK$5))),"",IF($C443="","",SUMIFS(Con_ve!$F$6:$F$1005,Con_ve!$C$6:$C$1005,$C443,Con_ve!$I$6:$I$1005,"Em negociação",Con_ve!$Q$6:$Q$1005,Cad_cl!BK$5)))</f>
        <v/>
      </c>
      <c r="BL443" s="134" t="str">
        <f>IF(ISERR(IF($C443="","",SUMIFS(Con_ve!$F$6:$F$1005,Con_ve!$C$6:$C$1005,$C443,Con_ve!$I$6:$I$1005,"Em negociação",Con_ve!$Q$6:$Q$1005,Cad_cl!BL$5))),"",IF($C443="","",SUMIFS(Con_ve!$F$6:$F$1005,Con_ve!$C$6:$C$1005,$C443,Con_ve!$I$6:$I$1005,"Em negociação",Con_ve!$Q$6:$Q$1005,Cad_cl!BL$5)))</f>
        <v/>
      </c>
      <c r="BM443" s="134" t="str">
        <f>IF(ISERR(IF($C443="","",SUMIFS(Con_ve!$F$6:$F$1005,Con_ve!$C$6:$C$1005,$C443,Con_ve!$I$6:$I$1005,"Em negociação",Con_ve!$Q$6:$Q$1005,Cad_cl!BM$5))),"",IF($C443="","",SUMIFS(Con_ve!$F$6:$F$1005,Con_ve!$C$6:$C$1005,$C443,Con_ve!$I$6:$I$1005,"Em negociação",Con_ve!$Q$6:$Q$1005,Cad_cl!BM$5)))</f>
        <v/>
      </c>
      <c r="BN443" s="134" t="str">
        <f>IF(ISERR(IF($C443="","",SUMIFS(Con_ve!$F$6:$F$1005,Con_ve!$C$6:$C$1005,$C443,Con_ve!$I$6:$I$1005,"Em negociação",Con_ve!$Q$6:$Q$1005,Cad_cl!BN$5))),"",IF($C443="","",SUMIFS(Con_ve!$F$6:$F$1005,Con_ve!$C$6:$C$1005,$C443,Con_ve!$I$6:$I$1005,"Em negociação",Con_ve!$Q$6:$Q$1005,Cad_cl!BN$5)))</f>
        <v/>
      </c>
      <c r="BO443" s="134" t="str">
        <f>IF(ISERR(IF($C443="","",SUMIFS(Con_ve!$F$6:$F$1005,Con_ve!$C$6:$C$1005,$C443,Con_ve!$I$6:$I$1005,"Em negociação",Con_ve!$Q$6:$Q$1005,Cad_cl!BO$5))),"",IF($C443="","",SUMIFS(Con_ve!$F$6:$F$1005,Con_ve!$C$6:$C$1005,$C443,Con_ve!$I$6:$I$1005,"Em negociação",Con_ve!$Q$6:$Q$1005,Cad_cl!BO$5)))</f>
        <v/>
      </c>
      <c r="BP443" s="134">
        <f t="shared" si="19"/>
        <v>0</v>
      </c>
      <c r="BR443" s="125" t="str">
        <f>IF(ISERR(IF(AND($I443=Re_lo!$E$5,BR$5=VLOOKUP(Re_lo!$H$5,Re_lo!$N$5:$O$16,2,0)),AP443,"")),"",IF(AND($I443=Re_lo!$E$5,BR$5=VLOOKUP(Re_lo!$H$5,Re_lo!$N$5:$O$16,2,0)),AP443,""))</f>
        <v/>
      </c>
      <c r="BS443" s="125" t="str">
        <f>IF(ISERR(IF(AND($I443=Re_lo!$E$5,BS$5=VLOOKUP(Re_lo!$H$5,Re_lo!$N$5:$O$16,2,0)),AQ443,"")),"",IF(AND($I443=Re_lo!$E$5,BS$5=VLOOKUP(Re_lo!$H$5,Re_lo!$N$5:$O$16,2,0)),AQ443,""))</f>
        <v/>
      </c>
      <c r="BT443" s="125" t="str">
        <f>IF(ISERR(IF(AND($I443=Re_lo!$E$5,BT$5=VLOOKUP(Re_lo!$H$5,Re_lo!$N$5:$O$16,2,0)),AR443,"")),"",IF(AND($I443=Re_lo!$E$5,BT$5=VLOOKUP(Re_lo!$H$5,Re_lo!$N$5:$O$16,2,0)),AR443,""))</f>
        <v/>
      </c>
      <c r="BU443" s="125" t="str">
        <f>IF(ISERR(IF(AND($I443=Re_lo!$E$5,BU$5=VLOOKUP(Re_lo!$H$5,Re_lo!$N$5:$O$16,2,0)),AS443,"")),"",IF(AND($I443=Re_lo!$E$5,BU$5=VLOOKUP(Re_lo!$H$5,Re_lo!$N$5:$O$16,2,0)),AS443,""))</f>
        <v/>
      </c>
      <c r="BV443" s="125" t="str">
        <f>IF(ISERR(IF(AND($I443=Re_lo!$E$5,BV$5=VLOOKUP(Re_lo!$H$5,Re_lo!$N$5:$O$16,2,0)),AT443,"")),"",IF(AND($I443=Re_lo!$E$5,BV$5=VLOOKUP(Re_lo!$H$5,Re_lo!$N$5:$O$16,2,0)),AT443,""))</f>
        <v/>
      </c>
      <c r="BW443" s="125" t="str">
        <f>IF(ISERR(IF(AND($I443=Re_lo!$E$5,BW$5=VLOOKUP(Re_lo!$H$5,Re_lo!$N$5:$O$16,2,0)),AU443,"")),"",IF(AND($I443=Re_lo!$E$5,BW$5=VLOOKUP(Re_lo!$H$5,Re_lo!$N$5:$O$16,2,0)),AU443,""))</f>
        <v/>
      </c>
      <c r="BX443" s="125" t="str">
        <f>IF(ISERR(IF(AND($I443=Re_lo!$E$5,BX$5=VLOOKUP(Re_lo!$H$5,Re_lo!$N$5:$O$16,2,0)),AV443,"")),"",IF(AND($I443=Re_lo!$E$5,BX$5=VLOOKUP(Re_lo!$H$5,Re_lo!$N$5:$O$16,2,0)),AV443,""))</f>
        <v/>
      </c>
      <c r="BY443" s="125" t="str">
        <f>IF(ISERR(IF(AND($I443=Re_lo!$E$5,BY$5=VLOOKUP(Re_lo!$H$5,Re_lo!$N$5:$O$16,2,0)),AW443,"")),"",IF(AND($I443=Re_lo!$E$5,BY$5=VLOOKUP(Re_lo!$H$5,Re_lo!$N$5:$O$16,2,0)),AW443,""))</f>
        <v/>
      </c>
      <c r="BZ443" s="125" t="str">
        <f>IF(ISERR(IF(AND($I443=Re_lo!$E$5,BZ$5=VLOOKUP(Re_lo!$H$5,Re_lo!$N$5:$O$16,2,0)),AX443,"")),"",IF(AND($I443=Re_lo!$E$5,BZ$5=VLOOKUP(Re_lo!$H$5,Re_lo!$N$5:$O$16,2,0)),AX443,""))</f>
        <v/>
      </c>
      <c r="CA443" s="125" t="str">
        <f>IF(ISERR(IF(AND($I443=Re_lo!$E$5,CA$5=VLOOKUP(Re_lo!$H$5,Re_lo!$N$5:$O$16,2,0)),AY443,"")),"",IF(AND($I443=Re_lo!$E$5,CA$5=VLOOKUP(Re_lo!$H$5,Re_lo!$N$5:$O$16,2,0)),AY443,""))</f>
        <v/>
      </c>
      <c r="CB443" s="125" t="str">
        <f>IF(ISERR(IF(AND($I443=Re_lo!$E$5,CB$5=VLOOKUP(Re_lo!$H$5,Re_lo!$N$5:$O$16,2,0)),AZ443,"")),"",IF(AND($I443=Re_lo!$E$5,CB$5=VLOOKUP(Re_lo!$H$5,Re_lo!$N$5:$O$16,2,0)),AZ443,""))</f>
        <v/>
      </c>
      <c r="CC443" s="125" t="str">
        <f>IF(ISERR(IF(AND($I443=Re_lo!$E$5,CC$5=VLOOKUP(Re_lo!$H$5,Re_lo!$N$5:$O$16,2,0)),BA443,"")),"",IF(AND($I443=Re_lo!$E$5,CC$5=VLOOKUP(Re_lo!$H$5,Re_lo!$N$5:$O$16,2,0)),BA443,""))</f>
        <v/>
      </c>
      <c r="CD443" s="125" t="str">
        <f>IF(ISERR(IF(AND($I443=Re_lo!$E$5,CD$5=VLOOKUP(Re_lo!$H$5,Re_lo!$N$5:$O$16,2,0)),BB443,"")),"",IF(AND($I443=Re_lo!$E$5,CD$5=VLOOKUP(Re_lo!$H$5,Re_lo!$N$5:$O$16,2,0)),BB443,""))</f>
        <v/>
      </c>
      <c r="CF443" s="125" t="str">
        <f>IF($C443="","",COUNTIFS(Con_ve!$C$6:$C$1005,$C443,Con_ve!$Q$6:$Q$1005,Cad_cl!CF$5))</f>
        <v/>
      </c>
      <c r="CG443" s="125" t="str">
        <f>IF($C443="","",COUNTIFS(Con_ve!$C$6:$C$1005,$C443,Con_ve!$Q$6:$Q$1005,Cad_cl!CG$5))</f>
        <v/>
      </c>
      <c r="CH443" s="125" t="str">
        <f>IF($C443="","",COUNTIFS(Con_ve!$C$6:$C$1005,$C443,Con_ve!$Q$6:$Q$1005,Cad_cl!CH$5))</f>
        <v/>
      </c>
      <c r="CI443" s="125" t="str">
        <f>IF($C443="","",COUNTIFS(Con_ve!$C$6:$C$1005,$C443,Con_ve!$Q$6:$Q$1005,Cad_cl!CI$5))</f>
        <v/>
      </c>
      <c r="CJ443" s="125" t="str">
        <f>IF($C443="","",COUNTIFS(Con_ve!$C$6:$C$1005,$C443,Con_ve!$Q$6:$Q$1005,Cad_cl!CJ$5))</f>
        <v/>
      </c>
      <c r="CK443" s="125" t="str">
        <f>IF($C443="","",COUNTIFS(Con_ve!$C$6:$C$1005,$C443,Con_ve!$Q$6:$Q$1005,Cad_cl!CK$5))</f>
        <v/>
      </c>
      <c r="CL443" s="125" t="str">
        <f>IF($C443="","",COUNTIFS(Con_ve!$C$6:$C$1005,$C443,Con_ve!$Q$6:$Q$1005,Cad_cl!CL$5))</f>
        <v/>
      </c>
      <c r="CM443" s="125" t="str">
        <f>IF($C443="","",COUNTIFS(Con_ve!$C$6:$C$1005,$C443,Con_ve!$Q$6:$Q$1005,Cad_cl!CM$5))</f>
        <v/>
      </c>
      <c r="CN443" s="125" t="str">
        <f>IF($C443="","",COUNTIFS(Con_ve!$C$6:$C$1005,$C443,Con_ve!$Q$6:$Q$1005,Cad_cl!CN$5))</f>
        <v/>
      </c>
      <c r="CO443" s="125" t="str">
        <f>IF($C443="","",COUNTIFS(Con_ve!$C$6:$C$1005,$C443,Con_ve!$Q$6:$Q$1005,Cad_cl!CO$5))</f>
        <v/>
      </c>
      <c r="CP443" s="125" t="str">
        <f>IF($C443="","",COUNTIFS(Con_ve!$C$6:$C$1005,$C443,Con_ve!$Q$6:$Q$1005,Cad_cl!CP$5))</f>
        <v/>
      </c>
      <c r="CQ443" s="125" t="str">
        <f>IF($C443="","",COUNTIFS(Con_ve!$C$6:$C$1005,$C443,Con_ve!$Q$6:$Q$1005,Cad_cl!CQ$5))</f>
        <v/>
      </c>
      <c r="CR443" s="125">
        <f t="shared" si="20"/>
        <v>0</v>
      </c>
    </row>
    <row r="444" spans="3:96" ht="30" customHeight="1">
      <c r="C444" s="153"/>
      <c r="D444" s="153"/>
      <c r="E444" s="154"/>
      <c r="F444" s="153"/>
      <c r="G444" s="155"/>
      <c r="H444" s="153"/>
      <c r="I444" s="153"/>
      <c r="J444" s="132" t="s">
        <v>309</v>
      </c>
      <c r="K444" s="133" t="s">
        <v>309</v>
      </c>
      <c r="L444" s="153"/>
      <c r="M444" s="153"/>
      <c r="N444" s="153"/>
      <c r="O444" s="153"/>
      <c r="P444" s="153"/>
      <c r="Q444" s="153"/>
      <c r="AP444" s="134" t="str">
        <f>IF(ISERR(IF($C444="","",SUMIFS(Con_ve!$F$6:$F$1005,Con_ve!$C$6:$C$1005,$C444,Con_ve!$I$6:$I$1005,"Fechada",Con_ve!$Q$6:$Q$1005,Cad_cl!AP$5))),"",IF($C444="","",SUMIFS(Con_ve!$F$6:$F$1005,Con_ve!$C$6:$C$1005,$C444,Con_ve!$I$6:$I$1005,"Fechada",Con_ve!$Q$6:$Q$1005,Cad_cl!AP$5)))</f>
        <v/>
      </c>
      <c r="AQ444" s="134" t="str">
        <f>IF(ISERR(IF($C444="","",SUMIFS(Con_ve!$F$6:$F$1005,Con_ve!$C$6:$C$1005,$C444,Con_ve!$I$6:$I$1005,"Fechada",Con_ve!$Q$6:$Q$1005,Cad_cl!AQ$5))),"",IF($C444="","",SUMIFS(Con_ve!$F$6:$F$1005,Con_ve!$C$6:$C$1005,$C444,Con_ve!$I$6:$I$1005,"Fechada",Con_ve!$Q$6:$Q$1005,Cad_cl!AQ$5)))</f>
        <v/>
      </c>
      <c r="AR444" s="134" t="str">
        <f>IF(ISERR(IF($C444="","",SUMIFS(Con_ve!$F$6:$F$1005,Con_ve!$C$6:$C$1005,$C444,Con_ve!$I$6:$I$1005,"Fechada",Con_ve!$Q$6:$Q$1005,Cad_cl!AR$5))),"",IF($C444="","",SUMIFS(Con_ve!$F$6:$F$1005,Con_ve!$C$6:$C$1005,$C444,Con_ve!$I$6:$I$1005,"Fechada",Con_ve!$Q$6:$Q$1005,Cad_cl!AR$5)))</f>
        <v/>
      </c>
      <c r="AS444" s="134" t="str">
        <f>IF(ISERR(IF($C444="","",SUMIFS(Con_ve!$F$6:$F$1005,Con_ve!$C$6:$C$1005,$C444,Con_ve!$I$6:$I$1005,"Fechada",Con_ve!$Q$6:$Q$1005,Cad_cl!AS$5))),"",IF($C444="","",SUMIFS(Con_ve!$F$6:$F$1005,Con_ve!$C$6:$C$1005,$C444,Con_ve!$I$6:$I$1005,"Fechada",Con_ve!$Q$6:$Q$1005,Cad_cl!AS$5)))</f>
        <v/>
      </c>
      <c r="AT444" s="134" t="str">
        <f>IF(ISERR(IF($C444="","",SUMIFS(Con_ve!$F$6:$F$1005,Con_ve!$C$6:$C$1005,$C444,Con_ve!$I$6:$I$1005,"Fechada",Con_ve!$Q$6:$Q$1005,Cad_cl!AT$5))),"",IF($C444="","",SUMIFS(Con_ve!$F$6:$F$1005,Con_ve!$C$6:$C$1005,$C444,Con_ve!$I$6:$I$1005,"Fechada",Con_ve!$Q$6:$Q$1005,Cad_cl!AT$5)))</f>
        <v/>
      </c>
      <c r="AU444" s="134" t="str">
        <f>IF(ISERR(IF($C444="","",SUMIFS(Con_ve!$F$6:$F$1005,Con_ve!$C$6:$C$1005,$C444,Con_ve!$I$6:$I$1005,"Fechada",Con_ve!$Q$6:$Q$1005,Cad_cl!AU$5))),"",IF($C444="","",SUMIFS(Con_ve!$F$6:$F$1005,Con_ve!$C$6:$C$1005,$C444,Con_ve!$I$6:$I$1005,"Fechada",Con_ve!$Q$6:$Q$1005,Cad_cl!AU$5)))</f>
        <v/>
      </c>
      <c r="AV444" s="134" t="str">
        <f>IF(ISERR(IF($C444="","",SUMIFS(Con_ve!$F$6:$F$1005,Con_ve!$C$6:$C$1005,$C444,Con_ve!$I$6:$I$1005,"Fechada",Con_ve!$Q$6:$Q$1005,Cad_cl!AV$5))),"",IF($C444="","",SUMIFS(Con_ve!$F$6:$F$1005,Con_ve!$C$6:$C$1005,$C444,Con_ve!$I$6:$I$1005,"Fechada",Con_ve!$Q$6:$Q$1005,Cad_cl!AV$5)))</f>
        <v/>
      </c>
      <c r="AW444" s="134" t="str">
        <f>IF(ISERR(IF($C444="","",SUMIFS(Con_ve!$F$6:$F$1005,Con_ve!$C$6:$C$1005,$C444,Con_ve!$I$6:$I$1005,"Fechada",Con_ve!$Q$6:$Q$1005,Cad_cl!AW$5))),"",IF($C444="","",SUMIFS(Con_ve!$F$6:$F$1005,Con_ve!$C$6:$C$1005,$C444,Con_ve!$I$6:$I$1005,"Fechada",Con_ve!$Q$6:$Q$1005,Cad_cl!AW$5)))</f>
        <v/>
      </c>
      <c r="AX444" s="134" t="str">
        <f>IF(ISERR(IF($C444="","",SUMIFS(Con_ve!$F$6:$F$1005,Con_ve!$C$6:$C$1005,$C444,Con_ve!$I$6:$I$1005,"Fechada",Con_ve!$Q$6:$Q$1005,Cad_cl!AX$5))),"",IF($C444="","",SUMIFS(Con_ve!$F$6:$F$1005,Con_ve!$C$6:$C$1005,$C444,Con_ve!$I$6:$I$1005,"Fechada",Con_ve!$Q$6:$Q$1005,Cad_cl!AX$5)))</f>
        <v/>
      </c>
      <c r="AY444" s="134" t="str">
        <f>IF(ISERR(IF($C444="","",SUMIFS(Con_ve!$F$6:$F$1005,Con_ve!$C$6:$C$1005,$C444,Con_ve!$I$6:$I$1005,"Fechada",Con_ve!$Q$6:$Q$1005,Cad_cl!AY$5))),"",IF($C444="","",SUMIFS(Con_ve!$F$6:$F$1005,Con_ve!$C$6:$C$1005,$C444,Con_ve!$I$6:$I$1005,"Fechada",Con_ve!$Q$6:$Q$1005,Cad_cl!AY$5)))</f>
        <v/>
      </c>
      <c r="AZ444" s="134" t="str">
        <f>IF(ISERR(IF($C444="","",SUMIFS(Con_ve!$F$6:$F$1005,Con_ve!$C$6:$C$1005,$C444,Con_ve!$I$6:$I$1005,"Fechada",Con_ve!$Q$6:$Q$1005,Cad_cl!AZ$5))),"",IF($C444="","",SUMIFS(Con_ve!$F$6:$F$1005,Con_ve!$C$6:$C$1005,$C444,Con_ve!$I$6:$I$1005,"Fechada",Con_ve!$Q$6:$Q$1005,Cad_cl!AZ$5)))</f>
        <v/>
      </c>
      <c r="BA444" s="134" t="str">
        <f>IF(ISERR(IF($C444="","",SUMIFS(Con_ve!$F$6:$F$1005,Con_ve!$C$6:$C$1005,$C444,Con_ve!$I$6:$I$1005,"Fechada",Con_ve!$Q$6:$Q$1005,Cad_cl!BA$5))),"",IF($C444="","",SUMIFS(Con_ve!$F$6:$F$1005,Con_ve!$C$6:$C$1005,$C444,Con_ve!$I$6:$I$1005,"Fechada",Con_ve!$Q$6:$Q$1005,Cad_cl!BA$5)))</f>
        <v/>
      </c>
      <c r="BB444" s="134">
        <f t="shared" si="18"/>
        <v>0</v>
      </c>
      <c r="BD444" s="134" t="str">
        <f>IF(ISERR(IF($C444="","",SUMIFS(Con_ve!$F$6:$F$1005,Con_ve!$C$6:$C$1005,$C444,Con_ve!$I$6:$I$1005,"Em negociação",Con_ve!$Q$6:$Q$1005,Cad_cl!BD$5))),"",IF($C444="","",SUMIFS(Con_ve!$F$6:$F$1005,Con_ve!$C$6:$C$1005,$C444,Con_ve!$I$6:$I$1005,"Em negociação",Con_ve!$Q$6:$Q$1005,Cad_cl!BD$5)))</f>
        <v/>
      </c>
      <c r="BE444" s="134" t="str">
        <f>IF(ISERR(IF($C444="","",SUMIFS(Con_ve!$F$6:$F$1005,Con_ve!$C$6:$C$1005,$C444,Con_ve!$I$6:$I$1005,"Em negociação",Con_ve!$Q$6:$Q$1005,Cad_cl!BE$5))),"",IF($C444="","",SUMIFS(Con_ve!$F$6:$F$1005,Con_ve!$C$6:$C$1005,$C444,Con_ve!$I$6:$I$1005,"Em negociação",Con_ve!$Q$6:$Q$1005,Cad_cl!BE$5)))</f>
        <v/>
      </c>
      <c r="BF444" s="134" t="str">
        <f>IF(ISERR(IF($C444="","",SUMIFS(Con_ve!$F$6:$F$1005,Con_ve!$C$6:$C$1005,$C444,Con_ve!$I$6:$I$1005,"Em negociação",Con_ve!$Q$6:$Q$1005,Cad_cl!BF$5))),"",IF($C444="","",SUMIFS(Con_ve!$F$6:$F$1005,Con_ve!$C$6:$C$1005,$C444,Con_ve!$I$6:$I$1005,"Em negociação",Con_ve!$Q$6:$Q$1005,Cad_cl!BF$5)))</f>
        <v/>
      </c>
      <c r="BG444" s="134" t="str">
        <f>IF(ISERR(IF($C444="","",SUMIFS(Con_ve!$F$6:$F$1005,Con_ve!$C$6:$C$1005,$C444,Con_ve!$I$6:$I$1005,"Em negociação",Con_ve!$Q$6:$Q$1005,Cad_cl!BG$5))),"",IF($C444="","",SUMIFS(Con_ve!$F$6:$F$1005,Con_ve!$C$6:$C$1005,$C444,Con_ve!$I$6:$I$1005,"Em negociação",Con_ve!$Q$6:$Q$1005,Cad_cl!BG$5)))</f>
        <v/>
      </c>
      <c r="BH444" s="134" t="str">
        <f>IF(ISERR(IF($C444="","",SUMIFS(Con_ve!$F$6:$F$1005,Con_ve!$C$6:$C$1005,$C444,Con_ve!$I$6:$I$1005,"Em negociação",Con_ve!$Q$6:$Q$1005,Cad_cl!BH$5))),"",IF($C444="","",SUMIFS(Con_ve!$F$6:$F$1005,Con_ve!$C$6:$C$1005,$C444,Con_ve!$I$6:$I$1005,"Em negociação",Con_ve!$Q$6:$Q$1005,Cad_cl!BH$5)))</f>
        <v/>
      </c>
      <c r="BI444" s="134" t="str">
        <f>IF(ISERR(IF($C444="","",SUMIFS(Con_ve!$F$6:$F$1005,Con_ve!$C$6:$C$1005,$C444,Con_ve!$I$6:$I$1005,"Em negociação",Con_ve!$Q$6:$Q$1005,Cad_cl!BI$5))),"",IF($C444="","",SUMIFS(Con_ve!$F$6:$F$1005,Con_ve!$C$6:$C$1005,$C444,Con_ve!$I$6:$I$1005,"Em negociação",Con_ve!$Q$6:$Q$1005,Cad_cl!BI$5)))</f>
        <v/>
      </c>
      <c r="BJ444" s="134" t="str">
        <f>IF(ISERR(IF($C444="","",SUMIFS(Con_ve!$F$6:$F$1005,Con_ve!$C$6:$C$1005,$C444,Con_ve!$I$6:$I$1005,"Em negociação",Con_ve!$Q$6:$Q$1005,Cad_cl!BJ$5))),"",IF($C444="","",SUMIFS(Con_ve!$F$6:$F$1005,Con_ve!$C$6:$C$1005,$C444,Con_ve!$I$6:$I$1005,"Em negociação",Con_ve!$Q$6:$Q$1005,Cad_cl!BJ$5)))</f>
        <v/>
      </c>
      <c r="BK444" s="134" t="str">
        <f>IF(ISERR(IF($C444="","",SUMIFS(Con_ve!$F$6:$F$1005,Con_ve!$C$6:$C$1005,$C444,Con_ve!$I$6:$I$1005,"Em negociação",Con_ve!$Q$6:$Q$1005,Cad_cl!BK$5))),"",IF($C444="","",SUMIFS(Con_ve!$F$6:$F$1005,Con_ve!$C$6:$C$1005,$C444,Con_ve!$I$6:$I$1005,"Em negociação",Con_ve!$Q$6:$Q$1005,Cad_cl!BK$5)))</f>
        <v/>
      </c>
      <c r="BL444" s="134" t="str">
        <f>IF(ISERR(IF($C444="","",SUMIFS(Con_ve!$F$6:$F$1005,Con_ve!$C$6:$C$1005,$C444,Con_ve!$I$6:$I$1005,"Em negociação",Con_ve!$Q$6:$Q$1005,Cad_cl!BL$5))),"",IF($C444="","",SUMIFS(Con_ve!$F$6:$F$1005,Con_ve!$C$6:$C$1005,$C444,Con_ve!$I$6:$I$1005,"Em negociação",Con_ve!$Q$6:$Q$1005,Cad_cl!BL$5)))</f>
        <v/>
      </c>
      <c r="BM444" s="134" t="str">
        <f>IF(ISERR(IF($C444="","",SUMIFS(Con_ve!$F$6:$F$1005,Con_ve!$C$6:$C$1005,$C444,Con_ve!$I$6:$I$1005,"Em negociação",Con_ve!$Q$6:$Q$1005,Cad_cl!BM$5))),"",IF($C444="","",SUMIFS(Con_ve!$F$6:$F$1005,Con_ve!$C$6:$C$1005,$C444,Con_ve!$I$6:$I$1005,"Em negociação",Con_ve!$Q$6:$Q$1005,Cad_cl!BM$5)))</f>
        <v/>
      </c>
      <c r="BN444" s="134" t="str">
        <f>IF(ISERR(IF($C444="","",SUMIFS(Con_ve!$F$6:$F$1005,Con_ve!$C$6:$C$1005,$C444,Con_ve!$I$6:$I$1005,"Em negociação",Con_ve!$Q$6:$Q$1005,Cad_cl!BN$5))),"",IF($C444="","",SUMIFS(Con_ve!$F$6:$F$1005,Con_ve!$C$6:$C$1005,$C444,Con_ve!$I$6:$I$1005,"Em negociação",Con_ve!$Q$6:$Q$1005,Cad_cl!BN$5)))</f>
        <v/>
      </c>
      <c r="BO444" s="134" t="str">
        <f>IF(ISERR(IF($C444="","",SUMIFS(Con_ve!$F$6:$F$1005,Con_ve!$C$6:$C$1005,$C444,Con_ve!$I$6:$I$1005,"Em negociação",Con_ve!$Q$6:$Q$1005,Cad_cl!BO$5))),"",IF($C444="","",SUMIFS(Con_ve!$F$6:$F$1005,Con_ve!$C$6:$C$1005,$C444,Con_ve!$I$6:$I$1005,"Em negociação",Con_ve!$Q$6:$Q$1005,Cad_cl!BO$5)))</f>
        <v/>
      </c>
      <c r="BP444" s="134">
        <f t="shared" si="19"/>
        <v>0</v>
      </c>
      <c r="BR444" s="125" t="str">
        <f>IF(ISERR(IF(AND($I444=Re_lo!$E$5,BR$5=VLOOKUP(Re_lo!$H$5,Re_lo!$N$5:$O$16,2,0)),AP444,"")),"",IF(AND($I444=Re_lo!$E$5,BR$5=VLOOKUP(Re_lo!$H$5,Re_lo!$N$5:$O$16,2,0)),AP444,""))</f>
        <v/>
      </c>
      <c r="BS444" s="125" t="str">
        <f>IF(ISERR(IF(AND($I444=Re_lo!$E$5,BS$5=VLOOKUP(Re_lo!$H$5,Re_lo!$N$5:$O$16,2,0)),AQ444,"")),"",IF(AND($I444=Re_lo!$E$5,BS$5=VLOOKUP(Re_lo!$H$5,Re_lo!$N$5:$O$16,2,0)),AQ444,""))</f>
        <v/>
      </c>
      <c r="BT444" s="125" t="str">
        <f>IF(ISERR(IF(AND($I444=Re_lo!$E$5,BT$5=VLOOKUP(Re_lo!$H$5,Re_lo!$N$5:$O$16,2,0)),AR444,"")),"",IF(AND($I444=Re_lo!$E$5,BT$5=VLOOKUP(Re_lo!$H$5,Re_lo!$N$5:$O$16,2,0)),AR444,""))</f>
        <v/>
      </c>
      <c r="BU444" s="125" t="str">
        <f>IF(ISERR(IF(AND($I444=Re_lo!$E$5,BU$5=VLOOKUP(Re_lo!$H$5,Re_lo!$N$5:$O$16,2,0)),AS444,"")),"",IF(AND($I444=Re_lo!$E$5,BU$5=VLOOKUP(Re_lo!$H$5,Re_lo!$N$5:$O$16,2,0)),AS444,""))</f>
        <v/>
      </c>
      <c r="BV444" s="125" t="str">
        <f>IF(ISERR(IF(AND($I444=Re_lo!$E$5,BV$5=VLOOKUP(Re_lo!$H$5,Re_lo!$N$5:$O$16,2,0)),AT444,"")),"",IF(AND($I444=Re_lo!$E$5,BV$5=VLOOKUP(Re_lo!$H$5,Re_lo!$N$5:$O$16,2,0)),AT444,""))</f>
        <v/>
      </c>
      <c r="BW444" s="125" t="str">
        <f>IF(ISERR(IF(AND($I444=Re_lo!$E$5,BW$5=VLOOKUP(Re_lo!$H$5,Re_lo!$N$5:$O$16,2,0)),AU444,"")),"",IF(AND($I444=Re_lo!$E$5,BW$5=VLOOKUP(Re_lo!$H$5,Re_lo!$N$5:$O$16,2,0)),AU444,""))</f>
        <v/>
      </c>
      <c r="BX444" s="125" t="str">
        <f>IF(ISERR(IF(AND($I444=Re_lo!$E$5,BX$5=VLOOKUP(Re_lo!$H$5,Re_lo!$N$5:$O$16,2,0)),AV444,"")),"",IF(AND($I444=Re_lo!$E$5,BX$5=VLOOKUP(Re_lo!$H$5,Re_lo!$N$5:$O$16,2,0)),AV444,""))</f>
        <v/>
      </c>
      <c r="BY444" s="125" t="str">
        <f>IF(ISERR(IF(AND($I444=Re_lo!$E$5,BY$5=VLOOKUP(Re_lo!$H$5,Re_lo!$N$5:$O$16,2,0)),AW444,"")),"",IF(AND($I444=Re_lo!$E$5,BY$5=VLOOKUP(Re_lo!$H$5,Re_lo!$N$5:$O$16,2,0)),AW444,""))</f>
        <v/>
      </c>
      <c r="BZ444" s="125" t="str">
        <f>IF(ISERR(IF(AND($I444=Re_lo!$E$5,BZ$5=VLOOKUP(Re_lo!$H$5,Re_lo!$N$5:$O$16,2,0)),AX444,"")),"",IF(AND($I444=Re_lo!$E$5,BZ$5=VLOOKUP(Re_lo!$H$5,Re_lo!$N$5:$O$16,2,0)),AX444,""))</f>
        <v/>
      </c>
      <c r="CA444" s="125" t="str">
        <f>IF(ISERR(IF(AND($I444=Re_lo!$E$5,CA$5=VLOOKUP(Re_lo!$H$5,Re_lo!$N$5:$O$16,2,0)),AY444,"")),"",IF(AND($I444=Re_lo!$E$5,CA$5=VLOOKUP(Re_lo!$H$5,Re_lo!$N$5:$O$16,2,0)),AY444,""))</f>
        <v/>
      </c>
      <c r="CB444" s="125" t="str">
        <f>IF(ISERR(IF(AND($I444=Re_lo!$E$5,CB$5=VLOOKUP(Re_lo!$H$5,Re_lo!$N$5:$O$16,2,0)),AZ444,"")),"",IF(AND($I444=Re_lo!$E$5,CB$5=VLOOKUP(Re_lo!$H$5,Re_lo!$N$5:$O$16,2,0)),AZ444,""))</f>
        <v/>
      </c>
      <c r="CC444" s="125" t="str">
        <f>IF(ISERR(IF(AND($I444=Re_lo!$E$5,CC$5=VLOOKUP(Re_lo!$H$5,Re_lo!$N$5:$O$16,2,0)),BA444,"")),"",IF(AND($I444=Re_lo!$E$5,CC$5=VLOOKUP(Re_lo!$H$5,Re_lo!$N$5:$O$16,2,0)),BA444,""))</f>
        <v/>
      </c>
      <c r="CD444" s="125" t="str">
        <f>IF(ISERR(IF(AND($I444=Re_lo!$E$5,CD$5=VLOOKUP(Re_lo!$H$5,Re_lo!$N$5:$O$16,2,0)),BB444,"")),"",IF(AND($I444=Re_lo!$E$5,CD$5=VLOOKUP(Re_lo!$H$5,Re_lo!$N$5:$O$16,2,0)),BB444,""))</f>
        <v/>
      </c>
      <c r="CF444" s="125" t="str">
        <f>IF($C444="","",COUNTIFS(Con_ve!$C$6:$C$1005,$C444,Con_ve!$Q$6:$Q$1005,Cad_cl!CF$5))</f>
        <v/>
      </c>
      <c r="CG444" s="125" t="str">
        <f>IF($C444="","",COUNTIFS(Con_ve!$C$6:$C$1005,$C444,Con_ve!$Q$6:$Q$1005,Cad_cl!CG$5))</f>
        <v/>
      </c>
      <c r="CH444" s="125" t="str">
        <f>IF($C444="","",COUNTIFS(Con_ve!$C$6:$C$1005,$C444,Con_ve!$Q$6:$Q$1005,Cad_cl!CH$5))</f>
        <v/>
      </c>
      <c r="CI444" s="125" t="str">
        <f>IF($C444="","",COUNTIFS(Con_ve!$C$6:$C$1005,$C444,Con_ve!$Q$6:$Q$1005,Cad_cl!CI$5))</f>
        <v/>
      </c>
      <c r="CJ444" s="125" t="str">
        <f>IF($C444="","",COUNTIFS(Con_ve!$C$6:$C$1005,$C444,Con_ve!$Q$6:$Q$1005,Cad_cl!CJ$5))</f>
        <v/>
      </c>
      <c r="CK444" s="125" t="str">
        <f>IF($C444="","",COUNTIFS(Con_ve!$C$6:$C$1005,$C444,Con_ve!$Q$6:$Q$1005,Cad_cl!CK$5))</f>
        <v/>
      </c>
      <c r="CL444" s="125" t="str">
        <f>IF($C444="","",COUNTIFS(Con_ve!$C$6:$C$1005,$C444,Con_ve!$Q$6:$Q$1005,Cad_cl!CL$5))</f>
        <v/>
      </c>
      <c r="CM444" s="125" t="str">
        <f>IF($C444="","",COUNTIFS(Con_ve!$C$6:$C$1005,$C444,Con_ve!$Q$6:$Q$1005,Cad_cl!CM$5))</f>
        <v/>
      </c>
      <c r="CN444" s="125" t="str">
        <f>IF($C444="","",COUNTIFS(Con_ve!$C$6:$C$1005,$C444,Con_ve!$Q$6:$Q$1005,Cad_cl!CN$5))</f>
        <v/>
      </c>
      <c r="CO444" s="125" t="str">
        <f>IF($C444="","",COUNTIFS(Con_ve!$C$6:$C$1005,$C444,Con_ve!$Q$6:$Q$1005,Cad_cl!CO$5))</f>
        <v/>
      </c>
      <c r="CP444" s="125" t="str">
        <f>IF($C444="","",COUNTIFS(Con_ve!$C$6:$C$1005,$C444,Con_ve!$Q$6:$Q$1005,Cad_cl!CP$5))</f>
        <v/>
      </c>
      <c r="CQ444" s="125" t="str">
        <f>IF($C444="","",COUNTIFS(Con_ve!$C$6:$C$1005,$C444,Con_ve!$Q$6:$Q$1005,Cad_cl!CQ$5))</f>
        <v/>
      </c>
      <c r="CR444" s="125">
        <f t="shared" si="20"/>
        <v>0</v>
      </c>
    </row>
    <row r="445" spans="3:96" ht="30" customHeight="1">
      <c r="C445" s="153"/>
      <c r="D445" s="153"/>
      <c r="E445" s="154"/>
      <c r="F445" s="153"/>
      <c r="G445" s="155"/>
      <c r="H445" s="153"/>
      <c r="I445" s="153"/>
      <c r="J445" s="132" t="s">
        <v>309</v>
      </c>
      <c r="K445" s="133" t="s">
        <v>309</v>
      </c>
      <c r="L445" s="153"/>
      <c r="M445" s="153"/>
      <c r="N445" s="153"/>
      <c r="O445" s="153"/>
      <c r="P445" s="153"/>
      <c r="Q445" s="153"/>
      <c r="AP445" s="134" t="str">
        <f>IF(ISERR(IF($C445="","",SUMIFS(Con_ve!$F$6:$F$1005,Con_ve!$C$6:$C$1005,$C445,Con_ve!$I$6:$I$1005,"Fechada",Con_ve!$Q$6:$Q$1005,Cad_cl!AP$5))),"",IF($C445="","",SUMIFS(Con_ve!$F$6:$F$1005,Con_ve!$C$6:$C$1005,$C445,Con_ve!$I$6:$I$1005,"Fechada",Con_ve!$Q$6:$Q$1005,Cad_cl!AP$5)))</f>
        <v/>
      </c>
      <c r="AQ445" s="134" t="str">
        <f>IF(ISERR(IF($C445="","",SUMIFS(Con_ve!$F$6:$F$1005,Con_ve!$C$6:$C$1005,$C445,Con_ve!$I$6:$I$1005,"Fechada",Con_ve!$Q$6:$Q$1005,Cad_cl!AQ$5))),"",IF($C445="","",SUMIFS(Con_ve!$F$6:$F$1005,Con_ve!$C$6:$C$1005,$C445,Con_ve!$I$6:$I$1005,"Fechada",Con_ve!$Q$6:$Q$1005,Cad_cl!AQ$5)))</f>
        <v/>
      </c>
      <c r="AR445" s="134" t="str">
        <f>IF(ISERR(IF($C445="","",SUMIFS(Con_ve!$F$6:$F$1005,Con_ve!$C$6:$C$1005,$C445,Con_ve!$I$6:$I$1005,"Fechada",Con_ve!$Q$6:$Q$1005,Cad_cl!AR$5))),"",IF($C445="","",SUMIFS(Con_ve!$F$6:$F$1005,Con_ve!$C$6:$C$1005,$C445,Con_ve!$I$6:$I$1005,"Fechada",Con_ve!$Q$6:$Q$1005,Cad_cl!AR$5)))</f>
        <v/>
      </c>
      <c r="AS445" s="134" t="str">
        <f>IF(ISERR(IF($C445="","",SUMIFS(Con_ve!$F$6:$F$1005,Con_ve!$C$6:$C$1005,$C445,Con_ve!$I$6:$I$1005,"Fechada",Con_ve!$Q$6:$Q$1005,Cad_cl!AS$5))),"",IF($C445="","",SUMIFS(Con_ve!$F$6:$F$1005,Con_ve!$C$6:$C$1005,$C445,Con_ve!$I$6:$I$1005,"Fechada",Con_ve!$Q$6:$Q$1005,Cad_cl!AS$5)))</f>
        <v/>
      </c>
      <c r="AT445" s="134" t="str">
        <f>IF(ISERR(IF($C445="","",SUMIFS(Con_ve!$F$6:$F$1005,Con_ve!$C$6:$C$1005,$C445,Con_ve!$I$6:$I$1005,"Fechada",Con_ve!$Q$6:$Q$1005,Cad_cl!AT$5))),"",IF($C445="","",SUMIFS(Con_ve!$F$6:$F$1005,Con_ve!$C$6:$C$1005,$C445,Con_ve!$I$6:$I$1005,"Fechada",Con_ve!$Q$6:$Q$1005,Cad_cl!AT$5)))</f>
        <v/>
      </c>
      <c r="AU445" s="134" t="str">
        <f>IF(ISERR(IF($C445="","",SUMIFS(Con_ve!$F$6:$F$1005,Con_ve!$C$6:$C$1005,$C445,Con_ve!$I$6:$I$1005,"Fechada",Con_ve!$Q$6:$Q$1005,Cad_cl!AU$5))),"",IF($C445="","",SUMIFS(Con_ve!$F$6:$F$1005,Con_ve!$C$6:$C$1005,$C445,Con_ve!$I$6:$I$1005,"Fechada",Con_ve!$Q$6:$Q$1005,Cad_cl!AU$5)))</f>
        <v/>
      </c>
      <c r="AV445" s="134" t="str">
        <f>IF(ISERR(IF($C445="","",SUMIFS(Con_ve!$F$6:$F$1005,Con_ve!$C$6:$C$1005,$C445,Con_ve!$I$6:$I$1005,"Fechada",Con_ve!$Q$6:$Q$1005,Cad_cl!AV$5))),"",IF($C445="","",SUMIFS(Con_ve!$F$6:$F$1005,Con_ve!$C$6:$C$1005,$C445,Con_ve!$I$6:$I$1005,"Fechada",Con_ve!$Q$6:$Q$1005,Cad_cl!AV$5)))</f>
        <v/>
      </c>
      <c r="AW445" s="134" t="str">
        <f>IF(ISERR(IF($C445="","",SUMIFS(Con_ve!$F$6:$F$1005,Con_ve!$C$6:$C$1005,$C445,Con_ve!$I$6:$I$1005,"Fechada",Con_ve!$Q$6:$Q$1005,Cad_cl!AW$5))),"",IF($C445="","",SUMIFS(Con_ve!$F$6:$F$1005,Con_ve!$C$6:$C$1005,$C445,Con_ve!$I$6:$I$1005,"Fechada",Con_ve!$Q$6:$Q$1005,Cad_cl!AW$5)))</f>
        <v/>
      </c>
      <c r="AX445" s="134" t="str">
        <f>IF(ISERR(IF($C445="","",SUMIFS(Con_ve!$F$6:$F$1005,Con_ve!$C$6:$C$1005,$C445,Con_ve!$I$6:$I$1005,"Fechada",Con_ve!$Q$6:$Q$1005,Cad_cl!AX$5))),"",IF($C445="","",SUMIFS(Con_ve!$F$6:$F$1005,Con_ve!$C$6:$C$1005,$C445,Con_ve!$I$6:$I$1005,"Fechada",Con_ve!$Q$6:$Q$1005,Cad_cl!AX$5)))</f>
        <v/>
      </c>
      <c r="AY445" s="134" t="str">
        <f>IF(ISERR(IF($C445="","",SUMIFS(Con_ve!$F$6:$F$1005,Con_ve!$C$6:$C$1005,$C445,Con_ve!$I$6:$I$1005,"Fechada",Con_ve!$Q$6:$Q$1005,Cad_cl!AY$5))),"",IF($C445="","",SUMIFS(Con_ve!$F$6:$F$1005,Con_ve!$C$6:$C$1005,$C445,Con_ve!$I$6:$I$1005,"Fechada",Con_ve!$Q$6:$Q$1005,Cad_cl!AY$5)))</f>
        <v/>
      </c>
      <c r="AZ445" s="134" t="str">
        <f>IF(ISERR(IF($C445="","",SUMIFS(Con_ve!$F$6:$F$1005,Con_ve!$C$6:$C$1005,$C445,Con_ve!$I$6:$I$1005,"Fechada",Con_ve!$Q$6:$Q$1005,Cad_cl!AZ$5))),"",IF($C445="","",SUMIFS(Con_ve!$F$6:$F$1005,Con_ve!$C$6:$C$1005,$C445,Con_ve!$I$6:$I$1005,"Fechada",Con_ve!$Q$6:$Q$1005,Cad_cl!AZ$5)))</f>
        <v/>
      </c>
      <c r="BA445" s="134" t="str">
        <f>IF(ISERR(IF($C445="","",SUMIFS(Con_ve!$F$6:$F$1005,Con_ve!$C$6:$C$1005,$C445,Con_ve!$I$6:$I$1005,"Fechada",Con_ve!$Q$6:$Q$1005,Cad_cl!BA$5))),"",IF($C445="","",SUMIFS(Con_ve!$F$6:$F$1005,Con_ve!$C$6:$C$1005,$C445,Con_ve!$I$6:$I$1005,"Fechada",Con_ve!$Q$6:$Q$1005,Cad_cl!BA$5)))</f>
        <v/>
      </c>
      <c r="BB445" s="134">
        <f t="shared" si="18"/>
        <v>0</v>
      </c>
      <c r="BD445" s="134" t="str">
        <f>IF(ISERR(IF($C445="","",SUMIFS(Con_ve!$F$6:$F$1005,Con_ve!$C$6:$C$1005,$C445,Con_ve!$I$6:$I$1005,"Em negociação",Con_ve!$Q$6:$Q$1005,Cad_cl!BD$5))),"",IF($C445="","",SUMIFS(Con_ve!$F$6:$F$1005,Con_ve!$C$6:$C$1005,$C445,Con_ve!$I$6:$I$1005,"Em negociação",Con_ve!$Q$6:$Q$1005,Cad_cl!BD$5)))</f>
        <v/>
      </c>
      <c r="BE445" s="134" t="str">
        <f>IF(ISERR(IF($C445="","",SUMIFS(Con_ve!$F$6:$F$1005,Con_ve!$C$6:$C$1005,$C445,Con_ve!$I$6:$I$1005,"Em negociação",Con_ve!$Q$6:$Q$1005,Cad_cl!BE$5))),"",IF($C445="","",SUMIFS(Con_ve!$F$6:$F$1005,Con_ve!$C$6:$C$1005,$C445,Con_ve!$I$6:$I$1005,"Em negociação",Con_ve!$Q$6:$Q$1005,Cad_cl!BE$5)))</f>
        <v/>
      </c>
      <c r="BF445" s="134" t="str">
        <f>IF(ISERR(IF($C445="","",SUMIFS(Con_ve!$F$6:$F$1005,Con_ve!$C$6:$C$1005,$C445,Con_ve!$I$6:$I$1005,"Em negociação",Con_ve!$Q$6:$Q$1005,Cad_cl!BF$5))),"",IF($C445="","",SUMIFS(Con_ve!$F$6:$F$1005,Con_ve!$C$6:$C$1005,$C445,Con_ve!$I$6:$I$1005,"Em negociação",Con_ve!$Q$6:$Q$1005,Cad_cl!BF$5)))</f>
        <v/>
      </c>
      <c r="BG445" s="134" t="str">
        <f>IF(ISERR(IF($C445="","",SUMIFS(Con_ve!$F$6:$F$1005,Con_ve!$C$6:$C$1005,$C445,Con_ve!$I$6:$I$1005,"Em negociação",Con_ve!$Q$6:$Q$1005,Cad_cl!BG$5))),"",IF($C445="","",SUMIFS(Con_ve!$F$6:$F$1005,Con_ve!$C$6:$C$1005,$C445,Con_ve!$I$6:$I$1005,"Em negociação",Con_ve!$Q$6:$Q$1005,Cad_cl!BG$5)))</f>
        <v/>
      </c>
      <c r="BH445" s="134" t="str">
        <f>IF(ISERR(IF($C445="","",SUMIFS(Con_ve!$F$6:$F$1005,Con_ve!$C$6:$C$1005,$C445,Con_ve!$I$6:$I$1005,"Em negociação",Con_ve!$Q$6:$Q$1005,Cad_cl!BH$5))),"",IF($C445="","",SUMIFS(Con_ve!$F$6:$F$1005,Con_ve!$C$6:$C$1005,$C445,Con_ve!$I$6:$I$1005,"Em negociação",Con_ve!$Q$6:$Q$1005,Cad_cl!BH$5)))</f>
        <v/>
      </c>
      <c r="BI445" s="134" t="str">
        <f>IF(ISERR(IF($C445="","",SUMIFS(Con_ve!$F$6:$F$1005,Con_ve!$C$6:$C$1005,$C445,Con_ve!$I$6:$I$1005,"Em negociação",Con_ve!$Q$6:$Q$1005,Cad_cl!BI$5))),"",IF($C445="","",SUMIFS(Con_ve!$F$6:$F$1005,Con_ve!$C$6:$C$1005,$C445,Con_ve!$I$6:$I$1005,"Em negociação",Con_ve!$Q$6:$Q$1005,Cad_cl!BI$5)))</f>
        <v/>
      </c>
      <c r="BJ445" s="134" t="str">
        <f>IF(ISERR(IF($C445="","",SUMIFS(Con_ve!$F$6:$F$1005,Con_ve!$C$6:$C$1005,$C445,Con_ve!$I$6:$I$1005,"Em negociação",Con_ve!$Q$6:$Q$1005,Cad_cl!BJ$5))),"",IF($C445="","",SUMIFS(Con_ve!$F$6:$F$1005,Con_ve!$C$6:$C$1005,$C445,Con_ve!$I$6:$I$1005,"Em negociação",Con_ve!$Q$6:$Q$1005,Cad_cl!BJ$5)))</f>
        <v/>
      </c>
      <c r="BK445" s="134" t="str">
        <f>IF(ISERR(IF($C445="","",SUMIFS(Con_ve!$F$6:$F$1005,Con_ve!$C$6:$C$1005,$C445,Con_ve!$I$6:$I$1005,"Em negociação",Con_ve!$Q$6:$Q$1005,Cad_cl!BK$5))),"",IF($C445="","",SUMIFS(Con_ve!$F$6:$F$1005,Con_ve!$C$6:$C$1005,$C445,Con_ve!$I$6:$I$1005,"Em negociação",Con_ve!$Q$6:$Q$1005,Cad_cl!BK$5)))</f>
        <v/>
      </c>
      <c r="BL445" s="134" t="str">
        <f>IF(ISERR(IF($C445="","",SUMIFS(Con_ve!$F$6:$F$1005,Con_ve!$C$6:$C$1005,$C445,Con_ve!$I$6:$I$1005,"Em negociação",Con_ve!$Q$6:$Q$1005,Cad_cl!BL$5))),"",IF($C445="","",SUMIFS(Con_ve!$F$6:$F$1005,Con_ve!$C$6:$C$1005,$C445,Con_ve!$I$6:$I$1005,"Em negociação",Con_ve!$Q$6:$Q$1005,Cad_cl!BL$5)))</f>
        <v/>
      </c>
      <c r="BM445" s="134" t="str">
        <f>IF(ISERR(IF($C445="","",SUMIFS(Con_ve!$F$6:$F$1005,Con_ve!$C$6:$C$1005,$C445,Con_ve!$I$6:$I$1005,"Em negociação",Con_ve!$Q$6:$Q$1005,Cad_cl!BM$5))),"",IF($C445="","",SUMIFS(Con_ve!$F$6:$F$1005,Con_ve!$C$6:$C$1005,$C445,Con_ve!$I$6:$I$1005,"Em negociação",Con_ve!$Q$6:$Q$1005,Cad_cl!BM$5)))</f>
        <v/>
      </c>
      <c r="BN445" s="134" t="str">
        <f>IF(ISERR(IF($C445="","",SUMIFS(Con_ve!$F$6:$F$1005,Con_ve!$C$6:$C$1005,$C445,Con_ve!$I$6:$I$1005,"Em negociação",Con_ve!$Q$6:$Q$1005,Cad_cl!BN$5))),"",IF($C445="","",SUMIFS(Con_ve!$F$6:$F$1005,Con_ve!$C$6:$C$1005,$C445,Con_ve!$I$6:$I$1005,"Em negociação",Con_ve!$Q$6:$Q$1005,Cad_cl!BN$5)))</f>
        <v/>
      </c>
      <c r="BO445" s="134" t="str">
        <f>IF(ISERR(IF($C445="","",SUMIFS(Con_ve!$F$6:$F$1005,Con_ve!$C$6:$C$1005,$C445,Con_ve!$I$6:$I$1005,"Em negociação",Con_ve!$Q$6:$Q$1005,Cad_cl!BO$5))),"",IF($C445="","",SUMIFS(Con_ve!$F$6:$F$1005,Con_ve!$C$6:$C$1005,$C445,Con_ve!$I$6:$I$1005,"Em negociação",Con_ve!$Q$6:$Q$1005,Cad_cl!BO$5)))</f>
        <v/>
      </c>
      <c r="BP445" s="134">
        <f t="shared" si="19"/>
        <v>0</v>
      </c>
      <c r="BR445" s="125" t="str">
        <f>IF(ISERR(IF(AND($I445=Re_lo!$E$5,BR$5=VLOOKUP(Re_lo!$H$5,Re_lo!$N$5:$O$16,2,0)),AP445,"")),"",IF(AND($I445=Re_lo!$E$5,BR$5=VLOOKUP(Re_lo!$H$5,Re_lo!$N$5:$O$16,2,0)),AP445,""))</f>
        <v/>
      </c>
      <c r="BS445" s="125" t="str">
        <f>IF(ISERR(IF(AND($I445=Re_lo!$E$5,BS$5=VLOOKUP(Re_lo!$H$5,Re_lo!$N$5:$O$16,2,0)),AQ445,"")),"",IF(AND($I445=Re_lo!$E$5,BS$5=VLOOKUP(Re_lo!$H$5,Re_lo!$N$5:$O$16,2,0)),AQ445,""))</f>
        <v/>
      </c>
      <c r="BT445" s="125" t="str">
        <f>IF(ISERR(IF(AND($I445=Re_lo!$E$5,BT$5=VLOOKUP(Re_lo!$H$5,Re_lo!$N$5:$O$16,2,0)),AR445,"")),"",IF(AND($I445=Re_lo!$E$5,BT$5=VLOOKUP(Re_lo!$H$5,Re_lo!$N$5:$O$16,2,0)),AR445,""))</f>
        <v/>
      </c>
      <c r="BU445" s="125" t="str">
        <f>IF(ISERR(IF(AND($I445=Re_lo!$E$5,BU$5=VLOOKUP(Re_lo!$H$5,Re_lo!$N$5:$O$16,2,0)),AS445,"")),"",IF(AND($I445=Re_lo!$E$5,BU$5=VLOOKUP(Re_lo!$H$5,Re_lo!$N$5:$O$16,2,0)),AS445,""))</f>
        <v/>
      </c>
      <c r="BV445" s="125" t="str">
        <f>IF(ISERR(IF(AND($I445=Re_lo!$E$5,BV$5=VLOOKUP(Re_lo!$H$5,Re_lo!$N$5:$O$16,2,0)),AT445,"")),"",IF(AND($I445=Re_lo!$E$5,BV$5=VLOOKUP(Re_lo!$H$5,Re_lo!$N$5:$O$16,2,0)),AT445,""))</f>
        <v/>
      </c>
      <c r="BW445" s="125" t="str">
        <f>IF(ISERR(IF(AND($I445=Re_lo!$E$5,BW$5=VLOOKUP(Re_lo!$H$5,Re_lo!$N$5:$O$16,2,0)),AU445,"")),"",IF(AND($I445=Re_lo!$E$5,BW$5=VLOOKUP(Re_lo!$H$5,Re_lo!$N$5:$O$16,2,0)),AU445,""))</f>
        <v/>
      </c>
      <c r="BX445" s="125" t="str">
        <f>IF(ISERR(IF(AND($I445=Re_lo!$E$5,BX$5=VLOOKUP(Re_lo!$H$5,Re_lo!$N$5:$O$16,2,0)),AV445,"")),"",IF(AND($I445=Re_lo!$E$5,BX$5=VLOOKUP(Re_lo!$H$5,Re_lo!$N$5:$O$16,2,0)),AV445,""))</f>
        <v/>
      </c>
      <c r="BY445" s="125" t="str">
        <f>IF(ISERR(IF(AND($I445=Re_lo!$E$5,BY$5=VLOOKUP(Re_lo!$H$5,Re_lo!$N$5:$O$16,2,0)),AW445,"")),"",IF(AND($I445=Re_lo!$E$5,BY$5=VLOOKUP(Re_lo!$H$5,Re_lo!$N$5:$O$16,2,0)),AW445,""))</f>
        <v/>
      </c>
      <c r="BZ445" s="125" t="str">
        <f>IF(ISERR(IF(AND($I445=Re_lo!$E$5,BZ$5=VLOOKUP(Re_lo!$H$5,Re_lo!$N$5:$O$16,2,0)),AX445,"")),"",IF(AND($I445=Re_lo!$E$5,BZ$5=VLOOKUP(Re_lo!$H$5,Re_lo!$N$5:$O$16,2,0)),AX445,""))</f>
        <v/>
      </c>
      <c r="CA445" s="125" t="str">
        <f>IF(ISERR(IF(AND($I445=Re_lo!$E$5,CA$5=VLOOKUP(Re_lo!$H$5,Re_lo!$N$5:$O$16,2,0)),AY445,"")),"",IF(AND($I445=Re_lo!$E$5,CA$5=VLOOKUP(Re_lo!$H$5,Re_lo!$N$5:$O$16,2,0)),AY445,""))</f>
        <v/>
      </c>
      <c r="CB445" s="125" t="str">
        <f>IF(ISERR(IF(AND($I445=Re_lo!$E$5,CB$5=VLOOKUP(Re_lo!$H$5,Re_lo!$N$5:$O$16,2,0)),AZ445,"")),"",IF(AND($I445=Re_lo!$E$5,CB$5=VLOOKUP(Re_lo!$H$5,Re_lo!$N$5:$O$16,2,0)),AZ445,""))</f>
        <v/>
      </c>
      <c r="CC445" s="125" t="str">
        <f>IF(ISERR(IF(AND($I445=Re_lo!$E$5,CC$5=VLOOKUP(Re_lo!$H$5,Re_lo!$N$5:$O$16,2,0)),BA445,"")),"",IF(AND($I445=Re_lo!$E$5,CC$5=VLOOKUP(Re_lo!$H$5,Re_lo!$N$5:$O$16,2,0)),BA445,""))</f>
        <v/>
      </c>
      <c r="CD445" s="125" t="str">
        <f>IF(ISERR(IF(AND($I445=Re_lo!$E$5,CD$5=VLOOKUP(Re_lo!$H$5,Re_lo!$N$5:$O$16,2,0)),BB445,"")),"",IF(AND($I445=Re_lo!$E$5,CD$5=VLOOKUP(Re_lo!$H$5,Re_lo!$N$5:$O$16,2,0)),BB445,""))</f>
        <v/>
      </c>
      <c r="CF445" s="125" t="str">
        <f>IF($C445="","",COUNTIFS(Con_ve!$C$6:$C$1005,$C445,Con_ve!$Q$6:$Q$1005,Cad_cl!CF$5))</f>
        <v/>
      </c>
      <c r="CG445" s="125" t="str">
        <f>IF($C445="","",COUNTIFS(Con_ve!$C$6:$C$1005,$C445,Con_ve!$Q$6:$Q$1005,Cad_cl!CG$5))</f>
        <v/>
      </c>
      <c r="CH445" s="125" t="str">
        <f>IF($C445="","",COUNTIFS(Con_ve!$C$6:$C$1005,$C445,Con_ve!$Q$6:$Q$1005,Cad_cl!CH$5))</f>
        <v/>
      </c>
      <c r="CI445" s="125" t="str">
        <f>IF($C445="","",COUNTIFS(Con_ve!$C$6:$C$1005,$C445,Con_ve!$Q$6:$Q$1005,Cad_cl!CI$5))</f>
        <v/>
      </c>
      <c r="CJ445" s="125" t="str">
        <f>IF($C445="","",COUNTIFS(Con_ve!$C$6:$C$1005,$C445,Con_ve!$Q$6:$Q$1005,Cad_cl!CJ$5))</f>
        <v/>
      </c>
      <c r="CK445" s="125" t="str">
        <f>IF($C445="","",COUNTIFS(Con_ve!$C$6:$C$1005,$C445,Con_ve!$Q$6:$Q$1005,Cad_cl!CK$5))</f>
        <v/>
      </c>
      <c r="CL445" s="125" t="str">
        <f>IF($C445="","",COUNTIFS(Con_ve!$C$6:$C$1005,$C445,Con_ve!$Q$6:$Q$1005,Cad_cl!CL$5))</f>
        <v/>
      </c>
      <c r="CM445" s="125" t="str">
        <f>IF($C445="","",COUNTIFS(Con_ve!$C$6:$C$1005,$C445,Con_ve!$Q$6:$Q$1005,Cad_cl!CM$5))</f>
        <v/>
      </c>
      <c r="CN445" s="125" t="str">
        <f>IF($C445="","",COUNTIFS(Con_ve!$C$6:$C$1005,$C445,Con_ve!$Q$6:$Q$1005,Cad_cl!CN$5))</f>
        <v/>
      </c>
      <c r="CO445" s="125" t="str">
        <f>IF($C445="","",COUNTIFS(Con_ve!$C$6:$C$1005,$C445,Con_ve!$Q$6:$Q$1005,Cad_cl!CO$5))</f>
        <v/>
      </c>
      <c r="CP445" s="125" t="str">
        <f>IF($C445="","",COUNTIFS(Con_ve!$C$6:$C$1005,$C445,Con_ve!$Q$6:$Q$1005,Cad_cl!CP$5))</f>
        <v/>
      </c>
      <c r="CQ445" s="125" t="str">
        <f>IF($C445="","",COUNTIFS(Con_ve!$C$6:$C$1005,$C445,Con_ve!$Q$6:$Q$1005,Cad_cl!CQ$5))</f>
        <v/>
      </c>
      <c r="CR445" s="125">
        <f t="shared" si="20"/>
        <v>0</v>
      </c>
    </row>
    <row r="446" spans="3:96" ht="30" customHeight="1">
      <c r="C446" s="153"/>
      <c r="D446" s="153"/>
      <c r="E446" s="154"/>
      <c r="F446" s="153"/>
      <c r="G446" s="155"/>
      <c r="H446" s="153"/>
      <c r="I446" s="153"/>
      <c r="J446" s="132" t="s">
        <v>309</v>
      </c>
      <c r="K446" s="133" t="s">
        <v>309</v>
      </c>
      <c r="L446" s="153"/>
      <c r="M446" s="153"/>
      <c r="N446" s="153"/>
      <c r="O446" s="153"/>
      <c r="P446" s="153"/>
      <c r="Q446" s="153"/>
      <c r="AP446" s="134" t="str">
        <f>IF(ISERR(IF($C446="","",SUMIFS(Con_ve!$F$6:$F$1005,Con_ve!$C$6:$C$1005,$C446,Con_ve!$I$6:$I$1005,"Fechada",Con_ve!$Q$6:$Q$1005,Cad_cl!AP$5))),"",IF($C446="","",SUMIFS(Con_ve!$F$6:$F$1005,Con_ve!$C$6:$C$1005,$C446,Con_ve!$I$6:$I$1005,"Fechada",Con_ve!$Q$6:$Q$1005,Cad_cl!AP$5)))</f>
        <v/>
      </c>
      <c r="AQ446" s="134" t="str">
        <f>IF(ISERR(IF($C446="","",SUMIFS(Con_ve!$F$6:$F$1005,Con_ve!$C$6:$C$1005,$C446,Con_ve!$I$6:$I$1005,"Fechada",Con_ve!$Q$6:$Q$1005,Cad_cl!AQ$5))),"",IF($C446="","",SUMIFS(Con_ve!$F$6:$F$1005,Con_ve!$C$6:$C$1005,$C446,Con_ve!$I$6:$I$1005,"Fechada",Con_ve!$Q$6:$Q$1005,Cad_cl!AQ$5)))</f>
        <v/>
      </c>
      <c r="AR446" s="134" t="str">
        <f>IF(ISERR(IF($C446="","",SUMIFS(Con_ve!$F$6:$F$1005,Con_ve!$C$6:$C$1005,$C446,Con_ve!$I$6:$I$1005,"Fechada",Con_ve!$Q$6:$Q$1005,Cad_cl!AR$5))),"",IF($C446="","",SUMIFS(Con_ve!$F$6:$F$1005,Con_ve!$C$6:$C$1005,$C446,Con_ve!$I$6:$I$1005,"Fechada",Con_ve!$Q$6:$Q$1005,Cad_cl!AR$5)))</f>
        <v/>
      </c>
      <c r="AS446" s="134" t="str">
        <f>IF(ISERR(IF($C446="","",SUMIFS(Con_ve!$F$6:$F$1005,Con_ve!$C$6:$C$1005,$C446,Con_ve!$I$6:$I$1005,"Fechada",Con_ve!$Q$6:$Q$1005,Cad_cl!AS$5))),"",IF($C446="","",SUMIFS(Con_ve!$F$6:$F$1005,Con_ve!$C$6:$C$1005,$C446,Con_ve!$I$6:$I$1005,"Fechada",Con_ve!$Q$6:$Q$1005,Cad_cl!AS$5)))</f>
        <v/>
      </c>
      <c r="AT446" s="134" t="str">
        <f>IF(ISERR(IF($C446="","",SUMIFS(Con_ve!$F$6:$F$1005,Con_ve!$C$6:$C$1005,$C446,Con_ve!$I$6:$I$1005,"Fechada",Con_ve!$Q$6:$Q$1005,Cad_cl!AT$5))),"",IF($C446="","",SUMIFS(Con_ve!$F$6:$F$1005,Con_ve!$C$6:$C$1005,$C446,Con_ve!$I$6:$I$1005,"Fechada",Con_ve!$Q$6:$Q$1005,Cad_cl!AT$5)))</f>
        <v/>
      </c>
      <c r="AU446" s="134" t="str">
        <f>IF(ISERR(IF($C446="","",SUMIFS(Con_ve!$F$6:$F$1005,Con_ve!$C$6:$C$1005,$C446,Con_ve!$I$6:$I$1005,"Fechada",Con_ve!$Q$6:$Q$1005,Cad_cl!AU$5))),"",IF($C446="","",SUMIFS(Con_ve!$F$6:$F$1005,Con_ve!$C$6:$C$1005,$C446,Con_ve!$I$6:$I$1005,"Fechada",Con_ve!$Q$6:$Q$1005,Cad_cl!AU$5)))</f>
        <v/>
      </c>
      <c r="AV446" s="134" t="str">
        <f>IF(ISERR(IF($C446="","",SUMIFS(Con_ve!$F$6:$F$1005,Con_ve!$C$6:$C$1005,$C446,Con_ve!$I$6:$I$1005,"Fechada",Con_ve!$Q$6:$Q$1005,Cad_cl!AV$5))),"",IF($C446="","",SUMIFS(Con_ve!$F$6:$F$1005,Con_ve!$C$6:$C$1005,$C446,Con_ve!$I$6:$I$1005,"Fechada",Con_ve!$Q$6:$Q$1005,Cad_cl!AV$5)))</f>
        <v/>
      </c>
      <c r="AW446" s="134" t="str">
        <f>IF(ISERR(IF($C446="","",SUMIFS(Con_ve!$F$6:$F$1005,Con_ve!$C$6:$C$1005,$C446,Con_ve!$I$6:$I$1005,"Fechada",Con_ve!$Q$6:$Q$1005,Cad_cl!AW$5))),"",IF($C446="","",SUMIFS(Con_ve!$F$6:$F$1005,Con_ve!$C$6:$C$1005,$C446,Con_ve!$I$6:$I$1005,"Fechada",Con_ve!$Q$6:$Q$1005,Cad_cl!AW$5)))</f>
        <v/>
      </c>
      <c r="AX446" s="134" t="str">
        <f>IF(ISERR(IF($C446="","",SUMIFS(Con_ve!$F$6:$F$1005,Con_ve!$C$6:$C$1005,$C446,Con_ve!$I$6:$I$1005,"Fechada",Con_ve!$Q$6:$Q$1005,Cad_cl!AX$5))),"",IF($C446="","",SUMIFS(Con_ve!$F$6:$F$1005,Con_ve!$C$6:$C$1005,$C446,Con_ve!$I$6:$I$1005,"Fechada",Con_ve!$Q$6:$Q$1005,Cad_cl!AX$5)))</f>
        <v/>
      </c>
      <c r="AY446" s="134" t="str">
        <f>IF(ISERR(IF($C446="","",SUMIFS(Con_ve!$F$6:$F$1005,Con_ve!$C$6:$C$1005,$C446,Con_ve!$I$6:$I$1005,"Fechada",Con_ve!$Q$6:$Q$1005,Cad_cl!AY$5))),"",IF($C446="","",SUMIFS(Con_ve!$F$6:$F$1005,Con_ve!$C$6:$C$1005,$C446,Con_ve!$I$6:$I$1005,"Fechada",Con_ve!$Q$6:$Q$1005,Cad_cl!AY$5)))</f>
        <v/>
      </c>
      <c r="AZ446" s="134" t="str">
        <f>IF(ISERR(IF($C446="","",SUMIFS(Con_ve!$F$6:$F$1005,Con_ve!$C$6:$C$1005,$C446,Con_ve!$I$6:$I$1005,"Fechada",Con_ve!$Q$6:$Q$1005,Cad_cl!AZ$5))),"",IF($C446="","",SUMIFS(Con_ve!$F$6:$F$1005,Con_ve!$C$6:$C$1005,$C446,Con_ve!$I$6:$I$1005,"Fechada",Con_ve!$Q$6:$Q$1005,Cad_cl!AZ$5)))</f>
        <v/>
      </c>
      <c r="BA446" s="134" t="str">
        <f>IF(ISERR(IF($C446="","",SUMIFS(Con_ve!$F$6:$F$1005,Con_ve!$C$6:$C$1005,$C446,Con_ve!$I$6:$I$1005,"Fechada",Con_ve!$Q$6:$Q$1005,Cad_cl!BA$5))),"",IF($C446="","",SUMIFS(Con_ve!$F$6:$F$1005,Con_ve!$C$6:$C$1005,$C446,Con_ve!$I$6:$I$1005,"Fechada",Con_ve!$Q$6:$Q$1005,Cad_cl!BA$5)))</f>
        <v/>
      </c>
      <c r="BB446" s="134">
        <f t="shared" si="18"/>
        <v>0</v>
      </c>
      <c r="BD446" s="134" t="str">
        <f>IF(ISERR(IF($C446="","",SUMIFS(Con_ve!$F$6:$F$1005,Con_ve!$C$6:$C$1005,$C446,Con_ve!$I$6:$I$1005,"Em negociação",Con_ve!$Q$6:$Q$1005,Cad_cl!BD$5))),"",IF($C446="","",SUMIFS(Con_ve!$F$6:$F$1005,Con_ve!$C$6:$C$1005,$C446,Con_ve!$I$6:$I$1005,"Em negociação",Con_ve!$Q$6:$Q$1005,Cad_cl!BD$5)))</f>
        <v/>
      </c>
      <c r="BE446" s="134" t="str">
        <f>IF(ISERR(IF($C446="","",SUMIFS(Con_ve!$F$6:$F$1005,Con_ve!$C$6:$C$1005,$C446,Con_ve!$I$6:$I$1005,"Em negociação",Con_ve!$Q$6:$Q$1005,Cad_cl!BE$5))),"",IF($C446="","",SUMIFS(Con_ve!$F$6:$F$1005,Con_ve!$C$6:$C$1005,$C446,Con_ve!$I$6:$I$1005,"Em negociação",Con_ve!$Q$6:$Q$1005,Cad_cl!BE$5)))</f>
        <v/>
      </c>
      <c r="BF446" s="134" t="str">
        <f>IF(ISERR(IF($C446="","",SUMIFS(Con_ve!$F$6:$F$1005,Con_ve!$C$6:$C$1005,$C446,Con_ve!$I$6:$I$1005,"Em negociação",Con_ve!$Q$6:$Q$1005,Cad_cl!BF$5))),"",IF($C446="","",SUMIFS(Con_ve!$F$6:$F$1005,Con_ve!$C$6:$C$1005,$C446,Con_ve!$I$6:$I$1005,"Em negociação",Con_ve!$Q$6:$Q$1005,Cad_cl!BF$5)))</f>
        <v/>
      </c>
      <c r="BG446" s="134" t="str">
        <f>IF(ISERR(IF($C446="","",SUMIFS(Con_ve!$F$6:$F$1005,Con_ve!$C$6:$C$1005,$C446,Con_ve!$I$6:$I$1005,"Em negociação",Con_ve!$Q$6:$Q$1005,Cad_cl!BG$5))),"",IF($C446="","",SUMIFS(Con_ve!$F$6:$F$1005,Con_ve!$C$6:$C$1005,$C446,Con_ve!$I$6:$I$1005,"Em negociação",Con_ve!$Q$6:$Q$1005,Cad_cl!BG$5)))</f>
        <v/>
      </c>
      <c r="BH446" s="134" t="str">
        <f>IF(ISERR(IF($C446="","",SUMIFS(Con_ve!$F$6:$F$1005,Con_ve!$C$6:$C$1005,$C446,Con_ve!$I$6:$I$1005,"Em negociação",Con_ve!$Q$6:$Q$1005,Cad_cl!BH$5))),"",IF($C446="","",SUMIFS(Con_ve!$F$6:$F$1005,Con_ve!$C$6:$C$1005,$C446,Con_ve!$I$6:$I$1005,"Em negociação",Con_ve!$Q$6:$Q$1005,Cad_cl!BH$5)))</f>
        <v/>
      </c>
      <c r="BI446" s="134" t="str">
        <f>IF(ISERR(IF($C446="","",SUMIFS(Con_ve!$F$6:$F$1005,Con_ve!$C$6:$C$1005,$C446,Con_ve!$I$6:$I$1005,"Em negociação",Con_ve!$Q$6:$Q$1005,Cad_cl!BI$5))),"",IF($C446="","",SUMIFS(Con_ve!$F$6:$F$1005,Con_ve!$C$6:$C$1005,$C446,Con_ve!$I$6:$I$1005,"Em negociação",Con_ve!$Q$6:$Q$1005,Cad_cl!BI$5)))</f>
        <v/>
      </c>
      <c r="BJ446" s="134" t="str">
        <f>IF(ISERR(IF($C446="","",SUMIFS(Con_ve!$F$6:$F$1005,Con_ve!$C$6:$C$1005,$C446,Con_ve!$I$6:$I$1005,"Em negociação",Con_ve!$Q$6:$Q$1005,Cad_cl!BJ$5))),"",IF($C446="","",SUMIFS(Con_ve!$F$6:$F$1005,Con_ve!$C$6:$C$1005,$C446,Con_ve!$I$6:$I$1005,"Em negociação",Con_ve!$Q$6:$Q$1005,Cad_cl!BJ$5)))</f>
        <v/>
      </c>
      <c r="BK446" s="134" t="str">
        <f>IF(ISERR(IF($C446="","",SUMIFS(Con_ve!$F$6:$F$1005,Con_ve!$C$6:$C$1005,$C446,Con_ve!$I$6:$I$1005,"Em negociação",Con_ve!$Q$6:$Q$1005,Cad_cl!BK$5))),"",IF($C446="","",SUMIFS(Con_ve!$F$6:$F$1005,Con_ve!$C$6:$C$1005,$C446,Con_ve!$I$6:$I$1005,"Em negociação",Con_ve!$Q$6:$Q$1005,Cad_cl!BK$5)))</f>
        <v/>
      </c>
      <c r="BL446" s="134" t="str">
        <f>IF(ISERR(IF($C446="","",SUMIFS(Con_ve!$F$6:$F$1005,Con_ve!$C$6:$C$1005,$C446,Con_ve!$I$6:$I$1005,"Em negociação",Con_ve!$Q$6:$Q$1005,Cad_cl!BL$5))),"",IF($C446="","",SUMIFS(Con_ve!$F$6:$F$1005,Con_ve!$C$6:$C$1005,$C446,Con_ve!$I$6:$I$1005,"Em negociação",Con_ve!$Q$6:$Q$1005,Cad_cl!BL$5)))</f>
        <v/>
      </c>
      <c r="BM446" s="134" t="str">
        <f>IF(ISERR(IF($C446="","",SUMIFS(Con_ve!$F$6:$F$1005,Con_ve!$C$6:$C$1005,$C446,Con_ve!$I$6:$I$1005,"Em negociação",Con_ve!$Q$6:$Q$1005,Cad_cl!BM$5))),"",IF($C446="","",SUMIFS(Con_ve!$F$6:$F$1005,Con_ve!$C$6:$C$1005,$C446,Con_ve!$I$6:$I$1005,"Em negociação",Con_ve!$Q$6:$Q$1005,Cad_cl!BM$5)))</f>
        <v/>
      </c>
      <c r="BN446" s="134" t="str">
        <f>IF(ISERR(IF($C446="","",SUMIFS(Con_ve!$F$6:$F$1005,Con_ve!$C$6:$C$1005,$C446,Con_ve!$I$6:$I$1005,"Em negociação",Con_ve!$Q$6:$Q$1005,Cad_cl!BN$5))),"",IF($C446="","",SUMIFS(Con_ve!$F$6:$F$1005,Con_ve!$C$6:$C$1005,$C446,Con_ve!$I$6:$I$1005,"Em negociação",Con_ve!$Q$6:$Q$1005,Cad_cl!BN$5)))</f>
        <v/>
      </c>
      <c r="BO446" s="134" t="str">
        <f>IF(ISERR(IF($C446="","",SUMIFS(Con_ve!$F$6:$F$1005,Con_ve!$C$6:$C$1005,$C446,Con_ve!$I$6:$I$1005,"Em negociação",Con_ve!$Q$6:$Q$1005,Cad_cl!BO$5))),"",IF($C446="","",SUMIFS(Con_ve!$F$6:$F$1005,Con_ve!$C$6:$C$1005,$C446,Con_ve!$I$6:$I$1005,"Em negociação",Con_ve!$Q$6:$Q$1005,Cad_cl!BO$5)))</f>
        <v/>
      </c>
      <c r="BP446" s="134">
        <f t="shared" si="19"/>
        <v>0</v>
      </c>
      <c r="BR446" s="125" t="str">
        <f>IF(ISERR(IF(AND($I446=Re_lo!$E$5,BR$5=VLOOKUP(Re_lo!$H$5,Re_lo!$N$5:$O$16,2,0)),AP446,"")),"",IF(AND($I446=Re_lo!$E$5,BR$5=VLOOKUP(Re_lo!$H$5,Re_lo!$N$5:$O$16,2,0)),AP446,""))</f>
        <v/>
      </c>
      <c r="BS446" s="125" t="str">
        <f>IF(ISERR(IF(AND($I446=Re_lo!$E$5,BS$5=VLOOKUP(Re_lo!$H$5,Re_lo!$N$5:$O$16,2,0)),AQ446,"")),"",IF(AND($I446=Re_lo!$E$5,BS$5=VLOOKUP(Re_lo!$H$5,Re_lo!$N$5:$O$16,2,0)),AQ446,""))</f>
        <v/>
      </c>
      <c r="BT446" s="125" t="str">
        <f>IF(ISERR(IF(AND($I446=Re_lo!$E$5,BT$5=VLOOKUP(Re_lo!$H$5,Re_lo!$N$5:$O$16,2,0)),AR446,"")),"",IF(AND($I446=Re_lo!$E$5,BT$5=VLOOKUP(Re_lo!$H$5,Re_lo!$N$5:$O$16,2,0)),AR446,""))</f>
        <v/>
      </c>
      <c r="BU446" s="125" t="str">
        <f>IF(ISERR(IF(AND($I446=Re_lo!$E$5,BU$5=VLOOKUP(Re_lo!$H$5,Re_lo!$N$5:$O$16,2,0)),AS446,"")),"",IF(AND($I446=Re_lo!$E$5,BU$5=VLOOKUP(Re_lo!$H$5,Re_lo!$N$5:$O$16,2,0)),AS446,""))</f>
        <v/>
      </c>
      <c r="BV446" s="125" t="str">
        <f>IF(ISERR(IF(AND($I446=Re_lo!$E$5,BV$5=VLOOKUP(Re_lo!$H$5,Re_lo!$N$5:$O$16,2,0)),AT446,"")),"",IF(AND($I446=Re_lo!$E$5,BV$5=VLOOKUP(Re_lo!$H$5,Re_lo!$N$5:$O$16,2,0)),AT446,""))</f>
        <v/>
      </c>
      <c r="BW446" s="125" t="str">
        <f>IF(ISERR(IF(AND($I446=Re_lo!$E$5,BW$5=VLOOKUP(Re_lo!$H$5,Re_lo!$N$5:$O$16,2,0)),AU446,"")),"",IF(AND($I446=Re_lo!$E$5,BW$5=VLOOKUP(Re_lo!$H$5,Re_lo!$N$5:$O$16,2,0)),AU446,""))</f>
        <v/>
      </c>
      <c r="BX446" s="125" t="str">
        <f>IF(ISERR(IF(AND($I446=Re_lo!$E$5,BX$5=VLOOKUP(Re_lo!$H$5,Re_lo!$N$5:$O$16,2,0)),AV446,"")),"",IF(AND($I446=Re_lo!$E$5,BX$5=VLOOKUP(Re_lo!$H$5,Re_lo!$N$5:$O$16,2,0)),AV446,""))</f>
        <v/>
      </c>
      <c r="BY446" s="125" t="str">
        <f>IF(ISERR(IF(AND($I446=Re_lo!$E$5,BY$5=VLOOKUP(Re_lo!$H$5,Re_lo!$N$5:$O$16,2,0)),AW446,"")),"",IF(AND($I446=Re_lo!$E$5,BY$5=VLOOKUP(Re_lo!$H$5,Re_lo!$N$5:$O$16,2,0)),AW446,""))</f>
        <v/>
      </c>
      <c r="BZ446" s="125" t="str">
        <f>IF(ISERR(IF(AND($I446=Re_lo!$E$5,BZ$5=VLOOKUP(Re_lo!$H$5,Re_lo!$N$5:$O$16,2,0)),AX446,"")),"",IF(AND($I446=Re_lo!$E$5,BZ$5=VLOOKUP(Re_lo!$H$5,Re_lo!$N$5:$O$16,2,0)),AX446,""))</f>
        <v/>
      </c>
      <c r="CA446" s="125" t="str">
        <f>IF(ISERR(IF(AND($I446=Re_lo!$E$5,CA$5=VLOOKUP(Re_lo!$H$5,Re_lo!$N$5:$O$16,2,0)),AY446,"")),"",IF(AND($I446=Re_lo!$E$5,CA$5=VLOOKUP(Re_lo!$H$5,Re_lo!$N$5:$O$16,2,0)),AY446,""))</f>
        <v/>
      </c>
      <c r="CB446" s="125" t="str">
        <f>IF(ISERR(IF(AND($I446=Re_lo!$E$5,CB$5=VLOOKUP(Re_lo!$H$5,Re_lo!$N$5:$O$16,2,0)),AZ446,"")),"",IF(AND($I446=Re_lo!$E$5,CB$5=VLOOKUP(Re_lo!$H$5,Re_lo!$N$5:$O$16,2,0)),AZ446,""))</f>
        <v/>
      </c>
      <c r="CC446" s="125" t="str">
        <f>IF(ISERR(IF(AND($I446=Re_lo!$E$5,CC$5=VLOOKUP(Re_lo!$H$5,Re_lo!$N$5:$O$16,2,0)),BA446,"")),"",IF(AND($I446=Re_lo!$E$5,CC$5=VLOOKUP(Re_lo!$H$5,Re_lo!$N$5:$O$16,2,0)),BA446,""))</f>
        <v/>
      </c>
      <c r="CD446" s="125" t="str">
        <f>IF(ISERR(IF(AND($I446=Re_lo!$E$5,CD$5=VLOOKUP(Re_lo!$H$5,Re_lo!$N$5:$O$16,2,0)),BB446,"")),"",IF(AND($I446=Re_lo!$E$5,CD$5=VLOOKUP(Re_lo!$H$5,Re_lo!$N$5:$O$16,2,0)),BB446,""))</f>
        <v/>
      </c>
      <c r="CF446" s="125" t="str">
        <f>IF($C446="","",COUNTIFS(Con_ve!$C$6:$C$1005,$C446,Con_ve!$Q$6:$Q$1005,Cad_cl!CF$5))</f>
        <v/>
      </c>
      <c r="CG446" s="125" t="str">
        <f>IF($C446="","",COUNTIFS(Con_ve!$C$6:$C$1005,$C446,Con_ve!$Q$6:$Q$1005,Cad_cl!CG$5))</f>
        <v/>
      </c>
      <c r="CH446" s="125" t="str">
        <f>IF($C446="","",COUNTIFS(Con_ve!$C$6:$C$1005,$C446,Con_ve!$Q$6:$Q$1005,Cad_cl!CH$5))</f>
        <v/>
      </c>
      <c r="CI446" s="125" t="str">
        <f>IF($C446="","",COUNTIFS(Con_ve!$C$6:$C$1005,$C446,Con_ve!$Q$6:$Q$1005,Cad_cl!CI$5))</f>
        <v/>
      </c>
      <c r="CJ446" s="125" t="str">
        <f>IF($C446="","",COUNTIFS(Con_ve!$C$6:$C$1005,$C446,Con_ve!$Q$6:$Q$1005,Cad_cl!CJ$5))</f>
        <v/>
      </c>
      <c r="CK446" s="125" t="str">
        <f>IF($C446="","",COUNTIFS(Con_ve!$C$6:$C$1005,$C446,Con_ve!$Q$6:$Q$1005,Cad_cl!CK$5))</f>
        <v/>
      </c>
      <c r="CL446" s="125" t="str">
        <f>IF($C446="","",COUNTIFS(Con_ve!$C$6:$C$1005,$C446,Con_ve!$Q$6:$Q$1005,Cad_cl!CL$5))</f>
        <v/>
      </c>
      <c r="CM446" s="125" t="str">
        <f>IF($C446="","",COUNTIFS(Con_ve!$C$6:$C$1005,$C446,Con_ve!$Q$6:$Q$1005,Cad_cl!CM$5))</f>
        <v/>
      </c>
      <c r="CN446" s="125" t="str">
        <f>IF($C446="","",COUNTIFS(Con_ve!$C$6:$C$1005,$C446,Con_ve!$Q$6:$Q$1005,Cad_cl!CN$5))</f>
        <v/>
      </c>
      <c r="CO446" s="125" t="str">
        <f>IF($C446="","",COUNTIFS(Con_ve!$C$6:$C$1005,$C446,Con_ve!$Q$6:$Q$1005,Cad_cl!CO$5))</f>
        <v/>
      </c>
      <c r="CP446" s="125" t="str">
        <f>IF($C446="","",COUNTIFS(Con_ve!$C$6:$C$1005,$C446,Con_ve!$Q$6:$Q$1005,Cad_cl!CP$5))</f>
        <v/>
      </c>
      <c r="CQ446" s="125" t="str">
        <f>IF($C446="","",COUNTIFS(Con_ve!$C$6:$C$1005,$C446,Con_ve!$Q$6:$Q$1005,Cad_cl!CQ$5))</f>
        <v/>
      </c>
      <c r="CR446" s="125">
        <f t="shared" si="20"/>
        <v>0</v>
      </c>
    </row>
    <row r="447" spans="3:96" ht="30" customHeight="1">
      <c r="C447" s="153"/>
      <c r="D447" s="153"/>
      <c r="E447" s="154"/>
      <c r="F447" s="153"/>
      <c r="G447" s="155"/>
      <c r="H447" s="153"/>
      <c r="I447" s="153"/>
      <c r="J447" s="132" t="s">
        <v>309</v>
      </c>
      <c r="K447" s="133" t="s">
        <v>309</v>
      </c>
      <c r="L447" s="153"/>
      <c r="M447" s="153"/>
      <c r="N447" s="153"/>
      <c r="O447" s="153"/>
      <c r="P447" s="153"/>
      <c r="Q447" s="153"/>
      <c r="AP447" s="134" t="str">
        <f>IF(ISERR(IF($C447="","",SUMIFS(Con_ve!$F$6:$F$1005,Con_ve!$C$6:$C$1005,$C447,Con_ve!$I$6:$I$1005,"Fechada",Con_ve!$Q$6:$Q$1005,Cad_cl!AP$5))),"",IF($C447="","",SUMIFS(Con_ve!$F$6:$F$1005,Con_ve!$C$6:$C$1005,$C447,Con_ve!$I$6:$I$1005,"Fechada",Con_ve!$Q$6:$Q$1005,Cad_cl!AP$5)))</f>
        <v/>
      </c>
      <c r="AQ447" s="134" t="str">
        <f>IF(ISERR(IF($C447="","",SUMIFS(Con_ve!$F$6:$F$1005,Con_ve!$C$6:$C$1005,$C447,Con_ve!$I$6:$I$1005,"Fechada",Con_ve!$Q$6:$Q$1005,Cad_cl!AQ$5))),"",IF($C447="","",SUMIFS(Con_ve!$F$6:$F$1005,Con_ve!$C$6:$C$1005,$C447,Con_ve!$I$6:$I$1005,"Fechada",Con_ve!$Q$6:$Q$1005,Cad_cl!AQ$5)))</f>
        <v/>
      </c>
      <c r="AR447" s="134" t="str">
        <f>IF(ISERR(IF($C447="","",SUMIFS(Con_ve!$F$6:$F$1005,Con_ve!$C$6:$C$1005,$C447,Con_ve!$I$6:$I$1005,"Fechada",Con_ve!$Q$6:$Q$1005,Cad_cl!AR$5))),"",IF($C447="","",SUMIFS(Con_ve!$F$6:$F$1005,Con_ve!$C$6:$C$1005,$C447,Con_ve!$I$6:$I$1005,"Fechada",Con_ve!$Q$6:$Q$1005,Cad_cl!AR$5)))</f>
        <v/>
      </c>
      <c r="AS447" s="134" t="str">
        <f>IF(ISERR(IF($C447="","",SUMIFS(Con_ve!$F$6:$F$1005,Con_ve!$C$6:$C$1005,$C447,Con_ve!$I$6:$I$1005,"Fechada",Con_ve!$Q$6:$Q$1005,Cad_cl!AS$5))),"",IF($C447="","",SUMIFS(Con_ve!$F$6:$F$1005,Con_ve!$C$6:$C$1005,$C447,Con_ve!$I$6:$I$1005,"Fechada",Con_ve!$Q$6:$Q$1005,Cad_cl!AS$5)))</f>
        <v/>
      </c>
      <c r="AT447" s="134" t="str">
        <f>IF(ISERR(IF($C447="","",SUMIFS(Con_ve!$F$6:$F$1005,Con_ve!$C$6:$C$1005,$C447,Con_ve!$I$6:$I$1005,"Fechada",Con_ve!$Q$6:$Q$1005,Cad_cl!AT$5))),"",IF($C447="","",SUMIFS(Con_ve!$F$6:$F$1005,Con_ve!$C$6:$C$1005,$C447,Con_ve!$I$6:$I$1005,"Fechada",Con_ve!$Q$6:$Q$1005,Cad_cl!AT$5)))</f>
        <v/>
      </c>
      <c r="AU447" s="134" t="str">
        <f>IF(ISERR(IF($C447="","",SUMIFS(Con_ve!$F$6:$F$1005,Con_ve!$C$6:$C$1005,$C447,Con_ve!$I$6:$I$1005,"Fechada",Con_ve!$Q$6:$Q$1005,Cad_cl!AU$5))),"",IF($C447="","",SUMIFS(Con_ve!$F$6:$F$1005,Con_ve!$C$6:$C$1005,$C447,Con_ve!$I$6:$I$1005,"Fechada",Con_ve!$Q$6:$Q$1005,Cad_cl!AU$5)))</f>
        <v/>
      </c>
      <c r="AV447" s="134" t="str">
        <f>IF(ISERR(IF($C447="","",SUMIFS(Con_ve!$F$6:$F$1005,Con_ve!$C$6:$C$1005,$C447,Con_ve!$I$6:$I$1005,"Fechada",Con_ve!$Q$6:$Q$1005,Cad_cl!AV$5))),"",IF($C447="","",SUMIFS(Con_ve!$F$6:$F$1005,Con_ve!$C$6:$C$1005,$C447,Con_ve!$I$6:$I$1005,"Fechada",Con_ve!$Q$6:$Q$1005,Cad_cl!AV$5)))</f>
        <v/>
      </c>
      <c r="AW447" s="134" t="str">
        <f>IF(ISERR(IF($C447="","",SUMIFS(Con_ve!$F$6:$F$1005,Con_ve!$C$6:$C$1005,$C447,Con_ve!$I$6:$I$1005,"Fechada",Con_ve!$Q$6:$Q$1005,Cad_cl!AW$5))),"",IF($C447="","",SUMIFS(Con_ve!$F$6:$F$1005,Con_ve!$C$6:$C$1005,$C447,Con_ve!$I$6:$I$1005,"Fechada",Con_ve!$Q$6:$Q$1005,Cad_cl!AW$5)))</f>
        <v/>
      </c>
      <c r="AX447" s="134" t="str">
        <f>IF(ISERR(IF($C447="","",SUMIFS(Con_ve!$F$6:$F$1005,Con_ve!$C$6:$C$1005,$C447,Con_ve!$I$6:$I$1005,"Fechada",Con_ve!$Q$6:$Q$1005,Cad_cl!AX$5))),"",IF($C447="","",SUMIFS(Con_ve!$F$6:$F$1005,Con_ve!$C$6:$C$1005,$C447,Con_ve!$I$6:$I$1005,"Fechada",Con_ve!$Q$6:$Q$1005,Cad_cl!AX$5)))</f>
        <v/>
      </c>
      <c r="AY447" s="134" t="str">
        <f>IF(ISERR(IF($C447="","",SUMIFS(Con_ve!$F$6:$F$1005,Con_ve!$C$6:$C$1005,$C447,Con_ve!$I$6:$I$1005,"Fechada",Con_ve!$Q$6:$Q$1005,Cad_cl!AY$5))),"",IF($C447="","",SUMIFS(Con_ve!$F$6:$F$1005,Con_ve!$C$6:$C$1005,$C447,Con_ve!$I$6:$I$1005,"Fechada",Con_ve!$Q$6:$Q$1005,Cad_cl!AY$5)))</f>
        <v/>
      </c>
      <c r="AZ447" s="134" t="str">
        <f>IF(ISERR(IF($C447="","",SUMIFS(Con_ve!$F$6:$F$1005,Con_ve!$C$6:$C$1005,$C447,Con_ve!$I$6:$I$1005,"Fechada",Con_ve!$Q$6:$Q$1005,Cad_cl!AZ$5))),"",IF($C447="","",SUMIFS(Con_ve!$F$6:$F$1005,Con_ve!$C$6:$C$1005,$C447,Con_ve!$I$6:$I$1005,"Fechada",Con_ve!$Q$6:$Q$1005,Cad_cl!AZ$5)))</f>
        <v/>
      </c>
      <c r="BA447" s="134" t="str">
        <f>IF(ISERR(IF($C447="","",SUMIFS(Con_ve!$F$6:$F$1005,Con_ve!$C$6:$C$1005,$C447,Con_ve!$I$6:$I$1005,"Fechada",Con_ve!$Q$6:$Q$1005,Cad_cl!BA$5))),"",IF($C447="","",SUMIFS(Con_ve!$F$6:$F$1005,Con_ve!$C$6:$C$1005,$C447,Con_ve!$I$6:$I$1005,"Fechada",Con_ve!$Q$6:$Q$1005,Cad_cl!BA$5)))</f>
        <v/>
      </c>
      <c r="BB447" s="134">
        <f t="shared" si="18"/>
        <v>0</v>
      </c>
      <c r="BD447" s="134" t="str">
        <f>IF(ISERR(IF($C447="","",SUMIFS(Con_ve!$F$6:$F$1005,Con_ve!$C$6:$C$1005,$C447,Con_ve!$I$6:$I$1005,"Em negociação",Con_ve!$Q$6:$Q$1005,Cad_cl!BD$5))),"",IF($C447="","",SUMIFS(Con_ve!$F$6:$F$1005,Con_ve!$C$6:$C$1005,$C447,Con_ve!$I$6:$I$1005,"Em negociação",Con_ve!$Q$6:$Q$1005,Cad_cl!BD$5)))</f>
        <v/>
      </c>
      <c r="BE447" s="134" t="str">
        <f>IF(ISERR(IF($C447="","",SUMIFS(Con_ve!$F$6:$F$1005,Con_ve!$C$6:$C$1005,$C447,Con_ve!$I$6:$I$1005,"Em negociação",Con_ve!$Q$6:$Q$1005,Cad_cl!BE$5))),"",IF($C447="","",SUMIFS(Con_ve!$F$6:$F$1005,Con_ve!$C$6:$C$1005,$C447,Con_ve!$I$6:$I$1005,"Em negociação",Con_ve!$Q$6:$Q$1005,Cad_cl!BE$5)))</f>
        <v/>
      </c>
      <c r="BF447" s="134" t="str">
        <f>IF(ISERR(IF($C447="","",SUMIFS(Con_ve!$F$6:$F$1005,Con_ve!$C$6:$C$1005,$C447,Con_ve!$I$6:$I$1005,"Em negociação",Con_ve!$Q$6:$Q$1005,Cad_cl!BF$5))),"",IF($C447="","",SUMIFS(Con_ve!$F$6:$F$1005,Con_ve!$C$6:$C$1005,$C447,Con_ve!$I$6:$I$1005,"Em negociação",Con_ve!$Q$6:$Q$1005,Cad_cl!BF$5)))</f>
        <v/>
      </c>
      <c r="BG447" s="134" t="str">
        <f>IF(ISERR(IF($C447="","",SUMIFS(Con_ve!$F$6:$F$1005,Con_ve!$C$6:$C$1005,$C447,Con_ve!$I$6:$I$1005,"Em negociação",Con_ve!$Q$6:$Q$1005,Cad_cl!BG$5))),"",IF($C447="","",SUMIFS(Con_ve!$F$6:$F$1005,Con_ve!$C$6:$C$1005,$C447,Con_ve!$I$6:$I$1005,"Em negociação",Con_ve!$Q$6:$Q$1005,Cad_cl!BG$5)))</f>
        <v/>
      </c>
      <c r="BH447" s="134" t="str">
        <f>IF(ISERR(IF($C447="","",SUMIFS(Con_ve!$F$6:$F$1005,Con_ve!$C$6:$C$1005,$C447,Con_ve!$I$6:$I$1005,"Em negociação",Con_ve!$Q$6:$Q$1005,Cad_cl!BH$5))),"",IF($C447="","",SUMIFS(Con_ve!$F$6:$F$1005,Con_ve!$C$6:$C$1005,$C447,Con_ve!$I$6:$I$1005,"Em negociação",Con_ve!$Q$6:$Q$1005,Cad_cl!BH$5)))</f>
        <v/>
      </c>
      <c r="BI447" s="134" t="str">
        <f>IF(ISERR(IF($C447="","",SUMIFS(Con_ve!$F$6:$F$1005,Con_ve!$C$6:$C$1005,$C447,Con_ve!$I$6:$I$1005,"Em negociação",Con_ve!$Q$6:$Q$1005,Cad_cl!BI$5))),"",IF($C447="","",SUMIFS(Con_ve!$F$6:$F$1005,Con_ve!$C$6:$C$1005,$C447,Con_ve!$I$6:$I$1005,"Em negociação",Con_ve!$Q$6:$Q$1005,Cad_cl!BI$5)))</f>
        <v/>
      </c>
      <c r="BJ447" s="134" t="str">
        <f>IF(ISERR(IF($C447="","",SUMIFS(Con_ve!$F$6:$F$1005,Con_ve!$C$6:$C$1005,$C447,Con_ve!$I$6:$I$1005,"Em negociação",Con_ve!$Q$6:$Q$1005,Cad_cl!BJ$5))),"",IF($C447="","",SUMIFS(Con_ve!$F$6:$F$1005,Con_ve!$C$6:$C$1005,$C447,Con_ve!$I$6:$I$1005,"Em negociação",Con_ve!$Q$6:$Q$1005,Cad_cl!BJ$5)))</f>
        <v/>
      </c>
      <c r="BK447" s="134" t="str">
        <f>IF(ISERR(IF($C447="","",SUMIFS(Con_ve!$F$6:$F$1005,Con_ve!$C$6:$C$1005,$C447,Con_ve!$I$6:$I$1005,"Em negociação",Con_ve!$Q$6:$Q$1005,Cad_cl!BK$5))),"",IF($C447="","",SUMIFS(Con_ve!$F$6:$F$1005,Con_ve!$C$6:$C$1005,$C447,Con_ve!$I$6:$I$1005,"Em negociação",Con_ve!$Q$6:$Q$1005,Cad_cl!BK$5)))</f>
        <v/>
      </c>
      <c r="BL447" s="134" t="str">
        <f>IF(ISERR(IF($C447="","",SUMIFS(Con_ve!$F$6:$F$1005,Con_ve!$C$6:$C$1005,$C447,Con_ve!$I$6:$I$1005,"Em negociação",Con_ve!$Q$6:$Q$1005,Cad_cl!BL$5))),"",IF($C447="","",SUMIFS(Con_ve!$F$6:$F$1005,Con_ve!$C$6:$C$1005,$C447,Con_ve!$I$6:$I$1005,"Em negociação",Con_ve!$Q$6:$Q$1005,Cad_cl!BL$5)))</f>
        <v/>
      </c>
      <c r="BM447" s="134" t="str">
        <f>IF(ISERR(IF($C447="","",SUMIFS(Con_ve!$F$6:$F$1005,Con_ve!$C$6:$C$1005,$C447,Con_ve!$I$6:$I$1005,"Em negociação",Con_ve!$Q$6:$Q$1005,Cad_cl!BM$5))),"",IF($C447="","",SUMIFS(Con_ve!$F$6:$F$1005,Con_ve!$C$6:$C$1005,$C447,Con_ve!$I$6:$I$1005,"Em negociação",Con_ve!$Q$6:$Q$1005,Cad_cl!BM$5)))</f>
        <v/>
      </c>
      <c r="BN447" s="134" t="str">
        <f>IF(ISERR(IF($C447="","",SUMIFS(Con_ve!$F$6:$F$1005,Con_ve!$C$6:$C$1005,$C447,Con_ve!$I$6:$I$1005,"Em negociação",Con_ve!$Q$6:$Q$1005,Cad_cl!BN$5))),"",IF($C447="","",SUMIFS(Con_ve!$F$6:$F$1005,Con_ve!$C$6:$C$1005,$C447,Con_ve!$I$6:$I$1005,"Em negociação",Con_ve!$Q$6:$Q$1005,Cad_cl!BN$5)))</f>
        <v/>
      </c>
      <c r="BO447" s="134" t="str">
        <f>IF(ISERR(IF($C447="","",SUMIFS(Con_ve!$F$6:$F$1005,Con_ve!$C$6:$C$1005,$C447,Con_ve!$I$6:$I$1005,"Em negociação",Con_ve!$Q$6:$Q$1005,Cad_cl!BO$5))),"",IF($C447="","",SUMIFS(Con_ve!$F$6:$F$1005,Con_ve!$C$6:$C$1005,$C447,Con_ve!$I$6:$I$1005,"Em negociação",Con_ve!$Q$6:$Q$1005,Cad_cl!BO$5)))</f>
        <v/>
      </c>
      <c r="BP447" s="134">
        <f t="shared" si="19"/>
        <v>0</v>
      </c>
      <c r="BR447" s="125" t="str">
        <f>IF(ISERR(IF(AND($I447=Re_lo!$E$5,BR$5=VLOOKUP(Re_lo!$H$5,Re_lo!$N$5:$O$16,2,0)),AP447,"")),"",IF(AND($I447=Re_lo!$E$5,BR$5=VLOOKUP(Re_lo!$H$5,Re_lo!$N$5:$O$16,2,0)),AP447,""))</f>
        <v/>
      </c>
      <c r="BS447" s="125" t="str">
        <f>IF(ISERR(IF(AND($I447=Re_lo!$E$5,BS$5=VLOOKUP(Re_lo!$H$5,Re_lo!$N$5:$O$16,2,0)),AQ447,"")),"",IF(AND($I447=Re_lo!$E$5,BS$5=VLOOKUP(Re_lo!$H$5,Re_lo!$N$5:$O$16,2,0)),AQ447,""))</f>
        <v/>
      </c>
      <c r="BT447" s="125" t="str">
        <f>IF(ISERR(IF(AND($I447=Re_lo!$E$5,BT$5=VLOOKUP(Re_lo!$H$5,Re_lo!$N$5:$O$16,2,0)),AR447,"")),"",IF(AND($I447=Re_lo!$E$5,BT$5=VLOOKUP(Re_lo!$H$5,Re_lo!$N$5:$O$16,2,0)),AR447,""))</f>
        <v/>
      </c>
      <c r="BU447" s="125" t="str">
        <f>IF(ISERR(IF(AND($I447=Re_lo!$E$5,BU$5=VLOOKUP(Re_lo!$H$5,Re_lo!$N$5:$O$16,2,0)),AS447,"")),"",IF(AND($I447=Re_lo!$E$5,BU$5=VLOOKUP(Re_lo!$H$5,Re_lo!$N$5:$O$16,2,0)),AS447,""))</f>
        <v/>
      </c>
      <c r="BV447" s="125" t="str">
        <f>IF(ISERR(IF(AND($I447=Re_lo!$E$5,BV$5=VLOOKUP(Re_lo!$H$5,Re_lo!$N$5:$O$16,2,0)),AT447,"")),"",IF(AND($I447=Re_lo!$E$5,BV$5=VLOOKUP(Re_lo!$H$5,Re_lo!$N$5:$O$16,2,0)),AT447,""))</f>
        <v/>
      </c>
      <c r="BW447" s="125" t="str">
        <f>IF(ISERR(IF(AND($I447=Re_lo!$E$5,BW$5=VLOOKUP(Re_lo!$H$5,Re_lo!$N$5:$O$16,2,0)),AU447,"")),"",IF(AND($I447=Re_lo!$E$5,BW$5=VLOOKUP(Re_lo!$H$5,Re_lo!$N$5:$O$16,2,0)),AU447,""))</f>
        <v/>
      </c>
      <c r="BX447" s="125" t="str">
        <f>IF(ISERR(IF(AND($I447=Re_lo!$E$5,BX$5=VLOOKUP(Re_lo!$H$5,Re_lo!$N$5:$O$16,2,0)),AV447,"")),"",IF(AND($I447=Re_lo!$E$5,BX$5=VLOOKUP(Re_lo!$H$5,Re_lo!$N$5:$O$16,2,0)),AV447,""))</f>
        <v/>
      </c>
      <c r="BY447" s="125" t="str">
        <f>IF(ISERR(IF(AND($I447=Re_lo!$E$5,BY$5=VLOOKUP(Re_lo!$H$5,Re_lo!$N$5:$O$16,2,0)),AW447,"")),"",IF(AND($I447=Re_lo!$E$5,BY$5=VLOOKUP(Re_lo!$H$5,Re_lo!$N$5:$O$16,2,0)),AW447,""))</f>
        <v/>
      </c>
      <c r="BZ447" s="125" t="str">
        <f>IF(ISERR(IF(AND($I447=Re_lo!$E$5,BZ$5=VLOOKUP(Re_lo!$H$5,Re_lo!$N$5:$O$16,2,0)),AX447,"")),"",IF(AND($I447=Re_lo!$E$5,BZ$5=VLOOKUP(Re_lo!$H$5,Re_lo!$N$5:$O$16,2,0)),AX447,""))</f>
        <v/>
      </c>
      <c r="CA447" s="125" t="str">
        <f>IF(ISERR(IF(AND($I447=Re_lo!$E$5,CA$5=VLOOKUP(Re_lo!$H$5,Re_lo!$N$5:$O$16,2,0)),AY447,"")),"",IF(AND($I447=Re_lo!$E$5,CA$5=VLOOKUP(Re_lo!$H$5,Re_lo!$N$5:$O$16,2,0)),AY447,""))</f>
        <v/>
      </c>
      <c r="CB447" s="125" t="str">
        <f>IF(ISERR(IF(AND($I447=Re_lo!$E$5,CB$5=VLOOKUP(Re_lo!$H$5,Re_lo!$N$5:$O$16,2,0)),AZ447,"")),"",IF(AND($I447=Re_lo!$E$5,CB$5=VLOOKUP(Re_lo!$H$5,Re_lo!$N$5:$O$16,2,0)),AZ447,""))</f>
        <v/>
      </c>
      <c r="CC447" s="125" t="str">
        <f>IF(ISERR(IF(AND($I447=Re_lo!$E$5,CC$5=VLOOKUP(Re_lo!$H$5,Re_lo!$N$5:$O$16,2,0)),BA447,"")),"",IF(AND($I447=Re_lo!$E$5,CC$5=VLOOKUP(Re_lo!$H$5,Re_lo!$N$5:$O$16,2,0)),BA447,""))</f>
        <v/>
      </c>
      <c r="CD447" s="125" t="str">
        <f>IF(ISERR(IF(AND($I447=Re_lo!$E$5,CD$5=VLOOKUP(Re_lo!$H$5,Re_lo!$N$5:$O$16,2,0)),BB447,"")),"",IF(AND($I447=Re_lo!$E$5,CD$5=VLOOKUP(Re_lo!$H$5,Re_lo!$N$5:$O$16,2,0)),BB447,""))</f>
        <v/>
      </c>
      <c r="CF447" s="125" t="str">
        <f>IF($C447="","",COUNTIFS(Con_ve!$C$6:$C$1005,$C447,Con_ve!$Q$6:$Q$1005,Cad_cl!CF$5))</f>
        <v/>
      </c>
      <c r="CG447" s="125" t="str">
        <f>IF($C447="","",COUNTIFS(Con_ve!$C$6:$C$1005,$C447,Con_ve!$Q$6:$Q$1005,Cad_cl!CG$5))</f>
        <v/>
      </c>
      <c r="CH447" s="125" t="str">
        <f>IF($C447="","",COUNTIFS(Con_ve!$C$6:$C$1005,$C447,Con_ve!$Q$6:$Q$1005,Cad_cl!CH$5))</f>
        <v/>
      </c>
      <c r="CI447" s="125" t="str">
        <f>IF($C447="","",COUNTIFS(Con_ve!$C$6:$C$1005,$C447,Con_ve!$Q$6:$Q$1005,Cad_cl!CI$5))</f>
        <v/>
      </c>
      <c r="CJ447" s="125" t="str">
        <f>IF($C447="","",COUNTIFS(Con_ve!$C$6:$C$1005,$C447,Con_ve!$Q$6:$Q$1005,Cad_cl!CJ$5))</f>
        <v/>
      </c>
      <c r="CK447" s="125" t="str">
        <f>IF($C447="","",COUNTIFS(Con_ve!$C$6:$C$1005,$C447,Con_ve!$Q$6:$Q$1005,Cad_cl!CK$5))</f>
        <v/>
      </c>
      <c r="CL447" s="125" t="str">
        <f>IF($C447="","",COUNTIFS(Con_ve!$C$6:$C$1005,$C447,Con_ve!$Q$6:$Q$1005,Cad_cl!CL$5))</f>
        <v/>
      </c>
      <c r="CM447" s="125" t="str">
        <f>IF($C447="","",COUNTIFS(Con_ve!$C$6:$C$1005,$C447,Con_ve!$Q$6:$Q$1005,Cad_cl!CM$5))</f>
        <v/>
      </c>
      <c r="CN447" s="125" t="str">
        <f>IF($C447="","",COUNTIFS(Con_ve!$C$6:$C$1005,$C447,Con_ve!$Q$6:$Q$1005,Cad_cl!CN$5))</f>
        <v/>
      </c>
      <c r="CO447" s="125" t="str">
        <f>IF($C447="","",COUNTIFS(Con_ve!$C$6:$C$1005,$C447,Con_ve!$Q$6:$Q$1005,Cad_cl!CO$5))</f>
        <v/>
      </c>
      <c r="CP447" s="125" t="str">
        <f>IF($C447="","",COUNTIFS(Con_ve!$C$6:$C$1005,$C447,Con_ve!$Q$6:$Q$1005,Cad_cl!CP$5))</f>
        <v/>
      </c>
      <c r="CQ447" s="125" t="str">
        <f>IF($C447="","",COUNTIFS(Con_ve!$C$6:$C$1005,$C447,Con_ve!$Q$6:$Q$1005,Cad_cl!CQ$5))</f>
        <v/>
      </c>
      <c r="CR447" s="125">
        <f t="shared" si="20"/>
        <v>0</v>
      </c>
    </row>
    <row r="448" spans="3:96" ht="30" customHeight="1">
      <c r="C448" s="153"/>
      <c r="D448" s="153"/>
      <c r="E448" s="154"/>
      <c r="F448" s="153"/>
      <c r="G448" s="155"/>
      <c r="H448" s="153"/>
      <c r="I448" s="153"/>
      <c r="J448" s="132" t="s">
        <v>309</v>
      </c>
      <c r="K448" s="133" t="s">
        <v>309</v>
      </c>
      <c r="L448" s="153"/>
      <c r="M448" s="153"/>
      <c r="N448" s="153"/>
      <c r="O448" s="153"/>
      <c r="P448" s="153"/>
      <c r="Q448" s="153"/>
      <c r="AP448" s="134" t="str">
        <f>IF(ISERR(IF($C448="","",SUMIFS(Con_ve!$F$6:$F$1005,Con_ve!$C$6:$C$1005,$C448,Con_ve!$I$6:$I$1005,"Fechada",Con_ve!$Q$6:$Q$1005,Cad_cl!AP$5))),"",IF($C448="","",SUMIFS(Con_ve!$F$6:$F$1005,Con_ve!$C$6:$C$1005,$C448,Con_ve!$I$6:$I$1005,"Fechada",Con_ve!$Q$6:$Q$1005,Cad_cl!AP$5)))</f>
        <v/>
      </c>
      <c r="AQ448" s="134" t="str">
        <f>IF(ISERR(IF($C448="","",SUMIFS(Con_ve!$F$6:$F$1005,Con_ve!$C$6:$C$1005,$C448,Con_ve!$I$6:$I$1005,"Fechada",Con_ve!$Q$6:$Q$1005,Cad_cl!AQ$5))),"",IF($C448="","",SUMIFS(Con_ve!$F$6:$F$1005,Con_ve!$C$6:$C$1005,$C448,Con_ve!$I$6:$I$1005,"Fechada",Con_ve!$Q$6:$Q$1005,Cad_cl!AQ$5)))</f>
        <v/>
      </c>
      <c r="AR448" s="134" t="str">
        <f>IF(ISERR(IF($C448="","",SUMIFS(Con_ve!$F$6:$F$1005,Con_ve!$C$6:$C$1005,$C448,Con_ve!$I$6:$I$1005,"Fechada",Con_ve!$Q$6:$Q$1005,Cad_cl!AR$5))),"",IF($C448="","",SUMIFS(Con_ve!$F$6:$F$1005,Con_ve!$C$6:$C$1005,$C448,Con_ve!$I$6:$I$1005,"Fechada",Con_ve!$Q$6:$Q$1005,Cad_cl!AR$5)))</f>
        <v/>
      </c>
      <c r="AS448" s="134" t="str">
        <f>IF(ISERR(IF($C448="","",SUMIFS(Con_ve!$F$6:$F$1005,Con_ve!$C$6:$C$1005,$C448,Con_ve!$I$6:$I$1005,"Fechada",Con_ve!$Q$6:$Q$1005,Cad_cl!AS$5))),"",IF($C448="","",SUMIFS(Con_ve!$F$6:$F$1005,Con_ve!$C$6:$C$1005,$C448,Con_ve!$I$6:$I$1005,"Fechada",Con_ve!$Q$6:$Q$1005,Cad_cl!AS$5)))</f>
        <v/>
      </c>
      <c r="AT448" s="134" t="str">
        <f>IF(ISERR(IF($C448="","",SUMIFS(Con_ve!$F$6:$F$1005,Con_ve!$C$6:$C$1005,$C448,Con_ve!$I$6:$I$1005,"Fechada",Con_ve!$Q$6:$Q$1005,Cad_cl!AT$5))),"",IF($C448="","",SUMIFS(Con_ve!$F$6:$F$1005,Con_ve!$C$6:$C$1005,$C448,Con_ve!$I$6:$I$1005,"Fechada",Con_ve!$Q$6:$Q$1005,Cad_cl!AT$5)))</f>
        <v/>
      </c>
      <c r="AU448" s="134" t="str">
        <f>IF(ISERR(IF($C448="","",SUMIFS(Con_ve!$F$6:$F$1005,Con_ve!$C$6:$C$1005,$C448,Con_ve!$I$6:$I$1005,"Fechada",Con_ve!$Q$6:$Q$1005,Cad_cl!AU$5))),"",IF($C448="","",SUMIFS(Con_ve!$F$6:$F$1005,Con_ve!$C$6:$C$1005,$C448,Con_ve!$I$6:$I$1005,"Fechada",Con_ve!$Q$6:$Q$1005,Cad_cl!AU$5)))</f>
        <v/>
      </c>
      <c r="AV448" s="134" t="str">
        <f>IF(ISERR(IF($C448="","",SUMIFS(Con_ve!$F$6:$F$1005,Con_ve!$C$6:$C$1005,$C448,Con_ve!$I$6:$I$1005,"Fechada",Con_ve!$Q$6:$Q$1005,Cad_cl!AV$5))),"",IF($C448="","",SUMIFS(Con_ve!$F$6:$F$1005,Con_ve!$C$6:$C$1005,$C448,Con_ve!$I$6:$I$1005,"Fechada",Con_ve!$Q$6:$Q$1005,Cad_cl!AV$5)))</f>
        <v/>
      </c>
      <c r="AW448" s="134" t="str">
        <f>IF(ISERR(IF($C448="","",SUMIFS(Con_ve!$F$6:$F$1005,Con_ve!$C$6:$C$1005,$C448,Con_ve!$I$6:$I$1005,"Fechada",Con_ve!$Q$6:$Q$1005,Cad_cl!AW$5))),"",IF($C448="","",SUMIFS(Con_ve!$F$6:$F$1005,Con_ve!$C$6:$C$1005,$C448,Con_ve!$I$6:$I$1005,"Fechada",Con_ve!$Q$6:$Q$1005,Cad_cl!AW$5)))</f>
        <v/>
      </c>
      <c r="AX448" s="134" t="str">
        <f>IF(ISERR(IF($C448="","",SUMIFS(Con_ve!$F$6:$F$1005,Con_ve!$C$6:$C$1005,$C448,Con_ve!$I$6:$I$1005,"Fechada",Con_ve!$Q$6:$Q$1005,Cad_cl!AX$5))),"",IF($C448="","",SUMIFS(Con_ve!$F$6:$F$1005,Con_ve!$C$6:$C$1005,$C448,Con_ve!$I$6:$I$1005,"Fechada",Con_ve!$Q$6:$Q$1005,Cad_cl!AX$5)))</f>
        <v/>
      </c>
      <c r="AY448" s="134" t="str">
        <f>IF(ISERR(IF($C448="","",SUMIFS(Con_ve!$F$6:$F$1005,Con_ve!$C$6:$C$1005,$C448,Con_ve!$I$6:$I$1005,"Fechada",Con_ve!$Q$6:$Q$1005,Cad_cl!AY$5))),"",IF($C448="","",SUMIFS(Con_ve!$F$6:$F$1005,Con_ve!$C$6:$C$1005,$C448,Con_ve!$I$6:$I$1005,"Fechada",Con_ve!$Q$6:$Q$1005,Cad_cl!AY$5)))</f>
        <v/>
      </c>
      <c r="AZ448" s="134" t="str">
        <f>IF(ISERR(IF($C448="","",SUMIFS(Con_ve!$F$6:$F$1005,Con_ve!$C$6:$C$1005,$C448,Con_ve!$I$6:$I$1005,"Fechada",Con_ve!$Q$6:$Q$1005,Cad_cl!AZ$5))),"",IF($C448="","",SUMIFS(Con_ve!$F$6:$F$1005,Con_ve!$C$6:$C$1005,$C448,Con_ve!$I$6:$I$1005,"Fechada",Con_ve!$Q$6:$Q$1005,Cad_cl!AZ$5)))</f>
        <v/>
      </c>
      <c r="BA448" s="134" t="str">
        <f>IF(ISERR(IF($C448="","",SUMIFS(Con_ve!$F$6:$F$1005,Con_ve!$C$6:$C$1005,$C448,Con_ve!$I$6:$I$1005,"Fechada",Con_ve!$Q$6:$Q$1005,Cad_cl!BA$5))),"",IF($C448="","",SUMIFS(Con_ve!$F$6:$F$1005,Con_ve!$C$6:$C$1005,$C448,Con_ve!$I$6:$I$1005,"Fechada",Con_ve!$Q$6:$Q$1005,Cad_cl!BA$5)))</f>
        <v/>
      </c>
      <c r="BB448" s="134">
        <f t="shared" si="18"/>
        <v>0</v>
      </c>
      <c r="BD448" s="134" t="str">
        <f>IF(ISERR(IF($C448="","",SUMIFS(Con_ve!$F$6:$F$1005,Con_ve!$C$6:$C$1005,$C448,Con_ve!$I$6:$I$1005,"Em negociação",Con_ve!$Q$6:$Q$1005,Cad_cl!BD$5))),"",IF($C448="","",SUMIFS(Con_ve!$F$6:$F$1005,Con_ve!$C$6:$C$1005,$C448,Con_ve!$I$6:$I$1005,"Em negociação",Con_ve!$Q$6:$Q$1005,Cad_cl!BD$5)))</f>
        <v/>
      </c>
      <c r="BE448" s="134" t="str">
        <f>IF(ISERR(IF($C448="","",SUMIFS(Con_ve!$F$6:$F$1005,Con_ve!$C$6:$C$1005,$C448,Con_ve!$I$6:$I$1005,"Em negociação",Con_ve!$Q$6:$Q$1005,Cad_cl!BE$5))),"",IF($C448="","",SUMIFS(Con_ve!$F$6:$F$1005,Con_ve!$C$6:$C$1005,$C448,Con_ve!$I$6:$I$1005,"Em negociação",Con_ve!$Q$6:$Q$1005,Cad_cl!BE$5)))</f>
        <v/>
      </c>
      <c r="BF448" s="134" t="str">
        <f>IF(ISERR(IF($C448="","",SUMIFS(Con_ve!$F$6:$F$1005,Con_ve!$C$6:$C$1005,$C448,Con_ve!$I$6:$I$1005,"Em negociação",Con_ve!$Q$6:$Q$1005,Cad_cl!BF$5))),"",IF($C448="","",SUMIFS(Con_ve!$F$6:$F$1005,Con_ve!$C$6:$C$1005,$C448,Con_ve!$I$6:$I$1005,"Em negociação",Con_ve!$Q$6:$Q$1005,Cad_cl!BF$5)))</f>
        <v/>
      </c>
      <c r="BG448" s="134" t="str">
        <f>IF(ISERR(IF($C448="","",SUMIFS(Con_ve!$F$6:$F$1005,Con_ve!$C$6:$C$1005,$C448,Con_ve!$I$6:$I$1005,"Em negociação",Con_ve!$Q$6:$Q$1005,Cad_cl!BG$5))),"",IF($C448="","",SUMIFS(Con_ve!$F$6:$F$1005,Con_ve!$C$6:$C$1005,$C448,Con_ve!$I$6:$I$1005,"Em negociação",Con_ve!$Q$6:$Q$1005,Cad_cl!BG$5)))</f>
        <v/>
      </c>
      <c r="BH448" s="134" t="str">
        <f>IF(ISERR(IF($C448="","",SUMIFS(Con_ve!$F$6:$F$1005,Con_ve!$C$6:$C$1005,$C448,Con_ve!$I$6:$I$1005,"Em negociação",Con_ve!$Q$6:$Q$1005,Cad_cl!BH$5))),"",IF($C448="","",SUMIFS(Con_ve!$F$6:$F$1005,Con_ve!$C$6:$C$1005,$C448,Con_ve!$I$6:$I$1005,"Em negociação",Con_ve!$Q$6:$Q$1005,Cad_cl!BH$5)))</f>
        <v/>
      </c>
      <c r="BI448" s="134" t="str">
        <f>IF(ISERR(IF($C448="","",SUMIFS(Con_ve!$F$6:$F$1005,Con_ve!$C$6:$C$1005,$C448,Con_ve!$I$6:$I$1005,"Em negociação",Con_ve!$Q$6:$Q$1005,Cad_cl!BI$5))),"",IF($C448="","",SUMIFS(Con_ve!$F$6:$F$1005,Con_ve!$C$6:$C$1005,$C448,Con_ve!$I$6:$I$1005,"Em negociação",Con_ve!$Q$6:$Q$1005,Cad_cl!BI$5)))</f>
        <v/>
      </c>
      <c r="BJ448" s="134" t="str">
        <f>IF(ISERR(IF($C448="","",SUMIFS(Con_ve!$F$6:$F$1005,Con_ve!$C$6:$C$1005,$C448,Con_ve!$I$6:$I$1005,"Em negociação",Con_ve!$Q$6:$Q$1005,Cad_cl!BJ$5))),"",IF($C448="","",SUMIFS(Con_ve!$F$6:$F$1005,Con_ve!$C$6:$C$1005,$C448,Con_ve!$I$6:$I$1005,"Em negociação",Con_ve!$Q$6:$Q$1005,Cad_cl!BJ$5)))</f>
        <v/>
      </c>
      <c r="BK448" s="134" t="str">
        <f>IF(ISERR(IF($C448="","",SUMIFS(Con_ve!$F$6:$F$1005,Con_ve!$C$6:$C$1005,$C448,Con_ve!$I$6:$I$1005,"Em negociação",Con_ve!$Q$6:$Q$1005,Cad_cl!BK$5))),"",IF($C448="","",SUMIFS(Con_ve!$F$6:$F$1005,Con_ve!$C$6:$C$1005,$C448,Con_ve!$I$6:$I$1005,"Em negociação",Con_ve!$Q$6:$Q$1005,Cad_cl!BK$5)))</f>
        <v/>
      </c>
      <c r="BL448" s="134" t="str">
        <f>IF(ISERR(IF($C448="","",SUMIFS(Con_ve!$F$6:$F$1005,Con_ve!$C$6:$C$1005,$C448,Con_ve!$I$6:$I$1005,"Em negociação",Con_ve!$Q$6:$Q$1005,Cad_cl!BL$5))),"",IF($C448="","",SUMIFS(Con_ve!$F$6:$F$1005,Con_ve!$C$6:$C$1005,$C448,Con_ve!$I$6:$I$1005,"Em negociação",Con_ve!$Q$6:$Q$1005,Cad_cl!BL$5)))</f>
        <v/>
      </c>
      <c r="BM448" s="134" t="str">
        <f>IF(ISERR(IF($C448="","",SUMIFS(Con_ve!$F$6:$F$1005,Con_ve!$C$6:$C$1005,$C448,Con_ve!$I$6:$I$1005,"Em negociação",Con_ve!$Q$6:$Q$1005,Cad_cl!BM$5))),"",IF($C448="","",SUMIFS(Con_ve!$F$6:$F$1005,Con_ve!$C$6:$C$1005,$C448,Con_ve!$I$6:$I$1005,"Em negociação",Con_ve!$Q$6:$Q$1005,Cad_cl!BM$5)))</f>
        <v/>
      </c>
      <c r="BN448" s="134" t="str">
        <f>IF(ISERR(IF($C448="","",SUMIFS(Con_ve!$F$6:$F$1005,Con_ve!$C$6:$C$1005,$C448,Con_ve!$I$6:$I$1005,"Em negociação",Con_ve!$Q$6:$Q$1005,Cad_cl!BN$5))),"",IF($C448="","",SUMIFS(Con_ve!$F$6:$F$1005,Con_ve!$C$6:$C$1005,$C448,Con_ve!$I$6:$I$1005,"Em negociação",Con_ve!$Q$6:$Q$1005,Cad_cl!BN$5)))</f>
        <v/>
      </c>
      <c r="BO448" s="134" t="str">
        <f>IF(ISERR(IF($C448="","",SUMIFS(Con_ve!$F$6:$F$1005,Con_ve!$C$6:$C$1005,$C448,Con_ve!$I$6:$I$1005,"Em negociação",Con_ve!$Q$6:$Q$1005,Cad_cl!BO$5))),"",IF($C448="","",SUMIFS(Con_ve!$F$6:$F$1005,Con_ve!$C$6:$C$1005,$C448,Con_ve!$I$6:$I$1005,"Em negociação",Con_ve!$Q$6:$Q$1005,Cad_cl!BO$5)))</f>
        <v/>
      </c>
      <c r="BP448" s="134">
        <f t="shared" si="19"/>
        <v>0</v>
      </c>
      <c r="BR448" s="125" t="str">
        <f>IF(ISERR(IF(AND($I448=Re_lo!$E$5,BR$5=VLOOKUP(Re_lo!$H$5,Re_lo!$N$5:$O$16,2,0)),AP448,"")),"",IF(AND($I448=Re_lo!$E$5,BR$5=VLOOKUP(Re_lo!$H$5,Re_lo!$N$5:$O$16,2,0)),AP448,""))</f>
        <v/>
      </c>
      <c r="BS448" s="125" t="str">
        <f>IF(ISERR(IF(AND($I448=Re_lo!$E$5,BS$5=VLOOKUP(Re_lo!$H$5,Re_lo!$N$5:$O$16,2,0)),AQ448,"")),"",IF(AND($I448=Re_lo!$E$5,BS$5=VLOOKUP(Re_lo!$H$5,Re_lo!$N$5:$O$16,2,0)),AQ448,""))</f>
        <v/>
      </c>
      <c r="BT448" s="125" t="str">
        <f>IF(ISERR(IF(AND($I448=Re_lo!$E$5,BT$5=VLOOKUP(Re_lo!$H$5,Re_lo!$N$5:$O$16,2,0)),AR448,"")),"",IF(AND($I448=Re_lo!$E$5,BT$5=VLOOKUP(Re_lo!$H$5,Re_lo!$N$5:$O$16,2,0)),AR448,""))</f>
        <v/>
      </c>
      <c r="BU448" s="125" t="str">
        <f>IF(ISERR(IF(AND($I448=Re_lo!$E$5,BU$5=VLOOKUP(Re_lo!$H$5,Re_lo!$N$5:$O$16,2,0)),AS448,"")),"",IF(AND($I448=Re_lo!$E$5,BU$5=VLOOKUP(Re_lo!$H$5,Re_lo!$N$5:$O$16,2,0)),AS448,""))</f>
        <v/>
      </c>
      <c r="BV448" s="125" t="str">
        <f>IF(ISERR(IF(AND($I448=Re_lo!$E$5,BV$5=VLOOKUP(Re_lo!$H$5,Re_lo!$N$5:$O$16,2,0)),AT448,"")),"",IF(AND($I448=Re_lo!$E$5,BV$5=VLOOKUP(Re_lo!$H$5,Re_lo!$N$5:$O$16,2,0)),AT448,""))</f>
        <v/>
      </c>
      <c r="BW448" s="125" t="str">
        <f>IF(ISERR(IF(AND($I448=Re_lo!$E$5,BW$5=VLOOKUP(Re_lo!$H$5,Re_lo!$N$5:$O$16,2,0)),AU448,"")),"",IF(AND($I448=Re_lo!$E$5,BW$5=VLOOKUP(Re_lo!$H$5,Re_lo!$N$5:$O$16,2,0)),AU448,""))</f>
        <v/>
      </c>
      <c r="BX448" s="125" t="str">
        <f>IF(ISERR(IF(AND($I448=Re_lo!$E$5,BX$5=VLOOKUP(Re_lo!$H$5,Re_lo!$N$5:$O$16,2,0)),AV448,"")),"",IF(AND($I448=Re_lo!$E$5,BX$5=VLOOKUP(Re_lo!$H$5,Re_lo!$N$5:$O$16,2,0)),AV448,""))</f>
        <v/>
      </c>
      <c r="BY448" s="125" t="str">
        <f>IF(ISERR(IF(AND($I448=Re_lo!$E$5,BY$5=VLOOKUP(Re_lo!$H$5,Re_lo!$N$5:$O$16,2,0)),AW448,"")),"",IF(AND($I448=Re_lo!$E$5,BY$5=VLOOKUP(Re_lo!$H$5,Re_lo!$N$5:$O$16,2,0)),AW448,""))</f>
        <v/>
      </c>
      <c r="BZ448" s="125" t="str">
        <f>IF(ISERR(IF(AND($I448=Re_lo!$E$5,BZ$5=VLOOKUP(Re_lo!$H$5,Re_lo!$N$5:$O$16,2,0)),AX448,"")),"",IF(AND($I448=Re_lo!$E$5,BZ$5=VLOOKUP(Re_lo!$H$5,Re_lo!$N$5:$O$16,2,0)),AX448,""))</f>
        <v/>
      </c>
      <c r="CA448" s="125" t="str">
        <f>IF(ISERR(IF(AND($I448=Re_lo!$E$5,CA$5=VLOOKUP(Re_lo!$H$5,Re_lo!$N$5:$O$16,2,0)),AY448,"")),"",IF(AND($I448=Re_lo!$E$5,CA$5=VLOOKUP(Re_lo!$H$5,Re_lo!$N$5:$O$16,2,0)),AY448,""))</f>
        <v/>
      </c>
      <c r="CB448" s="125" t="str">
        <f>IF(ISERR(IF(AND($I448=Re_lo!$E$5,CB$5=VLOOKUP(Re_lo!$H$5,Re_lo!$N$5:$O$16,2,0)),AZ448,"")),"",IF(AND($I448=Re_lo!$E$5,CB$5=VLOOKUP(Re_lo!$H$5,Re_lo!$N$5:$O$16,2,0)),AZ448,""))</f>
        <v/>
      </c>
      <c r="CC448" s="125" t="str">
        <f>IF(ISERR(IF(AND($I448=Re_lo!$E$5,CC$5=VLOOKUP(Re_lo!$H$5,Re_lo!$N$5:$O$16,2,0)),BA448,"")),"",IF(AND($I448=Re_lo!$E$5,CC$5=VLOOKUP(Re_lo!$H$5,Re_lo!$N$5:$O$16,2,0)),BA448,""))</f>
        <v/>
      </c>
      <c r="CD448" s="125" t="str">
        <f>IF(ISERR(IF(AND($I448=Re_lo!$E$5,CD$5=VLOOKUP(Re_lo!$H$5,Re_lo!$N$5:$O$16,2,0)),BB448,"")),"",IF(AND($I448=Re_lo!$E$5,CD$5=VLOOKUP(Re_lo!$H$5,Re_lo!$N$5:$O$16,2,0)),BB448,""))</f>
        <v/>
      </c>
      <c r="CF448" s="125" t="str">
        <f>IF($C448="","",COUNTIFS(Con_ve!$C$6:$C$1005,$C448,Con_ve!$Q$6:$Q$1005,Cad_cl!CF$5))</f>
        <v/>
      </c>
      <c r="CG448" s="125" t="str">
        <f>IF($C448="","",COUNTIFS(Con_ve!$C$6:$C$1005,$C448,Con_ve!$Q$6:$Q$1005,Cad_cl!CG$5))</f>
        <v/>
      </c>
      <c r="CH448" s="125" t="str">
        <f>IF($C448="","",COUNTIFS(Con_ve!$C$6:$C$1005,$C448,Con_ve!$Q$6:$Q$1005,Cad_cl!CH$5))</f>
        <v/>
      </c>
      <c r="CI448" s="125" t="str">
        <f>IF($C448="","",COUNTIFS(Con_ve!$C$6:$C$1005,$C448,Con_ve!$Q$6:$Q$1005,Cad_cl!CI$5))</f>
        <v/>
      </c>
      <c r="CJ448" s="125" t="str">
        <f>IF($C448="","",COUNTIFS(Con_ve!$C$6:$C$1005,$C448,Con_ve!$Q$6:$Q$1005,Cad_cl!CJ$5))</f>
        <v/>
      </c>
      <c r="CK448" s="125" t="str">
        <f>IF($C448="","",COUNTIFS(Con_ve!$C$6:$C$1005,$C448,Con_ve!$Q$6:$Q$1005,Cad_cl!CK$5))</f>
        <v/>
      </c>
      <c r="CL448" s="125" t="str">
        <f>IF($C448="","",COUNTIFS(Con_ve!$C$6:$C$1005,$C448,Con_ve!$Q$6:$Q$1005,Cad_cl!CL$5))</f>
        <v/>
      </c>
      <c r="CM448" s="125" t="str">
        <f>IF($C448="","",COUNTIFS(Con_ve!$C$6:$C$1005,$C448,Con_ve!$Q$6:$Q$1005,Cad_cl!CM$5))</f>
        <v/>
      </c>
      <c r="CN448" s="125" t="str">
        <f>IF($C448="","",COUNTIFS(Con_ve!$C$6:$C$1005,$C448,Con_ve!$Q$6:$Q$1005,Cad_cl!CN$5))</f>
        <v/>
      </c>
      <c r="CO448" s="125" t="str">
        <f>IF($C448="","",COUNTIFS(Con_ve!$C$6:$C$1005,$C448,Con_ve!$Q$6:$Q$1005,Cad_cl!CO$5))</f>
        <v/>
      </c>
      <c r="CP448" s="125" t="str">
        <f>IF($C448="","",COUNTIFS(Con_ve!$C$6:$C$1005,$C448,Con_ve!$Q$6:$Q$1005,Cad_cl!CP$5))</f>
        <v/>
      </c>
      <c r="CQ448" s="125" t="str">
        <f>IF($C448="","",COUNTIFS(Con_ve!$C$6:$C$1005,$C448,Con_ve!$Q$6:$Q$1005,Cad_cl!CQ$5))</f>
        <v/>
      </c>
      <c r="CR448" s="125">
        <f t="shared" si="20"/>
        <v>0</v>
      </c>
    </row>
    <row r="449" spans="3:96" ht="30" customHeight="1">
      <c r="C449" s="153"/>
      <c r="D449" s="153"/>
      <c r="E449" s="154"/>
      <c r="F449" s="153"/>
      <c r="G449" s="155"/>
      <c r="H449" s="153"/>
      <c r="I449" s="153"/>
      <c r="J449" s="132" t="s">
        <v>309</v>
      </c>
      <c r="K449" s="133" t="s">
        <v>309</v>
      </c>
      <c r="L449" s="153"/>
      <c r="M449" s="153"/>
      <c r="N449" s="153"/>
      <c r="O449" s="153"/>
      <c r="P449" s="153"/>
      <c r="Q449" s="153"/>
      <c r="AP449" s="134" t="str">
        <f>IF(ISERR(IF($C449="","",SUMIFS(Con_ve!$F$6:$F$1005,Con_ve!$C$6:$C$1005,$C449,Con_ve!$I$6:$I$1005,"Fechada",Con_ve!$Q$6:$Q$1005,Cad_cl!AP$5))),"",IF($C449="","",SUMIFS(Con_ve!$F$6:$F$1005,Con_ve!$C$6:$C$1005,$C449,Con_ve!$I$6:$I$1005,"Fechada",Con_ve!$Q$6:$Q$1005,Cad_cl!AP$5)))</f>
        <v/>
      </c>
      <c r="AQ449" s="134" t="str">
        <f>IF(ISERR(IF($C449="","",SUMIFS(Con_ve!$F$6:$F$1005,Con_ve!$C$6:$C$1005,$C449,Con_ve!$I$6:$I$1005,"Fechada",Con_ve!$Q$6:$Q$1005,Cad_cl!AQ$5))),"",IF($C449="","",SUMIFS(Con_ve!$F$6:$F$1005,Con_ve!$C$6:$C$1005,$C449,Con_ve!$I$6:$I$1005,"Fechada",Con_ve!$Q$6:$Q$1005,Cad_cl!AQ$5)))</f>
        <v/>
      </c>
      <c r="AR449" s="134" t="str">
        <f>IF(ISERR(IF($C449="","",SUMIFS(Con_ve!$F$6:$F$1005,Con_ve!$C$6:$C$1005,$C449,Con_ve!$I$6:$I$1005,"Fechada",Con_ve!$Q$6:$Q$1005,Cad_cl!AR$5))),"",IF($C449="","",SUMIFS(Con_ve!$F$6:$F$1005,Con_ve!$C$6:$C$1005,$C449,Con_ve!$I$6:$I$1005,"Fechada",Con_ve!$Q$6:$Q$1005,Cad_cl!AR$5)))</f>
        <v/>
      </c>
      <c r="AS449" s="134" t="str">
        <f>IF(ISERR(IF($C449="","",SUMIFS(Con_ve!$F$6:$F$1005,Con_ve!$C$6:$C$1005,$C449,Con_ve!$I$6:$I$1005,"Fechada",Con_ve!$Q$6:$Q$1005,Cad_cl!AS$5))),"",IF($C449="","",SUMIFS(Con_ve!$F$6:$F$1005,Con_ve!$C$6:$C$1005,$C449,Con_ve!$I$6:$I$1005,"Fechada",Con_ve!$Q$6:$Q$1005,Cad_cl!AS$5)))</f>
        <v/>
      </c>
      <c r="AT449" s="134" t="str">
        <f>IF(ISERR(IF($C449="","",SUMIFS(Con_ve!$F$6:$F$1005,Con_ve!$C$6:$C$1005,$C449,Con_ve!$I$6:$I$1005,"Fechada",Con_ve!$Q$6:$Q$1005,Cad_cl!AT$5))),"",IF($C449="","",SUMIFS(Con_ve!$F$6:$F$1005,Con_ve!$C$6:$C$1005,$C449,Con_ve!$I$6:$I$1005,"Fechada",Con_ve!$Q$6:$Q$1005,Cad_cl!AT$5)))</f>
        <v/>
      </c>
      <c r="AU449" s="134" t="str">
        <f>IF(ISERR(IF($C449="","",SUMIFS(Con_ve!$F$6:$F$1005,Con_ve!$C$6:$C$1005,$C449,Con_ve!$I$6:$I$1005,"Fechada",Con_ve!$Q$6:$Q$1005,Cad_cl!AU$5))),"",IF($C449="","",SUMIFS(Con_ve!$F$6:$F$1005,Con_ve!$C$6:$C$1005,$C449,Con_ve!$I$6:$I$1005,"Fechada",Con_ve!$Q$6:$Q$1005,Cad_cl!AU$5)))</f>
        <v/>
      </c>
      <c r="AV449" s="134" t="str">
        <f>IF(ISERR(IF($C449="","",SUMIFS(Con_ve!$F$6:$F$1005,Con_ve!$C$6:$C$1005,$C449,Con_ve!$I$6:$I$1005,"Fechada",Con_ve!$Q$6:$Q$1005,Cad_cl!AV$5))),"",IF($C449="","",SUMIFS(Con_ve!$F$6:$F$1005,Con_ve!$C$6:$C$1005,$C449,Con_ve!$I$6:$I$1005,"Fechada",Con_ve!$Q$6:$Q$1005,Cad_cl!AV$5)))</f>
        <v/>
      </c>
      <c r="AW449" s="134" t="str">
        <f>IF(ISERR(IF($C449="","",SUMIFS(Con_ve!$F$6:$F$1005,Con_ve!$C$6:$C$1005,$C449,Con_ve!$I$6:$I$1005,"Fechada",Con_ve!$Q$6:$Q$1005,Cad_cl!AW$5))),"",IF($C449="","",SUMIFS(Con_ve!$F$6:$F$1005,Con_ve!$C$6:$C$1005,$C449,Con_ve!$I$6:$I$1005,"Fechada",Con_ve!$Q$6:$Q$1005,Cad_cl!AW$5)))</f>
        <v/>
      </c>
      <c r="AX449" s="134" t="str">
        <f>IF(ISERR(IF($C449="","",SUMIFS(Con_ve!$F$6:$F$1005,Con_ve!$C$6:$C$1005,$C449,Con_ve!$I$6:$I$1005,"Fechada",Con_ve!$Q$6:$Q$1005,Cad_cl!AX$5))),"",IF($C449="","",SUMIFS(Con_ve!$F$6:$F$1005,Con_ve!$C$6:$C$1005,$C449,Con_ve!$I$6:$I$1005,"Fechada",Con_ve!$Q$6:$Q$1005,Cad_cl!AX$5)))</f>
        <v/>
      </c>
      <c r="AY449" s="134" t="str">
        <f>IF(ISERR(IF($C449="","",SUMIFS(Con_ve!$F$6:$F$1005,Con_ve!$C$6:$C$1005,$C449,Con_ve!$I$6:$I$1005,"Fechada",Con_ve!$Q$6:$Q$1005,Cad_cl!AY$5))),"",IF($C449="","",SUMIFS(Con_ve!$F$6:$F$1005,Con_ve!$C$6:$C$1005,$C449,Con_ve!$I$6:$I$1005,"Fechada",Con_ve!$Q$6:$Q$1005,Cad_cl!AY$5)))</f>
        <v/>
      </c>
      <c r="AZ449" s="134" t="str">
        <f>IF(ISERR(IF($C449="","",SUMIFS(Con_ve!$F$6:$F$1005,Con_ve!$C$6:$C$1005,$C449,Con_ve!$I$6:$I$1005,"Fechada",Con_ve!$Q$6:$Q$1005,Cad_cl!AZ$5))),"",IF($C449="","",SUMIFS(Con_ve!$F$6:$F$1005,Con_ve!$C$6:$C$1005,$C449,Con_ve!$I$6:$I$1005,"Fechada",Con_ve!$Q$6:$Q$1005,Cad_cl!AZ$5)))</f>
        <v/>
      </c>
      <c r="BA449" s="134" t="str">
        <f>IF(ISERR(IF($C449="","",SUMIFS(Con_ve!$F$6:$F$1005,Con_ve!$C$6:$C$1005,$C449,Con_ve!$I$6:$I$1005,"Fechada",Con_ve!$Q$6:$Q$1005,Cad_cl!BA$5))),"",IF($C449="","",SUMIFS(Con_ve!$F$6:$F$1005,Con_ve!$C$6:$C$1005,$C449,Con_ve!$I$6:$I$1005,"Fechada",Con_ve!$Q$6:$Q$1005,Cad_cl!BA$5)))</f>
        <v/>
      </c>
      <c r="BB449" s="134">
        <f t="shared" si="18"/>
        <v>0</v>
      </c>
      <c r="BD449" s="134" t="str">
        <f>IF(ISERR(IF($C449="","",SUMIFS(Con_ve!$F$6:$F$1005,Con_ve!$C$6:$C$1005,$C449,Con_ve!$I$6:$I$1005,"Em negociação",Con_ve!$Q$6:$Q$1005,Cad_cl!BD$5))),"",IF($C449="","",SUMIFS(Con_ve!$F$6:$F$1005,Con_ve!$C$6:$C$1005,$C449,Con_ve!$I$6:$I$1005,"Em negociação",Con_ve!$Q$6:$Q$1005,Cad_cl!BD$5)))</f>
        <v/>
      </c>
      <c r="BE449" s="134" t="str">
        <f>IF(ISERR(IF($C449="","",SUMIFS(Con_ve!$F$6:$F$1005,Con_ve!$C$6:$C$1005,$C449,Con_ve!$I$6:$I$1005,"Em negociação",Con_ve!$Q$6:$Q$1005,Cad_cl!BE$5))),"",IF($C449="","",SUMIFS(Con_ve!$F$6:$F$1005,Con_ve!$C$6:$C$1005,$C449,Con_ve!$I$6:$I$1005,"Em negociação",Con_ve!$Q$6:$Q$1005,Cad_cl!BE$5)))</f>
        <v/>
      </c>
      <c r="BF449" s="134" t="str">
        <f>IF(ISERR(IF($C449="","",SUMIFS(Con_ve!$F$6:$F$1005,Con_ve!$C$6:$C$1005,$C449,Con_ve!$I$6:$I$1005,"Em negociação",Con_ve!$Q$6:$Q$1005,Cad_cl!BF$5))),"",IF($C449="","",SUMIFS(Con_ve!$F$6:$F$1005,Con_ve!$C$6:$C$1005,$C449,Con_ve!$I$6:$I$1005,"Em negociação",Con_ve!$Q$6:$Q$1005,Cad_cl!BF$5)))</f>
        <v/>
      </c>
      <c r="BG449" s="134" t="str">
        <f>IF(ISERR(IF($C449="","",SUMIFS(Con_ve!$F$6:$F$1005,Con_ve!$C$6:$C$1005,$C449,Con_ve!$I$6:$I$1005,"Em negociação",Con_ve!$Q$6:$Q$1005,Cad_cl!BG$5))),"",IF($C449="","",SUMIFS(Con_ve!$F$6:$F$1005,Con_ve!$C$6:$C$1005,$C449,Con_ve!$I$6:$I$1005,"Em negociação",Con_ve!$Q$6:$Q$1005,Cad_cl!BG$5)))</f>
        <v/>
      </c>
      <c r="BH449" s="134" t="str">
        <f>IF(ISERR(IF($C449="","",SUMIFS(Con_ve!$F$6:$F$1005,Con_ve!$C$6:$C$1005,$C449,Con_ve!$I$6:$I$1005,"Em negociação",Con_ve!$Q$6:$Q$1005,Cad_cl!BH$5))),"",IF($C449="","",SUMIFS(Con_ve!$F$6:$F$1005,Con_ve!$C$6:$C$1005,$C449,Con_ve!$I$6:$I$1005,"Em negociação",Con_ve!$Q$6:$Q$1005,Cad_cl!BH$5)))</f>
        <v/>
      </c>
      <c r="BI449" s="134" t="str">
        <f>IF(ISERR(IF($C449="","",SUMIFS(Con_ve!$F$6:$F$1005,Con_ve!$C$6:$C$1005,$C449,Con_ve!$I$6:$I$1005,"Em negociação",Con_ve!$Q$6:$Q$1005,Cad_cl!BI$5))),"",IF($C449="","",SUMIFS(Con_ve!$F$6:$F$1005,Con_ve!$C$6:$C$1005,$C449,Con_ve!$I$6:$I$1005,"Em negociação",Con_ve!$Q$6:$Q$1005,Cad_cl!BI$5)))</f>
        <v/>
      </c>
      <c r="BJ449" s="134" t="str">
        <f>IF(ISERR(IF($C449="","",SUMIFS(Con_ve!$F$6:$F$1005,Con_ve!$C$6:$C$1005,$C449,Con_ve!$I$6:$I$1005,"Em negociação",Con_ve!$Q$6:$Q$1005,Cad_cl!BJ$5))),"",IF($C449="","",SUMIFS(Con_ve!$F$6:$F$1005,Con_ve!$C$6:$C$1005,$C449,Con_ve!$I$6:$I$1005,"Em negociação",Con_ve!$Q$6:$Q$1005,Cad_cl!BJ$5)))</f>
        <v/>
      </c>
      <c r="BK449" s="134" t="str">
        <f>IF(ISERR(IF($C449="","",SUMIFS(Con_ve!$F$6:$F$1005,Con_ve!$C$6:$C$1005,$C449,Con_ve!$I$6:$I$1005,"Em negociação",Con_ve!$Q$6:$Q$1005,Cad_cl!BK$5))),"",IF($C449="","",SUMIFS(Con_ve!$F$6:$F$1005,Con_ve!$C$6:$C$1005,$C449,Con_ve!$I$6:$I$1005,"Em negociação",Con_ve!$Q$6:$Q$1005,Cad_cl!BK$5)))</f>
        <v/>
      </c>
      <c r="BL449" s="134" t="str">
        <f>IF(ISERR(IF($C449="","",SUMIFS(Con_ve!$F$6:$F$1005,Con_ve!$C$6:$C$1005,$C449,Con_ve!$I$6:$I$1005,"Em negociação",Con_ve!$Q$6:$Q$1005,Cad_cl!BL$5))),"",IF($C449="","",SUMIFS(Con_ve!$F$6:$F$1005,Con_ve!$C$6:$C$1005,$C449,Con_ve!$I$6:$I$1005,"Em negociação",Con_ve!$Q$6:$Q$1005,Cad_cl!BL$5)))</f>
        <v/>
      </c>
      <c r="BM449" s="134" t="str">
        <f>IF(ISERR(IF($C449="","",SUMIFS(Con_ve!$F$6:$F$1005,Con_ve!$C$6:$C$1005,$C449,Con_ve!$I$6:$I$1005,"Em negociação",Con_ve!$Q$6:$Q$1005,Cad_cl!BM$5))),"",IF($C449="","",SUMIFS(Con_ve!$F$6:$F$1005,Con_ve!$C$6:$C$1005,$C449,Con_ve!$I$6:$I$1005,"Em negociação",Con_ve!$Q$6:$Q$1005,Cad_cl!BM$5)))</f>
        <v/>
      </c>
      <c r="BN449" s="134" t="str">
        <f>IF(ISERR(IF($C449="","",SUMIFS(Con_ve!$F$6:$F$1005,Con_ve!$C$6:$C$1005,$C449,Con_ve!$I$6:$I$1005,"Em negociação",Con_ve!$Q$6:$Q$1005,Cad_cl!BN$5))),"",IF($C449="","",SUMIFS(Con_ve!$F$6:$F$1005,Con_ve!$C$6:$C$1005,$C449,Con_ve!$I$6:$I$1005,"Em negociação",Con_ve!$Q$6:$Q$1005,Cad_cl!BN$5)))</f>
        <v/>
      </c>
      <c r="BO449" s="134" t="str">
        <f>IF(ISERR(IF($C449="","",SUMIFS(Con_ve!$F$6:$F$1005,Con_ve!$C$6:$C$1005,$C449,Con_ve!$I$6:$I$1005,"Em negociação",Con_ve!$Q$6:$Q$1005,Cad_cl!BO$5))),"",IF($C449="","",SUMIFS(Con_ve!$F$6:$F$1005,Con_ve!$C$6:$C$1005,$C449,Con_ve!$I$6:$I$1005,"Em negociação",Con_ve!$Q$6:$Q$1005,Cad_cl!BO$5)))</f>
        <v/>
      </c>
      <c r="BP449" s="134">
        <f t="shared" si="19"/>
        <v>0</v>
      </c>
      <c r="BR449" s="125" t="str">
        <f>IF(ISERR(IF(AND($I449=Re_lo!$E$5,BR$5=VLOOKUP(Re_lo!$H$5,Re_lo!$N$5:$O$16,2,0)),AP449,"")),"",IF(AND($I449=Re_lo!$E$5,BR$5=VLOOKUP(Re_lo!$H$5,Re_lo!$N$5:$O$16,2,0)),AP449,""))</f>
        <v/>
      </c>
      <c r="BS449" s="125" t="str">
        <f>IF(ISERR(IF(AND($I449=Re_lo!$E$5,BS$5=VLOOKUP(Re_lo!$H$5,Re_lo!$N$5:$O$16,2,0)),AQ449,"")),"",IF(AND($I449=Re_lo!$E$5,BS$5=VLOOKUP(Re_lo!$H$5,Re_lo!$N$5:$O$16,2,0)),AQ449,""))</f>
        <v/>
      </c>
      <c r="BT449" s="125" t="str">
        <f>IF(ISERR(IF(AND($I449=Re_lo!$E$5,BT$5=VLOOKUP(Re_lo!$H$5,Re_lo!$N$5:$O$16,2,0)),AR449,"")),"",IF(AND($I449=Re_lo!$E$5,BT$5=VLOOKUP(Re_lo!$H$5,Re_lo!$N$5:$O$16,2,0)),AR449,""))</f>
        <v/>
      </c>
      <c r="BU449" s="125" t="str">
        <f>IF(ISERR(IF(AND($I449=Re_lo!$E$5,BU$5=VLOOKUP(Re_lo!$H$5,Re_lo!$N$5:$O$16,2,0)),AS449,"")),"",IF(AND($I449=Re_lo!$E$5,BU$5=VLOOKUP(Re_lo!$H$5,Re_lo!$N$5:$O$16,2,0)),AS449,""))</f>
        <v/>
      </c>
      <c r="BV449" s="125" t="str">
        <f>IF(ISERR(IF(AND($I449=Re_lo!$E$5,BV$5=VLOOKUP(Re_lo!$H$5,Re_lo!$N$5:$O$16,2,0)),AT449,"")),"",IF(AND($I449=Re_lo!$E$5,BV$5=VLOOKUP(Re_lo!$H$5,Re_lo!$N$5:$O$16,2,0)),AT449,""))</f>
        <v/>
      </c>
      <c r="BW449" s="125" t="str">
        <f>IF(ISERR(IF(AND($I449=Re_lo!$E$5,BW$5=VLOOKUP(Re_lo!$H$5,Re_lo!$N$5:$O$16,2,0)),AU449,"")),"",IF(AND($I449=Re_lo!$E$5,BW$5=VLOOKUP(Re_lo!$H$5,Re_lo!$N$5:$O$16,2,0)),AU449,""))</f>
        <v/>
      </c>
      <c r="BX449" s="125" t="str">
        <f>IF(ISERR(IF(AND($I449=Re_lo!$E$5,BX$5=VLOOKUP(Re_lo!$H$5,Re_lo!$N$5:$O$16,2,0)),AV449,"")),"",IF(AND($I449=Re_lo!$E$5,BX$5=VLOOKUP(Re_lo!$H$5,Re_lo!$N$5:$O$16,2,0)),AV449,""))</f>
        <v/>
      </c>
      <c r="BY449" s="125" t="str">
        <f>IF(ISERR(IF(AND($I449=Re_lo!$E$5,BY$5=VLOOKUP(Re_lo!$H$5,Re_lo!$N$5:$O$16,2,0)),AW449,"")),"",IF(AND($I449=Re_lo!$E$5,BY$5=VLOOKUP(Re_lo!$H$5,Re_lo!$N$5:$O$16,2,0)),AW449,""))</f>
        <v/>
      </c>
      <c r="BZ449" s="125" t="str">
        <f>IF(ISERR(IF(AND($I449=Re_lo!$E$5,BZ$5=VLOOKUP(Re_lo!$H$5,Re_lo!$N$5:$O$16,2,0)),AX449,"")),"",IF(AND($I449=Re_lo!$E$5,BZ$5=VLOOKUP(Re_lo!$H$5,Re_lo!$N$5:$O$16,2,0)),AX449,""))</f>
        <v/>
      </c>
      <c r="CA449" s="125" t="str">
        <f>IF(ISERR(IF(AND($I449=Re_lo!$E$5,CA$5=VLOOKUP(Re_lo!$H$5,Re_lo!$N$5:$O$16,2,0)),AY449,"")),"",IF(AND($I449=Re_lo!$E$5,CA$5=VLOOKUP(Re_lo!$H$5,Re_lo!$N$5:$O$16,2,0)),AY449,""))</f>
        <v/>
      </c>
      <c r="CB449" s="125" t="str">
        <f>IF(ISERR(IF(AND($I449=Re_lo!$E$5,CB$5=VLOOKUP(Re_lo!$H$5,Re_lo!$N$5:$O$16,2,0)),AZ449,"")),"",IF(AND($I449=Re_lo!$E$5,CB$5=VLOOKUP(Re_lo!$H$5,Re_lo!$N$5:$O$16,2,0)),AZ449,""))</f>
        <v/>
      </c>
      <c r="CC449" s="125" t="str">
        <f>IF(ISERR(IF(AND($I449=Re_lo!$E$5,CC$5=VLOOKUP(Re_lo!$H$5,Re_lo!$N$5:$O$16,2,0)),BA449,"")),"",IF(AND($I449=Re_lo!$E$5,CC$5=VLOOKUP(Re_lo!$H$5,Re_lo!$N$5:$O$16,2,0)),BA449,""))</f>
        <v/>
      </c>
      <c r="CD449" s="125" t="str">
        <f>IF(ISERR(IF(AND($I449=Re_lo!$E$5,CD$5=VLOOKUP(Re_lo!$H$5,Re_lo!$N$5:$O$16,2,0)),BB449,"")),"",IF(AND($I449=Re_lo!$E$5,CD$5=VLOOKUP(Re_lo!$H$5,Re_lo!$N$5:$O$16,2,0)),BB449,""))</f>
        <v/>
      </c>
      <c r="CF449" s="125" t="str">
        <f>IF($C449="","",COUNTIFS(Con_ve!$C$6:$C$1005,$C449,Con_ve!$Q$6:$Q$1005,Cad_cl!CF$5))</f>
        <v/>
      </c>
      <c r="CG449" s="125" t="str">
        <f>IF($C449="","",COUNTIFS(Con_ve!$C$6:$C$1005,$C449,Con_ve!$Q$6:$Q$1005,Cad_cl!CG$5))</f>
        <v/>
      </c>
      <c r="CH449" s="125" t="str">
        <f>IF($C449="","",COUNTIFS(Con_ve!$C$6:$C$1005,$C449,Con_ve!$Q$6:$Q$1005,Cad_cl!CH$5))</f>
        <v/>
      </c>
      <c r="CI449" s="125" t="str">
        <f>IF($C449="","",COUNTIFS(Con_ve!$C$6:$C$1005,$C449,Con_ve!$Q$6:$Q$1005,Cad_cl!CI$5))</f>
        <v/>
      </c>
      <c r="CJ449" s="125" t="str">
        <f>IF($C449="","",COUNTIFS(Con_ve!$C$6:$C$1005,$C449,Con_ve!$Q$6:$Q$1005,Cad_cl!CJ$5))</f>
        <v/>
      </c>
      <c r="CK449" s="125" t="str">
        <f>IF($C449="","",COUNTIFS(Con_ve!$C$6:$C$1005,$C449,Con_ve!$Q$6:$Q$1005,Cad_cl!CK$5))</f>
        <v/>
      </c>
      <c r="CL449" s="125" t="str">
        <f>IF($C449="","",COUNTIFS(Con_ve!$C$6:$C$1005,$C449,Con_ve!$Q$6:$Q$1005,Cad_cl!CL$5))</f>
        <v/>
      </c>
      <c r="CM449" s="125" t="str">
        <f>IF($C449="","",COUNTIFS(Con_ve!$C$6:$C$1005,$C449,Con_ve!$Q$6:$Q$1005,Cad_cl!CM$5))</f>
        <v/>
      </c>
      <c r="CN449" s="125" t="str">
        <f>IF($C449="","",COUNTIFS(Con_ve!$C$6:$C$1005,$C449,Con_ve!$Q$6:$Q$1005,Cad_cl!CN$5))</f>
        <v/>
      </c>
      <c r="CO449" s="125" t="str">
        <f>IF($C449="","",COUNTIFS(Con_ve!$C$6:$C$1005,$C449,Con_ve!$Q$6:$Q$1005,Cad_cl!CO$5))</f>
        <v/>
      </c>
      <c r="CP449" s="125" t="str">
        <f>IF($C449="","",COUNTIFS(Con_ve!$C$6:$C$1005,$C449,Con_ve!$Q$6:$Q$1005,Cad_cl!CP$5))</f>
        <v/>
      </c>
      <c r="CQ449" s="125" t="str">
        <f>IF($C449="","",COUNTIFS(Con_ve!$C$6:$C$1005,$C449,Con_ve!$Q$6:$Q$1005,Cad_cl!CQ$5))</f>
        <v/>
      </c>
      <c r="CR449" s="125">
        <f t="shared" si="20"/>
        <v>0</v>
      </c>
    </row>
    <row r="450" spans="3:96" ht="30" customHeight="1">
      <c r="C450" s="153"/>
      <c r="D450" s="153"/>
      <c r="E450" s="154"/>
      <c r="F450" s="153"/>
      <c r="G450" s="155"/>
      <c r="H450" s="153"/>
      <c r="I450" s="153"/>
      <c r="J450" s="132" t="s">
        <v>309</v>
      </c>
      <c r="K450" s="133" t="s">
        <v>309</v>
      </c>
      <c r="L450" s="153"/>
      <c r="M450" s="153"/>
      <c r="N450" s="153"/>
      <c r="O450" s="153"/>
      <c r="P450" s="153"/>
      <c r="Q450" s="153"/>
      <c r="AP450" s="134" t="str">
        <f>IF(ISERR(IF($C450="","",SUMIFS(Con_ve!$F$6:$F$1005,Con_ve!$C$6:$C$1005,$C450,Con_ve!$I$6:$I$1005,"Fechada",Con_ve!$Q$6:$Q$1005,Cad_cl!AP$5))),"",IF($C450="","",SUMIFS(Con_ve!$F$6:$F$1005,Con_ve!$C$6:$C$1005,$C450,Con_ve!$I$6:$I$1005,"Fechada",Con_ve!$Q$6:$Q$1005,Cad_cl!AP$5)))</f>
        <v/>
      </c>
      <c r="AQ450" s="134" t="str">
        <f>IF(ISERR(IF($C450="","",SUMIFS(Con_ve!$F$6:$F$1005,Con_ve!$C$6:$C$1005,$C450,Con_ve!$I$6:$I$1005,"Fechada",Con_ve!$Q$6:$Q$1005,Cad_cl!AQ$5))),"",IF($C450="","",SUMIFS(Con_ve!$F$6:$F$1005,Con_ve!$C$6:$C$1005,$C450,Con_ve!$I$6:$I$1005,"Fechada",Con_ve!$Q$6:$Q$1005,Cad_cl!AQ$5)))</f>
        <v/>
      </c>
      <c r="AR450" s="134" t="str">
        <f>IF(ISERR(IF($C450="","",SUMIFS(Con_ve!$F$6:$F$1005,Con_ve!$C$6:$C$1005,$C450,Con_ve!$I$6:$I$1005,"Fechada",Con_ve!$Q$6:$Q$1005,Cad_cl!AR$5))),"",IF($C450="","",SUMIFS(Con_ve!$F$6:$F$1005,Con_ve!$C$6:$C$1005,$C450,Con_ve!$I$6:$I$1005,"Fechada",Con_ve!$Q$6:$Q$1005,Cad_cl!AR$5)))</f>
        <v/>
      </c>
      <c r="AS450" s="134" t="str">
        <f>IF(ISERR(IF($C450="","",SUMIFS(Con_ve!$F$6:$F$1005,Con_ve!$C$6:$C$1005,$C450,Con_ve!$I$6:$I$1005,"Fechada",Con_ve!$Q$6:$Q$1005,Cad_cl!AS$5))),"",IF($C450="","",SUMIFS(Con_ve!$F$6:$F$1005,Con_ve!$C$6:$C$1005,$C450,Con_ve!$I$6:$I$1005,"Fechada",Con_ve!$Q$6:$Q$1005,Cad_cl!AS$5)))</f>
        <v/>
      </c>
      <c r="AT450" s="134" t="str">
        <f>IF(ISERR(IF($C450="","",SUMIFS(Con_ve!$F$6:$F$1005,Con_ve!$C$6:$C$1005,$C450,Con_ve!$I$6:$I$1005,"Fechada",Con_ve!$Q$6:$Q$1005,Cad_cl!AT$5))),"",IF($C450="","",SUMIFS(Con_ve!$F$6:$F$1005,Con_ve!$C$6:$C$1005,$C450,Con_ve!$I$6:$I$1005,"Fechada",Con_ve!$Q$6:$Q$1005,Cad_cl!AT$5)))</f>
        <v/>
      </c>
      <c r="AU450" s="134" t="str">
        <f>IF(ISERR(IF($C450="","",SUMIFS(Con_ve!$F$6:$F$1005,Con_ve!$C$6:$C$1005,$C450,Con_ve!$I$6:$I$1005,"Fechada",Con_ve!$Q$6:$Q$1005,Cad_cl!AU$5))),"",IF($C450="","",SUMIFS(Con_ve!$F$6:$F$1005,Con_ve!$C$6:$C$1005,$C450,Con_ve!$I$6:$I$1005,"Fechada",Con_ve!$Q$6:$Q$1005,Cad_cl!AU$5)))</f>
        <v/>
      </c>
      <c r="AV450" s="134" t="str">
        <f>IF(ISERR(IF($C450="","",SUMIFS(Con_ve!$F$6:$F$1005,Con_ve!$C$6:$C$1005,$C450,Con_ve!$I$6:$I$1005,"Fechada",Con_ve!$Q$6:$Q$1005,Cad_cl!AV$5))),"",IF($C450="","",SUMIFS(Con_ve!$F$6:$F$1005,Con_ve!$C$6:$C$1005,$C450,Con_ve!$I$6:$I$1005,"Fechada",Con_ve!$Q$6:$Q$1005,Cad_cl!AV$5)))</f>
        <v/>
      </c>
      <c r="AW450" s="134" t="str">
        <f>IF(ISERR(IF($C450="","",SUMIFS(Con_ve!$F$6:$F$1005,Con_ve!$C$6:$C$1005,$C450,Con_ve!$I$6:$I$1005,"Fechada",Con_ve!$Q$6:$Q$1005,Cad_cl!AW$5))),"",IF($C450="","",SUMIFS(Con_ve!$F$6:$F$1005,Con_ve!$C$6:$C$1005,$C450,Con_ve!$I$6:$I$1005,"Fechada",Con_ve!$Q$6:$Q$1005,Cad_cl!AW$5)))</f>
        <v/>
      </c>
      <c r="AX450" s="134" t="str">
        <f>IF(ISERR(IF($C450="","",SUMIFS(Con_ve!$F$6:$F$1005,Con_ve!$C$6:$C$1005,$C450,Con_ve!$I$6:$I$1005,"Fechada",Con_ve!$Q$6:$Q$1005,Cad_cl!AX$5))),"",IF($C450="","",SUMIFS(Con_ve!$F$6:$F$1005,Con_ve!$C$6:$C$1005,$C450,Con_ve!$I$6:$I$1005,"Fechada",Con_ve!$Q$6:$Q$1005,Cad_cl!AX$5)))</f>
        <v/>
      </c>
      <c r="AY450" s="134" t="str">
        <f>IF(ISERR(IF($C450="","",SUMIFS(Con_ve!$F$6:$F$1005,Con_ve!$C$6:$C$1005,$C450,Con_ve!$I$6:$I$1005,"Fechada",Con_ve!$Q$6:$Q$1005,Cad_cl!AY$5))),"",IF($C450="","",SUMIFS(Con_ve!$F$6:$F$1005,Con_ve!$C$6:$C$1005,$C450,Con_ve!$I$6:$I$1005,"Fechada",Con_ve!$Q$6:$Q$1005,Cad_cl!AY$5)))</f>
        <v/>
      </c>
      <c r="AZ450" s="134" t="str">
        <f>IF(ISERR(IF($C450="","",SUMIFS(Con_ve!$F$6:$F$1005,Con_ve!$C$6:$C$1005,$C450,Con_ve!$I$6:$I$1005,"Fechada",Con_ve!$Q$6:$Q$1005,Cad_cl!AZ$5))),"",IF($C450="","",SUMIFS(Con_ve!$F$6:$F$1005,Con_ve!$C$6:$C$1005,$C450,Con_ve!$I$6:$I$1005,"Fechada",Con_ve!$Q$6:$Q$1005,Cad_cl!AZ$5)))</f>
        <v/>
      </c>
      <c r="BA450" s="134" t="str">
        <f>IF(ISERR(IF($C450="","",SUMIFS(Con_ve!$F$6:$F$1005,Con_ve!$C$6:$C$1005,$C450,Con_ve!$I$6:$I$1005,"Fechada",Con_ve!$Q$6:$Q$1005,Cad_cl!BA$5))),"",IF($C450="","",SUMIFS(Con_ve!$F$6:$F$1005,Con_ve!$C$6:$C$1005,$C450,Con_ve!$I$6:$I$1005,"Fechada",Con_ve!$Q$6:$Q$1005,Cad_cl!BA$5)))</f>
        <v/>
      </c>
      <c r="BB450" s="134">
        <f t="shared" si="18"/>
        <v>0</v>
      </c>
      <c r="BD450" s="134" t="str">
        <f>IF(ISERR(IF($C450="","",SUMIFS(Con_ve!$F$6:$F$1005,Con_ve!$C$6:$C$1005,$C450,Con_ve!$I$6:$I$1005,"Em negociação",Con_ve!$Q$6:$Q$1005,Cad_cl!BD$5))),"",IF($C450="","",SUMIFS(Con_ve!$F$6:$F$1005,Con_ve!$C$6:$C$1005,$C450,Con_ve!$I$6:$I$1005,"Em negociação",Con_ve!$Q$6:$Q$1005,Cad_cl!BD$5)))</f>
        <v/>
      </c>
      <c r="BE450" s="134" t="str">
        <f>IF(ISERR(IF($C450="","",SUMIFS(Con_ve!$F$6:$F$1005,Con_ve!$C$6:$C$1005,$C450,Con_ve!$I$6:$I$1005,"Em negociação",Con_ve!$Q$6:$Q$1005,Cad_cl!BE$5))),"",IF($C450="","",SUMIFS(Con_ve!$F$6:$F$1005,Con_ve!$C$6:$C$1005,$C450,Con_ve!$I$6:$I$1005,"Em negociação",Con_ve!$Q$6:$Q$1005,Cad_cl!BE$5)))</f>
        <v/>
      </c>
      <c r="BF450" s="134" t="str">
        <f>IF(ISERR(IF($C450="","",SUMIFS(Con_ve!$F$6:$F$1005,Con_ve!$C$6:$C$1005,$C450,Con_ve!$I$6:$I$1005,"Em negociação",Con_ve!$Q$6:$Q$1005,Cad_cl!BF$5))),"",IF($C450="","",SUMIFS(Con_ve!$F$6:$F$1005,Con_ve!$C$6:$C$1005,$C450,Con_ve!$I$6:$I$1005,"Em negociação",Con_ve!$Q$6:$Q$1005,Cad_cl!BF$5)))</f>
        <v/>
      </c>
      <c r="BG450" s="134" t="str">
        <f>IF(ISERR(IF($C450="","",SUMIFS(Con_ve!$F$6:$F$1005,Con_ve!$C$6:$C$1005,$C450,Con_ve!$I$6:$I$1005,"Em negociação",Con_ve!$Q$6:$Q$1005,Cad_cl!BG$5))),"",IF($C450="","",SUMIFS(Con_ve!$F$6:$F$1005,Con_ve!$C$6:$C$1005,$C450,Con_ve!$I$6:$I$1005,"Em negociação",Con_ve!$Q$6:$Q$1005,Cad_cl!BG$5)))</f>
        <v/>
      </c>
      <c r="BH450" s="134" t="str">
        <f>IF(ISERR(IF($C450="","",SUMIFS(Con_ve!$F$6:$F$1005,Con_ve!$C$6:$C$1005,$C450,Con_ve!$I$6:$I$1005,"Em negociação",Con_ve!$Q$6:$Q$1005,Cad_cl!BH$5))),"",IF($C450="","",SUMIFS(Con_ve!$F$6:$F$1005,Con_ve!$C$6:$C$1005,$C450,Con_ve!$I$6:$I$1005,"Em negociação",Con_ve!$Q$6:$Q$1005,Cad_cl!BH$5)))</f>
        <v/>
      </c>
      <c r="BI450" s="134" t="str">
        <f>IF(ISERR(IF($C450="","",SUMIFS(Con_ve!$F$6:$F$1005,Con_ve!$C$6:$C$1005,$C450,Con_ve!$I$6:$I$1005,"Em negociação",Con_ve!$Q$6:$Q$1005,Cad_cl!BI$5))),"",IF($C450="","",SUMIFS(Con_ve!$F$6:$F$1005,Con_ve!$C$6:$C$1005,$C450,Con_ve!$I$6:$I$1005,"Em negociação",Con_ve!$Q$6:$Q$1005,Cad_cl!BI$5)))</f>
        <v/>
      </c>
      <c r="BJ450" s="134" t="str">
        <f>IF(ISERR(IF($C450="","",SUMIFS(Con_ve!$F$6:$F$1005,Con_ve!$C$6:$C$1005,$C450,Con_ve!$I$6:$I$1005,"Em negociação",Con_ve!$Q$6:$Q$1005,Cad_cl!BJ$5))),"",IF($C450="","",SUMIFS(Con_ve!$F$6:$F$1005,Con_ve!$C$6:$C$1005,$C450,Con_ve!$I$6:$I$1005,"Em negociação",Con_ve!$Q$6:$Q$1005,Cad_cl!BJ$5)))</f>
        <v/>
      </c>
      <c r="BK450" s="134" t="str">
        <f>IF(ISERR(IF($C450="","",SUMIFS(Con_ve!$F$6:$F$1005,Con_ve!$C$6:$C$1005,$C450,Con_ve!$I$6:$I$1005,"Em negociação",Con_ve!$Q$6:$Q$1005,Cad_cl!BK$5))),"",IF($C450="","",SUMIFS(Con_ve!$F$6:$F$1005,Con_ve!$C$6:$C$1005,$C450,Con_ve!$I$6:$I$1005,"Em negociação",Con_ve!$Q$6:$Q$1005,Cad_cl!BK$5)))</f>
        <v/>
      </c>
      <c r="BL450" s="134" t="str">
        <f>IF(ISERR(IF($C450="","",SUMIFS(Con_ve!$F$6:$F$1005,Con_ve!$C$6:$C$1005,$C450,Con_ve!$I$6:$I$1005,"Em negociação",Con_ve!$Q$6:$Q$1005,Cad_cl!BL$5))),"",IF($C450="","",SUMIFS(Con_ve!$F$6:$F$1005,Con_ve!$C$6:$C$1005,$C450,Con_ve!$I$6:$I$1005,"Em negociação",Con_ve!$Q$6:$Q$1005,Cad_cl!BL$5)))</f>
        <v/>
      </c>
      <c r="BM450" s="134" t="str">
        <f>IF(ISERR(IF($C450="","",SUMIFS(Con_ve!$F$6:$F$1005,Con_ve!$C$6:$C$1005,$C450,Con_ve!$I$6:$I$1005,"Em negociação",Con_ve!$Q$6:$Q$1005,Cad_cl!BM$5))),"",IF($C450="","",SUMIFS(Con_ve!$F$6:$F$1005,Con_ve!$C$6:$C$1005,$C450,Con_ve!$I$6:$I$1005,"Em negociação",Con_ve!$Q$6:$Q$1005,Cad_cl!BM$5)))</f>
        <v/>
      </c>
      <c r="BN450" s="134" t="str">
        <f>IF(ISERR(IF($C450="","",SUMIFS(Con_ve!$F$6:$F$1005,Con_ve!$C$6:$C$1005,$C450,Con_ve!$I$6:$I$1005,"Em negociação",Con_ve!$Q$6:$Q$1005,Cad_cl!BN$5))),"",IF($C450="","",SUMIFS(Con_ve!$F$6:$F$1005,Con_ve!$C$6:$C$1005,$C450,Con_ve!$I$6:$I$1005,"Em negociação",Con_ve!$Q$6:$Q$1005,Cad_cl!BN$5)))</f>
        <v/>
      </c>
      <c r="BO450" s="134" t="str">
        <f>IF(ISERR(IF($C450="","",SUMIFS(Con_ve!$F$6:$F$1005,Con_ve!$C$6:$C$1005,$C450,Con_ve!$I$6:$I$1005,"Em negociação",Con_ve!$Q$6:$Q$1005,Cad_cl!BO$5))),"",IF($C450="","",SUMIFS(Con_ve!$F$6:$F$1005,Con_ve!$C$6:$C$1005,$C450,Con_ve!$I$6:$I$1005,"Em negociação",Con_ve!$Q$6:$Q$1005,Cad_cl!BO$5)))</f>
        <v/>
      </c>
      <c r="BP450" s="134">
        <f t="shared" si="19"/>
        <v>0</v>
      </c>
      <c r="BR450" s="125" t="str">
        <f>IF(ISERR(IF(AND($I450=Re_lo!$E$5,BR$5=VLOOKUP(Re_lo!$H$5,Re_lo!$N$5:$O$16,2,0)),AP450,"")),"",IF(AND($I450=Re_lo!$E$5,BR$5=VLOOKUP(Re_lo!$H$5,Re_lo!$N$5:$O$16,2,0)),AP450,""))</f>
        <v/>
      </c>
      <c r="BS450" s="125" t="str">
        <f>IF(ISERR(IF(AND($I450=Re_lo!$E$5,BS$5=VLOOKUP(Re_lo!$H$5,Re_lo!$N$5:$O$16,2,0)),AQ450,"")),"",IF(AND($I450=Re_lo!$E$5,BS$5=VLOOKUP(Re_lo!$H$5,Re_lo!$N$5:$O$16,2,0)),AQ450,""))</f>
        <v/>
      </c>
      <c r="BT450" s="125" t="str">
        <f>IF(ISERR(IF(AND($I450=Re_lo!$E$5,BT$5=VLOOKUP(Re_lo!$H$5,Re_lo!$N$5:$O$16,2,0)),AR450,"")),"",IF(AND($I450=Re_lo!$E$5,BT$5=VLOOKUP(Re_lo!$H$5,Re_lo!$N$5:$O$16,2,0)),AR450,""))</f>
        <v/>
      </c>
      <c r="BU450" s="125" t="str">
        <f>IF(ISERR(IF(AND($I450=Re_lo!$E$5,BU$5=VLOOKUP(Re_lo!$H$5,Re_lo!$N$5:$O$16,2,0)),AS450,"")),"",IF(AND($I450=Re_lo!$E$5,BU$5=VLOOKUP(Re_lo!$H$5,Re_lo!$N$5:$O$16,2,0)),AS450,""))</f>
        <v/>
      </c>
      <c r="BV450" s="125" t="str">
        <f>IF(ISERR(IF(AND($I450=Re_lo!$E$5,BV$5=VLOOKUP(Re_lo!$H$5,Re_lo!$N$5:$O$16,2,0)),AT450,"")),"",IF(AND($I450=Re_lo!$E$5,BV$5=VLOOKUP(Re_lo!$H$5,Re_lo!$N$5:$O$16,2,0)),AT450,""))</f>
        <v/>
      </c>
      <c r="BW450" s="125" t="str">
        <f>IF(ISERR(IF(AND($I450=Re_lo!$E$5,BW$5=VLOOKUP(Re_lo!$H$5,Re_lo!$N$5:$O$16,2,0)),AU450,"")),"",IF(AND($I450=Re_lo!$E$5,BW$5=VLOOKUP(Re_lo!$H$5,Re_lo!$N$5:$O$16,2,0)),AU450,""))</f>
        <v/>
      </c>
      <c r="BX450" s="125" t="str">
        <f>IF(ISERR(IF(AND($I450=Re_lo!$E$5,BX$5=VLOOKUP(Re_lo!$H$5,Re_lo!$N$5:$O$16,2,0)),AV450,"")),"",IF(AND($I450=Re_lo!$E$5,BX$5=VLOOKUP(Re_lo!$H$5,Re_lo!$N$5:$O$16,2,0)),AV450,""))</f>
        <v/>
      </c>
      <c r="BY450" s="125" t="str">
        <f>IF(ISERR(IF(AND($I450=Re_lo!$E$5,BY$5=VLOOKUP(Re_lo!$H$5,Re_lo!$N$5:$O$16,2,0)),AW450,"")),"",IF(AND($I450=Re_lo!$E$5,BY$5=VLOOKUP(Re_lo!$H$5,Re_lo!$N$5:$O$16,2,0)),AW450,""))</f>
        <v/>
      </c>
      <c r="BZ450" s="125" t="str">
        <f>IF(ISERR(IF(AND($I450=Re_lo!$E$5,BZ$5=VLOOKUP(Re_lo!$H$5,Re_lo!$N$5:$O$16,2,0)),AX450,"")),"",IF(AND($I450=Re_lo!$E$5,BZ$5=VLOOKUP(Re_lo!$H$5,Re_lo!$N$5:$O$16,2,0)),AX450,""))</f>
        <v/>
      </c>
      <c r="CA450" s="125" t="str">
        <f>IF(ISERR(IF(AND($I450=Re_lo!$E$5,CA$5=VLOOKUP(Re_lo!$H$5,Re_lo!$N$5:$O$16,2,0)),AY450,"")),"",IF(AND($I450=Re_lo!$E$5,CA$5=VLOOKUP(Re_lo!$H$5,Re_lo!$N$5:$O$16,2,0)),AY450,""))</f>
        <v/>
      </c>
      <c r="CB450" s="125" t="str">
        <f>IF(ISERR(IF(AND($I450=Re_lo!$E$5,CB$5=VLOOKUP(Re_lo!$H$5,Re_lo!$N$5:$O$16,2,0)),AZ450,"")),"",IF(AND($I450=Re_lo!$E$5,CB$5=VLOOKUP(Re_lo!$H$5,Re_lo!$N$5:$O$16,2,0)),AZ450,""))</f>
        <v/>
      </c>
      <c r="CC450" s="125" t="str">
        <f>IF(ISERR(IF(AND($I450=Re_lo!$E$5,CC$5=VLOOKUP(Re_lo!$H$5,Re_lo!$N$5:$O$16,2,0)),BA450,"")),"",IF(AND($I450=Re_lo!$E$5,CC$5=VLOOKUP(Re_lo!$H$5,Re_lo!$N$5:$O$16,2,0)),BA450,""))</f>
        <v/>
      </c>
      <c r="CD450" s="125" t="str">
        <f>IF(ISERR(IF(AND($I450=Re_lo!$E$5,CD$5=VLOOKUP(Re_lo!$H$5,Re_lo!$N$5:$O$16,2,0)),BB450,"")),"",IF(AND($I450=Re_lo!$E$5,CD$5=VLOOKUP(Re_lo!$H$5,Re_lo!$N$5:$O$16,2,0)),BB450,""))</f>
        <v/>
      </c>
      <c r="CF450" s="125" t="str">
        <f>IF($C450="","",COUNTIFS(Con_ve!$C$6:$C$1005,$C450,Con_ve!$Q$6:$Q$1005,Cad_cl!CF$5))</f>
        <v/>
      </c>
      <c r="CG450" s="125" t="str">
        <f>IF($C450="","",COUNTIFS(Con_ve!$C$6:$C$1005,$C450,Con_ve!$Q$6:$Q$1005,Cad_cl!CG$5))</f>
        <v/>
      </c>
      <c r="CH450" s="125" t="str">
        <f>IF($C450="","",COUNTIFS(Con_ve!$C$6:$C$1005,$C450,Con_ve!$Q$6:$Q$1005,Cad_cl!CH$5))</f>
        <v/>
      </c>
      <c r="CI450" s="125" t="str">
        <f>IF($C450="","",COUNTIFS(Con_ve!$C$6:$C$1005,$C450,Con_ve!$Q$6:$Q$1005,Cad_cl!CI$5))</f>
        <v/>
      </c>
      <c r="CJ450" s="125" t="str">
        <f>IF($C450="","",COUNTIFS(Con_ve!$C$6:$C$1005,$C450,Con_ve!$Q$6:$Q$1005,Cad_cl!CJ$5))</f>
        <v/>
      </c>
      <c r="CK450" s="125" t="str">
        <f>IF($C450="","",COUNTIFS(Con_ve!$C$6:$C$1005,$C450,Con_ve!$Q$6:$Q$1005,Cad_cl!CK$5))</f>
        <v/>
      </c>
      <c r="CL450" s="125" t="str">
        <f>IF($C450="","",COUNTIFS(Con_ve!$C$6:$C$1005,$C450,Con_ve!$Q$6:$Q$1005,Cad_cl!CL$5))</f>
        <v/>
      </c>
      <c r="CM450" s="125" t="str">
        <f>IF($C450="","",COUNTIFS(Con_ve!$C$6:$C$1005,$C450,Con_ve!$Q$6:$Q$1005,Cad_cl!CM$5))</f>
        <v/>
      </c>
      <c r="CN450" s="125" t="str">
        <f>IF($C450="","",COUNTIFS(Con_ve!$C$6:$C$1005,$C450,Con_ve!$Q$6:$Q$1005,Cad_cl!CN$5))</f>
        <v/>
      </c>
      <c r="CO450" s="125" t="str">
        <f>IF($C450="","",COUNTIFS(Con_ve!$C$6:$C$1005,$C450,Con_ve!$Q$6:$Q$1005,Cad_cl!CO$5))</f>
        <v/>
      </c>
      <c r="CP450" s="125" t="str">
        <f>IF($C450="","",COUNTIFS(Con_ve!$C$6:$C$1005,$C450,Con_ve!$Q$6:$Q$1005,Cad_cl!CP$5))</f>
        <v/>
      </c>
      <c r="CQ450" s="125" t="str">
        <f>IF($C450="","",COUNTIFS(Con_ve!$C$6:$C$1005,$C450,Con_ve!$Q$6:$Q$1005,Cad_cl!CQ$5))</f>
        <v/>
      </c>
      <c r="CR450" s="125">
        <f t="shared" si="20"/>
        <v>0</v>
      </c>
    </row>
    <row r="451" spans="3:96" ht="30" customHeight="1">
      <c r="C451" s="153"/>
      <c r="D451" s="153"/>
      <c r="E451" s="154"/>
      <c r="F451" s="153"/>
      <c r="G451" s="155"/>
      <c r="H451" s="153"/>
      <c r="I451" s="153"/>
      <c r="J451" s="132" t="s">
        <v>309</v>
      </c>
      <c r="K451" s="133" t="s">
        <v>309</v>
      </c>
      <c r="L451" s="153"/>
      <c r="M451" s="153"/>
      <c r="N451" s="153"/>
      <c r="O451" s="153"/>
      <c r="P451" s="153"/>
      <c r="Q451" s="153"/>
      <c r="AP451" s="134" t="str">
        <f>IF(ISERR(IF($C451="","",SUMIFS(Con_ve!$F$6:$F$1005,Con_ve!$C$6:$C$1005,$C451,Con_ve!$I$6:$I$1005,"Fechada",Con_ve!$Q$6:$Q$1005,Cad_cl!AP$5))),"",IF($C451="","",SUMIFS(Con_ve!$F$6:$F$1005,Con_ve!$C$6:$C$1005,$C451,Con_ve!$I$6:$I$1005,"Fechada",Con_ve!$Q$6:$Q$1005,Cad_cl!AP$5)))</f>
        <v/>
      </c>
      <c r="AQ451" s="134" t="str">
        <f>IF(ISERR(IF($C451="","",SUMIFS(Con_ve!$F$6:$F$1005,Con_ve!$C$6:$C$1005,$C451,Con_ve!$I$6:$I$1005,"Fechada",Con_ve!$Q$6:$Q$1005,Cad_cl!AQ$5))),"",IF($C451="","",SUMIFS(Con_ve!$F$6:$F$1005,Con_ve!$C$6:$C$1005,$C451,Con_ve!$I$6:$I$1005,"Fechada",Con_ve!$Q$6:$Q$1005,Cad_cl!AQ$5)))</f>
        <v/>
      </c>
      <c r="AR451" s="134" t="str">
        <f>IF(ISERR(IF($C451="","",SUMIFS(Con_ve!$F$6:$F$1005,Con_ve!$C$6:$C$1005,$C451,Con_ve!$I$6:$I$1005,"Fechada",Con_ve!$Q$6:$Q$1005,Cad_cl!AR$5))),"",IF($C451="","",SUMIFS(Con_ve!$F$6:$F$1005,Con_ve!$C$6:$C$1005,$C451,Con_ve!$I$6:$I$1005,"Fechada",Con_ve!$Q$6:$Q$1005,Cad_cl!AR$5)))</f>
        <v/>
      </c>
      <c r="AS451" s="134" t="str">
        <f>IF(ISERR(IF($C451="","",SUMIFS(Con_ve!$F$6:$F$1005,Con_ve!$C$6:$C$1005,$C451,Con_ve!$I$6:$I$1005,"Fechada",Con_ve!$Q$6:$Q$1005,Cad_cl!AS$5))),"",IF($C451="","",SUMIFS(Con_ve!$F$6:$F$1005,Con_ve!$C$6:$C$1005,$C451,Con_ve!$I$6:$I$1005,"Fechada",Con_ve!$Q$6:$Q$1005,Cad_cl!AS$5)))</f>
        <v/>
      </c>
      <c r="AT451" s="134" t="str">
        <f>IF(ISERR(IF($C451="","",SUMIFS(Con_ve!$F$6:$F$1005,Con_ve!$C$6:$C$1005,$C451,Con_ve!$I$6:$I$1005,"Fechada",Con_ve!$Q$6:$Q$1005,Cad_cl!AT$5))),"",IF($C451="","",SUMIFS(Con_ve!$F$6:$F$1005,Con_ve!$C$6:$C$1005,$C451,Con_ve!$I$6:$I$1005,"Fechada",Con_ve!$Q$6:$Q$1005,Cad_cl!AT$5)))</f>
        <v/>
      </c>
      <c r="AU451" s="134" t="str">
        <f>IF(ISERR(IF($C451="","",SUMIFS(Con_ve!$F$6:$F$1005,Con_ve!$C$6:$C$1005,$C451,Con_ve!$I$6:$I$1005,"Fechada",Con_ve!$Q$6:$Q$1005,Cad_cl!AU$5))),"",IF($C451="","",SUMIFS(Con_ve!$F$6:$F$1005,Con_ve!$C$6:$C$1005,$C451,Con_ve!$I$6:$I$1005,"Fechada",Con_ve!$Q$6:$Q$1005,Cad_cl!AU$5)))</f>
        <v/>
      </c>
      <c r="AV451" s="134" t="str">
        <f>IF(ISERR(IF($C451="","",SUMIFS(Con_ve!$F$6:$F$1005,Con_ve!$C$6:$C$1005,$C451,Con_ve!$I$6:$I$1005,"Fechada",Con_ve!$Q$6:$Q$1005,Cad_cl!AV$5))),"",IF($C451="","",SUMIFS(Con_ve!$F$6:$F$1005,Con_ve!$C$6:$C$1005,$C451,Con_ve!$I$6:$I$1005,"Fechada",Con_ve!$Q$6:$Q$1005,Cad_cl!AV$5)))</f>
        <v/>
      </c>
      <c r="AW451" s="134" t="str">
        <f>IF(ISERR(IF($C451="","",SUMIFS(Con_ve!$F$6:$F$1005,Con_ve!$C$6:$C$1005,$C451,Con_ve!$I$6:$I$1005,"Fechada",Con_ve!$Q$6:$Q$1005,Cad_cl!AW$5))),"",IF($C451="","",SUMIFS(Con_ve!$F$6:$F$1005,Con_ve!$C$6:$C$1005,$C451,Con_ve!$I$6:$I$1005,"Fechada",Con_ve!$Q$6:$Q$1005,Cad_cl!AW$5)))</f>
        <v/>
      </c>
      <c r="AX451" s="134" t="str">
        <f>IF(ISERR(IF($C451="","",SUMIFS(Con_ve!$F$6:$F$1005,Con_ve!$C$6:$C$1005,$C451,Con_ve!$I$6:$I$1005,"Fechada",Con_ve!$Q$6:$Q$1005,Cad_cl!AX$5))),"",IF($C451="","",SUMIFS(Con_ve!$F$6:$F$1005,Con_ve!$C$6:$C$1005,$C451,Con_ve!$I$6:$I$1005,"Fechada",Con_ve!$Q$6:$Q$1005,Cad_cl!AX$5)))</f>
        <v/>
      </c>
      <c r="AY451" s="134" t="str">
        <f>IF(ISERR(IF($C451="","",SUMIFS(Con_ve!$F$6:$F$1005,Con_ve!$C$6:$C$1005,$C451,Con_ve!$I$6:$I$1005,"Fechada",Con_ve!$Q$6:$Q$1005,Cad_cl!AY$5))),"",IF($C451="","",SUMIFS(Con_ve!$F$6:$F$1005,Con_ve!$C$6:$C$1005,$C451,Con_ve!$I$6:$I$1005,"Fechada",Con_ve!$Q$6:$Q$1005,Cad_cl!AY$5)))</f>
        <v/>
      </c>
      <c r="AZ451" s="134" t="str">
        <f>IF(ISERR(IF($C451="","",SUMIFS(Con_ve!$F$6:$F$1005,Con_ve!$C$6:$C$1005,$C451,Con_ve!$I$6:$I$1005,"Fechada",Con_ve!$Q$6:$Q$1005,Cad_cl!AZ$5))),"",IF($C451="","",SUMIFS(Con_ve!$F$6:$F$1005,Con_ve!$C$6:$C$1005,$C451,Con_ve!$I$6:$I$1005,"Fechada",Con_ve!$Q$6:$Q$1005,Cad_cl!AZ$5)))</f>
        <v/>
      </c>
      <c r="BA451" s="134" t="str">
        <f>IF(ISERR(IF($C451="","",SUMIFS(Con_ve!$F$6:$F$1005,Con_ve!$C$6:$C$1005,$C451,Con_ve!$I$6:$I$1005,"Fechada",Con_ve!$Q$6:$Q$1005,Cad_cl!BA$5))),"",IF($C451="","",SUMIFS(Con_ve!$F$6:$F$1005,Con_ve!$C$6:$C$1005,$C451,Con_ve!$I$6:$I$1005,"Fechada",Con_ve!$Q$6:$Q$1005,Cad_cl!BA$5)))</f>
        <v/>
      </c>
      <c r="BB451" s="134">
        <f t="shared" si="18"/>
        <v>0</v>
      </c>
      <c r="BD451" s="134" t="str">
        <f>IF(ISERR(IF($C451="","",SUMIFS(Con_ve!$F$6:$F$1005,Con_ve!$C$6:$C$1005,$C451,Con_ve!$I$6:$I$1005,"Em negociação",Con_ve!$Q$6:$Q$1005,Cad_cl!BD$5))),"",IF($C451="","",SUMIFS(Con_ve!$F$6:$F$1005,Con_ve!$C$6:$C$1005,$C451,Con_ve!$I$6:$I$1005,"Em negociação",Con_ve!$Q$6:$Q$1005,Cad_cl!BD$5)))</f>
        <v/>
      </c>
      <c r="BE451" s="134" t="str">
        <f>IF(ISERR(IF($C451="","",SUMIFS(Con_ve!$F$6:$F$1005,Con_ve!$C$6:$C$1005,$C451,Con_ve!$I$6:$I$1005,"Em negociação",Con_ve!$Q$6:$Q$1005,Cad_cl!BE$5))),"",IF($C451="","",SUMIFS(Con_ve!$F$6:$F$1005,Con_ve!$C$6:$C$1005,$C451,Con_ve!$I$6:$I$1005,"Em negociação",Con_ve!$Q$6:$Q$1005,Cad_cl!BE$5)))</f>
        <v/>
      </c>
      <c r="BF451" s="134" t="str">
        <f>IF(ISERR(IF($C451="","",SUMIFS(Con_ve!$F$6:$F$1005,Con_ve!$C$6:$C$1005,$C451,Con_ve!$I$6:$I$1005,"Em negociação",Con_ve!$Q$6:$Q$1005,Cad_cl!BF$5))),"",IF($C451="","",SUMIFS(Con_ve!$F$6:$F$1005,Con_ve!$C$6:$C$1005,$C451,Con_ve!$I$6:$I$1005,"Em negociação",Con_ve!$Q$6:$Q$1005,Cad_cl!BF$5)))</f>
        <v/>
      </c>
      <c r="BG451" s="134" t="str">
        <f>IF(ISERR(IF($C451="","",SUMIFS(Con_ve!$F$6:$F$1005,Con_ve!$C$6:$C$1005,$C451,Con_ve!$I$6:$I$1005,"Em negociação",Con_ve!$Q$6:$Q$1005,Cad_cl!BG$5))),"",IF($C451="","",SUMIFS(Con_ve!$F$6:$F$1005,Con_ve!$C$6:$C$1005,$C451,Con_ve!$I$6:$I$1005,"Em negociação",Con_ve!$Q$6:$Q$1005,Cad_cl!BG$5)))</f>
        <v/>
      </c>
      <c r="BH451" s="134" t="str">
        <f>IF(ISERR(IF($C451="","",SUMIFS(Con_ve!$F$6:$F$1005,Con_ve!$C$6:$C$1005,$C451,Con_ve!$I$6:$I$1005,"Em negociação",Con_ve!$Q$6:$Q$1005,Cad_cl!BH$5))),"",IF($C451="","",SUMIFS(Con_ve!$F$6:$F$1005,Con_ve!$C$6:$C$1005,$C451,Con_ve!$I$6:$I$1005,"Em negociação",Con_ve!$Q$6:$Q$1005,Cad_cl!BH$5)))</f>
        <v/>
      </c>
      <c r="BI451" s="134" t="str">
        <f>IF(ISERR(IF($C451="","",SUMIFS(Con_ve!$F$6:$F$1005,Con_ve!$C$6:$C$1005,$C451,Con_ve!$I$6:$I$1005,"Em negociação",Con_ve!$Q$6:$Q$1005,Cad_cl!BI$5))),"",IF($C451="","",SUMIFS(Con_ve!$F$6:$F$1005,Con_ve!$C$6:$C$1005,$C451,Con_ve!$I$6:$I$1005,"Em negociação",Con_ve!$Q$6:$Q$1005,Cad_cl!BI$5)))</f>
        <v/>
      </c>
      <c r="BJ451" s="134" t="str">
        <f>IF(ISERR(IF($C451="","",SUMIFS(Con_ve!$F$6:$F$1005,Con_ve!$C$6:$C$1005,$C451,Con_ve!$I$6:$I$1005,"Em negociação",Con_ve!$Q$6:$Q$1005,Cad_cl!BJ$5))),"",IF($C451="","",SUMIFS(Con_ve!$F$6:$F$1005,Con_ve!$C$6:$C$1005,$C451,Con_ve!$I$6:$I$1005,"Em negociação",Con_ve!$Q$6:$Q$1005,Cad_cl!BJ$5)))</f>
        <v/>
      </c>
      <c r="BK451" s="134" t="str">
        <f>IF(ISERR(IF($C451="","",SUMIFS(Con_ve!$F$6:$F$1005,Con_ve!$C$6:$C$1005,$C451,Con_ve!$I$6:$I$1005,"Em negociação",Con_ve!$Q$6:$Q$1005,Cad_cl!BK$5))),"",IF($C451="","",SUMIFS(Con_ve!$F$6:$F$1005,Con_ve!$C$6:$C$1005,$C451,Con_ve!$I$6:$I$1005,"Em negociação",Con_ve!$Q$6:$Q$1005,Cad_cl!BK$5)))</f>
        <v/>
      </c>
      <c r="BL451" s="134" t="str">
        <f>IF(ISERR(IF($C451="","",SUMIFS(Con_ve!$F$6:$F$1005,Con_ve!$C$6:$C$1005,$C451,Con_ve!$I$6:$I$1005,"Em negociação",Con_ve!$Q$6:$Q$1005,Cad_cl!BL$5))),"",IF($C451="","",SUMIFS(Con_ve!$F$6:$F$1005,Con_ve!$C$6:$C$1005,$C451,Con_ve!$I$6:$I$1005,"Em negociação",Con_ve!$Q$6:$Q$1005,Cad_cl!BL$5)))</f>
        <v/>
      </c>
      <c r="BM451" s="134" t="str">
        <f>IF(ISERR(IF($C451="","",SUMIFS(Con_ve!$F$6:$F$1005,Con_ve!$C$6:$C$1005,$C451,Con_ve!$I$6:$I$1005,"Em negociação",Con_ve!$Q$6:$Q$1005,Cad_cl!BM$5))),"",IF($C451="","",SUMIFS(Con_ve!$F$6:$F$1005,Con_ve!$C$6:$C$1005,$C451,Con_ve!$I$6:$I$1005,"Em negociação",Con_ve!$Q$6:$Q$1005,Cad_cl!BM$5)))</f>
        <v/>
      </c>
      <c r="BN451" s="134" t="str">
        <f>IF(ISERR(IF($C451="","",SUMIFS(Con_ve!$F$6:$F$1005,Con_ve!$C$6:$C$1005,$C451,Con_ve!$I$6:$I$1005,"Em negociação",Con_ve!$Q$6:$Q$1005,Cad_cl!BN$5))),"",IF($C451="","",SUMIFS(Con_ve!$F$6:$F$1005,Con_ve!$C$6:$C$1005,$C451,Con_ve!$I$6:$I$1005,"Em negociação",Con_ve!$Q$6:$Q$1005,Cad_cl!BN$5)))</f>
        <v/>
      </c>
      <c r="BO451" s="134" t="str">
        <f>IF(ISERR(IF($C451="","",SUMIFS(Con_ve!$F$6:$F$1005,Con_ve!$C$6:$C$1005,$C451,Con_ve!$I$6:$I$1005,"Em negociação",Con_ve!$Q$6:$Q$1005,Cad_cl!BO$5))),"",IF($C451="","",SUMIFS(Con_ve!$F$6:$F$1005,Con_ve!$C$6:$C$1005,$C451,Con_ve!$I$6:$I$1005,"Em negociação",Con_ve!$Q$6:$Q$1005,Cad_cl!BO$5)))</f>
        <v/>
      </c>
      <c r="BP451" s="134">
        <f t="shared" si="19"/>
        <v>0</v>
      </c>
      <c r="BR451" s="125" t="str">
        <f>IF(ISERR(IF(AND($I451=Re_lo!$E$5,BR$5=VLOOKUP(Re_lo!$H$5,Re_lo!$N$5:$O$16,2,0)),AP451,"")),"",IF(AND($I451=Re_lo!$E$5,BR$5=VLOOKUP(Re_lo!$H$5,Re_lo!$N$5:$O$16,2,0)),AP451,""))</f>
        <v/>
      </c>
      <c r="BS451" s="125" t="str">
        <f>IF(ISERR(IF(AND($I451=Re_lo!$E$5,BS$5=VLOOKUP(Re_lo!$H$5,Re_lo!$N$5:$O$16,2,0)),AQ451,"")),"",IF(AND($I451=Re_lo!$E$5,BS$5=VLOOKUP(Re_lo!$H$5,Re_lo!$N$5:$O$16,2,0)),AQ451,""))</f>
        <v/>
      </c>
      <c r="BT451" s="125" t="str">
        <f>IF(ISERR(IF(AND($I451=Re_lo!$E$5,BT$5=VLOOKUP(Re_lo!$H$5,Re_lo!$N$5:$O$16,2,0)),AR451,"")),"",IF(AND($I451=Re_lo!$E$5,BT$5=VLOOKUP(Re_lo!$H$5,Re_lo!$N$5:$O$16,2,0)),AR451,""))</f>
        <v/>
      </c>
      <c r="BU451" s="125" t="str">
        <f>IF(ISERR(IF(AND($I451=Re_lo!$E$5,BU$5=VLOOKUP(Re_lo!$H$5,Re_lo!$N$5:$O$16,2,0)),AS451,"")),"",IF(AND($I451=Re_lo!$E$5,BU$5=VLOOKUP(Re_lo!$H$5,Re_lo!$N$5:$O$16,2,0)),AS451,""))</f>
        <v/>
      </c>
      <c r="BV451" s="125" t="str">
        <f>IF(ISERR(IF(AND($I451=Re_lo!$E$5,BV$5=VLOOKUP(Re_lo!$H$5,Re_lo!$N$5:$O$16,2,0)),AT451,"")),"",IF(AND($I451=Re_lo!$E$5,BV$5=VLOOKUP(Re_lo!$H$5,Re_lo!$N$5:$O$16,2,0)),AT451,""))</f>
        <v/>
      </c>
      <c r="BW451" s="125" t="str">
        <f>IF(ISERR(IF(AND($I451=Re_lo!$E$5,BW$5=VLOOKUP(Re_lo!$H$5,Re_lo!$N$5:$O$16,2,0)),AU451,"")),"",IF(AND($I451=Re_lo!$E$5,BW$5=VLOOKUP(Re_lo!$H$5,Re_lo!$N$5:$O$16,2,0)),AU451,""))</f>
        <v/>
      </c>
      <c r="BX451" s="125" t="str">
        <f>IF(ISERR(IF(AND($I451=Re_lo!$E$5,BX$5=VLOOKUP(Re_lo!$H$5,Re_lo!$N$5:$O$16,2,0)),AV451,"")),"",IF(AND($I451=Re_lo!$E$5,BX$5=VLOOKUP(Re_lo!$H$5,Re_lo!$N$5:$O$16,2,0)),AV451,""))</f>
        <v/>
      </c>
      <c r="BY451" s="125" t="str">
        <f>IF(ISERR(IF(AND($I451=Re_lo!$E$5,BY$5=VLOOKUP(Re_lo!$H$5,Re_lo!$N$5:$O$16,2,0)),AW451,"")),"",IF(AND($I451=Re_lo!$E$5,BY$5=VLOOKUP(Re_lo!$H$5,Re_lo!$N$5:$O$16,2,0)),AW451,""))</f>
        <v/>
      </c>
      <c r="BZ451" s="125" t="str">
        <f>IF(ISERR(IF(AND($I451=Re_lo!$E$5,BZ$5=VLOOKUP(Re_lo!$H$5,Re_lo!$N$5:$O$16,2,0)),AX451,"")),"",IF(AND($I451=Re_lo!$E$5,BZ$5=VLOOKUP(Re_lo!$H$5,Re_lo!$N$5:$O$16,2,0)),AX451,""))</f>
        <v/>
      </c>
      <c r="CA451" s="125" t="str">
        <f>IF(ISERR(IF(AND($I451=Re_lo!$E$5,CA$5=VLOOKUP(Re_lo!$H$5,Re_lo!$N$5:$O$16,2,0)),AY451,"")),"",IF(AND($I451=Re_lo!$E$5,CA$5=VLOOKUP(Re_lo!$H$5,Re_lo!$N$5:$O$16,2,0)),AY451,""))</f>
        <v/>
      </c>
      <c r="CB451" s="125" t="str">
        <f>IF(ISERR(IF(AND($I451=Re_lo!$E$5,CB$5=VLOOKUP(Re_lo!$H$5,Re_lo!$N$5:$O$16,2,0)),AZ451,"")),"",IF(AND($I451=Re_lo!$E$5,CB$5=VLOOKUP(Re_lo!$H$5,Re_lo!$N$5:$O$16,2,0)),AZ451,""))</f>
        <v/>
      </c>
      <c r="CC451" s="125" t="str">
        <f>IF(ISERR(IF(AND($I451=Re_lo!$E$5,CC$5=VLOOKUP(Re_lo!$H$5,Re_lo!$N$5:$O$16,2,0)),BA451,"")),"",IF(AND($I451=Re_lo!$E$5,CC$5=VLOOKUP(Re_lo!$H$5,Re_lo!$N$5:$O$16,2,0)),BA451,""))</f>
        <v/>
      </c>
      <c r="CD451" s="125" t="str">
        <f>IF(ISERR(IF(AND($I451=Re_lo!$E$5,CD$5=VLOOKUP(Re_lo!$H$5,Re_lo!$N$5:$O$16,2,0)),BB451,"")),"",IF(AND($I451=Re_lo!$E$5,CD$5=VLOOKUP(Re_lo!$H$5,Re_lo!$N$5:$O$16,2,0)),BB451,""))</f>
        <v/>
      </c>
      <c r="CF451" s="125" t="str">
        <f>IF($C451="","",COUNTIFS(Con_ve!$C$6:$C$1005,$C451,Con_ve!$Q$6:$Q$1005,Cad_cl!CF$5))</f>
        <v/>
      </c>
      <c r="CG451" s="125" t="str">
        <f>IF($C451="","",COUNTIFS(Con_ve!$C$6:$C$1005,$C451,Con_ve!$Q$6:$Q$1005,Cad_cl!CG$5))</f>
        <v/>
      </c>
      <c r="CH451" s="125" t="str">
        <f>IF($C451="","",COUNTIFS(Con_ve!$C$6:$C$1005,$C451,Con_ve!$Q$6:$Q$1005,Cad_cl!CH$5))</f>
        <v/>
      </c>
      <c r="CI451" s="125" t="str">
        <f>IF($C451="","",COUNTIFS(Con_ve!$C$6:$C$1005,$C451,Con_ve!$Q$6:$Q$1005,Cad_cl!CI$5))</f>
        <v/>
      </c>
      <c r="CJ451" s="125" t="str">
        <f>IF($C451="","",COUNTIFS(Con_ve!$C$6:$C$1005,$C451,Con_ve!$Q$6:$Q$1005,Cad_cl!CJ$5))</f>
        <v/>
      </c>
      <c r="CK451" s="125" t="str">
        <f>IF($C451="","",COUNTIFS(Con_ve!$C$6:$C$1005,$C451,Con_ve!$Q$6:$Q$1005,Cad_cl!CK$5))</f>
        <v/>
      </c>
      <c r="CL451" s="125" t="str">
        <f>IF($C451="","",COUNTIFS(Con_ve!$C$6:$C$1005,$C451,Con_ve!$Q$6:$Q$1005,Cad_cl!CL$5))</f>
        <v/>
      </c>
      <c r="CM451" s="125" t="str">
        <f>IF($C451="","",COUNTIFS(Con_ve!$C$6:$C$1005,$C451,Con_ve!$Q$6:$Q$1005,Cad_cl!CM$5))</f>
        <v/>
      </c>
      <c r="CN451" s="125" t="str">
        <f>IF($C451="","",COUNTIFS(Con_ve!$C$6:$C$1005,$C451,Con_ve!$Q$6:$Q$1005,Cad_cl!CN$5))</f>
        <v/>
      </c>
      <c r="CO451" s="125" t="str">
        <f>IF($C451="","",COUNTIFS(Con_ve!$C$6:$C$1005,$C451,Con_ve!$Q$6:$Q$1005,Cad_cl!CO$5))</f>
        <v/>
      </c>
      <c r="CP451" s="125" t="str">
        <f>IF($C451="","",COUNTIFS(Con_ve!$C$6:$C$1005,$C451,Con_ve!$Q$6:$Q$1005,Cad_cl!CP$5))</f>
        <v/>
      </c>
      <c r="CQ451" s="125" t="str">
        <f>IF($C451="","",COUNTIFS(Con_ve!$C$6:$C$1005,$C451,Con_ve!$Q$6:$Q$1005,Cad_cl!CQ$5))</f>
        <v/>
      </c>
      <c r="CR451" s="125">
        <f t="shared" si="20"/>
        <v>0</v>
      </c>
    </row>
    <row r="452" spans="3:96" ht="30" customHeight="1">
      <c r="C452" s="153"/>
      <c r="D452" s="153"/>
      <c r="E452" s="154"/>
      <c r="F452" s="153"/>
      <c r="G452" s="155"/>
      <c r="H452" s="153"/>
      <c r="I452" s="153"/>
      <c r="J452" s="132" t="s">
        <v>309</v>
      </c>
      <c r="K452" s="133" t="s">
        <v>309</v>
      </c>
      <c r="L452" s="153"/>
      <c r="M452" s="153"/>
      <c r="N452" s="153"/>
      <c r="O452" s="153"/>
      <c r="P452" s="153"/>
      <c r="Q452" s="153"/>
      <c r="AP452" s="134" t="str">
        <f>IF(ISERR(IF($C452="","",SUMIFS(Con_ve!$F$6:$F$1005,Con_ve!$C$6:$C$1005,$C452,Con_ve!$I$6:$I$1005,"Fechada",Con_ve!$Q$6:$Q$1005,Cad_cl!AP$5))),"",IF($C452="","",SUMIFS(Con_ve!$F$6:$F$1005,Con_ve!$C$6:$C$1005,$C452,Con_ve!$I$6:$I$1005,"Fechada",Con_ve!$Q$6:$Q$1005,Cad_cl!AP$5)))</f>
        <v/>
      </c>
      <c r="AQ452" s="134" t="str">
        <f>IF(ISERR(IF($C452="","",SUMIFS(Con_ve!$F$6:$F$1005,Con_ve!$C$6:$C$1005,$C452,Con_ve!$I$6:$I$1005,"Fechada",Con_ve!$Q$6:$Q$1005,Cad_cl!AQ$5))),"",IF($C452="","",SUMIFS(Con_ve!$F$6:$F$1005,Con_ve!$C$6:$C$1005,$C452,Con_ve!$I$6:$I$1005,"Fechada",Con_ve!$Q$6:$Q$1005,Cad_cl!AQ$5)))</f>
        <v/>
      </c>
      <c r="AR452" s="134" t="str">
        <f>IF(ISERR(IF($C452="","",SUMIFS(Con_ve!$F$6:$F$1005,Con_ve!$C$6:$C$1005,$C452,Con_ve!$I$6:$I$1005,"Fechada",Con_ve!$Q$6:$Q$1005,Cad_cl!AR$5))),"",IF($C452="","",SUMIFS(Con_ve!$F$6:$F$1005,Con_ve!$C$6:$C$1005,$C452,Con_ve!$I$6:$I$1005,"Fechada",Con_ve!$Q$6:$Q$1005,Cad_cl!AR$5)))</f>
        <v/>
      </c>
      <c r="AS452" s="134" t="str">
        <f>IF(ISERR(IF($C452="","",SUMIFS(Con_ve!$F$6:$F$1005,Con_ve!$C$6:$C$1005,$C452,Con_ve!$I$6:$I$1005,"Fechada",Con_ve!$Q$6:$Q$1005,Cad_cl!AS$5))),"",IF($C452="","",SUMIFS(Con_ve!$F$6:$F$1005,Con_ve!$C$6:$C$1005,$C452,Con_ve!$I$6:$I$1005,"Fechada",Con_ve!$Q$6:$Q$1005,Cad_cl!AS$5)))</f>
        <v/>
      </c>
      <c r="AT452" s="134" t="str">
        <f>IF(ISERR(IF($C452="","",SUMIFS(Con_ve!$F$6:$F$1005,Con_ve!$C$6:$C$1005,$C452,Con_ve!$I$6:$I$1005,"Fechada",Con_ve!$Q$6:$Q$1005,Cad_cl!AT$5))),"",IF($C452="","",SUMIFS(Con_ve!$F$6:$F$1005,Con_ve!$C$6:$C$1005,$C452,Con_ve!$I$6:$I$1005,"Fechada",Con_ve!$Q$6:$Q$1005,Cad_cl!AT$5)))</f>
        <v/>
      </c>
      <c r="AU452" s="134" t="str">
        <f>IF(ISERR(IF($C452="","",SUMIFS(Con_ve!$F$6:$F$1005,Con_ve!$C$6:$C$1005,$C452,Con_ve!$I$6:$I$1005,"Fechada",Con_ve!$Q$6:$Q$1005,Cad_cl!AU$5))),"",IF($C452="","",SUMIFS(Con_ve!$F$6:$F$1005,Con_ve!$C$6:$C$1005,$C452,Con_ve!$I$6:$I$1005,"Fechada",Con_ve!$Q$6:$Q$1005,Cad_cl!AU$5)))</f>
        <v/>
      </c>
      <c r="AV452" s="134" t="str">
        <f>IF(ISERR(IF($C452="","",SUMIFS(Con_ve!$F$6:$F$1005,Con_ve!$C$6:$C$1005,$C452,Con_ve!$I$6:$I$1005,"Fechada",Con_ve!$Q$6:$Q$1005,Cad_cl!AV$5))),"",IF($C452="","",SUMIFS(Con_ve!$F$6:$F$1005,Con_ve!$C$6:$C$1005,$C452,Con_ve!$I$6:$I$1005,"Fechada",Con_ve!$Q$6:$Q$1005,Cad_cl!AV$5)))</f>
        <v/>
      </c>
      <c r="AW452" s="134" t="str">
        <f>IF(ISERR(IF($C452="","",SUMIFS(Con_ve!$F$6:$F$1005,Con_ve!$C$6:$C$1005,$C452,Con_ve!$I$6:$I$1005,"Fechada",Con_ve!$Q$6:$Q$1005,Cad_cl!AW$5))),"",IF($C452="","",SUMIFS(Con_ve!$F$6:$F$1005,Con_ve!$C$6:$C$1005,$C452,Con_ve!$I$6:$I$1005,"Fechada",Con_ve!$Q$6:$Q$1005,Cad_cl!AW$5)))</f>
        <v/>
      </c>
      <c r="AX452" s="134" t="str">
        <f>IF(ISERR(IF($C452="","",SUMIFS(Con_ve!$F$6:$F$1005,Con_ve!$C$6:$C$1005,$C452,Con_ve!$I$6:$I$1005,"Fechada",Con_ve!$Q$6:$Q$1005,Cad_cl!AX$5))),"",IF($C452="","",SUMIFS(Con_ve!$F$6:$F$1005,Con_ve!$C$6:$C$1005,$C452,Con_ve!$I$6:$I$1005,"Fechada",Con_ve!$Q$6:$Q$1005,Cad_cl!AX$5)))</f>
        <v/>
      </c>
      <c r="AY452" s="134" t="str">
        <f>IF(ISERR(IF($C452="","",SUMIFS(Con_ve!$F$6:$F$1005,Con_ve!$C$6:$C$1005,$C452,Con_ve!$I$6:$I$1005,"Fechada",Con_ve!$Q$6:$Q$1005,Cad_cl!AY$5))),"",IF($C452="","",SUMIFS(Con_ve!$F$6:$F$1005,Con_ve!$C$6:$C$1005,$C452,Con_ve!$I$6:$I$1005,"Fechada",Con_ve!$Q$6:$Q$1005,Cad_cl!AY$5)))</f>
        <v/>
      </c>
      <c r="AZ452" s="134" t="str">
        <f>IF(ISERR(IF($C452="","",SUMIFS(Con_ve!$F$6:$F$1005,Con_ve!$C$6:$C$1005,$C452,Con_ve!$I$6:$I$1005,"Fechada",Con_ve!$Q$6:$Q$1005,Cad_cl!AZ$5))),"",IF($C452="","",SUMIFS(Con_ve!$F$6:$F$1005,Con_ve!$C$6:$C$1005,$C452,Con_ve!$I$6:$I$1005,"Fechada",Con_ve!$Q$6:$Q$1005,Cad_cl!AZ$5)))</f>
        <v/>
      </c>
      <c r="BA452" s="134" t="str">
        <f>IF(ISERR(IF($C452="","",SUMIFS(Con_ve!$F$6:$F$1005,Con_ve!$C$6:$C$1005,$C452,Con_ve!$I$6:$I$1005,"Fechada",Con_ve!$Q$6:$Q$1005,Cad_cl!BA$5))),"",IF($C452="","",SUMIFS(Con_ve!$F$6:$F$1005,Con_ve!$C$6:$C$1005,$C452,Con_ve!$I$6:$I$1005,"Fechada",Con_ve!$Q$6:$Q$1005,Cad_cl!BA$5)))</f>
        <v/>
      </c>
      <c r="BB452" s="134">
        <f t="shared" si="18"/>
        <v>0</v>
      </c>
      <c r="BD452" s="134" t="str">
        <f>IF(ISERR(IF($C452="","",SUMIFS(Con_ve!$F$6:$F$1005,Con_ve!$C$6:$C$1005,$C452,Con_ve!$I$6:$I$1005,"Em negociação",Con_ve!$Q$6:$Q$1005,Cad_cl!BD$5))),"",IF($C452="","",SUMIFS(Con_ve!$F$6:$F$1005,Con_ve!$C$6:$C$1005,$C452,Con_ve!$I$6:$I$1005,"Em negociação",Con_ve!$Q$6:$Q$1005,Cad_cl!BD$5)))</f>
        <v/>
      </c>
      <c r="BE452" s="134" t="str">
        <f>IF(ISERR(IF($C452="","",SUMIFS(Con_ve!$F$6:$F$1005,Con_ve!$C$6:$C$1005,$C452,Con_ve!$I$6:$I$1005,"Em negociação",Con_ve!$Q$6:$Q$1005,Cad_cl!BE$5))),"",IF($C452="","",SUMIFS(Con_ve!$F$6:$F$1005,Con_ve!$C$6:$C$1005,$C452,Con_ve!$I$6:$I$1005,"Em negociação",Con_ve!$Q$6:$Q$1005,Cad_cl!BE$5)))</f>
        <v/>
      </c>
      <c r="BF452" s="134" t="str">
        <f>IF(ISERR(IF($C452="","",SUMIFS(Con_ve!$F$6:$F$1005,Con_ve!$C$6:$C$1005,$C452,Con_ve!$I$6:$I$1005,"Em negociação",Con_ve!$Q$6:$Q$1005,Cad_cl!BF$5))),"",IF($C452="","",SUMIFS(Con_ve!$F$6:$F$1005,Con_ve!$C$6:$C$1005,$C452,Con_ve!$I$6:$I$1005,"Em negociação",Con_ve!$Q$6:$Q$1005,Cad_cl!BF$5)))</f>
        <v/>
      </c>
      <c r="BG452" s="134" t="str">
        <f>IF(ISERR(IF($C452="","",SUMIFS(Con_ve!$F$6:$F$1005,Con_ve!$C$6:$C$1005,$C452,Con_ve!$I$6:$I$1005,"Em negociação",Con_ve!$Q$6:$Q$1005,Cad_cl!BG$5))),"",IF($C452="","",SUMIFS(Con_ve!$F$6:$F$1005,Con_ve!$C$6:$C$1005,$C452,Con_ve!$I$6:$I$1005,"Em negociação",Con_ve!$Q$6:$Q$1005,Cad_cl!BG$5)))</f>
        <v/>
      </c>
      <c r="BH452" s="134" t="str">
        <f>IF(ISERR(IF($C452="","",SUMIFS(Con_ve!$F$6:$F$1005,Con_ve!$C$6:$C$1005,$C452,Con_ve!$I$6:$I$1005,"Em negociação",Con_ve!$Q$6:$Q$1005,Cad_cl!BH$5))),"",IF($C452="","",SUMIFS(Con_ve!$F$6:$F$1005,Con_ve!$C$6:$C$1005,$C452,Con_ve!$I$6:$I$1005,"Em negociação",Con_ve!$Q$6:$Q$1005,Cad_cl!BH$5)))</f>
        <v/>
      </c>
      <c r="BI452" s="134" t="str">
        <f>IF(ISERR(IF($C452="","",SUMIFS(Con_ve!$F$6:$F$1005,Con_ve!$C$6:$C$1005,$C452,Con_ve!$I$6:$I$1005,"Em negociação",Con_ve!$Q$6:$Q$1005,Cad_cl!BI$5))),"",IF($C452="","",SUMIFS(Con_ve!$F$6:$F$1005,Con_ve!$C$6:$C$1005,$C452,Con_ve!$I$6:$I$1005,"Em negociação",Con_ve!$Q$6:$Q$1005,Cad_cl!BI$5)))</f>
        <v/>
      </c>
      <c r="BJ452" s="134" t="str">
        <f>IF(ISERR(IF($C452="","",SUMIFS(Con_ve!$F$6:$F$1005,Con_ve!$C$6:$C$1005,$C452,Con_ve!$I$6:$I$1005,"Em negociação",Con_ve!$Q$6:$Q$1005,Cad_cl!BJ$5))),"",IF($C452="","",SUMIFS(Con_ve!$F$6:$F$1005,Con_ve!$C$6:$C$1005,$C452,Con_ve!$I$6:$I$1005,"Em negociação",Con_ve!$Q$6:$Q$1005,Cad_cl!BJ$5)))</f>
        <v/>
      </c>
      <c r="BK452" s="134" t="str">
        <f>IF(ISERR(IF($C452="","",SUMIFS(Con_ve!$F$6:$F$1005,Con_ve!$C$6:$C$1005,$C452,Con_ve!$I$6:$I$1005,"Em negociação",Con_ve!$Q$6:$Q$1005,Cad_cl!BK$5))),"",IF($C452="","",SUMIFS(Con_ve!$F$6:$F$1005,Con_ve!$C$6:$C$1005,$C452,Con_ve!$I$6:$I$1005,"Em negociação",Con_ve!$Q$6:$Q$1005,Cad_cl!BK$5)))</f>
        <v/>
      </c>
      <c r="BL452" s="134" t="str">
        <f>IF(ISERR(IF($C452="","",SUMIFS(Con_ve!$F$6:$F$1005,Con_ve!$C$6:$C$1005,$C452,Con_ve!$I$6:$I$1005,"Em negociação",Con_ve!$Q$6:$Q$1005,Cad_cl!BL$5))),"",IF($C452="","",SUMIFS(Con_ve!$F$6:$F$1005,Con_ve!$C$6:$C$1005,$C452,Con_ve!$I$6:$I$1005,"Em negociação",Con_ve!$Q$6:$Q$1005,Cad_cl!BL$5)))</f>
        <v/>
      </c>
      <c r="BM452" s="134" t="str">
        <f>IF(ISERR(IF($C452="","",SUMIFS(Con_ve!$F$6:$F$1005,Con_ve!$C$6:$C$1005,$C452,Con_ve!$I$6:$I$1005,"Em negociação",Con_ve!$Q$6:$Q$1005,Cad_cl!BM$5))),"",IF($C452="","",SUMIFS(Con_ve!$F$6:$F$1005,Con_ve!$C$6:$C$1005,$C452,Con_ve!$I$6:$I$1005,"Em negociação",Con_ve!$Q$6:$Q$1005,Cad_cl!BM$5)))</f>
        <v/>
      </c>
      <c r="BN452" s="134" t="str">
        <f>IF(ISERR(IF($C452="","",SUMIFS(Con_ve!$F$6:$F$1005,Con_ve!$C$6:$C$1005,$C452,Con_ve!$I$6:$I$1005,"Em negociação",Con_ve!$Q$6:$Q$1005,Cad_cl!BN$5))),"",IF($C452="","",SUMIFS(Con_ve!$F$6:$F$1005,Con_ve!$C$6:$C$1005,$C452,Con_ve!$I$6:$I$1005,"Em negociação",Con_ve!$Q$6:$Q$1005,Cad_cl!BN$5)))</f>
        <v/>
      </c>
      <c r="BO452" s="134" t="str">
        <f>IF(ISERR(IF($C452="","",SUMIFS(Con_ve!$F$6:$F$1005,Con_ve!$C$6:$C$1005,$C452,Con_ve!$I$6:$I$1005,"Em negociação",Con_ve!$Q$6:$Q$1005,Cad_cl!BO$5))),"",IF($C452="","",SUMIFS(Con_ve!$F$6:$F$1005,Con_ve!$C$6:$C$1005,$C452,Con_ve!$I$6:$I$1005,"Em negociação",Con_ve!$Q$6:$Q$1005,Cad_cl!BO$5)))</f>
        <v/>
      </c>
      <c r="BP452" s="134">
        <f t="shared" si="19"/>
        <v>0</v>
      </c>
      <c r="BR452" s="125" t="str">
        <f>IF(ISERR(IF(AND($I452=Re_lo!$E$5,BR$5=VLOOKUP(Re_lo!$H$5,Re_lo!$N$5:$O$16,2,0)),AP452,"")),"",IF(AND($I452=Re_lo!$E$5,BR$5=VLOOKUP(Re_lo!$H$5,Re_lo!$N$5:$O$16,2,0)),AP452,""))</f>
        <v/>
      </c>
      <c r="BS452" s="125" t="str">
        <f>IF(ISERR(IF(AND($I452=Re_lo!$E$5,BS$5=VLOOKUP(Re_lo!$H$5,Re_lo!$N$5:$O$16,2,0)),AQ452,"")),"",IF(AND($I452=Re_lo!$E$5,BS$5=VLOOKUP(Re_lo!$H$5,Re_lo!$N$5:$O$16,2,0)),AQ452,""))</f>
        <v/>
      </c>
      <c r="BT452" s="125" t="str">
        <f>IF(ISERR(IF(AND($I452=Re_lo!$E$5,BT$5=VLOOKUP(Re_lo!$H$5,Re_lo!$N$5:$O$16,2,0)),AR452,"")),"",IF(AND($I452=Re_lo!$E$5,BT$5=VLOOKUP(Re_lo!$H$5,Re_lo!$N$5:$O$16,2,0)),AR452,""))</f>
        <v/>
      </c>
      <c r="BU452" s="125" t="str">
        <f>IF(ISERR(IF(AND($I452=Re_lo!$E$5,BU$5=VLOOKUP(Re_lo!$H$5,Re_lo!$N$5:$O$16,2,0)),AS452,"")),"",IF(AND($I452=Re_lo!$E$5,BU$5=VLOOKUP(Re_lo!$H$5,Re_lo!$N$5:$O$16,2,0)),AS452,""))</f>
        <v/>
      </c>
      <c r="BV452" s="125" t="str">
        <f>IF(ISERR(IF(AND($I452=Re_lo!$E$5,BV$5=VLOOKUP(Re_lo!$H$5,Re_lo!$N$5:$O$16,2,0)),AT452,"")),"",IF(AND($I452=Re_lo!$E$5,BV$5=VLOOKUP(Re_lo!$H$5,Re_lo!$N$5:$O$16,2,0)),AT452,""))</f>
        <v/>
      </c>
      <c r="BW452" s="125" t="str">
        <f>IF(ISERR(IF(AND($I452=Re_lo!$E$5,BW$5=VLOOKUP(Re_lo!$H$5,Re_lo!$N$5:$O$16,2,0)),AU452,"")),"",IF(AND($I452=Re_lo!$E$5,BW$5=VLOOKUP(Re_lo!$H$5,Re_lo!$N$5:$O$16,2,0)),AU452,""))</f>
        <v/>
      </c>
      <c r="BX452" s="125" t="str">
        <f>IF(ISERR(IF(AND($I452=Re_lo!$E$5,BX$5=VLOOKUP(Re_lo!$H$5,Re_lo!$N$5:$O$16,2,0)),AV452,"")),"",IF(AND($I452=Re_lo!$E$5,BX$5=VLOOKUP(Re_lo!$H$5,Re_lo!$N$5:$O$16,2,0)),AV452,""))</f>
        <v/>
      </c>
      <c r="BY452" s="125" t="str">
        <f>IF(ISERR(IF(AND($I452=Re_lo!$E$5,BY$5=VLOOKUP(Re_lo!$H$5,Re_lo!$N$5:$O$16,2,0)),AW452,"")),"",IF(AND($I452=Re_lo!$E$5,BY$5=VLOOKUP(Re_lo!$H$5,Re_lo!$N$5:$O$16,2,0)),AW452,""))</f>
        <v/>
      </c>
      <c r="BZ452" s="125" t="str">
        <f>IF(ISERR(IF(AND($I452=Re_lo!$E$5,BZ$5=VLOOKUP(Re_lo!$H$5,Re_lo!$N$5:$O$16,2,0)),AX452,"")),"",IF(AND($I452=Re_lo!$E$5,BZ$5=VLOOKUP(Re_lo!$H$5,Re_lo!$N$5:$O$16,2,0)),AX452,""))</f>
        <v/>
      </c>
      <c r="CA452" s="125" t="str">
        <f>IF(ISERR(IF(AND($I452=Re_lo!$E$5,CA$5=VLOOKUP(Re_lo!$H$5,Re_lo!$N$5:$O$16,2,0)),AY452,"")),"",IF(AND($I452=Re_lo!$E$5,CA$5=VLOOKUP(Re_lo!$H$5,Re_lo!$N$5:$O$16,2,0)),AY452,""))</f>
        <v/>
      </c>
      <c r="CB452" s="125" t="str">
        <f>IF(ISERR(IF(AND($I452=Re_lo!$E$5,CB$5=VLOOKUP(Re_lo!$H$5,Re_lo!$N$5:$O$16,2,0)),AZ452,"")),"",IF(AND($I452=Re_lo!$E$5,CB$5=VLOOKUP(Re_lo!$H$5,Re_lo!$N$5:$O$16,2,0)),AZ452,""))</f>
        <v/>
      </c>
      <c r="CC452" s="125" t="str">
        <f>IF(ISERR(IF(AND($I452=Re_lo!$E$5,CC$5=VLOOKUP(Re_lo!$H$5,Re_lo!$N$5:$O$16,2,0)),BA452,"")),"",IF(AND($I452=Re_lo!$E$5,CC$5=VLOOKUP(Re_lo!$H$5,Re_lo!$N$5:$O$16,2,0)),BA452,""))</f>
        <v/>
      </c>
      <c r="CD452" s="125" t="str">
        <f>IF(ISERR(IF(AND($I452=Re_lo!$E$5,CD$5=VLOOKUP(Re_lo!$H$5,Re_lo!$N$5:$O$16,2,0)),BB452,"")),"",IF(AND($I452=Re_lo!$E$5,CD$5=VLOOKUP(Re_lo!$H$5,Re_lo!$N$5:$O$16,2,0)),BB452,""))</f>
        <v/>
      </c>
      <c r="CF452" s="125" t="str">
        <f>IF($C452="","",COUNTIFS(Con_ve!$C$6:$C$1005,$C452,Con_ve!$Q$6:$Q$1005,Cad_cl!CF$5))</f>
        <v/>
      </c>
      <c r="CG452" s="125" t="str">
        <f>IF($C452="","",COUNTIFS(Con_ve!$C$6:$C$1005,$C452,Con_ve!$Q$6:$Q$1005,Cad_cl!CG$5))</f>
        <v/>
      </c>
      <c r="CH452" s="125" t="str">
        <f>IF($C452="","",COUNTIFS(Con_ve!$C$6:$C$1005,$C452,Con_ve!$Q$6:$Q$1005,Cad_cl!CH$5))</f>
        <v/>
      </c>
      <c r="CI452" s="125" t="str">
        <f>IF($C452="","",COUNTIFS(Con_ve!$C$6:$C$1005,$C452,Con_ve!$Q$6:$Q$1005,Cad_cl!CI$5))</f>
        <v/>
      </c>
      <c r="CJ452" s="125" t="str">
        <f>IF($C452="","",COUNTIFS(Con_ve!$C$6:$C$1005,$C452,Con_ve!$Q$6:$Q$1005,Cad_cl!CJ$5))</f>
        <v/>
      </c>
      <c r="CK452" s="125" t="str">
        <f>IF($C452="","",COUNTIFS(Con_ve!$C$6:$C$1005,$C452,Con_ve!$Q$6:$Q$1005,Cad_cl!CK$5))</f>
        <v/>
      </c>
      <c r="CL452" s="125" t="str">
        <f>IF($C452="","",COUNTIFS(Con_ve!$C$6:$C$1005,$C452,Con_ve!$Q$6:$Q$1005,Cad_cl!CL$5))</f>
        <v/>
      </c>
      <c r="CM452" s="125" t="str">
        <f>IF($C452="","",COUNTIFS(Con_ve!$C$6:$C$1005,$C452,Con_ve!$Q$6:$Q$1005,Cad_cl!CM$5))</f>
        <v/>
      </c>
      <c r="CN452" s="125" t="str">
        <f>IF($C452="","",COUNTIFS(Con_ve!$C$6:$C$1005,$C452,Con_ve!$Q$6:$Q$1005,Cad_cl!CN$5))</f>
        <v/>
      </c>
      <c r="CO452" s="125" t="str">
        <f>IF($C452="","",COUNTIFS(Con_ve!$C$6:$C$1005,$C452,Con_ve!$Q$6:$Q$1005,Cad_cl!CO$5))</f>
        <v/>
      </c>
      <c r="CP452" s="125" t="str">
        <f>IF($C452="","",COUNTIFS(Con_ve!$C$6:$C$1005,$C452,Con_ve!$Q$6:$Q$1005,Cad_cl!CP$5))</f>
        <v/>
      </c>
      <c r="CQ452" s="125" t="str">
        <f>IF($C452="","",COUNTIFS(Con_ve!$C$6:$C$1005,$C452,Con_ve!$Q$6:$Q$1005,Cad_cl!CQ$5))</f>
        <v/>
      </c>
      <c r="CR452" s="125">
        <f t="shared" si="20"/>
        <v>0</v>
      </c>
    </row>
    <row r="453" spans="3:96" ht="30" customHeight="1">
      <c r="C453" s="153"/>
      <c r="D453" s="153"/>
      <c r="E453" s="154"/>
      <c r="F453" s="153"/>
      <c r="G453" s="155"/>
      <c r="H453" s="153"/>
      <c r="I453" s="153"/>
      <c r="J453" s="132" t="s">
        <v>309</v>
      </c>
      <c r="K453" s="133" t="s">
        <v>309</v>
      </c>
      <c r="L453" s="153"/>
      <c r="M453" s="153"/>
      <c r="N453" s="153"/>
      <c r="O453" s="153"/>
      <c r="P453" s="153"/>
      <c r="Q453" s="153"/>
      <c r="AP453" s="134" t="str">
        <f>IF(ISERR(IF($C453="","",SUMIFS(Con_ve!$F$6:$F$1005,Con_ve!$C$6:$C$1005,$C453,Con_ve!$I$6:$I$1005,"Fechada",Con_ve!$Q$6:$Q$1005,Cad_cl!AP$5))),"",IF($C453="","",SUMIFS(Con_ve!$F$6:$F$1005,Con_ve!$C$6:$C$1005,$C453,Con_ve!$I$6:$I$1005,"Fechada",Con_ve!$Q$6:$Q$1005,Cad_cl!AP$5)))</f>
        <v/>
      </c>
      <c r="AQ453" s="134" t="str">
        <f>IF(ISERR(IF($C453="","",SUMIFS(Con_ve!$F$6:$F$1005,Con_ve!$C$6:$C$1005,$C453,Con_ve!$I$6:$I$1005,"Fechada",Con_ve!$Q$6:$Q$1005,Cad_cl!AQ$5))),"",IF($C453="","",SUMIFS(Con_ve!$F$6:$F$1005,Con_ve!$C$6:$C$1005,$C453,Con_ve!$I$6:$I$1005,"Fechada",Con_ve!$Q$6:$Q$1005,Cad_cl!AQ$5)))</f>
        <v/>
      </c>
      <c r="AR453" s="134" t="str">
        <f>IF(ISERR(IF($C453="","",SUMIFS(Con_ve!$F$6:$F$1005,Con_ve!$C$6:$C$1005,$C453,Con_ve!$I$6:$I$1005,"Fechada",Con_ve!$Q$6:$Q$1005,Cad_cl!AR$5))),"",IF($C453="","",SUMIFS(Con_ve!$F$6:$F$1005,Con_ve!$C$6:$C$1005,$C453,Con_ve!$I$6:$I$1005,"Fechada",Con_ve!$Q$6:$Q$1005,Cad_cl!AR$5)))</f>
        <v/>
      </c>
      <c r="AS453" s="134" t="str">
        <f>IF(ISERR(IF($C453="","",SUMIFS(Con_ve!$F$6:$F$1005,Con_ve!$C$6:$C$1005,$C453,Con_ve!$I$6:$I$1005,"Fechada",Con_ve!$Q$6:$Q$1005,Cad_cl!AS$5))),"",IF($C453="","",SUMIFS(Con_ve!$F$6:$F$1005,Con_ve!$C$6:$C$1005,$C453,Con_ve!$I$6:$I$1005,"Fechada",Con_ve!$Q$6:$Q$1005,Cad_cl!AS$5)))</f>
        <v/>
      </c>
      <c r="AT453" s="134" t="str">
        <f>IF(ISERR(IF($C453="","",SUMIFS(Con_ve!$F$6:$F$1005,Con_ve!$C$6:$C$1005,$C453,Con_ve!$I$6:$I$1005,"Fechada",Con_ve!$Q$6:$Q$1005,Cad_cl!AT$5))),"",IF($C453="","",SUMIFS(Con_ve!$F$6:$F$1005,Con_ve!$C$6:$C$1005,$C453,Con_ve!$I$6:$I$1005,"Fechada",Con_ve!$Q$6:$Q$1005,Cad_cl!AT$5)))</f>
        <v/>
      </c>
      <c r="AU453" s="134" t="str">
        <f>IF(ISERR(IF($C453="","",SUMIFS(Con_ve!$F$6:$F$1005,Con_ve!$C$6:$C$1005,$C453,Con_ve!$I$6:$I$1005,"Fechada",Con_ve!$Q$6:$Q$1005,Cad_cl!AU$5))),"",IF($C453="","",SUMIFS(Con_ve!$F$6:$F$1005,Con_ve!$C$6:$C$1005,$C453,Con_ve!$I$6:$I$1005,"Fechada",Con_ve!$Q$6:$Q$1005,Cad_cl!AU$5)))</f>
        <v/>
      </c>
      <c r="AV453" s="134" t="str">
        <f>IF(ISERR(IF($C453="","",SUMIFS(Con_ve!$F$6:$F$1005,Con_ve!$C$6:$C$1005,$C453,Con_ve!$I$6:$I$1005,"Fechada",Con_ve!$Q$6:$Q$1005,Cad_cl!AV$5))),"",IF($C453="","",SUMIFS(Con_ve!$F$6:$F$1005,Con_ve!$C$6:$C$1005,$C453,Con_ve!$I$6:$I$1005,"Fechada",Con_ve!$Q$6:$Q$1005,Cad_cl!AV$5)))</f>
        <v/>
      </c>
      <c r="AW453" s="134" t="str">
        <f>IF(ISERR(IF($C453="","",SUMIFS(Con_ve!$F$6:$F$1005,Con_ve!$C$6:$C$1005,$C453,Con_ve!$I$6:$I$1005,"Fechada",Con_ve!$Q$6:$Q$1005,Cad_cl!AW$5))),"",IF($C453="","",SUMIFS(Con_ve!$F$6:$F$1005,Con_ve!$C$6:$C$1005,$C453,Con_ve!$I$6:$I$1005,"Fechada",Con_ve!$Q$6:$Q$1005,Cad_cl!AW$5)))</f>
        <v/>
      </c>
      <c r="AX453" s="134" t="str">
        <f>IF(ISERR(IF($C453="","",SUMIFS(Con_ve!$F$6:$F$1005,Con_ve!$C$6:$C$1005,$C453,Con_ve!$I$6:$I$1005,"Fechada",Con_ve!$Q$6:$Q$1005,Cad_cl!AX$5))),"",IF($C453="","",SUMIFS(Con_ve!$F$6:$F$1005,Con_ve!$C$6:$C$1005,$C453,Con_ve!$I$6:$I$1005,"Fechada",Con_ve!$Q$6:$Q$1005,Cad_cl!AX$5)))</f>
        <v/>
      </c>
      <c r="AY453" s="134" t="str">
        <f>IF(ISERR(IF($C453="","",SUMIFS(Con_ve!$F$6:$F$1005,Con_ve!$C$6:$C$1005,$C453,Con_ve!$I$6:$I$1005,"Fechada",Con_ve!$Q$6:$Q$1005,Cad_cl!AY$5))),"",IF($C453="","",SUMIFS(Con_ve!$F$6:$F$1005,Con_ve!$C$6:$C$1005,$C453,Con_ve!$I$6:$I$1005,"Fechada",Con_ve!$Q$6:$Q$1005,Cad_cl!AY$5)))</f>
        <v/>
      </c>
      <c r="AZ453" s="134" t="str">
        <f>IF(ISERR(IF($C453="","",SUMIFS(Con_ve!$F$6:$F$1005,Con_ve!$C$6:$C$1005,$C453,Con_ve!$I$6:$I$1005,"Fechada",Con_ve!$Q$6:$Q$1005,Cad_cl!AZ$5))),"",IF($C453="","",SUMIFS(Con_ve!$F$6:$F$1005,Con_ve!$C$6:$C$1005,$C453,Con_ve!$I$6:$I$1005,"Fechada",Con_ve!$Q$6:$Q$1005,Cad_cl!AZ$5)))</f>
        <v/>
      </c>
      <c r="BA453" s="134" t="str">
        <f>IF(ISERR(IF($C453="","",SUMIFS(Con_ve!$F$6:$F$1005,Con_ve!$C$6:$C$1005,$C453,Con_ve!$I$6:$I$1005,"Fechada",Con_ve!$Q$6:$Q$1005,Cad_cl!BA$5))),"",IF($C453="","",SUMIFS(Con_ve!$F$6:$F$1005,Con_ve!$C$6:$C$1005,$C453,Con_ve!$I$6:$I$1005,"Fechada",Con_ve!$Q$6:$Q$1005,Cad_cl!BA$5)))</f>
        <v/>
      </c>
      <c r="BB453" s="134">
        <f t="shared" si="18"/>
        <v>0</v>
      </c>
      <c r="BD453" s="134" t="str">
        <f>IF(ISERR(IF($C453="","",SUMIFS(Con_ve!$F$6:$F$1005,Con_ve!$C$6:$C$1005,$C453,Con_ve!$I$6:$I$1005,"Em negociação",Con_ve!$Q$6:$Q$1005,Cad_cl!BD$5))),"",IF($C453="","",SUMIFS(Con_ve!$F$6:$F$1005,Con_ve!$C$6:$C$1005,$C453,Con_ve!$I$6:$I$1005,"Em negociação",Con_ve!$Q$6:$Q$1005,Cad_cl!BD$5)))</f>
        <v/>
      </c>
      <c r="BE453" s="134" t="str">
        <f>IF(ISERR(IF($C453="","",SUMIFS(Con_ve!$F$6:$F$1005,Con_ve!$C$6:$C$1005,$C453,Con_ve!$I$6:$I$1005,"Em negociação",Con_ve!$Q$6:$Q$1005,Cad_cl!BE$5))),"",IF($C453="","",SUMIFS(Con_ve!$F$6:$F$1005,Con_ve!$C$6:$C$1005,$C453,Con_ve!$I$6:$I$1005,"Em negociação",Con_ve!$Q$6:$Q$1005,Cad_cl!BE$5)))</f>
        <v/>
      </c>
      <c r="BF453" s="134" t="str">
        <f>IF(ISERR(IF($C453="","",SUMIFS(Con_ve!$F$6:$F$1005,Con_ve!$C$6:$C$1005,$C453,Con_ve!$I$6:$I$1005,"Em negociação",Con_ve!$Q$6:$Q$1005,Cad_cl!BF$5))),"",IF($C453="","",SUMIFS(Con_ve!$F$6:$F$1005,Con_ve!$C$6:$C$1005,$C453,Con_ve!$I$6:$I$1005,"Em negociação",Con_ve!$Q$6:$Q$1005,Cad_cl!BF$5)))</f>
        <v/>
      </c>
      <c r="BG453" s="134" t="str">
        <f>IF(ISERR(IF($C453="","",SUMIFS(Con_ve!$F$6:$F$1005,Con_ve!$C$6:$C$1005,$C453,Con_ve!$I$6:$I$1005,"Em negociação",Con_ve!$Q$6:$Q$1005,Cad_cl!BG$5))),"",IF($C453="","",SUMIFS(Con_ve!$F$6:$F$1005,Con_ve!$C$6:$C$1005,$C453,Con_ve!$I$6:$I$1005,"Em negociação",Con_ve!$Q$6:$Q$1005,Cad_cl!BG$5)))</f>
        <v/>
      </c>
      <c r="BH453" s="134" t="str">
        <f>IF(ISERR(IF($C453="","",SUMIFS(Con_ve!$F$6:$F$1005,Con_ve!$C$6:$C$1005,$C453,Con_ve!$I$6:$I$1005,"Em negociação",Con_ve!$Q$6:$Q$1005,Cad_cl!BH$5))),"",IF($C453="","",SUMIFS(Con_ve!$F$6:$F$1005,Con_ve!$C$6:$C$1005,$C453,Con_ve!$I$6:$I$1005,"Em negociação",Con_ve!$Q$6:$Q$1005,Cad_cl!BH$5)))</f>
        <v/>
      </c>
      <c r="BI453" s="134" t="str">
        <f>IF(ISERR(IF($C453="","",SUMIFS(Con_ve!$F$6:$F$1005,Con_ve!$C$6:$C$1005,$C453,Con_ve!$I$6:$I$1005,"Em negociação",Con_ve!$Q$6:$Q$1005,Cad_cl!BI$5))),"",IF($C453="","",SUMIFS(Con_ve!$F$6:$F$1005,Con_ve!$C$6:$C$1005,$C453,Con_ve!$I$6:$I$1005,"Em negociação",Con_ve!$Q$6:$Q$1005,Cad_cl!BI$5)))</f>
        <v/>
      </c>
      <c r="BJ453" s="134" t="str">
        <f>IF(ISERR(IF($C453="","",SUMIFS(Con_ve!$F$6:$F$1005,Con_ve!$C$6:$C$1005,$C453,Con_ve!$I$6:$I$1005,"Em negociação",Con_ve!$Q$6:$Q$1005,Cad_cl!BJ$5))),"",IF($C453="","",SUMIFS(Con_ve!$F$6:$F$1005,Con_ve!$C$6:$C$1005,$C453,Con_ve!$I$6:$I$1005,"Em negociação",Con_ve!$Q$6:$Q$1005,Cad_cl!BJ$5)))</f>
        <v/>
      </c>
      <c r="BK453" s="134" t="str">
        <f>IF(ISERR(IF($C453="","",SUMIFS(Con_ve!$F$6:$F$1005,Con_ve!$C$6:$C$1005,$C453,Con_ve!$I$6:$I$1005,"Em negociação",Con_ve!$Q$6:$Q$1005,Cad_cl!BK$5))),"",IF($C453="","",SUMIFS(Con_ve!$F$6:$F$1005,Con_ve!$C$6:$C$1005,$C453,Con_ve!$I$6:$I$1005,"Em negociação",Con_ve!$Q$6:$Q$1005,Cad_cl!BK$5)))</f>
        <v/>
      </c>
      <c r="BL453" s="134" t="str">
        <f>IF(ISERR(IF($C453="","",SUMIFS(Con_ve!$F$6:$F$1005,Con_ve!$C$6:$C$1005,$C453,Con_ve!$I$6:$I$1005,"Em negociação",Con_ve!$Q$6:$Q$1005,Cad_cl!BL$5))),"",IF($C453="","",SUMIFS(Con_ve!$F$6:$F$1005,Con_ve!$C$6:$C$1005,$C453,Con_ve!$I$6:$I$1005,"Em negociação",Con_ve!$Q$6:$Q$1005,Cad_cl!BL$5)))</f>
        <v/>
      </c>
      <c r="BM453" s="134" t="str">
        <f>IF(ISERR(IF($C453="","",SUMIFS(Con_ve!$F$6:$F$1005,Con_ve!$C$6:$C$1005,$C453,Con_ve!$I$6:$I$1005,"Em negociação",Con_ve!$Q$6:$Q$1005,Cad_cl!BM$5))),"",IF($C453="","",SUMIFS(Con_ve!$F$6:$F$1005,Con_ve!$C$6:$C$1005,$C453,Con_ve!$I$6:$I$1005,"Em negociação",Con_ve!$Q$6:$Q$1005,Cad_cl!BM$5)))</f>
        <v/>
      </c>
      <c r="BN453" s="134" t="str">
        <f>IF(ISERR(IF($C453="","",SUMIFS(Con_ve!$F$6:$F$1005,Con_ve!$C$6:$C$1005,$C453,Con_ve!$I$6:$I$1005,"Em negociação",Con_ve!$Q$6:$Q$1005,Cad_cl!BN$5))),"",IF($C453="","",SUMIFS(Con_ve!$F$6:$F$1005,Con_ve!$C$6:$C$1005,$C453,Con_ve!$I$6:$I$1005,"Em negociação",Con_ve!$Q$6:$Q$1005,Cad_cl!BN$5)))</f>
        <v/>
      </c>
      <c r="BO453" s="134" t="str">
        <f>IF(ISERR(IF($C453="","",SUMIFS(Con_ve!$F$6:$F$1005,Con_ve!$C$6:$C$1005,$C453,Con_ve!$I$6:$I$1005,"Em negociação",Con_ve!$Q$6:$Q$1005,Cad_cl!BO$5))),"",IF($C453="","",SUMIFS(Con_ve!$F$6:$F$1005,Con_ve!$C$6:$C$1005,$C453,Con_ve!$I$6:$I$1005,"Em negociação",Con_ve!$Q$6:$Q$1005,Cad_cl!BO$5)))</f>
        <v/>
      </c>
      <c r="BP453" s="134">
        <f t="shared" si="19"/>
        <v>0</v>
      </c>
      <c r="BR453" s="125" t="str">
        <f>IF(ISERR(IF(AND($I453=Re_lo!$E$5,BR$5=VLOOKUP(Re_lo!$H$5,Re_lo!$N$5:$O$16,2,0)),AP453,"")),"",IF(AND($I453=Re_lo!$E$5,BR$5=VLOOKUP(Re_lo!$H$5,Re_lo!$N$5:$O$16,2,0)),AP453,""))</f>
        <v/>
      </c>
      <c r="BS453" s="125" t="str">
        <f>IF(ISERR(IF(AND($I453=Re_lo!$E$5,BS$5=VLOOKUP(Re_lo!$H$5,Re_lo!$N$5:$O$16,2,0)),AQ453,"")),"",IF(AND($I453=Re_lo!$E$5,BS$5=VLOOKUP(Re_lo!$H$5,Re_lo!$N$5:$O$16,2,0)),AQ453,""))</f>
        <v/>
      </c>
      <c r="BT453" s="125" t="str">
        <f>IF(ISERR(IF(AND($I453=Re_lo!$E$5,BT$5=VLOOKUP(Re_lo!$H$5,Re_lo!$N$5:$O$16,2,0)),AR453,"")),"",IF(AND($I453=Re_lo!$E$5,BT$5=VLOOKUP(Re_lo!$H$5,Re_lo!$N$5:$O$16,2,0)),AR453,""))</f>
        <v/>
      </c>
      <c r="BU453" s="125" t="str">
        <f>IF(ISERR(IF(AND($I453=Re_lo!$E$5,BU$5=VLOOKUP(Re_lo!$H$5,Re_lo!$N$5:$O$16,2,0)),AS453,"")),"",IF(AND($I453=Re_lo!$E$5,BU$5=VLOOKUP(Re_lo!$H$5,Re_lo!$N$5:$O$16,2,0)),AS453,""))</f>
        <v/>
      </c>
      <c r="BV453" s="125" t="str">
        <f>IF(ISERR(IF(AND($I453=Re_lo!$E$5,BV$5=VLOOKUP(Re_lo!$H$5,Re_lo!$N$5:$O$16,2,0)),AT453,"")),"",IF(AND($I453=Re_lo!$E$5,BV$5=VLOOKUP(Re_lo!$H$5,Re_lo!$N$5:$O$16,2,0)),AT453,""))</f>
        <v/>
      </c>
      <c r="BW453" s="125" t="str">
        <f>IF(ISERR(IF(AND($I453=Re_lo!$E$5,BW$5=VLOOKUP(Re_lo!$H$5,Re_lo!$N$5:$O$16,2,0)),AU453,"")),"",IF(AND($I453=Re_lo!$E$5,BW$5=VLOOKUP(Re_lo!$H$5,Re_lo!$N$5:$O$16,2,0)),AU453,""))</f>
        <v/>
      </c>
      <c r="BX453" s="125" t="str">
        <f>IF(ISERR(IF(AND($I453=Re_lo!$E$5,BX$5=VLOOKUP(Re_lo!$H$5,Re_lo!$N$5:$O$16,2,0)),AV453,"")),"",IF(AND($I453=Re_lo!$E$5,BX$5=VLOOKUP(Re_lo!$H$5,Re_lo!$N$5:$O$16,2,0)),AV453,""))</f>
        <v/>
      </c>
      <c r="BY453" s="125" t="str">
        <f>IF(ISERR(IF(AND($I453=Re_lo!$E$5,BY$5=VLOOKUP(Re_lo!$H$5,Re_lo!$N$5:$O$16,2,0)),AW453,"")),"",IF(AND($I453=Re_lo!$E$5,BY$5=VLOOKUP(Re_lo!$H$5,Re_lo!$N$5:$O$16,2,0)),AW453,""))</f>
        <v/>
      </c>
      <c r="BZ453" s="125" t="str">
        <f>IF(ISERR(IF(AND($I453=Re_lo!$E$5,BZ$5=VLOOKUP(Re_lo!$H$5,Re_lo!$N$5:$O$16,2,0)),AX453,"")),"",IF(AND($I453=Re_lo!$E$5,BZ$5=VLOOKUP(Re_lo!$H$5,Re_lo!$N$5:$O$16,2,0)),AX453,""))</f>
        <v/>
      </c>
      <c r="CA453" s="125" t="str">
        <f>IF(ISERR(IF(AND($I453=Re_lo!$E$5,CA$5=VLOOKUP(Re_lo!$H$5,Re_lo!$N$5:$O$16,2,0)),AY453,"")),"",IF(AND($I453=Re_lo!$E$5,CA$5=VLOOKUP(Re_lo!$H$5,Re_lo!$N$5:$O$16,2,0)),AY453,""))</f>
        <v/>
      </c>
      <c r="CB453" s="125" t="str">
        <f>IF(ISERR(IF(AND($I453=Re_lo!$E$5,CB$5=VLOOKUP(Re_lo!$H$5,Re_lo!$N$5:$O$16,2,0)),AZ453,"")),"",IF(AND($I453=Re_lo!$E$5,CB$5=VLOOKUP(Re_lo!$H$5,Re_lo!$N$5:$O$16,2,0)),AZ453,""))</f>
        <v/>
      </c>
      <c r="CC453" s="125" t="str">
        <f>IF(ISERR(IF(AND($I453=Re_lo!$E$5,CC$5=VLOOKUP(Re_lo!$H$5,Re_lo!$N$5:$O$16,2,0)),BA453,"")),"",IF(AND($I453=Re_lo!$E$5,CC$5=VLOOKUP(Re_lo!$H$5,Re_lo!$N$5:$O$16,2,0)),BA453,""))</f>
        <v/>
      </c>
      <c r="CD453" s="125" t="str">
        <f>IF(ISERR(IF(AND($I453=Re_lo!$E$5,CD$5=VLOOKUP(Re_lo!$H$5,Re_lo!$N$5:$O$16,2,0)),BB453,"")),"",IF(AND($I453=Re_lo!$E$5,CD$5=VLOOKUP(Re_lo!$H$5,Re_lo!$N$5:$O$16,2,0)),BB453,""))</f>
        <v/>
      </c>
      <c r="CF453" s="125" t="str">
        <f>IF($C453="","",COUNTIFS(Con_ve!$C$6:$C$1005,$C453,Con_ve!$Q$6:$Q$1005,Cad_cl!CF$5))</f>
        <v/>
      </c>
      <c r="CG453" s="125" t="str">
        <f>IF($C453="","",COUNTIFS(Con_ve!$C$6:$C$1005,$C453,Con_ve!$Q$6:$Q$1005,Cad_cl!CG$5))</f>
        <v/>
      </c>
      <c r="CH453" s="125" t="str">
        <f>IF($C453="","",COUNTIFS(Con_ve!$C$6:$C$1005,$C453,Con_ve!$Q$6:$Q$1005,Cad_cl!CH$5))</f>
        <v/>
      </c>
      <c r="CI453" s="125" t="str">
        <f>IF($C453="","",COUNTIFS(Con_ve!$C$6:$C$1005,$C453,Con_ve!$Q$6:$Q$1005,Cad_cl!CI$5))</f>
        <v/>
      </c>
      <c r="CJ453" s="125" t="str">
        <f>IF($C453="","",COUNTIFS(Con_ve!$C$6:$C$1005,$C453,Con_ve!$Q$6:$Q$1005,Cad_cl!CJ$5))</f>
        <v/>
      </c>
      <c r="CK453" s="125" t="str">
        <f>IF($C453="","",COUNTIFS(Con_ve!$C$6:$C$1005,$C453,Con_ve!$Q$6:$Q$1005,Cad_cl!CK$5))</f>
        <v/>
      </c>
      <c r="CL453" s="125" t="str">
        <f>IF($C453="","",COUNTIFS(Con_ve!$C$6:$C$1005,$C453,Con_ve!$Q$6:$Q$1005,Cad_cl!CL$5))</f>
        <v/>
      </c>
      <c r="CM453" s="125" t="str">
        <f>IF($C453="","",COUNTIFS(Con_ve!$C$6:$C$1005,$C453,Con_ve!$Q$6:$Q$1005,Cad_cl!CM$5))</f>
        <v/>
      </c>
      <c r="CN453" s="125" t="str">
        <f>IF($C453="","",COUNTIFS(Con_ve!$C$6:$C$1005,$C453,Con_ve!$Q$6:$Q$1005,Cad_cl!CN$5))</f>
        <v/>
      </c>
      <c r="CO453" s="125" t="str">
        <f>IF($C453="","",COUNTIFS(Con_ve!$C$6:$C$1005,$C453,Con_ve!$Q$6:$Q$1005,Cad_cl!CO$5))</f>
        <v/>
      </c>
      <c r="CP453" s="125" t="str">
        <f>IF($C453="","",COUNTIFS(Con_ve!$C$6:$C$1005,$C453,Con_ve!$Q$6:$Q$1005,Cad_cl!CP$5))</f>
        <v/>
      </c>
      <c r="CQ453" s="125" t="str">
        <f>IF($C453="","",COUNTIFS(Con_ve!$C$6:$C$1005,$C453,Con_ve!$Q$6:$Q$1005,Cad_cl!CQ$5))</f>
        <v/>
      </c>
      <c r="CR453" s="125">
        <f t="shared" si="20"/>
        <v>0</v>
      </c>
    </row>
    <row r="454" spans="3:96" ht="30" customHeight="1">
      <c r="C454" s="153"/>
      <c r="D454" s="153"/>
      <c r="E454" s="154"/>
      <c r="F454" s="153"/>
      <c r="G454" s="155"/>
      <c r="H454" s="153"/>
      <c r="I454" s="153"/>
      <c r="J454" s="132" t="s">
        <v>309</v>
      </c>
      <c r="K454" s="133" t="s">
        <v>309</v>
      </c>
      <c r="L454" s="153"/>
      <c r="M454" s="153"/>
      <c r="N454" s="153"/>
      <c r="O454" s="153"/>
      <c r="P454" s="153"/>
      <c r="Q454" s="153"/>
      <c r="AP454" s="134" t="str">
        <f>IF(ISERR(IF($C454="","",SUMIFS(Con_ve!$F$6:$F$1005,Con_ve!$C$6:$C$1005,$C454,Con_ve!$I$6:$I$1005,"Fechada",Con_ve!$Q$6:$Q$1005,Cad_cl!AP$5))),"",IF($C454="","",SUMIFS(Con_ve!$F$6:$F$1005,Con_ve!$C$6:$C$1005,$C454,Con_ve!$I$6:$I$1005,"Fechada",Con_ve!$Q$6:$Q$1005,Cad_cl!AP$5)))</f>
        <v/>
      </c>
      <c r="AQ454" s="134" t="str">
        <f>IF(ISERR(IF($C454="","",SUMIFS(Con_ve!$F$6:$F$1005,Con_ve!$C$6:$C$1005,$C454,Con_ve!$I$6:$I$1005,"Fechada",Con_ve!$Q$6:$Q$1005,Cad_cl!AQ$5))),"",IF($C454="","",SUMIFS(Con_ve!$F$6:$F$1005,Con_ve!$C$6:$C$1005,$C454,Con_ve!$I$6:$I$1005,"Fechada",Con_ve!$Q$6:$Q$1005,Cad_cl!AQ$5)))</f>
        <v/>
      </c>
      <c r="AR454" s="134" t="str">
        <f>IF(ISERR(IF($C454="","",SUMIFS(Con_ve!$F$6:$F$1005,Con_ve!$C$6:$C$1005,$C454,Con_ve!$I$6:$I$1005,"Fechada",Con_ve!$Q$6:$Q$1005,Cad_cl!AR$5))),"",IF($C454="","",SUMIFS(Con_ve!$F$6:$F$1005,Con_ve!$C$6:$C$1005,$C454,Con_ve!$I$6:$I$1005,"Fechada",Con_ve!$Q$6:$Q$1005,Cad_cl!AR$5)))</f>
        <v/>
      </c>
      <c r="AS454" s="134" t="str">
        <f>IF(ISERR(IF($C454="","",SUMIFS(Con_ve!$F$6:$F$1005,Con_ve!$C$6:$C$1005,$C454,Con_ve!$I$6:$I$1005,"Fechada",Con_ve!$Q$6:$Q$1005,Cad_cl!AS$5))),"",IF($C454="","",SUMIFS(Con_ve!$F$6:$F$1005,Con_ve!$C$6:$C$1005,$C454,Con_ve!$I$6:$I$1005,"Fechada",Con_ve!$Q$6:$Q$1005,Cad_cl!AS$5)))</f>
        <v/>
      </c>
      <c r="AT454" s="134" t="str">
        <f>IF(ISERR(IF($C454="","",SUMIFS(Con_ve!$F$6:$F$1005,Con_ve!$C$6:$C$1005,$C454,Con_ve!$I$6:$I$1005,"Fechada",Con_ve!$Q$6:$Q$1005,Cad_cl!AT$5))),"",IF($C454="","",SUMIFS(Con_ve!$F$6:$F$1005,Con_ve!$C$6:$C$1005,$C454,Con_ve!$I$6:$I$1005,"Fechada",Con_ve!$Q$6:$Q$1005,Cad_cl!AT$5)))</f>
        <v/>
      </c>
      <c r="AU454" s="134" t="str">
        <f>IF(ISERR(IF($C454="","",SUMIFS(Con_ve!$F$6:$F$1005,Con_ve!$C$6:$C$1005,$C454,Con_ve!$I$6:$I$1005,"Fechada",Con_ve!$Q$6:$Q$1005,Cad_cl!AU$5))),"",IF($C454="","",SUMIFS(Con_ve!$F$6:$F$1005,Con_ve!$C$6:$C$1005,$C454,Con_ve!$I$6:$I$1005,"Fechada",Con_ve!$Q$6:$Q$1005,Cad_cl!AU$5)))</f>
        <v/>
      </c>
      <c r="AV454" s="134" t="str">
        <f>IF(ISERR(IF($C454="","",SUMIFS(Con_ve!$F$6:$F$1005,Con_ve!$C$6:$C$1005,$C454,Con_ve!$I$6:$I$1005,"Fechada",Con_ve!$Q$6:$Q$1005,Cad_cl!AV$5))),"",IF($C454="","",SUMIFS(Con_ve!$F$6:$F$1005,Con_ve!$C$6:$C$1005,$C454,Con_ve!$I$6:$I$1005,"Fechada",Con_ve!$Q$6:$Q$1005,Cad_cl!AV$5)))</f>
        <v/>
      </c>
      <c r="AW454" s="134" t="str">
        <f>IF(ISERR(IF($C454="","",SUMIFS(Con_ve!$F$6:$F$1005,Con_ve!$C$6:$C$1005,$C454,Con_ve!$I$6:$I$1005,"Fechada",Con_ve!$Q$6:$Q$1005,Cad_cl!AW$5))),"",IF($C454="","",SUMIFS(Con_ve!$F$6:$F$1005,Con_ve!$C$6:$C$1005,$C454,Con_ve!$I$6:$I$1005,"Fechada",Con_ve!$Q$6:$Q$1005,Cad_cl!AW$5)))</f>
        <v/>
      </c>
      <c r="AX454" s="134" t="str">
        <f>IF(ISERR(IF($C454="","",SUMIFS(Con_ve!$F$6:$F$1005,Con_ve!$C$6:$C$1005,$C454,Con_ve!$I$6:$I$1005,"Fechada",Con_ve!$Q$6:$Q$1005,Cad_cl!AX$5))),"",IF($C454="","",SUMIFS(Con_ve!$F$6:$F$1005,Con_ve!$C$6:$C$1005,$C454,Con_ve!$I$6:$I$1005,"Fechada",Con_ve!$Q$6:$Q$1005,Cad_cl!AX$5)))</f>
        <v/>
      </c>
      <c r="AY454" s="134" t="str">
        <f>IF(ISERR(IF($C454="","",SUMIFS(Con_ve!$F$6:$F$1005,Con_ve!$C$6:$C$1005,$C454,Con_ve!$I$6:$I$1005,"Fechada",Con_ve!$Q$6:$Q$1005,Cad_cl!AY$5))),"",IF($C454="","",SUMIFS(Con_ve!$F$6:$F$1005,Con_ve!$C$6:$C$1005,$C454,Con_ve!$I$6:$I$1005,"Fechada",Con_ve!$Q$6:$Q$1005,Cad_cl!AY$5)))</f>
        <v/>
      </c>
      <c r="AZ454" s="134" t="str">
        <f>IF(ISERR(IF($C454="","",SUMIFS(Con_ve!$F$6:$F$1005,Con_ve!$C$6:$C$1005,$C454,Con_ve!$I$6:$I$1005,"Fechada",Con_ve!$Q$6:$Q$1005,Cad_cl!AZ$5))),"",IF($C454="","",SUMIFS(Con_ve!$F$6:$F$1005,Con_ve!$C$6:$C$1005,$C454,Con_ve!$I$6:$I$1005,"Fechada",Con_ve!$Q$6:$Q$1005,Cad_cl!AZ$5)))</f>
        <v/>
      </c>
      <c r="BA454" s="134" t="str">
        <f>IF(ISERR(IF($C454="","",SUMIFS(Con_ve!$F$6:$F$1005,Con_ve!$C$6:$C$1005,$C454,Con_ve!$I$6:$I$1005,"Fechada",Con_ve!$Q$6:$Q$1005,Cad_cl!BA$5))),"",IF($C454="","",SUMIFS(Con_ve!$F$6:$F$1005,Con_ve!$C$6:$C$1005,$C454,Con_ve!$I$6:$I$1005,"Fechada",Con_ve!$Q$6:$Q$1005,Cad_cl!BA$5)))</f>
        <v/>
      </c>
      <c r="BB454" s="134">
        <f t="shared" si="18"/>
        <v>0</v>
      </c>
      <c r="BD454" s="134" t="str">
        <f>IF(ISERR(IF($C454="","",SUMIFS(Con_ve!$F$6:$F$1005,Con_ve!$C$6:$C$1005,$C454,Con_ve!$I$6:$I$1005,"Em negociação",Con_ve!$Q$6:$Q$1005,Cad_cl!BD$5))),"",IF($C454="","",SUMIFS(Con_ve!$F$6:$F$1005,Con_ve!$C$6:$C$1005,$C454,Con_ve!$I$6:$I$1005,"Em negociação",Con_ve!$Q$6:$Q$1005,Cad_cl!BD$5)))</f>
        <v/>
      </c>
      <c r="BE454" s="134" t="str">
        <f>IF(ISERR(IF($C454="","",SUMIFS(Con_ve!$F$6:$F$1005,Con_ve!$C$6:$C$1005,$C454,Con_ve!$I$6:$I$1005,"Em negociação",Con_ve!$Q$6:$Q$1005,Cad_cl!BE$5))),"",IF($C454="","",SUMIFS(Con_ve!$F$6:$F$1005,Con_ve!$C$6:$C$1005,$C454,Con_ve!$I$6:$I$1005,"Em negociação",Con_ve!$Q$6:$Q$1005,Cad_cl!BE$5)))</f>
        <v/>
      </c>
      <c r="BF454" s="134" t="str">
        <f>IF(ISERR(IF($C454="","",SUMIFS(Con_ve!$F$6:$F$1005,Con_ve!$C$6:$C$1005,$C454,Con_ve!$I$6:$I$1005,"Em negociação",Con_ve!$Q$6:$Q$1005,Cad_cl!BF$5))),"",IF($C454="","",SUMIFS(Con_ve!$F$6:$F$1005,Con_ve!$C$6:$C$1005,$C454,Con_ve!$I$6:$I$1005,"Em negociação",Con_ve!$Q$6:$Q$1005,Cad_cl!BF$5)))</f>
        <v/>
      </c>
      <c r="BG454" s="134" t="str">
        <f>IF(ISERR(IF($C454="","",SUMIFS(Con_ve!$F$6:$F$1005,Con_ve!$C$6:$C$1005,$C454,Con_ve!$I$6:$I$1005,"Em negociação",Con_ve!$Q$6:$Q$1005,Cad_cl!BG$5))),"",IF($C454="","",SUMIFS(Con_ve!$F$6:$F$1005,Con_ve!$C$6:$C$1005,$C454,Con_ve!$I$6:$I$1005,"Em negociação",Con_ve!$Q$6:$Q$1005,Cad_cl!BG$5)))</f>
        <v/>
      </c>
      <c r="BH454" s="134" t="str">
        <f>IF(ISERR(IF($C454="","",SUMIFS(Con_ve!$F$6:$F$1005,Con_ve!$C$6:$C$1005,$C454,Con_ve!$I$6:$I$1005,"Em negociação",Con_ve!$Q$6:$Q$1005,Cad_cl!BH$5))),"",IF($C454="","",SUMIFS(Con_ve!$F$6:$F$1005,Con_ve!$C$6:$C$1005,$C454,Con_ve!$I$6:$I$1005,"Em negociação",Con_ve!$Q$6:$Q$1005,Cad_cl!BH$5)))</f>
        <v/>
      </c>
      <c r="BI454" s="134" t="str">
        <f>IF(ISERR(IF($C454="","",SUMIFS(Con_ve!$F$6:$F$1005,Con_ve!$C$6:$C$1005,$C454,Con_ve!$I$6:$I$1005,"Em negociação",Con_ve!$Q$6:$Q$1005,Cad_cl!BI$5))),"",IF($C454="","",SUMIFS(Con_ve!$F$6:$F$1005,Con_ve!$C$6:$C$1005,$C454,Con_ve!$I$6:$I$1005,"Em negociação",Con_ve!$Q$6:$Q$1005,Cad_cl!BI$5)))</f>
        <v/>
      </c>
      <c r="BJ454" s="134" t="str">
        <f>IF(ISERR(IF($C454="","",SUMIFS(Con_ve!$F$6:$F$1005,Con_ve!$C$6:$C$1005,$C454,Con_ve!$I$6:$I$1005,"Em negociação",Con_ve!$Q$6:$Q$1005,Cad_cl!BJ$5))),"",IF($C454="","",SUMIFS(Con_ve!$F$6:$F$1005,Con_ve!$C$6:$C$1005,$C454,Con_ve!$I$6:$I$1005,"Em negociação",Con_ve!$Q$6:$Q$1005,Cad_cl!BJ$5)))</f>
        <v/>
      </c>
      <c r="BK454" s="134" t="str">
        <f>IF(ISERR(IF($C454="","",SUMIFS(Con_ve!$F$6:$F$1005,Con_ve!$C$6:$C$1005,$C454,Con_ve!$I$6:$I$1005,"Em negociação",Con_ve!$Q$6:$Q$1005,Cad_cl!BK$5))),"",IF($C454="","",SUMIFS(Con_ve!$F$6:$F$1005,Con_ve!$C$6:$C$1005,$C454,Con_ve!$I$6:$I$1005,"Em negociação",Con_ve!$Q$6:$Q$1005,Cad_cl!BK$5)))</f>
        <v/>
      </c>
      <c r="BL454" s="134" t="str">
        <f>IF(ISERR(IF($C454="","",SUMIFS(Con_ve!$F$6:$F$1005,Con_ve!$C$6:$C$1005,$C454,Con_ve!$I$6:$I$1005,"Em negociação",Con_ve!$Q$6:$Q$1005,Cad_cl!BL$5))),"",IF($C454="","",SUMIFS(Con_ve!$F$6:$F$1005,Con_ve!$C$6:$C$1005,$C454,Con_ve!$I$6:$I$1005,"Em negociação",Con_ve!$Q$6:$Q$1005,Cad_cl!BL$5)))</f>
        <v/>
      </c>
      <c r="BM454" s="134" t="str">
        <f>IF(ISERR(IF($C454="","",SUMIFS(Con_ve!$F$6:$F$1005,Con_ve!$C$6:$C$1005,$C454,Con_ve!$I$6:$I$1005,"Em negociação",Con_ve!$Q$6:$Q$1005,Cad_cl!BM$5))),"",IF($C454="","",SUMIFS(Con_ve!$F$6:$F$1005,Con_ve!$C$6:$C$1005,$C454,Con_ve!$I$6:$I$1005,"Em negociação",Con_ve!$Q$6:$Q$1005,Cad_cl!BM$5)))</f>
        <v/>
      </c>
      <c r="BN454" s="134" t="str">
        <f>IF(ISERR(IF($C454="","",SUMIFS(Con_ve!$F$6:$F$1005,Con_ve!$C$6:$C$1005,$C454,Con_ve!$I$6:$I$1005,"Em negociação",Con_ve!$Q$6:$Q$1005,Cad_cl!BN$5))),"",IF($C454="","",SUMIFS(Con_ve!$F$6:$F$1005,Con_ve!$C$6:$C$1005,$C454,Con_ve!$I$6:$I$1005,"Em negociação",Con_ve!$Q$6:$Q$1005,Cad_cl!BN$5)))</f>
        <v/>
      </c>
      <c r="BO454" s="134" t="str">
        <f>IF(ISERR(IF($C454="","",SUMIFS(Con_ve!$F$6:$F$1005,Con_ve!$C$6:$C$1005,$C454,Con_ve!$I$6:$I$1005,"Em negociação",Con_ve!$Q$6:$Q$1005,Cad_cl!BO$5))),"",IF($C454="","",SUMIFS(Con_ve!$F$6:$F$1005,Con_ve!$C$6:$C$1005,$C454,Con_ve!$I$6:$I$1005,"Em negociação",Con_ve!$Q$6:$Q$1005,Cad_cl!BO$5)))</f>
        <v/>
      </c>
      <c r="BP454" s="134">
        <f t="shared" si="19"/>
        <v>0</v>
      </c>
      <c r="BR454" s="125" t="str">
        <f>IF(ISERR(IF(AND($I454=Re_lo!$E$5,BR$5=VLOOKUP(Re_lo!$H$5,Re_lo!$N$5:$O$16,2,0)),AP454,"")),"",IF(AND($I454=Re_lo!$E$5,BR$5=VLOOKUP(Re_lo!$H$5,Re_lo!$N$5:$O$16,2,0)),AP454,""))</f>
        <v/>
      </c>
      <c r="BS454" s="125" t="str">
        <f>IF(ISERR(IF(AND($I454=Re_lo!$E$5,BS$5=VLOOKUP(Re_lo!$H$5,Re_lo!$N$5:$O$16,2,0)),AQ454,"")),"",IF(AND($I454=Re_lo!$E$5,BS$5=VLOOKUP(Re_lo!$H$5,Re_lo!$N$5:$O$16,2,0)),AQ454,""))</f>
        <v/>
      </c>
      <c r="BT454" s="125" t="str">
        <f>IF(ISERR(IF(AND($I454=Re_lo!$E$5,BT$5=VLOOKUP(Re_lo!$H$5,Re_lo!$N$5:$O$16,2,0)),AR454,"")),"",IF(AND($I454=Re_lo!$E$5,BT$5=VLOOKUP(Re_lo!$H$5,Re_lo!$N$5:$O$16,2,0)),AR454,""))</f>
        <v/>
      </c>
      <c r="BU454" s="125" t="str">
        <f>IF(ISERR(IF(AND($I454=Re_lo!$E$5,BU$5=VLOOKUP(Re_lo!$H$5,Re_lo!$N$5:$O$16,2,0)),AS454,"")),"",IF(AND($I454=Re_lo!$E$5,BU$5=VLOOKUP(Re_lo!$H$5,Re_lo!$N$5:$O$16,2,0)),AS454,""))</f>
        <v/>
      </c>
      <c r="BV454" s="125" t="str">
        <f>IF(ISERR(IF(AND($I454=Re_lo!$E$5,BV$5=VLOOKUP(Re_lo!$H$5,Re_lo!$N$5:$O$16,2,0)),AT454,"")),"",IF(AND($I454=Re_lo!$E$5,BV$5=VLOOKUP(Re_lo!$H$5,Re_lo!$N$5:$O$16,2,0)),AT454,""))</f>
        <v/>
      </c>
      <c r="BW454" s="125" t="str">
        <f>IF(ISERR(IF(AND($I454=Re_lo!$E$5,BW$5=VLOOKUP(Re_lo!$H$5,Re_lo!$N$5:$O$16,2,0)),AU454,"")),"",IF(AND($I454=Re_lo!$E$5,BW$5=VLOOKUP(Re_lo!$H$5,Re_lo!$N$5:$O$16,2,0)),AU454,""))</f>
        <v/>
      </c>
      <c r="BX454" s="125" t="str">
        <f>IF(ISERR(IF(AND($I454=Re_lo!$E$5,BX$5=VLOOKUP(Re_lo!$H$5,Re_lo!$N$5:$O$16,2,0)),AV454,"")),"",IF(AND($I454=Re_lo!$E$5,BX$5=VLOOKUP(Re_lo!$H$5,Re_lo!$N$5:$O$16,2,0)),AV454,""))</f>
        <v/>
      </c>
      <c r="BY454" s="125" t="str">
        <f>IF(ISERR(IF(AND($I454=Re_lo!$E$5,BY$5=VLOOKUP(Re_lo!$H$5,Re_lo!$N$5:$O$16,2,0)),AW454,"")),"",IF(AND($I454=Re_lo!$E$5,BY$5=VLOOKUP(Re_lo!$H$5,Re_lo!$N$5:$O$16,2,0)),AW454,""))</f>
        <v/>
      </c>
      <c r="BZ454" s="125" t="str">
        <f>IF(ISERR(IF(AND($I454=Re_lo!$E$5,BZ$5=VLOOKUP(Re_lo!$H$5,Re_lo!$N$5:$O$16,2,0)),AX454,"")),"",IF(AND($I454=Re_lo!$E$5,BZ$5=VLOOKUP(Re_lo!$H$5,Re_lo!$N$5:$O$16,2,0)),AX454,""))</f>
        <v/>
      </c>
      <c r="CA454" s="125" t="str">
        <f>IF(ISERR(IF(AND($I454=Re_lo!$E$5,CA$5=VLOOKUP(Re_lo!$H$5,Re_lo!$N$5:$O$16,2,0)),AY454,"")),"",IF(AND($I454=Re_lo!$E$5,CA$5=VLOOKUP(Re_lo!$H$5,Re_lo!$N$5:$O$16,2,0)),AY454,""))</f>
        <v/>
      </c>
      <c r="CB454" s="125" t="str">
        <f>IF(ISERR(IF(AND($I454=Re_lo!$E$5,CB$5=VLOOKUP(Re_lo!$H$5,Re_lo!$N$5:$O$16,2,0)),AZ454,"")),"",IF(AND($I454=Re_lo!$E$5,CB$5=VLOOKUP(Re_lo!$H$5,Re_lo!$N$5:$O$16,2,0)),AZ454,""))</f>
        <v/>
      </c>
      <c r="CC454" s="125" t="str">
        <f>IF(ISERR(IF(AND($I454=Re_lo!$E$5,CC$5=VLOOKUP(Re_lo!$H$5,Re_lo!$N$5:$O$16,2,0)),BA454,"")),"",IF(AND($I454=Re_lo!$E$5,CC$5=VLOOKUP(Re_lo!$H$5,Re_lo!$N$5:$O$16,2,0)),BA454,""))</f>
        <v/>
      </c>
      <c r="CD454" s="125" t="str">
        <f>IF(ISERR(IF(AND($I454=Re_lo!$E$5,CD$5=VLOOKUP(Re_lo!$H$5,Re_lo!$N$5:$O$16,2,0)),BB454,"")),"",IF(AND($I454=Re_lo!$E$5,CD$5=VLOOKUP(Re_lo!$H$5,Re_lo!$N$5:$O$16,2,0)),BB454,""))</f>
        <v/>
      </c>
      <c r="CF454" s="125" t="str">
        <f>IF($C454="","",COUNTIFS(Con_ve!$C$6:$C$1005,$C454,Con_ve!$Q$6:$Q$1005,Cad_cl!CF$5))</f>
        <v/>
      </c>
      <c r="CG454" s="125" t="str">
        <f>IF($C454="","",COUNTIFS(Con_ve!$C$6:$C$1005,$C454,Con_ve!$Q$6:$Q$1005,Cad_cl!CG$5))</f>
        <v/>
      </c>
      <c r="CH454" s="125" t="str">
        <f>IF($C454="","",COUNTIFS(Con_ve!$C$6:$C$1005,$C454,Con_ve!$Q$6:$Q$1005,Cad_cl!CH$5))</f>
        <v/>
      </c>
      <c r="CI454" s="125" t="str">
        <f>IF($C454="","",COUNTIFS(Con_ve!$C$6:$C$1005,$C454,Con_ve!$Q$6:$Q$1005,Cad_cl!CI$5))</f>
        <v/>
      </c>
      <c r="CJ454" s="125" t="str">
        <f>IF($C454="","",COUNTIFS(Con_ve!$C$6:$C$1005,$C454,Con_ve!$Q$6:$Q$1005,Cad_cl!CJ$5))</f>
        <v/>
      </c>
      <c r="CK454" s="125" t="str">
        <f>IF($C454="","",COUNTIFS(Con_ve!$C$6:$C$1005,$C454,Con_ve!$Q$6:$Q$1005,Cad_cl!CK$5))</f>
        <v/>
      </c>
      <c r="CL454" s="125" t="str">
        <f>IF($C454="","",COUNTIFS(Con_ve!$C$6:$C$1005,$C454,Con_ve!$Q$6:$Q$1005,Cad_cl!CL$5))</f>
        <v/>
      </c>
      <c r="CM454" s="125" t="str">
        <f>IF($C454="","",COUNTIFS(Con_ve!$C$6:$C$1005,$C454,Con_ve!$Q$6:$Q$1005,Cad_cl!CM$5))</f>
        <v/>
      </c>
      <c r="CN454" s="125" t="str">
        <f>IF($C454="","",COUNTIFS(Con_ve!$C$6:$C$1005,$C454,Con_ve!$Q$6:$Q$1005,Cad_cl!CN$5))</f>
        <v/>
      </c>
      <c r="CO454" s="125" t="str">
        <f>IF($C454="","",COUNTIFS(Con_ve!$C$6:$C$1005,$C454,Con_ve!$Q$6:$Q$1005,Cad_cl!CO$5))</f>
        <v/>
      </c>
      <c r="CP454" s="125" t="str">
        <f>IF($C454="","",COUNTIFS(Con_ve!$C$6:$C$1005,$C454,Con_ve!$Q$6:$Q$1005,Cad_cl!CP$5))</f>
        <v/>
      </c>
      <c r="CQ454" s="125" t="str">
        <f>IF($C454="","",COUNTIFS(Con_ve!$C$6:$C$1005,$C454,Con_ve!$Q$6:$Q$1005,Cad_cl!CQ$5))</f>
        <v/>
      </c>
      <c r="CR454" s="125">
        <f t="shared" si="20"/>
        <v>0</v>
      </c>
    </row>
    <row r="455" spans="3:96" ht="30" customHeight="1">
      <c r="C455" s="153"/>
      <c r="D455" s="153"/>
      <c r="E455" s="154"/>
      <c r="F455" s="153"/>
      <c r="G455" s="155"/>
      <c r="H455" s="153"/>
      <c r="I455" s="153"/>
      <c r="J455" s="132" t="s">
        <v>309</v>
      </c>
      <c r="K455" s="133" t="s">
        <v>309</v>
      </c>
      <c r="L455" s="153"/>
      <c r="M455" s="153"/>
      <c r="N455" s="153"/>
      <c r="O455" s="153"/>
      <c r="P455" s="153"/>
      <c r="Q455" s="153"/>
      <c r="AP455" s="134" t="str">
        <f>IF(ISERR(IF($C455="","",SUMIFS(Con_ve!$F$6:$F$1005,Con_ve!$C$6:$C$1005,$C455,Con_ve!$I$6:$I$1005,"Fechada",Con_ve!$Q$6:$Q$1005,Cad_cl!AP$5))),"",IF($C455="","",SUMIFS(Con_ve!$F$6:$F$1005,Con_ve!$C$6:$C$1005,$C455,Con_ve!$I$6:$I$1005,"Fechada",Con_ve!$Q$6:$Q$1005,Cad_cl!AP$5)))</f>
        <v/>
      </c>
      <c r="AQ455" s="134" t="str">
        <f>IF(ISERR(IF($C455="","",SUMIFS(Con_ve!$F$6:$F$1005,Con_ve!$C$6:$C$1005,$C455,Con_ve!$I$6:$I$1005,"Fechada",Con_ve!$Q$6:$Q$1005,Cad_cl!AQ$5))),"",IF($C455="","",SUMIFS(Con_ve!$F$6:$F$1005,Con_ve!$C$6:$C$1005,$C455,Con_ve!$I$6:$I$1005,"Fechada",Con_ve!$Q$6:$Q$1005,Cad_cl!AQ$5)))</f>
        <v/>
      </c>
      <c r="AR455" s="134" t="str">
        <f>IF(ISERR(IF($C455="","",SUMIFS(Con_ve!$F$6:$F$1005,Con_ve!$C$6:$C$1005,$C455,Con_ve!$I$6:$I$1005,"Fechada",Con_ve!$Q$6:$Q$1005,Cad_cl!AR$5))),"",IF($C455="","",SUMIFS(Con_ve!$F$6:$F$1005,Con_ve!$C$6:$C$1005,$C455,Con_ve!$I$6:$I$1005,"Fechada",Con_ve!$Q$6:$Q$1005,Cad_cl!AR$5)))</f>
        <v/>
      </c>
      <c r="AS455" s="134" t="str">
        <f>IF(ISERR(IF($C455="","",SUMIFS(Con_ve!$F$6:$F$1005,Con_ve!$C$6:$C$1005,$C455,Con_ve!$I$6:$I$1005,"Fechada",Con_ve!$Q$6:$Q$1005,Cad_cl!AS$5))),"",IF($C455="","",SUMIFS(Con_ve!$F$6:$F$1005,Con_ve!$C$6:$C$1005,$C455,Con_ve!$I$6:$I$1005,"Fechada",Con_ve!$Q$6:$Q$1005,Cad_cl!AS$5)))</f>
        <v/>
      </c>
      <c r="AT455" s="134" t="str">
        <f>IF(ISERR(IF($C455="","",SUMIFS(Con_ve!$F$6:$F$1005,Con_ve!$C$6:$C$1005,$C455,Con_ve!$I$6:$I$1005,"Fechada",Con_ve!$Q$6:$Q$1005,Cad_cl!AT$5))),"",IF($C455="","",SUMIFS(Con_ve!$F$6:$F$1005,Con_ve!$C$6:$C$1005,$C455,Con_ve!$I$6:$I$1005,"Fechada",Con_ve!$Q$6:$Q$1005,Cad_cl!AT$5)))</f>
        <v/>
      </c>
      <c r="AU455" s="134" t="str">
        <f>IF(ISERR(IF($C455="","",SUMIFS(Con_ve!$F$6:$F$1005,Con_ve!$C$6:$C$1005,$C455,Con_ve!$I$6:$I$1005,"Fechada",Con_ve!$Q$6:$Q$1005,Cad_cl!AU$5))),"",IF($C455="","",SUMIFS(Con_ve!$F$6:$F$1005,Con_ve!$C$6:$C$1005,$C455,Con_ve!$I$6:$I$1005,"Fechada",Con_ve!$Q$6:$Q$1005,Cad_cl!AU$5)))</f>
        <v/>
      </c>
      <c r="AV455" s="134" t="str">
        <f>IF(ISERR(IF($C455="","",SUMIFS(Con_ve!$F$6:$F$1005,Con_ve!$C$6:$C$1005,$C455,Con_ve!$I$6:$I$1005,"Fechada",Con_ve!$Q$6:$Q$1005,Cad_cl!AV$5))),"",IF($C455="","",SUMIFS(Con_ve!$F$6:$F$1005,Con_ve!$C$6:$C$1005,$C455,Con_ve!$I$6:$I$1005,"Fechada",Con_ve!$Q$6:$Q$1005,Cad_cl!AV$5)))</f>
        <v/>
      </c>
      <c r="AW455" s="134" t="str">
        <f>IF(ISERR(IF($C455="","",SUMIFS(Con_ve!$F$6:$F$1005,Con_ve!$C$6:$C$1005,$C455,Con_ve!$I$6:$I$1005,"Fechada",Con_ve!$Q$6:$Q$1005,Cad_cl!AW$5))),"",IF($C455="","",SUMIFS(Con_ve!$F$6:$F$1005,Con_ve!$C$6:$C$1005,$C455,Con_ve!$I$6:$I$1005,"Fechada",Con_ve!$Q$6:$Q$1005,Cad_cl!AW$5)))</f>
        <v/>
      </c>
      <c r="AX455" s="134" t="str">
        <f>IF(ISERR(IF($C455="","",SUMIFS(Con_ve!$F$6:$F$1005,Con_ve!$C$6:$C$1005,$C455,Con_ve!$I$6:$I$1005,"Fechada",Con_ve!$Q$6:$Q$1005,Cad_cl!AX$5))),"",IF($C455="","",SUMIFS(Con_ve!$F$6:$F$1005,Con_ve!$C$6:$C$1005,$C455,Con_ve!$I$6:$I$1005,"Fechada",Con_ve!$Q$6:$Q$1005,Cad_cl!AX$5)))</f>
        <v/>
      </c>
      <c r="AY455" s="134" t="str">
        <f>IF(ISERR(IF($C455="","",SUMIFS(Con_ve!$F$6:$F$1005,Con_ve!$C$6:$C$1005,$C455,Con_ve!$I$6:$I$1005,"Fechada",Con_ve!$Q$6:$Q$1005,Cad_cl!AY$5))),"",IF($C455="","",SUMIFS(Con_ve!$F$6:$F$1005,Con_ve!$C$6:$C$1005,$C455,Con_ve!$I$6:$I$1005,"Fechada",Con_ve!$Q$6:$Q$1005,Cad_cl!AY$5)))</f>
        <v/>
      </c>
      <c r="AZ455" s="134" t="str">
        <f>IF(ISERR(IF($C455="","",SUMIFS(Con_ve!$F$6:$F$1005,Con_ve!$C$6:$C$1005,$C455,Con_ve!$I$6:$I$1005,"Fechada",Con_ve!$Q$6:$Q$1005,Cad_cl!AZ$5))),"",IF($C455="","",SUMIFS(Con_ve!$F$6:$F$1005,Con_ve!$C$6:$C$1005,$C455,Con_ve!$I$6:$I$1005,"Fechada",Con_ve!$Q$6:$Q$1005,Cad_cl!AZ$5)))</f>
        <v/>
      </c>
      <c r="BA455" s="134" t="str">
        <f>IF(ISERR(IF($C455="","",SUMIFS(Con_ve!$F$6:$F$1005,Con_ve!$C$6:$C$1005,$C455,Con_ve!$I$6:$I$1005,"Fechada",Con_ve!$Q$6:$Q$1005,Cad_cl!BA$5))),"",IF($C455="","",SUMIFS(Con_ve!$F$6:$F$1005,Con_ve!$C$6:$C$1005,$C455,Con_ve!$I$6:$I$1005,"Fechada",Con_ve!$Q$6:$Q$1005,Cad_cl!BA$5)))</f>
        <v/>
      </c>
      <c r="BB455" s="134">
        <f t="shared" ref="BB455:BB518" si="21">SUM(AP455:BA455)</f>
        <v>0</v>
      </c>
      <c r="BD455" s="134" t="str">
        <f>IF(ISERR(IF($C455="","",SUMIFS(Con_ve!$F$6:$F$1005,Con_ve!$C$6:$C$1005,$C455,Con_ve!$I$6:$I$1005,"Em negociação",Con_ve!$Q$6:$Q$1005,Cad_cl!BD$5))),"",IF($C455="","",SUMIFS(Con_ve!$F$6:$F$1005,Con_ve!$C$6:$C$1005,$C455,Con_ve!$I$6:$I$1005,"Em negociação",Con_ve!$Q$6:$Q$1005,Cad_cl!BD$5)))</f>
        <v/>
      </c>
      <c r="BE455" s="134" t="str">
        <f>IF(ISERR(IF($C455="","",SUMIFS(Con_ve!$F$6:$F$1005,Con_ve!$C$6:$C$1005,$C455,Con_ve!$I$6:$I$1005,"Em negociação",Con_ve!$Q$6:$Q$1005,Cad_cl!BE$5))),"",IF($C455="","",SUMIFS(Con_ve!$F$6:$F$1005,Con_ve!$C$6:$C$1005,$C455,Con_ve!$I$6:$I$1005,"Em negociação",Con_ve!$Q$6:$Q$1005,Cad_cl!BE$5)))</f>
        <v/>
      </c>
      <c r="BF455" s="134" t="str">
        <f>IF(ISERR(IF($C455="","",SUMIFS(Con_ve!$F$6:$F$1005,Con_ve!$C$6:$C$1005,$C455,Con_ve!$I$6:$I$1005,"Em negociação",Con_ve!$Q$6:$Q$1005,Cad_cl!BF$5))),"",IF($C455="","",SUMIFS(Con_ve!$F$6:$F$1005,Con_ve!$C$6:$C$1005,$C455,Con_ve!$I$6:$I$1005,"Em negociação",Con_ve!$Q$6:$Q$1005,Cad_cl!BF$5)))</f>
        <v/>
      </c>
      <c r="BG455" s="134" t="str">
        <f>IF(ISERR(IF($C455="","",SUMIFS(Con_ve!$F$6:$F$1005,Con_ve!$C$6:$C$1005,$C455,Con_ve!$I$6:$I$1005,"Em negociação",Con_ve!$Q$6:$Q$1005,Cad_cl!BG$5))),"",IF($C455="","",SUMIFS(Con_ve!$F$6:$F$1005,Con_ve!$C$6:$C$1005,$C455,Con_ve!$I$6:$I$1005,"Em negociação",Con_ve!$Q$6:$Q$1005,Cad_cl!BG$5)))</f>
        <v/>
      </c>
      <c r="BH455" s="134" t="str">
        <f>IF(ISERR(IF($C455="","",SUMIFS(Con_ve!$F$6:$F$1005,Con_ve!$C$6:$C$1005,$C455,Con_ve!$I$6:$I$1005,"Em negociação",Con_ve!$Q$6:$Q$1005,Cad_cl!BH$5))),"",IF($C455="","",SUMIFS(Con_ve!$F$6:$F$1005,Con_ve!$C$6:$C$1005,$C455,Con_ve!$I$6:$I$1005,"Em negociação",Con_ve!$Q$6:$Q$1005,Cad_cl!BH$5)))</f>
        <v/>
      </c>
      <c r="BI455" s="134" t="str">
        <f>IF(ISERR(IF($C455="","",SUMIFS(Con_ve!$F$6:$F$1005,Con_ve!$C$6:$C$1005,$C455,Con_ve!$I$6:$I$1005,"Em negociação",Con_ve!$Q$6:$Q$1005,Cad_cl!BI$5))),"",IF($C455="","",SUMIFS(Con_ve!$F$6:$F$1005,Con_ve!$C$6:$C$1005,$C455,Con_ve!$I$6:$I$1005,"Em negociação",Con_ve!$Q$6:$Q$1005,Cad_cl!BI$5)))</f>
        <v/>
      </c>
      <c r="BJ455" s="134" t="str">
        <f>IF(ISERR(IF($C455="","",SUMIFS(Con_ve!$F$6:$F$1005,Con_ve!$C$6:$C$1005,$C455,Con_ve!$I$6:$I$1005,"Em negociação",Con_ve!$Q$6:$Q$1005,Cad_cl!BJ$5))),"",IF($C455="","",SUMIFS(Con_ve!$F$6:$F$1005,Con_ve!$C$6:$C$1005,$C455,Con_ve!$I$6:$I$1005,"Em negociação",Con_ve!$Q$6:$Q$1005,Cad_cl!BJ$5)))</f>
        <v/>
      </c>
      <c r="BK455" s="134" t="str">
        <f>IF(ISERR(IF($C455="","",SUMIFS(Con_ve!$F$6:$F$1005,Con_ve!$C$6:$C$1005,$C455,Con_ve!$I$6:$I$1005,"Em negociação",Con_ve!$Q$6:$Q$1005,Cad_cl!BK$5))),"",IF($C455="","",SUMIFS(Con_ve!$F$6:$F$1005,Con_ve!$C$6:$C$1005,$C455,Con_ve!$I$6:$I$1005,"Em negociação",Con_ve!$Q$6:$Q$1005,Cad_cl!BK$5)))</f>
        <v/>
      </c>
      <c r="BL455" s="134" t="str">
        <f>IF(ISERR(IF($C455="","",SUMIFS(Con_ve!$F$6:$F$1005,Con_ve!$C$6:$C$1005,$C455,Con_ve!$I$6:$I$1005,"Em negociação",Con_ve!$Q$6:$Q$1005,Cad_cl!BL$5))),"",IF($C455="","",SUMIFS(Con_ve!$F$6:$F$1005,Con_ve!$C$6:$C$1005,$C455,Con_ve!$I$6:$I$1005,"Em negociação",Con_ve!$Q$6:$Q$1005,Cad_cl!BL$5)))</f>
        <v/>
      </c>
      <c r="BM455" s="134" t="str">
        <f>IF(ISERR(IF($C455="","",SUMIFS(Con_ve!$F$6:$F$1005,Con_ve!$C$6:$C$1005,$C455,Con_ve!$I$6:$I$1005,"Em negociação",Con_ve!$Q$6:$Q$1005,Cad_cl!BM$5))),"",IF($C455="","",SUMIFS(Con_ve!$F$6:$F$1005,Con_ve!$C$6:$C$1005,$C455,Con_ve!$I$6:$I$1005,"Em negociação",Con_ve!$Q$6:$Q$1005,Cad_cl!BM$5)))</f>
        <v/>
      </c>
      <c r="BN455" s="134" t="str">
        <f>IF(ISERR(IF($C455="","",SUMIFS(Con_ve!$F$6:$F$1005,Con_ve!$C$6:$C$1005,$C455,Con_ve!$I$6:$I$1005,"Em negociação",Con_ve!$Q$6:$Q$1005,Cad_cl!BN$5))),"",IF($C455="","",SUMIFS(Con_ve!$F$6:$F$1005,Con_ve!$C$6:$C$1005,$C455,Con_ve!$I$6:$I$1005,"Em negociação",Con_ve!$Q$6:$Q$1005,Cad_cl!BN$5)))</f>
        <v/>
      </c>
      <c r="BO455" s="134" t="str">
        <f>IF(ISERR(IF($C455="","",SUMIFS(Con_ve!$F$6:$F$1005,Con_ve!$C$6:$C$1005,$C455,Con_ve!$I$6:$I$1005,"Em negociação",Con_ve!$Q$6:$Q$1005,Cad_cl!BO$5))),"",IF($C455="","",SUMIFS(Con_ve!$F$6:$F$1005,Con_ve!$C$6:$C$1005,$C455,Con_ve!$I$6:$I$1005,"Em negociação",Con_ve!$Q$6:$Q$1005,Cad_cl!BO$5)))</f>
        <v/>
      </c>
      <c r="BP455" s="134">
        <f t="shared" ref="BP455:BP518" si="22">SUM(BD455:BO455)</f>
        <v>0</v>
      </c>
      <c r="BR455" s="125" t="str">
        <f>IF(ISERR(IF(AND($I455=Re_lo!$E$5,BR$5=VLOOKUP(Re_lo!$H$5,Re_lo!$N$5:$O$16,2,0)),AP455,"")),"",IF(AND($I455=Re_lo!$E$5,BR$5=VLOOKUP(Re_lo!$H$5,Re_lo!$N$5:$O$16,2,0)),AP455,""))</f>
        <v/>
      </c>
      <c r="BS455" s="125" t="str">
        <f>IF(ISERR(IF(AND($I455=Re_lo!$E$5,BS$5=VLOOKUP(Re_lo!$H$5,Re_lo!$N$5:$O$16,2,0)),AQ455,"")),"",IF(AND($I455=Re_lo!$E$5,BS$5=VLOOKUP(Re_lo!$H$5,Re_lo!$N$5:$O$16,2,0)),AQ455,""))</f>
        <v/>
      </c>
      <c r="BT455" s="125" t="str">
        <f>IF(ISERR(IF(AND($I455=Re_lo!$E$5,BT$5=VLOOKUP(Re_lo!$H$5,Re_lo!$N$5:$O$16,2,0)),AR455,"")),"",IF(AND($I455=Re_lo!$E$5,BT$5=VLOOKUP(Re_lo!$H$5,Re_lo!$N$5:$O$16,2,0)),AR455,""))</f>
        <v/>
      </c>
      <c r="BU455" s="125" t="str">
        <f>IF(ISERR(IF(AND($I455=Re_lo!$E$5,BU$5=VLOOKUP(Re_lo!$H$5,Re_lo!$N$5:$O$16,2,0)),AS455,"")),"",IF(AND($I455=Re_lo!$E$5,BU$5=VLOOKUP(Re_lo!$H$5,Re_lo!$N$5:$O$16,2,0)),AS455,""))</f>
        <v/>
      </c>
      <c r="BV455" s="125" t="str">
        <f>IF(ISERR(IF(AND($I455=Re_lo!$E$5,BV$5=VLOOKUP(Re_lo!$H$5,Re_lo!$N$5:$O$16,2,0)),AT455,"")),"",IF(AND($I455=Re_lo!$E$5,BV$5=VLOOKUP(Re_lo!$H$5,Re_lo!$N$5:$O$16,2,0)),AT455,""))</f>
        <v/>
      </c>
      <c r="BW455" s="125" t="str">
        <f>IF(ISERR(IF(AND($I455=Re_lo!$E$5,BW$5=VLOOKUP(Re_lo!$H$5,Re_lo!$N$5:$O$16,2,0)),AU455,"")),"",IF(AND($I455=Re_lo!$E$5,BW$5=VLOOKUP(Re_lo!$H$5,Re_lo!$N$5:$O$16,2,0)),AU455,""))</f>
        <v/>
      </c>
      <c r="BX455" s="125" t="str">
        <f>IF(ISERR(IF(AND($I455=Re_lo!$E$5,BX$5=VLOOKUP(Re_lo!$H$5,Re_lo!$N$5:$O$16,2,0)),AV455,"")),"",IF(AND($I455=Re_lo!$E$5,BX$5=VLOOKUP(Re_lo!$H$5,Re_lo!$N$5:$O$16,2,0)),AV455,""))</f>
        <v/>
      </c>
      <c r="BY455" s="125" t="str">
        <f>IF(ISERR(IF(AND($I455=Re_lo!$E$5,BY$5=VLOOKUP(Re_lo!$H$5,Re_lo!$N$5:$O$16,2,0)),AW455,"")),"",IF(AND($I455=Re_lo!$E$5,BY$5=VLOOKUP(Re_lo!$H$5,Re_lo!$N$5:$O$16,2,0)),AW455,""))</f>
        <v/>
      </c>
      <c r="BZ455" s="125" t="str">
        <f>IF(ISERR(IF(AND($I455=Re_lo!$E$5,BZ$5=VLOOKUP(Re_lo!$H$5,Re_lo!$N$5:$O$16,2,0)),AX455,"")),"",IF(AND($I455=Re_lo!$E$5,BZ$5=VLOOKUP(Re_lo!$H$5,Re_lo!$N$5:$O$16,2,0)),AX455,""))</f>
        <v/>
      </c>
      <c r="CA455" s="125" t="str">
        <f>IF(ISERR(IF(AND($I455=Re_lo!$E$5,CA$5=VLOOKUP(Re_lo!$H$5,Re_lo!$N$5:$O$16,2,0)),AY455,"")),"",IF(AND($I455=Re_lo!$E$5,CA$5=VLOOKUP(Re_lo!$H$5,Re_lo!$N$5:$O$16,2,0)),AY455,""))</f>
        <v/>
      </c>
      <c r="CB455" s="125" t="str">
        <f>IF(ISERR(IF(AND($I455=Re_lo!$E$5,CB$5=VLOOKUP(Re_lo!$H$5,Re_lo!$N$5:$O$16,2,0)),AZ455,"")),"",IF(AND($I455=Re_lo!$E$5,CB$5=VLOOKUP(Re_lo!$H$5,Re_lo!$N$5:$O$16,2,0)),AZ455,""))</f>
        <v/>
      </c>
      <c r="CC455" s="125" t="str">
        <f>IF(ISERR(IF(AND($I455=Re_lo!$E$5,CC$5=VLOOKUP(Re_lo!$H$5,Re_lo!$N$5:$O$16,2,0)),BA455,"")),"",IF(AND($I455=Re_lo!$E$5,CC$5=VLOOKUP(Re_lo!$H$5,Re_lo!$N$5:$O$16,2,0)),BA455,""))</f>
        <v/>
      </c>
      <c r="CD455" s="125" t="str">
        <f>IF(ISERR(IF(AND($I455=Re_lo!$E$5,CD$5=VLOOKUP(Re_lo!$H$5,Re_lo!$N$5:$O$16,2,0)),BB455,"")),"",IF(AND($I455=Re_lo!$E$5,CD$5=VLOOKUP(Re_lo!$H$5,Re_lo!$N$5:$O$16,2,0)),BB455,""))</f>
        <v/>
      </c>
      <c r="CF455" s="125" t="str">
        <f>IF($C455="","",COUNTIFS(Con_ve!$C$6:$C$1005,$C455,Con_ve!$Q$6:$Q$1005,Cad_cl!CF$5))</f>
        <v/>
      </c>
      <c r="CG455" s="125" t="str">
        <f>IF($C455="","",COUNTIFS(Con_ve!$C$6:$C$1005,$C455,Con_ve!$Q$6:$Q$1005,Cad_cl!CG$5))</f>
        <v/>
      </c>
      <c r="CH455" s="125" t="str">
        <f>IF($C455="","",COUNTIFS(Con_ve!$C$6:$C$1005,$C455,Con_ve!$Q$6:$Q$1005,Cad_cl!CH$5))</f>
        <v/>
      </c>
      <c r="CI455" s="125" t="str">
        <f>IF($C455="","",COUNTIFS(Con_ve!$C$6:$C$1005,$C455,Con_ve!$Q$6:$Q$1005,Cad_cl!CI$5))</f>
        <v/>
      </c>
      <c r="CJ455" s="125" t="str">
        <f>IF($C455="","",COUNTIFS(Con_ve!$C$6:$C$1005,$C455,Con_ve!$Q$6:$Q$1005,Cad_cl!CJ$5))</f>
        <v/>
      </c>
      <c r="CK455" s="125" t="str">
        <f>IF($C455="","",COUNTIFS(Con_ve!$C$6:$C$1005,$C455,Con_ve!$Q$6:$Q$1005,Cad_cl!CK$5))</f>
        <v/>
      </c>
      <c r="CL455" s="125" t="str">
        <f>IF($C455="","",COUNTIFS(Con_ve!$C$6:$C$1005,$C455,Con_ve!$Q$6:$Q$1005,Cad_cl!CL$5))</f>
        <v/>
      </c>
      <c r="CM455" s="125" t="str">
        <f>IF($C455="","",COUNTIFS(Con_ve!$C$6:$C$1005,$C455,Con_ve!$Q$6:$Q$1005,Cad_cl!CM$5))</f>
        <v/>
      </c>
      <c r="CN455" s="125" t="str">
        <f>IF($C455="","",COUNTIFS(Con_ve!$C$6:$C$1005,$C455,Con_ve!$Q$6:$Q$1005,Cad_cl!CN$5))</f>
        <v/>
      </c>
      <c r="CO455" s="125" t="str">
        <f>IF($C455="","",COUNTIFS(Con_ve!$C$6:$C$1005,$C455,Con_ve!$Q$6:$Q$1005,Cad_cl!CO$5))</f>
        <v/>
      </c>
      <c r="CP455" s="125" t="str">
        <f>IF($C455="","",COUNTIFS(Con_ve!$C$6:$C$1005,$C455,Con_ve!$Q$6:$Q$1005,Cad_cl!CP$5))</f>
        <v/>
      </c>
      <c r="CQ455" s="125" t="str">
        <f>IF($C455="","",COUNTIFS(Con_ve!$C$6:$C$1005,$C455,Con_ve!$Q$6:$Q$1005,Cad_cl!CQ$5))</f>
        <v/>
      </c>
      <c r="CR455" s="125">
        <f t="shared" ref="CR455:CR518" si="23">SUM(CF455:CQ455)</f>
        <v>0</v>
      </c>
    </row>
    <row r="456" spans="3:96" ht="30" customHeight="1">
      <c r="C456" s="153"/>
      <c r="D456" s="153"/>
      <c r="E456" s="154"/>
      <c r="F456" s="153"/>
      <c r="G456" s="155"/>
      <c r="H456" s="153"/>
      <c r="I456" s="153"/>
      <c r="J456" s="132" t="s">
        <v>309</v>
      </c>
      <c r="K456" s="133" t="s">
        <v>309</v>
      </c>
      <c r="L456" s="153"/>
      <c r="M456" s="153"/>
      <c r="N456" s="153"/>
      <c r="O456" s="153"/>
      <c r="P456" s="153"/>
      <c r="Q456" s="153"/>
      <c r="AP456" s="134" t="str">
        <f>IF(ISERR(IF($C456="","",SUMIFS(Con_ve!$F$6:$F$1005,Con_ve!$C$6:$C$1005,$C456,Con_ve!$I$6:$I$1005,"Fechada",Con_ve!$Q$6:$Q$1005,Cad_cl!AP$5))),"",IF($C456="","",SUMIFS(Con_ve!$F$6:$F$1005,Con_ve!$C$6:$C$1005,$C456,Con_ve!$I$6:$I$1005,"Fechada",Con_ve!$Q$6:$Q$1005,Cad_cl!AP$5)))</f>
        <v/>
      </c>
      <c r="AQ456" s="134" t="str">
        <f>IF(ISERR(IF($C456="","",SUMIFS(Con_ve!$F$6:$F$1005,Con_ve!$C$6:$C$1005,$C456,Con_ve!$I$6:$I$1005,"Fechada",Con_ve!$Q$6:$Q$1005,Cad_cl!AQ$5))),"",IF($C456="","",SUMIFS(Con_ve!$F$6:$F$1005,Con_ve!$C$6:$C$1005,$C456,Con_ve!$I$6:$I$1005,"Fechada",Con_ve!$Q$6:$Q$1005,Cad_cl!AQ$5)))</f>
        <v/>
      </c>
      <c r="AR456" s="134" t="str">
        <f>IF(ISERR(IF($C456="","",SUMIFS(Con_ve!$F$6:$F$1005,Con_ve!$C$6:$C$1005,$C456,Con_ve!$I$6:$I$1005,"Fechada",Con_ve!$Q$6:$Q$1005,Cad_cl!AR$5))),"",IF($C456="","",SUMIFS(Con_ve!$F$6:$F$1005,Con_ve!$C$6:$C$1005,$C456,Con_ve!$I$6:$I$1005,"Fechada",Con_ve!$Q$6:$Q$1005,Cad_cl!AR$5)))</f>
        <v/>
      </c>
      <c r="AS456" s="134" t="str">
        <f>IF(ISERR(IF($C456="","",SUMIFS(Con_ve!$F$6:$F$1005,Con_ve!$C$6:$C$1005,$C456,Con_ve!$I$6:$I$1005,"Fechada",Con_ve!$Q$6:$Q$1005,Cad_cl!AS$5))),"",IF($C456="","",SUMIFS(Con_ve!$F$6:$F$1005,Con_ve!$C$6:$C$1005,$C456,Con_ve!$I$6:$I$1005,"Fechada",Con_ve!$Q$6:$Q$1005,Cad_cl!AS$5)))</f>
        <v/>
      </c>
      <c r="AT456" s="134" t="str">
        <f>IF(ISERR(IF($C456="","",SUMIFS(Con_ve!$F$6:$F$1005,Con_ve!$C$6:$C$1005,$C456,Con_ve!$I$6:$I$1005,"Fechada",Con_ve!$Q$6:$Q$1005,Cad_cl!AT$5))),"",IF($C456="","",SUMIFS(Con_ve!$F$6:$F$1005,Con_ve!$C$6:$C$1005,$C456,Con_ve!$I$6:$I$1005,"Fechada",Con_ve!$Q$6:$Q$1005,Cad_cl!AT$5)))</f>
        <v/>
      </c>
      <c r="AU456" s="134" t="str">
        <f>IF(ISERR(IF($C456="","",SUMIFS(Con_ve!$F$6:$F$1005,Con_ve!$C$6:$C$1005,$C456,Con_ve!$I$6:$I$1005,"Fechada",Con_ve!$Q$6:$Q$1005,Cad_cl!AU$5))),"",IF($C456="","",SUMIFS(Con_ve!$F$6:$F$1005,Con_ve!$C$6:$C$1005,$C456,Con_ve!$I$6:$I$1005,"Fechada",Con_ve!$Q$6:$Q$1005,Cad_cl!AU$5)))</f>
        <v/>
      </c>
      <c r="AV456" s="134" t="str">
        <f>IF(ISERR(IF($C456="","",SUMIFS(Con_ve!$F$6:$F$1005,Con_ve!$C$6:$C$1005,$C456,Con_ve!$I$6:$I$1005,"Fechada",Con_ve!$Q$6:$Q$1005,Cad_cl!AV$5))),"",IF($C456="","",SUMIFS(Con_ve!$F$6:$F$1005,Con_ve!$C$6:$C$1005,$C456,Con_ve!$I$6:$I$1005,"Fechada",Con_ve!$Q$6:$Q$1005,Cad_cl!AV$5)))</f>
        <v/>
      </c>
      <c r="AW456" s="134" t="str">
        <f>IF(ISERR(IF($C456="","",SUMIFS(Con_ve!$F$6:$F$1005,Con_ve!$C$6:$C$1005,$C456,Con_ve!$I$6:$I$1005,"Fechada",Con_ve!$Q$6:$Q$1005,Cad_cl!AW$5))),"",IF($C456="","",SUMIFS(Con_ve!$F$6:$F$1005,Con_ve!$C$6:$C$1005,$C456,Con_ve!$I$6:$I$1005,"Fechada",Con_ve!$Q$6:$Q$1005,Cad_cl!AW$5)))</f>
        <v/>
      </c>
      <c r="AX456" s="134" t="str">
        <f>IF(ISERR(IF($C456="","",SUMIFS(Con_ve!$F$6:$F$1005,Con_ve!$C$6:$C$1005,$C456,Con_ve!$I$6:$I$1005,"Fechada",Con_ve!$Q$6:$Q$1005,Cad_cl!AX$5))),"",IF($C456="","",SUMIFS(Con_ve!$F$6:$F$1005,Con_ve!$C$6:$C$1005,$C456,Con_ve!$I$6:$I$1005,"Fechada",Con_ve!$Q$6:$Q$1005,Cad_cl!AX$5)))</f>
        <v/>
      </c>
      <c r="AY456" s="134" t="str">
        <f>IF(ISERR(IF($C456="","",SUMIFS(Con_ve!$F$6:$F$1005,Con_ve!$C$6:$C$1005,$C456,Con_ve!$I$6:$I$1005,"Fechada",Con_ve!$Q$6:$Q$1005,Cad_cl!AY$5))),"",IF($C456="","",SUMIFS(Con_ve!$F$6:$F$1005,Con_ve!$C$6:$C$1005,$C456,Con_ve!$I$6:$I$1005,"Fechada",Con_ve!$Q$6:$Q$1005,Cad_cl!AY$5)))</f>
        <v/>
      </c>
      <c r="AZ456" s="134" t="str">
        <f>IF(ISERR(IF($C456="","",SUMIFS(Con_ve!$F$6:$F$1005,Con_ve!$C$6:$C$1005,$C456,Con_ve!$I$6:$I$1005,"Fechada",Con_ve!$Q$6:$Q$1005,Cad_cl!AZ$5))),"",IF($C456="","",SUMIFS(Con_ve!$F$6:$F$1005,Con_ve!$C$6:$C$1005,$C456,Con_ve!$I$6:$I$1005,"Fechada",Con_ve!$Q$6:$Q$1005,Cad_cl!AZ$5)))</f>
        <v/>
      </c>
      <c r="BA456" s="134" t="str">
        <f>IF(ISERR(IF($C456="","",SUMIFS(Con_ve!$F$6:$F$1005,Con_ve!$C$6:$C$1005,$C456,Con_ve!$I$6:$I$1005,"Fechada",Con_ve!$Q$6:$Q$1005,Cad_cl!BA$5))),"",IF($C456="","",SUMIFS(Con_ve!$F$6:$F$1005,Con_ve!$C$6:$C$1005,$C456,Con_ve!$I$6:$I$1005,"Fechada",Con_ve!$Q$6:$Q$1005,Cad_cl!BA$5)))</f>
        <v/>
      </c>
      <c r="BB456" s="134">
        <f t="shared" si="21"/>
        <v>0</v>
      </c>
      <c r="BD456" s="134" t="str">
        <f>IF(ISERR(IF($C456="","",SUMIFS(Con_ve!$F$6:$F$1005,Con_ve!$C$6:$C$1005,$C456,Con_ve!$I$6:$I$1005,"Em negociação",Con_ve!$Q$6:$Q$1005,Cad_cl!BD$5))),"",IF($C456="","",SUMIFS(Con_ve!$F$6:$F$1005,Con_ve!$C$6:$C$1005,$C456,Con_ve!$I$6:$I$1005,"Em negociação",Con_ve!$Q$6:$Q$1005,Cad_cl!BD$5)))</f>
        <v/>
      </c>
      <c r="BE456" s="134" t="str">
        <f>IF(ISERR(IF($C456="","",SUMIFS(Con_ve!$F$6:$F$1005,Con_ve!$C$6:$C$1005,$C456,Con_ve!$I$6:$I$1005,"Em negociação",Con_ve!$Q$6:$Q$1005,Cad_cl!BE$5))),"",IF($C456="","",SUMIFS(Con_ve!$F$6:$F$1005,Con_ve!$C$6:$C$1005,$C456,Con_ve!$I$6:$I$1005,"Em negociação",Con_ve!$Q$6:$Q$1005,Cad_cl!BE$5)))</f>
        <v/>
      </c>
      <c r="BF456" s="134" t="str">
        <f>IF(ISERR(IF($C456="","",SUMIFS(Con_ve!$F$6:$F$1005,Con_ve!$C$6:$C$1005,$C456,Con_ve!$I$6:$I$1005,"Em negociação",Con_ve!$Q$6:$Q$1005,Cad_cl!BF$5))),"",IF($C456="","",SUMIFS(Con_ve!$F$6:$F$1005,Con_ve!$C$6:$C$1005,$C456,Con_ve!$I$6:$I$1005,"Em negociação",Con_ve!$Q$6:$Q$1005,Cad_cl!BF$5)))</f>
        <v/>
      </c>
      <c r="BG456" s="134" t="str">
        <f>IF(ISERR(IF($C456="","",SUMIFS(Con_ve!$F$6:$F$1005,Con_ve!$C$6:$C$1005,$C456,Con_ve!$I$6:$I$1005,"Em negociação",Con_ve!$Q$6:$Q$1005,Cad_cl!BG$5))),"",IF($C456="","",SUMIFS(Con_ve!$F$6:$F$1005,Con_ve!$C$6:$C$1005,$C456,Con_ve!$I$6:$I$1005,"Em negociação",Con_ve!$Q$6:$Q$1005,Cad_cl!BG$5)))</f>
        <v/>
      </c>
      <c r="BH456" s="134" t="str">
        <f>IF(ISERR(IF($C456="","",SUMIFS(Con_ve!$F$6:$F$1005,Con_ve!$C$6:$C$1005,$C456,Con_ve!$I$6:$I$1005,"Em negociação",Con_ve!$Q$6:$Q$1005,Cad_cl!BH$5))),"",IF($C456="","",SUMIFS(Con_ve!$F$6:$F$1005,Con_ve!$C$6:$C$1005,$C456,Con_ve!$I$6:$I$1005,"Em negociação",Con_ve!$Q$6:$Q$1005,Cad_cl!BH$5)))</f>
        <v/>
      </c>
      <c r="BI456" s="134" t="str">
        <f>IF(ISERR(IF($C456="","",SUMIFS(Con_ve!$F$6:$F$1005,Con_ve!$C$6:$C$1005,$C456,Con_ve!$I$6:$I$1005,"Em negociação",Con_ve!$Q$6:$Q$1005,Cad_cl!BI$5))),"",IF($C456="","",SUMIFS(Con_ve!$F$6:$F$1005,Con_ve!$C$6:$C$1005,$C456,Con_ve!$I$6:$I$1005,"Em negociação",Con_ve!$Q$6:$Q$1005,Cad_cl!BI$5)))</f>
        <v/>
      </c>
      <c r="BJ456" s="134" t="str">
        <f>IF(ISERR(IF($C456="","",SUMIFS(Con_ve!$F$6:$F$1005,Con_ve!$C$6:$C$1005,$C456,Con_ve!$I$6:$I$1005,"Em negociação",Con_ve!$Q$6:$Q$1005,Cad_cl!BJ$5))),"",IF($C456="","",SUMIFS(Con_ve!$F$6:$F$1005,Con_ve!$C$6:$C$1005,$C456,Con_ve!$I$6:$I$1005,"Em negociação",Con_ve!$Q$6:$Q$1005,Cad_cl!BJ$5)))</f>
        <v/>
      </c>
      <c r="BK456" s="134" t="str">
        <f>IF(ISERR(IF($C456="","",SUMIFS(Con_ve!$F$6:$F$1005,Con_ve!$C$6:$C$1005,$C456,Con_ve!$I$6:$I$1005,"Em negociação",Con_ve!$Q$6:$Q$1005,Cad_cl!BK$5))),"",IF($C456="","",SUMIFS(Con_ve!$F$6:$F$1005,Con_ve!$C$6:$C$1005,$C456,Con_ve!$I$6:$I$1005,"Em negociação",Con_ve!$Q$6:$Q$1005,Cad_cl!BK$5)))</f>
        <v/>
      </c>
      <c r="BL456" s="134" t="str">
        <f>IF(ISERR(IF($C456="","",SUMIFS(Con_ve!$F$6:$F$1005,Con_ve!$C$6:$C$1005,$C456,Con_ve!$I$6:$I$1005,"Em negociação",Con_ve!$Q$6:$Q$1005,Cad_cl!BL$5))),"",IF($C456="","",SUMIFS(Con_ve!$F$6:$F$1005,Con_ve!$C$6:$C$1005,$C456,Con_ve!$I$6:$I$1005,"Em negociação",Con_ve!$Q$6:$Q$1005,Cad_cl!BL$5)))</f>
        <v/>
      </c>
      <c r="BM456" s="134" t="str">
        <f>IF(ISERR(IF($C456="","",SUMIFS(Con_ve!$F$6:$F$1005,Con_ve!$C$6:$C$1005,$C456,Con_ve!$I$6:$I$1005,"Em negociação",Con_ve!$Q$6:$Q$1005,Cad_cl!BM$5))),"",IF($C456="","",SUMIFS(Con_ve!$F$6:$F$1005,Con_ve!$C$6:$C$1005,$C456,Con_ve!$I$6:$I$1005,"Em negociação",Con_ve!$Q$6:$Q$1005,Cad_cl!BM$5)))</f>
        <v/>
      </c>
      <c r="BN456" s="134" t="str">
        <f>IF(ISERR(IF($C456="","",SUMIFS(Con_ve!$F$6:$F$1005,Con_ve!$C$6:$C$1005,$C456,Con_ve!$I$6:$I$1005,"Em negociação",Con_ve!$Q$6:$Q$1005,Cad_cl!BN$5))),"",IF($C456="","",SUMIFS(Con_ve!$F$6:$F$1005,Con_ve!$C$6:$C$1005,$C456,Con_ve!$I$6:$I$1005,"Em negociação",Con_ve!$Q$6:$Q$1005,Cad_cl!BN$5)))</f>
        <v/>
      </c>
      <c r="BO456" s="134" t="str">
        <f>IF(ISERR(IF($C456="","",SUMIFS(Con_ve!$F$6:$F$1005,Con_ve!$C$6:$C$1005,$C456,Con_ve!$I$6:$I$1005,"Em negociação",Con_ve!$Q$6:$Q$1005,Cad_cl!BO$5))),"",IF($C456="","",SUMIFS(Con_ve!$F$6:$F$1005,Con_ve!$C$6:$C$1005,$C456,Con_ve!$I$6:$I$1005,"Em negociação",Con_ve!$Q$6:$Q$1005,Cad_cl!BO$5)))</f>
        <v/>
      </c>
      <c r="BP456" s="134">
        <f t="shared" si="22"/>
        <v>0</v>
      </c>
      <c r="BR456" s="125" t="str">
        <f>IF(ISERR(IF(AND($I456=Re_lo!$E$5,BR$5=VLOOKUP(Re_lo!$H$5,Re_lo!$N$5:$O$16,2,0)),AP456,"")),"",IF(AND($I456=Re_lo!$E$5,BR$5=VLOOKUP(Re_lo!$H$5,Re_lo!$N$5:$O$16,2,0)),AP456,""))</f>
        <v/>
      </c>
      <c r="BS456" s="125" t="str">
        <f>IF(ISERR(IF(AND($I456=Re_lo!$E$5,BS$5=VLOOKUP(Re_lo!$H$5,Re_lo!$N$5:$O$16,2,0)),AQ456,"")),"",IF(AND($I456=Re_lo!$E$5,BS$5=VLOOKUP(Re_lo!$H$5,Re_lo!$N$5:$O$16,2,0)),AQ456,""))</f>
        <v/>
      </c>
      <c r="BT456" s="125" t="str">
        <f>IF(ISERR(IF(AND($I456=Re_lo!$E$5,BT$5=VLOOKUP(Re_lo!$H$5,Re_lo!$N$5:$O$16,2,0)),AR456,"")),"",IF(AND($I456=Re_lo!$E$5,BT$5=VLOOKUP(Re_lo!$H$5,Re_lo!$N$5:$O$16,2,0)),AR456,""))</f>
        <v/>
      </c>
      <c r="BU456" s="125" t="str">
        <f>IF(ISERR(IF(AND($I456=Re_lo!$E$5,BU$5=VLOOKUP(Re_lo!$H$5,Re_lo!$N$5:$O$16,2,0)),AS456,"")),"",IF(AND($I456=Re_lo!$E$5,BU$5=VLOOKUP(Re_lo!$H$5,Re_lo!$N$5:$O$16,2,0)),AS456,""))</f>
        <v/>
      </c>
      <c r="BV456" s="125" t="str">
        <f>IF(ISERR(IF(AND($I456=Re_lo!$E$5,BV$5=VLOOKUP(Re_lo!$H$5,Re_lo!$N$5:$O$16,2,0)),AT456,"")),"",IF(AND($I456=Re_lo!$E$5,BV$5=VLOOKUP(Re_lo!$H$5,Re_lo!$N$5:$O$16,2,0)),AT456,""))</f>
        <v/>
      </c>
      <c r="BW456" s="125" t="str">
        <f>IF(ISERR(IF(AND($I456=Re_lo!$E$5,BW$5=VLOOKUP(Re_lo!$H$5,Re_lo!$N$5:$O$16,2,0)),AU456,"")),"",IF(AND($I456=Re_lo!$E$5,BW$5=VLOOKUP(Re_lo!$H$5,Re_lo!$N$5:$O$16,2,0)),AU456,""))</f>
        <v/>
      </c>
      <c r="BX456" s="125" t="str">
        <f>IF(ISERR(IF(AND($I456=Re_lo!$E$5,BX$5=VLOOKUP(Re_lo!$H$5,Re_lo!$N$5:$O$16,2,0)),AV456,"")),"",IF(AND($I456=Re_lo!$E$5,BX$5=VLOOKUP(Re_lo!$H$5,Re_lo!$N$5:$O$16,2,0)),AV456,""))</f>
        <v/>
      </c>
      <c r="BY456" s="125" t="str">
        <f>IF(ISERR(IF(AND($I456=Re_lo!$E$5,BY$5=VLOOKUP(Re_lo!$H$5,Re_lo!$N$5:$O$16,2,0)),AW456,"")),"",IF(AND($I456=Re_lo!$E$5,BY$5=VLOOKUP(Re_lo!$H$5,Re_lo!$N$5:$O$16,2,0)),AW456,""))</f>
        <v/>
      </c>
      <c r="BZ456" s="125" t="str">
        <f>IF(ISERR(IF(AND($I456=Re_lo!$E$5,BZ$5=VLOOKUP(Re_lo!$H$5,Re_lo!$N$5:$O$16,2,0)),AX456,"")),"",IF(AND($I456=Re_lo!$E$5,BZ$5=VLOOKUP(Re_lo!$H$5,Re_lo!$N$5:$O$16,2,0)),AX456,""))</f>
        <v/>
      </c>
      <c r="CA456" s="125" t="str">
        <f>IF(ISERR(IF(AND($I456=Re_lo!$E$5,CA$5=VLOOKUP(Re_lo!$H$5,Re_lo!$N$5:$O$16,2,0)),AY456,"")),"",IF(AND($I456=Re_lo!$E$5,CA$5=VLOOKUP(Re_lo!$H$5,Re_lo!$N$5:$O$16,2,0)),AY456,""))</f>
        <v/>
      </c>
      <c r="CB456" s="125" t="str">
        <f>IF(ISERR(IF(AND($I456=Re_lo!$E$5,CB$5=VLOOKUP(Re_lo!$H$5,Re_lo!$N$5:$O$16,2,0)),AZ456,"")),"",IF(AND($I456=Re_lo!$E$5,CB$5=VLOOKUP(Re_lo!$H$5,Re_lo!$N$5:$O$16,2,0)),AZ456,""))</f>
        <v/>
      </c>
      <c r="CC456" s="125" t="str">
        <f>IF(ISERR(IF(AND($I456=Re_lo!$E$5,CC$5=VLOOKUP(Re_lo!$H$5,Re_lo!$N$5:$O$16,2,0)),BA456,"")),"",IF(AND($I456=Re_lo!$E$5,CC$5=VLOOKUP(Re_lo!$H$5,Re_lo!$N$5:$O$16,2,0)),BA456,""))</f>
        <v/>
      </c>
      <c r="CD456" s="125" t="str">
        <f>IF(ISERR(IF(AND($I456=Re_lo!$E$5,CD$5=VLOOKUP(Re_lo!$H$5,Re_lo!$N$5:$O$16,2,0)),BB456,"")),"",IF(AND($I456=Re_lo!$E$5,CD$5=VLOOKUP(Re_lo!$H$5,Re_lo!$N$5:$O$16,2,0)),BB456,""))</f>
        <v/>
      </c>
      <c r="CF456" s="125" t="str">
        <f>IF($C456="","",COUNTIFS(Con_ve!$C$6:$C$1005,$C456,Con_ve!$Q$6:$Q$1005,Cad_cl!CF$5))</f>
        <v/>
      </c>
      <c r="CG456" s="125" t="str">
        <f>IF($C456="","",COUNTIFS(Con_ve!$C$6:$C$1005,$C456,Con_ve!$Q$6:$Q$1005,Cad_cl!CG$5))</f>
        <v/>
      </c>
      <c r="CH456" s="125" t="str">
        <f>IF($C456="","",COUNTIFS(Con_ve!$C$6:$C$1005,$C456,Con_ve!$Q$6:$Q$1005,Cad_cl!CH$5))</f>
        <v/>
      </c>
      <c r="CI456" s="125" t="str">
        <f>IF($C456="","",COUNTIFS(Con_ve!$C$6:$C$1005,$C456,Con_ve!$Q$6:$Q$1005,Cad_cl!CI$5))</f>
        <v/>
      </c>
      <c r="CJ456" s="125" t="str">
        <f>IF($C456="","",COUNTIFS(Con_ve!$C$6:$C$1005,$C456,Con_ve!$Q$6:$Q$1005,Cad_cl!CJ$5))</f>
        <v/>
      </c>
      <c r="CK456" s="125" t="str">
        <f>IF($C456="","",COUNTIFS(Con_ve!$C$6:$C$1005,$C456,Con_ve!$Q$6:$Q$1005,Cad_cl!CK$5))</f>
        <v/>
      </c>
      <c r="CL456" s="125" t="str">
        <f>IF($C456="","",COUNTIFS(Con_ve!$C$6:$C$1005,$C456,Con_ve!$Q$6:$Q$1005,Cad_cl!CL$5))</f>
        <v/>
      </c>
      <c r="CM456" s="125" t="str">
        <f>IF($C456="","",COUNTIFS(Con_ve!$C$6:$C$1005,$C456,Con_ve!$Q$6:$Q$1005,Cad_cl!CM$5))</f>
        <v/>
      </c>
      <c r="CN456" s="125" t="str">
        <f>IF($C456="","",COUNTIFS(Con_ve!$C$6:$C$1005,$C456,Con_ve!$Q$6:$Q$1005,Cad_cl!CN$5))</f>
        <v/>
      </c>
      <c r="CO456" s="125" t="str">
        <f>IF($C456="","",COUNTIFS(Con_ve!$C$6:$C$1005,$C456,Con_ve!$Q$6:$Q$1005,Cad_cl!CO$5))</f>
        <v/>
      </c>
      <c r="CP456" s="125" t="str">
        <f>IF($C456="","",COUNTIFS(Con_ve!$C$6:$C$1005,$C456,Con_ve!$Q$6:$Q$1005,Cad_cl!CP$5))</f>
        <v/>
      </c>
      <c r="CQ456" s="125" t="str">
        <f>IF($C456="","",COUNTIFS(Con_ve!$C$6:$C$1005,$C456,Con_ve!$Q$6:$Q$1005,Cad_cl!CQ$5))</f>
        <v/>
      </c>
      <c r="CR456" s="125">
        <f t="shared" si="23"/>
        <v>0</v>
      </c>
    </row>
    <row r="457" spans="3:96" ht="30" customHeight="1">
      <c r="C457" s="153"/>
      <c r="D457" s="153"/>
      <c r="E457" s="154"/>
      <c r="F457" s="153"/>
      <c r="G457" s="155"/>
      <c r="H457" s="153"/>
      <c r="I457" s="153"/>
      <c r="J457" s="132" t="s">
        <v>309</v>
      </c>
      <c r="K457" s="133" t="s">
        <v>309</v>
      </c>
      <c r="L457" s="153"/>
      <c r="M457" s="153"/>
      <c r="N457" s="153"/>
      <c r="O457" s="153"/>
      <c r="P457" s="153"/>
      <c r="Q457" s="153"/>
      <c r="AP457" s="134" t="str">
        <f>IF(ISERR(IF($C457="","",SUMIFS(Con_ve!$F$6:$F$1005,Con_ve!$C$6:$C$1005,$C457,Con_ve!$I$6:$I$1005,"Fechada",Con_ve!$Q$6:$Q$1005,Cad_cl!AP$5))),"",IF($C457="","",SUMIFS(Con_ve!$F$6:$F$1005,Con_ve!$C$6:$C$1005,$C457,Con_ve!$I$6:$I$1005,"Fechada",Con_ve!$Q$6:$Q$1005,Cad_cl!AP$5)))</f>
        <v/>
      </c>
      <c r="AQ457" s="134" t="str">
        <f>IF(ISERR(IF($C457="","",SUMIFS(Con_ve!$F$6:$F$1005,Con_ve!$C$6:$C$1005,$C457,Con_ve!$I$6:$I$1005,"Fechada",Con_ve!$Q$6:$Q$1005,Cad_cl!AQ$5))),"",IF($C457="","",SUMIFS(Con_ve!$F$6:$F$1005,Con_ve!$C$6:$C$1005,$C457,Con_ve!$I$6:$I$1005,"Fechada",Con_ve!$Q$6:$Q$1005,Cad_cl!AQ$5)))</f>
        <v/>
      </c>
      <c r="AR457" s="134" t="str">
        <f>IF(ISERR(IF($C457="","",SUMIFS(Con_ve!$F$6:$F$1005,Con_ve!$C$6:$C$1005,$C457,Con_ve!$I$6:$I$1005,"Fechada",Con_ve!$Q$6:$Q$1005,Cad_cl!AR$5))),"",IF($C457="","",SUMIFS(Con_ve!$F$6:$F$1005,Con_ve!$C$6:$C$1005,$C457,Con_ve!$I$6:$I$1005,"Fechada",Con_ve!$Q$6:$Q$1005,Cad_cl!AR$5)))</f>
        <v/>
      </c>
      <c r="AS457" s="134" t="str">
        <f>IF(ISERR(IF($C457="","",SUMIFS(Con_ve!$F$6:$F$1005,Con_ve!$C$6:$C$1005,$C457,Con_ve!$I$6:$I$1005,"Fechada",Con_ve!$Q$6:$Q$1005,Cad_cl!AS$5))),"",IF($C457="","",SUMIFS(Con_ve!$F$6:$F$1005,Con_ve!$C$6:$C$1005,$C457,Con_ve!$I$6:$I$1005,"Fechada",Con_ve!$Q$6:$Q$1005,Cad_cl!AS$5)))</f>
        <v/>
      </c>
      <c r="AT457" s="134" t="str">
        <f>IF(ISERR(IF($C457="","",SUMIFS(Con_ve!$F$6:$F$1005,Con_ve!$C$6:$C$1005,$C457,Con_ve!$I$6:$I$1005,"Fechada",Con_ve!$Q$6:$Q$1005,Cad_cl!AT$5))),"",IF($C457="","",SUMIFS(Con_ve!$F$6:$F$1005,Con_ve!$C$6:$C$1005,$C457,Con_ve!$I$6:$I$1005,"Fechada",Con_ve!$Q$6:$Q$1005,Cad_cl!AT$5)))</f>
        <v/>
      </c>
      <c r="AU457" s="134" t="str">
        <f>IF(ISERR(IF($C457="","",SUMIFS(Con_ve!$F$6:$F$1005,Con_ve!$C$6:$C$1005,$C457,Con_ve!$I$6:$I$1005,"Fechada",Con_ve!$Q$6:$Q$1005,Cad_cl!AU$5))),"",IF($C457="","",SUMIFS(Con_ve!$F$6:$F$1005,Con_ve!$C$6:$C$1005,$C457,Con_ve!$I$6:$I$1005,"Fechada",Con_ve!$Q$6:$Q$1005,Cad_cl!AU$5)))</f>
        <v/>
      </c>
      <c r="AV457" s="134" t="str">
        <f>IF(ISERR(IF($C457="","",SUMIFS(Con_ve!$F$6:$F$1005,Con_ve!$C$6:$C$1005,$C457,Con_ve!$I$6:$I$1005,"Fechada",Con_ve!$Q$6:$Q$1005,Cad_cl!AV$5))),"",IF($C457="","",SUMIFS(Con_ve!$F$6:$F$1005,Con_ve!$C$6:$C$1005,$C457,Con_ve!$I$6:$I$1005,"Fechada",Con_ve!$Q$6:$Q$1005,Cad_cl!AV$5)))</f>
        <v/>
      </c>
      <c r="AW457" s="134" t="str">
        <f>IF(ISERR(IF($C457="","",SUMIFS(Con_ve!$F$6:$F$1005,Con_ve!$C$6:$C$1005,$C457,Con_ve!$I$6:$I$1005,"Fechada",Con_ve!$Q$6:$Q$1005,Cad_cl!AW$5))),"",IF($C457="","",SUMIFS(Con_ve!$F$6:$F$1005,Con_ve!$C$6:$C$1005,$C457,Con_ve!$I$6:$I$1005,"Fechada",Con_ve!$Q$6:$Q$1005,Cad_cl!AW$5)))</f>
        <v/>
      </c>
      <c r="AX457" s="134" t="str">
        <f>IF(ISERR(IF($C457="","",SUMIFS(Con_ve!$F$6:$F$1005,Con_ve!$C$6:$C$1005,$C457,Con_ve!$I$6:$I$1005,"Fechada",Con_ve!$Q$6:$Q$1005,Cad_cl!AX$5))),"",IF($C457="","",SUMIFS(Con_ve!$F$6:$F$1005,Con_ve!$C$6:$C$1005,$C457,Con_ve!$I$6:$I$1005,"Fechada",Con_ve!$Q$6:$Q$1005,Cad_cl!AX$5)))</f>
        <v/>
      </c>
      <c r="AY457" s="134" t="str">
        <f>IF(ISERR(IF($C457="","",SUMIFS(Con_ve!$F$6:$F$1005,Con_ve!$C$6:$C$1005,$C457,Con_ve!$I$6:$I$1005,"Fechada",Con_ve!$Q$6:$Q$1005,Cad_cl!AY$5))),"",IF($C457="","",SUMIFS(Con_ve!$F$6:$F$1005,Con_ve!$C$6:$C$1005,$C457,Con_ve!$I$6:$I$1005,"Fechada",Con_ve!$Q$6:$Q$1005,Cad_cl!AY$5)))</f>
        <v/>
      </c>
      <c r="AZ457" s="134" t="str">
        <f>IF(ISERR(IF($C457="","",SUMIFS(Con_ve!$F$6:$F$1005,Con_ve!$C$6:$C$1005,$C457,Con_ve!$I$6:$I$1005,"Fechada",Con_ve!$Q$6:$Q$1005,Cad_cl!AZ$5))),"",IF($C457="","",SUMIFS(Con_ve!$F$6:$F$1005,Con_ve!$C$6:$C$1005,$C457,Con_ve!$I$6:$I$1005,"Fechada",Con_ve!$Q$6:$Q$1005,Cad_cl!AZ$5)))</f>
        <v/>
      </c>
      <c r="BA457" s="134" t="str">
        <f>IF(ISERR(IF($C457="","",SUMIFS(Con_ve!$F$6:$F$1005,Con_ve!$C$6:$C$1005,$C457,Con_ve!$I$6:$I$1005,"Fechada",Con_ve!$Q$6:$Q$1005,Cad_cl!BA$5))),"",IF($C457="","",SUMIFS(Con_ve!$F$6:$F$1005,Con_ve!$C$6:$C$1005,$C457,Con_ve!$I$6:$I$1005,"Fechada",Con_ve!$Q$6:$Q$1005,Cad_cl!BA$5)))</f>
        <v/>
      </c>
      <c r="BB457" s="134">
        <f t="shared" si="21"/>
        <v>0</v>
      </c>
      <c r="BD457" s="134" t="str">
        <f>IF(ISERR(IF($C457="","",SUMIFS(Con_ve!$F$6:$F$1005,Con_ve!$C$6:$C$1005,$C457,Con_ve!$I$6:$I$1005,"Em negociação",Con_ve!$Q$6:$Q$1005,Cad_cl!BD$5))),"",IF($C457="","",SUMIFS(Con_ve!$F$6:$F$1005,Con_ve!$C$6:$C$1005,$C457,Con_ve!$I$6:$I$1005,"Em negociação",Con_ve!$Q$6:$Q$1005,Cad_cl!BD$5)))</f>
        <v/>
      </c>
      <c r="BE457" s="134" t="str">
        <f>IF(ISERR(IF($C457="","",SUMIFS(Con_ve!$F$6:$F$1005,Con_ve!$C$6:$C$1005,$C457,Con_ve!$I$6:$I$1005,"Em negociação",Con_ve!$Q$6:$Q$1005,Cad_cl!BE$5))),"",IF($C457="","",SUMIFS(Con_ve!$F$6:$F$1005,Con_ve!$C$6:$C$1005,$C457,Con_ve!$I$6:$I$1005,"Em negociação",Con_ve!$Q$6:$Q$1005,Cad_cl!BE$5)))</f>
        <v/>
      </c>
      <c r="BF457" s="134" t="str">
        <f>IF(ISERR(IF($C457="","",SUMIFS(Con_ve!$F$6:$F$1005,Con_ve!$C$6:$C$1005,$C457,Con_ve!$I$6:$I$1005,"Em negociação",Con_ve!$Q$6:$Q$1005,Cad_cl!BF$5))),"",IF($C457="","",SUMIFS(Con_ve!$F$6:$F$1005,Con_ve!$C$6:$C$1005,$C457,Con_ve!$I$6:$I$1005,"Em negociação",Con_ve!$Q$6:$Q$1005,Cad_cl!BF$5)))</f>
        <v/>
      </c>
      <c r="BG457" s="134" t="str">
        <f>IF(ISERR(IF($C457="","",SUMIFS(Con_ve!$F$6:$F$1005,Con_ve!$C$6:$C$1005,$C457,Con_ve!$I$6:$I$1005,"Em negociação",Con_ve!$Q$6:$Q$1005,Cad_cl!BG$5))),"",IF($C457="","",SUMIFS(Con_ve!$F$6:$F$1005,Con_ve!$C$6:$C$1005,$C457,Con_ve!$I$6:$I$1005,"Em negociação",Con_ve!$Q$6:$Q$1005,Cad_cl!BG$5)))</f>
        <v/>
      </c>
      <c r="BH457" s="134" t="str">
        <f>IF(ISERR(IF($C457="","",SUMIFS(Con_ve!$F$6:$F$1005,Con_ve!$C$6:$C$1005,$C457,Con_ve!$I$6:$I$1005,"Em negociação",Con_ve!$Q$6:$Q$1005,Cad_cl!BH$5))),"",IF($C457="","",SUMIFS(Con_ve!$F$6:$F$1005,Con_ve!$C$6:$C$1005,$C457,Con_ve!$I$6:$I$1005,"Em negociação",Con_ve!$Q$6:$Q$1005,Cad_cl!BH$5)))</f>
        <v/>
      </c>
      <c r="BI457" s="134" t="str">
        <f>IF(ISERR(IF($C457="","",SUMIFS(Con_ve!$F$6:$F$1005,Con_ve!$C$6:$C$1005,$C457,Con_ve!$I$6:$I$1005,"Em negociação",Con_ve!$Q$6:$Q$1005,Cad_cl!BI$5))),"",IF($C457="","",SUMIFS(Con_ve!$F$6:$F$1005,Con_ve!$C$6:$C$1005,$C457,Con_ve!$I$6:$I$1005,"Em negociação",Con_ve!$Q$6:$Q$1005,Cad_cl!BI$5)))</f>
        <v/>
      </c>
      <c r="BJ457" s="134" t="str">
        <f>IF(ISERR(IF($C457="","",SUMIFS(Con_ve!$F$6:$F$1005,Con_ve!$C$6:$C$1005,$C457,Con_ve!$I$6:$I$1005,"Em negociação",Con_ve!$Q$6:$Q$1005,Cad_cl!BJ$5))),"",IF($C457="","",SUMIFS(Con_ve!$F$6:$F$1005,Con_ve!$C$6:$C$1005,$C457,Con_ve!$I$6:$I$1005,"Em negociação",Con_ve!$Q$6:$Q$1005,Cad_cl!BJ$5)))</f>
        <v/>
      </c>
      <c r="BK457" s="134" t="str">
        <f>IF(ISERR(IF($C457="","",SUMIFS(Con_ve!$F$6:$F$1005,Con_ve!$C$6:$C$1005,$C457,Con_ve!$I$6:$I$1005,"Em negociação",Con_ve!$Q$6:$Q$1005,Cad_cl!BK$5))),"",IF($C457="","",SUMIFS(Con_ve!$F$6:$F$1005,Con_ve!$C$6:$C$1005,$C457,Con_ve!$I$6:$I$1005,"Em negociação",Con_ve!$Q$6:$Q$1005,Cad_cl!BK$5)))</f>
        <v/>
      </c>
      <c r="BL457" s="134" t="str">
        <f>IF(ISERR(IF($C457="","",SUMIFS(Con_ve!$F$6:$F$1005,Con_ve!$C$6:$C$1005,$C457,Con_ve!$I$6:$I$1005,"Em negociação",Con_ve!$Q$6:$Q$1005,Cad_cl!BL$5))),"",IF($C457="","",SUMIFS(Con_ve!$F$6:$F$1005,Con_ve!$C$6:$C$1005,$C457,Con_ve!$I$6:$I$1005,"Em negociação",Con_ve!$Q$6:$Q$1005,Cad_cl!BL$5)))</f>
        <v/>
      </c>
      <c r="BM457" s="134" t="str">
        <f>IF(ISERR(IF($C457="","",SUMIFS(Con_ve!$F$6:$F$1005,Con_ve!$C$6:$C$1005,$C457,Con_ve!$I$6:$I$1005,"Em negociação",Con_ve!$Q$6:$Q$1005,Cad_cl!BM$5))),"",IF($C457="","",SUMIFS(Con_ve!$F$6:$F$1005,Con_ve!$C$6:$C$1005,$C457,Con_ve!$I$6:$I$1005,"Em negociação",Con_ve!$Q$6:$Q$1005,Cad_cl!BM$5)))</f>
        <v/>
      </c>
      <c r="BN457" s="134" t="str">
        <f>IF(ISERR(IF($C457="","",SUMIFS(Con_ve!$F$6:$F$1005,Con_ve!$C$6:$C$1005,$C457,Con_ve!$I$6:$I$1005,"Em negociação",Con_ve!$Q$6:$Q$1005,Cad_cl!BN$5))),"",IF($C457="","",SUMIFS(Con_ve!$F$6:$F$1005,Con_ve!$C$6:$C$1005,$C457,Con_ve!$I$6:$I$1005,"Em negociação",Con_ve!$Q$6:$Q$1005,Cad_cl!BN$5)))</f>
        <v/>
      </c>
      <c r="BO457" s="134" t="str">
        <f>IF(ISERR(IF($C457="","",SUMIFS(Con_ve!$F$6:$F$1005,Con_ve!$C$6:$C$1005,$C457,Con_ve!$I$6:$I$1005,"Em negociação",Con_ve!$Q$6:$Q$1005,Cad_cl!BO$5))),"",IF($C457="","",SUMIFS(Con_ve!$F$6:$F$1005,Con_ve!$C$6:$C$1005,$C457,Con_ve!$I$6:$I$1005,"Em negociação",Con_ve!$Q$6:$Q$1005,Cad_cl!BO$5)))</f>
        <v/>
      </c>
      <c r="BP457" s="134">
        <f t="shared" si="22"/>
        <v>0</v>
      </c>
      <c r="BR457" s="125" t="str">
        <f>IF(ISERR(IF(AND($I457=Re_lo!$E$5,BR$5=VLOOKUP(Re_lo!$H$5,Re_lo!$N$5:$O$16,2,0)),AP457,"")),"",IF(AND($I457=Re_lo!$E$5,BR$5=VLOOKUP(Re_lo!$H$5,Re_lo!$N$5:$O$16,2,0)),AP457,""))</f>
        <v/>
      </c>
      <c r="BS457" s="125" t="str">
        <f>IF(ISERR(IF(AND($I457=Re_lo!$E$5,BS$5=VLOOKUP(Re_lo!$H$5,Re_lo!$N$5:$O$16,2,0)),AQ457,"")),"",IF(AND($I457=Re_lo!$E$5,BS$5=VLOOKUP(Re_lo!$H$5,Re_lo!$N$5:$O$16,2,0)),AQ457,""))</f>
        <v/>
      </c>
      <c r="BT457" s="125" t="str">
        <f>IF(ISERR(IF(AND($I457=Re_lo!$E$5,BT$5=VLOOKUP(Re_lo!$H$5,Re_lo!$N$5:$O$16,2,0)),AR457,"")),"",IF(AND($I457=Re_lo!$E$5,BT$5=VLOOKUP(Re_lo!$H$5,Re_lo!$N$5:$O$16,2,0)),AR457,""))</f>
        <v/>
      </c>
      <c r="BU457" s="125" t="str">
        <f>IF(ISERR(IF(AND($I457=Re_lo!$E$5,BU$5=VLOOKUP(Re_lo!$H$5,Re_lo!$N$5:$O$16,2,0)),AS457,"")),"",IF(AND($I457=Re_lo!$E$5,BU$5=VLOOKUP(Re_lo!$H$5,Re_lo!$N$5:$O$16,2,0)),AS457,""))</f>
        <v/>
      </c>
      <c r="BV457" s="125" t="str">
        <f>IF(ISERR(IF(AND($I457=Re_lo!$E$5,BV$5=VLOOKUP(Re_lo!$H$5,Re_lo!$N$5:$O$16,2,0)),AT457,"")),"",IF(AND($I457=Re_lo!$E$5,BV$5=VLOOKUP(Re_lo!$H$5,Re_lo!$N$5:$O$16,2,0)),AT457,""))</f>
        <v/>
      </c>
      <c r="BW457" s="125" t="str">
        <f>IF(ISERR(IF(AND($I457=Re_lo!$E$5,BW$5=VLOOKUP(Re_lo!$H$5,Re_lo!$N$5:$O$16,2,0)),AU457,"")),"",IF(AND($I457=Re_lo!$E$5,BW$5=VLOOKUP(Re_lo!$H$5,Re_lo!$N$5:$O$16,2,0)),AU457,""))</f>
        <v/>
      </c>
      <c r="BX457" s="125" t="str">
        <f>IF(ISERR(IF(AND($I457=Re_lo!$E$5,BX$5=VLOOKUP(Re_lo!$H$5,Re_lo!$N$5:$O$16,2,0)),AV457,"")),"",IF(AND($I457=Re_lo!$E$5,BX$5=VLOOKUP(Re_lo!$H$5,Re_lo!$N$5:$O$16,2,0)),AV457,""))</f>
        <v/>
      </c>
      <c r="BY457" s="125" t="str">
        <f>IF(ISERR(IF(AND($I457=Re_lo!$E$5,BY$5=VLOOKUP(Re_lo!$H$5,Re_lo!$N$5:$O$16,2,0)),AW457,"")),"",IF(AND($I457=Re_lo!$E$5,BY$5=VLOOKUP(Re_lo!$H$5,Re_lo!$N$5:$O$16,2,0)),AW457,""))</f>
        <v/>
      </c>
      <c r="BZ457" s="125" t="str">
        <f>IF(ISERR(IF(AND($I457=Re_lo!$E$5,BZ$5=VLOOKUP(Re_lo!$H$5,Re_lo!$N$5:$O$16,2,0)),AX457,"")),"",IF(AND($I457=Re_lo!$E$5,BZ$5=VLOOKUP(Re_lo!$H$5,Re_lo!$N$5:$O$16,2,0)),AX457,""))</f>
        <v/>
      </c>
      <c r="CA457" s="125" t="str">
        <f>IF(ISERR(IF(AND($I457=Re_lo!$E$5,CA$5=VLOOKUP(Re_lo!$H$5,Re_lo!$N$5:$O$16,2,0)),AY457,"")),"",IF(AND($I457=Re_lo!$E$5,CA$5=VLOOKUP(Re_lo!$H$5,Re_lo!$N$5:$O$16,2,0)),AY457,""))</f>
        <v/>
      </c>
      <c r="CB457" s="125" t="str">
        <f>IF(ISERR(IF(AND($I457=Re_lo!$E$5,CB$5=VLOOKUP(Re_lo!$H$5,Re_lo!$N$5:$O$16,2,0)),AZ457,"")),"",IF(AND($I457=Re_lo!$E$5,CB$5=VLOOKUP(Re_lo!$H$5,Re_lo!$N$5:$O$16,2,0)),AZ457,""))</f>
        <v/>
      </c>
      <c r="CC457" s="125" t="str">
        <f>IF(ISERR(IF(AND($I457=Re_lo!$E$5,CC$5=VLOOKUP(Re_lo!$H$5,Re_lo!$N$5:$O$16,2,0)),BA457,"")),"",IF(AND($I457=Re_lo!$E$5,CC$5=VLOOKUP(Re_lo!$H$5,Re_lo!$N$5:$O$16,2,0)),BA457,""))</f>
        <v/>
      </c>
      <c r="CD457" s="125" t="str">
        <f>IF(ISERR(IF(AND($I457=Re_lo!$E$5,CD$5=VLOOKUP(Re_lo!$H$5,Re_lo!$N$5:$O$16,2,0)),BB457,"")),"",IF(AND($I457=Re_lo!$E$5,CD$5=VLOOKUP(Re_lo!$H$5,Re_lo!$N$5:$O$16,2,0)),BB457,""))</f>
        <v/>
      </c>
      <c r="CF457" s="125" t="str">
        <f>IF($C457="","",COUNTIFS(Con_ve!$C$6:$C$1005,$C457,Con_ve!$Q$6:$Q$1005,Cad_cl!CF$5))</f>
        <v/>
      </c>
      <c r="CG457" s="125" t="str">
        <f>IF($C457="","",COUNTIFS(Con_ve!$C$6:$C$1005,$C457,Con_ve!$Q$6:$Q$1005,Cad_cl!CG$5))</f>
        <v/>
      </c>
      <c r="CH457" s="125" t="str">
        <f>IF($C457="","",COUNTIFS(Con_ve!$C$6:$C$1005,$C457,Con_ve!$Q$6:$Q$1005,Cad_cl!CH$5))</f>
        <v/>
      </c>
      <c r="CI457" s="125" t="str">
        <f>IF($C457="","",COUNTIFS(Con_ve!$C$6:$C$1005,$C457,Con_ve!$Q$6:$Q$1005,Cad_cl!CI$5))</f>
        <v/>
      </c>
      <c r="CJ457" s="125" t="str">
        <f>IF($C457="","",COUNTIFS(Con_ve!$C$6:$C$1005,$C457,Con_ve!$Q$6:$Q$1005,Cad_cl!CJ$5))</f>
        <v/>
      </c>
      <c r="CK457" s="125" t="str">
        <f>IF($C457="","",COUNTIFS(Con_ve!$C$6:$C$1005,$C457,Con_ve!$Q$6:$Q$1005,Cad_cl!CK$5))</f>
        <v/>
      </c>
      <c r="CL457" s="125" t="str">
        <f>IF($C457="","",COUNTIFS(Con_ve!$C$6:$C$1005,$C457,Con_ve!$Q$6:$Q$1005,Cad_cl!CL$5))</f>
        <v/>
      </c>
      <c r="CM457" s="125" t="str">
        <f>IF($C457="","",COUNTIFS(Con_ve!$C$6:$C$1005,$C457,Con_ve!$Q$6:$Q$1005,Cad_cl!CM$5))</f>
        <v/>
      </c>
      <c r="CN457" s="125" t="str">
        <f>IF($C457="","",COUNTIFS(Con_ve!$C$6:$C$1005,$C457,Con_ve!$Q$6:$Q$1005,Cad_cl!CN$5))</f>
        <v/>
      </c>
      <c r="CO457" s="125" t="str">
        <f>IF($C457="","",COUNTIFS(Con_ve!$C$6:$C$1005,$C457,Con_ve!$Q$6:$Q$1005,Cad_cl!CO$5))</f>
        <v/>
      </c>
      <c r="CP457" s="125" t="str">
        <f>IF($C457="","",COUNTIFS(Con_ve!$C$6:$C$1005,$C457,Con_ve!$Q$6:$Q$1005,Cad_cl!CP$5))</f>
        <v/>
      </c>
      <c r="CQ457" s="125" t="str">
        <f>IF($C457="","",COUNTIFS(Con_ve!$C$6:$C$1005,$C457,Con_ve!$Q$6:$Q$1005,Cad_cl!CQ$5))</f>
        <v/>
      </c>
      <c r="CR457" s="125">
        <f t="shared" si="23"/>
        <v>0</v>
      </c>
    </row>
    <row r="458" spans="3:96" ht="30" customHeight="1">
      <c r="C458" s="153"/>
      <c r="D458" s="153"/>
      <c r="E458" s="154"/>
      <c r="F458" s="153"/>
      <c r="G458" s="155"/>
      <c r="H458" s="153"/>
      <c r="I458" s="153"/>
      <c r="J458" s="132" t="s">
        <v>309</v>
      </c>
      <c r="K458" s="133" t="s">
        <v>309</v>
      </c>
      <c r="L458" s="153"/>
      <c r="M458" s="153"/>
      <c r="N458" s="153"/>
      <c r="O458" s="153"/>
      <c r="P458" s="153"/>
      <c r="Q458" s="153"/>
      <c r="AP458" s="134" t="str">
        <f>IF(ISERR(IF($C458="","",SUMIFS(Con_ve!$F$6:$F$1005,Con_ve!$C$6:$C$1005,$C458,Con_ve!$I$6:$I$1005,"Fechada",Con_ve!$Q$6:$Q$1005,Cad_cl!AP$5))),"",IF($C458="","",SUMIFS(Con_ve!$F$6:$F$1005,Con_ve!$C$6:$C$1005,$C458,Con_ve!$I$6:$I$1005,"Fechada",Con_ve!$Q$6:$Q$1005,Cad_cl!AP$5)))</f>
        <v/>
      </c>
      <c r="AQ458" s="134" t="str">
        <f>IF(ISERR(IF($C458="","",SUMIFS(Con_ve!$F$6:$F$1005,Con_ve!$C$6:$C$1005,$C458,Con_ve!$I$6:$I$1005,"Fechada",Con_ve!$Q$6:$Q$1005,Cad_cl!AQ$5))),"",IF($C458="","",SUMIFS(Con_ve!$F$6:$F$1005,Con_ve!$C$6:$C$1005,$C458,Con_ve!$I$6:$I$1005,"Fechada",Con_ve!$Q$6:$Q$1005,Cad_cl!AQ$5)))</f>
        <v/>
      </c>
      <c r="AR458" s="134" t="str">
        <f>IF(ISERR(IF($C458="","",SUMIFS(Con_ve!$F$6:$F$1005,Con_ve!$C$6:$C$1005,$C458,Con_ve!$I$6:$I$1005,"Fechada",Con_ve!$Q$6:$Q$1005,Cad_cl!AR$5))),"",IF($C458="","",SUMIFS(Con_ve!$F$6:$F$1005,Con_ve!$C$6:$C$1005,$C458,Con_ve!$I$6:$I$1005,"Fechada",Con_ve!$Q$6:$Q$1005,Cad_cl!AR$5)))</f>
        <v/>
      </c>
      <c r="AS458" s="134" t="str">
        <f>IF(ISERR(IF($C458="","",SUMIFS(Con_ve!$F$6:$F$1005,Con_ve!$C$6:$C$1005,$C458,Con_ve!$I$6:$I$1005,"Fechada",Con_ve!$Q$6:$Q$1005,Cad_cl!AS$5))),"",IF($C458="","",SUMIFS(Con_ve!$F$6:$F$1005,Con_ve!$C$6:$C$1005,$C458,Con_ve!$I$6:$I$1005,"Fechada",Con_ve!$Q$6:$Q$1005,Cad_cl!AS$5)))</f>
        <v/>
      </c>
      <c r="AT458" s="134" t="str">
        <f>IF(ISERR(IF($C458="","",SUMIFS(Con_ve!$F$6:$F$1005,Con_ve!$C$6:$C$1005,$C458,Con_ve!$I$6:$I$1005,"Fechada",Con_ve!$Q$6:$Q$1005,Cad_cl!AT$5))),"",IF($C458="","",SUMIFS(Con_ve!$F$6:$F$1005,Con_ve!$C$6:$C$1005,$C458,Con_ve!$I$6:$I$1005,"Fechada",Con_ve!$Q$6:$Q$1005,Cad_cl!AT$5)))</f>
        <v/>
      </c>
      <c r="AU458" s="134" t="str">
        <f>IF(ISERR(IF($C458="","",SUMIFS(Con_ve!$F$6:$F$1005,Con_ve!$C$6:$C$1005,$C458,Con_ve!$I$6:$I$1005,"Fechada",Con_ve!$Q$6:$Q$1005,Cad_cl!AU$5))),"",IF($C458="","",SUMIFS(Con_ve!$F$6:$F$1005,Con_ve!$C$6:$C$1005,$C458,Con_ve!$I$6:$I$1005,"Fechada",Con_ve!$Q$6:$Q$1005,Cad_cl!AU$5)))</f>
        <v/>
      </c>
      <c r="AV458" s="134" t="str">
        <f>IF(ISERR(IF($C458="","",SUMIFS(Con_ve!$F$6:$F$1005,Con_ve!$C$6:$C$1005,$C458,Con_ve!$I$6:$I$1005,"Fechada",Con_ve!$Q$6:$Q$1005,Cad_cl!AV$5))),"",IF($C458="","",SUMIFS(Con_ve!$F$6:$F$1005,Con_ve!$C$6:$C$1005,$C458,Con_ve!$I$6:$I$1005,"Fechada",Con_ve!$Q$6:$Q$1005,Cad_cl!AV$5)))</f>
        <v/>
      </c>
      <c r="AW458" s="134" t="str">
        <f>IF(ISERR(IF($C458="","",SUMIFS(Con_ve!$F$6:$F$1005,Con_ve!$C$6:$C$1005,$C458,Con_ve!$I$6:$I$1005,"Fechada",Con_ve!$Q$6:$Q$1005,Cad_cl!AW$5))),"",IF($C458="","",SUMIFS(Con_ve!$F$6:$F$1005,Con_ve!$C$6:$C$1005,$C458,Con_ve!$I$6:$I$1005,"Fechada",Con_ve!$Q$6:$Q$1005,Cad_cl!AW$5)))</f>
        <v/>
      </c>
      <c r="AX458" s="134" t="str">
        <f>IF(ISERR(IF($C458="","",SUMIFS(Con_ve!$F$6:$F$1005,Con_ve!$C$6:$C$1005,$C458,Con_ve!$I$6:$I$1005,"Fechada",Con_ve!$Q$6:$Q$1005,Cad_cl!AX$5))),"",IF($C458="","",SUMIFS(Con_ve!$F$6:$F$1005,Con_ve!$C$6:$C$1005,$C458,Con_ve!$I$6:$I$1005,"Fechada",Con_ve!$Q$6:$Q$1005,Cad_cl!AX$5)))</f>
        <v/>
      </c>
      <c r="AY458" s="134" t="str">
        <f>IF(ISERR(IF($C458="","",SUMIFS(Con_ve!$F$6:$F$1005,Con_ve!$C$6:$C$1005,$C458,Con_ve!$I$6:$I$1005,"Fechada",Con_ve!$Q$6:$Q$1005,Cad_cl!AY$5))),"",IF($C458="","",SUMIFS(Con_ve!$F$6:$F$1005,Con_ve!$C$6:$C$1005,$C458,Con_ve!$I$6:$I$1005,"Fechada",Con_ve!$Q$6:$Q$1005,Cad_cl!AY$5)))</f>
        <v/>
      </c>
      <c r="AZ458" s="134" t="str">
        <f>IF(ISERR(IF($C458="","",SUMIFS(Con_ve!$F$6:$F$1005,Con_ve!$C$6:$C$1005,$C458,Con_ve!$I$6:$I$1005,"Fechada",Con_ve!$Q$6:$Q$1005,Cad_cl!AZ$5))),"",IF($C458="","",SUMIFS(Con_ve!$F$6:$F$1005,Con_ve!$C$6:$C$1005,$C458,Con_ve!$I$6:$I$1005,"Fechada",Con_ve!$Q$6:$Q$1005,Cad_cl!AZ$5)))</f>
        <v/>
      </c>
      <c r="BA458" s="134" t="str">
        <f>IF(ISERR(IF($C458="","",SUMIFS(Con_ve!$F$6:$F$1005,Con_ve!$C$6:$C$1005,$C458,Con_ve!$I$6:$I$1005,"Fechada",Con_ve!$Q$6:$Q$1005,Cad_cl!BA$5))),"",IF($C458="","",SUMIFS(Con_ve!$F$6:$F$1005,Con_ve!$C$6:$C$1005,$C458,Con_ve!$I$6:$I$1005,"Fechada",Con_ve!$Q$6:$Q$1005,Cad_cl!BA$5)))</f>
        <v/>
      </c>
      <c r="BB458" s="134">
        <f t="shared" si="21"/>
        <v>0</v>
      </c>
      <c r="BD458" s="134" t="str">
        <f>IF(ISERR(IF($C458="","",SUMIFS(Con_ve!$F$6:$F$1005,Con_ve!$C$6:$C$1005,$C458,Con_ve!$I$6:$I$1005,"Em negociação",Con_ve!$Q$6:$Q$1005,Cad_cl!BD$5))),"",IF($C458="","",SUMIFS(Con_ve!$F$6:$F$1005,Con_ve!$C$6:$C$1005,$C458,Con_ve!$I$6:$I$1005,"Em negociação",Con_ve!$Q$6:$Q$1005,Cad_cl!BD$5)))</f>
        <v/>
      </c>
      <c r="BE458" s="134" t="str">
        <f>IF(ISERR(IF($C458="","",SUMIFS(Con_ve!$F$6:$F$1005,Con_ve!$C$6:$C$1005,$C458,Con_ve!$I$6:$I$1005,"Em negociação",Con_ve!$Q$6:$Q$1005,Cad_cl!BE$5))),"",IF($C458="","",SUMIFS(Con_ve!$F$6:$F$1005,Con_ve!$C$6:$C$1005,$C458,Con_ve!$I$6:$I$1005,"Em negociação",Con_ve!$Q$6:$Q$1005,Cad_cl!BE$5)))</f>
        <v/>
      </c>
      <c r="BF458" s="134" t="str">
        <f>IF(ISERR(IF($C458="","",SUMIFS(Con_ve!$F$6:$F$1005,Con_ve!$C$6:$C$1005,$C458,Con_ve!$I$6:$I$1005,"Em negociação",Con_ve!$Q$6:$Q$1005,Cad_cl!BF$5))),"",IF($C458="","",SUMIFS(Con_ve!$F$6:$F$1005,Con_ve!$C$6:$C$1005,$C458,Con_ve!$I$6:$I$1005,"Em negociação",Con_ve!$Q$6:$Q$1005,Cad_cl!BF$5)))</f>
        <v/>
      </c>
      <c r="BG458" s="134" t="str">
        <f>IF(ISERR(IF($C458="","",SUMIFS(Con_ve!$F$6:$F$1005,Con_ve!$C$6:$C$1005,$C458,Con_ve!$I$6:$I$1005,"Em negociação",Con_ve!$Q$6:$Q$1005,Cad_cl!BG$5))),"",IF($C458="","",SUMIFS(Con_ve!$F$6:$F$1005,Con_ve!$C$6:$C$1005,$C458,Con_ve!$I$6:$I$1005,"Em negociação",Con_ve!$Q$6:$Q$1005,Cad_cl!BG$5)))</f>
        <v/>
      </c>
      <c r="BH458" s="134" t="str">
        <f>IF(ISERR(IF($C458="","",SUMIFS(Con_ve!$F$6:$F$1005,Con_ve!$C$6:$C$1005,$C458,Con_ve!$I$6:$I$1005,"Em negociação",Con_ve!$Q$6:$Q$1005,Cad_cl!BH$5))),"",IF($C458="","",SUMIFS(Con_ve!$F$6:$F$1005,Con_ve!$C$6:$C$1005,$C458,Con_ve!$I$6:$I$1005,"Em negociação",Con_ve!$Q$6:$Q$1005,Cad_cl!BH$5)))</f>
        <v/>
      </c>
      <c r="BI458" s="134" t="str">
        <f>IF(ISERR(IF($C458="","",SUMIFS(Con_ve!$F$6:$F$1005,Con_ve!$C$6:$C$1005,$C458,Con_ve!$I$6:$I$1005,"Em negociação",Con_ve!$Q$6:$Q$1005,Cad_cl!BI$5))),"",IF($C458="","",SUMIFS(Con_ve!$F$6:$F$1005,Con_ve!$C$6:$C$1005,$C458,Con_ve!$I$6:$I$1005,"Em negociação",Con_ve!$Q$6:$Q$1005,Cad_cl!BI$5)))</f>
        <v/>
      </c>
      <c r="BJ458" s="134" t="str">
        <f>IF(ISERR(IF($C458="","",SUMIFS(Con_ve!$F$6:$F$1005,Con_ve!$C$6:$C$1005,$C458,Con_ve!$I$6:$I$1005,"Em negociação",Con_ve!$Q$6:$Q$1005,Cad_cl!BJ$5))),"",IF($C458="","",SUMIFS(Con_ve!$F$6:$F$1005,Con_ve!$C$6:$C$1005,$C458,Con_ve!$I$6:$I$1005,"Em negociação",Con_ve!$Q$6:$Q$1005,Cad_cl!BJ$5)))</f>
        <v/>
      </c>
      <c r="BK458" s="134" t="str">
        <f>IF(ISERR(IF($C458="","",SUMIFS(Con_ve!$F$6:$F$1005,Con_ve!$C$6:$C$1005,$C458,Con_ve!$I$6:$I$1005,"Em negociação",Con_ve!$Q$6:$Q$1005,Cad_cl!BK$5))),"",IF($C458="","",SUMIFS(Con_ve!$F$6:$F$1005,Con_ve!$C$6:$C$1005,$C458,Con_ve!$I$6:$I$1005,"Em negociação",Con_ve!$Q$6:$Q$1005,Cad_cl!BK$5)))</f>
        <v/>
      </c>
      <c r="BL458" s="134" t="str">
        <f>IF(ISERR(IF($C458="","",SUMIFS(Con_ve!$F$6:$F$1005,Con_ve!$C$6:$C$1005,$C458,Con_ve!$I$6:$I$1005,"Em negociação",Con_ve!$Q$6:$Q$1005,Cad_cl!BL$5))),"",IF($C458="","",SUMIFS(Con_ve!$F$6:$F$1005,Con_ve!$C$6:$C$1005,$C458,Con_ve!$I$6:$I$1005,"Em negociação",Con_ve!$Q$6:$Q$1005,Cad_cl!BL$5)))</f>
        <v/>
      </c>
      <c r="BM458" s="134" t="str">
        <f>IF(ISERR(IF($C458="","",SUMIFS(Con_ve!$F$6:$F$1005,Con_ve!$C$6:$C$1005,$C458,Con_ve!$I$6:$I$1005,"Em negociação",Con_ve!$Q$6:$Q$1005,Cad_cl!BM$5))),"",IF($C458="","",SUMIFS(Con_ve!$F$6:$F$1005,Con_ve!$C$6:$C$1005,$C458,Con_ve!$I$6:$I$1005,"Em negociação",Con_ve!$Q$6:$Q$1005,Cad_cl!BM$5)))</f>
        <v/>
      </c>
      <c r="BN458" s="134" t="str">
        <f>IF(ISERR(IF($C458="","",SUMIFS(Con_ve!$F$6:$F$1005,Con_ve!$C$6:$C$1005,$C458,Con_ve!$I$6:$I$1005,"Em negociação",Con_ve!$Q$6:$Q$1005,Cad_cl!BN$5))),"",IF($C458="","",SUMIFS(Con_ve!$F$6:$F$1005,Con_ve!$C$6:$C$1005,$C458,Con_ve!$I$6:$I$1005,"Em negociação",Con_ve!$Q$6:$Q$1005,Cad_cl!BN$5)))</f>
        <v/>
      </c>
      <c r="BO458" s="134" t="str">
        <f>IF(ISERR(IF($C458="","",SUMIFS(Con_ve!$F$6:$F$1005,Con_ve!$C$6:$C$1005,$C458,Con_ve!$I$6:$I$1005,"Em negociação",Con_ve!$Q$6:$Q$1005,Cad_cl!BO$5))),"",IF($C458="","",SUMIFS(Con_ve!$F$6:$F$1005,Con_ve!$C$6:$C$1005,$C458,Con_ve!$I$6:$I$1005,"Em negociação",Con_ve!$Q$6:$Q$1005,Cad_cl!BO$5)))</f>
        <v/>
      </c>
      <c r="BP458" s="134">
        <f t="shared" si="22"/>
        <v>0</v>
      </c>
      <c r="BR458" s="125" t="str">
        <f>IF(ISERR(IF(AND($I458=Re_lo!$E$5,BR$5=VLOOKUP(Re_lo!$H$5,Re_lo!$N$5:$O$16,2,0)),AP458,"")),"",IF(AND($I458=Re_lo!$E$5,BR$5=VLOOKUP(Re_lo!$H$5,Re_lo!$N$5:$O$16,2,0)),AP458,""))</f>
        <v/>
      </c>
      <c r="BS458" s="125" t="str">
        <f>IF(ISERR(IF(AND($I458=Re_lo!$E$5,BS$5=VLOOKUP(Re_lo!$H$5,Re_lo!$N$5:$O$16,2,0)),AQ458,"")),"",IF(AND($I458=Re_lo!$E$5,BS$5=VLOOKUP(Re_lo!$H$5,Re_lo!$N$5:$O$16,2,0)),AQ458,""))</f>
        <v/>
      </c>
      <c r="BT458" s="125" t="str">
        <f>IF(ISERR(IF(AND($I458=Re_lo!$E$5,BT$5=VLOOKUP(Re_lo!$H$5,Re_lo!$N$5:$O$16,2,0)),AR458,"")),"",IF(AND($I458=Re_lo!$E$5,BT$5=VLOOKUP(Re_lo!$H$5,Re_lo!$N$5:$O$16,2,0)),AR458,""))</f>
        <v/>
      </c>
      <c r="BU458" s="125" t="str">
        <f>IF(ISERR(IF(AND($I458=Re_lo!$E$5,BU$5=VLOOKUP(Re_lo!$H$5,Re_lo!$N$5:$O$16,2,0)),AS458,"")),"",IF(AND($I458=Re_lo!$E$5,BU$5=VLOOKUP(Re_lo!$H$5,Re_lo!$N$5:$O$16,2,0)),AS458,""))</f>
        <v/>
      </c>
      <c r="BV458" s="125" t="str">
        <f>IF(ISERR(IF(AND($I458=Re_lo!$E$5,BV$5=VLOOKUP(Re_lo!$H$5,Re_lo!$N$5:$O$16,2,0)),AT458,"")),"",IF(AND($I458=Re_lo!$E$5,BV$5=VLOOKUP(Re_lo!$H$5,Re_lo!$N$5:$O$16,2,0)),AT458,""))</f>
        <v/>
      </c>
      <c r="BW458" s="125" t="str">
        <f>IF(ISERR(IF(AND($I458=Re_lo!$E$5,BW$5=VLOOKUP(Re_lo!$H$5,Re_lo!$N$5:$O$16,2,0)),AU458,"")),"",IF(AND($I458=Re_lo!$E$5,BW$5=VLOOKUP(Re_lo!$H$5,Re_lo!$N$5:$O$16,2,0)),AU458,""))</f>
        <v/>
      </c>
      <c r="BX458" s="125" t="str">
        <f>IF(ISERR(IF(AND($I458=Re_lo!$E$5,BX$5=VLOOKUP(Re_lo!$H$5,Re_lo!$N$5:$O$16,2,0)),AV458,"")),"",IF(AND($I458=Re_lo!$E$5,BX$5=VLOOKUP(Re_lo!$H$5,Re_lo!$N$5:$O$16,2,0)),AV458,""))</f>
        <v/>
      </c>
      <c r="BY458" s="125" t="str">
        <f>IF(ISERR(IF(AND($I458=Re_lo!$E$5,BY$5=VLOOKUP(Re_lo!$H$5,Re_lo!$N$5:$O$16,2,0)),AW458,"")),"",IF(AND($I458=Re_lo!$E$5,BY$5=VLOOKUP(Re_lo!$H$5,Re_lo!$N$5:$O$16,2,0)),AW458,""))</f>
        <v/>
      </c>
      <c r="BZ458" s="125" t="str">
        <f>IF(ISERR(IF(AND($I458=Re_lo!$E$5,BZ$5=VLOOKUP(Re_lo!$H$5,Re_lo!$N$5:$O$16,2,0)),AX458,"")),"",IF(AND($I458=Re_lo!$E$5,BZ$5=VLOOKUP(Re_lo!$H$5,Re_lo!$N$5:$O$16,2,0)),AX458,""))</f>
        <v/>
      </c>
      <c r="CA458" s="125" t="str">
        <f>IF(ISERR(IF(AND($I458=Re_lo!$E$5,CA$5=VLOOKUP(Re_lo!$H$5,Re_lo!$N$5:$O$16,2,0)),AY458,"")),"",IF(AND($I458=Re_lo!$E$5,CA$5=VLOOKUP(Re_lo!$H$5,Re_lo!$N$5:$O$16,2,0)),AY458,""))</f>
        <v/>
      </c>
      <c r="CB458" s="125" t="str">
        <f>IF(ISERR(IF(AND($I458=Re_lo!$E$5,CB$5=VLOOKUP(Re_lo!$H$5,Re_lo!$N$5:$O$16,2,0)),AZ458,"")),"",IF(AND($I458=Re_lo!$E$5,CB$5=VLOOKUP(Re_lo!$H$5,Re_lo!$N$5:$O$16,2,0)),AZ458,""))</f>
        <v/>
      </c>
      <c r="CC458" s="125" t="str">
        <f>IF(ISERR(IF(AND($I458=Re_lo!$E$5,CC$5=VLOOKUP(Re_lo!$H$5,Re_lo!$N$5:$O$16,2,0)),BA458,"")),"",IF(AND($I458=Re_lo!$E$5,CC$5=VLOOKUP(Re_lo!$H$5,Re_lo!$N$5:$O$16,2,0)),BA458,""))</f>
        <v/>
      </c>
      <c r="CD458" s="125" t="str">
        <f>IF(ISERR(IF(AND($I458=Re_lo!$E$5,CD$5=VLOOKUP(Re_lo!$H$5,Re_lo!$N$5:$O$16,2,0)),BB458,"")),"",IF(AND($I458=Re_lo!$E$5,CD$5=VLOOKUP(Re_lo!$H$5,Re_lo!$N$5:$O$16,2,0)),BB458,""))</f>
        <v/>
      </c>
      <c r="CF458" s="125" t="str">
        <f>IF($C458="","",COUNTIFS(Con_ve!$C$6:$C$1005,$C458,Con_ve!$Q$6:$Q$1005,Cad_cl!CF$5))</f>
        <v/>
      </c>
      <c r="CG458" s="125" t="str">
        <f>IF($C458="","",COUNTIFS(Con_ve!$C$6:$C$1005,$C458,Con_ve!$Q$6:$Q$1005,Cad_cl!CG$5))</f>
        <v/>
      </c>
      <c r="CH458" s="125" t="str">
        <f>IF($C458="","",COUNTIFS(Con_ve!$C$6:$C$1005,$C458,Con_ve!$Q$6:$Q$1005,Cad_cl!CH$5))</f>
        <v/>
      </c>
      <c r="CI458" s="125" t="str">
        <f>IF($C458="","",COUNTIFS(Con_ve!$C$6:$C$1005,$C458,Con_ve!$Q$6:$Q$1005,Cad_cl!CI$5))</f>
        <v/>
      </c>
      <c r="CJ458" s="125" t="str">
        <f>IF($C458="","",COUNTIFS(Con_ve!$C$6:$C$1005,$C458,Con_ve!$Q$6:$Q$1005,Cad_cl!CJ$5))</f>
        <v/>
      </c>
      <c r="CK458" s="125" t="str">
        <f>IF($C458="","",COUNTIFS(Con_ve!$C$6:$C$1005,$C458,Con_ve!$Q$6:$Q$1005,Cad_cl!CK$5))</f>
        <v/>
      </c>
      <c r="CL458" s="125" t="str">
        <f>IF($C458="","",COUNTIFS(Con_ve!$C$6:$C$1005,$C458,Con_ve!$Q$6:$Q$1005,Cad_cl!CL$5))</f>
        <v/>
      </c>
      <c r="CM458" s="125" t="str">
        <f>IF($C458="","",COUNTIFS(Con_ve!$C$6:$C$1005,$C458,Con_ve!$Q$6:$Q$1005,Cad_cl!CM$5))</f>
        <v/>
      </c>
      <c r="CN458" s="125" t="str">
        <f>IF($C458="","",COUNTIFS(Con_ve!$C$6:$C$1005,$C458,Con_ve!$Q$6:$Q$1005,Cad_cl!CN$5))</f>
        <v/>
      </c>
      <c r="CO458" s="125" t="str">
        <f>IF($C458="","",COUNTIFS(Con_ve!$C$6:$C$1005,$C458,Con_ve!$Q$6:$Q$1005,Cad_cl!CO$5))</f>
        <v/>
      </c>
      <c r="CP458" s="125" t="str">
        <f>IF($C458="","",COUNTIFS(Con_ve!$C$6:$C$1005,$C458,Con_ve!$Q$6:$Q$1005,Cad_cl!CP$5))</f>
        <v/>
      </c>
      <c r="CQ458" s="125" t="str">
        <f>IF($C458="","",COUNTIFS(Con_ve!$C$6:$C$1005,$C458,Con_ve!$Q$6:$Q$1005,Cad_cl!CQ$5))</f>
        <v/>
      </c>
      <c r="CR458" s="125">
        <f t="shared" si="23"/>
        <v>0</v>
      </c>
    </row>
    <row r="459" spans="3:96" ht="30" customHeight="1">
      <c r="C459" s="153"/>
      <c r="D459" s="153"/>
      <c r="E459" s="154"/>
      <c r="F459" s="153"/>
      <c r="G459" s="155"/>
      <c r="H459" s="153"/>
      <c r="I459" s="153"/>
      <c r="J459" s="132" t="s">
        <v>309</v>
      </c>
      <c r="K459" s="133" t="s">
        <v>309</v>
      </c>
      <c r="L459" s="153"/>
      <c r="M459" s="153"/>
      <c r="N459" s="153"/>
      <c r="O459" s="153"/>
      <c r="P459" s="153"/>
      <c r="Q459" s="153"/>
      <c r="AP459" s="134" t="str">
        <f>IF(ISERR(IF($C459="","",SUMIFS(Con_ve!$F$6:$F$1005,Con_ve!$C$6:$C$1005,$C459,Con_ve!$I$6:$I$1005,"Fechada",Con_ve!$Q$6:$Q$1005,Cad_cl!AP$5))),"",IF($C459="","",SUMIFS(Con_ve!$F$6:$F$1005,Con_ve!$C$6:$C$1005,$C459,Con_ve!$I$6:$I$1005,"Fechada",Con_ve!$Q$6:$Q$1005,Cad_cl!AP$5)))</f>
        <v/>
      </c>
      <c r="AQ459" s="134" t="str">
        <f>IF(ISERR(IF($C459="","",SUMIFS(Con_ve!$F$6:$F$1005,Con_ve!$C$6:$C$1005,$C459,Con_ve!$I$6:$I$1005,"Fechada",Con_ve!$Q$6:$Q$1005,Cad_cl!AQ$5))),"",IF($C459="","",SUMIFS(Con_ve!$F$6:$F$1005,Con_ve!$C$6:$C$1005,$C459,Con_ve!$I$6:$I$1005,"Fechada",Con_ve!$Q$6:$Q$1005,Cad_cl!AQ$5)))</f>
        <v/>
      </c>
      <c r="AR459" s="134" t="str">
        <f>IF(ISERR(IF($C459="","",SUMIFS(Con_ve!$F$6:$F$1005,Con_ve!$C$6:$C$1005,$C459,Con_ve!$I$6:$I$1005,"Fechada",Con_ve!$Q$6:$Q$1005,Cad_cl!AR$5))),"",IF($C459="","",SUMIFS(Con_ve!$F$6:$F$1005,Con_ve!$C$6:$C$1005,$C459,Con_ve!$I$6:$I$1005,"Fechada",Con_ve!$Q$6:$Q$1005,Cad_cl!AR$5)))</f>
        <v/>
      </c>
      <c r="AS459" s="134" t="str">
        <f>IF(ISERR(IF($C459="","",SUMIFS(Con_ve!$F$6:$F$1005,Con_ve!$C$6:$C$1005,$C459,Con_ve!$I$6:$I$1005,"Fechada",Con_ve!$Q$6:$Q$1005,Cad_cl!AS$5))),"",IF($C459="","",SUMIFS(Con_ve!$F$6:$F$1005,Con_ve!$C$6:$C$1005,$C459,Con_ve!$I$6:$I$1005,"Fechada",Con_ve!$Q$6:$Q$1005,Cad_cl!AS$5)))</f>
        <v/>
      </c>
      <c r="AT459" s="134" t="str">
        <f>IF(ISERR(IF($C459="","",SUMIFS(Con_ve!$F$6:$F$1005,Con_ve!$C$6:$C$1005,$C459,Con_ve!$I$6:$I$1005,"Fechada",Con_ve!$Q$6:$Q$1005,Cad_cl!AT$5))),"",IF($C459="","",SUMIFS(Con_ve!$F$6:$F$1005,Con_ve!$C$6:$C$1005,$C459,Con_ve!$I$6:$I$1005,"Fechada",Con_ve!$Q$6:$Q$1005,Cad_cl!AT$5)))</f>
        <v/>
      </c>
      <c r="AU459" s="134" t="str">
        <f>IF(ISERR(IF($C459="","",SUMIFS(Con_ve!$F$6:$F$1005,Con_ve!$C$6:$C$1005,$C459,Con_ve!$I$6:$I$1005,"Fechada",Con_ve!$Q$6:$Q$1005,Cad_cl!AU$5))),"",IF($C459="","",SUMIFS(Con_ve!$F$6:$F$1005,Con_ve!$C$6:$C$1005,$C459,Con_ve!$I$6:$I$1005,"Fechada",Con_ve!$Q$6:$Q$1005,Cad_cl!AU$5)))</f>
        <v/>
      </c>
      <c r="AV459" s="134" t="str">
        <f>IF(ISERR(IF($C459="","",SUMIFS(Con_ve!$F$6:$F$1005,Con_ve!$C$6:$C$1005,$C459,Con_ve!$I$6:$I$1005,"Fechada",Con_ve!$Q$6:$Q$1005,Cad_cl!AV$5))),"",IF($C459="","",SUMIFS(Con_ve!$F$6:$F$1005,Con_ve!$C$6:$C$1005,$C459,Con_ve!$I$6:$I$1005,"Fechada",Con_ve!$Q$6:$Q$1005,Cad_cl!AV$5)))</f>
        <v/>
      </c>
      <c r="AW459" s="134" t="str">
        <f>IF(ISERR(IF($C459="","",SUMIFS(Con_ve!$F$6:$F$1005,Con_ve!$C$6:$C$1005,$C459,Con_ve!$I$6:$I$1005,"Fechada",Con_ve!$Q$6:$Q$1005,Cad_cl!AW$5))),"",IF($C459="","",SUMIFS(Con_ve!$F$6:$F$1005,Con_ve!$C$6:$C$1005,$C459,Con_ve!$I$6:$I$1005,"Fechada",Con_ve!$Q$6:$Q$1005,Cad_cl!AW$5)))</f>
        <v/>
      </c>
      <c r="AX459" s="134" t="str">
        <f>IF(ISERR(IF($C459="","",SUMIFS(Con_ve!$F$6:$F$1005,Con_ve!$C$6:$C$1005,$C459,Con_ve!$I$6:$I$1005,"Fechada",Con_ve!$Q$6:$Q$1005,Cad_cl!AX$5))),"",IF($C459="","",SUMIFS(Con_ve!$F$6:$F$1005,Con_ve!$C$6:$C$1005,$C459,Con_ve!$I$6:$I$1005,"Fechada",Con_ve!$Q$6:$Q$1005,Cad_cl!AX$5)))</f>
        <v/>
      </c>
      <c r="AY459" s="134" t="str">
        <f>IF(ISERR(IF($C459="","",SUMIFS(Con_ve!$F$6:$F$1005,Con_ve!$C$6:$C$1005,$C459,Con_ve!$I$6:$I$1005,"Fechada",Con_ve!$Q$6:$Q$1005,Cad_cl!AY$5))),"",IF($C459="","",SUMIFS(Con_ve!$F$6:$F$1005,Con_ve!$C$6:$C$1005,$C459,Con_ve!$I$6:$I$1005,"Fechada",Con_ve!$Q$6:$Q$1005,Cad_cl!AY$5)))</f>
        <v/>
      </c>
      <c r="AZ459" s="134" t="str">
        <f>IF(ISERR(IF($C459="","",SUMIFS(Con_ve!$F$6:$F$1005,Con_ve!$C$6:$C$1005,$C459,Con_ve!$I$6:$I$1005,"Fechada",Con_ve!$Q$6:$Q$1005,Cad_cl!AZ$5))),"",IF($C459="","",SUMIFS(Con_ve!$F$6:$F$1005,Con_ve!$C$6:$C$1005,$C459,Con_ve!$I$6:$I$1005,"Fechada",Con_ve!$Q$6:$Q$1005,Cad_cl!AZ$5)))</f>
        <v/>
      </c>
      <c r="BA459" s="134" t="str">
        <f>IF(ISERR(IF($C459="","",SUMIFS(Con_ve!$F$6:$F$1005,Con_ve!$C$6:$C$1005,$C459,Con_ve!$I$6:$I$1005,"Fechada",Con_ve!$Q$6:$Q$1005,Cad_cl!BA$5))),"",IF($C459="","",SUMIFS(Con_ve!$F$6:$F$1005,Con_ve!$C$6:$C$1005,$C459,Con_ve!$I$6:$I$1005,"Fechada",Con_ve!$Q$6:$Q$1005,Cad_cl!BA$5)))</f>
        <v/>
      </c>
      <c r="BB459" s="134">
        <f t="shared" si="21"/>
        <v>0</v>
      </c>
      <c r="BD459" s="134" t="str">
        <f>IF(ISERR(IF($C459="","",SUMIFS(Con_ve!$F$6:$F$1005,Con_ve!$C$6:$C$1005,$C459,Con_ve!$I$6:$I$1005,"Em negociação",Con_ve!$Q$6:$Q$1005,Cad_cl!BD$5))),"",IF($C459="","",SUMIFS(Con_ve!$F$6:$F$1005,Con_ve!$C$6:$C$1005,$C459,Con_ve!$I$6:$I$1005,"Em negociação",Con_ve!$Q$6:$Q$1005,Cad_cl!BD$5)))</f>
        <v/>
      </c>
      <c r="BE459" s="134" t="str">
        <f>IF(ISERR(IF($C459="","",SUMIFS(Con_ve!$F$6:$F$1005,Con_ve!$C$6:$C$1005,$C459,Con_ve!$I$6:$I$1005,"Em negociação",Con_ve!$Q$6:$Q$1005,Cad_cl!BE$5))),"",IF($C459="","",SUMIFS(Con_ve!$F$6:$F$1005,Con_ve!$C$6:$C$1005,$C459,Con_ve!$I$6:$I$1005,"Em negociação",Con_ve!$Q$6:$Q$1005,Cad_cl!BE$5)))</f>
        <v/>
      </c>
      <c r="BF459" s="134" t="str">
        <f>IF(ISERR(IF($C459="","",SUMIFS(Con_ve!$F$6:$F$1005,Con_ve!$C$6:$C$1005,$C459,Con_ve!$I$6:$I$1005,"Em negociação",Con_ve!$Q$6:$Q$1005,Cad_cl!BF$5))),"",IF($C459="","",SUMIFS(Con_ve!$F$6:$F$1005,Con_ve!$C$6:$C$1005,$C459,Con_ve!$I$6:$I$1005,"Em negociação",Con_ve!$Q$6:$Q$1005,Cad_cl!BF$5)))</f>
        <v/>
      </c>
      <c r="BG459" s="134" t="str">
        <f>IF(ISERR(IF($C459="","",SUMIFS(Con_ve!$F$6:$F$1005,Con_ve!$C$6:$C$1005,$C459,Con_ve!$I$6:$I$1005,"Em negociação",Con_ve!$Q$6:$Q$1005,Cad_cl!BG$5))),"",IF($C459="","",SUMIFS(Con_ve!$F$6:$F$1005,Con_ve!$C$6:$C$1005,$C459,Con_ve!$I$6:$I$1005,"Em negociação",Con_ve!$Q$6:$Q$1005,Cad_cl!BG$5)))</f>
        <v/>
      </c>
      <c r="BH459" s="134" t="str">
        <f>IF(ISERR(IF($C459="","",SUMIFS(Con_ve!$F$6:$F$1005,Con_ve!$C$6:$C$1005,$C459,Con_ve!$I$6:$I$1005,"Em negociação",Con_ve!$Q$6:$Q$1005,Cad_cl!BH$5))),"",IF($C459="","",SUMIFS(Con_ve!$F$6:$F$1005,Con_ve!$C$6:$C$1005,$C459,Con_ve!$I$6:$I$1005,"Em negociação",Con_ve!$Q$6:$Q$1005,Cad_cl!BH$5)))</f>
        <v/>
      </c>
      <c r="BI459" s="134" t="str">
        <f>IF(ISERR(IF($C459="","",SUMIFS(Con_ve!$F$6:$F$1005,Con_ve!$C$6:$C$1005,$C459,Con_ve!$I$6:$I$1005,"Em negociação",Con_ve!$Q$6:$Q$1005,Cad_cl!BI$5))),"",IF($C459="","",SUMIFS(Con_ve!$F$6:$F$1005,Con_ve!$C$6:$C$1005,$C459,Con_ve!$I$6:$I$1005,"Em negociação",Con_ve!$Q$6:$Q$1005,Cad_cl!BI$5)))</f>
        <v/>
      </c>
      <c r="BJ459" s="134" t="str">
        <f>IF(ISERR(IF($C459="","",SUMIFS(Con_ve!$F$6:$F$1005,Con_ve!$C$6:$C$1005,$C459,Con_ve!$I$6:$I$1005,"Em negociação",Con_ve!$Q$6:$Q$1005,Cad_cl!BJ$5))),"",IF($C459="","",SUMIFS(Con_ve!$F$6:$F$1005,Con_ve!$C$6:$C$1005,$C459,Con_ve!$I$6:$I$1005,"Em negociação",Con_ve!$Q$6:$Q$1005,Cad_cl!BJ$5)))</f>
        <v/>
      </c>
      <c r="BK459" s="134" t="str">
        <f>IF(ISERR(IF($C459="","",SUMIFS(Con_ve!$F$6:$F$1005,Con_ve!$C$6:$C$1005,$C459,Con_ve!$I$6:$I$1005,"Em negociação",Con_ve!$Q$6:$Q$1005,Cad_cl!BK$5))),"",IF($C459="","",SUMIFS(Con_ve!$F$6:$F$1005,Con_ve!$C$6:$C$1005,$C459,Con_ve!$I$6:$I$1005,"Em negociação",Con_ve!$Q$6:$Q$1005,Cad_cl!BK$5)))</f>
        <v/>
      </c>
      <c r="BL459" s="134" t="str">
        <f>IF(ISERR(IF($C459="","",SUMIFS(Con_ve!$F$6:$F$1005,Con_ve!$C$6:$C$1005,$C459,Con_ve!$I$6:$I$1005,"Em negociação",Con_ve!$Q$6:$Q$1005,Cad_cl!BL$5))),"",IF($C459="","",SUMIFS(Con_ve!$F$6:$F$1005,Con_ve!$C$6:$C$1005,$C459,Con_ve!$I$6:$I$1005,"Em negociação",Con_ve!$Q$6:$Q$1005,Cad_cl!BL$5)))</f>
        <v/>
      </c>
      <c r="BM459" s="134" t="str">
        <f>IF(ISERR(IF($C459="","",SUMIFS(Con_ve!$F$6:$F$1005,Con_ve!$C$6:$C$1005,$C459,Con_ve!$I$6:$I$1005,"Em negociação",Con_ve!$Q$6:$Q$1005,Cad_cl!BM$5))),"",IF($C459="","",SUMIFS(Con_ve!$F$6:$F$1005,Con_ve!$C$6:$C$1005,$C459,Con_ve!$I$6:$I$1005,"Em negociação",Con_ve!$Q$6:$Q$1005,Cad_cl!BM$5)))</f>
        <v/>
      </c>
      <c r="BN459" s="134" t="str">
        <f>IF(ISERR(IF($C459="","",SUMIFS(Con_ve!$F$6:$F$1005,Con_ve!$C$6:$C$1005,$C459,Con_ve!$I$6:$I$1005,"Em negociação",Con_ve!$Q$6:$Q$1005,Cad_cl!BN$5))),"",IF($C459="","",SUMIFS(Con_ve!$F$6:$F$1005,Con_ve!$C$6:$C$1005,$C459,Con_ve!$I$6:$I$1005,"Em negociação",Con_ve!$Q$6:$Q$1005,Cad_cl!BN$5)))</f>
        <v/>
      </c>
      <c r="BO459" s="134" t="str">
        <f>IF(ISERR(IF($C459="","",SUMIFS(Con_ve!$F$6:$F$1005,Con_ve!$C$6:$C$1005,$C459,Con_ve!$I$6:$I$1005,"Em negociação",Con_ve!$Q$6:$Q$1005,Cad_cl!BO$5))),"",IF($C459="","",SUMIFS(Con_ve!$F$6:$F$1005,Con_ve!$C$6:$C$1005,$C459,Con_ve!$I$6:$I$1005,"Em negociação",Con_ve!$Q$6:$Q$1005,Cad_cl!BO$5)))</f>
        <v/>
      </c>
      <c r="BP459" s="134">
        <f t="shared" si="22"/>
        <v>0</v>
      </c>
      <c r="BR459" s="125" t="str">
        <f>IF(ISERR(IF(AND($I459=Re_lo!$E$5,BR$5=VLOOKUP(Re_lo!$H$5,Re_lo!$N$5:$O$16,2,0)),AP459,"")),"",IF(AND($I459=Re_lo!$E$5,BR$5=VLOOKUP(Re_lo!$H$5,Re_lo!$N$5:$O$16,2,0)),AP459,""))</f>
        <v/>
      </c>
      <c r="BS459" s="125" t="str">
        <f>IF(ISERR(IF(AND($I459=Re_lo!$E$5,BS$5=VLOOKUP(Re_lo!$H$5,Re_lo!$N$5:$O$16,2,0)),AQ459,"")),"",IF(AND($I459=Re_lo!$E$5,BS$5=VLOOKUP(Re_lo!$H$5,Re_lo!$N$5:$O$16,2,0)),AQ459,""))</f>
        <v/>
      </c>
      <c r="BT459" s="125" t="str">
        <f>IF(ISERR(IF(AND($I459=Re_lo!$E$5,BT$5=VLOOKUP(Re_lo!$H$5,Re_lo!$N$5:$O$16,2,0)),AR459,"")),"",IF(AND($I459=Re_lo!$E$5,BT$5=VLOOKUP(Re_lo!$H$5,Re_lo!$N$5:$O$16,2,0)),AR459,""))</f>
        <v/>
      </c>
      <c r="BU459" s="125" t="str">
        <f>IF(ISERR(IF(AND($I459=Re_lo!$E$5,BU$5=VLOOKUP(Re_lo!$H$5,Re_lo!$N$5:$O$16,2,0)),AS459,"")),"",IF(AND($I459=Re_lo!$E$5,BU$5=VLOOKUP(Re_lo!$H$5,Re_lo!$N$5:$O$16,2,0)),AS459,""))</f>
        <v/>
      </c>
      <c r="BV459" s="125" t="str">
        <f>IF(ISERR(IF(AND($I459=Re_lo!$E$5,BV$5=VLOOKUP(Re_lo!$H$5,Re_lo!$N$5:$O$16,2,0)),AT459,"")),"",IF(AND($I459=Re_lo!$E$5,BV$5=VLOOKUP(Re_lo!$H$5,Re_lo!$N$5:$O$16,2,0)),AT459,""))</f>
        <v/>
      </c>
      <c r="BW459" s="125" t="str">
        <f>IF(ISERR(IF(AND($I459=Re_lo!$E$5,BW$5=VLOOKUP(Re_lo!$H$5,Re_lo!$N$5:$O$16,2,0)),AU459,"")),"",IF(AND($I459=Re_lo!$E$5,BW$5=VLOOKUP(Re_lo!$H$5,Re_lo!$N$5:$O$16,2,0)),AU459,""))</f>
        <v/>
      </c>
      <c r="BX459" s="125" t="str">
        <f>IF(ISERR(IF(AND($I459=Re_lo!$E$5,BX$5=VLOOKUP(Re_lo!$H$5,Re_lo!$N$5:$O$16,2,0)),AV459,"")),"",IF(AND($I459=Re_lo!$E$5,BX$5=VLOOKUP(Re_lo!$H$5,Re_lo!$N$5:$O$16,2,0)),AV459,""))</f>
        <v/>
      </c>
      <c r="BY459" s="125" t="str">
        <f>IF(ISERR(IF(AND($I459=Re_lo!$E$5,BY$5=VLOOKUP(Re_lo!$H$5,Re_lo!$N$5:$O$16,2,0)),AW459,"")),"",IF(AND($I459=Re_lo!$E$5,BY$5=VLOOKUP(Re_lo!$H$5,Re_lo!$N$5:$O$16,2,0)),AW459,""))</f>
        <v/>
      </c>
      <c r="BZ459" s="125" t="str">
        <f>IF(ISERR(IF(AND($I459=Re_lo!$E$5,BZ$5=VLOOKUP(Re_lo!$H$5,Re_lo!$N$5:$O$16,2,0)),AX459,"")),"",IF(AND($I459=Re_lo!$E$5,BZ$5=VLOOKUP(Re_lo!$H$5,Re_lo!$N$5:$O$16,2,0)),AX459,""))</f>
        <v/>
      </c>
      <c r="CA459" s="125" t="str">
        <f>IF(ISERR(IF(AND($I459=Re_lo!$E$5,CA$5=VLOOKUP(Re_lo!$H$5,Re_lo!$N$5:$O$16,2,0)),AY459,"")),"",IF(AND($I459=Re_lo!$E$5,CA$5=VLOOKUP(Re_lo!$H$5,Re_lo!$N$5:$O$16,2,0)),AY459,""))</f>
        <v/>
      </c>
      <c r="CB459" s="125" t="str">
        <f>IF(ISERR(IF(AND($I459=Re_lo!$E$5,CB$5=VLOOKUP(Re_lo!$H$5,Re_lo!$N$5:$O$16,2,0)),AZ459,"")),"",IF(AND($I459=Re_lo!$E$5,CB$5=VLOOKUP(Re_lo!$H$5,Re_lo!$N$5:$O$16,2,0)),AZ459,""))</f>
        <v/>
      </c>
      <c r="CC459" s="125" t="str">
        <f>IF(ISERR(IF(AND($I459=Re_lo!$E$5,CC$5=VLOOKUP(Re_lo!$H$5,Re_lo!$N$5:$O$16,2,0)),BA459,"")),"",IF(AND($I459=Re_lo!$E$5,CC$5=VLOOKUP(Re_lo!$H$5,Re_lo!$N$5:$O$16,2,0)),BA459,""))</f>
        <v/>
      </c>
      <c r="CD459" s="125" t="str">
        <f>IF(ISERR(IF(AND($I459=Re_lo!$E$5,CD$5=VLOOKUP(Re_lo!$H$5,Re_lo!$N$5:$O$16,2,0)),BB459,"")),"",IF(AND($I459=Re_lo!$E$5,CD$5=VLOOKUP(Re_lo!$H$5,Re_lo!$N$5:$O$16,2,0)),BB459,""))</f>
        <v/>
      </c>
      <c r="CF459" s="125" t="str">
        <f>IF($C459="","",COUNTIFS(Con_ve!$C$6:$C$1005,$C459,Con_ve!$Q$6:$Q$1005,Cad_cl!CF$5))</f>
        <v/>
      </c>
      <c r="CG459" s="125" t="str">
        <f>IF($C459="","",COUNTIFS(Con_ve!$C$6:$C$1005,$C459,Con_ve!$Q$6:$Q$1005,Cad_cl!CG$5))</f>
        <v/>
      </c>
      <c r="CH459" s="125" t="str">
        <f>IF($C459="","",COUNTIFS(Con_ve!$C$6:$C$1005,$C459,Con_ve!$Q$6:$Q$1005,Cad_cl!CH$5))</f>
        <v/>
      </c>
      <c r="CI459" s="125" t="str">
        <f>IF($C459="","",COUNTIFS(Con_ve!$C$6:$C$1005,$C459,Con_ve!$Q$6:$Q$1005,Cad_cl!CI$5))</f>
        <v/>
      </c>
      <c r="CJ459" s="125" t="str">
        <f>IF($C459="","",COUNTIFS(Con_ve!$C$6:$C$1005,$C459,Con_ve!$Q$6:$Q$1005,Cad_cl!CJ$5))</f>
        <v/>
      </c>
      <c r="CK459" s="125" t="str">
        <f>IF($C459="","",COUNTIFS(Con_ve!$C$6:$C$1005,$C459,Con_ve!$Q$6:$Q$1005,Cad_cl!CK$5))</f>
        <v/>
      </c>
      <c r="CL459" s="125" t="str">
        <f>IF($C459="","",COUNTIFS(Con_ve!$C$6:$C$1005,$C459,Con_ve!$Q$6:$Q$1005,Cad_cl!CL$5))</f>
        <v/>
      </c>
      <c r="CM459" s="125" t="str">
        <f>IF($C459="","",COUNTIFS(Con_ve!$C$6:$C$1005,$C459,Con_ve!$Q$6:$Q$1005,Cad_cl!CM$5))</f>
        <v/>
      </c>
      <c r="CN459" s="125" t="str">
        <f>IF($C459="","",COUNTIFS(Con_ve!$C$6:$C$1005,$C459,Con_ve!$Q$6:$Q$1005,Cad_cl!CN$5))</f>
        <v/>
      </c>
      <c r="CO459" s="125" t="str">
        <f>IF($C459="","",COUNTIFS(Con_ve!$C$6:$C$1005,$C459,Con_ve!$Q$6:$Q$1005,Cad_cl!CO$5))</f>
        <v/>
      </c>
      <c r="CP459" s="125" t="str">
        <f>IF($C459="","",COUNTIFS(Con_ve!$C$6:$C$1005,$C459,Con_ve!$Q$6:$Q$1005,Cad_cl!CP$5))</f>
        <v/>
      </c>
      <c r="CQ459" s="125" t="str">
        <f>IF($C459="","",COUNTIFS(Con_ve!$C$6:$C$1005,$C459,Con_ve!$Q$6:$Q$1005,Cad_cl!CQ$5))</f>
        <v/>
      </c>
      <c r="CR459" s="125">
        <f t="shared" si="23"/>
        <v>0</v>
      </c>
    </row>
    <row r="460" spans="3:96" ht="30" customHeight="1">
      <c r="C460" s="153"/>
      <c r="D460" s="153"/>
      <c r="E460" s="154"/>
      <c r="F460" s="153"/>
      <c r="G460" s="155"/>
      <c r="H460" s="153"/>
      <c r="I460" s="153"/>
      <c r="J460" s="132" t="s">
        <v>309</v>
      </c>
      <c r="K460" s="133" t="s">
        <v>309</v>
      </c>
      <c r="L460" s="153"/>
      <c r="M460" s="153"/>
      <c r="N460" s="153"/>
      <c r="O460" s="153"/>
      <c r="P460" s="153"/>
      <c r="Q460" s="153"/>
      <c r="AP460" s="134" t="str">
        <f>IF(ISERR(IF($C460="","",SUMIFS(Con_ve!$F$6:$F$1005,Con_ve!$C$6:$C$1005,$C460,Con_ve!$I$6:$I$1005,"Fechada",Con_ve!$Q$6:$Q$1005,Cad_cl!AP$5))),"",IF($C460="","",SUMIFS(Con_ve!$F$6:$F$1005,Con_ve!$C$6:$C$1005,$C460,Con_ve!$I$6:$I$1005,"Fechada",Con_ve!$Q$6:$Q$1005,Cad_cl!AP$5)))</f>
        <v/>
      </c>
      <c r="AQ460" s="134" t="str">
        <f>IF(ISERR(IF($C460="","",SUMIFS(Con_ve!$F$6:$F$1005,Con_ve!$C$6:$C$1005,$C460,Con_ve!$I$6:$I$1005,"Fechada",Con_ve!$Q$6:$Q$1005,Cad_cl!AQ$5))),"",IF($C460="","",SUMIFS(Con_ve!$F$6:$F$1005,Con_ve!$C$6:$C$1005,$C460,Con_ve!$I$6:$I$1005,"Fechada",Con_ve!$Q$6:$Q$1005,Cad_cl!AQ$5)))</f>
        <v/>
      </c>
      <c r="AR460" s="134" t="str">
        <f>IF(ISERR(IF($C460="","",SUMIFS(Con_ve!$F$6:$F$1005,Con_ve!$C$6:$C$1005,$C460,Con_ve!$I$6:$I$1005,"Fechada",Con_ve!$Q$6:$Q$1005,Cad_cl!AR$5))),"",IF($C460="","",SUMIFS(Con_ve!$F$6:$F$1005,Con_ve!$C$6:$C$1005,$C460,Con_ve!$I$6:$I$1005,"Fechada",Con_ve!$Q$6:$Q$1005,Cad_cl!AR$5)))</f>
        <v/>
      </c>
      <c r="AS460" s="134" t="str">
        <f>IF(ISERR(IF($C460="","",SUMIFS(Con_ve!$F$6:$F$1005,Con_ve!$C$6:$C$1005,$C460,Con_ve!$I$6:$I$1005,"Fechada",Con_ve!$Q$6:$Q$1005,Cad_cl!AS$5))),"",IF($C460="","",SUMIFS(Con_ve!$F$6:$F$1005,Con_ve!$C$6:$C$1005,$C460,Con_ve!$I$6:$I$1005,"Fechada",Con_ve!$Q$6:$Q$1005,Cad_cl!AS$5)))</f>
        <v/>
      </c>
      <c r="AT460" s="134" t="str">
        <f>IF(ISERR(IF($C460="","",SUMIFS(Con_ve!$F$6:$F$1005,Con_ve!$C$6:$C$1005,$C460,Con_ve!$I$6:$I$1005,"Fechada",Con_ve!$Q$6:$Q$1005,Cad_cl!AT$5))),"",IF($C460="","",SUMIFS(Con_ve!$F$6:$F$1005,Con_ve!$C$6:$C$1005,$C460,Con_ve!$I$6:$I$1005,"Fechada",Con_ve!$Q$6:$Q$1005,Cad_cl!AT$5)))</f>
        <v/>
      </c>
      <c r="AU460" s="134" t="str">
        <f>IF(ISERR(IF($C460="","",SUMIFS(Con_ve!$F$6:$F$1005,Con_ve!$C$6:$C$1005,$C460,Con_ve!$I$6:$I$1005,"Fechada",Con_ve!$Q$6:$Q$1005,Cad_cl!AU$5))),"",IF($C460="","",SUMIFS(Con_ve!$F$6:$F$1005,Con_ve!$C$6:$C$1005,$C460,Con_ve!$I$6:$I$1005,"Fechada",Con_ve!$Q$6:$Q$1005,Cad_cl!AU$5)))</f>
        <v/>
      </c>
      <c r="AV460" s="134" t="str">
        <f>IF(ISERR(IF($C460="","",SUMIFS(Con_ve!$F$6:$F$1005,Con_ve!$C$6:$C$1005,$C460,Con_ve!$I$6:$I$1005,"Fechada",Con_ve!$Q$6:$Q$1005,Cad_cl!AV$5))),"",IF($C460="","",SUMIFS(Con_ve!$F$6:$F$1005,Con_ve!$C$6:$C$1005,$C460,Con_ve!$I$6:$I$1005,"Fechada",Con_ve!$Q$6:$Q$1005,Cad_cl!AV$5)))</f>
        <v/>
      </c>
      <c r="AW460" s="134" t="str">
        <f>IF(ISERR(IF($C460="","",SUMIFS(Con_ve!$F$6:$F$1005,Con_ve!$C$6:$C$1005,$C460,Con_ve!$I$6:$I$1005,"Fechada",Con_ve!$Q$6:$Q$1005,Cad_cl!AW$5))),"",IF($C460="","",SUMIFS(Con_ve!$F$6:$F$1005,Con_ve!$C$6:$C$1005,$C460,Con_ve!$I$6:$I$1005,"Fechada",Con_ve!$Q$6:$Q$1005,Cad_cl!AW$5)))</f>
        <v/>
      </c>
      <c r="AX460" s="134" t="str">
        <f>IF(ISERR(IF($C460="","",SUMIFS(Con_ve!$F$6:$F$1005,Con_ve!$C$6:$C$1005,$C460,Con_ve!$I$6:$I$1005,"Fechada",Con_ve!$Q$6:$Q$1005,Cad_cl!AX$5))),"",IF($C460="","",SUMIFS(Con_ve!$F$6:$F$1005,Con_ve!$C$6:$C$1005,$C460,Con_ve!$I$6:$I$1005,"Fechada",Con_ve!$Q$6:$Q$1005,Cad_cl!AX$5)))</f>
        <v/>
      </c>
      <c r="AY460" s="134" t="str">
        <f>IF(ISERR(IF($C460="","",SUMIFS(Con_ve!$F$6:$F$1005,Con_ve!$C$6:$C$1005,$C460,Con_ve!$I$6:$I$1005,"Fechada",Con_ve!$Q$6:$Q$1005,Cad_cl!AY$5))),"",IF($C460="","",SUMIFS(Con_ve!$F$6:$F$1005,Con_ve!$C$6:$C$1005,$C460,Con_ve!$I$6:$I$1005,"Fechada",Con_ve!$Q$6:$Q$1005,Cad_cl!AY$5)))</f>
        <v/>
      </c>
      <c r="AZ460" s="134" t="str">
        <f>IF(ISERR(IF($C460="","",SUMIFS(Con_ve!$F$6:$F$1005,Con_ve!$C$6:$C$1005,$C460,Con_ve!$I$6:$I$1005,"Fechada",Con_ve!$Q$6:$Q$1005,Cad_cl!AZ$5))),"",IF($C460="","",SUMIFS(Con_ve!$F$6:$F$1005,Con_ve!$C$6:$C$1005,$C460,Con_ve!$I$6:$I$1005,"Fechada",Con_ve!$Q$6:$Q$1005,Cad_cl!AZ$5)))</f>
        <v/>
      </c>
      <c r="BA460" s="134" t="str">
        <f>IF(ISERR(IF($C460="","",SUMIFS(Con_ve!$F$6:$F$1005,Con_ve!$C$6:$C$1005,$C460,Con_ve!$I$6:$I$1005,"Fechada",Con_ve!$Q$6:$Q$1005,Cad_cl!BA$5))),"",IF($C460="","",SUMIFS(Con_ve!$F$6:$F$1005,Con_ve!$C$6:$C$1005,$C460,Con_ve!$I$6:$I$1005,"Fechada",Con_ve!$Q$6:$Q$1005,Cad_cl!BA$5)))</f>
        <v/>
      </c>
      <c r="BB460" s="134">
        <f t="shared" si="21"/>
        <v>0</v>
      </c>
      <c r="BD460" s="134" t="str">
        <f>IF(ISERR(IF($C460="","",SUMIFS(Con_ve!$F$6:$F$1005,Con_ve!$C$6:$C$1005,$C460,Con_ve!$I$6:$I$1005,"Em negociação",Con_ve!$Q$6:$Q$1005,Cad_cl!BD$5))),"",IF($C460="","",SUMIFS(Con_ve!$F$6:$F$1005,Con_ve!$C$6:$C$1005,$C460,Con_ve!$I$6:$I$1005,"Em negociação",Con_ve!$Q$6:$Q$1005,Cad_cl!BD$5)))</f>
        <v/>
      </c>
      <c r="BE460" s="134" t="str">
        <f>IF(ISERR(IF($C460="","",SUMIFS(Con_ve!$F$6:$F$1005,Con_ve!$C$6:$C$1005,$C460,Con_ve!$I$6:$I$1005,"Em negociação",Con_ve!$Q$6:$Q$1005,Cad_cl!BE$5))),"",IF($C460="","",SUMIFS(Con_ve!$F$6:$F$1005,Con_ve!$C$6:$C$1005,$C460,Con_ve!$I$6:$I$1005,"Em negociação",Con_ve!$Q$6:$Q$1005,Cad_cl!BE$5)))</f>
        <v/>
      </c>
      <c r="BF460" s="134" t="str">
        <f>IF(ISERR(IF($C460="","",SUMIFS(Con_ve!$F$6:$F$1005,Con_ve!$C$6:$C$1005,$C460,Con_ve!$I$6:$I$1005,"Em negociação",Con_ve!$Q$6:$Q$1005,Cad_cl!BF$5))),"",IF($C460="","",SUMIFS(Con_ve!$F$6:$F$1005,Con_ve!$C$6:$C$1005,$C460,Con_ve!$I$6:$I$1005,"Em negociação",Con_ve!$Q$6:$Q$1005,Cad_cl!BF$5)))</f>
        <v/>
      </c>
      <c r="BG460" s="134" t="str">
        <f>IF(ISERR(IF($C460="","",SUMIFS(Con_ve!$F$6:$F$1005,Con_ve!$C$6:$C$1005,$C460,Con_ve!$I$6:$I$1005,"Em negociação",Con_ve!$Q$6:$Q$1005,Cad_cl!BG$5))),"",IF($C460="","",SUMIFS(Con_ve!$F$6:$F$1005,Con_ve!$C$6:$C$1005,$C460,Con_ve!$I$6:$I$1005,"Em negociação",Con_ve!$Q$6:$Q$1005,Cad_cl!BG$5)))</f>
        <v/>
      </c>
      <c r="BH460" s="134" t="str">
        <f>IF(ISERR(IF($C460="","",SUMIFS(Con_ve!$F$6:$F$1005,Con_ve!$C$6:$C$1005,$C460,Con_ve!$I$6:$I$1005,"Em negociação",Con_ve!$Q$6:$Q$1005,Cad_cl!BH$5))),"",IF($C460="","",SUMIFS(Con_ve!$F$6:$F$1005,Con_ve!$C$6:$C$1005,$C460,Con_ve!$I$6:$I$1005,"Em negociação",Con_ve!$Q$6:$Q$1005,Cad_cl!BH$5)))</f>
        <v/>
      </c>
      <c r="BI460" s="134" t="str">
        <f>IF(ISERR(IF($C460="","",SUMIFS(Con_ve!$F$6:$F$1005,Con_ve!$C$6:$C$1005,$C460,Con_ve!$I$6:$I$1005,"Em negociação",Con_ve!$Q$6:$Q$1005,Cad_cl!BI$5))),"",IF($C460="","",SUMIFS(Con_ve!$F$6:$F$1005,Con_ve!$C$6:$C$1005,$C460,Con_ve!$I$6:$I$1005,"Em negociação",Con_ve!$Q$6:$Q$1005,Cad_cl!BI$5)))</f>
        <v/>
      </c>
      <c r="BJ460" s="134" t="str">
        <f>IF(ISERR(IF($C460="","",SUMIFS(Con_ve!$F$6:$F$1005,Con_ve!$C$6:$C$1005,$C460,Con_ve!$I$6:$I$1005,"Em negociação",Con_ve!$Q$6:$Q$1005,Cad_cl!BJ$5))),"",IF($C460="","",SUMIFS(Con_ve!$F$6:$F$1005,Con_ve!$C$6:$C$1005,$C460,Con_ve!$I$6:$I$1005,"Em negociação",Con_ve!$Q$6:$Q$1005,Cad_cl!BJ$5)))</f>
        <v/>
      </c>
      <c r="BK460" s="134" t="str">
        <f>IF(ISERR(IF($C460="","",SUMIFS(Con_ve!$F$6:$F$1005,Con_ve!$C$6:$C$1005,$C460,Con_ve!$I$6:$I$1005,"Em negociação",Con_ve!$Q$6:$Q$1005,Cad_cl!BK$5))),"",IF($C460="","",SUMIFS(Con_ve!$F$6:$F$1005,Con_ve!$C$6:$C$1005,$C460,Con_ve!$I$6:$I$1005,"Em negociação",Con_ve!$Q$6:$Q$1005,Cad_cl!BK$5)))</f>
        <v/>
      </c>
      <c r="BL460" s="134" t="str">
        <f>IF(ISERR(IF($C460="","",SUMIFS(Con_ve!$F$6:$F$1005,Con_ve!$C$6:$C$1005,$C460,Con_ve!$I$6:$I$1005,"Em negociação",Con_ve!$Q$6:$Q$1005,Cad_cl!BL$5))),"",IF($C460="","",SUMIFS(Con_ve!$F$6:$F$1005,Con_ve!$C$6:$C$1005,$C460,Con_ve!$I$6:$I$1005,"Em negociação",Con_ve!$Q$6:$Q$1005,Cad_cl!BL$5)))</f>
        <v/>
      </c>
      <c r="BM460" s="134" t="str">
        <f>IF(ISERR(IF($C460="","",SUMIFS(Con_ve!$F$6:$F$1005,Con_ve!$C$6:$C$1005,$C460,Con_ve!$I$6:$I$1005,"Em negociação",Con_ve!$Q$6:$Q$1005,Cad_cl!BM$5))),"",IF($C460="","",SUMIFS(Con_ve!$F$6:$F$1005,Con_ve!$C$6:$C$1005,$C460,Con_ve!$I$6:$I$1005,"Em negociação",Con_ve!$Q$6:$Q$1005,Cad_cl!BM$5)))</f>
        <v/>
      </c>
      <c r="BN460" s="134" t="str">
        <f>IF(ISERR(IF($C460="","",SUMIFS(Con_ve!$F$6:$F$1005,Con_ve!$C$6:$C$1005,$C460,Con_ve!$I$6:$I$1005,"Em negociação",Con_ve!$Q$6:$Q$1005,Cad_cl!BN$5))),"",IF($C460="","",SUMIFS(Con_ve!$F$6:$F$1005,Con_ve!$C$6:$C$1005,$C460,Con_ve!$I$6:$I$1005,"Em negociação",Con_ve!$Q$6:$Q$1005,Cad_cl!BN$5)))</f>
        <v/>
      </c>
      <c r="BO460" s="134" t="str">
        <f>IF(ISERR(IF($C460="","",SUMIFS(Con_ve!$F$6:$F$1005,Con_ve!$C$6:$C$1005,$C460,Con_ve!$I$6:$I$1005,"Em negociação",Con_ve!$Q$6:$Q$1005,Cad_cl!BO$5))),"",IF($C460="","",SUMIFS(Con_ve!$F$6:$F$1005,Con_ve!$C$6:$C$1005,$C460,Con_ve!$I$6:$I$1005,"Em negociação",Con_ve!$Q$6:$Q$1005,Cad_cl!BO$5)))</f>
        <v/>
      </c>
      <c r="BP460" s="134">
        <f t="shared" si="22"/>
        <v>0</v>
      </c>
      <c r="BR460" s="125" t="str">
        <f>IF(ISERR(IF(AND($I460=Re_lo!$E$5,BR$5=VLOOKUP(Re_lo!$H$5,Re_lo!$N$5:$O$16,2,0)),AP460,"")),"",IF(AND($I460=Re_lo!$E$5,BR$5=VLOOKUP(Re_lo!$H$5,Re_lo!$N$5:$O$16,2,0)),AP460,""))</f>
        <v/>
      </c>
      <c r="BS460" s="125" t="str">
        <f>IF(ISERR(IF(AND($I460=Re_lo!$E$5,BS$5=VLOOKUP(Re_lo!$H$5,Re_lo!$N$5:$O$16,2,0)),AQ460,"")),"",IF(AND($I460=Re_lo!$E$5,BS$5=VLOOKUP(Re_lo!$H$5,Re_lo!$N$5:$O$16,2,0)),AQ460,""))</f>
        <v/>
      </c>
      <c r="BT460" s="125" t="str">
        <f>IF(ISERR(IF(AND($I460=Re_lo!$E$5,BT$5=VLOOKUP(Re_lo!$H$5,Re_lo!$N$5:$O$16,2,0)),AR460,"")),"",IF(AND($I460=Re_lo!$E$5,BT$5=VLOOKUP(Re_lo!$H$5,Re_lo!$N$5:$O$16,2,0)),AR460,""))</f>
        <v/>
      </c>
      <c r="BU460" s="125" t="str">
        <f>IF(ISERR(IF(AND($I460=Re_lo!$E$5,BU$5=VLOOKUP(Re_lo!$H$5,Re_lo!$N$5:$O$16,2,0)),AS460,"")),"",IF(AND($I460=Re_lo!$E$5,BU$5=VLOOKUP(Re_lo!$H$5,Re_lo!$N$5:$O$16,2,0)),AS460,""))</f>
        <v/>
      </c>
      <c r="BV460" s="125" t="str">
        <f>IF(ISERR(IF(AND($I460=Re_lo!$E$5,BV$5=VLOOKUP(Re_lo!$H$5,Re_lo!$N$5:$O$16,2,0)),AT460,"")),"",IF(AND($I460=Re_lo!$E$5,BV$5=VLOOKUP(Re_lo!$H$5,Re_lo!$N$5:$O$16,2,0)),AT460,""))</f>
        <v/>
      </c>
      <c r="BW460" s="125" t="str">
        <f>IF(ISERR(IF(AND($I460=Re_lo!$E$5,BW$5=VLOOKUP(Re_lo!$H$5,Re_lo!$N$5:$O$16,2,0)),AU460,"")),"",IF(AND($I460=Re_lo!$E$5,BW$5=VLOOKUP(Re_lo!$H$5,Re_lo!$N$5:$O$16,2,0)),AU460,""))</f>
        <v/>
      </c>
      <c r="BX460" s="125" t="str">
        <f>IF(ISERR(IF(AND($I460=Re_lo!$E$5,BX$5=VLOOKUP(Re_lo!$H$5,Re_lo!$N$5:$O$16,2,0)),AV460,"")),"",IF(AND($I460=Re_lo!$E$5,BX$5=VLOOKUP(Re_lo!$H$5,Re_lo!$N$5:$O$16,2,0)),AV460,""))</f>
        <v/>
      </c>
      <c r="BY460" s="125" t="str">
        <f>IF(ISERR(IF(AND($I460=Re_lo!$E$5,BY$5=VLOOKUP(Re_lo!$H$5,Re_lo!$N$5:$O$16,2,0)),AW460,"")),"",IF(AND($I460=Re_lo!$E$5,BY$5=VLOOKUP(Re_lo!$H$5,Re_lo!$N$5:$O$16,2,0)),AW460,""))</f>
        <v/>
      </c>
      <c r="BZ460" s="125" t="str">
        <f>IF(ISERR(IF(AND($I460=Re_lo!$E$5,BZ$5=VLOOKUP(Re_lo!$H$5,Re_lo!$N$5:$O$16,2,0)),AX460,"")),"",IF(AND($I460=Re_lo!$E$5,BZ$5=VLOOKUP(Re_lo!$H$5,Re_lo!$N$5:$O$16,2,0)),AX460,""))</f>
        <v/>
      </c>
      <c r="CA460" s="125" t="str">
        <f>IF(ISERR(IF(AND($I460=Re_lo!$E$5,CA$5=VLOOKUP(Re_lo!$H$5,Re_lo!$N$5:$O$16,2,0)),AY460,"")),"",IF(AND($I460=Re_lo!$E$5,CA$5=VLOOKUP(Re_lo!$H$5,Re_lo!$N$5:$O$16,2,0)),AY460,""))</f>
        <v/>
      </c>
      <c r="CB460" s="125" t="str">
        <f>IF(ISERR(IF(AND($I460=Re_lo!$E$5,CB$5=VLOOKUP(Re_lo!$H$5,Re_lo!$N$5:$O$16,2,0)),AZ460,"")),"",IF(AND($I460=Re_lo!$E$5,CB$5=VLOOKUP(Re_lo!$H$5,Re_lo!$N$5:$O$16,2,0)),AZ460,""))</f>
        <v/>
      </c>
      <c r="CC460" s="125" t="str">
        <f>IF(ISERR(IF(AND($I460=Re_lo!$E$5,CC$5=VLOOKUP(Re_lo!$H$5,Re_lo!$N$5:$O$16,2,0)),BA460,"")),"",IF(AND($I460=Re_lo!$E$5,CC$5=VLOOKUP(Re_lo!$H$5,Re_lo!$N$5:$O$16,2,0)),BA460,""))</f>
        <v/>
      </c>
      <c r="CD460" s="125" t="str">
        <f>IF(ISERR(IF(AND($I460=Re_lo!$E$5,CD$5=VLOOKUP(Re_lo!$H$5,Re_lo!$N$5:$O$16,2,0)),BB460,"")),"",IF(AND($I460=Re_lo!$E$5,CD$5=VLOOKUP(Re_lo!$H$5,Re_lo!$N$5:$O$16,2,0)),BB460,""))</f>
        <v/>
      </c>
      <c r="CF460" s="125" t="str">
        <f>IF($C460="","",COUNTIFS(Con_ve!$C$6:$C$1005,$C460,Con_ve!$Q$6:$Q$1005,Cad_cl!CF$5))</f>
        <v/>
      </c>
      <c r="CG460" s="125" t="str">
        <f>IF($C460="","",COUNTIFS(Con_ve!$C$6:$C$1005,$C460,Con_ve!$Q$6:$Q$1005,Cad_cl!CG$5))</f>
        <v/>
      </c>
      <c r="CH460" s="125" t="str">
        <f>IF($C460="","",COUNTIFS(Con_ve!$C$6:$C$1005,$C460,Con_ve!$Q$6:$Q$1005,Cad_cl!CH$5))</f>
        <v/>
      </c>
      <c r="CI460" s="125" t="str">
        <f>IF($C460="","",COUNTIFS(Con_ve!$C$6:$C$1005,$C460,Con_ve!$Q$6:$Q$1005,Cad_cl!CI$5))</f>
        <v/>
      </c>
      <c r="CJ460" s="125" t="str">
        <f>IF($C460="","",COUNTIFS(Con_ve!$C$6:$C$1005,$C460,Con_ve!$Q$6:$Q$1005,Cad_cl!CJ$5))</f>
        <v/>
      </c>
      <c r="CK460" s="125" t="str">
        <f>IF($C460="","",COUNTIFS(Con_ve!$C$6:$C$1005,$C460,Con_ve!$Q$6:$Q$1005,Cad_cl!CK$5))</f>
        <v/>
      </c>
      <c r="CL460" s="125" t="str">
        <f>IF($C460="","",COUNTIFS(Con_ve!$C$6:$C$1005,$C460,Con_ve!$Q$6:$Q$1005,Cad_cl!CL$5))</f>
        <v/>
      </c>
      <c r="CM460" s="125" t="str">
        <f>IF($C460="","",COUNTIFS(Con_ve!$C$6:$C$1005,$C460,Con_ve!$Q$6:$Q$1005,Cad_cl!CM$5))</f>
        <v/>
      </c>
      <c r="CN460" s="125" t="str">
        <f>IF($C460="","",COUNTIFS(Con_ve!$C$6:$C$1005,$C460,Con_ve!$Q$6:$Q$1005,Cad_cl!CN$5))</f>
        <v/>
      </c>
      <c r="CO460" s="125" t="str">
        <f>IF($C460="","",COUNTIFS(Con_ve!$C$6:$C$1005,$C460,Con_ve!$Q$6:$Q$1005,Cad_cl!CO$5))</f>
        <v/>
      </c>
      <c r="CP460" s="125" t="str">
        <f>IF($C460="","",COUNTIFS(Con_ve!$C$6:$C$1005,$C460,Con_ve!$Q$6:$Q$1005,Cad_cl!CP$5))</f>
        <v/>
      </c>
      <c r="CQ460" s="125" t="str">
        <f>IF($C460="","",COUNTIFS(Con_ve!$C$6:$C$1005,$C460,Con_ve!$Q$6:$Q$1005,Cad_cl!CQ$5))</f>
        <v/>
      </c>
      <c r="CR460" s="125">
        <f t="shared" si="23"/>
        <v>0</v>
      </c>
    </row>
    <row r="461" spans="3:96" ht="30" customHeight="1">
      <c r="C461" s="153"/>
      <c r="D461" s="153"/>
      <c r="E461" s="154"/>
      <c r="F461" s="153"/>
      <c r="G461" s="155"/>
      <c r="H461" s="153"/>
      <c r="I461" s="153"/>
      <c r="J461" s="132" t="s">
        <v>309</v>
      </c>
      <c r="K461" s="133" t="s">
        <v>309</v>
      </c>
      <c r="L461" s="153"/>
      <c r="M461" s="153"/>
      <c r="N461" s="153"/>
      <c r="O461" s="153"/>
      <c r="P461" s="153"/>
      <c r="Q461" s="153"/>
      <c r="AP461" s="134" t="str">
        <f>IF(ISERR(IF($C461="","",SUMIFS(Con_ve!$F$6:$F$1005,Con_ve!$C$6:$C$1005,$C461,Con_ve!$I$6:$I$1005,"Fechada",Con_ve!$Q$6:$Q$1005,Cad_cl!AP$5))),"",IF($C461="","",SUMIFS(Con_ve!$F$6:$F$1005,Con_ve!$C$6:$C$1005,$C461,Con_ve!$I$6:$I$1005,"Fechada",Con_ve!$Q$6:$Q$1005,Cad_cl!AP$5)))</f>
        <v/>
      </c>
      <c r="AQ461" s="134" t="str">
        <f>IF(ISERR(IF($C461="","",SUMIFS(Con_ve!$F$6:$F$1005,Con_ve!$C$6:$C$1005,$C461,Con_ve!$I$6:$I$1005,"Fechada",Con_ve!$Q$6:$Q$1005,Cad_cl!AQ$5))),"",IF($C461="","",SUMIFS(Con_ve!$F$6:$F$1005,Con_ve!$C$6:$C$1005,$C461,Con_ve!$I$6:$I$1005,"Fechada",Con_ve!$Q$6:$Q$1005,Cad_cl!AQ$5)))</f>
        <v/>
      </c>
      <c r="AR461" s="134" t="str">
        <f>IF(ISERR(IF($C461="","",SUMIFS(Con_ve!$F$6:$F$1005,Con_ve!$C$6:$C$1005,$C461,Con_ve!$I$6:$I$1005,"Fechada",Con_ve!$Q$6:$Q$1005,Cad_cl!AR$5))),"",IF($C461="","",SUMIFS(Con_ve!$F$6:$F$1005,Con_ve!$C$6:$C$1005,$C461,Con_ve!$I$6:$I$1005,"Fechada",Con_ve!$Q$6:$Q$1005,Cad_cl!AR$5)))</f>
        <v/>
      </c>
      <c r="AS461" s="134" t="str">
        <f>IF(ISERR(IF($C461="","",SUMIFS(Con_ve!$F$6:$F$1005,Con_ve!$C$6:$C$1005,$C461,Con_ve!$I$6:$I$1005,"Fechada",Con_ve!$Q$6:$Q$1005,Cad_cl!AS$5))),"",IF($C461="","",SUMIFS(Con_ve!$F$6:$F$1005,Con_ve!$C$6:$C$1005,$C461,Con_ve!$I$6:$I$1005,"Fechada",Con_ve!$Q$6:$Q$1005,Cad_cl!AS$5)))</f>
        <v/>
      </c>
      <c r="AT461" s="134" t="str">
        <f>IF(ISERR(IF($C461="","",SUMIFS(Con_ve!$F$6:$F$1005,Con_ve!$C$6:$C$1005,$C461,Con_ve!$I$6:$I$1005,"Fechada",Con_ve!$Q$6:$Q$1005,Cad_cl!AT$5))),"",IF($C461="","",SUMIFS(Con_ve!$F$6:$F$1005,Con_ve!$C$6:$C$1005,$C461,Con_ve!$I$6:$I$1005,"Fechada",Con_ve!$Q$6:$Q$1005,Cad_cl!AT$5)))</f>
        <v/>
      </c>
      <c r="AU461" s="134" t="str">
        <f>IF(ISERR(IF($C461="","",SUMIFS(Con_ve!$F$6:$F$1005,Con_ve!$C$6:$C$1005,$C461,Con_ve!$I$6:$I$1005,"Fechada",Con_ve!$Q$6:$Q$1005,Cad_cl!AU$5))),"",IF($C461="","",SUMIFS(Con_ve!$F$6:$F$1005,Con_ve!$C$6:$C$1005,$C461,Con_ve!$I$6:$I$1005,"Fechada",Con_ve!$Q$6:$Q$1005,Cad_cl!AU$5)))</f>
        <v/>
      </c>
      <c r="AV461" s="134" t="str">
        <f>IF(ISERR(IF($C461="","",SUMIFS(Con_ve!$F$6:$F$1005,Con_ve!$C$6:$C$1005,$C461,Con_ve!$I$6:$I$1005,"Fechada",Con_ve!$Q$6:$Q$1005,Cad_cl!AV$5))),"",IF($C461="","",SUMIFS(Con_ve!$F$6:$F$1005,Con_ve!$C$6:$C$1005,$C461,Con_ve!$I$6:$I$1005,"Fechada",Con_ve!$Q$6:$Q$1005,Cad_cl!AV$5)))</f>
        <v/>
      </c>
      <c r="AW461" s="134" t="str">
        <f>IF(ISERR(IF($C461="","",SUMIFS(Con_ve!$F$6:$F$1005,Con_ve!$C$6:$C$1005,$C461,Con_ve!$I$6:$I$1005,"Fechada",Con_ve!$Q$6:$Q$1005,Cad_cl!AW$5))),"",IF($C461="","",SUMIFS(Con_ve!$F$6:$F$1005,Con_ve!$C$6:$C$1005,$C461,Con_ve!$I$6:$I$1005,"Fechada",Con_ve!$Q$6:$Q$1005,Cad_cl!AW$5)))</f>
        <v/>
      </c>
      <c r="AX461" s="134" t="str">
        <f>IF(ISERR(IF($C461="","",SUMIFS(Con_ve!$F$6:$F$1005,Con_ve!$C$6:$C$1005,$C461,Con_ve!$I$6:$I$1005,"Fechada",Con_ve!$Q$6:$Q$1005,Cad_cl!AX$5))),"",IF($C461="","",SUMIFS(Con_ve!$F$6:$F$1005,Con_ve!$C$6:$C$1005,$C461,Con_ve!$I$6:$I$1005,"Fechada",Con_ve!$Q$6:$Q$1005,Cad_cl!AX$5)))</f>
        <v/>
      </c>
      <c r="AY461" s="134" t="str">
        <f>IF(ISERR(IF($C461="","",SUMIFS(Con_ve!$F$6:$F$1005,Con_ve!$C$6:$C$1005,$C461,Con_ve!$I$6:$I$1005,"Fechada",Con_ve!$Q$6:$Q$1005,Cad_cl!AY$5))),"",IF($C461="","",SUMIFS(Con_ve!$F$6:$F$1005,Con_ve!$C$6:$C$1005,$C461,Con_ve!$I$6:$I$1005,"Fechada",Con_ve!$Q$6:$Q$1005,Cad_cl!AY$5)))</f>
        <v/>
      </c>
      <c r="AZ461" s="134" t="str">
        <f>IF(ISERR(IF($C461="","",SUMIFS(Con_ve!$F$6:$F$1005,Con_ve!$C$6:$C$1005,$C461,Con_ve!$I$6:$I$1005,"Fechada",Con_ve!$Q$6:$Q$1005,Cad_cl!AZ$5))),"",IF($C461="","",SUMIFS(Con_ve!$F$6:$F$1005,Con_ve!$C$6:$C$1005,$C461,Con_ve!$I$6:$I$1005,"Fechada",Con_ve!$Q$6:$Q$1005,Cad_cl!AZ$5)))</f>
        <v/>
      </c>
      <c r="BA461" s="134" t="str">
        <f>IF(ISERR(IF($C461="","",SUMIFS(Con_ve!$F$6:$F$1005,Con_ve!$C$6:$C$1005,$C461,Con_ve!$I$6:$I$1005,"Fechada",Con_ve!$Q$6:$Q$1005,Cad_cl!BA$5))),"",IF($C461="","",SUMIFS(Con_ve!$F$6:$F$1005,Con_ve!$C$6:$C$1005,$C461,Con_ve!$I$6:$I$1005,"Fechada",Con_ve!$Q$6:$Q$1005,Cad_cl!BA$5)))</f>
        <v/>
      </c>
      <c r="BB461" s="134">
        <f t="shared" si="21"/>
        <v>0</v>
      </c>
      <c r="BD461" s="134" t="str">
        <f>IF(ISERR(IF($C461="","",SUMIFS(Con_ve!$F$6:$F$1005,Con_ve!$C$6:$C$1005,$C461,Con_ve!$I$6:$I$1005,"Em negociação",Con_ve!$Q$6:$Q$1005,Cad_cl!BD$5))),"",IF($C461="","",SUMIFS(Con_ve!$F$6:$F$1005,Con_ve!$C$6:$C$1005,$C461,Con_ve!$I$6:$I$1005,"Em negociação",Con_ve!$Q$6:$Q$1005,Cad_cl!BD$5)))</f>
        <v/>
      </c>
      <c r="BE461" s="134" t="str">
        <f>IF(ISERR(IF($C461="","",SUMIFS(Con_ve!$F$6:$F$1005,Con_ve!$C$6:$C$1005,$C461,Con_ve!$I$6:$I$1005,"Em negociação",Con_ve!$Q$6:$Q$1005,Cad_cl!BE$5))),"",IF($C461="","",SUMIFS(Con_ve!$F$6:$F$1005,Con_ve!$C$6:$C$1005,$C461,Con_ve!$I$6:$I$1005,"Em negociação",Con_ve!$Q$6:$Q$1005,Cad_cl!BE$5)))</f>
        <v/>
      </c>
      <c r="BF461" s="134" t="str">
        <f>IF(ISERR(IF($C461="","",SUMIFS(Con_ve!$F$6:$F$1005,Con_ve!$C$6:$C$1005,$C461,Con_ve!$I$6:$I$1005,"Em negociação",Con_ve!$Q$6:$Q$1005,Cad_cl!BF$5))),"",IF($C461="","",SUMIFS(Con_ve!$F$6:$F$1005,Con_ve!$C$6:$C$1005,$C461,Con_ve!$I$6:$I$1005,"Em negociação",Con_ve!$Q$6:$Q$1005,Cad_cl!BF$5)))</f>
        <v/>
      </c>
      <c r="BG461" s="134" t="str">
        <f>IF(ISERR(IF($C461="","",SUMIFS(Con_ve!$F$6:$F$1005,Con_ve!$C$6:$C$1005,$C461,Con_ve!$I$6:$I$1005,"Em negociação",Con_ve!$Q$6:$Q$1005,Cad_cl!BG$5))),"",IF($C461="","",SUMIFS(Con_ve!$F$6:$F$1005,Con_ve!$C$6:$C$1005,$C461,Con_ve!$I$6:$I$1005,"Em negociação",Con_ve!$Q$6:$Q$1005,Cad_cl!BG$5)))</f>
        <v/>
      </c>
      <c r="BH461" s="134" t="str">
        <f>IF(ISERR(IF($C461="","",SUMIFS(Con_ve!$F$6:$F$1005,Con_ve!$C$6:$C$1005,$C461,Con_ve!$I$6:$I$1005,"Em negociação",Con_ve!$Q$6:$Q$1005,Cad_cl!BH$5))),"",IF($C461="","",SUMIFS(Con_ve!$F$6:$F$1005,Con_ve!$C$6:$C$1005,$C461,Con_ve!$I$6:$I$1005,"Em negociação",Con_ve!$Q$6:$Q$1005,Cad_cl!BH$5)))</f>
        <v/>
      </c>
      <c r="BI461" s="134" t="str">
        <f>IF(ISERR(IF($C461="","",SUMIFS(Con_ve!$F$6:$F$1005,Con_ve!$C$6:$C$1005,$C461,Con_ve!$I$6:$I$1005,"Em negociação",Con_ve!$Q$6:$Q$1005,Cad_cl!BI$5))),"",IF($C461="","",SUMIFS(Con_ve!$F$6:$F$1005,Con_ve!$C$6:$C$1005,$C461,Con_ve!$I$6:$I$1005,"Em negociação",Con_ve!$Q$6:$Q$1005,Cad_cl!BI$5)))</f>
        <v/>
      </c>
      <c r="BJ461" s="134" t="str">
        <f>IF(ISERR(IF($C461="","",SUMIFS(Con_ve!$F$6:$F$1005,Con_ve!$C$6:$C$1005,$C461,Con_ve!$I$6:$I$1005,"Em negociação",Con_ve!$Q$6:$Q$1005,Cad_cl!BJ$5))),"",IF($C461="","",SUMIFS(Con_ve!$F$6:$F$1005,Con_ve!$C$6:$C$1005,$C461,Con_ve!$I$6:$I$1005,"Em negociação",Con_ve!$Q$6:$Q$1005,Cad_cl!BJ$5)))</f>
        <v/>
      </c>
      <c r="BK461" s="134" t="str">
        <f>IF(ISERR(IF($C461="","",SUMIFS(Con_ve!$F$6:$F$1005,Con_ve!$C$6:$C$1005,$C461,Con_ve!$I$6:$I$1005,"Em negociação",Con_ve!$Q$6:$Q$1005,Cad_cl!BK$5))),"",IF($C461="","",SUMIFS(Con_ve!$F$6:$F$1005,Con_ve!$C$6:$C$1005,$C461,Con_ve!$I$6:$I$1005,"Em negociação",Con_ve!$Q$6:$Q$1005,Cad_cl!BK$5)))</f>
        <v/>
      </c>
      <c r="BL461" s="134" t="str">
        <f>IF(ISERR(IF($C461="","",SUMIFS(Con_ve!$F$6:$F$1005,Con_ve!$C$6:$C$1005,$C461,Con_ve!$I$6:$I$1005,"Em negociação",Con_ve!$Q$6:$Q$1005,Cad_cl!BL$5))),"",IF($C461="","",SUMIFS(Con_ve!$F$6:$F$1005,Con_ve!$C$6:$C$1005,$C461,Con_ve!$I$6:$I$1005,"Em negociação",Con_ve!$Q$6:$Q$1005,Cad_cl!BL$5)))</f>
        <v/>
      </c>
      <c r="BM461" s="134" t="str">
        <f>IF(ISERR(IF($C461="","",SUMIFS(Con_ve!$F$6:$F$1005,Con_ve!$C$6:$C$1005,$C461,Con_ve!$I$6:$I$1005,"Em negociação",Con_ve!$Q$6:$Q$1005,Cad_cl!BM$5))),"",IF($C461="","",SUMIFS(Con_ve!$F$6:$F$1005,Con_ve!$C$6:$C$1005,$C461,Con_ve!$I$6:$I$1005,"Em negociação",Con_ve!$Q$6:$Q$1005,Cad_cl!BM$5)))</f>
        <v/>
      </c>
      <c r="BN461" s="134" t="str">
        <f>IF(ISERR(IF($C461="","",SUMIFS(Con_ve!$F$6:$F$1005,Con_ve!$C$6:$C$1005,$C461,Con_ve!$I$6:$I$1005,"Em negociação",Con_ve!$Q$6:$Q$1005,Cad_cl!BN$5))),"",IF($C461="","",SUMIFS(Con_ve!$F$6:$F$1005,Con_ve!$C$6:$C$1005,$C461,Con_ve!$I$6:$I$1005,"Em negociação",Con_ve!$Q$6:$Q$1005,Cad_cl!BN$5)))</f>
        <v/>
      </c>
      <c r="BO461" s="134" t="str">
        <f>IF(ISERR(IF($C461="","",SUMIFS(Con_ve!$F$6:$F$1005,Con_ve!$C$6:$C$1005,$C461,Con_ve!$I$6:$I$1005,"Em negociação",Con_ve!$Q$6:$Q$1005,Cad_cl!BO$5))),"",IF($C461="","",SUMIFS(Con_ve!$F$6:$F$1005,Con_ve!$C$6:$C$1005,$C461,Con_ve!$I$6:$I$1005,"Em negociação",Con_ve!$Q$6:$Q$1005,Cad_cl!BO$5)))</f>
        <v/>
      </c>
      <c r="BP461" s="134">
        <f t="shared" si="22"/>
        <v>0</v>
      </c>
      <c r="BR461" s="125" t="str">
        <f>IF(ISERR(IF(AND($I461=Re_lo!$E$5,BR$5=VLOOKUP(Re_lo!$H$5,Re_lo!$N$5:$O$16,2,0)),AP461,"")),"",IF(AND($I461=Re_lo!$E$5,BR$5=VLOOKUP(Re_lo!$H$5,Re_lo!$N$5:$O$16,2,0)),AP461,""))</f>
        <v/>
      </c>
      <c r="BS461" s="125" t="str">
        <f>IF(ISERR(IF(AND($I461=Re_lo!$E$5,BS$5=VLOOKUP(Re_lo!$H$5,Re_lo!$N$5:$O$16,2,0)),AQ461,"")),"",IF(AND($I461=Re_lo!$E$5,BS$5=VLOOKUP(Re_lo!$H$5,Re_lo!$N$5:$O$16,2,0)),AQ461,""))</f>
        <v/>
      </c>
      <c r="BT461" s="125" t="str">
        <f>IF(ISERR(IF(AND($I461=Re_lo!$E$5,BT$5=VLOOKUP(Re_lo!$H$5,Re_lo!$N$5:$O$16,2,0)),AR461,"")),"",IF(AND($I461=Re_lo!$E$5,BT$5=VLOOKUP(Re_lo!$H$5,Re_lo!$N$5:$O$16,2,0)),AR461,""))</f>
        <v/>
      </c>
      <c r="BU461" s="125" t="str">
        <f>IF(ISERR(IF(AND($I461=Re_lo!$E$5,BU$5=VLOOKUP(Re_lo!$H$5,Re_lo!$N$5:$O$16,2,0)),AS461,"")),"",IF(AND($I461=Re_lo!$E$5,BU$5=VLOOKUP(Re_lo!$H$5,Re_lo!$N$5:$O$16,2,0)),AS461,""))</f>
        <v/>
      </c>
      <c r="BV461" s="125" t="str">
        <f>IF(ISERR(IF(AND($I461=Re_lo!$E$5,BV$5=VLOOKUP(Re_lo!$H$5,Re_lo!$N$5:$O$16,2,0)),AT461,"")),"",IF(AND($I461=Re_lo!$E$5,BV$5=VLOOKUP(Re_lo!$H$5,Re_lo!$N$5:$O$16,2,0)),AT461,""))</f>
        <v/>
      </c>
      <c r="BW461" s="125" t="str">
        <f>IF(ISERR(IF(AND($I461=Re_lo!$E$5,BW$5=VLOOKUP(Re_lo!$H$5,Re_lo!$N$5:$O$16,2,0)),AU461,"")),"",IF(AND($I461=Re_lo!$E$5,BW$5=VLOOKUP(Re_lo!$H$5,Re_lo!$N$5:$O$16,2,0)),AU461,""))</f>
        <v/>
      </c>
      <c r="BX461" s="125" t="str">
        <f>IF(ISERR(IF(AND($I461=Re_lo!$E$5,BX$5=VLOOKUP(Re_lo!$H$5,Re_lo!$N$5:$O$16,2,0)),AV461,"")),"",IF(AND($I461=Re_lo!$E$5,BX$5=VLOOKUP(Re_lo!$H$5,Re_lo!$N$5:$O$16,2,0)),AV461,""))</f>
        <v/>
      </c>
      <c r="BY461" s="125" t="str">
        <f>IF(ISERR(IF(AND($I461=Re_lo!$E$5,BY$5=VLOOKUP(Re_lo!$H$5,Re_lo!$N$5:$O$16,2,0)),AW461,"")),"",IF(AND($I461=Re_lo!$E$5,BY$5=VLOOKUP(Re_lo!$H$5,Re_lo!$N$5:$O$16,2,0)),AW461,""))</f>
        <v/>
      </c>
      <c r="BZ461" s="125" t="str">
        <f>IF(ISERR(IF(AND($I461=Re_lo!$E$5,BZ$5=VLOOKUP(Re_lo!$H$5,Re_lo!$N$5:$O$16,2,0)),AX461,"")),"",IF(AND($I461=Re_lo!$E$5,BZ$5=VLOOKUP(Re_lo!$H$5,Re_lo!$N$5:$O$16,2,0)),AX461,""))</f>
        <v/>
      </c>
      <c r="CA461" s="125" t="str">
        <f>IF(ISERR(IF(AND($I461=Re_lo!$E$5,CA$5=VLOOKUP(Re_lo!$H$5,Re_lo!$N$5:$O$16,2,0)),AY461,"")),"",IF(AND($I461=Re_lo!$E$5,CA$5=VLOOKUP(Re_lo!$H$5,Re_lo!$N$5:$O$16,2,0)),AY461,""))</f>
        <v/>
      </c>
      <c r="CB461" s="125" t="str">
        <f>IF(ISERR(IF(AND($I461=Re_lo!$E$5,CB$5=VLOOKUP(Re_lo!$H$5,Re_lo!$N$5:$O$16,2,0)),AZ461,"")),"",IF(AND($I461=Re_lo!$E$5,CB$5=VLOOKUP(Re_lo!$H$5,Re_lo!$N$5:$O$16,2,0)),AZ461,""))</f>
        <v/>
      </c>
      <c r="CC461" s="125" t="str">
        <f>IF(ISERR(IF(AND($I461=Re_lo!$E$5,CC$5=VLOOKUP(Re_lo!$H$5,Re_lo!$N$5:$O$16,2,0)),BA461,"")),"",IF(AND($I461=Re_lo!$E$5,CC$5=VLOOKUP(Re_lo!$H$5,Re_lo!$N$5:$O$16,2,0)),BA461,""))</f>
        <v/>
      </c>
      <c r="CD461" s="125" t="str">
        <f>IF(ISERR(IF(AND($I461=Re_lo!$E$5,CD$5=VLOOKUP(Re_lo!$H$5,Re_lo!$N$5:$O$16,2,0)),BB461,"")),"",IF(AND($I461=Re_lo!$E$5,CD$5=VLOOKUP(Re_lo!$H$5,Re_lo!$N$5:$O$16,2,0)),BB461,""))</f>
        <v/>
      </c>
      <c r="CF461" s="125" t="str">
        <f>IF($C461="","",COUNTIFS(Con_ve!$C$6:$C$1005,$C461,Con_ve!$Q$6:$Q$1005,Cad_cl!CF$5))</f>
        <v/>
      </c>
      <c r="CG461" s="125" t="str">
        <f>IF($C461="","",COUNTIFS(Con_ve!$C$6:$C$1005,$C461,Con_ve!$Q$6:$Q$1005,Cad_cl!CG$5))</f>
        <v/>
      </c>
      <c r="CH461" s="125" t="str">
        <f>IF($C461="","",COUNTIFS(Con_ve!$C$6:$C$1005,$C461,Con_ve!$Q$6:$Q$1005,Cad_cl!CH$5))</f>
        <v/>
      </c>
      <c r="CI461" s="125" t="str">
        <f>IF($C461="","",COUNTIFS(Con_ve!$C$6:$C$1005,$C461,Con_ve!$Q$6:$Q$1005,Cad_cl!CI$5))</f>
        <v/>
      </c>
      <c r="CJ461" s="125" t="str">
        <f>IF($C461="","",COUNTIFS(Con_ve!$C$6:$C$1005,$C461,Con_ve!$Q$6:$Q$1005,Cad_cl!CJ$5))</f>
        <v/>
      </c>
      <c r="CK461" s="125" t="str">
        <f>IF($C461="","",COUNTIFS(Con_ve!$C$6:$C$1005,$C461,Con_ve!$Q$6:$Q$1005,Cad_cl!CK$5))</f>
        <v/>
      </c>
      <c r="CL461" s="125" t="str">
        <f>IF($C461="","",COUNTIFS(Con_ve!$C$6:$C$1005,$C461,Con_ve!$Q$6:$Q$1005,Cad_cl!CL$5))</f>
        <v/>
      </c>
      <c r="CM461" s="125" t="str">
        <f>IF($C461="","",COUNTIFS(Con_ve!$C$6:$C$1005,$C461,Con_ve!$Q$6:$Q$1005,Cad_cl!CM$5))</f>
        <v/>
      </c>
      <c r="CN461" s="125" t="str">
        <f>IF($C461="","",COUNTIFS(Con_ve!$C$6:$C$1005,$C461,Con_ve!$Q$6:$Q$1005,Cad_cl!CN$5))</f>
        <v/>
      </c>
      <c r="CO461" s="125" t="str">
        <f>IF($C461="","",COUNTIFS(Con_ve!$C$6:$C$1005,$C461,Con_ve!$Q$6:$Q$1005,Cad_cl!CO$5))</f>
        <v/>
      </c>
      <c r="CP461" s="125" t="str">
        <f>IF($C461="","",COUNTIFS(Con_ve!$C$6:$C$1005,$C461,Con_ve!$Q$6:$Q$1005,Cad_cl!CP$5))</f>
        <v/>
      </c>
      <c r="CQ461" s="125" t="str">
        <f>IF($C461="","",COUNTIFS(Con_ve!$C$6:$C$1005,$C461,Con_ve!$Q$6:$Q$1005,Cad_cl!CQ$5))</f>
        <v/>
      </c>
      <c r="CR461" s="125">
        <f t="shared" si="23"/>
        <v>0</v>
      </c>
    </row>
    <row r="462" spans="3:96" ht="30" customHeight="1">
      <c r="C462" s="153"/>
      <c r="D462" s="153"/>
      <c r="E462" s="154"/>
      <c r="F462" s="153"/>
      <c r="G462" s="155"/>
      <c r="H462" s="153"/>
      <c r="I462" s="153"/>
      <c r="J462" s="132" t="s">
        <v>309</v>
      </c>
      <c r="K462" s="133" t="s">
        <v>309</v>
      </c>
      <c r="L462" s="153"/>
      <c r="M462" s="153"/>
      <c r="N462" s="153"/>
      <c r="O462" s="153"/>
      <c r="P462" s="153"/>
      <c r="Q462" s="153"/>
      <c r="AP462" s="134" t="str">
        <f>IF(ISERR(IF($C462="","",SUMIFS(Con_ve!$F$6:$F$1005,Con_ve!$C$6:$C$1005,$C462,Con_ve!$I$6:$I$1005,"Fechada",Con_ve!$Q$6:$Q$1005,Cad_cl!AP$5))),"",IF($C462="","",SUMIFS(Con_ve!$F$6:$F$1005,Con_ve!$C$6:$C$1005,$C462,Con_ve!$I$6:$I$1005,"Fechada",Con_ve!$Q$6:$Q$1005,Cad_cl!AP$5)))</f>
        <v/>
      </c>
      <c r="AQ462" s="134" t="str">
        <f>IF(ISERR(IF($C462="","",SUMIFS(Con_ve!$F$6:$F$1005,Con_ve!$C$6:$C$1005,$C462,Con_ve!$I$6:$I$1005,"Fechada",Con_ve!$Q$6:$Q$1005,Cad_cl!AQ$5))),"",IF($C462="","",SUMIFS(Con_ve!$F$6:$F$1005,Con_ve!$C$6:$C$1005,$C462,Con_ve!$I$6:$I$1005,"Fechada",Con_ve!$Q$6:$Q$1005,Cad_cl!AQ$5)))</f>
        <v/>
      </c>
      <c r="AR462" s="134" t="str">
        <f>IF(ISERR(IF($C462="","",SUMIFS(Con_ve!$F$6:$F$1005,Con_ve!$C$6:$C$1005,$C462,Con_ve!$I$6:$I$1005,"Fechada",Con_ve!$Q$6:$Q$1005,Cad_cl!AR$5))),"",IF($C462="","",SUMIFS(Con_ve!$F$6:$F$1005,Con_ve!$C$6:$C$1005,$C462,Con_ve!$I$6:$I$1005,"Fechada",Con_ve!$Q$6:$Q$1005,Cad_cl!AR$5)))</f>
        <v/>
      </c>
      <c r="AS462" s="134" t="str">
        <f>IF(ISERR(IF($C462="","",SUMIFS(Con_ve!$F$6:$F$1005,Con_ve!$C$6:$C$1005,$C462,Con_ve!$I$6:$I$1005,"Fechada",Con_ve!$Q$6:$Q$1005,Cad_cl!AS$5))),"",IF($C462="","",SUMIFS(Con_ve!$F$6:$F$1005,Con_ve!$C$6:$C$1005,$C462,Con_ve!$I$6:$I$1005,"Fechada",Con_ve!$Q$6:$Q$1005,Cad_cl!AS$5)))</f>
        <v/>
      </c>
      <c r="AT462" s="134" t="str">
        <f>IF(ISERR(IF($C462="","",SUMIFS(Con_ve!$F$6:$F$1005,Con_ve!$C$6:$C$1005,$C462,Con_ve!$I$6:$I$1005,"Fechada",Con_ve!$Q$6:$Q$1005,Cad_cl!AT$5))),"",IF($C462="","",SUMIFS(Con_ve!$F$6:$F$1005,Con_ve!$C$6:$C$1005,$C462,Con_ve!$I$6:$I$1005,"Fechada",Con_ve!$Q$6:$Q$1005,Cad_cl!AT$5)))</f>
        <v/>
      </c>
      <c r="AU462" s="134" t="str">
        <f>IF(ISERR(IF($C462="","",SUMIFS(Con_ve!$F$6:$F$1005,Con_ve!$C$6:$C$1005,$C462,Con_ve!$I$6:$I$1005,"Fechada",Con_ve!$Q$6:$Q$1005,Cad_cl!AU$5))),"",IF($C462="","",SUMIFS(Con_ve!$F$6:$F$1005,Con_ve!$C$6:$C$1005,$C462,Con_ve!$I$6:$I$1005,"Fechada",Con_ve!$Q$6:$Q$1005,Cad_cl!AU$5)))</f>
        <v/>
      </c>
      <c r="AV462" s="134" t="str">
        <f>IF(ISERR(IF($C462="","",SUMIFS(Con_ve!$F$6:$F$1005,Con_ve!$C$6:$C$1005,$C462,Con_ve!$I$6:$I$1005,"Fechada",Con_ve!$Q$6:$Q$1005,Cad_cl!AV$5))),"",IF($C462="","",SUMIFS(Con_ve!$F$6:$F$1005,Con_ve!$C$6:$C$1005,$C462,Con_ve!$I$6:$I$1005,"Fechada",Con_ve!$Q$6:$Q$1005,Cad_cl!AV$5)))</f>
        <v/>
      </c>
      <c r="AW462" s="134" t="str">
        <f>IF(ISERR(IF($C462="","",SUMIFS(Con_ve!$F$6:$F$1005,Con_ve!$C$6:$C$1005,$C462,Con_ve!$I$6:$I$1005,"Fechada",Con_ve!$Q$6:$Q$1005,Cad_cl!AW$5))),"",IF($C462="","",SUMIFS(Con_ve!$F$6:$F$1005,Con_ve!$C$6:$C$1005,$C462,Con_ve!$I$6:$I$1005,"Fechada",Con_ve!$Q$6:$Q$1005,Cad_cl!AW$5)))</f>
        <v/>
      </c>
      <c r="AX462" s="134" t="str">
        <f>IF(ISERR(IF($C462="","",SUMIFS(Con_ve!$F$6:$F$1005,Con_ve!$C$6:$C$1005,$C462,Con_ve!$I$6:$I$1005,"Fechada",Con_ve!$Q$6:$Q$1005,Cad_cl!AX$5))),"",IF($C462="","",SUMIFS(Con_ve!$F$6:$F$1005,Con_ve!$C$6:$C$1005,$C462,Con_ve!$I$6:$I$1005,"Fechada",Con_ve!$Q$6:$Q$1005,Cad_cl!AX$5)))</f>
        <v/>
      </c>
      <c r="AY462" s="134" t="str">
        <f>IF(ISERR(IF($C462="","",SUMIFS(Con_ve!$F$6:$F$1005,Con_ve!$C$6:$C$1005,$C462,Con_ve!$I$6:$I$1005,"Fechada",Con_ve!$Q$6:$Q$1005,Cad_cl!AY$5))),"",IF($C462="","",SUMIFS(Con_ve!$F$6:$F$1005,Con_ve!$C$6:$C$1005,$C462,Con_ve!$I$6:$I$1005,"Fechada",Con_ve!$Q$6:$Q$1005,Cad_cl!AY$5)))</f>
        <v/>
      </c>
      <c r="AZ462" s="134" t="str">
        <f>IF(ISERR(IF($C462="","",SUMIFS(Con_ve!$F$6:$F$1005,Con_ve!$C$6:$C$1005,$C462,Con_ve!$I$6:$I$1005,"Fechada",Con_ve!$Q$6:$Q$1005,Cad_cl!AZ$5))),"",IF($C462="","",SUMIFS(Con_ve!$F$6:$F$1005,Con_ve!$C$6:$C$1005,$C462,Con_ve!$I$6:$I$1005,"Fechada",Con_ve!$Q$6:$Q$1005,Cad_cl!AZ$5)))</f>
        <v/>
      </c>
      <c r="BA462" s="134" t="str">
        <f>IF(ISERR(IF($C462="","",SUMIFS(Con_ve!$F$6:$F$1005,Con_ve!$C$6:$C$1005,$C462,Con_ve!$I$6:$I$1005,"Fechada",Con_ve!$Q$6:$Q$1005,Cad_cl!BA$5))),"",IF($C462="","",SUMIFS(Con_ve!$F$6:$F$1005,Con_ve!$C$6:$C$1005,$C462,Con_ve!$I$6:$I$1005,"Fechada",Con_ve!$Q$6:$Q$1005,Cad_cl!BA$5)))</f>
        <v/>
      </c>
      <c r="BB462" s="134">
        <f t="shared" si="21"/>
        <v>0</v>
      </c>
      <c r="BD462" s="134" t="str">
        <f>IF(ISERR(IF($C462="","",SUMIFS(Con_ve!$F$6:$F$1005,Con_ve!$C$6:$C$1005,$C462,Con_ve!$I$6:$I$1005,"Em negociação",Con_ve!$Q$6:$Q$1005,Cad_cl!BD$5))),"",IF($C462="","",SUMIFS(Con_ve!$F$6:$F$1005,Con_ve!$C$6:$C$1005,$C462,Con_ve!$I$6:$I$1005,"Em negociação",Con_ve!$Q$6:$Q$1005,Cad_cl!BD$5)))</f>
        <v/>
      </c>
      <c r="BE462" s="134" t="str">
        <f>IF(ISERR(IF($C462="","",SUMIFS(Con_ve!$F$6:$F$1005,Con_ve!$C$6:$C$1005,$C462,Con_ve!$I$6:$I$1005,"Em negociação",Con_ve!$Q$6:$Q$1005,Cad_cl!BE$5))),"",IF($C462="","",SUMIFS(Con_ve!$F$6:$F$1005,Con_ve!$C$6:$C$1005,$C462,Con_ve!$I$6:$I$1005,"Em negociação",Con_ve!$Q$6:$Q$1005,Cad_cl!BE$5)))</f>
        <v/>
      </c>
      <c r="BF462" s="134" t="str">
        <f>IF(ISERR(IF($C462="","",SUMIFS(Con_ve!$F$6:$F$1005,Con_ve!$C$6:$C$1005,$C462,Con_ve!$I$6:$I$1005,"Em negociação",Con_ve!$Q$6:$Q$1005,Cad_cl!BF$5))),"",IF($C462="","",SUMIFS(Con_ve!$F$6:$F$1005,Con_ve!$C$6:$C$1005,$C462,Con_ve!$I$6:$I$1005,"Em negociação",Con_ve!$Q$6:$Q$1005,Cad_cl!BF$5)))</f>
        <v/>
      </c>
      <c r="BG462" s="134" t="str">
        <f>IF(ISERR(IF($C462="","",SUMIFS(Con_ve!$F$6:$F$1005,Con_ve!$C$6:$C$1005,$C462,Con_ve!$I$6:$I$1005,"Em negociação",Con_ve!$Q$6:$Q$1005,Cad_cl!BG$5))),"",IF($C462="","",SUMIFS(Con_ve!$F$6:$F$1005,Con_ve!$C$6:$C$1005,$C462,Con_ve!$I$6:$I$1005,"Em negociação",Con_ve!$Q$6:$Q$1005,Cad_cl!BG$5)))</f>
        <v/>
      </c>
      <c r="BH462" s="134" t="str">
        <f>IF(ISERR(IF($C462="","",SUMIFS(Con_ve!$F$6:$F$1005,Con_ve!$C$6:$C$1005,$C462,Con_ve!$I$6:$I$1005,"Em negociação",Con_ve!$Q$6:$Q$1005,Cad_cl!BH$5))),"",IF($C462="","",SUMIFS(Con_ve!$F$6:$F$1005,Con_ve!$C$6:$C$1005,$C462,Con_ve!$I$6:$I$1005,"Em negociação",Con_ve!$Q$6:$Q$1005,Cad_cl!BH$5)))</f>
        <v/>
      </c>
      <c r="BI462" s="134" t="str">
        <f>IF(ISERR(IF($C462="","",SUMIFS(Con_ve!$F$6:$F$1005,Con_ve!$C$6:$C$1005,$C462,Con_ve!$I$6:$I$1005,"Em negociação",Con_ve!$Q$6:$Q$1005,Cad_cl!BI$5))),"",IF($C462="","",SUMIFS(Con_ve!$F$6:$F$1005,Con_ve!$C$6:$C$1005,$C462,Con_ve!$I$6:$I$1005,"Em negociação",Con_ve!$Q$6:$Q$1005,Cad_cl!BI$5)))</f>
        <v/>
      </c>
      <c r="BJ462" s="134" t="str">
        <f>IF(ISERR(IF($C462="","",SUMIFS(Con_ve!$F$6:$F$1005,Con_ve!$C$6:$C$1005,$C462,Con_ve!$I$6:$I$1005,"Em negociação",Con_ve!$Q$6:$Q$1005,Cad_cl!BJ$5))),"",IF($C462="","",SUMIFS(Con_ve!$F$6:$F$1005,Con_ve!$C$6:$C$1005,$C462,Con_ve!$I$6:$I$1005,"Em negociação",Con_ve!$Q$6:$Q$1005,Cad_cl!BJ$5)))</f>
        <v/>
      </c>
      <c r="BK462" s="134" t="str">
        <f>IF(ISERR(IF($C462="","",SUMIFS(Con_ve!$F$6:$F$1005,Con_ve!$C$6:$C$1005,$C462,Con_ve!$I$6:$I$1005,"Em negociação",Con_ve!$Q$6:$Q$1005,Cad_cl!BK$5))),"",IF($C462="","",SUMIFS(Con_ve!$F$6:$F$1005,Con_ve!$C$6:$C$1005,$C462,Con_ve!$I$6:$I$1005,"Em negociação",Con_ve!$Q$6:$Q$1005,Cad_cl!BK$5)))</f>
        <v/>
      </c>
      <c r="BL462" s="134" t="str">
        <f>IF(ISERR(IF($C462="","",SUMIFS(Con_ve!$F$6:$F$1005,Con_ve!$C$6:$C$1005,$C462,Con_ve!$I$6:$I$1005,"Em negociação",Con_ve!$Q$6:$Q$1005,Cad_cl!BL$5))),"",IF($C462="","",SUMIFS(Con_ve!$F$6:$F$1005,Con_ve!$C$6:$C$1005,$C462,Con_ve!$I$6:$I$1005,"Em negociação",Con_ve!$Q$6:$Q$1005,Cad_cl!BL$5)))</f>
        <v/>
      </c>
      <c r="BM462" s="134" t="str">
        <f>IF(ISERR(IF($C462="","",SUMIFS(Con_ve!$F$6:$F$1005,Con_ve!$C$6:$C$1005,$C462,Con_ve!$I$6:$I$1005,"Em negociação",Con_ve!$Q$6:$Q$1005,Cad_cl!BM$5))),"",IF($C462="","",SUMIFS(Con_ve!$F$6:$F$1005,Con_ve!$C$6:$C$1005,$C462,Con_ve!$I$6:$I$1005,"Em negociação",Con_ve!$Q$6:$Q$1005,Cad_cl!BM$5)))</f>
        <v/>
      </c>
      <c r="BN462" s="134" t="str">
        <f>IF(ISERR(IF($C462="","",SUMIFS(Con_ve!$F$6:$F$1005,Con_ve!$C$6:$C$1005,$C462,Con_ve!$I$6:$I$1005,"Em negociação",Con_ve!$Q$6:$Q$1005,Cad_cl!BN$5))),"",IF($C462="","",SUMIFS(Con_ve!$F$6:$F$1005,Con_ve!$C$6:$C$1005,$C462,Con_ve!$I$6:$I$1005,"Em negociação",Con_ve!$Q$6:$Q$1005,Cad_cl!BN$5)))</f>
        <v/>
      </c>
      <c r="BO462" s="134" t="str">
        <f>IF(ISERR(IF($C462="","",SUMIFS(Con_ve!$F$6:$F$1005,Con_ve!$C$6:$C$1005,$C462,Con_ve!$I$6:$I$1005,"Em negociação",Con_ve!$Q$6:$Q$1005,Cad_cl!BO$5))),"",IF($C462="","",SUMIFS(Con_ve!$F$6:$F$1005,Con_ve!$C$6:$C$1005,$C462,Con_ve!$I$6:$I$1005,"Em negociação",Con_ve!$Q$6:$Q$1005,Cad_cl!BO$5)))</f>
        <v/>
      </c>
      <c r="BP462" s="134">
        <f t="shared" si="22"/>
        <v>0</v>
      </c>
      <c r="BR462" s="125" t="str">
        <f>IF(ISERR(IF(AND($I462=Re_lo!$E$5,BR$5=VLOOKUP(Re_lo!$H$5,Re_lo!$N$5:$O$16,2,0)),AP462,"")),"",IF(AND($I462=Re_lo!$E$5,BR$5=VLOOKUP(Re_lo!$H$5,Re_lo!$N$5:$O$16,2,0)),AP462,""))</f>
        <v/>
      </c>
      <c r="BS462" s="125" t="str">
        <f>IF(ISERR(IF(AND($I462=Re_lo!$E$5,BS$5=VLOOKUP(Re_lo!$H$5,Re_lo!$N$5:$O$16,2,0)),AQ462,"")),"",IF(AND($I462=Re_lo!$E$5,BS$5=VLOOKUP(Re_lo!$H$5,Re_lo!$N$5:$O$16,2,0)),AQ462,""))</f>
        <v/>
      </c>
      <c r="BT462" s="125" t="str">
        <f>IF(ISERR(IF(AND($I462=Re_lo!$E$5,BT$5=VLOOKUP(Re_lo!$H$5,Re_lo!$N$5:$O$16,2,0)),AR462,"")),"",IF(AND($I462=Re_lo!$E$5,BT$5=VLOOKUP(Re_lo!$H$5,Re_lo!$N$5:$O$16,2,0)),AR462,""))</f>
        <v/>
      </c>
      <c r="BU462" s="125" t="str">
        <f>IF(ISERR(IF(AND($I462=Re_lo!$E$5,BU$5=VLOOKUP(Re_lo!$H$5,Re_lo!$N$5:$O$16,2,0)),AS462,"")),"",IF(AND($I462=Re_lo!$E$5,BU$5=VLOOKUP(Re_lo!$H$5,Re_lo!$N$5:$O$16,2,0)),AS462,""))</f>
        <v/>
      </c>
      <c r="BV462" s="125" t="str">
        <f>IF(ISERR(IF(AND($I462=Re_lo!$E$5,BV$5=VLOOKUP(Re_lo!$H$5,Re_lo!$N$5:$O$16,2,0)),AT462,"")),"",IF(AND($I462=Re_lo!$E$5,BV$5=VLOOKUP(Re_lo!$H$5,Re_lo!$N$5:$O$16,2,0)),AT462,""))</f>
        <v/>
      </c>
      <c r="BW462" s="125" t="str">
        <f>IF(ISERR(IF(AND($I462=Re_lo!$E$5,BW$5=VLOOKUP(Re_lo!$H$5,Re_lo!$N$5:$O$16,2,0)),AU462,"")),"",IF(AND($I462=Re_lo!$E$5,BW$5=VLOOKUP(Re_lo!$H$5,Re_lo!$N$5:$O$16,2,0)),AU462,""))</f>
        <v/>
      </c>
      <c r="BX462" s="125" t="str">
        <f>IF(ISERR(IF(AND($I462=Re_lo!$E$5,BX$5=VLOOKUP(Re_lo!$H$5,Re_lo!$N$5:$O$16,2,0)),AV462,"")),"",IF(AND($I462=Re_lo!$E$5,BX$5=VLOOKUP(Re_lo!$H$5,Re_lo!$N$5:$O$16,2,0)),AV462,""))</f>
        <v/>
      </c>
      <c r="BY462" s="125" t="str">
        <f>IF(ISERR(IF(AND($I462=Re_lo!$E$5,BY$5=VLOOKUP(Re_lo!$H$5,Re_lo!$N$5:$O$16,2,0)),AW462,"")),"",IF(AND($I462=Re_lo!$E$5,BY$5=VLOOKUP(Re_lo!$H$5,Re_lo!$N$5:$O$16,2,0)),AW462,""))</f>
        <v/>
      </c>
      <c r="BZ462" s="125" t="str">
        <f>IF(ISERR(IF(AND($I462=Re_lo!$E$5,BZ$5=VLOOKUP(Re_lo!$H$5,Re_lo!$N$5:$O$16,2,0)),AX462,"")),"",IF(AND($I462=Re_lo!$E$5,BZ$5=VLOOKUP(Re_lo!$H$5,Re_lo!$N$5:$O$16,2,0)),AX462,""))</f>
        <v/>
      </c>
      <c r="CA462" s="125" t="str">
        <f>IF(ISERR(IF(AND($I462=Re_lo!$E$5,CA$5=VLOOKUP(Re_lo!$H$5,Re_lo!$N$5:$O$16,2,0)),AY462,"")),"",IF(AND($I462=Re_lo!$E$5,CA$5=VLOOKUP(Re_lo!$H$5,Re_lo!$N$5:$O$16,2,0)),AY462,""))</f>
        <v/>
      </c>
      <c r="CB462" s="125" t="str">
        <f>IF(ISERR(IF(AND($I462=Re_lo!$E$5,CB$5=VLOOKUP(Re_lo!$H$5,Re_lo!$N$5:$O$16,2,0)),AZ462,"")),"",IF(AND($I462=Re_lo!$E$5,CB$5=VLOOKUP(Re_lo!$H$5,Re_lo!$N$5:$O$16,2,0)),AZ462,""))</f>
        <v/>
      </c>
      <c r="CC462" s="125" t="str">
        <f>IF(ISERR(IF(AND($I462=Re_lo!$E$5,CC$5=VLOOKUP(Re_lo!$H$5,Re_lo!$N$5:$O$16,2,0)),BA462,"")),"",IF(AND($I462=Re_lo!$E$5,CC$5=VLOOKUP(Re_lo!$H$5,Re_lo!$N$5:$O$16,2,0)),BA462,""))</f>
        <v/>
      </c>
      <c r="CD462" s="125" t="str">
        <f>IF(ISERR(IF(AND($I462=Re_lo!$E$5,CD$5=VLOOKUP(Re_lo!$H$5,Re_lo!$N$5:$O$16,2,0)),BB462,"")),"",IF(AND($I462=Re_lo!$E$5,CD$5=VLOOKUP(Re_lo!$H$5,Re_lo!$N$5:$O$16,2,0)),BB462,""))</f>
        <v/>
      </c>
      <c r="CF462" s="125" t="str">
        <f>IF($C462="","",COUNTIFS(Con_ve!$C$6:$C$1005,$C462,Con_ve!$Q$6:$Q$1005,Cad_cl!CF$5))</f>
        <v/>
      </c>
      <c r="CG462" s="125" t="str">
        <f>IF($C462="","",COUNTIFS(Con_ve!$C$6:$C$1005,$C462,Con_ve!$Q$6:$Q$1005,Cad_cl!CG$5))</f>
        <v/>
      </c>
      <c r="CH462" s="125" t="str">
        <f>IF($C462="","",COUNTIFS(Con_ve!$C$6:$C$1005,$C462,Con_ve!$Q$6:$Q$1005,Cad_cl!CH$5))</f>
        <v/>
      </c>
      <c r="CI462" s="125" t="str">
        <f>IF($C462="","",COUNTIFS(Con_ve!$C$6:$C$1005,$C462,Con_ve!$Q$6:$Q$1005,Cad_cl!CI$5))</f>
        <v/>
      </c>
      <c r="CJ462" s="125" t="str">
        <f>IF($C462="","",COUNTIFS(Con_ve!$C$6:$C$1005,$C462,Con_ve!$Q$6:$Q$1005,Cad_cl!CJ$5))</f>
        <v/>
      </c>
      <c r="CK462" s="125" t="str">
        <f>IF($C462="","",COUNTIFS(Con_ve!$C$6:$C$1005,$C462,Con_ve!$Q$6:$Q$1005,Cad_cl!CK$5))</f>
        <v/>
      </c>
      <c r="CL462" s="125" t="str">
        <f>IF($C462="","",COUNTIFS(Con_ve!$C$6:$C$1005,$C462,Con_ve!$Q$6:$Q$1005,Cad_cl!CL$5))</f>
        <v/>
      </c>
      <c r="CM462" s="125" t="str">
        <f>IF($C462="","",COUNTIFS(Con_ve!$C$6:$C$1005,$C462,Con_ve!$Q$6:$Q$1005,Cad_cl!CM$5))</f>
        <v/>
      </c>
      <c r="CN462" s="125" t="str">
        <f>IF($C462="","",COUNTIFS(Con_ve!$C$6:$C$1005,$C462,Con_ve!$Q$6:$Q$1005,Cad_cl!CN$5))</f>
        <v/>
      </c>
      <c r="CO462" s="125" t="str">
        <f>IF($C462="","",COUNTIFS(Con_ve!$C$6:$C$1005,$C462,Con_ve!$Q$6:$Q$1005,Cad_cl!CO$5))</f>
        <v/>
      </c>
      <c r="CP462" s="125" t="str">
        <f>IF($C462="","",COUNTIFS(Con_ve!$C$6:$C$1005,$C462,Con_ve!$Q$6:$Q$1005,Cad_cl!CP$5))</f>
        <v/>
      </c>
      <c r="CQ462" s="125" t="str">
        <f>IF($C462="","",COUNTIFS(Con_ve!$C$6:$C$1005,$C462,Con_ve!$Q$6:$Q$1005,Cad_cl!CQ$5))</f>
        <v/>
      </c>
      <c r="CR462" s="125">
        <f t="shared" si="23"/>
        <v>0</v>
      </c>
    </row>
    <row r="463" spans="3:96" ht="30" customHeight="1">
      <c r="C463" s="153"/>
      <c r="D463" s="153"/>
      <c r="E463" s="154"/>
      <c r="F463" s="153"/>
      <c r="G463" s="155"/>
      <c r="H463" s="153"/>
      <c r="I463" s="153"/>
      <c r="J463" s="132" t="s">
        <v>309</v>
      </c>
      <c r="K463" s="133" t="s">
        <v>309</v>
      </c>
      <c r="L463" s="153"/>
      <c r="M463" s="153"/>
      <c r="N463" s="153"/>
      <c r="O463" s="153"/>
      <c r="P463" s="153"/>
      <c r="Q463" s="153"/>
      <c r="AP463" s="134" t="str">
        <f>IF(ISERR(IF($C463="","",SUMIFS(Con_ve!$F$6:$F$1005,Con_ve!$C$6:$C$1005,$C463,Con_ve!$I$6:$I$1005,"Fechada",Con_ve!$Q$6:$Q$1005,Cad_cl!AP$5))),"",IF($C463="","",SUMIFS(Con_ve!$F$6:$F$1005,Con_ve!$C$6:$C$1005,$C463,Con_ve!$I$6:$I$1005,"Fechada",Con_ve!$Q$6:$Q$1005,Cad_cl!AP$5)))</f>
        <v/>
      </c>
      <c r="AQ463" s="134" t="str">
        <f>IF(ISERR(IF($C463="","",SUMIFS(Con_ve!$F$6:$F$1005,Con_ve!$C$6:$C$1005,$C463,Con_ve!$I$6:$I$1005,"Fechada",Con_ve!$Q$6:$Q$1005,Cad_cl!AQ$5))),"",IF($C463="","",SUMIFS(Con_ve!$F$6:$F$1005,Con_ve!$C$6:$C$1005,$C463,Con_ve!$I$6:$I$1005,"Fechada",Con_ve!$Q$6:$Q$1005,Cad_cl!AQ$5)))</f>
        <v/>
      </c>
      <c r="AR463" s="134" t="str">
        <f>IF(ISERR(IF($C463="","",SUMIFS(Con_ve!$F$6:$F$1005,Con_ve!$C$6:$C$1005,$C463,Con_ve!$I$6:$I$1005,"Fechada",Con_ve!$Q$6:$Q$1005,Cad_cl!AR$5))),"",IF($C463="","",SUMIFS(Con_ve!$F$6:$F$1005,Con_ve!$C$6:$C$1005,$C463,Con_ve!$I$6:$I$1005,"Fechada",Con_ve!$Q$6:$Q$1005,Cad_cl!AR$5)))</f>
        <v/>
      </c>
      <c r="AS463" s="134" t="str">
        <f>IF(ISERR(IF($C463="","",SUMIFS(Con_ve!$F$6:$F$1005,Con_ve!$C$6:$C$1005,$C463,Con_ve!$I$6:$I$1005,"Fechada",Con_ve!$Q$6:$Q$1005,Cad_cl!AS$5))),"",IF($C463="","",SUMIFS(Con_ve!$F$6:$F$1005,Con_ve!$C$6:$C$1005,$C463,Con_ve!$I$6:$I$1005,"Fechada",Con_ve!$Q$6:$Q$1005,Cad_cl!AS$5)))</f>
        <v/>
      </c>
      <c r="AT463" s="134" t="str">
        <f>IF(ISERR(IF($C463="","",SUMIFS(Con_ve!$F$6:$F$1005,Con_ve!$C$6:$C$1005,$C463,Con_ve!$I$6:$I$1005,"Fechada",Con_ve!$Q$6:$Q$1005,Cad_cl!AT$5))),"",IF($C463="","",SUMIFS(Con_ve!$F$6:$F$1005,Con_ve!$C$6:$C$1005,$C463,Con_ve!$I$6:$I$1005,"Fechada",Con_ve!$Q$6:$Q$1005,Cad_cl!AT$5)))</f>
        <v/>
      </c>
      <c r="AU463" s="134" t="str">
        <f>IF(ISERR(IF($C463="","",SUMIFS(Con_ve!$F$6:$F$1005,Con_ve!$C$6:$C$1005,$C463,Con_ve!$I$6:$I$1005,"Fechada",Con_ve!$Q$6:$Q$1005,Cad_cl!AU$5))),"",IF($C463="","",SUMIFS(Con_ve!$F$6:$F$1005,Con_ve!$C$6:$C$1005,$C463,Con_ve!$I$6:$I$1005,"Fechada",Con_ve!$Q$6:$Q$1005,Cad_cl!AU$5)))</f>
        <v/>
      </c>
      <c r="AV463" s="134" t="str">
        <f>IF(ISERR(IF($C463="","",SUMIFS(Con_ve!$F$6:$F$1005,Con_ve!$C$6:$C$1005,$C463,Con_ve!$I$6:$I$1005,"Fechada",Con_ve!$Q$6:$Q$1005,Cad_cl!AV$5))),"",IF($C463="","",SUMIFS(Con_ve!$F$6:$F$1005,Con_ve!$C$6:$C$1005,$C463,Con_ve!$I$6:$I$1005,"Fechada",Con_ve!$Q$6:$Q$1005,Cad_cl!AV$5)))</f>
        <v/>
      </c>
      <c r="AW463" s="134" t="str">
        <f>IF(ISERR(IF($C463="","",SUMIFS(Con_ve!$F$6:$F$1005,Con_ve!$C$6:$C$1005,$C463,Con_ve!$I$6:$I$1005,"Fechada",Con_ve!$Q$6:$Q$1005,Cad_cl!AW$5))),"",IF($C463="","",SUMIFS(Con_ve!$F$6:$F$1005,Con_ve!$C$6:$C$1005,$C463,Con_ve!$I$6:$I$1005,"Fechada",Con_ve!$Q$6:$Q$1005,Cad_cl!AW$5)))</f>
        <v/>
      </c>
      <c r="AX463" s="134" t="str">
        <f>IF(ISERR(IF($C463="","",SUMIFS(Con_ve!$F$6:$F$1005,Con_ve!$C$6:$C$1005,$C463,Con_ve!$I$6:$I$1005,"Fechada",Con_ve!$Q$6:$Q$1005,Cad_cl!AX$5))),"",IF($C463="","",SUMIFS(Con_ve!$F$6:$F$1005,Con_ve!$C$6:$C$1005,$C463,Con_ve!$I$6:$I$1005,"Fechada",Con_ve!$Q$6:$Q$1005,Cad_cl!AX$5)))</f>
        <v/>
      </c>
      <c r="AY463" s="134" t="str">
        <f>IF(ISERR(IF($C463="","",SUMIFS(Con_ve!$F$6:$F$1005,Con_ve!$C$6:$C$1005,$C463,Con_ve!$I$6:$I$1005,"Fechada",Con_ve!$Q$6:$Q$1005,Cad_cl!AY$5))),"",IF($C463="","",SUMIFS(Con_ve!$F$6:$F$1005,Con_ve!$C$6:$C$1005,$C463,Con_ve!$I$6:$I$1005,"Fechada",Con_ve!$Q$6:$Q$1005,Cad_cl!AY$5)))</f>
        <v/>
      </c>
      <c r="AZ463" s="134" t="str">
        <f>IF(ISERR(IF($C463="","",SUMIFS(Con_ve!$F$6:$F$1005,Con_ve!$C$6:$C$1005,$C463,Con_ve!$I$6:$I$1005,"Fechada",Con_ve!$Q$6:$Q$1005,Cad_cl!AZ$5))),"",IF($C463="","",SUMIFS(Con_ve!$F$6:$F$1005,Con_ve!$C$6:$C$1005,$C463,Con_ve!$I$6:$I$1005,"Fechada",Con_ve!$Q$6:$Q$1005,Cad_cl!AZ$5)))</f>
        <v/>
      </c>
      <c r="BA463" s="134" t="str">
        <f>IF(ISERR(IF($C463="","",SUMIFS(Con_ve!$F$6:$F$1005,Con_ve!$C$6:$C$1005,$C463,Con_ve!$I$6:$I$1005,"Fechada",Con_ve!$Q$6:$Q$1005,Cad_cl!BA$5))),"",IF($C463="","",SUMIFS(Con_ve!$F$6:$F$1005,Con_ve!$C$6:$C$1005,$C463,Con_ve!$I$6:$I$1005,"Fechada",Con_ve!$Q$6:$Q$1005,Cad_cl!BA$5)))</f>
        <v/>
      </c>
      <c r="BB463" s="134">
        <f t="shared" si="21"/>
        <v>0</v>
      </c>
      <c r="BD463" s="134" t="str">
        <f>IF(ISERR(IF($C463="","",SUMIFS(Con_ve!$F$6:$F$1005,Con_ve!$C$6:$C$1005,$C463,Con_ve!$I$6:$I$1005,"Em negociação",Con_ve!$Q$6:$Q$1005,Cad_cl!BD$5))),"",IF($C463="","",SUMIFS(Con_ve!$F$6:$F$1005,Con_ve!$C$6:$C$1005,$C463,Con_ve!$I$6:$I$1005,"Em negociação",Con_ve!$Q$6:$Q$1005,Cad_cl!BD$5)))</f>
        <v/>
      </c>
      <c r="BE463" s="134" t="str">
        <f>IF(ISERR(IF($C463="","",SUMIFS(Con_ve!$F$6:$F$1005,Con_ve!$C$6:$C$1005,$C463,Con_ve!$I$6:$I$1005,"Em negociação",Con_ve!$Q$6:$Q$1005,Cad_cl!BE$5))),"",IF($C463="","",SUMIFS(Con_ve!$F$6:$F$1005,Con_ve!$C$6:$C$1005,$C463,Con_ve!$I$6:$I$1005,"Em negociação",Con_ve!$Q$6:$Q$1005,Cad_cl!BE$5)))</f>
        <v/>
      </c>
      <c r="BF463" s="134" t="str">
        <f>IF(ISERR(IF($C463="","",SUMIFS(Con_ve!$F$6:$F$1005,Con_ve!$C$6:$C$1005,$C463,Con_ve!$I$6:$I$1005,"Em negociação",Con_ve!$Q$6:$Q$1005,Cad_cl!BF$5))),"",IF($C463="","",SUMIFS(Con_ve!$F$6:$F$1005,Con_ve!$C$6:$C$1005,$C463,Con_ve!$I$6:$I$1005,"Em negociação",Con_ve!$Q$6:$Q$1005,Cad_cl!BF$5)))</f>
        <v/>
      </c>
      <c r="BG463" s="134" t="str">
        <f>IF(ISERR(IF($C463="","",SUMIFS(Con_ve!$F$6:$F$1005,Con_ve!$C$6:$C$1005,$C463,Con_ve!$I$6:$I$1005,"Em negociação",Con_ve!$Q$6:$Q$1005,Cad_cl!BG$5))),"",IF($C463="","",SUMIFS(Con_ve!$F$6:$F$1005,Con_ve!$C$6:$C$1005,$C463,Con_ve!$I$6:$I$1005,"Em negociação",Con_ve!$Q$6:$Q$1005,Cad_cl!BG$5)))</f>
        <v/>
      </c>
      <c r="BH463" s="134" t="str">
        <f>IF(ISERR(IF($C463="","",SUMIFS(Con_ve!$F$6:$F$1005,Con_ve!$C$6:$C$1005,$C463,Con_ve!$I$6:$I$1005,"Em negociação",Con_ve!$Q$6:$Q$1005,Cad_cl!BH$5))),"",IF($C463="","",SUMIFS(Con_ve!$F$6:$F$1005,Con_ve!$C$6:$C$1005,$C463,Con_ve!$I$6:$I$1005,"Em negociação",Con_ve!$Q$6:$Q$1005,Cad_cl!BH$5)))</f>
        <v/>
      </c>
      <c r="BI463" s="134" t="str">
        <f>IF(ISERR(IF($C463="","",SUMIFS(Con_ve!$F$6:$F$1005,Con_ve!$C$6:$C$1005,$C463,Con_ve!$I$6:$I$1005,"Em negociação",Con_ve!$Q$6:$Q$1005,Cad_cl!BI$5))),"",IF($C463="","",SUMIFS(Con_ve!$F$6:$F$1005,Con_ve!$C$6:$C$1005,$C463,Con_ve!$I$6:$I$1005,"Em negociação",Con_ve!$Q$6:$Q$1005,Cad_cl!BI$5)))</f>
        <v/>
      </c>
      <c r="BJ463" s="134" t="str">
        <f>IF(ISERR(IF($C463="","",SUMIFS(Con_ve!$F$6:$F$1005,Con_ve!$C$6:$C$1005,$C463,Con_ve!$I$6:$I$1005,"Em negociação",Con_ve!$Q$6:$Q$1005,Cad_cl!BJ$5))),"",IF($C463="","",SUMIFS(Con_ve!$F$6:$F$1005,Con_ve!$C$6:$C$1005,$C463,Con_ve!$I$6:$I$1005,"Em negociação",Con_ve!$Q$6:$Q$1005,Cad_cl!BJ$5)))</f>
        <v/>
      </c>
      <c r="BK463" s="134" t="str">
        <f>IF(ISERR(IF($C463="","",SUMIFS(Con_ve!$F$6:$F$1005,Con_ve!$C$6:$C$1005,$C463,Con_ve!$I$6:$I$1005,"Em negociação",Con_ve!$Q$6:$Q$1005,Cad_cl!BK$5))),"",IF($C463="","",SUMIFS(Con_ve!$F$6:$F$1005,Con_ve!$C$6:$C$1005,$C463,Con_ve!$I$6:$I$1005,"Em negociação",Con_ve!$Q$6:$Q$1005,Cad_cl!BK$5)))</f>
        <v/>
      </c>
      <c r="BL463" s="134" t="str">
        <f>IF(ISERR(IF($C463="","",SUMIFS(Con_ve!$F$6:$F$1005,Con_ve!$C$6:$C$1005,$C463,Con_ve!$I$6:$I$1005,"Em negociação",Con_ve!$Q$6:$Q$1005,Cad_cl!BL$5))),"",IF($C463="","",SUMIFS(Con_ve!$F$6:$F$1005,Con_ve!$C$6:$C$1005,$C463,Con_ve!$I$6:$I$1005,"Em negociação",Con_ve!$Q$6:$Q$1005,Cad_cl!BL$5)))</f>
        <v/>
      </c>
      <c r="BM463" s="134" t="str">
        <f>IF(ISERR(IF($C463="","",SUMIFS(Con_ve!$F$6:$F$1005,Con_ve!$C$6:$C$1005,$C463,Con_ve!$I$6:$I$1005,"Em negociação",Con_ve!$Q$6:$Q$1005,Cad_cl!BM$5))),"",IF($C463="","",SUMIFS(Con_ve!$F$6:$F$1005,Con_ve!$C$6:$C$1005,$C463,Con_ve!$I$6:$I$1005,"Em negociação",Con_ve!$Q$6:$Q$1005,Cad_cl!BM$5)))</f>
        <v/>
      </c>
      <c r="BN463" s="134" t="str">
        <f>IF(ISERR(IF($C463="","",SUMIFS(Con_ve!$F$6:$F$1005,Con_ve!$C$6:$C$1005,$C463,Con_ve!$I$6:$I$1005,"Em negociação",Con_ve!$Q$6:$Q$1005,Cad_cl!BN$5))),"",IF($C463="","",SUMIFS(Con_ve!$F$6:$F$1005,Con_ve!$C$6:$C$1005,$C463,Con_ve!$I$6:$I$1005,"Em negociação",Con_ve!$Q$6:$Q$1005,Cad_cl!BN$5)))</f>
        <v/>
      </c>
      <c r="BO463" s="134" t="str">
        <f>IF(ISERR(IF($C463="","",SUMIFS(Con_ve!$F$6:$F$1005,Con_ve!$C$6:$C$1005,$C463,Con_ve!$I$6:$I$1005,"Em negociação",Con_ve!$Q$6:$Q$1005,Cad_cl!BO$5))),"",IF($C463="","",SUMIFS(Con_ve!$F$6:$F$1005,Con_ve!$C$6:$C$1005,$C463,Con_ve!$I$6:$I$1005,"Em negociação",Con_ve!$Q$6:$Q$1005,Cad_cl!BO$5)))</f>
        <v/>
      </c>
      <c r="BP463" s="134">
        <f t="shared" si="22"/>
        <v>0</v>
      </c>
      <c r="BR463" s="125" t="str">
        <f>IF(ISERR(IF(AND($I463=Re_lo!$E$5,BR$5=VLOOKUP(Re_lo!$H$5,Re_lo!$N$5:$O$16,2,0)),AP463,"")),"",IF(AND($I463=Re_lo!$E$5,BR$5=VLOOKUP(Re_lo!$H$5,Re_lo!$N$5:$O$16,2,0)),AP463,""))</f>
        <v/>
      </c>
      <c r="BS463" s="125" t="str">
        <f>IF(ISERR(IF(AND($I463=Re_lo!$E$5,BS$5=VLOOKUP(Re_lo!$H$5,Re_lo!$N$5:$O$16,2,0)),AQ463,"")),"",IF(AND($I463=Re_lo!$E$5,BS$5=VLOOKUP(Re_lo!$H$5,Re_lo!$N$5:$O$16,2,0)),AQ463,""))</f>
        <v/>
      </c>
      <c r="BT463" s="125" t="str">
        <f>IF(ISERR(IF(AND($I463=Re_lo!$E$5,BT$5=VLOOKUP(Re_lo!$H$5,Re_lo!$N$5:$O$16,2,0)),AR463,"")),"",IF(AND($I463=Re_lo!$E$5,BT$5=VLOOKUP(Re_lo!$H$5,Re_lo!$N$5:$O$16,2,0)),AR463,""))</f>
        <v/>
      </c>
      <c r="BU463" s="125" t="str">
        <f>IF(ISERR(IF(AND($I463=Re_lo!$E$5,BU$5=VLOOKUP(Re_lo!$H$5,Re_lo!$N$5:$O$16,2,0)),AS463,"")),"",IF(AND($I463=Re_lo!$E$5,BU$5=VLOOKUP(Re_lo!$H$5,Re_lo!$N$5:$O$16,2,0)),AS463,""))</f>
        <v/>
      </c>
      <c r="BV463" s="125" t="str">
        <f>IF(ISERR(IF(AND($I463=Re_lo!$E$5,BV$5=VLOOKUP(Re_lo!$H$5,Re_lo!$N$5:$O$16,2,0)),AT463,"")),"",IF(AND($I463=Re_lo!$E$5,BV$5=VLOOKUP(Re_lo!$H$5,Re_lo!$N$5:$O$16,2,0)),AT463,""))</f>
        <v/>
      </c>
      <c r="BW463" s="125" t="str">
        <f>IF(ISERR(IF(AND($I463=Re_lo!$E$5,BW$5=VLOOKUP(Re_lo!$H$5,Re_lo!$N$5:$O$16,2,0)),AU463,"")),"",IF(AND($I463=Re_lo!$E$5,BW$5=VLOOKUP(Re_lo!$H$5,Re_lo!$N$5:$O$16,2,0)),AU463,""))</f>
        <v/>
      </c>
      <c r="BX463" s="125" t="str">
        <f>IF(ISERR(IF(AND($I463=Re_lo!$E$5,BX$5=VLOOKUP(Re_lo!$H$5,Re_lo!$N$5:$O$16,2,0)),AV463,"")),"",IF(AND($I463=Re_lo!$E$5,BX$5=VLOOKUP(Re_lo!$H$5,Re_lo!$N$5:$O$16,2,0)),AV463,""))</f>
        <v/>
      </c>
      <c r="BY463" s="125" t="str">
        <f>IF(ISERR(IF(AND($I463=Re_lo!$E$5,BY$5=VLOOKUP(Re_lo!$H$5,Re_lo!$N$5:$O$16,2,0)),AW463,"")),"",IF(AND($I463=Re_lo!$E$5,BY$5=VLOOKUP(Re_lo!$H$5,Re_lo!$N$5:$O$16,2,0)),AW463,""))</f>
        <v/>
      </c>
      <c r="BZ463" s="125" t="str">
        <f>IF(ISERR(IF(AND($I463=Re_lo!$E$5,BZ$5=VLOOKUP(Re_lo!$H$5,Re_lo!$N$5:$O$16,2,0)),AX463,"")),"",IF(AND($I463=Re_lo!$E$5,BZ$5=VLOOKUP(Re_lo!$H$5,Re_lo!$N$5:$O$16,2,0)),AX463,""))</f>
        <v/>
      </c>
      <c r="CA463" s="125" t="str">
        <f>IF(ISERR(IF(AND($I463=Re_lo!$E$5,CA$5=VLOOKUP(Re_lo!$H$5,Re_lo!$N$5:$O$16,2,0)),AY463,"")),"",IF(AND($I463=Re_lo!$E$5,CA$5=VLOOKUP(Re_lo!$H$5,Re_lo!$N$5:$O$16,2,0)),AY463,""))</f>
        <v/>
      </c>
      <c r="CB463" s="125" t="str">
        <f>IF(ISERR(IF(AND($I463=Re_lo!$E$5,CB$5=VLOOKUP(Re_lo!$H$5,Re_lo!$N$5:$O$16,2,0)),AZ463,"")),"",IF(AND($I463=Re_lo!$E$5,CB$5=VLOOKUP(Re_lo!$H$5,Re_lo!$N$5:$O$16,2,0)),AZ463,""))</f>
        <v/>
      </c>
      <c r="CC463" s="125" t="str">
        <f>IF(ISERR(IF(AND($I463=Re_lo!$E$5,CC$5=VLOOKUP(Re_lo!$H$5,Re_lo!$N$5:$O$16,2,0)),BA463,"")),"",IF(AND($I463=Re_lo!$E$5,CC$5=VLOOKUP(Re_lo!$H$5,Re_lo!$N$5:$O$16,2,0)),BA463,""))</f>
        <v/>
      </c>
      <c r="CD463" s="125" t="str">
        <f>IF(ISERR(IF(AND($I463=Re_lo!$E$5,CD$5=VLOOKUP(Re_lo!$H$5,Re_lo!$N$5:$O$16,2,0)),BB463,"")),"",IF(AND($I463=Re_lo!$E$5,CD$5=VLOOKUP(Re_lo!$H$5,Re_lo!$N$5:$O$16,2,0)),BB463,""))</f>
        <v/>
      </c>
      <c r="CF463" s="125" t="str">
        <f>IF($C463="","",COUNTIFS(Con_ve!$C$6:$C$1005,$C463,Con_ve!$Q$6:$Q$1005,Cad_cl!CF$5))</f>
        <v/>
      </c>
      <c r="CG463" s="125" t="str">
        <f>IF($C463="","",COUNTIFS(Con_ve!$C$6:$C$1005,$C463,Con_ve!$Q$6:$Q$1005,Cad_cl!CG$5))</f>
        <v/>
      </c>
      <c r="CH463" s="125" t="str">
        <f>IF($C463="","",COUNTIFS(Con_ve!$C$6:$C$1005,$C463,Con_ve!$Q$6:$Q$1005,Cad_cl!CH$5))</f>
        <v/>
      </c>
      <c r="CI463" s="125" t="str">
        <f>IF($C463="","",COUNTIFS(Con_ve!$C$6:$C$1005,$C463,Con_ve!$Q$6:$Q$1005,Cad_cl!CI$5))</f>
        <v/>
      </c>
      <c r="CJ463" s="125" t="str">
        <f>IF($C463="","",COUNTIFS(Con_ve!$C$6:$C$1005,$C463,Con_ve!$Q$6:$Q$1005,Cad_cl!CJ$5))</f>
        <v/>
      </c>
      <c r="CK463" s="125" t="str">
        <f>IF($C463="","",COUNTIFS(Con_ve!$C$6:$C$1005,$C463,Con_ve!$Q$6:$Q$1005,Cad_cl!CK$5))</f>
        <v/>
      </c>
      <c r="CL463" s="125" t="str">
        <f>IF($C463="","",COUNTIFS(Con_ve!$C$6:$C$1005,$C463,Con_ve!$Q$6:$Q$1005,Cad_cl!CL$5))</f>
        <v/>
      </c>
      <c r="CM463" s="125" t="str">
        <f>IF($C463="","",COUNTIFS(Con_ve!$C$6:$C$1005,$C463,Con_ve!$Q$6:$Q$1005,Cad_cl!CM$5))</f>
        <v/>
      </c>
      <c r="CN463" s="125" t="str">
        <f>IF($C463="","",COUNTIFS(Con_ve!$C$6:$C$1005,$C463,Con_ve!$Q$6:$Q$1005,Cad_cl!CN$5))</f>
        <v/>
      </c>
      <c r="CO463" s="125" t="str">
        <f>IF($C463="","",COUNTIFS(Con_ve!$C$6:$C$1005,$C463,Con_ve!$Q$6:$Q$1005,Cad_cl!CO$5))</f>
        <v/>
      </c>
      <c r="CP463" s="125" t="str">
        <f>IF($C463="","",COUNTIFS(Con_ve!$C$6:$C$1005,$C463,Con_ve!$Q$6:$Q$1005,Cad_cl!CP$5))</f>
        <v/>
      </c>
      <c r="CQ463" s="125" t="str">
        <f>IF($C463="","",COUNTIFS(Con_ve!$C$6:$C$1005,$C463,Con_ve!$Q$6:$Q$1005,Cad_cl!CQ$5))</f>
        <v/>
      </c>
      <c r="CR463" s="125">
        <f t="shared" si="23"/>
        <v>0</v>
      </c>
    </row>
    <row r="464" spans="3:96" ht="30" customHeight="1">
      <c r="C464" s="153"/>
      <c r="D464" s="153"/>
      <c r="E464" s="154"/>
      <c r="F464" s="153"/>
      <c r="G464" s="155"/>
      <c r="H464" s="153"/>
      <c r="I464" s="153"/>
      <c r="J464" s="132" t="s">
        <v>309</v>
      </c>
      <c r="K464" s="133" t="s">
        <v>309</v>
      </c>
      <c r="L464" s="153"/>
      <c r="M464" s="153"/>
      <c r="N464" s="153"/>
      <c r="O464" s="153"/>
      <c r="P464" s="153"/>
      <c r="Q464" s="153"/>
      <c r="AP464" s="134" t="str">
        <f>IF(ISERR(IF($C464="","",SUMIFS(Con_ve!$F$6:$F$1005,Con_ve!$C$6:$C$1005,$C464,Con_ve!$I$6:$I$1005,"Fechada",Con_ve!$Q$6:$Q$1005,Cad_cl!AP$5))),"",IF($C464="","",SUMIFS(Con_ve!$F$6:$F$1005,Con_ve!$C$6:$C$1005,$C464,Con_ve!$I$6:$I$1005,"Fechada",Con_ve!$Q$6:$Q$1005,Cad_cl!AP$5)))</f>
        <v/>
      </c>
      <c r="AQ464" s="134" t="str">
        <f>IF(ISERR(IF($C464="","",SUMIFS(Con_ve!$F$6:$F$1005,Con_ve!$C$6:$C$1005,$C464,Con_ve!$I$6:$I$1005,"Fechada",Con_ve!$Q$6:$Q$1005,Cad_cl!AQ$5))),"",IF($C464="","",SUMIFS(Con_ve!$F$6:$F$1005,Con_ve!$C$6:$C$1005,$C464,Con_ve!$I$6:$I$1005,"Fechada",Con_ve!$Q$6:$Q$1005,Cad_cl!AQ$5)))</f>
        <v/>
      </c>
      <c r="AR464" s="134" t="str">
        <f>IF(ISERR(IF($C464="","",SUMIFS(Con_ve!$F$6:$F$1005,Con_ve!$C$6:$C$1005,$C464,Con_ve!$I$6:$I$1005,"Fechada",Con_ve!$Q$6:$Q$1005,Cad_cl!AR$5))),"",IF($C464="","",SUMIFS(Con_ve!$F$6:$F$1005,Con_ve!$C$6:$C$1005,$C464,Con_ve!$I$6:$I$1005,"Fechada",Con_ve!$Q$6:$Q$1005,Cad_cl!AR$5)))</f>
        <v/>
      </c>
      <c r="AS464" s="134" t="str">
        <f>IF(ISERR(IF($C464="","",SUMIFS(Con_ve!$F$6:$F$1005,Con_ve!$C$6:$C$1005,$C464,Con_ve!$I$6:$I$1005,"Fechada",Con_ve!$Q$6:$Q$1005,Cad_cl!AS$5))),"",IF($C464="","",SUMIFS(Con_ve!$F$6:$F$1005,Con_ve!$C$6:$C$1005,$C464,Con_ve!$I$6:$I$1005,"Fechada",Con_ve!$Q$6:$Q$1005,Cad_cl!AS$5)))</f>
        <v/>
      </c>
      <c r="AT464" s="134" t="str">
        <f>IF(ISERR(IF($C464="","",SUMIFS(Con_ve!$F$6:$F$1005,Con_ve!$C$6:$C$1005,$C464,Con_ve!$I$6:$I$1005,"Fechada",Con_ve!$Q$6:$Q$1005,Cad_cl!AT$5))),"",IF($C464="","",SUMIFS(Con_ve!$F$6:$F$1005,Con_ve!$C$6:$C$1005,$C464,Con_ve!$I$6:$I$1005,"Fechada",Con_ve!$Q$6:$Q$1005,Cad_cl!AT$5)))</f>
        <v/>
      </c>
      <c r="AU464" s="134" t="str">
        <f>IF(ISERR(IF($C464="","",SUMIFS(Con_ve!$F$6:$F$1005,Con_ve!$C$6:$C$1005,$C464,Con_ve!$I$6:$I$1005,"Fechada",Con_ve!$Q$6:$Q$1005,Cad_cl!AU$5))),"",IF($C464="","",SUMIFS(Con_ve!$F$6:$F$1005,Con_ve!$C$6:$C$1005,$C464,Con_ve!$I$6:$I$1005,"Fechada",Con_ve!$Q$6:$Q$1005,Cad_cl!AU$5)))</f>
        <v/>
      </c>
      <c r="AV464" s="134" t="str">
        <f>IF(ISERR(IF($C464="","",SUMIFS(Con_ve!$F$6:$F$1005,Con_ve!$C$6:$C$1005,$C464,Con_ve!$I$6:$I$1005,"Fechada",Con_ve!$Q$6:$Q$1005,Cad_cl!AV$5))),"",IF($C464="","",SUMIFS(Con_ve!$F$6:$F$1005,Con_ve!$C$6:$C$1005,$C464,Con_ve!$I$6:$I$1005,"Fechada",Con_ve!$Q$6:$Q$1005,Cad_cl!AV$5)))</f>
        <v/>
      </c>
      <c r="AW464" s="134" t="str">
        <f>IF(ISERR(IF($C464="","",SUMIFS(Con_ve!$F$6:$F$1005,Con_ve!$C$6:$C$1005,$C464,Con_ve!$I$6:$I$1005,"Fechada",Con_ve!$Q$6:$Q$1005,Cad_cl!AW$5))),"",IF($C464="","",SUMIFS(Con_ve!$F$6:$F$1005,Con_ve!$C$6:$C$1005,$C464,Con_ve!$I$6:$I$1005,"Fechada",Con_ve!$Q$6:$Q$1005,Cad_cl!AW$5)))</f>
        <v/>
      </c>
      <c r="AX464" s="134" t="str">
        <f>IF(ISERR(IF($C464="","",SUMIFS(Con_ve!$F$6:$F$1005,Con_ve!$C$6:$C$1005,$C464,Con_ve!$I$6:$I$1005,"Fechada",Con_ve!$Q$6:$Q$1005,Cad_cl!AX$5))),"",IF($C464="","",SUMIFS(Con_ve!$F$6:$F$1005,Con_ve!$C$6:$C$1005,$C464,Con_ve!$I$6:$I$1005,"Fechada",Con_ve!$Q$6:$Q$1005,Cad_cl!AX$5)))</f>
        <v/>
      </c>
      <c r="AY464" s="134" t="str">
        <f>IF(ISERR(IF($C464="","",SUMIFS(Con_ve!$F$6:$F$1005,Con_ve!$C$6:$C$1005,$C464,Con_ve!$I$6:$I$1005,"Fechada",Con_ve!$Q$6:$Q$1005,Cad_cl!AY$5))),"",IF($C464="","",SUMIFS(Con_ve!$F$6:$F$1005,Con_ve!$C$6:$C$1005,$C464,Con_ve!$I$6:$I$1005,"Fechada",Con_ve!$Q$6:$Q$1005,Cad_cl!AY$5)))</f>
        <v/>
      </c>
      <c r="AZ464" s="134" t="str">
        <f>IF(ISERR(IF($C464="","",SUMIFS(Con_ve!$F$6:$F$1005,Con_ve!$C$6:$C$1005,$C464,Con_ve!$I$6:$I$1005,"Fechada",Con_ve!$Q$6:$Q$1005,Cad_cl!AZ$5))),"",IF($C464="","",SUMIFS(Con_ve!$F$6:$F$1005,Con_ve!$C$6:$C$1005,$C464,Con_ve!$I$6:$I$1005,"Fechada",Con_ve!$Q$6:$Q$1005,Cad_cl!AZ$5)))</f>
        <v/>
      </c>
      <c r="BA464" s="134" t="str">
        <f>IF(ISERR(IF($C464="","",SUMIFS(Con_ve!$F$6:$F$1005,Con_ve!$C$6:$C$1005,$C464,Con_ve!$I$6:$I$1005,"Fechada",Con_ve!$Q$6:$Q$1005,Cad_cl!BA$5))),"",IF($C464="","",SUMIFS(Con_ve!$F$6:$F$1005,Con_ve!$C$6:$C$1005,$C464,Con_ve!$I$6:$I$1005,"Fechada",Con_ve!$Q$6:$Q$1005,Cad_cl!BA$5)))</f>
        <v/>
      </c>
      <c r="BB464" s="134">
        <f t="shared" si="21"/>
        <v>0</v>
      </c>
      <c r="BD464" s="134" t="str">
        <f>IF(ISERR(IF($C464="","",SUMIFS(Con_ve!$F$6:$F$1005,Con_ve!$C$6:$C$1005,$C464,Con_ve!$I$6:$I$1005,"Em negociação",Con_ve!$Q$6:$Q$1005,Cad_cl!BD$5))),"",IF($C464="","",SUMIFS(Con_ve!$F$6:$F$1005,Con_ve!$C$6:$C$1005,$C464,Con_ve!$I$6:$I$1005,"Em negociação",Con_ve!$Q$6:$Q$1005,Cad_cl!BD$5)))</f>
        <v/>
      </c>
      <c r="BE464" s="134" t="str">
        <f>IF(ISERR(IF($C464="","",SUMIFS(Con_ve!$F$6:$F$1005,Con_ve!$C$6:$C$1005,$C464,Con_ve!$I$6:$I$1005,"Em negociação",Con_ve!$Q$6:$Q$1005,Cad_cl!BE$5))),"",IF($C464="","",SUMIFS(Con_ve!$F$6:$F$1005,Con_ve!$C$6:$C$1005,$C464,Con_ve!$I$6:$I$1005,"Em negociação",Con_ve!$Q$6:$Q$1005,Cad_cl!BE$5)))</f>
        <v/>
      </c>
      <c r="BF464" s="134" t="str">
        <f>IF(ISERR(IF($C464="","",SUMIFS(Con_ve!$F$6:$F$1005,Con_ve!$C$6:$C$1005,$C464,Con_ve!$I$6:$I$1005,"Em negociação",Con_ve!$Q$6:$Q$1005,Cad_cl!BF$5))),"",IF($C464="","",SUMIFS(Con_ve!$F$6:$F$1005,Con_ve!$C$6:$C$1005,$C464,Con_ve!$I$6:$I$1005,"Em negociação",Con_ve!$Q$6:$Q$1005,Cad_cl!BF$5)))</f>
        <v/>
      </c>
      <c r="BG464" s="134" t="str">
        <f>IF(ISERR(IF($C464="","",SUMIFS(Con_ve!$F$6:$F$1005,Con_ve!$C$6:$C$1005,$C464,Con_ve!$I$6:$I$1005,"Em negociação",Con_ve!$Q$6:$Q$1005,Cad_cl!BG$5))),"",IF($C464="","",SUMIFS(Con_ve!$F$6:$F$1005,Con_ve!$C$6:$C$1005,$C464,Con_ve!$I$6:$I$1005,"Em negociação",Con_ve!$Q$6:$Q$1005,Cad_cl!BG$5)))</f>
        <v/>
      </c>
      <c r="BH464" s="134" t="str">
        <f>IF(ISERR(IF($C464="","",SUMIFS(Con_ve!$F$6:$F$1005,Con_ve!$C$6:$C$1005,$C464,Con_ve!$I$6:$I$1005,"Em negociação",Con_ve!$Q$6:$Q$1005,Cad_cl!BH$5))),"",IF($C464="","",SUMIFS(Con_ve!$F$6:$F$1005,Con_ve!$C$6:$C$1005,$C464,Con_ve!$I$6:$I$1005,"Em negociação",Con_ve!$Q$6:$Q$1005,Cad_cl!BH$5)))</f>
        <v/>
      </c>
      <c r="BI464" s="134" t="str">
        <f>IF(ISERR(IF($C464="","",SUMIFS(Con_ve!$F$6:$F$1005,Con_ve!$C$6:$C$1005,$C464,Con_ve!$I$6:$I$1005,"Em negociação",Con_ve!$Q$6:$Q$1005,Cad_cl!BI$5))),"",IF($C464="","",SUMIFS(Con_ve!$F$6:$F$1005,Con_ve!$C$6:$C$1005,$C464,Con_ve!$I$6:$I$1005,"Em negociação",Con_ve!$Q$6:$Q$1005,Cad_cl!BI$5)))</f>
        <v/>
      </c>
      <c r="BJ464" s="134" t="str">
        <f>IF(ISERR(IF($C464="","",SUMIFS(Con_ve!$F$6:$F$1005,Con_ve!$C$6:$C$1005,$C464,Con_ve!$I$6:$I$1005,"Em negociação",Con_ve!$Q$6:$Q$1005,Cad_cl!BJ$5))),"",IF($C464="","",SUMIFS(Con_ve!$F$6:$F$1005,Con_ve!$C$6:$C$1005,$C464,Con_ve!$I$6:$I$1005,"Em negociação",Con_ve!$Q$6:$Q$1005,Cad_cl!BJ$5)))</f>
        <v/>
      </c>
      <c r="BK464" s="134" t="str">
        <f>IF(ISERR(IF($C464="","",SUMIFS(Con_ve!$F$6:$F$1005,Con_ve!$C$6:$C$1005,$C464,Con_ve!$I$6:$I$1005,"Em negociação",Con_ve!$Q$6:$Q$1005,Cad_cl!BK$5))),"",IF($C464="","",SUMIFS(Con_ve!$F$6:$F$1005,Con_ve!$C$6:$C$1005,$C464,Con_ve!$I$6:$I$1005,"Em negociação",Con_ve!$Q$6:$Q$1005,Cad_cl!BK$5)))</f>
        <v/>
      </c>
      <c r="BL464" s="134" t="str">
        <f>IF(ISERR(IF($C464="","",SUMIFS(Con_ve!$F$6:$F$1005,Con_ve!$C$6:$C$1005,$C464,Con_ve!$I$6:$I$1005,"Em negociação",Con_ve!$Q$6:$Q$1005,Cad_cl!BL$5))),"",IF($C464="","",SUMIFS(Con_ve!$F$6:$F$1005,Con_ve!$C$6:$C$1005,$C464,Con_ve!$I$6:$I$1005,"Em negociação",Con_ve!$Q$6:$Q$1005,Cad_cl!BL$5)))</f>
        <v/>
      </c>
      <c r="BM464" s="134" t="str">
        <f>IF(ISERR(IF($C464="","",SUMIFS(Con_ve!$F$6:$F$1005,Con_ve!$C$6:$C$1005,$C464,Con_ve!$I$6:$I$1005,"Em negociação",Con_ve!$Q$6:$Q$1005,Cad_cl!BM$5))),"",IF($C464="","",SUMIFS(Con_ve!$F$6:$F$1005,Con_ve!$C$6:$C$1005,$C464,Con_ve!$I$6:$I$1005,"Em negociação",Con_ve!$Q$6:$Q$1005,Cad_cl!BM$5)))</f>
        <v/>
      </c>
      <c r="BN464" s="134" t="str">
        <f>IF(ISERR(IF($C464="","",SUMIFS(Con_ve!$F$6:$F$1005,Con_ve!$C$6:$C$1005,$C464,Con_ve!$I$6:$I$1005,"Em negociação",Con_ve!$Q$6:$Q$1005,Cad_cl!BN$5))),"",IF($C464="","",SUMIFS(Con_ve!$F$6:$F$1005,Con_ve!$C$6:$C$1005,$C464,Con_ve!$I$6:$I$1005,"Em negociação",Con_ve!$Q$6:$Q$1005,Cad_cl!BN$5)))</f>
        <v/>
      </c>
      <c r="BO464" s="134" t="str">
        <f>IF(ISERR(IF($C464="","",SUMIFS(Con_ve!$F$6:$F$1005,Con_ve!$C$6:$C$1005,$C464,Con_ve!$I$6:$I$1005,"Em negociação",Con_ve!$Q$6:$Q$1005,Cad_cl!BO$5))),"",IF($C464="","",SUMIFS(Con_ve!$F$6:$F$1005,Con_ve!$C$6:$C$1005,$C464,Con_ve!$I$6:$I$1005,"Em negociação",Con_ve!$Q$6:$Q$1005,Cad_cl!BO$5)))</f>
        <v/>
      </c>
      <c r="BP464" s="134">
        <f t="shared" si="22"/>
        <v>0</v>
      </c>
      <c r="BR464" s="125" t="str">
        <f>IF(ISERR(IF(AND($I464=Re_lo!$E$5,BR$5=VLOOKUP(Re_lo!$H$5,Re_lo!$N$5:$O$16,2,0)),AP464,"")),"",IF(AND($I464=Re_lo!$E$5,BR$5=VLOOKUP(Re_lo!$H$5,Re_lo!$N$5:$O$16,2,0)),AP464,""))</f>
        <v/>
      </c>
      <c r="BS464" s="125" t="str">
        <f>IF(ISERR(IF(AND($I464=Re_lo!$E$5,BS$5=VLOOKUP(Re_lo!$H$5,Re_lo!$N$5:$O$16,2,0)),AQ464,"")),"",IF(AND($I464=Re_lo!$E$5,BS$5=VLOOKUP(Re_lo!$H$5,Re_lo!$N$5:$O$16,2,0)),AQ464,""))</f>
        <v/>
      </c>
      <c r="BT464" s="125" t="str">
        <f>IF(ISERR(IF(AND($I464=Re_lo!$E$5,BT$5=VLOOKUP(Re_lo!$H$5,Re_lo!$N$5:$O$16,2,0)),AR464,"")),"",IF(AND($I464=Re_lo!$E$5,BT$5=VLOOKUP(Re_lo!$H$5,Re_lo!$N$5:$O$16,2,0)),AR464,""))</f>
        <v/>
      </c>
      <c r="BU464" s="125" t="str">
        <f>IF(ISERR(IF(AND($I464=Re_lo!$E$5,BU$5=VLOOKUP(Re_lo!$H$5,Re_lo!$N$5:$O$16,2,0)),AS464,"")),"",IF(AND($I464=Re_lo!$E$5,BU$5=VLOOKUP(Re_lo!$H$5,Re_lo!$N$5:$O$16,2,0)),AS464,""))</f>
        <v/>
      </c>
      <c r="BV464" s="125" t="str">
        <f>IF(ISERR(IF(AND($I464=Re_lo!$E$5,BV$5=VLOOKUP(Re_lo!$H$5,Re_lo!$N$5:$O$16,2,0)),AT464,"")),"",IF(AND($I464=Re_lo!$E$5,BV$5=VLOOKUP(Re_lo!$H$5,Re_lo!$N$5:$O$16,2,0)),AT464,""))</f>
        <v/>
      </c>
      <c r="BW464" s="125" t="str">
        <f>IF(ISERR(IF(AND($I464=Re_lo!$E$5,BW$5=VLOOKUP(Re_lo!$H$5,Re_lo!$N$5:$O$16,2,0)),AU464,"")),"",IF(AND($I464=Re_lo!$E$5,BW$5=VLOOKUP(Re_lo!$H$5,Re_lo!$N$5:$O$16,2,0)),AU464,""))</f>
        <v/>
      </c>
      <c r="BX464" s="125" t="str">
        <f>IF(ISERR(IF(AND($I464=Re_lo!$E$5,BX$5=VLOOKUP(Re_lo!$H$5,Re_lo!$N$5:$O$16,2,0)),AV464,"")),"",IF(AND($I464=Re_lo!$E$5,BX$5=VLOOKUP(Re_lo!$H$5,Re_lo!$N$5:$O$16,2,0)),AV464,""))</f>
        <v/>
      </c>
      <c r="BY464" s="125" t="str">
        <f>IF(ISERR(IF(AND($I464=Re_lo!$E$5,BY$5=VLOOKUP(Re_lo!$H$5,Re_lo!$N$5:$O$16,2,0)),AW464,"")),"",IF(AND($I464=Re_lo!$E$5,BY$5=VLOOKUP(Re_lo!$H$5,Re_lo!$N$5:$O$16,2,0)),AW464,""))</f>
        <v/>
      </c>
      <c r="BZ464" s="125" t="str">
        <f>IF(ISERR(IF(AND($I464=Re_lo!$E$5,BZ$5=VLOOKUP(Re_lo!$H$5,Re_lo!$N$5:$O$16,2,0)),AX464,"")),"",IF(AND($I464=Re_lo!$E$5,BZ$5=VLOOKUP(Re_lo!$H$5,Re_lo!$N$5:$O$16,2,0)),AX464,""))</f>
        <v/>
      </c>
      <c r="CA464" s="125" t="str">
        <f>IF(ISERR(IF(AND($I464=Re_lo!$E$5,CA$5=VLOOKUP(Re_lo!$H$5,Re_lo!$N$5:$O$16,2,0)),AY464,"")),"",IF(AND($I464=Re_lo!$E$5,CA$5=VLOOKUP(Re_lo!$H$5,Re_lo!$N$5:$O$16,2,0)),AY464,""))</f>
        <v/>
      </c>
      <c r="CB464" s="125" t="str">
        <f>IF(ISERR(IF(AND($I464=Re_lo!$E$5,CB$5=VLOOKUP(Re_lo!$H$5,Re_lo!$N$5:$O$16,2,0)),AZ464,"")),"",IF(AND($I464=Re_lo!$E$5,CB$5=VLOOKUP(Re_lo!$H$5,Re_lo!$N$5:$O$16,2,0)),AZ464,""))</f>
        <v/>
      </c>
      <c r="CC464" s="125" t="str">
        <f>IF(ISERR(IF(AND($I464=Re_lo!$E$5,CC$5=VLOOKUP(Re_lo!$H$5,Re_lo!$N$5:$O$16,2,0)),BA464,"")),"",IF(AND($I464=Re_lo!$E$5,CC$5=VLOOKUP(Re_lo!$H$5,Re_lo!$N$5:$O$16,2,0)),BA464,""))</f>
        <v/>
      </c>
      <c r="CD464" s="125" t="str">
        <f>IF(ISERR(IF(AND($I464=Re_lo!$E$5,CD$5=VLOOKUP(Re_lo!$H$5,Re_lo!$N$5:$O$16,2,0)),BB464,"")),"",IF(AND($I464=Re_lo!$E$5,CD$5=VLOOKUP(Re_lo!$H$5,Re_lo!$N$5:$O$16,2,0)),BB464,""))</f>
        <v/>
      </c>
      <c r="CF464" s="125" t="str">
        <f>IF($C464="","",COUNTIFS(Con_ve!$C$6:$C$1005,$C464,Con_ve!$Q$6:$Q$1005,Cad_cl!CF$5))</f>
        <v/>
      </c>
      <c r="CG464" s="125" t="str">
        <f>IF($C464="","",COUNTIFS(Con_ve!$C$6:$C$1005,$C464,Con_ve!$Q$6:$Q$1005,Cad_cl!CG$5))</f>
        <v/>
      </c>
      <c r="CH464" s="125" t="str">
        <f>IF($C464="","",COUNTIFS(Con_ve!$C$6:$C$1005,$C464,Con_ve!$Q$6:$Q$1005,Cad_cl!CH$5))</f>
        <v/>
      </c>
      <c r="CI464" s="125" t="str">
        <f>IF($C464="","",COUNTIFS(Con_ve!$C$6:$C$1005,$C464,Con_ve!$Q$6:$Q$1005,Cad_cl!CI$5))</f>
        <v/>
      </c>
      <c r="CJ464" s="125" t="str">
        <f>IF($C464="","",COUNTIFS(Con_ve!$C$6:$C$1005,$C464,Con_ve!$Q$6:$Q$1005,Cad_cl!CJ$5))</f>
        <v/>
      </c>
      <c r="CK464" s="125" t="str">
        <f>IF($C464="","",COUNTIFS(Con_ve!$C$6:$C$1005,$C464,Con_ve!$Q$6:$Q$1005,Cad_cl!CK$5))</f>
        <v/>
      </c>
      <c r="CL464" s="125" t="str">
        <f>IF($C464="","",COUNTIFS(Con_ve!$C$6:$C$1005,$C464,Con_ve!$Q$6:$Q$1005,Cad_cl!CL$5))</f>
        <v/>
      </c>
      <c r="CM464" s="125" t="str">
        <f>IF($C464="","",COUNTIFS(Con_ve!$C$6:$C$1005,$C464,Con_ve!$Q$6:$Q$1005,Cad_cl!CM$5))</f>
        <v/>
      </c>
      <c r="CN464" s="125" t="str">
        <f>IF($C464="","",COUNTIFS(Con_ve!$C$6:$C$1005,$C464,Con_ve!$Q$6:$Q$1005,Cad_cl!CN$5))</f>
        <v/>
      </c>
      <c r="CO464" s="125" t="str">
        <f>IF($C464="","",COUNTIFS(Con_ve!$C$6:$C$1005,$C464,Con_ve!$Q$6:$Q$1005,Cad_cl!CO$5))</f>
        <v/>
      </c>
      <c r="CP464" s="125" t="str">
        <f>IF($C464="","",COUNTIFS(Con_ve!$C$6:$C$1005,$C464,Con_ve!$Q$6:$Q$1005,Cad_cl!CP$5))</f>
        <v/>
      </c>
      <c r="CQ464" s="125" t="str">
        <f>IF($C464="","",COUNTIFS(Con_ve!$C$6:$C$1005,$C464,Con_ve!$Q$6:$Q$1005,Cad_cl!CQ$5))</f>
        <v/>
      </c>
      <c r="CR464" s="125">
        <f t="shared" si="23"/>
        <v>0</v>
      </c>
    </row>
    <row r="465" spans="3:96" ht="30" customHeight="1">
      <c r="C465" s="153"/>
      <c r="D465" s="153"/>
      <c r="E465" s="154"/>
      <c r="F465" s="153"/>
      <c r="G465" s="155"/>
      <c r="H465" s="153"/>
      <c r="I465" s="153"/>
      <c r="J465" s="132" t="s">
        <v>309</v>
      </c>
      <c r="K465" s="133" t="s">
        <v>309</v>
      </c>
      <c r="L465" s="153"/>
      <c r="M465" s="153"/>
      <c r="N465" s="153"/>
      <c r="O465" s="153"/>
      <c r="P465" s="153"/>
      <c r="Q465" s="153"/>
      <c r="AP465" s="134" t="str">
        <f>IF(ISERR(IF($C465="","",SUMIFS(Con_ve!$F$6:$F$1005,Con_ve!$C$6:$C$1005,$C465,Con_ve!$I$6:$I$1005,"Fechada",Con_ve!$Q$6:$Q$1005,Cad_cl!AP$5))),"",IF($C465="","",SUMIFS(Con_ve!$F$6:$F$1005,Con_ve!$C$6:$C$1005,$C465,Con_ve!$I$6:$I$1005,"Fechada",Con_ve!$Q$6:$Q$1005,Cad_cl!AP$5)))</f>
        <v/>
      </c>
      <c r="AQ465" s="134" t="str">
        <f>IF(ISERR(IF($C465="","",SUMIFS(Con_ve!$F$6:$F$1005,Con_ve!$C$6:$C$1005,$C465,Con_ve!$I$6:$I$1005,"Fechada",Con_ve!$Q$6:$Q$1005,Cad_cl!AQ$5))),"",IF($C465="","",SUMIFS(Con_ve!$F$6:$F$1005,Con_ve!$C$6:$C$1005,$C465,Con_ve!$I$6:$I$1005,"Fechada",Con_ve!$Q$6:$Q$1005,Cad_cl!AQ$5)))</f>
        <v/>
      </c>
      <c r="AR465" s="134" t="str">
        <f>IF(ISERR(IF($C465="","",SUMIFS(Con_ve!$F$6:$F$1005,Con_ve!$C$6:$C$1005,$C465,Con_ve!$I$6:$I$1005,"Fechada",Con_ve!$Q$6:$Q$1005,Cad_cl!AR$5))),"",IF($C465="","",SUMIFS(Con_ve!$F$6:$F$1005,Con_ve!$C$6:$C$1005,$C465,Con_ve!$I$6:$I$1005,"Fechada",Con_ve!$Q$6:$Q$1005,Cad_cl!AR$5)))</f>
        <v/>
      </c>
      <c r="AS465" s="134" t="str">
        <f>IF(ISERR(IF($C465="","",SUMIFS(Con_ve!$F$6:$F$1005,Con_ve!$C$6:$C$1005,$C465,Con_ve!$I$6:$I$1005,"Fechada",Con_ve!$Q$6:$Q$1005,Cad_cl!AS$5))),"",IF($C465="","",SUMIFS(Con_ve!$F$6:$F$1005,Con_ve!$C$6:$C$1005,$C465,Con_ve!$I$6:$I$1005,"Fechada",Con_ve!$Q$6:$Q$1005,Cad_cl!AS$5)))</f>
        <v/>
      </c>
      <c r="AT465" s="134" t="str">
        <f>IF(ISERR(IF($C465="","",SUMIFS(Con_ve!$F$6:$F$1005,Con_ve!$C$6:$C$1005,$C465,Con_ve!$I$6:$I$1005,"Fechada",Con_ve!$Q$6:$Q$1005,Cad_cl!AT$5))),"",IF($C465="","",SUMIFS(Con_ve!$F$6:$F$1005,Con_ve!$C$6:$C$1005,$C465,Con_ve!$I$6:$I$1005,"Fechada",Con_ve!$Q$6:$Q$1005,Cad_cl!AT$5)))</f>
        <v/>
      </c>
      <c r="AU465" s="134" t="str">
        <f>IF(ISERR(IF($C465="","",SUMIFS(Con_ve!$F$6:$F$1005,Con_ve!$C$6:$C$1005,$C465,Con_ve!$I$6:$I$1005,"Fechada",Con_ve!$Q$6:$Q$1005,Cad_cl!AU$5))),"",IF($C465="","",SUMIFS(Con_ve!$F$6:$F$1005,Con_ve!$C$6:$C$1005,$C465,Con_ve!$I$6:$I$1005,"Fechada",Con_ve!$Q$6:$Q$1005,Cad_cl!AU$5)))</f>
        <v/>
      </c>
      <c r="AV465" s="134" t="str">
        <f>IF(ISERR(IF($C465="","",SUMIFS(Con_ve!$F$6:$F$1005,Con_ve!$C$6:$C$1005,$C465,Con_ve!$I$6:$I$1005,"Fechada",Con_ve!$Q$6:$Q$1005,Cad_cl!AV$5))),"",IF($C465="","",SUMIFS(Con_ve!$F$6:$F$1005,Con_ve!$C$6:$C$1005,$C465,Con_ve!$I$6:$I$1005,"Fechada",Con_ve!$Q$6:$Q$1005,Cad_cl!AV$5)))</f>
        <v/>
      </c>
      <c r="AW465" s="134" t="str">
        <f>IF(ISERR(IF($C465="","",SUMIFS(Con_ve!$F$6:$F$1005,Con_ve!$C$6:$C$1005,$C465,Con_ve!$I$6:$I$1005,"Fechada",Con_ve!$Q$6:$Q$1005,Cad_cl!AW$5))),"",IF($C465="","",SUMIFS(Con_ve!$F$6:$F$1005,Con_ve!$C$6:$C$1005,$C465,Con_ve!$I$6:$I$1005,"Fechada",Con_ve!$Q$6:$Q$1005,Cad_cl!AW$5)))</f>
        <v/>
      </c>
      <c r="AX465" s="134" t="str">
        <f>IF(ISERR(IF($C465="","",SUMIFS(Con_ve!$F$6:$F$1005,Con_ve!$C$6:$C$1005,$C465,Con_ve!$I$6:$I$1005,"Fechada",Con_ve!$Q$6:$Q$1005,Cad_cl!AX$5))),"",IF($C465="","",SUMIFS(Con_ve!$F$6:$F$1005,Con_ve!$C$6:$C$1005,$C465,Con_ve!$I$6:$I$1005,"Fechada",Con_ve!$Q$6:$Q$1005,Cad_cl!AX$5)))</f>
        <v/>
      </c>
      <c r="AY465" s="134" t="str">
        <f>IF(ISERR(IF($C465="","",SUMIFS(Con_ve!$F$6:$F$1005,Con_ve!$C$6:$C$1005,$C465,Con_ve!$I$6:$I$1005,"Fechada",Con_ve!$Q$6:$Q$1005,Cad_cl!AY$5))),"",IF($C465="","",SUMIFS(Con_ve!$F$6:$F$1005,Con_ve!$C$6:$C$1005,$C465,Con_ve!$I$6:$I$1005,"Fechada",Con_ve!$Q$6:$Q$1005,Cad_cl!AY$5)))</f>
        <v/>
      </c>
      <c r="AZ465" s="134" t="str">
        <f>IF(ISERR(IF($C465="","",SUMIFS(Con_ve!$F$6:$F$1005,Con_ve!$C$6:$C$1005,$C465,Con_ve!$I$6:$I$1005,"Fechada",Con_ve!$Q$6:$Q$1005,Cad_cl!AZ$5))),"",IF($C465="","",SUMIFS(Con_ve!$F$6:$F$1005,Con_ve!$C$6:$C$1005,$C465,Con_ve!$I$6:$I$1005,"Fechada",Con_ve!$Q$6:$Q$1005,Cad_cl!AZ$5)))</f>
        <v/>
      </c>
      <c r="BA465" s="134" t="str">
        <f>IF(ISERR(IF($C465="","",SUMIFS(Con_ve!$F$6:$F$1005,Con_ve!$C$6:$C$1005,$C465,Con_ve!$I$6:$I$1005,"Fechada",Con_ve!$Q$6:$Q$1005,Cad_cl!BA$5))),"",IF($C465="","",SUMIFS(Con_ve!$F$6:$F$1005,Con_ve!$C$6:$C$1005,$C465,Con_ve!$I$6:$I$1005,"Fechada",Con_ve!$Q$6:$Q$1005,Cad_cl!BA$5)))</f>
        <v/>
      </c>
      <c r="BB465" s="134">
        <f t="shared" si="21"/>
        <v>0</v>
      </c>
      <c r="BD465" s="134" t="str">
        <f>IF(ISERR(IF($C465="","",SUMIFS(Con_ve!$F$6:$F$1005,Con_ve!$C$6:$C$1005,$C465,Con_ve!$I$6:$I$1005,"Em negociação",Con_ve!$Q$6:$Q$1005,Cad_cl!BD$5))),"",IF($C465="","",SUMIFS(Con_ve!$F$6:$F$1005,Con_ve!$C$6:$C$1005,$C465,Con_ve!$I$6:$I$1005,"Em negociação",Con_ve!$Q$6:$Q$1005,Cad_cl!BD$5)))</f>
        <v/>
      </c>
      <c r="BE465" s="134" t="str">
        <f>IF(ISERR(IF($C465="","",SUMIFS(Con_ve!$F$6:$F$1005,Con_ve!$C$6:$C$1005,$C465,Con_ve!$I$6:$I$1005,"Em negociação",Con_ve!$Q$6:$Q$1005,Cad_cl!BE$5))),"",IF($C465="","",SUMIFS(Con_ve!$F$6:$F$1005,Con_ve!$C$6:$C$1005,$C465,Con_ve!$I$6:$I$1005,"Em negociação",Con_ve!$Q$6:$Q$1005,Cad_cl!BE$5)))</f>
        <v/>
      </c>
      <c r="BF465" s="134" t="str">
        <f>IF(ISERR(IF($C465="","",SUMIFS(Con_ve!$F$6:$F$1005,Con_ve!$C$6:$C$1005,$C465,Con_ve!$I$6:$I$1005,"Em negociação",Con_ve!$Q$6:$Q$1005,Cad_cl!BF$5))),"",IF($C465="","",SUMIFS(Con_ve!$F$6:$F$1005,Con_ve!$C$6:$C$1005,$C465,Con_ve!$I$6:$I$1005,"Em negociação",Con_ve!$Q$6:$Q$1005,Cad_cl!BF$5)))</f>
        <v/>
      </c>
      <c r="BG465" s="134" t="str">
        <f>IF(ISERR(IF($C465="","",SUMIFS(Con_ve!$F$6:$F$1005,Con_ve!$C$6:$C$1005,$C465,Con_ve!$I$6:$I$1005,"Em negociação",Con_ve!$Q$6:$Q$1005,Cad_cl!BG$5))),"",IF($C465="","",SUMIFS(Con_ve!$F$6:$F$1005,Con_ve!$C$6:$C$1005,$C465,Con_ve!$I$6:$I$1005,"Em negociação",Con_ve!$Q$6:$Q$1005,Cad_cl!BG$5)))</f>
        <v/>
      </c>
      <c r="BH465" s="134" t="str">
        <f>IF(ISERR(IF($C465="","",SUMIFS(Con_ve!$F$6:$F$1005,Con_ve!$C$6:$C$1005,$C465,Con_ve!$I$6:$I$1005,"Em negociação",Con_ve!$Q$6:$Q$1005,Cad_cl!BH$5))),"",IF($C465="","",SUMIFS(Con_ve!$F$6:$F$1005,Con_ve!$C$6:$C$1005,$C465,Con_ve!$I$6:$I$1005,"Em negociação",Con_ve!$Q$6:$Q$1005,Cad_cl!BH$5)))</f>
        <v/>
      </c>
      <c r="BI465" s="134" t="str">
        <f>IF(ISERR(IF($C465="","",SUMIFS(Con_ve!$F$6:$F$1005,Con_ve!$C$6:$C$1005,$C465,Con_ve!$I$6:$I$1005,"Em negociação",Con_ve!$Q$6:$Q$1005,Cad_cl!BI$5))),"",IF($C465="","",SUMIFS(Con_ve!$F$6:$F$1005,Con_ve!$C$6:$C$1005,$C465,Con_ve!$I$6:$I$1005,"Em negociação",Con_ve!$Q$6:$Q$1005,Cad_cl!BI$5)))</f>
        <v/>
      </c>
      <c r="BJ465" s="134" t="str">
        <f>IF(ISERR(IF($C465="","",SUMIFS(Con_ve!$F$6:$F$1005,Con_ve!$C$6:$C$1005,$C465,Con_ve!$I$6:$I$1005,"Em negociação",Con_ve!$Q$6:$Q$1005,Cad_cl!BJ$5))),"",IF($C465="","",SUMIFS(Con_ve!$F$6:$F$1005,Con_ve!$C$6:$C$1005,$C465,Con_ve!$I$6:$I$1005,"Em negociação",Con_ve!$Q$6:$Q$1005,Cad_cl!BJ$5)))</f>
        <v/>
      </c>
      <c r="BK465" s="134" t="str">
        <f>IF(ISERR(IF($C465="","",SUMIFS(Con_ve!$F$6:$F$1005,Con_ve!$C$6:$C$1005,$C465,Con_ve!$I$6:$I$1005,"Em negociação",Con_ve!$Q$6:$Q$1005,Cad_cl!BK$5))),"",IF($C465="","",SUMIFS(Con_ve!$F$6:$F$1005,Con_ve!$C$6:$C$1005,$C465,Con_ve!$I$6:$I$1005,"Em negociação",Con_ve!$Q$6:$Q$1005,Cad_cl!BK$5)))</f>
        <v/>
      </c>
      <c r="BL465" s="134" t="str">
        <f>IF(ISERR(IF($C465="","",SUMIFS(Con_ve!$F$6:$F$1005,Con_ve!$C$6:$C$1005,$C465,Con_ve!$I$6:$I$1005,"Em negociação",Con_ve!$Q$6:$Q$1005,Cad_cl!BL$5))),"",IF($C465="","",SUMIFS(Con_ve!$F$6:$F$1005,Con_ve!$C$6:$C$1005,$C465,Con_ve!$I$6:$I$1005,"Em negociação",Con_ve!$Q$6:$Q$1005,Cad_cl!BL$5)))</f>
        <v/>
      </c>
      <c r="BM465" s="134" t="str">
        <f>IF(ISERR(IF($C465="","",SUMIFS(Con_ve!$F$6:$F$1005,Con_ve!$C$6:$C$1005,$C465,Con_ve!$I$6:$I$1005,"Em negociação",Con_ve!$Q$6:$Q$1005,Cad_cl!BM$5))),"",IF($C465="","",SUMIFS(Con_ve!$F$6:$F$1005,Con_ve!$C$6:$C$1005,$C465,Con_ve!$I$6:$I$1005,"Em negociação",Con_ve!$Q$6:$Q$1005,Cad_cl!BM$5)))</f>
        <v/>
      </c>
      <c r="BN465" s="134" t="str">
        <f>IF(ISERR(IF($C465="","",SUMIFS(Con_ve!$F$6:$F$1005,Con_ve!$C$6:$C$1005,$C465,Con_ve!$I$6:$I$1005,"Em negociação",Con_ve!$Q$6:$Q$1005,Cad_cl!BN$5))),"",IF($C465="","",SUMIFS(Con_ve!$F$6:$F$1005,Con_ve!$C$6:$C$1005,$C465,Con_ve!$I$6:$I$1005,"Em negociação",Con_ve!$Q$6:$Q$1005,Cad_cl!BN$5)))</f>
        <v/>
      </c>
      <c r="BO465" s="134" t="str">
        <f>IF(ISERR(IF($C465="","",SUMIFS(Con_ve!$F$6:$F$1005,Con_ve!$C$6:$C$1005,$C465,Con_ve!$I$6:$I$1005,"Em negociação",Con_ve!$Q$6:$Q$1005,Cad_cl!BO$5))),"",IF($C465="","",SUMIFS(Con_ve!$F$6:$F$1005,Con_ve!$C$6:$C$1005,$C465,Con_ve!$I$6:$I$1005,"Em negociação",Con_ve!$Q$6:$Q$1005,Cad_cl!BO$5)))</f>
        <v/>
      </c>
      <c r="BP465" s="134">
        <f t="shared" si="22"/>
        <v>0</v>
      </c>
      <c r="BR465" s="125" t="str">
        <f>IF(ISERR(IF(AND($I465=Re_lo!$E$5,BR$5=VLOOKUP(Re_lo!$H$5,Re_lo!$N$5:$O$16,2,0)),AP465,"")),"",IF(AND($I465=Re_lo!$E$5,BR$5=VLOOKUP(Re_lo!$H$5,Re_lo!$N$5:$O$16,2,0)),AP465,""))</f>
        <v/>
      </c>
      <c r="BS465" s="125" t="str">
        <f>IF(ISERR(IF(AND($I465=Re_lo!$E$5,BS$5=VLOOKUP(Re_lo!$H$5,Re_lo!$N$5:$O$16,2,0)),AQ465,"")),"",IF(AND($I465=Re_lo!$E$5,BS$5=VLOOKUP(Re_lo!$H$5,Re_lo!$N$5:$O$16,2,0)),AQ465,""))</f>
        <v/>
      </c>
      <c r="BT465" s="125" t="str">
        <f>IF(ISERR(IF(AND($I465=Re_lo!$E$5,BT$5=VLOOKUP(Re_lo!$H$5,Re_lo!$N$5:$O$16,2,0)),AR465,"")),"",IF(AND($I465=Re_lo!$E$5,BT$5=VLOOKUP(Re_lo!$H$5,Re_lo!$N$5:$O$16,2,0)),AR465,""))</f>
        <v/>
      </c>
      <c r="BU465" s="125" t="str">
        <f>IF(ISERR(IF(AND($I465=Re_lo!$E$5,BU$5=VLOOKUP(Re_lo!$H$5,Re_lo!$N$5:$O$16,2,0)),AS465,"")),"",IF(AND($I465=Re_lo!$E$5,BU$5=VLOOKUP(Re_lo!$H$5,Re_lo!$N$5:$O$16,2,0)),AS465,""))</f>
        <v/>
      </c>
      <c r="BV465" s="125" t="str">
        <f>IF(ISERR(IF(AND($I465=Re_lo!$E$5,BV$5=VLOOKUP(Re_lo!$H$5,Re_lo!$N$5:$O$16,2,0)),AT465,"")),"",IF(AND($I465=Re_lo!$E$5,BV$5=VLOOKUP(Re_lo!$H$5,Re_lo!$N$5:$O$16,2,0)),AT465,""))</f>
        <v/>
      </c>
      <c r="BW465" s="125" t="str">
        <f>IF(ISERR(IF(AND($I465=Re_lo!$E$5,BW$5=VLOOKUP(Re_lo!$H$5,Re_lo!$N$5:$O$16,2,0)),AU465,"")),"",IF(AND($I465=Re_lo!$E$5,BW$5=VLOOKUP(Re_lo!$H$5,Re_lo!$N$5:$O$16,2,0)),AU465,""))</f>
        <v/>
      </c>
      <c r="BX465" s="125" t="str">
        <f>IF(ISERR(IF(AND($I465=Re_lo!$E$5,BX$5=VLOOKUP(Re_lo!$H$5,Re_lo!$N$5:$O$16,2,0)),AV465,"")),"",IF(AND($I465=Re_lo!$E$5,BX$5=VLOOKUP(Re_lo!$H$5,Re_lo!$N$5:$O$16,2,0)),AV465,""))</f>
        <v/>
      </c>
      <c r="BY465" s="125" t="str">
        <f>IF(ISERR(IF(AND($I465=Re_lo!$E$5,BY$5=VLOOKUP(Re_lo!$H$5,Re_lo!$N$5:$O$16,2,0)),AW465,"")),"",IF(AND($I465=Re_lo!$E$5,BY$5=VLOOKUP(Re_lo!$H$5,Re_lo!$N$5:$O$16,2,0)),AW465,""))</f>
        <v/>
      </c>
      <c r="BZ465" s="125" t="str">
        <f>IF(ISERR(IF(AND($I465=Re_lo!$E$5,BZ$5=VLOOKUP(Re_lo!$H$5,Re_lo!$N$5:$O$16,2,0)),AX465,"")),"",IF(AND($I465=Re_lo!$E$5,BZ$5=VLOOKUP(Re_lo!$H$5,Re_lo!$N$5:$O$16,2,0)),AX465,""))</f>
        <v/>
      </c>
      <c r="CA465" s="125" t="str">
        <f>IF(ISERR(IF(AND($I465=Re_lo!$E$5,CA$5=VLOOKUP(Re_lo!$H$5,Re_lo!$N$5:$O$16,2,0)),AY465,"")),"",IF(AND($I465=Re_lo!$E$5,CA$5=VLOOKUP(Re_lo!$H$5,Re_lo!$N$5:$O$16,2,0)),AY465,""))</f>
        <v/>
      </c>
      <c r="CB465" s="125" t="str">
        <f>IF(ISERR(IF(AND($I465=Re_lo!$E$5,CB$5=VLOOKUP(Re_lo!$H$5,Re_lo!$N$5:$O$16,2,0)),AZ465,"")),"",IF(AND($I465=Re_lo!$E$5,CB$5=VLOOKUP(Re_lo!$H$5,Re_lo!$N$5:$O$16,2,0)),AZ465,""))</f>
        <v/>
      </c>
      <c r="CC465" s="125" t="str">
        <f>IF(ISERR(IF(AND($I465=Re_lo!$E$5,CC$5=VLOOKUP(Re_lo!$H$5,Re_lo!$N$5:$O$16,2,0)),BA465,"")),"",IF(AND($I465=Re_lo!$E$5,CC$5=VLOOKUP(Re_lo!$H$5,Re_lo!$N$5:$O$16,2,0)),BA465,""))</f>
        <v/>
      </c>
      <c r="CD465" s="125" t="str">
        <f>IF(ISERR(IF(AND($I465=Re_lo!$E$5,CD$5=VLOOKUP(Re_lo!$H$5,Re_lo!$N$5:$O$16,2,0)),BB465,"")),"",IF(AND($I465=Re_lo!$E$5,CD$5=VLOOKUP(Re_lo!$H$5,Re_lo!$N$5:$O$16,2,0)),BB465,""))</f>
        <v/>
      </c>
      <c r="CF465" s="125" t="str">
        <f>IF($C465="","",COUNTIFS(Con_ve!$C$6:$C$1005,$C465,Con_ve!$Q$6:$Q$1005,Cad_cl!CF$5))</f>
        <v/>
      </c>
      <c r="CG465" s="125" t="str">
        <f>IF($C465="","",COUNTIFS(Con_ve!$C$6:$C$1005,$C465,Con_ve!$Q$6:$Q$1005,Cad_cl!CG$5))</f>
        <v/>
      </c>
      <c r="CH465" s="125" t="str">
        <f>IF($C465="","",COUNTIFS(Con_ve!$C$6:$C$1005,$C465,Con_ve!$Q$6:$Q$1005,Cad_cl!CH$5))</f>
        <v/>
      </c>
      <c r="CI465" s="125" t="str">
        <f>IF($C465="","",COUNTIFS(Con_ve!$C$6:$C$1005,$C465,Con_ve!$Q$6:$Q$1005,Cad_cl!CI$5))</f>
        <v/>
      </c>
      <c r="CJ465" s="125" t="str">
        <f>IF($C465="","",COUNTIFS(Con_ve!$C$6:$C$1005,$C465,Con_ve!$Q$6:$Q$1005,Cad_cl!CJ$5))</f>
        <v/>
      </c>
      <c r="CK465" s="125" t="str">
        <f>IF($C465="","",COUNTIFS(Con_ve!$C$6:$C$1005,$C465,Con_ve!$Q$6:$Q$1005,Cad_cl!CK$5))</f>
        <v/>
      </c>
      <c r="CL465" s="125" t="str">
        <f>IF($C465="","",COUNTIFS(Con_ve!$C$6:$C$1005,$C465,Con_ve!$Q$6:$Q$1005,Cad_cl!CL$5))</f>
        <v/>
      </c>
      <c r="CM465" s="125" t="str">
        <f>IF($C465="","",COUNTIFS(Con_ve!$C$6:$C$1005,$C465,Con_ve!$Q$6:$Q$1005,Cad_cl!CM$5))</f>
        <v/>
      </c>
      <c r="CN465" s="125" t="str">
        <f>IF($C465="","",COUNTIFS(Con_ve!$C$6:$C$1005,$C465,Con_ve!$Q$6:$Q$1005,Cad_cl!CN$5))</f>
        <v/>
      </c>
      <c r="CO465" s="125" t="str">
        <f>IF($C465="","",COUNTIFS(Con_ve!$C$6:$C$1005,$C465,Con_ve!$Q$6:$Q$1005,Cad_cl!CO$5))</f>
        <v/>
      </c>
      <c r="CP465" s="125" t="str">
        <f>IF($C465="","",COUNTIFS(Con_ve!$C$6:$C$1005,$C465,Con_ve!$Q$6:$Q$1005,Cad_cl!CP$5))</f>
        <v/>
      </c>
      <c r="CQ465" s="125" t="str">
        <f>IF($C465="","",COUNTIFS(Con_ve!$C$6:$C$1005,$C465,Con_ve!$Q$6:$Q$1005,Cad_cl!CQ$5))</f>
        <v/>
      </c>
      <c r="CR465" s="125">
        <f t="shared" si="23"/>
        <v>0</v>
      </c>
    </row>
    <row r="466" spans="3:96" ht="30" customHeight="1">
      <c r="C466" s="153"/>
      <c r="D466" s="153"/>
      <c r="E466" s="154"/>
      <c r="F466" s="153"/>
      <c r="G466" s="155"/>
      <c r="H466" s="153"/>
      <c r="I466" s="153"/>
      <c r="J466" s="132" t="s">
        <v>309</v>
      </c>
      <c r="K466" s="133" t="s">
        <v>309</v>
      </c>
      <c r="L466" s="153"/>
      <c r="M466" s="153"/>
      <c r="N466" s="153"/>
      <c r="O466" s="153"/>
      <c r="P466" s="153"/>
      <c r="Q466" s="153"/>
      <c r="AP466" s="134" t="str">
        <f>IF(ISERR(IF($C466="","",SUMIFS(Con_ve!$F$6:$F$1005,Con_ve!$C$6:$C$1005,$C466,Con_ve!$I$6:$I$1005,"Fechada",Con_ve!$Q$6:$Q$1005,Cad_cl!AP$5))),"",IF($C466="","",SUMIFS(Con_ve!$F$6:$F$1005,Con_ve!$C$6:$C$1005,$C466,Con_ve!$I$6:$I$1005,"Fechada",Con_ve!$Q$6:$Q$1005,Cad_cl!AP$5)))</f>
        <v/>
      </c>
      <c r="AQ466" s="134" t="str">
        <f>IF(ISERR(IF($C466="","",SUMIFS(Con_ve!$F$6:$F$1005,Con_ve!$C$6:$C$1005,$C466,Con_ve!$I$6:$I$1005,"Fechada",Con_ve!$Q$6:$Q$1005,Cad_cl!AQ$5))),"",IF($C466="","",SUMIFS(Con_ve!$F$6:$F$1005,Con_ve!$C$6:$C$1005,$C466,Con_ve!$I$6:$I$1005,"Fechada",Con_ve!$Q$6:$Q$1005,Cad_cl!AQ$5)))</f>
        <v/>
      </c>
      <c r="AR466" s="134" t="str">
        <f>IF(ISERR(IF($C466="","",SUMIFS(Con_ve!$F$6:$F$1005,Con_ve!$C$6:$C$1005,$C466,Con_ve!$I$6:$I$1005,"Fechada",Con_ve!$Q$6:$Q$1005,Cad_cl!AR$5))),"",IF($C466="","",SUMIFS(Con_ve!$F$6:$F$1005,Con_ve!$C$6:$C$1005,$C466,Con_ve!$I$6:$I$1005,"Fechada",Con_ve!$Q$6:$Q$1005,Cad_cl!AR$5)))</f>
        <v/>
      </c>
      <c r="AS466" s="134" t="str">
        <f>IF(ISERR(IF($C466="","",SUMIFS(Con_ve!$F$6:$F$1005,Con_ve!$C$6:$C$1005,$C466,Con_ve!$I$6:$I$1005,"Fechada",Con_ve!$Q$6:$Q$1005,Cad_cl!AS$5))),"",IF($C466="","",SUMIFS(Con_ve!$F$6:$F$1005,Con_ve!$C$6:$C$1005,$C466,Con_ve!$I$6:$I$1005,"Fechada",Con_ve!$Q$6:$Q$1005,Cad_cl!AS$5)))</f>
        <v/>
      </c>
      <c r="AT466" s="134" t="str">
        <f>IF(ISERR(IF($C466="","",SUMIFS(Con_ve!$F$6:$F$1005,Con_ve!$C$6:$C$1005,$C466,Con_ve!$I$6:$I$1005,"Fechada",Con_ve!$Q$6:$Q$1005,Cad_cl!AT$5))),"",IF($C466="","",SUMIFS(Con_ve!$F$6:$F$1005,Con_ve!$C$6:$C$1005,$C466,Con_ve!$I$6:$I$1005,"Fechada",Con_ve!$Q$6:$Q$1005,Cad_cl!AT$5)))</f>
        <v/>
      </c>
      <c r="AU466" s="134" t="str">
        <f>IF(ISERR(IF($C466="","",SUMIFS(Con_ve!$F$6:$F$1005,Con_ve!$C$6:$C$1005,$C466,Con_ve!$I$6:$I$1005,"Fechada",Con_ve!$Q$6:$Q$1005,Cad_cl!AU$5))),"",IF($C466="","",SUMIFS(Con_ve!$F$6:$F$1005,Con_ve!$C$6:$C$1005,$C466,Con_ve!$I$6:$I$1005,"Fechada",Con_ve!$Q$6:$Q$1005,Cad_cl!AU$5)))</f>
        <v/>
      </c>
      <c r="AV466" s="134" t="str">
        <f>IF(ISERR(IF($C466="","",SUMIFS(Con_ve!$F$6:$F$1005,Con_ve!$C$6:$C$1005,$C466,Con_ve!$I$6:$I$1005,"Fechada",Con_ve!$Q$6:$Q$1005,Cad_cl!AV$5))),"",IF($C466="","",SUMIFS(Con_ve!$F$6:$F$1005,Con_ve!$C$6:$C$1005,$C466,Con_ve!$I$6:$I$1005,"Fechada",Con_ve!$Q$6:$Q$1005,Cad_cl!AV$5)))</f>
        <v/>
      </c>
      <c r="AW466" s="134" t="str">
        <f>IF(ISERR(IF($C466="","",SUMIFS(Con_ve!$F$6:$F$1005,Con_ve!$C$6:$C$1005,$C466,Con_ve!$I$6:$I$1005,"Fechada",Con_ve!$Q$6:$Q$1005,Cad_cl!AW$5))),"",IF($C466="","",SUMIFS(Con_ve!$F$6:$F$1005,Con_ve!$C$6:$C$1005,$C466,Con_ve!$I$6:$I$1005,"Fechada",Con_ve!$Q$6:$Q$1005,Cad_cl!AW$5)))</f>
        <v/>
      </c>
      <c r="AX466" s="134" t="str">
        <f>IF(ISERR(IF($C466="","",SUMIFS(Con_ve!$F$6:$F$1005,Con_ve!$C$6:$C$1005,$C466,Con_ve!$I$6:$I$1005,"Fechada",Con_ve!$Q$6:$Q$1005,Cad_cl!AX$5))),"",IF($C466="","",SUMIFS(Con_ve!$F$6:$F$1005,Con_ve!$C$6:$C$1005,$C466,Con_ve!$I$6:$I$1005,"Fechada",Con_ve!$Q$6:$Q$1005,Cad_cl!AX$5)))</f>
        <v/>
      </c>
      <c r="AY466" s="134" t="str">
        <f>IF(ISERR(IF($C466="","",SUMIFS(Con_ve!$F$6:$F$1005,Con_ve!$C$6:$C$1005,$C466,Con_ve!$I$6:$I$1005,"Fechada",Con_ve!$Q$6:$Q$1005,Cad_cl!AY$5))),"",IF($C466="","",SUMIFS(Con_ve!$F$6:$F$1005,Con_ve!$C$6:$C$1005,$C466,Con_ve!$I$6:$I$1005,"Fechada",Con_ve!$Q$6:$Q$1005,Cad_cl!AY$5)))</f>
        <v/>
      </c>
      <c r="AZ466" s="134" t="str">
        <f>IF(ISERR(IF($C466="","",SUMIFS(Con_ve!$F$6:$F$1005,Con_ve!$C$6:$C$1005,$C466,Con_ve!$I$6:$I$1005,"Fechada",Con_ve!$Q$6:$Q$1005,Cad_cl!AZ$5))),"",IF($C466="","",SUMIFS(Con_ve!$F$6:$F$1005,Con_ve!$C$6:$C$1005,$C466,Con_ve!$I$6:$I$1005,"Fechada",Con_ve!$Q$6:$Q$1005,Cad_cl!AZ$5)))</f>
        <v/>
      </c>
      <c r="BA466" s="134" t="str">
        <f>IF(ISERR(IF($C466="","",SUMIFS(Con_ve!$F$6:$F$1005,Con_ve!$C$6:$C$1005,$C466,Con_ve!$I$6:$I$1005,"Fechada",Con_ve!$Q$6:$Q$1005,Cad_cl!BA$5))),"",IF($C466="","",SUMIFS(Con_ve!$F$6:$F$1005,Con_ve!$C$6:$C$1005,$C466,Con_ve!$I$6:$I$1005,"Fechada",Con_ve!$Q$6:$Q$1005,Cad_cl!BA$5)))</f>
        <v/>
      </c>
      <c r="BB466" s="134">
        <f t="shared" si="21"/>
        <v>0</v>
      </c>
      <c r="BD466" s="134" t="str">
        <f>IF(ISERR(IF($C466="","",SUMIFS(Con_ve!$F$6:$F$1005,Con_ve!$C$6:$C$1005,$C466,Con_ve!$I$6:$I$1005,"Em negociação",Con_ve!$Q$6:$Q$1005,Cad_cl!BD$5))),"",IF($C466="","",SUMIFS(Con_ve!$F$6:$F$1005,Con_ve!$C$6:$C$1005,$C466,Con_ve!$I$6:$I$1005,"Em negociação",Con_ve!$Q$6:$Q$1005,Cad_cl!BD$5)))</f>
        <v/>
      </c>
      <c r="BE466" s="134" t="str">
        <f>IF(ISERR(IF($C466="","",SUMIFS(Con_ve!$F$6:$F$1005,Con_ve!$C$6:$C$1005,$C466,Con_ve!$I$6:$I$1005,"Em negociação",Con_ve!$Q$6:$Q$1005,Cad_cl!BE$5))),"",IF($C466="","",SUMIFS(Con_ve!$F$6:$F$1005,Con_ve!$C$6:$C$1005,$C466,Con_ve!$I$6:$I$1005,"Em negociação",Con_ve!$Q$6:$Q$1005,Cad_cl!BE$5)))</f>
        <v/>
      </c>
      <c r="BF466" s="134" t="str">
        <f>IF(ISERR(IF($C466="","",SUMIFS(Con_ve!$F$6:$F$1005,Con_ve!$C$6:$C$1005,$C466,Con_ve!$I$6:$I$1005,"Em negociação",Con_ve!$Q$6:$Q$1005,Cad_cl!BF$5))),"",IF($C466="","",SUMIFS(Con_ve!$F$6:$F$1005,Con_ve!$C$6:$C$1005,$C466,Con_ve!$I$6:$I$1005,"Em negociação",Con_ve!$Q$6:$Q$1005,Cad_cl!BF$5)))</f>
        <v/>
      </c>
      <c r="BG466" s="134" t="str">
        <f>IF(ISERR(IF($C466="","",SUMIFS(Con_ve!$F$6:$F$1005,Con_ve!$C$6:$C$1005,$C466,Con_ve!$I$6:$I$1005,"Em negociação",Con_ve!$Q$6:$Q$1005,Cad_cl!BG$5))),"",IF($C466="","",SUMIFS(Con_ve!$F$6:$F$1005,Con_ve!$C$6:$C$1005,$C466,Con_ve!$I$6:$I$1005,"Em negociação",Con_ve!$Q$6:$Q$1005,Cad_cl!BG$5)))</f>
        <v/>
      </c>
      <c r="BH466" s="134" t="str">
        <f>IF(ISERR(IF($C466="","",SUMIFS(Con_ve!$F$6:$F$1005,Con_ve!$C$6:$C$1005,$C466,Con_ve!$I$6:$I$1005,"Em negociação",Con_ve!$Q$6:$Q$1005,Cad_cl!BH$5))),"",IF($C466="","",SUMIFS(Con_ve!$F$6:$F$1005,Con_ve!$C$6:$C$1005,$C466,Con_ve!$I$6:$I$1005,"Em negociação",Con_ve!$Q$6:$Q$1005,Cad_cl!BH$5)))</f>
        <v/>
      </c>
      <c r="BI466" s="134" t="str">
        <f>IF(ISERR(IF($C466="","",SUMIFS(Con_ve!$F$6:$F$1005,Con_ve!$C$6:$C$1005,$C466,Con_ve!$I$6:$I$1005,"Em negociação",Con_ve!$Q$6:$Q$1005,Cad_cl!BI$5))),"",IF($C466="","",SUMIFS(Con_ve!$F$6:$F$1005,Con_ve!$C$6:$C$1005,$C466,Con_ve!$I$6:$I$1005,"Em negociação",Con_ve!$Q$6:$Q$1005,Cad_cl!BI$5)))</f>
        <v/>
      </c>
      <c r="BJ466" s="134" t="str">
        <f>IF(ISERR(IF($C466="","",SUMIFS(Con_ve!$F$6:$F$1005,Con_ve!$C$6:$C$1005,$C466,Con_ve!$I$6:$I$1005,"Em negociação",Con_ve!$Q$6:$Q$1005,Cad_cl!BJ$5))),"",IF($C466="","",SUMIFS(Con_ve!$F$6:$F$1005,Con_ve!$C$6:$C$1005,$C466,Con_ve!$I$6:$I$1005,"Em negociação",Con_ve!$Q$6:$Q$1005,Cad_cl!BJ$5)))</f>
        <v/>
      </c>
      <c r="BK466" s="134" t="str">
        <f>IF(ISERR(IF($C466="","",SUMIFS(Con_ve!$F$6:$F$1005,Con_ve!$C$6:$C$1005,$C466,Con_ve!$I$6:$I$1005,"Em negociação",Con_ve!$Q$6:$Q$1005,Cad_cl!BK$5))),"",IF($C466="","",SUMIFS(Con_ve!$F$6:$F$1005,Con_ve!$C$6:$C$1005,$C466,Con_ve!$I$6:$I$1005,"Em negociação",Con_ve!$Q$6:$Q$1005,Cad_cl!BK$5)))</f>
        <v/>
      </c>
      <c r="BL466" s="134" t="str">
        <f>IF(ISERR(IF($C466="","",SUMIFS(Con_ve!$F$6:$F$1005,Con_ve!$C$6:$C$1005,$C466,Con_ve!$I$6:$I$1005,"Em negociação",Con_ve!$Q$6:$Q$1005,Cad_cl!BL$5))),"",IF($C466="","",SUMIFS(Con_ve!$F$6:$F$1005,Con_ve!$C$6:$C$1005,$C466,Con_ve!$I$6:$I$1005,"Em negociação",Con_ve!$Q$6:$Q$1005,Cad_cl!BL$5)))</f>
        <v/>
      </c>
      <c r="BM466" s="134" t="str">
        <f>IF(ISERR(IF($C466="","",SUMIFS(Con_ve!$F$6:$F$1005,Con_ve!$C$6:$C$1005,$C466,Con_ve!$I$6:$I$1005,"Em negociação",Con_ve!$Q$6:$Q$1005,Cad_cl!BM$5))),"",IF($C466="","",SUMIFS(Con_ve!$F$6:$F$1005,Con_ve!$C$6:$C$1005,$C466,Con_ve!$I$6:$I$1005,"Em negociação",Con_ve!$Q$6:$Q$1005,Cad_cl!BM$5)))</f>
        <v/>
      </c>
      <c r="BN466" s="134" t="str">
        <f>IF(ISERR(IF($C466="","",SUMIFS(Con_ve!$F$6:$F$1005,Con_ve!$C$6:$C$1005,$C466,Con_ve!$I$6:$I$1005,"Em negociação",Con_ve!$Q$6:$Q$1005,Cad_cl!BN$5))),"",IF($C466="","",SUMIFS(Con_ve!$F$6:$F$1005,Con_ve!$C$6:$C$1005,$C466,Con_ve!$I$6:$I$1005,"Em negociação",Con_ve!$Q$6:$Q$1005,Cad_cl!BN$5)))</f>
        <v/>
      </c>
      <c r="BO466" s="134" t="str">
        <f>IF(ISERR(IF($C466="","",SUMIFS(Con_ve!$F$6:$F$1005,Con_ve!$C$6:$C$1005,$C466,Con_ve!$I$6:$I$1005,"Em negociação",Con_ve!$Q$6:$Q$1005,Cad_cl!BO$5))),"",IF($C466="","",SUMIFS(Con_ve!$F$6:$F$1005,Con_ve!$C$6:$C$1005,$C466,Con_ve!$I$6:$I$1005,"Em negociação",Con_ve!$Q$6:$Q$1005,Cad_cl!BO$5)))</f>
        <v/>
      </c>
      <c r="BP466" s="134">
        <f t="shared" si="22"/>
        <v>0</v>
      </c>
      <c r="BR466" s="125" t="str">
        <f>IF(ISERR(IF(AND($I466=Re_lo!$E$5,BR$5=VLOOKUP(Re_lo!$H$5,Re_lo!$N$5:$O$16,2,0)),AP466,"")),"",IF(AND($I466=Re_lo!$E$5,BR$5=VLOOKUP(Re_lo!$H$5,Re_lo!$N$5:$O$16,2,0)),AP466,""))</f>
        <v/>
      </c>
      <c r="BS466" s="125" t="str">
        <f>IF(ISERR(IF(AND($I466=Re_lo!$E$5,BS$5=VLOOKUP(Re_lo!$H$5,Re_lo!$N$5:$O$16,2,0)),AQ466,"")),"",IF(AND($I466=Re_lo!$E$5,BS$5=VLOOKUP(Re_lo!$H$5,Re_lo!$N$5:$O$16,2,0)),AQ466,""))</f>
        <v/>
      </c>
      <c r="BT466" s="125" t="str">
        <f>IF(ISERR(IF(AND($I466=Re_lo!$E$5,BT$5=VLOOKUP(Re_lo!$H$5,Re_lo!$N$5:$O$16,2,0)),AR466,"")),"",IF(AND($I466=Re_lo!$E$5,BT$5=VLOOKUP(Re_lo!$H$5,Re_lo!$N$5:$O$16,2,0)),AR466,""))</f>
        <v/>
      </c>
      <c r="BU466" s="125" t="str">
        <f>IF(ISERR(IF(AND($I466=Re_lo!$E$5,BU$5=VLOOKUP(Re_lo!$H$5,Re_lo!$N$5:$O$16,2,0)),AS466,"")),"",IF(AND($I466=Re_lo!$E$5,BU$5=VLOOKUP(Re_lo!$H$5,Re_lo!$N$5:$O$16,2,0)),AS466,""))</f>
        <v/>
      </c>
      <c r="BV466" s="125" t="str">
        <f>IF(ISERR(IF(AND($I466=Re_lo!$E$5,BV$5=VLOOKUP(Re_lo!$H$5,Re_lo!$N$5:$O$16,2,0)),AT466,"")),"",IF(AND($I466=Re_lo!$E$5,BV$5=VLOOKUP(Re_lo!$H$5,Re_lo!$N$5:$O$16,2,0)),AT466,""))</f>
        <v/>
      </c>
      <c r="BW466" s="125" t="str">
        <f>IF(ISERR(IF(AND($I466=Re_lo!$E$5,BW$5=VLOOKUP(Re_lo!$H$5,Re_lo!$N$5:$O$16,2,0)),AU466,"")),"",IF(AND($I466=Re_lo!$E$5,BW$5=VLOOKUP(Re_lo!$H$5,Re_lo!$N$5:$O$16,2,0)),AU466,""))</f>
        <v/>
      </c>
      <c r="BX466" s="125" t="str">
        <f>IF(ISERR(IF(AND($I466=Re_lo!$E$5,BX$5=VLOOKUP(Re_lo!$H$5,Re_lo!$N$5:$O$16,2,0)),AV466,"")),"",IF(AND($I466=Re_lo!$E$5,BX$5=VLOOKUP(Re_lo!$H$5,Re_lo!$N$5:$O$16,2,0)),AV466,""))</f>
        <v/>
      </c>
      <c r="BY466" s="125" t="str">
        <f>IF(ISERR(IF(AND($I466=Re_lo!$E$5,BY$5=VLOOKUP(Re_lo!$H$5,Re_lo!$N$5:$O$16,2,0)),AW466,"")),"",IF(AND($I466=Re_lo!$E$5,BY$5=VLOOKUP(Re_lo!$H$5,Re_lo!$N$5:$O$16,2,0)),AW466,""))</f>
        <v/>
      </c>
      <c r="BZ466" s="125" t="str">
        <f>IF(ISERR(IF(AND($I466=Re_lo!$E$5,BZ$5=VLOOKUP(Re_lo!$H$5,Re_lo!$N$5:$O$16,2,0)),AX466,"")),"",IF(AND($I466=Re_lo!$E$5,BZ$5=VLOOKUP(Re_lo!$H$5,Re_lo!$N$5:$O$16,2,0)),AX466,""))</f>
        <v/>
      </c>
      <c r="CA466" s="125" t="str">
        <f>IF(ISERR(IF(AND($I466=Re_lo!$E$5,CA$5=VLOOKUP(Re_lo!$H$5,Re_lo!$N$5:$O$16,2,0)),AY466,"")),"",IF(AND($I466=Re_lo!$E$5,CA$5=VLOOKUP(Re_lo!$H$5,Re_lo!$N$5:$O$16,2,0)),AY466,""))</f>
        <v/>
      </c>
      <c r="CB466" s="125" t="str">
        <f>IF(ISERR(IF(AND($I466=Re_lo!$E$5,CB$5=VLOOKUP(Re_lo!$H$5,Re_lo!$N$5:$O$16,2,0)),AZ466,"")),"",IF(AND($I466=Re_lo!$E$5,CB$5=VLOOKUP(Re_lo!$H$5,Re_lo!$N$5:$O$16,2,0)),AZ466,""))</f>
        <v/>
      </c>
      <c r="CC466" s="125" t="str">
        <f>IF(ISERR(IF(AND($I466=Re_lo!$E$5,CC$5=VLOOKUP(Re_lo!$H$5,Re_lo!$N$5:$O$16,2,0)),BA466,"")),"",IF(AND($I466=Re_lo!$E$5,CC$5=VLOOKUP(Re_lo!$H$5,Re_lo!$N$5:$O$16,2,0)),BA466,""))</f>
        <v/>
      </c>
      <c r="CD466" s="125" t="str">
        <f>IF(ISERR(IF(AND($I466=Re_lo!$E$5,CD$5=VLOOKUP(Re_lo!$H$5,Re_lo!$N$5:$O$16,2,0)),BB466,"")),"",IF(AND($I466=Re_lo!$E$5,CD$5=VLOOKUP(Re_lo!$H$5,Re_lo!$N$5:$O$16,2,0)),BB466,""))</f>
        <v/>
      </c>
      <c r="CF466" s="125" t="str">
        <f>IF($C466="","",COUNTIFS(Con_ve!$C$6:$C$1005,$C466,Con_ve!$Q$6:$Q$1005,Cad_cl!CF$5))</f>
        <v/>
      </c>
      <c r="CG466" s="125" t="str">
        <f>IF($C466="","",COUNTIFS(Con_ve!$C$6:$C$1005,$C466,Con_ve!$Q$6:$Q$1005,Cad_cl!CG$5))</f>
        <v/>
      </c>
      <c r="CH466" s="125" t="str">
        <f>IF($C466="","",COUNTIFS(Con_ve!$C$6:$C$1005,$C466,Con_ve!$Q$6:$Q$1005,Cad_cl!CH$5))</f>
        <v/>
      </c>
      <c r="CI466" s="125" t="str">
        <f>IF($C466="","",COUNTIFS(Con_ve!$C$6:$C$1005,$C466,Con_ve!$Q$6:$Q$1005,Cad_cl!CI$5))</f>
        <v/>
      </c>
      <c r="CJ466" s="125" t="str">
        <f>IF($C466="","",COUNTIFS(Con_ve!$C$6:$C$1005,$C466,Con_ve!$Q$6:$Q$1005,Cad_cl!CJ$5))</f>
        <v/>
      </c>
      <c r="CK466" s="125" t="str">
        <f>IF($C466="","",COUNTIFS(Con_ve!$C$6:$C$1005,$C466,Con_ve!$Q$6:$Q$1005,Cad_cl!CK$5))</f>
        <v/>
      </c>
      <c r="CL466" s="125" t="str">
        <f>IF($C466="","",COUNTIFS(Con_ve!$C$6:$C$1005,$C466,Con_ve!$Q$6:$Q$1005,Cad_cl!CL$5))</f>
        <v/>
      </c>
      <c r="CM466" s="125" t="str">
        <f>IF($C466="","",COUNTIFS(Con_ve!$C$6:$C$1005,$C466,Con_ve!$Q$6:$Q$1005,Cad_cl!CM$5))</f>
        <v/>
      </c>
      <c r="CN466" s="125" t="str">
        <f>IF($C466="","",COUNTIFS(Con_ve!$C$6:$C$1005,$C466,Con_ve!$Q$6:$Q$1005,Cad_cl!CN$5))</f>
        <v/>
      </c>
      <c r="CO466" s="125" t="str">
        <f>IF($C466="","",COUNTIFS(Con_ve!$C$6:$C$1005,$C466,Con_ve!$Q$6:$Q$1005,Cad_cl!CO$5))</f>
        <v/>
      </c>
      <c r="CP466" s="125" t="str">
        <f>IF($C466="","",COUNTIFS(Con_ve!$C$6:$C$1005,$C466,Con_ve!$Q$6:$Q$1005,Cad_cl!CP$5))</f>
        <v/>
      </c>
      <c r="CQ466" s="125" t="str">
        <f>IF($C466="","",COUNTIFS(Con_ve!$C$6:$C$1005,$C466,Con_ve!$Q$6:$Q$1005,Cad_cl!CQ$5))</f>
        <v/>
      </c>
      <c r="CR466" s="125">
        <f t="shared" si="23"/>
        <v>0</v>
      </c>
    </row>
    <row r="467" spans="3:96" ht="30" customHeight="1">
      <c r="C467" s="153"/>
      <c r="D467" s="153"/>
      <c r="E467" s="154"/>
      <c r="F467" s="153"/>
      <c r="G467" s="155"/>
      <c r="H467" s="153"/>
      <c r="I467" s="153"/>
      <c r="J467" s="132" t="s">
        <v>309</v>
      </c>
      <c r="K467" s="133" t="s">
        <v>309</v>
      </c>
      <c r="L467" s="153"/>
      <c r="M467" s="153"/>
      <c r="N467" s="153"/>
      <c r="O467" s="153"/>
      <c r="P467" s="153"/>
      <c r="Q467" s="153"/>
      <c r="AP467" s="134" t="str">
        <f>IF(ISERR(IF($C467="","",SUMIFS(Con_ve!$F$6:$F$1005,Con_ve!$C$6:$C$1005,$C467,Con_ve!$I$6:$I$1005,"Fechada",Con_ve!$Q$6:$Q$1005,Cad_cl!AP$5))),"",IF($C467="","",SUMIFS(Con_ve!$F$6:$F$1005,Con_ve!$C$6:$C$1005,$C467,Con_ve!$I$6:$I$1005,"Fechada",Con_ve!$Q$6:$Q$1005,Cad_cl!AP$5)))</f>
        <v/>
      </c>
      <c r="AQ467" s="134" t="str">
        <f>IF(ISERR(IF($C467="","",SUMIFS(Con_ve!$F$6:$F$1005,Con_ve!$C$6:$C$1005,$C467,Con_ve!$I$6:$I$1005,"Fechada",Con_ve!$Q$6:$Q$1005,Cad_cl!AQ$5))),"",IF($C467="","",SUMIFS(Con_ve!$F$6:$F$1005,Con_ve!$C$6:$C$1005,$C467,Con_ve!$I$6:$I$1005,"Fechada",Con_ve!$Q$6:$Q$1005,Cad_cl!AQ$5)))</f>
        <v/>
      </c>
      <c r="AR467" s="134" t="str">
        <f>IF(ISERR(IF($C467="","",SUMIFS(Con_ve!$F$6:$F$1005,Con_ve!$C$6:$C$1005,$C467,Con_ve!$I$6:$I$1005,"Fechada",Con_ve!$Q$6:$Q$1005,Cad_cl!AR$5))),"",IF($C467="","",SUMIFS(Con_ve!$F$6:$F$1005,Con_ve!$C$6:$C$1005,$C467,Con_ve!$I$6:$I$1005,"Fechada",Con_ve!$Q$6:$Q$1005,Cad_cl!AR$5)))</f>
        <v/>
      </c>
      <c r="AS467" s="134" t="str">
        <f>IF(ISERR(IF($C467="","",SUMIFS(Con_ve!$F$6:$F$1005,Con_ve!$C$6:$C$1005,$C467,Con_ve!$I$6:$I$1005,"Fechada",Con_ve!$Q$6:$Q$1005,Cad_cl!AS$5))),"",IF($C467="","",SUMIFS(Con_ve!$F$6:$F$1005,Con_ve!$C$6:$C$1005,$C467,Con_ve!$I$6:$I$1005,"Fechada",Con_ve!$Q$6:$Q$1005,Cad_cl!AS$5)))</f>
        <v/>
      </c>
      <c r="AT467" s="134" t="str">
        <f>IF(ISERR(IF($C467="","",SUMIFS(Con_ve!$F$6:$F$1005,Con_ve!$C$6:$C$1005,$C467,Con_ve!$I$6:$I$1005,"Fechada",Con_ve!$Q$6:$Q$1005,Cad_cl!AT$5))),"",IF($C467="","",SUMIFS(Con_ve!$F$6:$F$1005,Con_ve!$C$6:$C$1005,$C467,Con_ve!$I$6:$I$1005,"Fechada",Con_ve!$Q$6:$Q$1005,Cad_cl!AT$5)))</f>
        <v/>
      </c>
      <c r="AU467" s="134" t="str">
        <f>IF(ISERR(IF($C467="","",SUMIFS(Con_ve!$F$6:$F$1005,Con_ve!$C$6:$C$1005,$C467,Con_ve!$I$6:$I$1005,"Fechada",Con_ve!$Q$6:$Q$1005,Cad_cl!AU$5))),"",IF($C467="","",SUMIFS(Con_ve!$F$6:$F$1005,Con_ve!$C$6:$C$1005,$C467,Con_ve!$I$6:$I$1005,"Fechada",Con_ve!$Q$6:$Q$1005,Cad_cl!AU$5)))</f>
        <v/>
      </c>
      <c r="AV467" s="134" t="str">
        <f>IF(ISERR(IF($C467="","",SUMIFS(Con_ve!$F$6:$F$1005,Con_ve!$C$6:$C$1005,$C467,Con_ve!$I$6:$I$1005,"Fechada",Con_ve!$Q$6:$Q$1005,Cad_cl!AV$5))),"",IF($C467="","",SUMIFS(Con_ve!$F$6:$F$1005,Con_ve!$C$6:$C$1005,$C467,Con_ve!$I$6:$I$1005,"Fechada",Con_ve!$Q$6:$Q$1005,Cad_cl!AV$5)))</f>
        <v/>
      </c>
      <c r="AW467" s="134" t="str">
        <f>IF(ISERR(IF($C467="","",SUMIFS(Con_ve!$F$6:$F$1005,Con_ve!$C$6:$C$1005,$C467,Con_ve!$I$6:$I$1005,"Fechada",Con_ve!$Q$6:$Q$1005,Cad_cl!AW$5))),"",IF($C467="","",SUMIFS(Con_ve!$F$6:$F$1005,Con_ve!$C$6:$C$1005,$C467,Con_ve!$I$6:$I$1005,"Fechada",Con_ve!$Q$6:$Q$1005,Cad_cl!AW$5)))</f>
        <v/>
      </c>
      <c r="AX467" s="134" t="str">
        <f>IF(ISERR(IF($C467="","",SUMIFS(Con_ve!$F$6:$F$1005,Con_ve!$C$6:$C$1005,$C467,Con_ve!$I$6:$I$1005,"Fechada",Con_ve!$Q$6:$Q$1005,Cad_cl!AX$5))),"",IF($C467="","",SUMIFS(Con_ve!$F$6:$F$1005,Con_ve!$C$6:$C$1005,$C467,Con_ve!$I$6:$I$1005,"Fechada",Con_ve!$Q$6:$Q$1005,Cad_cl!AX$5)))</f>
        <v/>
      </c>
      <c r="AY467" s="134" t="str">
        <f>IF(ISERR(IF($C467="","",SUMIFS(Con_ve!$F$6:$F$1005,Con_ve!$C$6:$C$1005,$C467,Con_ve!$I$6:$I$1005,"Fechada",Con_ve!$Q$6:$Q$1005,Cad_cl!AY$5))),"",IF($C467="","",SUMIFS(Con_ve!$F$6:$F$1005,Con_ve!$C$6:$C$1005,$C467,Con_ve!$I$6:$I$1005,"Fechada",Con_ve!$Q$6:$Q$1005,Cad_cl!AY$5)))</f>
        <v/>
      </c>
      <c r="AZ467" s="134" t="str">
        <f>IF(ISERR(IF($C467="","",SUMIFS(Con_ve!$F$6:$F$1005,Con_ve!$C$6:$C$1005,$C467,Con_ve!$I$6:$I$1005,"Fechada",Con_ve!$Q$6:$Q$1005,Cad_cl!AZ$5))),"",IF($C467="","",SUMIFS(Con_ve!$F$6:$F$1005,Con_ve!$C$6:$C$1005,$C467,Con_ve!$I$6:$I$1005,"Fechada",Con_ve!$Q$6:$Q$1005,Cad_cl!AZ$5)))</f>
        <v/>
      </c>
      <c r="BA467" s="134" t="str">
        <f>IF(ISERR(IF($C467="","",SUMIFS(Con_ve!$F$6:$F$1005,Con_ve!$C$6:$C$1005,$C467,Con_ve!$I$6:$I$1005,"Fechada",Con_ve!$Q$6:$Q$1005,Cad_cl!BA$5))),"",IF($C467="","",SUMIFS(Con_ve!$F$6:$F$1005,Con_ve!$C$6:$C$1005,$C467,Con_ve!$I$6:$I$1005,"Fechada",Con_ve!$Q$6:$Q$1005,Cad_cl!BA$5)))</f>
        <v/>
      </c>
      <c r="BB467" s="134">
        <f t="shared" si="21"/>
        <v>0</v>
      </c>
      <c r="BD467" s="134" t="str">
        <f>IF(ISERR(IF($C467="","",SUMIFS(Con_ve!$F$6:$F$1005,Con_ve!$C$6:$C$1005,$C467,Con_ve!$I$6:$I$1005,"Em negociação",Con_ve!$Q$6:$Q$1005,Cad_cl!BD$5))),"",IF($C467="","",SUMIFS(Con_ve!$F$6:$F$1005,Con_ve!$C$6:$C$1005,$C467,Con_ve!$I$6:$I$1005,"Em negociação",Con_ve!$Q$6:$Q$1005,Cad_cl!BD$5)))</f>
        <v/>
      </c>
      <c r="BE467" s="134" t="str">
        <f>IF(ISERR(IF($C467="","",SUMIFS(Con_ve!$F$6:$F$1005,Con_ve!$C$6:$C$1005,$C467,Con_ve!$I$6:$I$1005,"Em negociação",Con_ve!$Q$6:$Q$1005,Cad_cl!BE$5))),"",IF($C467="","",SUMIFS(Con_ve!$F$6:$F$1005,Con_ve!$C$6:$C$1005,$C467,Con_ve!$I$6:$I$1005,"Em negociação",Con_ve!$Q$6:$Q$1005,Cad_cl!BE$5)))</f>
        <v/>
      </c>
      <c r="BF467" s="134" t="str">
        <f>IF(ISERR(IF($C467="","",SUMIFS(Con_ve!$F$6:$F$1005,Con_ve!$C$6:$C$1005,$C467,Con_ve!$I$6:$I$1005,"Em negociação",Con_ve!$Q$6:$Q$1005,Cad_cl!BF$5))),"",IF($C467="","",SUMIFS(Con_ve!$F$6:$F$1005,Con_ve!$C$6:$C$1005,$C467,Con_ve!$I$6:$I$1005,"Em negociação",Con_ve!$Q$6:$Q$1005,Cad_cl!BF$5)))</f>
        <v/>
      </c>
      <c r="BG467" s="134" t="str">
        <f>IF(ISERR(IF($C467="","",SUMIFS(Con_ve!$F$6:$F$1005,Con_ve!$C$6:$C$1005,$C467,Con_ve!$I$6:$I$1005,"Em negociação",Con_ve!$Q$6:$Q$1005,Cad_cl!BG$5))),"",IF($C467="","",SUMIFS(Con_ve!$F$6:$F$1005,Con_ve!$C$6:$C$1005,$C467,Con_ve!$I$6:$I$1005,"Em negociação",Con_ve!$Q$6:$Q$1005,Cad_cl!BG$5)))</f>
        <v/>
      </c>
      <c r="BH467" s="134" t="str">
        <f>IF(ISERR(IF($C467="","",SUMIFS(Con_ve!$F$6:$F$1005,Con_ve!$C$6:$C$1005,$C467,Con_ve!$I$6:$I$1005,"Em negociação",Con_ve!$Q$6:$Q$1005,Cad_cl!BH$5))),"",IF($C467="","",SUMIFS(Con_ve!$F$6:$F$1005,Con_ve!$C$6:$C$1005,$C467,Con_ve!$I$6:$I$1005,"Em negociação",Con_ve!$Q$6:$Q$1005,Cad_cl!BH$5)))</f>
        <v/>
      </c>
      <c r="BI467" s="134" t="str">
        <f>IF(ISERR(IF($C467="","",SUMIFS(Con_ve!$F$6:$F$1005,Con_ve!$C$6:$C$1005,$C467,Con_ve!$I$6:$I$1005,"Em negociação",Con_ve!$Q$6:$Q$1005,Cad_cl!BI$5))),"",IF($C467="","",SUMIFS(Con_ve!$F$6:$F$1005,Con_ve!$C$6:$C$1005,$C467,Con_ve!$I$6:$I$1005,"Em negociação",Con_ve!$Q$6:$Q$1005,Cad_cl!BI$5)))</f>
        <v/>
      </c>
      <c r="BJ467" s="134" t="str">
        <f>IF(ISERR(IF($C467="","",SUMIFS(Con_ve!$F$6:$F$1005,Con_ve!$C$6:$C$1005,$C467,Con_ve!$I$6:$I$1005,"Em negociação",Con_ve!$Q$6:$Q$1005,Cad_cl!BJ$5))),"",IF($C467="","",SUMIFS(Con_ve!$F$6:$F$1005,Con_ve!$C$6:$C$1005,$C467,Con_ve!$I$6:$I$1005,"Em negociação",Con_ve!$Q$6:$Q$1005,Cad_cl!BJ$5)))</f>
        <v/>
      </c>
      <c r="BK467" s="134" t="str">
        <f>IF(ISERR(IF($C467="","",SUMIFS(Con_ve!$F$6:$F$1005,Con_ve!$C$6:$C$1005,$C467,Con_ve!$I$6:$I$1005,"Em negociação",Con_ve!$Q$6:$Q$1005,Cad_cl!BK$5))),"",IF($C467="","",SUMIFS(Con_ve!$F$6:$F$1005,Con_ve!$C$6:$C$1005,$C467,Con_ve!$I$6:$I$1005,"Em negociação",Con_ve!$Q$6:$Q$1005,Cad_cl!BK$5)))</f>
        <v/>
      </c>
      <c r="BL467" s="134" t="str">
        <f>IF(ISERR(IF($C467="","",SUMIFS(Con_ve!$F$6:$F$1005,Con_ve!$C$6:$C$1005,$C467,Con_ve!$I$6:$I$1005,"Em negociação",Con_ve!$Q$6:$Q$1005,Cad_cl!BL$5))),"",IF($C467="","",SUMIFS(Con_ve!$F$6:$F$1005,Con_ve!$C$6:$C$1005,$C467,Con_ve!$I$6:$I$1005,"Em negociação",Con_ve!$Q$6:$Q$1005,Cad_cl!BL$5)))</f>
        <v/>
      </c>
      <c r="BM467" s="134" t="str">
        <f>IF(ISERR(IF($C467="","",SUMIFS(Con_ve!$F$6:$F$1005,Con_ve!$C$6:$C$1005,$C467,Con_ve!$I$6:$I$1005,"Em negociação",Con_ve!$Q$6:$Q$1005,Cad_cl!BM$5))),"",IF($C467="","",SUMIFS(Con_ve!$F$6:$F$1005,Con_ve!$C$6:$C$1005,$C467,Con_ve!$I$6:$I$1005,"Em negociação",Con_ve!$Q$6:$Q$1005,Cad_cl!BM$5)))</f>
        <v/>
      </c>
      <c r="BN467" s="134" t="str">
        <f>IF(ISERR(IF($C467="","",SUMIFS(Con_ve!$F$6:$F$1005,Con_ve!$C$6:$C$1005,$C467,Con_ve!$I$6:$I$1005,"Em negociação",Con_ve!$Q$6:$Q$1005,Cad_cl!BN$5))),"",IF($C467="","",SUMIFS(Con_ve!$F$6:$F$1005,Con_ve!$C$6:$C$1005,$C467,Con_ve!$I$6:$I$1005,"Em negociação",Con_ve!$Q$6:$Q$1005,Cad_cl!BN$5)))</f>
        <v/>
      </c>
      <c r="BO467" s="134" t="str">
        <f>IF(ISERR(IF($C467="","",SUMIFS(Con_ve!$F$6:$F$1005,Con_ve!$C$6:$C$1005,$C467,Con_ve!$I$6:$I$1005,"Em negociação",Con_ve!$Q$6:$Q$1005,Cad_cl!BO$5))),"",IF($C467="","",SUMIFS(Con_ve!$F$6:$F$1005,Con_ve!$C$6:$C$1005,$C467,Con_ve!$I$6:$I$1005,"Em negociação",Con_ve!$Q$6:$Q$1005,Cad_cl!BO$5)))</f>
        <v/>
      </c>
      <c r="BP467" s="134">
        <f t="shared" si="22"/>
        <v>0</v>
      </c>
      <c r="BR467" s="125" t="str">
        <f>IF(ISERR(IF(AND($I467=Re_lo!$E$5,BR$5=VLOOKUP(Re_lo!$H$5,Re_lo!$N$5:$O$16,2,0)),AP467,"")),"",IF(AND($I467=Re_lo!$E$5,BR$5=VLOOKUP(Re_lo!$H$5,Re_lo!$N$5:$O$16,2,0)),AP467,""))</f>
        <v/>
      </c>
      <c r="BS467" s="125" t="str">
        <f>IF(ISERR(IF(AND($I467=Re_lo!$E$5,BS$5=VLOOKUP(Re_lo!$H$5,Re_lo!$N$5:$O$16,2,0)),AQ467,"")),"",IF(AND($I467=Re_lo!$E$5,BS$5=VLOOKUP(Re_lo!$H$5,Re_lo!$N$5:$O$16,2,0)),AQ467,""))</f>
        <v/>
      </c>
      <c r="BT467" s="125" t="str">
        <f>IF(ISERR(IF(AND($I467=Re_lo!$E$5,BT$5=VLOOKUP(Re_lo!$H$5,Re_lo!$N$5:$O$16,2,0)),AR467,"")),"",IF(AND($I467=Re_lo!$E$5,BT$5=VLOOKUP(Re_lo!$H$5,Re_lo!$N$5:$O$16,2,0)),AR467,""))</f>
        <v/>
      </c>
      <c r="BU467" s="125" t="str">
        <f>IF(ISERR(IF(AND($I467=Re_lo!$E$5,BU$5=VLOOKUP(Re_lo!$H$5,Re_lo!$N$5:$O$16,2,0)),AS467,"")),"",IF(AND($I467=Re_lo!$E$5,BU$5=VLOOKUP(Re_lo!$H$5,Re_lo!$N$5:$O$16,2,0)),AS467,""))</f>
        <v/>
      </c>
      <c r="BV467" s="125" t="str">
        <f>IF(ISERR(IF(AND($I467=Re_lo!$E$5,BV$5=VLOOKUP(Re_lo!$H$5,Re_lo!$N$5:$O$16,2,0)),AT467,"")),"",IF(AND($I467=Re_lo!$E$5,BV$5=VLOOKUP(Re_lo!$H$5,Re_lo!$N$5:$O$16,2,0)),AT467,""))</f>
        <v/>
      </c>
      <c r="BW467" s="125" t="str">
        <f>IF(ISERR(IF(AND($I467=Re_lo!$E$5,BW$5=VLOOKUP(Re_lo!$H$5,Re_lo!$N$5:$O$16,2,0)),AU467,"")),"",IF(AND($I467=Re_lo!$E$5,BW$5=VLOOKUP(Re_lo!$H$5,Re_lo!$N$5:$O$16,2,0)),AU467,""))</f>
        <v/>
      </c>
      <c r="BX467" s="125" t="str">
        <f>IF(ISERR(IF(AND($I467=Re_lo!$E$5,BX$5=VLOOKUP(Re_lo!$H$5,Re_lo!$N$5:$O$16,2,0)),AV467,"")),"",IF(AND($I467=Re_lo!$E$5,BX$5=VLOOKUP(Re_lo!$H$5,Re_lo!$N$5:$O$16,2,0)),AV467,""))</f>
        <v/>
      </c>
      <c r="BY467" s="125" t="str">
        <f>IF(ISERR(IF(AND($I467=Re_lo!$E$5,BY$5=VLOOKUP(Re_lo!$H$5,Re_lo!$N$5:$O$16,2,0)),AW467,"")),"",IF(AND($I467=Re_lo!$E$5,BY$5=VLOOKUP(Re_lo!$H$5,Re_lo!$N$5:$O$16,2,0)),AW467,""))</f>
        <v/>
      </c>
      <c r="BZ467" s="125" t="str">
        <f>IF(ISERR(IF(AND($I467=Re_lo!$E$5,BZ$5=VLOOKUP(Re_lo!$H$5,Re_lo!$N$5:$O$16,2,0)),AX467,"")),"",IF(AND($I467=Re_lo!$E$5,BZ$5=VLOOKUP(Re_lo!$H$5,Re_lo!$N$5:$O$16,2,0)),AX467,""))</f>
        <v/>
      </c>
      <c r="CA467" s="125" t="str">
        <f>IF(ISERR(IF(AND($I467=Re_lo!$E$5,CA$5=VLOOKUP(Re_lo!$H$5,Re_lo!$N$5:$O$16,2,0)),AY467,"")),"",IF(AND($I467=Re_lo!$E$5,CA$5=VLOOKUP(Re_lo!$H$5,Re_lo!$N$5:$O$16,2,0)),AY467,""))</f>
        <v/>
      </c>
      <c r="CB467" s="125" t="str">
        <f>IF(ISERR(IF(AND($I467=Re_lo!$E$5,CB$5=VLOOKUP(Re_lo!$H$5,Re_lo!$N$5:$O$16,2,0)),AZ467,"")),"",IF(AND($I467=Re_lo!$E$5,CB$5=VLOOKUP(Re_lo!$H$5,Re_lo!$N$5:$O$16,2,0)),AZ467,""))</f>
        <v/>
      </c>
      <c r="CC467" s="125" t="str">
        <f>IF(ISERR(IF(AND($I467=Re_lo!$E$5,CC$5=VLOOKUP(Re_lo!$H$5,Re_lo!$N$5:$O$16,2,0)),BA467,"")),"",IF(AND($I467=Re_lo!$E$5,CC$5=VLOOKUP(Re_lo!$H$5,Re_lo!$N$5:$O$16,2,0)),BA467,""))</f>
        <v/>
      </c>
      <c r="CD467" s="125" t="str">
        <f>IF(ISERR(IF(AND($I467=Re_lo!$E$5,CD$5=VLOOKUP(Re_lo!$H$5,Re_lo!$N$5:$O$16,2,0)),BB467,"")),"",IF(AND($I467=Re_lo!$E$5,CD$5=VLOOKUP(Re_lo!$H$5,Re_lo!$N$5:$O$16,2,0)),BB467,""))</f>
        <v/>
      </c>
      <c r="CF467" s="125" t="str">
        <f>IF($C467="","",COUNTIFS(Con_ve!$C$6:$C$1005,$C467,Con_ve!$Q$6:$Q$1005,Cad_cl!CF$5))</f>
        <v/>
      </c>
      <c r="CG467" s="125" t="str">
        <f>IF($C467="","",COUNTIFS(Con_ve!$C$6:$C$1005,$C467,Con_ve!$Q$6:$Q$1005,Cad_cl!CG$5))</f>
        <v/>
      </c>
      <c r="CH467" s="125" t="str">
        <f>IF($C467="","",COUNTIFS(Con_ve!$C$6:$C$1005,$C467,Con_ve!$Q$6:$Q$1005,Cad_cl!CH$5))</f>
        <v/>
      </c>
      <c r="CI467" s="125" t="str">
        <f>IF($C467="","",COUNTIFS(Con_ve!$C$6:$C$1005,$C467,Con_ve!$Q$6:$Q$1005,Cad_cl!CI$5))</f>
        <v/>
      </c>
      <c r="CJ467" s="125" t="str">
        <f>IF($C467="","",COUNTIFS(Con_ve!$C$6:$C$1005,$C467,Con_ve!$Q$6:$Q$1005,Cad_cl!CJ$5))</f>
        <v/>
      </c>
      <c r="CK467" s="125" t="str">
        <f>IF($C467="","",COUNTIFS(Con_ve!$C$6:$C$1005,$C467,Con_ve!$Q$6:$Q$1005,Cad_cl!CK$5))</f>
        <v/>
      </c>
      <c r="CL467" s="125" t="str">
        <f>IF($C467="","",COUNTIFS(Con_ve!$C$6:$C$1005,$C467,Con_ve!$Q$6:$Q$1005,Cad_cl!CL$5))</f>
        <v/>
      </c>
      <c r="CM467" s="125" t="str">
        <f>IF($C467="","",COUNTIFS(Con_ve!$C$6:$C$1005,$C467,Con_ve!$Q$6:$Q$1005,Cad_cl!CM$5))</f>
        <v/>
      </c>
      <c r="CN467" s="125" t="str">
        <f>IF($C467="","",COUNTIFS(Con_ve!$C$6:$C$1005,$C467,Con_ve!$Q$6:$Q$1005,Cad_cl!CN$5))</f>
        <v/>
      </c>
      <c r="CO467" s="125" t="str">
        <f>IF($C467="","",COUNTIFS(Con_ve!$C$6:$C$1005,$C467,Con_ve!$Q$6:$Q$1005,Cad_cl!CO$5))</f>
        <v/>
      </c>
      <c r="CP467" s="125" t="str">
        <f>IF($C467="","",COUNTIFS(Con_ve!$C$6:$C$1005,$C467,Con_ve!$Q$6:$Q$1005,Cad_cl!CP$5))</f>
        <v/>
      </c>
      <c r="CQ467" s="125" t="str">
        <f>IF($C467="","",COUNTIFS(Con_ve!$C$6:$C$1005,$C467,Con_ve!$Q$6:$Q$1005,Cad_cl!CQ$5))</f>
        <v/>
      </c>
      <c r="CR467" s="125">
        <f t="shared" si="23"/>
        <v>0</v>
      </c>
    </row>
    <row r="468" spans="3:96" ht="30" customHeight="1">
      <c r="C468" s="153"/>
      <c r="D468" s="153"/>
      <c r="E468" s="154"/>
      <c r="F468" s="153"/>
      <c r="G468" s="155"/>
      <c r="H468" s="153"/>
      <c r="I468" s="153"/>
      <c r="J468" s="132" t="s">
        <v>309</v>
      </c>
      <c r="K468" s="133" t="s">
        <v>309</v>
      </c>
      <c r="L468" s="153"/>
      <c r="M468" s="153"/>
      <c r="N468" s="153"/>
      <c r="O468" s="153"/>
      <c r="P468" s="153"/>
      <c r="Q468" s="153"/>
      <c r="AP468" s="134" t="str">
        <f>IF(ISERR(IF($C468="","",SUMIFS(Con_ve!$F$6:$F$1005,Con_ve!$C$6:$C$1005,$C468,Con_ve!$I$6:$I$1005,"Fechada",Con_ve!$Q$6:$Q$1005,Cad_cl!AP$5))),"",IF($C468="","",SUMIFS(Con_ve!$F$6:$F$1005,Con_ve!$C$6:$C$1005,$C468,Con_ve!$I$6:$I$1005,"Fechada",Con_ve!$Q$6:$Q$1005,Cad_cl!AP$5)))</f>
        <v/>
      </c>
      <c r="AQ468" s="134" t="str">
        <f>IF(ISERR(IF($C468="","",SUMIFS(Con_ve!$F$6:$F$1005,Con_ve!$C$6:$C$1005,$C468,Con_ve!$I$6:$I$1005,"Fechada",Con_ve!$Q$6:$Q$1005,Cad_cl!AQ$5))),"",IF($C468="","",SUMIFS(Con_ve!$F$6:$F$1005,Con_ve!$C$6:$C$1005,$C468,Con_ve!$I$6:$I$1005,"Fechada",Con_ve!$Q$6:$Q$1005,Cad_cl!AQ$5)))</f>
        <v/>
      </c>
      <c r="AR468" s="134" t="str">
        <f>IF(ISERR(IF($C468="","",SUMIFS(Con_ve!$F$6:$F$1005,Con_ve!$C$6:$C$1005,$C468,Con_ve!$I$6:$I$1005,"Fechada",Con_ve!$Q$6:$Q$1005,Cad_cl!AR$5))),"",IF($C468="","",SUMIFS(Con_ve!$F$6:$F$1005,Con_ve!$C$6:$C$1005,$C468,Con_ve!$I$6:$I$1005,"Fechada",Con_ve!$Q$6:$Q$1005,Cad_cl!AR$5)))</f>
        <v/>
      </c>
      <c r="AS468" s="134" t="str">
        <f>IF(ISERR(IF($C468="","",SUMIFS(Con_ve!$F$6:$F$1005,Con_ve!$C$6:$C$1005,$C468,Con_ve!$I$6:$I$1005,"Fechada",Con_ve!$Q$6:$Q$1005,Cad_cl!AS$5))),"",IF($C468="","",SUMIFS(Con_ve!$F$6:$F$1005,Con_ve!$C$6:$C$1005,$C468,Con_ve!$I$6:$I$1005,"Fechada",Con_ve!$Q$6:$Q$1005,Cad_cl!AS$5)))</f>
        <v/>
      </c>
      <c r="AT468" s="134" t="str">
        <f>IF(ISERR(IF($C468="","",SUMIFS(Con_ve!$F$6:$F$1005,Con_ve!$C$6:$C$1005,$C468,Con_ve!$I$6:$I$1005,"Fechada",Con_ve!$Q$6:$Q$1005,Cad_cl!AT$5))),"",IF($C468="","",SUMIFS(Con_ve!$F$6:$F$1005,Con_ve!$C$6:$C$1005,$C468,Con_ve!$I$6:$I$1005,"Fechada",Con_ve!$Q$6:$Q$1005,Cad_cl!AT$5)))</f>
        <v/>
      </c>
      <c r="AU468" s="134" t="str">
        <f>IF(ISERR(IF($C468="","",SUMIFS(Con_ve!$F$6:$F$1005,Con_ve!$C$6:$C$1005,$C468,Con_ve!$I$6:$I$1005,"Fechada",Con_ve!$Q$6:$Q$1005,Cad_cl!AU$5))),"",IF($C468="","",SUMIFS(Con_ve!$F$6:$F$1005,Con_ve!$C$6:$C$1005,$C468,Con_ve!$I$6:$I$1005,"Fechada",Con_ve!$Q$6:$Q$1005,Cad_cl!AU$5)))</f>
        <v/>
      </c>
      <c r="AV468" s="134" t="str">
        <f>IF(ISERR(IF($C468="","",SUMIFS(Con_ve!$F$6:$F$1005,Con_ve!$C$6:$C$1005,$C468,Con_ve!$I$6:$I$1005,"Fechada",Con_ve!$Q$6:$Q$1005,Cad_cl!AV$5))),"",IF($C468="","",SUMIFS(Con_ve!$F$6:$F$1005,Con_ve!$C$6:$C$1005,$C468,Con_ve!$I$6:$I$1005,"Fechada",Con_ve!$Q$6:$Q$1005,Cad_cl!AV$5)))</f>
        <v/>
      </c>
      <c r="AW468" s="134" t="str">
        <f>IF(ISERR(IF($C468="","",SUMIFS(Con_ve!$F$6:$F$1005,Con_ve!$C$6:$C$1005,$C468,Con_ve!$I$6:$I$1005,"Fechada",Con_ve!$Q$6:$Q$1005,Cad_cl!AW$5))),"",IF($C468="","",SUMIFS(Con_ve!$F$6:$F$1005,Con_ve!$C$6:$C$1005,$C468,Con_ve!$I$6:$I$1005,"Fechada",Con_ve!$Q$6:$Q$1005,Cad_cl!AW$5)))</f>
        <v/>
      </c>
      <c r="AX468" s="134" t="str">
        <f>IF(ISERR(IF($C468="","",SUMIFS(Con_ve!$F$6:$F$1005,Con_ve!$C$6:$C$1005,$C468,Con_ve!$I$6:$I$1005,"Fechada",Con_ve!$Q$6:$Q$1005,Cad_cl!AX$5))),"",IF($C468="","",SUMIFS(Con_ve!$F$6:$F$1005,Con_ve!$C$6:$C$1005,$C468,Con_ve!$I$6:$I$1005,"Fechada",Con_ve!$Q$6:$Q$1005,Cad_cl!AX$5)))</f>
        <v/>
      </c>
      <c r="AY468" s="134" t="str">
        <f>IF(ISERR(IF($C468="","",SUMIFS(Con_ve!$F$6:$F$1005,Con_ve!$C$6:$C$1005,$C468,Con_ve!$I$6:$I$1005,"Fechada",Con_ve!$Q$6:$Q$1005,Cad_cl!AY$5))),"",IF($C468="","",SUMIFS(Con_ve!$F$6:$F$1005,Con_ve!$C$6:$C$1005,$C468,Con_ve!$I$6:$I$1005,"Fechada",Con_ve!$Q$6:$Q$1005,Cad_cl!AY$5)))</f>
        <v/>
      </c>
      <c r="AZ468" s="134" t="str">
        <f>IF(ISERR(IF($C468="","",SUMIFS(Con_ve!$F$6:$F$1005,Con_ve!$C$6:$C$1005,$C468,Con_ve!$I$6:$I$1005,"Fechada",Con_ve!$Q$6:$Q$1005,Cad_cl!AZ$5))),"",IF($C468="","",SUMIFS(Con_ve!$F$6:$F$1005,Con_ve!$C$6:$C$1005,$C468,Con_ve!$I$6:$I$1005,"Fechada",Con_ve!$Q$6:$Q$1005,Cad_cl!AZ$5)))</f>
        <v/>
      </c>
      <c r="BA468" s="134" t="str">
        <f>IF(ISERR(IF($C468="","",SUMIFS(Con_ve!$F$6:$F$1005,Con_ve!$C$6:$C$1005,$C468,Con_ve!$I$6:$I$1005,"Fechada",Con_ve!$Q$6:$Q$1005,Cad_cl!BA$5))),"",IF($C468="","",SUMIFS(Con_ve!$F$6:$F$1005,Con_ve!$C$6:$C$1005,$C468,Con_ve!$I$6:$I$1005,"Fechada",Con_ve!$Q$6:$Q$1005,Cad_cl!BA$5)))</f>
        <v/>
      </c>
      <c r="BB468" s="134">
        <f t="shared" si="21"/>
        <v>0</v>
      </c>
      <c r="BD468" s="134" t="str">
        <f>IF(ISERR(IF($C468="","",SUMIFS(Con_ve!$F$6:$F$1005,Con_ve!$C$6:$C$1005,$C468,Con_ve!$I$6:$I$1005,"Em negociação",Con_ve!$Q$6:$Q$1005,Cad_cl!BD$5))),"",IF($C468="","",SUMIFS(Con_ve!$F$6:$F$1005,Con_ve!$C$6:$C$1005,$C468,Con_ve!$I$6:$I$1005,"Em negociação",Con_ve!$Q$6:$Q$1005,Cad_cl!BD$5)))</f>
        <v/>
      </c>
      <c r="BE468" s="134" t="str">
        <f>IF(ISERR(IF($C468="","",SUMIFS(Con_ve!$F$6:$F$1005,Con_ve!$C$6:$C$1005,$C468,Con_ve!$I$6:$I$1005,"Em negociação",Con_ve!$Q$6:$Q$1005,Cad_cl!BE$5))),"",IF($C468="","",SUMIFS(Con_ve!$F$6:$F$1005,Con_ve!$C$6:$C$1005,$C468,Con_ve!$I$6:$I$1005,"Em negociação",Con_ve!$Q$6:$Q$1005,Cad_cl!BE$5)))</f>
        <v/>
      </c>
      <c r="BF468" s="134" t="str">
        <f>IF(ISERR(IF($C468="","",SUMIFS(Con_ve!$F$6:$F$1005,Con_ve!$C$6:$C$1005,$C468,Con_ve!$I$6:$I$1005,"Em negociação",Con_ve!$Q$6:$Q$1005,Cad_cl!BF$5))),"",IF($C468="","",SUMIFS(Con_ve!$F$6:$F$1005,Con_ve!$C$6:$C$1005,$C468,Con_ve!$I$6:$I$1005,"Em negociação",Con_ve!$Q$6:$Q$1005,Cad_cl!BF$5)))</f>
        <v/>
      </c>
      <c r="BG468" s="134" t="str">
        <f>IF(ISERR(IF($C468="","",SUMIFS(Con_ve!$F$6:$F$1005,Con_ve!$C$6:$C$1005,$C468,Con_ve!$I$6:$I$1005,"Em negociação",Con_ve!$Q$6:$Q$1005,Cad_cl!BG$5))),"",IF($C468="","",SUMIFS(Con_ve!$F$6:$F$1005,Con_ve!$C$6:$C$1005,$C468,Con_ve!$I$6:$I$1005,"Em negociação",Con_ve!$Q$6:$Q$1005,Cad_cl!BG$5)))</f>
        <v/>
      </c>
      <c r="BH468" s="134" t="str">
        <f>IF(ISERR(IF($C468="","",SUMIFS(Con_ve!$F$6:$F$1005,Con_ve!$C$6:$C$1005,$C468,Con_ve!$I$6:$I$1005,"Em negociação",Con_ve!$Q$6:$Q$1005,Cad_cl!BH$5))),"",IF($C468="","",SUMIFS(Con_ve!$F$6:$F$1005,Con_ve!$C$6:$C$1005,$C468,Con_ve!$I$6:$I$1005,"Em negociação",Con_ve!$Q$6:$Q$1005,Cad_cl!BH$5)))</f>
        <v/>
      </c>
      <c r="BI468" s="134" t="str">
        <f>IF(ISERR(IF($C468="","",SUMIFS(Con_ve!$F$6:$F$1005,Con_ve!$C$6:$C$1005,$C468,Con_ve!$I$6:$I$1005,"Em negociação",Con_ve!$Q$6:$Q$1005,Cad_cl!BI$5))),"",IF($C468="","",SUMIFS(Con_ve!$F$6:$F$1005,Con_ve!$C$6:$C$1005,$C468,Con_ve!$I$6:$I$1005,"Em negociação",Con_ve!$Q$6:$Q$1005,Cad_cl!BI$5)))</f>
        <v/>
      </c>
      <c r="BJ468" s="134" t="str">
        <f>IF(ISERR(IF($C468="","",SUMIFS(Con_ve!$F$6:$F$1005,Con_ve!$C$6:$C$1005,$C468,Con_ve!$I$6:$I$1005,"Em negociação",Con_ve!$Q$6:$Q$1005,Cad_cl!BJ$5))),"",IF($C468="","",SUMIFS(Con_ve!$F$6:$F$1005,Con_ve!$C$6:$C$1005,$C468,Con_ve!$I$6:$I$1005,"Em negociação",Con_ve!$Q$6:$Q$1005,Cad_cl!BJ$5)))</f>
        <v/>
      </c>
      <c r="BK468" s="134" t="str">
        <f>IF(ISERR(IF($C468="","",SUMIFS(Con_ve!$F$6:$F$1005,Con_ve!$C$6:$C$1005,$C468,Con_ve!$I$6:$I$1005,"Em negociação",Con_ve!$Q$6:$Q$1005,Cad_cl!BK$5))),"",IF($C468="","",SUMIFS(Con_ve!$F$6:$F$1005,Con_ve!$C$6:$C$1005,$C468,Con_ve!$I$6:$I$1005,"Em negociação",Con_ve!$Q$6:$Q$1005,Cad_cl!BK$5)))</f>
        <v/>
      </c>
      <c r="BL468" s="134" t="str">
        <f>IF(ISERR(IF($C468="","",SUMIFS(Con_ve!$F$6:$F$1005,Con_ve!$C$6:$C$1005,$C468,Con_ve!$I$6:$I$1005,"Em negociação",Con_ve!$Q$6:$Q$1005,Cad_cl!BL$5))),"",IF($C468="","",SUMIFS(Con_ve!$F$6:$F$1005,Con_ve!$C$6:$C$1005,$C468,Con_ve!$I$6:$I$1005,"Em negociação",Con_ve!$Q$6:$Q$1005,Cad_cl!BL$5)))</f>
        <v/>
      </c>
      <c r="BM468" s="134" t="str">
        <f>IF(ISERR(IF($C468="","",SUMIFS(Con_ve!$F$6:$F$1005,Con_ve!$C$6:$C$1005,$C468,Con_ve!$I$6:$I$1005,"Em negociação",Con_ve!$Q$6:$Q$1005,Cad_cl!BM$5))),"",IF($C468="","",SUMIFS(Con_ve!$F$6:$F$1005,Con_ve!$C$6:$C$1005,$C468,Con_ve!$I$6:$I$1005,"Em negociação",Con_ve!$Q$6:$Q$1005,Cad_cl!BM$5)))</f>
        <v/>
      </c>
      <c r="BN468" s="134" t="str">
        <f>IF(ISERR(IF($C468="","",SUMIFS(Con_ve!$F$6:$F$1005,Con_ve!$C$6:$C$1005,$C468,Con_ve!$I$6:$I$1005,"Em negociação",Con_ve!$Q$6:$Q$1005,Cad_cl!BN$5))),"",IF($C468="","",SUMIFS(Con_ve!$F$6:$F$1005,Con_ve!$C$6:$C$1005,$C468,Con_ve!$I$6:$I$1005,"Em negociação",Con_ve!$Q$6:$Q$1005,Cad_cl!BN$5)))</f>
        <v/>
      </c>
      <c r="BO468" s="134" t="str">
        <f>IF(ISERR(IF($C468="","",SUMIFS(Con_ve!$F$6:$F$1005,Con_ve!$C$6:$C$1005,$C468,Con_ve!$I$6:$I$1005,"Em negociação",Con_ve!$Q$6:$Q$1005,Cad_cl!BO$5))),"",IF($C468="","",SUMIFS(Con_ve!$F$6:$F$1005,Con_ve!$C$6:$C$1005,$C468,Con_ve!$I$6:$I$1005,"Em negociação",Con_ve!$Q$6:$Q$1005,Cad_cl!BO$5)))</f>
        <v/>
      </c>
      <c r="BP468" s="134">
        <f t="shared" si="22"/>
        <v>0</v>
      </c>
      <c r="BR468" s="125" t="str">
        <f>IF(ISERR(IF(AND($I468=Re_lo!$E$5,BR$5=VLOOKUP(Re_lo!$H$5,Re_lo!$N$5:$O$16,2,0)),AP468,"")),"",IF(AND($I468=Re_lo!$E$5,BR$5=VLOOKUP(Re_lo!$H$5,Re_lo!$N$5:$O$16,2,0)),AP468,""))</f>
        <v/>
      </c>
      <c r="BS468" s="125" t="str">
        <f>IF(ISERR(IF(AND($I468=Re_lo!$E$5,BS$5=VLOOKUP(Re_lo!$H$5,Re_lo!$N$5:$O$16,2,0)),AQ468,"")),"",IF(AND($I468=Re_lo!$E$5,BS$5=VLOOKUP(Re_lo!$H$5,Re_lo!$N$5:$O$16,2,0)),AQ468,""))</f>
        <v/>
      </c>
      <c r="BT468" s="125" t="str">
        <f>IF(ISERR(IF(AND($I468=Re_lo!$E$5,BT$5=VLOOKUP(Re_lo!$H$5,Re_lo!$N$5:$O$16,2,0)),AR468,"")),"",IF(AND($I468=Re_lo!$E$5,BT$5=VLOOKUP(Re_lo!$H$5,Re_lo!$N$5:$O$16,2,0)),AR468,""))</f>
        <v/>
      </c>
      <c r="BU468" s="125" t="str">
        <f>IF(ISERR(IF(AND($I468=Re_lo!$E$5,BU$5=VLOOKUP(Re_lo!$H$5,Re_lo!$N$5:$O$16,2,0)),AS468,"")),"",IF(AND($I468=Re_lo!$E$5,BU$5=VLOOKUP(Re_lo!$H$5,Re_lo!$N$5:$O$16,2,0)),AS468,""))</f>
        <v/>
      </c>
      <c r="BV468" s="125" t="str">
        <f>IF(ISERR(IF(AND($I468=Re_lo!$E$5,BV$5=VLOOKUP(Re_lo!$H$5,Re_lo!$N$5:$O$16,2,0)),AT468,"")),"",IF(AND($I468=Re_lo!$E$5,BV$5=VLOOKUP(Re_lo!$H$5,Re_lo!$N$5:$O$16,2,0)),AT468,""))</f>
        <v/>
      </c>
      <c r="BW468" s="125" t="str">
        <f>IF(ISERR(IF(AND($I468=Re_lo!$E$5,BW$5=VLOOKUP(Re_lo!$H$5,Re_lo!$N$5:$O$16,2,0)),AU468,"")),"",IF(AND($I468=Re_lo!$E$5,BW$5=VLOOKUP(Re_lo!$H$5,Re_lo!$N$5:$O$16,2,0)),AU468,""))</f>
        <v/>
      </c>
      <c r="BX468" s="125" t="str">
        <f>IF(ISERR(IF(AND($I468=Re_lo!$E$5,BX$5=VLOOKUP(Re_lo!$H$5,Re_lo!$N$5:$O$16,2,0)),AV468,"")),"",IF(AND($I468=Re_lo!$E$5,BX$5=VLOOKUP(Re_lo!$H$5,Re_lo!$N$5:$O$16,2,0)),AV468,""))</f>
        <v/>
      </c>
      <c r="BY468" s="125" t="str">
        <f>IF(ISERR(IF(AND($I468=Re_lo!$E$5,BY$5=VLOOKUP(Re_lo!$H$5,Re_lo!$N$5:$O$16,2,0)),AW468,"")),"",IF(AND($I468=Re_lo!$E$5,BY$5=VLOOKUP(Re_lo!$H$5,Re_lo!$N$5:$O$16,2,0)),AW468,""))</f>
        <v/>
      </c>
      <c r="BZ468" s="125" t="str">
        <f>IF(ISERR(IF(AND($I468=Re_lo!$E$5,BZ$5=VLOOKUP(Re_lo!$H$5,Re_lo!$N$5:$O$16,2,0)),AX468,"")),"",IF(AND($I468=Re_lo!$E$5,BZ$5=VLOOKUP(Re_lo!$H$5,Re_lo!$N$5:$O$16,2,0)),AX468,""))</f>
        <v/>
      </c>
      <c r="CA468" s="125" t="str">
        <f>IF(ISERR(IF(AND($I468=Re_lo!$E$5,CA$5=VLOOKUP(Re_lo!$H$5,Re_lo!$N$5:$O$16,2,0)),AY468,"")),"",IF(AND($I468=Re_lo!$E$5,CA$5=VLOOKUP(Re_lo!$H$5,Re_lo!$N$5:$O$16,2,0)),AY468,""))</f>
        <v/>
      </c>
      <c r="CB468" s="125" t="str">
        <f>IF(ISERR(IF(AND($I468=Re_lo!$E$5,CB$5=VLOOKUP(Re_lo!$H$5,Re_lo!$N$5:$O$16,2,0)),AZ468,"")),"",IF(AND($I468=Re_lo!$E$5,CB$5=VLOOKUP(Re_lo!$H$5,Re_lo!$N$5:$O$16,2,0)),AZ468,""))</f>
        <v/>
      </c>
      <c r="CC468" s="125" t="str">
        <f>IF(ISERR(IF(AND($I468=Re_lo!$E$5,CC$5=VLOOKUP(Re_lo!$H$5,Re_lo!$N$5:$O$16,2,0)),BA468,"")),"",IF(AND($I468=Re_lo!$E$5,CC$5=VLOOKUP(Re_lo!$H$5,Re_lo!$N$5:$O$16,2,0)),BA468,""))</f>
        <v/>
      </c>
      <c r="CD468" s="125" t="str">
        <f>IF(ISERR(IF(AND($I468=Re_lo!$E$5,CD$5=VLOOKUP(Re_lo!$H$5,Re_lo!$N$5:$O$16,2,0)),BB468,"")),"",IF(AND($I468=Re_lo!$E$5,CD$5=VLOOKUP(Re_lo!$H$5,Re_lo!$N$5:$O$16,2,0)),BB468,""))</f>
        <v/>
      </c>
      <c r="CF468" s="125" t="str">
        <f>IF($C468="","",COUNTIFS(Con_ve!$C$6:$C$1005,$C468,Con_ve!$Q$6:$Q$1005,Cad_cl!CF$5))</f>
        <v/>
      </c>
      <c r="CG468" s="125" t="str">
        <f>IF($C468="","",COUNTIFS(Con_ve!$C$6:$C$1005,$C468,Con_ve!$Q$6:$Q$1005,Cad_cl!CG$5))</f>
        <v/>
      </c>
      <c r="CH468" s="125" t="str">
        <f>IF($C468="","",COUNTIFS(Con_ve!$C$6:$C$1005,$C468,Con_ve!$Q$6:$Q$1005,Cad_cl!CH$5))</f>
        <v/>
      </c>
      <c r="CI468" s="125" t="str">
        <f>IF($C468="","",COUNTIFS(Con_ve!$C$6:$C$1005,$C468,Con_ve!$Q$6:$Q$1005,Cad_cl!CI$5))</f>
        <v/>
      </c>
      <c r="CJ468" s="125" t="str">
        <f>IF($C468="","",COUNTIFS(Con_ve!$C$6:$C$1005,$C468,Con_ve!$Q$6:$Q$1005,Cad_cl!CJ$5))</f>
        <v/>
      </c>
      <c r="CK468" s="125" t="str">
        <f>IF($C468="","",COUNTIFS(Con_ve!$C$6:$C$1005,$C468,Con_ve!$Q$6:$Q$1005,Cad_cl!CK$5))</f>
        <v/>
      </c>
      <c r="CL468" s="125" t="str">
        <f>IF($C468="","",COUNTIFS(Con_ve!$C$6:$C$1005,$C468,Con_ve!$Q$6:$Q$1005,Cad_cl!CL$5))</f>
        <v/>
      </c>
      <c r="CM468" s="125" t="str">
        <f>IF($C468="","",COUNTIFS(Con_ve!$C$6:$C$1005,$C468,Con_ve!$Q$6:$Q$1005,Cad_cl!CM$5))</f>
        <v/>
      </c>
      <c r="CN468" s="125" t="str">
        <f>IF($C468="","",COUNTIFS(Con_ve!$C$6:$C$1005,$C468,Con_ve!$Q$6:$Q$1005,Cad_cl!CN$5))</f>
        <v/>
      </c>
      <c r="CO468" s="125" t="str">
        <f>IF($C468="","",COUNTIFS(Con_ve!$C$6:$C$1005,$C468,Con_ve!$Q$6:$Q$1005,Cad_cl!CO$5))</f>
        <v/>
      </c>
      <c r="CP468" s="125" t="str">
        <f>IF($C468="","",COUNTIFS(Con_ve!$C$6:$C$1005,$C468,Con_ve!$Q$6:$Q$1005,Cad_cl!CP$5))</f>
        <v/>
      </c>
      <c r="CQ468" s="125" t="str">
        <f>IF($C468="","",COUNTIFS(Con_ve!$C$6:$C$1005,$C468,Con_ve!$Q$6:$Q$1005,Cad_cl!CQ$5))</f>
        <v/>
      </c>
      <c r="CR468" s="125">
        <f t="shared" si="23"/>
        <v>0</v>
      </c>
    </row>
    <row r="469" spans="3:96" ht="30" customHeight="1">
      <c r="C469" s="153"/>
      <c r="D469" s="153"/>
      <c r="E469" s="154"/>
      <c r="F469" s="153"/>
      <c r="G469" s="155"/>
      <c r="H469" s="153"/>
      <c r="I469" s="153"/>
      <c r="J469" s="132" t="s">
        <v>309</v>
      </c>
      <c r="K469" s="133" t="s">
        <v>309</v>
      </c>
      <c r="L469" s="153"/>
      <c r="M469" s="153"/>
      <c r="N469" s="153"/>
      <c r="O469" s="153"/>
      <c r="P469" s="153"/>
      <c r="Q469" s="153"/>
      <c r="AP469" s="134" t="str">
        <f>IF(ISERR(IF($C469="","",SUMIFS(Con_ve!$F$6:$F$1005,Con_ve!$C$6:$C$1005,$C469,Con_ve!$I$6:$I$1005,"Fechada",Con_ve!$Q$6:$Q$1005,Cad_cl!AP$5))),"",IF($C469="","",SUMIFS(Con_ve!$F$6:$F$1005,Con_ve!$C$6:$C$1005,$C469,Con_ve!$I$6:$I$1005,"Fechada",Con_ve!$Q$6:$Q$1005,Cad_cl!AP$5)))</f>
        <v/>
      </c>
      <c r="AQ469" s="134" t="str">
        <f>IF(ISERR(IF($C469="","",SUMIFS(Con_ve!$F$6:$F$1005,Con_ve!$C$6:$C$1005,$C469,Con_ve!$I$6:$I$1005,"Fechada",Con_ve!$Q$6:$Q$1005,Cad_cl!AQ$5))),"",IF($C469="","",SUMIFS(Con_ve!$F$6:$F$1005,Con_ve!$C$6:$C$1005,$C469,Con_ve!$I$6:$I$1005,"Fechada",Con_ve!$Q$6:$Q$1005,Cad_cl!AQ$5)))</f>
        <v/>
      </c>
      <c r="AR469" s="134" t="str">
        <f>IF(ISERR(IF($C469="","",SUMIFS(Con_ve!$F$6:$F$1005,Con_ve!$C$6:$C$1005,$C469,Con_ve!$I$6:$I$1005,"Fechada",Con_ve!$Q$6:$Q$1005,Cad_cl!AR$5))),"",IF($C469="","",SUMIFS(Con_ve!$F$6:$F$1005,Con_ve!$C$6:$C$1005,$C469,Con_ve!$I$6:$I$1005,"Fechada",Con_ve!$Q$6:$Q$1005,Cad_cl!AR$5)))</f>
        <v/>
      </c>
      <c r="AS469" s="134" t="str">
        <f>IF(ISERR(IF($C469="","",SUMIFS(Con_ve!$F$6:$F$1005,Con_ve!$C$6:$C$1005,$C469,Con_ve!$I$6:$I$1005,"Fechada",Con_ve!$Q$6:$Q$1005,Cad_cl!AS$5))),"",IF($C469="","",SUMIFS(Con_ve!$F$6:$F$1005,Con_ve!$C$6:$C$1005,$C469,Con_ve!$I$6:$I$1005,"Fechada",Con_ve!$Q$6:$Q$1005,Cad_cl!AS$5)))</f>
        <v/>
      </c>
      <c r="AT469" s="134" t="str">
        <f>IF(ISERR(IF($C469="","",SUMIFS(Con_ve!$F$6:$F$1005,Con_ve!$C$6:$C$1005,$C469,Con_ve!$I$6:$I$1005,"Fechada",Con_ve!$Q$6:$Q$1005,Cad_cl!AT$5))),"",IF($C469="","",SUMIFS(Con_ve!$F$6:$F$1005,Con_ve!$C$6:$C$1005,$C469,Con_ve!$I$6:$I$1005,"Fechada",Con_ve!$Q$6:$Q$1005,Cad_cl!AT$5)))</f>
        <v/>
      </c>
      <c r="AU469" s="134" t="str">
        <f>IF(ISERR(IF($C469="","",SUMIFS(Con_ve!$F$6:$F$1005,Con_ve!$C$6:$C$1005,$C469,Con_ve!$I$6:$I$1005,"Fechada",Con_ve!$Q$6:$Q$1005,Cad_cl!AU$5))),"",IF($C469="","",SUMIFS(Con_ve!$F$6:$F$1005,Con_ve!$C$6:$C$1005,$C469,Con_ve!$I$6:$I$1005,"Fechada",Con_ve!$Q$6:$Q$1005,Cad_cl!AU$5)))</f>
        <v/>
      </c>
      <c r="AV469" s="134" t="str">
        <f>IF(ISERR(IF($C469="","",SUMIFS(Con_ve!$F$6:$F$1005,Con_ve!$C$6:$C$1005,$C469,Con_ve!$I$6:$I$1005,"Fechada",Con_ve!$Q$6:$Q$1005,Cad_cl!AV$5))),"",IF($C469="","",SUMIFS(Con_ve!$F$6:$F$1005,Con_ve!$C$6:$C$1005,$C469,Con_ve!$I$6:$I$1005,"Fechada",Con_ve!$Q$6:$Q$1005,Cad_cl!AV$5)))</f>
        <v/>
      </c>
      <c r="AW469" s="134" t="str">
        <f>IF(ISERR(IF($C469="","",SUMIFS(Con_ve!$F$6:$F$1005,Con_ve!$C$6:$C$1005,$C469,Con_ve!$I$6:$I$1005,"Fechada",Con_ve!$Q$6:$Q$1005,Cad_cl!AW$5))),"",IF($C469="","",SUMIFS(Con_ve!$F$6:$F$1005,Con_ve!$C$6:$C$1005,$C469,Con_ve!$I$6:$I$1005,"Fechada",Con_ve!$Q$6:$Q$1005,Cad_cl!AW$5)))</f>
        <v/>
      </c>
      <c r="AX469" s="134" t="str">
        <f>IF(ISERR(IF($C469="","",SUMIFS(Con_ve!$F$6:$F$1005,Con_ve!$C$6:$C$1005,$C469,Con_ve!$I$6:$I$1005,"Fechada",Con_ve!$Q$6:$Q$1005,Cad_cl!AX$5))),"",IF($C469="","",SUMIFS(Con_ve!$F$6:$F$1005,Con_ve!$C$6:$C$1005,$C469,Con_ve!$I$6:$I$1005,"Fechada",Con_ve!$Q$6:$Q$1005,Cad_cl!AX$5)))</f>
        <v/>
      </c>
      <c r="AY469" s="134" t="str">
        <f>IF(ISERR(IF($C469="","",SUMIFS(Con_ve!$F$6:$F$1005,Con_ve!$C$6:$C$1005,$C469,Con_ve!$I$6:$I$1005,"Fechada",Con_ve!$Q$6:$Q$1005,Cad_cl!AY$5))),"",IF($C469="","",SUMIFS(Con_ve!$F$6:$F$1005,Con_ve!$C$6:$C$1005,$C469,Con_ve!$I$6:$I$1005,"Fechada",Con_ve!$Q$6:$Q$1005,Cad_cl!AY$5)))</f>
        <v/>
      </c>
      <c r="AZ469" s="134" t="str">
        <f>IF(ISERR(IF($C469="","",SUMIFS(Con_ve!$F$6:$F$1005,Con_ve!$C$6:$C$1005,$C469,Con_ve!$I$6:$I$1005,"Fechada",Con_ve!$Q$6:$Q$1005,Cad_cl!AZ$5))),"",IF($C469="","",SUMIFS(Con_ve!$F$6:$F$1005,Con_ve!$C$6:$C$1005,$C469,Con_ve!$I$6:$I$1005,"Fechada",Con_ve!$Q$6:$Q$1005,Cad_cl!AZ$5)))</f>
        <v/>
      </c>
      <c r="BA469" s="134" t="str">
        <f>IF(ISERR(IF($C469="","",SUMIFS(Con_ve!$F$6:$F$1005,Con_ve!$C$6:$C$1005,$C469,Con_ve!$I$6:$I$1005,"Fechada",Con_ve!$Q$6:$Q$1005,Cad_cl!BA$5))),"",IF($C469="","",SUMIFS(Con_ve!$F$6:$F$1005,Con_ve!$C$6:$C$1005,$C469,Con_ve!$I$6:$I$1005,"Fechada",Con_ve!$Q$6:$Q$1005,Cad_cl!BA$5)))</f>
        <v/>
      </c>
      <c r="BB469" s="134">
        <f t="shared" si="21"/>
        <v>0</v>
      </c>
      <c r="BD469" s="134" t="str">
        <f>IF(ISERR(IF($C469="","",SUMIFS(Con_ve!$F$6:$F$1005,Con_ve!$C$6:$C$1005,$C469,Con_ve!$I$6:$I$1005,"Em negociação",Con_ve!$Q$6:$Q$1005,Cad_cl!BD$5))),"",IF($C469="","",SUMIFS(Con_ve!$F$6:$F$1005,Con_ve!$C$6:$C$1005,$C469,Con_ve!$I$6:$I$1005,"Em negociação",Con_ve!$Q$6:$Q$1005,Cad_cl!BD$5)))</f>
        <v/>
      </c>
      <c r="BE469" s="134" t="str">
        <f>IF(ISERR(IF($C469="","",SUMIFS(Con_ve!$F$6:$F$1005,Con_ve!$C$6:$C$1005,$C469,Con_ve!$I$6:$I$1005,"Em negociação",Con_ve!$Q$6:$Q$1005,Cad_cl!BE$5))),"",IF($C469="","",SUMIFS(Con_ve!$F$6:$F$1005,Con_ve!$C$6:$C$1005,$C469,Con_ve!$I$6:$I$1005,"Em negociação",Con_ve!$Q$6:$Q$1005,Cad_cl!BE$5)))</f>
        <v/>
      </c>
      <c r="BF469" s="134" t="str">
        <f>IF(ISERR(IF($C469="","",SUMIFS(Con_ve!$F$6:$F$1005,Con_ve!$C$6:$C$1005,$C469,Con_ve!$I$6:$I$1005,"Em negociação",Con_ve!$Q$6:$Q$1005,Cad_cl!BF$5))),"",IF($C469="","",SUMIFS(Con_ve!$F$6:$F$1005,Con_ve!$C$6:$C$1005,$C469,Con_ve!$I$6:$I$1005,"Em negociação",Con_ve!$Q$6:$Q$1005,Cad_cl!BF$5)))</f>
        <v/>
      </c>
      <c r="BG469" s="134" t="str">
        <f>IF(ISERR(IF($C469="","",SUMIFS(Con_ve!$F$6:$F$1005,Con_ve!$C$6:$C$1005,$C469,Con_ve!$I$6:$I$1005,"Em negociação",Con_ve!$Q$6:$Q$1005,Cad_cl!BG$5))),"",IF($C469="","",SUMIFS(Con_ve!$F$6:$F$1005,Con_ve!$C$6:$C$1005,$C469,Con_ve!$I$6:$I$1005,"Em negociação",Con_ve!$Q$6:$Q$1005,Cad_cl!BG$5)))</f>
        <v/>
      </c>
      <c r="BH469" s="134" t="str">
        <f>IF(ISERR(IF($C469="","",SUMIFS(Con_ve!$F$6:$F$1005,Con_ve!$C$6:$C$1005,$C469,Con_ve!$I$6:$I$1005,"Em negociação",Con_ve!$Q$6:$Q$1005,Cad_cl!BH$5))),"",IF($C469="","",SUMIFS(Con_ve!$F$6:$F$1005,Con_ve!$C$6:$C$1005,$C469,Con_ve!$I$6:$I$1005,"Em negociação",Con_ve!$Q$6:$Q$1005,Cad_cl!BH$5)))</f>
        <v/>
      </c>
      <c r="BI469" s="134" t="str">
        <f>IF(ISERR(IF($C469="","",SUMIFS(Con_ve!$F$6:$F$1005,Con_ve!$C$6:$C$1005,$C469,Con_ve!$I$6:$I$1005,"Em negociação",Con_ve!$Q$6:$Q$1005,Cad_cl!BI$5))),"",IF($C469="","",SUMIFS(Con_ve!$F$6:$F$1005,Con_ve!$C$6:$C$1005,$C469,Con_ve!$I$6:$I$1005,"Em negociação",Con_ve!$Q$6:$Q$1005,Cad_cl!BI$5)))</f>
        <v/>
      </c>
      <c r="BJ469" s="134" t="str">
        <f>IF(ISERR(IF($C469="","",SUMIFS(Con_ve!$F$6:$F$1005,Con_ve!$C$6:$C$1005,$C469,Con_ve!$I$6:$I$1005,"Em negociação",Con_ve!$Q$6:$Q$1005,Cad_cl!BJ$5))),"",IF($C469="","",SUMIFS(Con_ve!$F$6:$F$1005,Con_ve!$C$6:$C$1005,$C469,Con_ve!$I$6:$I$1005,"Em negociação",Con_ve!$Q$6:$Q$1005,Cad_cl!BJ$5)))</f>
        <v/>
      </c>
      <c r="BK469" s="134" t="str">
        <f>IF(ISERR(IF($C469="","",SUMIFS(Con_ve!$F$6:$F$1005,Con_ve!$C$6:$C$1005,$C469,Con_ve!$I$6:$I$1005,"Em negociação",Con_ve!$Q$6:$Q$1005,Cad_cl!BK$5))),"",IF($C469="","",SUMIFS(Con_ve!$F$6:$F$1005,Con_ve!$C$6:$C$1005,$C469,Con_ve!$I$6:$I$1005,"Em negociação",Con_ve!$Q$6:$Q$1005,Cad_cl!BK$5)))</f>
        <v/>
      </c>
      <c r="BL469" s="134" t="str">
        <f>IF(ISERR(IF($C469="","",SUMIFS(Con_ve!$F$6:$F$1005,Con_ve!$C$6:$C$1005,$C469,Con_ve!$I$6:$I$1005,"Em negociação",Con_ve!$Q$6:$Q$1005,Cad_cl!BL$5))),"",IF($C469="","",SUMIFS(Con_ve!$F$6:$F$1005,Con_ve!$C$6:$C$1005,$C469,Con_ve!$I$6:$I$1005,"Em negociação",Con_ve!$Q$6:$Q$1005,Cad_cl!BL$5)))</f>
        <v/>
      </c>
      <c r="BM469" s="134" t="str">
        <f>IF(ISERR(IF($C469="","",SUMIFS(Con_ve!$F$6:$F$1005,Con_ve!$C$6:$C$1005,$C469,Con_ve!$I$6:$I$1005,"Em negociação",Con_ve!$Q$6:$Q$1005,Cad_cl!BM$5))),"",IF($C469="","",SUMIFS(Con_ve!$F$6:$F$1005,Con_ve!$C$6:$C$1005,$C469,Con_ve!$I$6:$I$1005,"Em negociação",Con_ve!$Q$6:$Q$1005,Cad_cl!BM$5)))</f>
        <v/>
      </c>
      <c r="BN469" s="134" t="str">
        <f>IF(ISERR(IF($C469="","",SUMIFS(Con_ve!$F$6:$F$1005,Con_ve!$C$6:$C$1005,$C469,Con_ve!$I$6:$I$1005,"Em negociação",Con_ve!$Q$6:$Q$1005,Cad_cl!BN$5))),"",IF($C469="","",SUMIFS(Con_ve!$F$6:$F$1005,Con_ve!$C$6:$C$1005,$C469,Con_ve!$I$6:$I$1005,"Em negociação",Con_ve!$Q$6:$Q$1005,Cad_cl!BN$5)))</f>
        <v/>
      </c>
      <c r="BO469" s="134" t="str">
        <f>IF(ISERR(IF($C469="","",SUMIFS(Con_ve!$F$6:$F$1005,Con_ve!$C$6:$C$1005,$C469,Con_ve!$I$6:$I$1005,"Em negociação",Con_ve!$Q$6:$Q$1005,Cad_cl!BO$5))),"",IF($C469="","",SUMIFS(Con_ve!$F$6:$F$1005,Con_ve!$C$6:$C$1005,$C469,Con_ve!$I$6:$I$1005,"Em negociação",Con_ve!$Q$6:$Q$1005,Cad_cl!BO$5)))</f>
        <v/>
      </c>
      <c r="BP469" s="134">
        <f t="shared" si="22"/>
        <v>0</v>
      </c>
      <c r="BR469" s="125" t="str">
        <f>IF(ISERR(IF(AND($I469=Re_lo!$E$5,BR$5=VLOOKUP(Re_lo!$H$5,Re_lo!$N$5:$O$16,2,0)),AP469,"")),"",IF(AND($I469=Re_lo!$E$5,BR$5=VLOOKUP(Re_lo!$H$5,Re_lo!$N$5:$O$16,2,0)),AP469,""))</f>
        <v/>
      </c>
      <c r="BS469" s="125" t="str">
        <f>IF(ISERR(IF(AND($I469=Re_lo!$E$5,BS$5=VLOOKUP(Re_lo!$H$5,Re_lo!$N$5:$O$16,2,0)),AQ469,"")),"",IF(AND($I469=Re_lo!$E$5,BS$5=VLOOKUP(Re_lo!$H$5,Re_lo!$N$5:$O$16,2,0)),AQ469,""))</f>
        <v/>
      </c>
      <c r="BT469" s="125" t="str">
        <f>IF(ISERR(IF(AND($I469=Re_lo!$E$5,BT$5=VLOOKUP(Re_lo!$H$5,Re_lo!$N$5:$O$16,2,0)),AR469,"")),"",IF(AND($I469=Re_lo!$E$5,BT$5=VLOOKUP(Re_lo!$H$5,Re_lo!$N$5:$O$16,2,0)),AR469,""))</f>
        <v/>
      </c>
      <c r="BU469" s="125" t="str">
        <f>IF(ISERR(IF(AND($I469=Re_lo!$E$5,BU$5=VLOOKUP(Re_lo!$H$5,Re_lo!$N$5:$O$16,2,0)),AS469,"")),"",IF(AND($I469=Re_lo!$E$5,BU$5=VLOOKUP(Re_lo!$H$5,Re_lo!$N$5:$O$16,2,0)),AS469,""))</f>
        <v/>
      </c>
      <c r="BV469" s="125" t="str">
        <f>IF(ISERR(IF(AND($I469=Re_lo!$E$5,BV$5=VLOOKUP(Re_lo!$H$5,Re_lo!$N$5:$O$16,2,0)),AT469,"")),"",IF(AND($I469=Re_lo!$E$5,BV$5=VLOOKUP(Re_lo!$H$5,Re_lo!$N$5:$O$16,2,0)),AT469,""))</f>
        <v/>
      </c>
      <c r="BW469" s="125" t="str">
        <f>IF(ISERR(IF(AND($I469=Re_lo!$E$5,BW$5=VLOOKUP(Re_lo!$H$5,Re_lo!$N$5:$O$16,2,0)),AU469,"")),"",IF(AND($I469=Re_lo!$E$5,BW$5=VLOOKUP(Re_lo!$H$5,Re_lo!$N$5:$O$16,2,0)),AU469,""))</f>
        <v/>
      </c>
      <c r="BX469" s="125" t="str">
        <f>IF(ISERR(IF(AND($I469=Re_lo!$E$5,BX$5=VLOOKUP(Re_lo!$H$5,Re_lo!$N$5:$O$16,2,0)),AV469,"")),"",IF(AND($I469=Re_lo!$E$5,BX$5=VLOOKUP(Re_lo!$H$5,Re_lo!$N$5:$O$16,2,0)),AV469,""))</f>
        <v/>
      </c>
      <c r="BY469" s="125" t="str">
        <f>IF(ISERR(IF(AND($I469=Re_lo!$E$5,BY$5=VLOOKUP(Re_lo!$H$5,Re_lo!$N$5:$O$16,2,0)),AW469,"")),"",IF(AND($I469=Re_lo!$E$5,BY$5=VLOOKUP(Re_lo!$H$5,Re_lo!$N$5:$O$16,2,0)),AW469,""))</f>
        <v/>
      </c>
      <c r="BZ469" s="125" t="str">
        <f>IF(ISERR(IF(AND($I469=Re_lo!$E$5,BZ$5=VLOOKUP(Re_lo!$H$5,Re_lo!$N$5:$O$16,2,0)),AX469,"")),"",IF(AND($I469=Re_lo!$E$5,BZ$5=VLOOKUP(Re_lo!$H$5,Re_lo!$N$5:$O$16,2,0)),AX469,""))</f>
        <v/>
      </c>
      <c r="CA469" s="125" t="str">
        <f>IF(ISERR(IF(AND($I469=Re_lo!$E$5,CA$5=VLOOKUP(Re_lo!$H$5,Re_lo!$N$5:$O$16,2,0)),AY469,"")),"",IF(AND($I469=Re_lo!$E$5,CA$5=VLOOKUP(Re_lo!$H$5,Re_lo!$N$5:$O$16,2,0)),AY469,""))</f>
        <v/>
      </c>
      <c r="CB469" s="125" t="str">
        <f>IF(ISERR(IF(AND($I469=Re_lo!$E$5,CB$5=VLOOKUP(Re_lo!$H$5,Re_lo!$N$5:$O$16,2,0)),AZ469,"")),"",IF(AND($I469=Re_lo!$E$5,CB$5=VLOOKUP(Re_lo!$H$5,Re_lo!$N$5:$O$16,2,0)),AZ469,""))</f>
        <v/>
      </c>
      <c r="CC469" s="125" t="str">
        <f>IF(ISERR(IF(AND($I469=Re_lo!$E$5,CC$5=VLOOKUP(Re_lo!$H$5,Re_lo!$N$5:$O$16,2,0)),BA469,"")),"",IF(AND($I469=Re_lo!$E$5,CC$5=VLOOKUP(Re_lo!$H$5,Re_lo!$N$5:$O$16,2,0)),BA469,""))</f>
        <v/>
      </c>
      <c r="CD469" s="125" t="str">
        <f>IF(ISERR(IF(AND($I469=Re_lo!$E$5,CD$5=VLOOKUP(Re_lo!$H$5,Re_lo!$N$5:$O$16,2,0)),BB469,"")),"",IF(AND($I469=Re_lo!$E$5,CD$5=VLOOKUP(Re_lo!$H$5,Re_lo!$N$5:$O$16,2,0)),BB469,""))</f>
        <v/>
      </c>
      <c r="CF469" s="125" t="str">
        <f>IF($C469="","",COUNTIFS(Con_ve!$C$6:$C$1005,$C469,Con_ve!$Q$6:$Q$1005,Cad_cl!CF$5))</f>
        <v/>
      </c>
      <c r="CG469" s="125" t="str">
        <f>IF($C469="","",COUNTIFS(Con_ve!$C$6:$C$1005,$C469,Con_ve!$Q$6:$Q$1005,Cad_cl!CG$5))</f>
        <v/>
      </c>
      <c r="CH469" s="125" t="str">
        <f>IF($C469="","",COUNTIFS(Con_ve!$C$6:$C$1005,$C469,Con_ve!$Q$6:$Q$1005,Cad_cl!CH$5))</f>
        <v/>
      </c>
      <c r="CI469" s="125" t="str">
        <f>IF($C469="","",COUNTIFS(Con_ve!$C$6:$C$1005,$C469,Con_ve!$Q$6:$Q$1005,Cad_cl!CI$5))</f>
        <v/>
      </c>
      <c r="CJ469" s="125" t="str">
        <f>IF($C469="","",COUNTIFS(Con_ve!$C$6:$C$1005,$C469,Con_ve!$Q$6:$Q$1005,Cad_cl!CJ$5))</f>
        <v/>
      </c>
      <c r="CK469" s="125" t="str">
        <f>IF($C469="","",COUNTIFS(Con_ve!$C$6:$C$1005,$C469,Con_ve!$Q$6:$Q$1005,Cad_cl!CK$5))</f>
        <v/>
      </c>
      <c r="CL469" s="125" t="str">
        <f>IF($C469="","",COUNTIFS(Con_ve!$C$6:$C$1005,$C469,Con_ve!$Q$6:$Q$1005,Cad_cl!CL$5))</f>
        <v/>
      </c>
      <c r="CM469" s="125" t="str">
        <f>IF($C469="","",COUNTIFS(Con_ve!$C$6:$C$1005,$C469,Con_ve!$Q$6:$Q$1005,Cad_cl!CM$5))</f>
        <v/>
      </c>
      <c r="CN469" s="125" t="str">
        <f>IF($C469="","",COUNTIFS(Con_ve!$C$6:$C$1005,$C469,Con_ve!$Q$6:$Q$1005,Cad_cl!CN$5))</f>
        <v/>
      </c>
      <c r="CO469" s="125" t="str">
        <f>IF($C469="","",COUNTIFS(Con_ve!$C$6:$C$1005,$C469,Con_ve!$Q$6:$Q$1005,Cad_cl!CO$5))</f>
        <v/>
      </c>
      <c r="CP469" s="125" t="str">
        <f>IF($C469="","",COUNTIFS(Con_ve!$C$6:$C$1005,$C469,Con_ve!$Q$6:$Q$1005,Cad_cl!CP$5))</f>
        <v/>
      </c>
      <c r="CQ469" s="125" t="str">
        <f>IF($C469="","",COUNTIFS(Con_ve!$C$6:$C$1005,$C469,Con_ve!$Q$6:$Q$1005,Cad_cl!CQ$5))</f>
        <v/>
      </c>
      <c r="CR469" s="125">
        <f t="shared" si="23"/>
        <v>0</v>
      </c>
    </row>
    <row r="470" spans="3:96" ht="30" customHeight="1">
      <c r="C470" s="153"/>
      <c r="D470" s="153"/>
      <c r="E470" s="154"/>
      <c r="F470" s="153"/>
      <c r="G470" s="155"/>
      <c r="H470" s="153"/>
      <c r="I470" s="153"/>
      <c r="J470" s="132" t="s">
        <v>309</v>
      </c>
      <c r="K470" s="133" t="s">
        <v>309</v>
      </c>
      <c r="L470" s="153"/>
      <c r="M470" s="153"/>
      <c r="N470" s="153"/>
      <c r="O470" s="153"/>
      <c r="P470" s="153"/>
      <c r="Q470" s="153"/>
      <c r="AP470" s="134" t="str">
        <f>IF(ISERR(IF($C470="","",SUMIFS(Con_ve!$F$6:$F$1005,Con_ve!$C$6:$C$1005,$C470,Con_ve!$I$6:$I$1005,"Fechada",Con_ve!$Q$6:$Q$1005,Cad_cl!AP$5))),"",IF($C470="","",SUMIFS(Con_ve!$F$6:$F$1005,Con_ve!$C$6:$C$1005,$C470,Con_ve!$I$6:$I$1005,"Fechada",Con_ve!$Q$6:$Q$1005,Cad_cl!AP$5)))</f>
        <v/>
      </c>
      <c r="AQ470" s="134" t="str">
        <f>IF(ISERR(IF($C470="","",SUMIFS(Con_ve!$F$6:$F$1005,Con_ve!$C$6:$C$1005,$C470,Con_ve!$I$6:$I$1005,"Fechada",Con_ve!$Q$6:$Q$1005,Cad_cl!AQ$5))),"",IF($C470="","",SUMIFS(Con_ve!$F$6:$F$1005,Con_ve!$C$6:$C$1005,$C470,Con_ve!$I$6:$I$1005,"Fechada",Con_ve!$Q$6:$Q$1005,Cad_cl!AQ$5)))</f>
        <v/>
      </c>
      <c r="AR470" s="134" t="str">
        <f>IF(ISERR(IF($C470="","",SUMIFS(Con_ve!$F$6:$F$1005,Con_ve!$C$6:$C$1005,$C470,Con_ve!$I$6:$I$1005,"Fechada",Con_ve!$Q$6:$Q$1005,Cad_cl!AR$5))),"",IF($C470="","",SUMIFS(Con_ve!$F$6:$F$1005,Con_ve!$C$6:$C$1005,$C470,Con_ve!$I$6:$I$1005,"Fechada",Con_ve!$Q$6:$Q$1005,Cad_cl!AR$5)))</f>
        <v/>
      </c>
      <c r="AS470" s="134" t="str">
        <f>IF(ISERR(IF($C470="","",SUMIFS(Con_ve!$F$6:$F$1005,Con_ve!$C$6:$C$1005,$C470,Con_ve!$I$6:$I$1005,"Fechada",Con_ve!$Q$6:$Q$1005,Cad_cl!AS$5))),"",IF($C470="","",SUMIFS(Con_ve!$F$6:$F$1005,Con_ve!$C$6:$C$1005,$C470,Con_ve!$I$6:$I$1005,"Fechada",Con_ve!$Q$6:$Q$1005,Cad_cl!AS$5)))</f>
        <v/>
      </c>
      <c r="AT470" s="134" t="str">
        <f>IF(ISERR(IF($C470="","",SUMIFS(Con_ve!$F$6:$F$1005,Con_ve!$C$6:$C$1005,$C470,Con_ve!$I$6:$I$1005,"Fechada",Con_ve!$Q$6:$Q$1005,Cad_cl!AT$5))),"",IF($C470="","",SUMIFS(Con_ve!$F$6:$F$1005,Con_ve!$C$6:$C$1005,$C470,Con_ve!$I$6:$I$1005,"Fechada",Con_ve!$Q$6:$Q$1005,Cad_cl!AT$5)))</f>
        <v/>
      </c>
      <c r="AU470" s="134" t="str">
        <f>IF(ISERR(IF($C470="","",SUMIFS(Con_ve!$F$6:$F$1005,Con_ve!$C$6:$C$1005,$C470,Con_ve!$I$6:$I$1005,"Fechada",Con_ve!$Q$6:$Q$1005,Cad_cl!AU$5))),"",IF($C470="","",SUMIFS(Con_ve!$F$6:$F$1005,Con_ve!$C$6:$C$1005,$C470,Con_ve!$I$6:$I$1005,"Fechada",Con_ve!$Q$6:$Q$1005,Cad_cl!AU$5)))</f>
        <v/>
      </c>
      <c r="AV470" s="134" t="str">
        <f>IF(ISERR(IF($C470="","",SUMIFS(Con_ve!$F$6:$F$1005,Con_ve!$C$6:$C$1005,$C470,Con_ve!$I$6:$I$1005,"Fechada",Con_ve!$Q$6:$Q$1005,Cad_cl!AV$5))),"",IF($C470="","",SUMIFS(Con_ve!$F$6:$F$1005,Con_ve!$C$6:$C$1005,$C470,Con_ve!$I$6:$I$1005,"Fechada",Con_ve!$Q$6:$Q$1005,Cad_cl!AV$5)))</f>
        <v/>
      </c>
      <c r="AW470" s="134" t="str">
        <f>IF(ISERR(IF($C470="","",SUMIFS(Con_ve!$F$6:$F$1005,Con_ve!$C$6:$C$1005,$C470,Con_ve!$I$6:$I$1005,"Fechada",Con_ve!$Q$6:$Q$1005,Cad_cl!AW$5))),"",IF($C470="","",SUMIFS(Con_ve!$F$6:$F$1005,Con_ve!$C$6:$C$1005,$C470,Con_ve!$I$6:$I$1005,"Fechada",Con_ve!$Q$6:$Q$1005,Cad_cl!AW$5)))</f>
        <v/>
      </c>
      <c r="AX470" s="134" t="str">
        <f>IF(ISERR(IF($C470="","",SUMIFS(Con_ve!$F$6:$F$1005,Con_ve!$C$6:$C$1005,$C470,Con_ve!$I$6:$I$1005,"Fechada",Con_ve!$Q$6:$Q$1005,Cad_cl!AX$5))),"",IF($C470="","",SUMIFS(Con_ve!$F$6:$F$1005,Con_ve!$C$6:$C$1005,$C470,Con_ve!$I$6:$I$1005,"Fechada",Con_ve!$Q$6:$Q$1005,Cad_cl!AX$5)))</f>
        <v/>
      </c>
      <c r="AY470" s="134" t="str">
        <f>IF(ISERR(IF($C470="","",SUMIFS(Con_ve!$F$6:$F$1005,Con_ve!$C$6:$C$1005,$C470,Con_ve!$I$6:$I$1005,"Fechada",Con_ve!$Q$6:$Q$1005,Cad_cl!AY$5))),"",IF($C470="","",SUMIFS(Con_ve!$F$6:$F$1005,Con_ve!$C$6:$C$1005,$C470,Con_ve!$I$6:$I$1005,"Fechada",Con_ve!$Q$6:$Q$1005,Cad_cl!AY$5)))</f>
        <v/>
      </c>
      <c r="AZ470" s="134" t="str">
        <f>IF(ISERR(IF($C470="","",SUMIFS(Con_ve!$F$6:$F$1005,Con_ve!$C$6:$C$1005,$C470,Con_ve!$I$6:$I$1005,"Fechada",Con_ve!$Q$6:$Q$1005,Cad_cl!AZ$5))),"",IF($C470="","",SUMIFS(Con_ve!$F$6:$F$1005,Con_ve!$C$6:$C$1005,$C470,Con_ve!$I$6:$I$1005,"Fechada",Con_ve!$Q$6:$Q$1005,Cad_cl!AZ$5)))</f>
        <v/>
      </c>
      <c r="BA470" s="134" t="str">
        <f>IF(ISERR(IF($C470="","",SUMIFS(Con_ve!$F$6:$F$1005,Con_ve!$C$6:$C$1005,$C470,Con_ve!$I$6:$I$1005,"Fechada",Con_ve!$Q$6:$Q$1005,Cad_cl!BA$5))),"",IF($C470="","",SUMIFS(Con_ve!$F$6:$F$1005,Con_ve!$C$6:$C$1005,$C470,Con_ve!$I$6:$I$1005,"Fechada",Con_ve!$Q$6:$Q$1005,Cad_cl!BA$5)))</f>
        <v/>
      </c>
      <c r="BB470" s="134">
        <f t="shared" si="21"/>
        <v>0</v>
      </c>
      <c r="BD470" s="134" t="str">
        <f>IF(ISERR(IF($C470="","",SUMIFS(Con_ve!$F$6:$F$1005,Con_ve!$C$6:$C$1005,$C470,Con_ve!$I$6:$I$1005,"Em negociação",Con_ve!$Q$6:$Q$1005,Cad_cl!BD$5))),"",IF($C470="","",SUMIFS(Con_ve!$F$6:$F$1005,Con_ve!$C$6:$C$1005,$C470,Con_ve!$I$6:$I$1005,"Em negociação",Con_ve!$Q$6:$Q$1005,Cad_cl!BD$5)))</f>
        <v/>
      </c>
      <c r="BE470" s="134" t="str">
        <f>IF(ISERR(IF($C470="","",SUMIFS(Con_ve!$F$6:$F$1005,Con_ve!$C$6:$C$1005,$C470,Con_ve!$I$6:$I$1005,"Em negociação",Con_ve!$Q$6:$Q$1005,Cad_cl!BE$5))),"",IF($C470="","",SUMIFS(Con_ve!$F$6:$F$1005,Con_ve!$C$6:$C$1005,$C470,Con_ve!$I$6:$I$1005,"Em negociação",Con_ve!$Q$6:$Q$1005,Cad_cl!BE$5)))</f>
        <v/>
      </c>
      <c r="BF470" s="134" t="str">
        <f>IF(ISERR(IF($C470="","",SUMIFS(Con_ve!$F$6:$F$1005,Con_ve!$C$6:$C$1005,$C470,Con_ve!$I$6:$I$1005,"Em negociação",Con_ve!$Q$6:$Q$1005,Cad_cl!BF$5))),"",IF($C470="","",SUMIFS(Con_ve!$F$6:$F$1005,Con_ve!$C$6:$C$1005,$C470,Con_ve!$I$6:$I$1005,"Em negociação",Con_ve!$Q$6:$Q$1005,Cad_cl!BF$5)))</f>
        <v/>
      </c>
      <c r="BG470" s="134" t="str">
        <f>IF(ISERR(IF($C470="","",SUMIFS(Con_ve!$F$6:$F$1005,Con_ve!$C$6:$C$1005,$C470,Con_ve!$I$6:$I$1005,"Em negociação",Con_ve!$Q$6:$Q$1005,Cad_cl!BG$5))),"",IF($C470="","",SUMIFS(Con_ve!$F$6:$F$1005,Con_ve!$C$6:$C$1005,$C470,Con_ve!$I$6:$I$1005,"Em negociação",Con_ve!$Q$6:$Q$1005,Cad_cl!BG$5)))</f>
        <v/>
      </c>
      <c r="BH470" s="134" t="str">
        <f>IF(ISERR(IF($C470="","",SUMIFS(Con_ve!$F$6:$F$1005,Con_ve!$C$6:$C$1005,$C470,Con_ve!$I$6:$I$1005,"Em negociação",Con_ve!$Q$6:$Q$1005,Cad_cl!BH$5))),"",IF($C470="","",SUMIFS(Con_ve!$F$6:$F$1005,Con_ve!$C$6:$C$1005,$C470,Con_ve!$I$6:$I$1005,"Em negociação",Con_ve!$Q$6:$Q$1005,Cad_cl!BH$5)))</f>
        <v/>
      </c>
      <c r="BI470" s="134" t="str">
        <f>IF(ISERR(IF($C470="","",SUMIFS(Con_ve!$F$6:$F$1005,Con_ve!$C$6:$C$1005,$C470,Con_ve!$I$6:$I$1005,"Em negociação",Con_ve!$Q$6:$Q$1005,Cad_cl!BI$5))),"",IF($C470="","",SUMIFS(Con_ve!$F$6:$F$1005,Con_ve!$C$6:$C$1005,$C470,Con_ve!$I$6:$I$1005,"Em negociação",Con_ve!$Q$6:$Q$1005,Cad_cl!BI$5)))</f>
        <v/>
      </c>
      <c r="BJ470" s="134" t="str">
        <f>IF(ISERR(IF($C470="","",SUMIFS(Con_ve!$F$6:$F$1005,Con_ve!$C$6:$C$1005,$C470,Con_ve!$I$6:$I$1005,"Em negociação",Con_ve!$Q$6:$Q$1005,Cad_cl!BJ$5))),"",IF($C470="","",SUMIFS(Con_ve!$F$6:$F$1005,Con_ve!$C$6:$C$1005,$C470,Con_ve!$I$6:$I$1005,"Em negociação",Con_ve!$Q$6:$Q$1005,Cad_cl!BJ$5)))</f>
        <v/>
      </c>
      <c r="BK470" s="134" t="str">
        <f>IF(ISERR(IF($C470="","",SUMIFS(Con_ve!$F$6:$F$1005,Con_ve!$C$6:$C$1005,$C470,Con_ve!$I$6:$I$1005,"Em negociação",Con_ve!$Q$6:$Q$1005,Cad_cl!BK$5))),"",IF($C470="","",SUMIFS(Con_ve!$F$6:$F$1005,Con_ve!$C$6:$C$1005,$C470,Con_ve!$I$6:$I$1005,"Em negociação",Con_ve!$Q$6:$Q$1005,Cad_cl!BK$5)))</f>
        <v/>
      </c>
      <c r="BL470" s="134" t="str">
        <f>IF(ISERR(IF($C470="","",SUMIFS(Con_ve!$F$6:$F$1005,Con_ve!$C$6:$C$1005,$C470,Con_ve!$I$6:$I$1005,"Em negociação",Con_ve!$Q$6:$Q$1005,Cad_cl!BL$5))),"",IF($C470="","",SUMIFS(Con_ve!$F$6:$F$1005,Con_ve!$C$6:$C$1005,$C470,Con_ve!$I$6:$I$1005,"Em negociação",Con_ve!$Q$6:$Q$1005,Cad_cl!BL$5)))</f>
        <v/>
      </c>
      <c r="BM470" s="134" t="str">
        <f>IF(ISERR(IF($C470="","",SUMIFS(Con_ve!$F$6:$F$1005,Con_ve!$C$6:$C$1005,$C470,Con_ve!$I$6:$I$1005,"Em negociação",Con_ve!$Q$6:$Q$1005,Cad_cl!BM$5))),"",IF($C470="","",SUMIFS(Con_ve!$F$6:$F$1005,Con_ve!$C$6:$C$1005,$C470,Con_ve!$I$6:$I$1005,"Em negociação",Con_ve!$Q$6:$Q$1005,Cad_cl!BM$5)))</f>
        <v/>
      </c>
      <c r="BN470" s="134" t="str">
        <f>IF(ISERR(IF($C470="","",SUMIFS(Con_ve!$F$6:$F$1005,Con_ve!$C$6:$C$1005,$C470,Con_ve!$I$6:$I$1005,"Em negociação",Con_ve!$Q$6:$Q$1005,Cad_cl!BN$5))),"",IF($C470="","",SUMIFS(Con_ve!$F$6:$F$1005,Con_ve!$C$6:$C$1005,$C470,Con_ve!$I$6:$I$1005,"Em negociação",Con_ve!$Q$6:$Q$1005,Cad_cl!BN$5)))</f>
        <v/>
      </c>
      <c r="BO470" s="134" t="str">
        <f>IF(ISERR(IF($C470="","",SUMIFS(Con_ve!$F$6:$F$1005,Con_ve!$C$6:$C$1005,$C470,Con_ve!$I$6:$I$1005,"Em negociação",Con_ve!$Q$6:$Q$1005,Cad_cl!BO$5))),"",IF($C470="","",SUMIFS(Con_ve!$F$6:$F$1005,Con_ve!$C$6:$C$1005,$C470,Con_ve!$I$6:$I$1005,"Em negociação",Con_ve!$Q$6:$Q$1005,Cad_cl!BO$5)))</f>
        <v/>
      </c>
      <c r="BP470" s="134">
        <f t="shared" si="22"/>
        <v>0</v>
      </c>
      <c r="BR470" s="125" t="str">
        <f>IF(ISERR(IF(AND($I470=Re_lo!$E$5,BR$5=VLOOKUP(Re_lo!$H$5,Re_lo!$N$5:$O$16,2,0)),AP470,"")),"",IF(AND($I470=Re_lo!$E$5,BR$5=VLOOKUP(Re_lo!$H$5,Re_lo!$N$5:$O$16,2,0)),AP470,""))</f>
        <v/>
      </c>
      <c r="BS470" s="125" t="str">
        <f>IF(ISERR(IF(AND($I470=Re_lo!$E$5,BS$5=VLOOKUP(Re_lo!$H$5,Re_lo!$N$5:$O$16,2,0)),AQ470,"")),"",IF(AND($I470=Re_lo!$E$5,BS$5=VLOOKUP(Re_lo!$H$5,Re_lo!$N$5:$O$16,2,0)),AQ470,""))</f>
        <v/>
      </c>
      <c r="BT470" s="125" t="str">
        <f>IF(ISERR(IF(AND($I470=Re_lo!$E$5,BT$5=VLOOKUP(Re_lo!$H$5,Re_lo!$N$5:$O$16,2,0)),AR470,"")),"",IF(AND($I470=Re_lo!$E$5,BT$5=VLOOKUP(Re_lo!$H$5,Re_lo!$N$5:$O$16,2,0)),AR470,""))</f>
        <v/>
      </c>
      <c r="BU470" s="125" t="str">
        <f>IF(ISERR(IF(AND($I470=Re_lo!$E$5,BU$5=VLOOKUP(Re_lo!$H$5,Re_lo!$N$5:$O$16,2,0)),AS470,"")),"",IF(AND($I470=Re_lo!$E$5,BU$5=VLOOKUP(Re_lo!$H$5,Re_lo!$N$5:$O$16,2,0)),AS470,""))</f>
        <v/>
      </c>
      <c r="BV470" s="125" t="str">
        <f>IF(ISERR(IF(AND($I470=Re_lo!$E$5,BV$5=VLOOKUP(Re_lo!$H$5,Re_lo!$N$5:$O$16,2,0)),AT470,"")),"",IF(AND($I470=Re_lo!$E$5,BV$5=VLOOKUP(Re_lo!$H$5,Re_lo!$N$5:$O$16,2,0)),AT470,""))</f>
        <v/>
      </c>
      <c r="BW470" s="125" t="str">
        <f>IF(ISERR(IF(AND($I470=Re_lo!$E$5,BW$5=VLOOKUP(Re_lo!$H$5,Re_lo!$N$5:$O$16,2,0)),AU470,"")),"",IF(AND($I470=Re_lo!$E$5,BW$5=VLOOKUP(Re_lo!$H$5,Re_lo!$N$5:$O$16,2,0)),AU470,""))</f>
        <v/>
      </c>
      <c r="BX470" s="125" t="str">
        <f>IF(ISERR(IF(AND($I470=Re_lo!$E$5,BX$5=VLOOKUP(Re_lo!$H$5,Re_lo!$N$5:$O$16,2,0)),AV470,"")),"",IF(AND($I470=Re_lo!$E$5,BX$5=VLOOKUP(Re_lo!$H$5,Re_lo!$N$5:$O$16,2,0)),AV470,""))</f>
        <v/>
      </c>
      <c r="BY470" s="125" t="str">
        <f>IF(ISERR(IF(AND($I470=Re_lo!$E$5,BY$5=VLOOKUP(Re_lo!$H$5,Re_lo!$N$5:$O$16,2,0)),AW470,"")),"",IF(AND($I470=Re_lo!$E$5,BY$5=VLOOKUP(Re_lo!$H$5,Re_lo!$N$5:$O$16,2,0)),AW470,""))</f>
        <v/>
      </c>
      <c r="BZ470" s="125" t="str">
        <f>IF(ISERR(IF(AND($I470=Re_lo!$E$5,BZ$5=VLOOKUP(Re_lo!$H$5,Re_lo!$N$5:$O$16,2,0)),AX470,"")),"",IF(AND($I470=Re_lo!$E$5,BZ$5=VLOOKUP(Re_lo!$H$5,Re_lo!$N$5:$O$16,2,0)),AX470,""))</f>
        <v/>
      </c>
      <c r="CA470" s="125" t="str">
        <f>IF(ISERR(IF(AND($I470=Re_lo!$E$5,CA$5=VLOOKUP(Re_lo!$H$5,Re_lo!$N$5:$O$16,2,0)),AY470,"")),"",IF(AND($I470=Re_lo!$E$5,CA$5=VLOOKUP(Re_lo!$H$5,Re_lo!$N$5:$O$16,2,0)),AY470,""))</f>
        <v/>
      </c>
      <c r="CB470" s="125" t="str">
        <f>IF(ISERR(IF(AND($I470=Re_lo!$E$5,CB$5=VLOOKUP(Re_lo!$H$5,Re_lo!$N$5:$O$16,2,0)),AZ470,"")),"",IF(AND($I470=Re_lo!$E$5,CB$5=VLOOKUP(Re_lo!$H$5,Re_lo!$N$5:$O$16,2,0)),AZ470,""))</f>
        <v/>
      </c>
      <c r="CC470" s="125" t="str">
        <f>IF(ISERR(IF(AND($I470=Re_lo!$E$5,CC$5=VLOOKUP(Re_lo!$H$5,Re_lo!$N$5:$O$16,2,0)),BA470,"")),"",IF(AND($I470=Re_lo!$E$5,CC$5=VLOOKUP(Re_lo!$H$5,Re_lo!$N$5:$O$16,2,0)),BA470,""))</f>
        <v/>
      </c>
      <c r="CD470" s="125" t="str">
        <f>IF(ISERR(IF(AND($I470=Re_lo!$E$5,CD$5=VLOOKUP(Re_lo!$H$5,Re_lo!$N$5:$O$16,2,0)),BB470,"")),"",IF(AND($I470=Re_lo!$E$5,CD$5=VLOOKUP(Re_lo!$H$5,Re_lo!$N$5:$O$16,2,0)),BB470,""))</f>
        <v/>
      </c>
      <c r="CF470" s="125" t="str">
        <f>IF($C470="","",COUNTIFS(Con_ve!$C$6:$C$1005,$C470,Con_ve!$Q$6:$Q$1005,Cad_cl!CF$5))</f>
        <v/>
      </c>
      <c r="CG470" s="125" t="str">
        <f>IF($C470="","",COUNTIFS(Con_ve!$C$6:$C$1005,$C470,Con_ve!$Q$6:$Q$1005,Cad_cl!CG$5))</f>
        <v/>
      </c>
      <c r="CH470" s="125" t="str">
        <f>IF($C470="","",COUNTIFS(Con_ve!$C$6:$C$1005,$C470,Con_ve!$Q$6:$Q$1005,Cad_cl!CH$5))</f>
        <v/>
      </c>
      <c r="CI470" s="125" t="str">
        <f>IF($C470="","",COUNTIFS(Con_ve!$C$6:$C$1005,$C470,Con_ve!$Q$6:$Q$1005,Cad_cl!CI$5))</f>
        <v/>
      </c>
      <c r="CJ470" s="125" t="str">
        <f>IF($C470="","",COUNTIFS(Con_ve!$C$6:$C$1005,$C470,Con_ve!$Q$6:$Q$1005,Cad_cl!CJ$5))</f>
        <v/>
      </c>
      <c r="CK470" s="125" t="str">
        <f>IF($C470="","",COUNTIFS(Con_ve!$C$6:$C$1005,$C470,Con_ve!$Q$6:$Q$1005,Cad_cl!CK$5))</f>
        <v/>
      </c>
      <c r="CL470" s="125" t="str">
        <f>IF($C470="","",COUNTIFS(Con_ve!$C$6:$C$1005,$C470,Con_ve!$Q$6:$Q$1005,Cad_cl!CL$5))</f>
        <v/>
      </c>
      <c r="CM470" s="125" t="str">
        <f>IF($C470="","",COUNTIFS(Con_ve!$C$6:$C$1005,$C470,Con_ve!$Q$6:$Q$1005,Cad_cl!CM$5))</f>
        <v/>
      </c>
      <c r="CN470" s="125" t="str">
        <f>IF($C470="","",COUNTIFS(Con_ve!$C$6:$C$1005,$C470,Con_ve!$Q$6:$Q$1005,Cad_cl!CN$5))</f>
        <v/>
      </c>
      <c r="CO470" s="125" t="str">
        <f>IF($C470="","",COUNTIFS(Con_ve!$C$6:$C$1005,$C470,Con_ve!$Q$6:$Q$1005,Cad_cl!CO$5))</f>
        <v/>
      </c>
      <c r="CP470" s="125" t="str">
        <f>IF($C470="","",COUNTIFS(Con_ve!$C$6:$C$1005,$C470,Con_ve!$Q$6:$Q$1005,Cad_cl!CP$5))</f>
        <v/>
      </c>
      <c r="CQ470" s="125" t="str">
        <f>IF($C470="","",COUNTIFS(Con_ve!$C$6:$C$1005,$C470,Con_ve!$Q$6:$Q$1005,Cad_cl!CQ$5))</f>
        <v/>
      </c>
      <c r="CR470" s="125">
        <f t="shared" si="23"/>
        <v>0</v>
      </c>
    </row>
    <row r="471" spans="3:96" ht="30" customHeight="1">
      <c r="C471" s="153"/>
      <c r="D471" s="153"/>
      <c r="E471" s="154"/>
      <c r="F471" s="153"/>
      <c r="G471" s="155"/>
      <c r="H471" s="153"/>
      <c r="I471" s="153"/>
      <c r="J471" s="132" t="s">
        <v>309</v>
      </c>
      <c r="K471" s="133" t="s">
        <v>309</v>
      </c>
      <c r="L471" s="153"/>
      <c r="M471" s="153"/>
      <c r="N471" s="153"/>
      <c r="O471" s="153"/>
      <c r="P471" s="153"/>
      <c r="Q471" s="153"/>
      <c r="AP471" s="134" t="str">
        <f>IF(ISERR(IF($C471="","",SUMIFS(Con_ve!$F$6:$F$1005,Con_ve!$C$6:$C$1005,$C471,Con_ve!$I$6:$I$1005,"Fechada",Con_ve!$Q$6:$Q$1005,Cad_cl!AP$5))),"",IF($C471="","",SUMIFS(Con_ve!$F$6:$F$1005,Con_ve!$C$6:$C$1005,$C471,Con_ve!$I$6:$I$1005,"Fechada",Con_ve!$Q$6:$Q$1005,Cad_cl!AP$5)))</f>
        <v/>
      </c>
      <c r="AQ471" s="134" t="str">
        <f>IF(ISERR(IF($C471="","",SUMIFS(Con_ve!$F$6:$F$1005,Con_ve!$C$6:$C$1005,$C471,Con_ve!$I$6:$I$1005,"Fechada",Con_ve!$Q$6:$Q$1005,Cad_cl!AQ$5))),"",IF($C471="","",SUMIFS(Con_ve!$F$6:$F$1005,Con_ve!$C$6:$C$1005,$C471,Con_ve!$I$6:$I$1005,"Fechada",Con_ve!$Q$6:$Q$1005,Cad_cl!AQ$5)))</f>
        <v/>
      </c>
      <c r="AR471" s="134" t="str">
        <f>IF(ISERR(IF($C471="","",SUMIFS(Con_ve!$F$6:$F$1005,Con_ve!$C$6:$C$1005,$C471,Con_ve!$I$6:$I$1005,"Fechada",Con_ve!$Q$6:$Q$1005,Cad_cl!AR$5))),"",IF($C471="","",SUMIFS(Con_ve!$F$6:$F$1005,Con_ve!$C$6:$C$1005,$C471,Con_ve!$I$6:$I$1005,"Fechada",Con_ve!$Q$6:$Q$1005,Cad_cl!AR$5)))</f>
        <v/>
      </c>
      <c r="AS471" s="134" t="str">
        <f>IF(ISERR(IF($C471="","",SUMIFS(Con_ve!$F$6:$F$1005,Con_ve!$C$6:$C$1005,$C471,Con_ve!$I$6:$I$1005,"Fechada",Con_ve!$Q$6:$Q$1005,Cad_cl!AS$5))),"",IF($C471="","",SUMIFS(Con_ve!$F$6:$F$1005,Con_ve!$C$6:$C$1005,$C471,Con_ve!$I$6:$I$1005,"Fechada",Con_ve!$Q$6:$Q$1005,Cad_cl!AS$5)))</f>
        <v/>
      </c>
      <c r="AT471" s="134" t="str">
        <f>IF(ISERR(IF($C471="","",SUMIFS(Con_ve!$F$6:$F$1005,Con_ve!$C$6:$C$1005,$C471,Con_ve!$I$6:$I$1005,"Fechada",Con_ve!$Q$6:$Q$1005,Cad_cl!AT$5))),"",IF($C471="","",SUMIFS(Con_ve!$F$6:$F$1005,Con_ve!$C$6:$C$1005,$C471,Con_ve!$I$6:$I$1005,"Fechada",Con_ve!$Q$6:$Q$1005,Cad_cl!AT$5)))</f>
        <v/>
      </c>
      <c r="AU471" s="134" t="str">
        <f>IF(ISERR(IF($C471="","",SUMIFS(Con_ve!$F$6:$F$1005,Con_ve!$C$6:$C$1005,$C471,Con_ve!$I$6:$I$1005,"Fechada",Con_ve!$Q$6:$Q$1005,Cad_cl!AU$5))),"",IF($C471="","",SUMIFS(Con_ve!$F$6:$F$1005,Con_ve!$C$6:$C$1005,$C471,Con_ve!$I$6:$I$1005,"Fechada",Con_ve!$Q$6:$Q$1005,Cad_cl!AU$5)))</f>
        <v/>
      </c>
      <c r="AV471" s="134" t="str">
        <f>IF(ISERR(IF($C471="","",SUMIFS(Con_ve!$F$6:$F$1005,Con_ve!$C$6:$C$1005,$C471,Con_ve!$I$6:$I$1005,"Fechada",Con_ve!$Q$6:$Q$1005,Cad_cl!AV$5))),"",IF($C471="","",SUMIFS(Con_ve!$F$6:$F$1005,Con_ve!$C$6:$C$1005,$C471,Con_ve!$I$6:$I$1005,"Fechada",Con_ve!$Q$6:$Q$1005,Cad_cl!AV$5)))</f>
        <v/>
      </c>
      <c r="AW471" s="134" t="str">
        <f>IF(ISERR(IF($C471="","",SUMIFS(Con_ve!$F$6:$F$1005,Con_ve!$C$6:$C$1005,$C471,Con_ve!$I$6:$I$1005,"Fechada",Con_ve!$Q$6:$Q$1005,Cad_cl!AW$5))),"",IF($C471="","",SUMIFS(Con_ve!$F$6:$F$1005,Con_ve!$C$6:$C$1005,$C471,Con_ve!$I$6:$I$1005,"Fechada",Con_ve!$Q$6:$Q$1005,Cad_cl!AW$5)))</f>
        <v/>
      </c>
      <c r="AX471" s="134" t="str">
        <f>IF(ISERR(IF($C471="","",SUMIFS(Con_ve!$F$6:$F$1005,Con_ve!$C$6:$C$1005,$C471,Con_ve!$I$6:$I$1005,"Fechada",Con_ve!$Q$6:$Q$1005,Cad_cl!AX$5))),"",IF($C471="","",SUMIFS(Con_ve!$F$6:$F$1005,Con_ve!$C$6:$C$1005,$C471,Con_ve!$I$6:$I$1005,"Fechada",Con_ve!$Q$6:$Q$1005,Cad_cl!AX$5)))</f>
        <v/>
      </c>
      <c r="AY471" s="134" t="str">
        <f>IF(ISERR(IF($C471="","",SUMIFS(Con_ve!$F$6:$F$1005,Con_ve!$C$6:$C$1005,$C471,Con_ve!$I$6:$I$1005,"Fechada",Con_ve!$Q$6:$Q$1005,Cad_cl!AY$5))),"",IF($C471="","",SUMIFS(Con_ve!$F$6:$F$1005,Con_ve!$C$6:$C$1005,$C471,Con_ve!$I$6:$I$1005,"Fechada",Con_ve!$Q$6:$Q$1005,Cad_cl!AY$5)))</f>
        <v/>
      </c>
      <c r="AZ471" s="134" t="str">
        <f>IF(ISERR(IF($C471="","",SUMIFS(Con_ve!$F$6:$F$1005,Con_ve!$C$6:$C$1005,$C471,Con_ve!$I$6:$I$1005,"Fechada",Con_ve!$Q$6:$Q$1005,Cad_cl!AZ$5))),"",IF($C471="","",SUMIFS(Con_ve!$F$6:$F$1005,Con_ve!$C$6:$C$1005,$C471,Con_ve!$I$6:$I$1005,"Fechada",Con_ve!$Q$6:$Q$1005,Cad_cl!AZ$5)))</f>
        <v/>
      </c>
      <c r="BA471" s="134" t="str">
        <f>IF(ISERR(IF($C471="","",SUMIFS(Con_ve!$F$6:$F$1005,Con_ve!$C$6:$C$1005,$C471,Con_ve!$I$6:$I$1005,"Fechada",Con_ve!$Q$6:$Q$1005,Cad_cl!BA$5))),"",IF($C471="","",SUMIFS(Con_ve!$F$6:$F$1005,Con_ve!$C$6:$C$1005,$C471,Con_ve!$I$6:$I$1005,"Fechada",Con_ve!$Q$6:$Q$1005,Cad_cl!BA$5)))</f>
        <v/>
      </c>
      <c r="BB471" s="134">
        <f t="shared" si="21"/>
        <v>0</v>
      </c>
      <c r="BD471" s="134" t="str">
        <f>IF(ISERR(IF($C471="","",SUMIFS(Con_ve!$F$6:$F$1005,Con_ve!$C$6:$C$1005,$C471,Con_ve!$I$6:$I$1005,"Em negociação",Con_ve!$Q$6:$Q$1005,Cad_cl!BD$5))),"",IF($C471="","",SUMIFS(Con_ve!$F$6:$F$1005,Con_ve!$C$6:$C$1005,$C471,Con_ve!$I$6:$I$1005,"Em negociação",Con_ve!$Q$6:$Q$1005,Cad_cl!BD$5)))</f>
        <v/>
      </c>
      <c r="BE471" s="134" t="str">
        <f>IF(ISERR(IF($C471="","",SUMIFS(Con_ve!$F$6:$F$1005,Con_ve!$C$6:$C$1005,$C471,Con_ve!$I$6:$I$1005,"Em negociação",Con_ve!$Q$6:$Q$1005,Cad_cl!BE$5))),"",IF($C471="","",SUMIFS(Con_ve!$F$6:$F$1005,Con_ve!$C$6:$C$1005,$C471,Con_ve!$I$6:$I$1005,"Em negociação",Con_ve!$Q$6:$Q$1005,Cad_cl!BE$5)))</f>
        <v/>
      </c>
      <c r="BF471" s="134" t="str">
        <f>IF(ISERR(IF($C471="","",SUMIFS(Con_ve!$F$6:$F$1005,Con_ve!$C$6:$C$1005,$C471,Con_ve!$I$6:$I$1005,"Em negociação",Con_ve!$Q$6:$Q$1005,Cad_cl!BF$5))),"",IF($C471="","",SUMIFS(Con_ve!$F$6:$F$1005,Con_ve!$C$6:$C$1005,$C471,Con_ve!$I$6:$I$1005,"Em negociação",Con_ve!$Q$6:$Q$1005,Cad_cl!BF$5)))</f>
        <v/>
      </c>
      <c r="BG471" s="134" t="str">
        <f>IF(ISERR(IF($C471="","",SUMIFS(Con_ve!$F$6:$F$1005,Con_ve!$C$6:$C$1005,$C471,Con_ve!$I$6:$I$1005,"Em negociação",Con_ve!$Q$6:$Q$1005,Cad_cl!BG$5))),"",IF($C471="","",SUMIFS(Con_ve!$F$6:$F$1005,Con_ve!$C$6:$C$1005,$C471,Con_ve!$I$6:$I$1005,"Em negociação",Con_ve!$Q$6:$Q$1005,Cad_cl!BG$5)))</f>
        <v/>
      </c>
      <c r="BH471" s="134" t="str">
        <f>IF(ISERR(IF($C471="","",SUMIFS(Con_ve!$F$6:$F$1005,Con_ve!$C$6:$C$1005,$C471,Con_ve!$I$6:$I$1005,"Em negociação",Con_ve!$Q$6:$Q$1005,Cad_cl!BH$5))),"",IF($C471="","",SUMIFS(Con_ve!$F$6:$F$1005,Con_ve!$C$6:$C$1005,$C471,Con_ve!$I$6:$I$1005,"Em negociação",Con_ve!$Q$6:$Q$1005,Cad_cl!BH$5)))</f>
        <v/>
      </c>
      <c r="BI471" s="134" t="str">
        <f>IF(ISERR(IF($C471="","",SUMIFS(Con_ve!$F$6:$F$1005,Con_ve!$C$6:$C$1005,$C471,Con_ve!$I$6:$I$1005,"Em negociação",Con_ve!$Q$6:$Q$1005,Cad_cl!BI$5))),"",IF($C471="","",SUMIFS(Con_ve!$F$6:$F$1005,Con_ve!$C$6:$C$1005,$C471,Con_ve!$I$6:$I$1005,"Em negociação",Con_ve!$Q$6:$Q$1005,Cad_cl!BI$5)))</f>
        <v/>
      </c>
      <c r="BJ471" s="134" t="str">
        <f>IF(ISERR(IF($C471="","",SUMIFS(Con_ve!$F$6:$F$1005,Con_ve!$C$6:$C$1005,$C471,Con_ve!$I$6:$I$1005,"Em negociação",Con_ve!$Q$6:$Q$1005,Cad_cl!BJ$5))),"",IF($C471="","",SUMIFS(Con_ve!$F$6:$F$1005,Con_ve!$C$6:$C$1005,$C471,Con_ve!$I$6:$I$1005,"Em negociação",Con_ve!$Q$6:$Q$1005,Cad_cl!BJ$5)))</f>
        <v/>
      </c>
      <c r="BK471" s="134" t="str">
        <f>IF(ISERR(IF($C471="","",SUMIFS(Con_ve!$F$6:$F$1005,Con_ve!$C$6:$C$1005,$C471,Con_ve!$I$6:$I$1005,"Em negociação",Con_ve!$Q$6:$Q$1005,Cad_cl!BK$5))),"",IF($C471="","",SUMIFS(Con_ve!$F$6:$F$1005,Con_ve!$C$6:$C$1005,$C471,Con_ve!$I$6:$I$1005,"Em negociação",Con_ve!$Q$6:$Q$1005,Cad_cl!BK$5)))</f>
        <v/>
      </c>
      <c r="BL471" s="134" t="str">
        <f>IF(ISERR(IF($C471="","",SUMIFS(Con_ve!$F$6:$F$1005,Con_ve!$C$6:$C$1005,$C471,Con_ve!$I$6:$I$1005,"Em negociação",Con_ve!$Q$6:$Q$1005,Cad_cl!BL$5))),"",IF($C471="","",SUMIFS(Con_ve!$F$6:$F$1005,Con_ve!$C$6:$C$1005,$C471,Con_ve!$I$6:$I$1005,"Em negociação",Con_ve!$Q$6:$Q$1005,Cad_cl!BL$5)))</f>
        <v/>
      </c>
      <c r="BM471" s="134" t="str">
        <f>IF(ISERR(IF($C471="","",SUMIFS(Con_ve!$F$6:$F$1005,Con_ve!$C$6:$C$1005,$C471,Con_ve!$I$6:$I$1005,"Em negociação",Con_ve!$Q$6:$Q$1005,Cad_cl!BM$5))),"",IF($C471="","",SUMIFS(Con_ve!$F$6:$F$1005,Con_ve!$C$6:$C$1005,$C471,Con_ve!$I$6:$I$1005,"Em negociação",Con_ve!$Q$6:$Q$1005,Cad_cl!BM$5)))</f>
        <v/>
      </c>
      <c r="BN471" s="134" t="str">
        <f>IF(ISERR(IF($C471="","",SUMIFS(Con_ve!$F$6:$F$1005,Con_ve!$C$6:$C$1005,$C471,Con_ve!$I$6:$I$1005,"Em negociação",Con_ve!$Q$6:$Q$1005,Cad_cl!BN$5))),"",IF($C471="","",SUMIFS(Con_ve!$F$6:$F$1005,Con_ve!$C$6:$C$1005,$C471,Con_ve!$I$6:$I$1005,"Em negociação",Con_ve!$Q$6:$Q$1005,Cad_cl!BN$5)))</f>
        <v/>
      </c>
      <c r="BO471" s="134" t="str">
        <f>IF(ISERR(IF($C471="","",SUMIFS(Con_ve!$F$6:$F$1005,Con_ve!$C$6:$C$1005,$C471,Con_ve!$I$6:$I$1005,"Em negociação",Con_ve!$Q$6:$Q$1005,Cad_cl!BO$5))),"",IF($C471="","",SUMIFS(Con_ve!$F$6:$F$1005,Con_ve!$C$6:$C$1005,$C471,Con_ve!$I$6:$I$1005,"Em negociação",Con_ve!$Q$6:$Q$1005,Cad_cl!BO$5)))</f>
        <v/>
      </c>
      <c r="BP471" s="134">
        <f t="shared" si="22"/>
        <v>0</v>
      </c>
      <c r="BR471" s="125" t="str">
        <f>IF(ISERR(IF(AND($I471=Re_lo!$E$5,BR$5=VLOOKUP(Re_lo!$H$5,Re_lo!$N$5:$O$16,2,0)),AP471,"")),"",IF(AND($I471=Re_lo!$E$5,BR$5=VLOOKUP(Re_lo!$H$5,Re_lo!$N$5:$O$16,2,0)),AP471,""))</f>
        <v/>
      </c>
      <c r="BS471" s="125" t="str">
        <f>IF(ISERR(IF(AND($I471=Re_lo!$E$5,BS$5=VLOOKUP(Re_lo!$H$5,Re_lo!$N$5:$O$16,2,0)),AQ471,"")),"",IF(AND($I471=Re_lo!$E$5,BS$5=VLOOKUP(Re_lo!$H$5,Re_lo!$N$5:$O$16,2,0)),AQ471,""))</f>
        <v/>
      </c>
      <c r="BT471" s="125" t="str">
        <f>IF(ISERR(IF(AND($I471=Re_lo!$E$5,BT$5=VLOOKUP(Re_lo!$H$5,Re_lo!$N$5:$O$16,2,0)),AR471,"")),"",IF(AND($I471=Re_lo!$E$5,BT$5=VLOOKUP(Re_lo!$H$5,Re_lo!$N$5:$O$16,2,0)),AR471,""))</f>
        <v/>
      </c>
      <c r="BU471" s="125" t="str">
        <f>IF(ISERR(IF(AND($I471=Re_lo!$E$5,BU$5=VLOOKUP(Re_lo!$H$5,Re_lo!$N$5:$O$16,2,0)),AS471,"")),"",IF(AND($I471=Re_lo!$E$5,BU$5=VLOOKUP(Re_lo!$H$5,Re_lo!$N$5:$O$16,2,0)),AS471,""))</f>
        <v/>
      </c>
      <c r="BV471" s="125" t="str">
        <f>IF(ISERR(IF(AND($I471=Re_lo!$E$5,BV$5=VLOOKUP(Re_lo!$H$5,Re_lo!$N$5:$O$16,2,0)),AT471,"")),"",IF(AND($I471=Re_lo!$E$5,BV$5=VLOOKUP(Re_lo!$H$5,Re_lo!$N$5:$O$16,2,0)),AT471,""))</f>
        <v/>
      </c>
      <c r="BW471" s="125" t="str">
        <f>IF(ISERR(IF(AND($I471=Re_lo!$E$5,BW$5=VLOOKUP(Re_lo!$H$5,Re_lo!$N$5:$O$16,2,0)),AU471,"")),"",IF(AND($I471=Re_lo!$E$5,BW$5=VLOOKUP(Re_lo!$H$5,Re_lo!$N$5:$O$16,2,0)),AU471,""))</f>
        <v/>
      </c>
      <c r="BX471" s="125" t="str">
        <f>IF(ISERR(IF(AND($I471=Re_lo!$E$5,BX$5=VLOOKUP(Re_lo!$H$5,Re_lo!$N$5:$O$16,2,0)),AV471,"")),"",IF(AND($I471=Re_lo!$E$5,BX$5=VLOOKUP(Re_lo!$H$5,Re_lo!$N$5:$O$16,2,0)),AV471,""))</f>
        <v/>
      </c>
      <c r="BY471" s="125" t="str">
        <f>IF(ISERR(IF(AND($I471=Re_lo!$E$5,BY$5=VLOOKUP(Re_lo!$H$5,Re_lo!$N$5:$O$16,2,0)),AW471,"")),"",IF(AND($I471=Re_lo!$E$5,BY$5=VLOOKUP(Re_lo!$H$5,Re_lo!$N$5:$O$16,2,0)),AW471,""))</f>
        <v/>
      </c>
      <c r="BZ471" s="125" t="str">
        <f>IF(ISERR(IF(AND($I471=Re_lo!$E$5,BZ$5=VLOOKUP(Re_lo!$H$5,Re_lo!$N$5:$O$16,2,0)),AX471,"")),"",IF(AND($I471=Re_lo!$E$5,BZ$5=VLOOKUP(Re_lo!$H$5,Re_lo!$N$5:$O$16,2,0)),AX471,""))</f>
        <v/>
      </c>
      <c r="CA471" s="125" t="str">
        <f>IF(ISERR(IF(AND($I471=Re_lo!$E$5,CA$5=VLOOKUP(Re_lo!$H$5,Re_lo!$N$5:$O$16,2,0)),AY471,"")),"",IF(AND($I471=Re_lo!$E$5,CA$5=VLOOKUP(Re_lo!$H$5,Re_lo!$N$5:$O$16,2,0)),AY471,""))</f>
        <v/>
      </c>
      <c r="CB471" s="125" t="str">
        <f>IF(ISERR(IF(AND($I471=Re_lo!$E$5,CB$5=VLOOKUP(Re_lo!$H$5,Re_lo!$N$5:$O$16,2,0)),AZ471,"")),"",IF(AND($I471=Re_lo!$E$5,CB$5=VLOOKUP(Re_lo!$H$5,Re_lo!$N$5:$O$16,2,0)),AZ471,""))</f>
        <v/>
      </c>
      <c r="CC471" s="125" t="str">
        <f>IF(ISERR(IF(AND($I471=Re_lo!$E$5,CC$5=VLOOKUP(Re_lo!$H$5,Re_lo!$N$5:$O$16,2,0)),BA471,"")),"",IF(AND($I471=Re_lo!$E$5,CC$5=VLOOKUP(Re_lo!$H$5,Re_lo!$N$5:$O$16,2,0)),BA471,""))</f>
        <v/>
      </c>
      <c r="CD471" s="125" t="str">
        <f>IF(ISERR(IF(AND($I471=Re_lo!$E$5,CD$5=VLOOKUP(Re_lo!$H$5,Re_lo!$N$5:$O$16,2,0)),BB471,"")),"",IF(AND($I471=Re_lo!$E$5,CD$5=VLOOKUP(Re_lo!$H$5,Re_lo!$N$5:$O$16,2,0)),BB471,""))</f>
        <v/>
      </c>
      <c r="CF471" s="125" t="str">
        <f>IF($C471="","",COUNTIFS(Con_ve!$C$6:$C$1005,$C471,Con_ve!$Q$6:$Q$1005,Cad_cl!CF$5))</f>
        <v/>
      </c>
      <c r="CG471" s="125" t="str">
        <f>IF($C471="","",COUNTIFS(Con_ve!$C$6:$C$1005,$C471,Con_ve!$Q$6:$Q$1005,Cad_cl!CG$5))</f>
        <v/>
      </c>
      <c r="CH471" s="125" t="str">
        <f>IF($C471="","",COUNTIFS(Con_ve!$C$6:$C$1005,$C471,Con_ve!$Q$6:$Q$1005,Cad_cl!CH$5))</f>
        <v/>
      </c>
      <c r="CI471" s="125" t="str">
        <f>IF($C471="","",COUNTIFS(Con_ve!$C$6:$C$1005,$C471,Con_ve!$Q$6:$Q$1005,Cad_cl!CI$5))</f>
        <v/>
      </c>
      <c r="CJ471" s="125" t="str">
        <f>IF($C471="","",COUNTIFS(Con_ve!$C$6:$C$1005,$C471,Con_ve!$Q$6:$Q$1005,Cad_cl!CJ$5))</f>
        <v/>
      </c>
      <c r="CK471" s="125" t="str">
        <f>IF($C471="","",COUNTIFS(Con_ve!$C$6:$C$1005,$C471,Con_ve!$Q$6:$Q$1005,Cad_cl!CK$5))</f>
        <v/>
      </c>
      <c r="CL471" s="125" t="str">
        <f>IF($C471="","",COUNTIFS(Con_ve!$C$6:$C$1005,$C471,Con_ve!$Q$6:$Q$1005,Cad_cl!CL$5))</f>
        <v/>
      </c>
      <c r="CM471" s="125" t="str">
        <f>IF($C471="","",COUNTIFS(Con_ve!$C$6:$C$1005,$C471,Con_ve!$Q$6:$Q$1005,Cad_cl!CM$5))</f>
        <v/>
      </c>
      <c r="CN471" s="125" t="str">
        <f>IF($C471="","",COUNTIFS(Con_ve!$C$6:$C$1005,$C471,Con_ve!$Q$6:$Q$1005,Cad_cl!CN$5))</f>
        <v/>
      </c>
      <c r="CO471" s="125" t="str">
        <f>IF($C471="","",COUNTIFS(Con_ve!$C$6:$C$1005,$C471,Con_ve!$Q$6:$Q$1005,Cad_cl!CO$5))</f>
        <v/>
      </c>
      <c r="CP471" s="125" t="str">
        <f>IF($C471="","",COUNTIFS(Con_ve!$C$6:$C$1005,$C471,Con_ve!$Q$6:$Q$1005,Cad_cl!CP$5))</f>
        <v/>
      </c>
      <c r="CQ471" s="125" t="str">
        <f>IF($C471="","",COUNTIFS(Con_ve!$C$6:$C$1005,$C471,Con_ve!$Q$6:$Q$1005,Cad_cl!CQ$5))</f>
        <v/>
      </c>
      <c r="CR471" s="125">
        <f t="shared" si="23"/>
        <v>0</v>
      </c>
    </row>
    <row r="472" spans="3:96" ht="30" customHeight="1">
      <c r="C472" s="153"/>
      <c r="D472" s="153"/>
      <c r="E472" s="154"/>
      <c r="F472" s="153"/>
      <c r="G472" s="155"/>
      <c r="H472" s="153"/>
      <c r="I472" s="153"/>
      <c r="J472" s="132" t="s">
        <v>309</v>
      </c>
      <c r="K472" s="133" t="s">
        <v>309</v>
      </c>
      <c r="L472" s="153"/>
      <c r="M472" s="153"/>
      <c r="N472" s="153"/>
      <c r="O472" s="153"/>
      <c r="P472" s="153"/>
      <c r="Q472" s="153"/>
      <c r="AP472" s="134" t="str">
        <f>IF(ISERR(IF($C472="","",SUMIFS(Con_ve!$F$6:$F$1005,Con_ve!$C$6:$C$1005,$C472,Con_ve!$I$6:$I$1005,"Fechada",Con_ve!$Q$6:$Q$1005,Cad_cl!AP$5))),"",IF($C472="","",SUMIFS(Con_ve!$F$6:$F$1005,Con_ve!$C$6:$C$1005,$C472,Con_ve!$I$6:$I$1005,"Fechada",Con_ve!$Q$6:$Q$1005,Cad_cl!AP$5)))</f>
        <v/>
      </c>
      <c r="AQ472" s="134" t="str">
        <f>IF(ISERR(IF($C472="","",SUMIFS(Con_ve!$F$6:$F$1005,Con_ve!$C$6:$C$1005,$C472,Con_ve!$I$6:$I$1005,"Fechada",Con_ve!$Q$6:$Q$1005,Cad_cl!AQ$5))),"",IF($C472="","",SUMIFS(Con_ve!$F$6:$F$1005,Con_ve!$C$6:$C$1005,$C472,Con_ve!$I$6:$I$1005,"Fechada",Con_ve!$Q$6:$Q$1005,Cad_cl!AQ$5)))</f>
        <v/>
      </c>
      <c r="AR472" s="134" t="str">
        <f>IF(ISERR(IF($C472="","",SUMIFS(Con_ve!$F$6:$F$1005,Con_ve!$C$6:$C$1005,$C472,Con_ve!$I$6:$I$1005,"Fechada",Con_ve!$Q$6:$Q$1005,Cad_cl!AR$5))),"",IF($C472="","",SUMIFS(Con_ve!$F$6:$F$1005,Con_ve!$C$6:$C$1005,$C472,Con_ve!$I$6:$I$1005,"Fechada",Con_ve!$Q$6:$Q$1005,Cad_cl!AR$5)))</f>
        <v/>
      </c>
      <c r="AS472" s="134" t="str">
        <f>IF(ISERR(IF($C472="","",SUMIFS(Con_ve!$F$6:$F$1005,Con_ve!$C$6:$C$1005,$C472,Con_ve!$I$6:$I$1005,"Fechada",Con_ve!$Q$6:$Q$1005,Cad_cl!AS$5))),"",IF($C472="","",SUMIFS(Con_ve!$F$6:$F$1005,Con_ve!$C$6:$C$1005,$C472,Con_ve!$I$6:$I$1005,"Fechada",Con_ve!$Q$6:$Q$1005,Cad_cl!AS$5)))</f>
        <v/>
      </c>
      <c r="AT472" s="134" t="str">
        <f>IF(ISERR(IF($C472="","",SUMIFS(Con_ve!$F$6:$F$1005,Con_ve!$C$6:$C$1005,$C472,Con_ve!$I$6:$I$1005,"Fechada",Con_ve!$Q$6:$Q$1005,Cad_cl!AT$5))),"",IF($C472="","",SUMIFS(Con_ve!$F$6:$F$1005,Con_ve!$C$6:$C$1005,$C472,Con_ve!$I$6:$I$1005,"Fechada",Con_ve!$Q$6:$Q$1005,Cad_cl!AT$5)))</f>
        <v/>
      </c>
      <c r="AU472" s="134" t="str">
        <f>IF(ISERR(IF($C472="","",SUMIFS(Con_ve!$F$6:$F$1005,Con_ve!$C$6:$C$1005,$C472,Con_ve!$I$6:$I$1005,"Fechada",Con_ve!$Q$6:$Q$1005,Cad_cl!AU$5))),"",IF($C472="","",SUMIFS(Con_ve!$F$6:$F$1005,Con_ve!$C$6:$C$1005,$C472,Con_ve!$I$6:$I$1005,"Fechada",Con_ve!$Q$6:$Q$1005,Cad_cl!AU$5)))</f>
        <v/>
      </c>
      <c r="AV472" s="134" t="str">
        <f>IF(ISERR(IF($C472="","",SUMIFS(Con_ve!$F$6:$F$1005,Con_ve!$C$6:$C$1005,$C472,Con_ve!$I$6:$I$1005,"Fechada",Con_ve!$Q$6:$Q$1005,Cad_cl!AV$5))),"",IF($C472="","",SUMIFS(Con_ve!$F$6:$F$1005,Con_ve!$C$6:$C$1005,$C472,Con_ve!$I$6:$I$1005,"Fechada",Con_ve!$Q$6:$Q$1005,Cad_cl!AV$5)))</f>
        <v/>
      </c>
      <c r="AW472" s="134" t="str">
        <f>IF(ISERR(IF($C472="","",SUMIFS(Con_ve!$F$6:$F$1005,Con_ve!$C$6:$C$1005,$C472,Con_ve!$I$6:$I$1005,"Fechada",Con_ve!$Q$6:$Q$1005,Cad_cl!AW$5))),"",IF($C472="","",SUMIFS(Con_ve!$F$6:$F$1005,Con_ve!$C$6:$C$1005,$C472,Con_ve!$I$6:$I$1005,"Fechada",Con_ve!$Q$6:$Q$1005,Cad_cl!AW$5)))</f>
        <v/>
      </c>
      <c r="AX472" s="134" t="str">
        <f>IF(ISERR(IF($C472="","",SUMIFS(Con_ve!$F$6:$F$1005,Con_ve!$C$6:$C$1005,$C472,Con_ve!$I$6:$I$1005,"Fechada",Con_ve!$Q$6:$Q$1005,Cad_cl!AX$5))),"",IF($C472="","",SUMIFS(Con_ve!$F$6:$F$1005,Con_ve!$C$6:$C$1005,$C472,Con_ve!$I$6:$I$1005,"Fechada",Con_ve!$Q$6:$Q$1005,Cad_cl!AX$5)))</f>
        <v/>
      </c>
      <c r="AY472" s="134" t="str">
        <f>IF(ISERR(IF($C472="","",SUMIFS(Con_ve!$F$6:$F$1005,Con_ve!$C$6:$C$1005,$C472,Con_ve!$I$6:$I$1005,"Fechada",Con_ve!$Q$6:$Q$1005,Cad_cl!AY$5))),"",IF($C472="","",SUMIFS(Con_ve!$F$6:$F$1005,Con_ve!$C$6:$C$1005,$C472,Con_ve!$I$6:$I$1005,"Fechada",Con_ve!$Q$6:$Q$1005,Cad_cl!AY$5)))</f>
        <v/>
      </c>
      <c r="AZ472" s="134" t="str">
        <f>IF(ISERR(IF($C472="","",SUMIFS(Con_ve!$F$6:$F$1005,Con_ve!$C$6:$C$1005,$C472,Con_ve!$I$6:$I$1005,"Fechada",Con_ve!$Q$6:$Q$1005,Cad_cl!AZ$5))),"",IF($C472="","",SUMIFS(Con_ve!$F$6:$F$1005,Con_ve!$C$6:$C$1005,$C472,Con_ve!$I$6:$I$1005,"Fechada",Con_ve!$Q$6:$Q$1005,Cad_cl!AZ$5)))</f>
        <v/>
      </c>
      <c r="BA472" s="134" t="str">
        <f>IF(ISERR(IF($C472="","",SUMIFS(Con_ve!$F$6:$F$1005,Con_ve!$C$6:$C$1005,$C472,Con_ve!$I$6:$I$1005,"Fechada",Con_ve!$Q$6:$Q$1005,Cad_cl!BA$5))),"",IF($C472="","",SUMIFS(Con_ve!$F$6:$F$1005,Con_ve!$C$6:$C$1005,$C472,Con_ve!$I$6:$I$1005,"Fechada",Con_ve!$Q$6:$Q$1005,Cad_cl!BA$5)))</f>
        <v/>
      </c>
      <c r="BB472" s="134">
        <f t="shared" si="21"/>
        <v>0</v>
      </c>
      <c r="BD472" s="134" t="str">
        <f>IF(ISERR(IF($C472="","",SUMIFS(Con_ve!$F$6:$F$1005,Con_ve!$C$6:$C$1005,$C472,Con_ve!$I$6:$I$1005,"Em negociação",Con_ve!$Q$6:$Q$1005,Cad_cl!BD$5))),"",IF($C472="","",SUMIFS(Con_ve!$F$6:$F$1005,Con_ve!$C$6:$C$1005,$C472,Con_ve!$I$6:$I$1005,"Em negociação",Con_ve!$Q$6:$Q$1005,Cad_cl!BD$5)))</f>
        <v/>
      </c>
      <c r="BE472" s="134" t="str">
        <f>IF(ISERR(IF($C472="","",SUMIFS(Con_ve!$F$6:$F$1005,Con_ve!$C$6:$C$1005,$C472,Con_ve!$I$6:$I$1005,"Em negociação",Con_ve!$Q$6:$Q$1005,Cad_cl!BE$5))),"",IF($C472="","",SUMIFS(Con_ve!$F$6:$F$1005,Con_ve!$C$6:$C$1005,$C472,Con_ve!$I$6:$I$1005,"Em negociação",Con_ve!$Q$6:$Q$1005,Cad_cl!BE$5)))</f>
        <v/>
      </c>
      <c r="BF472" s="134" t="str">
        <f>IF(ISERR(IF($C472="","",SUMIFS(Con_ve!$F$6:$F$1005,Con_ve!$C$6:$C$1005,$C472,Con_ve!$I$6:$I$1005,"Em negociação",Con_ve!$Q$6:$Q$1005,Cad_cl!BF$5))),"",IF($C472="","",SUMIFS(Con_ve!$F$6:$F$1005,Con_ve!$C$6:$C$1005,$C472,Con_ve!$I$6:$I$1005,"Em negociação",Con_ve!$Q$6:$Q$1005,Cad_cl!BF$5)))</f>
        <v/>
      </c>
      <c r="BG472" s="134" t="str">
        <f>IF(ISERR(IF($C472="","",SUMIFS(Con_ve!$F$6:$F$1005,Con_ve!$C$6:$C$1005,$C472,Con_ve!$I$6:$I$1005,"Em negociação",Con_ve!$Q$6:$Q$1005,Cad_cl!BG$5))),"",IF($C472="","",SUMIFS(Con_ve!$F$6:$F$1005,Con_ve!$C$6:$C$1005,$C472,Con_ve!$I$6:$I$1005,"Em negociação",Con_ve!$Q$6:$Q$1005,Cad_cl!BG$5)))</f>
        <v/>
      </c>
      <c r="BH472" s="134" t="str">
        <f>IF(ISERR(IF($C472="","",SUMIFS(Con_ve!$F$6:$F$1005,Con_ve!$C$6:$C$1005,$C472,Con_ve!$I$6:$I$1005,"Em negociação",Con_ve!$Q$6:$Q$1005,Cad_cl!BH$5))),"",IF($C472="","",SUMIFS(Con_ve!$F$6:$F$1005,Con_ve!$C$6:$C$1005,$C472,Con_ve!$I$6:$I$1005,"Em negociação",Con_ve!$Q$6:$Q$1005,Cad_cl!BH$5)))</f>
        <v/>
      </c>
      <c r="BI472" s="134" t="str">
        <f>IF(ISERR(IF($C472="","",SUMIFS(Con_ve!$F$6:$F$1005,Con_ve!$C$6:$C$1005,$C472,Con_ve!$I$6:$I$1005,"Em negociação",Con_ve!$Q$6:$Q$1005,Cad_cl!BI$5))),"",IF($C472="","",SUMIFS(Con_ve!$F$6:$F$1005,Con_ve!$C$6:$C$1005,$C472,Con_ve!$I$6:$I$1005,"Em negociação",Con_ve!$Q$6:$Q$1005,Cad_cl!BI$5)))</f>
        <v/>
      </c>
      <c r="BJ472" s="134" t="str">
        <f>IF(ISERR(IF($C472="","",SUMIFS(Con_ve!$F$6:$F$1005,Con_ve!$C$6:$C$1005,$C472,Con_ve!$I$6:$I$1005,"Em negociação",Con_ve!$Q$6:$Q$1005,Cad_cl!BJ$5))),"",IF($C472="","",SUMIFS(Con_ve!$F$6:$F$1005,Con_ve!$C$6:$C$1005,$C472,Con_ve!$I$6:$I$1005,"Em negociação",Con_ve!$Q$6:$Q$1005,Cad_cl!BJ$5)))</f>
        <v/>
      </c>
      <c r="BK472" s="134" t="str">
        <f>IF(ISERR(IF($C472="","",SUMIFS(Con_ve!$F$6:$F$1005,Con_ve!$C$6:$C$1005,$C472,Con_ve!$I$6:$I$1005,"Em negociação",Con_ve!$Q$6:$Q$1005,Cad_cl!BK$5))),"",IF($C472="","",SUMIFS(Con_ve!$F$6:$F$1005,Con_ve!$C$6:$C$1005,$C472,Con_ve!$I$6:$I$1005,"Em negociação",Con_ve!$Q$6:$Q$1005,Cad_cl!BK$5)))</f>
        <v/>
      </c>
      <c r="BL472" s="134" t="str">
        <f>IF(ISERR(IF($C472="","",SUMIFS(Con_ve!$F$6:$F$1005,Con_ve!$C$6:$C$1005,$C472,Con_ve!$I$6:$I$1005,"Em negociação",Con_ve!$Q$6:$Q$1005,Cad_cl!BL$5))),"",IF($C472="","",SUMIFS(Con_ve!$F$6:$F$1005,Con_ve!$C$6:$C$1005,$C472,Con_ve!$I$6:$I$1005,"Em negociação",Con_ve!$Q$6:$Q$1005,Cad_cl!BL$5)))</f>
        <v/>
      </c>
      <c r="BM472" s="134" t="str">
        <f>IF(ISERR(IF($C472="","",SUMIFS(Con_ve!$F$6:$F$1005,Con_ve!$C$6:$C$1005,$C472,Con_ve!$I$6:$I$1005,"Em negociação",Con_ve!$Q$6:$Q$1005,Cad_cl!BM$5))),"",IF($C472="","",SUMIFS(Con_ve!$F$6:$F$1005,Con_ve!$C$6:$C$1005,$C472,Con_ve!$I$6:$I$1005,"Em negociação",Con_ve!$Q$6:$Q$1005,Cad_cl!BM$5)))</f>
        <v/>
      </c>
      <c r="BN472" s="134" t="str">
        <f>IF(ISERR(IF($C472="","",SUMIFS(Con_ve!$F$6:$F$1005,Con_ve!$C$6:$C$1005,$C472,Con_ve!$I$6:$I$1005,"Em negociação",Con_ve!$Q$6:$Q$1005,Cad_cl!BN$5))),"",IF($C472="","",SUMIFS(Con_ve!$F$6:$F$1005,Con_ve!$C$6:$C$1005,$C472,Con_ve!$I$6:$I$1005,"Em negociação",Con_ve!$Q$6:$Q$1005,Cad_cl!BN$5)))</f>
        <v/>
      </c>
      <c r="BO472" s="134" t="str">
        <f>IF(ISERR(IF($C472="","",SUMIFS(Con_ve!$F$6:$F$1005,Con_ve!$C$6:$C$1005,$C472,Con_ve!$I$6:$I$1005,"Em negociação",Con_ve!$Q$6:$Q$1005,Cad_cl!BO$5))),"",IF($C472="","",SUMIFS(Con_ve!$F$6:$F$1005,Con_ve!$C$6:$C$1005,$C472,Con_ve!$I$6:$I$1005,"Em negociação",Con_ve!$Q$6:$Q$1005,Cad_cl!BO$5)))</f>
        <v/>
      </c>
      <c r="BP472" s="134">
        <f t="shared" si="22"/>
        <v>0</v>
      </c>
      <c r="BR472" s="125" t="str">
        <f>IF(ISERR(IF(AND($I472=Re_lo!$E$5,BR$5=VLOOKUP(Re_lo!$H$5,Re_lo!$N$5:$O$16,2,0)),AP472,"")),"",IF(AND($I472=Re_lo!$E$5,BR$5=VLOOKUP(Re_lo!$H$5,Re_lo!$N$5:$O$16,2,0)),AP472,""))</f>
        <v/>
      </c>
      <c r="BS472" s="125" t="str">
        <f>IF(ISERR(IF(AND($I472=Re_lo!$E$5,BS$5=VLOOKUP(Re_lo!$H$5,Re_lo!$N$5:$O$16,2,0)),AQ472,"")),"",IF(AND($I472=Re_lo!$E$5,BS$5=VLOOKUP(Re_lo!$H$5,Re_lo!$N$5:$O$16,2,0)),AQ472,""))</f>
        <v/>
      </c>
      <c r="BT472" s="125" t="str">
        <f>IF(ISERR(IF(AND($I472=Re_lo!$E$5,BT$5=VLOOKUP(Re_lo!$H$5,Re_lo!$N$5:$O$16,2,0)),AR472,"")),"",IF(AND($I472=Re_lo!$E$5,BT$5=VLOOKUP(Re_lo!$H$5,Re_lo!$N$5:$O$16,2,0)),AR472,""))</f>
        <v/>
      </c>
      <c r="BU472" s="125" t="str">
        <f>IF(ISERR(IF(AND($I472=Re_lo!$E$5,BU$5=VLOOKUP(Re_lo!$H$5,Re_lo!$N$5:$O$16,2,0)),AS472,"")),"",IF(AND($I472=Re_lo!$E$5,BU$5=VLOOKUP(Re_lo!$H$5,Re_lo!$N$5:$O$16,2,0)),AS472,""))</f>
        <v/>
      </c>
      <c r="BV472" s="125" t="str">
        <f>IF(ISERR(IF(AND($I472=Re_lo!$E$5,BV$5=VLOOKUP(Re_lo!$H$5,Re_lo!$N$5:$O$16,2,0)),AT472,"")),"",IF(AND($I472=Re_lo!$E$5,BV$5=VLOOKUP(Re_lo!$H$5,Re_lo!$N$5:$O$16,2,0)),AT472,""))</f>
        <v/>
      </c>
      <c r="BW472" s="125" t="str">
        <f>IF(ISERR(IF(AND($I472=Re_lo!$E$5,BW$5=VLOOKUP(Re_lo!$H$5,Re_lo!$N$5:$O$16,2,0)),AU472,"")),"",IF(AND($I472=Re_lo!$E$5,BW$5=VLOOKUP(Re_lo!$H$5,Re_lo!$N$5:$O$16,2,0)),AU472,""))</f>
        <v/>
      </c>
      <c r="BX472" s="125" t="str">
        <f>IF(ISERR(IF(AND($I472=Re_lo!$E$5,BX$5=VLOOKUP(Re_lo!$H$5,Re_lo!$N$5:$O$16,2,0)),AV472,"")),"",IF(AND($I472=Re_lo!$E$5,BX$5=VLOOKUP(Re_lo!$H$5,Re_lo!$N$5:$O$16,2,0)),AV472,""))</f>
        <v/>
      </c>
      <c r="BY472" s="125" t="str">
        <f>IF(ISERR(IF(AND($I472=Re_lo!$E$5,BY$5=VLOOKUP(Re_lo!$H$5,Re_lo!$N$5:$O$16,2,0)),AW472,"")),"",IF(AND($I472=Re_lo!$E$5,BY$5=VLOOKUP(Re_lo!$H$5,Re_lo!$N$5:$O$16,2,0)),AW472,""))</f>
        <v/>
      </c>
      <c r="BZ472" s="125" t="str">
        <f>IF(ISERR(IF(AND($I472=Re_lo!$E$5,BZ$5=VLOOKUP(Re_lo!$H$5,Re_lo!$N$5:$O$16,2,0)),AX472,"")),"",IF(AND($I472=Re_lo!$E$5,BZ$5=VLOOKUP(Re_lo!$H$5,Re_lo!$N$5:$O$16,2,0)),AX472,""))</f>
        <v/>
      </c>
      <c r="CA472" s="125" t="str">
        <f>IF(ISERR(IF(AND($I472=Re_lo!$E$5,CA$5=VLOOKUP(Re_lo!$H$5,Re_lo!$N$5:$O$16,2,0)),AY472,"")),"",IF(AND($I472=Re_lo!$E$5,CA$5=VLOOKUP(Re_lo!$H$5,Re_lo!$N$5:$O$16,2,0)),AY472,""))</f>
        <v/>
      </c>
      <c r="CB472" s="125" t="str">
        <f>IF(ISERR(IF(AND($I472=Re_lo!$E$5,CB$5=VLOOKUP(Re_lo!$H$5,Re_lo!$N$5:$O$16,2,0)),AZ472,"")),"",IF(AND($I472=Re_lo!$E$5,CB$5=VLOOKUP(Re_lo!$H$5,Re_lo!$N$5:$O$16,2,0)),AZ472,""))</f>
        <v/>
      </c>
      <c r="CC472" s="125" t="str">
        <f>IF(ISERR(IF(AND($I472=Re_lo!$E$5,CC$5=VLOOKUP(Re_lo!$H$5,Re_lo!$N$5:$O$16,2,0)),BA472,"")),"",IF(AND($I472=Re_lo!$E$5,CC$5=VLOOKUP(Re_lo!$H$5,Re_lo!$N$5:$O$16,2,0)),BA472,""))</f>
        <v/>
      </c>
      <c r="CD472" s="125" t="str">
        <f>IF(ISERR(IF(AND($I472=Re_lo!$E$5,CD$5=VLOOKUP(Re_lo!$H$5,Re_lo!$N$5:$O$16,2,0)),BB472,"")),"",IF(AND($I472=Re_lo!$E$5,CD$5=VLOOKUP(Re_lo!$H$5,Re_lo!$N$5:$O$16,2,0)),BB472,""))</f>
        <v/>
      </c>
      <c r="CF472" s="125" t="str">
        <f>IF($C472="","",COUNTIFS(Con_ve!$C$6:$C$1005,$C472,Con_ve!$Q$6:$Q$1005,Cad_cl!CF$5))</f>
        <v/>
      </c>
      <c r="CG472" s="125" t="str">
        <f>IF($C472="","",COUNTIFS(Con_ve!$C$6:$C$1005,$C472,Con_ve!$Q$6:$Q$1005,Cad_cl!CG$5))</f>
        <v/>
      </c>
      <c r="CH472" s="125" t="str">
        <f>IF($C472="","",COUNTIFS(Con_ve!$C$6:$C$1005,$C472,Con_ve!$Q$6:$Q$1005,Cad_cl!CH$5))</f>
        <v/>
      </c>
      <c r="CI472" s="125" t="str">
        <f>IF($C472="","",COUNTIFS(Con_ve!$C$6:$C$1005,$C472,Con_ve!$Q$6:$Q$1005,Cad_cl!CI$5))</f>
        <v/>
      </c>
      <c r="CJ472" s="125" t="str">
        <f>IF($C472="","",COUNTIFS(Con_ve!$C$6:$C$1005,$C472,Con_ve!$Q$6:$Q$1005,Cad_cl!CJ$5))</f>
        <v/>
      </c>
      <c r="CK472" s="125" t="str">
        <f>IF($C472="","",COUNTIFS(Con_ve!$C$6:$C$1005,$C472,Con_ve!$Q$6:$Q$1005,Cad_cl!CK$5))</f>
        <v/>
      </c>
      <c r="CL472" s="125" t="str">
        <f>IF($C472="","",COUNTIFS(Con_ve!$C$6:$C$1005,$C472,Con_ve!$Q$6:$Q$1005,Cad_cl!CL$5))</f>
        <v/>
      </c>
      <c r="CM472" s="125" t="str">
        <f>IF($C472="","",COUNTIFS(Con_ve!$C$6:$C$1005,$C472,Con_ve!$Q$6:$Q$1005,Cad_cl!CM$5))</f>
        <v/>
      </c>
      <c r="CN472" s="125" t="str">
        <f>IF($C472="","",COUNTIFS(Con_ve!$C$6:$C$1005,$C472,Con_ve!$Q$6:$Q$1005,Cad_cl!CN$5))</f>
        <v/>
      </c>
      <c r="CO472" s="125" t="str">
        <f>IF($C472="","",COUNTIFS(Con_ve!$C$6:$C$1005,$C472,Con_ve!$Q$6:$Q$1005,Cad_cl!CO$5))</f>
        <v/>
      </c>
      <c r="CP472" s="125" t="str">
        <f>IF($C472="","",COUNTIFS(Con_ve!$C$6:$C$1005,$C472,Con_ve!$Q$6:$Q$1005,Cad_cl!CP$5))</f>
        <v/>
      </c>
      <c r="CQ472" s="125" t="str">
        <f>IF($C472="","",COUNTIFS(Con_ve!$C$6:$C$1005,$C472,Con_ve!$Q$6:$Q$1005,Cad_cl!CQ$5))</f>
        <v/>
      </c>
      <c r="CR472" s="125">
        <f t="shared" si="23"/>
        <v>0</v>
      </c>
    </row>
    <row r="473" spans="3:96" ht="30" customHeight="1">
      <c r="C473" s="153"/>
      <c r="D473" s="153"/>
      <c r="E473" s="154"/>
      <c r="F473" s="153"/>
      <c r="G473" s="155"/>
      <c r="H473" s="153"/>
      <c r="I473" s="153"/>
      <c r="J473" s="132" t="s">
        <v>309</v>
      </c>
      <c r="K473" s="133" t="s">
        <v>309</v>
      </c>
      <c r="L473" s="153"/>
      <c r="M473" s="153"/>
      <c r="N473" s="153"/>
      <c r="O473" s="153"/>
      <c r="P473" s="153"/>
      <c r="Q473" s="153"/>
      <c r="AP473" s="134" t="str">
        <f>IF(ISERR(IF($C473="","",SUMIFS(Con_ve!$F$6:$F$1005,Con_ve!$C$6:$C$1005,$C473,Con_ve!$I$6:$I$1005,"Fechada",Con_ve!$Q$6:$Q$1005,Cad_cl!AP$5))),"",IF($C473="","",SUMIFS(Con_ve!$F$6:$F$1005,Con_ve!$C$6:$C$1005,$C473,Con_ve!$I$6:$I$1005,"Fechada",Con_ve!$Q$6:$Q$1005,Cad_cl!AP$5)))</f>
        <v/>
      </c>
      <c r="AQ473" s="134" t="str">
        <f>IF(ISERR(IF($C473="","",SUMIFS(Con_ve!$F$6:$F$1005,Con_ve!$C$6:$C$1005,$C473,Con_ve!$I$6:$I$1005,"Fechada",Con_ve!$Q$6:$Q$1005,Cad_cl!AQ$5))),"",IF($C473="","",SUMIFS(Con_ve!$F$6:$F$1005,Con_ve!$C$6:$C$1005,$C473,Con_ve!$I$6:$I$1005,"Fechada",Con_ve!$Q$6:$Q$1005,Cad_cl!AQ$5)))</f>
        <v/>
      </c>
      <c r="AR473" s="134" t="str">
        <f>IF(ISERR(IF($C473="","",SUMIFS(Con_ve!$F$6:$F$1005,Con_ve!$C$6:$C$1005,$C473,Con_ve!$I$6:$I$1005,"Fechada",Con_ve!$Q$6:$Q$1005,Cad_cl!AR$5))),"",IF($C473="","",SUMIFS(Con_ve!$F$6:$F$1005,Con_ve!$C$6:$C$1005,$C473,Con_ve!$I$6:$I$1005,"Fechada",Con_ve!$Q$6:$Q$1005,Cad_cl!AR$5)))</f>
        <v/>
      </c>
      <c r="AS473" s="134" t="str">
        <f>IF(ISERR(IF($C473="","",SUMIFS(Con_ve!$F$6:$F$1005,Con_ve!$C$6:$C$1005,$C473,Con_ve!$I$6:$I$1005,"Fechada",Con_ve!$Q$6:$Q$1005,Cad_cl!AS$5))),"",IF($C473="","",SUMIFS(Con_ve!$F$6:$F$1005,Con_ve!$C$6:$C$1005,$C473,Con_ve!$I$6:$I$1005,"Fechada",Con_ve!$Q$6:$Q$1005,Cad_cl!AS$5)))</f>
        <v/>
      </c>
      <c r="AT473" s="134" t="str">
        <f>IF(ISERR(IF($C473="","",SUMIFS(Con_ve!$F$6:$F$1005,Con_ve!$C$6:$C$1005,$C473,Con_ve!$I$6:$I$1005,"Fechada",Con_ve!$Q$6:$Q$1005,Cad_cl!AT$5))),"",IF($C473="","",SUMIFS(Con_ve!$F$6:$F$1005,Con_ve!$C$6:$C$1005,$C473,Con_ve!$I$6:$I$1005,"Fechada",Con_ve!$Q$6:$Q$1005,Cad_cl!AT$5)))</f>
        <v/>
      </c>
      <c r="AU473" s="134" t="str">
        <f>IF(ISERR(IF($C473="","",SUMIFS(Con_ve!$F$6:$F$1005,Con_ve!$C$6:$C$1005,$C473,Con_ve!$I$6:$I$1005,"Fechada",Con_ve!$Q$6:$Q$1005,Cad_cl!AU$5))),"",IF($C473="","",SUMIFS(Con_ve!$F$6:$F$1005,Con_ve!$C$6:$C$1005,$C473,Con_ve!$I$6:$I$1005,"Fechada",Con_ve!$Q$6:$Q$1005,Cad_cl!AU$5)))</f>
        <v/>
      </c>
      <c r="AV473" s="134" t="str">
        <f>IF(ISERR(IF($C473="","",SUMIFS(Con_ve!$F$6:$F$1005,Con_ve!$C$6:$C$1005,$C473,Con_ve!$I$6:$I$1005,"Fechada",Con_ve!$Q$6:$Q$1005,Cad_cl!AV$5))),"",IF($C473="","",SUMIFS(Con_ve!$F$6:$F$1005,Con_ve!$C$6:$C$1005,$C473,Con_ve!$I$6:$I$1005,"Fechada",Con_ve!$Q$6:$Q$1005,Cad_cl!AV$5)))</f>
        <v/>
      </c>
      <c r="AW473" s="134" t="str">
        <f>IF(ISERR(IF($C473="","",SUMIFS(Con_ve!$F$6:$F$1005,Con_ve!$C$6:$C$1005,$C473,Con_ve!$I$6:$I$1005,"Fechada",Con_ve!$Q$6:$Q$1005,Cad_cl!AW$5))),"",IF($C473="","",SUMIFS(Con_ve!$F$6:$F$1005,Con_ve!$C$6:$C$1005,$C473,Con_ve!$I$6:$I$1005,"Fechada",Con_ve!$Q$6:$Q$1005,Cad_cl!AW$5)))</f>
        <v/>
      </c>
      <c r="AX473" s="134" t="str">
        <f>IF(ISERR(IF($C473="","",SUMIFS(Con_ve!$F$6:$F$1005,Con_ve!$C$6:$C$1005,$C473,Con_ve!$I$6:$I$1005,"Fechada",Con_ve!$Q$6:$Q$1005,Cad_cl!AX$5))),"",IF($C473="","",SUMIFS(Con_ve!$F$6:$F$1005,Con_ve!$C$6:$C$1005,$C473,Con_ve!$I$6:$I$1005,"Fechada",Con_ve!$Q$6:$Q$1005,Cad_cl!AX$5)))</f>
        <v/>
      </c>
      <c r="AY473" s="134" t="str">
        <f>IF(ISERR(IF($C473="","",SUMIFS(Con_ve!$F$6:$F$1005,Con_ve!$C$6:$C$1005,$C473,Con_ve!$I$6:$I$1005,"Fechada",Con_ve!$Q$6:$Q$1005,Cad_cl!AY$5))),"",IF($C473="","",SUMIFS(Con_ve!$F$6:$F$1005,Con_ve!$C$6:$C$1005,$C473,Con_ve!$I$6:$I$1005,"Fechada",Con_ve!$Q$6:$Q$1005,Cad_cl!AY$5)))</f>
        <v/>
      </c>
      <c r="AZ473" s="134" t="str">
        <f>IF(ISERR(IF($C473="","",SUMIFS(Con_ve!$F$6:$F$1005,Con_ve!$C$6:$C$1005,$C473,Con_ve!$I$6:$I$1005,"Fechada",Con_ve!$Q$6:$Q$1005,Cad_cl!AZ$5))),"",IF($C473="","",SUMIFS(Con_ve!$F$6:$F$1005,Con_ve!$C$6:$C$1005,$C473,Con_ve!$I$6:$I$1005,"Fechada",Con_ve!$Q$6:$Q$1005,Cad_cl!AZ$5)))</f>
        <v/>
      </c>
      <c r="BA473" s="134" t="str">
        <f>IF(ISERR(IF($C473="","",SUMIFS(Con_ve!$F$6:$F$1005,Con_ve!$C$6:$C$1005,$C473,Con_ve!$I$6:$I$1005,"Fechada",Con_ve!$Q$6:$Q$1005,Cad_cl!BA$5))),"",IF($C473="","",SUMIFS(Con_ve!$F$6:$F$1005,Con_ve!$C$6:$C$1005,$C473,Con_ve!$I$6:$I$1005,"Fechada",Con_ve!$Q$6:$Q$1005,Cad_cl!BA$5)))</f>
        <v/>
      </c>
      <c r="BB473" s="134">
        <f t="shared" si="21"/>
        <v>0</v>
      </c>
      <c r="BD473" s="134" t="str">
        <f>IF(ISERR(IF($C473="","",SUMIFS(Con_ve!$F$6:$F$1005,Con_ve!$C$6:$C$1005,$C473,Con_ve!$I$6:$I$1005,"Em negociação",Con_ve!$Q$6:$Q$1005,Cad_cl!BD$5))),"",IF($C473="","",SUMIFS(Con_ve!$F$6:$F$1005,Con_ve!$C$6:$C$1005,$C473,Con_ve!$I$6:$I$1005,"Em negociação",Con_ve!$Q$6:$Q$1005,Cad_cl!BD$5)))</f>
        <v/>
      </c>
      <c r="BE473" s="134" t="str">
        <f>IF(ISERR(IF($C473="","",SUMIFS(Con_ve!$F$6:$F$1005,Con_ve!$C$6:$C$1005,$C473,Con_ve!$I$6:$I$1005,"Em negociação",Con_ve!$Q$6:$Q$1005,Cad_cl!BE$5))),"",IF($C473="","",SUMIFS(Con_ve!$F$6:$F$1005,Con_ve!$C$6:$C$1005,$C473,Con_ve!$I$6:$I$1005,"Em negociação",Con_ve!$Q$6:$Q$1005,Cad_cl!BE$5)))</f>
        <v/>
      </c>
      <c r="BF473" s="134" t="str">
        <f>IF(ISERR(IF($C473="","",SUMIFS(Con_ve!$F$6:$F$1005,Con_ve!$C$6:$C$1005,$C473,Con_ve!$I$6:$I$1005,"Em negociação",Con_ve!$Q$6:$Q$1005,Cad_cl!BF$5))),"",IF($C473="","",SUMIFS(Con_ve!$F$6:$F$1005,Con_ve!$C$6:$C$1005,$C473,Con_ve!$I$6:$I$1005,"Em negociação",Con_ve!$Q$6:$Q$1005,Cad_cl!BF$5)))</f>
        <v/>
      </c>
      <c r="BG473" s="134" t="str">
        <f>IF(ISERR(IF($C473="","",SUMIFS(Con_ve!$F$6:$F$1005,Con_ve!$C$6:$C$1005,$C473,Con_ve!$I$6:$I$1005,"Em negociação",Con_ve!$Q$6:$Q$1005,Cad_cl!BG$5))),"",IF($C473="","",SUMIFS(Con_ve!$F$6:$F$1005,Con_ve!$C$6:$C$1005,$C473,Con_ve!$I$6:$I$1005,"Em negociação",Con_ve!$Q$6:$Q$1005,Cad_cl!BG$5)))</f>
        <v/>
      </c>
      <c r="BH473" s="134" t="str">
        <f>IF(ISERR(IF($C473="","",SUMIFS(Con_ve!$F$6:$F$1005,Con_ve!$C$6:$C$1005,$C473,Con_ve!$I$6:$I$1005,"Em negociação",Con_ve!$Q$6:$Q$1005,Cad_cl!BH$5))),"",IF($C473="","",SUMIFS(Con_ve!$F$6:$F$1005,Con_ve!$C$6:$C$1005,$C473,Con_ve!$I$6:$I$1005,"Em negociação",Con_ve!$Q$6:$Q$1005,Cad_cl!BH$5)))</f>
        <v/>
      </c>
      <c r="BI473" s="134" t="str">
        <f>IF(ISERR(IF($C473="","",SUMIFS(Con_ve!$F$6:$F$1005,Con_ve!$C$6:$C$1005,$C473,Con_ve!$I$6:$I$1005,"Em negociação",Con_ve!$Q$6:$Q$1005,Cad_cl!BI$5))),"",IF($C473="","",SUMIFS(Con_ve!$F$6:$F$1005,Con_ve!$C$6:$C$1005,$C473,Con_ve!$I$6:$I$1005,"Em negociação",Con_ve!$Q$6:$Q$1005,Cad_cl!BI$5)))</f>
        <v/>
      </c>
      <c r="BJ473" s="134" t="str">
        <f>IF(ISERR(IF($C473="","",SUMIFS(Con_ve!$F$6:$F$1005,Con_ve!$C$6:$C$1005,$C473,Con_ve!$I$6:$I$1005,"Em negociação",Con_ve!$Q$6:$Q$1005,Cad_cl!BJ$5))),"",IF($C473="","",SUMIFS(Con_ve!$F$6:$F$1005,Con_ve!$C$6:$C$1005,$C473,Con_ve!$I$6:$I$1005,"Em negociação",Con_ve!$Q$6:$Q$1005,Cad_cl!BJ$5)))</f>
        <v/>
      </c>
      <c r="BK473" s="134" t="str">
        <f>IF(ISERR(IF($C473="","",SUMIFS(Con_ve!$F$6:$F$1005,Con_ve!$C$6:$C$1005,$C473,Con_ve!$I$6:$I$1005,"Em negociação",Con_ve!$Q$6:$Q$1005,Cad_cl!BK$5))),"",IF($C473="","",SUMIFS(Con_ve!$F$6:$F$1005,Con_ve!$C$6:$C$1005,$C473,Con_ve!$I$6:$I$1005,"Em negociação",Con_ve!$Q$6:$Q$1005,Cad_cl!BK$5)))</f>
        <v/>
      </c>
      <c r="BL473" s="134" t="str">
        <f>IF(ISERR(IF($C473="","",SUMIFS(Con_ve!$F$6:$F$1005,Con_ve!$C$6:$C$1005,$C473,Con_ve!$I$6:$I$1005,"Em negociação",Con_ve!$Q$6:$Q$1005,Cad_cl!BL$5))),"",IF($C473="","",SUMIFS(Con_ve!$F$6:$F$1005,Con_ve!$C$6:$C$1005,$C473,Con_ve!$I$6:$I$1005,"Em negociação",Con_ve!$Q$6:$Q$1005,Cad_cl!BL$5)))</f>
        <v/>
      </c>
      <c r="BM473" s="134" t="str">
        <f>IF(ISERR(IF($C473="","",SUMIFS(Con_ve!$F$6:$F$1005,Con_ve!$C$6:$C$1005,$C473,Con_ve!$I$6:$I$1005,"Em negociação",Con_ve!$Q$6:$Q$1005,Cad_cl!BM$5))),"",IF($C473="","",SUMIFS(Con_ve!$F$6:$F$1005,Con_ve!$C$6:$C$1005,$C473,Con_ve!$I$6:$I$1005,"Em negociação",Con_ve!$Q$6:$Q$1005,Cad_cl!BM$5)))</f>
        <v/>
      </c>
      <c r="BN473" s="134" t="str">
        <f>IF(ISERR(IF($C473="","",SUMIFS(Con_ve!$F$6:$F$1005,Con_ve!$C$6:$C$1005,$C473,Con_ve!$I$6:$I$1005,"Em negociação",Con_ve!$Q$6:$Q$1005,Cad_cl!BN$5))),"",IF($C473="","",SUMIFS(Con_ve!$F$6:$F$1005,Con_ve!$C$6:$C$1005,$C473,Con_ve!$I$6:$I$1005,"Em negociação",Con_ve!$Q$6:$Q$1005,Cad_cl!BN$5)))</f>
        <v/>
      </c>
      <c r="BO473" s="134" t="str">
        <f>IF(ISERR(IF($C473="","",SUMIFS(Con_ve!$F$6:$F$1005,Con_ve!$C$6:$C$1005,$C473,Con_ve!$I$6:$I$1005,"Em negociação",Con_ve!$Q$6:$Q$1005,Cad_cl!BO$5))),"",IF($C473="","",SUMIFS(Con_ve!$F$6:$F$1005,Con_ve!$C$6:$C$1005,$C473,Con_ve!$I$6:$I$1005,"Em negociação",Con_ve!$Q$6:$Q$1005,Cad_cl!BO$5)))</f>
        <v/>
      </c>
      <c r="BP473" s="134">
        <f t="shared" si="22"/>
        <v>0</v>
      </c>
      <c r="BR473" s="125" t="str">
        <f>IF(ISERR(IF(AND($I473=Re_lo!$E$5,BR$5=VLOOKUP(Re_lo!$H$5,Re_lo!$N$5:$O$16,2,0)),AP473,"")),"",IF(AND($I473=Re_lo!$E$5,BR$5=VLOOKUP(Re_lo!$H$5,Re_lo!$N$5:$O$16,2,0)),AP473,""))</f>
        <v/>
      </c>
      <c r="BS473" s="125" t="str">
        <f>IF(ISERR(IF(AND($I473=Re_lo!$E$5,BS$5=VLOOKUP(Re_lo!$H$5,Re_lo!$N$5:$O$16,2,0)),AQ473,"")),"",IF(AND($I473=Re_lo!$E$5,BS$5=VLOOKUP(Re_lo!$H$5,Re_lo!$N$5:$O$16,2,0)),AQ473,""))</f>
        <v/>
      </c>
      <c r="BT473" s="125" t="str">
        <f>IF(ISERR(IF(AND($I473=Re_lo!$E$5,BT$5=VLOOKUP(Re_lo!$H$5,Re_lo!$N$5:$O$16,2,0)),AR473,"")),"",IF(AND($I473=Re_lo!$E$5,BT$5=VLOOKUP(Re_lo!$H$5,Re_lo!$N$5:$O$16,2,0)),AR473,""))</f>
        <v/>
      </c>
      <c r="BU473" s="125" t="str">
        <f>IF(ISERR(IF(AND($I473=Re_lo!$E$5,BU$5=VLOOKUP(Re_lo!$H$5,Re_lo!$N$5:$O$16,2,0)),AS473,"")),"",IF(AND($I473=Re_lo!$E$5,BU$5=VLOOKUP(Re_lo!$H$5,Re_lo!$N$5:$O$16,2,0)),AS473,""))</f>
        <v/>
      </c>
      <c r="BV473" s="125" t="str">
        <f>IF(ISERR(IF(AND($I473=Re_lo!$E$5,BV$5=VLOOKUP(Re_lo!$H$5,Re_lo!$N$5:$O$16,2,0)),AT473,"")),"",IF(AND($I473=Re_lo!$E$5,BV$5=VLOOKUP(Re_lo!$H$5,Re_lo!$N$5:$O$16,2,0)),AT473,""))</f>
        <v/>
      </c>
      <c r="BW473" s="125" t="str">
        <f>IF(ISERR(IF(AND($I473=Re_lo!$E$5,BW$5=VLOOKUP(Re_lo!$H$5,Re_lo!$N$5:$O$16,2,0)),AU473,"")),"",IF(AND($I473=Re_lo!$E$5,BW$5=VLOOKUP(Re_lo!$H$5,Re_lo!$N$5:$O$16,2,0)),AU473,""))</f>
        <v/>
      </c>
      <c r="BX473" s="125" t="str">
        <f>IF(ISERR(IF(AND($I473=Re_lo!$E$5,BX$5=VLOOKUP(Re_lo!$H$5,Re_lo!$N$5:$O$16,2,0)),AV473,"")),"",IF(AND($I473=Re_lo!$E$5,BX$5=VLOOKUP(Re_lo!$H$5,Re_lo!$N$5:$O$16,2,0)),AV473,""))</f>
        <v/>
      </c>
      <c r="BY473" s="125" t="str">
        <f>IF(ISERR(IF(AND($I473=Re_lo!$E$5,BY$5=VLOOKUP(Re_lo!$H$5,Re_lo!$N$5:$O$16,2,0)),AW473,"")),"",IF(AND($I473=Re_lo!$E$5,BY$5=VLOOKUP(Re_lo!$H$5,Re_lo!$N$5:$O$16,2,0)),AW473,""))</f>
        <v/>
      </c>
      <c r="BZ473" s="125" t="str">
        <f>IF(ISERR(IF(AND($I473=Re_lo!$E$5,BZ$5=VLOOKUP(Re_lo!$H$5,Re_lo!$N$5:$O$16,2,0)),AX473,"")),"",IF(AND($I473=Re_lo!$E$5,BZ$5=VLOOKUP(Re_lo!$H$5,Re_lo!$N$5:$O$16,2,0)),AX473,""))</f>
        <v/>
      </c>
      <c r="CA473" s="125" t="str">
        <f>IF(ISERR(IF(AND($I473=Re_lo!$E$5,CA$5=VLOOKUP(Re_lo!$H$5,Re_lo!$N$5:$O$16,2,0)),AY473,"")),"",IF(AND($I473=Re_lo!$E$5,CA$5=VLOOKUP(Re_lo!$H$5,Re_lo!$N$5:$O$16,2,0)),AY473,""))</f>
        <v/>
      </c>
      <c r="CB473" s="125" t="str">
        <f>IF(ISERR(IF(AND($I473=Re_lo!$E$5,CB$5=VLOOKUP(Re_lo!$H$5,Re_lo!$N$5:$O$16,2,0)),AZ473,"")),"",IF(AND($I473=Re_lo!$E$5,CB$5=VLOOKUP(Re_lo!$H$5,Re_lo!$N$5:$O$16,2,0)),AZ473,""))</f>
        <v/>
      </c>
      <c r="CC473" s="125" t="str">
        <f>IF(ISERR(IF(AND($I473=Re_lo!$E$5,CC$5=VLOOKUP(Re_lo!$H$5,Re_lo!$N$5:$O$16,2,0)),BA473,"")),"",IF(AND($I473=Re_lo!$E$5,CC$5=VLOOKUP(Re_lo!$H$5,Re_lo!$N$5:$O$16,2,0)),BA473,""))</f>
        <v/>
      </c>
      <c r="CD473" s="125" t="str">
        <f>IF(ISERR(IF(AND($I473=Re_lo!$E$5,CD$5=VLOOKUP(Re_lo!$H$5,Re_lo!$N$5:$O$16,2,0)),BB473,"")),"",IF(AND($I473=Re_lo!$E$5,CD$5=VLOOKUP(Re_lo!$H$5,Re_lo!$N$5:$O$16,2,0)),BB473,""))</f>
        <v/>
      </c>
      <c r="CF473" s="125" t="str">
        <f>IF($C473="","",COUNTIFS(Con_ve!$C$6:$C$1005,$C473,Con_ve!$Q$6:$Q$1005,Cad_cl!CF$5))</f>
        <v/>
      </c>
      <c r="CG473" s="125" t="str">
        <f>IF($C473="","",COUNTIFS(Con_ve!$C$6:$C$1005,$C473,Con_ve!$Q$6:$Q$1005,Cad_cl!CG$5))</f>
        <v/>
      </c>
      <c r="CH473" s="125" t="str">
        <f>IF($C473="","",COUNTIFS(Con_ve!$C$6:$C$1005,$C473,Con_ve!$Q$6:$Q$1005,Cad_cl!CH$5))</f>
        <v/>
      </c>
      <c r="CI473" s="125" t="str">
        <f>IF($C473="","",COUNTIFS(Con_ve!$C$6:$C$1005,$C473,Con_ve!$Q$6:$Q$1005,Cad_cl!CI$5))</f>
        <v/>
      </c>
      <c r="CJ473" s="125" t="str">
        <f>IF($C473="","",COUNTIFS(Con_ve!$C$6:$C$1005,$C473,Con_ve!$Q$6:$Q$1005,Cad_cl!CJ$5))</f>
        <v/>
      </c>
      <c r="CK473" s="125" t="str">
        <f>IF($C473="","",COUNTIFS(Con_ve!$C$6:$C$1005,$C473,Con_ve!$Q$6:$Q$1005,Cad_cl!CK$5))</f>
        <v/>
      </c>
      <c r="CL473" s="125" t="str">
        <f>IF($C473="","",COUNTIFS(Con_ve!$C$6:$C$1005,$C473,Con_ve!$Q$6:$Q$1005,Cad_cl!CL$5))</f>
        <v/>
      </c>
      <c r="CM473" s="125" t="str">
        <f>IF($C473="","",COUNTIFS(Con_ve!$C$6:$C$1005,$C473,Con_ve!$Q$6:$Q$1005,Cad_cl!CM$5))</f>
        <v/>
      </c>
      <c r="CN473" s="125" t="str">
        <f>IF($C473="","",COUNTIFS(Con_ve!$C$6:$C$1005,$C473,Con_ve!$Q$6:$Q$1005,Cad_cl!CN$5))</f>
        <v/>
      </c>
      <c r="CO473" s="125" t="str">
        <f>IF($C473="","",COUNTIFS(Con_ve!$C$6:$C$1005,$C473,Con_ve!$Q$6:$Q$1005,Cad_cl!CO$5))</f>
        <v/>
      </c>
      <c r="CP473" s="125" t="str">
        <f>IF($C473="","",COUNTIFS(Con_ve!$C$6:$C$1005,$C473,Con_ve!$Q$6:$Q$1005,Cad_cl!CP$5))</f>
        <v/>
      </c>
      <c r="CQ473" s="125" t="str">
        <f>IF($C473="","",COUNTIFS(Con_ve!$C$6:$C$1005,$C473,Con_ve!$Q$6:$Q$1005,Cad_cl!CQ$5))</f>
        <v/>
      </c>
      <c r="CR473" s="125">
        <f t="shared" si="23"/>
        <v>0</v>
      </c>
    </row>
    <row r="474" spans="3:96" ht="30" customHeight="1">
      <c r="C474" s="153"/>
      <c r="D474" s="153"/>
      <c r="E474" s="154"/>
      <c r="F474" s="153"/>
      <c r="G474" s="155"/>
      <c r="H474" s="153"/>
      <c r="I474" s="153"/>
      <c r="J474" s="132" t="s">
        <v>309</v>
      </c>
      <c r="K474" s="133" t="s">
        <v>309</v>
      </c>
      <c r="L474" s="153"/>
      <c r="M474" s="153"/>
      <c r="N474" s="153"/>
      <c r="O474" s="153"/>
      <c r="P474" s="153"/>
      <c r="Q474" s="153"/>
      <c r="AP474" s="134" t="str">
        <f>IF(ISERR(IF($C474="","",SUMIFS(Con_ve!$F$6:$F$1005,Con_ve!$C$6:$C$1005,$C474,Con_ve!$I$6:$I$1005,"Fechada",Con_ve!$Q$6:$Q$1005,Cad_cl!AP$5))),"",IF($C474="","",SUMIFS(Con_ve!$F$6:$F$1005,Con_ve!$C$6:$C$1005,$C474,Con_ve!$I$6:$I$1005,"Fechada",Con_ve!$Q$6:$Q$1005,Cad_cl!AP$5)))</f>
        <v/>
      </c>
      <c r="AQ474" s="134" t="str">
        <f>IF(ISERR(IF($C474="","",SUMIFS(Con_ve!$F$6:$F$1005,Con_ve!$C$6:$C$1005,$C474,Con_ve!$I$6:$I$1005,"Fechada",Con_ve!$Q$6:$Q$1005,Cad_cl!AQ$5))),"",IF($C474="","",SUMIFS(Con_ve!$F$6:$F$1005,Con_ve!$C$6:$C$1005,$C474,Con_ve!$I$6:$I$1005,"Fechada",Con_ve!$Q$6:$Q$1005,Cad_cl!AQ$5)))</f>
        <v/>
      </c>
      <c r="AR474" s="134" t="str">
        <f>IF(ISERR(IF($C474="","",SUMIFS(Con_ve!$F$6:$F$1005,Con_ve!$C$6:$C$1005,$C474,Con_ve!$I$6:$I$1005,"Fechada",Con_ve!$Q$6:$Q$1005,Cad_cl!AR$5))),"",IF($C474="","",SUMIFS(Con_ve!$F$6:$F$1005,Con_ve!$C$6:$C$1005,$C474,Con_ve!$I$6:$I$1005,"Fechada",Con_ve!$Q$6:$Q$1005,Cad_cl!AR$5)))</f>
        <v/>
      </c>
      <c r="AS474" s="134" t="str">
        <f>IF(ISERR(IF($C474="","",SUMIFS(Con_ve!$F$6:$F$1005,Con_ve!$C$6:$C$1005,$C474,Con_ve!$I$6:$I$1005,"Fechada",Con_ve!$Q$6:$Q$1005,Cad_cl!AS$5))),"",IF($C474="","",SUMIFS(Con_ve!$F$6:$F$1005,Con_ve!$C$6:$C$1005,$C474,Con_ve!$I$6:$I$1005,"Fechada",Con_ve!$Q$6:$Q$1005,Cad_cl!AS$5)))</f>
        <v/>
      </c>
      <c r="AT474" s="134" t="str">
        <f>IF(ISERR(IF($C474="","",SUMIFS(Con_ve!$F$6:$F$1005,Con_ve!$C$6:$C$1005,$C474,Con_ve!$I$6:$I$1005,"Fechada",Con_ve!$Q$6:$Q$1005,Cad_cl!AT$5))),"",IF($C474="","",SUMIFS(Con_ve!$F$6:$F$1005,Con_ve!$C$6:$C$1005,$C474,Con_ve!$I$6:$I$1005,"Fechada",Con_ve!$Q$6:$Q$1005,Cad_cl!AT$5)))</f>
        <v/>
      </c>
      <c r="AU474" s="134" t="str">
        <f>IF(ISERR(IF($C474="","",SUMIFS(Con_ve!$F$6:$F$1005,Con_ve!$C$6:$C$1005,$C474,Con_ve!$I$6:$I$1005,"Fechada",Con_ve!$Q$6:$Q$1005,Cad_cl!AU$5))),"",IF($C474="","",SUMIFS(Con_ve!$F$6:$F$1005,Con_ve!$C$6:$C$1005,$C474,Con_ve!$I$6:$I$1005,"Fechada",Con_ve!$Q$6:$Q$1005,Cad_cl!AU$5)))</f>
        <v/>
      </c>
      <c r="AV474" s="134" t="str">
        <f>IF(ISERR(IF($C474="","",SUMIFS(Con_ve!$F$6:$F$1005,Con_ve!$C$6:$C$1005,$C474,Con_ve!$I$6:$I$1005,"Fechada",Con_ve!$Q$6:$Q$1005,Cad_cl!AV$5))),"",IF($C474="","",SUMIFS(Con_ve!$F$6:$F$1005,Con_ve!$C$6:$C$1005,$C474,Con_ve!$I$6:$I$1005,"Fechada",Con_ve!$Q$6:$Q$1005,Cad_cl!AV$5)))</f>
        <v/>
      </c>
      <c r="AW474" s="134" t="str">
        <f>IF(ISERR(IF($C474="","",SUMIFS(Con_ve!$F$6:$F$1005,Con_ve!$C$6:$C$1005,$C474,Con_ve!$I$6:$I$1005,"Fechada",Con_ve!$Q$6:$Q$1005,Cad_cl!AW$5))),"",IF($C474="","",SUMIFS(Con_ve!$F$6:$F$1005,Con_ve!$C$6:$C$1005,$C474,Con_ve!$I$6:$I$1005,"Fechada",Con_ve!$Q$6:$Q$1005,Cad_cl!AW$5)))</f>
        <v/>
      </c>
      <c r="AX474" s="134" t="str">
        <f>IF(ISERR(IF($C474="","",SUMIFS(Con_ve!$F$6:$F$1005,Con_ve!$C$6:$C$1005,$C474,Con_ve!$I$6:$I$1005,"Fechada",Con_ve!$Q$6:$Q$1005,Cad_cl!AX$5))),"",IF($C474="","",SUMIFS(Con_ve!$F$6:$F$1005,Con_ve!$C$6:$C$1005,$C474,Con_ve!$I$6:$I$1005,"Fechada",Con_ve!$Q$6:$Q$1005,Cad_cl!AX$5)))</f>
        <v/>
      </c>
      <c r="AY474" s="134" t="str">
        <f>IF(ISERR(IF($C474="","",SUMIFS(Con_ve!$F$6:$F$1005,Con_ve!$C$6:$C$1005,$C474,Con_ve!$I$6:$I$1005,"Fechada",Con_ve!$Q$6:$Q$1005,Cad_cl!AY$5))),"",IF($C474="","",SUMIFS(Con_ve!$F$6:$F$1005,Con_ve!$C$6:$C$1005,$C474,Con_ve!$I$6:$I$1005,"Fechada",Con_ve!$Q$6:$Q$1005,Cad_cl!AY$5)))</f>
        <v/>
      </c>
      <c r="AZ474" s="134" t="str">
        <f>IF(ISERR(IF($C474="","",SUMIFS(Con_ve!$F$6:$F$1005,Con_ve!$C$6:$C$1005,$C474,Con_ve!$I$6:$I$1005,"Fechada",Con_ve!$Q$6:$Q$1005,Cad_cl!AZ$5))),"",IF($C474="","",SUMIFS(Con_ve!$F$6:$F$1005,Con_ve!$C$6:$C$1005,$C474,Con_ve!$I$6:$I$1005,"Fechada",Con_ve!$Q$6:$Q$1005,Cad_cl!AZ$5)))</f>
        <v/>
      </c>
      <c r="BA474" s="134" t="str">
        <f>IF(ISERR(IF($C474="","",SUMIFS(Con_ve!$F$6:$F$1005,Con_ve!$C$6:$C$1005,$C474,Con_ve!$I$6:$I$1005,"Fechada",Con_ve!$Q$6:$Q$1005,Cad_cl!BA$5))),"",IF($C474="","",SUMIFS(Con_ve!$F$6:$F$1005,Con_ve!$C$6:$C$1005,$C474,Con_ve!$I$6:$I$1005,"Fechada",Con_ve!$Q$6:$Q$1005,Cad_cl!BA$5)))</f>
        <v/>
      </c>
      <c r="BB474" s="134">
        <f t="shared" si="21"/>
        <v>0</v>
      </c>
      <c r="BD474" s="134" t="str">
        <f>IF(ISERR(IF($C474="","",SUMIFS(Con_ve!$F$6:$F$1005,Con_ve!$C$6:$C$1005,$C474,Con_ve!$I$6:$I$1005,"Em negociação",Con_ve!$Q$6:$Q$1005,Cad_cl!BD$5))),"",IF($C474="","",SUMIFS(Con_ve!$F$6:$F$1005,Con_ve!$C$6:$C$1005,$C474,Con_ve!$I$6:$I$1005,"Em negociação",Con_ve!$Q$6:$Q$1005,Cad_cl!BD$5)))</f>
        <v/>
      </c>
      <c r="BE474" s="134" t="str">
        <f>IF(ISERR(IF($C474="","",SUMIFS(Con_ve!$F$6:$F$1005,Con_ve!$C$6:$C$1005,$C474,Con_ve!$I$6:$I$1005,"Em negociação",Con_ve!$Q$6:$Q$1005,Cad_cl!BE$5))),"",IF($C474="","",SUMIFS(Con_ve!$F$6:$F$1005,Con_ve!$C$6:$C$1005,$C474,Con_ve!$I$6:$I$1005,"Em negociação",Con_ve!$Q$6:$Q$1005,Cad_cl!BE$5)))</f>
        <v/>
      </c>
      <c r="BF474" s="134" t="str">
        <f>IF(ISERR(IF($C474="","",SUMIFS(Con_ve!$F$6:$F$1005,Con_ve!$C$6:$C$1005,$C474,Con_ve!$I$6:$I$1005,"Em negociação",Con_ve!$Q$6:$Q$1005,Cad_cl!BF$5))),"",IF($C474="","",SUMIFS(Con_ve!$F$6:$F$1005,Con_ve!$C$6:$C$1005,$C474,Con_ve!$I$6:$I$1005,"Em negociação",Con_ve!$Q$6:$Q$1005,Cad_cl!BF$5)))</f>
        <v/>
      </c>
      <c r="BG474" s="134" t="str">
        <f>IF(ISERR(IF($C474="","",SUMIFS(Con_ve!$F$6:$F$1005,Con_ve!$C$6:$C$1005,$C474,Con_ve!$I$6:$I$1005,"Em negociação",Con_ve!$Q$6:$Q$1005,Cad_cl!BG$5))),"",IF($C474="","",SUMIFS(Con_ve!$F$6:$F$1005,Con_ve!$C$6:$C$1005,$C474,Con_ve!$I$6:$I$1005,"Em negociação",Con_ve!$Q$6:$Q$1005,Cad_cl!BG$5)))</f>
        <v/>
      </c>
      <c r="BH474" s="134" t="str">
        <f>IF(ISERR(IF($C474="","",SUMIFS(Con_ve!$F$6:$F$1005,Con_ve!$C$6:$C$1005,$C474,Con_ve!$I$6:$I$1005,"Em negociação",Con_ve!$Q$6:$Q$1005,Cad_cl!BH$5))),"",IF($C474="","",SUMIFS(Con_ve!$F$6:$F$1005,Con_ve!$C$6:$C$1005,$C474,Con_ve!$I$6:$I$1005,"Em negociação",Con_ve!$Q$6:$Q$1005,Cad_cl!BH$5)))</f>
        <v/>
      </c>
      <c r="BI474" s="134" t="str">
        <f>IF(ISERR(IF($C474="","",SUMIFS(Con_ve!$F$6:$F$1005,Con_ve!$C$6:$C$1005,$C474,Con_ve!$I$6:$I$1005,"Em negociação",Con_ve!$Q$6:$Q$1005,Cad_cl!BI$5))),"",IF($C474="","",SUMIFS(Con_ve!$F$6:$F$1005,Con_ve!$C$6:$C$1005,$C474,Con_ve!$I$6:$I$1005,"Em negociação",Con_ve!$Q$6:$Q$1005,Cad_cl!BI$5)))</f>
        <v/>
      </c>
      <c r="BJ474" s="134" t="str">
        <f>IF(ISERR(IF($C474="","",SUMIFS(Con_ve!$F$6:$F$1005,Con_ve!$C$6:$C$1005,$C474,Con_ve!$I$6:$I$1005,"Em negociação",Con_ve!$Q$6:$Q$1005,Cad_cl!BJ$5))),"",IF($C474="","",SUMIFS(Con_ve!$F$6:$F$1005,Con_ve!$C$6:$C$1005,$C474,Con_ve!$I$6:$I$1005,"Em negociação",Con_ve!$Q$6:$Q$1005,Cad_cl!BJ$5)))</f>
        <v/>
      </c>
      <c r="BK474" s="134" t="str">
        <f>IF(ISERR(IF($C474="","",SUMIFS(Con_ve!$F$6:$F$1005,Con_ve!$C$6:$C$1005,$C474,Con_ve!$I$6:$I$1005,"Em negociação",Con_ve!$Q$6:$Q$1005,Cad_cl!BK$5))),"",IF($C474="","",SUMIFS(Con_ve!$F$6:$F$1005,Con_ve!$C$6:$C$1005,$C474,Con_ve!$I$6:$I$1005,"Em negociação",Con_ve!$Q$6:$Q$1005,Cad_cl!BK$5)))</f>
        <v/>
      </c>
      <c r="BL474" s="134" t="str">
        <f>IF(ISERR(IF($C474="","",SUMIFS(Con_ve!$F$6:$F$1005,Con_ve!$C$6:$C$1005,$C474,Con_ve!$I$6:$I$1005,"Em negociação",Con_ve!$Q$6:$Q$1005,Cad_cl!BL$5))),"",IF($C474="","",SUMIFS(Con_ve!$F$6:$F$1005,Con_ve!$C$6:$C$1005,$C474,Con_ve!$I$6:$I$1005,"Em negociação",Con_ve!$Q$6:$Q$1005,Cad_cl!BL$5)))</f>
        <v/>
      </c>
      <c r="BM474" s="134" t="str">
        <f>IF(ISERR(IF($C474="","",SUMIFS(Con_ve!$F$6:$F$1005,Con_ve!$C$6:$C$1005,$C474,Con_ve!$I$6:$I$1005,"Em negociação",Con_ve!$Q$6:$Q$1005,Cad_cl!BM$5))),"",IF($C474="","",SUMIFS(Con_ve!$F$6:$F$1005,Con_ve!$C$6:$C$1005,$C474,Con_ve!$I$6:$I$1005,"Em negociação",Con_ve!$Q$6:$Q$1005,Cad_cl!BM$5)))</f>
        <v/>
      </c>
      <c r="BN474" s="134" t="str">
        <f>IF(ISERR(IF($C474="","",SUMIFS(Con_ve!$F$6:$F$1005,Con_ve!$C$6:$C$1005,$C474,Con_ve!$I$6:$I$1005,"Em negociação",Con_ve!$Q$6:$Q$1005,Cad_cl!BN$5))),"",IF($C474="","",SUMIFS(Con_ve!$F$6:$F$1005,Con_ve!$C$6:$C$1005,$C474,Con_ve!$I$6:$I$1005,"Em negociação",Con_ve!$Q$6:$Q$1005,Cad_cl!BN$5)))</f>
        <v/>
      </c>
      <c r="BO474" s="134" t="str">
        <f>IF(ISERR(IF($C474="","",SUMIFS(Con_ve!$F$6:$F$1005,Con_ve!$C$6:$C$1005,$C474,Con_ve!$I$6:$I$1005,"Em negociação",Con_ve!$Q$6:$Q$1005,Cad_cl!BO$5))),"",IF($C474="","",SUMIFS(Con_ve!$F$6:$F$1005,Con_ve!$C$6:$C$1005,$C474,Con_ve!$I$6:$I$1005,"Em negociação",Con_ve!$Q$6:$Q$1005,Cad_cl!BO$5)))</f>
        <v/>
      </c>
      <c r="BP474" s="134">
        <f t="shared" si="22"/>
        <v>0</v>
      </c>
      <c r="BR474" s="125" t="str">
        <f>IF(ISERR(IF(AND($I474=Re_lo!$E$5,BR$5=VLOOKUP(Re_lo!$H$5,Re_lo!$N$5:$O$16,2,0)),AP474,"")),"",IF(AND($I474=Re_lo!$E$5,BR$5=VLOOKUP(Re_lo!$H$5,Re_lo!$N$5:$O$16,2,0)),AP474,""))</f>
        <v/>
      </c>
      <c r="BS474" s="125" t="str">
        <f>IF(ISERR(IF(AND($I474=Re_lo!$E$5,BS$5=VLOOKUP(Re_lo!$H$5,Re_lo!$N$5:$O$16,2,0)),AQ474,"")),"",IF(AND($I474=Re_lo!$E$5,BS$5=VLOOKUP(Re_lo!$H$5,Re_lo!$N$5:$O$16,2,0)),AQ474,""))</f>
        <v/>
      </c>
      <c r="BT474" s="125" t="str">
        <f>IF(ISERR(IF(AND($I474=Re_lo!$E$5,BT$5=VLOOKUP(Re_lo!$H$5,Re_lo!$N$5:$O$16,2,0)),AR474,"")),"",IF(AND($I474=Re_lo!$E$5,BT$5=VLOOKUP(Re_lo!$H$5,Re_lo!$N$5:$O$16,2,0)),AR474,""))</f>
        <v/>
      </c>
      <c r="BU474" s="125" t="str">
        <f>IF(ISERR(IF(AND($I474=Re_lo!$E$5,BU$5=VLOOKUP(Re_lo!$H$5,Re_lo!$N$5:$O$16,2,0)),AS474,"")),"",IF(AND($I474=Re_lo!$E$5,BU$5=VLOOKUP(Re_lo!$H$5,Re_lo!$N$5:$O$16,2,0)),AS474,""))</f>
        <v/>
      </c>
      <c r="BV474" s="125" t="str">
        <f>IF(ISERR(IF(AND($I474=Re_lo!$E$5,BV$5=VLOOKUP(Re_lo!$H$5,Re_lo!$N$5:$O$16,2,0)),AT474,"")),"",IF(AND($I474=Re_lo!$E$5,BV$5=VLOOKUP(Re_lo!$H$5,Re_lo!$N$5:$O$16,2,0)),AT474,""))</f>
        <v/>
      </c>
      <c r="BW474" s="125" t="str">
        <f>IF(ISERR(IF(AND($I474=Re_lo!$E$5,BW$5=VLOOKUP(Re_lo!$H$5,Re_lo!$N$5:$O$16,2,0)),AU474,"")),"",IF(AND($I474=Re_lo!$E$5,BW$5=VLOOKUP(Re_lo!$H$5,Re_lo!$N$5:$O$16,2,0)),AU474,""))</f>
        <v/>
      </c>
      <c r="BX474" s="125" t="str">
        <f>IF(ISERR(IF(AND($I474=Re_lo!$E$5,BX$5=VLOOKUP(Re_lo!$H$5,Re_lo!$N$5:$O$16,2,0)),AV474,"")),"",IF(AND($I474=Re_lo!$E$5,BX$5=VLOOKUP(Re_lo!$H$5,Re_lo!$N$5:$O$16,2,0)),AV474,""))</f>
        <v/>
      </c>
      <c r="BY474" s="125" t="str">
        <f>IF(ISERR(IF(AND($I474=Re_lo!$E$5,BY$5=VLOOKUP(Re_lo!$H$5,Re_lo!$N$5:$O$16,2,0)),AW474,"")),"",IF(AND($I474=Re_lo!$E$5,BY$5=VLOOKUP(Re_lo!$H$5,Re_lo!$N$5:$O$16,2,0)),AW474,""))</f>
        <v/>
      </c>
      <c r="BZ474" s="125" t="str">
        <f>IF(ISERR(IF(AND($I474=Re_lo!$E$5,BZ$5=VLOOKUP(Re_lo!$H$5,Re_lo!$N$5:$O$16,2,0)),AX474,"")),"",IF(AND($I474=Re_lo!$E$5,BZ$5=VLOOKUP(Re_lo!$H$5,Re_lo!$N$5:$O$16,2,0)),AX474,""))</f>
        <v/>
      </c>
      <c r="CA474" s="125" t="str">
        <f>IF(ISERR(IF(AND($I474=Re_lo!$E$5,CA$5=VLOOKUP(Re_lo!$H$5,Re_lo!$N$5:$O$16,2,0)),AY474,"")),"",IF(AND($I474=Re_lo!$E$5,CA$5=VLOOKUP(Re_lo!$H$5,Re_lo!$N$5:$O$16,2,0)),AY474,""))</f>
        <v/>
      </c>
      <c r="CB474" s="125" t="str">
        <f>IF(ISERR(IF(AND($I474=Re_lo!$E$5,CB$5=VLOOKUP(Re_lo!$H$5,Re_lo!$N$5:$O$16,2,0)),AZ474,"")),"",IF(AND($I474=Re_lo!$E$5,CB$5=VLOOKUP(Re_lo!$H$5,Re_lo!$N$5:$O$16,2,0)),AZ474,""))</f>
        <v/>
      </c>
      <c r="CC474" s="125" t="str">
        <f>IF(ISERR(IF(AND($I474=Re_lo!$E$5,CC$5=VLOOKUP(Re_lo!$H$5,Re_lo!$N$5:$O$16,2,0)),BA474,"")),"",IF(AND($I474=Re_lo!$E$5,CC$5=VLOOKUP(Re_lo!$H$5,Re_lo!$N$5:$O$16,2,0)),BA474,""))</f>
        <v/>
      </c>
      <c r="CD474" s="125" t="str">
        <f>IF(ISERR(IF(AND($I474=Re_lo!$E$5,CD$5=VLOOKUP(Re_lo!$H$5,Re_lo!$N$5:$O$16,2,0)),BB474,"")),"",IF(AND($I474=Re_lo!$E$5,CD$5=VLOOKUP(Re_lo!$H$5,Re_lo!$N$5:$O$16,2,0)),BB474,""))</f>
        <v/>
      </c>
      <c r="CF474" s="125" t="str">
        <f>IF($C474="","",COUNTIFS(Con_ve!$C$6:$C$1005,$C474,Con_ve!$Q$6:$Q$1005,Cad_cl!CF$5))</f>
        <v/>
      </c>
      <c r="CG474" s="125" t="str">
        <f>IF($C474="","",COUNTIFS(Con_ve!$C$6:$C$1005,$C474,Con_ve!$Q$6:$Q$1005,Cad_cl!CG$5))</f>
        <v/>
      </c>
      <c r="CH474" s="125" t="str">
        <f>IF($C474="","",COUNTIFS(Con_ve!$C$6:$C$1005,$C474,Con_ve!$Q$6:$Q$1005,Cad_cl!CH$5))</f>
        <v/>
      </c>
      <c r="CI474" s="125" t="str">
        <f>IF($C474="","",COUNTIFS(Con_ve!$C$6:$C$1005,$C474,Con_ve!$Q$6:$Q$1005,Cad_cl!CI$5))</f>
        <v/>
      </c>
      <c r="CJ474" s="125" t="str">
        <f>IF($C474="","",COUNTIFS(Con_ve!$C$6:$C$1005,$C474,Con_ve!$Q$6:$Q$1005,Cad_cl!CJ$5))</f>
        <v/>
      </c>
      <c r="CK474" s="125" t="str">
        <f>IF($C474="","",COUNTIFS(Con_ve!$C$6:$C$1005,$C474,Con_ve!$Q$6:$Q$1005,Cad_cl!CK$5))</f>
        <v/>
      </c>
      <c r="CL474" s="125" t="str">
        <f>IF($C474="","",COUNTIFS(Con_ve!$C$6:$C$1005,$C474,Con_ve!$Q$6:$Q$1005,Cad_cl!CL$5))</f>
        <v/>
      </c>
      <c r="CM474" s="125" t="str">
        <f>IF($C474="","",COUNTIFS(Con_ve!$C$6:$C$1005,$C474,Con_ve!$Q$6:$Q$1005,Cad_cl!CM$5))</f>
        <v/>
      </c>
      <c r="CN474" s="125" t="str">
        <f>IF($C474="","",COUNTIFS(Con_ve!$C$6:$C$1005,$C474,Con_ve!$Q$6:$Q$1005,Cad_cl!CN$5))</f>
        <v/>
      </c>
      <c r="CO474" s="125" t="str">
        <f>IF($C474="","",COUNTIFS(Con_ve!$C$6:$C$1005,$C474,Con_ve!$Q$6:$Q$1005,Cad_cl!CO$5))</f>
        <v/>
      </c>
      <c r="CP474" s="125" t="str">
        <f>IF($C474="","",COUNTIFS(Con_ve!$C$6:$C$1005,$C474,Con_ve!$Q$6:$Q$1005,Cad_cl!CP$5))</f>
        <v/>
      </c>
      <c r="CQ474" s="125" t="str">
        <f>IF($C474="","",COUNTIFS(Con_ve!$C$6:$C$1005,$C474,Con_ve!$Q$6:$Q$1005,Cad_cl!CQ$5))</f>
        <v/>
      </c>
      <c r="CR474" s="125">
        <f t="shared" si="23"/>
        <v>0</v>
      </c>
    </row>
    <row r="475" spans="3:96" ht="30" customHeight="1">
      <c r="C475" s="153"/>
      <c r="D475" s="153"/>
      <c r="E475" s="154"/>
      <c r="F475" s="153"/>
      <c r="G475" s="155"/>
      <c r="H475" s="153"/>
      <c r="I475" s="153"/>
      <c r="J475" s="132" t="s">
        <v>309</v>
      </c>
      <c r="K475" s="133" t="s">
        <v>309</v>
      </c>
      <c r="L475" s="153"/>
      <c r="M475" s="153"/>
      <c r="N475" s="153"/>
      <c r="O475" s="153"/>
      <c r="P475" s="153"/>
      <c r="Q475" s="153"/>
      <c r="AP475" s="134" t="str">
        <f>IF(ISERR(IF($C475="","",SUMIFS(Con_ve!$F$6:$F$1005,Con_ve!$C$6:$C$1005,$C475,Con_ve!$I$6:$I$1005,"Fechada",Con_ve!$Q$6:$Q$1005,Cad_cl!AP$5))),"",IF($C475="","",SUMIFS(Con_ve!$F$6:$F$1005,Con_ve!$C$6:$C$1005,$C475,Con_ve!$I$6:$I$1005,"Fechada",Con_ve!$Q$6:$Q$1005,Cad_cl!AP$5)))</f>
        <v/>
      </c>
      <c r="AQ475" s="134" t="str">
        <f>IF(ISERR(IF($C475="","",SUMIFS(Con_ve!$F$6:$F$1005,Con_ve!$C$6:$C$1005,$C475,Con_ve!$I$6:$I$1005,"Fechada",Con_ve!$Q$6:$Q$1005,Cad_cl!AQ$5))),"",IF($C475="","",SUMIFS(Con_ve!$F$6:$F$1005,Con_ve!$C$6:$C$1005,$C475,Con_ve!$I$6:$I$1005,"Fechada",Con_ve!$Q$6:$Q$1005,Cad_cl!AQ$5)))</f>
        <v/>
      </c>
      <c r="AR475" s="134" t="str">
        <f>IF(ISERR(IF($C475="","",SUMIFS(Con_ve!$F$6:$F$1005,Con_ve!$C$6:$C$1005,$C475,Con_ve!$I$6:$I$1005,"Fechada",Con_ve!$Q$6:$Q$1005,Cad_cl!AR$5))),"",IF($C475="","",SUMIFS(Con_ve!$F$6:$F$1005,Con_ve!$C$6:$C$1005,$C475,Con_ve!$I$6:$I$1005,"Fechada",Con_ve!$Q$6:$Q$1005,Cad_cl!AR$5)))</f>
        <v/>
      </c>
      <c r="AS475" s="134" t="str">
        <f>IF(ISERR(IF($C475="","",SUMIFS(Con_ve!$F$6:$F$1005,Con_ve!$C$6:$C$1005,$C475,Con_ve!$I$6:$I$1005,"Fechada",Con_ve!$Q$6:$Q$1005,Cad_cl!AS$5))),"",IF($C475="","",SUMIFS(Con_ve!$F$6:$F$1005,Con_ve!$C$6:$C$1005,$C475,Con_ve!$I$6:$I$1005,"Fechada",Con_ve!$Q$6:$Q$1005,Cad_cl!AS$5)))</f>
        <v/>
      </c>
      <c r="AT475" s="134" t="str">
        <f>IF(ISERR(IF($C475="","",SUMIFS(Con_ve!$F$6:$F$1005,Con_ve!$C$6:$C$1005,$C475,Con_ve!$I$6:$I$1005,"Fechada",Con_ve!$Q$6:$Q$1005,Cad_cl!AT$5))),"",IF($C475="","",SUMIFS(Con_ve!$F$6:$F$1005,Con_ve!$C$6:$C$1005,$C475,Con_ve!$I$6:$I$1005,"Fechada",Con_ve!$Q$6:$Q$1005,Cad_cl!AT$5)))</f>
        <v/>
      </c>
      <c r="AU475" s="134" t="str">
        <f>IF(ISERR(IF($C475="","",SUMIFS(Con_ve!$F$6:$F$1005,Con_ve!$C$6:$C$1005,$C475,Con_ve!$I$6:$I$1005,"Fechada",Con_ve!$Q$6:$Q$1005,Cad_cl!AU$5))),"",IF($C475="","",SUMIFS(Con_ve!$F$6:$F$1005,Con_ve!$C$6:$C$1005,$C475,Con_ve!$I$6:$I$1005,"Fechada",Con_ve!$Q$6:$Q$1005,Cad_cl!AU$5)))</f>
        <v/>
      </c>
      <c r="AV475" s="134" t="str">
        <f>IF(ISERR(IF($C475="","",SUMIFS(Con_ve!$F$6:$F$1005,Con_ve!$C$6:$C$1005,$C475,Con_ve!$I$6:$I$1005,"Fechada",Con_ve!$Q$6:$Q$1005,Cad_cl!AV$5))),"",IF($C475="","",SUMIFS(Con_ve!$F$6:$F$1005,Con_ve!$C$6:$C$1005,$C475,Con_ve!$I$6:$I$1005,"Fechada",Con_ve!$Q$6:$Q$1005,Cad_cl!AV$5)))</f>
        <v/>
      </c>
      <c r="AW475" s="134" t="str">
        <f>IF(ISERR(IF($C475="","",SUMIFS(Con_ve!$F$6:$F$1005,Con_ve!$C$6:$C$1005,$C475,Con_ve!$I$6:$I$1005,"Fechada",Con_ve!$Q$6:$Q$1005,Cad_cl!AW$5))),"",IF($C475="","",SUMIFS(Con_ve!$F$6:$F$1005,Con_ve!$C$6:$C$1005,$C475,Con_ve!$I$6:$I$1005,"Fechada",Con_ve!$Q$6:$Q$1005,Cad_cl!AW$5)))</f>
        <v/>
      </c>
      <c r="AX475" s="134" t="str">
        <f>IF(ISERR(IF($C475="","",SUMIFS(Con_ve!$F$6:$F$1005,Con_ve!$C$6:$C$1005,$C475,Con_ve!$I$6:$I$1005,"Fechada",Con_ve!$Q$6:$Q$1005,Cad_cl!AX$5))),"",IF($C475="","",SUMIFS(Con_ve!$F$6:$F$1005,Con_ve!$C$6:$C$1005,$C475,Con_ve!$I$6:$I$1005,"Fechada",Con_ve!$Q$6:$Q$1005,Cad_cl!AX$5)))</f>
        <v/>
      </c>
      <c r="AY475" s="134" t="str">
        <f>IF(ISERR(IF($C475="","",SUMIFS(Con_ve!$F$6:$F$1005,Con_ve!$C$6:$C$1005,$C475,Con_ve!$I$6:$I$1005,"Fechada",Con_ve!$Q$6:$Q$1005,Cad_cl!AY$5))),"",IF($C475="","",SUMIFS(Con_ve!$F$6:$F$1005,Con_ve!$C$6:$C$1005,$C475,Con_ve!$I$6:$I$1005,"Fechada",Con_ve!$Q$6:$Q$1005,Cad_cl!AY$5)))</f>
        <v/>
      </c>
      <c r="AZ475" s="134" t="str">
        <f>IF(ISERR(IF($C475="","",SUMIFS(Con_ve!$F$6:$F$1005,Con_ve!$C$6:$C$1005,$C475,Con_ve!$I$6:$I$1005,"Fechada",Con_ve!$Q$6:$Q$1005,Cad_cl!AZ$5))),"",IF($C475="","",SUMIFS(Con_ve!$F$6:$F$1005,Con_ve!$C$6:$C$1005,$C475,Con_ve!$I$6:$I$1005,"Fechada",Con_ve!$Q$6:$Q$1005,Cad_cl!AZ$5)))</f>
        <v/>
      </c>
      <c r="BA475" s="134" t="str">
        <f>IF(ISERR(IF($C475="","",SUMIFS(Con_ve!$F$6:$F$1005,Con_ve!$C$6:$C$1005,$C475,Con_ve!$I$6:$I$1005,"Fechada",Con_ve!$Q$6:$Q$1005,Cad_cl!BA$5))),"",IF($C475="","",SUMIFS(Con_ve!$F$6:$F$1005,Con_ve!$C$6:$C$1005,$C475,Con_ve!$I$6:$I$1005,"Fechada",Con_ve!$Q$6:$Q$1005,Cad_cl!BA$5)))</f>
        <v/>
      </c>
      <c r="BB475" s="134">
        <f t="shared" si="21"/>
        <v>0</v>
      </c>
      <c r="BD475" s="134" t="str">
        <f>IF(ISERR(IF($C475="","",SUMIFS(Con_ve!$F$6:$F$1005,Con_ve!$C$6:$C$1005,$C475,Con_ve!$I$6:$I$1005,"Em negociação",Con_ve!$Q$6:$Q$1005,Cad_cl!BD$5))),"",IF($C475="","",SUMIFS(Con_ve!$F$6:$F$1005,Con_ve!$C$6:$C$1005,$C475,Con_ve!$I$6:$I$1005,"Em negociação",Con_ve!$Q$6:$Q$1005,Cad_cl!BD$5)))</f>
        <v/>
      </c>
      <c r="BE475" s="134" t="str">
        <f>IF(ISERR(IF($C475="","",SUMIFS(Con_ve!$F$6:$F$1005,Con_ve!$C$6:$C$1005,$C475,Con_ve!$I$6:$I$1005,"Em negociação",Con_ve!$Q$6:$Q$1005,Cad_cl!BE$5))),"",IF($C475="","",SUMIFS(Con_ve!$F$6:$F$1005,Con_ve!$C$6:$C$1005,$C475,Con_ve!$I$6:$I$1005,"Em negociação",Con_ve!$Q$6:$Q$1005,Cad_cl!BE$5)))</f>
        <v/>
      </c>
      <c r="BF475" s="134" t="str">
        <f>IF(ISERR(IF($C475="","",SUMIFS(Con_ve!$F$6:$F$1005,Con_ve!$C$6:$C$1005,$C475,Con_ve!$I$6:$I$1005,"Em negociação",Con_ve!$Q$6:$Q$1005,Cad_cl!BF$5))),"",IF($C475="","",SUMIFS(Con_ve!$F$6:$F$1005,Con_ve!$C$6:$C$1005,$C475,Con_ve!$I$6:$I$1005,"Em negociação",Con_ve!$Q$6:$Q$1005,Cad_cl!BF$5)))</f>
        <v/>
      </c>
      <c r="BG475" s="134" t="str">
        <f>IF(ISERR(IF($C475="","",SUMIFS(Con_ve!$F$6:$F$1005,Con_ve!$C$6:$C$1005,$C475,Con_ve!$I$6:$I$1005,"Em negociação",Con_ve!$Q$6:$Q$1005,Cad_cl!BG$5))),"",IF($C475="","",SUMIFS(Con_ve!$F$6:$F$1005,Con_ve!$C$6:$C$1005,$C475,Con_ve!$I$6:$I$1005,"Em negociação",Con_ve!$Q$6:$Q$1005,Cad_cl!BG$5)))</f>
        <v/>
      </c>
      <c r="BH475" s="134" t="str">
        <f>IF(ISERR(IF($C475="","",SUMIFS(Con_ve!$F$6:$F$1005,Con_ve!$C$6:$C$1005,$C475,Con_ve!$I$6:$I$1005,"Em negociação",Con_ve!$Q$6:$Q$1005,Cad_cl!BH$5))),"",IF($C475="","",SUMIFS(Con_ve!$F$6:$F$1005,Con_ve!$C$6:$C$1005,$C475,Con_ve!$I$6:$I$1005,"Em negociação",Con_ve!$Q$6:$Q$1005,Cad_cl!BH$5)))</f>
        <v/>
      </c>
      <c r="BI475" s="134" t="str">
        <f>IF(ISERR(IF($C475="","",SUMIFS(Con_ve!$F$6:$F$1005,Con_ve!$C$6:$C$1005,$C475,Con_ve!$I$6:$I$1005,"Em negociação",Con_ve!$Q$6:$Q$1005,Cad_cl!BI$5))),"",IF($C475="","",SUMIFS(Con_ve!$F$6:$F$1005,Con_ve!$C$6:$C$1005,$C475,Con_ve!$I$6:$I$1005,"Em negociação",Con_ve!$Q$6:$Q$1005,Cad_cl!BI$5)))</f>
        <v/>
      </c>
      <c r="BJ475" s="134" t="str">
        <f>IF(ISERR(IF($C475="","",SUMIFS(Con_ve!$F$6:$F$1005,Con_ve!$C$6:$C$1005,$C475,Con_ve!$I$6:$I$1005,"Em negociação",Con_ve!$Q$6:$Q$1005,Cad_cl!BJ$5))),"",IF($C475="","",SUMIFS(Con_ve!$F$6:$F$1005,Con_ve!$C$6:$C$1005,$C475,Con_ve!$I$6:$I$1005,"Em negociação",Con_ve!$Q$6:$Q$1005,Cad_cl!BJ$5)))</f>
        <v/>
      </c>
      <c r="BK475" s="134" t="str">
        <f>IF(ISERR(IF($C475="","",SUMIFS(Con_ve!$F$6:$F$1005,Con_ve!$C$6:$C$1005,$C475,Con_ve!$I$6:$I$1005,"Em negociação",Con_ve!$Q$6:$Q$1005,Cad_cl!BK$5))),"",IF($C475="","",SUMIFS(Con_ve!$F$6:$F$1005,Con_ve!$C$6:$C$1005,$C475,Con_ve!$I$6:$I$1005,"Em negociação",Con_ve!$Q$6:$Q$1005,Cad_cl!BK$5)))</f>
        <v/>
      </c>
      <c r="BL475" s="134" t="str">
        <f>IF(ISERR(IF($C475="","",SUMIFS(Con_ve!$F$6:$F$1005,Con_ve!$C$6:$C$1005,$C475,Con_ve!$I$6:$I$1005,"Em negociação",Con_ve!$Q$6:$Q$1005,Cad_cl!BL$5))),"",IF($C475="","",SUMIFS(Con_ve!$F$6:$F$1005,Con_ve!$C$6:$C$1005,$C475,Con_ve!$I$6:$I$1005,"Em negociação",Con_ve!$Q$6:$Q$1005,Cad_cl!BL$5)))</f>
        <v/>
      </c>
      <c r="BM475" s="134" t="str">
        <f>IF(ISERR(IF($C475="","",SUMIFS(Con_ve!$F$6:$F$1005,Con_ve!$C$6:$C$1005,$C475,Con_ve!$I$6:$I$1005,"Em negociação",Con_ve!$Q$6:$Q$1005,Cad_cl!BM$5))),"",IF($C475="","",SUMIFS(Con_ve!$F$6:$F$1005,Con_ve!$C$6:$C$1005,$C475,Con_ve!$I$6:$I$1005,"Em negociação",Con_ve!$Q$6:$Q$1005,Cad_cl!BM$5)))</f>
        <v/>
      </c>
      <c r="BN475" s="134" t="str">
        <f>IF(ISERR(IF($C475="","",SUMIFS(Con_ve!$F$6:$F$1005,Con_ve!$C$6:$C$1005,$C475,Con_ve!$I$6:$I$1005,"Em negociação",Con_ve!$Q$6:$Q$1005,Cad_cl!BN$5))),"",IF($C475="","",SUMIFS(Con_ve!$F$6:$F$1005,Con_ve!$C$6:$C$1005,$C475,Con_ve!$I$6:$I$1005,"Em negociação",Con_ve!$Q$6:$Q$1005,Cad_cl!BN$5)))</f>
        <v/>
      </c>
      <c r="BO475" s="134" t="str">
        <f>IF(ISERR(IF($C475="","",SUMIFS(Con_ve!$F$6:$F$1005,Con_ve!$C$6:$C$1005,$C475,Con_ve!$I$6:$I$1005,"Em negociação",Con_ve!$Q$6:$Q$1005,Cad_cl!BO$5))),"",IF($C475="","",SUMIFS(Con_ve!$F$6:$F$1005,Con_ve!$C$6:$C$1005,$C475,Con_ve!$I$6:$I$1005,"Em negociação",Con_ve!$Q$6:$Q$1005,Cad_cl!BO$5)))</f>
        <v/>
      </c>
      <c r="BP475" s="134">
        <f t="shared" si="22"/>
        <v>0</v>
      </c>
      <c r="BR475" s="125" t="str">
        <f>IF(ISERR(IF(AND($I475=Re_lo!$E$5,BR$5=VLOOKUP(Re_lo!$H$5,Re_lo!$N$5:$O$16,2,0)),AP475,"")),"",IF(AND($I475=Re_lo!$E$5,BR$5=VLOOKUP(Re_lo!$H$5,Re_lo!$N$5:$O$16,2,0)),AP475,""))</f>
        <v/>
      </c>
      <c r="BS475" s="125" t="str">
        <f>IF(ISERR(IF(AND($I475=Re_lo!$E$5,BS$5=VLOOKUP(Re_lo!$H$5,Re_lo!$N$5:$O$16,2,0)),AQ475,"")),"",IF(AND($I475=Re_lo!$E$5,BS$5=VLOOKUP(Re_lo!$H$5,Re_lo!$N$5:$O$16,2,0)),AQ475,""))</f>
        <v/>
      </c>
      <c r="BT475" s="125" t="str">
        <f>IF(ISERR(IF(AND($I475=Re_lo!$E$5,BT$5=VLOOKUP(Re_lo!$H$5,Re_lo!$N$5:$O$16,2,0)),AR475,"")),"",IF(AND($I475=Re_lo!$E$5,BT$5=VLOOKUP(Re_lo!$H$5,Re_lo!$N$5:$O$16,2,0)),AR475,""))</f>
        <v/>
      </c>
      <c r="BU475" s="125" t="str">
        <f>IF(ISERR(IF(AND($I475=Re_lo!$E$5,BU$5=VLOOKUP(Re_lo!$H$5,Re_lo!$N$5:$O$16,2,0)),AS475,"")),"",IF(AND($I475=Re_lo!$E$5,BU$5=VLOOKUP(Re_lo!$H$5,Re_lo!$N$5:$O$16,2,0)),AS475,""))</f>
        <v/>
      </c>
      <c r="BV475" s="125" t="str">
        <f>IF(ISERR(IF(AND($I475=Re_lo!$E$5,BV$5=VLOOKUP(Re_lo!$H$5,Re_lo!$N$5:$O$16,2,0)),AT475,"")),"",IF(AND($I475=Re_lo!$E$5,BV$5=VLOOKUP(Re_lo!$H$5,Re_lo!$N$5:$O$16,2,0)),AT475,""))</f>
        <v/>
      </c>
      <c r="BW475" s="125" t="str">
        <f>IF(ISERR(IF(AND($I475=Re_lo!$E$5,BW$5=VLOOKUP(Re_lo!$H$5,Re_lo!$N$5:$O$16,2,0)),AU475,"")),"",IF(AND($I475=Re_lo!$E$5,BW$5=VLOOKUP(Re_lo!$H$5,Re_lo!$N$5:$O$16,2,0)),AU475,""))</f>
        <v/>
      </c>
      <c r="BX475" s="125" t="str">
        <f>IF(ISERR(IF(AND($I475=Re_lo!$E$5,BX$5=VLOOKUP(Re_lo!$H$5,Re_lo!$N$5:$O$16,2,0)),AV475,"")),"",IF(AND($I475=Re_lo!$E$5,BX$5=VLOOKUP(Re_lo!$H$5,Re_lo!$N$5:$O$16,2,0)),AV475,""))</f>
        <v/>
      </c>
      <c r="BY475" s="125" t="str">
        <f>IF(ISERR(IF(AND($I475=Re_lo!$E$5,BY$5=VLOOKUP(Re_lo!$H$5,Re_lo!$N$5:$O$16,2,0)),AW475,"")),"",IF(AND($I475=Re_lo!$E$5,BY$5=VLOOKUP(Re_lo!$H$5,Re_lo!$N$5:$O$16,2,0)),AW475,""))</f>
        <v/>
      </c>
      <c r="BZ475" s="125" t="str">
        <f>IF(ISERR(IF(AND($I475=Re_lo!$E$5,BZ$5=VLOOKUP(Re_lo!$H$5,Re_lo!$N$5:$O$16,2,0)),AX475,"")),"",IF(AND($I475=Re_lo!$E$5,BZ$5=VLOOKUP(Re_lo!$H$5,Re_lo!$N$5:$O$16,2,0)),AX475,""))</f>
        <v/>
      </c>
      <c r="CA475" s="125" t="str">
        <f>IF(ISERR(IF(AND($I475=Re_lo!$E$5,CA$5=VLOOKUP(Re_lo!$H$5,Re_lo!$N$5:$O$16,2,0)),AY475,"")),"",IF(AND($I475=Re_lo!$E$5,CA$5=VLOOKUP(Re_lo!$H$5,Re_lo!$N$5:$O$16,2,0)),AY475,""))</f>
        <v/>
      </c>
      <c r="CB475" s="125" t="str">
        <f>IF(ISERR(IF(AND($I475=Re_lo!$E$5,CB$5=VLOOKUP(Re_lo!$H$5,Re_lo!$N$5:$O$16,2,0)),AZ475,"")),"",IF(AND($I475=Re_lo!$E$5,CB$5=VLOOKUP(Re_lo!$H$5,Re_lo!$N$5:$O$16,2,0)),AZ475,""))</f>
        <v/>
      </c>
      <c r="CC475" s="125" t="str">
        <f>IF(ISERR(IF(AND($I475=Re_lo!$E$5,CC$5=VLOOKUP(Re_lo!$H$5,Re_lo!$N$5:$O$16,2,0)),BA475,"")),"",IF(AND($I475=Re_lo!$E$5,CC$5=VLOOKUP(Re_lo!$H$5,Re_lo!$N$5:$O$16,2,0)),BA475,""))</f>
        <v/>
      </c>
      <c r="CD475" s="125" t="str">
        <f>IF(ISERR(IF(AND($I475=Re_lo!$E$5,CD$5=VLOOKUP(Re_lo!$H$5,Re_lo!$N$5:$O$16,2,0)),BB475,"")),"",IF(AND($I475=Re_lo!$E$5,CD$5=VLOOKUP(Re_lo!$H$5,Re_lo!$N$5:$O$16,2,0)),BB475,""))</f>
        <v/>
      </c>
      <c r="CF475" s="125" t="str">
        <f>IF($C475="","",COUNTIFS(Con_ve!$C$6:$C$1005,$C475,Con_ve!$Q$6:$Q$1005,Cad_cl!CF$5))</f>
        <v/>
      </c>
      <c r="CG475" s="125" t="str">
        <f>IF($C475="","",COUNTIFS(Con_ve!$C$6:$C$1005,$C475,Con_ve!$Q$6:$Q$1005,Cad_cl!CG$5))</f>
        <v/>
      </c>
      <c r="CH475" s="125" t="str">
        <f>IF($C475="","",COUNTIFS(Con_ve!$C$6:$C$1005,$C475,Con_ve!$Q$6:$Q$1005,Cad_cl!CH$5))</f>
        <v/>
      </c>
      <c r="CI475" s="125" t="str">
        <f>IF($C475="","",COUNTIFS(Con_ve!$C$6:$C$1005,$C475,Con_ve!$Q$6:$Q$1005,Cad_cl!CI$5))</f>
        <v/>
      </c>
      <c r="CJ475" s="125" t="str">
        <f>IF($C475="","",COUNTIFS(Con_ve!$C$6:$C$1005,$C475,Con_ve!$Q$6:$Q$1005,Cad_cl!CJ$5))</f>
        <v/>
      </c>
      <c r="CK475" s="125" t="str">
        <f>IF($C475="","",COUNTIFS(Con_ve!$C$6:$C$1005,$C475,Con_ve!$Q$6:$Q$1005,Cad_cl!CK$5))</f>
        <v/>
      </c>
      <c r="CL475" s="125" t="str">
        <f>IF($C475="","",COUNTIFS(Con_ve!$C$6:$C$1005,$C475,Con_ve!$Q$6:$Q$1005,Cad_cl!CL$5))</f>
        <v/>
      </c>
      <c r="CM475" s="125" t="str">
        <f>IF($C475="","",COUNTIFS(Con_ve!$C$6:$C$1005,$C475,Con_ve!$Q$6:$Q$1005,Cad_cl!CM$5))</f>
        <v/>
      </c>
      <c r="CN475" s="125" t="str">
        <f>IF($C475="","",COUNTIFS(Con_ve!$C$6:$C$1005,$C475,Con_ve!$Q$6:$Q$1005,Cad_cl!CN$5))</f>
        <v/>
      </c>
      <c r="CO475" s="125" t="str">
        <f>IF($C475="","",COUNTIFS(Con_ve!$C$6:$C$1005,$C475,Con_ve!$Q$6:$Q$1005,Cad_cl!CO$5))</f>
        <v/>
      </c>
      <c r="CP475" s="125" t="str">
        <f>IF($C475="","",COUNTIFS(Con_ve!$C$6:$C$1005,$C475,Con_ve!$Q$6:$Q$1005,Cad_cl!CP$5))</f>
        <v/>
      </c>
      <c r="CQ475" s="125" t="str">
        <f>IF($C475="","",COUNTIFS(Con_ve!$C$6:$C$1005,$C475,Con_ve!$Q$6:$Q$1005,Cad_cl!CQ$5))</f>
        <v/>
      </c>
      <c r="CR475" s="125">
        <f t="shared" si="23"/>
        <v>0</v>
      </c>
    </row>
    <row r="476" spans="3:96" ht="30" customHeight="1">
      <c r="C476" s="153"/>
      <c r="D476" s="153"/>
      <c r="E476" s="154"/>
      <c r="F476" s="153"/>
      <c r="G476" s="155"/>
      <c r="H476" s="153"/>
      <c r="I476" s="153"/>
      <c r="J476" s="132" t="s">
        <v>309</v>
      </c>
      <c r="K476" s="133" t="s">
        <v>309</v>
      </c>
      <c r="L476" s="153"/>
      <c r="M476" s="153"/>
      <c r="N476" s="153"/>
      <c r="O476" s="153"/>
      <c r="P476" s="153"/>
      <c r="Q476" s="153"/>
      <c r="AP476" s="134" t="str">
        <f>IF(ISERR(IF($C476="","",SUMIFS(Con_ve!$F$6:$F$1005,Con_ve!$C$6:$C$1005,$C476,Con_ve!$I$6:$I$1005,"Fechada",Con_ve!$Q$6:$Q$1005,Cad_cl!AP$5))),"",IF($C476="","",SUMIFS(Con_ve!$F$6:$F$1005,Con_ve!$C$6:$C$1005,$C476,Con_ve!$I$6:$I$1005,"Fechada",Con_ve!$Q$6:$Q$1005,Cad_cl!AP$5)))</f>
        <v/>
      </c>
      <c r="AQ476" s="134" t="str">
        <f>IF(ISERR(IF($C476="","",SUMIFS(Con_ve!$F$6:$F$1005,Con_ve!$C$6:$C$1005,$C476,Con_ve!$I$6:$I$1005,"Fechada",Con_ve!$Q$6:$Q$1005,Cad_cl!AQ$5))),"",IF($C476="","",SUMIFS(Con_ve!$F$6:$F$1005,Con_ve!$C$6:$C$1005,$C476,Con_ve!$I$6:$I$1005,"Fechada",Con_ve!$Q$6:$Q$1005,Cad_cl!AQ$5)))</f>
        <v/>
      </c>
      <c r="AR476" s="134" t="str">
        <f>IF(ISERR(IF($C476="","",SUMIFS(Con_ve!$F$6:$F$1005,Con_ve!$C$6:$C$1005,$C476,Con_ve!$I$6:$I$1005,"Fechada",Con_ve!$Q$6:$Q$1005,Cad_cl!AR$5))),"",IF($C476="","",SUMIFS(Con_ve!$F$6:$F$1005,Con_ve!$C$6:$C$1005,$C476,Con_ve!$I$6:$I$1005,"Fechada",Con_ve!$Q$6:$Q$1005,Cad_cl!AR$5)))</f>
        <v/>
      </c>
      <c r="AS476" s="134" t="str">
        <f>IF(ISERR(IF($C476="","",SUMIFS(Con_ve!$F$6:$F$1005,Con_ve!$C$6:$C$1005,$C476,Con_ve!$I$6:$I$1005,"Fechada",Con_ve!$Q$6:$Q$1005,Cad_cl!AS$5))),"",IF($C476="","",SUMIFS(Con_ve!$F$6:$F$1005,Con_ve!$C$6:$C$1005,$C476,Con_ve!$I$6:$I$1005,"Fechada",Con_ve!$Q$6:$Q$1005,Cad_cl!AS$5)))</f>
        <v/>
      </c>
      <c r="AT476" s="134" t="str">
        <f>IF(ISERR(IF($C476="","",SUMIFS(Con_ve!$F$6:$F$1005,Con_ve!$C$6:$C$1005,$C476,Con_ve!$I$6:$I$1005,"Fechada",Con_ve!$Q$6:$Q$1005,Cad_cl!AT$5))),"",IF($C476="","",SUMIFS(Con_ve!$F$6:$F$1005,Con_ve!$C$6:$C$1005,$C476,Con_ve!$I$6:$I$1005,"Fechada",Con_ve!$Q$6:$Q$1005,Cad_cl!AT$5)))</f>
        <v/>
      </c>
      <c r="AU476" s="134" t="str">
        <f>IF(ISERR(IF($C476="","",SUMIFS(Con_ve!$F$6:$F$1005,Con_ve!$C$6:$C$1005,$C476,Con_ve!$I$6:$I$1005,"Fechada",Con_ve!$Q$6:$Q$1005,Cad_cl!AU$5))),"",IF($C476="","",SUMIFS(Con_ve!$F$6:$F$1005,Con_ve!$C$6:$C$1005,$C476,Con_ve!$I$6:$I$1005,"Fechada",Con_ve!$Q$6:$Q$1005,Cad_cl!AU$5)))</f>
        <v/>
      </c>
      <c r="AV476" s="134" t="str">
        <f>IF(ISERR(IF($C476="","",SUMIFS(Con_ve!$F$6:$F$1005,Con_ve!$C$6:$C$1005,$C476,Con_ve!$I$6:$I$1005,"Fechada",Con_ve!$Q$6:$Q$1005,Cad_cl!AV$5))),"",IF($C476="","",SUMIFS(Con_ve!$F$6:$F$1005,Con_ve!$C$6:$C$1005,$C476,Con_ve!$I$6:$I$1005,"Fechada",Con_ve!$Q$6:$Q$1005,Cad_cl!AV$5)))</f>
        <v/>
      </c>
      <c r="AW476" s="134" t="str">
        <f>IF(ISERR(IF($C476="","",SUMIFS(Con_ve!$F$6:$F$1005,Con_ve!$C$6:$C$1005,$C476,Con_ve!$I$6:$I$1005,"Fechada",Con_ve!$Q$6:$Q$1005,Cad_cl!AW$5))),"",IF($C476="","",SUMIFS(Con_ve!$F$6:$F$1005,Con_ve!$C$6:$C$1005,$C476,Con_ve!$I$6:$I$1005,"Fechada",Con_ve!$Q$6:$Q$1005,Cad_cl!AW$5)))</f>
        <v/>
      </c>
      <c r="AX476" s="134" t="str">
        <f>IF(ISERR(IF($C476="","",SUMIFS(Con_ve!$F$6:$F$1005,Con_ve!$C$6:$C$1005,$C476,Con_ve!$I$6:$I$1005,"Fechada",Con_ve!$Q$6:$Q$1005,Cad_cl!AX$5))),"",IF($C476="","",SUMIFS(Con_ve!$F$6:$F$1005,Con_ve!$C$6:$C$1005,$C476,Con_ve!$I$6:$I$1005,"Fechada",Con_ve!$Q$6:$Q$1005,Cad_cl!AX$5)))</f>
        <v/>
      </c>
      <c r="AY476" s="134" t="str">
        <f>IF(ISERR(IF($C476="","",SUMIFS(Con_ve!$F$6:$F$1005,Con_ve!$C$6:$C$1005,$C476,Con_ve!$I$6:$I$1005,"Fechada",Con_ve!$Q$6:$Q$1005,Cad_cl!AY$5))),"",IF($C476="","",SUMIFS(Con_ve!$F$6:$F$1005,Con_ve!$C$6:$C$1005,$C476,Con_ve!$I$6:$I$1005,"Fechada",Con_ve!$Q$6:$Q$1005,Cad_cl!AY$5)))</f>
        <v/>
      </c>
      <c r="AZ476" s="134" t="str">
        <f>IF(ISERR(IF($C476="","",SUMIFS(Con_ve!$F$6:$F$1005,Con_ve!$C$6:$C$1005,$C476,Con_ve!$I$6:$I$1005,"Fechada",Con_ve!$Q$6:$Q$1005,Cad_cl!AZ$5))),"",IF($C476="","",SUMIFS(Con_ve!$F$6:$F$1005,Con_ve!$C$6:$C$1005,$C476,Con_ve!$I$6:$I$1005,"Fechada",Con_ve!$Q$6:$Q$1005,Cad_cl!AZ$5)))</f>
        <v/>
      </c>
      <c r="BA476" s="134" t="str">
        <f>IF(ISERR(IF($C476="","",SUMIFS(Con_ve!$F$6:$F$1005,Con_ve!$C$6:$C$1005,$C476,Con_ve!$I$6:$I$1005,"Fechada",Con_ve!$Q$6:$Q$1005,Cad_cl!BA$5))),"",IF($C476="","",SUMIFS(Con_ve!$F$6:$F$1005,Con_ve!$C$6:$C$1005,$C476,Con_ve!$I$6:$I$1005,"Fechada",Con_ve!$Q$6:$Q$1005,Cad_cl!BA$5)))</f>
        <v/>
      </c>
      <c r="BB476" s="134">
        <f t="shared" si="21"/>
        <v>0</v>
      </c>
      <c r="BD476" s="134" t="str">
        <f>IF(ISERR(IF($C476="","",SUMIFS(Con_ve!$F$6:$F$1005,Con_ve!$C$6:$C$1005,$C476,Con_ve!$I$6:$I$1005,"Em negociação",Con_ve!$Q$6:$Q$1005,Cad_cl!BD$5))),"",IF($C476="","",SUMIFS(Con_ve!$F$6:$F$1005,Con_ve!$C$6:$C$1005,$C476,Con_ve!$I$6:$I$1005,"Em negociação",Con_ve!$Q$6:$Q$1005,Cad_cl!BD$5)))</f>
        <v/>
      </c>
      <c r="BE476" s="134" t="str">
        <f>IF(ISERR(IF($C476="","",SUMIFS(Con_ve!$F$6:$F$1005,Con_ve!$C$6:$C$1005,$C476,Con_ve!$I$6:$I$1005,"Em negociação",Con_ve!$Q$6:$Q$1005,Cad_cl!BE$5))),"",IF($C476="","",SUMIFS(Con_ve!$F$6:$F$1005,Con_ve!$C$6:$C$1005,$C476,Con_ve!$I$6:$I$1005,"Em negociação",Con_ve!$Q$6:$Q$1005,Cad_cl!BE$5)))</f>
        <v/>
      </c>
      <c r="BF476" s="134" t="str">
        <f>IF(ISERR(IF($C476="","",SUMIFS(Con_ve!$F$6:$F$1005,Con_ve!$C$6:$C$1005,$C476,Con_ve!$I$6:$I$1005,"Em negociação",Con_ve!$Q$6:$Q$1005,Cad_cl!BF$5))),"",IF($C476="","",SUMIFS(Con_ve!$F$6:$F$1005,Con_ve!$C$6:$C$1005,$C476,Con_ve!$I$6:$I$1005,"Em negociação",Con_ve!$Q$6:$Q$1005,Cad_cl!BF$5)))</f>
        <v/>
      </c>
      <c r="BG476" s="134" t="str">
        <f>IF(ISERR(IF($C476="","",SUMIFS(Con_ve!$F$6:$F$1005,Con_ve!$C$6:$C$1005,$C476,Con_ve!$I$6:$I$1005,"Em negociação",Con_ve!$Q$6:$Q$1005,Cad_cl!BG$5))),"",IF($C476="","",SUMIFS(Con_ve!$F$6:$F$1005,Con_ve!$C$6:$C$1005,$C476,Con_ve!$I$6:$I$1005,"Em negociação",Con_ve!$Q$6:$Q$1005,Cad_cl!BG$5)))</f>
        <v/>
      </c>
      <c r="BH476" s="134" t="str">
        <f>IF(ISERR(IF($C476="","",SUMIFS(Con_ve!$F$6:$F$1005,Con_ve!$C$6:$C$1005,$C476,Con_ve!$I$6:$I$1005,"Em negociação",Con_ve!$Q$6:$Q$1005,Cad_cl!BH$5))),"",IF($C476="","",SUMIFS(Con_ve!$F$6:$F$1005,Con_ve!$C$6:$C$1005,$C476,Con_ve!$I$6:$I$1005,"Em negociação",Con_ve!$Q$6:$Q$1005,Cad_cl!BH$5)))</f>
        <v/>
      </c>
      <c r="BI476" s="134" t="str">
        <f>IF(ISERR(IF($C476="","",SUMIFS(Con_ve!$F$6:$F$1005,Con_ve!$C$6:$C$1005,$C476,Con_ve!$I$6:$I$1005,"Em negociação",Con_ve!$Q$6:$Q$1005,Cad_cl!BI$5))),"",IF($C476="","",SUMIFS(Con_ve!$F$6:$F$1005,Con_ve!$C$6:$C$1005,$C476,Con_ve!$I$6:$I$1005,"Em negociação",Con_ve!$Q$6:$Q$1005,Cad_cl!BI$5)))</f>
        <v/>
      </c>
      <c r="BJ476" s="134" t="str">
        <f>IF(ISERR(IF($C476="","",SUMIFS(Con_ve!$F$6:$F$1005,Con_ve!$C$6:$C$1005,$C476,Con_ve!$I$6:$I$1005,"Em negociação",Con_ve!$Q$6:$Q$1005,Cad_cl!BJ$5))),"",IF($C476="","",SUMIFS(Con_ve!$F$6:$F$1005,Con_ve!$C$6:$C$1005,$C476,Con_ve!$I$6:$I$1005,"Em negociação",Con_ve!$Q$6:$Q$1005,Cad_cl!BJ$5)))</f>
        <v/>
      </c>
      <c r="BK476" s="134" t="str">
        <f>IF(ISERR(IF($C476="","",SUMIFS(Con_ve!$F$6:$F$1005,Con_ve!$C$6:$C$1005,$C476,Con_ve!$I$6:$I$1005,"Em negociação",Con_ve!$Q$6:$Q$1005,Cad_cl!BK$5))),"",IF($C476="","",SUMIFS(Con_ve!$F$6:$F$1005,Con_ve!$C$6:$C$1005,$C476,Con_ve!$I$6:$I$1005,"Em negociação",Con_ve!$Q$6:$Q$1005,Cad_cl!BK$5)))</f>
        <v/>
      </c>
      <c r="BL476" s="134" t="str">
        <f>IF(ISERR(IF($C476="","",SUMIFS(Con_ve!$F$6:$F$1005,Con_ve!$C$6:$C$1005,$C476,Con_ve!$I$6:$I$1005,"Em negociação",Con_ve!$Q$6:$Q$1005,Cad_cl!BL$5))),"",IF($C476="","",SUMIFS(Con_ve!$F$6:$F$1005,Con_ve!$C$6:$C$1005,$C476,Con_ve!$I$6:$I$1005,"Em negociação",Con_ve!$Q$6:$Q$1005,Cad_cl!BL$5)))</f>
        <v/>
      </c>
      <c r="BM476" s="134" t="str">
        <f>IF(ISERR(IF($C476="","",SUMIFS(Con_ve!$F$6:$F$1005,Con_ve!$C$6:$C$1005,$C476,Con_ve!$I$6:$I$1005,"Em negociação",Con_ve!$Q$6:$Q$1005,Cad_cl!BM$5))),"",IF($C476="","",SUMIFS(Con_ve!$F$6:$F$1005,Con_ve!$C$6:$C$1005,$C476,Con_ve!$I$6:$I$1005,"Em negociação",Con_ve!$Q$6:$Q$1005,Cad_cl!BM$5)))</f>
        <v/>
      </c>
      <c r="BN476" s="134" t="str">
        <f>IF(ISERR(IF($C476="","",SUMIFS(Con_ve!$F$6:$F$1005,Con_ve!$C$6:$C$1005,$C476,Con_ve!$I$6:$I$1005,"Em negociação",Con_ve!$Q$6:$Q$1005,Cad_cl!BN$5))),"",IF($C476="","",SUMIFS(Con_ve!$F$6:$F$1005,Con_ve!$C$6:$C$1005,$C476,Con_ve!$I$6:$I$1005,"Em negociação",Con_ve!$Q$6:$Q$1005,Cad_cl!BN$5)))</f>
        <v/>
      </c>
      <c r="BO476" s="134" t="str">
        <f>IF(ISERR(IF($C476="","",SUMIFS(Con_ve!$F$6:$F$1005,Con_ve!$C$6:$C$1005,$C476,Con_ve!$I$6:$I$1005,"Em negociação",Con_ve!$Q$6:$Q$1005,Cad_cl!BO$5))),"",IF($C476="","",SUMIFS(Con_ve!$F$6:$F$1005,Con_ve!$C$6:$C$1005,$C476,Con_ve!$I$6:$I$1005,"Em negociação",Con_ve!$Q$6:$Q$1005,Cad_cl!BO$5)))</f>
        <v/>
      </c>
      <c r="BP476" s="134">
        <f t="shared" si="22"/>
        <v>0</v>
      </c>
      <c r="BR476" s="125" t="str">
        <f>IF(ISERR(IF(AND($I476=Re_lo!$E$5,BR$5=VLOOKUP(Re_lo!$H$5,Re_lo!$N$5:$O$16,2,0)),AP476,"")),"",IF(AND($I476=Re_lo!$E$5,BR$5=VLOOKUP(Re_lo!$H$5,Re_lo!$N$5:$O$16,2,0)),AP476,""))</f>
        <v/>
      </c>
      <c r="BS476" s="125" t="str">
        <f>IF(ISERR(IF(AND($I476=Re_lo!$E$5,BS$5=VLOOKUP(Re_lo!$H$5,Re_lo!$N$5:$O$16,2,0)),AQ476,"")),"",IF(AND($I476=Re_lo!$E$5,BS$5=VLOOKUP(Re_lo!$H$5,Re_lo!$N$5:$O$16,2,0)),AQ476,""))</f>
        <v/>
      </c>
      <c r="BT476" s="125" t="str">
        <f>IF(ISERR(IF(AND($I476=Re_lo!$E$5,BT$5=VLOOKUP(Re_lo!$H$5,Re_lo!$N$5:$O$16,2,0)),AR476,"")),"",IF(AND($I476=Re_lo!$E$5,BT$5=VLOOKUP(Re_lo!$H$5,Re_lo!$N$5:$O$16,2,0)),AR476,""))</f>
        <v/>
      </c>
      <c r="BU476" s="125" t="str">
        <f>IF(ISERR(IF(AND($I476=Re_lo!$E$5,BU$5=VLOOKUP(Re_lo!$H$5,Re_lo!$N$5:$O$16,2,0)),AS476,"")),"",IF(AND($I476=Re_lo!$E$5,BU$5=VLOOKUP(Re_lo!$H$5,Re_lo!$N$5:$O$16,2,0)),AS476,""))</f>
        <v/>
      </c>
      <c r="BV476" s="125" t="str">
        <f>IF(ISERR(IF(AND($I476=Re_lo!$E$5,BV$5=VLOOKUP(Re_lo!$H$5,Re_lo!$N$5:$O$16,2,0)),AT476,"")),"",IF(AND($I476=Re_lo!$E$5,BV$5=VLOOKUP(Re_lo!$H$5,Re_lo!$N$5:$O$16,2,0)),AT476,""))</f>
        <v/>
      </c>
      <c r="BW476" s="125" t="str">
        <f>IF(ISERR(IF(AND($I476=Re_lo!$E$5,BW$5=VLOOKUP(Re_lo!$H$5,Re_lo!$N$5:$O$16,2,0)),AU476,"")),"",IF(AND($I476=Re_lo!$E$5,BW$5=VLOOKUP(Re_lo!$H$5,Re_lo!$N$5:$O$16,2,0)),AU476,""))</f>
        <v/>
      </c>
      <c r="BX476" s="125" t="str">
        <f>IF(ISERR(IF(AND($I476=Re_lo!$E$5,BX$5=VLOOKUP(Re_lo!$H$5,Re_lo!$N$5:$O$16,2,0)),AV476,"")),"",IF(AND($I476=Re_lo!$E$5,BX$5=VLOOKUP(Re_lo!$H$5,Re_lo!$N$5:$O$16,2,0)),AV476,""))</f>
        <v/>
      </c>
      <c r="BY476" s="125" t="str">
        <f>IF(ISERR(IF(AND($I476=Re_lo!$E$5,BY$5=VLOOKUP(Re_lo!$H$5,Re_lo!$N$5:$O$16,2,0)),AW476,"")),"",IF(AND($I476=Re_lo!$E$5,BY$5=VLOOKUP(Re_lo!$H$5,Re_lo!$N$5:$O$16,2,0)),AW476,""))</f>
        <v/>
      </c>
      <c r="BZ476" s="125" t="str">
        <f>IF(ISERR(IF(AND($I476=Re_lo!$E$5,BZ$5=VLOOKUP(Re_lo!$H$5,Re_lo!$N$5:$O$16,2,0)),AX476,"")),"",IF(AND($I476=Re_lo!$E$5,BZ$5=VLOOKUP(Re_lo!$H$5,Re_lo!$N$5:$O$16,2,0)),AX476,""))</f>
        <v/>
      </c>
      <c r="CA476" s="125" t="str">
        <f>IF(ISERR(IF(AND($I476=Re_lo!$E$5,CA$5=VLOOKUP(Re_lo!$H$5,Re_lo!$N$5:$O$16,2,0)),AY476,"")),"",IF(AND($I476=Re_lo!$E$5,CA$5=VLOOKUP(Re_lo!$H$5,Re_lo!$N$5:$O$16,2,0)),AY476,""))</f>
        <v/>
      </c>
      <c r="CB476" s="125" t="str">
        <f>IF(ISERR(IF(AND($I476=Re_lo!$E$5,CB$5=VLOOKUP(Re_lo!$H$5,Re_lo!$N$5:$O$16,2,0)),AZ476,"")),"",IF(AND($I476=Re_lo!$E$5,CB$5=VLOOKUP(Re_lo!$H$5,Re_lo!$N$5:$O$16,2,0)),AZ476,""))</f>
        <v/>
      </c>
      <c r="CC476" s="125" t="str">
        <f>IF(ISERR(IF(AND($I476=Re_lo!$E$5,CC$5=VLOOKUP(Re_lo!$H$5,Re_lo!$N$5:$O$16,2,0)),BA476,"")),"",IF(AND($I476=Re_lo!$E$5,CC$5=VLOOKUP(Re_lo!$H$5,Re_lo!$N$5:$O$16,2,0)),BA476,""))</f>
        <v/>
      </c>
      <c r="CD476" s="125" t="str">
        <f>IF(ISERR(IF(AND($I476=Re_lo!$E$5,CD$5=VLOOKUP(Re_lo!$H$5,Re_lo!$N$5:$O$16,2,0)),BB476,"")),"",IF(AND($I476=Re_lo!$E$5,CD$5=VLOOKUP(Re_lo!$H$5,Re_lo!$N$5:$O$16,2,0)),BB476,""))</f>
        <v/>
      </c>
      <c r="CF476" s="125" t="str">
        <f>IF($C476="","",COUNTIFS(Con_ve!$C$6:$C$1005,$C476,Con_ve!$Q$6:$Q$1005,Cad_cl!CF$5))</f>
        <v/>
      </c>
      <c r="CG476" s="125" t="str">
        <f>IF($C476="","",COUNTIFS(Con_ve!$C$6:$C$1005,$C476,Con_ve!$Q$6:$Q$1005,Cad_cl!CG$5))</f>
        <v/>
      </c>
      <c r="CH476" s="125" t="str">
        <f>IF($C476="","",COUNTIFS(Con_ve!$C$6:$C$1005,$C476,Con_ve!$Q$6:$Q$1005,Cad_cl!CH$5))</f>
        <v/>
      </c>
      <c r="CI476" s="125" t="str">
        <f>IF($C476="","",COUNTIFS(Con_ve!$C$6:$C$1005,$C476,Con_ve!$Q$6:$Q$1005,Cad_cl!CI$5))</f>
        <v/>
      </c>
      <c r="CJ476" s="125" t="str">
        <f>IF($C476="","",COUNTIFS(Con_ve!$C$6:$C$1005,$C476,Con_ve!$Q$6:$Q$1005,Cad_cl!CJ$5))</f>
        <v/>
      </c>
      <c r="CK476" s="125" t="str">
        <f>IF($C476="","",COUNTIFS(Con_ve!$C$6:$C$1005,$C476,Con_ve!$Q$6:$Q$1005,Cad_cl!CK$5))</f>
        <v/>
      </c>
      <c r="CL476" s="125" t="str">
        <f>IF($C476="","",COUNTIFS(Con_ve!$C$6:$C$1005,$C476,Con_ve!$Q$6:$Q$1005,Cad_cl!CL$5))</f>
        <v/>
      </c>
      <c r="CM476" s="125" t="str">
        <f>IF($C476="","",COUNTIFS(Con_ve!$C$6:$C$1005,$C476,Con_ve!$Q$6:$Q$1005,Cad_cl!CM$5))</f>
        <v/>
      </c>
      <c r="CN476" s="125" t="str">
        <f>IF($C476="","",COUNTIFS(Con_ve!$C$6:$C$1005,$C476,Con_ve!$Q$6:$Q$1005,Cad_cl!CN$5))</f>
        <v/>
      </c>
      <c r="CO476" s="125" t="str">
        <f>IF($C476="","",COUNTIFS(Con_ve!$C$6:$C$1005,$C476,Con_ve!$Q$6:$Q$1005,Cad_cl!CO$5))</f>
        <v/>
      </c>
      <c r="CP476" s="125" t="str">
        <f>IF($C476="","",COUNTIFS(Con_ve!$C$6:$C$1005,$C476,Con_ve!$Q$6:$Q$1005,Cad_cl!CP$5))</f>
        <v/>
      </c>
      <c r="CQ476" s="125" t="str">
        <f>IF($C476="","",COUNTIFS(Con_ve!$C$6:$C$1005,$C476,Con_ve!$Q$6:$Q$1005,Cad_cl!CQ$5))</f>
        <v/>
      </c>
      <c r="CR476" s="125">
        <f t="shared" si="23"/>
        <v>0</v>
      </c>
    </row>
    <row r="477" spans="3:96" ht="30" customHeight="1">
      <c r="C477" s="153"/>
      <c r="D477" s="153"/>
      <c r="E477" s="154"/>
      <c r="F477" s="153"/>
      <c r="G477" s="155"/>
      <c r="H477" s="153"/>
      <c r="I477" s="153"/>
      <c r="J477" s="132" t="s">
        <v>309</v>
      </c>
      <c r="K477" s="133" t="s">
        <v>309</v>
      </c>
      <c r="L477" s="153"/>
      <c r="M477" s="153"/>
      <c r="N477" s="153"/>
      <c r="O477" s="153"/>
      <c r="P477" s="153"/>
      <c r="Q477" s="153"/>
      <c r="AP477" s="134" t="str">
        <f>IF(ISERR(IF($C477="","",SUMIFS(Con_ve!$F$6:$F$1005,Con_ve!$C$6:$C$1005,$C477,Con_ve!$I$6:$I$1005,"Fechada",Con_ve!$Q$6:$Q$1005,Cad_cl!AP$5))),"",IF($C477="","",SUMIFS(Con_ve!$F$6:$F$1005,Con_ve!$C$6:$C$1005,$C477,Con_ve!$I$6:$I$1005,"Fechada",Con_ve!$Q$6:$Q$1005,Cad_cl!AP$5)))</f>
        <v/>
      </c>
      <c r="AQ477" s="134" t="str">
        <f>IF(ISERR(IF($C477="","",SUMIFS(Con_ve!$F$6:$F$1005,Con_ve!$C$6:$C$1005,$C477,Con_ve!$I$6:$I$1005,"Fechada",Con_ve!$Q$6:$Q$1005,Cad_cl!AQ$5))),"",IF($C477="","",SUMIFS(Con_ve!$F$6:$F$1005,Con_ve!$C$6:$C$1005,$C477,Con_ve!$I$6:$I$1005,"Fechada",Con_ve!$Q$6:$Q$1005,Cad_cl!AQ$5)))</f>
        <v/>
      </c>
      <c r="AR477" s="134" t="str">
        <f>IF(ISERR(IF($C477="","",SUMIFS(Con_ve!$F$6:$F$1005,Con_ve!$C$6:$C$1005,$C477,Con_ve!$I$6:$I$1005,"Fechada",Con_ve!$Q$6:$Q$1005,Cad_cl!AR$5))),"",IF($C477="","",SUMIFS(Con_ve!$F$6:$F$1005,Con_ve!$C$6:$C$1005,$C477,Con_ve!$I$6:$I$1005,"Fechada",Con_ve!$Q$6:$Q$1005,Cad_cl!AR$5)))</f>
        <v/>
      </c>
      <c r="AS477" s="134" t="str">
        <f>IF(ISERR(IF($C477="","",SUMIFS(Con_ve!$F$6:$F$1005,Con_ve!$C$6:$C$1005,$C477,Con_ve!$I$6:$I$1005,"Fechada",Con_ve!$Q$6:$Q$1005,Cad_cl!AS$5))),"",IF($C477="","",SUMIFS(Con_ve!$F$6:$F$1005,Con_ve!$C$6:$C$1005,$C477,Con_ve!$I$6:$I$1005,"Fechada",Con_ve!$Q$6:$Q$1005,Cad_cl!AS$5)))</f>
        <v/>
      </c>
      <c r="AT477" s="134" t="str">
        <f>IF(ISERR(IF($C477="","",SUMIFS(Con_ve!$F$6:$F$1005,Con_ve!$C$6:$C$1005,$C477,Con_ve!$I$6:$I$1005,"Fechada",Con_ve!$Q$6:$Q$1005,Cad_cl!AT$5))),"",IF($C477="","",SUMIFS(Con_ve!$F$6:$F$1005,Con_ve!$C$6:$C$1005,$C477,Con_ve!$I$6:$I$1005,"Fechada",Con_ve!$Q$6:$Q$1005,Cad_cl!AT$5)))</f>
        <v/>
      </c>
      <c r="AU477" s="134" t="str">
        <f>IF(ISERR(IF($C477="","",SUMIFS(Con_ve!$F$6:$F$1005,Con_ve!$C$6:$C$1005,$C477,Con_ve!$I$6:$I$1005,"Fechada",Con_ve!$Q$6:$Q$1005,Cad_cl!AU$5))),"",IF($C477="","",SUMIFS(Con_ve!$F$6:$F$1005,Con_ve!$C$6:$C$1005,$C477,Con_ve!$I$6:$I$1005,"Fechada",Con_ve!$Q$6:$Q$1005,Cad_cl!AU$5)))</f>
        <v/>
      </c>
      <c r="AV477" s="134" t="str">
        <f>IF(ISERR(IF($C477="","",SUMIFS(Con_ve!$F$6:$F$1005,Con_ve!$C$6:$C$1005,$C477,Con_ve!$I$6:$I$1005,"Fechada",Con_ve!$Q$6:$Q$1005,Cad_cl!AV$5))),"",IF($C477="","",SUMIFS(Con_ve!$F$6:$F$1005,Con_ve!$C$6:$C$1005,$C477,Con_ve!$I$6:$I$1005,"Fechada",Con_ve!$Q$6:$Q$1005,Cad_cl!AV$5)))</f>
        <v/>
      </c>
      <c r="AW477" s="134" t="str">
        <f>IF(ISERR(IF($C477="","",SUMIFS(Con_ve!$F$6:$F$1005,Con_ve!$C$6:$C$1005,$C477,Con_ve!$I$6:$I$1005,"Fechada",Con_ve!$Q$6:$Q$1005,Cad_cl!AW$5))),"",IF($C477="","",SUMIFS(Con_ve!$F$6:$F$1005,Con_ve!$C$6:$C$1005,$C477,Con_ve!$I$6:$I$1005,"Fechada",Con_ve!$Q$6:$Q$1005,Cad_cl!AW$5)))</f>
        <v/>
      </c>
      <c r="AX477" s="134" t="str">
        <f>IF(ISERR(IF($C477="","",SUMIFS(Con_ve!$F$6:$F$1005,Con_ve!$C$6:$C$1005,$C477,Con_ve!$I$6:$I$1005,"Fechada",Con_ve!$Q$6:$Q$1005,Cad_cl!AX$5))),"",IF($C477="","",SUMIFS(Con_ve!$F$6:$F$1005,Con_ve!$C$6:$C$1005,$C477,Con_ve!$I$6:$I$1005,"Fechada",Con_ve!$Q$6:$Q$1005,Cad_cl!AX$5)))</f>
        <v/>
      </c>
      <c r="AY477" s="134" t="str">
        <f>IF(ISERR(IF($C477="","",SUMIFS(Con_ve!$F$6:$F$1005,Con_ve!$C$6:$C$1005,$C477,Con_ve!$I$6:$I$1005,"Fechada",Con_ve!$Q$6:$Q$1005,Cad_cl!AY$5))),"",IF($C477="","",SUMIFS(Con_ve!$F$6:$F$1005,Con_ve!$C$6:$C$1005,$C477,Con_ve!$I$6:$I$1005,"Fechada",Con_ve!$Q$6:$Q$1005,Cad_cl!AY$5)))</f>
        <v/>
      </c>
      <c r="AZ477" s="134" t="str">
        <f>IF(ISERR(IF($C477="","",SUMIFS(Con_ve!$F$6:$F$1005,Con_ve!$C$6:$C$1005,$C477,Con_ve!$I$6:$I$1005,"Fechada",Con_ve!$Q$6:$Q$1005,Cad_cl!AZ$5))),"",IF($C477="","",SUMIFS(Con_ve!$F$6:$F$1005,Con_ve!$C$6:$C$1005,$C477,Con_ve!$I$6:$I$1005,"Fechada",Con_ve!$Q$6:$Q$1005,Cad_cl!AZ$5)))</f>
        <v/>
      </c>
      <c r="BA477" s="134" t="str">
        <f>IF(ISERR(IF($C477="","",SUMIFS(Con_ve!$F$6:$F$1005,Con_ve!$C$6:$C$1005,$C477,Con_ve!$I$6:$I$1005,"Fechada",Con_ve!$Q$6:$Q$1005,Cad_cl!BA$5))),"",IF($C477="","",SUMIFS(Con_ve!$F$6:$F$1005,Con_ve!$C$6:$C$1005,$C477,Con_ve!$I$6:$I$1005,"Fechada",Con_ve!$Q$6:$Q$1005,Cad_cl!BA$5)))</f>
        <v/>
      </c>
      <c r="BB477" s="134">
        <f t="shared" si="21"/>
        <v>0</v>
      </c>
      <c r="BD477" s="134" t="str">
        <f>IF(ISERR(IF($C477="","",SUMIFS(Con_ve!$F$6:$F$1005,Con_ve!$C$6:$C$1005,$C477,Con_ve!$I$6:$I$1005,"Em negociação",Con_ve!$Q$6:$Q$1005,Cad_cl!BD$5))),"",IF($C477="","",SUMIFS(Con_ve!$F$6:$F$1005,Con_ve!$C$6:$C$1005,$C477,Con_ve!$I$6:$I$1005,"Em negociação",Con_ve!$Q$6:$Q$1005,Cad_cl!BD$5)))</f>
        <v/>
      </c>
      <c r="BE477" s="134" t="str">
        <f>IF(ISERR(IF($C477="","",SUMIFS(Con_ve!$F$6:$F$1005,Con_ve!$C$6:$C$1005,$C477,Con_ve!$I$6:$I$1005,"Em negociação",Con_ve!$Q$6:$Q$1005,Cad_cl!BE$5))),"",IF($C477="","",SUMIFS(Con_ve!$F$6:$F$1005,Con_ve!$C$6:$C$1005,$C477,Con_ve!$I$6:$I$1005,"Em negociação",Con_ve!$Q$6:$Q$1005,Cad_cl!BE$5)))</f>
        <v/>
      </c>
      <c r="BF477" s="134" t="str">
        <f>IF(ISERR(IF($C477="","",SUMIFS(Con_ve!$F$6:$F$1005,Con_ve!$C$6:$C$1005,$C477,Con_ve!$I$6:$I$1005,"Em negociação",Con_ve!$Q$6:$Q$1005,Cad_cl!BF$5))),"",IF($C477="","",SUMIFS(Con_ve!$F$6:$F$1005,Con_ve!$C$6:$C$1005,$C477,Con_ve!$I$6:$I$1005,"Em negociação",Con_ve!$Q$6:$Q$1005,Cad_cl!BF$5)))</f>
        <v/>
      </c>
      <c r="BG477" s="134" t="str">
        <f>IF(ISERR(IF($C477="","",SUMIFS(Con_ve!$F$6:$F$1005,Con_ve!$C$6:$C$1005,$C477,Con_ve!$I$6:$I$1005,"Em negociação",Con_ve!$Q$6:$Q$1005,Cad_cl!BG$5))),"",IF($C477="","",SUMIFS(Con_ve!$F$6:$F$1005,Con_ve!$C$6:$C$1005,$C477,Con_ve!$I$6:$I$1005,"Em negociação",Con_ve!$Q$6:$Q$1005,Cad_cl!BG$5)))</f>
        <v/>
      </c>
      <c r="BH477" s="134" t="str">
        <f>IF(ISERR(IF($C477="","",SUMIFS(Con_ve!$F$6:$F$1005,Con_ve!$C$6:$C$1005,$C477,Con_ve!$I$6:$I$1005,"Em negociação",Con_ve!$Q$6:$Q$1005,Cad_cl!BH$5))),"",IF($C477="","",SUMIFS(Con_ve!$F$6:$F$1005,Con_ve!$C$6:$C$1005,$C477,Con_ve!$I$6:$I$1005,"Em negociação",Con_ve!$Q$6:$Q$1005,Cad_cl!BH$5)))</f>
        <v/>
      </c>
      <c r="BI477" s="134" t="str">
        <f>IF(ISERR(IF($C477="","",SUMIFS(Con_ve!$F$6:$F$1005,Con_ve!$C$6:$C$1005,$C477,Con_ve!$I$6:$I$1005,"Em negociação",Con_ve!$Q$6:$Q$1005,Cad_cl!BI$5))),"",IF($C477="","",SUMIFS(Con_ve!$F$6:$F$1005,Con_ve!$C$6:$C$1005,$C477,Con_ve!$I$6:$I$1005,"Em negociação",Con_ve!$Q$6:$Q$1005,Cad_cl!BI$5)))</f>
        <v/>
      </c>
      <c r="BJ477" s="134" t="str">
        <f>IF(ISERR(IF($C477="","",SUMIFS(Con_ve!$F$6:$F$1005,Con_ve!$C$6:$C$1005,$C477,Con_ve!$I$6:$I$1005,"Em negociação",Con_ve!$Q$6:$Q$1005,Cad_cl!BJ$5))),"",IF($C477="","",SUMIFS(Con_ve!$F$6:$F$1005,Con_ve!$C$6:$C$1005,$C477,Con_ve!$I$6:$I$1005,"Em negociação",Con_ve!$Q$6:$Q$1005,Cad_cl!BJ$5)))</f>
        <v/>
      </c>
      <c r="BK477" s="134" t="str">
        <f>IF(ISERR(IF($C477="","",SUMIFS(Con_ve!$F$6:$F$1005,Con_ve!$C$6:$C$1005,$C477,Con_ve!$I$6:$I$1005,"Em negociação",Con_ve!$Q$6:$Q$1005,Cad_cl!BK$5))),"",IF($C477="","",SUMIFS(Con_ve!$F$6:$F$1005,Con_ve!$C$6:$C$1005,$C477,Con_ve!$I$6:$I$1005,"Em negociação",Con_ve!$Q$6:$Q$1005,Cad_cl!BK$5)))</f>
        <v/>
      </c>
      <c r="BL477" s="134" t="str">
        <f>IF(ISERR(IF($C477="","",SUMIFS(Con_ve!$F$6:$F$1005,Con_ve!$C$6:$C$1005,$C477,Con_ve!$I$6:$I$1005,"Em negociação",Con_ve!$Q$6:$Q$1005,Cad_cl!BL$5))),"",IF($C477="","",SUMIFS(Con_ve!$F$6:$F$1005,Con_ve!$C$6:$C$1005,$C477,Con_ve!$I$6:$I$1005,"Em negociação",Con_ve!$Q$6:$Q$1005,Cad_cl!BL$5)))</f>
        <v/>
      </c>
      <c r="BM477" s="134" t="str">
        <f>IF(ISERR(IF($C477="","",SUMIFS(Con_ve!$F$6:$F$1005,Con_ve!$C$6:$C$1005,$C477,Con_ve!$I$6:$I$1005,"Em negociação",Con_ve!$Q$6:$Q$1005,Cad_cl!BM$5))),"",IF($C477="","",SUMIFS(Con_ve!$F$6:$F$1005,Con_ve!$C$6:$C$1005,$C477,Con_ve!$I$6:$I$1005,"Em negociação",Con_ve!$Q$6:$Q$1005,Cad_cl!BM$5)))</f>
        <v/>
      </c>
      <c r="BN477" s="134" t="str">
        <f>IF(ISERR(IF($C477="","",SUMIFS(Con_ve!$F$6:$F$1005,Con_ve!$C$6:$C$1005,$C477,Con_ve!$I$6:$I$1005,"Em negociação",Con_ve!$Q$6:$Q$1005,Cad_cl!BN$5))),"",IF($C477="","",SUMIFS(Con_ve!$F$6:$F$1005,Con_ve!$C$6:$C$1005,$C477,Con_ve!$I$6:$I$1005,"Em negociação",Con_ve!$Q$6:$Q$1005,Cad_cl!BN$5)))</f>
        <v/>
      </c>
      <c r="BO477" s="134" t="str">
        <f>IF(ISERR(IF($C477="","",SUMIFS(Con_ve!$F$6:$F$1005,Con_ve!$C$6:$C$1005,$C477,Con_ve!$I$6:$I$1005,"Em negociação",Con_ve!$Q$6:$Q$1005,Cad_cl!BO$5))),"",IF($C477="","",SUMIFS(Con_ve!$F$6:$F$1005,Con_ve!$C$6:$C$1005,$C477,Con_ve!$I$6:$I$1005,"Em negociação",Con_ve!$Q$6:$Q$1005,Cad_cl!BO$5)))</f>
        <v/>
      </c>
      <c r="BP477" s="134">
        <f t="shared" si="22"/>
        <v>0</v>
      </c>
      <c r="BR477" s="125" t="str">
        <f>IF(ISERR(IF(AND($I477=Re_lo!$E$5,BR$5=VLOOKUP(Re_lo!$H$5,Re_lo!$N$5:$O$16,2,0)),AP477,"")),"",IF(AND($I477=Re_lo!$E$5,BR$5=VLOOKUP(Re_lo!$H$5,Re_lo!$N$5:$O$16,2,0)),AP477,""))</f>
        <v/>
      </c>
      <c r="BS477" s="125" t="str">
        <f>IF(ISERR(IF(AND($I477=Re_lo!$E$5,BS$5=VLOOKUP(Re_lo!$H$5,Re_lo!$N$5:$O$16,2,0)),AQ477,"")),"",IF(AND($I477=Re_lo!$E$5,BS$5=VLOOKUP(Re_lo!$H$5,Re_lo!$N$5:$O$16,2,0)),AQ477,""))</f>
        <v/>
      </c>
      <c r="BT477" s="125" t="str">
        <f>IF(ISERR(IF(AND($I477=Re_lo!$E$5,BT$5=VLOOKUP(Re_lo!$H$5,Re_lo!$N$5:$O$16,2,0)),AR477,"")),"",IF(AND($I477=Re_lo!$E$5,BT$5=VLOOKUP(Re_lo!$H$5,Re_lo!$N$5:$O$16,2,0)),AR477,""))</f>
        <v/>
      </c>
      <c r="BU477" s="125" t="str">
        <f>IF(ISERR(IF(AND($I477=Re_lo!$E$5,BU$5=VLOOKUP(Re_lo!$H$5,Re_lo!$N$5:$O$16,2,0)),AS477,"")),"",IF(AND($I477=Re_lo!$E$5,BU$5=VLOOKUP(Re_lo!$H$5,Re_lo!$N$5:$O$16,2,0)),AS477,""))</f>
        <v/>
      </c>
      <c r="BV477" s="125" t="str">
        <f>IF(ISERR(IF(AND($I477=Re_lo!$E$5,BV$5=VLOOKUP(Re_lo!$H$5,Re_lo!$N$5:$O$16,2,0)),AT477,"")),"",IF(AND($I477=Re_lo!$E$5,BV$5=VLOOKUP(Re_lo!$H$5,Re_lo!$N$5:$O$16,2,0)),AT477,""))</f>
        <v/>
      </c>
      <c r="BW477" s="125" t="str">
        <f>IF(ISERR(IF(AND($I477=Re_lo!$E$5,BW$5=VLOOKUP(Re_lo!$H$5,Re_lo!$N$5:$O$16,2,0)),AU477,"")),"",IF(AND($I477=Re_lo!$E$5,BW$5=VLOOKUP(Re_lo!$H$5,Re_lo!$N$5:$O$16,2,0)),AU477,""))</f>
        <v/>
      </c>
      <c r="BX477" s="125" t="str">
        <f>IF(ISERR(IF(AND($I477=Re_lo!$E$5,BX$5=VLOOKUP(Re_lo!$H$5,Re_lo!$N$5:$O$16,2,0)),AV477,"")),"",IF(AND($I477=Re_lo!$E$5,BX$5=VLOOKUP(Re_lo!$H$5,Re_lo!$N$5:$O$16,2,0)),AV477,""))</f>
        <v/>
      </c>
      <c r="BY477" s="125" t="str">
        <f>IF(ISERR(IF(AND($I477=Re_lo!$E$5,BY$5=VLOOKUP(Re_lo!$H$5,Re_lo!$N$5:$O$16,2,0)),AW477,"")),"",IF(AND($I477=Re_lo!$E$5,BY$5=VLOOKUP(Re_lo!$H$5,Re_lo!$N$5:$O$16,2,0)),AW477,""))</f>
        <v/>
      </c>
      <c r="BZ477" s="125" t="str">
        <f>IF(ISERR(IF(AND($I477=Re_lo!$E$5,BZ$5=VLOOKUP(Re_lo!$H$5,Re_lo!$N$5:$O$16,2,0)),AX477,"")),"",IF(AND($I477=Re_lo!$E$5,BZ$5=VLOOKUP(Re_lo!$H$5,Re_lo!$N$5:$O$16,2,0)),AX477,""))</f>
        <v/>
      </c>
      <c r="CA477" s="125" t="str">
        <f>IF(ISERR(IF(AND($I477=Re_lo!$E$5,CA$5=VLOOKUP(Re_lo!$H$5,Re_lo!$N$5:$O$16,2,0)),AY477,"")),"",IF(AND($I477=Re_lo!$E$5,CA$5=VLOOKUP(Re_lo!$H$5,Re_lo!$N$5:$O$16,2,0)),AY477,""))</f>
        <v/>
      </c>
      <c r="CB477" s="125" t="str">
        <f>IF(ISERR(IF(AND($I477=Re_lo!$E$5,CB$5=VLOOKUP(Re_lo!$H$5,Re_lo!$N$5:$O$16,2,0)),AZ477,"")),"",IF(AND($I477=Re_lo!$E$5,CB$5=VLOOKUP(Re_lo!$H$5,Re_lo!$N$5:$O$16,2,0)),AZ477,""))</f>
        <v/>
      </c>
      <c r="CC477" s="125" t="str">
        <f>IF(ISERR(IF(AND($I477=Re_lo!$E$5,CC$5=VLOOKUP(Re_lo!$H$5,Re_lo!$N$5:$O$16,2,0)),BA477,"")),"",IF(AND($I477=Re_lo!$E$5,CC$5=VLOOKUP(Re_lo!$H$5,Re_lo!$N$5:$O$16,2,0)),BA477,""))</f>
        <v/>
      </c>
      <c r="CD477" s="125" t="str">
        <f>IF(ISERR(IF(AND($I477=Re_lo!$E$5,CD$5=VLOOKUP(Re_lo!$H$5,Re_lo!$N$5:$O$16,2,0)),BB477,"")),"",IF(AND($I477=Re_lo!$E$5,CD$5=VLOOKUP(Re_lo!$H$5,Re_lo!$N$5:$O$16,2,0)),BB477,""))</f>
        <v/>
      </c>
      <c r="CF477" s="125" t="str">
        <f>IF($C477="","",COUNTIFS(Con_ve!$C$6:$C$1005,$C477,Con_ve!$Q$6:$Q$1005,Cad_cl!CF$5))</f>
        <v/>
      </c>
      <c r="CG477" s="125" t="str">
        <f>IF($C477="","",COUNTIFS(Con_ve!$C$6:$C$1005,$C477,Con_ve!$Q$6:$Q$1005,Cad_cl!CG$5))</f>
        <v/>
      </c>
      <c r="CH477" s="125" t="str">
        <f>IF($C477="","",COUNTIFS(Con_ve!$C$6:$C$1005,$C477,Con_ve!$Q$6:$Q$1005,Cad_cl!CH$5))</f>
        <v/>
      </c>
      <c r="CI477" s="125" t="str">
        <f>IF($C477="","",COUNTIFS(Con_ve!$C$6:$C$1005,$C477,Con_ve!$Q$6:$Q$1005,Cad_cl!CI$5))</f>
        <v/>
      </c>
      <c r="CJ477" s="125" t="str">
        <f>IF($C477="","",COUNTIFS(Con_ve!$C$6:$C$1005,$C477,Con_ve!$Q$6:$Q$1005,Cad_cl!CJ$5))</f>
        <v/>
      </c>
      <c r="CK477" s="125" t="str">
        <f>IF($C477="","",COUNTIFS(Con_ve!$C$6:$C$1005,$C477,Con_ve!$Q$6:$Q$1005,Cad_cl!CK$5))</f>
        <v/>
      </c>
      <c r="CL477" s="125" t="str">
        <f>IF($C477="","",COUNTIFS(Con_ve!$C$6:$C$1005,$C477,Con_ve!$Q$6:$Q$1005,Cad_cl!CL$5))</f>
        <v/>
      </c>
      <c r="CM477" s="125" t="str">
        <f>IF($C477="","",COUNTIFS(Con_ve!$C$6:$C$1005,$C477,Con_ve!$Q$6:$Q$1005,Cad_cl!CM$5))</f>
        <v/>
      </c>
      <c r="CN477" s="125" t="str">
        <f>IF($C477="","",COUNTIFS(Con_ve!$C$6:$C$1005,$C477,Con_ve!$Q$6:$Q$1005,Cad_cl!CN$5))</f>
        <v/>
      </c>
      <c r="CO477" s="125" t="str">
        <f>IF($C477="","",COUNTIFS(Con_ve!$C$6:$C$1005,$C477,Con_ve!$Q$6:$Q$1005,Cad_cl!CO$5))</f>
        <v/>
      </c>
      <c r="CP477" s="125" t="str">
        <f>IF($C477="","",COUNTIFS(Con_ve!$C$6:$C$1005,$C477,Con_ve!$Q$6:$Q$1005,Cad_cl!CP$5))</f>
        <v/>
      </c>
      <c r="CQ477" s="125" t="str">
        <f>IF($C477="","",COUNTIFS(Con_ve!$C$6:$C$1005,$C477,Con_ve!$Q$6:$Q$1005,Cad_cl!CQ$5))</f>
        <v/>
      </c>
      <c r="CR477" s="125">
        <f t="shared" si="23"/>
        <v>0</v>
      </c>
    </row>
    <row r="478" spans="3:96" ht="30" customHeight="1">
      <c r="C478" s="153"/>
      <c r="D478" s="153"/>
      <c r="E478" s="154"/>
      <c r="F478" s="153"/>
      <c r="G478" s="155"/>
      <c r="H478" s="153"/>
      <c r="I478" s="153"/>
      <c r="J478" s="132" t="s">
        <v>309</v>
      </c>
      <c r="K478" s="133" t="s">
        <v>309</v>
      </c>
      <c r="L478" s="153"/>
      <c r="M478" s="153"/>
      <c r="N478" s="153"/>
      <c r="O478" s="153"/>
      <c r="P478" s="153"/>
      <c r="Q478" s="153"/>
      <c r="AP478" s="134" t="str">
        <f>IF(ISERR(IF($C478="","",SUMIFS(Con_ve!$F$6:$F$1005,Con_ve!$C$6:$C$1005,$C478,Con_ve!$I$6:$I$1005,"Fechada",Con_ve!$Q$6:$Q$1005,Cad_cl!AP$5))),"",IF($C478="","",SUMIFS(Con_ve!$F$6:$F$1005,Con_ve!$C$6:$C$1005,$C478,Con_ve!$I$6:$I$1005,"Fechada",Con_ve!$Q$6:$Q$1005,Cad_cl!AP$5)))</f>
        <v/>
      </c>
      <c r="AQ478" s="134" t="str">
        <f>IF(ISERR(IF($C478="","",SUMIFS(Con_ve!$F$6:$F$1005,Con_ve!$C$6:$C$1005,$C478,Con_ve!$I$6:$I$1005,"Fechada",Con_ve!$Q$6:$Q$1005,Cad_cl!AQ$5))),"",IF($C478="","",SUMIFS(Con_ve!$F$6:$F$1005,Con_ve!$C$6:$C$1005,$C478,Con_ve!$I$6:$I$1005,"Fechada",Con_ve!$Q$6:$Q$1005,Cad_cl!AQ$5)))</f>
        <v/>
      </c>
      <c r="AR478" s="134" t="str">
        <f>IF(ISERR(IF($C478="","",SUMIFS(Con_ve!$F$6:$F$1005,Con_ve!$C$6:$C$1005,$C478,Con_ve!$I$6:$I$1005,"Fechada",Con_ve!$Q$6:$Q$1005,Cad_cl!AR$5))),"",IF($C478="","",SUMIFS(Con_ve!$F$6:$F$1005,Con_ve!$C$6:$C$1005,$C478,Con_ve!$I$6:$I$1005,"Fechada",Con_ve!$Q$6:$Q$1005,Cad_cl!AR$5)))</f>
        <v/>
      </c>
      <c r="AS478" s="134" t="str">
        <f>IF(ISERR(IF($C478="","",SUMIFS(Con_ve!$F$6:$F$1005,Con_ve!$C$6:$C$1005,$C478,Con_ve!$I$6:$I$1005,"Fechada",Con_ve!$Q$6:$Q$1005,Cad_cl!AS$5))),"",IF($C478="","",SUMIFS(Con_ve!$F$6:$F$1005,Con_ve!$C$6:$C$1005,$C478,Con_ve!$I$6:$I$1005,"Fechada",Con_ve!$Q$6:$Q$1005,Cad_cl!AS$5)))</f>
        <v/>
      </c>
      <c r="AT478" s="134" t="str">
        <f>IF(ISERR(IF($C478="","",SUMIFS(Con_ve!$F$6:$F$1005,Con_ve!$C$6:$C$1005,$C478,Con_ve!$I$6:$I$1005,"Fechada",Con_ve!$Q$6:$Q$1005,Cad_cl!AT$5))),"",IF($C478="","",SUMIFS(Con_ve!$F$6:$F$1005,Con_ve!$C$6:$C$1005,$C478,Con_ve!$I$6:$I$1005,"Fechada",Con_ve!$Q$6:$Q$1005,Cad_cl!AT$5)))</f>
        <v/>
      </c>
      <c r="AU478" s="134" t="str">
        <f>IF(ISERR(IF($C478="","",SUMIFS(Con_ve!$F$6:$F$1005,Con_ve!$C$6:$C$1005,$C478,Con_ve!$I$6:$I$1005,"Fechada",Con_ve!$Q$6:$Q$1005,Cad_cl!AU$5))),"",IF($C478="","",SUMIFS(Con_ve!$F$6:$F$1005,Con_ve!$C$6:$C$1005,$C478,Con_ve!$I$6:$I$1005,"Fechada",Con_ve!$Q$6:$Q$1005,Cad_cl!AU$5)))</f>
        <v/>
      </c>
      <c r="AV478" s="134" t="str">
        <f>IF(ISERR(IF($C478="","",SUMIFS(Con_ve!$F$6:$F$1005,Con_ve!$C$6:$C$1005,$C478,Con_ve!$I$6:$I$1005,"Fechada",Con_ve!$Q$6:$Q$1005,Cad_cl!AV$5))),"",IF($C478="","",SUMIFS(Con_ve!$F$6:$F$1005,Con_ve!$C$6:$C$1005,$C478,Con_ve!$I$6:$I$1005,"Fechada",Con_ve!$Q$6:$Q$1005,Cad_cl!AV$5)))</f>
        <v/>
      </c>
      <c r="AW478" s="134" t="str">
        <f>IF(ISERR(IF($C478="","",SUMIFS(Con_ve!$F$6:$F$1005,Con_ve!$C$6:$C$1005,$C478,Con_ve!$I$6:$I$1005,"Fechada",Con_ve!$Q$6:$Q$1005,Cad_cl!AW$5))),"",IF($C478="","",SUMIFS(Con_ve!$F$6:$F$1005,Con_ve!$C$6:$C$1005,$C478,Con_ve!$I$6:$I$1005,"Fechada",Con_ve!$Q$6:$Q$1005,Cad_cl!AW$5)))</f>
        <v/>
      </c>
      <c r="AX478" s="134" t="str">
        <f>IF(ISERR(IF($C478="","",SUMIFS(Con_ve!$F$6:$F$1005,Con_ve!$C$6:$C$1005,$C478,Con_ve!$I$6:$I$1005,"Fechada",Con_ve!$Q$6:$Q$1005,Cad_cl!AX$5))),"",IF($C478="","",SUMIFS(Con_ve!$F$6:$F$1005,Con_ve!$C$6:$C$1005,$C478,Con_ve!$I$6:$I$1005,"Fechada",Con_ve!$Q$6:$Q$1005,Cad_cl!AX$5)))</f>
        <v/>
      </c>
      <c r="AY478" s="134" t="str">
        <f>IF(ISERR(IF($C478="","",SUMIFS(Con_ve!$F$6:$F$1005,Con_ve!$C$6:$C$1005,$C478,Con_ve!$I$6:$I$1005,"Fechada",Con_ve!$Q$6:$Q$1005,Cad_cl!AY$5))),"",IF($C478="","",SUMIFS(Con_ve!$F$6:$F$1005,Con_ve!$C$6:$C$1005,$C478,Con_ve!$I$6:$I$1005,"Fechada",Con_ve!$Q$6:$Q$1005,Cad_cl!AY$5)))</f>
        <v/>
      </c>
      <c r="AZ478" s="134" t="str">
        <f>IF(ISERR(IF($C478="","",SUMIFS(Con_ve!$F$6:$F$1005,Con_ve!$C$6:$C$1005,$C478,Con_ve!$I$6:$I$1005,"Fechada",Con_ve!$Q$6:$Q$1005,Cad_cl!AZ$5))),"",IF($C478="","",SUMIFS(Con_ve!$F$6:$F$1005,Con_ve!$C$6:$C$1005,$C478,Con_ve!$I$6:$I$1005,"Fechada",Con_ve!$Q$6:$Q$1005,Cad_cl!AZ$5)))</f>
        <v/>
      </c>
      <c r="BA478" s="134" t="str">
        <f>IF(ISERR(IF($C478="","",SUMIFS(Con_ve!$F$6:$F$1005,Con_ve!$C$6:$C$1005,$C478,Con_ve!$I$6:$I$1005,"Fechada",Con_ve!$Q$6:$Q$1005,Cad_cl!BA$5))),"",IF($C478="","",SUMIFS(Con_ve!$F$6:$F$1005,Con_ve!$C$6:$C$1005,$C478,Con_ve!$I$6:$I$1005,"Fechada",Con_ve!$Q$6:$Q$1005,Cad_cl!BA$5)))</f>
        <v/>
      </c>
      <c r="BB478" s="134">
        <f t="shared" si="21"/>
        <v>0</v>
      </c>
      <c r="BD478" s="134" t="str">
        <f>IF(ISERR(IF($C478="","",SUMIFS(Con_ve!$F$6:$F$1005,Con_ve!$C$6:$C$1005,$C478,Con_ve!$I$6:$I$1005,"Em negociação",Con_ve!$Q$6:$Q$1005,Cad_cl!BD$5))),"",IF($C478="","",SUMIFS(Con_ve!$F$6:$F$1005,Con_ve!$C$6:$C$1005,$C478,Con_ve!$I$6:$I$1005,"Em negociação",Con_ve!$Q$6:$Q$1005,Cad_cl!BD$5)))</f>
        <v/>
      </c>
      <c r="BE478" s="134" t="str">
        <f>IF(ISERR(IF($C478="","",SUMIFS(Con_ve!$F$6:$F$1005,Con_ve!$C$6:$C$1005,$C478,Con_ve!$I$6:$I$1005,"Em negociação",Con_ve!$Q$6:$Q$1005,Cad_cl!BE$5))),"",IF($C478="","",SUMIFS(Con_ve!$F$6:$F$1005,Con_ve!$C$6:$C$1005,$C478,Con_ve!$I$6:$I$1005,"Em negociação",Con_ve!$Q$6:$Q$1005,Cad_cl!BE$5)))</f>
        <v/>
      </c>
      <c r="BF478" s="134" t="str">
        <f>IF(ISERR(IF($C478="","",SUMIFS(Con_ve!$F$6:$F$1005,Con_ve!$C$6:$C$1005,$C478,Con_ve!$I$6:$I$1005,"Em negociação",Con_ve!$Q$6:$Q$1005,Cad_cl!BF$5))),"",IF($C478="","",SUMIFS(Con_ve!$F$6:$F$1005,Con_ve!$C$6:$C$1005,$C478,Con_ve!$I$6:$I$1005,"Em negociação",Con_ve!$Q$6:$Q$1005,Cad_cl!BF$5)))</f>
        <v/>
      </c>
      <c r="BG478" s="134" t="str">
        <f>IF(ISERR(IF($C478="","",SUMIFS(Con_ve!$F$6:$F$1005,Con_ve!$C$6:$C$1005,$C478,Con_ve!$I$6:$I$1005,"Em negociação",Con_ve!$Q$6:$Q$1005,Cad_cl!BG$5))),"",IF($C478="","",SUMIFS(Con_ve!$F$6:$F$1005,Con_ve!$C$6:$C$1005,$C478,Con_ve!$I$6:$I$1005,"Em negociação",Con_ve!$Q$6:$Q$1005,Cad_cl!BG$5)))</f>
        <v/>
      </c>
      <c r="BH478" s="134" t="str">
        <f>IF(ISERR(IF($C478="","",SUMIFS(Con_ve!$F$6:$F$1005,Con_ve!$C$6:$C$1005,$C478,Con_ve!$I$6:$I$1005,"Em negociação",Con_ve!$Q$6:$Q$1005,Cad_cl!BH$5))),"",IF($C478="","",SUMIFS(Con_ve!$F$6:$F$1005,Con_ve!$C$6:$C$1005,$C478,Con_ve!$I$6:$I$1005,"Em negociação",Con_ve!$Q$6:$Q$1005,Cad_cl!BH$5)))</f>
        <v/>
      </c>
      <c r="BI478" s="134" t="str">
        <f>IF(ISERR(IF($C478="","",SUMIFS(Con_ve!$F$6:$F$1005,Con_ve!$C$6:$C$1005,$C478,Con_ve!$I$6:$I$1005,"Em negociação",Con_ve!$Q$6:$Q$1005,Cad_cl!BI$5))),"",IF($C478="","",SUMIFS(Con_ve!$F$6:$F$1005,Con_ve!$C$6:$C$1005,$C478,Con_ve!$I$6:$I$1005,"Em negociação",Con_ve!$Q$6:$Q$1005,Cad_cl!BI$5)))</f>
        <v/>
      </c>
      <c r="BJ478" s="134" t="str">
        <f>IF(ISERR(IF($C478="","",SUMIFS(Con_ve!$F$6:$F$1005,Con_ve!$C$6:$C$1005,$C478,Con_ve!$I$6:$I$1005,"Em negociação",Con_ve!$Q$6:$Q$1005,Cad_cl!BJ$5))),"",IF($C478="","",SUMIFS(Con_ve!$F$6:$F$1005,Con_ve!$C$6:$C$1005,$C478,Con_ve!$I$6:$I$1005,"Em negociação",Con_ve!$Q$6:$Q$1005,Cad_cl!BJ$5)))</f>
        <v/>
      </c>
      <c r="BK478" s="134" t="str">
        <f>IF(ISERR(IF($C478="","",SUMIFS(Con_ve!$F$6:$F$1005,Con_ve!$C$6:$C$1005,$C478,Con_ve!$I$6:$I$1005,"Em negociação",Con_ve!$Q$6:$Q$1005,Cad_cl!BK$5))),"",IF($C478="","",SUMIFS(Con_ve!$F$6:$F$1005,Con_ve!$C$6:$C$1005,$C478,Con_ve!$I$6:$I$1005,"Em negociação",Con_ve!$Q$6:$Q$1005,Cad_cl!BK$5)))</f>
        <v/>
      </c>
      <c r="BL478" s="134" t="str">
        <f>IF(ISERR(IF($C478="","",SUMIFS(Con_ve!$F$6:$F$1005,Con_ve!$C$6:$C$1005,$C478,Con_ve!$I$6:$I$1005,"Em negociação",Con_ve!$Q$6:$Q$1005,Cad_cl!BL$5))),"",IF($C478="","",SUMIFS(Con_ve!$F$6:$F$1005,Con_ve!$C$6:$C$1005,$C478,Con_ve!$I$6:$I$1005,"Em negociação",Con_ve!$Q$6:$Q$1005,Cad_cl!BL$5)))</f>
        <v/>
      </c>
      <c r="BM478" s="134" t="str">
        <f>IF(ISERR(IF($C478="","",SUMIFS(Con_ve!$F$6:$F$1005,Con_ve!$C$6:$C$1005,$C478,Con_ve!$I$6:$I$1005,"Em negociação",Con_ve!$Q$6:$Q$1005,Cad_cl!BM$5))),"",IF($C478="","",SUMIFS(Con_ve!$F$6:$F$1005,Con_ve!$C$6:$C$1005,$C478,Con_ve!$I$6:$I$1005,"Em negociação",Con_ve!$Q$6:$Q$1005,Cad_cl!BM$5)))</f>
        <v/>
      </c>
      <c r="BN478" s="134" t="str">
        <f>IF(ISERR(IF($C478="","",SUMIFS(Con_ve!$F$6:$F$1005,Con_ve!$C$6:$C$1005,$C478,Con_ve!$I$6:$I$1005,"Em negociação",Con_ve!$Q$6:$Q$1005,Cad_cl!BN$5))),"",IF($C478="","",SUMIFS(Con_ve!$F$6:$F$1005,Con_ve!$C$6:$C$1005,$C478,Con_ve!$I$6:$I$1005,"Em negociação",Con_ve!$Q$6:$Q$1005,Cad_cl!BN$5)))</f>
        <v/>
      </c>
      <c r="BO478" s="134" t="str">
        <f>IF(ISERR(IF($C478="","",SUMIFS(Con_ve!$F$6:$F$1005,Con_ve!$C$6:$C$1005,$C478,Con_ve!$I$6:$I$1005,"Em negociação",Con_ve!$Q$6:$Q$1005,Cad_cl!BO$5))),"",IF($C478="","",SUMIFS(Con_ve!$F$6:$F$1005,Con_ve!$C$6:$C$1005,$C478,Con_ve!$I$6:$I$1005,"Em negociação",Con_ve!$Q$6:$Q$1005,Cad_cl!BO$5)))</f>
        <v/>
      </c>
      <c r="BP478" s="134">
        <f t="shared" si="22"/>
        <v>0</v>
      </c>
      <c r="BR478" s="125" t="str">
        <f>IF(ISERR(IF(AND($I478=Re_lo!$E$5,BR$5=VLOOKUP(Re_lo!$H$5,Re_lo!$N$5:$O$16,2,0)),AP478,"")),"",IF(AND($I478=Re_lo!$E$5,BR$5=VLOOKUP(Re_lo!$H$5,Re_lo!$N$5:$O$16,2,0)),AP478,""))</f>
        <v/>
      </c>
      <c r="BS478" s="125" t="str">
        <f>IF(ISERR(IF(AND($I478=Re_lo!$E$5,BS$5=VLOOKUP(Re_lo!$H$5,Re_lo!$N$5:$O$16,2,0)),AQ478,"")),"",IF(AND($I478=Re_lo!$E$5,BS$5=VLOOKUP(Re_lo!$H$5,Re_lo!$N$5:$O$16,2,0)),AQ478,""))</f>
        <v/>
      </c>
      <c r="BT478" s="125" t="str">
        <f>IF(ISERR(IF(AND($I478=Re_lo!$E$5,BT$5=VLOOKUP(Re_lo!$H$5,Re_lo!$N$5:$O$16,2,0)),AR478,"")),"",IF(AND($I478=Re_lo!$E$5,BT$5=VLOOKUP(Re_lo!$H$5,Re_lo!$N$5:$O$16,2,0)),AR478,""))</f>
        <v/>
      </c>
      <c r="BU478" s="125" t="str">
        <f>IF(ISERR(IF(AND($I478=Re_lo!$E$5,BU$5=VLOOKUP(Re_lo!$H$5,Re_lo!$N$5:$O$16,2,0)),AS478,"")),"",IF(AND($I478=Re_lo!$E$5,BU$5=VLOOKUP(Re_lo!$H$5,Re_lo!$N$5:$O$16,2,0)),AS478,""))</f>
        <v/>
      </c>
      <c r="BV478" s="125" t="str">
        <f>IF(ISERR(IF(AND($I478=Re_lo!$E$5,BV$5=VLOOKUP(Re_lo!$H$5,Re_lo!$N$5:$O$16,2,0)),AT478,"")),"",IF(AND($I478=Re_lo!$E$5,BV$5=VLOOKUP(Re_lo!$H$5,Re_lo!$N$5:$O$16,2,0)),AT478,""))</f>
        <v/>
      </c>
      <c r="BW478" s="125" t="str">
        <f>IF(ISERR(IF(AND($I478=Re_lo!$E$5,BW$5=VLOOKUP(Re_lo!$H$5,Re_lo!$N$5:$O$16,2,0)),AU478,"")),"",IF(AND($I478=Re_lo!$E$5,BW$5=VLOOKUP(Re_lo!$H$5,Re_lo!$N$5:$O$16,2,0)),AU478,""))</f>
        <v/>
      </c>
      <c r="BX478" s="125" t="str">
        <f>IF(ISERR(IF(AND($I478=Re_lo!$E$5,BX$5=VLOOKUP(Re_lo!$H$5,Re_lo!$N$5:$O$16,2,0)),AV478,"")),"",IF(AND($I478=Re_lo!$E$5,BX$5=VLOOKUP(Re_lo!$H$5,Re_lo!$N$5:$O$16,2,0)),AV478,""))</f>
        <v/>
      </c>
      <c r="BY478" s="125" t="str">
        <f>IF(ISERR(IF(AND($I478=Re_lo!$E$5,BY$5=VLOOKUP(Re_lo!$H$5,Re_lo!$N$5:$O$16,2,0)),AW478,"")),"",IF(AND($I478=Re_lo!$E$5,BY$5=VLOOKUP(Re_lo!$H$5,Re_lo!$N$5:$O$16,2,0)),AW478,""))</f>
        <v/>
      </c>
      <c r="BZ478" s="125" t="str">
        <f>IF(ISERR(IF(AND($I478=Re_lo!$E$5,BZ$5=VLOOKUP(Re_lo!$H$5,Re_lo!$N$5:$O$16,2,0)),AX478,"")),"",IF(AND($I478=Re_lo!$E$5,BZ$5=VLOOKUP(Re_lo!$H$5,Re_lo!$N$5:$O$16,2,0)),AX478,""))</f>
        <v/>
      </c>
      <c r="CA478" s="125" t="str">
        <f>IF(ISERR(IF(AND($I478=Re_lo!$E$5,CA$5=VLOOKUP(Re_lo!$H$5,Re_lo!$N$5:$O$16,2,0)),AY478,"")),"",IF(AND($I478=Re_lo!$E$5,CA$5=VLOOKUP(Re_lo!$H$5,Re_lo!$N$5:$O$16,2,0)),AY478,""))</f>
        <v/>
      </c>
      <c r="CB478" s="125" t="str">
        <f>IF(ISERR(IF(AND($I478=Re_lo!$E$5,CB$5=VLOOKUP(Re_lo!$H$5,Re_lo!$N$5:$O$16,2,0)),AZ478,"")),"",IF(AND($I478=Re_lo!$E$5,CB$5=VLOOKUP(Re_lo!$H$5,Re_lo!$N$5:$O$16,2,0)),AZ478,""))</f>
        <v/>
      </c>
      <c r="CC478" s="125" t="str">
        <f>IF(ISERR(IF(AND($I478=Re_lo!$E$5,CC$5=VLOOKUP(Re_lo!$H$5,Re_lo!$N$5:$O$16,2,0)),BA478,"")),"",IF(AND($I478=Re_lo!$E$5,CC$5=VLOOKUP(Re_lo!$H$5,Re_lo!$N$5:$O$16,2,0)),BA478,""))</f>
        <v/>
      </c>
      <c r="CD478" s="125" t="str">
        <f>IF(ISERR(IF(AND($I478=Re_lo!$E$5,CD$5=VLOOKUP(Re_lo!$H$5,Re_lo!$N$5:$O$16,2,0)),BB478,"")),"",IF(AND($I478=Re_lo!$E$5,CD$5=VLOOKUP(Re_lo!$H$5,Re_lo!$N$5:$O$16,2,0)),BB478,""))</f>
        <v/>
      </c>
      <c r="CF478" s="125" t="str">
        <f>IF($C478="","",COUNTIFS(Con_ve!$C$6:$C$1005,$C478,Con_ve!$Q$6:$Q$1005,Cad_cl!CF$5))</f>
        <v/>
      </c>
      <c r="CG478" s="125" t="str">
        <f>IF($C478="","",COUNTIFS(Con_ve!$C$6:$C$1005,$C478,Con_ve!$Q$6:$Q$1005,Cad_cl!CG$5))</f>
        <v/>
      </c>
      <c r="CH478" s="125" t="str">
        <f>IF($C478="","",COUNTIFS(Con_ve!$C$6:$C$1005,$C478,Con_ve!$Q$6:$Q$1005,Cad_cl!CH$5))</f>
        <v/>
      </c>
      <c r="CI478" s="125" t="str">
        <f>IF($C478="","",COUNTIFS(Con_ve!$C$6:$C$1005,$C478,Con_ve!$Q$6:$Q$1005,Cad_cl!CI$5))</f>
        <v/>
      </c>
      <c r="CJ478" s="125" t="str">
        <f>IF($C478="","",COUNTIFS(Con_ve!$C$6:$C$1005,$C478,Con_ve!$Q$6:$Q$1005,Cad_cl!CJ$5))</f>
        <v/>
      </c>
      <c r="CK478" s="125" t="str">
        <f>IF($C478="","",COUNTIFS(Con_ve!$C$6:$C$1005,$C478,Con_ve!$Q$6:$Q$1005,Cad_cl!CK$5))</f>
        <v/>
      </c>
      <c r="CL478" s="125" t="str">
        <f>IF($C478="","",COUNTIFS(Con_ve!$C$6:$C$1005,$C478,Con_ve!$Q$6:$Q$1005,Cad_cl!CL$5))</f>
        <v/>
      </c>
      <c r="CM478" s="125" t="str">
        <f>IF($C478="","",COUNTIFS(Con_ve!$C$6:$C$1005,$C478,Con_ve!$Q$6:$Q$1005,Cad_cl!CM$5))</f>
        <v/>
      </c>
      <c r="CN478" s="125" t="str">
        <f>IF($C478="","",COUNTIFS(Con_ve!$C$6:$C$1005,$C478,Con_ve!$Q$6:$Q$1005,Cad_cl!CN$5))</f>
        <v/>
      </c>
      <c r="CO478" s="125" t="str">
        <f>IF($C478="","",COUNTIFS(Con_ve!$C$6:$C$1005,$C478,Con_ve!$Q$6:$Q$1005,Cad_cl!CO$5))</f>
        <v/>
      </c>
      <c r="CP478" s="125" t="str">
        <f>IF($C478="","",COUNTIFS(Con_ve!$C$6:$C$1005,$C478,Con_ve!$Q$6:$Q$1005,Cad_cl!CP$5))</f>
        <v/>
      </c>
      <c r="CQ478" s="125" t="str">
        <f>IF($C478="","",COUNTIFS(Con_ve!$C$6:$C$1005,$C478,Con_ve!$Q$6:$Q$1005,Cad_cl!CQ$5))</f>
        <v/>
      </c>
      <c r="CR478" s="125">
        <f t="shared" si="23"/>
        <v>0</v>
      </c>
    </row>
    <row r="479" spans="3:96" ht="30" customHeight="1">
      <c r="C479" s="153"/>
      <c r="D479" s="153"/>
      <c r="E479" s="154"/>
      <c r="F479" s="153"/>
      <c r="G479" s="155"/>
      <c r="H479" s="153"/>
      <c r="I479" s="153"/>
      <c r="J479" s="132" t="s">
        <v>309</v>
      </c>
      <c r="K479" s="133" t="s">
        <v>309</v>
      </c>
      <c r="L479" s="153"/>
      <c r="M479" s="153"/>
      <c r="N479" s="153"/>
      <c r="O479" s="153"/>
      <c r="P479" s="153"/>
      <c r="Q479" s="153"/>
      <c r="AP479" s="134" t="str">
        <f>IF(ISERR(IF($C479="","",SUMIFS(Con_ve!$F$6:$F$1005,Con_ve!$C$6:$C$1005,$C479,Con_ve!$I$6:$I$1005,"Fechada",Con_ve!$Q$6:$Q$1005,Cad_cl!AP$5))),"",IF($C479="","",SUMIFS(Con_ve!$F$6:$F$1005,Con_ve!$C$6:$C$1005,$C479,Con_ve!$I$6:$I$1005,"Fechada",Con_ve!$Q$6:$Q$1005,Cad_cl!AP$5)))</f>
        <v/>
      </c>
      <c r="AQ479" s="134" t="str">
        <f>IF(ISERR(IF($C479="","",SUMIFS(Con_ve!$F$6:$F$1005,Con_ve!$C$6:$C$1005,$C479,Con_ve!$I$6:$I$1005,"Fechada",Con_ve!$Q$6:$Q$1005,Cad_cl!AQ$5))),"",IF($C479="","",SUMIFS(Con_ve!$F$6:$F$1005,Con_ve!$C$6:$C$1005,$C479,Con_ve!$I$6:$I$1005,"Fechada",Con_ve!$Q$6:$Q$1005,Cad_cl!AQ$5)))</f>
        <v/>
      </c>
      <c r="AR479" s="134" t="str">
        <f>IF(ISERR(IF($C479="","",SUMIFS(Con_ve!$F$6:$F$1005,Con_ve!$C$6:$C$1005,$C479,Con_ve!$I$6:$I$1005,"Fechada",Con_ve!$Q$6:$Q$1005,Cad_cl!AR$5))),"",IF($C479="","",SUMIFS(Con_ve!$F$6:$F$1005,Con_ve!$C$6:$C$1005,$C479,Con_ve!$I$6:$I$1005,"Fechada",Con_ve!$Q$6:$Q$1005,Cad_cl!AR$5)))</f>
        <v/>
      </c>
      <c r="AS479" s="134" t="str">
        <f>IF(ISERR(IF($C479="","",SUMIFS(Con_ve!$F$6:$F$1005,Con_ve!$C$6:$C$1005,$C479,Con_ve!$I$6:$I$1005,"Fechada",Con_ve!$Q$6:$Q$1005,Cad_cl!AS$5))),"",IF($C479="","",SUMIFS(Con_ve!$F$6:$F$1005,Con_ve!$C$6:$C$1005,$C479,Con_ve!$I$6:$I$1005,"Fechada",Con_ve!$Q$6:$Q$1005,Cad_cl!AS$5)))</f>
        <v/>
      </c>
      <c r="AT479" s="134" t="str">
        <f>IF(ISERR(IF($C479="","",SUMIFS(Con_ve!$F$6:$F$1005,Con_ve!$C$6:$C$1005,$C479,Con_ve!$I$6:$I$1005,"Fechada",Con_ve!$Q$6:$Q$1005,Cad_cl!AT$5))),"",IF($C479="","",SUMIFS(Con_ve!$F$6:$F$1005,Con_ve!$C$6:$C$1005,$C479,Con_ve!$I$6:$I$1005,"Fechada",Con_ve!$Q$6:$Q$1005,Cad_cl!AT$5)))</f>
        <v/>
      </c>
      <c r="AU479" s="134" t="str">
        <f>IF(ISERR(IF($C479="","",SUMIFS(Con_ve!$F$6:$F$1005,Con_ve!$C$6:$C$1005,$C479,Con_ve!$I$6:$I$1005,"Fechada",Con_ve!$Q$6:$Q$1005,Cad_cl!AU$5))),"",IF($C479="","",SUMIFS(Con_ve!$F$6:$F$1005,Con_ve!$C$6:$C$1005,$C479,Con_ve!$I$6:$I$1005,"Fechada",Con_ve!$Q$6:$Q$1005,Cad_cl!AU$5)))</f>
        <v/>
      </c>
      <c r="AV479" s="134" t="str">
        <f>IF(ISERR(IF($C479="","",SUMIFS(Con_ve!$F$6:$F$1005,Con_ve!$C$6:$C$1005,$C479,Con_ve!$I$6:$I$1005,"Fechada",Con_ve!$Q$6:$Q$1005,Cad_cl!AV$5))),"",IF($C479="","",SUMIFS(Con_ve!$F$6:$F$1005,Con_ve!$C$6:$C$1005,$C479,Con_ve!$I$6:$I$1005,"Fechada",Con_ve!$Q$6:$Q$1005,Cad_cl!AV$5)))</f>
        <v/>
      </c>
      <c r="AW479" s="134" t="str">
        <f>IF(ISERR(IF($C479="","",SUMIFS(Con_ve!$F$6:$F$1005,Con_ve!$C$6:$C$1005,$C479,Con_ve!$I$6:$I$1005,"Fechada",Con_ve!$Q$6:$Q$1005,Cad_cl!AW$5))),"",IF($C479="","",SUMIFS(Con_ve!$F$6:$F$1005,Con_ve!$C$6:$C$1005,$C479,Con_ve!$I$6:$I$1005,"Fechada",Con_ve!$Q$6:$Q$1005,Cad_cl!AW$5)))</f>
        <v/>
      </c>
      <c r="AX479" s="134" t="str">
        <f>IF(ISERR(IF($C479="","",SUMIFS(Con_ve!$F$6:$F$1005,Con_ve!$C$6:$C$1005,$C479,Con_ve!$I$6:$I$1005,"Fechada",Con_ve!$Q$6:$Q$1005,Cad_cl!AX$5))),"",IF($C479="","",SUMIFS(Con_ve!$F$6:$F$1005,Con_ve!$C$6:$C$1005,$C479,Con_ve!$I$6:$I$1005,"Fechada",Con_ve!$Q$6:$Q$1005,Cad_cl!AX$5)))</f>
        <v/>
      </c>
      <c r="AY479" s="134" t="str">
        <f>IF(ISERR(IF($C479="","",SUMIFS(Con_ve!$F$6:$F$1005,Con_ve!$C$6:$C$1005,$C479,Con_ve!$I$6:$I$1005,"Fechada",Con_ve!$Q$6:$Q$1005,Cad_cl!AY$5))),"",IF($C479="","",SUMIFS(Con_ve!$F$6:$F$1005,Con_ve!$C$6:$C$1005,$C479,Con_ve!$I$6:$I$1005,"Fechada",Con_ve!$Q$6:$Q$1005,Cad_cl!AY$5)))</f>
        <v/>
      </c>
      <c r="AZ479" s="134" t="str">
        <f>IF(ISERR(IF($C479="","",SUMIFS(Con_ve!$F$6:$F$1005,Con_ve!$C$6:$C$1005,$C479,Con_ve!$I$6:$I$1005,"Fechada",Con_ve!$Q$6:$Q$1005,Cad_cl!AZ$5))),"",IF($C479="","",SUMIFS(Con_ve!$F$6:$F$1005,Con_ve!$C$6:$C$1005,$C479,Con_ve!$I$6:$I$1005,"Fechada",Con_ve!$Q$6:$Q$1005,Cad_cl!AZ$5)))</f>
        <v/>
      </c>
      <c r="BA479" s="134" t="str">
        <f>IF(ISERR(IF($C479="","",SUMIFS(Con_ve!$F$6:$F$1005,Con_ve!$C$6:$C$1005,$C479,Con_ve!$I$6:$I$1005,"Fechada",Con_ve!$Q$6:$Q$1005,Cad_cl!BA$5))),"",IF($C479="","",SUMIFS(Con_ve!$F$6:$F$1005,Con_ve!$C$6:$C$1005,$C479,Con_ve!$I$6:$I$1005,"Fechada",Con_ve!$Q$6:$Q$1005,Cad_cl!BA$5)))</f>
        <v/>
      </c>
      <c r="BB479" s="134">
        <f t="shared" si="21"/>
        <v>0</v>
      </c>
      <c r="BD479" s="134" t="str">
        <f>IF(ISERR(IF($C479="","",SUMIFS(Con_ve!$F$6:$F$1005,Con_ve!$C$6:$C$1005,$C479,Con_ve!$I$6:$I$1005,"Em negociação",Con_ve!$Q$6:$Q$1005,Cad_cl!BD$5))),"",IF($C479="","",SUMIFS(Con_ve!$F$6:$F$1005,Con_ve!$C$6:$C$1005,$C479,Con_ve!$I$6:$I$1005,"Em negociação",Con_ve!$Q$6:$Q$1005,Cad_cl!BD$5)))</f>
        <v/>
      </c>
      <c r="BE479" s="134" t="str">
        <f>IF(ISERR(IF($C479="","",SUMIFS(Con_ve!$F$6:$F$1005,Con_ve!$C$6:$C$1005,$C479,Con_ve!$I$6:$I$1005,"Em negociação",Con_ve!$Q$6:$Q$1005,Cad_cl!BE$5))),"",IF($C479="","",SUMIFS(Con_ve!$F$6:$F$1005,Con_ve!$C$6:$C$1005,$C479,Con_ve!$I$6:$I$1005,"Em negociação",Con_ve!$Q$6:$Q$1005,Cad_cl!BE$5)))</f>
        <v/>
      </c>
      <c r="BF479" s="134" t="str">
        <f>IF(ISERR(IF($C479="","",SUMIFS(Con_ve!$F$6:$F$1005,Con_ve!$C$6:$C$1005,$C479,Con_ve!$I$6:$I$1005,"Em negociação",Con_ve!$Q$6:$Q$1005,Cad_cl!BF$5))),"",IF($C479="","",SUMIFS(Con_ve!$F$6:$F$1005,Con_ve!$C$6:$C$1005,$C479,Con_ve!$I$6:$I$1005,"Em negociação",Con_ve!$Q$6:$Q$1005,Cad_cl!BF$5)))</f>
        <v/>
      </c>
      <c r="BG479" s="134" t="str">
        <f>IF(ISERR(IF($C479="","",SUMIFS(Con_ve!$F$6:$F$1005,Con_ve!$C$6:$C$1005,$C479,Con_ve!$I$6:$I$1005,"Em negociação",Con_ve!$Q$6:$Q$1005,Cad_cl!BG$5))),"",IF($C479="","",SUMIFS(Con_ve!$F$6:$F$1005,Con_ve!$C$6:$C$1005,$C479,Con_ve!$I$6:$I$1005,"Em negociação",Con_ve!$Q$6:$Q$1005,Cad_cl!BG$5)))</f>
        <v/>
      </c>
      <c r="BH479" s="134" t="str">
        <f>IF(ISERR(IF($C479="","",SUMIFS(Con_ve!$F$6:$F$1005,Con_ve!$C$6:$C$1005,$C479,Con_ve!$I$6:$I$1005,"Em negociação",Con_ve!$Q$6:$Q$1005,Cad_cl!BH$5))),"",IF($C479="","",SUMIFS(Con_ve!$F$6:$F$1005,Con_ve!$C$6:$C$1005,$C479,Con_ve!$I$6:$I$1005,"Em negociação",Con_ve!$Q$6:$Q$1005,Cad_cl!BH$5)))</f>
        <v/>
      </c>
      <c r="BI479" s="134" t="str">
        <f>IF(ISERR(IF($C479="","",SUMIFS(Con_ve!$F$6:$F$1005,Con_ve!$C$6:$C$1005,$C479,Con_ve!$I$6:$I$1005,"Em negociação",Con_ve!$Q$6:$Q$1005,Cad_cl!BI$5))),"",IF($C479="","",SUMIFS(Con_ve!$F$6:$F$1005,Con_ve!$C$6:$C$1005,$C479,Con_ve!$I$6:$I$1005,"Em negociação",Con_ve!$Q$6:$Q$1005,Cad_cl!BI$5)))</f>
        <v/>
      </c>
      <c r="BJ479" s="134" t="str">
        <f>IF(ISERR(IF($C479="","",SUMIFS(Con_ve!$F$6:$F$1005,Con_ve!$C$6:$C$1005,$C479,Con_ve!$I$6:$I$1005,"Em negociação",Con_ve!$Q$6:$Q$1005,Cad_cl!BJ$5))),"",IF($C479="","",SUMIFS(Con_ve!$F$6:$F$1005,Con_ve!$C$6:$C$1005,$C479,Con_ve!$I$6:$I$1005,"Em negociação",Con_ve!$Q$6:$Q$1005,Cad_cl!BJ$5)))</f>
        <v/>
      </c>
      <c r="BK479" s="134" t="str">
        <f>IF(ISERR(IF($C479="","",SUMIFS(Con_ve!$F$6:$F$1005,Con_ve!$C$6:$C$1005,$C479,Con_ve!$I$6:$I$1005,"Em negociação",Con_ve!$Q$6:$Q$1005,Cad_cl!BK$5))),"",IF($C479="","",SUMIFS(Con_ve!$F$6:$F$1005,Con_ve!$C$6:$C$1005,$C479,Con_ve!$I$6:$I$1005,"Em negociação",Con_ve!$Q$6:$Q$1005,Cad_cl!BK$5)))</f>
        <v/>
      </c>
      <c r="BL479" s="134" t="str">
        <f>IF(ISERR(IF($C479="","",SUMIFS(Con_ve!$F$6:$F$1005,Con_ve!$C$6:$C$1005,$C479,Con_ve!$I$6:$I$1005,"Em negociação",Con_ve!$Q$6:$Q$1005,Cad_cl!BL$5))),"",IF($C479="","",SUMIFS(Con_ve!$F$6:$F$1005,Con_ve!$C$6:$C$1005,$C479,Con_ve!$I$6:$I$1005,"Em negociação",Con_ve!$Q$6:$Q$1005,Cad_cl!BL$5)))</f>
        <v/>
      </c>
      <c r="BM479" s="134" t="str">
        <f>IF(ISERR(IF($C479="","",SUMIFS(Con_ve!$F$6:$F$1005,Con_ve!$C$6:$C$1005,$C479,Con_ve!$I$6:$I$1005,"Em negociação",Con_ve!$Q$6:$Q$1005,Cad_cl!BM$5))),"",IF($C479="","",SUMIFS(Con_ve!$F$6:$F$1005,Con_ve!$C$6:$C$1005,$C479,Con_ve!$I$6:$I$1005,"Em negociação",Con_ve!$Q$6:$Q$1005,Cad_cl!BM$5)))</f>
        <v/>
      </c>
      <c r="BN479" s="134" t="str">
        <f>IF(ISERR(IF($C479="","",SUMIFS(Con_ve!$F$6:$F$1005,Con_ve!$C$6:$C$1005,$C479,Con_ve!$I$6:$I$1005,"Em negociação",Con_ve!$Q$6:$Q$1005,Cad_cl!BN$5))),"",IF($C479="","",SUMIFS(Con_ve!$F$6:$F$1005,Con_ve!$C$6:$C$1005,$C479,Con_ve!$I$6:$I$1005,"Em negociação",Con_ve!$Q$6:$Q$1005,Cad_cl!BN$5)))</f>
        <v/>
      </c>
      <c r="BO479" s="134" t="str">
        <f>IF(ISERR(IF($C479="","",SUMIFS(Con_ve!$F$6:$F$1005,Con_ve!$C$6:$C$1005,$C479,Con_ve!$I$6:$I$1005,"Em negociação",Con_ve!$Q$6:$Q$1005,Cad_cl!BO$5))),"",IF($C479="","",SUMIFS(Con_ve!$F$6:$F$1005,Con_ve!$C$6:$C$1005,$C479,Con_ve!$I$6:$I$1005,"Em negociação",Con_ve!$Q$6:$Q$1005,Cad_cl!BO$5)))</f>
        <v/>
      </c>
      <c r="BP479" s="134">
        <f t="shared" si="22"/>
        <v>0</v>
      </c>
      <c r="BR479" s="125" t="str">
        <f>IF(ISERR(IF(AND($I479=Re_lo!$E$5,BR$5=VLOOKUP(Re_lo!$H$5,Re_lo!$N$5:$O$16,2,0)),AP479,"")),"",IF(AND($I479=Re_lo!$E$5,BR$5=VLOOKUP(Re_lo!$H$5,Re_lo!$N$5:$O$16,2,0)),AP479,""))</f>
        <v/>
      </c>
      <c r="BS479" s="125" t="str">
        <f>IF(ISERR(IF(AND($I479=Re_lo!$E$5,BS$5=VLOOKUP(Re_lo!$H$5,Re_lo!$N$5:$O$16,2,0)),AQ479,"")),"",IF(AND($I479=Re_lo!$E$5,BS$5=VLOOKUP(Re_lo!$H$5,Re_lo!$N$5:$O$16,2,0)),AQ479,""))</f>
        <v/>
      </c>
      <c r="BT479" s="125" t="str">
        <f>IF(ISERR(IF(AND($I479=Re_lo!$E$5,BT$5=VLOOKUP(Re_lo!$H$5,Re_lo!$N$5:$O$16,2,0)),AR479,"")),"",IF(AND($I479=Re_lo!$E$5,BT$5=VLOOKUP(Re_lo!$H$5,Re_lo!$N$5:$O$16,2,0)),AR479,""))</f>
        <v/>
      </c>
      <c r="BU479" s="125" t="str">
        <f>IF(ISERR(IF(AND($I479=Re_lo!$E$5,BU$5=VLOOKUP(Re_lo!$H$5,Re_lo!$N$5:$O$16,2,0)),AS479,"")),"",IF(AND($I479=Re_lo!$E$5,BU$5=VLOOKUP(Re_lo!$H$5,Re_lo!$N$5:$O$16,2,0)),AS479,""))</f>
        <v/>
      </c>
      <c r="BV479" s="125" t="str">
        <f>IF(ISERR(IF(AND($I479=Re_lo!$E$5,BV$5=VLOOKUP(Re_lo!$H$5,Re_lo!$N$5:$O$16,2,0)),AT479,"")),"",IF(AND($I479=Re_lo!$E$5,BV$5=VLOOKUP(Re_lo!$H$5,Re_lo!$N$5:$O$16,2,0)),AT479,""))</f>
        <v/>
      </c>
      <c r="BW479" s="125" t="str">
        <f>IF(ISERR(IF(AND($I479=Re_lo!$E$5,BW$5=VLOOKUP(Re_lo!$H$5,Re_lo!$N$5:$O$16,2,0)),AU479,"")),"",IF(AND($I479=Re_lo!$E$5,BW$5=VLOOKUP(Re_lo!$H$5,Re_lo!$N$5:$O$16,2,0)),AU479,""))</f>
        <v/>
      </c>
      <c r="BX479" s="125" t="str">
        <f>IF(ISERR(IF(AND($I479=Re_lo!$E$5,BX$5=VLOOKUP(Re_lo!$H$5,Re_lo!$N$5:$O$16,2,0)),AV479,"")),"",IF(AND($I479=Re_lo!$E$5,BX$5=VLOOKUP(Re_lo!$H$5,Re_lo!$N$5:$O$16,2,0)),AV479,""))</f>
        <v/>
      </c>
      <c r="BY479" s="125" t="str">
        <f>IF(ISERR(IF(AND($I479=Re_lo!$E$5,BY$5=VLOOKUP(Re_lo!$H$5,Re_lo!$N$5:$O$16,2,0)),AW479,"")),"",IF(AND($I479=Re_lo!$E$5,BY$5=VLOOKUP(Re_lo!$H$5,Re_lo!$N$5:$O$16,2,0)),AW479,""))</f>
        <v/>
      </c>
      <c r="BZ479" s="125" t="str">
        <f>IF(ISERR(IF(AND($I479=Re_lo!$E$5,BZ$5=VLOOKUP(Re_lo!$H$5,Re_lo!$N$5:$O$16,2,0)),AX479,"")),"",IF(AND($I479=Re_lo!$E$5,BZ$5=VLOOKUP(Re_lo!$H$5,Re_lo!$N$5:$O$16,2,0)),AX479,""))</f>
        <v/>
      </c>
      <c r="CA479" s="125" t="str">
        <f>IF(ISERR(IF(AND($I479=Re_lo!$E$5,CA$5=VLOOKUP(Re_lo!$H$5,Re_lo!$N$5:$O$16,2,0)),AY479,"")),"",IF(AND($I479=Re_lo!$E$5,CA$5=VLOOKUP(Re_lo!$H$5,Re_lo!$N$5:$O$16,2,0)),AY479,""))</f>
        <v/>
      </c>
      <c r="CB479" s="125" t="str">
        <f>IF(ISERR(IF(AND($I479=Re_lo!$E$5,CB$5=VLOOKUP(Re_lo!$H$5,Re_lo!$N$5:$O$16,2,0)),AZ479,"")),"",IF(AND($I479=Re_lo!$E$5,CB$5=VLOOKUP(Re_lo!$H$5,Re_lo!$N$5:$O$16,2,0)),AZ479,""))</f>
        <v/>
      </c>
      <c r="CC479" s="125" t="str">
        <f>IF(ISERR(IF(AND($I479=Re_lo!$E$5,CC$5=VLOOKUP(Re_lo!$H$5,Re_lo!$N$5:$O$16,2,0)),BA479,"")),"",IF(AND($I479=Re_lo!$E$5,CC$5=VLOOKUP(Re_lo!$H$5,Re_lo!$N$5:$O$16,2,0)),BA479,""))</f>
        <v/>
      </c>
      <c r="CD479" s="125" t="str">
        <f>IF(ISERR(IF(AND($I479=Re_lo!$E$5,CD$5=VLOOKUP(Re_lo!$H$5,Re_lo!$N$5:$O$16,2,0)),BB479,"")),"",IF(AND($I479=Re_lo!$E$5,CD$5=VLOOKUP(Re_lo!$H$5,Re_lo!$N$5:$O$16,2,0)),BB479,""))</f>
        <v/>
      </c>
      <c r="CF479" s="125" t="str">
        <f>IF($C479="","",COUNTIFS(Con_ve!$C$6:$C$1005,$C479,Con_ve!$Q$6:$Q$1005,Cad_cl!CF$5))</f>
        <v/>
      </c>
      <c r="CG479" s="125" t="str">
        <f>IF($C479="","",COUNTIFS(Con_ve!$C$6:$C$1005,$C479,Con_ve!$Q$6:$Q$1005,Cad_cl!CG$5))</f>
        <v/>
      </c>
      <c r="CH479" s="125" t="str">
        <f>IF($C479="","",COUNTIFS(Con_ve!$C$6:$C$1005,$C479,Con_ve!$Q$6:$Q$1005,Cad_cl!CH$5))</f>
        <v/>
      </c>
      <c r="CI479" s="125" t="str">
        <f>IF($C479="","",COUNTIFS(Con_ve!$C$6:$C$1005,$C479,Con_ve!$Q$6:$Q$1005,Cad_cl!CI$5))</f>
        <v/>
      </c>
      <c r="CJ479" s="125" t="str">
        <f>IF($C479="","",COUNTIFS(Con_ve!$C$6:$C$1005,$C479,Con_ve!$Q$6:$Q$1005,Cad_cl!CJ$5))</f>
        <v/>
      </c>
      <c r="CK479" s="125" t="str">
        <f>IF($C479="","",COUNTIFS(Con_ve!$C$6:$C$1005,$C479,Con_ve!$Q$6:$Q$1005,Cad_cl!CK$5))</f>
        <v/>
      </c>
      <c r="CL479" s="125" t="str">
        <f>IF($C479="","",COUNTIFS(Con_ve!$C$6:$C$1005,$C479,Con_ve!$Q$6:$Q$1005,Cad_cl!CL$5))</f>
        <v/>
      </c>
      <c r="CM479" s="125" t="str">
        <f>IF($C479="","",COUNTIFS(Con_ve!$C$6:$C$1005,$C479,Con_ve!$Q$6:$Q$1005,Cad_cl!CM$5))</f>
        <v/>
      </c>
      <c r="CN479" s="125" t="str">
        <f>IF($C479="","",COUNTIFS(Con_ve!$C$6:$C$1005,$C479,Con_ve!$Q$6:$Q$1005,Cad_cl!CN$5))</f>
        <v/>
      </c>
      <c r="CO479" s="125" t="str">
        <f>IF($C479="","",COUNTIFS(Con_ve!$C$6:$C$1005,$C479,Con_ve!$Q$6:$Q$1005,Cad_cl!CO$5))</f>
        <v/>
      </c>
      <c r="CP479" s="125" t="str">
        <f>IF($C479="","",COUNTIFS(Con_ve!$C$6:$C$1005,$C479,Con_ve!$Q$6:$Q$1005,Cad_cl!CP$5))</f>
        <v/>
      </c>
      <c r="CQ479" s="125" t="str">
        <f>IF($C479="","",COUNTIFS(Con_ve!$C$6:$C$1005,$C479,Con_ve!$Q$6:$Q$1005,Cad_cl!CQ$5))</f>
        <v/>
      </c>
      <c r="CR479" s="125">
        <f t="shared" si="23"/>
        <v>0</v>
      </c>
    </row>
    <row r="480" spans="3:96" ht="30" customHeight="1">
      <c r="C480" s="153"/>
      <c r="D480" s="153"/>
      <c r="E480" s="154"/>
      <c r="F480" s="153"/>
      <c r="G480" s="155"/>
      <c r="H480" s="153"/>
      <c r="I480" s="153"/>
      <c r="J480" s="132" t="s">
        <v>309</v>
      </c>
      <c r="K480" s="133" t="s">
        <v>309</v>
      </c>
      <c r="L480" s="153"/>
      <c r="M480" s="153"/>
      <c r="N480" s="153"/>
      <c r="O480" s="153"/>
      <c r="P480" s="153"/>
      <c r="Q480" s="153"/>
      <c r="AP480" s="134" t="str">
        <f>IF(ISERR(IF($C480="","",SUMIFS(Con_ve!$F$6:$F$1005,Con_ve!$C$6:$C$1005,$C480,Con_ve!$I$6:$I$1005,"Fechada",Con_ve!$Q$6:$Q$1005,Cad_cl!AP$5))),"",IF($C480="","",SUMIFS(Con_ve!$F$6:$F$1005,Con_ve!$C$6:$C$1005,$C480,Con_ve!$I$6:$I$1005,"Fechada",Con_ve!$Q$6:$Q$1005,Cad_cl!AP$5)))</f>
        <v/>
      </c>
      <c r="AQ480" s="134" t="str">
        <f>IF(ISERR(IF($C480="","",SUMIFS(Con_ve!$F$6:$F$1005,Con_ve!$C$6:$C$1005,$C480,Con_ve!$I$6:$I$1005,"Fechada",Con_ve!$Q$6:$Q$1005,Cad_cl!AQ$5))),"",IF($C480="","",SUMIFS(Con_ve!$F$6:$F$1005,Con_ve!$C$6:$C$1005,$C480,Con_ve!$I$6:$I$1005,"Fechada",Con_ve!$Q$6:$Q$1005,Cad_cl!AQ$5)))</f>
        <v/>
      </c>
      <c r="AR480" s="134" t="str">
        <f>IF(ISERR(IF($C480="","",SUMIFS(Con_ve!$F$6:$F$1005,Con_ve!$C$6:$C$1005,$C480,Con_ve!$I$6:$I$1005,"Fechada",Con_ve!$Q$6:$Q$1005,Cad_cl!AR$5))),"",IF($C480="","",SUMIFS(Con_ve!$F$6:$F$1005,Con_ve!$C$6:$C$1005,$C480,Con_ve!$I$6:$I$1005,"Fechada",Con_ve!$Q$6:$Q$1005,Cad_cl!AR$5)))</f>
        <v/>
      </c>
      <c r="AS480" s="134" t="str">
        <f>IF(ISERR(IF($C480="","",SUMIFS(Con_ve!$F$6:$F$1005,Con_ve!$C$6:$C$1005,$C480,Con_ve!$I$6:$I$1005,"Fechada",Con_ve!$Q$6:$Q$1005,Cad_cl!AS$5))),"",IF($C480="","",SUMIFS(Con_ve!$F$6:$F$1005,Con_ve!$C$6:$C$1005,$C480,Con_ve!$I$6:$I$1005,"Fechada",Con_ve!$Q$6:$Q$1005,Cad_cl!AS$5)))</f>
        <v/>
      </c>
      <c r="AT480" s="134" t="str">
        <f>IF(ISERR(IF($C480="","",SUMIFS(Con_ve!$F$6:$F$1005,Con_ve!$C$6:$C$1005,$C480,Con_ve!$I$6:$I$1005,"Fechada",Con_ve!$Q$6:$Q$1005,Cad_cl!AT$5))),"",IF($C480="","",SUMIFS(Con_ve!$F$6:$F$1005,Con_ve!$C$6:$C$1005,$C480,Con_ve!$I$6:$I$1005,"Fechada",Con_ve!$Q$6:$Q$1005,Cad_cl!AT$5)))</f>
        <v/>
      </c>
      <c r="AU480" s="134" t="str">
        <f>IF(ISERR(IF($C480="","",SUMIFS(Con_ve!$F$6:$F$1005,Con_ve!$C$6:$C$1005,$C480,Con_ve!$I$6:$I$1005,"Fechada",Con_ve!$Q$6:$Q$1005,Cad_cl!AU$5))),"",IF($C480="","",SUMIFS(Con_ve!$F$6:$F$1005,Con_ve!$C$6:$C$1005,$C480,Con_ve!$I$6:$I$1005,"Fechada",Con_ve!$Q$6:$Q$1005,Cad_cl!AU$5)))</f>
        <v/>
      </c>
      <c r="AV480" s="134" t="str">
        <f>IF(ISERR(IF($C480="","",SUMIFS(Con_ve!$F$6:$F$1005,Con_ve!$C$6:$C$1005,$C480,Con_ve!$I$6:$I$1005,"Fechada",Con_ve!$Q$6:$Q$1005,Cad_cl!AV$5))),"",IF($C480="","",SUMIFS(Con_ve!$F$6:$F$1005,Con_ve!$C$6:$C$1005,$C480,Con_ve!$I$6:$I$1005,"Fechada",Con_ve!$Q$6:$Q$1005,Cad_cl!AV$5)))</f>
        <v/>
      </c>
      <c r="AW480" s="134" t="str">
        <f>IF(ISERR(IF($C480="","",SUMIFS(Con_ve!$F$6:$F$1005,Con_ve!$C$6:$C$1005,$C480,Con_ve!$I$6:$I$1005,"Fechada",Con_ve!$Q$6:$Q$1005,Cad_cl!AW$5))),"",IF($C480="","",SUMIFS(Con_ve!$F$6:$F$1005,Con_ve!$C$6:$C$1005,$C480,Con_ve!$I$6:$I$1005,"Fechada",Con_ve!$Q$6:$Q$1005,Cad_cl!AW$5)))</f>
        <v/>
      </c>
      <c r="AX480" s="134" t="str">
        <f>IF(ISERR(IF($C480="","",SUMIFS(Con_ve!$F$6:$F$1005,Con_ve!$C$6:$C$1005,$C480,Con_ve!$I$6:$I$1005,"Fechada",Con_ve!$Q$6:$Q$1005,Cad_cl!AX$5))),"",IF($C480="","",SUMIFS(Con_ve!$F$6:$F$1005,Con_ve!$C$6:$C$1005,$C480,Con_ve!$I$6:$I$1005,"Fechada",Con_ve!$Q$6:$Q$1005,Cad_cl!AX$5)))</f>
        <v/>
      </c>
      <c r="AY480" s="134" t="str">
        <f>IF(ISERR(IF($C480="","",SUMIFS(Con_ve!$F$6:$F$1005,Con_ve!$C$6:$C$1005,$C480,Con_ve!$I$6:$I$1005,"Fechada",Con_ve!$Q$6:$Q$1005,Cad_cl!AY$5))),"",IF($C480="","",SUMIFS(Con_ve!$F$6:$F$1005,Con_ve!$C$6:$C$1005,$C480,Con_ve!$I$6:$I$1005,"Fechada",Con_ve!$Q$6:$Q$1005,Cad_cl!AY$5)))</f>
        <v/>
      </c>
      <c r="AZ480" s="134" t="str">
        <f>IF(ISERR(IF($C480="","",SUMIFS(Con_ve!$F$6:$F$1005,Con_ve!$C$6:$C$1005,$C480,Con_ve!$I$6:$I$1005,"Fechada",Con_ve!$Q$6:$Q$1005,Cad_cl!AZ$5))),"",IF($C480="","",SUMIFS(Con_ve!$F$6:$F$1005,Con_ve!$C$6:$C$1005,$C480,Con_ve!$I$6:$I$1005,"Fechada",Con_ve!$Q$6:$Q$1005,Cad_cl!AZ$5)))</f>
        <v/>
      </c>
      <c r="BA480" s="134" t="str">
        <f>IF(ISERR(IF($C480="","",SUMIFS(Con_ve!$F$6:$F$1005,Con_ve!$C$6:$C$1005,$C480,Con_ve!$I$6:$I$1005,"Fechada",Con_ve!$Q$6:$Q$1005,Cad_cl!BA$5))),"",IF($C480="","",SUMIFS(Con_ve!$F$6:$F$1005,Con_ve!$C$6:$C$1005,$C480,Con_ve!$I$6:$I$1005,"Fechada",Con_ve!$Q$6:$Q$1005,Cad_cl!BA$5)))</f>
        <v/>
      </c>
      <c r="BB480" s="134">
        <f t="shared" si="21"/>
        <v>0</v>
      </c>
      <c r="BD480" s="134" t="str">
        <f>IF(ISERR(IF($C480="","",SUMIFS(Con_ve!$F$6:$F$1005,Con_ve!$C$6:$C$1005,$C480,Con_ve!$I$6:$I$1005,"Em negociação",Con_ve!$Q$6:$Q$1005,Cad_cl!BD$5))),"",IF($C480="","",SUMIFS(Con_ve!$F$6:$F$1005,Con_ve!$C$6:$C$1005,$C480,Con_ve!$I$6:$I$1005,"Em negociação",Con_ve!$Q$6:$Q$1005,Cad_cl!BD$5)))</f>
        <v/>
      </c>
      <c r="BE480" s="134" t="str">
        <f>IF(ISERR(IF($C480="","",SUMIFS(Con_ve!$F$6:$F$1005,Con_ve!$C$6:$C$1005,$C480,Con_ve!$I$6:$I$1005,"Em negociação",Con_ve!$Q$6:$Q$1005,Cad_cl!BE$5))),"",IF($C480="","",SUMIFS(Con_ve!$F$6:$F$1005,Con_ve!$C$6:$C$1005,$C480,Con_ve!$I$6:$I$1005,"Em negociação",Con_ve!$Q$6:$Q$1005,Cad_cl!BE$5)))</f>
        <v/>
      </c>
      <c r="BF480" s="134" t="str">
        <f>IF(ISERR(IF($C480="","",SUMIFS(Con_ve!$F$6:$F$1005,Con_ve!$C$6:$C$1005,$C480,Con_ve!$I$6:$I$1005,"Em negociação",Con_ve!$Q$6:$Q$1005,Cad_cl!BF$5))),"",IF($C480="","",SUMIFS(Con_ve!$F$6:$F$1005,Con_ve!$C$6:$C$1005,$C480,Con_ve!$I$6:$I$1005,"Em negociação",Con_ve!$Q$6:$Q$1005,Cad_cl!BF$5)))</f>
        <v/>
      </c>
      <c r="BG480" s="134" t="str">
        <f>IF(ISERR(IF($C480="","",SUMIFS(Con_ve!$F$6:$F$1005,Con_ve!$C$6:$C$1005,$C480,Con_ve!$I$6:$I$1005,"Em negociação",Con_ve!$Q$6:$Q$1005,Cad_cl!BG$5))),"",IF($C480="","",SUMIFS(Con_ve!$F$6:$F$1005,Con_ve!$C$6:$C$1005,$C480,Con_ve!$I$6:$I$1005,"Em negociação",Con_ve!$Q$6:$Q$1005,Cad_cl!BG$5)))</f>
        <v/>
      </c>
      <c r="BH480" s="134" t="str">
        <f>IF(ISERR(IF($C480="","",SUMIFS(Con_ve!$F$6:$F$1005,Con_ve!$C$6:$C$1005,$C480,Con_ve!$I$6:$I$1005,"Em negociação",Con_ve!$Q$6:$Q$1005,Cad_cl!BH$5))),"",IF($C480="","",SUMIFS(Con_ve!$F$6:$F$1005,Con_ve!$C$6:$C$1005,$C480,Con_ve!$I$6:$I$1005,"Em negociação",Con_ve!$Q$6:$Q$1005,Cad_cl!BH$5)))</f>
        <v/>
      </c>
      <c r="BI480" s="134" t="str">
        <f>IF(ISERR(IF($C480="","",SUMIFS(Con_ve!$F$6:$F$1005,Con_ve!$C$6:$C$1005,$C480,Con_ve!$I$6:$I$1005,"Em negociação",Con_ve!$Q$6:$Q$1005,Cad_cl!BI$5))),"",IF($C480="","",SUMIFS(Con_ve!$F$6:$F$1005,Con_ve!$C$6:$C$1005,$C480,Con_ve!$I$6:$I$1005,"Em negociação",Con_ve!$Q$6:$Q$1005,Cad_cl!BI$5)))</f>
        <v/>
      </c>
      <c r="BJ480" s="134" t="str">
        <f>IF(ISERR(IF($C480="","",SUMIFS(Con_ve!$F$6:$F$1005,Con_ve!$C$6:$C$1005,$C480,Con_ve!$I$6:$I$1005,"Em negociação",Con_ve!$Q$6:$Q$1005,Cad_cl!BJ$5))),"",IF($C480="","",SUMIFS(Con_ve!$F$6:$F$1005,Con_ve!$C$6:$C$1005,$C480,Con_ve!$I$6:$I$1005,"Em negociação",Con_ve!$Q$6:$Q$1005,Cad_cl!BJ$5)))</f>
        <v/>
      </c>
      <c r="BK480" s="134" t="str">
        <f>IF(ISERR(IF($C480="","",SUMIFS(Con_ve!$F$6:$F$1005,Con_ve!$C$6:$C$1005,$C480,Con_ve!$I$6:$I$1005,"Em negociação",Con_ve!$Q$6:$Q$1005,Cad_cl!BK$5))),"",IF($C480="","",SUMIFS(Con_ve!$F$6:$F$1005,Con_ve!$C$6:$C$1005,$C480,Con_ve!$I$6:$I$1005,"Em negociação",Con_ve!$Q$6:$Q$1005,Cad_cl!BK$5)))</f>
        <v/>
      </c>
      <c r="BL480" s="134" t="str">
        <f>IF(ISERR(IF($C480="","",SUMIFS(Con_ve!$F$6:$F$1005,Con_ve!$C$6:$C$1005,$C480,Con_ve!$I$6:$I$1005,"Em negociação",Con_ve!$Q$6:$Q$1005,Cad_cl!BL$5))),"",IF($C480="","",SUMIFS(Con_ve!$F$6:$F$1005,Con_ve!$C$6:$C$1005,$C480,Con_ve!$I$6:$I$1005,"Em negociação",Con_ve!$Q$6:$Q$1005,Cad_cl!BL$5)))</f>
        <v/>
      </c>
      <c r="BM480" s="134" t="str">
        <f>IF(ISERR(IF($C480="","",SUMIFS(Con_ve!$F$6:$F$1005,Con_ve!$C$6:$C$1005,$C480,Con_ve!$I$6:$I$1005,"Em negociação",Con_ve!$Q$6:$Q$1005,Cad_cl!BM$5))),"",IF($C480="","",SUMIFS(Con_ve!$F$6:$F$1005,Con_ve!$C$6:$C$1005,$C480,Con_ve!$I$6:$I$1005,"Em negociação",Con_ve!$Q$6:$Q$1005,Cad_cl!BM$5)))</f>
        <v/>
      </c>
      <c r="BN480" s="134" t="str">
        <f>IF(ISERR(IF($C480="","",SUMIFS(Con_ve!$F$6:$F$1005,Con_ve!$C$6:$C$1005,$C480,Con_ve!$I$6:$I$1005,"Em negociação",Con_ve!$Q$6:$Q$1005,Cad_cl!BN$5))),"",IF($C480="","",SUMIFS(Con_ve!$F$6:$F$1005,Con_ve!$C$6:$C$1005,$C480,Con_ve!$I$6:$I$1005,"Em negociação",Con_ve!$Q$6:$Q$1005,Cad_cl!BN$5)))</f>
        <v/>
      </c>
      <c r="BO480" s="134" t="str">
        <f>IF(ISERR(IF($C480="","",SUMIFS(Con_ve!$F$6:$F$1005,Con_ve!$C$6:$C$1005,$C480,Con_ve!$I$6:$I$1005,"Em negociação",Con_ve!$Q$6:$Q$1005,Cad_cl!BO$5))),"",IF($C480="","",SUMIFS(Con_ve!$F$6:$F$1005,Con_ve!$C$6:$C$1005,$C480,Con_ve!$I$6:$I$1005,"Em negociação",Con_ve!$Q$6:$Q$1005,Cad_cl!BO$5)))</f>
        <v/>
      </c>
      <c r="BP480" s="134">
        <f t="shared" si="22"/>
        <v>0</v>
      </c>
      <c r="BR480" s="125" t="str">
        <f>IF(ISERR(IF(AND($I480=Re_lo!$E$5,BR$5=VLOOKUP(Re_lo!$H$5,Re_lo!$N$5:$O$16,2,0)),AP480,"")),"",IF(AND($I480=Re_lo!$E$5,BR$5=VLOOKUP(Re_lo!$H$5,Re_lo!$N$5:$O$16,2,0)),AP480,""))</f>
        <v/>
      </c>
      <c r="BS480" s="125" t="str">
        <f>IF(ISERR(IF(AND($I480=Re_lo!$E$5,BS$5=VLOOKUP(Re_lo!$H$5,Re_lo!$N$5:$O$16,2,0)),AQ480,"")),"",IF(AND($I480=Re_lo!$E$5,BS$5=VLOOKUP(Re_lo!$H$5,Re_lo!$N$5:$O$16,2,0)),AQ480,""))</f>
        <v/>
      </c>
      <c r="BT480" s="125" t="str">
        <f>IF(ISERR(IF(AND($I480=Re_lo!$E$5,BT$5=VLOOKUP(Re_lo!$H$5,Re_lo!$N$5:$O$16,2,0)),AR480,"")),"",IF(AND($I480=Re_lo!$E$5,BT$5=VLOOKUP(Re_lo!$H$5,Re_lo!$N$5:$O$16,2,0)),AR480,""))</f>
        <v/>
      </c>
      <c r="BU480" s="125" t="str">
        <f>IF(ISERR(IF(AND($I480=Re_lo!$E$5,BU$5=VLOOKUP(Re_lo!$H$5,Re_lo!$N$5:$O$16,2,0)),AS480,"")),"",IF(AND($I480=Re_lo!$E$5,BU$5=VLOOKUP(Re_lo!$H$5,Re_lo!$N$5:$O$16,2,0)),AS480,""))</f>
        <v/>
      </c>
      <c r="BV480" s="125" t="str">
        <f>IF(ISERR(IF(AND($I480=Re_lo!$E$5,BV$5=VLOOKUP(Re_lo!$H$5,Re_lo!$N$5:$O$16,2,0)),AT480,"")),"",IF(AND($I480=Re_lo!$E$5,BV$5=VLOOKUP(Re_lo!$H$5,Re_lo!$N$5:$O$16,2,0)),AT480,""))</f>
        <v/>
      </c>
      <c r="BW480" s="125" t="str">
        <f>IF(ISERR(IF(AND($I480=Re_lo!$E$5,BW$5=VLOOKUP(Re_lo!$H$5,Re_lo!$N$5:$O$16,2,0)),AU480,"")),"",IF(AND($I480=Re_lo!$E$5,BW$5=VLOOKUP(Re_lo!$H$5,Re_lo!$N$5:$O$16,2,0)),AU480,""))</f>
        <v/>
      </c>
      <c r="BX480" s="125" t="str">
        <f>IF(ISERR(IF(AND($I480=Re_lo!$E$5,BX$5=VLOOKUP(Re_lo!$H$5,Re_lo!$N$5:$O$16,2,0)),AV480,"")),"",IF(AND($I480=Re_lo!$E$5,BX$5=VLOOKUP(Re_lo!$H$5,Re_lo!$N$5:$O$16,2,0)),AV480,""))</f>
        <v/>
      </c>
      <c r="BY480" s="125" t="str">
        <f>IF(ISERR(IF(AND($I480=Re_lo!$E$5,BY$5=VLOOKUP(Re_lo!$H$5,Re_lo!$N$5:$O$16,2,0)),AW480,"")),"",IF(AND($I480=Re_lo!$E$5,BY$5=VLOOKUP(Re_lo!$H$5,Re_lo!$N$5:$O$16,2,0)),AW480,""))</f>
        <v/>
      </c>
      <c r="BZ480" s="125" t="str">
        <f>IF(ISERR(IF(AND($I480=Re_lo!$E$5,BZ$5=VLOOKUP(Re_lo!$H$5,Re_lo!$N$5:$O$16,2,0)),AX480,"")),"",IF(AND($I480=Re_lo!$E$5,BZ$5=VLOOKUP(Re_lo!$H$5,Re_lo!$N$5:$O$16,2,0)),AX480,""))</f>
        <v/>
      </c>
      <c r="CA480" s="125" t="str">
        <f>IF(ISERR(IF(AND($I480=Re_lo!$E$5,CA$5=VLOOKUP(Re_lo!$H$5,Re_lo!$N$5:$O$16,2,0)),AY480,"")),"",IF(AND($I480=Re_lo!$E$5,CA$5=VLOOKUP(Re_lo!$H$5,Re_lo!$N$5:$O$16,2,0)),AY480,""))</f>
        <v/>
      </c>
      <c r="CB480" s="125" t="str">
        <f>IF(ISERR(IF(AND($I480=Re_lo!$E$5,CB$5=VLOOKUP(Re_lo!$H$5,Re_lo!$N$5:$O$16,2,0)),AZ480,"")),"",IF(AND($I480=Re_lo!$E$5,CB$5=VLOOKUP(Re_lo!$H$5,Re_lo!$N$5:$O$16,2,0)),AZ480,""))</f>
        <v/>
      </c>
      <c r="CC480" s="125" t="str">
        <f>IF(ISERR(IF(AND($I480=Re_lo!$E$5,CC$5=VLOOKUP(Re_lo!$H$5,Re_lo!$N$5:$O$16,2,0)),BA480,"")),"",IF(AND($I480=Re_lo!$E$5,CC$5=VLOOKUP(Re_lo!$H$5,Re_lo!$N$5:$O$16,2,0)),BA480,""))</f>
        <v/>
      </c>
      <c r="CD480" s="125" t="str">
        <f>IF(ISERR(IF(AND($I480=Re_lo!$E$5,CD$5=VLOOKUP(Re_lo!$H$5,Re_lo!$N$5:$O$16,2,0)),BB480,"")),"",IF(AND($I480=Re_lo!$E$5,CD$5=VLOOKUP(Re_lo!$H$5,Re_lo!$N$5:$O$16,2,0)),BB480,""))</f>
        <v/>
      </c>
      <c r="CF480" s="125" t="str">
        <f>IF($C480="","",COUNTIFS(Con_ve!$C$6:$C$1005,$C480,Con_ve!$Q$6:$Q$1005,Cad_cl!CF$5))</f>
        <v/>
      </c>
      <c r="CG480" s="125" t="str">
        <f>IF($C480="","",COUNTIFS(Con_ve!$C$6:$C$1005,$C480,Con_ve!$Q$6:$Q$1005,Cad_cl!CG$5))</f>
        <v/>
      </c>
      <c r="CH480" s="125" t="str">
        <f>IF($C480="","",COUNTIFS(Con_ve!$C$6:$C$1005,$C480,Con_ve!$Q$6:$Q$1005,Cad_cl!CH$5))</f>
        <v/>
      </c>
      <c r="CI480" s="125" t="str">
        <f>IF($C480="","",COUNTIFS(Con_ve!$C$6:$C$1005,$C480,Con_ve!$Q$6:$Q$1005,Cad_cl!CI$5))</f>
        <v/>
      </c>
      <c r="CJ480" s="125" t="str">
        <f>IF($C480="","",COUNTIFS(Con_ve!$C$6:$C$1005,$C480,Con_ve!$Q$6:$Q$1005,Cad_cl!CJ$5))</f>
        <v/>
      </c>
      <c r="CK480" s="125" t="str">
        <f>IF($C480="","",COUNTIFS(Con_ve!$C$6:$C$1005,$C480,Con_ve!$Q$6:$Q$1005,Cad_cl!CK$5))</f>
        <v/>
      </c>
      <c r="CL480" s="125" t="str">
        <f>IF($C480="","",COUNTIFS(Con_ve!$C$6:$C$1005,$C480,Con_ve!$Q$6:$Q$1005,Cad_cl!CL$5))</f>
        <v/>
      </c>
      <c r="CM480" s="125" t="str">
        <f>IF($C480="","",COUNTIFS(Con_ve!$C$6:$C$1005,$C480,Con_ve!$Q$6:$Q$1005,Cad_cl!CM$5))</f>
        <v/>
      </c>
      <c r="CN480" s="125" t="str">
        <f>IF($C480="","",COUNTIFS(Con_ve!$C$6:$C$1005,$C480,Con_ve!$Q$6:$Q$1005,Cad_cl!CN$5))</f>
        <v/>
      </c>
      <c r="CO480" s="125" t="str">
        <f>IF($C480="","",COUNTIFS(Con_ve!$C$6:$C$1005,$C480,Con_ve!$Q$6:$Q$1005,Cad_cl!CO$5))</f>
        <v/>
      </c>
      <c r="CP480" s="125" t="str">
        <f>IF($C480="","",COUNTIFS(Con_ve!$C$6:$C$1005,$C480,Con_ve!$Q$6:$Q$1005,Cad_cl!CP$5))</f>
        <v/>
      </c>
      <c r="CQ480" s="125" t="str">
        <f>IF($C480="","",COUNTIFS(Con_ve!$C$6:$C$1005,$C480,Con_ve!$Q$6:$Q$1005,Cad_cl!CQ$5))</f>
        <v/>
      </c>
      <c r="CR480" s="125">
        <f t="shared" si="23"/>
        <v>0</v>
      </c>
    </row>
    <row r="481" spans="3:96" ht="30" customHeight="1">
      <c r="C481" s="153"/>
      <c r="D481" s="153"/>
      <c r="E481" s="154"/>
      <c r="F481" s="153"/>
      <c r="G481" s="155"/>
      <c r="H481" s="153"/>
      <c r="I481" s="153"/>
      <c r="J481" s="132" t="s">
        <v>309</v>
      </c>
      <c r="K481" s="133" t="s">
        <v>309</v>
      </c>
      <c r="L481" s="153"/>
      <c r="M481" s="153"/>
      <c r="N481" s="153"/>
      <c r="O481" s="153"/>
      <c r="P481" s="153"/>
      <c r="Q481" s="153"/>
      <c r="AP481" s="134" t="str">
        <f>IF(ISERR(IF($C481="","",SUMIFS(Con_ve!$F$6:$F$1005,Con_ve!$C$6:$C$1005,$C481,Con_ve!$I$6:$I$1005,"Fechada",Con_ve!$Q$6:$Q$1005,Cad_cl!AP$5))),"",IF($C481="","",SUMIFS(Con_ve!$F$6:$F$1005,Con_ve!$C$6:$C$1005,$C481,Con_ve!$I$6:$I$1005,"Fechada",Con_ve!$Q$6:$Q$1005,Cad_cl!AP$5)))</f>
        <v/>
      </c>
      <c r="AQ481" s="134" t="str">
        <f>IF(ISERR(IF($C481="","",SUMIFS(Con_ve!$F$6:$F$1005,Con_ve!$C$6:$C$1005,$C481,Con_ve!$I$6:$I$1005,"Fechada",Con_ve!$Q$6:$Q$1005,Cad_cl!AQ$5))),"",IF($C481="","",SUMIFS(Con_ve!$F$6:$F$1005,Con_ve!$C$6:$C$1005,$C481,Con_ve!$I$6:$I$1005,"Fechada",Con_ve!$Q$6:$Q$1005,Cad_cl!AQ$5)))</f>
        <v/>
      </c>
      <c r="AR481" s="134" t="str">
        <f>IF(ISERR(IF($C481="","",SUMIFS(Con_ve!$F$6:$F$1005,Con_ve!$C$6:$C$1005,$C481,Con_ve!$I$6:$I$1005,"Fechada",Con_ve!$Q$6:$Q$1005,Cad_cl!AR$5))),"",IF($C481="","",SUMIFS(Con_ve!$F$6:$F$1005,Con_ve!$C$6:$C$1005,$C481,Con_ve!$I$6:$I$1005,"Fechada",Con_ve!$Q$6:$Q$1005,Cad_cl!AR$5)))</f>
        <v/>
      </c>
      <c r="AS481" s="134" t="str">
        <f>IF(ISERR(IF($C481="","",SUMIFS(Con_ve!$F$6:$F$1005,Con_ve!$C$6:$C$1005,$C481,Con_ve!$I$6:$I$1005,"Fechada",Con_ve!$Q$6:$Q$1005,Cad_cl!AS$5))),"",IF($C481="","",SUMIFS(Con_ve!$F$6:$F$1005,Con_ve!$C$6:$C$1005,$C481,Con_ve!$I$6:$I$1005,"Fechada",Con_ve!$Q$6:$Q$1005,Cad_cl!AS$5)))</f>
        <v/>
      </c>
      <c r="AT481" s="134" t="str">
        <f>IF(ISERR(IF($C481="","",SUMIFS(Con_ve!$F$6:$F$1005,Con_ve!$C$6:$C$1005,$C481,Con_ve!$I$6:$I$1005,"Fechada",Con_ve!$Q$6:$Q$1005,Cad_cl!AT$5))),"",IF($C481="","",SUMIFS(Con_ve!$F$6:$F$1005,Con_ve!$C$6:$C$1005,$C481,Con_ve!$I$6:$I$1005,"Fechada",Con_ve!$Q$6:$Q$1005,Cad_cl!AT$5)))</f>
        <v/>
      </c>
      <c r="AU481" s="134" t="str">
        <f>IF(ISERR(IF($C481="","",SUMIFS(Con_ve!$F$6:$F$1005,Con_ve!$C$6:$C$1005,$C481,Con_ve!$I$6:$I$1005,"Fechada",Con_ve!$Q$6:$Q$1005,Cad_cl!AU$5))),"",IF($C481="","",SUMIFS(Con_ve!$F$6:$F$1005,Con_ve!$C$6:$C$1005,$C481,Con_ve!$I$6:$I$1005,"Fechada",Con_ve!$Q$6:$Q$1005,Cad_cl!AU$5)))</f>
        <v/>
      </c>
      <c r="AV481" s="134" t="str">
        <f>IF(ISERR(IF($C481="","",SUMIFS(Con_ve!$F$6:$F$1005,Con_ve!$C$6:$C$1005,$C481,Con_ve!$I$6:$I$1005,"Fechada",Con_ve!$Q$6:$Q$1005,Cad_cl!AV$5))),"",IF($C481="","",SUMIFS(Con_ve!$F$6:$F$1005,Con_ve!$C$6:$C$1005,$C481,Con_ve!$I$6:$I$1005,"Fechada",Con_ve!$Q$6:$Q$1005,Cad_cl!AV$5)))</f>
        <v/>
      </c>
      <c r="AW481" s="134" t="str">
        <f>IF(ISERR(IF($C481="","",SUMIFS(Con_ve!$F$6:$F$1005,Con_ve!$C$6:$C$1005,$C481,Con_ve!$I$6:$I$1005,"Fechada",Con_ve!$Q$6:$Q$1005,Cad_cl!AW$5))),"",IF($C481="","",SUMIFS(Con_ve!$F$6:$F$1005,Con_ve!$C$6:$C$1005,$C481,Con_ve!$I$6:$I$1005,"Fechada",Con_ve!$Q$6:$Q$1005,Cad_cl!AW$5)))</f>
        <v/>
      </c>
      <c r="AX481" s="134" t="str">
        <f>IF(ISERR(IF($C481="","",SUMIFS(Con_ve!$F$6:$F$1005,Con_ve!$C$6:$C$1005,$C481,Con_ve!$I$6:$I$1005,"Fechada",Con_ve!$Q$6:$Q$1005,Cad_cl!AX$5))),"",IF($C481="","",SUMIFS(Con_ve!$F$6:$F$1005,Con_ve!$C$6:$C$1005,$C481,Con_ve!$I$6:$I$1005,"Fechada",Con_ve!$Q$6:$Q$1005,Cad_cl!AX$5)))</f>
        <v/>
      </c>
      <c r="AY481" s="134" t="str">
        <f>IF(ISERR(IF($C481="","",SUMIFS(Con_ve!$F$6:$F$1005,Con_ve!$C$6:$C$1005,$C481,Con_ve!$I$6:$I$1005,"Fechada",Con_ve!$Q$6:$Q$1005,Cad_cl!AY$5))),"",IF($C481="","",SUMIFS(Con_ve!$F$6:$F$1005,Con_ve!$C$6:$C$1005,$C481,Con_ve!$I$6:$I$1005,"Fechada",Con_ve!$Q$6:$Q$1005,Cad_cl!AY$5)))</f>
        <v/>
      </c>
      <c r="AZ481" s="134" t="str">
        <f>IF(ISERR(IF($C481="","",SUMIFS(Con_ve!$F$6:$F$1005,Con_ve!$C$6:$C$1005,$C481,Con_ve!$I$6:$I$1005,"Fechada",Con_ve!$Q$6:$Q$1005,Cad_cl!AZ$5))),"",IF($C481="","",SUMIFS(Con_ve!$F$6:$F$1005,Con_ve!$C$6:$C$1005,$C481,Con_ve!$I$6:$I$1005,"Fechada",Con_ve!$Q$6:$Q$1005,Cad_cl!AZ$5)))</f>
        <v/>
      </c>
      <c r="BA481" s="134" t="str">
        <f>IF(ISERR(IF($C481="","",SUMIFS(Con_ve!$F$6:$F$1005,Con_ve!$C$6:$C$1005,$C481,Con_ve!$I$6:$I$1005,"Fechada",Con_ve!$Q$6:$Q$1005,Cad_cl!BA$5))),"",IF($C481="","",SUMIFS(Con_ve!$F$6:$F$1005,Con_ve!$C$6:$C$1005,$C481,Con_ve!$I$6:$I$1005,"Fechada",Con_ve!$Q$6:$Q$1005,Cad_cl!BA$5)))</f>
        <v/>
      </c>
      <c r="BB481" s="134">
        <f t="shared" si="21"/>
        <v>0</v>
      </c>
      <c r="BD481" s="134" t="str">
        <f>IF(ISERR(IF($C481="","",SUMIFS(Con_ve!$F$6:$F$1005,Con_ve!$C$6:$C$1005,$C481,Con_ve!$I$6:$I$1005,"Em negociação",Con_ve!$Q$6:$Q$1005,Cad_cl!BD$5))),"",IF($C481="","",SUMIFS(Con_ve!$F$6:$F$1005,Con_ve!$C$6:$C$1005,$C481,Con_ve!$I$6:$I$1005,"Em negociação",Con_ve!$Q$6:$Q$1005,Cad_cl!BD$5)))</f>
        <v/>
      </c>
      <c r="BE481" s="134" t="str">
        <f>IF(ISERR(IF($C481="","",SUMIFS(Con_ve!$F$6:$F$1005,Con_ve!$C$6:$C$1005,$C481,Con_ve!$I$6:$I$1005,"Em negociação",Con_ve!$Q$6:$Q$1005,Cad_cl!BE$5))),"",IF($C481="","",SUMIFS(Con_ve!$F$6:$F$1005,Con_ve!$C$6:$C$1005,$C481,Con_ve!$I$6:$I$1005,"Em negociação",Con_ve!$Q$6:$Q$1005,Cad_cl!BE$5)))</f>
        <v/>
      </c>
      <c r="BF481" s="134" t="str">
        <f>IF(ISERR(IF($C481="","",SUMIFS(Con_ve!$F$6:$F$1005,Con_ve!$C$6:$C$1005,$C481,Con_ve!$I$6:$I$1005,"Em negociação",Con_ve!$Q$6:$Q$1005,Cad_cl!BF$5))),"",IF($C481="","",SUMIFS(Con_ve!$F$6:$F$1005,Con_ve!$C$6:$C$1005,$C481,Con_ve!$I$6:$I$1005,"Em negociação",Con_ve!$Q$6:$Q$1005,Cad_cl!BF$5)))</f>
        <v/>
      </c>
      <c r="BG481" s="134" t="str">
        <f>IF(ISERR(IF($C481="","",SUMIFS(Con_ve!$F$6:$F$1005,Con_ve!$C$6:$C$1005,$C481,Con_ve!$I$6:$I$1005,"Em negociação",Con_ve!$Q$6:$Q$1005,Cad_cl!BG$5))),"",IF($C481="","",SUMIFS(Con_ve!$F$6:$F$1005,Con_ve!$C$6:$C$1005,$C481,Con_ve!$I$6:$I$1005,"Em negociação",Con_ve!$Q$6:$Q$1005,Cad_cl!BG$5)))</f>
        <v/>
      </c>
      <c r="BH481" s="134" t="str">
        <f>IF(ISERR(IF($C481="","",SUMIFS(Con_ve!$F$6:$F$1005,Con_ve!$C$6:$C$1005,$C481,Con_ve!$I$6:$I$1005,"Em negociação",Con_ve!$Q$6:$Q$1005,Cad_cl!BH$5))),"",IF($C481="","",SUMIFS(Con_ve!$F$6:$F$1005,Con_ve!$C$6:$C$1005,$C481,Con_ve!$I$6:$I$1005,"Em negociação",Con_ve!$Q$6:$Q$1005,Cad_cl!BH$5)))</f>
        <v/>
      </c>
      <c r="BI481" s="134" t="str">
        <f>IF(ISERR(IF($C481="","",SUMIFS(Con_ve!$F$6:$F$1005,Con_ve!$C$6:$C$1005,$C481,Con_ve!$I$6:$I$1005,"Em negociação",Con_ve!$Q$6:$Q$1005,Cad_cl!BI$5))),"",IF($C481="","",SUMIFS(Con_ve!$F$6:$F$1005,Con_ve!$C$6:$C$1005,$C481,Con_ve!$I$6:$I$1005,"Em negociação",Con_ve!$Q$6:$Q$1005,Cad_cl!BI$5)))</f>
        <v/>
      </c>
      <c r="BJ481" s="134" t="str">
        <f>IF(ISERR(IF($C481="","",SUMIFS(Con_ve!$F$6:$F$1005,Con_ve!$C$6:$C$1005,$C481,Con_ve!$I$6:$I$1005,"Em negociação",Con_ve!$Q$6:$Q$1005,Cad_cl!BJ$5))),"",IF($C481="","",SUMIFS(Con_ve!$F$6:$F$1005,Con_ve!$C$6:$C$1005,$C481,Con_ve!$I$6:$I$1005,"Em negociação",Con_ve!$Q$6:$Q$1005,Cad_cl!BJ$5)))</f>
        <v/>
      </c>
      <c r="BK481" s="134" t="str">
        <f>IF(ISERR(IF($C481="","",SUMIFS(Con_ve!$F$6:$F$1005,Con_ve!$C$6:$C$1005,$C481,Con_ve!$I$6:$I$1005,"Em negociação",Con_ve!$Q$6:$Q$1005,Cad_cl!BK$5))),"",IF($C481="","",SUMIFS(Con_ve!$F$6:$F$1005,Con_ve!$C$6:$C$1005,$C481,Con_ve!$I$6:$I$1005,"Em negociação",Con_ve!$Q$6:$Q$1005,Cad_cl!BK$5)))</f>
        <v/>
      </c>
      <c r="BL481" s="134" t="str">
        <f>IF(ISERR(IF($C481="","",SUMIFS(Con_ve!$F$6:$F$1005,Con_ve!$C$6:$C$1005,$C481,Con_ve!$I$6:$I$1005,"Em negociação",Con_ve!$Q$6:$Q$1005,Cad_cl!BL$5))),"",IF($C481="","",SUMIFS(Con_ve!$F$6:$F$1005,Con_ve!$C$6:$C$1005,$C481,Con_ve!$I$6:$I$1005,"Em negociação",Con_ve!$Q$6:$Q$1005,Cad_cl!BL$5)))</f>
        <v/>
      </c>
      <c r="BM481" s="134" t="str">
        <f>IF(ISERR(IF($C481="","",SUMIFS(Con_ve!$F$6:$F$1005,Con_ve!$C$6:$C$1005,$C481,Con_ve!$I$6:$I$1005,"Em negociação",Con_ve!$Q$6:$Q$1005,Cad_cl!BM$5))),"",IF($C481="","",SUMIFS(Con_ve!$F$6:$F$1005,Con_ve!$C$6:$C$1005,$C481,Con_ve!$I$6:$I$1005,"Em negociação",Con_ve!$Q$6:$Q$1005,Cad_cl!BM$5)))</f>
        <v/>
      </c>
      <c r="BN481" s="134" t="str">
        <f>IF(ISERR(IF($C481="","",SUMIFS(Con_ve!$F$6:$F$1005,Con_ve!$C$6:$C$1005,$C481,Con_ve!$I$6:$I$1005,"Em negociação",Con_ve!$Q$6:$Q$1005,Cad_cl!BN$5))),"",IF($C481="","",SUMIFS(Con_ve!$F$6:$F$1005,Con_ve!$C$6:$C$1005,$C481,Con_ve!$I$6:$I$1005,"Em negociação",Con_ve!$Q$6:$Q$1005,Cad_cl!BN$5)))</f>
        <v/>
      </c>
      <c r="BO481" s="134" t="str">
        <f>IF(ISERR(IF($C481="","",SUMIFS(Con_ve!$F$6:$F$1005,Con_ve!$C$6:$C$1005,$C481,Con_ve!$I$6:$I$1005,"Em negociação",Con_ve!$Q$6:$Q$1005,Cad_cl!BO$5))),"",IF($C481="","",SUMIFS(Con_ve!$F$6:$F$1005,Con_ve!$C$6:$C$1005,$C481,Con_ve!$I$6:$I$1005,"Em negociação",Con_ve!$Q$6:$Q$1005,Cad_cl!BO$5)))</f>
        <v/>
      </c>
      <c r="BP481" s="134">
        <f t="shared" si="22"/>
        <v>0</v>
      </c>
      <c r="BR481" s="125" t="str">
        <f>IF(ISERR(IF(AND($I481=Re_lo!$E$5,BR$5=VLOOKUP(Re_lo!$H$5,Re_lo!$N$5:$O$16,2,0)),AP481,"")),"",IF(AND($I481=Re_lo!$E$5,BR$5=VLOOKUP(Re_lo!$H$5,Re_lo!$N$5:$O$16,2,0)),AP481,""))</f>
        <v/>
      </c>
      <c r="BS481" s="125" t="str">
        <f>IF(ISERR(IF(AND($I481=Re_lo!$E$5,BS$5=VLOOKUP(Re_lo!$H$5,Re_lo!$N$5:$O$16,2,0)),AQ481,"")),"",IF(AND($I481=Re_lo!$E$5,BS$5=VLOOKUP(Re_lo!$H$5,Re_lo!$N$5:$O$16,2,0)),AQ481,""))</f>
        <v/>
      </c>
      <c r="BT481" s="125" t="str">
        <f>IF(ISERR(IF(AND($I481=Re_lo!$E$5,BT$5=VLOOKUP(Re_lo!$H$5,Re_lo!$N$5:$O$16,2,0)),AR481,"")),"",IF(AND($I481=Re_lo!$E$5,BT$5=VLOOKUP(Re_lo!$H$5,Re_lo!$N$5:$O$16,2,0)),AR481,""))</f>
        <v/>
      </c>
      <c r="BU481" s="125" t="str">
        <f>IF(ISERR(IF(AND($I481=Re_lo!$E$5,BU$5=VLOOKUP(Re_lo!$H$5,Re_lo!$N$5:$O$16,2,0)),AS481,"")),"",IF(AND($I481=Re_lo!$E$5,BU$5=VLOOKUP(Re_lo!$H$5,Re_lo!$N$5:$O$16,2,0)),AS481,""))</f>
        <v/>
      </c>
      <c r="BV481" s="125" t="str">
        <f>IF(ISERR(IF(AND($I481=Re_lo!$E$5,BV$5=VLOOKUP(Re_lo!$H$5,Re_lo!$N$5:$O$16,2,0)),AT481,"")),"",IF(AND($I481=Re_lo!$E$5,BV$5=VLOOKUP(Re_lo!$H$5,Re_lo!$N$5:$O$16,2,0)),AT481,""))</f>
        <v/>
      </c>
      <c r="BW481" s="125" t="str">
        <f>IF(ISERR(IF(AND($I481=Re_lo!$E$5,BW$5=VLOOKUP(Re_lo!$H$5,Re_lo!$N$5:$O$16,2,0)),AU481,"")),"",IF(AND($I481=Re_lo!$E$5,BW$5=VLOOKUP(Re_lo!$H$5,Re_lo!$N$5:$O$16,2,0)),AU481,""))</f>
        <v/>
      </c>
      <c r="BX481" s="125" t="str">
        <f>IF(ISERR(IF(AND($I481=Re_lo!$E$5,BX$5=VLOOKUP(Re_lo!$H$5,Re_lo!$N$5:$O$16,2,0)),AV481,"")),"",IF(AND($I481=Re_lo!$E$5,BX$5=VLOOKUP(Re_lo!$H$5,Re_lo!$N$5:$O$16,2,0)),AV481,""))</f>
        <v/>
      </c>
      <c r="BY481" s="125" t="str">
        <f>IF(ISERR(IF(AND($I481=Re_lo!$E$5,BY$5=VLOOKUP(Re_lo!$H$5,Re_lo!$N$5:$O$16,2,0)),AW481,"")),"",IF(AND($I481=Re_lo!$E$5,BY$5=VLOOKUP(Re_lo!$H$5,Re_lo!$N$5:$O$16,2,0)),AW481,""))</f>
        <v/>
      </c>
      <c r="BZ481" s="125" t="str">
        <f>IF(ISERR(IF(AND($I481=Re_lo!$E$5,BZ$5=VLOOKUP(Re_lo!$H$5,Re_lo!$N$5:$O$16,2,0)),AX481,"")),"",IF(AND($I481=Re_lo!$E$5,BZ$5=VLOOKUP(Re_lo!$H$5,Re_lo!$N$5:$O$16,2,0)),AX481,""))</f>
        <v/>
      </c>
      <c r="CA481" s="125" t="str">
        <f>IF(ISERR(IF(AND($I481=Re_lo!$E$5,CA$5=VLOOKUP(Re_lo!$H$5,Re_lo!$N$5:$O$16,2,0)),AY481,"")),"",IF(AND($I481=Re_lo!$E$5,CA$5=VLOOKUP(Re_lo!$H$5,Re_lo!$N$5:$O$16,2,0)),AY481,""))</f>
        <v/>
      </c>
      <c r="CB481" s="125" t="str">
        <f>IF(ISERR(IF(AND($I481=Re_lo!$E$5,CB$5=VLOOKUP(Re_lo!$H$5,Re_lo!$N$5:$O$16,2,0)),AZ481,"")),"",IF(AND($I481=Re_lo!$E$5,CB$5=VLOOKUP(Re_lo!$H$5,Re_lo!$N$5:$O$16,2,0)),AZ481,""))</f>
        <v/>
      </c>
      <c r="CC481" s="125" t="str">
        <f>IF(ISERR(IF(AND($I481=Re_lo!$E$5,CC$5=VLOOKUP(Re_lo!$H$5,Re_lo!$N$5:$O$16,2,0)),BA481,"")),"",IF(AND($I481=Re_lo!$E$5,CC$5=VLOOKUP(Re_lo!$H$5,Re_lo!$N$5:$O$16,2,0)),BA481,""))</f>
        <v/>
      </c>
      <c r="CD481" s="125" t="str">
        <f>IF(ISERR(IF(AND($I481=Re_lo!$E$5,CD$5=VLOOKUP(Re_lo!$H$5,Re_lo!$N$5:$O$16,2,0)),BB481,"")),"",IF(AND($I481=Re_lo!$E$5,CD$5=VLOOKUP(Re_lo!$H$5,Re_lo!$N$5:$O$16,2,0)),BB481,""))</f>
        <v/>
      </c>
      <c r="CF481" s="125" t="str">
        <f>IF($C481="","",COUNTIFS(Con_ve!$C$6:$C$1005,$C481,Con_ve!$Q$6:$Q$1005,Cad_cl!CF$5))</f>
        <v/>
      </c>
      <c r="CG481" s="125" t="str">
        <f>IF($C481="","",COUNTIFS(Con_ve!$C$6:$C$1005,$C481,Con_ve!$Q$6:$Q$1005,Cad_cl!CG$5))</f>
        <v/>
      </c>
      <c r="CH481" s="125" t="str">
        <f>IF($C481="","",COUNTIFS(Con_ve!$C$6:$C$1005,$C481,Con_ve!$Q$6:$Q$1005,Cad_cl!CH$5))</f>
        <v/>
      </c>
      <c r="CI481" s="125" t="str">
        <f>IF($C481="","",COUNTIFS(Con_ve!$C$6:$C$1005,$C481,Con_ve!$Q$6:$Q$1005,Cad_cl!CI$5))</f>
        <v/>
      </c>
      <c r="CJ481" s="125" t="str">
        <f>IF($C481="","",COUNTIFS(Con_ve!$C$6:$C$1005,$C481,Con_ve!$Q$6:$Q$1005,Cad_cl!CJ$5))</f>
        <v/>
      </c>
      <c r="CK481" s="125" t="str">
        <f>IF($C481="","",COUNTIFS(Con_ve!$C$6:$C$1005,$C481,Con_ve!$Q$6:$Q$1005,Cad_cl!CK$5))</f>
        <v/>
      </c>
      <c r="CL481" s="125" t="str">
        <f>IF($C481="","",COUNTIFS(Con_ve!$C$6:$C$1005,$C481,Con_ve!$Q$6:$Q$1005,Cad_cl!CL$5))</f>
        <v/>
      </c>
      <c r="CM481" s="125" t="str">
        <f>IF($C481="","",COUNTIFS(Con_ve!$C$6:$C$1005,$C481,Con_ve!$Q$6:$Q$1005,Cad_cl!CM$5))</f>
        <v/>
      </c>
      <c r="CN481" s="125" t="str">
        <f>IF($C481="","",COUNTIFS(Con_ve!$C$6:$C$1005,$C481,Con_ve!$Q$6:$Q$1005,Cad_cl!CN$5))</f>
        <v/>
      </c>
      <c r="CO481" s="125" t="str">
        <f>IF($C481="","",COUNTIFS(Con_ve!$C$6:$C$1005,$C481,Con_ve!$Q$6:$Q$1005,Cad_cl!CO$5))</f>
        <v/>
      </c>
      <c r="CP481" s="125" t="str">
        <f>IF($C481="","",COUNTIFS(Con_ve!$C$6:$C$1005,$C481,Con_ve!$Q$6:$Q$1005,Cad_cl!CP$5))</f>
        <v/>
      </c>
      <c r="CQ481" s="125" t="str">
        <f>IF($C481="","",COUNTIFS(Con_ve!$C$6:$C$1005,$C481,Con_ve!$Q$6:$Q$1005,Cad_cl!CQ$5))</f>
        <v/>
      </c>
      <c r="CR481" s="125">
        <f t="shared" si="23"/>
        <v>0</v>
      </c>
    </row>
    <row r="482" spans="3:96" ht="30" customHeight="1">
      <c r="C482" s="153"/>
      <c r="D482" s="153"/>
      <c r="E482" s="154"/>
      <c r="F482" s="153"/>
      <c r="G482" s="155"/>
      <c r="H482" s="153"/>
      <c r="I482" s="153"/>
      <c r="J482" s="132" t="s">
        <v>309</v>
      </c>
      <c r="K482" s="133" t="s">
        <v>309</v>
      </c>
      <c r="L482" s="153"/>
      <c r="M482" s="153"/>
      <c r="N482" s="153"/>
      <c r="O482" s="153"/>
      <c r="P482" s="153"/>
      <c r="Q482" s="153"/>
      <c r="AP482" s="134" t="str">
        <f>IF(ISERR(IF($C482="","",SUMIFS(Con_ve!$F$6:$F$1005,Con_ve!$C$6:$C$1005,$C482,Con_ve!$I$6:$I$1005,"Fechada",Con_ve!$Q$6:$Q$1005,Cad_cl!AP$5))),"",IF($C482="","",SUMIFS(Con_ve!$F$6:$F$1005,Con_ve!$C$6:$C$1005,$C482,Con_ve!$I$6:$I$1005,"Fechada",Con_ve!$Q$6:$Q$1005,Cad_cl!AP$5)))</f>
        <v/>
      </c>
      <c r="AQ482" s="134" t="str">
        <f>IF(ISERR(IF($C482="","",SUMIFS(Con_ve!$F$6:$F$1005,Con_ve!$C$6:$C$1005,$C482,Con_ve!$I$6:$I$1005,"Fechada",Con_ve!$Q$6:$Q$1005,Cad_cl!AQ$5))),"",IF($C482="","",SUMIFS(Con_ve!$F$6:$F$1005,Con_ve!$C$6:$C$1005,$C482,Con_ve!$I$6:$I$1005,"Fechada",Con_ve!$Q$6:$Q$1005,Cad_cl!AQ$5)))</f>
        <v/>
      </c>
      <c r="AR482" s="134" t="str">
        <f>IF(ISERR(IF($C482="","",SUMIFS(Con_ve!$F$6:$F$1005,Con_ve!$C$6:$C$1005,$C482,Con_ve!$I$6:$I$1005,"Fechada",Con_ve!$Q$6:$Q$1005,Cad_cl!AR$5))),"",IF($C482="","",SUMIFS(Con_ve!$F$6:$F$1005,Con_ve!$C$6:$C$1005,$C482,Con_ve!$I$6:$I$1005,"Fechada",Con_ve!$Q$6:$Q$1005,Cad_cl!AR$5)))</f>
        <v/>
      </c>
      <c r="AS482" s="134" t="str">
        <f>IF(ISERR(IF($C482="","",SUMIFS(Con_ve!$F$6:$F$1005,Con_ve!$C$6:$C$1005,$C482,Con_ve!$I$6:$I$1005,"Fechada",Con_ve!$Q$6:$Q$1005,Cad_cl!AS$5))),"",IF($C482="","",SUMIFS(Con_ve!$F$6:$F$1005,Con_ve!$C$6:$C$1005,$C482,Con_ve!$I$6:$I$1005,"Fechada",Con_ve!$Q$6:$Q$1005,Cad_cl!AS$5)))</f>
        <v/>
      </c>
      <c r="AT482" s="134" t="str">
        <f>IF(ISERR(IF($C482="","",SUMIFS(Con_ve!$F$6:$F$1005,Con_ve!$C$6:$C$1005,$C482,Con_ve!$I$6:$I$1005,"Fechada",Con_ve!$Q$6:$Q$1005,Cad_cl!AT$5))),"",IF($C482="","",SUMIFS(Con_ve!$F$6:$F$1005,Con_ve!$C$6:$C$1005,$C482,Con_ve!$I$6:$I$1005,"Fechada",Con_ve!$Q$6:$Q$1005,Cad_cl!AT$5)))</f>
        <v/>
      </c>
      <c r="AU482" s="134" t="str">
        <f>IF(ISERR(IF($C482="","",SUMIFS(Con_ve!$F$6:$F$1005,Con_ve!$C$6:$C$1005,$C482,Con_ve!$I$6:$I$1005,"Fechada",Con_ve!$Q$6:$Q$1005,Cad_cl!AU$5))),"",IF($C482="","",SUMIFS(Con_ve!$F$6:$F$1005,Con_ve!$C$6:$C$1005,$C482,Con_ve!$I$6:$I$1005,"Fechada",Con_ve!$Q$6:$Q$1005,Cad_cl!AU$5)))</f>
        <v/>
      </c>
      <c r="AV482" s="134" t="str">
        <f>IF(ISERR(IF($C482="","",SUMIFS(Con_ve!$F$6:$F$1005,Con_ve!$C$6:$C$1005,$C482,Con_ve!$I$6:$I$1005,"Fechada",Con_ve!$Q$6:$Q$1005,Cad_cl!AV$5))),"",IF($C482="","",SUMIFS(Con_ve!$F$6:$F$1005,Con_ve!$C$6:$C$1005,$C482,Con_ve!$I$6:$I$1005,"Fechada",Con_ve!$Q$6:$Q$1005,Cad_cl!AV$5)))</f>
        <v/>
      </c>
      <c r="AW482" s="134" t="str">
        <f>IF(ISERR(IF($C482="","",SUMIFS(Con_ve!$F$6:$F$1005,Con_ve!$C$6:$C$1005,$C482,Con_ve!$I$6:$I$1005,"Fechada",Con_ve!$Q$6:$Q$1005,Cad_cl!AW$5))),"",IF($C482="","",SUMIFS(Con_ve!$F$6:$F$1005,Con_ve!$C$6:$C$1005,$C482,Con_ve!$I$6:$I$1005,"Fechada",Con_ve!$Q$6:$Q$1005,Cad_cl!AW$5)))</f>
        <v/>
      </c>
      <c r="AX482" s="134" t="str">
        <f>IF(ISERR(IF($C482="","",SUMIFS(Con_ve!$F$6:$F$1005,Con_ve!$C$6:$C$1005,$C482,Con_ve!$I$6:$I$1005,"Fechada",Con_ve!$Q$6:$Q$1005,Cad_cl!AX$5))),"",IF($C482="","",SUMIFS(Con_ve!$F$6:$F$1005,Con_ve!$C$6:$C$1005,$C482,Con_ve!$I$6:$I$1005,"Fechada",Con_ve!$Q$6:$Q$1005,Cad_cl!AX$5)))</f>
        <v/>
      </c>
      <c r="AY482" s="134" t="str">
        <f>IF(ISERR(IF($C482="","",SUMIFS(Con_ve!$F$6:$F$1005,Con_ve!$C$6:$C$1005,$C482,Con_ve!$I$6:$I$1005,"Fechada",Con_ve!$Q$6:$Q$1005,Cad_cl!AY$5))),"",IF($C482="","",SUMIFS(Con_ve!$F$6:$F$1005,Con_ve!$C$6:$C$1005,$C482,Con_ve!$I$6:$I$1005,"Fechada",Con_ve!$Q$6:$Q$1005,Cad_cl!AY$5)))</f>
        <v/>
      </c>
      <c r="AZ482" s="134" t="str">
        <f>IF(ISERR(IF($C482="","",SUMIFS(Con_ve!$F$6:$F$1005,Con_ve!$C$6:$C$1005,$C482,Con_ve!$I$6:$I$1005,"Fechada",Con_ve!$Q$6:$Q$1005,Cad_cl!AZ$5))),"",IF($C482="","",SUMIFS(Con_ve!$F$6:$F$1005,Con_ve!$C$6:$C$1005,$C482,Con_ve!$I$6:$I$1005,"Fechada",Con_ve!$Q$6:$Q$1005,Cad_cl!AZ$5)))</f>
        <v/>
      </c>
      <c r="BA482" s="134" t="str">
        <f>IF(ISERR(IF($C482="","",SUMIFS(Con_ve!$F$6:$F$1005,Con_ve!$C$6:$C$1005,$C482,Con_ve!$I$6:$I$1005,"Fechada",Con_ve!$Q$6:$Q$1005,Cad_cl!BA$5))),"",IF($C482="","",SUMIFS(Con_ve!$F$6:$F$1005,Con_ve!$C$6:$C$1005,$C482,Con_ve!$I$6:$I$1005,"Fechada",Con_ve!$Q$6:$Q$1005,Cad_cl!BA$5)))</f>
        <v/>
      </c>
      <c r="BB482" s="134">
        <f t="shared" si="21"/>
        <v>0</v>
      </c>
      <c r="BD482" s="134" t="str">
        <f>IF(ISERR(IF($C482="","",SUMIFS(Con_ve!$F$6:$F$1005,Con_ve!$C$6:$C$1005,$C482,Con_ve!$I$6:$I$1005,"Em negociação",Con_ve!$Q$6:$Q$1005,Cad_cl!BD$5))),"",IF($C482="","",SUMIFS(Con_ve!$F$6:$F$1005,Con_ve!$C$6:$C$1005,$C482,Con_ve!$I$6:$I$1005,"Em negociação",Con_ve!$Q$6:$Q$1005,Cad_cl!BD$5)))</f>
        <v/>
      </c>
      <c r="BE482" s="134" t="str">
        <f>IF(ISERR(IF($C482="","",SUMIFS(Con_ve!$F$6:$F$1005,Con_ve!$C$6:$C$1005,$C482,Con_ve!$I$6:$I$1005,"Em negociação",Con_ve!$Q$6:$Q$1005,Cad_cl!BE$5))),"",IF($C482="","",SUMIFS(Con_ve!$F$6:$F$1005,Con_ve!$C$6:$C$1005,$C482,Con_ve!$I$6:$I$1005,"Em negociação",Con_ve!$Q$6:$Q$1005,Cad_cl!BE$5)))</f>
        <v/>
      </c>
      <c r="BF482" s="134" t="str">
        <f>IF(ISERR(IF($C482="","",SUMIFS(Con_ve!$F$6:$F$1005,Con_ve!$C$6:$C$1005,$C482,Con_ve!$I$6:$I$1005,"Em negociação",Con_ve!$Q$6:$Q$1005,Cad_cl!BF$5))),"",IF($C482="","",SUMIFS(Con_ve!$F$6:$F$1005,Con_ve!$C$6:$C$1005,$C482,Con_ve!$I$6:$I$1005,"Em negociação",Con_ve!$Q$6:$Q$1005,Cad_cl!BF$5)))</f>
        <v/>
      </c>
      <c r="BG482" s="134" t="str">
        <f>IF(ISERR(IF($C482="","",SUMIFS(Con_ve!$F$6:$F$1005,Con_ve!$C$6:$C$1005,$C482,Con_ve!$I$6:$I$1005,"Em negociação",Con_ve!$Q$6:$Q$1005,Cad_cl!BG$5))),"",IF($C482="","",SUMIFS(Con_ve!$F$6:$F$1005,Con_ve!$C$6:$C$1005,$C482,Con_ve!$I$6:$I$1005,"Em negociação",Con_ve!$Q$6:$Q$1005,Cad_cl!BG$5)))</f>
        <v/>
      </c>
      <c r="BH482" s="134" t="str">
        <f>IF(ISERR(IF($C482="","",SUMIFS(Con_ve!$F$6:$F$1005,Con_ve!$C$6:$C$1005,$C482,Con_ve!$I$6:$I$1005,"Em negociação",Con_ve!$Q$6:$Q$1005,Cad_cl!BH$5))),"",IF($C482="","",SUMIFS(Con_ve!$F$6:$F$1005,Con_ve!$C$6:$C$1005,$C482,Con_ve!$I$6:$I$1005,"Em negociação",Con_ve!$Q$6:$Q$1005,Cad_cl!BH$5)))</f>
        <v/>
      </c>
      <c r="BI482" s="134" t="str">
        <f>IF(ISERR(IF($C482="","",SUMIFS(Con_ve!$F$6:$F$1005,Con_ve!$C$6:$C$1005,$C482,Con_ve!$I$6:$I$1005,"Em negociação",Con_ve!$Q$6:$Q$1005,Cad_cl!BI$5))),"",IF($C482="","",SUMIFS(Con_ve!$F$6:$F$1005,Con_ve!$C$6:$C$1005,$C482,Con_ve!$I$6:$I$1005,"Em negociação",Con_ve!$Q$6:$Q$1005,Cad_cl!BI$5)))</f>
        <v/>
      </c>
      <c r="BJ482" s="134" t="str">
        <f>IF(ISERR(IF($C482="","",SUMIFS(Con_ve!$F$6:$F$1005,Con_ve!$C$6:$C$1005,$C482,Con_ve!$I$6:$I$1005,"Em negociação",Con_ve!$Q$6:$Q$1005,Cad_cl!BJ$5))),"",IF($C482="","",SUMIFS(Con_ve!$F$6:$F$1005,Con_ve!$C$6:$C$1005,$C482,Con_ve!$I$6:$I$1005,"Em negociação",Con_ve!$Q$6:$Q$1005,Cad_cl!BJ$5)))</f>
        <v/>
      </c>
      <c r="BK482" s="134" t="str">
        <f>IF(ISERR(IF($C482="","",SUMIFS(Con_ve!$F$6:$F$1005,Con_ve!$C$6:$C$1005,$C482,Con_ve!$I$6:$I$1005,"Em negociação",Con_ve!$Q$6:$Q$1005,Cad_cl!BK$5))),"",IF($C482="","",SUMIFS(Con_ve!$F$6:$F$1005,Con_ve!$C$6:$C$1005,$C482,Con_ve!$I$6:$I$1005,"Em negociação",Con_ve!$Q$6:$Q$1005,Cad_cl!BK$5)))</f>
        <v/>
      </c>
      <c r="BL482" s="134" t="str">
        <f>IF(ISERR(IF($C482="","",SUMIFS(Con_ve!$F$6:$F$1005,Con_ve!$C$6:$C$1005,$C482,Con_ve!$I$6:$I$1005,"Em negociação",Con_ve!$Q$6:$Q$1005,Cad_cl!BL$5))),"",IF($C482="","",SUMIFS(Con_ve!$F$6:$F$1005,Con_ve!$C$6:$C$1005,$C482,Con_ve!$I$6:$I$1005,"Em negociação",Con_ve!$Q$6:$Q$1005,Cad_cl!BL$5)))</f>
        <v/>
      </c>
      <c r="BM482" s="134" t="str">
        <f>IF(ISERR(IF($C482="","",SUMIFS(Con_ve!$F$6:$F$1005,Con_ve!$C$6:$C$1005,$C482,Con_ve!$I$6:$I$1005,"Em negociação",Con_ve!$Q$6:$Q$1005,Cad_cl!BM$5))),"",IF($C482="","",SUMIFS(Con_ve!$F$6:$F$1005,Con_ve!$C$6:$C$1005,$C482,Con_ve!$I$6:$I$1005,"Em negociação",Con_ve!$Q$6:$Q$1005,Cad_cl!BM$5)))</f>
        <v/>
      </c>
      <c r="BN482" s="134" t="str">
        <f>IF(ISERR(IF($C482="","",SUMIFS(Con_ve!$F$6:$F$1005,Con_ve!$C$6:$C$1005,$C482,Con_ve!$I$6:$I$1005,"Em negociação",Con_ve!$Q$6:$Q$1005,Cad_cl!BN$5))),"",IF($C482="","",SUMIFS(Con_ve!$F$6:$F$1005,Con_ve!$C$6:$C$1005,$C482,Con_ve!$I$6:$I$1005,"Em negociação",Con_ve!$Q$6:$Q$1005,Cad_cl!BN$5)))</f>
        <v/>
      </c>
      <c r="BO482" s="134" t="str">
        <f>IF(ISERR(IF($C482="","",SUMIFS(Con_ve!$F$6:$F$1005,Con_ve!$C$6:$C$1005,$C482,Con_ve!$I$6:$I$1005,"Em negociação",Con_ve!$Q$6:$Q$1005,Cad_cl!BO$5))),"",IF($C482="","",SUMIFS(Con_ve!$F$6:$F$1005,Con_ve!$C$6:$C$1005,$C482,Con_ve!$I$6:$I$1005,"Em negociação",Con_ve!$Q$6:$Q$1005,Cad_cl!BO$5)))</f>
        <v/>
      </c>
      <c r="BP482" s="134">
        <f t="shared" si="22"/>
        <v>0</v>
      </c>
      <c r="BR482" s="125" t="str">
        <f>IF(ISERR(IF(AND($I482=Re_lo!$E$5,BR$5=VLOOKUP(Re_lo!$H$5,Re_lo!$N$5:$O$16,2,0)),AP482,"")),"",IF(AND($I482=Re_lo!$E$5,BR$5=VLOOKUP(Re_lo!$H$5,Re_lo!$N$5:$O$16,2,0)),AP482,""))</f>
        <v/>
      </c>
      <c r="BS482" s="125" t="str">
        <f>IF(ISERR(IF(AND($I482=Re_lo!$E$5,BS$5=VLOOKUP(Re_lo!$H$5,Re_lo!$N$5:$O$16,2,0)),AQ482,"")),"",IF(AND($I482=Re_lo!$E$5,BS$5=VLOOKUP(Re_lo!$H$5,Re_lo!$N$5:$O$16,2,0)),AQ482,""))</f>
        <v/>
      </c>
      <c r="BT482" s="125" t="str">
        <f>IF(ISERR(IF(AND($I482=Re_lo!$E$5,BT$5=VLOOKUP(Re_lo!$H$5,Re_lo!$N$5:$O$16,2,0)),AR482,"")),"",IF(AND($I482=Re_lo!$E$5,BT$5=VLOOKUP(Re_lo!$H$5,Re_lo!$N$5:$O$16,2,0)),AR482,""))</f>
        <v/>
      </c>
      <c r="BU482" s="125" t="str">
        <f>IF(ISERR(IF(AND($I482=Re_lo!$E$5,BU$5=VLOOKUP(Re_lo!$H$5,Re_lo!$N$5:$O$16,2,0)),AS482,"")),"",IF(AND($I482=Re_lo!$E$5,BU$5=VLOOKUP(Re_lo!$H$5,Re_lo!$N$5:$O$16,2,0)),AS482,""))</f>
        <v/>
      </c>
      <c r="BV482" s="125" t="str">
        <f>IF(ISERR(IF(AND($I482=Re_lo!$E$5,BV$5=VLOOKUP(Re_lo!$H$5,Re_lo!$N$5:$O$16,2,0)),AT482,"")),"",IF(AND($I482=Re_lo!$E$5,BV$5=VLOOKUP(Re_lo!$H$5,Re_lo!$N$5:$O$16,2,0)),AT482,""))</f>
        <v/>
      </c>
      <c r="BW482" s="125" t="str">
        <f>IF(ISERR(IF(AND($I482=Re_lo!$E$5,BW$5=VLOOKUP(Re_lo!$H$5,Re_lo!$N$5:$O$16,2,0)),AU482,"")),"",IF(AND($I482=Re_lo!$E$5,BW$5=VLOOKUP(Re_lo!$H$5,Re_lo!$N$5:$O$16,2,0)),AU482,""))</f>
        <v/>
      </c>
      <c r="BX482" s="125" t="str">
        <f>IF(ISERR(IF(AND($I482=Re_lo!$E$5,BX$5=VLOOKUP(Re_lo!$H$5,Re_lo!$N$5:$O$16,2,0)),AV482,"")),"",IF(AND($I482=Re_lo!$E$5,BX$5=VLOOKUP(Re_lo!$H$5,Re_lo!$N$5:$O$16,2,0)),AV482,""))</f>
        <v/>
      </c>
      <c r="BY482" s="125" t="str">
        <f>IF(ISERR(IF(AND($I482=Re_lo!$E$5,BY$5=VLOOKUP(Re_lo!$H$5,Re_lo!$N$5:$O$16,2,0)),AW482,"")),"",IF(AND($I482=Re_lo!$E$5,BY$5=VLOOKUP(Re_lo!$H$5,Re_lo!$N$5:$O$16,2,0)),AW482,""))</f>
        <v/>
      </c>
      <c r="BZ482" s="125" t="str">
        <f>IF(ISERR(IF(AND($I482=Re_lo!$E$5,BZ$5=VLOOKUP(Re_lo!$H$5,Re_lo!$N$5:$O$16,2,0)),AX482,"")),"",IF(AND($I482=Re_lo!$E$5,BZ$5=VLOOKUP(Re_lo!$H$5,Re_lo!$N$5:$O$16,2,0)),AX482,""))</f>
        <v/>
      </c>
      <c r="CA482" s="125" t="str">
        <f>IF(ISERR(IF(AND($I482=Re_lo!$E$5,CA$5=VLOOKUP(Re_lo!$H$5,Re_lo!$N$5:$O$16,2,0)),AY482,"")),"",IF(AND($I482=Re_lo!$E$5,CA$5=VLOOKUP(Re_lo!$H$5,Re_lo!$N$5:$O$16,2,0)),AY482,""))</f>
        <v/>
      </c>
      <c r="CB482" s="125" t="str">
        <f>IF(ISERR(IF(AND($I482=Re_lo!$E$5,CB$5=VLOOKUP(Re_lo!$H$5,Re_lo!$N$5:$O$16,2,0)),AZ482,"")),"",IF(AND($I482=Re_lo!$E$5,CB$5=VLOOKUP(Re_lo!$H$5,Re_lo!$N$5:$O$16,2,0)),AZ482,""))</f>
        <v/>
      </c>
      <c r="CC482" s="125" t="str">
        <f>IF(ISERR(IF(AND($I482=Re_lo!$E$5,CC$5=VLOOKUP(Re_lo!$H$5,Re_lo!$N$5:$O$16,2,0)),BA482,"")),"",IF(AND($I482=Re_lo!$E$5,CC$5=VLOOKUP(Re_lo!$H$5,Re_lo!$N$5:$O$16,2,0)),BA482,""))</f>
        <v/>
      </c>
      <c r="CD482" s="125" t="str">
        <f>IF(ISERR(IF(AND($I482=Re_lo!$E$5,CD$5=VLOOKUP(Re_lo!$H$5,Re_lo!$N$5:$O$16,2,0)),BB482,"")),"",IF(AND($I482=Re_lo!$E$5,CD$5=VLOOKUP(Re_lo!$H$5,Re_lo!$N$5:$O$16,2,0)),BB482,""))</f>
        <v/>
      </c>
      <c r="CF482" s="125" t="str">
        <f>IF($C482="","",COUNTIFS(Con_ve!$C$6:$C$1005,$C482,Con_ve!$Q$6:$Q$1005,Cad_cl!CF$5))</f>
        <v/>
      </c>
      <c r="CG482" s="125" t="str">
        <f>IF($C482="","",COUNTIFS(Con_ve!$C$6:$C$1005,$C482,Con_ve!$Q$6:$Q$1005,Cad_cl!CG$5))</f>
        <v/>
      </c>
      <c r="CH482" s="125" t="str">
        <f>IF($C482="","",COUNTIFS(Con_ve!$C$6:$C$1005,$C482,Con_ve!$Q$6:$Q$1005,Cad_cl!CH$5))</f>
        <v/>
      </c>
      <c r="CI482" s="125" t="str">
        <f>IF($C482="","",COUNTIFS(Con_ve!$C$6:$C$1005,$C482,Con_ve!$Q$6:$Q$1005,Cad_cl!CI$5))</f>
        <v/>
      </c>
      <c r="CJ482" s="125" t="str">
        <f>IF($C482="","",COUNTIFS(Con_ve!$C$6:$C$1005,$C482,Con_ve!$Q$6:$Q$1005,Cad_cl!CJ$5))</f>
        <v/>
      </c>
      <c r="CK482" s="125" t="str">
        <f>IF($C482="","",COUNTIFS(Con_ve!$C$6:$C$1005,$C482,Con_ve!$Q$6:$Q$1005,Cad_cl!CK$5))</f>
        <v/>
      </c>
      <c r="CL482" s="125" t="str">
        <f>IF($C482="","",COUNTIFS(Con_ve!$C$6:$C$1005,$C482,Con_ve!$Q$6:$Q$1005,Cad_cl!CL$5))</f>
        <v/>
      </c>
      <c r="CM482" s="125" t="str">
        <f>IF($C482="","",COUNTIFS(Con_ve!$C$6:$C$1005,$C482,Con_ve!$Q$6:$Q$1005,Cad_cl!CM$5))</f>
        <v/>
      </c>
      <c r="CN482" s="125" t="str">
        <f>IF($C482="","",COUNTIFS(Con_ve!$C$6:$C$1005,$C482,Con_ve!$Q$6:$Q$1005,Cad_cl!CN$5))</f>
        <v/>
      </c>
      <c r="CO482" s="125" t="str">
        <f>IF($C482="","",COUNTIFS(Con_ve!$C$6:$C$1005,$C482,Con_ve!$Q$6:$Q$1005,Cad_cl!CO$5))</f>
        <v/>
      </c>
      <c r="CP482" s="125" t="str">
        <f>IF($C482="","",COUNTIFS(Con_ve!$C$6:$C$1005,$C482,Con_ve!$Q$6:$Q$1005,Cad_cl!CP$5))</f>
        <v/>
      </c>
      <c r="CQ482" s="125" t="str">
        <f>IF($C482="","",COUNTIFS(Con_ve!$C$6:$C$1005,$C482,Con_ve!$Q$6:$Q$1005,Cad_cl!CQ$5))</f>
        <v/>
      </c>
      <c r="CR482" s="125">
        <f t="shared" si="23"/>
        <v>0</v>
      </c>
    </row>
    <row r="483" spans="3:96" ht="30" customHeight="1">
      <c r="C483" s="153"/>
      <c r="D483" s="153"/>
      <c r="E483" s="154"/>
      <c r="F483" s="153"/>
      <c r="G483" s="155"/>
      <c r="H483" s="153"/>
      <c r="I483" s="153"/>
      <c r="J483" s="132" t="s">
        <v>309</v>
      </c>
      <c r="K483" s="133" t="s">
        <v>309</v>
      </c>
      <c r="L483" s="153"/>
      <c r="M483" s="153"/>
      <c r="N483" s="153"/>
      <c r="O483" s="153"/>
      <c r="P483" s="153"/>
      <c r="Q483" s="153"/>
      <c r="AP483" s="134" t="str">
        <f>IF(ISERR(IF($C483="","",SUMIFS(Con_ve!$F$6:$F$1005,Con_ve!$C$6:$C$1005,$C483,Con_ve!$I$6:$I$1005,"Fechada",Con_ve!$Q$6:$Q$1005,Cad_cl!AP$5))),"",IF($C483="","",SUMIFS(Con_ve!$F$6:$F$1005,Con_ve!$C$6:$C$1005,$C483,Con_ve!$I$6:$I$1005,"Fechada",Con_ve!$Q$6:$Q$1005,Cad_cl!AP$5)))</f>
        <v/>
      </c>
      <c r="AQ483" s="134" t="str">
        <f>IF(ISERR(IF($C483="","",SUMIFS(Con_ve!$F$6:$F$1005,Con_ve!$C$6:$C$1005,$C483,Con_ve!$I$6:$I$1005,"Fechada",Con_ve!$Q$6:$Q$1005,Cad_cl!AQ$5))),"",IF($C483="","",SUMIFS(Con_ve!$F$6:$F$1005,Con_ve!$C$6:$C$1005,$C483,Con_ve!$I$6:$I$1005,"Fechada",Con_ve!$Q$6:$Q$1005,Cad_cl!AQ$5)))</f>
        <v/>
      </c>
      <c r="AR483" s="134" t="str">
        <f>IF(ISERR(IF($C483="","",SUMIFS(Con_ve!$F$6:$F$1005,Con_ve!$C$6:$C$1005,$C483,Con_ve!$I$6:$I$1005,"Fechada",Con_ve!$Q$6:$Q$1005,Cad_cl!AR$5))),"",IF($C483="","",SUMIFS(Con_ve!$F$6:$F$1005,Con_ve!$C$6:$C$1005,$C483,Con_ve!$I$6:$I$1005,"Fechada",Con_ve!$Q$6:$Q$1005,Cad_cl!AR$5)))</f>
        <v/>
      </c>
      <c r="AS483" s="134" t="str">
        <f>IF(ISERR(IF($C483="","",SUMIFS(Con_ve!$F$6:$F$1005,Con_ve!$C$6:$C$1005,$C483,Con_ve!$I$6:$I$1005,"Fechada",Con_ve!$Q$6:$Q$1005,Cad_cl!AS$5))),"",IF($C483="","",SUMIFS(Con_ve!$F$6:$F$1005,Con_ve!$C$6:$C$1005,$C483,Con_ve!$I$6:$I$1005,"Fechada",Con_ve!$Q$6:$Q$1005,Cad_cl!AS$5)))</f>
        <v/>
      </c>
      <c r="AT483" s="134" t="str">
        <f>IF(ISERR(IF($C483="","",SUMIFS(Con_ve!$F$6:$F$1005,Con_ve!$C$6:$C$1005,$C483,Con_ve!$I$6:$I$1005,"Fechada",Con_ve!$Q$6:$Q$1005,Cad_cl!AT$5))),"",IF($C483="","",SUMIFS(Con_ve!$F$6:$F$1005,Con_ve!$C$6:$C$1005,$C483,Con_ve!$I$6:$I$1005,"Fechada",Con_ve!$Q$6:$Q$1005,Cad_cl!AT$5)))</f>
        <v/>
      </c>
      <c r="AU483" s="134" t="str">
        <f>IF(ISERR(IF($C483="","",SUMIFS(Con_ve!$F$6:$F$1005,Con_ve!$C$6:$C$1005,$C483,Con_ve!$I$6:$I$1005,"Fechada",Con_ve!$Q$6:$Q$1005,Cad_cl!AU$5))),"",IF($C483="","",SUMIFS(Con_ve!$F$6:$F$1005,Con_ve!$C$6:$C$1005,$C483,Con_ve!$I$6:$I$1005,"Fechada",Con_ve!$Q$6:$Q$1005,Cad_cl!AU$5)))</f>
        <v/>
      </c>
      <c r="AV483" s="134" t="str">
        <f>IF(ISERR(IF($C483="","",SUMIFS(Con_ve!$F$6:$F$1005,Con_ve!$C$6:$C$1005,$C483,Con_ve!$I$6:$I$1005,"Fechada",Con_ve!$Q$6:$Q$1005,Cad_cl!AV$5))),"",IF($C483="","",SUMIFS(Con_ve!$F$6:$F$1005,Con_ve!$C$6:$C$1005,$C483,Con_ve!$I$6:$I$1005,"Fechada",Con_ve!$Q$6:$Q$1005,Cad_cl!AV$5)))</f>
        <v/>
      </c>
      <c r="AW483" s="134" t="str">
        <f>IF(ISERR(IF($C483="","",SUMIFS(Con_ve!$F$6:$F$1005,Con_ve!$C$6:$C$1005,$C483,Con_ve!$I$6:$I$1005,"Fechada",Con_ve!$Q$6:$Q$1005,Cad_cl!AW$5))),"",IF($C483="","",SUMIFS(Con_ve!$F$6:$F$1005,Con_ve!$C$6:$C$1005,$C483,Con_ve!$I$6:$I$1005,"Fechada",Con_ve!$Q$6:$Q$1005,Cad_cl!AW$5)))</f>
        <v/>
      </c>
      <c r="AX483" s="134" t="str">
        <f>IF(ISERR(IF($C483="","",SUMIFS(Con_ve!$F$6:$F$1005,Con_ve!$C$6:$C$1005,$C483,Con_ve!$I$6:$I$1005,"Fechada",Con_ve!$Q$6:$Q$1005,Cad_cl!AX$5))),"",IF($C483="","",SUMIFS(Con_ve!$F$6:$F$1005,Con_ve!$C$6:$C$1005,$C483,Con_ve!$I$6:$I$1005,"Fechada",Con_ve!$Q$6:$Q$1005,Cad_cl!AX$5)))</f>
        <v/>
      </c>
      <c r="AY483" s="134" t="str">
        <f>IF(ISERR(IF($C483="","",SUMIFS(Con_ve!$F$6:$F$1005,Con_ve!$C$6:$C$1005,$C483,Con_ve!$I$6:$I$1005,"Fechada",Con_ve!$Q$6:$Q$1005,Cad_cl!AY$5))),"",IF($C483="","",SUMIFS(Con_ve!$F$6:$F$1005,Con_ve!$C$6:$C$1005,$C483,Con_ve!$I$6:$I$1005,"Fechada",Con_ve!$Q$6:$Q$1005,Cad_cl!AY$5)))</f>
        <v/>
      </c>
      <c r="AZ483" s="134" t="str">
        <f>IF(ISERR(IF($C483="","",SUMIFS(Con_ve!$F$6:$F$1005,Con_ve!$C$6:$C$1005,$C483,Con_ve!$I$6:$I$1005,"Fechada",Con_ve!$Q$6:$Q$1005,Cad_cl!AZ$5))),"",IF($C483="","",SUMIFS(Con_ve!$F$6:$F$1005,Con_ve!$C$6:$C$1005,$C483,Con_ve!$I$6:$I$1005,"Fechada",Con_ve!$Q$6:$Q$1005,Cad_cl!AZ$5)))</f>
        <v/>
      </c>
      <c r="BA483" s="134" t="str">
        <f>IF(ISERR(IF($C483="","",SUMIFS(Con_ve!$F$6:$F$1005,Con_ve!$C$6:$C$1005,$C483,Con_ve!$I$6:$I$1005,"Fechada",Con_ve!$Q$6:$Q$1005,Cad_cl!BA$5))),"",IF($C483="","",SUMIFS(Con_ve!$F$6:$F$1005,Con_ve!$C$6:$C$1005,$C483,Con_ve!$I$6:$I$1005,"Fechada",Con_ve!$Q$6:$Q$1005,Cad_cl!BA$5)))</f>
        <v/>
      </c>
      <c r="BB483" s="134">
        <f t="shared" si="21"/>
        <v>0</v>
      </c>
      <c r="BD483" s="134" t="str">
        <f>IF(ISERR(IF($C483="","",SUMIFS(Con_ve!$F$6:$F$1005,Con_ve!$C$6:$C$1005,$C483,Con_ve!$I$6:$I$1005,"Em negociação",Con_ve!$Q$6:$Q$1005,Cad_cl!BD$5))),"",IF($C483="","",SUMIFS(Con_ve!$F$6:$F$1005,Con_ve!$C$6:$C$1005,$C483,Con_ve!$I$6:$I$1005,"Em negociação",Con_ve!$Q$6:$Q$1005,Cad_cl!BD$5)))</f>
        <v/>
      </c>
      <c r="BE483" s="134" t="str">
        <f>IF(ISERR(IF($C483="","",SUMIFS(Con_ve!$F$6:$F$1005,Con_ve!$C$6:$C$1005,$C483,Con_ve!$I$6:$I$1005,"Em negociação",Con_ve!$Q$6:$Q$1005,Cad_cl!BE$5))),"",IF($C483="","",SUMIFS(Con_ve!$F$6:$F$1005,Con_ve!$C$6:$C$1005,$C483,Con_ve!$I$6:$I$1005,"Em negociação",Con_ve!$Q$6:$Q$1005,Cad_cl!BE$5)))</f>
        <v/>
      </c>
      <c r="BF483" s="134" t="str">
        <f>IF(ISERR(IF($C483="","",SUMIFS(Con_ve!$F$6:$F$1005,Con_ve!$C$6:$C$1005,$C483,Con_ve!$I$6:$I$1005,"Em negociação",Con_ve!$Q$6:$Q$1005,Cad_cl!BF$5))),"",IF($C483="","",SUMIFS(Con_ve!$F$6:$F$1005,Con_ve!$C$6:$C$1005,$C483,Con_ve!$I$6:$I$1005,"Em negociação",Con_ve!$Q$6:$Q$1005,Cad_cl!BF$5)))</f>
        <v/>
      </c>
      <c r="BG483" s="134" t="str">
        <f>IF(ISERR(IF($C483="","",SUMIFS(Con_ve!$F$6:$F$1005,Con_ve!$C$6:$C$1005,$C483,Con_ve!$I$6:$I$1005,"Em negociação",Con_ve!$Q$6:$Q$1005,Cad_cl!BG$5))),"",IF($C483="","",SUMIFS(Con_ve!$F$6:$F$1005,Con_ve!$C$6:$C$1005,$C483,Con_ve!$I$6:$I$1005,"Em negociação",Con_ve!$Q$6:$Q$1005,Cad_cl!BG$5)))</f>
        <v/>
      </c>
      <c r="BH483" s="134" t="str">
        <f>IF(ISERR(IF($C483="","",SUMIFS(Con_ve!$F$6:$F$1005,Con_ve!$C$6:$C$1005,$C483,Con_ve!$I$6:$I$1005,"Em negociação",Con_ve!$Q$6:$Q$1005,Cad_cl!BH$5))),"",IF($C483="","",SUMIFS(Con_ve!$F$6:$F$1005,Con_ve!$C$6:$C$1005,$C483,Con_ve!$I$6:$I$1005,"Em negociação",Con_ve!$Q$6:$Q$1005,Cad_cl!BH$5)))</f>
        <v/>
      </c>
      <c r="BI483" s="134" t="str">
        <f>IF(ISERR(IF($C483="","",SUMIFS(Con_ve!$F$6:$F$1005,Con_ve!$C$6:$C$1005,$C483,Con_ve!$I$6:$I$1005,"Em negociação",Con_ve!$Q$6:$Q$1005,Cad_cl!BI$5))),"",IF($C483="","",SUMIFS(Con_ve!$F$6:$F$1005,Con_ve!$C$6:$C$1005,$C483,Con_ve!$I$6:$I$1005,"Em negociação",Con_ve!$Q$6:$Q$1005,Cad_cl!BI$5)))</f>
        <v/>
      </c>
      <c r="BJ483" s="134" t="str">
        <f>IF(ISERR(IF($C483="","",SUMIFS(Con_ve!$F$6:$F$1005,Con_ve!$C$6:$C$1005,$C483,Con_ve!$I$6:$I$1005,"Em negociação",Con_ve!$Q$6:$Q$1005,Cad_cl!BJ$5))),"",IF($C483="","",SUMIFS(Con_ve!$F$6:$F$1005,Con_ve!$C$6:$C$1005,$C483,Con_ve!$I$6:$I$1005,"Em negociação",Con_ve!$Q$6:$Q$1005,Cad_cl!BJ$5)))</f>
        <v/>
      </c>
      <c r="BK483" s="134" t="str">
        <f>IF(ISERR(IF($C483="","",SUMIFS(Con_ve!$F$6:$F$1005,Con_ve!$C$6:$C$1005,$C483,Con_ve!$I$6:$I$1005,"Em negociação",Con_ve!$Q$6:$Q$1005,Cad_cl!BK$5))),"",IF($C483="","",SUMIFS(Con_ve!$F$6:$F$1005,Con_ve!$C$6:$C$1005,$C483,Con_ve!$I$6:$I$1005,"Em negociação",Con_ve!$Q$6:$Q$1005,Cad_cl!BK$5)))</f>
        <v/>
      </c>
      <c r="BL483" s="134" t="str">
        <f>IF(ISERR(IF($C483="","",SUMIFS(Con_ve!$F$6:$F$1005,Con_ve!$C$6:$C$1005,$C483,Con_ve!$I$6:$I$1005,"Em negociação",Con_ve!$Q$6:$Q$1005,Cad_cl!BL$5))),"",IF($C483="","",SUMIFS(Con_ve!$F$6:$F$1005,Con_ve!$C$6:$C$1005,$C483,Con_ve!$I$6:$I$1005,"Em negociação",Con_ve!$Q$6:$Q$1005,Cad_cl!BL$5)))</f>
        <v/>
      </c>
      <c r="BM483" s="134" t="str">
        <f>IF(ISERR(IF($C483="","",SUMIFS(Con_ve!$F$6:$F$1005,Con_ve!$C$6:$C$1005,$C483,Con_ve!$I$6:$I$1005,"Em negociação",Con_ve!$Q$6:$Q$1005,Cad_cl!BM$5))),"",IF($C483="","",SUMIFS(Con_ve!$F$6:$F$1005,Con_ve!$C$6:$C$1005,$C483,Con_ve!$I$6:$I$1005,"Em negociação",Con_ve!$Q$6:$Q$1005,Cad_cl!BM$5)))</f>
        <v/>
      </c>
      <c r="BN483" s="134" t="str">
        <f>IF(ISERR(IF($C483="","",SUMIFS(Con_ve!$F$6:$F$1005,Con_ve!$C$6:$C$1005,$C483,Con_ve!$I$6:$I$1005,"Em negociação",Con_ve!$Q$6:$Q$1005,Cad_cl!BN$5))),"",IF($C483="","",SUMIFS(Con_ve!$F$6:$F$1005,Con_ve!$C$6:$C$1005,$C483,Con_ve!$I$6:$I$1005,"Em negociação",Con_ve!$Q$6:$Q$1005,Cad_cl!BN$5)))</f>
        <v/>
      </c>
      <c r="BO483" s="134" t="str">
        <f>IF(ISERR(IF($C483="","",SUMIFS(Con_ve!$F$6:$F$1005,Con_ve!$C$6:$C$1005,$C483,Con_ve!$I$6:$I$1005,"Em negociação",Con_ve!$Q$6:$Q$1005,Cad_cl!BO$5))),"",IF($C483="","",SUMIFS(Con_ve!$F$6:$F$1005,Con_ve!$C$6:$C$1005,$C483,Con_ve!$I$6:$I$1005,"Em negociação",Con_ve!$Q$6:$Q$1005,Cad_cl!BO$5)))</f>
        <v/>
      </c>
      <c r="BP483" s="134">
        <f t="shared" si="22"/>
        <v>0</v>
      </c>
      <c r="BR483" s="125" t="str">
        <f>IF(ISERR(IF(AND($I483=Re_lo!$E$5,BR$5=VLOOKUP(Re_lo!$H$5,Re_lo!$N$5:$O$16,2,0)),AP483,"")),"",IF(AND($I483=Re_lo!$E$5,BR$5=VLOOKUP(Re_lo!$H$5,Re_lo!$N$5:$O$16,2,0)),AP483,""))</f>
        <v/>
      </c>
      <c r="BS483" s="125" t="str">
        <f>IF(ISERR(IF(AND($I483=Re_lo!$E$5,BS$5=VLOOKUP(Re_lo!$H$5,Re_lo!$N$5:$O$16,2,0)),AQ483,"")),"",IF(AND($I483=Re_lo!$E$5,BS$5=VLOOKUP(Re_lo!$H$5,Re_lo!$N$5:$O$16,2,0)),AQ483,""))</f>
        <v/>
      </c>
      <c r="BT483" s="125" t="str">
        <f>IF(ISERR(IF(AND($I483=Re_lo!$E$5,BT$5=VLOOKUP(Re_lo!$H$5,Re_lo!$N$5:$O$16,2,0)),AR483,"")),"",IF(AND($I483=Re_lo!$E$5,BT$5=VLOOKUP(Re_lo!$H$5,Re_lo!$N$5:$O$16,2,0)),AR483,""))</f>
        <v/>
      </c>
      <c r="BU483" s="125" t="str">
        <f>IF(ISERR(IF(AND($I483=Re_lo!$E$5,BU$5=VLOOKUP(Re_lo!$H$5,Re_lo!$N$5:$O$16,2,0)),AS483,"")),"",IF(AND($I483=Re_lo!$E$5,BU$5=VLOOKUP(Re_lo!$H$5,Re_lo!$N$5:$O$16,2,0)),AS483,""))</f>
        <v/>
      </c>
      <c r="BV483" s="125" t="str">
        <f>IF(ISERR(IF(AND($I483=Re_lo!$E$5,BV$5=VLOOKUP(Re_lo!$H$5,Re_lo!$N$5:$O$16,2,0)),AT483,"")),"",IF(AND($I483=Re_lo!$E$5,BV$5=VLOOKUP(Re_lo!$H$5,Re_lo!$N$5:$O$16,2,0)),AT483,""))</f>
        <v/>
      </c>
      <c r="BW483" s="125" t="str">
        <f>IF(ISERR(IF(AND($I483=Re_lo!$E$5,BW$5=VLOOKUP(Re_lo!$H$5,Re_lo!$N$5:$O$16,2,0)),AU483,"")),"",IF(AND($I483=Re_lo!$E$5,BW$5=VLOOKUP(Re_lo!$H$5,Re_lo!$N$5:$O$16,2,0)),AU483,""))</f>
        <v/>
      </c>
      <c r="BX483" s="125" t="str">
        <f>IF(ISERR(IF(AND($I483=Re_lo!$E$5,BX$5=VLOOKUP(Re_lo!$H$5,Re_lo!$N$5:$O$16,2,0)),AV483,"")),"",IF(AND($I483=Re_lo!$E$5,BX$5=VLOOKUP(Re_lo!$H$5,Re_lo!$N$5:$O$16,2,0)),AV483,""))</f>
        <v/>
      </c>
      <c r="BY483" s="125" t="str">
        <f>IF(ISERR(IF(AND($I483=Re_lo!$E$5,BY$5=VLOOKUP(Re_lo!$H$5,Re_lo!$N$5:$O$16,2,0)),AW483,"")),"",IF(AND($I483=Re_lo!$E$5,BY$5=VLOOKUP(Re_lo!$H$5,Re_lo!$N$5:$O$16,2,0)),AW483,""))</f>
        <v/>
      </c>
      <c r="BZ483" s="125" t="str">
        <f>IF(ISERR(IF(AND($I483=Re_lo!$E$5,BZ$5=VLOOKUP(Re_lo!$H$5,Re_lo!$N$5:$O$16,2,0)),AX483,"")),"",IF(AND($I483=Re_lo!$E$5,BZ$5=VLOOKUP(Re_lo!$H$5,Re_lo!$N$5:$O$16,2,0)),AX483,""))</f>
        <v/>
      </c>
      <c r="CA483" s="125" t="str">
        <f>IF(ISERR(IF(AND($I483=Re_lo!$E$5,CA$5=VLOOKUP(Re_lo!$H$5,Re_lo!$N$5:$O$16,2,0)),AY483,"")),"",IF(AND($I483=Re_lo!$E$5,CA$5=VLOOKUP(Re_lo!$H$5,Re_lo!$N$5:$O$16,2,0)),AY483,""))</f>
        <v/>
      </c>
      <c r="CB483" s="125" t="str">
        <f>IF(ISERR(IF(AND($I483=Re_lo!$E$5,CB$5=VLOOKUP(Re_lo!$H$5,Re_lo!$N$5:$O$16,2,0)),AZ483,"")),"",IF(AND($I483=Re_lo!$E$5,CB$5=VLOOKUP(Re_lo!$H$5,Re_lo!$N$5:$O$16,2,0)),AZ483,""))</f>
        <v/>
      </c>
      <c r="CC483" s="125" t="str">
        <f>IF(ISERR(IF(AND($I483=Re_lo!$E$5,CC$5=VLOOKUP(Re_lo!$H$5,Re_lo!$N$5:$O$16,2,0)),BA483,"")),"",IF(AND($I483=Re_lo!$E$5,CC$5=VLOOKUP(Re_lo!$H$5,Re_lo!$N$5:$O$16,2,0)),BA483,""))</f>
        <v/>
      </c>
      <c r="CD483" s="125" t="str">
        <f>IF(ISERR(IF(AND($I483=Re_lo!$E$5,CD$5=VLOOKUP(Re_lo!$H$5,Re_lo!$N$5:$O$16,2,0)),BB483,"")),"",IF(AND($I483=Re_lo!$E$5,CD$5=VLOOKUP(Re_lo!$H$5,Re_lo!$N$5:$O$16,2,0)),BB483,""))</f>
        <v/>
      </c>
      <c r="CF483" s="125" t="str">
        <f>IF($C483="","",COUNTIFS(Con_ve!$C$6:$C$1005,$C483,Con_ve!$Q$6:$Q$1005,Cad_cl!CF$5))</f>
        <v/>
      </c>
      <c r="CG483" s="125" t="str">
        <f>IF($C483="","",COUNTIFS(Con_ve!$C$6:$C$1005,$C483,Con_ve!$Q$6:$Q$1005,Cad_cl!CG$5))</f>
        <v/>
      </c>
      <c r="CH483" s="125" t="str">
        <f>IF($C483="","",COUNTIFS(Con_ve!$C$6:$C$1005,$C483,Con_ve!$Q$6:$Q$1005,Cad_cl!CH$5))</f>
        <v/>
      </c>
      <c r="CI483" s="125" t="str">
        <f>IF($C483="","",COUNTIFS(Con_ve!$C$6:$C$1005,$C483,Con_ve!$Q$6:$Q$1005,Cad_cl!CI$5))</f>
        <v/>
      </c>
      <c r="CJ483" s="125" t="str">
        <f>IF($C483="","",COUNTIFS(Con_ve!$C$6:$C$1005,$C483,Con_ve!$Q$6:$Q$1005,Cad_cl!CJ$5))</f>
        <v/>
      </c>
      <c r="CK483" s="125" t="str">
        <f>IF($C483="","",COUNTIFS(Con_ve!$C$6:$C$1005,$C483,Con_ve!$Q$6:$Q$1005,Cad_cl!CK$5))</f>
        <v/>
      </c>
      <c r="CL483" s="125" t="str">
        <f>IF($C483="","",COUNTIFS(Con_ve!$C$6:$C$1005,$C483,Con_ve!$Q$6:$Q$1005,Cad_cl!CL$5))</f>
        <v/>
      </c>
      <c r="CM483" s="125" t="str">
        <f>IF($C483="","",COUNTIFS(Con_ve!$C$6:$C$1005,$C483,Con_ve!$Q$6:$Q$1005,Cad_cl!CM$5))</f>
        <v/>
      </c>
      <c r="CN483" s="125" t="str">
        <f>IF($C483="","",COUNTIFS(Con_ve!$C$6:$C$1005,$C483,Con_ve!$Q$6:$Q$1005,Cad_cl!CN$5))</f>
        <v/>
      </c>
      <c r="CO483" s="125" t="str">
        <f>IF($C483="","",COUNTIFS(Con_ve!$C$6:$C$1005,$C483,Con_ve!$Q$6:$Q$1005,Cad_cl!CO$5))</f>
        <v/>
      </c>
      <c r="CP483" s="125" t="str">
        <f>IF($C483="","",COUNTIFS(Con_ve!$C$6:$C$1005,$C483,Con_ve!$Q$6:$Q$1005,Cad_cl!CP$5))</f>
        <v/>
      </c>
      <c r="CQ483" s="125" t="str">
        <f>IF($C483="","",COUNTIFS(Con_ve!$C$6:$C$1005,$C483,Con_ve!$Q$6:$Q$1005,Cad_cl!CQ$5))</f>
        <v/>
      </c>
      <c r="CR483" s="125">
        <f t="shared" si="23"/>
        <v>0</v>
      </c>
    </row>
    <row r="484" spans="3:96" ht="30" customHeight="1">
      <c r="C484" s="153"/>
      <c r="D484" s="153"/>
      <c r="E484" s="154"/>
      <c r="F484" s="153"/>
      <c r="G484" s="155"/>
      <c r="H484" s="153"/>
      <c r="I484" s="153"/>
      <c r="J484" s="132" t="s">
        <v>309</v>
      </c>
      <c r="K484" s="133" t="s">
        <v>309</v>
      </c>
      <c r="L484" s="153"/>
      <c r="M484" s="153"/>
      <c r="N484" s="153"/>
      <c r="O484" s="153"/>
      <c r="P484" s="153"/>
      <c r="Q484" s="153"/>
      <c r="AP484" s="134" t="str">
        <f>IF(ISERR(IF($C484="","",SUMIFS(Con_ve!$F$6:$F$1005,Con_ve!$C$6:$C$1005,$C484,Con_ve!$I$6:$I$1005,"Fechada",Con_ve!$Q$6:$Q$1005,Cad_cl!AP$5))),"",IF($C484="","",SUMIFS(Con_ve!$F$6:$F$1005,Con_ve!$C$6:$C$1005,$C484,Con_ve!$I$6:$I$1005,"Fechada",Con_ve!$Q$6:$Q$1005,Cad_cl!AP$5)))</f>
        <v/>
      </c>
      <c r="AQ484" s="134" t="str">
        <f>IF(ISERR(IF($C484="","",SUMIFS(Con_ve!$F$6:$F$1005,Con_ve!$C$6:$C$1005,$C484,Con_ve!$I$6:$I$1005,"Fechada",Con_ve!$Q$6:$Q$1005,Cad_cl!AQ$5))),"",IF($C484="","",SUMIFS(Con_ve!$F$6:$F$1005,Con_ve!$C$6:$C$1005,$C484,Con_ve!$I$6:$I$1005,"Fechada",Con_ve!$Q$6:$Q$1005,Cad_cl!AQ$5)))</f>
        <v/>
      </c>
      <c r="AR484" s="134" t="str">
        <f>IF(ISERR(IF($C484="","",SUMIFS(Con_ve!$F$6:$F$1005,Con_ve!$C$6:$C$1005,$C484,Con_ve!$I$6:$I$1005,"Fechada",Con_ve!$Q$6:$Q$1005,Cad_cl!AR$5))),"",IF($C484="","",SUMIFS(Con_ve!$F$6:$F$1005,Con_ve!$C$6:$C$1005,$C484,Con_ve!$I$6:$I$1005,"Fechada",Con_ve!$Q$6:$Q$1005,Cad_cl!AR$5)))</f>
        <v/>
      </c>
      <c r="AS484" s="134" t="str">
        <f>IF(ISERR(IF($C484="","",SUMIFS(Con_ve!$F$6:$F$1005,Con_ve!$C$6:$C$1005,$C484,Con_ve!$I$6:$I$1005,"Fechada",Con_ve!$Q$6:$Q$1005,Cad_cl!AS$5))),"",IF($C484="","",SUMIFS(Con_ve!$F$6:$F$1005,Con_ve!$C$6:$C$1005,$C484,Con_ve!$I$6:$I$1005,"Fechada",Con_ve!$Q$6:$Q$1005,Cad_cl!AS$5)))</f>
        <v/>
      </c>
      <c r="AT484" s="134" t="str">
        <f>IF(ISERR(IF($C484="","",SUMIFS(Con_ve!$F$6:$F$1005,Con_ve!$C$6:$C$1005,$C484,Con_ve!$I$6:$I$1005,"Fechada",Con_ve!$Q$6:$Q$1005,Cad_cl!AT$5))),"",IF($C484="","",SUMIFS(Con_ve!$F$6:$F$1005,Con_ve!$C$6:$C$1005,$C484,Con_ve!$I$6:$I$1005,"Fechada",Con_ve!$Q$6:$Q$1005,Cad_cl!AT$5)))</f>
        <v/>
      </c>
      <c r="AU484" s="134" t="str">
        <f>IF(ISERR(IF($C484="","",SUMIFS(Con_ve!$F$6:$F$1005,Con_ve!$C$6:$C$1005,$C484,Con_ve!$I$6:$I$1005,"Fechada",Con_ve!$Q$6:$Q$1005,Cad_cl!AU$5))),"",IF($C484="","",SUMIFS(Con_ve!$F$6:$F$1005,Con_ve!$C$6:$C$1005,$C484,Con_ve!$I$6:$I$1005,"Fechada",Con_ve!$Q$6:$Q$1005,Cad_cl!AU$5)))</f>
        <v/>
      </c>
      <c r="AV484" s="134" t="str">
        <f>IF(ISERR(IF($C484="","",SUMIFS(Con_ve!$F$6:$F$1005,Con_ve!$C$6:$C$1005,$C484,Con_ve!$I$6:$I$1005,"Fechada",Con_ve!$Q$6:$Q$1005,Cad_cl!AV$5))),"",IF($C484="","",SUMIFS(Con_ve!$F$6:$F$1005,Con_ve!$C$6:$C$1005,$C484,Con_ve!$I$6:$I$1005,"Fechada",Con_ve!$Q$6:$Q$1005,Cad_cl!AV$5)))</f>
        <v/>
      </c>
      <c r="AW484" s="134" t="str">
        <f>IF(ISERR(IF($C484="","",SUMIFS(Con_ve!$F$6:$F$1005,Con_ve!$C$6:$C$1005,$C484,Con_ve!$I$6:$I$1005,"Fechada",Con_ve!$Q$6:$Q$1005,Cad_cl!AW$5))),"",IF($C484="","",SUMIFS(Con_ve!$F$6:$F$1005,Con_ve!$C$6:$C$1005,$C484,Con_ve!$I$6:$I$1005,"Fechada",Con_ve!$Q$6:$Q$1005,Cad_cl!AW$5)))</f>
        <v/>
      </c>
      <c r="AX484" s="134" t="str">
        <f>IF(ISERR(IF($C484="","",SUMIFS(Con_ve!$F$6:$F$1005,Con_ve!$C$6:$C$1005,$C484,Con_ve!$I$6:$I$1005,"Fechada",Con_ve!$Q$6:$Q$1005,Cad_cl!AX$5))),"",IF($C484="","",SUMIFS(Con_ve!$F$6:$F$1005,Con_ve!$C$6:$C$1005,$C484,Con_ve!$I$6:$I$1005,"Fechada",Con_ve!$Q$6:$Q$1005,Cad_cl!AX$5)))</f>
        <v/>
      </c>
      <c r="AY484" s="134" t="str">
        <f>IF(ISERR(IF($C484="","",SUMIFS(Con_ve!$F$6:$F$1005,Con_ve!$C$6:$C$1005,$C484,Con_ve!$I$6:$I$1005,"Fechada",Con_ve!$Q$6:$Q$1005,Cad_cl!AY$5))),"",IF($C484="","",SUMIFS(Con_ve!$F$6:$F$1005,Con_ve!$C$6:$C$1005,$C484,Con_ve!$I$6:$I$1005,"Fechada",Con_ve!$Q$6:$Q$1005,Cad_cl!AY$5)))</f>
        <v/>
      </c>
      <c r="AZ484" s="134" t="str">
        <f>IF(ISERR(IF($C484="","",SUMIFS(Con_ve!$F$6:$F$1005,Con_ve!$C$6:$C$1005,$C484,Con_ve!$I$6:$I$1005,"Fechada",Con_ve!$Q$6:$Q$1005,Cad_cl!AZ$5))),"",IF($C484="","",SUMIFS(Con_ve!$F$6:$F$1005,Con_ve!$C$6:$C$1005,$C484,Con_ve!$I$6:$I$1005,"Fechada",Con_ve!$Q$6:$Q$1005,Cad_cl!AZ$5)))</f>
        <v/>
      </c>
      <c r="BA484" s="134" t="str">
        <f>IF(ISERR(IF($C484="","",SUMIFS(Con_ve!$F$6:$F$1005,Con_ve!$C$6:$C$1005,$C484,Con_ve!$I$6:$I$1005,"Fechada",Con_ve!$Q$6:$Q$1005,Cad_cl!BA$5))),"",IF($C484="","",SUMIFS(Con_ve!$F$6:$F$1005,Con_ve!$C$6:$C$1005,$C484,Con_ve!$I$6:$I$1005,"Fechada",Con_ve!$Q$6:$Q$1005,Cad_cl!BA$5)))</f>
        <v/>
      </c>
      <c r="BB484" s="134">
        <f t="shared" si="21"/>
        <v>0</v>
      </c>
      <c r="BD484" s="134" t="str">
        <f>IF(ISERR(IF($C484="","",SUMIFS(Con_ve!$F$6:$F$1005,Con_ve!$C$6:$C$1005,$C484,Con_ve!$I$6:$I$1005,"Em negociação",Con_ve!$Q$6:$Q$1005,Cad_cl!BD$5))),"",IF($C484="","",SUMIFS(Con_ve!$F$6:$F$1005,Con_ve!$C$6:$C$1005,$C484,Con_ve!$I$6:$I$1005,"Em negociação",Con_ve!$Q$6:$Q$1005,Cad_cl!BD$5)))</f>
        <v/>
      </c>
      <c r="BE484" s="134" t="str">
        <f>IF(ISERR(IF($C484="","",SUMIFS(Con_ve!$F$6:$F$1005,Con_ve!$C$6:$C$1005,$C484,Con_ve!$I$6:$I$1005,"Em negociação",Con_ve!$Q$6:$Q$1005,Cad_cl!BE$5))),"",IF($C484="","",SUMIFS(Con_ve!$F$6:$F$1005,Con_ve!$C$6:$C$1005,$C484,Con_ve!$I$6:$I$1005,"Em negociação",Con_ve!$Q$6:$Q$1005,Cad_cl!BE$5)))</f>
        <v/>
      </c>
      <c r="BF484" s="134" t="str">
        <f>IF(ISERR(IF($C484="","",SUMIFS(Con_ve!$F$6:$F$1005,Con_ve!$C$6:$C$1005,$C484,Con_ve!$I$6:$I$1005,"Em negociação",Con_ve!$Q$6:$Q$1005,Cad_cl!BF$5))),"",IF($C484="","",SUMIFS(Con_ve!$F$6:$F$1005,Con_ve!$C$6:$C$1005,$C484,Con_ve!$I$6:$I$1005,"Em negociação",Con_ve!$Q$6:$Q$1005,Cad_cl!BF$5)))</f>
        <v/>
      </c>
      <c r="BG484" s="134" t="str">
        <f>IF(ISERR(IF($C484="","",SUMIFS(Con_ve!$F$6:$F$1005,Con_ve!$C$6:$C$1005,$C484,Con_ve!$I$6:$I$1005,"Em negociação",Con_ve!$Q$6:$Q$1005,Cad_cl!BG$5))),"",IF($C484="","",SUMIFS(Con_ve!$F$6:$F$1005,Con_ve!$C$6:$C$1005,$C484,Con_ve!$I$6:$I$1005,"Em negociação",Con_ve!$Q$6:$Q$1005,Cad_cl!BG$5)))</f>
        <v/>
      </c>
      <c r="BH484" s="134" t="str">
        <f>IF(ISERR(IF($C484="","",SUMIFS(Con_ve!$F$6:$F$1005,Con_ve!$C$6:$C$1005,$C484,Con_ve!$I$6:$I$1005,"Em negociação",Con_ve!$Q$6:$Q$1005,Cad_cl!BH$5))),"",IF($C484="","",SUMIFS(Con_ve!$F$6:$F$1005,Con_ve!$C$6:$C$1005,$C484,Con_ve!$I$6:$I$1005,"Em negociação",Con_ve!$Q$6:$Q$1005,Cad_cl!BH$5)))</f>
        <v/>
      </c>
      <c r="BI484" s="134" t="str">
        <f>IF(ISERR(IF($C484="","",SUMIFS(Con_ve!$F$6:$F$1005,Con_ve!$C$6:$C$1005,$C484,Con_ve!$I$6:$I$1005,"Em negociação",Con_ve!$Q$6:$Q$1005,Cad_cl!BI$5))),"",IF($C484="","",SUMIFS(Con_ve!$F$6:$F$1005,Con_ve!$C$6:$C$1005,$C484,Con_ve!$I$6:$I$1005,"Em negociação",Con_ve!$Q$6:$Q$1005,Cad_cl!BI$5)))</f>
        <v/>
      </c>
      <c r="BJ484" s="134" t="str">
        <f>IF(ISERR(IF($C484="","",SUMIFS(Con_ve!$F$6:$F$1005,Con_ve!$C$6:$C$1005,$C484,Con_ve!$I$6:$I$1005,"Em negociação",Con_ve!$Q$6:$Q$1005,Cad_cl!BJ$5))),"",IF($C484="","",SUMIFS(Con_ve!$F$6:$F$1005,Con_ve!$C$6:$C$1005,$C484,Con_ve!$I$6:$I$1005,"Em negociação",Con_ve!$Q$6:$Q$1005,Cad_cl!BJ$5)))</f>
        <v/>
      </c>
      <c r="BK484" s="134" t="str">
        <f>IF(ISERR(IF($C484="","",SUMIFS(Con_ve!$F$6:$F$1005,Con_ve!$C$6:$C$1005,$C484,Con_ve!$I$6:$I$1005,"Em negociação",Con_ve!$Q$6:$Q$1005,Cad_cl!BK$5))),"",IF($C484="","",SUMIFS(Con_ve!$F$6:$F$1005,Con_ve!$C$6:$C$1005,$C484,Con_ve!$I$6:$I$1005,"Em negociação",Con_ve!$Q$6:$Q$1005,Cad_cl!BK$5)))</f>
        <v/>
      </c>
      <c r="BL484" s="134" t="str">
        <f>IF(ISERR(IF($C484="","",SUMIFS(Con_ve!$F$6:$F$1005,Con_ve!$C$6:$C$1005,$C484,Con_ve!$I$6:$I$1005,"Em negociação",Con_ve!$Q$6:$Q$1005,Cad_cl!BL$5))),"",IF($C484="","",SUMIFS(Con_ve!$F$6:$F$1005,Con_ve!$C$6:$C$1005,$C484,Con_ve!$I$6:$I$1005,"Em negociação",Con_ve!$Q$6:$Q$1005,Cad_cl!BL$5)))</f>
        <v/>
      </c>
      <c r="BM484" s="134" t="str">
        <f>IF(ISERR(IF($C484="","",SUMIFS(Con_ve!$F$6:$F$1005,Con_ve!$C$6:$C$1005,$C484,Con_ve!$I$6:$I$1005,"Em negociação",Con_ve!$Q$6:$Q$1005,Cad_cl!BM$5))),"",IF($C484="","",SUMIFS(Con_ve!$F$6:$F$1005,Con_ve!$C$6:$C$1005,$C484,Con_ve!$I$6:$I$1005,"Em negociação",Con_ve!$Q$6:$Q$1005,Cad_cl!BM$5)))</f>
        <v/>
      </c>
      <c r="BN484" s="134" t="str">
        <f>IF(ISERR(IF($C484="","",SUMIFS(Con_ve!$F$6:$F$1005,Con_ve!$C$6:$C$1005,$C484,Con_ve!$I$6:$I$1005,"Em negociação",Con_ve!$Q$6:$Q$1005,Cad_cl!BN$5))),"",IF($C484="","",SUMIFS(Con_ve!$F$6:$F$1005,Con_ve!$C$6:$C$1005,$C484,Con_ve!$I$6:$I$1005,"Em negociação",Con_ve!$Q$6:$Q$1005,Cad_cl!BN$5)))</f>
        <v/>
      </c>
      <c r="BO484" s="134" t="str">
        <f>IF(ISERR(IF($C484="","",SUMIFS(Con_ve!$F$6:$F$1005,Con_ve!$C$6:$C$1005,$C484,Con_ve!$I$6:$I$1005,"Em negociação",Con_ve!$Q$6:$Q$1005,Cad_cl!BO$5))),"",IF($C484="","",SUMIFS(Con_ve!$F$6:$F$1005,Con_ve!$C$6:$C$1005,$C484,Con_ve!$I$6:$I$1005,"Em negociação",Con_ve!$Q$6:$Q$1005,Cad_cl!BO$5)))</f>
        <v/>
      </c>
      <c r="BP484" s="134">
        <f t="shared" si="22"/>
        <v>0</v>
      </c>
      <c r="BR484" s="125" t="str">
        <f>IF(ISERR(IF(AND($I484=Re_lo!$E$5,BR$5=VLOOKUP(Re_lo!$H$5,Re_lo!$N$5:$O$16,2,0)),AP484,"")),"",IF(AND($I484=Re_lo!$E$5,BR$5=VLOOKUP(Re_lo!$H$5,Re_lo!$N$5:$O$16,2,0)),AP484,""))</f>
        <v/>
      </c>
      <c r="BS484" s="125" t="str">
        <f>IF(ISERR(IF(AND($I484=Re_lo!$E$5,BS$5=VLOOKUP(Re_lo!$H$5,Re_lo!$N$5:$O$16,2,0)),AQ484,"")),"",IF(AND($I484=Re_lo!$E$5,BS$5=VLOOKUP(Re_lo!$H$5,Re_lo!$N$5:$O$16,2,0)),AQ484,""))</f>
        <v/>
      </c>
      <c r="BT484" s="125" t="str">
        <f>IF(ISERR(IF(AND($I484=Re_lo!$E$5,BT$5=VLOOKUP(Re_lo!$H$5,Re_lo!$N$5:$O$16,2,0)),AR484,"")),"",IF(AND($I484=Re_lo!$E$5,BT$5=VLOOKUP(Re_lo!$H$5,Re_lo!$N$5:$O$16,2,0)),AR484,""))</f>
        <v/>
      </c>
      <c r="BU484" s="125" t="str">
        <f>IF(ISERR(IF(AND($I484=Re_lo!$E$5,BU$5=VLOOKUP(Re_lo!$H$5,Re_lo!$N$5:$O$16,2,0)),AS484,"")),"",IF(AND($I484=Re_lo!$E$5,BU$5=VLOOKUP(Re_lo!$H$5,Re_lo!$N$5:$O$16,2,0)),AS484,""))</f>
        <v/>
      </c>
      <c r="BV484" s="125" t="str">
        <f>IF(ISERR(IF(AND($I484=Re_lo!$E$5,BV$5=VLOOKUP(Re_lo!$H$5,Re_lo!$N$5:$O$16,2,0)),AT484,"")),"",IF(AND($I484=Re_lo!$E$5,BV$5=VLOOKUP(Re_lo!$H$5,Re_lo!$N$5:$O$16,2,0)),AT484,""))</f>
        <v/>
      </c>
      <c r="BW484" s="125" t="str">
        <f>IF(ISERR(IF(AND($I484=Re_lo!$E$5,BW$5=VLOOKUP(Re_lo!$H$5,Re_lo!$N$5:$O$16,2,0)),AU484,"")),"",IF(AND($I484=Re_lo!$E$5,BW$5=VLOOKUP(Re_lo!$H$5,Re_lo!$N$5:$O$16,2,0)),AU484,""))</f>
        <v/>
      </c>
      <c r="BX484" s="125" t="str">
        <f>IF(ISERR(IF(AND($I484=Re_lo!$E$5,BX$5=VLOOKUP(Re_lo!$H$5,Re_lo!$N$5:$O$16,2,0)),AV484,"")),"",IF(AND($I484=Re_lo!$E$5,BX$5=VLOOKUP(Re_lo!$H$5,Re_lo!$N$5:$O$16,2,0)),AV484,""))</f>
        <v/>
      </c>
      <c r="BY484" s="125" t="str">
        <f>IF(ISERR(IF(AND($I484=Re_lo!$E$5,BY$5=VLOOKUP(Re_lo!$H$5,Re_lo!$N$5:$O$16,2,0)),AW484,"")),"",IF(AND($I484=Re_lo!$E$5,BY$5=VLOOKUP(Re_lo!$H$5,Re_lo!$N$5:$O$16,2,0)),AW484,""))</f>
        <v/>
      </c>
      <c r="BZ484" s="125" t="str">
        <f>IF(ISERR(IF(AND($I484=Re_lo!$E$5,BZ$5=VLOOKUP(Re_lo!$H$5,Re_lo!$N$5:$O$16,2,0)),AX484,"")),"",IF(AND($I484=Re_lo!$E$5,BZ$5=VLOOKUP(Re_lo!$H$5,Re_lo!$N$5:$O$16,2,0)),AX484,""))</f>
        <v/>
      </c>
      <c r="CA484" s="125" t="str">
        <f>IF(ISERR(IF(AND($I484=Re_lo!$E$5,CA$5=VLOOKUP(Re_lo!$H$5,Re_lo!$N$5:$O$16,2,0)),AY484,"")),"",IF(AND($I484=Re_lo!$E$5,CA$5=VLOOKUP(Re_lo!$H$5,Re_lo!$N$5:$O$16,2,0)),AY484,""))</f>
        <v/>
      </c>
      <c r="CB484" s="125" t="str">
        <f>IF(ISERR(IF(AND($I484=Re_lo!$E$5,CB$5=VLOOKUP(Re_lo!$H$5,Re_lo!$N$5:$O$16,2,0)),AZ484,"")),"",IF(AND($I484=Re_lo!$E$5,CB$5=VLOOKUP(Re_lo!$H$5,Re_lo!$N$5:$O$16,2,0)),AZ484,""))</f>
        <v/>
      </c>
      <c r="CC484" s="125" t="str">
        <f>IF(ISERR(IF(AND($I484=Re_lo!$E$5,CC$5=VLOOKUP(Re_lo!$H$5,Re_lo!$N$5:$O$16,2,0)),BA484,"")),"",IF(AND($I484=Re_lo!$E$5,CC$5=VLOOKUP(Re_lo!$H$5,Re_lo!$N$5:$O$16,2,0)),BA484,""))</f>
        <v/>
      </c>
      <c r="CD484" s="125" t="str">
        <f>IF(ISERR(IF(AND($I484=Re_lo!$E$5,CD$5=VLOOKUP(Re_lo!$H$5,Re_lo!$N$5:$O$16,2,0)),BB484,"")),"",IF(AND($I484=Re_lo!$E$5,CD$5=VLOOKUP(Re_lo!$H$5,Re_lo!$N$5:$O$16,2,0)),BB484,""))</f>
        <v/>
      </c>
      <c r="CF484" s="125" t="str">
        <f>IF($C484="","",COUNTIFS(Con_ve!$C$6:$C$1005,$C484,Con_ve!$Q$6:$Q$1005,Cad_cl!CF$5))</f>
        <v/>
      </c>
      <c r="CG484" s="125" t="str">
        <f>IF($C484="","",COUNTIFS(Con_ve!$C$6:$C$1005,$C484,Con_ve!$Q$6:$Q$1005,Cad_cl!CG$5))</f>
        <v/>
      </c>
      <c r="CH484" s="125" t="str">
        <f>IF($C484="","",COUNTIFS(Con_ve!$C$6:$C$1005,$C484,Con_ve!$Q$6:$Q$1005,Cad_cl!CH$5))</f>
        <v/>
      </c>
      <c r="CI484" s="125" t="str">
        <f>IF($C484="","",COUNTIFS(Con_ve!$C$6:$C$1005,$C484,Con_ve!$Q$6:$Q$1005,Cad_cl!CI$5))</f>
        <v/>
      </c>
      <c r="CJ484" s="125" t="str">
        <f>IF($C484="","",COUNTIFS(Con_ve!$C$6:$C$1005,$C484,Con_ve!$Q$6:$Q$1005,Cad_cl!CJ$5))</f>
        <v/>
      </c>
      <c r="CK484" s="125" t="str">
        <f>IF($C484="","",COUNTIFS(Con_ve!$C$6:$C$1005,$C484,Con_ve!$Q$6:$Q$1005,Cad_cl!CK$5))</f>
        <v/>
      </c>
      <c r="CL484" s="125" t="str">
        <f>IF($C484="","",COUNTIFS(Con_ve!$C$6:$C$1005,$C484,Con_ve!$Q$6:$Q$1005,Cad_cl!CL$5))</f>
        <v/>
      </c>
      <c r="CM484" s="125" t="str">
        <f>IF($C484="","",COUNTIFS(Con_ve!$C$6:$C$1005,$C484,Con_ve!$Q$6:$Q$1005,Cad_cl!CM$5))</f>
        <v/>
      </c>
      <c r="CN484" s="125" t="str">
        <f>IF($C484="","",COUNTIFS(Con_ve!$C$6:$C$1005,$C484,Con_ve!$Q$6:$Q$1005,Cad_cl!CN$5))</f>
        <v/>
      </c>
      <c r="CO484" s="125" t="str">
        <f>IF($C484="","",COUNTIFS(Con_ve!$C$6:$C$1005,$C484,Con_ve!$Q$6:$Q$1005,Cad_cl!CO$5))</f>
        <v/>
      </c>
      <c r="CP484" s="125" t="str">
        <f>IF($C484="","",COUNTIFS(Con_ve!$C$6:$C$1005,$C484,Con_ve!$Q$6:$Q$1005,Cad_cl!CP$5))</f>
        <v/>
      </c>
      <c r="CQ484" s="125" t="str">
        <f>IF($C484="","",COUNTIFS(Con_ve!$C$6:$C$1005,$C484,Con_ve!$Q$6:$Q$1005,Cad_cl!CQ$5))</f>
        <v/>
      </c>
      <c r="CR484" s="125">
        <f t="shared" si="23"/>
        <v>0</v>
      </c>
    </row>
    <row r="485" spans="3:96" ht="30" customHeight="1">
      <c r="C485" s="153"/>
      <c r="D485" s="153"/>
      <c r="E485" s="154"/>
      <c r="F485" s="153"/>
      <c r="G485" s="155"/>
      <c r="H485" s="153"/>
      <c r="I485" s="153"/>
      <c r="J485" s="132" t="s">
        <v>309</v>
      </c>
      <c r="K485" s="133" t="s">
        <v>309</v>
      </c>
      <c r="L485" s="153"/>
      <c r="M485" s="153"/>
      <c r="N485" s="153"/>
      <c r="O485" s="153"/>
      <c r="P485" s="153"/>
      <c r="Q485" s="153"/>
      <c r="AP485" s="134" t="str">
        <f>IF(ISERR(IF($C485="","",SUMIFS(Con_ve!$F$6:$F$1005,Con_ve!$C$6:$C$1005,$C485,Con_ve!$I$6:$I$1005,"Fechada",Con_ve!$Q$6:$Q$1005,Cad_cl!AP$5))),"",IF($C485="","",SUMIFS(Con_ve!$F$6:$F$1005,Con_ve!$C$6:$C$1005,$C485,Con_ve!$I$6:$I$1005,"Fechada",Con_ve!$Q$6:$Q$1005,Cad_cl!AP$5)))</f>
        <v/>
      </c>
      <c r="AQ485" s="134" t="str">
        <f>IF(ISERR(IF($C485="","",SUMIFS(Con_ve!$F$6:$F$1005,Con_ve!$C$6:$C$1005,$C485,Con_ve!$I$6:$I$1005,"Fechada",Con_ve!$Q$6:$Q$1005,Cad_cl!AQ$5))),"",IF($C485="","",SUMIFS(Con_ve!$F$6:$F$1005,Con_ve!$C$6:$C$1005,$C485,Con_ve!$I$6:$I$1005,"Fechada",Con_ve!$Q$6:$Q$1005,Cad_cl!AQ$5)))</f>
        <v/>
      </c>
      <c r="AR485" s="134" t="str">
        <f>IF(ISERR(IF($C485="","",SUMIFS(Con_ve!$F$6:$F$1005,Con_ve!$C$6:$C$1005,$C485,Con_ve!$I$6:$I$1005,"Fechada",Con_ve!$Q$6:$Q$1005,Cad_cl!AR$5))),"",IF($C485="","",SUMIFS(Con_ve!$F$6:$F$1005,Con_ve!$C$6:$C$1005,$C485,Con_ve!$I$6:$I$1005,"Fechada",Con_ve!$Q$6:$Q$1005,Cad_cl!AR$5)))</f>
        <v/>
      </c>
      <c r="AS485" s="134" t="str">
        <f>IF(ISERR(IF($C485="","",SUMIFS(Con_ve!$F$6:$F$1005,Con_ve!$C$6:$C$1005,$C485,Con_ve!$I$6:$I$1005,"Fechada",Con_ve!$Q$6:$Q$1005,Cad_cl!AS$5))),"",IF($C485="","",SUMIFS(Con_ve!$F$6:$F$1005,Con_ve!$C$6:$C$1005,$C485,Con_ve!$I$6:$I$1005,"Fechada",Con_ve!$Q$6:$Q$1005,Cad_cl!AS$5)))</f>
        <v/>
      </c>
      <c r="AT485" s="134" t="str">
        <f>IF(ISERR(IF($C485="","",SUMIFS(Con_ve!$F$6:$F$1005,Con_ve!$C$6:$C$1005,$C485,Con_ve!$I$6:$I$1005,"Fechada",Con_ve!$Q$6:$Q$1005,Cad_cl!AT$5))),"",IF($C485="","",SUMIFS(Con_ve!$F$6:$F$1005,Con_ve!$C$6:$C$1005,$C485,Con_ve!$I$6:$I$1005,"Fechada",Con_ve!$Q$6:$Q$1005,Cad_cl!AT$5)))</f>
        <v/>
      </c>
      <c r="AU485" s="134" t="str">
        <f>IF(ISERR(IF($C485="","",SUMIFS(Con_ve!$F$6:$F$1005,Con_ve!$C$6:$C$1005,$C485,Con_ve!$I$6:$I$1005,"Fechada",Con_ve!$Q$6:$Q$1005,Cad_cl!AU$5))),"",IF($C485="","",SUMIFS(Con_ve!$F$6:$F$1005,Con_ve!$C$6:$C$1005,$C485,Con_ve!$I$6:$I$1005,"Fechada",Con_ve!$Q$6:$Q$1005,Cad_cl!AU$5)))</f>
        <v/>
      </c>
      <c r="AV485" s="134" t="str">
        <f>IF(ISERR(IF($C485="","",SUMIFS(Con_ve!$F$6:$F$1005,Con_ve!$C$6:$C$1005,$C485,Con_ve!$I$6:$I$1005,"Fechada",Con_ve!$Q$6:$Q$1005,Cad_cl!AV$5))),"",IF($C485="","",SUMIFS(Con_ve!$F$6:$F$1005,Con_ve!$C$6:$C$1005,$C485,Con_ve!$I$6:$I$1005,"Fechada",Con_ve!$Q$6:$Q$1005,Cad_cl!AV$5)))</f>
        <v/>
      </c>
      <c r="AW485" s="134" t="str">
        <f>IF(ISERR(IF($C485="","",SUMIFS(Con_ve!$F$6:$F$1005,Con_ve!$C$6:$C$1005,$C485,Con_ve!$I$6:$I$1005,"Fechada",Con_ve!$Q$6:$Q$1005,Cad_cl!AW$5))),"",IF($C485="","",SUMIFS(Con_ve!$F$6:$F$1005,Con_ve!$C$6:$C$1005,$C485,Con_ve!$I$6:$I$1005,"Fechada",Con_ve!$Q$6:$Q$1005,Cad_cl!AW$5)))</f>
        <v/>
      </c>
      <c r="AX485" s="134" t="str">
        <f>IF(ISERR(IF($C485="","",SUMIFS(Con_ve!$F$6:$F$1005,Con_ve!$C$6:$C$1005,$C485,Con_ve!$I$6:$I$1005,"Fechada",Con_ve!$Q$6:$Q$1005,Cad_cl!AX$5))),"",IF($C485="","",SUMIFS(Con_ve!$F$6:$F$1005,Con_ve!$C$6:$C$1005,$C485,Con_ve!$I$6:$I$1005,"Fechada",Con_ve!$Q$6:$Q$1005,Cad_cl!AX$5)))</f>
        <v/>
      </c>
      <c r="AY485" s="134" t="str">
        <f>IF(ISERR(IF($C485="","",SUMIFS(Con_ve!$F$6:$F$1005,Con_ve!$C$6:$C$1005,$C485,Con_ve!$I$6:$I$1005,"Fechada",Con_ve!$Q$6:$Q$1005,Cad_cl!AY$5))),"",IF($C485="","",SUMIFS(Con_ve!$F$6:$F$1005,Con_ve!$C$6:$C$1005,$C485,Con_ve!$I$6:$I$1005,"Fechada",Con_ve!$Q$6:$Q$1005,Cad_cl!AY$5)))</f>
        <v/>
      </c>
      <c r="AZ485" s="134" t="str">
        <f>IF(ISERR(IF($C485="","",SUMIFS(Con_ve!$F$6:$F$1005,Con_ve!$C$6:$C$1005,$C485,Con_ve!$I$6:$I$1005,"Fechada",Con_ve!$Q$6:$Q$1005,Cad_cl!AZ$5))),"",IF($C485="","",SUMIFS(Con_ve!$F$6:$F$1005,Con_ve!$C$6:$C$1005,$C485,Con_ve!$I$6:$I$1005,"Fechada",Con_ve!$Q$6:$Q$1005,Cad_cl!AZ$5)))</f>
        <v/>
      </c>
      <c r="BA485" s="134" t="str">
        <f>IF(ISERR(IF($C485="","",SUMIFS(Con_ve!$F$6:$F$1005,Con_ve!$C$6:$C$1005,$C485,Con_ve!$I$6:$I$1005,"Fechada",Con_ve!$Q$6:$Q$1005,Cad_cl!BA$5))),"",IF($C485="","",SUMIFS(Con_ve!$F$6:$F$1005,Con_ve!$C$6:$C$1005,$C485,Con_ve!$I$6:$I$1005,"Fechada",Con_ve!$Q$6:$Q$1005,Cad_cl!BA$5)))</f>
        <v/>
      </c>
      <c r="BB485" s="134">
        <f t="shared" si="21"/>
        <v>0</v>
      </c>
      <c r="BD485" s="134" t="str">
        <f>IF(ISERR(IF($C485="","",SUMIFS(Con_ve!$F$6:$F$1005,Con_ve!$C$6:$C$1005,$C485,Con_ve!$I$6:$I$1005,"Em negociação",Con_ve!$Q$6:$Q$1005,Cad_cl!BD$5))),"",IF($C485="","",SUMIFS(Con_ve!$F$6:$F$1005,Con_ve!$C$6:$C$1005,$C485,Con_ve!$I$6:$I$1005,"Em negociação",Con_ve!$Q$6:$Q$1005,Cad_cl!BD$5)))</f>
        <v/>
      </c>
      <c r="BE485" s="134" t="str">
        <f>IF(ISERR(IF($C485="","",SUMIFS(Con_ve!$F$6:$F$1005,Con_ve!$C$6:$C$1005,$C485,Con_ve!$I$6:$I$1005,"Em negociação",Con_ve!$Q$6:$Q$1005,Cad_cl!BE$5))),"",IF($C485="","",SUMIFS(Con_ve!$F$6:$F$1005,Con_ve!$C$6:$C$1005,$C485,Con_ve!$I$6:$I$1005,"Em negociação",Con_ve!$Q$6:$Q$1005,Cad_cl!BE$5)))</f>
        <v/>
      </c>
      <c r="BF485" s="134" t="str">
        <f>IF(ISERR(IF($C485="","",SUMIFS(Con_ve!$F$6:$F$1005,Con_ve!$C$6:$C$1005,$C485,Con_ve!$I$6:$I$1005,"Em negociação",Con_ve!$Q$6:$Q$1005,Cad_cl!BF$5))),"",IF($C485="","",SUMIFS(Con_ve!$F$6:$F$1005,Con_ve!$C$6:$C$1005,$C485,Con_ve!$I$6:$I$1005,"Em negociação",Con_ve!$Q$6:$Q$1005,Cad_cl!BF$5)))</f>
        <v/>
      </c>
      <c r="BG485" s="134" t="str">
        <f>IF(ISERR(IF($C485="","",SUMIFS(Con_ve!$F$6:$F$1005,Con_ve!$C$6:$C$1005,$C485,Con_ve!$I$6:$I$1005,"Em negociação",Con_ve!$Q$6:$Q$1005,Cad_cl!BG$5))),"",IF($C485="","",SUMIFS(Con_ve!$F$6:$F$1005,Con_ve!$C$6:$C$1005,$C485,Con_ve!$I$6:$I$1005,"Em negociação",Con_ve!$Q$6:$Q$1005,Cad_cl!BG$5)))</f>
        <v/>
      </c>
      <c r="BH485" s="134" t="str">
        <f>IF(ISERR(IF($C485="","",SUMIFS(Con_ve!$F$6:$F$1005,Con_ve!$C$6:$C$1005,$C485,Con_ve!$I$6:$I$1005,"Em negociação",Con_ve!$Q$6:$Q$1005,Cad_cl!BH$5))),"",IF($C485="","",SUMIFS(Con_ve!$F$6:$F$1005,Con_ve!$C$6:$C$1005,$C485,Con_ve!$I$6:$I$1005,"Em negociação",Con_ve!$Q$6:$Q$1005,Cad_cl!BH$5)))</f>
        <v/>
      </c>
      <c r="BI485" s="134" t="str">
        <f>IF(ISERR(IF($C485="","",SUMIFS(Con_ve!$F$6:$F$1005,Con_ve!$C$6:$C$1005,$C485,Con_ve!$I$6:$I$1005,"Em negociação",Con_ve!$Q$6:$Q$1005,Cad_cl!BI$5))),"",IF($C485="","",SUMIFS(Con_ve!$F$6:$F$1005,Con_ve!$C$6:$C$1005,$C485,Con_ve!$I$6:$I$1005,"Em negociação",Con_ve!$Q$6:$Q$1005,Cad_cl!BI$5)))</f>
        <v/>
      </c>
      <c r="BJ485" s="134" t="str">
        <f>IF(ISERR(IF($C485="","",SUMIFS(Con_ve!$F$6:$F$1005,Con_ve!$C$6:$C$1005,$C485,Con_ve!$I$6:$I$1005,"Em negociação",Con_ve!$Q$6:$Q$1005,Cad_cl!BJ$5))),"",IF($C485="","",SUMIFS(Con_ve!$F$6:$F$1005,Con_ve!$C$6:$C$1005,$C485,Con_ve!$I$6:$I$1005,"Em negociação",Con_ve!$Q$6:$Q$1005,Cad_cl!BJ$5)))</f>
        <v/>
      </c>
      <c r="BK485" s="134" t="str">
        <f>IF(ISERR(IF($C485="","",SUMIFS(Con_ve!$F$6:$F$1005,Con_ve!$C$6:$C$1005,$C485,Con_ve!$I$6:$I$1005,"Em negociação",Con_ve!$Q$6:$Q$1005,Cad_cl!BK$5))),"",IF($C485="","",SUMIFS(Con_ve!$F$6:$F$1005,Con_ve!$C$6:$C$1005,$C485,Con_ve!$I$6:$I$1005,"Em negociação",Con_ve!$Q$6:$Q$1005,Cad_cl!BK$5)))</f>
        <v/>
      </c>
      <c r="BL485" s="134" t="str">
        <f>IF(ISERR(IF($C485="","",SUMIFS(Con_ve!$F$6:$F$1005,Con_ve!$C$6:$C$1005,$C485,Con_ve!$I$6:$I$1005,"Em negociação",Con_ve!$Q$6:$Q$1005,Cad_cl!BL$5))),"",IF($C485="","",SUMIFS(Con_ve!$F$6:$F$1005,Con_ve!$C$6:$C$1005,$C485,Con_ve!$I$6:$I$1005,"Em negociação",Con_ve!$Q$6:$Q$1005,Cad_cl!BL$5)))</f>
        <v/>
      </c>
      <c r="BM485" s="134" t="str">
        <f>IF(ISERR(IF($C485="","",SUMIFS(Con_ve!$F$6:$F$1005,Con_ve!$C$6:$C$1005,$C485,Con_ve!$I$6:$I$1005,"Em negociação",Con_ve!$Q$6:$Q$1005,Cad_cl!BM$5))),"",IF($C485="","",SUMIFS(Con_ve!$F$6:$F$1005,Con_ve!$C$6:$C$1005,$C485,Con_ve!$I$6:$I$1005,"Em negociação",Con_ve!$Q$6:$Q$1005,Cad_cl!BM$5)))</f>
        <v/>
      </c>
      <c r="BN485" s="134" t="str">
        <f>IF(ISERR(IF($C485="","",SUMIFS(Con_ve!$F$6:$F$1005,Con_ve!$C$6:$C$1005,$C485,Con_ve!$I$6:$I$1005,"Em negociação",Con_ve!$Q$6:$Q$1005,Cad_cl!BN$5))),"",IF($C485="","",SUMIFS(Con_ve!$F$6:$F$1005,Con_ve!$C$6:$C$1005,$C485,Con_ve!$I$6:$I$1005,"Em negociação",Con_ve!$Q$6:$Q$1005,Cad_cl!BN$5)))</f>
        <v/>
      </c>
      <c r="BO485" s="134" t="str">
        <f>IF(ISERR(IF($C485="","",SUMIFS(Con_ve!$F$6:$F$1005,Con_ve!$C$6:$C$1005,$C485,Con_ve!$I$6:$I$1005,"Em negociação",Con_ve!$Q$6:$Q$1005,Cad_cl!BO$5))),"",IF($C485="","",SUMIFS(Con_ve!$F$6:$F$1005,Con_ve!$C$6:$C$1005,$C485,Con_ve!$I$6:$I$1005,"Em negociação",Con_ve!$Q$6:$Q$1005,Cad_cl!BO$5)))</f>
        <v/>
      </c>
      <c r="BP485" s="134">
        <f t="shared" si="22"/>
        <v>0</v>
      </c>
      <c r="BR485" s="125" t="str">
        <f>IF(ISERR(IF(AND($I485=Re_lo!$E$5,BR$5=VLOOKUP(Re_lo!$H$5,Re_lo!$N$5:$O$16,2,0)),AP485,"")),"",IF(AND($I485=Re_lo!$E$5,BR$5=VLOOKUP(Re_lo!$H$5,Re_lo!$N$5:$O$16,2,0)),AP485,""))</f>
        <v/>
      </c>
      <c r="BS485" s="125" t="str">
        <f>IF(ISERR(IF(AND($I485=Re_lo!$E$5,BS$5=VLOOKUP(Re_lo!$H$5,Re_lo!$N$5:$O$16,2,0)),AQ485,"")),"",IF(AND($I485=Re_lo!$E$5,BS$5=VLOOKUP(Re_lo!$H$5,Re_lo!$N$5:$O$16,2,0)),AQ485,""))</f>
        <v/>
      </c>
      <c r="BT485" s="125" t="str">
        <f>IF(ISERR(IF(AND($I485=Re_lo!$E$5,BT$5=VLOOKUP(Re_lo!$H$5,Re_lo!$N$5:$O$16,2,0)),AR485,"")),"",IF(AND($I485=Re_lo!$E$5,BT$5=VLOOKUP(Re_lo!$H$5,Re_lo!$N$5:$O$16,2,0)),AR485,""))</f>
        <v/>
      </c>
      <c r="BU485" s="125" t="str">
        <f>IF(ISERR(IF(AND($I485=Re_lo!$E$5,BU$5=VLOOKUP(Re_lo!$H$5,Re_lo!$N$5:$O$16,2,0)),AS485,"")),"",IF(AND($I485=Re_lo!$E$5,BU$5=VLOOKUP(Re_lo!$H$5,Re_lo!$N$5:$O$16,2,0)),AS485,""))</f>
        <v/>
      </c>
      <c r="BV485" s="125" t="str">
        <f>IF(ISERR(IF(AND($I485=Re_lo!$E$5,BV$5=VLOOKUP(Re_lo!$H$5,Re_lo!$N$5:$O$16,2,0)),AT485,"")),"",IF(AND($I485=Re_lo!$E$5,BV$5=VLOOKUP(Re_lo!$H$5,Re_lo!$N$5:$O$16,2,0)),AT485,""))</f>
        <v/>
      </c>
      <c r="BW485" s="125" t="str">
        <f>IF(ISERR(IF(AND($I485=Re_lo!$E$5,BW$5=VLOOKUP(Re_lo!$H$5,Re_lo!$N$5:$O$16,2,0)),AU485,"")),"",IF(AND($I485=Re_lo!$E$5,BW$5=VLOOKUP(Re_lo!$H$5,Re_lo!$N$5:$O$16,2,0)),AU485,""))</f>
        <v/>
      </c>
      <c r="BX485" s="125" t="str">
        <f>IF(ISERR(IF(AND($I485=Re_lo!$E$5,BX$5=VLOOKUP(Re_lo!$H$5,Re_lo!$N$5:$O$16,2,0)),AV485,"")),"",IF(AND($I485=Re_lo!$E$5,BX$5=VLOOKUP(Re_lo!$H$5,Re_lo!$N$5:$O$16,2,0)),AV485,""))</f>
        <v/>
      </c>
      <c r="BY485" s="125" t="str">
        <f>IF(ISERR(IF(AND($I485=Re_lo!$E$5,BY$5=VLOOKUP(Re_lo!$H$5,Re_lo!$N$5:$O$16,2,0)),AW485,"")),"",IF(AND($I485=Re_lo!$E$5,BY$5=VLOOKUP(Re_lo!$H$5,Re_lo!$N$5:$O$16,2,0)),AW485,""))</f>
        <v/>
      </c>
      <c r="BZ485" s="125" t="str">
        <f>IF(ISERR(IF(AND($I485=Re_lo!$E$5,BZ$5=VLOOKUP(Re_lo!$H$5,Re_lo!$N$5:$O$16,2,0)),AX485,"")),"",IF(AND($I485=Re_lo!$E$5,BZ$5=VLOOKUP(Re_lo!$H$5,Re_lo!$N$5:$O$16,2,0)),AX485,""))</f>
        <v/>
      </c>
      <c r="CA485" s="125" t="str">
        <f>IF(ISERR(IF(AND($I485=Re_lo!$E$5,CA$5=VLOOKUP(Re_lo!$H$5,Re_lo!$N$5:$O$16,2,0)),AY485,"")),"",IF(AND($I485=Re_lo!$E$5,CA$5=VLOOKUP(Re_lo!$H$5,Re_lo!$N$5:$O$16,2,0)),AY485,""))</f>
        <v/>
      </c>
      <c r="CB485" s="125" t="str">
        <f>IF(ISERR(IF(AND($I485=Re_lo!$E$5,CB$5=VLOOKUP(Re_lo!$H$5,Re_lo!$N$5:$O$16,2,0)),AZ485,"")),"",IF(AND($I485=Re_lo!$E$5,CB$5=VLOOKUP(Re_lo!$H$5,Re_lo!$N$5:$O$16,2,0)),AZ485,""))</f>
        <v/>
      </c>
      <c r="CC485" s="125" t="str">
        <f>IF(ISERR(IF(AND($I485=Re_lo!$E$5,CC$5=VLOOKUP(Re_lo!$H$5,Re_lo!$N$5:$O$16,2,0)),BA485,"")),"",IF(AND($I485=Re_lo!$E$5,CC$5=VLOOKUP(Re_lo!$H$5,Re_lo!$N$5:$O$16,2,0)),BA485,""))</f>
        <v/>
      </c>
      <c r="CD485" s="125" t="str">
        <f>IF(ISERR(IF(AND($I485=Re_lo!$E$5,CD$5=VLOOKUP(Re_lo!$H$5,Re_lo!$N$5:$O$16,2,0)),BB485,"")),"",IF(AND($I485=Re_lo!$E$5,CD$5=VLOOKUP(Re_lo!$H$5,Re_lo!$N$5:$O$16,2,0)),BB485,""))</f>
        <v/>
      </c>
      <c r="CF485" s="125" t="str">
        <f>IF($C485="","",COUNTIFS(Con_ve!$C$6:$C$1005,$C485,Con_ve!$Q$6:$Q$1005,Cad_cl!CF$5))</f>
        <v/>
      </c>
      <c r="CG485" s="125" t="str">
        <f>IF($C485="","",COUNTIFS(Con_ve!$C$6:$C$1005,$C485,Con_ve!$Q$6:$Q$1005,Cad_cl!CG$5))</f>
        <v/>
      </c>
      <c r="CH485" s="125" t="str">
        <f>IF($C485="","",COUNTIFS(Con_ve!$C$6:$C$1005,$C485,Con_ve!$Q$6:$Q$1005,Cad_cl!CH$5))</f>
        <v/>
      </c>
      <c r="CI485" s="125" t="str">
        <f>IF($C485="","",COUNTIFS(Con_ve!$C$6:$C$1005,$C485,Con_ve!$Q$6:$Q$1005,Cad_cl!CI$5))</f>
        <v/>
      </c>
      <c r="CJ485" s="125" t="str">
        <f>IF($C485="","",COUNTIFS(Con_ve!$C$6:$C$1005,$C485,Con_ve!$Q$6:$Q$1005,Cad_cl!CJ$5))</f>
        <v/>
      </c>
      <c r="CK485" s="125" t="str">
        <f>IF($C485="","",COUNTIFS(Con_ve!$C$6:$C$1005,$C485,Con_ve!$Q$6:$Q$1005,Cad_cl!CK$5))</f>
        <v/>
      </c>
      <c r="CL485" s="125" t="str">
        <f>IF($C485="","",COUNTIFS(Con_ve!$C$6:$C$1005,$C485,Con_ve!$Q$6:$Q$1005,Cad_cl!CL$5))</f>
        <v/>
      </c>
      <c r="CM485" s="125" t="str">
        <f>IF($C485="","",COUNTIFS(Con_ve!$C$6:$C$1005,$C485,Con_ve!$Q$6:$Q$1005,Cad_cl!CM$5))</f>
        <v/>
      </c>
      <c r="CN485" s="125" t="str">
        <f>IF($C485="","",COUNTIFS(Con_ve!$C$6:$C$1005,$C485,Con_ve!$Q$6:$Q$1005,Cad_cl!CN$5))</f>
        <v/>
      </c>
      <c r="CO485" s="125" t="str">
        <f>IF($C485="","",COUNTIFS(Con_ve!$C$6:$C$1005,$C485,Con_ve!$Q$6:$Q$1005,Cad_cl!CO$5))</f>
        <v/>
      </c>
      <c r="CP485" s="125" t="str">
        <f>IF($C485="","",COUNTIFS(Con_ve!$C$6:$C$1005,$C485,Con_ve!$Q$6:$Q$1005,Cad_cl!CP$5))</f>
        <v/>
      </c>
      <c r="CQ485" s="125" t="str">
        <f>IF($C485="","",COUNTIFS(Con_ve!$C$6:$C$1005,$C485,Con_ve!$Q$6:$Q$1005,Cad_cl!CQ$5))</f>
        <v/>
      </c>
      <c r="CR485" s="125">
        <f t="shared" si="23"/>
        <v>0</v>
      </c>
    </row>
    <row r="486" spans="3:96" ht="30" customHeight="1">
      <c r="C486" s="153"/>
      <c r="D486" s="153"/>
      <c r="E486" s="154"/>
      <c r="F486" s="153"/>
      <c r="G486" s="155"/>
      <c r="H486" s="153"/>
      <c r="I486" s="153"/>
      <c r="J486" s="132" t="s">
        <v>309</v>
      </c>
      <c r="K486" s="133" t="s">
        <v>309</v>
      </c>
      <c r="L486" s="153"/>
      <c r="M486" s="153"/>
      <c r="N486" s="153"/>
      <c r="O486" s="153"/>
      <c r="P486" s="153"/>
      <c r="Q486" s="153"/>
      <c r="AP486" s="134" t="str">
        <f>IF(ISERR(IF($C486="","",SUMIFS(Con_ve!$F$6:$F$1005,Con_ve!$C$6:$C$1005,$C486,Con_ve!$I$6:$I$1005,"Fechada",Con_ve!$Q$6:$Q$1005,Cad_cl!AP$5))),"",IF($C486="","",SUMIFS(Con_ve!$F$6:$F$1005,Con_ve!$C$6:$C$1005,$C486,Con_ve!$I$6:$I$1005,"Fechada",Con_ve!$Q$6:$Q$1005,Cad_cl!AP$5)))</f>
        <v/>
      </c>
      <c r="AQ486" s="134" t="str">
        <f>IF(ISERR(IF($C486="","",SUMIFS(Con_ve!$F$6:$F$1005,Con_ve!$C$6:$C$1005,$C486,Con_ve!$I$6:$I$1005,"Fechada",Con_ve!$Q$6:$Q$1005,Cad_cl!AQ$5))),"",IF($C486="","",SUMIFS(Con_ve!$F$6:$F$1005,Con_ve!$C$6:$C$1005,$C486,Con_ve!$I$6:$I$1005,"Fechada",Con_ve!$Q$6:$Q$1005,Cad_cl!AQ$5)))</f>
        <v/>
      </c>
      <c r="AR486" s="134" t="str">
        <f>IF(ISERR(IF($C486="","",SUMIFS(Con_ve!$F$6:$F$1005,Con_ve!$C$6:$C$1005,$C486,Con_ve!$I$6:$I$1005,"Fechada",Con_ve!$Q$6:$Q$1005,Cad_cl!AR$5))),"",IF($C486="","",SUMIFS(Con_ve!$F$6:$F$1005,Con_ve!$C$6:$C$1005,$C486,Con_ve!$I$6:$I$1005,"Fechada",Con_ve!$Q$6:$Q$1005,Cad_cl!AR$5)))</f>
        <v/>
      </c>
      <c r="AS486" s="134" t="str">
        <f>IF(ISERR(IF($C486="","",SUMIFS(Con_ve!$F$6:$F$1005,Con_ve!$C$6:$C$1005,$C486,Con_ve!$I$6:$I$1005,"Fechada",Con_ve!$Q$6:$Q$1005,Cad_cl!AS$5))),"",IF($C486="","",SUMIFS(Con_ve!$F$6:$F$1005,Con_ve!$C$6:$C$1005,$C486,Con_ve!$I$6:$I$1005,"Fechada",Con_ve!$Q$6:$Q$1005,Cad_cl!AS$5)))</f>
        <v/>
      </c>
      <c r="AT486" s="134" t="str">
        <f>IF(ISERR(IF($C486="","",SUMIFS(Con_ve!$F$6:$F$1005,Con_ve!$C$6:$C$1005,$C486,Con_ve!$I$6:$I$1005,"Fechada",Con_ve!$Q$6:$Q$1005,Cad_cl!AT$5))),"",IF($C486="","",SUMIFS(Con_ve!$F$6:$F$1005,Con_ve!$C$6:$C$1005,$C486,Con_ve!$I$6:$I$1005,"Fechada",Con_ve!$Q$6:$Q$1005,Cad_cl!AT$5)))</f>
        <v/>
      </c>
      <c r="AU486" s="134" t="str">
        <f>IF(ISERR(IF($C486="","",SUMIFS(Con_ve!$F$6:$F$1005,Con_ve!$C$6:$C$1005,$C486,Con_ve!$I$6:$I$1005,"Fechada",Con_ve!$Q$6:$Q$1005,Cad_cl!AU$5))),"",IF($C486="","",SUMIFS(Con_ve!$F$6:$F$1005,Con_ve!$C$6:$C$1005,$C486,Con_ve!$I$6:$I$1005,"Fechada",Con_ve!$Q$6:$Q$1005,Cad_cl!AU$5)))</f>
        <v/>
      </c>
      <c r="AV486" s="134" t="str">
        <f>IF(ISERR(IF($C486="","",SUMIFS(Con_ve!$F$6:$F$1005,Con_ve!$C$6:$C$1005,$C486,Con_ve!$I$6:$I$1005,"Fechada",Con_ve!$Q$6:$Q$1005,Cad_cl!AV$5))),"",IF($C486="","",SUMIFS(Con_ve!$F$6:$F$1005,Con_ve!$C$6:$C$1005,$C486,Con_ve!$I$6:$I$1005,"Fechada",Con_ve!$Q$6:$Q$1005,Cad_cl!AV$5)))</f>
        <v/>
      </c>
      <c r="AW486" s="134" t="str">
        <f>IF(ISERR(IF($C486="","",SUMIFS(Con_ve!$F$6:$F$1005,Con_ve!$C$6:$C$1005,$C486,Con_ve!$I$6:$I$1005,"Fechada",Con_ve!$Q$6:$Q$1005,Cad_cl!AW$5))),"",IF($C486="","",SUMIFS(Con_ve!$F$6:$F$1005,Con_ve!$C$6:$C$1005,$C486,Con_ve!$I$6:$I$1005,"Fechada",Con_ve!$Q$6:$Q$1005,Cad_cl!AW$5)))</f>
        <v/>
      </c>
      <c r="AX486" s="134" t="str">
        <f>IF(ISERR(IF($C486="","",SUMIFS(Con_ve!$F$6:$F$1005,Con_ve!$C$6:$C$1005,$C486,Con_ve!$I$6:$I$1005,"Fechada",Con_ve!$Q$6:$Q$1005,Cad_cl!AX$5))),"",IF($C486="","",SUMIFS(Con_ve!$F$6:$F$1005,Con_ve!$C$6:$C$1005,$C486,Con_ve!$I$6:$I$1005,"Fechada",Con_ve!$Q$6:$Q$1005,Cad_cl!AX$5)))</f>
        <v/>
      </c>
      <c r="AY486" s="134" t="str">
        <f>IF(ISERR(IF($C486="","",SUMIFS(Con_ve!$F$6:$F$1005,Con_ve!$C$6:$C$1005,$C486,Con_ve!$I$6:$I$1005,"Fechada",Con_ve!$Q$6:$Q$1005,Cad_cl!AY$5))),"",IF($C486="","",SUMIFS(Con_ve!$F$6:$F$1005,Con_ve!$C$6:$C$1005,$C486,Con_ve!$I$6:$I$1005,"Fechada",Con_ve!$Q$6:$Q$1005,Cad_cl!AY$5)))</f>
        <v/>
      </c>
      <c r="AZ486" s="134" t="str">
        <f>IF(ISERR(IF($C486="","",SUMIFS(Con_ve!$F$6:$F$1005,Con_ve!$C$6:$C$1005,$C486,Con_ve!$I$6:$I$1005,"Fechada",Con_ve!$Q$6:$Q$1005,Cad_cl!AZ$5))),"",IF($C486="","",SUMIFS(Con_ve!$F$6:$F$1005,Con_ve!$C$6:$C$1005,$C486,Con_ve!$I$6:$I$1005,"Fechada",Con_ve!$Q$6:$Q$1005,Cad_cl!AZ$5)))</f>
        <v/>
      </c>
      <c r="BA486" s="134" t="str">
        <f>IF(ISERR(IF($C486="","",SUMIFS(Con_ve!$F$6:$F$1005,Con_ve!$C$6:$C$1005,$C486,Con_ve!$I$6:$I$1005,"Fechada",Con_ve!$Q$6:$Q$1005,Cad_cl!BA$5))),"",IF($C486="","",SUMIFS(Con_ve!$F$6:$F$1005,Con_ve!$C$6:$C$1005,$C486,Con_ve!$I$6:$I$1005,"Fechada",Con_ve!$Q$6:$Q$1005,Cad_cl!BA$5)))</f>
        <v/>
      </c>
      <c r="BB486" s="134">
        <f t="shared" si="21"/>
        <v>0</v>
      </c>
      <c r="BD486" s="134" t="str">
        <f>IF(ISERR(IF($C486="","",SUMIFS(Con_ve!$F$6:$F$1005,Con_ve!$C$6:$C$1005,$C486,Con_ve!$I$6:$I$1005,"Em negociação",Con_ve!$Q$6:$Q$1005,Cad_cl!BD$5))),"",IF($C486="","",SUMIFS(Con_ve!$F$6:$F$1005,Con_ve!$C$6:$C$1005,$C486,Con_ve!$I$6:$I$1005,"Em negociação",Con_ve!$Q$6:$Q$1005,Cad_cl!BD$5)))</f>
        <v/>
      </c>
      <c r="BE486" s="134" t="str">
        <f>IF(ISERR(IF($C486="","",SUMIFS(Con_ve!$F$6:$F$1005,Con_ve!$C$6:$C$1005,$C486,Con_ve!$I$6:$I$1005,"Em negociação",Con_ve!$Q$6:$Q$1005,Cad_cl!BE$5))),"",IF($C486="","",SUMIFS(Con_ve!$F$6:$F$1005,Con_ve!$C$6:$C$1005,$C486,Con_ve!$I$6:$I$1005,"Em negociação",Con_ve!$Q$6:$Q$1005,Cad_cl!BE$5)))</f>
        <v/>
      </c>
      <c r="BF486" s="134" t="str">
        <f>IF(ISERR(IF($C486="","",SUMIFS(Con_ve!$F$6:$F$1005,Con_ve!$C$6:$C$1005,$C486,Con_ve!$I$6:$I$1005,"Em negociação",Con_ve!$Q$6:$Q$1005,Cad_cl!BF$5))),"",IF($C486="","",SUMIFS(Con_ve!$F$6:$F$1005,Con_ve!$C$6:$C$1005,$C486,Con_ve!$I$6:$I$1005,"Em negociação",Con_ve!$Q$6:$Q$1005,Cad_cl!BF$5)))</f>
        <v/>
      </c>
      <c r="BG486" s="134" t="str">
        <f>IF(ISERR(IF($C486="","",SUMIFS(Con_ve!$F$6:$F$1005,Con_ve!$C$6:$C$1005,$C486,Con_ve!$I$6:$I$1005,"Em negociação",Con_ve!$Q$6:$Q$1005,Cad_cl!BG$5))),"",IF($C486="","",SUMIFS(Con_ve!$F$6:$F$1005,Con_ve!$C$6:$C$1005,$C486,Con_ve!$I$6:$I$1005,"Em negociação",Con_ve!$Q$6:$Q$1005,Cad_cl!BG$5)))</f>
        <v/>
      </c>
      <c r="BH486" s="134" t="str">
        <f>IF(ISERR(IF($C486="","",SUMIFS(Con_ve!$F$6:$F$1005,Con_ve!$C$6:$C$1005,$C486,Con_ve!$I$6:$I$1005,"Em negociação",Con_ve!$Q$6:$Q$1005,Cad_cl!BH$5))),"",IF($C486="","",SUMIFS(Con_ve!$F$6:$F$1005,Con_ve!$C$6:$C$1005,$C486,Con_ve!$I$6:$I$1005,"Em negociação",Con_ve!$Q$6:$Q$1005,Cad_cl!BH$5)))</f>
        <v/>
      </c>
      <c r="BI486" s="134" t="str">
        <f>IF(ISERR(IF($C486="","",SUMIFS(Con_ve!$F$6:$F$1005,Con_ve!$C$6:$C$1005,$C486,Con_ve!$I$6:$I$1005,"Em negociação",Con_ve!$Q$6:$Q$1005,Cad_cl!BI$5))),"",IF($C486="","",SUMIFS(Con_ve!$F$6:$F$1005,Con_ve!$C$6:$C$1005,$C486,Con_ve!$I$6:$I$1005,"Em negociação",Con_ve!$Q$6:$Q$1005,Cad_cl!BI$5)))</f>
        <v/>
      </c>
      <c r="BJ486" s="134" t="str">
        <f>IF(ISERR(IF($C486="","",SUMIFS(Con_ve!$F$6:$F$1005,Con_ve!$C$6:$C$1005,$C486,Con_ve!$I$6:$I$1005,"Em negociação",Con_ve!$Q$6:$Q$1005,Cad_cl!BJ$5))),"",IF($C486="","",SUMIFS(Con_ve!$F$6:$F$1005,Con_ve!$C$6:$C$1005,$C486,Con_ve!$I$6:$I$1005,"Em negociação",Con_ve!$Q$6:$Q$1005,Cad_cl!BJ$5)))</f>
        <v/>
      </c>
      <c r="BK486" s="134" t="str">
        <f>IF(ISERR(IF($C486="","",SUMIFS(Con_ve!$F$6:$F$1005,Con_ve!$C$6:$C$1005,$C486,Con_ve!$I$6:$I$1005,"Em negociação",Con_ve!$Q$6:$Q$1005,Cad_cl!BK$5))),"",IF($C486="","",SUMIFS(Con_ve!$F$6:$F$1005,Con_ve!$C$6:$C$1005,$C486,Con_ve!$I$6:$I$1005,"Em negociação",Con_ve!$Q$6:$Q$1005,Cad_cl!BK$5)))</f>
        <v/>
      </c>
      <c r="BL486" s="134" t="str">
        <f>IF(ISERR(IF($C486="","",SUMIFS(Con_ve!$F$6:$F$1005,Con_ve!$C$6:$C$1005,$C486,Con_ve!$I$6:$I$1005,"Em negociação",Con_ve!$Q$6:$Q$1005,Cad_cl!BL$5))),"",IF($C486="","",SUMIFS(Con_ve!$F$6:$F$1005,Con_ve!$C$6:$C$1005,$C486,Con_ve!$I$6:$I$1005,"Em negociação",Con_ve!$Q$6:$Q$1005,Cad_cl!BL$5)))</f>
        <v/>
      </c>
      <c r="BM486" s="134" t="str">
        <f>IF(ISERR(IF($C486="","",SUMIFS(Con_ve!$F$6:$F$1005,Con_ve!$C$6:$C$1005,$C486,Con_ve!$I$6:$I$1005,"Em negociação",Con_ve!$Q$6:$Q$1005,Cad_cl!BM$5))),"",IF($C486="","",SUMIFS(Con_ve!$F$6:$F$1005,Con_ve!$C$6:$C$1005,$C486,Con_ve!$I$6:$I$1005,"Em negociação",Con_ve!$Q$6:$Q$1005,Cad_cl!BM$5)))</f>
        <v/>
      </c>
      <c r="BN486" s="134" t="str">
        <f>IF(ISERR(IF($C486="","",SUMIFS(Con_ve!$F$6:$F$1005,Con_ve!$C$6:$C$1005,$C486,Con_ve!$I$6:$I$1005,"Em negociação",Con_ve!$Q$6:$Q$1005,Cad_cl!BN$5))),"",IF($C486="","",SUMIFS(Con_ve!$F$6:$F$1005,Con_ve!$C$6:$C$1005,$C486,Con_ve!$I$6:$I$1005,"Em negociação",Con_ve!$Q$6:$Q$1005,Cad_cl!BN$5)))</f>
        <v/>
      </c>
      <c r="BO486" s="134" t="str">
        <f>IF(ISERR(IF($C486="","",SUMIFS(Con_ve!$F$6:$F$1005,Con_ve!$C$6:$C$1005,$C486,Con_ve!$I$6:$I$1005,"Em negociação",Con_ve!$Q$6:$Q$1005,Cad_cl!BO$5))),"",IF($C486="","",SUMIFS(Con_ve!$F$6:$F$1005,Con_ve!$C$6:$C$1005,$C486,Con_ve!$I$6:$I$1005,"Em negociação",Con_ve!$Q$6:$Q$1005,Cad_cl!BO$5)))</f>
        <v/>
      </c>
      <c r="BP486" s="134">
        <f t="shared" si="22"/>
        <v>0</v>
      </c>
      <c r="BR486" s="125" t="str">
        <f>IF(ISERR(IF(AND($I486=Re_lo!$E$5,BR$5=VLOOKUP(Re_lo!$H$5,Re_lo!$N$5:$O$16,2,0)),AP486,"")),"",IF(AND($I486=Re_lo!$E$5,BR$5=VLOOKUP(Re_lo!$H$5,Re_lo!$N$5:$O$16,2,0)),AP486,""))</f>
        <v/>
      </c>
      <c r="BS486" s="125" t="str">
        <f>IF(ISERR(IF(AND($I486=Re_lo!$E$5,BS$5=VLOOKUP(Re_lo!$H$5,Re_lo!$N$5:$O$16,2,0)),AQ486,"")),"",IF(AND($I486=Re_lo!$E$5,BS$5=VLOOKUP(Re_lo!$H$5,Re_lo!$N$5:$O$16,2,0)),AQ486,""))</f>
        <v/>
      </c>
      <c r="BT486" s="125" t="str">
        <f>IF(ISERR(IF(AND($I486=Re_lo!$E$5,BT$5=VLOOKUP(Re_lo!$H$5,Re_lo!$N$5:$O$16,2,0)),AR486,"")),"",IF(AND($I486=Re_lo!$E$5,BT$5=VLOOKUP(Re_lo!$H$5,Re_lo!$N$5:$O$16,2,0)),AR486,""))</f>
        <v/>
      </c>
      <c r="BU486" s="125" t="str">
        <f>IF(ISERR(IF(AND($I486=Re_lo!$E$5,BU$5=VLOOKUP(Re_lo!$H$5,Re_lo!$N$5:$O$16,2,0)),AS486,"")),"",IF(AND($I486=Re_lo!$E$5,BU$5=VLOOKUP(Re_lo!$H$5,Re_lo!$N$5:$O$16,2,0)),AS486,""))</f>
        <v/>
      </c>
      <c r="BV486" s="125" t="str">
        <f>IF(ISERR(IF(AND($I486=Re_lo!$E$5,BV$5=VLOOKUP(Re_lo!$H$5,Re_lo!$N$5:$O$16,2,0)),AT486,"")),"",IF(AND($I486=Re_lo!$E$5,BV$5=VLOOKUP(Re_lo!$H$5,Re_lo!$N$5:$O$16,2,0)),AT486,""))</f>
        <v/>
      </c>
      <c r="BW486" s="125" t="str">
        <f>IF(ISERR(IF(AND($I486=Re_lo!$E$5,BW$5=VLOOKUP(Re_lo!$H$5,Re_lo!$N$5:$O$16,2,0)),AU486,"")),"",IF(AND($I486=Re_lo!$E$5,BW$5=VLOOKUP(Re_lo!$H$5,Re_lo!$N$5:$O$16,2,0)),AU486,""))</f>
        <v/>
      </c>
      <c r="BX486" s="125" t="str">
        <f>IF(ISERR(IF(AND($I486=Re_lo!$E$5,BX$5=VLOOKUP(Re_lo!$H$5,Re_lo!$N$5:$O$16,2,0)),AV486,"")),"",IF(AND($I486=Re_lo!$E$5,BX$5=VLOOKUP(Re_lo!$H$5,Re_lo!$N$5:$O$16,2,0)),AV486,""))</f>
        <v/>
      </c>
      <c r="BY486" s="125" t="str">
        <f>IF(ISERR(IF(AND($I486=Re_lo!$E$5,BY$5=VLOOKUP(Re_lo!$H$5,Re_lo!$N$5:$O$16,2,0)),AW486,"")),"",IF(AND($I486=Re_lo!$E$5,BY$5=VLOOKUP(Re_lo!$H$5,Re_lo!$N$5:$O$16,2,0)),AW486,""))</f>
        <v/>
      </c>
      <c r="BZ486" s="125" t="str">
        <f>IF(ISERR(IF(AND($I486=Re_lo!$E$5,BZ$5=VLOOKUP(Re_lo!$H$5,Re_lo!$N$5:$O$16,2,0)),AX486,"")),"",IF(AND($I486=Re_lo!$E$5,BZ$5=VLOOKUP(Re_lo!$H$5,Re_lo!$N$5:$O$16,2,0)),AX486,""))</f>
        <v/>
      </c>
      <c r="CA486" s="125" t="str">
        <f>IF(ISERR(IF(AND($I486=Re_lo!$E$5,CA$5=VLOOKUP(Re_lo!$H$5,Re_lo!$N$5:$O$16,2,0)),AY486,"")),"",IF(AND($I486=Re_lo!$E$5,CA$5=VLOOKUP(Re_lo!$H$5,Re_lo!$N$5:$O$16,2,0)),AY486,""))</f>
        <v/>
      </c>
      <c r="CB486" s="125" t="str">
        <f>IF(ISERR(IF(AND($I486=Re_lo!$E$5,CB$5=VLOOKUP(Re_lo!$H$5,Re_lo!$N$5:$O$16,2,0)),AZ486,"")),"",IF(AND($I486=Re_lo!$E$5,CB$5=VLOOKUP(Re_lo!$H$5,Re_lo!$N$5:$O$16,2,0)),AZ486,""))</f>
        <v/>
      </c>
      <c r="CC486" s="125" t="str">
        <f>IF(ISERR(IF(AND($I486=Re_lo!$E$5,CC$5=VLOOKUP(Re_lo!$H$5,Re_lo!$N$5:$O$16,2,0)),BA486,"")),"",IF(AND($I486=Re_lo!$E$5,CC$5=VLOOKUP(Re_lo!$H$5,Re_lo!$N$5:$O$16,2,0)),BA486,""))</f>
        <v/>
      </c>
      <c r="CD486" s="125" t="str">
        <f>IF(ISERR(IF(AND($I486=Re_lo!$E$5,CD$5=VLOOKUP(Re_lo!$H$5,Re_lo!$N$5:$O$16,2,0)),BB486,"")),"",IF(AND($I486=Re_lo!$E$5,CD$5=VLOOKUP(Re_lo!$H$5,Re_lo!$N$5:$O$16,2,0)),BB486,""))</f>
        <v/>
      </c>
      <c r="CF486" s="125" t="str">
        <f>IF($C486="","",COUNTIFS(Con_ve!$C$6:$C$1005,$C486,Con_ve!$Q$6:$Q$1005,Cad_cl!CF$5))</f>
        <v/>
      </c>
      <c r="CG486" s="125" t="str">
        <f>IF($C486="","",COUNTIFS(Con_ve!$C$6:$C$1005,$C486,Con_ve!$Q$6:$Q$1005,Cad_cl!CG$5))</f>
        <v/>
      </c>
      <c r="CH486" s="125" t="str">
        <f>IF($C486="","",COUNTIFS(Con_ve!$C$6:$C$1005,$C486,Con_ve!$Q$6:$Q$1005,Cad_cl!CH$5))</f>
        <v/>
      </c>
      <c r="CI486" s="125" t="str">
        <f>IF($C486="","",COUNTIFS(Con_ve!$C$6:$C$1005,$C486,Con_ve!$Q$6:$Q$1005,Cad_cl!CI$5))</f>
        <v/>
      </c>
      <c r="CJ486" s="125" t="str">
        <f>IF($C486="","",COUNTIFS(Con_ve!$C$6:$C$1005,$C486,Con_ve!$Q$6:$Q$1005,Cad_cl!CJ$5))</f>
        <v/>
      </c>
      <c r="CK486" s="125" t="str">
        <f>IF($C486="","",COUNTIFS(Con_ve!$C$6:$C$1005,$C486,Con_ve!$Q$6:$Q$1005,Cad_cl!CK$5))</f>
        <v/>
      </c>
      <c r="CL486" s="125" t="str">
        <f>IF($C486="","",COUNTIFS(Con_ve!$C$6:$C$1005,$C486,Con_ve!$Q$6:$Q$1005,Cad_cl!CL$5))</f>
        <v/>
      </c>
      <c r="CM486" s="125" t="str">
        <f>IF($C486="","",COUNTIFS(Con_ve!$C$6:$C$1005,$C486,Con_ve!$Q$6:$Q$1005,Cad_cl!CM$5))</f>
        <v/>
      </c>
      <c r="CN486" s="125" t="str">
        <f>IF($C486="","",COUNTIFS(Con_ve!$C$6:$C$1005,$C486,Con_ve!$Q$6:$Q$1005,Cad_cl!CN$5))</f>
        <v/>
      </c>
      <c r="CO486" s="125" t="str">
        <f>IF($C486="","",COUNTIFS(Con_ve!$C$6:$C$1005,$C486,Con_ve!$Q$6:$Q$1005,Cad_cl!CO$5))</f>
        <v/>
      </c>
      <c r="CP486" s="125" t="str">
        <f>IF($C486="","",COUNTIFS(Con_ve!$C$6:$C$1005,$C486,Con_ve!$Q$6:$Q$1005,Cad_cl!CP$5))</f>
        <v/>
      </c>
      <c r="CQ486" s="125" t="str">
        <f>IF($C486="","",COUNTIFS(Con_ve!$C$6:$C$1005,$C486,Con_ve!$Q$6:$Q$1005,Cad_cl!CQ$5))</f>
        <v/>
      </c>
      <c r="CR486" s="125">
        <f t="shared" si="23"/>
        <v>0</v>
      </c>
    </row>
    <row r="487" spans="3:96" ht="30" customHeight="1">
      <c r="C487" s="153"/>
      <c r="D487" s="153"/>
      <c r="E487" s="154"/>
      <c r="F487" s="153"/>
      <c r="G487" s="155"/>
      <c r="H487" s="153"/>
      <c r="I487" s="153"/>
      <c r="J487" s="132" t="s">
        <v>309</v>
      </c>
      <c r="K487" s="133" t="s">
        <v>309</v>
      </c>
      <c r="L487" s="153"/>
      <c r="M487" s="153"/>
      <c r="N487" s="153"/>
      <c r="O487" s="153"/>
      <c r="P487" s="153"/>
      <c r="Q487" s="153"/>
      <c r="AP487" s="134" t="str">
        <f>IF(ISERR(IF($C487="","",SUMIFS(Con_ve!$F$6:$F$1005,Con_ve!$C$6:$C$1005,$C487,Con_ve!$I$6:$I$1005,"Fechada",Con_ve!$Q$6:$Q$1005,Cad_cl!AP$5))),"",IF($C487="","",SUMIFS(Con_ve!$F$6:$F$1005,Con_ve!$C$6:$C$1005,$C487,Con_ve!$I$6:$I$1005,"Fechada",Con_ve!$Q$6:$Q$1005,Cad_cl!AP$5)))</f>
        <v/>
      </c>
      <c r="AQ487" s="134" t="str">
        <f>IF(ISERR(IF($C487="","",SUMIFS(Con_ve!$F$6:$F$1005,Con_ve!$C$6:$C$1005,$C487,Con_ve!$I$6:$I$1005,"Fechada",Con_ve!$Q$6:$Q$1005,Cad_cl!AQ$5))),"",IF($C487="","",SUMIFS(Con_ve!$F$6:$F$1005,Con_ve!$C$6:$C$1005,$C487,Con_ve!$I$6:$I$1005,"Fechada",Con_ve!$Q$6:$Q$1005,Cad_cl!AQ$5)))</f>
        <v/>
      </c>
      <c r="AR487" s="134" t="str">
        <f>IF(ISERR(IF($C487="","",SUMIFS(Con_ve!$F$6:$F$1005,Con_ve!$C$6:$C$1005,$C487,Con_ve!$I$6:$I$1005,"Fechada",Con_ve!$Q$6:$Q$1005,Cad_cl!AR$5))),"",IF($C487="","",SUMIFS(Con_ve!$F$6:$F$1005,Con_ve!$C$6:$C$1005,$C487,Con_ve!$I$6:$I$1005,"Fechada",Con_ve!$Q$6:$Q$1005,Cad_cl!AR$5)))</f>
        <v/>
      </c>
      <c r="AS487" s="134" t="str">
        <f>IF(ISERR(IF($C487="","",SUMIFS(Con_ve!$F$6:$F$1005,Con_ve!$C$6:$C$1005,$C487,Con_ve!$I$6:$I$1005,"Fechada",Con_ve!$Q$6:$Q$1005,Cad_cl!AS$5))),"",IF($C487="","",SUMIFS(Con_ve!$F$6:$F$1005,Con_ve!$C$6:$C$1005,$C487,Con_ve!$I$6:$I$1005,"Fechada",Con_ve!$Q$6:$Q$1005,Cad_cl!AS$5)))</f>
        <v/>
      </c>
      <c r="AT487" s="134" t="str">
        <f>IF(ISERR(IF($C487="","",SUMIFS(Con_ve!$F$6:$F$1005,Con_ve!$C$6:$C$1005,$C487,Con_ve!$I$6:$I$1005,"Fechada",Con_ve!$Q$6:$Q$1005,Cad_cl!AT$5))),"",IF($C487="","",SUMIFS(Con_ve!$F$6:$F$1005,Con_ve!$C$6:$C$1005,$C487,Con_ve!$I$6:$I$1005,"Fechada",Con_ve!$Q$6:$Q$1005,Cad_cl!AT$5)))</f>
        <v/>
      </c>
      <c r="AU487" s="134" t="str">
        <f>IF(ISERR(IF($C487="","",SUMIFS(Con_ve!$F$6:$F$1005,Con_ve!$C$6:$C$1005,$C487,Con_ve!$I$6:$I$1005,"Fechada",Con_ve!$Q$6:$Q$1005,Cad_cl!AU$5))),"",IF($C487="","",SUMIFS(Con_ve!$F$6:$F$1005,Con_ve!$C$6:$C$1005,$C487,Con_ve!$I$6:$I$1005,"Fechada",Con_ve!$Q$6:$Q$1005,Cad_cl!AU$5)))</f>
        <v/>
      </c>
      <c r="AV487" s="134" t="str">
        <f>IF(ISERR(IF($C487="","",SUMIFS(Con_ve!$F$6:$F$1005,Con_ve!$C$6:$C$1005,$C487,Con_ve!$I$6:$I$1005,"Fechada",Con_ve!$Q$6:$Q$1005,Cad_cl!AV$5))),"",IF($C487="","",SUMIFS(Con_ve!$F$6:$F$1005,Con_ve!$C$6:$C$1005,$C487,Con_ve!$I$6:$I$1005,"Fechada",Con_ve!$Q$6:$Q$1005,Cad_cl!AV$5)))</f>
        <v/>
      </c>
      <c r="AW487" s="134" t="str">
        <f>IF(ISERR(IF($C487="","",SUMIFS(Con_ve!$F$6:$F$1005,Con_ve!$C$6:$C$1005,$C487,Con_ve!$I$6:$I$1005,"Fechada",Con_ve!$Q$6:$Q$1005,Cad_cl!AW$5))),"",IF($C487="","",SUMIFS(Con_ve!$F$6:$F$1005,Con_ve!$C$6:$C$1005,$C487,Con_ve!$I$6:$I$1005,"Fechada",Con_ve!$Q$6:$Q$1005,Cad_cl!AW$5)))</f>
        <v/>
      </c>
      <c r="AX487" s="134" t="str">
        <f>IF(ISERR(IF($C487="","",SUMIFS(Con_ve!$F$6:$F$1005,Con_ve!$C$6:$C$1005,$C487,Con_ve!$I$6:$I$1005,"Fechada",Con_ve!$Q$6:$Q$1005,Cad_cl!AX$5))),"",IF($C487="","",SUMIFS(Con_ve!$F$6:$F$1005,Con_ve!$C$6:$C$1005,$C487,Con_ve!$I$6:$I$1005,"Fechada",Con_ve!$Q$6:$Q$1005,Cad_cl!AX$5)))</f>
        <v/>
      </c>
      <c r="AY487" s="134" t="str">
        <f>IF(ISERR(IF($C487="","",SUMIFS(Con_ve!$F$6:$F$1005,Con_ve!$C$6:$C$1005,$C487,Con_ve!$I$6:$I$1005,"Fechada",Con_ve!$Q$6:$Q$1005,Cad_cl!AY$5))),"",IF($C487="","",SUMIFS(Con_ve!$F$6:$F$1005,Con_ve!$C$6:$C$1005,$C487,Con_ve!$I$6:$I$1005,"Fechada",Con_ve!$Q$6:$Q$1005,Cad_cl!AY$5)))</f>
        <v/>
      </c>
      <c r="AZ487" s="134" t="str">
        <f>IF(ISERR(IF($C487="","",SUMIFS(Con_ve!$F$6:$F$1005,Con_ve!$C$6:$C$1005,$C487,Con_ve!$I$6:$I$1005,"Fechada",Con_ve!$Q$6:$Q$1005,Cad_cl!AZ$5))),"",IF($C487="","",SUMIFS(Con_ve!$F$6:$F$1005,Con_ve!$C$6:$C$1005,$C487,Con_ve!$I$6:$I$1005,"Fechada",Con_ve!$Q$6:$Q$1005,Cad_cl!AZ$5)))</f>
        <v/>
      </c>
      <c r="BA487" s="134" t="str">
        <f>IF(ISERR(IF($C487="","",SUMIFS(Con_ve!$F$6:$F$1005,Con_ve!$C$6:$C$1005,$C487,Con_ve!$I$6:$I$1005,"Fechada",Con_ve!$Q$6:$Q$1005,Cad_cl!BA$5))),"",IF($C487="","",SUMIFS(Con_ve!$F$6:$F$1005,Con_ve!$C$6:$C$1005,$C487,Con_ve!$I$6:$I$1005,"Fechada",Con_ve!$Q$6:$Q$1005,Cad_cl!BA$5)))</f>
        <v/>
      </c>
      <c r="BB487" s="134">
        <f t="shared" si="21"/>
        <v>0</v>
      </c>
      <c r="BD487" s="134" t="str">
        <f>IF(ISERR(IF($C487="","",SUMIFS(Con_ve!$F$6:$F$1005,Con_ve!$C$6:$C$1005,$C487,Con_ve!$I$6:$I$1005,"Em negociação",Con_ve!$Q$6:$Q$1005,Cad_cl!BD$5))),"",IF($C487="","",SUMIFS(Con_ve!$F$6:$F$1005,Con_ve!$C$6:$C$1005,$C487,Con_ve!$I$6:$I$1005,"Em negociação",Con_ve!$Q$6:$Q$1005,Cad_cl!BD$5)))</f>
        <v/>
      </c>
      <c r="BE487" s="134" t="str">
        <f>IF(ISERR(IF($C487="","",SUMIFS(Con_ve!$F$6:$F$1005,Con_ve!$C$6:$C$1005,$C487,Con_ve!$I$6:$I$1005,"Em negociação",Con_ve!$Q$6:$Q$1005,Cad_cl!BE$5))),"",IF($C487="","",SUMIFS(Con_ve!$F$6:$F$1005,Con_ve!$C$6:$C$1005,$C487,Con_ve!$I$6:$I$1005,"Em negociação",Con_ve!$Q$6:$Q$1005,Cad_cl!BE$5)))</f>
        <v/>
      </c>
      <c r="BF487" s="134" t="str">
        <f>IF(ISERR(IF($C487="","",SUMIFS(Con_ve!$F$6:$F$1005,Con_ve!$C$6:$C$1005,$C487,Con_ve!$I$6:$I$1005,"Em negociação",Con_ve!$Q$6:$Q$1005,Cad_cl!BF$5))),"",IF($C487="","",SUMIFS(Con_ve!$F$6:$F$1005,Con_ve!$C$6:$C$1005,$C487,Con_ve!$I$6:$I$1005,"Em negociação",Con_ve!$Q$6:$Q$1005,Cad_cl!BF$5)))</f>
        <v/>
      </c>
      <c r="BG487" s="134" t="str">
        <f>IF(ISERR(IF($C487="","",SUMIFS(Con_ve!$F$6:$F$1005,Con_ve!$C$6:$C$1005,$C487,Con_ve!$I$6:$I$1005,"Em negociação",Con_ve!$Q$6:$Q$1005,Cad_cl!BG$5))),"",IF($C487="","",SUMIFS(Con_ve!$F$6:$F$1005,Con_ve!$C$6:$C$1005,$C487,Con_ve!$I$6:$I$1005,"Em negociação",Con_ve!$Q$6:$Q$1005,Cad_cl!BG$5)))</f>
        <v/>
      </c>
      <c r="BH487" s="134" t="str">
        <f>IF(ISERR(IF($C487="","",SUMIFS(Con_ve!$F$6:$F$1005,Con_ve!$C$6:$C$1005,$C487,Con_ve!$I$6:$I$1005,"Em negociação",Con_ve!$Q$6:$Q$1005,Cad_cl!BH$5))),"",IF($C487="","",SUMIFS(Con_ve!$F$6:$F$1005,Con_ve!$C$6:$C$1005,$C487,Con_ve!$I$6:$I$1005,"Em negociação",Con_ve!$Q$6:$Q$1005,Cad_cl!BH$5)))</f>
        <v/>
      </c>
      <c r="BI487" s="134" t="str">
        <f>IF(ISERR(IF($C487="","",SUMIFS(Con_ve!$F$6:$F$1005,Con_ve!$C$6:$C$1005,$C487,Con_ve!$I$6:$I$1005,"Em negociação",Con_ve!$Q$6:$Q$1005,Cad_cl!BI$5))),"",IF($C487="","",SUMIFS(Con_ve!$F$6:$F$1005,Con_ve!$C$6:$C$1005,$C487,Con_ve!$I$6:$I$1005,"Em negociação",Con_ve!$Q$6:$Q$1005,Cad_cl!BI$5)))</f>
        <v/>
      </c>
      <c r="BJ487" s="134" t="str">
        <f>IF(ISERR(IF($C487="","",SUMIFS(Con_ve!$F$6:$F$1005,Con_ve!$C$6:$C$1005,$C487,Con_ve!$I$6:$I$1005,"Em negociação",Con_ve!$Q$6:$Q$1005,Cad_cl!BJ$5))),"",IF($C487="","",SUMIFS(Con_ve!$F$6:$F$1005,Con_ve!$C$6:$C$1005,$C487,Con_ve!$I$6:$I$1005,"Em negociação",Con_ve!$Q$6:$Q$1005,Cad_cl!BJ$5)))</f>
        <v/>
      </c>
      <c r="BK487" s="134" t="str">
        <f>IF(ISERR(IF($C487="","",SUMIFS(Con_ve!$F$6:$F$1005,Con_ve!$C$6:$C$1005,$C487,Con_ve!$I$6:$I$1005,"Em negociação",Con_ve!$Q$6:$Q$1005,Cad_cl!BK$5))),"",IF($C487="","",SUMIFS(Con_ve!$F$6:$F$1005,Con_ve!$C$6:$C$1005,$C487,Con_ve!$I$6:$I$1005,"Em negociação",Con_ve!$Q$6:$Q$1005,Cad_cl!BK$5)))</f>
        <v/>
      </c>
      <c r="BL487" s="134" t="str">
        <f>IF(ISERR(IF($C487="","",SUMIFS(Con_ve!$F$6:$F$1005,Con_ve!$C$6:$C$1005,$C487,Con_ve!$I$6:$I$1005,"Em negociação",Con_ve!$Q$6:$Q$1005,Cad_cl!BL$5))),"",IF($C487="","",SUMIFS(Con_ve!$F$6:$F$1005,Con_ve!$C$6:$C$1005,$C487,Con_ve!$I$6:$I$1005,"Em negociação",Con_ve!$Q$6:$Q$1005,Cad_cl!BL$5)))</f>
        <v/>
      </c>
      <c r="BM487" s="134" t="str">
        <f>IF(ISERR(IF($C487="","",SUMIFS(Con_ve!$F$6:$F$1005,Con_ve!$C$6:$C$1005,$C487,Con_ve!$I$6:$I$1005,"Em negociação",Con_ve!$Q$6:$Q$1005,Cad_cl!BM$5))),"",IF($C487="","",SUMIFS(Con_ve!$F$6:$F$1005,Con_ve!$C$6:$C$1005,$C487,Con_ve!$I$6:$I$1005,"Em negociação",Con_ve!$Q$6:$Q$1005,Cad_cl!BM$5)))</f>
        <v/>
      </c>
      <c r="BN487" s="134" t="str">
        <f>IF(ISERR(IF($C487="","",SUMIFS(Con_ve!$F$6:$F$1005,Con_ve!$C$6:$C$1005,$C487,Con_ve!$I$6:$I$1005,"Em negociação",Con_ve!$Q$6:$Q$1005,Cad_cl!BN$5))),"",IF($C487="","",SUMIFS(Con_ve!$F$6:$F$1005,Con_ve!$C$6:$C$1005,$C487,Con_ve!$I$6:$I$1005,"Em negociação",Con_ve!$Q$6:$Q$1005,Cad_cl!BN$5)))</f>
        <v/>
      </c>
      <c r="BO487" s="134" t="str">
        <f>IF(ISERR(IF($C487="","",SUMIFS(Con_ve!$F$6:$F$1005,Con_ve!$C$6:$C$1005,$C487,Con_ve!$I$6:$I$1005,"Em negociação",Con_ve!$Q$6:$Q$1005,Cad_cl!BO$5))),"",IF($C487="","",SUMIFS(Con_ve!$F$6:$F$1005,Con_ve!$C$6:$C$1005,$C487,Con_ve!$I$6:$I$1005,"Em negociação",Con_ve!$Q$6:$Q$1005,Cad_cl!BO$5)))</f>
        <v/>
      </c>
      <c r="BP487" s="134">
        <f t="shared" si="22"/>
        <v>0</v>
      </c>
      <c r="BR487" s="125" t="str">
        <f>IF(ISERR(IF(AND($I487=Re_lo!$E$5,BR$5=VLOOKUP(Re_lo!$H$5,Re_lo!$N$5:$O$16,2,0)),AP487,"")),"",IF(AND($I487=Re_lo!$E$5,BR$5=VLOOKUP(Re_lo!$H$5,Re_lo!$N$5:$O$16,2,0)),AP487,""))</f>
        <v/>
      </c>
      <c r="BS487" s="125" t="str">
        <f>IF(ISERR(IF(AND($I487=Re_lo!$E$5,BS$5=VLOOKUP(Re_lo!$H$5,Re_lo!$N$5:$O$16,2,0)),AQ487,"")),"",IF(AND($I487=Re_lo!$E$5,BS$5=VLOOKUP(Re_lo!$H$5,Re_lo!$N$5:$O$16,2,0)),AQ487,""))</f>
        <v/>
      </c>
      <c r="BT487" s="125" t="str">
        <f>IF(ISERR(IF(AND($I487=Re_lo!$E$5,BT$5=VLOOKUP(Re_lo!$H$5,Re_lo!$N$5:$O$16,2,0)),AR487,"")),"",IF(AND($I487=Re_lo!$E$5,BT$5=VLOOKUP(Re_lo!$H$5,Re_lo!$N$5:$O$16,2,0)),AR487,""))</f>
        <v/>
      </c>
      <c r="BU487" s="125" t="str">
        <f>IF(ISERR(IF(AND($I487=Re_lo!$E$5,BU$5=VLOOKUP(Re_lo!$H$5,Re_lo!$N$5:$O$16,2,0)),AS487,"")),"",IF(AND($I487=Re_lo!$E$5,BU$5=VLOOKUP(Re_lo!$H$5,Re_lo!$N$5:$O$16,2,0)),AS487,""))</f>
        <v/>
      </c>
      <c r="BV487" s="125" t="str">
        <f>IF(ISERR(IF(AND($I487=Re_lo!$E$5,BV$5=VLOOKUP(Re_lo!$H$5,Re_lo!$N$5:$O$16,2,0)),AT487,"")),"",IF(AND($I487=Re_lo!$E$5,BV$5=VLOOKUP(Re_lo!$H$5,Re_lo!$N$5:$O$16,2,0)),AT487,""))</f>
        <v/>
      </c>
      <c r="BW487" s="125" t="str">
        <f>IF(ISERR(IF(AND($I487=Re_lo!$E$5,BW$5=VLOOKUP(Re_lo!$H$5,Re_lo!$N$5:$O$16,2,0)),AU487,"")),"",IF(AND($I487=Re_lo!$E$5,BW$5=VLOOKUP(Re_lo!$H$5,Re_lo!$N$5:$O$16,2,0)),AU487,""))</f>
        <v/>
      </c>
      <c r="BX487" s="125" t="str">
        <f>IF(ISERR(IF(AND($I487=Re_lo!$E$5,BX$5=VLOOKUP(Re_lo!$H$5,Re_lo!$N$5:$O$16,2,0)),AV487,"")),"",IF(AND($I487=Re_lo!$E$5,BX$5=VLOOKUP(Re_lo!$H$5,Re_lo!$N$5:$O$16,2,0)),AV487,""))</f>
        <v/>
      </c>
      <c r="BY487" s="125" t="str">
        <f>IF(ISERR(IF(AND($I487=Re_lo!$E$5,BY$5=VLOOKUP(Re_lo!$H$5,Re_lo!$N$5:$O$16,2,0)),AW487,"")),"",IF(AND($I487=Re_lo!$E$5,BY$5=VLOOKUP(Re_lo!$H$5,Re_lo!$N$5:$O$16,2,0)),AW487,""))</f>
        <v/>
      </c>
      <c r="BZ487" s="125" t="str">
        <f>IF(ISERR(IF(AND($I487=Re_lo!$E$5,BZ$5=VLOOKUP(Re_lo!$H$5,Re_lo!$N$5:$O$16,2,0)),AX487,"")),"",IF(AND($I487=Re_lo!$E$5,BZ$5=VLOOKUP(Re_lo!$H$5,Re_lo!$N$5:$O$16,2,0)),AX487,""))</f>
        <v/>
      </c>
      <c r="CA487" s="125" t="str">
        <f>IF(ISERR(IF(AND($I487=Re_lo!$E$5,CA$5=VLOOKUP(Re_lo!$H$5,Re_lo!$N$5:$O$16,2,0)),AY487,"")),"",IF(AND($I487=Re_lo!$E$5,CA$5=VLOOKUP(Re_lo!$H$5,Re_lo!$N$5:$O$16,2,0)),AY487,""))</f>
        <v/>
      </c>
      <c r="CB487" s="125" t="str">
        <f>IF(ISERR(IF(AND($I487=Re_lo!$E$5,CB$5=VLOOKUP(Re_lo!$H$5,Re_lo!$N$5:$O$16,2,0)),AZ487,"")),"",IF(AND($I487=Re_lo!$E$5,CB$5=VLOOKUP(Re_lo!$H$5,Re_lo!$N$5:$O$16,2,0)),AZ487,""))</f>
        <v/>
      </c>
      <c r="CC487" s="125" t="str">
        <f>IF(ISERR(IF(AND($I487=Re_lo!$E$5,CC$5=VLOOKUP(Re_lo!$H$5,Re_lo!$N$5:$O$16,2,0)),BA487,"")),"",IF(AND($I487=Re_lo!$E$5,CC$5=VLOOKUP(Re_lo!$H$5,Re_lo!$N$5:$O$16,2,0)),BA487,""))</f>
        <v/>
      </c>
      <c r="CD487" s="125" t="str">
        <f>IF(ISERR(IF(AND($I487=Re_lo!$E$5,CD$5=VLOOKUP(Re_lo!$H$5,Re_lo!$N$5:$O$16,2,0)),BB487,"")),"",IF(AND($I487=Re_lo!$E$5,CD$5=VLOOKUP(Re_lo!$H$5,Re_lo!$N$5:$O$16,2,0)),BB487,""))</f>
        <v/>
      </c>
      <c r="CF487" s="125" t="str">
        <f>IF($C487="","",COUNTIFS(Con_ve!$C$6:$C$1005,$C487,Con_ve!$Q$6:$Q$1005,Cad_cl!CF$5))</f>
        <v/>
      </c>
      <c r="CG487" s="125" t="str">
        <f>IF($C487="","",COUNTIFS(Con_ve!$C$6:$C$1005,$C487,Con_ve!$Q$6:$Q$1005,Cad_cl!CG$5))</f>
        <v/>
      </c>
      <c r="CH487" s="125" t="str">
        <f>IF($C487="","",COUNTIFS(Con_ve!$C$6:$C$1005,$C487,Con_ve!$Q$6:$Q$1005,Cad_cl!CH$5))</f>
        <v/>
      </c>
      <c r="CI487" s="125" t="str">
        <f>IF($C487="","",COUNTIFS(Con_ve!$C$6:$C$1005,$C487,Con_ve!$Q$6:$Q$1005,Cad_cl!CI$5))</f>
        <v/>
      </c>
      <c r="CJ487" s="125" t="str">
        <f>IF($C487="","",COUNTIFS(Con_ve!$C$6:$C$1005,$C487,Con_ve!$Q$6:$Q$1005,Cad_cl!CJ$5))</f>
        <v/>
      </c>
      <c r="CK487" s="125" t="str">
        <f>IF($C487="","",COUNTIFS(Con_ve!$C$6:$C$1005,$C487,Con_ve!$Q$6:$Q$1005,Cad_cl!CK$5))</f>
        <v/>
      </c>
      <c r="CL487" s="125" t="str">
        <f>IF($C487="","",COUNTIFS(Con_ve!$C$6:$C$1005,$C487,Con_ve!$Q$6:$Q$1005,Cad_cl!CL$5))</f>
        <v/>
      </c>
      <c r="CM487" s="125" t="str">
        <f>IF($C487="","",COUNTIFS(Con_ve!$C$6:$C$1005,$C487,Con_ve!$Q$6:$Q$1005,Cad_cl!CM$5))</f>
        <v/>
      </c>
      <c r="CN487" s="125" t="str">
        <f>IF($C487="","",COUNTIFS(Con_ve!$C$6:$C$1005,$C487,Con_ve!$Q$6:$Q$1005,Cad_cl!CN$5))</f>
        <v/>
      </c>
      <c r="CO487" s="125" t="str">
        <f>IF($C487="","",COUNTIFS(Con_ve!$C$6:$C$1005,$C487,Con_ve!$Q$6:$Q$1005,Cad_cl!CO$5))</f>
        <v/>
      </c>
      <c r="CP487" s="125" t="str">
        <f>IF($C487="","",COUNTIFS(Con_ve!$C$6:$C$1005,$C487,Con_ve!$Q$6:$Q$1005,Cad_cl!CP$5))</f>
        <v/>
      </c>
      <c r="CQ487" s="125" t="str">
        <f>IF($C487="","",COUNTIFS(Con_ve!$C$6:$C$1005,$C487,Con_ve!$Q$6:$Q$1005,Cad_cl!CQ$5))</f>
        <v/>
      </c>
      <c r="CR487" s="125">
        <f t="shared" si="23"/>
        <v>0</v>
      </c>
    </row>
    <row r="488" spans="3:96" ht="30" customHeight="1">
      <c r="C488" s="153"/>
      <c r="D488" s="153"/>
      <c r="E488" s="154"/>
      <c r="F488" s="153"/>
      <c r="G488" s="155"/>
      <c r="H488" s="153"/>
      <c r="I488" s="153"/>
      <c r="J488" s="132" t="s">
        <v>309</v>
      </c>
      <c r="K488" s="133" t="s">
        <v>309</v>
      </c>
      <c r="L488" s="153"/>
      <c r="M488" s="153"/>
      <c r="N488" s="153"/>
      <c r="O488" s="153"/>
      <c r="P488" s="153"/>
      <c r="Q488" s="153"/>
      <c r="AP488" s="134" t="str">
        <f>IF(ISERR(IF($C488="","",SUMIFS(Con_ve!$F$6:$F$1005,Con_ve!$C$6:$C$1005,$C488,Con_ve!$I$6:$I$1005,"Fechada",Con_ve!$Q$6:$Q$1005,Cad_cl!AP$5))),"",IF($C488="","",SUMIFS(Con_ve!$F$6:$F$1005,Con_ve!$C$6:$C$1005,$C488,Con_ve!$I$6:$I$1005,"Fechada",Con_ve!$Q$6:$Q$1005,Cad_cl!AP$5)))</f>
        <v/>
      </c>
      <c r="AQ488" s="134" t="str">
        <f>IF(ISERR(IF($C488="","",SUMIFS(Con_ve!$F$6:$F$1005,Con_ve!$C$6:$C$1005,$C488,Con_ve!$I$6:$I$1005,"Fechada",Con_ve!$Q$6:$Q$1005,Cad_cl!AQ$5))),"",IF($C488="","",SUMIFS(Con_ve!$F$6:$F$1005,Con_ve!$C$6:$C$1005,$C488,Con_ve!$I$6:$I$1005,"Fechada",Con_ve!$Q$6:$Q$1005,Cad_cl!AQ$5)))</f>
        <v/>
      </c>
      <c r="AR488" s="134" t="str">
        <f>IF(ISERR(IF($C488="","",SUMIFS(Con_ve!$F$6:$F$1005,Con_ve!$C$6:$C$1005,$C488,Con_ve!$I$6:$I$1005,"Fechada",Con_ve!$Q$6:$Q$1005,Cad_cl!AR$5))),"",IF($C488="","",SUMIFS(Con_ve!$F$6:$F$1005,Con_ve!$C$6:$C$1005,$C488,Con_ve!$I$6:$I$1005,"Fechada",Con_ve!$Q$6:$Q$1005,Cad_cl!AR$5)))</f>
        <v/>
      </c>
      <c r="AS488" s="134" t="str">
        <f>IF(ISERR(IF($C488="","",SUMIFS(Con_ve!$F$6:$F$1005,Con_ve!$C$6:$C$1005,$C488,Con_ve!$I$6:$I$1005,"Fechada",Con_ve!$Q$6:$Q$1005,Cad_cl!AS$5))),"",IF($C488="","",SUMIFS(Con_ve!$F$6:$F$1005,Con_ve!$C$6:$C$1005,$C488,Con_ve!$I$6:$I$1005,"Fechada",Con_ve!$Q$6:$Q$1005,Cad_cl!AS$5)))</f>
        <v/>
      </c>
      <c r="AT488" s="134" t="str">
        <f>IF(ISERR(IF($C488="","",SUMIFS(Con_ve!$F$6:$F$1005,Con_ve!$C$6:$C$1005,$C488,Con_ve!$I$6:$I$1005,"Fechada",Con_ve!$Q$6:$Q$1005,Cad_cl!AT$5))),"",IF($C488="","",SUMIFS(Con_ve!$F$6:$F$1005,Con_ve!$C$6:$C$1005,$C488,Con_ve!$I$6:$I$1005,"Fechada",Con_ve!$Q$6:$Q$1005,Cad_cl!AT$5)))</f>
        <v/>
      </c>
      <c r="AU488" s="134" t="str">
        <f>IF(ISERR(IF($C488="","",SUMIFS(Con_ve!$F$6:$F$1005,Con_ve!$C$6:$C$1005,$C488,Con_ve!$I$6:$I$1005,"Fechada",Con_ve!$Q$6:$Q$1005,Cad_cl!AU$5))),"",IF($C488="","",SUMIFS(Con_ve!$F$6:$F$1005,Con_ve!$C$6:$C$1005,$C488,Con_ve!$I$6:$I$1005,"Fechada",Con_ve!$Q$6:$Q$1005,Cad_cl!AU$5)))</f>
        <v/>
      </c>
      <c r="AV488" s="134" t="str">
        <f>IF(ISERR(IF($C488="","",SUMIFS(Con_ve!$F$6:$F$1005,Con_ve!$C$6:$C$1005,$C488,Con_ve!$I$6:$I$1005,"Fechada",Con_ve!$Q$6:$Q$1005,Cad_cl!AV$5))),"",IF($C488="","",SUMIFS(Con_ve!$F$6:$F$1005,Con_ve!$C$6:$C$1005,$C488,Con_ve!$I$6:$I$1005,"Fechada",Con_ve!$Q$6:$Q$1005,Cad_cl!AV$5)))</f>
        <v/>
      </c>
      <c r="AW488" s="134" t="str">
        <f>IF(ISERR(IF($C488="","",SUMIFS(Con_ve!$F$6:$F$1005,Con_ve!$C$6:$C$1005,$C488,Con_ve!$I$6:$I$1005,"Fechada",Con_ve!$Q$6:$Q$1005,Cad_cl!AW$5))),"",IF($C488="","",SUMIFS(Con_ve!$F$6:$F$1005,Con_ve!$C$6:$C$1005,$C488,Con_ve!$I$6:$I$1005,"Fechada",Con_ve!$Q$6:$Q$1005,Cad_cl!AW$5)))</f>
        <v/>
      </c>
      <c r="AX488" s="134" t="str">
        <f>IF(ISERR(IF($C488="","",SUMIFS(Con_ve!$F$6:$F$1005,Con_ve!$C$6:$C$1005,$C488,Con_ve!$I$6:$I$1005,"Fechada",Con_ve!$Q$6:$Q$1005,Cad_cl!AX$5))),"",IF($C488="","",SUMIFS(Con_ve!$F$6:$F$1005,Con_ve!$C$6:$C$1005,$C488,Con_ve!$I$6:$I$1005,"Fechada",Con_ve!$Q$6:$Q$1005,Cad_cl!AX$5)))</f>
        <v/>
      </c>
      <c r="AY488" s="134" t="str">
        <f>IF(ISERR(IF($C488="","",SUMIFS(Con_ve!$F$6:$F$1005,Con_ve!$C$6:$C$1005,$C488,Con_ve!$I$6:$I$1005,"Fechada",Con_ve!$Q$6:$Q$1005,Cad_cl!AY$5))),"",IF($C488="","",SUMIFS(Con_ve!$F$6:$F$1005,Con_ve!$C$6:$C$1005,$C488,Con_ve!$I$6:$I$1005,"Fechada",Con_ve!$Q$6:$Q$1005,Cad_cl!AY$5)))</f>
        <v/>
      </c>
      <c r="AZ488" s="134" t="str">
        <f>IF(ISERR(IF($C488="","",SUMIFS(Con_ve!$F$6:$F$1005,Con_ve!$C$6:$C$1005,$C488,Con_ve!$I$6:$I$1005,"Fechada",Con_ve!$Q$6:$Q$1005,Cad_cl!AZ$5))),"",IF($C488="","",SUMIFS(Con_ve!$F$6:$F$1005,Con_ve!$C$6:$C$1005,$C488,Con_ve!$I$6:$I$1005,"Fechada",Con_ve!$Q$6:$Q$1005,Cad_cl!AZ$5)))</f>
        <v/>
      </c>
      <c r="BA488" s="134" t="str">
        <f>IF(ISERR(IF($C488="","",SUMIFS(Con_ve!$F$6:$F$1005,Con_ve!$C$6:$C$1005,$C488,Con_ve!$I$6:$I$1005,"Fechada",Con_ve!$Q$6:$Q$1005,Cad_cl!BA$5))),"",IF($C488="","",SUMIFS(Con_ve!$F$6:$F$1005,Con_ve!$C$6:$C$1005,$C488,Con_ve!$I$6:$I$1005,"Fechada",Con_ve!$Q$6:$Q$1005,Cad_cl!BA$5)))</f>
        <v/>
      </c>
      <c r="BB488" s="134">
        <f t="shared" si="21"/>
        <v>0</v>
      </c>
      <c r="BD488" s="134" t="str">
        <f>IF(ISERR(IF($C488="","",SUMIFS(Con_ve!$F$6:$F$1005,Con_ve!$C$6:$C$1005,$C488,Con_ve!$I$6:$I$1005,"Em negociação",Con_ve!$Q$6:$Q$1005,Cad_cl!BD$5))),"",IF($C488="","",SUMIFS(Con_ve!$F$6:$F$1005,Con_ve!$C$6:$C$1005,$C488,Con_ve!$I$6:$I$1005,"Em negociação",Con_ve!$Q$6:$Q$1005,Cad_cl!BD$5)))</f>
        <v/>
      </c>
      <c r="BE488" s="134" t="str">
        <f>IF(ISERR(IF($C488="","",SUMIFS(Con_ve!$F$6:$F$1005,Con_ve!$C$6:$C$1005,$C488,Con_ve!$I$6:$I$1005,"Em negociação",Con_ve!$Q$6:$Q$1005,Cad_cl!BE$5))),"",IF($C488="","",SUMIFS(Con_ve!$F$6:$F$1005,Con_ve!$C$6:$C$1005,$C488,Con_ve!$I$6:$I$1005,"Em negociação",Con_ve!$Q$6:$Q$1005,Cad_cl!BE$5)))</f>
        <v/>
      </c>
      <c r="BF488" s="134" t="str">
        <f>IF(ISERR(IF($C488="","",SUMIFS(Con_ve!$F$6:$F$1005,Con_ve!$C$6:$C$1005,$C488,Con_ve!$I$6:$I$1005,"Em negociação",Con_ve!$Q$6:$Q$1005,Cad_cl!BF$5))),"",IF($C488="","",SUMIFS(Con_ve!$F$6:$F$1005,Con_ve!$C$6:$C$1005,$C488,Con_ve!$I$6:$I$1005,"Em negociação",Con_ve!$Q$6:$Q$1005,Cad_cl!BF$5)))</f>
        <v/>
      </c>
      <c r="BG488" s="134" t="str">
        <f>IF(ISERR(IF($C488="","",SUMIFS(Con_ve!$F$6:$F$1005,Con_ve!$C$6:$C$1005,$C488,Con_ve!$I$6:$I$1005,"Em negociação",Con_ve!$Q$6:$Q$1005,Cad_cl!BG$5))),"",IF($C488="","",SUMIFS(Con_ve!$F$6:$F$1005,Con_ve!$C$6:$C$1005,$C488,Con_ve!$I$6:$I$1005,"Em negociação",Con_ve!$Q$6:$Q$1005,Cad_cl!BG$5)))</f>
        <v/>
      </c>
      <c r="BH488" s="134" t="str">
        <f>IF(ISERR(IF($C488="","",SUMIFS(Con_ve!$F$6:$F$1005,Con_ve!$C$6:$C$1005,$C488,Con_ve!$I$6:$I$1005,"Em negociação",Con_ve!$Q$6:$Q$1005,Cad_cl!BH$5))),"",IF($C488="","",SUMIFS(Con_ve!$F$6:$F$1005,Con_ve!$C$6:$C$1005,$C488,Con_ve!$I$6:$I$1005,"Em negociação",Con_ve!$Q$6:$Q$1005,Cad_cl!BH$5)))</f>
        <v/>
      </c>
      <c r="BI488" s="134" t="str">
        <f>IF(ISERR(IF($C488="","",SUMIFS(Con_ve!$F$6:$F$1005,Con_ve!$C$6:$C$1005,$C488,Con_ve!$I$6:$I$1005,"Em negociação",Con_ve!$Q$6:$Q$1005,Cad_cl!BI$5))),"",IF($C488="","",SUMIFS(Con_ve!$F$6:$F$1005,Con_ve!$C$6:$C$1005,$C488,Con_ve!$I$6:$I$1005,"Em negociação",Con_ve!$Q$6:$Q$1005,Cad_cl!BI$5)))</f>
        <v/>
      </c>
      <c r="BJ488" s="134" t="str">
        <f>IF(ISERR(IF($C488="","",SUMIFS(Con_ve!$F$6:$F$1005,Con_ve!$C$6:$C$1005,$C488,Con_ve!$I$6:$I$1005,"Em negociação",Con_ve!$Q$6:$Q$1005,Cad_cl!BJ$5))),"",IF($C488="","",SUMIFS(Con_ve!$F$6:$F$1005,Con_ve!$C$6:$C$1005,$C488,Con_ve!$I$6:$I$1005,"Em negociação",Con_ve!$Q$6:$Q$1005,Cad_cl!BJ$5)))</f>
        <v/>
      </c>
      <c r="BK488" s="134" t="str">
        <f>IF(ISERR(IF($C488="","",SUMIFS(Con_ve!$F$6:$F$1005,Con_ve!$C$6:$C$1005,$C488,Con_ve!$I$6:$I$1005,"Em negociação",Con_ve!$Q$6:$Q$1005,Cad_cl!BK$5))),"",IF($C488="","",SUMIFS(Con_ve!$F$6:$F$1005,Con_ve!$C$6:$C$1005,$C488,Con_ve!$I$6:$I$1005,"Em negociação",Con_ve!$Q$6:$Q$1005,Cad_cl!BK$5)))</f>
        <v/>
      </c>
      <c r="BL488" s="134" t="str">
        <f>IF(ISERR(IF($C488="","",SUMIFS(Con_ve!$F$6:$F$1005,Con_ve!$C$6:$C$1005,$C488,Con_ve!$I$6:$I$1005,"Em negociação",Con_ve!$Q$6:$Q$1005,Cad_cl!BL$5))),"",IF($C488="","",SUMIFS(Con_ve!$F$6:$F$1005,Con_ve!$C$6:$C$1005,$C488,Con_ve!$I$6:$I$1005,"Em negociação",Con_ve!$Q$6:$Q$1005,Cad_cl!BL$5)))</f>
        <v/>
      </c>
      <c r="BM488" s="134" t="str">
        <f>IF(ISERR(IF($C488="","",SUMIFS(Con_ve!$F$6:$F$1005,Con_ve!$C$6:$C$1005,$C488,Con_ve!$I$6:$I$1005,"Em negociação",Con_ve!$Q$6:$Q$1005,Cad_cl!BM$5))),"",IF($C488="","",SUMIFS(Con_ve!$F$6:$F$1005,Con_ve!$C$6:$C$1005,$C488,Con_ve!$I$6:$I$1005,"Em negociação",Con_ve!$Q$6:$Q$1005,Cad_cl!BM$5)))</f>
        <v/>
      </c>
      <c r="BN488" s="134" t="str">
        <f>IF(ISERR(IF($C488="","",SUMIFS(Con_ve!$F$6:$F$1005,Con_ve!$C$6:$C$1005,$C488,Con_ve!$I$6:$I$1005,"Em negociação",Con_ve!$Q$6:$Q$1005,Cad_cl!BN$5))),"",IF($C488="","",SUMIFS(Con_ve!$F$6:$F$1005,Con_ve!$C$6:$C$1005,$C488,Con_ve!$I$6:$I$1005,"Em negociação",Con_ve!$Q$6:$Q$1005,Cad_cl!BN$5)))</f>
        <v/>
      </c>
      <c r="BO488" s="134" t="str">
        <f>IF(ISERR(IF($C488="","",SUMIFS(Con_ve!$F$6:$F$1005,Con_ve!$C$6:$C$1005,$C488,Con_ve!$I$6:$I$1005,"Em negociação",Con_ve!$Q$6:$Q$1005,Cad_cl!BO$5))),"",IF($C488="","",SUMIFS(Con_ve!$F$6:$F$1005,Con_ve!$C$6:$C$1005,$C488,Con_ve!$I$6:$I$1005,"Em negociação",Con_ve!$Q$6:$Q$1005,Cad_cl!BO$5)))</f>
        <v/>
      </c>
      <c r="BP488" s="134">
        <f t="shared" si="22"/>
        <v>0</v>
      </c>
      <c r="BR488" s="125" t="str">
        <f>IF(ISERR(IF(AND($I488=Re_lo!$E$5,BR$5=VLOOKUP(Re_lo!$H$5,Re_lo!$N$5:$O$16,2,0)),AP488,"")),"",IF(AND($I488=Re_lo!$E$5,BR$5=VLOOKUP(Re_lo!$H$5,Re_lo!$N$5:$O$16,2,0)),AP488,""))</f>
        <v/>
      </c>
      <c r="BS488" s="125" t="str">
        <f>IF(ISERR(IF(AND($I488=Re_lo!$E$5,BS$5=VLOOKUP(Re_lo!$H$5,Re_lo!$N$5:$O$16,2,0)),AQ488,"")),"",IF(AND($I488=Re_lo!$E$5,BS$5=VLOOKUP(Re_lo!$H$5,Re_lo!$N$5:$O$16,2,0)),AQ488,""))</f>
        <v/>
      </c>
      <c r="BT488" s="125" t="str">
        <f>IF(ISERR(IF(AND($I488=Re_lo!$E$5,BT$5=VLOOKUP(Re_lo!$H$5,Re_lo!$N$5:$O$16,2,0)),AR488,"")),"",IF(AND($I488=Re_lo!$E$5,BT$5=VLOOKUP(Re_lo!$H$5,Re_lo!$N$5:$O$16,2,0)),AR488,""))</f>
        <v/>
      </c>
      <c r="BU488" s="125" t="str">
        <f>IF(ISERR(IF(AND($I488=Re_lo!$E$5,BU$5=VLOOKUP(Re_lo!$H$5,Re_lo!$N$5:$O$16,2,0)),AS488,"")),"",IF(AND($I488=Re_lo!$E$5,BU$5=VLOOKUP(Re_lo!$H$5,Re_lo!$N$5:$O$16,2,0)),AS488,""))</f>
        <v/>
      </c>
      <c r="BV488" s="125" t="str">
        <f>IF(ISERR(IF(AND($I488=Re_lo!$E$5,BV$5=VLOOKUP(Re_lo!$H$5,Re_lo!$N$5:$O$16,2,0)),AT488,"")),"",IF(AND($I488=Re_lo!$E$5,BV$5=VLOOKUP(Re_lo!$H$5,Re_lo!$N$5:$O$16,2,0)),AT488,""))</f>
        <v/>
      </c>
      <c r="BW488" s="125" t="str">
        <f>IF(ISERR(IF(AND($I488=Re_lo!$E$5,BW$5=VLOOKUP(Re_lo!$H$5,Re_lo!$N$5:$O$16,2,0)),AU488,"")),"",IF(AND($I488=Re_lo!$E$5,BW$5=VLOOKUP(Re_lo!$H$5,Re_lo!$N$5:$O$16,2,0)),AU488,""))</f>
        <v/>
      </c>
      <c r="BX488" s="125" t="str">
        <f>IF(ISERR(IF(AND($I488=Re_lo!$E$5,BX$5=VLOOKUP(Re_lo!$H$5,Re_lo!$N$5:$O$16,2,0)),AV488,"")),"",IF(AND($I488=Re_lo!$E$5,BX$5=VLOOKUP(Re_lo!$H$5,Re_lo!$N$5:$O$16,2,0)),AV488,""))</f>
        <v/>
      </c>
      <c r="BY488" s="125" t="str">
        <f>IF(ISERR(IF(AND($I488=Re_lo!$E$5,BY$5=VLOOKUP(Re_lo!$H$5,Re_lo!$N$5:$O$16,2,0)),AW488,"")),"",IF(AND($I488=Re_lo!$E$5,BY$5=VLOOKUP(Re_lo!$H$5,Re_lo!$N$5:$O$16,2,0)),AW488,""))</f>
        <v/>
      </c>
      <c r="BZ488" s="125" t="str">
        <f>IF(ISERR(IF(AND($I488=Re_lo!$E$5,BZ$5=VLOOKUP(Re_lo!$H$5,Re_lo!$N$5:$O$16,2,0)),AX488,"")),"",IF(AND($I488=Re_lo!$E$5,BZ$5=VLOOKUP(Re_lo!$H$5,Re_lo!$N$5:$O$16,2,0)),AX488,""))</f>
        <v/>
      </c>
      <c r="CA488" s="125" t="str">
        <f>IF(ISERR(IF(AND($I488=Re_lo!$E$5,CA$5=VLOOKUP(Re_lo!$H$5,Re_lo!$N$5:$O$16,2,0)),AY488,"")),"",IF(AND($I488=Re_lo!$E$5,CA$5=VLOOKUP(Re_lo!$H$5,Re_lo!$N$5:$O$16,2,0)),AY488,""))</f>
        <v/>
      </c>
      <c r="CB488" s="125" t="str">
        <f>IF(ISERR(IF(AND($I488=Re_lo!$E$5,CB$5=VLOOKUP(Re_lo!$H$5,Re_lo!$N$5:$O$16,2,0)),AZ488,"")),"",IF(AND($I488=Re_lo!$E$5,CB$5=VLOOKUP(Re_lo!$H$5,Re_lo!$N$5:$O$16,2,0)),AZ488,""))</f>
        <v/>
      </c>
      <c r="CC488" s="125" t="str">
        <f>IF(ISERR(IF(AND($I488=Re_lo!$E$5,CC$5=VLOOKUP(Re_lo!$H$5,Re_lo!$N$5:$O$16,2,0)),BA488,"")),"",IF(AND($I488=Re_lo!$E$5,CC$5=VLOOKUP(Re_lo!$H$5,Re_lo!$N$5:$O$16,2,0)),BA488,""))</f>
        <v/>
      </c>
      <c r="CD488" s="125" t="str">
        <f>IF(ISERR(IF(AND($I488=Re_lo!$E$5,CD$5=VLOOKUP(Re_lo!$H$5,Re_lo!$N$5:$O$16,2,0)),BB488,"")),"",IF(AND($I488=Re_lo!$E$5,CD$5=VLOOKUP(Re_lo!$H$5,Re_lo!$N$5:$O$16,2,0)),BB488,""))</f>
        <v/>
      </c>
      <c r="CF488" s="125" t="str">
        <f>IF($C488="","",COUNTIFS(Con_ve!$C$6:$C$1005,$C488,Con_ve!$Q$6:$Q$1005,Cad_cl!CF$5))</f>
        <v/>
      </c>
      <c r="CG488" s="125" t="str">
        <f>IF($C488="","",COUNTIFS(Con_ve!$C$6:$C$1005,$C488,Con_ve!$Q$6:$Q$1005,Cad_cl!CG$5))</f>
        <v/>
      </c>
      <c r="CH488" s="125" t="str">
        <f>IF($C488="","",COUNTIFS(Con_ve!$C$6:$C$1005,$C488,Con_ve!$Q$6:$Q$1005,Cad_cl!CH$5))</f>
        <v/>
      </c>
      <c r="CI488" s="125" t="str">
        <f>IF($C488="","",COUNTIFS(Con_ve!$C$6:$C$1005,$C488,Con_ve!$Q$6:$Q$1005,Cad_cl!CI$5))</f>
        <v/>
      </c>
      <c r="CJ488" s="125" t="str">
        <f>IF($C488="","",COUNTIFS(Con_ve!$C$6:$C$1005,$C488,Con_ve!$Q$6:$Q$1005,Cad_cl!CJ$5))</f>
        <v/>
      </c>
      <c r="CK488" s="125" t="str">
        <f>IF($C488="","",COUNTIFS(Con_ve!$C$6:$C$1005,$C488,Con_ve!$Q$6:$Q$1005,Cad_cl!CK$5))</f>
        <v/>
      </c>
      <c r="CL488" s="125" t="str">
        <f>IF($C488="","",COUNTIFS(Con_ve!$C$6:$C$1005,$C488,Con_ve!$Q$6:$Q$1005,Cad_cl!CL$5))</f>
        <v/>
      </c>
      <c r="CM488" s="125" t="str">
        <f>IF($C488="","",COUNTIFS(Con_ve!$C$6:$C$1005,$C488,Con_ve!$Q$6:$Q$1005,Cad_cl!CM$5))</f>
        <v/>
      </c>
      <c r="CN488" s="125" t="str">
        <f>IF($C488="","",COUNTIFS(Con_ve!$C$6:$C$1005,$C488,Con_ve!$Q$6:$Q$1005,Cad_cl!CN$5))</f>
        <v/>
      </c>
      <c r="CO488" s="125" t="str">
        <f>IF($C488="","",COUNTIFS(Con_ve!$C$6:$C$1005,$C488,Con_ve!$Q$6:$Q$1005,Cad_cl!CO$5))</f>
        <v/>
      </c>
      <c r="CP488" s="125" t="str">
        <f>IF($C488="","",COUNTIFS(Con_ve!$C$6:$C$1005,$C488,Con_ve!$Q$6:$Q$1005,Cad_cl!CP$5))</f>
        <v/>
      </c>
      <c r="CQ488" s="125" t="str">
        <f>IF($C488="","",COUNTIFS(Con_ve!$C$6:$C$1005,$C488,Con_ve!$Q$6:$Q$1005,Cad_cl!CQ$5))</f>
        <v/>
      </c>
      <c r="CR488" s="125">
        <f t="shared" si="23"/>
        <v>0</v>
      </c>
    </row>
    <row r="489" spans="3:96" ht="30" customHeight="1">
      <c r="C489" s="153"/>
      <c r="D489" s="153"/>
      <c r="E489" s="154"/>
      <c r="F489" s="153"/>
      <c r="G489" s="155"/>
      <c r="H489" s="153"/>
      <c r="I489" s="153"/>
      <c r="J489" s="132" t="s">
        <v>309</v>
      </c>
      <c r="K489" s="133" t="s">
        <v>309</v>
      </c>
      <c r="L489" s="153"/>
      <c r="M489" s="153"/>
      <c r="N489" s="153"/>
      <c r="O489" s="153"/>
      <c r="P489" s="153"/>
      <c r="Q489" s="153"/>
      <c r="AP489" s="134" t="str">
        <f>IF(ISERR(IF($C489="","",SUMIFS(Con_ve!$F$6:$F$1005,Con_ve!$C$6:$C$1005,$C489,Con_ve!$I$6:$I$1005,"Fechada",Con_ve!$Q$6:$Q$1005,Cad_cl!AP$5))),"",IF($C489="","",SUMIFS(Con_ve!$F$6:$F$1005,Con_ve!$C$6:$C$1005,$C489,Con_ve!$I$6:$I$1005,"Fechada",Con_ve!$Q$6:$Q$1005,Cad_cl!AP$5)))</f>
        <v/>
      </c>
      <c r="AQ489" s="134" t="str">
        <f>IF(ISERR(IF($C489="","",SUMIFS(Con_ve!$F$6:$F$1005,Con_ve!$C$6:$C$1005,$C489,Con_ve!$I$6:$I$1005,"Fechada",Con_ve!$Q$6:$Q$1005,Cad_cl!AQ$5))),"",IF($C489="","",SUMIFS(Con_ve!$F$6:$F$1005,Con_ve!$C$6:$C$1005,$C489,Con_ve!$I$6:$I$1005,"Fechada",Con_ve!$Q$6:$Q$1005,Cad_cl!AQ$5)))</f>
        <v/>
      </c>
      <c r="AR489" s="134" t="str">
        <f>IF(ISERR(IF($C489="","",SUMIFS(Con_ve!$F$6:$F$1005,Con_ve!$C$6:$C$1005,$C489,Con_ve!$I$6:$I$1005,"Fechada",Con_ve!$Q$6:$Q$1005,Cad_cl!AR$5))),"",IF($C489="","",SUMIFS(Con_ve!$F$6:$F$1005,Con_ve!$C$6:$C$1005,$C489,Con_ve!$I$6:$I$1005,"Fechada",Con_ve!$Q$6:$Q$1005,Cad_cl!AR$5)))</f>
        <v/>
      </c>
      <c r="AS489" s="134" t="str">
        <f>IF(ISERR(IF($C489="","",SUMIFS(Con_ve!$F$6:$F$1005,Con_ve!$C$6:$C$1005,$C489,Con_ve!$I$6:$I$1005,"Fechada",Con_ve!$Q$6:$Q$1005,Cad_cl!AS$5))),"",IF($C489="","",SUMIFS(Con_ve!$F$6:$F$1005,Con_ve!$C$6:$C$1005,$C489,Con_ve!$I$6:$I$1005,"Fechada",Con_ve!$Q$6:$Q$1005,Cad_cl!AS$5)))</f>
        <v/>
      </c>
      <c r="AT489" s="134" t="str">
        <f>IF(ISERR(IF($C489="","",SUMIFS(Con_ve!$F$6:$F$1005,Con_ve!$C$6:$C$1005,$C489,Con_ve!$I$6:$I$1005,"Fechada",Con_ve!$Q$6:$Q$1005,Cad_cl!AT$5))),"",IF($C489="","",SUMIFS(Con_ve!$F$6:$F$1005,Con_ve!$C$6:$C$1005,$C489,Con_ve!$I$6:$I$1005,"Fechada",Con_ve!$Q$6:$Q$1005,Cad_cl!AT$5)))</f>
        <v/>
      </c>
      <c r="AU489" s="134" t="str">
        <f>IF(ISERR(IF($C489="","",SUMIFS(Con_ve!$F$6:$F$1005,Con_ve!$C$6:$C$1005,$C489,Con_ve!$I$6:$I$1005,"Fechada",Con_ve!$Q$6:$Q$1005,Cad_cl!AU$5))),"",IF($C489="","",SUMIFS(Con_ve!$F$6:$F$1005,Con_ve!$C$6:$C$1005,$C489,Con_ve!$I$6:$I$1005,"Fechada",Con_ve!$Q$6:$Q$1005,Cad_cl!AU$5)))</f>
        <v/>
      </c>
      <c r="AV489" s="134" t="str">
        <f>IF(ISERR(IF($C489="","",SUMIFS(Con_ve!$F$6:$F$1005,Con_ve!$C$6:$C$1005,$C489,Con_ve!$I$6:$I$1005,"Fechada",Con_ve!$Q$6:$Q$1005,Cad_cl!AV$5))),"",IF($C489="","",SUMIFS(Con_ve!$F$6:$F$1005,Con_ve!$C$6:$C$1005,$C489,Con_ve!$I$6:$I$1005,"Fechada",Con_ve!$Q$6:$Q$1005,Cad_cl!AV$5)))</f>
        <v/>
      </c>
      <c r="AW489" s="134" t="str">
        <f>IF(ISERR(IF($C489="","",SUMIFS(Con_ve!$F$6:$F$1005,Con_ve!$C$6:$C$1005,$C489,Con_ve!$I$6:$I$1005,"Fechada",Con_ve!$Q$6:$Q$1005,Cad_cl!AW$5))),"",IF($C489="","",SUMIFS(Con_ve!$F$6:$F$1005,Con_ve!$C$6:$C$1005,$C489,Con_ve!$I$6:$I$1005,"Fechada",Con_ve!$Q$6:$Q$1005,Cad_cl!AW$5)))</f>
        <v/>
      </c>
      <c r="AX489" s="134" t="str">
        <f>IF(ISERR(IF($C489="","",SUMIFS(Con_ve!$F$6:$F$1005,Con_ve!$C$6:$C$1005,$C489,Con_ve!$I$6:$I$1005,"Fechada",Con_ve!$Q$6:$Q$1005,Cad_cl!AX$5))),"",IF($C489="","",SUMIFS(Con_ve!$F$6:$F$1005,Con_ve!$C$6:$C$1005,$C489,Con_ve!$I$6:$I$1005,"Fechada",Con_ve!$Q$6:$Q$1005,Cad_cl!AX$5)))</f>
        <v/>
      </c>
      <c r="AY489" s="134" t="str">
        <f>IF(ISERR(IF($C489="","",SUMIFS(Con_ve!$F$6:$F$1005,Con_ve!$C$6:$C$1005,$C489,Con_ve!$I$6:$I$1005,"Fechada",Con_ve!$Q$6:$Q$1005,Cad_cl!AY$5))),"",IF($C489="","",SUMIFS(Con_ve!$F$6:$F$1005,Con_ve!$C$6:$C$1005,$C489,Con_ve!$I$6:$I$1005,"Fechada",Con_ve!$Q$6:$Q$1005,Cad_cl!AY$5)))</f>
        <v/>
      </c>
      <c r="AZ489" s="134" t="str">
        <f>IF(ISERR(IF($C489="","",SUMIFS(Con_ve!$F$6:$F$1005,Con_ve!$C$6:$C$1005,$C489,Con_ve!$I$6:$I$1005,"Fechada",Con_ve!$Q$6:$Q$1005,Cad_cl!AZ$5))),"",IF($C489="","",SUMIFS(Con_ve!$F$6:$F$1005,Con_ve!$C$6:$C$1005,$C489,Con_ve!$I$6:$I$1005,"Fechada",Con_ve!$Q$6:$Q$1005,Cad_cl!AZ$5)))</f>
        <v/>
      </c>
      <c r="BA489" s="134" t="str">
        <f>IF(ISERR(IF($C489="","",SUMIFS(Con_ve!$F$6:$F$1005,Con_ve!$C$6:$C$1005,$C489,Con_ve!$I$6:$I$1005,"Fechada",Con_ve!$Q$6:$Q$1005,Cad_cl!BA$5))),"",IF($C489="","",SUMIFS(Con_ve!$F$6:$F$1005,Con_ve!$C$6:$C$1005,$C489,Con_ve!$I$6:$I$1005,"Fechada",Con_ve!$Q$6:$Q$1005,Cad_cl!BA$5)))</f>
        <v/>
      </c>
      <c r="BB489" s="134">
        <f t="shared" si="21"/>
        <v>0</v>
      </c>
      <c r="BD489" s="134" t="str">
        <f>IF(ISERR(IF($C489="","",SUMIFS(Con_ve!$F$6:$F$1005,Con_ve!$C$6:$C$1005,$C489,Con_ve!$I$6:$I$1005,"Em negociação",Con_ve!$Q$6:$Q$1005,Cad_cl!BD$5))),"",IF($C489="","",SUMIFS(Con_ve!$F$6:$F$1005,Con_ve!$C$6:$C$1005,$C489,Con_ve!$I$6:$I$1005,"Em negociação",Con_ve!$Q$6:$Q$1005,Cad_cl!BD$5)))</f>
        <v/>
      </c>
      <c r="BE489" s="134" t="str">
        <f>IF(ISERR(IF($C489="","",SUMIFS(Con_ve!$F$6:$F$1005,Con_ve!$C$6:$C$1005,$C489,Con_ve!$I$6:$I$1005,"Em negociação",Con_ve!$Q$6:$Q$1005,Cad_cl!BE$5))),"",IF($C489="","",SUMIFS(Con_ve!$F$6:$F$1005,Con_ve!$C$6:$C$1005,$C489,Con_ve!$I$6:$I$1005,"Em negociação",Con_ve!$Q$6:$Q$1005,Cad_cl!BE$5)))</f>
        <v/>
      </c>
      <c r="BF489" s="134" t="str">
        <f>IF(ISERR(IF($C489="","",SUMIFS(Con_ve!$F$6:$F$1005,Con_ve!$C$6:$C$1005,$C489,Con_ve!$I$6:$I$1005,"Em negociação",Con_ve!$Q$6:$Q$1005,Cad_cl!BF$5))),"",IF($C489="","",SUMIFS(Con_ve!$F$6:$F$1005,Con_ve!$C$6:$C$1005,$C489,Con_ve!$I$6:$I$1005,"Em negociação",Con_ve!$Q$6:$Q$1005,Cad_cl!BF$5)))</f>
        <v/>
      </c>
      <c r="BG489" s="134" t="str">
        <f>IF(ISERR(IF($C489="","",SUMIFS(Con_ve!$F$6:$F$1005,Con_ve!$C$6:$C$1005,$C489,Con_ve!$I$6:$I$1005,"Em negociação",Con_ve!$Q$6:$Q$1005,Cad_cl!BG$5))),"",IF($C489="","",SUMIFS(Con_ve!$F$6:$F$1005,Con_ve!$C$6:$C$1005,$C489,Con_ve!$I$6:$I$1005,"Em negociação",Con_ve!$Q$6:$Q$1005,Cad_cl!BG$5)))</f>
        <v/>
      </c>
      <c r="BH489" s="134" t="str">
        <f>IF(ISERR(IF($C489="","",SUMIFS(Con_ve!$F$6:$F$1005,Con_ve!$C$6:$C$1005,$C489,Con_ve!$I$6:$I$1005,"Em negociação",Con_ve!$Q$6:$Q$1005,Cad_cl!BH$5))),"",IF($C489="","",SUMIFS(Con_ve!$F$6:$F$1005,Con_ve!$C$6:$C$1005,$C489,Con_ve!$I$6:$I$1005,"Em negociação",Con_ve!$Q$6:$Q$1005,Cad_cl!BH$5)))</f>
        <v/>
      </c>
      <c r="BI489" s="134" t="str">
        <f>IF(ISERR(IF($C489="","",SUMIFS(Con_ve!$F$6:$F$1005,Con_ve!$C$6:$C$1005,$C489,Con_ve!$I$6:$I$1005,"Em negociação",Con_ve!$Q$6:$Q$1005,Cad_cl!BI$5))),"",IF($C489="","",SUMIFS(Con_ve!$F$6:$F$1005,Con_ve!$C$6:$C$1005,$C489,Con_ve!$I$6:$I$1005,"Em negociação",Con_ve!$Q$6:$Q$1005,Cad_cl!BI$5)))</f>
        <v/>
      </c>
      <c r="BJ489" s="134" t="str">
        <f>IF(ISERR(IF($C489="","",SUMIFS(Con_ve!$F$6:$F$1005,Con_ve!$C$6:$C$1005,$C489,Con_ve!$I$6:$I$1005,"Em negociação",Con_ve!$Q$6:$Q$1005,Cad_cl!BJ$5))),"",IF($C489="","",SUMIFS(Con_ve!$F$6:$F$1005,Con_ve!$C$6:$C$1005,$C489,Con_ve!$I$6:$I$1005,"Em negociação",Con_ve!$Q$6:$Q$1005,Cad_cl!BJ$5)))</f>
        <v/>
      </c>
      <c r="BK489" s="134" t="str">
        <f>IF(ISERR(IF($C489="","",SUMIFS(Con_ve!$F$6:$F$1005,Con_ve!$C$6:$C$1005,$C489,Con_ve!$I$6:$I$1005,"Em negociação",Con_ve!$Q$6:$Q$1005,Cad_cl!BK$5))),"",IF($C489="","",SUMIFS(Con_ve!$F$6:$F$1005,Con_ve!$C$6:$C$1005,$C489,Con_ve!$I$6:$I$1005,"Em negociação",Con_ve!$Q$6:$Q$1005,Cad_cl!BK$5)))</f>
        <v/>
      </c>
      <c r="BL489" s="134" t="str">
        <f>IF(ISERR(IF($C489="","",SUMIFS(Con_ve!$F$6:$F$1005,Con_ve!$C$6:$C$1005,$C489,Con_ve!$I$6:$I$1005,"Em negociação",Con_ve!$Q$6:$Q$1005,Cad_cl!BL$5))),"",IF($C489="","",SUMIFS(Con_ve!$F$6:$F$1005,Con_ve!$C$6:$C$1005,$C489,Con_ve!$I$6:$I$1005,"Em negociação",Con_ve!$Q$6:$Q$1005,Cad_cl!BL$5)))</f>
        <v/>
      </c>
      <c r="BM489" s="134" t="str">
        <f>IF(ISERR(IF($C489="","",SUMIFS(Con_ve!$F$6:$F$1005,Con_ve!$C$6:$C$1005,$C489,Con_ve!$I$6:$I$1005,"Em negociação",Con_ve!$Q$6:$Q$1005,Cad_cl!BM$5))),"",IF($C489="","",SUMIFS(Con_ve!$F$6:$F$1005,Con_ve!$C$6:$C$1005,$C489,Con_ve!$I$6:$I$1005,"Em negociação",Con_ve!$Q$6:$Q$1005,Cad_cl!BM$5)))</f>
        <v/>
      </c>
      <c r="BN489" s="134" t="str">
        <f>IF(ISERR(IF($C489="","",SUMIFS(Con_ve!$F$6:$F$1005,Con_ve!$C$6:$C$1005,$C489,Con_ve!$I$6:$I$1005,"Em negociação",Con_ve!$Q$6:$Q$1005,Cad_cl!BN$5))),"",IF($C489="","",SUMIFS(Con_ve!$F$6:$F$1005,Con_ve!$C$6:$C$1005,$C489,Con_ve!$I$6:$I$1005,"Em negociação",Con_ve!$Q$6:$Q$1005,Cad_cl!BN$5)))</f>
        <v/>
      </c>
      <c r="BO489" s="134" t="str">
        <f>IF(ISERR(IF($C489="","",SUMIFS(Con_ve!$F$6:$F$1005,Con_ve!$C$6:$C$1005,$C489,Con_ve!$I$6:$I$1005,"Em negociação",Con_ve!$Q$6:$Q$1005,Cad_cl!BO$5))),"",IF($C489="","",SUMIFS(Con_ve!$F$6:$F$1005,Con_ve!$C$6:$C$1005,$C489,Con_ve!$I$6:$I$1005,"Em negociação",Con_ve!$Q$6:$Q$1005,Cad_cl!BO$5)))</f>
        <v/>
      </c>
      <c r="BP489" s="134">
        <f t="shared" si="22"/>
        <v>0</v>
      </c>
      <c r="BR489" s="125" t="str">
        <f>IF(ISERR(IF(AND($I489=Re_lo!$E$5,BR$5=VLOOKUP(Re_lo!$H$5,Re_lo!$N$5:$O$16,2,0)),AP489,"")),"",IF(AND($I489=Re_lo!$E$5,BR$5=VLOOKUP(Re_lo!$H$5,Re_lo!$N$5:$O$16,2,0)),AP489,""))</f>
        <v/>
      </c>
      <c r="BS489" s="125" t="str">
        <f>IF(ISERR(IF(AND($I489=Re_lo!$E$5,BS$5=VLOOKUP(Re_lo!$H$5,Re_lo!$N$5:$O$16,2,0)),AQ489,"")),"",IF(AND($I489=Re_lo!$E$5,BS$5=VLOOKUP(Re_lo!$H$5,Re_lo!$N$5:$O$16,2,0)),AQ489,""))</f>
        <v/>
      </c>
      <c r="BT489" s="125" t="str">
        <f>IF(ISERR(IF(AND($I489=Re_lo!$E$5,BT$5=VLOOKUP(Re_lo!$H$5,Re_lo!$N$5:$O$16,2,0)),AR489,"")),"",IF(AND($I489=Re_lo!$E$5,BT$5=VLOOKUP(Re_lo!$H$5,Re_lo!$N$5:$O$16,2,0)),AR489,""))</f>
        <v/>
      </c>
      <c r="BU489" s="125" t="str">
        <f>IF(ISERR(IF(AND($I489=Re_lo!$E$5,BU$5=VLOOKUP(Re_lo!$H$5,Re_lo!$N$5:$O$16,2,0)),AS489,"")),"",IF(AND($I489=Re_lo!$E$5,BU$5=VLOOKUP(Re_lo!$H$5,Re_lo!$N$5:$O$16,2,0)),AS489,""))</f>
        <v/>
      </c>
      <c r="BV489" s="125" t="str">
        <f>IF(ISERR(IF(AND($I489=Re_lo!$E$5,BV$5=VLOOKUP(Re_lo!$H$5,Re_lo!$N$5:$O$16,2,0)),AT489,"")),"",IF(AND($I489=Re_lo!$E$5,BV$5=VLOOKUP(Re_lo!$H$5,Re_lo!$N$5:$O$16,2,0)),AT489,""))</f>
        <v/>
      </c>
      <c r="BW489" s="125" t="str">
        <f>IF(ISERR(IF(AND($I489=Re_lo!$E$5,BW$5=VLOOKUP(Re_lo!$H$5,Re_lo!$N$5:$O$16,2,0)),AU489,"")),"",IF(AND($I489=Re_lo!$E$5,BW$5=VLOOKUP(Re_lo!$H$5,Re_lo!$N$5:$O$16,2,0)),AU489,""))</f>
        <v/>
      </c>
      <c r="BX489" s="125" t="str">
        <f>IF(ISERR(IF(AND($I489=Re_lo!$E$5,BX$5=VLOOKUP(Re_lo!$H$5,Re_lo!$N$5:$O$16,2,0)),AV489,"")),"",IF(AND($I489=Re_lo!$E$5,BX$5=VLOOKUP(Re_lo!$H$5,Re_lo!$N$5:$O$16,2,0)),AV489,""))</f>
        <v/>
      </c>
      <c r="BY489" s="125" t="str">
        <f>IF(ISERR(IF(AND($I489=Re_lo!$E$5,BY$5=VLOOKUP(Re_lo!$H$5,Re_lo!$N$5:$O$16,2,0)),AW489,"")),"",IF(AND($I489=Re_lo!$E$5,BY$5=VLOOKUP(Re_lo!$H$5,Re_lo!$N$5:$O$16,2,0)),AW489,""))</f>
        <v/>
      </c>
      <c r="BZ489" s="125" t="str">
        <f>IF(ISERR(IF(AND($I489=Re_lo!$E$5,BZ$5=VLOOKUP(Re_lo!$H$5,Re_lo!$N$5:$O$16,2,0)),AX489,"")),"",IF(AND($I489=Re_lo!$E$5,BZ$5=VLOOKUP(Re_lo!$H$5,Re_lo!$N$5:$O$16,2,0)),AX489,""))</f>
        <v/>
      </c>
      <c r="CA489" s="125" t="str">
        <f>IF(ISERR(IF(AND($I489=Re_lo!$E$5,CA$5=VLOOKUP(Re_lo!$H$5,Re_lo!$N$5:$O$16,2,0)),AY489,"")),"",IF(AND($I489=Re_lo!$E$5,CA$5=VLOOKUP(Re_lo!$H$5,Re_lo!$N$5:$O$16,2,0)),AY489,""))</f>
        <v/>
      </c>
      <c r="CB489" s="125" t="str">
        <f>IF(ISERR(IF(AND($I489=Re_lo!$E$5,CB$5=VLOOKUP(Re_lo!$H$5,Re_lo!$N$5:$O$16,2,0)),AZ489,"")),"",IF(AND($I489=Re_lo!$E$5,CB$5=VLOOKUP(Re_lo!$H$5,Re_lo!$N$5:$O$16,2,0)),AZ489,""))</f>
        <v/>
      </c>
      <c r="CC489" s="125" t="str">
        <f>IF(ISERR(IF(AND($I489=Re_lo!$E$5,CC$5=VLOOKUP(Re_lo!$H$5,Re_lo!$N$5:$O$16,2,0)),BA489,"")),"",IF(AND($I489=Re_lo!$E$5,CC$5=VLOOKUP(Re_lo!$H$5,Re_lo!$N$5:$O$16,2,0)),BA489,""))</f>
        <v/>
      </c>
      <c r="CD489" s="125" t="str">
        <f>IF(ISERR(IF(AND($I489=Re_lo!$E$5,CD$5=VLOOKUP(Re_lo!$H$5,Re_lo!$N$5:$O$16,2,0)),BB489,"")),"",IF(AND($I489=Re_lo!$E$5,CD$5=VLOOKUP(Re_lo!$H$5,Re_lo!$N$5:$O$16,2,0)),BB489,""))</f>
        <v/>
      </c>
      <c r="CF489" s="125" t="str">
        <f>IF($C489="","",COUNTIFS(Con_ve!$C$6:$C$1005,$C489,Con_ve!$Q$6:$Q$1005,Cad_cl!CF$5))</f>
        <v/>
      </c>
      <c r="CG489" s="125" t="str">
        <f>IF($C489="","",COUNTIFS(Con_ve!$C$6:$C$1005,$C489,Con_ve!$Q$6:$Q$1005,Cad_cl!CG$5))</f>
        <v/>
      </c>
      <c r="CH489" s="125" t="str">
        <f>IF($C489="","",COUNTIFS(Con_ve!$C$6:$C$1005,$C489,Con_ve!$Q$6:$Q$1005,Cad_cl!CH$5))</f>
        <v/>
      </c>
      <c r="CI489" s="125" t="str">
        <f>IF($C489="","",COUNTIFS(Con_ve!$C$6:$C$1005,$C489,Con_ve!$Q$6:$Q$1005,Cad_cl!CI$5))</f>
        <v/>
      </c>
      <c r="CJ489" s="125" t="str">
        <f>IF($C489="","",COUNTIFS(Con_ve!$C$6:$C$1005,$C489,Con_ve!$Q$6:$Q$1005,Cad_cl!CJ$5))</f>
        <v/>
      </c>
      <c r="CK489" s="125" t="str">
        <f>IF($C489="","",COUNTIFS(Con_ve!$C$6:$C$1005,$C489,Con_ve!$Q$6:$Q$1005,Cad_cl!CK$5))</f>
        <v/>
      </c>
      <c r="CL489" s="125" t="str">
        <f>IF($C489="","",COUNTIFS(Con_ve!$C$6:$C$1005,$C489,Con_ve!$Q$6:$Q$1005,Cad_cl!CL$5))</f>
        <v/>
      </c>
      <c r="CM489" s="125" t="str">
        <f>IF($C489="","",COUNTIFS(Con_ve!$C$6:$C$1005,$C489,Con_ve!$Q$6:$Q$1005,Cad_cl!CM$5))</f>
        <v/>
      </c>
      <c r="CN489" s="125" t="str">
        <f>IF($C489="","",COUNTIFS(Con_ve!$C$6:$C$1005,$C489,Con_ve!$Q$6:$Q$1005,Cad_cl!CN$5))</f>
        <v/>
      </c>
      <c r="CO489" s="125" t="str">
        <f>IF($C489="","",COUNTIFS(Con_ve!$C$6:$C$1005,$C489,Con_ve!$Q$6:$Q$1005,Cad_cl!CO$5))</f>
        <v/>
      </c>
      <c r="CP489" s="125" t="str">
        <f>IF($C489="","",COUNTIFS(Con_ve!$C$6:$C$1005,$C489,Con_ve!$Q$6:$Q$1005,Cad_cl!CP$5))</f>
        <v/>
      </c>
      <c r="CQ489" s="125" t="str">
        <f>IF($C489="","",COUNTIFS(Con_ve!$C$6:$C$1005,$C489,Con_ve!$Q$6:$Q$1005,Cad_cl!CQ$5))</f>
        <v/>
      </c>
      <c r="CR489" s="125">
        <f t="shared" si="23"/>
        <v>0</v>
      </c>
    </row>
    <row r="490" spans="3:96" ht="30" customHeight="1">
      <c r="C490" s="153"/>
      <c r="D490" s="153"/>
      <c r="E490" s="154"/>
      <c r="F490" s="153"/>
      <c r="G490" s="155"/>
      <c r="H490" s="153"/>
      <c r="I490" s="153"/>
      <c r="J490" s="132" t="s">
        <v>309</v>
      </c>
      <c r="K490" s="133" t="s">
        <v>309</v>
      </c>
      <c r="L490" s="153"/>
      <c r="M490" s="153"/>
      <c r="N490" s="153"/>
      <c r="O490" s="153"/>
      <c r="P490" s="153"/>
      <c r="Q490" s="153"/>
      <c r="AP490" s="134" t="str">
        <f>IF(ISERR(IF($C490="","",SUMIFS(Con_ve!$F$6:$F$1005,Con_ve!$C$6:$C$1005,$C490,Con_ve!$I$6:$I$1005,"Fechada",Con_ve!$Q$6:$Q$1005,Cad_cl!AP$5))),"",IF($C490="","",SUMIFS(Con_ve!$F$6:$F$1005,Con_ve!$C$6:$C$1005,$C490,Con_ve!$I$6:$I$1005,"Fechada",Con_ve!$Q$6:$Q$1005,Cad_cl!AP$5)))</f>
        <v/>
      </c>
      <c r="AQ490" s="134" t="str">
        <f>IF(ISERR(IF($C490="","",SUMIFS(Con_ve!$F$6:$F$1005,Con_ve!$C$6:$C$1005,$C490,Con_ve!$I$6:$I$1005,"Fechada",Con_ve!$Q$6:$Q$1005,Cad_cl!AQ$5))),"",IF($C490="","",SUMIFS(Con_ve!$F$6:$F$1005,Con_ve!$C$6:$C$1005,$C490,Con_ve!$I$6:$I$1005,"Fechada",Con_ve!$Q$6:$Q$1005,Cad_cl!AQ$5)))</f>
        <v/>
      </c>
      <c r="AR490" s="134" t="str">
        <f>IF(ISERR(IF($C490="","",SUMIFS(Con_ve!$F$6:$F$1005,Con_ve!$C$6:$C$1005,$C490,Con_ve!$I$6:$I$1005,"Fechada",Con_ve!$Q$6:$Q$1005,Cad_cl!AR$5))),"",IF($C490="","",SUMIFS(Con_ve!$F$6:$F$1005,Con_ve!$C$6:$C$1005,$C490,Con_ve!$I$6:$I$1005,"Fechada",Con_ve!$Q$6:$Q$1005,Cad_cl!AR$5)))</f>
        <v/>
      </c>
      <c r="AS490" s="134" t="str">
        <f>IF(ISERR(IF($C490="","",SUMIFS(Con_ve!$F$6:$F$1005,Con_ve!$C$6:$C$1005,$C490,Con_ve!$I$6:$I$1005,"Fechada",Con_ve!$Q$6:$Q$1005,Cad_cl!AS$5))),"",IF($C490="","",SUMIFS(Con_ve!$F$6:$F$1005,Con_ve!$C$6:$C$1005,$C490,Con_ve!$I$6:$I$1005,"Fechada",Con_ve!$Q$6:$Q$1005,Cad_cl!AS$5)))</f>
        <v/>
      </c>
      <c r="AT490" s="134" t="str">
        <f>IF(ISERR(IF($C490="","",SUMIFS(Con_ve!$F$6:$F$1005,Con_ve!$C$6:$C$1005,$C490,Con_ve!$I$6:$I$1005,"Fechada",Con_ve!$Q$6:$Q$1005,Cad_cl!AT$5))),"",IF($C490="","",SUMIFS(Con_ve!$F$6:$F$1005,Con_ve!$C$6:$C$1005,$C490,Con_ve!$I$6:$I$1005,"Fechada",Con_ve!$Q$6:$Q$1005,Cad_cl!AT$5)))</f>
        <v/>
      </c>
      <c r="AU490" s="134" t="str">
        <f>IF(ISERR(IF($C490="","",SUMIFS(Con_ve!$F$6:$F$1005,Con_ve!$C$6:$C$1005,$C490,Con_ve!$I$6:$I$1005,"Fechada",Con_ve!$Q$6:$Q$1005,Cad_cl!AU$5))),"",IF($C490="","",SUMIFS(Con_ve!$F$6:$F$1005,Con_ve!$C$6:$C$1005,$C490,Con_ve!$I$6:$I$1005,"Fechada",Con_ve!$Q$6:$Q$1005,Cad_cl!AU$5)))</f>
        <v/>
      </c>
      <c r="AV490" s="134" t="str">
        <f>IF(ISERR(IF($C490="","",SUMIFS(Con_ve!$F$6:$F$1005,Con_ve!$C$6:$C$1005,$C490,Con_ve!$I$6:$I$1005,"Fechada",Con_ve!$Q$6:$Q$1005,Cad_cl!AV$5))),"",IF($C490="","",SUMIFS(Con_ve!$F$6:$F$1005,Con_ve!$C$6:$C$1005,$C490,Con_ve!$I$6:$I$1005,"Fechada",Con_ve!$Q$6:$Q$1005,Cad_cl!AV$5)))</f>
        <v/>
      </c>
      <c r="AW490" s="134" t="str">
        <f>IF(ISERR(IF($C490="","",SUMIFS(Con_ve!$F$6:$F$1005,Con_ve!$C$6:$C$1005,$C490,Con_ve!$I$6:$I$1005,"Fechada",Con_ve!$Q$6:$Q$1005,Cad_cl!AW$5))),"",IF($C490="","",SUMIFS(Con_ve!$F$6:$F$1005,Con_ve!$C$6:$C$1005,$C490,Con_ve!$I$6:$I$1005,"Fechada",Con_ve!$Q$6:$Q$1005,Cad_cl!AW$5)))</f>
        <v/>
      </c>
      <c r="AX490" s="134" t="str">
        <f>IF(ISERR(IF($C490="","",SUMIFS(Con_ve!$F$6:$F$1005,Con_ve!$C$6:$C$1005,$C490,Con_ve!$I$6:$I$1005,"Fechada",Con_ve!$Q$6:$Q$1005,Cad_cl!AX$5))),"",IF($C490="","",SUMIFS(Con_ve!$F$6:$F$1005,Con_ve!$C$6:$C$1005,$C490,Con_ve!$I$6:$I$1005,"Fechada",Con_ve!$Q$6:$Q$1005,Cad_cl!AX$5)))</f>
        <v/>
      </c>
      <c r="AY490" s="134" t="str">
        <f>IF(ISERR(IF($C490="","",SUMIFS(Con_ve!$F$6:$F$1005,Con_ve!$C$6:$C$1005,$C490,Con_ve!$I$6:$I$1005,"Fechada",Con_ve!$Q$6:$Q$1005,Cad_cl!AY$5))),"",IF($C490="","",SUMIFS(Con_ve!$F$6:$F$1005,Con_ve!$C$6:$C$1005,$C490,Con_ve!$I$6:$I$1005,"Fechada",Con_ve!$Q$6:$Q$1005,Cad_cl!AY$5)))</f>
        <v/>
      </c>
      <c r="AZ490" s="134" t="str">
        <f>IF(ISERR(IF($C490="","",SUMIFS(Con_ve!$F$6:$F$1005,Con_ve!$C$6:$C$1005,$C490,Con_ve!$I$6:$I$1005,"Fechada",Con_ve!$Q$6:$Q$1005,Cad_cl!AZ$5))),"",IF($C490="","",SUMIFS(Con_ve!$F$6:$F$1005,Con_ve!$C$6:$C$1005,$C490,Con_ve!$I$6:$I$1005,"Fechada",Con_ve!$Q$6:$Q$1005,Cad_cl!AZ$5)))</f>
        <v/>
      </c>
      <c r="BA490" s="134" t="str">
        <f>IF(ISERR(IF($C490="","",SUMIFS(Con_ve!$F$6:$F$1005,Con_ve!$C$6:$C$1005,$C490,Con_ve!$I$6:$I$1005,"Fechada",Con_ve!$Q$6:$Q$1005,Cad_cl!BA$5))),"",IF($C490="","",SUMIFS(Con_ve!$F$6:$F$1005,Con_ve!$C$6:$C$1005,$C490,Con_ve!$I$6:$I$1005,"Fechada",Con_ve!$Q$6:$Q$1005,Cad_cl!BA$5)))</f>
        <v/>
      </c>
      <c r="BB490" s="134">
        <f t="shared" si="21"/>
        <v>0</v>
      </c>
      <c r="BD490" s="134" t="str">
        <f>IF(ISERR(IF($C490="","",SUMIFS(Con_ve!$F$6:$F$1005,Con_ve!$C$6:$C$1005,$C490,Con_ve!$I$6:$I$1005,"Em negociação",Con_ve!$Q$6:$Q$1005,Cad_cl!BD$5))),"",IF($C490="","",SUMIFS(Con_ve!$F$6:$F$1005,Con_ve!$C$6:$C$1005,$C490,Con_ve!$I$6:$I$1005,"Em negociação",Con_ve!$Q$6:$Q$1005,Cad_cl!BD$5)))</f>
        <v/>
      </c>
      <c r="BE490" s="134" t="str">
        <f>IF(ISERR(IF($C490="","",SUMIFS(Con_ve!$F$6:$F$1005,Con_ve!$C$6:$C$1005,$C490,Con_ve!$I$6:$I$1005,"Em negociação",Con_ve!$Q$6:$Q$1005,Cad_cl!BE$5))),"",IF($C490="","",SUMIFS(Con_ve!$F$6:$F$1005,Con_ve!$C$6:$C$1005,$C490,Con_ve!$I$6:$I$1005,"Em negociação",Con_ve!$Q$6:$Q$1005,Cad_cl!BE$5)))</f>
        <v/>
      </c>
      <c r="BF490" s="134" t="str">
        <f>IF(ISERR(IF($C490="","",SUMIFS(Con_ve!$F$6:$F$1005,Con_ve!$C$6:$C$1005,$C490,Con_ve!$I$6:$I$1005,"Em negociação",Con_ve!$Q$6:$Q$1005,Cad_cl!BF$5))),"",IF($C490="","",SUMIFS(Con_ve!$F$6:$F$1005,Con_ve!$C$6:$C$1005,$C490,Con_ve!$I$6:$I$1005,"Em negociação",Con_ve!$Q$6:$Q$1005,Cad_cl!BF$5)))</f>
        <v/>
      </c>
      <c r="BG490" s="134" t="str">
        <f>IF(ISERR(IF($C490="","",SUMIFS(Con_ve!$F$6:$F$1005,Con_ve!$C$6:$C$1005,$C490,Con_ve!$I$6:$I$1005,"Em negociação",Con_ve!$Q$6:$Q$1005,Cad_cl!BG$5))),"",IF($C490="","",SUMIFS(Con_ve!$F$6:$F$1005,Con_ve!$C$6:$C$1005,$C490,Con_ve!$I$6:$I$1005,"Em negociação",Con_ve!$Q$6:$Q$1005,Cad_cl!BG$5)))</f>
        <v/>
      </c>
      <c r="BH490" s="134" t="str">
        <f>IF(ISERR(IF($C490="","",SUMIFS(Con_ve!$F$6:$F$1005,Con_ve!$C$6:$C$1005,$C490,Con_ve!$I$6:$I$1005,"Em negociação",Con_ve!$Q$6:$Q$1005,Cad_cl!BH$5))),"",IF($C490="","",SUMIFS(Con_ve!$F$6:$F$1005,Con_ve!$C$6:$C$1005,$C490,Con_ve!$I$6:$I$1005,"Em negociação",Con_ve!$Q$6:$Q$1005,Cad_cl!BH$5)))</f>
        <v/>
      </c>
      <c r="BI490" s="134" t="str">
        <f>IF(ISERR(IF($C490="","",SUMIFS(Con_ve!$F$6:$F$1005,Con_ve!$C$6:$C$1005,$C490,Con_ve!$I$6:$I$1005,"Em negociação",Con_ve!$Q$6:$Q$1005,Cad_cl!BI$5))),"",IF($C490="","",SUMIFS(Con_ve!$F$6:$F$1005,Con_ve!$C$6:$C$1005,$C490,Con_ve!$I$6:$I$1005,"Em negociação",Con_ve!$Q$6:$Q$1005,Cad_cl!BI$5)))</f>
        <v/>
      </c>
      <c r="BJ490" s="134" t="str">
        <f>IF(ISERR(IF($C490="","",SUMIFS(Con_ve!$F$6:$F$1005,Con_ve!$C$6:$C$1005,$C490,Con_ve!$I$6:$I$1005,"Em negociação",Con_ve!$Q$6:$Q$1005,Cad_cl!BJ$5))),"",IF($C490="","",SUMIFS(Con_ve!$F$6:$F$1005,Con_ve!$C$6:$C$1005,$C490,Con_ve!$I$6:$I$1005,"Em negociação",Con_ve!$Q$6:$Q$1005,Cad_cl!BJ$5)))</f>
        <v/>
      </c>
      <c r="BK490" s="134" t="str">
        <f>IF(ISERR(IF($C490="","",SUMIFS(Con_ve!$F$6:$F$1005,Con_ve!$C$6:$C$1005,$C490,Con_ve!$I$6:$I$1005,"Em negociação",Con_ve!$Q$6:$Q$1005,Cad_cl!BK$5))),"",IF($C490="","",SUMIFS(Con_ve!$F$6:$F$1005,Con_ve!$C$6:$C$1005,$C490,Con_ve!$I$6:$I$1005,"Em negociação",Con_ve!$Q$6:$Q$1005,Cad_cl!BK$5)))</f>
        <v/>
      </c>
      <c r="BL490" s="134" t="str">
        <f>IF(ISERR(IF($C490="","",SUMIFS(Con_ve!$F$6:$F$1005,Con_ve!$C$6:$C$1005,$C490,Con_ve!$I$6:$I$1005,"Em negociação",Con_ve!$Q$6:$Q$1005,Cad_cl!BL$5))),"",IF($C490="","",SUMIFS(Con_ve!$F$6:$F$1005,Con_ve!$C$6:$C$1005,$C490,Con_ve!$I$6:$I$1005,"Em negociação",Con_ve!$Q$6:$Q$1005,Cad_cl!BL$5)))</f>
        <v/>
      </c>
      <c r="BM490" s="134" t="str">
        <f>IF(ISERR(IF($C490="","",SUMIFS(Con_ve!$F$6:$F$1005,Con_ve!$C$6:$C$1005,$C490,Con_ve!$I$6:$I$1005,"Em negociação",Con_ve!$Q$6:$Q$1005,Cad_cl!BM$5))),"",IF($C490="","",SUMIFS(Con_ve!$F$6:$F$1005,Con_ve!$C$6:$C$1005,$C490,Con_ve!$I$6:$I$1005,"Em negociação",Con_ve!$Q$6:$Q$1005,Cad_cl!BM$5)))</f>
        <v/>
      </c>
      <c r="BN490" s="134" t="str">
        <f>IF(ISERR(IF($C490="","",SUMIFS(Con_ve!$F$6:$F$1005,Con_ve!$C$6:$C$1005,$C490,Con_ve!$I$6:$I$1005,"Em negociação",Con_ve!$Q$6:$Q$1005,Cad_cl!BN$5))),"",IF($C490="","",SUMIFS(Con_ve!$F$6:$F$1005,Con_ve!$C$6:$C$1005,$C490,Con_ve!$I$6:$I$1005,"Em negociação",Con_ve!$Q$6:$Q$1005,Cad_cl!BN$5)))</f>
        <v/>
      </c>
      <c r="BO490" s="134" t="str">
        <f>IF(ISERR(IF($C490="","",SUMIFS(Con_ve!$F$6:$F$1005,Con_ve!$C$6:$C$1005,$C490,Con_ve!$I$6:$I$1005,"Em negociação",Con_ve!$Q$6:$Q$1005,Cad_cl!BO$5))),"",IF($C490="","",SUMIFS(Con_ve!$F$6:$F$1005,Con_ve!$C$6:$C$1005,$C490,Con_ve!$I$6:$I$1005,"Em negociação",Con_ve!$Q$6:$Q$1005,Cad_cl!BO$5)))</f>
        <v/>
      </c>
      <c r="BP490" s="134">
        <f t="shared" si="22"/>
        <v>0</v>
      </c>
      <c r="BR490" s="125" t="str">
        <f>IF(ISERR(IF(AND($I490=Re_lo!$E$5,BR$5=VLOOKUP(Re_lo!$H$5,Re_lo!$N$5:$O$16,2,0)),AP490,"")),"",IF(AND($I490=Re_lo!$E$5,BR$5=VLOOKUP(Re_lo!$H$5,Re_lo!$N$5:$O$16,2,0)),AP490,""))</f>
        <v/>
      </c>
      <c r="BS490" s="125" t="str">
        <f>IF(ISERR(IF(AND($I490=Re_lo!$E$5,BS$5=VLOOKUP(Re_lo!$H$5,Re_lo!$N$5:$O$16,2,0)),AQ490,"")),"",IF(AND($I490=Re_lo!$E$5,BS$5=VLOOKUP(Re_lo!$H$5,Re_lo!$N$5:$O$16,2,0)),AQ490,""))</f>
        <v/>
      </c>
      <c r="BT490" s="125" t="str">
        <f>IF(ISERR(IF(AND($I490=Re_lo!$E$5,BT$5=VLOOKUP(Re_lo!$H$5,Re_lo!$N$5:$O$16,2,0)),AR490,"")),"",IF(AND($I490=Re_lo!$E$5,BT$5=VLOOKUP(Re_lo!$H$5,Re_lo!$N$5:$O$16,2,0)),AR490,""))</f>
        <v/>
      </c>
      <c r="BU490" s="125" t="str">
        <f>IF(ISERR(IF(AND($I490=Re_lo!$E$5,BU$5=VLOOKUP(Re_lo!$H$5,Re_lo!$N$5:$O$16,2,0)),AS490,"")),"",IF(AND($I490=Re_lo!$E$5,BU$5=VLOOKUP(Re_lo!$H$5,Re_lo!$N$5:$O$16,2,0)),AS490,""))</f>
        <v/>
      </c>
      <c r="BV490" s="125" t="str">
        <f>IF(ISERR(IF(AND($I490=Re_lo!$E$5,BV$5=VLOOKUP(Re_lo!$H$5,Re_lo!$N$5:$O$16,2,0)),AT490,"")),"",IF(AND($I490=Re_lo!$E$5,BV$5=VLOOKUP(Re_lo!$H$5,Re_lo!$N$5:$O$16,2,0)),AT490,""))</f>
        <v/>
      </c>
      <c r="BW490" s="125" t="str">
        <f>IF(ISERR(IF(AND($I490=Re_lo!$E$5,BW$5=VLOOKUP(Re_lo!$H$5,Re_lo!$N$5:$O$16,2,0)),AU490,"")),"",IF(AND($I490=Re_lo!$E$5,BW$5=VLOOKUP(Re_lo!$H$5,Re_lo!$N$5:$O$16,2,0)),AU490,""))</f>
        <v/>
      </c>
      <c r="BX490" s="125" t="str">
        <f>IF(ISERR(IF(AND($I490=Re_lo!$E$5,BX$5=VLOOKUP(Re_lo!$H$5,Re_lo!$N$5:$O$16,2,0)),AV490,"")),"",IF(AND($I490=Re_lo!$E$5,BX$5=VLOOKUP(Re_lo!$H$5,Re_lo!$N$5:$O$16,2,0)),AV490,""))</f>
        <v/>
      </c>
      <c r="BY490" s="125" t="str">
        <f>IF(ISERR(IF(AND($I490=Re_lo!$E$5,BY$5=VLOOKUP(Re_lo!$H$5,Re_lo!$N$5:$O$16,2,0)),AW490,"")),"",IF(AND($I490=Re_lo!$E$5,BY$5=VLOOKUP(Re_lo!$H$5,Re_lo!$N$5:$O$16,2,0)),AW490,""))</f>
        <v/>
      </c>
      <c r="BZ490" s="125" t="str">
        <f>IF(ISERR(IF(AND($I490=Re_lo!$E$5,BZ$5=VLOOKUP(Re_lo!$H$5,Re_lo!$N$5:$O$16,2,0)),AX490,"")),"",IF(AND($I490=Re_lo!$E$5,BZ$5=VLOOKUP(Re_lo!$H$5,Re_lo!$N$5:$O$16,2,0)),AX490,""))</f>
        <v/>
      </c>
      <c r="CA490" s="125" t="str">
        <f>IF(ISERR(IF(AND($I490=Re_lo!$E$5,CA$5=VLOOKUP(Re_lo!$H$5,Re_lo!$N$5:$O$16,2,0)),AY490,"")),"",IF(AND($I490=Re_lo!$E$5,CA$5=VLOOKUP(Re_lo!$H$5,Re_lo!$N$5:$O$16,2,0)),AY490,""))</f>
        <v/>
      </c>
      <c r="CB490" s="125" t="str">
        <f>IF(ISERR(IF(AND($I490=Re_lo!$E$5,CB$5=VLOOKUP(Re_lo!$H$5,Re_lo!$N$5:$O$16,2,0)),AZ490,"")),"",IF(AND($I490=Re_lo!$E$5,CB$5=VLOOKUP(Re_lo!$H$5,Re_lo!$N$5:$O$16,2,0)),AZ490,""))</f>
        <v/>
      </c>
      <c r="CC490" s="125" t="str">
        <f>IF(ISERR(IF(AND($I490=Re_lo!$E$5,CC$5=VLOOKUP(Re_lo!$H$5,Re_lo!$N$5:$O$16,2,0)),BA490,"")),"",IF(AND($I490=Re_lo!$E$5,CC$5=VLOOKUP(Re_lo!$H$5,Re_lo!$N$5:$O$16,2,0)),BA490,""))</f>
        <v/>
      </c>
      <c r="CD490" s="125" t="str">
        <f>IF(ISERR(IF(AND($I490=Re_lo!$E$5,CD$5=VLOOKUP(Re_lo!$H$5,Re_lo!$N$5:$O$16,2,0)),BB490,"")),"",IF(AND($I490=Re_lo!$E$5,CD$5=VLOOKUP(Re_lo!$H$5,Re_lo!$N$5:$O$16,2,0)),BB490,""))</f>
        <v/>
      </c>
      <c r="CF490" s="125" t="str">
        <f>IF($C490="","",COUNTIFS(Con_ve!$C$6:$C$1005,$C490,Con_ve!$Q$6:$Q$1005,Cad_cl!CF$5))</f>
        <v/>
      </c>
      <c r="CG490" s="125" t="str">
        <f>IF($C490="","",COUNTIFS(Con_ve!$C$6:$C$1005,$C490,Con_ve!$Q$6:$Q$1005,Cad_cl!CG$5))</f>
        <v/>
      </c>
      <c r="CH490" s="125" t="str">
        <f>IF($C490="","",COUNTIFS(Con_ve!$C$6:$C$1005,$C490,Con_ve!$Q$6:$Q$1005,Cad_cl!CH$5))</f>
        <v/>
      </c>
      <c r="CI490" s="125" t="str">
        <f>IF($C490="","",COUNTIFS(Con_ve!$C$6:$C$1005,$C490,Con_ve!$Q$6:$Q$1005,Cad_cl!CI$5))</f>
        <v/>
      </c>
      <c r="CJ490" s="125" t="str">
        <f>IF($C490="","",COUNTIFS(Con_ve!$C$6:$C$1005,$C490,Con_ve!$Q$6:$Q$1005,Cad_cl!CJ$5))</f>
        <v/>
      </c>
      <c r="CK490" s="125" t="str">
        <f>IF($C490="","",COUNTIFS(Con_ve!$C$6:$C$1005,$C490,Con_ve!$Q$6:$Q$1005,Cad_cl!CK$5))</f>
        <v/>
      </c>
      <c r="CL490" s="125" t="str">
        <f>IF($C490="","",COUNTIFS(Con_ve!$C$6:$C$1005,$C490,Con_ve!$Q$6:$Q$1005,Cad_cl!CL$5))</f>
        <v/>
      </c>
      <c r="CM490" s="125" t="str">
        <f>IF($C490="","",COUNTIFS(Con_ve!$C$6:$C$1005,$C490,Con_ve!$Q$6:$Q$1005,Cad_cl!CM$5))</f>
        <v/>
      </c>
      <c r="CN490" s="125" t="str">
        <f>IF($C490="","",COUNTIFS(Con_ve!$C$6:$C$1005,$C490,Con_ve!$Q$6:$Q$1005,Cad_cl!CN$5))</f>
        <v/>
      </c>
      <c r="CO490" s="125" t="str">
        <f>IF($C490="","",COUNTIFS(Con_ve!$C$6:$C$1005,$C490,Con_ve!$Q$6:$Q$1005,Cad_cl!CO$5))</f>
        <v/>
      </c>
      <c r="CP490" s="125" t="str">
        <f>IF($C490="","",COUNTIFS(Con_ve!$C$6:$C$1005,$C490,Con_ve!$Q$6:$Q$1005,Cad_cl!CP$5))</f>
        <v/>
      </c>
      <c r="CQ490" s="125" t="str">
        <f>IF($C490="","",COUNTIFS(Con_ve!$C$6:$C$1005,$C490,Con_ve!$Q$6:$Q$1005,Cad_cl!CQ$5))</f>
        <v/>
      </c>
      <c r="CR490" s="125">
        <f t="shared" si="23"/>
        <v>0</v>
      </c>
    </row>
    <row r="491" spans="3:96" ht="30" customHeight="1">
      <c r="C491" s="153"/>
      <c r="D491" s="153"/>
      <c r="E491" s="154"/>
      <c r="F491" s="153"/>
      <c r="G491" s="155"/>
      <c r="H491" s="153"/>
      <c r="I491" s="153"/>
      <c r="J491" s="132" t="s">
        <v>309</v>
      </c>
      <c r="K491" s="133" t="s">
        <v>309</v>
      </c>
      <c r="L491" s="153"/>
      <c r="M491" s="153"/>
      <c r="N491" s="153"/>
      <c r="O491" s="153"/>
      <c r="P491" s="153"/>
      <c r="Q491" s="153"/>
      <c r="AP491" s="134" t="str">
        <f>IF(ISERR(IF($C491="","",SUMIFS(Con_ve!$F$6:$F$1005,Con_ve!$C$6:$C$1005,$C491,Con_ve!$I$6:$I$1005,"Fechada",Con_ve!$Q$6:$Q$1005,Cad_cl!AP$5))),"",IF($C491="","",SUMIFS(Con_ve!$F$6:$F$1005,Con_ve!$C$6:$C$1005,$C491,Con_ve!$I$6:$I$1005,"Fechada",Con_ve!$Q$6:$Q$1005,Cad_cl!AP$5)))</f>
        <v/>
      </c>
      <c r="AQ491" s="134" t="str">
        <f>IF(ISERR(IF($C491="","",SUMIFS(Con_ve!$F$6:$F$1005,Con_ve!$C$6:$C$1005,$C491,Con_ve!$I$6:$I$1005,"Fechada",Con_ve!$Q$6:$Q$1005,Cad_cl!AQ$5))),"",IF($C491="","",SUMIFS(Con_ve!$F$6:$F$1005,Con_ve!$C$6:$C$1005,$C491,Con_ve!$I$6:$I$1005,"Fechada",Con_ve!$Q$6:$Q$1005,Cad_cl!AQ$5)))</f>
        <v/>
      </c>
      <c r="AR491" s="134" t="str">
        <f>IF(ISERR(IF($C491="","",SUMIFS(Con_ve!$F$6:$F$1005,Con_ve!$C$6:$C$1005,$C491,Con_ve!$I$6:$I$1005,"Fechada",Con_ve!$Q$6:$Q$1005,Cad_cl!AR$5))),"",IF($C491="","",SUMIFS(Con_ve!$F$6:$F$1005,Con_ve!$C$6:$C$1005,$C491,Con_ve!$I$6:$I$1005,"Fechada",Con_ve!$Q$6:$Q$1005,Cad_cl!AR$5)))</f>
        <v/>
      </c>
      <c r="AS491" s="134" t="str">
        <f>IF(ISERR(IF($C491="","",SUMIFS(Con_ve!$F$6:$F$1005,Con_ve!$C$6:$C$1005,$C491,Con_ve!$I$6:$I$1005,"Fechada",Con_ve!$Q$6:$Q$1005,Cad_cl!AS$5))),"",IF($C491="","",SUMIFS(Con_ve!$F$6:$F$1005,Con_ve!$C$6:$C$1005,$C491,Con_ve!$I$6:$I$1005,"Fechada",Con_ve!$Q$6:$Q$1005,Cad_cl!AS$5)))</f>
        <v/>
      </c>
      <c r="AT491" s="134" t="str">
        <f>IF(ISERR(IF($C491="","",SUMIFS(Con_ve!$F$6:$F$1005,Con_ve!$C$6:$C$1005,$C491,Con_ve!$I$6:$I$1005,"Fechada",Con_ve!$Q$6:$Q$1005,Cad_cl!AT$5))),"",IF($C491="","",SUMIFS(Con_ve!$F$6:$F$1005,Con_ve!$C$6:$C$1005,$C491,Con_ve!$I$6:$I$1005,"Fechada",Con_ve!$Q$6:$Q$1005,Cad_cl!AT$5)))</f>
        <v/>
      </c>
      <c r="AU491" s="134" t="str">
        <f>IF(ISERR(IF($C491="","",SUMIFS(Con_ve!$F$6:$F$1005,Con_ve!$C$6:$C$1005,$C491,Con_ve!$I$6:$I$1005,"Fechada",Con_ve!$Q$6:$Q$1005,Cad_cl!AU$5))),"",IF($C491="","",SUMIFS(Con_ve!$F$6:$F$1005,Con_ve!$C$6:$C$1005,$C491,Con_ve!$I$6:$I$1005,"Fechada",Con_ve!$Q$6:$Q$1005,Cad_cl!AU$5)))</f>
        <v/>
      </c>
      <c r="AV491" s="134" t="str">
        <f>IF(ISERR(IF($C491="","",SUMIFS(Con_ve!$F$6:$F$1005,Con_ve!$C$6:$C$1005,$C491,Con_ve!$I$6:$I$1005,"Fechada",Con_ve!$Q$6:$Q$1005,Cad_cl!AV$5))),"",IF($C491="","",SUMIFS(Con_ve!$F$6:$F$1005,Con_ve!$C$6:$C$1005,$C491,Con_ve!$I$6:$I$1005,"Fechada",Con_ve!$Q$6:$Q$1005,Cad_cl!AV$5)))</f>
        <v/>
      </c>
      <c r="AW491" s="134" t="str">
        <f>IF(ISERR(IF($C491="","",SUMIFS(Con_ve!$F$6:$F$1005,Con_ve!$C$6:$C$1005,$C491,Con_ve!$I$6:$I$1005,"Fechada",Con_ve!$Q$6:$Q$1005,Cad_cl!AW$5))),"",IF($C491="","",SUMIFS(Con_ve!$F$6:$F$1005,Con_ve!$C$6:$C$1005,$C491,Con_ve!$I$6:$I$1005,"Fechada",Con_ve!$Q$6:$Q$1005,Cad_cl!AW$5)))</f>
        <v/>
      </c>
      <c r="AX491" s="134" t="str">
        <f>IF(ISERR(IF($C491="","",SUMIFS(Con_ve!$F$6:$F$1005,Con_ve!$C$6:$C$1005,$C491,Con_ve!$I$6:$I$1005,"Fechada",Con_ve!$Q$6:$Q$1005,Cad_cl!AX$5))),"",IF($C491="","",SUMIFS(Con_ve!$F$6:$F$1005,Con_ve!$C$6:$C$1005,$C491,Con_ve!$I$6:$I$1005,"Fechada",Con_ve!$Q$6:$Q$1005,Cad_cl!AX$5)))</f>
        <v/>
      </c>
      <c r="AY491" s="134" t="str">
        <f>IF(ISERR(IF($C491="","",SUMIFS(Con_ve!$F$6:$F$1005,Con_ve!$C$6:$C$1005,$C491,Con_ve!$I$6:$I$1005,"Fechada",Con_ve!$Q$6:$Q$1005,Cad_cl!AY$5))),"",IF($C491="","",SUMIFS(Con_ve!$F$6:$F$1005,Con_ve!$C$6:$C$1005,$C491,Con_ve!$I$6:$I$1005,"Fechada",Con_ve!$Q$6:$Q$1005,Cad_cl!AY$5)))</f>
        <v/>
      </c>
      <c r="AZ491" s="134" t="str">
        <f>IF(ISERR(IF($C491="","",SUMIFS(Con_ve!$F$6:$F$1005,Con_ve!$C$6:$C$1005,$C491,Con_ve!$I$6:$I$1005,"Fechada",Con_ve!$Q$6:$Q$1005,Cad_cl!AZ$5))),"",IF($C491="","",SUMIFS(Con_ve!$F$6:$F$1005,Con_ve!$C$6:$C$1005,$C491,Con_ve!$I$6:$I$1005,"Fechada",Con_ve!$Q$6:$Q$1005,Cad_cl!AZ$5)))</f>
        <v/>
      </c>
      <c r="BA491" s="134" t="str">
        <f>IF(ISERR(IF($C491="","",SUMIFS(Con_ve!$F$6:$F$1005,Con_ve!$C$6:$C$1005,$C491,Con_ve!$I$6:$I$1005,"Fechada",Con_ve!$Q$6:$Q$1005,Cad_cl!BA$5))),"",IF($C491="","",SUMIFS(Con_ve!$F$6:$F$1005,Con_ve!$C$6:$C$1005,$C491,Con_ve!$I$6:$I$1005,"Fechada",Con_ve!$Q$6:$Q$1005,Cad_cl!BA$5)))</f>
        <v/>
      </c>
      <c r="BB491" s="134">
        <f t="shared" si="21"/>
        <v>0</v>
      </c>
      <c r="BD491" s="134" t="str">
        <f>IF(ISERR(IF($C491="","",SUMIFS(Con_ve!$F$6:$F$1005,Con_ve!$C$6:$C$1005,$C491,Con_ve!$I$6:$I$1005,"Em negociação",Con_ve!$Q$6:$Q$1005,Cad_cl!BD$5))),"",IF($C491="","",SUMIFS(Con_ve!$F$6:$F$1005,Con_ve!$C$6:$C$1005,$C491,Con_ve!$I$6:$I$1005,"Em negociação",Con_ve!$Q$6:$Q$1005,Cad_cl!BD$5)))</f>
        <v/>
      </c>
      <c r="BE491" s="134" t="str">
        <f>IF(ISERR(IF($C491="","",SUMIFS(Con_ve!$F$6:$F$1005,Con_ve!$C$6:$C$1005,$C491,Con_ve!$I$6:$I$1005,"Em negociação",Con_ve!$Q$6:$Q$1005,Cad_cl!BE$5))),"",IF($C491="","",SUMIFS(Con_ve!$F$6:$F$1005,Con_ve!$C$6:$C$1005,$C491,Con_ve!$I$6:$I$1005,"Em negociação",Con_ve!$Q$6:$Q$1005,Cad_cl!BE$5)))</f>
        <v/>
      </c>
      <c r="BF491" s="134" t="str">
        <f>IF(ISERR(IF($C491="","",SUMIFS(Con_ve!$F$6:$F$1005,Con_ve!$C$6:$C$1005,$C491,Con_ve!$I$6:$I$1005,"Em negociação",Con_ve!$Q$6:$Q$1005,Cad_cl!BF$5))),"",IF($C491="","",SUMIFS(Con_ve!$F$6:$F$1005,Con_ve!$C$6:$C$1005,$C491,Con_ve!$I$6:$I$1005,"Em negociação",Con_ve!$Q$6:$Q$1005,Cad_cl!BF$5)))</f>
        <v/>
      </c>
      <c r="BG491" s="134" t="str">
        <f>IF(ISERR(IF($C491="","",SUMIFS(Con_ve!$F$6:$F$1005,Con_ve!$C$6:$C$1005,$C491,Con_ve!$I$6:$I$1005,"Em negociação",Con_ve!$Q$6:$Q$1005,Cad_cl!BG$5))),"",IF($C491="","",SUMIFS(Con_ve!$F$6:$F$1005,Con_ve!$C$6:$C$1005,$C491,Con_ve!$I$6:$I$1005,"Em negociação",Con_ve!$Q$6:$Q$1005,Cad_cl!BG$5)))</f>
        <v/>
      </c>
      <c r="BH491" s="134" t="str">
        <f>IF(ISERR(IF($C491="","",SUMIFS(Con_ve!$F$6:$F$1005,Con_ve!$C$6:$C$1005,$C491,Con_ve!$I$6:$I$1005,"Em negociação",Con_ve!$Q$6:$Q$1005,Cad_cl!BH$5))),"",IF($C491="","",SUMIFS(Con_ve!$F$6:$F$1005,Con_ve!$C$6:$C$1005,$C491,Con_ve!$I$6:$I$1005,"Em negociação",Con_ve!$Q$6:$Q$1005,Cad_cl!BH$5)))</f>
        <v/>
      </c>
      <c r="BI491" s="134" t="str">
        <f>IF(ISERR(IF($C491="","",SUMIFS(Con_ve!$F$6:$F$1005,Con_ve!$C$6:$C$1005,$C491,Con_ve!$I$6:$I$1005,"Em negociação",Con_ve!$Q$6:$Q$1005,Cad_cl!BI$5))),"",IF($C491="","",SUMIFS(Con_ve!$F$6:$F$1005,Con_ve!$C$6:$C$1005,$C491,Con_ve!$I$6:$I$1005,"Em negociação",Con_ve!$Q$6:$Q$1005,Cad_cl!BI$5)))</f>
        <v/>
      </c>
      <c r="BJ491" s="134" t="str">
        <f>IF(ISERR(IF($C491="","",SUMIFS(Con_ve!$F$6:$F$1005,Con_ve!$C$6:$C$1005,$C491,Con_ve!$I$6:$I$1005,"Em negociação",Con_ve!$Q$6:$Q$1005,Cad_cl!BJ$5))),"",IF($C491="","",SUMIFS(Con_ve!$F$6:$F$1005,Con_ve!$C$6:$C$1005,$C491,Con_ve!$I$6:$I$1005,"Em negociação",Con_ve!$Q$6:$Q$1005,Cad_cl!BJ$5)))</f>
        <v/>
      </c>
      <c r="BK491" s="134" t="str">
        <f>IF(ISERR(IF($C491="","",SUMIFS(Con_ve!$F$6:$F$1005,Con_ve!$C$6:$C$1005,$C491,Con_ve!$I$6:$I$1005,"Em negociação",Con_ve!$Q$6:$Q$1005,Cad_cl!BK$5))),"",IF($C491="","",SUMIFS(Con_ve!$F$6:$F$1005,Con_ve!$C$6:$C$1005,$C491,Con_ve!$I$6:$I$1005,"Em negociação",Con_ve!$Q$6:$Q$1005,Cad_cl!BK$5)))</f>
        <v/>
      </c>
      <c r="BL491" s="134" t="str">
        <f>IF(ISERR(IF($C491="","",SUMIFS(Con_ve!$F$6:$F$1005,Con_ve!$C$6:$C$1005,$C491,Con_ve!$I$6:$I$1005,"Em negociação",Con_ve!$Q$6:$Q$1005,Cad_cl!BL$5))),"",IF($C491="","",SUMIFS(Con_ve!$F$6:$F$1005,Con_ve!$C$6:$C$1005,$C491,Con_ve!$I$6:$I$1005,"Em negociação",Con_ve!$Q$6:$Q$1005,Cad_cl!BL$5)))</f>
        <v/>
      </c>
      <c r="BM491" s="134" t="str">
        <f>IF(ISERR(IF($C491="","",SUMIFS(Con_ve!$F$6:$F$1005,Con_ve!$C$6:$C$1005,$C491,Con_ve!$I$6:$I$1005,"Em negociação",Con_ve!$Q$6:$Q$1005,Cad_cl!BM$5))),"",IF($C491="","",SUMIFS(Con_ve!$F$6:$F$1005,Con_ve!$C$6:$C$1005,$C491,Con_ve!$I$6:$I$1005,"Em negociação",Con_ve!$Q$6:$Q$1005,Cad_cl!BM$5)))</f>
        <v/>
      </c>
      <c r="BN491" s="134" t="str">
        <f>IF(ISERR(IF($C491="","",SUMIFS(Con_ve!$F$6:$F$1005,Con_ve!$C$6:$C$1005,$C491,Con_ve!$I$6:$I$1005,"Em negociação",Con_ve!$Q$6:$Q$1005,Cad_cl!BN$5))),"",IF($C491="","",SUMIFS(Con_ve!$F$6:$F$1005,Con_ve!$C$6:$C$1005,$C491,Con_ve!$I$6:$I$1005,"Em negociação",Con_ve!$Q$6:$Q$1005,Cad_cl!BN$5)))</f>
        <v/>
      </c>
      <c r="BO491" s="134" t="str">
        <f>IF(ISERR(IF($C491="","",SUMIFS(Con_ve!$F$6:$F$1005,Con_ve!$C$6:$C$1005,$C491,Con_ve!$I$6:$I$1005,"Em negociação",Con_ve!$Q$6:$Q$1005,Cad_cl!BO$5))),"",IF($C491="","",SUMIFS(Con_ve!$F$6:$F$1005,Con_ve!$C$6:$C$1005,$C491,Con_ve!$I$6:$I$1005,"Em negociação",Con_ve!$Q$6:$Q$1005,Cad_cl!BO$5)))</f>
        <v/>
      </c>
      <c r="BP491" s="134">
        <f t="shared" si="22"/>
        <v>0</v>
      </c>
      <c r="BR491" s="125" t="str">
        <f>IF(ISERR(IF(AND($I491=Re_lo!$E$5,BR$5=VLOOKUP(Re_lo!$H$5,Re_lo!$N$5:$O$16,2,0)),AP491,"")),"",IF(AND($I491=Re_lo!$E$5,BR$5=VLOOKUP(Re_lo!$H$5,Re_lo!$N$5:$O$16,2,0)),AP491,""))</f>
        <v/>
      </c>
      <c r="BS491" s="125" t="str">
        <f>IF(ISERR(IF(AND($I491=Re_lo!$E$5,BS$5=VLOOKUP(Re_lo!$H$5,Re_lo!$N$5:$O$16,2,0)),AQ491,"")),"",IF(AND($I491=Re_lo!$E$5,BS$5=VLOOKUP(Re_lo!$H$5,Re_lo!$N$5:$O$16,2,0)),AQ491,""))</f>
        <v/>
      </c>
      <c r="BT491" s="125" t="str">
        <f>IF(ISERR(IF(AND($I491=Re_lo!$E$5,BT$5=VLOOKUP(Re_lo!$H$5,Re_lo!$N$5:$O$16,2,0)),AR491,"")),"",IF(AND($I491=Re_lo!$E$5,BT$5=VLOOKUP(Re_lo!$H$5,Re_lo!$N$5:$O$16,2,0)),AR491,""))</f>
        <v/>
      </c>
      <c r="BU491" s="125" t="str">
        <f>IF(ISERR(IF(AND($I491=Re_lo!$E$5,BU$5=VLOOKUP(Re_lo!$H$5,Re_lo!$N$5:$O$16,2,0)),AS491,"")),"",IF(AND($I491=Re_lo!$E$5,BU$5=VLOOKUP(Re_lo!$H$5,Re_lo!$N$5:$O$16,2,0)),AS491,""))</f>
        <v/>
      </c>
      <c r="BV491" s="125" t="str">
        <f>IF(ISERR(IF(AND($I491=Re_lo!$E$5,BV$5=VLOOKUP(Re_lo!$H$5,Re_lo!$N$5:$O$16,2,0)),AT491,"")),"",IF(AND($I491=Re_lo!$E$5,BV$5=VLOOKUP(Re_lo!$H$5,Re_lo!$N$5:$O$16,2,0)),AT491,""))</f>
        <v/>
      </c>
      <c r="BW491" s="125" t="str">
        <f>IF(ISERR(IF(AND($I491=Re_lo!$E$5,BW$5=VLOOKUP(Re_lo!$H$5,Re_lo!$N$5:$O$16,2,0)),AU491,"")),"",IF(AND($I491=Re_lo!$E$5,BW$5=VLOOKUP(Re_lo!$H$5,Re_lo!$N$5:$O$16,2,0)),AU491,""))</f>
        <v/>
      </c>
      <c r="BX491" s="125" t="str">
        <f>IF(ISERR(IF(AND($I491=Re_lo!$E$5,BX$5=VLOOKUP(Re_lo!$H$5,Re_lo!$N$5:$O$16,2,0)),AV491,"")),"",IF(AND($I491=Re_lo!$E$5,BX$5=VLOOKUP(Re_lo!$H$5,Re_lo!$N$5:$O$16,2,0)),AV491,""))</f>
        <v/>
      </c>
      <c r="BY491" s="125" t="str">
        <f>IF(ISERR(IF(AND($I491=Re_lo!$E$5,BY$5=VLOOKUP(Re_lo!$H$5,Re_lo!$N$5:$O$16,2,0)),AW491,"")),"",IF(AND($I491=Re_lo!$E$5,BY$5=VLOOKUP(Re_lo!$H$5,Re_lo!$N$5:$O$16,2,0)),AW491,""))</f>
        <v/>
      </c>
      <c r="BZ491" s="125" t="str">
        <f>IF(ISERR(IF(AND($I491=Re_lo!$E$5,BZ$5=VLOOKUP(Re_lo!$H$5,Re_lo!$N$5:$O$16,2,0)),AX491,"")),"",IF(AND($I491=Re_lo!$E$5,BZ$5=VLOOKUP(Re_lo!$H$5,Re_lo!$N$5:$O$16,2,0)),AX491,""))</f>
        <v/>
      </c>
      <c r="CA491" s="125" t="str">
        <f>IF(ISERR(IF(AND($I491=Re_lo!$E$5,CA$5=VLOOKUP(Re_lo!$H$5,Re_lo!$N$5:$O$16,2,0)),AY491,"")),"",IF(AND($I491=Re_lo!$E$5,CA$5=VLOOKUP(Re_lo!$H$5,Re_lo!$N$5:$O$16,2,0)),AY491,""))</f>
        <v/>
      </c>
      <c r="CB491" s="125" t="str">
        <f>IF(ISERR(IF(AND($I491=Re_lo!$E$5,CB$5=VLOOKUP(Re_lo!$H$5,Re_lo!$N$5:$O$16,2,0)),AZ491,"")),"",IF(AND($I491=Re_lo!$E$5,CB$5=VLOOKUP(Re_lo!$H$5,Re_lo!$N$5:$O$16,2,0)),AZ491,""))</f>
        <v/>
      </c>
      <c r="CC491" s="125" t="str">
        <f>IF(ISERR(IF(AND($I491=Re_lo!$E$5,CC$5=VLOOKUP(Re_lo!$H$5,Re_lo!$N$5:$O$16,2,0)),BA491,"")),"",IF(AND($I491=Re_lo!$E$5,CC$5=VLOOKUP(Re_lo!$H$5,Re_lo!$N$5:$O$16,2,0)),BA491,""))</f>
        <v/>
      </c>
      <c r="CD491" s="125" t="str">
        <f>IF(ISERR(IF(AND($I491=Re_lo!$E$5,CD$5=VLOOKUP(Re_lo!$H$5,Re_lo!$N$5:$O$16,2,0)),BB491,"")),"",IF(AND($I491=Re_lo!$E$5,CD$5=VLOOKUP(Re_lo!$H$5,Re_lo!$N$5:$O$16,2,0)),BB491,""))</f>
        <v/>
      </c>
      <c r="CF491" s="125" t="str">
        <f>IF($C491="","",COUNTIFS(Con_ve!$C$6:$C$1005,$C491,Con_ve!$Q$6:$Q$1005,Cad_cl!CF$5))</f>
        <v/>
      </c>
      <c r="CG491" s="125" t="str">
        <f>IF($C491="","",COUNTIFS(Con_ve!$C$6:$C$1005,$C491,Con_ve!$Q$6:$Q$1005,Cad_cl!CG$5))</f>
        <v/>
      </c>
      <c r="CH491" s="125" t="str">
        <f>IF($C491="","",COUNTIFS(Con_ve!$C$6:$C$1005,$C491,Con_ve!$Q$6:$Q$1005,Cad_cl!CH$5))</f>
        <v/>
      </c>
      <c r="CI491" s="125" t="str">
        <f>IF($C491="","",COUNTIFS(Con_ve!$C$6:$C$1005,$C491,Con_ve!$Q$6:$Q$1005,Cad_cl!CI$5))</f>
        <v/>
      </c>
      <c r="CJ491" s="125" t="str">
        <f>IF($C491="","",COUNTIFS(Con_ve!$C$6:$C$1005,$C491,Con_ve!$Q$6:$Q$1005,Cad_cl!CJ$5))</f>
        <v/>
      </c>
      <c r="CK491" s="125" t="str">
        <f>IF($C491="","",COUNTIFS(Con_ve!$C$6:$C$1005,$C491,Con_ve!$Q$6:$Q$1005,Cad_cl!CK$5))</f>
        <v/>
      </c>
      <c r="CL491" s="125" t="str">
        <f>IF($C491="","",COUNTIFS(Con_ve!$C$6:$C$1005,$C491,Con_ve!$Q$6:$Q$1005,Cad_cl!CL$5))</f>
        <v/>
      </c>
      <c r="CM491" s="125" t="str">
        <f>IF($C491="","",COUNTIFS(Con_ve!$C$6:$C$1005,$C491,Con_ve!$Q$6:$Q$1005,Cad_cl!CM$5))</f>
        <v/>
      </c>
      <c r="CN491" s="125" t="str">
        <f>IF($C491="","",COUNTIFS(Con_ve!$C$6:$C$1005,$C491,Con_ve!$Q$6:$Q$1005,Cad_cl!CN$5))</f>
        <v/>
      </c>
      <c r="CO491" s="125" t="str">
        <f>IF($C491="","",COUNTIFS(Con_ve!$C$6:$C$1005,$C491,Con_ve!$Q$6:$Q$1005,Cad_cl!CO$5))</f>
        <v/>
      </c>
      <c r="CP491" s="125" t="str">
        <f>IF($C491="","",COUNTIFS(Con_ve!$C$6:$C$1005,$C491,Con_ve!$Q$6:$Q$1005,Cad_cl!CP$5))</f>
        <v/>
      </c>
      <c r="CQ491" s="125" t="str">
        <f>IF($C491="","",COUNTIFS(Con_ve!$C$6:$C$1005,$C491,Con_ve!$Q$6:$Q$1005,Cad_cl!CQ$5))</f>
        <v/>
      </c>
      <c r="CR491" s="125">
        <f t="shared" si="23"/>
        <v>0</v>
      </c>
    </row>
    <row r="492" spans="3:96" ht="30" customHeight="1">
      <c r="C492" s="153"/>
      <c r="D492" s="153"/>
      <c r="E492" s="154"/>
      <c r="F492" s="153"/>
      <c r="G492" s="155"/>
      <c r="H492" s="153"/>
      <c r="I492" s="153"/>
      <c r="J492" s="132" t="s">
        <v>309</v>
      </c>
      <c r="K492" s="133" t="s">
        <v>309</v>
      </c>
      <c r="L492" s="153"/>
      <c r="M492" s="153"/>
      <c r="N492" s="153"/>
      <c r="O492" s="153"/>
      <c r="P492" s="153"/>
      <c r="Q492" s="153"/>
      <c r="AP492" s="134" t="str">
        <f>IF(ISERR(IF($C492="","",SUMIFS(Con_ve!$F$6:$F$1005,Con_ve!$C$6:$C$1005,$C492,Con_ve!$I$6:$I$1005,"Fechada",Con_ve!$Q$6:$Q$1005,Cad_cl!AP$5))),"",IF($C492="","",SUMIFS(Con_ve!$F$6:$F$1005,Con_ve!$C$6:$C$1005,$C492,Con_ve!$I$6:$I$1005,"Fechada",Con_ve!$Q$6:$Q$1005,Cad_cl!AP$5)))</f>
        <v/>
      </c>
      <c r="AQ492" s="134" t="str">
        <f>IF(ISERR(IF($C492="","",SUMIFS(Con_ve!$F$6:$F$1005,Con_ve!$C$6:$C$1005,$C492,Con_ve!$I$6:$I$1005,"Fechada",Con_ve!$Q$6:$Q$1005,Cad_cl!AQ$5))),"",IF($C492="","",SUMIFS(Con_ve!$F$6:$F$1005,Con_ve!$C$6:$C$1005,$C492,Con_ve!$I$6:$I$1005,"Fechada",Con_ve!$Q$6:$Q$1005,Cad_cl!AQ$5)))</f>
        <v/>
      </c>
      <c r="AR492" s="134" t="str">
        <f>IF(ISERR(IF($C492="","",SUMIFS(Con_ve!$F$6:$F$1005,Con_ve!$C$6:$C$1005,$C492,Con_ve!$I$6:$I$1005,"Fechada",Con_ve!$Q$6:$Q$1005,Cad_cl!AR$5))),"",IF($C492="","",SUMIFS(Con_ve!$F$6:$F$1005,Con_ve!$C$6:$C$1005,$C492,Con_ve!$I$6:$I$1005,"Fechada",Con_ve!$Q$6:$Q$1005,Cad_cl!AR$5)))</f>
        <v/>
      </c>
      <c r="AS492" s="134" t="str">
        <f>IF(ISERR(IF($C492="","",SUMIFS(Con_ve!$F$6:$F$1005,Con_ve!$C$6:$C$1005,$C492,Con_ve!$I$6:$I$1005,"Fechada",Con_ve!$Q$6:$Q$1005,Cad_cl!AS$5))),"",IF($C492="","",SUMIFS(Con_ve!$F$6:$F$1005,Con_ve!$C$6:$C$1005,$C492,Con_ve!$I$6:$I$1005,"Fechada",Con_ve!$Q$6:$Q$1005,Cad_cl!AS$5)))</f>
        <v/>
      </c>
      <c r="AT492" s="134" t="str">
        <f>IF(ISERR(IF($C492="","",SUMIFS(Con_ve!$F$6:$F$1005,Con_ve!$C$6:$C$1005,$C492,Con_ve!$I$6:$I$1005,"Fechada",Con_ve!$Q$6:$Q$1005,Cad_cl!AT$5))),"",IF($C492="","",SUMIFS(Con_ve!$F$6:$F$1005,Con_ve!$C$6:$C$1005,$C492,Con_ve!$I$6:$I$1005,"Fechada",Con_ve!$Q$6:$Q$1005,Cad_cl!AT$5)))</f>
        <v/>
      </c>
      <c r="AU492" s="134" t="str">
        <f>IF(ISERR(IF($C492="","",SUMIFS(Con_ve!$F$6:$F$1005,Con_ve!$C$6:$C$1005,$C492,Con_ve!$I$6:$I$1005,"Fechada",Con_ve!$Q$6:$Q$1005,Cad_cl!AU$5))),"",IF($C492="","",SUMIFS(Con_ve!$F$6:$F$1005,Con_ve!$C$6:$C$1005,$C492,Con_ve!$I$6:$I$1005,"Fechada",Con_ve!$Q$6:$Q$1005,Cad_cl!AU$5)))</f>
        <v/>
      </c>
      <c r="AV492" s="134" t="str">
        <f>IF(ISERR(IF($C492="","",SUMIFS(Con_ve!$F$6:$F$1005,Con_ve!$C$6:$C$1005,$C492,Con_ve!$I$6:$I$1005,"Fechada",Con_ve!$Q$6:$Q$1005,Cad_cl!AV$5))),"",IF($C492="","",SUMIFS(Con_ve!$F$6:$F$1005,Con_ve!$C$6:$C$1005,$C492,Con_ve!$I$6:$I$1005,"Fechada",Con_ve!$Q$6:$Q$1005,Cad_cl!AV$5)))</f>
        <v/>
      </c>
      <c r="AW492" s="134" t="str">
        <f>IF(ISERR(IF($C492="","",SUMIFS(Con_ve!$F$6:$F$1005,Con_ve!$C$6:$C$1005,$C492,Con_ve!$I$6:$I$1005,"Fechada",Con_ve!$Q$6:$Q$1005,Cad_cl!AW$5))),"",IF($C492="","",SUMIFS(Con_ve!$F$6:$F$1005,Con_ve!$C$6:$C$1005,$C492,Con_ve!$I$6:$I$1005,"Fechada",Con_ve!$Q$6:$Q$1005,Cad_cl!AW$5)))</f>
        <v/>
      </c>
      <c r="AX492" s="134" t="str">
        <f>IF(ISERR(IF($C492="","",SUMIFS(Con_ve!$F$6:$F$1005,Con_ve!$C$6:$C$1005,$C492,Con_ve!$I$6:$I$1005,"Fechada",Con_ve!$Q$6:$Q$1005,Cad_cl!AX$5))),"",IF($C492="","",SUMIFS(Con_ve!$F$6:$F$1005,Con_ve!$C$6:$C$1005,$C492,Con_ve!$I$6:$I$1005,"Fechada",Con_ve!$Q$6:$Q$1005,Cad_cl!AX$5)))</f>
        <v/>
      </c>
      <c r="AY492" s="134" t="str">
        <f>IF(ISERR(IF($C492="","",SUMIFS(Con_ve!$F$6:$F$1005,Con_ve!$C$6:$C$1005,$C492,Con_ve!$I$6:$I$1005,"Fechada",Con_ve!$Q$6:$Q$1005,Cad_cl!AY$5))),"",IF($C492="","",SUMIFS(Con_ve!$F$6:$F$1005,Con_ve!$C$6:$C$1005,$C492,Con_ve!$I$6:$I$1005,"Fechada",Con_ve!$Q$6:$Q$1005,Cad_cl!AY$5)))</f>
        <v/>
      </c>
      <c r="AZ492" s="134" t="str">
        <f>IF(ISERR(IF($C492="","",SUMIFS(Con_ve!$F$6:$F$1005,Con_ve!$C$6:$C$1005,$C492,Con_ve!$I$6:$I$1005,"Fechada",Con_ve!$Q$6:$Q$1005,Cad_cl!AZ$5))),"",IF($C492="","",SUMIFS(Con_ve!$F$6:$F$1005,Con_ve!$C$6:$C$1005,$C492,Con_ve!$I$6:$I$1005,"Fechada",Con_ve!$Q$6:$Q$1005,Cad_cl!AZ$5)))</f>
        <v/>
      </c>
      <c r="BA492" s="134" t="str">
        <f>IF(ISERR(IF($C492="","",SUMIFS(Con_ve!$F$6:$F$1005,Con_ve!$C$6:$C$1005,$C492,Con_ve!$I$6:$I$1005,"Fechada",Con_ve!$Q$6:$Q$1005,Cad_cl!BA$5))),"",IF($C492="","",SUMIFS(Con_ve!$F$6:$F$1005,Con_ve!$C$6:$C$1005,$C492,Con_ve!$I$6:$I$1005,"Fechada",Con_ve!$Q$6:$Q$1005,Cad_cl!BA$5)))</f>
        <v/>
      </c>
      <c r="BB492" s="134">
        <f t="shared" si="21"/>
        <v>0</v>
      </c>
      <c r="BD492" s="134" t="str">
        <f>IF(ISERR(IF($C492="","",SUMIFS(Con_ve!$F$6:$F$1005,Con_ve!$C$6:$C$1005,$C492,Con_ve!$I$6:$I$1005,"Em negociação",Con_ve!$Q$6:$Q$1005,Cad_cl!BD$5))),"",IF($C492="","",SUMIFS(Con_ve!$F$6:$F$1005,Con_ve!$C$6:$C$1005,$C492,Con_ve!$I$6:$I$1005,"Em negociação",Con_ve!$Q$6:$Q$1005,Cad_cl!BD$5)))</f>
        <v/>
      </c>
      <c r="BE492" s="134" t="str">
        <f>IF(ISERR(IF($C492="","",SUMIFS(Con_ve!$F$6:$F$1005,Con_ve!$C$6:$C$1005,$C492,Con_ve!$I$6:$I$1005,"Em negociação",Con_ve!$Q$6:$Q$1005,Cad_cl!BE$5))),"",IF($C492="","",SUMIFS(Con_ve!$F$6:$F$1005,Con_ve!$C$6:$C$1005,$C492,Con_ve!$I$6:$I$1005,"Em negociação",Con_ve!$Q$6:$Q$1005,Cad_cl!BE$5)))</f>
        <v/>
      </c>
      <c r="BF492" s="134" t="str">
        <f>IF(ISERR(IF($C492="","",SUMIFS(Con_ve!$F$6:$F$1005,Con_ve!$C$6:$C$1005,$C492,Con_ve!$I$6:$I$1005,"Em negociação",Con_ve!$Q$6:$Q$1005,Cad_cl!BF$5))),"",IF($C492="","",SUMIFS(Con_ve!$F$6:$F$1005,Con_ve!$C$6:$C$1005,$C492,Con_ve!$I$6:$I$1005,"Em negociação",Con_ve!$Q$6:$Q$1005,Cad_cl!BF$5)))</f>
        <v/>
      </c>
      <c r="BG492" s="134" t="str">
        <f>IF(ISERR(IF($C492="","",SUMIFS(Con_ve!$F$6:$F$1005,Con_ve!$C$6:$C$1005,$C492,Con_ve!$I$6:$I$1005,"Em negociação",Con_ve!$Q$6:$Q$1005,Cad_cl!BG$5))),"",IF($C492="","",SUMIFS(Con_ve!$F$6:$F$1005,Con_ve!$C$6:$C$1005,$C492,Con_ve!$I$6:$I$1005,"Em negociação",Con_ve!$Q$6:$Q$1005,Cad_cl!BG$5)))</f>
        <v/>
      </c>
      <c r="BH492" s="134" t="str">
        <f>IF(ISERR(IF($C492="","",SUMIFS(Con_ve!$F$6:$F$1005,Con_ve!$C$6:$C$1005,$C492,Con_ve!$I$6:$I$1005,"Em negociação",Con_ve!$Q$6:$Q$1005,Cad_cl!BH$5))),"",IF($C492="","",SUMIFS(Con_ve!$F$6:$F$1005,Con_ve!$C$6:$C$1005,$C492,Con_ve!$I$6:$I$1005,"Em negociação",Con_ve!$Q$6:$Q$1005,Cad_cl!BH$5)))</f>
        <v/>
      </c>
      <c r="BI492" s="134" t="str">
        <f>IF(ISERR(IF($C492="","",SUMIFS(Con_ve!$F$6:$F$1005,Con_ve!$C$6:$C$1005,$C492,Con_ve!$I$6:$I$1005,"Em negociação",Con_ve!$Q$6:$Q$1005,Cad_cl!BI$5))),"",IF($C492="","",SUMIFS(Con_ve!$F$6:$F$1005,Con_ve!$C$6:$C$1005,$C492,Con_ve!$I$6:$I$1005,"Em negociação",Con_ve!$Q$6:$Q$1005,Cad_cl!BI$5)))</f>
        <v/>
      </c>
      <c r="BJ492" s="134" t="str">
        <f>IF(ISERR(IF($C492="","",SUMIFS(Con_ve!$F$6:$F$1005,Con_ve!$C$6:$C$1005,$C492,Con_ve!$I$6:$I$1005,"Em negociação",Con_ve!$Q$6:$Q$1005,Cad_cl!BJ$5))),"",IF($C492="","",SUMIFS(Con_ve!$F$6:$F$1005,Con_ve!$C$6:$C$1005,$C492,Con_ve!$I$6:$I$1005,"Em negociação",Con_ve!$Q$6:$Q$1005,Cad_cl!BJ$5)))</f>
        <v/>
      </c>
      <c r="BK492" s="134" t="str">
        <f>IF(ISERR(IF($C492="","",SUMIFS(Con_ve!$F$6:$F$1005,Con_ve!$C$6:$C$1005,$C492,Con_ve!$I$6:$I$1005,"Em negociação",Con_ve!$Q$6:$Q$1005,Cad_cl!BK$5))),"",IF($C492="","",SUMIFS(Con_ve!$F$6:$F$1005,Con_ve!$C$6:$C$1005,$C492,Con_ve!$I$6:$I$1005,"Em negociação",Con_ve!$Q$6:$Q$1005,Cad_cl!BK$5)))</f>
        <v/>
      </c>
      <c r="BL492" s="134" t="str">
        <f>IF(ISERR(IF($C492="","",SUMIFS(Con_ve!$F$6:$F$1005,Con_ve!$C$6:$C$1005,$C492,Con_ve!$I$6:$I$1005,"Em negociação",Con_ve!$Q$6:$Q$1005,Cad_cl!BL$5))),"",IF($C492="","",SUMIFS(Con_ve!$F$6:$F$1005,Con_ve!$C$6:$C$1005,$C492,Con_ve!$I$6:$I$1005,"Em negociação",Con_ve!$Q$6:$Q$1005,Cad_cl!BL$5)))</f>
        <v/>
      </c>
      <c r="BM492" s="134" t="str">
        <f>IF(ISERR(IF($C492="","",SUMIFS(Con_ve!$F$6:$F$1005,Con_ve!$C$6:$C$1005,$C492,Con_ve!$I$6:$I$1005,"Em negociação",Con_ve!$Q$6:$Q$1005,Cad_cl!BM$5))),"",IF($C492="","",SUMIFS(Con_ve!$F$6:$F$1005,Con_ve!$C$6:$C$1005,$C492,Con_ve!$I$6:$I$1005,"Em negociação",Con_ve!$Q$6:$Q$1005,Cad_cl!BM$5)))</f>
        <v/>
      </c>
      <c r="BN492" s="134" t="str">
        <f>IF(ISERR(IF($C492="","",SUMIFS(Con_ve!$F$6:$F$1005,Con_ve!$C$6:$C$1005,$C492,Con_ve!$I$6:$I$1005,"Em negociação",Con_ve!$Q$6:$Q$1005,Cad_cl!BN$5))),"",IF($C492="","",SUMIFS(Con_ve!$F$6:$F$1005,Con_ve!$C$6:$C$1005,$C492,Con_ve!$I$6:$I$1005,"Em negociação",Con_ve!$Q$6:$Q$1005,Cad_cl!BN$5)))</f>
        <v/>
      </c>
      <c r="BO492" s="134" t="str">
        <f>IF(ISERR(IF($C492="","",SUMIFS(Con_ve!$F$6:$F$1005,Con_ve!$C$6:$C$1005,$C492,Con_ve!$I$6:$I$1005,"Em negociação",Con_ve!$Q$6:$Q$1005,Cad_cl!BO$5))),"",IF($C492="","",SUMIFS(Con_ve!$F$6:$F$1005,Con_ve!$C$6:$C$1005,$C492,Con_ve!$I$6:$I$1005,"Em negociação",Con_ve!$Q$6:$Q$1005,Cad_cl!BO$5)))</f>
        <v/>
      </c>
      <c r="BP492" s="134">
        <f t="shared" si="22"/>
        <v>0</v>
      </c>
      <c r="BR492" s="125" t="str">
        <f>IF(ISERR(IF(AND($I492=Re_lo!$E$5,BR$5=VLOOKUP(Re_lo!$H$5,Re_lo!$N$5:$O$16,2,0)),AP492,"")),"",IF(AND($I492=Re_lo!$E$5,BR$5=VLOOKUP(Re_lo!$H$5,Re_lo!$N$5:$O$16,2,0)),AP492,""))</f>
        <v/>
      </c>
      <c r="BS492" s="125" t="str">
        <f>IF(ISERR(IF(AND($I492=Re_lo!$E$5,BS$5=VLOOKUP(Re_lo!$H$5,Re_lo!$N$5:$O$16,2,0)),AQ492,"")),"",IF(AND($I492=Re_lo!$E$5,BS$5=VLOOKUP(Re_lo!$H$5,Re_lo!$N$5:$O$16,2,0)),AQ492,""))</f>
        <v/>
      </c>
      <c r="BT492" s="125" t="str">
        <f>IF(ISERR(IF(AND($I492=Re_lo!$E$5,BT$5=VLOOKUP(Re_lo!$H$5,Re_lo!$N$5:$O$16,2,0)),AR492,"")),"",IF(AND($I492=Re_lo!$E$5,BT$5=VLOOKUP(Re_lo!$H$5,Re_lo!$N$5:$O$16,2,0)),AR492,""))</f>
        <v/>
      </c>
      <c r="BU492" s="125" t="str">
        <f>IF(ISERR(IF(AND($I492=Re_lo!$E$5,BU$5=VLOOKUP(Re_lo!$H$5,Re_lo!$N$5:$O$16,2,0)),AS492,"")),"",IF(AND($I492=Re_lo!$E$5,BU$5=VLOOKUP(Re_lo!$H$5,Re_lo!$N$5:$O$16,2,0)),AS492,""))</f>
        <v/>
      </c>
      <c r="BV492" s="125" t="str">
        <f>IF(ISERR(IF(AND($I492=Re_lo!$E$5,BV$5=VLOOKUP(Re_lo!$H$5,Re_lo!$N$5:$O$16,2,0)),AT492,"")),"",IF(AND($I492=Re_lo!$E$5,BV$5=VLOOKUP(Re_lo!$H$5,Re_lo!$N$5:$O$16,2,0)),AT492,""))</f>
        <v/>
      </c>
      <c r="BW492" s="125" t="str">
        <f>IF(ISERR(IF(AND($I492=Re_lo!$E$5,BW$5=VLOOKUP(Re_lo!$H$5,Re_lo!$N$5:$O$16,2,0)),AU492,"")),"",IF(AND($I492=Re_lo!$E$5,BW$5=VLOOKUP(Re_lo!$H$5,Re_lo!$N$5:$O$16,2,0)),AU492,""))</f>
        <v/>
      </c>
      <c r="BX492" s="125" t="str">
        <f>IF(ISERR(IF(AND($I492=Re_lo!$E$5,BX$5=VLOOKUP(Re_lo!$H$5,Re_lo!$N$5:$O$16,2,0)),AV492,"")),"",IF(AND($I492=Re_lo!$E$5,BX$5=VLOOKUP(Re_lo!$H$5,Re_lo!$N$5:$O$16,2,0)),AV492,""))</f>
        <v/>
      </c>
      <c r="BY492" s="125" t="str">
        <f>IF(ISERR(IF(AND($I492=Re_lo!$E$5,BY$5=VLOOKUP(Re_lo!$H$5,Re_lo!$N$5:$O$16,2,0)),AW492,"")),"",IF(AND($I492=Re_lo!$E$5,BY$5=VLOOKUP(Re_lo!$H$5,Re_lo!$N$5:$O$16,2,0)),AW492,""))</f>
        <v/>
      </c>
      <c r="BZ492" s="125" t="str">
        <f>IF(ISERR(IF(AND($I492=Re_lo!$E$5,BZ$5=VLOOKUP(Re_lo!$H$5,Re_lo!$N$5:$O$16,2,0)),AX492,"")),"",IF(AND($I492=Re_lo!$E$5,BZ$5=VLOOKUP(Re_lo!$H$5,Re_lo!$N$5:$O$16,2,0)),AX492,""))</f>
        <v/>
      </c>
      <c r="CA492" s="125" t="str">
        <f>IF(ISERR(IF(AND($I492=Re_lo!$E$5,CA$5=VLOOKUP(Re_lo!$H$5,Re_lo!$N$5:$O$16,2,0)),AY492,"")),"",IF(AND($I492=Re_lo!$E$5,CA$5=VLOOKUP(Re_lo!$H$5,Re_lo!$N$5:$O$16,2,0)),AY492,""))</f>
        <v/>
      </c>
      <c r="CB492" s="125" t="str">
        <f>IF(ISERR(IF(AND($I492=Re_lo!$E$5,CB$5=VLOOKUP(Re_lo!$H$5,Re_lo!$N$5:$O$16,2,0)),AZ492,"")),"",IF(AND($I492=Re_lo!$E$5,CB$5=VLOOKUP(Re_lo!$H$5,Re_lo!$N$5:$O$16,2,0)),AZ492,""))</f>
        <v/>
      </c>
      <c r="CC492" s="125" t="str">
        <f>IF(ISERR(IF(AND($I492=Re_lo!$E$5,CC$5=VLOOKUP(Re_lo!$H$5,Re_lo!$N$5:$O$16,2,0)),BA492,"")),"",IF(AND($I492=Re_lo!$E$5,CC$5=VLOOKUP(Re_lo!$H$5,Re_lo!$N$5:$O$16,2,0)),BA492,""))</f>
        <v/>
      </c>
      <c r="CD492" s="125" t="str">
        <f>IF(ISERR(IF(AND($I492=Re_lo!$E$5,CD$5=VLOOKUP(Re_lo!$H$5,Re_lo!$N$5:$O$16,2,0)),BB492,"")),"",IF(AND($I492=Re_lo!$E$5,CD$5=VLOOKUP(Re_lo!$H$5,Re_lo!$N$5:$O$16,2,0)),BB492,""))</f>
        <v/>
      </c>
      <c r="CF492" s="125" t="str">
        <f>IF($C492="","",COUNTIFS(Con_ve!$C$6:$C$1005,$C492,Con_ve!$Q$6:$Q$1005,Cad_cl!CF$5))</f>
        <v/>
      </c>
      <c r="CG492" s="125" t="str">
        <f>IF($C492="","",COUNTIFS(Con_ve!$C$6:$C$1005,$C492,Con_ve!$Q$6:$Q$1005,Cad_cl!CG$5))</f>
        <v/>
      </c>
      <c r="CH492" s="125" t="str">
        <f>IF($C492="","",COUNTIFS(Con_ve!$C$6:$C$1005,$C492,Con_ve!$Q$6:$Q$1005,Cad_cl!CH$5))</f>
        <v/>
      </c>
      <c r="CI492" s="125" t="str">
        <f>IF($C492="","",COUNTIFS(Con_ve!$C$6:$C$1005,$C492,Con_ve!$Q$6:$Q$1005,Cad_cl!CI$5))</f>
        <v/>
      </c>
      <c r="CJ492" s="125" t="str">
        <f>IF($C492="","",COUNTIFS(Con_ve!$C$6:$C$1005,$C492,Con_ve!$Q$6:$Q$1005,Cad_cl!CJ$5))</f>
        <v/>
      </c>
      <c r="CK492" s="125" t="str">
        <f>IF($C492="","",COUNTIFS(Con_ve!$C$6:$C$1005,$C492,Con_ve!$Q$6:$Q$1005,Cad_cl!CK$5))</f>
        <v/>
      </c>
      <c r="CL492" s="125" t="str">
        <f>IF($C492="","",COUNTIFS(Con_ve!$C$6:$C$1005,$C492,Con_ve!$Q$6:$Q$1005,Cad_cl!CL$5))</f>
        <v/>
      </c>
      <c r="CM492" s="125" t="str">
        <f>IF($C492="","",COUNTIFS(Con_ve!$C$6:$C$1005,$C492,Con_ve!$Q$6:$Q$1005,Cad_cl!CM$5))</f>
        <v/>
      </c>
      <c r="CN492" s="125" t="str">
        <f>IF($C492="","",COUNTIFS(Con_ve!$C$6:$C$1005,$C492,Con_ve!$Q$6:$Q$1005,Cad_cl!CN$5))</f>
        <v/>
      </c>
      <c r="CO492" s="125" t="str">
        <f>IF($C492="","",COUNTIFS(Con_ve!$C$6:$C$1005,$C492,Con_ve!$Q$6:$Q$1005,Cad_cl!CO$5))</f>
        <v/>
      </c>
      <c r="CP492" s="125" t="str">
        <f>IF($C492="","",COUNTIFS(Con_ve!$C$6:$C$1005,$C492,Con_ve!$Q$6:$Q$1005,Cad_cl!CP$5))</f>
        <v/>
      </c>
      <c r="CQ492" s="125" t="str">
        <f>IF($C492="","",COUNTIFS(Con_ve!$C$6:$C$1005,$C492,Con_ve!$Q$6:$Q$1005,Cad_cl!CQ$5))</f>
        <v/>
      </c>
      <c r="CR492" s="125">
        <f t="shared" si="23"/>
        <v>0</v>
      </c>
    </row>
    <row r="493" spans="3:96" ht="30" customHeight="1">
      <c r="C493" s="153"/>
      <c r="D493" s="153"/>
      <c r="E493" s="154"/>
      <c r="F493" s="153"/>
      <c r="G493" s="155"/>
      <c r="H493" s="153"/>
      <c r="I493" s="153"/>
      <c r="J493" s="132" t="s">
        <v>309</v>
      </c>
      <c r="K493" s="133" t="s">
        <v>309</v>
      </c>
      <c r="L493" s="153"/>
      <c r="M493" s="153"/>
      <c r="N493" s="153"/>
      <c r="O493" s="153"/>
      <c r="P493" s="153"/>
      <c r="Q493" s="153"/>
      <c r="AP493" s="134" t="str">
        <f>IF(ISERR(IF($C493="","",SUMIFS(Con_ve!$F$6:$F$1005,Con_ve!$C$6:$C$1005,$C493,Con_ve!$I$6:$I$1005,"Fechada",Con_ve!$Q$6:$Q$1005,Cad_cl!AP$5))),"",IF($C493="","",SUMIFS(Con_ve!$F$6:$F$1005,Con_ve!$C$6:$C$1005,$C493,Con_ve!$I$6:$I$1005,"Fechada",Con_ve!$Q$6:$Q$1005,Cad_cl!AP$5)))</f>
        <v/>
      </c>
      <c r="AQ493" s="134" t="str">
        <f>IF(ISERR(IF($C493="","",SUMIFS(Con_ve!$F$6:$F$1005,Con_ve!$C$6:$C$1005,$C493,Con_ve!$I$6:$I$1005,"Fechada",Con_ve!$Q$6:$Q$1005,Cad_cl!AQ$5))),"",IF($C493="","",SUMIFS(Con_ve!$F$6:$F$1005,Con_ve!$C$6:$C$1005,$C493,Con_ve!$I$6:$I$1005,"Fechada",Con_ve!$Q$6:$Q$1005,Cad_cl!AQ$5)))</f>
        <v/>
      </c>
      <c r="AR493" s="134" t="str">
        <f>IF(ISERR(IF($C493="","",SUMIFS(Con_ve!$F$6:$F$1005,Con_ve!$C$6:$C$1005,$C493,Con_ve!$I$6:$I$1005,"Fechada",Con_ve!$Q$6:$Q$1005,Cad_cl!AR$5))),"",IF($C493="","",SUMIFS(Con_ve!$F$6:$F$1005,Con_ve!$C$6:$C$1005,$C493,Con_ve!$I$6:$I$1005,"Fechada",Con_ve!$Q$6:$Q$1005,Cad_cl!AR$5)))</f>
        <v/>
      </c>
      <c r="AS493" s="134" t="str">
        <f>IF(ISERR(IF($C493="","",SUMIFS(Con_ve!$F$6:$F$1005,Con_ve!$C$6:$C$1005,$C493,Con_ve!$I$6:$I$1005,"Fechada",Con_ve!$Q$6:$Q$1005,Cad_cl!AS$5))),"",IF($C493="","",SUMIFS(Con_ve!$F$6:$F$1005,Con_ve!$C$6:$C$1005,$C493,Con_ve!$I$6:$I$1005,"Fechada",Con_ve!$Q$6:$Q$1005,Cad_cl!AS$5)))</f>
        <v/>
      </c>
      <c r="AT493" s="134" t="str">
        <f>IF(ISERR(IF($C493="","",SUMIFS(Con_ve!$F$6:$F$1005,Con_ve!$C$6:$C$1005,$C493,Con_ve!$I$6:$I$1005,"Fechada",Con_ve!$Q$6:$Q$1005,Cad_cl!AT$5))),"",IF($C493="","",SUMIFS(Con_ve!$F$6:$F$1005,Con_ve!$C$6:$C$1005,$C493,Con_ve!$I$6:$I$1005,"Fechada",Con_ve!$Q$6:$Q$1005,Cad_cl!AT$5)))</f>
        <v/>
      </c>
      <c r="AU493" s="134" t="str">
        <f>IF(ISERR(IF($C493="","",SUMIFS(Con_ve!$F$6:$F$1005,Con_ve!$C$6:$C$1005,$C493,Con_ve!$I$6:$I$1005,"Fechada",Con_ve!$Q$6:$Q$1005,Cad_cl!AU$5))),"",IF($C493="","",SUMIFS(Con_ve!$F$6:$F$1005,Con_ve!$C$6:$C$1005,$C493,Con_ve!$I$6:$I$1005,"Fechada",Con_ve!$Q$6:$Q$1005,Cad_cl!AU$5)))</f>
        <v/>
      </c>
      <c r="AV493" s="134" t="str">
        <f>IF(ISERR(IF($C493="","",SUMIFS(Con_ve!$F$6:$F$1005,Con_ve!$C$6:$C$1005,$C493,Con_ve!$I$6:$I$1005,"Fechada",Con_ve!$Q$6:$Q$1005,Cad_cl!AV$5))),"",IF($C493="","",SUMIFS(Con_ve!$F$6:$F$1005,Con_ve!$C$6:$C$1005,$C493,Con_ve!$I$6:$I$1005,"Fechada",Con_ve!$Q$6:$Q$1005,Cad_cl!AV$5)))</f>
        <v/>
      </c>
      <c r="AW493" s="134" t="str">
        <f>IF(ISERR(IF($C493="","",SUMIFS(Con_ve!$F$6:$F$1005,Con_ve!$C$6:$C$1005,$C493,Con_ve!$I$6:$I$1005,"Fechada",Con_ve!$Q$6:$Q$1005,Cad_cl!AW$5))),"",IF($C493="","",SUMIFS(Con_ve!$F$6:$F$1005,Con_ve!$C$6:$C$1005,$C493,Con_ve!$I$6:$I$1005,"Fechada",Con_ve!$Q$6:$Q$1005,Cad_cl!AW$5)))</f>
        <v/>
      </c>
      <c r="AX493" s="134" t="str">
        <f>IF(ISERR(IF($C493="","",SUMIFS(Con_ve!$F$6:$F$1005,Con_ve!$C$6:$C$1005,$C493,Con_ve!$I$6:$I$1005,"Fechada",Con_ve!$Q$6:$Q$1005,Cad_cl!AX$5))),"",IF($C493="","",SUMIFS(Con_ve!$F$6:$F$1005,Con_ve!$C$6:$C$1005,$C493,Con_ve!$I$6:$I$1005,"Fechada",Con_ve!$Q$6:$Q$1005,Cad_cl!AX$5)))</f>
        <v/>
      </c>
      <c r="AY493" s="134" t="str">
        <f>IF(ISERR(IF($C493="","",SUMIFS(Con_ve!$F$6:$F$1005,Con_ve!$C$6:$C$1005,$C493,Con_ve!$I$6:$I$1005,"Fechada",Con_ve!$Q$6:$Q$1005,Cad_cl!AY$5))),"",IF($C493="","",SUMIFS(Con_ve!$F$6:$F$1005,Con_ve!$C$6:$C$1005,$C493,Con_ve!$I$6:$I$1005,"Fechada",Con_ve!$Q$6:$Q$1005,Cad_cl!AY$5)))</f>
        <v/>
      </c>
      <c r="AZ493" s="134" t="str">
        <f>IF(ISERR(IF($C493="","",SUMIFS(Con_ve!$F$6:$F$1005,Con_ve!$C$6:$C$1005,$C493,Con_ve!$I$6:$I$1005,"Fechada",Con_ve!$Q$6:$Q$1005,Cad_cl!AZ$5))),"",IF($C493="","",SUMIFS(Con_ve!$F$6:$F$1005,Con_ve!$C$6:$C$1005,$C493,Con_ve!$I$6:$I$1005,"Fechada",Con_ve!$Q$6:$Q$1005,Cad_cl!AZ$5)))</f>
        <v/>
      </c>
      <c r="BA493" s="134" t="str">
        <f>IF(ISERR(IF($C493="","",SUMIFS(Con_ve!$F$6:$F$1005,Con_ve!$C$6:$C$1005,$C493,Con_ve!$I$6:$I$1005,"Fechada",Con_ve!$Q$6:$Q$1005,Cad_cl!BA$5))),"",IF($C493="","",SUMIFS(Con_ve!$F$6:$F$1005,Con_ve!$C$6:$C$1005,$C493,Con_ve!$I$6:$I$1005,"Fechada",Con_ve!$Q$6:$Q$1005,Cad_cl!BA$5)))</f>
        <v/>
      </c>
      <c r="BB493" s="134">
        <f t="shared" si="21"/>
        <v>0</v>
      </c>
      <c r="BD493" s="134" t="str">
        <f>IF(ISERR(IF($C493="","",SUMIFS(Con_ve!$F$6:$F$1005,Con_ve!$C$6:$C$1005,$C493,Con_ve!$I$6:$I$1005,"Em negociação",Con_ve!$Q$6:$Q$1005,Cad_cl!BD$5))),"",IF($C493="","",SUMIFS(Con_ve!$F$6:$F$1005,Con_ve!$C$6:$C$1005,$C493,Con_ve!$I$6:$I$1005,"Em negociação",Con_ve!$Q$6:$Q$1005,Cad_cl!BD$5)))</f>
        <v/>
      </c>
      <c r="BE493" s="134" t="str">
        <f>IF(ISERR(IF($C493="","",SUMIFS(Con_ve!$F$6:$F$1005,Con_ve!$C$6:$C$1005,$C493,Con_ve!$I$6:$I$1005,"Em negociação",Con_ve!$Q$6:$Q$1005,Cad_cl!BE$5))),"",IF($C493="","",SUMIFS(Con_ve!$F$6:$F$1005,Con_ve!$C$6:$C$1005,$C493,Con_ve!$I$6:$I$1005,"Em negociação",Con_ve!$Q$6:$Q$1005,Cad_cl!BE$5)))</f>
        <v/>
      </c>
      <c r="BF493" s="134" t="str">
        <f>IF(ISERR(IF($C493="","",SUMIFS(Con_ve!$F$6:$F$1005,Con_ve!$C$6:$C$1005,$C493,Con_ve!$I$6:$I$1005,"Em negociação",Con_ve!$Q$6:$Q$1005,Cad_cl!BF$5))),"",IF($C493="","",SUMIFS(Con_ve!$F$6:$F$1005,Con_ve!$C$6:$C$1005,$C493,Con_ve!$I$6:$I$1005,"Em negociação",Con_ve!$Q$6:$Q$1005,Cad_cl!BF$5)))</f>
        <v/>
      </c>
      <c r="BG493" s="134" t="str">
        <f>IF(ISERR(IF($C493="","",SUMIFS(Con_ve!$F$6:$F$1005,Con_ve!$C$6:$C$1005,$C493,Con_ve!$I$6:$I$1005,"Em negociação",Con_ve!$Q$6:$Q$1005,Cad_cl!BG$5))),"",IF($C493="","",SUMIFS(Con_ve!$F$6:$F$1005,Con_ve!$C$6:$C$1005,$C493,Con_ve!$I$6:$I$1005,"Em negociação",Con_ve!$Q$6:$Q$1005,Cad_cl!BG$5)))</f>
        <v/>
      </c>
      <c r="BH493" s="134" t="str">
        <f>IF(ISERR(IF($C493="","",SUMIFS(Con_ve!$F$6:$F$1005,Con_ve!$C$6:$C$1005,$C493,Con_ve!$I$6:$I$1005,"Em negociação",Con_ve!$Q$6:$Q$1005,Cad_cl!BH$5))),"",IF($C493="","",SUMIFS(Con_ve!$F$6:$F$1005,Con_ve!$C$6:$C$1005,$C493,Con_ve!$I$6:$I$1005,"Em negociação",Con_ve!$Q$6:$Q$1005,Cad_cl!BH$5)))</f>
        <v/>
      </c>
      <c r="BI493" s="134" t="str">
        <f>IF(ISERR(IF($C493="","",SUMIFS(Con_ve!$F$6:$F$1005,Con_ve!$C$6:$C$1005,$C493,Con_ve!$I$6:$I$1005,"Em negociação",Con_ve!$Q$6:$Q$1005,Cad_cl!BI$5))),"",IF($C493="","",SUMIFS(Con_ve!$F$6:$F$1005,Con_ve!$C$6:$C$1005,$C493,Con_ve!$I$6:$I$1005,"Em negociação",Con_ve!$Q$6:$Q$1005,Cad_cl!BI$5)))</f>
        <v/>
      </c>
      <c r="BJ493" s="134" t="str">
        <f>IF(ISERR(IF($C493="","",SUMIFS(Con_ve!$F$6:$F$1005,Con_ve!$C$6:$C$1005,$C493,Con_ve!$I$6:$I$1005,"Em negociação",Con_ve!$Q$6:$Q$1005,Cad_cl!BJ$5))),"",IF($C493="","",SUMIFS(Con_ve!$F$6:$F$1005,Con_ve!$C$6:$C$1005,$C493,Con_ve!$I$6:$I$1005,"Em negociação",Con_ve!$Q$6:$Q$1005,Cad_cl!BJ$5)))</f>
        <v/>
      </c>
      <c r="BK493" s="134" t="str">
        <f>IF(ISERR(IF($C493="","",SUMIFS(Con_ve!$F$6:$F$1005,Con_ve!$C$6:$C$1005,$C493,Con_ve!$I$6:$I$1005,"Em negociação",Con_ve!$Q$6:$Q$1005,Cad_cl!BK$5))),"",IF($C493="","",SUMIFS(Con_ve!$F$6:$F$1005,Con_ve!$C$6:$C$1005,$C493,Con_ve!$I$6:$I$1005,"Em negociação",Con_ve!$Q$6:$Q$1005,Cad_cl!BK$5)))</f>
        <v/>
      </c>
      <c r="BL493" s="134" t="str">
        <f>IF(ISERR(IF($C493="","",SUMIFS(Con_ve!$F$6:$F$1005,Con_ve!$C$6:$C$1005,$C493,Con_ve!$I$6:$I$1005,"Em negociação",Con_ve!$Q$6:$Q$1005,Cad_cl!BL$5))),"",IF($C493="","",SUMIFS(Con_ve!$F$6:$F$1005,Con_ve!$C$6:$C$1005,$C493,Con_ve!$I$6:$I$1005,"Em negociação",Con_ve!$Q$6:$Q$1005,Cad_cl!BL$5)))</f>
        <v/>
      </c>
      <c r="BM493" s="134" t="str">
        <f>IF(ISERR(IF($C493="","",SUMIFS(Con_ve!$F$6:$F$1005,Con_ve!$C$6:$C$1005,$C493,Con_ve!$I$6:$I$1005,"Em negociação",Con_ve!$Q$6:$Q$1005,Cad_cl!BM$5))),"",IF($C493="","",SUMIFS(Con_ve!$F$6:$F$1005,Con_ve!$C$6:$C$1005,$C493,Con_ve!$I$6:$I$1005,"Em negociação",Con_ve!$Q$6:$Q$1005,Cad_cl!BM$5)))</f>
        <v/>
      </c>
      <c r="BN493" s="134" t="str">
        <f>IF(ISERR(IF($C493="","",SUMIFS(Con_ve!$F$6:$F$1005,Con_ve!$C$6:$C$1005,$C493,Con_ve!$I$6:$I$1005,"Em negociação",Con_ve!$Q$6:$Q$1005,Cad_cl!BN$5))),"",IF($C493="","",SUMIFS(Con_ve!$F$6:$F$1005,Con_ve!$C$6:$C$1005,$C493,Con_ve!$I$6:$I$1005,"Em negociação",Con_ve!$Q$6:$Q$1005,Cad_cl!BN$5)))</f>
        <v/>
      </c>
      <c r="BO493" s="134" t="str">
        <f>IF(ISERR(IF($C493="","",SUMIFS(Con_ve!$F$6:$F$1005,Con_ve!$C$6:$C$1005,$C493,Con_ve!$I$6:$I$1005,"Em negociação",Con_ve!$Q$6:$Q$1005,Cad_cl!BO$5))),"",IF($C493="","",SUMIFS(Con_ve!$F$6:$F$1005,Con_ve!$C$6:$C$1005,$C493,Con_ve!$I$6:$I$1005,"Em negociação",Con_ve!$Q$6:$Q$1005,Cad_cl!BO$5)))</f>
        <v/>
      </c>
      <c r="BP493" s="134">
        <f t="shared" si="22"/>
        <v>0</v>
      </c>
      <c r="BR493" s="125" t="str">
        <f>IF(ISERR(IF(AND($I493=Re_lo!$E$5,BR$5=VLOOKUP(Re_lo!$H$5,Re_lo!$N$5:$O$16,2,0)),AP493,"")),"",IF(AND($I493=Re_lo!$E$5,BR$5=VLOOKUP(Re_lo!$H$5,Re_lo!$N$5:$O$16,2,0)),AP493,""))</f>
        <v/>
      </c>
      <c r="BS493" s="125" t="str">
        <f>IF(ISERR(IF(AND($I493=Re_lo!$E$5,BS$5=VLOOKUP(Re_lo!$H$5,Re_lo!$N$5:$O$16,2,0)),AQ493,"")),"",IF(AND($I493=Re_lo!$E$5,BS$5=VLOOKUP(Re_lo!$H$5,Re_lo!$N$5:$O$16,2,0)),AQ493,""))</f>
        <v/>
      </c>
      <c r="BT493" s="125" t="str">
        <f>IF(ISERR(IF(AND($I493=Re_lo!$E$5,BT$5=VLOOKUP(Re_lo!$H$5,Re_lo!$N$5:$O$16,2,0)),AR493,"")),"",IF(AND($I493=Re_lo!$E$5,BT$5=VLOOKUP(Re_lo!$H$5,Re_lo!$N$5:$O$16,2,0)),AR493,""))</f>
        <v/>
      </c>
      <c r="BU493" s="125" t="str">
        <f>IF(ISERR(IF(AND($I493=Re_lo!$E$5,BU$5=VLOOKUP(Re_lo!$H$5,Re_lo!$N$5:$O$16,2,0)),AS493,"")),"",IF(AND($I493=Re_lo!$E$5,BU$5=VLOOKUP(Re_lo!$H$5,Re_lo!$N$5:$O$16,2,0)),AS493,""))</f>
        <v/>
      </c>
      <c r="BV493" s="125" t="str">
        <f>IF(ISERR(IF(AND($I493=Re_lo!$E$5,BV$5=VLOOKUP(Re_lo!$H$5,Re_lo!$N$5:$O$16,2,0)),AT493,"")),"",IF(AND($I493=Re_lo!$E$5,BV$5=VLOOKUP(Re_lo!$H$5,Re_lo!$N$5:$O$16,2,0)),AT493,""))</f>
        <v/>
      </c>
      <c r="BW493" s="125" t="str">
        <f>IF(ISERR(IF(AND($I493=Re_lo!$E$5,BW$5=VLOOKUP(Re_lo!$H$5,Re_lo!$N$5:$O$16,2,0)),AU493,"")),"",IF(AND($I493=Re_lo!$E$5,BW$5=VLOOKUP(Re_lo!$H$5,Re_lo!$N$5:$O$16,2,0)),AU493,""))</f>
        <v/>
      </c>
      <c r="BX493" s="125" t="str">
        <f>IF(ISERR(IF(AND($I493=Re_lo!$E$5,BX$5=VLOOKUP(Re_lo!$H$5,Re_lo!$N$5:$O$16,2,0)),AV493,"")),"",IF(AND($I493=Re_lo!$E$5,BX$5=VLOOKUP(Re_lo!$H$5,Re_lo!$N$5:$O$16,2,0)),AV493,""))</f>
        <v/>
      </c>
      <c r="BY493" s="125" t="str">
        <f>IF(ISERR(IF(AND($I493=Re_lo!$E$5,BY$5=VLOOKUP(Re_lo!$H$5,Re_lo!$N$5:$O$16,2,0)),AW493,"")),"",IF(AND($I493=Re_lo!$E$5,BY$5=VLOOKUP(Re_lo!$H$5,Re_lo!$N$5:$O$16,2,0)),AW493,""))</f>
        <v/>
      </c>
      <c r="BZ493" s="125" t="str">
        <f>IF(ISERR(IF(AND($I493=Re_lo!$E$5,BZ$5=VLOOKUP(Re_lo!$H$5,Re_lo!$N$5:$O$16,2,0)),AX493,"")),"",IF(AND($I493=Re_lo!$E$5,BZ$5=VLOOKUP(Re_lo!$H$5,Re_lo!$N$5:$O$16,2,0)),AX493,""))</f>
        <v/>
      </c>
      <c r="CA493" s="125" t="str">
        <f>IF(ISERR(IF(AND($I493=Re_lo!$E$5,CA$5=VLOOKUP(Re_lo!$H$5,Re_lo!$N$5:$O$16,2,0)),AY493,"")),"",IF(AND($I493=Re_lo!$E$5,CA$5=VLOOKUP(Re_lo!$H$5,Re_lo!$N$5:$O$16,2,0)),AY493,""))</f>
        <v/>
      </c>
      <c r="CB493" s="125" t="str">
        <f>IF(ISERR(IF(AND($I493=Re_lo!$E$5,CB$5=VLOOKUP(Re_lo!$H$5,Re_lo!$N$5:$O$16,2,0)),AZ493,"")),"",IF(AND($I493=Re_lo!$E$5,CB$5=VLOOKUP(Re_lo!$H$5,Re_lo!$N$5:$O$16,2,0)),AZ493,""))</f>
        <v/>
      </c>
      <c r="CC493" s="125" t="str">
        <f>IF(ISERR(IF(AND($I493=Re_lo!$E$5,CC$5=VLOOKUP(Re_lo!$H$5,Re_lo!$N$5:$O$16,2,0)),BA493,"")),"",IF(AND($I493=Re_lo!$E$5,CC$5=VLOOKUP(Re_lo!$H$5,Re_lo!$N$5:$O$16,2,0)),BA493,""))</f>
        <v/>
      </c>
      <c r="CD493" s="125" t="str">
        <f>IF(ISERR(IF(AND($I493=Re_lo!$E$5,CD$5=VLOOKUP(Re_lo!$H$5,Re_lo!$N$5:$O$16,2,0)),BB493,"")),"",IF(AND($I493=Re_lo!$E$5,CD$5=VLOOKUP(Re_lo!$H$5,Re_lo!$N$5:$O$16,2,0)),BB493,""))</f>
        <v/>
      </c>
      <c r="CF493" s="125" t="str">
        <f>IF($C493="","",COUNTIFS(Con_ve!$C$6:$C$1005,$C493,Con_ve!$Q$6:$Q$1005,Cad_cl!CF$5))</f>
        <v/>
      </c>
      <c r="CG493" s="125" t="str">
        <f>IF($C493="","",COUNTIFS(Con_ve!$C$6:$C$1005,$C493,Con_ve!$Q$6:$Q$1005,Cad_cl!CG$5))</f>
        <v/>
      </c>
      <c r="CH493" s="125" t="str">
        <f>IF($C493="","",COUNTIFS(Con_ve!$C$6:$C$1005,$C493,Con_ve!$Q$6:$Q$1005,Cad_cl!CH$5))</f>
        <v/>
      </c>
      <c r="CI493" s="125" t="str">
        <f>IF($C493="","",COUNTIFS(Con_ve!$C$6:$C$1005,$C493,Con_ve!$Q$6:$Q$1005,Cad_cl!CI$5))</f>
        <v/>
      </c>
      <c r="CJ493" s="125" t="str">
        <f>IF($C493="","",COUNTIFS(Con_ve!$C$6:$C$1005,$C493,Con_ve!$Q$6:$Q$1005,Cad_cl!CJ$5))</f>
        <v/>
      </c>
      <c r="CK493" s="125" t="str">
        <f>IF($C493="","",COUNTIFS(Con_ve!$C$6:$C$1005,$C493,Con_ve!$Q$6:$Q$1005,Cad_cl!CK$5))</f>
        <v/>
      </c>
      <c r="CL493" s="125" t="str">
        <f>IF($C493="","",COUNTIFS(Con_ve!$C$6:$C$1005,$C493,Con_ve!$Q$6:$Q$1005,Cad_cl!CL$5))</f>
        <v/>
      </c>
      <c r="CM493" s="125" t="str">
        <f>IF($C493="","",COUNTIFS(Con_ve!$C$6:$C$1005,$C493,Con_ve!$Q$6:$Q$1005,Cad_cl!CM$5))</f>
        <v/>
      </c>
      <c r="CN493" s="125" t="str">
        <f>IF($C493="","",COUNTIFS(Con_ve!$C$6:$C$1005,$C493,Con_ve!$Q$6:$Q$1005,Cad_cl!CN$5))</f>
        <v/>
      </c>
      <c r="CO493" s="125" t="str">
        <f>IF($C493="","",COUNTIFS(Con_ve!$C$6:$C$1005,$C493,Con_ve!$Q$6:$Q$1005,Cad_cl!CO$5))</f>
        <v/>
      </c>
      <c r="CP493" s="125" t="str">
        <f>IF($C493="","",COUNTIFS(Con_ve!$C$6:$C$1005,$C493,Con_ve!$Q$6:$Q$1005,Cad_cl!CP$5))</f>
        <v/>
      </c>
      <c r="CQ493" s="125" t="str">
        <f>IF($C493="","",COUNTIFS(Con_ve!$C$6:$C$1005,$C493,Con_ve!$Q$6:$Q$1005,Cad_cl!CQ$5))</f>
        <v/>
      </c>
      <c r="CR493" s="125">
        <f t="shared" si="23"/>
        <v>0</v>
      </c>
    </row>
    <row r="494" spans="3:96" ht="30" customHeight="1">
      <c r="C494" s="153"/>
      <c r="D494" s="153"/>
      <c r="E494" s="154"/>
      <c r="F494" s="153"/>
      <c r="G494" s="155"/>
      <c r="H494" s="153"/>
      <c r="I494" s="153"/>
      <c r="J494" s="132" t="s">
        <v>309</v>
      </c>
      <c r="K494" s="133" t="s">
        <v>309</v>
      </c>
      <c r="L494" s="153"/>
      <c r="M494" s="153"/>
      <c r="N494" s="153"/>
      <c r="O494" s="153"/>
      <c r="P494" s="153"/>
      <c r="Q494" s="153"/>
      <c r="AP494" s="134" t="str">
        <f>IF(ISERR(IF($C494="","",SUMIFS(Con_ve!$F$6:$F$1005,Con_ve!$C$6:$C$1005,$C494,Con_ve!$I$6:$I$1005,"Fechada",Con_ve!$Q$6:$Q$1005,Cad_cl!AP$5))),"",IF($C494="","",SUMIFS(Con_ve!$F$6:$F$1005,Con_ve!$C$6:$C$1005,$C494,Con_ve!$I$6:$I$1005,"Fechada",Con_ve!$Q$6:$Q$1005,Cad_cl!AP$5)))</f>
        <v/>
      </c>
      <c r="AQ494" s="134" t="str">
        <f>IF(ISERR(IF($C494="","",SUMIFS(Con_ve!$F$6:$F$1005,Con_ve!$C$6:$C$1005,$C494,Con_ve!$I$6:$I$1005,"Fechada",Con_ve!$Q$6:$Q$1005,Cad_cl!AQ$5))),"",IF($C494="","",SUMIFS(Con_ve!$F$6:$F$1005,Con_ve!$C$6:$C$1005,$C494,Con_ve!$I$6:$I$1005,"Fechada",Con_ve!$Q$6:$Q$1005,Cad_cl!AQ$5)))</f>
        <v/>
      </c>
      <c r="AR494" s="134" t="str">
        <f>IF(ISERR(IF($C494="","",SUMIFS(Con_ve!$F$6:$F$1005,Con_ve!$C$6:$C$1005,$C494,Con_ve!$I$6:$I$1005,"Fechada",Con_ve!$Q$6:$Q$1005,Cad_cl!AR$5))),"",IF($C494="","",SUMIFS(Con_ve!$F$6:$F$1005,Con_ve!$C$6:$C$1005,$C494,Con_ve!$I$6:$I$1005,"Fechada",Con_ve!$Q$6:$Q$1005,Cad_cl!AR$5)))</f>
        <v/>
      </c>
      <c r="AS494" s="134" t="str">
        <f>IF(ISERR(IF($C494="","",SUMIFS(Con_ve!$F$6:$F$1005,Con_ve!$C$6:$C$1005,$C494,Con_ve!$I$6:$I$1005,"Fechada",Con_ve!$Q$6:$Q$1005,Cad_cl!AS$5))),"",IF($C494="","",SUMIFS(Con_ve!$F$6:$F$1005,Con_ve!$C$6:$C$1005,$C494,Con_ve!$I$6:$I$1005,"Fechada",Con_ve!$Q$6:$Q$1005,Cad_cl!AS$5)))</f>
        <v/>
      </c>
      <c r="AT494" s="134" t="str">
        <f>IF(ISERR(IF($C494="","",SUMIFS(Con_ve!$F$6:$F$1005,Con_ve!$C$6:$C$1005,$C494,Con_ve!$I$6:$I$1005,"Fechada",Con_ve!$Q$6:$Q$1005,Cad_cl!AT$5))),"",IF($C494="","",SUMIFS(Con_ve!$F$6:$F$1005,Con_ve!$C$6:$C$1005,$C494,Con_ve!$I$6:$I$1005,"Fechada",Con_ve!$Q$6:$Q$1005,Cad_cl!AT$5)))</f>
        <v/>
      </c>
      <c r="AU494" s="134" t="str">
        <f>IF(ISERR(IF($C494="","",SUMIFS(Con_ve!$F$6:$F$1005,Con_ve!$C$6:$C$1005,$C494,Con_ve!$I$6:$I$1005,"Fechada",Con_ve!$Q$6:$Q$1005,Cad_cl!AU$5))),"",IF($C494="","",SUMIFS(Con_ve!$F$6:$F$1005,Con_ve!$C$6:$C$1005,$C494,Con_ve!$I$6:$I$1005,"Fechada",Con_ve!$Q$6:$Q$1005,Cad_cl!AU$5)))</f>
        <v/>
      </c>
      <c r="AV494" s="134" t="str">
        <f>IF(ISERR(IF($C494="","",SUMIFS(Con_ve!$F$6:$F$1005,Con_ve!$C$6:$C$1005,$C494,Con_ve!$I$6:$I$1005,"Fechada",Con_ve!$Q$6:$Q$1005,Cad_cl!AV$5))),"",IF($C494="","",SUMIFS(Con_ve!$F$6:$F$1005,Con_ve!$C$6:$C$1005,$C494,Con_ve!$I$6:$I$1005,"Fechada",Con_ve!$Q$6:$Q$1005,Cad_cl!AV$5)))</f>
        <v/>
      </c>
      <c r="AW494" s="134" t="str">
        <f>IF(ISERR(IF($C494="","",SUMIFS(Con_ve!$F$6:$F$1005,Con_ve!$C$6:$C$1005,$C494,Con_ve!$I$6:$I$1005,"Fechada",Con_ve!$Q$6:$Q$1005,Cad_cl!AW$5))),"",IF($C494="","",SUMIFS(Con_ve!$F$6:$F$1005,Con_ve!$C$6:$C$1005,$C494,Con_ve!$I$6:$I$1005,"Fechada",Con_ve!$Q$6:$Q$1005,Cad_cl!AW$5)))</f>
        <v/>
      </c>
      <c r="AX494" s="134" t="str">
        <f>IF(ISERR(IF($C494="","",SUMIFS(Con_ve!$F$6:$F$1005,Con_ve!$C$6:$C$1005,$C494,Con_ve!$I$6:$I$1005,"Fechada",Con_ve!$Q$6:$Q$1005,Cad_cl!AX$5))),"",IF($C494="","",SUMIFS(Con_ve!$F$6:$F$1005,Con_ve!$C$6:$C$1005,$C494,Con_ve!$I$6:$I$1005,"Fechada",Con_ve!$Q$6:$Q$1005,Cad_cl!AX$5)))</f>
        <v/>
      </c>
      <c r="AY494" s="134" t="str">
        <f>IF(ISERR(IF($C494="","",SUMIFS(Con_ve!$F$6:$F$1005,Con_ve!$C$6:$C$1005,$C494,Con_ve!$I$6:$I$1005,"Fechada",Con_ve!$Q$6:$Q$1005,Cad_cl!AY$5))),"",IF($C494="","",SUMIFS(Con_ve!$F$6:$F$1005,Con_ve!$C$6:$C$1005,$C494,Con_ve!$I$6:$I$1005,"Fechada",Con_ve!$Q$6:$Q$1005,Cad_cl!AY$5)))</f>
        <v/>
      </c>
      <c r="AZ494" s="134" t="str">
        <f>IF(ISERR(IF($C494="","",SUMIFS(Con_ve!$F$6:$F$1005,Con_ve!$C$6:$C$1005,$C494,Con_ve!$I$6:$I$1005,"Fechada",Con_ve!$Q$6:$Q$1005,Cad_cl!AZ$5))),"",IF($C494="","",SUMIFS(Con_ve!$F$6:$F$1005,Con_ve!$C$6:$C$1005,$C494,Con_ve!$I$6:$I$1005,"Fechada",Con_ve!$Q$6:$Q$1005,Cad_cl!AZ$5)))</f>
        <v/>
      </c>
      <c r="BA494" s="134" t="str">
        <f>IF(ISERR(IF($C494="","",SUMIFS(Con_ve!$F$6:$F$1005,Con_ve!$C$6:$C$1005,$C494,Con_ve!$I$6:$I$1005,"Fechada",Con_ve!$Q$6:$Q$1005,Cad_cl!BA$5))),"",IF($C494="","",SUMIFS(Con_ve!$F$6:$F$1005,Con_ve!$C$6:$C$1005,$C494,Con_ve!$I$6:$I$1005,"Fechada",Con_ve!$Q$6:$Q$1005,Cad_cl!BA$5)))</f>
        <v/>
      </c>
      <c r="BB494" s="134">
        <f t="shared" si="21"/>
        <v>0</v>
      </c>
      <c r="BD494" s="134" t="str">
        <f>IF(ISERR(IF($C494="","",SUMIFS(Con_ve!$F$6:$F$1005,Con_ve!$C$6:$C$1005,$C494,Con_ve!$I$6:$I$1005,"Em negociação",Con_ve!$Q$6:$Q$1005,Cad_cl!BD$5))),"",IF($C494="","",SUMIFS(Con_ve!$F$6:$F$1005,Con_ve!$C$6:$C$1005,$C494,Con_ve!$I$6:$I$1005,"Em negociação",Con_ve!$Q$6:$Q$1005,Cad_cl!BD$5)))</f>
        <v/>
      </c>
      <c r="BE494" s="134" t="str">
        <f>IF(ISERR(IF($C494="","",SUMIFS(Con_ve!$F$6:$F$1005,Con_ve!$C$6:$C$1005,$C494,Con_ve!$I$6:$I$1005,"Em negociação",Con_ve!$Q$6:$Q$1005,Cad_cl!BE$5))),"",IF($C494="","",SUMIFS(Con_ve!$F$6:$F$1005,Con_ve!$C$6:$C$1005,$C494,Con_ve!$I$6:$I$1005,"Em negociação",Con_ve!$Q$6:$Q$1005,Cad_cl!BE$5)))</f>
        <v/>
      </c>
      <c r="BF494" s="134" t="str">
        <f>IF(ISERR(IF($C494="","",SUMIFS(Con_ve!$F$6:$F$1005,Con_ve!$C$6:$C$1005,$C494,Con_ve!$I$6:$I$1005,"Em negociação",Con_ve!$Q$6:$Q$1005,Cad_cl!BF$5))),"",IF($C494="","",SUMIFS(Con_ve!$F$6:$F$1005,Con_ve!$C$6:$C$1005,$C494,Con_ve!$I$6:$I$1005,"Em negociação",Con_ve!$Q$6:$Q$1005,Cad_cl!BF$5)))</f>
        <v/>
      </c>
      <c r="BG494" s="134" t="str">
        <f>IF(ISERR(IF($C494="","",SUMIFS(Con_ve!$F$6:$F$1005,Con_ve!$C$6:$C$1005,$C494,Con_ve!$I$6:$I$1005,"Em negociação",Con_ve!$Q$6:$Q$1005,Cad_cl!BG$5))),"",IF($C494="","",SUMIFS(Con_ve!$F$6:$F$1005,Con_ve!$C$6:$C$1005,$C494,Con_ve!$I$6:$I$1005,"Em negociação",Con_ve!$Q$6:$Q$1005,Cad_cl!BG$5)))</f>
        <v/>
      </c>
      <c r="BH494" s="134" t="str">
        <f>IF(ISERR(IF($C494="","",SUMIFS(Con_ve!$F$6:$F$1005,Con_ve!$C$6:$C$1005,$C494,Con_ve!$I$6:$I$1005,"Em negociação",Con_ve!$Q$6:$Q$1005,Cad_cl!BH$5))),"",IF($C494="","",SUMIFS(Con_ve!$F$6:$F$1005,Con_ve!$C$6:$C$1005,$C494,Con_ve!$I$6:$I$1005,"Em negociação",Con_ve!$Q$6:$Q$1005,Cad_cl!BH$5)))</f>
        <v/>
      </c>
      <c r="BI494" s="134" t="str">
        <f>IF(ISERR(IF($C494="","",SUMIFS(Con_ve!$F$6:$F$1005,Con_ve!$C$6:$C$1005,$C494,Con_ve!$I$6:$I$1005,"Em negociação",Con_ve!$Q$6:$Q$1005,Cad_cl!BI$5))),"",IF($C494="","",SUMIFS(Con_ve!$F$6:$F$1005,Con_ve!$C$6:$C$1005,$C494,Con_ve!$I$6:$I$1005,"Em negociação",Con_ve!$Q$6:$Q$1005,Cad_cl!BI$5)))</f>
        <v/>
      </c>
      <c r="BJ494" s="134" t="str">
        <f>IF(ISERR(IF($C494="","",SUMIFS(Con_ve!$F$6:$F$1005,Con_ve!$C$6:$C$1005,$C494,Con_ve!$I$6:$I$1005,"Em negociação",Con_ve!$Q$6:$Q$1005,Cad_cl!BJ$5))),"",IF($C494="","",SUMIFS(Con_ve!$F$6:$F$1005,Con_ve!$C$6:$C$1005,$C494,Con_ve!$I$6:$I$1005,"Em negociação",Con_ve!$Q$6:$Q$1005,Cad_cl!BJ$5)))</f>
        <v/>
      </c>
      <c r="BK494" s="134" t="str">
        <f>IF(ISERR(IF($C494="","",SUMIFS(Con_ve!$F$6:$F$1005,Con_ve!$C$6:$C$1005,$C494,Con_ve!$I$6:$I$1005,"Em negociação",Con_ve!$Q$6:$Q$1005,Cad_cl!BK$5))),"",IF($C494="","",SUMIFS(Con_ve!$F$6:$F$1005,Con_ve!$C$6:$C$1005,$C494,Con_ve!$I$6:$I$1005,"Em negociação",Con_ve!$Q$6:$Q$1005,Cad_cl!BK$5)))</f>
        <v/>
      </c>
      <c r="BL494" s="134" t="str">
        <f>IF(ISERR(IF($C494="","",SUMIFS(Con_ve!$F$6:$F$1005,Con_ve!$C$6:$C$1005,$C494,Con_ve!$I$6:$I$1005,"Em negociação",Con_ve!$Q$6:$Q$1005,Cad_cl!BL$5))),"",IF($C494="","",SUMIFS(Con_ve!$F$6:$F$1005,Con_ve!$C$6:$C$1005,$C494,Con_ve!$I$6:$I$1005,"Em negociação",Con_ve!$Q$6:$Q$1005,Cad_cl!BL$5)))</f>
        <v/>
      </c>
      <c r="BM494" s="134" t="str">
        <f>IF(ISERR(IF($C494="","",SUMIFS(Con_ve!$F$6:$F$1005,Con_ve!$C$6:$C$1005,$C494,Con_ve!$I$6:$I$1005,"Em negociação",Con_ve!$Q$6:$Q$1005,Cad_cl!BM$5))),"",IF($C494="","",SUMIFS(Con_ve!$F$6:$F$1005,Con_ve!$C$6:$C$1005,$C494,Con_ve!$I$6:$I$1005,"Em negociação",Con_ve!$Q$6:$Q$1005,Cad_cl!BM$5)))</f>
        <v/>
      </c>
      <c r="BN494" s="134" t="str">
        <f>IF(ISERR(IF($C494="","",SUMIFS(Con_ve!$F$6:$F$1005,Con_ve!$C$6:$C$1005,$C494,Con_ve!$I$6:$I$1005,"Em negociação",Con_ve!$Q$6:$Q$1005,Cad_cl!BN$5))),"",IF($C494="","",SUMIFS(Con_ve!$F$6:$F$1005,Con_ve!$C$6:$C$1005,$C494,Con_ve!$I$6:$I$1005,"Em negociação",Con_ve!$Q$6:$Q$1005,Cad_cl!BN$5)))</f>
        <v/>
      </c>
      <c r="BO494" s="134" t="str">
        <f>IF(ISERR(IF($C494="","",SUMIFS(Con_ve!$F$6:$F$1005,Con_ve!$C$6:$C$1005,$C494,Con_ve!$I$6:$I$1005,"Em negociação",Con_ve!$Q$6:$Q$1005,Cad_cl!BO$5))),"",IF($C494="","",SUMIFS(Con_ve!$F$6:$F$1005,Con_ve!$C$6:$C$1005,$C494,Con_ve!$I$6:$I$1005,"Em negociação",Con_ve!$Q$6:$Q$1005,Cad_cl!BO$5)))</f>
        <v/>
      </c>
      <c r="BP494" s="134">
        <f t="shared" si="22"/>
        <v>0</v>
      </c>
      <c r="BR494" s="125" t="str">
        <f>IF(ISERR(IF(AND($I494=Re_lo!$E$5,BR$5=VLOOKUP(Re_lo!$H$5,Re_lo!$N$5:$O$16,2,0)),AP494,"")),"",IF(AND($I494=Re_lo!$E$5,BR$5=VLOOKUP(Re_lo!$H$5,Re_lo!$N$5:$O$16,2,0)),AP494,""))</f>
        <v/>
      </c>
      <c r="BS494" s="125" t="str">
        <f>IF(ISERR(IF(AND($I494=Re_lo!$E$5,BS$5=VLOOKUP(Re_lo!$H$5,Re_lo!$N$5:$O$16,2,0)),AQ494,"")),"",IF(AND($I494=Re_lo!$E$5,BS$5=VLOOKUP(Re_lo!$H$5,Re_lo!$N$5:$O$16,2,0)),AQ494,""))</f>
        <v/>
      </c>
      <c r="BT494" s="125" t="str">
        <f>IF(ISERR(IF(AND($I494=Re_lo!$E$5,BT$5=VLOOKUP(Re_lo!$H$5,Re_lo!$N$5:$O$16,2,0)),AR494,"")),"",IF(AND($I494=Re_lo!$E$5,BT$5=VLOOKUP(Re_lo!$H$5,Re_lo!$N$5:$O$16,2,0)),AR494,""))</f>
        <v/>
      </c>
      <c r="BU494" s="125" t="str">
        <f>IF(ISERR(IF(AND($I494=Re_lo!$E$5,BU$5=VLOOKUP(Re_lo!$H$5,Re_lo!$N$5:$O$16,2,0)),AS494,"")),"",IF(AND($I494=Re_lo!$E$5,BU$5=VLOOKUP(Re_lo!$H$5,Re_lo!$N$5:$O$16,2,0)),AS494,""))</f>
        <v/>
      </c>
      <c r="BV494" s="125" t="str">
        <f>IF(ISERR(IF(AND($I494=Re_lo!$E$5,BV$5=VLOOKUP(Re_lo!$H$5,Re_lo!$N$5:$O$16,2,0)),AT494,"")),"",IF(AND($I494=Re_lo!$E$5,BV$5=VLOOKUP(Re_lo!$H$5,Re_lo!$N$5:$O$16,2,0)),AT494,""))</f>
        <v/>
      </c>
      <c r="BW494" s="125" t="str">
        <f>IF(ISERR(IF(AND($I494=Re_lo!$E$5,BW$5=VLOOKUP(Re_lo!$H$5,Re_lo!$N$5:$O$16,2,0)),AU494,"")),"",IF(AND($I494=Re_lo!$E$5,BW$5=VLOOKUP(Re_lo!$H$5,Re_lo!$N$5:$O$16,2,0)),AU494,""))</f>
        <v/>
      </c>
      <c r="BX494" s="125" t="str">
        <f>IF(ISERR(IF(AND($I494=Re_lo!$E$5,BX$5=VLOOKUP(Re_lo!$H$5,Re_lo!$N$5:$O$16,2,0)),AV494,"")),"",IF(AND($I494=Re_lo!$E$5,BX$5=VLOOKUP(Re_lo!$H$5,Re_lo!$N$5:$O$16,2,0)),AV494,""))</f>
        <v/>
      </c>
      <c r="BY494" s="125" t="str">
        <f>IF(ISERR(IF(AND($I494=Re_lo!$E$5,BY$5=VLOOKUP(Re_lo!$H$5,Re_lo!$N$5:$O$16,2,0)),AW494,"")),"",IF(AND($I494=Re_lo!$E$5,BY$5=VLOOKUP(Re_lo!$H$5,Re_lo!$N$5:$O$16,2,0)),AW494,""))</f>
        <v/>
      </c>
      <c r="BZ494" s="125" t="str">
        <f>IF(ISERR(IF(AND($I494=Re_lo!$E$5,BZ$5=VLOOKUP(Re_lo!$H$5,Re_lo!$N$5:$O$16,2,0)),AX494,"")),"",IF(AND($I494=Re_lo!$E$5,BZ$5=VLOOKUP(Re_lo!$H$5,Re_lo!$N$5:$O$16,2,0)),AX494,""))</f>
        <v/>
      </c>
      <c r="CA494" s="125" t="str">
        <f>IF(ISERR(IF(AND($I494=Re_lo!$E$5,CA$5=VLOOKUP(Re_lo!$H$5,Re_lo!$N$5:$O$16,2,0)),AY494,"")),"",IF(AND($I494=Re_lo!$E$5,CA$5=VLOOKUP(Re_lo!$H$5,Re_lo!$N$5:$O$16,2,0)),AY494,""))</f>
        <v/>
      </c>
      <c r="CB494" s="125" t="str">
        <f>IF(ISERR(IF(AND($I494=Re_lo!$E$5,CB$5=VLOOKUP(Re_lo!$H$5,Re_lo!$N$5:$O$16,2,0)),AZ494,"")),"",IF(AND($I494=Re_lo!$E$5,CB$5=VLOOKUP(Re_lo!$H$5,Re_lo!$N$5:$O$16,2,0)),AZ494,""))</f>
        <v/>
      </c>
      <c r="CC494" s="125" t="str">
        <f>IF(ISERR(IF(AND($I494=Re_lo!$E$5,CC$5=VLOOKUP(Re_lo!$H$5,Re_lo!$N$5:$O$16,2,0)),BA494,"")),"",IF(AND($I494=Re_lo!$E$5,CC$5=VLOOKUP(Re_lo!$H$5,Re_lo!$N$5:$O$16,2,0)),BA494,""))</f>
        <v/>
      </c>
      <c r="CD494" s="125" t="str">
        <f>IF(ISERR(IF(AND($I494=Re_lo!$E$5,CD$5=VLOOKUP(Re_lo!$H$5,Re_lo!$N$5:$O$16,2,0)),BB494,"")),"",IF(AND($I494=Re_lo!$E$5,CD$5=VLOOKUP(Re_lo!$H$5,Re_lo!$N$5:$O$16,2,0)),BB494,""))</f>
        <v/>
      </c>
      <c r="CF494" s="125" t="str">
        <f>IF($C494="","",COUNTIFS(Con_ve!$C$6:$C$1005,$C494,Con_ve!$Q$6:$Q$1005,Cad_cl!CF$5))</f>
        <v/>
      </c>
      <c r="CG494" s="125" t="str">
        <f>IF($C494="","",COUNTIFS(Con_ve!$C$6:$C$1005,$C494,Con_ve!$Q$6:$Q$1005,Cad_cl!CG$5))</f>
        <v/>
      </c>
      <c r="CH494" s="125" t="str">
        <f>IF($C494="","",COUNTIFS(Con_ve!$C$6:$C$1005,$C494,Con_ve!$Q$6:$Q$1005,Cad_cl!CH$5))</f>
        <v/>
      </c>
      <c r="CI494" s="125" t="str">
        <f>IF($C494="","",COUNTIFS(Con_ve!$C$6:$C$1005,$C494,Con_ve!$Q$6:$Q$1005,Cad_cl!CI$5))</f>
        <v/>
      </c>
      <c r="CJ494" s="125" t="str">
        <f>IF($C494="","",COUNTIFS(Con_ve!$C$6:$C$1005,$C494,Con_ve!$Q$6:$Q$1005,Cad_cl!CJ$5))</f>
        <v/>
      </c>
      <c r="CK494" s="125" t="str">
        <f>IF($C494="","",COUNTIFS(Con_ve!$C$6:$C$1005,$C494,Con_ve!$Q$6:$Q$1005,Cad_cl!CK$5))</f>
        <v/>
      </c>
      <c r="CL494" s="125" t="str">
        <f>IF($C494="","",COUNTIFS(Con_ve!$C$6:$C$1005,$C494,Con_ve!$Q$6:$Q$1005,Cad_cl!CL$5))</f>
        <v/>
      </c>
      <c r="CM494" s="125" t="str">
        <f>IF($C494="","",COUNTIFS(Con_ve!$C$6:$C$1005,$C494,Con_ve!$Q$6:$Q$1005,Cad_cl!CM$5))</f>
        <v/>
      </c>
      <c r="CN494" s="125" t="str">
        <f>IF($C494="","",COUNTIFS(Con_ve!$C$6:$C$1005,$C494,Con_ve!$Q$6:$Q$1005,Cad_cl!CN$5))</f>
        <v/>
      </c>
      <c r="CO494" s="125" t="str">
        <f>IF($C494="","",COUNTIFS(Con_ve!$C$6:$C$1005,$C494,Con_ve!$Q$6:$Q$1005,Cad_cl!CO$5))</f>
        <v/>
      </c>
      <c r="CP494" s="125" t="str">
        <f>IF($C494="","",COUNTIFS(Con_ve!$C$6:$C$1005,$C494,Con_ve!$Q$6:$Q$1005,Cad_cl!CP$5))</f>
        <v/>
      </c>
      <c r="CQ494" s="125" t="str">
        <f>IF($C494="","",COUNTIFS(Con_ve!$C$6:$C$1005,$C494,Con_ve!$Q$6:$Q$1005,Cad_cl!CQ$5))</f>
        <v/>
      </c>
      <c r="CR494" s="125">
        <f t="shared" si="23"/>
        <v>0</v>
      </c>
    </row>
    <row r="495" spans="3:96" ht="30" customHeight="1">
      <c r="C495" s="153"/>
      <c r="D495" s="153"/>
      <c r="E495" s="154"/>
      <c r="F495" s="153"/>
      <c r="G495" s="155"/>
      <c r="H495" s="153"/>
      <c r="I495" s="153"/>
      <c r="J495" s="132" t="s">
        <v>309</v>
      </c>
      <c r="K495" s="133" t="s">
        <v>309</v>
      </c>
      <c r="L495" s="153"/>
      <c r="M495" s="153"/>
      <c r="N495" s="153"/>
      <c r="O495" s="153"/>
      <c r="P495" s="153"/>
      <c r="Q495" s="153"/>
      <c r="AP495" s="134" t="str">
        <f>IF(ISERR(IF($C495="","",SUMIFS(Con_ve!$F$6:$F$1005,Con_ve!$C$6:$C$1005,$C495,Con_ve!$I$6:$I$1005,"Fechada",Con_ve!$Q$6:$Q$1005,Cad_cl!AP$5))),"",IF($C495="","",SUMIFS(Con_ve!$F$6:$F$1005,Con_ve!$C$6:$C$1005,$C495,Con_ve!$I$6:$I$1005,"Fechada",Con_ve!$Q$6:$Q$1005,Cad_cl!AP$5)))</f>
        <v/>
      </c>
      <c r="AQ495" s="134" t="str">
        <f>IF(ISERR(IF($C495="","",SUMIFS(Con_ve!$F$6:$F$1005,Con_ve!$C$6:$C$1005,$C495,Con_ve!$I$6:$I$1005,"Fechada",Con_ve!$Q$6:$Q$1005,Cad_cl!AQ$5))),"",IF($C495="","",SUMIFS(Con_ve!$F$6:$F$1005,Con_ve!$C$6:$C$1005,$C495,Con_ve!$I$6:$I$1005,"Fechada",Con_ve!$Q$6:$Q$1005,Cad_cl!AQ$5)))</f>
        <v/>
      </c>
      <c r="AR495" s="134" t="str">
        <f>IF(ISERR(IF($C495="","",SUMIFS(Con_ve!$F$6:$F$1005,Con_ve!$C$6:$C$1005,$C495,Con_ve!$I$6:$I$1005,"Fechada",Con_ve!$Q$6:$Q$1005,Cad_cl!AR$5))),"",IF($C495="","",SUMIFS(Con_ve!$F$6:$F$1005,Con_ve!$C$6:$C$1005,$C495,Con_ve!$I$6:$I$1005,"Fechada",Con_ve!$Q$6:$Q$1005,Cad_cl!AR$5)))</f>
        <v/>
      </c>
      <c r="AS495" s="134" t="str">
        <f>IF(ISERR(IF($C495="","",SUMIFS(Con_ve!$F$6:$F$1005,Con_ve!$C$6:$C$1005,$C495,Con_ve!$I$6:$I$1005,"Fechada",Con_ve!$Q$6:$Q$1005,Cad_cl!AS$5))),"",IF($C495="","",SUMIFS(Con_ve!$F$6:$F$1005,Con_ve!$C$6:$C$1005,$C495,Con_ve!$I$6:$I$1005,"Fechada",Con_ve!$Q$6:$Q$1005,Cad_cl!AS$5)))</f>
        <v/>
      </c>
      <c r="AT495" s="134" t="str">
        <f>IF(ISERR(IF($C495="","",SUMIFS(Con_ve!$F$6:$F$1005,Con_ve!$C$6:$C$1005,$C495,Con_ve!$I$6:$I$1005,"Fechada",Con_ve!$Q$6:$Q$1005,Cad_cl!AT$5))),"",IF($C495="","",SUMIFS(Con_ve!$F$6:$F$1005,Con_ve!$C$6:$C$1005,$C495,Con_ve!$I$6:$I$1005,"Fechada",Con_ve!$Q$6:$Q$1005,Cad_cl!AT$5)))</f>
        <v/>
      </c>
      <c r="AU495" s="134" t="str">
        <f>IF(ISERR(IF($C495="","",SUMIFS(Con_ve!$F$6:$F$1005,Con_ve!$C$6:$C$1005,$C495,Con_ve!$I$6:$I$1005,"Fechada",Con_ve!$Q$6:$Q$1005,Cad_cl!AU$5))),"",IF($C495="","",SUMIFS(Con_ve!$F$6:$F$1005,Con_ve!$C$6:$C$1005,$C495,Con_ve!$I$6:$I$1005,"Fechada",Con_ve!$Q$6:$Q$1005,Cad_cl!AU$5)))</f>
        <v/>
      </c>
      <c r="AV495" s="134" t="str">
        <f>IF(ISERR(IF($C495="","",SUMIFS(Con_ve!$F$6:$F$1005,Con_ve!$C$6:$C$1005,$C495,Con_ve!$I$6:$I$1005,"Fechada",Con_ve!$Q$6:$Q$1005,Cad_cl!AV$5))),"",IF($C495="","",SUMIFS(Con_ve!$F$6:$F$1005,Con_ve!$C$6:$C$1005,$C495,Con_ve!$I$6:$I$1005,"Fechada",Con_ve!$Q$6:$Q$1005,Cad_cl!AV$5)))</f>
        <v/>
      </c>
      <c r="AW495" s="134" t="str">
        <f>IF(ISERR(IF($C495="","",SUMIFS(Con_ve!$F$6:$F$1005,Con_ve!$C$6:$C$1005,$C495,Con_ve!$I$6:$I$1005,"Fechada",Con_ve!$Q$6:$Q$1005,Cad_cl!AW$5))),"",IF($C495="","",SUMIFS(Con_ve!$F$6:$F$1005,Con_ve!$C$6:$C$1005,$C495,Con_ve!$I$6:$I$1005,"Fechada",Con_ve!$Q$6:$Q$1005,Cad_cl!AW$5)))</f>
        <v/>
      </c>
      <c r="AX495" s="134" t="str">
        <f>IF(ISERR(IF($C495="","",SUMIFS(Con_ve!$F$6:$F$1005,Con_ve!$C$6:$C$1005,$C495,Con_ve!$I$6:$I$1005,"Fechada",Con_ve!$Q$6:$Q$1005,Cad_cl!AX$5))),"",IF($C495="","",SUMIFS(Con_ve!$F$6:$F$1005,Con_ve!$C$6:$C$1005,$C495,Con_ve!$I$6:$I$1005,"Fechada",Con_ve!$Q$6:$Q$1005,Cad_cl!AX$5)))</f>
        <v/>
      </c>
      <c r="AY495" s="134" t="str">
        <f>IF(ISERR(IF($C495="","",SUMIFS(Con_ve!$F$6:$F$1005,Con_ve!$C$6:$C$1005,$C495,Con_ve!$I$6:$I$1005,"Fechada",Con_ve!$Q$6:$Q$1005,Cad_cl!AY$5))),"",IF($C495="","",SUMIFS(Con_ve!$F$6:$F$1005,Con_ve!$C$6:$C$1005,$C495,Con_ve!$I$6:$I$1005,"Fechada",Con_ve!$Q$6:$Q$1005,Cad_cl!AY$5)))</f>
        <v/>
      </c>
      <c r="AZ495" s="134" t="str">
        <f>IF(ISERR(IF($C495="","",SUMIFS(Con_ve!$F$6:$F$1005,Con_ve!$C$6:$C$1005,$C495,Con_ve!$I$6:$I$1005,"Fechada",Con_ve!$Q$6:$Q$1005,Cad_cl!AZ$5))),"",IF($C495="","",SUMIFS(Con_ve!$F$6:$F$1005,Con_ve!$C$6:$C$1005,$C495,Con_ve!$I$6:$I$1005,"Fechada",Con_ve!$Q$6:$Q$1005,Cad_cl!AZ$5)))</f>
        <v/>
      </c>
      <c r="BA495" s="134" t="str">
        <f>IF(ISERR(IF($C495="","",SUMIFS(Con_ve!$F$6:$F$1005,Con_ve!$C$6:$C$1005,$C495,Con_ve!$I$6:$I$1005,"Fechada",Con_ve!$Q$6:$Q$1005,Cad_cl!BA$5))),"",IF($C495="","",SUMIFS(Con_ve!$F$6:$F$1005,Con_ve!$C$6:$C$1005,$C495,Con_ve!$I$6:$I$1005,"Fechada",Con_ve!$Q$6:$Q$1005,Cad_cl!BA$5)))</f>
        <v/>
      </c>
      <c r="BB495" s="134">
        <f t="shared" si="21"/>
        <v>0</v>
      </c>
      <c r="BD495" s="134" t="str">
        <f>IF(ISERR(IF($C495="","",SUMIFS(Con_ve!$F$6:$F$1005,Con_ve!$C$6:$C$1005,$C495,Con_ve!$I$6:$I$1005,"Em negociação",Con_ve!$Q$6:$Q$1005,Cad_cl!BD$5))),"",IF($C495="","",SUMIFS(Con_ve!$F$6:$F$1005,Con_ve!$C$6:$C$1005,$C495,Con_ve!$I$6:$I$1005,"Em negociação",Con_ve!$Q$6:$Q$1005,Cad_cl!BD$5)))</f>
        <v/>
      </c>
      <c r="BE495" s="134" t="str">
        <f>IF(ISERR(IF($C495="","",SUMIFS(Con_ve!$F$6:$F$1005,Con_ve!$C$6:$C$1005,$C495,Con_ve!$I$6:$I$1005,"Em negociação",Con_ve!$Q$6:$Q$1005,Cad_cl!BE$5))),"",IF($C495="","",SUMIFS(Con_ve!$F$6:$F$1005,Con_ve!$C$6:$C$1005,$C495,Con_ve!$I$6:$I$1005,"Em negociação",Con_ve!$Q$6:$Q$1005,Cad_cl!BE$5)))</f>
        <v/>
      </c>
      <c r="BF495" s="134" t="str">
        <f>IF(ISERR(IF($C495="","",SUMIFS(Con_ve!$F$6:$F$1005,Con_ve!$C$6:$C$1005,$C495,Con_ve!$I$6:$I$1005,"Em negociação",Con_ve!$Q$6:$Q$1005,Cad_cl!BF$5))),"",IF($C495="","",SUMIFS(Con_ve!$F$6:$F$1005,Con_ve!$C$6:$C$1005,$C495,Con_ve!$I$6:$I$1005,"Em negociação",Con_ve!$Q$6:$Q$1005,Cad_cl!BF$5)))</f>
        <v/>
      </c>
      <c r="BG495" s="134" t="str">
        <f>IF(ISERR(IF($C495="","",SUMIFS(Con_ve!$F$6:$F$1005,Con_ve!$C$6:$C$1005,$C495,Con_ve!$I$6:$I$1005,"Em negociação",Con_ve!$Q$6:$Q$1005,Cad_cl!BG$5))),"",IF($C495="","",SUMIFS(Con_ve!$F$6:$F$1005,Con_ve!$C$6:$C$1005,$C495,Con_ve!$I$6:$I$1005,"Em negociação",Con_ve!$Q$6:$Q$1005,Cad_cl!BG$5)))</f>
        <v/>
      </c>
      <c r="BH495" s="134" t="str">
        <f>IF(ISERR(IF($C495="","",SUMIFS(Con_ve!$F$6:$F$1005,Con_ve!$C$6:$C$1005,$C495,Con_ve!$I$6:$I$1005,"Em negociação",Con_ve!$Q$6:$Q$1005,Cad_cl!BH$5))),"",IF($C495="","",SUMIFS(Con_ve!$F$6:$F$1005,Con_ve!$C$6:$C$1005,$C495,Con_ve!$I$6:$I$1005,"Em negociação",Con_ve!$Q$6:$Q$1005,Cad_cl!BH$5)))</f>
        <v/>
      </c>
      <c r="BI495" s="134" t="str">
        <f>IF(ISERR(IF($C495="","",SUMIFS(Con_ve!$F$6:$F$1005,Con_ve!$C$6:$C$1005,$C495,Con_ve!$I$6:$I$1005,"Em negociação",Con_ve!$Q$6:$Q$1005,Cad_cl!BI$5))),"",IF($C495="","",SUMIFS(Con_ve!$F$6:$F$1005,Con_ve!$C$6:$C$1005,$C495,Con_ve!$I$6:$I$1005,"Em negociação",Con_ve!$Q$6:$Q$1005,Cad_cl!BI$5)))</f>
        <v/>
      </c>
      <c r="BJ495" s="134" t="str">
        <f>IF(ISERR(IF($C495="","",SUMIFS(Con_ve!$F$6:$F$1005,Con_ve!$C$6:$C$1005,$C495,Con_ve!$I$6:$I$1005,"Em negociação",Con_ve!$Q$6:$Q$1005,Cad_cl!BJ$5))),"",IF($C495="","",SUMIFS(Con_ve!$F$6:$F$1005,Con_ve!$C$6:$C$1005,$C495,Con_ve!$I$6:$I$1005,"Em negociação",Con_ve!$Q$6:$Q$1005,Cad_cl!BJ$5)))</f>
        <v/>
      </c>
      <c r="BK495" s="134" t="str">
        <f>IF(ISERR(IF($C495="","",SUMIFS(Con_ve!$F$6:$F$1005,Con_ve!$C$6:$C$1005,$C495,Con_ve!$I$6:$I$1005,"Em negociação",Con_ve!$Q$6:$Q$1005,Cad_cl!BK$5))),"",IF($C495="","",SUMIFS(Con_ve!$F$6:$F$1005,Con_ve!$C$6:$C$1005,$C495,Con_ve!$I$6:$I$1005,"Em negociação",Con_ve!$Q$6:$Q$1005,Cad_cl!BK$5)))</f>
        <v/>
      </c>
      <c r="BL495" s="134" t="str">
        <f>IF(ISERR(IF($C495="","",SUMIFS(Con_ve!$F$6:$F$1005,Con_ve!$C$6:$C$1005,$C495,Con_ve!$I$6:$I$1005,"Em negociação",Con_ve!$Q$6:$Q$1005,Cad_cl!BL$5))),"",IF($C495="","",SUMIFS(Con_ve!$F$6:$F$1005,Con_ve!$C$6:$C$1005,$C495,Con_ve!$I$6:$I$1005,"Em negociação",Con_ve!$Q$6:$Q$1005,Cad_cl!BL$5)))</f>
        <v/>
      </c>
      <c r="BM495" s="134" t="str">
        <f>IF(ISERR(IF($C495="","",SUMIFS(Con_ve!$F$6:$F$1005,Con_ve!$C$6:$C$1005,$C495,Con_ve!$I$6:$I$1005,"Em negociação",Con_ve!$Q$6:$Q$1005,Cad_cl!BM$5))),"",IF($C495="","",SUMIFS(Con_ve!$F$6:$F$1005,Con_ve!$C$6:$C$1005,$C495,Con_ve!$I$6:$I$1005,"Em negociação",Con_ve!$Q$6:$Q$1005,Cad_cl!BM$5)))</f>
        <v/>
      </c>
      <c r="BN495" s="134" t="str">
        <f>IF(ISERR(IF($C495="","",SUMIFS(Con_ve!$F$6:$F$1005,Con_ve!$C$6:$C$1005,$C495,Con_ve!$I$6:$I$1005,"Em negociação",Con_ve!$Q$6:$Q$1005,Cad_cl!BN$5))),"",IF($C495="","",SUMIFS(Con_ve!$F$6:$F$1005,Con_ve!$C$6:$C$1005,$C495,Con_ve!$I$6:$I$1005,"Em negociação",Con_ve!$Q$6:$Q$1005,Cad_cl!BN$5)))</f>
        <v/>
      </c>
      <c r="BO495" s="134" t="str">
        <f>IF(ISERR(IF($C495="","",SUMIFS(Con_ve!$F$6:$F$1005,Con_ve!$C$6:$C$1005,$C495,Con_ve!$I$6:$I$1005,"Em negociação",Con_ve!$Q$6:$Q$1005,Cad_cl!BO$5))),"",IF($C495="","",SUMIFS(Con_ve!$F$6:$F$1005,Con_ve!$C$6:$C$1005,$C495,Con_ve!$I$6:$I$1005,"Em negociação",Con_ve!$Q$6:$Q$1005,Cad_cl!BO$5)))</f>
        <v/>
      </c>
      <c r="BP495" s="134">
        <f t="shared" si="22"/>
        <v>0</v>
      </c>
      <c r="BR495" s="125" t="str">
        <f>IF(ISERR(IF(AND($I495=Re_lo!$E$5,BR$5=VLOOKUP(Re_lo!$H$5,Re_lo!$N$5:$O$16,2,0)),AP495,"")),"",IF(AND($I495=Re_lo!$E$5,BR$5=VLOOKUP(Re_lo!$H$5,Re_lo!$N$5:$O$16,2,0)),AP495,""))</f>
        <v/>
      </c>
      <c r="BS495" s="125" t="str">
        <f>IF(ISERR(IF(AND($I495=Re_lo!$E$5,BS$5=VLOOKUP(Re_lo!$H$5,Re_lo!$N$5:$O$16,2,0)),AQ495,"")),"",IF(AND($I495=Re_lo!$E$5,BS$5=VLOOKUP(Re_lo!$H$5,Re_lo!$N$5:$O$16,2,0)),AQ495,""))</f>
        <v/>
      </c>
      <c r="BT495" s="125" t="str">
        <f>IF(ISERR(IF(AND($I495=Re_lo!$E$5,BT$5=VLOOKUP(Re_lo!$H$5,Re_lo!$N$5:$O$16,2,0)),AR495,"")),"",IF(AND($I495=Re_lo!$E$5,BT$5=VLOOKUP(Re_lo!$H$5,Re_lo!$N$5:$O$16,2,0)),AR495,""))</f>
        <v/>
      </c>
      <c r="BU495" s="125" t="str">
        <f>IF(ISERR(IF(AND($I495=Re_lo!$E$5,BU$5=VLOOKUP(Re_lo!$H$5,Re_lo!$N$5:$O$16,2,0)),AS495,"")),"",IF(AND($I495=Re_lo!$E$5,BU$5=VLOOKUP(Re_lo!$H$5,Re_lo!$N$5:$O$16,2,0)),AS495,""))</f>
        <v/>
      </c>
      <c r="BV495" s="125" t="str">
        <f>IF(ISERR(IF(AND($I495=Re_lo!$E$5,BV$5=VLOOKUP(Re_lo!$H$5,Re_lo!$N$5:$O$16,2,0)),AT495,"")),"",IF(AND($I495=Re_lo!$E$5,BV$5=VLOOKUP(Re_lo!$H$5,Re_lo!$N$5:$O$16,2,0)),AT495,""))</f>
        <v/>
      </c>
      <c r="BW495" s="125" t="str">
        <f>IF(ISERR(IF(AND($I495=Re_lo!$E$5,BW$5=VLOOKUP(Re_lo!$H$5,Re_lo!$N$5:$O$16,2,0)),AU495,"")),"",IF(AND($I495=Re_lo!$E$5,BW$5=VLOOKUP(Re_lo!$H$5,Re_lo!$N$5:$O$16,2,0)),AU495,""))</f>
        <v/>
      </c>
      <c r="BX495" s="125" t="str">
        <f>IF(ISERR(IF(AND($I495=Re_lo!$E$5,BX$5=VLOOKUP(Re_lo!$H$5,Re_lo!$N$5:$O$16,2,0)),AV495,"")),"",IF(AND($I495=Re_lo!$E$5,BX$5=VLOOKUP(Re_lo!$H$5,Re_lo!$N$5:$O$16,2,0)),AV495,""))</f>
        <v/>
      </c>
      <c r="BY495" s="125" t="str">
        <f>IF(ISERR(IF(AND($I495=Re_lo!$E$5,BY$5=VLOOKUP(Re_lo!$H$5,Re_lo!$N$5:$O$16,2,0)),AW495,"")),"",IF(AND($I495=Re_lo!$E$5,BY$5=VLOOKUP(Re_lo!$H$5,Re_lo!$N$5:$O$16,2,0)),AW495,""))</f>
        <v/>
      </c>
      <c r="BZ495" s="125" t="str">
        <f>IF(ISERR(IF(AND($I495=Re_lo!$E$5,BZ$5=VLOOKUP(Re_lo!$H$5,Re_lo!$N$5:$O$16,2,0)),AX495,"")),"",IF(AND($I495=Re_lo!$E$5,BZ$5=VLOOKUP(Re_lo!$H$5,Re_lo!$N$5:$O$16,2,0)),AX495,""))</f>
        <v/>
      </c>
      <c r="CA495" s="125" t="str">
        <f>IF(ISERR(IF(AND($I495=Re_lo!$E$5,CA$5=VLOOKUP(Re_lo!$H$5,Re_lo!$N$5:$O$16,2,0)),AY495,"")),"",IF(AND($I495=Re_lo!$E$5,CA$5=VLOOKUP(Re_lo!$H$5,Re_lo!$N$5:$O$16,2,0)),AY495,""))</f>
        <v/>
      </c>
      <c r="CB495" s="125" t="str">
        <f>IF(ISERR(IF(AND($I495=Re_lo!$E$5,CB$5=VLOOKUP(Re_lo!$H$5,Re_lo!$N$5:$O$16,2,0)),AZ495,"")),"",IF(AND($I495=Re_lo!$E$5,CB$5=VLOOKUP(Re_lo!$H$5,Re_lo!$N$5:$O$16,2,0)),AZ495,""))</f>
        <v/>
      </c>
      <c r="CC495" s="125" t="str">
        <f>IF(ISERR(IF(AND($I495=Re_lo!$E$5,CC$5=VLOOKUP(Re_lo!$H$5,Re_lo!$N$5:$O$16,2,0)),BA495,"")),"",IF(AND($I495=Re_lo!$E$5,CC$5=VLOOKUP(Re_lo!$H$5,Re_lo!$N$5:$O$16,2,0)),BA495,""))</f>
        <v/>
      </c>
      <c r="CD495" s="125" t="str">
        <f>IF(ISERR(IF(AND($I495=Re_lo!$E$5,CD$5=VLOOKUP(Re_lo!$H$5,Re_lo!$N$5:$O$16,2,0)),BB495,"")),"",IF(AND($I495=Re_lo!$E$5,CD$5=VLOOKUP(Re_lo!$H$5,Re_lo!$N$5:$O$16,2,0)),BB495,""))</f>
        <v/>
      </c>
      <c r="CF495" s="125" t="str">
        <f>IF($C495="","",COUNTIFS(Con_ve!$C$6:$C$1005,$C495,Con_ve!$Q$6:$Q$1005,Cad_cl!CF$5))</f>
        <v/>
      </c>
      <c r="CG495" s="125" t="str">
        <f>IF($C495="","",COUNTIFS(Con_ve!$C$6:$C$1005,$C495,Con_ve!$Q$6:$Q$1005,Cad_cl!CG$5))</f>
        <v/>
      </c>
      <c r="CH495" s="125" t="str">
        <f>IF($C495="","",COUNTIFS(Con_ve!$C$6:$C$1005,$C495,Con_ve!$Q$6:$Q$1005,Cad_cl!CH$5))</f>
        <v/>
      </c>
      <c r="CI495" s="125" t="str">
        <f>IF($C495="","",COUNTIFS(Con_ve!$C$6:$C$1005,$C495,Con_ve!$Q$6:$Q$1005,Cad_cl!CI$5))</f>
        <v/>
      </c>
      <c r="CJ495" s="125" t="str">
        <f>IF($C495="","",COUNTIFS(Con_ve!$C$6:$C$1005,$C495,Con_ve!$Q$6:$Q$1005,Cad_cl!CJ$5))</f>
        <v/>
      </c>
      <c r="CK495" s="125" t="str">
        <f>IF($C495="","",COUNTIFS(Con_ve!$C$6:$C$1005,$C495,Con_ve!$Q$6:$Q$1005,Cad_cl!CK$5))</f>
        <v/>
      </c>
      <c r="CL495" s="125" t="str">
        <f>IF($C495="","",COUNTIFS(Con_ve!$C$6:$C$1005,$C495,Con_ve!$Q$6:$Q$1005,Cad_cl!CL$5))</f>
        <v/>
      </c>
      <c r="CM495" s="125" t="str">
        <f>IF($C495="","",COUNTIFS(Con_ve!$C$6:$C$1005,$C495,Con_ve!$Q$6:$Q$1005,Cad_cl!CM$5))</f>
        <v/>
      </c>
      <c r="CN495" s="125" t="str">
        <f>IF($C495="","",COUNTIFS(Con_ve!$C$6:$C$1005,$C495,Con_ve!$Q$6:$Q$1005,Cad_cl!CN$5))</f>
        <v/>
      </c>
      <c r="CO495" s="125" t="str">
        <f>IF($C495="","",COUNTIFS(Con_ve!$C$6:$C$1005,$C495,Con_ve!$Q$6:$Q$1005,Cad_cl!CO$5))</f>
        <v/>
      </c>
      <c r="CP495" s="125" t="str">
        <f>IF($C495="","",COUNTIFS(Con_ve!$C$6:$C$1005,$C495,Con_ve!$Q$6:$Q$1005,Cad_cl!CP$5))</f>
        <v/>
      </c>
      <c r="CQ495" s="125" t="str">
        <f>IF($C495="","",COUNTIFS(Con_ve!$C$6:$C$1005,$C495,Con_ve!$Q$6:$Q$1005,Cad_cl!CQ$5))</f>
        <v/>
      </c>
      <c r="CR495" s="125">
        <f t="shared" si="23"/>
        <v>0</v>
      </c>
    </row>
    <row r="496" spans="3:96" ht="30" customHeight="1">
      <c r="C496" s="153"/>
      <c r="D496" s="153"/>
      <c r="E496" s="154"/>
      <c r="F496" s="153"/>
      <c r="G496" s="155"/>
      <c r="H496" s="153"/>
      <c r="I496" s="153"/>
      <c r="J496" s="132" t="s">
        <v>309</v>
      </c>
      <c r="K496" s="133" t="s">
        <v>309</v>
      </c>
      <c r="L496" s="153"/>
      <c r="M496" s="153"/>
      <c r="N496" s="153"/>
      <c r="O496" s="153"/>
      <c r="P496" s="153"/>
      <c r="Q496" s="153"/>
      <c r="AP496" s="134" t="str">
        <f>IF(ISERR(IF($C496="","",SUMIFS(Con_ve!$F$6:$F$1005,Con_ve!$C$6:$C$1005,$C496,Con_ve!$I$6:$I$1005,"Fechada",Con_ve!$Q$6:$Q$1005,Cad_cl!AP$5))),"",IF($C496="","",SUMIFS(Con_ve!$F$6:$F$1005,Con_ve!$C$6:$C$1005,$C496,Con_ve!$I$6:$I$1005,"Fechada",Con_ve!$Q$6:$Q$1005,Cad_cl!AP$5)))</f>
        <v/>
      </c>
      <c r="AQ496" s="134" t="str">
        <f>IF(ISERR(IF($C496="","",SUMIFS(Con_ve!$F$6:$F$1005,Con_ve!$C$6:$C$1005,$C496,Con_ve!$I$6:$I$1005,"Fechada",Con_ve!$Q$6:$Q$1005,Cad_cl!AQ$5))),"",IF($C496="","",SUMIFS(Con_ve!$F$6:$F$1005,Con_ve!$C$6:$C$1005,$C496,Con_ve!$I$6:$I$1005,"Fechada",Con_ve!$Q$6:$Q$1005,Cad_cl!AQ$5)))</f>
        <v/>
      </c>
      <c r="AR496" s="134" t="str">
        <f>IF(ISERR(IF($C496="","",SUMIFS(Con_ve!$F$6:$F$1005,Con_ve!$C$6:$C$1005,$C496,Con_ve!$I$6:$I$1005,"Fechada",Con_ve!$Q$6:$Q$1005,Cad_cl!AR$5))),"",IF($C496="","",SUMIFS(Con_ve!$F$6:$F$1005,Con_ve!$C$6:$C$1005,$C496,Con_ve!$I$6:$I$1005,"Fechada",Con_ve!$Q$6:$Q$1005,Cad_cl!AR$5)))</f>
        <v/>
      </c>
      <c r="AS496" s="134" t="str">
        <f>IF(ISERR(IF($C496="","",SUMIFS(Con_ve!$F$6:$F$1005,Con_ve!$C$6:$C$1005,$C496,Con_ve!$I$6:$I$1005,"Fechada",Con_ve!$Q$6:$Q$1005,Cad_cl!AS$5))),"",IF($C496="","",SUMIFS(Con_ve!$F$6:$F$1005,Con_ve!$C$6:$C$1005,$C496,Con_ve!$I$6:$I$1005,"Fechada",Con_ve!$Q$6:$Q$1005,Cad_cl!AS$5)))</f>
        <v/>
      </c>
      <c r="AT496" s="134" t="str">
        <f>IF(ISERR(IF($C496="","",SUMIFS(Con_ve!$F$6:$F$1005,Con_ve!$C$6:$C$1005,$C496,Con_ve!$I$6:$I$1005,"Fechada",Con_ve!$Q$6:$Q$1005,Cad_cl!AT$5))),"",IF($C496="","",SUMIFS(Con_ve!$F$6:$F$1005,Con_ve!$C$6:$C$1005,$C496,Con_ve!$I$6:$I$1005,"Fechada",Con_ve!$Q$6:$Q$1005,Cad_cl!AT$5)))</f>
        <v/>
      </c>
      <c r="AU496" s="134" t="str">
        <f>IF(ISERR(IF($C496="","",SUMIFS(Con_ve!$F$6:$F$1005,Con_ve!$C$6:$C$1005,$C496,Con_ve!$I$6:$I$1005,"Fechada",Con_ve!$Q$6:$Q$1005,Cad_cl!AU$5))),"",IF($C496="","",SUMIFS(Con_ve!$F$6:$F$1005,Con_ve!$C$6:$C$1005,$C496,Con_ve!$I$6:$I$1005,"Fechada",Con_ve!$Q$6:$Q$1005,Cad_cl!AU$5)))</f>
        <v/>
      </c>
      <c r="AV496" s="134" t="str">
        <f>IF(ISERR(IF($C496="","",SUMIFS(Con_ve!$F$6:$F$1005,Con_ve!$C$6:$C$1005,$C496,Con_ve!$I$6:$I$1005,"Fechada",Con_ve!$Q$6:$Q$1005,Cad_cl!AV$5))),"",IF($C496="","",SUMIFS(Con_ve!$F$6:$F$1005,Con_ve!$C$6:$C$1005,$C496,Con_ve!$I$6:$I$1005,"Fechada",Con_ve!$Q$6:$Q$1005,Cad_cl!AV$5)))</f>
        <v/>
      </c>
      <c r="AW496" s="134" t="str">
        <f>IF(ISERR(IF($C496="","",SUMIFS(Con_ve!$F$6:$F$1005,Con_ve!$C$6:$C$1005,$C496,Con_ve!$I$6:$I$1005,"Fechada",Con_ve!$Q$6:$Q$1005,Cad_cl!AW$5))),"",IF($C496="","",SUMIFS(Con_ve!$F$6:$F$1005,Con_ve!$C$6:$C$1005,$C496,Con_ve!$I$6:$I$1005,"Fechada",Con_ve!$Q$6:$Q$1005,Cad_cl!AW$5)))</f>
        <v/>
      </c>
      <c r="AX496" s="134" t="str">
        <f>IF(ISERR(IF($C496="","",SUMIFS(Con_ve!$F$6:$F$1005,Con_ve!$C$6:$C$1005,$C496,Con_ve!$I$6:$I$1005,"Fechada",Con_ve!$Q$6:$Q$1005,Cad_cl!AX$5))),"",IF($C496="","",SUMIFS(Con_ve!$F$6:$F$1005,Con_ve!$C$6:$C$1005,$C496,Con_ve!$I$6:$I$1005,"Fechada",Con_ve!$Q$6:$Q$1005,Cad_cl!AX$5)))</f>
        <v/>
      </c>
      <c r="AY496" s="134" t="str">
        <f>IF(ISERR(IF($C496="","",SUMIFS(Con_ve!$F$6:$F$1005,Con_ve!$C$6:$C$1005,$C496,Con_ve!$I$6:$I$1005,"Fechada",Con_ve!$Q$6:$Q$1005,Cad_cl!AY$5))),"",IF($C496="","",SUMIFS(Con_ve!$F$6:$F$1005,Con_ve!$C$6:$C$1005,$C496,Con_ve!$I$6:$I$1005,"Fechada",Con_ve!$Q$6:$Q$1005,Cad_cl!AY$5)))</f>
        <v/>
      </c>
      <c r="AZ496" s="134" t="str">
        <f>IF(ISERR(IF($C496="","",SUMIFS(Con_ve!$F$6:$F$1005,Con_ve!$C$6:$C$1005,$C496,Con_ve!$I$6:$I$1005,"Fechada",Con_ve!$Q$6:$Q$1005,Cad_cl!AZ$5))),"",IF($C496="","",SUMIFS(Con_ve!$F$6:$F$1005,Con_ve!$C$6:$C$1005,$C496,Con_ve!$I$6:$I$1005,"Fechada",Con_ve!$Q$6:$Q$1005,Cad_cl!AZ$5)))</f>
        <v/>
      </c>
      <c r="BA496" s="134" t="str">
        <f>IF(ISERR(IF($C496="","",SUMIFS(Con_ve!$F$6:$F$1005,Con_ve!$C$6:$C$1005,$C496,Con_ve!$I$6:$I$1005,"Fechada",Con_ve!$Q$6:$Q$1005,Cad_cl!BA$5))),"",IF($C496="","",SUMIFS(Con_ve!$F$6:$F$1005,Con_ve!$C$6:$C$1005,$C496,Con_ve!$I$6:$I$1005,"Fechada",Con_ve!$Q$6:$Q$1005,Cad_cl!BA$5)))</f>
        <v/>
      </c>
      <c r="BB496" s="134">
        <f t="shared" si="21"/>
        <v>0</v>
      </c>
      <c r="BD496" s="134" t="str">
        <f>IF(ISERR(IF($C496="","",SUMIFS(Con_ve!$F$6:$F$1005,Con_ve!$C$6:$C$1005,$C496,Con_ve!$I$6:$I$1005,"Em negociação",Con_ve!$Q$6:$Q$1005,Cad_cl!BD$5))),"",IF($C496="","",SUMIFS(Con_ve!$F$6:$F$1005,Con_ve!$C$6:$C$1005,$C496,Con_ve!$I$6:$I$1005,"Em negociação",Con_ve!$Q$6:$Q$1005,Cad_cl!BD$5)))</f>
        <v/>
      </c>
      <c r="BE496" s="134" t="str">
        <f>IF(ISERR(IF($C496="","",SUMIFS(Con_ve!$F$6:$F$1005,Con_ve!$C$6:$C$1005,$C496,Con_ve!$I$6:$I$1005,"Em negociação",Con_ve!$Q$6:$Q$1005,Cad_cl!BE$5))),"",IF($C496="","",SUMIFS(Con_ve!$F$6:$F$1005,Con_ve!$C$6:$C$1005,$C496,Con_ve!$I$6:$I$1005,"Em negociação",Con_ve!$Q$6:$Q$1005,Cad_cl!BE$5)))</f>
        <v/>
      </c>
      <c r="BF496" s="134" t="str">
        <f>IF(ISERR(IF($C496="","",SUMIFS(Con_ve!$F$6:$F$1005,Con_ve!$C$6:$C$1005,$C496,Con_ve!$I$6:$I$1005,"Em negociação",Con_ve!$Q$6:$Q$1005,Cad_cl!BF$5))),"",IF($C496="","",SUMIFS(Con_ve!$F$6:$F$1005,Con_ve!$C$6:$C$1005,$C496,Con_ve!$I$6:$I$1005,"Em negociação",Con_ve!$Q$6:$Q$1005,Cad_cl!BF$5)))</f>
        <v/>
      </c>
      <c r="BG496" s="134" t="str">
        <f>IF(ISERR(IF($C496="","",SUMIFS(Con_ve!$F$6:$F$1005,Con_ve!$C$6:$C$1005,$C496,Con_ve!$I$6:$I$1005,"Em negociação",Con_ve!$Q$6:$Q$1005,Cad_cl!BG$5))),"",IF($C496="","",SUMIFS(Con_ve!$F$6:$F$1005,Con_ve!$C$6:$C$1005,$C496,Con_ve!$I$6:$I$1005,"Em negociação",Con_ve!$Q$6:$Q$1005,Cad_cl!BG$5)))</f>
        <v/>
      </c>
      <c r="BH496" s="134" t="str">
        <f>IF(ISERR(IF($C496="","",SUMIFS(Con_ve!$F$6:$F$1005,Con_ve!$C$6:$C$1005,$C496,Con_ve!$I$6:$I$1005,"Em negociação",Con_ve!$Q$6:$Q$1005,Cad_cl!BH$5))),"",IF($C496="","",SUMIFS(Con_ve!$F$6:$F$1005,Con_ve!$C$6:$C$1005,$C496,Con_ve!$I$6:$I$1005,"Em negociação",Con_ve!$Q$6:$Q$1005,Cad_cl!BH$5)))</f>
        <v/>
      </c>
      <c r="BI496" s="134" t="str">
        <f>IF(ISERR(IF($C496="","",SUMIFS(Con_ve!$F$6:$F$1005,Con_ve!$C$6:$C$1005,$C496,Con_ve!$I$6:$I$1005,"Em negociação",Con_ve!$Q$6:$Q$1005,Cad_cl!BI$5))),"",IF($C496="","",SUMIFS(Con_ve!$F$6:$F$1005,Con_ve!$C$6:$C$1005,$C496,Con_ve!$I$6:$I$1005,"Em negociação",Con_ve!$Q$6:$Q$1005,Cad_cl!BI$5)))</f>
        <v/>
      </c>
      <c r="BJ496" s="134" t="str">
        <f>IF(ISERR(IF($C496="","",SUMIFS(Con_ve!$F$6:$F$1005,Con_ve!$C$6:$C$1005,$C496,Con_ve!$I$6:$I$1005,"Em negociação",Con_ve!$Q$6:$Q$1005,Cad_cl!BJ$5))),"",IF($C496="","",SUMIFS(Con_ve!$F$6:$F$1005,Con_ve!$C$6:$C$1005,$C496,Con_ve!$I$6:$I$1005,"Em negociação",Con_ve!$Q$6:$Q$1005,Cad_cl!BJ$5)))</f>
        <v/>
      </c>
      <c r="BK496" s="134" t="str">
        <f>IF(ISERR(IF($C496="","",SUMIFS(Con_ve!$F$6:$F$1005,Con_ve!$C$6:$C$1005,$C496,Con_ve!$I$6:$I$1005,"Em negociação",Con_ve!$Q$6:$Q$1005,Cad_cl!BK$5))),"",IF($C496="","",SUMIFS(Con_ve!$F$6:$F$1005,Con_ve!$C$6:$C$1005,$C496,Con_ve!$I$6:$I$1005,"Em negociação",Con_ve!$Q$6:$Q$1005,Cad_cl!BK$5)))</f>
        <v/>
      </c>
      <c r="BL496" s="134" t="str">
        <f>IF(ISERR(IF($C496="","",SUMIFS(Con_ve!$F$6:$F$1005,Con_ve!$C$6:$C$1005,$C496,Con_ve!$I$6:$I$1005,"Em negociação",Con_ve!$Q$6:$Q$1005,Cad_cl!BL$5))),"",IF($C496="","",SUMIFS(Con_ve!$F$6:$F$1005,Con_ve!$C$6:$C$1005,$C496,Con_ve!$I$6:$I$1005,"Em negociação",Con_ve!$Q$6:$Q$1005,Cad_cl!BL$5)))</f>
        <v/>
      </c>
      <c r="BM496" s="134" t="str">
        <f>IF(ISERR(IF($C496="","",SUMIFS(Con_ve!$F$6:$F$1005,Con_ve!$C$6:$C$1005,$C496,Con_ve!$I$6:$I$1005,"Em negociação",Con_ve!$Q$6:$Q$1005,Cad_cl!BM$5))),"",IF($C496="","",SUMIFS(Con_ve!$F$6:$F$1005,Con_ve!$C$6:$C$1005,$C496,Con_ve!$I$6:$I$1005,"Em negociação",Con_ve!$Q$6:$Q$1005,Cad_cl!BM$5)))</f>
        <v/>
      </c>
      <c r="BN496" s="134" t="str">
        <f>IF(ISERR(IF($C496="","",SUMIFS(Con_ve!$F$6:$F$1005,Con_ve!$C$6:$C$1005,$C496,Con_ve!$I$6:$I$1005,"Em negociação",Con_ve!$Q$6:$Q$1005,Cad_cl!BN$5))),"",IF($C496="","",SUMIFS(Con_ve!$F$6:$F$1005,Con_ve!$C$6:$C$1005,$C496,Con_ve!$I$6:$I$1005,"Em negociação",Con_ve!$Q$6:$Q$1005,Cad_cl!BN$5)))</f>
        <v/>
      </c>
      <c r="BO496" s="134" t="str">
        <f>IF(ISERR(IF($C496="","",SUMIFS(Con_ve!$F$6:$F$1005,Con_ve!$C$6:$C$1005,$C496,Con_ve!$I$6:$I$1005,"Em negociação",Con_ve!$Q$6:$Q$1005,Cad_cl!BO$5))),"",IF($C496="","",SUMIFS(Con_ve!$F$6:$F$1005,Con_ve!$C$6:$C$1005,$C496,Con_ve!$I$6:$I$1005,"Em negociação",Con_ve!$Q$6:$Q$1005,Cad_cl!BO$5)))</f>
        <v/>
      </c>
      <c r="BP496" s="134">
        <f t="shared" si="22"/>
        <v>0</v>
      </c>
      <c r="BR496" s="125" t="str">
        <f>IF(ISERR(IF(AND($I496=Re_lo!$E$5,BR$5=VLOOKUP(Re_lo!$H$5,Re_lo!$N$5:$O$16,2,0)),AP496,"")),"",IF(AND($I496=Re_lo!$E$5,BR$5=VLOOKUP(Re_lo!$H$5,Re_lo!$N$5:$O$16,2,0)),AP496,""))</f>
        <v/>
      </c>
      <c r="BS496" s="125" t="str">
        <f>IF(ISERR(IF(AND($I496=Re_lo!$E$5,BS$5=VLOOKUP(Re_lo!$H$5,Re_lo!$N$5:$O$16,2,0)),AQ496,"")),"",IF(AND($I496=Re_lo!$E$5,BS$5=VLOOKUP(Re_lo!$H$5,Re_lo!$N$5:$O$16,2,0)),AQ496,""))</f>
        <v/>
      </c>
      <c r="BT496" s="125" t="str">
        <f>IF(ISERR(IF(AND($I496=Re_lo!$E$5,BT$5=VLOOKUP(Re_lo!$H$5,Re_lo!$N$5:$O$16,2,0)),AR496,"")),"",IF(AND($I496=Re_lo!$E$5,BT$5=VLOOKUP(Re_lo!$H$5,Re_lo!$N$5:$O$16,2,0)),AR496,""))</f>
        <v/>
      </c>
      <c r="BU496" s="125" t="str">
        <f>IF(ISERR(IF(AND($I496=Re_lo!$E$5,BU$5=VLOOKUP(Re_lo!$H$5,Re_lo!$N$5:$O$16,2,0)),AS496,"")),"",IF(AND($I496=Re_lo!$E$5,BU$5=VLOOKUP(Re_lo!$H$5,Re_lo!$N$5:$O$16,2,0)),AS496,""))</f>
        <v/>
      </c>
      <c r="BV496" s="125" t="str">
        <f>IF(ISERR(IF(AND($I496=Re_lo!$E$5,BV$5=VLOOKUP(Re_lo!$H$5,Re_lo!$N$5:$O$16,2,0)),AT496,"")),"",IF(AND($I496=Re_lo!$E$5,BV$5=VLOOKUP(Re_lo!$H$5,Re_lo!$N$5:$O$16,2,0)),AT496,""))</f>
        <v/>
      </c>
      <c r="BW496" s="125" t="str">
        <f>IF(ISERR(IF(AND($I496=Re_lo!$E$5,BW$5=VLOOKUP(Re_lo!$H$5,Re_lo!$N$5:$O$16,2,0)),AU496,"")),"",IF(AND($I496=Re_lo!$E$5,BW$5=VLOOKUP(Re_lo!$H$5,Re_lo!$N$5:$O$16,2,0)),AU496,""))</f>
        <v/>
      </c>
      <c r="BX496" s="125" t="str">
        <f>IF(ISERR(IF(AND($I496=Re_lo!$E$5,BX$5=VLOOKUP(Re_lo!$H$5,Re_lo!$N$5:$O$16,2,0)),AV496,"")),"",IF(AND($I496=Re_lo!$E$5,BX$5=VLOOKUP(Re_lo!$H$5,Re_lo!$N$5:$O$16,2,0)),AV496,""))</f>
        <v/>
      </c>
      <c r="BY496" s="125" t="str">
        <f>IF(ISERR(IF(AND($I496=Re_lo!$E$5,BY$5=VLOOKUP(Re_lo!$H$5,Re_lo!$N$5:$O$16,2,0)),AW496,"")),"",IF(AND($I496=Re_lo!$E$5,BY$5=VLOOKUP(Re_lo!$H$5,Re_lo!$N$5:$O$16,2,0)),AW496,""))</f>
        <v/>
      </c>
      <c r="BZ496" s="125" t="str">
        <f>IF(ISERR(IF(AND($I496=Re_lo!$E$5,BZ$5=VLOOKUP(Re_lo!$H$5,Re_lo!$N$5:$O$16,2,0)),AX496,"")),"",IF(AND($I496=Re_lo!$E$5,BZ$5=VLOOKUP(Re_lo!$H$5,Re_lo!$N$5:$O$16,2,0)),AX496,""))</f>
        <v/>
      </c>
      <c r="CA496" s="125" t="str">
        <f>IF(ISERR(IF(AND($I496=Re_lo!$E$5,CA$5=VLOOKUP(Re_lo!$H$5,Re_lo!$N$5:$O$16,2,0)),AY496,"")),"",IF(AND($I496=Re_lo!$E$5,CA$5=VLOOKUP(Re_lo!$H$5,Re_lo!$N$5:$O$16,2,0)),AY496,""))</f>
        <v/>
      </c>
      <c r="CB496" s="125" t="str">
        <f>IF(ISERR(IF(AND($I496=Re_lo!$E$5,CB$5=VLOOKUP(Re_lo!$H$5,Re_lo!$N$5:$O$16,2,0)),AZ496,"")),"",IF(AND($I496=Re_lo!$E$5,CB$5=VLOOKUP(Re_lo!$H$5,Re_lo!$N$5:$O$16,2,0)),AZ496,""))</f>
        <v/>
      </c>
      <c r="CC496" s="125" t="str">
        <f>IF(ISERR(IF(AND($I496=Re_lo!$E$5,CC$5=VLOOKUP(Re_lo!$H$5,Re_lo!$N$5:$O$16,2,0)),BA496,"")),"",IF(AND($I496=Re_lo!$E$5,CC$5=VLOOKUP(Re_lo!$H$5,Re_lo!$N$5:$O$16,2,0)),BA496,""))</f>
        <v/>
      </c>
      <c r="CD496" s="125" t="str">
        <f>IF(ISERR(IF(AND($I496=Re_lo!$E$5,CD$5=VLOOKUP(Re_lo!$H$5,Re_lo!$N$5:$O$16,2,0)),BB496,"")),"",IF(AND($I496=Re_lo!$E$5,CD$5=VLOOKUP(Re_lo!$H$5,Re_lo!$N$5:$O$16,2,0)),BB496,""))</f>
        <v/>
      </c>
      <c r="CF496" s="125" t="str">
        <f>IF($C496="","",COUNTIFS(Con_ve!$C$6:$C$1005,$C496,Con_ve!$Q$6:$Q$1005,Cad_cl!CF$5))</f>
        <v/>
      </c>
      <c r="CG496" s="125" t="str">
        <f>IF($C496="","",COUNTIFS(Con_ve!$C$6:$C$1005,$C496,Con_ve!$Q$6:$Q$1005,Cad_cl!CG$5))</f>
        <v/>
      </c>
      <c r="CH496" s="125" t="str">
        <f>IF($C496="","",COUNTIFS(Con_ve!$C$6:$C$1005,$C496,Con_ve!$Q$6:$Q$1005,Cad_cl!CH$5))</f>
        <v/>
      </c>
      <c r="CI496" s="125" t="str">
        <f>IF($C496="","",COUNTIFS(Con_ve!$C$6:$C$1005,$C496,Con_ve!$Q$6:$Q$1005,Cad_cl!CI$5))</f>
        <v/>
      </c>
      <c r="CJ496" s="125" t="str">
        <f>IF($C496="","",COUNTIFS(Con_ve!$C$6:$C$1005,$C496,Con_ve!$Q$6:$Q$1005,Cad_cl!CJ$5))</f>
        <v/>
      </c>
      <c r="CK496" s="125" t="str">
        <f>IF($C496="","",COUNTIFS(Con_ve!$C$6:$C$1005,$C496,Con_ve!$Q$6:$Q$1005,Cad_cl!CK$5))</f>
        <v/>
      </c>
      <c r="CL496" s="125" t="str">
        <f>IF($C496="","",COUNTIFS(Con_ve!$C$6:$C$1005,$C496,Con_ve!$Q$6:$Q$1005,Cad_cl!CL$5))</f>
        <v/>
      </c>
      <c r="CM496" s="125" t="str">
        <f>IF($C496="","",COUNTIFS(Con_ve!$C$6:$C$1005,$C496,Con_ve!$Q$6:$Q$1005,Cad_cl!CM$5))</f>
        <v/>
      </c>
      <c r="CN496" s="125" t="str">
        <f>IF($C496="","",COUNTIFS(Con_ve!$C$6:$C$1005,$C496,Con_ve!$Q$6:$Q$1005,Cad_cl!CN$5))</f>
        <v/>
      </c>
      <c r="CO496" s="125" t="str">
        <f>IF($C496="","",COUNTIFS(Con_ve!$C$6:$C$1005,$C496,Con_ve!$Q$6:$Q$1005,Cad_cl!CO$5))</f>
        <v/>
      </c>
      <c r="CP496" s="125" t="str">
        <f>IF($C496="","",COUNTIFS(Con_ve!$C$6:$C$1005,$C496,Con_ve!$Q$6:$Q$1005,Cad_cl!CP$5))</f>
        <v/>
      </c>
      <c r="CQ496" s="125" t="str">
        <f>IF($C496="","",COUNTIFS(Con_ve!$C$6:$C$1005,$C496,Con_ve!$Q$6:$Q$1005,Cad_cl!CQ$5))</f>
        <v/>
      </c>
      <c r="CR496" s="125">
        <f t="shared" si="23"/>
        <v>0</v>
      </c>
    </row>
    <row r="497" spans="3:96" ht="30" customHeight="1">
      <c r="C497" s="153"/>
      <c r="D497" s="153"/>
      <c r="E497" s="154"/>
      <c r="F497" s="153"/>
      <c r="G497" s="155"/>
      <c r="H497" s="153"/>
      <c r="I497" s="153"/>
      <c r="J497" s="132" t="s">
        <v>309</v>
      </c>
      <c r="K497" s="133" t="s">
        <v>309</v>
      </c>
      <c r="L497" s="153"/>
      <c r="M497" s="153"/>
      <c r="N497" s="153"/>
      <c r="O497" s="153"/>
      <c r="P497" s="153"/>
      <c r="Q497" s="153"/>
      <c r="AP497" s="134" t="str">
        <f>IF(ISERR(IF($C497="","",SUMIFS(Con_ve!$F$6:$F$1005,Con_ve!$C$6:$C$1005,$C497,Con_ve!$I$6:$I$1005,"Fechada",Con_ve!$Q$6:$Q$1005,Cad_cl!AP$5))),"",IF($C497="","",SUMIFS(Con_ve!$F$6:$F$1005,Con_ve!$C$6:$C$1005,$C497,Con_ve!$I$6:$I$1005,"Fechada",Con_ve!$Q$6:$Q$1005,Cad_cl!AP$5)))</f>
        <v/>
      </c>
      <c r="AQ497" s="134" t="str">
        <f>IF(ISERR(IF($C497="","",SUMIFS(Con_ve!$F$6:$F$1005,Con_ve!$C$6:$C$1005,$C497,Con_ve!$I$6:$I$1005,"Fechada",Con_ve!$Q$6:$Q$1005,Cad_cl!AQ$5))),"",IF($C497="","",SUMIFS(Con_ve!$F$6:$F$1005,Con_ve!$C$6:$C$1005,$C497,Con_ve!$I$6:$I$1005,"Fechada",Con_ve!$Q$6:$Q$1005,Cad_cl!AQ$5)))</f>
        <v/>
      </c>
      <c r="AR497" s="134" t="str">
        <f>IF(ISERR(IF($C497="","",SUMIFS(Con_ve!$F$6:$F$1005,Con_ve!$C$6:$C$1005,$C497,Con_ve!$I$6:$I$1005,"Fechada",Con_ve!$Q$6:$Q$1005,Cad_cl!AR$5))),"",IF($C497="","",SUMIFS(Con_ve!$F$6:$F$1005,Con_ve!$C$6:$C$1005,$C497,Con_ve!$I$6:$I$1005,"Fechada",Con_ve!$Q$6:$Q$1005,Cad_cl!AR$5)))</f>
        <v/>
      </c>
      <c r="AS497" s="134" t="str">
        <f>IF(ISERR(IF($C497="","",SUMIFS(Con_ve!$F$6:$F$1005,Con_ve!$C$6:$C$1005,$C497,Con_ve!$I$6:$I$1005,"Fechada",Con_ve!$Q$6:$Q$1005,Cad_cl!AS$5))),"",IF($C497="","",SUMIFS(Con_ve!$F$6:$F$1005,Con_ve!$C$6:$C$1005,$C497,Con_ve!$I$6:$I$1005,"Fechada",Con_ve!$Q$6:$Q$1005,Cad_cl!AS$5)))</f>
        <v/>
      </c>
      <c r="AT497" s="134" t="str">
        <f>IF(ISERR(IF($C497="","",SUMIFS(Con_ve!$F$6:$F$1005,Con_ve!$C$6:$C$1005,$C497,Con_ve!$I$6:$I$1005,"Fechada",Con_ve!$Q$6:$Q$1005,Cad_cl!AT$5))),"",IF($C497="","",SUMIFS(Con_ve!$F$6:$F$1005,Con_ve!$C$6:$C$1005,$C497,Con_ve!$I$6:$I$1005,"Fechada",Con_ve!$Q$6:$Q$1005,Cad_cl!AT$5)))</f>
        <v/>
      </c>
      <c r="AU497" s="134" t="str">
        <f>IF(ISERR(IF($C497="","",SUMIFS(Con_ve!$F$6:$F$1005,Con_ve!$C$6:$C$1005,$C497,Con_ve!$I$6:$I$1005,"Fechada",Con_ve!$Q$6:$Q$1005,Cad_cl!AU$5))),"",IF($C497="","",SUMIFS(Con_ve!$F$6:$F$1005,Con_ve!$C$6:$C$1005,$C497,Con_ve!$I$6:$I$1005,"Fechada",Con_ve!$Q$6:$Q$1005,Cad_cl!AU$5)))</f>
        <v/>
      </c>
      <c r="AV497" s="134" t="str">
        <f>IF(ISERR(IF($C497="","",SUMIFS(Con_ve!$F$6:$F$1005,Con_ve!$C$6:$C$1005,$C497,Con_ve!$I$6:$I$1005,"Fechada",Con_ve!$Q$6:$Q$1005,Cad_cl!AV$5))),"",IF($C497="","",SUMIFS(Con_ve!$F$6:$F$1005,Con_ve!$C$6:$C$1005,$C497,Con_ve!$I$6:$I$1005,"Fechada",Con_ve!$Q$6:$Q$1005,Cad_cl!AV$5)))</f>
        <v/>
      </c>
      <c r="AW497" s="134" t="str">
        <f>IF(ISERR(IF($C497="","",SUMIFS(Con_ve!$F$6:$F$1005,Con_ve!$C$6:$C$1005,$C497,Con_ve!$I$6:$I$1005,"Fechada",Con_ve!$Q$6:$Q$1005,Cad_cl!AW$5))),"",IF($C497="","",SUMIFS(Con_ve!$F$6:$F$1005,Con_ve!$C$6:$C$1005,$C497,Con_ve!$I$6:$I$1005,"Fechada",Con_ve!$Q$6:$Q$1005,Cad_cl!AW$5)))</f>
        <v/>
      </c>
      <c r="AX497" s="134" t="str">
        <f>IF(ISERR(IF($C497="","",SUMIFS(Con_ve!$F$6:$F$1005,Con_ve!$C$6:$C$1005,$C497,Con_ve!$I$6:$I$1005,"Fechada",Con_ve!$Q$6:$Q$1005,Cad_cl!AX$5))),"",IF($C497="","",SUMIFS(Con_ve!$F$6:$F$1005,Con_ve!$C$6:$C$1005,$C497,Con_ve!$I$6:$I$1005,"Fechada",Con_ve!$Q$6:$Q$1005,Cad_cl!AX$5)))</f>
        <v/>
      </c>
      <c r="AY497" s="134" t="str">
        <f>IF(ISERR(IF($C497="","",SUMIFS(Con_ve!$F$6:$F$1005,Con_ve!$C$6:$C$1005,$C497,Con_ve!$I$6:$I$1005,"Fechada",Con_ve!$Q$6:$Q$1005,Cad_cl!AY$5))),"",IF($C497="","",SUMIFS(Con_ve!$F$6:$F$1005,Con_ve!$C$6:$C$1005,$C497,Con_ve!$I$6:$I$1005,"Fechada",Con_ve!$Q$6:$Q$1005,Cad_cl!AY$5)))</f>
        <v/>
      </c>
      <c r="AZ497" s="134" t="str">
        <f>IF(ISERR(IF($C497="","",SUMIFS(Con_ve!$F$6:$F$1005,Con_ve!$C$6:$C$1005,$C497,Con_ve!$I$6:$I$1005,"Fechada",Con_ve!$Q$6:$Q$1005,Cad_cl!AZ$5))),"",IF($C497="","",SUMIFS(Con_ve!$F$6:$F$1005,Con_ve!$C$6:$C$1005,$C497,Con_ve!$I$6:$I$1005,"Fechada",Con_ve!$Q$6:$Q$1005,Cad_cl!AZ$5)))</f>
        <v/>
      </c>
      <c r="BA497" s="134" t="str">
        <f>IF(ISERR(IF($C497="","",SUMIFS(Con_ve!$F$6:$F$1005,Con_ve!$C$6:$C$1005,$C497,Con_ve!$I$6:$I$1005,"Fechada",Con_ve!$Q$6:$Q$1005,Cad_cl!BA$5))),"",IF($C497="","",SUMIFS(Con_ve!$F$6:$F$1005,Con_ve!$C$6:$C$1005,$C497,Con_ve!$I$6:$I$1005,"Fechada",Con_ve!$Q$6:$Q$1005,Cad_cl!BA$5)))</f>
        <v/>
      </c>
      <c r="BB497" s="134">
        <f t="shared" si="21"/>
        <v>0</v>
      </c>
      <c r="BD497" s="134" t="str">
        <f>IF(ISERR(IF($C497="","",SUMIFS(Con_ve!$F$6:$F$1005,Con_ve!$C$6:$C$1005,$C497,Con_ve!$I$6:$I$1005,"Em negociação",Con_ve!$Q$6:$Q$1005,Cad_cl!BD$5))),"",IF($C497="","",SUMIFS(Con_ve!$F$6:$F$1005,Con_ve!$C$6:$C$1005,$C497,Con_ve!$I$6:$I$1005,"Em negociação",Con_ve!$Q$6:$Q$1005,Cad_cl!BD$5)))</f>
        <v/>
      </c>
      <c r="BE497" s="134" t="str">
        <f>IF(ISERR(IF($C497="","",SUMIFS(Con_ve!$F$6:$F$1005,Con_ve!$C$6:$C$1005,$C497,Con_ve!$I$6:$I$1005,"Em negociação",Con_ve!$Q$6:$Q$1005,Cad_cl!BE$5))),"",IF($C497="","",SUMIFS(Con_ve!$F$6:$F$1005,Con_ve!$C$6:$C$1005,$C497,Con_ve!$I$6:$I$1005,"Em negociação",Con_ve!$Q$6:$Q$1005,Cad_cl!BE$5)))</f>
        <v/>
      </c>
      <c r="BF497" s="134" t="str">
        <f>IF(ISERR(IF($C497="","",SUMIFS(Con_ve!$F$6:$F$1005,Con_ve!$C$6:$C$1005,$C497,Con_ve!$I$6:$I$1005,"Em negociação",Con_ve!$Q$6:$Q$1005,Cad_cl!BF$5))),"",IF($C497="","",SUMIFS(Con_ve!$F$6:$F$1005,Con_ve!$C$6:$C$1005,$C497,Con_ve!$I$6:$I$1005,"Em negociação",Con_ve!$Q$6:$Q$1005,Cad_cl!BF$5)))</f>
        <v/>
      </c>
      <c r="BG497" s="134" t="str">
        <f>IF(ISERR(IF($C497="","",SUMIFS(Con_ve!$F$6:$F$1005,Con_ve!$C$6:$C$1005,$C497,Con_ve!$I$6:$I$1005,"Em negociação",Con_ve!$Q$6:$Q$1005,Cad_cl!BG$5))),"",IF($C497="","",SUMIFS(Con_ve!$F$6:$F$1005,Con_ve!$C$6:$C$1005,$C497,Con_ve!$I$6:$I$1005,"Em negociação",Con_ve!$Q$6:$Q$1005,Cad_cl!BG$5)))</f>
        <v/>
      </c>
      <c r="BH497" s="134" t="str">
        <f>IF(ISERR(IF($C497="","",SUMIFS(Con_ve!$F$6:$F$1005,Con_ve!$C$6:$C$1005,$C497,Con_ve!$I$6:$I$1005,"Em negociação",Con_ve!$Q$6:$Q$1005,Cad_cl!BH$5))),"",IF($C497="","",SUMIFS(Con_ve!$F$6:$F$1005,Con_ve!$C$6:$C$1005,$C497,Con_ve!$I$6:$I$1005,"Em negociação",Con_ve!$Q$6:$Q$1005,Cad_cl!BH$5)))</f>
        <v/>
      </c>
      <c r="BI497" s="134" t="str">
        <f>IF(ISERR(IF($C497="","",SUMIFS(Con_ve!$F$6:$F$1005,Con_ve!$C$6:$C$1005,$C497,Con_ve!$I$6:$I$1005,"Em negociação",Con_ve!$Q$6:$Q$1005,Cad_cl!BI$5))),"",IF($C497="","",SUMIFS(Con_ve!$F$6:$F$1005,Con_ve!$C$6:$C$1005,$C497,Con_ve!$I$6:$I$1005,"Em negociação",Con_ve!$Q$6:$Q$1005,Cad_cl!BI$5)))</f>
        <v/>
      </c>
      <c r="BJ497" s="134" t="str">
        <f>IF(ISERR(IF($C497="","",SUMIFS(Con_ve!$F$6:$F$1005,Con_ve!$C$6:$C$1005,$C497,Con_ve!$I$6:$I$1005,"Em negociação",Con_ve!$Q$6:$Q$1005,Cad_cl!BJ$5))),"",IF($C497="","",SUMIFS(Con_ve!$F$6:$F$1005,Con_ve!$C$6:$C$1005,$C497,Con_ve!$I$6:$I$1005,"Em negociação",Con_ve!$Q$6:$Q$1005,Cad_cl!BJ$5)))</f>
        <v/>
      </c>
      <c r="BK497" s="134" t="str">
        <f>IF(ISERR(IF($C497="","",SUMIFS(Con_ve!$F$6:$F$1005,Con_ve!$C$6:$C$1005,$C497,Con_ve!$I$6:$I$1005,"Em negociação",Con_ve!$Q$6:$Q$1005,Cad_cl!BK$5))),"",IF($C497="","",SUMIFS(Con_ve!$F$6:$F$1005,Con_ve!$C$6:$C$1005,$C497,Con_ve!$I$6:$I$1005,"Em negociação",Con_ve!$Q$6:$Q$1005,Cad_cl!BK$5)))</f>
        <v/>
      </c>
      <c r="BL497" s="134" t="str">
        <f>IF(ISERR(IF($C497="","",SUMIFS(Con_ve!$F$6:$F$1005,Con_ve!$C$6:$C$1005,$C497,Con_ve!$I$6:$I$1005,"Em negociação",Con_ve!$Q$6:$Q$1005,Cad_cl!BL$5))),"",IF($C497="","",SUMIFS(Con_ve!$F$6:$F$1005,Con_ve!$C$6:$C$1005,$C497,Con_ve!$I$6:$I$1005,"Em negociação",Con_ve!$Q$6:$Q$1005,Cad_cl!BL$5)))</f>
        <v/>
      </c>
      <c r="BM497" s="134" t="str">
        <f>IF(ISERR(IF($C497="","",SUMIFS(Con_ve!$F$6:$F$1005,Con_ve!$C$6:$C$1005,$C497,Con_ve!$I$6:$I$1005,"Em negociação",Con_ve!$Q$6:$Q$1005,Cad_cl!BM$5))),"",IF($C497="","",SUMIFS(Con_ve!$F$6:$F$1005,Con_ve!$C$6:$C$1005,$C497,Con_ve!$I$6:$I$1005,"Em negociação",Con_ve!$Q$6:$Q$1005,Cad_cl!BM$5)))</f>
        <v/>
      </c>
      <c r="BN497" s="134" t="str">
        <f>IF(ISERR(IF($C497="","",SUMIFS(Con_ve!$F$6:$F$1005,Con_ve!$C$6:$C$1005,$C497,Con_ve!$I$6:$I$1005,"Em negociação",Con_ve!$Q$6:$Q$1005,Cad_cl!BN$5))),"",IF($C497="","",SUMIFS(Con_ve!$F$6:$F$1005,Con_ve!$C$6:$C$1005,$C497,Con_ve!$I$6:$I$1005,"Em negociação",Con_ve!$Q$6:$Q$1005,Cad_cl!BN$5)))</f>
        <v/>
      </c>
      <c r="BO497" s="134" t="str">
        <f>IF(ISERR(IF($C497="","",SUMIFS(Con_ve!$F$6:$F$1005,Con_ve!$C$6:$C$1005,$C497,Con_ve!$I$6:$I$1005,"Em negociação",Con_ve!$Q$6:$Q$1005,Cad_cl!BO$5))),"",IF($C497="","",SUMIFS(Con_ve!$F$6:$F$1005,Con_ve!$C$6:$C$1005,$C497,Con_ve!$I$6:$I$1005,"Em negociação",Con_ve!$Q$6:$Q$1005,Cad_cl!BO$5)))</f>
        <v/>
      </c>
      <c r="BP497" s="134">
        <f t="shared" si="22"/>
        <v>0</v>
      </c>
      <c r="BR497" s="125" t="str">
        <f>IF(ISERR(IF(AND($I497=Re_lo!$E$5,BR$5=VLOOKUP(Re_lo!$H$5,Re_lo!$N$5:$O$16,2,0)),AP497,"")),"",IF(AND($I497=Re_lo!$E$5,BR$5=VLOOKUP(Re_lo!$H$5,Re_lo!$N$5:$O$16,2,0)),AP497,""))</f>
        <v/>
      </c>
      <c r="BS497" s="125" t="str">
        <f>IF(ISERR(IF(AND($I497=Re_lo!$E$5,BS$5=VLOOKUP(Re_lo!$H$5,Re_lo!$N$5:$O$16,2,0)),AQ497,"")),"",IF(AND($I497=Re_lo!$E$5,BS$5=VLOOKUP(Re_lo!$H$5,Re_lo!$N$5:$O$16,2,0)),AQ497,""))</f>
        <v/>
      </c>
      <c r="BT497" s="125" t="str">
        <f>IF(ISERR(IF(AND($I497=Re_lo!$E$5,BT$5=VLOOKUP(Re_lo!$H$5,Re_lo!$N$5:$O$16,2,0)),AR497,"")),"",IF(AND($I497=Re_lo!$E$5,BT$5=VLOOKUP(Re_lo!$H$5,Re_lo!$N$5:$O$16,2,0)),AR497,""))</f>
        <v/>
      </c>
      <c r="BU497" s="125" t="str">
        <f>IF(ISERR(IF(AND($I497=Re_lo!$E$5,BU$5=VLOOKUP(Re_lo!$H$5,Re_lo!$N$5:$O$16,2,0)),AS497,"")),"",IF(AND($I497=Re_lo!$E$5,BU$5=VLOOKUP(Re_lo!$H$5,Re_lo!$N$5:$O$16,2,0)),AS497,""))</f>
        <v/>
      </c>
      <c r="BV497" s="125" t="str">
        <f>IF(ISERR(IF(AND($I497=Re_lo!$E$5,BV$5=VLOOKUP(Re_lo!$H$5,Re_lo!$N$5:$O$16,2,0)),AT497,"")),"",IF(AND($I497=Re_lo!$E$5,BV$5=VLOOKUP(Re_lo!$H$5,Re_lo!$N$5:$O$16,2,0)),AT497,""))</f>
        <v/>
      </c>
      <c r="BW497" s="125" t="str">
        <f>IF(ISERR(IF(AND($I497=Re_lo!$E$5,BW$5=VLOOKUP(Re_lo!$H$5,Re_lo!$N$5:$O$16,2,0)),AU497,"")),"",IF(AND($I497=Re_lo!$E$5,BW$5=VLOOKUP(Re_lo!$H$5,Re_lo!$N$5:$O$16,2,0)),AU497,""))</f>
        <v/>
      </c>
      <c r="BX497" s="125" t="str">
        <f>IF(ISERR(IF(AND($I497=Re_lo!$E$5,BX$5=VLOOKUP(Re_lo!$H$5,Re_lo!$N$5:$O$16,2,0)),AV497,"")),"",IF(AND($I497=Re_lo!$E$5,BX$5=VLOOKUP(Re_lo!$H$5,Re_lo!$N$5:$O$16,2,0)),AV497,""))</f>
        <v/>
      </c>
      <c r="BY497" s="125" t="str">
        <f>IF(ISERR(IF(AND($I497=Re_lo!$E$5,BY$5=VLOOKUP(Re_lo!$H$5,Re_lo!$N$5:$O$16,2,0)),AW497,"")),"",IF(AND($I497=Re_lo!$E$5,BY$5=VLOOKUP(Re_lo!$H$5,Re_lo!$N$5:$O$16,2,0)),AW497,""))</f>
        <v/>
      </c>
      <c r="BZ497" s="125" t="str">
        <f>IF(ISERR(IF(AND($I497=Re_lo!$E$5,BZ$5=VLOOKUP(Re_lo!$H$5,Re_lo!$N$5:$O$16,2,0)),AX497,"")),"",IF(AND($I497=Re_lo!$E$5,BZ$5=VLOOKUP(Re_lo!$H$5,Re_lo!$N$5:$O$16,2,0)),AX497,""))</f>
        <v/>
      </c>
      <c r="CA497" s="125" t="str">
        <f>IF(ISERR(IF(AND($I497=Re_lo!$E$5,CA$5=VLOOKUP(Re_lo!$H$5,Re_lo!$N$5:$O$16,2,0)),AY497,"")),"",IF(AND($I497=Re_lo!$E$5,CA$5=VLOOKUP(Re_lo!$H$5,Re_lo!$N$5:$O$16,2,0)),AY497,""))</f>
        <v/>
      </c>
      <c r="CB497" s="125" t="str">
        <f>IF(ISERR(IF(AND($I497=Re_lo!$E$5,CB$5=VLOOKUP(Re_lo!$H$5,Re_lo!$N$5:$O$16,2,0)),AZ497,"")),"",IF(AND($I497=Re_lo!$E$5,CB$5=VLOOKUP(Re_lo!$H$5,Re_lo!$N$5:$O$16,2,0)),AZ497,""))</f>
        <v/>
      </c>
      <c r="CC497" s="125" t="str">
        <f>IF(ISERR(IF(AND($I497=Re_lo!$E$5,CC$5=VLOOKUP(Re_lo!$H$5,Re_lo!$N$5:$O$16,2,0)),BA497,"")),"",IF(AND($I497=Re_lo!$E$5,CC$5=VLOOKUP(Re_lo!$H$5,Re_lo!$N$5:$O$16,2,0)),BA497,""))</f>
        <v/>
      </c>
      <c r="CD497" s="125" t="str">
        <f>IF(ISERR(IF(AND($I497=Re_lo!$E$5,CD$5=VLOOKUP(Re_lo!$H$5,Re_lo!$N$5:$O$16,2,0)),BB497,"")),"",IF(AND($I497=Re_lo!$E$5,CD$5=VLOOKUP(Re_lo!$H$5,Re_lo!$N$5:$O$16,2,0)),BB497,""))</f>
        <v/>
      </c>
      <c r="CF497" s="125" t="str">
        <f>IF($C497="","",COUNTIFS(Con_ve!$C$6:$C$1005,$C497,Con_ve!$Q$6:$Q$1005,Cad_cl!CF$5))</f>
        <v/>
      </c>
      <c r="CG497" s="125" t="str">
        <f>IF($C497="","",COUNTIFS(Con_ve!$C$6:$C$1005,$C497,Con_ve!$Q$6:$Q$1005,Cad_cl!CG$5))</f>
        <v/>
      </c>
      <c r="CH497" s="125" t="str">
        <f>IF($C497="","",COUNTIFS(Con_ve!$C$6:$C$1005,$C497,Con_ve!$Q$6:$Q$1005,Cad_cl!CH$5))</f>
        <v/>
      </c>
      <c r="CI497" s="125" t="str">
        <f>IF($C497="","",COUNTIFS(Con_ve!$C$6:$C$1005,$C497,Con_ve!$Q$6:$Q$1005,Cad_cl!CI$5))</f>
        <v/>
      </c>
      <c r="CJ497" s="125" t="str">
        <f>IF($C497="","",COUNTIFS(Con_ve!$C$6:$C$1005,$C497,Con_ve!$Q$6:$Q$1005,Cad_cl!CJ$5))</f>
        <v/>
      </c>
      <c r="CK497" s="125" t="str">
        <f>IF($C497="","",COUNTIFS(Con_ve!$C$6:$C$1005,$C497,Con_ve!$Q$6:$Q$1005,Cad_cl!CK$5))</f>
        <v/>
      </c>
      <c r="CL497" s="125" t="str">
        <f>IF($C497="","",COUNTIFS(Con_ve!$C$6:$C$1005,$C497,Con_ve!$Q$6:$Q$1005,Cad_cl!CL$5))</f>
        <v/>
      </c>
      <c r="CM497" s="125" t="str">
        <f>IF($C497="","",COUNTIFS(Con_ve!$C$6:$C$1005,$C497,Con_ve!$Q$6:$Q$1005,Cad_cl!CM$5))</f>
        <v/>
      </c>
      <c r="CN497" s="125" t="str">
        <f>IF($C497="","",COUNTIFS(Con_ve!$C$6:$C$1005,$C497,Con_ve!$Q$6:$Q$1005,Cad_cl!CN$5))</f>
        <v/>
      </c>
      <c r="CO497" s="125" t="str">
        <f>IF($C497="","",COUNTIFS(Con_ve!$C$6:$C$1005,$C497,Con_ve!$Q$6:$Q$1005,Cad_cl!CO$5))</f>
        <v/>
      </c>
      <c r="CP497" s="125" t="str">
        <f>IF($C497="","",COUNTIFS(Con_ve!$C$6:$C$1005,$C497,Con_ve!$Q$6:$Q$1005,Cad_cl!CP$5))</f>
        <v/>
      </c>
      <c r="CQ497" s="125" t="str">
        <f>IF($C497="","",COUNTIFS(Con_ve!$C$6:$C$1005,$C497,Con_ve!$Q$6:$Q$1005,Cad_cl!CQ$5))</f>
        <v/>
      </c>
      <c r="CR497" s="125">
        <f t="shared" si="23"/>
        <v>0</v>
      </c>
    </row>
    <row r="498" spans="3:96" ht="30" customHeight="1">
      <c r="C498" s="153"/>
      <c r="D498" s="153"/>
      <c r="E498" s="154"/>
      <c r="F498" s="153"/>
      <c r="G498" s="155"/>
      <c r="H498" s="153"/>
      <c r="I498" s="153"/>
      <c r="J498" s="132" t="s">
        <v>309</v>
      </c>
      <c r="K498" s="133" t="s">
        <v>309</v>
      </c>
      <c r="L498" s="153"/>
      <c r="M498" s="153"/>
      <c r="N498" s="153"/>
      <c r="O498" s="153"/>
      <c r="P498" s="153"/>
      <c r="Q498" s="153"/>
      <c r="AP498" s="134" t="str">
        <f>IF(ISERR(IF($C498="","",SUMIFS(Con_ve!$F$6:$F$1005,Con_ve!$C$6:$C$1005,$C498,Con_ve!$I$6:$I$1005,"Fechada",Con_ve!$Q$6:$Q$1005,Cad_cl!AP$5))),"",IF($C498="","",SUMIFS(Con_ve!$F$6:$F$1005,Con_ve!$C$6:$C$1005,$C498,Con_ve!$I$6:$I$1005,"Fechada",Con_ve!$Q$6:$Q$1005,Cad_cl!AP$5)))</f>
        <v/>
      </c>
      <c r="AQ498" s="134" t="str">
        <f>IF(ISERR(IF($C498="","",SUMIFS(Con_ve!$F$6:$F$1005,Con_ve!$C$6:$C$1005,$C498,Con_ve!$I$6:$I$1005,"Fechada",Con_ve!$Q$6:$Q$1005,Cad_cl!AQ$5))),"",IF($C498="","",SUMIFS(Con_ve!$F$6:$F$1005,Con_ve!$C$6:$C$1005,$C498,Con_ve!$I$6:$I$1005,"Fechada",Con_ve!$Q$6:$Q$1005,Cad_cl!AQ$5)))</f>
        <v/>
      </c>
      <c r="AR498" s="134" t="str">
        <f>IF(ISERR(IF($C498="","",SUMIFS(Con_ve!$F$6:$F$1005,Con_ve!$C$6:$C$1005,$C498,Con_ve!$I$6:$I$1005,"Fechada",Con_ve!$Q$6:$Q$1005,Cad_cl!AR$5))),"",IF($C498="","",SUMIFS(Con_ve!$F$6:$F$1005,Con_ve!$C$6:$C$1005,$C498,Con_ve!$I$6:$I$1005,"Fechada",Con_ve!$Q$6:$Q$1005,Cad_cl!AR$5)))</f>
        <v/>
      </c>
      <c r="AS498" s="134" t="str">
        <f>IF(ISERR(IF($C498="","",SUMIFS(Con_ve!$F$6:$F$1005,Con_ve!$C$6:$C$1005,$C498,Con_ve!$I$6:$I$1005,"Fechada",Con_ve!$Q$6:$Q$1005,Cad_cl!AS$5))),"",IF($C498="","",SUMIFS(Con_ve!$F$6:$F$1005,Con_ve!$C$6:$C$1005,$C498,Con_ve!$I$6:$I$1005,"Fechada",Con_ve!$Q$6:$Q$1005,Cad_cl!AS$5)))</f>
        <v/>
      </c>
      <c r="AT498" s="134" t="str">
        <f>IF(ISERR(IF($C498="","",SUMIFS(Con_ve!$F$6:$F$1005,Con_ve!$C$6:$C$1005,$C498,Con_ve!$I$6:$I$1005,"Fechada",Con_ve!$Q$6:$Q$1005,Cad_cl!AT$5))),"",IF($C498="","",SUMIFS(Con_ve!$F$6:$F$1005,Con_ve!$C$6:$C$1005,$C498,Con_ve!$I$6:$I$1005,"Fechada",Con_ve!$Q$6:$Q$1005,Cad_cl!AT$5)))</f>
        <v/>
      </c>
      <c r="AU498" s="134" t="str">
        <f>IF(ISERR(IF($C498="","",SUMIFS(Con_ve!$F$6:$F$1005,Con_ve!$C$6:$C$1005,$C498,Con_ve!$I$6:$I$1005,"Fechada",Con_ve!$Q$6:$Q$1005,Cad_cl!AU$5))),"",IF($C498="","",SUMIFS(Con_ve!$F$6:$F$1005,Con_ve!$C$6:$C$1005,$C498,Con_ve!$I$6:$I$1005,"Fechada",Con_ve!$Q$6:$Q$1005,Cad_cl!AU$5)))</f>
        <v/>
      </c>
      <c r="AV498" s="134" t="str">
        <f>IF(ISERR(IF($C498="","",SUMIFS(Con_ve!$F$6:$F$1005,Con_ve!$C$6:$C$1005,$C498,Con_ve!$I$6:$I$1005,"Fechada",Con_ve!$Q$6:$Q$1005,Cad_cl!AV$5))),"",IF($C498="","",SUMIFS(Con_ve!$F$6:$F$1005,Con_ve!$C$6:$C$1005,$C498,Con_ve!$I$6:$I$1005,"Fechada",Con_ve!$Q$6:$Q$1005,Cad_cl!AV$5)))</f>
        <v/>
      </c>
      <c r="AW498" s="134" t="str">
        <f>IF(ISERR(IF($C498="","",SUMIFS(Con_ve!$F$6:$F$1005,Con_ve!$C$6:$C$1005,$C498,Con_ve!$I$6:$I$1005,"Fechada",Con_ve!$Q$6:$Q$1005,Cad_cl!AW$5))),"",IF($C498="","",SUMIFS(Con_ve!$F$6:$F$1005,Con_ve!$C$6:$C$1005,$C498,Con_ve!$I$6:$I$1005,"Fechada",Con_ve!$Q$6:$Q$1005,Cad_cl!AW$5)))</f>
        <v/>
      </c>
      <c r="AX498" s="134" t="str">
        <f>IF(ISERR(IF($C498="","",SUMIFS(Con_ve!$F$6:$F$1005,Con_ve!$C$6:$C$1005,$C498,Con_ve!$I$6:$I$1005,"Fechada",Con_ve!$Q$6:$Q$1005,Cad_cl!AX$5))),"",IF($C498="","",SUMIFS(Con_ve!$F$6:$F$1005,Con_ve!$C$6:$C$1005,$C498,Con_ve!$I$6:$I$1005,"Fechada",Con_ve!$Q$6:$Q$1005,Cad_cl!AX$5)))</f>
        <v/>
      </c>
      <c r="AY498" s="134" t="str">
        <f>IF(ISERR(IF($C498="","",SUMIFS(Con_ve!$F$6:$F$1005,Con_ve!$C$6:$C$1005,$C498,Con_ve!$I$6:$I$1005,"Fechada",Con_ve!$Q$6:$Q$1005,Cad_cl!AY$5))),"",IF($C498="","",SUMIFS(Con_ve!$F$6:$F$1005,Con_ve!$C$6:$C$1005,$C498,Con_ve!$I$6:$I$1005,"Fechada",Con_ve!$Q$6:$Q$1005,Cad_cl!AY$5)))</f>
        <v/>
      </c>
      <c r="AZ498" s="134" t="str">
        <f>IF(ISERR(IF($C498="","",SUMIFS(Con_ve!$F$6:$F$1005,Con_ve!$C$6:$C$1005,$C498,Con_ve!$I$6:$I$1005,"Fechada",Con_ve!$Q$6:$Q$1005,Cad_cl!AZ$5))),"",IF($C498="","",SUMIFS(Con_ve!$F$6:$F$1005,Con_ve!$C$6:$C$1005,$C498,Con_ve!$I$6:$I$1005,"Fechada",Con_ve!$Q$6:$Q$1005,Cad_cl!AZ$5)))</f>
        <v/>
      </c>
      <c r="BA498" s="134" t="str">
        <f>IF(ISERR(IF($C498="","",SUMIFS(Con_ve!$F$6:$F$1005,Con_ve!$C$6:$C$1005,$C498,Con_ve!$I$6:$I$1005,"Fechada",Con_ve!$Q$6:$Q$1005,Cad_cl!BA$5))),"",IF($C498="","",SUMIFS(Con_ve!$F$6:$F$1005,Con_ve!$C$6:$C$1005,$C498,Con_ve!$I$6:$I$1005,"Fechada",Con_ve!$Q$6:$Q$1005,Cad_cl!BA$5)))</f>
        <v/>
      </c>
      <c r="BB498" s="134">
        <f t="shared" si="21"/>
        <v>0</v>
      </c>
      <c r="BD498" s="134" t="str">
        <f>IF(ISERR(IF($C498="","",SUMIFS(Con_ve!$F$6:$F$1005,Con_ve!$C$6:$C$1005,$C498,Con_ve!$I$6:$I$1005,"Em negociação",Con_ve!$Q$6:$Q$1005,Cad_cl!BD$5))),"",IF($C498="","",SUMIFS(Con_ve!$F$6:$F$1005,Con_ve!$C$6:$C$1005,$C498,Con_ve!$I$6:$I$1005,"Em negociação",Con_ve!$Q$6:$Q$1005,Cad_cl!BD$5)))</f>
        <v/>
      </c>
      <c r="BE498" s="134" t="str">
        <f>IF(ISERR(IF($C498="","",SUMIFS(Con_ve!$F$6:$F$1005,Con_ve!$C$6:$C$1005,$C498,Con_ve!$I$6:$I$1005,"Em negociação",Con_ve!$Q$6:$Q$1005,Cad_cl!BE$5))),"",IF($C498="","",SUMIFS(Con_ve!$F$6:$F$1005,Con_ve!$C$6:$C$1005,$C498,Con_ve!$I$6:$I$1005,"Em negociação",Con_ve!$Q$6:$Q$1005,Cad_cl!BE$5)))</f>
        <v/>
      </c>
      <c r="BF498" s="134" t="str">
        <f>IF(ISERR(IF($C498="","",SUMIFS(Con_ve!$F$6:$F$1005,Con_ve!$C$6:$C$1005,$C498,Con_ve!$I$6:$I$1005,"Em negociação",Con_ve!$Q$6:$Q$1005,Cad_cl!BF$5))),"",IF($C498="","",SUMIFS(Con_ve!$F$6:$F$1005,Con_ve!$C$6:$C$1005,$C498,Con_ve!$I$6:$I$1005,"Em negociação",Con_ve!$Q$6:$Q$1005,Cad_cl!BF$5)))</f>
        <v/>
      </c>
      <c r="BG498" s="134" t="str">
        <f>IF(ISERR(IF($C498="","",SUMIFS(Con_ve!$F$6:$F$1005,Con_ve!$C$6:$C$1005,$C498,Con_ve!$I$6:$I$1005,"Em negociação",Con_ve!$Q$6:$Q$1005,Cad_cl!BG$5))),"",IF($C498="","",SUMIFS(Con_ve!$F$6:$F$1005,Con_ve!$C$6:$C$1005,$C498,Con_ve!$I$6:$I$1005,"Em negociação",Con_ve!$Q$6:$Q$1005,Cad_cl!BG$5)))</f>
        <v/>
      </c>
      <c r="BH498" s="134" t="str">
        <f>IF(ISERR(IF($C498="","",SUMIFS(Con_ve!$F$6:$F$1005,Con_ve!$C$6:$C$1005,$C498,Con_ve!$I$6:$I$1005,"Em negociação",Con_ve!$Q$6:$Q$1005,Cad_cl!BH$5))),"",IF($C498="","",SUMIFS(Con_ve!$F$6:$F$1005,Con_ve!$C$6:$C$1005,$C498,Con_ve!$I$6:$I$1005,"Em negociação",Con_ve!$Q$6:$Q$1005,Cad_cl!BH$5)))</f>
        <v/>
      </c>
      <c r="BI498" s="134" t="str">
        <f>IF(ISERR(IF($C498="","",SUMIFS(Con_ve!$F$6:$F$1005,Con_ve!$C$6:$C$1005,$C498,Con_ve!$I$6:$I$1005,"Em negociação",Con_ve!$Q$6:$Q$1005,Cad_cl!BI$5))),"",IF($C498="","",SUMIFS(Con_ve!$F$6:$F$1005,Con_ve!$C$6:$C$1005,$C498,Con_ve!$I$6:$I$1005,"Em negociação",Con_ve!$Q$6:$Q$1005,Cad_cl!BI$5)))</f>
        <v/>
      </c>
      <c r="BJ498" s="134" t="str">
        <f>IF(ISERR(IF($C498="","",SUMIFS(Con_ve!$F$6:$F$1005,Con_ve!$C$6:$C$1005,$C498,Con_ve!$I$6:$I$1005,"Em negociação",Con_ve!$Q$6:$Q$1005,Cad_cl!BJ$5))),"",IF($C498="","",SUMIFS(Con_ve!$F$6:$F$1005,Con_ve!$C$6:$C$1005,$C498,Con_ve!$I$6:$I$1005,"Em negociação",Con_ve!$Q$6:$Q$1005,Cad_cl!BJ$5)))</f>
        <v/>
      </c>
      <c r="BK498" s="134" t="str">
        <f>IF(ISERR(IF($C498="","",SUMIFS(Con_ve!$F$6:$F$1005,Con_ve!$C$6:$C$1005,$C498,Con_ve!$I$6:$I$1005,"Em negociação",Con_ve!$Q$6:$Q$1005,Cad_cl!BK$5))),"",IF($C498="","",SUMIFS(Con_ve!$F$6:$F$1005,Con_ve!$C$6:$C$1005,$C498,Con_ve!$I$6:$I$1005,"Em negociação",Con_ve!$Q$6:$Q$1005,Cad_cl!BK$5)))</f>
        <v/>
      </c>
      <c r="BL498" s="134" t="str">
        <f>IF(ISERR(IF($C498="","",SUMIFS(Con_ve!$F$6:$F$1005,Con_ve!$C$6:$C$1005,$C498,Con_ve!$I$6:$I$1005,"Em negociação",Con_ve!$Q$6:$Q$1005,Cad_cl!BL$5))),"",IF($C498="","",SUMIFS(Con_ve!$F$6:$F$1005,Con_ve!$C$6:$C$1005,$C498,Con_ve!$I$6:$I$1005,"Em negociação",Con_ve!$Q$6:$Q$1005,Cad_cl!BL$5)))</f>
        <v/>
      </c>
      <c r="BM498" s="134" t="str">
        <f>IF(ISERR(IF($C498="","",SUMIFS(Con_ve!$F$6:$F$1005,Con_ve!$C$6:$C$1005,$C498,Con_ve!$I$6:$I$1005,"Em negociação",Con_ve!$Q$6:$Q$1005,Cad_cl!BM$5))),"",IF($C498="","",SUMIFS(Con_ve!$F$6:$F$1005,Con_ve!$C$6:$C$1005,$C498,Con_ve!$I$6:$I$1005,"Em negociação",Con_ve!$Q$6:$Q$1005,Cad_cl!BM$5)))</f>
        <v/>
      </c>
      <c r="BN498" s="134" t="str">
        <f>IF(ISERR(IF($C498="","",SUMIFS(Con_ve!$F$6:$F$1005,Con_ve!$C$6:$C$1005,$C498,Con_ve!$I$6:$I$1005,"Em negociação",Con_ve!$Q$6:$Q$1005,Cad_cl!BN$5))),"",IF($C498="","",SUMIFS(Con_ve!$F$6:$F$1005,Con_ve!$C$6:$C$1005,$C498,Con_ve!$I$6:$I$1005,"Em negociação",Con_ve!$Q$6:$Q$1005,Cad_cl!BN$5)))</f>
        <v/>
      </c>
      <c r="BO498" s="134" t="str">
        <f>IF(ISERR(IF($C498="","",SUMIFS(Con_ve!$F$6:$F$1005,Con_ve!$C$6:$C$1005,$C498,Con_ve!$I$6:$I$1005,"Em negociação",Con_ve!$Q$6:$Q$1005,Cad_cl!BO$5))),"",IF($C498="","",SUMIFS(Con_ve!$F$6:$F$1005,Con_ve!$C$6:$C$1005,$C498,Con_ve!$I$6:$I$1005,"Em negociação",Con_ve!$Q$6:$Q$1005,Cad_cl!BO$5)))</f>
        <v/>
      </c>
      <c r="BP498" s="134">
        <f t="shared" si="22"/>
        <v>0</v>
      </c>
      <c r="BR498" s="125" t="str">
        <f>IF(ISERR(IF(AND($I498=Re_lo!$E$5,BR$5=VLOOKUP(Re_lo!$H$5,Re_lo!$N$5:$O$16,2,0)),AP498,"")),"",IF(AND($I498=Re_lo!$E$5,BR$5=VLOOKUP(Re_lo!$H$5,Re_lo!$N$5:$O$16,2,0)),AP498,""))</f>
        <v/>
      </c>
      <c r="BS498" s="125" t="str">
        <f>IF(ISERR(IF(AND($I498=Re_lo!$E$5,BS$5=VLOOKUP(Re_lo!$H$5,Re_lo!$N$5:$O$16,2,0)),AQ498,"")),"",IF(AND($I498=Re_lo!$E$5,BS$5=VLOOKUP(Re_lo!$H$5,Re_lo!$N$5:$O$16,2,0)),AQ498,""))</f>
        <v/>
      </c>
      <c r="BT498" s="125" t="str">
        <f>IF(ISERR(IF(AND($I498=Re_lo!$E$5,BT$5=VLOOKUP(Re_lo!$H$5,Re_lo!$N$5:$O$16,2,0)),AR498,"")),"",IF(AND($I498=Re_lo!$E$5,BT$5=VLOOKUP(Re_lo!$H$5,Re_lo!$N$5:$O$16,2,0)),AR498,""))</f>
        <v/>
      </c>
      <c r="BU498" s="125" t="str">
        <f>IF(ISERR(IF(AND($I498=Re_lo!$E$5,BU$5=VLOOKUP(Re_lo!$H$5,Re_lo!$N$5:$O$16,2,0)),AS498,"")),"",IF(AND($I498=Re_lo!$E$5,BU$5=VLOOKUP(Re_lo!$H$5,Re_lo!$N$5:$O$16,2,0)),AS498,""))</f>
        <v/>
      </c>
      <c r="BV498" s="125" t="str">
        <f>IF(ISERR(IF(AND($I498=Re_lo!$E$5,BV$5=VLOOKUP(Re_lo!$H$5,Re_lo!$N$5:$O$16,2,0)),AT498,"")),"",IF(AND($I498=Re_lo!$E$5,BV$5=VLOOKUP(Re_lo!$H$5,Re_lo!$N$5:$O$16,2,0)),AT498,""))</f>
        <v/>
      </c>
      <c r="BW498" s="125" t="str">
        <f>IF(ISERR(IF(AND($I498=Re_lo!$E$5,BW$5=VLOOKUP(Re_lo!$H$5,Re_lo!$N$5:$O$16,2,0)),AU498,"")),"",IF(AND($I498=Re_lo!$E$5,BW$5=VLOOKUP(Re_lo!$H$5,Re_lo!$N$5:$O$16,2,0)),AU498,""))</f>
        <v/>
      </c>
      <c r="BX498" s="125" t="str">
        <f>IF(ISERR(IF(AND($I498=Re_lo!$E$5,BX$5=VLOOKUP(Re_lo!$H$5,Re_lo!$N$5:$O$16,2,0)),AV498,"")),"",IF(AND($I498=Re_lo!$E$5,BX$5=VLOOKUP(Re_lo!$H$5,Re_lo!$N$5:$O$16,2,0)),AV498,""))</f>
        <v/>
      </c>
      <c r="BY498" s="125" t="str">
        <f>IF(ISERR(IF(AND($I498=Re_lo!$E$5,BY$5=VLOOKUP(Re_lo!$H$5,Re_lo!$N$5:$O$16,2,0)),AW498,"")),"",IF(AND($I498=Re_lo!$E$5,BY$5=VLOOKUP(Re_lo!$H$5,Re_lo!$N$5:$O$16,2,0)),AW498,""))</f>
        <v/>
      </c>
      <c r="BZ498" s="125" t="str">
        <f>IF(ISERR(IF(AND($I498=Re_lo!$E$5,BZ$5=VLOOKUP(Re_lo!$H$5,Re_lo!$N$5:$O$16,2,0)),AX498,"")),"",IF(AND($I498=Re_lo!$E$5,BZ$5=VLOOKUP(Re_lo!$H$5,Re_lo!$N$5:$O$16,2,0)),AX498,""))</f>
        <v/>
      </c>
      <c r="CA498" s="125" t="str">
        <f>IF(ISERR(IF(AND($I498=Re_lo!$E$5,CA$5=VLOOKUP(Re_lo!$H$5,Re_lo!$N$5:$O$16,2,0)),AY498,"")),"",IF(AND($I498=Re_lo!$E$5,CA$5=VLOOKUP(Re_lo!$H$5,Re_lo!$N$5:$O$16,2,0)),AY498,""))</f>
        <v/>
      </c>
      <c r="CB498" s="125" t="str">
        <f>IF(ISERR(IF(AND($I498=Re_lo!$E$5,CB$5=VLOOKUP(Re_lo!$H$5,Re_lo!$N$5:$O$16,2,0)),AZ498,"")),"",IF(AND($I498=Re_lo!$E$5,CB$5=VLOOKUP(Re_lo!$H$5,Re_lo!$N$5:$O$16,2,0)),AZ498,""))</f>
        <v/>
      </c>
      <c r="CC498" s="125" t="str">
        <f>IF(ISERR(IF(AND($I498=Re_lo!$E$5,CC$5=VLOOKUP(Re_lo!$H$5,Re_lo!$N$5:$O$16,2,0)),BA498,"")),"",IF(AND($I498=Re_lo!$E$5,CC$5=VLOOKUP(Re_lo!$H$5,Re_lo!$N$5:$O$16,2,0)),BA498,""))</f>
        <v/>
      </c>
      <c r="CD498" s="125" t="str">
        <f>IF(ISERR(IF(AND($I498=Re_lo!$E$5,CD$5=VLOOKUP(Re_lo!$H$5,Re_lo!$N$5:$O$16,2,0)),BB498,"")),"",IF(AND($I498=Re_lo!$E$5,CD$5=VLOOKUP(Re_lo!$H$5,Re_lo!$N$5:$O$16,2,0)),BB498,""))</f>
        <v/>
      </c>
      <c r="CF498" s="125" t="str">
        <f>IF($C498="","",COUNTIFS(Con_ve!$C$6:$C$1005,$C498,Con_ve!$Q$6:$Q$1005,Cad_cl!CF$5))</f>
        <v/>
      </c>
      <c r="CG498" s="125" t="str">
        <f>IF($C498="","",COUNTIFS(Con_ve!$C$6:$C$1005,$C498,Con_ve!$Q$6:$Q$1005,Cad_cl!CG$5))</f>
        <v/>
      </c>
      <c r="CH498" s="125" t="str">
        <f>IF($C498="","",COUNTIFS(Con_ve!$C$6:$C$1005,$C498,Con_ve!$Q$6:$Q$1005,Cad_cl!CH$5))</f>
        <v/>
      </c>
      <c r="CI498" s="125" t="str">
        <f>IF($C498="","",COUNTIFS(Con_ve!$C$6:$C$1005,$C498,Con_ve!$Q$6:$Q$1005,Cad_cl!CI$5))</f>
        <v/>
      </c>
      <c r="CJ498" s="125" t="str">
        <f>IF($C498="","",COUNTIFS(Con_ve!$C$6:$C$1005,$C498,Con_ve!$Q$6:$Q$1005,Cad_cl!CJ$5))</f>
        <v/>
      </c>
      <c r="CK498" s="125" t="str">
        <f>IF($C498="","",COUNTIFS(Con_ve!$C$6:$C$1005,$C498,Con_ve!$Q$6:$Q$1005,Cad_cl!CK$5))</f>
        <v/>
      </c>
      <c r="CL498" s="125" t="str">
        <f>IF($C498="","",COUNTIFS(Con_ve!$C$6:$C$1005,$C498,Con_ve!$Q$6:$Q$1005,Cad_cl!CL$5))</f>
        <v/>
      </c>
      <c r="CM498" s="125" t="str">
        <f>IF($C498="","",COUNTIFS(Con_ve!$C$6:$C$1005,$C498,Con_ve!$Q$6:$Q$1005,Cad_cl!CM$5))</f>
        <v/>
      </c>
      <c r="CN498" s="125" t="str">
        <f>IF($C498="","",COUNTIFS(Con_ve!$C$6:$C$1005,$C498,Con_ve!$Q$6:$Q$1005,Cad_cl!CN$5))</f>
        <v/>
      </c>
      <c r="CO498" s="125" t="str">
        <f>IF($C498="","",COUNTIFS(Con_ve!$C$6:$C$1005,$C498,Con_ve!$Q$6:$Q$1005,Cad_cl!CO$5))</f>
        <v/>
      </c>
      <c r="CP498" s="125" t="str">
        <f>IF($C498="","",COUNTIFS(Con_ve!$C$6:$C$1005,$C498,Con_ve!$Q$6:$Q$1005,Cad_cl!CP$5))</f>
        <v/>
      </c>
      <c r="CQ498" s="125" t="str">
        <f>IF($C498="","",COUNTIFS(Con_ve!$C$6:$C$1005,$C498,Con_ve!$Q$6:$Q$1005,Cad_cl!CQ$5))</f>
        <v/>
      </c>
      <c r="CR498" s="125">
        <f t="shared" si="23"/>
        <v>0</v>
      </c>
    </row>
    <row r="499" spans="3:96" ht="30" customHeight="1">
      <c r="C499" s="153"/>
      <c r="D499" s="153"/>
      <c r="E499" s="154"/>
      <c r="F499" s="153"/>
      <c r="G499" s="155"/>
      <c r="H499" s="153"/>
      <c r="I499" s="153"/>
      <c r="J499" s="132" t="s">
        <v>309</v>
      </c>
      <c r="K499" s="133" t="s">
        <v>309</v>
      </c>
      <c r="L499" s="153"/>
      <c r="M499" s="153"/>
      <c r="N499" s="153"/>
      <c r="O499" s="153"/>
      <c r="P499" s="153"/>
      <c r="Q499" s="153"/>
      <c r="AP499" s="134" t="str">
        <f>IF(ISERR(IF($C499="","",SUMIFS(Con_ve!$F$6:$F$1005,Con_ve!$C$6:$C$1005,$C499,Con_ve!$I$6:$I$1005,"Fechada",Con_ve!$Q$6:$Q$1005,Cad_cl!AP$5))),"",IF($C499="","",SUMIFS(Con_ve!$F$6:$F$1005,Con_ve!$C$6:$C$1005,$C499,Con_ve!$I$6:$I$1005,"Fechada",Con_ve!$Q$6:$Q$1005,Cad_cl!AP$5)))</f>
        <v/>
      </c>
      <c r="AQ499" s="134" t="str">
        <f>IF(ISERR(IF($C499="","",SUMIFS(Con_ve!$F$6:$F$1005,Con_ve!$C$6:$C$1005,$C499,Con_ve!$I$6:$I$1005,"Fechada",Con_ve!$Q$6:$Q$1005,Cad_cl!AQ$5))),"",IF($C499="","",SUMIFS(Con_ve!$F$6:$F$1005,Con_ve!$C$6:$C$1005,$C499,Con_ve!$I$6:$I$1005,"Fechada",Con_ve!$Q$6:$Q$1005,Cad_cl!AQ$5)))</f>
        <v/>
      </c>
      <c r="AR499" s="134" t="str">
        <f>IF(ISERR(IF($C499="","",SUMIFS(Con_ve!$F$6:$F$1005,Con_ve!$C$6:$C$1005,$C499,Con_ve!$I$6:$I$1005,"Fechada",Con_ve!$Q$6:$Q$1005,Cad_cl!AR$5))),"",IF($C499="","",SUMIFS(Con_ve!$F$6:$F$1005,Con_ve!$C$6:$C$1005,$C499,Con_ve!$I$6:$I$1005,"Fechada",Con_ve!$Q$6:$Q$1005,Cad_cl!AR$5)))</f>
        <v/>
      </c>
      <c r="AS499" s="134" t="str">
        <f>IF(ISERR(IF($C499="","",SUMIFS(Con_ve!$F$6:$F$1005,Con_ve!$C$6:$C$1005,$C499,Con_ve!$I$6:$I$1005,"Fechada",Con_ve!$Q$6:$Q$1005,Cad_cl!AS$5))),"",IF($C499="","",SUMIFS(Con_ve!$F$6:$F$1005,Con_ve!$C$6:$C$1005,$C499,Con_ve!$I$6:$I$1005,"Fechada",Con_ve!$Q$6:$Q$1005,Cad_cl!AS$5)))</f>
        <v/>
      </c>
      <c r="AT499" s="134" t="str">
        <f>IF(ISERR(IF($C499="","",SUMIFS(Con_ve!$F$6:$F$1005,Con_ve!$C$6:$C$1005,$C499,Con_ve!$I$6:$I$1005,"Fechada",Con_ve!$Q$6:$Q$1005,Cad_cl!AT$5))),"",IF($C499="","",SUMIFS(Con_ve!$F$6:$F$1005,Con_ve!$C$6:$C$1005,$C499,Con_ve!$I$6:$I$1005,"Fechada",Con_ve!$Q$6:$Q$1005,Cad_cl!AT$5)))</f>
        <v/>
      </c>
      <c r="AU499" s="134" t="str">
        <f>IF(ISERR(IF($C499="","",SUMIFS(Con_ve!$F$6:$F$1005,Con_ve!$C$6:$C$1005,$C499,Con_ve!$I$6:$I$1005,"Fechada",Con_ve!$Q$6:$Q$1005,Cad_cl!AU$5))),"",IF($C499="","",SUMIFS(Con_ve!$F$6:$F$1005,Con_ve!$C$6:$C$1005,$C499,Con_ve!$I$6:$I$1005,"Fechada",Con_ve!$Q$6:$Q$1005,Cad_cl!AU$5)))</f>
        <v/>
      </c>
      <c r="AV499" s="134" t="str">
        <f>IF(ISERR(IF($C499="","",SUMIFS(Con_ve!$F$6:$F$1005,Con_ve!$C$6:$C$1005,$C499,Con_ve!$I$6:$I$1005,"Fechada",Con_ve!$Q$6:$Q$1005,Cad_cl!AV$5))),"",IF($C499="","",SUMIFS(Con_ve!$F$6:$F$1005,Con_ve!$C$6:$C$1005,$C499,Con_ve!$I$6:$I$1005,"Fechada",Con_ve!$Q$6:$Q$1005,Cad_cl!AV$5)))</f>
        <v/>
      </c>
      <c r="AW499" s="134" t="str">
        <f>IF(ISERR(IF($C499="","",SUMIFS(Con_ve!$F$6:$F$1005,Con_ve!$C$6:$C$1005,$C499,Con_ve!$I$6:$I$1005,"Fechada",Con_ve!$Q$6:$Q$1005,Cad_cl!AW$5))),"",IF($C499="","",SUMIFS(Con_ve!$F$6:$F$1005,Con_ve!$C$6:$C$1005,$C499,Con_ve!$I$6:$I$1005,"Fechada",Con_ve!$Q$6:$Q$1005,Cad_cl!AW$5)))</f>
        <v/>
      </c>
      <c r="AX499" s="134" t="str">
        <f>IF(ISERR(IF($C499="","",SUMIFS(Con_ve!$F$6:$F$1005,Con_ve!$C$6:$C$1005,$C499,Con_ve!$I$6:$I$1005,"Fechada",Con_ve!$Q$6:$Q$1005,Cad_cl!AX$5))),"",IF($C499="","",SUMIFS(Con_ve!$F$6:$F$1005,Con_ve!$C$6:$C$1005,$C499,Con_ve!$I$6:$I$1005,"Fechada",Con_ve!$Q$6:$Q$1005,Cad_cl!AX$5)))</f>
        <v/>
      </c>
      <c r="AY499" s="134" t="str">
        <f>IF(ISERR(IF($C499="","",SUMIFS(Con_ve!$F$6:$F$1005,Con_ve!$C$6:$C$1005,$C499,Con_ve!$I$6:$I$1005,"Fechada",Con_ve!$Q$6:$Q$1005,Cad_cl!AY$5))),"",IF($C499="","",SUMIFS(Con_ve!$F$6:$F$1005,Con_ve!$C$6:$C$1005,$C499,Con_ve!$I$6:$I$1005,"Fechada",Con_ve!$Q$6:$Q$1005,Cad_cl!AY$5)))</f>
        <v/>
      </c>
      <c r="AZ499" s="134" t="str">
        <f>IF(ISERR(IF($C499="","",SUMIFS(Con_ve!$F$6:$F$1005,Con_ve!$C$6:$C$1005,$C499,Con_ve!$I$6:$I$1005,"Fechada",Con_ve!$Q$6:$Q$1005,Cad_cl!AZ$5))),"",IF($C499="","",SUMIFS(Con_ve!$F$6:$F$1005,Con_ve!$C$6:$C$1005,$C499,Con_ve!$I$6:$I$1005,"Fechada",Con_ve!$Q$6:$Q$1005,Cad_cl!AZ$5)))</f>
        <v/>
      </c>
      <c r="BA499" s="134" t="str">
        <f>IF(ISERR(IF($C499="","",SUMIFS(Con_ve!$F$6:$F$1005,Con_ve!$C$6:$C$1005,$C499,Con_ve!$I$6:$I$1005,"Fechada",Con_ve!$Q$6:$Q$1005,Cad_cl!BA$5))),"",IF($C499="","",SUMIFS(Con_ve!$F$6:$F$1005,Con_ve!$C$6:$C$1005,$C499,Con_ve!$I$6:$I$1005,"Fechada",Con_ve!$Q$6:$Q$1005,Cad_cl!BA$5)))</f>
        <v/>
      </c>
      <c r="BB499" s="134">
        <f t="shared" si="21"/>
        <v>0</v>
      </c>
      <c r="BD499" s="134" t="str">
        <f>IF(ISERR(IF($C499="","",SUMIFS(Con_ve!$F$6:$F$1005,Con_ve!$C$6:$C$1005,$C499,Con_ve!$I$6:$I$1005,"Em negociação",Con_ve!$Q$6:$Q$1005,Cad_cl!BD$5))),"",IF($C499="","",SUMIFS(Con_ve!$F$6:$F$1005,Con_ve!$C$6:$C$1005,$C499,Con_ve!$I$6:$I$1005,"Em negociação",Con_ve!$Q$6:$Q$1005,Cad_cl!BD$5)))</f>
        <v/>
      </c>
      <c r="BE499" s="134" t="str">
        <f>IF(ISERR(IF($C499="","",SUMIFS(Con_ve!$F$6:$F$1005,Con_ve!$C$6:$C$1005,$C499,Con_ve!$I$6:$I$1005,"Em negociação",Con_ve!$Q$6:$Q$1005,Cad_cl!BE$5))),"",IF($C499="","",SUMIFS(Con_ve!$F$6:$F$1005,Con_ve!$C$6:$C$1005,$C499,Con_ve!$I$6:$I$1005,"Em negociação",Con_ve!$Q$6:$Q$1005,Cad_cl!BE$5)))</f>
        <v/>
      </c>
      <c r="BF499" s="134" t="str">
        <f>IF(ISERR(IF($C499="","",SUMIFS(Con_ve!$F$6:$F$1005,Con_ve!$C$6:$C$1005,$C499,Con_ve!$I$6:$I$1005,"Em negociação",Con_ve!$Q$6:$Q$1005,Cad_cl!BF$5))),"",IF($C499="","",SUMIFS(Con_ve!$F$6:$F$1005,Con_ve!$C$6:$C$1005,$C499,Con_ve!$I$6:$I$1005,"Em negociação",Con_ve!$Q$6:$Q$1005,Cad_cl!BF$5)))</f>
        <v/>
      </c>
      <c r="BG499" s="134" t="str">
        <f>IF(ISERR(IF($C499="","",SUMIFS(Con_ve!$F$6:$F$1005,Con_ve!$C$6:$C$1005,$C499,Con_ve!$I$6:$I$1005,"Em negociação",Con_ve!$Q$6:$Q$1005,Cad_cl!BG$5))),"",IF($C499="","",SUMIFS(Con_ve!$F$6:$F$1005,Con_ve!$C$6:$C$1005,$C499,Con_ve!$I$6:$I$1005,"Em negociação",Con_ve!$Q$6:$Q$1005,Cad_cl!BG$5)))</f>
        <v/>
      </c>
      <c r="BH499" s="134" t="str">
        <f>IF(ISERR(IF($C499="","",SUMIFS(Con_ve!$F$6:$F$1005,Con_ve!$C$6:$C$1005,$C499,Con_ve!$I$6:$I$1005,"Em negociação",Con_ve!$Q$6:$Q$1005,Cad_cl!BH$5))),"",IF($C499="","",SUMIFS(Con_ve!$F$6:$F$1005,Con_ve!$C$6:$C$1005,$C499,Con_ve!$I$6:$I$1005,"Em negociação",Con_ve!$Q$6:$Q$1005,Cad_cl!BH$5)))</f>
        <v/>
      </c>
      <c r="BI499" s="134" t="str">
        <f>IF(ISERR(IF($C499="","",SUMIFS(Con_ve!$F$6:$F$1005,Con_ve!$C$6:$C$1005,$C499,Con_ve!$I$6:$I$1005,"Em negociação",Con_ve!$Q$6:$Q$1005,Cad_cl!BI$5))),"",IF($C499="","",SUMIFS(Con_ve!$F$6:$F$1005,Con_ve!$C$6:$C$1005,$C499,Con_ve!$I$6:$I$1005,"Em negociação",Con_ve!$Q$6:$Q$1005,Cad_cl!BI$5)))</f>
        <v/>
      </c>
      <c r="BJ499" s="134" t="str">
        <f>IF(ISERR(IF($C499="","",SUMIFS(Con_ve!$F$6:$F$1005,Con_ve!$C$6:$C$1005,$C499,Con_ve!$I$6:$I$1005,"Em negociação",Con_ve!$Q$6:$Q$1005,Cad_cl!BJ$5))),"",IF($C499="","",SUMIFS(Con_ve!$F$6:$F$1005,Con_ve!$C$6:$C$1005,$C499,Con_ve!$I$6:$I$1005,"Em negociação",Con_ve!$Q$6:$Q$1005,Cad_cl!BJ$5)))</f>
        <v/>
      </c>
      <c r="BK499" s="134" t="str">
        <f>IF(ISERR(IF($C499="","",SUMIFS(Con_ve!$F$6:$F$1005,Con_ve!$C$6:$C$1005,$C499,Con_ve!$I$6:$I$1005,"Em negociação",Con_ve!$Q$6:$Q$1005,Cad_cl!BK$5))),"",IF($C499="","",SUMIFS(Con_ve!$F$6:$F$1005,Con_ve!$C$6:$C$1005,$C499,Con_ve!$I$6:$I$1005,"Em negociação",Con_ve!$Q$6:$Q$1005,Cad_cl!BK$5)))</f>
        <v/>
      </c>
      <c r="BL499" s="134" t="str">
        <f>IF(ISERR(IF($C499="","",SUMIFS(Con_ve!$F$6:$F$1005,Con_ve!$C$6:$C$1005,$C499,Con_ve!$I$6:$I$1005,"Em negociação",Con_ve!$Q$6:$Q$1005,Cad_cl!BL$5))),"",IF($C499="","",SUMIFS(Con_ve!$F$6:$F$1005,Con_ve!$C$6:$C$1005,$C499,Con_ve!$I$6:$I$1005,"Em negociação",Con_ve!$Q$6:$Q$1005,Cad_cl!BL$5)))</f>
        <v/>
      </c>
      <c r="BM499" s="134" t="str">
        <f>IF(ISERR(IF($C499="","",SUMIFS(Con_ve!$F$6:$F$1005,Con_ve!$C$6:$C$1005,$C499,Con_ve!$I$6:$I$1005,"Em negociação",Con_ve!$Q$6:$Q$1005,Cad_cl!BM$5))),"",IF($C499="","",SUMIFS(Con_ve!$F$6:$F$1005,Con_ve!$C$6:$C$1005,$C499,Con_ve!$I$6:$I$1005,"Em negociação",Con_ve!$Q$6:$Q$1005,Cad_cl!BM$5)))</f>
        <v/>
      </c>
      <c r="BN499" s="134" t="str">
        <f>IF(ISERR(IF($C499="","",SUMIFS(Con_ve!$F$6:$F$1005,Con_ve!$C$6:$C$1005,$C499,Con_ve!$I$6:$I$1005,"Em negociação",Con_ve!$Q$6:$Q$1005,Cad_cl!BN$5))),"",IF($C499="","",SUMIFS(Con_ve!$F$6:$F$1005,Con_ve!$C$6:$C$1005,$C499,Con_ve!$I$6:$I$1005,"Em negociação",Con_ve!$Q$6:$Q$1005,Cad_cl!BN$5)))</f>
        <v/>
      </c>
      <c r="BO499" s="134" t="str">
        <f>IF(ISERR(IF($C499="","",SUMIFS(Con_ve!$F$6:$F$1005,Con_ve!$C$6:$C$1005,$C499,Con_ve!$I$6:$I$1005,"Em negociação",Con_ve!$Q$6:$Q$1005,Cad_cl!BO$5))),"",IF($C499="","",SUMIFS(Con_ve!$F$6:$F$1005,Con_ve!$C$6:$C$1005,$C499,Con_ve!$I$6:$I$1005,"Em negociação",Con_ve!$Q$6:$Q$1005,Cad_cl!BO$5)))</f>
        <v/>
      </c>
      <c r="BP499" s="134">
        <f t="shared" si="22"/>
        <v>0</v>
      </c>
      <c r="BR499" s="125" t="str">
        <f>IF(ISERR(IF(AND($I499=Re_lo!$E$5,BR$5=VLOOKUP(Re_lo!$H$5,Re_lo!$N$5:$O$16,2,0)),AP499,"")),"",IF(AND($I499=Re_lo!$E$5,BR$5=VLOOKUP(Re_lo!$H$5,Re_lo!$N$5:$O$16,2,0)),AP499,""))</f>
        <v/>
      </c>
      <c r="BS499" s="125" t="str">
        <f>IF(ISERR(IF(AND($I499=Re_lo!$E$5,BS$5=VLOOKUP(Re_lo!$H$5,Re_lo!$N$5:$O$16,2,0)),AQ499,"")),"",IF(AND($I499=Re_lo!$E$5,BS$5=VLOOKUP(Re_lo!$H$5,Re_lo!$N$5:$O$16,2,0)),AQ499,""))</f>
        <v/>
      </c>
      <c r="BT499" s="125" t="str">
        <f>IF(ISERR(IF(AND($I499=Re_lo!$E$5,BT$5=VLOOKUP(Re_lo!$H$5,Re_lo!$N$5:$O$16,2,0)),AR499,"")),"",IF(AND($I499=Re_lo!$E$5,BT$5=VLOOKUP(Re_lo!$H$5,Re_lo!$N$5:$O$16,2,0)),AR499,""))</f>
        <v/>
      </c>
      <c r="BU499" s="125" t="str">
        <f>IF(ISERR(IF(AND($I499=Re_lo!$E$5,BU$5=VLOOKUP(Re_lo!$H$5,Re_lo!$N$5:$O$16,2,0)),AS499,"")),"",IF(AND($I499=Re_lo!$E$5,BU$5=VLOOKUP(Re_lo!$H$5,Re_lo!$N$5:$O$16,2,0)),AS499,""))</f>
        <v/>
      </c>
      <c r="BV499" s="125" t="str">
        <f>IF(ISERR(IF(AND($I499=Re_lo!$E$5,BV$5=VLOOKUP(Re_lo!$H$5,Re_lo!$N$5:$O$16,2,0)),AT499,"")),"",IF(AND($I499=Re_lo!$E$5,BV$5=VLOOKUP(Re_lo!$H$5,Re_lo!$N$5:$O$16,2,0)),AT499,""))</f>
        <v/>
      </c>
      <c r="BW499" s="125" t="str">
        <f>IF(ISERR(IF(AND($I499=Re_lo!$E$5,BW$5=VLOOKUP(Re_lo!$H$5,Re_lo!$N$5:$O$16,2,0)),AU499,"")),"",IF(AND($I499=Re_lo!$E$5,BW$5=VLOOKUP(Re_lo!$H$5,Re_lo!$N$5:$O$16,2,0)),AU499,""))</f>
        <v/>
      </c>
      <c r="BX499" s="125" t="str">
        <f>IF(ISERR(IF(AND($I499=Re_lo!$E$5,BX$5=VLOOKUP(Re_lo!$H$5,Re_lo!$N$5:$O$16,2,0)),AV499,"")),"",IF(AND($I499=Re_lo!$E$5,BX$5=VLOOKUP(Re_lo!$H$5,Re_lo!$N$5:$O$16,2,0)),AV499,""))</f>
        <v/>
      </c>
      <c r="BY499" s="125" t="str">
        <f>IF(ISERR(IF(AND($I499=Re_lo!$E$5,BY$5=VLOOKUP(Re_lo!$H$5,Re_lo!$N$5:$O$16,2,0)),AW499,"")),"",IF(AND($I499=Re_lo!$E$5,BY$5=VLOOKUP(Re_lo!$H$5,Re_lo!$N$5:$O$16,2,0)),AW499,""))</f>
        <v/>
      </c>
      <c r="BZ499" s="125" t="str">
        <f>IF(ISERR(IF(AND($I499=Re_lo!$E$5,BZ$5=VLOOKUP(Re_lo!$H$5,Re_lo!$N$5:$O$16,2,0)),AX499,"")),"",IF(AND($I499=Re_lo!$E$5,BZ$5=VLOOKUP(Re_lo!$H$5,Re_lo!$N$5:$O$16,2,0)),AX499,""))</f>
        <v/>
      </c>
      <c r="CA499" s="125" t="str">
        <f>IF(ISERR(IF(AND($I499=Re_lo!$E$5,CA$5=VLOOKUP(Re_lo!$H$5,Re_lo!$N$5:$O$16,2,0)),AY499,"")),"",IF(AND($I499=Re_lo!$E$5,CA$5=VLOOKUP(Re_lo!$H$5,Re_lo!$N$5:$O$16,2,0)),AY499,""))</f>
        <v/>
      </c>
      <c r="CB499" s="125" t="str">
        <f>IF(ISERR(IF(AND($I499=Re_lo!$E$5,CB$5=VLOOKUP(Re_lo!$H$5,Re_lo!$N$5:$O$16,2,0)),AZ499,"")),"",IF(AND($I499=Re_lo!$E$5,CB$5=VLOOKUP(Re_lo!$H$5,Re_lo!$N$5:$O$16,2,0)),AZ499,""))</f>
        <v/>
      </c>
      <c r="CC499" s="125" t="str">
        <f>IF(ISERR(IF(AND($I499=Re_lo!$E$5,CC$5=VLOOKUP(Re_lo!$H$5,Re_lo!$N$5:$O$16,2,0)),BA499,"")),"",IF(AND($I499=Re_lo!$E$5,CC$5=VLOOKUP(Re_lo!$H$5,Re_lo!$N$5:$O$16,2,0)),BA499,""))</f>
        <v/>
      </c>
      <c r="CD499" s="125" t="str">
        <f>IF(ISERR(IF(AND($I499=Re_lo!$E$5,CD$5=VLOOKUP(Re_lo!$H$5,Re_lo!$N$5:$O$16,2,0)),BB499,"")),"",IF(AND($I499=Re_lo!$E$5,CD$5=VLOOKUP(Re_lo!$H$5,Re_lo!$N$5:$O$16,2,0)),BB499,""))</f>
        <v/>
      </c>
      <c r="CF499" s="125" t="str">
        <f>IF($C499="","",COUNTIFS(Con_ve!$C$6:$C$1005,$C499,Con_ve!$Q$6:$Q$1005,Cad_cl!CF$5))</f>
        <v/>
      </c>
      <c r="CG499" s="125" t="str">
        <f>IF($C499="","",COUNTIFS(Con_ve!$C$6:$C$1005,$C499,Con_ve!$Q$6:$Q$1005,Cad_cl!CG$5))</f>
        <v/>
      </c>
      <c r="CH499" s="125" t="str">
        <f>IF($C499="","",COUNTIFS(Con_ve!$C$6:$C$1005,$C499,Con_ve!$Q$6:$Q$1005,Cad_cl!CH$5))</f>
        <v/>
      </c>
      <c r="CI499" s="125" t="str">
        <f>IF($C499="","",COUNTIFS(Con_ve!$C$6:$C$1005,$C499,Con_ve!$Q$6:$Q$1005,Cad_cl!CI$5))</f>
        <v/>
      </c>
      <c r="CJ499" s="125" t="str">
        <f>IF($C499="","",COUNTIFS(Con_ve!$C$6:$C$1005,$C499,Con_ve!$Q$6:$Q$1005,Cad_cl!CJ$5))</f>
        <v/>
      </c>
      <c r="CK499" s="125" t="str">
        <f>IF($C499="","",COUNTIFS(Con_ve!$C$6:$C$1005,$C499,Con_ve!$Q$6:$Q$1005,Cad_cl!CK$5))</f>
        <v/>
      </c>
      <c r="CL499" s="125" t="str">
        <f>IF($C499="","",COUNTIFS(Con_ve!$C$6:$C$1005,$C499,Con_ve!$Q$6:$Q$1005,Cad_cl!CL$5))</f>
        <v/>
      </c>
      <c r="CM499" s="125" t="str">
        <f>IF($C499="","",COUNTIFS(Con_ve!$C$6:$C$1005,$C499,Con_ve!$Q$6:$Q$1005,Cad_cl!CM$5))</f>
        <v/>
      </c>
      <c r="CN499" s="125" t="str">
        <f>IF($C499="","",COUNTIFS(Con_ve!$C$6:$C$1005,$C499,Con_ve!$Q$6:$Q$1005,Cad_cl!CN$5))</f>
        <v/>
      </c>
      <c r="CO499" s="125" t="str">
        <f>IF($C499="","",COUNTIFS(Con_ve!$C$6:$C$1005,$C499,Con_ve!$Q$6:$Q$1005,Cad_cl!CO$5))</f>
        <v/>
      </c>
      <c r="CP499" s="125" t="str">
        <f>IF($C499="","",COUNTIFS(Con_ve!$C$6:$C$1005,$C499,Con_ve!$Q$6:$Q$1005,Cad_cl!CP$5))</f>
        <v/>
      </c>
      <c r="CQ499" s="125" t="str">
        <f>IF($C499="","",COUNTIFS(Con_ve!$C$6:$C$1005,$C499,Con_ve!$Q$6:$Q$1005,Cad_cl!CQ$5))</f>
        <v/>
      </c>
      <c r="CR499" s="125">
        <f t="shared" si="23"/>
        <v>0</v>
      </c>
    </row>
    <row r="500" spans="3:96" ht="30" customHeight="1">
      <c r="C500" s="153"/>
      <c r="D500" s="153"/>
      <c r="E500" s="154"/>
      <c r="F500" s="153"/>
      <c r="G500" s="155"/>
      <c r="H500" s="153"/>
      <c r="I500" s="153"/>
      <c r="J500" s="132" t="s">
        <v>309</v>
      </c>
      <c r="K500" s="133" t="s">
        <v>309</v>
      </c>
      <c r="L500" s="153"/>
      <c r="M500" s="153"/>
      <c r="N500" s="153"/>
      <c r="O500" s="153"/>
      <c r="P500" s="153"/>
      <c r="Q500" s="153"/>
      <c r="AP500" s="134" t="str">
        <f>IF(ISERR(IF($C500="","",SUMIFS(Con_ve!$F$6:$F$1005,Con_ve!$C$6:$C$1005,$C500,Con_ve!$I$6:$I$1005,"Fechada",Con_ve!$Q$6:$Q$1005,Cad_cl!AP$5))),"",IF($C500="","",SUMIFS(Con_ve!$F$6:$F$1005,Con_ve!$C$6:$C$1005,$C500,Con_ve!$I$6:$I$1005,"Fechada",Con_ve!$Q$6:$Q$1005,Cad_cl!AP$5)))</f>
        <v/>
      </c>
      <c r="AQ500" s="134" t="str">
        <f>IF(ISERR(IF($C500="","",SUMIFS(Con_ve!$F$6:$F$1005,Con_ve!$C$6:$C$1005,$C500,Con_ve!$I$6:$I$1005,"Fechada",Con_ve!$Q$6:$Q$1005,Cad_cl!AQ$5))),"",IF($C500="","",SUMIFS(Con_ve!$F$6:$F$1005,Con_ve!$C$6:$C$1005,$C500,Con_ve!$I$6:$I$1005,"Fechada",Con_ve!$Q$6:$Q$1005,Cad_cl!AQ$5)))</f>
        <v/>
      </c>
      <c r="AR500" s="134" t="str">
        <f>IF(ISERR(IF($C500="","",SUMIFS(Con_ve!$F$6:$F$1005,Con_ve!$C$6:$C$1005,$C500,Con_ve!$I$6:$I$1005,"Fechada",Con_ve!$Q$6:$Q$1005,Cad_cl!AR$5))),"",IF($C500="","",SUMIFS(Con_ve!$F$6:$F$1005,Con_ve!$C$6:$C$1005,$C500,Con_ve!$I$6:$I$1005,"Fechada",Con_ve!$Q$6:$Q$1005,Cad_cl!AR$5)))</f>
        <v/>
      </c>
      <c r="AS500" s="134" t="str">
        <f>IF(ISERR(IF($C500="","",SUMIFS(Con_ve!$F$6:$F$1005,Con_ve!$C$6:$C$1005,$C500,Con_ve!$I$6:$I$1005,"Fechada",Con_ve!$Q$6:$Q$1005,Cad_cl!AS$5))),"",IF($C500="","",SUMIFS(Con_ve!$F$6:$F$1005,Con_ve!$C$6:$C$1005,$C500,Con_ve!$I$6:$I$1005,"Fechada",Con_ve!$Q$6:$Q$1005,Cad_cl!AS$5)))</f>
        <v/>
      </c>
      <c r="AT500" s="134" t="str">
        <f>IF(ISERR(IF($C500="","",SUMIFS(Con_ve!$F$6:$F$1005,Con_ve!$C$6:$C$1005,$C500,Con_ve!$I$6:$I$1005,"Fechada",Con_ve!$Q$6:$Q$1005,Cad_cl!AT$5))),"",IF($C500="","",SUMIFS(Con_ve!$F$6:$F$1005,Con_ve!$C$6:$C$1005,$C500,Con_ve!$I$6:$I$1005,"Fechada",Con_ve!$Q$6:$Q$1005,Cad_cl!AT$5)))</f>
        <v/>
      </c>
      <c r="AU500" s="134" t="str">
        <f>IF(ISERR(IF($C500="","",SUMIFS(Con_ve!$F$6:$F$1005,Con_ve!$C$6:$C$1005,$C500,Con_ve!$I$6:$I$1005,"Fechada",Con_ve!$Q$6:$Q$1005,Cad_cl!AU$5))),"",IF($C500="","",SUMIFS(Con_ve!$F$6:$F$1005,Con_ve!$C$6:$C$1005,$C500,Con_ve!$I$6:$I$1005,"Fechada",Con_ve!$Q$6:$Q$1005,Cad_cl!AU$5)))</f>
        <v/>
      </c>
      <c r="AV500" s="134" t="str">
        <f>IF(ISERR(IF($C500="","",SUMIFS(Con_ve!$F$6:$F$1005,Con_ve!$C$6:$C$1005,$C500,Con_ve!$I$6:$I$1005,"Fechada",Con_ve!$Q$6:$Q$1005,Cad_cl!AV$5))),"",IF($C500="","",SUMIFS(Con_ve!$F$6:$F$1005,Con_ve!$C$6:$C$1005,$C500,Con_ve!$I$6:$I$1005,"Fechada",Con_ve!$Q$6:$Q$1005,Cad_cl!AV$5)))</f>
        <v/>
      </c>
      <c r="AW500" s="134" t="str">
        <f>IF(ISERR(IF($C500="","",SUMIFS(Con_ve!$F$6:$F$1005,Con_ve!$C$6:$C$1005,$C500,Con_ve!$I$6:$I$1005,"Fechada",Con_ve!$Q$6:$Q$1005,Cad_cl!AW$5))),"",IF($C500="","",SUMIFS(Con_ve!$F$6:$F$1005,Con_ve!$C$6:$C$1005,$C500,Con_ve!$I$6:$I$1005,"Fechada",Con_ve!$Q$6:$Q$1005,Cad_cl!AW$5)))</f>
        <v/>
      </c>
      <c r="AX500" s="134" t="str">
        <f>IF(ISERR(IF($C500="","",SUMIFS(Con_ve!$F$6:$F$1005,Con_ve!$C$6:$C$1005,$C500,Con_ve!$I$6:$I$1005,"Fechada",Con_ve!$Q$6:$Q$1005,Cad_cl!AX$5))),"",IF($C500="","",SUMIFS(Con_ve!$F$6:$F$1005,Con_ve!$C$6:$C$1005,$C500,Con_ve!$I$6:$I$1005,"Fechada",Con_ve!$Q$6:$Q$1005,Cad_cl!AX$5)))</f>
        <v/>
      </c>
      <c r="AY500" s="134" t="str">
        <f>IF(ISERR(IF($C500="","",SUMIFS(Con_ve!$F$6:$F$1005,Con_ve!$C$6:$C$1005,$C500,Con_ve!$I$6:$I$1005,"Fechada",Con_ve!$Q$6:$Q$1005,Cad_cl!AY$5))),"",IF($C500="","",SUMIFS(Con_ve!$F$6:$F$1005,Con_ve!$C$6:$C$1005,$C500,Con_ve!$I$6:$I$1005,"Fechada",Con_ve!$Q$6:$Q$1005,Cad_cl!AY$5)))</f>
        <v/>
      </c>
      <c r="AZ500" s="134" t="str">
        <f>IF(ISERR(IF($C500="","",SUMIFS(Con_ve!$F$6:$F$1005,Con_ve!$C$6:$C$1005,$C500,Con_ve!$I$6:$I$1005,"Fechada",Con_ve!$Q$6:$Q$1005,Cad_cl!AZ$5))),"",IF($C500="","",SUMIFS(Con_ve!$F$6:$F$1005,Con_ve!$C$6:$C$1005,$C500,Con_ve!$I$6:$I$1005,"Fechada",Con_ve!$Q$6:$Q$1005,Cad_cl!AZ$5)))</f>
        <v/>
      </c>
      <c r="BA500" s="134" t="str">
        <f>IF(ISERR(IF($C500="","",SUMIFS(Con_ve!$F$6:$F$1005,Con_ve!$C$6:$C$1005,$C500,Con_ve!$I$6:$I$1005,"Fechada",Con_ve!$Q$6:$Q$1005,Cad_cl!BA$5))),"",IF($C500="","",SUMIFS(Con_ve!$F$6:$F$1005,Con_ve!$C$6:$C$1005,$C500,Con_ve!$I$6:$I$1005,"Fechada",Con_ve!$Q$6:$Q$1005,Cad_cl!BA$5)))</f>
        <v/>
      </c>
      <c r="BB500" s="134">
        <f t="shared" si="21"/>
        <v>0</v>
      </c>
      <c r="BD500" s="134" t="str">
        <f>IF(ISERR(IF($C500="","",SUMIFS(Con_ve!$F$6:$F$1005,Con_ve!$C$6:$C$1005,$C500,Con_ve!$I$6:$I$1005,"Em negociação",Con_ve!$Q$6:$Q$1005,Cad_cl!BD$5))),"",IF($C500="","",SUMIFS(Con_ve!$F$6:$F$1005,Con_ve!$C$6:$C$1005,$C500,Con_ve!$I$6:$I$1005,"Em negociação",Con_ve!$Q$6:$Q$1005,Cad_cl!BD$5)))</f>
        <v/>
      </c>
      <c r="BE500" s="134" t="str">
        <f>IF(ISERR(IF($C500="","",SUMIFS(Con_ve!$F$6:$F$1005,Con_ve!$C$6:$C$1005,$C500,Con_ve!$I$6:$I$1005,"Em negociação",Con_ve!$Q$6:$Q$1005,Cad_cl!BE$5))),"",IF($C500="","",SUMIFS(Con_ve!$F$6:$F$1005,Con_ve!$C$6:$C$1005,$C500,Con_ve!$I$6:$I$1005,"Em negociação",Con_ve!$Q$6:$Q$1005,Cad_cl!BE$5)))</f>
        <v/>
      </c>
      <c r="BF500" s="134" t="str">
        <f>IF(ISERR(IF($C500="","",SUMIFS(Con_ve!$F$6:$F$1005,Con_ve!$C$6:$C$1005,$C500,Con_ve!$I$6:$I$1005,"Em negociação",Con_ve!$Q$6:$Q$1005,Cad_cl!BF$5))),"",IF($C500="","",SUMIFS(Con_ve!$F$6:$F$1005,Con_ve!$C$6:$C$1005,$C500,Con_ve!$I$6:$I$1005,"Em negociação",Con_ve!$Q$6:$Q$1005,Cad_cl!BF$5)))</f>
        <v/>
      </c>
      <c r="BG500" s="134" t="str">
        <f>IF(ISERR(IF($C500="","",SUMIFS(Con_ve!$F$6:$F$1005,Con_ve!$C$6:$C$1005,$C500,Con_ve!$I$6:$I$1005,"Em negociação",Con_ve!$Q$6:$Q$1005,Cad_cl!BG$5))),"",IF($C500="","",SUMIFS(Con_ve!$F$6:$F$1005,Con_ve!$C$6:$C$1005,$C500,Con_ve!$I$6:$I$1005,"Em negociação",Con_ve!$Q$6:$Q$1005,Cad_cl!BG$5)))</f>
        <v/>
      </c>
      <c r="BH500" s="134" t="str">
        <f>IF(ISERR(IF($C500="","",SUMIFS(Con_ve!$F$6:$F$1005,Con_ve!$C$6:$C$1005,$C500,Con_ve!$I$6:$I$1005,"Em negociação",Con_ve!$Q$6:$Q$1005,Cad_cl!BH$5))),"",IF($C500="","",SUMIFS(Con_ve!$F$6:$F$1005,Con_ve!$C$6:$C$1005,$C500,Con_ve!$I$6:$I$1005,"Em negociação",Con_ve!$Q$6:$Q$1005,Cad_cl!BH$5)))</f>
        <v/>
      </c>
      <c r="BI500" s="134" t="str">
        <f>IF(ISERR(IF($C500="","",SUMIFS(Con_ve!$F$6:$F$1005,Con_ve!$C$6:$C$1005,$C500,Con_ve!$I$6:$I$1005,"Em negociação",Con_ve!$Q$6:$Q$1005,Cad_cl!BI$5))),"",IF($C500="","",SUMIFS(Con_ve!$F$6:$F$1005,Con_ve!$C$6:$C$1005,$C500,Con_ve!$I$6:$I$1005,"Em negociação",Con_ve!$Q$6:$Q$1005,Cad_cl!BI$5)))</f>
        <v/>
      </c>
      <c r="BJ500" s="134" t="str">
        <f>IF(ISERR(IF($C500="","",SUMIFS(Con_ve!$F$6:$F$1005,Con_ve!$C$6:$C$1005,$C500,Con_ve!$I$6:$I$1005,"Em negociação",Con_ve!$Q$6:$Q$1005,Cad_cl!BJ$5))),"",IF($C500="","",SUMIFS(Con_ve!$F$6:$F$1005,Con_ve!$C$6:$C$1005,$C500,Con_ve!$I$6:$I$1005,"Em negociação",Con_ve!$Q$6:$Q$1005,Cad_cl!BJ$5)))</f>
        <v/>
      </c>
      <c r="BK500" s="134" t="str">
        <f>IF(ISERR(IF($C500="","",SUMIFS(Con_ve!$F$6:$F$1005,Con_ve!$C$6:$C$1005,$C500,Con_ve!$I$6:$I$1005,"Em negociação",Con_ve!$Q$6:$Q$1005,Cad_cl!BK$5))),"",IF($C500="","",SUMIFS(Con_ve!$F$6:$F$1005,Con_ve!$C$6:$C$1005,$C500,Con_ve!$I$6:$I$1005,"Em negociação",Con_ve!$Q$6:$Q$1005,Cad_cl!BK$5)))</f>
        <v/>
      </c>
      <c r="BL500" s="134" t="str">
        <f>IF(ISERR(IF($C500="","",SUMIFS(Con_ve!$F$6:$F$1005,Con_ve!$C$6:$C$1005,$C500,Con_ve!$I$6:$I$1005,"Em negociação",Con_ve!$Q$6:$Q$1005,Cad_cl!BL$5))),"",IF($C500="","",SUMIFS(Con_ve!$F$6:$F$1005,Con_ve!$C$6:$C$1005,$C500,Con_ve!$I$6:$I$1005,"Em negociação",Con_ve!$Q$6:$Q$1005,Cad_cl!BL$5)))</f>
        <v/>
      </c>
      <c r="BM500" s="134" t="str">
        <f>IF(ISERR(IF($C500="","",SUMIFS(Con_ve!$F$6:$F$1005,Con_ve!$C$6:$C$1005,$C500,Con_ve!$I$6:$I$1005,"Em negociação",Con_ve!$Q$6:$Q$1005,Cad_cl!BM$5))),"",IF($C500="","",SUMIFS(Con_ve!$F$6:$F$1005,Con_ve!$C$6:$C$1005,$C500,Con_ve!$I$6:$I$1005,"Em negociação",Con_ve!$Q$6:$Q$1005,Cad_cl!BM$5)))</f>
        <v/>
      </c>
      <c r="BN500" s="134" t="str">
        <f>IF(ISERR(IF($C500="","",SUMIFS(Con_ve!$F$6:$F$1005,Con_ve!$C$6:$C$1005,$C500,Con_ve!$I$6:$I$1005,"Em negociação",Con_ve!$Q$6:$Q$1005,Cad_cl!BN$5))),"",IF($C500="","",SUMIFS(Con_ve!$F$6:$F$1005,Con_ve!$C$6:$C$1005,$C500,Con_ve!$I$6:$I$1005,"Em negociação",Con_ve!$Q$6:$Q$1005,Cad_cl!BN$5)))</f>
        <v/>
      </c>
      <c r="BO500" s="134" t="str">
        <f>IF(ISERR(IF($C500="","",SUMIFS(Con_ve!$F$6:$F$1005,Con_ve!$C$6:$C$1005,$C500,Con_ve!$I$6:$I$1005,"Em negociação",Con_ve!$Q$6:$Q$1005,Cad_cl!BO$5))),"",IF($C500="","",SUMIFS(Con_ve!$F$6:$F$1005,Con_ve!$C$6:$C$1005,$C500,Con_ve!$I$6:$I$1005,"Em negociação",Con_ve!$Q$6:$Q$1005,Cad_cl!BO$5)))</f>
        <v/>
      </c>
      <c r="BP500" s="134">
        <f t="shared" si="22"/>
        <v>0</v>
      </c>
      <c r="BR500" s="125" t="str">
        <f>IF(ISERR(IF(AND($I500=Re_lo!$E$5,BR$5=VLOOKUP(Re_lo!$H$5,Re_lo!$N$5:$O$16,2,0)),AP500,"")),"",IF(AND($I500=Re_lo!$E$5,BR$5=VLOOKUP(Re_lo!$H$5,Re_lo!$N$5:$O$16,2,0)),AP500,""))</f>
        <v/>
      </c>
      <c r="BS500" s="125" t="str">
        <f>IF(ISERR(IF(AND($I500=Re_lo!$E$5,BS$5=VLOOKUP(Re_lo!$H$5,Re_lo!$N$5:$O$16,2,0)),AQ500,"")),"",IF(AND($I500=Re_lo!$E$5,BS$5=VLOOKUP(Re_lo!$H$5,Re_lo!$N$5:$O$16,2,0)),AQ500,""))</f>
        <v/>
      </c>
      <c r="BT500" s="125" t="str">
        <f>IF(ISERR(IF(AND($I500=Re_lo!$E$5,BT$5=VLOOKUP(Re_lo!$H$5,Re_lo!$N$5:$O$16,2,0)),AR500,"")),"",IF(AND($I500=Re_lo!$E$5,BT$5=VLOOKUP(Re_lo!$H$5,Re_lo!$N$5:$O$16,2,0)),AR500,""))</f>
        <v/>
      </c>
      <c r="BU500" s="125" t="str">
        <f>IF(ISERR(IF(AND($I500=Re_lo!$E$5,BU$5=VLOOKUP(Re_lo!$H$5,Re_lo!$N$5:$O$16,2,0)),AS500,"")),"",IF(AND($I500=Re_lo!$E$5,BU$5=VLOOKUP(Re_lo!$H$5,Re_lo!$N$5:$O$16,2,0)),AS500,""))</f>
        <v/>
      </c>
      <c r="BV500" s="125" t="str">
        <f>IF(ISERR(IF(AND($I500=Re_lo!$E$5,BV$5=VLOOKUP(Re_lo!$H$5,Re_lo!$N$5:$O$16,2,0)),AT500,"")),"",IF(AND($I500=Re_lo!$E$5,BV$5=VLOOKUP(Re_lo!$H$5,Re_lo!$N$5:$O$16,2,0)),AT500,""))</f>
        <v/>
      </c>
      <c r="BW500" s="125" t="str">
        <f>IF(ISERR(IF(AND($I500=Re_lo!$E$5,BW$5=VLOOKUP(Re_lo!$H$5,Re_lo!$N$5:$O$16,2,0)),AU500,"")),"",IF(AND($I500=Re_lo!$E$5,BW$5=VLOOKUP(Re_lo!$H$5,Re_lo!$N$5:$O$16,2,0)),AU500,""))</f>
        <v/>
      </c>
      <c r="BX500" s="125" t="str">
        <f>IF(ISERR(IF(AND($I500=Re_lo!$E$5,BX$5=VLOOKUP(Re_lo!$H$5,Re_lo!$N$5:$O$16,2,0)),AV500,"")),"",IF(AND($I500=Re_lo!$E$5,BX$5=VLOOKUP(Re_lo!$H$5,Re_lo!$N$5:$O$16,2,0)),AV500,""))</f>
        <v/>
      </c>
      <c r="BY500" s="125" t="str">
        <f>IF(ISERR(IF(AND($I500=Re_lo!$E$5,BY$5=VLOOKUP(Re_lo!$H$5,Re_lo!$N$5:$O$16,2,0)),AW500,"")),"",IF(AND($I500=Re_lo!$E$5,BY$5=VLOOKUP(Re_lo!$H$5,Re_lo!$N$5:$O$16,2,0)),AW500,""))</f>
        <v/>
      </c>
      <c r="BZ500" s="125" t="str">
        <f>IF(ISERR(IF(AND($I500=Re_lo!$E$5,BZ$5=VLOOKUP(Re_lo!$H$5,Re_lo!$N$5:$O$16,2,0)),AX500,"")),"",IF(AND($I500=Re_lo!$E$5,BZ$5=VLOOKUP(Re_lo!$H$5,Re_lo!$N$5:$O$16,2,0)),AX500,""))</f>
        <v/>
      </c>
      <c r="CA500" s="125" t="str">
        <f>IF(ISERR(IF(AND($I500=Re_lo!$E$5,CA$5=VLOOKUP(Re_lo!$H$5,Re_lo!$N$5:$O$16,2,0)),AY500,"")),"",IF(AND($I500=Re_lo!$E$5,CA$5=VLOOKUP(Re_lo!$H$5,Re_lo!$N$5:$O$16,2,0)),AY500,""))</f>
        <v/>
      </c>
      <c r="CB500" s="125" t="str">
        <f>IF(ISERR(IF(AND($I500=Re_lo!$E$5,CB$5=VLOOKUP(Re_lo!$H$5,Re_lo!$N$5:$O$16,2,0)),AZ500,"")),"",IF(AND($I500=Re_lo!$E$5,CB$5=VLOOKUP(Re_lo!$H$5,Re_lo!$N$5:$O$16,2,0)),AZ500,""))</f>
        <v/>
      </c>
      <c r="CC500" s="125" t="str">
        <f>IF(ISERR(IF(AND($I500=Re_lo!$E$5,CC$5=VLOOKUP(Re_lo!$H$5,Re_lo!$N$5:$O$16,2,0)),BA500,"")),"",IF(AND($I500=Re_lo!$E$5,CC$5=VLOOKUP(Re_lo!$H$5,Re_lo!$N$5:$O$16,2,0)),BA500,""))</f>
        <v/>
      </c>
      <c r="CD500" s="125" t="str">
        <f>IF(ISERR(IF(AND($I500=Re_lo!$E$5,CD$5=VLOOKUP(Re_lo!$H$5,Re_lo!$N$5:$O$16,2,0)),BB500,"")),"",IF(AND($I500=Re_lo!$E$5,CD$5=VLOOKUP(Re_lo!$H$5,Re_lo!$N$5:$O$16,2,0)),BB500,""))</f>
        <v/>
      </c>
      <c r="CF500" s="125" t="str">
        <f>IF($C500="","",COUNTIFS(Con_ve!$C$6:$C$1005,$C500,Con_ve!$Q$6:$Q$1005,Cad_cl!CF$5))</f>
        <v/>
      </c>
      <c r="CG500" s="125" t="str">
        <f>IF($C500="","",COUNTIFS(Con_ve!$C$6:$C$1005,$C500,Con_ve!$Q$6:$Q$1005,Cad_cl!CG$5))</f>
        <v/>
      </c>
      <c r="CH500" s="125" t="str">
        <f>IF($C500="","",COUNTIFS(Con_ve!$C$6:$C$1005,$C500,Con_ve!$Q$6:$Q$1005,Cad_cl!CH$5))</f>
        <v/>
      </c>
      <c r="CI500" s="125" t="str">
        <f>IF($C500="","",COUNTIFS(Con_ve!$C$6:$C$1005,$C500,Con_ve!$Q$6:$Q$1005,Cad_cl!CI$5))</f>
        <v/>
      </c>
      <c r="CJ500" s="125" t="str">
        <f>IF($C500="","",COUNTIFS(Con_ve!$C$6:$C$1005,$C500,Con_ve!$Q$6:$Q$1005,Cad_cl!CJ$5))</f>
        <v/>
      </c>
      <c r="CK500" s="125" t="str">
        <f>IF($C500="","",COUNTIFS(Con_ve!$C$6:$C$1005,$C500,Con_ve!$Q$6:$Q$1005,Cad_cl!CK$5))</f>
        <v/>
      </c>
      <c r="CL500" s="125" t="str">
        <f>IF($C500="","",COUNTIFS(Con_ve!$C$6:$C$1005,$C500,Con_ve!$Q$6:$Q$1005,Cad_cl!CL$5))</f>
        <v/>
      </c>
      <c r="CM500" s="125" t="str">
        <f>IF($C500="","",COUNTIFS(Con_ve!$C$6:$C$1005,$C500,Con_ve!$Q$6:$Q$1005,Cad_cl!CM$5))</f>
        <v/>
      </c>
      <c r="CN500" s="125" t="str">
        <f>IF($C500="","",COUNTIFS(Con_ve!$C$6:$C$1005,$C500,Con_ve!$Q$6:$Q$1005,Cad_cl!CN$5))</f>
        <v/>
      </c>
      <c r="CO500" s="125" t="str">
        <f>IF($C500="","",COUNTIFS(Con_ve!$C$6:$C$1005,$C500,Con_ve!$Q$6:$Q$1005,Cad_cl!CO$5))</f>
        <v/>
      </c>
      <c r="CP500" s="125" t="str">
        <f>IF($C500="","",COUNTIFS(Con_ve!$C$6:$C$1005,$C500,Con_ve!$Q$6:$Q$1005,Cad_cl!CP$5))</f>
        <v/>
      </c>
      <c r="CQ500" s="125" t="str">
        <f>IF($C500="","",COUNTIFS(Con_ve!$C$6:$C$1005,$C500,Con_ve!$Q$6:$Q$1005,Cad_cl!CQ$5))</f>
        <v/>
      </c>
      <c r="CR500" s="125">
        <f t="shared" si="23"/>
        <v>0</v>
      </c>
    </row>
    <row r="501" spans="3:96" ht="30" customHeight="1">
      <c r="C501" s="153"/>
      <c r="D501" s="153"/>
      <c r="E501" s="154"/>
      <c r="F501" s="153"/>
      <c r="G501" s="155"/>
      <c r="H501" s="153"/>
      <c r="I501" s="153"/>
      <c r="J501" s="132" t="s">
        <v>309</v>
      </c>
      <c r="K501" s="133" t="s">
        <v>309</v>
      </c>
      <c r="L501" s="153"/>
      <c r="M501" s="153"/>
      <c r="N501" s="153"/>
      <c r="O501" s="153"/>
      <c r="P501" s="153"/>
      <c r="Q501" s="153"/>
      <c r="AP501" s="134" t="str">
        <f>IF(ISERR(IF($C501="","",SUMIFS(Con_ve!$F$6:$F$1005,Con_ve!$C$6:$C$1005,$C501,Con_ve!$I$6:$I$1005,"Fechada",Con_ve!$Q$6:$Q$1005,Cad_cl!AP$5))),"",IF($C501="","",SUMIFS(Con_ve!$F$6:$F$1005,Con_ve!$C$6:$C$1005,$C501,Con_ve!$I$6:$I$1005,"Fechada",Con_ve!$Q$6:$Q$1005,Cad_cl!AP$5)))</f>
        <v/>
      </c>
      <c r="AQ501" s="134" t="str">
        <f>IF(ISERR(IF($C501="","",SUMIFS(Con_ve!$F$6:$F$1005,Con_ve!$C$6:$C$1005,$C501,Con_ve!$I$6:$I$1005,"Fechada",Con_ve!$Q$6:$Q$1005,Cad_cl!AQ$5))),"",IF($C501="","",SUMIFS(Con_ve!$F$6:$F$1005,Con_ve!$C$6:$C$1005,$C501,Con_ve!$I$6:$I$1005,"Fechada",Con_ve!$Q$6:$Q$1005,Cad_cl!AQ$5)))</f>
        <v/>
      </c>
      <c r="AR501" s="134" t="str">
        <f>IF(ISERR(IF($C501="","",SUMIFS(Con_ve!$F$6:$F$1005,Con_ve!$C$6:$C$1005,$C501,Con_ve!$I$6:$I$1005,"Fechada",Con_ve!$Q$6:$Q$1005,Cad_cl!AR$5))),"",IF($C501="","",SUMIFS(Con_ve!$F$6:$F$1005,Con_ve!$C$6:$C$1005,$C501,Con_ve!$I$6:$I$1005,"Fechada",Con_ve!$Q$6:$Q$1005,Cad_cl!AR$5)))</f>
        <v/>
      </c>
      <c r="AS501" s="134" t="str">
        <f>IF(ISERR(IF($C501="","",SUMIFS(Con_ve!$F$6:$F$1005,Con_ve!$C$6:$C$1005,$C501,Con_ve!$I$6:$I$1005,"Fechada",Con_ve!$Q$6:$Q$1005,Cad_cl!AS$5))),"",IF($C501="","",SUMIFS(Con_ve!$F$6:$F$1005,Con_ve!$C$6:$C$1005,$C501,Con_ve!$I$6:$I$1005,"Fechada",Con_ve!$Q$6:$Q$1005,Cad_cl!AS$5)))</f>
        <v/>
      </c>
      <c r="AT501" s="134" t="str">
        <f>IF(ISERR(IF($C501="","",SUMIFS(Con_ve!$F$6:$F$1005,Con_ve!$C$6:$C$1005,$C501,Con_ve!$I$6:$I$1005,"Fechada",Con_ve!$Q$6:$Q$1005,Cad_cl!AT$5))),"",IF($C501="","",SUMIFS(Con_ve!$F$6:$F$1005,Con_ve!$C$6:$C$1005,$C501,Con_ve!$I$6:$I$1005,"Fechada",Con_ve!$Q$6:$Q$1005,Cad_cl!AT$5)))</f>
        <v/>
      </c>
      <c r="AU501" s="134" t="str">
        <f>IF(ISERR(IF($C501="","",SUMIFS(Con_ve!$F$6:$F$1005,Con_ve!$C$6:$C$1005,$C501,Con_ve!$I$6:$I$1005,"Fechada",Con_ve!$Q$6:$Q$1005,Cad_cl!AU$5))),"",IF($C501="","",SUMIFS(Con_ve!$F$6:$F$1005,Con_ve!$C$6:$C$1005,$C501,Con_ve!$I$6:$I$1005,"Fechada",Con_ve!$Q$6:$Q$1005,Cad_cl!AU$5)))</f>
        <v/>
      </c>
      <c r="AV501" s="134" t="str">
        <f>IF(ISERR(IF($C501="","",SUMIFS(Con_ve!$F$6:$F$1005,Con_ve!$C$6:$C$1005,$C501,Con_ve!$I$6:$I$1005,"Fechada",Con_ve!$Q$6:$Q$1005,Cad_cl!AV$5))),"",IF($C501="","",SUMIFS(Con_ve!$F$6:$F$1005,Con_ve!$C$6:$C$1005,$C501,Con_ve!$I$6:$I$1005,"Fechada",Con_ve!$Q$6:$Q$1005,Cad_cl!AV$5)))</f>
        <v/>
      </c>
      <c r="AW501" s="134" t="str">
        <f>IF(ISERR(IF($C501="","",SUMIFS(Con_ve!$F$6:$F$1005,Con_ve!$C$6:$C$1005,$C501,Con_ve!$I$6:$I$1005,"Fechada",Con_ve!$Q$6:$Q$1005,Cad_cl!AW$5))),"",IF($C501="","",SUMIFS(Con_ve!$F$6:$F$1005,Con_ve!$C$6:$C$1005,$C501,Con_ve!$I$6:$I$1005,"Fechada",Con_ve!$Q$6:$Q$1005,Cad_cl!AW$5)))</f>
        <v/>
      </c>
      <c r="AX501" s="134" t="str">
        <f>IF(ISERR(IF($C501="","",SUMIFS(Con_ve!$F$6:$F$1005,Con_ve!$C$6:$C$1005,$C501,Con_ve!$I$6:$I$1005,"Fechada",Con_ve!$Q$6:$Q$1005,Cad_cl!AX$5))),"",IF($C501="","",SUMIFS(Con_ve!$F$6:$F$1005,Con_ve!$C$6:$C$1005,$C501,Con_ve!$I$6:$I$1005,"Fechada",Con_ve!$Q$6:$Q$1005,Cad_cl!AX$5)))</f>
        <v/>
      </c>
      <c r="AY501" s="134" t="str">
        <f>IF(ISERR(IF($C501="","",SUMIFS(Con_ve!$F$6:$F$1005,Con_ve!$C$6:$C$1005,$C501,Con_ve!$I$6:$I$1005,"Fechada",Con_ve!$Q$6:$Q$1005,Cad_cl!AY$5))),"",IF($C501="","",SUMIFS(Con_ve!$F$6:$F$1005,Con_ve!$C$6:$C$1005,$C501,Con_ve!$I$6:$I$1005,"Fechada",Con_ve!$Q$6:$Q$1005,Cad_cl!AY$5)))</f>
        <v/>
      </c>
      <c r="AZ501" s="134" t="str">
        <f>IF(ISERR(IF($C501="","",SUMIFS(Con_ve!$F$6:$F$1005,Con_ve!$C$6:$C$1005,$C501,Con_ve!$I$6:$I$1005,"Fechada",Con_ve!$Q$6:$Q$1005,Cad_cl!AZ$5))),"",IF($C501="","",SUMIFS(Con_ve!$F$6:$F$1005,Con_ve!$C$6:$C$1005,$C501,Con_ve!$I$6:$I$1005,"Fechada",Con_ve!$Q$6:$Q$1005,Cad_cl!AZ$5)))</f>
        <v/>
      </c>
      <c r="BA501" s="134" t="str">
        <f>IF(ISERR(IF($C501="","",SUMIFS(Con_ve!$F$6:$F$1005,Con_ve!$C$6:$C$1005,$C501,Con_ve!$I$6:$I$1005,"Fechada",Con_ve!$Q$6:$Q$1005,Cad_cl!BA$5))),"",IF($C501="","",SUMIFS(Con_ve!$F$6:$F$1005,Con_ve!$C$6:$C$1005,$C501,Con_ve!$I$6:$I$1005,"Fechada",Con_ve!$Q$6:$Q$1005,Cad_cl!BA$5)))</f>
        <v/>
      </c>
      <c r="BB501" s="134">
        <f t="shared" si="21"/>
        <v>0</v>
      </c>
      <c r="BD501" s="134" t="str">
        <f>IF(ISERR(IF($C501="","",SUMIFS(Con_ve!$F$6:$F$1005,Con_ve!$C$6:$C$1005,$C501,Con_ve!$I$6:$I$1005,"Em negociação",Con_ve!$Q$6:$Q$1005,Cad_cl!BD$5))),"",IF($C501="","",SUMIFS(Con_ve!$F$6:$F$1005,Con_ve!$C$6:$C$1005,$C501,Con_ve!$I$6:$I$1005,"Em negociação",Con_ve!$Q$6:$Q$1005,Cad_cl!BD$5)))</f>
        <v/>
      </c>
      <c r="BE501" s="134" t="str">
        <f>IF(ISERR(IF($C501="","",SUMIFS(Con_ve!$F$6:$F$1005,Con_ve!$C$6:$C$1005,$C501,Con_ve!$I$6:$I$1005,"Em negociação",Con_ve!$Q$6:$Q$1005,Cad_cl!BE$5))),"",IF($C501="","",SUMIFS(Con_ve!$F$6:$F$1005,Con_ve!$C$6:$C$1005,$C501,Con_ve!$I$6:$I$1005,"Em negociação",Con_ve!$Q$6:$Q$1005,Cad_cl!BE$5)))</f>
        <v/>
      </c>
      <c r="BF501" s="134" t="str">
        <f>IF(ISERR(IF($C501="","",SUMIFS(Con_ve!$F$6:$F$1005,Con_ve!$C$6:$C$1005,$C501,Con_ve!$I$6:$I$1005,"Em negociação",Con_ve!$Q$6:$Q$1005,Cad_cl!BF$5))),"",IF($C501="","",SUMIFS(Con_ve!$F$6:$F$1005,Con_ve!$C$6:$C$1005,$C501,Con_ve!$I$6:$I$1005,"Em negociação",Con_ve!$Q$6:$Q$1005,Cad_cl!BF$5)))</f>
        <v/>
      </c>
      <c r="BG501" s="134" t="str">
        <f>IF(ISERR(IF($C501="","",SUMIFS(Con_ve!$F$6:$F$1005,Con_ve!$C$6:$C$1005,$C501,Con_ve!$I$6:$I$1005,"Em negociação",Con_ve!$Q$6:$Q$1005,Cad_cl!BG$5))),"",IF($C501="","",SUMIFS(Con_ve!$F$6:$F$1005,Con_ve!$C$6:$C$1005,$C501,Con_ve!$I$6:$I$1005,"Em negociação",Con_ve!$Q$6:$Q$1005,Cad_cl!BG$5)))</f>
        <v/>
      </c>
      <c r="BH501" s="134" t="str">
        <f>IF(ISERR(IF($C501="","",SUMIFS(Con_ve!$F$6:$F$1005,Con_ve!$C$6:$C$1005,$C501,Con_ve!$I$6:$I$1005,"Em negociação",Con_ve!$Q$6:$Q$1005,Cad_cl!BH$5))),"",IF($C501="","",SUMIFS(Con_ve!$F$6:$F$1005,Con_ve!$C$6:$C$1005,$C501,Con_ve!$I$6:$I$1005,"Em negociação",Con_ve!$Q$6:$Q$1005,Cad_cl!BH$5)))</f>
        <v/>
      </c>
      <c r="BI501" s="134" t="str">
        <f>IF(ISERR(IF($C501="","",SUMIFS(Con_ve!$F$6:$F$1005,Con_ve!$C$6:$C$1005,$C501,Con_ve!$I$6:$I$1005,"Em negociação",Con_ve!$Q$6:$Q$1005,Cad_cl!BI$5))),"",IF($C501="","",SUMIFS(Con_ve!$F$6:$F$1005,Con_ve!$C$6:$C$1005,$C501,Con_ve!$I$6:$I$1005,"Em negociação",Con_ve!$Q$6:$Q$1005,Cad_cl!BI$5)))</f>
        <v/>
      </c>
      <c r="BJ501" s="134" t="str">
        <f>IF(ISERR(IF($C501="","",SUMIFS(Con_ve!$F$6:$F$1005,Con_ve!$C$6:$C$1005,$C501,Con_ve!$I$6:$I$1005,"Em negociação",Con_ve!$Q$6:$Q$1005,Cad_cl!BJ$5))),"",IF($C501="","",SUMIFS(Con_ve!$F$6:$F$1005,Con_ve!$C$6:$C$1005,$C501,Con_ve!$I$6:$I$1005,"Em negociação",Con_ve!$Q$6:$Q$1005,Cad_cl!BJ$5)))</f>
        <v/>
      </c>
      <c r="BK501" s="134" t="str">
        <f>IF(ISERR(IF($C501="","",SUMIFS(Con_ve!$F$6:$F$1005,Con_ve!$C$6:$C$1005,$C501,Con_ve!$I$6:$I$1005,"Em negociação",Con_ve!$Q$6:$Q$1005,Cad_cl!BK$5))),"",IF($C501="","",SUMIFS(Con_ve!$F$6:$F$1005,Con_ve!$C$6:$C$1005,$C501,Con_ve!$I$6:$I$1005,"Em negociação",Con_ve!$Q$6:$Q$1005,Cad_cl!BK$5)))</f>
        <v/>
      </c>
      <c r="BL501" s="134" t="str">
        <f>IF(ISERR(IF($C501="","",SUMIFS(Con_ve!$F$6:$F$1005,Con_ve!$C$6:$C$1005,$C501,Con_ve!$I$6:$I$1005,"Em negociação",Con_ve!$Q$6:$Q$1005,Cad_cl!BL$5))),"",IF($C501="","",SUMIFS(Con_ve!$F$6:$F$1005,Con_ve!$C$6:$C$1005,$C501,Con_ve!$I$6:$I$1005,"Em negociação",Con_ve!$Q$6:$Q$1005,Cad_cl!BL$5)))</f>
        <v/>
      </c>
      <c r="BM501" s="134" t="str">
        <f>IF(ISERR(IF($C501="","",SUMIFS(Con_ve!$F$6:$F$1005,Con_ve!$C$6:$C$1005,$C501,Con_ve!$I$6:$I$1005,"Em negociação",Con_ve!$Q$6:$Q$1005,Cad_cl!BM$5))),"",IF($C501="","",SUMIFS(Con_ve!$F$6:$F$1005,Con_ve!$C$6:$C$1005,$C501,Con_ve!$I$6:$I$1005,"Em negociação",Con_ve!$Q$6:$Q$1005,Cad_cl!BM$5)))</f>
        <v/>
      </c>
      <c r="BN501" s="134" t="str">
        <f>IF(ISERR(IF($C501="","",SUMIFS(Con_ve!$F$6:$F$1005,Con_ve!$C$6:$C$1005,$C501,Con_ve!$I$6:$I$1005,"Em negociação",Con_ve!$Q$6:$Q$1005,Cad_cl!BN$5))),"",IF($C501="","",SUMIFS(Con_ve!$F$6:$F$1005,Con_ve!$C$6:$C$1005,$C501,Con_ve!$I$6:$I$1005,"Em negociação",Con_ve!$Q$6:$Q$1005,Cad_cl!BN$5)))</f>
        <v/>
      </c>
      <c r="BO501" s="134" t="str">
        <f>IF(ISERR(IF($C501="","",SUMIFS(Con_ve!$F$6:$F$1005,Con_ve!$C$6:$C$1005,$C501,Con_ve!$I$6:$I$1005,"Em negociação",Con_ve!$Q$6:$Q$1005,Cad_cl!BO$5))),"",IF($C501="","",SUMIFS(Con_ve!$F$6:$F$1005,Con_ve!$C$6:$C$1005,$C501,Con_ve!$I$6:$I$1005,"Em negociação",Con_ve!$Q$6:$Q$1005,Cad_cl!BO$5)))</f>
        <v/>
      </c>
      <c r="BP501" s="134">
        <f t="shared" si="22"/>
        <v>0</v>
      </c>
      <c r="BR501" s="125" t="str">
        <f>IF(ISERR(IF(AND($I501=Re_lo!$E$5,BR$5=VLOOKUP(Re_lo!$H$5,Re_lo!$N$5:$O$16,2,0)),AP501,"")),"",IF(AND($I501=Re_lo!$E$5,BR$5=VLOOKUP(Re_lo!$H$5,Re_lo!$N$5:$O$16,2,0)),AP501,""))</f>
        <v/>
      </c>
      <c r="BS501" s="125" t="str">
        <f>IF(ISERR(IF(AND($I501=Re_lo!$E$5,BS$5=VLOOKUP(Re_lo!$H$5,Re_lo!$N$5:$O$16,2,0)),AQ501,"")),"",IF(AND($I501=Re_lo!$E$5,BS$5=VLOOKUP(Re_lo!$H$5,Re_lo!$N$5:$O$16,2,0)),AQ501,""))</f>
        <v/>
      </c>
      <c r="BT501" s="125" t="str">
        <f>IF(ISERR(IF(AND($I501=Re_lo!$E$5,BT$5=VLOOKUP(Re_lo!$H$5,Re_lo!$N$5:$O$16,2,0)),AR501,"")),"",IF(AND($I501=Re_lo!$E$5,BT$5=VLOOKUP(Re_lo!$H$5,Re_lo!$N$5:$O$16,2,0)),AR501,""))</f>
        <v/>
      </c>
      <c r="BU501" s="125" t="str">
        <f>IF(ISERR(IF(AND($I501=Re_lo!$E$5,BU$5=VLOOKUP(Re_lo!$H$5,Re_lo!$N$5:$O$16,2,0)),AS501,"")),"",IF(AND($I501=Re_lo!$E$5,BU$5=VLOOKUP(Re_lo!$H$5,Re_lo!$N$5:$O$16,2,0)),AS501,""))</f>
        <v/>
      </c>
      <c r="BV501" s="125" t="str">
        <f>IF(ISERR(IF(AND($I501=Re_lo!$E$5,BV$5=VLOOKUP(Re_lo!$H$5,Re_lo!$N$5:$O$16,2,0)),AT501,"")),"",IF(AND($I501=Re_lo!$E$5,BV$5=VLOOKUP(Re_lo!$H$5,Re_lo!$N$5:$O$16,2,0)),AT501,""))</f>
        <v/>
      </c>
      <c r="BW501" s="125" t="str">
        <f>IF(ISERR(IF(AND($I501=Re_lo!$E$5,BW$5=VLOOKUP(Re_lo!$H$5,Re_lo!$N$5:$O$16,2,0)),AU501,"")),"",IF(AND($I501=Re_lo!$E$5,BW$5=VLOOKUP(Re_lo!$H$5,Re_lo!$N$5:$O$16,2,0)),AU501,""))</f>
        <v/>
      </c>
      <c r="BX501" s="125" t="str">
        <f>IF(ISERR(IF(AND($I501=Re_lo!$E$5,BX$5=VLOOKUP(Re_lo!$H$5,Re_lo!$N$5:$O$16,2,0)),AV501,"")),"",IF(AND($I501=Re_lo!$E$5,BX$5=VLOOKUP(Re_lo!$H$5,Re_lo!$N$5:$O$16,2,0)),AV501,""))</f>
        <v/>
      </c>
      <c r="BY501" s="125" t="str">
        <f>IF(ISERR(IF(AND($I501=Re_lo!$E$5,BY$5=VLOOKUP(Re_lo!$H$5,Re_lo!$N$5:$O$16,2,0)),AW501,"")),"",IF(AND($I501=Re_lo!$E$5,BY$5=VLOOKUP(Re_lo!$H$5,Re_lo!$N$5:$O$16,2,0)),AW501,""))</f>
        <v/>
      </c>
      <c r="BZ501" s="125" t="str">
        <f>IF(ISERR(IF(AND($I501=Re_lo!$E$5,BZ$5=VLOOKUP(Re_lo!$H$5,Re_lo!$N$5:$O$16,2,0)),AX501,"")),"",IF(AND($I501=Re_lo!$E$5,BZ$5=VLOOKUP(Re_lo!$H$5,Re_lo!$N$5:$O$16,2,0)),AX501,""))</f>
        <v/>
      </c>
      <c r="CA501" s="125" t="str">
        <f>IF(ISERR(IF(AND($I501=Re_lo!$E$5,CA$5=VLOOKUP(Re_lo!$H$5,Re_lo!$N$5:$O$16,2,0)),AY501,"")),"",IF(AND($I501=Re_lo!$E$5,CA$5=VLOOKUP(Re_lo!$H$5,Re_lo!$N$5:$O$16,2,0)),AY501,""))</f>
        <v/>
      </c>
      <c r="CB501" s="125" t="str">
        <f>IF(ISERR(IF(AND($I501=Re_lo!$E$5,CB$5=VLOOKUP(Re_lo!$H$5,Re_lo!$N$5:$O$16,2,0)),AZ501,"")),"",IF(AND($I501=Re_lo!$E$5,CB$5=VLOOKUP(Re_lo!$H$5,Re_lo!$N$5:$O$16,2,0)),AZ501,""))</f>
        <v/>
      </c>
      <c r="CC501" s="125" t="str">
        <f>IF(ISERR(IF(AND($I501=Re_lo!$E$5,CC$5=VLOOKUP(Re_lo!$H$5,Re_lo!$N$5:$O$16,2,0)),BA501,"")),"",IF(AND($I501=Re_lo!$E$5,CC$5=VLOOKUP(Re_lo!$H$5,Re_lo!$N$5:$O$16,2,0)),BA501,""))</f>
        <v/>
      </c>
      <c r="CD501" s="125" t="str">
        <f>IF(ISERR(IF(AND($I501=Re_lo!$E$5,CD$5=VLOOKUP(Re_lo!$H$5,Re_lo!$N$5:$O$16,2,0)),BB501,"")),"",IF(AND($I501=Re_lo!$E$5,CD$5=VLOOKUP(Re_lo!$H$5,Re_lo!$N$5:$O$16,2,0)),BB501,""))</f>
        <v/>
      </c>
      <c r="CF501" s="125" t="str">
        <f>IF($C501="","",COUNTIFS(Con_ve!$C$6:$C$1005,$C501,Con_ve!$Q$6:$Q$1005,Cad_cl!CF$5))</f>
        <v/>
      </c>
      <c r="CG501" s="125" t="str">
        <f>IF($C501="","",COUNTIFS(Con_ve!$C$6:$C$1005,$C501,Con_ve!$Q$6:$Q$1005,Cad_cl!CG$5))</f>
        <v/>
      </c>
      <c r="CH501" s="125" t="str">
        <f>IF($C501="","",COUNTIFS(Con_ve!$C$6:$C$1005,$C501,Con_ve!$Q$6:$Q$1005,Cad_cl!CH$5))</f>
        <v/>
      </c>
      <c r="CI501" s="125" t="str">
        <f>IF($C501="","",COUNTIFS(Con_ve!$C$6:$C$1005,$C501,Con_ve!$Q$6:$Q$1005,Cad_cl!CI$5))</f>
        <v/>
      </c>
      <c r="CJ501" s="125" t="str">
        <f>IF($C501="","",COUNTIFS(Con_ve!$C$6:$C$1005,$C501,Con_ve!$Q$6:$Q$1005,Cad_cl!CJ$5))</f>
        <v/>
      </c>
      <c r="CK501" s="125" t="str">
        <f>IF($C501="","",COUNTIFS(Con_ve!$C$6:$C$1005,$C501,Con_ve!$Q$6:$Q$1005,Cad_cl!CK$5))</f>
        <v/>
      </c>
      <c r="CL501" s="125" t="str">
        <f>IF($C501="","",COUNTIFS(Con_ve!$C$6:$C$1005,$C501,Con_ve!$Q$6:$Q$1005,Cad_cl!CL$5))</f>
        <v/>
      </c>
      <c r="CM501" s="125" t="str">
        <f>IF($C501="","",COUNTIFS(Con_ve!$C$6:$C$1005,$C501,Con_ve!$Q$6:$Q$1005,Cad_cl!CM$5))</f>
        <v/>
      </c>
      <c r="CN501" s="125" t="str">
        <f>IF($C501="","",COUNTIFS(Con_ve!$C$6:$C$1005,$C501,Con_ve!$Q$6:$Q$1005,Cad_cl!CN$5))</f>
        <v/>
      </c>
      <c r="CO501" s="125" t="str">
        <f>IF($C501="","",COUNTIFS(Con_ve!$C$6:$C$1005,$C501,Con_ve!$Q$6:$Q$1005,Cad_cl!CO$5))</f>
        <v/>
      </c>
      <c r="CP501" s="125" t="str">
        <f>IF($C501="","",COUNTIFS(Con_ve!$C$6:$C$1005,$C501,Con_ve!$Q$6:$Q$1005,Cad_cl!CP$5))</f>
        <v/>
      </c>
      <c r="CQ501" s="125" t="str">
        <f>IF($C501="","",COUNTIFS(Con_ve!$C$6:$C$1005,$C501,Con_ve!$Q$6:$Q$1005,Cad_cl!CQ$5))</f>
        <v/>
      </c>
      <c r="CR501" s="125">
        <f t="shared" si="23"/>
        <v>0</v>
      </c>
    </row>
    <row r="502" spans="3:96" ht="30" customHeight="1">
      <c r="C502" s="153"/>
      <c r="D502" s="153"/>
      <c r="E502" s="154"/>
      <c r="F502" s="153"/>
      <c r="G502" s="155"/>
      <c r="H502" s="153"/>
      <c r="I502" s="153"/>
      <c r="J502" s="132" t="s">
        <v>309</v>
      </c>
      <c r="K502" s="133" t="s">
        <v>309</v>
      </c>
      <c r="L502" s="153"/>
      <c r="M502" s="153"/>
      <c r="N502" s="153"/>
      <c r="O502" s="153"/>
      <c r="P502" s="153"/>
      <c r="Q502" s="153"/>
      <c r="AP502" s="134" t="str">
        <f>IF(ISERR(IF($C502="","",SUMIFS(Con_ve!$F$6:$F$1005,Con_ve!$C$6:$C$1005,$C502,Con_ve!$I$6:$I$1005,"Fechada",Con_ve!$Q$6:$Q$1005,Cad_cl!AP$5))),"",IF($C502="","",SUMIFS(Con_ve!$F$6:$F$1005,Con_ve!$C$6:$C$1005,$C502,Con_ve!$I$6:$I$1005,"Fechada",Con_ve!$Q$6:$Q$1005,Cad_cl!AP$5)))</f>
        <v/>
      </c>
      <c r="AQ502" s="134" t="str">
        <f>IF(ISERR(IF($C502="","",SUMIFS(Con_ve!$F$6:$F$1005,Con_ve!$C$6:$C$1005,$C502,Con_ve!$I$6:$I$1005,"Fechada",Con_ve!$Q$6:$Q$1005,Cad_cl!AQ$5))),"",IF($C502="","",SUMIFS(Con_ve!$F$6:$F$1005,Con_ve!$C$6:$C$1005,$C502,Con_ve!$I$6:$I$1005,"Fechada",Con_ve!$Q$6:$Q$1005,Cad_cl!AQ$5)))</f>
        <v/>
      </c>
      <c r="AR502" s="134" t="str">
        <f>IF(ISERR(IF($C502="","",SUMIFS(Con_ve!$F$6:$F$1005,Con_ve!$C$6:$C$1005,$C502,Con_ve!$I$6:$I$1005,"Fechada",Con_ve!$Q$6:$Q$1005,Cad_cl!AR$5))),"",IF($C502="","",SUMIFS(Con_ve!$F$6:$F$1005,Con_ve!$C$6:$C$1005,$C502,Con_ve!$I$6:$I$1005,"Fechada",Con_ve!$Q$6:$Q$1005,Cad_cl!AR$5)))</f>
        <v/>
      </c>
      <c r="AS502" s="134" t="str">
        <f>IF(ISERR(IF($C502="","",SUMIFS(Con_ve!$F$6:$F$1005,Con_ve!$C$6:$C$1005,$C502,Con_ve!$I$6:$I$1005,"Fechada",Con_ve!$Q$6:$Q$1005,Cad_cl!AS$5))),"",IF($C502="","",SUMIFS(Con_ve!$F$6:$F$1005,Con_ve!$C$6:$C$1005,$C502,Con_ve!$I$6:$I$1005,"Fechada",Con_ve!$Q$6:$Q$1005,Cad_cl!AS$5)))</f>
        <v/>
      </c>
      <c r="AT502" s="134" t="str">
        <f>IF(ISERR(IF($C502="","",SUMIFS(Con_ve!$F$6:$F$1005,Con_ve!$C$6:$C$1005,$C502,Con_ve!$I$6:$I$1005,"Fechada",Con_ve!$Q$6:$Q$1005,Cad_cl!AT$5))),"",IF($C502="","",SUMIFS(Con_ve!$F$6:$F$1005,Con_ve!$C$6:$C$1005,$C502,Con_ve!$I$6:$I$1005,"Fechada",Con_ve!$Q$6:$Q$1005,Cad_cl!AT$5)))</f>
        <v/>
      </c>
      <c r="AU502" s="134" t="str">
        <f>IF(ISERR(IF($C502="","",SUMIFS(Con_ve!$F$6:$F$1005,Con_ve!$C$6:$C$1005,$C502,Con_ve!$I$6:$I$1005,"Fechada",Con_ve!$Q$6:$Q$1005,Cad_cl!AU$5))),"",IF($C502="","",SUMIFS(Con_ve!$F$6:$F$1005,Con_ve!$C$6:$C$1005,$C502,Con_ve!$I$6:$I$1005,"Fechada",Con_ve!$Q$6:$Q$1005,Cad_cl!AU$5)))</f>
        <v/>
      </c>
      <c r="AV502" s="134" t="str">
        <f>IF(ISERR(IF($C502="","",SUMIFS(Con_ve!$F$6:$F$1005,Con_ve!$C$6:$C$1005,$C502,Con_ve!$I$6:$I$1005,"Fechada",Con_ve!$Q$6:$Q$1005,Cad_cl!AV$5))),"",IF($C502="","",SUMIFS(Con_ve!$F$6:$F$1005,Con_ve!$C$6:$C$1005,$C502,Con_ve!$I$6:$I$1005,"Fechada",Con_ve!$Q$6:$Q$1005,Cad_cl!AV$5)))</f>
        <v/>
      </c>
      <c r="AW502" s="134" t="str">
        <f>IF(ISERR(IF($C502="","",SUMIFS(Con_ve!$F$6:$F$1005,Con_ve!$C$6:$C$1005,$C502,Con_ve!$I$6:$I$1005,"Fechada",Con_ve!$Q$6:$Q$1005,Cad_cl!AW$5))),"",IF($C502="","",SUMIFS(Con_ve!$F$6:$F$1005,Con_ve!$C$6:$C$1005,$C502,Con_ve!$I$6:$I$1005,"Fechada",Con_ve!$Q$6:$Q$1005,Cad_cl!AW$5)))</f>
        <v/>
      </c>
      <c r="AX502" s="134" t="str">
        <f>IF(ISERR(IF($C502="","",SUMIFS(Con_ve!$F$6:$F$1005,Con_ve!$C$6:$C$1005,$C502,Con_ve!$I$6:$I$1005,"Fechada",Con_ve!$Q$6:$Q$1005,Cad_cl!AX$5))),"",IF($C502="","",SUMIFS(Con_ve!$F$6:$F$1005,Con_ve!$C$6:$C$1005,$C502,Con_ve!$I$6:$I$1005,"Fechada",Con_ve!$Q$6:$Q$1005,Cad_cl!AX$5)))</f>
        <v/>
      </c>
      <c r="AY502" s="134" t="str">
        <f>IF(ISERR(IF($C502="","",SUMIFS(Con_ve!$F$6:$F$1005,Con_ve!$C$6:$C$1005,$C502,Con_ve!$I$6:$I$1005,"Fechada",Con_ve!$Q$6:$Q$1005,Cad_cl!AY$5))),"",IF($C502="","",SUMIFS(Con_ve!$F$6:$F$1005,Con_ve!$C$6:$C$1005,$C502,Con_ve!$I$6:$I$1005,"Fechada",Con_ve!$Q$6:$Q$1005,Cad_cl!AY$5)))</f>
        <v/>
      </c>
      <c r="AZ502" s="134" t="str">
        <f>IF(ISERR(IF($C502="","",SUMIFS(Con_ve!$F$6:$F$1005,Con_ve!$C$6:$C$1005,$C502,Con_ve!$I$6:$I$1005,"Fechada",Con_ve!$Q$6:$Q$1005,Cad_cl!AZ$5))),"",IF($C502="","",SUMIFS(Con_ve!$F$6:$F$1005,Con_ve!$C$6:$C$1005,$C502,Con_ve!$I$6:$I$1005,"Fechada",Con_ve!$Q$6:$Q$1005,Cad_cl!AZ$5)))</f>
        <v/>
      </c>
      <c r="BA502" s="134" t="str">
        <f>IF(ISERR(IF($C502="","",SUMIFS(Con_ve!$F$6:$F$1005,Con_ve!$C$6:$C$1005,$C502,Con_ve!$I$6:$I$1005,"Fechada",Con_ve!$Q$6:$Q$1005,Cad_cl!BA$5))),"",IF($C502="","",SUMIFS(Con_ve!$F$6:$F$1005,Con_ve!$C$6:$C$1005,$C502,Con_ve!$I$6:$I$1005,"Fechada",Con_ve!$Q$6:$Q$1005,Cad_cl!BA$5)))</f>
        <v/>
      </c>
      <c r="BB502" s="134">
        <f t="shared" si="21"/>
        <v>0</v>
      </c>
      <c r="BD502" s="134" t="str">
        <f>IF(ISERR(IF($C502="","",SUMIFS(Con_ve!$F$6:$F$1005,Con_ve!$C$6:$C$1005,$C502,Con_ve!$I$6:$I$1005,"Em negociação",Con_ve!$Q$6:$Q$1005,Cad_cl!BD$5))),"",IF($C502="","",SUMIFS(Con_ve!$F$6:$F$1005,Con_ve!$C$6:$C$1005,$C502,Con_ve!$I$6:$I$1005,"Em negociação",Con_ve!$Q$6:$Q$1005,Cad_cl!BD$5)))</f>
        <v/>
      </c>
      <c r="BE502" s="134" t="str">
        <f>IF(ISERR(IF($C502="","",SUMIFS(Con_ve!$F$6:$F$1005,Con_ve!$C$6:$C$1005,$C502,Con_ve!$I$6:$I$1005,"Em negociação",Con_ve!$Q$6:$Q$1005,Cad_cl!BE$5))),"",IF($C502="","",SUMIFS(Con_ve!$F$6:$F$1005,Con_ve!$C$6:$C$1005,$C502,Con_ve!$I$6:$I$1005,"Em negociação",Con_ve!$Q$6:$Q$1005,Cad_cl!BE$5)))</f>
        <v/>
      </c>
      <c r="BF502" s="134" t="str">
        <f>IF(ISERR(IF($C502="","",SUMIFS(Con_ve!$F$6:$F$1005,Con_ve!$C$6:$C$1005,$C502,Con_ve!$I$6:$I$1005,"Em negociação",Con_ve!$Q$6:$Q$1005,Cad_cl!BF$5))),"",IF($C502="","",SUMIFS(Con_ve!$F$6:$F$1005,Con_ve!$C$6:$C$1005,$C502,Con_ve!$I$6:$I$1005,"Em negociação",Con_ve!$Q$6:$Q$1005,Cad_cl!BF$5)))</f>
        <v/>
      </c>
      <c r="BG502" s="134" t="str">
        <f>IF(ISERR(IF($C502="","",SUMIFS(Con_ve!$F$6:$F$1005,Con_ve!$C$6:$C$1005,$C502,Con_ve!$I$6:$I$1005,"Em negociação",Con_ve!$Q$6:$Q$1005,Cad_cl!BG$5))),"",IF($C502="","",SUMIFS(Con_ve!$F$6:$F$1005,Con_ve!$C$6:$C$1005,$C502,Con_ve!$I$6:$I$1005,"Em negociação",Con_ve!$Q$6:$Q$1005,Cad_cl!BG$5)))</f>
        <v/>
      </c>
      <c r="BH502" s="134" t="str">
        <f>IF(ISERR(IF($C502="","",SUMIFS(Con_ve!$F$6:$F$1005,Con_ve!$C$6:$C$1005,$C502,Con_ve!$I$6:$I$1005,"Em negociação",Con_ve!$Q$6:$Q$1005,Cad_cl!BH$5))),"",IF($C502="","",SUMIFS(Con_ve!$F$6:$F$1005,Con_ve!$C$6:$C$1005,$C502,Con_ve!$I$6:$I$1005,"Em negociação",Con_ve!$Q$6:$Q$1005,Cad_cl!BH$5)))</f>
        <v/>
      </c>
      <c r="BI502" s="134" t="str">
        <f>IF(ISERR(IF($C502="","",SUMIFS(Con_ve!$F$6:$F$1005,Con_ve!$C$6:$C$1005,$C502,Con_ve!$I$6:$I$1005,"Em negociação",Con_ve!$Q$6:$Q$1005,Cad_cl!BI$5))),"",IF($C502="","",SUMIFS(Con_ve!$F$6:$F$1005,Con_ve!$C$6:$C$1005,$C502,Con_ve!$I$6:$I$1005,"Em negociação",Con_ve!$Q$6:$Q$1005,Cad_cl!BI$5)))</f>
        <v/>
      </c>
      <c r="BJ502" s="134" t="str">
        <f>IF(ISERR(IF($C502="","",SUMIFS(Con_ve!$F$6:$F$1005,Con_ve!$C$6:$C$1005,$C502,Con_ve!$I$6:$I$1005,"Em negociação",Con_ve!$Q$6:$Q$1005,Cad_cl!BJ$5))),"",IF($C502="","",SUMIFS(Con_ve!$F$6:$F$1005,Con_ve!$C$6:$C$1005,$C502,Con_ve!$I$6:$I$1005,"Em negociação",Con_ve!$Q$6:$Q$1005,Cad_cl!BJ$5)))</f>
        <v/>
      </c>
      <c r="BK502" s="134" t="str">
        <f>IF(ISERR(IF($C502="","",SUMIFS(Con_ve!$F$6:$F$1005,Con_ve!$C$6:$C$1005,$C502,Con_ve!$I$6:$I$1005,"Em negociação",Con_ve!$Q$6:$Q$1005,Cad_cl!BK$5))),"",IF($C502="","",SUMIFS(Con_ve!$F$6:$F$1005,Con_ve!$C$6:$C$1005,$C502,Con_ve!$I$6:$I$1005,"Em negociação",Con_ve!$Q$6:$Q$1005,Cad_cl!BK$5)))</f>
        <v/>
      </c>
      <c r="BL502" s="134" t="str">
        <f>IF(ISERR(IF($C502="","",SUMIFS(Con_ve!$F$6:$F$1005,Con_ve!$C$6:$C$1005,$C502,Con_ve!$I$6:$I$1005,"Em negociação",Con_ve!$Q$6:$Q$1005,Cad_cl!BL$5))),"",IF($C502="","",SUMIFS(Con_ve!$F$6:$F$1005,Con_ve!$C$6:$C$1005,$C502,Con_ve!$I$6:$I$1005,"Em negociação",Con_ve!$Q$6:$Q$1005,Cad_cl!BL$5)))</f>
        <v/>
      </c>
      <c r="BM502" s="134" t="str">
        <f>IF(ISERR(IF($C502="","",SUMIFS(Con_ve!$F$6:$F$1005,Con_ve!$C$6:$C$1005,$C502,Con_ve!$I$6:$I$1005,"Em negociação",Con_ve!$Q$6:$Q$1005,Cad_cl!BM$5))),"",IF($C502="","",SUMIFS(Con_ve!$F$6:$F$1005,Con_ve!$C$6:$C$1005,$C502,Con_ve!$I$6:$I$1005,"Em negociação",Con_ve!$Q$6:$Q$1005,Cad_cl!BM$5)))</f>
        <v/>
      </c>
      <c r="BN502" s="134" t="str">
        <f>IF(ISERR(IF($C502="","",SUMIFS(Con_ve!$F$6:$F$1005,Con_ve!$C$6:$C$1005,$C502,Con_ve!$I$6:$I$1005,"Em negociação",Con_ve!$Q$6:$Q$1005,Cad_cl!BN$5))),"",IF($C502="","",SUMIFS(Con_ve!$F$6:$F$1005,Con_ve!$C$6:$C$1005,$C502,Con_ve!$I$6:$I$1005,"Em negociação",Con_ve!$Q$6:$Q$1005,Cad_cl!BN$5)))</f>
        <v/>
      </c>
      <c r="BO502" s="134" t="str">
        <f>IF(ISERR(IF($C502="","",SUMIFS(Con_ve!$F$6:$F$1005,Con_ve!$C$6:$C$1005,$C502,Con_ve!$I$6:$I$1005,"Em negociação",Con_ve!$Q$6:$Q$1005,Cad_cl!BO$5))),"",IF($C502="","",SUMIFS(Con_ve!$F$6:$F$1005,Con_ve!$C$6:$C$1005,$C502,Con_ve!$I$6:$I$1005,"Em negociação",Con_ve!$Q$6:$Q$1005,Cad_cl!BO$5)))</f>
        <v/>
      </c>
      <c r="BP502" s="134">
        <f t="shared" si="22"/>
        <v>0</v>
      </c>
      <c r="BR502" s="125" t="str">
        <f>IF(ISERR(IF(AND($I502=Re_lo!$E$5,BR$5=VLOOKUP(Re_lo!$H$5,Re_lo!$N$5:$O$16,2,0)),AP502,"")),"",IF(AND($I502=Re_lo!$E$5,BR$5=VLOOKUP(Re_lo!$H$5,Re_lo!$N$5:$O$16,2,0)),AP502,""))</f>
        <v/>
      </c>
      <c r="BS502" s="125" t="str">
        <f>IF(ISERR(IF(AND($I502=Re_lo!$E$5,BS$5=VLOOKUP(Re_lo!$H$5,Re_lo!$N$5:$O$16,2,0)),AQ502,"")),"",IF(AND($I502=Re_lo!$E$5,BS$5=VLOOKUP(Re_lo!$H$5,Re_lo!$N$5:$O$16,2,0)),AQ502,""))</f>
        <v/>
      </c>
      <c r="BT502" s="125" t="str">
        <f>IF(ISERR(IF(AND($I502=Re_lo!$E$5,BT$5=VLOOKUP(Re_lo!$H$5,Re_lo!$N$5:$O$16,2,0)),AR502,"")),"",IF(AND($I502=Re_lo!$E$5,BT$5=VLOOKUP(Re_lo!$H$5,Re_lo!$N$5:$O$16,2,0)),AR502,""))</f>
        <v/>
      </c>
      <c r="BU502" s="125" t="str">
        <f>IF(ISERR(IF(AND($I502=Re_lo!$E$5,BU$5=VLOOKUP(Re_lo!$H$5,Re_lo!$N$5:$O$16,2,0)),AS502,"")),"",IF(AND($I502=Re_lo!$E$5,BU$5=VLOOKUP(Re_lo!$H$5,Re_lo!$N$5:$O$16,2,0)),AS502,""))</f>
        <v/>
      </c>
      <c r="BV502" s="125" t="str">
        <f>IF(ISERR(IF(AND($I502=Re_lo!$E$5,BV$5=VLOOKUP(Re_lo!$H$5,Re_lo!$N$5:$O$16,2,0)),AT502,"")),"",IF(AND($I502=Re_lo!$E$5,BV$5=VLOOKUP(Re_lo!$H$5,Re_lo!$N$5:$O$16,2,0)),AT502,""))</f>
        <v/>
      </c>
      <c r="BW502" s="125" t="str">
        <f>IF(ISERR(IF(AND($I502=Re_lo!$E$5,BW$5=VLOOKUP(Re_lo!$H$5,Re_lo!$N$5:$O$16,2,0)),AU502,"")),"",IF(AND($I502=Re_lo!$E$5,BW$5=VLOOKUP(Re_lo!$H$5,Re_lo!$N$5:$O$16,2,0)),AU502,""))</f>
        <v/>
      </c>
      <c r="BX502" s="125" t="str">
        <f>IF(ISERR(IF(AND($I502=Re_lo!$E$5,BX$5=VLOOKUP(Re_lo!$H$5,Re_lo!$N$5:$O$16,2,0)),AV502,"")),"",IF(AND($I502=Re_lo!$E$5,BX$5=VLOOKUP(Re_lo!$H$5,Re_lo!$N$5:$O$16,2,0)),AV502,""))</f>
        <v/>
      </c>
      <c r="BY502" s="125" t="str">
        <f>IF(ISERR(IF(AND($I502=Re_lo!$E$5,BY$5=VLOOKUP(Re_lo!$H$5,Re_lo!$N$5:$O$16,2,0)),AW502,"")),"",IF(AND($I502=Re_lo!$E$5,BY$5=VLOOKUP(Re_lo!$H$5,Re_lo!$N$5:$O$16,2,0)),AW502,""))</f>
        <v/>
      </c>
      <c r="BZ502" s="125" t="str">
        <f>IF(ISERR(IF(AND($I502=Re_lo!$E$5,BZ$5=VLOOKUP(Re_lo!$H$5,Re_lo!$N$5:$O$16,2,0)),AX502,"")),"",IF(AND($I502=Re_lo!$E$5,BZ$5=VLOOKUP(Re_lo!$H$5,Re_lo!$N$5:$O$16,2,0)),AX502,""))</f>
        <v/>
      </c>
      <c r="CA502" s="125" t="str">
        <f>IF(ISERR(IF(AND($I502=Re_lo!$E$5,CA$5=VLOOKUP(Re_lo!$H$5,Re_lo!$N$5:$O$16,2,0)),AY502,"")),"",IF(AND($I502=Re_lo!$E$5,CA$5=VLOOKUP(Re_lo!$H$5,Re_lo!$N$5:$O$16,2,0)),AY502,""))</f>
        <v/>
      </c>
      <c r="CB502" s="125" t="str">
        <f>IF(ISERR(IF(AND($I502=Re_lo!$E$5,CB$5=VLOOKUP(Re_lo!$H$5,Re_lo!$N$5:$O$16,2,0)),AZ502,"")),"",IF(AND($I502=Re_lo!$E$5,CB$5=VLOOKUP(Re_lo!$H$5,Re_lo!$N$5:$O$16,2,0)),AZ502,""))</f>
        <v/>
      </c>
      <c r="CC502" s="125" t="str">
        <f>IF(ISERR(IF(AND($I502=Re_lo!$E$5,CC$5=VLOOKUP(Re_lo!$H$5,Re_lo!$N$5:$O$16,2,0)),BA502,"")),"",IF(AND($I502=Re_lo!$E$5,CC$5=VLOOKUP(Re_lo!$H$5,Re_lo!$N$5:$O$16,2,0)),BA502,""))</f>
        <v/>
      </c>
      <c r="CD502" s="125" t="str">
        <f>IF(ISERR(IF(AND($I502=Re_lo!$E$5,CD$5=VLOOKUP(Re_lo!$H$5,Re_lo!$N$5:$O$16,2,0)),BB502,"")),"",IF(AND($I502=Re_lo!$E$5,CD$5=VLOOKUP(Re_lo!$H$5,Re_lo!$N$5:$O$16,2,0)),BB502,""))</f>
        <v/>
      </c>
      <c r="CF502" s="125" t="str">
        <f>IF($C502="","",COUNTIFS(Con_ve!$C$6:$C$1005,$C502,Con_ve!$Q$6:$Q$1005,Cad_cl!CF$5))</f>
        <v/>
      </c>
      <c r="CG502" s="125" t="str">
        <f>IF($C502="","",COUNTIFS(Con_ve!$C$6:$C$1005,$C502,Con_ve!$Q$6:$Q$1005,Cad_cl!CG$5))</f>
        <v/>
      </c>
      <c r="CH502" s="125" t="str">
        <f>IF($C502="","",COUNTIFS(Con_ve!$C$6:$C$1005,$C502,Con_ve!$Q$6:$Q$1005,Cad_cl!CH$5))</f>
        <v/>
      </c>
      <c r="CI502" s="125" t="str">
        <f>IF($C502="","",COUNTIFS(Con_ve!$C$6:$C$1005,$C502,Con_ve!$Q$6:$Q$1005,Cad_cl!CI$5))</f>
        <v/>
      </c>
      <c r="CJ502" s="125" t="str">
        <f>IF($C502="","",COUNTIFS(Con_ve!$C$6:$C$1005,$C502,Con_ve!$Q$6:$Q$1005,Cad_cl!CJ$5))</f>
        <v/>
      </c>
      <c r="CK502" s="125" t="str">
        <f>IF($C502="","",COUNTIFS(Con_ve!$C$6:$C$1005,$C502,Con_ve!$Q$6:$Q$1005,Cad_cl!CK$5))</f>
        <v/>
      </c>
      <c r="CL502" s="125" t="str">
        <f>IF($C502="","",COUNTIFS(Con_ve!$C$6:$C$1005,$C502,Con_ve!$Q$6:$Q$1005,Cad_cl!CL$5))</f>
        <v/>
      </c>
      <c r="CM502" s="125" t="str">
        <f>IF($C502="","",COUNTIFS(Con_ve!$C$6:$C$1005,$C502,Con_ve!$Q$6:$Q$1005,Cad_cl!CM$5))</f>
        <v/>
      </c>
      <c r="CN502" s="125" t="str">
        <f>IF($C502="","",COUNTIFS(Con_ve!$C$6:$C$1005,$C502,Con_ve!$Q$6:$Q$1005,Cad_cl!CN$5))</f>
        <v/>
      </c>
      <c r="CO502" s="125" t="str">
        <f>IF($C502="","",COUNTIFS(Con_ve!$C$6:$C$1005,$C502,Con_ve!$Q$6:$Q$1005,Cad_cl!CO$5))</f>
        <v/>
      </c>
      <c r="CP502" s="125" t="str">
        <f>IF($C502="","",COUNTIFS(Con_ve!$C$6:$C$1005,$C502,Con_ve!$Q$6:$Q$1005,Cad_cl!CP$5))</f>
        <v/>
      </c>
      <c r="CQ502" s="125" t="str">
        <f>IF($C502="","",COUNTIFS(Con_ve!$C$6:$C$1005,$C502,Con_ve!$Q$6:$Q$1005,Cad_cl!CQ$5))</f>
        <v/>
      </c>
      <c r="CR502" s="125">
        <f t="shared" si="23"/>
        <v>0</v>
      </c>
    </row>
    <row r="503" spans="3:96" ht="30" customHeight="1">
      <c r="C503" s="153"/>
      <c r="D503" s="153"/>
      <c r="E503" s="154"/>
      <c r="F503" s="153"/>
      <c r="G503" s="155"/>
      <c r="H503" s="153"/>
      <c r="I503" s="153"/>
      <c r="J503" s="132" t="s">
        <v>309</v>
      </c>
      <c r="K503" s="133" t="s">
        <v>309</v>
      </c>
      <c r="L503" s="153"/>
      <c r="M503" s="153"/>
      <c r="N503" s="153"/>
      <c r="O503" s="153"/>
      <c r="P503" s="153"/>
      <c r="Q503" s="153"/>
      <c r="AP503" s="134" t="str">
        <f>IF(ISERR(IF($C503="","",SUMIFS(Con_ve!$F$6:$F$1005,Con_ve!$C$6:$C$1005,$C503,Con_ve!$I$6:$I$1005,"Fechada",Con_ve!$Q$6:$Q$1005,Cad_cl!AP$5))),"",IF($C503="","",SUMIFS(Con_ve!$F$6:$F$1005,Con_ve!$C$6:$C$1005,$C503,Con_ve!$I$6:$I$1005,"Fechada",Con_ve!$Q$6:$Q$1005,Cad_cl!AP$5)))</f>
        <v/>
      </c>
      <c r="AQ503" s="134" t="str">
        <f>IF(ISERR(IF($C503="","",SUMIFS(Con_ve!$F$6:$F$1005,Con_ve!$C$6:$C$1005,$C503,Con_ve!$I$6:$I$1005,"Fechada",Con_ve!$Q$6:$Q$1005,Cad_cl!AQ$5))),"",IF($C503="","",SUMIFS(Con_ve!$F$6:$F$1005,Con_ve!$C$6:$C$1005,$C503,Con_ve!$I$6:$I$1005,"Fechada",Con_ve!$Q$6:$Q$1005,Cad_cl!AQ$5)))</f>
        <v/>
      </c>
      <c r="AR503" s="134" t="str">
        <f>IF(ISERR(IF($C503="","",SUMIFS(Con_ve!$F$6:$F$1005,Con_ve!$C$6:$C$1005,$C503,Con_ve!$I$6:$I$1005,"Fechada",Con_ve!$Q$6:$Q$1005,Cad_cl!AR$5))),"",IF($C503="","",SUMIFS(Con_ve!$F$6:$F$1005,Con_ve!$C$6:$C$1005,$C503,Con_ve!$I$6:$I$1005,"Fechada",Con_ve!$Q$6:$Q$1005,Cad_cl!AR$5)))</f>
        <v/>
      </c>
      <c r="AS503" s="134" t="str">
        <f>IF(ISERR(IF($C503="","",SUMIFS(Con_ve!$F$6:$F$1005,Con_ve!$C$6:$C$1005,$C503,Con_ve!$I$6:$I$1005,"Fechada",Con_ve!$Q$6:$Q$1005,Cad_cl!AS$5))),"",IF($C503="","",SUMIFS(Con_ve!$F$6:$F$1005,Con_ve!$C$6:$C$1005,$C503,Con_ve!$I$6:$I$1005,"Fechada",Con_ve!$Q$6:$Q$1005,Cad_cl!AS$5)))</f>
        <v/>
      </c>
      <c r="AT503" s="134" t="str">
        <f>IF(ISERR(IF($C503="","",SUMIFS(Con_ve!$F$6:$F$1005,Con_ve!$C$6:$C$1005,$C503,Con_ve!$I$6:$I$1005,"Fechada",Con_ve!$Q$6:$Q$1005,Cad_cl!AT$5))),"",IF($C503="","",SUMIFS(Con_ve!$F$6:$F$1005,Con_ve!$C$6:$C$1005,$C503,Con_ve!$I$6:$I$1005,"Fechada",Con_ve!$Q$6:$Q$1005,Cad_cl!AT$5)))</f>
        <v/>
      </c>
      <c r="AU503" s="134" t="str">
        <f>IF(ISERR(IF($C503="","",SUMIFS(Con_ve!$F$6:$F$1005,Con_ve!$C$6:$C$1005,$C503,Con_ve!$I$6:$I$1005,"Fechada",Con_ve!$Q$6:$Q$1005,Cad_cl!AU$5))),"",IF($C503="","",SUMIFS(Con_ve!$F$6:$F$1005,Con_ve!$C$6:$C$1005,$C503,Con_ve!$I$6:$I$1005,"Fechada",Con_ve!$Q$6:$Q$1005,Cad_cl!AU$5)))</f>
        <v/>
      </c>
      <c r="AV503" s="134" t="str">
        <f>IF(ISERR(IF($C503="","",SUMIFS(Con_ve!$F$6:$F$1005,Con_ve!$C$6:$C$1005,$C503,Con_ve!$I$6:$I$1005,"Fechada",Con_ve!$Q$6:$Q$1005,Cad_cl!AV$5))),"",IF($C503="","",SUMIFS(Con_ve!$F$6:$F$1005,Con_ve!$C$6:$C$1005,$C503,Con_ve!$I$6:$I$1005,"Fechada",Con_ve!$Q$6:$Q$1005,Cad_cl!AV$5)))</f>
        <v/>
      </c>
      <c r="AW503" s="134" t="str">
        <f>IF(ISERR(IF($C503="","",SUMIFS(Con_ve!$F$6:$F$1005,Con_ve!$C$6:$C$1005,$C503,Con_ve!$I$6:$I$1005,"Fechada",Con_ve!$Q$6:$Q$1005,Cad_cl!AW$5))),"",IF($C503="","",SUMIFS(Con_ve!$F$6:$F$1005,Con_ve!$C$6:$C$1005,$C503,Con_ve!$I$6:$I$1005,"Fechada",Con_ve!$Q$6:$Q$1005,Cad_cl!AW$5)))</f>
        <v/>
      </c>
      <c r="AX503" s="134" t="str">
        <f>IF(ISERR(IF($C503="","",SUMIFS(Con_ve!$F$6:$F$1005,Con_ve!$C$6:$C$1005,$C503,Con_ve!$I$6:$I$1005,"Fechada",Con_ve!$Q$6:$Q$1005,Cad_cl!AX$5))),"",IF($C503="","",SUMIFS(Con_ve!$F$6:$F$1005,Con_ve!$C$6:$C$1005,$C503,Con_ve!$I$6:$I$1005,"Fechada",Con_ve!$Q$6:$Q$1005,Cad_cl!AX$5)))</f>
        <v/>
      </c>
      <c r="AY503" s="134" t="str">
        <f>IF(ISERR(IF($C503="","",SUMIFS(Con_ve!$F$6:$F$1005,Con_ve!$C$6:$C$1005,$C503,Con_ve!$I$6:$I$1005,"Fechada",Con_ve!$Q$6:$Q$1005,Cad_cl!AY$5))),"",IF($C503="","",SUMIFS(Con_ve!$F$6:$F$1005,Con_ve!$C$6:$C$1005,$C503,Con_ve!$I$6:$I$1005,"Fechada",Con_ve!$Q$6:$Q$1005,Cad_cl!AY$5)))</f>
        <v/>
      </c>
      <c r="AZ503" s="134" t="str">
        <f>IF(ISERR(IF($C503="","",SUMIFS(Con_ve!$F$6:$F$1005,Con_ve!$C$6:$C$1005,$C503,Con_ve!$I$6:$I$1005,"Fechada",Con_ve!$Q$6:$Q$1005,Cad_cl!AZ$5))),"",IF($C503="","",SUMIFS(Con_ve!$F$6:$F$1005,Con_ve!$C$6:$C$1005,$C503,Con_ve!$I$6:$I$1005,"Fechada",Con_ve!$Q$6:$Q$1005,Cad_cl!AZ$5)))</f>
        <v/>
      </c>
      <c r="BA503" s="134" t="str">
        <f>IF(ISERR(IF($C503="","",SUMIFS(Con_ve!$F$6:$F$1005,Con_ve!$C$6:$C$1005,$C503,Con_ve!$I$6:$I$1005,"Fechada",Con_ve!$Q$6:$Q$1005,Cad_cl!BA$5))),"",IF($C503="","",SUMIFS(Con_ve!$F$6:$F$1005,Con_ve!$C$6:$C$1005,$C503,Con_ve!$I$6:$I$1005,"Fechada",Con_ve!$Q$6:$Q$1005,Cad_cl!BA$5)))</f>
        <v/>
      </c>
      <c r="BB503" s="134">
        <f t="shared" si="21"/>
        <v>0</v>
      </c>
      <c r="BD503" s="134" t="str">
        <f>IF(ISERR(IF($C503="","",SUMIFS(Con_ve!$F$6:$F$1005,Con_ve!$C$6:$C$1005,$C503,Con_ve!$I$6:$I$1005,"Em negociação",Con_ve!$Q$6:$Q$1005,Cad_cl!BD$5))),"",IF($C503="","",SUMIFS(Con_ve!$F$6:$F$1005,Con_ve!$C$6:$C$1005,$C503,Con_ve!$I$6:$I$1005,"Em negociação",Con_ve!$Q$6:$Q$1005,Cad_cl!BD$5)))</f>
        <v/>
      </c>
      <c r="BE503" s="134" t="str">
        <f>IF(ISERR(IF($C503="","",SUMIFS(Con_ve!$F$6:$F$1005,Con_ve!$C$6:$C$1005,$C503,Con_ve!$I$6:$I$1005,"Em negociação",Con_ve!$Q$6:$Q$1005,Cad_cl!BE$5))),"",IF($C503="","",SUMIFS(Con_ve!$F$6:$F$1005,Con_ve!$C$6:$C$1005,$C503,Con_ve!$I$6:$I$1005,"Em negociação",Con_ve!$Q$6:$Q$1005,Cad_cl!BE$5)))</f>
        <v/>
      </c>
      <c r="BF503" s="134" t="str">
        <f>IF(ISERR(IF($C503="","",SUMIFS(Con_ve!$F$6:$F$1005,Con_ve!$C$6:$C$1005,$C503,Con_ve!$I$6:$I$1005,"Em negociação",Con_ve!$Q$6:$Q$1005,Cad_cl!BF$5))),"",IF($C503="","",SUMIFS(Con_ve!$F$6:$F$1005,Con_ve!$C$6:$C$1005,$C503,Con_ve!$I$6:$I$1005,"Em negociação",Con_ve!$Q$6:$Q$1005,Cad_cl!BF$5)))</f>
        <v/>
      </c>
      <c r="BG503" s="134" t="str">
        <f>IF(ISERR(IF($C503="","",SUMIFS(Con_ve!$F$6:$F$1005,Con_ve!$C$6:$C$1005,$C503,Con_ve!$I$6:$I$1005,"Em negociação",Con_ve!$Q$6:$Q$1005,Cad_cl!BG$5))),"",IF($C503="","",SUMIFS(Con_ve!$F$6:$F$1005,Con_ve!$C$6:$C$1005,$C503,Con_ve!$I$6:$I$1005,"Em negociação",Con_ve!$Q$6:$Q$1005,Cad_cl!BG$5)))</f>
        <v/>
      </c>
      <c r="BH503" s="134" t="str">
        <f>IF(ISERR(IF($C503="","",SUMIFS(Con_ve!$F$6:$F$1005,Con_ve!$C$6:$C$1005,$C503,Con_ve!$I$6:$I$1005,"Em negociação",Con_ve!$Q$6:$Q$1005,Cad_cl!BH$5))),"",IF($C503="","",SUMIFS(Con_ve!$F$6:$F$1005,Con_ve!$C$6:$C$1005,$C503,Con_ve!$I$6:$I$1005,"Em negociação",Con_ve!$Q$6:$Q$1005,Cad_cl!BH$5)))</f>
        <v/>
      </c>
      <c r="BI503" s="134" t="str">
        <f>IF(ISERR(IF($C503="","",SUMIFS(Con_ve!$F$6:$F$1005,Con_ve!$C$6:$C$1005,$C503,Con_ve!$I$6:$I$1005,"Em negociação",Con_ve!$Q$6:$Q$1005,Cad_cl!BI$5))),"",IF($C503="","",SUMIFS(Con_ve!$F$6:$F$1005,Con_ve!$C$6:$C$1005,$C503,Con_ve!$I$6:$I$1005,"Em negociação",Con_ve!$Q$6:$Q$1005,Cad_cl!BI$5)))</f>
        <v/>
      </c>
      <c r="BJ503" s="134" t="str">
        <f>IF(ISERR(IF($C503="","",SUMIFS(Con_ve!$F$6:$F$1005,Con_ve!$C$6:$C$1005,$C503,Con_ve!$I$6:$I$1005,"Em negociação",Con_ve!$Q$6:$Q$1005,Cad_cl!BJ$5))),"",IF($C503="","",SUMIFS(Con_ve!$F$6:$F$1005,Con_ve!$C$6:$C$1005,$C503,Con_ve!$I$6:$I$1005,"Em negociação",Con_ve!$Q$6:$Q$1005,Cad_cl!BJ$5)))</f>
        <v/>
      </c>
      <c r="BK503" s="134" t="str">
        <f>IF(ISERR(IF($C503="","",SUMIFS(Con_ve!$F$6:$F$1005,Con_ve!$C$6:$C$1005,$C503,Con_ve!$I$6:$I$1005,"Em negociação",Con_ve!$Q$6:$Q$1005,Cad_cl!BK$5))),"",IF($C503="","",SUMIFS(Con_ve!$F$6:$F$1005,Con_ve!$C$6:$C$1005,$C503,Con_ve!$I$6:$I$1005,"Em negociação",Con_ve!$Q$6:$Q$1005,Cad_cl!BK$5)))</f>
        <v/>
      </c>
      <c r="BL503" s="134" t="str">
        <f>IF(ISERR(IF($C503="","",SUMIFS(Con_ve!$F$6:$F$1005,Con_ve!$C$6:$C$1005,$C503,Con_ve!$I$6:$I$1005,"Em negociação",Con_ve!$Q$6:$Q$1005,Cad_cl!BL$5))),"",IF($C503="","",SUMIFS(Con_ve!$F$6:$F$1005,Con_ve!$C$6:$C$1005,$C503,Con_ve!$I$6:$I$1005,"Em negociação",Con_ve!$Q$6:$Q$1005,Cad_cl!BL$5)))</f>
        <v/>
      </c>
      <c r="BM503" s="134" t="str">
        <f>IF(ISERR(IF($C503="","",SUMIFS(Con_ve!$F$6:$F$1005,Con_ve!$C$6:$C$1005,$C503,Con_ve!$I$6:$I$1005,"Em negociação",Con_ve!$Q$6:$Q$1005,Cad_cl!BM$5))),"",IF($C503="","",SUMIFS(Con_ve!$F$6:$F$1005,Con_ve!$C$6:$C$1005,$C503,Con_ve!$I$6:$I$1005,"Em negociação",Con_ve!$Q$6:$Q$1005,Cad_cl!BM$5)))</f>
        <v/>
      </c>
      <c r="BN503" s="134" t="str">
        <f>IF(ISERR(IF($C503="","",SUMIFS(Con_ve!$F$6:$F$1005,Con_ve!$C$6:$C$1005,$C503,Con_ve!$I$6:$I$1005,"Em negociação",Con_ve!$Q$6:$Q$1005,Cad_cl!BN$5))),"",IF($C503="","",SUMIFS(Con_ve!$F$6:$F$1005,Con_ve!$C$6:$C$1005,$C503,Con_ve!$I$6:$I$1005,"Em negociação",Con_ve!$Q$6:$Q$1005,Cad_cl!BN$5)))</f>
        <v/>
      </c>
      <c r="BO503" s="134" t="str">
        <f>IF(ISERR(IF($C503="","",SUMIFS(Con_ve!$F$6:$F$1005,Con_ve!$C$6:$C$1005,$C503,Con_ve!$I$6:$I$1005,"Em negociação",Con_ve!$Q$6:$Q$1005,Cad_cl!BO$5))),"",IF($C503="","",SUMIFS(Con_ve!$F$6:$F$1005,Con_ve!$C$6:$C$1005,$C503,Con_ve!$I$6:$I$1005,"Em negociação",Con_ve!$Q$6:$Q$1005,Cad_cl!BO$5)))</f>
        <v/>
      </c>
      <c r="BP503" s="134">
        <f t="shared" si="22"/>
        <v>0</v>
      </c>
      <c r="BR503" s="125" t="str">
        <f>IF(ISERR(IF(AND($I503=Re_lo!$E$5,BR$5=VLOOKUP(Re_lo!$H$5,Re_lo!$N$5:$O$16,2,0)),AP503,"")),"",IF(AND($I503=Re_lo!$E$5,BR$5=VLOOKUP(Re_lo!$H$5,Re_lo!$N$5:$O$16,2,0)),AP503,""))</f>
        <v/>
      </c>
      <c r="BS503" s="125" t="str">
        <f>IF(ISERR(IF(AND($I503=Re_lo!$E$5,BS$5=VLOOKUP(Re_lo!$H$5,Re_lo!$N$5:$O$16,2,0)),AQ503,"")),"",IF(AND($I503=Re_lo!$E$5,BS$5=VLOOKUP(Re_lo!$H$5,Re_lo!$N$5:$O$16,2,0)),AQ503,""))</f>
        <v/>
      </c>
      <c r="BT503" s="125" t="str">
        <f>IF(ISERR(IF(AND($I503=Re_lo!$E$5,BT$5=VLOOKUP(Re_lo!$H$5,Re_lo!$N$5:$O$16,2,0)),AR503,"")),"",IF(AND($I503=Re_lo!$E$5,BT$5=VLOOKUP(Re_lo!$H$5,Re_lo!$N$5:$O$16,2,0)),AR503,""))</f>
        <v/>
      </c>
      <c r="BU503" s="125" t="str">
        <f>IF(ISERR(IF(AND($I503=Re_lo!$E$5,BU$5=VLOOKUP(Re_lo!$H$5,Re_lo!$N$5:$O$16,2,0)),AS503,"")),"",IF(AND($I503=Re_lo!$E$5,BU$5=VLOOKUP(Re_lo!$H$5,Re_lo!$N$5:$O$16,2,0)),AS503,""))</f>
        <v/>
      </c>
      <c r="BV503" s="125" t="str">
        <f>IF(ISERR(IF(AND($I503=Re_lo!$E$5,BV$5=VLOOKUP(Re_lo!$H$5,Re_lo!$N$5:$O$16,2,0)),AT503,"")),"",IF(AND($I503=Re_lo!$E$5,BV$5=VLOOKUP(Re_lo!$H$5,Re_lo!$N$5:$O$16,2,0)),AT503,""))</f>
        <v/>
      </c>
      <c r="BW503" s="125" t="str">
        <f>IF(ISERR(IF(AND($I503=Re_lo!$E$5,BW$5=VLOOKUP(Re_lo!$H$5,Re_lo!$N$5:$O$16,2,0)),AU503,"")),"",IF(AND($I503=Re_lo!$E$5,BW$5=VLOOKUP(Re_lo!$H$5,Re_lo!$N$5:$O$16,2,0)),AU503,""))</f>
        <v/>
      </c>
      <c r="BX503" s="125" t="str">
        <f>IF(ISERR(IF(AND($I503=Re_lo!$E$5,BX$5=VLOOKUP(Re_lo!$H$5,Re_lo!$N$5:$O$16,2,0)),AV503,"")),"",IF(AND($I503=Re_lo!$E$5,BX$5=VLOOKUP(Re_lo!$H$5,Re_lo!$N$5:$O$16,2,0)),AV503,""))</f>
        <v/>
      </c>
      <c r="BY503" s="125" t="str">
        <f>IF(ISERR(IF(AND($I503=Re_lo!$E$5,BY$5=VLOOKUP(Re_lo!$H$5,Re_lo!$N$5:$O$16,2,0)),AW503,"")),"",IF(AND($I503=Re_lo!$E$5,BY$5=VLOOKUP(Re_lo!$H$5,Re_lo!$N$5:$O$16,2,0)),AW503,""))</f>
        <v/>
      </c>
      <c r="BZ503" s="125" t="str">
        <f>IF(ISERR(IF(AND($I503=Re_lo!$E$5,BZ$5=VLOOKUP(Re_lo!$H$5,Re_lo!$N$5:$O$16,2,0)),AX503,"")),"",IF(AND($I503=Re_lo!$E$5,BZ$5=VLOOKUP(Re_lo!$H$5,Re_lo!$N$5:$O$16,2,0)),AX503,""))</f>
        <v/>
      </c>
      <c r="CA503" s="125" t="str">
        <f>IF(ISERR(IF(AND($I503=Re_lo!$E$5,CA$5=VLOOKUP(Re_lo!$H$5,Re_lo!$N$5:$O$16,2,0)),AY503,"")),"",IF(AND($I503=Re_lo!$E$5,CA$5=VLOOKUP(Re_lo!$H$5,Re_lo!$N$5:$O$16,2,0)),AY503,""))</f>
        <v/>
      </c>
      <c r="CB503" s="125" t="str">
        <f>IF(ISERR(IF(AND($I503=Re_lo!$E$5,CB$5=VLOOKUP(Re_lo!$H$5,Re_lo!$N$5:$O$16,2,0)),AZ503,"")),"",IF(AND($I503=Re_lo!$E$5,CB$5=VLOOKUP(Re_lo!$H$5,Re_lo!$N$5:$O$16,2,0)),AZ503,""))</f>
        <v/>
      </c>
      <c r="CC503" s="125" t="str">
        <f>IF(ISERR(IF(AND($I503=Re_lo!$E$5,CC$5=VLOOKUP(Re_lo!$H$5,Re_lo!$N$5:$O$16,2,0)),BA503,"")),"",IF(AND($I503=Re_lo!$E$5,CC$5=VLOOKUP(Re_lo!$H$5,Re_lo!$N$5:$O$16,2,0)),BA503,""))</f>
        <v/>
      </c>
      <c r="CD503" s="125" t="str">
        <f>IF(ISERR(IF(AND($I503=Re_lo!$E$5,CD$5=VLOOKUP(Re_lo!$H$5,Re_lo!$N$5:$O$16,2,0)),BB503,"")),"",IF(AND($I503=Re_lo!$E$5,CD$5=VLOOKUP(Re_lo!$H$5,Re_lo!$N$5:$O$16,2,0)),BB503,""))</f>
        <v/>
      </c>
      <c r="CF503" s="125" t="str">
        <f>IF($C503="","",COUNTIFS(Con_ve!$C$6:$C$1005,$C503,Con_ve!$Q$6:$Q$1005,Cad_cl!CF$5))</f>
        <v/>
      </c>
      <c r="CG503" s="125" t="str">
        <f>IF($C503="","",COUNTIFS(Con_ve!$C$6:$C$1005,$C503,Con_ve!$Q$6:$Q$1005,Cad_cl!CG$5))</f>
        <v/>
      </c>
      <c r="CH503" s="125" t="str">
        <f>IF($C503="","",COUNTIFS(Con_ve!$C$6:$C$1005,$C503,Con_ve!$Q$6:$Q$1005,Cad_cl!CH$5))</f>
        <v/>
      </c>
      <c r="CI503" s="125" t="str">
        <f>IF($C503="","",COUNTIFS(Con_ve!$C$6:$C$1005,$C503,Con_ve!$Q$6:$Q$1005,Cad_cl!CI$5))</f>
        <v/>
      </c>
      <c r="CJ503" s="125" t="str">
        <f>IF($C503="","",COUNTIFS(Con_ve!$C$6:$C$1005,$C503,Con_ve!$Q$6:$Q$1005,Cad_cl!CJ$5))</f>
        <v/>
      </c>
      <c r="CK503" s="125" t="str">
        <f>IF($C503="","",COUNTIFS(Con_ve!$C$6:$C$1005,$C503,Con_ve!$Q$6:$Q$1005,Cad_cl!CK$5))</f>
        <v/>
      </c>
      <c r="CL503" s="125" t="str">
        <f>IF($C503="","",COUNTIFS(Con_ve!$C$6:$C$1005,$C503,Con_ve!$Q$6:$Q$1005,Cad_cl!CL$5))</f>
        <v/>
      </c>
      <c r="CM503" s="125" t="str">
        <f>IF($C503="","",COUNTIFS(Con_ve!$C$6:$C$1005,$C503,Con_ve!$Q$6:$Q$1005,Cad_cl!CM$5))</f>
        <v/>
      </c>
      <c r="CN503" s="125" t="str">
        <f>IF($C503="","",COUNTIFS(Con_ve!$C$6:$C$1005,$C503,Con_ve!$Q$6:$Q$1005,Cad_cl!CN$5))</f>
        <v/>
      </c>
      <c r="CO503" s="125" t="str">
        <f>IF($C503="","",COUNTIFS(Con_ve!$C$6:$C$1005,$C503,Con_ve!$Q$6:$Q$1005,Cad_cl!CO$5))</f>
        <v/>
      </c>
      <c r="CP503" s="125" t="str">
        <f>IF($C503="","",COUNTIFS(Con_ve!$C$6:$C$1005,$C503,Con_ve!$Q$6:$Q$1005,Cad_cl!CP$5))</f>
        <v/>
      </c>
      <c r="CQ503" s="125" t="str">
        <f>IF($C503="","",COUNTIFS(Con_ve!$C$6:$C$1005,$C503,Con_ve!$Q$6:$Q$1005,Cad_cl!CQ$5))</f>
        <v/>
      </c>
      <c r="CR503" s="125">
        <f t="shared" si="23"/>
        <v>0</v>
      </c>
    </row>
    <row r="504" spans="3:96" ht="30" customHeight="1">
      <c r="C504" s="153"/>
      <c r="D504" s="153"/>
      <c r="E504" s="154"/>
      <c r="F504" s="153"/>
      <c r="G504" s="155"/>
      <c r="H504" s="153"/>
      <c r="I504" s="153"/>
      <c r="J504" s="132" t="s">
        <v>309</v>
      </c>
      <c r="K504" s="133" t="s">
        <v>309</v>
      </c>
      <c r="L504" s="153"/>
      <c r="M504" s="153"/>
      <c r="N504" s="153"/>
      <c r="O504" s="153"/>
      <c r="P504" s="153"/>
      <c r="Q504" s="153"/>
      <c r="AP504" s="134" t="str">
        <f>IF(ISERR(IF($C504="","",SUMIFS(Con_ve!$F$6:$F$1005,Con_ve!$C$6:$C$1005,$C504,Con_ve!$I$6:$I$1005,"Fechada",Con_ve!$Q$6:$Q$1005,Cad_cl!AP$5))),"",IF($C504="","",SUMIFS(Con_ve!$F$6:$F$1005,Con_ve!$C$6:$C$1005,$C504,Con_ve!$I$6:$I$1005,"Fechada",Con_ve!$Q$6:$Q$1005,Cad_cl!AP$5)))</f>
        <v/>
      </c>
      <c r="AQ504" s="134" t="str">
        <f>IF(ISERR(IF($C504="","",SUMIFS(Con_ve!$F$6:$F$1005,Con_ve!$C$6:$C$1005,$C504,Con_ve!$I$6:$I$1005,"Fechada",Con_ve!$Q$6:$Q$1005,Cad_cl!AQ$5))),"",IF($C504="","",SUMIFS(Con_ve!$F$6:$F$1005,Con_ve!$C$6:$C$1005,$C504,Con_ve!$I$6:$I$1005,"Fechada",Con_ve!$Q$6:$Q$1005,Cad_cl!AQ$5)))</f>
        <v/>
      </c>
      <c r="AR504" s="134" t="str">
        <f>IF(ISERR(IF($C504="","",SUMIFS(Con_ve!$F$6:$F$1005,Con_ve!$C$6:$C$1005,$C504,Con_ve!$I$6:$I$1005,"Fechada",Con_ve!$Q$6:$Q$1005,Cad_cl!AR$5))),"",IF($C504="","",SUMIFS(Con_ve!$F$6:$F$1005,Con_ve!$C$6:$C$1005,$C504,Con_ve!$I$6:$I$1005,"Fechada",Con_ve!$Q$6:$Q$1005,Cad_cl!AR$5)))</f>
        <v/>
      </c>
      <c r="AS504" s="134" t="str">
        <f>IF(ISERR(IF($C504="","",SUMIFS(Con_ve!$F$6:$F$1005,Con_ve!$C$6:$C$1005,$C504,Con_ve!$I$6:$I$1005,"Fechada",Con_ve!$Q$6:$Q$1005,Cad_cl!AS$5))),"",IF($C504="","",SUMIFS(Con_ve!$F$6:$F$1005,Con_ve!$C$6:$C$1005,$C504,Con_ve!$I$6:$I$1005,"Fechada",Con_ve!$Q$6:$Q$1005,Cad_cl!AS$5)))</f>
        <v/>
      </c>
      <c r="AT504" s="134" t="str">
        <f>IF(ISERR(IF($C504="","",SUMIFS(Con_ve!$F$6:$F$1005,Con_ve!$C$6:$C$1005,$C504,Con_ve!$I$6:$I$1005,"Fechada",Con_ve!$Q$6:$Q$1005,Cad_cl!AT$5))),"",IF($C504="","",SUMIFS(Con_ve!$F$6:$F$1005,Con_ve!$C$6:$C$1005,$C504,Con_ve!$I$6:$I$1005,"Fechada",Con_ve!$Q$6:$Q$1005,Cad_cl!AT$5)))</f>
        <v/>
      </c>
      <c r="AU504" s="134" t="str">
        <f>IF(ISERR(IF($C504="","",SUMIFS(Con_ve!$F$6:$F$1005,Con_ve!$C$6:$C$1005,$C504,Con_ve!$I$6:$I$1005,"Fechada",Con_ve!$Q$6:$Q$1005,Cad_cl!AU$5))),"",IF($C504="","",SUMIFS(Con_ve!$F$6:$F$1005,Con_ve!$C$6:$C$1005,$C504,Con_ve!$I$6:$I$1005,"Fechada",Con_ve!$Q$6:$Q$1005,Cad_cl!AU$5)))</f>
        <v/>
      </c>
      <c r="AV504" s="134" t="str">
        <f>IF(ISERR(IF($C504="","",SUMIFS(Con_ve!$F$6:$F$1005,Con_ve!$C$6:$C$1005,$C504,Con_ve!$I$6:$I$1005,"Fechada",Con_ve!$Q$6:$Q$1005,Cad_cl!AV$5))),"",IF($C504="","",SUMIFS(Con_ve!$F$6:$F$1005,Con_ve!$C$6:$C$1005,$C504,Con_ve!$I$6:$I$1005,"Fechada",Con_ve!$Q$6:$Q$1005,Cad_cl!AV$5)))</f>
        <v/>
      </c>
      <c r="AW504" s="134" t="str">
        <f>IF(ISERR(IF($C504="","",SUMIFS(Con_ve!$F$6:$F$1005,Con_ve!$C$6:$C$1005,$C504,Con_ve!$I$6:$I$1005,"Fechada",Con_ve!$Q$6:$Q$1005,Cad_cl!AW$5))),"",IF($C504="","",SUMIFS(Con_ve!$F$6:$F$1005,Con_ve!$C$6:$C$1005,$C504,Con_ve!$I$6:$I$1005,"Fechada",Con_ve!$Q$6:$Q$1005,Cad_cl!AW$5)))</f>
        <v/>
      </c>
      <c r="AX504" s="134" t="str">
        <f>IF(ISERR(IF($C504="","",SUMIFS(Con_ve!$F$6:$F$1005,Con_ve!$C$6:$C$1005,$C504,Con_ve!$I$6:$I$1005,"Fechada",Con_ve!$Q$6:$Q$1005,Cad_cl!AX$5))),"",IF($C504="","",SUMIFS(Con_ve!$F$6:$F$1005,Con_ve!$C$6:$C$1005,$C504,Con_ve!$I$6:$I$1005,"Fechada",Con_ve!$Q$6:$Q$1005,Cad_cl!AX$5)))</f>
        <v/>
      </c>
      <c r="AY504" s="134" t="str">
        <f>IF(ISERR(IF($C504="","",SUMIFS(Con_ve!$F$6:$F$1005,Con_ve!$C$6:$C$1005,$C504,Con_ve!$I$6:$I$1005,"Fechada",Con_ve!$Q$6:$Q$1005,Cad_cl!AY$5))),"",IF($C504="","",SUMIFS(Con_ve!$F$6:$F$1005,Con_ve!$C$6:$C$1005,$C504,Con_ve!$I$6:$I$1005,"Fechada",Con_ve!$Q$6:$Q$1005,Cad_cl!AY$5)))</f>
        <v/>
      </c>
      <c r="AZ504" s="134" t="str">
        <f>IF(ISERR(IF($C504="","",SUMIFS(Con_ve!$F$6:$F$1005,Con_ve!$C$6:$C$1005,$C504,Con_ve!$I$6:$I$1005,"Fechada",Con_ve!$Q$6:$Q$1005,Cad_cl!AZ$5))),"",IF($C504="","",SUMIFS(Con_ve!$F$6:$F$1005,Con_ve!$C$6:$C$1005,$C504,Con_ve!$I$6:$I$1005,"Fechada",Con_ve!$Q$6:$Q$1005,Cad_cl!AZ$5)))</f>
        <v/>
      </c>
      <c r="BA504" s="134" t="str">
        <f>IF(ISERR(IF($C504="","",SUMIFS(Con_ve!$F$6:$F$1005,Con_ve!$C$6:$C$1005,$C504,Con_ve!$I$6:$I$1005,"Fechada",Con_ve!$Q$6:$Q$1005,Cad_cl!BA$5))),"",IF($C504="","",SUMIFS(Con_ve!$F$6:$F$1005,Con_ve!$C$6:$C$1005,$C504,Con_ve!$I$6:$I$1005,"Fechada",Con_ve!$Q$6:$Q$1005,Cad_cl!BA$5)))</f>
        <v/>
      </c>
      <c r="BB504" s="134">
        <f t="shared" si="21"/>
        <v>0</v>
      </c>
      <c r="BD504" s="134" t="str">
        <f>IF(ISERR(IF($C504="","",SUMIFS(Con_ve!$F$6:$F$1005,Con_ve!$C$6:$C$1005,$C504,Con_ve!$I$6:$I$1005,"Em negociação",Con_ve!$Q$6:$Q$1005,Cad_cl!BD$5))),"",IF($C504="","",SUMIFS(Con_ve!$F$6:$F$1005,Con_ve!$C$6:$C$1005,$C504,Con_ve!$I$6:$I$1005,"Em negociação",Con_ve!$Q$6:$Q$1005,Cad_cl!BD$5)))</f>
        <v/>
      </c>
      <c r="BE504" s="134" t="str">
        <f>IF(ISERR(IF($C504="","",SUMIFS(Con_ve!$F$6:$F$1005,Con_ve!$C$6:$C$1005,$C504,Con_ve!$I$6:$I$1005,"Em negociação",Con_ve!$Q$6:$Q$1005,Cad_cl!BE$5))),"",IF($C504="","",SUMIFS(Con_ve!$F$6:$F$1005,Con_ve!$C$6:$C$1005,$C504,Con_ve!$I$6:$I$1005,"Em negociação",Con_ve!$Q$6:$Q$1005,Cad_cl!BE$5)))</f>
        <v/>
      </c>
      <c r="BF504" s="134" t="str">
        <f>IF(ISERR(IF($C504="","",SUMIFS(Con_ve!$F$6:$F$1005,Con_ve!$C$6:$C$1005,$C504,Con_ve!$I$6:$I$1005,"Em negociação",Con_ve!$Q$6:$Q$1005,Cad_cl!BF$5))),"",IF($C504="","",SUMIFS(Con_ve!$F$6:$F$1005,Con_ve!$C$6:$C$1005,$C504,Con_ve!$I$6:$I$1005,"Em negociação",Con_ve!$Q$6:$Q$1005,Cad_cl!BF$5)))</f>
        <v/>
      </c>
      <c r="BG504" s="134" t="str">
        <f>IF(ISERR(IF($C504="","",SUMIFS(Con_ve!$F$6:$F$1005,Con_ve!$C$6:$C$1005,$C504,Con_ve!$I$6:$I$1005,"Em negociação",Con_ve!$Q$6:$Q$1005,Cad_cl!BG$5))),"",IF($C504="","",SUMIFS(Con_ve!$F$6:$F$1005,Con_ve!$C$6:$C$1005,$C504,Con_ve!$I$6:$I$1005,"Em negociação",Con_ve!$Q$6:$Q$1005,Cad_cl!BG$5)))</f>
        <v/>
      </c>
      <c r="BH504" s="134" t="str">
        <f>IF(ISERR(IF($C504="","",SUMIFS(Con_ve!$F$6:$F$1005,Con_ve!$C$6:$C$1005,$C504,Con_ve!$I$6:$I$1005,"Em negociação",Con_ve!$Q$6:$Q$1005,Cad_cl!BH$5))),"",IF($C504="","",SUMIFS(Con_ve!$F$6:$F$1005,Con_ve!$C$6:$C$1005,$C504,Con_ve!$I$6:$I$1005,"Em negociação",Con_ve!$Q$6:$Q$1005,Cad_cl!BH$5)))</f>
        <v/>
      </c>
      <c r="BI504" s="134" t="str">
        <f>IF(ISERR(IF($C504="","",SUMIFS(Con_ve!$F$6:$F$1005,Con_ve!$C$6:$C$1005,$C504,Con_ve!$I$6:$I$1005,"Em negociação",Con_ve!$Q$6:$Q$1005,Cad_cl!BI$5))),"",IF($C504="","",SUMIFS(Con_ve!$F$6:$F$1005,Con_ve!$C$6:$C$1005,$C504,Con_ve!$I$6:$I$1005,"Em negociação",Con_ve!$Q$6:$Q$1005,Cad_cl!BI$5)))</f>
        <v/>
      </c>
      <c r="BJ504" s="134" t="str">
        <f>IF(ISERR(IF($C504="","",SUMIFS(Con_ve!$F$6:$F$1005,Con_ve!$C$6:$C$1005,$C504,Con_ve!$I$6:$I$1005,"Em negociação",Con_ve!$Q$6:$Q$1005,Cad_cl!BJ$5))),"",IF($C504="","",SUMIFS(Con_ve!$F$6:$F$1005,Con_ve!$C$6:$C$1005,$C504,Con_ve!$I$6:$I$1005,"Em negociação",Con_ve!$Q$6:$Q$1005,Cad_cl!BJ$5)))</f>
        <v/>
      </c>
      <c r="BK504" s="134" t="str">
        <f>IF(ISERR(IF($C504="","",SUMIFS(Con_ve!$F$6:$F$1005,Con_ve!$C$6:$C$1005,$C504,Con_ve!$I$6:$I$1005,"Em negociação",Con_ve!$Q$6:$Q$1005,Cad_cl!BK$5))),"",IF($C504="","",SUMIFS(Con_ve!$F$6:$F$1005,Con_ve!$C$6:$C$1005,$C504,Con_ve!$I$6:$I$1005,"Em negociação",Con_ve!$Q$6:$Q$1005,Cad_cl!BK$5)))</f>
        <v/>
      </c>
      <c r="BL504" s="134" t="str">
        <f>IF(ISERR(IF($C504="","",SUMIFS(Con_ve!$F$6:$F$1005,Con_ve!$C$6:$C$1005,$C504,Con_ve!$I$6:$I$1005,"Em negociação",Con_ve!$Q$6:$Q$1005,Cad_cl!BL$5))),"",IF($C504="","",SUMIFS(Con_ve!$F$6:$F$1005,Con_ve!$C$6:$C$1005,$C504,Con_ve!$I$6:$I$1005,"Em negociação",Con_ve!$Q$6:$Q$1005,Cad_cl!BL$5)))</f>
        <v/>
      </c>
      <c r="BM504" s="134" t="str">
        <f>IF(ISERR(IF($C504="","",SUMIFS(Con_ve!$F$6:$F$1005,Con_ve!$C$6:$C$1005,$C504,Con_ve!$I$6:$I$1005,"Em negociação",Con_ve!$Q$6:$Q$1005,Cad_cl!BM$5))),"",IF($C504="","",SUMIFS(Con_ve!$F$6:$F$1005,Con_ve!$C$6:$C$1005,$C504,Con_ve!$I$6:$I$1005,"Em negociação",Con_ve!$Q$6:$Q$1005,Cad_cl!BM$5)))</f>
        <v/>
      </c>
      <c r="BN504" s="134" t="str">
        <f>IF(ISERR(IF($C504="","",SUMIFS(Con_ve!$F$6:$F$1005,Con_ve!$C$6:$C$1005,$C504,Con_ve!$I$6:$I$1005,"Em negociação",Con_ve!$Q$6:$Q$1005,Cad_cl!BN$5))),"",IF($C504="","",SUMIFS(Con_ve!$F$6:$F$1005,Con_ve!$C$6:$C$1005,$C504,Con_ve!$I$6:$I$1005,"Em negociação",Con_ve!$Q$6:$Q$1005,Cad_cl!BN$5)))</f>
        <v/>
      </c>
      <c r="BO504" s="134" t="str">
        <f>IF(ISERR(IF($C504="","",SUMIFS(Con_ve!$F$6:$F$1005,Con_ve!$C$6:$C$1005,$C504,Con_ve!$I$6:$I$1005,"Em negociação",Con_ve!$Q$6:$Q$1005,Cad_cl!BO$5))),"",IF($C504="","",SUMIFS(Con_ve!$F$6:$F$1005,Con_ve!$C$6:$C$1005,$C504,Con_ve!$I$6:$I$1005,"Em negociação",Con_ve!$Q$6:$Q$1005,Cad_cl!BO$5)))</f>
        <v/>
      </c>
      <c r="BP504" s="134">
        <f t="shared" si="22"/>
        <v>0</v>
      </c>
      <c r="BR504" s="125" t="str">
        <f>IF(ISERR(IF(AND($I504=Re_lo!$E$5,BR$5=VLOOKUP(Re_lo!$H$5,Re_lo!$N$5:$O$16,2,0)),AP504,"")),"",IF(AND($I504=Re_lo!$E$5,BR$5=VLOOKUP(Re_lo!$H$5,Re_lo!$N$5:$O$16,2,0)),AP504,""))</f>
        <v/>
      </c>
      <c r="BS504" s="125" t="str">
        <f>IF(ISERR(IF(AND($I504=Re_lo!$E$5,BS$5=VLOOKUP(Re_lo!$H$5,Re_lo!$N$5:$O$16,2,0)),AQ504,"")),"",IF(AND($I504=Re_lo!$E$5,BS$5=VLOOKUP(Re_lo!$H$5,Re_lo!$N$5:$O$16,2,0)),AQ504,""))</f>
        <v/>
      </c>
      <c r="BT504" s="125" t="str">
        <f>IF(ISERR(IF(AND($I504=Re_lo!$E$5,BT$5=VLOOKUP(Re_lo!$H$5,Re_lo!$N$5:$O$16,2,0)),AR504,"")),"",IF(AND($I504=Re_lo!$E$5,BT$5=VLOOKUP(Re_lo!$H$5,Re_lo!$N$5:$O$16,2,0)),AR504,""))</f>
        <v/>
      </c>
      <c r="BU504" s="125" t="str">
        <f>IF(ISERR(IF(AND($I504=Re_lo!$E$5,BU$5=VLOOKUP(Re_lo!$H$5,Re_lo!$N$5:$O$16,2,0)),AS504,"")),"",IF(AND($I504=Re_lo!$E$5,BU$5=VLOOKUP(Re_lo!$H$5,Re_lo!$N$5:$O$16,2,0)),AS504,""))</f>
        <v/>
      </c>
      <c r="BV504" s="125" t="str">
        <f>IF(ISERR(IF(AND($I504=Re_lo!$E$5,BV$5=VLOOKUP(Re_lo!$H$5,Re_lo!$N$5:$O$16,2,0)),AT504,"")),"",IF(AND($I504=Re_lo!$E$5,BV$5=VLOOKUP(Re_lo!$H$5,Re_lo!$N$5:$O$16,2,0)),AT504,""))</f>
        <v/>
      </c>
      <c r="BW504" s="125" t="str">
        <f>IF(ISERR(IF(AND($I504=Re_lo!$E$5,BW$5=VLOOKUP(Re_lo!$H$5,Re_lo!$N$5:$O$16,2,0)),AU504,"")),"",IF(AND($I504=Re_lo!$E$5,BW$5=VLOOKUP(Re_lo!$H$5,Re_lo!$N$5:$O$16,2,0)),AU504,""))</f>
        <v/>
      </c>
      <c r="BX504" s="125" t="str">
        <f>IF(ISERR(IF(AND($I504=Re_lo!$E$5,BX$5=VLOOKUP(Re_lo!$H$5,Re_lo!$N$5:$O$16,2,0)),AV504,"")),"",IF(AND($I504=Re_lo!$E$5,BX$5=VLOOKUP(Re_lo!$H$5,Re_lo!$N$5:$O$16,2,0)),AV504,""))</f>
        <v/>
      </c>
      <c r="BY504" s="125" t="str">
        <f>IF(ISERR(IF(AND($I504=Re_lo!$E$5,BY$5=VLOOKUP(Re_lo!$H$5,Re_lo!$N$5:$O$16,2,0)),AW504,"")),"",IF(AND($I504=Re_lo!$E$5,BY$5=VLOOKUP(Re_lo!$H$5,Re_lo!$N$5:$O$16,2,0)),AW504,""))</f>
        <v/>
      </c>
      <c r="BZ504" s="125" t="str">
        <f>IF(ISERR(IF(AND($I504=Re_lo!$E$5,BZ$5=VLOOKUP(Re_lo!$H$5,Re_lo!$N$5:$O$16,2,0)),AX504,"")),"",IF(AND($I504=Re_lo!$E$5,BZ$5=VLOOKUP(Re_lo!$H$5,Re_lo!$N$5:$O$16,2,0)),AX504,""))</f>
        <v/>
      </c>
      <c r="CA504" s="125" t="str">
        <f>IF(ISERR(IF(AND($I504=Re_lo!$E$5,CA$5=VLOOKUP(Re_lo!$H$5,Re_lo!$N$5:$O$16,2,0)),AY504,"")),"",IF(AND($I504=Re_lo!$E$5,CA$5=VLOOKUP(Re_lo!$H$5,Re_lo!$N$5:$O$16,2,0)),AY504,""))</f>
        <v/>
      </c>
      <c r="CB504" s="125" t="str">
        <f>IF(ISERR(IF(AND($I504=Re_lo!$E$5,CB$5=VLOOKUP(Re_lo!$H$5,Re_lo!$N$5:$O$16,2,0)),AZ504,"")),"",IF(AND($I504=Re_lo!$E$5,CB$5=VLOOKUP(Re_lo!$H$5,Re_lo!$N$5:$O$16,2,0)),AZ504,""))</f>
        <v/>
      </c>
      <c r="CC504" s="125" t="str">
        <f>IF(ISERR(IF(AND($I504=Re_lo!$E$5,CC$5=VLOOKUP(Re_lo!$H$5,Re_lo!$N$5:$O$16,2,0)),BA504,"")),"",IF(AND($I504=Re_lo!$E$5,CC$5=VLOOKUP(Re_lo!$H$5,Re_lo!$N$5:$O$16,2,0)),BA504,""))</f>
        <v/>
      </c>
      <c r="CD504" s="125" t="str">
        <f>IF(ISERR(IF(AND($I504=Re_lo!$E$5,CD$5=VLOOKUP(Re_lo!$H$5,Re_lo!$N$5:$O$16,2,0)),BB504,"")),"",IF(AND($I504=Re_lo!$E$5,CD$5=VLOOKUP(Re_lo!$H$5,Re_lo!$N$5:$O$16,2,0)),BB504,""))</f>
        <v/>
      </c>
      <c r="CF504" s="125" t="str">
        <f>IF($C504="","",COUNTIFS(Con_ve!$C$6:$C$1005,$C504,Con_ve!$Q$6:$Q$1005,Cad_cl!CF$5))</f>
        <v/>
      </c>
      <c r="CG504" s="125" t="str">
        <f>IF($C504="","",COUNTIFS(Con_ve!$C$6:$C$1005,$C504,Con_ve!$Q$6:$Q$1005,Cad_cl!CG$5))</f>
        <v/>
      </c>
      <c r="CH504" s="125" t="str">
        <f>IF($C504="","",COUNTIFS(Con_ve!$C$6:$C$1005,$C504,Con_ve!$Q$6:$Q$1005,Cad_cl!CH$5))</f>
        <v/>
      </c>
      <c r="CI504" s="125" t="str">
        <f>IF($C504="","",COUNTIFS(Con_ve!$C$6:$C$1005,$C504,Con_ve!$Q$6:$Q$1005,Cad_cl!CI$5))</f>
        <v/>
      </c>
      <c r="CJ504" s="125" t="str">
        <f>IF($C504="","",COUNTIFS(Con_ve!$C$6:$C$1005,$C504,Con_ve!$Q$6:$Q$1005,Cad_cl!CJ$5))</f>
        <v/>
      </c>
      <c r="CK504" s="125" t="str">
        <f>IF($C504="","",COUNTIFS(Con_ve!$C$6:$C$1005,$C504,Con_ve!$Q$6:$Q$1005,Cad_cl!CK$5))</f>
        <v/>
      </c>
      <c r="CL504" s="125" t="str">
        <f>IF($C504="","",COUNTIFS(Con_ve!$C$6:$C$1005,$C504,Con_ve!$Q$6:$Q$1005,Cad_cl!CL$5))</f>
        <v/>
      </c>
      <c r="CM504" s="125" t="str">
        <f>IF($C504="","",COUNTIFS(Con_ve!$C$6:$C$1005,$C504,Con_ve!$Q$6:$Q$1005,Cad_cl!CM$5))</f>
        <v/>
      </c>
      <c r="CN504" s="125" t="str">
        <f>IF($C504="","",COUNTIFS(Con_ve!$C$6:$C$1005,$C504,Con_ve!$Q$6:$Q$1005,Cad_cl!CN$5))</f>
        <v/>
      </c>
      <c r="CO504" s="125" t="str">
        <f>IF($C504="","",COUNTIFS(Con_ve!$C$6:$C$1005,$C504,Con_ve!$Q$6:$Q$1005,Cad_cl!CO$5))</f>
        <v/>
      </c>
      <c r="CP504" s="125" t="str">
        <f>IF($C504="","",COUNTIFS(Con_ve!$C$6:$C$1005,$C504,Con_ve!$Q$6:$Q$1005,Cad_cl!CP$5))</f>
        <v/>
      </c>
      <c r="CQ504" s="125" t="str">
        <f>IF($C504="","",COUNTIFS(Con_ve!$C$6:$C$1005,$C504,Con_ve!$Q$6:$Q$1005,Cad_cl!CQ$5))</f>
        <v/>
      </c>
      <c r="CR504" s="125">
        <f t="shared" si="23"/>
        <v>0</v>
      </c>
    </row>
    <row r="505" spans="3:96" ht="30" customHeight="1">
      <c r="C505" s="153"/>
      <c r="D505" s="153"/>
      <c r="E505" s="154"/>
      <c r="F505" s="153"/>
      <c r="G505" s="155"/>
      <c r="H505" s="153"/>
      <c r="I505" s="153"/>
      <c r="J505" s="132" t="s">
        <v>309</v>
      </c>
      <c r="K505" s="133" t="s">
        <v>309</v>
      </c>
      <c r="L505" s="153"/>
      <c r="M505" s="153"/>
      <c r="N505" s="153"/>
      <c r="O505" s="153"/>
      <c r="P505" s="153"/>
      <c r="Q505" s="153"/>
      <c r="AP505" s="134" t="str">
        <f>IF(ISERR(IF($C505="","",SUMIFS(Con_ve!$F$6:$F$1005,Con_ve!$C$6:$C$1005,$C505,Con_ve!$I$6:$I$1005,"Fechada",Con_ve!$Q$6:$Q$1005,Cad_cl!AP$5))),"",IF($C505="","",SUMIFS(Con_ve!$F$6:$F$1005,Con_ve!$C$6:$C$1005,$C505,Con_ve!$I$6:$I$1005,"Fechada",Con_ve!$Q$6:$Q$1005,Cad_cl!AP$5)))</f>
        <v/>
      </c>
      <c r="AQ505" s="134" t="str">
        <f>IF(ISERR(IF($C505="","",SUMIFS(Con_ve!$F$6:$F$1005,Con_ve!$C$6:$C$1005,$C505,Con_ve!$I$6:$I$1005,"Fechada",Con_ve!$Q$6:$Q$1005,Cad_cl!AQ$5))),"",IF($C505="","",SUMIFS(Con_ve!$F$6:$F$1005,Con_ve!$C$6:$C$1005,$C505,Con_ve!$I$6:$I$1005,"Fechada",Con_ve!$Q$6:$Q$1005,Cad_cl!AQ$5)))</f>
        <v/>
      </c>
      <c r="AR505" s="134" t="str">
        <f>IF(ISERR(IF($C505="","",SUMIFS(Con_ve!$F$6:$F$1005,Con_ve!$C$6:$C$1005,$C505,Con_ve!$I$6:$I$1005,"Fechada",Con_ve!$Q$6:$Q$1005,Cad_cl!AR$5))),"",IF($C505="","",SUMIFS(Con_ve!$F$6:$F$1005,Con_ve!$C$6:$C$1005,$C505,Con_ve!$I$6:$I$1005,"Fechada",Con_ve!$Q$6:$Q$1005,Cad_cl!AR$5)))</f>
        <v/>
      </c>
      <c r="AS505" s="134" t="str">
        <f>IF(ISERR(IF($C505="","",SUMIFS(Con_ve!$F$6:$F$1005,Con_ve!$C$6:$C$1005,$C505,Con_ve!$I$6:$I$1005,"Fechada",Con_ve!$Q$6:$Q$1005,Cad_cl!AS$5))),"",IF($C505="","",SUMIFS(Con_ve!$F$6:$F$1005,Con_ve!$C$6:$C$1005,$C505,Con_ve!$I$6:$I$1005,"Fechada",Con_ve!$Q$6:$Q$1005,Cad_cl!AS$5)))</f>
        <v/>
      </c>
      <c r="AT505" s="134" t="str">
        <f>IF(ISERR(IF($C505="","",SUMIFS(Con_ve!$F$6:$F$1005,Con_ve!$C$6:$C$1005,$C505,Con_ve!$I$6:$I$1005,"Fechada",Con_ve!$Q$6:$Q$1005,Cad_cl!AT$5))),"",IF($C505="","",SUMIFS(Con_ve!$F$6:$F$1005,Con_ve!$C$6:$C$1005,$C505,Con_ve!$I$6:$I$1005,"Fechada",Con_ve!$Q$6:$Q$1005,Cad_cl!AT$5)))</f>
        <v/>
      </c>
      <c r="AU505" s="134" t="str">
        <f>IF(ISERR(IF($C505="","",SUMIFS(Con_ve!$F$6:$F$1005,Con_ve!$C$6:$C$1005,$C505,Con_ve!$I$6:$I$1005,"Fechada",Con_ve!$Q$6:$Q$1005,Cad_cl!AU$5))),"",IF($C505="","",SUMIFS(Con_ve!$F$6:$F$1005,Con_ve!$C$6:$C$1005,$C505,Con_ve!$I$6:$I$1005,"Fechada",Con_ve!$Q$6:$Q$1005,Cad_cl!AU$5)))</f>
        <v/>
      </c>
      <c r="AV505" s="134" t="str">
        <f>IF(ISERR(IF($C505="","",SUMIFS(Con_ve!$F$6:$F$1005,Con_ve!$C$6:$C$1005,$C505,Con_ve!$I$6:$I$1005,"Fechada",Con_ve!$Q$6:$Q$1005,Cad_cl!AV$5))),"",IF($C505="","",SUMIFS(Con_ve!$F$6:$F$1005,Con_ve!$C$6:$C$1005,$C505,Con_ve!$I$6:$I$1005,"Fechada",Con_ve!$Q$6:$Q$1005,Cad_cl!AV$5)))</f>
        <v/>
      </c>
      <c r="AW505" s="134" t="str">
        <f>IF(ISERR(IF($C505="","",SUMIFS(Con_ve!$F$6:$F$1005,Con_ve!$C$6:$C$1005,$C505,Con_ve!$I$6:$I$1005,"Fechada",Con_ve!$Q$6:$Q$1005,Cad_cl!AW$5))),"",IF($C505="","",SUMIFS(Con_ve!$F$6:$F$1005,Con_ve!$C$6:$C$1005,$C505,Con_ve!$I$6:$I$1005,"Fechada",Con_ve!$Q$6:$Q$1005,Cad_cl!AW$5)))</f>
        <v/>
      </c>
      <c r="AX505" s="134" t="str">
        <f>IF(ISERR(IF($C505="","",SUMIFS(Con_ve!$F$6:$F$1005,Con_ve!$C$6:$C$1005,$C505,Con_ve!$I$6:$I$1005,"Fechada",Con_ve!$Q$6:$Q$1005,Cad_cl!AX$5))),"",IF($C505="","",SUMIFS(Con_ve!$F$6:$F$1005,Con_ve!$C$6:$C$1005,$C505,Con_ve!$I$6:$I$1005,"Fechada",Con_ve!$Q$6:$Q$1005,Cad_cl!AX$5)))</f>
        <v/>
      </c>
      <c r="AY505" s="134" t="str">
        <f>IF(ISERR(IF($C505="","",SUMIFS(Con_ve!$F$6:$F$1005,Con_ve!$C$6:$C$1005,$C505,Con_ve!$I$6:$I$1005,"Fechada",Con_ve!$Q$6:$Q$1005,Cad_cl!AY$5))),"",IF($C505="","",SUMIFS(Con_ve!$F$6:$F$1005,Con_ve!$C$6:$C$1005,$C505,Con_ve!$I$6:$I$1005,"Fechada",Con_ve!$Q$6:$Q$1005,Cad_cl!AY$5)))</f>
        <v/>
      </c>
      <c r="AZ505" s="134" t="str">
        <f>IF(ISERR(IF($C505="","",SUMIFS(Con_ve!$F$6:$F$1005,Con_ve!$C$6:$C$1005,$C505,Con_ve!$I$6:$I$1005,"Fechada",Con_ve!$Q$6:$Q$1005,Cad_cl!AZ$5))),"",IF($C505="","",SUMIFS(Con_ve!$F$6:$F$1005,Con_ve!$C$6:$C$1005,$C505,Con_ve!$I$6:$I$1005,"Fechada",Con_ve!$Q$6:$Q$1005,Cad_cl!AZ$5)))</f>
        <v/>
      </c>
      <c r="BA505" s="134" t="str">
        <f>IF(ISERR(IF($C505="","",SUMIFS(Con_ve!$F$6:$F$1005,Con_ve!$C$6:$C$1005,$C505,Con_ve!$I$6:$I$1005,"Fechada",Con_ve!$Q$6:$Q$1005,Cad_cl!BA$5))),"",IF($C505="","",SUMIFS(Con_ve!$F$6:$F$1005,Con_ve!$C$6:$C$1005,$C505,Con_ve!$I$6:$I$1005,"Fechada",Con_ve!$Q$6:$Q$1005,Cad_cl!BA$5)))</f>
        <v/>
      </c>
      <c r="BB505" s="134">
        <f t="shared" si="21"/>
        <v>0</v>
      </c>
      <c r="BD505" s="134" t="str">
        <f>IF(ISERR(IF($C505="","",SUMIFS(Con_ve!$F$6:$F$1005,Con_ve!$C$6:$C$1005,$C505,Con_ve!$I$6:$I$1005,"Em negociação",Con_ve!$Q$6:$Q$1005,Cad_cl!BD$5))),"",IF($C505="","",SUMIFS(Con_ve!$F$6:$F$1005,Con_ve!$C$6:$C$1005,$C505,Con_ve!$I$6:$I$1005,"Em negociação",Con_ve!$Q$6:$Q$1005,Cad_cl!BD$5)))</f>
        <v/>
      </c>
      <c r="BE505" s="134" t="str">
        <f>IF(ISERR(IF($C505="","",SUMIFS(Con_ve!$F$6:$F$1005,Con_ve!$C$6:$C$1005,$C505,Con_ve!$I$6:$I$1005,"Em negociação",Con_ve!$Q$6:$Q$1005,Cad_cl!BE$5))),"",IF($C505="","",SUMIFS(Con_ve!$F$6:$F$1005,Con_ve!$C$6:$C$1005,$C505,Con_ve!$I$6:$I$1005,"Em negociação",Con_ve!$Q$6:$Q$1005,Cad_cl!BE$5)))</f>
        <v/>
      </c>
      <c r="BF505" s="134" t="str">
        <f>IF(ISERR(IF($C505="","",SUMIFS(Con_ve!$F$6:$F$1005,Con_ve!$C$6:$C$1005,$C505,Con_ve!$I$6:$I$1005,"Em negociação",Con_ve!$Q$6:$Q$1005,Cad_cl!BF$5))),"",IF($C505="","",SUMIFS(Con_ve!$F$6:$F$1005,Con_ve!$C$6:$C$1005,$C505,Con_ve!$I$6:$I$1005,"Em negociação",Con_ve!$Q$6:$Q$1005,Cad_cl!BF$5)))</f>
        <v/>
      </c>
      <c r="BG505" s="134" t="str">
        <f>IF(ISERR(IF($C505="","",SUMIFS(Con_ve!$F$6:$F$1005,Con_ve!$C$6:$C$1005,$C505,Con_ve!$I$6:$I$1005,"Em negociação",Con_ve!$Q$6:$Q$1005,Cad_cl!BG$5))),"",IF($C505="","",SUMIFS(Con_ve!$F$6:$F$1005,Con_ve!$C$6:$C$1005,$C505,Con_ve!$I$6:$I$1005,"Em negociação",Con_ve!$Q$6:$Q$1005,Cad_cl!BG$5)))</f>
        <v/>
      </c>
      <c r="BH505" s="134" t="str">
        <f>IF(ISERR(IF($C505="","",SUMIFS(Con_ve!$F$6:$F$1005,Con_ve!$C$6:$C$1005,$C505,Con_ve!$I$6:$I$1005,"Em negociação",Con_ve!$Q$6:$Q$1005,Cad_cl!BH$5))),"",IF($C505="","",SUMIFS(Con_ve!$F$6:$F$1005,Con_ve!$C$6:$C$1005,$C505,Con_ve!$I$6:$I$1005,"Em negociação",Con_ve!$Q$6:$Q$1005,Cad_cl!BH$5)))</f>
        <v/>
      </c>
      <c r="BI505" s="134" t="str">
        <f>IF(ISERR(IF($C505="","",SUMIFS(Con_ve!$F$6:$F$1005,Con_ve!$C$6:$C$1005,$C505,Con_ve!$I$6:$I$1005,"Em negociação",Con_ve!$Q$6:$Q$1005,Cad_cl!BI$5))),"",IF($C505="","",SUMIFS(Con_ve!$F$6:$F$1005,Con_ve!$C$6:$C$1005,$C505,Con_ve!$I$6:$I$1005,"Em negociação",Con_ve!$Q$6:$Q$1005,Cad_cl!BI$5)))</f>
        <v/>
      </c>
      <c r="BJ505" s="134" t="str">
        <f>IF(ISERR(IF($C505="","",SUMIFS(Con_ve!$F$6:$F$1005,Con_ve!$C$6:$C$1005,$C505,Con_ve!$I$6:$I$1005,"Em negociação",Con_ve!$Q$6:$Q$1005,Cad_cl!BJ$5))),"",IF($C505="","",SUMIFS(Con_ve!$F$6:$F$1005,Con_ve!$C$6:$C$1005,$C505,Con_ve!$I$6:$I$1005,"Em negociação",Con_ve!$Q$6:$Q$1005,Cad_cl!BJ$5)))</f>
        <v/>
      </c>
      <c r="BK505" s="134" t="str">
        <f>IF(ISERR(IF($C505="","",SUMIFS(Con_ve!$F$6:$F$1005,Con_ve!$C$6:$C$1005,$C505,Con_ve!$I$6:$I$1005,"Em negociação",Con_ve!$Q$6:$Q$1005,Cad_cl!BK$5))),"",IF($C505="","",SUMIFS(Con_ve!$F$6:$F$1005,Con_ve!$C$6:$C$1005,$C505,Con_ve!$I$6:$I$1005,"Em negociação",Con_ve!$Q$6:$Q$1005,Cad_cl!BK$5)))</f>
        <v/>
      </c>
      <c r="BL505" s="134" t="str">
        <f>IF(ISERR(IF($C505="","",SUMIFS(Con_ve!$F$6:$F$1005,Con_ve!$C$6:$C$1005,$C505,Con_ve!$I$6:$I$1005,"Em negociação",Con_ve!$Q$6:$Q$1005,Cad_cl!BL$5))),"",IF($C505="","",SUMIFS(Con_ve!$F$6:$F$1005,Con_ve!$C$6:$C$1005,$C505,Con_ve!$I$6:$I$1005,"Em negociação",Con_ve!$Q$6:$Q$1005,Cad_cl!BL$5)))</f>
        <v/>
      </c>
      <c r="BM505" s="134" t="str">
        <f>IF(ISERR(IF($C505="","",SUMIFS(Con_ve!$F$6:$F$1005,Con_ve!$C$6:$C$1005,$C505,Con_ve!$I$6:$I$1005,"Em negociação",Con_ve!$Q$6:$Q$1005,Cad_cl!BM$5))),"",IF($C505="","",SUMIFS(Con_ve!$F$6:$F$1005,Con_ve!$C$6:$C$1005,$C505,Con_ve!$I$6:$I$1005,"Em negociação",Con_ve!$Q$6:$Q$1005,Cad_cl!BM$5)))</f>
        <v/>
      </c>
      <c r="BN505" s="134" t="str">
        <f>IF(ISERR(IF($C505="","",SUMIFS(Con_ve!$F$6:$F$1005,Con_ve!$C$6:$C$1005,$C505,Con_ve!$I$6:$I$1005,"Em negociação",Con_ve!$Q$6:$Q$1005,Cad_cl!BN$5))),"",IF($C505="","",SUMIFS(Con_ve!$F$6:$F$1005,Con_ve!$C$6:$C$1005,$C505,Con_ve!$I$6:$I$1005,"Em negociação",Con_ve!$Q$6:$Q$1005,Cad_cl!BN$5)))</f>
        <v/>
      </c>
      <c r="BO505" s="134" t="str">
        <f>IF(ISERR(IF($C505="","",SUMIFS(Con_ve!$F$6:$F$1005,Con_ve!$C$6:$C$1005,$C505,Con_ve!$I$6:$I$1005,"Em negociação",Con_ve!$Q$6:$Q$1005,Cad_cl!BO$5))),"",IF($C505="","",SUMIFS(Con_ve!$F$6:$F$1005,Con_ve!$C$6:$C$1005,$C505,Con_ve!$I$6:$I$1005,"Em negociação",Con_ve!$Q$6:$Q$1005,Cad_cl!BO$5)))</f>
        <v/>
      </c>
      <c r="BP505" s="134">
        <f t="shared" si="22"/>
        <v>0</v>
      </c>
      <c r="BR505" s="125" t="str">
        <f>IF(ISERR(IF(AND($I505=Re_lo!$E$5,BR$5=VLOOKUP(Re_lo!$H$5,Re_lo!$N$5:$O$16,2,0)),AP505,"")),"",IF(AND($I505=Re_lo!$E$5,BR$5=VLOOKUP(Re_lo!$H$5,Re_lo!$N$5:$O$16,2,0)),AP505,""))</f>
        <v/>
      </c>
      <c r="BS505" s="125" t="str">
        <f>IF(ISERR(IF(AND($I505=Re_lo!$E$5,BS$5=VLOOKUP(Re_lo!$H$5,Re_lo!$N$5:$O$16,2,0)),AQ505,"")),"",IF(AND($I505=Re_lo!$E$5,BS$5=VLOOKUP(Re_lo!$H$5,Re_lo!$N$5:$O$16,2,0)),AQ505,""))</f>
        <v/>
      </c>
      <c r="BT505" s="125" t="str">
        <f>IF(ISERR(IF(AND($I505=Re_lo!$E$5,BT$5=VLOOKUP(Re_lo!$H$5,Re_lo!$N$5:$O$16,2,0)),AR505,"")),"",IF(AND($I505=Re_lo!$E$5,BT$5=VLOOKUP(Re_lo!$H$5,Re_lo!$N$5:$O$16,2,0)),AR505,""))</f>
        <v/>
      </c>
      <c r="BU505" s="125" t="str">
        <f>IF(ISERR(IF(AND($I505=Re_lo!$E$5,BU$5=VLOOKUP(Re_lo!$H$5,Re_lo!$N$5:$O$16,2,0)),AS505,"")),"",IF(AND($I505=Re_lo!$E$5,BU$5=VLOOKUP(Re_lo!$H$5,Re_lo!$N$5:$O$16,2,0)),AS505,""))</f>
        <v/>
      </c>
      <c r="BV505" s="125" t="str">
        <f>IF(ISERR(IF(AND($I505=Re_lo!$E$5,BV$5=VLOOKUP(Re_lo!$H$5,Re_lo!$N$5:$O$16,2,0)),AT505,"")),"",IF(AND($I505=Re_lo!$E$5,BV$5=VLOOKUP(Re_lo!$H$5,Re_lo!$N$5:$O$16,2,0)),AT505,""))</f>
        <v/>
      </c>
      <c r="BW505" s="125" t="str">
        <f>IF(ISERR(IF(AND($I505=Re_lo!$E$5,BW$5=VLOOKUP(Re_lo!$H$5,Re_lo!$N$5:$O$16,2,0)),AU505,"")),"",IF(AND($I505=Re_lo!$E$5,BW$5=VLOOKUP(Re_lo!$H$5,Re_lo!$N$5:$O$16,2,0)),AU505,""))</f>
        <v/>
      </c>
      <c r="BX505" s="125" t="str">
        <f>IF(ISERR(IF(AND($I505=Re_lo!$E$5,BX$5=VLOOKUP(Re_lo!$H$5,Re_lo!$N$5:$O$16,2,0)),AV505,"")),"",IF(AND($I505=Re_lo!$E$5,BX$5=VLOOKUP(Re_lo!$H$5,Re_lo!$N$5:$O$16,2,0)),AV505,""))</f>
        <v/>
      </c>
      <c r="BY505" s="125" t="str">
        <f>IF(ISERR(IF(AND($I505=Re_lo!$E$5,BY$5=VLOOKUP(Re_lo!$H$5,Re_lo!$N$5:$O$16,2,0)),AW505,"")),"",IF(AND($I505=Re_lo!$E$5,BY$5=VLOOKUP(Re_lo!$H$5,Re_lo!$N$5:$O$16,2,0)),AW505,""))</f>
        <v/>
      </c>
      <c r="BZ505" s="125" t="str">
        <f>IF(ISERR(IF(AND($I505=Re_lo!$E$5,BZ$5=VLOOKUP(Re_lo!$H$5,Re_lo!$N$5:$O$16,2,0)),AX505,"")),"",IF(AND($I505=Re_lo!$E$5,BZ$5=VLOOKUP(Re_lo!$H$5,Re_lo!$N$5:$O$16,2,0)),AX505,""))</f>
        <v/>
      </c>
      <c r="CA505" s="125" t="str">
        <f>IF(ISERR(IF(AND($I505=Re_lo!$E$5,CA$5=VLOOKUP(Re_lo!$H$5,Re_lo!$N$5:$O$16,2,0)),AY505,"")),"",IF(AND($I505=Re_lo!$E$5,CA$5=VLOOKUP(Re_lo!$H$5,Re_lo!$N$5:$O$16,2,0)),AY505,""))</f>
        <v/>
      </c>
      <c r="CB505" s="125" t="str">
        <f>IF(ISERR(IF(AND($I505=Re_lo!$E$5,CB$5=VLOOKUP(Re_lo!$H$5,Re_lo!$N$5:$O$16,2,0)),AZ505,"")),"",IF(AND($I505=Re_lo!$E$5,CB$5=VLOOKUP(Re_lo!$H$5,Re_lo!$N$5:$O$16,2,0)),AZ505,""))</f>
        <v/>
      </c>
      <c r="CC505" s="125" t="str">
        <f>IF(ISERR(IF(AND($I505=Re_lo!$E$5,CC$5=VLOOKUP(Re_lo!$H$5,Re_lo!$N$5:$O$16,2,0)),BA505,"")),"",IF(AND($I505=Re_lo!$E$5,CC$5=VLOOKUP(Re_lo!$H$5,Re_lo!$N$5:$O$16,2,0)),BA505,""))</f>
        <v/>
      </c>
      <c r="CD505" s="125" t="str">
        <f>IF(ISERR(IF(AND($I505=Re_lo!$E$5,CD$5=VLOOKUP(Re_lo!$H$5,Re_lo!$N$5:$O$16,2,0)),BB505,"")),"",IF(AND($I505=Re_lo!$E$5,CD$5=VLOOKUP(Re_lo!$H$5,Re_lo!$N$5:$O$16,2,0)),BB505,""))</f>
        <v/>
      </c>
      <c r="CF505" s="125" t="str">
        <f>IF($C505="","",COUNTIFS(Con_ve!$C$6:$C$1005,$C505,Con_ve!$Q$6:$Q$1005,Cad_cl!CF$5))</f>
        <v/>
      </c>
      <c r="CG505" s="125" t="str">
        <f>IF($C505="","",COUNTIFS(Con_ve!$C$6:$C$1005,$C505,Con_ve!$Q$6:$Q$1005,Cad_cl!CG$5))</f>
        <v/>
      </c>
      <c r="CH505" s="125" t="str">
        <f>IF($C505="","",COUNTIFS(Con_ve!$C$6:$C$1005,$C505,Con_ve!$Q$6:$Q$1005,Cad_cl!CH$5))</f>
        <v/>
      </c>
      <c r="CI505" s="125" t="str">
        <f>IF($C505="","",COUNTIFS(Con_ve!$C$6:$C$1005,$C505,Con_ve!$Q$6:$Q$1005,Cad_cl!CI$5))</f>
        <v/>
      </c>
      <c r="CJ505" s="125" t="str">
        <f>IF($C505="","",COUNTIFS(Con_ve!$C$6:$C$1005,$C505,Con_ve!$Q$6:$Q$1005,Cad_cl!CJ$5))</f>
        <v/>
      </c>
      <c r="CK505" s="125" t="str">
        <f>IF($C505="","",COUNTIFS(Con_ve!$C$6:$C$1005,$C505,Con_ve!$Q$6:$Q$1005,Cad_cl!CK$5))</f>
        <v/>
      </c>
      <c r="CL505" s="125" t="str">
        <f>IF($C505="","",COUNTIFS(Con_ve!$C$6:$C$1005,$C505,Con_ve!$Q$6:$Q$1005,Cad_cl!CL$5))</f>
        <v/>
      </c>
      <c r="CM505" s="125" t="str">
        <f>IF($C505="","",COUNTIFS(Con_ve!$C$6:$C$1005,$C505,Con_ve!$Q$6:$Q$1005,Cad_cl!CM$5))</f>
        <v/>
      </c>
      <c r="CN505" s="125" t="str">
        <f>IF($C505="","",COUNTIFS(Con_ve!$C$6:$C$1005,$C505,Con_ve!$Q$6:$Q$1005,Cad_cl!CN$5))</f>
        <v/>
      </c>
      <c r="CO505" s="125" t="str">
        <f>IF($C505="","",COUNTIFS(Con_ve!$C$6:$C$1005,$C505,Con_ve!$Q$6:$Q$1005,Cad_cl!CO$5))</f>
        <v/>
      </c>
      <c r="CP505" s="125" t="str">
        <f>IF($C505="","",COUNTIFS(Con_ve!$C$6:$C$1005,$C505,Con_ve!$Q$6:$Q$1005,Cad_cl!CP$5))</f>
        <v/>
      </c>
      <c r="CQ505" s="125" t="str">
        <f>IF($C505="","",COUNTIFS(Con_ve!$C$6:$C$1005,$C505,Con_ve!$Q$6:$Q$1005,Cad_cl!CQ$5))</f>
        <v/>
      </c>
      <c r="CR505" s="125">
        <f t="shared" si="23"/>
        <v>0</v>
      </c>
    </row>
    <row r="506" spans="3:96" ht="30" customHeight="1">
      <c r="C506" s="153"/>
      <c r="D506" s="153"/>
      <c r="E506" s="154"/>
      <c r="F506" s="153"/>
      <c r="G506" s="155"/>
      <c r="H506" s="153"/>
      <c r="I506" s="153"/>
      <c r="J506" s="132" t="s">
        <v>309</v>
      </c>
      <c r="K506" s="133" t="s">
        <v>309</v>
      </c>
      <c r="L506" s="153"/>
      <c r="M506" s="153"/>
      <c r="N506" s="153"/>
      <c r="O506" s="153"/>
      <c r="P506" s="153"/>
      <c r="Q506" s="153"/>
      <c r="AP506" s="134" t="str">
        <f>IF(ISERR(IF($C506="","",SUMIFS(Con_ve!$F$6:$F$1005,Con_ve!$C$6:$C$1005,$C506,Con_ve!$I$6:$I$1005,"Fechada",Con_ve!$Q$6:$Q$1005,Cad_cl!AP$5))),"",IF($C506="","",SUMIFS(Con_ve!$F$6:$F$1005,Con_ve!$C$6:$C$1005,$C506,Con_ve!$I$6:$I$1005,"Fechada",Con_ve!$Q$6:$Q$1005,Cad_cl!AP$5)))</f>
        <v/>
      </c>
      <c r="AQ506" s="134" t="str">
        <f>IF(ISERR(IF($C506="","",SUMIFS(Con_ve!$F$6:$F$1005,Con_ve!$C$6:$C$1005,$C506,Con_ve!$I$6:$I$1005,"Fechada",Con_ve!$Q$6:$Q$1005,Cad_cl!AQ$5))),"",IF($C506="","",SUMIFS(Con_ve!$F$6:$F$1005,Con_ve!$C$6:$C$1005,$C506,Con_ve!$I$6:$I$1005,"Fechada",Con_ve!$Q$6:$Q$1005,Cad_cl!AQ$5)))</f>
        <v/>
      </c>
      <c r="AR506" s="134" t="str">
        <f>IF(ISERR(IF($C506="","",SUMIFS(Con_ve!$F$6:$F$1005,Con_ve!$C$6:$C$1005,$C506,Con_ve!$I$6:$I$1005,"Fechada",Con_ve!$Q$6:$Q$1005,Cad_cl!AR$5))),"",IF($C506="","",SUMIFS(Con_ve!$F$6:$F$1005,Con_ve!$C$6:$C$1005,$C506,Con_ve!$I$6:$I$1005,"Fechada",Con_ve!$Q$6:$Q$1005,Cad_cl!AR$5)))</f>
        <v/>
      </c>
      <c r="AS506" s="134" t="str">
        <f>IF(ISERR(IF($C506="","",SUMIFS(Con_ve!$F$6:$F$1005,Con_ve!$C$6:$C$1005,$C506,Con_ve!$I$6:$I$1005,"Fechada",Con_ve!$Q$6:$Q$1005,Cad_cl!AS$5))),"",IF($C506="","",SUMIFS(Con_ve!$F$6:$F$1005,Con_ve!$C$6:$C$1005,$C506,Con_ve!$I$6:$I$1005,"Fechada",Con_ve!$Q$6:$Q$1005,Cad_cl!AS$5)))</f>
        <v/>
      </c>
      <c r="AT506" s="134" t="str">
        <f>IF(ISERR(IF($C506="","",SUMIFS(Con_ve!$F$6:$F$1005,Con_ve!$C$6:$C$1005,$C506,Con_ve!$I$6:$I$1005,"Fechada",Con_ve!$Q$6:$Q$1005,Cad_cl!AT$5))),"",IF($C506="","",SUMIFS(Con_ve!$F$6:$F$1005,Con_ve!$C$6:$C$1005,$C506,Con_ve!$I$6:$I$1005,"Fechada",Con_ve!$Q$6:$Q$1005,Cad_cl!AT$5)))</f>
        <v/>
      </c>
      <c r="AU506" s="134" t="str">
        <f>IF(ISERR(IF($C506="","",SUMIFS(Con_ve!$F$6:$F$1005,Con_ve!$C$6:$C$1005,$C506,Con_ve!$I$6:$I$1005,"Fechada",Con_ve!$Q$6:$Q$1005,Cad_cl!AU$5))),"",IF($C506="","",SUMIFS(Con_ve!$F$6:$F$1005,Con_ve!$C$6:$C$1005,$C506,Con_ve!$I$6:$I$1005,"Fechada",Con_ve!$Q$6:$Q$1005,Cad_cl!AU$5)))</f>
        <v/>
      </c>
      <c r="AV506" s="134" t="str">
        <f>IF(ISERR(IF($C506="","",SUMIFS(Con_ve!$F$6:$F$1005,Con_ve!$C$6:$C$1005,$C506,Con_ve!$I$6:$I$1005,"Fechada",Con_ve!$Q$6:$Q$1005,Cad_cl!AV$5))),"",IF($C506="","",SUMIFS(Con_ve!$F$6:$F$1005,Con_ve!$C$6:$C$1005,$C506,Con_ve!$I$6:$I$1005,"Fechada",Con_ve!$Q$6:$Q$1005,Cad_cl!AV$5)))</f>
        <v/>
      </c>
      <c r="AW506" s="134" t="str">
        <f>IF(ISERR(IF($C506="","",SUMIFS(Con_ve!$F$6:$F$1005,Con_ve!$C$6:$C$1005,$C506,Con_ve!$I$6:$I$1005,"Fechada",Con_ve!$Q$6:$Q$1005,Cad_cl!AW$5))),"",IF($C506="","",SUMIFS(Con_ve!$F$6:$F$1005,Con_ve!$C$6:$C$1005,$C506,Con_ve!$I$6:$I$1005,"Fechada",Con_ve!$Q$6:$Q$1005,Cad_cl!AW$5)))</f>
        <v/>
      </c>
      <c r="AX506" s="134" t="str">
        <f>IF(ISERR(IF($C506="","",SUMIFS(Con_ve!$F$6:$F$1005,Con_ve!$C$6:$C$1005,$C506,Con_ve!$I$6:$I$1005,"Fechada",Con_ve!$Q$6:$Q$1005,Cad_cl!AX$5))),"",IF($C506="","",SUMIFS(Con_ve!$F$6:$F$1005,Con_ve!$C$6:$C$1005,$C506,Con_ve!$I$6:$I$1005,"Fechada",Con_ve!$Q$6:$Q$1005,Cad_cl!AX$5)))</f>
        <v/>
      </c>
      <c r="AY506" s="134" t="str">
        <f>IF(ISERR(IF($C506="","",SUMIFS(Con_ve!$F$6:$F$1005,Con_ve!$C$6:$C$1005,$C506,Con_ve!$I$6:$I$1005,"Fechada",Con_ve!$Q$6:$Q$1005,Cad_cl!AY$5))),"",IF($C506="","",SUMIFS(Con_ve!$F$6:$F$1005,Con_ve!$C$6:$C$1005,$C506,Con_ve!$I$6:$I$1005,"Fechada",Con_ve!$Q$6:$Q$1005,Cad_cl!AY$5)))</f>
        <v/>
      </c>
      <c r="AZ506" s="134" t="str">
        <f>IF(ISERR(IF($C506="","",SUMIFS(Con_ve!$F$6:$F$1005,Con_ve!$C$6:$C$1005,$C506,Con_ve!$I$6:$I$1005,"Fechada",Con_ve!$Q$6:$Q$1005,Cad_cl!AZ$5))),"",IF($C506="","",SUMIFS(Con_ve!$F$6:$F$1005,Con_ve!$C$6:$C$1005,$C506,Con_ve!$I$6:$I$1005,"Fechada",Con_ve!$Q$6:$Q$1005,Cad_cl!AZ$5)))</f>
        <v/>
      </c>
      <c r="BA506" s="134" t="str">
        <f>IF(ISERR(IF($C506="","",SUMIFS(Con_ve!$F$6:$F$1005,Con_ve!$C$6:$C$1005,$C506,Con_ve!$I$6:$I$1005,"Fechada",Con_ve!$Q$6:$Q$1005,Cad_cl!BA$5))),"",IF($C506="","",SUMIFS(Con_ve!$F$6:$F$1005,Con_ve!$C$6:$C$1005,$C506,Con_ve!$I$6:$I$1005,"Fechada",Con_ve!$Q$6:$Q$1005,Cad_cl!BA$5)))</f>
        <v/>
      </c>
      <c r="BB506" s="134">
        <f t="shared" si="21"/>
        <v>0</v>
      </c>
      <c r="BD506" s="134" t="str">
        <f>IF(ISERR(IF($C506="","",SUMIFS(Con_ve!$F$6:$F$1005,Con_ve!$C$6:$C$1005,$C506,Con_ve!$I$6:$I$1005,"Em negociação",Con_ve!$Q$6:$Q$1005,Cad_cl!BD$5))),"",IF($C506="","",SUMIFS(Con_ve!$F$6:$F$1005,Con_ve!$C$6:$C$1005,$C506,Con_ve!$I$6:$I$1005,"Em negociação",Con_ve!$Q$6:$Q$1005,Cad_cl!BD$5)))</f>
        <v/>
      </c>
      <c r="BE506" s="134" t="str">
        <f>IF(ISERR(IF($C506="","",SUMIFS(Con_ve!$F$6:$F$1005,Con_ve!$C$6:$C$1005,$C506,Con_ve!$I$6:$I$1005,"Em negociação",Con_ve!$Q$6:$Q$1005,Cad_cl!BE$5))),"",IF($C506="","",SUMIFS(Con_ve!$F$6:$F$1005,Con_ve!$C$6:$C$1005,$C506,Con_ve!$I$6:$I$1005,"Em negociação",Con_ve!$Q$6:$Q$1005,Cad_cl!BE$5)))</f>
        <v/>
      </c>
      <c r="BF506" s="134" t="str">
        <f>IF(ISERR(IF($C506="","",SUMIFS(Con_ve!$F$6:$F$1005,Con_ve!$C$6:$C$1005,$C506,Con_ve!$I$6:$I$1005,"Em negociação",Con_ve!$Q$6:$Q$1005,Cad_cl!BF$5))),"",IF($C506="","",SUMIFS(Con_ve!$F$6:$F$1005,Con_ve!$C$6:$C$1005,$C506,Con_ve!$I$6:$I$1005,"Em negociação",Con_ve!$Q$6:$Q$1005,Cad_cl!BF$5)))</f>
        <v/>
      </c>
      <c r="BG506" s="134" t="str">
        <f>IF(ISERR(IF($C506="","",SUMIFS(Con_ve!$F$6:$F$1005,Con_ve!$C$6:$C$1005,$C506,Con_ve!$I$6:$I$1005,"Em negociação",Con_ve!$Q$6:$Q$1005,Cad_cl!BG$5))),"",IF($C506="","",SUMIFS(Con_ve!$F$6:$F$1005,Con_ve!$C$6:$C$1005,$C506,Con_ve!$I$6:$I$1005,"Em negociação",Con_ve!$Q$6:$Q$1005,Cad_cl!BG$5)))</f>
        <v/>
      </c>
      <c r="BH506" s="134" t="str">
        <f>IF(ISERR(IF($C506="","",SUMIFS(Con_ve!$F$6:$F$1005,Con_ve!$C$6:$C$1005,$C506,Con_ve!$I$6:$I$1005,"Em negociação",Con_ve!$Q$6:$Q$1005,Cad_cl!BH$5))),"",IF($C506="","",SUMIFS(Con_ve!$F$6:$F$1005,Con_ve!$C$6:$C$1005,$C506,Con_ve!$I$6:$I$1005,"Em negociação",Con_ve!$Q$6:$Q$1005,Cad_cl!BH$5)))</f>
        <v/>
      </c>
      <c r="BI506" s="134" t="str">
        <f>IF(ISERR(IF($C506="","",SUMIFS(Con_ve!$F$6:$F$1005,Con_ve!$C$6:$C$1005,$C506,Con_ve!$I$6:$I$1005,"Em negociação",Con_ve!$Q$6:$Q$1005,Cad_cl!BI$5))),"",IF($C506="","",SUMIFS(Con_ve!$F$6:$F$1005,Con_ve!$C$6:$C$1005,$C506,Con_ve!$I$6:$I$1005,"Em negociação",Con_ve!$Q$6:$Q$1005,Cad_cl!BI$5)))</f>
        <v/>
      </c>
      <c r="BJ506" s="134" t="str">
        <f>IF(ISERR(IF($C506="","",SUMIFS(Con_ve!$F$6:$F$1005,Con_ve!$C$6:$C$1005,$C506,Con_ve!$I$6:$I$1005,"Em negociação",Con_ve!$Q$6:$Q$1005,Cad_cl!BJ$5))),"",IF($C506="","",SUMIFS(Con_ve!$F$6:$F$1005,Con_ve!$C$6:$C$1005,$C506,Con_ve!$I$6:$I$1005,"Em negociação",Con_ve!$Q$6:$Q$1005,Cad_cl!BJ$5)))</f>
        <v/>
      </c>
      <c r="BK506" s="134" t="str">
        <f>IF(ISERR(IF($C506="","",SUMIFS(Con_ve!$F$6:$F$1005,Con_ve!$C$6:$C$1005,$C506,Con_ve!$I$6:$I$1005,"Em negociação",Con_ve!$Q$6:$Q$1005,Cad_cl!BK$5))),"",IF($C506="","",SUMIFS(Con_ve!$F$6:$F$1005,Con_ve!$C$6:$C$1005,$C506,Con_ve!$I$6:$I$1005,"Em negociação",Con_ve!$Q$6:$Q$1005,Cad_cl!BK$5)))</f>
        <v/>
      </c>
      <c r="BL506" s="134" t="str">
        <f>IF(ISERR(IF($C506="","",SUMIFS(Con_ve!$F$6:$F$1005,Con_ve!$C$6:$C$1005,$C506,Con_ve!$I$6:$I$1005,"Em negociação",Con_ve!$Q$6:$Q$1005,Cad_cl!BL$5))),"",IF($C506="","",SUMIFS(Con_ve!$F$6:$F$1005,Con_ve!$C$6:$C$1005,$C506,Con_ve!$I$6:$I$1005,"Em negociação",Con_ve!$Q$6:$Q$1005,Cad_cl!BL$5)))</f>
        <v/>
      </c>
      <c r="BM506" s="134" t="str">
        <f>IF(ISERR(IF($C506="","",SUMIFS(Con_ve!$F$6:$F$1005,Con_ve!$C$6:$C$1005,$C506,Con_ve!$I$6:$I$1005,"Em negociação",Con_ve!$Q$6:$Q$1005,Cad_cl!BM$5))),"",IF($C506="","",SUMIFS(Con_ve!$F$6:$F$1005,Con_ve!$C$6:$C$1005,$C506,Con_ve!$I$6:$I$1005,"Em negociação",Con_ve!$Q$6:$Q$1005,Cad_cl!BM$5)))</f>
        <v/>
      </c>
      <c r="BN506" s="134" t="str">
        <f>IF(ISERR(IF($C506="","",SUMIFS(Con_ve!$F$6:$F$1005,Con_ve!$C$6:$C$1005,$C506,Con_ve!$I$6:$I$1005,"Em negociação",Con_ve!$Q$6:$Q$1005,Cad_cl!BN$5))),"",IF($C506="","",SUMIFS(Con_ve!$F$6:$F$1005,Con_ve!$C$6:$C$1005,$C506,Con_ve!$I$6:$I$1005,"Em negociação",Con_ve!$Q$6:$Q$1005,Cad_cl!BN$5)))</f>
        <v/>
      </c>
      <c r="BO506" s="134" t="str">
        <f>IF(ISERR(IF($C506="","",SUMIFS(Con_ve!$F$6:$F$1005,Con_ve!$C$6:$C$1005,$C506,Con_ve!$I$6:$I$1005,"Em negociação",Con_ve!$Q$6:$Q$1005,Cad_cl!BO$5))),"",IF($C506="","",SUMIFS(Con_ve!$F$6:$F$1005,Con_ve!$C$6:$C$1005,$C506,Con_ve!$I$6:$I$1005,"Em negociação",Con_ve!$Q$6:$Q$1005,Cad_cl!BO$5)))</f>
        <v/>
      </c>
      <c r="BP506" s="134">
        <f t="shared" si="22"/>
        <v>0</v>
      </c>
      <c r="BR506" s="125" t="str">
        <f>IF(ISERR(IF(AND($I506=Re_lo!$E$5,BR$5=VLOOKUP(Re_lo!$H$5,Re_lo!$N$5:$O$16,2,0)),AP506,"")),"",IF(AND($I506=Re_lo!$E$5,BR$5=VLOOKUP(Re_lo!$H$5,Re_lo!$N$5:$O$16,2,0)),AP506,""))</f>
        <v/>
      </c>
      <c r="BS506" s="125" t="str">
        <f>IF(ISERR(IF(AND($I506=Re_lo!$E$5,BS$5=VLOOKUP(Re_lo!$H$5,Re_lo!$N$5:$O$16,2,0)),AQ506,"")),"",IF(AND($I506=Re_lo!$E$5,BS$5=VLOOKUP(Re_lo!$H$5,Re_lo!$N$5:$O$16,2,0)),AQ506,""))</f>
        <v/>
      </c>
      <c r="BT506" s="125" t="str">
        <f>IF(ISERR(IF(AND($I506=Re_lo!$E$5,BT$5=VLOOKUP(Re_lo!$H$5,Re_lo!$N$5:$O$16,2,0)),AR506,"")),"",IF(AND($I506=Re_lo!$E$5,BT$5=VLOOKUP(Re_lo!$H$5,Re_lo!$N$5:$O$16,2,0)),AR506,""))</f>
        <v/>
      </c>
      <c r="BU506" s="125" t="str">
        <f>IF(ISERR(IF(AND($I506=Re_lo!$E$5,BU$5=VLOOKUP(Re_lo!$H$5,Re_lo!$N$5:$O$16,2,0)),AS506,"")),"",IF(AND($I506=Re_lo!$E$5,BU$5=VLOOKUP(Re_lo!$H$5,Re_lo!$N$5:$O$16,2,0)),AS506,""))</f>
        <v/>
      </c>
      <c r="BV506" s="125" t="str">
        <f>IF(ISERR(IF(AND($I506=Re_lo!$E$5,BV$5=VLOOKUP(Re_lo!$H$5,Re_lo!$N$5:$O$16,2,0)),AT506,"")),"",IF(AND($I506=Re_lo!$E$5,BV$5=VLOOKUP(Re_lo!$H$5,Re_lo!$N$5:$O$16,2,0)),AT506,""))</f>
        <v/>
      </c>
      <c r="BW506" s="125" t="str">
        <f>IF(ISERR(IF(AND($I506=Re_lo!$E$5,BW$5=VLOOKUP(Re_lo!$H$5,Re_lo!$N$5:$O$16,2,0)),AU506,"")),"",IF(AND($I506=Re_lo!$E$5,BW$5=VLOOKUP(Re_lo!$H$5,Re_lo!$N$5:$O$16,2,0)),AU506,""))</f>
        <v/>
      </c>
      <c r="BX506" s="125" t="str">
        <f>IF(ISERR(IF(AND($I506=Re_lo!$E$5,BX$5=VLOOKUP(Re_lo!$H$5,Re_lo!$N$5:$O$16,2,0)),AV506,"")),"",IF(AND($I506=Re_lo!$E$5,BX$5=VLOOKUP(Re_lo!$H$5,Re_lo!$N$5:$O$16,2,0)),AV506,""))</f>
        <v/>
      </c>
      <c r="BY506" s="125" t="str">
        <f>IF(ISERR(IF(AND($I506=Re_lo!$E$5,BY$5=VLOOKUP(Re_lo!$H$5,Re_lo!$N$5:$O$16,2,0)),AW506,"")),"",IF(AND($I506=Re_lo!$E$5,BY$5=VLOOKUP(Re_lo!$H$5,Re_lo!$N$5:$O$16,2,0)),AW506,""))</f>
        <v/>
      </c>
      <c r="BZ506" s="125" t="str">
        <f>IF(ISERR(IF(AND($I506=Re_lo!$E$5,BZ$5=VLOOKUP(Re_lo!$H$5,Re_lo!$N$5:$O$16,2,0)),AX506,"")),"",IF(AND($I506=Re_lo!$E$5,BZ$5=VLOOKUP(Re_lo!$H$5,Re_lo!$N$5:$O$16,2,0)),AX506,""))</f>
        <v/>
      </c>
      <c r="CA506" s="125" t="str">
        <f>IF(ISERR(IF(AND($I506=Re_lo!$E$5,CA$5=VLOOKUP(Re_lo!$H$5,Re_lo!$N$5:$O$16,2,0)),AY506,"")),"",IF(AND($I506=Re_lo!$E$5,CA$5=VLOOKUP(Re_lo!$H$5,Re_lo!$N$5:$O$16,2,0)),AY506,""))</f>
        <v/>
      </c>
      <c r="CB506" s="125" t="str">
        <f>IF(ISERR(IF(AND($I506=Re_lo!$E$5,CB$5=VLOOKUP(Re_lo!$H$5,Re_lo!$N$5:$O$16,2,0)),AZ506,"")),"",IF(AND($I506=Re_lo!$E$5,CB$5=VLOOKUP(Re_lo!$H$5,Re_lo!$N$5:$O$16,2,0)),AZ506,""))</f>
        <v/>
      </c>
      <c r="CC506" s="125" t="str">
        <f>IF(ISERR(IF(AND($I506=Re_lo!$E$5,CC$5=VLOOKUP(Re_lo!$H$5,Re_lo!$N$5:$O$16,2,0)),BA506,"")),"",IF(AND($I506=Re_lo!$E$5,CC$5=VLOOKUP(Re_lo!$H$5,Re_lo!$N$5:$O$16,2,0)),BA506,""))</f>
        <v/>
      </c>
      <c r="CD506" s="125" t="str">
        <f>IF(ISERR(IF(AND($I506=Re_lo!$E$5,CD$5=VLOOKUP(Re_lo!$H$5,Re_lo!$N$5:$O$16,2,0)),BB506,"")),"",IF(AND($I506=Re_lo!$E$5,CD$5=VLOOKUP(Re_lo!$H$5,Re_lo!$N$5:$O$16,2,0)),BB506,""))</f>
        <v/>
      </c>
      <c r="CF506" s="125" t="str">
        <f>IF($C506="","",COUNTIFS(Con_ve!$C$6:$C$1005,$C506,Con_ve!$Q$6:$Q$1005,Cad_cl!CF$5))</f>
        <v/>
      </c>
      <c r="CG506" s="125" t="str">
        <f>IF($C506="","",COUNTIFS(Con_ve!$C$6:$C$1005,$C506,Con_ve!$Q$6:$Q$1005,Cad_cl!CG$5))</f>
        <v/>
      </c>
      <c r="CH506" s="125" t="str">
        <f>IF($C506="","",COUNTIFS(Con_ve!$C$6:$C$1005,$C506,Con_ve!$Q$6:$Q$1005,Cad_cl!CH$5))</f>
        <v/>
      </c>
      <c r="CI506" s="125" t="str">
        <f>IF($C506="","",COUNTIFS(Con_ve!$C$6:$C$1005,$C506,Con_ve!$Q$6:$Q$1005,Cad_cl!CI$5))</f>
        <v/>
      </c>
      <c r="CJ506" s="125" t="str">
        <f>IF($C506="","",COUNTIFS(Con_ve!$C$6:$C$1005,$C506,Con_ve!$Q$6:$Q$1005,Cad_cl!CJ$5))</f>
        <v/>
      </c>
      <c r="CK506" s="125" t="str">
        <f>IF($C506="","",COUNTIFS(Con_ve!$C$6:$C$1005,$C506,Con_ve!$Q$6:$Q$1005,Cad_cl!CK$5))</f>
        <v/>
      </c>
      <c r="CL506" s="125" t="str">
        <f>IF($C506="","",COUNTIFS(Con_ve!$C$6:$C$1005,$C506,Con_ve!$Q$6:$Q$1005,Cad_cl!CL$5))</f>
        <v/>
      </c>
      <c r="CM506" s="125" t="str">
        <f>IF($C506="","",COUNTIFS(Con_ve!$C$6:$C$1005,$C506,Con_ve!$Q$6:$Q$1005,Cad_cl!CM$5))</f>
        <v/>
      </c>
      <c r="CN506" s="125" t="str">
        <f>IF($C506="","",COUNTIFS(Con_ve!$C$6:$C$1005,$C506,Con_ve!$Q$6:$Q$1005,Cad_cl!CN$5))</f>
        <v/>
      </c>
      <c r="CO506" s="125" t="str">
        <f>IF($C506="","",COUNTIFS(Con_ve!$C$6:$C$1005,$C506,Con_ve!$Q$6:$Q$1005,Cad_cl!CO$5))</f>
        <v/>
      </c>
      <c r="CP506" s="125" t="str">
        <f>IF($C506="","",COUNTIFS(Con_ve!$C$6:$C$1005,$C506,Con_ve!$Q$6:$Q$1005,Cad_cl!CP$5))</f>
        <v/>
      </c>
      <c r="CQ506" s="125" t="str">
        <f>IF($C506="","",COUNTIFS(Con_ve!$C$6:$C$1005,$C506,Con_ve!$Q$6:$Q$1005,Cad_cl!CQ$5))</f>
        <v/>
      </c>
      <c r="CR506" s="125">
        <f t="shared" si="23"/>
        <v>0</v>
      </c>
    </row>
    <row r="507" spans="3:96" ht="30" customHeight="1">
      <c r="C507" s="153"/>
      <c r="D507" s="153"/>
      <c r="E507" s="154"/>
      <c r="F507" s="153"/>
      <c r="G507" s="155"/>
      <c r="H507" s="153"/>
      <c r="I507" s="153"/>
      <c r="J507" s="132" t="s">
        <v>309</v>
      </c>
      <c r="K507" s="133" t="s">
        <v>309</v>
      </c>
      <c r="L507" s="153"/>
      <c r="M507" s="153"/>
      <c r="N507" s="153"/>
      <c r="O507" s="153"/>
      <c r="P507" s="153"/>
      <c r="Q507" s="153"/>
      <c r="AP507" s="134" t="str">
        <f>IF(ISERR(IF($C507="","",SUMIFS(Con_ve!$F$6:$F$1005,Con_ve!$C$6:$C$1005,$C507,Con_ve!$I$6:$I$1005,"Fechada",Con_ve!$Q$6:$Q$1005,Cad_cl!AP$5))),"",IF($C507="","",SUMIFS(Con_ve!$F$6:$F$1005,Con_ve!$C$6:$C$1005,$C507,Con_ve!$I$6:$I$1005,"Fechada",Con_ve!$Q$6:$Q$1005,Cad_cl!AP$5)))</f>
        <v/>
      </c>
      <c r="AQ507" s="134" t="str">
        <f>IF(ISERR(IF($C507="","",SUMIFS(Con_ve!$F$6:$F$1005,Con_ve!$C$6:$C$1005,$C507,Con_ve!$I$6:$I$1005,"Fechada",Con_ve!$Q$6:$Q$1005,Cad_cl!AQ$5))),"",IF($C507="","",SUMIFS(Con_ve!$F$6:$F$1005,Con_ve!$C$6:$C$1005,$C507,Con_ve!$I$6:$I$1005,"Fechada",Con_ve!$Q$6:$Q$1005,Cad_cl!AQ$5)))</f>
        <v/>
      </c>
      <c r="AR507" s="134" t="str">
        <f>IF(ISERR(IF($C507="","",SUMIFS(Con_ve!$F$6:$F$1005,Con_ve!$C$6:$C$1005,$C507,Con_ve!$I$6:$I$1005,"Fechada",Con_ve!$Q$6:$Q$1005,Cad_cl!AR$5))),"",IF($C507="","",SUMIFS(Con_ve!$F$6:$F$1005,Con_ve!$C$6:$C$1005,$C507,Con_ve!$I$6:$I$1005,"Fechada",Con_ve!$Q$6:$Q$1005,Cad_cl!AR$5)))</f>
        <v/>
      </c>
      <c r="AS507" s="134" t="str">
        <f>IF(ISERR(IF($C507="","",SUMIFS(Con_ve!$F$6:$F$1005,Con_ve!$C$6:$C$1005,$C507,Con_ve!$I$6:$I$1005,"Fechada",Con_ve!$Q$6:$Q$1005,Cad_cl!AS$5))),"",IF($C507="","",SUMIFS(Con_ve!$F$6:$F$1005,Con_ve!$C$6:$C$1005,$C507,Con_ve!$I$6:$I$1005,"Fechada",Con_ve!$Q$6:$Q$1005,Cad_cl!AS$5)))</f>
        <v/>
      </c>
      <c r="AT507" s="134" t="str">
        <f>IF(ISERR(IF($C507="","",SUMIFS(Con_ve!$F$6:$F$1005,Con_ve!$C$6:$C$1005,$C507,Con_ve!$I$6:$I$1005,"Fechada",Con_ve!$Q$6:$Q$1005,Cad_cl!AT$5))),"",IF($C507="","",SUMIFS(Con_ve!$F$6:$F$1005,Con_ve!$C$6:$C$1005,$C507,Con_ve!$I$6:$I$1005,"Fechada",Con_ve!$Q$6:$Q$1005,Cad_cl!AT$5)))</f>
        <v/>
      </c>
      <c r="AU507" s="134" t="str">
        <f>IF(ISERR(IF($C507="","",SUMIFS(Con_ve!$F$6:$F$1005,Con_ve!$C$6:$C$1005,$C507,Con_ve!$I$6:$I$1005,"Fechada",Con_ve!$Q$6:$Q$1005,Cad_cl!AU$5))),"",IF($C507="","",SUMIFS(Con_ve!$F$6:$F$1005,Con_ve!$C$6:$C$1005,$C507,Con_ve!$I$6:$I$1005,"Fechada",Con_ve!$Q$6:$Q$1005,Cad_cl!AU$5)))</f>
        <v/>
      </c>
      <c r="AV507" s="134" t="str">
        <f>IF(ISERR(IF($C507="","",SUMIFS(Con_ve!$F$6:$F$1005,Con_ve!$C$6:$C$1005,$C507,Con_ve!$I$6:$I$1005,"Fechada",Con_ve!$Q$6:$Q$1005,Cad_cl!AV$5))),"",IF($C507="","",SUMIFS(Con_ve!$F$6:$F$1005,Con_ve!$C$6:$C$1005,$C507,Con_ve!$I$6:$I$1005,"Fechada",Con_ve!$Q$6:$Q$1005,Cad_cl!AV$5)))</f>
        <v/>
      </c>
      <c r="AW507" s="134" t="str">
        <f>IF(ISERR(IF($C507="","",SUMIFS(Con_ve!$F$6:$F$1005,Con_ve!$C$6:$C$1005,$C507,Con_ve!$I$6:$I$1005,"Fechada",Con_ve!$Q$6:$Q$1005,Cad_cl!AW$5))),"",IF($C507="","",SUMIFS(Con_ve!$F$6:$F$1005,Con_ve!$C$6:$C$1005,$C507,Con_ve!$I$6:$I$1005,"Fechada",Con_ve!$Q$6:$Q$1005,Cad_cl!AW$5)))</f>
        <v/>
      </c>
      <c r="AX507" s="134" t="str">
        <f>IF(ISERR(IF($C507="","",SUMIFS(Con_ve!$F$6:$F$1005,Con_ve!$C$6:$C$1005,$C507,Con_ve!$I$6:$I$1005,"Fechada",Con_ve!$Q$6:$Q$1005,Cad_cl!AX$5))),"",IF($C507="","",SUMIFS(Con_ve!$F$6:$F$1005,Con_ve!$C$6:$C$1005,$C507,Con_ve!$I$6:$I$1005,"Fechada",Con_ve!$Q$6:$Q$1005,Cad_cl!AX$5)))</f>
        <v/>
      </c>
      <c r="AY507" s="134" t="str">
        <f>IF(ISERR(IF($C507="","",SUMIFS(Con_ve!$F$6:$F$1005,Con_ve!$C$6:$C$1005,$C507,Con_ve!$I$6:$I$1005,"Fechada",Con_ve!$Q$6:$Q$1005,Cad_cl!AY$5))),"",IF($C507="","",SUMIFS(Con_ve!$F$6:$F$1005,Con_ve!$C$6:$C$1005,$C507,Con_ve!$I$6:$I$1005,"Fechada",Con_ve!$Q$6:$Q$1005,Cad_cl!AY$5)))</f>
        <v/>
      </c>
      <c r="AZ507" s="134" t="str">
        <f>IF(ISERR(IF($C507="","",SUMIFS(Con_ve!$F$6:$F$1005,Con_ve!$C$6:$C$1005,$C507,Con_ve!$I$6:$I$1005,"Fechada",Con_ve!$Q$6:$Q$1005,Cad_cl!AZ$5))),"",IF($C507="","",SUMIFS(Con_ve!$F$6:$F$1005,Con_ve!$C$6:$C$1005,$C507,Con_ve!$I$6:$I$1005,"Fechada",Con_ve!$Q$6:$Q$1005,Cad_cl!AZ$5)))</f>
        <v/>
      </c>
      <c r="BA507" s="134" t="str">
        <f>IF(ISERR(IF($C507="","",SUMIFS(Con_ve!$F$6:$F$1005,Con_ve!$C$6:$C$1005,$C507,Con_ve!$I$6:$I$1005,"Fechada",Con_ve!$Q$6:$Q$1005,Cad_cl!BA$5))),"",IF($C507="","",SUMIFS(Con_ve!$F$6:$F$1005,Con_ve!$C$6:$C$1005,$C507,Con_ve!$I$6:$I$1005,"Fechada",Con_ve!$Q$6:$Q$1005,Cad_cl!BA$5)))</f>
        <v/>
      </c>
      <c r="BB507" s="134">
        <f t="shared" si="21"/>
        <v>0</v>
      </c>
      <c r="BD507" s="134" t="str">
        <f>IF(ISERR(IF($C507="","",SUMIFS(Con_ve!$F$6:$F$1005,Con_ve!$C$6:$C$1005,$C507,Con_ve!$I$6:$I$1005,"Em negociação",Con_ve!$Q$6:$Q$1005,Cad_cl!BD$5))),"",IF($C507="","",SUMIFS(Con_ve!$F$6:$F$1005,Con_ve!$C$6:$C$1005,$C507,Con_ve!$I$6:$I$1005,"Em negociação",Con_ve!$Q$6:$Q$1005,Cad_cl!BD$5)))</f>
        <v/>
      </c>
      <c r="BE507" s="134" t="str">
        <f>IF(ISERR(IF($C507="","",SUMIFS(Con_ve!$F$6:$F$1005,Con_ve!$C$6:$C$1005,$C507,Con_ve!$I$6:$I$1005,"Em negociação",Con_ve!$Q$6:$Q$1005,Cad_cl!BE$5))),"",IF($C507="","",SUMIFS(Con_ve!$F$6:$F$1005,Con_ve!$C$6:$C$1005,$C507,Con_ve!$I$6:$I$1005,"Em negociação",Con_ve!$Q$6:$Q$1005,Cad_cl!BE$5)))</f>
        <v/>
      </c>
      <c r="BF507" s="134" t="str">
        <f>IF(ISERR(IF($C507="","",SUMIFS(Con_ve!$F$6:$F$1005,Con_ve!$C$6:$C$1005,$C507,Con_ve!$I$6:$I$1005,"Em negociação",Con_ve!$Q$6:$Q$1005,Cad_cl!BF$5))),"",IF($C507="","",SUMIFS(Con_ve!$F$6:$F$1005,Con_ve!$C$6:$C$1005,$C507,Con_ve!$I$6:$I$1005,"Em negociação",Con_ve!$Q$6:$Q$1005,Cad_cl!BF$5)))</f>
        <v/>
      </c>
      <c r="BG507" s="134" t="str">
        <f>IF(ISERR(IF($C507="","",SUMIFS(Con_ve!$F$6:$F$1005,Con_ve!$C$6:$C$1005,$C507,Con_ve!$I$6:$I$1005,"Em negociação",Con_ve!$Q$6:$Q$1005,Cad_cl!BG$5))),"",IF($C507="","",SUMIFS(Con_ve!$F$6:$F$1005,Con_ve!$C$6:$C$1005,$C507,Con_ve!$I$6:$I$1005,"Em negociação",Con_ve!$Q$6:$Q$1005,Cad_cl!BG$5)))</f>
        <v/>
      </c>
      <c r="BH507" s="134" t="str">
        <f>IF(ISERR(IF($C507="","",SUMIFS(Con_ve!$F$6:$F$1005,Con_ve!$C$6:$C$1005,$C507,Con_ve!$I$6:$I$1005,"Em negociação",Con_ve!$Q$6:$Q$1005,Cad_cl!BH$5))),"",IF($C507="","",SUMIFS(Con_ve!$F$6:$F$1005,Con_ve!$C$6:$C$1005,$C507,Con_ve!$I$6:$I$1005,"Em negociação",Con_ve!$Q$6:$Q$1005,Cad_cl!BH$5)))</f>
        <v/>
      </c>
      <c r="BI507" s="134" t="str">
        <f>IF(ISERR(IF($C507="","",SUMIFS(Con_ve!$F$6:$F$1005,Con_ve!$C$6:$C$1005,$C507,Con_ve!$I$6:$I$1005,"Em negociação",Con_ve!$Q$6:$Q$1005,Cad_cl!BI$5))),"",IF($C507="","",SUMIFS(Con_ve!$F$6:$F$1005,Con_ve!$C$6:$C$1005,$C507,Con_ve!$I$6:$I$1005,"Em negociação",Con_ve!$Q$6:$Q$1005,Cad_cl!BI$5)))</f>
        <v/>
      </c>
      <c r="BJ507" s="134" t="str">
        <f>IF(ISERR(IF($C507="","",SUMIFS(Con_ve!$F$6:$F$1005,Con_ve!$C$6:$C$1005,$C507,Con_ve!$I$6:$I$1005,"Em negociação",Con_ve!$Q$6:$Q$1005,Cad_cl!BJ$5))),"",IF($C507="","",SUMIFS(Con_ve!$F$6:$F$1005,Con_ve!$C$6:$C$1005,$C507,Con_ve!$I$6:$I$1005,"Em negociação",Con_ve!$Q$6:$Q$1005,Cad_cl!BJ$5)))</f>
        <v/>
      </c>
      <c r="BK507" s="134" t="str">
        <f>IF(ISERR(IF($C507="","",SUMIFS(Con_ve!$F$6:$F$1005,Con_ve!$C$6:$C$1005,$C507,Con_ve!$I$6:$I$1005,"Em negociação",Con_ve!$Q$6:$Q$1005,Cad_cl!BK$5))),"",IF($C507="","",SUMIFS(Con_ve!$F$6:$F$1005,Con_ve!$C$6:$C$1005,$C507,Con_ve!$I$6:$I$1005,"Em negociação",Con_ve!$Q$6:$Q$1005,Cad_cl!BK$5)))</f>
        <v/>
      </c>
      <c r="BL507" s="134" t="str">
        <f>IF(ISERR(IF($C507="","",SUMIFS(Con_ve!$F$6:$F$1005,Con_ve!$C$6:$C$1005,$C507,Con_ve!$I$6:$I$1005,"Em negociação",Con_ve!$Q$6:$Q$1005,Cad_cl!BL$5))),"",IF($C507="","",SUMIFS(Con_ve!$F$6:$F$1005,Con_ve!$C$6:$C$1005,$C507,Con_ve!$I$6:$I$1005,"Em negociação",Con_ve!$Q$6:$Q$1005,Cad_cl!BL$5)))</f>
        <v/>
      </c>
      <c r="BM507" s="134" t="str">
        <f>IF(ISERR(IF($C507="","",SUMIFS(Con_ve!$F$6:$F$1005,Con_ve!$C$6:$C$1005,$C507,Con_ve!$I$6:$I$1005,"Em negociação",Con_ve!$Q$6:$Q$1005,Cad_cl!BM$5))),"",IF($C507="","",SUMIFS(Con_ve!$F$6:$F$1005,Con_ve!$C$6:$C$1005,$C507,Con_ve!$I$6:$I$1005,"Em negociação",Con_ve!$Q$6:$Q$1005,Cad_cl!BM$5)))</f>
        <v/>
      </c>
      <c r="BN507" s="134" t="str">
        <f>IF(ISERR(IF($C507="","",SUMIFS(Con_ve!$F$6:$F$1005,Con_ve!$C$6:$C$1005,$C507,Con_ve!$I$6:$I$1005,"Em negociação",Con_ve!$Q$6:$Q$1005,Cad_cl!BN$5))),"",IF($C507="","",SUMIFS(Con_ve!$F$6:$F$1005,Con_ve!$C$6:$C$1005,$C507,Con_ve!$I$6:$I$1005,"Em negociação",Con_ve!$Q$6:$Q$1005,Cad_cl!BN$5)))</f>
        <v/>
      </c>
      <c r="BO507" s="134" t="str">
        <f>IF(ISERR(IF($C507="","",SUMIFS(Con_ve!$F$6:$F$1005,Con_ve!$C$6:$C$1005,$C507,Con_ve!$I$6:$I$1005,"Em negociação",Con_ve!$Q$6:$Q$1005,Cad_cl!BO$5))),"",IF($C507="","",SUMIFS(Con_ve!$F$6:$F$1005,Con_ve!$C$6:$C$1005,$C507,Con_ve!$I$6:$I$1005,"Em negociação",Con_ve!$Q$6:$Q$1005,Cad_cl!BO$5)))</f>
        <v/>
      </c>
      <c r="BP507" s="134">
        <f t="shared" si="22"/>
        <v>0</v>
      </c>
      <c r="BR507" s="125" t="str">
        <f>IF(ISERR(IF(AND($I507=Re_lo!$E$5,BR$5=VLOOKUP(Re_lo!$H$5,Re_lo!$N$5:$O$16,2,0)),AP507,"")),"",IF(AND($I507=Re_lo!$E$5,BR$5=VLOOKUP(Re_lo!$H$5,Re_lo!$N$5:$O$16,2,0)),AP507,""))</f>
        <v/>
      </c>
      <c r="BS507" s="125" t="str">
        <f>IF(ISERR(IF(AND($I507=Re_lo!$E$5,BS$5=VLOOKUP(Re_lo!$H$5,Re_lo!$N$5:$O$16,2,0)),AQ507,"")),"",IF(AND($I507=Re_lo!$E$5,BS$5=VLOOKUP(Re_lo!$H$5,Re_lo!$N$5:$O$16,2,0)),AQ507,""))</f>
        <v/>
      </c>
      <c r="BT507" s="125" t="str">
        <f>IF(ISERR(IF(AND($I507=Re_lo!$E$5,BT$5=VLOOKUP(Re_lo!$H$5,Re_lo!$N$5:$O$16,2,0)),AR507,"")),"",IF(AND($I507=Re_lo!$E$5,BT$5=VLOOKUP(Re_lo!$H$5,Re_lo!$N$5:$O$16,2,0)),AR507,""))</f>
        <v/>
      </c>
      <c r="BU507" s="125" t="str">
        <f>IF(ISERR(IF(AND($I507=Re_lo!$E$5,BU$5=VLOOKUP(Re_lo!$H$5,Re_lo!$N$5:$O$16,2,0)),AS507,"")),"",IF(AND($I507=Re_lo!$E$5,BU$5=VLOOKUP(Re_lo!$H$5,Re_lo!$N$5:$O$16,2,0)),AS507,""))</f>
        <v/>
      </c>
      <c r="BV507" s="125" t="str">
        <f>IF(ISERR(IF(AND($I507=Re_lo!$E$5,BV$5=VLOOKUP(Re_lo!$H$5,Re_lo!$N$5:$O$16,2,0)),AT507,"")),"",IF(AND($I507=Re_lo!$E$5,BV$5=VLOOKUP(Re_lo!$H$5,Re_lo!$N$5:$O$16,2,0)),AT507,""))</f>
        <v/>
      </c>
      <c r="BW507" s="125" t="str">
        <f>IF(ISERR(IF(AND($I507=Re_lo!$E$5,BW$5=VLOOKUP(Re_lo!$H$5,Re_lo!$N$5:$O$16,2,0)),AU507,"")),"",IF(AND($I507=Re_lo!$E$5,BW$5=VLOOKUP(Re_lo!$H$5,Re_lo!$N$5:$O$16,2,0)),AU507,""))</f>
        <v/>
      </c>
      <c r="BX507" s="125" t="str">
        <f>IF(ISERR(IF(AND($I507=Re_lo!$E$5,BX$5=VLOOKUP(Re_lo!$H$5,Re_lo!$N$5:$O$16,2,0)),AV507,"")),"",IF(AND($I507=Re_lo!$E$5,BX$5=VLOOKUP(Re_lo!$H$5,Re_lo!$N$5:$O$16,2,0)),AV507,""))</f>
        <v/>
      </c>
      <c r="BY507" s="125" t="str">
        <f>IF(ISERR(IF(AND($I507=Re_lo!$E$5,BY$5=VLOOKUP(Re_lo!$H$5,Re_lo!$N$5:$O$16,2,0)),AW507,"")),"",IF(AND($I507=Re_lo!$E$5,BY$5=VLOOKUP(Re_lo!$H$5,Re_lo!$N$5:$O$16,2,0)),AW507,""))</f>
        <v/>
      </c>
      <c r="BZ507" s="125" t="str">
        <f>IF(ISERR(IF(AND($I507=Re_lo!$E$5,BZ$5=VLOOKUP(Re_lo!$H$5,Re_lo!$N$5:$O$16,2,0)),AX507,"")),"",IF(AND($I507=Re_lo!$E$5,BZ$5=VLOOKUP(Re_lo!$H$5,Re_lo!$N$5:$O$16,2,0)),AX507,""))</f>
        <v/>
      </c>
      <c r="CA507" s="125" t="str">
        <f>IF(ISERR(IF(AND($I507=Re_lo!$E$5,CA$5=VLOOKUP(Re_lo!$H$5,Re_lo!$N$5:$O$16,2,0)),AY507,"")),"",IF(AND($I507=Re_lo!$E$5,CA$5=VLOOKUP(Re_lo!$H$5,Re_lo!$N$5:$O$16,2,0)),AY507,""))</f>
        <v/>
      </c>
      <c r="CB507" s="125" t="str">
        <f>IF(ISERR(IF(AND($I507=Re_lo!$E$5,CB$5=VLOOKUP(Re_lo!$H$5,Re_lo!$N$5:$O$16,2,0)),AZ507,"")),"",IF(AND($I507=Re_lo!$E$5,CB$5=VLOOKUP(Re_lo!$H$5,Re_lo!$N$5:$O$16,2,0)),AZ507,""))</f>
        <v/>
      </c>
      <c r="CC507" s="125" t="str">
        <f>IF(ISERR(IF(AND($I507=Re_lo!$E$5,CC$5=VLOOKUP(Re_lo!$H$5,Re_lo!$N$5:$O$16,2,0)),BA507,"")),"",IF(AND($I507=Re_lo!$E$5,CC$5=VLOOKUP(Re_lo!$H$5,Re_lo!$N$5:$O$16,2,0)),BA507,""))</f>
        <v/>
      </c>
      <c r="CD507" s="125" t="str">
        <f>IF(ISERR(IF(AND($I507=Re_lo!$E$5,CD$5=VLOOKUP(Re_lo!$H$5,Re_lo!$N$5:$O$16,2,0)),BB507,"")),"",IF(AND($I507=Re_lo!$E$5,CD$5=VLOOKUP(Re_lo!$H$5,Re_lo!$N$5:$O$16,2,0)),BB507,""))</f>
        <v/>
      </c>
      <c r="CF507" s="125" t="str">
        <f>IF($C507="","",COUNTIFS(Con_ve!$C$6:$C$1005,$C507,Con_ve!$Q$6:$Q$1005,Cad_cl!CF$5))</f>
        <v/>
      </c>
      <c r="CG507" s="125" t="str">
        <f>IF($C507="","",COUNTIFS(Con_ve!$C$6:$C$1005,$C507,Con_ve!$Q$6:$Q$1005,Cad_cl!CG$5))</f>
        <v/>
      </c>
      <c r="CH507" s="125" t="str">
        <f>IF($C507="","",COUNTIFS(Con_ve!$C$6:$C$1005,$C507,Con_ve!$Q$6:$Q$1005,Cad_cl!CH$5))</f>
        <v/>
      </c>
      <c r="CI507" s="125" t="str">
        <f>IF($C507="","",COUNTIFS(Con_ve!$C$6:$C$1005,$C507,Con_ve!$Q$6:$Q$1005,Cad_cl!CI$5))</f>
        <v/>
      </c>
      <c r="CJ507" s="125" t="str">
        <f>IF($C507="","",COUNTIFS(Con_ve!$C$6:$C$1005,$C507,Con_ve!$Q$6:$Q$1005,Cad_cl!CJ$5))</f>
        <v/>
      </c>
      <c r="CK507" s="125" t="str">
        <f>IF($C507="","",COUNTIFS(Con_ve!$C$6:$C$1005,$C507,Con_ve!$Q$6:$Q$1005,Cad_cl!CK$5))</f>
        <v/>
      </c>
      <c r="CL507" s="125" t="str">
        <f>IF($C507="","",COUNTIFS(Con_ve!$C$6:$C$1005,$C507,Con_ve!$Q$6:$Q$1005,Cad_cl!CL$5))</f>
        <v/>
      </c>
      <c r="CM507" s="125" t="str">
        <f>IF($C507="","",COUNTIFS(Con_ve!$C$6:$C$1005,$C507,Con_ve!$Q$6:$Q$1005,Cad_cl!CM$5))</f>
        <v/>
      </c>
      <c r="CN507" s="125" t="str">
        <f>IF($C507="","",COUNTIFS(Con_ve!$C$6:$C$1005,$C507,Con_ve!$Q$6:$Q$1005,Cad_cl!CN$5))</f>
        <v/>
      </c>
      <c r="CO507" s="125" t="str">
        <f>IF($C507="","",COUNTIFS(Con_ve!$C$6:$C$1005,$C507,Con_ve!$Q$6:$Q$1005,Cad_cl!CO$5))</f>
        <v/>
      </c>
      <c r="CP507" s="125" t="str">
        <f>IF($C507="","",COUNTIFS(Con_ve!$C$6:$C$1005,$C507,Con_ve!$Q$6:$Q$1005,Cad_cl!CP$5))</f>
        <v/>
      </c>
      <c r="CQ507" s="125" t="str">
        <f>IF($C507="","",COUNTIFS(Con_ve!$C$6:$C$1005,$C507,Con_ve!$Q$6:$Q$1005,Cad_cl!CQ$5))</f>
        <v/>
      </c>
      <c r="CR507" s="125">
        <f t="shared" si="23"/>
        <v>0</v>
      </c>
    </row>
    <row r="508" spans="3:96" ht="30" customHeight="1">
      <c r="C508" s="153"/>
      <c r="D508" s="153"/>
      <c r="E508" s="154"/>
      <c r="F508" s="153"/>
      <c r="G508" s="155"/>
      <c r="H508" s="153"/>
      <c r="I508" s="153"/>
      <c r="J508" s="132" t="s">
        <v>309</v>
      </c>
      <c r="K508" s="133" t="s">
        <v>309</v>
      </c>
      <c r="L508" s="153"/>
      <c r="M508" s="153"/>
      <c r="N508" s="153"/>
      <c r="O508" s="153"/>
      <c r="P508" s="153"/>
      <c r="Q508" s="153"/>
      <c r="AP508" s="134" t="str">
        <f>IF(ISERR(IF($C508="","",SUMIFS(Con_ve!$F$6:$F$1005,Con_ve!$C$6:$C$1005,$C508,Con_ve!$I$6:$I$1005,"Fechada",Con_ve!$Q$6:$Q$1005,Cad_cl!AP$5))),"",IF($C508="","",SUMIFS(Con_ve!$F$6:$F$1005,Con_ve!$C$6:$C$1005,$C508,Con_ve!$I$6:$I$1005,"Fechada",Con_ve!$Q$6:$Q$1005,Cad_cl!AP$5)))</f>
        <v/>
      </c>
      <c r="AQ508" s="134" t="str">
        <f>IF(ISERR(IF($C508="","",SUMIFS(Con_ve!$F$6:$F$1005,Con_ve!$C$6:$C$1005,$C508,Con_ve!$I$6:$I$1005,"Fechada",Con_ve!$Q$6:$Q$1005,Cad_cl!AQ$5))),"",IF($C508="","",SUMIFS(Con_ve!$F$6:$F$1005,Con_ve!$C$6:$C$1005,$C508,Con_ve!$I$6:$I$1005,"Fechada",Con_ve!$Q$6:$Q$1005,Cad_cl!AQ$5)))</f>
        <v/>
      </c>
      <c r="AR508" s="134" t="str">
        <f>IF(ISERR(IF($C508="","",SUMIFS(Con_ve!$F$6:$F$1005,Con_ve!$C$6:$C$1005,$C508,Con_ve!$I$6:$I$1005,"Fechada",Con_ve!$Q$6:$Q$1005,Cad_cl!AR$5))),"",IF($C508="","",SUMIFS(Con_ve!$F$6:$F$1005,Con_ve!$C$6:$C$1005,$C508,Con_ve!$I$6:$I$1005,"Fechada",Con_ve!$Q$6:$Q$1005,Cad_cl!AR$5)))</f>
        <v/>
      </c>
      <c r="AS508" s="134" t="str">
        <f>IF(ISERR(IF($C508="","",SUMIFS(Con_ve!$F$6:$F$1005,Con_ve!$C$6:$C$1005,$C508,Con_ve!$I$6:$I$1005,"Fechada",Con_ve!$Q$6:$Q$1005,Cad_cl!AS$5))),"",IF($C508="","",SUMIFS(Con_ve!$F$6:$F$1005,Con_ve!$C$6:$C$1005,$C508,Con_ve!$I$6:$I$1005,"Fechada",Con_ve!$Q$6:$Q$1005,Cad_cl!AS$5)))</f>
        <v/>
      </c>
      <c r="AT508" s="134" t="str">
        <f>IF(ISERR(IF($C508="","",SUMIFS(Con_ve!$F$6:$F$1005,Con_ve!$C$6:$C$1005,$C508,Con_ve!$I$6:$I$1005,"Fechada",Con_ve!$Q$6:$Q$1005,Cad_cl!AT$5))),"",IF($C508="","",SUMIFS(Con_ve!$F$6:$F$1005,Con_ve!$C$6:$C$1005,$C508,Con_ve!$I$6:$I$1005,"Fechada",Con_ve!$Q$6:$Q$1005,Cad_cl!AT$5)))</f>
        <v/>
      </c>
      <c r="AU508" s="134" t="str">
        <f>IF(ISERR(IF($C508="","",SUMIFS(Con_ve!$F$6:$F$1005,Con_ve!$C$6:$C$1005,$C508,Con_ve!$I$6:$I$1005,"Fechada",Con_ve!$Q$6:$Q$1005,Cad_cl!AU$5))),"",IF($C508="","",SUMIFS(Con_ve!$F$6:$F$1005,Con_ve!$C$6:$C$1005,$C508,Con_ve!$I$6:$I$1005,"Fechada",Con_ve!$Q$6:$Q$1005,Cad_cl!AU$5)))</f>
        <v/>
      </c>
      <c r="AV508" s="134" t="str">
        <f>IF(ISERR(IF($C508="","",SUMIFS(Con_ve!$F$6:$F$1005,Con_ve!$C$6:$C$1005,$C508,Con_ve!$I$6:$I$1005,"Fechada",Con_ve!$Q$6:$Q$1005,Cad_cl!AV$5))),"",IF($C508="","",SUMIFS(Con_ve!$F$6:$F$1005,Con_ve!$C$6:$C$1005,$C508,Con_ve!$I$6:$I$1005,"Fechada",Con_ve!$Q$6:$Q$1005,Cad_cl!AV$5)))</f>
        <v/>
      </c>
      <c r="AW508" s="134" t="str">
        <f>IF(ISERR(IF($C508="","",SUMIFS(Con_ve!$F$6:$F$1005,Con_ve!$C$6:$C$1005,$C508,Con_ve!$I$6:$I$1005,"Fechada",Con_ve!$Q$6:$Q$1005,Cad_cl!AW$5))),"",IF($C508="","",SUMIFS(Con_ve!$F$6:$F$1005,Con_ve!$C$6:$C$1005,$C508,Con_ve!$I$6:$I$1005,"Fechada",Con_ve!$Q$6:$Q$1005,Cad_cl!AW$5)))</f>
        <v/>
      </c>
      <c r="AX508" s="134" t="str">
        <f>IF(ISERR(IF($C508="","",SUMIFS(Con_ve!$F$6:$F$1005,Con_ve!$C$6:$C$1005,$C508,Con_ve!$I$6:$I$1005,"Fechada",Con_ve!$Q$6:$Q$1005,Cad_cl!AX$5))),"",IF($C508="","",SUMIFS(Con_ve!$F$6:$F$1005,Con_ve!$C$6:$C$1005,$C508,Con_ve!$I$6:$I$1005,"Fechada",Con_ve!$Q$6:$Q$1005,Cad_cl!AX$5)))</f>
        <v/>
      </c>
      <c r="AY508" s="134" t="str">
        <f>IF(ISERR(IF($C508="","",SUMIFS(Con_ve!$F$6:$F$1005,Con_ve!$C$6:$C$1005,$C508,Con_ve!$I$6:$I$1005,"Fechada",Con_ve!$Q$6:$Q$1005,Cad_cl!AY$5))),"",IF($C508="","",SUMIFS(Con_ve!$F$6:$F$1005,Con_ve!$C$6:$C$1005,$C508,Con_ve!$I$6:$I$1005,"Fechada",Con_ve!$Q$6:$Q$1005,Cad_cl!AY$5)))</f>
        <v/>
      </c>
      <c r="AZ508" s="134" t="str">
        <f>IF(ISERR(IF($C508="","",SUMIFS(Con_ve!$F$6:$F$1005,Con_ve!$C$6:$C$1005,$C508,Con_ve!$I$6:$I$1005,"Fechada",Con_ve!$Q$6:$Q$1005,Cad_cl!AZ$5))),"",IF($C508="","",SUMIFS(Con_ve!$F$6:$F$1005,Con_ve!$C$6:$C$1005,$C508,Con_ve!$I$6:$I$1005,"Fechada",Con_ve!$Q$6:$Q$1005,Cad_cl!AZ$5)))</f>
        <v/>
      </c>
      <c r="BA508" s="134" t="str">
        <f>IF(ISERR(IF($C508="","",SUMIFS(Con_ve!$F$6:$F$1005,Con_ve!$C$6:$C$1005,$C508,Con_ve!$I$6:$I$1005,"Fechada",Con_ve!$Q$6:$Q$1005,Cad_cl!BA$5))),"",IF($C508="","",SUMIFS(Con_ve!$F$6:$F$1005,Con_ve!$C$6:$C$1005,$C508,Con_ve!$I$6:$I$1005,"Fechada",Con_ve!$Q$6:$Q$1005,Cad_cl!BA$5)))</f>
        <v/>
      </c>
      <c r="BB508" s="134">
        <f t="shared" si="21"/>
        <v>0</v>
      </c>
      <c r="BD508" s="134" t="str">
        <f>IF(ISERR(IF($C508="","",SUMIFS(Con_ve!$F$6:$F$1005,Con_ve!$C$6:$C$1005,$C508,Con_ve!$I$6:$I$1005,"Em negociação",Con_ve!$Q$6:$Q$1005,Cad_cl!BD$5))),"",IF($C508="","",SUMIFS(Con_ve!$F$6:$F$1005,Con_ve!$C$6:$C$1005,$C508,Con_ve!$I$6:$I$1005,"Em negociação",Con_ve!$Q$6:$Q$1005,Cad_cl!BD$5)))</f>
        <v/>
      </c>
      <c r="BE508" s="134" t="str">
        <f>IF(ISERR(IF($C508="","",SUMIFS(Con_ve!$F$6:$F$1005,Con_ve!$C$6:$C$1005,$C508,Con_ve!$I$6:$I$1005,"Em negociação",Con_ve!$Q$6:$Q$1005,Cad_cl!BE$5))),"",IF($C508="","",SUMIFS(Con_ve!$F$6:$F$1005,Con_ve!$C$6:$C$1005,$C508,Con_ve!$I$6:$I$1005,"Em negociação",Con_ve!$Q$6:$Q$1005,Cad_cl!BE$5)))</f>
        <v/>
      </c>
      <c r="BF508" s="134" t="str">
        <f>IF(ISERR(IF($C508="","",SUMIFS(Con_ve!$F$6:$F$1005,Con_ve!$C$6:$C$1005,$C508,Con_ve!$I$6:$I$1005,"Em negociação",Con_ve!$Q$6:$Q$1005,Cad_cl!BF$5))),"",IF($C508="","",SUMIFS(Con_ve!$F$6:$F$1005,Con_ve!$C$6:$C$1005,$C508,Con_ve!$I$6:$I$1005,"Em negociação",Con_ve!$Q$6:$Q$1005,Cad_cl!BF$5)))</f>
        <v/>
      </c>
      <c r="BG508" s="134" t="str">
        <f>IF(ISERR(IF($C508="","",SUMIFS(Con_ve!$F$6:$F$1005,Con_ve!$C$6:$C$1005,$C508,Con_ve!$I$6:$I$1005,"Em negociação",Con_ve!$Q$6:$Q$1005,Cad_cl!BG$5))),"",IF($C508="","",SUMIFS(Con_ve!$F$6:$F$1005,Con_ve!$C$6:$C$1005,$C508,Con_ve!$I$6:$I$1005,"Em negociação",Con_ve!$Q$6:$Q$1005,Cad_cl!BG$5)))</f>
        <v/>
      </c>
      <c r="BH508" s="134" t="str">
        <f>IF(ISERR(IF($C508="","",SUMIFS(Con_ve!$F$6:$F$1005,Con_ve!$C$6:$C$1005,$C508,Con_ve!$I$6:$I$1005,"Em negociação",Con_ve!$Q$6:$Q$1005,Cad_cl!BH$5))),"",IF($C508="","",SUMIFS(Con_ve!$F$6:$F$1005,Con_ve!$C$6:$C$1005,$C508,Con_ve!$I$6:$I$1005,"Em negociação",Con_ve!$Q$6:$Q$1005,Cad_cl!BH$5)))</f>
        <v/>
      </c>
      <c r="BI508" s="134" t="str">
        <f>IF(ISERR(IF($C508="","",SUMIFS(Con_ve!$F$6:$F$1005,Con_ve!$C$6:$C$1005,$C508,Con_ve!$I$6:$I$1005,"Em negociação",Con_ve!$Q$6:$Q$1005,Cad_cl!BI$5))),"",IF($C508="","",SUMIFS(Con_ve!$F$6:$F$1005,Con_ve!$C$6:$C$1005,$C508,Con_ve!$I$6:$I$1005,"Em negociação",Con_ve!$Q$6:$Q$1005,Cad_cl!BI$5)))</f>
        <v/>
      </c>
      <c r="BJ508" s="134" t="str">
        <f>IF(ISERR(IF($C508="","",SUMIFS(Con_ve!$F$6:$F$1005,Con_ve!$C$6:$C$1005,$C508,Con_ve!$I$6:$I$1005,"Em negociação",Con_ve!$Q$6:$Q$1005,Cad_cl!BJ$5))),"",IF($C508="","",SUMIFS(Con_ve!$F$6:$F$1005,Con_ve!$C$6:$C$1005,$C508,Con_ve!$I$6:$I$1005,"Em negociação",Con_ve!$Q$6:$Q$1005,Cad_cl!BJ$5)))</f>
        <v/>
      </c>
      <c r="BK508" s="134" t="str">
        <f>IF(ISERR(IF($C508="","",SUMIFS(Con_ve!$F$6:$F$1005,Con_ve!$C$6:$C$1005,$C508,Con_ve!$I$6:$I$1005,"Em negociação",Con_ve!$Q$6:$Q$1005,Cad_cl!BK$5))),"",IF($C508="","",SUMIFS(Con_ve!$F$6:$F$1005,Con_ve!$C$6:$C$1005,$C508,Con_ve!$I$6:$I$1005,"Em negociação",Con_ve!$Q$6:$Q$1005,Cad_cl!BK$5)))</f>
        <v/>
      </c>
      <c r="BL508" s="134" t="str">
        <f>IF(ISERR(IF($C508="","",SUMIFS(Con_ve!$F$6:$F$1005,Con_ve!$C$6:$C$1005,$C508,Con_ve!$I$6:$I$1005,"Em negociação",Con_ve!$Q$6:$Q$1005,Cad_cl!BL$5))),"",IF($C508="","",SUMIFS(Con_ve!$F$6:$F$1005,Con_ve!$C$6:$C$1005,$C508,Con_ve!$I$6:$I$1005,"Em negociação",Con_ve!$Q$6:$Q$1005,Cad_cl!BL$5)))</f>
        <v/>
      </c>
      <c r="BM508" s="134" t="str">
        <f>IF(ISERR(IF($C508="","",SUMIFS(Con_ve!$F$6:$F$1005,Con_ve!$C$6:$C$1005,$C508,Con_ve!$I$6:$I$1005,"Em negociação",Con_ve!$Q$6:$Q$1005,Cad_cl!BM$5))),"",IF($C508="","",SUMIFS(Con_ve!$F$6:$F$1005,Con_ve!$C$6:$C$1005,$C508,Con_ve!$I$6:$I$1005,"Em negociação",Con_ve!$Q$6:$Q$1005,Cad_cl!BM$5)))</f>
        <v/>
      </c>
      <c r="BN508" s="134" t="str">
        <f>IF(ISERR(IF($C508="","",SUMIFS(Con_ve!$F$6:$F$1005,Con_ve!$C$6:$C$1005,$C508,Con_ve!$I$6:$I$1005,"Em negociação",Con_ve!$Q$6:$Q$1005,Cad_cl!BN$5))),"",IF($C508="","",SUMIFS(Con_ve!$F$6:$F$1005,Con_ve!$C$6:$C$1005,$C508,Con_ve!$I$6:$I$1005,"Em negociação",Con_ve!$Q$6:$Q$1005,Cad_cl!BN$5)))</f>
        <v/>
      </c>
      <c r="BO508" s="134" t="str">
        <f>IF(ISERR(IF($C508="","",SUMIFS(Con_ve!$F$6:$F$1005,Con_ve!$C$6:$C$1005,$C508,Con_ve!$I$6:$I$1005,"Em negociação",Con_ve!$Q$6:$Q$1005,Cad_cl!BO$5))),"",IF($C508="","",SUMIFS(Con_ve!$F$6:$F$1005,Con_ve!$C$6:$C$1005,$C508,Con_ve!$I$6:$I$1005,"Em negociação",Con_ve!$Q$6:$Q$1005,Cad_cl!BO$5)))</f>
        <v/>
      </c>
      <c r="BP508" s="134">
        <f t="shared" si="22"/>
        <v>0</v>
      </c>
      <c r="BR508" s="125" t="str">
        <f>IF(ISERR(IF(AND($I508=Re_lo!$E$5,BR$5=VLOOKUP(Re_lo!$H$5,Re_lo!$N$5:$O$16,2,0)),AP508,"")),"",IF(AND($I508=Re_lo!$E$5,BR$5=VLOOKUP(Re_lo!$H$5,Re_lo!$N$5:$O$16,2,0)),AP508,""))</f>
        <v/>
      </c>
      <c r="BS508" s="125" t="str">
        <f>IF(ISERR(IF(AND($I508=Re_lo!$E$5,BS$5=VLOOKUP(Re_lo!$H$5,Re_lo!$N$5:$O$16,2,0)),AQ508,"")),"",IF(AND($I508=Re_lo!$E$5,BS$5=VLOOKUP(Re_lo!$H$5,Re_lo!$N$5:$O$16,2,0)),AQ508,""))</f>
        <v/>
      </c>
      <c r="BT508" s="125" t="str">
        <f>IF(ISERR(IF(AND($I508=Re_lo!$E$5,BT$5=VLOOKUP(Re_lo!$H$5,Re_lo!$N$5:$O$16,2,0)),AR508,"")),"",IF(AND($I508=Re_lo!$E$5,BT$5=VLOOKUP(Re_lo!$H$5,Re_lo!$N$5:$O$16,2,0)),AR508,""))</f>
        <v/>
      </c>
      <c r="BU508" s="125" t="str">
        <f>IF(ISERR(IF(AND($I508=Re_lo!$E$5,BU$5=VLOOKUP(Re_lo!$H$5,Re_lo!$N$5:$O$16,2,0)),AS508,"")),"",IF(AND($I508=Re_lo!$E$5,BU$5=VLOOKUP(Re_lo!$H$5,Re_lo!$N$5:$O$16,2,0)),AS508,""))</f>
        <v/>
      </c>
      <c r="BV508" s="125" t="str">
        <f>IF(ISERR(IF(AND($I508=Re_lo!$E$5,BV$5=VLOOKUP(Re_lo!$H$5,Re_lo!$N$5:$O$16,2,0)),AT508,"")),"",IF(AND($I508=Re_lo!$E$5,BV$5=VLOOKUP(Re_lo!$H$5,Re_lo!$N$5:$O$16,2,0)),AT508,""))</f>
        <v/>
      </c>
      <c r="BW508" s="125" t="str">
        <f>IF(ISERR(IF(AND($I508=Re_lo!$E$5,BW$5=VLOOKUP(Re_lo!$H$5,Re_lo!$N$5:$O$16,2,0)),AU508,"")),"",IF(AND($I508=Re_lo!$E$5,BW$5=VLOOKUP(Re_lo!$H$5,Re_lo!$N$5:$O$16,2,0)),AU508,""))</f>
        <v/>
      </c>
      <c r="BX508" s="125" t="str">
        <f>IF(ISERR(IF(AND($I508=Re_lo!$E$5,BX$5=VLOOKUP(Re_lo!$H$5,Re_lo!$N$5:$O$16,2,0)),AV508,"")),"",IF(AND($I508=Re_lo!$E$5,BX$5=VLOOKUP(Re_lo!$H$5,Re_lo!$N$5:$O$16,2,0)),AV508,""))</f>
        <v/>
      </c>
      <c r="BY508" s="125" t="str">
        <f>IF(ISERR(IF(AND($I508=Re_lo!$E$5,BY$5=VLOOKUP(Re_lo!$H$5,Re_lo!$N$5:$O$16,2,0)),AW508,"")),"",IF(AND($I508=Re_lo!$E$5,BY$5=VLOOKUP(Re_lo!$H$5,Re_lo!$N$5:$O$16,2,0)),AW508,""))</f>
        <v/>
      </c>
      <c r="BZ508" s="125" t="str">
        <f>IF(ISERR(IF(AND($I508=Re_lo!$E$5,BZ$5=VLOOKUP(Re_lo!$H$5,Re_lo!$N$5:$O$16,2,0)),AX508,"")),"",IF(AND($I508=Re_lo!$E$5,BZ$5=VLOOKUP(Re_lo!$H$5,Re_lo!$N$5:$O$16,2,0)),AX508,""))</f>
        <v/>
      </c>
      <c r="CA508" s="125" t="str">
        <f>IF(ISERR(IF(AND($I508=Re_lo!$E$5,CA$5=VLOOKUP(Re_lo!$H$5,Re_lo!$N$5:$O$16,2,0)),AY508,"")),"",IF(AND($I508=Re_lo!$E$5,CA$5=VLOOKUP(Re_lo!$H$5,Re_lo!$N$5:$O$16,2,0)),AY508,""))</f>
        <v/>
      </c>
      <c r="CB508" s="125" t="str">
        <f>IF(ISERR(IF(AND($I508=Re_lo!$E$5,CB$5=VLOOKUP(Re_lo!$H$5,Re_lo!$N$5:$O$16,2,0)),AZ508,"")),"",IF(AND($I508=Re_lo!$E$5,CB$5=VLOOKUP(Re_lo!$H$5,Re_lo!$N$5:$O$16,2,0)),AZ508,""))</f>
        <v/>
      </c>
      <c r="CC508" s="125" t="str">
        <f>IF(ISERR(IF(AND($I508=Re_lo!$E$5,CC$5=VLOOKUP(Re_lo!$H$5,Re_lo!$N$5:$O$16,2,0)),BA508,"")),"",IF(AND($I508=Re_lo!$E$5,CC$5=VLOOKUP(Re_lo!$H$5,Re_lo!$N$5:$O$16,2,0)),BA508,""))</f>
        <v/>
      </c>
      <c r="CD508" s="125" t="str">
        <f>IF(ISERR(IF(AND($I508=Re_lo!$E$5,CD$5=VLOOKUP(Re_lo!$H$5,Re_lo!$N$5:$O$16,2,0)),BB508,"")),"",IF(AND($I508=Re_lo!$E$5,CD$5=VLOOKUP(Re_lo!$H$5,Re_lo!$N$5:$O$16,2,0)),BB508,""))</f>
        <v/>
      </c>
      <c r="CF508" s="125" t="str">
        <f>IF($C508="","",COUNTIFS(Con_ve!$C$6:$C$1005,$C508,Con_ve!$Q$6:$Q$1005,Cad_cl!CF$5))</f>
        <v/>
      </c>
      <c r="CG508" s="125" t="str">
        <f>IF($C508="","",COUNTIFS(Con_ve!$C$6:$C$1005,$C508,Con_ve!$Q$6:$Q$1005,Cad_cl!CG$5))</f>
        <v/>
      </c>
      <c r="CH508" s="125" t="str">
        <f>IF($C508="","",COUNTIFS(Con_ve!$C$6:$C$1005,$C508,Con_ve!$Q$6:$Q$1005,Cad_cl!CH$5))</f>
        <v/>
      </c>
      <c r="CI508" s="125" t="str">
        <f>IF($C508="","",COUNTIFS(Con_ve!$C$6:$C$1005,$C508,Con_ve!$Q$6:$Q$1005,Cad_cl!CI$5))</f>
        <v/>
      </c>
      <c r="CJ508" s="125" t="str">
        <f>IF($C508="","",COUNTIFS(Con_ve!$C$6:$C$1005,$C508,Con_ve!$Q$6:$Q$1005,Cad_cl!CJ$5))</f>
        <v/>
      </c>
      <c r="CK508" s="125" t="str">
        <f>IF($C508="","",COUNTIFS(Con_ve!$C$6:$C$1005,$C508,Con_ve!$Q$6:$Q$1005,Cad_cl!CK$5))</f>
        <v/>
      </c>
      <c r="CL508" s="125" t="str">
        <f>IF($C508="","",COUNTIFS(Con_ve!$C$6:$C$1005,$C508,Con_ve!$Q$6:$Q$1005,Cad_cl!CL$5))</f>
        <v/>
      </c>
      <c r="CM508" s="125" t="str">
        <f>IF($C508="","",COUNTIFS(Con_ve!$C$6:$C$1005,$C508,Con_ve!$Q$6:$Q$1005,Cad_cl!CM$5))</f>
        <v/>
      </c>
      <c r="CN508" s="125" t="str">
        <f>IF($C508="","",COUNTIFS(Con_ve!$C$6:$C$1005,$C508,Con_ve!$Q$6:$Q$1005,Cad_cl!CN$5))</f>
        <v/>
      </c>
      <c r="CO508" s="125" t="str">
        <f>IF($C508="","",COUNTIFS(Con_ve!$C$6:$C$1005,$C508,Con_ve!$Q$6:$Q$1005,Cad_cl!CO$5))</f>
        <v/>
      </c>
      <c r="CP508" s="125" t="str">
        <f>IF($C508="","",COUNTIFS(Con_ve!$C$6:$C$1005,$C508,Con_ve!$Q$6:$Q$1005,Cad_cl!CP$5))</f>
        <v/>
      </c>
      <c r="CQ508" s="125" t="str">
        <f>IF($C508="","",COUNTIFS(Con_ve!$C$6:$C$1005,$C508,Con_ve!$Q$6:$Q$1005,Cad_cl!CQ$5))</f>
        <v/>
      </c>
      <c r="CR508" s="125">
        <f t="shared" si="23"/>
        <v>0</v>
      </c>
    </row>
    <row r="509" spans="3:96" ht="30" customHeight="1">
      <c r="C509" s="153"/>
      <c r="D509" s="153"/>
      <c r="E509" s="154"/>
      <c r="F509" s="153"/>
      <c r="G509" s="155"/>
      <c r="H509" s="153"/>
      <c r="I509" s="153"/>
      <c r="J509" s="132" t="s">
        <v>309</v>
      </c>
      <c r="K509" s="133" t="s">
        <v>309</v>
      </c>
      <c r="L509" s="153"/>
      <c r="M509" s="153"/>
      <c r="N509" s="153"/>
      <c r="O509" s="153"/>
      <c r="P509" s="153"/>
      <c r="Q509" s="153"/>
      <c r="AP509" s="134" t="str">
        <f>IF(ISERR(IF($C509="","",SUMIFS(Con_ve!$F$6:$F$1005,Con_ve!$C$6:$C$1005,$C509,Con_ve!$I$6:$I$1005,"Fechada",Con_ve!$Q$6:$Q$1005,Cad_cl!AP$5))),"",IF($C509="","",SUMIFS(Con_ve!$F$6:$F$1005,Con_ve!$C$6:$C$1005,$C509,Con_ve!$I$6:$I$1005,"Fechada",Con_ve!$Q$6:$Q$1005,Cad_cl!AP$5)))</f>
        <v/>
      </c>
      <c r="AQ509" s="134" t="str">
        <f>IF(ISERR(IF($C509="","",SUMIFS(Con_ve!$F$6:$F$1005,Con_ve!$C$6:$C$1005,$C509,Con_ve!$I$6:$I$1005,"Fechada",Con_ve!$Q$6:$Q$1005,Cad_cl!AQ$5))),"",IF($C509="","",SUMIFS(Con_ve!$F$6:$F$1005,Con_ve!$C$6:$C$1005,$C509,Con_ve!$I$6:$I$1005,"Fechada",Con_ve!$Q$6:$Q$1005,Cad_cl!AQ$5)))</f>
        <v/>
      </c>
      <c r="AR509" s="134" t="str">
        <f>IF(ISERR(IF($C509="","",SUMIFS(Con_ve!$F$6:$F$1005,Con_ve!$C$6:$C$1005,$C509,Con_ve!$I$6:$I$1005,"Fechada",Con_ve!$Q$6:$Q$1005,Cad_cl!AR$5))),"",IF($C509="","",SUMIFS(Con_ve!$F$6:$F$1005,Con_ve!$C$6:$C$1005,$C509,Con_ve!$I$6:$I$1005,"Fechada",Con_ve!$Q$6:$Q$1005,Cad_cl!AR$5)))</f>
        <v/>
      </c>
      <c r="AS509" s="134" t="str">
        <f>IF(ISERR(IF($C509="","",SUMIFS(Con_ve!$F$6:$F$1005,Con_ve!$C$6:$C$1005,$C509,Con_ve!$I$6:$I$1005,"Fechada",Con_ve!$Q$6:$Q$1005,Cad_cl!AS$5))),"",IF($C509="","",SUMIFS(Con_ve!$F$6:$F$1005,Con_ve!$C$6:$C$1005,$C509,Con_ve!$I$6:$I$1005,"Fechada",Con_ve!$Q$6:$Q$1005,Cad_cl!AS$5)))</f>
        <v/>
      </c>
      <c r="AT509" s="134" t="str">
        <f>IF(ISERR(IF($C509="","",SUMIFS(Con_ve!$F$6:$F$1005,Con_ve!$C$6:$C$1005,$C509,Con_ve!$I$6:$I$1005,"Fechada",Con_ve!$Q$6:$Q$1005,Cad_cl!AT$5))),"",IF($C509="","",SUMIFS(Con_ve!$F$6:$F$1005,Con_ve!$C$6:$C$1005,$C509,Con_ve!$I$6:$I$1005,"Fechada",Con_ve!$Q$6:$Q$1005,Cad_cl!AT$5)))</f>
        <v/>
      </c>
      <c r="AU509" s="134" t="str">
        <f>IF(ISERR(IF($C509="","",SUMIFS(Con_ve!$F$6:$F$1005,Con_ve!$C$6:$C$1005,$C509,Con_ve!$I$6:$I$1005,"Fechada",Con_ve!$Q$6:$Q$1005,Cad_cl!AU$5))),"",IF($C509="","",SUMIFS(Con_ve!$F$6:$F$1005,Con_ve!$C$6:$C$1005,$C509,Con_ve!$I$6:$I$1005,"Fechada",Con_ve!$Q$6:$Q$1005,Cad_cl!AU$5)))</f>
        <v/>
      </c>
      <c r="AV509" s="134" t="str">
        <f>IF(ISERR(IF($C509="","",SUMIFS(Con_ve!$F$6:$F$1005,Con_ve!$C$6:$C$1005,$C509,Con_ve!$I$6:$I$1005,"Fechada",Con_ve!$Q$6:$Q$1005,Cad_cl!AV$5))),"",IF($C509="","",SUMIFS(Con_ve!$F$6:$F$1005,Con_ve!$C$6:$C$1005,$C509,Con_ve!$I$6:$I$1005,"Fechada",Con_ve!$Q$6:$Q$1005,Cad_cl!AV$5)))</f>
        <v/>
      </c>
      <c r="AW509" s="134" t="str">
        <f>IF(ISERR(IF($C509="","",SUMIFS(Con_ve!$F$6:$F$1005,Con_ve!$C$6:$C$1005,$C509,Con_ve!$I$6:$I$1005,"Fechada",Con_ve!$Q$6:$Q$1005,Cad_cl!AW$5))),"",IF($C509="","",SUMIFS(Con_ve!$F$6:$F$1005,Con_ve!$C$6:$C$1005,$C509,Con_ve!$I$6:$I$1005,"Fechada",Con_ve!$Q$6:$Q$1005,Cad_cl!AW$5)))</f>
        <v/>
      </c>
      <c r="AX509" s="134" t="str">
        <f>IF(ISERR(IF($C509="","",SUMIFS(Con_ve!$F$6:$F$1005,Con_ve!$C$6:$C$1005,$C509,Con_ve!$I$6:$I$1005,"Fechada",Con_ve!$Q$6:$Q$1005,Cad_cl!AX$5))),"",IF($C509="","",SUMIFS(Con_ve!$F$6:$F$1005,Con_ve!$C$6:$C$1005,$C509,Con_ve!$I$6:$I$1005,"Fechada",Con_ve!$Q$6:$Q$1005,Cad_cl!AX$5)))</f>
        <v/>
      </c>
      <c r="AY509" s="134" t="str">
        <f>IF(ISERR(IF($C509="","",SUMIFS(Con_ve!$F$6:$F$1005,Con_ve!$C$6:$C$1005,$C509,Con_ve!$I$6:$I$1005,"Fechada",Con_ve!$Q$6:$Q$1005,Cad_cl!AY$5))),"",IF($C509="","",SUMIFS(Con_ve!$F$6:$F$1005,Con_ve!$C$6:$C$1005,$C509,Con_ve!$I$6:$I$1005,"Fechada",Con_ve!$Q$6:$Q$1005,Cad_cl!AY$5)))</f>
        <v/>
      </c>
      <c r="AZ509" s="134" t="str">
        <f>IF(ISERR(IF($C509="","",SUMIFS(Con_ve!$F$6:$F$1005,Con_ve!$C$6:$C$1005,$C509,Con_ve!$I$6:$I$1005,"Fechada",Con_ve!$Q$6:$Q$1005,Cad_cl!AZ$5))),"",IF($C509="","",SUMIFS(Con_ve!$F$6:$F$1005,Con_ve!$C$6:$C$1005,$C509,Con_ve!$I$6:$I$1005,"Fechada",Con_ve!$Q$6:$Q$1005,Cad_cl!AZ$5)))</f>
        <v/>
      </c>
      <c r="BA509" s="134" t="str">
        <f>IF(ISERR(IF($C509="","",SUMIFS(Con_ve!$F$6:$F$1005,Con_ve!$C$6:$C$1005,$C509,Con_ve!$I$6:$I$1005,"Fechada",Con_ve!$Q$6:$Q$1005,Cad_cl!BA$5))),"",IF($C509="","",SUMIFS(Con_ve!$F$6:$F$1005,Con_ve!$C$6:$C$1005,$C509,Con_ve!$I$6:$I$1005,"Fechada",Con_ve!$Q$6:$Q$1005,Cad_cl!BA$5)))</f>
        <v/>
      </c>
      <c r="BB509" s="134">
        <f t="shared" si="21"/>
        <v>0</v>
      </c>
      <c r="BD509" s="134" t="str">
        <f>IF(ISERR(IF($C509="","",SUMIFS(Con_ve!$F$6:$F$1005,Con_ve!$C$6:$C$1005,$C509,Con_ve!$I$6:$I$1005,"Em negociação",Con_ve!$Q$6:$Q$1005,Cad_cl!BD$5))),"",IF($C509="","",SUMIFS(Con_ve!$F$6:$F$1005,Con_ve!$C$6:$C$1005,$C509,Con_ve!$I$6:$I$1005,"Em negociação",Con_ve!$Q$6:$Q$1005,Cad_cl!BD$5)))</f>
        <v/>
      </c>
      <c r="BE509" s="134" t="str">
        <f>IF(ISERR(IF($C509="","",SUMIFS(Con_ve!$F$6:$F$1005,Con_ve!$C$6:$C$1005,$C509,Con_ve!$I$6:$I$1005,"Em negociação",Con_ve!$Q$6:$Q$1005,Cad_cl!BE$5))),"",IF($C509="","",SUMIFS(Con_ve!$F$6:$F$1005,Con_ve!$C$6:$C$1005,$C509,Con_ve!$I$6:$I$1005,"Em negociação",Con_ve!$Q$6:$Q$1005,Cad_cl!BE$5)))</f>
        <v/>
      </c>
      <c r="BF509" s="134" t="str">
        <f>IF(ISERR(IF($C509="","",SUMIFS(Con_ve!$F$6:$F$1005,Con_ve!$C$6:$C$1005,$C509,Con_ve!$I$6:$I$1005,"Em negociação",Con_ve!$Q$6:$Q$1005,Cad_cl!BF$5))),"",IF($C509="","",SUMIFS(Con_ve!$F$6:$F$1005,Con_ve!$C$6:$C$1005,$C509,Con_ve!$I$6:$I$1005,"Em negociação",Con_ve!$Q$6:$Q$1005,Cad_cl!BF$5)))</f>
        <v/>
      </c>
      <c r="BG509" s="134" t="str">
        <f>IF(ISERR(IF($C509="","",SUMIFS(Con_ve!$F$6:$F$1005,Con_ve!$C$6:$C$1005,$C509,Con_ve!$I$6:$I$1005,"Em negociação",Con_ve!$Q$6:$Q$1005,Cad_cl!BG$5))),"",IF($C509="","",SUMIFS(Con_ve!$F$6:$F$1005,Con_ve!$C$6:$C$1005,$C509,Con_ve!$I$6:$I$1005,"Em negociação",Con_ve!$Q$6:$Q$1005,Cad_cl!BG$5)))</f>
        <v/>
      </c>
      <c r="BH509" s="134" t="str">
        <f>IF(ISERR(IF($C509="","",SUMIFS(Con_ve!$F$6:$F$1005,Con_ve!$C$6:$C$1005,$C509,Con_ve!$I$6:$I$1005,"Em negociação",Con_ve!$Q$6:$Q$1005,Cad_cl!BH$5))),"",IF($C509="","",SUMIFS(Con_ve!$F$6:$F$1005,Con_ve!$C$6:$C$1005,$C509,Con_ve!$I$6:$I$1005,"Em negociação",Con_ve!$Q$6:$Q$1005,Cad_cl!BH$5)))</f>
        <v/>
      </c>
      <c r="BI509" s="134" t="str">
        <f>IF(ISERR(IF($C509="","",SUMIFS(Con_ve!$F$6:$F$1005,Con_ve!$C$6:$C$1005,$C509,Con_ve!$I$6:$I$1005,"Em negociação",Con_ve!$Q$6:$Q$1005,Cad_cl!BI$5))),"",IF($C509="","",SUMIFS(Con_ve!$F$6:$F$1005,Con_ve!$C$6:$C$1005,$C509,Con_ve!$I$6:$I$1005,"Em negociação",Con_ve!$Q$6:$Q$1005,Cad_cl!BI$5)))</f>
        <v/>
      </c>
      <c r="BJ509" s="134" t="str">
        <f>IF(ISERR(IF($C509="","",SUMIFS(Con_ve!$F$6:$F$1005,Con_ve!$C$6:$C$1005,$C509,Con_ve!$I$6:$I$1005,"Em negociação",Con_ve!$Q$6:$Q$1005,Cad_cl!BJ$5))),"",IF($C509="","",SUMIFS(Con_ve!$F$6:$F$1005,Con_ve!$C$6:$C$1005,$C509,Con_ve!$I$6:$I$1005,"Em negociação",Con_ve!$Q$6:$Q$1005,Cad_cl!BJ$5)))</f>
        <v/>
      </c>
      <c r="BK509" s="134" t="str">
        <f>IF(ISERR(IF($C509="","",SUMIFS(Con_ve!$F$6:$F$1005,Con_ve!$C$6:$C$1005,$C509,Con_ve!$I$6:$I$1005,"Em negociação",Con_ve!$Q$6:$Q$1005,Cad_cl!BK$5))),"",IF($C509="","",SUMIFS(Con_ve!$F$6:$F$1005,Con_ve!$C$6:$C$1005,$C509,Con_ve!$I$6:$I$1005,"Em negociação",Con_ve!$Q$6:$Q$1005,Cad_cl!BK$5)))</f>
        <v/>
      </c>
      <c r="BL509" s="134" t="str">
        <f>IF(ISERR(IF($C509="","",SUMIFS(Con_ve!$F$6:$F$1005,Con_ve!$C$6:$C$1005,$C509,Con_ve!$I$6:$I$1005,"Em negociação",Con_ve!$Q$6:$Q$1005,Cad_cl!BL$5))),"",IF($C509="","",SUMIFS(Con_ve!$F$6:$F$1005,Con_ve!$C$6:$C$1005,$C509,Con_ve!$I$6:$I$1005,"Em negociação",Con_ve!$Q$6:$Q$1005,Cad_cl!BL$5)))</f>
        <v/>
      </c>
      <c r="BM509" s="134" t="str">
        <f>IF(ISERR(IF($C509="","",SUMIFS(Con_ve!$F$6:$F$1005,Con_ve!$C$6:$C$1005,$C509,Con_ve!$I$6:$I$1005,"Em negociação",Con_ve!$Q$6:$Q$1005,Cad_cl!BM$5))),"",IF($C509="","",SUMIFS(Con_ve!$F$6:$F$1005,Con_ve!$C$6:$C$1005,$C509,Con_ve!$I$6:$I$1005,"Em negociação",Con_ve!$Q$6:$Q$1005,Cad_cl!BM$5)))</f>
        <v/>
      </c>
      <c r="BN509" s="134" t="str">
        <f>IF(ISERR(IF($C509="","",SUMIFS(Con_ve!$F$6:$F$1005,Con_ve!$C$6:$C$1005,$C509,Con_ve!$I$6:$I$1005,"Em negociação",Con_ve!$Q$6:$Q$1005,Cad_cl!BN$5))),"",IF($C509="","",SUMIFS(Con_ve!$F$6:$F$1005,Con_ve!$C$6:$C$1005,$C509,Con_ve!$I$6:$I$1005,"Em negociação",Con_ve!$Q$6:$Q$1005,Cad_cl!BN$5)))</f>
        <v/>
      </c>
      <c r="BO509" s="134" t="str">
        <f>IF(ISERR(IF($C509="","",SUMIFS(Con_ve!$F$6:$F$1005,Con_ve!$C$6:$C$1005,$C509,Con_ve!$I$6:$I$1005,"Em negociação",Con_ve!$Q$6:$Q$1005,Cad_cl!BO$5))),"",IF($C509="","",SUMIFS(Con_ve!$F$6:$F$1005,Con_ve!$C$6:$C$1005,$C509,Con_ve!$I$6:$I$1005,"Em negociação",Con_ve!$Q$6:$Q$1005,Cad_cl!BO$5)))</f>
        <v/>
      </c>
      <c r="BP509" s="134">
        <f t="shared" si="22"/>
        <v>0</v>
      </c>
      <c r="BR509" s="125" t="str">
        <f>IF(ISERR(IF(AND($I509=Re_lo!$E$5,BR$5=VLOOKUP(Re_lo!$H$5,Re_lo!$N$5:$O$16,2,0)),AP509,"")),"",IF(AND($I509=Re_lo!$E$5,BR$5=VLOOKUP(Re_lo!$H$5,Re_lo!$N$5:$O$16,2,0)),AP509,""))</f>
        <v/>
      </c>
      <c r="BS509" s="125" t="str">
        <f>IF(ISERR(IF(AND($I509=Re_lo!$E$5,BS$5=VLOOKUP(Re_lo!$H$5,Re_lo!$N$5:$O$16,2,0)),AQ509,"")),"",IF(AND($I509=Re_lo!$E$5,BS$5=VLOOKUP(Re_lo!$H$5,Re_lo!$N$5:$O$16,2,0)),AQ509,""))</f>
        <v/>
      </c>
      <c r="BT509" s="125" t="str">
        <f>IF(ISERR(IF(AND($I509=Re_lo!$E$5,BT$5=VLOOKUP(Re_lo!$H$5,Re_lo!$N$5:$O$16,2,0)),AR509,"")),"",IF(AND($I509=Re_lo!$E$5,BT$5=VLOOKUP(Re_lo!$H$5,Re_lo!$N$5:$O$16,2,0)),AR509,""))</f>
        <v/>
      </c>
      <c r="BU509" s="125" t="str">
        <f>IF(ISERR(IF(AND($I509=Re_lo!$E$5,BU$5=VLOOKUP(Re_lo!$H$5,Re_lo!$N$5:$O$16,2,0)),AS509,"")),"",IF(AND($I509=Re_lo!$E$5,BU$5=VLOOKUP(Re_lo!$H$5,Re_lo!$N$5:$O$16,2,0)),AS509,""))</f>
        <v/>
      </c>
      <c r="BV509" s="125" t="str">
        <f>IF(ISERR(IF(AND($I509=Re_lo!$E$5,BV$5=VLOOKUP(Re_lo!$H$5,Re_lo!$N$5:$O$16,2,0)),AT509,"")),"",IF(AND($I509=Re_lo!$E$5,BV$5=VLOOKUP(Re_lo!$H$5,Re_lo!$N$5:$O$16,2,0)),AT509,""))</f>
        <v/>
      </c>
      <c r="BW509" s="125" t="str">
        <f>IF(ISERR(IF(AND($I509=Re_lo!$E$5,BW$5=VLOOKUP(Re_lo!$H$5,Re_lo!$N$5:$O$16,2,0)),AU509,"")),"",IF(AND($I509=Re_lo!$E$5,BW$5=VLOOKUP(Re_lo!$H$5,Re_lo!$N$5:$O$16,2,0)),AU509,""))</f>
        <v/>
      </c>
      <c r="BX509" s="125" t="str">
        <f>IF(ISERR(IF(AND($I509=Re_lo!$E$5,BX$5=VLOOKUP(Re_lo!$H$5,Re_lo!$N$5:$O$16,2,0)),AV509,"")),"",IF(AND($I509=Re_lo!$E$5,BX$5=VLOOKUP(Re_lo!$H$5,Re_lo!$N$5:$O$16,2,0)),AV509,""))</f>
        <v/>
      </c>
      <c r="BY509" s="125" t="str">
        <f>IF(ISERR(IF(AND($I509=Re_lo!$E$5,BY$5=VLOOKUP(Re_lo!$H$5,Re_lo!$N$5:$O$16,2,0)),AW509,"")),"",IF(AND($I509=Re_lo!$E$5,BY$5=VLOOKUP(Re_lo!$H$5,Re_lo!$N$5:$O$16,2,0)),AW509,""))</f>
        <v/>
      </c>
      <c r="BZ509" s="125" t="str">
        <f>IF(ISERR(IF(AND($I509=Re_lo!$E$5,BZ$5=VLOOKUP(Re_lo!$H$5,Re_lo!$N$5:$O$16,2,0)),AX509,"")),"",IF(AND($I509=Re_lo!$E$5,BZ$5=VLOOKUP(Re_lo!$H$5,Re_lo!$N$5:$O$16,2,0)),AX509,""))</f>
        <v/>
      </c>
      <c r="CA509" s="125" t="str">
        <f>IF(ISERR(IF(AND($I509=Re_lo!$E$5,CA$5=VLOOKUP(Re_lo!$H$5,Re_lo!$N$5:$O$16,2,0)),AY509,"")),"",IF(AND($I509=Re_lo!$E$5,CA$5=VLOOKUP(Re_lo!$H$5,Re_lo!$N$5:$O$16,2,0)),AY509,""))</f>
        <v/>
      </c>
      <c r="CB509" s="125" t="str">
        <f>IF(ISERR(IF(AND($I509=Re_lo!$E$5,CB$5=VLOOKUP(Re_lo!$H$5,Re_lo!$N$5:$O$16,2,0)),AZ509,"")),"",IF(AND($I509=Re_lo!$E$5,CB$5=VLOOKUP(Re_lo!$H$5,Re_lo!$N$5:$O$16,2,0)),AZ509,""))</f>
        <v/>
      </c>
      <c r="CC509" s="125" t="str">
        <f>IF(ISERR(IF(AND($I509=Re_lo!$E$5,CC$5=VLOOKUP(Re_lo!$H$5,Re_lo!$N$5:$O$16,2,0)),BA509,"")),"",IF(AND($I509=Re_lo!$E$5,CC$5=VLOOKUP(Re_lo!$H$5,Re_lo!$N$5:$O$16,2,0)),BA509,""))</f>
        <v/>
      </c>
      <c r="CD509" s="125" t="str">
        <f>IF(ISERR(IF(AND($I509=Re_lo!$E$5,CD$5=VLOOKUP(Re_lo!$H$5,Re_lo!$N$5:$O$16,2,0)),BB509,"")),"",IF(AND($I509=Re_lo!$E$5,CD$5=VLOOKUP(Re_lo!$H$5,Re_lo!$N$5:$O$16,2,0)),BB509,""))</f>
        <v/>
      </c>
      <c r="CF509" s="125" t="str">
        <f>IF($C509="","",COUNTIFS(Con_ve!$C$6:$C$1005,$C509,Con_ve!$Q$6:$Q$1005,Cad_cl!CF$5))</f>
        <v/>
      </c>
      <c r="CG509" s="125" t="str">
        <f>IF($C509="","",COUNTIFS(Con_ve!$C$6:$C$1005,$C509,Con_ve!$Q$6:$Q$1005,Cad_cl!CG$5))</f>
        <v/>
      </c>
      <c r="CH509" s="125" t="str">
        <f>IF($C509="","",COUNTIFS(Con_ve!$C$6:$C$1005,$C509,Con_ve!$Q$6:$Q$1005,Cad_cl!CH$5))</f>
        <v/>
      </c>
      <c r="CI509" s="125" t="str">
        <f>IF($C509="","",COUNTIFS(Con_ve!$C$6:$C$1005,$C509,Con_ve!$Q$6:$Q$1005,Cad_cl!CI$5))</f>
        <v/>
      </c>
      <c r="CJ509" s="125" t="str">
        <f>IF($C509="","",COUNTIFS(Con_ve!$C$6:$C$1005,$C509,Con_ve!$Q$6:$Q$1005,Cad_cl!CJ$5))</f>
        <v/>
      </c>
      <c r="CK509" s="125" t="str">
        <f>IF($C509="","",COUNTIFS(Con_ve!$C$6:$C$1005,$C509,Con_ve!$Q$6:$Q$1005,Cad_cl!CK$5))</f>
        <v/>
      </c>
      <c r="CL509" s="125" t="str">
        <f>IF($C509="","",COUNTIFS(Con_ve!$C$6:$C$1005,$C509,Con_ve!$Q$6:$Q$1005,Cad_cl!CL$5))</f>
        <v/>
      </c>
      <c r="CM509" s="125" t="str">
        <f>IF($C509="","",COUNTIFS(Con_ve!$C$6:$C$1005,$C509,Con_ve!$Q$6:$Q$1005,Cad_cl!CM$5))</f>
        <v/>
      </c>
      <c r="CN509" s="125" t="str">
        <f>IF($C509="","",COUNTIFS(Con_ve!$C$6:$C$1005,$C509,Con_ve!$Q$6:$Q$1005,Cad_cl!CN$5))</f>
        <v/>
      </c>
      <c r="CO509" s="125" t="str">
        <f>IF($C509="","",COUNTIFS(Con_ve!$C$6:$C$1005,$C509,Con_ve!$Q$6:$Q$1005,Cad_cl!CO$5))</f>
        <v/>
      </c>
      <c r="CP509" s="125" t="str">
        <f>IF($C509="","",COUNTIFS(Con_ve!$C$6:$C$1005,$C509,Con_ve!$Q$6:$Q$1005,Cad_cl!CP$5))</f>
        <v/>
      </c>
      <c r="CQ509" s="125" t="str">
        <f>IF($C509="","",COUNTIFS(Con_ve!$C$6:$C$1005,$C509,Con_ve!$Q$6:$Q$1005,Cad_cl!CQ$5))</f>
        <v/>
      </c>
      <c r="CR509" s="125">
        <f t="shared" si="23"/>
        <v>0</v>
      </c>
    </row>
    <row r="510" spans="3:96" ht="30" customHeight="1">
      <c r="C510" s="153"/>
      <c r="D510" s="153"/>
      <c r="E510" s="154"/>
      <c r="F510" s="153"/>
      <c r="G510" s="155"/>
      <c r="H510" s="153"/>
      <c r="I510" s="153"/>
      <c r="J510" s="132" t="s">
        <v>309</v>
      </c>
      <c r="K510" s="133" t="s">
        <v>309</v>
      </c>
      <c r="L510" s="153"/>
      <c r="M510" s="153"/>
      <c r="N510" s="153"/>
      <c r="O510" s="153"/>
      <c r="P510" s="153"/>
      <c r="Q510" s="153"/>
      <c r="AP510" s="134" t="str">
        <f>IF(ISERR(IF($C510="","",SUMIFS(Con_ve!$F$6:$F$1005,Con_ve!$C$6:$C$1005,$C510,Con_ve!$I$6:$I$1005,"Fechada",Con_ve!$Q$6:$Q$1005,Cad_cl!AP$5))),"",IF($C510="","",SUMIFS(Con_ve!$F$6:$F$1005,Con_ve!$C$6:$C$1005,$C510,Con_ve!$I$6:$I$1005,"Fechada",Con_ve!$Q$6:$Q$1005,Cad_cl!AP$5)))</f>
        <v/>
      </c>
      <c r="AQ510" s="134" t="str">
        <f>IF(ISERR(IF($C510="","",SUMIFS(Con_ve!$F$6:$F$1005,Con_ve!$C$6:$C$1005,$C510,Con_ve!$I$6:$I$1005,"Fechada",Con_ve!$Q$6:$Q$1005,Cad_cl!AQ$5))),"",IF($C510="","",SUMIFS(Con_ve!$F$6:$F$1005,Con_ve!$C$6:$C$1005,$C510,Con_ve!$I$6:$I$1005,"Fechada",Con_ve!$Q$6:$Q$1005,Cad_cl!AQ$5)))</f>
        <v/>
      </c>
      <c r="AR510" s="134" t="str">
        <f>IF(ISERR(IF($C510="","",SUMIFS(Con_ve!$F$6:$F$1005,Con_ve!$C$6:$C$1005,$C510,Con_ve!$I$6:$I$1005,"Fechada",Con_ve!$Q$6:$Q$1005,Cad_cl!AR$5))),"",IF($C510="","",SUMIFS(Con_ve!$F$6:$F$1005,Con_ve!$C$6:$C$1005,$C510,Con_ve!$I$6:$I$1005,"Fechada",Con_ve!$Q$6:$Q$1005,Cad_cl!AR$5)))</f>
        <v/>
      </c>
      <c r="AS510" s="134" t="str">
        <f>IF(ISERR(IF($C510="","",SUMIFS(Con_ve!$F$6:$F$1005,Con_ve!$C$6:$C$1005,$C510,Con_ve!$I$6:$I$1005,"Fechada",Con_ve!$Q$6:$Q$1005,Cad_cl!AS$5))),"",IF($C510="","",SUMIFS(Con_ve!$F$6:$F$1005,Con_ve!$C$6:$C$1005,$C510,Con_ve!$I$6:$I$1005,"Fechada",Con_ve!$Q$6:$Q$1005,Cad_cl!AS$5)))</f>
        <v/>
      </c>
      <c r="AT510" s="134" t="str">
        <f>IF(ISERR(IF($C510="","",SUMIFS(Con_ve!$F$6:$F$1005,Con_ve!$C$6:$C$1005,$C510,Con_ve!$I$6:$I$1005,"Fechada",Con_ve!$Q$6:$Q$1005,Cad_cl!AT$5))),"",IF($C510="","",SUMIFS(Con_ve!$F$6:$F$1005,Con_ve!$C$6:$C$1005,$C510,Con_ve!$I$6:$I$1005,"Fechada",Con_ve!$Q$6:$Q$1005,Cad_cl!AT$5)))</f>
        <v/>
      </c>
      <c r="AU510" s="134" t="str">
        <f>IF(ISERR(IF($C510="","",SUMIFS(Con_ve!$F$6:$F$1005,Con_ve!$C$6:$C$1005,$C510,Con_ve!$I$6:$I$1005,"Fechada",Con_ve!$Q$6:$Q$1005,Cad_cl!AU$5))),"",IF($C510="","",SUMIFS(Con_ve!$F$6:$F$1005,Con_ve!$C$6:$C$1005,$C510,Con_ve!$I$6:$I$1005,"Fechada",Con_ve!$Q$6:$Q$1005,Cad_cl!AU$5)))</f>
        <v/>
      </c>
      <c r="AV510" s="134" t="str">
        <f>IF(ISERR(IF($C510="","",SUMIFS(Con_ve!$F$6:$F$1005,Con_ve!$C$6:$C$1005,$C510,Con_ve!$I$6:$I$1005,"Fechada",Con_ve!$Q$6:$Q$1005,Cad_cl!AV$5))),"",IF($C510="","",SUMIFS(Con_ve!$F$6:$F$1005,Con_ve!$C$6:$C$1005,$C510,Con_ve!$I$6:$I$1005,"Fechada",Con_ve!$Q$6:$Q$1005,Cad_cl!AV$5)))</f>
        <v/>
      </c>
      <c r="AW510" s="134" t="str">
        <f>IF(ISERR(IF($C510="","",SUMIFS(Con_ve!$F$6:$F$1005,Con_ve!$C$6:$C$1005,$C510,Con_ve!$I$6:$I$1005,"Fechada",Con_ve!$Q$6:$Q$1005,Cad_cl!AW$5))),"",IF($C510="","",SUMIFS(Con_ve!$F$6:$F$1005,Con_ve!$C$6:$C$1005,$C510,Con_ve!$I$6:$I$1005,"Fechada",Con_ve!$Q$6:$Q$1005,Cad_cl!AW$5)))</f>
        <v/>
      </c>
      <c r="AX510" s="134" t="str">
        <f>IF(ISERR(IF($C510="","",SUMIFS(Con_ve!$F$6:$F$1005,Con_ve!$C$6:$C$1005,$C510,Con_ve!$I$6:$I$1005,"Fechada",Con_ve!$Q$6:$Q$1005,Cad_cl!AX$5))),"",IF($C510="","",SUMIFS(Con_ve!$F$6:$F$1005,Con_ve!$C$6:$C$1005,$C510,Con_ve!$I$6:$I$1005,"Fechada",Con_ve!$Q$6:$Q$1005,Cad_cl!AX$5)))</f>
        <v/>
      </c>
      <c r="AY510" s="134" t="str">
        <f>IF(ISERR(IF($C510="","",SUMIFS(Con_ve!$F$6:$F$1005,Con_ve!$C$6:$C$1005,$C510,Con_ve!$I$6:$I$1005,"Fechada",Con_ve!$Q$6:$Q$1005,Cad_cl!AY$5))),"",IF($C510="","",SUMIFS(Con_ve!$F$6:$F$1005,Con_ve!$C$6:$C$1005,$C510,Con_ve!$I$6:$I$1005,"Fechada",Con_ve!$Q$6:$Q$1005,Cad_cl!AY$5)))</f>
        <v/>
      </c>
      <c r="AZ510" s="134" t="str">
        <f>IF(ISERR(IF($C510="","",SUMIFS(Con_ve!$F$6:$F$1005,Con_ve!$C$6:$C$1005,$C510,Con_ve!$I$6:$I$1005,"Fechada",Con_ve!$Q$6:$Q$1005,Cad_cl!AZ$5))),"",IF($C510="","",SUMIFS(Con_ve!$F$6:$F$1005,Con_ve!$C$6:$C$1005,$C510,Con_ve!$I$6:$I$1005,"Fechada",Con_ve!$Q$6:$Q$1005,Cad_cl!AZ$5)))</f>
        <v/>
      </c>
      <c r="BA510" s="134" t="str">
        <f>IF(ISERR(IF($C510="","",SUMIFS(Con_ve!$F$6:$F$1005,Con_ve!$C$6:$C$1005,$C510,Con_ve!$I$6:$I$1005,"Fechada",Con_ve!$Q$6:$Q$1005,Cad_cl!BA$5))),"",IF($C510="","",SUMIFS(Con_ve!$F$6:$F$1005,Con_ve!$C$6:$C$1005,$C510,Con_ve!$I$6:$I$1005,"Fechada",Con_ve!$Q$6:$Q$1005,Cad_cl!BA$5)))</f>
        <v/>
      </c>
      <c r="BB510" s="134">
        <f t="shared" si="21"/>
        <v>0</v>
      </c>
      <c r="BD510" s="134" t="str">
        <f>IF(ISERR(IF($C510="","",SUMIFS(Con_ve!$F$6:$F$1005,Con_ve!$C$6:$C$1005,$C510,Con_ve!$I$6:$I$1005,"Em negociação",Con_ve!$Q$6:$Q$1005,Cad_cl!BD$5))),"",IF($C510="","",SUMIFS(Con_ve!$F$6:$F$1005,Con_ve!$C$6:$C$1005,$C510,Con_ve!$I$6:$I$1005,"Em negociação",Con_ve!$Q$6:$Q$1005,Cad_cl!BD$5)))</f>
        <v/>
      </c>
      <c r="BE510" s="134" t="str">
        <f>IF(ISERR(IF($C510="","",SUMIFS(Con_ve!$F$6:$F$1005,Con_ve!$C$6:$C$1005,$C510,Con_ve!$I$6:$I$1005,"Em negociação",Con_ve!$Q$6:$Q$1005,Cad_cl!BE$5))),"",IF($C510="","",SUMIFS(Con_ve!$F$6:$F$1005,Con_ve!$C$6:$C$1005,$C510,Con_ve!$I$6:$I$1005,"Em negociação",Con_ve!$Q$6:$Q$1005,Cad_cl!BE$5)))</f>
        <v/>
      </c>
      <c r="BF510" s="134" t="str">
        <f>IF(ISERR(IF($C510="","",SUMIFS(Con_ve!$F$6:$F$1005,Con_ve!$C$6:$C$1005,$C510,Con_ve!$I$6:$I$1005,"Em negociação",Con_ve!$Q$6:$Q$1005,Cad_cl!BF$5))),"",IF($C510="","",SUMIFS(Con_ve!$F$6:$F$1005,Con_ve!$C$6:$C$1005,$C510,Con_ve!$I$6:$I$1005,"Em negociação",Con_ve!$Q$6:$Q$1005,Cad_cl!BF$5)))</f>
        <v/>
      </c>
      <c r="BG510" s="134" t="str">
        <f>IF(ISERR(IF($C510="","",SUMIFS(Con_ve!$F$6:$F$1005,Con_ve!$C$6:$C$1005,$C510,Con_ve!$I$6:$I$1005,"Em negociação",Con_ve!$Q$6:$Q$1005,Cad_cl!BG$5))),"",IF($C510="","",SUMIFS(Con_ve!$F$6:$F$1005,Con_ve!$C$6:$C$1005,$C510,Con_ve!$I$6:$I$1005,"Em negociação",Con_ve!$Q$6:$Q$1005,Cad_cl!BG$5)))</f>
        <v/>
      </c>
      <c r="BH510" s="134" t="str">
        <f>IF(ISERR(IF($C510="","",SUMIFS(Con_ve!$F$6:$F$1005,Con_ve!$C$6:$C$1005,$C510,Con_ve!$I$6:$I$1005,"Em negociação",Con_ve!$Q$6:$Q$1005,Cad_cl!BH$5))),"",IF($C510="","",SUMIFS(Con_ve!$F$6:$F$1005,Con_ve!$C$6:$C$1005,$C510,Con_ve!$I$6:$I$1005,"Em negociação",Con_ve!$Q$6:$Q$1005,Cad_cl!BH$5)))</f>
        <v/>
      </c>
      <c r="BI510" s="134" t="str">
        <f>IF(ISERR(IF($C510="","",SUMIFS(Con_ve!$F$6:$F$1005,Con_ve!$C$6:$C$1005,$C510,Con_ve!$I$6:$I$1005,"Em negociação",Con_ve!$Q$6:$Q$1005,Cad_cl!BI$5))),"",IF($C510="","",SUMIFS(Con_ve!$F$6:$F$1005,Con_ve!$C$6:$C$1005,$C510,Con_ve!$I$6:$I$1005,"Em negociação",Con_ve!$Q$6:$Q$1005,Cad_cl!BI$5)))</f>
        <v/>
      </c>
      <c r="BJ510" s="134" t="str">
        <f>IF(ISERR(IF($C510="","",SUMIFS(Con_ve!$F$6:$F$1005,Con_ve!$C$6:$C$1005,$C510,Con_ve!$I$6:$I$1005,"Em negociação",Con_ve!$Q$6:$Q$1005,Cad_cl!BJ$5))),"",IF($C510="","",SUMIFS(Con_ve!$F$6:$F$1005,Con_ve!$C$6:$C$1005,$C510,Con_ve!$I$6:$I$1005,"Em negociação",Con_ve!$Q$6:$Q$1005,Cad_cl!BJ$5)))</f>
        <v/>
      </c>
      <c r="BK510" s="134" t="str">
        <f>IF(ISERR(IF($C510="","",SUMIFS(Con_ve!$F$6:$F$1005,Con_ve!$C$6:$C$1005,$C510,Con_ve!$I$6:$I$1005,"Em negociação",Con_ve!$Q$6:$Q$1005,Cad_cl!BK$5))),"",IF($C510="","",SUMIFS(Con_ve!$F$6:$F$1005,Con_ve!$C$6:$C$1005,$C510,Con_ve!$I$6:$I$1005,"Em negociação",Con_ve!$Q$6:$Q$1005,Cad_cl!BK$5)))</f>
        <v/>
      </c>
      <c r="BL510" s="134" t="str">
        <f>IF(ISERR(IF($C510="","",SUMIFS(Con_ve!$F$6:$F$1005,Con_ve!$C$6:$C$1005,$C510,Con_ve!$I$6:$I$1005,"Em negociação",Con_ve!$Q$6:$Q$1005,Cad_cl!BL$5))),"",IF($C510="","",SUMIFS(Con_ve!$F$6:$F$1005,Con_ve!$C$6:$C$1005,$C510,Con_ve!$I$6:$I$1005,"Em negociação",Con_ve!$Q$6:$Q$1005,Cad_cl!BL$5)))</f>
        <v/>
      </c>
      <c r="BM510" s="134" t="str">
        <f>IF(ISERR(IF($C510="","",SUMIFS(Con_ve!$F$6:$F$1005,Con_ve!$C$6:$C$1005,$C510,Con_ve!$I$6:$I$1005,"Em negociação",Con_ve!$Q$6:$Q$1005,Cad_cl!BM$5))),"",IF($C510="","",SUMIFS(Con_ve!$F$6:$F$1005,Con_ve!$C$6:$C$1005,$C510,Con_ve!$I$6:$I$1005,"Em negociação",Con_ve!$Q$6:$Q$1005,Cad_cl!BM$5)))</f>
        <v/>
      </c>
      <c r="BN510" s="134" t="str">
        <f>IF(ISERR(IF($C510="","",SUMIFS(Con_ve!$F$6:$F$1005,Con_ve!$C$6:$C$1005,$C510,Con_ve!$I$6:$I$1005,"Em negociação",Con_ve!$Q$6:$Q$1005,Cad_cl!BN$5))),"",IF($C510="","",SUMIFS(Con_ve!$F$6:$F$1005,Con_ve!$C$6:$C$1005,$C510,Con_ve!$I$6:$I$1005,"Em negociação",Con_ve!$Q$6:$Q$1005,Cad_cl!BN$5)))</f>
        <v/>
      </c>
      <c r="BO510" s="134" t="str">
        <f>IF(ISERR(IF($C510="","",SUMIFS(Con_ve!$F$6:$F$1005,Con_ve!$C$6:$C$1005,$C510,Con_ve!$I$6:$I$1005,"Em negociação",Con_ve!$Q$6:$Q$1005,Cad_cl!BO$5))),"",IF($C510="","",SUMIFS(Con_ve!$F$6:$F$1005,Con_ve!$C$6:$C$1005,$C510,Con_ve!$I$6:$I$1005,"Em negociação",Con_ve!$Q$6:$Q$1005,Cad_cl!BO$5)))</f>
        <v/>
      </c>
      <c r="BP510" s="134">
        <f t="shared" si="22"/>
        <v>0</v>
      </c>
      <c r="BR510" s="125" t="str">
        <f>IF(ISERR(IF(AND($I510=Re_lo!$E$5,BR$5=VLOOKUP(Re_lo!$H$5,Re_lo!$N$5:$O$16,2,0)),AP510,"")),"",IF(AND($I510=Re_lo!$E$5,BR$5=VLOOKUP(Re_lo!$H$5,Re_lo!$N$5:$O$16,2,0)),AP510,""))</f>
        <v/>
      </c>
      <c r="BS510" s="125" t="str">
        <f>IF(ISERR(IF(AND($I510=Re_lo!$E$5,BS$5=VLOOKUP(Re_lo!$H$5,Re_lo!$N$5:$O$16,2,0)),AQ510,"")),"",IF(AND($I510=Re_lo!$E$5,BS$5=VLOOKUP(Re_lo!$H$5,Re_lo!$N$5:$O$16,2,0)),AQ510,""))</f>
        <v/>
      </c>
      <c r="BT510" s="125" t="str">
        <f>IF(ISERR(IF(AND($I510=Re_lo!$E$5,BT$5=VLOOKUP(Re_lo!$H$5,Re_lo!$N$5:$O$16,2,0)),AR510,"")),"",IF(AND($I510=Re_lo!$E$5,BT$5=VLOOKUP(Re_lo!$H$5,Re_lo!$N$5:$O$16,2,0)),AR510,""))</f>
        <v/>
      </c>
      <c r="BU510" s="125" t="str">
        <f>IF(ISERR(IF(AND($I510=Re_lo!$E$5,BU$5=VLOOKUP(Re_lo!$H$5,Re_lo!$N$5:$O$16,2,0)),AS510,"")),"",IF(AND($I510=Re_lo!$E$5,BU$5=VLOOKUP(Re_lo!$H$5,Re_lo!$N$5:$O$16,2,0)),AS510,""))</f>
        <v/>
      </c>
      <c r="BV510" s="125" t="str">
        <f>IF(ISERR(IF(AND($I510=Re_lo!$E$5,BV$5=VLOOKUP(Re_lo!$H$5,Re_lo!$N$5:$O$16,2,0)),AT510,"")),"",IF(AND($I510=Re_lo!$E$5,BV$5=VLOOKUP(Re_lo!$H$5,Re_lo!$N$5:$O$16,2,0)),AT510,""))</f>
        <v/>
      </c>
      <c r="BW510" s="125" t="str">
        <f>IF(ISERR(IF(AND($I510=Re_lo!$E$5,BW$5=VLOOKUP(Re_lo!$H$5,Re_lo!$N$5:$O$16,2,0)),AU510,"")),"",IF(AND($I510=Re_lo!$E$5,BW$5=VLOOKUP(Re_lo!$H$5,Re_lo!$N$5:$O$16,2,0)),AU510,""))</f>
        <v/>
      </c>
      <c r="BX510" s="125" t="str">
        <f>IF(ISERR(IF(AND($I510=Re_lo!$E$5,BX$5=VLOOKUP(Re_lo!$H$5,Re_lo!$N$5:$O$16,2,0)),AV510,"")),"",IF(AND($I510=Re_lo!$E$5,BX$5=VLOOKUP(Re_lo!$H$5,Re_lo!$N$5:$O$16,2,0)),AV510,""))</f>
        <v/>
      </c>
      <c r="BY510" s="125" t="str">
        <f>IF(ISERR(IF(AND($I510=Re_lo!$E$5,BY$5=VLOOKUP(Re_lo!$H$5,Re_lo!$N$5:$O$16,2,0)),AW510,"")),"",IF(AND($I510=Re_lo!$E$5,BY$5=VLOOKUP(Re_lo!$H$5,Re_lo!$N$5:$O$16,2,0)),AW510,""))</f>
        <v/>
      </c>
      <c r="BZ510" s="125" t="str">
        <f>IF(ISERR(IF(AND($I510=Re_lo!$E$5,BZ$5=VLOOKUP(Re_lo!$H$5,Re_lo!$N$5:$O$16,2,0)),AX510,"")),"",IF(AND($I510=Re_lo!$E$5,BZ$5=VLOOKUP(Re_lo!$H$5,Re_lo!$N$5:$O$16,2,0)),AX510,""))</f>
        <v/>
      </c>
      <c r="CA510" s="125" t="str">
        <f>IF(ISERR(IF(AND($I510=Re_lo!$E$5,CA$5=VLOOKUP(Re_lo!$H$5,Re_lo!$N$5:$O$16,2,0)),AY510,"")),"",IF(AND($I510=Re_lo!$E$5,CA$5=VLOOKUP(Re_lo!$H$5,Re_lo!$N$5:$O$16,2,0)),AY510,""))</f>
        <v/>
      </c>
      <c r="CB510" s="125" t="str">
        <f>IF(ISERR(IF(AND($I510=Re_lo!$E$5,CB$5=VLOOKUP(Re_lo!$H$5,Re_lo!$N$5:$O$16,2,0)),AZ510,"")),"",IF(AND($I510=Re_lo!$E$5,CB$5=VLOOKUP(Re_lo!$H$5,Re_lo!$N$5:$O$16,2,0)),AZ510,""))</f>
        <v/>
      </c>
      <c r="CC510" s="125" t="str">
        <f>IF(ISERR(IF(AND($I510=Re_lo!$E$5,CC$5=VLOOKUP(Re_lo!$H$5,Re_lo!$N$5:$O$16,2,0)),BA510,"")),"",IF(AND($I510=Re_lo!$E$5,CC$5=VLOOKUP(Re_lo!$H$5,Re_lo!$N$5:$O$16,2,0)),BA510,""))</f>
        <v/>
      </c>
      <c r="CD510" s="125" t="str">
        <f>IF(ISERR(IF(AND($I510=Re_lo!$E$5,CD$5=VLOOKUP(Re_lo!$H$5,Re_lo!$N$5:$O$16,2,0)),BB510,"")),"",IF(AND($I510=Re_lo!$E$5,CD$5=VLOOKUP(Re_lo!$H$5,Re_lo!$N$5:$O$16,2,0)),BB510,""))</f>
        <v/>
      </c>
      <c r="CF510" s="125" t="str">
        <f>IF($C510="","",COUNTIFS(Con_ve!$C$6:$C$1005,$C510,Con_ve!$Q$6:$Q$1005,Cad_cl!CF$5))</f>
        <v/>
      </c>
      <c r="CG510" s="125" t="str">
        <f>IF($C510="","",COUNTIFS(Con_ve!$C$6:$C$1005,$C510,Con_ve!$Q$6:$Q$1005,Cad_cl!CG$5))</f>
        <v/>
      </c>
      <c r="CH510" s="125" t="str">
        <f>IF($C510="","",COUNTIFS(Con_ve!$C$6:$C$1005,$C510,Con_ve!$Q$6:$Q$1005,Cad_cl!CH$5))</f>
        <v/>
      </c>
      <c r="CI510" s="125" t="str">
        <f>IF($C510="","",COUNTIFS(Con_ve!$C$6:$C$1005,$C510,Con_ve!$Q$6:$Q$1005,Cad_cl!CI$5))</f>
        <v/>
      </c>
      <c r="CJ510" s="125" t="str">
        <f>IF($C510="","",COUNTIFS(Con_ve!$C$6:$C$1005,$C510,Con_ve!$Q$6:$Q$1005,Cad_cl!CJ$5))</f>
        <v/>
      </c>
      <c r="CK510" s="125" t="str">
        <f>IF($C510="","",COUNTIFS(Con_ve!$C$6:$C$1005,$C510,Con_ve!$Q$6:$Q$1005,Cad_cl!CK$5))</f>
        <v/>
      </c>
      <c r="CL510" s="125" t="str">
        <f>IF($C510="","",COUNTIFS(Con_ve!$C$6:$C$1005,$C510,Con_ve!$Q$6:$Q$1005,Cad_cl!CL$5))</f>
        <v/>
      </c>
      <c r="CM510" s="125" t="str">
        <f>IF($C510="","",COUNTIFS(Con_ve!$C$6:$C$1005,$C510,Con_ve!$Q$6:$Q$1005,Cad_cl!CM$5))</f>
        <v/>
      </c>
      <c r="CN510" s="125" t="str">
        <f>IF($C510="","",COUNTIFS(Con_ve!$C$6:$C$1005,$C510,Con_ve!$Q$6:$Q$1005,Cad_cl!CN$5))</f>
        <v/>
      </c>
      <c r="CO510" s="125" t="str">
        <f>IF($C510="","",COUNTIFS(Con_ve!$C$6:$C$1005,$C510,Con_ve!$Q$6:$Q$1005,Cad_cl!CO$5))</f>
        <v/>
      </c>
      <c r="CP510" s="125" t="str">
        <f>IF($C510="","",COUNTIFS(Con_ve!$C$6:$C$1005,$C510,Con_ve!$Q$6:$Q$1005,Cad_cl!CP$5))</f>
        <v/>
      </c>
      <c r="CQ510" s="125" t="str">
        <f>IF($C510="","",COUNTIFS(Con_ve!$C$6:$C$1005,$C510,Con_ve!$Q$6:$Q$1005,Cad_cl!CQ$5))</f>
        <v/>
      </c>
      <c r="CR510" s="125">
        <f t="shared" si="23"/>
        <v>0</v>
      </c>
    </row>
    <row r="511" spans="3:96" ht="30" customHeight="1">
      <c r="C511" s="153"/>
      <c r="D511" s="153"/>
      <c r="E511" s="154"/>
      <c r="F511" s="153"/>
      <c r="G511" s="155"/>
      <c r="H511" s="153"/>
      <c r="I511" s="153"/>
      <c r="J511" s="132" t="s">
        <v>309</v>
      </c>
      <c r="K511" s="133" t="s">
        <v>309</v>
      </c>
      <c r="L511" s="153"/>
      <c r="M511" s="153"/>
      <c r="N511" s="153"/>
      <c r="O511" s="153"/>
      <c r="P511" s="153"/>
      <c r="Q511" s="153"/>
      <c r="AP511" s="134" t="str">
        <f>IF(ISERR(IF($C511="","",SUMIFS(Con_ve!$F$6:$F$1005,Con_ve!$C$6:$C$1005,$C511,Con_ve!$I$6:$I$1005,"Fechada",Con_ve!$Q$6:$Q$1005,Cad_cl!AP$5))),"",IF($C511="","",SUMIFS(Con_ve!$F$6:$F$1005,Con_ve!$C$6:$C$1005,$C511,Con_ve!$I$6:$I$1005,"Fechada",Con_ve!$Q$6:$Q$1005,Cad_cl!AP$5)))</f>
        <v/>
      </c>
      <c r="AQ511" s="134" t="str">
        <f>IF(ISERR(IF($C511="","",SUMIFS(Con_ve!$F$6:$F$1005,Con_ve!$C$6:$C$1005,$C511,Con_ve!$I$6:$I$1005,"Fechada",Con_ve!$Q$6:$Q$1005,Cad_cl!AQ$5))),"",IF($C511="","",SUMIFS(Con_ve!$F$6:$F$1005,Con_ve!$C$6:$C$1005,$C511,Con_ve!$I$6:$I$1005,"Fechada",Con_ve!$Q$6:$Q$1005,Cad_cl!AQ$5)))</f>
        <v/>
      </c>
      <c r="AR511" s="134" t="str">
        <f>IF(ISERR(IF($C511="","",SUMIFS(Con_ve!$F$6:$F$1005,Con_ve!$C$6:$C$1005,$C511,Con_ve!$I$6:$I$1005,"Fechada",Con_ve!$Q$6:$Q$1005,Cad_cl!AR$5))),"",IF($C511="","",SUMIFS(Con_ve!$F$6:$F$1005,Con_ve!$C$6:$C$1005,$C511,Con_ve!$I$6:$I$1005,"Fechada",Con_ve!$Q$6:$Q$1005,Cad_cl!AR$5)))</f>
        <v/>
      </c>
      <c r="AS511" s="134" t="str">
        <f>IF(ISERR(IF($C511="","",SUMIFS(Con_ve!$F$6:$F$1005,Con_ve!$C$6:$C$1005,$C511,Con_ve!$I$6:$I$1005,"Fechada",Con_ve!$Q$6:$Q$1005,Cad_cl!AS$5))),"",IF($C511="","",SUMIFS(Con_ve!$F$6:$F$1005,Con_ve!$C$6:$C$1005,$C511,Con_ve!$I$6:$I$1005,"Fechada",Con_ve!$Q$6:$Q$1005,Cad_cl!AS$5)))</f>
        <v/>
      </c>
      <c r="AT511" s="134" t="str">
        <f>IF(ISERR(IF($C511="","",SUMIFS(Con_ve!$F$6:$F$1005,Con_ve!$C$6:$C$1005,$C511,Con_ve!$I$6:$I$1005,"Fechada",Con_ve!$Q$6:$Q$1005,Cad_cl!AT$5))),"",IF($C511="","",SUMIFS(Con_ve!$F$6:$F$1005,Con_ve!$C$6:$C$1005,$C511,Con_ve!$I$6:$I$1005,"Fechada",Con_ve!$Q$6:$Q$1005,Cad_cl!AT$5)))</f>
        <v/>
      </c>
      <c r="AU511" s="134" t="str">
        <f>IF(ISERR(IF($C511="","",SUMIFS(Con_ve!$F$6:$F$1005,Con_ve!$C$6:$C$1005,$C511,Con_ve!$I$6:$I$1005,"Fechada",Con_ve!$Q$6:$Q$1005,Cad_cl!AU$5))),"",IF($C511="","",SUMIFS(Con_ve!$F$6:$F$1005,Con_ve!$C$6:$C$1005,$C511,Con_ve!$I$6:$I$1005,"Fechada",Con_ve!$Q$6:$Q$1005,Cad_cl!AU$5)))</f>
        <v/>
      </c>
      <c r="AV511" s="134" t="str">
        <f>IF(ISERR(IF($C511="","",SUMIFS(Con_ve!$F$6:$F$1005,Con_ve!$C$6:$C$1005,$C511,Con_ve!$I$6:$I$1005,"Fechada",Con_ve!$Q$6:$Q$1005,Cad_cl!AV$5))),"",IF($C511="","",SUMIFS(Con_ve!$F$6:$F$1005,Con_ve!$C$6:$C$1005,$C511,Con_ve!$I$6:$I$1005,"Fechada",Con_ve!$Q$6:$Q$1005,Cad_cl!AV$5)))</f>
        <v/>
      </c>
      <c r="AW511" s="134" t="str">
        <f>IF(ISERR(IF($C511="","",SUMIFS(Con_ve!$F$6:$F$1005,Con_ve!$C$6:$C$1005,$C511,Con_ve!$I$6:$I$1005,"Fechada",Con_ve!$Q$6:$Q$1005,Cad_cl!AW$5))),"",IF($C511="","",SUMIFS(Con_ve!$F$6:$F$1005,Con_ve!$C$6:$C$1005,$C511,Con_ve!$I$6:$I$1005,"Fechada",Con_ve!$Q$6:$Q$1005,Cad_cl!AW$5)))</f>
        <v/>
      </c>
      <c r="AX511" s="134" t="str">
        <f>IF(ISERR(IF($C511="","",SUMIFS(Con_ve!$F$6:$F$1005,Con_ve!$C$6:$C$1005,$C511,Con_ve!$I$6:$I$1005,"Fechada",Con_ve!$Q$6:$Q$1005,Cad_cl!AX$5))),"",IF($C511="","",SUMIFS(Con_ve!$F$6:$F$1005,Con_ve!$C$6:$C$1005,$C511,Con_ve!$I$6:$I$1005,"Fechada",Con_ve!$Q$6:$Q$1005,Cad_cl!AX$5)))</f>
        <v/>
      </c>
      <c r="AY511" s="134" t="str">
        <f>IF(ISERR(IF($C511="","",SUMIFS(Con_ve!$F$6:$F$1005,Con_ve!$C$6:$C$1005,$C511,Con_ve!$I$6:$I$1005,"Fechada",Con_ve!$Q$6:$Q$1005,Cad_cl!AY$5))),"",IF($C511="","",SUMIFS(Con_ve!$F$6:$F$1005,Con_ve!$C$6:$C$1005,$C511,Con_ve!$I$6:$I$1005,"Fechada",Con_ve!$Q$6:$Q$1005,Cad_cl!AY$5)))</f>
        <v/>
      </c>
      <c r="AZ511" s="134" t="str">
        <f>IF(ISERR(IF($C511="","",SUMIFS(Con_ve!$F$6:$F$1005,Con_ve!$C$6:$C$1005,$C511,Con_ve!$I$6:$I$1005,"Fechada",Con_ve!$Q$6:$Q$1005,Cad_cl!AZ$5))),"",IF($C511="","",SUMIFS(Con_ve!$F$6:$F$1005,Con_ve!$C$6:$C$1005,$C511,Con_ve!$I$6:$I$1005,"Fechada",Con_ve!$Q$6:$Q$1005,Cad_cl!AZ$5)))</f>
        <v/>
      </c>
      <c r="BA511" s="134" t="str">
        <f>IF(ISERR(IF($C511="","",SUMIFS(Con_ve!$F$6:$F$1005,Con_ve!$C$6:$C$1005,$C511,Con_ve!$I$6:$I$1005,"Fechada",Con_ve!$Q$6:$Q$1005,Cad_cl!BA$5))),"",IF($C511="","",SUMIFS(Con_ve!$F$6:$F$1005,Con_ve!$C$6:$C$1005,$C511,Con_ve!$I$6:$I$1005,"Fechada",Con_ve!$Q$6:$Q$1005,Cad_cl!BA$5)))</f>
        <v/>
      </c>
      <c r="BB511" s="134">
        <f t="shared" si="21"/>
        <v>0</v>
      </c>
      <c r="BD511" s="134" t="str">
        <f>IF(ISERR(IF($C511="","",SUMIFS(Con_ve!$F$6:$F$1005,Con_ve!$C$6:$C$1005,$C511,Con_ve!$I$6:$I$1005,"Em negociação",Con_ve!$Q$6:$Q$1005,Cad_cl!BD$5))),"",IF($C511="","",SUMIFS(Con_ve!$F$6:$F$1005,Con_ve!$C$6:$C$1005,$C511,Con_ve!$I$6:$I$1005,"Em negociação",Con_ve!$Q$6:$Q$1005,Cad_cl!BD$5)))</f>
        <v/>
      </c>
      <c r="BE511" s="134" t="str">
        <f>IF(ISERR(IF($C511="","",SUMIFS(Con_ve!$F$6:$F$1005,Con_ve!$C$6:$C$1005,$C511,Con_ve!$I$6:$I$1005,"Em negociação",Con_ve!$Q$6:$Q$1005,Cad_cl!BE$5))),"",IF($C511="","",SUMIFS(Con_ve!$F$6:$F$1005,Con_ve!$C$6:$C$1005,$C511,Con_ve!$I$6:$I$1005,"Em negociação",Con_ve!$Q$6:$Q$1005,Cad_cl!BE$5)))</f>
        <v/>
      </c>
      <c r="BF511" s="134" t="str">
        <f>IF(ISERR(IF($C511="","",SUMIFS(Con_ve!$F$6:$F$1005,Con_ve!$C$6:$C$1005,$C511,Con_ve!$I$6:$I$1005,"Em negociação",Con_ve!$Q$6:$Q$1005,Cad_cl!BF$5))),"",IF($C511="","",SUMIFS(Con_ve!$F$6:$F$1005,Con_ve!$C$6:$C$1005,$C511,Con_ve!$I$6:$I$1005,"Em negociação",Con_ve!$Q$6:$Q$1005,Cad_cl!BF$5)))</f>
        <v/>
      </c>
      <c r="BG511" s="134" t="str">
        <f>IF(ISERR(IF($C511="","",SUMIFS(Con_ve!$F$6:$F$1005,Con_ve!$C$6:$C$1005,$C511,Con_ve!$I$6:$I$1005,"Em negociação",Con_ve!$Q$6:$Q$1005,Cad_cl!BG$5))),"",IF($C511="","",SUMIFS(Con_ve!$F$6:$F$1005,Con_ve!$C$6:$C$1005,$C511,Con_ve!$I$6:$I$1005,"Em negociação",Con_ve!$Q$6:$Q$1005,Cad_cl!BG$5)))</f>
        <v/>
      </c>
      <c r="BH511" s="134" t="str">
        <f>IF(ISERR(IF($C511="","",SUMIFS(Con_ve!$F$6:$F$1005,Con_ve!$C$6:$C$1005,$C511,Con_ve!$I$6:$I$1005,"Em negociação",Con_ve!$Q$6:$Q$1005,Cad_cl!BH$5))),"",IF($C511="","",SUMIFS(Con_ve!$F$6:$F$1005,Con_ve!$C$6:$C$1005,$C511,Con_ve!$I$6:$I$1005,"Em negociação",Con_ve!$Q$6:$Q$1005,Cad_cl!BH$5)))</f>
        <v/>
      </c>
      <c r="BI511" s="134" t="str">
        <f>IF(ISERR(IF($C511="","",SUMIFS(Con_ve!$F$6:$F$1005,Con_ve!$C$6:$C$1005,$C511,Con_ve!$I$6:$I$1005,"Em negociação",Con_ve!$Q$6:$Q$1005,Cad_cl!BI$5))),"",IF($C511="","",SUMIFS(Con_ve!$F$6:$F$1005,Con_ve!$C$6:$C$1005,$C511,Con_ve!$I$6:$I$1005,"Em negociação",Con_ve!$Q$6:$Q$1005,Cad_cl!BI$5)))</f>
        <v/>
      </c>
      <c r="BJ511" s="134" t="str">
        <f>IF(ISERR(IF($C511="","",SUMIFS(Con_ve!$F$6:$F$1005,Con_ve!$C$6:$C$1005,$C511,Con_ve!$I$6:$I$1005,"Em negociação",Con_ve!$Q$6:$Q$1005,Cad_cl!BJ$5))),"",IF($C511="","",SUMIFS(Con_ve!$F$6:$F$1005,Con_ve!$C$6:$C$1005,$C511,Con_ve!$I$6:$I$1005,"Em negociação",Con_ve!$Q$6:$Q$1005,Cad_cl!BJ$5)))</f>
        <v/>
      </c>
      <c r="BK511" s="134" t="str">
        <f>IF(ISERR(IF($C511="","",SUMIFS(Con_ve!$F$6:$F$1005,Con_ve!$C$6:$C$1005,$C511,Con_ve!$I$6:$I$1005,"Em negociação",Con_ve!$Q$6:$Q$1005,Cad_cl!BK$5))),"",IF($C511="","",SUMIFS(Con_ve!$F$6:$F$1005,Con_ve!$C$6:$C$1005,$C511,Con_ve!$I$6:$I$1005,"Em negociação",Con_ve!$Q$6:$Q$1005,Cad_cl!BK$5)))</f>
        <v/>
      </c>
      <c r="BL511" s="134" t="str">
        <f>IF(ISERR(IF($C511="","",SUMIFS(Con_ve!$F$6:$F$1005,Con_ve!$C$6:$C$1005,$C511,Con_ve!$I$6:$I$1005,"Em negociação",Con_ve!$Q$6:$Q$1005,Cad_cl!BL$5))),"",IF($C511="","",SUMIFS(Con_ve!$F$6:$F$1005,Con_ve!$C$6:$C$1005,$C511,Con_ve!$I$6:$I$1005,"Em negociação",Con_ve!$Q$6:$Q$1005,Cad_cl!BL$5)))</f>
        <v/>
      </c>
      <c r="BM511" s="134" t="str">
        <f>IF(ISERR(IF($C511="","",SUMIFS(Con_ve!$F$6:$F$1005,Con_ve!$C$6:$C$1005,$C511,Con_ve!$I$6:$I$1005,"Em negociação",Con_ve!$Q$6:$Q$1005,Cad_cl!BM$5))),"",IF($C511="","",SUMIFS(Con_ve!$F$6:$F$1005,Con_ve!$C$6:$C$1005,$C511,Con_ve!$I$6:$I$1005,"Em negociação",Con_ve!$Q$6:$Q$1005,Cad_cl!BM$5)))</f>
        <v/>
      </c>
      <c r="BN511" s="134" t="str">
        <f>IF(ISERR(IF($C511="","",SUMIFS(Con_ve!$F$6:$F$1005,Con_ve!$C$6:$C$1005,$C511,Con_ve!$I$6:$I$1005,"Em negociação",Con_ve!$Q$6:$Q$1005,Cad_cl!BN$5))),"",IF($C511="","",SUMIFS(Con_ve!$F$6:$F$1005,Con_ve!$C$6:$C$1005,$C511,Con_ve!$I$6:$I$1005,"Em negociação",Con_ve!$Q$6:$Q$1005,Cad_cl!BN$5)))</f>
        <v/>
      </c>
      <c r="BO511" s="134" t="str">
        <f>IF(ISERR(IF($C511="","",SUMIFS(Con_ve!$F$6:$F$1005,Con_ve!$C$6:$C$1005,$C511,Con_ve!$I$6:$I$1005,"Em negociação",Con_ve!$Q$6:$Q$1005,Cad_cl!BO$5))),"",IF($C511="","",SUMIFS(Con_ve!$F$6:$F$1005,Con_ve!$C$6:$C$1005,$C511,Con_ve!$I$6:$I$1005,"Em negociação",Con_ve!$Q$6:$Q$1005,Cad_cl!BO$5)))</f>
        <v/>
      </c>
      <c r="BP511" s="134">
        <f t="shared" si="22"/>
        <v>0</v>
      </c>
      <c r="BR511" s="125" t="str">
        <f>IF(ISERR(IF(AND($I511=Re_lo!$E$5,BR$5=VLOOKUP(Re_lo!$H$5,Re_lo!$N$5:$O$16,2,0)),AP511,"")),"",IF(AND($I511=Re_lo!$E$5,BR$5=VLOOKUP(Re_lo!$H$5,Re_lo!$N$5:$O$16,2,0)),AP511,""))</f>
        <v/>
      </c>
      <c r="BS511" s="125" t="str">
        <f>IF(ISERR(IF(AND($I511=Re_lo!$E$5,BS$5=VLOOKUP(Re_lo!$H$5,Re_lo!$N$5:$O$16,2,0)),AQ511,"")),"",IF(AND($I511=Re_lo!$E$5,BS$5=VLOOKUP(Re_lo!$H$5,Re_lo!$N$5:$O$16,2,0)),AQ511,""))</f>
        <v/>
      </c>
      <c r="BT511" s="125" t="str">
        <f>IF(ISERR(IF(AND($I511=Re_lo!$E$5,BT$5=VLOOKUP(Re_lo!$H$5,Re_lo!$N$5:$O$16,2,0)),AR511,"")),"",IF(AND($I511=Re_lo!$E$5,BT$5=VLOOKUP(Re_lo!$H$5,Re_lo!$N$5:$O$16,2,0)),AR511,""))</f>
        <v/>
      </c>
      <c r="BU511" s="125" t="str">
        <f>IF(ISERR(IF(AND($I511=Re_lo!$E$5,BU$5=VLOOKUP(Re_lo!$H$5,Re_lo!$N$5:$O$16,2,0)),AS511,"")),"",IF(AND($I511=Re_lo!$E$5,BU$5=VLOOKUP(Re_lo!$H$5,Re_lo!$N$5:$O$16,2,0)),AS511,""))</f>
        <v/>
      </c>
      <c r="BV511" s="125" t="str">
        <f>IF(ISERR(IF(AND($I511=Re_lo!$E$5,BV$5=VLOOKUP(Re_lo!$H$5,Re_lo!$N$5:$O$16,2,0)),AT511,"")),"",IF(AND($I511=Re_lo!$E$5,BV$5=VLOOKUP(Re_lo!$H$5,Re_lo!$N$5:$O$16,2,0)),AT511,""))</f>
        <v/>
      </c>
      <c r="BW511" s="125" t="str">
        <f>IF(ISERR(IF(AND($I511=Re_lo!$E$5,BW$5=VLOOKUP(Re_lo!$H$5,Re_lo!$N$5:$O$16,2,0)),AU511,"")),"",IF(AND($I511=Re_lo!$E$5,BW$5=VLOOKUP(Re_lo!$H$5,Re_lo!$N$5:$O$16,2,0)),AU511,""))</f>
        <v/>
      </c>
      <c r="BX511" s="125" t="str">
        <f>IF(ISERR(IF(AND($I511=Re_lo!$E$5,BX$5=VLOOKUP(Re_lo!$H$5,Re_lo!$N$5:$O$16,2,0)),AV511,"")),"",IF(AND($I511=Re_lo!$E$5,BX$5=VLOOKUP(Re_lo!$H$5,Re_lo!$N$5:$O$16,2,0)),AV511,""))</f>
        <v/>
      </c>
      <c r="BY511" s="125" t="str">
        <f>IF(ISERR(IF(AND($I511=Re_lo!$E$5,BY$5=VLOOKUP(Re_lo!$H$5,Re_lo!$N$5:$O$16,2,0)),AW511,"")),"",IF(AND($I511=Re_lo!$E$5,BY$5=VLOOKUP(Re_lo!$H$5,Re_lo!$N$5:$O$16,2,0)),AW511,""))</f>
        <v/>
      </c>
      <c r="BZ511" s="125" t="str">
        <f>IF(ISERR(IF(AND($I511=Re_lo!$E$5,BZ$5=VLOOKUP(Re_lo!$H$5,Re_lo!$N$5:$O$16,2,0)),AX511,"")),"",IF(AND($I511=Re_lo!$E$5,BZ$5=VLOOKUP(Re_lo!$H$5,Re_lo!$N$5:$O$16,2,0)),AX511,""))</f>
        <v/>
      </c>
      <c r="CA511" s="125" t="str">
        <f>IF(ISERR(IF(AND($I511=Re_lo!$E$5,CA$5=VLOOKUP(Re_lo!$H$5,Re_lo!$N$5:$O$16,2,0)),AY511,"")),"",IF(AND($I511=Re_lo!$E$5,CA$5=VLOOKUP(Re_lo!$H$5,Re_lo!$N$5:$O$16,2,0)),AY511,""))</f>
        <v/>
      </c>
      <c r="CB511" s="125" t="str">
        <f>IF(ISERR(IF(AND($I511=Re_lo!$E$5,CB$5=VLOOKUP(Re_lo!$H$5,Re_lo!$N$5:$O$16,2,0)),AZ511,"")),"",IF(AND($I511=Re_lo!$E$5,CB$5=VLOOKUP(Re_lo!$H$5,Re_lo!$N$5:$O$16,2,0)),AZ511,""))</f>
        <v/>
      </c>
      <c r="CC511" s="125" t="str">
        <f>IF(ISERR(IF(AND($I511=Re_lo!$E$5,CC$5=VLOOKUP(Re_lo!$H$5,Re_lo!$N$5:$O$16,2,0)),BA511,"")),"",IF(AND($I511=Re_lo!$E$5,CC$5=VLOOKUP(Re_lo!$H$5,Re_lo!$N$5:$O$16,2,0)),BA511,""))</f>
        <v/>
      </c>
      <c r="CD511" s="125" t="str">
        <f>IF(ISERR(IF(AND($I511=Re_lo!$E$5,CD$5=VLOOKUP(Re_lo!$H$5,Re_lo!$N$5:$O$16,2,0)),BB511,"")),"",IF(AND($I511=Re_lo!$E$5,CD$5=VLOOKUP(Re_lo!$H$5,Re_lo!$N$5:$O$16,2,0)),BB511,""))</f>
        <v/>
      </c>
      <c r="CF511" s="125" t="str">
        <f>IF($C511="","",COUNTIFS(Con_ve!$C$6:$C$1005,$C511,Con_ve!$Q$6:$Q$1005,Cad_cl!CF$5))</f>
        <v/>
      </c>
      <c r="CG511" s="125" t="str">
        <f>IF($C511="","",COUNTIFS(Con_ve!$C$6:$C$1005,$C511,Con_ve!$Q$6:$Q$1005,Cad_cl!CG$5))</f>
        <v/>
      </c>
      <c r="CH511" s="125" t="str">
        <f>IF($C511="","",COUNTIFS(Con_ve!$C$6:$C$1005,$C511,Con_ve!$Q$6:$Q$1005,Cad_cl!CH$5))</f>
        <v/>
      </c>
      <c r="CI511" s="125" t="str">
        <f>IF($C511="","",COUNTIFS(Con_ve!$C$6:$C$1005,$C511,Con_ve!$Q$6:$Q$1005,Cad_cl!CI$5))</f>
        <v/>
      </c>
      <c r="CJ511" s="125" t="str">
        <f>IF($C511="","",COUNTIFS(Con_ve!$C$6:$C$1005,$C511,Con_ve!$Q$6:$Q$1005,Cad_cl!CJ$5))</f>
        <v/>
      </c>
      <c r="CK511" s="125" t="str">
        <f>IF($C511="","",COUNTIFS(Con_ve!$C$6:$C$1005,$C511,Con_ve!$Q$6:$Q$1005,Cad_cl!CK$5))</f>
        <v/>
      </c>
      <c r="CL511" s="125" t="str">
        <f>IF($C511="","",COUNTIFS(Con_ve!$C$6:$C$1005,$C511,Con_ve!$Q$6:$Q$1005,Cad_cl!CL$5))</f>
        <v/>
      </c>
      <c r="CM511" s="125" t="str">
        <f>IF($C511="","",COUNTIFS(Con_ve!$C$6:$C$1005,$C511,Con_ve!$Q$6:$Q$1005,Cad_cl!CM$5))</f>
        <v/>
      </c>
      <c r="CN511" s="125" t="str">
        <f>IF($C511="","",COUNTIFS(Con_ve!$C$6:$C$1005,$C511,Con_ve!$Q$6:$Q$1005,Cad_cl!CN$5))</f>
        <v/>
      </c>
      <c r="CO511" s="125" t="str">
        <f>IF($C511="","",COUNTIFS(Con_ve!$C$6:$C$1005,$C511,Con_ve!$Q$6:$Q$1005,Cad_cl!CO$5))</f>
        <v/>
      </c>
      <c r="CP511" s="125" t="str">
        <f>IF($C511="","",COUNTIFS(Con_ve!$C$6:$C$1005,$C511,Con_ve!$Q$6:$Q$1005,Cad_cl!CP$5))</f>
        <v/>
      </c>
      <c r="CQ511" s="125" t="str">
        <f>IF($C511="","",COUNTIFS(Con_ve!$C$6:$C$1005,$C511,Con_ve!$Q$6:$Q$1005,Cad_cl!CQ$5))</f>
        <v/>
      </c>
      <c r="CR511" s="125">
        <f t="shared" si="23"/>
        <v>0</v>
      </c>
    </row>
    <row r="512" spans="3:96" ht="30" customHeight="1">
      <c r="C512" s="153"/>
      <c r="D512" s="153"/>
      <c r="E512" s="154"/>
      <c r="F512" s="153"/>
      <c r="G512" s="155"/>
      <c r="H512" s="153"/>
      <c r="I512" s="153"/>
      <c r="J512" s="132" t="s">
        <v>309</v>
      </c>
      <c r="K512" s="133" t="s">
        <v>309</v>
      </c>
      <c r="L512" s="153"/>
      <c r="M512" s="153"/>
      <c r="N512" s="153"/>
      <c r="O512" s="153"/>
      <c r="P512" s="153"/>
      <c r="Q512" s="153"/>
      <c r="AP512" s="134" t="str">
        <f>IF(ISERR(IF($C512="","",SUMIFS(Con_ve!$F$6:$F$1005,Con_ve!$C$6:$C$1005,$C512,Con_ve!$I$6:$I$1005,"Fechada",Con_ve!$Q$6:$Q$1005,Cad_cl!AP$5))),"",IF($C512="","",SUMIFS(Con_ve!$F$6:$F$1005,Con_ve!$C$6:$C$1005,$C512,Con_ve!$I$6:$I$1005,"Fechada",Con_ve!$Q$6:$Q$1005,Cad_cl!AP$5)))</f>
        <v/>
      </c>
      <c r="AQ512" s="134" t="str">
        <f>IF(ISERR(IF($C512="","",SUMIFS(Con_ve!$F$6:$F$1005,Con_ve!$C$6:$C$1005,$C512,Con_ve!$I$6:$I$1005,"Fechada",Con_ve!$Q$6:$Q$1005,Cad_cl!AQ$5))),"",IF($C512="","",SUMIFS(Con_ve!$F$6:$F$1005,Con_ve!$C$6:$C$1005,$C512,Con_ve!$I$6:$I$1005,"Fechada",Con_ve!$Q$6:$Q$1005,Cad_cl!AQ$5)))</f>
        <v/>
      </c>
      <c r="AR512" s="134" t="str">
        <f>IF(ISERR(IF($C512="","",SUMIFS(Con_ve!$F$6:$F$1005,Con_ve!$C$6:$C$1005,$C512,Con_ve!$I$6:$I$1005,"Fechada",Con_ve!$Q$6:$Q$1005,Cad_cl!AR$5))),"",IF($C512="","",SUMIFS(Con_ve!$F$6:$F$1005,Con_ve!$C$6:$C$1005,$C512,Con_ve!$I$6:$I$1005,"Fechada",Con_ve!$Q$6:$Q$1005,Cad_cl!AR$5)))</f>
        <v/>
      </c>
      <c r="AS512" s="134" t="str">
        <f>IF(ISERR(IF($C512="","",SUMIFS(Con_ve!$F$6:$F$1005,Con_ve!$C$6:$C$1005,$C512,Con_ve!$I$6:$I$1005,"Fechada",Con_ve!$Q$6:$Q$1005,Cad_cl!AS$5))),"",IF($C512="","",SUMIFS(Con_ve!$F$6:$F$1005,Con_ve!$C$6:$C$1005,$C512,Con_ve!$I$6:$I$1005,"Fechada",Con_ve!$Q$6:$Q$1005,Cad_cl!AS$5)))</f>
        <v/>
      </c>
      <c r="AT512" s="134" t="str">
        <f>IF(ISERR(IF($C512="","",SUMIFS(Con_ve!$F$6:$F$1005,Con_ve!$C$6:$C$1005,$C512,Con_ve!$I$6:$I$1005,"Fechada",Con_ve!$Q$6:$Q$1005,Cad_cl!AT$5))),"",IF($C512="","",SUMIFS(Con_ve!$F$6:$F$1005,Con_ve!$C$6:$C$1005,$C512,Con_ve!$I$6:$I$1005,"Fechada",Con_ve!$Q$6:$Q$1005,Cad_cl!AT$5)))</f>
        <v/>
      </c>
      <c r="AU512" s="134" t="str">
        <f>IF(ISERR(IF($C512="","",SUMIFS(Con_ve!$F$6:$F$1005,Con_ve!$C$6:$C$1005,$C512,Con_ve!$I$6:$I$1005,"Fechada",Con_ve!$Q$6:$Q$1005,Cad_cl!AU$5))),"",IF($C512="","",SUMIFS(Con_ve!$F$6:$F$1005,Con_ve!$C$6:$C$1005,$C512,Con_ve!$I$6:$I$1005,"Fechada",Con_ve!$Q$6:$Q$1005,Cad_cl!AU$5)))</f>
        <v/>
      </c>
      <c r="AV512" s="134" t="str">
        <f>IF(ISERR(IF($C512="","",SUMIFS(Con_ve!$F$6:$F$1005,Con_ve!$C$6:$C$1005,$C512,Con_ve!$I$6:$I$1005,"Fechada",Con_ve!$Q$6:$Q$1005,Cad_cl!AV$5))),"",IF($C512="","",SUMIFS(Con_ve!$F$6:$F$1005,Con_ve!$C$6:$C$1005,$C512,Con_ve!$I$6:$I$1005,"Fechada",Con_ve!$Q$6:$Q$1005,Cad_cl!AV$5)))</f>
        <v/>
      </c>
      <c r="AW512" s="134" t="str">
        <f>IF(ISERR(IF($C512="","",SUMIFS(Con_ve!$F$6:$F$1005,Con_ve!$C$6:$C$1005,$C512,Con_ve!$I$6:$I$1005,"Fechada",Con_ve!$Q$6:$Q$1005,Cad_cl!AW$5))),"",IF($C512="","",SUMIFS(Con_ve!$F$6:$F$1005,Con_ve!$C$6:$C$1005,$C512,Con_ve!$I$6:$I$1005,"Fechada",Con_ve!$Q$6:$Q$1005,Cad_cl!AW$5)))</f>
        <v/>
      </c>
      <c r="AX512" s="134" t="str">
        <f>IF(ISERR(IF($C512="","",SUMIFS(Con_ve!$F$6:$F$1005,Con_ve!$C$6:$C$1005,$C512,Con_ve!$I$6:$I$1005,"Fechada",Con_ve!$Q$6:$Q$1005,Cad_cl!AX$5))),"",IF($C512="","",SUMIFS(Con_ve!$F$6:$F$1005,Con_ve!$C$6:$C$1005,$C512,Con_ve!$I$6:$I$1005,"Fechada",Con_ve!$Q$6:$Q$1005,Cad_cl!AX$5)))</f>
        <v/>
      </c>
      <c r="AY512" s="134" t="str">
        <f>IF(ISERR(IF($C512="","",SUMIFS(Con_ve!$F$6:$F$1005,Con_ve!$C$6:$C$1005,$C512,Con_ve!$I$6:$I$1005,"Fechada",Con_ve!$Q$6:$Q$1005,Cad_cl!AY$5))),"",IF($C512="","",SUMIFS(Con_ve!$F$6:$F$1005,Con_ve!$C$6:$C$1005,$C512,Con_ve!$I$6:$I$1005,"Fechada",Con_ve!$Q$6:$Q$1005,Cad_cl!AY$5)))</f>
        <v/>
      </c>
      <c r="AZ512" s="134" t="str">
        <f>IF(ISERR(IF($C512="","",SUMIFS(Con_ve!$F$6:$F$1005,Con_ve!$C$6:$C$1005,$C512,Con_ve!$I$6:$I$1005,"Fechada",Con_ve!$Q$6:$Q$1005,Cad_cl!AZ$5))),"",IF($C512="","",SUMIFS(Con_ve!$F$6:$F$1005,Con_ve!$C$6:$C$1005,$C512,Con_ve!$I$6:$I$1005,"Fechada",Con_ve!$Q$6:$Q$1005,Cad_cl!AZ$5)))</f>
        <v/>
      </c>
      <c r="BA512" s="134" t="str">
        <f>IF(ISERR(IF($C512="","",SUMIFS(Con_ve!$F$6:$F$1005,Con_ve!$C$6:$C$1005,$C512,Con_ve!$I$6:$I$1005,"Fechada",Con_ve!$Q$6:$Q$1005,Cad_cl!BA$5))),"",IF($C512="","",SUMIFS(Con_ve!$F$6:$F$1005,Con_ve!$C$6:$C$1005,$C512,Con_ve!$I$6:$I$1005,"Fechada",Con_ve!$Q$6:$Q$1005,Cad_cl!BA$5)))</f>
        <v/>
      </c>
      <c r="BB512" s="134">
        <f t="shared" si="21"/>
        <v>0</v>
      </c>
      <c r="BD512" s="134" t="str">
        <f>IF(ISERR(IF($C512="","",SUMIFS(Con_ve!$F$6:$F$1005,Con_ve!$C$6:$C$1005,$C512,Con_ve!$I$6:$I$1005,"Em negociação",Con_ve!$Q$6:$Q$1005,Cad_cl!BD$5))),"",IF($C512="","",SUMIFS(Con_ve!$F$6:$F$1005,Con_ve!$C$6:$C$1005,$C512,Con_ve!$I$6:$I$1005,"Em negociação",Con_ve!$Q$6:$Q$1005,Cad_cl!BD$5)))</f>
        <v/>
      </c>
      <c r="BE512" s="134" t="str">
        <f>IF(ISERR(IF($C512="","",SUMIFS(Con_ve!$F$6:$F$1005,Con_ve!$C$6:$C$1005,$C512,Con_ve!$I$6:$I$1005,"Em negociação",Con_ve!$Q$6:$Q$1005,Cad_cl!BE$5))),"",IF($C512="","",SUMIFS(Con_ve!$F$6:$F$1005,Con_ve!$C$6:$C$1005,$C512,Con_ve!$I$6:$I$1005,"Em negociação",Con_ve!$Q$6:$Q$1005,Cad_cl!BE$5)))</f>
        <v/>
      </c>
      <c r="BF512" s="134" t="str">
        <f>IF(ISERR(IF($C512="","",SUMIFS(Con_ve!$F$6:$F$1005,Con_ve!$C$6:$C$1005,$C512,Con_ve!$I$6:$I$1005,"Em negociação",Con_ve!$Q$6:$Q$1005,Cad_cl!BF$5))),"",IF($C512="","",SUMIFS(Con_ve!$F$6:$F$1005,Con_ve!$C$6:$C$1005,$C512,Con_ve!$I$6:$I$1005,"Em negociação",Con_ve!$Q$6:$Q$1005,Cad_cl!BF$5)))</f>
        <v/>
      </c>
      <c r="BG512" s="134" t="str">
        <f>IF(ISERR(IF($C512="","",SUMIFS(Con_ve!$F$6:$F$1005,Con_ve!$C$6:$C$1005,$C512,Con_ve!$I$6:$I$1005,"Em negociação",Con_ve!$Q$6:$Q$1005,Cad_cl!BG$5))),"",IF($C512="","",SUMIFS(Con_ve!$F$6:$F$1005,Con_ve!$C$6:$C$1005,$C512,Con_ve!$I$6:$I$1005,"Em negociação",Con_ve!$Q$6:$Q$1005,Cad_cl!BG$5)))</f>
        <v/>
      </c>
      <c r="BH512" s="134" t="str">
        <f>IF(ISERR(IF($C512="","",SUMIFS(Con_ve!$F$6:$F$1005,Con_ve!$C$6:$C$1005,$C512,Con_ve!$I$6:$I$1005,"Em negociação",Con_ve!$Q$6:$Q$1005,Cad_cl!BH$5))),"",IF($C512="","",SUMIFS(Con_ve!$F$6:$F$1005,Con_ve!$C$6:$C$1005,$C512,Con_ve!$I$6:$I$1005,"Em negociação",Con_ve!$Q$6:$Q$1005,Cad_cl!BH$5)))</f>
        <v/>
      </c>
      <c r="BI512" s="134" t="str">
        <f>IF(ISERR(IF($C512="","",SUMIFS(Con_ve!$F$6:$F$1005,Con_ve!$C$6:$C$1005,$C512,Con_ve!$I$6:$I$1005,"Em negociação",Con_ve!$Q$6:$Q$1005,Cad_cl!BI$5))),"",IF($C512="","",SUMIFS(Con_ve!$F$6:$F$1005,Con_ve!$C$6:$C$1005,$C512,Con_ve!$I$6:$I$1005,"Em negociação",Con_ve!$Q$6:$Q$1005,Cad_cl!BI$5)))</f>
        <v/>
      </c>
      <c r="BJ512" s="134" t="str">
        <f>IF(ISERR(IF($C512="","",SUMIFS(Con_ve!$F$6:$F$1005,Con_ve!$C$6:$C$1005,$C512,Con_ve!$I$6:$I$1005,"Em negociação",Con_ve!$Q$6:$Q$1005,Cad_cl!BJ$5))),"",IF($C512="","",SUMIFS(Con_ve!$F$6:$F$1005,Con_ve!$C$6:$C$1005,$C512,Con_ve!$I$6:$I$1005,"Em negociação",Con_ve!$Q$6:$Q$1005,Cad_cl!BJ$5)))</f>
        <v/>
      </c>
      <c r="BK512" s="134" t="str">
        <f>IF(ISERR(IF($C512="","",SUMIFS(Con_ve!$F$6:$F$1005,Con_ve!$C$6:$C$1005,$C512,Con_ve!$I$6:$I$1005,"Em negociação",Con_ve!$Q$6:$Q$1005,Cad_cl!BK$5))),"",IF($C512="","",SUMIFS(Con_ve!$F$6:$F$1005,Con_ve!$C$6:$C$1005,$C512,Con_ve!$I$6:$I$1005,"Em negociação",Con_ve!$Q$6:$Q$1005,Cad_cl!BK$5)))</f>
        <v/>
      </c>
      <c r="BL512" s="134" t="str">
        <f>IF(ISERR(IF($C512="","",SUMIFS(Con_ve!$F$6:$F$1005,Con_ve!$C$6:$C$1005,$C512,Con_ve!$I$6:$I$1005,"Em negociação",Con_ve!$Q$6:$Q$1005,Cad_cl!BL$5))),"",IF($C512="","",SUMIFS(Con_ve!$F$6:$F$1005,Con_ve!$C$6:$C$1005,$C512,Con_ve!$I$6:$I$1005,"Em negociação",Con_ve!$Q$6:$Q$1005,Cad_cl!BL$5)))</f>
        <v/>
      </c>
      <c r="BM512" s="134" t="str">
        <f>IF(ISERR(IF($C512="","",SUMIFS(Con_ve!$F$6:$F$1005,Con_ve!$C$6:$C$1005,$C512,Con_ve!$I$6:$I$1005,"Em negociação",Con_ve!$Q$6:$Q$1005,Cad_cl!BM$5))),"",IF($C512="","",SUMIFS(Con_ve!$F$6:$F$1005,Con_ve!$C$6:$C$1005,$C512,Con_ve!$I$6:$I$1005,"Em negociação",Con_ve!$Q$6:$Q$1005,Cad_cl!BM$5)))</f>
        <v/>
      </c>
      <c r="BN512" s="134" t="str">
        <f>IF(ISERR(IF($C512="","",SUMIFS(Con_ve!$F$6:$F$1005,Con_ve!$C$6:$C$1005,$C512,Con_ve!$I$6:$I$1005,"Em negociação",Con_ve!$Q$6:$Q$1005,Cad_cl!BN$5))),"",IF($C512="","",SUMIFS(Con_ve!$F$6:$F$1005,Con_ve!$C$6:$C$1005,$C512,Con_ve!$I$6:$I$1005,"Em negociação",Con_ve!$Q$6:$Q$1005,Cad_cl!BN$5)))</f>
        <v/>
      </c>
      <c r="BO512" s="134" t="str">
        <f>IF(ISERR(IF($C512="","",SUMIFS(Con_ve!$F$6:$F$1005,Con_ve!$C$6:$C$1005,$C512,Con_ve!$I$6:$I$1005,"Em negociação",Con_ve!$Q$6:$Q$1005,Cad_cl!BO$5))),"",IF($C512="","",SUMIFS(Con_ve!$F$6:$F$1005,Con_ve!$C$6:$C$1005,$C512,Con_ve!$I$6:$I$1005,"Em negociação",Con_ve!$Q$6:$Q$1005,Cad_cl!BO$5)))</f>
        <v/>
      </c>
      <c r="BP512" s="134">
        <f t="shared" si="22"/>
        <v>0</v>
      </c>
      <c r="BR512" s="125" t="str">
        <f>IF(ISERR(IF(AND($I512=Re_lo!$E$5,BR$5=VLOOKUP(Re_lo!$H$5,Re_lo!$N$5:$O$16,2,0)),AP512,"")),"",IF(AND($I512=Re_lo!$E$5,BR$5=VLOOKUP(Re_lo!$H$5,Re_lo!$N$5:$O$16,2,0)),AP512,""))</f>
        <v/>
      </c>
      <c r="BS512" s="125" t="str">
        <f>IF(ISERR(IF(AND($I512=Re_lo!$E$5,BS$5=VLOOKUP(Re_lo!$H$5,Re_lo!$N$5:$O$16,2,0)),AQ512,"")),"",IF(AND($I512=Re_lo!$E$5,BS$5=VLOOKUP(Re_lo!$H$5,Re_lo!$N$5:$O$16,2,0)),AQ512,""))</f>
        <v/>
      </c>
      <c r="BT512" s="125" t="str">
        <f>IF(ISERR(IF(AND($I512=Re_lo!$E$5,BT$5=VLOOKUP(Re_lo!$H$5,Re_lo!$N$5:$O$16,2,0)),AR512,"")),"",IF(AND($I512=Re_lo!$E$5,BT$5=VLOOKUP(Re_lo!$H$5,Re_lo!$N$5:$O$16,2,0)),AR512,""))</f>
        <v/>
      </c>
      <c r="BU512" s="125" t="str">
        <f>IF(ISERR(IF(AND($I512=Re_lo!$E$5,BU$5=VLOOKUP(Re_lo!$H$5,Re_lo!$N$5:$O$16,2,0)),AS512,"")),"",IF(AND($I512=Re_lo!$E$5,BU$5=VLOOKUP(Re_lo!$H$5,Re_lo!$N$5:$O$16,2,0)),AS512,""))</f>
        <v/>
      </c>
      <c r="BV512" s="125" t="str">
        <f>IF(ISERR(IF(AND($I512=Re_lo!$E$5,BV$5=VLOOKUP(Re_lo!$H$5,Re_lo!$N$5:$O$16,2,0)),AT512,"")),"",IF(AND($I512=Re_lo!$E$5,BV$5=VLOOKUP(Re_lo!$H$5,Re_lo!$N$5:$O$16,2,0)),AT512,""))</f>
        <v/>
      </c>
      <c r="BW512" s="125" t="str">
        <f>IF(ISERR(IF(AND($I512=Re_lo!$E$5,BW$5=VLOOKUP(Re_lo!$H$5,Re_lo!$N$5:$O$16,2,0)),AU512,"")),"",IF(AND($I512=Re_lo!$E$5,BW$5=VLOOKUP(Re_lo!$H$5,Re_lo!$N$5:$O$16,2,0)),AU512,""))</f>
        <v/>
      </c>
      <c r="BX512" s="125" t="str">
        <f>IF(ISERR(IF(AND($I512=Re_lo!$E$5,BX$5=VLOOKUP(Re_lo!$H$5,Re_lo!$N$5:$O$16,2,0)),AV512,"")),"",IF(AND($I512=Re_lo!$E$5,BX$5=VLOOKUP(Re_lo!$H$5,Re_lo!$N$5:$O$16,2,0)),AV512,""))</f>
        <v/>
      </c>
      <c r="BY512" s="125" t="str">
        <f>IF(ISERR(IF(AND($I512=Re_lo!$E$5,BY$5=VLOOKUP(Re_lo!$H$5,Re_lo!$N$5:$O$16,2,0)),AW512,"")),"",IF(AND($I512=Re_lo!$E$5,BY$5=VLOOKUP(Re_lo!$H$5,Re_lo!$N$5:$O$16,2,0)),AW512,""))</f>
        <v/>
      </c>
      <c r="BZ512" s="125" t="str">
        <f>IF(ISERR(IF(AND($I512=Re_lo!$E$5,BZ$5=VLOOKUP(Re_lo!$H$5,Re_lo!$N$5:$O$16,2,0)),AX512,"")),"",IF(AND($I512=Re_lo!$E$5,BZ$5=VLOOKUP(Re_lo!$H$5,Re_lo!$N$5:$O$16,2,0)),AX512,""))</f>
        <v/>
      </c>
      <c r="CA512" s="125" t="str">
        <f>IF(ISERR(IF(AND($I512=Re_lo!$E$5,CA$5=VLOOKUP(Re_lo!$H$5,Re_lo!$N$5:$O$16,2,0)),AY512,"")),"",IF(AND($I512=Re_lo!$E$5,CA$5=VLOOKUP(Re_lo!$H$5,Re_lo!$N$5:$O$16,2,0)),AY512,""))</f>
        <v/>
      </c>
      <c r="CB512" s="125" t="str">
        <f>IF(ISERR(IF(AND($I512=Re_lo!$E$5,CB$5=VLOOKUP(Re_lo!$H$5,Re_lo!$N$5:$O$16,2,0)),AZ512,"")),"",IF(AND($I512=Re_lo!$E$5,CB$5=VLOOKUP(Re_lo!$H$5,Re_lo!$N$5:$O$16,2,0)),AZ512,""))</f>
        <v/>
      </c>
      <c r="CC512" s="125" t="str">
        <f>IF(ISERR(IF(AND($I512=Re_lo!$E$5,CC$5=VLOOKUP(Re_lo!$H$5,Re_lo!$N$5:$O$16,2,0)),BA512,"")),"",IF(AND($I512=Re_lo!$E$5,CC$5=VLOOKUP(Re_lo!$H$5,Re_lo!$N$5:$O$16,2,0)),BA512,""))</f>
        <v/>
      </c>
      <c r="CD512" s="125" t="str">
        <f>IF(ISERR(IF(AND($I512=Re_lo!$E$5,CD$5=VLOOKUP(Re_lo!$H$5,Re_lo!$N$5:$O$16,2,0)),BB512,"")),"",IF(AND($I512=Re_lo!$E$5,CD$5=VLOOKUP(Re_lo!$H$5,Re_lo!$N$5:$O$16,2,0)),BB512,""))</f>
        <v/>
      </c>
      <c r="CF512" s="125" t="str">
        <f>IF($C512="","",COUNTIFS(Con_ve!$C$6:$C$1005,$C512,Con_ve!$Q$6:$Q$1005,Cad_cl!CF$5))</f>
        <v/>
      </c>
      <c r="CG512" s="125" t="str">
        <f>IF($C512="","",COUNTIFS(Con_ve!$C$6:$C$1005,$C512,Con_ve!$Q$6:$Q$1005,Cad_cl!CG$5))</f>
        <v/>
      </c>
      <c r="CH512" s="125" t="str">
        <f>IF($C512="","",COUNTIFS(Con_ve!$C$6:$C$1005,$C512,Con_ve!$Q$6:$Q$1005,Cad_cl!CH$5))</f>
        <v/>
      </c>
      <c r="CI512" s="125" t="str">
        <f>IF($C512="","",COUNTIFS(Con_ve!$C$6:$C$1005,$C512,Con_ve!$Q$6:$Q$1005,Cad_cl!CI$5))</f>
        <v/>
      </c>
      <c r="CJ512" s="125" t="str">
        <f>IF($C512="","",COUNTIFS(Con_ve!$C$6:$C$1005,$C512,Con_ve!$Q$6:$Q$1005,Cad_cl!CJ$5))</f>
        <v/>
      </c>
      <c r="CK512" s="125" t="str">
        <f>IF($C512="","",COUNTIFS(Con_ve!$C$6:$C$1005,$C512,Con_ve!$Q$6:$Q$1005,Cad_cl!CK$5))</f>
        <v/>
      </c>
      <c r="CL512" s="125" t="str">
        <f>IF($C512="","",COUNTIFS(Con_ve!$C$6:$C$1005,$C512,Con_ve!$Q$6:$Q$1005,Cad_cl!CL$5))</f>
        <v/>
      </c>
      <c r="CM512" s="125" t="str">
        <f>IF($C512="","",COUNTIFS(Con_ve!$C$6:$C$1005,$C512,Con_ve!$Q$6:$Q$1005,Cad_cl!CM$5))</f>
        <v/>
      </c>
      <c r="CN512" s="125" t="str">
        <f>IF($C512="","",COUNTIFS(Con_ve!$C$6:$C$1005,$C512,Con_ve!$Q$6:$Q$1005,Cad_cl!CN$5))</f>
        <v/>
      </c>
      <c r="CO512" s="125" t="str">
        <f>IF($C512="","",COUNTIFS(Con_ve!$C$6:$C$1005,$C512,Con_ve!$Q$6:$Q$1005,Cad_cl!CO$5))</f>
        <v/>
      </c>
      <c r="CP512" s="125" t="str">
        <f>IF($C512="","",COUNTIFS(Con_ve!$C$6:$C$1005,$C512,Con_ve!$Q$6:$Q$1005,Cad_cl!CP$5))</f>
        <v/>
      </c>
      <c r="CQ512" s="125" t="str">
        <f>IF($C512="","",COUNTIFS(Con_ve!$C$6:$C$1005,$C512,Con_ve!$Q$6:$Q$1005,Cad_cl!CQ$5))</f>
        <v/>
      </c>
      <c r="CR512" s="125">
        <f t="shared" si="23"/>
        <v>0</v>
      </c>
    </row>
    <row r="513" spans="3:96" ht="30" customHeight="1">
      <c r="C513" s="153"/>
      <c r="D513" s="153"/>
      <c r="E513" s="154"/>
      <c r="F513" s="153"/>
      <c r="G513" s="155"/>
      <c r="H513" s="153"/>
      <c r="I513" s="153"/>
      <c r="J513" s="132" t="s">
        <v>309</v>
      </c>
      <c r="K513" s="133" t="s">
        <v>309</v>
      </c>
      <c r="L513" s="153"/>
      <c r="M513" s="153"/>
      <c r="N513" s="153"/>
      <c r="O513" s="153"/>
      <c r="P513" s="153"/>
      <c r="Q513" s="153"/>
      <c r="AP513" s="134" t="str">
        <f>IF(ISERR(IF($C513="","",SUMIFS(Con_ve!$F$6:$F$1005,Con_ve!$C$6:$C$1005,$C513,Con_ve!$I$6:$I$1005,"Fechada",Con_ve!$Q$6:$Q$1005,Cad_cl!AP$5))),"",IF($C513="","",SUMIFS(Con_ve!$F$6:$F$1005,Con_ve!$C$6:$C$1005,$C513,Con_ve!$I$6:$I$1005,"Fechada",Con_ve!$Q$6:$Q$1005,Cad_cl!AP$5)))</f>
        <v/>
      </c>
      <c r="AQ513" s="134" t="str">
        <f>IF(ISERR(IF($C513="","",SUMIFS(Con_ve!$F$6:$F$1005,Con_ve!$C$6:$C$1005,$C513,Con_ve!$I$6:$I$1005,"Fechada",Con_ve!$Q$6:$Q$1005,Cad_cl!AQ$5))),"",IF($C513="","",SUMIFS(Con_ve!$F$6:$F$1005,Con_ve!$C$6:$C$1005,$C513,Con_ve!$I$6:$I$1005,"Fechada",Con_ve!$Q$6:$Q$1005,Cad_cl!AQ$5)))</f>
        <v/>
      </c>
      <c r="AR513" s="134" t="str">
        <f>IF(ISERR(IF($C513="","",SUMIFS(Con_ve!$F$6:$F$1005,Con_ve!$C$6:$C$1005,$C513,Con_ve!$I$6:$I$1005,"Fechada",Con_ve!$Q$6:$Q$1005,Cad_cl!AR$5))),"",IF($C513="","",SUMIFS(Con_ve!$F$6:$F$1005,Con_ve!$C$6:$C$1005,$C513,Con_ve!$I$6:$I$1005,"Fechada",Con_ve!$Q$6:$Q$1005,Cad_cl!AR$5)))</f>
        <v/>
      </c>
      <c r="AS513" s="134" t="str">
        <f>IF(ISERR(IF($C513="","",SUMIFS(Con_ve!$F$6:$F$1005,Con_ve!$C$6:$C$1005,$C513,Con_ve!$I$6:$I$1005,"Fechada",Con_ve!$Q$6:$Q$1005,Cad_cl!AS$5))),"",IF($C513="","",SUMIFS(Con_ve!$F$6:$F$1005,Con_ve!$C$6:$C$1005,$C513,Con_ve!$I$6:$I$1005,"Fechada",Con_ve!$Q$6:$Q$1005,Cad_cl!AS$5)))</f>
        <v/>
      </c>
      <c r="AT513" s="134" t="str">
        <f>IF(ISERR(IF($C513="","",SUMIFS(Con_ve!$F$6:$F$1005,Con_ve!$C$6:$C$1005,$C513,Con_ve!$I$6:$I$1005,"Fechada",Con_ve!$Q$6:$Q$1005,Cad_cl!AT$5))),"",IF($C513="","",SUMIFS(Con_ve!$F$6:$F$1005,Con_ve!$C$6:$C$1005,$C513,Con_ve!$I$6:$I$1005,"Fechada",Con_ve!$Q$6:$Q$1005,Cad_cl!AT$5)))</f>
        <v/>
      </c>
      <c r="AU513" s="134" t="str">
        <f>IF(ISERR(IF($C513="","",SUMIFS(Con_ve!$F$6:$F$1005,Con_ve!$C$6:$C$1005,$C513,Con_ve!$I$6:$I$1005,"Fechada",Con_ve!$Q$6:$Q$1005,Cad_cl!AU$5))),"",IF($C513="","",SUMIFS(Con_ve!$F$6:$F$1005,Con_ve!$C$6:$C$1005,$C513,Con_ve!$I$6:$I$1005,"Fechada",Con_ve!$Q$6:$Q$1005,Cad_cl!AU$5)))</f>
        <v/>
      </c>
      <c r="AV513" s="134" t="str">
        <f>IF(ISERR(IF($C513="","",SUMIFS(Con_ve!$F$6:$F$1005,Con_ve!$C$6:$C$1005,$C513,Con_ve!$I$6:$I$1005,"Fechada",Con_ve!$Q$6:$Q$1005,Cad_cl!AV$5))),"",IF($C513="","",SUMIFS(Con_ve!$F$6:$F$1005,Con_ve!$C$6:$C$1005,$C513,Con_ve!$I$6:$I$1005,"Fechada",Con_ve!$Q$6:$Q$1005,Cad_cl!AV$5)))</f>
        <v/>
      </c>
      <c r="AW513" s="134" t="str">
        <f>IF(ISERR(IF($C513="","",SUMIFS(Con_ve!$F$6:$F$1005,Con_ve!$C$6:$C$1005,$C513,Con_ve!$I$6:$I$1005,"Fechada",Con_ve!$Q$6:$Q$1005,Cad_cl!AW$5))),"",IF($C513="","",SUMIFS(Con_ve!$F$6:$F$1005,Con_ve!$C$6:$C$1005,$C513,Con_ve!$I$6:$I$1005,"Fechada",Con_ve!$Q$6:$Q$1005,Cad_cl!AW$5)))</f>
        <v/>
      </c>
      <c r="AX513" s="134" t="str">
        <f>IF(ISERR(IF($C513="","",SUMIFS(Con_ve!$F$6:$F$1005,Con_ve!$C$6:$C$1005,$C513,Con_ve!$I$6:$I$1005,"Fechada",Con_ve!$Q$6:$Q$1005,Cad_cl!AX$5))),"",IF($C513="","",SUMIFS(Con_ve!$F$6:$F$1005,Con_ve!$C$6:$C$1005,$C513,Con_ve!$I$6:$I$1005,"Fechada",Con_ve!$Q$6:$Q$1005,Cad_cl!AX$5)))</f>
        <v/>
      </c>
      <c r="AY513" s="134" t="str">
        <f>IF(ISERR(IF($C513="","",SUMIFS(Con_ve!$F$6:$F$1005,Con_ve!$C$6:$C$1005,$C513,Con_ve!$I$6:$I$1005,"Fechada",Con_ve!$Q$6:$Q$1005,Cad_cl!AY$5))),"",IF($C513="","",SUMIFS(Con_ve!$F$6:$F$1005,Con_ve!$C$6:$C$1005,$C513,Con_ve!$I$6:$I$1005,"Fechada",Con_ve!$Q$6:$Q$1005,Cad_cl!AY$5)))</f>
        <v/>
      </c>
      <c r="AZ513" s="134" t="str">
        <f>IF(ISERR(IF($C513="","",SUMIFS(Con_ve!$F$6:$F$1005,Con_ve!$C$6:$C$1005,$C513,Con_ve!$I$6:$I$1005,"Fechada",Con_ve!$Q$6:$Q$1005,Cad_cl!AZ$5))),"",IF($C513="","",SUMIFS(Con_ve!$F$6:$F$1005,Con_ve!$C$6:$C$1005,$C513,Con_ve!$I$6:$I$1005,"Fechada",Con_ve!$Q$6:$Q$1005,Cad_cl!AZ$5)))</f>
        <v/>
      </c>
      <c r="BA513" s="134" t="str">
        <f>IF(ISERR(IF($C513="","",SUMIFS(Con_ve!$F$6:$F$1005,Con_ve!$C$6:$C$1005,$C513,Con_ve!$I$6:$I$1005,"Fechada",Con_ve!$Q$6:$Q$1005,Cad_cl!BA$5))),"",IF($C513="","",SUMIFS(Con_ve!$F$6:$F$1005,Con_ve!$C$6:$C$1005,$C513,Con_ve!$I$6:$I$1005,"Fechada",Con_ve!$Q$6:$Q$1005,Cad_cl!BA$5)))</f>
        <v/>
      </c>
      <c r="BB513" s="134">
        <f t="shared" si="21"/>
        <v>0</v>
      </c>
      <c r="BD513" s="134" t="str">
        <f>IF(ISERR(IF($C513="","",SUMIFS(Con_ve!$F$6:$F$1005,Con_ve!$C$6:$C$1005,$C513,Con_ve!$I$6:$I$1005,"Em negociação",Con_ve!$Q$6:$Q$1005,Cad_cl!BD$5))),"",IF($C513="","",SUMIFS(Con_ve!$F$6:$F$1005,Con_ve!$C$6:$C$1005,$C513,Con_ve!$I$6:$I$1005,"Em negociação",Con_ve!$Q$6:$Q$1005,Cad_cl!BD$5)))</f>
        <v/>
      </c>
      <c r="BE513" s="134" t="str">
        <f>IF(ISERR(IF($C513="","",SUMIFS(Con_ve!$F$6:$F$1005,Con_ve!$C$6:$C$1005,$C513,Con_ve!$I$6:$I$1005,"Em negociação",Con_ve!$Q$6:$Q$1005,Cad_cl!BE$5))),"",IF($C513="","",SUMIFS(Con_ve!$F$6:$F$1005,Con_ve!$C$6:$C$1005,$C513,Con_ve!$I$6:$I$1005,"Em negociação",Con_ve!$Q$6:$Q$1005,Cad_cl!BE$5)))</f>
        <v/>
      </c>
      <c r="BF513" s="134" t="str">
        <f>IF(ISERR(IF($C513="","",SUMIFS(Con_ve!$F$6:$F$1005,Con_ve!$C$6:$C$1005,$C513,Con_ve!$I$6:$I$1005,"Em negociação",Con_ve!$Q$6:$Q$1005,Cad_cl!BF$5))),"",IF($C513="","",SUMIFS(Con_ve!$F$6:$F$1005,Con_ve!$C$6:$C$1005,$C513,Con_ve!$I$6:$I$1005,"Em negociação",Con_ve!$Q$6:$Q$1005,Cad_cl!BF$5)))</f>
        <v/>
      </c>
      <c r="BG513" s="134" t="str">
        <f>IF(ISERR(IF($C513="","",SUMIFS(Con_ve!$F$6:$F$1005,Con_ve!$C$6:$C$1005,$C513,Con_ve!$I$6:$I$1005,"Em negociação",Con_ve!$Q$6:$Q$1005,Cad_cl!BG$5))),"",IF($C513="","",SUMIFS(Con_ve!$F$6:$F$1005,Con_ve!$C$6:$C$1005,$C513,Con_ve!$I$6:$I$1005,"Em negociação",Con_ve!$Q$6:$Q$1005,Cad_cl!BG$5)))</f>
        <v/>
      </c>
      <c r="BH513" s="134" t="str">
        <f>IF(ISERR(IF($C513="","",SUMIFS(Con_ve!$F$6:$F$1005,Con_ve!$C$6:$C$1005,$C513,Con_ve!$I$6:$I$1005,"Em negociação",Con_ve!$Q$6:$Q$1005,Cad_cl!BH$5))),"",IF($C513="","",SUMIFS(Con_ve!$F$6:$F$1005,Con_ve!$C$6:$C$1005,$C513,Con_ve!$I$6:$I$1005,"Em negociação",Con_ve!$Q$6:$Q$1005,Cad_cl!BH$5)))</f>
        <v/>
      </c>
      <c r="BI513" s="134" t="str">
        <f>IF(ISERR(IF($C513="","",SUMIFS(Con_ve!$F$6:$F$1005,Con_ve!$C$6:$C$1005,$C513,Con_ve!$I$6:$I$1005,"Em negociação",Con_ve!$Q$6:$Q$1005,Cad_cl!BI$5))),"",IF($C513="","",SUMIFS(Con_ve!$F$6:$F$1005,Con_ve!$C$6:$C$1005,$C513,Con_ve!$I$6:$I$1005,"Em negociação",Con_ve!$Q$6:$Q$1005,Cad_cl!BI$5)))</f>
        <v/>
      </c>
      <c r="BJ513" s="134" t="str">
        <f>IF(ISERR(IF($C513="","",SUMIFS(Con_ve!$F$6:$F$1005,Con_ve!$C$6:$C$1005,$C513,Con_ve!$I$6:$I$1005,"Em negociação",Con_ve!$Q$6:$Q$1005,Cad_cl!BJ$5))),"",IF($C513="","",SUMIFS(Con_ve!$F$6:$F$1005,Con_ve!$C$6:$C$1005,$C513,Con_ve!$I$6:$I$1005,"Em negociação",Con_ve!$Q$6:$Q$1005,Cad_cl!BJ$5)))</f>
        <v/>
      </c>
      <c r="BK513" s="134" t="str">
        <f>IF(ISERR(IF($C513="","",SUMIFS(Con_ve!$F$6:$F$1005,Con_ve!$C$6:$C$1005,$C513,Con_ve!$I$6:$I$1005,"Em negociação",Con_ve!$Q$6:$Q$1005,Cad_cl!BK$5))),"",IF($C513="","",SUMIFS(Con_ve!$F$6:$F$1005,Con_ve!$C$6:$C$1005,$C513,Con_ve!$I$6:$I$1005,"Em negociação",Con_ve!$Q$6:$Q$1005,Cad_cl!BK$5)))</f>
        <v/>
      </c>
      <c r="BL513" s="134" t="str">
        <f>IF(ISERR(IF($C513="","",SUMIFS(Con_ve!$F$6:$F$1005,Con_ve!$C$6:$C$1005,$C513,Con_ve!$I$6:$I$1005,"Em negociação",Con_ve!$Q$6:$Q$1005,Cad_cl!BL$5))),"",IF($C513="","",SUMIFS(Con_ve!$F$6:$F$1005,Con_ve!$C$6:$C$1005,$C513,Con_ve!$I$6:$I$1005,"Em negociação",Con_ve!$Q$6:$Q$1005,Cad_cl!BL$5)))</f>
        <v/>
      </c>
      <c r="BM513" s="134" t="str">
        <f>IF(ISERR(IF($C513="","",SUMIFS(Con_ve!$F$6:$F$1005,Con_ve!$C$6:$C$1005,$C513,Con_ve!$I$6:$I$1005,"Em negociação",Con_ve!$Q$6:$Q$1005,Cad_cl!BM$5))),"",IF($C513="","",SUMIFS(Con_ve!$F$6:$F$1005,Con_ve!$C$6:$C$1005,$C513,Con_ve!$I$6:$I$1005,"Em negociação",Con_ve!$Q$6:$Q$1005,Cad_cl!BM$5)))</f>
        <v/>
      </c>
      <c r="BN513" s="134" t="str">
        <f>IF(ISERR(IF($C513="","",SUMIFS(Con_ve!$F$6:$F$1005,Con_ve!$C$6:$C$1005,$C513,Con_ve!$I$6:$I$1005,"Em negociação",Con_ve!$Q$6:$Q$1005,Cad_cl!BN$5))),"",IF($C513="","",SUMIFS(Con_ve!$F$6:$F$1005,Con_ve!$C$6:$C$1005,$C513,Con_ve!$I$6:$I$1005,"Em negociação",Con_ve!$Q$6:$Q$1005,Cad_cl!BN$5)))</f>
        <v/>
      </c>
      <c r="BO513" s="134" t="str">
        <f>IF(ISERR(IF($C513="","",SUMIFS(Con_ve!$F$6:$F$1005,Con_ve!$C$6:$C$1005,$C513,Con_ve!$I$6:$I$1005,"Em negociação",Con_ve!$Q$6:$Q$1005,Cad_cl!BO$5))),"",IF($C513="","",SUMIFS(Con_ve!$F$6:$F$1005,Con_ve!$C$6:$C$1005,$C513,Con_ve!$I$6:$I$1005,"Em negociação",Con_ve!$Q$6:$Q$1005,Cad_cl!BO$5)))</f>
        <v/>
      </c>
      <c r="BP513" s="134">
        <f t="shared" si="22"/>
        <v>0</v>
      </c>
      <c r="BR513" s="125" t="str">
        <f>IF(ISERR(IF(AND($I513=Re_lo!$E$5,BR$5=VLOOKUP(Re_lo!$H$5,Re_lo!$N$5:$O$16,2,0)),AP513,"")),"",IF(AND($I513=Re_lo!$E$5,BR$5=VLOOKUP(Re_lo!$H$5,Re_lo!$N$5:$O$16,2,0)),AP513,""))</f>
        <v/>
      </c>
      <c r="BS513" s="125" t="str">
        <f>IF(ISERR(IF(AND($I513=Re_lo!$E$5,BS$5=VLOOKUP(Re_lo!$H$5,Re_lo!$N$5:$O$16,2,0)),AQ513,"")),"",IF(AND($I513=Re_lo!$E$5,BS$5=VLOOKUP(Re_lo!$H$5,Re_lo!$N$5:$O$16,2,0)),AQ513,""))</f>
        <v/>
      </c>
      <c r="BT513" s="125" t="str">
        <f>IF(ISERR(IF(AND($I513=Re_lo!$E$5,BT$5=VLOOKUP(Re_lo!$H$5,Re_lo!$N$5:$O$16,2,0)),AR513,"")),"",IF(AND($I513=Re_lo!$E$5,BT$5=VLOOKUP(Re_lo!$H$5,Re_lo!$N$5:$O$16,2,0)),AR513,""))</f>
        <v/>
      </c>
      <c r="BU513" s="125" t="str">
        <f>IF(ISERR(IF(AND($I513=Re_lo!$E$5,BU$5=VLOOKUP(Re_lo!$H$5,Re_lo!$N$5:$O$16,2,0)),AS513,"")),"",IF(AND($I513=Re_lo!$E$5,BU$5=VLOOKUP(Re_lo!$H$5,Re_lo!$N$5:$O$16,2,0)),AS513,""))</f>
        <v/>
      </c>
      <c r="BV513" s="125" t="str">
        <f>IF(ISERR(IF(AND($I513=Re_lo!$E$5,BV$5=VLOOKUP(Re_lo!$H$5,Re_lo!$N$5:$O$16,2,0)),AT513,"")),"",IF(AND($I513=Re_lo!$E$5,BV$5=VLOOKUP(Re_lo!$H$5,Re_lo!$N$5:$O$16,2,0)),AT513,""))</f>
        <v/>
      </c>
      <c r="BW513" s="125" t="str">
        <f>IF(ISERR(IF(AND($I513=Re_lo!$E$5,BW$5=VLOOKUP(Re_lo!$H$5,Re_lo!$N$5:$O$16,2,0)),AU513,"")),"",IF(AND($I513=Re_lo!$E$5,BW$5=VLOOKUP(Re_lo!$H$5,Re_lo!$N$5:$O$16,2,0)),AU513,""))</f>
        <v/>
      </c>
      <c r="BX513" s="125" t="str">
        <f>IF(ISERR(IF(AND($I513=Re_lo!$E$5,BX$5=VLOOKUP(Re_lo!$H$5,Re_lo!$N$5:$O$16,2,0)),AV513,"")),"",IF(AND($I513=Re_lo!$E$5,BX$5=VLOOKUP(Re_lo!$H$5,Re_lo!$N$5:$O$16,2,0)),AV513,""))</f>
        <v/>
      </c>
      <c r="BY513" s="125" t="str">
        <f>IF(ISERR(IF(AND($I513=Re_lo!$E$5,BY$5=VLOOKUP(Re_lo!$H$5,Re_lo!$N$5:$O$16,2,0)),AW513,"")),"",IF(AND($I513=Re_lo!$E$5,BY$5=VLOOKUP(Re_lo!$H$5,Re_lo!$N$5:$O$16,2,0)),AW513,""))</f>
        <v/>
      </c>
      <c r="BZ513" s="125" t="str">
        <f>IF(ISERR(IF(AND($I513=Re_lo!$E$5,BZ$5=VLOOKUP(Re_lo!$H$5,Re_lo!$N$5:$O$16,2,0)),AX513,"")),"",IF(AND($I513=Re_lo!$E$5,BZ$5=VLOOKUP(Re_lo!$H$5,Re_lo!$N$5:$O$16,2,0)),AX513,""))</f>
        <v/>
      </c>
      <c r="CA513" s="125" t="str">
        <f>IF(ISERR(IF(AND($I513=Re_lo!$E$5,CA$5=VLOOKUP(Re_lo!$H$5,Re_lo!$N$5:$O$16,2,0)),AY513,"")),"",IF(AND($I513=Re_lo!$E$5,CA$5=VLOOKUP(Re_lo!$H$5,Re_lo!$N$5:$O$16,2,0)),AY513,""))</f>
        <v/>
      </c>
      <c r="CB513" s="125" t="str">
        <f>IF(ISERR(IF(AND($I513=Re_lo!$E$5,CB$5=VLOOKUP(Re_lo!$H$5,Re_lo!$N$5:$O$16,2,0)),AZ513,"")),"",IF(AND($I513=Re_lo!$E$5,CB$5=VLOOKUP(Re_lo!$H$5,Re_lo!$N$5:$O$16,2,0)),AZ513,""))</f>
        <v/>
      </c>
      <c r="CC513" s="125" t="str">
        <f>IF(ISERR(IF(AND($I513=Re_lo!$E$5,CC$5=VLOOKUP(Re_lo!$H$5,Re_lo!$N$5:$O$16,2,0)),BA513,"")),"",IF(AND($I513=Re_lo!$E$5,CC$5=VLOOKUP(Re_lo!$H$5,Re_lo!$N$5:$O$16,2,0)),BA513,""))</f>
        <v/>
      </c>
      <c r="CD513" s="125" t="str">
        <f>IF(ISERR(IF(AND($I513=Re_lo!$E$5,CD$5=VLOOKUP(Re_lo!$H$5,Re_lo!$N$5:$O$16,2,0)),BB513,"")),"",IF(AND($I513=Re_lo!$E$5,CD$5=VLOOKUP(Re_lo!$H$5,Re_lo!$N$5:$O$16,2,0)),BB513,""))</f>
        <v/>
      </c>
      <c r="CF513" s="125" t="str">
        <f>IF($C513="","",COUNTIFS(Con_ve!$C$6:$C$1005,$C513,Con_ve!$Q$6:$Q$1005,Cad_cl!CF$5))</f>
        <v/>
      </c>
      <c r="CG513" s="125" t="str">
        <f>IF($C513="","",COUNTIFS(Con_ve!$C$6:$C$1005,$C513,Con_ve!$Q$6:$Q$1005,Cad_cl!CG$5))</f>
        <v/>
      </c>
      <c r="CH513" s="125" t="str">
        <f>IF($C513="","",COUNTIFS(Con_ve!$C$6:$C$1005,$C513,Con_ve!$Q$6:$Q$1005,Cad_cl!CH$5))</f>
        <v/>
      </c>
      <c r="CI513" s="125" t="str">
        <f>IF($C513="","",COUNTIFS(Con_ve!$C$6:$C$1005,$C513,Con_ve!$Q$6:$Q$1005,Cad_cl!CI$5))</f>
        <v/>
      </c>
      <c r="CJ513" s="125" t="str">
        <f>IF($C513="","",COUNTIFS(Con_ve!$C$6:$C$1005,$C513,Con_ve!$Q$6:$Q$1005,Cad_cl!CJ$5))</f>
        <v/>
      </c>
      <c r="CK513" s="125" t="str">
        <f>IF($C513="","",COUNTIFS(Con_ve!$C$6:$C$1005,$C513,Con_ve!$Q$6:$Q$1005,Cad_cl!CK$5))</f>
        <v/>
      </c>
      <c r="CL513" s="125" t="str">
        <f>IF($C513="","",COUNTIFS(Con_ve!$C$6:$C$1005,$C513,Con_ve!$Q$6:$Q$1005,Cad_cl!CL$5))</f>
        <v/>
      </c>
      <c r="CM513" s="125" t="str">
        <f>IF($C513="","",COUNTIFS(Con_ve!$C$6:$C$1005,$C513,Con_ve!$Q$6:$Q$1005,Cad_cl!CM$5))</f>
        <v/>
      </c>
      <c r="CN513" s="125" t="str">
        <f>IF($C513="","",COUNTIFS(Con_ve!$C$6:$C$1005,$C513,Con_ve!$Q$6:$Q$1005,Cad_cl!CN$5))</f>
        <v/>
      </c>
      <c r="CO513" s="125" t="str">
        <f>IF($C513="","",COUNTIFS(Con_ve!$C$6:$C$1005,$C513,Con_ve!$Q$6:$Q$1005,Cad_cl!CO$5))</f>
        <v/>
      </c>
      <c r="CP513" s="125" t="str">
        <f>IF($C513="","",COUNTIFS(Con_ve!$C$6:$C$1005,$C513,Con_ve!$Q$6:$Q$1005,Cad_cl!CP$5))</f>
        <v/>
      </c>
      <c r="CQ513" s="125" t="str">
        <f>IF($C513="","",COUNTIFS(Con_ve!$C$6:$C$1005,$C513,Con_ve!$Q$6:$Q$1005,Cad_cl!CQ$5))</f>
        <v/>
      </c>
      <c r="CR513" s="125">
        <f t="shared" si="23"/>
        <v>0</v>
      </c>
    </row>
    <row r="514" spans="3:96" ht="30" customHeight="1">
      <c r="C514" s="153"/>
      <c r="D514" s="153"/>
      <c r="E514" s="154"/>
      <c r="F514" s="153"/>
      <c r="G514" s="155"/>
      <c r="H514" s="153"/>
      <c r="I514" s="153"/>
      <c r="J514" s="132" t="s">
        <v>309</v>
      </c>
      <c r="K514" s="133" t="s">
        <v>309</v>
      </c>
      <c r="L514" s="153"/>
      <c r="M514" s="153"/>
      <c r="N514" s="153"/>
      <c r="O514" s="153"/>
      <c r="P514" s="153"/>
      <c r="Q514" s="153"/>
      <c r="AP514" s="134" t="str">
        <f>IF(ISERR(IF($C514="","",SUMIFS(Con_ve!$F$6:$F$1005,Con_ve!$C$6:$C$1005,$C514,Con_ve!$I$6:$I$1005,"Fechada",Con_ve!$Q$6:$Q$1005,Cad_cl!AP$5))),"",IF($C514="","",SUMIFS(Con_ve!$F$6:$F$1005,Con_ve!$C$6:$C$1005,$C514,Con_ve!$I$6:$I$1005,"Fechada",Con_ve!$Q$6:$Q$1005,Cad_cl!AP$5)))</f>
        <v/>
      </c>
      <c r="AQ514" s="134" t="str">
        <f>IF(ISERR(IF($C514="","",SUMIFS(Con_ve!$F$6:$F$1005,Con_ve!$C$6:$C$1005,$C514,Con_ve!$I$6:$I$1005,"Fechada",Con_ve!$Q$6:$Q$1005,Cad_cl!AQ$5))),"",IF($C514="","",SUMIFS(Con_ve!$F$6:$F$1005,Con_ve!$C$6:$C$1005,$C514,Con_ve!$I$6:$I$1005,"Fechada",Con_ve!$Q$6:$Q$1005,Cad_cl!AQ$5)))</f>
        <v/>
      </c>
      <c r="AR514" s="134" t="str">
        <f>IF(ISERR(IF($C514="","",SUMIFS(Con_ve!$F$6:$F$1005,Con_ve!$C$6:$C$1005,$C514,Con_ve!$I$6:$I$1005,"Fechada",Con_ve!$Q$6:$Q$1005,Cad_cl!AR$5))),"",IF($C514="","",SUMIFS(Con_ve!$F$6:$F$1005,Con_ve!$C$6:$C$1005,$C514,Con_ve!$I$6:$I$1005,"Fechada",Con_ve!$Q$6:$Q$1005,Cad_cl!AR$5)))</f>
        <v/>
      </c>
      <c r="AS514" s="134" t="str">
        <f>IF(ISERR(IF($C514="","",SUMIFS(Con_ve!$F$6:$F$1005,Con_ve!$C$6:$C$1005,$C514,Con_ve!$I$6:$I$1005,"Fechada",Con_ve!$Q$6:$Q$1005,Cad_cl!AS$5))),"",IF($C514="","",SUMIFS(Con_ve!$F$6:$F$1005,Con_ve!$C$6:$C$1005,$C514,Con_ve!$I$6:$I$1005,"Fechada",Con_ve!$Q$6:$Q$1005,Cad_cl!AS$5)))</f>
        <v/>
      </c>
      <c r="AT514" s="134" t="str">
        <f>IF(ISERR(IF($C514="","",SUMIFS(Con_ve!$F$6:$F$1005,Con_ve!$C$6:$C$1005,$C514,Con_ve!$I$6:$I$1005,"Fechada",Con_ve!$Q$6:$Q$1005,Cad_cl!AT$5))),"",IF($C514="","",SUMIFS(Con_ve!$F$6:$F$1005,Con_ve!$C$6:$C$1005,$C514,Con_ve!$I$6:$I$1005,"Fechada",Con_ve!$Q$6:$Q$1005,Cad_cl!AT$5)))</f>
        <v/>
      </c>
      <c r="AU514" s="134" t="str">
        <f>IF(ISERR(IF($C514="","",SUMIFS(Con_ve!$F$6:$F$1005,Con_ve!$C$6:$C$1005,$C514,Con_ve!$I$6:$I$1005,"Fechada",Con_ve!$Q$6:$Q$1005,Cad_cl!AU$5))),"",IF($C514="","",SUMIFS(Con_ve!$F$6:$F$1005,Con_ve!$C$6:$C$1005,$C514,Con_ve!$I$6:$I$1005,"Fechada",Con_ve!$Q$6:$Q$1005,Cad_cl!AU$5)))</f>
        <v/>
      </c>
      <c r="AV514" s="134" t="str">
        <f>IF(ISERR(IF($C514="","",SUMIFS(Con_ve!$F$6:$F$1005,Con_ve!$C$6:$C$1005,$C514,Con_ve!$I$6:$I$1005,"Fechada",Con_ve!$Q$6:$Q$1005,Cad_cl!AV$5))),"",IF($C514="","",SUMIFS(Con_ve!$F$6:$F$1005,Con_ve!$C$6:$C$1005,$C514,Con_ve!$I$6:$I$1005,"Fechada",Con_ve!$Q$6:$Q$1005,Cad_cl!AV$5)))</f>
        <v/>
      </c>
      <c r="AW514" s="134" t="str">
        <f>IF(ISERR(IF($C514="","",SUMIFS(Con_ve!$F$6:$F$1005,Con_ve!$C$6:$C$1005,$C514,Con_ve!$I$6:$I$1005,"Fechada",Con_ve!$Q$6:$Q$1005,Cad_cl!AW$5))),"",IF($C514="","",SUMIFS(Con_ve!$F$6:$F$1005,Con_ve!$C$6:$C$1005,$C514,Con_ve!$I$6:$I$1005,"Fechada",Con_ve!$Q$6:$Q$1005,Cad_cl!AW$5)))</f>
        <v/>
      </c>
      <c r="AX514" s="134" t="str">
        <f>IF(ISERR(IF($C514="","",SUMIFS(Con_ve!$F$6:$F$1005,Con_ve!$C$6:$C$1005,$C514,Con_ve!$I$6:$I$1005,"Fechada",Con_ve!$Q$6:$Q$1005,Cad_cl!AX$5))),"",IF($C514="","",SUMIFS(Con_ve!$F$6:$F$1005,Con_ve!$C$6:$C$1005,$C514,Con_ve!$I$6:$I$1005,"Fechada",Con_ve!$Q$6:$Q$1005,Cad_cl!AX$5)))</f>
        <v/>
      </c>
      <c r="AY514" s="134" t="str">
        <f>IF(ISERR(IF($C514="","",SUMIFS(Con_ve!$F$6:$F$1005,Con_ve!$C$6:$C$1005,$C514,Con_ve!$I$6:$I$1005,"Fechada",Con_ve!$Q$6:$Q$1005,Cad_cl!AY$5))),"",IF($C514="","",SUMIFS(Con_ve!$F$6:$F$1005,Con_ve!$C$6:$C$1005,$C514,Con_ve!$I$6:$I$1005,"Fechada",Con_ve!$Q$6:$Q$1005,Cad_cl!AY$5)))</f>
        <v/>
      </c>
      <c r="AZ514" s="134" t="str">
        <f>IF(ISERR(IF($C514="","",SUMIFS(Con_ve!$F$6:$F$1005,Con_ve!$C$6:$C$1005,$C514,Con_ve!$I$6:$I$1005,"Fechada",Con_ve!$Q$6:$Q$1005,Cad_cl!AZ$5))),"",IF($C514="","",SUMIFS(Con_ve!$F$6:$F$1005,Con_ve!$C$6:$C$1005,$C514,Con_ve!$I$6:$I$1005,"Fechada",Con_ve!$Q$6:$Q$1005,Cad_cl!AZ$5)))</f>
        <v/>
      </c>
      <c r="BA514" s="134" t="str">
        <f>IF(ISERR(IF($C514="","",SUMIFS(Con_ve!$F$6:$F$1005,Con_ve!$C$6:$C$1005,$C514,Con_ve!$I$6:$I$1005,"Fechada",Con_ve!$Q$6:$Q$1005,Cad_cl!BA$5))),"",IF($C514="","",SUMIFS(Con_ve!$F$6:$F$1005,Con_ve!$C$6:$C$1005,$C514,Con_ve!$I$6:$I$1005,"Fechada",Con_ve!$Q$6:$Q$1005,Cad_cl!BA$5)))</f>
        <v/>
      </c>
      <c r="BB514" s="134">
        <f t="shared" si="21"/>
        <v>0</v>
      </c>
      <c r="BD514" s="134" t="str">
        <f>IF(ISERR(IF($C514="","",SUMIFS(Con_ve!$F$6:$F$1005,Con_ve!$C$6:$C$1005,$C514,Con_ve!$I$6:$I$1005,"Em negociação",Con_ve!$Q$6:$Q$1005,Cad_cl!BD$5))),"",IF($C514="","",SUMIFS(Con_ve!$F$6:$F$1005,Con_ve!$C$6:$C$1005,$C514,Con_ve!$I$6:$I$1005,"Em negociação",Con_ve!$Q$6:$Q$1005,Cad_cl!BD$5)))</f>
        <v/>
      </c>
      <c r="BE514" s="134" t="str">
        <f>IF(ISERR(IF($C514="","",SUMIFS(Con_ve!$F$6:$F$1005,Con_ve!$C$6:$C$1005,$C514,Con_ve!$I$6:$I$1005,"Em negociação",Con_ve!$Q$6:$Q$1005,Cad_cl!BE$5))),"",IF($C514="","",SUMIFS(Con_ve!$F$6:$F$1005,Con_ve!$C$6:$C$1005,$C514,Con_ve!$I$6:$I$1005,"Em negociação",Con_ve!$Q$6:$Q$1005,Cad_cl!BE$5)))</f>
        <v/>
      </c>
      <c r="BF514" s="134" t="str">
        <f>IF(ISERR(IF($C514="","",SUMIFS(Con_ve!$F$6:$F$1005,Con_ve!$C$6:$C$1005,$C514,Con_ve!$I$6:$I$1005,"Em negociação",Con_ve!$Q$6:$Q$1005,Cad_cl!BF$5))),"",IF($C514="","",SUMIFS(Con_ve!$F$6:$F$1005,Con_ve!$C$6:$C$1005,$C514,Con_ve!$I$6:$I$1005,"Em negociação",Con_ve!$Q$6:$Q$1005,Cad_cl!BF$5)))</f>
        <v/>
      </c>
      <c r="BG514" s="134" t="str">
        <f>IF(ISERR(IF($C514="","",SUMIFS(Con_ve!$F$6:$F$1005,Con_ve!$C$6:$C$1005,$C514,Con_ve!$I$6:$I$1005,"Em negociação",Con_ve!$Q$6:$Q$1005,Cad_cl!BG$5))),"",IF($C514="","",SUMIFS(Con_ve!$F$6:$F$1005,Con_ve!$C$6:$C$1005,$C514,Con_ve!$I$6:$I$1005,"Em negociação",Con_ve!$Q$6:$Q$1005,Cad_cl!BG$5)))</f>
        <v/>
      </c>
      <c r="BH514" s="134" t="str">
        <f>IF(ISERR(IF($C514="","",SUMIFS(Con_ve!$F$6:$F$1005,Con_ve!$C$6:$C$1005,$C514,Con_ve!$I$6:$I$1005,"Em negociação",Con_ve!$Q$6:$Q$1005,Cad_cl!BH$5))),"",IF($C514="","",SUMIFS(Con_ve!$F$6:$F$1005,Con_ve!$C$6:$C$1005,$C514,Con_ve!$I$6:$I$1005,"Em negociação",Con_ve!$Q$6:$Q$1005,Cad_cl!BH$5)))</f>
        <v/>
      </c>
      <c r="BI514" s="134" t="str">
        <f>IF(ISERR(IF($C514="","",SUMIFS(Con_ve!$F$6:$F$1005,Con_ve!$C$6:$C$1005,$C514,Con_ve!$I$6:$I$1005,"Em negociação",Con_ve!$Q$6:$Q$1005,Cad_cl!BI$5))),"",IF($C514="","",SUMIFS(Con_ve!$F$6:$F$1005,Con_ve!$C$6:$C$1005,$C514,Con_ve!$I$6:$I$1005,"Em negociação",Con_ve!$Q$6:$Q$1005,Cad_cl!BI$5)))</f>
        <v/>
      </c>
      <c r="BJ514" s="134" t="str">
        <f>IF(ISERR(IF($C514="","",SUMIFS(Con_ve!$F$6:$F$1005,Con_ve!$C$6:$C$1005,$C514,Con_ve!$I$6:$I$1005,"Em negociação",Con_ve!$Q$6:$Q$1005,Cad_cl!BJ$5))),"",IF($C514="","",SUMIFS(Con_ve!$F$6:$F$1005,Con_ve!$C$6:$C$1005,$C514,Con_ve!$I$6:$I$1005,"Em negociação",Con_ve!$Q$6:$Q$1005,Cad_cl!BJ$5)))</f>
        <v/>
      </c>
      <c r="BK514" s="134" t="str">
        <f>IF(ISERR(IF($C514="","",SUMIFS(Con_ve!$F$6:$F$1005,Con_ve!$C$6:$C$1005,$C514,Con_ve!$I$6:$I$1005,"Em negociação",Con_ve!$Q$6:$Q$1005,Cad_cl!BK$5))),"",IF($C514="","",SUMIFS(Con_ve!$F$6:$F$1005,Con_ve!$C$6:$C$1005,$C514,Con_ve!$I$6:$I$1005,"Em negociação",Con_ve!$Q$6:$Q$1005,Cad_cl!BK$5)))</f>
        <v/>
      </c>
      <c r="BL514" s="134" t="str">
        <f>IF(ISERR(IF($C514="","",SUMIFS(Con_ve!$F$6:$F$1005,Con_ve!$C$6:$C$1005,$C514,Con_ve!$I$6:$I$1005,"Em negociação",Con_ve!$Q$6:$Q$1005,Cad_cl!BL$5))),"",IF($C514="","",SUMIFS(Con_ve!$F$6:$F$1005,Con_ve!$C$6:$C$1005,$C514,Con_ve!$I$6:$I$1005,"Em negociação",Con_ve!$Q$6:$Q$1005,Cad_cl!BL$5)))</f>
        <v/>
      </c>
      <c r="BM514" s="134" t="str">
        <f>IF(ISERR(IF($C514="","",SUMIFS(Con_ve!$F$6:$F$1005,Con_ve!$C$6:$C$1005,$C514,Con_ve!$I$6:$I$1005,"Em negociação",Con_ve!$Q$6:$Q$1005,Cad_cl!BM$5))),"",IF($C514="","",SUMIFS(Con_ve!$F$6:$F$1005,Con_ve!$C$6:$C$1005,$C514,Con_ve!$I$6:$I$1005,"Em negociação",Con_ve!$Q$6:$Q$1005,Cad_cl!BM$5)))</f>
        <v/>
      </c>
      <c r="BN514" s="134" t="str">
        <f>IF(ISERR(IF($C514="","",SUMIFS(Con_ve!$F$6:$F$1005,Con_ve!$C$6:$C$1005,$C514,Con_ve!$I$6:$I$1005,"Em negociação",Con_ve!$Q$6:$Q$1005,Cad_cl!BN$5))),"",IF($C514="","",SUMIFS(Con_ve!$F$6:$F$1005,Con_ve!$C$6:$C$1005,$C514,Con_ve!$I$6:$I$1005,"Em negociação",Con_ve!$Q$6:$Q$1005,Cad_cl!BN$5)))</f>
        <v/>
      </c>
      <c r="BO514" s="134" t="str">
        <f>IF(ISERR(IF($C514="","",SUMIFS(Con_ve!$F$6:$F$1005,Con_ve!$C$6:$C$1005,$C514,Con_ve!$I$6:$I$1005,"Em negociação",Con_ve!$Q$6:$Q$1005,Cad_cl!BO$5))),"",IF($C514="","",SUMIFS(Con_ve!$F$6:$F$1005,Con_ve!$C$6:$C$1005,$C514,Con_ve!$I$6:$I$1005,"Em negociação",Con_ve!$Q$6:$Q$1005,Cad_cl!BO$5)))</f>
        <v/>
      </c>
      <c r="BP514" s="134">
        <f t="shared" si="22"/>
        <v>0</v>
      </c>
      <c r="BR514" s="125" t="str">
        <f>IF(ISERR(IF(AND($I514=Re_lo!$E$5,BR$5=VLOOKUP(Re_lo!$H$5,Re_lo!$N$5:$O$16,2,0)),AP514,"")),"",IF(AND($I514=Re_lo!$E$5,BR$5=VLOOKUP(Re_lo!$H$5,Re_lo!$N$5:$O$16,2,0)),AP514,""))</f>
        <v/>
      </c>
      <c r="BS514" s="125" t="str">
        <f>IF(ISERR(IF(AND($I514=Re_lo!$E$5,BS$5=VLOOKUP(Re_lo!$H$5,Re_lo!$N$5:$O$16,2,0)),AQ514,"")),"",IF(AND($I514=Re_lo!$E$5,BS$5=VLOOKUP(Re_lo!$H$5,Re_lo!$N$5:$O$16,2,0)),AQ514,""))</f>
        <v/>
      </c>
      <c r="BT514" s="125" t="str">
        <f>IF(ISERR(IF(AND($I514=Re_lo!$E$5,BT$5=VLOOKUP(Re_lo!$H$5,Re_lo!$N$5:$O$16,2,0)),AR514,"")),"",IF(AND($I514=Re_lo!$E$5,BT$5=VLOOKUP(Re_lo!$H$5,Re_lo!$N$5:$O$16,2,0)),AR514,""))</f>
        <v/>
      </c>
      <c r="BU514" s="125" t="str">
        <f>IF(ISERR(IF(AND($I514=Re_lo!$E$5,BU$5=VLOOKUP(Re_lo!$H$5,Re_lo!$N$5:$O$16,2,0)),AS514,"")),"",IF(AND($I514=Re_lo!$E$5,BU$5=VLOOKUP(Re_lo!$H$5,Re_lo!$N$5:$O$16,2,0)),AS514,""))</f>
        <v/>
      </c>
      <c r="BV514" s="125" t="str">
        <f>IF(ISERR(IF(AND($I514=Re_lo!$E$5,BV$5=VLOOKUP(Re_lo!$H$5,Re_lo!$N$5:$O$16,2,0)),AT514,"")),"",IF(AND($I514=Re_lo!$E$5,BV$5=VLOOKUP(Re_lo!$H$5,Re_lo!$N$5:$O$16,2,0)),AT514,""))</f>
        <v/>
      </c>
      <c r="BW514" s="125" t="str">
        <f>IF(ISERR(IF(AND($I514=Re_lo!$E$5,BW$5=VLOOKUP(Re_lo!$H$5,Re_lo!$N$5:$O$16,2,0)),AU514,"")),"",IF(AND($I514=Re_lo!$E$5,BW$5=VLOOKUP(Re_lo!$H$5,Re_lo!$N$5:$O$16,2,0)),AU514,""))</f>
        <v/>
      </c>
      <c r="BX514" s="125" t="str">
        <f>IF(ISERR(IF(AND($I514=Re_lo!$E$5,BX$5=VLOOKUP(Re_lo!$H$5,Re_lo!$N$5:$O$16,2,0)),AV514,"")),"",IF(AND($I514=Re_lo!$E$5,BX$5=VLOOKUP(Re_lo!$H$5,Re_lo!$N$5:$O$16,2,0)),AV514,""))</f>
        <v/>
      </c>
      <c r="BY514" s="125" t="str">
        <f>IF(ISERR(IF(AND($I514=Re_lo!$E$5,BY$5=VLOOKUP(Re_lo!$H$5,Re_lo!$N$5:$O$16,2,0)),AW514,"")),"",IF(AND($I514=Re_lo!$E$5,BY$5=VLOOKUP(Re_lo!$H$5,Re_lo!$N$5:$O$16,2,0)),AW514,""))</f>
        <v/>
      </c>
      <c r="BZ514" s="125" t="str">
        <f>IF(ISERR(IF(AND($I514=Re_lo!$E$5,BZ$5=VLOOKUP(Re_lo!$H$5,Re_lo!$N$5:$O$16,2,0)),AX514,"")),"",IF(AND($I514=Re_lo!$E$5,BZ$5=VLOOKUP(Re_lo!$H$5,Re_lo!$N$5:$O$16,2,0)),AX514,""))</f>
        <v/>
      </c>
      <c r="CA514" s="125" t="str">
        <f>IF(ISERR(IF(AND($I514=Re_lo!$E$5,CA$5=VLOOKUP(Re_lo!$H$5,Re_lo!$N$5:$O$16,2,0)),AY514,"")),"",IF(AND($I514=Re_lo!$E$5,CA$5=VLOOKUP(Re_lo!$H$5,Re_lo!$N$5:$O$16,2,0)),AY514,""))</f>
        <v/>
      </c>
      <c r="CB514" s="125" t="str">
        <f>IF(ISERR(IF(AND($I514=Re_lo!$E$5,CB$5=VLOOKUP(Re_lo!$H$5,Re_lo!$N$5:$O$16,2,0)),AZ514,"")),"",IF(AND($I514=Re_lo!$E$5,CB$5=VLOOKUP(Re_lo!$H$5,Re_lo!$N$5:$O$16,2,0)),AZ514,""))</f>
        <v/>
      </c>
      <c r="CC514" s="125" t="str">
        <f>IF(ISERR(IF(AND($I514=Re_lo!$E$5,CC$5=VLOOKUP(Re_lo!$H$5,Re_lo!$N$5:$O$16,2,0)),BA514,"")),"",IF(AND($I514=Re_lo!$E$5,CC$5=VLOOKUP(Re_lo!$H$5,Re_lo!$N$5:$O$16,2,0)),BA514,""))</f>
        <v/>
      </c>
      <c r="CD514" s="125" t="str">
        <f>IF(ISERR(IF(AND($I514=Re_lo!$E$5,CD$5=VLOOKUP(Re_lo!$H$5,Re_lo!$N$5:$O$16,2,0)),BB514,"")),"",IF(AND($I514=Re_lo!$E$5,CD$5=VLOOKUP(Re_lo!$H$5,Re_lo!$N$5:$O$16,2,0)),BB514,""))</f>
        <v/>
      </c>
      <c r="CF514" s="125" t="str">
        <f>IF($C514="","",COUNTIFS(Con_ve!$C$6:$C$1005,$C514,Con_ve!$Q$6:$Q$1005,Cad_cl!CF$5))</f>
        <v/>
      </c>
      <c r="CG514" s="125" t="str">
        <f>IF($C514="","",COUNTIFS(Con_ve!$C$6:$C$1005,$C514,Con_ve!$Q$6:$Q$1005,Cad_cl!CG$5))</f>
        <v/>
      </c>
      <c r="CH514" s="125" t="str">
        <f>IF($C514="","",COUNTIFS(Con_ve!$C$6:$C$1005,$C514,Con_ve!$Q$6:$Q$1005,Cad_cl!CH$5))</f>
        <v/>
      </c>
      <c r="CI514" s="125" t="str">
        <f>IF($C514="","",COUNTIFS(Con_ve!$C$6:$C$1005,$C514,Con_ve!$Q$6:$Q$1005,Cad_cl!CI$5))</f>
        <v/>
      </c>
      <c r="CJ514" s="125" t="str">
        <f>IF($C514="","",COUNTIFS(Con_ve!$C$6:$C$1005,$C514,Con_ve!$Q$6:$Q$1005,Cad_cl!CJ$5))</f>
        <v/>
      </c>
      <c r="CK514" s="125" t="str">
        <f>IF($C514="","",COUNTIFS(Con_ve!$C$6:$C$1005,$C514,Con_ve!$Q$6:$Q$1005,Cad_cl!CK$5))</f>
        <v/>
      </c>
      <c r="CL514" s="125" t="str">
        <f>IF($C514="","",COUNTIFS(Con_ve!$C$6:$C$1005,$C514,Con_ve!$Q$6:$Q$1005,Cad_cl!CL$5))</f>
        <v/>
      </c>
      <c r="CM514" s="125" t="str">
        <f>IF($C514="","",COUNTIFS(Con_ve!$C$6:$C$1005,$C514,Con_ve!$Q$6:$Q$1005,Cad_cl!CM$5))</f>
        <v/>
      </c>
      <c r="CN514" s="125" t="str">
        <f>IF($C514="","",COUNTIFS(Con_ve!$C$6:$C$1005,$C514,Con_ve!$Q$6:$Q$1005,Cad_cl!CN$5))</f>
        <v/>
      </c>
      <c r="CO514" s="125" t="str">
        <f>IF($C514="","",COUNTIFS(Con_ve!$C$6:$C$1005,$C514,Con_ve!$Q$6:$Q$1005,Cad_cl!CO$5))</f>
        <v/>
      </c>
      <c r="CP514" s="125" t="str">
        <f>IF($C514="","",COUNTIFS(Con_ve!$C$6:$C$1005,$C514,Con_ve!$Q$6:$Q$1005,Cad_cl!CP$5))</f>
        <v/>
      </c>
      <c r="CQ514" s="125" t="str">
        <f>IF($C514="","",COUNTIFS(Con_ve!$C$6:$C$1005,$C514,Con_ve!$Q$6:$Q$1005,Cad_cl!CQ$5))</f>
        <v/>
      </c>
      <c r="CR514" s="125">
        <f t="shared" si="23"/>
        <v>0</v>
      </c>
    </row>
    <row r="515" spans="3:96" ht="30" customHeight="1">
      <c r="C515" s="153"/>
      <c r="D515" s="153"/>
      <c r="E515" s="154"/>
      <c r="F515" s="153"/>
      <c r="G515" s="155"/>
      <c r="H515" s="153"/>
      <c r="I515" s="153"/>
      <c r="J515" s="132" t="s">
        <v>309</v>
      </c>
      <c r="K515" s="133" t="s">
        <v>309</v>
      </c>
      <c r="L515" s="153"/>
      <c r="M515" s="153"/>
      <c r="N515" s="153"/>
      <c r="O515" s="153"/>
      <c r="P515" s="153"/>
      <c r="Q515" s="153"/>
      <c r="AP515" s="134" t="str">
        <f>IF(ISERR(IF($C515="","",SUMIFS(Con_ve!$F$6:$F$1005,Con_ve!$C$6:$C$1005,$C515,Con_ve!$I$6:$I$1005,"Fechada",Con_ve!$Q$6:$Q$1005,Cad_cl!AP$5))),"",IF($C515="","",SUMIFS(Con_ve!$F$6:$F$1005,Con_ve!$C$6:$C$1005,$C515,Con_ve!$I$6:$I$1005,"Fechada",Con_ve!$Q$6:$Q$1005,Cad_cl!AP$5)))</f>
        <v/>
      </c>
      <c r="AQ515" s="134" t="str">
        <f>IF(ISERR(IF($C515="","",SUMIFS(Con_ve!$F$6:$F$1005,Con_ve!$C$6:$C$1005,$C515,Con_ve!$I$6:$I$1005,"Fechada",Con_ve!$Q$6:$Q$1005,Cad_cl!AQ$5))),"",IF($C515="","",SUMIFS(Con_ve!$F$6:$F$1005,Con_ve!$C$6:$C$1005,$C515,Con_ve!$I$6:$I$1005,"Fechada",Con_ve!$Q$6:$Q$1005,Cad_cl!AQ$5)))</f>
        <v/>
      </c>
      <c r="AR515" s="134" t="str">
        <f>IF(ISERR(IF($C515="","",SUMIFS(Con_ve!$F$6:$F$1005,Con_ve!$C$6:$C$1005,$C515,Con_ve!$I$6:$I$1005,"Fechada",Con_ve!$Q$6:$Q$1005,Cad_cl!AR$5))),"",IF($C515="","",SUMIFS(Con_ve!$F$6:$F$1005,Con_ve!$C$6:$C$1005,$C515,Con_ve!$I$6:$I$1005,"Fechada",Con_ve!$Q$6:$Q$1005,Cad_cl!AR$5)))</f>
        <v/>
      </c>
      <c r="AS515" s="134" t="str">
        <f>IF(ISERR(IF($C515="","",SUMIFS(Con_ve!$F$6:$F$1005,Con_ve!$C$6:$C$1005,$C515,Con_ve!$I$6:$I$1005,"Fechada",Con_ve!$Q$6:$Q$1005,Cad_cl!AS$5))),"",IF($C515="","",SUMIFS(Con_ve!$F$6:$F$1005,Con_ve!$C$6:$C$1005,$C515,Con_ve!$I$6:$I$1005,"Fechada",Con_ve!$Q$6:$Q$1005,Cad_cl!AS$5)))</f>
        <v/>
      </c>
      <c r="AT515" s="134" t="str">
        <f>IF(ISERR(IF($C515="","",SUMIFS(Con_ve!$F$6:$F$1005,Con_ve!$C$6:$C$1005,$C515,Con_ve!$I$6:$I$1005,"Fechada",Con_ve!$Q$6:$Q$1005,Cad_cl!AT$5))),"",IF($C515="","",SUMIFS(Con_ve!$F$6:$F$1005,Con_ve!$C$6:$C$1005,$C515,Con_ve!$I$6:$I$1005,"Fechada",Con_ve!$Q$6:$Q$1005,Cad_cl!AT$5)))</f>
        <v/>
      </c>
      <c r="AU515" s="134" t="str">
        <f>IF(ISERR(IF($C515="","",SUMIFS(Con_ve!$F$6:$F$1005,Con_ve!$C$6:$C$1005,$C515,Con_ve!$I$6:$I$1005,"Fechada",Con_ve!$Q$6:$Q$1005,Cad_cl!AU$5))),"",IF($C515="","",SUMIFS(Con_ve!$F$6:$F$1005,Con_ve!$C$6:$C$1005,$C515,Con_ve!$I$6:$I$1005,"Fechada",Con_ve!$Q$6:$Q$1005,Cad_cl!AU$5)))</f>
        <v/>
      </c>
      <c r="AV515" s="134" t="str">
        <f>IF(ISERR(IF($C515="","",SUMIFS(Con_ve!$F$6:$F$1005,Con_ve!$C$6:$C$1005,$C515,Con_ve!$I$6:$I$1005,"Fechada",Con_ve!$Q$6:$Q$1005,Cad_cl!AV$5))),"",IF($C515="","",SUMIFS(Con_ve!$F$6:$F$1005,Con_ve!$C$6:$C$1005,$C515,Con_ve!$I$6:$I$1005,"Fechada",Con_ve!$Q$6:$Q$1005,Cad_cl!AV$5)))</f>
        <v/>
      </c>
      <c r="AW515" s="134" t="str">
        <f>IF(ISERR(IF($C515="","",SUMIFS(Con_ve!$F$6:$F$1005,Con_ve!$C$6:$C$1005,$C515,Con_ve!$I$6:$I$1005,"Fechada",Con_ve!$Q$6:$Q$1005,Cad_cl!AW$5))),"",IF($C515="","",SUMIFS(Con_ve!$F$6:$F$1005,Con_ve!$C$6:$C$1005,$C515,Con_ve!$I$6:$I$1005,"Fechada",Con_ve!$Q$6:$Q$1005,Cad_cl!AW$5)))</f>
        <v/>
      </c>
      <c r="AX515" s="134" t="str">
        <f>IF(ISERR(IF($C515="","",SUMIFS(Con_ve!$F$6:$F$1005,Con_ve!$C$6:$C$1005,$C515,Con_ve!$I$6:$I$1005,"Fechada",Con_ve!$Q$6:$Q$1005,Cad_cl!AX$5))),"",IF($C515="","",SUMIFS(Con_ve!$F$6:$F$1005,Con_ve!$C$6:$C$1005,$C515,Con_ve!$I$6:$I$1005,"Fechada",Con_ve!$Q$6:$Q$1005,Cad_cl!AX$5)))</f>
        <v/>
      </c>
      <c r="AY515" s="134" t="str">
        <f>IF(ISERR(IF($C515="","",SUMIFS(Con_ve!$F$6:$F$1005,Con_ve!$C$6:$C$1005,$C515,Con_ve!$I$6:$I$1005,"Fechada",Con_ve!$Q$6:$Q$1005,Cad_cl!AY$5))),"",IF($C515="","",SUMIFS(Con_ve!$F$6:$F$1005,Con_ve!$C$6:$C$1005,$C515,Con_ve!$I$6:$I$1005,"Fechada",Con_ve!$Q$6:$Q$1005,Cad_cl!AY$5)))</f>
        <v/>
      </c>
      <c r="AZ515" s="134" t="str">
        <f>IF(ISERR(IF($C515="","",SUMIFS(Con_ve!$F$6:$F$1005,Con_ve!$C$6:$C$1005,$C515,Con_ve!$I$6:$I$1005,"Fechada",Con_ve!$Q$6:$Q$1005,Cad_cl!AZ$5))),"",IF($C515="","",SUMIFS(Con_ve!$F$6:$F$1005,Con_ve!$C$6:$C$1005,$C515,Con_ve!$I$6:$I$1005,"Fechada",Con_ve!$Q$6:$Q$1005,Cad_cl!AZ$5)))</f>
        <v/>
      </c>
      <c r="BA515" s="134" t="str">
        <f>IF(ISERR(IF($C515="","",SUMIFS(Con_ve!$F$6:$F$1005,Con_ve!$C$6:$C$1005,$C515,Con_ve!$I$6:$I$1005,"Fechada",Con_ve!$Q$6:$Q$1005,Cad_cl!BA$5))),"",IF($C515="","",SUMIFS(Con_ve!$F$6:$F$1005,Con_ve!$C$6:$C$1005,$C515,Con_ve!$I$6:$I$1005,"Fechada",Con_ve!$Q$6:$Q$1005,Cad_cl!BA$5)))</f>
        <v/>
      </c>
      <c r="BB515" s="134">
        <f t="shared" si="21"/>
        <v>0</v>
      </c>
      <c r="BD515" s="134" t="str">
        <f>IF(ISERR(IF($C515="","",SUMIFS(Con_ve!$F$6:$F$1005,Con_ve!$C$6:$C$1005,$C515,Con_ve!$I$6:$I$1005,"Em negociação",Con_ve!$Q$6:$Q$1005,Cad_cl!BD$5))),"",IF($C515="","",SUMIFS(Con_ve!$F$6:$F$1005,Con_ve!$C$6:$C$1005,$C515,Con_ve!$I$6:$I$1005,"Em negociação",Con_ve!$Q$6:$Q$1005,Cad_cl!BD$5)))</f>
        <v/>
      </c>
      <c r="BE515" s="134" t="str">
        <f>IF(ISERR(IF($C515="","",SUMIFS(Con_ve!$F$6:$F$1005,Con_ve!$C$6:$C$1005,$C515,Con_ve!$I$6:$I$1005,"Em negociação",Con_ve!$Q$6:$Q$1005,Cad_cl!BE$5))),"",IF($C515="","",SUMIFS(Con_ve!$F$6:$F$1005,Con_ve!$C$6:$C$1005,$C515,Con_ve!$I$6:$I$1005,"Em negociação",Con_ve!$Q$6:$Q$1005,Cad_cl!BE$5)))</f>
        <v/>
      </c>
      <c r="BF515" s="134" t="str">
        <f>IF(ISERR(IF($C515="","",SUMIFS(Con_ve!$F$6:$F$1005,Con_ve!$C$6:$C$1005,$C515,Con_ve!$I$6:$I$1005,"Em negociação",Con_ve!$Q$6:$Q$1005,Cad_cl!BF$5))),"",IF($C515="","",SUMIFS(Con_ve!$F$6:$F$1005,Con_ve!$C$6:$C$1005,$C515,Con_ve!$I$6:$I$1005,"Em negociação",Con_ve!$Q$6:$Q$1005,Cad_cl!BF$5)))</f>
        <v/>
      </c>
      <c r="BG515" s="134" t="str">
        <f>IF(ISERR(IF($C515="","",SUMIFS(Con_ve!$F$6:$F$1005,Con_ve!$C$6:$C$1005,$C515,Con_ve!$I$6:$I$1005,"Em negociação",Con_ve!$Q$6:$Q$1005,Cad_cl!BG$5))),"",IF($C515="","",SUMIFS(Con_ve!$F$6:$F$1005,Con_ve!$C$6:$C$1005,$C515,Con_ve!$I$6:$I$1005,"Em negociação",Con_ve!$Q$6:$Q$1005,Cad_cl!BG$5)))</f>
        <v/>
      </c>
      <c r="BH515" s="134" t="str">
        <f>IF(ISERR(IF($C515="","",SUMIFS(Con_ve!$F$6:$F$1005,Con_ve!$C$6:$C$1005,$C515,Con_ve!$I$6:$I$1005,"Em negociação",Con_ve!$Q$6:$Q$1005,Cad_cl!BH$5))),"",IF($C515="","",SUMIFS(Con_ve!$F$6:$F$1005,Con_ve!$C$6:$C$1005,$C515,Con_ve!$I$6:$I$1005,"Em negociação",Con_ve!$Q$6:$Q$1005,Cad_cl!BH$5)))</f>
        <v/>
      </c>
      <c r="BI515" s="134" t="str">
        <f>IF(ISERR(IF($C515="","",SUMIFS(Con_ve!$F$6:$F$1005,Con_ve!$C$6:$C$1005,$C515,Con_ve!$I$6:$I$1005,"Em negociação",Con_ve!$Q$6:$Q$1005,Cad_cl!BI$5))),"",IF($C515="","",SUMIFS(Con_ve!$F$6:$F$1005,Con_ve!$C$6:$C$1005,$C515,Con_ve!$I$6:$I$1005,"Em negociação",Con_ve!$Q$6:$Q$1005,Cad_cl!BI$5)))</f>
        <v/>
      </c>
      <c r="BJ515" s="134" t="str">
        <f>IF(ISERR(IF($C515="","",SUMIFS(Con_ve!$F$6:$F$1005,Con_ve!$C$6:$C$1005,$C515,Con_ve!$I$6:$I$1005,"Em negociação",Con_ve!$Q$6:$Q$1005,Cad_cl!BJ$5))),"",IF($C515="","",SUMIFS(Con_ve!$F$6:$F$1005,Con_ve!$C$6:$C$1005,$C515,Con_ve!$I$6:$I$1005,"Em negociação",Con_ve!$Q$6:$Q$1005,Cad_cl!BJ$5)))</f>
        <v/>
      </c>
      <c r="BK515" s="134" t="str">
        <f>IF(ISERR(IF($C515="","",SUMIFS(Con_ve!$F$6:$F$1005,Con_ve!$C$6:$C$1005,$C515,Con_ve!$I$6:$I$1005,"Em negociação",Con_ve!$Q$6:$Q$1005,Cad_cl!BK$5))),"",IF($C515="","",SUMIFS(Con_ve!$F$6:$F$1005,Con_ve!$C$6:$C$1005,$C515,Con_ve!$I$6:$I$1005,"Em negociação",Con_ve!$Q$6:$Q$1005,Cad_cl!BK$5)))</f>
        <v/>
      </c>
      <c r="BL515" s="134" t="str">
        <f>IF(ISERR(IF($C515="","",SUMIFS(Con_ve!$F$6:$F$1005,Con_ve!$C$6:$C$1005,$C515,Con_ve!$I$6:$I$1005,"Em negociação",Con_ve!$Q$6:$Q$1005,Cad_cl!BL$5))),"",IF($C515="","",SUMIFS(Con_ve!$F$6:$F$1005,Con_ve!$C$6:$C$1005,$C515,Con_ve!$I$6:$I$1005,"Em negociação",Con_ve!$Q$6:$Q$1005,Cad_cl!BL$5)))</f>
        <v/>
      </c>
      <c r="BM515" s="134" t="str">
        <f>IF(ISERR(IF($C515="","",SUMIFS(Con_ve!$F$6:$F$1005,Con_ve!$C$6:$C$1005,$C515,Con_ve!$I$6:$I$1005,"Em negociação",Con_ve!$Q$6:$Q$1005,Cad_cl!BM$5))),"",IF($C515="","",SUMIFS(Con_ve!$F$6:$F$1005,Con_ve!$C$6:$C$1005,$C515,Con_ve!$I$6:$I$1005,"Em negociação",Con_ve!$Q$6:$Q$1005,Cad_cl!BM$5)))</f>
        <v/>
      </c>
      <c r="BN515" s="134" t="str">
        <f>IF(ISERR(IF($C515="","",SUMIFS(Con_ve!$F$6:$F$1005,Con_ve!$C$6:$C$1005,$C515,Con_ve!$I$6:$I$1005,"Em negociação",Con_ve!$Q$6:$Q$1005,Cad_cl!BN$5))),"",IF($C515="","",SUMIFS(Con_ve!$F$6:$F$1005,Con_ve!$C$6:$C$1005,$C515,Con_ve!$I$6:$I$1005,"Em negociação",Con_ve!$Q$6:$Q$1005,Cad_cl!BN$5)))</f>
        <v/>
      </c>
      <c r="BO515" s="134" t="str">
        <f>IF(ISERR(IF($C515="","",SUMIFS(Con_ve!$F$6:$F$1005,Con_ve!$C$6:$C$1005,$C515,Con_ve!$I$6:$I$1005,"Em negociação",Con_ve!$Q$6:$Q$1005,Cad_cl!BO$5))),"",IF($C515="","",SUMIFS(Con_ve!$F$6:$F$1005,Con_ve!$C$6:$C$1005,$C515,Con_ve!$I$6:$I$1005,"Em negociação",Con_ve!$Q$6:$Q$1005,Cad_cl!BO$5)))</f>
        <v/>
      </c>
      <c r="BP515" s="134">
        <f t="shared" si="22"/>
        <v>0</v>
      </c>
      <c r="BR515" s="125" t="str">
        <f>IF(ISERR(IF(AND($I515=Re_lo!$E$5,BR$5=VLOOKUP(Re_lo!$H$5,Re_lo!$N$5:$O$16,2,0)),AP515,"")),"",IF(AND($I515=Re_lo!$E$5,BR$5=VLOOKUP(Re_lo!$H$5,Re_lo!$N$5:$O$16,2,0)),AP515,""))</f>
        <v/>
      </c>
      <c r="BS515" s="125" t="str">
        <f>IF(ISERR(IF(AND($I515=Re_lo!$E$5,BS$5=VLOOKUP(Re_lo!$H$5,Re_lo!$N$5:$O$16,2,0)),AQ515,"")),"",IF(AND($I515=Re_lo!$E$5,BS$5=VLOOKUP(Re_lo!$H$5,Re_lo!$N$5:$O$16,2,0)),AQ515,""))</f>
        <v/>
      </c>
      <c r="BT515" s="125" t="str">
        <f>IF(ISERR(IF(AND($I515=Re_lo!$E$5,BT$5=VLOOKUP(Re_lo!$H$5,Re_lo!$N$5:$O$16,2,0)),AR515,"")),"",IF(AND($I515=Re_lo!$E$5,BT$5=VLOOKUP(Re_lo!$H$5,Re_lo!$N$5:$O$16,2,0)),AR515,""))</f>
        <v/>
      </c>
      <c r="BU515" s="125" t="str">
        <f>IF(ISERR(IF(AND($I515=Re_lo!$E$5,BU$5=VLOOKUP(Re_lo!$H$5,Re_lo!$N$5:$O$16,2,0)),AS515,"")),"",IF(AND($I515=Re_lo!$E$5,BU$5=VLOOKUP(Re_lo!$H$5,Re_lo!$N$5:$O$16,2,0)),AS515,""))</f>
        <v/>
      </c>
      <c r="BV515" s="125" t="str">
        <f>IF(ISERR(IF(AND($I515=Re_lo!$E$5,BV$5=VLOOKUP(Re_lo!$H$5,Re_lo!$N$5:$O$16,2,0)),AT515,"")),"",IF(AND($I515=Re_lo!$E$5,BV$5=VLOOKUP(Re_lo!$H$5,Re_lo!$N$5:$O$16,2,0)),AT515,""))</f>
        <v/>
      </c>
      <c r="BW515" s="125" t="str">
        <f>IF(ISERR(IF(AND($I515=Re_lo!$E$5,BW$5=VLOOKUP(Re_lo!$H$5,Re_lo!$N$5:$O$16,2,0)),AU515,"")),"",IF(AND($I515=Re_lo!$E$5,BW$5=VLOOKUP(Re_lo!$H$5,Re_lo!$N$5:$O$16,2,0)),AU515,""))</f>
        <v/>
      </c>
      <c r="BX515" s="125" t="str">
        <f>IF(ISERR(IF(AND($I515=Re_lo!$E$5,BX$5=VLOOKUP(Re_lo!$H$5,Re_lo!$N$5:$O$16,2,0)),AV515,"")),"",IF(AND($I515=Re_lo!$E$5,BX$5=VLOOKUP(Re_lo!$H$5,Re_lo!$N$5:$O$16,2,0)),AV515,""))</f>
        <v/>
      </c>
      <c r="BY515" s="125" t="str">
        <f>IF(ISERR(IF(AND($I515=Re_lo!$E$5,BY$5=VLOOKUP(Re_lo!$H$5,Re_lo!$N$5:$O$16,2,0)),AW515,"")),"",IF(AND($I515=Re_lo!$E$5,BY$5=VLOOKUP(Re_lo!$H$5,Re_lo!$N$5:$O$16,2,0)),AW515,""))</f>
        <v/>
      </c>
      <c r="BZ515" s="125" t="str">
        <f>IF(ISERR(IF(AND($I515=Re_lo!$E$5,BZ$5=VLOOKUP(Re_lo!$H$5,Re_lo!$N$5:$O$16,2,0)),AX515,"")),"",IF(AND($I515=Re_lo!$E$5,BZ$5=VLOOKUP(Re_lo!$H$5,Re_lo!$N$5:$O$16,2,0)),AX515,""))</f>
        <v/>
      </c>
      <c r="CA515" s="125" t="str">
        <f>IF(ISERR(IF(AND($I515=Re_lo!$E$5,CA$5=VLOOKUP(Re_lo!$H$5,Re_lo!$N$5:$O$16,2,0)),AY515,"")),"",IF(AND($I515=Re_lo!$E$5,CA$5=VLOOKUP(Re_lo!$H$5,Re_lo!$N$5:$O$16,2,0)),AY515,""))</f>
        <v/>
      </c>
      <c r="CB515" s="125" t="str">
        <f>IF(ISERR(IF(AND($I515=Re_lo!$E$5,CB$5=VLOOKUP(Re_lo!$H$5,Re_lo!$N$5:$O$16,2,0)),AZ515,"")),"",IF(AND($I515=Re_lo!$E$5,CB$5=VLOOKUP(Re_lo!$H$5,Re_lo!$N$5:$O$16,2,0)),AZ515,""))</f>
        <v/>
      </c>
      <c r="CC515" s="125" t="str">
        <f>IF(ISERR(IF(AND($I515=Re_lo!$E$5,CC$5=VLOOKUP(Re_lo!$H$5,Re_lo!$N$5:$O$16,2,0)),BA515,"")),"",IF(AND($I515=Re_lo!$E$5,CC$5=VLOOKUP(Re_lo!$H$5,Re_lo!$N$5:$O$16,2,0)),BA515,""))</f>
        <v/>
      </c>
      <c r="CD515" s="125" t="str">
        <f>IF(ISERR(IF(AND($I515=Re_lo!$E$5,CD$5=VLOOKUP(Re_lo!$H$5,Re_lo!$N$5:$O$16,2,0)),BB515,"")),"",IF(AND($I515=Re_lo!$E$5,CD$5=VLOOKUP(Re_lo!$H$5,Re_lo!$N$5:$O$16,2,0)),BB515,""))</f>
        <v/>
      </c>
      <c r="CF515" s="125" t="str">
        <f>IF($C515="","",COUNTIFS(Con_ve!$C$6:$C$1005,$C515,Con_ve!$Q$6:$Q$1005,Cad_cl!CF$5))</f>
        <v/>
      </c>
      <c r="CG515" s="125" t="str">
        <f>IF($C515="","",COUNTIFS(Con_ve!$C$6:$C$1005,$C515,Con_ve!$Q$6:$Q$1005,Cad_cl!CG$5))</f>
        <v/>
      </c>
      <c r="CH515" s="125" t="str">
        <f>IF($C515="","",COUNTIFS(Con_ve!$C$6:$C$1005,$C515,Con_ve!$Q$6:$Q$1005,Cad_cl!CH$5))</f>
        <v/>
      </c>
      <c r="CI515" s="125" t="str">
        <f>IF($C515="","",COUNTIFS(Con_ve!$C$6:$C$1005,$C515,Con_ve!$Q$6:$Q$1005,Cad_cl!CI$5))</f>
        <v/>
      </c>
      <c r="CJ515" s="125" t="str">
        <f>IF($C515="","",COUNTIFS(Con_ve!$C$6:$C$1005,$C515,Con_ve!$Q$6:$Q$1005,Cad_cl!CJ$5))</f>
        <v/>
      </c>
      <c r="CK515" s="125" t="str">
        <f>IF($C515="","",COUNTIFS(Con_ve!$C$6:$C$1005,$C515,Con_ve!$Q$6:$Q$1005,Cad_cl!CK$5))</f>
        <v/>
      </c>
      <c r="CL515" s="125" t="str">
        <f>IF($C515="","",COUNTIFS(Con_ve!$C$6:$C$1005,$C515,Con_ve!$Q$6:$Q$1005,Cad_cl!CL$5))</f>
        <v/>
      </c>
      <c r="CM515" s="125" t="str">
        <f>IF($C515="","",COUNTIFS(Con_ve!$C$6:$C$1005,$C515,Con_ve!$Q$6:$Q$1005,Cad_cl!CM$5))</f>
        <v/>
      </c>
      <c r="CN515" s="125" t="str">
        <f>IF($C515="","",COUNTIFS(Con_ve!$C$6:$C$1005,$C515,Con_ve!$Q$6:$Q$1005,Cad_cl!CN$5))</f>
        <v/>
      </c>
      <c r="CO515" s="125" t="str">
        <f>IF($C515="","",COUNTIFS(Con_ve!$C$6:$C$1005,$C515,Con_ve!$Q$6:$Q$1005,Cad_cl!CO$5))</f>
        <v/>
      </c>
      <c r="CP515" s="125" t="str">
        <f>IF($C515="","",COUNTIFS(Con_ve!$C$6:$C$1005,$C515,Con_ve!$Q$6:$Q$1005,Cad_cl!CP$5))</f>
        <v/>
      </c>
      <c r="CQ515" s="125" t="str">
        <f>IF($C515="","",COUNTIFS(Con_ve!$C$6:$C$1005,$C515,Con_ve!$Q$6:$Q$1005,Cad_cl!CQ$5))</f>
        <v/>
      </c>
      <c r="CR515" s="125">
        <f t="shared" si="23"/>
        <v>0</v>
      </c>
    </row>
    <row r="516" spans="3:96" ht="30" customHeight="1">
      <c r="C516" s="153"/>
      <c r="D516" s="153"/>
      <c r="E516" s="154"/>
      <c r="F516" s="153"/>
      <c r="G516" s="155"/>
      <c r="H516" s="153"/>
      <c r="I516" s="153"/>
      <c r="J516" s="132" t="s">
        <v>309</v>
      </c>
      <c r="K516" s="133" t="s">
        <v>309</v>
      </c>
      <c r="L516" s="153"/>
      <c r="M516" s="153"/>
      <c r="N516" s="153"/>
      <c r="O516" s="153"/>
      <c r="P516" s="153"/>
      <c r="Q516" s="153"/>
      <c r="AP516" s="134" t="str">
        <f>IF(ISERR(IF($C516="","",SUMIFS(Con_ve!$F$6:$F$1005,Con_ve!$C$6:$C$1005,$C516,Con_ve!$I$6:$I$1005,"Fechada",Con_ve!$Q$6:$Q$1005,Cad_cl!AP$5))),"",IF($C516="","",SUMIFS(Con_ve!$F$6:$F$1005,Con_ve!$C$6:$C$1005,$C516,Con_ve!$I$6:$I$1005,"Fechada",Con_ve!$Q$6:$Q$1005,Cad_cl!AP$5)))</f>
        <v/>
      </c>
      <c r="AQ516" s="134" t="str">
        <f>IF(ISERR(IF($C516="","",SUMIFS(Con_ve!$F$6:$F$1005,Con_ve!$C$6:$C$1005,$C516,Con_ve!$I$6:$I$1005,"Fechada",Con_ve!$Q$6:$Q$1005,Cad_cl!AQ$5))),"",IF($C516="","",SUMIFS(Con_ve!$F$6:$F$1005,Con_ve!$C$6:$C$1005,$C516,Con_ve!$I$6:$I$1005,"Fechada",Con_ve!$Q$6:$Q$1005,Cad_cl!AQ$5)))</f>
        <v/>
      </c>
      <c r="AR516" s="134" t="str">
        <f>IF(ISERR(IF($C516="","",SUMIFS(Con_ve!$F$6:$F$1005,Con_ve!$C$6:$C$1005,$C516,Con_ve!$I$6:$I$1005,"Fechada",Con_ve!$Q$6:$Q$1005,Cad_cl!AR$5))),"",IF($C516="","",SUMIFS(Con_ve!$F$6:$F$1005,Con_ve!$C$6:$C$1005,$C516,Con_ve!$I$6:$I$1005,"Fechada",Con_ve!$Q$6:$Q$1005,Cad_cl!AR$5)))</f>
        <v/>
      </c>
      <c r="AS516" s="134" t="str">
        <f>IF(ISERR(IF($C516="","",SUMIFS(Con_ve!$F$6:$F$1005,Con_ve!$C$6:$C$1005,$C516,Con_ve!$I$6:$I$1005,"Fechada",Con_ve!$Q$6:$Q$1005,Cad_cl!AS$5))),"",IF($C516="","",SUMIFS(Con_ve!$F$6:$F$1005,Con_ve!$C$6:$C$1005,$C516,Con_ve!$I$6:$I$1005,"Fechada",Con_ve!$Q$6:$Q$1005,Cad_cl!AS$5)))</f>
        <v/>
      </c>
      <c r="AT516" s="134" t="str">
        <f>IF(ISERR(IF($C516="","",SUMIFS(Con_ve!$F$6:$F$1005,Con_ve!$C$6:$C$1005,$C516,Con_ve!$I$6:$I$1005,"Fechada",Con_ve!$Q$6:$Q$1005,Cad_cl!AT$5))),"",IF($C516="","",SUMIFS(Con_ve!$F$6:$F$1005,Con_ve!$C$6:$C$1005,$C516,Con_ve!$I$6:$I$1005,"Fechada",Con_ve!$Q$6:$Q$1005,Cad_cl!AT$5)))</f>
        <v/>
      </c>
      <c r="AU516" s="134" t="str">
        <f>IF(ISERR(IF($C516="","",SUMIFS(Con_ve!$F$6:$F$1005,Con_ve!$C$6:$C$1005,$C516,Con_ve!$I$6:$I$1005,"Fechada",Con_ve!$Q$6:$Q$1005,Cad_cl!AU$5))),"",IF($C516="","",SUMIFS(Con_ve!$F$6:$F$1005,Con_ve!$C$6:$C$1005,$C516,Con_ve!$I$6:$I$1005,"Fechada",Con_ve!$Q$6:$Q$1005,Cad_cl!AU$5)))</f>
        <v/>
      </c>
      <c r="AV516" s="134" t="str">
        <f>IF(ISERR(IF($C516="","",SUMIFS(Con_ve!$F$6:$F$1005,Con_ve!$C$6:$C$1005,$C516,Con_ve!$I$6:$I$1005,"Fechada",Con_ve!$Q$6:$Q$1005,Cad_cl!AV$5))),"",IF($C516="","",SUMIFS(Con_ve!$F$6:$F$1005,Con_ve!$C$6:$C$1005,$C516,Con_ve!$I$6:$I$1005,"Fechada",Con_ve!$Q$6:$Q$1005,Cad_cl!AV$5)))</f>
        <v/>
      </c>
      <c r="AW516" s="134" t="str">
        <f>IF(ISERR(IF($C516="","",SUMIFS(Con_ve!$F$6:$F$1005,Con_ve!$C$6:$C$1005,$C516,Con_ve!$I$6:$I$1005,"Fechada",Con_ve!$Q$6:$Q$1005,Cad_cl!AW$5))),"",IF($C516="","",SUMIFS(Con_ve!$F$6:$F$1005,Con_ve!$C$6:$C$1005,$C516,Con_ve!$I$6:$I$1005,"Fechada",Con_ve!$Q$6:$Q$1005,Cad_cl!AW$5)))</f>
        <v/>
      </c>
      <c r="AX516" s="134" t="str">
        <f>IF(ISERR(IF($C516="","",SUMIFS(Con_ve!$F$6:$F$1005,Con_ve!$C$6:$C$1005,$C516,Con_ve!$I$6:$I$1005,"Fechada",Con_ve!$Q$6:$Q$1005,Cad_cl!AX$5))),"",IF($C516="","",SUMIFS(Con_ve!$F$6:$F$1005,Con_ve!$C$6:$C$1005,$C516,Con_ve!$I$6:$I$1005,"Fechada",Con_ve!$Q$6:$Q$1005,Cad_cl!AX$5)))</f>
        <v/>
      </c>
      <c r="AY516" s="134" t="str">
        <f>IF(ISERR(IF($C516="","",SUMIFS(Con_ve!$F$6:$F$1005,Con_ve!$C$6:$C$1005,$C516,Con_ve!$I$6:$I$1005,"Fechada",Con_ve!$Q$6:$Q$1005,Cad_cl!AY$5))),"",IF($C516="","",SUMIFS(Con_ve!$F$6:$F$1005,Con_ve!$C$6:$C$1005,$C516,Con_ve!$I$6:$I$1005,"Fechada",Con_ve!$Q$6:$Q$1005,Cad_cl!AY$5)))</f>
        <v/>
      </c>
      <c r="AZ516" s="134" t="str">
        <f>IF(ISERR(IF($C516="","",SUMIFS(Con_ve!$F$6:$F$1005,Con_ve!$C$6:$C$1005,$C516,Con_ve!$I$6:$I$1005,"Fechada",Con_ve!$Q$6:$Q$1005,Cad_cl!AZ$5))),"",IF($C516="","",SUMIFS(Con_ve!$F$6:$F$1005,Con_ve!$C$6:$C$1005,$C516,Con_ve!$I$6:$I$1005,"Fechada",Con_ve!$Q$6:$Q$1005,Cad_cl!AZ$5)))</f>
        <v/>
      </c>
      <c r="BA516" s="134" t="str">
        <f>IF(ISERR(IF($C516="","",SUMIFS(Con_ve!$F$6:$F$1005,Con_ve!$C$6:$C$1005,$C516,Con_ve!$I$6:$I$1005,"Fechada",Con_ve!$Q$6:$Q$1005,Cad_cl!BA$5))),"",IF($C516="","",SUMIFS(Con_ve!$F$6:$F$1005,Con_ve!$C$6:$C$1005,$C516,Con_ve!$I$6:$I$1005,"Fechada",Con_ve!$Q$6:$Q$1005,Cad_cl!BA$5)))</f>
        <v/>
      </c>
      <c r="BB516" s="134">
        <f t="shared" si="21"/>
        <v>0</v>
      </c>
      <c r="BD516" s="134" t="str">
        <f>IF(ISERR(IF($C516="","",SUMIFS(Con_ve!$F$6:$F$1005,Con_ve!$C$6:$C$1005,$C516,Con_ve!$I$6:$I$1005,"Em negociação",Con_ve!$Q$6:$Q$1005,Cad_cl!BD$5))),"",IF($C516="","",SUMIFS(Con_ve!$F$6:$F$1005,Con_ve!$C$6:$C$1005,$C516,Con_ve!$I$6:$I$1005,"Em negociação",Con_ve!$Q$6:$Q$1005,Cad_cl!BD$5)))</f>
        <v/>
      </c>
      <c r="BE516" s="134" t="str">
        <f>IF(ISERR(IF($C516="","",SUMIFS(Con_ve!$F$6:$F$1005,Con_ve!$C$6:$C$1005,$C516,Con_ve!$I$6:$I$1005,"Em negociação",Con_ve!$Q$6:$Q$1005,Cad_cl!BE$5))),"",IF($C516="","",SUMIFS(Con_ve!$F$6:$F$1005,Con_ve!$C$6:$C$1005,$C516,Con_ve!$I$6:$I$1005,"Em negociação",Con_ve!$Q$6:$Q$1005,Cad_cl!BE$5)))</f>
        <v/>
      </c>
      <c r="BF516" s="134" t="str">
        <f>IF(ISERR(IF($C516="","",SUMIFS(Con_ve!$F$6:$F$1005,Con_ve!$C$6:$C$1005,$C516,Con_ve!$I$6:$I$1005,"Em negociação",Con_ve!$Q$6:$Q$1005,Cad_cl!BF$5))),"",IF($C516="","",SUMIFS(Con_ve!$F$6:$F$1005,Con_ve!$C$6:$C$1005,$C516,Con_ve!$I$6:$I$1005,"Em negociação",Con_ve!$Q$6:$Q$1005,Cad_cl!BF$5)))</f>
        <v/>
      </c>
      <c r="BG516" s="134" t="str">
        <f>IF(ISERR(IF($C516="","",SUMIFS(Con_ve!$F$6:$F$1005,Con_ve!$C$6:$C$1005,$C516,Con_ve!$I$6:$I$1005,"Em negociação",Con_ve!$Q$6:$Q$1005,Cad_cl!BG$5))),"",IF($C516="","",SUMIFS(Con_ve!$F$6:$F$1005,Con_ve!$C$6:$C$1005,$C516,Con_ve!$I$6:$I$1005,"Em negociação",Con_ve!$Q$6:$Q$1005,Cad_cl!BG$5)))</f>
        <v/>
      </c>
      <c r="BH516" s="134" t="str">
        <f>IF(ISERR(IF($C516="","",SUMIFS(Con_ve!$F$6:$F$1005,Con_ve!$C$6:$C$1005,$C516,Con_ve!$I$6:$I$1005,"Em negociação",Con_ve!$Q$6:$Q$1005,Cad_cl!BH$5))),"",IF($C516="","",SUMIFS(Con_ve!$F$6:$F$1005,Con_ve!$C$6:$C$1005,$C516,Con_ve!$I$6:$I$1005,"Em negociação",Con_ve!$Q$6:$Q$1005,Cad_cl!BH$5)))</f>
        <v/>
      </c>
      <c r="BI516" s="134" t="str">
        <f>IF(ISERR(IF($C516="","",SUMIFS(Con_ve!$F$6:$F$1005,Con_ve!$C$6:$C$1005,$C516,Con_ve!$I$6:$I$1005,"Em negociação",Con_ve!$Q$6:$Q$1005,Cad_cl!BI$5))),"",IF($C516="","",SUMIFS(Con_ve!$F$6:$F$1005,Con_ve!$C$6:$C$1005,$C516,Con_ve!$I$6:$I$1005,"Em negociação",Con_ve!$Q$6:$Q$1005,Cad_cl!BI$5)))</f>
        <v/>
      </c>
      <c r="BJ516" s="134" t="str">
        <f>IF(ISERR(IF($C516="","",SUMIFS(Con_ve!$F$6:$F$1005,Con_ve!$C$6:$C$1005,$C516,Con_ve!$I$6:$I$1005,"Em negociação",Con_ve!$Q$6:$Q$1005,Cad_cl!BJ$5))),"",IF($C516="","",SUMIFS(Con_ve!$F$6:$F$1005,Con_ve!$C$6:$C$1005,$C516,Con_ve!$I$6:$I$1005,"Em negociação",Con_ve!$Q$6:$Q$1005,Cad_cl!BJ$5)))</f>
        <v/>
      </c>
      <c r="BK516" s="134" t="str">
        <f>IF(ISERR(IF($C516="","",SUMIFS(Con_ve!$F$6:$F$1005,Con_ve!$C$6:$C$1005,$C516,Con_ve!$I$6:$I$1005,"Em negociação",Con_ve!$Q$6:$Q$1005,Cad_cl!BK$5))),"",IF($C516="","",SUMIFS(Con_ve!$F$6:$F$1005,Con_ve!$C$6:$C$1005,$C516,Con_ve!$I$6:$I$1005,"Em negociação",Con_ve!$Q$6:$Q$1005,Cad_cl!BK$5)))</f>
        <v/>
      </c>
      <c r="BL516" s="134" t="str">
        <f>IF(ISERR(IF($C516="","",SUMIFS(Con_ve!$F$6:$F$1005,Con_ve!$C$6:$C$1005,$C516,Con_ve!$I$6:$I$1005,"Em negociação",Con_ve!$Q$6:$Q$1005,Cad_cl!BL$5))),"",IF($C516="","",SUMIFS(Con_ve!$F$6:$F$1005,Con_ve!$C$6:$C$1005,$C516,Con_ve!$I$6:$I$1005,"Em negociação",Con_ve!$Q$6:$Q$1005,Cad_cl!BL$5)))</f>
        <v/>
      </c>
      <c r="BM516" s="134" t="str">
        <f>IF(ISERR(IF($C516="","",SUMIFS(Con_ve!$F$6:$F$1005,Con_ve!$C$6:$C$1005,$C516,Con_ve!$I$6:$I$1005,"Em negociação",Con_ve!$Q$6:$Q$1005,Cad_cl!BM$5))),"",IF($C516="","",SUMIFS(Con_ve!$F$6:$F$1005,Con_ve!$C$6:$C$1005,$C516,Con_ve!$I$6:$I$1005,"Em negociação",Con_ve!$Q$6:$Q$1005,Cad_cl!BM$5)))</f>
        <v/>
      </c>
      <c r="BN516" s="134" t="str">
        <f>IF(ISERR(IF($C516="","",SUMIFS(Con_ve!$F$6:$F$1005,Con_ve!$C$6:$C$1005,$C516,Con_ve!$I$6:$I$1005,"Em negociação",Con_ve!$Q$6:$Q$1005,Cad_cl!BN$5))),"",IF($C516="","",SUMIFS(Con_ve!$F$6:$F$1005,Con_ve!$C$6:$C$1005,$C516,Con_ve!$I$6:$I$1005,"Em negociação",Con_ve!$Q$6:$Q$1005,Cad_cl!BN$5)))</f>
        <v/>
      </c>
      <c r="BO516" s="134" t="str">
        <f>IF(ISERR(IF($C516="","",SUMIFS(Con_ve!$F$6:$F$1005,Con_ve!$C$6:$C$1005,$C516,Con_ve!$I$6:$I$1005,"Em negociação",Con_ve!$Q$6:$Q$1005,Cad_cl!BO$5))),"",IF($C516="","",SUMIFS(Con_ve!$F$6:$F$1005,Con_ve!$C$6:$C$1005,$C516,Con_ve!$I$6:$I$1005,"Em negociação",Con_ve!$Q$6:$Q$1005,Cad_cl!BO$5)))</f>
        <v/>
      </c>
      <c r="BP516" s="134">
        <f t="shared" si="22"/>
        <v>0</v>
      </c>
      <c r="BR516" s="125" t="str">
        <f>IF(ISERR(IF(AND($I516=Re_lo!$E$5,BR$5=VLOOKUP(Re_lo!$H$5,Re_lo!$N$5:$O$16,2,0)),AP516,"")),"",IF(AND($I516=Re_lo!$E$5,BR$5=VLOOKUP(Re_lo!$H$5,Re_lo!$N$5:$O$16,2,0)),AP516,""))</f>
        <v/>
      </c>
      <c r="BS516" s="125" t="str">
        <f>IF(ISERR(IF(AND($I516=Re_lo!$E$5,BS$5=VLOOKUP(Re_lo!$H$5,Re_lo!$N$5:$O$16,2,0)),AQ516,"")),"",IF(AND($I516=Re_lo!$E$5,BS$5=VLOOKUP(Re_lo!$H$5,Re_lo!$N$5:$O$16,2,0)),AQ516,""))</f>
        <v/>
      </c>
      <c r="BT516" s="125" t="str">
        <f>IF(ISERR(IF(AND($I516=Re_lo!$E$5,BT$5=VLOOKUP(Re_lo!$H$5,Re_lo!$N$5:$O$16,2,0)),AR516,"")),"",IF(AND($I516=Re_lo!$E$5,BT$5=VLOOKUP(Re_lo!$H$5,Re_lo!$N$5:$O$16,2,0)),AR516,""))</f>
        <v/>
      </c>
      <c r="BU516" s="125" t="str">
        <f>IF(ISERR(IF(AND($I516=Re_lo!$E$5,BU$5=VLOOKUP(Re_lo!$H$5,Re_lo!$N$5:$O$16,2,0)),AS516,"")),"",IF(AND($I516=Re_lo!$E$5,BU$5=VLOOKUP(Re_lo!$H$5,Re_lo!$N$5:$O$16,2,0)),AS516,""))</f>
        <v/>
      </c>
      <c r="BV516" s="125" t="str">
        <f>IF(ISERR(IF(AND($I516=Re_lo!$E$5,BV$5=VLOOKUP(Re_lo!$H$5,Re_lo!$N$5:$O$16,2,0)),AT516,"")),"",IF(AND($I516=Re_lo!$E$5,BV$5=VLOOKUP(Re_lo!$H$5,Re_lo!$N$5:$O$16,2,0)),AT516,""))</f>
        <v/>
      </c>
      <c r="BW516" s="125" t="str">
        <f>IF(ISERR(IF(AND($I516=Re_lo!$E$5,BW$5=VLOOKUP(Re_lo!$H$5,Re_lo!$N$5:$O$16,2,0)),AU516,"")),"",IF(AND($I516=Re_lo!$E$5,BW$5=VLOOKUP(Re_lo!$H$5,Re_lo!$N$5:$O$16,2,0)),AU516,""))</f>
        <v/>
      </c>
      <c r="BX516" s="125" t="str">
        <f>IF(ISERR(IF(AND($I516=Re_lo!$E$5,BX$5=VLOOKUP(Re_lo!$H$5,Re_lo!$N$5:$O$16,2,0)),AV516,"")),"",IF(AND($I516=Re_lo!$E$5,BX$5=VLOOKUP(Re_lo!$H$5,Re_lo!$N$5:$O$16,2,0)),AV516,""))</f>
        <v/>
      </c>
      <c r="BY516" s="125" t="str">
        <f>IF(ISERR(IF(AND($I516=Re_lo!$E$5,BY$5=VLOOKUP(Re_lo!$H$5,Re_lo!$N$5:$O$16,2,0)),AW516,"")),"",IF(AND($I516=Re_lo!$E$5,BY$5=VLOOKUP(Re_lo!$H$5,Re_lo!$N$5:$O$16,2,0)),AW516,""))</f>
        <v/>
      </c>
      <c r="BZ516" s="125" t="str">
        <f>IF(ISERR(IF(AND($I516=Re_lo!$E$5,BZ$5=VLOOKUP(Re_lo!$H$5,Re_lo!$N$5:$O$16,2,0)),AX516,"")),"",IF(AND($I516=Re_lo!$E$5,BZ$5=VLOOKUP(Re_lo!$H$5,Re_lo!$N$5:$O$16,2,0)),AX516,""))</f>
        <v/>
      </c>
      <c r="CA516" s="125" t="str">
        <f>IF(ISERR(IF(AND($I516=Re_lo!$E$5,CA$5=VLOOKUP(Re_lo!$H$5,Re_lo!$N$5:$O$16,2,0)),AY516,"")),"",IF(AND($I516=Re_lo!$E$5,CA$5=VLOOKUP(Re_lo!$H$5,Re_lo!$N$5:$O$16,2,0)),AY516,""))</f>
        <v/>
      </c>
      <c r="CB516" s="125" t="str">
        <f>IF(ISERR(IF(AND($I516=Re_lo!$E$5,CB$5=VLOOKUP(Re_lo!$H$5,Re_lo!$N$5:$O$16,2,0)),AZ516,"")),"",IF(AND($I516=Re_lo!$E$5,CB$5=VLOOKUP(Re_lo!$H$5,Re_lo!$N$5:$O$16,2,0)),AZ516,""))</f>
        <v/>
      </c>
      <c r="CC516" s="125" t="str">
        <f>IF(ISERR(IF(AND($I516=Re_lo!$E$5,CC$5=VLOOKUP(Re_lo!$H$5,Re_lo!$N$5:$O$16,2,0)),BA516,"")),"",IF(AND($I516=Re_lo!$E$5,CC$5=VLOOKUP(Re_lo!$H$5,Re_lo!$N$5:$O$16,2,0)),BA516,""))</f>
        <v/>
      </c>
      <c r="CD516" s="125" t="str">
        <f>IF(ISERR(IF(AND($I516=Re_lo!$E$5,CD$5=VLOOKUP(Re_lo!$H$5,Re_lo!$N$5:$O$16,2,0)),BB516,"")),"",IF(AND($I516=Re_lo!$E$5,CD$5=VLOOKUP(Re_lo!$H$5,Re_lo!$N$5:$O$16,2,0)),BB516,""))</f>
        <v/>
      </c>
      <c r="CF516" s="125" t="str">
        <f>IF($C516="","",COUNTIFS(Con_ve!$C$6:$C$1005,$C516,Con_ve!$Q$6:$Q$1005,Cad_cl!CF$5))</f>
        <v/>
      </c>
      <c r="CG516" s="125" t="str">
        <f>IF($C516="","",COUNTIFS(Con_ve!$C$6:$C$1005,$C516,Con_ve!$Q$6:$Q$1005,Cad_cl!CG$5))</f>
        <v/>
      </c>
      <c r="CH516" s="125" t="str">
        <f>IF($C516="","",COUNTIFS(Con_ve!$C$6:$C$1005,$C516,Con_ve!$Q$6:$Q$1005,Cad_cl!CH$5))</f>
        <v/>
      </c>
      <c r="CI516" s="125" t="str">
        <f>IF($C516="","",COUNTIFS(Con_ve!$C$6:$C$1005,$C516,Con_ve!$Q$6:$Q$1005,Cad_cl!CI$5))</f>
        <v/>
      </c>
      <c r="CJ516" s="125" t="str">
        <f>IF($C516="","",COUNTIFS(Con_ve!$C$6:$C$1005,$C516,Con_ve!$Q$6:$Q$1005,Cad_cl!CJ$5))</f>
        <v/>
      </c>
      <c r="CK516" s="125" t="str">
        <f>IF($C516="","",COUNTIFS(Con_ve!$C$6:$C$1005,$C516,Con_ve!$Q$6:$Q$1005,Cad_cl!CK$5))</f>
        <v/>
      </c>
      <c r="CL516" s="125" t="str">
        <f>IF($C516="","",COUNTIFS(Con_ve!$C$6:$C$1005,$C516,Con_ve!$Q$6:$Q$1005,Cad_cl!CL$5))</f>
        <v/>
      </c>
      <c r="CM516" s="125" t="str">
        <f>IF($C516="","",COUNTIFS(Con_ve!$C$6:$C$1005,$C516,Con_ve!$Q$6:$Q$1005,Cad_cl!CM$5))</f>
        <v/>
      </c>
      <c r="CN516" s="125" t="str">
        <f>IF($C516="","",COUNTIFS(Con_ve!$C$6:$C$1005,$C516,Con_ve!$Q$6:$Q$1005,Cad_cl!CN$5))</f>
        <v/>
      </c>
      <c r="CO516" s="125" t="str">
        <f>IF($C516="","",COUNTIFS(Con_ve!$C$6:$C$1005,$C516,Con_ve!$Q$6:$Q$1005,Cad_cl!CO$5))</f>
        <v/>
      </c>
      <c r="CP516" s="125" t="str">
        <f>IF($C516="","",COUNTIFS(Con_ve!$C$6:$C$1005,$C516,Con_ve!$Q$6:$Q$1005,Cad_cl!CP$5))</f>
        <v/>
      </c>
      <c r="CQ516" s="125" t="str">
        <f>IF($C516="","",COUNTIFS(Con_ve!$C$6:$C$1005,$C516,Con_ve!$Q$6:$Q$1005,Cad_cl!CQ$5))</f>
        <v/>
      </c>
      <c r="CR516" s="125">
        <f t="shared" si="23"/>
        <v>0</v>
      </c>
    </row>
    <row r="517" spans="3:96" ht="30" customHeight="1">
      <c r="C517" s="153"/>
      <c r="D517" s="153"/>
      <c r="E517" s="154"/>
      <c r="F517" s="153"/>
      <c r="G517" s="155"/>
      <c r="H517" s="153"/>
      <c r="I517" s="153"/>
      <c r="J517" s="132" t="s">
        <v>309</v>
      </c>
      <c r="K517" s="133" t="s">
        <v>309</v>
      </c>
      <c r="L517" s="153"/>
      <c r="M517" s="153"/>
      <c r="N517" s="153"/>
      <c r="O517" s="153"/>
      <c r="P517" s="153"/>
      <c r="Q517" s="153"/>
      <c r="AP517" s="134" t="str">
        <f>IF(ISERR(IF($C517="","",SUMIFS(Con_ve!$F$6:$F$1005,Con_ve!$C$6:$C$1005,$C517,Con_ve!$I$6:$I$1005,"Fechada",Con_ve!$Q$6:$Q$1005,Cad_cl!AP$5))),"",IF($C517="","",SUMIFS(Con_ve!$F$6:$F$1005,Con_ve!$C$6:$C$1005,$C517,Con_ve!$I$6:$I$1005,"Fechada",Con_ve!$Q$6:$Q$1005,Cad_cl!AP$5)))</f>
        <v/>
      </c>
      <c r="AQ517" s="134" t="str">
        <f>IF(ISERR(IF($C517="","",SUMIFS(Con_ve!$F$6:$F$1005,Con_ve!$C$6:$C$1005,$C517,Con_ve!$I$6:$I$1005,"Fechada",Con_ve!$Q$6:$Q$1005,Cad_cl!AQ$5))),"",IF($C517="","",SUMIFS(Con_ve!$F$6:$F$1005,Con_ve!$C$6:$C$1005,$C517,Con_ve!$I$6:$I$1005,"Fechada",Con_ve!$Q$6:$Q$1005,Cad_cl!AQ$5)))</f>
        <v/>
      </c>
      <c r="AR517" s="134" t="str">
        <f>IF(ISERR(IF($C517="","",SUMIFS(Con_ve!$F$6:$F$1005,Con_ve!$C$6:$C$1005,$C517,Con_ve!$I$6:$I$1005,"Fechada",Con_ve!$Q$6:$Q$1005,Cad_cl!AR$5))),"",IF($C517="","",SUMIFS(Con_ve!$F$6:$F$1005,Con_ve!$C$6:$C$1005,$C517,Con_ve!$I$6:$I$1005,"Fechada",Con_ve!$Q$6:$Q$1005,Cad_cl!AR$5)))</f>
        <v/>
      </c>
      <c r="AS517" s="134" t="str">
        <f>IF(ISERR(IF($C517="","",SUMIFS(Con_ve!$F$6:$F$1005,Con_ve!$C$6:$C$1005,$C517,Con_ve!$I$6:$I$1005,"Fechada",Con_ve!$Q$6:$Q$1005,Cad_cl!AS$5))),"",IF($C517="","",SUMIFS(Con_ve!$F$6:$F$1005,Con_ve!$C$6:$C$1005,$C517,Con_ve!$I$6:$I$1005,"Fechada",Con_ve!$Q$6:$Q$1005,Cad_cl!AS$5)))</f>
        <v/>
      </c>
      <c r="AT517" s="134" t="str">
        <f>IF(ISERR(IF($C517="","",SUMIFS(Con_ve!$F$6:$F$1005,Con_ve!$C$6:$C$1005,$C517,Con_ve!$I$6:$I$1005,"Fechada",Con_ve!$Q$6:$Q$1005,Cad_cl!AT$5))),"",IF($C517="","",SUMIFS(Con_ve!$F$6:$F$1005,Con_ve!$C$6:$C$1005,$C517,Con_ve!$I$6:$I$1005,"Fechada",Con_ve!$Q$6:$Q$1005,Cad_cl!AT$5)))</f>
        <v/>
      </c>
      <c r="AU517" s="134" t="str">
        <f>IF(ISERR(IF($C517="","",SUMIFS(Con_ve!$F$6:$F$1005,Con_ve!$C$6:$C$1005,$C517,Con_ve!$I$6:$I$1005,"Fechada",Con_ve!$Q$6:$Q$1005,Cad_cl!AU$5))),"",IF($C517="","",SUMIFS(Con_ve!$F$6:$F$1005,Con_ve!$C$6:$C$1005,$C517,Con_ve!$I$6:$I$1005,"Fechada",Con_ve!$Q$6:$Q$1005,Cad_cl!AU$5)))</f>
        <v/>
      </c>
      <c r="AV517" s="134" t="str">
        <f>IF(ISERR(IF($C517="","",SUMIFS(Con_ve!$F$6:$F$1005,Con_ve!$C$6:$C$1005,$C517,Con_ve!$I$6:$I$1005,"Fechada",Con_ve!$Q$6:$Q$1005,Cad_cl!AV$5))),"",IF($C517="","",SUMIFS(Con_ve!$F$6:$F$1005,Con_ve!$C$6:$C$1005,$C517,Con_ve!$I$6:$I$1005,"Fechada",Con_ve!$Q$6:$Q$1005,Cad_cl!AV$5)))</f>
        <v/>
      </c>
      <c r="AW517" s="134" t="str">
        <f>IF(ISERR(IF($C517="","",SUMIFS(Con_ve!$F$6:$F$1005,Con_ve!$C$6:$C$1005,$C517,Con_ve!$I$6:$I$1005,"Fechada",Con_ve!$Q$6:$Q$1005,Cad_cl!AW$5))),"",IF($C517="","",SUMIFS(Con_ve!$F$6:$F$1005,Con_ve!$C$6:$C$1005,$C517,Con_ve!$I$6:$I$1005,"Fechada",Con_ve!$Q$6:$Q$1005,Cad_cl!AW$5)))</f>
        <v/>
      </c>
      <c r="AX517" s="134" t="str">
        <f>IF(ISERR(IF($C517="","",SUMIFS(Con_ve!$F$6:$F$1005,Con_ve!$C$6:$C$1005,$C517,Con_ve!$I$6:$I$1005,"Fechada",Con_ve!$Q$6:$Q$1005,Cad_cl!AX$5))),"",IF($C517="","",SUMIFS(Con_ve!$F$6:$F$1005,Con_ve!$C$6:$C$1005,$C517,Con_ve!$I$6:$I$1005,"Fechada",Con_ve!$Q$6:$Q$1005,Cad_cl!AX$5)))</f>
        <v/>
      </c>
      <c r="AY517" s="134" t="str">
        <f>IF(ISERR(IF($C517="","",SUMIFS(Con_ve!$F$6:$F$1005,Con_ve!$C$6:$C$1005,$C517,Con_ve!$I$6:$I$1005,"Fechada",Con_ve!$Q$6:$Q$1005,Cad_cl!AY$5))),"",IF($C517="","",SUMIFS(Con_ve!$F$6:$F$1005,Con_ve!$C$6:$C$1005,$C517,Con_ve!$I$6:$I$1005,"Fechada",Con_ve!$Q$6:$Q$1005,Cad_cl!AY$5)))</f>
        <v/>
      </c>
      <c r="AZ517" s="134" t="str">
        <f>IF(ISERR(IF($C517="","",SUMIFS(Con_ve!$F$6:$F$1005,Con_ve!$C$6:$C$1005,$C517,Con_ve!$I$6:$I$1005,"Fechada",Con_ve!$Q$6:$Q$1005,Cad_cl!AZ$5))),"",IF($C517="","",SUMIFS(Con_ve!$F$6:$F$1005,Con_ve!$C$6:$C$1005,$C517,Con_ve!$I$6:$I$1005,"Fechada",Con_ve!$Q$6:$Q$1005,Cad_cl!AZ$5)))</f>
        <v/>
      </c>
      <c r="BA517" s="134" t="str">
        <f>IF(ISERR(IF($C517="","",SUMIFS(Con_ve!$F$6:$F$1005,Con_ve!$C$6:$C$1005,$C517,Con_ve!$I$6:$I$1005,"Fechada",Con_ve!$Q$6:$Q$1005,Cad_cl!BA$5))),"",IF($C517="","",SUMIFS(Con_ve!$F$6:$F$1005,Con_ve!$C$6:$C$1005,$C517,Con_ve!$I$6:$I$1005,"Fechada",Con_ve!$Q$6:$Q$1005,Cad_cl!BA$5)))</f>
        <v/>
      </c>
      <c r="BB517" s="134">
        <f t="shared" si="21"/>
        <v>0</v>
      </c>
      <c r="BD517" s="134" t="str">
        <f>IF(ISERR(IF($C517="","",SUMIFS(Con_ve!$F$6:$F$1005,Con_ve!$C$6:$C$1005,$C517,Con_ve!$I$6:$I$1005,"Em negociação",Con_ve!$Q$6:$Q$1005,Cad_cl!BD$5))),"",IF($C517="","",SUMIFS(Con_ve!$F$6:$F$1005,Con_ve!$C$6:$C$1005,$C517,Con_ve!$I$6:$I$1005,"Em negociação",Con_ve!$Q$6:$Q$1005,Cad_cl!BD$5)))</f>
        <v/>
      </c>
      <c r="BE517" s="134" t="str">
        <f>IF(ISERR(IF($C517="","",SUMIFS(Con_ve!$F$6:$F$1005,Con_ve!$C$6:$C$1005,$C517,Con_ve!$I$6:$I$1005,"Em negociação",Con_ve!$Q$6:$Q$1005,Cad_cl!BE$5))),"",IF($C517="","",SUMIFS(Con_ve!$F$6:$F$1005,Con_ve!$C$6:$C$1005,$C517,Con_ve!$I$6:$I$1005,"Em negociação",Con_ve!$Q$6:$Q$1005,Cad_cl!BE$5)))</f>
        <v/>
      </c>
      <c r="BF517" s="134" t="str">
        <f>IF(ISERR(IF($C517="","",SUMIFS(Con_ve!$F$6:$F$1005,Con_ve!$C$6:$C$1005,$C517,Con_ve!$I$6:$I$1005,"Em negociação",Con_ve!$Q$6:$Q$1005,Cad_cl!BF$5))),"",IF($C517="","",SUMIFS(Con_ve!$F$6:$F$1005,Con_ve!$C$6:$C$1005,$C517,Con_ve!$I$6:$I$1005,"Em negociação",Con_ve!$Q$6:$Q$1005,Cad_cl!BF$5)))</f>
        <v/>
      </c>
      <c r="BG517" s="134" t="str">
        <f>IF(ISERR(IF($C517="","",SUMIFS(Con_ve!$F$6:$F$1005,Con_ve!$C$6:$C$1005,$C517,Con_ve!$I$6:$I$1005,"Em negociação",Con_ve!$Q$6:$Q$1005,Cad_cl!BG$5))),"",IF($C517="","",SUMIFS(Con_ve!$F$6:$F$1005,Con_ve!$C$6:$C$1005,$C517,Con_ve!$I$6:$I$1005,"Em negociação",Con_ve!$Q$6:$Q$1005,Cad_cl!BG$5)))</f>
        <v/>
      </c>
      <c r="BH517" s="134" t="str">
        <f>IF(ISERR(IF($C517="","",SUMIFS(Con_ve!$F$6:$F$1005,Con_ve!$C$6:$C$1005,$C517,Con_ve!$I$6:$I$1005,"Em negociação",Con_ve!$Q$6:$Q$1005,Cad_cl!BH$5))),"",IF($C517="","",SUMIFS(Con_ve!$F$6:$F$1005,Con_ve!$C$6:$C$1005,$C517,Con_ve!$I$6:$I$1005,"Em negociação",Con_ve!$Q$6:$Q$1005,Cad_cl!BH$5)))</f>
        <v/>
      </c>
      <c r="BI517" s="134" t="str">
        <f>IF(ISERR(IF($C517="","",SUMIFS(Con_ve!$F$6:$F$1005,Con_ve!$C$6:$C$1005,$C517,Con_ve!$I$6:$I$1005,"Em negociação",Con_ve!$Q$6:$Q$1005,Cad_cl!BI$5))),"",IF($C517="","",SUMIFS(Con_ve!$F$6:$F$1005,Con_ve!$C$6:$C$1005,$C517,Con_ve!$I$6:$I$1005,"Em negociação",Con_ve!$Q$6:$Q$1005,Cad_cl!BI$5)))</f>
        <v/>
      </c>
      <c r="BJ517" s="134" t="str">
        <f>IF(ISERR(IF($C517="","",SUMIFS(Con_ve!$F$6:$F$1005,Con_ve!$C$6:$C$1005,$C517,Con_ve!$I$6:$I$1005,"Em negociação",Con_ve!$Q$6:$Q$1005,Cad_cl!BJ$5))),"",IF($C517="","",SUMIFS(Con_ve!$F$6:$F$1005,Con_ve!$C$6:$C$1005,$C517,Con_ve!$I$6:$I$1005,"Em negociação",Con_ve!$Q$6:$Q$1005,Cad_cl!BJ$5)))</f>
        <v/>
      </c>
      <c r="BK517" s="134" t="str">
        <f>IF(ISERR(IF($C517="","",SUMIFS(Con_ve!$F$6:$F$1005,Con_ve!$C$6:$C$1005,$C517,Con_ve!$I$6:$I$1005,"Em negociação",Con_ve!$Q$6:$Q$1005,Cad_cl!BK$5))),"",IF($C517="","",SUMIFS(Con_ve!$F$6:$F$1005,Con_ve!$C$6:$C$1005,$C517,Con_ve!$I$6:$I$1005,"Em negociação",Con_ve!$Q$6:$Q$1005,Cad_cl!BK$5)))</f>
        <v/>
      </c>
      <c r="BL517" s="134" t="str">
        <f>IF(ISERR(IF($C517="","",SUMIFS(Con_ve!$F$6:$F$1005,Con_ve!$C$6:$C$1005,$C517,Con_ve!$I$6:$I$1005,"Em negociação",Con_ve!$Q$6:$Q$1005,Cad_cl!BL$5))),"",IF($C517="","",SUMIFS(Con_ve!$F$6:$F$1005,Con_ve!$C$6:$C$1005,$C517,Con_ve!$I$6:$I$1005,"Em negociação",Con_ve!$Q$6:$Q$1005,Cad_cl!BL$5)))</f>
        <v/>
      </c>
      <c r="BM517" s="134" t="str">
        <f>IF(ISERR(IF($C517="","",SUMIFS(Con_ve!$F$6:$F$1005,Con_ve!$C$6:$C$1005,$C517,Con_ve!$I$6:$I$1005,"Em negociação",Con_ve!$Q$6:$Q$1005,Cad_cl!BM$5))),"",IF($C517="","",SUMIFS(Con_ve!$F$6:$F$1005,Con_ve!$C$6:$C$1005,$C517,Con_ve!$I$6:$I$1005,"Em negociação",Con_ve!$Q$6:$Q$1005,Cad_cl!BM$5)))</f>
        <v/>
      </c>
      <c r="BN517" s="134" t="str">
        <f>IF(ISERR(IF($C517="","",SUMIFS(Con_ve!$F$6:$F$1005,Con_ve!$C$6:$C$1005,$C517,Con_ve!$I$6:$I$1005,"Em negociação",Con_ve!$Q$6:$Q$1005,Cad_cl!BN$5))),"",IF($C517="","",SUMIFS(Con_ve!$F$6:$F$1005,Con_ve!$C$6:$C$1005,$C517,Con_ve!$I$6:$I$1005,"Em negociação",Con_ve!$Q$6:$Q$1005,Cad_cl!BN$5)))</f>
        <v/>
      </c>
      <c r="BO517" s="134" t="str">
        <f>IF(ISERR(IF($C517="","",SUMIFS(Con_ve!$F$6:$F$1005,Con_ve!$C$6:$C$1005,$C517,Con_ve!$I$6:$I$1005,"Em negociação",Con_ve!$Q$6:$Q$1005,Cad_cl!BO$5))),"",IF($C517="","",SUMIFS(Con_ve!$F$6:$F$1005,Con_ve!$C$6:$C$1005,$C517,Con_ve!$I$6:$I$1005,"Em negociação",Con_ve!$Q$6:$Q$1005,Cad_cl!BO$5)))</f>
        <v/>
      </c>
      <c r="BP517" s="134">
        <f t="shared" si="22"/>
        <v>0</v>
      </c>
      <c r="BR517" s="125" t="str">
        <f>IF(ISERR(IF(AND($I517=Re_lo!$E$5,BR$5=VLOOKUP(Re_lo!$H$5,Re_lo!$N$5:$O$16,2,0)),AP517,"")),"",IF(AND($I517=Re_lo!$E$5,BR$5=VLOOKUP(Re_lo!$H$5,Re_lo!$N$5:$O$16,2,0)),AP517,""))</f>
        <v/>
      </c>
      <c r="BS517" s="125" t="str">
        <f>IF(ISERR(IF(AND($I517=Re_lo!$E$5,BS$5=VLOOKUP(Re_lo!$H$5,Re_lo!$N$5:$O$16,2,0)),AQ517,"")),"",IF(AND($I517=Re_lo!$E$5,BS$5=VLOOKUP(Re_lo!$H$5,Re_lo!$N$5:$O$16,2,0)),AQ517,""))</f>
        <v/>
      </c>
      <c r="BT517" s="125" t="str">
        <f>IF(ISERR(IF(AND($I517=Re_lo!$E$5,BT$5=VLOOKUP(Re_lo!$H$5,Re_lo!$N$5:$O$16,2,0)),AR517,"")),"",IF(AND($I517=Re_lo!$E$5,BT$5=VLOOKUP(Re_lo!$H$5,Re_lo!$N$5:$O$16,2,0)),AR517,""))</f>
        <v/>
      </c>
      <c r="BU517" s="125" t="str">
        <f>IF(ISERR(IF(AND($I517=Re_lo!$E$5,BU$5=VLOOKUP(Re_lo!$H$5,Re_lo!$N$5:$O$16,2,0)),AS517,"")),"",IF(AND($I517=Re_lo!$E$5,BU$5=VLOOKUP(Re_lo!$H$5,Re_lo!$N$5:$O$16,2,0)),AS517,""))</f>
        <v/>
      </c>
      <c r="BV517" s="125" t="str">
        <f>IF(ISERR(IF(AND($I517=Re_lo!$E$5,BV$5=VLOOKUP(Re_lo!$H$5,Re_lo!$N$5:$O$16,2,0)),AT517,"")),"",IF(AND($I517=Re_lo!$E$5,BV$5=VLOOKUP(Re_lo!$H$5,Re_lo!$N$5:$O$16,2,0)),AT517,""))</f>
        <v/>
      </c>
      <c r="BW517" s="125" t="str">
        <f>IF(ISERR(IF(AND($I517=Re_lo!$E$5,BW$5=VLOOKUP(Re_lo!$H$5,Re_lo!$N$5:$O$16,2,0)),AU517,"")),"",IF(AND($I517=Re_lo!$E$5,BW$5=VLOOKUP(Re_lo!$H$5,Re_lo!$N$5:$O$16,2,0)),AU517,""))</f>
        <v/>
      </c>
      <c r="BX517" s="125" t="str">
        <f>IF(ISERR(IF(AND($I517=Re_lo!$E$5,BX$5=VLOOKUP(Re_lo!$H$5,Re_lo!$N$5:$O$16,2,0)),AV517,"")),"",IF(AND($I517=Re_lo!$E$5,BX$5=VLOOKUP(Re_lo!$H$5,Re_lo!$N$5:$O$16,2,0)),AV517,""))</f>
        <v/>
      </c>
      <c r="BY517" s="125" t="str">
        <f>IF(ISERR(IF(AND($I517=Re_lo!$E$5,BY$5=VLOOKUP(Re_lo!$H$5,Re_lo!$N$5:$O$16,2,0)),AW517,"")),"",IF(AND($I517=Re_lo!$E$5,BY$5=VLOOKUP(Re_lo!$H$5,Re_lo!$N$5:$O$16,2,0)),AW517,""))</f>
        <v/>
      </c>
      <c r="BZ517" s="125" t="str">
        <f>IF(ISERR(IF(AND($I517=Re_lo!$E$5,BZ$5=VLOOKUP(Re_lo!$H$5,Re_lo!$N$5:$O$16,2,0)),AX517,"")),"",IF(AND($I517=Re_lo!$E$5,BZ$5=VLOOKUP(Re_lo!$H$5,Re_lo!$N$5:$O$16,2,0)),AX517,""))</f>
        <v/>
      </c>
      <c r="CA517" s="125" t="str">
        <f>IF(ISERR(IF(AND($I517=Re_lo!$E$5,CA$5=VLOOKUP(Re_lo!$H$5,Re_lo!$N$5:$O$16,2,0)),AY517,"")),"",IF(AND($I517=Re_lo!$E$5,CA$5=VLOOKUP(Re_lo!$H$5,Re_lo!$N$5:$O$16,2,0)),AY517,""))</f>
        <v/>
      </c>
      <c r="CB517" s="125" t="str">
        <f>IF(ISERR(IF(AND($I517=Re_lo!$E$5,CB$5=VLOOKUP(Re_lo!$H$5,Re_lo!$N$5:$O$16,2,0)),AZ517,"")),"",IF(AND($I517=Re_lo!$E$5,CB$5=VLOOKUP(Re_lo!$H$5,Re_lo!$N$5:$O$16,2,0)),AZ517,""))</f>
        <v/>
      </c>
      <c r="CC517" s="125" t="str">
        <f>IF(ISERR(IF(AND($I517=Re_lo!$E$5,CC$5=VLOOKUP(Re_lo!$H$5,Re_lo!$N$5:$O$16,2,0)),BA517,"")),"",IF(AND($I517=Re_lo!$E$5,CC$5=VLOOKUP(Re_lo!$H$5,Re_lo!$N$5:$O$16,2,0)),BA517,""))</f>
        <v/>
      </c>
      <c r="CD517" s="125" t="str">
        <f>IF(ISERR(IF(AND($I517=Re_lo!$E$5,CD$5=VLOOKUP(Re_lo!$H$5,Re_lo!$N$5:$O$16,2,0)),BB517,"")),"",IF(AND($I517=Re_lo!$E$5,CD$5=VLOOKUP(Re_lo!$H$5,Re_lo!$N$5:$O$16,2,0)),BB517,""))</f>
        <v/>
      </c>
      <c r="CF517" s="125" t="str">
        <f>IF($C517="","",COUNTIFS(Con_ve!$C$6:$C$1005,$C517,Con_ve!$Q$6:$Q$1005,Cad_cl!CF$5))</f>
        <v/>
      </c>
      <c r="CG517" s="125" t="str">
        <f>IF($C517="","",COUNTIFS(Con_ve!$C$6:$C$1005,$C517,Con_ve!$Q$6:$Q$1005,Cad_cl!CG$5))</f>
        <v/>
      </c>
      <c r="CH517" s="125" t="str">
        <f>IF($C517="","",COUNTIFS(Con_ve!$C$6:$C$1005,$C517,Con_ve!$Q$6:$Q$1005,Cad_cl!CH$5))</f>
        <v/>
      </c>
      <c r="CI517" s="125" t="str">
        <f>IF($C517="","",COUNTIFS(Con_ve!$C$6:$C$1005,$C517,Con_ve!$Q$6:$Q$1005,Cad_cl!CI$5))</f>
        <v/>
      </c>
      <c r="CJ517" s="125" t="str">
        <f>IF($C517="","",COUNTIFS(Con_ve!$C$6:$C$1005,$C517,Con_ve!$Q$6:$Q$1005,Cad_cl!CJ$5))</f>
        <v/>
      </c>
      <c r="CK517" s="125" t="str">
        <f>IF($C517="","",COUNTIFS(Con_ve!$C$6:$C$1005,$C517,Con_ve!$Q$6:$Q$1005,Cad_cl!CK$5))</f>
        <v/>
      </c>
      <c r="CL517" s="125" t="str">
        <f>IF($C517="","",COUNTIFS(Con_ve!$C$6:$C$1005,$C517,Con_ve!$Q$6:$Q$1005,Cad_cl!CL$5))</f>
        <v/>
      </c>
      <c r="CM517" s="125" t="str">
        <f>IF($C517="","",COUNTIFS(Con_ve!$C$6:$C$1005,$C517,Con_ve!$Q$6:$Q$1005,Cad_cl!CM$5))</f>
        <v/>
      </c>
      <c r="CN517" s="125" t="str">
        <f>IF($C517="","",COUNTIFS(Con_ve!$C$6:$C$1005,$C517,Con_ve!$Q$6:$Q$1005,Cad_cl!CN$5))</f>
        <v/>
      </c>
      <c r="CO517" s="125" t="str">
        <f>IF($C517="","",COUNTIFS(Con_ve!$C$6:$C$1005,$C517,Con_ve!$Q$6:$Q$1005,Cad_cl!CO$5))</f>
        <v/>
      </c>
      <c r="CP517" s="125" t="str">
        <f>IF($C517="","",COUNTIFS(Con_ve!$C$6:$C$1005,$C517,Con_ve!$Q$6:$Q$1005,Cad_cl!CP$5))</f>
        <v/>
      </c>
      <c r="CQ517" s="125" t="str">
        <f>IF($C517="","",COUNTIFS(Con_ve!$C$6:$C$1005,$C517,Con_ve!$Q$6:$Q$1005,Cad_cl!CQ$5))</f>
        <v/>
      </c>
      <c r="CR517" s="125">
        <f t="shared" si="23"/>
        <v>0</v>
      </c>
    </row>
    <row r="518" spans="3:96" ht="30" customHeight="1">
      <c r="C518" s="153"/>
      <c r="D518" s="153"/>
      <c r="E518" s="154"/>
      <c r="F518" s="153"/>
      <c r="G518" s="155"/>
      <c r="H518" s="153"/>
      <c r="I518" s="153"/>
      <c r="J518" s="132" t="s">
        <v>309</v>
      </c>
      <c r="K518" s="133" t="s">
        <v>309</v>
      </c>
      <c r="L518" s="153"/>
      <c r="M518" s="153"/>
      <c r="N518" s="153"/>
      <c r="O518" s="153"/>
      <c r="P518" s="153"/>
      <c r="Q518" s="153"/>
      <c r="AP518" s="134" t="str">
        <f>IF(ISERR(IF($C518="","",SUMIFS(Con_ve!$F$6:$F$1005,Con_ve!$C$6:$C$1005,$C518,Con_ve!$I$6:$I$1005,"Fechada",Con_ve!$Q$6:$Q$1005,Cad_cl!AP$5))),"",IF($C518="","",SUMIFS(Con_ve!$F$6:$F$1005,Con_ve!$C$6:$C$1005,$C518,Con_ve!$I$6:$I$1005,"Fechada",Con_ve!$Q$6:$Q$1005,Cad_cl!AP$5)))</f>
        <v/>
      </c>
      <c r="AQ518" s="134" t="str">
        <f>IF(ISERR(IF($C518="","",SUMIFS(Con_ve!$F$6:$F$1005,Con_ve!$C$6:$C$1005,$C518,Con_ve!$I$6:$I$1005,"Fechada",Con_ve!$Q$6:$Q$1005,Cad_cl!AQ$5))),"",IF($C518="","",SUMIFS(Con_ve!$F$6:$F$1005,Con_ve!$C$6:$C$1005,$C518,Con_ve!$I$6:$I$1005,"Fechada",Con_ve!$Q$6:$Q$1005,Cad_cl!AQ$5)))</f>
        <v/>
      </c>
      <c r="AR518" s="134" t="str">
        <f>IF(ISERR(IF($C518="","",SUMIFS(Con_ve!$F$6:$F$1005,Con_ve!$C$6:$C$1005,$C518,Con_ve!$I$6:$I$1005,"Fechada",Con_ve!$Q$6:$Q$1005,Cad_cl!AR$5))),"",IF($C518="","",SUMIFS(Con_ve!$F$6:$F$1005,Con_ve!$C$6:$C$1005,$C518,Con_ve!$I$6:$I$1005,"Fechada",Con_ve!$Q$6:$Q$1005,Cad_cl!AR$5)))</f>
        <v/>
      </c>
      <c r="AS518" s="134" t="str">
        <f>IF(ISERR(IF($C518="","",SUMIFS(Con_ve!$F$6:$F$1005,Con_ve!$C$6:$C$1005,$C518,Con_ve!$I$6:$I$1005,"Fechada",Con_ve!$Q$6:$Q$1005,Cad_cl!AS$5))),"",IF($C518="","",SUMIFS(Con_ve!$F$6:$F$1005,Con_ve!$C$6:$C$1005,$C518,Con_ve!$I$6:$I$1005,"Fechada",Con_ve!$Q$6:$Q$1005,Cad_cl!AS$5)))</f>
        <v/>
      </c>
      <c r="AT518" s="134" t="str">
        <f>IF(ISERR(IF($C518="","",SUMIFS(Con_ve!$F$6:$F$1005,Con_ve!$C$6:$C$1005,$C518,Con_ve!$I$6:$I$1005,"Fechada",Con_ve!$Q$6:$Q$1005,Cad_cl!AT$5))),"",IF($C518="","",SUMIFS(Con_ve!$F$6:$F$1005,Con_ve!$C$6:$C$1005,$C518,Con_ve!$I$6:$I$1005,"Fechada",Con_ve!$Q$6:$Q$1005,Cad_cl!AT$5)))</f>
        <v/>
      </c>
      <c r="AU518" s="134" t="str">
        <f>IF(ISERR(IF($C518="","",SUMIFS(Con_ve!$F$6:$F$1005,Con_ve!$C$6:$C$1005,$C518,Con_ve!$I$6:$I$1005,"Fechada",Con_ve!$Q$6:$Q$1005,Cad_cl!AU$5))),"",IF($C518="","",SUMIFS(Con_ve!$F$6:$F$1005,Con_ve!$C$6:$C$1005,$C518,Con_ve!$I$6:$I$1005,"Fechada",Con_ve!$Q$6:$Q$1005,Cad_cl!AU$5)))</f>
        <v/>
      </c>
      <c r="AV518" s="134" t="str">
        <f>IF(ISERR(IF($C518="","",SUMIFS(Con_ve!$F$6:$F$1005,Con_ve!$C$6:$C$1005,$C518,Con_ve!$I$6:$I$1005,"Fechada",Con_ve!$Q$6:$Q$1005,Cad_cl!AV$5))),"",IF($C518="","",SUMIFS(Con_ve!$F$6:$F$1005,Con_ve!$C$6:$C$1005,$C518,Con_ve!$I$6:$I$1005,"Fechada",Con_ve!$Q$6:$Q$1005,Cad_cl!AV$5)))</f>
        <v/>
      </c>
      <c r="AW518" s="134" t="str">
        <f>IF(ISERR(IF($C518="","",SUMIFS(Con_ve!$F$6:$F$1005,Con_ve!$C$6:$C$1005,$C518,Con_ve!$I$6:$I$1005,"Fechada",Con_ve!$Q$6:$Q$1005,Cad_cl!AW$5))),"",IF($C518="","",SUMIFS(Con_ve!$F$6:$F$1005,Con_ve!$C$6:$C$1005,$C518,Con_ve!$I$6:$I$1005,"Fechada",Con_ve!$Q$6:$Q$1005,Cad_cl!AW$5)))</f>
        <v/>
      </c>
      <c r="AX518" s="134" t="str">
        <f>IF(ISERR(IF($C518="","",SUMIFS(Con_ve!$F$6:$F$1005,Con_ve!$C$6:$C$1005,$C518,Con_ve!$I$6:$I$1005,"Fechada",Con_ve!$Q$6:$Q$1005,Cad_cl!AX$5))),"",IF($C518="","",SUMIFS(Con_ve!$F$6:$F$1005,Con_ve!$C$6:$C$1005,$C518,Con_ve!$I$6:$I$1005,"Fechada",Con_ve!$Q$6:$Q$1005,Cad_cl!AX$5)))</f>
        <v/>
      </c>
      <c r="AY518" s="134" t="str">
        <f>IF(ISERR(IF($C518="","",SUMIFS(Con_ve!$F$6:$F$1005,Con_ve!$C$6:$C$1005,$C518,Con_ve!$I$6:$I$1005,"Fechada",Con_ve!$Q$6:$Q$1005,Cad_cl!AY$5))),"",IF($C518="","",SUMIFS(Con_ve!$F$6:$F$1005,Con_ve!$C$6:$C$1005,$C518,Con_ve!$I$6:$I$1005,"Fechada",Con_ve!$Q$6:$Q$1005,Cad_cl!AY$5)))</f>
        <v/>
      </c>
      <c r="AZ518" s="134" t="str">
        <f>IF(ISERR(IF($C518="","",SUMIFS(Con_ve!$F$6:$F$1005,Con_ve!$C$6:$C$1005,$C518,Con_ve!$I$6:$I$1005,"Fechada",Con_ve!$Q$6:$Q$1005,Cad_cl!AZ$5))),"",IF($C518="","",SUMIFS(Con_ve!$F$6:$F$1005,Con_ve!$C$6:$C$1005,$C518,Con_ve!$I$6:$I$1005,"Fechada",Con_ve!$Q$6:$Q$1005,Cad_cl!AZ$5)))</f>
        <v/>
      </c>
      <c r="BA518" s="134" t="str">
        <f>IF(ISERR(IF($C518="","",SUMIFS(Con_ve!$F$6:$F$1005,Con_ve!$C$6:$C$1005,$C518,Con_ve!$I$6:$I$1005,"Fechada",Con_ve!$Q$6:$Q$1005,Cad_cl!BA$5))),"",IF($C518="","",SUMIFS(Con_ve!$F$6:$F$1005,Con_ve!$C$6:$C$1005,$C518,Con_ve!$I$6:$I$1005,"Fechada",Con_ve!$Q$6:$Q$1005,Cad_cl!BA$5)))</f>
        <v/>
      </c>
      <c r="BB518" s="134">
        <f t="shared" si="21"/>
        <v>0</v>
      </c>
      <c r="BD518" s="134" t="str">
        <f>IF(ISERR(IF($C518="","",SUMIFS(Con_ve!$F$6:$F$1005,Con_ve!$C$6:$C$1005,$C518,Con_ve!$I$6:$I$1005,"Em negociação",Con_ve!$Q$6:$Q$1005,Cad_cl!BD$5))),"",IF($C518="","",SUMIFS(Con_ve!$F$6:$F$1005,Con_ve!$C$6:$C$1005,$C518,Con_ve!$I$6:$I$1005,"Em negociação",Con_ve!$Q$6:$Q$1005,Cad_cl!BD$5)))</f>
        <v/>
      </c>
      <c r="BE518" s="134" t="str">
        <f>IF(ISERR(IF($C518="","",SUMIFS(Con_ve!$F$6:$F$1005,Con_ve!$C$6:$C$1005,$C518,Con_ve!$I$6:$I$1005,"Em negociação",Con_ve!$Q$6:$Q$1005,Cad_cl!BE$5))),"",IF($C518="","",SUMIFS(Con_ve!$F$6:$F$1005,Con_ve!$C$6:$C$1005,$C518,Con_ve!$I$6:$I$1005,"Em negociação",Con_ve!$Q$6:$Q$1005,Cad_cl!BE$5)))</f>
        <v/>
      </c>
      <c r="BF518" s="134" t="str">
        <f>IF(ISERR(IF($C518="","",SUMIFS(Con_ve!$F$6:$F$1005,Con_ve!$C$6:$C$1005,$C518,Con_ve!$I$6:$I$1005,"Em negociação",Con_ve!$Q$6:$Q$1005,Cad_cl!BF$5))),"",IF($C518="","",SUMIFS(Con_ve!$F$6:$F$1005,Con_ve!$C$6:$C$1005,$C518,Con_ve!$I$6:$I$1005,"Em negociação",Con_ve!$Q$6:$Q$1005,Cad_cl!BF$5)))</f>
        <v/>
      </c>
      <c r="BG518" s="134" t="str">
        <f>IF(ISERR(IF($C518="","",SUMIFS(Con_ve!$F$6:$F$1005,Con_ve!$C$6:$C$1005,$C518,Con_ve!$I$6:$I$1005,"Em negociação",Con_ve!$Q$6:$Q$1005,Cad_cl!BG$5))),"",IF($C518="","",SUMIFS(Con_ve!$F$6:$F$1005,Con_ve!$C$6:$C$1005,$C518,Con_ve!$I$6:$I$1005,"Em negociação",Con_ve!$Q$6:$Q$1005,Cad_cl!BG$5)))</f>
        <v/>
      </c>
      <c r="BH518" s="134" t="str">
        <f>IF(ISERR(IF($C518="","",SUMIFS(Con_ve!$F$6:$F$1005,Con_ve!$C$6:$C$1005,$C518,Con_ve!$I$6:$I$1005,"Em negociação",Con_ve!$Q$6:$Q$1005,Cad_cl!BH$5))),"",IF($C518="","",SUMIFS(Con_ve!$F$6:$F$1005,Con_ve!$C$6:$C$1005,$C518,Con_ve!$I$6:$I$1005,"Em negociação",Con_ve!$Q$6:$Q$1005,Cad_cl!BH$5)))</f>
        <v/>
      </c>
      <c r="BI518" s="134" t="str">
        <f>IF(ISERR(IF($C518="","",SUMIFS(Con_ve!$F$6:$F$1005,Con_ve!$C$6:$C$1005,$C518,Con_ve!$I$6:$I$1005,"Em negociação",Con_ve!$Q$6:$Q$1005,Cad_cl!BI$5))),"",IF($C518="","",SUMIFS(Con_ve!$F$6:$F$1005,Con_ve!$C$6:$C$1005,$C518,Con_ve!$I$6:$I$1005,"Em negociação",Con_ve!$Q$6:$Q$1005,Cad_cl!BI$5)))</f>
        <v/>
      </c>
      <c r="BJ518" s="134" t="str">
        <f>IF(ISERR(IF($C518="","",SUMIFS(Con_ve!$F$6:$F$1005,Con_ve!$C$6:$C$1005,$C518,Con_ve!$I$6:$I$1005,"Em negociação",Con_ve!$Q$6:$Q$1005,Cad_cl!BJ$5))),"",IF($C518="","",SUMIFS(Con_ve!$F$6:$F$1005,Con_ve!$C$6:$C$1005,$C518,Con_ve!$I$6:$I$1005,"Em negociação",Con_ve!$Q$6:$Q$1005,Cad_cl!BJ$5)))</f>
        <v/>
      </c>
      <c r="BK518" s="134" t="str">
        <f>IF(ISERR(IF($C518="","",SUMIFS(Con_ve!$F$6:$F$1005,Con_ve!$C$6:$C$1005,$C518,Con_ve!$I$6:$I$1005,"Em negociação",Con_ve!$Q$6:$Q$1005,Cad_cl!BK$5))),"",IF($C518="","",SUMIFS(Con_ve!$F$6:$F$1005,Con_ve!$C$6:$C$1005,$C518,Con_ve!$I$6:$I$1005,"Em negociação",Con_ve!$Q$6:$Q$1005,Cad_cl!BK$5)))</f>
        <v/>
      </c>
      <c r="BL518" s="134" t="str">
        <f>IF(ISERR(IF($C518="","",SUMIFS(Con_ve!$F$6:$F$1005,Con_ve!$C$6:$C$1005,$C518,Con_ve!$I$6:$I$1005,"Em negociação",Con_ve!$Q$6:$Q$1005,Cad_cl!BL$5))),"",IF($C518="","",SUMIFS(Con_ve!$F$6:$F$1005,Con_ve!$C$6:$C$1005,$C518,Con_ve!$I$6:$I$1005,"Em negociação",Con_ve!$Q$6:$Q$1005,Cad_cl!BL$5)))</f>
        <v/>
      </c>
      <c r="BM518" s="134" t="str">
        <f>IF(ISERR(IF($C518="","",SUMIFS(Con_ve!$F$6:$F$1005,Con_ve!$C$6:$C$1005,$C518,Con_ve!$I$6:$I$1005,"Em negociação",Con_ve!$Q$6:$Q$1005,Cad_cl!BM$5))),"",IF($C518="","",SUMIFS(Con_ve!$F$6:$F$1005,Con_ve!$C$6:$C$1005,$C518,Con_ve!$I$6:$I$1005,"Em negociação",Con_ve!$Q$6:$Q$1005,Cad_cl!BM$5)))</f>
        <v/>
      </c>
      <c r="BN518" s="134" t="str">
        <f>IF(ISERR(IF($C518="","",SUMIFS(Con_ve!$F$6:$F$1005,Con_ve!$C$6:$C$1005,$C518,Con_ve!$I$6:$I$1005,"Em negociação",Con_ve!$Q$6:$Q$1005,Cad_cl!BN$5))),"",IF($C518="","",SUMIFS(Con_ve!$F$6:$F$1005,Con_ve!$C$6:$C$1005,$C518,Con_ve!$I$6:$I$1005,"Em negociação",Con_ve!$Q$6:$Q$1005,Cad_cl!BN$5)))</f>
        <v/>
      </c>
      <c r="BO518" s="134" t="str">
        <f>IF(ISERR(IF($C518="","",SUMIFS(Con_ve!$F$6:$F$1005,Con_ve!$C$6:$C$1005,$C518,Con_ve!$I$6:$I$1005,"Em negociação",Con_ve!$Q$6:$Q$1005,Cad_cl!BO$5))),"",IF($C518="","",SUMIFS(Con_ve!$F$6:$F$1005,Con_ve!$C$6:$C$1005,$C518,Con_ve!$I$6:$I$1005,"Em negociação",Con_ve!$Q$6:$Q$1005,Cad_cl!BO$5)))</f>
        <v/>
      </c>
      <c r="BP518" s="134">
        <f t="shared" si="22"/>
        <v>0</v>
      </c>
      <c r="BR518" s="125" t="str">
        <f>IF(ISERR(IF(AND($I518=Re_lo!$E$5,BR$5=VLOOKUP(Re_lo!$H$5,Re_lo!$N$5:$O$16,2,0)),AP518,"")),"",IF(AND($I518=Re_lo!$E$5,BR$5=VLOOKUP(Re_lo!$H$5,Re_lo!$N$5:$O$16,2,0)),AP518,""))</f>
        <v/>
      </c>
      <c r="BS518" s="125" t="str">
        <f>IF(ISERR(IF(AND($I518=Re_lo!$E$5,BS$5=VLOOKUP(Re_lo!$H$5,Re_lo!$N$5:$O$16,2,0)),AQ518,"")),"",IF(AND($I518=Re_lo!$E$5,BS$5=VLOOKUP(Re_lo!$H$5,Re_lo!$N$5:$O$16,2,0)),AQ518,""))</f>
        <v/>
      </c>
      <c r="BT518" s="125" t="str">
        <f>IF(ISERR(IF(AND($I518=Re_lo!$E$5,BT$5=VLOOKUP(Re_lo!$H$5,Re_lo!$N$5:$O$16,2,0)),AR518,"")),"",IF(AND($I518=Re_lo!$E$5,BT$5=VLOOKUP(Re_lo!$H$5,Re_lo!$N$5:$O$16,2,0)),AR518,""))</f>
        <v/>
      </c>
      <c r="BU518" s="125" t="str">
        <f>IF(ISERR(IF(AND($I518=Re_lo!$E$5,BU$5=VLOOKUP(Re_lo!$H$5,Re_lo!$N$5:$O$16,2,0)),AS518,"")),"",IF(AND($I518=Re_lo!$E$5,BU$5=VLOOKUP(Re_lo!$H$5,Re_lo!$N$5:$O$16,2,0)),AS518,""))</f>
        <v/>
      </c>
      <c r="BV518" s="125" t="str">
        <f>IF(ISERR(IF(AND($I518=Re_lo!$E$5,BV$5=VLOOKUP(Re_lo!$H$5,Re_lo!$N$5:$O$16,2,0)),AT518,"")),"",IF(AND($I518=Re_lo!$E$5,BV$5=VLOOKUP(Re_lo!$H$5,Re_lo!$N$5:$O$16,2,0)),AT518,""))</f>
        <v/>
      </c>
      <c r="BW518" s="125" t="str">
        <f>IF(ISERR(IF(AND($I518=Re_lo!$E$5,BW$5=VLOOKUP(Re_lo!$H$5,Re_lo!$N$5:$O$16,2,0)),AU518,"")),"",IF(AND($I518=Re_lo!$E$5,BW$5=VLOOKUP(Re_lo!$H$5,Re_lo!$N$5:$O$16,2,0)),AU518,""))</f>
        <v/>
      </c>
      <c r="BX518" s="125" t="str">
        <f>IF(ISERR(IF(AND($I518=Re_lo!$E$5,BX$5=VLOOKUP(Re_lo!$H$5,Re_lo!$N$5:$O$16,2,0)),AV518,"")),"",IF(AND($I518=Re_lo!$E$5,BX$5=VLOOKUP(Re_lo!$H$5,Re_lo!$N$5:$O$16,2,0)),AV518,""))</f>
        <v/>
      </c>
      <c r="BY518" s="125" t="str">
        <f>IF(ISERR(IF(AND($I518=Re_lo!$E$5,BY$5=VLOOKUP(Re_lo!$H$5,Re_lo!$N$5:$O$16,2,0)),AW518,"")),"",IF(AND($I518=Re_lo!$E$5,BY$5=VLOOKUP(Re_lo!$H$5,Re_lo!$N$5:$O$16,2,0)),AW518,""))</f>
        <v/>
      </c>
      <c r="BZ518" s="125" t="str">
        <f>IF(ISERR(IF(AND($I518=Re_lo!$E$5,BZ$5=VLOOKUP(Re_lo!$H$5,Re_lo!$N$5:$O$16,2,0)),AX518,"")),"",IF(AND($I518=Re_lo!$E$5,BZ$5=VLOOKUP(Re_lo!$H$5,Re_lo!$N$5:$O$16,2,0)),AX518,""))</f>
        <v/>
      </c>
      <c r="CA518" s="125" t="str">
        <f>IF(ISERR(IF(AND($I518=Re_lo!$E$5,CA$5=VLOOKUP(Re_lo!$H$5,Re_lo!$N$5:$O$16,2,0)),AY518,"")),"",IF(AND($I518=Re_lo!$E$5,CA$5=VLOOKUP(Re_lo!$H$5,Re_lo!$N$5:$O$16,2,0)),AY518,""))</f>
        <v/>
      </c>
      <c r="CB518" s="125" t="str">
        <f>IF(ISERR(IF(AND($I518=Re_lo!$E$5,CB$5=VLOOKUP(Re_lo!$H$5,Re_lo!$N$5:$O$16,2,0)),AZ518,"")),"",IF(AND($I518=Re_lo!$E$5,CB$5=VLOOKUP(Re_lo!$H$5,Re_lo!$N$5:$O$16,2,0)),AZ518,""))</f>
        <v/>
      </c>
      <c r="CC518" s="125" t="str">
        <f>IF(ISERR(IF(AND($I518=Re_lo!$E$5,CC$5=VLOOKUP(Re_lo!$H$5,Re_lo!$N$5:$O$16,2,0)),BA518,"")),"",IF(AND($I518=Re_lo!$E$5,CC$5=VLOOKUP(Re_lo!$H$5,Re_lo!$N$5:$O$16,2,0)),BA518,""))</f>
        <v/>
      </c>
      <c r="CD518" s="125" t="str">
        <f>IF(ISERR(IF(AND($I518=Re_lo!$E$5,CD$5=VLOOKUP(Re_lo!$H$5,Re_lo!$N$5:$O$16,2,0)),BB518,"")),"",IF(AND($I518=Re_lo!$E$5,CD$5=VLOOKUP(Re_lo!$H$5,Re_lo!$N$5:$O$16,2,0)),BB518,""))</f>
        <v/>
      </c>
      <c r="CF518" s="125" t="str">
        <f>IF($C518="","",COUNTIFS(Con_ve!$C$6:$C$1005,$C518,Con_ve!$Q$6:$Q$1005,Cad_cl!CF$5))</f>
        <v/>
      </c>
      <c r="CG518" s="125" t="str">
        <f>IF($C518="","",COUNTIFS(Con_ve!$C$6:$C$1005,$C518,Con_ve!$Q$6:$Q$1005,Cad_cl!CG$5))</f>
        <v/>
      </c>
      <c r="CH518" s="125" t="str">
        <f>IF($C518="","",COUNTIFS(Con_ve!$C$6:$C$1005,$C518,Con_ve!$Q$6:$Q$1005,Cad_cl!CH$5))</f>
        <v/>
      </c>
      <c r="CI518" s="125" t="str">
        <f>IF($C518="","",COUNTIFS(Con_ve!$C$6:$C$1005,$C518,Con_ve!$Q$6:$Q$1005,Cad_cl!CI$5))</f>
        <v/>
      </c>
      <c r="CJ518" s="125" t="str">
        <f>IF($C518="","",COUNTIFS(Con_ve!$C$6:$C$1005,$C518,Con_ve!$Q$6:$Q$1005,Cad_cl!CJ$5))</f>
        <v/>
      </c>
      <c r="CK518" s="125" t="str">
        <f>IF($C518="","",COUNTIFS(Con_ve!$C$6:$C$1005,$C518,Con_ve!$Q$6:$Q$1005,Cad_cl!CK$5))</f>
        <v/>
      </c>
      <c r="CL518" s="125" t="str">
        <f>IF($C518="","",COUNTIFS(Con_ve!$C$6:$C$1005,$C518,Con_ve!$Q$6:$Q$1005,Cad_cl!CL$5))</f>
        <v/>
      </c>
      <c r="CM518" s="125" t="str">
        <f>IF($C518="","",COUNTIFS(Con_ve!$C$6:$C$1005,$C518,Con_ve!$Q$6:$Q$1005,Cad_cl!CM$5))</f>
        <v/>
      </c>
      <c r="CN518" s="125" t="str">
        <f>IF($C518="","",COUNTIFS(Con_ve!$C$6:$C$1005,$C518,Con_ve!$Q$6:$Q$1005,Cad_cl!CN$5))</f>
        <v/>
      </c>
      <c r="CO518" s="125" t="str">
        <f>IF($C518="","",COUNTIFS(Con_ve!$C$6:$C$1005,$C518,Con_ve!$Q$6:$Q$1005,Cad_cl!CO$5))</f>
        <v/>
      </c>
      <c r="CP518" s="125" t="str">
        <f>IF($C518="","",COUNTIFS(Con_ve!$C$6:$C$1005,$C518,Con_ve!$Q$6:$Q$1005,Cad_cl!CP$5))</f>
        <v/>
      </c>
      <c r="CQ518" s="125" t="str">
        <f>IF($C518="","",COUNTIFS(Con_ve!$C$6:$C$1005,$C518,Con_ve!$Q$6:$Q$1005,Cad_cl!CQ$5))</f>
        <v/>
      </c>
      <c r="CR518" s="125">
        <f t="shared" si="23"/>
        <v>0</v>
      </c>
    </row>
    <row r="519" spans="3:96" ht="30" customHeight="1">
      <c r="C519" s="153"/>
      <c r="D519" s="153"/>
      <c r="E519" s="154"/>
      <c r="F519" s="153"/>
      <c r="G519" s="155"/>
      <c r="H519" s="153"/>
      <c r="I519" s="153"/>
      <c r="J519" s="132" t="s">
        <v>309</v>
      </c>
      <c r="K519" s="133" t="s">
        <v>309</v>
      </c>
      <c r="L519" s="153"/>
      <c r="M519" s="153"/>
      <c r="N519" s="153"/>
      <c r="O519" s="153"/>
      <c r="P519" s="153"/>
      <c r="Q519" s="153"/>
      <c r="AP519" s="134" t="str">
        <f>IF(ISERR(IF($C519="","",SUMIFS(Con_ve!$F$6:$F$1005,Con_ve!$C$6:$C$1005,$C519,Con_ve!$I$6:$I$1005,"Fechada",Con_ve!$Q$6:$Q$1005,Cad_cl!AP$5))),"",IF($C519="","",SUMIFS(Con_ve!$F$6:$F$1005,Con_ve!$C$6:$C$1005,$C519,Con_ve!$I$6:$I$1005,"Fechada",Con_ve!$Q$6:$Q$1005,Cad_cl!AP$5)))</f>
        <v/>
      </c>
      <c r="AQ519" s="134" t="str">
        <f>IF(ISERR(IF($C519="","",SUMIFS(Con_ve!$F$6:$F$1005,Con_ve!$C$6:$C$1005,$C519,Con_ve!$I$6:$I$1005,"Fechada",Con_ve!$Q$6:$Q$1005,Cad_cl!AQ$5))),"",IF($C519="","",SUMIFS(Con_ve!$F$6:$F$1005,Con_ve!$C$6:$C$1005,$C519,Con_ve!$I$6:$I$1005,"Fechada",Con_ve!$Q$6:$Q$1005,Cad_cl!AQ$5)))</f>
        <v/>
      </c>
      <c r="AR519" s="134" t="str">
        <f>IF(ISERR(IF($C519="","",SUMIFS(Con_ve!$F$6:$F$1005,Con_ve!$C$6:$C$1005,$C519,Con_ve!$I$6:$I$1005,"Fechada",Con_ve!$Q$6:$Q$1005,Cad_cl!AR$5))),"",IF($C519="","",SUMIFS(Con_ve!$F$6:$F$1005,Con_ve!$C$6:$C$1005,$C519,Con_ve!$I$6:$I$1005,"Fechada",Con_ve!$Q$6:$Q$1005,Cad_cl!AR$5)))</f>
        <v/>
      </c>
      <c r="AS519" s="134" t="str">
        <f>IF(ISERR(IF($C519="","",SUMIFS(Con_ve!$F$6:$F$1005,Con_ve!$C$6:$C$1005,$C519,Con_ve!$I$6:$I$1005,"Fechada",Con_ve!$Q$6:$Q$1005,Cad_cl!AS$5))),"",IF($C519="","",SUMIFS(Con_ve!$F$6:$F$1005,Con_ve!$C$6:$C$1005,$C519,Con_ve!$I$6:$I$1005,"Fechada",Con_ve!$Q$6:$Q$1005,Cad_cl!AS$5)))</f>
        <v/>
      </c>
      <c r="AT519" s="134" t="str">
        <f>IF(ISERR(IF($C519="","",SUMIFS(Con_ve!$F$6:$F$1005,Con_ve!$C$6:$C$1005,$C519,Con_ve!$I$6:$I$1005,"Fechada",Con_ve!$Q$6:$Q$1005,Cad_cl!AT$5))),"",IF($C519="","",SUMIFS(Con_ve!$F$6:$F$1005,Con_ve!$C$6:$C$1005,$C519,Con_ve!$I$6:$I$1005,"Fechada",Con_ve!$Q$6:$Q$1005,Cad_cl!AT$5)))</f>
        <v/>
      </c>
      <c r="AU519" s="134" t="str">
        <f>IF(ISERR(IF($C519="","",SUMIFS(Con_ve!$F$6:$F$1005,Con_ve!$C$6:$C$1005,$C519,Con_ve!$I$6:$I$1005,"Fechada",Con_ve!$Q$6:$Q$1005,Cad_cl!AU$5))),"",IF($C519="","",SUMIFS(Con_ve!$F$6:$F$1005,Con_ve!$C$6:$C$1005,$C519,Con_ve!$I$6:$I$1005,"Fechada",Con_ve!$Q$6:$Q$1005,Cad_cl!AU$5)))</f>
        <v/>
      </c>
      <c r="AV519" s="134" t="str">
        <f>IF(ISERR(IF($C519="","",SUMIFS(Con_ve!$F$6:$F$1005,Con_ve!$C$6:$C$1005,$C519,Con_ve!$I$6:$I$1005,"Fechada",Con_ve!$Q$6:$Q$1005,Cad_cl!AV$5))),"",IF($C519="","",SUMIFS(Con_ve!$F$6:$F$1005,Con_ve!$C$6:$C$1005,$C519,Con_ve!$I$6:$I$1005,"Fechada",Con_ve!$Q$6:$Q$1005,Cad_cl!AV$5)))</f>
        <v/>
      </c>
      <c r="AW519" s="134" t="str">
        <f>IF(ISERR(IF($C519="","",SUMIFS(Con_ve!$F$6:$F$1005,Con_ve!$C$6:$C$1005,$C519,Con_ve!$I$6:$I$1005,"Fechada",Con_ve!$Q$6:$Q$1005,Cad_cl!AW$5))),"",IF($C519="","",SUMIFS(Con_ve!$F$6:$F$1005,Con_ve!$C$6:$C$1005,$C519,Con_ve!$I$6:$I$1005,"Fechada",Con_ve!$Q$6:$Q$1005,Cad_cl!AW$5)))</f>
        <v/>
      </c>
      <c r="AX519" s="134" t="str">
        <f>IF(ISERR(IF($C519="","",SUMIFS(Con_ve!$F$6:$F$1005,Con_ve!$C$6:$C$1005,$C519,Con_ve!$I$6:$I$1005,"Fechada",Con_ve!$Q$6:$Q$1005,Cad_cl!AX$5))),"",IF($C519="","",SUMIFS(Con_ve!$F$6:$F$1005,Con_ve!$C$6:$C$1005,$C519,Con_ve!$I$6:$I$1005,"Fechada",Con_ve!$Q$6:$Q$1005,Cad_cl!AX$5)))</f>
        <v/>
      </c>
      <c r="AY519" s="134" t="str">
        <f>IF(ISERR(IF($C519="","",SUMIFS(Con_ve!$F$6:$F$1005,Con_ve!$C$6:$C$1005,$C519,Con_ve!$I$6:$I$1005,"Fechada",Con_ve!$Q$6:$Q$1005,Cad_cl!AY$5))),"",IF($C519="","",SUMIFS(Con_ve!$F$6:$F$1005,Con_ve!$C$6:$C$1005,$C519,Con_ve!$I$6:$I$1005,"Fechada",Con_ve!$Q$6:$Q$1005,Cad_cl!AY$5)))</f>
        <v/>
      </c>
      <c r="AZ519" s="134" t="str">
        <f>IF(ISERR(IF($C519="","",SUMIFS(Con_ve!$F$6:$F$1005,Con_ve!$C$6:$C$1005,$C519,Con_ve!$I$6:$I$1005,"Fechada",Con_ve!$Q$6:$Q$1005,Cad_cl!AZ$5))),"",IF($C519="","",SUMIFS(Con_ve!$F$6:$F$1005,Con_ve!$C$6:$C$1005,$C519,Con_ve!$I$6:$I$1005,"Fechada",Con_ve!$Q$6:$Q$1005,Cad_cl!AZ$5)))</f>
        <v/>
      </c>
      <c r="BA519" s="134" t="str">
        <f>IF(ISERR(IF($C519="","",SUMIFS(Con_ve!$F$6:$F$1005,Con_ve!$C$6:$C$1005,$C519,Con_ve!$I$6:$I$1005,"Fechada",Con_ve!$Q$6:$Q$1005,Cad_cl!BA$5))),"",IF($C519="","",SUMIFS(Con_ve!$F$6:$F$1005,Con_ve!$C$6:$C$1005,$C519,Con_ve!$I$6:$I$1005,"Fechada",Con_ve!$Q$6:$Q$1005,Cad_cl!BA$5)))</f>
        <v/>
      </c>
      <c r="BB519" s="134">
        <f t="shared" ref="BB519:BB582" si="24">SUM(AP519:BA519)</f>
        <v>0</v>
      </c>
      <c r="BD519" s="134" t="str">
        <f>IF(ISERR(IF($C519="","",SUMIFS(Con_ve!$F$6:$F$1005,Con_ve!$C$6:$C$1005,$C519,Con_ve!$I$6:$I$1005,"Em negociação",Con_ve!$Q$6:$Q$1005,Cad_cl!BD$5))),"",IF($C519="","",SUMIFS(Con_ve!$F$6:$F$1005,Con_ve!$C$6:$C$1005,$C519,Con_ve!$I$6:$I$1005,"Em negociação",Con_ve!$Q$6:$Q$1005,Cad_cl!BD$5)))</f>
        <v/>
      </c>
      <c r="BE519" s="134" t="str">
        <f>IF(ISERR(IF($C519="","",SUMIFS(Con_ve!$F$6:$F$1005,Con_ve!$C$6:$C$1005,$C519,Con_ve!$I$6:$I$1005,"Em negociação",Con_ve!$Q$6:$Q$1005,Cad_cl!BE$5))),"",IF($C519="","",SUMIFS(Con_ve!$F$6:$F$1005,Con_ve!$C$6:$C$1005,$C519,Con_ve!$I$6:$I$1005,"Em negociação",Con_ve!$Q$6:$Q$1005,Cad_cl!BE$5)))</f>
        <v/>
      </c>
      <c r="BF519" s="134" t="str">
        <f>IF(ISERR(IF($C519="","",SUMIFS(Con_ve!$F$6:$F$1005,Con_ve!$C$6:$C$1005,$C519,Con_ve!$I$6:$I$1005,"Em negociação",Con_ve!$Q$6:$Q$1005,Cad_cl!BF$5))),"",IF($C519="","",SUMIFS(Con_ve!$F$6:$F$1005,Con_ve!$C$6:$C$1005,$C519,Con_ve!$I$6:$I$1005,"Em negociação",Con_ve!$Q$6:$Q$1005,Cad_cl!BF$5)))</f>
        <v/>
      </c>
      <c r="BG519" s="134" t="str">
        <f>IF(ISERR(IF($C519="","",SUMIFS(Con_ve!$F$6:$F$1005,Con_ve!$C$6:$C$1005,$C519,Con_ve!$I$6:$I$1005,"Em negociação",Con_ve!$Q$6:$Q$1005,Cad_cl!BG$5))),"",IF($C519="","",SUMIFS(Con_ve!$F$6:$F$1005,Con_ve!$C$6:$C$1005,$C519,Con_ve!$I$6:$I$1005,"Em negociação",Con_ve!$Q$6:$Q$1005,Cad_cl!BG$5)))</f>
        <v/>
      </c>
      <c r="BH519" s="134" t="str">
        <f>IF(ISERR(IF($C519="","",SUMIFS(Con_ve!$F$6:$F$1005,Con_ve!$C$6:$C$1005,$C519,Con_ve!$I$6:$I$1005,"Em negociação",Con_ve!$Q$6:$Q$1005,Cad_cl!BH$5))),"",IF($C519="","",SUMIFS(Con_ve!$F$6:$F$1005,Con_ve!$C$6:$C$1005,$C519,Con_ve!$I$6:$I$1005,"Em negociação",Con_ve!$Q$6:$Q$1005,Cad_cl!BH$5)))</f>
        <v/>
      </c>
      <c r="BI519" s="134" t="str">
        <f>IF(ISERR(IF($C519="","",SUMIFS(Con_ve!$F$6:$F$1005,Con_ve!$C$6:$C$1005,$C519,Con_ve!$I$6:$I$1005,"Em negociação",Con_ve!$Q$6:$Q$1005,Cad_cl!BI$5))),"",IF($C519="","",SUMIFS(Con_ve!$F$6:$F$1005,Con_ve!$C$6:$C$1005,$C519,Con_ve!$I$6:$I$1005,"Em negociação",Con_ve!$Q$6:$Q$1005,Cad_cl!BI$5)))</f>
        <v/>
      </c>
      <c r="BJ519" s="134" t="str">
        <f>IF(ISERR(IF($C519="","",SUMIFS(Con_ve!$F$6:$F$1005,Con_ve!$C$6:$C$1005,$C519,Con_ve!$I$6:$I$1005,"Em negociação",Con_ve!$Q$6:$Q$1005,Cad_cl!BJ$5))),"",IF($C519="","",SUMIFS(Con_ve!$F$6:$F$1005,Con_ve!$C$6:$C$1005,$C519,Con_ve!$I$6:$I$1005,"Em negociação",Con_ve!$Q$6:$Q$1005,Cad_cl!BJ$5)))</f>
        <v/>
      </c>
      <c r="BK519" s="134" t="str">
        <f>IF(ISERR(IF($C519="","",SUMIFS(Con_ve!$F$6:$F$1005,Con_ve!$C$6:$C$1005,$C519,Con_ve!$I$6:$I$1005,"Em negociação",Con_ve!$Q$6:$Q$1005,Cad_cl!BK$5))),"",IF($C519="","",SUMIFS(Con_ve!$F$6:$F$1005,Con_ve!$C$6:$C$1005,$C519,Con_ve!$I$6:$I$1005,"Em negociação",Con_ve!$Q$6:$Q$1005,Cad_cl!BK$5)))</f>
        <v/>
      </c>
      <c r="BL519" s="134" t="str">
        <f>IF(ISERR(IF($C519="","",SUMIFS(Con_ve!$F$6:$F$1005,Con_ve!$C$6:$C$1005,$C519,Con_ve!$I$6:$I$1005,"Em negociação",Con_ve!$Q$6:$Q$1005,Cad_cl!BL$5))),"",IF($C519="","",SUMIFS(Con_ve!$F$6:$F$1005,Con_ve!$C$6:$C$1005,$C519,Con_ve!$I$6:$I$1005,"Em negociação",Con_ve!$Q$6:$Q$1005,Cad_cl!BL$5)))</f>
        <v/>
      </c>
      <c r="BM519" s="134" t="str">
        <f>IF(ISERR(IF($C519="","",SUMIFS(Con_ve!$F$6:$F$1005,Con_ve!$C$6:$C$1005,$C519,Con_ve!$I$6:$I$1005,"Em negociação",Con_ve!$Q$6:$Q$1005,Cad_cl!BM$5))),"",IF($C519="","",SUMIFS(Con_ve!$F$6:$F$1005,Con_ve!$C$6:$C$1005,$C519,Con_ve!$I$6:$I$1005,"Em negociação",Con_ve!$Q$6:$Q$1005,Cad_cl!BM$5)))</f>
        <v/>
      </c>
      <c r="BN519" s="134" t="str">
        <f>IF(ISERR(IF($C519="","",SUMIFS(Con_ve!$F$6:$F$1005,Con_ve!$C$6:$C$1005,$C519,Con_ve!$I$6:$I$1005,"Em negociação",Con_ve!$Q$6:$Q$1005,Cad_cl!BN$5))),"",IF($C519="","",SUMIFS(Con_ve!$F$6:$F$1005,Con_ve!$C$6:$C$1005,$C519,Con_ve!$I$6:$I$1005,"Em negociação",Con_ve!$Q$6:$Q$1005,Cad_cl!BN$5)))</f>
        <v/>
      </c>
      <c r="BO519" s="134" t="str">
        <f>IF(ISERR(IF($C519="","",SUMIFS(Con_ve!$F$6:$F$1005,Con_ve!$C$6:$C$1005,$C519,Con_ve!$I$6:$I$1005,"Em negociação",Con_ve!$Q$6:$Q$1005,Cad_cl!BO$5))),"",IF($C519="","",SUMIFS(Con_ve!$F$6:$F$1005,Con_ve!$C$6:$C$1005,$C519,Con_ve!$I$6:$I$1005,"Em negociação",Con_ve!$Q$6:$Q$1005,Cad_cl!BO$5)))</f>
        <v/>
      </c>
      <c r="BP519" s="134">
        <f t="shared" ref="BP519:BP582" si="25">SUM(BD519:BO519)</f>
        <v>0</v>
      </c>
      <c r="BR519" s="125" t="str">
        <f>IF(ISERR(IF(AND($I519=Re_lo!$E$5,BR$5=VLOOKUP(Re_lo!$H$5,Re_lo!$N$5:$O$16,2,0)),AP519,"")),"",IF(AND($I519=Re_lo!$E$5,BR$5=VLOOKUP(Re_lo!$H$5,Re_lo!$N$5:$O$16,2,0)),AP519,""))</f>
        <v/>
      </c>
      <c r="BS519" s="125" t="str">
        <f>IF(ISERR(IF(AND($I519=Re_lo!$E$5,BS$5=VLOOKUP(Re_lo!$H$5,Re_lo!$N$5:$O$16,2,0)),AQ519,"")),"",IF(AND($I519=Re_lo!$E$5,BS$5=VLOOKUP(Re_lo!$H$5,Re_lo!$N$5:$O$16,2,0)),AQ519,""))</f>
        <v/>
      </c>
      <c r="BT519" s="125" t="str">
        <f>IF(ISERR(IF(AND($I519=Re_lo!$E$5,BT$5=VLOOKUP(Re_lo!$H$5,Re_lo!$N$5:$O$16,2,0)),AR519,"")),"",IF(AND($I519=Re_lo!$E$5,BT$5=VLOOKUP(Re_lo!$H$5,Re_lo!$N$5:$O$16,2,0)),AR519,""))</f>
        <v/>
      </c>
      <c r="BU519" s="125" t="str">
        <f>IF(ISERR(IF(AND($I519=Re_lo!$E$5,BU$5=VLOOKUP(Re_lo!$H$5,Re_lo!$N$5:$O$16,2,0)),AS519,"")),"",IF(AND($I519=Re_lo!$E$5,BU$5=VLOOKUP(Re_lo!$H$5,Re_lo!$N$5:$O$16,2,0)),AS519,""))</f>
        <v/>
      </c>
      <c r="BV519" s="125" t="str">
        <f>IF(ISERR(IF(AND($I519=Re_lo!$E$5,BV$5=VLOOKUP(Re_lo!$H$5,Re_lo!$N$5:$O$16,2,0)),AT519,"")),"",IF(AND($I519=Re_lo!$E$5,BV$5=VLOOKUP(Re_lo!$H$5,Re_lo!$N$5:$O$16,2,0)),AT519,""))</f>
        <v/>
      </c>
      <c r="BW519" s="125" t="str">
        <f>IF(ISERR(IF(AND($I519=Re_lo!$E$5,BW$5=VLOOKUP(Re_lo!$H$5,Re_lo!$N$5:$O$16,2,0)),AU519,"")),"",IF(AND($I519=Re_lo!$E$5,BW$5=VLOOKUP(Re_lo!$H$5,Re_lo!$N$5:$O$16,2,0)),AU519,""))</f>
        <v/>
      </c>
      <c r="BX519" s="125" t="str">
        <f>IF(ISERR(IF(AND($I519=Re_lo!$E$5,BX$5=VLOOKUP(Re_lo!$H$5,Re_lo!$N$5:$O$16,2,0)),AV519,"")),"",IF(AND($I519=Re_lo!$E$5,BX$5=VLOOKUP(Re_lo!$H$5,Re_lo!$N$5:$O$16,2,0)),AV519,""))</f>
        <v/>
      </c>
      <c r="BY519" s="125" t="str">
        <f>IF(ISERR(IF(AND($I519=Re_lo!$E$5,BY$5=VLOOKUP(Re_lo!$H$5,Re_lo!$N$5:$O$16,2,0)),AW519,"")),"",IF(AND($I519=Re_lo!$E$5,BY$5=VLOOKUP(Re_lo!$H$5,Re_lo!$N$5:$O$16,2,0)),AW519,""))</f>
        <v/>
      </c>
      <c r="BZ519" s="125" t="str">
        <f>IF(ISERR(IF(AND($I519=Re_lo!$E$5,BZ$5=VLOOKUP(Re_lo!$H$5,Re_lo!$N$5:$O$16,2,0)),AX519,"")),"",IF(AND($I519=Re_lo!$E$5,BZ$5=VLOOKUP(Re_lo!$H$5,Re_lo!$N$5:$O$16,2,0)),AX519,""))</f>
        <v/>
      </c>
      <c r="CA519" s="125" t="str">
        <f>IF(ISERR(IF(AND($I519=Re_lo!$E$5,CA$5=VLOOKUP(Re_lo!$H$5,Re_lo!$N$5:$O$16,2,0)),AY519,"")),"",IF(AND($I519=Re_lo!$E$5,CA$5=VLOOKUP(Re_lo!$H$5,Re_lo!$N$5:$O$16,2,0)),AY519,""))</f>
        <v/>
      </c>
      <c r="CB519" s="125" t="str">
        <f>IF(ISERR(IF(AND($I519=Re_lo!$E$5,CB$5=VLOOKUP(Re_lo!$H$5,Re_lo!$N$5:$O$16,2,0)),AZ519,"")),"",IF(AND($I519=Re_lo!$E$5,CB$5=VLOOKUP(Re_lo!$H$5,Re_lo!$N$5:$O$16,2,0)),AZ519,""))</f>
        <v/>
      </c>
      <c r="CC519" s="125" t="str">
        <f>IF(ISERR(IF(AND($I519=Re_lo!$E$5,CC$5=VLOOKUP(Re_lo!$H$5,Re_lo!$N$5:$O$16,2,0)),BA519,"")),"",IF(AND($I519=Re_lo!$E$5,CC$5=VLOOKUP(Re_lo!$H$5,Re_lo!$N$5:$O$16,2,0)),BA519,""))</f>
        <v/>
      </c>
      <c r="CD519" s="125" t="str">
        <f>IF(ISERR(IF(AND($I519=Re_lo!$E$5,CD$5=VLOOKUP(Re_lo!$H$5,Re_lo!$N$5:$O$16,2,0)),BB519,"")),"",IF(AND($I519=Re_lo!$E$5,CD$5=VLOOKUP(Re_lo!$H$5,Re_lo!$N$5:$O$16,2,0)),BB519,""))</f>
        <v/>
      </c>
      <c r="CF519" s="125" t="str">
        <f>IF($C519="","",COUNTIFS(Con_ve!$C$6:$C$1005,$C519,Con_ve!$Q$6:$Q$1005,Cad_cl!CF$5))</f>
        <v/>
      </c>
      <c r="CG519" s="125" t="str">
        <f>IF($C519="","",COUNTIFS(Con_ve!$C$6:$C$1005,$C519,Con_ve!$Q$6:$Q$1005,Cad_cl!CG$5))</f>
        <v/>
      </c>
      <c r="CH519" s="125" t="str">
        <f>IF($C519="","",COUNTIFS(Con_ve!$C$6:$C$1005,$C519,Con_ve!$Q$6:$Q$1005,Cad_cl!CH$5))</f>
        <v/>
      </c>
      <c r="CI519" s="125" t="str">
        <f>IF($C519="","",COUNTIFS(Con_ve!$C$6:$C$1005,$C519,Con_ve!$Q$6:$Q$1005,Cad_cl!CI$5))</f>
        <v/>
      </c>
      <c r="CJ519" s="125" t="str">
        <f>IF($C519="","",COUNTIFS(Con_ve!$C$6:$C$1005,$C519,Con_ve!$Q$6:$Q$1005,Cad_cl!CJ$5))</f>
        <v/>
      </c>
      <c r="CK519" s="125" t="str">
        <f>IF($C519="","",COUNTIFS(Con_ve!$C$6:$C$1005,$C519,Con_ve!$Q$6:$Q$1005,Cad_cl!CK$5))</f>
        <v/>
      </c>
      <c r="CL519" s="125" t="str">
        <f>IF($C519="","",COUNTIFS(Con_ve!$C$6:$C$1005,$C519,Con_ve!$Q$6:$Q$1005,Cad_cl!CL$5))</f>
        <v/>
      </c>
      <c r="CM519" s="125" t="str">
        <f>IF($C519="","",COUNTIFS(Con_ve!$C$6:$C$1005,$C519,Con_ve!$Q$6:$Q$1005,Cad_cl!CM$5))</f>
        <v/>
      </c>
      <c r="CN519" s="125" t="str">
        <f>IF($C519="","",COUNTIFS(Con_ve!$C$6:$C$1005,$C519,Con_ve!$Q$6:$Q$1005,Cad_cl!CN$5))</f>
        <v/>
      </c>
      <c r="CO519" s="125" t="str">
        <f>IF($C519="","",COUNTIFS(Con_ve!$C$6:$C$1005,$C519,Con_ve!$Q$6:$Q$1005,Cad_cl!CO$5))</f>
        <v/>
      </c>
      <c r="CP519" s="125" t="str">
        <f>IF($C519="","",COUNTIFS(Con_ve!$C$6:$C$1005,$C519,Con_ve!$Q$6:$Q$1005,Cad_cl!CP$5))</f>
        <v/>
      </c>
      <c r="CQ519" s="125" t="str">
        <f>IF($C519="","",COUNTIFS(Con_ve!$C$6:$C$1005,$C519,Con_ve!$Q$6:$Q$1005,Cad_cl!CQ$5))</f>
        <v/>
      </c>
      <c r="CR519" s="125">
        <f t="shared" ref="CR519:CR582" si="26">SUM(CF519:CQ519)</f>
        <v>0</v>
      </c>
    </row>
    <row r="520" spans="3:96" ht="30" customHeight="1">
      <c r="C520" s="153"/>
      <c r="D520" s="153"/>
      <c r="E520" s="154"/>
      <c r="F520" s="153"/>
      <c r="G520" s="155"/>
      <c r="H520" s="153"/>
      <c r="I520" s="153"/>
      <c r="J520" s="132" t="s">
        <v>309</v>
      </c>
      <c r="K520" s="133" t="s">
        <v>309</v>
      </c>
      <c r="L520" s="153"/>
      <c r="M520" s="153"/>
      <c r="N520" s="153"/>
      <c r="O520" s="153"/>
      <c r="P520" s="153"/>
      <c r="Q520" s="153"/>
      <c r="AP520" s="134" t="str">
        <f>IF(ISERR(IF($C520="","",SUMIFS(Con_ve!$F$6:$F$1005,Con_ve!$C$6:$C$1005,$C520,Con_ve!$I$6:$I$1005,"Fechada",Con_ve!$Q$6:$Q$1005,Cad_cl!AP$5))),"",IF($C520="","",SUMIFS(Con_ve!$F$6:$F$1005,Con_ve!$C$6:$C$1005,$C520,Con_ve!$I$6:$I$1005,"Fechada",Con_ve!$Q$6:$Q$1005,Cad_cl!AP$5)))</f>
        <v/>
      </c>
      <c r="AQ520" s="134" t="str">
        <f>IF(ISERR(IF($C520="","",SUMIFS(Con_ve!$F$6:$F$1005,Con_ve!$C$6:$C$1005,$C520,Con_ve!$I$6:$I$1005,"Fechada",Con_ve!$Q$6:$Q$1005,Cad_cl!AQ$5))),"",IF($C520="","",SUMIFS(Con_ve!$F$6:$F$1005,Con_ve!$C$6:$C$1005,$C520,Con_ve!$I$6:$I$1005,"Fechada",Con_ve!$Q$6:$Q$1005,Cad_cl!AQ$5)))</f>
        <v/>
      </c>
      <c r="AR520" s="134" t="str">
        <f>IF(ISERR(IF($C520="","",SUMIFS(Con_ve!$F$6:$F$1005,Con_ve!$C$6:$C$1005,$C520,Con_ve!$I$6:$I$1005,"Fechada",Con_ve!$Q$6:$Q$1005,Cad_cl!AR$5))),"",IF($C520="","",SUMIFS(Con_ve!$F$6:$F$1005,Con_ve!$C$6:$C$1005,$C520,Con_ve!$I$6:$I$1005,"Fechada",Con_ve!$Q$6:$Q$1005,Cad_cl!AR$5)))</f>
        <v/>
      </c>
      <c r="AS520" s="134" t="str">
        <f>IF(ISERR(IF($C520="","",SUMIFS(Con_ve!$F$6:$F$1005,Con_ve!$C$6:$C$1005,$C520,Con_ve!$I$6:$I$1005,"Fechada",Con_ve!$Q$6:$Q$1005,Cad_cl!AS$5))),"",IF($C520="","",SUMIFS(Con_ve!$F$6:$F$1005,Con_ve!$C$6:$C$1005,$C520,Con_ve!$I$6:$I$1005,"Fechada",Con_ve!$Q$6:$Q$1005,Cad_cl!AS$5)))</f>
        <v/>
      </c>
      <c r="AT520" s="134" t="str">
        <f>IF(ISERR(IF($C520="","",SUMIFS(Con_ve!$F$6:$F$1005,Con_ve!$C$6:$C$1005,$C520,Con_ve!$I$6:$I$1005,"Fechada",Con_ve!$Q$6:$Q$1005,Cad_cl!AT$5))),"",IF($C520="","",SUMIFS(Con_ve!$F$6:$F$1005,Con_ve!$C$6:$C$1005,$C520,Con_ve!$I$6:$I$1005,"Fechada",Con_ve!$Q$6:$Q$1005,Cad_cl!AT$5)))</f>
        <v/>
      </c>
      <c r="AU520" s="134" t="str">
        <f>IF(ISERR(IF($C520="","",SUMIFS(Con_ve!$F$6:$F$1005,Con_ve!$C$6:$C$1005,$C520,Con_ve!$I$6:$I$1005,"Fechada",Con_ve!$Q$6:$Q$1005,Cad_cl!AU$5))),"",IF($C520="","",SUMIFS(Con_ve!$F$6:$F$1005,Con_ve!$C$6:$C$1005,$C520,Con_ve!$I$6:$I$1005,"Fechada",Con_ve!$Q$6:$Q$1005,Cad_cl!AU$5)))</f>
        <v/>
      </c>
      <c r="AV520" s="134" t="str">
        <f>IF(ISERR(IF($C520="","",SUMIFS(Con_ve!$F$6:$F$1005,Con_ve!$C$6:$C$1005,$C520,Con_ve!$I$6:$I$1005,"Fechada",Con_ve!$Q$6:$Q$1005,Cad_cl!AV$5))),"",IF($C520="","",SUMIFS(Con_ve!$F$6:$F$1005,Con_ve!$C$6:$C$1005,$C520,Con_ve!$I$6:$I$1005,"Fechada",Con_ve!$Q$6:$Q$1005,Cad_cl!AV$5)))</f>
        <v/>
      </c>
      <c r="AW520" s="134" t="str">
        <f>IF(ISERR(IF($C520="","",SUMIFS(Con_ve!$F$6:$F$1005,Con_ve!$C$6:$C$1005,$C520,Con_ve!$I$6:$I$1005,"Fechada",Con_ve!$Q$6:$Q$1005,Cad_cl!AW$5))),"",IF($C520="","",SUMIFS(Con_ve!$F$6:$F$1005,Con_ve!$C$6:$C$1005,$C520,Con_ve!$I$6:$I$1005,"Fechada",Con_ve!$Q$6:$Q$1005,Cad_cl!AW$5)))</f>
        <v/>
      </c>
      <c r="AX520" s="134" t="str">
        <f>IF(ISERR(IF($C520="","",SUMIFS(Con_ve!$F$6:$F$1005,Con_ve!$C$6:$C$1005,$C520,Con_ve!$I$6:$I$1005,"Fechada",Con_ve!$Q$6:$Q$1005,Cad_cl!AX$5))),"",IF($C520="","",SUMIFS(Con_ve!$F$6:$F$1005,Con_ve!$C$6:$C$1005,$C520,Con_ve!$I$6:$I$1005,"Fechada",Con_ve!$Q$6:$Q$1005,Cad_cl!AX$5)))</f>
        <v/>
      </c>
      <c r="AY520" s="134" t="str">
        <f>IF(ISERR(IF($C520="","",SUMIFS(Con_ve!$F$6:$F$1005,Con_ve!$C$6:$C$1005,$C520,Con_ve!$I$6:$I$1005,"Fechada",Con_ve!$Q$6:$Q$1005,Cad_cl!AY$5))),"",IF($C520="","",SUMIFS(Con_ve!$F$6:$F$1005,Con_ve!$C$6:$C$1005,$C520,Con_ve!$I$6:$I$1005,"Fechada",Con_ve!$Q$6:$Q$1005,Cad_cl!AY$5)))</f>
        <v/>
      </c>
      <c r="AZ520" s="134" t="str">
        <f>IF(ISERR(IF($C520="","",SUMIFS(Con_ve!$F$6:$F$1005,Con_ve!$C$6:$C$1005,$C520,Con_ve!$I$6:$I$1005,"Fechada",Con_ve!$Q$6:$Q$1005,Cad_cl!AZ$5))),"",IF($C520="","",SUMIFS(Con_ve!$F$6:$F$1005,Con_ve!$C$6:$C$1005,$C520,Con_ve!$I$6:$I$1005,"Fechada",Con_ve!$Q$6:$Q$1005,Cad_cl!AZ$5)))</f>
        <v/>
      </c>
      <c r="BA520" s="134" t="str">
        <f>IF(ISERR(IF($C520="","",SUMIFS(Con_ve!$F$6:$F$1005,Con_ve!$C$6:$C$1005,$C520,Con_ve!$I$6:$I$1005,"Fechada",Con_ve!$Q$6:$Q$1005,Cad_cl!BA$5))),"",IF($C520="","",SUMIFS(Con_ve!$F$6:$F$1005,Con_ve!$C$6:$C$1005,$C520,Con_ve!$I$6:$I$1005,"Fechada",Con_ve!$Q$6:$Q$1005,Cad_cl!BA$5)))</f>
        <v/>
      </c>
      <c r="BB520" s="134">
        <f t="shared" si="24"/>
        <v>0</v>
      </c>
      <c r="BD520" s="134" t="str">
        <f>IF(ISERR(IF($C520="","",SUMIFS(Con_ve!$F$6:$F$1005,Con_ve!$C$6:$C$1005,$C520,Con_ve!$I$6:$I$1005,"Em negociação",Con_ve!$Q$6:$Q$1005,Cad_cl!BD$5))),"",IF($C520="","",SUMIFS(Con_ve!$F$6:$F$1005,Con_ve!$C$6:$C$1005,$C520,Con_ve!$I$6:$I$1005,"Em negociação",Con_ve!$Q$6:$Q$1005,Cad_cl!BD$5)))</f>
        <v/>
      </c>
      <c r="BE520" s="134" t="str">
        <f>IF(ISERR(IF($C520="","",SUMIFS(Con_ve!$F$6:$F$1005,Con_ve!$C$6:$C$1005,$C520,Con_ve!$I$6:$I$1005,"Em negociação",Con_ve!$Q$6:$Q$1005,Cad_cl!BE$5))),"",IF($C520="","",SUMIFS(Con_ve!$F$6:$F$1005,Con_ve!$C$6:$C$1005,$C520,Con_ve!$I$6:$I$1005,"Em negociação",Con_ve!$Q$6:$Q$1005,Cad_cl!BE$5)))</f>
        <v/>
      </c>
      <c r="BF520" s="134" t="str">
        <f>IF(ISERR(IF($C520="","",SUMIFS(Con_ve!$F$6:$F$1005,Con_ve!$C$6:$C$1005,$C520,Con_ve!$I$6:$I$1005,"Em negociação",Con_ve!$Q$6:$Q$1005,Cad_cl!BF$5))),"",IF($C520="","",SUMIFS(Con_ve!$F$6:$F$1005,Con_ve!$C$6:$C$1005,$C520,Con_ve!$I$6:$I$1005,"Em negociação",Con_ve!$Q$6:$Q$1005,Cad_cl!BF$5)))</f>
        <v/>
      </c>
      <c r="BG520" s="134" t="str">
        <f>IF(ISERR(IF($C520="","",SUMIFS(Con_ve!$F$6:$F$1005,Con_ve!$C$6:$C$1005,$C520,Con_ve!$I$6:$I$1005,"Em negociação",Con_ve!$Q$6:$Q$1005,Cad_cl!BG$5))),"",IF($C520="","",SUMIFS(Con_ve!$F$6:$F$1005,Con_ve!$C$6:$C$1005,$C520,Con_ve!$I$6:$I$1005,"Em negociação",Con_ve!$Q$6:$Q$1005,Cad_cl!BG$5)))</f>
        <v/>
      </c>
      <c r="BH520" s="134" t="str">
        <f>IF(ISERR(IF($C520="","",SUMIFS(Con_ve!$F$6:$F$1005,Con_ve!$C$6:$C$1005,$C520,Con_ve!$I$6:$I$1005,"Em negociação",Con_ve!$Q$6:$Q$1005,Cad_cl!BH$5))),"",IF($C520="","",SUMIFS(Con_ve!$F$6:$F$1005,Con_ve!$C$6:$C$1005,$C520,Con_ve!$I$6:$I$1005,"Em negociação",Con_ve!$Q$6:$Q$1005,Cad_cl!BH$5)))</f>
        <v/>
      </c>
      <c r="BI520" s="134" t="str">
        <f>IF(ISERR(IF($C520="","",SUMIFS(Con_ve!$F$6:$F$1005,Con_ve!$C$6:$C$1005,$C520,Con_ve!$I$6:$I$1005,"Em negociação",Con_ve!$Q$6:$Q$1005,Cad_cl!BI$5))),"",IF($C520="","",SUMIFS(Con_ve!$F$6:$F$1005,Con_ve!$C$6:$C$1005,$C520,Con_ve!$I$6:$I$1005,"Em negociação",Con_ve!$Q$6:$Q$1005,Cad_cl!BI$5)))</f>
        <v/>
      </c>
      <c r="BJ520" s="134" t="str">
        <f>IF(ISERR(IF($C520="","",SUMIFS(Con_ve!$F$6:$F$1005,Con_ve!$C$6:$C$1005,$C520,Con_ve!$I$6:$I$1005,"Em negociação",Con_ve!$Q$6:$Q$1005,Cad_cl!BJ$5))),"",IF($C520="","",SUMIFS(Con_ve!$F$6:$F$1005,Con_ve!$C$6:$C$1005,$C520,Con_ve!$I$6:$I$1005,"Em negociação",Con_ve!$Q$6:$Q$1005,Cad_cl!BJ$5)))</f>
        <v/>
      </c>
      <c r="BK520" s="134" t="str">
        <f>IF(ISERR(IF($C520="","",SUMIFS(Con_ve!$F$6:$F$1005,Con_ve!$C$6:$C$1005,$C520,Con_ve!$I$6:$I$1005,"Em negociação",Con_ve!$Q$6:$Q$1005,Cad_cl!BK$5))),"",IF($C520="","",SUMIFS(Con_ve!$F$6:$F$1005,Con_ve!$C$6:$C$1005,$C520,Con_ve!$I$6:$I$1005,"Em negociação",Con_ve!$Q$6:$Q$1005,Cad_cl!BK$5)))</f>
        <v/>
      </c>
      <c r="BL520" s="134" t="str">
        <f>IF(ISERR(IF($C520="","",SUMIFS(Con_ve!$F$6:$F$1005,Con_ve!$C$6:$C$1005,$C520,Con_ve!$I$6:$I$1005,"Em negociação",Con_ve!$Q$6:$Q$1005,Cad_cl!BL$5))),"",IF($C520="","",SUMIFS(Con_ve!$F$6:$F$1005,Con_ve!$C$6:$C$1005,$C520,Con_ve!$I$6:$I$1005,"Em negociação",Con_ve!$Q$6:$Q$1005,Cad_cl!BL$5)))</f>
        <v/>
      </c>
      <c r="BM520" s="134" t="str">
        <f>IF(ISERR(IF($C520="","",SUMIFS(Con_ve!$F$6:$F$1005,Con_ve!$C$6:$C$1005,$C520,Con_ve!$I$6:$I$1005,"Em negociação",Con_ve!$Q$6:$Q$1005,Cad_cl!BM$5))),"",IF($C520="","",SUMIFS(Con_ve!$F$6:$F$1005,Con_ve!$C$6:$C$1005,$C520,Con_ve!$I$6:$I$1005,"Em negociação",Con_ve!$Q$6:$Q$1005,Cad_cl!BM$5)))</f>
        <v/>
      </c>
      <c r="BN520" s="134" t="str">
        <f>IF(ISERR(IF($C520="","",SUMIFS(Con_ve!$F$6:$F$1005,Con_ve!$C$6:$C$1005,$C520,Con_ve!$I$6:$I$1005,"Em negociação",Con_ve!$Q$6:$Q$1005,Cad_cl!BN$5))),"",IF($C520="","",SUMIFS(Con_ve!$F$6:$F$1005,Con_ve!$C$6:$C$1005,$C520,Con_ve!$I$6:$I$1005,"Em negociação",Con_ve!$Q$6:$Q$1005,Cad_cl!BN$5)))</f>
        <v/>
      </c>
      <c r="BO520" s="134" t="str">
        <f>IF(ISERR(IF($C520="","",SUMIFS(Con_ve!$F$6:$F$1005,Con_ve!$C$6:$C$1005,$C520,Con_ve!$I$6:$I$1005,"Em negociação",Con_ve!$Q$6:$Q$1005,Cad_cl!BO$5))),"",IF($C520="","",SUMIFS(Con_ve!$F$6:$F$1005,Con_ve!$C$6:$C$1005,$C520,Con_ve!$I$6:$I$1005,"Em negociação",Con_ve!$Q$6:$Q$1005,Cad_cl!BO$5)))</f>
        <v/>
      </c>
      <c r="BP520" s="134">
        <f t="shared" si="25"/>
        <v>0</v>
      </c>
      <c r="BR520" s="125" t="str">
        <f>IF(ISERR(IF(AND($I520=Re_lo!$E$5,BR$5=VLOOKUP(Re_lo!$H$5,Re_lo!$N$5:$O$16,2,0)),AP520,"")),"",IF(AND($I520=Re_lo!$E$5,BR$5=VLOOKUP(Re_lo!$H$5,Re_lo!$N$5:$O$16,2,0)),AP520,""))</f>
        <v/>
      </c>
      <c r="BS520" s="125" t="str">
        <f>IF(ISERR(IF(AND($I520=Re_lo!$E$5,BS$5=VLOOKUP(Re_lo!$H$5,Re_lo!$N$5:$O$16,2,0)),AQ520,"")),"",IF(AND($I520=Re_lo!$E$5,BS$5=VLOOKUP(Re_lo!$H$5,Re_lo!$N$5:$O$16,2,0)),AQ520,""))</f>
        <v/>
      </c>
      <c r="BT520" s="125" t="str">
        <f>IF(ISERR(IF(AND($I520=Re_lo!$E$5,BT$5=VLOOKUP(Re_lo!$H$5,Re_lo!$N$5:$O$16,2,0)),AR520,"")),"",IF(AND($I520=Re_lo!$E$5,BT$5=VLOOKUP(Re_lo!$H$5,Re_lo!$N$5:$O$16,2,0)),AR520,""))</f>
        <v/>
      </c>
      <c r="BU520" s="125" t="str">
        <f>IF(ISERR(IF(AND($I520=Re_lo!$E$5,BU$5=VLOOKUP(Re_lo!$H$5,Re_lo!$N$5:$O$16,2,0)),AS520,"")),"",IF(AND($I520=Re_lo!$E$5,BU$5=VLOOKUP(Re_lo!$H$5,Re_lo!$N$5:$O$16,2,0)),AS520,""))</f>
        <v/>
      </c>
      <c r="BV520" s="125" t="str">
        <f>IF(ISERR(IF(AND($I520=Re_lo!$E$5,BV$5=VLOOKUP(Re_lo!$H$5,Re_lo!$N$5:$O$16,2,0)),AT520,"")),"",IF(AND($I520=Re_lo!$E$5,BV$5=VLOOKUP(Re_lo!$H$5,Re_lo!$N$5:$O$16,2,0)),AT520,""))</f>
        <v/>
      </c>
      <c r="BW520" s="125" t="str">
        <f>IF(ISERR(IF(AND($I520=Re_lo!$E$5,BW$5=VLOOKUP(Re_lo!$H$5,Re_lo!$N$5:$O$16,2,0)),AU520,"")),"",IF(AND($I520=Re_lo!$E$5,BW$5=VLOOKUP(Re_lo!$H$5,Re_lo!$N$5:$O$16,2,0)),AU520,""))</f>
        <v/>
      </c>
      <c r="BX520" s="125" t="str">
        <f>IF(ISERR(IF(AND($I520=Re_lo!$E$5,BX$5=VLOOKUP(Re_lo!$H$5,Re_lo!$N$5:$O$16,2,0)),AV520,"")),"",IF(AND($I520=Re_lo!$E$5,BX$5=VLOOKUP(Re_lo!$H$5,Re_lo!$N$5:$O$16,2,0)),AV520,""))</f>
        <v/>
      </c>
      <c r="BY520" s="125" t="str">
        <f>IF(ISERR(IF(AND($I520=Re_lo!$E$5,BY$5=VLOOKUP(Re_lo!$H$5,Re_lo!$N$5:$O$16,2,0)),AW520,"")),"",IF(AND($I520=Re_lo!$E$5,BY$5=VLOOKUP(Re_lo!$H$5,Re_lo!$N$5:$O$16,2,0)),AW520,""))</f>
        <v/>
      </c>
      <c r="BZ520" s="125" t="str">
        <f>IF(ISERR(IF(AND($I520=Re_lo!$E$5,BZ$5=VLOOKUP(Re_lo!$H$5,Re_lo!$N$5:$O$16,2,0)),AX520,"")),"",IF(AND($I520=Re_lo!$E$5,BZ$5=VLOOKUP(Re_lo!$H$5,Re_lo!$N$5:$O$16,2,0)),AX520,""))</f>
        <v/>
      </c>
      <c r="CA520" s="125" t="str">
        <f>IF(ISERR(IF(AND($I520=Re_lo!$E$5,CA$5=VLOOKUP(Re_lo!$H$5,Re_lo!$N$5:$O$16,2,0)),AY520,"")),"",IF(AND($I520=Re_lo!$E$5,CA$5=VLOOKUP(Re_lo!$H$5,Re_lo!$N$5:$O$16,2,0)),AY520,""))</f>
        <v/>
      </c>
      <c r="CB520" s="125" t="str">
        <f>IF(ISERR(IF(AND($I520=Re_lo!$E$5,CB$5=VLOOKUP(Re_lo!$H$5,Re_lo!$N$5:$O$16,2,0)),AZ520,"")),"",IF(AND($I520=Re_lo!$E$5,CB$5=VLOOKUP(Re_lo!$H$5,Re_lo!$N$5:$O$16,2,0)),AZ520,""))</f>
        <v/>
      </c>
      <c r="CC520" s="125" t="str">
        <f>IF(ISERR(IF(AND($I520=Re_lo!$E$5,CC$5=VLOOKUP(Re_lo!$H$5,Re_lo!$N$5:$O$16,2,0)),BA520,"")),"",IF(AND($I520=Re_lo!$E$5,CC$5=VLOOKUP(Re_lo!$H$5,Re_lo!$N$5:$O$16,2,0)),BA520,""))</f>
        <v/>
      </c>
      <c r="CD520" s="125" t="str">
        <f>IF(ISERR(IF(AND($I520=Re_lo!$E$5,CD$5=VLOOKUP(Re_lo!$H$5,Re_lo!$N$5:$O$16,2,0)),BB520,"")),"",IF(AND($I520=Re_lo!$E$5,CD$5=VLOOKUP(Re_lo!$H$5,Re_lo!$N$5:$O$16,2,0)),BB520,""))</f>
        <v/>
      </c>
      <c r="CF520" s="125" t="str">
        <f>IF($C520="","",COUNTIFS(Con_ve!$C$6:$C$1005,$C520,Con_ve!$Q$6:$Q$1005,Cad_cl!CF$5))</f>
        <v/>
      </c>
      <c r="CG520" s="125" t="str">
        <f>IF($C520="","",COUNTIFS(Con_ve!$C$6:$C$1005,$C520,Con_ve!$Q$6:$Q$1005,Cad_cl!CG$5))</f>
        <v/>
      </c>
      <c r="CH520" s="125" t="str">
        <f>IF($C520="","",COUNTIFS(Con_ve!$C$6:$C$1005,$C520,Con_ve!$Q$6:$Q$1005,Cad_cl!CH$5))</f>
        <v/>
      </c>
      <c r="CI520" s="125" t="str">
        <f>IF($C520="","",COUNTIFS(Con_ve!$C$6:$C$1005,$C520,Con_ve!$Q$6:$Q$1005,Cad_cl!CI$5))</f>
        <v/>
      </c>
      <c r="CJ520" s="125" t="str">
        <f>IF($C520="","",COUNTIFS(Con_ve!$C$6:$C$1005,$C520,Con_ve!$Q$6:$Q$1005,Cad_cl!CJ$5))</f>
        <v/>
      </c>
      <c r="CK520" s="125" t="str">
        <f>IF($C520="","",COUNTIFS(Con_ve!$C$6:$C$1005,$C520,Con_ve!$Q$6:$Q$1005,Cad_cl!CK$5))</f>
        <v/>
      </c>
      <c r="CL520" s="125" t="str">
        <f>IF($C520="","",COUNTIFS(Con_ve!$C$6:$C$1005,$C520,Con_ve!$Q$6:$Q$1005,Cad_cl!CL$5))</f>
        <v/>
      </c>
      <c r="CM520" s="125" t="str">
        <f>IF($C520="","",COUNTIFS(Con_ve!$C$6:$C$1005,$C520,Con_ve!$Q$6:$Q$1005,Cad_cl!CM$5))</f>
        <v/>
      </c>
      <c r="CN520" s="125" t="str">
        <f>IF($C520="","",COUNTIFS(Con_ve!$C$6:$C$1005,$C520,Con_ve!$Q$6:$Q$1005,Cad_cl!CN$5))</f>
        <v/>
      </c>
      <c r="CO520" s="125" t="str">
        <f>IF($C520="","",COUNTIFS(Con_ve!$C$6:$C$1005,$C520,Con_ve!$Q$6:$Q$1005,Cad_cl!CO$5))</f>
        <v/>
      </c>
      <c r="CP520" s="125" t="str">
        <f>IF($C520="","",COUNTIFS(Con_ve!$C$6:$C$1005,$C520,Con_ve!$Q$6:$Q$1005,Cad_cl!CP$5))</f>
        <v/>
      </c>
      <c r="CQ520" s="125" t="str">
        <f>IF($C520="","",COUNTIFS(Con_ve!$C$6:$C$1005,$C520,Con_ve!$Q$6:$Q$1005,Cad_cl!CQ$5))</f>
        <v/>
      </c>
      <c r="CR520" s="125">
        <f t="shared" si="26"/>
        <v>0</v>
      </c>
    </row>
    <row r="521" spans="3:96" ht="30" customHeight="1">
      <c r="C521" s="153"/>
      <c r="D521" s="153"/>
      <c r="E521" s="154"/>
      <c r="F521" s="153"/>
      <c r="G521" s="155"/>
      <c r="H521" s="153"/>
      <c r="I521" s="153"/>
      <c r="J521" s="132" t="s">
        <v>309</v>
      </c>
      <c r="K521" s="133" t="s">
        <v>309</v>
      </c>
      <c r="L521" s="153"/>
      <c r="M521" s="153"/>
      <c r="N521" s="153"/>
      <c r="O521" s="153"/>
      <c r="P521" s="153"/>
      <c r="Q521" s="153"/>
      <c r="AP521" s="134" t="str">
        <f>IF(ISERR(IF($C521="","",SUMIFS(Con_ve!$F$6:$F$1005,Con_ve!$C$6:$C$1005,$C521,Con_ve!$I$6:$I$1005,"Fechada",Con_ve!$Q$6:$Q$1005,Cad_cl!AP$5))),"",IF($C521="","",SUMIFS(Con_ve!$F$6:$F$1005,Con_ve!$C$6:$C$1005,$C521,Con_ve!$I$6:$I$1005,"Fechada",Con_ve!$Q$6:$Q$1005,Cad_cl!AP$5)))</f>
        <v/>
      </c>
      <c r="AQ521" s="134" t="str">
        <f>IF(ISERR(IF($C521="","",SUMIFS(Con_ve!$F$6:$F$1005,Con_ve!$C$6:$C$1005,$C521,Con_ve!$I$6:$I$1005,"Fechada",Con_ve!$Q$6:$Q$1005,Cad_cl!AQ$5))),"",IF($C521="","",SUMIFS(Con_ve!$F$6:$F$1005,Con_ve!$C$6:$C$1005,$C521,Con_ve!$I$6:$I$1005,"Fechada",Con_ve!$Q$6:$Q$1005,Cad_cl!AQ$5)))</f>
        <v/>
      </c>
      <c r="AR521" s="134" t="str">
        <f>IF(ISERR(IF($C521="","",SUMIFS(Con_ve!$F$6:$F$1005,Con_ve!$C$6:$C$1005,$C521,Con_ve!$I$6:$I$1005,"Fechada",Con_ve!$Q$6:$Q$1005,Cad_cl!AR$5))),"",IF($C521="","",SUMIFS(Con_ve!$F$6:$F$1005,Con_ve!$C$6:$C$1005,$C521,Con_ve!$I$6:$I$1005,"Fechada",Con_ve!$Q$6:$Q$1005,Cad_cl!AR$5)))</f>
        <v/>
      </c>
      <c r="AS521" s="134" t="str">
        <f>IF(ISERR(IF($C521="","",SUMIFS(Con_ve!$F$6:$F$1005,Con_ve!$C$6:$C$1005,$C521,Con_ve!$I$6:$I$1005,"Fechada",Con_ve!$Q$6:$Q$1005,Cad_cl!AS$5))),"",IF($C521="","",SUMIFS(Con_ve!$F$6:$F$1005,Con_ve!$C$6:$C$1005,$C521,Con_ve!$I$6:$I$1005,"Fechada",Con_ve!$Q$6:$Q$1005,Cad_cl!AS$5)))</f>
        <v/>
      </c>
      <c r="AT521" s="134" t="str">
        <f>IF(ISERR(IF($C521="","",SUMIFS(Con_ve!$F$6:$F$1005,Con_ve!$C$6:$C$1005,$C521,Con_ve!$I$6:$I$1005,"Fechada",Con_ve!$Q$6:$Q$1005,Cad_cl!AT$5))),"",IF($C521="","",SUMIFS(Con_ve!$F$6:$F$1005,Con_ve!$C$6:$C$1005,$C521,Con_ve!$I$6:$I$1005,"Fechada",Con_ve!$Q$6:$Q$1005,Cad_cl!AT$5)))</f>
        <v/>
      </c>
      <c r="AU521" s="134" t="str">
        <f>IF(ISERR(IF($C521="","",SUMIFS(Con_ve!$F$6:$F$1005,Con_ve!$C$6:$C$1005,$C521,Con_ve!$I$6:$I$1005,"Fechada",Con_ve!$Q$6:$Q$1005,Cad_cl!AU$5))),"",IF($C521="","",SUMIFS(Con_ve!$F$6:$F$1005,Con_ve!$C$6:$C$1005,$C521,Con_ve!$I$6:$I$1005,"Fechada",Con_ve!$Q$6:$Q$1005,Cad_cl!AU$5)))</f>
        <v/>
      </c>
      <c r="AV521" s="134" t="str">
        <f>IF(ISERR(IF($C521="","",SUMIFS(Con_ve!$F$6:$F$1005,Con_ve!$C$6:$C$1005,$C521,Con_ve!$I$6:$I$1005,"Fechada",Con_ve!$Q$6:$Q$1005,Cad_cl!AV$5))),"",IF($C521="","",SUMIFS(Con_ve!$F$6:$F$1005,Con_ve!$C$6:$C$1005,$C521,Con_ve!$I$6:$I$1005,"Fechada",Con_ve!$Q$6:$Q$1005,Cad_cl!AV$5)))</f>
        <v/>
      </c>
      <c r="AW521" s="134" t="str">
        <f>IF(ISERR(IF($C521="","",SUMIFS(Con_ve!$F$6:$F$1005,Con_ve!$C$6:$C$1005,$C521,Con_ve!$I$6:$I$1005,"Fechada",Con_ve!$Q$6:$Q$1005,Cad_cl!AW$5))),"",IF($C521="","",SUMIFS(Con_ve!$F$6:$F$1005,Con_ve!$C$6:$C$1005,$C521,Con_ve!$I$6:$I$1005,"Fechada",Con_ve!$Q$6:$Q$1005,Cad_cl!AW$5)))</f>
        <v/>
      </c>
      <c r="AX521" s="134" t="str">
        <f>IF(ISERR(IF($C521="","",SUMIFS(Con_ve!$F$6:$F$1005,Con_ve!$C$6:$C$1005,$C521,Con_ve!$I$6:$I$1005,"Fechada",Con_ve!$Q$6:$Q$1005,Cad_cl!AX$5))),"",IF($C521="","",SUMIFS(Con_ve!$F$6:$F$1005,Con_ve!$C$6:$C$1005,$C521,Con_ve!$I$6:$I$1005,"Fechada",Con_ve!$Q$6:$Q$1005,Cad_cl!AX$5)))</f>
        <v/>
      </c>
      <c r="AY521" s="134" t="str">
        <f>IF(ISERR(IF($C521="","",SUMIFS(Con_ve!$F$6:$F$1005,Con_ve!$C$6:$C$1005,$C521,Con_ve!$I$6:$I$1005,"Fechada",Con_ve!$Q$6:$Q$1005,Cad_cl!AY$5))),"",IF($C521="","",SUMIFS(Con_ve!$F$6:$F$1005,Con_ve!$C$6:$C$1005,$C521,Con_ve!$I$6:$I$1005,"Fechada",Con_ve!$Q$6:$Q$1005,Cad_cl!AY$5)))</f>
        <v/>
      </c>
      <c r="AZ521" s="134" t="str">
        <f>IF(ISERR(IF($C521="","",SUMIFS(Con_ve!$F$6:$F$1005,Con_ve!$C$6:$C$1005,$C521,Con_ve!$I$6:$I$1005,"Fechada",Con_ve!$Q$6:$Q$1005,Cad_cl!AZ$5))),"",IF($C521="","",SUMIFS(Con_ve!$F$6:$F$1005,Con_ve!$C$6:$C$1005,$C521,Con_ve!$I$6:$I$1005,"Fechada",Con_ve!$Q$6:$Q$1005,Cad_cl!AZ$5)))</f>
        <v/>
      </c>
      <c r="BA521" s="134" t="str">
        <f>IF(ISERR(IF($C521="","",SUMIFS(Con_ve!$F$6:$F$1005,Con_ve!$C$6:$C$1005,$C521,Con_ve!$I$6:$I$1005,"Fechada",Con_ve!$Q$6:$Q$1005,Cad_cl!BA$5))),"",IF($C521="","",SUMIFS(Con_ve!$F$6:$F$1005,Con_ve!$C$6:$C$1005,$C521,Con_ve!$I$6:$I$1005,"Fechada",Con_ve!$Q$6:$Q$1005,Cad_cl!BA$5)))</f>
        <v/>
      </c>
      <c r="BB521" s="134">
        <f t="shared" si="24"/>
        <v>0</v>
      </c>
      <c r="BD521" s="134" t="str">
        <f>IF(ISERR(IF($C521="","",SUMIFS(Con_ve!$F$6:$F$1005,Con_ve!$C$6:$C$1005,$C521,Con_ve!$I$6:$I$1005,"Em negociação",Con_ve!$Q$6:$Q$1005,Cad_cl!BD$5))),"",IF($C521="","",SUMIFS(Con_ve!$F$6:$F$1005,Con_ve!$C$6:$C$1005,$C521,Con_ve!$I$6:$I$1005,"Em negociação",Con_ve!$Q$6:$Q$1005,Cad_cl!BD$5)))</f>
        <v/>
      </c>
      <c r="BE521" s="134" t="str">
        <f>IF(ISERR(IF($C521="","",SUMIFS(Con_ve!$F$6:$F$1005,Con_ve!$C$6:$C$1005,$C521,Con_ve!$I$6:$I$1005,"Em negociação",Con_ve!$Q$6:$Q$1005,Cad_cl!BE$5))),"",IF($C521="","",SUMIFS(Con_ve!$F$6:$F$1005,Con_ve!$C$6:$C$1005,$C521,Con_ve!$I$6:$I$1005,"Em negociação",Con_ve!$Q$6:$Q$1005,Cad_cl!BE$5)))</f>
        <v/>
      </c>
      <c r="BF521" s="134" t="str">
        <f>IF(ISERR(IF($C521="","",SUMIFS(Con_ve!$F$6:$F$1005,Con_ve!$C$6:$C$1005,$C521,Con_ve!$I$6:$I$1005,"Em negociação",Con_ve!$Q$6:$Q$1005,Cad_cl!BF$5))),"",IF($C521="","",SUMIFS(Con_ve!$F$6:$F$1005,Con_ve!$C$6:$C$1005,$C521,Con_ve!$I$6:$I$1005,"Em negociação",Con_ve!$Q$6:$Q$1005,Cad_cl!BF$5)))</f>
        <v/>
      </c>
      <c r="BG521" s="134" t="str">
        <f>IF(ISERR(IF($C521="","",SUMIFS(Con_ve!$F$6:$F$1005,Con_ve!$C$6:$C$1005,$C521,Con_ve!$I$6:$I$1005,"Em negociação",Con_ve!$Q$6:$Q$1005,Cad_cl!BG$5))),"",IF($C521="","",SUMIFS(Con_ve!$F$6:$F$1005,Con_ve!$C$6:$C$1005,$C521,Con_ve!$I$6:$I$1005,"Em negociação",Con_ve!$Q$6:$Q$1005,Cad_cl!BG$5)))</f>
        <v/>
      </c>
      <c r="BH521" s="134" t="str">
        <f>IF(ISERR(IF($C521="","",SUMIFS(Con_ve!$F$6:$F$1005,Con_ve!$C$6:$C$1005,$C521,Con_ve!$I$6:$I$1005,"Em negociação",Con_ve!$Q$6:$Q$1005,Cad_cl!BH$5))),"",IF($C521="","",SUMIFS(Con_ve!$F$6:$F$1005,Con_ve!$C$6:$C$1005,$C521,Con_ve!$I$6:$I$1005,"Em negociação",Con_ve!$Q$6:$Q$1005,Cad_cl!BH$5)))</f>
        <v/>
      </c>
      <c r="BI521" s="134" t="str">
        <f>IF(ISERR(IF($C521="","",SUMIFS(Con_ve!$F$6:$F$1005,Con_ve!$C$6:$C$1005,$C521,Con_ve!$I$6:$I$1005,"Em negociação",Con_ve!$Q$6:$Q$1005,Cad_cl!BI$5))),"",IF($C521="","",SUMIFS(Con_ve!$F$6:$F$1005,Con_ve!$C$6:$C$1005,$C521,Con_ve!$I$6:$I$1005,"Em negociação",Con_ve!$Q$6:$Q$1005,Cad_cl!BI$5)))</f>
        <v/>
      </c>
      <c r="BJ521" s="134" t="str">
        <f>IF(ISERR(IF($C521="","",SUMIFS(Con_ve!$F$6:$F$1005,Con_ve!$C$6:$C$1005,$C521,Con_ve!$I$6:$I$1005,"Em negociação",Con_ve!$Q$6:$Q$1005,Cad_cl!BJ$5))),"",IF($C521="","",SUMIFS(Con_ve!$F$6:$F$1005,Con_ve!$C$6:$C$1005,$C521,Con_ve!$I$6:$I$1005,"Em negociação",Con_ve!$Q$6:$Q$1005,Cad_cl!BJ$5)))</f>
        <v/>
      </c>
      <c r="BK521" s="134" t="str">
        <f>IF(ISERR(IF($C521="","",SUMIFS(Con_ve!$F$6:$F$1005,Con_ve!$C$6:$C$1005,$C521,Con_ve!$I$6:$I$1005,"Em negociação",Con_ve!$Q$6:$Q$1005,Cad_cl!BK$5))),"",IF($C521="","",SUMIFS(Con_ve!$F$6:$F$1005,Con_ve!$C$6:$C$1005,$C521,Con_ve!$I$6:$I$1005,"Em negociação",Con_ve!$Q$6:$Q$1005,Cad_cl!BK$5)))</f>
        <v/>
      </c>
      <c r="BL521" s="134" t="str">
        <f>IF(ISERR(IF($C521="","",SUMIFS(Con_ve!$F$6:$F$1005,Con_ve!$C$6:$C$1005,$C521,Con_ve!$I$6:$I$1005,"Em negociação",Con_ve!$Q$6:$Q$1005,Cad_cl!BL$5))),"",IF($C521="","",SUMIFS(Con_ve!$F$6:$F$1005,Con_ve!$C$6:$C$1005,$C521,Con_ve!$I$6:$I$1005,"Em negociação",Con_ve!$Q$6:$Q$1005,Cad_cl!BL$5)))</f>
        <v/>
      </c>
      <c r="BM521" s="134" t="str">
        <f>IF(ISERR(IF($C521="","",SUMIFS(Con_ve!$F$6:$F$1005,Con_ve!$C$6:$C$1005,$C521,Con_ve!$I$6:$I$1005,"Em negociação",Con_ve!$Q$6:$Q$1005,Cad_cl!BM$5))),"",IF($C521="","",SUMIFS(Con_ve!$F$6:$F$1005,Con_ve!$C$6:$C$1005,$C521,Con_ve!$I$6:$I$1005,"Em negociação",Con_ve!$Q$6:$Q$1005,Cad_cl!BM$5)))</f>
        <v/>
      </c>
      <c r="BN521" s="134" t="str">
        <f>IF(ISERR(IF($C521="","",SUMIFS(Con_ve!$F$6:$F$1005,Con_ve!$C$6:$C$1005,$C521,Con_ve!$I$6:$I$1005,"Em negociação",Con_ve!$Q$6:$Q$1005,Cad_cl!BN$5))),"",IF($C521="","",SUMIFS(Con_ve!$F$6:$F$1005,Con_ve!$C$6:$C$1005,$C521,Con_ve!$I$6:$I$1005,"Em negociação",Con_ve!$Q$6:$Q$1005,Cad_cl!BN$5)))</f>
        <v/>
      </c>
      <c r="BO521" s="134" t="str">
        <f>IF(ISERR(IF($C521="","",SUMIFS(Con_ve!$F$6:$F$1005,Con_ve!$C$6:$C$1005,$C521,Con_ve!$I$6:$I$1005,"Em negociação",Con_ve!$Q$6:$Q$1005,Cad_cl!BO$5))),"",IF($C521="","",SUMIFS(Con_ve!$F$6:$F$1005,Con_ve!$C$6:$C$1005,$C521,Con_ve!$I$6:$I$1005,"Em negociação",Con_ve!$Q$6:$Q$1005,Cad_cl!BO$5)))</f>
        <v/>
      </c>
      <c r="BP521" s="134">
        <f t="shared" si="25"/>
        <v>0</v>
      </c>
      <c r="BR521" s="125" t="str">
        <f>IF(ISERR(IF(AND($I521=Re_lo!$E$5,BR$5=VLOOKUP(Re_lo!$H$5,Re_lo!$N$5:$O$16,2,0)),AP521,"")),"",IF(AND($I521=Re_lo!$E$5,BR$5=VLOOKUP(Re_lo!$H$5,Re_lo!$N$5:$O$16,2,0)),AP521,""))</f>
        <v/>
      </c>
      <c r="BS521" s="125" t="str">
        <f>IF(ISERR(IF(AND($I521=Re_lo!$E$5,BS$5=VLOOKUP(Re_lo!$H$5,Re_lo!$N$5:$O$16,2,0)),AQ521,"")),"",IF(AND($I521=Re_lo!$E$5,BS$5=VLOOKUP(Re_lo!$H$5,Re_lo!$N$5:$O$16,2,0)),AQ521,""))</f>
        <v/>
      </c>
      <c r="BT521" s="125" t="str">
        <f>IF(ISERR(IF(AND($I521=Re_lo!$E$5,BT$5=VLOOKUP(Re_lo!$H$5,Re_lo!$N$5:$O$16,2,0)),AR521,"")),"",IF(AND($I521=Re_lo!$E$5,BT$5=VLOOKUP(Re_lo!$H$5,Re_lo!$N$5:$O$16,2,0)),AR521,""))</f>
        <v/>
      </c>
      <c r="BU521" s="125" t="str">
        <f>IF(ISERR(IF(AND($I521=Re_lo!$E$5,BU$5=VLOOKUP(Re_lo!$H$5,Re_lo!$N$5:$O$16,2,0)),AS521,"")),"",IF(AND($I521=Re_lo!$E$5,BU$5=VLOOKUP(Re_lo!$H$5,Re_lo!$N$5:$O$16,2,0)),AS521,""))</f>
        <v/>
      </c>
      <c r="BV521" s="125" t="str">
        <f>IF(ISERR(IF(AND($I521=Re_lo!$E$5,BV$5=VLOOKUP(Re_lo!$H$5,Re_lo!$N$5:$O$16,2,0)),AT521,"")),"",IF(AND($I521=Re_lo!$E$5,BV$5=VLOOKUP(Re_lo!$H$5,Re_lo!$N$5:$O$16,2,0)),AT521,""))</f>
        <v/>
      </c>
      <c r="BW521" s="125" t="str">
        <f>IF(ISERR(IF(AND($I521=Re_lo!$E$5,BW$5=VLOOKUP(Re_lo!$H$5,Re_lo!$N$5:$O$16,2,0)),AU521,"")),"",IF(AND($I521=Re_lo!$E$5,BW$5=VLOOKUP(Re_lo!$H$5,Re_lo!$N$5:$O$16,2,0)),AU521,""))</f>
        <v/>
      </c>
      <c r="BX521" s="125" t="str">
        <f>IF(ISERR(IF(AND($I521=Re_lo!$E$5,BX$5=VLOOKUP(Re_lo!$H$5,Re_lo!$N$5:$O$16,2,0)),AV521,"")),"",IF(AND($I521=Re_lo!$E$5,BX$5=VLOOKUP(Re_lo!$H$5,Re_lo!$N$5:$O$16,2,0)),AV521,""))</f>
        <v/>
      </c>
      <c r="BY521" s="125" t="str">
        <f>IF(ISERR(IF(AND($I521=Re_lo!$E$5,BY$5=VLOOKUP(Re_lo!$H$5,Re_lo!$N$5:$O$16,2,0)),AW521,"")),"",IF(AND($I521=Re_lo!$E$5,BY$5=VLOOKUP(Re_lo!$H$5,Re_lo!$N$5:$O$16,2,0)),AW521,""))</f>
        <v/>
      </c>
      <c r="BZ521" s="125" t="str">
        <f>IF(ISERR(IF(AND($I521=Re_lo!$E$5,BZ$5=VLOOKUP(Re_lo!$H$5,Re_lo!$N$5:$O$16,2,0)),AX521,"")),"",IF(AND($I521=Re_lo!$E$5,BZ$5=VLOOKUP(Re_lo!$H$5,Re_lo!$N$5:$O$16,2,0)),AX521,""))</f>
        <v/>
      </c>
      <c r="CA521" s="125" t="str">
        <f>IF(ISERR(IF(AND($I521=Re_lo!$E$5,CA$5=VLOOKUP(Re_lo!$H$5,Re_lo!$N$5:$O$16,2,0)),AY521,"")),"",IF(AND($I521=Re_lo!$E$5,CA$5=VLOOKUP(Re_lo!$H$5,Re_lo!$N$5:$O$16,2,0)),AY521,""))</f>
        <v/>
      </c>
      <c r="CB521" s="125" t="str">
        <f>IF(ISERR(IF(AND($I521=Re_lo!$E$5,CB$5=VLOOKUP(Re_lo!$H$5,Re_lo!$N$5:$O$16,2,0)),AZ521,"")),"",IF(AND($I521=Re_lo!$E$5,CB$5=VLOOKUP(Re_lo!$H$5,Re_lo!$N$5:$O$16,2,0)),AZ521,""))</f>
        <v/>
      </c>
      <c r="CC521" s="125" t="str">
        <f>IF(ISERR(IF(AND($I521=Re_lo!$E$5,CC$5=VLOOKUP(Re_lo!$H$5,Re_lo!$N$5:$O$16,2,0)),BA521,"")),"",IF(AND($I521=Re_lo!$E$5,CC$5=VLOOKUP(Re_lo!$H$5,Re_lo!$N$5:$O$16,2,0)),BA521,""))</f>
        <v/>
      </c>
      <c r="CD521" s="125" t="str">
        <f>IF(ISERR(IF(AND($I521=Re_lo!$E$5,CD$5=VLOOKUP(Re_lo!$H$5,Re_lo!$N$5:$O$16,2,0)),BB521,"")),"",IF(AND($I521=Re_lo!$E$5,CD$5=VLOOKUP(Re_lo!$H$5,Re_lo!$N$5:$O$16,2,0)),BB521,""))</f>
        <v/>
      </c>
      <c r="CF521" s="125" t="str">
        <f>IF($C521="","",COUNTIFS(Con_ve!$C$6:$C$1005,$C521,Con_ve!$Q$6:$Q$1005,Cad_cl!CF$5))</f>
        <v/>
      </c>
      <c r="CG521" s="125" t="str">
        <f>IF($C521="","",COUNTIFS(Con_ve!$C$6:$C$1005,$C521,Con_ve!$Q$6:$Q$1005,Cad_cl!CG$5))</f>
        <v/>
      </c>
      <c r="CH521" s="125" t="str">
        <f>IF($C521="","",COUNTIFS(Con_ve!$C$6:$C$1005,$C521,Con_ve!$Q$6:$Q$1005,Cad_cl!CH$5))</f>
        <v/>
      </c>
      <c r="CI521" s="125" t="str">
        <f>IF($C521="","",COUNTIFS(Con_ve!$C$6:$C$1005,$C521,Con_ve!$Q$6:$Q$1005,Cad_cl!CI$5))</f>
        <v/>
      </c>
      <c r="CJ521" s="125" t="str">
        <f>IF($C521="","",COUNTIFS(Con_ve!$C$6:$C$1005,$C521,Con_ve!$Q$6:$Q$1005,Cad_cl!CJ$5))</f>
        <v/>
      </c>
      <c r="CK521" s="125" t="str">
        <f>IF($C521="","",COUNTIFS(Con_ve!$C$6:$C$1005,$C521,Con_ve!$Q$6:$Q$1005,Cad_cl!CK$5))</f>
        <v/>
      </c>
      <c r="CL521" s="125" t="str">
        <f>IF($C521="","",COUNTIFS(Con_ve!$C$6:$C$1005,$C521,Con_ve!$Q$6:$Q$1005,Cad_cl!CL$5))</f>
        <v/>
      </c>
      <c r="CM521" s="125" t="str">
        <f>IF($C521="","",COUNTIFS(Con_ve!$C$6:$C$1005,$C521,Con_ve!$Q$6:$Q$1005,Cad_cl!CM$5))</f>
        <v/>
      </c>
      <c r="CN521" s="125" t="str">
        <f>IF($C521="","",COUNTIFS(Con_ve!$C$6:$C$1005,$C521,Con_ve!$Q$6:$Q$1005,Cad_cl!CN$5))</f>
        <v/>
      </c>
      <c r="CO521" s="125" t="str">
        <f>IF($C521="","",COUNTIFS(Con_ve!$C$6:$C$1005,$C521,Con_ve!$Q$6:$Q$1005,Cad_cl!CO$5))</f>
        <v/>
      </c>
      <c r="CP521" s="125" t="str">
        <f>IF($C521="","",COUNTIFS(Con_ve!$C$6:$C$1005,$C521,Con_ve!$Q$6:$Q$1005,Cad_cl!CP$5))</f>
        <v/>
      </c>
      <c r="CQ521" s="125" t="str">
        <f>IF($C521="","",COUNTIFS(Con_ve!$C$6:$C$1005,$C521,Con_ve!$Q$6:$Q$1005,Cad_cl!CQ$5))</f>
        <v/>
      </c>
      <c r="CR521" s="125">
        <f t="shared" si="26"/>
        <v>0</v>
      </c>
    </row>
    <row r="522" spans="3:96" ht="30" customHeight="1">
      <c r="C522" s="153"/>
      <c r="D522" s="153"/>
      <c r="E522" s="154"/>
      <c r="F522" s="153"/>
      <c r="G522" s="155"/>
      <c r="H522" s="153"/>
      <c r="I522" s="153"/>
      <c r="J522" s="132" t="s">
        <v>309</v>
      </c>
      <c r="K522" s="133" t="s">
        <v>309</v>
      </c>
      <c r="L522" s="153"/>
      <c r="M522" s="153"/>
      <c r="N522" s="153"/>
      <c r="O522" s="153"/>
      <c r="P522" s="153"/>
      <c r="Q522" s="153"/>
      <c r="AP522" s="134" t="str">
        <f>IF(ISERR(IF($C522="","",SUMIFS(Con_ve!$F$6:$F$1005,Con_ve!$C$6:$C$1005,$C522,Con_ve!$I$6:$I$1005,"Fechada",Con_ve!$Q$6:$Q$1005,Cad_cl!AP$5))),"",IF($C522="","",SUMIFS(Con_ve!$F$6:$F$1005,Con_ve!$C$6:$C$1005,$C522,Con_ve!$I$6:$I$1005,"Fechada",Con_ve!$Q$6:$Q$1005,Cad_cl!AP$5)))</f>
        <v/>
      </c>
      <c r="AQ522" s="134" t="str">
        <f>IF(ISERR(IF($C522="","",SUMIFS(Con_ve!$F$6:$F$1005,Con_ve!$C$6:$C$1005,$C522,Con_ve!$I$6:$I$1005,"Fechada",Con_ve!$Q$6:$Q$1005,Cad_cl!AQ$5))),"",IF($C522="","",SUMIFS(Con_ve!$F$6:$F$1005,Con_ve!$C$6:$C$1005,$C522,Con_ve!$I$6:$I$1005,"Fechada",Con_ve!$Q$6:$Q$1005,Cad_cl!AQ$5)))</f>
        <v/>
      </c>
      <c r="AR522" s="134" t="str">
        <f>IF(ISERR(IF($C522="","",SUMIFS(Con_ve!$F$6:$F$1005,Con_ve!$C$6:$C$1005,$C522,Con_ve!$I$6:$I$1005,"Fechada",Con_ve!$Q$6:$Q$1005,Cad_cl!AR$5))),"",IF($C522="","",SUMIFS(Con_ve!$F$6:$F$1005,Con_ve!$C$6:$C$1005,$C522,Con_ve!$I$6:$I$1005,"Fechada",Con_ve!$Q$6:$Q$1005,Cad_cl!AR$5)))</f>
        <v/>
      </c>
      <c r="AS522" s="134" t="str">
        <f>IF(ISERR(IF($C522="","",SUMIFS(Con_ve!$F$6:$F$1005,Con_ve!$C$6:$C$1005,$C522,Con_ve!$I$6:$I$1005,"Fechada",Con_ve!$Q$6:$Q$1005,Cad_cl!AS$5))),"",IF($C522="","",SUMIFS(Con_ve!$F$6:$F$1005,Con_ve!$C$6:$C$1005,$C522,Con_ve!$I$6:$I$1005,"Fechada",Con_ve!$Q$6:$Q$1005,Cad_cl!AS$5)))</f>
        <v/>
      </c>
      <c r="AT522" s="134" t="str">
        <f>IF(ISERR(IF($C522="","",SUMIFS(Con_ve!$F$6:$F$1005,Con_ve!$C$6:$C$1005,$C522,Con_ve!$I$6:$I$1005,"Fechada",Con_ve!$Q$6:$Q$1005,Cad_cl!AT$5))),"",IF($C522="","",SUMIFS(Con_ve!$F$6:$F$1005,Con_ve!$C$6:$C$1005,$C522,Con_ve!$I$6:$I$1005,"Fechada",Con_ve!$Q$6:$Q$1005,Cad_cl!AT$5)))</f>
        <v/>
      </c>
      <c r="AU522" s="134" t="str">
        <f>IF(ISERR(IF($C522="","",SUMIFS(Con_ve!$F$6:$F$1005,Con_ve!$C$6:$C$1005,$C522,Con_ve!$I$6:$I$1005,"Fechada",Con_ve!$Q$6:$Q$1005,Cad_cl!AU$5))),"",IF($C522="","",SUMIFS(Con_ve!$F$6:$F$1005,Con_ve!$C$6:$C$1005,$C522,Con_ve!$I$6:$I$1005,"Fechada",Con_ve!$Q$6:$Q$1005,Cad_cl!AU$5)))</f>
        <v/>
      </c>
      <c r="AV522" s="134" t="str">
        <f>IF(ISERR(IF($C522="","",SUMIFS(Con_ve!$F$6:$F$1005,Con_ve!$C$6:$C$1005,$C522,Con_ve!$I$6:$I$1005,"Fechada",Con_ve!$Q$6:$Q$1005,Cad_cl!AV$5))),"",IF($C522="","",SUMIFS(Con_ve!$F$6:$F$1005,Con_ve!$C$6:$C$1005,$C522,Con_ve!$I$6:$I$1005,"Fechada",Con_ve!$Q$6:$Q$1005,Cad_cl!AV$5)))</f>
        <v/>
      </c>
      <c r="AW522" s="134" t="str">
        <f>IF(ISERR(IF($C522="","",SUMIFS(Con_ve!$F$6:$F$1005,Con_ve!$C$6:$C$1005,$C522,Con_ve!$I$6:$I$1005,"Fechada",Con_ve!$Q$6:$Q$1005,Cad_cl!AW$5))),"",IF($C522="","",SUMIFS(Con_ve!$F$6:$F$1005,Con_ve!$C$6:$C$1005,$C522,Con_ve!$I$6:$I$1005,"Fechada",Con_ve!$Q$6:$Q$1005,Cad_cl!AW$5)))</f>
        <v/>
      </c>
      <c r="AX522" s="134" t="str">
        <f>IF(ISERR(IF($C522="","",SUMIFS(Con_ve!$F$6:$F$1005,Con_ve!$C$6:$C$1005,$C522,Con_ve!$I$6:$I$1005,"Fechada",Con_ve!$Q$6:$Q$1005,Cad_cl!AX$5))),"",IF($C522="","",SUMIFS(Con_ve!$F$6:$F$1005,Con_ve!$C$6:$C$1005,$C522,Con_ve!$I$6:$I$1005,"Fechada",Con_ve!$Q$6:$Q$1005,Cad_cl!AX$5)))</f>
        <v/>
      </c>
      <c r="AY522" s="134" t="str">
        <f>IF(ISERR(IF($C522="","",SUMIFS(Con_ve!$F$6:$F$1005,Con_ve!$C$6:$C$1005,$C522,Con_ve!$I$6:$I$1005,"Fechada",Con_ve!$Q$6:$Q$1005,Cad_cl!AY$5))),"",IF($C522="","",SUMIFS(Con_ve!$F$6:$F$1005,Con_ve!$C$6:$C$1005,$C522,Con_ve!$I$6:$I$1005,"Fechada",Con_ve!$Q$6:$Q$1005,Cad_cl!AY$5)))</f>
        <v/>
      </c>
      <c r="AZ522" s="134" t="str">
        <f>IF(ISERR(IF($C522="","",SUMIFS(Con_ve!$F$6:$F$1005,Con_ve!$C$6:$C$1005,$C522,Con_ve!$I$6:$I$1005,"Fechada",Con_ve!$Q$6:$Q$1005,Cad_cl!AZ$5))),"",IF($C522="","",SUMIFS(Con_ve!$F$6:$F$1005,Con_ve!$C$6:$C$1005,$C522,Con_ve!$I$6:$I$1005,"Fechada",Con_ve!$Q$6:$Q$1005,Cad_cl!AZ$5)))</f>
        <v/>
      </c>
      <c r="BA522" s="134" t="str">
        <f>IF(ISERR(IF($C522="","",SUMIFS(Con_ve!$F$6:$F$1005,Con_ve!$C$6:$C$1005,$C522,Con_ve!$I$6:$I$1005,"Fechada",Con_ve!$Q$6:$Q$1005,Cad_cl!BA$5))),"",IF($C522="","",SUMIFS(Con_ve!$F$6:$F$1005,Con_ve!$C$6:$C$1005,$C522,Con_ve!$I$6:$I$1005,"Fechada",Con_ve!$Q$6:$Q$1005,Cad_cl!BA$5)))</f>
        <v/>
      </c>
      <c r="BB522" s="134">
        <f t="shared" si="24"/>
        <v>0</v>
      </c>
      <c r="BD522" s="134" t="str">
        <f>IF(ISERR(IF($C522="","",SUMIFS(Con_ve!$F$6:$F$1005,Con_ve!$C$6:$C$1005,$C522,Con_ve!$I$6:$I$1005,"Em negociação",Con_ve!$Q$6:$Q$1005,Cad_cl!BD$5))),"",IF($C522="","",SUMIFS(Con_ve!$F$6:$F$1005,Con_ve!$C$6:$C$1005,$C522,Con_ve!$I$6:$I$1005,"Em negociação",Con_ve!$Q$6:$Q$1005,Cad_cl!BD$5)))</f>
        <v/>
      </c>
      <c r="BE522" s="134" t="str">
        <f>IF(ISERR(IF($C522="","",SUMIFS(Con_ve!$F$6:$F$1005,Con_ve!$C$6:$C$1005,$C522,Con_ve!$I$6:$I$1005,"Em negociação",Con_ve!$Q$6:$Q$1005,Cad_cl!BE$5))),"",IF($C522="","",SUMIFS(Con_ve!$F$6:$F$1005,Con_ve!$C$6:$C$1005,$C522,Con_ve!$I$6:$I$1005,"Em negociação",Con_ve!$Q$6:$Q$1005,Cad_cl!BE$5)))</f>
        <v/>
      </c>
      <c r="BF522" s="134" t="str">
        <f>IF(ISERR(IF($C522="","",SUMIFS(Con_ve!$F$6:$F$1005,Con_ve!$C$6:$C$1005,$C522,Con_ve!$I$6:$I$1005,"Em negociação",Con_ve!$Q$6:$Q$1005,Cad_cl!BF$5))),"",IF($C522="","",SUMIFS(Con_ve!$F$6:$F$1005,Con_ve!$C$6:$C$1005,$C522,Con_ve!$I$6:$I$1005,"Em negociação",Con_ve!$Q$6:$Q$1005,Cad_cl!BF$5)))</f>
        <v/>
      </c>
      <c r="BG522" s="134" t="str">
        <f>IF(ISERR(IF($C522="","",SUMIFS(Con_ve!$F$6:$F$1005,Con_ve!$C$6:$C$1005,$C522,Con_ve!$I$6:$I$1005,"Em negociação",Con_ve!$Q$6:$Q$1005,Cad_cl!BG$5))),"",IF($C522="","",SUMIFS(Con_ve!$F$6:$F$1005,Con_ve!$C$6:$C$1005,$C522,Con_ve!$I$6:$I$1005,"Em negociação",Con_ve!$Q$6:$Q$1005,Cad_cl!BG$5)))</f>
        <v/>
      </c>
      <c r="BH522" s="134" t="str">
        <f>IF(ISERR(IF($C522="","",SUMIFS(Con_ve!$F$6:$F$1005,Con_ve!$C$6:$C$1005,$C522,Con_ve!$I$6:$I$1005,"Em negociação",Con_ve!$Q$6:$Q$1005,Cad_cl!BH$5))),"",IF($C522="","",SUMIFS(Con_ve!$F$6:$F$1005,Con_ve!$C$6:$C$1005,$C522,Con_ve!$I$6:$I$1005,"Em negociação",Con_ve!$Q$6:$Q$1005,Cad_cl!BH$5)))</f>
        <v/>
      </c>
      <c r="BI522" s="134" t="str">
        <f>IF(ISERR(IF($C522="","",SUMIFS(Con_ve!$F$6:$F$1005,Con_ve!$C$6:$C$1005,$C522,Con_ve!$I$6:$I$1005,"Em negociação",Con_ve!$Q$6:$Q$1005,Cad_cl!BI$5))),"",IF($C522="","",SUMIFS(Con_ve!$F$6:$F$1005,Con_ve!$C$6:$C$1005,$C522,Con_ve!$I$6:$I$1005,"Em negociação",Con_ve!$Q$6:$Q$1005,Cad_cl!BI$5)))</f>
        <v/>
      </c>
      <c r="BJ522" s="134" t="str">
        <f>IF(ISERR(IF($C522="","",SUMIFS(Con_ve!$F$6:$F$1005,Con_ve!$C$6:$C$1005,$C522,Con_ve!$I$6:$I$1005,"Em negociação",Con_ve!$Q$6:$Q$1005,Cad_cl!BJ$5))),"",IF($C522="","",SUMIFS(Con_ve!$F$6:$F$1005,Con_ve!$C$6:$C$1005,$C522,Con_ve!$I$6:$I$1005,"Em negociação",Con_ve!$Q$6:$Q$1005,Cad_cl!BJ$5)))</f>
        <v/>
      </c>
      <c r="BK522" s="134" t="str">
        <f>IF(ISERR(IF($C522="","",SUMIFS(Con_ve!$F$6:$F$1005,Con_ve!$C$6:$C$1005,$C522,Con_ve!$I$6:$I$1005,"Em negociação",Con_ve!$Q$6:$Q$1005,Cad_cl!BK$5))),"",IF($C522="","",SUMIFS(Con_ve!$F$6:$F$1005,Con_ve!$C$6:$C$1005,$C522,Con_ve!$I$6:$I$1005,"Em negociação",Con_ve!$Q$6:$Q$1005,Cad_cl!BK$5)))</f>
        <v/>
      </c>
      <c r="BL522" s="134" t="str">
        <f>IF(ISERR(IF($C522="","",SUMIFS(Con_ve!$F$6:$F$1005,Con_ve!$C$6:$C$1005,$C522,Con_ve!$I$6:$I$1005,"Em negociação",Con_ve!$Q$6:$Q$1005,Cad_cl!BL$5))),"",IF($C522="","",SUMIFS(Con_ve!$F$6:$F$1005,Con_ve!$C$6:$C$1005,$C522,Con_ve!$I$6:$I$1005,"Em negociação",Con_ve!$Q$6:$Q$1005,Cad_cl!BL$5)))</f>
        <v/>
      </c>
      <c r="BM522" s="134" t="str">
        <f>IF(ISERR(IF($C522="","",SUMIFS(Con_ve!$F$6:$F$1005,Con_ve!$C$6:$C$1005,$C522,Con_ve!$I$6:$I$1005,"Em negociação",Con_ve!$Q$6:$Q$1005,Cad_cl!BM$5))),"",IF($C522="","",SUMIFS(Con_ve!$F$6:$F$1005,Con_ve!$C$6:$C$1005,$C522,Con_ve!$I$6:$I$1005,"Em negociação",Con_ve!$Q$6:$Q$1005,Cad_cl!BM$5)))</f>
        <v/>
      </c>
      <c r="BN522" s="134" t="str">
        <f>IF(ISERR(IF($C522="","",SUMIFS(Con_ve!$F$6:$F$1005,Con_ve!$C$6:$C$1005,$C522,Con_ve!$I$6:$I$1005,"Em negociação",Con_ve!$Q$6:$Q$1005,Cad_cl!BN$5))),"",IF($C522="","",SUMIFS(Con_ve!$F$6:$F$1005,Con_ve!$C$6:$C$1005,$C522,Con_ve!$I$6:$I$1005,"Em negociação",Con_ve!$Q$6:$Q$1005,Cad_cl!BN$5)))</f>
        <v/>
      </c>
      <c r="BO522" s="134" t="str">
        <f>IF(ISERR(IF($C522="","",SUMIFS(Con_ve!$F$6:$F$1005,Con_ve!$C$6:$C$1005,$C522,Con_ve!$I$6:$I$1005,"Em negociação",Con_ve!$Q$6:$Q$1005,Cad_cl!BO$5))),"",IF($C522="","",SUMIFS(Con_ve!$F$6:$F$1005,Con_ve!$C$6:$C$1005,$C522,Con_ve!$I$6:$I$1005,"Em negociação",Con_ve!$Q$6:$Q$1005,Cad_cl!BO$5)))</f>
        <v/>
      </c>
      <c r="BP522" s="134">
        <f t="shared" si="25"/>
        <v>0</v>
      </c>
      <c r="BR522" s="125" t="str">
        <f>IF(ISERR(IF(AND($I522=Re_lo!$E$5,BR$5=VLOOKUP(Re_lo!$H$5,Re_lo!$N$5:$O$16,2,0)),AP522,"")),"",IF(AND($I522=Re_lo!$E$5,BR$5=VLOOKUP(Re_lo!$H$5,Re_lo!$N$5:$O$16,2,0)),AP522,""))</f>
        <v/>
      </c>
      <c r="BS522" s="125" t="str">
        <f>IF(ISERR(IF(AND($I522=Re_lo!$E$5,BS$5=VLOOKUP(Re_lo!$H$5,Re_lo!$N$5:$O$16,2,0)),AQ522,"")),"",IF(AND($I522=Re_lo!$E$5,BS$5=VLOOKUP(Re_lo!$H$5,Re_lo!$N$5:$O$16,2,0)),AQ522,""))</f>
        <v/>
      </c>
      <c r="BT522" s="125" t="str">
        <f>IF(ISERR(IF(AND($I522=Re_lo!$E$5,BT$5=VLOOKUP(Re_lo!$H$5,Re_lo!$N$5:$O$16,2,0)),AR522,"")),"",IF(AND($I522=Re_lo!$E$5,BT$5=VLOOKUP(Re_lo!$H$5,Re_lo!$N$5:$O$16,2,0)),AR522,""))</f>
        <v/>
      </c>
      <c r="BU522" s="125" t="str">
        <f>IF(ISERR(IF(AND($I522=Re_lo!$E$5,BU$5=VLOOKUP(Re_lo!$H$5,Re_lo!$N$5:$O$16,2,0)),AS522,"")),"",IF(AND($I522=Re_lo!$E$5,BU$5=VLOOKUP(Re_lo!$H$5,Re_lo!$N$5:$O$16,2,0)),AS522,""))</f>
        <v/>
      </c>
      <c r="BV522" s="125" t="str">
        <f>IF(ISERR(IF(AND($I522=Re_lo!$E$5,BV$5=VLOOKUP(Re_lo!$H$5,Re_lo!$N$5:$O$16,2,0)),AT522,"")),"",IF(AND($I522=Re_lo!$E$5,BV$5=VLOOKUP(Re_lo!$H$5,Re_lo!$N$5:$O$16,2,0)),AT522,""))</f>
        <v/>
      </c>
      <c r="BW522" s="125" t="str">
        <f>IF(ISERR(IF(AND($I522=Re_lo!$E$5,BW$5=VLOOKUP(Re_lo!$H$5,Re_lo!$N$5:$O$16,2,0)),AU522,"")),"",IF(AND($I522=Re_lo!$E$5,BW$5=VLOOKUP(Re_lo!$H$5,Re_lo!$N$5:$O$16,2,0)),AU522,""))</f>
        <v/>
      </c>
      <c r="BX522" s="125" t="str">
        <f>IF(ISERR(IF(AND($I522=Re_lo!$E$5,BX$5=VLOOKUP(Re_lo!$H$5,Re_lo!$N$5:$O$16,2,0)),AV522,"")),"",IF(AND($I522=Re_lo!$E$5,BX$5=VLOOKUP(Re_lo!$H$5,Re_lo!$N$5:$O$16,2,0)),AV522,""))</f>
        <v/>
      </c>
      <c r="BY522" s="125" t="str">
        <f>IF(ISERR(IF(AND($I522=Re_lo!$E$5,BY$5=VLOOKUP(Re_lo!$H$5,Re_lo!$N$5:$O$16,2,0)),AW522,"")),"",IF(AND($I522=Re_lo!$E$5,BY$5=VLOOKUP(Re_lo!$H$5,Re_lo!$N$5:$O$16,2,0)),AW522,""))</f>
        <v/>
      </c>
      <c r="BZ522" s="125" t="str">
        <f>IF(ISERR(IF(AND($I522=Re_lo!$E$5,BZ$5=VLOOKUP(Re_lo!$H$5,Re_lo!$N$5:$O$16,2,0)),AX522,"")),"",IF(AND($I522=Re_lo!$E$5,BZ$5=VLOOKUP(Re_lo!$H$5,Re_lo!$N$5:$O$16,2,0)),AX522,""))</f>
        <v/>
      </c>
      <c r="CA522" s="125" t="str">
        <f>IF(ISERR(IF(AND($I522=Re_lo!$E$5,CA$5=VLOOKUP(Re_lo!$H$5,Re_lo!$N$5:$O$16,2,0)),AY522,"")),"",IF(AND($I522=Re_lo!$E$5,CA$5=VLOOKUP(Re_lo!$H$5,Re_lo!$N$5:$O$16,2,0)),AY522,""))</f>
        <v/>
      </c>
      <c r="CB522" s="125" t="str">
        <f>IF(ISERR(IF(AND($I522=Re_lo!$E$5,CB$5=VLOOKUP(Re_lo!$H$5,Re_lo!$N$5:$O$16,2,0)),AZ522,"")),"",IF(AND($I522=Re_lo!$E$5,CB$5=VLOOKUP(Re_lo!$H$5,Re_lo!$N$5:$O$16,2,0)),AZ522,""))</f>
        <v/>
      </c>
      <c r="CC522" s="125" t="str">
        <f>IF(ISERR(IF(AND($I522=Re_lo!$E$5,CC$5=VLOOKUP(Re_lo!$H$5,Re_lo!$N$5:$O$16,2,0)),BA522,"")),"",IF(AND($I522=Re_lo!$E$5,CC$5=VLOOKUP(Re_lo!$H$5,Re_lo!$N$5:$O$16,2,0)),BA522,""))</f>
        <v/>
      </c>
      <c r="CD522" s="125" t="str">
        <f>IF(ISERR(IF(AND($I522=Re_lo!$E$5,CD$5=VLOOKUP(Re_lo!$H$5,Re_lo!$N$5:$O$16,2,0)),BB522,"")),"",IF(AND($I522=Re_lo!$E$5,CD$5=VLOOKUP(Re_lo!$H$5,Re_lo!$N$5:$O$16,2,0)),BB522,""))</f>
        <v/>
      </c>
      <c r="CF522" s="125" t="str">
        <f>IF($C522="","",COUNTIFS(Con_ve!$C$6:$C$1005,$C522,Con_ve!$Q$6:$Q$1005,Cad_cl!CF$5))</f>
        <v/>
      </c>
      <c r="CG522" s="125" t="str">
        <f>IF($C522="","",COUNTIFS(Con_ve!$C$6:$C$1005,$C522,Con_ve!$Q$6:$Q$1005,Cad_cl!CG$5))</f>
        <v/>
      </c>
      <c r="CH522" s="125" t="str">
        <f>IF($C522="","",COUNTIFS(Con_ve!$C$6:$C$1005,$C522,Con_ve!$Q$6:$Q$1005,Cad_cl!CH$5))</f>
        <v/>
      </c>
      <c r="CI522" s="125" t="str">
        <f>IF($C522="","",COUNTIFS(Con_ve!$C$6:$C$1005,$C522,Con_ve!$Q$6:$Q$1005,Cad_cl!CI$5))</f>
        <v/>
      </c>
      <c r="CJ522" s="125" t="str">
        <f>IF($C522="","",COUNTIFS(Con_ve!$C$6:$C$1005,$C522,Con_ve!$Q$6:$Q$1005,Cad_cl!CJ$5))</f>
        <v/>
      </c>
      <c r="CK522" s="125" t="str">
        <f>IF($C522="","",COUNTIFS(Con_ve!$C$6:$C$1005,$C522,Con_ve!$Q$6:$Q$1005,Cad_cl!CK$5))</f>
        <v/>
      </c>
      <c r="CL522" s="125" t="str">
        <f>IF($C522="","",COUNTIFS(Con_ve!$C$6:$C$1005,$C522,Con_ve!$Q$6:$Q$1005,Cad_cl!CL$5))</f>
        <v/>
      </c>
      <c r="CM522" s="125" t="str">
        <f>IF($C522="","",COUNTIFS(Con_ve!$C$6:$C$1005,$C522,Con_ve!$Q$6:$Q$1005,Cad_cl!CM$5))</f>
        <v/>
      </c>
      <c r="CN522" s="125" t="str">
        <f>IF($C522="","",COUNTIFS(Con_ve!$C$6:$C$1005,$C522,Con_ve!$Q$6:$Q$1005,Cad_cl!CN$5))</f>
        <v/>
      </c>
      <c r="CO522" s="125" t="str">
        <f>IF($C522="","",COUNTIFS(Con_ve!$C$6:$C$1005,$C522,Con_ve!$Q$6:$Q$1005,Cad_cl!CO$5))</f>
        <v/>
      </c>
      <c r="CP522" s="125" t="str">
        <f>IF($C522="","",COUNTIFS(Con_ve!$C$6:$C$1005,$C522,Con_ve!$Q$6:$Q$1005,Cad_cl!CP$5))</f>
        <v/>
      </c>
      <c r="CQ522" s="125" t="str">
        <f>IF($C522="","",COUNTIFS(Con_ve!$C$6:$C$1005,$C522,Con_ve!$Q$6:$Q$1005,Cad_cl!CQ$5))</f>
        <v/>
      </c>
      <c r="CR522" s="125">
        <f t="shared" si="26"/>
        <v>0</v>
      </c>
    </row>
    <row r="523" spans="3:96" ht="30" customHeight="1">
      <c r="C523" s="153"/>
      <c r="D523" s="153"/>
      <c r="E523" s="154"/>
      <c r="F523" s="153"/>
      <c r="G523" s="155"/>
      <c r="H523" s="153"/>
      <c r="I523" s="153"/>
      <c r="J523" s="132" t="s">
        <v>309</v>
      </c>
      <c r="K523" s="133" t="s">
        <v>309</v>
      </c>
      <c r="L523" s="153"/>
      <c r="M523" s="153"/>
      <c r="N523" s="153"/>
      <c r="O523" s="153"/>
      <c r="P523" s="153"/>
      <c r="Q523" s="153"/>
      <c r="AP523" s="134" t="str">
        <f>IF(ISERR(IF($C523="","",SUMIFS(Con_ve!$F$6:$F$1005,Con_ve!$C$6:$C$1005,$C523,Con_ve!$I$6:$I$1005,"Fechada",Con_ve!$Q$6:$Q$1005,Cad_cl!AP$5))),"",IF($C523="","",SUMIFS(Con_ve!$F$6:$F$1005,Con_ve!$C$6:$C$1005,$C523,Con_ve!$I$6:$I$1005,"Fechada",Con_ve!$Q$6:$Q$1005,Cad_cl!AP$5)))</f>
        <v/>
      </c>
      <c r="AQ523" s="134" t="str">
        <f>IF(ISERR(IF($C523="","",SUMIFS(Con_ve!$F$6:$F$1005,Con_ve!$C$6:$C$1005,$C523,Con_ve!$I$6:$I$1005,"Fechada",Con_ve!$Q$6:$Q$1005,Cad_cl!AQ$5))),"",IF($C523="","",SUMIFS(Con_ve!$F$6:$F$1005,Con_ve!$C$6:$C$1005,$C523,Con_ve!$I$6:$I$1005,"Fechada",Con_ve!$Q$6:$Q$1005,Cad_cl!AQ$5)))</f>
        <v/>
      </c>
      <c r="AR523" s="134" t="str">
        <f>IF(ISERR(IF($C523="","",SUMIFS(Con_ve!$F$6:$F$1005,Con_ve!$C$6:$C$1005,$C523,Con_ve!$I$6:$I$1005,"Fechada",Con_ve!$Q$6:$Q$1005,Cad_cl!AR$5))),"",IF($C523="","",SUMIFS(Con_ve!$F$6:$F$1005,Con_ve!$C$6:$C$1005,$C523,Con_ve!$I$6:$I$1005,"Fechada",Con_ve!$Q$6:$Q$1005,Cad_cl!AR$5)))</f>
        <v/>
      </c>
      <c r="AS523" s="134" t="str">
        <f>IF(ISERR(IF($C523="","",SUMIFS(Con_ve!$F$6:$F$1005,Con_ve!$C$6:$C$1005,$C523,Con_ve!$I$6:$I$1005,"Fechada",Con_ve!$Q$6:$Q$1005,Cad_cl!AS$5))),"",IF($C523="","",SUMIFS(Con_ve!$F$6:$F$1005,Con_ve!$C$6:$C$1005,$C523,Con_ve!$I$6:$I$1005,"Fechada",Con_ve!$Q$6:$Q$1005,Cad_cl!AS$5)))</f>
        <v/>
      </c>
      <c r="AT523" s="134" t="str">
        <f>IF(ISERR(IF($C523="","",SUMIFS(Con_ve!$F$6:$F$1005,Con_ve!$C$6:$C$1005,$C523,Con_ve!$I$6:$I$1005,"Fechada",Con_ve!$Q$6:$Q$1005,Cad_cl!AT$5))),"",IF($C523="","",SUMIFS(Con_ve!$F$6:$F$1005,Con_ve!$C$6:$C$1005,$C523,Con_ve!$I$6:$I$1005,"Fechada",Con_ve!$Q$6:$Q$1005,Cad_cl!AT$5)))</f>
        <v/>
      </c>
      <c r="AU523" s="134" t="str">
        <f>IF(ISERR(IF($C523="","",SUMIFS(Con_ve!$F$6:$F$1005,Con_ve!$C$6:$C$1005,$C523,Con_ve!$I$6:$I$1005,"Fechada",Con_ve!$Q$6:$Q$1005,Cad_cl!AU$5))),"",IF($C523="","",SUMIFS(Con_ve!$F$6:$F$1005,Con_ve!$C$6:$C$1005,$C523,Con_ve!$I$6:$I$1005,"Fechada",Con_ve!$Q$6:$Q$1005,Cad_cl!AU$5)))</f>
        <v/>
      </c>
      <c r="AV523" s="134" t="str">
        <f>IF(ISERR(IF($C523="","",SUMIFS(Con_ve!$F$6:$F$1005,Con_ve!$C$6:$C$1005,$C523,Con_ve!$I$6:$I$1005,"Fechada",Con_ve!$Q$6:$Q$1005,Cad_cl!AV$5))),"",IF($C523="","",SUMIFS(Con_ve!$F$6:$F$1005,Con_ve!$C$6:$C$1005,$C523,Con_ve!$I$6:$I$1005,"Fechada",Con_ve!$Q$6:$Q$1005,Cad_cl!AV$5)))</f>
        <v/>
      </c>
      <c r="AW523" s="134" t="str">
        <f>IF(ISERR(IF($C523="","",SUMIFS(Con_ve!$F$6:$F$1005,Con_ve!$C$6:$C$1005,$C523,Con_ve!$I$6:$I$1005,"Fechada",Con_ve!$Q$6:$Q$1005,Cad_cl!AW$5))),"",IF($C523="","",SUMIFS(Con_ve!$F$6:$F$1005,Con_ve!$C$6:$C$1005,$C523,Con_ve!$I$6:$I$1005,"Fechada",Con_ve!$Q$6:$Q$1005,Cad_cl!AW$5)))</f>
        <v/>
      </c>
      <c r="AX523" s="134" t="str">
        <f>IF(ISERR(IF($C523="","",SUMIFS(Con_ve!$F$6:$F$1005,Con_ve!$C$6:$C$1005,$C523,Con_ve!$I$6:$I$1005,"Fechada",Con_ve!$Q$6:$Q$1005,Cad_cl!AX$5))),"",IF($C523="","",SUMIFS(Con_ve!$F$6:$F$1005,Con_ve!$C$6:$C$1005,$C523,Con_ve!$I$6:$I$1005,"Fechada",Con_ve!$Q$6:$Q$1005,Cad_cl!AX$5)))</f>
        <v/>
      </c>
      <c r="AY523" s="134" t="str">
        <f>IF(ISERR(IF($C523="","",SUMIFS(Con_ve!$F$6:$F$1005,Con_ve!$C$6:$C$1005,$C523,Con_ve!$I$6:$I$1005,"Fechada",Con_ve!$Q$6:$Q$1005,Cad_cl!AY$5))),"",IF($C523="","",SUMIFS(Con_ve!$F$6:$F$1005,Con_ve!$C$6:$C$1005,$C523,Con_ve!$I$6:$I$1005,"Fechada",Con_ve!$Q$6:$Q$1005,Cad_cl!AY$5)))</f>
        <v/>
      </c>
      <c r="AZ523" s="134" t="str">
        <f>IF(ISERR(IF($C523="","",SUMIFS(Con_ve!$F$6:$F$1005,Con_ve!$C$6:$C$1005,$C523,Con_ve!$I$6:$I$1005,"Fechada",Con_ve!$Q$6:$Q$1005,Cad_cl!AZ$5))),"",IF($C523="","",SUMIFS(Con_ve!$F$6:$F$1005,Con_ve!$C$6:$C$1005,$C523,Con_ve!$I$6:$I$1005,"Fechada",Con_ve!$Q$6:$Q$1005,Cad_cl!AZ$5)))</f>
        <v/>
      </c>
      <c r="BA523" s="134" t="str">
        <f>IF(ISERR(IF($C523="","",SUMIFS(Con_ve!$F$6:$F$1005,Con_ve!$C$6:$C$1005,$C523,Con_ve!$I$6:$I$1005,"Fechada",Con_ve!$Q$6:$Q$1005,Cad_cl!BA$5))),"",IF($C523="","",SUMIFS(Con_ve!$F$6:$F$1005,Con_ve!$C$6:$C$1005,$C523,Con_ve!$I$6:$I$1005,"Fechada",Con_ve!$Q$6:$Q$1005,Cad_cl!BA$5)))</f>
        <v/>
      </c>
      <c r="BB523" s="134">
        <f t="shared" si="24"/>
        <v>0</v>
      </c>
      <c r="BD523" s="134" t="str">
        <f>IF(ISERR(IF($C523="","",SUMIFS(Con_ve!$F$6:$F$1005,Con_ve!$C$6:$C$1005,$C523,Con_ve!$I$6:$I$1005,"Em negociação",Con_ve!$Q$6:$Q$1005,Cad_cl!BD$5))),"",IF($C523="","",SUMIFS(Con_ve!$F$6:$F$1005,Con_ve!$C$6:$C$1005,$C523,Con_ve!$I$6:$I$1005,"Em negociação",Con_ve!$Q$6:$Q$1005,Cad_cl!BD$5)))</f>
        <v/>
      </c>
      <c r="BE523" s="134" t="str">
        <f>IF(ISERR(IF($C523="","",SUMIFS(Con_ve!$F$6:$F$1005,Con_ve!$C$6:$C$1005,$C523,Con_ve!$I$6:$I$1005,"Em negociação",Con_ve!$Q$6:$Q$1005,Cad_cl!BE$5))),"",IF($C523="","",SUMIFS(Con_ve!$F$6:$F$1005,Con_ve!$C$6:$C$1005,$C523,Con_ve!$I$6:$I$1005,"Em negociação",Con_ve!$Q$6:$Q$1005,Cad_cl!BE$5)))</f>
        <v/>
      </c>
      <c r="BF523" s="134" t="str">
        <f>IF(ISERR(IF($C523="","",SUMIFS(Con_ve!$F$6:$F$1005,Con_ve!$C$6:$C$1005,$C523,Con_ve!$I$6:$I$1005,"Em negociação",Con_ve!$Q$6:$Q$1005,Cad_cl!BF$5))),"",IF($C523="","",SUMIFS(Con_ve!$F$6:$F$1005,Con_ve!$C$6:$C$1005,$C523,Con_ve!$I$6:$I$1005,"Em negociação",Con_ve!$Q$6:$Q$1005,Cad_cl!BF$5)))</f>
        <v/>
      </c>
      <c r="BG523" s="134" t="str">
        <f>IF(ISERR(IF($C523="","",SUMIFS(Con_ve!$F$6:$F$1005,Con_ve!$C$6:$C$1005,$C523,Con_ve!$I$6:$I$1005,"Em negociação",Con_ve!$Q$6:$Q$1005,Cad_cl!BG$5))),"",IF($C523="","",SUMIFS(Con_ve!$F$6:$F$1005,Con_ve!$C$6:$C$1005,$C523,Con_ve!$I$6:$I$1005,"Em negociação",Con_ve!$Q$6:$Q$1005,Cad_cl!BG$5)))</f>
        <v/>
      </c>
      <c r="BH523" s="134" t="str">
        <f>IF(ISERR(IF($C523="","",SUMIFS(Con_ve!$F$6:$F$1005,Con_ve!$C$6:$C$1005,$C523,Con_ve!$I$6:$I$1005,"Em negociação",Con_ve!$Q$6:$Q$1005,Cad_cl!BH$5))),"",IF($C523="","",SUMIFS(Con_ve!$F$6:$F$1005,Con_ve!$C$6:$C$1005,$C523,Con_ve!$I$6:$I$1005,"Em negociação",Con_ve!$Q$6:$Q$1005,Cad_cl!BH$5)))</f>
        <v/>
      </c>
      <c r="BI523" s="134" t="str">
        <f>IF(ISERR(IF($C523="","",SUMIFS(Con_ve!$F$6:$F$1005,Con_ve!$C$6:$C$1005,$C523,Con_ve!$I$6:$I$1005,"Em negociação",Con_ve!$Q$6:$Q$1005,Cad_cl!BI$5))),"",IF($C523="","",SUMIFS(Con_ve!$F$6:$F$1005,Con_ve!$C$6:$C$1005,$C523,Con_ve!$I$6:$I$1005,"Em negociação",Con_ve!$Q$6:$Q$1005,Cad_cl!BI$5)))</f>
        <v/>
      </c>
      <c r="BJ523" s="134" t="str">
        <f>IF(ISERR(IF($C523="","",SUMIFS(Con_ve!$F$6:$F$1005,Con_ve!$C$6:$C$1005,$C523,Con_ve!$I$6:$I$1005,"Em negociação",Con_ve!$Q$6:$Q$1005,Cad_cl!BJ$5))),"",IF($C523="","",SUMIFS(Con_ve!$F$6:$F$1005,Con_ve!$C$6:$C$1005,$C523,Con_ve!$I$6:$I$1005,"Em negociação",Con_ve!$Q$6:$Q$1005,Cad_cl!BJ$5)))</f>
        <v/>
      </c>
      <c r="BK523" s="134" t="str">
        <f>IF(ISERR(IF($C523="","",SUMIFS(Con_ve!$F$6:$F$1005,Con_ve!$C$6:$C$1005,$C523,Con_ve!$I$6:$I$1005,"Em negociação",Con_ve!$Q$6:$Q$1005,Cad_cl!BK$5))),"",IF($C523="","",SUMIFS(Con_ve!$F$6:$F$1005,Con_ve!$C$6:$C$1005,$C523,Con_ve!$I$6:$I$1005,"Em negociação",Con_ve!$Q$6:$Q$1005,Cad_cl!BK$5)))</f>
        <v/>
      </c>
      <c r="BL523" s="134" t="str">
        <f>IF(ISERR(IF($C523="","",SUMIFS(Con_ve!$F$6:$F$1005,Con_ve!$C$6:$C$1005,$C523,Con_ve!$I$6:$I$1005,"Em negociação",Con_ve!$Q$6:$Q$1005,Cad_cl!BL$5))),"",IF($C523="","",SUMIFS(Con_ve!$F$6:$F$1005,Con_ve!$C$6:$C$1005,$C523,Con_ve!$I$6:$I$1005,"Em negociação",Con_ve!$Q$6:$Q$1005,Cad_cl!BL$5)))</f>
        <v/>
      </c>
      <c r="BM523" s="134" t="str">
        <f>IF(ISERR(IF($C523="","",SUMIFS(Con_ve!$F$6:$F$1005,Con_ve!$C$6:$C$1005,$C523,Con_ve!$I$6:$I$1005,"Em negociação",Con_ve!$Q$6:$Q$1005,Cad_cl!BM$5))),"",IF($C523="","",SUMIFS(Con_ve!$F$6:$F$1005,Con_ve!$C$6:$C$1005,$C523,Con_ve!$I$6:$I$1005,"Em negociação",Con_ve!$Q$6:$Q$1005,Cad_cl!BM$5)))</f>
        <v/>
      </c>
      <c r="BN523" s="134" t="str">
        <f>IF(ISERR(IF($C523="","",SUMIFS(Con_ve!$F$6:$F$1005,Con_ve!$C$6:$C$1005,$C523,Con_ve!$I$6:$I$1005,"Em negociação",Con_ve!$Q$6:$Q$1005,Cad_cl!BN$5))),"",IF($C523="","",SUMIFS(Con_ve!$F$6:$F$1005,Con_ve!$C$6:$C$1005,$C523,Con_ve!$I$6:$I$1005,"Em negociação",Con_ve!$Q$6:$Q$1005,Cad_cl!BN$5)))</f>
        <v/>
      </c>
      <c r="BO523" s="134" t="str">
        <f>IF(ISERR(IF($C523="","",SUMIFS(Con_ve!$F$6:$F$1005,Con_ve!$C$6:$C$1005,$C523,Con_ve!$I$6:$I$1005,"Em negociação",Con_ve!$Q$6:$Q$1005,Cad_cl!BO$5))),"",IF($C523="","",SUMIFS(Con_ve!$F$6:$F$1005,Con_ve!$C$6:$C$1005,$C523,Con_ve!$I$6:$I$1005,"Em negociação",Con_ve!$Q$6:$Q$1005,Cad_cl!BO$5)))</f>
        <v/>
      </c>
      <c r="BP523" s="134">
        <f t="shared" si="25"/>
        <v>0</v>
      </c>
      <c r="BR523" s="125" t="str">
        <f>IF(ISERR(IF(AND($I523=Re_lo!$E$5,BR$5=VLOOKUP(Re_lo!$H$5,Re_lo!$N$5:$O$16,2,0)),AP523,"")),"",IF(AND($I523=Re_lo!$E$5,BR$5=VLOOKUP(Re_lo!$H$5,Re_lo!$N$5:$O$16,2,0)),AP523,""))</f>
        <v/>
      </c>
      <c r="BS523" s="125" t="str">
        <f>IF(ISERR(IF(AND($I523=Re_lo!$E$5,BS$5=VLOOKUP(Re_lo!$H$5,Re_lo!$N$5:$O$16,2,0)),AQ523,"")),"",IF(AND($I523=Re_lo!$E$5,BS$5=VLOOKUP(Re_lo!$H$5,Re_lo!$N$5:$O$16,2,0)),AQ523,""))</f>
        <v/>
      </c>
      <c r="BT523" s="125" t="str">
        <f>IF(ISERR(IF(AND($I523=Re_lo!$E$5,BT$5=VLOOKUP(Re_lo!$H$5,Re_lo!$N$5:$O$16,2,0)),AR523,"")),"",IF(AND($I523=Re_lo!$E$5,BT$5=VLOOKUP(Re_lo!$H$5,Re_lo!$N$5:$O$16,2,0)),AR523,""))</f>
        <v/>
      </c>
      <c r="BU523" s="125" t="str">
        <f>IF(ISERR(IF(AND($I523=Re_lo!$E$5,BU$5=VLOOKUP(Re_lo!$H$5,Re_lo!$N$5:$O$16,2,0)),AS523,"")),"",IF(AND($I523=Re_lo!$E$5,BU$5=VLOOKUP(Re_lo!$H$5,Re_lo!$N$5:$O$16,2,0)),AS523,""))</f>
        <v/>
      </c>
      <c r="BV523" s="125" t="str">
        <f>IF(ISERR(IF(AND($I523=Re_lo!$E$5,BV$5=VLOOKUP(Re_lo!$H$5,Re_lo!$N$5:$O$16,2,0)),AT523,"")),"",IF(AND($I523=Re_lo!$E$5,BV$5=VLOOKUP(Re_lo!$H$5,Re_lo!$N$5:$O$16,2,0)),AT523,""))</f>
        <v/>
      </c>
      <c r="BW523" s="125" t="str">
        <f>IF(ISERR(IF(AND($I523=Re_lo!$E$5,BW$5=VLOOKUP(Re_lo!$H$5,Re_lo!$N$5:$O$16,2,0)),AU523,"")),"",IF(AND($I523=Re_lo!$E$5,BW$5=VLOOKUP(Re_lo!$H$5,Re_lo!$N$5:$O$16,2,0)),AU523,""))</f>
        <v/>
      </c>
      <c r="BX523" s="125" t="str">
        <f>IF(ISERR(IF(AND($I523=Re_lo!$E$5,BX$5=VLOOKUP(Re_lo!$H$5,Re_lo!$N$5:$O$16,2,0)),AV523,"")),"",IF(AND($I523=Re_lo!$E$5,BX$5=VLOOKUP(Re_lo!$H$5,Re_lo!$N$5:$O$16,2,0)),AV523,""))</f>
        <v/>
      </c>
      <c r="BY523" s="125" t="str">
        <f>IF(ISERR(IF(AND($I523=Re_lo!$E$5,BY$5=VLOOKUP(Re_lo!$H$5,Re_lo!$N$5:$O$16,2,0)),AW523,"")),"",IF(AND($I523=Re_lo!$E$5,BY$5=VLOOKUP(Re_lo!$H$5,Re_lo!$N$5:$O$16,2,0)),AW523,""))</f>
        <v/>
      </c>
      <c r="BZ523" s="125" t="str">
        <f>IF(ISERR(IF(AND($I523=Re_lo!$E$5,BZ$5=VLOOKUP(Re_lo!$H$5,Re_lo!$N$5:$O$16,2,0)),AX523,"")),"",IF(AND($I523=Re_lo!$E$5,BZ$5=VLOOKUP(Re_lo!$H$5,Re_lo!$N$5:$O$16,2,0)),AX523,""))</f>
        <v/>
      </c>
      <c r="CA523" s="125" t="str">
        <f>IF(ISERR(IF(AND($I523=Re_lo!$E$5,CA$5=VLOOKUP(Re_lo!$H$5,Re_lo!$N$5:$O$16,2,0)),AY523,"")),"",IF(AND($I523=Re_lo!$E$5,CA$5=VLOOKUP(Re_lo!$H$5,Re_lo!$N$5:$O$16,2,0)),AY523,""))</f>
        <v/>
      </c>
      <c r="CB523" s="125" t="str">
        <f>IF(ISERR(IF(AND($I523=Re_lo!$E$5,CB$5=VLOOKUP(Re_lo!$H$5,Re_lo!$N$5:$O$16,2,0)),AZ523,"")),"",IF(AND($I523=Re_lo!$E$5,CB$5=VLOOKUP(Re_lo!$H$5,Re_lo!$N$5:$O$16,2,0)),AZ523,""))</f>
        <v/>
      </c>
      <c r="CC523" s="125" t="str">
        <f>IF(ISERR(IF(AND($I523=Re_lo!$E$5,CC$5=VLOOKUP(Re_lo!$H$5,Re_lo!$N$5:$O$16,2,0)),BA523,"")),"",IF(AND($I523=Re_lo!$E$5,CC$5=VLOOKUP(Re_lo!$H$5,Re_lo!$N$5:$O$16,2,0)),BA523,""))</f>
        <v/>
      </c>
      <c r="CD523" s="125" t="str">
        <f>IF(ISERR(IF(AND($I523=Re_lo!$E$5,CD$5=VLOOKUP(Re_lo!$H$5,Re_lo!$N$5:$O$16,2,0)),BB523,"")),"",IF(AND($I523=Re_lo!$E$5,CD$5=VLOOKUP(Re_lo!$H$5,Re_lo!$N$5:$O$16,2,0)),BB523,""))</f>
        <v/>
      </c>
      <c r="CF523" s="125" t="str">
        <f>IF($C523="","",COUNTIFS(Con_ve!$C$6:$C$1005,$C523,Con_ve!$Q$6:$Q$1005,Cad_cl!CF$5))</f>
        <v/>
      </c>
      <c r="CG523" s="125" t="str">
        <f>IF($C523="","",COUNTIFS(Con_ve!$C$6:$C$1005,$C523,Con_ve!$Q$6:$Q$1005,Cad_cl!CG$5))</f>
        <v/>
      </c>
      <c r="CH523" s="125" t="str">
        <f>IF($C523="","",COUNTIFS(Con_ve!$C$6:$C$1005,$C523,Con_ve!$Q$6:$Q$1005,Cad_cl!CH$5))</f>
        <v/>
      </c>
      <c r="CI523" s="125" t="str">
        <f>IF($C523="","",COUNTIFS(Con_ve!$C$6:$C$1005,$C523,Con_ve!$Q$6:$Q$1005,Cad_cl!CI$5))</f>
        <v/>
      </c>
      <c r="CJ523" s="125" t="str">
        <f>IF($C523="","",COUNTIFS(Con_ve!$C$6:$C$1005,$C523,Con_ve!$Q$6:$Q$1005,Cad_cl!CJ$5))</f>
        <v/>
      </c>
      <c r="CK523" s="125" t="str">
        <f>IF($C523="","",COUNTIFS(Con_ve!$C$6:$C$1005,$C523,Con_ve!$Q$6:$Q$1005,Cad_cl!CK$5))</f>
        <v/>
      </c>
      <c r="CL523" s="125" t="str">
        <f>IF($C523="","",COUNTIFS(Con_ve!$C$6:$C$1005,$C523,Con_ve!$Q$6:$Q$1005,Cad_cl!CL$5))</f>
        <v/>
      </c>
      <c r="CM523" s="125" t="str">
        <f>IF($C523="","",COUNTIFS(Con_ve!$C$6:$C$1005,$C523,Con_ve!$Q$6:$Q$1005,Cad_cl!CM$5))</f>
        <v/>
      </c>
      <c r="CN523" s="125" t="str">
        <f>IF($C523="","",COUNTIFS(Con_ve!$C$6:$C$1005,$C523,Con_ve!$Q$6:$Q$1005,Cad_cl!CN$5))</f>
        <v/>
      </c>
      <c r="CO523" s="125" t="str">
        <f>IF($C523="","",COUNTIFS(Con_ve!$C$6:$C$1005,$C523,Con_ve!$Q$6:$Q$1005,Cad_cl!CO$5))</f>
        <v/>
      </c>
      <c r="CP523" s="125" t="str">
        <f>IF($C523="","",COUNTIFS(Con_ve!$C$6:$C$1005,$C523,Con_ve!$Q$6:$Q$1005,Cad_cl!CP$5))</f>
        <v/>
      </c>
      <c r="CQ523" s="125" t="str">
        <f>IF($C523="","",COUNTIFS(Con_ve!$C$6:$C$1005,$C523,Con_ve!$Q$6:$Q$1005,Cad_cl!CQ$5))</f>
        <v/>
      </c>
      <c r="CR523" s="125">
        <f t="shared" si="26"/>
        <v>0</v>
      </c>
    </row>
    <row r="524" spans="3:96" ht="30" customHeight="1">
      <c r="C524" s="153"/>
      <c r="D524" s="153"/>
      <c r="E524" s="154"/>
      <c r="F524" s="153"/>
      <c r="G524" s="155"/>
      <c r="H524" s="153"/>
      <c r="I524" s="153"/>
      <c r="J524" s="132" t="s">
        <v>309</v>
      </c>
      <c r="K524" s="133" t="s">
        <v>309</v>
      </c>
      <c r="L524" s="153"/>
      <c r="M524" s="153"/>
      <c r="N524" s="153"/>
      <c r="O524" s="153"/>
      <c r="P524" s="153"/>
      <c r="Q524" s="153"/>
      <c r="AP524" s="134" t="str">
        <f>IF(ISERR(IF($C524="","",SUMIFS(Con_ve!$F$6:$F$1005,Con_ve!$C$6:$C$1005,$C524,Con_ve!$I$6:$I$1005,"Fechada",Con_ve!$Q$6:$Q$1005,Cad_cl!AP$5))),"",IF($C524="","",SUMIFS(Con_ve!$F$6:$F$1005,Con_ve!$C$6:$C$1005,$C524,Con_ve!$I$6:$I$1005,"Fechada",Con_ve!$Q$6:$Q$1005,Cad_cl!AP$5)))</f>
        <v/>
      </c>
      <c r="AQ524" s="134" t="str">
        <f>IF(ISERR(IF($C524="","",SUMIFS(Con_ve!$F$6:$F$1005,Con_ve!$C$6:$C$1005,$C524,Con_ve!$I$6:$I$1005,"Fechada",Con_ve!$Q$6:$Q$1005,Cad_cl!AQ$5))),"",IF($C524="","",SUMIFS(Con_ve!$F$6:$F$1005,Con_ve!$C$6:$C$1005,$C524,Con_ve!$I$6:$I$1005,"Fechada",Con_ve!$Q$6:$Q$1005,Cad_cl!AQ$5)))</f>
        <v/>
      </c>
      <c r="AR524" s="134" t="str">
        <f>IF(ISERR(IF($C524="","",SUMIFS(Con_ve!$F$6:$F$1005,Con_ve!$C$6:$C$1005,$C524,Con_ve!$I$6:$I$1005,"Fechada",Con_ve!$Q$6:$Q$1005,Cad_cl!AR$5))),"",IF($C524="","",SUMIFS(Con_ve!$F$6:$F$1005,Con_ve!$C$6:$C$1005,$C524,Con_ve!$I$6:$I$1005,"Fechada",Con_ve!$Q$6:$Q$1005,Cad_cl!AR$5)))</f>
        <v/>
      </c>
      <c r="AS524" s="134" t="str">
        <f>IF(ISERR(IF($C524="","",SUMIFS(Con_ve!$F$6:$F$1005,Con_ve!$C$6:$C$1005,$C524,Con_ve!$I$6:$I$1005,"Fechada",Con_ve!$Q$6:$Q$1005,Cad_cl!AS$5))),"",IF($C524="","",SUMIFS(Con_ve!$F$6:$F$1005,Con_ve!$C$6:$C$1005,$C524,Con_ve!$I$6:$I$1005,"Fechada",Con_ve!$Q$6:$Q$1005,Cad_cl!AS$5)))</f>
        <v/>
      </c>
      <c r="AT524" s="134" t="str">
        <f>IF(ISERR(IF($C524="","",SUMIFS(Con_ve!$F$6:$F$1005,Con_ve!$C$6:$C$1005,$C524,Con_ve!$I$6:$I$1005,"Fechada",Con_ve!$Q$6:$Q$1005,Cad_cl!AT$5))),"",IF($C524="","",SUMIFS(Con_ve!$F$6:$F$1005,Con_ve!$C$6:$C$1005,$C524,Con_ve!$I$6:$I$1005,"Fechada",Con_ve!$Q$6:$Q$1005,Cad_cl!AT$5)))</f>
        <v/>
      </c>
      <c r="AU524" s="134" t="str">
        <f>IF(ISERR(IF($C524="","",SUMIFS(Con_ve!$F$6:$F$1005,Con_ve!$C$6:$C$1005,$C524,Con_ve!$I$6:$I$1005,"Fechada",Con_ve!$Q$6:$Q$1005,Cad_cl!AU$5))),"",IF($C524="","",SUMIFS(Con_ve!$F$6:$F$1005,Con_ve!$C$6:$C$1005,$C524,Con_ve!$I$6:$I$1005,"Fechada",Con_ve!$Q$6:$Q$1005,Cad_cl!AU$5)))</f>
        <v/>
      </c>
      <c r="AV524" s="134" t="str">
        <f>IF(ISERR(IF($C524="","",SUMIFS(Con_ve!$F$6:$F$1005,Con_ve!$C$6:$C$1005,$C524,Con_ve!$I$6:$I$1005,"Fechada",Con_ve!$Q$6:$Q$1005,Cad_cl!AV$5))),"",IF($C524="","",SUMIFS(Con_ve!$F$6:$F$1005,Con_ve!$C$6:$C$1005,$C524,Con_ve!$I$6:$I$1005,"Fechada",Con_ve!$Q$6:$Q$1005,Cad_cl!AV$5)))</f>
        <v/>
      </c>
      <c r="AW524" s="134" t="str">
        <f>IF(ISERR(IF($C524="","",SUMIFS(Con_ve!$F$6:$F$1005,Con_ve!$C$6:$C$1005,$C524,Con_ve!$I$6:$I$1005,"Fechada",Con_ve!$Q$6:$Q$1005,Cad_cl!AW$5))),"",IF($C524="","",SUMIFS(Con_ve!$F$6:$F$1005,Con_ve!$C$6:$C$1005,$C524,Con_ve!$I$6:$I$1005,"Fechada",Con_ve!$Q$6:$Q$1005,Cad_cl!AW$5)))</f>
        <v/>
      </c>
      <c r="AX524" s="134" t="str">
        <f>IF(ISERR(IF($C524="","",SUMIFS(Con_ve!$F$6:$F$1005,Con_ve!$C$6:$C$1005,$C524,Con_ve!$I$6:$I$1005,"Fechada",Con_ve!$Q$6:$Q$1005,Cad_cl!AX$5))),"",IF($C524="","",SUMIFS(Con_ve!$F$6:$F$1005,Con_ve!$C$6:$C$1005,$C524,Con_ve!$I$6:$I$1005,"Fechada",Con_ve!$Q$6:$Q$1005,Cad_cl!AX$5)))</f>
        <v/>
      </c>
      <c r="AY524" s="134" t="str">
        <f>IF(ISERR(IF($C524="","",SUMIFS(Con_ve!$F$6:$F$1005,Con_ve!$C$6:$C$1005,$C524,Con_ve!$I$6:$I$1005,"Fechada",Con_ve!$Q$6:$Q$1005,Cad_cl!AY$5))),"",IF($C524="","",SUMIFS(Con_ve!$F$6:$F$1005,Con_ve!$C$6:$C$1005,$C524,Con_ve!$I$6:$I$1005,"Fechada",Con_ve!$Q$6:$Q$1005,Cad_cl!AY$5)))</f>
        <v/>
      </c>
      <c r="AZ524" s="134" t="str">
        <f>IF(ISERR(IF($C524="","",SUMIFS(Con_ve!$F$6:$F$1005,Con_ve!$C$6:$C$1005,$C524,Con_ve!$I$6:$I$1005,"Fechada",Con_ve!$Q$6:$Q$1005,Cad_cl!AZ$5))),"",IF($C524="","",SUMIFS(Con_ve!$F$6:$F$1005,Con_ve!$C$6:$C$1005,$C524,Con_ve!$I$6:$I$1005,"Fechada",Con_ve!$Q$6:$Q$1005,Cad_cl!AZ$5)))</f>
        <v/>
      </c>
      <c r="BA524" s="134" t="str">
        <f>IF(ISERR(IF($C524="","",SUMIFS(Con_ve!$F$6:$F$1005,Con_ve!$C$6:$C$1005,$C524,Con_ve!$I$6:$I$1005,"Fechada",Con_ve!$Q$6:$Q$1005,Cad_cl!BA$5))),"",IF($C524="","",SUMIFS(Con_ve!$F$6:$F$1005,Con_ve!$C$6:$C$1005,$C524,Con_ve!$I$6:$I$1005,"Fechada",Con_ve!$Q$6:$Q$1005,Cad_cl!BA$5)))</f>
        <v/>
      </c>
      <c r="BB524" s="134">
        <f t="shared" si="24"/>
        <v>0</v>
      </c>
      <c r="BD524" s="134" t="str">
        <f>IF(ISERR(IF($C524="","",SUMIFS(Con_ve!$F$6:$F$1005,Con_ve!$C$6:$C$1005,$C524,Con_ve!$I$6:$I$1005,"Em negociação",Con_ve!$Q$6:$Q$1005,Cad_cl!BD$5))),"",IF($C524="","",SUMIFS(Con_ve!$F$6:$F$1005,Con_ve!$C$6:$C$1005,$C524,Con_ve!$I$6:$I$1005,"Em negociação",Con_ve!$Q$6:$Q$1005,Cad_cl!BD$5)))</f>
        <v/>
      </c>
      <c r="BE524" s="134" t="str">
        <f>IF(ISERR(IF($C524="","",SUMIFS(Con_ve!$F$6:$F$1005,Con_ve!$C$6:$C$1005,$C524,Con_ve!$I$6:$I$1005,"Em negociação",Con_ve!$Q$6:$Q$1005,Cad_cl!BE$5))),"",IF($C524="","",SUMIFS(Con_ve!$F$6:$F$1005,Con_ve!$C$6:$C$1005,$C524,Con_ve!$I$6:$I$1005,"Em negociação",Con_ve!$Q$6:$Q$1005,Cad_cl!BE$5)))</f>
        <v/>
      </c>
      <c r="BF524" s="134" t="str">
        <f>IF(ISERR(IF($C524="","",SUMIFS(Con_ve!$F$6:$F$1005,Con_ve!$C$6:$C$1005,$C524,Con_ve!$I$6:$I$1005,"Em negociação",Con_ve!$Q$6:$Q$1005,Cad_cl!BF$5))),"",IF($C524="","",SUMIFS(Con_ve!$F$6:$F$1005,Con_ve!$C$6:$C$1005,$C524,Con_ve!$I$6:$I$1005,"Em negociação",Con_ve!$Q$6:$Q$1005,Cad_cl!BF$5)))</f>
        <v/>
      </c>
      <c r="BG524" s="134" t="str">
        <f>IF(ISERR(IF($C524="","",SUMIFS(Con_ve!$F$6:$F$1005,Con_ve!$C$6:$C$1005,$C524,Con_ve!$I$6:$I$1005,"Em negociação",Con_ve!$Q$6:$Q$1005,Cad_cl!BG$5))),"",IF($C524="","",SUMIFS(Con_ve!$F$6:$F$1005,Con_ve!$C$6:$C$1005,$C524,Con_ve!$I$6:$I$1005,"Em negociação",Con_ve!$Q$6:$Q$1005,Cad_cl!BG$5)))</f>
        <v/>
      </c>
      <c r="BH524" s="134" t="str">
        <f>IF(ISERR(IF($C524="","",SUMIFS(Con_ve!$F$6:$F$1005,Con_ve!$C$6:$C$1005,$C524,Con_ve!$I$6:$I$1005,"Em negociação",Con_ve!$Q$6:$Q$1005,Cad_cl!BH$5))),"",IF($C524="","",SUMIFS(Con_ve!$F$6:$F$1005,Con_ve!$C$6:$C$1005,$C524,Con_ve!$I$6:$I$1005,"Em negociação",Con_ve!$Q$6:$Q$1005,Cad_cl!BH$5)))</f>
        <v/>
      </c>
      <c r="BI524" s="134" t="str">
        <f>IF(ISERR(IF($C524="","",SUMIFS(Con_ve!$F$6:$F$1005,Con_ve!$C$6:$C$1005,$C524,Con_ve!$I$6:$I$1005,"Em negociação",Con_ve!$Q$6:$Q$1005,Cad_cl!BI$5))),"",IF($C524="","",SUMIFS(Con_ve!$F$6:$F$1005,Con_ve!$C$6:$C$1005,$C524,Con_ve!$I$6:$I$1005,"Em negociação",Con_ve!$Q$6:$Q$1005,Cad_cl!BI$5)))</f>
        <v/>
      </c>
      <c r="BJ524" s="134" t="str">
        <f>IF(ISERR(IF($C524="","",SUMIFS(Con_ve!$F$6:$F$1005,Con_ve!$C$6:$C$1005,$C524,Con_ve!$I$6:$I$1005,"Em negociação",Con_ve!$Q$6:$Q$1005,Cad_cl!BJ$5))),"",IF($C524="","",SUMIFS(Con_ve!$F$6:$F$1005,Con_ve!$C$6:$C$1005,$C524,Con_ve!$I$6:$I$1005,"Em negociação",Con_ve!$Q$6:$Q$1005,Cad_cl!BJ$5)))</f>
        <v/>
      </c>
      <c r="BK524" s="134" t="str">
        <f>IF(ISERR(IF($C524="","",SUMIFS(Con_ve!$F$6:$F$1005,Con_ve!$C$6:$C$1005,$C524,Con_ve!$I$6:$I$1005,"Em negociação",Con_ve!$Q$6:$Q$1005,Cad_cl!BK$5))),"",IF($C524="","",SUMIFS(Con_ve!$F$6:$F$1005,Con_ve!$C$6:$C$1005,$C524,Con_ve!$I$6:$I$1005,"Em negociação",Con_ve!$Q$6:$Q$1005,Cad_cl!BK$5)))</f>
        <v/>
      </c>
      <c r="BL524" s="134" t="str">
        <f>IF(ISERR(IF($C524="","",SUMIFS(Con_ve!$F$6:$F$1005,Con_ve!$C$6:$C$1005,$C524,Con_ve!$I$6:$I$1005,"Em negociação",Con_ve!$Q$6:$Q$1005,Cad_cl!BL$5))),"",IF($C524="","",SUMIFS(Con_ve!$F$6:$F$1005,Con_ve!$C$6:$C$1005,$C524,Con_ve!$I$6:$I$1005,"Em negociação",Con_ve!$Q$6:$Q$1005,Cad_cl!BL$5)))</f>
        <v/>
      </c>
      <c r="BM524" s="134" t="str">
        <f>IF(ISERR(IF($C524="","",SUMIFS(Con_ve!$F$6:$F$1005,Con_ve!$C$6:$C$1005,$C524,Con_ve!$I$6:$I$1005,"Em negociação",Con_ve!$Q$6:$Q$1005,Cad_cl!BM$5))),"",IF($C524="","",SUMIFS(Con_ve!$F$6:$F$1005,Con_ve!$C$6:$C$1005,$C524,Con_ve!$I$6:$I$1005,"Em negociação",Con_ve!$Q$6:$Q$1005,Cad_cl!BM$5)))</f>
        <v/>
      </c>
      <c r="BN524" s="134" t="str">
        <f>IF(ISERR(IF($C524="","",SUMIFS(Con_ve!$F$6:$F$1005,Con_ve!$C$6:$C$1005,$C524,Con_ve!$I$6:$I$1005,"Em negociação",Con_ve!$Q$6:$Q$1005,Cad_cl!BN$5))),"",IF($C524="","",SUMIFS(Con_ve!$F$6:$F$1005,Con_ve!$C$6:$C$1005,$C524,Con_ve!$I$6:$I$1005,"Em negociação",Con_ve!$Q$6:$Q$1005,Cad_cl!BN$5)))</f>
        <v/>
      </c>
      <c r="BO524" s="134" t="str">
        <f>IF(ISERR(IF($C524="","",SUMIFS(Con_ve!$F$6:$F$1005,Con_ve!$C$6:$C$1005,$C524,Con_ve!$I$6:$I$1005,"Em negociação",Con_ve!$Q$6:$Q$1005,Cad_cl!BO$5))),"",IF($C524="","",SUMIFS(Con_ve!$F$6:$F$1005,Con_ve!$C$6:$C$1005,$C524,Con_ve!$I$6:$I$1005,"Em negociação",Con_ve!$Q$6:$Q$1005,Cad_cl!BO$5)))</f>
        <v/>
      </c>
      <c r="BP524" s="134">
        <f t="shared" si="25"/>
        <v>0</v>
      </c>
      <c r="BR524" s="125" t="str">
        <f>IF(ISERR(IF(AND($I524=Re_lo!$E$5,BR$5=VLOOKUP(Re_lo!$H$5,Re_lo!$N$5:$O$16,2,0)),AP524,"")),"",IF(AND($I524=Re_lo!$E$5,BR$5=VLOOKUP(Re_lo!$H$5,Re_lo!$N$5:$O$16,2,0)),AP524,""))</f>
        <v/>
      </c>
      <c r="BS524" s="125" t="str">
        <f>IF(ISERR(IF(AND($I524=Re_lo!$E$5,BS$5=VLOOKUP(Re_lo!$H$5,Re_lo!$N$5:$O$16,2,0)),AQ524,"")),"",IF(AND($I524=Re_lo!$E$5,BS$5=VLOOKUP(Re_lo!$H$5,Re_lo!$N$5:$O$16,2,0)),AQ524,""))</f>
        <v/>
      </c>
      <c r="BT524" s="125" t="str">
        <f>IF(ISERR(IF(AND($I524=Re_lo!$E$5,BT$5=VLOOKUP(Re_lo!$H$5,Re_lo!$N$5:$O$16,2,0)),AR524,"")),"",IF(AND($I524=Re_lo!$E$5,BT$5=VLOOKUP(Re_lo!$H$5,Re_lo!$N$5:$O$16,2,0)),AR524,""))</f>
        <v/>
      </c>
      <c r="BU524" s="125" t="str">
        <f>IF(ISERR(IF(AND($I524=Re_lo!$E$5,BU$5=VLOOKUP(Re_lo!$H$5,Re_lo!$N$5:$O$16,2,0)),AS524,"")),"",IF(AND($I524=Re_lo!$E$5,BU$5=VLOOKUP(Re_lo!$H$5,Re_lo!$N$5:$O$16,2,0)),AS524,""))</f>
        <v/>
      </c>
      <c r="BV524" s="125" t="str">
        <f>IF(ISERR(IF(AND($I524=Re_lo!$E$5,BV$5=VLOOKUP(Re_lo!$H$5,Re_lo!$N$5:$O$16,2,0)),AT524,"")),"",IF(AND($I524=Re_lo!$E$5,BV$5=VLOOKUP(Re_lo!$H$5,Re_lo!$N$5:$O$16,2,0)),AT524,""))</f>
        <v/>
      </c>
      <c r="BW524" s="125" t="str">
        <f>IF(ISERR(IF(AND($I524=Re_lo!$E$5,BW$5=VLOOKUP(Re_lo!$H$5,Re_lo!$N$5:$O$16,2,0)),AU524,"")),"",IF(AND($I524=Re_lo!$E$5,BW$5=VLOOKUP(Re_lo!$H$5,Re_lo!$N$5:$O$16,2,0)),AU524,""))</f>
        <v/>
      </c>
      <c r="BX524" s="125" t="str">
        <f>IF(ISERR(IF(AND($I524=Re_lo!$E$5,BX$5=VLOOKUP(Re_lo!$H$5,Re_lo!$N$5:$O$16,2,0)),AV524,"")),"",IF(AND($I524=Re_lo!$E$5,BX$5=VLOOKUP(Re_lo!$H$5,Re_lo!$N$5:$O$16,2,0)),AV524,""))</f>
        <v/>
      </c>
      <c r="BY524" s="125" t="str">
        <f>IF(ISERR(IF(AND($I524=Re_lo!$E$5,BY$5=VLOOKUP(Re_lo!$H$5,Re_lo!$N$5:$O$16,2,0)),AW524,"")),"",IF(AND($I524=Re_lo!$E$5,BY$5=VLOOKUP(Re_lo!$H$5,Re_lo!$N$5:$O$16,2,0)),AW524,""))</f>
        <v/>
      </c>
      <c r="BZ524" s="125" t="str">
        <f>IF(ISERR(IF(AND($I524=Re_lo!$E$5,BZ$5=VLOOKUP(Re_lo!$H$5,Re_lo!$N$5:$O$16,2,0)),AX524,"")),"",IF(AND($I524=Re_lo!$E$5,BZ$5=VLOOKUP(Re_lo!$H$5,Re_lo!$N$5:$O$16,2,0)),AX524,""))</f>
        <v/>
      </c>
      <c r="CA524" s="125" t="str">
        <f>IF(ISERR(IF(AND($I524=Re_lo!$E$5,CA$5=VLOOKUP(Re_lo!$H$5,Re_lo!$N$5:$O$16,2,0)),AY524,"")),"",IF(AND($I524=Re_lo!$E$5,CA$5=VLOOKUP(Re_lo!$H$5,Re_lo!$N$5:$O$16,2,0)),AY524,""))</f>
        <v/>
      </c>
      <c r="CB524" s="125" t="str">
        <f>IF(ISERR(IF(AND($I524=Re_lo!$E$5,CB$5=VLOOKUP(Re_lo!$H$5,Re_lo!$N$5:$O$16,2,0)),AZ524,"")),"",IF(AND($I524=Re_lo!$E$5,CB$5=VLOOKUP(Re_lo!$H$5,Re_lo!$N$5:$O$16,2,0)),AZ524,""))</f>
        <v/>
      </c>
      <c r="CC524" s="125" t="str">
        <f>IF(ISERR(IF(AND($I524=Re_lo!$E$5,CC$5=VLOOKUP(Re_lo!$H$5,Re_lo!$N$5:$O$16,2,0)),BA524,"")),"",IF(AND($I524=Re_lo!$E$5,CC$5=VLOOKUP(Re_lo!$H$5,Re_lo!$N$5:$O$16,2,0)),BA524,""))</f>
        <v/>
      </c>
      <c r="CD524" s="125" t="str">
        <f>IF(ISERR(IF(AND($I524=Re_lo!$E$5,CD$5=VLOOKUP(Re_lo!$H$5,Re_lo!$N$5:$O$16,2,0)),BB524,"")),"",IF(AND($I524=Re_lo!$E$5,CD$5=VLOOKUP(Re_lo!$H$5,Re_lo!$N$5:$O$16,2,0)),BB524,""))</f>
        <v/>
      </c>
      <c r="CF524" s="125" t="str">
        <f>IF($C524="","",COUNTIFS(Con_ve!$C$6:$C$1005,$C524,Con_ve!$Q$6:$Q$1005,Cad_cl!CF$5))</f>
        <v/>
      </c>
      <c r="CG524" s="125" t="str">
        <f>IF($C524="","",COUNTIFS(Con_ve!$C$6:$C$1005,$C524,Con_ve!$Q$6:$Q$1005,Cad_cl!CG$5))</f>
        <v/>
      </c>
      <c r="CH524" s="125" t="str">
        <f>IF($C524="","",COUNTIFS(Con_ve!$C$6:$C$1005,$C524,Con_ve!$Q$6:$Q$1005,Cad_cl!CH$5))</f>
        <v/>
      </c>
      <c r="CI524" s="125" t="str">
        <f>IF($C524="","",COUNTIFS(Con_ve!$C$6:$C$1005,$C524,Con_ve!$Q$6:$Q$1005,Cad_cl!CI$5))</f>
        <v/>
      </c>
      <c r="CJ524" s="125" t="str">
        <f>IF($C524="","",COUNTIFS(Con_ve!$C$6:$C$1005,$C524,Con_ve!$Q$6:$Q$1005,Cad_cl!CJ$5))</f>
        <v/>
      </c>
      <c r="CK524" s="125" t="str">
        <f>IF($C524="","",COUNTIFS(Con_ve!$C$6:$C$1005,$C524,Con_ve!$Q$6:$Q$1005,Cad_cl!CK$5))</f>
        <v/>
      </c>
      <c r="CL524" s="125" t="str">
        <f>IF($C524="","",COUNTIFS(Con_ve!$C$6:$C$1005,$C524,Con_ve!$Q$6:$Q$1005,Cad_cl!CL$5))</f>
        <v/>
      </c>
      <c r="CM524" s="125" t="str">
        <f>IF($C524="","",COUNTIFS(Con_ve!$C$6:$C$1005,$C524,Con_ve!$Q$6:$Q$1005,Cad_cl!CM$5))</f>
        <v/>
      </c>
      <c r="CN524" s="125" t="str">
        <f>IF($C524="","",COUNTIFS(Con_ve!$C$6:$C$1005,$C524,Con_ve!$Q$6:$Q$1005,Cad_cl!CN$5))</f>
        <v/>
      </c>
      <c r="CO524" s="125" t="str">
        <f>IF($C524="","",COUNTIFS(Con_ve!$C$6:$C$1005,$C524,Con_ve!$Q$6:$Q$1005,Cad_cl!CO$5))</f>
        <v/>
      </c>
      <c r="CP524" s="125" t="str">
        <f>IF($C524="","",COUNTIFS(Con_ve!$C$6:$C$1005,$C524,Con_ve!$Q$6:$Q$1005,Cad_cl!CP$5))</f>
        <v/>
      </c>
      <c r="CQ524" s="125" t="str">
        <f>IF($C524="","",COUNTIFS(Con_ve!$C$6:$C$1005,$C524,Con_ve!$Q$6:$Q$1005,Cad_cl!CQ$5))</f>
        <v/>
      </c>
      <c r="CR524" s="125">
        <f t="shared" si="26"/>
        <v>0</v>
      </c>
    </row>
    <row r="525" spans="3:96" ht="30" customHeight="1">
      <c r="C525" s="153"/>
      <c r="D525" s="153"/>
      <c r="E525" s="154"/>
      <c r="F525" s="153"/>
      <c r="G525" s="155"/>
      <c r="H525" s="153"/>
      <c r="I525" s="153"/>
      <c r="J525" s="132" t="s">
        <v>309</v>
      </c>
      <c r="K525" s="133" t="s">
        <v>309</v>
      </c>
      <c r="L525" s="153"/>
      <c r="M525" s="153"/>
      <c r="N525" s="153"/>
      <c r="O525" s="153"/>
      <c r="P525" s="153"/>
      <c r="Q525" s="153"/>
      <c r="AP525" s="134" t="str">
        <f>IF(ISERR(IF($C525="","",SUMIFS(Con_ve!$F$6:$F$1005,Con_ve!$C$6:$C$1005,$C525,Con_ve!$I$6:$I$1005,"Fechada",Con_ve!$Q$6:$Q$1005,Cad_cl!AP$5))),"",IF($C525="","",SUMIFS(Con_ve!$F$6:$F$1005,Con_ve!$C$6:$C$1005,$C525,Con_ve!$I$6:$I$1005,"Fechada",Con_ve!$Q$6:$Q$1005,Cad_cl!AP$5)))</f>
        <v/>
      </c>
      <c r="AQ525" s="134" t="str">
        <f>IF(ISERR(IF($C525="","",SUMIFS(Con_ve!$F$6:$F$1005,Con_ve!$C$6:$C$1005,$C525,Con_ve!$I$6:$I$1005,"Fechada",Con_ve!$Q$6:$Q$1005,Cad_cl!AQ$5))),"",IF($C525="","",SUMIFS(Con_ve!$F$6:$F$1005,Con_ve!$C$6:$C$1005,$C525,Con_ve!$I$6:$I$1005,"Fechada",Con_ve!$Q$6:$Q$1005,Cad_cl!AQ$5)))</f>
        <v/>
      </c>
      <c r="AR525" s="134" t="str">
        <f>IF(ISERR(IF($C525="","",SUMIFS(Con_ve!$F$6:$F$1005,Con_ve!$C$6:$C$1005,$C525,Con_ve!$I$6:$I$1005,"Fechada",Con_ve!$Q$6:$Q$1005,Cad_cl!AR$5))),"",IF($C525="","",SUMIFS(Con_ve!$F$6:$F$1005,Con_ve!$C$6:$C$1005,$C525,Con_ve!$I$6:$I$1005,"Fechada",Con_ve!$Q$6:$Q$1005,Cad_cl!AR$5)))</f>
        <v/>
      </c>
      <c r="AS525" s="134" t="str">
        <f>IF(ISERR(IF($C525="","",SUMIFS(Con_ve!$F$6:$F$1005,Con_ve!$C$6:$C$1005,$C525,Con_ve!$I$6:$I$1005,"Fechada",Con_ve!$Q$6:$Q$1005,Cad_cl!AS$5))),"",IF($C525="","",SUMIFS(Con_ve!$F$6:$F$1005,Con_ve!$C$6:$C$1005,$C525,Con_ve!$I$6:$I$1005,"Fechada",Con_ve!$Q$6:$Q$1005,Cad_cl!AS$5)))</f>
        <v/>
      </c>
      <c r="AT525" s="134" t="str">
        <f>IF(ISERR(IF($C525="","",SUMIFS(Con_ve!$F$6:$F$1005,Con_ve!$C$6:$C$1005,$C525,Con_ve!$I$6:$I$1005,"Fechada",Con_ve!$Q$6:$Q$1005,Cad_cl!AT$5))),"",IF($C525="","",SUMIFS(Con_ve!$F$6:$F$1005,Con_ve!$C$6:$C$1005,$C525,Con_ve!$I$6:$I$1005,"Fechada",Con_ve!$Q$6:$Q$1005,Cad_cl!AT$5)))</f>
        <v/>
      </c>
      <c r="AU525" s="134" t="str">
        <f>IF(ISERR(IF($C525="","",SUMIFS(Con_ve!$F$6:$F$1005,Con_ve!$C$6:$C$1005,$C525,Con_ve!$I$6:$I$1005,"Fechada",Con_ve!$Q$6:$Q$1005,Cad_cl!AU$5))),"",IF($C525="","",SUMIFS(Con_ve!$F$6:$F$1005,Con_ve!$C$6:$C$1005,$C525,Con_ve!$I$6:$I$1005,"Fechada",Con_ve!$Q$6:$Q$1005,Cad_cl!AU$5)))</f>
        <v/>
      </c>
      <c r="AV525" s="134" t="str">
        <f>IF(ISERR(IF($C525="","",SUMIFS(Con_ve!$F$6:$F$1005,Con_ve!$C$6:$C$1005,$C525,Con_ve!$I$6:$I$1005,"Fechada",Con_ve!$Q$6:$Q$1005,Cad_cl!AV$5))),"",IF($C525="","",SUMIFS(Con_ve!$F$6:$F$1005,Con_ve!$C$6:$C$1005,$C525,Con_ve!$I$6:$I$1005,"Fechada",Con_ve!$Q$6:$Q$1005,Cad_cl!AV$5)))</f>
        <v/>
      </c>
      <c r="AW525" s="134" t="str">
        <f>IF(ISERR(IF($C525="","",SUMIFS(Con_ve!$F$6:$F$1005,Con_ve!$C$6:$C$1005,$C525,Con_ve!$I$6:$I$1005,"Fechada",Con_ve!$Q$6:$Q$1005,Cad_cl!AW$5))),"",IF($C525="","",SUMIFS(Con_ve!$F$6:$F$1005,Con_ve!$C$6:$C$1005,$C525,Con_ve!$I$6:$I$1005,"Fechada",Con_ve!$Q$6:$Q$1005,Cad_cl!AW$5)))</f>
        <v/>
      </c>
      <c r="AX525" s="134" t="str">
        <f>IF(ISERR(IF($C525="","",SUMIFS(Con_ve!$F$6:$F$1005,Con_ve!$C$6:$C$1005,$C525,Con_ve!$I$6:$I$1005,"Fechada",Con_ve!$Q$6:$Q$1005,Cad_cl!AX$5))),"",IF($C525="","",SUMIFS(Con_ve!$F$6:$F$1005,Con_ve!$C$6:$C$1005,$C525,Con_ve!$I$6:$I$1005,"Fechada",Con_ve!$Q$6:$Q$1005,Cad_cl!AX$5)))</f>
        <v/>
      </c>
      <c r="AY525" s="134" t="str">
        <f>IF(ISERR(IF($C525="","",SUMIFS(Con_ve!$F$6:$F$1005,Con_ve!$C$6:$C$1005,$C525,Con_ve!$I$6:$I$1005,"Fechada",Con_ve!$Q$6:$Q$1005,Cad_cl!AY$5))),"",IF($C525="","",SUMIFS(Con_ve!$F$6:$F$1005,Con_ve!$C$6:$C$1005,$C525,Con_ve!$I$6:$I$1005,"Fechada",Con_ve!$Q$6:$Q$1005,Cad_cl!AY$5)))</f>
        <v/>
      </c>
      <c r="AZ525" s="134" t="str">
        <f>IF(ISERR(IF($C525="","",SUMIFS(Con_ve!$F$6:$F$1005,Con_ve!$C$6:$C$1005,$C525,Con_ve!$I$6:$I$1005,"Fechada",Con_ve!$Q$6:$Q$1005,Cad_cl!AZ$5))),"",IF($C525="","",SUMIFS(Con_ve!$F$6:$F$1005,Con_ve!$C$6:$C$1005,$C525,Con_ve!$I$6:$I$1005,"Fechada",Con_ve!$Q$6:$Q$1005,Cad_cl!AZ$5)))</f>
        <v/>
      </c>
      <c r="BA525" s="134" t="str">
        <f>IF(ISERR(IF($C525="","",SUMIFS(Con_ve!$F$6:$F$1005,Con_ve!$C$6:$C$1005,$C525,Con_ve!$I$6:$I$1005,"Fechada",Con_ve!$Q$6:$Q$1005,Cad_cl!BA$5))),"",IF($C525="","",SUMIFS(Con_ve!$F$6:$F$1005,Con_ve!$C$6:$C$1005,$C525,Con_ve!$I$6:$I$1005,"Fechada",Con_ve!$Q$6:$Q$1005,Cad_cl!BA$5)))</f>
        <v/>
      </c>
      <c r="BB525" s="134">
        <f t="shared" si="24"/>
        <v>0</v>
      </c>
      <c r="BD525" s="134" t="str">
        <f>IF(ISERR(IF($C525="","",SUMIFS(Con_ve!$F$6:$F$1005,Con_ve!$C$6:$C$1005,$C525,Con_ve!$I$6:$I$1005,"Em negociação",Con_ve!$Q$6:$Q$1005,Cad_cl!BD$5))),"",IF($C525="","",SUMIFS(Con_ve!$F$6:$F$1005,Con_ve!$C$6:$C$1005,$C525,Con_ve!$I$6:$I$1005,"Em negociação",Con_ve!$Q$6:$Q$1005,Cad_cl!BD$5)))</f>
        <v/>
      </c>
      <c r="BE525" s="134" t="str">
        <f>IF(ISERR(IF($C525="","",SUMIFS(Con_ve!$F$6:$F$1005,Con_ve!$C$6:$C$1005,$C525,Con_ve!$I$6:$I$1005,"Em negociação",Con_ve!$Q$6:$Q$1005,Cad_cl!BE$5))),"",IF($C525="","",SUMIFS(Con_ve!$F$6:$F$1005,Con_ve!$C$6:$C$1005,$C525,Con_ve!$I$6:$I$1005,"Em negociação",Con_ve!$Q$6:$Q$1005,Cad_cl!BE$5)))</f>
        <v/>
      </c>
      <c r="BF525" s="134" t="str">
        <f>IF(ISERR(IF($C525="","",SUMIFS(Con_ve!$F$6:$F$1005,Con_ve!$C$6:$C$1005,$C525,Con_ve!$I$6:$I$1005,"Em negociação",Con_ve!$Q$6:$Q$1005,Cad_cl!BF$5))),"",IF($C525="","",SUMIFS(Con_ve!$F$6:$F$1005,Con_ve!$C$6:$C$1005,$C525,Con_ve!$I$6:$I$1005,"Em negociação",Con_ve!$Q$6:$Q$1005,Cad_cl!BF$5)))</f>
        <v/>
      </c>
      <c r="BG525" s="134" t="str">
        <f>IF(ISERR(IF($C525="","",SUMIFS(Con_ve!$F$6:$F$1005,Con_ve!$C$6:$C$1005,$C525,Con_ve!$I$6:$I$1005,"Em negociação",Con_ve!$Q$6:$Q$1005,Cad_cl!BG$5))),"",IF($C525="","",SUMIFS(Con_ve!$F$6:$F$1005,Con_ve!$C$6:$C$1005,$C525,Con_ve!$I$6:$I$1005,"Em negociação",Con_ve!$Q$6:$Q$1005,Cad_cl!BG$5)))</f>
        <v/>
      </c>
      <c r="BH525" s="134" t="str">
        <f>IF(ISERR(IF($C525="","",SUMIFS(Con_ve!$F$6:$F$1005,Con_ve!$C$6:$C$1005,$C525,Con_ve!$I$6:$I$1005,"Em negociação",Con_ve!$Q$6:$Q$1005,Cad_cl!BH$5))),"",IF($C525="","",SUMIFS(Con_ve!$F$6:$F$1005,Con_ve!$C$6:$C$1005,$C525,Con_ve!$I$6:$I$1005,"Em negociação",Con_ve!$Q$6:$Q$1005,Cad_cl!BH$5)))</f>
        <v/>
      </c>
      <c r="BI525" s="134" t="str">
        <f>IF(ISERR(IF($C525="","",SUMIFS(Con_ve!$F$6:$F$1005,Con_ve!$C$6:$C$1005,$C525,Con_ve!$I$6:$I$1005,"Em negociação",Con_ve!$Q$6:$Q$1005,Cad_cl!BI$5))),"",IF($C525="","",SUMIFS(Con_ve!$F$6:$F$1005,Con_ve!$C$6:$C$1005,$C525,Con_ve!$I$6:$I$1005,"Em negociação",Con_ve!$Q$6:$Q$1005,Cad_cl!BI$5)))</f>
        <v/>
      </c>
      <c r="BJ525" s="134" t="str">
        <f>IF(ISERR(IF($C525="","",SUMIFS(Con_ve!$F$6:$F$1005,Con_ve!$C$6:$C$1005,$C525,Con_ve!$I$6:$I$1005,"Em negociação",Con_ve!$Q$6:$Q$1005,Cad_cl!BJ$5))),"",IF($C525="","",SUMIFS(Con_ve!$F$6:$F$1005,Con_ve!$C$6:$C$1005,$C525,Con_ve!$I$6:$I$1005,"Em negociação",Con_ve!$Q$6:$Q$1005,Cad_cl!BJ$5)))</f>
        <v/>
      </c>
      <c r="BK525" s="134" t="str">
        <f>IF(ISERR(IF($C525="","",SUMIFS(Con_ve!$F$6:$F$1005,Con_ve!$C$6:$C$1005,$C525,Con_ve!$I$6:$I$1005,"Em negociação",Con_ve!$Q$6:$Q$1005,Cad_cl!BK$5))),"",IF($C525="","",SUMIFS(Con_ve!$F$6:$F$1005,Con_ve!$C$6:$C$1005,$C525,Con_ve!$I$6:$I$1005,"Em negociação",Con_ve!$Q$6:$Q$1005,Cad_cl!BK$5)))</f>
        <v/>
      </c>
      <c r="BL525" s="134" t="str">
        <f>IF(ISERR(IF($C525="","",SUMIFS(Con_ve!$F$6:$F$1005,Con_ve!$C$6:$C$1005,$C525,Con_ve!$I$6:$I$1005,"Em negociação",Con_ve!$Q$6:$Q$1005,Cad_cl!BL$5))),"",IF($C525="","",SUMIFS(Con_ve!$F$6:$F$1005,Con_ve!$C$6:$C$1005,$C525,Con_ve!$I$6:$I$1005,"Em negociação",Con_ve!$Q$6:$Q$1005,Cad_cl!BL$5)))</f>
        <v/>
      </c>
      <c r="BM525" s="134" t="str">
        <f>IF(ISERR(IF($C525="","",SUMIFS(Con_ve!$F$6:$F$1005,Con_ve!$C$6:$C$1005,$C525,Con_ve!$I$6:$I$1005,"Em negociação",Con_ve!$Q$6:$Q$1005,Cad_cl!BM$5))),"",IF($C525="","",SUMIFS(Con_ve!$F$6:$F$1005,Con_ve!$C$6:$C$1005,$C525,Con_ve!$I$6:$I$1005,"Em negociação",Con_ve!$Q$6:$Q$1005,Cad_cl!BM$5)))</f>
        <v/>
      </c>
      <c r="BN525" s="134" t="str">
        <f>IF(ISERR(IF($C525="","",SUMIFS(Con_ve!$F$6:$F$1005,Con_ve!$C$6:$C$1005,$C525,Con_ve!$I$6:$I$1005,"Em negociação",Con_ve!$Q$6:$Q$1005,Cad_cl!BN$5))),"",IF($C525="","",SUMIFS(Con_ve!$F$6:$F$1005,Con_ve!$C$6:$C$1005,$C525,Con_ve!$I$6:$I$1005,"Em negociação",Con_ve!$Q$6:$Q$1005,Cad_cl!BN$5)))</f>
        <v/>
      </c>
      <c r="BO525" s="134" t="str">
        <f>IF(ISERR(IF($C525="","",SUMIFS(Con_ve!$F$6:$F$1005,Con_ve!$C$6:$C$1005,$C525,Con_ve!$I$6:$I$1005,"Em negociação",Con_ve!$Q$6:$Q$1005,Cad_cl!BO$5))),"",IF($C525="","",SUMIFS(Con_ve!$F$6:$F$1005,Con_ve!$C$6:$C$1005,$C525,Con_ve!$I$6:$I$1005,"Em negociação",Con_ve!$Q$6:$Q$1005,Cad_cl!BO$5)))</f>
        <v/>
      </c>
      <c r="BP525" s="134">
        <f t="shared" si="25"/>
        <v>0</v>
      </c>
      <c r="BR525" s="125" t="str">
        <f>IF(ISERR(IF(AND($I525=Re_lo!$E$5,BR$5=VLOOKUP(Re_lo!$H$5,Re_lo!$N$5:$O$16,2,0)),AP525,"")),"",IF(AND($I525=Re_lo!$E$5,BR$5=VLOOKUP(Re_lo!$H$5,Re_lo!$N$5:$O$16,2,0)),AP525,""))</f>
        <v/>
      </c>
      <c r="BS525" s="125" t="str">
        <f>IF(ISERR(IF(AND($I525=Re_lo!$E$5,BS$5=VLOOKUP(Re_lo!$H$5,Re_lo!$N$5:$O$16,2,0)),AQ525,"")),"",IF(AND($I525=Re_lo!$E$5,BS$5=VLOOKUP(Re_lo!$H$5,Re_lo!$N$5:$O$16,2,0)),AQ525,""))</f>
        <v/>
      </c>
      <c r="BT525" s="125" t="str">
        <f>IF(ISERR(IF(AND($I525=Re_lo!$E$5,BT$5=VLOOKUP(Re_lo!$H$5,Re_lo!$N$5:$O$16,2,0)),AR525,"")),"",IF(AND($I525=Re_lo!$E$5,BT$5=VLOOKUP(Re_lo!$H$5,Re_lo!$N$5:$O$16,2,0)),AR525,""))</f>
        <v/>
      </c>
      <c r="BU525" s="125" t="str">
        <f>IF(ISERR(IF(AND($I525=Re_lo!$E$5,BU$5=VLOOKUP(Re_lo!$H$5,Re_lo!$N$5:$O$16,2,0)),AS525,"")),"",IF(AND($I525=Re_lo!$E$5,BU$5=VLOOKUP(Re_lo!$H$5,Re_lo!$N$5:$O$16,2,0)),AS525,""))</f>
        <v/>
      </c>
      <c r="BV525" s="125" t="str">
        <f>IF(ISERR(IF(AND($I525=Re_lo!$E$5,BV$5=VLOOKUP(Re_lo!$H$5,Re_lo!$N$5:$O$16,2,0)),AT525,"")),"",IF(AND($I525=Re_lo!$E$5,BV$5=VLOOKUP(Re_lo!$H$5,Re_lo!$N$5:$O$16,2,0)),AT525,""))</f>
        <v/>
      </c>
      <c r="BW525" s="125" t="str">
        <f>IF(ISERR(IF(AND($I525=Re_lo!$E$5,BW$5=VLOOKUP(Re_lo!$H$5,Re_lo!$N$5:$O$16,2,0)),AU525,"")),"",IF(AND($I525=Re_lo!$E$5,BW$5=VLOOKUP(Re_lo!$H$5,Re_lo!$N$5:$O$16,2,0)),AU525,""))</f>
        <v/>
      </c>
      <c r="BX525" s="125" t="str">
        <f>IF(ISERR(IF(AND($I525=Re_lo!$E$5,BX$5=VLOOKUP(Re_lo!$H$5,Re_lo!$N$5:$O$16,2,0)),AV525,"")),"",IF(AND($I525=Re_lo!$E$5,BX$5=VLOOKUP(Re_lo!$H$5,Re_lo!$N$5:$O$16,2,0)),AV525,""))</f>
        <v/>
      </c>
      <c r="BY525" s="125" t="str">
        <f>IF(ISERR(IF(AND($I525=Re_lo!$E$5,BY$5=VLOOKUP(Re_lo!$H$5,Re_lo!$N$5:$O$16,2,0)),AW525,"")),"",IF(AND($I525=Re_lo!$E$5,BY$5=VLOOKUP(Re_lo!$H$5,Re_lo!$N$5:$O$16,2,0)),AW525,""))</f>
        <v/>
      </c>
      <c r="BZ525" s="125" t="str">
        <f>IF(ISERR(IF(AND($I525=Re_lo!$E$5,BZ$5=VLOOKUP(Re_lo!$H$5,Re_lo!$N$5:$O$16,2,0)),AX525,"")),"",IF(AND($I525=Re_lo!$E$5,BZ$5=VLOOKUP(Re_lo!$H$5,Re_lo!$N$5:$O$16,2,0)),AX525,""))</f>
        <v/>
      </c>
      <c r="CA525" s="125" t="str">
        <f>IF(ISERR(IF(AND($I525=Re_lo!$E$5,CA$5=VLOOKUP(Re_lo!$H$5,Re_lo!$N$5:$O$16,2,0)),AY525,"")),"",IF(AND($I525=Re_lo!$E$5,CA$5=VLOOKUP(Re_lo!$H$5,Re_lo!$N$5:$O$16,2,0)),AY525,""))</f>
        <v/>
      </c>
      <c r="CB525" s="125" t="str">
        <f>IF(ISERR(IF(AND($I525=Re_lo!$E$5,CB$5=VLOOKUP(Re_lo!$H$5,Re_lo!$N$5:$O$16,2,0)),AZ525,"")),"",IF(AND($I525=Re_lo!$E$5,CB$5=VLOOKUP(Re_lo!$H$5,Re_lo!$N$5:$O$16,2,0)),AZ525,""))</f>
        <v/>
      </c>
      <c r="CC525" s="125" t="str">
        <f>IF(ISERR(IF(AND($I525=Re_lo!$E$5,CC$5=VLOOKUP(Re_lo!$H$5,Re_lo!$N$5:$O$16,2,0)),BA525,"")),"",IF(AND($I525=Re_lo!$E$5,CC$5=VLOOKUP(Re_lo!$H$5,Re_lo!$N$5:$O$16,2,0)),BA525,""))</f>
        <v/>
      </c>
      <c r="CD525" s="125" t="str">
        <f>IF(ISERR(IF(AND($I525=Re_lo!$E$5,CD$5=VLOOKUP(Re_lo!$H$5,Re_lo!$N$5:$O$16,2,0)),BB525,"")),"",IF(AND($I525=Re_lo!$E$5,CD$5=VLOOKUP(Re_lo!$H$5,Re_lo!$N$5:$O$16,2,0)),BB525,""))</f>
        <v/>
      </c>
      <c r="CF525" s="125" t="str">
        <f>IF($C525="","",COUNTIFS(Con_ve!$C$6:$C$1005,$C525,Con_ve!$Q$6:$Q$1005,Cad_cl!CF$5))</f>
        <v/>
      </c>
      <c r="CG525" s="125" t="str">
        <f>IF($C525="","",COUNTIFS(Con_ve!$C$6:$C$1005,$C525,Con_ve!$Q$6:$Q$1005,Cad_cl!CG$5))</f>
        <v/>
      </c>
      <c r="CH525" s="125" t="str">
        <f>IF($C525="","",COUNTIFS(Con_ve!$C$6:$C$1005,$C525,Con_ve!$Q$6:$Q$1005,Cad_cl!CH$5))</f>
        <v/>
      </c>
      <c r="CI525" s="125" t="str">
        <f>IF($C525="","",COUNTIFS(Con_ve!$C$6:$C$1005,$C525,Con_ve!$Q$6:$Q$1005,Cad_cl!CI$5))</f>
        <v/>
      </c>
      <c r="CJ525" s="125" t="str">
        <f>IF($C525="","",COUNTIFS(Con_ve!$C$6:$C$1005,$C525,Con_ve!$Q$6:$Q$1005,Cad_cl!CJ$5))</f>
        <v/>
      </c>
      <c r="CK525" s="125" t="str">
        <f>IF($C525="","",COUNTIFS(Con_ve!$C$6:$C$1005,$C525,Con_ve!$Q$6:$Q$1005,Cad_cl!CK$5))</f>
        <v/>
      </c>
      <c r="CL525" s="125" t="str">
        <f>IF($C525="","",COUNTIFS(Con_ve!$C$6:$C$1005,$C525,Con_ve!$Q$6:$Q$1005,Cad_cl!CL$5))</f>
        <v/>
      </c>
      <c r="CM525" s="125" t="str">
        <f>IF($C525="","",COUNTIFS(Con_ve!$C$6:$C$1005,$C525,Con_ve!$Q$6:$Q$1005,Cad_cl!CM$5))</f>
        <v/>
      </c>
      <c r="CN525" s="125" t="str">
        <f>IF($C525="","",COUNTIFS(Con_ve!$C$6:$C$1005,$C525,Con_ve!$Q$6:$Q$1005,Cad_cl!CN$5))</f>
        <v/>
      </c>
      <c r="CO525" s="125" t="str">
        <f>IF($C525="","",COUNTIFS(Con_ve!$C$6:$C$1005,$C525,Con_ve!$Q$6:$Q$1005,Cad_cl!CO$5))</f>
        <v/>
      </c>
      <c r="CP525" s="125" t="str">
        <f>IF($C525="","",COUNTIFS(Con_ve!$C$6:$C$1005,$C525,Con_ve!$Q$6:$Q$1005,Cad_cl!CP$5))</f>
        <v/>
      </c>
      <c r="CQ525" s="125" t="str">
        <f>IF($C525="","",COUNTIFS(Con_ve!$C$6:$C$1005,$C525,Con_ve!$Q$6:$Q$1005,Cad_cl!CQ$5))</f>
        <v/>
      </c>
      <c r="CR525" s="125">
        <f t="shared" si="26"/>
        <v>0</v>
      </c>
    </row>
    <row r="526" spans="3:96" ht="30" customHeight="1">
      <c r="C526" s="153"/>
      <c r="D526" s="153"/>
      <c r="E526" s="154"/>
      <c r="F526" s="153"/>
      <c r="G526" s="155"/>
      <c r="H526" s="153"/>
      <c r="I526" s="153"/>
      <c r="J526" s="132" t="s">
        <v>309</v>
      </c>
      <c r="K526" s="133" t="s">
        <v>309</v>
      </c>
      <c r="L526" s="153"/>
      <c r="M526" s="153"/>
      <c r="N526" s="153"/>
      <c r="O526" s="153"/>
      <c r="P526" s="153"/>
      <c r="Q526" s="153"/>
      <c r="AP526" s="134" t="str">
        <f>IF(ISERR(IF($C526="","",SUMIFS(Con_ve!$F$6:$F$1005,Con_ve!$C$6:$C$1005,$C526,Con_ve!$I$6:$I$1005,"Fechada",Con_ve!$Q$6:$Q$1005,Cad_cl!AP$5))),"",IF($C526="","",SUMIFS(Con_ve!$F$6:$F$1005,Con_ve!$C$6:$C$1005,$C526,Con_ve!$I$6:$I$1005,"Fechada",Con_ve!$Q$6:$Q$1005,Cad_cl!AP$5)))</f>
        <v/>
      </c>
      <c r="AQ526" s="134" t="str">
        <f>IF(ISERR(IF($C526="","",SUMIFS(Con_ve!$F$6:$F$1005,Con_ve!$C$6:$C$1005,$C526,Con_ve!$I$6:$I$1005,"Fechada",Con_ve!$Q$6:$Q$1005,Cad_cl!AQ$5))),"",IF($C526="","",SUMIFS(Con_ve!$F$6:$F$1005,Con_ve!$C$6:$C$1005,$C526,Con_ve!$I$6:$I$1005,"Fechada",Con_ve!$Q$6:$Q$1005,Cad_cl!AQ$5)))</f>
        <v/>
      </c>
      <c r="AR526" s="134" t="str">
        <f>IF(ISERR(IF($C526="","",SUMIFS(Con_ve!$F$6:$F$1005,Con_ve!$C$6:$C$1005,$C526,Con_ve!$I$6:$I$1005,"Fechada",Con_ve!$Q$6:$Q$1005,Cad_cl!AR$5))),"",IF($C526="","",SUMIFS(Con_ve!$F$6:$F$1005,Con_ve!$C$6:$C$1005,$C526,Con_ve!$I$6:$I$1005,"Fechada",Con_ve!$Q$6:$Q$1005,Cad_cl!AR$5)))</f>
        <v/>
      </c>
      <c r="AS526" s="134" t="str">
        <f>IF(ISERR(IF($C526="","",SUMIFS(Con_ve!$F$6:$F$1005,Con_ve!$C$6:$C$1005,$C526,Con_ve!$I$6:$I$1005,"Fechada",Con_ve!$Q$6:$Q$1005,Cad_cl!AS$5))),"",IF($C526="","",SUMIFS(Con_ve!$F$6:$F$1005,Con_ve!$C$6:$C$1005,$C526,Con_ve!$I$6:$I$1005,"Fechada",Con_ve!$Q$6:$Q$1005,Cad_cl!AS$5)))</f>
        <v/>
      </c>
      <c r="AT526" s="134" t="str">
        <f>IF(ISERR(IF($C526="","",SUMIFS(Con_ve!$F$6:$F$1005,Con_ve!$C$6:$C$1005,$C526,Con_ve!$I$6:$I$1005,"Fechada",Con_ve!$Q$6:$Q$1005,Cad_cl!AT$5))),"",IF($C526="","",SUMIFS(Con_ve!$F$6:$F$1005,Con_ve!$C$6:$C$1005,$C526,Con_ve!$I$6:$I$1005,"Fechada",Con_ve!$Q$6:$Q$1005,Cad_cl!AT$5)))</f>
        <v/>
      </c>
      <c r="AU526" s="134" t="str">
        <f>IF(ISERR(IF($C526="","",SUMIFS(Con_ve!$F$6:$F$1005,Con_ve!$C$6:$C$1005,$C526,Con_ve!$I$6:$I$1005,"Fechada",Con_ve!$Q$6:$Q$1005,Cad_cl!AU$5))),"",IF($C526="","",SUMIFS(Con_ve!$F$6:$F$1005,Con_ve!$C$6:$C$1005,$C526,Con_ve!$I$6:$I$1005,"Fechada",Con_ve!$Q$6:$Q$1005,Cad_cl!AU$5)))</f>
        <v/>
      </c>
      <c r="AV526" s="134" t="str">
        <f>IF(ISERR(IF($C526="","",SUMIFS(Con_ve!$F$6:$F$1005,Con_ve!$C$6:$C$1005,$C526,Con_ve!$I$6:$I$1005,"Fechada",Con_ve!$Q$6:$Q$1005,Cad_cl!AV$5))),"",IF($C526="","",SUMIFS(Con_ve!$F$6:$F$1005,Con_ve!$C$6:$C$1005,$C526,Con_ve!$I$6:$I$1005,"Fechada",Con_ve!$Q$6:$Q$1005,Cad_cl!AV$5)))</f>
        <v/>
      </c>
      <c r="AW526" s="134" t="str">
        <f>IF(ISERR(IF($C526="","",SUMIFS(Con_ve!$F$6:$F$1005,Con_ve!$C$6:$C$1005,$C526,Con_ve!$I$6:$I$1005,"Fechada",Con_ve!$Q$6:$Q$1005,Cad_cl!AW$5))),"",IF($C526="","",SUMIFS(Con_ve!$F$6:$F$1005,Con_ve!$C$6:$C$1005,$C526,Con_ve!$I$6:$I$1005,"Fechada",Con_ve!$Q$6:$Q$1005,Cad_cl!AW$5)))</f>
        <v/>
      </c>
      <c r="AX526" s="134" t="str">
        <f>IF(ISERR(IF($C526="","",SUMIFS(Con_ve!$F$6:$F$1005,Con_ve!$C$6:$C$1005,$C526,Con_ve!$I$6:$I$1005,"Fechada",Con_ve!$Q$6:$Q$1005,Cad_cl!AX$5))),"",IF($C526="","",SUMIFS(Con_ve!$F$6:$F$1005,Con_ve!$C$6:$C$1005,$C526,Con_ve!$I$6:$I$1005,"Fechada",Con_ve!$Q$6:$Q$1005,Cad_cl!AX$5)))</f>
        <v/>
      </c>
      <c r="AY526" s="134" t="str">
        <f>IF(ISERR(IF($C526="","",SUMIFS(Con_ve!$F$6:$F$1005,Con_ve!$C$6:$C$1005,$C526,Con_ve!$I$6:$I$1005,"Fechada",Con_ve!$Q$6:$Q$1005,Cad_cl!AY$5))),"",IF($C526="","",SUMIFS(Con_ve!$F$6:$F$1005,Con_ve!$C$6:$C$1005,$C526,Con_ve!$I$6:$I$1005,"Fechada",Con_ve!$Q$6:$Q$1005,Cad_cl!AY$5)))</f>
        <v/>
      </c>
      <c r="AZ526" s="134" t="str">
        <f>IF(ISERR(IF($C526="","",SUMIFS(Con_ve!$F$6:$F$1005,Con_ve!$C$6:$C$1005,$C526,Con_ve!$I$6:$I$1005,"Fechada",Con_ve!$Q$6:$Q$1005,Cad_cl!AZ$5))),"",IF($C526="","",SUMIFS(Con_ve!$F$6:$F$1005,Con_ve!$C$6:$C$1005,$C526,Con_ve!$I$6:$I$1005,"Fechada",Con_ve!$Q$6:$Q$1005,Cad_cl!AZ$5)))</f>
        <v/>
      </c>
      <c r="BA526" s="134" t="str">
        <f>IF(ISERR(IF($C526="","",SUMIFS(Con_ve!$F$6:$F$1005,Con_ve!$C$6:$C$1005,$C526,Con_ve!$I$6:$I$1005,"Fechada",Con_ve!$Q$6:$Q$1005,Cad_cl!BA$5))),"",IF($C526="","",SUMIFS(Con_ve!$F$6:$F$1005,Con_ve!$C$6:$C$1005,$C526,Con_ve!$I$6:$I$1005,"Fechada",Con_ve!$Q$6:$Q$1005,Cad_cl!BA$5)))</f>
        <v/>
      </c>
      <c r="BB526" s="134">
        <f t="shared" si="24"/>
        <v>0</v>
      </c>
      <c r="BD526" s="134" t="str">
        <f>IF(ISERR(IF($C526="","",SUMIFS(Con_ve!$F$6:$F$1005,Con_ve!$C$6:$C$1005,$C526,Con_ve!$I$6:$I$1005,"Em negociação",Con_ve!$Q$6:$Q$1005,Cad_cl!BD$5))),"",IF($C526="","",SUMIFS(Con_ve!$F$6:$F$1005,Con_ve!$C$6:$C$1005,$C526,Con_ve!$I$6:$I$1005,"Em negociação",Con_ve!$Q$6:$Q$1005,Cad_cl!BD$5)))</f>
        <v/>
      </c>
      <c r="BE526" s="134" t="str">
        <f>IF(ISERR(IF($C526="","",SUMIFS(Con_ve!$F$6:$F$1005,Con_ve!$C$6:$C$1005,$C526,Con_ve!$I$6:$I$1005,"Em negociação",Con_ve!$Q$6:$Q$1005,Cad_cl!BE$5))),"",IF($C526="","",SUMIFS(Con_ve!$F$6:$F$1005,Con_ve!$C$6:$C$1005,$C526,Con_ve!$I$6:$I$1005,"Em negociação",Con_ve!$Q$6:$Q$1005,Cad_cl!BE$5)))</f>
        <v/>
      </c>
      <c r="BF526" s="134" t="str">
        <f>IF(ISERR(IF($C526="","",SUMIFS(Con_ve!$F$6:$F$1005,Con_ve!$C$6:$C$1005,$C526,Con_ve!$I$6:$I$1005,"Em negociação",Con_ve!$Q$6:$Q$1005,Cad_cl!BF$5))),"",IF($C526="","",SUMIFS(Con_ve!$F$6:$F$1005,Con_ve!$C$6:$C$1005,$C526,Con_ve!$I$6:$I$1005,"Em negociação",Con_ve!$Q$6:$Q$1005,Cad_cl!BF$5)))</f>
        <v/>
      </c>
      <c r="BG526" s="134" t="str">
        <f>IF(ISERR(IF($C526="","",SUMIFS(Con_ve!$F$6:$F$1005,Con_ve!$C$6:$C$1005,$C526,Con_ve!$I$6:$I$1005,"Em negociação",Con_ve!$Q$6:$Q$1005,Cad_cl!BG$5))),"",IF($C526="","",SUMIFS(Con_ve!$F$6:$F$1005,Con_ve!$C$6:$C$1005,$C526,Con_ve!$I$6:$I$1005,"Em negociação",Con_ve!$Q$6:$Q$1005,Cad_cl!BG$5)))</f>
        <v/>
      </c>
      <c r="BH526" s="134" t="str">
        <f>IF(ISERR(IF($C526="","",SUMIFS(Con_ve!$F$6:$F$1005,Con_ve!$C$6:$C$1005,$C526,Con_ve!$I$6:$I$1005,"Em negociação",Con_ve!$Q$6:$Q$1005,Cad_cl!BH$5))),"",IF($C526="","",SUMIFS(Con_ve!$F$6:$F$1005,Con_ve!$C$6:$C$1005,$C526,Con_ve!$I$6:$I$1005,"Em negociação",Con_ve!$Q$6:$Q$1005,Cad_cl!BH$5)))</f>
        <v/>
      </c>
      <c r="BI526" s="134" t="str">
        <f>IF(ISERR(IF($C526="","",SUMIFS(Con_ve!$F$6:$F$1005,Con_ve!$C$6:$C$1005,$C526,Con_ve!$I$6:$I$1005,"Em negociação",Con_ve!$Q$6:$Q$1005,Cad_cl!BI$5))),"",IF($C526="","",SUMIFS(Con_ve!$F$6:$F$1005,Con_ve!$C$6:$C$1005,$C526,Con_ve!$I$6:$I$1005,"Em negociação",Con_ve!$Q$6:$Q$1005,Cad_cl!BI$5)))</f>
        <v/>
      </c>
      <c r="BJ526" s="134" t="str">
        <f>IF(ISERR(IF($C526="","",SUMIFS(Con_ve!$F$6:$F$1005,Con_ve!$C$6:$C$1005,$C526,Con_ve!$I$6:$I$1005,"Em negociação",Con_ve!$Q$6:$Q$1005,Cad_cl!BJ$5))),"",IF($C526="","",SUMIFS(Con_ve!$F$6:$F$1005,Con_ve!$C$6:$C$1005,$C526,Con_ve!$I$6:$I$1005,"Em negociação",Con_ve!$Q$6:$Q$1005,Cad_cl!BJ$5)))</f>
        <v/>
      </c>
      <c r="BK526" s="134" t="str">
        <f>IF(ISERR(IF($C526="","",SUMIFS(Con_ve!$F$6:$F$1005,Con_ve!$C$6:$C$1005,$C526,Con_ve!$I$6:$I$1005,"Em negociação",Con_ve!$Q$6:$Q$1005,Cad_cl!BK$5))),"",IF($C526="","",SUMIFS(Con_ve!$F$6:$F$1005,Con_ve!$C$6:$C$1005,$C526,Con_ve!$I$6:$I$1005,"Em negociação",Con_ve!$Q$6:$Q$1005,Cad_cl!BK$5)))</f>
        <v/>
      </c>
      <c r="BL526" s="134" t="str">
        <f>IF(ISERR(IF($C526="","",SUMIFS(Con_ve!$F$6:$F$1005,Con_ve!$C$6:$C$1005,$C526,Con_ve!$I$6:$I$1005,"Em negociação",Con_ve!$Q$6:$Q$1005,Cad_cl!BL$5))),"",IF($C526="","",SUMIFS(Con_ve!$F$6:$F$1005,Con_ve!$C$6:$C$1005,$C526,Con_ve!$I$6:$I$1005,"Em negociação",Con_ve!$Q$6:$Q$1005,Cad_cl!BL$5)))</f>
        <v/>
      </c>
      <c r="BM526" s="134" t="str">
        <f>IF(ISERR(IF($C526="","",SUMIFS(Con_ve!$F$6:$F$1005,Con_ve!$C$6:$C$1005,$C526,Con_ve!$I$6:$I$1005,"Em negociação",Con_ve!$Q$6:$Q$1005,Cad_cl!BM$5))),"",IF($C526="","",SUMIFS(Con_ve!$F$6:$F$1005,Con_ve!$C$6:$C$1005,$C526,Con_ve!$I$6:$I$1005,"Em negociação",Con_ve!$Q$6:$Q$1005,Cad_cl!BM$5)))</f>
        <v/>
      </c>
      <c r="BN526" s="134" t="str">
        <f>IF(ISERR(IF($C526="","",SUMIFS(Con_ve!$F$6:$F$1005,Con_ve!$C$6:$C$1005,$C526,Con_ve!$I$6:$I$1005,"Em negociação",Con_ve!$Q$6:$Q$1005,Cad_cl!BN$5))),"",IF($C526="","",SUMIFS(Con_ve!$F$6:$F$1005,Con_ve!$C$6:$C$1005,$C526,Con_ve!$I$6:$I$1005,"Em negociação",Con_ve!$Q$6:$Q$1005,Cad_cl!BN$5)))</f>
        <v/>
      </c>
      <c r="BO526" s="134" t="str">
        <f>IF(ISERR(IF($C526="","",SUMIFS(Con_ve!$F$6:$F$1005,Con_ve!$C$6:$C$1005,$C526,Con_ve!$I$6:$I$1005,"Em negociação",Con_ve!$Q$6:$Q$1005,Cad_cl!BO$5))),"",IF($C526="","",SUMIFS(Con_ve!$F$6:$F$1005,Con_ve!$C$6:$C$1005,$C526,Con_ve!$I$6:$I$1005,"Em negociação",Con_ve!$Q$6:$Q$1005,Cad_cl!BO$5)))</f>
        <v/>
      </c>
      <c r="BP526" s="134">
        <f t="shared" si="25"/>
        <v>0</v>
      </c>
      <c r="BR526" s="125" t="str">
        <f>IF(ISERR(IF(AND($I526=Re_lo!$E$5,BR$5=VLOOKUP(Re_lo!$H$5,Re_lo!$N$5:$O$16,2,0)),AP526,"")),"",IF(AND($I526=Re_lo!$E$5,BR$5=VLOOKUP(Re_lo!$H$5,Re_lo!$N$5:$O$16,2,0)),AP526,""))</f>
        <v/>
      </c>
      <c r="BS526" s="125" t="str">
        <f>IF(ISERR(IF(AND($I526=Re_lo!$E$5,BS$5=VLOOKUP(Re_lo!$H$5,Re_lo!$N$5:$O$16,2,0)),AQ526,"")),"",IF(AND($I526=Re_lo!$E$5,BS$5=VLOOKUP(Re_lo!$H$5,Re_lo!$N$5:$O$16,2,0)),AQ526,""))</f>
        <v/>
      </c>
      <c r="BT526" s="125" t="str">
        <f>IF(ISERR(IF(AND($I526=Re_lo!$E$5,BT$5=VLOOKUP(Re_lo!$H$5,Re_lo!$N$5:$O$16,2,0)),AR526,"")),"",IF(AND($I526=Re_lo!$E$5,BT$5=VLOOKUP(Re_lo!$H$5,Re_lo!$N$5:$O$16,2,0)),AR526,""))</f>
        <v/>
      </c>
      <c r="BU526" s="125" t="str">
        <f>IF(ISERR(IF(AND($I526=Re_lo!$E$5,BU$5=VLOOKUP(Re_lo!$H$5,Re_lo!$N$5:$O$16,2,0)),AS526,"")),"",IF(AND($I526=Re_lo!$E$5,BU$5=VLOOKUP(Re_lo!$H$5,Re_lo!$N$5:$O$16,2,0)),AS526,""))</f>
        <v/>
      </c>
      <c r="BV526" s="125" t="str">
        <f>IF(ISERR(IF(AND($I526=Re_lo!$E$5,BV$5=VLOOKUP(Re_lo!$H$5,Re_lo!$N$5:$O$16,2,0)),AT526,"")),"",IF(AND($I526=Re_lo!$E$5,BV$5=VLOOKUP(Re_lo!$H$5,Re_lo!$N$5:$O$16,2,0)),AT526,""))</f>
        <v/>
      </c>
      <c r="BW526" s="125" t="str">
        <f>IF(ISERR(IF(AND($I526=Re_lo!$E$5,BW$5=VLOOKUP(Re_lo!$H$5,Re_lo!$N$5:$O$16,2,0)),AU526,"")),"",IF(AND($I526=Re_lo!$E$5,BW$5=VLOOKUP(Re_lo!$H$5,Re_lo!$N$5:$O$16,2,0)),AU526,""))</f>
        <v/>
      </c>
      <c r="BX526" s="125" t="str">
        <f>IF(ISERR(IF(AND($I526=Re_lo!$E$5,BX$5=VLOOKUP(Re_lo!$H$5,Re_lo!$N$5:$O$16,2,0)),AV526,"")),"",IF(AND($I526=Re_lo!$E$5,BX$5=VLOOKUP(Re_lo!$H$5,Re_lo!$N$5:$O$16,2,0)),AV526,""))</f>
        <v/>
      </c>
      <c r="BY526" s="125" t="str">
        <f>IF(ISERR(IF(AND($I526=Re_lo!$E$5,BY$5=VLOOKUP(Re_lo!$H$5,Re_lo!$N$5:$O$16,2,0)),AW526,"")),"",IF(AND($I526=Re_lo!$E$5,BY$5=VLOOKUP(Re_lo!$H$5,Re_lo!$N$5:$O$16,2,0)),AW526,""))</f>
        <v/>
      </c>
      <c r="BZ526" s="125" t="str">
        <f>IF(ISERR(IF(AND($I526=Re_lo!$E$5,BZ$5=VLOOKUP(Re_lo!$H$5,Re_lo!$N$5:$O$16,2,0)),AX526,"")),"",IF(AND($I526=Re_lo!$E$5,BZ$5=VLOOKUP(Re_lo!$H$5,Re_lo!$N$5:$O$16,2,0)),AX526,""))</f>
        <v/>
      </c>
      <c r="CA526" s="125" t="str">
        <f>IF(ISERR(IF(AND($I526=Re_lo!$E$5,CA$5=VLOOKUP(Re_lo!$H$5,Re_lo!$N$5:$O$16,2,0)),AY526,"")),"",IF(AND($I526=Re_lo!$E$5,CA$5=VLOOKUP(Re_lo!$H$5,Re_lo!$N$5:$O$16,2,0)),AY526,""))</f>
        <v/>
      </c>
      <c r="CB526" s="125" t="str">
        <f>IF(ISERR(IF(AND($I526=Re_lo!$E$5,CB$5=VLOOKUP(Re_lo!$H$5,Re_lo!$N$5:$O$16,2,0)),AZ526,"")),"",IF(AND($I526=Re_lo!$E$5,CB$5=VLOOKUP(Re_lo!$H$5,Re_lo!$N$5:$O$16,2,0)),AZ526,""))</f>
        <v/>
      </c>
      <c r="CC526" s="125" t="str">
        <f>IF(ISERR(IF(AND($I526=Re_lo!$E$5,CC$5=VLOOKUP(Re_lo!$H$5,Re_lo!$N$5:$O$16,2,0)),BA526,"")),"",IF(AND($I526=Re_lo!$E$5,CC$5=VLOOKUP(Re_lo!$H$5,Re_lo!$N$5:$O$16,2,0)),BA526,""))</f>
        <v/>
      </c>
      <c r="CD526" s="125" t="str">
        <f>IF(ISERR(IF(AND($I526=Re_lo!$E$5,CD$5=VLOOKUP(Re_lo!$H$5,Re_lo!$N$5:$O$16,2,0)),BB526,"")),"",IF(AND($I526=Re_lo!$E$5,CD$5=VLOOKUP(Re_lo!$H$5,Re_lo!$N$5:$O$16,2,0)),BB526,""))</f>
        <v/>
      </c>
      <c r="CF526" s="125" t="str">
        <f>IF($C526="","",COUNTIFS(Con_ve!$C$6:$C$1005,$C526,Con_ve!$Q$6:$Q$1005,Cad_cl!CF$5))</f>
        <v/>
      </c>
      <c r="CG526" s="125" t="str">
        <f>IF($C526="","",COUNTIFS(Con_ve!$C$6:$C$1005,$C526,Con_ve!$Q$6:$Q$1005,Cad_cl!CG$5))</f>
        <v/>
      </c>
      <c r="CH526" s="125" t="str">
        <f>IF($C526="","",COUNTIFS(Con_ve!$C$6:$C$1005,$C526,Con_ve!$Q$6:$Q$1005,Cad_cl!CH$5))</f>
        <v/>
      </c>
      <c r="CI526" s="125" t="str">
        <f>IF($C526="","",COUNTIFS(Con_ve!$C$6:$C$1005,$C526,Con_ve!$Q$6:$Q$1005,Cad_cl!CI$5))</f>
        <v/>
      </c>
      <c r="CJ526" s="125" t="str">
        <f>IF($C526="","",COUNTIFS(Con_ve!$C$6:$C$1005,$C526,Con_ve!$Q$6:$Q$1005,Cad_cl!CJ$5))</f>
        <v/>
      </c>
      <c r="CK526" s="125" t="str">
        <f>IF($C526="","",COUNTIFS(Con_ve!$C$6:$C$1005,$C526,Con_ve!$Q$6:$Q$1005,Cad_cl!CK$5))</f>
        <v/>
      </c>
      <c r="CL526" s="125" t="str">
        <f>IF($C526="","",COUNTIFS(Con_ve!$C$6:$C$1005,$C526,Con_ve!$Q$6:$Q$1005,Cad_cl!CL$5))</f>
        <v/>
      </c>
      <c r="CM526" s="125" t="str">
        <f>IF($C526="","",COUNTIFS(Con_ve!$C$6:$C$1005,$C526,Con_ve!$Q$6:$Q$1005,Cad_cl!CM$5))</f>
        <v/>
      </c>
      <c r="CN526" s="125" t="str">
        <f>IF($C526="","",COUNTIFS(Con_ve!$C$6:$C$1005,$C526,Con_ve!$Q$6:$Q$1005,Cad_cl!CN$5))</f>
        <v/>
      </c>
      <c r="CO526" s="125" t="str">
        <f>IF($C526="","",COUNTIFS(Con_ve!$C$6:$C$1005,$C526,Con_ve!$Q$6:$Q$1005,Cad_cl!CO$5))</f>
        <v/>
      </c>
      <c r="CP526" s="125" t="str">
        <f>IF($C526="","",COUNTIFS(Con_ve!$C$6:$C$1005,$C526,Con_ve!$Q$6:$Q$1005,Cad_cl!CP$5))</f>
        <v/>
      </c>
      <c r="CQ526" s="125" t="str">
        <f>IF($C526="","",COUNTIFS(Con_ve!$C$6:$C$1005,$C526,Con_ve!$Q$6:$Q$1005,Cad_cl!CQ$5))</f>
        <v/>
      </c>
      <c r="CR526" s="125">
        <f t="shared" si="26"/>
        <v>0</v>
      </c>
    </row>
    <row r="527" spans="3:96" ht="30" customHeight="1">
      <c r="C527" s="153"/>
      <c r="D527" s="153"/>
      <c r="E527" s="154"/>
      <c r="F527" s="153"/>
      <c r="G527" s="155"/>
      <c r="H527" s="153"/>
      <c r="I527" s="153"/>
      <c r="J527" s="132" t="s">
        <v>309</v>
      </c>
      <c r="K527" s="133" t="s">
        <v>309</v>
      </c>
      <c r="L527" s="153"/>
      <c r="M527" s="153"/>
      <c r="N527" s="153"/>
      <c r="O527" s="153"/>
      <c r="P527" s="153"/>
      <c r="Q527" s="153"/>
      <c r="AP527" s="134" t="str">
        <f>IF(ISERR(IF($C527="","",SUMIFS(Con_ve!$F$6:$F$1005,Con_ve!$C$6:$C$1005,$C527,Con_ve!$I$6:$I$1005,"Fechada",Con_ve!$Q$6:$Q$1005,Cad_cl!AP$5))),"",IF($C527="","",SUMIFS(Con_ve!$F$6:$F$1005,Con_ve!$C$6:$C$1005,$C527,Con_ve!$I$6:$I$1005,"Fechada",Con_ve!$Q$6:$Q$1005,Cad_cl!AP$5)))</f>
        <v/>
      </c>
      <c r="AQ527" s="134" t="str">
        <f>IF(ISERR(IF($C527="","",SUMIFS(Con_ve!$F$6:$F$1005,Con_ve!$C$6:$C$1005,$C527,Con_ve!$I$6:$I$1005,"Fechada",Con_ve!$Q$6:$Q$1005,Cad_cl!AQ$5))),"",IF($C527="","",SUMIFS(Con_ve!$F$6:$F$1005,Con_ve!$C$6:$C$1005,$C527,Con_ve!$I$6:$I$1005,"Fechada",Con_ve!$Q$6:$Q$1005,Cad_cl!AQ$5)))</f>
        <v/>
      </c>
      <c r="AR527" s="134" t="str">
        <f>IF(ISERR(IF($C527="","",SUMIFS(Con_ve!$F$6:$F$1005,Con_ve!$C$6:$C$1005,$C527,Con_ve!$I$6:$I$1005,"Fechada",Con_ve!$Q$6:$Q$1005,Cad_cl!AR$5))),"",IF($C527="","",SUMIFS(Con_ve!$F$6:$F$1005,Con_ve!$C$6:$C$1005,$C527,Con_ve!$I$6:$I$1005,"Fechada",Con_ve!$Q$6:$Q$1005,Cad_cl!AR$5)))</f>
        <v/>
      </c>
      <c r="AS527" s="134" t="str">
        <f>IF(ISERR(IF($C527="","",SUMIFS(Con_ve!$F$6:$F$1005,Con_ve!$C$6:$C$1005,$C527,Con_ve!$I$6:$I$1005,"Fechada",Con_ve!$Q$6:$Q$1005,Cad_cl!AS$5))),"",IF($C527="","",SUMIFS(Con_ve!$F$6:$F$1005,Con_ve!$C$6:$C$1005,$C527,Con_ve!$I$6:$I$1005,"Fechada",Con_ve!$Q$6:$Q$1005,Cad_cl!AS$5)))</f>
        <v/>
      </c>
      <c r="AT527" s="134" t="str">
        <f>IF(ISERR(IF($C527="","",SUMIFS(Con_ve!$F$6:$F$1005,Con_ve!$C$6:$C$1005,$C527,Con_ve!$I$6:$I$1005,"Fechada",Con_ve!$Q$6:$Q$1005,Cad_cl!AT$5))),"",IF($C527="","",SUMIFS(Con_ve!$F$6:$F$1005,Con_ve!$C$6:$C$1005,$C527,Con_ve!$I$6:$I$1005,"Fechada",Con_ve!$Q$6:$Q$1005,Cad_cl!AT$5)))</f>
        <v/>
      </c>
      <c r="AU527" s="134" t="str">
        <f>IF(ISERR(IF($C527="","",SUMIFS(Con_ve!$F$6:$F$1005,Con_ve!$C$6:$C$1005,$C527,Con_ve!$I$6:$I$1005,"Fechada",Con_ve!$Q$6:$Q$1005,Cad_cl!AU$5))),"",IF($C527="","",SUMIFS(Con_ve!$F$6:$F$1005,Con_ve!$C$6:$C$1005,$C527,Con_ve!$I$6:$I$1005,"Fechada",Con_ve!$Q$6:$Q$1005,Cad_cl!AU$5)))</f>
        <v/>
      </c>
      <c r="AV527" s="134" t="str">
        <f>IF(ISERR(IF($C527="","",SUMIFS(Con_ve!$F$6:$F$1005,Con_ve!$C$6:$C$1005,$C527,Con_ve!$I$6:$I$1005,"Fechada",Con_ve!$Q$6:$Q$1005,Cad_cl!AV$5))),"",IF($C527="","",SUMIFS(Con_ve!$F$6:$F$1005,Con_ve!$C$6:$C$1005,$C527,Con_ve!$I$6:$I$1005,"Fechada",Con_ve!$Q$6:$Q$1005,Cad_cl!AV$5)))</f>
        <v/>
      </c>
      <c r="AW527" s="134" t="str">
        <f>IF(ISERR(IF($C527="","",SUMIFS(Con_ve!$F$6:$F$1005,Con_ve!$C$6:$C$1005,$C527,Con_ve!$I$6:$I$1005,"Fechada",Con_ve!$Q$6:$Q$1005,Cad_cl!AW$5))),"",IF($C527="","",SUMIFS(Con_ve!$F$6:$F$1005,Con_ve!$C$6:$C$1005,$C527,Con_ve!$I$6:$I$1005,"Fechada",Con_ve!$Q$6:$Q$1005,Cad_cl!AW$5)))</f>
        <v/>
      </c>
      <c r="AX527" s="134" t="str">
        <f>IF(ISERR(IF($C527="","",SUMIFS(Con_ve!$F$6:$F$1005,Con_ve!$C$6:$C$1005,$C527,Con_ve!$I$6:$I$1005,"Fechada",Con_ve!$Q$6:$Q$1005,Cad_cl!AX$5))),"",IF($C527="","",SUMIFS(Con_ve!$F$6:$F$1005,Con_ve!$C$6:$C$1005,$C527,Con_ve!$I$6:$I$1005,"Fechada",Con_ve!$Q$6:$Q$1005,Cad_cl!AX$5)))</f>
        <v/>
      </c>
      <c r="AY527" s="134" t="str">
        <f>IF(ISERR(IF($C527="","",SUMIFS(Con_ve!$F$6:$F$1005,Con_ve!$C$6:$C$1005,$C527,Con_ve!$I$6:$I$1005,"Fechada",Con_ve!$Q$6:$Q$1005,Cad_cl!AY$5))),"",IF($C527="","",SUMIFS(Con_ve!$F$6:$F$1005,Con_ve!$C$6:$C$1005,$C527,Con_ve!$I$6:$I$1005,"Fechada",Con_ve!$Q$6:$Q$1005,Cad_cl!AY$5)))</f>
        <v/>
      </c>
      <c r="AZ527" s="134" t="str">
        <f>IF(ISERR(IF($C527="","",SUMIFS(Con_ve!$F$6:$F$1005,Con_ve!$C$6:$C$1005,$C527,Con_ve!$I$6:$I$1005,"Fechada",Con_ve!$Q$6:$Q$1005,Cad_cl!AZ$5))),"",IF($C527="","",SUMIFS(Con_ve!$F$6:$F$1005,Con_ve!$C$6:$C$1005,$C527,Con_ve!$I$6:$I$1005,"Fechada",Con_ve!$Q$6:$Q$1005,Cad_cl!AZ$5)))</f>
        <v/>
      </c>
      <c r="BA527" s="134" t="str">
        <f>IF(ISERR(IF($C527="","",SUMIFS(Con_ve!$F$6:$F$1005,Con_ve!$C$6:$C$1005,$C527,Con_ve!$I$6:$I$1005,"Fechada",Con_ve!$Q$6:$Q$1005,Cad_cl!BA$5))),"",IF($C527="","",SUMIFS(Con_ve!$F$6:$F$1005,Con_ve!$C$6:$C$1005,$C527,Con_ve!$I$6:$I$1005,"Fechada",Con_ve!$Q$6:$Q$1005,Cad_cl!BA$5)))</f>
        <v/>
      </c>
      <c r="BB527" s="134">
        <f t="shared" si="24"/>
        <v>0</v>
      </c>
      <c r="BD527" s="134" t="str">
        <f>IF(ISERR(IF($C527="","",SUMIFS(Con_ve!$F$6:$F$1005,Con_ve!$C$6:$C$1005,$C527,Con_ve!$I$6:$I$1005,"Em negociação",Con_ve!$Q$6:$Q$1005,Cad_cl!BD$5))),"",IF($C527="","",SUMIFS(Con_ve!$F$6:$F$1005,Con_ve!$C$6:$C$1005,$C527,Con_ve!$I$6:$I$1005,"Em negociação",Con_ve!$Q$6:$Q$1005,Cad_cl!BD$5)))</f>
        <v/>
      </c>
      <c r="BE527" s="134" t="str">
        <f>IF(ISERR(IF($C527="","",SUMIFS(Con_ve!$F$6:$F$1005,Con_ve!$C$6:$C$1005,$C527,Con_ve!$I$6:$I$1005,"Em negociação",Con_ve!$Q$6:$Q$1005,Cad_cl!BE$5))),"",IF($C527="","",SUMIFS(Con_ve!$F$6:$F$1005,Con_ve!$C$6:$C$1005,$C527,Con_ve!$I$6:$I$1005,"Em negociação",Con_ve!$Q$6:$Q$1005,Cad_cl!BE$5)))</f>
        <v/>
      </c>
      <c r="BF527" s="134" t="str">
        <f>IF(ISERR(IF($C527="","",SUMIFS(Con_ve!$F$6:$F$1005,Con_ve!$C$6:$C$1005,$C527,Con_ve!$I$6:$I$1005,"Em negociação",Con_ve!$Q$6:$Q$1005,Cad_cl!BF$5))),"",IF($C527="","",SUMIFS(Con_ve!$F$6:$F$1005,Con_ve!$C$6:$C$1005,$C527,Con_ve!$I$6:$I$1005,"Em negociação",Con_ve!$Q$6:$Q$1005,Cad_cl!BF$5)))</f>
        <v/>
      </c>
      <c r="BG527" s="134" t="str">
        <f>IF(ISERR(IF($C527="","",SUMIFS(Con_ve!$F$6:$F$1005,Con_ve!$C$6:$C$1005,$C527,Con_ve!$I$6:$I$1005,"Em negociação",Con_ve!$Q$6:$Q$1005,Cad_cl!BG$5))),"",IF($C527="","",SUMIFS(Con_ve!$F$6:$F$1005,Con_ve!$C$6:$C$1005,$C527,Con_ve!$I$6:$I$1005,"Em negociação",Con_ve!$Q$6:$Q$1005,Cad_cl!BG$5)))</f>
        <v/>
      </c>
      <c r="BH527" s="134" t="str">
        <f>IF(ISERR(IF($C527="","",SUMIFS(Con_ve!$F$6:$F$1005,Con_ve!$C$6:$C$1005,$C527,Con_ve!$I$6:$I$1005,"Em negociação",Con_ve!$Q$6:$Q$1005,Cad_cl!BH$5))),"",IF($C527="","",SUMIFS(Con_ve!$F$6:$F$1005,Con_ve!$C$6:$C$1005,$C527,Con_ve!$I$6:$I$1005,"Em negociação",Con_ve!$Q$6:$Q$1005,Cad_cl!BH$5)))</f>
        <v/>
      </c>
      <c r="BI527" s="134" t="str">
        <f>IF(ISERR(IF($C527="","",SUMIFS(Con_ve!$F$6:$F$1005,Con_ve!$C$6:$C$1005,$C527,Con_ve!$I$6:$I$1005,"Em negociação",Con_ve!$Q$6:$Q$1005,Cad_cl!BI$5))),"",IF($C527="","",SUMIFS(Con_ve!$F$6:$F$1005,Con_ve!$C$6:$C$1005,$C527,Con_ve!$I$6:$I$1005,"Em negociação",Con_ve!$Q$6:$Q$1005,Cad_cl!BI$5)))</f>
        <v/>
      </c>
      <c r="BJ527" s="134" t="str">
        <f>IF(ISERR(IF($C527="","",SUMIFS(Con_ve!$F$6:$F$1005,Con_ve!$C$6:$C$1005,$C527,Con_ve!$I$6:$I$1005,"Em negociação",Con_ve!$Q$6:$Q$1005,Cad_cl!BJ$5))),"",IF($C527="","",SUMIFS(Con_ve!$F$6:$F$1005,Con_ve!$C$6:$C$1005,$C527,Con_ve!$I$6:$I$1005,"Em negociação",Con_ve!$Q$6:$Q$1005,Cad_cl!BJ$5)))</f>
        <v/>
      </c>
      <c r="BK527" s="134" t="str">
        <f>IF(ISERR(IF($C527="","",SUMIFS(Con_ve!$F$6:$F$1005,Con_ve!$C$6:$C$1005,$C527,Con_ve!$I$6:$I$1005,"Em negociação",Con_ve!$Q$6:$Q$1005,Cad_cl!BK$5))),"",IF($C527="","",SUMIFS(Con_ve!$F$6:$F$1005,Con_ve!$C$6:$C$1005,$C527,Con_ve!$I$6:$I$1005,"Em negociação",Con_ve!$Q$6:$Q$1005,Cad_cl!BK$5)))</f>
        <v/>
      </c>
      <c r="BL527" s="134" t="str">
        <f>IF(ISERR(IF($C527="","",SUMIFS(Con_ve!$F$6:$F$1005,Con_ve!$C$6:$C$1005,$C527,Con_ve!$I$6:$I$1005,"Em negociação",Con_ve!$Q$6:$Q$1005,Cad_cl!BL$5))),"",IF($C527="","",SUMIFS(Con_ve!$F$6:$F$1005,Con_ve!$C$6:$C$1005,$C527,Con_ve!$I$6:$I$1005,"Em negociação",Con_ve!$Q$6:$Q$1005,Cad_cl!BL$5)))</f>
        <v/>
      </c>
      <c r="BM527" s="134" t="str">
        <f>IF(ISERR(IF($C527="","",SUMIFS(Con_ve!$F$6:$F$1005,Con_ve!$C$6:$C$1005,$C527,Con_ve!$I$6:$I$1005,"Em negociação",Con_ve!$Q$6:$Q$1005,Cad_cl!BM$5))),"",IF($C527="","",SUMIFS(Con_ve!$F$6:$F$1005,Con_ve!$C$6:$C$1005,$C527,Con_ve!$I$6:$I$1005,"Em negociação",Con_ve!$Q$6:$Q$1005,Cad_cl!BM$5)))</f>
        <v/>
      </c>
      <c r="BN527" s="134" t="str">
        <f>IF(ISERR(IF($C527="","",SUMIFS(Con_ve!$F$6:$F$1005,Con_ve!$C$6:$C$1005,$C527,Con_ve!$I$6:$I$1005,"Em negociação",Con_ve!$Q$6:$Q$1005,Cad_cl!BN$5))),"",IF($C527="","",SUMIFS(Con_ve!$F$6:$F$1005,Con_ve!$C$6:$C$1005,$C527,Con_ve!$I$6:$I$1005,"Em negociação",Con_ve!$Q$6:$Q$1005,Cad_cl!BN$5)))</f>
        <v/>
      </c>
      <c r="BO527" s="134" t="str">
        <f>IF(ISERR(IF($C527="","",SUMIFS(Con_ve!$F$6:$F$1005,Con_ve!$C$6:$C$1005,$C527,Con_ve!$I$6:$I$1005,"Em negociação",Con_ve!$Q$6:$Q$1005,Cad_cl!BO$5))),"",IF($C527="","",SUMIFS(Con_ve!$F$6:$F$1005,Con_ve!$C$6:$C$1005,$C527,Con_ve!$I$6:$I$1005,"Em negociação",Con_ve!$Q$6:$Q$1005,Cad_cl!BO$5)))</f>
        <v/>
      </c>
      <c r="BP527" s="134">
        <f t="shared" si="25"/>
        <v>0</v>
      </c>
      <c r="BR527" s="125" t="str">
        <f>IF(ISERR(IF(AND($I527=Re_lo!$E$5,BR$5=VLOOKUP(Re_lo!$H$5,Re_lo!$N$5:$O$16,2,0)),AP527,"")),"",IF(AND($I527=Re_lo!$E$5,BR$5=VLOOKUP(Re_lo!$H$5,Re_lo!$N$5:$O$16,2,0)),AP527,""))</f>
        <v/>
      </c>
      <c r="BS527" s="125" t="str">
        <f>IF(ISERR(IF(AND($I527=Re_lo!$E$5,BS$5=VLOOKUP(Re_lo!$H$5,Re_lo!$N$5:$O$16,2,0)),AQ527,"")),"",IF(AND($I527=Re_lo!$E$5,BS$5=VLOOKUP(Re_lo!$H$5,Re_lo!$N$5:$O$16,2,0)),AQ527,""))</f>
        <v/>
      </c>
      <c r="BT527" s="125" t="str">
        <f>IF(ISERR(IF(AND($I527=Re_lo!$E$5,BT$5=VLOOKUP(Re_lo!$H$5,Re_lo!$N$5:$O$16,2,0)),AR527,"")),"",IF(AND($I527=Re_lo!$E$5,BT$5=VLOOKUP(Re_lo!$H$5,Re_lo!$N$5:$O$16,2,0)),AR527,""))</f>
        <v/>
      </c>
      <c r="BU527" s="125" t="str">
        <f>IF(ISERR(IF(AND($I527=Re_lo!$E$5,BU$5=VLOOKUP(Re_lo!$H$5,Re_lo!$N$5:$O$16,2,0)),AS527,"")),"",IF(AND($I527=Re_lo!$E$5,BU$5=VLOOKUP(Re_lo!$H$5,Re_lo!$N$5:$O$16,2,0)),AS527,""))</f>
        <v/>
      </c>
      <c r="BV527" s="125" t="str">
        <f>IF(ISERR(IF(AND($I527=Re_lo!$E$5,BV$5=VLOOKUP(Re_lo!$H$5,Re_lo!$N$5:$O$16,2,0)),AT527,"")),"",IF(AND($I527=Re_lo!$E$5,BV$5=VLOOKUP(Re_lo!$H$5,Re_lo!$N$5:$O$16,2,0)),AT527,""))</f>
        <v/>
      </c>
      <c r="BW527" s="125" t="str">
        <f>IF(ISERR(IF(AND($I527=Re_lo!$E$5,BW$5=VLOOKUP(Re_lo!$H$5,Re_lo!$N$5:$O$16,2,0)),AU527,"")),"",IF(AND($I527=Re_lo!$E$5,BW$5=VLOOKUP(Re_lo!$H$5,Re_lo!$N$5:$O$16,2,0)),AU527,""))</f>
        <v/>
      </c>
      <c r="BX527" s="125" t="str">
        <f>IF(ISERR(IF(AND($I527=Re_lo!$E$5,BX$5=VLOOKUP(Re_lo!$H$5,Re_lo!$N$5:$O$16,2,0)),AV527,"")),"",IF(AND($I527=Re_lo!$E$5,BX$5=VLOOKUP(Re_lo!$H$5,Re_lo!$N$5:$O$16,2,0)),AV527,""))</f>
        <v/>
      </c>
      <c r="BY527" s="125" t="str">
        <f>IF(ISERR(IF(AND($I527=Re_lo!$E$5,BY$5=VLOOKUP(Re_lo!$H$5,Re_lo!$N$5:$O$16,2,0)),AW527,"")),"",IF(AND($I527=Re_lo!$E$5,BY$5=VLOOKUP(Re_lo!$H$5,Re_lo!$N$5:$O$16,2,0)),AW527,""))</f>
        <v/>
      </c>
      <c r="BZ527" s="125" t="str">
        <f>IF(ISERR(IF(AND($I527=Re_lo!$E$5,BZ$5=VLOOKUP(Re_lo!$H$5,Re_lo!$N$5:$O$16,2,0)),AX527,"")),"",IF(AND($I527=Re_lo!$E$5,BZ$5=VLOOKUP(Re_lo!$H$5,Re_lo!$N$5:$O$16,2,0)),AX527,""))</f>
        <v/>
      </c>
      <c r="CA527" s="125" t="str">
        <f>IF(ISERR(IF(AND($I527=Re_lo!$E$5,CA$5=VLOOKUP(Re_lo!$H$5,Re_lo!$N$5:$O$16,2,0)),AY527,"")),"",IF(AND($I527=Re_lo!$E$5,CA$5=VLOOKUP(Re_lo!$H$5,Re_lo!$N$5:$O$16,2,0)),AY527,""))</f>
        <v/>
      </c>
      <c r="CB527" s="125" t="str">
        <f>IF(ISERR(IF(AND($I527=Re_lo!$E$5,CB$5=VLOOKUP(Re_lo!$H$5,Re_lo!$N$5:$O$16,2,0)),AZ527,"")),"",IF(AND($I527=Re_lo!$E$5,CB$5=VLOOKUP(Re_lo!$H$5,Re_lo!$N$5:$O$16,2,0)),AZ527,""))</f>
        <v/>
      </c>
      <c r="CC527" s="125" t="str">
        <f>IF(ISERR(IF(AND($I527=Re_lo!$E$5,CC$5=VLOOKUP(Re_lo!$H$5,Re_lo!$N$5:$O$16,2,0)),BA527,"")),"",IF(AND($I527=Re_lo!$E$5,CC$5=VLOOKUP(Re_lo!$H$5,Re_lo!$N$5:$O$16,2,0)),BA527,""))</f>
        <v/>
      </c>
      <c r="CD527" s="125" t="str">
        <f>IF(ISERR(IF(AND($I527=Re_lo!$E$5,CD$5=VLOOKUP(Re_lo!$H$5,Re_lo!$N$5:$O$16,2,0)),BB527,"")),"",IF(AND($I527=Re_lo!$E$5,CD$5=VLOOKUP(Re_lo!$H$5,Re_lo!$N$5:$O$16,2,0)),BB527,""))</f>
        <v/>
      </c>
      <c r="CF527" s="125" t="str">
        <f>IF($C527="","",COUNTIFS(Con_ve!$C$6:$C$1005,$C527,Con_ve!$Q$6:$Q$1005,Cad_cl!CF$5))</f>
        <v/>
      </c>
      <c r="CG527" s="125" t="str">
        <f>IF($C527="","",COUNTIFS(Con_ve!$C$6:$C$1005,$C527,Con_ve!$Q$6:$Q$1005,Cad_cl!CG$5))</f>
        <v/>
      </c>
      <c r="CH527" s="125" t="str">
        <f>IF($C527="","",COUNTIFS(Con_ve!$C$6:$C$1005,$C527,Con_ve!$Q$6:$Q$1005,Cad_cl!CH$5))</f>
        <v/>
      </c>
      <c r="CI527" s="125" t="str">
        <f>IF($C527="","",COUNTIFS(Con_ve!$C$6:$C$1005,$C527,Con_ve!$Q$6:$Q$1005,Cad_cl!CI$5))</f>
        <v/>
      </c>
      <c r="CJ527" s="125" t="str">
        <f>IF($C527="","",COUNTIFS(Con_ve!$C$6:$C$1005,$C527,Con_ve!$Q$6:$Q$1005,Cad_cl!CJ$5))</f>
        <v/>
      </c>
      <c r="CK527" s="125" t="str">
        <f>IF($C527="","",COUNTIFS(Con_ve!$C$6:$C$1005,$C527,Con_ve!$Q$6:$Q$1005,Cad_cl!CK$5))</f>
        <v/>
      </c>
      <c r="CL527" s="125" t="str">
        <f>IF($C527="","",COUNTIFS(Con_ve!$C$6:$C$1005,$C527,Con_ve!$Q$6:$Q$1005,Cad_cl!CL$5))</f>
        <v/>
      </c>
      <c r="CM527" s="125" t="str">
        <f>IF($C527="","",COUNTIFS(Con_ve!$C$6:$C$1005,$C527,Con_ve!$Q$6:$Q$1005,Cad_cl!CM$5))</f>
        <v/>
      </c>
      <c r="CN527" s="125" t="str">
        <f>IF($C527="","",COUNTIFS(Con_ve!$C$6:$C$1005,$C527,Con_ve!$Q$6:$Q$1005,Cad_cl!CN$5))</f>
        <v/>
      </c>
      <c r="CO527" s="125" t="str">
        <f>IF($C527="","",COUNTIFS(Con_ve!$C$6:$C$1005,$C527,Con_ve!$Q$6:$Q$1005,Cad_cl!CO$5))</f>
        <v/>
      </c>
      <c r="CP527" s="125" t="str">
        <f>IF($C527="","",COUNTIFS(Con_ve!$C$6:$C$1005,$C527,Con_ve!$Q$6:$Q$1005,Cad_cl!CP$5))</f>
        <v/>
      </c>
      <c r="CQ527" s="125" t="str">
        <f>IF($C527="","",COUNTIFS(Con_ve!$C$6:$C$1005,$C527,Con_ve!$Q$6:$Q$1005,Cad_cl!CQ$5))</f>
        <v/>
      </c>
      <c r="CR527" s="125">
        <f t="shared" si="26"/>
        <v>0</v>
      </c>
    </row>
    <row r="528" spans="3:96" ht="30" customHeight="1">
      <c r="C528" s="153"/>
      <c r="D528" s="153"/>
      <c r="E528" s="154"/>
      <c r="F528" s="153"/>
      <c r="G528" s="155"/>
      <c r="H528" s="153"/>
      <c r="I528" s="153"/>
      <c r="J528" s="132" t="s">
        <v>309</v>
      </c>
      <c r="K528" s="133" t="s">
        <v>309</v>
      </c>
      <c r="L528" s="153"/>
      <c r="M528" s="153"/>
      <c r="N528" s="153"/>
      <c r="O528" s="153"/>
      <c r="P528" s="153"/>
      <c r="Q528" s="153"/>
      <c r="AP528" s="134" t="str">
        <f>IF(ISERR(IF($C528="","",SUMIFS(Con_ve!$F$6:$F$1005,Con_ve!$C$6:$C$1005,$C528,Con_ve!$I$6:$I$1005,"Fechada",Con_ve!$Q$6:$Q$1005,Cad_cl!AP$5))),"",IF($C528="","",SUMIFS(Con_ve!$F$6:$F$1005,Con_ve!$C$6:$C$1005,$C528,Con_ve!$I$6:$I$1005,"Fechada",Con_ve!$Q$6:$Q$1005,Cad_cl!AP$5)))</f>
        <v/>
      </c>
      <c r="AQ528" s="134" t="str">
        <f>IF(ISERR(IF($C528="","",SUMIFS(Con_ve!$F$6:$F$1005,Con_ve!$C$6:$C$1005,$C528,Con_ve!$I$6:$I$1005,"Fechada",Con_ve!$Q$6:$Q$1005,Cad_cl!AQ$5))),"",IF($C528="","",SUMIFS(Con_ve!$F$6:$F$1005,Con_ve!$C$6:$C$1005,$C528,Con_ve!$I$6:$I$1005,"Fechada",Con_ve!$Q$6:$Q$1005,Cad_cl!AQ$5)))</f>
        <v/>
      </c>
      <c r="AR528" s="134" t="str">
        <f>IF(ISERR(IF($C528="","",SUMIFS(Con_ve!$F$6:$F$1005,Con_ve!$C$6:$C$1005,$C528,Con_ve!$I$6:$I$1005,"Fechada",Con_ve!$Q$6:$Q$1005,Cad_cl!AR$5))),"",IF($C528="","",SUMIFS(Con_ve!$F$6:$F$1005,Con_ve!$C$6:$C$1005,$C528,Con_ve!$I$6:$I$1005,"Fechada",Con_ve!$Q$6:$Q$1005,Cad_cl!AR$5)))</f>
        <v/>
      </c>
      <c r="AS528" s="134" t="str">
        <f>IF(ISERR(IF($C528="","",SUMIFS(Con_ve!$F$6:$F$1005,Con_ve!$C$6:$C$1005,$C528,Con_ve!$I$6:$I$1005,"Fechada",Con_ve!$Q$6:$Q$1005,Cad_cl!AS$5))),"",IF($C528="","",SUMIFS(Con_ve!$F$6:$F$1005,Con_ve!$C$6:$C$1005,$C528,Con_ve!$I$6:$I$1005,"Fechada",Con_ve!$Q$6:$Q$1005,Cad_cl!AS$5)))</f>
        <v/>
      </c>
      <c r="AT528" s="134" t="str">
        <f>IF(ISERR(IF($C528="","",SUMIFS(Con_ve!$F$6:$F$1005,Con_ve!$C$6:$C$1005,$C528,Con_ve!$I$6:$I$1005,"Fechada",Con_ve!$Q$6:$Q$1005,Cad_cl!AT$5))),"",IF($C528="","",SUMIFS(Con_ve!$F$6:$F$1005,Con_ve!$C$6:$C$1005,$C528,Con_ve!$I$6:$I$1005,"Fechada",Con_ve!$Q$6:$Q$1005,Cad_cl!AT$5)))</f>
        <v/>
      </c>
      <c r="AU528" s="134" t="str">
        <f>IF(ISERR(IF($C528="","",SUMIFS(Con_ve!$F$6:$F$1005,Con_ve!$C$6:$C$1005,$C528,Con_ve!$I$6:$I$1005,"Fechada",Con_ve!$Q$6:$Q$1005,Cad_cl!AU$5))),"",IF($C528="","",SUMIFS(Con_ve!$F$6:$F$1005,Con_ve!$C$6:$C$1005,$C528,Con_ve!$I$6:$I$1005,"Fechada",Con_ve!$Q$6:$Q$1005,Cad_cl!AU$5)))</f>
        <v/>
      </c>
      <c r="AV528" s="134" t="str">
        <f>IF(ISERR(IF($C528="","",SUMIFS(Con_ve!$F$6:$F$1005,Con_ve!$C$6:$C$1005,$C528,Con_ve!$I$6:$I$1005,"Fechada",Con_ve!$Q$6:$Q$1005,Cad_cl!AV$5))),"",IF($C528="","",SUMIFS(Con_ve!$F$6:$F$1005,Con_ve!$C$6:$C$1005,$C528,Con_ve!$I$6:$I$1005,"Fechada",Con_ve!$Q$6:$Q$1005,Cad_cl!AV$5)))</f>
        <v/>
      </c>
      <c r="AW528" s="134" t="str">
        <f>IF(ISERR(IF($C528="","",SUMIFS(Con_ve!$F$6:$F$1005,Con_ve!$C$6:$C$1005,$C528,Con_ve!$I$6:$I$1005,"Fechada",Con_ve!$Q$6:$Q$1005,Cad_cl!AW$5))),"",IF($C528="","",SUMIFS(Con_ve!$F$6:$F$1005,Con_ve!$C$6:$C$1005,$C528,Con_ve!$I$6:$I$1005,"Fechada",Con_ve!$Q$6:$Q$1005,Cad_cl!AW$5)))</f>
        <v/>
      </c>
      <c r="AX528" s="134" t="str">
        <f>IF(ISERR(IF($C528="","",SUMIFS(Con_ve!$F$6:$F$1005,Con_ve!$C$6:$C$1005,$C528,Con_ve!$I$6:$I$1005,"Fechada",Con_ve!$Q$6:$Q$1005,Cad_cl!AX$5))),"",IF($C528="","",SUMIFS(Con_ve!$F$6:$F$1005,Con_ve!$C$6:$C$1005,$C528,Con_ve!$I$6:$I$1005,"Fechada",Con_ve!$Q$6:$Q$1005,Cad_cl!AX$5)))</f>
        <v/>
      </c>
      <c r="AY528" s="134" t="str">
        <f>IF(ISERR(IF($C528="","",SUMIFS(Con_ve!$F$6:$F$1005,Con_ve!$C$6:$C$1005,$C528,Con_ve!$I$6:$I$1005,"Fechada",Con_ve!$Q$6:$Q$1005,Cad_cl!AY$5))),"",IF($C528="","",SUMIFS(Con_ve!$F$6:$F$1005,Con_ve!$C$6:$C$1005,$C528,Con_ve!$I$6:$I$1005,"Fechada",Con_ve!$Q$6:$Q$1005,Cad_cl!AY$5)))</f>
        <v/>
      </c>
      <c r="AZ528" s="134" t="str">
        <f>IF(ISERR(IF($C528="","",SUMIFS(Con_ve!$F$6:$F$1005,Con_ve!$C$6:$C$1005,$C528,Con_ve!$I$6:$I$1005,"Fechada",Con_ve!$Q$6:$Q$1005,Cad_cl!AZ$5))),"",IF($C528="","",SUMIFS(Con_ve!$F$6:$F$1005,Con_ve!$C$6:$C$1005,$C528,Con_ve!$I$6:$I$1005,"Fechada",Con_ve!$Q$6:$Q$1005,Cad_cl!AZ$5)))</f>
        <v/>
      </c>
      <c r="BA528" s="134" t="str">
        <f>IF(ISERR(IF($C528="","",SUMIFS(Con_ve!$F$6:$F$1005,Con_ve!$C$6:$C$1005,$C528,Con_ve!$I$6:$I$1005,"Fechada",Con_ve!$Q$6:$Q$1005,Cad_cl!BA$5))),"",IF($C528="","",SUMIFS(Con_ve!$F$6:$F$1005,Con_ve!$C$6:$C$1005,$C528,Con_ve!$I$6:$I$1005,"Fechada",Con_ve!$Q$6:$Q$1005,Cad_cl!BA$5)))</f>
        <v/>
      </c>
      <c r="BB528" s="134">
        <f t="shared" si="24"/>
        <v>0</v>
      </c>
      <c r="BD528" s="134" t="str">
        <f>IF(ISERR(IF($C528="","",SUMIFS(Con_ve!$F$6:$F$1005,Con_ve!$C$6:$C$1005,$C528,Con_ve!$I$6:$I$1005,"Em negociação",Con_ve!$Q$6:$Q$1005,Cad_cl!BD$5))),"",IF($C528="","",SUMIFS(Con_ve!$F$6:$F$1005,Con_ve!$C$6:$C$1005,$C528,Con_ve!$I$6:$I$1005,"Em negociação",Con_ve!$Q$6:$Q$1005,Cad_cl!BD$5)))</f>
        <v/>
      </c>
      <c r="BE528" s="134" t="str">
        <f>IF(ISERR(IF($C528="","",SUMIFS(Con_ve!$F$6:$F$1005,Con_ve!$C$6:$C$1005,$C528,Con_ve!$I$6:$I$1005,"Em negociação",Con_ve!$Q$6:$Q$1005,Cad_cl!BE$5))),"",IF($C528="","",SUMIFS(Con_ve!$F$6:$F$1005,Con_ve!$C$6:$C$1005,$C528,Con_ve!$I$6:$I$1005,"Em negociação",Con_ve!$Q$6:$Q$1005,Cad_cl!BE$5)))</f>
        <v/>
      </c>
      <c r="BF528" s="134" t="str">
        <f>IF(ISERR(IF($C528="","",SUMIFS(Con_ve!$F$6:$F$1005,Con_ve!$C$6:$C$1005,$C528,Con_ve!$I$6:$I$1005,"Em negociação",Con_ve!$Q$6:$Q$1005,Cad_cl!BF$5))),"",IF($C528="","",SUMIFS(Con_ve!$F$6:$F$1005,Con_ve!$C$6:$C$1005,$C528,Con_ve!$I$6:$I$1005,"Em negociação",Con_ve!$Q$6:$Q$1005,Cad_cl!BF$5)))</f>
        <v/>
      </c>
      <c r="BG528" s="134" t="str">
        <f>IF(ISERR(IF($C528="","",SUMIFS(Con_ve!$F$6:$F$1005,Con_ve!$C$6:$C$1005,$C528,Con_ve!$I$6:$I$1005,"Em negociação",Con_ve!$Q$6:$Q$1005,Cad_cl!BG$5))),"",IF($C528="","",SUMIFS(Con_ve!$F$6:$F$1005,Con_ve!$C$6:$C$1005,$C528,Con_ve!$I$6:$I$1005,"Em negociação",Con_ve!$Q$6:$Q$1005,Cad_cl!BG$5)))</f>
        <v/>
      </c>
      <c r="BH528" s="134" t="str">
        <f>IF(ISERR(IF($C528="","",SUMIFS(Con_ve!$F$6:$F$1005,Con_ve!$C$6:$C$1005,$C528,Con_ve!$I$6:$I$1005,"Em negociação",Con_ve!$Q$6:$Q$1005,Cad_cl!BH$5))),"",IF($C528="","",SUMIFS(Con_ve!$F$6:$F$1005,Con_ve!$C$6:$C$1005,$C528,Con_ve!$I$6:$I$1005,"Em negociação",Con_ve!$Q$6:$Q$1005,Cad_cl!BH$5)))</f>
        <v/>
      </c>
      <c r="BI528" s="134" t="str">
        <f>IF(ISERR(IF($C528="","",SUMIFS(Con_ve!$F$6:$F$1005,Con_ve!$C$6:$C$1005,$C528,Con_ve!$I$6:$I$1005,"Em negociação",Con_ve!$Q$6:$Q$1005,Cad_cl!BI$5))),"",IF($C528="","",SUMIFS(Con_ve!$F$6:$F$1005,Con_ve!$C$6:$C$1005,$C528,Con_ve!$I$6:$I$1005,"Em negociação",Con_ve!$Q$6:$Q$1005,Cad_cl!BI$5)))</f>
        <v/>
      </c>
      <c r="BJ528" s="134" t="str">
        <f>IF(ISERR(IF($C528="","",SUMIFS(Con_ve!$F$6:$F$1005,Con_ve!$C$6:$C$1005,$C528,Con_ve!$I$6:$I$1005,"Em negociação",Con_ve!$Q$6:$Q$1005,Cad_cl!BJ$5))),"",IF($C528="","",SUMIFS(Con_ve!$F$6:$F$1005,Con_ve!$C$6:$C$1005,$C528,Con_ve!$I$6:$I$1005,"Em negociação",Con_ve!$Q$6:$Q$1005,Cad_cl!BJ$5)))</f>
        <v/>
      </c>
      <c r="BK528" s="134" t="str">
        <f>IF(ISERR(IF($C528="","",SUMIFS(Con_ve!$F$6:$F$1005,Con_ve!$C$6:$C$1005,$C528,Con_ve!$I$6:$I$1005,"Em negociação",Con_ve!$Q$6:$Q$1005,Cad_cl!BK$5))),"",IF($C528="","",SUMIFS(Con_ve!$F$6:$F$1005,Con_ve!$C$6:$C$1005,$C528,Con_ve!$I$6:$I$1005,"Em negociação",Con_ve!$Q$6:$Q$1005,Cad_cl!BK$5)))</f>
        <v/>
      </c>
      <c r="BL528" s="134" t="str">
        <f>IF(ISERR(IF($C528="","",SUMIFS(Con_ve!$F$6:$F$1005,Con_ve!$C$6:$C$1005,$C528,Con_ve!$I$6:$I$1005,"Em negociação",Con_ve!$Q$6:$Q$1005,Cad_cl!BL$5))),"",IF($C528="","",SUMIFS(Con_ve!$F$6:$F$1005,Con_ve!$C$6:$C$1005,$C528,Con_ve!$I$6:$I$1005,"Em negociação",Con_ve!$Q$6:$Q$1005,Cad_cl!BL$5)))</f>
        <v/>
      </c>
      <c r="BM528" s="134" t="str">
        <f>IF(ISERR(IF($C528="","",SUMIFS(Con_ve!$F$6:$F$1005,Con_ve!$C$6:$C$1005,$C528,Con_ve!$I$6:$I$1005,"Em negociação",Con_ve!$Q$6:$Q$1005,Cad_cl!BM$5))),"",IF($C528="","",SUMIFS(Con_ve!$F$6:$F$1005,Con_ve!$C$6:$C$1005,$C528,Con_ve!$I$6:$I$1005,"Em negociação",Con_ve!$Q$6:$Q$1005,Cad_cl!BM$5)))</f>
        <v/>
      </c>
      <c r="BN528" s="134" t="str">
        <f>IF(ISERR(IF($C528="","",SUMIFS(Con_ve!$F$6:$F$1005,Con_ve!$C$6:$C$1005,$C528,Con_ve!$I$6:$I$1005,"Em negociação",Con_ve!$Q$6:$Q$1005,Cad_cl!BN$5))),"",IF($C528="","",SUMIFS(Con_ve!$F$6:$F$1005,Con_ve!$C$6:$C$1005,$C528,Con_ve!$I$6:$I$1005,"Em negociação",Con_ve!$Q$6:$Q$1005,Cad_cl!BN$5)))</f>
        <v/>
      </c>
      <c r="BO528" s="134" t="str">
        <f>IF(ISERR(IF($C528="","",SUMIFS(Con_ve!$F$6:$F$1005,Con_ve!$C$6:$C$1005,$C528,Con_ve!$I$6:$I$1005,"Em negociação",Con_ve!$Q$6:$Q$1005,Cad_cl!BO$5))),"",IF($C528="","",SUMIFS(Con_ve!$F$6:$F$1005,Con_ve!$C$6:$C$1005,$C528,Con_ve!$I$6:$I$1005,"Em negociação",Con_ve!$Q$6:$Q$1005,Cad_cl!BO$5)))</f>
        <v/>
      </c>
      <c r="BP528" s="134">
        <f t="shared" si="25"/>
        <v>0</v>
      </c>
      <c r="BR528" s="125" t="str">
        <f>IF(ISERR(IF(AND($I528=Re_lo!$E$5,BR$5=VLOOKUP(Re_lo!$H$5,Re_lo!$N$5:$O$16,2,0)),AP528,"")),"",IF(AND($I528=Re_lo!$E$5,BR$5=VLOOKUP(Re_lo!$H$5,Re_lo!$N$5:$O$16,2,0)),AP528,""))</f>
        <v/>
      </c>
      <c r="BS528" s="125" t="str">
        <f>IF(ISERR(IF(AND($I528=Re_lo!$E$5,BS$5=VLOOKUP(Re_lo!$H$5,Re_lo!$N$5:$O$16,2,0)),AQ528,"")),"",IF(AND($I528=Re_lo!$E$5,BS$5=VLOOKUP(Re_lo!$H$5,Re_lo!$N$5:$O$16,2,0)),AQ528,""))</f>
        <v/>
      </c>
      <c r="BT528" s="125" t="str">
        <f>IF(ISERR(IF(AND($I528=Re_lo!$E$5,BT$5=VLOOKUP(Re_lo!$H$5,Re_lo!$N$5:$O$16,2,0)),AR528,"")),"",IF(AND($I528=Re_lo!$E$5,BT$5=VLOOKUP(Re_lo!$H$5,Re_lo!$N$5:$O$16,2,0)),AR528,""))</f>
        <v/>
      </c>
      <c r="BU528" s="125" t="str">
        <f>IF(ISERR(IF(AND($I528=Re_lo!$E$5,BU$5=VLOOKUP(Re_lo!$H$5,Re_lo!$N$5:$O$16,2,0)),AS528,"")),"",IF(AND($I528=Re_lo!$E$5,BU$5=VLOOKUP(Re_lo!$H$5,Re_lo!$N$5:$O$16,2,0)),AS528,""))</f>
        <v/>
      </c>
      <c r="BV528" s="125" t="str">
        <f>IF(ISERR(IF(AND($I528=Re_lo!$E$5,BV$5=VLOOKUP(Re_lo!$H$5,Re_lo!$N$5:$O$16,2,0)),AT528,"")),"",IF(AND($I528=Re_lo!$E$5,BV$5=VLOOKUP(Re_lo!$H$5,Re_lo!$N$5:$O$16,2,0)),AT528,""))</f>
        <v/>
      </c>
      <c r="BW528" s="125" t="str">
        <f>IF(ISERR(IF(AND($I528=Re_lo!$E$5,BW$5=VLOOKUP(Re_lo!$H$5,Re_lo!$N$5:$O$16,2,0)),AU528,"")),"",IF(AND($I528=Re_lo!$E$5,BW$5=VLOOKUP(Re_lo!$H$5,Re_lo!$N$5:$O$16,2,0)),AU528,""))</f>
        <v/>
      </c>
      <c r="BX528" s="125" t="str">
        <f>IF(ISERR(IF(AND($I528=Re_lo!$E$5,BX$5=VLOOKUP(Re_lo!$H$5,Re_lo!$N$5:$O$16,2,0)),AV528,"")),"",IF(AND($I528=Re_lo!$E$5,BX$5=VLOOKUP(Re_lo!$H$5,Re_lo!$N$5:$O$16,2,0)),AV528,""))</f>
        <v/>
      </c>
      <c r="BY528" s="125" t="str">
        <f>IF(ISERR(IF(AND($I528=Re_lo!$E$5,BY$5=VLOOKUP(Re_lo!$H$5,Re_lo!$N$5:$O$16,2,0)),AW528,"")),"",IF(AND($I528=Re_lo!$E$5,BY$5=VLOOKUP(Re_lo!$H$5,Re_lo!$N$5:$O$16,2,0)),AW528,""))</f>
        <v/>
      </c>
      <c r="BZ528" s="125" t="str">
        <f>IF(ISERR(IF(AND($I528=Re_lo!$E$5,BZ$5=VLOOKUP(Re_lo!$H$5,Re_lo!$N$5:$O$16,2,0)),AX528,"")),"",IF(AND($I528=Re_lo!$E$5,BZ$5=VLOOKUP(Re_lo!$H$5,Re_lo!$N$5:$O$16,2,0)),AX528,""))</f>
        <v/>
      </c>
      <c r="CA528" s="125" t="str">
        <f>IF(ISERR(IF(AND($I528=Re_lo!$E$5,CA$5=VLOOKUP(Re_lo!$H$5,Re_lo!$N$5:$O$16,2,0)),AY528,"")),"",IF(AND($I528=Re_lo!$E$5,CA$5=VLOOKUP(Re_lo!$H$5,Re_lo!$N$5:$O$16,2,0)),AY528,""))</f>
        <v/>
      </c>
      <c r="CB528" s="125" t="str">
        <f>IF(ISERR(IF(AND($I528=Re_lo!$E$5,CB$5=VLOOKUP(Re_lo!$H$5,Re_lo!$N$5:$O$16,2,0)),AZ528,"")),"",IF(AND($I528=Re_lo!$E$5,CB$5=VLOOKUP(Re_lo!$H$5,Re_lo!$N$5:$O$16,2,0)),AZ528,""))</f>
        <v/>
      </c>
      <c r="CC528" s="125" t="str">
        <f>IF(ISERR(IF(AND($I528=Re_lo!$E$5,CC$5=VLOOKUP(Re_lo!$H$5,Re_lo!$N$5:$O$16,2,0)),BA528,"")),"",IF(AND($I528=Re_lo!$E$5,CC$5=VLOOKUP(Re_lo!$H$5,Re_lo!$N$5:$O$16,2,0)),BA528,""))</f>
        <v/>
      </c>
      <c r="CD528" s="125" t="str">
        <f>IF(ISERR(IF(AND($I528=Re_lo!$E$5,CD$5=VLOOKUP(Re_lo!$H$5,Re_lo!$N$5:$O$16,2,0)),BB528,"")),"",IF(AND($I528=Re_lo!$E$5,CD$5=VLOOKUP(Re_lo!$H$5,Re_lo!$N$5:$O$16,2,0)),BB528,""))</f>
        <v/>
      </c>
      <c r="CF528" s="125" t="str">
        <f>IF($C528="","",COUNTIFS(Con_ve!$C$6:$C$1005,$C528,Con_ve!$Q$6:$Q$1005,Cad_cl!CF$5))</f>
        <v/>
      </c>
      <c r="CG528" s="125" t="str">
        <f>IF($C528="","",COUNTIFS(Con_ve!$C$6:$C$1005,$C528,Con_ve!$Q$6:$Q$1005,Cad_cl!CG$5))</f>
        <v/>
      </c>
      <c r="CH528" s="125" t="str">
        <f>IF($C528="","",COUNTIFS(Con_ve!$C$6:$C$1005,$C528,Con_ve!$Q$6:$Q$1005,Cad_cl!CH$5))</f>
        <v/>
      </c>
      <c r="CI528" s="125" t="str">
        <f>IF($C528="","",COUNTIFS(Con_ve!$C$6:$C$1005,$C528,Con_ve!$Q$6:$Q$1005,Cad_cl!CI$5))</f>
        <v/>
      </c>
      <c r="CJ528" s="125" t="str">
        <f>IF($C528="","",COUNTIFS(Con_ve!$C$6:$C$1005,$C528,Con_ve!$Q$6:$Q$1005,Cad_cl!CJ$5))</f>
        <v/>
      </c>
      <c r="CK528" s="125" t="str">
        <f>IF($C528="","",COUNTIFS(Con_ve!$C$6:$C$1005,$C528,Con_ve!$Q$6:$Q$1005,Cad_cl!CK$5))</f>
        <v/>
      </c>
      <c r="CL528" s="125" t="str">
        <f>IF($C528="","",COUNTIFS(Con_ve!$C$6:$C$1005,$C528,Con_ve!$Q$6:$Q$1005,Cad_cl!CL$5))</f>
        <v/>
      </c>
      <c r="CM528" s="125" t="str">
        <f>IF($C528="","",COUNTIFS(Con_ve!$C$6:$C$1005,$C528,Con_ve!$Q$6:$Q$1005,Cad_cl!CM$5))</f>
        <v/>
      </c>
      <c r="CN528" s="125" t="str">
        <f>IF($C528="","",COUNTIFS(Con_ve!$C$6:$C$1005,$C528,Con_ve!$Q$6:$Q$1005,Cad_cl!CN$5))</f>
        <v/>
      </c>
      <c r="CO528" s="125" t="str">
        <f>IF($C528="","",COUNTIFS(Con_ve!$C$6:$C$1005,$C528,Con_ve!$Q$6:$Q$1005,Cad_cl!CO$5))</f>
        <v/>
      </c>
      <c r="CP528" s="125" t="str">
        <f>IF($C528="","",COUNTIFS(Con_ve!$C$6:$C$1005,$C528,Con_ve!$Q$6:$Q$1005,Cad_cl!CP$5))</f>
        <v/>
      </c>
      <c r="CQ528" s="125" t="str">
        <f>IF($C528="","",COUNTIFS(Con_ve!$C$6:$C$1005,$C528,Con_ve!$Q$6:$Q$1005,Cad_cl!CQ$5))</f>
        <v/>
      </c>
      <c r="CR528" s="125">
        <f t="shared" si="26"/>
        <v>0</v>
      </c>
    </row>
    <row r="529" spans="3:96" ht="30" customHeight="1">
      <c r="C529" s="153"/>
      <c r="D529" s="153"/>
      <c r="E529" s="154"/>
      <c r="F529" s="153"/>
      <c r="G529" s="155"/>
      <c r="H529" s="153"/>
      <c r="I529" s="153"/>
      <c r="J529" s="132" t="s">
        <v>309</v>
      </c>
      <c r="K529" s="133" t="s">
        <v>309</v>
      </c>
      <c r="L529" s="153"/>
      <c r="M529" s="153"/>
      <c r="N529" s="153"/>
      <c r="O529" s="153"/>
      <c r="P529" s="153"/>
      <c r="Q529" s="153"/>
      <c r="AP529" s="134" t="str">
        <f>IF(ISERR(IF($C529="","",SUMIFS(Con_ve!$F$6:$F$1005,Con_ve!$C$6:$C$1005,$C529,Con_ve!$I$6:$I$1005,"Fechada",Con_ve!$Q$6:$Q$1005,Cad_cl!AP$5))),"",IF($C529="","",SUMIFS(Con_ve!$F$6:$F$1005,Con_ve!$C$6:$C$1005,$C529,Con_ve!$I$6:$I$1005,"Fechada",Con_ve!$Q$6:$Q$1005,Cad_cl!AP$5)))</f>
        <v/>
      </c>
      <c r="AQ529" s="134" t="str">
        <f>IF(ISERR(IF($C529="","",SUMIFS(Con_ve!$F$6:$F$1005,Con_ve!$C$6:$C$1005,$C529,Con_ve!$I$6:$I$1005,"Fechada",Con_ve!$Q$6:$Q$1005,Cad_cl!AQ$5))),"",IF($C529="","",SUMIFS(Con_ve!$F$6:$F$1005,Con_ve!$C$6:$C$1005,$C529,Con_ve!$I$6:$I$1005,"Fechada",Con_ve!$Q$6:$Q$1005,Cad_cl!AQ$5)))</f>
        <v/>
      </c>
      <c r="AR529" s="134" t="str">
        <f>IF(ISERR(IF($C529="","",SUMIFS(Con_ve!$F$6:$F$1005,Con_ve!$C$6:$C$1005,$C529,Con_ve!$I$6:$I$1005,"Fechada",Con_ve!$Q$6:$Q$1005,Cad_cl!AR$5))),"",IF($C529="","",SUMIFS(Con_ve!$F$6:$F$1005,Con_ve!$C$6:$C$1005,$C529,Con_ve!$I$6:$I$1005,"Fechada",Con_ve!$Q$6:$Q$1005,Cad_cl!AR$5)))</f>
        <v/>
      </c>
      <c r="AS529" s="134" t="str">
        <f>IF(ISERR(IF($C529="","",SUMIFS(Con_ve!$F$6:$F$1005,Con_ve!$C$6:$C$1005,$C529,Con_ve!$I$6:$I$1005,"Fechada",Con_ve!$Q$6:$Q$1005,Cad_cl!AS$5))),"",IF($C529="","",SUMIFS(Con_ve!$F$6:$F$1005,Con_ve!$C$6:$C$1005,$C529,Con_ve!$I$6:$I$1005,"Fechada",Con_ve!$Q$6:$Q$1005,Cad_cl!AS$5)))</f>
        <v/>
      </c>
      <c r="AT529" s="134" t="str">
        <f>IF(ISERR(IF($C529="","",SUMIFS(Con_ve!$F$6:$F$1005,Con_ve!$C$6:$C$1005,$C529,Con_ve!$I$6:$I$1005,"Fechada",Con_ve!$Q$6:$Q$1005,Cad_cl!AT$5))),"",IF($C529="","",SUMIFS(Con_ve!$F$6:$F$1005,Con_ve!$C$6:$C$1005,$C529,Con_ve!$I$6:$I$1005,"Fechada",Con_ve!$Q$6:$Q$1005,Cad_cl!AT$5)))</f>
        <v/>
      </c>
      <c r="AU529" s="134" t="str">
        <f>IF(ISERR(IF($C529="","",SUMIFS(Con_ve!$F$6:$F$1005,Con_ve!$C$6:$C$1005,$C529,Con_ve!$I$6:$I$1005,"Fechada",Con_ve!$Q$6:$Q$1005,Cad_cl!AU$5))),"",IF($C529="","",SUMIFS(Con_ve!$F$6:$F$1005,Con_ve!$C$6:$C$1005,$C529,Con_ve!$I$6:$I$1005,"Fechada",Con_ve!$Q$6:$Q$1005,Cad_cl!AU$5)))</f>
        <v/>
      </c>
      <c r="AV529" s="134" t="str">
        <f>IF(ISERR(IF($C529="","",SUMIFS(Con_ve!$F$6:$F$1005,Con_ve!$C$6:$C$1005,$C529,Con_ve!$I$6:$I$1005,"Fechada",Con_ve!$Q$6:$Q$1005,Cad_cl!AV$5))),"",IF($C529="","",SUMIFS(Con_ve!$F$6:$F$1005,Con_ve!$C$6:$C$1005,$C529,Con_ve!$I$6:$I$1005,"Fechada",Con_ve!$Q$6:$Q$1005,Cad_cl!AV$5)))</f>
        <v/>
      </c>
      <c r="AW529" s="134" t="str">
        <f>IF(ISERR(IF($C529="","",SUMIFS(Con_ve!$F$6:$F$1005,Con_ve!$C$6:$C$1005,$C529,Con_ve!$I$6:$I$1005,"Fechada",Con_ve!$Q$6:$Q$1005,Cad_cl!AW$5))),"",IF($C529="","",SUMIFS(Con_ve!$F$6:$F$1005,Con_ve!$C$6:$C$1005,$C529,Con_ve!$I$6:$I$1005,"Fechada",Con_ve!$Q$6:$Q$1005,Cad_cl!AW$5)))</f>
        <v/>
      </c>
      <c r="AX529" s="134" t="str">
        <f>IF(ISERR(IF($C529="","",SUMIFS(Con_ve!$F$6:$F$1005,Con_ve!$C$6:$C$1005,$C529,Con_ve!$I$6:$I$1005,"Fechada",Con_ve!$Q$6:$Q$1005,Cad_cl!AX$5))),"",IF($C529="","",SUMIFS(Con_ve!$F$6:$F$1005,Con_ve!$C$6:$C$1005,$C529,Con_ve!$I$6:$I$1005,"Fechada",Con_ve!$Q$6:$Q$1005,Cad_cl!AX$5)))</f>
        <v/>
      </c>
      <c r="AY529" s="134" t="str">
        <f>IF(ISERR(IF($C529="","",SUMIFS(Con_ve!$F$6:$F$1005,Con_ve!$C$6:$C$1005,$C529,Con_ve!$I$6:$I$1005,"Fechada",Con_ve!$Q$6:$Q$1005,Cad_cl!AY$5))),"",IF($C529="","",SUMIFS(Con_ve!$F$6:$F$1005,Con_ve!$C$6:$C$1005,$C529,Con_ve!$I$6:$I$1005,"Fechada",Con_ve!$Q$6:$Q$1005,Cad_cl!AY$5)))</f>
        <v/>
      </c>
      <c r="AZ529" s="134" t="str">
        <f>IF(ISERR(IF($C529="","",SUMIFS(Con_ve!$F$6:$F$1005,Con_ve!$C$6:$C$1005,$C529,Con_ve!$I$6:$I$1005,"Fechada",Con_ve!$Q$6:$Q$1005,Cad_cl!AZ$5))),"",IF($C529="","",SUMIFS(Con_ve!$F$6:$F$1005,Con_ve!$C$6:$C$1005,$C529,Con_ve!$I$6:$I$1005,"Fechada",Con_ve!$Q$6:$Q$1005,Cad_cl!AZ$5)))</f>
        <v/>
      </c>
      <c r="BA529" s="134" t="str">
        <f>IF(ISERR(IF($C529="","",SUMIFS(Con_ve!$F$6:$F$1005,Con_ve!$C$6:$C$1005,$C529,Con_ve!$I$6:$I$1005,"Fechada",Con_ve!$Q$6:$Q$1005,Cad_cl!BA$5))),"",IF($C529="","",SUMIFS(Con_ve!$F$6:$F$1005,Con_ve!$C$6:$C$1005,$C529,Con_ve!$I$6:$I$1005,"Fechada",Con_ve!$Q$6:$Q$1005,Cad_cl!BA$5)))</f>
        <v/>
      </c>
      <c r="BB529" s="134">
        <f t="shared" si="24"/>
        <v>0</v>
      </c>
      <c r="BD529" s="134" t="str">
        <f>IF(ISERR(IF($C529="","",SUMIFS(Con_ve!$F$6:$F$1005,Con_ve!$C$6:$C$1005,$C529,Con_ve!$I$6:$I$1005,"Em negociação",Con_ve!$Q$6:$Q$1005,Cad_cl!BD$5))),"",IF($C529="","",SUMIFS(Con_ve!$F$6:$F$1005,Con_ve!$C$6:$C$1005,$C529,Con_ve!$I$6:$I$1005,"Em negociação",Con_ve!$Q$6:$Q$1005,Cad_cl!BD$5)))</f>
        <v/>
      </c>
      <c r="BE529" s="134" t="str">
        <f>IF(ISERR(IF($C529="","",SUMIFS(Con_ve!$F$6:$F$1005,Con_ve!$C$6:$C$1005,$C529,Con_ve!$I$6:$I$1005,"Em negociação",Con_ve!$Q$6:$Q$1005,Cad_cl!BE$5))),"",IF($C529="","",SUMIFS(Con_ve!$F$6:$F$1005,Con_ve!$C$6:$C$1005,$C529,Con_ve!$I$6:$I$1005,"Em negociação",Con_ve!$Q$6:$Q$1005,Cad_cl!BE$5)))</f>
        <v/>
      </c>
      <c r="BF529" s="134" t="str">
        <f>IF(ISERR(IF($C529="","",SUMIFS(Con_ve!$F$6:$F$1005,Con_ve!$C$6:$C$1005,$C529,Con_ve!$I$6:$I$1005,"Em negociação",Con_ve!$Q$6:$Q$1005,Cad_cl!BF$5))),"",IF($C529="","",SUMIFS(Con_ve!$F$6:$F$1005,Con_ve!$C$6:$C$1005,$C529,Con_ve!$I$6:$I$1005,"Em negociação",Con_ve!$Q$6:$Q$1005,Cad_cl!BF$5)))</f>
        <v/>
      </c>
      <c r="BG529" s="134" t="str">
        <f>IF(ISERR(IF($C529="","",SUMIFS(Con_ve!$F$6:$F$1005,Con_ve!$C$6:$C$1005,$C529,Con_ve!$I$6:$I$1005,"Em negociação",Con_ve!$Q$6:$Q$1005,Cad_cl!BG$5))),"",IF($C529="","",SUMIFS(Con_ve!$F$6:$F$1005,Con_ve!$C$6:$C$1005,$C529,Con_ve!$I$6:$I$1005,"Em negociação",Con_ve!$Q$6:$Q$1005,Cad_cl!BG$5)))</f>
        <v/>
      </c>
      <c r="BH529" s="134" t="str">
        <f>IF(ISERR(IF($C529="","",SUMIFS(Con_ve!$F$6:$F$1005,Con_ve!$C$6:$C$1005,$C529,Con_ve!$I$6:$I$1005,"Em negociação",Con_ve!$Q$6:$Q$1005,Cad_cl!BH$5))),"",IF($C529="","",SUMIFS(Con_ve!$F$6:$F$1005,Con_ve!$C$6:$C$1005,$C529,Con_ve!$I$6:$I$1005,"Em negociação",Con_ve!$Q$6:$Q$1005,Cad_cl!BH$5)))</f>
        <v/>
      </c>
      <c r="BI529" s="134" t="str">
        <f>IF(ISERR(IF($C529="","",SUMIFS(Con_ve!$F$6:$F$1005,Con_ve!$C$6:$C$1005,$C529,Con_ve!$I$6:$I$1005,"Em negociação",Con_ve!$Q$6:$Q$1005,Cad_cl!BI$5))),"",IF($C529="","",SUMIFS(Con_ve!$F$6:$F$1005,Con_ve!$C$6:$C$1005,$C529,Con_ve!$I$6:$I$1005,"Em negociação",Con_ve!$Q$6:$Q$1005,Cad_cl!BI$5)))</f>
        <v/>
      </c>
      <c r="BJ529" s="134" t="str">
        <f>IF(ISERR(IF($C529="","",SUMIFS(Con_ve!$F$6:$F$1005,Con_ve!$C$6:$C$1005,$C529,Con_ve!$I$6:$I$1005,"Em negociação",Con_ve!$Q$6:$Q$1005,Cad_cl!BJ$5))),"",IF($C529="","",SUMIFS(Con_ve!$F$6:$F$1005,Con_ve!$C$6:$C$1005,$C529,Con_ve!$I$6:$I$1005,"Em negociação",Con_ve!$Q$6:$Q$1005,Cad_cl!BJ$5)))</f>
        <v/>
      </c>
      <c r="BK529" s="134" t="str">
        <f>IF(ISERR(IF($C529="","",SUMIFS(Con_ve!$F$6:$F$1005,Con_ve!$C$6:$C$1005,$C529,Con_ve!$I$6:$I$1005,"Em negociação",Con_ve!$Q$6:$Q$1005,Cad_cl!BK$5))),"",IF($C529="","",SUMIFS(Con_ve!$F$6:$F$1005,Con_ve!$C$6:$C$1005,$C529,Con_ve!$I$6:$I$1005,"Em negociação",Con_ve!$Q$6:$Q$1005,Cad_cl!BK$5)))</f>
        <v/>
      </c>
      <c r="BL529" s="134" t="str">
        <f>IF(ISERR(IF($C529="","",SUMIFS(Con_ve!$F$6:$F$1005,Con_ve!$C$6:$C$1005,$C529,Con_ve!$I$6:$I$1005,"Em negociação",Con_ve!$Q$6:$Q$1005,Cad_cl!BL$5))),"",IF($C529="","",SUMIFS(Con_ve!$F$6:$F$1005,Con_ve!$C$6:$C$1005,$C529,Con_ve!$I$6:$I$1005,"Em negociação",Con_ve!$Q$6:$Q$1005,Cad_cl!BL$5)))</f>
        <v/>
      </c>
      <c r="BM529" s="134" t="str">
        <f>IF(ISERR(IF($C529="","",SUMIFS(Con_ve!$F$6:$F$1005,Con_ve!$C$6:$C$1005,$C529,Con_ve!$I$6:$I$1005,"Em negociação",Con_ve!$Q$6:$Q$1005,Cad_cl!BM$5))),"",IF($C529="","",SUMIFS(Con_ve!$F$6:$F$1005,Con_ve!$C$6:$C$1005,$C529,Con_ve!$I$6:$I$1005,"Em negociação",Con_ve!$Q$6:$Q$1005,Cad_cl!BM$5)))</f>
        <v/>
      </c>
      <c r="BN529" s="134" t="str">
        <f>IF(ISERR(IF($C529="","",SUMIFS(Con_ve!$F$6:$F$1005,Con_ve!$C$6:$C$1005,$C529,Con_ve!$I$6:$I$1005,"Em negociação",Con_ve!$Q$6:$Q$1005,Cad_cl!BN$5))),"",IF($C529="","",SUMIFS(Con_ve!$F$6:$F$1005,Con_ve!$C$6:$C$1005,$C529,Con_ve!$I$6:$I$1005,"Em negociação",Con_ve!$Q$6:$Q$1005,Cad_cl!BN$5)))</f>
        <v/>
      </c>
      <c r="BO529" s="134" t="str">
        <f>IF(ISERR(IF($C529="","",SUMIFS(Con_ve!$F$6:$F$1005,Con_ve!$C$6:$C$1005,$C529,Con_ve!$I$6:$I$1005,"Em negociação",Con_ve!$Q$6:$Q$1005,Cad_cl!BO$5))),"",IF($C529="","",SUMIFS(Con_ve!$F$6:$F$1005,Con_ve!$C$6:$C$1005,$C529,Con_ve!$I$6:$I$1005,"Em negociação",Con_ve!$Q$6:$Q$1005,Cad_cl!BO$5)))</f>
        <v/>
      </c>
      <c r="BP529" s="134">
        <f t="shared" si="25"/>
        <v>0</v>
      </c>
      <c r="BR529" s="125" t="str">
        <f>IF(ISERR(IF(AND($I529=Re_lo!$E$5,BR$5=VLOOKUP(Re_lo!$H$5,Re_lo!$N$5:$O$16,2,0)),AP529,"")),"",IF(AND($I529=Re_lo!$E$5,BR$5=VLOOKUP(Re_lo!$H$5,Re_lo!$N$5:$O$16,2,0)),AP529,""))</f>
        <v/>
      </c>
      <c r="BS529" s="125" t="str">
        <f>IF(ISERR(IF(AND($I529=Re_lo!$E$5,BS$5=VLOOKUP(Re_lo!$H$5,Re_lo!$N$5:$O$16,2,0)),AQ529,"")),"",IF(AND($I529=Re_lo!$E$5,BS$5=VLOOKUP(Re_lo!$H$5,Re_lo!$N$5:$O$16,2,0)),AQ529,""))</f>
        <v/>
      </c>
      <c r="BT529" s="125" t="str">
        <f>IF(ISERR(IF(AND($I529=Re_lo!$E$5,BT$5=VLOOKUP(Re_lo!$H$5,Re_lo!$N$5:$O$16,2,0)),AR529,"")),"",IF(AND($I529=Re_lo!$E$5,BT$5=VLOOKUP(Re_lo!$H$5,Re_lo!$N$5:$O$16,2,0)),AR529,""))</f>
        <v/>
      </c>
      <c r="BU529" s="125" t="str">
        <f>IF(ISERR(IF(AND($I529=Re_lo!$E$5,BU$5=VLOOKUP(Re_lo!$H$5,Re_lo!$N$5:$O$16,2,0)),AS529,"")),"",IF(AND($I529=Re_lo!$E$5,BU$5=VLOOKUP(Re_lo!$H$5,Re_lo!$N$5:$O$16,2,0)),AS529,""))</f>
        <v/>
      </c>
      <c r="BV529" s="125" t="str">
        <f>IF(ISERR(IF(AND($I529=Re_lo!$E$5,BV$5=VLOOKUP(Re_lo!$H$5,Re_lo!$N$5:$O$16,2,0)),AT529,"")),"",IF(AND($I529=Re_lo!$E$5,BV$5=VLOOKUP(Re_lo!$H$5,Re_lo!$N$5:$O$16,2,0)),AT529,""))</f>
        <v/>
      </c>
      <c r="BW529" s="125" t="str">
        <f>IF(ISERR(IF(AND($I529=Re_lo!$E$5,BW$5=VLOOKUP(Re_lo!$H$5,Re_lo!$N$5:$O$16,2,0)),AU529,"")),"",IF(AND($I529=Re_lo!$E$5,BW$5=VLOOKUP(Re_lo!$H$5,Re_lo!$N$5:$O$16,2,0)),AU529,""))</f>
        <v/>
      </c>
      <c r="BX529" s="125" t="str">
        <f>IF(ISERR(IF(AND($I529=Re_lo!$E$5,BX$5=VLOOKUP(Re_lo!$H$5,Re_lo!$N$5:$O$16,2,0)),AV529,"")),"",IF(AND($I529=Re_lo!$E$5,BX$5=VLOOKUP(Re_lo!$H$5,Re_lo!$N$5:$O$16,2,0)),AV529,""))</f>
        <v/>
      </c>
      <c r="BY529" s="125" t="str">
        <f>IF(ISERR(IF(AND($I529=Re_lo!$E$5,BY$5=VLOOKUP(Re_lo!$H$5,Re_lo!$N$5:$O$16,2,0)),AW529,"")),"",IF(AND($I529=Re_lo!$E$5,BY$5=VLOOKUP(Re_lo!$H$5,Re_lo!$N$5:$O$16,2,0)),AW529,""))</f>
        <v/>
      </c>
      <c r="BZ529" s="125" t="str">
        <f>IF(ISERR(IF(AND($I529=Re_lo!$E$5,BZ$5=VLOOKUP(Re_lo!$H$5,Re_lo!$N$5:$O$16,2,0)),AX529,"")),"",IF(AND($I529=Re_lo!$E$5,BZ$5=VLOOKUP(Re_lo!$H$5,Re_lo!$N$5:$O$16,2,0)),AX529,""))</f>
        <v/>
      </c>
      <c r="CA529" s="125" t="str">
        <f>IF(ISERR(IF(AND($I529=Re_lo!$E$5,CA$5=VLOOKUP(Re_lo!$H$5,Re_lo!$N$5:$O$16,2,0)),AY529,"")),"",IF(AND($I529=Re_lo!$E$5,CA$5=VLOOKUP(Re_lo!$H$5,Re_lo!$N$5:$O$16,2,0)),AY529,""))</f>
        <v/>
      </c>
      <c r="CB529" s="125" t="str">
        <f>IF(ISERR(IF(AND($I529=Re_lo!$E$5,CB$5=VLOOKUP(Re_lo!$H$5,Re_lo!$N$5:$O$16,2,0)),AZ529,"")),"",IF(AND($I529=Re_lo!$E$5,CB$5=VLOOKUP(Re_lo!$H$5,Re_lo!$N$5:$O$16,2,0)),AZ529,""))</f>
        <v/>
      </c>
      <c r="CC529" s="125" t="str">
        <f>IF(ISERR(IF(AND($I529=Re_lo!$E$5,CC$5=VLOOKUP(Re_lo!$H$5,Re_lo!$N$5:$O$16,2,0)),BA529,"")),"",IF(AND($I529=Re_lo!$E$5,CC$5=VLOOKUP(Re_lo!$H$5,Re_lo!$N$5:$O$16,2,0)),BA529,""))</f>
        <v/>
      </c>
      <c r="CD529" s="125" t="str">
        <f>IF(ISERR(IF(AND($I529=Re_lo!$E$5,CD$5=VLOOKUP(Re_lo!$H$5,Re_lo!$N$5:$O$16,2,0)),BB529,"")),"",IF(AND($I529=Re_lo!$E$5,CD$5=VLOOKUP(Re_lo!$H$5,Re_lo!$N$5:$O$16,2,0)),BB529,""))</f>
        <v/>
      </c>
      <c r="CF529" s="125" t="str">
        <f>IF($C529="","",COUNTIFS(Con_ve!$C$6:$C$1005,$C529,Con_ve!$Q$6:$Q$1005,Cad_cl!CF$5))</f>
        <v/>
      </c>
      <c r="CG529" s="125" t="str">
        <f>IF($C529="","",COUNTIFS(Con_ve!$C$6:$C$1005,$C529,Con_ve!$Q$6:$Q$1005,Cad_cl!CG$5))</f>
        <v/>
      </c>
      <c r="CH529" s="125" t="str">
        <f>IF($C529="","",COUNTIFS(Con_ve!$C$6:$C$1005,$C529,Con_ve!$Q$6:$Q$1005,Cad_cl!CH$5))</f>
        <v/>
      </c>
      <c r="CI529" s="125" t="str">
        <f>IF($C529="","",COUNTIFS(Con_ve!$C$6:$C$1005,$C529,Con_ve!$Q$6:$Q$1005,Cad_cl!CI$5))</f>
        <v/>
      </c>
      <c r="CJ529" s="125" t="str">
        <f>IF($C529="","",COUNTIFS(Con_ve!$C$6:$C$1005,$C529,Con_ve!$Q$6:$Q$1005,Cad_cl!CJ$5))</f>
        <v/>
      </c>
      <c r="CK529" s="125" t="str">
        <f>IF($C529="","",COUNTIFS(Con_ve!$C$6:$C$1005,$C529,Con_ve!$Q$6:$Q$1005,Cad_cl!CK$5))</f>
        <v/>
      </c>
      <c r="CL529" s="125" t="str">
        <f>IF($C529="","",COUNTIFS(Con_ve!$C$6:$C$1005,$C529,Con_ve!$Q$6:$Q$1005,Cad_cl!CL$5))</f>
        <v/>
      </c>
      <c r="CM529" s="125" t="str">
        <f>IF($C529="","",COUNTIFS(Con_ve!$C$6:$C$1005,$C529,Con_ve!$Q$6:$Q$1005,Cad_cl!CM$5))</f>
        <v/>
      </c>
      <c r="CN529" s="125" t="str">
        <f>IF($C529="","",COUNTIFS(Con_ve!$C$6:$C$1005,$C529,Con_ve!$Q$6:$Q$1005,Cad_cl!CN$5))</f>
        <v/>
      </c>
      <c r="CO529" s="125" t="str">
        <f>IF($C529="","",COUNTIFS(Con_ve!$C$6:$C$1005,$C529,Con_ve!$Q$6:$Q$1005,Cad_cl!CO$5))</f>
        <v/>
      </c>
      <c r="CP529" s="125" t="str">
        <f>IF($C529="","",COUNTIFS(Con_ve!$C$6:$C$1005,$C529,Con_ve!$Q$6:$Q$1005,Cad_cl!CP$5))</f>
        <v/>
      </c>
      <c r="CQ529" s="125" t="str">
        <f>IF($C529="","",COUNTIFS(Con_ve!$C$6:$C$1005,$C529,Con_ve!$Q$6:$Q$1005,Cad_cl!CQ$5))</f>
        <v/>
      </c>
      <c r="CR529" s="125">
        <f t="shared" si="26"/>
        <v>0</v>
      </c>
    </row>
    <row r="530" spans="3:96" ht="30" customHeight="1">
      <c r="C530" s="153"/>
      <c r="D530" s="153"/>
      <c r="E530" s="154"/>
      <c r="F530" s="153"/>
      <c r="G530" s="155"/>
      <c r="H530" s="153"/>
      <c r="I530" s="153"/>
      <c r="J530" s="132" t="s">
        <v>309</v>
      </c>
      <c r="K530" s="133" t="s">
        <v>309</v>
      </c>
      <c r="L530" s="153"/>
      <c r="M530" s="153"/>
      <c r="N530" s="153"/>
      <c r="O530" s="153"/>
      <c r="P530" s="153"/>
      <c r="Q530" s="153"/>
      <c r="AP530" s="134" t="str">
        <f>IF(ISERR(IF($C530="","",SUMIFS(Con_ve!$F$6:$F$1005,Con_ve!$C$6:$C$1005,$C530,Con_ve!$I$6:$I$1005,"Fechada",Con_ve!$Q$6:$Q$1005,Cad_cl!AP$5))),"",IF($C530="","",SUMIFS(Con_ve!$F$6:$F$1005,Con_ve!$C$6:$C$1005,$C530,Con_ve!$I$6:$I$1005,"Fechada",Con_ve!$Q$6:$Q$1005,Cad_cl!AP$5)))</f>
        <v/>
      </c>
      <c r="AQ530" s="134" t="str">
        <f>IF(ISERR(IF($C530="","",SUMIFS(Con_ve!$F$6:$F$1005,Con_ve!$C$6:$C$1005,$C530,Con_ve!$I$6:$I$1005,"Fechada",Con_ve!$Q$6:$Q$1005,Cad_cl!AQ$5))),"",IF($C530="","",SUMIFS(Con_ve!$F$6:$F$1005,Con_ve!$C$6:$C$1005,$C530,Con_ve!$I$6:$I$1005,"Fechada",Con_ve!$Q$6:$Q$1005,Cad_cl!AQ$5)))</f>
        <v/>
      </c>
      <c r="AR530" s="134" t="str">
        <f>IF(ISERR(IF($C530="","",SUMIFS(Con_ve!$F$6:$F$1005,Con_ve!$C$6:$C$1005,$C530,Con_ve!$I$6:$I$1005,"Fechada",Con_ve!$Q$6:$Q$1005,Cad_cl!AR$5))),"",IF($C530="","",SUMIFS(Con_ve!$F$6:$F$1005,Con_ve!$C$6:$C$1005,$C530,Con_ve!$I$6:$I$1005,"Fechada",Con_ve!$Q$6:$Q$1005,Cad_cl!AR$5)))</f>
        <v/>
      </c>
      <c r="AS530" s="134" t="str">
        <f>IF(ISERR(IF($C530="","",SUMIFS(Con_ve!$F$6:$F$1005,Con_ve!$C$6:$C$1005,$C530,Con_ve!$I$6:$I$1005,"Fechada",Con_ve!$Q$6:$Q$1005,Cad_cl!AS$5))),"",IF($C530="","",SUMIFS(Con_ve!$F$6:$F$1005,Con_ve!$C$6:$C$1005,$C530,Con_ve!$I$6:$I$1005,"Fechada",Con_ve!$Q$6:$Q$1005,Cad_cl!AS$5)))</f>
        <v/>
      </c>
      <c r="AT530" s="134" t="str">
        <f>IF(ISERR(IF($C530="","",SUMIFS(Con_ve!$F$6:$F$1005,Con_ve!$C$6:$C$1005,$C530,Con_ve!$I$6:$I$1005,"Fechada",Con_ve!$Q$6:$Q$1005,Cad_cl!AT$5))),"",IF($C530="","",SUMIFS(Con_ve!$F$6:$F$1005,Con_ve!$C$6:$C$1005,$C530,Con_ve!$I$6:$I$1005,"Fechada",Con_ve!$Q$6:$Q$1005,Cad_cl!AT$5)))</f>
        <v/>
      </c>
      <c r="AU530" s="134" t="str">
        <f>IF(ISERR(IF($C530="","",SUMIFS(Con_ve!$F$6:$F$1005,Con_ve!$C$6:$C$1005,$C530,Con_ve!$I$6:$I$1005,"Fechada",Con_ve!$Q$6:$Q$1005,Cad_cl!AU$5))),"",IF($C530="","",SUMIFS(Con_ve!$F$6:$F$1005,Con_ve!$C$6:$C$1005,$C530,Con_ve!$I$6:$I$1005,"Fechada",Con_ve!$Q$6:$Q$1005,Cad_cl!AU$5)))</f>
        <v/>
      </c>
      <c r="AV530" s="134" t="str">
        <f>IF(ISERR(IF($C530="","",SUMIFS(Con_ve!$F$6:$F$1005,Con_ve!$C$6:$C$1005,$C530,Con_ve!$I$6:$I$1005,"Fechada",Con_ve!$Q$6:$Q$1005,Cad_cl!AV$5))),"",IF($C530="","",SUMIFS(Con_ve!$F$6:$F$1005,Con_ve!$C$6:$C$1005,$C530,Con_ve!$I$6:$I$1005,"Fechada",Con_ve!$Q$6:$Q$1005,Cad_cl!AV$5)))</f>
        <v/>
      </c>
      <c r="AW530" s="134" t="str">
        <f>IF(ISERR(IF($C530="","",SUMIFS(Con_ve!$F$6:$F$1005,Con_ve!$C$6:$C$1005,$C530,Con_ve!$I$6:$I$1005,"Fechada",Con_ve!$Q$6:$Q$1005,Cad_cl!AW$5))),"",IF($C530="","",SUMIFS(Con_ve!$F$6:$F$1005,Con_ve!$C$6:$C$1005,$C530,Con_ve!$I$6:$I$1005,"Fechada",Con_ve!$Q$6:$Q$1005,Cad_cl!AW$5)))</f>
        <v/>
      </c>
      <c r="AX530" s="134" t="str">
        <f>IF(ISERR(IF($C530="","",SUMIFS(Con_ve!$F$6:$F$1005,Con_ve!$C$6:$C$1005,$C530,Con_ve!$I$6:$I$1005,"Fechada",Con_ve!$Q$6:$Q$1005,Cad_cl!AX$5))),"",IF($C530="","",SUMIFS(Con_ve!$F$6:$F$1005,Con_ve!$C$6:$C$1005,$C530,Con_ve!$I$6:$I$1005,"Fechada",Con_ve!$Q$6:$Q$1005,Cad_cl!AX$5)))</f>
        <v/>
      </c>
      <c r="AY530" s="134" t="str">
        <f>IF(ISERR(IF($C530="","",SUMIFS(Con_ve!$F$6:$F$1005,Con_ve!$C$6:$C$1005,$C530,Con_ve!$I$6:$I$1005,"Fechada",Con_ve!$Q$6:$Q$1005,Cad_cl!AY$5))),"",IF($C530="","",SUMIFS(Con_ve!$F$6:$F$1005,Con_ve!$C$6:$C$1005,$C530,Con_ve!$I$6:$I$1005,"Fechada",Con_ve!$Q$6:$Q$1005,Cad_cl!AY$5)))</f>
        <v/>
      </c>
      <c r="AZ530" s="134" t="str">
        <f>IF(ISERR(IF($C530="","",SUMIFS(Con_ve!$F$6:$F$1005,Con_ve!$C$6:$C$1005,$C530,Con_ve!$I$6:$I$1005,"Fechada",Con_ve!$Q$6:$Q$1005,Cad_cl!AZ$5))),"",IF($C530="","",SUMIFS(Con_ve!$F$6:$F$1005,Con_ve!$C$6:$C$1005,$C530,Con_ve!$I$6:$I$1005,"Fechada",Con_ve!$Q$6:$Q$1005,Cad_cl!AZ$5)))</f>
        <v/>
      </c>
      <c r="BA530" s="134" t="str">
        <f>IF(ISERR(IF($C530="","",SUMIFS(Con_ve!$F$6:$F$1005,Con_ve!$C$6:$C$1005,$C530,Con_ve!$I$6:$I$1005,"Fechada",Con_ve!$Q$6:$Q$1005,Cad_cl!BA$5))),"",IF($C530="","",SUMIFS(Con_ve!$F$6:$F$1005,Con_ve!$C$6:$C$1005,$C530,Con_ve!$I$6:$I$1005,"Fechada",Con_ve!$Q$6:$Q$1005,Cad_cl!BA$5)))</f>
        <v/>
      </c>
      <c r="BB530" s="134">
        <f t="shared" si="24"/>
        <v>0</v>
      </c>
      <c r="BD530" s="134" t="str">
        <f>IF(ISERR(IF($C530="","",SUMIFS(Con_ve!$F$6:$F$1005,Con_ve!$C$6:$C$1005,$C530,Con_ve!$I$6:$I$1005,"Em negociação",Con_ve!$Q$6:$Q$1005,Cad_cl!BD$5))),"",IF($C530="","",SUMIFS(Con_ve!$F$6:$F$1005,Con_ve!$C$6:$C$1005,$C530,Con_ve!$I$6:$I$1005,"Em negociação",Con_ve!$Q$6:$Q$1005,Cad_cl!BD$5)))</f>
        <v/>
      </c>
      <c r="BE530" s="134" t="str">
        <f>IF(ISERR(IF($C530="","",SUMIFS(Con_ve!$F$6:$F$1005,Con_ve!$C$6:$C$1005,$C530,Con_ve!$I$6:$I$1005,"Em negociação",Con_ve!$Q$6:$Q$1005,Cad_cl!BE$5))),"",IF($C530="","",SUMIFS(Con_ve!$F$6:$F$1005,Con_ve!$C$6:$C$1005,$C530,Con_ve!$I$6:$I$1005,"Em negociação",Con_ve!$Q$6:$Q$1005,Cad_cl!BE$5)))</f>
        <v/>
      </c>
      <c r="BF530" s="134" t="str">
        <f>IF(ISERR(IF($C530="","",SUMIFS(Con_ve!$F$6:$F$1005,Con_ve!$C$6:$C$1005,$C530,Con_ve!$I$6:$I$1005,"Em negociação",Con_ve!$Q$6:$Q$1005,Cad_cl!BF$5))),"",IF($C530="","",SUMIFS(Con_ve!$F$6:$F$1005,Con_ve!$C$6:$C$1005,$C530,Con_ve!$I$6:$I$1005,"Em negociação",Con_ve!$Q$6:$Q$1005,Cad_cl!BF$5)))</f>
        <v/>
      </c>
      <c r="BG530" s="134" t="str">
        <f>IF(ISERR(IF($C530="","",SUMIFS(Con_ve!$F$6:$F$1005,Con_ve!$C$6:$C$1005,$C530,Con_ve!$I$6:$I$1005,"Em negociação",Con_ve!$Q$6:$Q$1005,Cad_cl!BG$5))),"",IF($C530="","",SUMIFS(Con_ve!$F$6:$F$1005,Con_ve!$C$6:$C$1005,$C530,Con_ve!$I$6:$I$1005,"Em negociação",Con_ve!$Q$6:$Q$1005,Cad_cl!BG$5)))</f>
        <v/>
      </c>
      <c r="BH530" s="134" t="str">
        <f>IF(ISERR(IF($C530="","",SUMIFS(Con_ve!$F$6:$F$1005,Con_ve!$C$6:$C$1005,$C530,Con_ve!$I$6:$I$1005,"Em negociação",Con_ve!$Q$6:$Q$1005,Cad_cl!BH$5))),"",IF($C530="","",SUMIFS(Con_ve!$F$6:$F$1005,Con_ve!$C$6:$C$1005,$C530,Con_ve!$I$6:$I$1005,"Em negociação",Con_ve!$Q$6:$Q$1005,Cad_cl!BH$5)))</f>
        <v/>
      </c>
      <c r="BI530" s="134" t="str">
        <f>IF(ISERR(IF($C530="","",SUMIFS(Con_ve!$F$6:$F$1005,Con_ve!$C$6:$C$1005,$C530,Con_ve!$I$6:$I$1005,"Em negociação",Con_ve!$Q$6:$Q$1005,Cad_cl!BI$5))),"",IF($C530="","",SUMIFS(Con_ve!$F$6:$F$1005,Con_ve!$C$6:$C$1005,$C530,Con_ve!$I$6:$I$1005,"Em negociação",Con_ve!$Q$6:$Q$1005,Cad_cl!BI$5)))</f>
        <v/>
      </c>
      <c r="BJ530" s="134" t="str">
        <f>IF(ISERR(IF($C530="","",SUMIFS(Con_ve!$F$6:$F$1005,Con_ve!$C$6:$C$1005,$C530,Con_ve!$I$6:$I$1005,"Em negociação",Con_ve!$Q$6:$Q$1005,Cad_cl!BJ$5))),"",IF($C530="","",SUMIFS(Con_ve!$F$6:$F$1005,Con_ve!$C$6:$C$1005,$C530,Con_ve!$I$6:$I$1005,"Em negociação",Con_ve!$Q$6:$Q$1005,Cad_cl!BJ$5)))</f>
        <v/>
      </c>
      <c r="BK530" s="134" t="str">
        <f>IF(ISERR(IF($C530="","",SUMIFS(Con_ve!$F$6:$F$1005,Con_ve!$C$6:$C$1005,$C530,Con_ve!$I$6:$I$1005,"Em negociação",Con_ve!$Q$6:$Q$1005,Cad_cl!BK$5))),"",IF($C530="","",SUMIFS(Con_ve!$F$6:$F$1005,Con_ve!$C$6:$C$1005,$C530,Con_ve!$I$6:$I$1005,"Em negociação",Con_ve!$Q$6:$Q$1005,Cad_cl!BK$5)))</f>
        <v/>
      </c>
      <c r="BL530" s="134" t="str">
        <f>IF(ISERR(IF($C530="","",SUMIFS(Con_ve!$F$6:$F$1005,Con_ve!$C$6:$C$1005,$C530,Con_ve!$I$6:$I$1005,"Em negociação",Con_ve!$Q$6:$Q$1005,Cad_cl!BL$5))),"",IF($C530="","",SUMIFS(Con_ve!$F$6:$F$1005,Con_ve!$C$6:$C$1005,$C530,Con_ve!$I$6:$I$1005,"Em negociação",Con_ve!$Q$6:$Q$1005,Cad_cl!BL$5)))</f>
        <v/>
      </c>
      <c r="BM530" s="134" t="str">
        <f>IF(ISERR(IF($C530="","",SUMIFS(Con_ve!$F$6:$F$1005,Con_ve!$C$6:$C$1005,$C530,Con_ve!$I$6:$I$1005,"Em negociação",Con_ve!$Q$6:$Q$1005,Cad_cl!BM$5))),"",IF($C530="","",SUMIFS(Con_ve!$F$6:$F$1005,Con_ve!$C$6:$C$1005,$C530,Con_ve!$I$6:$I$1005,"Em negociação",Con_ve!$Q$6:$Q$1005,Cad_cl!BM$5)))</f>
        <v/>
      </c>
      <c r="BN530" s="134" t="str">
        <f>IF(ISERR(IF($C530="","",SUMIFS(Con_ve!$F$6:$F$1005,Con_ve!$C$6:$C$1005,$C530,Con_ve!$I$6:$I$1005,"Em negociação",Con_ve!$Q$6:$Q$1005,Cad_cl!BN$5))),"",IF($C530="","",SUMIFS(Con_ve!$F$6:$F$1005,Con_ve!$C$6:$C$1005,$C530,Con_ve!$I$6:$I$1005,"Em negociação",Con_ve!$Q$6:$Q$1005,Cad_cl!BN$5)))</f>
        <v/>
      </c>
      <c r="BO530" s="134" t="str">
        <f>IF(ISERR(IF($C530="","",SUMIFS(Con_ve!$F$6:$F$1005,Con_ve!$C$6:$C$1005,$C530,Con_ve!$I$6:$I$1005,"Em negociação",Con_ve!$Q$6:$Q$1005,Cad_cl!BO$5))),"",IF($C530="","",SUMIFS(Con_ve!$F$6:$F$1005,Con_ve!$C$6:$C$1005,$C530,Con_ve!$I$6:$I$1005,"Em negociação",Con_ve!$Q$6:$Q$1005,Cad_cl!BO$5)))</f>
        <v/>
      </c>
      <c r="BP530" s="134">
        <f t="shared" si="25"/>
        <v>0</v>
      </c>
      <c r="BR530" s="125" t="str">
        <f>IF(ISERR(IF(AND($I530=Re_lo!$E$5,BR$5=VLOOKUP(Re_lo!$H$5,Re_lo!$N$5:$O$16,2,0)),AP530,"")),"",IF(AND($I530=Re_lo!$E$5,BR$5=VLOOKUP(Re_lo!$H$5,Re_lo!$N$5:$O$16,2,0)),AP530,""))</f>
        <v/>
      </c>
      <c r="BS530" s="125" t="str">
        <f>IF(ISERR(IF(AND($I530=Re_lo!$E$5,BS$5=VLOOKUP(Re_lo!$H$5,Re_lo!$N$5:$O$16,2,0)),AQ530,"")),"",IF(AND($I530=Re_lo!$E$5,BS$5=VLOOKUP(Re_lo!$H$5,Re_lo!$N$5:$O$16,2,0)),AQ530,""))</f>
        <v/>
      </c>
      <c r="BT530" s="125" t="str">
        <f>IF(ISERR(IF(AND($I530=Re_lo!$E$5,BT$5=VLOOKUP(Re_lo!$H$5,Re_lo!$N$5:$O$16,2,0)),AR530,"")),"",IF(AND($I530=Re_lo!$E$5,BT$5=VLOOKUP(Re_lo!$H$5,Re_lo!$N$5:$O$16,2,0)),AR530,""))</f>
        <v/>
      </c>
      <c r="BU530" s="125" t="str">
        <f>IF(ISERR(IF(AND($I530=Re_lo!$E$5,BU$5=VLOOKUP(Re_lo!$H$5,Re_lo!$N$5:$O$16,2,0)),AS530,"")),"",IF(AND($I530=Re_lo!$E$5,BU$5=VLOOKUP(Re_lo!$H$5,Re_lo!$N$5:$O$16,2,0)),AS530,""))</f>
        <v/>
      </c>
      <c r="BV530" s="125" t="str">
        <f>IF(ISERR(IF(AND($I530=Re_lo!$E$5,BV$5=VLOOKUP(Re_lo!$H$5,Re_lo!$N$5:$O$16,2,0)),AT530,"")),"",IF(AND($I530=Re_lo!$E$5,BV$5=VLOOKUP(Re_lo!$H$5,Re_lo!$N$5:$O$16,2,0)),AT530,""))</f>
        <v/>
      </c>
      <c r="BW530" s="125" t="str">
        <f>IF(ISERR(IF(AND($I530=Re_lo!$E$5,BW$5=VLOOKUP(Re_lo!$H$5,Re_lo!$N$5:$O$16,2,0)),AU530,"")),"",IF(AND($I530=Re_lo!$E$5,BW$5=VLOOKUP(Re_lo!$H$5,Re_lo!$N$5:$O$16,2,0)),AU530,""))</f>
        <v/>
      </c>
      <c r="BX530" s="125" t="str">
        <f>IF(ISERR(IF(AND($I530=Re_lo!$E$5,BX$5=VLOOKUP(Re_lo!$H$5,Re_lo!$N$5:$O$16,2,0)),AV530,"")),"",IF(AND($I530=Re_lo!$E$5,BX$5=VLOOKUP(Re_lo!$H$5,Re_lo!$N$5:$O$16,2,0)),AV530,""))</f>
        <v/>
      </c>
      <c r="BY530" s="125" t="str">
        <f>IF(ISERR(IF(AND($I530=Re_lo!$E$5,BY$5=VLOOKUP(Re_lo!$H$5,Re_lo!$N$5:$O$16,2,0)),AW530,"")),"",IF(AND($I530=Re_lo!$E$5,BY$5=VLOOKUP(Re_lo!$H$5,Re_lo!$N$5:$O$16,2,0)),AW530,""))</f>
        <v/>
      </c>
      <c r="BZ530" s="125" t="str">
        <f>IF(ISERR(IF(AND($I530=Re_lo!$E$5,BZ$5=VLOOKUP(Re_lo!$H$5,Re_lo!$N$5:$O$16,2,0)),AX530,"")),"",IF(AND($I530=Re_lo!$E$5,BZ$5=VLOOKUP(Re_lo!$H$5,Re_lo!$N$5:$O$16,2,0)),AX530,""))</f>
        <v/>
      </c>
      <c r="CA530" s="125" t="str">
        <f>IF(ISERR(IF(AND($I530=Re_lo!$E$5,CA$5=VLOOKUP(Re_lo!$H$5,Re_lo!$N$5:$O$16,2,0)),AY530,"")),"",IF(AND($I530=Re_lo!$E$5,CA$5=VLOOKUP(Re_lo!$H$5,Re_lo!$N$5:$O$16,2,0)),AY530,""))</f>
        <v/>
      </c>
      <c r="CB530" s="125" t="str">
        <f>IF(ISERR(IF(AND($I530=Re_lo!$E$5,CB$5=VLOOKUP(Re_lo!$H$5,Re_lo!$N$5:$O$16,2,0)),AZ530,"")),"",IF(AND($I530=Re_lo!$E$5,CB$5=VLOOKUP(Re_lo!$H$5,Re_lo!$N$5:$O$16,2,0)),AZ530,""))</f>
        <v/>
      </c>
      <c r="CC530" s="125" t="str">
        <f>IF(ISERR(IF(AND($I530=Re_lo!$E$5,CC$5=VLOOKUP(Re_lo!$H$5,Re_lo!$N$5:$O$16,2,0)),BA530,"")),"",IF(AND($I530=Re_lo!$E$5,CC$5=VLOOKUP(Re_lo!$H$5,Re_lo!$N$5:$O$16,2,0)),BA530,""))</f>
        <v/>
      </c>
      <c r="CD530" s="125" t="str">
        <f>IF(ISERR(IF(AND($I530=Re_lo!$E$5,CD$5=VLOOKUP(Re_lo!$H$5,Re_lo!$N$5:$O$16,2,0)),BB530,"")),"",IF(AND($I530=Re_lo!$E$5,CD$5=VLOOKUP(Re_lo!$H$5,Re_lo!$N$5:$O$16,2,0)),BB530,""))</f>
        <v/>
      </c>
      <c r="CF530" s="125" t="str">
        <f>IF($C530="","",COUNTIFS(Con_ve!$C$6:$C$1005,$C530,Con_ve!$Q$6:$Q$1005,Cad_cl!CF$5))</f>
        <v/>
      </c>
      <c r="CG530" s="125" t="str">
        <f>IF($C530="","",COUNTIFS(Con_ve!$C$6:$C$1005,$C530,Con_ve!$Q$6:$Q$1005,Cad_cl!CG$5))</f>
        <v/>
      </c>
      <c r="CH530" s="125" t="str">
        <f>IF($C530="","",COUNTIFS(Con_ve!$C$6:$C$1005,$C530,Con_ve!$Q$6:$Q$1005,Cad_cl!CH$5))</f>
        <v/>
      </c>
      <c r="CI530" s="125" t="str">
        <f>IF($C530="","",COUNTIFS(Con_ve!$C$6:$C$1005,$C530,Con_ve!$Q$6:$Q$1005,Cad_cl!CI$5))</f>
        <v/>
      </c>
      <c r="CJ530" s="125" t="str">
        <f>IF($C530="","",COUNTIFS(Con_ve!$C$6:$C$1005,$C530,Con_ve!$Q$6:$Q$1005,Cad_cl!CJ$5))</f>
        <v/>
      </c>
      <c r="CK530" s="125" t="str">
        <f>IF($C530="","",COUNTIFS(Con_ve!$C$6:$C$1005,$C530,Con_ve!$Q$6:$Q$1005,Cad_cl!CK$5))</f>
        <v/>
      </c>
      <c r="CL530" s="125" t="str">
        <f>IF($C530="","",COUNTIFS(Con_ve!$C$6:$C$1005,$C530,Con_ve!$Q$6:$Q$1005,Cad_cl!CL$5))</f>
        <v/>
      </c>
      <c r="CM530" s="125" t="str">
        <f>IF($C530="","",COUNTIFS(Con_ve!$C$6:$C$1005,$C530,Con_ve!$Q$6:$Q$1005,Cad_cl!CM$5))</f>
        <v/>
      </c>
      <c r="CN530" s="125" t="str">
        <f>IF($C530="","",COUNTIFS(Con_ve!$C$6:$C$1005,$C530,Con_ve!$Q$6:$Q$1005,Cad_cl!CN$5))</f>
        <v/>
      </c>
      <c r="CO530" s="125" t="str">
        <f>IF($C530="","",COUNTIFS(Con_ve!$C$6:$C$1005,$C530,Con_ve!$Q$6:$Q$1005,Cad_cl!CO$5))</f>
        <v/>
      </c>
      <c r="CP530" s="125" t="str">
        <f>IF($C530="","",COUNTIFS(Con_ve!$C$6:$C$1005,$C530,Con_ve!$Q$6:$Q$1005,Cad_cl!CP$5))</f>
        <v/>
      </c>
      <c r="CQ530" s="125" t="str">
        <f>IF($C530="","",COUNTIFS(Con_ve!$C$6:$C$1005,$C530,Con_ve!$Q$6:$Q$1005,Cad_cl!CQ$5))</f>
        <v/>
      </c>
      <c r="CR530" s="125">
        <f t="shared" si="26"/>
        <v>0</v>
      </c>
    </row>
    <row r="531" spans="3:96" ht="30" customHeight="1">
      <c r="C531" s="153"/>
      <c r="D531" s="153"/>
      <c r="E531" s="154"/>
      <c r="F531" s="153"/>
      <c r="G531" s="155"/>
      <c r="H531" s="153"/>
      <c r="I531" s="153"/>
      <c r="J531" s="132" t="s">
        <v>309</v>
      </c>
      <c r="K531" s="133" t="s">
        <v>309</v>
      </c>
      <c r="L531" s="153"/>
      <c r="M531" s="153"/>
      <c r="N531" s="153"/>
      <c r="O531" s="153"/>
      <c r="P531" s="153"/>
      <c r="Q531" s="153"/>
      <c r="AP531" s="134" t="str">
        <f>IF(ISERR(IF($C531="","",SUMIFS(Con_ve!$F$6:$F$1005,Con_ve!$C$6:$C$1005,$C531,Con_ve!$I$6:$I$1005,"Fechada",Con_ve!$Q$6:$Q$1005,Cad_cl!AP$5))),"",IF($C531="","",SUMIFS(Con_ve!$F$6:$F$1005,Con_ve!$C$6:$C$1005,$C531,Con_ve!$I$6:$I$1005,"Fechada",Con_ve!$Q$6:$Q$1005,Cad_cl!AP$5)))</f>
        <v/>
      </c>
      <c r="AQ531" s="134" t="str">
        <f>IF(ISERR(IF($C531="","",SUMIFS(Con_ve!$F$6:$F$1005,Con_ve!$C$6:$C$1005,$C531,Con_ve!$I$6:$I$1005,"Fechada",Con_ve!$Q$6:$Q$1005,Cad_cl!AQ$5))),"",IF($C531="","",SUMIFS(Con_ve!$F$6:$F$1005,Con_ve!$C$6:$C$1005,$C531,Con_ve!$I$6:$I$1005,"Fechada",Con_ve!$Q$6:$Q$1005,Cad_cl!AQ$5)))</f>
        <v/>
      </c>
      <c r="AR531" s="134" t="str">
        <f>IF(ISERR(IF($C531="","",SUMIFS(Con_ve!$F$6:$F$1005,Con_ve!$C$6:$C$1005,$C531,Con_ve!$I$6:$I$1005,"Fechada",Con_ve!$Q$6:$Q$1005,Cad_cl!AR$5))),"",IF($C531="","",SUMIFS(Con_ve!$F$6:$F$1005,Con_ve!$C$6:$C$1005,$C531,Con_ve!$I$6:$I$1005,"Fechada",Con_ve!$Q$6:$Q$1005,Cad_cl!AR$5)))</f>
        <v/>
      </c>
      <c r="AS531" s="134" t="str">
        <f>IF(ISERR(IF($C531="","",SUMIFS(Con_ve!$F$6:$F$1005,Con_ve!$C$6:$C$1005,$C531,Con_ve!$I$6:$I$1005,"Fechada",Con_ve!$Q$6:$Q$1005,Cad_cl!AS$5))),"",IF($C531="","",SUMIFS(Con_ve!$F$6:$F$1005,Con_ve!$C$6:$C$1005,$C531,Con_ve!$I$6:$I$1005,"Fechada",Con_ve!$Q$6:$Q$1005,Cad_cl!AS$5)))</f>
        <v/>
      </c>
      <c r="AT531" s="134" t="str">
        <f>IF(ISERR(IF($C531="","",SUMIFS(Con_ve!$F$6:$F$1005,Con_ve!$C$6:$C$1005,$C531,Con_ve!$I$6:$I$1005,"Fechada",Con_ve!$Q$6:$Q$1005,Cad_cl!AT$5))),"",IF($C531="","",SUMIFS(Con_ve!$F$6:$F$1005,Con_ve!$C$6:$C$1005,$C531,Con_ve!$I$6:$I$1005,"Fechada",Con_ve!$Q$6:$Q$1005,Cad_cl!AT$5)))</f>
        <v/>
      </c>
      <c r="AU531" s="134" t="str">
        <f>IF(ISERR(IF($C531="","",SUMIFS(Con_ve!$F$6:$F$1005,Con_ve!$C$6:$C$1005,$C531,Con_ve!$I$6:$I$1005,"Fechada",Con_ve!$Q$6:$Q$1005,Cad_cl!AU$5))),"",IF($C531="","",SUMIFS(Con_ve!$F$6:$F$1005,Con_ve!$C$6:$C$1005,$C531,Con_ve!$I$6:$I$1005,"Fechada",Con_ve!$Q$6:$Q$1005,Cad_cl!AU$5)))</f>
        <v/>
      </c>
      <c r="AV531" s="134" t="str">
        <f>IF(ISERR(IF($C531="","",SUMIFS(Con_ve!$F$6:$F$1005,Con_ve!$C$6:$C$1005,$C531,Con_ve!$I$6:$I$1005,"Fechada",Con_ve!$Q$6:$Q$1005,Cad_cl!AV$5))),"",IF($C531="","",SUMIFS(Con_ve!$F$6:$F$1005,Con_ve!$C$6:$C$1005,$C531,Con_ve!$I$6:$I$1005,"Fechada",Con_ve!$Q$6:$Q$1005,Cad_cl!AV$5)))</f>
        <v/>
      </c>
      <c r="AW531" s="134" t="str">
        <f>IF(ISERR(IF($C531="","",SUMIFS(Con_ve!$F$6:$F$1005,Con_ve!$C$6:$C$1005,$C531,Con_ve!$I$6:$I$1005,"Fechada",Con_ve!$Q$6:$Q$1005,Cad_cl!AW$5))),"",IF($C531="","",SUMIFS(Con_ve!$F$6:$F$1005,Con_ve!$C$6:$C$1005,$C531,Con_ve!$I$6:$I$1005,"Fechada",Con_ve!$Q$6:$Q$1005,Cad_cl!AW$5)))</f>
        <v/>
      </c>
      <c r="AX531" s="134" t="str">
        <f>IF(ISERR(IF($C531="","",SUMIFS(Con_ve!$F$6:$F$1005,Con_ve!$C$6:$C$1005,$C531,Con_ve!$I$6:$I$1005,"Fechada",Con_ve!$Q$6:$Q$1005,Cad_cl!AX$5))),"",IF($C531="","",SUMIFS(Con_ve!$F$6:$F$1005,Con_ve!$C$6:$C$1005,$C531,Con_ve!$I$6:$I$1005,"Fechada",Con_ve!$Q$6:$Q$1005,Cad_cl!AX$5)))</f>
        <v/>
      </c>
      <c r="AY531" s="134" t="str">
        <f>IF(ISERR(IF($C531="","",SUMIFS(Con_ve!$F$6:$F$1005,Con_ve!$C$6:$C$1005,$C531,Con_ve!$I$6:$I$1005,"Fechada",Con_ve!$Q$6:$Q$1005,Cad_cl!AY$5))),"",IF($C531="","",SUMIFS(Con_ve!$F$6:$F$1005,Con_ve!$C$6:$C$1005,$C531,Con_ve!$I$6:$I$1005,"Fechada",Con_ve!$Q$6:$Q$1005,Cad_cl!AY$5)))</f>
        <v/>
      </c>
      <c r="AZ531" s="134" t="str">
        <f>IF(ISERR(IF($C531="","",SUMIFS(Con_ve!$F$6:$F$1005,Con_ve!$C$6:$C$1005,$C531,Con_ve!$I$6:$I$1005,"Fechada",Con_ve!$Q$6:$Q$1005,Cad_cl!AZ$5))),"",IF($C531="","",SUMIFS(Con_ve!$F$6:$F$1005,Con_ve!$C$6:$C$1005,$C531,Con_ve!$I$6:$I$1005,"Fechada",Con_ve!$Q$6:$Q$1005,Cad_cl!AZ$5)))</f>
        <v/>
      </c>
      <c r="BA531" s="134" t="str">
        <f>IF(ISERR(IF($C531="","",SUMIFS(Con_ve!$F$6:$F$1005,Con_ve!$C$6:$C$1005,$C531,Con_ve!$I$6:$I$1005,"Fechada",Con_ve!$Q$6:$Q$1005,Cad_cl!BA$5))),"",IF($C531="","",SUMIFS(Con_ve!$F$6:$F$1005,Con_ve!$C$6:$C$1005,$C531,Con_ve!$I$6:$I$1005,"Fechada",Con_ve!$Q$6:$Q$1005,Cad_cl!BA$5)))</f>
        <v/>
      </c>
      <c r="BB531" s="134">
        <f t="shared" si="24"/>
        <v>0</v>
      </c>
      <c r="BD531" s="134" t="str">
        <f>IF(ISERR(IF($C531="","",SUMIFS(Con_ve!$F$6:$F$1005,Con_ve!$C$6:$C$1005,$C531,Con_ve!$I$6:$I$1005,"Em negociação",Con_ve!$Q$6:$Q$1005,Cad_cl!BD$5))),"",IF($C531="","",SUMIFS(Con_ve!$F$6:$F$1005,Con_ve!$C$6:$C$1005,$C531,Con_ve!$I$6:$I$1005,"Em negociação",Con_ve!$Q$6:$Q$1005,Cad_cl!BD$5)))</f>
        <v/>
      </c>
      <c r="BE531" s="134" t="str">
        <f>IF(ISERR(IF($C531="","",SUMIFS(Con_ve!$F$6:$F$1005,Con_ve!$C$6:$C$1005,$C531,Con_ve!$I$6:$I$1005,"Em negociação",Con_ve!$Q$6:$Q$1005,Cad_cl!BE$5))),"",IF($C531="","",SUMIFS(Con_ve!$F$6:$F$1005,Con_ve!$C$6:$C$1005,$C531,Con_ve!$I$6:$I$1005,"Em negociação",Con_ve!$Q$6:$Q$1005,Cad_cl!BE$5)))</f>
        <v/>
      </c>
      <c r="BF531" s="134" t="str">
        <f>IF(ISERR(IF($C531="","",SUMIFS(Con_ve!$F$6:$F$1005,Con_ve!$C$6:$C$1005,$C531,Con_ve!$I$6:$I$1005,"Em negociação",Con_ve!$Q$6:$Q$1005,Cad_cl!BF$5))),"",IF($C531="","",SUMIFS(Con_ve!$F$6:$F$1005,Con_ve!$C$6:$C$1005,$C531,Con_ve!$I$6:$I$1005,"Em negociação",Con_ve!$Q$6:$Q$1005,Cad_cl!BF$5)))</f>
        <v/>
      </c>
      <c r="BG531" s="134" t="str">
        <f>IF(ISERR(IF($C531="","",SUMIFS(Con_ve!$F$6:$F$1005,Con_ve!$C$6:$C$1005,$C531,Con_ve!$I$6:$I$1005,"Em negociação",Con_ve!$Q$6:$Q$1005,Cad_cl!BG$5))),"",IF($C531="","",SUMIFS(Con_ve!$F$6:$F$1005,Con_ve!$C$6:$C$1005,$C531,Con_ve!$I$6:$I$1005,"Em negociação",Con_ve!$Q$6:$Q$1005,Cad_cl!BG$5)))</f>
        <v/>
      </c>
      <c r="BH531" s="134" t="str">
        <f>IF(ISERR(IF($C531="","",SUMIFS(Con_ve!$F$6:$F$1005,Con_ve!$C$6:$C$1005,$C531,Con_ve!$I$6:$I$1005,"Em negociação",Con_ve!$Q$6:$Q$1005,Cad_cl!BH$5))),"",IF($C531="","",SUMIFS(Con_ve!$F$6:$F$1005,Con_ve!$C$6:$C$1005,$C531,Con_ve!$I$6:$I$1005,"Em negociação",Con_ve!$Q$6:$Q$1005,Cad_cl!BH$5)))</f>
        <v/>
      </c>
      <c r="BI531" s="134" t="str">
        <f>IF(ISERR(IF($C531="","",SUMIFS(Con_ve!$F$6:$F$1005,Con_ve!$C$6:$C$1005,$C531,Con_ve!$I$6:$I$1005,"Em negociação",Con_ve!$Q$6:$Q$1005,Cad_cl!BI$5))),"",IF($C531="","",SUMIFS(Con_ve!$F$6:$F$1005,Con_ve!$C$6:$C$1005,$C531,Con_ve!$I$6:$I$1005,"Em negociação",Con_ve!$Q$6:$Q$1005,Cad_cl!BI$5)))</f>
        <v/>
      </c>
      <c r="BJ531" s="134" t="str">
        <f>IF(ISERR(IF($C531="","",SUMIFS(Con_ve!$F$6:$F$1005,Con_ve!$C$6:$C$1005,$C531,Con_ve!$I$6:$I$1005,"Em negociação",Con_ve!$Q$6:$Q$1005,Cad_cl!BJ$5))),"",IF($C531="","",SUMIFS(Con_ve!$F$6:$F$1005,Con_ve!$C$6:$C$1005,$C531,Con_ve!$I$6:$I$1005,"Em negociação",Con_ve!$Q$6:$Q$1005,Cad_cl!BJ$5)))</f>
        <v/>
      </c>
      <c r="BK531" s="134" t="str">
        <f>IF(ISERR(IF($C531="","",SUMIFS(Con_ve!$F$6:$F$1005,Con_ve!$C$6:$C$1005,$C531,Con_ve!$I$6:$I$1005,"Em negociação",Con_ve!$Q$6:$Q$1005,Cad_cl!BK$5))),"",IF($C531="","",SUMIFS(Con_ve!$F$6:$F$1005,Con_ve!$C$6:$C$1005,$C531,Con_ve!$I$6:$I$1005,"Em negociação",Con_ve!$Q$6:$Q$1005,Cad_cl!BK$5)))</f>
        <v/>
      </c>
      <c r="BL531" s="134" t="str">
        <f>IF(ISERR(IF($C531="","",SUMIFS(Con_ve!$F$6:$F$1005,Con_ve!$C$6:$C$1005,$C531,Con_ve!$I$6:$I$1005,"Em negociação",Con_ve!$Q$6:$Q$1005,Cad_cl!BL$5))),"",IF($C531="","",SUMIFS(Con_ve!$F$6:$F$1005,Con_ve!$C$6:$C$1005,$C531,Con_ve!$I$6:$I$1005,"Em negociação",Con_ve!$Q$6:$Q$1005,Cad_cl!BL$5)))</f>
        <v/>
      </c>
      <c r="BM531" s="134" t="str">
        <f>IF(ISERR(IF($C531="","",SUMIFS(Con_ve!$F$6:$F$1005,Con_ve!$C$6:$C$1005,$C531,Con_ve!$I$6:$I$1005,"Em negociação",Con_ve!$Q$6:$Q$1005,Cad_cl!BM$5))),"",IF($C531="","",SUMIFS(Con_ve!$F$6:$F$1005,Con_ve!$C$6:$C$1005,$C531,Con_ve!$I$6:$I$1005,"Em negociação",Con_ve!$Q$6:$Q$1005,Cad_cl!BM$5)))</f>
        <v/>
      </c>
      <c r="BN531" s="134" t="str">
        <f>IF(ISERR(IF($C531="","",SUMIFS(Con_ve!$F$6:$F$1005,Con_ve!$C$6:$C$1005,$C531,Con_ve!$I$6:$I$1005,"Em negociação",Con_ve!$Q$6:$Q$1005,Cad_cl!BN$5))),"",IF($C531="","",SUMIFS(Con_ve!$F$6:$F$1005,Con_ve!$C$6:$C$1005,$C531,Con_ve!$I$6:$I$1005,"Em negociação",Con_ve!$Q$6:$Q$1005,Cad_cl!BN$5)))</f>
        <v/>
      </c>
      <c r="BO531" s="134" t="str">
        <f>IF(ISERR(IF($C531="","",SUMIFS(Con_ve!$F$6:$F$1005,Con_ve!$C$6:$C$1005,$C531,Con_ve!$I$6:$I$1005,"Em negociação",Con_ve!$Q$6:$Q$1005,Cad_cl!BO$5))),"",IF($C531="","",SUMIFS(Con_ve!$F$6:$F$1005,Con_ve!$C$6:$C$1005,$C531,Con_ve!$I$6:$I$1005,"Em negociação",Con_ve!$Q$6:$Q$1005,Cad_cl!BO$5)))</f>
        <v/>
      </c>
      <c r="BP531" s="134">
        <f t="shared" si="25"/>
        <v>0</v>
      </c>
      <c r="BR531" s="125" t="str">
        <f>IF(ISERR(IF(AND($I531=Re_lo!$E$5,BR$5=VLOOKUP(Re_lo!$H$5,Re_lo!$N$5:$O$16,2,0)),AP531,"")),"",IF(AND($I531=Re_lo!$E$5,BR$5=VLOOKUP(Re_lo!$H$5,Re_lo!$N$5:$O$16,2,0)),AP531,""))</f>
        <v/>
      </c>
      <c r="BS531" s="125" t="str">
        <f>IF(ISERR(IF(AND($I531=Re_lo!$E$5,BS$5=VLOOKUP(Re_lo!$H$5,Re_lo!$N$5:$O$16,2,0)),AQ531,"")),"",IF(AND($I531=Re_lo!$E$5,BS$5=VLOOKUP(Re_lo!$H$5,Re_lo!$N$5:$O$16,2,0)),AQ531,""))</f>
        <v/>
      </c>
      <c r="BT531" s="125" t="str">
        <f>IF(ISERR(IF(AND($I531=Re_lo!$E$5,BT$5=VLOOKUP(Re_lo!$H$5,Re_lo!$N$5:$O$16,2,0)),AR531,"")),"",IF(AND($I531=Re_lo!$E$5,BT$5=VLOOKUP(Re_lo!$H$5,Re_lo!$N$5:$O$16,2,0)),AR531,""))</f>
        <v/>
      </c>
      <c r="BU531" s="125" t="str">
        <f>IF(ISERR(IF(AND($I531=Re_lo!$E$5,BU$5=VLOOKUP(Re_lo!$H$5,Re_lo!$N$5:$O$16,2,0)),AS531,"")),"",IF(AND($I531=Re_lo!$E$5,BU$5=VLOOKUP(Re_lo!$H$5,Re_lo!$N$5:$O$16,2,0)),AS531,""))</f>
        <v/>
      </c>
      <c r="BV531" s="125" t="str">
        <f>IF(ISERR(IF(AND($I531=Re_lo!$E$5,BV$5=VLOOKUP(Re_lo!$H$5,Re_lo!$N$5:$O$16,2,0)),AT531,"")),"",IF(AND($I531=Re_lo!$E$5,BV$5=VLOOKUP(Re_lo!$H$5,Re_lo!$N$5:$O$16,2,0)),AT531,""))</f>
        <v/>
      </c>
      <c r="BW531" s="125" t="str">
        <f>IF(ISERR(IF(AND($I531=Re_lo!$E$5,BW$5=VLOOKUP(Re_lo!$H$5,Re_lo!$N$5:$O$16,2,0)),AU531,"")),"",IF(AND($I531=Re_lo!$E$5,BW$5=VLOOKUP(Re_lo!$H$5,Re_lo!$N$5:$O$16,2,0)),AU531,""))</f>
        <v/>
      </c>
      <c r="BX531" s="125" t="str">
        <f>IF(ISERR(IF(AND($I531=Re_lo!$E$5,BX$5=VLOOKUP(Re_lo!$H$5,Re_lo!$N$5:$O$16,2,0)),AV531,"")),"",IF(AND($I531=Re_lo!$E$5,BX$5=VLOOKUP(Re_lo!$H$5,Re_lo!$N$5:$O$16,2,0)),AV531,""))</f>
        <v/>
      </c>
      <c r="BY531" s="125" t="str">
        <f>IF(ISERR(IF(AND($I531=Re_lo!$E$5,BY$5=VLOOKUP(Re_lo!$H$5,Re_lo!$N$5:$O$16,2,0)),AW531,"")),"",IF(AND($I531=Re_lo!$E$5,BY$5=VLOOKUP(Re_lo!$H$5,Re_lo!$N$5:$O$16,2,0)),AW531,""))</f>
        <v/>
      </c>
      <c r="BZ531" s="125" t="str">
        <f>IF(ISERR(IF(AND($I531=Re_lo!$E$5,BZ$5=VLOOKUP(Re_lo!$H$5,Re_lo!$N$5:$O$16,2,0)),AX531,"")),"",IF(AND($I531=Re_lo!$E$5,BZ$5=VLOOKUP(Re_lo!$H$5,Re_lo!$N$5:$O$16,2,0)),AX531,""))</f>
        <v/>
      </c>
      <c r="CA531" s="125" t="str">
        <f>IF(ISERR(IF(AND($I531=Re_lo!$E$5,CA$5=VLOOKUP(Re_lo!$H$5,Re_lo!$N$5:$O$16,2,0)),AY531,"")),"",IF(AND($I531=Re_lo!$E$5,CA$5=VLOOKUP(Re_lo!$H$5,Re_lo!$N$5:$O$16,2,0)),AY531,""))</f>
        <v/>
      </c>
      <c r="CB531" s="125" t="str">
        <f>IF(ISERR(IF(AND($I531=Re_lo!$E$5,CB$5=VLOOKUP(Re_lo!$H$5,Re_lo!$N$5:$O$16,2,0)),AZ531,"")),"",IF(AND($I531=Re_lo!$E$5,CB$5=VLOOKUP(Re_lo!$H$5,Re_lo!$N$5:$O$16,2,0)),AZ531,""))</f>
        <v/>
      </c>
      <c r="CC531" s="125" t="str">
        <f>IF(ISERR(IF(AND($I531=Re_lo!$E$5,CC$5=VLOOKUP(Re_lo!$H$5,Re_lo!$N$5:$O$16,2,0)),BA531,"")),"",IF(AND($I531=Re_lo!$E$5,CC$5=VLOOKUP(Re_lo!$H$5,Re_lo!$N$5:$O$16,2,0)),BA531,""))</f>
        <v/>
      </c>
      <c r="CD531" s="125" t="str">
        <f>IF(ISERR(IF(AND($I531=Re_lo!$E$5,CD$5=VLOOKUP(Re_lo!$H$5,Re_lo!$N$5:$O$16,2,0)),BB531,"")),"",IF(AND($I531=Re_lo!$E$5,CD$5=VLOOKUP(Re_lo!$H$5,Re_lo!$N$5:$O$16,2,0)),BB531,""))</f>
        <v/>
      </c>
      <c r="CF531" s="125" t="str">
        <f>IF($C531="","",COUNTIFS(Con_ve!$C$6:$C$1005,$C531,Con_ve!$Q$6:$Q$1005,Cad_cl!CF$5))</f>
        <v/>
      </c>
      <c r="CG531" s="125" t="str">
        <f>IF($C531="","",COUNTIFS(Con_ve!$C$6:$C$1005,$C531,Con_ve!$Q$6:$Q$1005,Cad_cl!CG$5))</f>
        <v/>
      </c>
      <c r="CH531" s="125" t="str">
        <f>IF($C531="","",COUNTIFS(Con_ve!$C$6:$C$1005,$C531,Con_ve!$Q$6:$Q$1005,Cad_cl!CH$5))</f>
        <v/>
      </c>
      <c r="CI531" s="125" t="str">
        <f>IF($C531="","",COUNTIFS(Con_ve!$C$6:$C$1005,$C531,Con_ve!$Q$6:$Q$1005,Cad_cl!CI$5))</f>
        <v/>
      </c>
      <c r="CJ531" s="125" t="str">
        <f>IF($C531="","",COUNTIFS(Con_ve!$C$6:$C$1005,$C531,Con_ve!$Q$6:$Q$1005,Cad_cl!CJ$5))</f>
        <v/>
      </c>
      <c r="CK531" s="125" t="str">
        <f>IF($C531="","",COUNTIFS(Con_ve!$C$6:$C$1005,$C531,Con_ve!$Q$6:$Q$1005,Cad_cl!CK$5))</f>
        <v/>
      </c>
      <c r="CL531" s="125" t="str">
        <f>IF($C531="","",COUNTIFS(Con_ve!$C$6:$C$1005,$C531,Con_ve!$Q$6:$Q$1005,Cad_cl!CL$5))</f>
        <v/>
      </c>
      <c r="CM531" s="125" t="str">
        <f>IF($C531="","",COUNTIFS(Con_ve!$C$6:$C$1005,$C531,Con_ve!$Q$6:$Q$1005,Cad_cl!CM$5))</f>
        <v/>
      </c>
      <c r="CN531" s="125" t="str">
        <f>IF($C531="","",COUNTIFS(Con_ve!$C$6:$C$1005,$C531,Con_ve!$Q$6:$Q$1005,Cad_cl!CN$5))</f>
        <v/>
      </c>
      <c r="CO531" s="125" t="str">
        <f>IF($C531="","",COUNTIFS(Con_ve!$C$6:$C$1005,$C531,Con_ve!$Q$6:$Q$1005,Cad_cl!CO$5))</f>
        <v/>
      </c>
      <c r="CP531" s="125" t="str">
        <f>IF($C531="","",COUNTIFS(Con_ve!$C$6:$C$1005,$C531,Con_ve!$Q$6:$Q$1005,Cad_cl!CP$5))</f>
        <v/>
      </c>
      <c r="CQ531" s="125" t="str">
        <f>IF($C531="","",COUNTIFS(Con_ve!$C$6:$C$1005,$C531,Con_ve!$Q$6:$Q$1005,Cad_cl!CQ$5))</f>
        <v/>
      </c>
      <c r="CR531" s="125">
        <f t="shared" si="26"/>
        <v>0</v>
      </c>
    </row>
    <row r="532" spans="3:96" ht="30" customHeight="1">
      <c r="C532" s="153"/>
      <c r="D532" s="153"/>
      <c r="E532" s="154"/>
      <c r="F532" s="153"/>
      <c r="G532" s="155"/>
      <c r="H532" s="153"/>
      <c r="I532" s="153"/>
      <c r="J532" s="132" t="s">
        <v>309</v>
      </c>
      <c r="K532" s="133" t="s">
        <v>309</v>
      </c>
      <c r="L532" s="153"/>
      <c r="M532" s="153"/>
      <c r="N532" s="153"/>
      <c r="O532" s="153"/>
      <c r="P532" s="153"/>
      <c r="Q532" s="153"/>
      <c r="AP532" s="134" t="str">
        <f>IF(ISERR(IF($C532="","",SUMIFS(Con_ve!$F$6:$F$1005,Con_ve!$C$6:$C$1005,$C532,Con_ve!$I$6:$I$1005,"Fechada",Con_ve!$Q$6:$Q$1005,Cad_cl!AP$5))),"",IF($C532="","",SUMIFS(Con_ve!$F$6:$F$1005,Con_ve!$C$6:$C$1005,$C532,Con_ve!$I$6:$I$1005,"Fechada",Con_ve!$Q$6:$Q$1005,Cad_cl!AP$5)))</f>
        <v/>
      </c>
      <c r="AQ532" s="134" t="str">
        <f>IF(ISERR(IF($C532="","",SUMIFS(Con_ve!$F$6:$F$1005,Con_ve!$C$6:$C$1005,$C532,Con_ve!$I$6:$I$1005,"Fechada",Con_ve!$Q$6:$Q$1005,Cad_cl!AQ$5))),"",IF($C532="","",SUMIFS(Con_ve!$F$6:$F$1005,Con_ve!$C$6:$C$1005,$C532,Con_ve!$I$6:$I$1005,"Fechada",Con_ve!$Q$6:$Q$1005,Cad_cl!AQ$5)))</f>
        <v/>
      </c>
      <c r="AR532" s="134" t="str">
        <f>IF(ISERR(IF($C532="","",SUMIFS(Con_ve!$F$6:$F$1005,Con_ve!$C$6:$C$1005,$C532,Con_ve!$I$6:$I$1005,"Fechada",Con_ve!$Q$6:$Q$1005,Cad_cl!AR$5))),"",IF($C532="","",SUMIFS(Con_ve!$F$6:$F$1005,Con_ve!$C$6:$C$1005,$C532,Con_ve!$I$6:$I$1005,"Fechada",Con_ve!$Q$6:$Q$1005,Cad_cl!AR$5)))</f>
        <v/>
      </c>
      <c r="AS532" s="134" t="str">
        <f>IF(ISERR(IF($C532="","",SUMIFS(Con_ve!$F$6:$F$1005,Con_ve!$C$6:$C$1005,$C532,Con_ve!$I$6:$I$1005,"Fechada",Con_ve!$Q$6:$Q$1005,Cad_cl!AS$5))),"",IF($C532="","",SUMIFS(Con_ve!$F$6:$F$1005,Con_ve!$C$6:$C$1005,$C532,Con_ve!$I$6:$I$1005,"Fechada",Con_ve!$Q$6:$Q$1005,Cad_cl!AS$5)))</f>
        <v/>
      </c>
      <c r="AT532" s="134" t="str">
        <f>IF(ISERR(IF($C532="","",SUMIFS(Con_ve!$F$6:$F$1005,Con_ve!$C$6:$C$1005,$C532,Con_ve!$I$6:$I$1005,"Fechada",Con_ve!$Q$6:$Q$1005,Cad_cl!AT$5))),"",IF($C532="","",SUMIFS(Con_ve!$F$6:$F$1005,Con_ve!$C$6:$C$1005,$C532,Con_ve!$I$6:$I$1005,"Fechada",Con_ve!$Q$6:$Q$1005,Cad_cl!AT$5)))</f>
        <v/>
      </c>
      <c r="AU532" s="134" t="str">
        <f>IF(ISERR(IF($C532="","",SUMIFS(Con_ve!$F$6:$F$1005,Con_ve!$C$6:$C$1005,$C532,Con_ve!$I$6:$I$1005,"Fechada",Con_ve!$Q$6:$Q$1005,Cad_cl!AU$5))),"",IF($C532="","",SUMIFS(Con_ve!$F$6:$F$1005,Con_ve!$C$6:$C$1005,$C532,Con_ve!$I$6:$I$1005,"Fechada",Con_ve!$Q$6:$Q$1005,Cad_cl!AU$5)))</f>
        <v/>
      </c>
      <c r="AV532" s="134" t="str">
        <f>IF(ISERR(IF($C532="","",SUMIFS(Con_ve!$F$6:$F$1005,Con_ve!$C$6:$C$1005,$C532,Con_ve!$I$6:$I$1005,"Fechada",Con_ve!$Q$6:$Q$1005,Cad_cl!AV$5))),"",IF($C532="","",SUMIFS(Con_ve!$F$6:$F$1005,Con_ve!$C$6:$C$1005,$C532,Con_ve!$I$6:$I$1005,"Fechada",Con_ve!$Q$6:$Q$1005,Cad_cl!AV$5)))</f>
        <v/>
      </c>
      <c r="AW532" s="134" t="str">
        <f>IF(ISERR(IF($C532="","",SUMIFS(Con_ve!$F$6:$F$1005,Con_ve!$C$6:$C$1005,$C532,Con_ve!$I$6:$I$1005,"Fechada",Con_ve!$Q$6:$Q$1005,Cad_cl!AW$5))),"",IF($C532="","",SUMIFS(Con_ve!$F$6:$F$1005,Con_ve!$C$6:$C$1005,$C532,Con_ve!$I$6:$I$1005,"Fechada",Con_ve!$Q$6:$Q$1005,Cad_cl!AW$5)))</f>
        <v/>
      </c>
      <c r="AX532" s="134" t="str">
        <f>IF(ISERR(IF($C532="","",SUMIFS(Con_ve!$F$6:$F$1005,Con_ve!$C$6:$C$1005,$C532,Con_ve!$I$6:$I$1005,"Fechada",Con_ve!$Q$6:$Q$1005,Cad_cl!AX$5))),"",IF($C532="","",SUMIFS(Con_ve!$F$6:$F$1005,Con_ve!$C$6:$C$1005,$C532,Con_ve!$I$6:$I$1005,"Fechada",Con_ve!$Q$6:$Q$1005,Cad_cl!AX$5)))</f>
        <v/>
      </c>
      <c r="AY532" s="134" t="str">
        <f>IF(ISERR(IF($C532="","",SUMIFS(Con_ve!$F$6:$F$1005,Con_ve!$C$6:$C$1005,$C532,Con_ve!$I$6:$I$1005,"Fechada",Con_ve!$Q$6:$Q$1005,Cad_cl!AY$5))),"",IF($C532="","",SUMIFS(Con_ve!$F$6:$F$1005,Con_ve!$C$6:$C$1005,$C532,Con_ve!$I$6:$I$1005,"Fechada",Con_ve!$Q$6:$Q$1005,Cad_cl!AY$5)))</f>
        <v/>
      </c>
      <c r="AZ532" s="134" t="str">
        <f>IF(ISERR(IF($C532="","",SUMIFS(Con_ve!$F$6:$F$1005,Con_ve!$C$6:$C$1005,$C532,Con_ve!$I$6:$I$1005,"Fechada",Con_ve!$Q$6:$Q$1005,Cad_cl!AZ$5))),"",IF($C532="","",SUMIFS(Con_ve!$F$6:$F$1005,Con_ve!$C$6:$C$1005,$C532,Con_ve!$I$6:$I$1005,"Fechada",Con_ve!$Q$6:$Q$1005,Cad_cl!AZ$5)))</f>
        <v/>
      </c>
      <c r="BA532" s="134" t="str">
        <f>IF(ISERR(IF($C532="","",SUMIFS(Con_ve!$F$6:$F$1005,Con_ve!$C$6:$C$1005,$C532,Con_ve!$I$6:$I$1005,"Fechada",Con_ve!$Q$6:$Q$1005,Cad_cl!BA$5))),"",IF($C532="","",SUMIFS(Con_ve!$F$6:$F$1005,Con_ve!$C$6:$C$1005,$C532,Con_ve!$I$6:$I$1005,"Fechada",Con_ve!$Q$6:$Q$1005,Cad_cl!BA$5)))</f>
        <v/>
      </c>
      <c r="BB532" s="134">
        <f t="shared" si="24"/>
        <v>0</v>
      </c>
      <c r="BD532" s="134" t="str">
        <f>IF(ISERR(IF($C532="","",SUMIFS(Con_ve!$F$6:$F$1005,Con_ve!$C$6:$C$1005,$C532,Con_ve!$I$6:$I$1005,"Em negociação",Con_ve!$Q$6:$Q$1005,Cad_cl!BD$5))),"",IF($C532="","",SUMIFS(Con_ve!$F$6:$F$1005,Con_ve!$C$6:$C$1005,$C532,Con_ve!$I$6:$I$1005,"Em negociação",Con_ve!$Q$6:$Q$1005,Cad_cl!BD$5)))</f>
        <v/>
      </c>
      <c r="BE532" s="134" t="str">
        <f>IF(ISERR(IF($C532="","",SUMIFS(Con_ve!$F$6:$F$1005,Con_ve!$C$6:$C$1005,$C532,Con_ve!$I$6:$I$1005,"Em negociação",Con_ve!$Q$6:$Q$1005,Cad_cl!BE$5))),"",IF($C532="","",SUMIFS(Con_ve!$F$6:$F$1005,Con_ve!$C$6:$C$1005,$C532,Con_ve!$I$6:$I$1005,"Em negociação",Con_ve!$Q$6:$Q$1005,Cad_cl!BE$5)))</f>
        <v/>
      </c>
      <c r="BF532" s="134" t="str">
        <f>IF(ISERR(IF($C532="","",SUMIFS(Con_ve!$F$6:$F$1005,Con_ve!$C$6:$C$1005,$C532,Con_ve!$I$6:$I$1005,"Em negociação",Con_ve!$Q$6:$Q$1005,Cad_cl!BF$5))),"",IF($C532="","",SUMIFS(Con_ve!$F$6:$F$1005,Con_ve!$C$6:$C$1005,$C532,Con_ve!$I$6:$I$1005,"Em negociação",Con_ve!$Q$6:$Q$1005,Cad_cl!BF$5)))</f>
        <v/>
      </c>
      <c r="BG532" s="134" t="str">
        <f>IF(ISERR(IF($C532="","",SUMIFS(Con_ve!$F$6:$F$1005,Con_ve!$C$6:$C$1005,$C532,Con_ve!$I$6:$I$1005,"Em negociação",Con_ve!$Q$6:$Q$1005,Cad_cl!BG$5))),"",IF($C532="","",SUMIFS(Con_ve!$F$6:$F$1005,Con_ve!$C$6:$C$1005,$C532,Con_ve!$I$6:$I$1005,"Em negociação",Con_ve!$Q$6:$Q$1005,Cad_cl!BG$5)))</f>
        <v/>
      </c>
      <c r="BH532" s="134" t="str">
        <f>IF(ISERR(IF($C532="","",SUMIFS(Con_ve!$F$6:$F$1005,Con_ve!$C$6:$C$1005,$C532,Con_ve!$I$6:$I$1005,"Em negociação",Con_ve!$Q$6:$Q$1005,Cad_cl!BH$5))),"",IF($C532="","",SUMIFS(Con_ve!$F$6:$F$1005,Con_ve!$C$6:$C$1005,$C532,Con_ve!$I$6:$I$1005,"Em negociação",Con_ve!$Q$6:$Q$1005,Cad_cl!BH$5)))</f>
        <v/>
      </c>
      <c r="BI532" s="134" t="str">
        <f>IF(ISERR(IF($C532="","",SUMIFS(Con_ve!$F$6:$F$1005,Con_ve!$C$6:$C$1005,$C532,Con_ve!$I$6:$I$1005,"Em negociação",Con_ve!$Q$6:$Q$1005,Cad_cl!BI$5))),"",IF($C532="","",SUMIFS(Con_ve!$F$6:$F$1005,Con_ve!$C$6:$C$1005,$C532,Con_ve!$I$6:$I$1005,"Em negociação",Con_ve!$Q$6:$Q$1005,Cad_cl!BI$5)))</f>
        <v/>
      </c>
      <c r="BJ532" s="134" t="str">
        <f>IF(ISERR(IF($C532="","",SUMIFS(Con_ve!$F$6:$F$1005,Con_ve!$C$6:$C$1005,$C532,Con_ve!$I$6:$I$1005,"Em negociação",Con_ve!$Q$6:$Q$1005,Cad_cl!BJ$5))),"",IF($C532="","",SUMIFS(Con_ve!$F$6:$F$1005,Con_ve!$C$6:$C$1005,$C532,Con_ve!$I$6:$I$1005,"Em negociação",Con_ve!$Q$6:$Q$1005,Cad_cl!BJ$5)))</f>
        <v/>
      </c>
      <c r="BK532" s="134" t="str">
        <f>IF(ISERR(IF($C532="","",SUMIFS(Con_ve!$F$6:$F$1005,Con_ve!$C$6:$C$1005,$C532,Con_ve!$I$6:$I$1005,"Em negociação",Con_ve!$Q$6:$Q$1005,Cad_cl!BK$5))),"",IF($C532="","",SUMIFS(Con_ve!$F$6:$F$1005,Con_ve!$C$6:$C$1005,$C532,Con_ve!$I$6:$I$1005,"Em negociação",Con_ve!$Q$6:$Q$1005,Cad_cl!BK$5)))</f>
        <v/>
      </c>
      <c r="BL532" s="134" t="str">
        <f>IF(ISERR(IF($C532="","",SUMIFS(Con_ve!$F$6:$F$1005,Con_ve!$C$6:$C$1005,$C532,Con_ve!$I$6:$I$1005,"Em negociação",Con_ve!$Q$6:$Q$1005,Cad_cl!BL$5))),"",IF($C532="","",SUMIFS(Con_ve!$F$6:$F$1005,Con_ve!$C$6:$C$1005,$C532,Con_ve!$I$6:$I$1005,"Em negociação",Con_ve!$Q$6:$Q$1005,Cad_cl!BL$5)))</f>
        <v/>
      </c>
      <c r="BM532" s="134" t="str">
        <f>IF(ISERR(IF($C532="","",SUMIFS(Con_ve!$F$6:$F$1005,Con_ve!$C$6:$C$1005,$C532,Con_ve!$I$6:$I$1005,"Em negociação",Con_ve!$Q$6:$Q$1005,Cad_cl!BM$5))),"",IF($C532="","",SUMIFS(Con_ve!$F$6:$F$1005,Con_ve!$C$6:$C$1005,$C532,Con_ve!$I$6:$I$1005,"Em negociação",Con_ve!$Q$6:$Q$1005,Cad_cl!BM$5)))</f>
        <v/>
      </c>
      <c r="BN532" s="134" t="str">
        <f>IF(ISERR(IF($C532="","",SUMIFS(Con_ve!$F$6:$F$1005,Con_ve!$C$6:$C$1005,$C532,Con_ve!$I$6:$I$1005,"Em negociação",Con_ve!$Q$6:$Q$1005,Cad_cl!BN$5))),"",IF($C532="","",SUMIFS(Con_ve!$F$6:$F$1005,Con_ve!$C$6:$C$1005,$C532,Con_ve!$I$6:$I$1005,"Em negociação",Con_ve!$Q$6:$Q$1005,Cad_cl!BN$5)))</f>
        <v/>
      </c>
      <c r="BO532" s="134" t="str">
        <f>IF(ISERR(IF($C532="","",SUMIFS(Con_ve!$F$6:$F$1005,Con_ve!$C$6:$C$1005,$C532,Con_ve!$I$6:$I$1005,"Em negociação",Con_ve!$Q$6:$Q$1005,Cad_cl!BO$5))),"",IF($C532="","",SUMIFS(Con_ve!$F$6:$F$1005,Con_ve!$C$6:$C$1005,$C532,Con_ve!$I$6:$I$1005,"Em negociação",Con_ve!$Q$6:$Q$1005,Cad_cl!BO$5)))</f>
        <v/>
      </c>
      <c r="BP532" s="134">
        <f t="shared" si="25"/>
        <v>0</v>
      </c>
      <c r="BR532" s="125" t="str">
        <f>IF(ISERR(IF(AND($I532=Re_lo!$E$5,BR$5=VLOOKUP(Re_lo!$H$5,Re_lo!$N$5:$O$16,2,0)),AP532,"")),"",IF(AND($I532=Re_lo!$E$5,BR$5=VLOOKUP(Re_lo!$H$5,Re_lo!$N$5:$O$16,2,0)),AP532,""))</f>
        <v/>
      </c>
      <c r="BS532" s="125" t="str">
        <f>IF(ISERR(IF(AND($I532=Re_lo!$E$5,BS$5=VLOOKUP(Re_lo!$H$5,Re_lo!$N$5:$O$16,2,0)),AQ532,"")),"",IF(AND($I532=Re_lo!$E$5,BS$5=VLOOKUP(Re_lo!$H$5,Re_lo!$N$5:$O$16,2,0)),AQ532,""))</f>
        <v/>
      </c>
      <c r="BT532" s="125" t="str">
        <f>IF(ISERR(IF(AND($I532=Re_lo!$E$5,BT$5=VLOOKUP(Re_lo!$H$5,Re_lo!$N$5:$O$16,2,0)),AR532,"")),"",IF(AND($I532=Re_lo!$E$5,BT$5=VLOOKUP(Re_lo!$H$5,Re_lo!$N$5:$O$16,2,0)),AR532,""))</f>
        <v/>
      </c>
      <c r="BU532" s="125" t="str">
        <f>IF(ISERR(IF(AND($I532=Re_lo!$E$5,BU$5=VLOOKUP(Re_lo!$H$5,Re_lo!$N$5:$O$16,2,0)),AS532,"")),"",IF(AND($I532=Re_lo!$E$5,BU$5=VLOOKUP(Re_lo!$H$5,Re_lo!$N$5:$O$16,2,0)),AS532,""))</f>
        <v/>
      </c>
      <c r="BV532" s="125" t="str">
        <f>IF(ISERR(IF(AND($I532=Re_lo!$E$5,BV$5=VLOOKUP(Re_lo!$H$5,Re_lo!$N$5:$O$16,2,0)),AT532,"")),"",IF(AND($I532=Re_lo!$E$5,BV$5=VLOOKUP(Re_lo!$H$5,Re_lo!$N$5:$O$16,2,0)),AT532,""))</f>
        <v/>
      </c>
      <c r="BW532" s="125" t="str">
        <f>IF(ISERR(IF(AND($I532=Re_lo!$E$5,BW$5=VLOOKUP(Re_lo!$H$5,Re_lo!$N$5:$O$16,2,0)),AU532,"")),"",IF(AND($I532=Re_lo!$E$5,BW$5=VLOOKUP(Re_lo!$H$5,Re_lo!$N$5:$O$16,2,0)),AU532,""))</f>
        <v/>
      </c>
      <c r="BX532" s="125" t="str">
        <f>IF(ISERR(IF(AND($I532=Re_lo!$E$5,BX$5=VLOOKUP(Re_lo!$H$5,Re_lo!$N$5:$O$16,2,0)),AV532,"")),"",IF(AND($I532=Re_lo!$E$5,BX$5=VLOOKUP(Re_lo!$H$5,Re_lo!$N$5:$O$16,2,0)),AV532,""))</f>
        <v/>
      </c>
      <c r="BY532" s="125" t="str">
        <f>IF(ISERR(IF(AND($I532=Re_lo!$E$5,BY$5=VLOOKUP(Re_lo!$H$5,Re_lo!$N$5:$O$16,2,0)),AW532,"")),"",IF(AND($I532=Re_lo!$E$5,BY$5=VLOOKUP(Re_lo!$H$5,Re_lo!$N$5:$O$16,2,0)),AW532,""))</f>
        <v/>
      </c>
      <c r="BZ532" s="125" t="str">
        <f>IF(ISERR(IF(AND($I532=Re_lo!$E$5,BZ$5=VLOOKUP(Re_lo!$H$5,Re_lo!$N$5:$O$16,2,0)),AX532,"")),"",IF(AND($I532=Re_lo!$E$5,BZ$5=VLOOKUP(Re_lo!$H$5,Re_lo!$N$5:$O$16,2,0)),AX532,""))</f>
        <v/>
      </c>
      <c r="CA532" s="125" t="str">
        <f>IF(ISERR(IF(AND($I532=Re_lo!$E$5,CA$5=VLOOKUP(Re_lo!$H$5,Re_lo!$N$5:$O$16,2,0)),AY532,"")),"",IF(AND($I532=Re_lo!$E$5,CA$5=VLOOKUP(Re_lo!$H$5,Re_lo!$N$5:$O$16,2,0)),AY532,""))</f>
        <v/>
      </c>
      <c r="CB532" s="125" t="str">
        <f>IF(ISERR(IF(AND($I532=Re_lo!$E$5,CB$5=VLOOKUP(Re_lo!$H$5,Re_lo!$N$5:$O$16,2,0)),AZ532,"")),"",IF(AND($I532=Re_lo!$E$5,CB$5=VLOOKUP(Re_lo!$H$5,Re_lo!$N$5:$O$16,2,0)),AZ532,""))</f>
        <v/>
      </c>
      <c r="CC532" s="125" t="str">
        <f>IF(ISERR(IF(AND($I532=Re_lo!$E$5,CC$5=VLOOKUP(Re_lo!$H$5,Re_lo!$N$5:$O$16,2,0)),BA532,"")),"",IF(AND($I532=Re_lo!$E$5,CC$5=VLOOKUP(Re_lo!$H$5,Re_lo!$N$5:$O$16,2,0)),BA532,""))</f>
        <v/>
      </c>
      <c r="CD532" s="125" t="str">
        <f>IF(ISERR(IF(AND($I532=Re_lo!$E$5,CD$5=VLOOKUP(Re_lo!$H$5,Re_lo!$N$5:$O$16,2,0)),BB532,"")),"",IF(AND($I532=Re_lo!$E$5,CD$5=VLOOKUP(Re_lo!$H$5,Re_lo!$N$5:$O$16,2,0)),BB532,""))</f>
        <v/>
      </c>
      <c r="CF532" s="125" t="str">
        <f>IF($C532="","",COUNTIFS(Con_ve!$C$6:$C$1005,$C532,Con_ve!$Q$6:$Q$1005,Cad_cl!CF$5))</f>
        <v/>
      </c>
      <c r="CG532" s="125" t="str">
        <f>IF($C532="","",COUNTIFS(Con_ve!$C$6:$C$1005,$C532,Con_ve!$Q$6:$Q$1005,Cad_cl!CG$5))</f>
        <v/>
      </c>
      <c r="CH532" s="125" t="str">
        <f>IF($C532="","",COUNTIFS(Con_ve!$C$6:$C$1005,$C532,Con_ve!$Q$6:$Q$1005,Cad_cl!CH$5))</f>
        <v/>
      </c>
      <c r="CI532" s="125" t="str">
        <f>IF($C532="","",COUNTIFS(Con_ve!$C$6:$C$1005,$C532,Con_ve!$Q$6:$Q$1005,Cad_cl!CI$5))</f>
        <v/>
      </c>
      <c r="CJ532" s="125" t="str">
        <f>IF($C532="","",COUNTIFS(Con_ve!$C$6:$C$1005,$C532,Con_ve!$Q$6:$Q$1005,Cad_cl!CJ$5))</f>
        <v/>
      </c>
      <c r="CK532" s="125" t="str">
        <f>IF($C532="","",COUNTIFS(Con_ve!$C$6:$C$1005,$C532,Con_ve!$Q$6:$Q$1005,Cad_cl!CK$5))</f>
        <v/>
      </c>
      <c r="CL532" s="125" t="str">
        <f>IF($C532="","",COUNTIFS(Con_ve!$C$6:$C$1005,$C532,Con_ve!$Q$6:$Q$1005,Cad_cl!CL$5))</f>
        <v/>
      </c>
      <c r="CM532" s="125" t="str">
        <f>IF($C532="","",COUNTIFS(Con_ve!$C$6:$C$1005,$C532,Con_ve!$Q$6:$Q$1005,Cad_cl!CM$5))</f>
        <v/>
      </c>
      <c r="CN532" s="125" t="str">
        <f>IF($C532="","",COUNTIFS(Con_ve!$C$6:$C$1005,$C532,Con_ve!$Q$6:$Q$1005,Cad_cl!CN$5))</f>
        <v/>
      </c>
      <c r="CO532" s="125" t="str">
        <f>IF($C532="","",COUNTIFS(Con_ve!$C$6:$C$1005,$C532,Con_ve!$Q$6:$Q$1005,Cad_cl!CO$5))</f>
        <v/>
      </c>
      <c r="CP532" s="125" t="str">
        <f>IF($C532="","",COUNTIFS(Con_ve!$C$6:$C$1005,$C532,Con_ve!$Q$6:$Q$1005,Cad_cl!CP$5))</f>
        <v/>
      </c>
      <c r="CQ532" s="125" t="str">
        <f>IF($C532="","",COUNTIFS(Con_ve!$C$6:$C$1005,$C532,Con_ve!$Q$6:$Q$1005,Cad_cl!CQ$5))</f>
        <v/>
      </c>
      <c r="CR532" s="125">
        <f t="shared" si="26"/>
        <v>0</v>
      </c>
    </row>
    <row r="533" spans="3:96" ht="30" customHeight="1">
      <c r="C533" s="153"/>
      <c r="D533" s="153"/>
      <c r="E533" s="154"/>
      <c r="F533" s="153"/>
      <c r="G533" s="155"/>
      <c r="H533" s="153"/>
      <c r="I533" s="153"/>
      <c r="J533" s="132" t="s">
        <v>309</v>
      </c>
      <c r="K533" s="133" t="s">
        <v>309</v>
      </c>
      <c r="L533" s="153"/>
      <c r="M533" s="153"/>
      <c r="N533" s="153"/>
      <c r="O533" s="153"/>
      <c r="P533" s="153"/>
      <c r="Q533" s="153"/>
      <c r="AP533" s="134" t="str">
        <f>IF(ISERR(IF($C533="","",SUMIFS(Con_ve!$F$6:$F$1005,Con_ve!$C$6:$C$1005,$C533,Con_ve!$I$6:$I$1005,"Fechada",Con_ve!$Q$6:$Q$1005,Cad_cl!AP$5))),"",IF($C533="","",SUMIFS(Con_ve!$F$6:$F$1005,Con_ve!$C$6:$C$1005,$C533,Con_ve!$I$6:$I$1005,"Fechada",Con_ve!$Q$6:$Q$1005,Cad_cl!AP$5)))</f>
        <v/>
      </c>
      <c r="AQ533" s="134" t="str">
        <f>IF(ISERR(IF($C533="","",SUMIFS(Con_ve!$F$6:$F$1005,Con_ve!$C$6:$C$1005,$C533,Con_ve!$I$6:$I$1005,"Fechada",Con_ve!$Q$6:$Q$1005,Cad_cl!AQ$5))),"",IF($C533="","",SUMIFS(Con_ve!$F$6:$F$1005,Con_ve!$C$6:$C$1005,$C533,Con_ve!$I$6:$I$1005,"Fechada",Con_ve!$Q$6:$Q$1005,Cad_cl!AQ$5)))</f>
        <v/>
      </c>
      <c r="AR533" s="134" t="str">
        <f>IF(ISERR(IF($C533="","",SUMIFS(Con_ve!$F$6:$F$1005,Con_ve!$C$6:$C$1005,$C533,Con_ve!$I$6:$I$1005,"Fechada",Con_ve!$Q$6:$Q$1005,Cad_cl!AR$5))),"",IF($C533="","",SUMIFS(Con_ve!$F$6:$F$1005,Con_ve!$C$6:$C$1005,$C533,Con_ve!$I$6:$I$1005,"Fechada",Con_ve!$Q$6:$Q$1005,Cad_cl!AR$5)))</f>
        <v/>
      </c>
      <c r="AS533" s="134" t="str">
        <f>IF(ISERR(IF($C533="","",SUMIFS(Con_ve!$F$6:$F$1005,Con_ve!$C$6:$C$1005,$C533,Con_ve!$I$6:$I$1005,"Fechada",Con_ve!$Q$6:$Q$1005,Cad_cl!AS$5))),"",IF($C533="","",SUMIFS(Con_ve!$F$6:$F$1005,Con_ve!$C$6:$C$1005,$C533,Con_ve!$I$6:$I$1005,"Fechada",Con_ve!$Q$6:$Q$1005,Cad_cl!AS$5)))</f>
        <v/>
      </c>
      <c r="AT533" s="134" t="str">
        <f>IF(ISERR(IF($C533="","",SUMIFS(Con_ve!$F$6:$F$1005,Con_ve!$C$6:$C$1005,$C533,Con_ve!$I$6:$I$1005,"Fechada",Con_ve!$Q$6:$Q$1005,Cad_cl!AT$5))),"",IF($C533="","",SUMIFS(Con_ve!$F$6:$F$1005,Con_ve!$C$6:$C$1005,$C533,Con_ve!$I$6:$I$1005,"Fechada",Con_ve!$Q$6:$Q$1005,Cad_cl!AT$5)))</f>
        <v/>
      </c>
      <c r="AU533" s="134" t="str">
        <f>IF(ISERR(IF($C533="","",SUMIFS(Con_ve!$F$6:$F$1005,Con_ve!$C$6:$C$1005,$C533,Con_ve!$I$6:$I$1005,"Fechada",Con_ve!$Q$6:$Q$1005,Cad_cl!AU$5))),"",IF($C533="","",SUMIFS(Con_ve!$F$6:$F$1005,Con_ve!$C$6:$C$1005,$C533,Con_ve!$I$6:$I$1005,"Fechada",Con_ve!$Q$6:$Q$1005,Cad_cl!AU$5)))</f>
        <v/>
      </c>
      <c r="AV533" s="134" t="str">
        <f>IF(ISERR(IF($C533="","",SUMIFS(Con_ve!$F$6:$F$1005,Con_ve!$C$6:$C$1005,$C533,Con_ve!$I$6:$I$1005,"Fechada",Con_ve!$Q$6:$Q$1005,Cad_cl!AV$5))),"",IF($C533="","",SUMIFS(Con_ve!$F$6:$F$1005,Con_ve!$C$6:$C$1005,$C533,Con_ve!$I$6:$I$1005,"Fechada",Con_ve!$Q$6:$Q$1005,Cad_cl!AV$5)))</f>
        <v/>
      </c>
      <c r="AW533" s="134" t="str">
        <f>IF(ISERR(IF($C533="","",SUMIFS(Con_ve!$F$6:$F$1005,Con_ve!$C$6:$C$1005,$C533,Con_ve!$I$6:$I$1005,"Fechada",Con_ve!$Q$6:$Q$1005,Cad_cl!AW$5))),"",IF($C533="","",SUMIFS(Con_ve!$F$6:$F$1005,Con_ve!$C$6:$C$1005,$C533,Con_ve!$I$6:$I$1005,"Fechada",Con_ve!$Q$6:$Q$1005,Cad_cl!AW$5)))</f>
        <v/>
      </c>
      <c r="AX533" s="134" t="str">
        <f>IF(ISERR(IF($C533="","",SUMIFS(Con_ve!$F$6:$F$1005,Con_ve!$C$6:$C$1005,$C533,Con_ve!$I$6:$I$1005,"Fechada",Con_ve!$Q$6:$Q$1005,Cad_cl!AX$5))),"",IF($C533="","",SUMIFS(Con_ve!$F$6:$F$1005,Con_ve!$C$6:$C$1005,$C533,Con_ve!$I$6:$I$1005,"Fechada",Con_ve!$Q$6:$Q$1005,Cad_cl!AX$5)))</f>
        <v/>
      </c>
      <c r="AY533" s="134" t="str">
        <f>IF(ISERR(IF($C533="","",SUMIFS(Con_ve!$F$6:$F$1005,Con_ve!$C$6:$C$1005,$C533,Con_ve!$I$6:$I$1005,"Fechada",Con_ve!$Q$6:$Q$1005,Cad_cl!AY$5))),"",IF($C533="","",SUMIFS(Con_ve!$F$6:$F$1005,Con_ve!$C$6:$C$1005,$C533,Con_ve!$I$6:$I$1005,"Fechada",Con_ve!$Q$6:$Q$1005,Cad_cl!AY$5)))</f>
        <v/>
      </c>
      <c r="AZ533" s="134" t="str">
        <f>IF(ISERR(IF($C533="","",SUMIFS(Con_ve!$F$6:$F$1005,Con_ve!$C$6:$C$1005,$C533,Con_ve!$I$6:$I$1005,"Fechada",Con_ve!$Q$6:$Q$1005,Cad_cl!AZ$5))),"",IF($C533="","",SUMIFS(Con_ve!$F$6:$F$1005,Con_ve!$C$6:$C$1005,$C533,Con_ve!$I$6:$I$1005,"Fechada",Con_ve!$Q$6:$Q$1005,Cad_cl!AZ$5)))</f>
        <v/>
      </c>
      <c r="BA533" s="134" t="str">
        <f>IF(ISERR(IF($C533="","",SUMIFS(Con_ve!$F$6:$F$1005,Con_ve!$C$6:$C$1005,$C533,Con_ve!$I$6:$I$1005,"Fechada",Con_ve!$Q$6:$Q$1005,Cad_cl!BA$5))),"",IF($C533="","",SUMIFS(Con_ve!$F$6:$F$1005,Con_ve!$C$6:$C$1005,$C533,Con_ve!$I$6:$I$1005,"Fechada",Con_ve!$Q$6:$Q$1005,Cad_cl!BA$5)))</f>
        <v/>
      </c>
      <c r="BB533" s="134">
        <f t="shared" si="24"/>
        <v>0</v>
      </c>
      <c r="BD533" s="134" t="str">
        <f>IF(ISERR(IF($C533="","",SUMIFS(Con_ve!$F$6:$F$1005,Con_ve!$C$6:$C$1005,$C533,Con_ve!$I$6:$I$1005,"Em negociação",Con_ve!$Q$6:$Q$1005,Cad_cl!BD$5))),"",IF($C533="","",SUMIFS(Con_ve!$F$6:$F$1005,Con_ve!$C$6:$C$1005,$C533,Con_ve!$I$6:$I$1005,"Em negociação",Con_ve!$Q$6:$Q$1005,Cad_cl!BD$5)))</f>
        <v/>
      </c>
      <c r="BE533" s="134" t="str">
        <f>IF(ISERR(IF($C533="","",SUMIFS(Con_ve!$F$6:$F$1005,Con_ve!$C$6:$C$1005,$C533,Con_ve!$I$6:$I$1005,"Em negociação",Con_ve!$Q$6:$Q$1005,Cad_cl!BE$5))),"",IF($C533="","",SUMIFS(Con_ve!$F$6:$F$1005,Con_ve!$C$6:$C$1005,$C533,Con_ve!$I$6:$I$1005,"Em negociação",Con_ve!$Q$6:$Q$1005,Cad_cl!BE$5)))</f>
        <v/>
      </c>
      <c r="BF533" s="134" t="str">
        <f>IF(ISERR(IF($C533="","",SUMIFS(Con_ve!$F$6:$F$1005,Con_ve!$C$6:$C$1005,$C533,Con_ve!$I$6:$I$1005,"Em negociação",Con_ve!$Q$6:$Q$1005,Cad_cl!BF$5))),"",IF($C533="","",SUMIFS(Con_ve!$F$6:$F$1005,Con_ve!$C$6:$C$1005,$C533,Con_ve!$I$6:$I$1005,"Em negociação",Con_ve!$Q$6:$Q$1005,Cad_cl!BF$5)))</f>
        <v/>
      </c>
      <c r="BG533" s="134" t="str">
        <f>IF(ISERR(IF($C533="","",SUMIFS(Con_ve!$F$6:$F$1005,Con_ve!$C$6:$C$1005,$C533,Con_ve!$I$6:$I$1005,"Em negociação",Con_ve!$Q$6:$Q$1005,Cad_cl!BG$5))),"",IF($C533="","",SUMIFS(Con_ve!$F$6:$F$1005,Con_ve!$C$6:$C$1005,$C533,Con_ve!$I$6:$I$1005,"Em negociação",Con_ve!$Q$6:$Q$1005,Cad_cl!BG$5)))</f>
        <v/>
      </c>
      <c r="BH533" s="134" t="str">
        <f>IF(ISERR(IF($C533="","",SUMIFS(Con_ve!$F$6:$F$1005,Con_ve!$C$6:$C$1005,$C533,Con_ve!$I$6:$I$1005,"Em negociação",Con_ve!$Q$6:$Q$1005,Cad_cl!BH$5))),"",IF($C533="","",SUMIFS(Con_ve!$F$6:$F$1005,Con_ve!$C$6:$C$1005,$C533,Con_ve!$I$6:$I$1005,"Em negociação",Con_ve!$Q$6:$Q$1005,Cad_cl!BH$5)))</f>
        <v/>
      </c>
      <c r="BI533" s="134" t="str">
        <f>IF(ISERR(IF($C533="","",SUMIFS(Con_ve!$F$6:$F$1005,Con_ve!$C$6:$C$1005,$C533,Con_ve!$I$6:$I$1005,"Em negociação",Con_ve!$Q$6:$Q$1005,Cad_cl!BI$5))),"",IF($C533="","",SUMIFS(Con_ve!$F$6:$F$1005,Con_ve!$C$6:$C$1005,$C533,Con_ve!$I$6:$I$1005,"Em negociação",Con_ve!$Q$6:$Q$1005,Cad_cl!BI$5)))</f>
        <v/>
      </c>
      <c r="BJ533" s="134" t="str">
        <f>IF(ISERR(IF($C533="","",SUMIFS(Con_ve!$F$6:$F$1005,Con_ve!$C$6:$C$1005,$C533,Con_ve!$I$6:$I$1005,"Em negociação",Con_ve!$Q$6:$Q$1005,Cad_cl!BJ$5))),"",IF($C533="","",SUMIFS(Con_ve!$F$6:$F$1005,Con_ve!$C$6:$C$1005,$C533,Con_ve!$I$6:$I$1005,"Em negociação",Con_ve!$Q$6:$Q$1005,Cad_cl!BJ$5)))</f>
        <v/>
      </c>
      <c r="BK533" s="134" t="str">
        <f>IF(ISERR(IF($C533="","",SUMIFS(Con_ve!$F$6:$F$1005,Con_ve!$C$6:$C$1005,$C533,Con_ve!$I$6:$I$1005,"Em negociação",Con_ve!$Q$6:$Q$1005,Cad_cl!BK$5))),"",IF($C533="","",SUMIFS(Con_ve!$F$6:$F$1005,Con_ve!$C$6:$C$1005,$C533,Con_ve!$I$6:$I$1005,"Em negociação",Con_ve!$Q$6:$Q$1005,Cad_cl!BK$5)))</f>
        <v/>
      </c>
      <c r="BL533" s="134" t="str">
        <f>IF(ISERR(IF($C533="","",SUMIFS(Con_ve!$F$6:$F$1005,Con_ve!$C$6:$C$1005,$C533,Con_ve!$I$6:$I$1005,"Em negociação",Con_ve!$Q$6:$Q$1005,Cad_cl!BL$5))),"",IF($C533="","",SUMIFS(Con_ve!$F$6:$F$1005,Con_ve!$C$6:$C$1005,$C533,Con_ve!$I$6:$I$1005,"Em negociação",Con_ve!$Q$6:$Q$1005,Cad_cl!BL$5)))</f>
        <v/>
      </c>
      <c r="BM533" s="134" t="str">
        <f>IF(ISERR(IF($C533="","",SUMIFS(Con_ve!$F$6:$F$1005,Con_ve!$C$6:$C$1005,$C533,Con_ve!$I$6:$I$1005,"Em negociação",Con_ve!$Q$6:$Q$1005,Cad_cl!BM$5))),"",IF($C533="","",SUMIFS(Con_ve!$F$6:$F$1005,Con_ve!$C$6:$C$1005,$C533,Con_ve!$I$6:$I$1005,"Em negociação",Con_ve!$Q$6:$Q$1005,Cad_cl!BM$5)))</f>
        <v/>
      </c>
      <c r="BN533" s="134" t="str">
        <f>IF(ISERR(IF($C533="","",SUMIFS(Con_ve!$F$6:$F$1005,Con_ve!$C$6:$C$1005,$C533,Con_ve!$I$6:$I$1005,"Em negociação",Con_ve!$Q$6:$Q$1005,Cad_cl!BN$5))),"",IF($C533="","",SUMIFS(Con_ve!$F$6:$F$1005,Con_ve!$C$6:$C$1005,$C533,Con_ve!$I$6:$I$1005,"Em negociação",Con_ve!$Q$6:$Q$1005,Cad_cl!BN$5)))</f>
        <v/>
      </c>
      <c r="BO533" s="134" t="str">
        <f>IF(ISERR(IF($C533="","",SUMIFS(Con_ve!$F$6:$F$1005,Con_ve!$C$6:$C$1005,$C533,Con_ve!$I$6:$I$1005,"Em negociação",Con_ve!$Q$6:$Q$1005,Cad_cl!BO$5))),"",IF($C533="","",SUMIFS(Con_ve!$F$6:$F$1005,Con_ve!$C$6:$C$1005,$C533,Con_ve!$I$6:$I$1005,"Em negociação",Con_ve!$Q$6:$Q$1005,Cad_cl!BO$5)))</f>
        <v/>
      </c>
      <c r="BP533" s="134">
        <f t="shared" si="25"/>
        <v>0</v>
      </c>
      <c r="BR533" s="125" t="str">
        <f>IF(ISERR(IF(AND($I533=Re_lo!$E$5,BR$5=VLOOKUP(Re_lo!$H$5,Re_lo!$N$5:$O$16,2,0)),AP533,"")),"",IF(AND($I533=Re_lo!$E$5,BR$5=VLOOKUP(Re_lo!$H$5,Re_lo!$N$5:$O$16,2,0)),AP533,""))</f>
        <v/>
      </c>
      <c r="BS533" s="125" t="str">
        <f>IF(ISERR(IF(AND($I533=Re_lo!$E$5,BS$5=VLOOKUP(Re_lo!$H$5,Re_lo!$N$5:$O$16,2,0)),AQ533,"")),"",IF(AND($I533=Re_lo!$E$5,BS$5=VLOOKUP(Re_lo!$H$5,Re_lo!$N$5:$O$16,2,0)),AQ533,""))</f>
        <v/>
      </c>
      <c r="BT533" s="125" t="str">
        <f>IF(ISERR(IF(AND($I533=Re_lo!$E$5,BT$5=VLOOKUP(Re_lo!$H$5,Re_lo!$N$5:$O$16,2,0)),AR533,"")),"",IF(AND($I533=Re_lo!$E$5,BT$5=VLOOKUP(Re_lo!$H$5,Re_lo!$N$5:$O$16,2,0)),AR533,""))</f>
        <v/>
      </c>
      <c r="BU533" s="125" t="str">
        <f>IF(ISERR(IF(AND($I533=Re_lo!$E$5,BU$5=VLOOKUP(Re_lo!$H$5,Re_lo!$N$5:$O$16,2,0)),AS533,"")),"",IF(AND($I533=Re_lo!$E$5,BU$5=VLOOKUP(Re_lo!$H$5,Re_lo!$N$5:$O$16,2,0)),AS533,""))</f>
        <v/>
      </c>
      <c r="BV533" s="125" t="str">
        <f>IF(ISERR(IF(AND($I533=Re_lo!$E$5,BV$5=VLOOKUP(Re_lo!$H$5,Re_lo!$N$5:$O$16,2,0)),AT533,"")),"",IF(AND($I533=Re_lo!$E$5,BV$5=VLOOKUP(Re_lo!$H$5,Re_lo!$N$5:$O$16,2,0)),AT533,""))</f>
        <v/>
      </c>
      <c r="BW533" s="125" t="str">
        <f>IF(ISERR(IF(AND($I533=Re_lo!$E$5,BW$5=VLOOKUP(Re_lo!$H$5,Re_lo!$N$5:$O$16,2,0)),AU533,"")),"",IF(AND($I533=Re_lo!$E$5,BW$5=VLOOKUP(Re_lo!$H$5,Re_lo!$N$5:$O$16,2,0)),AU533,""))</f>
        <v/>
      </c>
      <c r="BX533" s="125" t="str">
        <f>IF(ISERR(IF(AND($I533=Re_lo!$E$5,BX$5=VLOOKUP(Re_lo!$H$5,Re_lo!$N$5:$O$16,2,0)),AV533,"")),"",IF(AND($I533=Re_lo!$E$5,BX$5=VLOOKUP(Re_lo!$H$5,Re_lo!$N$5:$O$16,2,0)),AV533,""))</f>
        <v/>
      </c>
      <c r="BY533" s="125" t="str">
        <f>IF(ISERR(IF(AND($I533=Re_lo!$E$5,BY$5=VLOOKUP(Re_lo!$H$5,Re_lo!$N$5:$O$16,2,0)),AW533,"")),"",IF(AND($I533=Re_lo!$E$5,BY$5=VLOOKUP(Re_lo!$H$5,Re_lo!$N$5:$O$16,2,0)),AW533,""))</f>
        <v/>
      </c>
      <c r="BZ533" s="125" t="str">
        <f>IF(ISERR(IF(AND($I533=Re_lo!$E$5,BZ$5=VLOOKUP(Re_lo!$H$5,Re_lo!$N$5:$O$16,2,0)),AX533,"")),"",IF(AND($I533=Re_lo!$E$5,BZ$5=VLOOKUP(Re_lo!$H$5,Re_lo!$N$5:$O$16,2,0)),AX533,""))</f>
        <v/>
      </c>
      <c r="CA533" s="125" t="str">
        <f>IF(ISERR(IF(AND($I533=Re_lo!$E$5,CA$5=VLOOKUP(Re_lo!$H$5,Re_lo!$N$5:$O$16,2,0)),AY533,"")),"",IF(AND($I533=Re_lo!$E$5,CA$5=VLOOKUP(Re_lo!$H$5,Re_lo!$N$5:$O$16,2,0)),AY533,""))</f>
        <v/>
      </c>
      <c r="CB533" s="125" t="str">
        <f>IF(ISERR(IF(AND($I533=Re_lo!$E$5,CB$5=VLOOKUP(Re_lo!$H$5,Re_lo!$N$5:$O$16,2,0)),AZ533,"")),"",IF(AND($I533=Re_lo!$E$5,CB$5=VLOOKUP(Re_lo!$H$5,Re_lo!$N$5:$O$16,2,0)),AZ533,""))</f>
        <v/>
      </c>
      <c r="CC533" s="125" t="str">
        <f>IF(ISERR(IF(AND($I533=Re_lo!$E$5,CC$5=VLOOKUP(Re_lo!$H$5,Re_lo!$N$5:$O$16,2,0)),BA533,"")),"",IF(AND($I533=Re_lo!$E$5,CC$5=VLOOKUP(Re_lo!$H$5,Re_lo!$N$5:$O$16,2,0)),BA533,""))</f>
        <v/>
      </c>
      <c r="CD533" s="125" t="str">
        <f>IF(ISERR(IF(AND($I533=Re_lo!$E$5,CD$5=VLOOKUP(Re_lo!$H$5,Re_lo!$N$5:$O$16,2,0)),BB533,"")),"",IF(AND($I533=Re_lo!$E$5,CD$5=VLOOKUP(Re_lo!$H$5,Re_lo!$N$5:$O$16,2,0)),BB533,""))</f>
        <v/>
      </c>
      <c r="CF533" s="125" t="str">
        <f>IF($C533="","",COUNTIFS(Con_ve!$C$6:$C$1005,$C533,Con_ve!$Q$6:$Q$1005,Cad_cl!CF$5))</f>
        <v/>
      </c>
      <c r="CG533" s="125" t="str">
        <f>IF($C533="","",COUNTIFS(Con_ve!$C$6:$C$1005,$C533,Con_ve!$Q$6:$Q$1005,Cad_cl!CG$5))</f>
        <v/>
      </c>
      <c r="CH533" s="125" t="str">
        <f>IF($C533="","",COUNTIFS(Con_ve!$C$6:$C$1005,$C533,Con_ve!$Q$6:$Q$1005,Cad_cl!CH$5))</f>
        <v/>
      </c>
      <c r="CI533" s="125" t="str">
        <f>IF($C533="","",COUNTIFS(Con_ve!$C$6:$C$1005,$C533,Con_ve!$Q$6:$Q$1005,Cad_cl!CI$5))</f>
        <v/>
      </c>
      <c r="CJ533" s="125" t="str">
        <f>IF($C533="","",COUNTIFS(Con_ve!$C$6:$C$1005,$C533,Con_ve!$Q$6:$Q$1005,Cad_cl!CJ$5))</f>
        <v/>
      </c>
      <c r="CK533" s="125" t="str">
        <f>IF($C533="","",COUNTIFS(Con_ve!$C$6:$C$1005,$C533,Con_ve!$Q$6:$Q$1005,Cad_cl!CK$5))</f>
        <v/>
      </c>
      <c r="CL533" s="125" t="str">
        <f>IF($C533="","",COUNTIFS(Con_ve!$C$6:$C$1005,$C533,Con_ve!$Q$6:$Q$1005,Cad_cl!CL$5))</f>
        <v/>
      </c>
      <c r="CM533" s="125" t="str">
        <f>IF($C533="","",COUNTIFS(Con_ve!$C$6:$C$1005,$C533,Con_ve!$Q$6:$Q$1005,Cad_cl!CM$5))</f>
        <v/>
      </c>
      <c r="CN533" s="125" t="str">
        <f>IF($C533="","",COUNTIFS(Con_ve!$C$6:$C$1005,$C533,Con_ve!$Q$6:$Q$1005,Cad_cl!CN$5))</f>
        <v/>
      </c>
      <c r="CO533" s="125" t="str">
        <f>IF($C533="","",COUNTIFS(Con_ve!$C$6:$C$1005,$C533,Con_ve!$Q$6:$Q$1005,Cad_cl!CO$5))</f>
        <v/>
      </c>
      <c r="CP533" s="125" t="str">
        <f>IF($C533="","",COUNTIFS(Con_ve!$C$6:$C$1005,$C533,Con_ve!$Q$6:$Q$1005,Cad_cl!CP$5))</f>
        <v/>
      </c>
      <c r="CQ533" s="125" t="str">
        <f>IF($C533="","",COUNTIFS(Con_ve!$C$6:$C$1005,$C533,Con_ve!$Q$6:$Q$1005,Cad_cl!CQ$5))</f>
        <v/>
      </c>
      <c r="CR533" s="125">
        <f t="shared" si="26"/>
        <v>0</v>
      </c>
    </row>
    <row r="534" spans="3:96" ht="30" customHeight="1">
      <c r="C534" s="153"/>
      <c r="D534" s="153"/>
      <c r="E534" s="154"/>
      <c r="F534" s="153"/>
      <c r="G534" s="155"/>
      <c r="H534" s="153"/>
      <c r="I534" s="153"/>
      <c r="J534" s="132" t="s">
        <v>309</v>
      </c>
      <c r="K534" s="133" t="s">
        <v>309</v>
      </c>
      <c r="L534" s="153"/>
      <c r="M534" s="153"/>
      <c r="N534" s="153"/>
      <c r="O534" s="153"/>
      <c r="P534" s="153"/>
      <c r="Q534" s="153"/>
      <c r="AP534" s="134" t="str">
        <f>IF(ISERR(IF($C534="","",SUMIFS(Con_ve!$F$6:$F$1005,Con_ve!$C$6:$C$1005,$C534,Con_ve!$I$6:$I$1005,"Fechada",Con_ve!$Q$6:$Q$1005,Cad_cl!AP$5))),"",IF($C534="","",SUMIFS(Con_ve!$F$6:$F$1005,Con_ve!$C$6:$C$1005,$C534,Con_ve!$I$6:$I$1005,"Fechada",Con_ve!$Q$6:$Q$1005,Cad_cl!AP$5)))</f>
        <v/>
      </c>
      <c r="AQ534" s="134" t="str">
        <f>IF(ISERR(IF($C534="","",SUMIFS(Con_ve!$F$6:$F$1005,Con_ve!$C$6:$C$1005,$C534,Con_ve!$I$6:$I$1005,"Fechada",Con_ve!$Q$6:$Q$1005,Cad_cl!AQ$5))),"",IF($C534="","",SUMIFS(Con_ve!$F$6:$F$1005,Con_ve!$C$6:$C$1005,$C534,Con_ve!$I$6:$I$1005,"Fechada",Con_ve!$Q$6:$Q$1005,Cad_cl!AQ$5)))</f>
        <v/>
      </c>
      <c r="AR534" s="134" t="str">
        <f>IF(ISERR(IF($C534="","",SUMIFS(Con_ve!$F$6:$F$1005,Con_ve!$C$6:$C$1005,$C534,Con_ve!$I$6:$I$1005,"Fechada",Con_ve!$Q$6:$Q$1005,Cad_cl!AR$5))),"",IF($C534="","",SUMIFS(Con_ve!$F$6:$F$1005,Con_ve!$C$6:$C$1005,$C534,Con_ve!$I$6:$I$1005,"Fechada",Con_ve!$Q$6:$Q$1005,Cad_cl!AR$5)))</f>
        <v/>
      </c>
      <c r="AS534" s="134" t="str">
        <f>IF(ISERR(IF($C534="","",SUMIFS(Con_ve!$F$6:$F$1005,Con_ve!$C$6:$C$1005,$C534,Con_ve!$I$6:$I$1005,"Fechada",Con_ve!$Q$6:$Q$1005,Cad_cl!AS$5))),"",IF($C534="","",SUMIFS(Con_ve!$F$6:$F$1005,Con_ve!$C$6:$C$1005,$C534,Con_ve!$I$6:$I$1005,"Fechada",Con_ve!$Q$6:$Q$1005,Cad_cl!AS$5)))</f>
        <v/>
      </c>
      <c r="AT534" s="134" t="str">
        <f>IF(ISERR(IF($C534="","",SUMIFS(Con_ve!$F$6:$F$1005,Con_ve!$C$6:$C$1005,$C534,Con_ve!$I$6:$I$1005,"Fechada",Con_ve!$Q$6:$Q$1005,Cad_cl!AT$5))),"",IF($C534="","",SUMIFS(Con_ve!$F$6:$F$1005,Con_ve!$C$6:$C$1005,$C534,Con_ve!$I$6:$I$1005,"Fechada",Con_ve!$Q$6:$Q$1005,Cad_cl!AT$5)))</f>
        <v/>
      </c>
      <c r="AU534" s="134" t="str">
        <f>IF(ISERR(IF($C534="","",SUMIFS(Con_ve!$F$6:$F$1005,Con_ve!$C$6:$C$1005,$C534,Con_ve!$I$6:$I$1005,"Fechada",Con_ve!$Q$6:$Q$1005,Cad_cl!AU$5))),"",IF($C534="","",SUMIFS(Con_ve!$F$6:$F$1005,Con_ve!$C$6:$C$1005,$C534,Con_ve!$I$6:$I$1005,"Fechada",Con_ve!$Q$6:$Q$1005,Cad_cl!AU$5)))</f>
        <v/>
      </c>
      <c r="AV534" s="134" t="str">
        <f>IF(ISERR(IF($C534="","",SUMIFS(Con_ve!$F$6:$F$1005,Con_ve!$C$6:$C$1005,$C534,Con_ve!$I$6:$I$1005,"Fechada",Con_ve!$Q$6:$Q$1005,Cad_cl!AV$5))),"",IF($C534="","",SUMIFS(Con_ve!$F$6:$F$1005,Con_ve!$C$6:$C$1005,$C534,Con_ve!$I$6:$I$1005,"Fechada",Con_ve!$Q$6:$Q$1005,Cad_cl!AV$5)))</f>
        <v/>
      </c>
      <c r="AW534" s="134" t="str">
        <f>IF(ISERR(IF($C534="","",SUMIFS(Con_ve!$F$6:$F$1005,Con_ve!$C$6:$C$1005,$C534,Con_ve!$I$6:$I$1005,"Fechada",Con_ve!$Q$6:$Q$1005,Cad_cl!AW$5))),"",IF($C534="","",SUMIFS(Con_ve!$F$6:$F$1005,Con_ve!$C$6:$C$1005,$C534,Con_ve!$I$6:$I$1005,"Fechada",Con_ve!$Q$6:$Q$1005,Cad_cl!AW$5)))</f>
        <v/>
      </c>
      <c r="AX534" s="134" t="str">
        <f>IF(ISERR(IF($C534="","",SUMIFS(Con_ve!$F$6:$F$1005,Con_ve!$C$6:$C$1005,$C534,Con_ve!$I$6:$I$1005,"Fechada",Con_ve!$Q$6:$Q$1005,Cad_cl!AX$5))),"",IF($C534="","",SUMIFS(Con_ve!$F$6:$F$1005,Con_ve!$C$6:$C$1005,$C534,Con_ve!$I$6:$I$1005,"Fechada",Con_ve!$Q$6:$Q$1005,Cad_cl!AX$5)))</f>
        <v/>
      </c>
      <c r="AY534" s="134" t="str">
        <f>IF(ISERR(IF($C534="","",SUMIFS(Con_ve!$F$6:$F$1005,Con_ve!$C$6:$C$1005,$C534,Con_ve!$I$6:$I$1005,"Fechada",Con_ve!$Q$6:$Q$1005,Cad_cl!AY$5))),"",IF($C534="","",SUMIFS(Con_ve!$F$6:$F$1005,Con_ve!$C$6:$C$1005,$C534,Con_ve!$I$6:$I$1005,"Fechada",Con_ve!$Q$6:$Q$1005,Cad_cl!AY$5)))</f>
        <v/>
      </c>
      <c r="AZ534" s="134" t="str">
        <f>IF(ISERR(IF($C534="","",SUMIFS(Con_ve!$F$6:$F$1005,Con_ve!$C$6:$C$1005,$C534,Con_ve!$I$6:$I$1005,"Fechada",Con_ve!$Q$6:$Q$1005,Cad_cl!AZ$5))),"",IF($C534="","",SUMIFS(Con_ve!$F$6:$F$1005,Con_ve!$C$6:$C$1005,$C534,Con_ve!$I$6:$I$1005,"Fechada",Con_ve!$Q$6:$Q$1005,Cad_cl!AZ$5)))</f>
        <v/>
      </c>
      <c r="BA534" s="134" t="str">
        <f>IF(ISERR(IF($C534="","",SUMIFS(Con_ve!$F$6:$F$1005,Con_ve!$C$6:$C$1005,$C534,Con_ve!$I$6:$I$1005,"Fechada",Con_ve!$Q$6:$Q$1005,Cad_cl!BA$5))),"",IF($C534="","",SUMIFS(Con_ve!$F$6:$F$1005,Con_ve!$C$6:$C$1005,$C534,Con_ve!$I$6:$I$1005,"Fechada",Con_ve!$Q$6:$Q$1005,Cad_cl!BA$5)))</f>
        <v/>
      </c>
      <c r="BB534" s="134">
        <f t="shared" si="24"/>
        <v>0</v>
      </c>
      <c r="BD534" s="134" t="str">
        <f>IF(ISERR(IF($C534="","",SUMIFS(Con_ve!$F$6:$F$1005,Con_ve!$C$6:$C$1005,$C534,Con_ve!$I$6:$I$1005,"Em negociação",Con_ve!$Q$6:$Q$1005,Cad_cl!BD$5))),"",IF($C534="","",SUMIFS(Con_ve!$F$6:$F$1005,Con_ve!$C$6:$C$1005,$C534,Con_ve!$I$6:$I$1005,"Em negociação",Con_ve!$Q$6:$Q$1005,Cad_cl!BD$5)))</f>
        <v/>
      </c>
      <c r="BE534" s="134" t="str">
        <f>IF(ISERR(IF($C534="","",SUMIFS(Con_ve!$F$6:$F$1005,Con_ve!$C$6:$C$1005,$C534,Con_ve!$I$6:$I$1005,"Em negociação",Con_ve!$Q$6:$Q$1005,Cad_cl!BE$5))),"",IF($C534="","",SUMIFS(Con_ve!$F$6:$F$1005,Con_ve!$C$6:$C$1005,$C534,Con_ve!$I$6:$I$1005,"Em negociação",Con_ve!$Q$6:$Q$1005,Cad_cl!BE$5)))</f>
        <v/>
      </c>
      <c r="BF534" s="134" t="str">
        <f>IF(ISERR(IF($C534="","",SUMIFS(Con_ve!$F$6:$F$1005,Con_ve!$C$6:$C$1005,$C534,Con_ve!$I$6:$I$1005,"Em negociação",Con_ve!$Q$6:$Q$1005,Cad_cl!BF$5))),"",IF($C534="","",SUMIFS(Con_ve!$F$6:$F$1005,Con_ve!$C$6:$C$1005,$C534,Con_ve!$I$6:$I$1005,"Em negociação",Con_ve!$Q$6:$Q$1005,Cad_cl!BF$5)))</f>
        <v/>
      </c>
      <c r="BG534" s="134" t="str">
        <f>IF(ISERR(IF($C534="","",SUMIFS(Con_ve!$F$6:$F$1005,Con_ve!$C$6:$C$1005,$C534,Con_ve!$I$6:$I$1005,"Em negociação",Con_ve!$Q$6:$Q$1005,Cad_cl!BG$5))),"",IF($C534="","",SUMIFS(Con_ve!$F$6:$F$1005,Con_ve!$C$6:$C$1005,$C534,Con_ve!$I$6:$I$1005,"Em negociação",Con_ve!$Q$6:$Q$1005,Cad_cl!BG$5)))</f>
        <v/>
      </c>
      <c r="BH534" s="134" t="str">
        <f>IF(ISERR(IF($C534="","",SUMIFS(Con_ve!$F$6:$F$1005,Con_ve!$C$6:$C$1005,$C534,Con_ve!$I$6:$I$1005,"Em negociação",Con_ve!$Q$6:$Q$1005,Cad_cl!BH$5))),"",IF($C534="","",SUMIFS(Con_ve!$F$6:$F$1005,Con_ve!$C$6:$C$1005,$C534,Con_ve!$I$6:$I$1005,"Em negociação",Con_ve!$Q$6:$Q$1005,Cad_cl!BH$5)))</f>
        <v/>
      </c>
      <c r="BI534" s="134" t="str">
        <f>IF(ISERR(IF($C534="","",SUMIFS(Con_ve!$F$6:$F$1005,Con_ve!$C$6:$C$1005,$C534,Con_ve!$I$6:$I$1005,"Em negociação",Con_ve!$Q$6:$Q$1005,Cad_cl!BI$5))),"",IF($C534="","",SUMIFS(Con_ve!$F$6:$F$1005,Con_ve!$C$6:$C$1005,$C534,Con_ve!$I$6:$I$1005,"Em negociação",Con_ve!$Q$6:$Q$1005,Cad_cl!BI$5)))</f>
        <v/>
      </c>
      <c r="BJ534" s="134" t="str">
        <f>IF(ISERR(IF($C534="","",SUMIFS(Con_ve!$F$6:$F$1005,Con_ve!$C$6:$C$1005,$C534,Con_ve!$I$6:$I$1005,"Em negociação",Con_ve!$Q$6:$Q$1005,Cad_cl!BJ$5))),"",IF($C534="","",SUMIFS(Con_ve!$F$6:$F$1005,Con_ve!$C$6:$C$1005,$C534,Con_ve!$I$6:$I$1005,"Em negociação",Con_ve!$Q$6:$Q$1005,Cad_cl!BJ$5)))</f>
        <v/>
      </c>
      <c r="BK534" s="134" t="str">
        <f>IF(ISERR(IF($C534="","",SUMIFS(Con_ve!$F$6:$F$1005,Con_ve!$C$6:$C$1005,$C534,Con_ve!$I$6:$I$1005,"Em negociação",Con_ve!$Q$6:$Q$1005,Cad_cl!BK$5))),"",IF($C534="","",SUMIFS(Con_ve!$F$6:$F$1005,Con_ve!$C$6:$C$1005,$C534,Con_ve!$I$6:$I$1005,"Em negociação",Con_ve!$Q$6:$Q$1005,Cad_cl!BK$5)))</f>
        <v/>
      </c>
      <c r="BL534" s="134" t="str">
        <f>IF(ISERR(IF($C534="","",SUMIFS(Con_ve!$F$6:$F$1005,Con_ve!$C$6:$C$1005,$C534,Con_ve!$I$6:$I$1005,"Em negociação",Con_ve!$Q$6:$Q$1005,Cad_cl!BL$5))),"",IF($C534="","",SUMIFS(Con_ve!$F$6:$F$1005,Con_ve!$C$6:$C$1005,$C534,Con_ve!$I$6:$I$1005,"Em negociação",Con_ve!$Q$6:$Q$1005,Cad_cl!BL$5)))</f>
        <v/>
      </c>
      <c r="BM534" s="134" t="str">
        <f>IF(ISERR(IF($C534="","",SUMIFS(Con_ve!$F$6:$F$1005,Con_ve!$C$6:$C$1005,$C534,Con_ve!$I$6:$I$1005,"Em negociação",Con_ve!$Q$6:$Q$1005,Cad_cl!BM$5))),"",IF($C534="","",SUMIFS(Con_ve!$F$6:$F$1005,Con_ve!$C$6:$C$1005,$C534,Con_ve!$I$6:$I$1005,"Em negociação",Con_ve!$Q$6:$Q$1005,Cad_cl!BM$5)))</f>
        <v/>
      </c>
      <c r="BN534" s="134" t="str">
        <f>IF(ISERR(IF($C534="","",SUMIFS(Con_ve!$F$6:$F$1005,Con_ve!$C$6:$C$1005,$C534,Con_ve!$I$6:$I$1005,"Em negociação",Con_ve!$Q$6:$Q$1005,Cad_cl!BN$5))),"",IF($C534="","",SUMIFS(Con_ve!$F$6:$F$1005,Con_ve!$C$6:$C$1005,$C534,Con_ve!$I$6:$I$1005,"Em negociação",Con_ve!$Q$6:$Q$1005,Cad_cl!BN$5)))</f>
        <v/>
      </c>
      <c r="BO534" s="134" t="str">
        <f>IF(ISERR(IF($C534="","",SUMIFS(Con_ve!$F$6:$F$1005,Con_ve!$C$6:$C$1005,$C534,Con_ve!$I$6:$I$1005,"Em negociação",Con_ve!$Q$6:$Q$1005,Cad_cl!BO$5))),"",IF($C534="","",SUMIFS(Con_ve!$F$6:$F$1005,Con_ve!$C$6:$C$1005,$C534,Con_ve!$I$6:$I$1005,"Em negociação",Con_ve!$Q$6:$Q$1005,Cad_cl!BO$5)))</f>
        <v/>
      </c>
      <c r="BP534" s="134">
        <f t="shared" si="25"/>
        <v>0</v>
      </c>
      <c r="BR534" s="125" t="str">
        <f>IF(ISERR(IF(AND($I534=Re_lo!$E$5,BR$5=VLOOKUP(Re_lo!$H$5,Re_lo!$N$5:$O$16,2,0)),AP534,"")),"",IF(AND($I534=Re_lo!$E$5,BR$5=VLOOKUP(Re_lo!$H$5,Re_lo!$N$5:$O$16,2,0)),AP534,""))</f>
        <v/>
      </c>
      <c r="BS534" s="125" t="str">
        <f>IF(ISERR(IF(AND($I534=Re_lo!$E$5,BS$5=VLOOKUP(Re_lo!$H$5,Re_lo!$N$5:$O$16,2,0)),AQ534,"")),"",IF(AND($I534=Re_lo!$E$5,BS$5=VLOOKUP(Re_lo!$H$5,Re_lo!$N$5:$O$16,2,0)),AQ534,""))</f>
        <v/>
      </c>
      <c r="BT534" s="125" t="str">
        <f>IF(ISERR(IF(AND($I534=Re_lo!$E$5,BT$5=VLOOKUP(Re_lo!$H$5,Re_lo!$N$5:$O$16,2,0)),AR534,"")),"",IF(AND($I534=Re_lo!$E$5,BT$5=VLOOKUP(Re_lo!$H$5,Re_lo!$N$5:$O$16,2,0)),AR534,""))</f>
        <v/>
      </c>
      <c r="BU534" s="125" t="str">
        <f>IF(ISERR(IF(AND($I534=Re_lo!$E$5,BU$5=VLOOKUP(Re_lo!$H$5,Re_lo!$N$5:$O$16,2,0)),AS534,"")),"",IF(AND($I534=Re_lo!$E$5,BU$5=VLOOKUP(Re_lo!$H$5,Re_lo!$N$5:$O$16,2,0)),AS534,""))</f>
        <v/>
      </c>
      <c r="BV534" s="125" t="str">
        <f>IF(ISERR(IF(AND($I534=Re_lo!$E$5,BV$5=VLOOKUP(Re_lo!$H$5,Re_lo!$N$5:$O$16,2,0)),AT534,"")),"",IF(AND($I534=Re_lo!$E$5,BV$5=VLOOKUP(Re_lo!$H$5,Re_lo!$N$5:$O$16,2,0)),AT534,""))</f>
        <v/>
      </c>
      <c r="BW534" s="125" t="str">
        <f>IF(ISERR(IF(AND($I534=Re_lo!$E$5,BW$5=VLOOKUP(Re_lo!$H$5,Re_lo!$N$5:$O$16,2,0)),AU534,"")),"",IF(AND($I534=Re_lo!$E$5,BW$5=VLOOKUP(Re_lo!$H$5,Re_lo!$N$5:$O$16,2,0)),AU534,""))</f>
        <v/>
      </c>
      <c r="BX534" s="125" t="str">
        <f>IF(ISERR(IF(AND($I534=Re_lo!$E$5,BX$5=VLOOKUP(Re_lo!$H$5,Re_lo!$N$5:$O$16,2,0)),AV534,"")),"",IF(AND($I534=Re_lo!$E$5,BX$5=VLOOKUP(Re_lo!$H$5,Re_lo!$N$5:$O$16,2,0)),AV534,""))</f>
        <v/>
      </c>
      <c r="BY534" s="125" t="str">
        <f>IF(ISERR(IF(AND($I534=Re_lo!$E$5,BY$5=VLOOKUP(Re_lo!$H$5,Re_lo!$N$5:$O$16,2,0)),AW534,"")),"",IF(AND($I534=Re_lo!$E$5,BY$5=VLOOKUP(Re_lo!$H$5,Re_lo!$N$5:$O$16,2,0)),AW534,""))</f>
        <v/>
      </c>
      <c r="BZ534" s="125" t="str">
        <f>IF(ISERR(IF(AND($I534=Re_lo!$E$5,BZ$5=VLOOKUP(Re_lo!$H$5,Re_lo!$N$5:$O$16,2,0)),AX534,"")),"",IF(AND($I534=Re_lo!$E$5,BZ$5=VLOOKUP(Re_lo!$H$5,Re_lo!$N$5:$O$16,2,0)),AX534,""))</f>
        <v/>
      </c>
      <c r="CA534" s="125" t="str">
        <f>IF(ISERR(IF(AND($I534=Re_lo!$E$5,CA$5=VLOOKUP(Re_lo!$H$5,Re_lo!$N$5:$O$16,2,0)),AY534,"")),"",IF(AND($I534=Re_lo!$E$5,CA$5=VLOOKUP(Re_lo!$H$5,Re_lo!$N$5:$O$16,2,0)),AY534,""))</f>
        <v/>
      </c>
      <c r="CB534" s="125" t="str">
        <f>IF(ISERR(IF(AND($I534=Re_lo!$E$5,CB$5=VLOOKUP(Re_lo!$H$5,Re_lo!$N$5:$O$16,2,0)),AZ534,"")),"",IF(AND($I534=Re_lo!$E$5,CB$5=VLOOKUP(Re_lo!$H$5,Re_lo!$N$5:$O$16,2,0)),AZ534,""))</f>
        <v/>
      </c>
      <c r="CC534" s="125" t="str">
        <f>IF(ISERR(IF(AND($I534=Re_lo!$E$5,CC$5=VLOOKUP(Re_lo!$H$5,Re_lo!$N$5:$O$16,2,0)),BA534,"")),"",IF(AND($I534=Re_lo!$E$5,CC$5=VLOOKUP(Re_lo!$H$5,Re_lo!$N$5:$O$16,2,0)),BA534,""))</f>
        <v/>
      </c>
      <c r="CD534" s="125" t="str">
        <f>IF(ISERR(IF(AND($I534=Re_lo!$E$5,CD$5=VLOOKUP(Re_lo!$H$5,Re_lo!$N$5:$O$16,2,0)),BB534,"")),"",IF(AND($I534=Re_lo!$E$5,CD$5=VLOOKUP(Re_lo!$H$5,Re_lo!$N$5:$O$16,2,0)),BB534,""))</f>
        <v/>
      </c>
      <c r="CF534" s="125" t="str">
        <f>IF($C534="","",COUNTIFS(Con_ve!$C$6:$C$1005,$C534,Con_ve!$Q$6:$Q$1005,Cad_cl!CF$5))</f>
        <v/>
      </c>
      <c r="CG534" s="125" t="str">
        <f>IF($C534="","",COUNTIFS(Con_ve!$C$6:$C$1005,$C534,Con_ve!$Q$6:$Q$1005,Cad_cl!CG$5))</f>
        <v/>
      </c>
      <c r="CH534" s="125" t="str">
        <f>IF($C534="","",COUNTIFS(Con_ve!$C$6:$C$1005,$C534,Con_ve!$Q$6:$Q$1005,Cad_cl!CH$5))</f>
        <v/>
      </c>
      <c r="CI534" s="125" t="str">
        <f>IF($C534="","",COUNTIFS(Con_ve!$C$6:$C$1005,$C534,Con_ve!$Q$6:$Q$1005,Cad_cl!CI$5))</f>
        <v/>
      </c>
      <c r="CJ534" s="125" t="str">
        <f>IF($C534="","",COUNTIFS(Con_ve!$C$6:$C$1005,$C534,Con_ve!$Q$6:$Q$1005,Cad_cl!CJ$5))</f>
        <v/>
      </c>
      <c r="CK534" s="125" t="str">
        <f>IF($C534="","",COUNTIFS(Con_ve!$C$6:$C$1005,$C534,Con_ve!$Q$6:$Q$1005,Cad_cl!CK$5))</f>
        <v/>
      </c>
      <c r="CL534" s="125" t="str">
        <f>IF($C534="","",COUNTIFS(Con_ve!$C$6:$C$1005,$C534,Con_ve!$Q$6:$Q$1005,Cad_cl!CL$5))</f>
        <v/>
      </c>
      <c r="CM534" s="125" t="str">
        <f>IF($C534="","",COUNTIFS(Con_ve!$C$6:$C$1005,$C534,Con_ve!$Q$6:$Q$1005,Cad_cl!CM$5))</f>
        <v/>
      </c>
      <c r="CN534" s="125" t="str">
        <f>IF($C534="","",COUNTIFS(Con_ve!$C$6:$C$1005,$C534,Con_ve!$Q$6:$Q$1005,Cad_cl!CN$5))</f>
        <v/>
      </c>
      <c r="CO534" s="125" t="str">
        <f>IF($C534="","",COUNTIFS(Con_ve!$C$6:$C$1005,$C534,Con_ve!$Q$6:$Q$1005,Cad_cl!CO$5))</f>
        <v/>
      </c>
      <c r="CP534" s="125" t="str">
        <f>IF($C534="","",COUNTIFS(Con_ve!$C$6:$C$1005,$C534,Con_ve!$Q$6:$Q$1005,Cad_cl!CP$5))</f>
        <v/>
      </c>
      <c r="CQ534" s="125" t="str">
        <f>IF($C534="","",COUNTIFS(Con_ve!$C$6:$C$1005,$C534,Con_ve!$Q$6:$Q$1005,Cad_cl!CQ$5))</f>
        <v/>
      </c>
      <c r="CR534" s="125">
        <f t="shared" si="26"/>
        <v>0</v>
      </c>
    </row>
    <row r="535" spans="3:96" ht="30" customHeight="1">
      <c r="C535" s="153"/>
      <c r="D535" s="153"/>
      <c r="E535" s="154"/>
      <c r="F535" s="153"/>
      <c r="G535" s="155"/>
      <c r="H535" s="153"/>
      <c r="I535" s="153"/>
      <c r="J535" s="132" t="s">
        <v>309</v>
      </c>
      <c r="K535" s="133" t="s">
        <v>309</v>
      </c>
      <c r="L535" s="153"/>
      <c r="M535" s="153"/>
      <c r="N535" s="153"/>
      <c r="O535" s="153"/>
      <c r="P535" s="153"/>
      <c r="Q535" s="153"/>
      <c r="AP535" s="134" t="str">
        <f>IF(ISERR(IF($C535="","",SUMIFS(Con_ve!$F$6:$F$1005,Con_ve!$C$6:$C$1005,$C535,Con_ve!$I$6:$I$1005,"Fechada",Con_ve!$Q$6:$Q$1005,Cad_cl!AP$5))),"",IF($C535="","",SUMIFS(Con_ve!$F$6:$F$1005,Con_ve!$C$6:$C$1005,$C535,Con_ve!$I$6:$I$1005,"Fechada",Con_ve!$Q$6:$Q$1005,Cad_cl!AP$5)))</f>
        <v/>
      </c>
      <c r="AQ535" s="134" t="str">
        <f>IF(ISERR(IF($C535="","",SUMIFS(Con_ve!$F$6:$F$1005,Con_ve!$C$6:$C$1005,$C535,Con_ve!$I$6:$I$1005,"Fechada",Con_ve!$Q$6:$Q$1005,Cad_cl!AQ$5))),"",IF($C535="","",SUMIFS(Con_ve!$F$6:$F$1005,Con_ve!$C$6:$C$1005,$C535,Con_ve!$I$6:$I$1005,"Fechada",Con_ve!$Q$6:$Q$1005,Cad_cl!AQ$5)))</f>
        <v/>
      </c>
      <c r="AR535" s="134" t="str">
        <f>IF(ISERR(IF($C535="","",SUMIFS(Con_ve!$F$6:$F$1005,Con_ve!$C$6:$C$1005,$C535,Con_ve!$I$6:$I$1005,"Fechada",Con_ve!$Q$6:$Q$1005,Cad_cl!AR$5))),"",IF($C535="","",SUMIFS(Con_ve!$F$6:$F$1005,Con_ve!$C$6:$C$1005,$C535,Con_ve!$I$6:$I$1005,"Fechada",Con_ve!$Q$6:$Q$1005,Cad_cl!AR$5)))</f>
        <v/>
      </c>
      <c r="AS535" s="134" t="str">
        <f>IF(ISERR(IF($C535="","",SUMIFS(Con_ve!$F$6:$F$1005,Con_ve!$C$6:$C$1005,$C535,Con_ve!$I$6:$I$1005,"Fechada",Con_ve!$Q$6:$Q$1005,Cad_cl!AS$5))),"",IF($C535="","",SUMIFS(Con_ve!$F$6:$F$1005,Con_ve!$C$6:$C$1005,$C535,Con_ve!$I$6:$I$1005,"Fechada",Con_ve!$Q$6:$Q$1005,Cad_cl!AS$5)))</f>
        <v/>
      </c>
      <c r="AT535" s="134" t="str">
        <f>IF(ISERR(IF($C535="","",SUMIFS(Con_ve!$F$6:$F$1005,Con_ve!$C$6:$C$1005,$C535,Con_ve!$I$6:$I$1005,"Fechada",Con_ve!$Q$6:$Q$1005,Cad_cl!AT$5))),"",IF($C535="","",SUMIFS(Con_ve!$F$6:$F$1005,Con_ve!$C$6:$C$1005,$C535,Con_ve!$I$6:$I$1005,"Fechada",Con_ve!$Q$6:$Q$1005,Cad_cl!AT$5)))</f>
        <v/>
      </c>
      <c r="AU535" s="134" t="str">
        <f>IF(ISERR(IF($C535="","",SUMIFS(Con_ve!$F$6:$F$1005,Con_ve!$C$6:$C$1005,$C535,Con_ve!$I$6:$I$1005,"Fechada",Con_ve!$Q$6:$Q$1005,Cad_cl!AU$5))),"",IF($C535="","",SUMIFS(Con_ve!$F$6:$F$1005,Con_ve!$C$6:$C$1005,$C535,Con_ve!$I$6:$I$1005,"Fechada",Con_ve!$Q$6:$Q$1005,Cad_cl!AU$5)))</f>
        <v/>
      </c>
      <c r="AV535" s="134" t="str">
        <f>IF(ISERR(IF($C535="","",SUMIFS(Con_ve!$F$6:$F$1005,Con_ve!$C$6:$C$1005,$C535,Con_ve!$I$6:$I$1005,"Fechada",Con_ve!$Q$6:$Q$1005,Cad_cl!AV$5))),"",IF($C535="","",SUMIFS(Con_ve!$F$6:$F$1005,Con_ve!$C$6:$C$1005,$C535,Con_ve!$I$6:$I$1005,"Fechada",Con_ve!$Q$6:$Q$1005,Cad_cl!AV$5)))</f>
        <v/>
      </c>
      <c r="AW535" s="134" t="str">
        <f>IF(ISERR(IF($C535="","",SUMIFS(Con_ve!$F$6:$F$1005,Con_ve!$C$6:$C$1005,$C535,Con_ve!$I$6:$I$1005,"Fechada",Con_ve!$Q$6:$Q$1005,Cad_cl!AW$5))),"",IF($C535="","",SUMIFS(Con_ve!$F$6:$F$1005,Con_ve!$C$6:$C$1005,$C535,Con_ve!$I$6:$I$1005,"Fechada",Con_ve!$Q$6:$Q$1005,Cad_cl!AW$5)))</f>
        <v/>
      </c>
      <c r="AX535" s="134" t="str">
        <f>IF(ISERR(IF($C535="","",SUMIFS(Con_ve!$F$6:$F$1005,Con_ve!$C$6:$C$1005,$C535,Con_ve!$I$6:$I$1005,"Fechada",Con_ve!$Q$6:$Q$1005,Cad_cl!AX$5))),"",IF($C535="","",SUMIFS(Con_ve!$F$6:$F$1005,Con_ve!$C$6:$C$1005,$C535,Con_ve!$I$6:$I$1005,"Fechada",Con_ve!$Q$6:$Q$1005,Cad_cl!AX$5)))</f>
        <v/>
      </c>
      <c r="AY535" s="134" t="str">
        <f>IF(ISERR(IF($C535="","",SUMIFS(Con_ve!$F$6:$F$1005,Con_ve!$C$6:$C$1005,$C535,Con_ve!$I$6:$I$1005,"Fechada",Con_ve!$Q$6:$Q$1005,Cad_cl!AY$5))),"",IF($C535="","",SUMIFS(Con_ve!$F$6:$F$1005,Con_ve!$C$6:$C$1005,$C535,Con_ve!$I$6:$I$1005,"Fechada",Con_ve!$Q$6:$Q$1005,Cad_cl!AY$5)))</f>
        <v/>
      </c>
      <c r="AZ535" s="134" t="str">
        <f>IF(ISERR(IF($C535="","",SUMIFS(Con_ve!$F$6:$F$1005,Con_ve!$C$6:$C$1005,$C535,Con_ve!$I$6:$I$1005,"Fechada",Con_ve!$Q$6:$Q$1005,Cad_cl!AZ$5))),"",IF($C535="","",SUMIFS(Con_ve!$F$6:$F$1005,Con_ve!$C$6:$C$1005,$C535,Con_ve!$I$6:$I$1005,"Fechada",Con_ve!$Q$6:$Q$1005,Cad_cl!AZ$5)))</f>
        <v/>
      </c>
      <c r="BA535" s="134" t="str">
        <f>IF(ISERR(IF($C535="","",SUMIFS(Con_ve!$F$6:$F$1005,Con_ve!$C$6:$C$1005,$C535,Con_ve!$I$6:$I$1005,"Fechada",Con_ve!$Q$6:$Q$1005,Cad_cl!BA$5))),"",IF($C535="","",SUMIFS(Con_ve!$F$6:$F$1005,Con_ve!$C$6:$C$1005,$C535,Con_ve!$I$6:$I$1005,"Fechada",Con_ve!$Q$6:$Q$1005,Cad_cl!BA$5)))</f>
        <v/>
      </c>
      <c r="BB535" s="134">
        <f t="shared" si="24"/>
        <v>0</v>
      </c>
      <c r="BD535" s="134" t="str">
        <f>IF(ISERR(IF($C535="","",SUMIFS(Con_ve!$F$6:$F$1005,Con_ve!$C$6:$C$1005,$C535,Con_ve!$I$6:$I$1005,"Em negociação",Con_ve!$Q$6:$Q$1005,Cad_cl!BD$5))),"",IF($C535="","",SUMIFS(Con_ve!$F$6:$F$1005,Con_ve!$C$6:$C$1005,$C535,Con_ve!$I$6:$I$1005,"Em negociação",Con_ve!$Q$6:$Q$1005,Cad_cl!BD$5)))</f>
        <v/>
      </c>
      <c r="BE535" s="134" t="str">
        <f>IF(ISERR(IF($C535="","",SUMIFS(Con_ve!$F$6:$F$1005,Con_ve!$C$6:$C$1005,$C535,Con_ve!$I$6:$I$1005,"Em negociação",Con_ve!$Q$6:$Q$1005,Cad_cl!BE$5))),"",IF($C535="","",SUMIFS(Con_ve!$F$6:$F$1005,Con_ve!$C$6:$C$1005,$C535,Con_ve!$I$6:$I$1005,"Em negociação",Con_ve!$Q$6:$Q$1005,Cad_cl!BE$5)))</f>
        <v/>
      </c>
      <c r="BF535" s="134" t="str">
        <f>IF(ISERR(IF($C535="","",SUMIFS(Con_ve!$F$6:$F$1005,Con_ve!$C$6:$C$1005,$C535,Con_ve!$I$6:$I$1005,"Em negociação",Con_ve!$Q$6:$Q$1005,Cad_cl!BF$5))),"",IF($C535="","",SUMIFS(Con_ve!$F$6:$F$1005,Con_ve!$C$6:$C$1005,$C535,Con_ve!$I$6:$I$1005,"Em negociação",Con_ve!$Q$6:$Q$1005,Cad_cl!BF$5)))</f>
        <v/>
      </c>
      <c r="BG535" s="134" t="str">
        <f>IF(ISERR(IF($C535="","",SUMIFS(Con_ve!$F$6:$F$1005,Con_ve!$C$6:$C$1005,$C535,Con_ve!$I$6:$I$1005,"Em negociação",Con_ve!$Q$6:$Q$1005,Cad_cl!BG$5))),"",IF($C535="","",SUMIFS(Con_ve!$F$6:$F$1005,Con_ve!$C$6:$C$1005,$C535,Con_ve!$I$6:$I$1005,"Em negociação",Con_ve!$Q$6:$Q$1005,Cad_cl!BG$5)))</f>
        <v/>
      </c>
      <c r="BH535" s="134" t="str">
        <f>IF(ISERR(IF($C535="","",SUMIFS(Con_ve!$F$6:$F$1005,Con_ve!$C$6:$C$1005,$C535,Con_ve!$I$6:$I$1005,"Em negociação",Con_ve!$Q$6:$Q$1005,Cad_cl!BH$5))),"",IF($C535="","",SUMIFS(Con_ve!$F$6:$F$1005,Con_ve!$C$6:$C$1005,$C535,Con_ve!$I$6:$I$1005,"Em negociação",Con_ve!$Q$6:$Q$1005,Cad_cl!BH$5)))</f>
        <v/>
      </c>
      <c r="BI535" s="134" t="str">
        <f>IF(ISERR(IF($C535="","",SUMIFS(Con_ve!$F$6:$F$1005,Con_ve!$C$6:$C$1005,$C535,Con_ve!$I$6:$I$1005,"Em negociação",Con_ve!$Q$6:$Q$1005,Cad_cl!BI$5))),"",IF($C535="","",SUMIFS(Con_ve!$F$6:$F$1005,Con_ve!$C$6:$C$1005,$C535,Con_ve!$I$6:$I$1005,"Em negociação",Con_ve!$Q$6:$Q$1005,Cad_cl!BI$5)))</f>
        <v/>
      </c>
      <c r="BJ535" s="134" t="str">
        <f>IF(ISERR(IF($C535="","",SUMIFS(Con_ve!$F$6:$F$1005,Con_ve!$C$6:$C$1005,$C535,Con_ve!$I$6:$I$1005,"Em negociação",Con_ve!$Q$6:$Q$1005,Cad_cl!BJ$5))),"",IF($C535="","",SUMIFS(Con_ve!$F$6:$F$1005,Con_ve!$C$6:$C$1005,$C535,Con_ve!$I$6:$I$1005,"Em negociação",Con_ve!$Q$6:$Q$1005,Cad_cl!BJ$5)))</f>
        <v/>
      </c>
      <c r="BK535" s="134" t="str">
        <f>IF(ISERR(IF($C535="","",SUMIFS(Con_ve!$F$6:$F$1005,Con_ve!$C$6:$C$1005,$C535,Con_ve!$I$6:$I$1005,"Em negociação",Con_ve!$Q$6:$Q$1005,Cad_cl!BK$5))),"",IF($C535="","",SUMIFS(Con_ve!$F$6:$F$1005,Con_ve!$C$6:$C$1005,$C535,Con_ve!$I$6:$I$1005,"Em negociação",Con_ve!$Q$6:$Q$1005,Cad_cl!BK$5)))</f>
        <v/>
      </c>
      <c r="BL535" s="134" t="str">
        <f>IF(ISERR(IF($C535="","",SUMIFS(Con_ve!$F$6:$F$1005,Con_ve!$C$6:$C$1005,$C535,Con_ve!$I$6:$I$1005,"Em negociação",Con_ve!$Q$6:$Q$1005,Cad_cl!BL$5))),"",IF($C535="","",SUMIFS(Con_ve!$F$6:$F$1005,Con_ve!$C$6:$C$1005,$C535,Con_ve!$I$6:$I$1005,"Em negociação",Con_ve!$Q$6:$Q$1005,Cad_cl!BL$5)))</f>
        <v/>
      </c>
      <c r="BM535" s="134" t="str">
        <f>IF(ISERR(IF($C535="","",SUMIFS(Con_ve!$F$6:$F$1005,Con_ve!$C$6:$C$1005,$C535,Con_ve!$I$6:$I$1005,"Em negociação",Con_ve!$Q$6:$Q$1005,Cad_cl!BM$5))),"",IF($C535="","",SUMIFS(Con_ve!$F$6:$F$1005,Con_ve!$C$6:$C$1005,$C535,Con_ve!$I$6:$I$1005,"Em negociação",Con_ve!$Q$6:$Q$1005,Cad_cl!BM$5)))</f>
        <v/>
      </c>
      <c r="BN535" s="134" t="str">
        <f>IF(ISERR(IF($C535="","",SUMIFS(Con_ve!$F$6:$F$1005,Con_ve!$C$6:$C$1005,$C535,Con_ve!$I$6:$I$1005,"Em negociação",Con_ve!$Q$6:$Q$1005,Cad_cl!BN$5))),"",IF($C535="","",SUMIFS(Con_ve!$F$6:$F$1005,Con_ve!$C$6:$C$1005,$C535,Con_ve!$I$6:$I$1005,"Em negociação",Con_ve!$Q$6:$Q$1005,Cad_cl!BN$5)))</f>
        <v/>
      </c>
      <c r="BO535" s="134" t="str">
        <f>IF(ISERR(IF($C535="","",SUMIFS(Con_ve!$F$6:$F$1005,Con_ve!$C$6:$C$1005,$C535,Con_ve!$I$6:$I$1005,"Em negociação",Con_ve!$Q$6:$Q$1005,Cad_cl!BO$5))),"",IF($C535="","",SUMIFS(Con_ve!$F$6:$F$1005,Con_ve!$C$6:$C$1005,$C535,Con_ve!$I$6:$I$1005,"Em negociação",Con_ve!$Q$6:$Q$1005,Cad_cl!BO$5)))</f>
        <v/>
      </c>
      <c r="BP535" s="134">
        <f t="shared" si="25"/>
        <v>0</v>
      </c>
      <c r="BR535" s="125" t="str">
        <f>IF(ISERR(IF(AND($I535=Re_lo!$E$5,BR$5=VLOOKUP(Re_lo!$H$5,Re_lo!$N$5:$O$16,2,0)),AP535,"")),"",IF(AND($I535=Re_lo!$E$5,BR$5=VLOOKUP(Re_lo!$H$5,Re_lo!$N$5:$O$16,2,0)),AP535,""))</f>
        <v/>
      </c>
      <c r="BS535" s="125" t="str">
        <f>IF(ISERR(IF(AND($I535=Re_lo!$E$5,BS$5=VLOOKUP(Re_lo!$H$5,Re_lo!$N$5:$O$16,2,0)),AQ535,"")),"",IF(AND($I535=Re_lo!$E$5,BS$5=VLOOKUP(Re_lo!$H$5,Re_lo!$N$5:$O$16,2,0)),AQ535,""))</f>
        <v/>
      </c>
      <c r="BT535" s="125" t="str">
        <f>IF(ISERR(IF(AND($I535=Re_lo!$E$5,BT$5=VLOOKUP(Re_lo!$H$5,Re_lo!$N$5:$O$16,2,0)),AR535,"")),"",IF(AND($I535=Re_lo!$E$5,BT$5=VLOOKUP(Re_lo!$H$5,Re_lo!$N$5:$O$16,2,0)),AR535,""))</f>
        <v/>
      </c>
      <c r="BU535" s="125" t="str">
        <f>IF(ISERR(IF(AND($I535=Re_lo!$E$5,BU$5=VLOOKUP(Re_lo!$H$5,Re_lo!$N$5:$O$16,2,0)),AS535,"")),"",IF(AND($I535=Re_lo!$E$5,BU$5=VLOOKUP(Re_lo!$H$5,Re_lo!$N$5:$O$16,2,0)),AS535,""))</f>
        <v/>
      </c>
      <c r="BV535" s="125" t="str">
        <f>IF(ISERR(IF(AND($I535=Re_lo!$E$5,BV$5=VLOOKUP(Re_lo!$H$5,Re_lo!$N$5:$O$16,2,0)),AT535,"")),"",IF(AND($I535=Re_lo!$E$5,BV$5=VLOOKUP(Re_lo!$H$5,Re_lo!$N$5:$O$16,2,0)),AT535,""))</f>
        <v/>
      </c>
      <c r="BW535" s="125" t="str">
        <f>IF(ISERR(IF(AND($I535=Re_lo!$E$5,BW$5=VLOOKUP(Re_lo!$H$5,Re_lo!$N$5:$O$16,2,0)),AU535,"")),"",IF(AND($I535=Re_lo!$E$5,BW$5=VLOOKUP(Re_lo!$H$5,Re_lo!$N$5:$O$16,2,0)),AU535,""))</f>
        <v/>
      </c>
      <c r="BX535" s="125" t="str">
        <f>IF(ISERR(IF(AND($I535=Re_lo!$E$5,BX$5=VLOOKUP(Re_lo!$H$5,Re_lo!$N$5:$O$16,2,0)),AV535,"")),"",IF(AND($I535=Re_lo!$E$5,BX$5=VLOOKUP(Re_lo!$H$5,Re_lo!$N$5:$O$16,2,0)),AV535,""))</f>
        <v/>
      </c>
      <c r="BY535" s="125" t="str">
        <f>IF(ISERR(IF(AND($I535=Re_lo!$E$5,BY$5=VLOOKUP(Re_lo!$H$5,Re_lo!$N$5:$O$16,2,0)),AW535,"")),"",IF(AND($I535=Re_lo!$E$5,BY$5=VLOOKUP(Re_lo!$H$5,Re_lo!$N$5:$O$16,2,0)),AW535,""))</f>
        <v/>
      </c>
      <c r="BZ535" s="125" t="str">
        <f>IF(ISERR(IF(AND($I535=Re_lo!$E$5,BZ$5=VLOOKUP(Re_lo!$H$5,Re_lo!$N$5:$O$16,2,0)),AX535,"")),"",IF(AND($I535=Re_lo!$E$5,BZ$5=VLOOKUP(Re_lo!$H$5,Re_lo!$N$5:$O$16,2,0)),AX535,""))</f>
        <v/>
      </c>
      <c r="CA535" s="125" t="str">
        <f>IF(ISERR(IF(AND($I535=Re_lo!$E$5,CA$5=VLOOKUP(Re_lo!$H$5,Re_lo!$N$5:$O$16,2,0)),AY535,"")),"",IF(AND($I535=Re_lo!$E$5,CA$5=VLOOKUP(Re_lo!$H$5,Re_lo!$N$5:$O$16,2,0)),AY535,""))</f>
        <v/>
      </c>
      <c r="CB535" s="125" t="str">
        <f>IF(ISERR(IF(AND($I535=Re_lo!$E$5,CB$5=VLOOKUP(Re_lo!$H$5,Re_lo!$N$5:$O$16,2,0)),AZ535,"")),"",IF(AND($I535=Re_lo!$E$5,CB$5=VLOOKUP(Re_lo!$H$5,Re_lo!$N$5:$O$16,2,0)),AZ535,""))</f>
        <v/>
      </c>
      <c r="CC535" s="125" t="str">
        <f>IF(ISERR(IF(AND($I535=Re_lo!$E$5,CC$5=VLOOKUP(Re_lo!$H$5,Re_lo!$N$5:$O$16,2,0)),BA535,"")),"",IF(AND($I535=Re_lo!$E$5,CC$5=VLOOKUP(Re_lo!$H$5,Re_lo!$N$5:$O$16,2,0)),BA535,""))</f>
        <v/>
      </c>
      <c r="CD535" s="125" t="str">
        <f>IF(ISERR(IF(AND($I535=Re_lo!$E$5,CD$5=VLOOKUP(Re_lo!$H$5,Re_lo!$N$5:$O$16,2,0)),BB535,"")),"",IF(AND($I535=Re_lo!$E$5,CD$5=VLOOKUP(Re_lo!$H$5,Re_lo!$N$5:$O$16,2,0)),BB535,""))</f>
        <v/>
      </c>
      <c r="CF535" s="125" t="str">
        <f>IF($C535="","",COUNTIFS(Con_ve!$C$6:$C$1005,$C535,Con_ve!$Q$6:$Q$1005,Cad_cl!CF$5))</f>
        <v/>
      </c>
      <c r="CG535" s="125" t="str">
        <f>IF($C535="","",COUNTIFS(Con_ve!$C$6:$C$1005,$C535,Con_ve!$Q$6:$Q$1005,Cad_cl!CG$5))</f>
        <v/>
      </c>
      <c r="CH535" s="125" t="str">
        <f>IF($C535="","",COUNTIFS(Con_ve!$C$6:$C$1005,$C535,Con_ve!$Q$6:$Q$1005,Cad_cl!CH$5))</f>
        <v/>
      </c>
      <c r="CI535" s="125" t="str">
        <f>IF($C535="","",COUNTIFS(Con_ve!$C$6:$C$1005,$C535,Con_ve!$Q$6:$Q$1005,Cad_cl!CI$5))</f>
        <v/>
      </c>
      <c r="CJ535" s="125" t="str">
        <f>IF($C535="","",COUNTIFS(Con_ve!$C$6:$C$1005,$C535,Con_ve!$Q$6:$Q$1005,Cad_cl!CJ$5))</f>
        <v/>
      </c>
      <c r="CK535" s="125" t="str">
        <f>IF($C535="","",COUNTIFS(Con_ve!$C$6:$C$1005,$C535,Con_ve!$Q$6:$Q$1005,Cad_cl!CK$5))</f>
        <v/>
      </c>
      <c r="CL535" s="125" t="str">
        <f>IF($C535="","",COUNTIFS(Con_ve!$C$6:$C$1005,$C535,Con_ve!$Q$6:$Q$1005,Cad_cl!CL$5))</f>
        <v/>
      </c>
      <c r="CM535" s="125" t="str">
        <f>IF($C535="","",COUNTIFS(Con_ve!$C$6:$C$1005,$C535,Con_ve!$Q$6:$Q$1005,Cad_cl!CM$5))</f>
        <v/>
      </c>
      <c r="CN535" s="125" t="str">
        <f>IF($C535="","",COUNTIFS(Con_ve!$C$6:$C$1005,$C535,Con_ve!$Q$6:$Q$1005,Cad_cl!CN$5))</f>
        <v/>
      </c>
      <c r="CO535" s="125" t="str">
        <f>IF($C535="","",COUNTIFS(Con_ve!$C$6:$C$1005,$C535,Con_ve!$Q$6:$Q$1005,Cad_cl!CO$5))</f>
        <v/>
      </c>
      <c r="CP535" s="125" t="str">
        <f>IF($C535="","",COUNTIFS(Con_ve!$C$6:$C$1005,$C535,Con_ve!$Q$6:$Q$1005,Cad_cl!CP$5))</f>
        <v/>
      </c>
      <c r="CQ535" s="125" t="str">
        <f>IF($C535="","",COUNTIFS(Con_ve!$C$6:$C$1005,$C535,Con_ve!$Q$6:$Q$1005,Cad_cl!CQ$5))</f>
        <v/>
      </c>
      <c r="CR535" s="125">
        <f t="shared" si="26"/>
        <v>0</v>
      </c>
    </row>
    <row r="536" spans="3:96" ht="30" customHeight="1">
      <c r="C536" s="153"/>
      <c r="D536" s="153"/>
      <c r="E536" s="154"/>
      <c r="F536" s="153"/>
      <c r="G536" s="155"/>
      <c r="H536" s="153"/>
      <c r="I536" s="153"/>
      <c r="J536" s="132" t="s">
        <v>309</v>
      </c>
      <c r="K536" s="133" t="s">
        <v>309</v>
      </c>
      <c r="L536" s="153"/>
      <c r="M536" s="153"/>
      <c r="N536" s="153"/>
      <c r="O536" s="153"/>
      <c r="P536" s="153"/>
      <c r="Q536" s="153"/>
      <c r="AP536" s="134" t="str">
        <f>IF(ISERR(IF($C536="","",SUMIFS(Con_ve!$F$6:$F$1005,Con_ve!$C$6:$C$1005,$C536,Con_ve!$I$6:$I$1005,"Fechada",Con_ve!$Q$6:$Q$1005,Cad_cl!AP$5))),"",IF($C536="","",SUMIFS(Con_ve!$F$6:$F$1005,Con_ve!$C$6:$C$1005,$C536,Con_ve!$I$6:$I$1005,"Fechada",Con_ve!$Q$6:$Q$1005,Cad_cl!AP$5)))</f>
        <v/>
      </c>
      <c r="AQ536" s="134" t="str">
        <f>IF(ISERR(IF($C536="","",SUMIFS(Con_ve!$F$6:$F$1005,Con_ve!$C$6:$C$1005,$C536,Con_ve!$I$6:$I$1005,"Fechada",Con_ve!$Q$6:$Q$1005,Cad_cl!AQ$5))),"",IF($C536="","",SUMIFS(Con_ve!$F$6:$F$1005,Con_ve!$C$6:$C$1005,$C536,Con_ve!$I$6:$I$1005,"Fechada",Con_ve!$Q$6:$Q$1005,Cad_cl!AQ$5)))</f>
        <v/>
      </c>
      <c r="AR536" s="134" t="str">
        <f>IF(ISERR(IF($C536="","",SUMIFS(Con_ve!$F$6:$F$1005,Con_ve!$C$6:$C$1005,$C536,Con_ve!$I$6:$I$1005,"Fechada",Con_ve!$Q$6:$Q$1005,Cad_cl!AR$5))),"",IF($C536="","",SUMIFS(Con_ve!$F$6:$F$1005,Con_ve!$C$6:$C$1005,$C536,Con_ve!$I$6:$I$1005,"Fechada",Con_ve!$Q$6:$Q$1005,Cad_cl!AR$5)))</f>
        <v/>
      </c>
      <c r="AS536" s="134" t="str">
        <f>IF(ISERR(IF($C536="","",SUMIFS(Con_ve!$F$6:$F$1005,Con_ve!$C$6:$C$1005,$C536,Con_ve!$I$6:$I$1005,"Fechada",Con_ve!$Q$6:$Q$1005,Cad_cl!AS$5))),"",IF($C536="","",SUMIFS(Con_ve!$F$6:$F$1005,Con_ve!$C$6:$C$1005,$C536,Con_ve!$I$6:$I$1005,"Fechada",Con_ve!$Q$6:$Q$1005,Cad_cl!AS$5)))</f>
        <v/>
      </c>
      <c r="AT536" s="134" t="str">
        <f>IF(ISERR(IF($C536="","",SUMIFS(Con_ve!$F$6:$F$1005,Con_ve!$C$6:$C$1005,$C536,Con_ve!$I$6:$I$1005,"Fechada",Con_ve!$Q$6:$Q$1005,Cad_cl!AT$5))),"",IF($C536="","",SUMIFS(Con_ve!$F$6:$F$1005,Con_ve!$C$6:$C$1005,$C536,Con_ve!$I$6:$I$1005,"Fechada",Con_ve!$Q$6:$Q$1005,Cad_cl!AT$5)))</f>
        <v/>
      </c>
      <c r="AU536" s="134" t="str">
        <f>IF(ISERR(IF($C536="","",SUMIFS(Con_ve!$F$6:$F$1005,Con_ve!$C$6:$C$1005,$C536,Con_ve!$I$6:$I$1005,"Fechada",Con_ve!$Q$6:$Q$1005,Cad_cl!AU$5))),"",IF($C536="","",SUMIFS(Con_ve!$F$6:$F$1005,Con_ve!$C$6:$C$1005,$C536,Con_ve!$I$6:$I$1005,"Fechada",Con_ve!$Q$6:$Q$1005,Cad_cl!AU$5)))</f>
        <v/>
      </c>
      <c r="AV536" s="134" t="str">
        <f>IF(ISERR(IF($C536="","",SUMIFS(Con_ve!$F$6:$F$1005,Con_ve!$C$6:$C$1005,$C536,Con_ve!$I$6:$I$1005,"Fechada",Con_ve!$Q$6:$Q$1005,Cad_cl!AV$5))),"",IF($C536="","",SUMIFS(Con_ve!$F$6:$F$1005,Con_ve!$C$6:$C$1005,$C536,Con_ve!$I$6:$I$1005,"Fechada",Con_ve!$Q$6:$Q$1005,Cad_cl!AV$5)))</f>
        <v/>
      </c>
      <c r="AW536" s="134" t="str">
        <f>IF(ISERR(IF($C536="","",SUMIFS(Con_ve!$F$6:$F$1005,Con_ve!$C$6:$C$1005,$C536,Con_ve!$I$6:$I$1005,"Fechada",Con_ve!$Q$6:$Q$1005,Cad_cl!AW$5))),"",IF($C536="","",SUMIFS(Con_ve!$F$6:$F$1005,Con_ve!$C$6:$C$1005,$C536,Con_ve!$I$6:$I$1005,"Fechada",Con_ve!$Q$6:$Q$1005,Cad_cl!AW$5)))</f>
        <v/>
      </c>
      <c r="AX536" s="134" t="str">
        <f>IF(ISERR(IF($C536="","",SUMIFS(Con_ve!$F$6:$F$1005,Con_ve!$C$6:$C$1005,$C536,Con_ve!$I$6:$I$1005,"Fechada",Con_ve!$Q$6:$Q$1005,Cad_cl!AX$5))),"",IF($C536="","",SUMIFS(Con_ve!$F$6:$F$1005,Con_ve!$C$6:$C$1005,$C536,Con_ve!$I$6:$I$1005,"Fechada",Con_ve!$Q$6:$Q$1005,Cad_cl!AX$5)))</f>
        <v/>
      </c>
      <c r="AY536" s="134" t="str">
        <f>IF(ISERR(IF($C536="","",SUMIFS(Con_ve!$F$6:$F$1005,Con_ve!$C$6:$C$1005,$C536,Con_ve!$I$6:$I$1005,"Fechada",Con_ve!$Q$6:$Q$1005,Cad_cl!AY$5))),"",IF($C536="","",SUMIFS(Con_ve!$F$6:$F$1005,Con_ve!$C$6:$C$1005,$C536,Con_ve!$I$6:$I$1005,"Fechada",Con_ve!$Q$6:$Q$1005,Cad_cl!AY$5)))</f>
        <v/>
      </c>
      <c r="AZ536" s="134" t="str">
        <f>IF(ISERR(IF($C536="","",SUMIFS(Con_ve!$F$6:$F$1005,Con_ve!$C$6:$C$1005,$C536,Con_ve!$I$6:$I$1005,"Fechada",Con_ve!$Q$6:$Q$1005,Cad_cl!AZ$5))),"",IF($C536="","",SUMIFS(Con_ve!$F$6:$F$1005,Con_ve!$C$6:$C$1005,$C536,Con_ve!$I$6:$I$1005,"Fechada",Con_ve!$Q$6:$Q$1005,Cad_cl!AZ$5)))</f>
        <v/>
      </c>
      <c r="BA536" s="134" t="str">
        <f>IF(ISERR(IF($C536="","",SUMIFS(Con_ve!$F$6:$F$1005,Con_ve!$C$6:$C$1005,$C536,Con_ve!$I$6:$I$1005,"Fechada",Con_ve!$Q$6:$Q$1005,Cad_cl!BA$5))),"",IF($C536="","",SUMIFS(Con_ve!$F$6:$F$1005,Con_ve!$C$6:$C$1005,$C536,Con_ve!$I$6:$I$1005,"Fechada",Con_ve!$Q$6:$Q$1005,Cad_cl!BA$5)))</f>
        <v/>
      </c>
      <c r="BB536" s="134">
        <f t="shared" si="24"/>
        <v>0</v>
      </c>
      <c r="BD536" s="134" t="str">
        <f>IF(ISERR(IF($C536="","",SUMIFS(Con_ve!$F$6:$F$1005,Con_ve!$C$6:$C$1005,$C536,Con_ve!$I$6:$I$1005,"Em negociação",Con_ve!$Q$6:$Q$1005,Cad_cl!BD$5))),"",IF($C536="","",SUMIFS(Con_ve!$F$6:$F$1005,Con_ve!$C$6:$C$1005,$C536,Con_ve!$I$6:$I$1005,"Em negociação",Con_ve!$Q$6:$Q$1005,Cad_cl!BD$5)))</f>
        <v/>
      </c>
      <c r="BE536" s="134" t="str">
        <f>IF(ISERR(IF($C536="","",SUMIFS(Con_ve!$F$6:$F$1005,Con_ve!$C$6:$C$1005,$C536,Con_ve!$I$6:$I$1005,"Em negociação",Con_ve!$Q$6:$Q$1005,Cad_cl!BE$5))),"",IF($C536="","",SUMIFS(Con_ve!$F$6:$F$1005,Con_ve!$C$6:$C$1005,$C536,Con_ve!$I$6:$I$1005,"Em negociação",Con_ve!$Q$6:$Q$1005,Cad_cl!BE$5)))</f>
        <v/>
      </c>
      <c r="BF536" s="134" t="str">
        <f>IF(ISERR(IF($C536="","",SUMIFS(Con_ve!$F$6:$F$1005,Con_ve!$C$6:$C$1005,$C536,Con_ve!$I$6:$I$1005,"Em negociação",Con_ve!$Q$6:$Q$1005,Cad_cl!BF$5))),"",IF($C536="","",SUMIFS(Con_ve!$F$6:$F$1005,Con_ve!$C$6:$C$1005,$C536,Con_ve!$I$6:$I$1005,"Em negociação",Con_ve!$Q$6:$Q$1005,Cad_cl!BF$5)))</f>
        <v/>
      </c>
      <c r="BG536" s="134" t="str">
        <f>IF(ISERR(IF($C536="","",SUMIFS(Con_ve!$F$6:$F$1005,Con_ve!$C$6:$C$1005,$C536,Con_ve!$I$6:$I$1005,"Em negociação",Con_ve!$Q$6:$Q$1005,Cad_cl!BG$5))),"",IF($C536="","",SUMIFS(Con_ve!$F$6:$F$1005,Con_ve!$C$6:$C$1005,$C536,Con_ve!$I$6:$I$1005,"Em negociação",Con_ve!$Q$6:$Q$1005,Cad_cl!BG$5)))</f>
        <v/>
      </c>
      <c r="BH536" s="134" t="str">
        <f>IF(ISERR(IF($C536="","",SUMIFS(Con_ve!$F$6:$F$1005,Con_ve!$C$6:$C$1005,$C536,Con_ve!$I$6:$I$1005,"Em negociação",Con_ve!$Q$6:$Q$1005,Cad_cl!BH$5))),"",IF($C536="","",SUMIFS(Con_ve!$F$6:$F$1005,Con_ve!$C$6:$C$1005,$C536,Con_ve!$I$6:$I$1005,"Em negociação",Con_ve!$Q$6:$Q$1005,Cad_cl!BH$5)))</f>
        <v/>
      </c>
      <c r="BI536" s="134" t="str">
        <f>IF(ISERR(IF($C536="","",SUMIFS(Con_ve!$F$6:$F$1005,Con_ve!$C$6:$C$1005,$C536,Con_ve!$I$6:$I$1005,"Em negociação",Con_ve!$Q$6:$Q$1005,Cad_cl!BI$5))),"",IF($C536="","",SUMIFS(Con_ve!$F$6:$F$1005,Con_ve!$C$6:$C$1005,$C536,Con_ve!$I$6:$I$1005,"Em negociação",Con_ve!$Q$6:$Q$1005,Cad_cl!BI$5)))</f>
        <v/>
      </c>
      <c r="BJ536" s="134" t="str">
        <f>IF(ISERR(IF($C536="","",SUMIFS(Con_ve!$F$6:$F$1005,Con_ve!$C$6:$C$1005,$C536,Con_ve!$I$6:$I$1005,"Em negociação",Con_ve!$Q$6:$Q$1005,Cad_cl!BJ$5))),"",IF($C536="","",SUMIFS(Con_ve!$F$6:$F$1005,Con_ve!$C$6:$C$1005,$C536,Con_ve!$I$6:$I$1005,"Em negociação",Con_ve!$Q$6:$Q$1005,Cad_cl!BJ$5)))</f>
        <v/>
      </c>
      <c r="BK536" s="134" t="str">
        <f>IF(ISERR(IF($C536="","",SUMIFS(Con_ve!$F$6:$F$1005,Con_ve!$C$6:$C$1005,$C536,Con_ve!$I$6:$I$1005,"Em negociação",Con_ve!$Q$6:$Q$1005,Cad_cl!BK$5))),"",IF($C536="","",SUMIFS(Con_ve!$F$6:$F$1005,Con_ve!$C$6:$C$1005,$C536,Con_ve!$I$6:$I$1005,"Em negociação",Con_ve!$Q$6:$Q$1005,Cad_cl!BK$5)))</f>
        <v/>
      </c>
      <c r="BL536" s="134" t="str">
        <f>IF(ISERR(IF($C536="","",SUMIFS(Con_ve!$F$6:$F$1005,Con_ve!$C$6:$C$1005,$C536,Con_ve!$I$6:$I$1005,"Em negociação",Con_ve!$Q$6:$Q$1005,Cad_cl!BL$5))),"",IF($C536="","",SUMIFS(Con_ve!$F$6:$F$1005,Con_ve!$C$6:$C$1005,$C536,Con_ve!$I$6:$I$1005,"Em negociação",Con_ve!$Q$6:$Q$1005,Cad_cl!BL$5)))</f>
        <v/>
      </c>
      <c r="BM536" s="134" t="str">
        <f>IF(ISERR(IF($C536="","",SUMIFS(Con_ve!$F$6:$F$1005,Con_ve!$C$6:$C$1005,$C536,Con_ve!$I$6:$I$1005,"Em negociação",Con_ve!$Q$6:$Q$1005,Cad_cl!BM$5))),"",IF($C536="","",SUMIFS(Con_ve!$F$6:$F$1005,Con_ve!$C$6:$C$1005,$C536,Con_ve!$I$6:$I$1005,"Em negociação",Con_ve!$Q$6:$Q$1005,Cad_cl!BM$5)))</f>
        <v/>
      </c>
      <c r="BN536" s="134" t="str">
        <f>IF(ISERR(IF($C536="","",SUMIFS(Con_ve!$F$6:$F$1005,Con_ve!$C$6:$C$1005,$C536,Con_ve!$I$6:$I$1005,"Em negociação",Con_ve!$Q$6:$Q$1005,Cad_cl!BN$5))),"",IF($C536="","",SUMIFS(Con_ve!$F$6:$F$1005,Con_ve!$C$6:$C$1005,$C536,Con_ve!$I$6:$I$1005,"Em negociação",Con_ve!$Q$6:$Q$1005,Cad_cl!BN$5)))</f>
        <v/>
      </c>
      <c r="BO536" s="134" t="str">
        <f>IF(ISERR(IF($C536="","",SUMIFS(Con_ve!$F$6:$F$1005,Con_ve!$C$6:$C$1005,$C536,Con_ve!$I$6:$I$1005,"Em negociação",Con_ve!$Q$6:$Q$1005,Cad_cl!BO$5))),"",IF($C536="","",SUMIFS(Con_ve!$F$6:$F$1005,Con_ve!$C$6:$C$1005,$C536,Con_ve!$I$6:$I$1005,"Em negociação",Con_ve!$Q$6:$Q$1005,Cad_cl!BO$5)))</f>
        <v/>
      </c>
      <c r="BP536" s="134">
        <f t="shared" si="25"/>
        <v>0</v>
      </c>
      <c r="BR536" s="125" t="str">
        <f>IF(ISERR(IF(AND($I536=Re_lo!$E$5,BR$5=VLOOKUP(Re_lo!$H$5,Re_lo!$N$5:$O$16,2,0)),AP536,"")),"",IF(AND($I536=Re_lo!$E$5,BR$5=VLOOKUP(Re_lo!$H$5,Re_lo!$N$5:$O$16,2,0)),AP536,""))</f>
        <v/>
      </c>
      <c r="BS536" s="125" t="str">
        <f>IF(ISERR(IF(AND($I536=Re_lo!$E$5,BS$5=VLOOKUP(Re_lo!$H$5,Re_lo!$N$5:$O$16,2,0)),AQ536,"")),"",IF(AND($I536=Re_lo!$E$5,BS$5=VLOOKUP(Re_lo!$H$5,Re_lo!$N$5:$O$16,2,0)),AQ536,""))</f>
        <v/>
      </c>
      <c r="BT536" s="125" t="str">
        <f>IF(ISERR(IF(AND($I536=Re_lo!$E$5,BT$5=VLOOKUP(Re_lo!$H$5,Re_lo!$N$5:$O$16,2,0)),AR536,"")),"",IF(AND($I536=Re_lo!$E$5,BT$5=VLOOKUP(Re_lo!$H$5,Re_lo!$N$5:$O$16,2,0)),AR536,""))</f>
        <v/>
      </c>
      <c r="BU536" s="125" t="str">
        <f>IF(ISERR(IF(AND($I536=Re_lo!$E$5,BU$5=VLOOKUP(Re_lo!$H$5,Re_lo!$N$5:$O$16,2,0)),AS536,"")),"",IF(AND($I536=Re_lo!$E$5,BU$5=VLOOKUP(Re_lo!$H$5,Re_lo!$N$5:$O$16,2,0)),AS536,""))</f>
        <v/>
      </c>
      <c r="BV536" s="125" t="str">
        <f>IF(ISERR(IF(AND($I536=Re_lo!$E$5,BV$5=VLOOKUP(Re_lo!$H$5,Re_lo!$N$5:$O$16,2,0)),AT536,"")),"",IF(AND($I536=Re_lo!$E$5,BV$5=VLOOKUP(Re_lo!$H$5,Re_lo!$N$5:$O$16,2,0)),AT536,""))</f>
        <v/>
      </c>
      <c r="BW536" s="125" t="str">
        <f>IF(ISERR(IF(AND($I536=Re_lo!$E$5,BW$5=VLOOKUP(Re_lo!$H$5,Re_lo!$N$5:$O$16,2,0)),AU536,"")),"",IF(AND($I536=Re_lo!$E$5,BW$5=VLOOKUP(Re_lo!$H$5,Re_lo!$N$5:$O$16,2,0)),AU536,""))</f>
        <v/>
      </c>
      <c r="BX536" s="125" t="str">
        <f>IF(ISERR(IF(AND($I536=Re_lo!$E$5,BX$5=VLOOKUP(Re_lo!$H$5,Re_lo!$N$5:$O$16,2,0)),AV536,"")),"",IF(AND($I536=Re_lo!$E$5,BX$5=VLOOKUP(Re_lo!$H$5,Re_lo!$N$5:$O$16,2,0)),AV536,""))</f>
        <v/>
      </c>
      <c r="BY536" s="125" t="str">
        <f>IF(ISERR(IF(AND($I536=Re_lo!$E$5,BY$5=VLOOKUP(Re_lo!$H$5,Re_lo!$N$5:$O$16,2,0)),AW536,"")),"",IF(AND($I536=Re_lo!$E$5,BY$5=VLOOKUP(Re_lo!$H$5,Re_lo!$N$5:$O$16,2,0)),AW536,""))</f>
        <v/>
      </c>
      <c r="BZ536" s="125" t="str">
        <f>IF(ISERR(IF(AND($I536=Re_lo!$E$5,BZ$5=VLOOKUP(Re_lo!$H$5,Re_lo!$N$5:$O$16,2,0)),AX536,"")),"",IF(AND($I536=Re_lo!$E$5,BZ$5=VLOOKUP(Re_lo!$H$5,Re_lo!$N$5:$O$16,2,0)),AX536,""))</f>
        <v/>
      </c>
      <c r="CA536" s="125" t="str">
        <f>IF(ISERR(IF(AND($I536=Re_lo!$E$5,CA$5=VLOOKUP(Re_lo!$H$5,Re_lo!$N$5:$O$16,2,0)),AY536,"")),"",IF(AND($I536=Re_lo!$E$5,CA$5=VLOOKUP(Re_lo!$H$5,Re_lo!$N$5:$O$16,2,0)),AY536,""))</f>
        <v/>
      </c>
      <c r="CB536" s="125" t="str">
        <f>IF(ISERR(IF(AND($I536=Re_lo!$E$5,CB$5=VLOOKUP(Re_lo!$H$5,Re_lo!$N$5:$O$16,2,0)),AZ536,"")),"",IF(AND($I536=Re_lo!$E$5,CB$5=VLOOKUP(Re_lo!$H$5,Re_lo!$N$5:$O$16,2,0)),AZ536,""))</f>
        <v/>
      </c>
      <c r="CC536" s="125" t="str">
        <f>IF(ISERR(IF(AND($I536=Re_lo!$E$5,CC$5=VLOOKUP(Re_lo!$H$5,Re_lo!$N$5:$O$16,2,0)),BA536,"")),"",IF(AND($I536=Re_lo!$E$5,CC$5=VLOOKUP(Re_lo!$H$5,Re_lo!$N$5:$O$16,2,0)),BA536,""))</f>
        <v/>
      </c>
      <c r="CD536" s="125" t="str">
        <f>IF(ISERR(IF(AND($I536=Re_lo!$E$5,CD$5=VLOOKUP(Re_lo!$H$5,Re_lo!$N$5:$O$16,2,0)),BB536,"")),"",IF(AND($I536=Re_lo!$E$5,CD$5=VLOOKUP(Re_lo!$H$5,Re_lo!$N$5:$O$16,2,0)),BB536,""))</f>
        <v/>
      </c>
      <c r="CF536" s="125" t="str">
        <f>IF($C536="","",COUNTIFS(Con_ve!$C$6:$C$1005,$C536,Con_ve!$Q$6:$Q$1005,Cad_cl!CF$5))</f>
        <v/>
      </c>
      <c r="CG536" s="125" t="str">
        <f>IF($C536="","",COUNTIFS(Con_ve!$C$6:$C$1005,$C536,Con_ve!$Q$6:$Q$1005,Cad_cl!CG$5))</f>
        <v/>
      </c>
      <c r="CH536" s="125" t="str">
        <f>IF($C536="","",COUNTIFS(Con_ve!$C$6:$C$1005,$C536,Con_ve!$Q$6:$Q$1005,Cad_cl!CH$5))</f>
        <v/>
      </c>
      <c r="CI536" s="125" t="str">
        <f>IF($C536="","",COUNTIFS(Con_ve!$C$6:$C$1005,$C536,Con_ve!$Q$6:$Q$1005,Cad_cl!CI$5))</f>
        <v/>
      </c>
      <c r="CJ536" s="125" t="str">
        <f>IF($C536="","",COUNTIFS(Con_ve!$C$6:$C$1005,$C536,Con_ve!$Q$6:$Q$1005,Cad_cl!CJ$5))</f>
        <v/>
      </c>
      <c r="CK536" s="125" t="str">
        <f>IF($C536="","",COUNTIFS(Con_ve!$C$6:$C$1005,$C536,Con_ve!$Q$6:$Q$1005,Cad_cl!CK$5))</f>
        <v/>
      </c>
      <c r="CL536" s="125" t="str">
        <f>IF($C536="","",COUNTIFS(Con_ve!$C$6:$C$1005,$C536,Con_ve!$Q$6:$Q$1005,Cad_cl!CL$5))</f>
        <v/>
      </c>
      <c r="CM536" s="125" t="str">
        <f>IF($C536="","",COUNTIFS(Con_ve!$C$6:$C$1005,$C536,Con_ve!$Q$6:$Q$1005,Cad_cl!CM$5))</f>
        <v/>
      </c>
      <c r="CN536" s="125" t="str">
        <f>IF($C536="","",COUNTIFS(Con_ve!$C$6:$C$1005,$C536,Con_ve!$Q$6:$Q$1005,Cad_cl!CN$5))</f>
        <v/>
      </c>
      <c r="CO536" s="125" t="str">
        <f>IF($C536="","",COUNTIFS(Con_ve!$C$6:$C$1005,$C536,Con_ve!$Q$6:$Q$1005,Cad_cl!CO$5))</f>
        <v/>
      </c>
      <c r="CP536" s="125" t="str">
        <f>IF($C536="","",COUNTIFS(Con_ve!$C$6:$C$1005,$C536,Con_ve!$Q$6:$Q$1005,Cad_cl!CP$5))</f>
        <v/>
      </c>
      <c r="CQ536" s="125" t="str">
        <f>IF($C536="","",COUNTIFS(Con_ve!$C$6:$C$1005,$C536,Con_ve!$Q$6:$Q$1005,Cad_cl!CQ$5))</f>
        <v/>
      </c>
      <c r="CR536" s="125">
        <f t="shared" si="26"/>
        <v>0</v>
      </c>
    </row>
    <row r="537" spans="3:96" ht="30" customHeight="1">
      <c r="C537" s="153"/>
      <c r="D537" s="153"/>
      <c r="E537" s="154"/>
      <c r="F537" s="153"/>
      <c r="G537" s="155"/>
      <c r="H537" s="153"/>
      <c r="I537" s="153"/>
      <c r="J537" s="132" t="s">
        <v>309</v>
      </c>
      <c r="K537" s="133" t="s">
        <v>309</v>
      </c>
      <c r="L537" s="153"/>
      <c r="M537" s="153"/>
      <c r="N537" s="153"/>
      <c r="O537" s="153"/>
      <c r="P537" s="153"/>
      <c r="Q537" s="153"/>
      <c r="AP537" s="134" t="str">
        <f>IF(ISERR(IF($C537="","",SUMIFS(Con_ve!$F$6:$F$1005,Con_ve!$C$6:$C$1005,$C537,Con_ve!$I$6:$I$1005,"Fechada",Con_ve!$Q$6:$Q$1005,Cad_cl!AP$5))),"",IF($C537="","",SUMIFS(Con_ve!$F$6:$F$1005,Con_ve!$C$6:$C$1005,$C537,Con_ve!$I$6:$I$1005,"Fechada",Con_ve!$Q$6:$Q$1005,Cad_cl!AP$5)))</f>
        <v/>
      </c>
      <c r="AQ537" s="134" t="str">
        <f>IF(ISERR(IF($C537="","",SUMIFS(Con_ve!$F$6:$F$1005,Con_ve!$C$6:$C$1005,$C537,Con_ve!$I$6:$I$1005,"Fechada",Con_ve!$Q$6:$Q$1005,Cad_cl!AQ$5))),"",IF($C537="","",SUMIFS(Con_ve!$F$6:$F$1005,Con_ve!$C$6:$C$1005,$C537,Con_ve!$I$6:$I$1005,"Fechada",Con_ve!$Q$6:$Q$1005,Cad_cl!AQ$5)))</f>
        <v/>
      </c>
      <c r="AR537" s="134" t="str">
        <f>IF(ISERR(IF($C537="","",SUMIFS(Con_ve!$F$6:$F$1005,Con_ve!$C$6:$C$1005,$C537,Con_ve!$I$6:$I$1005,"Fechada",Con_ve!$Q$6:$Q$1005,Cad_cl!AR$5))),"",IF($C537="","",SUMIFS(Con_ve!$F$6:$F$1005,Con_ve!$C$6:$C$1005,$C537,Con_ve!$I$6:$I$1005,"Fechada",Con_ve!$Q$6:$Q$1005,Cad_cl!AR$5)))</f>
        <v/>
      </c>
      <c r="AS537" s="134" t="str">
        <f>IF(ISERR(IF($C537="","",SUMIFS(Con_ve!$F$6:$F$1005,Con_ve!$C$6:$C$1005,$C537,Con_ve!$I$6:$I$1005,"Fechada",Con_ve!$Q$6:$Q$1005,Cad_cl!AS$5))),"",IF($C537="","",SUMIFS(Con_ve!$F$6:$F$1005,Con_ve!$C$6:$C$1005,$C537,Con_ve!$I$6:$I$1005,"Fechada",Con_ve!$Q$6:$Q$1005,Cad_cl!AS$5)))</f>
        <v/>
      </c>
      <c r="AT537" s="134" t="str">
        <f>IF(ISERR(IF($C537="","",SUMIFS(Con_ve!$F$6:$F$1005,Con_ve!$C$6:$C$1005,$C537,Con_ve!$I$6:$I$1005,"Fechada",Con_ve!$Q$6:$Q$1005,Cad_cl!AT$5))),"",IF($C537="","",SUMIFS(Con_ve!$F$6:$F$1005,Con_ve!$C$6:$C$1005,$C537,Con_ve!$I$6:$I$1005,"Fechada",Con_ve!$Q$6:$Q$1005,Cad_cl!AT$5)))</f>
        <v/>
      </c>
      <c r="AU537" s="134" t="str">
        <f>IF(ISERR(IF($C537="","",SUMIFS(Con_ve!$F$6:$F$1005,Con_ve!$C$6:$C$1005,$C537,Con_ve!$I$6:$I$1005,"Fechada",Con_ve!$Q$6:$Q$1005,Cad_cl!AU$5))),"",IF($C537="","",SUMIFS(Con_ve!$F$6:$F$1005,Con_ve!$C$6:$C$1005,$C537,Con_ve!$I$6:$I$1005,"Fechada",Con_ve!$Q$6:$Q$1005,Cad_cl!AU$5)))</f>
        <v/>
      </c>
      <c r="AV537" s="134" t="str">
        <f>IF(ISERR(IF($C537="","",SUMIFS(Con_ve!$F$6:$F$1005,Con_ve!$C$6:$C$1005,$C537,Con_ve!$I$6:$I$1005,"Fechada",Con_ve!$Q$6:$Q$1005,Cad_cl!AV$5))),"",IF($C537="","",SUMIFS(Con_ve!$F$6:$F$1005,Con_ve!$C$6:$C$1005,$C537,Con_ve!$I$6:$I$1005,"Fechada",Con_ve!$Q$6:$Q$1005,Cad_cl!AV$5)))</f>
        <v/>
      </c>
      <c r="AW537" s="134" t="str">
        <f>IF(ISERR(IF($C537="","",SUMIFS(Con_ve!$F$6:$F$1005,Con_ve!$C$6:$C$1005,$C537,Con_ve!$I$6:$I$1005,"Fechada",Con_ve!$Q$6:$Q$1005,Cad_cl!AW$5))),"",IF($C537="","",SUMIFS(Con_ve!$F$6:$F$1005,Con_ve!$C$6:$C$1005,$C537,Con_ve!$I$6:$I$1005,"Fechada",Con_ve!$Q$6:$Q$1005,Cad_cl!AW$5)))</f>
        <v/>
      </c>
      <c r="AX537" s="134" t="str">
        <f>IF(ISERR(IF($C537="","",SUMIFS(Con_ve!$F$6:$F$1005,Con_ve!$C$6:$C$1005,$C537,Con_ve!$I$6:$I$1005,"Fechada",Con_ve!$Q$6:$Q$1005,Cad_cl!AX$5))),"",IF($C537="","",SUMIFS(Con_ve!$F$6:$F$1005,Con_ve!$C$6:$C$1005,$C537,Con_ve!$I$6:$I$1005,"Fechada",Con_ve!$Q$6:$Q$1005,Cad_cl!AX$5)))</f>
        <v/>
      </c>
      <c r="AY537" s="134" t="str">
        <f>IF(ISERR(IF($C537="","",SUMIFS(Con_ve!$F$6:$F$1005,Con_ve!$C$6:$C$1005,$C537,Con_ve!$I$6:$I$1005,"Fechada",Con_ve!$Q$6:$Q$1005,Cad_cl!AY$5))),"",IF($C537="","",SUMIFS(Con_ve!$F$6:$F$1005,Con_ve!$C$6:$C$1005,$C537,Con_ve!$I$6:$I$1005,"Fechada",Con_ve!$Q$6:$Q$1005,Cad_cl!AY$5)))</f>
        <v/>
      </c>
      <c r="AZ537" s="134" t="str">
        <f>IF(ISERR(IF($C537="","",SUMIFS(Con_ve!$F$6:$F$1005,Con_ve!$C$6:$C$1005,$C537,Con_ve!$I$6:$I$1005,"Fechada",Con_ve!$Q$6:$Q$1005,Cad_cl!AZ$5))),"",IF($C537="","",SUMIFS(Con_ve!$F$6:$F$1005,Con_ve!$C$6:$C$1005,$C537,Con_ve!$I$6:$I$1005,"Fechada",Con_ve!$Q$6:$Q$1005,Cad_cl!AZ$5)))</f>
        <v/>
      </c>
      <c r="BA537" s="134" t="str">
        <f>IF(ISERR(IF($C537="","",SUMIFS(Con_ve!$F$6:$F$1005,Con_ve!$C$6:$C$1005,$C537,Con_ve!$I$6:$I$1005,"Fechada",Con_ve!$Q$6:$Q$1005,Cad_cl!BA$5))),"",IF($C537="","",SUMIFS(Con_ve!$F$6:$F$1005,Con_ve!$C$6:$C$1005,$C537,Con_ve!$I$6:$I$1005,"Fechada",Con_ve!$Q$6:$Q$1005,Cad_cl!BA$5)))</f>
        <v/>
      </c>
      <c r="BB537" s="134">
        <f t="shared" si="24"/>
        <v>0</v>
      </c>
      <c r="BD537" s="134" t="str">
        <f>IF(ISERR(IF($C537="","",SUMIFS(Con_ve!$F$6:$F$1005,Con_ve!$C$6:$C$1005,$C537,Con_ve!$I$6:$I$1005,"Em negociação",Con_ve!$Q$6:$Q$1005,Cad_cl!BD$5))),"",IF($C537="","",SUMIFS(Con_ve!$F$6:$F$1005,Con_ve!$C$6:$C$1005,$C537,Con_ve!$I$6:$I$1005,"Em negociação",Con_ve!$Q$6:$Q$1005,Cad_cl!BD$5)))</f>
        <v/>
      </c>
      <c r="BE537" s="134" t="str">
        <f>IF(ISERR(IF($C537="","",SUMIFS(Con_ve!$F$6:$F$1005,Con_ve!$C$6:$C$1005,$C537,Con_ve!$I$6:$I$1005,"Em negociação",Con_ve!$Q$6:$Q$1005,Cad_cl!BE$5))),"",IF($C537="","",SUMIFS(Con_ve!$F$6:$F$1005,Con_ve!$C$6:$C$1005,$C537,Con_ve!$I$6:$I$1005,"Em negociação",Con_ve!$Q$6:$Q$1005,Cad_cl!BE$5)))</f>
        <v/>
      </c>
      <c r="BF537" s="134" t="str">
        <f>IF(ISERR(IF($C537="","",SUMIFS(Con_ve!$F$6:$F$1005,Con_ve!$C$6:$C$1005,$C537,Con_ve!$I$6:$I$1005,"Em negociação",Con_ve!$Q$6:$Q$1005,Cad_cl!BF$5))),"",IF($C537="","",SUMIFS(Con_ve!$F$6:$F$1005,Con_ve!$C$6:$C$1005,$C537,Con_ve!$I$6:$I$1005,"Em negociação",Con_ve!$Q$6:$Q$1005,Cad_cl!BF$5)))</f>
        <v/>
      </c>
      <c r="BG537" s="134" t="str">
        <f>IF(ISERR(IF($C537="","",SUMIFS(Con_ve!$F$6:$F$1005,Con_ve!$C$6:$C$1005,$C537,Con_ve!$I$6:$I$1005,"Em negociação",Con_ve!$Q$6:$Q$1005,Cad_cl!BG$5))),"",IF($C537="","",SUMIFS(Con_ve!$F$6:$F$1005,Con_ve!$C$6:$C$1005,$C537,Con_ve!$I$6:$I$1005,"Em negociação",Con_ve!$Q$6:$Q$1005,Cad_cl!BG$5)))</f>
        <v/>
      </c>
      <c r="BH537" s="134" t="str">
        <f>IF(ISERR(IF($C537="","",SUMIFS(Con_ve!$F$6:$F$1005,Con_ve!$C$6:$C$1005,$C537,Con_ve!$I$6:$I$1005,"Em negociação",Con_ve!$Q$6:$Q$1005,Cad_cl!BH$5))),"",IF($C537="","",SUMIFS(Con_ve!$F$6:$F$1005,Con_ve!$C$6:$C$1005,$C537,Con_ve!$I$6:$I$1005,"Em negociação",Con_ve!$Q$6:$Q$1005,Cad_cl!BH$5)))</f>
        <v/>
      </c>
      <c r="BI537" s="134" t="str">
        <f>IF(ISERR(IF($C537="","",SUMIFS(Con_ve!$F$6:$F$1005,Con_ve!$C$6:$C$1005,$C537,Con_ve!$I$6:$I$1005,"Em negociação",Con_ve!$Q$6:$Q$1005,Cad_cl!BI$5))),"",IF($C537="","",SUMIFS(Con_ve!$F$6:$F$1005,Con_ve!$C$6:$C$1005,$C537,Con_ve!$I$6:$I$1005,"Em negociação",Con_ve!$Q$6:$Q$1005,Cad_cl!BI$5)))</f>
        <v/>
      </c>
      <c r="BJ537" s="134" t="str">
        <f>IF(ISERR(IF($C537="","",SUMIFS(Con_ve!$F$6:$F$1005,Con_ve!$C$6:$C$1005,$C537,Con_ve!$I$6:$I$1005,"Em negociação",Con_ve!$Q$6:$Q$1005,Cad_cl!BJ$5))),"",IF($C537="","",SUMIFS(Con_ve!$F$6:$F$1005,Con_ve!$C$6:$C$1005,$C537,Con_ve!$I$6:$I$1005,"Em negociação",Con_ve!$Q$6:$Q$1005,Cad_cl!BJ$5)))</f>
        <v/>
      </c>
      <c r="BK537" s="134" t="str">
        <f>IF(ISERR(IF($C537="","",SUMIFS(Con_ve!$F$6:$F$1005,Con_ve!$C$6:$C$1005,$C537,Con_ve!$I$6:$I$1005,"Em negociação",Con_ve!$Q$6:$Q$1005,Cad_cl!BK$5))),"",IF($C537="","",SUMIFS(Con_ve!$F$6:$F$1005,Con_ve!$C$6:$C$1005,$C537,Con_ve!$I$6:$I$1005,"Em negociação",Con_ve!$Q$6:$Q$1005,Cad_cl!BK$5)))</f>
        <v/>
      </c>
      <c r="BL537" s="134" t="str">
        <f>IF(ISERR(IF($C537="","",SUMIFS(Con_ve!$F$6:$F$1005,Con_ve!$C$6:$C$1005,$C537,Con_ve!$I$6:$I$1005,"Em negociação",Con_ve!$Q$6:$Q$1005,Cad_cl!BL$5))),"",IF($C537="","",SUMIFS(Con_ve!$F$6:$F$1005,Con_ve!$C$6:$C$1005,$C537,Con_ve!$I$6:$I$1005,"Em negociação",Con_ve!$Q$6:$Q$1005,Cad_cl!BL$5)))</f>
        <v/>
      </c>
      <c r="BM537" s="134" t="str">
        <f>IF(ISERR(IF($C537="","",SUMIFS(Con_ve!$F$6:$F$1005,Con_ve!$C$6:$C$1005,$C537,Con_ve!$I$6:$I$1005,"Em negociação",Con_ve!$Q$6:$Q$1005,Cad_cl!BM$5))),"",IF($C537="","",SUMIFS(Con_ve!$F$6:$F$1005,Con_ve!$C$6:$C$1005,$C537,Con_ve!$I$6:$I$1005,"Em negociação",Con_ve!$Q$6:$Q$1005,Cad_cl!BM$5)))</f>
        <v/>
      </c>
      <c r="BN537" s="134" t="str">
        <f>IF(ISERR(IF($C537="","",SUMIFS(Con_ve!$F$6:$F$1005,Con_ve!$C$6:$C$1005,$C537,Con_ve!$I$6:$I$1005,"Em negociação",Con_ve!$Q$6:$Q$1005,Cad_cl!BN$5))),"",IF($C537="","",SUMIFS(Con_ve!$F$6:$F$1005,Con_ve!$C$6:$C$1005,$C537,Con_ve!$I$6:$I$1005,"Em negociação",Con_ve!$Q$6:$Q$1005,Cad_cl!BN$5)))</f>
        <v/>
      </c>
      <c r="BO537" s="134" t="str">
        <f>IF(ISERR(IF($C537="","",SUMIFS(Con_ve!$F$6:$F$1005,Con_ve!$C$6:$C$1005,$C537,Con_ve!$I$6:$I$1005,"Em negociação",Con_ve!$Q$6:$Q$1005,Cad_cl!BO$5))),"",IF($C537="","",SUMIFS(Con_ve!$F$6:$F$1005,Con_ve!$C$6:$C$1005,$C537,Con_ve!$I$6:$I$1005,"Em negociação",Con_ve!$Q$6:$Q$1005,Cad_cl!BO$5)))</f>
        <v/>
      </c>
      <c r="BP537" s="134">
        <f t="shared" si="25"/>
        <v>0</v>
      </c>
      <c r="BR537" s="125" t="str">
        <f>IF(ISERR(IF(AND($I537=Re_lo!$E$5,BR$5=VLOOKUP(Re_lo!$H$5,Re_lo!$N$5:$O$16,2,0)),AP537,"")),"",IF(AND($I537=Re_lo!$E$5,BR$5=VLOOKUP(Re_lo!$H$5,Re_lo!$N$5:$O$16,2,0)),AP537,""))</f>
        <v/>
      </c>
      <c r="BS537" s="125" t="str">
        <f>IF(ISERR(IF(AND($I537=Re_lo!$E$5,BS$5=VLOOKUP(Re_lo!$H$5,Re_lo!$N$5:$O$16,2,0)),AQ537,"")),"",IF(AND($I537=Re_lo!$E$5,BS$5=VLOOKUP(Re_lo!$H$5,Re_lo!$N$5:$O$16,2,0)),AQ537,""))</f>
        <v/>
      </c>
      <c r="BT537" s="125" t="str">
        <f>IF(ISERR(IF(AND($I537=Re_lo!$E$5,BT$5=VLOOKUP(Re_lo!$H$5,Re_lo!$N$5:$O$16,2,0)),AR537,"")),"",IF(AND($I537=Re_lo!$E$5,BT$5=VLOOKUP(Re_lo!$H$5,Re_lo!$N$5:$O$16,2,0)),AR537,""))</f>
        <v/>
      </c>
      <c r="BU537" s="125" t="str">
        <f>IF(ISERR(IF(AND($I537=Re_lo!$E$5,BU$5=VLOOKUP(Re_lo!$H$5,Re_lo!$N$5:$O$16,2,0)),AS537,"")),"",IF(AND($I537=Re_lo!$E$5,BU$5=VLOOKUP(Re_lo!$H$5,Re_lo!$N$5:$O$16,2,0)),AS537,""))</f>
        <v/>
      </c>
      <c r="BV537" s="125" t="str">
        <f>IF(ISERR(IF(AND($I537=Re_lo!$E$5,BV$5=VLOOKUP(Re_lo!$H$5,Re_lo!$N$5:$O$16,2,0)),AT537,"")),"",IF(AND($I537=Re_lo!$E$5,BV$5=VLOOKUP(Re_lo!$H$5,Re_lo!$N$5:$O$16,2,0)),AT537,""))</f>
        <v/>
      </c>
      <c r="BW537" s="125" t="str">
        <f>IF(ISERR(IF(AND($I537=Re_lo!$E$5,BW$5=VLOOKUP(Re_lo!$H$5,Re_lo!$N$5:$O$16,2,0)),AU537,"")),"",IF(AND($I537=Re_lo!$E$5,BW$5=VLOOKUP(Re_lo!$H$5,Re_lo!$N$5:$O$16,2,0)),AU537,""))</f>
        <v/>
      </c>
      <c r="BX537" s="125" t="str">
        <f>IF(ISERR(IF(AND($I537=Re_lo!$E$5,BX$5=VLOOKUP(Re_lo!$H$5,Re_lo!$N$5:$O$16,2,0)),AV537,"")),"",IF(AND($I537=Re_lo!$E$5,BX$5=VLOOKUP(Re_lo!$H$5,Re_lo!$N$5:$O$16,2,0)),AV537,""))</f>
        <v/>
      </c>
      <c r="BY537" s="125" t="str">
        <f>IF(ISERR(IF(AND($I537=Re_lo!$E$5,BY$5=VLOOKUP(Re_lo!$H$5,Re_lo!$N$5:$O$16,2,0)),AW537,"")),"",IF(AND($I537=Re_lo!$E$5,BY$5=VLOOKUP(Re_lo!$H$5,Re_lo!$N$5:$O$16,2,0)),AW537,""))</f>
        <v/>
      </c>
      <c r="BZ537" s="125" t="str">
        <f>IF(ISERR(IF(AND($I537=Re_lo!$E$5,BZ$5=VLOOKUP(Re_lo!$H$5,Re_lo!$N$5:$O$16,2,0)),AX537,"")),"",IF(AND($I537=Re_lo!$E$5,BZ$5=VLOOKUP(Re_lo!$H$5,Re_lo!$N$5:$O$16,2,0)),AX537,""))</f>
        <v/>
      </c>
      <c r="CA537" s="125" t="str">
        <f>IF(ISERR(IF(AND($I537=Re_lo!$E$5,CA$5=VLOOKUP(Re_lo!$H$5,Re_lo!$N$5:$O$16,2,0)),AY537,"")),"",IF(AND($I537=Re_lo!$E$5,CA$5=VLOOKUP(Re_lo!$H$5,Re_lo!$N$5:$O$16,2,0)),AY537,""))</f>
        <v/>
      </c>
      <c r="CB537" s="125" t="str">
        <f>IF(ISERR(IF(AND($I537=Re_lo!$E$5,CB$5=VLOOKUP(Re_lo!$H$5,Re_lo!$N$5:$O$16,2,0)),AZ537,"")),"",IF(AND($I537=Re_lo!$E$5,CB$5=VLOOKUP(Re_lo!$H$5,Re_lo!$N$5:$O$16,2,0)),AZ537,""))</f>
        <v/>
      </c>
      <c r="CC537" s="125" t="str">
        <f>IF(ISERR(IF(AND($I537=Re_lo!$E$5,CC$5=VLOOKUP(Re_lo!$H$5,Re_lo!$N$5:$O$16,2,0)),BA537,"")),"",IF(AND($I537=Re_lo!$E$5,CC$5=VLOOKUP(Re_lo!$H$5,Re_lo!$N$5:$O$16,2,0)),BA537,""))</f>
        <v/>
      </c>
      <c r="CD537" s="125" t="str">
        <f>IF(ISERR(IF(AND($I537=Re_lo!$E$5,CD$5=VLOOKUP(Re_lo!$H$5,Re_lo!$N$5:$O$16,2,0)),BB537,"")),"",IF(AND($I537=Re_lo!$E$5,CD$5=VLOOKUP(Re_lo!$H$5,Re_lo!$N$5:$O$16,2,0)),BB537,""))</f>
        <v/>
      </c>
      <c r="CF537" s="125" t="str">
        <f>IF($C537="","",COUNTIFS(Con_ve!$C$6:$C$1005,$C537,Con_ve!$Q$6:$Q$1005,Cad_cl!CF$5))</f>
        <v/>
      </c>
      <c r="CG537" s="125" t="str">
        <f>IF($C537="","",COUNTIFS(Con_ve!$C$6:$C$1005,$C537,Con_ve!$Q$6:$Q$1005,Cad_cl!CG$5))</f>
        <v/>
      </c>
      <c r="CH537" s="125" t="str">
        <f>IF($C537="","",COUNTIFS(Con_ve!$C$6:$C$1005,$C537,Con_ve!$Q$6:$Q$1005,Cad_cl!CH$5))</f>
        <v/>
      </c>
      <c r="CI537" s="125" t="str">
        <f>IF($C537="","",COUNTIFS(Con_ve!$C$6:$C$1005,$C537,Con_ve!$Q$6:$Q$1005,Cad_cl!CI$5))</f>
        <v/>
      </c>
      <c r="CJ537" s="125" t="str">
        <f>IF($C537="","",COUNTIFS(Con_ve!$C$6:$C$1005,$C537,Con_ve!$Q$6:$Q$1005,Cad_cl!CJ$5))</f>
        <v/>
      </c>
      <c r="CK537" s="125" t="str">
        <f>IF($C537="","",COUNTIFS(Con_ve!$C$6:$C$1005,$C537,Con_ve!$Q$6:$Q$1005,Cad_cl!CK$5))</f>
        <v/>
      </c>
      <c r="CL537" s="125" t="str">
        <f>IF($C537="","",COUNTIFS(Con_ve!$C$6:$C$1005,$C537,Con_ve!$Q$6:$Q$1005,Cad_cl!CL$5))</f>
        <v/>
      </c>
      <c r="CM537" s="125" t="str">
        <f>IF($C537="","",COUNTIFS(Con_ve!$C$6:$C$1005,$C537,Con_ve!$Q$6:$Q$1005,Cad_cl!CM$5))</f>
        <v/>
      </c>
      <c r="CN537" s="125" t="str">
        <f>IF($C537="","",COUNTIFS(Con_ve!$C$6:$C$1005,$C537,Con_ve!$Q$6:$Q$1005,Cad_cl!CN$5))</f>
        <v/>
      </c>
      <c r="CO537" s="125" t="str">
        <f>IF($C537="","",COUNTIFS(Con_ve!$C$6:$C$1005,$C537,Con_ve!$Q$6:$Q$1005,Cad_cl!CO$5))</f>
        <v/>
      </c>
      <c r="CP537" s="125" t="str">
        <f>IF($C537="","",COUNTIFS(Con_ve!$C$6:$C$1005,$C537,Con_ve!$Q$6:$Q$1005,Cad_cl!CP$5))</f>
        <v/>
      </c>
      <c r="CQ537" s="125" t="str">
        <f>IF($C537="","",COUNTIFS(Con_ve!$C$6:$C$1005,$C537,Con_ve!$Q$6:$Q$1005,Cad_cl!CQ$5))</f>
        <v/>
      </c>
      <c r="CR537" s="125">
        <f t="shared" si="26"/>
        <v>0</v>
      </c>
    </row>
    <row r="538" spans="3:96" ht="30" customHeight="1">
      <c r="C538" s="153"/>
      <c r="D538" s="153"/>
      <c r="E538" s="154"/>
      <c r="F538" s="153"/>
      <c r="G538" s="155"/>
      <c r="H538" s="153"/>
      <c r="I538" s="153"/>
      <c r="J538" s="132" t="s">
        <v>309</v>
      </c>
      <c r="K538" s="133" t="s">
        <v>309</v>
      </c>
      <c r="L538" s="153"/>
      <c r="M538" s="153"/>
      <c r="N538" s="153"/>
      <c r="O538" s="153"/>
      <c r="P538" s="153"/>
      <c r="Q538" s="153"/>
      <c r="AP538" s="134" t="str">
        <f>IF(ISERR(IF($C538="","",SUMIFS(Con_ve!$F$6:$F$1005,Con_ve!$C$6:$C$1005,$C538,Con_ve!$I$6:$I$1005,"Fechada",Con_ve!$Q$6:$Q$1005,Cad_cl!AP$5))),"",IF($C538="","",SUMIFS(Con_ve!$F$6:$F$1005,Con_ve!$C$6:$C$1005,$C538,Con_ve!$I$6:$I$1005,"Fechada",Con_ve!$Q$6:$Q$1005,Cad_cl!AP$5)))</f>
        <v/>
      </c>
      <c r="AQ538" s="134" t="str">
        <f>IF(ISERR(IF($C538="","",SUMIFS(Con_ve!$F$6:$F$1005,Con_ve!$C$6:$C$1005,$C538,Con_ve!$I$6:$I$1005,"Fechada",Con_ve!$Q$6:$Q$1005,Cad_cl!AQ$5))),"",IF($C538="","",SUMIFS(Con_ve!$F$6:$F$1005,Con_ve!$C$6:$C$1005,$C538,Con_ve!$I$6:$I$1005,"Fechada",Con_ve!$Q$6:$Q$1005,Cad_cl!AQ$5)))</f>
        <v/>
      </c>
      <c r="AR538" s="134" t="str">
        <f>IF(ISERR(IF($C538="","",SUMIFS(Con_ve!$F$6:$F$1005,Con_ve!$C$6:$C$1005,$C538,Con_ve!$I$6:$I$1005,"Fechada",Con_ve!$Q$6:$Q$1005,Cad_cl!AR$5))),"",IF($C538="","",SUMIFS(Con_ve!$F$6:$F$1005,Con_ve!$C$6:$C$1005,$C538,Con_ve!$I$6:$I$1005,"Fechada",Con_ve!$Q$6:$Q$1005,Cad_cl!AR$5)))</f>
        <v/>
      </c>
      <c r="AS538" s="134" t="str">
        <f>IF(ISERR(IF($C538="","",SUMIFS(Con_ve!$F$6:$F$1005,Con_ve!$C$6:$C$1005,$C538,Con_ve!$I$6:$I$1005,"Fechada",Con_ve!$Q$6:$Q$1005,Cad_cl!AS$5))),"",IF($C538="","",SUMIFS(Con_ve!$F$6:$F$1005,Con_ve!$C$6:$C$1005,$C538,Con_ve!$I$6:$I$1005,"Fechada",Con_ve!$Q$6:$Q$1005,Cad_cl!AS$5)))</f>
        <v/>
      </c>
      <c r="AT538" s="134" t="str">
        <f>IF(ISERR(IF($C538="","",SUMIFS(Con_ve!$F$6:$F$1005,Con_ve!$C$6:$C$1005,$C538,Con_ve!$I$6:$I$1005,"Fechada",Con_ve!$Q$6:$Q$1005,Cad_cl!AT$5))),"",IF($C538="","",SUMIFS(Con_ve!$F$6:$F$1005,Con_ve!$C$6:$C$1005,$C538,Con_ve!$I$6:$I$1005,"Fechada",Con_ve!$Q$6:$Q$1005,Cad_cl!AT$5)))</f>
        <v/>
      </c>
      <c r="AU538" s="134" t="str">
        <f>IF(ISERR(IF($C538="","",SUMIFS(Con_ve!$F$6:$F$1005,Con_ve!$C$6:$C$1005,$C538,Con_ve!$I$6:$I$1005,"Fechada",Con_ve!$Q$6:$Q$1005,Cad_cl!AU$5))),"",IF($C538="","",SUMIFS(Con_ve!$F$6:$F$1005,Con_ve!$C$6:$C$1005,$C538,Con_ve!$I$6:$I$1005,"Fechada",Con_ve!$Q$6:$Q$1005,Cad_cl!AU$5)))</f>
        <v/>
      </c>
      <c r="AV538" s="134" t="str">
        <f>IF(ISERR(IF($C538="","",SUMIFS(Con_ve!$F$6:$F$1005,Con_ve!$C$6:$C$1005,$C538,Con_ve!$I$6:$I$1005,"Fechada",Con_ve!$Q$6:$Q$1005,Cad_cl!AV$5))),"",IF($C538="","",SUMIFS(Con_ve!$F$6:$F$1005,Con_ve!$C$6:$C$1005,$C538,Con_ve!$I$6:$I$1005,"Fechada",Con_ve!$Q$6:$Q$1005,Cad_cl!AV$5)))</f>
        <v/>
      </c>
      <c r="AW538" s="134" t="str">
        <f>IF(ISERR(IF($C538="","",SUMIFS(Con_ve!$F$6:$F$1005,Con_ve!$C$6:$C$1005,$C538,Con_ve!$I$6:$I$1005,"Fechada",Con_ve!$Q$6:$Q$1005,Cad_cl!AW$5))),"",IF($C538="","",SUMIFS(Con_ve!$F$6:$F$1005,Con_ve!$C$6:$C$1005,$C538,Con_ve!$I$6:$I$1005,"Fechada",Con_ve!$Q$6:$Q$1005,Cad_cl!AW$5)))</f>
        <v/>
      </c>
      <c r="AX538" s="134" t="str">
        <f>IF(ISERR(IF($C538="","",SUMIFS(Con_ve!$F$6:$F$1005,Con_ve!$C$6:$C$1005,$C538,Con_ve!$I$6:$I$1005,"Fechada",Con_ve!$Q$6:$Q$1005,Cad_cl!AX$5))),"",IF($C538="","",SUMIFS(Con_ve!$F$6:$F$1005,Con_ve!$C$6:$C$1005,$C538,Con_ve!$I$6:$I$1005,"Fechada",Con_ve!$Q$6:$Q$1005,Cad_cl!AX$5)))</f>
        <v/>
      </c>
      <c r="AY538" s="134" t="str">
        <f>IF(ISERR(IF($C538="","",SUMIFS(Con_ve!$F$6:$F$1005,Con_ve!$C$6:$C$1005,$C538,Con_ve!$I$6:$I$1005,"Fechada",Con_ve!$Q$6:$Q$1005,Cad_cl!AY$5))),"",IF($C538="","",SUMIFS(Con_ve!$F$6:$F$1005,Con_ve!$C$6:$C$1005,$C538,Con_ve!$I$6:$I$1005,"Fechada",Con_ve!$Q$6:$Q$1005,Cad_cl!AY$5)))</f>
        <v/>
      </c>
      <c r="AZ538" s="134" t="str">
        <f>IF(ISERR(IF($C538="","",SUMIFS(Con_ve!$F$6:$F$1005,Con_ve!$C$6:$C$1005,$C538,Con_ve!$I$6:$I$1005,"Fechada",Con_ve!$Q$6:$Q$1005,Cad_cl!AZ$5))),"",IF($C538="","",SUMIFS(Con_ve!$F$6:$F$1005,Con_ve!$C$6:$C$1005,$C538,Con_ve!$I$6:$I$1005,"Fechada",Con_ve!$Q$6:$Q$1005,Cad_cl!AZ$5)))</f>
        <v/>
      </c>
      <c r="BA538" s="134" t="str">
        <f>IF(ISERR(IF($C538="","",SUMIFS(Con_ve!$F$6:$F$1005,Con_ve!$C$6:$C$1005,$C538,Con_ve!$I$6:$I$1005,"Fechada",Con_ve!$Q$6:$Q$1005,Cad_cl!BA$5))),"",IF($C538="","",SUMIFS(Con_ve!$F$6:$F$1005,Con_ve!$C$6:$C$1005,$C538,Con_ve!$I$6:$I$1005,"Fechada",Con_ve!$Q$6:$Q$1005,Cad_cl!BA$5)))</f>
        <v/>
      </c>
      <c r="BB538" s="134">
        <f t="shared" si="24"/>
        <v>0</v>
      </c>
      <c r="BD538" s="134" t="str">
        <f>IF(ISERR(IF($C538="","",SUMIFS(Con_ve!$F$6:$F$1005,Con_ve!$C$6:$C$1005,$C538,Con_ve!$I$6:$I$1005,"Em negociação",Con_ve!$Q$6:$Q$1005,Cad_cl!BD$5))),"",IF($C538="","",SUMIFS(Con_ve!$F$6:$F$1005,Con_ve!$C$6:$C$1005,$C538,Con_ve!$I$6:$I$1005,"Em negociação",Con_ve!$Q$6:$Q$1005,Cad_cl!BD$5)))</f>
        <v/>
      </c>
      <c r="BE538" s="134" t="str">
        <f>IF(ISERR(IF($C538="","",SUMIFS(Con_ve!$F$6:$F$1005,Con_ve!$C$6:$C$1005,$C538,Con_ve!$I$6:$I$1005,"Em negociação",Con_ve!$Q$6:$Q$1005,Cad_cl!BE$5))),"",IF($C538="","",SUMIFS(Con_ve!$F$6:$F$1005,Con_ve!$C$6:$C$1005,$C538,Con_ve!$I$6:$I$1005,"Em negociação",Con_ve!$Q$6:$Q$1005,Cad_cl!BE$5)))</f>
        <v/>
      </c>
      <c r="BF538" s="134" t="str">
        <f>IF(ISERR(IF($C538="","",SUMIFS(Con_ve!$F$6:$F$1005,Con_ve!$C$6:$C$1005,$C538,Con_ve!$I$6:$I$1005,"Em negociação",Con_ve!$Q$6:$Q$1005,Cad_cl!BF$5))),"",IF($C538="","",SUMIFS(Con_ve!$F$6:$F$1005,Con_ve!$C$6:$C$1005,$C538,Con_ve!$I$6:$I$1005,"Em negociação",Con_ve!$Q$6:$Q$1005,Cad_cl!BF$5)))</f>
        <v/>
      </c>
      <c r="BG538" s="134" t="str">
        <f>IF(ISERR(IF($C538="","",SUMIFS(Con_ve!$F$6:$F$1005,Con_ve!$C$6:$C$1005,$C538,Con_ve!$I$6:$I$1005,"Em negociação",Con_ve!$Q$6:$Q$1005,Cad_cl!BG$5))),"",IF($C538="","",SUMIFS(Con_ve!$F$6:$F$1005,Con_ve!$C$6:$C$1005,$C538,Con_ve!$I$6:$I$1005,"Em negociação",Con_ve!$Q$6:$Q$1005,Cad_cl!BG$5)))</f>
        <v/>
      </c>
      <c r="BH538" s="134" t="str">
        <f>IF(ISERR(IF($C538="","",SUMIFS(Con_ve!$F$6:$F$1005,Con_ve!$C$6:$C$1005,$C538,Con_ve!$I$6:$I$1005,"Em negociação",Con_ve!$Q$6:$Q$1005,Cad_cl!BH$5))),"",IF($C538="","",SUMIFS(Con_ve!$F$6:$F$1005,Con_ve!$C$6:$C$1005,$C538,Con_ve!$I$6:$I$1005,"Em negociação",Con_ve!$Q$6:$Q$1005,Cad_cl!BH$5)))</f>
        <v/>
      </c>
      <c r="BI538" s="134" t="str">
        <f>IF(ISERR(IF($C538="","",SUMIFS(Con_ve!$F$6:$F$1005,Con_ve!$C$6:$C$1005,$C538,Con_ve!$I$6:$I$1005,"Em negociação",Con_ve!$Q$6:$Q$1005,Cad_cl!BI$5))),"",IF($C538="","",SUMIFS(Con_ve!$F$6:$F$1005,Con_ve!$C$6:$C$1005,$C538,Con_ve!$I$6:$I$1005,"Em negociação",Con_ve!$Q$6:$Q$1005,Cad_cl!BI$5)))</f>
        <v/>
      </c>
      <c r="BJ538" s="134" t="str">
        <f>IF(ISERR(IF($C538="","",SUMIFS(Con_ve!$F$6:$F$1005,Con_ve!$C$6:$C$1005,$C538,Con_ve!$I$6:$I$1005,"Em negociação",Con_ve!$Q$6:$Q$1005,Cad_cl!BJ$5))),"",IF($C538="","",SUMIFS(Con_ve!$F$6:$F$1005,Con_ve!$C$6:$C$1005,$C538,Con_ve!$I$6:$I$1005,"Em negociação",Con_ve!$Q$6:$Q$1005,Cad_cl!BJ$5)))</f>
        <v/>
      </c>
      <c r="BK538" s="134" t="str">
        <f>IF(ISERR(IF($C538="","",SUMIFS(Con_ve!$F$6:$F$1005,Con_ve!$C$6:$C$1005,$C538,Con_ve!$I$6:$I$1005,"Em negociação",Con_ve!$Q$6:$Q$1005,Cad_cl!BK$5))),"",IF($C538="","",SUMIFS(Con_ve!$F$6:$F$1005,Con_ve!$C$6:$C$1005,$C538,Con_ve!$I$6:$I$1005,"Em negociação",Con_ve!$Q$6:$Q$1005,Cad_cl!BK$5)))</f>
        <v/>
      </c>
      <c r="BL538" s="134" t="str">
        <f>IF(ISERR(IF($C538="","",SUMIFS(Con_ve!$F$6:$F$1005,Con_ve!$C$6:$C$1005,$C538,Con_ve!$I$6:$I$1005,"Em negociação",Con_ve!$Q$6:$Q$1005,Cad_cl!BL$5))),"",IF($C538="","",SUMIFS(Con_ve!$F$6:$F$1005,Con_ve!$C$6:$C$1005,$C538,Con_ve!$I$6:$I$1005,"Em negociação",Con_ve!$Q$6:$Q$1005,Cad_cl!BL$5)))</f>
        <v/>
      </c>
      <c r="BM538" s="134" t="str">
        <f>IF(ISERR(IF($C538="","",SUMIFS(Con_ve!$F$6:$F$1005,Con_ve!$C$6:$C$1005,$C538,Con_ve!$I$6:$I$1005,"Em negociação",Con_ve!$Q$6:$Q$1005,Cad_cl!BM$5))),"",IF($C538="","",SUMIFS(Con_ve!$F$6:$F$1005,Con_ve!$C$6:$C$1005,$C538,Con_ve!$I$6:$I$1005,"Em negociação",Con_ve!$Q$6:$Q$1005,Cad_cl!BM$5)))</f>
        <v/>
      </c>
      <c r="BN538" s="134" t="str">
        <f>IF(ISERR(IF($C538="","",SUMIFS(Con_ve!$F$6:$F$1005,Con_ve!$C$6:$C$1005,$C538,Con_ve!$I$6:$I$1005,"Em negociação",Con_ve!$Q$6:$Q$1005,Cad_cl!BN$5))),"",IF($C538="","",SUMIFS(Con_ve!$F$6:$F$1005,Con_ve!$C$6:$C$1005,$C538,Con_ve!$I$6:$I$1005,"Em negociação",Con_ve!$Q$6:$Q$1005,Cad_cl!BN$5)))</f>
        <v/>
      </c>
      <c r="BO538" s="134" t="str">
        <f>IF(ISERR(IF($C538="","",SUMIFS(Con_ve!$F$6:$F$1005,Con_ve!$C$6:$C$1005,$C538,Con_ve!$I$6:$I$1005,"Em negociação",Con_ve!$Q$6:$Q$1005,Cad_cl!BO$5))),"",IF($C538="","",SUMIFS(Con_ve!$F$6:$F$1005,Con_ve!$C$6:$C$1005,$C538,Con_ve!$I$6:$I$1005,"Em negociação",Con_ve!$Q$6:$Q$1005,Cad_cl!BO$5)))</f>
        <v/>
      </c>
      <c r="BP538" s="134">
        <f t="shared" si="25"/>
        <v>0</v>
      </c>
      <c r="BR538" s="125" t="str">
        <f>IF(ISERR(IF(AND($I538=Re_lo!$E$5,BR$5=VLOOKUP(Re_lo!$H$5,Re_lo!$N$5:$O$16,2,0)),AP538,"")),"",IF(AND($I538=Re_lo!$E$5,BR$5=VLOOKUP(Re_lo!$H$5,Re_lo!$N$5:$O$16,2,0)),AP538,""))</f>
        <v/>
      </c>
      <c r="BS538" s="125" t="str">
        <f>IF(ISERR(IF(AND($I538=Re_lo!$E$5,BS$5=VLOOKUP(Re_lo!$H$5,Re_lo!$N$5:$O$16,2,0)),AQ538,"")),"",IF(AND($I538=Re_lo!$E$5,BS$5=VLOOKUP(Re_lo!$H$5,Re_lo!$N$5:$O$16,2,0)),AQ538,""))</f>
        <v/>
      </c>
      <c r="BT538" s="125" t="str">
        <f>IF(ISERR(IF(AND($I538=Re_lo!$E$5,BT$5=VLOOKUP(Re_lo!$H$5,Re_lo!$N$5:$O$16,2,0)),AR538,"")),"",IF(AND($I538=Re_lo!$E$5,BT$5=VLOOKUP(Re_lo!$H$5,Re_lo!$N$5:$O$16,2,0)),AR538,""))</f>
        <v/>
      </c>
      <c r="BU538" s="125" t="str">
        <f>IF(ISERR(IF(AND($I538=Re_lo!$E$5,BU$5=VLOOKUP(Re_lo!$H$5,Re_lo!$N$5:$O$16,2,0)),AS538,"")),"",IF(AND($I538=Re_lo!$E$5,BU$5=VLOOKUP(Re_lo!$H$5,Re_lo!$N$5:$O$16,2,0)),AS538,""))</f>
        <v/>
      </c>
      <c r="BV538" s="125" t="str">
        <f>IF(ISERR(IF(AND($I538=Re_lo!$E$5,BV$5=VLOOKUP(Re_lo!$H$5,Re_lo!$N$5:$O$16,2,0)),AT538,"")),"",IF(AND($I538=Re_lo!$E$5,BV$5=VLOOKUP(Re_lo!$H$5,Re_lo!$N$5:$O$16,2,0)),AT538,""))</f>
        <v/>
      </c>
      <c r="BW538" s="125" t="str">
        <f>IF(ISERR(IF(AND($I538=Re_lo!$E$5,BW$5=VLOOKUP(Re_lo!$H$5,Re_lo!$N$5:$O$16,2,0)),AU538,"")),"",IF(AND($I538=Re_lo!$E$5,BW$5=VLOOKUP(Re_lo!$H$5,Re_lo!$N$5:$O$16,2,0)),AU538,""))</f>
        <v/>
      </c>
      <c r="BX538" s="125" t="str">
        <f>IF(ISERR(IF(AND($I538=Re_lo!$E$5,BX$5=VLOOKUP(Re_lo!$H$5,Re_lo!$N$5:$O$16,2,0)),AV538,"")),"",IF(AND($I538=Re_lo!$E$5,BX$5=VLOOKUP(Re_lo!$H$5,Re_lo!$N$5:$O$16,2,0)),AV538,""))</f>
        <v/>
      </c>
      <c r="BY538" s="125" t="str">
        <f>IF(ISERR(IF(AND($I538=Re_lo!$E$5,BY$5=VLOOKUP(Re_lo!$H$5,Re_lo!$N$5:$O$16,2,0)),AW538,"")),"",IF(AND($I538=Re_lo!$E$5,BY$5=VLOOKUP(Re_lo!$H$5,Re_lo!$N$5:$O$16,2,0)),AW538,""))</f>
        <v/>
      </c>
      <c r="BZ538" s="125" t="str">
        <f>IF(ISERR(IF(AND($I538=Re_lo!$E$5,BZ$5=VLOOKUP(Re_lo!$H$5,Re_lo!$N$5:$O$16,2,0)),AX538,"")),"",IF(AND($I538=Re_lo!$E$5,BZ$5=VLOOKUP(Re_lo!$H$5,Re_lo!$N$5:$O$16,2,0)),AX538,""))</f>
        <v/>
      </c>
      <c r="CA538" s="125" t="str">
        <f>IF(ISERR(IF(AND($I538=Re_lo!$E$5,CA$5=VLOOKUP(Re_lo!$H$5,Re_lo!$N$5:$O$16,2,0)),AY538,"")),"",IF(AND($I538=Re_lo!$E$5,CA$5=VLOOKUP(Re_lo!$H$5,Re_lo!$N$5:$O$16,2,0)),AY538,""))</f>
        <v/>
      </c>
      <c r="CB538" s="125" t="str">
        <f>IF(ISERR(IF(AND($I538=Re_lo!$E$5,CB$5=VLOOKUP(Re_lo!$H$5,Re_lo!$N$5:$O$16,2,0)),AZ538,"")),"",IF(AND($I538=Re_lo!$E$5,CB$5=VLOOKUP(Re_lo!$H$5,Re_lo!$N$5:$O$16,2,0)),AZ538,""))</f>
        <v/>
      </c>
      <c r="CC538" s="125" t="str">
        <f>IF(ISERR(IF(AND($I538=Re_lo!$E$5,CC$5=VLOOKUP(Re_lo!$H$5,Re_lo!$N$5:$O$16,2,0)),BA538,"")),"",IF(AND($I538=Re_lo!$E$5,CC$5=VLOOKUP(Re_lo!$H$5,Re_lo!$N$5:$O$16,2,0)),BA538,""))</f>
        <v/>
      </c>
      <c r="CD538" s="125" t="str">
        <f>IF(ISERR(IF(AND($I538=Re_lo!$E$5,CD$5=VLOOKUP(Re_lo!$H$5,Re_lo!$N$5:$O$16,2,0)),BB538,"")),"",IF(AND($I538=Re_lo!$E$5,CD$5=VLOOKUP(Re_lo!$H$5,Re_lo!$N$5:$O$16,2,0)),BB538,""))</f>
        <v/>
      </c>
      <c r="CF538" s="125" t="str">
        <f>IF($C538="","",COUNTIFS(Con_ve!$C$6:$C$1005,$C538,Con_ve!$Q$6:$Q$1005,Cad_cl!CF$5))</f>
        <v/>
      </c>
      <c r="CG538" s="125" t="str">
        <f>IF($C538="","",COUNTIFS(Con_ve!$C$6:$C$1005,$C538,Con_ve!$Q$6:$Q$1005,Cad_cl!CG$5))</f>
        <v/>
      </c>
      <c r="CH538" s="125" t="str">
        <f>IF($C538="","",COUNTIFS(Con_ve!$C$6:$C$1005,$C538,Con_ve!$Q$6:$Q$1005,Cad_cl!CH$5))</f>
        <v/>
      </c>
      <c r="CI538" s="125" t="str">
        <f>IF($C538="","",COUNTIFS(Con_ve!$C$6:$C$1005,$C538,Con_ve!$Q$6:$Q$1005,Cad_cl!CI$5))</f>
        <v/>
      </c>
      <c r="CJ538" s="125" t="str">
        <f>IF($C538="","",COUNTIFS(Con_ve!$C$6:$C$1005,$C538,Con_ve!$Q$6:$Q$1005,Cad_cl!CJ$5))</f>
        <v/>
      </c>
      <c r="CK538" s="125" t="str">
        <f>IF($C538="","",COUNTIFS(Con_ve!$C$6:$C$1005,$C538,Con_ve!$Q$6:$Q$1005,Cad_cl!CK$5))</f>
        <v/>
      </c>
      <c r="CL538" s="125" t="str">
        <f>IF($C538="","",COUNTIFS(Con_ve!$C$6:$C$1005,$C538,Con_ve!$Q$6:$Q$1005,Cad_cl!CL$5))</f>
        <v/>
      </c>
      <c r="CM538" s="125" t="str">
        <f>IF($C538="","",COUNTIFS(Con_ve!$C$6:$C$1005,$C538,Con_ve!$Q$6:$Q$1005,Cad_cl!CM$5))</f>
        <v/>
      </c>
      <c r="CN538" s="125" t="str">
        <f>IF($C538="","",COUNTIFS(Con_ve!$C$6:$C$1005,$C538,Con_ve!$Q$6:$Q$1005,Cad_cl!CN$5))</f>
        <v/>
      </c>
      <c r="CO538" s="125" t="str">
        <f>IF($C538="","",COUNTIFS(Con_ve!$C$6:$C$1005,$C538,Con_ve!$Q$6:$Q$1005,Cad_cl!CO$5))</f>
        <v/>
      </c>
      <c r="CP538" s="125" t="str">
        <f>IF($C538="","",COUNTIFS(Con_ve!$C$6:$C$1005,$C538,Con_ve!$Q$6:$Q$1005,Cad_cl!CP$5))</f>
        <v/>
      </c>
      <c r="CQ538" s="125" t="str">
        <f>IF($C538="","",COUNTIFS(Con_ve!$C$6:$C$1005,$C538,Con_ve!$Q$6:$Q$1005,Cad_cl!CQ$5))</f>
        <v/>
      </c>
      <c r="CR538" s="125">
        <f t="shared" si="26"/>
        <v>0</v>
      </c>
    </row>
    <row r="539" spans="3:96" ht="30" customHeight="1">
      <c r="C539" s="153"/>
      <c r="D539" s="153"/>
      <c r="E539" s="154"/>
      <c r="F539" s="153"/>
      <c r="G539" s="155"/>
      <c r="H539" s="153"/>
      <c r="I539" s="153"/>
      <c r="J539" s="132" t="s">
        <v>309</v>
      </c>
      <c r="K539" s="133" t="s">
        <v>309</v>
      </c>
      <c r="L539" s="153"/>
      <c r="M539" s="153"/>
      <c r="N539" s="153"/>
      <c r="O539" s="153"/>
      <c r="P539" s="153"/>
      <c r="Q539" s="153"/>
      <c r="AP539" s="134" t="str">
        <f>IF(ISERR(IF($C539="","",SUMIFS(Con_ve!$F$6:$F$1005,Con_ve!$C$6:$C$1005,$C539,Con_ve!$I$6:$I$1005,"Fechada",Con_ve!$Q$6:$Q$1005,Cad_cl!AP$5))),"",IF($C539="","",SUMIFS(Con_ve!$F$6:$F$1005,Con_ve!$C$6:$C$1005,$C539,Con_ve!$I$6:$I$1005,"Fechada",Con_ve!$Q$6:$Q$1005,Cad_cl!AP$5)))</f>
        <v/>
      </c>
      <c r="AQ539" s="134" t="str">
        <f>IF(ISERR(IF($C539="","",SUMIFS(Con_ve!$F$6:$F$1005,Con_ve!$C$6:$C$1005,$C539,Con_ve!$I$6:$I$1005,"Fechada",Con_ve!$Q$6:$Q$1005,Cad_cl!AQ$5))),"",IF($C539="","",SUMIFS(Con_ve!$F$6:$F$1005,Con_ve!$C$6:$C$1005,$C539,Con_ve!$I$6:$I$1005,"Fechada",Con_ve!$Q$6:$Q$1005,Cad_cl!AQ$5)))</f>
        <v/>
      </c>
      <c r="AR539" s="134" t="str">
        <f>IF(ISERR(IF($C539="","",SUMIFS(Con_ve!$F$6:$F$1005,Con_ve!$C$6:$C$1005,$C539,Con_ve!$I$6:$I$1005,"Fechada",Con_ve!$Q$6:$Q$1005,Cad_cl!AR$5))),"",IF($C539="","",SUMIFS(Con_ve!$F$6:$F$1005,Con_ve!$C$6:$C$1005,$C539,Con_ve!$I$6:$I$1005,"Fechada",Con_ve!$Q$6:$Q$1005,Cad_cl!AR$5)))</f>
        <v/>
      </c>
      <c r="AS539" s="134" t="str">
        <f>IF(ISERR(IF($C539="","",SUMIFS(Con_ve!$F$6:$F$1005,Con_ve!$C$6:$C$1005,$C539,Con_ve!$I$6:$I$1005,"Fechada",Con_ve!$Q$6:$Q$1005,Cad_cl!AS$5))),"",IF($C539="","",SUMIFS(Con_ve!$F$6:$F$1005,Con_ve!$C$6:$C$1005,$C539,Con_ve!$I$6:$I$1005,"Fechada",Con_ve!$Q$6:$Q$1005,Cad_cl!AS$5)))</f>
        <v/>
      </c>
      <c r="AT539" s="134" t="str">
        <f>IF(ISERR(IF($C539="","",SUMIFS(Con_ve!$F$6:$F$1005,Con_ve!$C$6:$C$1005,$C539,Con_ve!$I$6:$I$1005,"Fechada",Con_ve!$Q$6:$Q$1005,Cad_cl!AT$5))),"",IF($C539="","",SUMIFS(Con_ve!$F$6:$F$1005,Con_ve!$C$6:$C$1005,$C539,Con_ve!$I$6:$I$1005,"Fechada",Con_ve!$Q$6:$Q$1005,Cad_cl!AT$5)))</f>
        <v/>
      </c>
      <c r="AU539" s="134" t="str">
        <f>IF(ISERR(IF($C539="","",SUMIFS(Con_ve!$F$6:$F$1005,Con_ve!$C$6:$C$1005,$C539,Con_ve!$I$6:$I$1005,"Fechada",Con_ve!$Q$6:$Q$1005,Cad_cl!AU$5))),"",IF($C539="","",SUMIFS(Con_ve!$F$6:$F$1005,Con_ve!$C$6:$C$1005,$C539,Con_ve!$I$6:$I$1005,"Fechada",Con_ve!$Q$6:$Q$1005,Cad_cl!AU$5)))</f>
        <v/>
      </c>
      <c r="AV539" s="134" t="str">
        <f>IF(ISERR(IF($C539="","",SUMIFS(Con_ve!$F$6:$F$1005,Con_ve!$C$6:$C$1005,$C539,Con_ve!$I$6:$I$1005,"Fechada",Con_ve!$Q$6:$Q$1005,Cad_cl!AV$5))),"",IF($C539="","",SUMIFS(Con_ve!$F$6:$F$1005,Con_ve!$C$6:$C$1005,$C539,Con_ve!$I$6:$I$1005,"Fechada",Con_ve!$Q$6:$Q$1005,Cad_cl!AV$5)))</f>
        <v/>
      </c>
      <c r="AW539" s="134" t="str">
        <f>IF(ISERR(IF($C539="","",SUMIFS(Con_ve!$F$6:$F$1005,Con_ve!$C$6:$C$1005,$C539,Con_ve!$I$6:$I$1005,"Fechada",Con_ve!$Q$6:$Q$1005,Cad_cl!AW$5))),"",IF($C539="","",SUMIFS(Con_ve!$F$6:$F$1005,Con_ve!$C$6:$C$1005,$C539,Con_ve!$I$6:$I$1005,"Fechada",Con_ve!$Q$6:$Q$1005,Cad_cl!AW$5)))</f>
        <v/>
      </c>
      <c r="AX539" s="134" t="str">
        <f>IF(ISERR(IF($C539="","",SUMIFS(Con_ve!$F$6:$F$1005,Con_ve!$C$6:$C$1005,$C539,Con_ve!$I$6:$I$1005,"Fechada",Con_ve!$Q$6:$Q$1005,Cad_cl!AX$5))),"",IF($C539="","",SUMIFS(Con_ve!$F$6:$F$1005,Con_ve!$C$6:$C$1005,$C539,Con_ve!$I$6:$I$1005,"Fechada",Con_ve!$Q$6:$Q$1005,Cad_cl!AX$5)))</f>
        <v/>
      </c>
      <c r="AY539" s="134" t="str">
        <f>IF(ISERR(IF($C539="","",SUMIFS(Con_ve!$F$6:$F$1005,Con_ve!$C$6:$C$1005,$C539,Con_ve!$I$6:$I$1005,"Fechada",Con_ve!$Q$6:$Q$1005,Cad_cl!AY$5))),"",IF($C539="","",SUMIFS(Con_ve!$F$6:$F$1005,Con_ve!$C$6:$C$1005,$C539,Con_ve!$I$6:$I$1005,"Fechada",Con_ve!$Q$6:$Q$1005,Cad_cl!AY$5)))</f>
        <v/>
      </c>
      <c r="AZ539" s="134" t="str">
        <f>IF(ISERR(IF($C539="","",SUMIFS(Con_ve!$F$6:$F$1005,Con_ve!$C$6:$C$1005,$C539,Con_ve!$I$6:$I$1005,"Fechada",Con_ve!$Q$6:$Q$1005,Cad_cl!AZ$5))),"",IF($C539="","",SUMIFS(Con_ve!$F$6:$F$1005,Con_ve!$C$6:$C$1005,$C539,Con_ve!$I$6:$I$1005,"Fechada",Con_ve!$Q$6:$Q$1005,Cad_cl!AZ$5)))</f>
        <v/>
      </c>
      <c r="BA539" s="134" t="str">
        <f>IF(ISERR(IF($C539="","",SUMIFS(Con_ve!$F$6:$F$1005,Con_ve!$C$6:$C$1005,$C539,Con_ve!$I$6:$I$1005,"Fechada",Con_ve!$Q$6:$Q$1005,Cad_cl!BA$5))),"",IF($C539="","",SUMIFS(Con_ve!$F$6:$F$1005,Con_ve!$C$6:$C$1005,$C539,Con_ve!$I$6:$I$1005,"Fechada",Con_ve!$Q$6:$Q$1005,Cad_cl!BA$5)))</f>
        <v/>
      </c>
      <c r="BB539" s="134">
        <f t="shared" si="24"/>
        <v>0</v>
      </c>
      <c r="BD539" s="134" t="str">
        <f>IF(ISERR(IF($C539="","",SUMIFS(Con_ve!$F$6:$F$1005,Con_ve!$C$6:$C$1005,$C539,Con_ve!$I$6:$I$1005,"Em negociação",Con_ve!$Q$6:$Q$1005,Cad_cl!BD$5))),"",IF($C539="","",SUMIFS(Con_ve!$F$6:$F$1005,Con_ve!$C$6:$C$1005,$C539,Con_ve!$I$6:$I$1005,"Em negociação",Con_ve!$Q$6:$Q$1005,Cad_cl!BD$5)))</f>
        <v/>
      </c>
      <c r="BE539" s="134" t="str">
        <f>IF(ISERR(IF($C539="","",SUMIFS(Con_ve!$F$6:$F$1005,Con_ve!$C$6:$C$1005,$C539,Con_ve!$I$6:$I$1005,"Em negociação",Con_ve!$Q$6:$Q$1005,Cad_cl!BE$5))),"",IF($C539="","",SUMIFS(Con_ve!$F$6:$F$1005,Con_ve!$C$6:$C$1005,$C539,Con_ve!$I$6:$I$1005,"Em negociação",Con_ve!$Q$6:$Q$1005,Cad_cl!BE$5)))</f>
        <v/>
      </c>
      <c r="BF539" s="134" t="str">
        <f>IF(ISERR(IF($C539="","",SUMIFS(Con_ve!$F$6:$F$1005,Con_ve!$C$6:$C$1005,$C539,Con_ve!$I$6:$I$1005,"Em negociação",Con_ve!$Q$6:$Q$1005,Cad_cl!BF$5))),"",IF($C539="","",SUMIFS(Con_ve!$F$6:$F$1005,Con_ve!$C$6:$C$1005,$C539,Con_ve!$I$6:$I$1005,"Em negociação",Con_ve!$Q$6:$Q$1005,Cad_cl!BF$5)))</f>
        <v/>
      </c>
      <c r="BG539" s="134" t="str">
        <f>IF(ISERR(IF($C539="","",SUMIFS(Con_ve!$F$6:$F$1005,Con_ve!$C$6:$C$1005,$C539,Con_ve!$I$6:$I$1005,"Em negociação",Con_ve!$Q$6:$Q$1005,Cad_cl!BG$5))),"",IF($C539="","",SUMIFS(Con_ve!$F$6:$F$1005,Con_ve!$C$6:$C$1005,$C539,Con_ve!$I$6:$I$1005,"Em negociação",Con_ve!$Q$6:$Q$1005,Cad_cl!BG$5)))</f>
        <v/>
      </c>
      <c r="BH539" s="134" t="str">
        <f>IF(ISERR(IF($C539="","",SUMIFS(Con_ve!$F$6:$F$1005,Con_ve!$C$6:$C$1005,$C539,Con_ve!$I$6:$I$1005,"Em negociação",Con_ve!$Q$6:$Q$1005,Cad_cl!BH$5))),"",IF($C539="","",SUMIFS(Con_ve!$F$6:$F$1005,Con_ve!$C$6:$C$1005,$C539,Con_ve!$I$6:$I$1005,"Em negociação",Con_ve!$Q$6:$Q$1005,Cad_cl!BH$5)))</f>
        <v/>
      </c>
      <c r="BI539" s="134" t="str">
        <f>IF(ISERR(IF($C539="","",SUMIFS(Con_ve!$F$6:$F$1005,Con_ve!$C$6:$C$1005,$C539,Con_ve!$I$6:$I$1005,"Em negociação",Con_ve!$Q$6:$Q$1005,Cad_cl!BI$5))),"",IF($C539="","",SUMIFS(Con_ve!$F$6:$F$1005,Con_ve!$C$6:$C$1005,$C539,Con_ve!$I$6:$I$1005,"Em negociação",Con_ve!$Q$6:$Q$1005,Cad_cl!BI$5)))</f>
        <v/>
      </c>
      <c r="BJ539" s="134" t="str">
        <f>IF(ISERR(IF($C539="","",SUMIFS(Con_ve!$F$6:$F$1005,Con_ve!$C$6:$C$1005,$C539,Con_ve!$I$6:$I$1005,"Em negociação",Con_ve!$Q$6:$Q$1005,Cad_cl!BJ$5))),"",IF($C539="","",SUMIFS(Con_ve!$F$6:$F$1005,Con_ve!$C$6:$C$1005,$C539,Con_ve!$I$6:$I$1005,"Em negociação",Con_ve!$Q$6:$Q$1005,Cad_cl!BJ$5)))</f>
        <v/>
      </c>
      <c r="BK539" s="134" t="str">
        <f>IF(ISERR(IF($C539="","",SUMIFS(Con_ve!$F$6:$F$1005,Con_ve!$C$6:$C$1005,$C539,Con_ve!$I$6:$I$1005,"Em negociação",Con_ve!$Q$6:$Q$1005,Cad_cl!BK$5))),"",IF($C539="","",SUMIFS(Con_ve!$F$6:$F$1005,Con_ve!$C$6:$C$1005,$C539,Con_ve!$I$6:$I$1005,"Em negociação",Con_ve!$Q$6:$Q$1005,Cad_cl!BK$5)))</f>
        <v/>
      </c>
      <c r="BL539" s="134" t="str">
        <f>IF(ISERR(IF($C539="","",SUMIFS(Con_ve!$F$6:$F$1005,Con_ve!$C$6:$C$1005,$C539,Con_ve!$I$6:$I$1005,"Em negociação",Con_ve!$Q$6:$Q$1005,Cad_cl!BL$5))),"",IF($C539="","",SUMIFS(Con_ve!$F$6:$F$1005,Con_ve!$C$6:$C$1005,$C539,Con_ve!$I$6:$I$1005,"Em negociação",Con_ve!$Q$6:$Q$1005,Cad_cl!BL$5)))</f>
        <v/>
      </c>
      <c r="BM539" s="134" t="str">
        <f>IF(ISERR(IF($C539="","",SUMIFS(Con_ve!$F$6:$F$1005,Con_ve!$C$6:$C$1005,$C539,Con_ve!$I$6:$I$1005,"Em negociação",Con_ve!$Q$6:$Q$1005,Cad_cl!BM$5))),"",IF($C539="","",SUMIFS(Con_ve!$F$6:$F$1005,Con_ve!$C$6:$C$1005,$C539,Con_ve!$I$6:$I$1005,"Em negociação",Con_ve!$Q$6:$Q$1005,Cad_cl!BM$5)))</f>
        <v/>
      </c>
      <c r="BN539" s="134" t="str">
        <f>IF(ISERR(IF($C539="","",SUMIFS(Con_ve!$F$6:$F$1005,Con_ve!$C$6:$C$1005,$C539,Con_ve!$I$6:$I$1005,"Em negociação",Con_ve!$Q$6:$Q$1005,Cad_cl!BN$5))),"",IF($C539="","",SUMIFS(Con_ve!$F$6:$F$1005,Con_ve!$C$6:$C$1005,$C539,Con_ve!$I$6:$I$1005,"Em negociação",Con_ve!$Q$6:$Q$1005,Cad_cl!BN$5)))</f>
        <v/>
      </c>
      <c r="BO539" s="134" t="str">
        <f>IF(ISERR(IF($C539="","",SUMIFS(Con_ve!$F$6:$F$1005,Con_ve!$C$6:$C$1005,$C539,Con_ve!$I$6:$I$1005,"Em negociação",Con_ve!$Q$6:$Q$1005,Cad_cl!BO$5))),"",IF($C539="","",SUMIFS(Con_ve!$F$6:$F$1005,Con_ve!$C$6:$C$1005,$C539,Con_ve!$I$6:$I$1005,"Em negociação",Con_ve!$Q$6:$Q$1005,Cad_cl!BO$5)))</f>
        <v/>
      </c>
      <c r="BP539" s="134">
        <f t="shared" si="25"/>
        <v>0</v>
      </c>
      <c r="BR539" s="125" t="str">
        <f>IF(ISERR(IF(AND($I539=Re_lo!$E$5,BR$5=VLOOKUP(Re_lo!$H$5,Re_lo!$N$5:$O$16,2,0)),AP539,"")),"",IF(AND($I539=Re_lo!$E$5,BR$5=VLOOKUP(Re_lo!$H$5,Re_lo!$N$5:$O$16,2,0)),AP539,""))</f>
        <v/>
      </c>
      <c r="BS539" s="125" t="str">
        <f>IF(ISERR(IF(AND($I539=Re_lo!$E$5,BS$5=VLOOKUP(Re_lo!$H$5,Re_lo!$N$5:$O$16,2,0)),AQ539,"")),"",IF(AND($I539=Re_lo!$E$5,BS$5=VLOOKUP(Re_lo!$H$5,Re_lo!$N$5:$O$16,2,0)),AQ539,""))</f>
        <v/>
      </c>
      <c r="BT539" s="125" t="str">
        <f>IF(ISERR(IF(AND($I539=Re_lo!$E$5,BT$5=VLOOKUP(Re_lo!$H$5,Re_lo!$N$5:$O$16,2,0)),AR539,"")),"",IF(AND($I539=Re_lo!$E$5,BT$5=VLOOKUP(Re_lo!$H$5,Re_lo!$N$5:$O$16,2,0)),AR539,""))</f>
        <v/>
      </c>
      <c r="BU539" s="125" t="str">
        <f>IF(ISERR(IF(AND($I539=Re_lo!$E$5,BU$5=VLOOKUP(Re_lo!$H$5,Re_lo!$N$5:$O$16,2,0)),AS539,"")),"",IF(AND($I539=Re_lo!$E$5,BU$5=VLOOKUP(Re_lo!$H$5,Re_lo!$N$5:$O$16,2,0)),AS539,""))</f>
        <v/>
      </c>
      <c r="BV539" s="125" t="str">
        <f>IF(ISERR(IF(AND($I539=Re_lo!$E$5,BV$5=VLOOKUP(Re_lo!$H$5,Re_lo!$N$5:$O$16,2,0)),AT539,"")),"",IF(AND($I539=Re_lo!$E$5,BV$5=VLOOKUP(Re_lo!$H$5,Re_lo!$N$5:$O$16,2,0)),AT539,""))</f>
        <v/>
      </c>
      <c r="BW539" s="125" t="str">
        <f>IF(ISERR(IF(AND($I539=Re_lo!$E$5,BW$5=VLOOKUP(Re_lo!$H$5,Re_lo!$N$5:$O$16,2,0)),AU539,"")),"",IF(AND($I539=Re_lo!$E$5,BW$5=VLOOKUP(Re_lo!$H$5,Re_lo!$N$5:$O$16,2,0)),AU539,""))</f>
        <v/>
      </c>
      <c r="BX539" s="125" t="str">
        <f>IF(ISERR(IF(AND($I539=Re_lo!$E$5,BX$5=VLOOKUP(Re_lo!$H$5,Re_lo!$N$5:$O$16,2,0)),AV539,"")),"",IF(AND($I539=Re_lo!$E$5,BX$5=VLOOKUP(Re_lo!$H$5,Re_lo!$N$5:$O$16,2,0)),AV539,""))</f>
        <v/>
      </c>
      <c r="BY539" s="125" t="str">
        <f>IF(ISERR(IF(AND($I539=Re_lo!$E$5,BY$5=VLOOKUP(Re_lo!$H$5,Re_lo!$N$5:$O$16,2,0)),AW539,"")),"",IF(AND($I539=Re_lo!$E$5,BY$5=VLOOKUP(Re_lo!$H$5,Re_lo!$N$5:$O$16,2,0)),AW539,""))</f>
        <v/>
      </c>
      <c r="BZ539" s="125" t="str">
        <f>IF(ISERR(IF(AND($I539=Re_lo!$E$5,BZ$5=VLOOKUP(Re_lo!$H$5,Re_lo!$N$5:$O$16,2,0)),AX539,"")),"",IF(AND($I539=Re_lo!$E$5,BZ$5=VLOOKUP(Re_lo!$H$5,Re_lo!$N$5:$O$16,2,0)),AX539,""))</f>
        <v/>
      </c>
      <c r="CA539" s="125" t="str">
        <f>IF(ISERR(IF(AND($I539=Re_lo!$E$5,CA$5=VLOOKUP(Re_lo!$H$5,Re_lo!$N$5:$O$16,2,0)),AY539,"")),"",IF(AND($I539=Re_lo!$E$5,CA$5=VLOOKUP(Re_lo!$H$5,Re_lo!$N$5:$O$16,2,0)),AY539,""))</f>
        <v/>
      </c>
      <c r="CB539" s="125" t="str">
        <f>IF(ISERR(IF(AND($I539=Re_lo!$E$5,CB$5=VLOOKUP(Re_lo!$H$5,Re_lo!$N$5:$O$16,2,0)),AZ539,"")),"",IF(AND($I539=Re_lo!$E$5,CB$5=VLOOKUP(Re_lo!$H$5,Re_lo!$N$5:$O$16,2,0)),AZ539,""))</f>
        <v/>
      </c>
      <c r="CC539" s="125" t="str">
        <f>IF(ISERR(IF(AND($I539=Re_lo!$E$5,CC$5=VLOOKUP(Re_lo!$H$5,Re_lo!$N$5:$O$16,2,0)),BA539,"")),"",IF(AND($I539=Re_lo!$E$5,CC$5=VLOOKUP(Re_lo!$H$5,Re_lo!$N$5:$O$16,2,0)),BA539,""))</f>
        <v/>
      </c>
      <c r="CD539" s="125" t="str">
        <f>IF(ISERR(IF(AND($I539=Re_lo!$E$5,CD$5=VLOOKUP(Re_lo!$H$5,Re_lo!$N$5:$O$16,2,0)),BB539,"")),"",IF(AND($I539=Re_lo!$E$5,CD$5=VLOOKUP(Re_lo!$H$5,Re_lo!$N$5:$O$16,2,0)),BB539,""))</f>
        <v/>
      </c>
      <c r="CF539" s="125" t="str">
        <f>IF($C539="","",COUNTIFS(Con_ve!$C$6:$C$1005,$C539,Con_ve!$Q$6:$Q$1005,Cad_cl!CF$5))</f>
        <v/>
      </c>
      <c r="CG539" s="125" t="str">
        <f>IF($C539="","",COUNTIFS(Con_ve!$C$6:$C$1005,$C539,Con_ve!$Q$6:$Q$1005,Cad_cl!CG$5))</f>
        <v/>
      </c>
      <c r="CH539" s="125" t="str">
        <f>IF($C539="","",COUNTIFS(Con_ve!$C$6:$C$1005,$C539,Con_ve!$Q$6:$Q$1005,Cad_cl!CH$5))</f>
        <v/>
      </c>
      <c r="CI539" s="125" t="str">
        <f>IF($C539="","",COUNTIFS(Con_ve!$C$6:$C$1005,$C539,Con_ve!$Q$6:$Q$1005,Cad_cl!CI$5))</f>
        <v/>
      </c>
      <c r="CJ539" s="125" t="str">
        <f>IF($C539="","",COUNTIFS(Con_ve!$C$6:$C$1005,$C539,Con_ve!$Q$6:$Q$1005,Cad_cl!CJ$5))</f>
        <v/>
      </c>
      <c r="CK539" s="125" t="str">
        <f>IF($C539="","",COUNTIFS(Con_ve!$C$6:$C$1005,$C539,Con_ve!$Q$6:$Q$1005,Cad_cl!CK$5))</f>
        <v/>
      </c>
      <c r="CL539" s="125" t="str">
        <f>IF($C539="","",COUNTIFS(Con_ve!$C$6:$C$1005,$C539,Con_ve!$Q$6:$Q$1005,Cad_cl!CL$5))</f>
        <v/>
      </c>
      <c r="CM539" s="125" t="str">
        <f>IF($C539="","",COUNTIFS(Con_ve!$C$6:$C$1005,$C539,Con_ve!$Q$6:$Q$1005,Cad_cl!CM$5))</f>
        <v/>
      </c>
      <c r="CN539" s="125" t="str">
        <f>IF($C539="","",COUNTIFS(Con_ve!$C$6:$C$1005,$C539,Con_ve!$Q$6:$Q$1005,Cad_cl!CN$5))</f>
        <v/>
      </c>
      <c r="CO539" s="125" t="str">
        <f>IF($C539="","",COUNTIFS(Con_ve!$C$6:$C$1005,$C539,Con_ve!$Q$6:$Q$1005,Cad_cl!CO$5))</f>
        <v/>
      </c>
      <c r="CP539" s="125" t="str">
        <f>IF($C539="","",COUNTIFS(Con_ve!$C$6:$C$1005,$C539,Con_ve!$Q$6:$Q$1005,Cad_cl!CP$5))</f>
        <v/>
      </c>
      <c r="CQ539" s="125" t="str">
        <f>IF($C539="","",COUNTIFS(Con_ve!$C$6:$C$1005,$C539,Con_ve!$Q$6:$Q$1005,Cad_cl!CQ$5))</f>
        <v/>
      </c>
      <c r="CR539" s="125">
        <f t="shared" si="26"/>
        <v>0</v>
      </c>
    </row>
    <row r="540" spans="3:96" ht="30" customHeight="1">
      <c r="C540" s="153"/>
      <c r="D540" s="153"/>
      <c r="E540" s="154"/>
      <c r="F540" s="153"/>
      <c r="G540" s="155"/>
      <c r="H540" s="153"/>
      <c r="I540" s="153"/>
      <c r="J540" s="132" t="s">
        <v>309</v>
      </c>
      <c r="K540" s="133" t="s">
        <v>309</v>
      </c>
      <c r="L540" s="153"/>
      <c r="M540" s="153"/>
      <c r="N540" s="153"/>
      <c r="O540" s="153"/>
      <c r="P540" s="153"/>
      <c r="Q540" s="153"/>
      <c r="AP540" s="134" t="str">
        <f>IF(ISERR(IF($C540="","",SUMIFS(Con_ve!$F$6:$F$1005,Con_ve!$C$6:$C$1005,$C540,Con_ve!$I$6:$I$1005,"Fechada",Con_ve!$Q$6:$Q$1005,Cad_cl!AP$5))),"",IF($C540="","",SUMIFS(Con_ve!$F$6:$F$1005,Con_ve!$C$6:$C$1005,$C540,Con_ve!$I$6:$I$1005,"Fechada",Con_ve!$Q$6:$Q$1005,Cad_cl!AP$5)))</f>
        <v/>
      </c>
      <c r="AQ540" s="134" t="str">
        <f>IF(ISERR(IF($C540="","",SUMIFS(Con_ve!$F$6:$F$1005,Con_ve!$C$6:$C$1005,$C540,Con_ve!$I$6:$I$1005,"Fechada",Con_ve!$Q$6:$Q$1005,Cad_cl!AQ$5))),"",IF($C540="","",SUMIFS(Con_ve!$F$6:$F$1005,Con_ve!$C$6:$C$1005,$C540,Con_ve!$I$6:$I$1005,"Fechada",Con_ve!$Q$6:$Q$1005,Cad_cl!AQ$5)))</f>
        <v/>
      </c>
      <c r="AR540" s="134" t="str">
        <f>IF(ISERR(IF($C540="","",SUMIFS(Con_ve!$F$6:$F$1005,Con_ve!$C$6:$C$1005,$C540,Con_ve!$I$6:$I$1005,"Fechada",Con_ve!$Q$6:$Q$1005,Cad_cl!AR$5))),"",IF($C540="","",SUMIFS(Con_ve!$F$6:$F$1005,Con_ve!$C$6:$C$1005,$C540,Con_ve!$I$6:$I$1005,"Fechada",Con_ve!$Q$6:$Q$1005,Cad_cl!AR$5)))</f>
        <v/>
      </c>
      <c r="AS540" s="134" t="str">
        <f>IF(ISERR(IF($C540="","",SUMIFS(Con_ve!$F$6:$F$1005,Con_ve!$C$6:$C$1005,$C540,Con_ve!$I$6:$I$1005,"Fechada",Con_ve!$Q$6:$Q$1005,Cad_cl!AS$5))),"",IF($C540="","",SUMIFS(Con_ve!$F$6:$F$1005,Con_ve!$C$6:$C$1005,$C540,Con_ve!$I$6:$I$1005,"Fechada",Con_ve!$Q$6:$Q$1005,Cad_cl!AS$5)))</f>
        <v/>
      </c>
      <c r="AT540" s="134" t="str">
        <f>IF(ISERR(IF($C540="","",SUMIFS(Con_ve!$F$6:$F$1005,Con_ve!$C$6:$C$1005,$C540,Con_ve!$I$6:$I$1005,"Fechada",Con_ve!$Q$6:$Q$1005,Cad_cl!AT$5))),"",IF($C540="","",SUMIFS(Con_ve!$F$6:$F$1005,Con_ve!$C$6:$C$1005,$C540,Con_ve!$I$6:$I$1005,"Fechada",Con_ve!$Q$6:$Q$1005,Cad_cl!AT$5)))</f>
        <v/>
      </c>
      <c r="AU540" s="134" t="str">
        <f>IF(ISERR(IF($C540="","",SUMIFS(Con_ve!$F$6:$F$1005,Con_ve!$C$6:$C$1005,$C540,Con_ve!$I$6:$I$1005,"Fechada",Con_ve!$Q$6:$Q$1005,Cad_cl!AU$5))),"",IF($C540="","",SUMIFS(Con_ve!$F$6:$F$1005,Con_ve!$C$6:$C$1005,$C540,Con_ve!$I$6:$I$1005,"Fechada",Con_ve!$Q$6:$Q$1005,Cad_cl!AU$5)))</f>
        <v/>
      </c>
      <c r="AV540" s="134" t="str">
        <f>IF(ISERR(IF($C540="","",SUMIFS(Con_ve!$F$6:$F$1005,Con_ve!$C$6:$C$1005,$C540,Con_ve!$I$6:$I$1005,"Fechada",Con_ve!$Q$6:$Q$1005,Cad_cl!AV$5))),"",IF($C540="","",SUMIFS(Con_ve!$F$6:$F$1005,Con_ve!$C$6:$C$1005,$C540,Con_ve!$I$6:$I$1005,"Fechada",Con_ve!$Q$6:$Q$1005,Cad_cl!AV$5)))</f>
        <v/>
      </c>
      <c r="AW540" s="134" t="str">
        <f>IF(ISERR(IF($C540="","",SUMIFS(Con_ve!$F$6:$F$1005,Con_ve!$C$6:$C$1005,$C540,Con_ve!$I$6:$I$1005,"Fechada",Con_ve!$Q$6:$Q$1005,Cad_cl!AW$5))),"",IF($C540="","",SUMIFS(Con_ve!$F$6:$F$1005,Con_ve!$C$6:$C$1005,$C540,Con_ve!$I$6:$I$1005,"Fechada",Con_ve!$Q$6:$Q$1005,Cad_cl!AW$5)))</f>
        <v/>
      </c>
      <c r="AX540" s="134" t="str">
        <f>IF(ISERR(IF($C540="","",SUMIFS(Con_ve!$F$6:$F$1005,Con_ve!$C$6:$C$1005,$C540,Con_ve!$I$6:$I$1005,"Fechada",Con_ve!$Q$6:$Q$1005,Cad_cl!AX$5))),"",IF($C540="","",SUMIFS(Con_ve!$F$6:$F$1005,Con_ve!$C$6:$C$1005,$C540,Con_ve!$I$6:$I$1005,"Fechada",Con_ve!$Q$6:$Q$1005,Cad_cl!AX$5)))</f>
        <v/>
      </c>
      <c r="AY540" s="134" t="str">
        <f>IF(ISERR(IF($C540="","",SUMIFS(Con_ve!$F$6:$F$1005,Con_ve!$C$6:$C$1005,$C540,Con_ve!$I$6:$I$1005,"Fechada",Con_ve!$Q$6:$Q$1005,Cad_cl!AY$5))),"",IF($C540="","",SUMIFS(Con_ve!$F$6:$F$1005,Con_ve!$C$6:$C$1005,$C540,Con_ve!$I$6:$I$1005,"Fechada",Con_ve!$Q$6:$Q$1005,Cad_cl!AY$5)))</f>
        <v/>
      </c>
      <c r="AZ540" s="134" t="str">
        <f>IF(ISERR(IF($C540="","",SUMIFS(Con_ve!$F$6:$F$1005,Con_ve!$C$6:$C$1005,$C540,Con_ve!$I$6:$I$1005,"Fechada",Con_ve!$Q$6:$Q$1005,Cad_cl!AZ$5))),"",IF($C540="","",SUMIFS(Con_ve!$F$6:$F$1005,Con_ve!$C$6:$C$1005,$C540,Con_ve!$I$6:$I$1005,"Fechada",Con_ve!$Q$6:$Q$1005,Cad_cl!AZ$5)))</f>
        <v/>
      </c>
      <c r="BA540" s="134" t="str">
        <f>IF(ISERR(IF($C540="","",SUMIFS(Con_ve!$F$6:$F$1005,Con_ve!$C$6:$C$1005,$C540,Con_ve!$I$6:$I$1005,"Fechada",Con_ve!$Q$6:$Q$1005,Cad_cl!BA$5))),"",IF($C540="","",SUMIFS(Con_ve!$F$6:$F$1005,Con_ve!$C$6:$C$1005,$C540,Con_ve!$I$6:$I$1005,"Fechada",Con_ve!$Q$6:$Q$1005,Cad_cl!BA$5)))</f>
        <v/>
      </c>
      <c r="BB540" s="134">
        <f t="shared" si="24"/>
        <v>0</v>
      </c>
      <c r="BD540" s="134" t="str">
        <f>IF(ISERR(IF($C540="","",SUMIFS(Con_ve!$F$6:$F$1005,Con_ve!$C$6:$C$1005,$C540,Con_ve!$I$6:$I$1005,"Em negociação",Con_ve!$Q$6:$Q$1005,Cad_cl!BD$5))),"",IF($C540="","",SUMIFS(Con_ve!$F$6:$F$1005,Con_ve!$C$6:$C$1005,$C540,Con_ve!$I$6:$I$1005,"Em negociação",Con_ve!$Q$6:$Q$1005,Cad_cl!BD$5)))</f>
        <v/>
      </c>
      <c r="BE540" s="134" t="str">
        <f>IF(ISERR(IF($C540="","",SUMIFS(Con_ve!$F$6:$F$1005,Con_ve!$C$6:$C$1005,$C540,Con_ve!$I$6:$I$1005,"Em negociação",Con_ve!$Q$6:$Q$1005,Cad_cl!BE$5))),"",IF($C540="","",SUMIFS(Con_ve!$F$6:$F$1005,Con_ve!$C$6:$C$1005,$C540,Con_ve!$I$6:$I$1005,"Em negociação",Con_ve!$Q$6:$Q$1005,Cad_cl!BE$5)))</f>
        <v/>
      </c>
      <c r="BF540" s="134" t="str">
        <f>IF(ISERR(IF($C540="","",SUMIFS(Con_ve!$F$6:$F$1005,Con_ve!$C$6:$C$1005,$C540,Con_ve!$I$6:$I$1005,"Em negociação",Con_ve!$Q$6:$Q$1005,Cad_cl!BF$5))),"",IF($C540="","",SUMIFS(Con_ve!$F$6:$F$1005,Con_ve!$C$6:$C$1005,$C540,Con_ve!$I$6:$I$1005,"Em negociação",Con_ve!$Q$6:$Q$1005,Cad_cl!BF$5)))</f>
        <v/>
      </c>
      <c r="BG540" s="134" t="str">
        <f>IF(ISERR(IF($C540="","",SUMIFS(Con_ve!$F$6:$F$1005,Con_ve!$C$6:$C$1005,$C540,Con_ve!$I$6:$I$1005,"Em negociação",Con_ve!$Q$6:$Q$1005,Cad_cl!BG$5))),"",IF($C540="","",SUMIFS(Con_ve!$F$6:$F$1005,Con_ve!$C$6:$C$1005,$C540,Con_ve!$I$6:$I$1005,"Em negociação",Con_ve!$Q$6:$Q$1005,Cad_cl!BG$5)))</f>
        <v/>
      </c>
      <c r="BH540" s="134" t="str">
        <f>IF(ISERR(IF($C540="","",SUMIFS(Con_ve!$F$6:$F$1005,Con_ve!$C$6:$C$1005,$C540,Con_ve!$I$6:$I$1005,"Em negociação",Con_ve!$Q$6:$Q$1005,Cad_cl!BH$5))),"",IF($C540="","",SUMIFS(Con_ve!$F$6:$F$1005,Con_ve!$C$6:$C$1005,$C540,Con_ve!$I$6:$I$1005,"Em negociação",Con_ve!$Q$6:$Q$1005,Cad_cl!BH$5)))</f>
        <v/>
      </c>
      <c r="BI540" s="134" t="str">
        <f>IF(ISERR(IF($C540="","",SUMIFS(Con_ve!$F$6:$F$1005,Con_ve!$C$6:$C$1005,$C540,Con_ve!$I$6:$I$1005,"Em negociação",Con_ve!$Q$6:$Q$1005,Cad_cl!BI$5))),"",IF($C540="","",SUMIFS(Con_ve!$F$6:$F$1005,Con_ve!$C$6:$C$1005,$C540,Con_ve!$I$6:$I$1005,"Em negociação",Con_ve!$Q$6:$Q$1005,Cad_cl!BI$5)))</f>
        <v/>
      </c>
      <c r="BJ540" s="134" t="str">
        <f>IF(ISERR(IF($C540="","",SUMIFS(Con_ve!$F$6:$F$1005,Con_ve!$C$6:$C$1005,$C540,Con_ve!$I$6:$I$1005,"Em negociação",Con_ve!$Q$6:$Q$1005,Cad_cl!BJ$5))),"",IF($C540="","",SUMIFS(Con_ve!$F$6:$F$1005,Con_ve!$C$6:$C$1005,$C540,Con_ve!$I$6:$I$1005,"Em negociação",Con_ve!$Q$6:$Q$1005,Cad_cl!BJ$5)))</f>
        <v/>
      </c>
      <c r="BK540" s="134" t="str">
        <f>IF(ISERR(IF($C540="","",SUMIFS(Con_ve!$F$6:$F$1005,Con_ve!$C$6:$C$1005,$C540,Con_ve!$I$6:$I$1005,"Em negociação",Con_ve!$Q$6:$Q$1005,Cad_cl!BK$5))),"",IF($C540="","",SUMIFS(Con_ve!$F$6:$F$1005,Con_ve!$C$6:$C$1005,$C540,Con_ve!$I$6:$I$1005,"Em negociação",Con_ve!$Q$6:$Q$1005,Cad_cl!BK$5)))</f>
        <v/>
      </c>
      <c r="BL540" s="134" t="str">
        <f>IF(ISERR(IF($C540="","",SUMIFS(Con_ve!$F$6:$F$1005,Con_ve!$C$6:$C$1005,$C540,Con_ve!$I$6:$I$1005,"Em negociação",Con_ve!$Q$6:$Q$1005,Cad_cl!BL$5))),"",IF($C540="","",SUMIFS(Con_ve!$F$6:$F$1005,Con_ve!$C$6:$C$1005,$C540,Con_ve!$I$6:$I$1005,"Em negociação",Con_ve!$Q$6:$Q$1005,Cad_cl!BL$5)))</f>
        <v/>
      </c>
      <c r="BM540" s="134" t="str">
        <f>IF(ISERR(IF($C540="","",SUMIFS(Con_ve!$F$6:$F$1005,Con_ve!$C$6:$C$1005,$C540,Con_ve!$I$6:$I$1005,"Em negociação",Con_ve!$Q$6:$Q$1005,Cad_cl!BM$5))),"",IF($C540="","",SUMIFS(Con_ve!$F$6:$F$1005,Con_ve!$C$6:$C$1005,$C540,Con_ve!$I$6:$I$1005,"Em negociação",Con_ve!$Q$6:$Q$1005,Cad_cl!BM$5)))</f>
        <v/>
      </c>
      <c r="BN540" s="134" t="str">
        <f>IF(ISERR(IF($C540="","",SUMIFS(Con_ve!$F$6:$F$1005,Con_ve!$C$6:$C$1005,$C540,Con_ve!$I$6:$I$1005,"Em negociação",Con_ve!$Q$6:$Q$1005,Cad_cl!BN$5))),"",IF($C540="","",SUMIFS(Con_ve!$F$6:$F$1005,Con_ve!$C$6:$C$1005,$C540,Con_ve!$I$6:$I$1005,"Em negociação",Con_ve!$Q$6:$Q$1005,Cad_cl!BN$5)))</f>
        <v/>
      </c>
      <c r="BO540" s="134" t="str">
        <f>IF(ISERR(IF($C540="","",SUMIFS(Con_ve!$F$6:$F$1005,Con_ve!$C$6:$C$1005,$C540,Con_ve!$I$6:$I$1005,"Em negociação",Con_ve!$Q$6:$Q$1005,Cad_cl!BO$5))),"",IF($C540="","",SUMIFS(Con_ve!$F$6:$F$1005,Con_ve!$C$6:$C$1005,$C540,Con_ve!$I$6:$I$1005,"Em negociação",Con_ve!$Q$6:$Q$1005,Cad_cl!BO$5)))</f>
        <v/>
      </c>
      <c r="BP540" s="134">
        <f t="shared" si="25"/>
        <v>0</v>
      </c>
      <c r="BR540" s="125" t="str">
        <f>IF(ISERR(IF(AND($I540=Re_lo!$E$5,BR$5=VLOOKUP(Re_lo!$H$5,Re_lo!$N$5:$O$16,2,0)),AP540,"")),"",IF(AND($I540=Re_lo!$E$5,BR$5=VLOOKUP(Re_lo!$H$5,Re_lo!$N$5:$O$16,2,0)),AP540,""))</f>
        <v/>
      </c>
      <c r="BS540" s="125" t="str">
        <f>IF(ISERR(IF(AND($I540=Re_lo!$E$5,BS$5=VLOOKUP(Re_lo!$H$5,Re_lo!$N$5:$O$16,2,0)),AQ540,"")),"",IF(AND($I540=Re_lo!$E$5,BS$5=VLOOKUP(Re_lo!$H$5,Re_lo!$N$5:$O$16,2,0)),AQ540,""))</f>
        <v/>
      </c>
      <c r="BT540" s="125" t="str">
        <f>IF(ISERR(IF(AND($I540=Re_lo!$E$5,BT$5=VLOOKUP(Re_lo!$H$5,Re_lo!$N$5:$O$16,2,0)),AR540,"")),"",IF(AND($I540=Re_lo!$E$5,BT$5=VLOOKUP(Re_lo!$H$5,Re_lo!$N$5:$O$16,2,0)),AR540,""))</f>
        <v/>
      </c>
      <c r="BU540" s="125" t="str">
        <f>IF(ISERR(IF(AND($I540=Re_lo!$E$5,BU$5=VLOOKUP(Re_lo!$H$5,Re_lo!$N$5:$O$16,2,0)),AS540,"")),"",IF(AND($I540=Re_lo!$E$5,BU$5=VLOOKUP(Re_lo!$H$5,Re_lo!$N$5:$O$16,2,0)),AS540,""))</f>
        <v/>
      </c>
      <c r="BV540" s="125" t="str">
        <f>IF(ISERR(IF(AND($I540=Re_lo!$E$5,BV$5=VLOOKUP(Re_lo!$H$5,Re_lo!$N$5:$O$16,2,0)),AT540,"")),"",IF(AND($I540=Re_lo!$E$5,BV$5=VLOOKUP(Re_lo!$H$5,Re_lo!$N$5:$O$16,2,0)),AT540,""))</f>
        <v/>
      </c>
      <c r="BW540" s="125" t="str">
        <f>IF(ISERR(IF(AND($I540=Re_lo!$E$5,BW$5=VLOOKUP(Re_lo!$H$5,Re_lo!$N$5:$O$16,2,0)),AU540,"")),"",IF(AND($I540=Re_lo!$E$5,BW$5=VLOOKUP(Re_lo!$H$5,Re_lo!$N$5:$O$16,2,0)),AU540,""))</f>
        <v/>
      </c>
      <c r="BX540" s="125" t="str">
        <f>IF(ISERR(IF(AND($I540=Re_lo!$E$5,BX$5=VLOOKUP(Re_lo!$H$5,Re_lo!$N$5:$O$16,2,0)),AV540,"")),"",IF(AND($I540=Re_lo!$E$5,BX$5=VLOOKUP(Re_lo!$H$5,Re_lo!$N$5:$O$16,2,0)),AV540,""))</f>
        <v/>
      </c>
      <c r="BY540" s="125" t="str">
        <f>IF(ISERR(IF(AND($I540=Re_lo!$E$5,BY$5=VLOOKUP(Re_lo!$H$5,Re_lo!$N$5:$O$16,2,0)),AW540,"")),"",IF(AND($I540=Re_lo!$E$5,BY$5=VLOOKUP(Re_lo!$H$5,Re_lo!$N$5:$O$16,2,0)),AW540,""))</f>
        <v/>
      </c>
      <c r="BZ540" s="125" t="str">
        <f>IF(ISERR(IF(AND($I540=Re_lo!$E$5,BZ$5=VLOOKUP(Re_lo!$H$5,Re_lo!$N$5:$O$16,2,0)),AX540,"")),"",IF(AND($I540=Re_lo!$E$5,BZ$5=VLOOKUP(Re_lo!$H$5,Re_lo!$N$5:$O$16,2,0)),AX540,""))</f>
        <v/>
      </c>
      <c r="CA540" s="125" t="str">
        <f>IF(ISERR(IF(AND($I540=Re_lo!$E$5,CA$5=VLOOKUP(Re_lo!$H$5,Re_lo!$N$5:$O$16,2,0)),AY540,"")),"",IF(AND($I540=Re_lo!$E$5,CA$5=VLOOKUP(Re_lo!$H$5,Re_lo!$N$5:$O$16,2,0)),AY540,""))</f>
        <v/>
      </c>
      <c r="CB540" s="125" t="str">
        <f>IF(ISERR(IF(AND($I540=Re_lo!$E$5,CB$5=VLOOKUP(Re_lo!$H$5,Re_lo!$N$5:$O$16,2,0)),AZ540,"")),"",IF(AND($I540=Re_lo!$E$5,CB$5=VLOOKUP(Re_lo!$H$5,Re_lo!$N$5:$O$16,2,0)),AZ540,""))</f>
        <v/>
      </c>
      <c r="CC540" s="125" t="str">
        <f>IF(ISERR(IF(AND($I540=Re_lo!$E$5,CC$5=VLOOKUP(Re_lo!$H$5,Re_lo!$N$5:$O$16,2,0)),BA540,"")),"",IF(AND($I540=Re_lo!$E$5,CC$5=VLOOKUP(Re_lo!$H$5,Re_lo!$N$5:$O$16,2,0)),BA540,""))</f>
        <v/>
      </c>
      <c r="CD540" s="125" t="str">
        <f>IF(ISERR(IF(AND($I540=Re_lo!$E$5,CD$5=VLOOKUP(Re_lo!$H$5,Re_lo!$N$5:$O$16,2,0)),BB540,"")),"",IF(AND($I540=Re_lo!$E$5,CD$5=VLOOKUP(Re_lo!$H$5,Re_lo!$N$5:$O$16,2,0)),BB540,""))</f>
        <v/>
      </c>
      <c r="CF540" s="125" t="str">
        <f>IF($C540="","",COUNTIFS(Con_ve!$C$6:$C$1005,$C540,Con_ve!$Q$6:$Q$1005,Cad_cl!CF$5))</f>
        <v/>
      </c>
      <c r="CG540" s="125" t="str">
        <f>IF($C540="","",COUNTIFS(Con_ve!$C$6:$C$1005,$C540,Con_ve!$Q$6:$Q$1005,Cad_cl!CG$5))</f>
        <v/>
      </c>
      <c r="CH540" s="125" t="str">
        <f>IF($C540="","",COUNTIFS(Con_ve!$C$6:$C$1005,$C540,Con_ve!$Q$6:$Q$1005,Cad_cl!CH$5))</f>
        <v/>
      </c>
      <c r="CI540" s="125" t="str">
        <f>IF($C540="","",COUNTIFS(Con_ve!$C$6:$C$1005,$C540,Con_ve!$Q$6:$Q$1005,Cad_cl!CI$5))</f>
        <v/>
      </c>
      <c r="CJ540" s="125" t="str">
        <f>IF($C540="","",COUNTIFS(Con_ve!$C$6:$C$1005,$C540,Con_ve!$Q$6:$Q$1005,Cad_cl!CJ$5))</f>
        <v/>
      </c>
      <c r="CK540" s="125" t="str">
        <f>IF($C540="","",COUNTIFS(Con_ve!$C$6:$C$1005,$C540,Con_ve!$Q$6:$Q$1005,Cad_cl!CK$5))</f>
        <v/>
      </c>
      <c r="CL540" s="125" t="str">
        <f>IF($C540="","",COUNTIFS(Con_ve!$C$6:$C$1005,$C540,Con_ve!$Q$6:$Q$1005,Cad_cl!CL$5))</f>
        <v/>
      </c>
      <c r="CM540" s="125" t="str">
        <f>IF($C540="","",COUNTIFS(Con_ve!$C$6:$C$1005,$C540,Con_ve!$Q$6:$Q$1005,Cad_cl!CM$5))</f>
        <v/>
      </c>
      <c r="CN540" s="125" t="str">
        <f>IF($C540="","",COUNTIFS(Con_ve!$C$6:$C$1005,$C540,Con_ve!$Q$6:$Q$1005,Cad_cl!CN$5))</f>
        <v/>
      </c>
      <c r="CO540" s="125" t="str">
        <f>IF($C540="","",COUNTIFS(Con_ve!$C$6:$C$1005,$C540,Con_ve!$Q$6:$Q$1005,Cad_cl!CO$5))</f>
        <v/>
      </c>
      <c r="CP540" s="125" t="str">
        <f>IF($C540="","",COUNTIFS(Con_ve!$C$6:$C$1005,$C540,Con_ve!$Q$6:$Q$1005,Cad_cl!CP$5))</f>
        <v/>
      </c>
      <c r="CQ540" s="125" t="str">
        <f>IF($C540="","",COUNTIFS(Con_ve!$C$6:$C$1005,$C540,Con_ve!$Q$6:$Q$1005,Cad_cl!CQ$5))</f>
        <v/>
      </c>
      <c r="CR540" s="125">
        <f t="shared" si="26"/>
        <v>0</v>
      </c>
    </row>
    <row r="541" spans="3:96" ht="30" customHeight="1">
      <c r="C541" s="153"/>
      <c r="D541" s="153"/>
      <c r="E541" s="154"/>
      <c r="F541" s="153"/>
      <c r="G541" s="155"/>
      <c r="H541" s="153"/>
      <c r="I541" s="153"/>
      <c r="J541" s="132" t="s">
        <v>309</v>
      </c>
      <c r="K541" s="133" t="s">
        <v>309</v>
      </c>
      <c r="L541" s="153"/>
      <c r="M541" s="153"/>
      <c r="N541" s="153"/>
      <c r="O541" s="153"/>
      <c r="P541" s="153"/>
      <c r="Q541" s="153"/>
      <c r="AP541" s="134" t="str">
        <f>IF(ISERR(IF($C541="","",SUMIFS(Con_ve!$F$6:$F$1005,Con_ve!$C$6:$C$1005,$C541,Con_ve!$I$6:$I$1005,"Fechada",Con_ve!$Q$6:$Q$1005,Cad_cl!AP$5))),"",IF($C541="","",SUMIFS(Con_ve!$F$6:$F$1005,Con_ve!$C$6:$C$1005,$C541,Con_ve!$I$6:$I$1005,"Fechada",Con_ve!$Q$6:$Q$1005,Cad_cl!AP$5)))</f>
        <v/>
      </c>
      <c r="AQ541" s="134" t="str">
        <f>IF(ISERR(IF($C541="","",SUMIFS(Con_ve!$F$6:$F$1005,Con_ve!$C$6:$C$1005,$C541,Con_ve!$I$6:$I$1005,"Fechada",Con_ve!$Q$6:$Q$1005,Cad_cl!AQ$5))),"",IF($C541="","",SUMIFS(Con_ve!$F$6:$F$1005,Con_ve!$C$6:$C$1005,$C541,Con_ve!$I$6:$I$1005,"Fechada",Con_ve!$Q$6:$Q$1005,Cad_cl!AQ$5)))</f>
        <v/>
      </c>
      <c r="AR541" s="134" t="str">
        <f>IF(ISERR(IF($C541="","",SUMIFS(Con_ve!$F$6:$F$1005,Con_ve!$C$6:$C$1005,$C541,Con_ve!$I$6:$I$1005,"Fechada",Con_ve!$Q$6:$Q$1005,Cad_cl!AR$5))),"",IF($C541="","",SUMIFS(Con_ve!$F$6:$F$1005,Con_ve!$C$6:$C$1005,$C541,Con_ve!$I$6:$I$1005,"Fechada",Con_ve!$Q$6:$Q$1005,Cad_cl!AR$5)))</f>
        <v/>
      </c>
      <c r="AS541" s="134" t="str">
        <f>IF(ISERR(IF($C541="","",SUMIFS(Con_ve!$F$6:$F$1005,Con_ve!$C$6:$C$1005,$C541,Con_ve!$I$6:$I$1005,"Fechada",Con_ve!$Q$6:$Q$1005,Cad_cl!AS$5))),"",IF($C541="","",SUMIFS(Con_ve!$F$6:$F$1005,Con_ve!$C$6:$C$1005,$C541,Con_ve!$I$6:$I$1005,"Fechada",Con_ve!$Q$6:$Q$1005,Cad_cl!AS$5)))</f>
        <v/>
      </c>
      <c r="AT541" s="134" t="str">
        <f>IF(ISERR(IF($C541="","",SUMIFS(Con_ve!$F$6:$F$1005,Con_ve!$C$6:$C$1005,$C541,Con_ve!$I$6:$I$1005,"Fechada",Con_ve!$Q$6:$Q$1005,Cad_cl!AT$5))),"",IF($C541="","",SUMIFS(Con_ve!$F$6:$F$1005,Con_ve!$C$6:$C$1005,$C541,Con_ve!$I$6:$I$1005,"Fechada",Con_ve!$Q$6:$Q$1005,Cad_cl!AT$5)))</f>
        <v/>
      </c>
      <c r="AU541" s="134" t="str">
        <f>IF(ISERR(IF($C541="","",SUMIFS(Con_ve!$F$6:$F$1005,Con_ve!$C$6:$C$1005,$C541,Con_ve!$I$6:$I$1005,"Fechada",Con_ve!$Q$6:$Q$1005,Cad_cl!AU$5))),"",IF($C541="","",SUMIFS(Con_ve!$F$6:$F$1005,Con_ve!$C$6:$C$1005,$C541,Con_ve!$I$6:$I$1005,"Fechada",Con_ve!$Q$6:$Q$1005,Cad_cl!AU$5)))</f>
        <v/>
      </c>
      <c r="AV541" s="134" t="str">
        <f>IF(ISERR(IF($C541="","",SUMIFS(Con_ve!$F$6:$F$1005,Con_ve!$C$6:$C$1005,$C541,Con_ve!$I$6:$I$1005,"Fechada",Con_ve!$Q$6:$Q$1005,Cad_cl!AV$5))),"",IF($C541="","",SUMIFS(Con_ve!$F$6:$F$1005,Con_ve!$C$6:$C$1005,$C541,Con_ve!$I$6:$I$1005,"Fechada",Con_ve!$Q$6:$Q$1005,Cad_cl!AV$5)))</f>
        <v/>
      </c>
      <c r="AW541" s="134" t="str">
        <f>IF(ISERR(IF($C541="","",SUMIFS(Con_ve!$F$6:$F$1005,Con_ve!$C$6:$C$1005,$C541,Con_ve!$I$6:$I$1005,"Fechada",Con_ve!$Q$6:$Q$1005,Cad_cl!AW$5))),"",IF($C541="","",SUMIFS(Con_ve!$F$6:$F$1005,Con_ve!$C$6:$C$1005,$C541,Con_ve!$I$6:$I$1005,"Fechada",Con_ve!$Q$6:$Q$1005,Cad_cl!AW$5)))</f>
        <v/>
      </c>
      <c r="AX541" s="134" t="str">
        <f>IF(ISERR(IF($C541="","",SUMIFS(Con_ve!$F$6:$F$1005,Con_ve!$C$6:$C$1005,$C541,Con_ve!$I$6:$I$1005,"Fechada",Con_ve!$Q$6:$Q$1005,Cad_cl!AX$5))),"",IF($C541="","",SUMIFS(Con_ve!$F$6:$F$1005,Con_ve!$C$6:$C$1005,$C541,Con_ve!$I$6:$I$1005,"Fechada",Con_ve!$Q$6:$Q$1005,Cad_cl!AX$5)))</f>
        <v/>
      </c>
      <c r="AY541" s="134" t="str">
        <f>IF(ISERR(IF($C541="","",SUMIFS(Con_ve!$F$6:$F$1005,Con_ve!$C$6:$C$1005,$C541,Con_ve!$I$6:$I$1005,"Fechada",Con_ve!$Q$6:$Q$1005,Cad_cl!AY$5))),"",IF($C541="","",SUMIFS(Con_ve!$F$6:$F$1005,Con_ve!$C$6:$C$1005,$C541,Con_ve!$I$6:$I$1005,"Fechada",Con_ve!$Q$6:$Q$1005,Cad_cl!AY$5)))</f>
        <v/>
      </c>
      <c r="AZ541" s="134" t="str">
        <f>IF(ISERR(IF($C541="","",SUMIFS(Con_ve!$F$6:$F$1005,Con_ve!$C$6:$C$1005,$C541,Con_ve!$I$6:$I$1005,"Fechada",Con_ve!$Q$6:$Q$1005,Cad_cl!AZ$5))),"",IF($C541="","",SUMIFS(Con_ve!$F$6:$F$1005,Con_ve!$C$6:$C$1005,$C541,Con_ve!$I$6:$I$1005,"Fechada",Con_ve!$Q$6:$Q$1005,Cad_cl!AZ$5)))</f>
        <v/>
      </c>
      <c r="BA541" s="134" t="str">
        <f>IF(ISERR(IF($C541="","",SUMIFS(Con_ve!$F$6:$F$1005,Con_ve!$C$6:$C$1005,$C541,Con_ve!$I$6:$I$1005,"Fechada",Con_ve!$Q$6:$Q$1005,Cad_cl!BA$5))),"",IF($C541="","",SUMIFS(Con_ve!$F$6:$F$1005,Con_ve!$C$6:$C$1005,$C541,Con_ve!$I$6:$I$1005,"Fechada",Con_ve!$Q$6:$Q$1005,Cad_cl!BA$5)))</f>
        <v/>
      </c>
      <c r="BB541" s="134">
        <f t="shared" si="24"/>
        <v>0</v>
      </c>
      <c r="BD541" s="134" t="str">
        <f>IF(ISERR(IF($C541="","",SUMIFS(Con_ve!$F$6:$F$1005,Con_ve!$C$6:$C$1005,$C541,Con_ve!$I$6:$I$1005,"Em negociação",Con_ve!$Q$6:$Q$1005,Cad_cl!BD$5))),"",IF($C541="","",SUMIFS(Con_ve!$F$6:$F$1005,Con_ve!$C$6:$C$1005,$C541,Con_ve!$I$6:$I$1005,"Em negociação",Con_ve!$Q$6:$Q$1005,Cad_cl!BD$5)))</f>
        <v/>
      </c>
      <c r="BE541" s="134" t="str">
        <f>IF(ISERR(IF($C541="","",SUMIFS(Con_ve!$F$6:$F$1005,Con_ve!$C$6:$C$1005,$C541,Con_ve!$I$6:$I$1005,"Em negociação",Con_ve!$Q$6:$Q$1005,Cad_cl!BE$5))),"",IF($C541="","",SUMIFS(Con_ve!$F$6:$F$1005,Con_ve!$C$6:$C$1005,$C541,Con_ve!$I$6:$I$1005,"Em negociação",Con_ve!$Q$6:$Q$1005,Cad_cl!BE$5)))</f>
        <v/>
      </c>
      <c r="BF541" s="134" t="str">
        <f>IF(ISERR(IF($C541="","",SUMIFS(Con_ve!$F$6:$F$1005,Con_ve!$C$6:$C$1005,$C541,Con_ve!$I$6:$I$1005,"Em negociação",Con_ve!$Q$6:$Q$1005,Cad_cl!BF$5))),"",IF($C541="","",SUMIFS(Con_ve!$F$6:$F$1005,Con_ve!$C$6:$C$1005,$C541,Con_ve!$I$6:$I$1005,"Em negociação",Con_ve!$Q$6:$Q$1005,Cad_cl!BF$5)))</f>
        <v/>
      </c>
      <c r="BG541" s="134" t="str">
        <f>IF(ISERR(IF($C541="","",SUMIFS(Con_ve!$F$6:$F$1005,Con_ve!$C$6:$C$1005,$C541,Con_ve!$I$6:$I$1005,"Em negociação",Con_ve!$Q$6:$Q$1005,Cad_cl!BG$5))),"",IF($C541="","",SUMIFS(Con_ve!$F$6:$F$1005,Con_ve!$C$6:$C$1005,$C541,Con_ve!$I$6:$I$1005,"Em negociação",Con_ve!$Q$6:$Q$1005,Cad_cl!BG$5)))</f>
        <v/>
      </c>
      <c r="BH541" s="134" t="str">
        <f>IF(ISERR(IF($C541="","",SUMIFS(Con_ve!$F$6:$F$1005,Con_ve!$C$6:$C$1005,$C541,Con_ve!$I$6:$I$1005,"Em negociação",Con_ve!$Q$6:$Q$1005,Cad_cl!BH$5))),"",IF($C541="","",SUMIFS(Con_ve!$F$6:$F$1005,Con_ve!$C$6:$C$1005,$C541,Con_ve!$I$6:$I$1005,"Em negociação",Con_ve!$Q$6:$Q$1005,Cad_cl!BH$5)))</f>
        <v/>
      </c>
      <c r="BI541" s="134" t="str">
        <f>IF(ISERR(IF($C541="","",SUMIFS(Con_ve!$F$6:$F$1005,Con_ve!$C$6:$C$1005,$C541,Con_ve!$I$6:$I$1005,"Em negociação",Con_ve!$Q$6:$Q$1005,Cad_cl!BI$5))),"",IF($C541="","",SUMIFS(Con_ve!$F$6:$F$1005,Con_ve!$C$6:$C$1005,$C541,Con_ve!$I$6:$I$1005,"Em negociação",Con_ve!$Q$6:$Q$1005,Cad_cl!BI$5)))</f>
        <v/>
      </c>
      <c r="BJ541" s="134" t="str">
        <f>IF(ISERR(IF($C541="","",SUMIFS(Con_ve!$F$6:$F$1005,Con_ve!$C$6:$C$1005,$C541,Con_ve!$I$6:$I$1005,"Em negociação",Con_ve!$Q$6:$Q$1005,Cad_cl!BJ$5))),"",IF($C541="","",SUMIFS(Con_ve!$F$6:$F$1005,Con_ve!$C$6:$C$1005,$C541,Con_ve!$I$6:$I$1005,"Em negociação",Con_ve!$Q$6:$Q$1005,Cad_cl!BJ$5)))</f>
        <v/>
      </c>
      <c r="BK541" s="134" t="str">
        <f>IF(ISERR(IF($C541="","",SUMIFS(Con_ve!$F$6:$F$1005,Con_ve!$C$6:$C$1005,$C541,Con_ve!$I$6:$I$1005,"Em negociação",Con_ve!$Q$6:$Q$1005,Cad_cl!BK$5))),"",IF($C541="","",SUMIFS(Con_ve!$F$6:$F$1005,Con_ve!$C$6:$C$1005,$C541,Con_ve!$I$6:$I$1005,"Em negociação",Con_ve!$Q$6:$Q$1005,Cad_cl!BK$5)))</f>
        <v/>
      </c>
      <c r="BL541" s="134" t="str">
        <f>IF(ISERR(IF($C541="","",SUMIFS(Con_ve!$F$6:$F$1005,Con_ve!$C$6:$C$1005,$C541,Con_ve!$I$6:$I$1005,"Em negociação",Con_ve!$Q$6:$Q$1005,Cad_cl!BL$5))),"",IF($C541="","",SUMIFS(Con_ve!$F$6:$F$1005,Con_ve!$C$6:$C$1005,$C541,Con_ve!$I$6:$I$1005,"Em negociação",Con_ve!$Q$6:$Q$1005,Cad_cl!BL$5)))</f>
        <v/>
      </c>
      <c r="BM541" s="134" t="str">
        <f>IF(ISERR(IF($C541="","",SUMIFS(Con_ve!$F$6:$F$1005,Con_ve!$C$6:$C$1005,$C541,Con_ve!$I$6:$I$1005,"Em negociação",Con_ve!$Q$6:$Q$1005,Cad_cl!BM$5))),"",IF($C541="","",SUMIFS(Con_ve!$F$6:$F$1005,Con_ve!$C$6:$C$1005,$C541,Con_ve!$I$6:$I$1005,"Em negociação",Con_ve!$Q$6:$Q$1005,Cad_cl!BM$5)))</f>
        <v/>
      </c>
      <c r="BN541" s="134" t="str">
        <f>IF(ISERR(IF($C541="","",SUMIFS(Con_ve!$F$6:$F$1005,Con_ve!$C$6:$C$1005,$C541,Con_ve!$I$6:$I$1005,"Em negociação",Con_ve!$Q$6:$Q$1005,Cad_cl!BN$5))),"",IF($C541="","",SUMIFS(Con_ve!$F$6:$F$1005,Con_ve!$C$6:$C$1005,$C541,Con_ve!$I$6:$I$1005,"Em negociação",Con_ve!$Q$6:$Q$1005,Cad_cl!BN$5)))</f>
        <v/>
      </c>
      <c r="BO541" s="134" t="str">
        <f>IF(ISERR(IF($C541="","",SUMIFS(Con_ve!$F$6:$F$1005,Con_ve!$C$6:$C$1005,$C541,Con_ve!$I$6:$I$1005,"Em negociação",Con_ve!$Q$6:$Q$1005,Cad_cl!BO$5))),"",IF($C541="","",SUMIFS(Con_ve!$F$6:$F$1005,Con_ve!$C$6:$C$1005,$C541,Con_ve!$I$6:$I$1005,"Em negociação",Con_ve!$Q$6:$Q$1005,Cad_cl!BO$5)))</f>
        <v/>
      </c>
      <c r="BP541" s="134">
        <f t="shared" si="25"/>
        <v>0</v>
      </c>
      <c r="BR541" s="125" t="str">
        <f>IF(ISERR(IF(AND($I541=Re_lo!$E$5,BR$5=VLOOKUP(Re_lo!$H$5,Re_lo!$N$5:$O$16,2,0)),AP541,"")),"",IF(AND($I541=Re_lo!$E$5,BR$5=VLOOKUP(Re_lo!$H$5,Re_lo!$N$5:$O$16,2,0)),AP541,""))</f>
        <v/>
      </c>
      <c r="BS541" s="125" t="str">
        <f>IF(ISERR(IF(AND($I541=Re_lo!$E$5,BS$5=VLOOKUP(Re_lo!$H$5,Re_lo!$N$5:$O$16,2,0)),AQ541,"")),"",IF(AND($I541=Re_lo!$E$5,BS$5=VLOOKUP(Re_lo!$H$5,Re_lo!$N$5:$O$16,2,0)),AQ541,""))</f>
        <v/>
      </c>
      <c r="BT541" s="125" t="str">
        <f>IF(ISERR(IF(AND($I541=Re_lo!$E$5,BT$5=VLOOKUP(Re_lo!$H$5,Re_lo!$N$5:$O$16,2,0)),AR541,"")),"",IF(AND($I541=Re_lo!$E$5,BT$5=VLOOKUP(Re_lo!$H$5,Re_lo!$N$5:$O$16,2,0)),AR541,""))</f>
        <v/>
      </c>
      <c r="BU541" s="125" t="str">
        <f>IF(ISERR(IF(AND($I541=Re_lo!$E$5,BU$5=VLOOKUP(Re_lo!$H$5,Re_lo!$N$5:$O$16,2,0)),AS541,"")),"",IF(AND($I541=Re_lo!$E$5,BU$5=VLOOKUP(Re_lo!$H$5,Re_lo!$N$5:$O$16,2,0)),AS541,""))</f>
        <v/>
      </c>
      <c r="BV541" s="125" t="str">
        <f>IF(ISERR(IF(AND($I541=Re_lo!$E$5,BV$5=VLOOKUP(Re_lo!$H$5,Re_lo!$N$5:$O$16,2,0)),AT541,"")),"",IF(AND($I541=Re_lo!$E$5,BV$5=VLOOKUP(Re_lo!$H$5,Re_lo!$N$5:$O$16,2,0)),AT541,""))</f>
        <v/>
      </c>
      <c r="BW541" s="125" t="str">
        <f>IF(ISERR(IF(AND($I541=Re_lo!$E$5,BW$5=VLOOKUP(Re_lo!$H$5,Re_lo!$N$5:$O$16,2,0)),AU541,"")),"",IF(AND($I541=Re_lo!$E$5,BW$5=VLOOKUP(Re_lo!$H$5,Re_lo!$N$5:$O$16,2,0)),AU541,""))</f>
        <v/>
      </c>
      <c r="BX541" s="125" t="str">
        <f>IF(ISERR(IF(AND($I541=Re_lo!$E$5,BX$5=VLOOKUP(Re_lo!$H$5,Re_lo!$N$5:$O$16,2,0)),AV541,"")),"",IF(AND($I541=Re_lo!$E$5,BX$5=VLOOKUP(Re_lo!$H$5,Re_lo!$N$5:$O$16,2,0)),AV541,""))</f>
        <v/>
      </c>
      <c r="BY541" s="125" t="str">
        <f>IF(ISERR(IF(AND($I541=Re_lo!$E$5,BY$5=VLOOKUP(Re_lo!$H$5,Re_lo!$N$5:$O$16,2,0)),AW541,"")),"",IF(AND($I541=Re_lo!$E$5,BY$5=VLOOKUP(Re_lo!$H$5,Re_lo!$N$5:$O$16,2,0)),AW541,""))</f>
        <v/>
      </c>
      <c r="BZ541" s="125" t="str">
        <f>IF(ISERR(IF(AND($I541=Re_lo!$E$5,BZ$5=VLOOKUP(Re_lo!$H$5,Re_lo!$N$5:$O$16,2,0)),AX541,"")),"",IF(AND($I541=Re_lo!$E$5,BZ$5=VLOOKUP(Re_lo!$H$5,Re_lo!$N$5:$O$16,2,0)),AX541,""))</f>
        <v/>
      </c>
      <c r="CA541" s="125" t="str">
        <f>IF(ISERR(IF(AND($I541=Re_lo!$E$5,CA$5=VLOOKUP(Re_lo!$H$5,Re_lo!$N$5:$O$16,2,0)),AY541,"")),"",IF(AND($I541=Re_lo!$E$5,CA$5=VLOOKUP(Re_lo!$H$5,Re_lo!$N$5:$O$16,2,0)),AY541,""))</f>
        <v/>
      </c>
      <c r="CB541" s="125" t="str">
        <f>IF(ISERR(IF(AND($I541=Re_lo!$E$5,CB$5=VLOOKUP(Re_lo!$H$5,Re_lo!$N$5:$O$16,2,0)),AZ541,"")),"",IF(AND($I541=Re_lo!$E$5,CB$5=VLOOKUP(Re_lo!$H$5,Re_lo!$N$5:$O$16,2,0)),AZ541,""))</f>
        <v/>
      </c>
      <c r="CC541" s="125" t="str">
        <f>IF(ISERR(IF(AND($I541=Re_lo!$E$5,CC$5=VLOOKUP(Re_lo!$H$5,Re_lo!$N$5:$O$16,2,0)),BA541,"")),"",IF(AND($I541=Re_lo!$E$5,CC$5=VLOOKUP(Re_lo!$H$5,Re_lo!$N$5:$O$16,2,0)),BA541,""))</f>
        <v/>
      </c>
      <c r="CD541" s="125" t="str">
        <f>IF(ISERR(IF(AND($I541=Re_lo!$E$5,CD$5=VLOOKUP(Re_lo!$H$5,Re_lo!$N$5:$O$16,2,0)),BB541,"")),"",IF(AND($I541=Re_lo!$E$5,CD$5=VLOOKUP(Re_lo!$H$5,Re_lo!$N$5:$O$16,2,0)),BB541,""))</f>
        <v/>
      </c>
      <c r="CF541" s="125" t="str">
        <f>IF($C541="","",COUNTIFS(Con_ve!$C$6:$C$1005,$C541,Con_ve!$Q$6:$Q$1005,Cad_cl!CF$5))</f>
        <v/>
      </c>
      <c r="CG541" s="125" t="str">
        <f>IF($C541="","",COUNTIFS(Con_ve!$C$6:$C$1005,$C541,Con_ve!$Q$6:$Q$1005,Cad_cl!CG$5))</f>
        <v/>
      </c>
      <c r="CH541" s="125" t="str">
        <f>IF($C541="","",COUNTIFS(Con_ve!$C$6:$C$1005,$C541,Con_ve!$Q$6:$Q$1005,Cad_cl!CH$5))</f>
        <v/>
      </c>
      <c r="CI541" s="125" t="str">
        <f>IF($C541="","",COUNTIFS(Con_ve!$C$6:$C$1005,$C541,Con_ve!$Q$6:$Q$1005,Cad_cl!CI$5))</f>
        <v/>
      </c>
      <c r="CJ541" s="125" t="str">
        <f>IF($C541="","",COUNTIFS(Con_ve!$C$6:$C$1005,$C541,Con_ve!$Q$6:$Q$1005,Cad_cl!CJ$5))</f>
        <v/>
      </c>
      <c r="CK541" s="125" t="str">
        <f>IF($C541="","",COUNTIFS(Con_ve!$C$6:$C$1005,$C541,Con_ve!$Q$6:$Q$1005,Cad_cl!CK$5))</f>
        <v/>
      </c>
      <c r="CL541" s="125" t="str">
        <f>IF($C541="","",COUNTIFS(Con_ve!$C$6:$C$1005,$C541,Con_ve!$Q$6:$Q$1005,Cad_cl!CL$5))</f>
        <v/>
      </c>
      <c r="CM541" s="125" t="str">
        <f>IF($C541="","",COUNTIFS(Con_ve!$C$6:$C$1005,$C541,Con_ve!$Q$6:$Q$1005,Cad_cl!CM$5))</f>
        <v/>
      </c>
      <c r="CN541" s="125" t="str">
        <f>IF($C541="","",COUNTIFS(Con_ve!$C$6:$C$1005,$C541,Con_ve!$Q$6:$Q$1005,Cad_cl!CN$5))</f>
        <v/>
      </c>
      <c r="CO541" s="125" t="str">
        <f>IF($C541="","",COUNTIFS(Con_ve!$C$6:$C$1005,$C541,Con_ve!$Q$6:$Q$1005,Cad_cl!CO$5))</f>
        <v/>
      </c>
      <c r="CP541" s="125" t="str">
        <f>IF($C541="","",COUNTIFS(Con_ve!$C$6:$C$1005,$C541,Con_ve!$Q$6:$Q$1005,Cad_cl!CP$5))</f>
        <v/>
      </c>
      <c r="CQ541" s="125" t="str">
        <f>IF($C541="","",COUNTIFS(Con_ve!$C$6:$C$1005,$C541,Con_ve!$Q$6:$Q$1005,Cad_cl!CQ$5))</f>
        <v/>
      </c>
      <c r="CR541" s="125">
        <f t="shared" si="26"/>
        <v>0</v>
      </c>
    </row>
    <row r="542" spans="3:96" ht="30" customHeight="1">
      <c r="C542" s="153"/>
      <c r="D542" s="153"/>
      <c r="E542" s="154"/>
      <c r="F542" s="153"/>
      <c r="G542" s="155"/>
      <c r="H542" s="153"/>
      <c r="I542" s="153"/>
      <c r="J542" s="132" t="s">
        <v>309</v>
      </c>
      <c r="K542" s="133" t="s">
        <v>309</v>
      </c>
      <c r="L542" s="153"/>
      <c r="M542" s="153"/>
      <c r="N542" s="153"/>
      <c r="O542" s="153"/>
      <c r="P542" s="153"/>
      <c r="Q542" s="153"/>
      <c r="AP542" s="134" t="str">
        <f>IF(ISERR(IF($C542="","",SUMIFS(Con_ve!$F$6:$F$1005,Con_ve!$C$6:$C$1005,$C542,Con_ve!$I$6:$I$1005,"Fechada",Con_ve!$Q$6:$Q$1005,Cad_cl!AP$5))),"",IF($C542="","",SUMIFS(Con_ve!$F$6:$F$1005,Con_ve!$C$6:$C$1005,$C542,Con_ve!$I$6:$I$1005,"Fechada",Con_ve!$Q$6:$Q$1005,Cad_cl!AP$5)))</f>
        <v/>
      </c>
      <c r="AQ542" s="134" t="str">
        <f>IF(ISERR(IF($C542="","",SUMIFS(Con_ve!$F$6:$F$1005,Con_ve!$C$6:$C$1005,$C542,Con_ve!$I$6:$I$1005,"Fechada",Con_ve!$Q$6:$Q$1005,Cad_cl!AQ$5))),"",IF($C542="","",SUMIFS(Con_ve!$F$6:$F$1005,Con_ve!$C$6:$C$1005,$C542,Con_ve!$I$6:$I$1005,"Fechada",Con_ve!$Q$6:$Q$1005,Cad_cl!AQ$5)))</f>
        <v/>
      </c>
      <c r="AR542" s="134" t="str">
        <f>IF(ISERR(IF($C542="","",SUMIFS(Con_ve!$F$6:$F$1005,Con_ve!$C$6:$C$1005,$C542,Con_ve!$I$6:$I$1005,"Fechada",Con_ve!$Q$6:$Q$1005,Cad_cl!AR$5))),"",IF($C542="","",SUMIFS(Con_ve!$F$6:$F$1005,Con_ve!$C$6:$C$1005,$C542,Con_ve!$I$6:$I$1005,"Fechada",Con_ve!$Q$6:$Q$1005,Cad_cl!AR$5)))</f>
        <v/>
      </c>
      <c r="AS542" s="134" t="str">
        <f>IF(ISERR(IF($C542="","",SUMIFS(Con_ve!$F$6:$F$1005,Con_ve!$C$6:$C$1005,$C542,Con_ve!$I$6:$I$1005,"Fechada",Con_ve!$Q$6:$Q$1005,Cad_cl!AS$5))),"",IF($C542="","",SUMIFS(Con_ve!$F$6:$F$1005,Con_ve!$C$6:$C$1005,$C542,Con_ve!$I$6:$I$1005,"Fechada",Con_ve!$Q$6:$Q$1005,Cad_cl!AS$5)))</f>
        <v/>
      </c>
      <c r="AT542" s="134" t="str">
        <f>IF(ISERR(IF($C542="","",SUMIFS(Con_ve!$F$6:$F$1005,Con_ve!$C$6:$C$1005,$C542,Con_ve!$I$6:$I$1005,"Fechada",Con_ve!$Q$6:$Q$1005,Cad_cl!AT$5))),"",IF($C542="","",SUMIFS(Con_ve!$F$6:$F$1005,Con_ve!$C$6:$C$1005,$C542,Con_ve!$I$6:$I$1005,"Fechada",Con_ve!$Q$6:$Q$1005,Cad_cl!AT$5)))</f>
        <v/>
      </c>
      <c r="AU542" s="134" t="str">
        <f>IF(ISERR(IF($C542="","",SUMIFS(Con_ve!$F$6:$F$1005,Con_ve!$C$6:$C$1005,$C542,Con_ve!$I$6:$I$1005,"Fechada",Con_ve!$Q$6:$Q$1005,Cad_cl!AU$5))),"",IF($C542="","",SUMIFS(Con_ve!$F$6:$F$1005,Con_ve!$C$6:$C$1005,$C542,Con_ve!$I$6:$I$1005,"Fechada",Con_ve!$Q$6:$Q$1005,Cad_cl!AU$5)))</f>
        <v/>
      </c>
      <c r="AV542" s="134" t="str">
        <f>IF(ISERR(IF($C542="","",SUMIFS(Con_ve!$F$6:$F$1005,Con_ve!$C$6:$C$1005,$C542,Con_ve!$I$6:$I$1005,"Fechada",Con_ve!$Q$6:$Q$1005,Cad_cl!AV$5))),"",IF($C542="","",SUMIFS(Con_ve!$F$6:$F$1005,Con_ve!$C$6:$C$1005,$C542,Con_ve!$I$6:$I$1005,"Fechada",Con_ve!$Q$6:$Q$1005,Cad_cl!AV$5)))</f>
        <v/>
      </c>
      <c r="AW542" s="134" t="str">
        <f>IF(ISERR(IF($C542="","",SUMIFS(Con_ve!$F$6:$F$1005,Con_ve!$C$6:$C$1005,$C542,Con_ve!$I$6:$I$1005,"Fechada",Con_ve!$Q$6:$Q$1005,Cad_cl!AW$5))),"",IF($C542="","",SUMIFS(Con_ve!$F$6:$F$1005,Con_ve!$C$6:$C$1005,$C542,Con_ve!$I$6:$I$1005,"Fechada",Con_ve!$Q$6:$Q$1005,Cad_cl!AW$5)))</f>
        <v/>
      </c>
      <c r="AX542" s="134" t="str">
        <f>IF(ISERR(IF($C542="","",SUMIFS(Con_ve!$F$6:$F$1005,Con_ve!$C$6:$C$1005,$C542,Con_ve!$I$6:$I$1005,"Fechada",Con_ve!$Q$6:$Q$1005,Cad_cl!AX$5))),"",IF($C542="","",SUMIFS(Con_ve!$F$6:$F$1005,Con_ve!$C$6:$C$1005,$C542,Con_ve!$I$6:$I$1005,"Fechada",Con_ve!$Q$6:$Q$1005,Cad_cl!AX$5)))</f>
        <v/>
      </c>
      <c r="AY542" s="134" t="str">
        <f>IF(ISERR(IF($C542="","",SUMIFS(Con_ve!$F$6:$F$1005,Con_ve!$C$6:$C$1005,$C542,Con_ve!$I$6:$I$1005,"Fechada",Con_ve!$Q$6:$Q$1005,Cad_cl!AY$5))),"",IF($C542="","",SUMIFS(Con_ve!$F$6:$F$1005,Con_ve!$C$6:$C$1005,$C542,Con_ve!$I$6:$I$1005,"Fechada",Con_ve!$Q$6:$Q$1005,Cad_cl!AY$5)))</f>
        <v/>
      </c>
      <c r="AZ542" s="134" t="str">
        <f>IF(ISERR(IF($C542="","",SUMIFS(Con_ve!$F$6:$F$1005,Con_ve!$C$6:$C$1005,$C542,Con_ve!$I$6:$I$1005,"Fechada",Con_ve!$Q$6:$Q$1005,Cad_cl!AZ$5))),"",IF($C542="","",SUMIFS(Con_ve!$F$6:$F$1005,Con_ve!$C$6:$C$1005,$C542,Con_ve!$I$6:$I$1005,"Fechada",Con_ve!$Q$6:$Q$1005,Cad_cl!AZ$5)))</f>
        <v/>
      </c>
      <c r="BA542" s="134" t="str">
        <f>IF(ISERR(IF($C542="","",SUMIFS(Con_ve!$F$6:$F$1005,Con_ve!$C$6:$C$1005,$C542,Con_ve!$I$6:$I$1005,"Fechada",Con_ve!$Q$6:$Q$1005,Cad_cl!BA$5))),"",IF($C542="","",SUMIFS(Con_ve!$F$6:$F$1005,Con_ve!$C$6:$C$1005,$C542,Con_ve!$I$6:$I$1005,"Fechada",Con_ve!$Q$6:$Q$1005,Cad_cl!BA$5)))</f>
        <v/>
      </c>
      <c r="BB542" s="134">
        <f t="shared" si="24"/>
        <v>0</v>
      </c>
      <c r="BD542" s="134" t="str">
        <f>IF(ISERR(IF($C542="","",SUMIFS(Con_ve!$F$6:$F$1005,Con_ve!$C$6:$C$1005,$C542,Con_ve!$I$6:$I$1005,"Em negociação",Con_ve!$Q$6:$Q$1005,Cad_cl!BD$5))),"",IF($C542="","",SUMIFS(Con_ve!$F$6:$F$1005,Con_ve!$C$6:$C$1005,$C542,Con_ve!$I$6:$I$1005,"Em negociação",Con_ve!$Q$6:$Q$1005,Cad_cl!BD$5)))</f>
        <v/>
      </c>
      <c r="BE542" s="134" t="str">
        <f>IF(ISERR(IF($C542="","",SUMIFS(Con_ve!$F$6:$F$1005,Con_ve!$C$6:$C$1005,$C542,Con_ve!$I$6:$I$1005,"Em negociação",Con_ve!$Q$6:$Q$1005,Cad_cl!BE$5))),"",IF($C542="","",SUMIFS(Con_ve!$F$6:$F$1005,Con_ve!$C$6:$C$1005,$C542,Con_ve!$I$6:$I$1005,"Em negociação",Con_ve!$Q$6:$Q$1005,Cad_cl!BE$5)))</f>
        <v/>
      </c>
      <c r="BF542" s="134" t="str">
        <f>IF(ISERR(IF($C542="","",SUMIFS(Con_ve!$F$6:$F$1005,Con_ve!$C$6:$C$1005,$C542,Con_ve!$I$6:$I$1005,"Em negociação",Con_ve!$Q$6:$Q$1005,Cad_cl!BF$5))),"",IF($C542="","",SUMIFS(Con_ve!$F$6:$F$1005,Con_ve!$C$6:$C$1005,$C542,Con_ve!$I$6:$I$1005,"Em negociação",Con_ve!$Q$6:$Q$1005,Cad_cl!BF$5)))</f>
        <v/>
      </c>
      <c r="BG542" s="134" t="str">
        <f>IF(ISERR(IF($C542="","",SUMIFS(Con_ve!$F$6:$F$1005,Con_ve!$C$6:$C$1005,$C542,Con_ve!$I$6:$I$1005,"Em negociação",Con_ve!$Q$6:$Q$1005,Cad_cl!BG$5))),"",IF($C542="","",SUMIFS(Con_ve!$F$6:$F$1005,Con_ve!$C$6:$C$1005,$C542,Con_ve!$I$6:$I$1005,"Em negociação",Con_ve!$Q$6:$Q$1005,Cad_cl!BG$5)))</f>
        <v/>
      </c>
      <c r="BH542" s="134" t="str">
        <f>IF(ISERR(IF($C542="","",SUMIFS(Con_ve!$F$6:$F$1005,Con_ve!$C$6:$C$1005,$C542,Con_ve!$I$6:$I$1005,"Em negociação",Con_ve!$Q$6:$Q$1005,Cad_cl!BH$5))),"",IF($C542="","",SUMIFS(Con_ve!$F$6:$F$1005,Con_ve!$C$6:$C$1005,$C542,Con_ve!$I$6:$I$1005,"Em negociação",Con_ve!$Q$6:$Q$1005,Cad_cl!BH$5)))</f>
        <v/>
      </c>
      <c r="BI542" s="134" t="str">
        <f>IF(ISERR(IF($C542="","",SUMIFS(Con_ve!$F$6:$F$1005,Con_ve!$C$6:$C$1005,$C542,Con_ve!$I$6:$I$1005,"Em negociação",Con_ve!$Q$6:$Q$1005,Cad_cl!BI$5))),"",IF($C542="","",SUMIFS(Con_ve!$F$6:$F$1005,Con_ve!$C$6:$C$1005,$C542,Con_ve!$I$6:$I$1005,"Em negociação",Con_ve!$Q$6:$Q$1005,Cad_cl!BI$5)))</f>
        <v/>
      </c>
      <c r="BJ542" s="134" t="str">
        <f>IF(ISERR(IF($C542="","",SUMIFS(Con_ve!$F$6:$F$1005,Con_ve!$C$6:$C$1005,$C542,Con_ve!$I$6:$I$1005,"Em negociação",Con_ve!$Q$6:$Q$1005,Cad_cl!BJ$5))),"",IF($C542="","",SUMIFS(Con_ve!$F$6:$F$1005,Con_ve!$C$6:$C$1005,$C542,Con_ve!$I$6:$I$1005,"Em negociação",Con_ve!$Q$6:$Q$1005,Cad_cl!BJ$5)))</f>
        <v/>
      </c>
      <c r="BK542" s="134" t="str">
        <f>IF(ISERR(IF($C542="","",SUMIFS(Con_ve!$F$6:$F$1005,Con_ve!$C$6:$C$1005,$C542,Con_ve!$I$6:$I$1005,"Em negociação",Con_ve!$Q$6:$Q$1005,Cad_cl!BK$5))),"",IF($C542="","",SUMIFS(Con_ve!$F$6:$F$1005,Con_ve!$C$6:$C$1005,$C542,Con_ve!$I$6:$I$1005,"Em negociação",Con_ve!$Q$6:$Q$1005,Cad_cl!BK$5)))</f>
        <v/>
      </c>
      <c r="BL542" s="134" t="str">
        <f>IF(ISERR(IF($C542="","",SUMIFS(Con_ve!$F$6:$F$1005,Con_ve!$C$6:$C$1005,$C542,Con_ve!$I$6:$I$1005,"Em negociação",Con_ve!$Q$6:$Q$1005,Cad_cl!BL$5))),"",IF($C542="","",SUMIFS(Con_ve!$F$6:$F$1005,Con_ve!$C$6:$C$1005,$C542,Con_ve!$I$6:$I$1005,"Em negociação",Con_ve!$Q$6:$Q$1005,Cad_cl!BL$5)))</f>
        <v/>
      </c>
      <c r="BM542" s="134" t="str">
        <f>IF(ISERR(IF($C542="","",SUMIFS(Con_ve!$F$6:$F$1005,Con_ve!$C$6:$C$1005,$C542,Con_ve!$I$6:$I$1005,"Em negociação",Con_ve!$Q$6:$Q$1005,Cad_cl!BM$5))),"",IF($C542="","",SUMIFS(Con_ve!$F$6:$F$1005,Con_ve!$C$6:$C$1005,$C542,Con_ve!$I$6:$I$1005,"Em negociação",Con_ve!$Q$6:$Q$1005,Cad_cl!BM$5)))</f>
        <v/>
      </c>
      <c r="BN542" s="134" t="str">
        <f>IF(ISERR(IF($C542="","",SUMIFS(Con_ve!$F$6:$F$1005,Con_ve!$C$6:$C$1005,$C542,Con_ve!$I$6:$I$1005,"Em negociação",Con_ve!$Q$6:$Q$1005,Cad_cl!BN$5))),"",IF($C542="","",SUMIFS(Con_ve!$F$6:$F$1005,Con_ve!$C$6:$C$1005,$C542,Con_ve!$I$6:$I$1005,"Em negociação",Con_ve!$Q$6:$Q$1005,Cad_cl!BN$5)))</f>
        <v/>
      </c>
      <c r="BO542" s="134" t="str">
        <f>IF(ISERR(IF($C542="","",SUMIFS(Con_ve!$F$6:$F$1005,Con_ve!$C$6:$C$1005,$C542,Con_ve!$I$6:$I$1005,"Em negociação",Con_ve!$Q$6:$Q$1005,Cad_cl!BO$5))),"",IF($C542="","",SUMIFS(Con_ve!$F$6:$F$1005,Con_ve!$C$6:$C$1005,$C542,Con_ve!$I$6:$I$1005,"Em negociação",Con_ve!$Q$6:$Q$1005,Cad_cl!BO$5)))</f>
        <v/>
      </c>
      <c r="BP542" s="134">
        <f t="shared" si="25"/>
        <v>0</v>
      </c>
      <c r="BR542" s="125" t="str">
        <f>IF(ISERR(IF(AND($I542=Re_lo!$E$5,BR$5=VLOOKUP(Re_lo!$H$5,Re_lo!$N$5:$O$16,2,0)),AP542,"")),"",IF(AND($I542=Re_lo!$E$5,BR$5=VLOOKUP(Re_lo!$H$5,Re_lo!$N$5:$O$16,2,0)),AP542,""))</f>
        <v/>
      </c>
      <c r="BS542" s="125" t="str">
        <f>IF(ISERR(IF(AND($I542=Re_lo!$E$5,BS$5=VLOOKUP(Re_lo!$H$5,Re_lo!$N$5:$O$16,2,0)),AQ542,"")),"",IF(AND($I542=Re_lo!$E$5,BS$5=VLOOKUP(Re_lo!$H$5,Re_lo!$N$5:$O$16,2,0)),AQ542,""))</f>
        <v/>
      </c>
      <c r="BT542" s="125" t="str">
        <f>IF(ISERR(IF(AND($I542=Re_lo!$E$5,BT$5=VLOOKUP(Re_lo!$H$5,Re_lo!$N$5:$O$16,2,0)),AR542,"")),"",IF(AND($I542=Re_lo!$E$5,BT$5=VLOOKUP(Re_lo!$H$5,Re_lo!$N$5:$O$16,2,0)),AR542,""))</f>
        <v/>
      </c>
      <c r="BU542" s="125" t="str">
        <f>IF(ISERR(IF(AND($I542=Re_lo!$E$5,BU$5=VLOOKUP(Re_lo!$H$5,Re_lo!$N$5:$O$16,2,0)),AS542,"")),"",IF(AND($I542=Re_lo!$E$5,BU$5=VLOOKUP(Re_lo!$H$5,Re_lo!$N$5:$O$16,2,0)),AS542,""))</f>
        <v/>
      </c>
      <c r="BV542" s="125" t="str">
        <f>IF(ISERR(IF(AND($I542=Re_lo!$E$5,BV$5=VLOOKUP(Re_lo!$H$5,Re_lo!$N$5:$O$16,2,0)),AT542,"")),"",IF(AND($I542=Re_lo!$E$5,BV$5=VLOOKUP(Re_lo!$H$5,Re_lo!$N$5:$O$16,2,0)),AT542,""))</f>
        <v/>
      </c>
      <c r="BW542" s="125" t="str">
        <f>IF(ISERR(IF(AND($I542=Re_lo!$E$5,BW$5=VLOOKUP(Re_lo!$H$5,Re_lo!$N$5:$O$16,2,0)),AU542,"")),"",IF(AND($I542=Re_lo!$E$5,BW$5=VLOOKUP(Re_lo!$H$5,Re_lo!$N$5:$O$16,2,0)),AU542,""))</f>
        <v/>
      </c>
      <c r="BX542" s="125" t="str">
        <f>IF(ISERR(IF(AND($I542=Re_lo!$E$5,BX$5=VLOOKUP(Re_lo!$H$5,Re_lo!$N$5:$O$16,2,0)),AV542,"")),"",IF(AND($I542=Re_lo!$E$5,BX$5=VLOOKUP(Re_lo!$H$5,Re_lo!$N$5:$O$16,2,0)),AV542,""))</f>
        <v/>
      </c>
      <c r="BY542" s="125" t="str">
        <f>IF(ISERR(IF(AND($I542=Re_lo!$E$5,BY$5=VLOOKUP(Re_lo!$H$5,Re_lo!$N$5:$O$16,2,0)),AW542,"")),"",IF(AND($I542=Re_lo!$E$5,BY$5=VLOOKUP(Re_lo!$H$5,Re_lo!$N$5:$O$16,2,0)),AW542,""))</f>
        <v/>
      </c>
      <c r="BZ542" s="125" t="str">
        <f>IF(ISERR(IF(AND($I542=Re_lo!$E$5,BZ$5=VLOOKUP(Re_lo!$H$5,Re_lo!$N$5:$O$16,2,0)),AX542,"")),"",IF(AND($I542=Re_lo!$E$5,BZ$5=VLOOKUP(Re_lo!$H$5,Re_lo!$N$5:$O$16,2,0)),AX542,""))</f>
        <v/>
      </c>
      <c r="CA542" s="125" t="str">
        <f>IF(ISERR(IF(AND($I542=Re_lo!$E$5,CA$5=VLOOKUP(Re_lo!$H$5,Re_lo!$N$5:$O$16,2,0)),AY542,"")),"",IF(AND($I542=Re_lo!$E$5,CA$5=VLOOKUP(Re_lo!$H$5,Re_lo!$N$5:$O$16,2,0)),AY542,""))</f>
        <v/>
      </c>
      <c r="CB542" s="125" t="str">
        <f>IF(ISERR(IF(AND($I542=Re_lo!$E$5,CB$5=VLOOKUP(Re_lo!$H$5,Re_lo!$N$5:$O$16,2,0)),AZ542,"")),"",IF(AND($I542=Re_lo!$E$5,CB$5=VLOOKUP(Re_lo!$H$5,Re_lo!$N$5:$O$16,2,0)),AZ542,""))</f>
        <v/>
      </c>
      <c r="CC542" s="125" t="str">
        <f>IF(ISERR(IF(AND($I542=Re_lo!$E$5,CC$5=VLOOKUP(Re_lo!$H$5,Re_lo!$N$5:$O$16,2,0)),BA542,"")),"",IF(AND($I542=Re_lo!$E$5,CC$5=VLOOKUP(Re_lo!$H$5,Re_lo!$N$5:$O$16,2,0)),BA542,""))</f>
        <v/>
      </c>
      <c r="CD542" s="125" t="str">
        <f>IF(ISERR(IF(AND($I542=Re_lo!$E$5,CD$5=VLOOKUP(Re_lo!$H$5,Re_lo!$N$5:$O$16,2,0)),BB542,"")),"",IF(AND($I542=Re_lo!$E$5,CD$5=VLOOKUP(Re_lo!$H$5,Re_lo!$N$5:$O$16,2,0)),BB542,""))</f>
        <v/>
      </c>
      <c r="CF542" s="125" t="str">
        <f>IF($C542="","",COUNTIFS(Con_ve!$C$6:$C$1005,$C542,Con_ve!$Q$6:$Q$1005,Cad_cl!CF$5))</f>
        <v/>
      </c>
      <c r="CG542" s="125" t="str">
        <f>IF($C542="","",COUNTIFS(Con_ve!$C$6:$C$1005,$C542,Con_ve!$Q$6:$Q$1005,Cad_cl!CG$5))</f>
        <v/>
      </c>
      <c r="CH542" s="125" t="str">
        <f>IF($C542="","",COUNTIFS(Con_ve!$C$6:$C$1005,$C542,Con_ve!$Q$6:$Q$1005,Cad_cl!CH$5))</f>
        <v/>
      </c>
      <c r="CI542" s="125" t="str">
        <f>IF($C542="","",COUNTIFS(Con_ve!$C$6:$C$1005,$C542,Con_ve!$Q$6:$Q$1005,Cad_cl!CI$5))</f>
        <v/>
      </c>
      <c r="CJ542" s="125" t="str">
        <f>IF($C542="","",COUNTIFS(Con_ve!$C$6:$C$1005,$C542,Con_ve!$Q$6:$Q$1005,Cad_cl!CJ$5))</f>
        <v/>
      </c>
      <c r="CK542" s="125" t="str">
        <f>IF($C542="","",COUNTIFS(Con_ve!$C$6:$C$1005,$C542,Con_ve!$Q$6:$Q$1005,Cad_cl!CK$5))</f>
        <v/>
      </c>
      <c r="CL542" s="125" t="str">
        <f>IF($C542="","",COUNTIFS(Con_ve!$C$6:$C$1005,$C542,Con_ve!$Q$6:$Q$1005,Cad_cl!CL$5))</f>
        <v/>
      </c>
      <c r="CM542" s="125" t="str">
        <f>IF($C542="","",COUNTIFS(Con_ve!$C$6:$C$1005,$C542,Con_ve!$Q$6:$Q$1005,Cad_cl!CM$5))</f>
        <v/>
      </c>
      <c r="CN542" s="125" t="str">
        <f>IF($C542="","",COUNTIFS(Con_ve!$C$6:$C$1005,$C542,Con_ve!$Q$6:$Q$1005,Cad_cl!CN$5))</f>
        <v/>
      </c>
      <c r="CO542" s="125" t="str">
        <f>IF($C542="","",COUNTIFS(Con_ve!$C$6:$C$1005,$C542,Con_ve!$Q$6:$Q$1005,Cad_cl!CO$5))</f>
        <v/>
      </c>
      <c r="CP542" s="125" t="str">
        <f>IF($C542="","",COUNTIFS(Con_ve!$C$6:$C$1005,$C542,Con_ve!$Q$6:$Q$1005,Cad_cl!CP$5))</f>
        <v/>
      </c>
      <c r="CQ542" s="125" t="str">
        <f>IF($C542="","",COUNTIFS(Con_ve!$C$6:$C$1005,$C542,Con_ve!$Q$6:$Q$1005,Cad_cl!CQ$5))</f>
        <v/>
      </c>
      <c r="CR542" s="125">
        <f t="shared" si="26"/>
        <v>0</v>
      </c>
    </row>
    <row r="543" spans="3:96" ht="30" customHeight="1">
      <c r="C543" s="153"/>
      <c r="D543" s="153"/>
      <c r="E543" s="154"/>
      <c r="F543" s="153"/>
      <c r="G543" s="155"/>
      <c r="H543" s="153"/>
      <c r="I543" s="153"/>
      <c r="J543" s="132" t="s">
        <v>309</v>
      </c>
      <c r="K543" s="133" t="s">
        <v>309</v>
      </c>
      <c r="L543" s="153"/>
      <c r="M543" s="153"/>
      <c r="N543" s="153"/>
      <c r="O543" s="153"/>
      <c r="P543" s="153"/>
      <c r="Q543" s="153"/>
      <c r="AP543" s="134" t="str">
        <f>IF(ISERR(IF($C543="","",SUMIFS(Con_ve!$F$6:$F$1005,Con_ve!$C$6:$C$1005,$C543,Con_ve!$I$6:$I$1005,"Fechada",Con_ve!$Q$6:$Q$1005,Cad_cl!AP$5))),"",IF($C543="","",SUMIFS(Con_ve!$F$6:$F$1005,Con_ve!$C$6:$C$1005,$C543,Con_ve!$I$6:$I$1005,"Fechada",Con_ve!$Q$6:$Q$1005,Cad_cl!AP$5)))</f>
        <v/>
      </c>
      <c r="AQ543" s="134" t="str">
        <f>IF(ISERR(IF($C543="","",SUMIFS(Con_ve!$F$6:$F$1005,Con_ve!$C$6:$C$1005,$C543,Con_ve!$I$6:$I$1005,"Fechada",Con_ve!$Q$6:$Q$1005,Cad_cl!AQ$5))),"",IF($C543="","",SUMIFS(Con_ve!$F$6:$F$1005,Con_ve!$C$6:$C$1005,$C543,Con_ve!$I$6:$I$1005,"Fechada",Con_ve!$Q$6:$Q$1005,Cad_cl!AQ$5)))</f>
        <v/>
      </c>
      <c r="AR543" s="134" t="str">
        <f>IF(ISERR(IF($C543="","",SUMIFS(Con_ve!$F$6:$F$1005,Con_ve!$C$6:$C$1005,$C543,Con_ve!$I$6:$I$1005,"Fechada",Con_ve!$Q$6:$Q$1005,Cad_cl!AR$5))),"",IF($C543="","",SUMIFS(Con_ve!$F$6:$F$1005,Con_ve!$C$6:$C$1005,$C543,Con_ve!$I$6:$I$1005,"Fechada",Con_ve!$Q$6:$Q$1005,Cad_cl!AR$5)))</f>
        <v/>
      </c>
      <c r="AS543" s="134" t="str">
        <f>IF(ISERR(IF($C543="","",SUMIFS(Con_ve!$F$6:$F$1005,Con_ve!$C$6:$C$1005,$C543,Con_ve!$I$6:$I$1005,"Fechada",Con_ve!$Q$6:$Q$1005,Cad_cl!AS$5))),"",IF($C543="","",SUMIFS(Con_ve!$F$6:$F$1005,Con_ve!$C$6:$C$1005,$C543,Con_ve!$I$6:$I$1005,"Fechada",Con_ve!$Q$6:$Q$1005,Cad_cl!AS$5)))</f>
        <v/>
      </c>
      <c r="AT543" s="134" t="str">
        <f>IF(ISERR(IF($C543="","",SUMIFS(Con_ve!$F$6:$F$1005,Con_ve!$C$6:$C$1005,$C543,Con_ve!$I$6:$I$1005,"Fechada",Con_ve!$Q$6:$Q$1005,Cad_cl!AT$5))),"",IF($C543="","",SUMIFS(Con_ve!$F$6:$F$1005,Con_ve!$C$6:$C$1005,$C543,Con_ve!$I$6:$I$1005,"Fechada",Con_ve!$Q$6:$Q$1005,Cad_cl!AT$5)))</f>
        <v/>
      </c>
      <c r="AU543" s="134" t="str">
        <f>IF(ISERR(IF($C543="","",SUMIFS(Con_ve!$F$6:$F$1005,Con_ve!$C$6:$C$1005,$C543,Con_ve!$I$6:$I$1005,"Fechada",Con_ve!$Q$6:$Q$1005,Cad_cl!AU$5))),"",IF($C543="","",SUMIFS(Con_ve!$F$6:$F$1005,Con_ve!$C$6:$C$1005,$C543,Con_ve!$I$6:$I$1005,"Fechada",Con_ve!$Q$6:$Q$1005,Cad_cl!AU$5)))</f>
        <v/>
      </c>
      <c r="AV543" s="134" t="str">
        <f>IF(ISERR(IF($C543="","",SUMIFS(Con_ve!$F$6:$F$1005,Con_ve!$C$6:$C$1005,$C543,Con_ve!$I$6:$I$1005,"Fechada",Con_ve!$Q$6:$Q$1005,Cad_cl!AV$5))),"",IF($C543="","",SUMIFS(Con_ve!$F$6:$F$1005,Con_ve!$C$6:$C$1005,$C543,Con_ve!$I$6:$I$1005,"Fechada",Con_ve!$Q$6:$Q$1005,Cad_cl!AV$5)))</f>
        <v/>
      </c>
      <c r="AW543" s="134" t="str">
        <f>IF(ISERR(IF($C543="","",SUMIFS(Con_ve!$F$6:$F$1005,Con_ve!$C$6:$C$1005,$C543,Con_ve!$I$6:$I$1005,"Fechada",Con_ve!$Q$6:$Q$1005,Cad_cl!AW$5))),"",IF($C543="","",SUMIFS(Con_ve!$F$6:$F$1005,Con_ve!$C$6:$C$1005,$C543,Con_ve!$I$6:$I$1005,"Fechada",Con_ve!$Q$6:$Q$1005,Cad_cl!AW$5)))</f>
        <v/>
      </c>
      <c r="AX543" s="134" t="str">
        <f>IF(ISERR(IF($C543="","",SUMIFS(Con_ve!$F$6:$F$1005,Con_ve!$C$6:$C$1005,$C543,Con_ve!$I$6:$I$1005,"Fechada",Con_ve!$Q$6:$Q$1005,Cad_cl!AX$5))),"",IF($C543="","",SUMIFS(Con_ve!$F$6:$F$1005,Con_ve!$C$6:$C$1005,$C543,Con_ve!$I$6:$I$1005,"Fechada",Con_ve!$Q$6:$Q$1005,Cad_cl!AX$5)))</f>
        <v/>
      </c>
      <c r="AY543" s="134" t="str">
        <f>IF(ISERR(IF($C543="","",SUMIFS(Con_ve!$F$6:$F$1005,Con_ve!$C$6:$C$1005,$C543,Con_ve!$I$6:$I$1005,"Fechada",Con_ve!$Q$6:$Q$1005,Cad_cl!AY$5))),"",IF($C543="","",SUMIFS(Con_ve!$F$6:$F$1005,Con_ve!$C$6:$C$1005,$C543,Con_ve!$I$6:$I$1005,"Fechada",Con_ve!$Q$6:$Q$1005,Cad_cl!AY$5)))</f>
        <v/>
      </c>
      <c r="AZ543" s="134" t="str">
        <f>IF(ISERR(IF($C543="","",SUMIFS(Con_ve!$F$6:$F$1005,Con_ve!$C$6:$C$1005,$C543,Con_ve!$I$6:$I$1005,"Fechada",Con_ve!$Q$6:$Q$1005,Cad_cl!AZ$5))),"",IF($C543="","",SUMIFS(Con_ve!$F$6:$F$1005,Con_ve!$C$6:$C$1005,$C543,Con_ve!$I$6:$I$1005,"Fechada",Con_ve!$Q$6:$Q$1005,Cad_cl!AZ$5)))</f>
        <v/>
      </c>
      <c r="BA543" s="134" t="str">
        <f>IF(ISERR(IF($C543="","",SUMIFS(Con_ve!$F$6:$F$1005,Con_ve!$C$6:$C$1005,$C543,Con_ve!$I$6:$I$1005,"Fechada",Con_ve!$Q$6:$Q$1005,Cad_cl!BA$5))),"",IF($C543="","",SUMIFS(Con_ve!$F$6:$F$1005,Con_ve!$C$6:$C$1005,$C543,Con_ve!$I$6:$I$1005,"Fechada",Con_ve!$Q$6:$Q$1005,Cad_cl!BA$5)))</f>
        <v/>
      </c>
      <c r="BB543" s="134">
        <f t="shared" si="24"/>
        <v>0</v>
      </c>
      <c r="BD543" s="134" t="str">
        <f>IF(ISERR(IF($C543="","",SUMIFS(Con_ve!$F$6:$F$1005,Con_ve!$C$6:$C$1005,$C543,Con_ve!$I$6:$I$1005,"Em negociação",Con_ve!$Q$6:$Q$1005,Cad_cl!BD$5))),"",IF($C543="","",SUMIFS(Con_ve!$F$6:$F$1005,Con_ve!$C$6:$C$1005,$C543,Con_ve!$I$6:$I$1005,"Em negociação",Con_ve!$Q$6:$Q$1005,Cad_cl!BD$5)))</f>
        <v/>
      </c>
      <c r="BE543" s="134" t="str">
        <f>IF(ISERR(IF($C543="","",SUMIFS(Con_ve!$F$6:$F$1005,Con_ve!$C$6:$C$1005,$C543,Con_ve!$I$6:$I$1005,"Em negociação",Con_ve!$Q$6:$Q$1005,Cad_cl!BE$5))),"",IF($C543="","",SUMIFS(Con_ve!$F$6:$F$1005,Con_ve!$C$6:$C$1005,$C543,Con_ve!$I$6:$I$1005,"Em negociação",Con_ve!$Q$6:$Q$1005,Cad_cl!BE$5)))</f>
        <v/>
      </c>
      <c r="BF543" s="134" t="str">
        <f>IF(ISERR(IF($C543="","",SUMIFS(Con_ve!$F$6:$F$1005,Con_ve!$C$6:$C$1005,$C543,Con_ve!$I$6:$I$1005,"Em negociação",Con_ve!$Q$6:$Q$1005,Cad_cl!BF$5))),"",IF($C543="","",SUMIFS(Con_ve!$F$6:$F$1005,Con_ve!$C$6:$C$1005,$C543,Con_ve!$I$6:$I$1005,"Em negociação",Con_ve!$Q$6:$Q$1005,Cad_cl!BF$5)))</f>
        <v/>
      </c>
      <c r="BG543" s="134" t="str">
        <f>IF(ISERR(IF($C543="","",SUMIFS(Con_ve!$F$6:$F$1005,Con_ve!$C$6:$C$1005,$C543,Con_ve!$I$6:$I$1005,"Em negociação",Con_ve!$Q$6:$Q$1005,Cad_cl!BG$5))),"",IF($C543="","",SUMIFS(Con_ve!$F$6:$F$1005,Con_ve!$C$6:$C$1005,$C543,Con_ve!$I$6:$I$1005,"Em negociação",Con_ve!$Q$6:$Q$1005,Cad_cl!BG$5)))</f>
        <v/>
      </c>
      <c r="BH543" s="134" t="str">
        <f>IF(ISERR(IF($C543="","",SUMIFS(Con_ve!$F$6:$F$1005,Con_ve!$C$6:$C$1005,$C543,Con_ve!$I$6:$I$1005,"Em negociação",Con_ve!$Q$6:$Q$1005,Cad_cl!BH$5))),"",IF($C543="","",SUMIFS(Con_ve!$F$6:$F$1005,Con_ve!$C$6:$C$1005,$C543,Con_ve!$I$6:$I$1005,"Em negociação",Con_ve!$Q$6:$Q$1005,Cad_cl!BH$5)))</f>
        <v/>
      </c>
      <c r="BI543" s="134" t="str">
        <f>IF(ISERR(IF($C543="","",SUMIFS(Con_ve!$F$6:$F$1005,Con_ve!$C$6:$C$1005,$C543,Con_ve!$I$6:$I$1005,"Em negociação",Con_ve!$Q$6:$Q$1005,Cad_cl!BI$5))),"",IF($C543="","",SUMIFS(Con_ve!$F$6:$F$1005,Con_ve!$C$6:$C$1005,$C543,Con_ve!$I$6:$I$1005,"Em negociação",Con_ve!$Q$6:$Q$1005,Cad_cl!BI$5)))</f>
        <v/>
      </c>
      <c r="BJ543" s="134" t="str">
        <f>IF(ISERR(IF($C543="","",SUMIFS(Con_ve!$F$6:$F$1005,Con_ve!$C$6:$C$1005,$C543,Con_ve!$I$6:$I$1005,"Em negociação",Con_ve!$Q$6:$Q$1005,Cad_cl!BJ$5))),"",IF($C543="","",SUMIFS(Con_ve!$F$6:$F$1005,Con_ve!$C$6:$C$1005,$C543,Con_ve!$I$6:$I$1005,"Em negociação",Con_ve!$Q$6:$Q$1005,Cad_cl!BJ$5)))</f>
        <v/>
      </c>
      <c r="BK543" s="134" t="str">
        <f>IF(ISERR(IF($C543="","",SUMIFS(Con_ve!$F$6:$F$1005,Con_ve!$C$6:$C$1005,$C543,Con_ve!$I$6:$I$1005,"Em negociação",Con_ve!$Q$6:$Q$1005,Cad_cl!BK$5))),"",IF($C543="","",SUMIFS(Con_ve!$F$6:$F$1005,Con_ve!$C$6:$C$1005,$C543,Con_ve!$I$6:$I$1005,"Em negociação",Con_ve!$Q$6:$Q$1005,Cad_cl!BK$5)))</f>
        <v/>
      </c>
      <c r="BL543" s="134" t="str">
        <f>IF(ISERR(IF($C543="","",SUMIFS(Con_ve!$F$6:$F$1005,Con_ve!$C$6:$C$1005,$C543,Con_ve!$I$6:$I$1005,"Em negociação",Con_ve!$Q$6:$Q$1005,Cad_cl!BL$5))),"",IF($C543="","",SUMIFS(Con_ve!$F$6:$F$1005,Con_ve!$C$6:$C$1005,$C543,Con_ve!$I$6:$I$1005,"Em negociação",Con_ve!$Q$6:$Q$1005,Cad_cl!BL$5)))</f>
        <v/>
      </c>
      <c r="BM543" s="134" t="str">
        <f>IF(ISERR(IF($C543="","",SUMIFS(Con_ve!$F$6:$F$1005,Con_ve!$C$6:$C$1005,$C543,Con_ve!$I$6:$I$1005,"Em negociação",Con_ve!$Q$6:$Q$1005,Cad_cl!BM$5))),"",IF($C543="","",SUMIFS(Con_ve!$F$6:$F$1005,Con_ve!$C$6:$C$1005,$C543,Con_ve!$I$6:$I$1005,"Em negociação",Con_ve!$Q$6:$Q$1005,Cad_cl!BM$5)))</f>
        <v/>
      </c>
      <c r="BN543" s="134" t="str">
        <f>IF(ISERR(IF($C543="","",SUMIFS(Con_ve!$F$6:$F$1005,Con_ve!$C$6:$C$1005,$C543,Con_ve!$I$6:$I$1005,"Em negociação",Con_ve!$Q$6:$Q$1005,Cad_cl!BN$5))),"",IF($C543="","",SUMIFS(Con_ve!$F$6:$F$1005,Con_ve!$C$6:$C$1005,$C543,Con_ve!$I$6:$I$1005,"Em negociação",Con_ve!$Q$6:$Q$1005,Cad_cl!BN$5)))</f>
        <v/>
      </c>
      <c r="BO543" s="134" t="str">
        <f>IF(ISERR(IF($C543="","",SUMIFS(Con_ve!$F$6:$F$1005,Con_ve!$C$6:$C$1005,$C543,Con_ve!$I$6:$I$1005,"Em negociação",Con_ve!$Q$6:$Q$1005,Cad_cl!BO$5))),"",IF($C543="","",SUMIFS(Con_ve!$F$6:$F$1005,Con_ve!$C$6:$C$1005,$C543,Con_ve!$I$6:$I$1005,"Em negociação",Con_ve!$Q$6:$Q$1005,Cad_cl!BO$5)))</f>
        <v/>
      </c>
      <c r="BP543" s="134">
        <f t="shared" si="25"/>
        <v>0</v>
      </c>
      <c r="BR543" s="125" t="str">
        <f>IF(ISERR(IF(AND($I543=Re_lo!$E$5,BR$5=VLOOKUP(Re_lo!$H$5,Re_lo!$N$5:$O$16,2,0)),AP543,"")),"",IF(AND($I543=Re_lo!$E$5,BR$5=VLOOKUP(Re_lo!$H$5,Re_lo!$N$5:$O$16,2,0)),AP543,""))</f>
        <v/>
      </c>
      <c r="BS543" s="125" t="str">
        <f>IF(ISERR(IF(AND($I543=Re_lo!$E$5,BS$5=VLOOKUP(Re_lo!$H$5,Re_lo!$N$5:$O$16,2,0)),AQ543,"")),"",IF(AND($I543=Re_lo!$E$5,BS$5=VLOOKUP(Re_lo!$H$5,Re_lo!$N$5:$O$16,2,0)),AQ543,""))</f>
        <v/>
      </c>
      <c r="BT543" s="125" t="str">
        <f>IF(ISERR(IF(AND($I543=Re_lo!$E$5,BT$5=VLOOKUP(Re_lo!$H$5,Re_lo!$N$5:$O$16,2,0)),AR543,"")),"",IF(AND($I543=Re_lo!$E$5,BT$5=VLOOKUP(Re_lo!$H$5,Re_lo!$N$5:$O$16,2,0)),AR543,""))</f>
        <v/>
      </c>
      <c r="BU543" s="125" t="str">
        <f>IF(ISERR(IF(AND($I543=Re_lo!$E$5,BU$5=VLOOKUP(Re_lo!$H$5,Re_lo!$N$5:$O$16,2,0)),AS543,"")),"",IF(AND($I543=Re_lo!$E$5,BU$5=VLOOKUP(Re_lo!$H$5,Re_lo!$N$5:$O$16,2,0)),AS543,""))</f>
        <v/>
      </c>
      <c r="BV543" s="125" t="str">
        <f>IF(ISERR(IF(AND($I543=Re_lo!$E$5,BV$5=VLOOKUP(Re_lo!$H$5,Re_lo!$N$5:$O$16,2,0)),AT543,"")),"",IF(AND($I543=Re_lo!$E$5,BV$5=VLOOKUP(Re_lo!$H$5,Re_lo!$N$5:$O$16,2,0)),AT543,""))</f>
        <v/>
      </c>
      <c r="BW543" s="125" t="str">
        <f>IF(ISERR(IF(AND($I543=Re_lo!$E$5,BW$5=VLOOKUP(Re_lo!$H$5,Re_lo!$N$5:$O$16,2,0)),AU543,"")),"",IF(AND($I543=Re_lo!$E$5,BW$5=VLOOKUP(Re_lo!$H$5,Re_lo!$N$5:$O$16,2,0)),AU543,""))</f>
        <v/>
      </c>
      <c r="BX543" s="125" t="str">
        <f>IF(ISERR(IF(AND($I543=Re_lo!$E$5,BX$5=VLOOKUP(Re_lo!$H$5,Re_lo!$N$5:$O$16,2,0)),AV543,"")),"",IF(AND($I543=Re_lo!$E$5,BX$5=VLOOKUP(Re_lo!$H$5,Re_lo!$N$5:$O$16,2,0)),AV543,""))</f>
        <v/>
      </c>
      <c r="BY543" s="125" t="str">
        <f>IF(ISERR(IF(AND($I543=Re_lo!$E$5,BY$5=VLOOKUP(Re_lo!$H$5,Re_lo!$N$5:$O$16,2,0)),AW543,"")),"",IF(AND($I543=Re_lo!$E$5,BY$5=VLOOKUP(Re_lo!$H$5,Re_lo!$N$5:$O$16,2,0)),AW543,""))</f>
        <v/>
      </c>
      <c r="BZ543" s="125" t="str">
        <f>IF(ISERR(IF(AND($I543=Re_lo!$E$5,BZ$5=VLOOKUP(Re_lo!$H$5,Re_lo!$N$5:$O$16,2,0)),AX543,"")),"",IF(AND($I543=Re_lo!$E$5,BZ$5=VLOOKUP(Re_lo!$H$5,Re_lo!$N$5:$O$16,2,0)),AX543,""))</f>
        <v/>
      </c>
      <c r="CA543" s="125" t="str">
        <f>IF(ISERR(IF(AND($I543=Re_lo!$E$5,CA$5=VLOOKUP(Re_lo!$H$5,Re_lo!$N$5:$O$16,2,0)),AY543,"")),"",IF(AND($I543=Re_lo!$E$5,CA$5=VLOOKUP(Re_lo!$H$5,Re_lo!$N$5:$O$16,2,0)),AY543,""))</f>
        <v/>
      </c>
      <c r="CB543" s="125" t="str">
        <f>IF(ISERR(IF(AND($I543=Re_lo!$E$5,CB$5=VLOOKUP(Re_lo!$H$5,Re_lo!$N$5:$O$16,2,0)),AZ543,"")),"",IF(AND($I543=Re_lo!$E$5,CB$5=VLOOKUP(Re_lo!$H$5,Re_lo!$N$5:$O$16,2,0)),AZ543,""))</f>
        <v/>
      </c>
      <c r="CC543" s="125" t="str">
        <f>IF(ISERR(IF(AND($I543=Re_lo!$E$5,CC$5=VLOOKUP(Re_lo!$H$5,Re_lo!$N$5:$O$16,2,0)),BA543,"")),"",IF(AND($I543=Re_lo!$E$5,CC$5=VLOOKUP(Re_lo!$H$5,Re_lo!$N$5:$O$16,2,0)),BA543,""))</f>
        <v/>
      </c>
      <c r="CD543" s="125" t="str">
        <f>IF(ISERR(IF(AND($I543=Re_lo!$E$5,CD$5=VLOOKUP(Re_lo!$H$5,Re_lo!$N$5:$O$16,2,0)),BB543,"")),"",IF(AND($I543=Re_lo!$E$5,CD$5=VLOOKUP(Re_lo!$H$5,Re_lo!$N$5:$O$16,2,0)),BB543,""))</f>
        <v/>
      </c>
      <c r="CF543" s="125" t="str">
        <f>IF($C543="","",COUNTIFS(Con_ve!$C$6:$C$1005,$C543,Con_ve!$Q$6:$Q$1005,Cad_cl!CF$5))</f>
        <v/>
      </c>
      <c r="CG543" s="125" t="str">
        <f>IF($C543="","",COUNTIFS(Con_ve!$C$6:$C$1005,$C543,Con_ve!$Q$6:$Q$1005,Cad_cl!CG$5))</f>
        <v/>
      </c>
      <c r="CH543" s="125" t="str">
        <f>IF($C543="","",COUNTIFS(Con_ve!$C$6:$C$1005,$C543,Con_ve!$Q$6:$Q$1005,Cad_cl!CH$5))</f>
        <v/>
      </c>
      <c r="CI543" s="125" t="str">
        <f>IF($C543="","",COUNTIFS(Con_ve!$C$6:$C$1005,$C543,Con_ve!$Q$6:$Q$1005,Cad_cl!CI$5))</f>
        <v/>
      </c>
      <c r="CJ543" s="125" t="str">
        <f>IF($C543="","",COUNTIFS(Con_ve!$C$6:$C$1005,$C543,Con_ve!$Q$6:$Q$1005,Cad_cl!CJ$5))</f>
        <v/>
      </c>
      <c r="CK543" s="125" t="str">
        <f>IF($C543="","",COUNTIFS(Con_ve!$C$6:$C$1005,$C543,Con_ve!$Q$6:$Q$1005,Cad_cl!CK$5))</f>
        <v/>
      </c>
      <c r="CL543" s="125" t="str">
        <f>IF($C543="","",COUNTIFS(Con_ve!$C$6:$C$1005,$C543,Con_ve!$Q$6:$Q$1005,Cad_cl!CL$5))</f>
        <v/>
      </c>
      <c r="CM543" s="125" t="str">
        <f>IF($C543="","",COUNTIFS(Con_ve!$C$6:$C$1005,$C543,Con_ve!$Q$6:$Q$1005,Cad_cl!CM$5))</f>
        <v/>
      </c>
      <c r="CN543" s="125" t="str">
        <f>IF($C543="","",COUNTIFS(Con_ve!$C$6:$C$1005,$C543,Con_ve!$Q$6:$Q$1005,Cad_cl!CN$5))</f>
        <v/>
      </c>
      <c r="CO543" s="125" t="str">
        <f>IF($C543="","",COUNTIFS(Con_ve!$C$6:$C$1005,$C543,Con_ve!$Q$6:$Q$1005,Cad_cl!CO$5))</f>
        <v/>
      </c>
      <c r="CP543" s="125" t="str">
        <f>IF($C543="","",COUNTIFS(Con_ve!$C$6:$C$1005,$C543,Con_ve!$Q$6:$Q$1005,Cad_cl!CP$5))</f>
        <v/>
      </c>
      <c r="CQ543" s="125" t="str">
        <f>IF($C543="","",COUNTIFS(Con_ve!$C$6:$C$1005,$C543,Con_ve!$Q$6:$Q$1005,Cad_cl!CQ$5))</f>
        <v/>
      </c>
      <c r="CR543" s="125">
        <f t="shared" si="26"/>
        <v>0</v>
      </c>
    </row>
    <row r="544" spans="3:96" ht="30" customHeight="1">
      <c r="C544" s="153"/>
      <c r="D544" s="153"/>
      <c r="E544" s="154"/>
      <c r="F544" s="153"/>
      <c r="G544" s="155"/>
      <c r="H544" s="153"/>
      <c r="I544" s="153"/>
      <c r="J544" s="132" t="s">
        <v>309</v>
      </c>
      <c r="K544" s="133" t="s">
        <v>309</v>
      </c>
      <c r="L544" s="153"/>
      <c r="M544" s="153"/>
      <c r="N544" s="153"/>
      <c r="O544" s="153"/>
      <c r="P544" s="153"/>
      <c r="Q544" s="153"/>
      <c r="AP544" s="134" t="str">
        <f>IF(ISERR(IF($C544="","",SUMIFS(Con_ve!$F$6:$F$1005,Con_ve!$C$6:$C$1005,$C544,Con_ve!$I$6:$I$1005,"Fechada",Con_ve!$Q$6:$Q$1005,Cad_cl!AP$5))),"",IF($C544="","",SUMIFS(Con_ve!$F$6:$F$1005,Con_ve!$C$6:$C$1005,$C544,Con_ve!$I$6:$I$1005,"Fechada",Con_ve!$Q$6:$Q$1005,Cad_cl!AP$5)))</f>
        <v/>
      </c>
      <c r="AQ544" s="134" t="str">
        <f>IF(ISERR(IF($C544="","",SUMIFS(Con_ve!$F$6:$F$1005,Con_ve!$C$6:$C$1005,$C544,Con_ve!$I$6:$I$1005,"Fechada",Con_ve!$Q$6:$Q$1005,Cad_cl!AQ$5))),"",IF($C544="","",SUMIFS(Con_ve!$F$6:$F$1005,Con_ve!$C$6:$C$1005,$C544,Con_ve!$I$6:$I$1005,"Fechada",Con_ve!$Q$6:$Q$1005,Cad_cl!AQ$5)))</f>
        <v/>
      </c>
      <c r="AR544" s="134" t="str">
        <f>IF(ISERR(IF($C544="","",SUMIFS(Con_ve!$F$6:$F$1005,Con_ve!$C$6:$C$1005,$C544,Con_ve!$I$6:$I$1005,"Fechada",Con_ve!$Q$6:$Q$1005,Cad_cl!AR$5))),"",IF($C544="","",SUMIFS(Con_ve!$F$6:$F$1005,Con_ve!$C$6:$C$1005,$C544,Con_ve!$I$6:$I$1005,"Fechada",Con_ve!$Q$6:$Q$1005,Cad_cl!AR$5)))</f>
        <v/>
      </c>
      <c r="AS544" s="134" t="str">
        <f>IF(ISERR(IF($C544="","",SUMIFS(Con_ve!$F$6:$F$1005,Con_ve!$C$6:$C$1005,$C544,Con_ve!$I$6:$I$1005,"Fechada",Con_ve!$Q$6:$Q$1005,Cad_cl!AS$5))),"",IF($C544="","",SUMIFS(Con_ve!$F$6:$F$1005,Con_ve!$C$6:$C$1005,$C544,Con_ve!$I$6:$I$1005,"Fechada",Con_ve!$Q$6:$Q$1005,Cad_cl!AS$5)))</f>
        <v/>
      </c>
      <c r="AT544" s="134" t="str">
        <f>IF(ISERR(IF($C544="","",SUMIFS(Con_ve!$F$6:$F$1005,Con_ve!$C$6:$C$1005,$C544,Con_ve!$I$6:$I$1005,"Fechada",Con_ve!$Q$6:$Q$1005,Cad_cl!AT$5))),"",IF($C544="","",SUMIFS(Con_ve!$F$6:$F$1005,Con_ve!$C$6:$C$1005,$C544,Con_ve!$I$6:$I$1005,"Fechada",Con_ve!$Q$6:$Q$1005,Cad_cl!AT$5)))</f>
        <v/>
      </c>
      <c r="AU544" s="134" t="str">
        <f>IF(ISERR(IF($C544="","",SUMIFS(Con_ve!$F$6:$F$1005,Con_ve!$C$6:$C$1005,$C544,Con_ve!$I$6:$I$1005,"Fechada",Con_ve!$Q$6:$Q$1005,Cad_cl!AU$5))),"",IF($C544="","",SUMIFS(Con_ve!$F$6:$F$1005,Con_ve!$C$6:$C$1005,$C544,Con_ve!$I$6:$I$1005,"Fechada",Con_ve!$Q$6:$Q$1005,Cad_cl!AU$5)))</f>
        <v/>
      </c>
      <c r="AV544" s="134" t="str">
        <f>IF(ISERR(IF($C544="","",SUMIFS(Con_ve!$F$6:$F$1005,Con_ve!$C$6:$C$1005,$C544,Con_ve!$I$6:$I$1005,"Fechada",Con_ve!$Q$6:$Q$1005,Cad_cl!AV$5))),"",IF($C544="","",SUMIFS(Con_ve!$F$6:$F$1005,Con_ve!$C$6:$C$1005,$C544,Con_ve!$I$6:$I$1005,"Fechada",Con_ve!$Q$6:$Q$1005,Cad_cl!AV$5)))</f>
        <v/>
      </c>
      <c r="AW544" s="134" t="str">
        <f>IF(ISERR(IF($C544="","",SUMIFS(Con_ve!$F$6:$F$1005,Con_ve!$C$6:$C$1005,$C544,Con_ve!$I$6:$I$1005,"Fechada",Con_ve!$Q$6:$Q$1005,Cad_cl!AW$5))),"",IF($C544="","",SUMIFS(Con_ve!$F$6:$F$1005,Con_ve!$C$6:$C$1005,$C544,Con_ve!$I$6:$I$1005,"Fechada",Con_ve!$Q$6:$Q$1005,Cad_cl!AW$5)))</f>
        <v/>
      </c>
      <c r="AX544" s="134" t="str">
        <f>IF(ISERR(IF($C544="","",SUMIFS(Con_ve!$F$6:$F$1005,Con_ve!$C$6:$C$1005,$C544,Con_ve!$I$6:$I$1005,"Fechada",Con_ve!$Q$6:$Q$1005,Cad_cl!AX$5))),"",IF($C544="","",SUMIFS(Con_ve!$F$6:$F$1005,Con_ve!$C$6:$C$1005,$C544,Con_ve!$I$6:$I$1005,"Fechada",Con_ve!$Q$6:$Q$1005,Cad_cl!AX$5)))</f>
        <v/>
      </c>
      <c r="AY544" s="134" t="str">
        <f>IF(ISERR(IF($C544="","",SUMIFS(Con_ve!$F$6:$F$1005,Con_ve!$C$6:$C$1005,$C544,Con_ve!$I$6:$I$1005,"Fechada",Con_ve!$Q$6:$Q$1005,Cad_cl!AY$5))),"",IF($C544="","",SUMIFS(Con_ve!$F$6:$F$1005,Con_ve!$C$6:$C$1005,$C544,Con_ve!$I$6:$I$1005,"Fechada",Con_ve!$Q$6:$Q$1005,Cad_cl!AY$5)))</f>
        <v/>
      </c>
      <c r="AZ544" s="134" t="str">
        <f>IF(ISERR(IF($C544="","",SUMIFS(Con_ve!$F$6:$F$1005,Con_ve!$C$6:$C$1005,$C544,Con_ve!$I$6:$I$1005,"Fechada",Con_ve!$Q$6:$Q$1005,Cad_cl!AZ$5))),"",IF($C544="","",SUMIFS(Con_ve!$F$6:$F$1005,Con_ve!$C$6:$C$1005,$C544,Con_ve!$I$6:$I$1005,"Fechada",Con_ve!$Q$6:$Q$1005,Cad_cl!AZ$5)))</f>
        <v/>
      </c>
      <c r="BA544" s="134" t="str">
        <f>IF(ISERR(IF($C544="","",SUMIFS(Con_ve!$F$6:$F$1005,Con_ve!$C$6:$C$1005,$C544,Con_ve!$I$6:$I$1005,"Fechada",Con_ve!$Q$6:$Q$1005,Cad_cl!BA$5))),"",IF($C544="","",SUMIFS(Con_ve!$F$6:$F$1005,Con_ve!$C$6:$C$1005,$C544,Con_ve!$I$6:$I$1005,"Fechada",Con_ve!$Q$6:$Q$1005,Cad_cl!BA$5)))</f>
        <v/>
      </c>
      <c r="BB544" s="134">
        <f t="shared" si="24"/>
        <v>0</v>
      </c>
      <c r="BD544" s="134" t="str">
        <f>IF(ISERR(IF($C544="","",SUMIFS(Con_ve!$F$6:$F$1005,Con_ve!$C$6:$C$1005,$C544,Con_ve!$I$6:$I$1005,"Em negociação",Con_ve!$Q$6:$Q$1005,Cad_cl!BD$5))),"",IF($C544="","",SUMIFS(Con_ve!$F$6:$F$1005,Con_ve!$C$6:$C$1005,$C544,Con_ve!$I$6:$I$1005,"Em negociação",Con_ve!$Q$6:$Q$1005,Cad_cl!BD$5)))</f>
        <v/>
      </c>
      <c r="BE544" s="134" t="str">
        <f>IF(ISERR(IF($C544="","",SUMIFS(Con_ve!$F$6:$F$1005,Con_ve!$C$6:$C$1005,$C544,Con_ve!$I$6:$I$1005,"Em negociação",Con_ve!$Q$6:$Q$1005,Cad_cl!BE$5))),"",IF($C544="","",SUMIFS(Con_ve!$F$6:$F$1005,Con_ve!$C$6:$C$1005,$C544,Con_ve!$I$6:$I$1005,"Em negociação",Con_ve!$Q$6:$Q$1005,Cad_cl!BE$5)))</f>
        <v/>
      </c>
      <c r="BF544" s="134" t="str">
        <f>IF(ISERR(IF($C544="","",SUMIFS(Con_ve!$F$6:$F$1005,Con_ve!$C$6:$C$1005,$C544,Con_ve!$I$6:$I$1005,"Em negociação",Con_ve!$Q$6:$Q$1005,Cad_cl!BF$5))),"",IF($C544="","",SUMIFS(Con_ve!$F$6:$F$1005,Con_ve!$C$6:$C$1005,$C544,Con_ve!$I$6:$I$1005,"Em negociação",Con_ve!$Q$6:$Q$1005,Cad_cl!BF$5)))</f>
        <v/>
      </c>
      <c r="BG544" s="134" t="str">
        <f>IF(ISERR(IF($C544="","",SUMIFS(Con_ve!$F$6:$F$1005,Con_ve!$C$6:$C$1005,$C544,Con_ve!$I$6:$I$1005,"Em negociação",Con_ve!$Q$6:$Q$1005,Cad_cl!BG$5))),"",IF($C544="","",SUMIFS(Con_ve!$F$6:$F$1005,Con_ve!$C$6:$C$1005,$C544,Con_ve!$I$6:$I$1005,"Em negociação",Con_ve!$Q$6:$Q$1005,Cad_cl!BG$5)))</f>
        <v/>
      </c>
      <c r="BH544" s="134" t="str">
        <f>IF(ISERR(IF($C544="","",SUMIFS(Con_ve!$F$6:$F$1005,Con_ve!$C$6:$C$1005,$C544,Con_ve!$I$6:$I$1005,"Em negociação",Con_ve!$Q$6:$Q$1005,Cad_cl!BH$5))),"",IF($C544="","",SUMIFS(Con_ve!$F$6:$F$1005,Con_ve!$C$6:$C$1005,$C544,Con_ve!$I$6:$I$1005,"Em negociação",Con_ve!$Q$6:$Q$1005,Cad_cl!BH$5)))</f>
        <v/>
      </c>
      <c r="BI544" s="134" t="str">
        <f>IF(ISERR(IF($C544="","",SUMIFS(Con_ve!$F$6:$F$1005,Con_ve!$C$6:$C$1005,$C544,Con_ve!$I$6:$I$1005,"Em negociação",Con_ve!$Q$6:$Q$1005,Cad_cl!BI$5))),"",IF($C544="","",SUMIFS(Con_ve!$F$6:$F$1005,Con_ve!$C$6:$C$1005,$C544,Con_ve!$I$6:$I$1005,"Em negociação",Con_ve!$Q$6:$Q$1005,Cad_cl!BI$5)))</f>
        <v/>
      </c>
      <c r="BJ544" s="134" t="str">
        <f>IF(ISERR(IF($C544="","",SUMIFS(Con_ve!$F$6:$F$1005,Con_ve!$C$6:$C$1005,$C544,Con_ve!$I$6:$I$1005,"Em negociação",Con_ve!$Q$6:$Q$1005,Cad_cl!BJ$5))),"",IF($C544="","",SUMIFS(Con_ve!$F$6:$F$1005,Con_ve!$C$6:$C$1005,$C544,Con_ve!$I$6:$I$1005,"Em negociação",Con_ve!$Q$6:$Q$1005,Cad_cl!BJ$5)))</f>
        <v/>
      </c>
      <c r="BK544" s="134" t="str">
        <f>IF(ISERR(IF($C544="","",SUMIFS(Con_ve!$F$6:$F$1005,Con_ve!$C$6:$C$1005,$C544,Con_ve!$I$6:$I$1005,"Em negociação",Con_ve!$Q$6:$Q$1005,Cad_cl!BK$5))),"",IF($C544="","",SUMIFS(Con_ve!$F$6:$F$1005,Con_ve!$C$6:$C$1005,$C544,Con_ve!$I$6:$I$1005,"Em negociação",Con_ve!$Q$6:$Q$1005,Cad_cl!BK$5)))</f>
        <v/>
      </c>
      <c r="BL544" s="134" t="str">
        <f>IF(ISERR(IF($C544="","",SUMIFS(Con_ve!$F$6:$F$1005,Con_ve!$C$6:$C$1005,$C544,Con_ve!$I$6:$I$1005,"Em negociação",Con_ve!$Q$6:$Q$1005,Cad_cl!BL$5))),"",IF($C544="","",SUMIFS(Con_ve!$F$6:$F$1005,Con_ve!$C$6:$C$1005,$C544,Con_ve!$I$6:$I$1005,"Em negociação",Con_ve!$Q$6:$Q$1005,Cad_cl!BL$5)))</f>
        <v/>
      </c>
      <c r="BM544" s="134" t="str">
        <f>IF(ISERR(IF($C544="","",SUMIFS(Con_ve!$F$6:$F$1005,Con_ve!$C$6:$C$1005,$C544,Con_ve!$I$6:$I$1005,"Em negociação",Con_ve!$Q$6:$Q$1005,Cad_cl!BM$5))),"",IF($C544="","",SUMIFS(Con_ve!$F$6:$F$1005,Con_ve!$C$6:$C$1005,$C544,Con_ve!$I$6:$I$1005,"Em negociação",Con_ve!$Q$6:$Q$1005,Cad_cl!BM$5)))</f>
        <v/>
      </c>
      <c r="BN544" s="134" t="str">
        <f>IF(ISERR(IF($C544="","",SUMIFS(Con_ve!$F$6:$F$1005,Con_ve!$C$6:$C$1005,$C544,Con_ve!$I$6:$I$1005,"Em negociação",Con_ve!$Q$6:$Q$1005,Cad_cl!BN$5))),"",IF($C544="","",SUMIFS(Con_ve!$F$6:$F$1005,Con_ve!$C$6:$C$1005,$C544,Con_ve!$I$6:$I$1005,"Em negociação",Con_ve!$Q$6:$Q$1005,Cad_cl!BN$5)))</f>
        <v/>
      </c>
      <c r="BO544" s="134" t="str">
        <f>IF(ISERR(IF($C544="","",SUMIFS(Con_ve!$F$6:$F$1005,Con_ve!$C$6:$C$1005,$C544,Con_ve!$I$6:$I$1005,"Em negociação",Con_ve!$Q$6:$Q$1005,Cad_cl!BO$5))),"",IF($C544="","",SUMIFS(Con_ve!$F$6:$F$1005,Con_ve!$C$6:$C$1005,$C544,Con_ve!$I$6:$I$1005,"Em negociação",Con_ve!$Q$6:$Q$1005,Cad_cl!BO$5)))</f>
        <v/>
      </c>
      <c r="BP544" s="134">
        <f t="shared" si="25"/>
        <v>0</v>
      </c>
      <c r="BR544" s="125" t="str">
        <f>IF(ISERR(IF(AND($I544=Re_lo!$E$5,BR$5=VLOOKUP(Re_lo!$H$5,Re_lo!$N$5:$O$16,2,0)),AP544,"")),"",IF(AND($I544=Re_lo!$E$5,BR$5=VLOOKUP(Re_lo!$H$5,Re_lo!$N$5:$O$16,2,0)),AP544,""))</f>
        <v/>
      </c>
      <c r="BS544" s="125" t="str">
        <f>IF(ISERR(IF(AND($I544=Re_lo!$E$5,BS$5=VLOOKUP(Re_lo!$H$5,Re_lo!$N$5:$O$16,2,0)),AQ544,"")),"",IF(AND($I544=Re_lo!$E$5,BS$5=VLOOKUP(Re_lo!$H$5,Re_lo!$N$5:$O$16,2,0)),AQ544,""))</f>
        <v/>
      </c>
      <c r="BT544" s="125" t="str">
        <f>IF(ISERR(IF(AND($I544=Re_lo!$E$5,BT$5=VLOOKUP(Re_lo!$H$5,Re_lo!$N$5:$O$16,2,0)),AR544,"")),"",IF(AND($I544=Re_lo!$E$5,BT$5=VLOOKUP(Re_lo!$H$5,Re_lo!$N$5:$O$16,2,0)),AR544,""))</f>
        <v/>
      </c>
      <c r="BU544" s="125" t="str">
        <f>IF(ISERR(IF(AND($I544=Re_lo!$E$5,BU$5=VLOOKUP(Re_lo!$H$5,Re_lo!$N$5:$O$16,2,0)),AS544,"")),"",IF(AND($I544=Re_lo!$E$5,BU$5=VLOOKUP(Re_lo!$H$5,Re_lo!$N$5:$O$16,2,0)),AS544,""))</f>
        <v/>
      </c>
      <c r="BV544" s="125" t="str">
        <f>IF(ISERR(IF(AND($I544=Re_lo!$E$5,BV$5=VLOOKUP(Re_lo!$H$5,Re_lo!$N$5:$O$16,2,0)),AT544,"")),"",IF(AND($I544=Re_lo!$E$5,BV$5=VLOOKUP(Re_lo!$H$5,Re_lo!$N$5:$O$16,2,0)),AT544,""))</f>
        <v/>
      </c>
      <c r="BW544" s="125" t="str">
        <f>IF(ISERR(IF(AND($I544=Re_lo!$E$5,BW$5=VLOOKUP(Re_lo!$H$5,Re_lo!$N$5:$O$16,2,0)),AU544,"")),"",IF(AND($I544=Re_lo!$E$5,BW$5=VLOOKUP(Re_lo!$H$5,Re_lo!$N$5:$O$16,2,0)),AU544,""))</f>
        <v/>
      </c>
      <c r="BX544" s="125" t="str">
        <f>IF(ISERR(IF(AND($I544=Re_lo!$E$5,BX$5=VLOOKUP(Re_lo!$H$5,Re_lo!$N$5:$O$16,2,0)),AV544,"")),"",IF(AND($I544=Re_lo!$E$5,BX$5=VLOOKUP(Re_lo!$H$5,Re_lo!$N$5:$O$16,2,0)),AV544,""))</f>
        <v/>
      </c>
      <c r="BY544" s="125" t="str">
        <f>IF(ISERR(IF(AND($I544=Re_lo!$E$5,BY$5=VLOOKUP(Re_lo!$H$5,Re_lo!$N$5:$O$16,2,0)),AW544,"")),"",IF(AND($I544=Re_lo!$E$5,BY$5=VLOOKUP(Re_lo!$H$5,Re_lo!$N$5:$O$16,2,0)),AW544,""))</f>
        <v/>
      </c>
      <c r="BZ544" s="125" t="str">
        <f>IF(ISERR(IF(AND($I544=Re_lo!$E$5,BZ$5=VLOOKUP(Re_lo!$H$5,Re_lo!$N$5:$O$16,2,0)),AX544,"")),"",IF(AND($I544=Re_lo!$E$5,BZ$5=VLOOKUP(Re_lo!$H$5,Re_lo!$N$5:$O$16,2,0)),AX544,""))</f>
        <v/>
      </c>
      <c r="CA544" s="125" t="str">
        <f>IF(ISERR(IF(AND($I544=Re_lo!$E$5,CA$5=VLOOKUP(Re_lo!$H$5,Re_lo!$N$5:$O$16,2,0)),AY544,"")),"",IF(AND($I544=Re_lo!$E$5,CA$5=VLOOKUP(Re_lo!$H$5,Re_lo!$N$5:$O$16,2,0)),AY544,""))</f>
        <v/>
      </c>
      <c r="CB544" s="125" t="str">
        <f>IF(ISERR(IF(AND($I544=Re_lo!$E$5,CB$5=VLOOKUP(Re_lo!$H$5,Re_lo!$N$5:$O$16,2,0)),AZ544,"")),"",IF(AND($I544=Re_lo!$E$5,CB$5=VLOOKUP(Re_lo!$H$5,Re_lo!$N$5:$O$16,2,0)),AZ544,""))</f>
        <v/>
      </c>
      <c r="CC544" s="125" t="str">
        <f>IF(ISERR(IF(AND($I544=Re_lo!$E$5,CC$5=VLOOKUP(Re_lo!$H$5,Re_lo!$N$5:$O$16,2,0)),BA544,"")),"",IF(AND($I544=Re_lo!$E$5,CC$5=VLOOKUP(Re_lo!$H$5,Re_lo!$N$5:$O$16,2,0)),BA544,""))</f>
        <v/>
      </c>
      <c r="CD544" s="125" t="str">
        <f>IF(ISERR(IF(AND($I544=Re_lo!$E$5,CD$5=VLOOKUP(Re_lo!$H$5,Re_lo!$N$5:$O$16,2,0)),BB544,"")),"",IF(AND($I544=Re_lo!$E$5,CD$5=VLOOKUP(Re_lo!$H$5,Re_lo!$N$5:$O$16,2,0)),BB544,""))</f>
        <v/>
      </c>
      <c r="CF544" s="125" t="str">
        <f>IF($C544="","",COUNTIFS(Con_ve!$C$6:$C$1005,$C544,Con_ve!$Q$6:$Q$1005,Cad_cl!CF$5))</f>
        <v/>
      </c>
      <c r="CG544" s="125" t="str">
        <f>IF($C544="","",COUNTIFS(Con_ve!$C$6:$C$1005,$C544,Con_ve!$Q$6:$Q$1005,Cad_cl!CG$5))</f>
        <v/>
      </c>
      <c r="CH544" s="125" t="str">
        <f>IF($C544="","",COUNTIFS(Con_ve!$C$6:$C$1005,$C544,Con_ve!$Q$6:$Q$1005,Cad_cl!CH$5))</f>
        <v/>
      </c>
      <c r="CI544" s="125" t="str">
        <f>IF($C544="","",COUNTIFS(Con_ve!$C$6:$C$1005,$C544,Con_ve!$Q$6:$Q$1005,Cad_cl!CI$5))</f>
        <v/>
      </c>
      <c r="CJ544" s="125" t="str">
        <f>IF($C544="","",COUNTIFS(Con_ve!$C$6:$C$1005,$C544,Con_ve!$Q$6:$Q$1005,Cad_cl!CJ$5))</f>
        <v/>
      </c>
      <c r="CK544" s="125" t="str">
        <f>IF($C544="","",COUNTIFS(Con_ve!$C$6:$C$1005,$C544,Con_ve!$Q$6:$Q$1005,Cad_cl!CK$5))</f>
        <v/>
      </c>
      <c r="CL544" s="125" t="str">
        <f>IF($C544="","",COUNTIFS(Con_ve!$C$6:$C$1005,$C544,Con_ve!$Q$6:$Q$1005,Cad_cl!CL$5))</f>
        <v/>
      </c>
      <c r="CM544" s="125" t="str">
        <f>IF($C544="","",COUNTIFS(Con_ve!$C$6:$C$1005,$C544,Con_ve!$Q$6:$Q$1005,Cad_cl!CM$5))</f>
        <v/>
      </c>
      <c r="CN544" s="125" t="str">
        <f>IF($C544="","",COUNTIFS(Con_ve!$C$6:$C$1005,$C544,Con_ve!$Q$6:$Q$1005,Cad_cl!CN$5))</f>
        <v/>
      </c>
      <c r="CO544" s="125" t="str">
        <f>IF($C544="","",COUNTIFS(Con_ve!$C$6:$C$1005,$C544,Con_ve!$Q$6:$Q$1005,Cad_cl!CO$5))</f>
        <v/>
      </c>
      <c r="CP544" s="125" t="str">
        <f>IF($C544="","",COUNTIFS(Con_ve!$C$6:$C$1005,$C544,Con_ve!$Q$6:$Q$1005,Cad_cl!CP$5))</f>
        <v/>
      </c>
      <c r="CQ544" s="125" t="str">
        <f>IF($C544="","",COUNTIFS(Con_ve!$C$6:$C$1005,$C544,Con_ve!$Q$6:$Q$1005,Cad_cl!CQ$5))</f>
        <v/>
      </c>
      <c r="CR544" s="125">
        <f t="shared" si="26"/>
        <v>0</v>
      </c>
    </row>
    <row r="545" spans="3:96" ht="30" customHeight="1">
      <c r="C545" s="153"/>
      <c r="D545" s="153"/>
      <c r="E545" s="154"/>
      <c r="F545" s="153"/>
      <c r="G545" s="155"/>
      <c r="H545" s="153"/>
      <c r="I545" s="153"/>
      <c r="J545" s="132" t="s">
        <v>309</v>
      </c>
      <c r="K545" s="133" t="s">
        <v>309</v>
      </c>
      <c r="L545" s="153"/>
      <c r="M545" s="153"/>
      <c r="N545" s="153"/>
      <c r="O545" s="153"/>
      <c r="P545" s="153"/>
      <c r="Q545" s="153"/>
      <c r="AP545" s="134" t="str">
        <f>IF(ISERR(IF($C545="","",SUMIFS(Con_ve!$F$6:$F$1005,Con_ve!$C$6:$C$1005,$C545,Con_ve!$I$6:$I$1005,"Fechada",Con_ve!$Q$6:$Q$1005,Cad_cl!AP$5))),"",IF($C545="","",SUMIFS(Con_ve!$F$6:$F$1005,Con_ve!$C$6:$C$1005,$C545,Con_ve!$I$6:$I$1005,"Fechada",Con_ve!$Q$6:$Q$1005,Cad_cl!AP$5)))</f>
        <v/>
      </c>
      <c r="AQ545" s="134" t="str">
        <f>IF(ISERR(IF($C545="","",SUMIFS(Con_ve!$F$6:$F$1005,Con_ve!$C$6:$C$1005,$C545,Con_ve!$I$6:$I$1005,"Fechada",Con_ve!$Q$6:$Q$1005,Cad_cl!AQ$5))),"",IF($C545="","",SUMIFS(Con_ve!$F$6:$F$1005,Con_ve!$C$6:$C$1005,$C545,Con_ve!$I$6:$I$1005,"Fechada",Con_ve!$Q$6:$Q$1005,Cad_cl!AQ$5)))</f>
        <v/>
      </c>
      <c r="AR545" s="134" t="str">
        <f>IF(ISERR(IF($C545="","",SUMIFS(Con_ve!$F$6:$F$1005,Con_ve!$C$6:$C$1005,$C545,Con_ve!$I$6:$I$1005,"Fechada",Con_ve!$Q$6:$Q$1005,Cad_cl!AR$5))),"",IF($C545="","",SUMIFS(Con_ve!$F$6:$F$1005,Con_ve!$C$6:$C$1005,$C545,Con_ve!$I$6:$I$1005,"Fechada",Con_ve!$Q$6:$Q$1005,Cad_cl!AR$5)))</f>
        <v/>
      </c>
      <c r="AS545" s="134" t="str">
        <f>IF(ISERR(IF($C545="","",SUMIFS(Con_ve!$F$6:$F$1005,Con_ve!$C$6:$C$1005,$C545,Con_ve!$I$6:$I$1005,"Fechada",Con_ve!$Q$6:$Q$1005,Cad_cl!AS$5))),"",IF($C545="","",SUMIFS(Con_ve!$F$6:$F$1005,Con_ve!$C$6:$C$1005,$C545,Con_ve!$I$6:$I$1005,"Fechada",Con_ve!$Q$6:$Q$1005,Cad_cl!AS$5)))</f>
        <v/>
      </c>
      <c r="AT545" s="134" t="str">
        <f>IF(ISERR(IF($C545="","",SUMIFS(Con_ve!$F$6:$F$1005,Con_ve!$C$6:$C$1005,$C545,Con_ve!$I$6:$I$1005,"Fechada",Con_ve!$Q$6:$Q$1005,Cad_cl!AT$5))),"",IF($C545="","",SUMIFS(Con_ve!$F$6:$F$1005,Con_ve!$C$6:$C$1005,$C545,Con_ve!$I$6:$I$1005,"Fechada",Con_ve!$Q$6:$Q$1005,Cad_cl!AT$5)))</f>
        <v/>
      </c>
      <c r="AU545" s="134" t="str">
        <f>IF(ISERR(IF($C545="","",SUMIFS(Con_ve!$F$6:$F$1005,Con_ve!$C$6:$C$1005,$C545,Con_ve!$I$6:$I$1005,"Fechada",Con_ve!$Q$6:$Q$1005,Cad_cl!AU$5))),"",IF($C545="","",SUMIFS(Con_ve!$F$6:$F$1005,Con_ve!$C$6:$C$1005,$C545,Con_ve!$I$6:$I$1005,"Fechada",Con_ve!$Q$6:$Q$1005,Cad_cl!AU$5)))</f>
        <v/>
      </c>
      <c r="AV545" s="134" t="str">
        <f>IF(ISERR(IF($C545="","",SUMIFS(Con_ve!$F$6:$F$1005,Con_ve!$C$6:$C$1005,$C545,Con_ve!$I$6:$I$1005,"Fechada",Con_ve!$Q$6:$Q$1005,Cad_cl!AV$5))),"",IF($C545="","",SUMIFS(Con_ve!$F$6:$F$1005,Con_ve!$C$6:$C$1005,$C545,Con_ve!$I$6:$I$1005,"Fechada",Con_ve!$Q$6:$Q$1005,Cad_cl!AV$5)))</f>
        <v/>
      </c>
      <c r="AW545" s="134" t="str">
        <f>IF(ISERR(IF($C545="","",SUMIFS(Con_ve!$F$6:$F$1005,Con_ve!$C$6:$C$1005,$C545,Con_ve!$I$6:$I$1005,"Fechada",Con_ve!$Q$6:$Q$1005,Cad_cl!AW$5))),"",IF($C545="","",SUMIFS(Con_ve!$F$6:$F$1005,Con_ve!$C$6:$C$1005,$C545,Con_ve!$I$6:$I$1005,"Fechada",Con_ve!$Q$6:$Q$1005,Cad_cl!AW$5)))</f>
        <v/>
      </c>
      <c r="AX545" s="134" t="str">
        <f>IF(ISERR(IF($C545="","",SUMIFS(Con_ve!$F$6:$F$1005,Con_ve!$C$6:$C$1005,$C545,Con_ve!$I$6:$I$1005,"Fechada",Con_ve!$Q$6:$Q$1005,Cad_cl!AX$5))),"",IF($C545="","",SUMIFS(Con_ve!$F$6:$F$1005,Con_ve!$C$6:$C$1005,$C545,Con_ve!$I$6:$I$1005,"Fechada",Con_ve!$Q$6:$Q$1005,Cad_cl!AX$5)))</f>
        <v/>
      </c>
      <c r="AY545" s="134" t="str">
        <f>IF(ISERR(IF($C545="","",SUMIFS(Con_ve!$F$6:$F$1005,Con_ve!$C$6:$C$1005,$C545,Con_ve!$I$6:$I$1005,"Fechada",Con_ve!$Q$6:$Q$1005,Cad_cl!AY$5))),"",IF($C545="","",SUMIFS(Con_ve!$F$6:$F$1005,Con_ve!$C$6:$C$1005,$C545,Con_ve!$I$6:$I$1005,"Fechada",Con_ve!$Q$6:$Q$1005,Cad_cl!AY$5)))</f>
        <v/>
      </c>
      <c r="AZ545" s="134" t="str">
        <f>IF(ISERR(IF($C545="","",SUMIFS(Con_ve!$F$6:$F$1005,Con_ve!$C$6:$C$1005,$C545,Con_ve!$I$6:$I$1005,"Fechada",Con_ve!$Q$6:$Q$1005,Cad_cl!AZ$5))),"",IF($C545="","",SUMIFS(Con_ve!$F$6:$F$1005,Con_ve!$C$6:$C$1005,$C545,Con_ve!$I$6:$I$1005,"Fechada",Con_ve!$Q$6:$Q$1005,Cad_cl!AZ$5)))</f>
        <v/>
      </c>
      <c r="BA545" s="134" t="str">
        <f>IF(ISERR(IF($C545="","",SUMIFS(Con_ve!$F$6:$F$1005,Con_ve!$C$6:$C$1005,$C545,Con_ve!$I$6:$I$1005,"Fechada",Con_ve!$Q$6:$Q$1005,Cad_cl!BA$5))),"",IF($C545="","",SUMIFS(Con_ve!$F$6:$F$1005,Con_ve!$C$6:$C$1005,$C545,Con_ve!$I$6:$I$1005,"Fechada",Con_ve!$Q$6:$Q$1005,Cad_cl!BA$5)))</f>
        <v/>
      </c>
      <c r="BB545" s="134">
        <f t="shared" si="24"/>
        <v>0</v>
      </c>
      <c r="BD545" s="134" t="str">
        <f>IF(ISERR(IF($C545="","",SUMIFS(Con_ve!$F$6:$F$1005,Con_ve!$C$6:$C$1005,$C545,Con_ve!$I$6:$I$1005,"Em negociação",Con_ve!$Q$6:$Q$1005,Cad_cl!BD$5))),"",IF($C545="","",SUMIFS(Con_ve!$F$6:$F$1005,Con_ve!$C$6:$C$1005,$C545,Con_ve!$I$6:$I$1005,"Em negociação",Con_ve!$Q$6:$Q$1005,Cad_cl!BD$5)))</f>
        <v/>
      </c>
      <c r="BE545" s="134" t="str">
        <f>IF(ISERR(IF($C545="","",SUMIFS(Con_ve!$F$6:$F$1005,Con_ve!$C$6:$C$1005,$C545,Con_ve!$I$6:$I$1005,"Em negociação",Con_ve!$Q$6:$Q$1005,Cad_cl!BE$5))),"",IF($C545="","",SUMIFS(Con_ve!$F$6:$F$1005,Con_ve!$C$6:$C$1005,$C545,Con_ve!$I$6:$I$1005,"Em negociação",Con_ve!$Q$6:$Q$1005,Cad_cl!BE$5)))</f>
        <v/>
      </c>
      <c r="BF545" s="134" t="str">
        <f>IF(ISERR(IF($C545="","",SUMIFS(Con_ve!$F$6:$F$1005,Con_ve!$C$6:$C$1005,$C545,Con_ve!$I$6:$I$1005,"Em negociação",Con_ve!$Q$6:$Q$1005,Cad_cl!BF$5))),"",IF($C545="","",SUMIFS(Con_ve!$F$6:$F$1005,Con_ve!$C$6:$C$1005,$C545,Con_ve!$I$6:$I$1005,"Em negociação",Con_ve!$Q$6:$Q$1005,Cad_cl!BF$5)))</f>
        <v/>
      </c>
      <c r="BG545" s="134" t="str">
        <f>IF(ISERR(IF($C545="","",SUMIFS(Con_ve!$F$6:$F$1005,Con_ve!$C$6:$C$1005,$C545,Con_ve!$I$6:$I$1005,"Em negociação",Con_ve!$Q$6:$Q$1005,Cad_cl!BG$5))),"",IF($C545="","",SUMIFS(Con_ve!$F$6:$F$1005,Con_ve!$C$6:$C$1005,$C545,Con_ve!$I$6:$I$1005,"Em negociação",Con_ve!$Q$6:$Q$1005,Cad_cl!BG$5)))</f>
        <v/>
      </c>
      <c r="BH545" s="134" t="str">
        <f>IF(ISERR(IF($C545="","",SUMIFS(Con_ve!$F$6:$F$1005,Con_ve!$C$6:$C$1005,$C545,Con_ve!$I$6:$I$1005,"Em negociação",Con_ve!$Q$6:$Q$1005,Cad_cl!BH$5))),"",IF($C545="","",SUMIFS(Con_ve!$F$6:$F$1005,Con_ve!$C$6:$C$1005,$C545,Con_ve!$I$6:$I$1005,"Em negociação",Con_ve!$Q$6:$Q$1005,Cad_cl!BH$5)))</f>
        <v/>
      </c>
      <c r="BI545" s="134" t="str">
        <f>IF(ISERR(IF($C545="","",SUMIFS(Con_ve!$F$6:$F$1005,Con_ve!$C$6:$C$1005,$C545,Con_ve!$I$6:$I$1005,"Em negociação",Con_ve!$Q$6:$Q$1005,Cad_cl!BI$5))),"",IF($C545="","",SUMIFS(Con_ve!$F$6:$F$1005,Con_ve!$C$6:$C$1005,$C545,Con_ve!$I$6:$I$1005,"Em negociação",Con_ve!$Q$6:$Q$1005,Cad_cl!BI$5)))</f>
        <v/>
      </c>
      <c r="BJ545" s="134" t="str">
        <f>IF(ISERR(IF($C545="","",SUMIFS(Con_ve!$F$6:$F$1005,Con_ve!$C$6:$C$1005,$C545,Con_ve!$I$6:$I$1005,"Em negociação",Con_ve!$Q$6:$Q$1005,Cad_cl!BJ$5))),"",IF($C545="","",SUMIFS(Con_ve!$F$6:$F$1005,Con_ve!$C$6:$C$1005,$C545,Con_ve!$I$6:$I$1005,"Em negociação",Con_ve!$Q$6:$Q$1005,Cad_cl!BJ$5)))</f>
        <v/>
      </c>
      <c r="BK545" s="134" t="str">
        <f>IF(ISERR(IF($C545="","",SUMIFS(Con_ve!$F$6:$F$1005,Con_ve!$C$6:$C$1005,$C545,Con_ve!$I$6:$I$1005,"Em negociação",Con_ve!$Q$6:$Q$1005,Cad_cl!BK$5))),"",IF($C545="","",SUMIFS(Con_ve!$F$6:$F$1005,Con_ve!$C$6:$C$1005,$C545,Con_ve!$I$6:$I$1005,"Em negociação",Con_ve!$Q$6:$Q$1005,Cad_cl!BK$5)))</f>
        <v/>
      </c>
      <c r="BL545" s="134" t="str">
        <f>IF(ISERR(IF($C545="","",SUMIFS(Con_ve!$F$6:$F$1005,Con_ve!$C$6:$C$1005,$C545,Con_ve!$I$6:$I$1005,"Em negociação",Con_ve!$Q$6:$Q$1005,Cad_cl!BL$5))),"",IF($C545="","",SUMIFS(Con_ve!$F$6:$F$1005,Con_ve!$C$6:$C$1005,$C545,Con_ve!$I$6:$I$1005,"Em negociação",Con_ve!$Q$6:$Q$1005,Cad_cl!BL$5)))</f>
        <v/>
      </c>
      <c r="BM545" s="134" t="str">
        <f>IF(ISERR(IF($C545="","",SUMIFS(Con_ve!$F$6:$F$1005,Con_ve!$C$6:$C$1005,$C545,Con_ve!$I$6:$I$1005,"Em negociação",Con_ve!$Q$6:$Q$1005,Cad_cl!BM$5))),"",IF($C545="","",SUMIFS(Con_ve!$F$6:$F$1005,Con_ve!$C$6:$C$1005,$C545,Con_ve!$I$6:$I$1005,"Em negociação",Con_ve!$Q$6:$Q$1005,Cad_cl!BM$5)))</f>
        <v/>
      </c>
      <c r="BN545" s="134" t="str">
        <f>IF(ISERR(IF($C545="","",SUMIFS(Con_ve!$F$6:$F$1005,Con_ve!$C$6:$C$1005,$C545,Con_ve!$I$6:$I$1005,"Em negociação",Con_ve!$Q$6:$Q$1005,Cad_cl!BN$5))),"",IF($C545="","",SUMIFS(Con_ve!$F$6:$F$1005,Con_ve!$C$6:$C$1005,$C545,Con_ve!$I$6:$I$1005,"Em negociação",Con_ve!$Q$6:$Q$1005,Cad_cl!BN$5)))</f>
        <v/>
      </c>
      <c r="BO545" s="134" t="str">
        <f>IF(ISERR(IF($C545="","",SUMIFS(Con_ve!$F$6:$F$1005,Con_ve!$C$6:$C$1005,$C545,Con_ve!$I$6:$I$1005,"Em negociação",Con_ve!$Q$6:$Q$1005,Cad_cl!BO$5))),"",IF($C545="","",SUMIFS(Con_ve!$F$6:$F$1005,Con_ve!$C$6:$C$1005,$C545,Con_ve!$I$6:$I$1005,"Em negociação",Con_ve!$Q$6:$Q$1005,Cad_cl!BO$5)))</f>
        <v/>
      </c>
      <c r="BP545" s="134">
        <f t="shared" si="25"/>
        <v>0</v>
      </c>
      <c r="BR545" s="125" t="str">
        <f>IF(ISERR(IF(AND($I545=Re_lo!$E$5,BR$5=VLOOKUP(Re_lo!$H$5,Re_lo!$N$5:$O$16,2,0)),AP545,"")),"",IF(AND($I545=Re_lo!$E$5,BR$5=VLOOKUP(Re_lo!$H$5,Re_lo!$N$5:$O$16,2,0)),AP545,""))</f>
        <v/>
      </c>
      <c r="BS545" s="125" t="str">
        <f>IF(ISERR(IF(AND($I545=Re_lo!$E$5,BS$5=VLOOKUP(Re_lo!$H$5,Re_lo!$N$5:$O$16,2,0)),AQ545,"")),"",IF(AND($I545=Re_lo!$E$5,BS$5=VLOOKUP(Re_lo!$H$5,Re_lo!$N$5:$O$16,2,0)),AQ545,""))</f>
        <v/>
      </c>
      <c r="BT545" s="125" t="str">
        <f>IF(ISERR(IF(AND($I545=Re_lo!$E$5,BT$5=VLOOKUP(Re_lo!$H$5,Re_lo!$N$5:$O$16,2,0)),AR545,"")),"",IF(AND($I545=Re_lo!$E$5,BT$5=VLOOKUP(Re_lo!$H$5,Re_lo!$N$5:$O$16,2,0)),AR545,""))</f>
        <v/>
      </c>
      <c r="BU545" s="125" t="str">
        <f>IF(ISERR(IF(AND($I545=Re_lo!$E$5,BU$5=VLOOKUP(Re_lo!$H$5,Re_lo!$N$5:$O$16,2,0)),AS545,"")),"",IF(AND($I545=Re_lo!$E$5,BU$5=VLOOKUP(Re_lo!$H$5,Re_lo!$N$5:$O$16,2,0)),AS545,""))</f>
        <v/>
      </c>
      <c r="BV545" s="125" t="str">
        <f>IF(ISERR(IF(AND($I545=Re_lo!$E$5,BV$5=VLOOKUP(Re_lo!$H$5,Re_lo!$N$5:$O$16,2,0)),AT545,"")),"",IF(AND($I545=Re_lo!$E$5,BV$5=VLOOKUP(Re_lo!$H$5,Re_lo!$N$5:$O$16,2,0)),AT545,""))</f>
        <v/>
      </c>
      <c r="BW545" s="125" t="str">
        <f>IF(ISERR(IF(AND($I545=Re_lo!$E$5,BW$5=VLOOKUP(Re_lo!$H$5,Re_lo!$N$5:$O$16,2,0)),AU545,"")),"",IF(AND($I545=Re_lo!$E$5,BW$5=VLOOKUP(Re_lo!$H$5,Re_lo!$N$5:$O$16,2,0)),AU545,""))</f>
        <v/>
      </c>
      <c r="BX545" s="125" t="str">
        <f>IF(ISERR(IF(AND($I545=Re_lo!$E$5,BX$5=VLOOKUP(Re_lo!$H$5,Re_lo!$N$5:$O$16,2,0)),AV545,"")),"",IF(AND($I545=Re_lo!$E$5,BX$5=VLOOKUP(Re_lo!$H$5,Re_lo!$N$5:$O$16,2,0)),AV545,""))</f>
        <v/>
      </c>
      <c r="BY545" s="125" t="str">
        <f>IF(ISERR(IF(AND($I545=Re_lo!$E$5,BY$5=VLOOKUP(Re_lo!$H$5,Re_lo!$N$5:$O$16,2,0)),AW545,"")),"",IF(AND($I545=Re_lo!$E$5,BY$5=VLOOKUP(Re_lo!$H$5,Re_lo!$N$5:$O$16,2,0)),AW545,""))</f>
        <v/>
      </c>
      <c r="BZ545" s="125" t="str">
        <f>IF(ISERR(IF(AND($I545=Re_lo!$E$5,BZ$5=VLOOKUP(Re_lo!$H$5,Re_lo!$N$5:$O$16,2,0)),AX545,"")),"",IF(AND($I545=Re_lo!$E$5,BZ$5=VLOOKUP(Re_lo!$H$5,Re_lo!$N$5:$O$16,2,0)),AX545,""))</f>
        <v/>
      </c>
      <c r="CA545" s="125" t="str">
        <f>IF(ISERR(IF(AND($I545=Re_lo!$E$5,CA$5=VLOOKUP(Re_lo!$H$5,Re_lo!$N$5:$O$16,2,0)),AY545,"")),"",IF(AND($I545=Re_lo!$E$5,CA$5=VLOOKUP(Re_lo!$H$5,Re_lo!$N$5:$O$16,2,0)),AY545,""))</f>
        <v/>
      </c>
      <c r="CB545" s="125" t="str">
        <f>IF(ISERR(IF(AND($I545=Re_lo!$E$5,CB$5=VLOOKUP(Re_lo!$H$5,Re_lo!$N$5:$O$16,2,0)),AZ545,"")),"",IF(AND($I545=Re_lo!$E$5,CB$5=VLOOKUP(Re_lo!$H$5,Re_lo!$N$5:$O$16,2,0)),AZ545,""))</f>
        <v/>
      </c>
      <c r="CC545" s="125" t="str">
        <f>IF(ISERR(IF(AND($I545=Re_lo!$E$5,CC$5=VLOOKUP(Re_lo!$H$5,Re_lo!$N$5:$O$16,2,0)),BA545,"")),"",IF(AND($I545=Re_lo!$E$5,CC$5=VLOOKUP(Re_lo!$H$5,Re_lo!$N$5:$O$16,2,0)),BA545,""))</f>
        <v/>
      </c>
      <c r="CD545" s="125" t="str">
        <f>IF(ISERR(IF(AND($I545=Re_lo!$E$5,CD$5=VLOOKUP(Re_lo!$H$5,Re_lo!$N$5:$O$16,2,0)),BB545,"")),"",IF(AND($I545=Re_lo!$E$5,CD$5=VLOOKUP(Re_lo!$H$5,Re_lo!$N$5:$O$16,2,0)),BB545,""))</f>
        <v/>
      </c>
      <c r="CF545" s="125" t="str">
        <f>IF($C545="","",COUNTIFS(Con_ve!$C$6:$C$1005,$C545,Con_ve!$Q$6:$Q$1005,Cad_cl!CF$5))</f>
        <v/>
      </c>
      <c r="CG545" s="125" t="str">
        <f>IF($C545="","",COUNTIFS(Con_ve!$C$6:$C$1005,$C545,Con_ve!$Q$6:$Q$1005,Cad_cl!CG$5))</f>
        <v/>
      </c>
      <c r="CH545" s="125" t="str">
        <f>IF($C545="","",COUNTIFS(Con_ve!$C$6:$C$1005,$C545,Con_ve!$Q$6:$Q$1005,Cad_cl!CH$5))</f>
        <v/>
      </c>
      <c r="CI545" s="125" t="str">
        <f>IF($C545="","",COUNTIFS(Con_ve!$C$6:$C$1005,$C545,Con_ve!$Q$6:$Q$1005,Cad_cl!CI$5))</f>
        <v/>
      </c>
      <c r="CJ545" s="125" t="str">
        <f>IF($C545="","",COUNTIFS(Con_ve!$C$6:$C$1005,$C545,Con_ve!$Q$6:$Q$1005,Cad_cl!CJ$5))</f>
        <v/>
      </c>
      <c r="CK545" s="125" t="str">
        <f>IF($C545="","",COUNTIFS(Con_ve!$C$6:$C$1005,$C545,Con_ve!$Q$6:$Q$1005,Cad_cl!CK$5))</f>
        <v/>
      </c>
      <c r="CL545" s="125" t="str">
        <f>IF($C545="","",COUNTIFS(Con_ve!$C$6:$C$1005,$C545,Con_ve!$Q$6:$Q$1005,Cad_cl!CL$5))</f>
        <v/>
      </c>
      <c r="CM545" s="125" t="str">
        <f>IF($C545="","",COUNTIFS(Con_ve!$C$6:$C$1005,$C545,Con_ve!$Q$6:$Q$1005,Cad_cl!CM$5))</f>
        <v/>
      </c>
      <c r="CN545" s="125" t="str">
        <f>IF($C545="","",COUNTIFS(Con_ve!$C$6:$C$1005,$C545,Con_ve!$Q$6:$Q$1005,Cad_cl!CN$5))</f>
        <v/>
      </c>
      <c r="CO545" s="125" t="str">
        <f>IF($C545="","",COUNTIFS(Con_ve!$C$6:$C$1005,$C545,Con_ve!$Q$6:$Q$1005,Cad_cl!CO$5))</f>
        <v/>
      </c>
      <c r="CP545" s="125" t="str">
        <f>IF($C545="","",COUNTIFS(Con_ve!$C$6:$C$1005,$C545,Con_ve!$Q$6:$Q$1005,Cad_cl!CP$5))</f>
        <v/>
      </c>
      <c r="CQ545" s="125" t="str">
        <f>IF($C545="","",COUNTIFS(Con_ve!$C$6:$C$1005,$C545,Con_ve!$Q$6:$Q$1005,Cad_cl!CQ$5))</f>
        <v/>
      </c>
      <c r="CR545" s="125">
        <f t="shared" si="26"/>
        <v>0</v>
      </c>
    </row>
    <row r="546" spans="3:96" ht="30" customHeight="1">
      <c r="C546" s="153"/>
      <c r="D546" s="153"/>
      <c r="E546" s="154"/>
      <c r="F546" s="153"/>
      <c r="G546" s="155"/>
      <c r="H546" s="153"/>
      <c r="I546" s="153"/>
      <c r="J546" s="132" t="s">
        <v>309</v>
      </c>
      <c r="K546" s="133" t="s">
        <v>309</v>
      </c>
      <c r="L546" s="153"/>
      <c r="M546" s="153"/>
      <c r="N546" s="153"/>
      <c r="O546" s="153"/>
      <c r="P546" s="153"/>
      <c r="Q546" s="153"/>
      <c r="AP546" s="134" t="str">
        <f>IF(ISERR(IF($C546="","",SUMIFS(Con_ve!$F$6:$F$1005,Con_ve!$C$6:$C$1005,$C546,Con_ve!$I$6:$I$1005,"Fechada",Con_ve!$Q$6:$Q$1005,Cad_cl!AP$5))),"",IF($C546="","",SUMIFS(Con_ve!$F$6:$F$1005,Con_ve!$C$6:$C$1005,$C546,Con_ve!$I$6:$I$1005,"Fechada",Con_ve!$Q$6:$Q$1005,Cad_cl!AP$5)))</f>
        <v/>
      </c>
      <c r="AQ546" s="134" t="str">
        <f>IF(ISERR(IF($C546="","",SUMIFS(Con_ve!$F$6:$F$1005,Con_ve!$C$6:$C$1005,$C546,Con_ve!$I$6:$I$1005,"Fechada",Con_ve!$Q$6:$Q$1005,Cad_cl!AQ$5))),"",IF($C546="","",SUMIFS(Con_ve!$F$6:$F$1005,Con_ve!$C$6:$C$1005,$C546,Con_ve!$I$6:$I$1005,"Fechada",Con_ve!$Q$6:$Q$1005,Cad_cl!AQ$5)))</f>
        <v/>
      </c>
      <c r="AR546" s="134" t="str">
        <f>IF(ISERR(IF($C546="","",SUMIFS(Con_ve!$F$6:$F$1005,Con_ve!$C$6:$C$1005,$C546,Con_ve!$I$6:$I$1005,"Fechada",Con_ve!$Q$6:$Q$1005,Cad_cl!AR$5))),"",IF($C546="","",SUMIFS(Con_ve!$F$6:$F$1005,Con_ve!$C$6:$C$1005,$C546,Con_ve!$I$6:$I$1005,"Fechada",Con_ve!$Q$6:$Q$1005,Cad_cl!AR$5)))</f>
        <v/>
      </c>
      <c r="AS546" s="134" t="str">
        <f>IF(ISERR(IF($C546="","",SUMIFS(Con_ve!$F$6:$F$1005,Con_ve!$C$6:$C$1005,$C546,Con_ve!$I$6:$I$1005,"Fechada",Con_ve!$Q$6:$Q$1005,Cad_cl!AS$5))),"",IF($C546="","",SUMIFS(Con_ve!$F$6:$F$1005,Con_ve!$C$6:$C$1005,$C546,Con_ve!$I$6:$I$1005,"Fechada",Con_ve!$Q$6:$Q$1005,Cad_cl!AS$5)))</f>
        <v/>
      </c>
      <c r="AT546" s="134" t="str">
        <f>IF(ISERR(IF($C546="","",SUMIFS(Con_ve!$F$6:$F$1005,Con_ve!$C$6:$C$1005,$C546,Con_ve!$I$6:$I$1005,"Fechada",Con_ve!$Q$6:$Q$1005,Cad_cl!AT$5))),"",IF($C546="","",SUMIFS(Con_ve!$F$6:$F$1005,Con_ve!$C$6:$C$1005,$C546,Con_ve!$I$6:$I$1005,"Fechada",Con_ve!$Q$6:$Q$1005,Cad_cl!AT$5)))</f>
        <v/>
      </c>
      <c r="AU546" s="134" t="str">
        <f>IF(ISERR(IF($C546="","",SUMIFS(Con_ve!$F$6:$F$1005,Con_ve!$C$6:$C$1005,$C546,Con_ve!$I$6:$I$1005,"Fechada",Con_ve!$Q$6:$Q$1005,Cad_cl!AU$5))),"",IF($C546="","",SUMIFS(Con_ve!$F$6:$F$1005,Con_ve!$C$6:$C$1005,$C546,Con_ve!$I$6:$I$1005,"Fechada",Con_ve!$Q$6:$Q$1005,Cad_cl!AU$5)))</f>
        <v/>
      </c>
      <c r="AV546" s="134" t="str">
        <f>IF(ISERR(IF($C546="","",SUMIFS(Con_ve!$F$6:$F$1005,Con_ve!$C$6:$C$1005,$C546,Con_ve!$I$6:$I$1005,"Fechada",Con_ve!$Q$6:$Q$1005,Cad_cl!AV$5))),"",IF($C546="","",SUMIFS(Con_ve!$F$6:$F$1005,Con_ve!$C$6:$C$1005,$C546,Con_ve!$I$6:$I$1005,"Fechada",Con_ve!$Q$6:$Q$1005,Cad_cl!AV$5)))</f>
        <v/>
      </c>
      <c r="AW546" s="134" t="str">
        <f>IF(ISERR(IF($C546="","",SUMIFS(Con_ve!$F$6:$F$1005,Con_ve!$C$6:$C$1005,$C546,Con_ve!$I$6:$I$1005,"Fechada",Con_ve!$Q$6:$Q$1005,Cad_cl!AW$5))),"",IF($C546="","",SUMIFS(Con_ve!$F$6:$F$1005,Con_ve!$C$6:$C$1005,$C546,Con_ve!$I$6:$I$1005,"Fechada",Con_ve!$Q$6:$Q$1005,Cad_cl!AW$5)))</f>
        <v/>
      </c>
      <c r="AX546" s="134" t="str">
        <f>IF(ISERR(IF($C546="","",SUMIFS(Con_ve!$F$6:$F$1005,Con_ve!$C$6:$C$1005,$C546,Con_ve!$I$6:$I$1005,"Fechada",Con_ve!$Q$6:$Q$1005,Cad_cl!AX$5))),"",IF($C546="","",SUMIFS(Con_ve!$F$6:$F$1005,Con_ve!$C$6:$C$1005,$C546,Con_ve!$I$6:$I$1005,"Fechada",Con_ve!$Q$6:$Q$1005,Cad_cl!AX$5)))</f>
        <v/>
      </c>
      <c r="AY546" s="134" t="str">
        <f>IF(ISERR(IF($C546="","",SUMIFS(Con_ve!$F$6:$F$1005,Con_ve!$C$6:$C$1005,$C546,Con_ve!$I$6:$I$1005,"Fechada",Con_ve!$Q$6:$Q$1005,Cad_cl!AY$5))),"",IF($C546="","",SUMIFS(Con_ve!$F$6:$F$1005,Con_ve!$C$6:$C$1005,$C546,Con_ve!$I$6:$I$1005,"Fechada",Con_ve!$Q$6:$Q$1005,Cad_cl!AY$5)))</f>
        <v/>
      </c>
      <c r="AZ546" s="134" t="str">
        <f>IF(ISERR(IF($C546="","",SUMIFS(Con_ve!$F$6:$F$1005,Con_ve!$C$6:$C$1005,$C546,Con_ve!$I$6:$I$1005,"Fechada",Con_ve!$Q$6:$Q$1005,Cad_cl!AZ$5))),"",IF($C546="","",SUMIFS(Con_ve!$F$6:$F$1005,Con_ve!$C$6:$C$1005,$C546,Con_ve!$I$6:$I$1005,"Fechada",Con_ve!$Q$6:$Q$1005,Cad_cl!AZ$5)))</f>
        <v/>
      </c>
      <c r="BA546" s="134" t="str">
        <f>IF(ISERR(IF($C546="","",SUMIFS(Con_ve!$F$6:$F$1005,Con_ve!$C$6:$C$1005,$C546,Con_ve!$I$6:$I$1005,"Fechada",Con_ve!$Q$6:$Q$1005,Cad_cl!BA$5))),"",IF($C546="","",SUMIFS(Con_ve!$F$6:$F$1005,Con_ve!$C$6:$C$1005,$C546,Con_ve!$I$6:$I$1005,"Fechada",Con_ve!$Q$6:$Q$1005,Cad_cl!BA$5)))</f>
        <v/>
      </c>
      <c r="BB546" s="134">
        <f t="shared" si="24"/>
        <v>0</v>
      </c>
      <c r="BD546" s="134" t="str">
        <f>IF(ISERR(IF($C546="","",SUMIFS(Con_ve!$F$6:$F$1005,Con_ve!$C$6:$C$1005,$C546,Con_ve!$I$6:$I$1005,"Em negociação",Con_ve!$Q$6:$Q$1005,Cad_cl!BD$5))),"",IF($C546="","",SUMIFS(Con_ve!$F$6:$F$1005,Con_ve!$C$6:$C$1005,$C546,Con_ve!$I$6:$I$1005,"Em negociação",Con_ve!$Q$6:$Q$1005,Cad_cl!BD$5)))</f>
        <v/>
      </c>
      <c r="BE546" s="134" t="str">
        <f>IF(ISERR(IF($C546="","",SUMIFS(Con_ve!$F$6:$F$1005,Con_ve!$C$6:$C$1005,$C546,Con_ve!$I$6:$I$1005,"Em negociação",Con_ve!$Q$6:$Q$1005,Cad_cl!BE$5))),"",IF($C546="","",SUMIFS(Con_ve!$F$6:$F$1005,Con_ve!$C$6:$C$1005,$C546,Con_ve!$I$6:$I$1005,"Em negociação",Con_ve!$Q$6:$Q$1005,Cad_cl!BE$5)))</f>
        <v/>
      </c>
      <c r="BF546" s="134" t="str">
        <f>IF(ISERR(IF($C546="","",SUMIFS(Con_ve!$F$6:$F$1005,Con_ve!$C$6:$C$1005,$C546,Con_ve!$I$6:$I$1005,"Em negociação",Con_ve!$Q$6:$Q$1005,Cad_cl!BF$5))),"",IF($C546="","",SUMIFS(Con_ve!$F$6:$F$1005,Con_ve!$C$6:$C$1005,$C546,Con_ve!$I$6:$I$1005,"Em negociação",Con_ve!$Q$6:$Q$1005,Cad_cl!BF$5)))</f>
        <v/>
      </c>
      <c r="BG546" s="134" t="str">
        <f>IF(ISERR(IF($C546="","",SUMIFS(Con_ve!$F$6:$F$1005,Con_ve!$C$6:$C$1005,$C546,Con_ve!$I$6:$I$1005,"Em negociação",Con_ve!$Q$6:$Q$1005,Cad_cl!BG$5))),"",IF($C546="","",SUMIFS(Con_ve!$F$6:$F$1005,Con_ve!$C$6:$C$1005,$C546,Con_ve!$I$6:$I$1005,"Em negociação",Con_ve!$Q$6:$Q$1005,Cad_cl!BG$5)))</f>
        <v/>
      </c>
      <c r="BH546" s="134" t="str">
        <f>IF(ISERR(IF($C546="","",SUMIFS(Con_ve!$F$6:$F$1005,Con_ve!$C$6:$C$1005,$C546,Con_ve!$I$6:$I$1005,"Em negociação",Con_ve!$Q$6:$Q$1005,Cad_cl!BH$5))),"",IF($C546="","",SUMIFS(Con_ve!$F$6:$F$1005,Con_ve!$C$6:$C$1005,$C546,Con_ve!$I$6:$I$1005,"Em negociação",Con_ve!$Q$6:$Q$1005,Cad_cl!BH$5)))</f>
        <v/>
      </c>
      <c r="BI546" s="134" t="str">
        <f>IF(ISERR(IF($C546="","",SUMIFS(Con_ve!$F$6:$F$1005,Con_ve!$C$6:$C$1005,$C546,Con_ve!$I$6:$I$1005,"Em negociação",Con_ve!$Q$6:$Q$1005,Cad_cl!BI$5))),"",IF($C546="","",SUMIFS(Con_ve!$F$6:$F$1005,Con_ve!$C$6:$C$1005,$C546,Con_ve!$I$6:$I$1005,"Em negociação",Con_ve!$Q$6:$Q$1005,Cad_cl!BI$5)))</f>
        <v/>
      </c>
      <c r="BJ546" s="134" t="str">
        <f>IF(ISERR(IF($C546="","",SUMIFS(Con_ve!$F$6:$F$1005,Con_ve!$C$6:$C$1005,$C546,Con_ve!$I$6:$I$1005,"Em negociação",Con_ve!$Q$6:$Q$1005,Cad_cl!BJ$5))),"",IF($C546="","",SUMIFS(Con_ve!$F$6:$F$1005,Con_ve!$C$6:$C$1005,$C546,Con_ve!$I$6:$I$1005,"Em negociação",Con_ve!$Q$6:$Q$1005,Cad_cl!BJ$5)))</f>
        <v/>
      </c>
      <c r="BK546" s="134" t="str">
        <f>IF(ISERR(IF($C546="","",SUMIFS(Con_ve!$F$6:$F$1005,Con_ve!$C$6:$C$1005,$C546,Con_ve!$I$6:$I$1005,"Em negociação",Con_ve!$Q$6:$Q$1005,Cad_cl!BK$5))),"",IF($C546="","",SUMIFS(Con_ve!$F$6:$F$1005,Con_ve!$C$6:$C$1005,$C546,Con_ve!$I$6:$I$1005,"Em negociação",Con_ve!$Q$6:$Q$1005,Cad_cl!BK$5)))</f>
        <v/>
      </c>
      <c r="BL546" s="134" t="str">
        <f>IF(ISERR(IF($C546="","",SUMIFS(Con_ve!$F$6:$F$1005,Con_ve!$C$6:$C$1005,$C546,Con_ve!$I$6:$I$1005,"Em negociação",Con_ve!$Q$6:$Q$1005,Cad_cl!BL$5))),"",IF($C546="","",SUMIFS(Con_ve!$F$6:$F$1005,Con_ve!$C$6:$C$1005,$C546,Con_ve!$I$6:$I$1005,"Em negociação",Con_ve!$Q$6:$Q$1005,Cad_cl!BL$5)))</f>
        <v/>
      </c>
      <c r="BM546" s="134" t="str">
        <f>IF(ISERR(IF($C546="","",SUMIFS(Con_ve!$F$6:$F$1005,Con_ve!$C$6:$C$1005,$C546,Con_ve!$I$6:$I$1005,"Em negociação",Con_ve!$Q$6:$Q$1005,Cad_cl!BM$5))),"",IF($C546="","",SUMIFS(Con_ve!$F$6:$F$1005,Con_ve!$C$6:$C$1005,$C546,Con_ve!$I$6:$I$1005,"Em negociação",Con_ve!$Q$6:$Q$1005,Cad_cl!BM$5)))</f>
        <v/>
      </c>
      <c r="BN546" s="134" t="str">
        <f>IF(ISERR(IF($C546="","",SUMIFS(Con_ve!$F$6:$F$1005,Con_ve!$C$6:$C$1005,$C546,Con_ve!$I$6:$I$1005,"Em negociação",Con_ve!$Q$6:$Q$1005,Cad_cl!BN$5))),"",IF($C546="","",SUMIFS(Con_ve!$F$6:$F$1005,Con_ve!$C$6:$C$1005,$C546,Con_ve!$I$6:$I$1005,"Em negociação",Con_ve!$Q$6:$Q$1005,Cad_cl!BN$5)))</f>
        <v/>
      </c>
      <c r="BO546" s="134" t="str">
        <f>IF(ISERR(IF($C546="","",SUMIFS(Con_ve!$F$6:$F$1005,Con_ve!$C$6:$C$1005,$C546,Con_ve!$I$6:$I$1005,"Em negociação",Con_ve!$Q$6:$Q$1005,Cad_cl!BO$5))),"",IF($C546="","",SUMIFS(Con_ve!$F$6:$F$1005,Con_ve!$C$6:$C$1005,$C546,Con_ve!$I$6:$I$1005,"Em negociação",Con_ve!$Q$6:$Q$1005,Cad_cl!BO$5)))</f>
        <v/>
      </c>
      <c r="BP546" s="134">
        <f t="shared" si="25"/>
        <v>0</v>
      </c>
      <c r="BR546" s="125" t="str">
        <f>IF(ISERR(IF(AND($I546=Re_lo!$E$5,BR$5=VLOOKUP(Re_lo!$H$5,Re_lo!$N$5:$O$16,2,0)),AP546,"")),"",IF(AND($I546=Re_lo!$E$5,BR$5=VLOOKUP(Re_lo!$H$5,Re_lo!$N$5:$O$16,2,0)),AP546,""))</f>
        <v/>
      </c>
      <c r="BS546" s="125" t="str">
        <f>IF(ISERR(IF(AND($I546=Re_lo!$E$5,BS$5=VLOOKUP(Re_lo!$H$5,Re_lo!$N$5:$O$16,2,0)),AQ546,"")),"",IF(AND($I546=Re_lo!$E$5,BS$5=VLOOKUP(Re_lo!$H$5,Re_lo!$N$5:$O$16,2,0)),AQ546,""))</f>
        <v/>
      </c>
      <c r="BT546" s="125" t="str">
        <f>IF(ISERR(IF(AND($I546=Re_lo!$E$5,BT$5=VLOOKUP(Re_lo!$H$5,Re_lo!$N$5:$O$16,2,0)),AR546,"")),"",IF(AND($I546=Re_lo!$E$5,BT$5=VLOOKUP(Re_lo!$H$5,Re_lo!$N$5:$O$16,2,0)),AR546,""))</f>
        <v/>
      </c>
      <c r="BU546" s="125" t="str">
        <f>IF(ISERR(IF(AND($I546=Re_lo!$E$5,BU$5=VLOOKUP(Re_lo!$H$5,Re_lo!$N$5:$O$16,2,0)),AS546,"")),"",IF(AND($I546=Re_lo!$E$5,BU$5=VLOOKUP(Re_lo!$H$5,Re_lo!$N$5:$O$16,2,0)),AS546,""))</f>
        <v/>
      </c>
      <c r="BV546" s="125" t="str">
        <f>IF(ISERR(IF(AND($I546=Re_lo!$E$5,BV$5=VLOOKUP(Re_lo!$H$5,Re_lo!$N$5:$O$16,2,0)),AT546,"")),"",IF(AND($I546=Re_lo!$E$5,BV$5=VLOOKUP(Re_lo!$H$5,Re_lo!$N$5:$O$16,2,0)),AT546,""))</f>
        <v/>
      </c>
      <c r="BW546" s="125" t="str">
        <f>IF(ISERR(IF(AND($I546=Re_lo!$E$5,BW$5=VLOOKUP(Re_lo!$H$5,Re_lo!$N$5:$O$16,2,0)),AU546,"")),"",IF(AND($I546=Re_lo!$E$5,BW$5=VLOOKUP(Re_lo!$H$5,Re_lo!$N$5:$O$16,2,0)),AU546,""))</f>
        <v/>
      </c>
      <c r="BX546" s="125" t="str">
        <f>IF(ISERR(IF(AND($I546=Re_lo!$E$5,BX$5=VLOOKUP(Re_lo!$H$5,Re_lo!$N$5:$O$16,2,0)),AV546,"")),"",IF(AND($I546=Re_lo!$E$5,BX$5=VLOOKUP(Re_lo!$H$5,Re_lo!$N$5:$O$16,2,0)),AV546,""))</f>
        <v/>
      </c>
      <c r="BY546" s="125" t="str">
        <f>IF(ISERR(IF(AND($I546=Re_lo!$E$5,BY$5=VLOOKUP(Re_lo!$H$5,Re_lo!$N$5:$O$16,2,0)),AW546,"")),"",IF(AND($I546=Re_lo!$E$5,BY$5=VLOOKUP(Re_lo!$H$5,Re_lo!$N$5:$O$16,2,0)),AW546,""))</f>
        <v/>
      </c>
      <c r="BZ546" s="125" t="str">
        <f>IF(ISERR(IF(AND($I546=Re_lo!$E$5,BZ$5=VLOOKUP(Re_lo!$H$5,Re_lo!$N$5:$O$16,2,0)),AX546,"")),"",IF(AND($I546=Re_lo!$E$5,BZ$5=VLOOKUP(Re_lo!$H$5,Re_lo!$N$5:$O$16,2,0)),AX546,""))</f>
        <v/>
      </c>
      <c r="CA546" s="125" t="str">
        <f>IF(ISERR(IF(AND($I546=Re_lo!$E$5,CA$5=VLOOKUP(Re_lo!$H$5,Re_lo!$N$5:$O$16,2,0)),AY546,"")),"",IF(AND($I546=Re_lo!$E$5,CA$5=VLOOKUP(Re_lo!$H$5,Re_lo!$N$5:$O$16,2,0)),AY546,""))</f>
        <v/>
      </c>
      <c r="CB546" s="125" t="str">
        <f>IF(ISERR(IF(AND($I546=Re_lo!$E$5,CB$5=VLOOKUP(Re_lo!$H$5,Re_lo!$N$5:$O$16,2,0)),AZ546,"")),"",IF(AND($I546=Re_lo!$E$5,CB$5=VLOOKUP(Re_lo!$H$5,Re_lo!$N$5:$O$16,2,0)),AZ546,""))</f>
        <v/>
      </c>
      <c r="CC546" s="125" t="str">
        <f>IF(ISERR(IF(AND($I546=Re_lo!$E$5,CC$5=VLOOKUP(Re_lo!$H$5,Re_lo!$N$5:$O$16,2,0)),BA546,"")),"",IF(AND($I546=Re_lo!$E$5,CC$5=VLOOKUP(Re_lo!$H$5,Re_lo!$N$5:$O$16,2,0)),BA546,""))</f>
        <v/>
      </c>
      <c r="CD546" s="125" t="str">
        <f>IF(ISERR(IF(AND($I546=Re_lo!$E$5,CD$5=VLOOKUP(Re_lo!$H$5,Re_lo!$N$5:$O$16,2,0)),BB546,"")),"",IF(AND($I546=Re_lo!$E$5,CD$5=VLOOKUP(Re_lo!$H$5,Re_lo!$N$5:$O$16,2,0)),BB546,""))</f>
        <v/>
      </c>
      <c r="CF546" s="125" t="str">
        <f>IF($C546="","",COUNTIFS(Con_ve!$C$6:$C$1005,$C546,Con_ve!$Q$6:$Q$1005,Cad_cl!CF$5))</f>
        <v/>
      </c>
      <c r="CG546" s="125" t="str">
        <f>IF($C546="","",COUNTIFS(Con_ve!$C$6:$C$1005,$C546,Con_ve!$Q$6:$Q$1005,Cad_cl!CG$5))</f>
        <v/>
      </c>
      <c r="CH546" s="125" t="str">
        <f>IF($C546="","",COUNTIFS(Con_ve!$C$6:$C$1005,$C546,Con_ve!$Q$6:$Q$1005,Cad_cl!CH$5))</f>
        <v/>
      </c>
      <c r="CI546" s="125" t="str">
        <f>IF($C546="","",COUNTIFS(Con_ve!$C$6:$C$1005,$C546,Con_ve!$Q$6:$Q$1005,Cad_cl!CI$5))</f>
        <v/>
      </c>
      <c r="CJ546" s="125" t="str">
        <f>IF($C546="","",COUNTIFS(Con_ve!$C$6:$C$1005,$C546,Con_ve!$Q$6:$Q$1005,Cad_cl!CJ$5))</f>
        <v/>
      </c>
      <c r="CK546" s="125" t="str">
        <f>IF($C546="","",COUNTIFS(Con_ve!$C$6:$C$1005,$C546,Con_ve!$Q$6:$Q$1005,Cad_cl!CK$5))</f>
        <v/>
      </c>
      <c r="CL546" s="125" t="str">
        <f>IF($C546="","",COUNTIFS(Con_ve!$C$6:$C$1005,$C546,Con_ve!$Q$6:$Q$1005,Cad_cl!CL$5))</f>
        <v/>
      </c>
      <c r="CM546" s="125" t="str">
        <f>IF($C546="","",COUNTIFS(Con_ve!$C$6:$C$1005,$C546,Con_ve!$Q$6:$Q$1005,Cad_cl!CM$5))</f>
        <v/>
      </c>
      <c r="CN546" s="125" t="str">
        <f>IF($C546="","",COUNTIFS(Con_ve!$C$6:$C$1005,$C546,Con_ve!$Q$6:$Q$1005,Cad_cl!CN$5))</f>
        <v/>
      </c>
      <c r="CO546" s="125" t="str">
        <f>IF($C546="","",COUNTIFS(Con_ve!$C$6:$C$1005,$C546,Con_ve!$Q$6:$Q$1005,Cad_cl!CO$5))</f>
        <v/>
      </c>
      <c r="CP546" s="125" t="str">
        <f>IF($C546="","",COUNTIFS(Con_ve!$C$6:$C$1005,$C546,Con_ve!$Q$6:$Q$1005,Cad_cl!CP$5))</f>
        <v/>
      </c>
      <c r="CQ546" s="125" t="str">
        <f>IF($C546="","",COUNTIFS(Con_ve!$C$6:$C$1005,$C546,Con_ve!$Q$6:$Q$1005,Cad_cl!CQ$5))</f>
        <v/>
      </c>
      <c r="CR546" s="125">
        <f t="shared" si="26"/>
        <v>0</v>
      </c>
    </row>
    <row r="547" spans="3:96" ht="30" customHeight="1">
      <c r="C547" s="153"/>
      <c r="D547" s="153"/>
      <c r="E547" s="154"/>
      <c r="F547" s="153"/>
      <c r="G547" s="155"/>
      <c r="H547" s="153"/>
      <c r="I547" s="153"/>
      <c r="J547" s="132" t="s">
        <v>309</v>
      </c>
      <c r="K547" s="133" t="s">
        <v>309</v>
      </c>
      <c r="L547" s="153"/>
      <c r="M547" s="153"/>
      <c r="N547" s="153"/>
      <c r="O547" s="153"/>
      <c r="P547" s="153"/>
      <c r="Q547" s="153"/>
      <c r="AP547" s="134" t="str">
        <f>IF(ISERR(IF($C547="","",SUMIFS(Con_ve!$F$6:$F$1005,Con_ve!$C$6:$C$1005,$C547,Con_ve!$I$6:$I$1005,"Fechada",Con_ve!$Q$6:$Q$1005,Cad_cl!AP$5))),"",IF($C547="","",SUMIFS(Con_ve!$F$6:$F$1005,Con_ve!$C$6:$C$1005,$C547,Con_ve!$I$6:$I$1005,"Fechada",Con_ve!$Q$6:$Q$1005,Cad_cl!AP$5)))</f>
        <v/>
      </c>
      <c r="AQ547" s="134" t="str">
        <f>IF(ISERR(IF($C547="","",SUMIFS(Con_ve!$F$6:$F$1005,Con_ve!$C$6:$C$1005,$C547,Con_ve!$I$6:$I$1005,"Fechada",Con_ve!$Q$6:$Q$1005,Cad_cl!AQ$5))),"",IF($C547="","",SUMIFS(Con_ve!$F$6:$F$1005,Con_ve!$C$6:$C$1005,$C547,Con_ve!$I$6:$I$1005,"Fechada",Con_ve!$Q$6:$Q$1005,Cad_cl!AQ$5)))</f>
        <v/>
      </c>
      <c r="AR547" s="134" t="str">
        <f>IF(ISERR(IF($C547="","",SUMIFS(Con_ve!$F$6:$F$1005,Con_ve!$C$6:$C$1005,$C547,Con_ve!$I$6:$I$1005,"Fechada",Con_ve!$Q$6:$Q$1005,Cad_cl!AR$5))),"",IF($C547="","",SUMIFS(Con_ve!$F$6:$F$1005,Con_ve!$C$6:$C$1005,$C547,Con_ve!$I$6:$I$1005,"Fechada",Con_ve!$Q$6:$Q$1005,Cad_cl!AR$5)))</f>
        <v/>
      </c>
      <c r="AS547" s="134" t="str">
        <f>IF(ISERR(IF($C547="","",SUMIFS(Con_ve!$F$6:$F$1005,Con_ve!$C$6:$C$1005,$C547,Con_ve!$I$6:$I$1005,"Fechada",Con_ve!$Q$6:$Q$1005,Cad_cl!AS$5))),"",IF($C547="","",SUMIFS(Con_ve!$F$6:$F$1005,Con_ve!$C$6:$C$1005,$C547,Con_ve!$I$6:$I$1005,"Fechada",Con_ve!$Q$6:$Q$1005,Cad_cl!AS$5)))</f>
        <v/>
      </c>
      <c r="AT547" s="134" t="str">
        <f>IF(ISERR(IF($C547="","",SUMIFS(Con_ve!$F$6:$F$1005,Con_ve!$C$6:$C$1005,$C547,Con_ve!$I$6:$I$1005,"Fechada",Con_ve!$Q$6:$Q$1005,Cad_cl!AT$5))),"",IF($C547="","",SUMIFS(Con_ve!$F$6:$F$1005,Con_ve!$C$6:$C$1005,$C547,Con_ve!$I$6:$I$1005,"Fechada",Con_ve!$Q$6:$Q$1005,Cad_cl!AT$5)))</f>
        <v/>
      </c>
      <c r="AU547" s="134" t="str">
        <f>IF(ISERR(IF($C547="","",SUMIFS(Con_ve!$F$6:$F$1005,Con_ve!$C$6:$C$1005,$C547,Con_ve!$I$6:$I$1005,"Fechada",Con_ve!$Q$6:$Q$1005,Cad_cl!AU$5))),"",IF($C547="","",SUMIFS(Con_ve!$F$6:$F$1005,Con_ve!$C$6:$C$1005,$C547,Con_ve!$I$6:$I$1005,"Fechada",Con_ve!$Q$6:$Q$1005,Cad_cl!AU$5)))</f>
        <v/>
      </c>
      <c r="AV547" s="134" t="str">
        <f>IF(ISERR(IF($C547="","",SUMIFS(Con_ve!$F$6:$F$1005,Con_ve!$C$6:$C$1005,$C547,Con_ve!$I$6:$I$1005,"Fechada",Con_ve!$Q$6:$Q$1005,Cad_cl!AV$5))),"",IF($C547="","",SUMIFS(Con_ve!$F$6:$F$1005,Con_ve!$C$6:$C$1005,$C547,Con_ve!$I$6:$I$1005,"Fechada",Con_ve!$Q$6:$Q$1005,Cad_cl!AV$5)))</f>
        <v/>
      </c>
      <c r="AW547" s="134" t="str">
        <f>IF(ISERR(IF($C547="","",SUMIFS(Con_ve!$F$6:$F$1005,Con_ve!$C$6:$C$1005,$C547,Con_ve!$I$6:$I$1005,"Fechada",Con_ve!$Q$6:$Q$1005,Cad_cl!AW$5))),"",IF($C547="","",SUMIFS(Con_ve!$F$6:$F$1005,Con_ve!$C$6:$C$1005,$C547,Con_ve!$I$6:$I$1005,"Fechada",Con_ve!$Q$6:$Q$1005,Cad_cl!AW$5)))</f>
        <v/>
      </c>
      <c r="AX547" s="134" t="str">
        <f>IF(ISERR(IF($C547="","",SUMIFS(Con_ve!$F$6:$F$1005,Con_ve!$C$6:$C$1005,$C547,Con_ve!$I$6:$I$1005,"Fechada",Con_ve!$Q$6:$Q$1005,Cad_cl!AX$5))),"",IF($C547="","",SUMIFS(Con_ve!$F$6:$F$1005,Con_ve!$C$6:$C$1005,$C547,Con_ve!$I$6:$I$1005,"Fechada",Con_ve!$Q$6:$Q$1005,Cad_cl!AX$5)))</f>
        <v/>
      </c>
      <c r="AY547" s="134" t="str">
        <f>IF(ISERR(IF($C547="","",SUMIFS(Con_ve!$F$6:$F$1005,Con_ve!$C$6:$C$1005,$C547,Con_ve!$I$6:$I$1005,"Fechada",Con_ve!$Q$6:$Q$1005,Cad_cl!AY$5))),"",IF($C547="","",SUMIFS(Con_ve!$F$6:$F$1005,Con_ve!$C$6:$C$1005,$C547,Con_ve!$I$6:$I$1005,"Fechada",Con_ve!$Q$6:$Q$1005,Cad_cl!AY$5)))</f>
        <v/>
      </c>
      <c r="AZ547" s="134" t="str">
        <f>IF(ISERR(IF($C547="","",SUMIFS(Con_ve!$F$6:$F$1005,Con_ve!$C$6:$C$1005,$C547,Con_ve!$I$6:$I$1005,"Fechada",Con_ve!$Q$6:$Q$1005,Cad_cl!AZ$5))),"",IF($C547="","",SUMIFS(Con_ve!$F$6:$F$1005,Con_ve!$C$6:$C$1005,$C547,Con_ve!$I$6:$I$1005,"Fechada",Con_ve!$Q$6:$Q$1005,Cad_cl!AZ$5)))</f>
        <v/>
      </c>
      <c r="BA547" s="134" t="str">
        <f>IF(ISERR(IF($C547="","",SUMIFS(Con_ve!$F$6:$F$1005,Con_ve!$C$6:$C$1005,$C547,Con_ve!$I$6:$I$1005,"Fechada",Con_ve!$Q$6:$Q$1005,Cad_cl!BA$5))),"",IF($C547="","",SUMIFS(Con_ve!$F$6:$F$1005,Con_ve!$C$6:$C$1005,$C547,Con_ve!$I$6:$I$1005,"Fechada",Con_ve!$Q$6:$Q$1005,Cad_cl!BA$5)))</f>
        <v/>
      </c>
      <c r="BB547" s="134">
        <f t="shared" si="24"/>
        <v>0</v>
      </c>
      <c r="BD547" s="134" t="str">
        <f>IF(ISERR(IF($C547="","",SUMIFS(Con_ve!$F$6:$F$1005,Con_ve!$C$6:$C$1005,$C547,Con_ve!$I$6:$I$1005,"Em negociação",Con_ve!$Q$6:$Q$1005,Cad_cl!BD$5))),"",IF($C547="","",SUMIFS(Con_ve!$F$6:$F$1005,Con_ve!$C$6:$C$1005,$C547,Con_ve!$I$6:$I$1005,"Em negociação",Con_ve!$Q$6:$Q$1005,Cad_cl!BD$5)))</f>
        <v/>
      </c>
      <c r="BE547" s="134" t="str">
        <f>IF(ISERR(IF($C547="","",SUMIFS(Con_ve!$F$6:$F$1005,Con_ve!$C$6:$C$1005,$C547,Con_ve!$I$6:$I$1005,"Em negociação",Con_ve!$Q$6:$Q$1005,Cad_cl!BE$5))),"",IF($C547="","",SUMIFS(Con_ve!$F$6:$F$1005,Con_ve!$C$6:$C$1005,$C547,Con_ve!$I$6:$I$1005,"Em negociação",Con_ve!$Q$6:$Q$1005,Cad_cl!BE$5)))</f>
        <v/>
      </c>
      <c r="BF547" s="134" t="str">
        <f>IF(ISERR(IF($C547="","",SUMIFS(Con_ve!$F$6:$F$1005,Con_ve!$C$6:$C$1005,$C547,Con_ve!$I$6:$I$1005,"Em negociação",Con_ve!$Q$6:$Q$1005,Cad_cl!BF$5))),"",IF($C547="","",SUMIFS(Con_ve!$F$6:$F$1005,Con_ve!$C$6:$C$1005,$C547,Con_ve!$I$6:$I$1005,"Em negociação",Con_ve!$Q$6:$Q$1005,Cad_cl!BF$5)))</f>
        <v/>
      </c>
      <c r="BG547" s="134" t="str">
        <f>IF(ISERR(IF($C547="","",SUMIFS(Con_ve!$F$6:$F$1005,Con_ve!$C$6:$C$1005,$C547,Con_ve!$I$6:$I$1005,"Em negociação",Con_ve!$Q$6:$Q$1005,Cad_cl!BG$5))),"",IF($C547="","",SUMIFS(Con_ve!$F$6:$F$1005,Con_ve!$C$6:$C$1005,$C547,Con_ve!$I$6:$I$1005,"Em negociação",Con_ve!$Q$6:$Q$1005,Cad_cl!BG$5)))</f>
        <v/>
      </c>
      <c r="BH547" s="134" t="str">
        <f>IF(ISERR(IF($C547="","",SUMIFS(Con_ve!$F$6:$F$1005,Con_ve!$C$6:$C$1005,$C547,Con_ve!$I$6:$I$1005,"Em negociação",Con_ve!$Q$6:$Q$1005,Cad_cl!BH$5))),"",IF($C547="","",SUMIFS(Con_ve!$F$6:$F$1005,Con_ve!$C$6:$C$1005,$C547,Con_ve!$I$6:$I$1005,"Em negociação",Con_ve!$Q$6:$Q$1005,Cad_cl!BH$5)))</f>
        <v/>
      </c>
      <c r="BI547" s="134" t="str">
        <f>IF(ISERR(IF($C547="","",SUMIFS(Con_ve!$F$6:$F$1005,Con_ve!$C$6:$C$1005,$C547,Con_ve!$I$6:$I$1005,"Em negociação",Con_ve!$Q$6:$Q$1005,Cad_cl!BI$5))),"",IF($C547="","",SUMIFS(Con_ve!$F$6:$F$1005,Con_ve!$C$6:$C$1005,$C547,Con_ve!$I$6:$I$1005,"Em negociação",Con_ve!$Q$6:$Q$1005,Cad_cl!BI$5)))</f>
        <v/>
      </c>
      <c r="BJ547" s="134" t="str">
        <f>IF(ISERR(IF($C547="","",SUMIFS(Con_ve!$F$6:$F$1005,Con_ve!$C$6:$C$1005,$C547,Con_ve!$I$6:$I$1005,"Em negociação",Con_ve!$Q$6:$Q$1005,Cad_cl!BJ$5))),"",IF($C547="","",SUMIFS(Con_ve!$F$6:$F$1005,Con_ve!$C$6:$C$1005,$C547,Con_ve!$I$6:$I$1005,"Em negociação",Con_ve!$Q$6:$Q$1005,Cad_cl!BJ$5)))</f>
        <v/>
      </c>
      <c r="BK547" s="134" t="str">
        <f>IF(ISERR(IF($C547="","",SUMIFS(Con_ve!$F$6:$F$1005,Con_ve!$C$6:$C$1005,$C547,Con_ve!$I$6:$I$1005,"Em negociação",Con_ve!$Q$6:$Q$1005,Cad_cl!BK$5))),"",IF($C547="","",SUMIFS(Con_ve!$F$6:$F$1005,Con_ve!$C$6:$C$1005,$C547,Con_ve!$I$6:$I$1005,"Em negociação",Con_ve!$Q$6:$Q$1005,Cad_cl!BK$5)))</f>
        <v/>
      </c>
      <c r="BL547" s="134" t="str">
        <f>IF(ISERR(IF($C547="","",SUMIFS(Con_ve!$F$6:$F$1005,Con_ve!$C$6:$C$1005,$C547,Con_ve!$I$6:$I$1005,"Em negociação",Con_ve!$Q$6:$Q$1005,Cad_cl!BL$5))),"",IF($C547="","",SUMIFS(Con_ve!$F$6:$F$1005,Con_ve!$C$6:$C$1005,$C547,Con_ve!$I$6:$I$1005,"Em negociação",Con_ve!$Q$6:$Q$1005,Cad_cl!BL$5)))</f>
        <v/>
      </c>
      <c r="BM547" s="134" t="str">
        <f>IF(ISERR(IF($C547="","",SUMIFS(Con_ve!$F$6:$F$1005,Con_ve!$C$6:$C$1005,$C547,Con_ve!$I$6:$I$1005,"Em negociação",Con_ve!$Q$6:$Q$1005,Cad_cl!BM$5))),"",IF($C547="","",SUMIFS(Con_ve!$F$6:$F$1005,Con_ve!$C$6:$C$1005,$C547,Con_ve!$I$6:$I$1005,"Em negociação",Con_ve!$Q$6:$Q$1005,Cad_cl!BM$5)))</f>
        <v/>
      </c>
      <c r="BN547" s="134" t="str">
        <f>IF(ISERR(IF($C547="","",SUMIFS(Con_ve!$F$6:$F$1005,Con_ve!$C$6:$C$1005,$C547,Con_ve!$I$6:$I$1005,"Em negociação",Con_ve!$Q$6:$Q$1005,Cad_cl!BN$5))),"",IF($C547="","",SUMIFS(Con_ve!$F$6:$F$1005,Con_ve!$C$6:$C$1005,$C547,Con_ve!$I$6:$I$1005,"Em negociação",Con_ve!$Q$6:$Q$1005,Cad_cl!BN$5)))</f>
        <v/>
      </c>
      <c r="BO547" s="134" t="str">
        <f>IF(ISERR(IF($C547="","",SUMIFS(Con_ve!$F$6:$F$1005,Con_ve!$C$6:$C$1005,$C547,Con_ve!$I$6:$I$1005,"Em negociação",Con_ve!$Q$6:$Q$1005,Cad_cl!BO$5))),"",IF($C547="","",SUMIFS(Con_ve!$F$6:$F$1005,Con_ve!$C$6:$C$1005,$C547,Con_ve!$I$6:$I$1005,"Em negociação",Con_ve!$Q$6:$Q$1005,Cad_cl!BO$5)))</f>
        <v/>
      </c>
      <c r="BP547" s="134">
        <f t="shared" si="25"/>
        <v>0</v>
      </c>
      <c r="BR547" s="125" t="str">
        <f>IF(ISERR(IF(AND($I547=Re_lo!$E$5,BR$5=VLOOKUP(Re_lo!$H$5,Re_lo!$N$5:$O$16,2,0)),AP547,"")),"",IF(AND($I547=Re_lo!$E$5,BR$5=VLOOKUP(Re_lo!$H$5,Re_lo!$N$5:$O$16,2,0)),AP547,""))</f>
        <v/>
      </c>
      <c r="BS547" s="125" t="str">
        <f>IF(ISERR(IF(AND($I547=Re_lo!$E$5,BS$5=VLOOKUP(Re_lo!$H$5,Re_lo!$N$5:$O$16,2,0)),AQ547,"")),"",IF(AND($I547=Re_lo!$E$5,BS$5=VLOOKUP(Re_lo!$H$5,Re_lo!$N$5:$O$16,2,0)),AQ547,""))</f>
        <v/>
      </c>
      <c r="BT547" s="125" t="str">
        <f>IF(ISERR(IF(AND($I547=Re_lo!$E$5,BT$5=VLOOKUP(Re_lo!$H$5,Re_lo!$N$5:$O$16,2,0)),AR547,"")),"",IF(AND($I547=Re_lo!$E$5,BT$5=VLOOKUP(Re_lo!$H$5,Re_lo!$N$5:$O$16,2,0)),AR547,""))</f>
        <v/>
      </c>
      <c r="BU547" s="125" t="str">
        <f>IF(ISERR(IF(AND($I547=Re_lo!$E$5,BU$5=VLOOKUP(Re_lo!$H$5,Re_lo!$N$5:$O$16,2,0)),AS547,"")),"",IF(AND($I547=Re_lo!$E$5,BU$5=VLOOKUP(Re_lo!$H$5,Re_lo!$N$5:$O$16,2,0)),AS547,""))</f>
        <v/>
      </c>
      <c r="BV547" s="125" t="str">
        <f>IF(ISERR(IF(AND($I547=Re_lo!$E$5,BV$5=VLOOKUP(Re_lo!$H$5,Re_lo!$N$5:$O$16,2,0)),AT547,"")),"",IF(AND($I547=Re_lo!$E$5,BV$5=VLOOKUP(Re_lo!$H$5,Re_lo!$N$5:$O$16,2,0)),AT547,""))</f>
        <v/>
      </c>
      <c r="BW547" s="125" t="str">
        <f>IF(ISERR(IF(AND($I547=Re_lo!$E$5,BW$5=VLOOKUP(Re_lo!$H$5,Re_lo!$N$5:$O$16,2,0)),AU547,"")),"",IF(AND($I547=Re_lo!$E$5,BW$5=VLOOKUP(Re_lo!$H$5,Re_lo!$N$5:$O$16,2,0)),AU547,""))</f>
        <v/>
      </c>
      <c r="BX547" s="125" t="str">
        <f>IF(ISERR(IF(AND($I547=Re_lo!$E$5,BX$5=VLOOKUP(Re_lo!$H$5,Re_lo!$N$5:$O$16,2,0)),AV547,"")),"",IF(AND($I547=Re_lo!$E$5,BX$5=VLOOKUP(Re_lo!$H$5,Re_lo!$N$5:$O$16,2,0)),AV547,""))</f>
        <v/>
      </c>
      <c r="BY547" s="125" t="str">
        <f>IF(ISERR(IF(AND($I547=Re_lo!$E$5,BY$5=VLOOKUP(Re_lo!$H$5,Re_lo!$N$5:$O$16,2,0)),AW547,"")),"",IF(AND($I547=Re_lo!$E$5,BY$5=VLOOKUP(Re_lo!$H$5,Re_lo!$N$5:$O$16,2,0)),AW547,""))</f>
        <v/>
      </c>
      <c r="BZ547" s="125" t="str">
        <f>IF(ISERR(IF(AND($I547=Re_lo!$E$5,BZ$5=VLOOKUP(Re_lo!$H$5,Re_lo!$N$5:$O$16,2,0)),AX547,"")),"",IF(AND($I547=Re_lo!$E$5,BZ$5=VLOOKUP(Re_lo!$H$5,Re_lo!$N$5:$O$16,2,0)),AX547,""))</f>
        <v/>
      </c>
      <c r="CA547" s="125" t="str">
        <f>IF(ISERR(IF(AND($I547=Re_lo!$E$5,CA$5=VLOOKUP(Re_lo!$H$5,Re_lo!$N$5:$O$16,2,0)),AY547,"")),"",IF(AND($I547=Re_lo!$E$5,CA$5=VLOOKUP(Re_lo!$H$5,Re_lo!$N$5:$O$16,2,0)),AY547,""))</f>
        <v/>
      </c>
      <c r="CB547" s="125" t="str">
        <f>IF(ISERR(IF(AND($I547=Re_lo!$E$5,CB$5=VLOOKUP(Re_lo!$H$5,Re_lo!$N$5:$O$16,2,0)),AZ547,"")),"",IF(AND($I547=Re_lo!$E$5,CB$5=VLOOKUP(Re_lo!$H$5,Re_lo!$N$5:$O$16,2,0)),AZ547,""))</f>
        <v/>
      </c>
      <c r="CC547" s="125" t="str">
        <f>IF(ISERR(IF(AND($I547=Re_lo!$E$5,CC$5=VLOOKUP(Re_lo!$H$5,Re_lo!$N$5:$O$16,2,0)),BA547,"")),"",IF(AND($I547=Re_lo!$E$5,CC$5=VLOOKUP(Re_lo!$H$5,Re_lo!$N$5:$O$16,2,0)),BA547,""))</f>
        <v/>
      </c>
      <c r="CD547" s="125" t="str">
        <f>IF(ISERR(IF(AND($I547=Re_lo!$E$5,CD$5=VLOOKUP(Re_lo!$H$5,Re_lo!$N$5:$O$16,2,0)),BB547,"")),"",IF(AND($I547=Re_lo!$E$5,CD$5=VLOOKUP(Re_lo!$H$5,Re_lo!$N$5:$O$16,2,0)),BB547,""))</f>
        <v/>
      </c>
      <c r="CF547" s="125" t="str">
        <f>IF($C547="","",COUNTIFS(Con_ve!$C$6:$C$1005,$C547,Con_ve!$Q$6:$Q$1005,Cad_cl!CF$5))</f>
        <v/>
      </c>
      <c r="CG547" s="125" t="str">
        <f>IF($C547="","",COUNTIFS(Con_ve!$C$6:$C$1005,$C547,Con_ve!$Q$6:$Q$1005,Cad_cl!CG$5))</f>
        <v/>
      </c>
      <c r="CH547" s="125" t="str">
        <f>IF($C547="","",COUNTIFS(Con_ve!$C$6:$C$1005,$C547,Con_ve!$Q$6:$Q$1005,Cad_cl!CH$5))</f>
        <v/>
      </c>
      <c r="CI547" s="125" t="str">
        <f>IF($C547="","",COUNTIFS(Con_ve!$C$6:$C$1005,$C547,Con_ve!$Q$6:$Q$1005,Cad_cl!CI$5))</f>
        <v/>
      </c>
      <c r="CJ547" s="125" t="str">
        <f>IF($C547="","",COUNTIFS(Con_ve!$C$6:$C$1005,$C547,Con_ve!$Q$6:$Q$1005,Cad_cl!CJ$5))</f>
        <v/>
      </c>
      <c r="CK547" s="125" t="str">
        <f>IF($C547="","",COUNTIFS(Con_ve!$C$6:$C$1005,$C547,Con_ve!$Q$6:$Q$1005,Cad_cl!CK$5))</f>
        <v/>
      </c>
      <c r="CL547" s="125" t="str">
        <f>IF($C547="","",COUNTIFS(Con_ve!$C$6:$C$1005,$C547,Con_ve!$Q$6:$Q$1005,Cad_cl!CL$5))</f>
        <v/>
      </c>
      <c r="CM547" s="125" t="str">
        <f>IF($C547="","",COUNTIFS(Con_ve!$C$6:$C$1005,$C547,Con_ve!$Q$6:$Q$1005,Cad_cl!CM$5))</f>
        <v/>
      </c>
      <c r="CN547" s="125" t="str">
        <f>IF($C547="","",COUNTIFS(Con_ve!$C$6:$C$1005,$C547,Con_ve!$Q$6:$Q$1005,Cad_cl!CN$5))</f>
        <v/>
      </c>
      <c r="CO547" s="125" t="str">
        <f>IF($C547="","",COUNTIFS(Con_ve!$C$6:$C$1005,$C547,Con_ve!$Q$6:$Q$1005,Cad_cl!CO$5))</f>
        <v/>
      </c>
      <c r="CP547" s="125" t="str">
        <f>IF($C547="","",COUNTIFS(Con_ve!$C$6:$C$1005,$C547,Con_ve!$Q$6:$Q$1005,Cad_cl!CP$5))</f>
        <v/>
      </c>
      <c r="CQ547" s="125" t="str">
        <f>IF($C547="","",COUNTIFS(Con_ve!$C$6:$C$1005,$C547,Con_ve!$Q$6:$Q$1005,Cad_cl!CQ$5))</f>
        <v/>
      </c>
      <c r="CR547" s="125">
        <f t="shared" si="26"/>
        <v>0</v>
      </c>
    </row>
    <row r="548" spans="3:96" ht="30" customHeight="1">
      <c r="C548" s="153"/>
      <c r="D548" s="153"/>
      <c r="E548" s="154"/>
      <c r="F548" s="153"/>
      <c r="G548" s="155"/>
      <c r="H548" s="153"/>
      <c r="I548" s="153"/>
      <c r="J548" s="132" t="s">
        <v>309</v>
      </c>
      <c r="K548" s="133" t="s">
        <v>309</v>
      </c>
      <c r="L548" s="153"/>
      <c r="M548" s="153"/>
      <c r="N548" s="153"/>
      <c r="O548" s="153"/>
      <c r="P548" s="153"/>
      <c r="Q548" s="153"/>
      <c r="AP548" s="134" t="str">
        <f>IF(ISERR(IF($C548="","",SUMIFS(Con_ve!$F$6:$F$1005,Con_ve!$C$6:$C$1005,$C548,Con_ve!$I$6:$I$1005,"Fechada",Con_ve!$Q$6:$Q$1005,Cad_cl!AP$5))),"",IF($C548="","",SUMIFS(Con_ve!$F$6:$F$1005,Con_ve!$C$6:$C$1005,$C548,Con_ve!$I$6:$I$1005,"Fechada",Con_ve!$Q$6:$Q$1005,Cad_cl!AP$5)))</f>
        <v/>
      </c>
      <c r="AQ548" s="134" t="str">
        <f>IF(ISERR(IF($C548="","",SUMIFS(Con_ve!$F$6:$F$1005,Con_ve!$C$6:$C$1005,$C548,Con_ve!$I$6:$I$1005,"Fechada",Con_ve!$Q$6:$Q$1005,Cad_cl!AQ$5))),"",IF($C548="","",SUMIFS(Con_ve!$F$6:$F$1005,Con_ve!$C$6:$C$1005,$C548,Con_ve!$I$6:$I$1005,"Fechada",Con_ve!$Q$6:$Q$1005,Cad_cl!AQ$5)))</f>
        <v/>
      </c>
      <c r="AR548" s="134" t="str">
        <f>IF(ISERR(IF($C548="","",SUMIFS(Con_ve!$F$6:$F$1005,Con_ve!$C$6:$C$1005,$C548,Con_ve!$I$6:$I$1005,"Fechada",Con_ve!$Q$6:$Q$1005,Cad_cl!AR$5))),"",IF($C548="","",SUMIFS(Con_ve!$F$6:$F$1005,Con_ve!$C$6:$C$1005,$C548,Con_ve!$I$6:$I$1005,"Fechada",Con_ve!$Q$6:$Q$1005,Cad_cl!AR$5)))</f>
        <v/>
      </c>
      <c r="AS548" s="134" t="str">
        <f>IF(ISERR(IF($C548="","",SUMIFS(Con_ve!$F$6:$F$1005,Con_ve!$C$6:$C$1005,$C548,Con_ve!$I$6:$I$1005,"Fechada",Con_ve!$Q$6:$Q$1005,Cad_cl!AS$5))),"",IF($C548="","",SUMIFS(Con_ve!$F$6:$F$1005,Con_ve!$C$6:$C$1005,$C548,Con_ve!$I$6:$I$1005,"Fechada",Con_ve!$Q$6:$Q$1005,Cad_cl!AS$5)))</f>
        <v/>
      </c>
      <c r="AT548" s="134" t="str">
        <f>IF(ISERR(IF($C548="","",SUMIFS(Con_ve!$F$6:$F$1005,Con_ve!$C$6:$C$1005,$C548,Con_ve!$I$6:$I$1005,"Fechada",Con_ve!$Q$6:$Q$1005,Cad_cl!AT$5))),"",IF($C548="","",SUMIFS(Con_ve!$F$6:$F$1005,Con_ve!$C$6:$C$1005,$C548,Con_ve!$I$6:$I$1005,"Fechada",Con_ve!$Q$6:$Q$1005,Cad_cl!AT$5)))</f>
        <v/>
      </c>
      <c r="AU548" s="134" t="str">
        <f>IF(ISERR(IF($C548="","",SUMIFS(Con_ve!$F$6:$F$1005,Con_ve!$C$6:$C$1005,$C548,Con_ve!$I$6:$I$1005,"Fechada",Con_ve!$Q$6:$Q$1005,Cad_cl!AU$5))),"",IF($C548="","",SUMIFS(Con_ve!$F$6:$F$1005,Con_ve!$C$6:$C$1005,$C548,Con_ve!$I$6:$I$1005,"Fechada",Con_ve!$Q$6:$Q$1005,Cad_cl!AU$5)))</f>
        <v/>
      </c>
      <c r="AV548" s="134" t="str">
        <f>IF(ISERR(IF($C548="","",SUMIFS(Con_ve!$F$6:$F$1005,Con_ve!$C$6:$C$1005,$C548,Con_ve!$I$6:$I$1005,"Fechada",Con_ve!$Q$6:$Q$1005,Cad_cl!AV$5))),"",IF($C548="","",SUMIFS(Con_ve!$F$6:$F$1005,Con_ve!$C$6:$C$1005,$C548,Con_ve!$I$6:$I$1005,"Fechada",Con_ve!$Q$6:$Q$1005,Cad_cl!AV$5)))</f>
        <v/>
      </c>
      <c r="AW548" s="134" t="str">
        <f>IF(ISERR(IF($C548="","",SUMIFS(Con_ve!$F$6:$F$1005,Con_ve!$C$6:$C$1005,$C548,Con_ve!$I$6:$I$1005,"Fechada",Con_ve!$Q$6:$Q$1005,Cad_cl!AW$5))),"",IF($C548="","",SUMIFS(Con_ve!$F$6:$F$1005,Con_ve!$C$6:$C$1005,$C548,Con_ve!$I$6:$I$1005,"Fechada",Con_ve!$Q$6:$Q$1005,Cad_cl!AW$5)))</f>
        <v/>
      </c>
      <c r="AX548" s="134" t="str">
        <f>IF(ISERR(IF($C548="","",SUMIFS(Con_ve!$F$6:$F$1005,Con_ve!$C$6:$C$1005,$C548,Con_ve!$I$6:$I$1005,"Fechada",Con_ve!$Q$6:$Q$1005,Cad_cl!AX$5))),"",IF($C548="","",SUMIFS(Con_ve!$F$6:$F$1005,Con_ve!$C$6:$C$1005,$C548,Con_ve!$I$6:$I$1005,"Fechada",Con_ve!$Q$6:$Q$1005,Cad_cl!AX$5)))</f>
        <v/>
      </c>
      <c r="AY548" s="134" t="str">
        <f>IF(ISERR(IF($C548="","",SUMIFS(Con_ve!$F$6:$F$1005,Con_ve!$C$6:$C$1005,$C548,Con_ve!$I$6:$I$1005,"Fechada",Con_ve!$Q$6:$Q$1005,Cad_cl!AY$5))),"",IF($C548="","",SUMIFS(Con_ve!$F$6:$F$1005,Con_ve!$C$6:$C$1005,$C548,Con_ve!$I$6:$I$1005,"Fechada",Con_ve!$Q$6:$Q$1005,Cad_cl!AY$5)))</f>
        <v/>
      </c>
      <c r="AZ548" s="134" t="str">
        <f>IF(ISERR(IF($C548="","",SUMIFS(Con_ve!$F$6:$F$1005,Con_ve!$C$6:$C$1005,$C548,Con_ve!$I$6:$I$1005,"Fechada",Con_ve!$Q$6:$Q$1005,Cad_cl!AZ$5))),"",IF($C548="","",SUMIFS(Con_ve!$F$6:$F$1005,Con_ve!$C$6:$C$1005,$C548,Con_ve!$I$6:$I$1005,"Fechada",Con_ve!$Q$6:$Q$1005,Cad_cl!AZ$5)))</f>
        <v/>
      </c>
      <c r="BA548" s="134" t="str">
        <f>IF(ISERR(IF($C548="","",SUMIFS(Con_ve!$F$6:$F$1005,Con_ve!$C$6:$C$1005,$C548,Con_ve!$I$6:$I$1005,"Fechada",Con_ve!$Q$6:$Q$1005,Cad_cl!BA$5))),"",IF($C548="","",SUMIFS(Con_ve!$F$6:$F$1005,Con_ve!$C$6:$C$1005,$C548,Con_ve!$I$6:$I$1005,"Fechada",Con_ve!$Q$6:$Q$1005,Cad_cl!BA$5)))</f>
        <v/>
      </c>
      <c r="BB548" s="134">
        <f t="shared" si="24"/>
        <v>0</v>
      </c>
      <c r="BD548" s="134" t="str">
        <f>IF(ISERR(IF($C548="","",SUMIFS(Con_ve!$F$6:$F$1005,Con_ve!$C$6:$C$1005,$C548,Con_ve!$I$6:$I$1005,"Em negociação",Con_ve!$Q$6:$Q$1005,Cad_cl!BD$5))),"",IF($C548="","",SUMIFS(Con_ve!$F$6:$F$1005,Con_ve!$C$6:$C$1005,$C548,Con_ve!$I$6:$I$1005,"Em negociação",Con_ve!$Q$6:$Q$1005,Cad_cl!BD$5)))</f>
        <v/>
      </c>
      <c r="BE548" s="134" t="str">
        <f>IF(ISERR(IF($C548="","",SUMIFS(Con_ve!$F$6:$F$1005,Con_ve!$C$6:$C$1005,$C548,Con_ve!$I$6:$I$1005,"Em negociação",Con_ve!$Q$6:$Q$1005,Cad_cl!BE$5))),"",IF($C548="","",SUMIFS(Con_ve!$F$6:$F$1005,Con_ve!$C$6:$C$1005,$C548,Con_ve!$I$6:$I$1005,"Em negociação",Con_ve!$Q$6:$Q$1005,Cad_cl!BE$5)))</f>
        <v/>
      </c>
      <c r="BF548" s="134" t="str">
        <f>IF(ISERR(IF($C548="","",SUMIFS(Con_ve!$F$6:$F$1005,Con_ve!$C$6:$C$1005,$C548,Con_ve!$I$6:$I$1005,"Em negociação",Con_ve!$Q$6:$Q$1005,Cad_cl!BF$5))),"",IF($C548="","",SUMIFS(Con_ve!$F$6:$F$1005,Con_ve!$C$6:$C$1005,$C548,Con_ve!$I$6:$I$1005,"Em negociação",Con_ve!$Q$6:$Q$1005,Cad_cl!BF$5)))</f>
        <v/>
      </c>
      <c r="BG548" s="134" t="str">
        <f>IF(ISERR(IF($C548="","",SUMIFS(Con_ve!$F$6:$F$1005,Con_ve!$C$6:$C$1005,$C548,Con_ve!$I$6:$I$1005,"Em negociação",Con_ve!$Q$6:$Q$1005,Cad_cl!BG$5))),"",IF($C548="","",SUMIFS(Con_ve!$F$6:$F$1005,Con_ve!$C$6:$C$1005,$C548,Con_ve!$I$6:$I$1005,"Em negociação",Con_ve!$Q$6:$Q$1005,Cad_cl!BG$5)))</f>
        <v/>
      </c>
      <c r="BH548" s="134" t="str">
        <f>IF(ISERR(IF($C548="","",SUMIFS(Con_ve!$F$6:$F$1005,Con_ve!$C$6:$C$1005,$C548,Con_ve!$I$6:$I$1005,"Em negociação",Con_ve!$Q$6:$Q$1005,Cad_cl!BH$5))),"",IF($C548="","",SUMIFS(Con_ve!$F$6:$F$1005,Con_ve!$C$6:$C$1005,$C548,Con_ve!$I$6:$I$1005,"Em negociação",Con_ve!$Q$6:$Q$1005,Cad_cl!BH$5)))</f>
        <v/>
      </c>
      <c r="BI548" s="134" t="str">
        <f>IF(ISERR(IF($C548="","",SUMIFS(Con_ve!$F$6:$F$1005,Con_ve!$C$6:$C$1005,$C548,Con_ve!$I$6:$I$1005,"Em negociação",Con_ve!$Q$6:$Q$1005,Cad_cl!BI$5))),"",IF($C548="","",SUMIFS(Con_ve!$F$6:$F$1005,Con_ve!$C$6:$C$1005,$C548,Con_ve!$I$6:$I$1005,"Em negociação",Con_ve!$Q$6:$Q$1005,Cad_cl!BI$5)))</f>
        <v/>
      </c>
      <c r="BJ548" s="134" t="str">
        <f>IF(ISERR(IF($C548="","",SUMIFS(Con_ve!$F$6:$F$1005,Con_ve!$C$6:$C$1005,$C548,Con_ve!$I$6:$I$1005,"Em negociação",Con_ve!$Q$6:$Q$1005,Cad_cl!BJ$5))),"",IF($C548="","",SUMIFS(Con_ve!$F$6:$F$1005,Con_ve!$C$6:$C$1005,$C548,Con_ve!$I$6:$I$1005,"Em negociação",Con_ve!$Q$6:$Q$1005,Cad_cl!BJ$5)))</f>
        <v/>
      </c>
      <c r="BK548" s="134" t="str">
        <f>IF(ISERR(IF($C548="","",SUMIFS(Con_ve!$F$6:$F$1005,Con_ve!$C$6:$C$1005,$C548,Con_ve!$I$6:$I$1005,"Em negociação",Con_ve!$Q$6:$Q$1005,Cad_cl!BK$5))),"",IF($C548="","",SUMIFS(Con_ve!$F$6:$F$1005,Con_ve!$C$6:$C$1005,$C548,Con_ve!$I$6:$I$1005,"Em negociação",Con_ve!$Q$6:$Q$1005,Cad_cl!BK$5)))</f>
        <v/>
      </c>
      <c r="BL548" s="134" t="str">
        <f>IF(ISERR(IF($C548="","",SUMIFS(Con_ve!$F$6:$F$1005,Con_ve!$C$6:$C$1005,$C548,Con_ve!$I$6:$I$1005,"Em negociação",Con_ve!$Q$6:$Q$1005,Cad_cl!BL$5))),"",IF($C548="","",SUMIFS(Con_ve!$F$6:$F$1005,Con_ve!$C$6:$C$1005,$C548,Con_ve!$I$6:$I$1005,"Em negociação",Con_ve!$Q$6:$Q$1005,Cad_cl!BL$5)))</f>
        <v/>
      </c>
      <c r="BM548" s="134" t="str">
        <f>IF(ISERR(IF($C548="","",SUMIFS(Con_ve!$F$6:$F$1005,Con_ve!$C$6:$C$1005,$C548,Con_ve!$I$6:$I$1005,"Em negociação",Con_ve!$Q$6:$Q$1005,Cad_cl!BM$5))),"",IF($C548="","",SUMIFS(Con_ve!$F$6:$F$1005,Con_ve!$C$6:$C$1005,$C548,Con_ve!$I$6:$I$1005,"Em negociação",Con_ve!$Q$6:$Q$1005,Cad_cl!BM$5)))</f>
        <v/>
      </c>
      <c r="BN548" s="134" t="str">
        <f>IF(ISERR(IF($C548="","",SUMIFS(Con_ve!$F$6:$F$1005,Con_ve!$C$6:$C$1005,$C548,Con_ve!$I$6:$I$1005,"Em negociação",Con_ve!$Q$6:$Q$1005,Cad_cl!BN$5))),"",IF($C548="","",SUMIFS(Con_ve!$F$6:$F$1005,Con_ve!$C$6:$C$1005,$C548,Con_ve!$I$6:$I$1005,"Em negociação",Con_ve!$Q$6:$Q$1005,Cad_cl!BN$5)))</f>
        <v/>
      </c>
      <c r="BO548" s="134" t="str">
        <f>IF(ISERR(IF($C548="","",SUMIFS(Con_ve!$F$6:$F$1005,Con_ve!$C$6:$C$1005,$C548,Con_ve!$I$6:$I$1005,"Em negociação",Con_ve!$Q$6:$Q$1005,Cad_cl!BO$5))),"",IF($C548="","",SUMIFS(Con_ve!$F$6:$F$1005,Con_ve!$C$6:$C$1005,$C548,Con_ve!$I$6:$I$1005,"Em negociação",Con_ve!$Q$6:$Q$1005,Cad_cl!BO$5)))</f>
        <v/>
      </c>
      <c r="BP548" s="134">
        <f t="shared" si="25"/>
        <v>0</v>
      </c>
      <c r="BR548" s="125" t="str">
        <f>IF(ISERR(IF(AND($I548=Re_lo!$E$5,BR$5=VLOOKUP(Re_lo!$H$5,Re_lo!$N$5:$O$16,2,0)),AP548,"")),"",IF(AND($I548=Re_lo!$E$5,BR$5=VLOOKUP(Re_lo!$H$5,Re_lo!$N$5:$O$16,2,0)),AP548,""))</f>
        <v/>
      </c>
      <c r="BS548" s="125" t="str">
        <f>IF(ISERR(IF(AND($I548=Re_lo!$E$5,BS$5=VLOOKUP(Re_lo!$H$5,Re_lo!$N$5:$O$16,2,0)),AQ548,"")),"",IF(AND($I548=Re_lo!$E$5,BS$5=VLOOKUP(Re_lo!$H$5,Re_lo!$N$5:$O$16,2,0)),AQ548,""))</f>
        <v/>
      </c>
      <c r="BT548" s="125" t="str">
        <f>IF(ISERR(IF(AND($I548=Re_lo!$E$5,BT$5=VLOOKUP(Re_lo!$H$5,Re_lo!$N$5:$O$16,2,0)),AR548,"")),"",IF(AND($I548=Re_lo!$E$5,BT$5=VLOOKUP(Re_lo!$H$5,Re_lo!$N$5:$O$16,2,0)),AR548,""))</f>
        <v/>
      </c>
      <c r="BU548" s="125" t="str">
        <f>IF(ISERR(IF(AND($I548=Re_lo!$E$5,BU$5=VLOOKUP(Re_lo!$H$5,Re_lo!$N$5:$O$16,2,0)),AS548,"")),"",IF(AND($I548=Re_lo!$E$5,BU$5=VLOOKUP(Re_lo!$H$5,Re_lo!$N$5:$O$16,2,0)),AS548,""))</f>
        <v/>
      </c>
      <c r="BV548" s="125" t="str">
        <f>IF(ISERR(IF(AND($I548=Re_lo!$E$5,BV$5=VLOOKUP(Re_lo!$H$5,Re_lo!$N$5:$O$16,2,0)),AT548,"")),"",IF(AND($I548=Re_lo!$E$5,BV$5=VLOOKUP(Re_lo!$H$5,Re_lo!$N$5:$O$16,2,0)),AT548,""))</f>
        <v/>
      </c>
      <c r="BW548" s="125" t="str">
        <f>IF(ISERR(IF(AND($I548=Re_lo!$E$5,BW$5=VLOOKUP(Re_lo!$H$5,Re_lo!$N$5:$O$16,2,0)),AU548,"")),"",IF(AND($I548=Re_lo!$E$5,BW$5=VLOOKUP(Re_lo!$H$5,Re_lo!$N$5:$O$16,2,0)),AU548,""))</f>
        <v/>
      </c>
      <c r="BX548" s="125" t="str">
        <f>IF(ISERR(IF(AND($I548=Re_lo!$E$5,BX$5=VLOOKUP(Re_lo!$H$5,Re_lo!$N$5:$O$16,2,0)),AV548,"")),"",IF(AND($I548=Re_lo!$E$5,BX$5=VLOOKUP(Re_lo!$H$5,Re_lo!$N$5:$O$16,2,0)),AV548,""))</f>
        <v/>
      </c>
      <c r="BY548" s="125" t="str">
        <f>IF(ISERR(IF(AND($I548=Re_lo!$E$5,BY$5=VLOOKUP(Re_lo!$H$5,Re_lo!$N$5:$O$16,2,0)),AW548,"")),"",IF(AND($I548=Re_lo!$E$5,BY$5=VLOOKUP(Re_lo!$H$5,Re_lo!$N$5:$O$16,2,0)),AW548,""))</f>
        <v/>
      </c>
      <c r="BZ548" s="125" t="str">
        <f>IF(ISERR(IF(AND($I548=Re_lo!$E$5,BZ$5=VLOOKUP(Re_lo!$H$5,Re_lo!$N$5:$O$16,2,0)),AX548,"")),"",IF(AND($I548=Re_lo!$E$5,BZ$5=VLOOKUP(Re_lo!$H$5,Re_lo!$N$5:$O$16,2,0)),AX548,""))</f>
        <v/>
      </c>
      <c r="CA548" s="125" t="str">
        <f>IF(ISERR(IF(AND($I548=Re_lo!$E$5,CA$5=VLOOKUP(Re_lo!$H$5,Re_lo!$N$5:$O$16,2,0)),AY548,"")),"",IF(AND($I548=Re_lo!$E$5,CA$5=VLOOKUP(Re_lo!$H$5,Re_lo!$N$5:$O$16,2,0)),AY548,""))</f>
        <v/>
      </c>
      <c r="CB548" s="125" t="str">
        <f>IF(ISERR(IF(AND($I548=Re_lo!$E$5,CB$5=VLOOKUP(Re_lo!$H$5,Re_lo!$N$5:$O$16,2,0)),AZ548,"")),"",IF(AND($I548=Re_lo!$E$5,CB$5=VLOOKUP(Re_lo!$H$5,Re_lo!$N$5:$O$16,2,0)),AZ548,""))</f>
        <v/>
      </c>
      <c r="CC548" s="125" t="str">
        <f>IF(ISERR(IF(AND($I548=Re_lo!$E$5,CC$5=VLOOKUP(Re_lo!$H$5,Re_lo!$N$5:$O$16,2,0)),BA548,"")),"",IF(AND($I548=Re_lo!$E$5,CC$5=VLOOKUP(Re_lo!$H$5,Re_lo!$N$5:$O$16,2,0)),BA548,""))</f>
        <v/>
      </c>
      <c r="CD548" s="125" t="str">
        <f>IF(ISERR(IF(AND($I548=Re_lo!$E$5,CD$5=VLOOKUP(Re_lo!$H$5,Re_lo!$N$5:$O$16,2,0)),BB548,"")),"",IF(AND($I548=Re_lo!$E$5,CD$5=VLOOKUP(Re_lo!$H$5,Re_lo!$N$5:$O$16,2,0)),BB548,""))</f>
        <v/>
      </c>
      <c r="CF548" s="125" t="str">
        <f>IF($C548="","",COUNTIFS(Con_ve!$C$6:$C$1005,$C548,Con_ve!$Q$6:$Q$1005,Cad_cl!CF$5))</f>
        <v/>
      </c>
      <c r="CG548" s="125" t="str">
        <f>IF($C548="","",COUNTIFS(Con_ve!$C$6:$C$1005,$C548,Con_ve!$Q$6:$Q$1005,Cad_cl!CG$5))</f>
        <v/>
      </c>
      <c r="CH548" s="125" t="str">
        <f>IF($C548="","",COUNTIFS(Con_ve!$C$6:$C$1005,$C548,Con_ve!$Q$6:$Q$1005,Cad_cl!CH$5))</f>
        <v/>
      </c>
      <c r="CI548" s="125" t="str">
        <f>IF($C548="","",COUNTIFS(Con_ve!$C$6:$C$1005,$C548,Con_ve!$Q$6:$Q$1005,Cad_cl!CI$5))</f>
        <v/>
      </c>
      <c r="CJ548" s="125" t="str">
        <f>IF($C548="","",COUNTIFS(Con_ve!$C$6:$C$1005,$C548,Con_ve!$Q$6:$Q$1005,Cad_cl!CJ$5))</f>
        <v/>
      </c>
      <c r="CK548" s="125" t="str">
        <f>IF($C548="","",COUNTIFS(Con_ve!$C$6:$C$1005,$C548,Con_ve!$Q$6:$Q$1005,Cad_cl!CK$5))</f>
        <v/>
      </c>
      <c r="CL548" s="125" t="str">
        <f>IF($C548="","",COUNTIFS(Con_ve!$C$6:$C$1005,$C548,Con_ve!$Q$6:$Q$1005,Cad_cl!CL$5))</f>
        <v/>
      </c>
      <c r="CM548" s="125" t="str">
        <f>IF($C548="","",COUNTIFS(Con_ve!$C$6:$C$1005,$C548,Con_ve!$Q$6:$Q$1005,Cad_cl!CM$5))</f>
        <v/>
      </c>
      <c r="CN548" s="125" t="str">
        <f>IF($C548="","",COUNTIFS(Con_ve!$C$6:$C$1005,$C548,Con_ve!$Q$6:$Q$1005,Cad_cl!CN$5))</f>
        <v/>
      </c>
      <c r="CO548" s="125" t="str">
        <f>IF($C548="","",COUNTIFS(Con_ve!$C$6:$C$1005,$C548,Con_ve!$Q$6:$Q$1005,Cad_cl!CO$5))</f>
        <v/>
      </c>
      <c r="CP548" s="125" t="str">
        <f>IF($C548="","",COUNTIFS(Con_ve!$C$6:$C$1005,$C548,Con_ve!$Q$6:$Q$1005,Cad_cl!CP$5))</f>
        <v/>
      </c>
      <c r="CQ548" s="125" t="str">
        <f>IF($C548="","",COUNTIFS(Con_ve!$C$6:$C$1005,$C548,Con_ve!$Q$6:$Q$1005,Cad_cl!CQ$5))</f>
        <v/>
      </c>
      <c r="CR548" s="125">
        <f t="shared" si="26"/>
        <v>0</v>
      </c>
    </row>
    <row r="549" spans="3:96" ht="30" customHeight="1">
      <c r="C549" s="153"/>
      <c r="D549" s="153"/>
      <c r="E549" s="154"/>
      <c r="F549" s="153"/>
      <c r="G549" s="155"/>
      <c r="H549" s="153"/>
      <c r="I549" s="153"/>
      <c r="J549" s="132" t="s">
        <v>309</v>
      </c>
      <c r="K549" s="133" t="s">
        <v>309</v>
      </c>
      <c r="L549" s="153"/>
      <c r="M549" s="153"/>
      <c r="N549" s="153"/>
      <c r="O549" s="153"/>
      <c r="P549" s="153"/>
      <c r="Q549" s="153"/>
      <c r="AP549" s="134" t="str">
        <f>IF(ISERR(IF($C549="","",SUMIFS(Con_ve!$F$6:$F$1005,Con_ve!$C$6:$C$1005,$C549,Con_ve!$I$6:$I$1005,"Fechada",Con_ve!$Q$6:$Q$1005,Cad_cl!AP$5))),"",IF($C549="","",SUMIFS(Con_ve!$F$6:$F$1005,Con_ve!$C$6:$C$1005,$C549,Con_ve!$I$6:$I$1005,"Fechada",Con_ve!$Q$6:$Q$1005,Cad_cl!AP$5)))</f>
        <v/>
      </c>
      <c r="AQ549" s="134" t="str">
        <f>IF(ISERR(IF($C549="","",SUMIFS(Con_ve!$F$6:$F$1005,Con_ve!$C$6:$C$1005,$C549,Con_ve!$I$6:$I$1005,"Fechada",Con_ve!$Q$6:$Q$1005,Cad_cl!AQ$5))),"",IF($C549="","",SUMIFS(Con_ve!$F$6:$F$1005,Con_ve!$C$6:$C$1005,$C549,Con_ve!$I$6:$I$1005,"Fechada",Con_ve!$Q$6:$Q$1005,Cad_cl!AQ$5)))</f>
        <v/>
      </c>
      <c r="AR549" s="134" t="str">
        <f>IF(ISERR(IF($C549="","",SUMIFS(Con_ve!$F$6:$F$1005,Con_ve!$C$6:$C$1005,$C549,Con_ve!$I$6:$I$1005,"Fechada",Con_ve!$Q$6:$Q$1005,Cad_cl!AR$5))),"",IF($C549="","",SUMIFS(Con_ve!$F$6:$F$1005,Con_ve!$C$6:$C$1005,$C549,Con_ve!$I$6:$I$1005,"Fechada",Con_ve!$Q$6:$Q$1005,Cad_cl!AR$5)))</f>
        <v/>
      </c>
      <c r="AS549" s="134" t="str">
        <f>IF(ISERR(IF($C549="","",SUMIFS(Con_ve!$F$6:$F$1005,Con_ve!$C$6:$C$1005,$C549,Con_ve!$I$6:$I$1005,"Fechada",Con_ve!$Q$6:$Q$1005,Cad_cl!AS$5))),"",IF($C549="","",SUMIFS(Con_ve!$F$6:$F$1005,Con_ve!$C$6:$C$1005,$C549,Con_ve!$I$6:$I$1005,"Fechada",Con_ve!$Q$6:$Q$1005,Cad_cl!AS$5)))</f>
        <v/>
      </c>
      <c r="AT549" s="134" t="str">
        <f>IF(ISERR(IF($C549="","",SUMIFS(Con_ve!$F$6:$F$1005,Con_ve!$C$6:$C$1005,$C549,Con_ve!$I$6:$I$1005,"Fechada",Con_ve!$Q$6:$Q$1005,Cad_cl!AT$5))),"",IF($C549="","",SUMIFS(Con_ve!$F$6:$F$1005,Con_ve!$C$6:$C$1005,$C549,Con_ve!$I$6:$I$1005,"Fechada",Con_ve!$Q$6:$Q$1005,Cad_cl!AT$5)))</f>
        <v/>
      </c>
      <c r="AU549" s="134" t="str">
        <f>IF(ISERR(IF($C549="","",SUMIFS(Con_ve!$F$6:$F$1005,Con_ve!$C$6:$C$1005,$C549,Con_ve!$I$6:$I$1005,"Fechada",Con_ve!$Q$6:$Q$1005,Cad_cl!AU$5))),"",IF($C549="","",SUMIFS(Con_ve!$F$6:$F$1005,Con_ve!$C$6:$C$1005,$C549,Con_ve!$I$6:$I$1005,"Fechada",Con_ve!$Q$6:$Q$1005,Cad_cl!AU$5)))</f>
        <v/>
      </c>
      <c r="AV549" s="134" t="str">
        <f>IF(ISERR(IF($C549="","",SUMIFS(Con_ve!$F$6:$F$1005,Con_ve!$C$6:$C$1005,$C549,Con_ve!$I$6:$I$1005,"Fechada",Con_ve!$Q$6:$Q$1005,Cad_cl!AV$5))),"",IF($C549="","",SUMIFS(Con_ve!$F$6:$F$1005,Con_ve!$C$6:$C$1005,$C549,Con_ve!$I$6:$I$1005,"Fechada",Con_ve!$Q$6:$Q$1005,Cad_cl!AV$5)))</f>
        <v/>
      </c>
      <c r="AW549" s="134" t="str">
        <f>IF(ISERR(IF($C549="","",SUMIFS(Con_ve!$F$6:$F$1005,Con_ve!$C$6:$C$1005,$C549,Con_ve!$I$6:$I$1005,"Fechada",Con_ve!$Q$6:$Q$1005,Cad_cl!AW$5))),"",IF($C549="","",SUMIFS(Con_ve!$F$6:$F$1005,Con_ve!$C$6:$C$1005,$C549,Con_ve!$I$6:$I$1005,"Fechada",Con_ve!$Q$6:$Q$1005,Cad_cl!AW$5)))</f>
        <v/>
      </c>
      <c r="AX549" s="134" t="str">
        <f>IF(ISERR(IF($C549="","",SUMIFS(Con_ve!$F$6:$F$1005,Con_ve!$C$6:$C$1005,$C549,Con_ve!$I$6:$I$1005,"Fechada",Con_ve!$Q$6:$Q$1005,Cad_cl!AX$5))),"",IF($C549="","",SUMIFS(Con_ve!$F$6:$F$1005,Con_ve!$C$6:$C$1005,$C549,Con_ve!$I$6:$I$1005,"Fechada",Con_ve!$Q$6:$Q$1005,Cad_cl!AX$5)))</f>
        <v/>
      </c>
      <c r="AY549" s="134" t="str">
        <f>IF(ISERR(IF($C549="","",SUMIFS(Con_ve!$F$6:$F$1005,Con_ve!$C$6:$C$1005,$C549,Con_ve!$I$6:$I$1005,"Fechada",Con_ve!$Q$6:$Q$1005,Cad_cl!AY$5))),"",IF($C549="","",SUMIFS(Con_ve!$F$6:$F$1005,Con_ve!$C$6:$C$1005,$C549,Con_ve!$I$6:$I$1005,"Fechada",Con_ve!$Q$6:$Q$1005,Cad_cl!AY$5)))</f>
        <v/>
      </c>
      <c r="AZ549" s="134" t="str">
        <f>IF(ISERR(IF($C549="","",SUMIFS(Con_ve!$F$6:$F$1005,Con_ve!$C$6:$C$1005,$C549,Con_ve!$I$6:$I$1005,"Fechada",Con_ve!$Q$6:$Q$1005,Cad_cl!AZ$5))),"",IF($C549="","",SUMIFS(Con_ve!$F$6:$F$1005,Con_ve!$C$6:$C$1005,$C549,Con_ve!$I$6:$I$1005,"Fechada",Con_ve!$Q$6:$Q$1005,Cad_cl!AZ$5)))</f>
        <v/>
      </c>
      <c r="BA549" s="134" t="str">
        <f>IF(ISERR(IF($C549="","",SUMIFS(Con_ve!$F$6:$F$1005,Con_ve!$C$6:$C$1005,$C549,Con_ve!$I$6:$I$1005,"Fechada",Con_ve!$Q$6:$Q$1005,Cad_cl!BA$5))),"",IF($C549="","",SUMIFS(Con_ve!$F$6:$F$1005,Con_ve!$C$6:$C$1005,$C549,Con_ve!$I$6:$I$1005,"Fechada",Con_ve!$Q$6:$Q$1005,Cad_cl!BA$5)))</f>
        <v/>
      </c>
      <c r="BB549" s="134">
        <f t="shared" si="24"/>
        <v>0</v>
      </c>
      <c r="BD549" s="134" t="str">
        <f>IF(ISERR(IF($C549="","",SUMIFS(Con_ve!$F$6:$F$1005,Con_ve!$C$6:$C$1005,$C549,Con_ve!$I$6:$I$1005,"Em negociação",Con_ve!$Q$6:$Q$1005,Cad_cl!BD$5))),"",IF($C549="","",SUMIFS(Con_ve!$F$6:$F$1005,Con_ve!$C$6:$C$1005,$C549,Con_ve!$I$6:$I$1005,"Em negociação",Con_ve!$Q$6:$Q$1005,Cad_cl!BD$5)))</f>
        <v/>
      </c>
      <c r="BE549" s="134" t="str">
        <f>IF(ISERR(IF($C549="","",SUMIFS(Con_ve!$F$6:$F$1005,Con_ve!$C$6:$C$1005,$C549,Con_ve!$I$6:$I$1005,"Em negociação",Con_ve!$Q$6:$Q$1005,Cad_cl!BE$5))),"",IF($C549="","",SUMIFS(Con_ve!$F$6:$F$1005,Con_ve!$C$6:$C$1005,$C549,Con_ve!$I$6:$I$1005,"Em negociação",Con_ve!$Q$6:$Q$1005,Cad_cl!BE$5)))</f>
        <v/>
      </c>
      <c r="BF549" s="134" t="str">
        <f>IF(ISERR(IF($C549="","",SUMIFS(Con_ve!$F$6:$F$1005,Con_ve!$C$6:$C$1005,$C549,Con_ve!$I$6:$I$1005,"Em negociação",Con_ve!$Q$6:$Q$1005,Cad_cl!BF$5))),"",IF($C549="","",SUMIFS(Con_ve!$F$6:$F$1005,Con_ve!$C$6:$C$1005,$C549,Con_ve!$I$6:$I$1005,"Em negociação",Con_ve!$Q$6:$Q$1005,Cad_cl!BF$5)))</f>
        <v/>
      </c>
      <c r="BG549" s="134" t="str">
        <f>IF(ISERR(IF($C549="","",SUMIFS(Con_ve!$F$6:$F$1005,Con_ve!$C$6:$C$1005,$C549,Con_ve!$I$6:$I$1005,"Em negociação",Con_ve!$Q$6:$Q$1005,Cad_cl!BG$5))),"",IF($C549="","",SUMIFS(Con_ve!$F$6:$F$1005,Con_ve!$C$6:$C$1005,$C549,Con_ve!$I$6:$I$1005,"Em negociação",Con_ve!$Q$6:$Q$1005,Cad_cl!BG$5)))</f>
        <v/>
      </c>
      <c r="BH549" s="134" t="str">
        <f>IF(ISERR(IF($C549="","",SUMIFS(Con_ve!$F$6:$F$1005,Con_ve!$C$6:$C$1005,$C549,Con_ve!$I$6:$I$1005,"Em negociação",Con_ve!$Q$6:$Q$1005,Cad_cl!BH$5))),"",IF($C549="","",SUMIFS(Con_ve!$F$6:$F$1005,Con_ve!$C$6:$C$1005,$C549,Con_ve!$I$6:$I$1005,"Em negociação",Con_ve!$Q$6:$Q$1005,Cad_cl!BH$5)))</f>
        <v/>
      </c>
      <c r="BI549" s="134" t="str">
        <f>IF(ISERR(IF($C549="","",SUMIFS(Con_ve!$F$6:$F$1005,Con_ve!$C$6:$C$1005,$C549,Con_ve!$I$6:$I$1005,"Em negociação",Con_ve!$Q$6:$Q$1005,Cad_cl!BI$5))),"",IF($C549="","",SUMIFS(Con_ve!$F$6:$F$1005,Con_ve!$C$6:$C$1005,$C549,Con_ve!$I$6:$I$1005,"Em negociação",Con_ve!$Q$6:$Q$1005,Cad_cl!BI$5)))</f>
        <v/>
      </c>
      <c r="BJ549" s="134" t="str">
        <f>IF(ISERR(IF($C549="","",SUMIFS(Con_ve!$F$6:$F$1005,Con_ve!$C$6:$C$1005,$C549,Con_ve!$I$6:$I$1005,"Em negociação",Con_ve!$Q$6:$Q$1005,Cad_cl!BJ$5))),"",IF($C549="","",SUMIFS(Con_ve!$F$6:$F$1005,Con_ve!$C$6:$C$1005,$C549,Con_ve!$I$6:$I$1005,"Em negociação",Con_ve!$Q$6:$Q$1005,Cad_cl!BJ$5)))</f>
        <v/>
      </c>
      <c r="BK549" s="134" t="str">
        <f>IF(ISERR(IF($C549="","",SUMIFS(Con_ve!$F$6:$F$1005,Con_ve!$C$6:$C$1005,$C549,Con_ve!$I$6:$I$1005,"Em negociação",Con_ve!$Q$6:$Q$1005,Cad_cl!BK$5))),"",IF($C549="","",SUMIFS(Con_ve!$F$6:$F$1005,Con_ve!$C$6:$C$1005,$C549,Con_ve!$I$6:$I$1005,"Em negociação",Con_ve!$Q$6:$Q$1005,Cad_cl!BK$5)))</f>
        <v/>
      </c>
      <c r="BL549" s="134" t="str">
        <f>IF(ISERR(IF($C549="","",SUMIFS(Con_ve!$F$6:$F$1005,Con_ve!$C$6:$C$1005,$C549,Con_ve!$I$6:$I$1005,"Em negociação",Con_ve!$Q$6:$Q$1005,Cad_cl!BL$5))),"",IF($C549="","",SUMIFS(Con_ve!$F$6:$F$1005,Con_ve!$C$6:$C$1005,$C549,Con_ve!$I$6:$I$1005,"Em negociação",Con_ve!$Q$6:$Q$1005,Cad_cl!BL$5)))</f>
        <v/>
      </c>
      <c r="BM549" s="134" t="str">
        <f>IF(ISERR(IF($C549="","",SUMIFS(Con_ve!$F$6:$F$1005,Con_ve!$C$6:$C$1005,$C549,Con_ve!$I$6:$I$1005,"Em negociação",Con_ve!$Q$6:$Q$1005,Cad_cl!BM$5))),"",IF($C549="","",SUMIFS(Con_ve!$F$6:$F$1005,Con_ve!$C$6:$C$1005,$C549,Con_ve!$I$6:$I$1005,"Em negociação",Con_ve!$Q$6:$Q$1005,Cad_cl!BM$5)))</f>
        <v/>
      </c>
      <c r="BN549" s="134" t="str">
        <f>IF(ISERR(IF($C549="","",SUMIFS(Con_ve!$F$6:$F$1005,Con_ve!$C$6:$C$1005,$C549,Con_ve!$I$6:$I$1005,"Em negociação",Con_ve!$Q$6:$Q$1005,Cad_cl!BN$5))),"",IF($C549="","",SUMIFS(Con_ve!$F$6:$F$1005,Con_ve!$C$6:$C$1005,$C549,Con_ve!$I$6:$I$1005,"Em negociação",Con_ve!$Q$6:$Q$1005,Cad_cl!BN$5)))</f>
        <v/>
      </c>
      <c r="BO549" s="134" t="str">
        <f>IF(ISERR(IF($C549="","",SUMIFS(Con_ve!$F$6:$F$1005,Con_ve!$C$6:$C$1005,$C549,Con_ve!$I$6:$I$1005,"Em negociação",Con_ve!$Q$6:$Q$1005,Cad_cl!BO$5))),"",IF($C549="","",SUMIFS(Con_ve!$F$6:$F$1005,Con_ve!$C$6:$C$1005,$C549,Con_ve!$I$6:$I$1005,"Em negociação",Con_ve!$Q$6:$Q$1005,Cad_cl!BO$5)))</f>
        <v/>
      </c>
      <c r="BP549" s="134">
        <f t="shared" si="25"/>
        <v>0</v>
      </c>
      <c r="BR549" s="125" t="str">
        <f>IF(ISERR(IF(AND($I549=Re_lo!$E$5,BR$5=VLOOKUP(Re_lo!$H$5,Re_lo!$N$5:$O$16,2,0)),AP549,"")),"",IF(AND($I549=Re_lo!$E$5,BR$5=VLOOKUP(Re_lo!$H$5,Re_lo!$N$5:$O$16,2,0)),AP549,""))</f>
        <v/>
      </c>
      <c r="BS549" s="125" t="str">
        <f>IF(ISERR(IF(AND($I549=Re_lo!$E$5,BS$5=VLOOKUP(Re_lo!$H$5,Re_lo!$N$5:$O$16,2,0)),AQ549,"")),"",IF(AND($I549=Re_lo!$E$5,BS$5=VLOOKUP(Re_lo!$H$5,Re_lo!$N$5:$O$16,2,0)),AQ549,""))</f>
        <v/>
      </c>
      <c r="BT549" s="125" t="str">
        <f>IF(ISERR(IF(AND($I549=Re_lo!$E$5,BT$5=VLOOKUP(Re_lo!$H$5,Re_lo!$N$5:$O$16,2,0)),AR549,"")),"",IF(AND($I549=Re_lo!$E$5,BT$5=VLOOKUP(Re_lo!$H$5,Re_lo!$N$5:$O$16,2,0)),AR549,""))</f>
        <v/>
      </c>
      <c r="BU549" s="125" t="str">
        <f>IF(ISERR(IF(AND($I549=Re_lo!$E$5,BU$5=VLOOKUP(Re_lo!$H$5,Re_lo!$N$5:$O$16,2,0)),AS549,"")),"",IF(AND($I549=Re_lo!$E$5,BU$5=VLOOKUP(Re_lo!$H$5,Re_lo!$N$5:$O$16,2,0)),AS549,""))</f>
        <v/>
      </c>
      <c r="BV549" s="125" t="str">
        <f>IF(ISERR(IF(AND($I549=Re_lo!$E$5,BV$5=VLOOKUP(Re_lo!$H$5,Re_lo!$N$5:$O$16,2,0)),AT549,"")),"",IF(AND($I549=Re_lo!$E$5,BV$5=VLOOKUP(Re_lo!$H$5,Re_lo!$N$5:$O$16,2,0)),AT549,""))</f>
        <v/>
      </c>
      <c r="BW549" s="125" t="str">
        <f>IF(ISERR(IF(AND($I549=Re_lo!$E$5,BW$5=VLOOKUP(Re_lo!$H$5,Re_lo!$N$5:$O$16,2,0)),AU549,"")),"",IF(AND($I549=Re_lo!$E$5,BW$5=VLOOKUP(Re_lo!$H$5,Re_lo!$N$5:$O$16,2,0)),AU549,""))</f>
        <v/>
      </c>
      <c r="BX549" s="125" t="str">
        <f>IF(ISERR(IF(AND($I549=Re_lo!$E$5,BX$5=VLOOKUP(Re_lo!$H$5,Re_lo!$N$5:$O$16,2,0)),AV549,"")),"",IF(AND($I549=Re_lo!$E$5,BX$5=VLOOKUP(Re_lo!$H$5,Re_lo!$N$5:$O$16,2,0)),AV549,""))</f>
        <v/>
      </c>
      <c r="BY549" s="125" t="str">
        <f>IF(ISERR(IF(AND($I549=Re_lo!$E$5,BY$5=VLOOKUP(Re_lo!$H$5,Re_lo!$N$5:$O$16,2,0)),AW549,"")),"",IF(AND($I549=Re_lo!$E$5,BY$5=VLOOKUP(Re_lo!$H$5,Re_lo!$N$5:$O$16,2,0)),AW549,""))</f>
        <v/>
      </c>
      <c r="BZ549" s="125" t="str">
        <f>IF(ISERR(IF(AND($I549=Re_lo!$E$5,BZ$5=VLOOKUP(Re_lo!$H$5,Re_lo!$N$5:$O$16,2,0)),AX549,"")),"",IF(AND($I549=Re_lo!$E$5,BZ$5=VLOOKUP(Re_lo!$H$5,Re_lo!$N$5:$O$16,2,0)),AX549,""))</f>
        <v/>
      </c>
      <c r="CA549" s="125" t="str">
        <f>IF(ISERR(IF(AND($I549=Re_lo!$E$5,CA$5=VLOOKUP(Re_lo!$H$5,Re_lo!$N$5:$O$16,2,0)),AY549,"")),"",IF(AND($I549=Re_lo!$E$5,CA$5=VLOOKUP(Re_lo!$H$5,Re_lo!$N$5:$O$16,2,0)),AY549,""))</f>
        <v/>
      </c>
      <c r="CB549" s="125" t="str">
        <f>IF(ISERR(IF(AND($I549=Re_lo!$E$5,CB$5=VLOOKUP(Re_lo!$H$5,Re_lo!$N$5:$O$16,2,0)),AZ549,"")),"",IF(AND($I549=Re_lo!$E$5,CB$5=VLOOKUP(Re_lo!$H$5,Re_lo!$N$5:$O$16,2,0)),AZ549,""))</f>
        <v/>
      </c>
      <c r="CC549" s="125" t="str">
        <f>IF(ISERR(IF(AND($I549=Re_lo!$E$5,CC$5=VLOOKUP(Re_lo!$H$5,Re_lo!$N$5:$O$16,2,0)),BA549,"")),"",IF(AND($I549=Re_lo!$E$5,CC$5=VLOOKUP(Re_lo!$H$5,Re_lo!$N$5:$O$16,2,0)),BA549,""))</f>
        <v/>
      </c>
      <c r="CD549" s="125" t="str">
        <f>IF(ISERR(IF(AND($I549=Re_lo!$E$5,CD$5=VLOOKUP(Re_lo!$H$5,Re_lo!$N$5:$O$16,2,0)),BB549,"")),"",IF(AND($I549=Re_lo!$E$5,CD$5=VLOOKUP(Re_lo!$H$5,Re_lo!$N$5:$O$16,2,0)),BB549,""))</f>
        <v/>
      </c>
      <c r="CF549" s="125" t="str">
        <f>IF($C549="","",COUNTIFS(Con_ve!$C$6:$C$1005,$C549,Con_ve!$Q$6:$Q$1005,Cad_cl!CF$5))</f>
        <v/>
      </c>
      <c r="CG549" s="125" t="str">
        <f>IF($C549="","",COUNTIFS(Con_ve!$C$6:$C$1005,$C549,Con_ve!$Q$6:$Q$1005,Cad_cl!CG$5))</f>
        <v/>
      </c>
      <c r="CH549" s="125" t="str">
        <f>IF($C549="","",COUNTIFS(Con_ve!$C$6:$C$1005,$C549,Con_ve!$Q$6:$Q$1005,Cad_cl!CH$5))</f>
        <v/>
      </c>
      <c r="CI549" s="125" t="str">
        <f>IF($C549="","",COUNTIFS(Con_ve!$C$6:$C$1005,$C549,Con_ve!$Q$6:$Q$1005,Cad_cl!CI$5))</f>
        <v/>
      </c>
      <c r="CJ549" s="125" t="str">
        <f>IF($C549="","",COUNTIFS(Con_ve!$C$6:$C$1005,$C549,Con_ve!$Q$6:$Q$1005,Cad_cl!CJ$5))</f>
        <v/>
      </c>
      <c r="CK549" s="125" t="str">
        <f>IF($C549="","",COUNTIFS(Con_ve!$C$6:$C$1005,$C549,Con_ve!$Q$6:$Q$1005,Cad_cl!CK$5))</f>
        <v/>
      </c>
      <c r="CL549" s="125" t="str">
        <f>IF($C549="","",COUNTIFS(Con_ve!$C$6:$C$1005,$C549,Con_ve!$Q$6:$Q$1005,Cad_cl!CL$5))</f>
        <v/>
      </c>
      <c r="CM549" s="125" t="str">
        <f>IF($C549="","",COUNTIFS(Con_ve!$C$6:$C$1005,$C549,Con_ve!$Q$6:$Q$1005,Cad_cl!CM$5))</f>
        <v/>
      </c>
      <c r="CN549" s="125" t="str">
        <f>IF($C549="","",COUNTIFS(Con_ve!$C$6:$C$1005,$C549,Con_ve!$Q$6:$Q$1005,Cad_cl!CN$5))</f>
        <v/>
      </c>
      <c r="CO549" s="125" t="str">
        <f>IF($C549="","",COUNTIFS(Con_ve!$C$6:$C$1005,$C549,Con_ve!$Q$6:$Q$1005,Cad_cl!CO$5))</f>
        <v/>
      </c>
      <c r="CP549" s="125" t="str">
        <f>IF($C549="","",COUNTIFS(Con_ve!$C$6:$C$1005,$C549,Con_ve!$Q$6:$Q$1005,Cad_cl!CP$5))</f>
        <v/>
      </c>
      <c r="CQ549" s="125" t="str">
        <f>IF($C549="","",COUNTIFS(Con_ve!$C$6:$C$1005,$C549,Con_ve!$Q$6:$Q$1005,Cad_cl!CQ$5))</f>
        <v/>
      </c>
      <c r="CR549" s="125">
        <f t="shared" si="26"/>
        <v>0</v>
      </c>
    </row>
    <row r="550" spans="3:96" ht="30" customHeight="1">
      <c r="C550" s="153"/>
      <c r="D550" s="153"/>
      <c r="E550" s="154"/>
      <c r="F550" s="153"/>
      <c r="G550" s="155"/>
      <c r="H550" s="153"/>
      <c r="I550" s="153"/>
      <c r="J550" s="132" t="s">
        <v>309</v>
      </c>
      <c r="K550" s="133" t="s">
        <v>309</v>
      </c>
      <c r="L550" s="153"/>
      <c r="M550" s="153"/>
      <c r="N550" s="153"/>
      <c r="O550" s="153"/>
      <c r="P550" s="153"/>
      <c r="Q550" s="153"/>
      <c r="AP550" s="134" t="str">
        <f>IF(ISERR(IF($C550="","",SUMIFS(Con_ve!$F$6:$F$1005,Con_ve!$C$6:$C$1005,$C550,Con_ve!$I$6:$I$1005,"Fechada",Con_ve!$Q$6:$Q$1005,Cad_cl!AP$5))),"",IF($C550="","",SUMIFS(Con_ve!$F$6:$F$1005,Con_ve!$C$6:$C$1005,$C550,Con_ve!$I$6:$I$1005,"Fechada",Con_ve!$Q$6:$Q$1005,Cad_cl!AP$5)))</f>
        <v/>
      </c>
      <c r="AQ550" s="134" t="str">
        <f>IF(ISERR(IF($C550="","",SUMIFS(Con_ve!$F$6:$F$1005,Con_ve!$C$6:$C$1005,$C550,Con_ve!$I$6:$I$1005,"Fechada",Con_ve!$Q$6:$Q$1005,Cad_cl!AQ$5))),"",IF($C550="","",SUMIFS(Con_ve!$F$6:$F$1005,Con_ve!$C$6:$C$1005,$C550,Con_ve!$I$6:$I$1005,"Fechada",Con_ve!$Q$6:$Q$1005,Cad_cl!AQ$5)))</f>
        <v/>
      </c>
      <c r="AR550" s="134" t="str">
        <f>IF(ISERR(IF($C550="","",SUMIFS(Con_ve!$F$6:$F$1005,Con_ve!$C$6:$C$1005,$C550,Con_ve!$I$6:$I$1005,"Fechada",Con_ve!$Q$6:$Q$1005,Cad_cl!AR$5))),"",IF($C550="","",SUMIFS(Con_ve!$F$6:$F$1005,Con_ve!$C$6:$C$1005,$C550,Con_ve!$I$6:$I$1005,"Fechada",Con_ve!$Q$6:$Q$1005,Cad_cl!AR$5)))</f>
        <v/>
      </c>
      <c r="AS550" s="134" t="str">
        <f>IF(ISERR(IF($C550="","",SUMIFS(Con_ve!$F$6:$F$1005,Con_ve!$C$6:$C$1005,$C550,Con_ve!$I$6:$I$1005,"Fechada",Con_ve!$Q$6:$Q$1005,Cad_cl!AS$5))),"",IF($C550="","",SUMIFS(Con_ve!$F$6:$F$1005,Con_ve!$C$6:$C$1005,$C550,Con_ve!$I$6:$I$1005,"Fechada",Con_ve!$Q$6:$Q$1005,Cad_cl!AS$5)))</f>
        <v/>
      </c>
      <c r="AT550" s="134" t="str">
        <f>IF(ISERR(IF($C550="","",SUMIFS(Con_ve!$F$6:$F$1005,Con_ve!$C$6:$C$1005,$C550,Con_ve!$I$6:$I$1005,"Fechada",Con_ve!$Q$6:$Q$1005,Cad_cl!AT$5))),"",IF($C550="","",SUMIFS(Con_ve!$F$6:$F$1005,Con_ve!$C$6:$C$1005,$C550,Con_ve!$I$6:$I$1005,"Fechada",Con_ve!$Q$6:$Q$1005,Cad_cl!AT$5)))</f>
        <v/>
      </c>
      <c r="AU550" s="134" t="str">
        <f>IF(ISERR(IF($C550="","",SUMIFS(Con_ve!$F$6:$F$1005,Con_ve!$C$6:$C$1005,$C550,Con_ve!$I$6:$I$1005,"Fechada",Con_ve!$Q$6:$Q$1005,Cad_cl!AU$5))),"",IF($C550="","",SUMIFS(Con_ve!$F$6:$F$1005,Con_ve!$C$6:$C$1005,$C550,Con_ve!$I$6:$I$1005,"Fechada",Con_ve!$Q$6:$Q$1005,Cad_cl!AU$5)))</f>
        <v/>
      </c>
      <c r="AV550" s="134" t="str">
        <f>IF(ISERR(IF($C550="","",SUMIFS(Con_ve!$F$6:$F$1005,Con_ve!$C$6:$C$1005,$C550,Con_ve!$I$6:$I$1005,"Fechada",Con_ve!$Q$6:$Q$1005,Cad_cl!AV$5))),"",IF($C550="","",SUMIFS(Con_ve!$F$6:$F$1005,Con_ve!$C$6:$C$1005,$C550,Con_ve!$I$6:$I$1005,"Fechada",Con_ve!$Q$6:$Q$1005,Cad_cl!AV$5)))</f>
        <v/>
      </c>
      <c r="AW550" s="134" t="str">
        <f>IF(ISERR(IF($C550="","",SUMIFS(Con_ve!$F$6:$F$1005,Con_ve!$C$6:$C$1005,$C550,Con_ve!$I$6:$I$1005,"Fechada",Con_ve!$Q$6:$Q$1005,Cad_cl!AW$5))),"",IF($C550="","",SUMIFS(Con_ve!$F$6:$F$1005,Con_ve!$C$6:$C$1005,$C550,Con_ve!$I$6:$I$1005,"Fechada",Con_ve!$Q$6:$Q$1005,Cad_cl!AW$5)))</f>
        <v/>
      </c>
      <c r="AX550" s="134" t="str">
        <f>IF(ISERR(IF($C550="","",SUMIFS(Con_ve!$F$6:$F$1005,Con_ve!$C$6:$C$1005,$C550,Con_ve!$I$6:$I$1005,"Fechada",Con_ve!$Q$6:$Q$1005,Cad_cl!AX$5))),"",IF($C550="","",SUMIFS(Con_ve!$F$6:$F$1005,Con_ve!$C$6:$C$1005,$C550,Con_ve!$I$6:$I$1005,"Fechada",Con_ve!$Q$6:$Q$1005,Cad_cl!AX$5)))</f>
        <v/>
      </c>
      <c r="AY550" s="134" t="str">
        <f>IF(ISERR(IF($C550="","",SUMIFS(Con_ve!$F$6:$F$1005,Con_ve!$C$6:$C$1005,$C550,Con_ve!$I$6:$I$1005,"Fechada",Con_ve!$Q$6:$Q$1005,Cad_cl!AY$5))),"",IF($C550="","",SUMIFS(Con_ve!$F$6:$F$1005,Con_ve!$C$6:$C$1005,$C550,Con_ve!$I$6:$I$1005,"Fechada",Con_ve!$Q$6:$Q$1005,Cad_cl!AY$5)))</f>
        <v/>
      </c>
      <c r="AZ550" s="134" t="str">
        <f>IF(ISERR(IF($C550="","",SUMIFS(Con_ve!$F$6:$F$1005,Con_ve!$C$6:$C$1005,$C550,Con_ve!$I$6:$I$1005,"Fechada",Con_ve!$Q$6:$Q$1005,Cad_cl!AZ$5))),"",IF($C550="","",SUMIFS(Con_ve!$F$6:$F$1005,Con_ve!$C$6:$C$1005,$C550,Con_ve!$I$6:$I$1005,"Fechada",Con_ve!$Q$6:$Q$1005,Cad_cl!AZ$5)))</f>
        <v/>
      </c>
      <c r="BA550" s="134" t="str">
        <f>IF(ISERR(IF($C550="","",SUMIFS(Con_ve!$F$6:$F$1005,Con_ve!$C$6:$C$1005,$C550,Con_ve!$I$6:$I$1005,"Fechada",Con_ve!$Q$6:$Q$1005,Cad_cl!BA$5))),"",IF($C550="","",SUMIFS(Con_ve!$F$6:$F$1005,Con_ve!$C$6:$C$1005,$C550,Con_ve!$I$6:$I$1005,"Fechada",Con_ve!$Q$6:$Q$1005,Cad_cl!BA$5)))</f>
        <v/>
      </c>
      <c r="BB550" s="134">
        <f t="shared" si="24"/>
        <v>0</v>
      </c>
      <c r="BD550" s="134" t="str">
        <f>IF(ISERR(IF($C550="","",SUMIFS(Con_ve!$F$6:$F$1005,Con_ve!$C$6:$C$1005,$C550,Con_ve!$I$6:$I$1005,"Em negociação",Con_ve!$Q$6:$Q$1005,Cad_cl!BD$5))),"",IF($C550="","",SUMIFS(Con_ve!$F$6:$F$1005,Con_ve!$C$6:$C$1005,$C550,Con_ve!$I$6:$I$1005,"Em negociação",Con_ve!$Q$6:$Q$1005,Cad_cl!BD$5)))</f>
        <v/>
      </c>
      <c r="BE550" s="134" t="str">
        <f>IF(ISERR(IF($C550="","",SUMIFS(Con_ve!$F$6:$F$1005,Con_ve!$C$6:$C$1005,$C550,Con_ve!$I$6:$I$1005,"Em negociação",Con_ve!$Q$6:$Q$1005,Cad_cl!BE$5))),"",IF($C550="","",SUMIFS(Con_ve!$F$6:$F$1005,Con_ve!$C$6:$C$1005,$C550,Con_ve!$I$6:$I$1005,"Em negociação",Con_ve!$Q$6:$Q$1005,Cad_cl!BE$5)))</f>
        <v/>
      </c>
      <c r="BF550" s="134" t="str">
        <f>IF(ISERR(IF($C550="","",SUMIFS(Con_ve!$F$6:$F$1005,Con_ve!$C$6:$C$1005,$C550,Con_ve!$I$6:$I$1005,"Em negociação",Con_ve!$Q$6:$Q$1005,Cad_cl!BF$5))),"",IF($C550="","",SUMIFS(Con_ve!$F$6:$F$1005,Con_ve!$C$6:$C$1005,$C550,Con_ve!$I$6:$I$1005,"Em negociação",Con_ve!$Q$6:$Q$1005,Cad_cl!BF$5)))</f>
        <v/>
      </c>
      <c r="BG550" s="134" t="str">
        <f>IF(ISERR(IF($C550="","",SUMIFS(Con_ve!$F$6:$F$1005,Con_ve!$C$6:$C$1005,$C550,Con_ve!$I$6:$I$1005,"Em negociação",Con_ve!$Q$6:$Q$1005,Cad_cl!BG$5))),"",IF($C550="","",SUMIFS(Con_ve!$F$6:$F$1005,Con_ve!$C$6:$C$1005,$C550,Con_ve!$I$6:$I$1005,"Em negociação",Con_ve!$Q$6:$Q$1005,Cad_cl!BG$5)))</f>
        <v/>
      </c>
      <c r="BH550" s="134" t="str">
        <f>IF(ISERR(IF($C550="","",SUMIFS(Con_ve!$F$6:$F$1005,Con_ve!$C$6:$C$1005,$C550,Con_ve!$I$6:$I$1005,"Em negociação",Con_ve!$Q$6:$Q$1005,Cad_cl!BH$5))),"",IF($C550="","",SUMIFS(Con_ve!$F$6:$F$1005,Con_ve!$C$6:$C$1005,$C550,Con_ve!$I$6:$I$1005,"Em negociação",Con_ve!$Q$6:$Q$1005,Cad_cl!BH$5)))</f>
        <v/>
      </c>
      <c r="BI550" s="134" t="str">
        <f>IF(ISERR(IF($C550="","",SUMIFS(Con_ve!$F$6:$F$1005,Con_ve!$C$6:$C$1005,$C550,Con_ve!$I$6:$I$1005,"Em negociação",Con_ve!$Q$6:$Q$1005,Cad_cl!BI$5))),"",IF($C550="","",SUMIFS(Con_ve!$F$6:$F$1005,Con_ve!$C$6:$C$1005,$C550,Con_ve!$I$6:$I$1005,"Em negociação",Con_ve!$Q$6:$Q$1005,Cad_cl!BI$5)))</f>
        <v/>
      </c>
      <c r="BJ550" s="134" t="str">
        <f>IF(ISERR(IF($C550="","",SUMIFS(Con_ve!$F$6:$F$1005,Con_ve!$C$6:$C$1005,$C550,Con_ve!$I$6:$I$1005,"Em negociação",Con_ve!$Q$6:$Q$1005,Cad_cl!BJ$5))),"",IF($C550="","",SUMIFS(Con_ve!$F$6:$F$1005,Con_ve!$C$6:$C$1005,$C550,Con_ve!$I$6:$I$1005,"Em negociação",Con_ve!$Q$6:$Q$1005,Cad_cl!BJ$5)))</f>
        <v/>
      </c>
      <c r="BK550" s="134" t="str">
        <f>IF(ISERR(IF($C550="","",SUMIFS(Con_ve!$F$6:$F$1005,Con_ve!$C$6:$C$1005,$C550,Con_ve!$I$6:$I$1005,"Em negociação",Con_ve!$Q$6:$Q$1005,Cad_cl!BK$5))),"",IF($C550="","",SUMIFS(Con_ve!$F$6:$F$1005,Con_ve!$C$6:$C$1005,$C550,Con_ve!$I$6:$I$1005,"Em negociação",Con_ve!$Q$6:$Q$1005,Cad_cl!BK$5)))</f>
        <v/>
      </c>
      <c r="BL550" s="134" t="str">
        <f>IF(ISERR(IF($C550="","",SUMIFS(Con_ve!$F$6:$F$1005,Con_ve!$C$6:$C$1005,$C550,Con_ve!$I$6:$I$1005,"Em negociação",Con_ve!$Q$6:$Q$1005,Cad_cl!BL$5))),"",IF($C550="","",SUMIFS(Con_ve!$F$6:$F$1005,Con_ve!$C$6:$C$1005,$C550,Con_ve!$I$6:$I$1005,"Em negociação",Con_ve!$Q$6:$Q$1005,Cad_cl!BL$5)))</f>
        <v/>
      </c>
      <c r="BM550" s="134" t="str">
        <f>IF(ISERR(IF($C550="","",SUMIFS(Con_ve!$F$6:$F$1005,Con_ve!$C$6:$C$1005,$C550,Con_ve!$I$6:$I$1005,"Em negociação",Con_ve!$Q$6:$Q$1005,Cad_cl!BM$5))),"",IF($C550="","",SUMIFS(Con_ve!$F$6:$F$1005,Con_ve!$C$6:$C$1005,$C550,Con_ve!$I$6:$I$1005,"Em negociação",Con_ve!$Q$6:$Q$1005,Cad_cl!BM$5)))</f>
        <v/>
      </c>
      <c r="BN550" s="134" t="str">
        <f>IF(ISERR(IF($C550="","",SUMIFS(Con_ve!$F$6:$F$1005,Con_ve!$C$6:$C$1005,$C550,Con_ve!$I$6:$I$1005,"Em negociação",Con_ve!$Q$6:$Q$1005,Cad_cl!BN$5))),"",IF($C550="","",SUMIFS(Con_ve!$F$6:$F$1005,Con_ve!$C$6:$C$1005,$C550,Con_ve!$I$6:$I$1005,"Em negociação",Con_ve!$Q$6:$Q$1005,Cad_cl!BN$5)))</f>
        <v/>
      </c>
      <c r="BO550" s="134" t="str">
        <f>IF(ISERR(IF($C550="","",SUMIFS(Con_ve!$F$6:$F$1005,Con_ve!$C$6:$C$1005,$C550,Con_ve!$I$6:$I$1005,"Em negociação",Con_ve!$Q$6:$Q$1005,Cad_cl!BO$5))),"",IF($C550="","",SUMIFS(Con_ve!$F$6:$F$1005,Con_ve!$C$6:$C$1005,$C550,Con_ve!$I$6:$I$1005,"Em negociação",Con_ve!$Q$6:$Q$1005,Cad_cl!BO$5)))</f>
        <v/>
      </c>
      <c r="BP550" s="134">
        <f t="shared" si="25"/>
        <v>0</v>
      </c>
      <c r="BR550" s="125" t="str">
        <f>IF(ISERR(IF(AND($I550=Re_lo!$E$5,BR$5=VLOOKUP(Re_lo!$H$5,Re_lo!$N$5:$O$16,2,0)),AP550,"")),"",IF(AND($I550=Re_lo!$E$5,BR$5=VLOOKUP(Re_lo!$H$5,Re_lo!$N$5:$O$16,2,0)),AP550,""))</f>
        <v/>
      </c>
      <c r="BS550" s="125" t="str">
        <f>IF(ISERR(IF(AND($I550=Re_lo!$E$5,BS$5=VLOOKUP(Re_lo!$H$5,Re_lo!$N$5:$O$16,2,0)),AQ550,"")),"",IF(AND($I550=Re_lo!$E$5,BS$5=VLOOKUP(Re_lo!$H$5,Re_lo!$N$5:$O$16,2,0)),AQ550,""))</f>
        <v/>
      </c>
      <c r="BT550" s="125" t="str">
        <f>IF(ISERR(IF(AND($I550=Re_lo!$E$5,BT$5=VLOOKUP(Re_lo!$H$5,Re_lo!$N$5:$O$16,2,0)),AR550,"")),"",IF(AND($I550=Re_lo!$E$5,BT$5=VLOOKUP(Re_lo!$H$5,Re_lo!$N$5:$O$16,2,0)),AR550,""))</f>
        <v/>
      </c>
      <c r="BU550" s="125" t="str">
        <f>IF(ISERR(IF(AND($I550=Re_lo!$E$5,BU$5=VLOOKUP(Re_lo!$H$5,Re_lo!$N$5:$O$16,2,0)),AS550,"")),"",IF(AND($I550=Re_lo!$E$5,BU$5=VLOOKUP(Re_lo!$H$5,Re_lo!$N$5:$O$16,2,0)),AS550,""))</f>
        <v/>
      </c>
      <c r="BV550" s="125" t="str">
        <f>IF(ISERR(IF(AND($I550=Re_lo!$E$5,BV$5=VLOOKUP(Re_lo!$H$5,Re_lo!$N$5:$O$16,2,0)),AT550,"")),"",IF(AND($I550=Re_lo!$E$5,BV$5=VLOOKUP(Re_lo!$H$5,Re_lo!$N$5:$O$16,2,0)),AT550,""))</f>
        <v/>
      </c>
      <c r="BW550" s="125" t="str">
        <f>IF(ISERR(IF(AND($I550=Re_lo!$E$5,BW$5=VLOOKUP(Re_lo!$H$5,Re_lo!$N$5:$O$16,2,0)),AU550,"")),"",IF(AND($I550=Re_lo!$E$5,BW$5=VLOOKUP(Re_lo!$H$5,Re_lo!$N$5:$O$16,2,0)),AU550,""))</f>
        <v/>
      </c>
      <c r="BX550" s="125" t="str">
        <f>IF(ISERR(IF(AND($I550=Re_lo!$E$5,BX$5=VLOOKUP(Re_lo!$H$5,Re_lo!$N$5:$O$16,2,0)),AV550,"")),"",IF(AND($I550=Re_lo!$E$5,BX$5=VLOOKUP(Re_lo!$H$5,Re_lo!$N$5:$O$16,2,0)),AV550,""))</f>
        <v/>
      </c>
      <c r="BY550" s="125" t="str">
        <f>IF(ISERR(IF(AND($I550=Re_lo!$E$5,BY$5=VLOOKUP(Re_lo!$H$5,Re_lo!$N$5:$O$16,2,0)),AW550,"")),"",IF(AND($I550=Re_lo!$E$5,BY$5=VLOOKUP(Re_lo!$H$5,Re_lo!$N$5:$O$16,2,0)),AW550,""))</f>
        <v/>
      </c>
      <c r="BZ550" s="125" t="str">
        <f>IF(ISERR(IF(AND($I550=Re_lo!$E$5,BZ$5=VLOOKUP(Re_lo!$H$5,Re_lo!$N$5:$O$16,2,0)),AX550,"")),"",IF(AND($I550=Re_lo!$E$5,BZ$5=VLOOKUP(Re_lo!$H$5,Re_lo!$N$5:$O$16,2,0)),AX550,""))</f>
        <v/>
      </c>
      <c r="CA550" s="125" t="str">
        <f>IF(ISERR(IF(AND($I550=Re_lo!$E$5,CA$5=VLOOKUP(Re_lo!$H$5,Re_lo!$N$5:$O$16,2,0)),AY550,"")),"",IF(AND($I550=Re_lo!$E$5,CA$5=VLOOKUP(Re_lo!$H$5,Re_lo!$N$5:$O$16,2,0)),AY550,""))</f>
        <v/>
      </c>
      <c r="CB550" s="125" t="str">
        <f>IF(ISERR(IF(AND($I550=Re_lo!$E$5,CB$5=VLOOKUP(Re_lo!$H$5,Re_lo!$N$5:$O$16,2,0)),AZ550,"")),"",IF(AND($I550=Re_lo!$E$5,CB$5=VLOOKUP(Re_lo!$H$5,Re_lo!$N$5:$O$16,2,0)),AZ550,""))</f>
        <v/>
      </c>
      <c r="CC550" s="125" t="str">
        <f>IF(ISERR(IF(AND($I550=Re_lo!$E$5,CC$5=VLOOKUP(Re_lo!$H$5,Re_lo!$N$5:$O$16,2,0)),BA550,"")),"",IF(AND($I550=Re_lo!$E$5,CC$5=VLOOKUP(Re_lo!$H$5,Re_lo!$N$5:$O$16,2,0)),BA550,""))</f>
        <v/>
      </c>
      <c r="CD550" s="125" t="str">
        <f>IF(ISERR(IF(AND($I550=Re_lo!$E$5,CD$5=VLOOKUP(Re_lo!$H$5,Re_lo!$N$5:$O$16,2,0)),BB550,"")),"",IF(AND($I550=Re_lo!$E$5,CD$5=VLOOKUP(Re_lo!$H$5,Re_lo!$N$5:$O$16,2,0)),BB550,""))</f>
        <v/>
      </c>
      <c r="CF550" s="125" t="str">
        <f>IF($C550="","",COUNTIFS(Con_ve!$C$6:$C$1005,$C550,Con_ve!$Q$6:$Q$1005,Cad_cl!CF$5))</f>
        <v/>
      </c>
      <c r="CG550" s="125" t="str">
        <f>IF($C550="","",COUNTIFS(Con_ve!$C$6:$C$1005,$C550,Con_ve!$Q$6:$Q$1005,Cad_cl!CG$5))</f>
        <v/>
      </c>
      <c r="CH550" s="125" t="str">
        <f>IF($C550="","",COUNTIFS(Con_ve!$C$6:$C$1005,$C550,Con_ve!$Q$6:$Q$1005,Cad_cl!CH$5))</f>
        <v/>
      </c>
      <c r="CI550" s="125" t="str">
        <f>IF($C550="","",COUNTIFS(Con_ve!$C$6:$C$1005,$C550,Con_ve!$Q$6:$Q$1005,Cad_cl!CI$5))</f>
        <v/>
      </c>
      <c r="CJ550" s="125" t="str">
        <f>IF($C550="","",COUNTIFS(Con_ve!$C$6:$C$1005,$C550,Con_ve!$Q$6:$Q$1005,Cad_cl!CJ$5))</f>
        <v/>
      </c>
      <c r="CK550" s="125" t="str">
        <f>IF($C550="","",COUNTIFS(Con_ve!$C$6:$C$1005,$C550,Con_ve!$Q$6:$Q$1005,Cad_cl!CK$5))</f>
        <v/>
      </c>
      <c r="CL550" s="125" t="str">
        <f>IF($C550="","",COUNTIFS(Con_ve!$C$6:$C$1005,$C550,Con_ve!$Q$6:$Q$1005,Cad_cl!CL$5))</f>
        <v/>
      </c>
      <c r="CM550" s="125" t="str">
        <f>IF($C550="","",COUNTIFS(Con_ve!$C$6:$C$1005,$C550,Con_ve!$Q$6:$Q$1005,Cad_cl!CM$5))</f>
        <v/>
      </c>
      <c r="CN550" s="125" t="str">
        <f>IF($C550="","",COUNTIFS(Con_ve!$C$6:$C$1005,$C550,Con_ve!$Q$6:$Q$1005,Cad_cl!CN$5))</f>
        <v/>
      </c>
      <c r="CO550" s="125" t="str">
        <f>IF($C550="","",COUNTIFS(Con_ve!$C$6:$C$1005,$C550,Con_ve!$Q$6:$Q$1005,Cad_cl!CO$5))</f>
        <v/>
      </c>
      <c r="CP550" s="125" t="str">
        <f>IF($C550="","",COUNTIFS(Con_ve!$C$6:$C$1005,$C550,Con_ve!$Q$6:$Q$1005,Cad_cl!CP$5))</f>
        <v/>
      </c>
      <c r="CQ550" s="125" t="str">
        <f>IF($C550="","",COUNTIFS(Con_ve!$C$6:$C$1005,$C550,Con_ve!$Q$6:$Q$1005,Cad_cl!CQ$5))</f>
        <v/>
      </c>
      <c r="CR550" s="125">
        <f t="shared" si="26"/>
        <v>0</v>
      </c>
    </row>
    <row r="551" spans="3:96" ht="30" customHeight="1">
      <c r="C551" s="153"/>
      <c r="D551" s="153"/>
      <c r="E551" s="154"/>
      <c r="F551" s="153"/>
      <c r="G551" s="155"/>
      <c r="H551" s="153"/>
      <c r="I551" s="153"/>
      <c r="J551" s="132" t="s">
        <v>309</v>
      </c>
      <c r="K551" s="133" t="s">
        <v>309</v>
      </c>
      <c r="L551" s="153"/>
      <c r="M551" s="153"/>
      <c r="N551" s="153"/>
      <c r="O551" s="153"/>
      <c r="P551" s="153"/>
      <c r="Q551" s="153"/>
      <c r="AP551" s="134" t="str">
        <f>IF(ISERR(IF($C551="","",SUMIFS(Con_ve!$F$6:$F$1005,Con_ve!$C$6:$C$1005,$C551,Con_ve!$I$6:$I$1005,"Fechada",Con_ve!$Q$6:$Q$1005,Cad_cl!AP$5))),"",IF($C551="","",SUMIFS(Con_ve!$F$6:$F$1005,Con_ve!$C$6:$C$1005,$C551,Con_ve!$I$6:$I$1005,"Fechada",Con_ve!$Q$6:$Q$1005,Cad_cl!AP$5)))</f>
        <v/>
      </c>
      <c r="AQ551" s="134" t="str">
        <f>IF(ISERR(IF($C551="","",SUMIFS(Con_ve!$F$6:$F$1005,Con_ve!$C$6:$C$1005,$C551,Con_ve!$I$6:$I$1005,"Fechada",Con_ve!$Q$6:$Q$1005,Cad_cl!AQ$5))),"",IF($C551="","",SUMIFS(Con_ve!$F$6:$F$1005,Con_ve!$C$6:$C$1005,$C551,Con_ve!$I$6:$I$1005,"Fechada",Con_ve!$Q$6:$Q$1005,Cad_cl!AQ$5)))</f>
        <v/>
      </c>
      <c r="AR551" s="134" t="str">
        <f>IF(ISERR(IF($C551="","",SUMIFS(Con_ve!$F$6:$F$1005,Con_ve!$C$6:$C$1005,$C551,Con_ve!$I$6:$I$1005,"Fechada",Con_ve!$Q$6:$Q$1005,Cad_cl!AR$5))),"",IF($C551="","",SUMIFS(Con_ve!$F$6:$F$1005,Con_ve!$C$6:$C$1005,$C551,Con_ve!$I$6:$I$1005,"Fechada",Con_ve!$Q$6:$Q$1005,Cad_cl!AR$5)))</f>
        <v/>
      </c>
      <c r="AS551" s="134" t="str">
        <f>IF(ISERR(IF($C551="","",SUMIFS(Con_ve!$F$6:$F$1005,Con_ve!$C$6:$C$1005,$C551,Con_ve!$I$6:$I$1005,"Fechada",Con_ve!$Q$6:$Q$1005,Cad_cl!AS$5))),"",IF($C551="","",SUMIFS(Con_ve!$F$6:$F$1005,Con_ve!$C$6:$C$1005,$C551,Con_ve!$I$6:$I$1005,"Fechada",Con_ve!$Q$6:$Q$1005,Cad_cl!AS$5)))</f>
        <v/>
      </c>
      <c r="AT551" s="134" t="str">
        <f>IF(ISERR(IF($C551="","",SUMIFS(Con_ve!$F$6:$F$1005,Con_ve!$C$6:$C$1005,$C551,Con_ve!$I$6:$I$1005,"Fechada",Con_ve!$Q$6:$Q$1005,Cad_cl!AT$5))),"",IF($C551="","",SUMIFS(Con_ve!$F$6:$F$1005,Con_ve!$C$6:$C$1005,$C551,Con_ve!$I$6:$I$1005,"Fechada",Con_ve!$Q$6:$Q$1005,Cad_cl!AT$5)))</f>
        <v/>
      </c>
      <c r="AU551" s="134" t="str">
        <f>IF(ISERR(IF($C551="","",SUMIFS(Con_ve!$F$6:$F$1005,Con_ve!$C$6:$C$1005,$C551,Con_ve!$I$6:$I$1005,"Fechada",Con_ve!$Q$6:$Q$1005,Cad_cl!AU$5))),"",IF($C551="","",SUMIFS(Con_ve!$F$6:$F$1005,Con_ve!$C$6:$C$1005,$C551,Con_ve!$I$6:$I$1005,"Fechada",Con_ve!$Q$6:$Q$1005,Cad_cl!AU$5)))</f>
        <v/>
      </c>
      <c r="AV551" s="134" t="str">
        <f>IF(ISERR(IF($C551="","",SUMIFS(Con_ve!$F$6:$F$1005,Con_ve!$C$6:$C$1005,$C551,Con_ve!$I$6:$I$1005,"Fechada",Con_ve!$Q$6:$Q$1005,Cad_cl!AV$5))),"",IF($C551="","",SUMIFS(Con_ve!$F$6:$F$1005,Con_ve!$C$6:$C$1005,$C551,Con_ve!$I$6:$I$1005,"Fechada",Con_ve!$Q$6:$Q$1005,Cad_cl!AV$5)))</f>
        <v/>
      </c>
      <c r="AW551" s="134" t="str">
        <f>IF(ISERR(IF($C551="","",SUMIFS(Con_ve!$F$6:$F$1005,Con_ve!$C$6:$C$1005,$C551,Con_ve!$I$6:$I$1005,"Fechada",Con_ve!$Q$6:$Q$1005,Cad_cl!AW$5))),"",IF($C551="","",SUMIFS(Con_ve!$F$6:$F$1005,Con_ve!$C$6:$C$1005,$C551,Con_ve!$I$6:$I$1005,"Fechada",Con_ve!$Q$6:$Q$1005,Cad_cl!AW$5)))</f>
        <v/>
      </c>
      <c r="AX551" s="134" t="str">
        <f>IF(ISERR(IF($C551="","",SUMIFS(Con_ve!$F$6:$F$1005,Con_ve!$C$6:$C$1005,$C551,Con_ve!$I$6:$I$1005,"Fechada",Con_ve!$Q$6:$Q$1005,Cad_cl!AX$5))),"",IF($C551="","",SUMIFS(Con_ve!$F$6:$F$1005,Con_ve!$C$6:$C$1005,$C551,Con_ve!$I$6:$I$1005,"Fechada",Con_ve!$Q$6:$Q$1005,Cad_cl!AX$5)))</f>
        <v/>
      </c>
      <c r="AY551" s="134" t="str">
        <f>IF(ISERR(IF($C551="","",SUMIFS(Con_ve!$F$6:$F$1005,Con_ve!$C$6:$C$1005,$C551,Con_ve!$I$6:$I$1005,"Fechada",Con_ve!$Q$6:$Q$1005,Cad_cl!AY$5))),"",IF($C551="","",SUMIFS(Con_ve!$F$6:$F$1005,Con_ve!$C$6:$C$1005,$C551,Con_ve!$I$6:$I$1005,"Fechada",Con_ve!$Q$6:$Q$1005,Cad_cl!AY$5)))</f>
        <v/>
      </c>
      <c r="AZ551" s="134" t="str">
        <f>IF(ISERR(IF($C551="","",SUMIFS(Con_ve!$F$6:$F$1005,Con_ve!$C$6:$C$1005,$C551,Con_ve!$I$6:$I$1005,"Fechada",Con_ve!$Q$6:$Q$1005,Cad_cl!AZ$5))),"",IF($C551="","",SUMIFS(Con_ve!$F$6:$F$1005,Con_ve!$C$6:$C$1005,$C551,Con_ve!$I$6:$I$1005,"Fechada",Con_ve!$Q$6:$Q$1005,Cad_cl!AZ$5)))</f>
        <v/>
      </c>
      <c r="BA551" s="134" t="str">
        <f>IF(ISERR(IF($C551="","",SUMIFS(Con_ve!$F$6:$F$1005,Con_ve!$C$6:$C$1005,$C551,Con_ve!$I$6:$I$1005,"Fechada",Con_ve!$Q$6:$Q$1005,Cad_cl!BA$5))),"",IF($C551="","",SUMIFS(Con_ve!$F$6:$F$1005,Con_ve!$C$6:$C$1005,$C551,Con_ve!$I$6:$I$1005,"Fechada",Con_ve!$Q$6:$Q$1005,Cad_cl!BA$5)))</f>
        <v/>
      </c>
      <c r="BB551" s="134">
        <f t="shared" si="24"/>
        <v>0</v>
      </c>
      <c r="BD551" s="134" t="str">
        <f>IF(ISERR(IF($C551="","",SUMIFS(Con_ve!$F$6:$F$1005,Con_ve!$C$6:$C$1005,$C551,Con_ve!$I$6:$I$1005,"Em negociação",Con_ve!$Q$6:$Q$1005,Cad_cl!BD$5))),"",IF($C551="","",SUMIFS(Con_ve!$F$6:$F$1005,Con_ve!$C$6:$C$1005,$C551,Con_ve!$I$6:$I$1005,"Em negociação",Con_ve!$Q$6:$Q$1005,Cad_cl!BD$5)))</f>
        <v/>
      </c>
      <c r="BE551" s="134" t="str">
        <f>IF(ISERR(IF($C551="","",SUMIFS(Con_ve!$F$6:$F$1005,Con_ve!$C$6:$C$1005,$C551,Con_ve!$I$6:$I$1005,"Em negociação",Con_ve!$Q$6:$Q$1005,Cad_cl!BE$5))),"",IF($C551="","",SUMIFS(Con_ve!$F$6:$F$1005,Con_ve!$C$6:$C$1005,$C551,Con_ve!$I$6:$I$1005,"Em negociação",Con_ve!$Q$6:$Q$1005,Cad_cl!BE$5)))</f>
        <v/>
      </c>
      <c r="BF551" s="134" t="str">
        <f>IF(ISERR(IF($C551="","",SUMIFS(Con_ve!$F$6:$F$1005,Con_ve!$C$6:$C$1005,$C551,Con_ve!$I$6:$I$1005,"Em negociação",Con_ve!$Q$6:$Q$1005,Cad_cl!BF$5))),"",IF($C551="","",SUMIFS(Con_ve!$F$6:$F$1005,Con_ve!$C$6:$C$1005,$C551,Con_ve!$I$6:$I$1005,"Em negociação",Con_ve!$Q$6:$Q$1005,Cad_cl!BF$5)))</f>
        <v/>
      </c>
      <c r="BG551" s="134" t="str">
        <f>IF(ISERR(IF($C551="","",SUMIFS(Con_ve!$F$6:$F$1005,Con_ve!$C$6:$C$1005,$C551,Con_ve!$I$6:$I$1005,"Em negociação",Con_ve!$Q$6:$Q$1005,Cad_cl!BG$5))),"",IF($C551="","",SUMIFS(Con_ve!$F$6:$F$1005,Con_ve!$C$6:$C$1005,$C551,Con_ve!$I$6:$I$1005,"Em negociação",Con_ve!$Q$6:$Q$1005,Cad_cl!BG$5)))</f>
        <v/>
      </c>
      <c r="BH551" s="134" t="str">
        <f>IF(ISERR(IF($C551="","",SUMIFS(Con_ve!$F$6:$F$1005,Con_ve!$C$6:$C$1005,$C551,Con_ve!$I$6:$I$1005,"Em negociação",Con_ve!$Q$6:$Q$1005,Cad_cl!BH$5))),"",IF($C551="","",SUMIFS(Con_ve!$F$6:$F$1005,Con_ve!$C$6:$C$1005,$C551,Con_ve!$I$6:$I$1005,"Em negociação",Con_ve!$Q$6:$Q$1005,Cad_cl!BH$5)))</f>
        <v/>
      </c>
      <c r="BI551" s="134" t="str">
        <f>IF(ISERR(IF($C551="","",SUMIFS(Con_ve!$F$6:$F$1005,Con_ve!$C$6:$C$1005,$C551,Con_ve!$I$6:$I$1005,"Em negociação",Con_ve!$Q$6:$Q$1005,Cad_cl!BI$5))),"",IF($C551="","",SUMIFS(Con_ve!$F$6:$F$1005,Con_ve!$C$6:$C$1005,$C551,Con_ve!$I$6:$I$1005,"Em negociação",Con_ve!$Q$6:$Q$1005,Cad_cl!BI$5)))</f>
        <v/>
      </c>
      <c r="BJ551" s="134" t="str">
        <f>IF(ISERR(IF($C551="","",SUMIFS(Con_ve!$F$6:$F$1005,Con_ve!$C$6:$C$1005,$C551,Con_ve!$I$6:$I$1005,"Em negociação",Con_ve!$Q$6:$Q$1005,Cad_cl!BJ$5))),"",IF($C551="","",SUMIFS(Con_ve!$F$6:$F$1005,Con_ve!$C$6:$C$1005,$C551,Con_ve!$I$6:$I$1005,"Em negociação",Con_ve!$Q$6:$Q$1005,Cad_cl!BJ$5)))</f>
        <v/>
      </c>
      <c r="BK551" s="134" t="str">
        <f>IF(ISERR(IF($C551="","",SUMIFS(Con_ve!$F$6:$F$1005,Con_ve!$C$6:$C$1005,$C551,Con_ve!$I$6:$I$1005,"Em negociação",Con_ve!$Q$6:$Q$1005,Cad_cl!BK$5))),"",IF($C551="","",SUMIFS(Con_ve!$F$6:$F$1005,Con_ve!$C$6:$C$1005,$C551,Con_ve!$I$6:$I$1005,"Em negociação",Con_ve!$Q$6:$Q$1005,Cad_cl!BK$5)))</f>
        <v/>
      </c>
      <c r="BL551" s="134" t="str">
        <f>IF(ISERR(IF($C551="","",SUMIFS(Con_ve!$F$6:$F$1005,Con_ve!$C$6:$C$1005,$C551,Con_ve!$I$6:$I$1005,"Em negociação",Con_ve!$Q$6:$Q$1005,Cad_cl!BL$5))),"",IF($C551="","",SUMIFS(Con_ve!$F$6:$F$1005,Con_ve!$C$6:$C$1005,$C551,Con_ve!$I$6:$I$1005,"Em negociação",Con_ve!$Q$6:$Q$1005,Cad_cl!BL$5)))</f>
        <v/>
      </c>
      <c r="BM551" s="134" t="str">
        <f>IF(ISERR(IF($C551="","",SUMIFS(Con_ve!$F$6:$F$1005,Con_ve!$C$6:$C$1005,$C551,Con_ve!$I$6:$I$1005,"Em negociação",Con_ve!$Q$6:$Q$1005,Cad_cl!BM$5))),"",IF($C551="","",SUMIFS(Con_ve!$F$6:$F$1005,Con_ve!$C$6:$C$1005,$C551,Con_ve!$I$6:$I$1005,"Em negociação",Con_ve!$Q$6:$Q$1005,Cad_cl!BM$5)))</f>
        <v/>
      </c>
      <c r="BN551" s="134" t="str">
        <f>IF(ISERR(IF($C551="","",SUMIFS(Con_ve!$F$6:$F$1005,Con_ve!$C$6:$C$1005,$C551,Con_ve!$I$6:$I$1005,"Em negociação",Con_ve!$Q$6:$Q$1005,Cad_cl!BN$5))),"",IF($C551="","",SUMIFS(Con_ve!$F$6:$F$1005,Con_ve!$C$6:$C$1005,$C551,Con_ve!$I$6:$I$1005,"Em negociação",Con_ve!$Q$6:$Q$1005,Cad_cl!BN$5)))</f>
        <v/>
      </c>
      <c r="BO551" s="134" t="str">
        <f>IF(ISERR(IF($C551="","",SUMIFS(Con_ve!$F$6:$F$1005,Con_ve!$C$6:$C$1005,$C551,Con_ve!$I$6:$I$1005,"Em negociação",Con_ve!$Q$6:$Q$1005,Cad_cl!BO$5))),"",IF($C551="","",SUMIFS(Con_ve!$F$6:$F$1005,Con_ve!$C$6:$C$1005,$C551,Con_ve!$I$6:$I$1005,"Em negociação",Con_ve!$Q$6:$Q$1005,Cad_cl!BO$5)))</f>
        <v/>
      </c>
      <c r="BP551" s="134">
        <f t="shared" si="25"/>
        <v>0</v>
      </c>
      <c r="BR551" s="125" t="str">
        <f>IF(ISERR(IF(AND($I551=Re_lo!$E$5,BR$5=VLOOKUP(Re_lo!$H$5,Re_lo!$N$5:$O$16,2,0)),AP551,"")),"",IF(AND($I551=Re_lo!$E$5,BR$5=VLOOKUP(Re_lo!$H$5,Re_lo!$N$5:$O$16,2,0)),AP551,""))</f>
        <v/>
      </c>
      <c r="BS551" s="125" t="str">
        <f>IF(ISERR(IF(AND($I551=Re_lo!$E$5,BS$5=VLOOKUP(Re_lo!$H$5,Re_lo!$N$5:$O$16,2,0)),AQ551,"")),"",IF(AND($I551=Re_lo!$E$5,BS$5=VLOOKUP(Re_lo!$H$5,Re_lo!$N$5:$O$16,2,0)),AQ551,""))</f>
        <v/>
      </c>
      <c r="BT551" s="125" t="str">
        <f>IF(ISERR(IF(AND($I551=Re_lo!$E$5,BT$5=VLOOKUP(Re_lo!$H$5,Re_lo!$N$5:$O$16,2,0)),AR551,"")),"",IF(AND($I551=Re_lo!$E$5,BT$5=VLOOKUP(Re_lo!$H$5,Re_lo!$N$5:$O$16,2,0)),AR551,""))</f>
        <v/>
      </c>
      <c r="BU551" s="125" t="str">
        <f>IF(ISERR(IF(AND($I551=Re_lo!$E$5,BU$5=VLOOKUP(Re_lo!$H$5,Re_lo!$N$5:$O$16,2,0)),AS551,"")),"",IF(AND($I551=Re_lo!$E$5,BU$5=VLOOKUP(Re_lo!$H$5,Re_lo!$N$5:$O$16,2,0)),AS551,""))</f>
        <v/>
      </c>
      <c r="BV551" s="125" t="str">
        <f>IF(ISERR(IF(AND($I551=Re_lo!$E$5,BV$5=VLOOKUP(Re_lo!$H$5,Re_lo!$N$5:$O$16,2,0)),AT551,"")),"",IF(AND($I551=Re_lo!$E$5,BV$5=VLOOKUP(Re_lo!$H$5,Re_lo!$N$5:$O$16,2,0)),AT551,""))</f>
        <v/>
      </c>
      <c r="BW551" s="125" t="str">
        <f>IF(ISERR(IF(AND($I551=Re_lo!$E$5,BW$5=VLOOKUP(Re_lo!$H$5,Re_lo!$N$5:$O$16,2,0)),AU551,"")),"",IF(AND($I551=Re_lo!$E$5,BW$5=VLOOKUP(Re_lo!$H$5,Re_lo!$N$5:$O$16,2,0)),AU551,""))</f>
        <v/>
      </c>
      <c r="BX551" s="125" t="str">
        <f>IF(ISERR(IF(AND($I551=Re_lo!$E$5,BX$5=VLOOKUP(Re_lo!$H$5,Re_lo!$N$5:$O$16,2,0)),AV551,"")),"",IF(AND($I551=Re_lo!$E$5,BX$5=VLOOKUP(Re_lo!$H$5,Re_lo!$N$5:$O$16,2,0)),AV551,""))</f>
        <v/>
      </c>
      <c r="BY551" s="125" t="str">
        <f>IF(ISERR(IF(AND($I551=Re_lo!$E$5,BY$5=VLOOKUP(Re_lo!$H$5,Re_lo!$N$5:$O$16,2,0)),AW551,"")),"",IF(AND($I551=Re_lo!$E$5,BY$5=VLOOKUP(Re_lo!$H$5,Re_lo!$N$5:$O$16,2,0)),AW551,""))</f>
        <v/>
      </c>
      <c r="BZ551" s="125" t="str">
        <f>IF(ISERR(IF(AND($I551=Re_lo!$E$5,BZ$5=VLOOKUP(Re_lo!$H$5,Re_lo!$N$5:$O$16,2,0)),AX551,"")),"",IF(AND($I551=Re_lo!$E$5,BZ$5=VLOOKUP(Re_lo!$H$5,Re_lo!$N$5:$O$16,2,0)),AX551,""))</f>
        <v/>
      </c>
      <c r="CA551" s="125" t="str">
        <f>IF(ISERR(IF(AND($I551=Re_lo!$E$5,CA$5=VLOOKUP(Re_lo!$H$5,Re_lo!$N$5:$O$16,2,0)),AY551,"")),"",IF(AND($I551=Re_lo!$E$5,CA$5=VLOOKUP(Re_lo!$H$5,Re_lo!$N$5:$O$16,2,0)),AY551,""))</f>
        <v/>
      </c>
      <c r="CB551" s="125" t="str">
        <f>IF(ISERR(IF(AND($I551=Re_lo!$E$5,CB$5=VLOOKUP(Re_lo!$H$5,Re_lo!$N$5:$O$16,2,0)),AZ551,"")),"",IF(AND($I551=Re_lo!$E$5,CB$5=VLOOKUP(Re_lo!$H$5,Re_lo!$N$5:$O$16,2,0)),AZ551,""))</f>
        <v/>
      </c>
      <c r="CC551" s="125" t="str">
        <f>IF(ISERR(IF(AND($I551=Re_lo!$E$5,CC$5=VLOOKUP(Re_lo!$H$5,Re_lo!$N$5:$O$16,2,0)),BA551,"")),"",IF(AND($I551=Re_lo!$E$5,CC$5=VLOOKUP(Re_lo!$H$5,Re_lo!$N$5:$O$16,2,0)),BA551,""))</f>
        <v/>
      </c>
      <c r="CD551" s="125" t="str">
        <f>IF(ISERR(IF(AND($I551=Re_lo!$E$5,CD$5=VLOOKUP(Re_lo!$H$5,Re_lo!$N$5:$O$16,2,0)),BB551,"")),"",IF(AND($I551=Re_lo!$E$5,CD$5=VLOOKUP(Re_lo!$H$5,Re_lo!$N$5:$O$16,2,0)),BB551,""))</f>
        <v/>
      </c>
      <c r="CF551" s="125" t="str">
        <f>IF($C551="","",COUNTIFS(Con_ve!$C$6:$C$1005,$C551,Con_ve!$Q$6:$Q$1005,Cad_cl!CF$5))</f>
        <v/>
      </c>
      <c r="CG551" s="125" t="str">
        <f>IF($C551="","",COUNTIFS(Con_ve!$C$6:$C$1005,$C551,Con_ve!$Q$6:$Q$1005,Cad_cl!CG$5))</f>
        <v/>
      </c>
      <c r="CH551" s="125" t="str">
        <f>IF($C551="","",COUNTIFS(Con_ve!$C$6:$C$1005,$C551,Con_ve!$Q$6:$Q$1005,Cad_cl!CH$5))</f>
        <v/>
      </c>
      <c r="CI551" s="125" t="str">
        <f>IF($C551="","",COUNTIFS(Con_ve!$C$6:$C$1005,$C551,Con_ve!$Q$6:$Q$1005,Cad_cl!CI$5))</f>
        <v/>
      </c>
      <c r="CJ551" s="125" t="str">
        <f>IF($C551="","",COUNTIFS(Con_ve!$C$6:$C$1005,$C551,Con_ve!$Q$6:$Q$1005,Cad_cl!CJ$5))</f>
        <v/>
      </c>
      <c r="CK551" s="125" t="str">
        <f>IF($C551="","",COUNTIFS(Con_ve!$C$6:$C$1005,$C551,Con_ve!$Q$6:$Q$1005,Cad_cl!CK$5))</f>
        <v/>
      </c>
      <c r="CL551" s="125" t="str">
        <f>IF($C551="","",COUNTIFS(Con_ve!$C$6:$C$1005,$C551,Con_ve!$Q$6:$Q$1005,Cad_cl!CL$5))</f>
        <v/>
      </c>
      <c r="CM551" s="125" t="str">
        <f>IF($C551="","",COUNTIFS(Con_ve!$C$6:$C$1005,$C551,Con_ve!$Q$6:$Q$1005,Cad_cl!CM$5))</f>
        <v/>
      </c>
      <c r="CN551" s="125" t="str">
        <f>IF($C551="","",COUNTIFS(Con_ve!$C$6:$C$1005,$C551,Con_ve!$Q$6:$Q$1005,Cad_cl!CN$5))</f>
        <v/>
      </c>
      <c r="CO551" s="125" t="str">
        <f>IF($C551="","",COUNTIFS(Con_ve!$C$6:$C$1005,$C551,Con_ve!$Q$6:$Q$1005,Cad_cl!CO$5))</f>
        <v/>
      </c>
      <c r="CP551" s="125" t="str">
        <f>IF($C551="","",COUNTIFS(Con_ve!$C$6:$C$1005,$C551,Con_ve!$Q$6:$Q$1005,Cad_cl!CP$5))</f>
        <v/>
      </c>
      <c r="CQ551" s="125" t="str">
        <f>IF($C551="","",COUNTIFS(Con_ve!$C$6:$C$1005,$C551,Con_ve!$Q$6:$Q$1005,Cad_cl!CQ$5))</f>
        <v/>
      </c>
      <c r="CR551" s="125">
        <f t="shared" si="26"/>
        <v>0</v>
      </c>
    </row>
    <row r="552" spans="3:96" ht="30" customHeight="1">
      <c r="C552" s="153"/>
      <c r="D552" s="153"/>
      <c r="E552" s="154"/>
      <c r="F552" s="153"/>
      <c r="G552" s="155"/>
      <c r="H552" s="153"/>
      <c r="I552" s="153"/>
      <c r="J552" s="132" t="s">
        <v>309</v>
      </c>
      <c r="K552" s="133" t="s">
        <v>309</v>
      </c>
      <c r="L552" s="153"/>
      <c r="M552" s="153"/>
      <c r="N552" s="153"/>
      <c r="O552" s="153"/>
      <c r="P552" s="153"/>
      <c r="Q552" s="153"/>
      <c r="AP552" s="134" t="str">
        <f>IF(ISERR(IF($C552="","",SUMIFS(Con_ve!$F$6:$F$1005,Con_ve!$C$6:$C$1005,$C552,Con_ve!$I$6:$I$1005,"Fechada",Con_ve!$Q$6:$Q$1005,Cad_cl!AP$5))),"",IF($C552="","",SUMIFS(Con_ve!$F$6:$F$1005,Con_ve!$C$6:$C$1005,$C552,Con_ve!$I$6:$I$1005,"Fechada",Con_ve!$Q$6:$Q$1005,Cad_cl!AP$5)))</f>
        <v/>
      </c>
      <c r="AQ552" s="134" t="str">
        <f>IF(ISERR(IF($C552="","",SUMIFS(Con_ve!$F$6:$F$1005,Con_ve!$C$6:$C$1005,$C552,Con_ve!$I$6:$I$1005,"Fechada",Con_ve!$Q$6:$Q$1005,Cad_cl!AQ$5))),"",IF($C552="","",SUMIFS(Con_ve!$F$6:$F$1005,Con_ve!$C$6:$C$1005,$C552,Con_ve!$I$6:$I$1005,"Fechada",Con_ve!$Q$6:$Q$1005,Cad_cl!AQ$5)))</f>
        <v/>
      </c>
      <c r="AR552" s="134" t="str">
        <f>IF(ISERR(IF($C552="","",SUMIFS(Con_ve!$F$6:$F$1005,Con_ve!$C$6:$C$1005,$C552,Con_ve!$I$6:$I$1005,"Fechada",Con_ve!$Q$6:$Q$1005,Cad_cl!AR$5))),"",IF($C552="","",SUMIFS(Con_ve!$F$6:$F$1005,Con_ve!$C$6:$C$1005,$C552,Con_ve!$I$6:$I$1005,"Fechada",Con_ve!$Q$6:$Q$1005,Cad_cl!AR$5)))</f>
        <v/>
      </c>
      <c r="AS552" s="134" t="str">
        <f>IF(ISERR(IF($C552="","",SUMIFS(Con_ve!$F$6:$F$1005,Con_ve!$C$6:$C$1005,$C552,Con_ve!$I$6:$I$1005,"Fechada",Con_ve!$Q$6:$Q$1005,Cad_cl!AS$5))),"",IF($C552="","",SUMIFS(Con_ve!$F$6:$F$1005,Con_ve!$C$6:$C$1005,$C552,Con_ve!$I$6:$I$1005,"Fechada",Con_ve!$Q$6:$Q$1005,Cad_cl!AS$5)))</f>
        <v/>
      </c>
      <c r="AT552" s="134" t="str">
        <f>IF(ISERR(IF($C552="","",SUMIFS(Con_ve!$F$6:$F$1005,Con_ve!$C$6:$C$1005,$C552,Con_ve!$I$6:$I$1005,"Fechada",Con_ve!$Q$6:$Q$1005,Cad_cl!AT$5))),"",IF($C552="","",SUMIFS(Con_ve!$F$6:$F$1005,Con_ve!$C$6:$C$1005,$C552,Con_ve!$I$6:$I$1005,"Fechada",Con_ve!$Q$6:$Q$1005,Cad_cl!AT$5)))</f>
        <v/>
      </c>
      <c r="AU552" s="134" t="str">
        <f>IF(ISERR(IF($C552="","",SUMIFS(Con_ve!$F$6:$F$1005,Con_ve!$C$6:$C$1005,$C552,Con_ve!$I$6:$I$1005,"Fechada",Con_ve!$Q$6:$Q$1005,Cad_cl!AU$5))),"",IF($C552="","",SUMIFS(Con_ve!$F$6:$F$1005,Con_ve!$C$6:$C$1005,$C552,Con_ve!$I$6:$I$1005,"Fechada",Con_ve!$Q$6:$Q$1005,Cad_cl!AU$5)))</f>
        <v/>
      </c>
      <c r="AV552" s="134" t="str">
        <f>IF(ISERR(IF($C552="","",SUMIFS(Con_ve!$F$6:$F$1005,Con_ve!$C$6:$C$1005,$C552,Con_ve!$I$6:$I$1005,"Fechada",Con_ve!$Q$6:$Q$1005,Cad_cl!AV$5))),"",IF($C552="","",SUMIFS(Con_ve!$F$6:$F$1005,Con_ve!$C$6:$C$1005,$C552,Con_ve!$I$6:$I$1005,"Fechada",Con_ve!$Q$6:$Q$1005,Cad_cl!AV$5)))</f>
        <v/>
      </c>
      <c r="AW552" s="134" t="str">
        <f>IF(ISERR(IF($C552="","",SUMIFS(Con_ve!$F$6:$F$1005,Con_ve!$C$6:$C$1005,$C552,Con_ve!$I$6:$I$1005,"Fechada",Con_ve!$Q$6:$Q$1005,Cad_cl!AW$5))),"",IF($C552="","",SUMIFS(Con_ve!$F$6:$F$1005,Con_ve!$C$6:$C$1005,$C552,Con_ve!$I$6:$I$1005,"Fechada",Con_ve!$Q$6:$Q$1005,Cad_cl!AW$5)))</f>
        <v/>
      </c>
      <c r="AX552" s="134" t="str">
        <f>IF(ISERR(IF($C552="","",SUMIFS(Con_ve!$F$6:$F$1005,Con_ve!$C$6:$C$1005,$C552,Con_ve!$I$6:$I$1005,"Fechada",Con_ve!$Q$6:$Q$1005,Cad_cl!AX$5))),"",IF($C552="","",SUMIFS(Con_ve!$F$6:$F$1005,Con_ve!$C$6:$C$1005,$C552,Con_ve!$I$6:$I$1005,"Fechada",Con_ve!$Q$6:$Q$1005,Cad_cl!AX$5)))</f>
        <v/>
      </c>
      <c r="AY552" s="134" t="str">
        <f>IF(ISERR(IF($C552="","",SUMIFS(Con_ve!$F$6:$F$1005,Con_ve!$C$6:$C$1005,$C552,Con_ve!$I$6:$I$1005,"Fechada",Con_ve!$Q$6:$Q$1005,Cad_cl!AY$5))),"",IF($C552="","",SUMIFS(Con_ve!$F$6:$F$1005,Con_ve!$C$6:$C$1005,$C552,Con_ve!$I$6:$I$1005,"Fechada",Con_ve!$Q$6:$Q$1005,Cad_cl!AY$5)))</f>
        <v/>
      </c>
      <c r="AZ552" s="134" t="str">
        <f>IF(ISERR(IF($C552="","",SUMIFS(Con_ve!$F$6:$F$1005,Con_ve!$C$6:$C$1005,$C552,Con_ve!$I$6:$I$1005,"Fechada",Con_ve!$Q$6:$Q$1005,Cad_cl!AZ$5))),"",IF($C552="","",SUMIFS(Con_ve!$F$6:$F$1005,Con_ve!$C$6:$C$1005,$C552,Con_ve!$I$6:$I$1005,"Fechada",Con_ve!$Q$6:$Q$1005,Cad_cl!AZ$5)))</f>
        <v/>
      </c>
      <c r="BA552" s="134" t="str">
        <f>IF(ISERR(IF($C552="","",SUMIFS(Con_ve!$F$6:$F$1005,Con_ve!$C$6:$C$1005,$C552,Con_ve!$I$6:$I$1005,"Fechada",Con_ve!$Q$6:$Q$1005,Cad_cl!BA$5))),"",IF($C552="","",SUMIFS(Con_ve!$F$6:$F$1005,Con_ve!$C$6:$C$1005,$C552,Con_ve!$I$6:$I$1005,"Fechada",Con_ve!$Q$6:$Q$1005,Cad_cl!BA$5)))</f>
        <v/>
      </c>
      <c r="BB552" s="134">
        <f t="shared" si="24"/>
        <v>0</v>
      </c>
      <c r="BD552" s="134" t="str">
        <f>IF(ISERR(IF($C552="","",SUMIFS(Con_ve!$F$6:$F$1005,Con_ve!$C$6:$C$1005,$C552,Con_ve!$I$6:$I$1005,"Em negociação",Con_ve!$Q$6:$Q$1005,Cad_cl!BD$5))),"",IF($C552="","",SUMIFS(Con_ve!$F$6:$F$1005,Con_ve!$C$6:$C$1005,$C552,Con_ve!$I$6:$I$1005,"Em negociação",Con_ve!$Q$6:$Q$1005,Cad_cl!BD$5)))</f>
        <v/>
      </c>
      <c r="BE552" s="134" t="str">
        <f>IF(ISERR(IF($C552="","",SUMIFS(Con_ve!$F$6:$F$1005,Con_ve!$C$6:$C$1005,$C552,Con_ve!$I$6:$I$1005,"Em negociação",Con_ve!$Q$6:$Q$1005,Cad_cl!BE$5))),"",IF($C552="","",SUMIFS(Con_ve!$F$6:$F$1005,Con_ve!$C$6:$C$1005,$C552,Con_ve!$I$6:$I$1005,"Em negociação",Con_ve!$Q$6:$Q$1005,Cad_cl!BE$5)))</f>
        <v/>
      </c>
      <c r="BF552" s="134" t="str">
        <f>IF(ISERR(IF($C552="","",SUMIFS(Con_ve!$F$6:$F$1005,Con_ve!$C$6:$C$1005,$C552,Con_ve!$I$6:$I$1005,"Em negociação",Con_ve!$Q$6:$Q$1005,Cad_cl!BF$5))),"",IF($C552="","",SUMIFS(Con_ve!$F$6:$F$1005,Con_ve!$C$6:$C$1005,$C552,Con_ve!$I$6:$I$1005,"Em negociação",Con_ve!$Q$6:$Q$1005,Cad_cl!BF$5)))</f>
        <v/>
      </c>
      <c r="BG552" s="134" t="str">
        <f>IF(ISERR(IF($C552="","",SUMIFS(Con_ve!$F$6:$F$1005,Con_ve!$C$6:$C$1005,$C552,Con_ve!$I$6:$I$1005,"Em negociação",Con_ve!$Q$6:$Q$1005,Cad_cl!BG$5))),"",IF($C552="","",SUMIFS(Con_ve!$F$6:$F$1005,Con_ve!$C$6:$C$1005,$C552,Con_ve!$I$6:$I$1005,"Em negociação",Con_ve!$Q$6:$Q$1005,Cad_cl!BG$5)))</f>
        <v/>
      </c>
      <c r="BH552" s="134" t="str">
        <f>IF(ISERR(IF($C552="","",SUMIFS(Con_ve!$F$6:$F$1005,Con_ve!$C$6:$C$1005,$C552,Con_ve!$I$6:$I$1005,"Em negociação",Con_ve!$Q$6:$Q$1005,Cad_cl!BH$5))),"",IF($C552="","",SUMIFS(Con_ve!$F$6:$F$1005,Con_ve!$C$6:$C$1005,$C552,Con_ve!$I$6:$I$1005,"Em negociação",Con_ve!$Q$6:$Q$1005,Cad_cl!BH$5)))</f>
        <v/>
      </c>
      <c r="BI552" s="134" t="str">
        <f>IF(ISERR(IF($C552="","",SUMIFS(Con_ve!$F$6:$F$1005,Con_ve!$C$6:$C$1005,$C552,Con_ve!$I$6:$I$1005,"Em negociação",Con_ve!$Q$6:$Q$1005,Cad_cl!BI$5))),"",IF($C552="","",SUMIFS(Con_ve!$F$6:$F$1005,Con_ve!$C$6:$C$1005,$C552,Con_ve!$I$6:$I$1005,"Em negociação",Con_ve!$Q$6:$Q$1005,Cad_cl!BI$5)))</f>
        <v/>
      </c>
      <c r="BJ552" s="134" t="str">
        <f>IF(ISERR(IF($C552="","",SUMIFS(Con_ve!$F$6:$F$1005,Con_ve!$C$6:$C$1005,$C552,Con_ve!$I$6:$I$1005,"Em negociação",Con_ve!$Q$6:$Q$1005,Cad_cl!BJ$5))),"",IF($C552="","",SUMIFS(Con_ve!$F$6:$F$1005,Con_ve!$C$6:$C$1005,$C552,Con_ve!$I$6:$I$1005,"Em negociação",Con_ve!$Q$6:$Q$1005,Cad_cl!BJ$5)))</f>
        <v/>
      </c>
      <c r="BK552" s="134" t="str">
        <f>IF(ISERR(IF($C552="","",SUMIFS(Con_ve!$F$6:$F$1005,Con_ve!$C$6:$C$1005,$C552,Con_ve!$I$6:$I$1005,"Em negociação",Con_ve!$Q$6:$Q$1005,Cad_cl!BK$5))),"",IF($C552="","",SUMIFS(Con_ve!$F$6:$F$1005,Con_ve!$C$6:$C$1005,$C552,Con_ve!$I$6:$I$1005,"Em negociação",Con_ve!$Q$6:$Q$1005,Cad_cl!BK$5)))</f>
        <v/>
      </c>
      <c r="BL552" s="134" t="str">
        <f>IF(ISERR(IF($C552="","",SUMIFS(Con_ve!$F$6:$F$1005,Con_ve!$C$6:$C$1005,$C552,Con_ve!$I$6:$I$1005,"Em negociação",Con_ve!$Q$6:$Q$1005,Cad_cl!BL$5))),"",IF($C552="","",SUMIFS(Con_ve!$F$6:$F$1005,Con_ve!$C$6:$C$1005,$C552,Con_ve!$I$6:$I$1005,"Em negociação",Con_ve!$Q$6:$Q$1005,Cad_cl!BL$5)))</f>
        <v/>
      </c>
      <c r="BM552" s="134" t="str">
        <f>IF(ISERR(IF($C552="","",SUMIFS(Con_ve!$F$6:$F$1005,Con_ve!$C$6:$C$1005,$C552,Con_ve!$I$6:$I$1005,"Em negociação",Con_ve!$Q$6:$Q$1005,Cad_cl!BM$5))),"",IF($C552="","",SUMIFS(Con_ve!$F$6:$F$1005,Con_ve!$C$6:$C$1005,$C552,Con_ve!$I$6:$I$1005,"Em negociação",Con_ve!$Q$6:$Q$1005,Cad_cl!BM$5)))</f>
        <v/>
      </c>
      <c r="BN552" s="134" t="str">
        <f>IF(ISERR(IF($C552="","",SUMIFS(Con_ve!$F$6:$F$1005,Con_ve!$C$6:$C$1005,$C552,Con_ve!$I$6:$I$1005,"Em negociação",Con_ve!$Q$6:$Q$1005,Cad_cl!BN$5))),"",IF($C552="","",SUMIFS(Con_ve!$F$6:$F$1005,Con_ve!$C$6:$C$1005,$C552,Con_ve!$I$6:$I$1005,"Em negociação",Con_ve!$Q$6:$Q$1005,Cad_cl!BN$5)))</f>
        <v/>
      </c>
      <c r="BO552" s="134" t="str">
        <f>IF(ISERR(IF($C552="","",SUMIFS(Con_ve!$F$6:$F$1005,Con_ve!$C$6:$C$1005,$C552,Con_ve!$I$6:$I$1005,"Em negociação",Con_ve!$Q$6:$Q$1005,Cad_cl!BO$5))),"",IF($C552="","",SUMIFS(Con_ve!$F$6:$F$1005,Con_ve!$C$6:$C$1005,$C552,Con_ve!$I$6:$I$1005,"Em negociação",Con_ve!$Q$6:$Q$1005,Cad_cl!BO$5)))</f>
        <v/>
      </c>
      <c r="BP552" s="134">
        <f t="shared" si="25"/>
        <v>0</v>
      </c>
      <c r="BR552" s="125" t="str">
        <f>IF(ISERR(IF(AND($I552=Re_lo!$E$5,BR$5=VLOOKUP(Re_lo!$H$5,Re_lo!$N$5:$O$16,2,0)),AP552,"")),"",IF(AND($I552=Re_lo!$E$5,BR$5=VLOOKUP(Re_lo!$H$5,Re_lo!$N$5:$O$16,2,0)),AP552,""))</f>
        <v/>
      </c>
      <c r="BS552" s="125" t="str">
        <f>IF(ISERR(IF(AND($I552=Re_lo!$E$5,BS$5=VLOOKUP(Re_lo!$H$5,Re_lo!$N$5:$O$16,2,0)),AQ552,"")),"",IF(AND($I552=Re_lo!$E$5,BS$5=VLOOKUP(Re_lo!$H$5,Re_lo!$N$5:$O$16,2,0)),AQ552,""))</f>
        <v/>
      </c>
      <c r="BT552" s="125" t="str">
        <f>IF(ISERR(IF(AND($I552=Re_lo!$E$5,BT$5=VLOOKUP(Re_lo!$H$5,Re_lo!$N$5:$O$16,2,0)),AR552,"")),"",IF(AND($I552=Re_lo!$E$5,BT$5=VLOOKUP(Re_lo!$H$5,Re_lo!$N$5:$O$16,2,0)),AR552,""))</f>
        <v/>
      </c>
      <c r="BU552" s="125" t="str">
        <f>IF(ISERR(IF(AND($I552=Re_lo!$E$5,BU$5=VLOOKUP(Re_lo!$H$5,Re_lo!$N$5:$O$16,2,0)),AS552,"")),"",IF(AND($I552=Re_lo!$E$5,BU$5=VLOOKUP(Re_lo!$H$5,Re_lo!$N$5:$O$16,2,0)),AS552,""))</f>
        <v/>
      </c>
      <c r="BV552" s="125" t="str">
        <f>IF(ISERR(IF(AND($I552=Re_lo!$E$5,BV$5=VLOOKUP(Re_lo!$H$5,Re_lo!$N$5:$O$16,2,0)),AT552,"")),"",IF(AND($I552=Re_lo!$E$5,BV$5=VLOOKUP(Re_lo!$H$5,Re_lo!$N$5:$O$16,2,0)),AT552,""))</f>
        <v/>
      </c>
      <c r="BW552" s="125" t="str">
        <f>IF(ISERR(IF(AND($I552=Re_lo!$E$5,BW$5=VLOOKUP(Re_lo!$H$5,Re_lo!$N$5:$O$16,2,0)),AU552,"")),"",IF(AND($I552=Re_lo!$E$5,BW$5=VLOOKUP(Re_lo!$H$5,Re_lo!$N$5:$O$16,2,0)),AU552,""))</f>
        <v/>
      </c>
      <c r="BX552" s="125" t="str">
        <f>IF(ISERR(IF(AND($I552=Re_lo!$E$5,BX$5=VLOOKUP(Re_lo!$H$5,Re_lo!$N$5:$O$16,2,0)),AV552,"")),"",IF(AND($I552=Re_lo!$E$5,BX$5=VLOOKUP(Re_lo!$H$5,Re_lo!$N$5:$O$16,2,0)),AV552,""))</f>
        <v/>
      </c>
      <c r="BY552" s="125" t="str">
        <f>IF(ISERR(IF(AND($I552=Re_lo!$E$5,BY$5=VLOOKUP(Re_lo!$H$5,Re_lo!$N$5:$O$16,2,0)),AW552,"")),"",IF(AND($I552=Re_lo!$E$5,BY$5=VLOOKUP(Re_lo!$H$5,Re_lo!$N$5:$O$16,2,0)),AW552,""))</f>
        <v/>
      </c>
      <c r="BZ552" s="125" t="str">
        <f>IF(ISERR(IF(AND($I552=Re_lo!$E$5,BZ$5=VLOOKUP(Re_lo!$H$5,Re_lo!$N$5:$O$16,2,0)),AX552,"")),"",IF(AND($I552=Re_lo!$E$5,BZ$5=VLOOKUP(Re_lo!$H$5,Re_lo!$N$5:$O$16,2,0)),AX552,""))</f>
        <v/>
      </c>
      <c r="CA552" s="125" t="str">
        <f>IF(ISERR(IF(AND($I552=Re_lo!$E$5,CA$5=VLOOKUP(Re_lo!$H$5,Re_lo!$N$5:$O$16,2,0)),AY552,"")),"",IF(AND($I552=Re_lo!$E$5,CA$5=VLOOKUP(Re_lo!$H$5,Re_lo!$N$5:$O$16,2,0)),AY552,""))</f>
        <v/>
      </c>
      <c r="CB552" s="125" t="str">
        <f>IF(ISERR(IF(AND($I552=Re_lo!$E$5,CB$5=VLOOKUP(Re_lo!$H$5,Re_lo!$N$5:$O$16,2,0)),AZ552,"")),"",IF(AND($I552=Re_lo!$E$5,CB$5=VLOOKUP(Re_lo!$H$5,Re_lo!$N$5:$O$16,2,0)),AZ552,""))</f>
        <v/>
      </c>
      <c r="CC552" s="125" t="str">
        <f>IF(ISERR(IF(AND($I552=Re_lo!$E$5,CC$5=VLOOKUP(Re_lo!$H$5,Re_lo!$N$5:$O$16,2,0)),BA552,"")),"",IF(AND($I552=Re_lo!$E$5,CC$5=VLOOKUP(Re_lo!$H$5,Re_lo!$N$5:$O$16,2,0)),BA552,""))</f>
        <v/>
      </c>
      <c r="CD552" s="125" t="str">
        <f>IF(ISERR(IF(AND($I552=Re_lo!$E$5,CD$5=VLOOKUP(Re_lo!$H$5,Re_lo!$N$5:$O$16,2,0)),BB552,"")),"",IF(AND($I552=Re_lo!$E$5,CD$5=VLOOKUP(Re_lo!$H$5,Re_lo!$N$5:$O$16,2,0)),BB552,""))</f>
        <v/>
      </c>
      <c r="CF552" s="125" t="str">
        <f>IF($C552="","",COUNTIFS(Con_ve!$C$6:$C$1005,$C552,Con_ve!$Q$6:$Q$1005,Cad_cl!CF$5))</f>
        <v/>
      </c>
      <c r="CG552" s="125" t="str">
        <f>IF($C552="","",COUNTIFS(Con_ve!$C$6:$C$1005,$C552,Con_ve!$Q$6:$Q$1005,Cad_cl!CG$5))</f>
        <v/>
      </c>
      <c r="CH552" s="125" t="str">
        <f>IF($C552="","",COUNTIFS(Con_ve!$C$6:$C$1005,$C552,Con_ve!$Q$6:$Q$1005,Cad_cl!CH$5))</f>
        <v/>
      </c>
      <c r="CI552" s="125" t="str">
        <f>IF($C552="","",COUNTIFS(Con_ve!$C$6:$C$1005,$C552,Con_ve!$Q$6:$Q$1005,Cad_cl!CI$5))</f>
        <v/>
      </c>
      <c r="CJ552" s="125" t="str">
        <f>IF($C552="","",COUNTIFS(Con_ve!$C$6:$C$1005,$C552,Con_ve!$Q$6:$Q$1005,Cad_cl!CJ$5))</f>
        <v/>
      </c>
      <c r="CK552" s="125" t="str">
        <f>IF($C552="","",COUNTIFS(Con_ve!$C$6:$C$1005,$C552,Con_ve!$Q$6:$Q$1005,Cad_cl!CK$5))</f>
        <v/>
      </c>
      <c r="CL552" s="125" t="str">
        <f>IF($C552="","",COUNTIFS(Con_ve!$C$6:$C$1005,$C552,Con_ve!$Q$6:$Q$1005,Cad_cl!CL$5))</f>
        <v/>
      </c>
      <c r="CM552" s="125" t="str">
        <f>IF($C552="","",COUNTIFS(Con_ve!$C$6:$C$1005,$C552,Con_ve!$Q$6:$Q$1005,Cad_cl!CM$5))</f>
        <v/>
      </c>
      <c r="CN552" s="125" t="str">
        <f>IF($C552="","",COUNTIFS(Con_ve!$C$6:$C$1005,$C552,Con_ve!$Q$6:$Q$1005,Cad_cl!CN$5))</f>
        <v/>
      </c>
      <c r="CO552" s="125" t="str">
        <f>IF($C552="","",COUNTIFS(Con_ve!$C$6:$C$1005,$C552,Con_ve!$Q$6:$Q$1005,Cad_cl!CO$5))</f>
        <v/>
      </c>
      <c r="CP552" s="125" t="str">
        <f>IF($C552="","",COUNTIFS(Con_ve!$C$6:$C$1005,$C552,Con_ve!$Q$6:$Q$1005,Cad_cl!CP$5))</f>
        <v/>
      </c>
      <c r="CQ552" s="125" t="str">
        <f>IF($C552="","",COUNTIFS(Con_ve!$C$6:$C$1005,$C552,Con_ve!$Q$6:$Q$1005,Cad_cl!CQ$5))</f>
        <v/>
      </c>
      <c r="CR552" s="125">
        <f t="shared" si="26"/>
        <v>0</v>
      </c>
    </row>
    <row r="553" spans="3:96" ht="30" customHeight="1">
      <c r="C553" s="153"/>
      <c r="D553" s="153"/>
      <c r="E553" s="154"/>
      <c r="F553" s="153"/>
      <c r="G553" s="155"/>
      <c r="H553" s="153"/>
      <c r="I553" s="153"/>
      <c r="J553" s="132" t="s">
        <v>309</v>
      </c>
      <c r="K553" s="133" t="s">
        <v>309</v>
      </c>
      <c r="L553" s="153"/>
      <c r="M553" s="153"/>
      <c r="N553" s="153"/>
      <c r="O553" s="153"/>
      <c r="P553" s="153"/>
      <c r="Q553" s="153"/>
      <c r="AP553" s="134" t="str">
        <f>IF(ISERR(IF($C553="","",SUMIFS(Con_ve!$F$6:$F$1005,Con_ve!$C$6:$C$1005,$C553,Con_ve!$I$6:$I$1005,"Fechada",Con_ve!$Q$6:$Q$1005,Cad_cl!AP$5))),"",IF($C553="","",SUMIFS(Con_ve!$F$6:$F$1005,Con_ve!$C$6:$C$1005,$C553,Con_ve!$I$6:$I$1005,"Fechada",Con_ve!$Q$6:$Q$1005,Cad_cl!AP$5)))</f>
        <v/>
      </c>
      <c r="AQ553" s="134" t="str">
        <f>IF(ISERR(IF($C553="","",SUMIFS(Con_ve!$F$6:$F$1005,Con_ve!$C$6:$C$1005,$C553,Con_ve!$I$6:$I$1005,"Fechada",Con_ve!$Q$6:$Q$1005,Cad_cl!AQ$5))),"",IF($C553="","",SUMIFS(Con_ve!$F$6:$F$1005,Con_ve!$C$6:$C$1005,$C553,Con_ve!$I$6:$I$1005,"Fechada",Con_ve!$Q$6:$Q$1005,Cad_cl!AQ$5)))</f>
        <v/>
      </c>
      <c r="AR553" s="134" t="str">
        <f>IF(ISERR(IF($C553="","",SUMIFS(Con_ve!$F$6:$F$1005,Con_ve!$C$6:$C$1005,$C553,Con_ve!$I$6:$I$1005,"Fechada",Con_ve!$Q$6:$Q$1005,Cad_cl!AR$5))),"",IF($C553="","",SUMIFS(Con_ve!$F$6:$F$1005,Con_ve!$C$6:$C$1005,$C553,Con_ve!$I$6:$I$1005,"Fechada",Con_ve!$Q$6:$Q$1005,Cad_cl!AR$5)))</f>
        <v/>
      </c>
      <c r="AS553" s="134" t="str">
        <f>IF(ISERR(IF($C553="","",SUMIFS(Con_ve!$F$6:$F$1005,Con_ve!$C$6:$C$1005,$C553,Con_ve!$I$6:$I$1005,"Fechada",Con_ve!$Q$6:$Q$1005,Cad_cl!AS$5))),"",IF($C553="","",SUMIFS(Con_ve!$F$6:$F$1005,Con_ve!$C$6:$C$1005,$C553,Con_ve!$I$6:$I$1005,"Fechada",Con_ve!$Q$6:$Q$1005,Cad_cl!AS$5)))</f>
        <v/>
      </c>
      <c r="AT553" s="134" t="str">
        <f>IF(ISERR(IF($C553="","",SUMIFS(Con_ve!$F$6:$F$1005,Con_ve!$C$6:$C$1005,$C553,Con_ve!$I$6:$I$1005,"Fechada",Con_ve!$Q$6:$Q$1005,Cad_cl!AT$5))),"",IF($C553="","",SUMIFS(Con_ve!$F$6:$F$1005,Con_ve!$C$6:$C$1005,$C553,Con_ve!$I$6:$I$1005,"Fechada",Con_ve!$Q$6:$Q$1005,Cad_cl!AT$5)))</f>
        <v/>
      </c>
      <c r="AU553" s="134" t="str">
        <f>IF(ISERR(IF($C553="","",SUMIFS(Con_ve!$F$6:$F$1005,Con_ve!$C$6:$C$1005,$C553,Con_ve!$I$6:$I$1005,"Fechada",Con_ve!$Q$6:$Q$1005,Cad_cl!AU$5))),"",IF($C553="","",SUMIFS(Con_ve!$F$6:$F$1005,Con_ve!$C$6:$C$1005,$C553,Con_ve!$I$6:$I$1005,"Fechada",Con_ve!$Q$6:$Q$1005,Cad_cl!AU$5)))</f>
        <v/>
      </c>
      <c r="AV553" s="134" t="str">
        <f>IF(ISERR(IF($C553="","",SUMIFS(Con_ve!$F$6:$F$1005,Con_ve!$C$6:$C$1005,$C553,Con_ve!$I$6:$I$1005,"Fechada",Con_ve!$Q$6:$Q$1005,Cad_cl!AV$5))),"",IF($C553="","",SUMIFS(Con_ve!$F$6:$F$1005,Con_ve!$C$6:$C$1005,$C553,Con_ve!$I$6:$I$1005,"Fechada",Con_ve!$Q$6:$Q$1005,Cad_cl!AV$5)))</f>
        <v/>
      </c>
      <c r="AW553" s="134" t="str">
        <f>IF(ISERR(IF($C553="","",SUMIFS(Con_ve!$F$6:$F$1005,Con_ve!$C$6:$C$1005,$C553,Con_ve!$I$6:$I$1005,"Fechada",Con_ve!$Q$6:$Q$1005,Cad_cl!AW$5))),"",IF($C553="","",SUMIFS(Con_ve!$F$6:$F$1005,Con_ve!$C$6:$C$1005,$C553,Con_ve!$I$6:$I$1005,"Fechada",Con_ve!$Q$6:$Q$1005,Cad_cl!AW$5)))</f>
        <v/>
      </c>
      <c r="AX553" s="134" t="str">
        <f>IF(ISERR(IF($C553="","",SUMIFS(Con_ve!$F$6:$F$1005,Con_ve!$C$6:$C$1005,$C553,Con_ve!$I$6:$I$1005,"Fechada",Con_ve!$Q$6:$Q$1005,Cad_cl!AX$5))),"",IF($C553="","",SUMIFS(Con_ve!$F$6:$F$1005,Con_ve!$C$6:$C$1005,$C553,Con_ve!$I$6:$I$1005,"Fechada",Con_ve!$Q$6:$Q$1005,Cad_cl!AX$5)))</f>
        <v/>
      </c>
      <c r="AY553" s="134" t="str">
        <f>IF(ISERR(IF($C553="","",SUMIFS(Con_ve!$F$6:$F$1005,Con_ve!$C$6:$C$1005,$C553,Con_ve!$I$6:$I$1005,"Fechada",Con_ve!$Q$6:$Q$1005,Cad_cl!AY$5))),"",IF($C553="","",SUMIFS(Con_ve!$F$6:$F$1005,Con_ve!$C$6:$C$1005,$C553,Con_ve!$I$6:$I$1005,"Fechada",Con_ve!$Q$6:$Q$1005,Cad_cl!AY$5)))</f>
        <v/>
      </c>
      <c r="AZ553" s="134" t="str">
        <f>IF(ISERR(IF($C553="","",SUMIFS(Con_ve!$F$6:$F$1005,Con_ve!$C$6:$C$1005,$C553,Con_ve!$I$6:$I$1005,"Fechada",Con_ve!$Q$6:$Q$1005,Cad_cl!AZ$5))),"",IF($C553="","",SUMIFS(Con_ve!$F$6:$F$1005,Con_ve!$C$6:$C$1005,$C553,Con_ve!$I$6:$I$1005,"Fechada",Con_ve!$Q$6:$Q$1005,Cad_cl!AZ$5)))</f>
        <v/>
      </c>
      <c r="BA553" s="134" t="str">
        <f>IF(ISERR(IF($C553="","",SUMIFS(Con_ve!$F$6:$F$1005,Con_ve!$C$6:$C$1005,$C553,Con_ve!$I$6:$I$1005,"Fechada",Con_ve!$Q$6:$Q$1005,Cad_cl!BA$5))),"",IF($C553="","",SUMIFS(Con_ve!$F$6:$F$1005,Con_ve!$C$6:$C$1005,$C553,Con_ve!$I$6:$I$1005,"Fechada",Con_ve!$Q$6:$Q$1005,Cad_cl!BA$5)))</f>
        <v/>
      </c>
      <c r="BB553" s="134">
        <f t="shared" si="24"/>
        <v>0</v>
      </c>
      <c r="BD553" s="134" t="str">
        <f>IF(ISERR(IF($C553="","",SUMIFS(Con_ve!$F$6:$F$1005,Con_ve!$C$6:$C$1005,$C553,Con_ve!$I$6:$I$1005,"Em negociação",Con_ve!$Q$6:$Q$1005,Cad_cl!BD$5))),"",IF($C553="","",SUMIFS(Con_ve!$F$6:$F$1005,Con_ve!$C$6:$C$1005,$C553,Con_ve!$I$6:$I$1005,"Em negociação",Con_ve!$Q$6:$Q$1005,Cad_cl!BD$5)))</f>
        <v/>
      </c>
      <c r="BE553" s="134" t="str">
        <f>IF(ISERR(IF($C553="","",SUMIFS(Con_ve!$F$6:$F$1005,Con_ve!$C$6:$C$1005,$C553,Con_ve!$I$6:$I$1005,"Em negociação",Con_ve!$Q$6:$Q$1005,Cad_cl!BE$5))),"",IF($C553="","",SUMIFS(Con_ve!$F$6:$F$1005,Con_ve!$C$6:$C$1005,$C553,Con_ve!$I$6:$I$1005,"Em negociação",Con_ve!$Q$6:$Q$1005,Cad_cl!BE$5)))</f>
        <v/>
      </c>
      <c r="BF553" s="134" t="str">
        <f>IF(ISERR(IF($C553="","",SUMIFS(Con_ve!$F$6:$F$1005,Con_ve!$C$6:$C$1005,$C553,Con_ve!$I$6:$I$1005,"Em negociação",Con_ve!$Q$6:$Q$1005,Cad_cl!BF$5))),"",IF($C553="","",SUMIFS(Con_ve!$F$6:$F$1005,Con_ve!$C$6:$C$1005,$C553,Con_ve!$I$6:$I$1005,"Em negociação",Con_ve!$Q$6:$Q$1005,Cad_cl!BF$5)))</f>
        <v/>
      </c>
      <c r="BG553" s="134" t="str">
        <f>IF(ISERR(IF($C553="","",SUMIFS(Con_ve!$F$6:$F$1005,Con_ve!$C$6:$C$1005,$C553,Con_ve!$I$6:$I$1005,"Em negociação",Con_ve!$Q$6:$Q$1005,Cad_cl!BG$5))),"",IF($C553="","",SUMIFS(Con_ve!$F$6:$F$1005,Con_ve!$C$6:$C$1005,$C553,Con_ve!$I$6:$I$1005,"Em negociação",Con_ve!$Q$6:$Q$1005,Cad_cl!BG$5)))</f>
        <v/>
      </c>
      <c r="BH553" s="134" t="str">
        <f>IF(ISERR(IF($C553="","",SUMIFS(Con_ve!$F$6:$F$1005,Con_ve!$C$6:$C$1005,$C553,Con_ve!$I$6:$I$1005,"Em negociação",Con_ve!$Q$6:$Q$1005,Cad_cl!BH$5))),"",IF($C553="","",SUMIFS(Con_ve!$F$6:$F$1005,Con_ve!$C$6:$C$1005,$C553,Con_ve!$I$6:$I$1005,"Em negociação",Con_ve!$Q$6:$Q$1005,Cad_cl!BH$5)))</f>
        <v/>
      </c>
      <c r="BI553" s="134" t="str">
        <f>IF(ISERR(IF($C553="","",SUMIFS(Con_ve!$F$6:$F$1005,Con_ve!$C$6:$C$1005,$C553,Con_ve!$I$6:$I$1005,"Em negociação",Con_ve!$Q$6:$Q$1005,Cad_cl!BI$5))),"",IF($C553="","",SUMIFS(Con_ve!$F$6:$F$1005,Con_ve!$C$6:$C$1005,$C553,Con_ve!$I$6:$I$1005,"Em negociação",Con_ve!$Q$6:$Q$1005,Cad_cl!BI$5)))</f>
        <v/>
      </c>
      <c r="BJ553" s="134" t="str">
        <f>IF(ISERR(IF($C553="","",SUMIFS(Con_ve!$F$6:$F$1005,Con_ve!$C$6:$C$1005,$C553,Con_ve!$I$6:$I$1005,"Em negociação",Con_ve!$Q$6:$Q$1005,Cad_cl!BJ$5))),"",IF($C553="","",SUMIFS(Con_ve!$F$6:$F$1005,Con_ve!$C$6:$C$1005,$C553,Con_ve!$I$6:$I$1005,"Em negociação",Con_ve!$Q$6:$Q$1005,Cad_cl!BJ$5)))</f>
        <v/>
      </c>
      <c r="BK553" s="134" t="str">
        <f>IF(ISERR(IF($C553="","",SUMIFS(Con_ve!$F$6:$F$1005,Con_ve!$C$6:$C$1005,$C553,Con_ve!$I$6:$I$1005,"Em negociação",Con_ve!$Q$6:$Q$1005,Cad_cl!BK$5))),"",IF($C553="","",SUMIFS(Con_ve!$F$6:$F$1005,Con_ve!$C$6:$C$1005,$C553,Con_ve!$I$6:$I$1005,"Em negociação",Con_ve!$Q$6:$Q$1005,Cad_cl!BK$5)))</f>
        <v/>
      </c>
      <c r="BL553" s="134" t="str">
        <f>IF(ISERR(IF($C553="","",SUMIFS(Con_ve!$F$6:$F$1005,Con_ve!$C$6:$C$1005,$C553,Con_ve!$I$6:$I$1005,"Em negociação",Con_ve!$Q$6:$Q$1005,Cad_cl!BL$5))),"",IF($C553="","",SUMIFS(Con_ve!$F$6:$F$1005,Con_ve!$C$6:$C$1005,$C553,Con_ve!$I$6:$I$1005,"Em negociação",Con_ve!$Q$6:$Q$1005,Cad_cl!BL$5)))</f>
        <v/>
      </c>
      <c r="BM553" s="134" t="str">
        <f>IF(ISERR(IF($C553="","",SUMIFS(Con_ve!$F$6:$F$1005,Con_ve!$C$6:$C$1005,$C553,Con_ve!$I$6:$I$1005,"Em negociação",Con_ve!$Q$6:$Q$1005,Cad_cl!BM$5))),"",IF($C553="","",SUMIFS(Con_ve!$F$6:$F$1005,Con_ve!$C$6:$C$1005,$C553,Con_ve!$I$6:$I$1005,"Em negociação",Con_ve!$Q$6:$Q$1005,Cad_cl!BM$5)))</f>
        <v/>
      </c>
      <c r="BN553" s="134" t="str">
        <f>IF(ISERR(IF($C553="","",SUMIFS(Con_ve!$F$6:$F$1005,Con_ve!$C$6:$C$1005,$C553,Con_ve!$I$6:$I$1005,"Em negociação",Con_ve!$Q$6:$Q$1005,Cad_cl!BN$5))),"",IF($C553="","",SUMIFS(Con_ve!$F$6:$F$1005,Con_ve!$C$6:$C$1005,$C553,Con_ve!$I$6:$I$1005,"Em negociação",Con_ve!$Q$6:$Q$1005,Cad_cl!BN$5)))</f>
        <v/>
      </c>
      <c r="BO553" s="134" t="str">
        <f>IF(ISERR(IF($C553="","",SUMIFS(Con_ve!$F$6:$F$1005,Con_ve!$C$6:$C$1005,$C553,Con_ve!$I$6:$I$1005,"Em negociação",Con_ve!$Q$6:$Q$1005,Cad_cl!BO$5))),"",IF($C553="","",SUMIFS(Con_ve!$F$6:$F$1005,Con_ve!$C$6:$C$1005,$C553,Con_ve!$I$6:$I$1005,"Em negociação",Con_ve!$Q$6:$Q$1005,Cad_cl!BO$5)))</f>
        <v/>
      </c>
      <c r="BP553" s="134">
        <f t="shared" si="25"/>
        <v>0</v>
      </c>
      <c r="BR553" s="125" t="str">
        <f>IF(ISERR(IF(AND($I553=Re_lo!$E$5,BR$5=VLOOKUP(Re_lo!$H$5,Re_lo!$N$5:$O$16,2,0)),AP553,"")),"",IF(AND($I553=Re_lo!$E$5,BR$5=VLOOKUP(Re_lo!$H$5,Re_lo!$N$5:$O$16,2,0)),AP553,""))</f>
        <v/>
      </c>
      <c r="BS553" s="125" t="str">
        <f>IF(ISERR(IF(AND($I553=Re_lo!$E$5,BS$5=VLOOKUP(Re_lo!$H$5,Re_lo!$N$5:$O$16,2,0)),AQ553,"")),"",IF(AND($I553=Re_lo!$E$5,BS$5=VLOOKUP(Re_lo!$H$5,Re_lo!$N$5:$O$16,2,0)),AQ553,""))</f>
        <v/>
      </c>
      <c r="BT553" s="125" t="str">
        <f>IF(ISERR(IF(AND($I553=Re_lo!$E$5,BT$5=VLOOKUP(Re_lo!$H$5,Re_lo!$N$5:$O$16,2,0)),AR553,"")),"",IF(AND($I553=Re_lo!$E$5,BT$5=VLOOKUP(Re_lo!$H$5,Re_lo!$N$5:$O$16,2,0)),AR553,""))</f>
        <v/>
      </c>
      <c r="BU553" s="125" t="str">
        <f>IF(ISERR(IF(AND($I553=Re_lo!$E$5,BU$5=VLOOKUP(Re_lo!$H$5,Re_lo!$N$5:$O$16,2,0)),AS553,"")),"",IF(AND($I553=Re_lo!$E$5,BU$5=VLOOKUP(Re_lo!$H$5,Re_lo!$N$5:$O$16,2,0)),AS553,""))</f>
        <v/>
      </c>
      <c r="BV553" s="125" t="str">
        <f>IF(ISERR(IF(AND($I553=Re_lo!$E$5,BV$5=VLOOKUP(Re_lo!$H$5,Re_lo!$N$5:$O$16,2,0)),AT553,"")),"",IF(AND($I553=Re_lo!$E$5,BV$5=VLOOKUP(Re_lo!$H$5,Re_lo!$N$5:$O$16,2,0)),AT553,""))</f>
        <v/>
      </c>
      <c r="BW553" s="125" t="str">
        <f>IF(ISERR(IF(AND($I553=Re_lo!$E$5,BW$5=VLOOKUP(Re_lo!$H$5,Re_lo!$N$5:$O$16,2,0)),AU553,"")),"",IF(AND($I553=Re_lo!$E$5,BW$5=VLOOKUP(Re_lo!$H$5,Re_lo!$N$5:$O$16,2,0)),AU553,""))</f>
        <v/>
      </c>
      <c r="BX553" s="125" t="str">
        <f>IF(ISERR(IF(AND($I553=Re_lo!$E$5,BX$5=VLOOKUP(Re_lo!$H$5,Re_lo!$N$5:$O$16,2,0)),AV553,"")),"",IF(AND($I553=Re_lo!$E$5,BX$5=VLOOKUP(Re_lo!$H$5,Re_lo!$N$5:$O$16,2,0)),AV553,""))</f>
        <v/>
      </c>
      <c r="BY553" s="125" t="str">
        <f>IF(ISERR(IF(AND($I553=Re_lo!$E$5,BY$5=VLOOKUP(Re_lo!$H$5,Re_lo!$N$5:$O$16,2,0)),AW553,"")),"",IF(AND($I553=Re_lo!$E$5,BY$5=VLOOKUP(Re_lo!$H$5,Re_lo!$N$5:$O$16,2,0)),AW553,""))</f>
        <v/>
      </c>
      <c r="BZ553" s="125" t="str">
        <f>IF(ISERR(IF(AND($I553=Re_lo!$E$5,BZ$5=VLOOKUP(Re_lo!$H$5,Re_lo!$N$5:$O$16,2,0)),AX553,"")),"",IF(AND($I553=Re_lo!$E$5,BZ$5=VLOOKUP(Re_lo!$H$5,Re_lo!$N$5:$O$16,2,0)),AX553,""))</f>
        <v/>
      </c>
      <c r="CA553" s="125" t="str">
        <f>IF(ISERR(IF(AND($I553=Re_lo!$E$5,CA$5=VLOOKUP(Re_lo!$H$5,Re_lo!$N$5:$O$16,2,0)),AY553,"")),"",IF(AND($I553=Re_lo!$E$5,CA$5=VLOOKUP(Re_lo!$H$5,Re_lo!$N$5:$O$16,2,0)),AY553,""))</f>
        <v/>
      </c>
      <c r="CB553" s="125" t="str">
        <f>IF(ISERR(IF(AND($I553=Re_lo!$E$5,CB$5=VLOOKUP(Re_lo!$H$5,Re_lo!$N$5:$O$16,2,0)),AZ553,"")),"",IF(AND($I553=Re_lo!$E$5,CB$5=VLOOKUP(Re_lo!$H$5,Re_lo!$N$5:$O$16,2,0)),AZ553,""))</f>
        <v/>
      </c>
      <c r="CC553" s="125" t="str">
        <f>IF(ISERR(IF(AND($I553=Re_lo!$E$5,CC$5=VLOOKUP(Re_lo!$H$5,Re_lo!$N$5:$O$16,2,0)),BA553,"")),"",IF(AND($I553=Re_lo!$E$5,CC$5=VLOOKUP(Re_lo!$H$5,Re_lo!$N$5:$O$16,2,0)),BA553,""))</f>
        <v/>
      </c>
      <c r="CD553" s="125" t="str">
        <f>IF(ISERR(IF(AND($I553=Re_lo!$E$5,CD$5=VLOOKUP(Re_lo!$H$5,Re_lo!$N$5:$O$16,2,0)),BB553,"")),"",IF(AND($I553=Re_lo!$E$5,CD$5=VLOOKUP(Re_lo!$H$5,Re_lo!$N$5:$O$16,2,0)),BB553,""))</f>
        <v/>
      </c>
      <c r="CF553" s="125" t="str">
        <f>IF($C553="","",COUNTIFS(Con_ve!$C$6:$C$1005,$C553,Con_ve!$Q$6:$Q$1005,Cad_cl!CF$5))</f>
        <v/>
      </c>
      <c r="CG553" s="125" t="str">
        <f>IF($C553="","",COUNTIFS(Con_ve!$C$6:$C$1005,$C553,Con_ve!$Q$6:$Q$1005,Cad_cl!CG$5))</f>
        <v/>
      </c>
      <c r="CH553" s="125" t="str">
        <f>IF($C553="","",COUNTIFS(Con_ve!$C$6:$C$1005,$C553,Con_ve!$Q$6:$Q$1005,Cad_cl!CH$5))</f>
        <v/>
      </c>
      <c r="CI553" s="125" t="str">
        <f>IF($C553="","",COUNTIFS(Con_ve!$C$6:$C$1005,$C553,Con_ve!$Q$6:$Q$1005,Cad_cl!CI$5))</f>
        <v/>
      </c>
      <c r="CJ553" s="125" t="str">
        <f>IF($C553="","",COUNTIFS(Con_ve!$C$6:$C$1005,$C553,Con_ve!$Q$6:$Q$1005,Cad_cl!CJ$5))</f>
        <v/>
      </c>
      <c r="CK553" s="125" t="str">
        <f>IF($C553="","",COUNTIFS(Con_ve!$C$6:$C$1005,$C553,Con_ve!$Q$6:$Q$1005,Cad_cl!CK$5))</f>
        <v/>
      </c>
      <c r="CL553" s="125" t="str">
        <f>IF($C553="","",COUNTIFS(Con_ve!$C$6:$C$1005,$C553,Con_ve!$Q$6:$Q$1005,Cad_cl!CL$5))</f>
        <v/>
      </c>
      <c r="CM553" s="125" t="str">
        <f>IF($C553="","",COUNTIFS(Con_ve!$C$6:$C$1005,$C553,Con_ve!$Q$6:$Q$1005,Cad_cl!CM$5))</f>
        <v/>
      </c>
      <c r="CN553" s="125" t="str">
        <f>IF($C553="","",COUNTIFS(Con_ve!$C$6:$C$1005,$C553,Con_ve!$Q$6:$Q$1005,Cad_cl!CN$5))</f>
        <v/>
      </c>
      <c r="CO553" s="125" t="str">
        <f>IF($C553="","",COUNTIFS(Con_ve!$C$6:$C$1005,$C553,Con_ve!$Q$6:$Q$1005,Cad_cl!CO$5))</f>
        <v/>
      </c>
      <c r="CP553" s="125" t="str">
        <f>IF($C553="","",COUNTIFS(Con_ve!$C$6:$C$1005,$C553,Con_ve!$Q$6:$Q$1005,Cad_cl!CP$5))</f>
        <v/>
      </c>
      <c r="CQ553" s="125" t="str">
        <f>IF($C553="","",COUNTIFS(Con_ve!$C$6:$C$1005,$C553,Con_ve!$Q$6:$Q$1005,Cad_cl!CQ$5))</f>
        <v/>
      </c>
      <c r="CR553" s="125">
        <f t="shared" si="26"/>
        <v>0</v>
      </c>
    </row>
    <row r="554" spans="3:96" ht="30" customHeight="1">
      <c r="C554" s="153"/>
      <c r="D554" s="153"/>
      <c r="E554" s="154"/>
      <c r="F554" s="153"/>
      <c r="G554" s="155"/>
      <c r="H554" s="153"/>
      <c r="I554" s="153"/>
      <c r="J554" s="132" t="s">
        <v>309</v>
      </c>
      <c r="K554" s="133" t="s">
        <v>309</v>
      </c>
      <c r="L554" s="153"/>
      <c r="M554" s="153"/>
      <c r="N554" s="153"/>
      <c r="O554" s="153"/>
      <c r="P554" s="153"/>
      <c r="Q554" s="153"/>
      <c r="AP554" s="134" t="str">
        <f>IF(ISERR(IF($C554="","",SUMIFS(Con_ve!$F$6:$F$1005,Con_ve!$C$6:$C$1005,$C554,Con_ve!$I$6:$I$1005,"Fechada",Con_ve!$Q$6:$Q$1005,Cad_cl!AP$5))),"",IF($C554="","",SUMIFS(Con_ve!$F$6:$F$1005,Con_ve!$C$6:$C$1005,$C554,Con_ve!$I$6:$I$1005,"Fechada",Con_ve!$Q$6:$Q$1005,Cad_cl!AP$5)))</f>
        <v/>
      </c>
      <c r="AQ554" s="134" t="str">
        <f>IF(ISERR(IF($C554="","",SUMIFS(Con_ve!$F$6:$F$1005,Con_ve!$C$6:$C$1005,$C554,Con_ve!$I$6:$I$1005,"Fechada",Con_ve!$Q$6:$Q$1005,Cad_cl!AQ$5))),"",IF($C554="","",SUMIFS(Con_ve!$F$6:$F$1005,Con_ve!$C$6:$C$1005,$C554,Con_ve!$I$6:$I$1005,"Fechada",Con_ve!$Q$6:$Q$1005,Cad_cl!AQ$5)))</f>
        <v/>
      </c>
      <c r="AR554" s="134" t="str">
        <f>IF(ISERR(IF($C554="","",SUMIFS(Con_ve!$F$6:$F$1005,Con_ve!$C$6:$C$1005,$C554,Con_ve!$I$6:$I$1005,"Fechada",Con_ve!$Q$6:$Q$1005,Cad_cl!AR$5))),"",IF($C554="","",SUMIFS(Con_ve!$F$6:$F$1005,Con_ve!$C$6:$C$1005,$C554,Con_ve!$I$6:$I$1005,"Fechada",Con_ve!$Q$6:$Q$1005,Cad_cl!AR$5)))</f>
        <v/>
      </c>
      <c r="AS554" s="134" t="str">
        <f>IF(ISERR(IF($C554="","",SUMIFS(Con_ve!$F$6:$F$1005,Con_ve!$C$6:$C$1005,$C554,Con_ve!$I$6:$I$1005,"Fechada",Con_ve!$Q$6:$Q$1005,Cad_cl!AS$5))),"",IF($C554="","",SUMIFS(Con_ve!$F$6:$F$1005,Con_ve!$C$6:$C$1005,$C554,Con_ve!$I$6:$I$1005,"Fechada",Con_ve!$Q$6:$Q$1005,Cad_cl!AS$5)))</f>
        <v/>
      </c>
      <c r="AT554" s="134" t="str">
        <f>IF(ISERR(IF($C554="","",SUMIFS(Con_ve!$F$6:$F$1005,Con_ve!$C$6:$C$1005,$C554,Con_ve!$I$6:$I$1005,"Fechada",Con_ve!$Q$6:$Q$1005,Cad_cl!AT$5))),"",IF($C554="","",SUMIFS(Con_ve!$F$6:$F$1005,Con_ve!$C$6:$C$1005,$C554,Con_ve!$I$6:$I$1005,"Fechada",Con_ve!$Q$6:$Q$1005,Cad_cl!AT$5)))</f>
        <v/>
      </c>
      <c r="AU554" s="134" t="str">
        <f>IF(ISERR(IF($C554="","",SUMIFS(Con_ve!$F$6:$F$1005,Con_ve!$C$6:$C$1005,$C554,Con_ve!$I$6:$I$1005,"Fechada",Con_ve!$Q$6:$Q$1005,Cad_cl!AU$5))),"",IF($C554="","",SUMIFS(Con_ve!$F$6:$F$1005,Con_ve!$C$6:$C$1005,$C554,Con_ve!$I$6:$I$1005,"Fechada",Con_ve!$Q$6:$Q$1005,Cad_cl!AU$5)))</f>
        <v/>
      </c>
      <c r="AV554" s="134" t="str">
        <f>IF(ISERR(IF($C554="","",SUMIFS(Con_ve!$F$6:$F$1005,Con_ve!$C$6:$C$1005,$C554,Con_ve!$I$6:$I$1005,"Fechada",Con_ve!$Q$6:$Q$1005,Cad_cl!AV$5))),"",IF($C554="","",SUMIFS(Con_ve!$F$6:$F$1005,Con_ve!$C$6:$C$1005,$C554,Con_ve!$I$6:$I$1005,"Fechada",Con_ve!$Q$6:$Q$1005,Cad_cl!AV$5)))</f>
        <v/>
      </c>
      <c r="AW554" s="134" t="str">
        <f>IF(ISERR(IF($C554="","",SUMIFS(Con_ve!$F$6:$F$1005,Con_ve!$C$6:$C$1005,$C554,Con_ve!$I$6:$I$1005,"Fechada",Con_ve!$Q$6:$Q$1005,Cad_cl!AW$5))),"",IF($C554="","",SUMIFS(Con_ve!$F$6:$F$1005,Con_ve!$C$6:$C$1005,$C554,Con_ve!$I$6:$I$1005,"Fechada",Con_ve!$Q$6:$Q$1005,Cad_cl!AW$5)))</f>
        <v/>
      </c>
      <c r="AX554" s="134" t="str">
        <f>IF(ISERR(IF($C554="","",SUMIFS(Con_ve!$F$6:$F$1005,Con_ve!$C$6:$C$1005,$C554,Con_ve!$I$6:$I$1005,"Fechada",Con_ve!$Q$6:$Q$1005,Cad_cl!AX$5))),"",IF($C554="","",SUMIFS(Con_ve!$F$6:$F$1005,Con_ve!$C$6:$C$1005,$C554,Con_ve!$I$6:$I$1005,"Fechada",Con_ve!$Q$6:$Q$1005,Cad_cl!AX$5)))</f>
        <v/>
      </c>
      <c r="AY554" s="134" t="str">
        <f>IF(ISERR(IF($C554="","",SUMIFS(Con_ve!$F$6:$F$1005,Con_ve!$C$6:$C$1005,$C554,Con_ve!$I$6:$I$1005,"Fechada",Con_ve!$Q$6:$Q$1005,Cad_cl!AY$5))),"",IF($C554="","",SUMIFS(Con_ve!$F$6:$F$1005,Con_ve!$C$6:$C$1005,$C554,Con_ve!$I$6:$I$1005,"Fechada",Con_ve!$Q$6:$Q$1005,Cad_cl!AY$5)))</f>
        <v/>
      </c>
      <c r="AZ554" s="134" t="str">
        <f>IF(ISERR(IF($C554="","",SUMIFS(Con_ve!$F$6:$F$1005,Con_ve!$C$6:$C$1005,$C554,Con_ve!$I$6:$I$1005,"Fechada",Con_ve!$Q$6:$Q$1005,Cad_cl!AZ$5))),"",IF($C554="","",SUMIFS(Con_ve!$F$6:$F$1005,Con_ve!$C$6:$C$1005,$C554,Con_ve!$I$6:$I$1005,"Fechada",Con_ve!$Q$6:$Q$1005,Cad_cl!AZ$5)))</f>
        <v/>
      </c>
      <c r="BA554" s="134" t="str">
        <f>IF(ISERR(IF($C554="","",SUMIFS(Con_ve!$F$6:$F$1005,Con_ve!$C$6:$C$1005,$C554,Con_ve!$I$6:$I$1005,"Fechada",Con_ve!$Q$6:$Q$1005,Cad_cl!BA$5))),"",IF($C554="","",SUMIFS(Con_ve!$F$6:$F$1005,Con_ve!$C$6:$C$1005,$C554,Con_ve!$I$6:$I$1005,"Fechada",Con_ve!$Q$6:$Q$1005,Cad_cl!BA$5)))</f>
        <v/>
      </c>
      <c r="BB554" s="134">
        <f t="shared" si="24"/>
        <v>0</v>
      </c>
      <c r="BD554" s="134" t="str">
        <f>IF(ISERR(IF($C554="","",SUMIFS(Con_ve!$F$6:$F$1005,Con_ve!$C$6:$C$1005,$C554,Con_ve!$I$6:$I$1005,"Em negociação",Con_ve!$Q$6:$Q$1005,Cad_cl!BD$5))),"",IF($C554="","",SUMIFS(Con_ve!$F$6:$F$1005,Con_ve!$C$6:$C$1005,$C554,Con_ve!$I$6:$I$1005,"Em negociação",Con_ve!$Q$6:$Q$1005,Cad_cl!BD$5)))</f>
        <v/>
      </c>
      <c r="BE554" s="134" t="str">
        <f>IF(ISERR(IF($C554="","",SUMIFS(Con_ve!$F$6:$F$1005,Con_ve!$C$6:$C$1005,$C554,Con_ve!$I$6:$I$1005,"Em negociação",Con_ve!$Q$6:$Q$1005,Cad_cl!BE$5))),"",IF($C554="","",SUMIFS(Con_ve!$F$6:$F$1005,Con_ve!$C$6:$C$1005,$C554,Con_ve!$I$6:$I$1005,"Em negociação",Con_ve!$Q$6:$Q$1005,Cad_cl!BE$5)))</f>
        <v/>
      </c>
      <c r="BF554" s="134" t="str">
        <f>IF(ISERR(IF($C554="","",SUMIFS(Con_ve!$F$6:$F$1005,Con_ve!$C$6:$C$1005,$C554,Con_ve!$I$6:$I$1005,"Em negociação",Con_ve!$Q$6:$Q$1005,Cad_cl!BF$5))),"",IF($C554="","",SUMIFS(Con_ve!$F$6:$F$1005,Con_ve!$C$6:$C$1005,$C554,Con_ve!$I$6:$I$1005,"Em negociação",Con_ve!$Q$6:$Q$1005,Cad_cl!BF$5)))</f>
        <v/>
      </c>
      <c r="BG554" s="134" t="str">
        <f>IF(ISERR(IF($C554="","",SUMIFS(Con_ve!$F$6:$F$1005,Con_ve!$C$6:$C$1005,$C554,Con_ve!$I$6:$I$1005,"Em negociação",Con_ve!$Q$6:$Q$1005,Cad_cl!BG$5))),"",IF($C554="","",SUMIFS(Con_ve!$F$6:$F$1005,Con_ve!$C$6:$C$1005,$C554,Con_ve!$I$6:$I$1005,"Em negociação",Con_ve!$Q$6:$Q$1005,Cad_cl!BG$5)))</f>
        <v/>
      </c>
      <c r="BH554" s="134" t="str">
        <f>IF(ISERR(IF($C554="","",SUMIFS(Con_ve!$F$6:$F$1005,Con_ve!$C$6:$C$1005,$C554,Con_ve!$I$6:$I$1005,"Em negociação",Con_ve!$Q$6:$Q$1005,Cad_cl!BH$5))),"",IF($C554="","",SUMIFS(Con_ve!$F$6:$F$1005,Con_ve!$C$6:$C$1005,$C554,Con_ve!$I$6:$I$1005,"Em negociação",Con_ve!$Q$6:$Q$1005,Cad_cl!BH$5)))</f>
        <v/>
      </c>
      <c r="BI554" s="134" t="str">
        <f>IF(ISERR(IF($C554="","",SUMIFS(Con_ve!$F$6:$F$1005,Con_ve!$C$6:$C$1005,$C554,Con_ve!$I$6:$I$1005,"Em negociação",Con_ve!$Q$6:$Q$1005,Cad_cl!BI$5))),"",IF($C554="","",SUMIFS(Con_ve!$F$6:$F$1005,Con_ve!$C$6:$C$1005,$C554,Con_ve!$I$6:$I$1005,"Em negociação",Con_ve!$Q$6:$Q$1005,Cad_cl!BI$5)))</f>
        <v/>
      </c>
      <c r="BJ554" s="134" t="str">
        <f>IF(ISERR(IF($C554="","",SUMIFS(Con_ve!$F$6:$F$1005,Con_ve!$C$6:$C$1005,$C554,Con_ve!$I$6:$I$1005,"Em negociação",Con_ve!$Q$6:$Q$1005,Cad_cl!BJ$5))),"",IF($C554="","",SUMIFS(Con_ve!$F$6:$F$1005,Con_ve!$C$6:$C$1005,$C554,Con_ve!$I$6:$I$1005,"Em negociação",Con_ve!$Q$6:$Q$1005,Cad_cl!BJ$5)))</f>
        <v/>
      </c>
      <c r="BK554" s="134" t="str">
        <f>IF(ISERR(IF($C554="","",SUMIFS(Con_ve!$F$6:$F$1005,Con_ve!$C$6:$C$1005,$C554,Con_ve!$I$6:$I$1005,"Em negociação",Con_ve!$Q$6:$Q$1005,Cad_cl!BK$5))),"",IF($C554="","",SUMIFS(Con_ve!$F$6:$F$1005,Con_ve!$C$6:$C$1005,$C554,Con_ve!$I$6:$I$1005,"Em negociação",Con_ve!$Q$6:$Q$1005,Cad_cl!BK$5)))</f>
        <v/>
      </c>
      <c r="BL554" s="134" t="str">
        <f>IF(ISERR(IF($C554="","",SUMIFS(Con_ve!$F$6:$F$1005,Con_ve!$C$6:$C$1005,$C554,Con_ve!$I$6:$I$1005,"Em negociação",Con_ve!$Q$6:$Q$1005,Cad_cl!BL$5))),"",IF($C554="","",SUMIFS(Con_ve!$F$6:$F$1005,Con_ve!$C$6:$C$1005,$C554,Con_ve!$I$6:$I$1005,"Em negociação",Con_ve!$Q$6:$Q$1005,Cad_cl!BL$5)))</f>
        <v/>
      </c>
      <c r="BM554" s="134" t="str">
        <f>IF(ISERR(IF($C554="","",SUMIFS(Con_ve!$F$6:$F$1005,Con_ve!$C$6:$C$1005,$C554,Con_ve!$I$6:$I$1005,"Em negociação",Con_ve!$Q$6:$Q$1005,Cad_cl!BM$5))),"",IF($C554="","",SUMIFS(Con_ve!$F$6:$F$1005,Con_ve!$C$6:$C$1005,$C554,Con_ve!$I$6:$I$1005,"Em negociação",Con_ve!$Q$6:$Q$1005,Cad_cl!BM$5)))</f>
        <v/>
      </c>
      <c r="BN554" s="134" t="str">
        <f>IF(ISERR(IF($C554="","",SUMIFS(Con_ve!$F$6:$F$1005,Con_ve!$C$6:$C$1005,$C554,Con_ve!$I$6:$I$1005,"Em negociação",Con_ve!$Q$6:$Q$1005,Cad_cl!BN$5))),"",IF($C554="","",SUMIFS(Con_ve!$F$6:$F$1005,Con_ve!$C$6:$C$1005,$C554,Con_ve!$I$6:$I$1005,"Em negociação",Con_ve!$Q$6:$Q$1005,Cad_cl!BN$5)))</f>
        <v/>
      </c>
      <c r="BO554" s="134" t="str">
        <f>IF(ISERR(IF($C554="","",SUMIFS(Con_ve!$F$6:$F$1005,Con_ve!$C$6:$C$1005,$C554,Con_ve!$I$6:$I$1005,"Em negociação",Con_ve!$Q$6:$Q$1005,Cad_cl!BO$5))),"",IF($C554="","",SUMIFS(Con_ve!$F$6:$F$1005,Con_ve!$C$6:$C$1005,$C554,Con_ve!$I$6:$I$1005,"Em negociação",Con_ve!$Q$6:$Q$1005,Cad_cl!BO$5)))</f>
        <v/>
      </c>
      <c r="BP554" s="134">
        <f t="shared" si="25"/>
        <v>0</v>
      </c>
      <c r="BR554" s="125" t="str">
        <f>IF(ISERR(IF(AND($I554=Re_lo!$E$5,BR$5=VLOOKUP(Re_lo!$H$5,Re_lo!$N$5:$O$16,2,0)),AP554,"")),"",IF(AND($I554=Re_lo!$E$5,BR$5=VLOOKUP(Re_lo!$H$5,Re_lo!$N$5:$O$16,2,0)),AP554,""))</f>
        <v/>
      </c>
      <c r="BS554" s="125" t="str">
        <f>IF(ISERR(IF(AND($I554=Re_lo!$E$5,BS$5=VLOOKUP(Re_lo!$H$5,Re_lo!$N$5:$O$16,2,0)),AQ554,"")),"",IF(AND($I554=Re_lo!$E$5,BS$5=VLOOKUP(Re_lo!$H$5,Re_lo!$N$5:$O$16,2,0)),AQ554,""))</f>
        <v/>
      </c>
      <c r="BT554" s="125" t="str">
        <f>IF(ISERR(IF(AND($I554=Re_lo!$E$5,BT$5=VLOOKUP(Re_lo!$H$5,Re_lo!$N$5:$O$16,2,0)),AR554,"")),"",IF(AND($I554=Re_lo!$E$5,BT$5=VLOOKUP(Re_lo!$H$5,Re_lo!$N$5:$O$16,2,0)),AR554,""))</f>
        <v/>
      </c>
      <c r="BU554" s="125" t="str">
        <f>IF(ISERR(IF(AND($I554=Re_lo!$E$5,BU$5=VLOOKUP(Re_lo!$H$5,Re_lo!$N$5:$O$16,2,0)),AS554,"")),"",IF(AND($I554=Re_lo!$E$5,BU$5=VLOOKUP(Re_lo!$H$5,Re_lo!$N$5:$O$16,2,0)),AS554,""))</f>
        <v/>
      </c>
      <c r="BV554" s="125" t="str">
        <f>IF(ISERR(IF(AND($I554=Re_lo!$E$5,BV$5=VLOOKUP(Re_lo!$H$5,Re_lo!$N$5:$O$16,2,0)),AT554,"")),"",IF(AND($I554=Re_lo!$E$5,BV$5=VLOOKUP(Re_lo!$H$5,Re_lo!$N$5:$O$16,2,0)),AT554,""))</f>
        <v/>
      </c>
      <c r="BW554" s="125" t="str">
        <f>IF(ISERR(IF(AND($I554=Re_lo!$E$5,BW$5=VLOOKUP(Re_lo!$H$5,Re_lo!$N$5:$O$16,2,0)),AU554,"")),"",IF(AND($I554=Re_lo!$E$5,BW$5=VLOOKUP(Re_lo!$H$5,Re_lo!$N$5:$O$16,2,0)),AU554,""))</f>
        <v/>
      </c>
      <c r="BX554" s="125" t="str">
        <f>IF(ISERR(IF(AND($I554=Re_lo!$E$5,BX$5=VLOOKUP(Re_lo!$H$5,Re_lo!$N$5:$O$16,2,0)),AV554,"")),"",IF(AND($I554=Re_lo!$E$5,BX$5=VLOOKUP(Re_lo!$H$5,Re_lo!$N$5:$O$16,2,0)),AV554,""))</f>
        <v/>
      </c>
      <c r="BY554" s="125" t="str">
        <f>IF(ISERR(IF(AND($I554=Re_lo!$E$5,BY$5=VLOOKUP(Re_lo!$H$5,Re_lo!$N$5:$O$16,2,0)),AW554,"")),"",IF(AND($I554=Re_lo!$E$5,BY$5=VLOOKUP(Re_lo!$H$5,Re_lo!$N$5:$O$16,2,0)),AW554,""))</f>
        <v/>
      </c>
      <c r="BZ554" s="125" t="str">
        <f>IF(ISERR(IF(AND($I554=Re_lo!$E$5,BZ$5=VLOOKUP(Re_lo!$H$5,Re_lo!$N$5:$O$16,2,0)),AX554,"")),"",IF(AND($I554=Re_lo!$E$5,BZ$5=VLOOKUP(Re_lo!$H$5,Re_lo!$N$5:$O$16,2,0)),AX554,""))</f>
        <v/>
      </c>
      <c r="CA554" s="125" t="str">
        <f>IF(ISERR(IF(AND($I554=Re_lo!$E$5,CA$5=VLOOKUP(Re_lo!$H$5,Re_lo!$N$5:$O$16,2,0)),AY554,"")),"",IF(AND($I554=Re_lo!$E$5,CA$5=VLOOKUP(Re_lo!$H$5,Re_lo!$N$5:$O$16,2,0)),AY554,""))</f>
        <v/>
      </c>
      <c r="CB554" s="125" t="str">
        <f>IF(ISERR(IF(AND($I554=Re_lo!$E$5,CB$5=VLOOKUP(Re_lo!$H$5,Re_lo!$N$5:$O$16,2,0)),AZ554,"")),"",IF(AND($I554=Re_lo!$E$5,CB$5=VLOOKUP(Re_lo!$H$5,Re_lo!$N$5:$O$16,2,0)),AZ554,""))</f>
        <v/>
      </c>
      <c r="CC554" s="125" t="str">
        <f>IF(ISERR(IF(AND($I554=Re_lo!$E$5,CC$5=VLOOKUP(Re_lo!$H$5,Re_lo!$N$5:$O$16,2,0)),BA554,"")),"",IF(AND($I554=Re_lo!$E$5,CC$5=VLOOKUP(Re_lo!$H$5,Re_lo!$N$5:$O$16,2,0)),BA554,""))</f>
        <v/>
      </c>
      <c r="CD554" s="125" t="str">
        <f>IF(ISERR(IF(AND($I554=Re_lo!$E$5,CD$5=VLOOKUP(Re_lo!$H$5,Re_lo!$N$5:$O$16,2,0)),BB554,"")),"",IF(AND($I554=Re_lo!$E$5,CD$5=VLOOKUP(Re_lo!$H$5,Re_lo!$N$5:$O$16,2,0)),BB554,""))</f>
        <v/>
      </c>
      <c r="CF554" s="125" t="str">
        <f>IF($C554="","",COUNTIFS(Con_ve!$C$6:$C$1005,$C554,Con_ve!$Q$6:$Q$1005,Cad_cl!CF$5))</f>
        <v/>
      </c>
      <c r="CG554" s="125" t="str">
        <f>IF($C554="","",COUNTIFS(Con_ve!$C$6:$C$1005,$C554,Con_ve!$Q$6:$Q$1005,Cad_cl!CG$5))</f>
        <v/>
      </c>
      <c r="CH554" s="125" t="str">
        <f>IF($C554="","",COUNTIFS(Con_ve!$C$6:$C$1005,$C554,Con_ve!$Q$6:$Q$1005,Cad_cl!CH$5))</f>
        <v/>
      </c>
      <c r="CI554" s="125" t="str">
        <f>IF($C554="","",COUNTIFS(Con_ve!$C$6:$C$1005,$C554,Con_ve!$Q$6:$Q$1005,Cad_cl!CI$5))</f>
        <v/>
      </c>
      <c r="CJ554" s="125" t="str">
        <f>IF($C554="","",COUNTIFS(Con_ve!$C$6:$C$1005,$C554,Con_ve!$Q$6:$Q$1005,Cad_cl!CJ$5))</f>
        <v/>
      </c>
      <c r="CK554" s="125" t="str">
        <f>IF($C554="","",COUNTIFS(Con_ve!$C$6:$C$1005,$C554,Con_ve!$Q$6:$Q$1005,Cad_cl!CK$5))</f>
        <v/>
      </c>
      <c r="CL554" s="125" t="str">
        <f>IF($C554="","",COUNTIFS(Con_ve!$C$6:$C$1005,$C554,Con_ve!$Q$6:$Q$1005,Cad_cl!CL$5))</f>
        <v/>
      </c>
      <c r="CM554" s="125" t="str">
        <f>IF($C554="","",COUNTIFS(Con_ve!$C$6:$C$1005,$C554,Con_ve!$Q$6:$Q$1005,Cad_cl!CM$5))</f>
        <v/>
      </c>
      <c r="CN554" s="125" t="str">
        <f>IF($C554="","",COUNTIFS(Con_ve!$C$6:$C$1005,$C554,Con_ve!$Q$6:$Q$1005,Cad_cl!CN$5))</f>
        <v/>
      </c>
      <c r="CO554" s="125" t="str">
        <f>IF($C554="","",COUNTIFS(Con_ve!$C$6:$C$1005,$C554,Con_ve!$Q$6:$Q$1005,Cad_cl!CO$5))</f>
        <v/>
      </c>
      <c r="CP554" s="125" t="str">
        <f>IF($C554="","",COUNTIFS(Con_ve!$C$6:$C$1005,$C554,Con_ve!$Q$6:$Q$1005,Cad_cl!CP$5))</f>
        <v/>
      </c>
      <c r="CQ554" s="125" t="str">
        <f>IF($C554="","",COUNTIFS(Con_ve!$C$6:$C$1005,$C554,Con_ve!$Q$6:$Q$1005,Cad_cl!CQ$5))</f>
        <v/>
      </c>
      <c r="CR554" s="125">
        <f t="shared" si="26"/>
        <v>0</v>
      </c>
    </row>
    <row r="555" spans="3:96" ht="30" customHeight="1">
      <c r="C555" s="153"/>
      <c r="D555" s="153"/>
      <c r="E555" s="154"/>
      <c r="F555" s="153"/>
      <c r="G555" s="155"/>
      <c r="H555" s="153"/>
      <c r="I555" s="153"/>
      <c r="J555" s="132" t="s">
        <v>309</v>
      </c>
      <c r="K555" s="133" t="s">
        <v>309</v>
      </c>
      <c r="L555" s="153"/>
      <c r="M555" s="153"/>
      <c r="N555" s="153"/>
      <c r="O555" s="153"/>
      <c r="P555" s="153"/>
      <c r="Q555" s="153"/>
      <c r="AP555" s="134" t="str">
        <f>IF(ISERR(IF($C555="","",SUMIFS(Con_ve!$F$6:$F$1005,Con_ve!$C$6:$C$1005,$C555,Con_ve!$I$6:$I$1005,"Fechada",Con_ve!$Q$6:$Q$1005,Cad_cl!AP$5))),"",IF($C555="","",SUMIFS(Con_ve!$F$6:$F$1005,Con_ve!$C$6:$C$1005,$C555,Con_ve!$I$6:$I$1005,"Fechada",Con_ve!$Q$6:$Q$1005,Cad_cl!AP$5)))</f>
        <v/>
      </c>
      <c r="AQ555" s="134" t="str">
        <f>IF(ISERR(IF($C555="","",SUMIFS(Con_ve!$F$6:$F$1005,Con_ve!$C$6:$C$1005,$C555,Con_ve!$I$6:$I$1005,"Fechada",Con_ve!$Q$6:$Q$1005,Cad_cl!AQ$5))),"",IF($C555="","",SUMIFS(Con_ve!$F$6:$F$1005,Con_ve!$C$6:$C$1005,$C555,Con_ve!$I$6:$I$1005,"Fechada",Con_ve!$Q$6:$Q$1005,Cad_cl!AQ$5)))</f>
        <v/>
      </c>
      <c r="AR555" s="134" t="str">
        <f>IF(ISERR(IF($C555="","",SUMIFS(Con_ve!$F$6:$F$1005,Con_ve!$C$6:$C$1005,$C555,Con_ve!$I$6:$I$1005,"Fechada",Con_ve!$Q$6:$Q$1005,Cad_cl!AR$5))),"",IF($C555="","",SUMIFS(Con_ve!$F$6:$F$1005,Con_ve!$C$6:$C$1005,$C555,Con_ve!$I$6:$I$1005,"Fechada",Con_ve!$Q$6:$Q$1005,Cad_cl!AR$5)))</f>
        <v/>
      </c>
      <c r="AS555" s="134" t="str">
        <f>IF(ISERR(IF($C555="","",SUMIFS(Con_ve!$F$6:$F$1005,Con_ve!$C$6:$C$1005,$C555,Con_ve!$I$6:$I$1005,"Fechada",Con_ve!$Q$6:$Q$1005,Cad_cl!AS$5))),"",IF($C555="","",SUMIFS(Con_ve!$F$6:$F$1005,Con_ve!$C$6:$C$1005,$C555,Con_ve!$I$6:$I$1005,"Fechada",Con_ve!$Q$6:$Q$1005,Cad_cl!AS$5)))</f>
        <v/>
      </c>
      <c r="AT555" s="134" t="str">
        <f>IF(ISERR(IF($C555="","",SUMIFS(Con_ve!$F$6:$F$1005,Con_ve!$C$6:$C$1005,$C555,Con_ve!$I$6:$I$1005,"Fechada",Con_ve!$Q$6:$Q$1005,Cad_cl!AT$5))),"",IF($C555="","",SUMIFS(Con_ve!$F$6:$F$1005,Con_ve!$C$6:$C$1005,$C555,Con_ve!$I$6:$I$1005,"Fechada",Con_ve!$Q$6:$Q$1005,Cad_cl!AT$5)))</f>
        <v/>
      </c>
      <c r="AU555" s="134" t="str">
        <f>IF(ISERR(IF($C555="","",SUMIFS(Con_ve!$F$6:$F$1005,Con_ve!$C$6:$C$1005,$C555,Con_ve!$I$6:$I$1005,"Fechada",Con_ve!$Q$6:$Q$1005,Cad_cl!AU$5))),"",IF($C555="","",SUMIFS(Con_ve!$F$6:$F$1005,Con_ve!$C$6:$C$1005,$C555,Con_ve!$I$6:$I$1005,"Fechada",Con_ve!$Q$6:$Q$1005,Cad_cl!AU$5)))</f>
        <v/>
      </c>
      <c r="AV555" s="134" t="str">
        <f>IF(ISERR(IF($C555="","",SUMIFS(Con_ve!$F$6:$F$1005,Con_ve!$C$6:$C$1005,$C555,Con_ve!$I$6:$I$1005,"Fechada",Con_ve!$Q$6:$Q$1005,Cad_cl!AV$5))),"",IF($C555="","",SUMIFS(Con_ve!$F$6:$F$1005,Con_ve!$C$6:$C$1005,$C555,Con_ve!$I$6:$I$1005,"Fechada",Con_ve!$Q$6:$Q$1005,Cad_cl!AV$5)))</f>
        <v/>
      </c>
      <c r="AW555" s="134" t="str">
        <f>IF(ISERR(IF($C555="","",SUMIFS(Con_ve!$F$6:$F$1005,Con_ve!$C$6:$C$1005,$C555,Con_ve!$I$6:$I$1005,"Fechada",Con_ve!$Q$6:$Q$1005,Cad_cl!AW$5))),"",IF($C555="","",SUMIFS(Con_ve!$F$6:$F$1005,Con_ve!$C$6:$C$1005,$C555,Con_ve!$I$6:$I$1005,"Fechada",Con_ve!$Q$6:$Q$1005,Cad_cl!AW$5)))</f>
        <v/>
      </c>
      <c r="AX555" s="134" t="str">
        <f>IF(ISERR(IF($C555="","",SUMIFS(Con_ve!$F$6:$F$1005,Con_ve!$C$6:$C$1005,$C555,Con_ve!$I$6:$I$1005,"Fechada",Con_ve!$Q$6:$Q$1005,Cad_cl!AX$5))),"",IF($C555="","",SUMIFS(Con_ve!$F$6:$F$1005,Con_ve!$C$6:$C$1005,$C555,Con_ve!$I$6:$I$1005,"Fechada",Con_ve!$Q$6:$Q$1005,Cad_cl!AX$5)))</f>
        <v/>
      </c>
      <c r="AY555" s="134" t="str">
        <f>IF(ISERR(IF($C555="","",SUMIFS(Con_ve!$F$6:$F$1005,Con_ve!$C$6:$C$1005,$C555,Con_ve!$I$6:$I$1005,"Fechada",Con_ve!$Q$6:$Q$1005,Cad_cl!AY$5))),"",IF($C555="","",SUMIFS(Con_ve!$F$6:$F$1005,Con_ve!$C$6:$C$1005,$C555,Con_ve!$I$6:$I$1005,"Fechada",Con_ve!$Q$6:$Q$1005,Cad_cl!AY$5)))</f>
        <v/>
      </c>
      <c r="AZ555" s="134" t="str">
        <f>IF(ISERR(IF($C555="","",SUMIFS(Con_ve!$F$6:$F$1005,Con_ve!$C$6:$C$1005,$C555,Con_ve!$I$6:$I$1005,"Fechada",Con_ve!$Q$6:$Q$1005,Cad_cl!AZ$5))),"",IF($C555="","",SUMIFS(Con_ve!$F$6:$F$1005,Con_ve!$C$6:$C$1005,$C555,Con_ve!$I$6:$I$1005,"Fechada",Con_ve!$Q$6:$Q$1005,Cad_cl!AZ$5)))</f>
        <v/>
      </c>
      <c r="BA555" s="134" t="str">
        <f>IF(ISERR(IF($C555="","",SUMIFS(Con_ve!$F$6:$F$1005,Con_ve!$C$6:$C$1005,$C555,Con_ve!$I$6:$I$1005,"Fechada",Con_ve!$Q$6:$Q$1005,Cad_cl!BA$5))),"",IF($C555="","",SUMIFS(Con_ve!$F$6:$F$1005,Con_ve!$C$6:$C$1005,$C555,Con_ve!$I$6:$I$1005,"Fechada",Con_ve!$Q$6:$Q$1005,Cad_cl!BA$5)))</f>
        <v/>
      </c>
      <c r="BB555" s="134">
        <f t="shared" si="24"/>
        <v>0</v>
      </c>
      <c r="BD555" s="134" t="str">
        <f>IF(ISERR(IF($C555="","",SUMIFS(Con_ve!$F$6:$F$1005,Con_ve!$C$6:$C$1005,$C555,Con_ve!$I$6:$I$1005,"Em negociação",Con_ve!$Q$6:$Q$1005,Cad_cl!BD$5))),"",IF($C555="","",SUMIFS(Con_ve!$F$6:$F$1005,Con_ve!$C$6:$C$1005,$C555,Con_ve!$I$6:$I$1005,"Em negociação",Con_ve!$Q$6:$Q$1005,Cad_cl!BD$5)))</f>
        <v/>
      </c>
      <c r="BE555" s="134" t="str">
        <f>IF(ISERR(IF($C555="","",SUMIFS(Con_ve!$F$6:$F$1005,Con_ve!$C$6:$C$1005,$C555,Con_ve!$I$6:$I$1005,"Em negociação",Con_ve!$Q$6:$Q$1005,Cad_cl!BE$5))),"",IF($C555="","",SUMIFS(Con_ve!$F$6:$F$1005,Con_ve!$C$6:$C$1005,$C555,Con_ve!$I$6:$I$1005,"Em negociação",Con_ve!$Q$6:$Q$1005,Cad_cl!BE$5)))</f>
        <v/>
      </c>
      <c r="BF555" s="134" t="str">
        <f>IF(ISERR(IF($C555="","",SUMIFS(Con_ve!$F$6:$F$1005,Con_ve!$C$6:$C$1005,$C555,Con_ve!$I$6:$I$1005,"Em negociação",Con_ve!$Q$6:$Q$1005,Cad_cl!BF$5))),"",IF($C555="","",SUMIFS(Con_ve!$F$6:$F$1005,Con_ve!$C$6:$C$1005,$C555,Con_ve!$I$6:$I$1005,"Em negociação",Con_ve!$Q$6:$Q$1005,Cad_cl!BF$5)))</f>
        <v/>
      </c>
      <c r="BG555" s="134" t="str">
        <f>IF(ISERR(IF($C555="","",SUMIFS(Con_ve!$F$6:$F$1005,Con_ve!$C$6:$C$1005,$C555,Con_ve!$I$6:$I$1005,"Em negociação",Con_ve!$Q$6:$Q$1005,Cad_cl!BG$5))),"",IF($C555="","",SUMIFS(Con_ve!$F$6:$F$1005,Con_ve!$C$6:$C$1005,$C555,Con_ve!$I$6:$I$1005,"Em negociação",Con_ve!$Q$6:$Q$1005,Cad_cl!BG$5)))</f>
        <v/>
      </c>
      <c r="BH555" s="134" t="str">
        <f>IF(ISERR(IF($C555="","",SUMIFS(Con_ve!$F$6:$F$1005,Con_ve!$C$6:$C$1005,$C555,Con_ve!$I$6:$I$1005,"Em negociação",Con_ve!$Q$6:$Q$1005,Cad_cl!BH$5))),"",IF($C555="","",SUMIFS(Con_ve!$F$6:$F$1005,Con_ve!$C$6:$C$1005,$C555,Con_ve!$I$6:$I$1005,"Em negociação",Con_ve!$Q$6:$Q$1005,Cad_cl!BH$5)))</f>
        <v/>
      </c>
      <c r="BI555" s="134" t="str">
        <f>IF(ISERR(IF($C555="","",SUMIFS(Con_ve!$F$6:$F$1005,Con_ve!$C$6:$C$1005,$C555,Con_ve!$I$6:$I$1005,"Em negociação",Con_ve!$Q$6:$Q$1005,Cad_cl!BI$5))),"",IF($C555="","",SUMIFS(Con_ve!$F$6:$F$1005,Con_ve!$C$6:$C$1005,$C555,Con_ve!$I$6:$I$1005,"Em negociação",Con_ve!$Q$6:$Q$1005,Cad_cl!BI$5)))</f>
        <v/>
      </c>
      <c r="BJ555" s="134" t="str">
        <f>IF(ISERR(IF($C555="","",SUMIFS(Con_ve!$F$6:$F$1005,Con_ve!$C$6:$C$1005,$C555,Con_ve!$I$6:$I$1005,"Em negociação",Con_ve!$Q$6:$Q$1005,Cad_cl!BJ$5))),"",IF($C555="","",SUMIFS(Con_ve!$F$6:$F$1005,Con_ve!$C$6:$C$1005,$C555,Con_ve!$I$6:$I$1005,"Em negociação",Con_ve!$Q$6:$Q$1005,Cad_cl!BJ$5)))</f>
        <v/>
      </c>
      <c r="BK555" s="134" t="str">
        <f>IF(ISERR(IF($C555="","",SUMIFS(Con_ve!$F$6:$F$1005,Con_ve!$C$6:$C$1005,$C555,Con_ve!$I$6:$I$1005,"Em negociação",Con_ve!$Q$6:$Q$1005,Cad_cl!BK$5))),"",IF($C555="","",SUMIFS(Con_ve!$F$6:$F$1005,Con_ve!$C$6:$C$1005,$C555,Con_ve!$I$6:$I$1005,"Em negociação",Con_ve!$Q$6:$Q$1005,Cad_cl!BK$5)))</f>
        <v/>
      </c>
      <c r="BL555" s="134" t="str">
        <f>IF(ISERR(IF($C555="","",SUMIFS(Con_ve!$F$6:$F$1005,Con_ve!$C$6:$C$1005,$C555,Con_ve!$I$6:$I$1005,"Em negociação",Con_ve!$Q$6:$Q$1005,Cad_cl!BL$5))),"",IF($C555="","",SUMIFS(Con_ve!$F$6:$F$1005,Con_ve!$C$6:$C$1005,$C555,Con_ve!$I$6:$I$1005,"Em negociação",Con_ve!$Q$6:$Q$1005,Cad_cl!BL$5)))</f>
        <v/>
      </c>
      <c r="BM555" s="134" t="str">
        <f>IF(ISERR(IF($C555="","",SUMIFS(Con_ve!$F$6:$F$1005,Con_ve!$C$6:$C$1005,$C555,Con_ve!$I$6:$I$1005,"Em negociação",Con_ve!$Q$6:$Q$1005,Cad_cl!BM$5))),"",IF($C555="","",SUMIFS(Con_ve!$F$6:$F$1005,Con_ve!$C$6:$C$1005,$C555,Con_ve!$I$6:$I$1005,"Em negociação",Con_ve!$Q$6:$Q$1005,Cad_cl!BM$5)))</f>
        <v/>
      </c>
      <c r="BN555" s="134" t="str">
        <f>IF(ISERR(IF($C555="","",SUMIFS(Con_ve!$F$6:$F$1005,Con_ve!$C$6:$C$1005,$C555,Con_ve!$I$6:$I$1005,"Em negociação",Con_ve!$Q$6:$Q$1005,Cad_cl!BN$5))),"",IF($C555="","",SUMIFS(Con_ve!$F$6:$F$1005,Con_ve!$C$6:$C$1005,$C555,Con_ve!$I$6:$I$1005,"Em negociação",Con_ve!$Q$6:$Q$1005,Cad_cl!BN$5)))</f>
        <v/>
      </c>
      <c r="BO555" s="134" t="str">
        <f>IF(ISERR(IF($C555="","",SUMIFS(Con_ve!$F$6:$F$1005,Con_ve!$C$6:$C$1005,$C555,Con_ve!$I$6:$I$1005,"Em negociação",Con_ve!$Q$6:$Q$1005,Cad_cl!BO$5))),"",IF($C555="","",SUMIFS(Con_ve!$F$6:$F$1005,Con_ve!$C$6:$C$1005,$C555,Con_ve!$I$6:$I$1005,"Em negociação",Con_ve!$Q$6:$Q$1005,Cad_cl!BO$5)))</f>
        <v/>
      </c>
      <c r="BP555" s="134">
        <f t="shared" si="25"/>
        <v>0</v>
      </c>
      <c r="BR555" s="125" t="str">
        <f>IF(ISERR(IF(AND($I555=Re_lo!$E$5,BR$5=VLOOKUP(Re_lo!$H$5,Re_lo!$N$5:$O$16,2,0)),AP555,"")),"",IF(AND($I555=Re_lo!$E$5,BR$5=VLOOKUP(Re_lo!$H$5,Re_lo!$N$5:$O$16,2,0)),AP555,""))</f>
        <v/>
      </c>
      <c r="BS555" s="125" t="str">
        <f>IF(ISERR(IF(AND($I555=Re_lo!$E$5,BS$5=VLOOKUP(Re_lo!$H$5,Re_lo!$N$5:$O$16,2,0)),AQ555,"")),"",IF(AND($I555=Re_lo!$E$5,BS$5=VLOOKUP(Re_lo!$H$5,Re_lo!$N$5:$O$16,2,0)),AQ555,""))</f>
        <v/>
      </c>
      <c r="BT555" s="125" t="str">
        <f>IF(ISERR(IF(AND($I555=Re_lo!$E$5,BT$5=VLOOKUP(Re_lo!$H$5,Re_lo!$N$5:$O$16,2,0)),AR555,"")),"",IF(AND($I555=Re_lo!$E$5,BT$5=VLOOKUP(Re_lo!$H$5,Re_lo!$N$5:$O$16,2,0)),AR555,""))</f>
        <v/>
      </c>
      <c r="BU555" s="125" t="str">
        <f>IF(ISERR(IF(AND($I555=Re_lo!$E$5,BU$5=VLOOKUP(Re_lo!$H$5,Re_lo!$N$5:$O$16,2,0)),AS555,"")),"",IF(AND($I555=Re_lo!$E$5,BU$5=VLOOKUP(Re_lo!$H$5,Re_lo!$N$5:$O$16,2,0)),AS555,""))</f>
        <v/>
      </c>
      <c r="BV555" s="125" t="str">
        <f>IF(ISERR(IF(AND($I555=Re_lo!$E$5,BV$5=VLOOKUP(Re_lo!$H$5,Re_lo!$N$5:$O$16,2,0)),AT555,"")),"",IF(AND($I555=Re_lo!$E$5,BV$5=VLOOKUP(Re_lo!$H$5,Re_lo!$N$5:$O$16,2,0)),AT555,""))</f>
        <v/>
      </c>
      <c r="BW555" s="125" t="str">
        <f>IF(ISERR(IF(AND($I555=Re_lo!$E$5,BW$5=VLOOKUP(Re_lo!$H$5,Re_lo!$N$5:$O$16,2,0)),AU555,"")),"",IF(AND($I555=Re_lo!$E$5,BW$5=VLOOKUP(Re_lo!$H$5,Re_lo!$N$5:$O$16,2,0)),AU555,""))</f>
        <v/>
      </c>
      <c r="BX555" s="125" t="str">
        <f>IF(ISERR(IF(AND($I555=Re_lo!$E$5,BX$5=VLOOKUP(Re_lo!$H$5,Re_lo!$N$5:$O$16,2,0)),AV555,"")),"",IF(AND($I555=Re_lo!$E$5,BX$5=VLOOKUP(Re_lo!$H$5,Re_lo!$N$5:$O$16,2,0)),AV555,""))</f>
        <v/>
      </c>
      <c r="BY555" s="125" t="str">
        <f>IF(ISERR(IF(AND($I555=Re_lo!$E$5,BY$5=VLOOKUP(Re_lo!$H$5,Re_lo!$N$5:$O$16,2,0)),AW555,"")),"",IF(AND($I555=Re_lo!$E$5,BY$5=VLOOKUP(Re_lo!$H$5,Re_lo!$N$5:$O$16,2,0)),AW555,""))</f>
        <v/>
      </c>
      <c r="BZ555" s="125" t="str">
        <f>IF(ISERR(IF(AND($I555=Re_lo!$E$5,BZ$5=VLOOKUP(Re_lo!$H$5,Re_lo!$N$5:$O$16,2,0)),AX555,"")),"",IF(AND($I555=Re_lo!$E$5,BZ$5=VLOOKUP(Re_lo!$H$5,Re_lo!$N$5:$O$16,2,0)),AX555,""))</f>
        <v/>
      </c>
      <c r="CA555" s="125" t="str">
        <f>IF(ISERR(IF(AND($I555=Re_lo!$E$5,CA$5=VLOOKUP(Re_lo!$H$5,Re_lo!$N$5:$O$16,2,0)),AY555,"")),"",IF(AND($I555=Re_lo!$E$5,CA$5=VLOOKUP(Re_lo!$H$5,Re_lo!$N$5:$O$16,2,0)),AY555,""))</f>
        <v/>
      </c>
      <c r="CB555" s="125" t="str">
        <f>IF(ISERR(IF(AND($I555=Re_lo!$E$5,CB$5=VLOOKUP(Re_lo!$H$5,Re_lo!$N$5:$O$16,2,0)),AZ555,"")),"",IF(AND($I555=Re_lo!$E$5,CB$5=VLOOKUP(Re_lo!$H$5,Re_lo!$N$5:$O$16,2,0)),AZ555,""))</f>
        <v/>
      </c>
      <c r="CC555" s="125" t="str">
        <f>IF(ISERR(IF(AND($I555=Re_lo!$E$5,CC$5=VLOOKUP(Re_lo!$H$5,Re_lo!$N$5:$O$16,2,0)),BA555,"")),"",IF(AND($I555=Re_lo!$E$5,CC$5=VLOOKUP(Re_lo!$H$5,Re_lo!$N$5:$O$16,2,0)),BA555,""))</f>
        <v/>
      </c>
      <c r="CD555" s="125" t="str">
        <f>IF(ISERR(IF(AND($I555=Re_lo!$E$5,CD$5=VLOOKUP(Re_lo!$H$5,Re_lo!$N$5:$O$16,2,0)),BB555,"")),"",IF(AND($I555=Re_lo!$E$5,CD$5=VLOOKUP(Re_lo!$H$5,Re_lo!$N$5:$O$16,2,0)),BB555,""))</f>
        <v/>
      </c>
      <c r="CF555" s="125" t="str">
        <f>IF($C555="","",COUNTIFS(Con_ve!$C$6:$C$1005,$C555,Con_ve!$Q$6:$Q$1005,Cad_cl!CF$5))</f>
        <v/>
      </c>
      <c r="CG555" s="125" t="str">
        <f>IF($C555="","",COUNTIFS(Con_ve!$C$6:$C$1005,$C555,Con_ve!$Q$6:$Q$1005,Cad_cl!CG$5))</f>
        <v/>
      </c>
      <c r="CH555" s="125" t="str">
        <f>IF($C555="","",COUNTIFS(Con_ve!$C$6:$C$1005,$C555,Con_ve!$Q$6:$Q$1005,Cad_cl!CH$5))</f>
        <v/>
      </c>
      <c r="CI555" s="125" t="str">
        <f>IF($C555="","",COUNTIFS(Con_ve!$C$6:$C$1005,$C555,Con_ve!$Q$6:$Q$1005,Cad_cl!CI$5))</f>
        <v/>
      </c>
      <c r="CJ555" s="125" t="str">
        <f>IF($C555="","",COUNTIFS(Con_ve!$C$6:$C$1005,$C555,Con_ve!$Q$6:$Q$1005,Cad_cl!CJ$5))</f>
        <v/>
      </c>
      <c r="CK555" s="125" t="str">
        <f>IF($C555="","",COUNTIFS(Con_ve!$C$6:$C$1005,$C555,Con_ve!$Q$6:$Q$1005,Cad_cl!CK$5))</f>
        <v/>
      </c>
      <c r="CL555" s="125" t="str">
        <f>IF($C555="","",COUNTIFS(Con_ve!$C$6:$C$1005,$C555,Con_ve!$Q$6:$Q$1005,Cad_cl!CL$5))</f>
        <v/>
      </c>
      <c r="CM555" s="125" t="str">
        <f>IF($C555="","",COUNTIFS(Con_ve!$C$6:$C$1005,$C555,Con_ve!$Q$6:$Q$1005,Cad_cl!CM$5))</f>
        <v/>
      </c>
      <c r="CN555" s="125" t="str">
        <f>IF($C555="","",COUNTIFS(Con_ve!$C$6:$C$1005,$C555,Con_ve!$Q$6:$Q$1005,Cad_cl!CN$5))</f>
        <v/>
      </c>
      <c r="CO555" s="125" t="str">
        <f>IF($C555="","",COUNTIFS(Con_ve!$C$6:$C$1005,$C555,Con_ve!$Q$6:$Q$1005,Cad_cl!CO$5))</f>
        <v/>
      </c>
      <c r="CP555" s="125" t="str">
        <f>IF($C555="","",COUNTIFS(Con_ve!$C$6:$C$1005,$C555,Con_ve!$Q$6:$Q$1005,Cad_cl!CP$5))</f>
        <v/>
      </c>
      <c r="CQ555" s="125" t="str">
        <f>IF($C555="","",COUNTIFS(Con_ve!$C$6:$C$1005,$C555,Con_ve!$Q$6:$Q$1005,Cad_cl!CQ$5))</f>
        <v/>
      </c>
      <c r="CR555" s="125">
        <f t="shared" si="26"/>
        <v>0</v>
      </c>
    </row>
    <row r="556" spans="3:96" ht="30" customHeight="1">
      <c r="C556" s="153"/>
      <c r="D556" s="153"/>
      <c r="E556" s="154"/>
      <c r="F556" s="153"/>
      <c r="G556" s="155"/>
      <c r="H556" s="153"/>
      <c r="I556" s="153"/>
      <c r="J556" s="132" t="s">
        <v>309</v>
      </c>
      <c r="K556" s="133" t="s">
        <v>309</v>
      </c>
      <c r="L556" s="153"/>
      <c r="M556" s="153"/>
      <c r="N556" s="153"/>
      <c r="O556" s="153"/>
      <c r="P556" s="153"/>
      <c r="Q556" s="153"/>
      <c r="AP556" s="134" t="str">
        <f>IF(ISERR(IF($C556="","",SUMIFS(Con_ve!$F$6:$F$1005,Con_ve!$C$6:$C$1005,$C556,Con_ve!$I$6:$I$1005,"Fechada",Con_ve!$Q$6:$Q$1005,Cad_cl!AP$5))),"",IF($C556="","",SUMIFS(Con_ve!$F$6:$F$1005,Con_ve!$C$6:$C$1005,$C556,Con_ve!$I$6:$I$1005,"Fechada",Con_ve!$Q$6:$Q$1005,Cad_cl!AP$5)))</f>
        <v/>
      </c>
      <c r="AQ556" s="134" t="str">
        <f>IF(ISERR(IF($C556="","",SUMIFS(Con_ve!$F$6:$F$1005,Con_ve!$C$6:$C$1005,$C556,Con_ve!$I$6:$I$1005,"Fechada",Con_ve!$Q$6:$Q$1005,Cad_cl!AQ$5))),"",IF($C556="","",SUMIFS(Con_ve!$F$6:$F$1005,Con_ve!$C$6:$C$1005,$C556,Con_ve!$I$6:$I$1005,"Fechada",Con_ve!$Q$6:$Q$1005,Cad_cl!AQ$5)))</f>
        <v/>
      </c>
      <c r="AR556" s="134" t="str">
        <f>IF(ISERR(IF($C556="","",SUMIFS(Con_ve!$F$6:$F$1005,Con_ve!$C$6:$C$1005,$C556,Con_ve!$I$6:$I$1005,"Fechada",Con_ve!$Q$6:$Q$1005,Cad_cl!AR$5))),"",IF($C556="","",SUMIFS(Con_ve!$F$6:$F$1005,Con_ve!$C$6:$C$1005,$C556,Con_ve!$I$6:$I$1005,"Fechada",Con_ve!$Q$6:$Q$1005,Cad_cl!AR$5)))</f>
        <v/>
      </c>
      <c r="AS556" s="134" t="str">
        <f>IF(ISERR(IF($C556="","",SUMIFS(Con_ve!$F$6:$F$1005,Con_ve!$C$6:$C$1005,$C556,Con_ve!$I$6:$I$1005,"Fechada",Con_ve!$Q$6:$Q$1005,Cad_cl!AS$5))),"",IF($C556="","",SUMIFS(Con_ve!$F$6:$F$1005,Con_ve!$C$6:$C$1005,$C556,Con_ve!$I$6:$I$1005,"Fechada",Con_ve!$Q$6:$Q$1005,Cad_cl!AS$5)))</f>
        <v/>
      </c>
      <c r="AT556" s="134" t="str">
        <f>IF(ISERR(IF($C556="","",SUMIFS(Con_ve!$F$6:$F$1005,Con_ve!$C$6:$C$1005,$C556,Con_ve!$I$6:$I$1005,"Fechada",Con_ve!$Q$6:$Q$1005,Cad_cl!AT$5))),"",IF($C556="","",SUMIFS(Con_ve!$F$6:$F$1005,Con_ve!$C$6:$C$1005,$C556,Con_ve!$I$6:$I$1005,"Fechada",Con_ve!$Q$6:$Q$1005,Cad_cl!AT$5)))</f>
        <v/>
      </c>
      <c r="AU556" s="134" t="str">
        <f>IF(ISERR(IF($C556="","",SUMIFS(Con_ve!$F$6:$F$1005,Con_ve!$C$6:$C$1005,$C556,Con_ve!$I$6:$I$1005,"Fechada",Con_ve!$Q$6:$Q$1005,Cad_cl!AU$5))),"",IF($C556="","",SUMIFS(Con_ve!$F$6:$F$1005,Con_ve!$C$6:$C$1005,$C556,Con_ve!$I$6:$I$1005,"Fechada",Con_ve!$Q$6:$Q$1005,Cad_cl!AU$5)))</f>
        <v/>
      </c>
      <c r="AV556" s="134" t="str">
        <f>IF(ISERR(IF($C556="","",SUMIFS(Con_ve!$F$6:$F$1005,Con_ve!$C$6:$C$1005,$C556,Con_ve!$I$6:$I$1005,"Fechada",Con_ve!$Q$6:$Q$1005,Cad_cl!AV$5))),"",IF($C556="","",SUMIFS(Con_ve!$F$6:$F$1005,Con_ve!$C$6:$C$1005,$C556,Con_ve!$I$6:$I$1005,"Fechada",Con_ve!$Q$6:$Q$1005,Cad_cl!AV$5)))</f>
        <v/>
      </c>
      <c r="AW556" s="134" t="str">
        <f>IF(ISERR(IF($C556="","",SUMIFS(Con_ve!$F$6:$F$1005,Con_ve!$C$6:$C$1005,$C556,Con_ve!$I$6:$I$1005,"Fechada",Con_ve!$Q$6:$Q$1005,Cad_cl!AW$5))),"",IF($C556="","",SUMIFS(Con_ve!$F$6:$F$1005,Con_ve!$C$6:$C$1005,$C556,Con_ve!$I$6:$I$1005,"Fechada",Con_ve!$Q$6:$Q$1005,Cad_cl!AW$5)))</f>
        <v/>
      </c>
      <c r="AX556" s="134" t="str">
        <f>IF(ISERR(IF($C556="","",SUMIFS(Con_ve!$F$6:$F$1005,Con_ve!$C$6:$C$1005,$C556,Con_ve!$I$6:$I$1005,"Fechada",Con_ve!$Q$6:$Q$1005,Cad_cl!AX$5))),"",IF($C556="","",SUMIFS(Con_ve!$F$6:$F$1005,Con_ve!$C$6:$C$1005,$C556,Con_ve!$I$6:$I$1005,"Fechada",Con_ve!$Q$6:$Q$1005,Cad_cl!AX$5)))</f>
        <v/>
      </c>
      <c r="AY556" s="134" t="str">
        <f>IF(ISERR(IF($C556="","",SUMIFS(Con_ve!$F$6:$F$1005,Con_ve!$C$6:$C$1005,$C556,Con_ve!$I$6:$I$1005,"Fechada",Con_ve!$Q$6:$Q$1005,Cad_cl!AY$5))),"",IF($C556="","",SUMIFS(Con_ve!$F$6:$F$1005,Con_ve!$C$6:$C$1005,$C556,Con_ve!$I$6:$I$1005,"Fechada",Con_ve!$Q$6:$Q$1005,Cad_cl!AY$5)))</f>
        <v/>
      </c>
      <c r="AZ556" s="134" t="str">
        <f>IF(ISERR(IF($C556="","",SUMIFS(Con_ve!$F$6:$F$1005,Con_ve!$C$6:$C$1005,$C556,Con_ve!$I$6:$I$1005,"Fechada",Con_ve!$Q$6:$Q$1005,Cad_cl!AZ$5))),"",IF($C556="","",SUMIFS(Con_ve!$F$6:$F$1005,Con_ve!$C$6:$C$1005,$C556,Con_ve!$I$6:$I$1005,"Fechada",Con_ve!$Q$6:$Q$1005,Cad_cl!AZ$5)))</f>
        <v/>
      </c>
      <c r="BA556" s="134" t="str">
        <f>IF(ISERR(IF($C556="","",SUMIFS(Con_ve!$F$6:$F$1005,Con_ve!$C$6:$C$1005,$C556,Con_ve!$I$6:$I$1005,"Fechada",Con_ve!$Q$6:$Q$1005,Cad_cl!BA$5))),"",IF($C556="","",SUMIFS(Con_ve!$F$6:$F$1005,Con_ve!$C$6:$C$1005,$C556,Con_ve!$I$6:$I$1005,"Fechada",Con_ve!$Q$6:$Q$1005,Cad_cl!BA$5)))</f>
        <v/>
      </c>
      <c r="BB556" s="134">
        <f t="shared" si="24"/>
        <v>0</v>
      </c>
      <c r="BD556" s="134" t="str">
        <f>IF(ISERR(IF($C556="","",SUMIFS(Con_ve!$F$6:$F$1005,Con_ve!$C$6:$C$1005,$C556,Con_ve!$I$6:$I$1005,"Em negociação",Con_ve!$Q$6:$Q$1005,Cad_cl!BD$5))),"",IF($C556="","",SUMIFS(Con_ve!$F$6:$F$1005,Con_ve!$C$6:$C$1005,$C556,Con_ve!$I$6:$I$1005,"Em negociação",Con_ve!$Q$6:$Q$1005,Cad_cl!BD$5)))</f>
        <v/>
      </c>
      <c r="BE556" s="134" t="str">
        <f>IF(ISERR(IF($C556="","",SUMIFS(Con_ve!$F$6:$F$1005,Con_ve!$C$6:$C$1005,$C556,Con_ve!$I$6:$I$1005,"Em negociação",Con_ve!$Q$6:$Q$1005,Cad_cl!BE$5))),"",IF($C556="","",SUMIFS(Con_ve!$F$6:$F$1005,Con_ve!$C$6:$C$1005,$C556,Con_ve!$I$6:$I$1005,"Em negociação",Con_ve!$Q$6:$Q$1005,Cad_cl!BE$5)))</f>
        <v/>
      </c>
      <c r="BF556" s="134" t="str">
        <f>IF(ISERR(IF($C556="","",SUMIFS(Con_ve!$F$6:$F$1005,Con_ve!$C$6:$C$1005,$C556,Con_ve!$I$6:$I$1005,"Em negociação",Con_ve!$Q$6:$Q$1005,Cad_cl!BF$5))),"",IF($C556="","",SUMIFS(Con_ve!$F$6:$F$1005,Con_ve!$C$6:$C$1005,$C556,Con_ve!$I$6:$I$1005,"Em negociação",Con_ve!$Q$6:$Q$1005,Cad_cl!BF$5)))</f>
        <v/>
      </c>
      <c r="BG556" s="134" t="str">
        <f>IF(ISERR(IF($C556="","",SUMIFS(Con_ve!$F$6:$F$1005,Con_ve!$C$6:$C$1005,$C556,Con_ve!$I$6:$I$1005,"Em negociação",Con_ve!$Q$6:$Q$1005,Cad_cl!BG$5))),"",IF($C556="","",SUMIFS(Con_ve!$F$6:$F$1005,Con_ve!$C$6:$C$1005,$C556,Con_ve!$I$6:$I$1005,"Em negociação",Con_ve!$Q$6:$Q$1005,Cad_cl!BG$5)))</f>
        <v/>
      </c>
      <c r="BH556" s="134" t="str">
        <f>IF(ISERR(IF($C556="","",SUMIFS(Con_ve!$F$6:$F$1005,Con_ve!$C$6:$C$1005,$C556,Con_ve!$I$6:$I$1005,"Em negociação",Con_ve!$Q$6:$Q$1005,Cad_cl!BH$5))),"",IF($C556="","",SUMIFS(Con_ve!$F$6:$F$1005,Con_ve!$C$6:$C$1005,$C556,Con_ve!$I$6:$I$1005,"Em negociação",Con_ve!$Q$6:$Q$1005,Cad_cl!BH$5)))</f>
        <v/>
      </c>
      <c r="BI556" s="134" t="str">
        <f>IF(ISERR(IF($C556="","",SUMIFS(Con_ve!$F$6:$F$1005,Con_ve!$C$6:$C$1005,$C556,Con_ve!$I$6:$I$1005,"Em negociação",Con_ve!$Q$6:$Q$1005,Cad_cl!BI$5))),"",IF($C556="","",SUMIFS(Con_ve!$F$6:$F$1005,Con_ve!$C$6:$C$1005,$C556,Con_ve!$I$6:$I$1005,"Em negociação",Con_ve!$Q$6:$Q$1005,Cad_cl!BI$5)))</f>
        <v/>
      </c>
      <c r="BJ556" s="134" t="str">
        <f>IF(ISERR(IF($C556="","",SUMIFS(Con_ve!$F$6:$F$1005,Con_ve!$C$6:$C$1005,$C556,Con_ve!$I$6:$I$1005,"Em negociação",Con_ve!$Q$6:$Q$1005,Cad_cl!BJ$5))),"",IF($C556="","",SUMIFS(Con_ve!$F$6:$F$1005,Con_ve!$C$6:$C$1005,$C556,Con_ve!$I$6:$I$1005,"Em negociação",Con_ve!$Q$6:$Q$1005,Cad_cl!BJ$5)))</f>
        <v/>
      </c>
      <c r="BK556" s="134" t="str">
        <f>IF(ISERR(IF($C556="","",SUMIFS(Con_ve!$F$6:$F$1005,Con_ve!$C$6:$C$1005,$C556,Con_ve!$I$6:$I$1005,"Em negociação",Con_ve!$Q$6:$Q$1005,Cad_cl!BK$5))),"",IF($C556="","",SUMIFS(Con_ve!$F$6:$F$1005,Con_ve!$C$6:$C$1005,$C556,Con_ve!$I$6:$I$1005,"Em negociação",Con_ve!$Q$6:$Q$1005,Cad_cl!BK$5)))</f>
        <v/>
      </c>
      <c r="BL556" s="134" t="str">
        <f>IF(ISERR(IF($C556="","",SUMIFS(Con_ve!$F$6:$F$1005,Con_ve!$C$6:$C$1005,$C556,Con_ve!$I$6:$I$1005,"Em negociação",Con_ve!$Q$6:$Q$1005,Cad_cl!BL$5))),"",IF($C556="","",SUMIFS(Con_ve!$F$6:$F$1005,Con_ve!$C$6:$C$1005,$C556,Con_ve!$I$6:$I$1005,"Em negociação",Con_ve!$Q$6:$Q$1005,Cad_cl!BL$5)))</f>
        <v/>
      </c>
      <c r="BM556" s="134" t="str">
        <f>IF(ISERR(IF($C556="","",SUMIFS(Con_ve!$F$6:$F$1005,Con_ve!$C$6:$C$1005,$C556,Con_ve!$I$6:$I$1005,"Em negociação",Con_ve!$Q$6:$Q$1005,Cad_cl!BM$5))),"",IF($C556="","",SUMIFS(Con_ve!$F$6:$F$1005,Con_ve!$C$6:$C$1005,$C556,Con_ve!$I$6:$I$1005,"Em negociação",Con_ve!$Q$6:$Q$1005,Cad_cl!BM$5)))</f>
        <v/>
      </c>
      <c r="BN556" s="134" t="str">
        <f>IF(ISERR(IF($C556="","",SUMIFS(Con_ve!$F$6:$F$1005,Con_ve!$C$6:$C$1005,$C556,Con_ve!$I$6:$I$1005,"Em negociação",Con_ve!$Q$6:$Q$1005,Cad_cl!BN$5))),"",IF($C556="","",SUMIFS(Con_ve!$F$6:$F$1005,Con_ve!$C$6:$C$1005,$C556,Con_ve!$I$6:$I$1005,"Em negociação",Con_ve!$Q$6:$Q$1005,Cad_cl!BN$5)))</f>
        <v/>
      </c>
      <c r="BO556" s="134" t="str">
        <f>IF(ISERR(IF($C556="","",SUMIFS(Con_ve!$F$6:$F$1005,Con_ve!$C$6:$C$1005,$C556,Con_ve!$I$6:$I$1005,"Em negociação",Con_ve!$Q$6:$Q$1005,Cad_cl!BO$5))),"",IF($C556="","",SUMIFS(Con_ve!$F$6:$F$1005,Con_ve!$C$6:$C$1005,$C556,Con_ve!$I$6:$I$1005,"Em negociação",Con_ve!$Q$6:$Q$1005,Cad_cl!BO$5)))</f>
        <v/>
      </c>
      <c r="BP556" s="134">
        <f t="shared" si="25"/>
        <v>0</v>
      </c>
      <c r="BR556" s="125" t="str">
        <f>IF(ISERR(IF(AND($I556=Re_lo!$E$5,BR$5=VLOOKUP(Re_lo!$H$5,Re_lo!$N$5:$O$16,2,0)),AP556,"")),"",IF(AND($I556=Re_lo!$E$5,BR$5=VLOOKUP(Re_lo!$H$5,Re_lo!$N$5:$O$16,2,0)),AP556,""))</f>
        <v/>
      </c>
      <c r="BS556" s="125" t="str">
        <f>IF(ISERR(IF(AND($I556=Re_lo!$E$5,BS$5=VLOOKUP(Re_lo!$H$5,Re_lo!$N$5:$O$16,2,0)),AQ556,"")),"",IF(AND($I556=Re_lo!$E$5,BS$5=VLOOKUP(Re_lo!$H$5,Re_lo!$N$5:$O$16,2,0)),AQ556,""))</f>
        <v/>
      </c>
      <c r="BT556" s="125" t="str">
        <f>IF(ISERR(IF(AND($I556=Re_lo!$E$5,BT$5=VLOOKUP(Re_lo!$H$5,Re_lo!$N$5:$O$16,2,0)),AR556,"")),"",IF(AND($I556=Re_lo!$E$5,BT$5=VLOOKUP(Re_lo!$H$5,Re_lo!$N$5:$O$16,2,0)),AR556,""))</f>
        <v/>
      </c>
      <c r="BU556" s="125" t="str">
        <f>IF(ISERR(IF(AND($I556=Re_lo!$E$5,BU$5=VLOOKUP(Re_lo!$H$5,Re_lo!$N$5:$O$16,2,0)),AS556,"")),"",IF(AND($I556=Re_lo!$E$5,BU$5=VLOOKUP(Re_lo!$H$5,Re_lo!$N$5:$O$16,2,0)),AS556,""))</f>
        <v/>
      </c>
      <c r="BV556" s="125" t="str">
        <f>IF(ISERR(IF(AND($I556=Re_lo!$E$5,BV$5=VLOOKUP(Re_lo!$H$5,Re_lo!$N$5:$O$16,2,0)),AT556,"")),"",IF(AND($I556=Re_lo!$E$5,BV$5=VLOOKUP(Re_lo!$H$5,Re_lo!$N$5:$O$16,2,0)),AT556,""))</f>
        <v/>
      </c>
      <c r="BW556" s="125" t="str">
        <f>IF(ISERR(IF(AND($I556=Re_lo!$E$5,BW$5=VLOOKUP(Re_lo!$H$5,Re_lo!$N$5:$O$16,2,0)),AU556,"")),"",IF(AND($I556=Re_lo!$E$5,BW$5=VLOOKUP(Re_lo!$H$5,Re_lo!$N$5:$O$16,2,0)),AU556,""))</f>
        <v/>
      </c>
      <c r="BX556" s="125" t="str">
        <f>IF(ISERR(IF(AND($I556=Re_lo!$E$5,BX$5=VLOOKUP(Re_lo!$H$5,Re_lo!$N$5:$O$16,2,0)),AV556,"")),"",IF(AND($I556=Re_lo!$E$5,BX$5=VLOOKUP(Re_lo!$H$5,Re_lo!$N$5:$O$16,2,0)),AV556,""))</f>
        <v/>
      </c>
      <c r="BY556" s="125" t="str">
        <f>IF(ISERR(IF(AND($I556=Re_lo!$E$5,BY$5=VLOOKUP(Re_lo!$H$5,Re_lo!$N$5:$O$16,2,0)),AW556,"")),"",IF(AND($I556=Re_lo!$E$5,BY$5=VLOOKUP(Re_lo!$H$5,Re_lo!$N$5:$O$16,2,0)),AW556,""))</f>
        <v/>
      </c>
      <c r="BZ556" s="125" t="str">
        <f>IF(ISERR(IF(AND($I556=Re_lo!$E$5,BZ$5=VLOOKUP(Re_lo!$H$5,Re_lo!$N$5:$O$16,2,0)),AX556,"")),"",IF(AND($I556=Re_lo!$E$5,BZ$5=VLOOKUP(Re_lo!$H$5,Re_lo!$N$5:$O$16,2,0)),AX556,""))</f>
        <v/>
      </c>
      <c r="CA556" s="125" t="str">
        <f>IF(ISERR(IF(AND($I556=Re_lo!$E$5,CA$5=VLOOKUP(Re_lo!$H$5,Re_lo!$N$5:$O$16,2,0)),AY556,"")),"",IF(AND($I556=Re_lo!$E$5,CA$5=VLOOKUP(Re_lo!$H$5,Re_lo!$N$5:$O$16,2,0)),AY556,""))</f>
        <v/>
      </c>
      <c r="CB556" s="125" t="str">
        <f>IF(ISERR(IF(AND($I556=Re_lo!$E$5,CB$5=VLOOKUP(Re_lo!$H$5,Re_lo!$N$5:$O$16,2,0)),AZ556,"")),"",IF(AND($I556=Re_lo!$E$5,CB$5=VLOOKUP(Re_lo!$H$5,Re_lo!$N$5:$O$16,2,0)),AZ556,""))</f>
        <v/>
      </c>
      <c r="CC556" s="125" t="str">
        <f>IF(ISERR(IF(AND($I556=Re_lo!$E$5,CC$5=VLOOKUP(Re_lo!$H$5,Re_lo!$N$5:$O$16,2,0)),BA556,"")),"",IF(AND($I556=Re_lo!$E$5,CC$5=VLOOKUP(Re_lo!$H$5,Re_lo!$N$5:$O$16,2,0)),BA556,""))</f>
        <v/>
      </c>
      <c r="CD556" s="125" t="str">
        <f>IF(ISERR(IF(AND($I556=Re_lo!$E$5,CD$5=VLOOKUP(Re_lo!$H$5,Re_lo!$N$5:$O$16,2,0)),BB556,"")),"",IF(AND($I556=Re_lo!$E$5,CD$5=VLOOKUP(Re_lo!$H$5,Re_lo!$N$5:$O$16,2,0)),BB556,""))</f>
        <v/>
      </c>
      <c r="CF556" s="125" t="str">
        <f>IF($C556="","",COUNTIFS(Con_ve!$C$6:$C$1005,$C556,Con_ve!$Q$6:$Q$1005,Cad_cl!CF$5))</f>
        <v/>
      </c>
      <c r="CG556" s="125" t="str">
        <f>IF($C556="","",COUNTIFS(Con_ve!$C$6:$C$1005,$C556,Con_ve!$Q$6:$Q$1005,Cad_cl!CG$5))</f>
        <v/>
      </c>
      <c r="CH556" s="125" t="str">
        <f>IF($C556="","",COUNTIFS(Con_ve!$C$6:$C$1005,$C556,Con_ve!$Q$6:$Q$1005,Cad_cl!CH$5))</f>
        <v/>
      </c>
      <c r="CI556" s="125" t="str">
        <f>IF($C556="","",COUNTIFS(Con_ve!$C$6:$C$1005,$C556,Con_ve!$Q$6:$Q$1005,Cad_cl!CI$5))</f>
        <v/>
      </c>
      <c r="CJ556" s="125" t="str">
        <f>IF($C556="","",COUNTIFS(Con_ve!$C$6:$C$1005,$C556,Con_ve!$Q$6:$Q$1005,Cad_cl!CJ$5))</f>
        <v/>
      </c>
      <c r="CK556" s="125" t="str">
        <f>IF($C556="","",COUNTIFS(Con_ve!$C$6:$C$1005,$C556,Con_ve!$Q$6:$Q$1005,Cad_cl!CK$5))</f>
        <v/>
      </c>
      <c r="CL556" s="125" t="str">
        <f>IF($C556="","",COUNTIFS(Con_ve!$C$6:$C$1005,$C556,Con_ve!$Q$6:$Q$1005,Cad_cl!CL$5))</f>
        <v/>
      </c>
      <c r="CM556" s="125" t="str">
        <f>IF($C556="","",COUNTIFS(Con_ve!$C$6:$C$1005,$C556,Con_ve!$Q$6:$Q$1005,Cad_cl!CM$5))</f>
        <v/>
      </c>
      <c r="CN556" s="125" t="str">
        <f>IF($C556="","",COUNTIFS(Con_ve!$C$6:$C$1005,$C556,Con_ve!$Q$6:$Q$1005,Cad_cl!CN$5))</f>
        <v/>
      </c>
      <c r="CO556" s="125" t="str">
        <f>IF($C556="","",COUNTIFS(Con_ve!$C$6:$C$1005,$C556,Con_ve!$Q$6:$Q$1005,Cad_cl!CO$5))</f>
        <v/>
      </c>
      <c r="CP556" s="125" t="str">
        <f>IF($C556="","",COUNTIFS(Con_ve!$C$6:$C$1005,$C556,Con_ve!$Q$6:$Q$1005,Cad_cl!CP$5))</f>
        <v/>
      </c>
      <c r="CQ556" s="125" t="str">
        <f>IF($C556="","",COUNTIFS(Con_ve!$C$6:$C$1005,$C556,Con_ve!$Q$6:$Q$1005,Cad_cl!CQ$5))</f>
        <v/>
      </c>
      <c r="CR556" s="125">
        <f t="shared" si="26"/>
        <v>0</v>
      </c>
    </row>
    <row r="557" spans="3:96" ht="30" customHeight="1">
      <c r="C557" s="153"/>
      <c r="D557" s="153"/>
      <c r="E557" s="154"/>
      <c r="F557" s="153"/>
      <c r="G557" s="155"/>
      <c r="H557" s="153"/>
      <c r="I557" s="153"/>
      <c r="J557" s="132" t="s">
        <v>309</v>
      </c>
      <c r="K557" s="133" t="s">
        <v>309</v>
      </c>
      <c r="L557" s="153"/>
      <c r="M557" s="153"/>
      <c r="N557" s="153"/>
      <c r="O557" s="153"/>
      <c r="P557" s="153"/>
      <c r="Q557" s="153"/>
      <c r="AP557" s="134" t="str">
        <f>IF(ISERR(IF($C557="","",SUMIFS(Con_ve!$F$6:$F$1005,Con_ve!$C$6:$C$1005,$C557,Con_ve!$I$6:$I$1005,"Fechada",Con_ve!$Q$6:$Q$1005,Cad_cl!AP$5))),"",IF($C557="","",SUMIFS(Con_ve!$F$6:$F$1005,Con_ve!$C$6:$C$1005,$C557,Con_ve!$I$6:$I$1005,"Fechada",Con_ve!$Q$6:$Q$1005,Cad_cl!AP$5)))</f>
        <v/>
      </c>
      <c r="AQ557" s="134" t="str">
        <f>IF(ISERR(IF($C557="","",SUMIFS(Con_ve!$F$6:$F$1005,Con_ve!$C$6:$C$1005,$C557,Con_ve!$I$6:$I$1005,"Fechada",Con_ve!$Q$6:$Q$1005,Cad_cl!AQ$5))),"",IF($C557="","",SUMIFS(Con_ve!$F$6:$F$1005,Con_ve!$C$6:$C$1005,$C557,Con_ve!$I$6:$I$1005,"Fechada",Con_ve!$Q$6:$Q$1005,Cad_cl!AQ$5)))</f>
        <v/>
      </c>
      <c r="AR557" s="134" t="str">
        <f>IF(ISERR(IF($C557="","",SUMIFS(Con_ve!$F$6:$F$1005,Con_ve!$C$6:$C$1005,$C557,Con_ve!$I$6:$I$1005,"Fechada",Con_ve!$Q$6:$Q$1005,Cad_cl!AR$5))),"",IF($C557="","",SUMIFS(Con_ve!$F$6:$F$1005,Con_ve!$C$6:$C$1005,$C557,Con_ve!$I$6:$I$1005,"Fechada",Con_ve!$Q$6:$Q$1005,Cad_cl!AR$5)))</f>
        <v/>
      </c>
      <c r="AS557" s="134" t="str">
        <f>IF(ISERR(IF($C557="","",SUMIFS(Con_ve!$F$6:$F$1005,Con_ve!$C$6:$C$1005,$C557,Con_ve!$I$6:$I$1005,"Fechada",Con_ve!$Q$6:$Q$1005,Cad_cl!AS$5))),"",IF($C557="","",SUMIFS(Con_ve!$F$6:$F$1005,Con_ve!$C$6:$C$1005,$C557,Con_ve!$I$6:$I$1005,"Fechada",Con_ve!$Q$6:$Q$1005,Cad_cl!AS$5)))</f>
        <v/>
      </c>
      <c r="AT557" s="134" t="str">
        <f>IF(ISERR(IF($C557="","",SUMIFS(Con_ve!$F$6:$F$1005,Con_ve!$C$6:$C$1005,$C557,Con_ve!$I$6:$I$1005,"Fechada",Con_ve!$Q$6:$Q$1005,Cad_cl!AT$5))),"",IF($C557="","",SUMIFS(Con_ve!$F$6:$F$1005,Con_ve!$C$6:$C$1005,$C557,Con_ve!$I$6:$I$1005,"Fechada",Con_ve!$Q$6:$Q$1005,Cad_cl!AT$5)))</f>
        <v/>
      </c>
      <c r="AU557" s="134" t="str">
        <f>IF(ISERR(IF($C557="","",SUMIFS(Con_ve!$F$6:$F$1005,Con_ve!$C$6:$C$1005,$C557,Con_ve!$I$6:$I$1005,"Fechada",Con_ve!$Q$6:$Q$1005,Cad_cl!AU$5))),"",IF($C557="","",SUMIFS(Con_ve!$F$6:$F$1005,Con_ve!$C$6:$C$1005,$C557,Con_ve!$I$6:$I$1005,"Fechada",Con_ve!$Q$6:$Q$1005,Cad_cl!AU$5)))</f>
        <v/>
      </c>
      <c r="AV557" s="134" t="str">
        <f>IF(ISERR(IF($C557="","",SUMIFS(Con_ve!$F$6:$F$1005,Con_ve!$C$6:$C$1005,$C557,Con_ve!$I$6:$I$1005,"Fechada",Con_ve!$Q$6:$Q$1005,Cad_cl!AV$5))),"",IF($C557="","",SUMIFS(Con_ve!$F$6:$F$1005,Con_ve!$C$6:$C$1005,$C557,Con_ve!$I$6:$I$1005,"Fechada",Con_ve!$Q$6:$Q$1005,Cad_cl!AV$5)))</f>
        <v/>
      </c>
      <c r="AW557" s="134" t="str">
        <f>IF(ISERR(IF($C557="","",SUMIFS(Con_ve!$F$6:$F$1005,Con_ve!$C$6:$C$1005,$C557,Con_ve!$I$6:$I$1005,"Fechada",Con_ve!$Q$6:$Q$1005,Cad_cl!AW$5))),"",IF($C557="","",SUMIFS(Con_ve!$F$6:$F$1005,Con_ve!$C$6:$C$1005,$C557,Con_ve!$I$6:$I$1005,"Fechada",Con_ve!$Q$6:$Q$1005,Cad_cl!AW$5)))</f>
        <v/>
      </c>
      <c r="AX557" s="134" t="str">
        <f>IF(ISERR(IF($C557="","",SUMIFS(Con_ve!$F$6:$F$1005,Con_ve!$C$6:$C$1005,$C557,Con_ve!$I$6:$I$1005,"Fechada",Con_ve!$Q$6:$Q$1005,Cad_cl!AX$5))),"",IF($C557="","",SUMIFS(Con_ve!$F$6:$F$1005,Con_ve!$C$6:$C$1005,$C557,Con_ve!$I$6:$I$1005,"Fechada",Con_ve!$Q$6:$Q$1005,Cad_cl!AX$5)))</f>
        <v/>
      </c>
      <c r="AY557" s="134" t="str">
        <f>IF(ISERR(IF($C557="","",SUMIFS(Con_ve!$F$6:$F$1005,Con_ve!$C$6:$C$1005,$C557,Con_ve!$I$6:$I$1005,"Fechada",Con_ve!$Q$6:$Q$1005,Cad_cl!AY$5))),"",IF($C557="","",SUMIFS(Con_ve!$F$6:$F$1005,Con_ve!$C$6:$C$1005,$C557,Con_ve!$I$6:$I$1005,"Fechada",Con_ve!$Q$6:$Q$1005,Cad_cl!AY$5)))</f>
        <v/>
      </c>
      <c r="AZ557" s="134" t="str">
        <f>IF(ISERR(IF($C557="","",SUMIFS(Con_ve!$F$6:$F$1005,Con_ve!$C$6:$C$1005,$C557,Con_ve!$I$6:$I$1005,"Fechada",Con_ve!$Q$6:$Q$1005,Cad_cl!AZ$5))),"",IF($C557="","",SUMIFS(Con_ve!$F$6:$F$1005,Con_ve!$C$6:$C$1005,$C557,Con_ve!$I$6:$I$1005,"Fechada",Con_ve!$Q$6:$Q$1005,Cad_cl!AZ$5)))</f>
        <v/>
      </c>
      <c r="BA557" s="134" t="str">
        <f>IF(ISERR(IF($C557="","",SUMIFS(Con_ve!$F$6:$F$1005,Con_ve!$C$6:$C$1005,$C557,Con_ve!$I$6:$I$1005,"Fechada",Con_ve!$Q$6:$Q$1005,Cad_cl!BA$5))),"",IF($C557="","",SUMIFS(Con_ve!$F$6:$F$1005,Con_ve!$C$6:$C$1005,$C557,Con_ve!$I$6:$I$1005,"Fechada",Con_ve!$Q$6:$Q$1005,Cad_cl!BA$5)))</f>
        <v/>
      </c>
      <c r="BB557" s="134">
        <f t="shared" si="24"/>
        <v>0</v>
      </c>
      <c r="BD557" s="134" t="str">
        <f>IF(ISERR(IF($C557="","",SUMIFS(Con_ve!$F$6:$F$1005,Con_ve!$C$6:$C$1005,$C557,Con_ve!$I$6:$I$1005,"Em negociação",Con_ve!$Q$6:$Q$1005,Cad_cl!BD$5))),"",IF($C557="","",SUMIFS(Con_ve!$F$6:$F$1005,Con_ve!$C$6:$C$1005,$C557,Con_ve!$I$6:$I$1005,"Em negociação",Con_ve!$Q$6:$Q$1005,Cad_cl!BD$5)))</f>
        <v/>
      </c>
      <c r="BE557" s="134" t="str">
        <f>IF(ISERR(IF($C557="","",SUMIFS(Con_ve!$F$6:$F$1005,Con_ve!$C$6:$C$1005,$C557,Con_ve!$I$6:$I$1005,"Em negociação",Con_ve!$Q$6:$Q$1005,Cad_cl!BE$5))),"",IF($C557="","",SUMIFS(Con_ve!$F$6:$F$1005,Con_ve!$C$6:$C$1005,$C557,Con_ve!$I$6:$I$1005,"Em negociação",Con_ve!$Q$6:$Q$1005,Cad_cl!BE$5)))</f>
        <v/>
      </c>
      <c r="BF557" s="134" t="str">
        <f>IF(ISERR(IF($C557="","",SUMIFS(Con_ve!$F$6:$F$1005,Con_ve!$C$6:$C$1005,$C557,Con_ve!$I$6:$I$1005,"Em negociação",Con_ve!$Q$6:$Q$1005,Cad_cl!BF$5))),"",IF($C557="","",SUMIFS(Con_ve!$F$6:$F$1005,Con_ve!$C$6:$C$1005,$C557,Con_ve!$I$6:$I$1005,"Em negociação",Con_ve!$Q$6:$Q$1005,Cad_cl!BF$5)))</f>
        <v/>
      </c>
      <c r="BG557" s="134" t="str">
        <f>IF(ISERR(IF($C557="","",SUMIFS(Con_ve!$F$6:$F$1005,Con_ve!$C$6:$C$1005,$C557,Con_ve!$I$6:$I$1005,"Em negociação",Con_ve!$Q$6:$Q$1005,Cad_cl!BG$5))),"",IF($C557="","",SUMIFS(Con_ve!$F$6:$F$1005,Con_ve!$C$6:$C$1005,$C557,Con_ve!$I$6:$I$1005,"Em negociação",Con_ve!$Q$6:$Q$1005,Cad_cl!BG$5)))</f>
        <v/>
      </c>
      <c r="BH557" s="134" t="str">
        <f>IF(ISERR(IF($C557="","",SUMIFS(Con_ve!$F$6:$F$1005,Con_ve!$C$6:$C$1005,$C557,Con_ve!$I$6:$I$1005,"Em negociação",Con_ve!$Q$6:$Q$1005,Cad_cl!BH$5))),"",IF($C557="","",SUMIFS(Con_ve!$F$6:$F$1005,Con_ve!$C$6:$C$1005,$C557,Con_ve!$I$6:$I$1005,"Em negociação",Con_ve!$Q$6:$Q$1005,Cad_cl!BH$5)))</f>
        <v/>
      </c>
      <c r="BI557" s="134" t="str">
        <f>IF(ISERR(IF($C557="","",SUMIFS(Con_ve!$F$6:$F$1005,Con_ve!$C$6:$C$1005,$C557,Con_ve!$I$6:$I$1005,"Em negociação",Con_ve!$Q$6:$Q$1005,Cad_cl!BI$5))),"",IF($C557="","",SUMIFS(Con_ve!$F$6:$F$1005,Con_ve!$C$6:$C$1005,$C557,Con_ve!$I$6:$I$1005,"Em negociação",Con_ve!$Q$6:$Q$1005,Cad_cl!BI$5)))</f>
        <v/>
      </c>
      <c r="BJ557" s="134" t="str">
        <f>IF(ISERR(IF($C557="","",SUMIFS(Con_ve!$F$6:$F$1005,Con_ve!$C$6:$C$1005,$C557,Con_ve!$I$6:$I$1005,"Em negociação",Con_ve!$Q$6:$Q$1005,Cad_cl!BJ$5))),"",IF($C557="","",SUMIFS(Con_ve!$F$6:$F$1005,Con_ve!$C$6:$C$1005,$C557,Con_ve!$I$6:$I$1005,"Em negociação",Con_ve!$Q$6:$Q$1005,Cad_cl!BJ$5)))</f>
        <v/>
      </c>
      <c r="BK557" s="134" t="str">
        <f>IF(ISERR(IF($C557="","",SUMIFS(Con_ve!$F$6:$F$1005,Con_ve!$C$6:$C$1005,$C557,Con_ve!$I$6:$I$1005,"Em negociação",Con_ve!$Q$6:$Q$1005,Cad_cl!BK$5))),"",IF($C557="","",SUMIFS(Con_ve!$F$6:$F$1005,Con_ve!$C$6:$C$1005,$C557,Con_ve!$I$6:$I$1005,"Em negociação",Con_ve!$Q$6:$Q$1005,Cad_cl!BK$5)))</f>
        <v/>
      </c>
      <c r="BL557" s="134" t="str">
        <f>IF(ISERR(IF($C557="","",SUMIFS(Con_ve!$F$6:$F$1005,Con_ve!$C$6:$C$1005,$C557,Con_ve!$I$6:$I$1005,"Em negociação",Con_ve!$Q$6:$Q$1005,Cad_cl!BL$5))),"",IF($C557="","",SUMIFS(Con_ve!$F$6:$F$1005,Con_ve!$C$6:$C$1005,$C557,Con_ve!$I$6:$I$1005,"Em negociação",Con_ve!$Q$6:$Q$1005,Cad_cl!BL$5)))</f>
        <v/>
      </c>
      <c r="BM557" s="134" t="str">
        <f>IF(ISERR(IF($C557="","",SUMIFS(Con_ve!$F$6:$F$1005,Con_ve!$C$6:$C$1005,$C557,Con_ve!$I$6:$I$1005,"Em negociação",Con_ve!$Q$6:$Q$1005,Cad_cl!BM$5))),"",IF($C557="","",SUMIFS(Con_ve!$F$6:$F$1005,Con_ve!$C$6:$C$1005,$C557,Con_ve!$I$6:$I$1005,"Em negociação",Con_ve!$Q$6:$Q$1005,Cad_cl!BM$5)))</f>
        <v/>
      </c>
      <c r="BN557" s="134" t="str">
        <f>IF(ISERR(IF($C557="","",SUMIFS(Con_ve!$F$6:$F$1005,Con_ve!$C$6:$C$1005,$C557,Con_ve!$I$6:$I$1005,"Em negociação",Con_ve!$Q$6:$Q$1005,Cad_cl!BN$5))),"",IF($C557="","",SUMIFS(Con_ve!$F$6:$F$1005,Con_ve!$C$6:$C$1005,$C557,Con_ve!$I$6:$I$1005,"Em negociação",Con_ve!$Q$6:$Q$1005,Cad_cl!BN$5)))</f>
        <v/>
      </c>
      <c r="BO557" s="134" t="str">
        <f>IF(ISERR(IF($C557="","",SUMIFS(Con_ve!$F$6:$F$1005,Con_ve!$C$6:$C$1005,$C557,Con_ve!$I$6:$I$1005,"Em negociação",Con_ve!$Q$6:$Q$1005,Cad_cl!BO$5))),"",IF($C557="","",SUMIFS(Con_ve!$F$6:$F$1005,Con_ve!$C$6:$C$1005,$C557,Con_ve!$I$6:$I$1005,"Em negociação",Con_ve!$Q$6:$Q$1005,Cad_cl!BO$5)))</f>
        <v/>
      </c>
      <c r="BP557" s="134">
        <f t="shared" si="25"/>
        <v>0</v>
      </c>
      <c r="BR557" s="125" t="str">
        <f>IF(ISERR(IF(AND($I557=Re_lo!$E$5,BR$5=VLOOKUP(Re_lo!$H$5,Re_lo!$N$5:$O$16,2,0)),AP557,"")),"",IF(AND($I557=Re_lo!$E$5,BR$5=VLOOKUP(Re_lo!$H$5,Re_lo!$N$5:$O$16,2,0)),AP557,""))</f>
        <v/>
      </c>
      <c r="BS557" s="125" t="str">
        <f>IF(ISERR(IF(AND($I557=Re_lo!$E$5,BS$5=VLOOKUP(Re_lo!$H$5,Re_lo!$N$5:$O$16,2,0)),AQ557,"")),"",IF(AND($I557=Re_lo!$E$5,BS$5=VLOOKUP(Re_lo!$H$5,Re_lo!$N$5:$O$16,2,0)),AQ557,""))</f>
        <v/>
      </c>
      <c r="BT557" s="125" t="str">
        <f>IF(ISERR(IF(AND($I557=Re_lo!$E$5,BT$5=VLOOKUP(Re_lo!$H$5,Re_lo!$N$5:$O$16,2,0)),AR557,"")),"",IF(AND($I557=Re_lo!$E$5,BT$5=VLOOKUP(Re_lo!$H$5,Re_lo!$N$5:$O$16,2,0)),AR557,""))</f>
        <v/>
      </c>
      <c r="BU557" s="125" t="str">
        <f>IF(ISERR(IF(AND($I557=Re_lo!$E$5,BU$5=VLOOKUP(Re_lo!$H$5,Re_lo!$N$5:$O$16,2,0)),AS557,"")),"",IF(AND($I557=Re_lo!$E$5,BU$5=VLOOKUP(Re_lo!$H$5,Re_lo!$N$5:$O$16,2,0)),AS557,""))</f>
        <v/>
      </c>
      <c r="BV557" s="125" t="str">
        <f>IF(ISERR(IF(AND($I557=Re_lo!$E$5,BV$5=VLOOKUP(Re_lo!$H$5,Re_lo!$N$5:$O$16,2,0)),AT557,"")),"",IF(AND($I557=Re_lo!$E$5,BV$5=VLOOKUP(Re_lo!$H$5,Re_lo!$N$5:$O$16,2,0)),AT557,""))</f>
        <v/>
      </c>
      <c r="BW557" s="125" t="str">
        <f>IF(ISERR(IF(AND($I557=Re_lo!$E$5,BW$5=VLOOKUP(Re_lo!$H$5,Re_lo!$N$5:$O$16,2,0)),AU557,"")),"",IF(AND($I557=Re_lo!$E$5,BW$5=VLOOKUP(Re_lo!$H$5,Re_lo!$N$5:$O$16,2,0)),AU557,""))</f>
        <v/>
      </c>
      <c r="BX557" s="125" t="str">
        <f>IF(ISERR(IF(AND($I557=Re_lo!$E$5,BX$5=VLOOKUP(Re_lo!$H$5,Re_lo!$N$5:$O$16,2,0)),AV557,"")),"",IF(AND($I557=Re_lo!$E$5,BX$5=VLOOKUP(Re_lo!$H$5,Re_lo!$N$5:$O$16,2,0)),AV557,""))</f>
        <v/>
      </c>
      <c r="BY557" s="125" t="str">
        <f>IF(ISERR(IF(AND($I557=Re_lo!$E$5,BY$5=VLOOKUP(Re_lo!$H$5,Re_lo!$N$5:$O$16,2,0)),AW557,"")),"",IF(AND($I557=Re_lo!$E$5,BY$5=VLOOKUP(Re_lo!$H$5,Re_lo!$N$5:$O$16,2,0)),AW557,""))</f>
        <v/>
      </c>
      <c r="BZ557" s="125" t="str">
        <f>IF(ISERR(IF(AND($I557=Re_lo!$E$5,BZ$5=VLOOKUP(Re_lo!$H$5,Re_lo!$N$5:$O$16,2,0)),AX557,"")),"",IF(AND($I557=Re_lo!$E$5,BZ$5=VLOOKUP(Re_lo!$H$5,Re_lo!$N$5:$O$16,2,0)),AX557,""))</f>
        <v/>
      </c>
      <c r="CA557" s="125" t="str">
        <f>IF(ISERR(IF(AND($I557=Re_lo!$E$5,CA$5=VLOOKUP(Re_lo!$H$5,Re_lo!$N$5:$O$16,2,0)),AY557,"")),"",IF(AND($I557=Re_lo!$E$5,CA$5=VLOOKUP(Re_lo!$H$5,Re_lo!$N$5:$O$16,2,0)),AY557,""))</f>
        <v/>
      </c>
      <c r="CB557" s="125" t="str">
        <f>IF(ISERR(IF(AND($I557=Re_lo!$E$5,CB$5=VLOOKUP(Re_lo!$H$5,Re_lo!$N$5:$O$16,2,0)),AZ557,"")),"",IF(AND($I557=Re_lo!$E$5,CB$5=VLOOKUP(Re_lo!$H$5,Re_lo!$N$5:$O$16,2,0)),AZ557,""))</f>
        <v/>
      </c>
      <c r="CC557" s="125" t="str">
        <f>IF(ISERR(IF(AND($I557=Re_lo!$E$5,CC$5=VLOOKUP(Re_lo!$H$5,Re_lo!$N$5:$O$16,2,0)),BA557,"")),"",IF(AND($I557=Re_lo!$E$5,CC$5=VLOOKUP(Re_lo!$H$5,Re_lo!$N$5:$O$16,2,0)),BA557,""))</f>
        <v/>
      </c>
      <c r="CD557" s="125" t="str">
        <f>IF(ISERR(IF(AND($I557=Re_lo!$E$5,CD$5=VLOOKUP(Re_lo!$H$5,Re_lo!$N$5:$O$16,2,0)),BB557,"")),"",IF(AND($I557=Re_lo!$E$5,CD$5=VLOOKUP(Re_lo!$H$5,Re_lo!$N$5:$O$16,2,0)),BB557,""))</f>
        <v/>
      </c>
      <c r="CF557" s="125" t="str">
        <f>IF($C557="","",COUNTIFS(Con_ve!$C$6:$C$1005,$C557,Con_ve!$Q$6:$Q$1005,Cad_cl!CF$5))</f>
        <v/>
      </c>
      <c r="CG557" s="125" t="str">
        <f>IF($C557="","",COUNTIFS(Con_ve!$C$6:$C$1005,$C557,Con_ve!$Q$6:$Q$1005,Cad_cl!CG$5))</f>
        <v/>
      </c>
      <c r="CH557" s="125" t="str">
        <f>IF($C557="","",COUNTIFS(Con_ve!$C$6:$C$1005,$C557,Con_ve!$Q$6:$Q$1005,Cad_cl!CH$5))</f>
        <v/>
      </c>
      <c r="CI557" s="125" t="str">
        <f>IF($C557="","",COUNTIFS(Con_ve!$C$6:$C$1005,$C557,Con_ve!$Q$6:$Q$1005,Cad_cl!CI$5))</f>
        <v/>
      </c>
      <c r="CJ557" s="125" t="str">
        <f>IF($C557="","",COUNTIFS(Con_ve!$C$6:$C$1005,$C557,Con_ve!$Q$6:$Q$1005,Cad_cl!CJ$5))</f>
        <v/>
      </c>
      <c r="CK557" s="125" t="str">
        <f>IF($C557="","",COUNTIFS(Con_ve!$C$6:$C$1005,$C557,Con_ve!$Q$6:$Q$1005,Cad_cl!CK$5))</f>
        <v/>
      </c>
      <c r="CL557" s="125" t="str">
        <f>IF($C557="","",COUNTIFS(Con_ve!$C$6:$C$1005,$C557,Con_ve!$Q$6:$Q$1005,Cad_cl!CL$5))</f>
        <v/>
      </c>
      <c r="CM557" s="125" t="str">
        <f>IF($C557="","",COUNTIFS(Con_ve!$C$6:$C$1005,$C557,Con_ve!$Q$6:$Q$1005,Cad_cl!CM$5))</f>
        <v/>
      </c>
      <c r="CN557" s="125" t="str">
        <f>IF($C557="","",COUNTIFS(Con_ve!$C$6:$C$1005,$C557,Con_ve!$Q$6:$Q$1005,Cad_cl!CN$5))</f>
        <v/>
      </c>
      <c r="CO557" s="125" t="str">
        <f>IF($C557="","",COUNTIFS(Con_ve!$C$6:$C$1005,$C557,Con_ve!$Q$6:$Q$1005,Cad_cl!CO$5))</f>
        <v/>
      </c>
      <c r="CP557" s="125" t="str">
        <f>IF($C557="","",COUNTIFS(Con_ve!$C$6:$C$1005,$C557,Con_ve!$Q$6:$Q$1005,Cad_cl!CP$5))</f>
        <v/>
      </c>
      <c r="CQ557" s="125" t="str">
        <f>IF($C557="","",COUNTIFS(Con_ve!$C$6:$C$1005,$C557,Con_ve!$Q$6:$Q$1005,Cad_cl!CQ$5))</f>
        <v/>
      </c>
      <c r="CR557" s="125">
        <f t="shared" si="26"/>
        <v>0</v>
      </c>
    </row>
    <row r="558" spans="3:96" ht="30" customHeight="1">
      <c r="C558" s="153"/>
      <c r="D558" s="153"/>
      <c r="E558" s="154"/>
      <c r="F558" s="153"/>
      <c r="G558" s="155"/>
      <c r="H558" s="153"/>
      <c r="I558" s="153"/>
      <c r="J558" s="132" t="s">
        <v>309</v>
      </c>
      <c r="K558" s="133" t="s">
        <v>309</v>
      </c>
      <c r="L558" s="153"/>
      <c r="M558" s="153"/>
      <c r="N558" s="153"/>
      <c r="O558" s="153"/>
      <c r="P558" s="153"/>
      <c r="Q558" s="153"/>
      <c r="AP558" s="134" t="str">
        <f>IF(ISERR(IF($C558="","",SUMIFS(Con_ve!$F$6:$F$1005,Con_ve!$C$6:$C$1005,$C558,Con_ve!$I$6:$I$1005,"Fechada",Con_ve!$Q$6:$Q$1005,Cad_cl!AP$5))),"",IF($C558="","",SUMIFS(Con_ve!$F$6:$F$1005,Con_ve!$C$6:$C$1005,$C558,Con_ve!$I$6:$I$1005,"Fechada",Con_ve!$Q$6:$Q$1005,Cad_cl!AP$5)))</f>
        <v/>
      </c>
      <c r="AQ558" s="134" t="str">
        <f>IF(ISERR(IF($C558="","",SUMIFS(Con_ve!$F$6:$F$1005,Con_ve!$C$6:$C$1005,$C558,Con_ve!$I$6:$I$1005,"Fechada",Con_ve!$Q$6:$Q$1005,Cad_cl!AQ$5))),"",IF($C558="","",SUMIFS(Con_ve!$F$6:$F$1005,Con_ve!$C$6:$C$1005,$C558,Con_ve!$I$6:$I$1005,"Fechada",Con_ve!$Q$6:$Q$1005,Cad_cl!AQ$5)))</f>
        <v/>
      </c>
      <c r="AR558" s="134" t="str">
        <f>IF(ISERR(IF($C558="","",SUMIFS(Con_ve!$F$6:$F$1005,Con_ve!$C$6:$C$1005,$C558,Con_ve!$I$6:$I$1005,"Fechada",Con_ve!$Q$6:$Q$1005,Cad_cl!AR$5))),"",IF($C558="","",SUMIFS(Con_ve!$F$6:$F$1005,Con_ve!$C$6:$C$1005,$C558,Con_ve!$I$6:$I$1005,"Fechada",Con_ve!$Q$6:$Q$1005,Cad_cl!AR$5)))</f>
        <v/>
      </c>
      <c r="AS558" s="134" t="str">
        <f>IF(ISERR(IF($C558="","",SUMIFS(Con_ve!$F$6:$F$1005,Con_ve!$C$6:$C$1005,$C558,Con_ve!$I$6:$I$1005,"Fechada",Con_ve!$Q$6:$Q$1005,Cad_cl!AS$5))),"",IF($C558="","",SUMIFS(Con_ve!$F$6:$F$1005,Con_ve!$C$6:$C$1005,$C558,Con_ve!$I$6:$I$1005,"Fechada",Con_ve!$Q$6:$Q$1005,Cad_cl!AS$5)))</f>
        <v/>
      </c>
      <c r="AT558" s="134" t="str">
        <f>IF(ISERR(IF($C558="","",SUMIFS(Con_ve!$F$6:$F$1005,Con_ve!$C$6:$C$1005,$C558,Con_ve!$I$6:$I$1005,"Fechada",Con_ve!$Q$6:$Q$1005,Cad_cl!AT$5))),"",IF($C558="","",SUMIFS(Con_ve!$F$6:$F$1005,Con_ve!$C$6:$C$1005,$C558,Con_ve!$I$6:$I$1005,"Fechada",Con_ve!$Q$6:$Q$1005,Cad_cl!AT$5)))</f>
        <v/>
      </c>
      <c r="AU558" s="134" t="str">
        <f>IF(ISERR(IF($C558="","",SUMIFS(Con_ve!$F$6:$F$1005,Con_ve!$C$6:$C$1005,$C558,Con_ve!$I$6:$I$1005,"Fechada",Con_ve!$Q$6:$Q$1005,Cad_cl!AU$5))),"",IF($C558="","",SUMIFS(Con_ve!$F$6:$F$1005,Con_ve!$C$6:$C$1005,$C558,Con_ve!$I$6:$I$1005,"Fechada",Con_ve!$Q$6:$Q$1005,Cad_cl!AU$5)))</f>
        <v/>
      </c>
      <c r="AV558" s="134" t="str">
        <f>IF(ISERR(IF($C558="","",SUMIFS(Con_ve!$F$6:$F$1005,Con_ve!$C$6:$C$1005,$C558,Con_ve!$I$6:$I$1005,"Fechada",Con_ve!$Q$6:$Q$1005,Cad_cl!AV$5))),"",IF($C558="","",SUMIFS(Con_ve!$F$6:$F$1005,Con_ve!$C$6:$C$1005,$C558,Con_ve!$I$6:$I$1005,"Fechada",Con_ve!$Q$6:$Q$1005,Cad_cl!AV$5)))</f>
        <v/>
      </c>
      <c r="AW558" s="134" t="str">
        <f>IF(ISERR(IF($C558="","",SUMIFS(Con_ve!$F$6:$F$1005,Con_ve!$C$6:$C$1005,$C558,Con_ve!$I$6:$I$1005,"Fechada",Con_ve!$Q$6:$Q$1005,Cad_cl!AW$5))),"",IF($C558="","",SUMIFS(Con_ve!$F$6:$F$1005,Con_ve!$C$6:$C$1005,$C558,Con_ve!$I$6:$I$1005,"Fechada",Con_ve!$Q$6:$Q$1005,Cad_cl!AW$5)))</f>
        <v/>
      </c>
      <c r="AX558" s="134" t="str">
        <f>IF(ISERR(IF($C558="","",SUMIFS(Con_ve!$F$6:$F$1005,Con_ve!$C$6:$C$1005,$C558,Con_ve!$I$6:$I$1005,"Fechada",Con_ve!$Q$6:$Q$1005,Cad_cl!AX$5))),"",IF($C558="","",SUMIFS(Con_ve!$F$6:$F$1005,Con_ve!$C$6:$C$1005,$C558,Con_ve!$I$6:$I$1005,"Fechada",Con_ve!$Q$6:$Q$1005,Cad_cl!AX$5)))</f>
        <v/>
      </c>
      <c r="AY558" s="134" t="str">
        <f>IF(ISERR(IF($C558="","",SUMIFS(Con_ve!$F$6:$F$1005,Con_ve!$C$6:$C$1005,$C558,Con_ve!$I$6:$I$1005,"Fechada",Con_ve!$Q$6:$Q$1005,Cad_cl!AY$5))),"",IF($C558="","",SUMIFS(Con_ve!$F$6:$F$1005,Con_ve!$C$6:$C$1005,$C558,Con_ve!$I$6:$I$1005,"Fechada",Con_ve!$Q$6:$Q$1005,Cad_cl!AY$5)))</f>
        <v/>
      </c>
      <c r="AZ558" s="134" t="str">
        <f>IF(ISERR(IF($C558="","",SUMIFS(Con_ve!$F$6:$F$1005,Con_ve!$C$6:$C$1005,$C558,Con_ve!$I$6:$I$1005,"Fechada",Con_ve!$Q$6:$Q$1005,Cad_cl!AZ$5))),"",IF($C558="","",SUMIFS(Con_ve!$F$6:$F$1005,Con_ve!$C$6:$C$1005,$C558,Con_ve!$I$6:$I$1005,"Fechada",Con_ve!$Q$6:$Q$1005,Cad_cl!AZ$5)))</f>
        <v/>
      </c>
      <c r="BA558" s="134" t="str">
        <f>IF(ISERR(IF($C558="","",SUMIFS(Con_ve!$F$6:$F$1005,Con_ve!$C$6:$C$1005,$C558,Con_ve!$I$6:$I$1005,"Fechada",Con_ve!$Q$6:$Q$1005,Cad_cl!BA$5))),"",IF($C558="","",SUMIFS(Con_ve!$F$6:$F$1005,Con_ve!$C$6:$C$1005,$C558,Con_ve!$I$6:$I$1005,"Fechada",Con_ve!$Q$6:$Q$1005,Cad_cl!BA$5)))</f>
        <v/>
      </c>
      <c r="BB558" s="134">
        <f t="shared" si="24"/>
        <v>0</v>
      </c>
      <c r="BD558" s="134" t="str">
        <f>IF(ISERR(IF($C558="","",SUMIFS(Con_ve!$F$6:$F$1005,Con_ve!$C$6:$C$1005,$C558,Con_ve!$I$6:$I$1005,"Em negociação",Con_ve!$Q$6:$Q$1005,Cad_cl!BD$5))),"",IF($C558="","",SUMIFS(Con_ve!$F$6:$F$1005,Con_ve!$C$6:$C$1005,$C558,Con_ve!$I$6:$I$1005,"Em negociação",Con_ve!$Q$6:$Q$1005,Cad_cl!BD$5)))</f>
        <v/>
      </c>
      <c r="BE558" s="134" t="str">
        <f>IF(ISERR(IF($C558="","",SUMIFS(Con_ve!$F$6:$F$1005,Con_ve!$C$6:$C$1005,$C558,Con_ve!$I$6:$I$1005,"Em negociação",Con_ve!$Q$6:$Q$1005,Cad_cl!BE$5))),"",IF($C558="","",SUMIFS(Con_ve!$F$6:$F$1005,Con_ve!$C$6:$C$1005,$C558,Con_ve!$I$6:$I$1005,"Em negociação",Con_ve!$Q$6:$Q$1005,Cad_cl!BE$5)))</f>
        <v/>
      </c>
      <c r="BF558" s="134" t="str">
        <f>IF(ISERR(IF($C558="","",SUMIFS(Con_ve!$F$6:$F$1005,Con_ve!$C$6:$C$1005,$C558,Con_ve!$I$6:$I$1005,"Em negociação",Con_ve!$Q$6:$Q$1005,Cad_cl!BF$5))),"",IF($C558="","",SUMIFS(Con_ve!$F$6:$F$1005,Con_ve!$C$6:$C$1005,$C558,Con_ve!$I$6:$I$1005,"Em negociação",Con_ve!$Q$6:$Q$1005,Cad_cl!BF$5)))</f>
        <v/>
      </c>
      <c r="BG558" s="134" t="str">
        <f>IF(ISERR(IF($C558="","",SUMIFS(Con_ve!$F$6:$F$1005,Con_ve!$C$6:$C$1005,$C558,Con_ve!$I$6:$I$1005,"Em negociação",Con_ve!$Q$6:$Q$1005,Cad_cl!BG$5))),"",IF($C558="","",SUMIFS(Con_ve!$F$6:$F$1005,Con_ve!$C$6:$C$1005,$C558,Con_ve!$I$6:$I$1005,"Em negociação",Con_ve!$Q$6:$Q$1005,Cad_cl!BG$5)))</f>
        <v/>
      </c>
      <c r="BH558" s="134" t="str">
        <f>IF(ISERR(IF($C558="","",SUMIFS(Con_ve!$F$6:$F$1005,Con_ve!$C$6:$C$1005,$C558,Con_ve!$I$6:$I$1005,"Em negociação",Con_ve!$Q$6:$Q$1005,Cad_cl!BH$5))),"",IF($C558="","",SUMIFS(Con_ve!$F$6:$F$1005,Con_ve!$C$6:$C$1005,$C558,Con_ve!$I$6:$I$1005,"Em negociação",Con_ve!$Q$6:$Q$1005,Cad_cl!BH$5)))</f>
        <v/>
      </c>
      <c r="BI558" s="134" t="str">
        <f>IF(ISERR(IF($C558="","",SUMIFS(Con_ve!$F$6:$F$1005,Con_ve!$C$6:$C$1005,$C558,Con_ve!$I$6:$I$1005,"Em negociação",Con_ve!$Q$6:$Q$1005,Cad_cl!BI$5))),"",IF($C558="","",SUMIFS(Con_ve!$F$6:$F$1005,Con_ve!$C$6:$C$1005,$C558,Con_ve!$I$6:$I$1005,"Em negociação",Con_ve!$Q$6:$Q$1005,Cad_cl!BI$5)))</f>
        <v/>
      </c>
      <c r="BJ558" s="134" t="str">
        <f>IF(ISERR(IF($C558="","",SUMIFS(Con_ve!$F$6:$F$1005,Con_ve!$C$6:$C$1005,$C558,Con_ve!$I$6:$I$1005,"Em negociação",Con_ve!$Q$6:$Q$1005,Cad_cl!BJ$5))),"",IF($C558="","",SUMIFS(Con_ve!$F$6:$F$1005,Con_ve!$C$6:$C$1005,$C558,Con_ve!$I$6:$I$1005,"Em negociação",Con_ve!$Q$6:$Q$1005,Cad_cl!BJ$5)))</f>
        <v/>
      </c>
      <c r="BK558" s="134" t="str">
        <f>IF(ISERR(IF($C558="","",SUMIFS(Con_ve!$F$6:$F$1005,Con_ve!$C$6:$C$1005,$C558,Con_ve!$I$6:$I$1005,"Em negociação",Con_ve!$Q$6:$Q$1005,Cad_cl!BK$5))),"",IF($C558="","",SUMIFS(Con_ve!$F$6:$F$1005,Con_ve!$C$6:$C$1005,$C558,Con_ve!$I$6:$I$1005,"Em negociação",Con_ve!$Q$6:$Q$1005,Cad_cl!BK$5)))</f>
        <v/>
      </c>
      <c r="BL558" s="134" t="str">
        <f>IF(ISERR(IF($C558="","",SUMIFS(Con_ve!$F$6:$F$1005,Con_ve!$C$6:$C$1005,$C558,Con_ve!$I$6:$I$1005,"Em negociação",Con_ve!$Q$6:$Q$1005,Cad_cl!BL$5))),"",IF($C558="","",SUMIFS(Con_ve!$F$6:$F$1005,Con_ve!$C$6:$C$1005,$C558,Con_ve!$I$6:$I$1005,"Em negociação",Con_ve!$Q$6:$Q$1005,Cad_cl!BL$5)))</f>
        <v/>
      </c>
      <c r="BM558" s="134" t="str">
        <f>IF(ISERR(IF($C558="","",SUMIFS(Con_ve!$F$6:$F$1005,Con_ve!$C$6:$C$1005,$C558,Con_ve!$I$6:$I$1005,"Em negociação",Con_ve!$Q$6:$Q$1005,Cad_cl!BM$5))),"",IF($C558="","",SUMIFS(Con_ve!$F$6:$F$1005,Con_ve!$C$6:$C$1005,$C558,Con_ve!$I$6:$I$1005,"Em negociação",Con_ve!$Q$6:$Q$1005,Cad_cl!BM$5)))</f>
        <v/>
      </c>
      <c r="BN558" s="134" t="str">
        <f>IF(ISERR(IF($C558="","",SUMIFS(Con_ve!$F$6:$F$1005,Con_ve!$C$6:$C$1005,$C558,Con_ve!$I$6:$I$1005,"Em negociação",Con_ve!$Q$6:$Q$1005,Cad_cl!BN$5))),"",IF($C558="","",SUMIFS(Con_ve!$F$6:$F$1005,Con_ve!$C$6:$C$1005,$C558,Con_ve!$I$6:$I$1005,"Em negociação",Con_ve!$Q$6:$Q$1005,Cad_cl!BN$5)))</f>
        <v/>
      </c>
      <c r="BO558" s="134" t="str">
        <f>IF(ISERR(IF($C558="","",SUMIFS(Con_ve!$F$6:$F$1005,Con_ve!$C$6:$C$1005,$C558,Con_ve!$I$6:$I$1005,"Em negociação",Con_ve!$Q$6:$Q$1005,Cad_cl!BO$5))),"",IF($C558="","",SUMIFS(Con_ve!$F$6:$F$1005,Con_ve!$C$6:$C$1005,$C558,Con_ve!$I$6:$I$1005,"Em negociação",Con_ve!$Q$6:$Q$1005,Cad_cl!BO$5)))</f>
        <v/>
      </c>
      <c r="BP558" s="134">
        <f t="shared" si="25"/>
        <v>0</v>
      </c>
      <c r="BR558" s="125" t="str">
        <f>IF(ISERR(IF(AND($I558=Re_lo!$E$5,BR$5=VLOOKUP(Re_lo!$H$5,Re_lo!$N$5:$O$16,2,0)),AP558,"")),"",IF(AND($I558=Re_lo!$E$5,BR$5=VLOOKUP(Re_lo!$H$5,Re_lo!$N$5:$O$16,2,0)),AP558,""))</f>
        <v/>
      </c>
      <c r="BS558" s="125" t="str">
        <f>IF(ISERR(IF(AND($I558=Re_lo!$E$5,BS$5=VLOOKUP(Re_lo!$H$5,Re_lo!$N$5:$O$16,2,0)),AQ558,"")),"",IF(AND($I558=Re_lo!$E$5,BS$5=VLOOKUP(Re_lo!$H$5,Re_lo!$N$5:$O$16,2,0)),AQ558,""))</f>
        <v/>
      </c>
      <c r="BT558" s="125" t="str">
        <f>IF(ISERR(IF(AND($I558=Re_lo!$E$5,BT$5=VLOOKUP(Re_lo!$H$5,Re_lo!$N$5:$O$16,2,0)),AR558,"")),"",IF(AND($I558=Re_lo!$E$5,BT$5=VLOOKUP(Re_lo!$H$5,Re_lo!$N$5:$O$16,2,0)),AR558,""))</f>
        <v/>
      </c>
      <c r="BU558" s="125" t="str">
        <f>IF(ISERR(IF(AND($I558=Re_lo!$E$5,BU$5=VLOOKUP(Re_lo!$H$5,Re_lo!$N$5:$O$16,2,0)),AS558,"")),"",IF(AND($I558=Re_lo!$E$5,BU$5=VLOOKUP(Re_lo!$H$5,Re_lo!$N$5:$O$16,2,0)),AS558,""))</f>
        <v/>
      </c>
      <c r="BV558" s="125" t="str">
        <f>IF(ISERR(IF(AND($I558=Re_lo!$E$5,BV$5=VLOOKUP(Re_lo!$H$5,Re_lo!$N$5:$O$16,2,0)),AT558,"")),"",IF(AND($I558=Re_lo!$E$5,BV$5=VLOOKUP(Re_lo!$H$5,Re_lo!$N$5:$O$16,2,0)),AT558,""))</f>
        <v/>
      </c>
      <c r="BW558" s="125" t="str">
        <f>IF(ISERR(IF(AND($I558=Re_lo!$E$5,BW$5=VLOOKUP(Re_lo!$H$5,Re_lo!$N$5:$O$16,2,0)),AU558,"")),"",IF(AND($I558=Re_lo!$E$5,BW$5=VLOOKUP(Re_lo!$H$5,Re_lo!$N$5:$O$16,2,0)),AU558,""))</f>
        <v/>
      </c>
      <c r="BX558" s="125" t="str">
        <f>IF(ISERR(IF(AND($I558=Re_lo!$E$5,BX$5=VLOOKUP(Re_lo!$H$5,Re_lo!$N$5:$O$16,2,0)),AV558,"")),"",IF(AND($I558=Re_lo!$E$5,BX$5=VLOOKUP(Re_lo!$H$5,Re_lo!$N$5:$O$16,2,0)),AV558,""))</f>
        <v/>
      </c>
      <c r="BY558" s="125" t="str">
        <f>IF(ISERR(IF(AND($I558=Re_lo!$E$5,BY$5=VLOOKUP(Re_lo!$H$5,Re_lo!$N$5:$O$16,2,0)),AW558,"")),"",IF(AND($I558=Re_lo!$E$5,BY$5=VLOOKUP(Re_lo!$H$5,Re_lo!$N$5:$O$16,2,0)),AW558,""))</f>
        <v/>
      </c>
      <c r="BZ558" s="125" t="str">
        <f>IF(ISERR(IF(AND($I558=Re_lo!$E$5,BZ$5=VLOOKUP(Re_lo!$H$5,Re_lo!$N$5:$O$16,2,0)),AX558,"")),"",IF(AND($I558=Re_lo!$E$5,BZ$5=VLOOKUP(Re_lo!$H$5,Re_lo!$N$5:$O$16,2,0)),AX558,""))</f>
        <v/>
      </c>
      <c r="CA558" s="125" t="str">
        <f>IF(ISERR(IF(AND($I558=Re_lo!$E$5,CA$5=VLOOKUP(Re_lo!$H$5,Re_lo!$N$5:$O$16,2,0)),AY558,"")),"",IF(AND($I558=Re_lo!$E$5,CA$5=VLOOKUP(Re_lo!$H$5,Re_lo!$N$5:$O$16,2,0)),AY558,""))</f>
        <v/>
      </c>
      <c r="CB558" s="125" t="str">
        <f>IF(ISERR(IF(AND($I558=Re_lo!$E$5,CB$5=VLOOKUP(Re_lo!$H$5,Re_lo!$N$5:$O$16,2,0)),AZ558,"")),"",IF(AND($I558=Re_lo!$E$5,CB$5=VLOOKUP(Re_lo!$H$5,Re_lo!$N$5:$O$16,2,0)),AZ558,""))</f>
        <v/>
      </c>
      <c r="CC558" s="125" t="str">
        <f>IF(ISERR(IF(AND($I558=Re_lo!$E$5,CC$5=VLOOKUP(Re_lo!$H$5,Re_lo!$N$5:$O$16,2,0)),BA558,"")),"",IF(AND($I558=Re_lo!$E$5,CC$5=VLOOKUP(Re_lo!$H$5,Re_lo!$N$5:$O$16,2,0)),BA558,""))</f>
        <v/>
      </c>
      <c r="CD558" s="125" t="str">
        <f>IF(ISERR(IF(AND($I558=Re_lo!$E$5,CD$5=VLOOKUP(Re_lo!$H$5,Re_lo!$N$5:$O$16,2,0)),BB558,"")),"",IF(AND($I558=Re_lo!$E$5,CD$5=VLOOKUP(Re_lo!$H$5,Re_lo!$N$5:$O$16,2,0)),BB558,""))</f>
        <v/>
      </c>
      <c r="CF558" s="125" t="str">
        <f>IF($C558="","",COUNTIFS(Con_ve!$C$6:$C$1005,$C558,Con_ve!$Q$6:$Q$1005,Cad_cl!CF$5))</f>
        <v/>
      </c>
      <c r="CG558" s="125" t="str">
        <f>IF($C558="","",COUNTIFS(Con_ve!$C$6:$C$1005,$C558,Con_ve!$Q$6:$Q$1005,Cad_cl!CG$5))</f>
        <v/>
      </c>
      <c r="CH558" s="125" t="str">
        <f>IF($C558="","",COUNTIFS(Con_ve!$C$6:$C$1005,$C558,Con_ve!$Q$6:$Q$1005,Cad_cl!CH$5))</f>
        <v/>
      </c>
      <c r="CI558" s="125" t="str">
        <f>IF($C558="","",COUNTIFS(Con_ve!$C$6:$C$1005,$C558,Con_ve!$Q$6:$Q$1005,Cad_cl!CI$5))</f>
        <v/>
      </c>
      <c r="CJ558" s="125" t="str">
        <f>IF($C558="","",COUNTIFS(Con_ve!$C$6:$C$1005,$C558,Con_ve!$Q$6:$Q$1005,Cad_cl!CJ$5))</f>
        <v/>
      </c>
      <c r="CK558" s="125" t="str">
        <f>IF($C558="","",COUNTIFS(Con_ve!$C$6:$C$1005,$C558,Con_ve!$Q$6:$Q$1005,Cad_cl!CK$5))</f>
        <v/>
      </c>
      <c r="CL558" s="125" t="str">
        <f>IF($C558="","",COUNTIFS(Con_ve!$C$6:$C$1005,$C558,Con_ve!$Q$6:$Q$1005,Cad_cl!CL$5))</f>
        <v/>
      </c>
      <c r="CM558" s="125" t="str">
        <f>IF($C558="","",COUNTIFS(Con_ve!$C$6:$C$1005,$C558,Con_ve!$Q$6:$Q$1005,Cad_cl!CM$5))</f>
        <v/>
      </c>
      <c r="CN558" s="125" t="str">
        <f>IF($C558="","",COUNTIFS(Con_ve!$C$6:$C$1005,$C558,Con_ve!$Q$6:$Q$1005,Cad_cl!CN$5))</f>
        <v/>
      </c>
      <c r="CO558" s="125" t="str">
        <f>IF($C558="","",COUNTIFS(Con_ve!$C$6:$C$1005,$C558,Con_ve!$Q$6:$Q$1005,Cad_cl!CO$5))</f>
        <v/>
      </c>
      <c r="CP558" s="125" t="str">
        <f>IF($C558="","",COUNTIFS(Con_ve!$C$6:$C$1005,$C558,Con_ve!$Q$6:$Q$1005,Cad_cl!CP$5))</f>
        <v/>
      </c>
      <c r="CQ558" s="125" t="str">
        <f>IF($C558="","",COUNTIFS(Con_ve!$C$6:$C$1005,$C558,Con_ve!$Q$6:$Q$1005,Cad_cl!CQ$5))</f>
        <v/>
      </c>
      <c r="CR558" s="125">
        <f t="shared" si="26"/>
        <v>0</v>
      </c>
    </row>
    <row r="559" spans="3:96" ht="30" customHeight="1">
      <c r="C559" s="153"/>
      <c r="D559" s="153"/>
      <c r="E559" s="154"/>
      <c r="F559" s="153"/>
      <c r="G559" s="155"/>
      <c r="H559" s="153"/>
      <c r="I559" s="153"/>
      <c r="J559" s="132" t="s">
        <v>309</v>
      </c>
      <c r="K559" s="133" t="s">
        <v>309</v>
      </c>
      <c r="L559" s="153"/>
      <c r="M559" s="153"/>
      <c r="N559" s="153"/>
      <c r="O559" s="153"/>
      <c r="P559" s="153"/>
      <c r="Q559" s="153"/>
      <c r="AP559" s="134" t="str">
        <f>IF(ISERR(IF($C559="","",SUMIFS(Con_ve!$F$6:$F$1005,Con_ve!$C$6:$C$1005,$C559,Con_ve!$I$6:$I$1005,"Fechada",Con_ve!$Q$6:$Q$1005,Cad_cl!AP$5))),"",IF($C559="","",SUMIFS(Con_ve!$F$6:$F$1005,Con_ve!$C$6:$C$1005,$C559,Con_ve!$I$6:$I$1005,"Fechada",Con_ve!$Q$6:$Q$1005,Cad_cl!AP$5)))</f>
        <v/>
      </c>
      <c r="AQ559" s="134" t="str">
        <f>IF(ISERR(IF($C559="","",SUMIFS(Con_ve!$F$6:$F$1005,Con_ve!$C$6:$C$1005,$C559,Con_ve!$I$6:$I$1005,"Fechada",Con_ve!$Q$6:$Q$1005,Cad_cl!AQ$5))),"",IF($C559="","",SUMIFS(Con_ve!$F$6:$F$1005,Con_ve!$C$6:$C$1005,$C559,Con_ve!$I$6:$I$1005,"Fechada",Con_ve!$Q$6:$Q$1005,Cad_cl!AQ$5)))</f>
        <v/>
      </c>
      <c r="AR559" s="134" t="str">
        <f>IF(ISERR(IF($C559="","",SUMIFS(Con_ve!$F$6:$F$1005,Con_ve!$C$6:$C$1005,$C559,Con_ve!$I$6:$I$1005,"Fechada",Con_ve!$Q$6:$Q$1005,Cad_cl!AR$5))),"",IF($C559="","",SUMIFS(Con_ve!$F$6:$F$1005,Con_ve!$C$6:$C$1005,$C559,Con_ve!$I$6:$I$1005,"Fechada",Con_ve!$Q$6:$Q$1005,Cad_cl!AR$5)))</f>
        <v/>
      </c>
      <c r="AS559" s="134" t="str">
        <f>IF(ISERR(IF($C559="","",SUMIFS(Con_ve!$F$6:$F$1005,Con_ve!$C$6:$C$1005,$C559,Con_ve!$I$6:$I$1005,"Fechada",Con_ve!$Q$6:$Q$1005,Cad_cl!AS$5))),"",IF($C559="","",SUMIFS(Con_ve!$F$6:$F$1005,Con_ve!$C$6:$C$1005,$C559,Con_ve!$I$6:$I$1005,"Fechada",Con_ve!$Q$6:$Q$1005,Cad_cl!AS$5)))</f>
        <v/>
      </c>
      <c r="AT559" s="134" t="str">
        <f>IF(ISERR(IF($C559="","",SUMIFS(Con_ve!$F$6:$F$1005,Con_ve!$C$6:$C$1005,$C559,Con_ve!$I$6:$I$1005,"Fechada",Con_ve!$Q$6:$Q$1005,Cad_cl!AT$5))),"",IF($C559="","",SUMIFS(Con_ve!$F$6:$F$1005,Con_ve!$C$6:$C$1005,$C559,Con_ve!$I$6:$I$1005,"Fechada",Con_ve!$Q$6:$Q$1005,Cad_cl!AT$5)))</f>
        <v/>
      </c>
      <c r="AU559" s="134" t="str">
        <f>IF(ISERR(IF($C559="","",SUMIFS(Con_ve!$F$6:$F$1005,Con_ve!$C$6:$C$1005,$C559,Con_ve!$I$6:$I$1005,"Fechada",Con_ve!$Q$6:$Q$1005,Cad_cl!AU$5))),"",IF($C559="","",SUMIFS(Con_ve!$F$6:$F$1005,Con_ve!$C$6:$C$1005,$C559,Con_ve!$I$6:$I$1005,"Fechada",Con_ve!$Q$6:$Q$1005,Cad_cl!AU$5)))</f>
        <v/>
      </c>
      <c r="AV559" s="134" t="str">
        <f>IF(ISERR(IF($C559="","",SUMIFS(Con_ve!$F$6:$F$1005,Con_ve!$C$6:$C$1005,$C559,Con_ve!$I$6:$I$1005,"Fechada",Con_ve!$Q$6:$Q$1005,Cad_cl!AV$5))),"",IF($C559="","",SUMIFS(Con_ve!$F$6:$F$1005,Con_ve!$C$6:$C$1005,$C559,Con_ve!$I$6:$I$1005,"Fechada",Con_ve!$Q$6:$Q$1005,Cad_cl!AV$5)))</f>
        <v/>
      </c>
      <c r="AW559" s="134" t="str">
        <f>IF(ISERR(IF($C559="","",SUMIFS(Con_ve!$F$6:$F$1005,Con_ve!$C$6:$C$1005,$C559,Con_ve!$I$6:$I$1005,"Fechada",Con_ve!$Q$6:$Q$1005,Cad_cl!AW$5))),"",IF($C559="","",SUMIFS(Con_ve!$F$6:$F$1005,Con_ve!$C$6:$C$1005,$C559,Con_ve!$I$6:$I$1005,"Fechada",Con_ve!$Q$6:$Q$1005,Cad_cl!AW$5)))</f>
        <v/>
      </c>
      <c r="AX559" s="134" t="str">
        <f>IF(ISERR(IF($C559="","",SUMIFS(Con_ve!$F$6:$F$1005,Con_ve!$C$6:$C$1005,$C559,Con_ve!$I$6:$I$1005,"Fechada",Con_ve!$Q$6:$Q$1005,Cad_cl!AX$5))),"",IF($C559="","",SUMIFS(Con_ve!$F$6:$F$1005,Con_ve!$C$6:$C$1005,$C559,Con_ve!$I$6:$I$1005,"Fechada",Con_ve!$Q$6:$Q$1005,Cad_cl!AX$5)))</f>
        <v/>
      </c>
      <c r="AY559" s="134" t="str">
        <f>IF(ISERR(IF($C559="","",SUMIFS(Con_ve!$F$6:$F$1005,Con_ve!$C$6:$C$1005,$C559,Con_ve!$I$6:$I$1005,"Fechada",Con_ve!$Q$6:$Q$1005,Cad_cl!AY$5))),"",IF($C559="","",SUMIFS(Con_ve!$F$6:$F$1005,Con_ve!$C$6:$C$1005,$C559,Con_ve!$I$6:$I$1005,"Fechada",Con_ve!$Q$6:$Q$1005,Cad_cl!AY$5)))</f>
        <v/>
      </c>
      <c r="AZ559" s="134" t="str">
        <f>IF(ISERR(IF($C559="","",SUMIFS(Con_ve!$F$6:$F$1005,Con_ve!$C$6:$C$1005,$C559,Con_ve!$I$6:$I$1005,"Fechada",Con_ve!$Q$6:$Q$1005,Cad_cl!AZ$5))),"",IF($C559="","",SUMIFS(Con_ve!$F$6:$F$1005,Con_ve!$C$6:$C$1005,$C559,Con_ve!$I$6:$I$1005,"Fechada",Con_ve!$Q$6:$Q$1005,Cad_cl!AZ$5)))</f>
        <v/>
      </c>
      <c r="BA559" s="134" t="str">
        <f>IF(ISERR(IF($C559="","",SUMIFS(Con_ve!$F$6:$F$1005,Con_ve!$C$6:$C$1005,$C559,Con_ve!$I$6:$I$1005,"Fechada",Con_ve!$Q$6:$Q$1005,Cad_cl!BA$5))),"",IF($C559="","",SUMIFS(Con_ve!$F$6:$F$1005,Con_ve!$C$6:$C$1005,$C559,Con_ve!$I$6:$I$1005,"Fechada",Con_ve!$Q$6:$Q$1005,Cad_cl!BA$5)))</f>
        <v/>
      </c>
      <c r="BB559" s="134">
        <f t="shared" si="24"/>
        <v>0</v>
      </c>
      <c r="BD559" s="134" t="str">
        <f>IF(ISERR(IF($C559="","",SUMIFS(Con_ve!$F$6:$F$1005,Con_ve!$C$6:$C$1005,$C559,Con_ve!$I$6:$I$1005,"Em negociação",Con_ve!$Q$6:$Q$1005,Cad_cl!BD$5))),"",IF($C559="","",SUMIFS(Con_ve!$F$6:$F$1005,Con_ve!$C$6:$C$1005,$C559,Con_ve!$I$6:$I$1005,"Em negociação",Con_ve!$Q$6:$Q$1005,Cad_cl!BD$5)))</f>
        <v/>
      </c>
      <c r="BE559" s="134" t="str">
        <f>IF(ISERR(IF($C559="","",SUMIFS(Con_ve!$F$6:$F$1005,Con_ve!$C$6:$C$1005,$C559,Con_ve!$I$6:$I$1005,"Em negociação",Con_ve!$Q$6:$Q$1005,Cad_cl!BE$5))),"",IF($C559="","",SUMIFS(Con_ve!$F$6:$F$1005,Con_ve!$C$6:$C$1005,$C559,Con_ve!$I$6:$I$1005,"Em negociação",Con_ve!$Q$6:$Q$1005,Cad_cl!BE$5)))</f>
        <v/>
      </c>
      <c r="BF559" s="134" t="str">
        <f>IF(ISERR(IF($C559="","",SUMIFS(Con_ve!$F$6:$F$1005,Con_ve!$C$6:$C$1005,$C559,Con_ve!$I$6:$I$1005,"Em negociação",Con_ve!$Q$6:$Q$1005,Cad_cl!BF$5))),"",IF($C559="","",SUMIFS(Con_ve!$F$6:$F$1005,Con_ve!$C$6:$C$1005,$C559,Con_ve!$I$6:$I$1005,"Em negociação",Con_ve!$Q$6:$Q$1005,Cad_cl!BF$5)))</f>
        <v/>
      </c>
      <c r="BG559" s="134" t="str">
        <f>IF(ISERR(IF($C559="","",SUMIFS(Con_ve!$F$6:$F$1005,Con_ve!$C$6:$C$1005,$C559,Con_ve!$I$6:$I$1005,"Em negociação",Con_ve!$Q$6:$Q$1005,Cad_cl!BG$5))),"",IF($C559="","",SUMIFS(Con_ve!$F$6:$F$1005,Con_ve!$C$6:$C$1005,$C559,Con_ve!$I$6:$I$1005,"Em negociação",Con_ve!$Q$6:$Q$1005,Cad_cl!BG$5)))</f>
        <v/>
      </c>
      <c r="BH559" s="134" t="str">
        <f>IF(ISERR(IF($C559="","",SUMIFS(Con_ve!$F$6:$F$1005,Con_ve!$C$6:$C$1005,$C559,Con_ve!$I$6:$I$1005,"Em negociação",Con_ve!$Q$6:$Q$1005,Cad_cl!BH$5))),"",IF($C559="","",SUMIFS(Con_ve!$F$6:$F$1005,Con_ve!$C$6:$C$1005,$C559,Con_ve!$I$6:$I$1005,"Em negociação",Con_ve!$Q$6:$Q$1005,Cad_cl!BH$5)))</f>
        <v/>
      </c>
      <c r="BI559" s="134" t="str">
        <f>IF(ISERR(IF($C559="","",SUMIFS(Con_ve!$F$6:$F$1005,Con_ve!$C$6:$C$1005,$C559,Con_ve!$I$6:$I$1005,"Em negociação",Con_ve!$Q$6:$Q$1005,Cad_cl!BI$5))),"",IF($C559="","",SUMIFS(Con_ve!$F$6:$F$1005,Con_ve!$C$6:$C$1005,$C559,Con_ve!$I$6:$I$1005,"Em negociação",Con_ve!$Q$6:$Q$1005,Cad_cl!BI$5)))</f>
        <v/>
      </c>
      <c r="BJ559" s="134" t="str">
        <f>IF(ISERR(IF($C559="","",SUMIFS(Con_ve!$F$6:$F$1005,Con_ve!$C$6:$C$1005,$C559,Con_ve!$I$6:$I$1005,"Em negociação",Con_ve!$Q$6:$Q$1005,Cad_cl!BJ$5))),"",IF($C559="","",SUMIFS(Con_ve!$F$6:$F$1005,Con_ve!$C$6:$C$1005,$C559,Con_ve!$I$6:$I$1005,"Em negociação",Con_ve!$Q$6:$Q$1005,Cad_cl!BJ$5)))</f>
        <v/>
      </c>
      <c r="BK559" s="134" t="str">
        <f>IF(ISERR(IF($C559="","",SUMIFS(Con_ve!$F$6:$F$1005,Con_ve!$C$6:$C$1005,$C559,Con_ve!$I$6:$I$1005,"Em negociação",Con_ve!$Q$6:$Q$1005,Cad_cl!BK$5))),"",IF($C559="","",SUMIFS(Con_ve!$F$6:$F$1005,Con_ve!$C$6:$C$1005,$C559,Con_ve!$I$6:$I$1005,"Em negociação",Con_ve!$Q$6:$Q$1005,Cad_cl!BK$5)))</f>
        <v/>
      </c>
      <c r="BL559" s="134" t="str">
        <f>IF(ISERR(IF($C559="","",SUMIFS(Con_ve!$F$6:$F$1005,Con_ve!$C$6:$C$1005,$C559,Con_ve!$I$6:$I$1005,"Em negociação",Con_ve!$Q$6:$Q$1005,Cad_cl!BL$5))),"",IF($C559="","",SUMIFS(Con_ve!$F$6:$F$1005,Con_ve!$C$6:$C$1005,$C559,Con_ve!$I$6:$I$1005,"Em negociação",Con_ve!$Q$6:$Q$1005,Cad_cl!BL$5)))</f>
        <v/>
      </c>
      <c r="BM559" s="134" t="str">
        <f>IF(ISERR(IF($C559="","",SUMIFS(Con_ve!$F$6:$F$1005,Con_ve!$C$6:$C$1005,$C559,Con_ve!$I$6:$I$1005,"Em negociação",Con_ve!$Q$6:$Q$1005,Cad_cl!BM$5))),"",IF($C559="","",SUMIFS(Con_ve!$F$6:$F$1005,Con_ve!$C$6:$C$1005,$C559,Con_ve!$I$6:$I$1005,"Em negociação",Con_ve!$Q$6:$Q$1005,Cad_cl!BM$5)))</f>
        <v/>
      </c>
      <c r="BN559" s="134" t="str">
        <f>IF(ISERR(IF($C559="","",SUMIFS(Con_ve!$F$6:$F$1005,Con_ve!$C$6:$C$1005,$C559,Con_ve!$I$6:$I$1005,"Em negociação",Con_ve!$Q$6:$Q$1005,Cad_cl!BN$5))),"",IF($C559="","",SUMIFS(Con_ve!$F$6:$F$1005,Con_ve!$C$6:$C$1005,$C559,Con_ve!$I$6:$I$1005,"Em negociação",Con_ve!$Q$6:$Q$1005,Cad_cl!BN$5)))</f>
        <v/>
      </c>
      <c r="BO559" s="134" t="str">
        <f>IF(ISERR(IF($C559="","",SUMIFS(Con_ve!$F$6:$F$1005,Con_ve!$C$6:$C$1005,$C559,Con_ve!$I$6:$I$1005,"Em negociação",Con_ve!$Q$6:$Q$1005,Cad_cl!BO$5))),"",IF($C559="","",SUMIFS(Con_ve!$F$6:$F$1005,Con_ve!$C$6:$C$1005,$C559,Con_ve!$I$6:$I$1005,"Em negociação",Con_ve!$Q$6:$Q$1005,Cad_cl!BO$5)))</f>
        <v/>
      </c>
      <c r="BP559" s="134">
        <f t="shared" si="25"/>
        <v>0</v>
      </c>
      <c r="BR559" s="125" t="str">
        <f>IF(ISERR(IF(AND($I559=Re_lo!$E$5,BR$5=VLOOKUP(Re_lo!$H$5,Re_lo!$N$5:$O$16,2,0)),AP559,"")),"",IF(AND($I559=Re_lo!$E$5,BR$5=VLOOKUP(Re_lo!$H$5,Re_lo!$N$5:$O$16,2,0)),AP559,""))</f>
        <v/>
      </c>
      <c r="BS559" s="125" t="str">
        <f>IF(ISERR(IF(AND($I559=Re_lo!$E$5,BS$5=VLOOKUP(Re_lo!$H$5,Re_lo!$N$5:$O$16,2,0)),AQ559,"")),"",IF(AND($I559=Re_lo!$E$5,BS$5=VLOOKUP(Re_lo!$H$5,Re_lo!$N$5:$O$16,2,0)),AQ559,""))</f>
        <v/>
      </c>
      <c r="BT559" s="125" t="str">
        <f>IF(ISERR(IF(AND($I559=Re_lo!$E$5,BT$5=VLOOKUP(Re_lo!$H$5,Re_lo!$N$5:$O$16,2,0)),AR559,"")),"",IF(AND($I559=Re_lo!$E$5,BT$5=VLOOKUP(Re_lo!$H$5,Re_lo!$N$5:$O$16,2,0)),AR559,""))</f>
        <v/>
      </c>
      <c r="BU559" s="125" t="str">
        <f>IF(ISERR(IF(AND($I559=Re_lo!$E$5,BU$5=VLOOKUP(Re_lo!$H$5,Re_lo!$N$5:$O$16,2,0)),AS559,"")),"",IF(AND($I559=Re_lo!$E$5,BU$5=VLOOKUP(Re_lo!$H$5,Re_lo!$N$5:$O$16,2,0)),AS559,""))</f>
        <v/>
      </c>
      <c r="BV559" s="125" t="str">
        <f>IF(ISERR(IF(AND($I559=Re_lo!$E$5,BV$5=VLOOKUP(Re_lo!$H$5,Re_lo!$N$5:$O$16,2,0)),AT559,"")),"",IF(AND($I559=Re_lo!$E$5,BV$5=VLOOKUP(Re_lo!$H$5,Re_lo!$N$5:$O$16,2,0)),AT559,""))</f>
        <v/>
      </c>
      <c r="BW559" s="125" t="str">
        <f>IF(ISERR(IF(AND($I559=Re_lo!$E$5,BW$5=VLOOKUP(Re_lo!$H$5,Re_lo!$N$5:$O$16,2,0)),AU559,"")),"",IF(AND($I559=Re_lo!$E$5,BW$5=VLOOKUP(Re_lo!$H$5,Re_lo!$N$5:$O$16,2,0)),AU559,""))</f>
        <v/>
      </c>
      <c r="BX559" s="125" t="str">
        <f>IF(ISERR(IF(AND($I559=Re_lo!$E$5,BX$5=VLOOKUP(Re_lo!$H$5,Re_lo!$N$5:$O$16,2,0)),AV559,"")),"",IF(AND($I559=Re_lo!$E$5,BX$5=VLOOKUP(Re_lo!$H$5,Re_lo!$N$5:$O$16,2,0)),AV559,""))</f>
        <v/>
      </c>
      <c r="BY559" s="125" t="str">
        <f>IF(ISERR(IF(AND($I559=Re_lo!$E$5,BY$5=VLOOKUP(Re_lo!$H$5,Re_lo!$N$5:$O$16,2,0)),AW559,"")),"",IF(AND($I559=Re_lo!$E$5,BY$5=VLOOKUP(Re_lo!$H$5,Re_lo!$N$5:$O$16,2,0)),AW559,""))</f>
        <v/>
      </c>
      <c r="BZ559" s="125" t="str">
        <f>IF(ISERR(IF(AND($I559=Re_lo!$E$5,BZ$5=VLOOKUP(Re_lo!$H$5,Re_lo!$N$5:$O$16,2,0)),AX559,"")),"",IF(AND($I559=Re_lo!$E$5,BZ$5=VLOOKUP(Re_lo!$H$5,Re_lo!$N$5:$O$16,2,0)),AX559,""))</f>
        <v/>
      </c>
      <c r="CA559" s="125" t="str">
        <f>IF(ISERR(IF(AND($I559=Re_lo!$E$5,CA$5=VLOOKUP(Re_lo!$H$5,Re_lo!$N$5:$O$16,2,0)),AY559,"")),"",IF(AND($I559=Re_lo!$E$5,CA$5=VLOOKUP(Re_lo!$H$5,Re_lo!$N$5:$O$16,2,0)),AY559,""))</f>
        <v/>
      </c>
      <c r="CB559" s="125" t="str">
        <f>IF(ISERR(IF(AND($I559=Re_lo!$E$5,CB$5=VLOOKUP(Re_lo!$H$5,Re_lo!$N$5:$O$16,2,0)),AZ559,"")),"",IF(AND($I559=Re_lo!$E$5,CB$5=VLOOKUP(Re_lo!$H$5,Re_lo!$N$5:$O$16,2,0)),AZ559,""))</f>
        <v/>
      </c>
      <c r="CC559" s="125" t="str">
        <f>IF(ISERR(IF(AND($I559=Re_lo!$E$5,CC$5=VLOOKUP(Re_lo!$H$5,Re_lo!$N$5:$O$16,2,0)),BA559,"")),"",IF(AND($I559=Re_lo!$E$5,CC$5=VLOOKUP(Re_lo!$H$5,Re_lo!$N$5:$O$16,2,0)),BA559,""))</f>
        <v/>
      </c>
      <c r="CD559" s="125" t="str">
        <f>IF(ISERR(IF(AND($I559=Re_lo!$E$5,CD$5=VLOOKUP(Re_lo!$H$5,Re_lo!$N$5:$O$16,2,0)),BB559,"")),"",IF(AND($I559=Re_lo!$E$5,CD$5=VLOOKUP(Re_lo!$H$5,Re_lo!$N$5:$O$16,2,0)),BB559,""))</f>
        <v/>
      </c>
      <c r="CF559" s="125" t="str">
        <f>IF($C559="","",COUNTIFS(Con_ve!$C$6:$C$1005,$C559,Con_ve!$Q$6:$Q$1005,Cad_cl!CF$5))</f>
        <v/>
      </c>
      <c r="CG559" s="125" t="str">
        <f>IF($C559="","",COUNTIFS(Con_ve!$C$6:$C$1005,$C559,Con_ve!$Q$6:$Q$1005,Cad_cl!CG$5))</f>
        <v/>
      </c>
      <c r="CH559" s="125" t="str">
        <f>IF($C559="","",COUNTIFS(Con_ve!$C$6:$C$1005,$C559,Con_ve!$Q$6:$Q$1005,Cad_cl!CH$5))</f>
        <v/>
      </c>
      <c r="CI559" s="125" t="str">
        <f>IF($C559="","",COUNTIFS(Con_ve!$C$6:$C$1005,$C559,Con_ve!$Q$6:$Q$1005,Cad_cl!CI$5))</f>
        <v/>
      </c>
      <c r="CJ559" s="125" t="str">
        <f>IF($C559="","",COUNTIFS(Con_ve!$C$6:$C$1005,$C559,Con_ve!$Q$6:$Q$1005,Cad_cl!CJ$5))</f>
        <v/>
      </c>
      <c r="CK559" s="125" t="str">
        <f>IF($C559="","",COUNTIFS(Con_ve!$C$6:$C$1005,$C559,Con_ve!$Q$6:$Q$1005,Cad_cl!CK$5))</f>
        <v/>
      </c>
      <c r="CL559" s="125" t="str">
        <f>IF($C559="","",COUNTIFS(Con_ve!$C$6:$C$1005,$C559,Con_ve!$Q$6:$Q$1005,Cad_cl!CL$5))</f>
        <v/>
      </c>
      <c r="CM559" s="125" t="str">
        <f>IF($C559="","",COUNTIFS(Con_ve!$C$6:$C$1005,$C559,Con_ve!$Q$6:$Q$1005,Cad_cl!CM$5))</f>
        <v/>
      </c>
      <c r="CN559" s="125" t="str">
        <f>IF($C559="","",COUNTIFS(Con_ve!$C$6:$C$1005,$C559,Con_ve!$Q$6:$Q$1005,Cad_cl!CN$5))</f>
        <v/>
      </c>
      <c r="CO559" s="125" t="str">
        <f>IF($C559="","",COUNTIFS(Con_ve!$C$6:$C$1005,$C559,Con_ve!$Q$6:$Q$1005,Cad_cl!CO$5))</f>
        <v/>
      </c>
      <c r="CP559" s="125" t="str">
        <f>IF($C559="","",COUNTIFS(Con_ve!$C$6:$C$1005,$C559,Con_ve!$Q$6:$Q$1005,Cad_cl!CP$5))</f>
        <v/>
      </c>
      <c r="CQ559" s="125" t="str">
        <f>IF($C559="","",COUNTIFS(Con_ve!$C$6:$C$1005,$C559,Con_ve!$Q$6:$Q$1005,Cad_cl!CQ$5))</f>
        <v/>
      </c>
      <c r="CR559" s="125">
        <f t="shared" si="26"/>
        <v>0</v>
      </c>
    </row>
    <row r="560" spans="3:96" ht="30" customHeight="1">
      <c r="C560" s="153"/>
      <c r="D560" s="153"/>
      <c r="E560" s="154"/>
      <c r="F560" s="153"/>
      <c r="G560" s="155"/>
      <c r="H560" s="153"/>
      <c r="I560" s="153"/>
      <c r="J560" s="132" t="s">
        <v>309</v>
      </c>
      <c r="K560" s="133" t="s">
        <v>309</v>
      </c>
      <c r="L560" s="153"/>
      <c r="M560" s="153"/>
      <c r="N560" s="153"/>
      <c r="O560" s="153"/>
      <c r="P560" s="153"/>
      <c r="Q560" s="153"/>
      <c r="AP560" s="134" t="str">
        <f>IF(ISERR(IF($C560="","",SUMIFS(Con_ve!$F$6:$F$1005,Con_ve!$C$6:$C$1005,$C560,Con_ve!$I$6:$I$1005,"Fechada",Con_ve!$Q$6:$Q$1005,Cad_cl!AP$5))),"",IF($C560="","",SUMIFS(Con_ve!$F$6:$F$1005,Con_ve!$C$6:$C$1005,$C560,Con_ve!$I$6:$I$1005,"Fechada",Con_ve!$Q$6:$Q$1005,Cad_cl!AP$5)))</f>
        <v/>
      </c>
      <c r="AQ560" s="134" t="str">
        <f>IF(ISERR(IF($C560="","",SUMIFS(Con_ve!$F$6:$F$1005,Con_ve!$C$6:$C$1005,$C560,Con_ve!$I$6:$I$1005,"Fechada",Con_ve!$Q$6:$Q$1005,Cad_cl!AQ$5))),"",IF($C560="","",SUMIFS(Con_ve!$F$6:$F$1005,Con_ve!$C$6:$C$1005,$C560,Con_ve!$I$6:$I$1005,"Fechada",Con_ve!$Q$6:$Q$1005,Cad_cl!AQ$5)))</f>
        <v/>
      </c>
      <c r="AR560" s="134" t="str">
        <f>IF(ISERR(IF($C560="","",SUMIFS(Con_ve!$F$6:$F$1005,Con_ve!$C$6:$C$1005,$C560,Con_ve!$I$6:$I$1005,"Fechada",Con_ve!$Q$6:$Q$1005,Cad_cl!AR$5))),"",IF($C560="","",SUMIFS(Con_ve!$F$6:$F$1005,Con_ve!$C$6:$C$1005,$C560,Con_ve!$I$6:$I$1005,"Fechada",Con_ve!$Q$6:$Q$1005,Cad_cl!AR$5)))</f>
        <v/>
      </c>
      <c r="AS560" s="134" t="str">
        <f>IF(ISERR(IF($C560="","",SUMIFS(Con_ve!$F$6:$F$1005,Con_ve!$C$6:$C$1005,$C560,Con_ve!$I$6:$I$1005,"Fechada",Con_ve!$Q$6:$Q$1005,Cad_cl!AS$5))),"",IF($C560="","",SUMIFS(Con_ve!$F$6:$F$1005,Con_ve!$C$6:$C$1005,$C560,Con_ve!$I$6:$I$1005,"Fechada",Con_ve!$Q$6:$Q$1005,Cad_cl!AS$5)))</f>
        <v/>
      </c>
      <c r="AT560" s="134" t="str">
        <f>IF(ISERR(IF($C560="","",SUMIFS(Con_ve!$F$6:$F$1005,Con_ve!$C$6:$C$1005,$C560,Con_ve!$I$6:$I$1005,"Fechada",Con_ve!$Q$6:$Q$1005,Cad_cl!AT$5))),"",IF($C560="","",SUMIFS(Con_ve!$F$6:$F$1005,Con_ve!$C$6:$C$1005,$C560,Con_ve!$I$6:$I$1005,"Fechada",Con_ve!$Q$6:$Q$1005,Cad_cl!AT$5)))</f>
        <v/>
      </c>
      <c r="AU560" s="134" t="str">
        <f>IF(ISERR(IF($C560="","",SUMIFS(Con_ve!$F$6:$F$1005,Con_ve!$C$6:$C$1005,$C560,Con_ve!$I$6:$I$1005,"Fechada",Con_ve!$Q$6:$Q$1005,Cad_cl!AU$5))),"",IF($C560="","",SUMIFS(Con_ve!$F$6:$F$1005,Con_ve!$C$6:$C$1005,$C560,Con_ve!$I$6:$I$1005,"Fechada",Con_ve!$Q$6:$Q$1005,Cad_cl!AU$5)))</f>
        <v/>
      </c>
      <c r="AV560" s="134" t="str">
        <f>IF(ISERR(IF($C560="","",SUMIFS(Con_ve!$F$6:$F$1005,Con_ve!$C$6:$C$1005,$C560,Con_ve!$I$6:$I$1005,"Fechada",Con_ve!$Q$6:$Q$1005,Cad_cl!AV$5))),"",IF($C560="","",SUMIFS(Con_ve!$F$6:$F$1005,Con_ve!$C$6:$C$1005,$C560,Con_ve!$I$6:$I$1005,"Fechada",Con_ve!$Q$6:$Q$1005,Cad_cl!AV$5)))</f>
        <v/>
      </c>
      <c r="AW560" s="134" t="str">
        <f>IF(ISERR(IF($C560="","",SUMIFS(Con_ve!$F$6:$F$1005,Con_ve!$C$6:$C$1005,$C560,Con_ve!$I$6:$I$1005,"Fechada",Con_ve!$Q$6:$Q$1005,Cad_cl!AW$5))),"",IF($C560="","",SUMIFS(Con_ve!$F$6:$F$1005,Con_ve!$C$6:$C$1005,$C560,Con_ve!$I$6:$I$1005,"Fechada",Con_ve!$Q$6:$Q$1005,Cad_cl!AW$5)))</f>
        <v/>
      </c>
      <c r="AX560" s="134" t="str">
        <f>IF(ISERR(IF($C560="","",SUMIFS(Con_ve!$F$6:$F$1005,Con_ve!$C$6:$C$1005,$C560,Con_ve!$I$6:$I$1005,"Fechada",Con_ve!$Q$6:$Q$1005,Cad_cl!AX$5))),"",IF($C560="","",SUMIFS(Con_ve!$F$6:$F$1005,Con_ve!$C$6:$C$1005,$C560,Con_ve!$I$6:$I$1005,"Fechada",Con_ve!$Q$6:$Q$1005,Cad_cl!AX$5)))</f>
        <v/>
      </c>
      <c r="AY560" s="134" t="str">
        <f>IF(ISERR(IF($C560="","",SUMIFS(Con_ve!$F$6:$F$1005,Con_ve!$C$6:$C$1005,$C560,Con_ve!$I$6:$I$1005,"Fechada",Con_ve!$Q$6:$Q$1005,Cad_cl!AY$5))),"",IF($C560="","",SUMIFS(Con_ve!$F$6:$F$1005,Con_ve!$C$6:$C$1005,$C560,Con_ve!$I$6:$I$1005,"Fechada",Con_ve!$Q$6:$Q$1005,Cad_cl!AY$5)))</f>
        <v/>
      </c>
      <c r="AZ560" s="134" t="str">
        <f>IF(ISERR(IF($C560="","",SUMIFS(Con_ve!$F$6:$F$1005,Con_ve!$C$6:$C$1005,$C560,Con_ve!$I$6:$I$1005,"Fechada",Con_ve!$Q$6:$Q$1005,Cad_cl!AZ$5))),"",IF($C560="","",SUMIFS(Con_ve!$F$6:$F$1005,Con_ve!$C$6:$C$1005,$C560,Con_ve!$I$6:$I$1005,"Fechada",Con_ve!$Q$6:$Q$1005,Cad_cl!AZ$5)))</f>
        <v/>
      </c>
      <c r="BA560" s="134" t="str">
        <f>IF(ISERR(IF($C560="","",SUMIFS(Con_ve!$F$6:$F$1005,Con_ve!$C$6:$C$1005,$C560,Con_ve!$I$6:$I$1005,"Fechada",Con_ve!$Q$6:$Q$1005,Cad_cl!BA$5))),"",IF($C560="","",SUMIFS(Con_ve!$F$6:$F$1005,Con_ve!$C$6:$C$1005,$C560,Con_ve!$I$6:$I$1005,"Fechada",Con_ve!$Q$6:$Q$1005,Cad_cl!BA$5)))</f>
        <v/>
      </c>
      <c r="BB560" s="134">
        <f t="shared" si="24"/>
        <v>0</v>
      </c>
      <c r="BD560" s="134" t="str">
        <f>IF(ISERR(IF($C560="","",SUMIFS(Con_ve!$F$6:$F$1005,Con_ve!$C$6:$C$1005,$C560,Con_ve!$I$6:$I$1005,"Em negociação",Con_ve!$Q$6:$Q$1005,Cad_cl!BD$5))),"",IF($C560="","",SUMIFS(Con_ve!$F$6:$F$1005,Con_ve!$C$6:$C$1005,$C560,Con_ve!$I$6:$I$1005,"Em negociação",Con_ve!$Q$6:$Q$1005,Cad_cl!BD$5)))</f>
        <v/>
      </c>
      <c r="BE560" s="134" t="str">
        <f>IF(ISERR(IF($C560="","",SUMIFS(Con_ve!$F$6:$F$1005,Con_ve!$C$6:$C$1005,$C560,Con_ve!$I$6:$I$1005,"Em negociação",Con_ve!$Q$6:$Q$1005,Cad_cl!BE$5))),"",IF($C560="","",SUMIFS(Con_ve!$F$6:$F$1005,Con_ve!$C$6:$C$1005,$C560,Con_ve!$I$6:$I$1005,"Em negociação",Con_ve!$Q$6:$Q$1005,Cad_cl!BE$5)))</f>
        <v/>
      </c>
      <c r="BF560" s="134" t="str">
        <f>IF(ISERR(IF($C560="","",SUMIFS(Con_ve!$F$6:$F$1005,Con_ve!$C$6:$C$1005,$C560,Con_ve!$I$6:$I$1005,"Em negociação",Con_ve!$Q$6:$Q$1005,Cad_cl!BF$5))),"",IF($C560="","",SUMIFS(Con_ve!$F$6:$F$1005,Con_ve!$C$6:$C$1005,$C560,Con_ve!$I$6:$I$1005,"Em negociação",Con_ve!$Q$6:$Q$1005,Cad_cl!BF$5)))</f>
        <v/>
      </c>
      <c r="BG560" s="134" t="str">
        <f>IF(ISERR(IF($C560="","",SUMIFS(Con_ve!$F$6:$F$1005,Con_ve!$C$6:$C$1005,$C560,Con_ve!$I$6:$I$1005,"Em negociação",Con_ve!$Q$6:$Q$1005,Cad_cl!BG$5))),"",IF($C560="","",SUMIFS(Con_ve!$F$6:$F$1005,Con_ve!$C$6:$C$1005,$C560,Con_ve!$I$6:$I$1005,"Em negociação",Con_ve!$Q$6:$Q$1005,Cad_cl!BG$5)))</f>
        <v/>
      </c>
      <c r="BH560" s="134" t="str">
        <f>IF(ISERR(IF($C560="","",SUMIFS(Con_ve!$F$6:$F$1005,Con_ve!$C$6:$C$1005,$C560,Con_ve!$I$6:$I$1005,"Em negociação",Con_ve!$Q$6:$Q$1005,Cad_cl!BH$5))),"",IF($C560="","",SUMIFS(Con_ve!$F$6:$F$1005,Con_ve!$C$6:$C$1005,$C560,Con_ve!$I$6:$I$1005,"Em negociação",Con_ve!$Q$6:$Q$1005,Cad_cl!BH$5)))</f>
        <v/>
      </c>
      <c r="BI560" s="134" t="str">
        <f>IF(ISERR(IF($C560="","",SUMIFS(Con_ve!$F$6:$F$1005,Con_ve!$C$6:$C$1005,$C560,Con_ve!$I$6:$I$1005,"Em negociação",Con_ve!$Q$6:$Q$1005,Cad_cl!BI$5))),"",IF($C560="","",SUMIFS(Con_ve!$F$6:$F$1005,Con_ve!$C$6:$C$1005,$C560,Con_ve!$I$6:$I$1005,"Em negociação",Con_ve!$Q$6:$Q$1005,Cad_cl!BI$5)))</f>
        <v/>
      </c>
      <c r="BJ560" s="134" t="str">
        <f>IF(ISERR(IF($C560="","",SUMIFS(Con_ve!$F$6:$F$1005,Con_ve!$C$6:$C$1005,$C560,Con_ve!$I$6:$I$1005,"Em negociação",Con_ve!$Q$6:$Q$1005,Cad_cl!BJ$5))),"",IF($C560="","",SUMIFS(Con_ve!$F$6:$F$1005,Con_ve!$C$6:$C$1005,$C560,Con_ve!$I$6:$I$1005,"Em negociação",Con_ve!$Q$6:$Q$1005,Cad_cl!BJ$5)))</f>
        <v/>
      </c>
      <c r="BK560" s="134" t="str">
        <f>IF(ISERR(IF($C560="","",SUMIFS(Con_ve!$F$6:$F$1005,Con_ve!$C$6:$C$1005,$C560,Con_ve!$I$6:$I$1005,"Em negociação",Con_ve!$Q$6:$Q$1005,Cad_cl!BK$5))),"",IF($C560="","",SUMIFS(Con_ve!$F$6:$F$1005,Con_ve!$C$6:$C$1005,$C560,Con_ve!$I$6:$I$1005,"Em negociação",Con_ve!$Q$6:$Q$1005,Cad_cl!BK$5)))</f>
        <v/>
      </c>
      <c r="BL560" s="134" t="str">
        <f>IF(ISERR(IF($C560="","",SUMIFS(Con_ve!$F$6:$F$1005,Con_ve!$C$6:$C$1005,$C560,Con_ve!$I$6:$I$1005,"Em negociação",Con_ve!$Q$6:$Q$1005,Cad_cl!BL$5))),"",IF($C560="","",SUMIFS(Con_ve!$F$6:$F$1005,Con_ve!$C$6:$C$1005,$C560,Con_ve!$I$6:$I$1005,"Em negociação",Con_ve!$Q$6:$Q$1005,Cad_cl!BL$5)))</f>
        <v/>
      </c>
      <c r="BM560" s="134" t="str">
        <f>IF(ISERR(IF($C560="","",SUMIFS(Con_ve!$F$6:$F$1005,Con_ve!$C$6:$C$1005,$C560,Con_ve!$I$6:$I$1005,"Em negociação",Con_ve!$Q$6:$Q$1005,Cad_cl!BM$5))),"",IF($C560="","",SUMIFS(Con_ve!$F$6:$F$1005,Con_ve!$C$6:$C$1005,$C560,Con_ve!$I$6:$I$1005,"Em negociação",Con_ve!$Q$6:$Q$1005,Cad_cl!BM$5)))</f>
        <v/>
      </c>
      <c r="BN560" s="134" t="str">
        <f>IF(ISERR(IF($C560="","",SUMIFS(Con_ve!$F$6:$F$1005,Con_ve!$C$6:$C$1005,$C560,Con_ve!$I$6:$I$1005,"Em negociação",Con_ve!$Q$6:$Q$1005,Cad_cl!BN$5))),"",IF($C560="","",SUMIFS(Con_ve!$F$6:$F$1005,Con_ve!$C$6:$C$1005,$C560,Con_ve!$I$6:$I$1005,"Em negociação",Con_ve!$Q$6:$Q$1005,Cad_cl!BN$5)))</f>
        <v/>
      </c>
      <c r="BO560" s="134" t="str">
        <f>IF(ISERR(IF($C560="","",SUMIFS(Con_ve!$F$6:$F$1005,Con_ve!$C$6:$C$1005,$C560,Con_ve!$I$6:$I$1005,"Em negociação",Con_ve!$Q$6:$Q$1005,Cad_cl!BO$5))),"",IF($C560="","",SUMIFS(Con_ve!$F$6:$F$1005,Con_ve!$C$6:$C$1005,$C560,Con_ve!$I$6:$I$1005,"Em negociação",Con_ve!$Q$6:$Q$1005,Cad_cl!BO$5)))</f>
        <v/>
      </c>
      <c r="BP560" s="134">
        <f t="shared" si="25"/>
        <v>0</v>
      </c>
      <c r="BR560" s="125" t="str">
        <f>IF(ISERR(IF(AND($I560=Re_lo!$E$5,BR$5=VLOOKUP(Re_lo!$H$5,Re_lo!$N$5:$O$16,2,0)),AP560,"")),"",IF(AND($I560=Re_lo!$E$5,BR$5=VLOOKUP(Re_lo!$H$5,Re_lo!$N$5:$O$16,2,0)),AP560,""))</f>
        <v/>
      </c>
      <c r="BS560" s="125" t="str">
        <f>IF(ISERR(IF(AND($I560=Re_lo!$E$5,BS$5=VLOOKUP(Re_lo!$H$5,Re_lo!$N$5:$O$16,2,0)),AQ560,"")),"",IF(AND($I560=Re_lo!$E$5,BS$5=VLOOKUP(Re_lo!$H$5,Re_lo!$N$5:$O$16,2,0)),AQ560,""))</f>
        <v/>
      </c>
      <c r="BT560" s="125" t="str">
        <f>IF(ISERR(IF(AND($I560=Re_lo!$E$5,BT$5=VLOOKUP(Re_lo!$H$5,Re_lo!$N$5:$O$16,2,0)),AR560,"")),"",IF(AND($I560=Re_lo!$E$5,BT$5=VLOOKUP(Re_lo!$H$5,Re_lo!$N$5:$O$16,2,0)),AR560,""))</f>
        <v/>
      </c>
      <c r="BU560" s="125" t="str">
        <f>IF(ISERR(IF(AND($I560=Re_lo!$E$5,BU$5=VLOOKUP(Re_lo!$H$5,Re_lo!$N$5:$O$16,2,0)),AS560,"")),"",IF(AND($I560=Re_lo!$E$5,BU$5=VLOOKUP(Re_lo!$H$5,Re_lo!$N$5:$O$16,2,0)),AS560,""))</f>
        <v/>
      </c>
      <c r="BV560" s="125" t="str">
        <f>IF(ISERR(IF(AND($I560=Re_lo!$E$5,BV$5=VLOOKUP(Re_lo!$H$5,Re_lo!$N$5:$O$16,2,0)),AT560,"")),"",IF(AND($I560=Re_lo!$E$5,BV$5=VLOOKUP(Re_lo!$H$5,Re_lo!$N$5:$O$16,2,0)),AT560,""))</f>
        <v/>
      </c>
      <c r="BW560" s="125" t="str">
        <f>IF(ISERR(IF(AND($I560=Re_lo!$E$5,BW$5=VLOOKUP(Re_lo!$H$5,Re_lo!$N$5:$O$16,2,0)),AU560,"")),"",IF(AND($I560=Re_lo!$E$5,BW$5=VLOOKUP(Re_lo!$H$5,Re_lo!$N$5:$O$16,2,0)),AU560,""))</f>
        <v/>
      </c>
      <c r="BX560" s="125" t="str">
        <f>IF(ISERR(IF(AND($I560=Re_lo!$E$5,BX$5=VLOOKUP(Re_lo!$H$5,Re_lo!$N$5:$O$16,2,0)),AV560,"")),"",IF(AND($I560=Re_lo!$E$5,BX$5=VLOOKUP(Re_lo!$H$5,Re_lo!$N$5:$O$16,2,0)),AV560,""))</f>
        <v/>
      </c>
      <c r="BY560" s="125" t="str">
        <f>IF(ISERR(IF(AND($I560=Re_lo!$E$5,BY$5=VLOOKUP(Re_lo!$H$5,Re_lo!$N$5:$O$16,2,0)),AW560,"")),"",IF(AND($I560=Re_lo!$E$5,BY$5=VLOOKUP(Re_lo!$H$5,Re_lo!$N$5:$O$16,2,0)),AW560,""))</f>
        <v/>
      </c>
      <c r="BZ560" s="125" t="str">
        <f>IF(ISERR(IF(AND($I560=Re_lo!$E$5,BZ$5=VLOOKUP(Re_lo!$H$5,Re_lo!$N$5:$O$16,2,0)),AX560,"")),"",IF(AND($I560=Re_lo!$E$5,BZ$5=VLOOKUP(Re_lo!$H$5,Re_lo!$N$5:$O$16,2,0)),AX560,""))</f>
        <v/>
      </c>
      <c r="CA560" s="125" t="str">
        <f>IF(ISERR(IF(AND($I560=Re_lo!$E$5,CA$5=VLOOKUP(Re_lo!$H$5,Re_lo!$N$5:$O$16,2,0)),AY560,"")),"",IF(AND($I560=Re_lo!$E$5,CA$5=VLOOKUP(Re_lo!$H$5,Re_lo!$N$5:$O$16,2,0)),AY560,""))</f>
        <v/>
      </c>
      <c r="CB560" s="125" t="str">
        <f>IF(ISERR(IF(AND($I560=Re_lo!$E$5,CB$5=VLOOKUP(Re_lo!$H$5,Re_lo!$N$5:$O$16,2,0)),AZ560,"")),"",IF(AND($I560=Re_lo!$E$5,CB$5=VLOOKUP(Re_lo!$H$5,Re_lo!$N$5:$O$16,2,0)),AZ560,""))</f>
        <v/>
      </c>
      <c r="CC560" s="125" t="str">
        <f>IF(ISERR(IF(AND($I560=Re_lo!$E$5,CC$5=VLOOKUP(Re_lo!$H$5,Re_lo!$N$5:$O$16,2,0)),BA560,"")),"",IF(AND($I560=Re_lo!$E$5,CC$5=VLOOKUP(Re_lo!$H$5,Re_lo!$N$5:$O$16,2,0)),BA560,""))</f>
        <v/>
      </c>
      <c r="CD560" s="125" t="str">
        <f>IF(ISERR(IF(AND($I560=Re_lo!$E$5,CD$5=VLOOKUP(Re_lo!$H$5,Re_lo!$N$5:$O$16,2,0)),BB560,"")),"",IF(AND($I560=Re_lo!$E$5,CD$5=VLOOKUP(Re_lo!$H$5,Re_lo!$N$5:$O$16,2,0)),BB560,""))</f>
        <v/>
      </c>
      <c r="CF560" s="125" t="str">
        <f>IF($C560="","",COUNTIFS(Con_ve!$C$6:$C$1005,$C560,Con_ve!$Q$6:$Q$1005,Cad_cl!CF$5))</f>
        <v/>
      </c>
      <c r="CG560" s="125" t="str">
        <f>IF($C560="","",COUNTIFS(Con_ve!$C$6:$C$1005,$C560,Con_ve!$Q$6:$Q$1005,Cad_cl!CG$5))</f>
        <v/>
      </c>
      <c r="CH560" s="125" t="str">
        <f>IF($C560="","",COUNTIFS(Con_ve!$C$6:$C$1005,$C560,Con_ve!$Q$6:$Q$1005,Cad_cl!CH$5))</f>
        <v/>
      </c>
      <c r="CI560" s="125" t="str">
        <f>IF($C560="","",COUNTIFS(Con_ve!$C$6:$C$1005,$C560,Con_ve!$Q$6:$Q$1005,Cad_cl!CI$5))</f>
        <v/>
      </c>
      <c r="CJ560" s="125" t="str">
        <f>IF($C560="","",COUNTIFS(Con_ve!$C$6:$C$1005,$C560,Con_ve!$Q$6:$Q$1005,Cad_cl!CJ$5))</f>
        <v/>
      </c>
      <c r="CK560" s="125" t="str">
        <f>IF($C560="","",COUNTIFS(Con_ve!$C$6:$C$1005,$C560,Con_ve!$Q$6:$Q$1005,Cad_cl!CK$5))</f>
        <v/>
      </c>
      <c r="CL560" s="125" t="str">
        <f>IF($C560="","",COUNTIFS(Con_ve!$C$6:$C$1005,$C560,Con_ve!$Q$6:$Q$1005,Cad_cl!CL$5))</f>
        <v/>
      </c>
      <c r="CM560" s="125" t="str">
        <f>IF($C560="","",COUNTIFS(Con_ve!$C$6:$C$1005,$C560,Con_ve!$Q$6:$Q$1005,Cad_cl!CM$5))</f>
        <v/>
      </c>
      <c r="CN560" s="125" t="str">
        <f>IF($C560="","",COUNTIFS(Con_ve!$C$6:$C$1005,$C560,Con_ve!$Q$6:$Q$1005,Cad_cl!CN$5))</f>
        <v/>
      </c>
      <c r="CO560" s="125" t="str">
        <f>IF($C560="","",COUNTIFS(Con_ve!$C$6:$C$1005,$C560,Con_ve!$Q$6:$Q$1005,Cad_cl!CO$5))</f>
        <v/>
      </c>
      <c r="CP560" s="125" t="str">
        <f>IF($C560="","",COUNTIFS(Con_ve!$C$6:$C$1005,$C560,Con_ve!$Q$6:$Q$1005,Cad_cl!CP$5))</f>
        <v/>
      </c>
      <c r="CQ560" s="125" t="str">
        <f>IF($C560="","",COUNTIFS(Con_ve!$C$6:$C$1005,$C560,Con_ve!$Q$6:$Q$1005,Cad_cl!CQ$5))</f>
        <v/>
      </c>
      <c r="CR560" s="125">
        <f t="shared" si="26"/>
        <v>0</v>
      </c>
    </row>
    <row r="561" spans="3:96" ht="30" customHeight="1">
      <c r="C561" s="153"/>
      <c r="D561" s="153"/>
      <c r="E561" s="154"/>
      <c r="F561" s="153"/>
      <c r="G561" s="155"/>
      <c r="H561" s="153"/>
      <c r="I561" s="153"/>
      <c r="J561" s="132" t="s">
        <v>309</v>
      </c>
      <c r="K561" s="133" t="s">
        <v>309</v>
      </c>
      <c r="L561" s="153"/>
      <c r="M561" s="153"/>
      <c r="N561" s="153"/>
      <c r="O561" s="153"/>
      <c r="P561" s="153"/>
      <c r="Q561" s="153"/>
      <c r="AP561" s="134" t="str">
        <f>IF(ISERR(IF($C561="","",SUMIFS(Con_ve!$F$6:$F$1005,Con_ve!$C$6:$C$1005,$C561,Con_ve!$I$6:$I$1005,"Fechada",Con_ve!$Q$6:$Q$1005,Cad_cl!AP$5))),"",IF($C561="","",SUMIFS(Con_ve!$F$6:$F$1005,Con_ve!$C$6:$C$1005,$C561,Con_ve!$I$6:$I$1005,"Fechada",Con_ve!$Q$6:$Q$1005,Cad_cl!AP$5)))</f>
        <v/>
      </c>
      <c r="AQ561" s="134" t="str">
        <f>IF(ISERR(IF($C561="","",SUMIFS(Con_ve!$F$6:$F$1005,Con_ve!$C$6:$C$1005,$C561,Con_ve!$I$6:$I$1005,"Fechada",Con_ve!$Q$6:$Q$1005,Cad_cl!AQ$5))),"",IF($C561="","",SUMIFS(Con_ve!$F$6:$F$1005,Con_ve!$C$6:$C$1005,$C561,Con_ve!$I$6:$I$1005,"Fechada",Con_ve!$Q$6:$Q$1005,Cad_cl!AQ$5)))</f>
        <v/>
      </c>
      <c r="AR561" s="134" t="str">
        <f>IF(ISERR(IF($C561="","",SUMIFS(Con_ve!$F$6:$F$1005,Con_ve!$C$6:$C$1005,$C561,Con_ve!$I$6:$I$1005,"Fechada",Con_ve!$Q$6:$Q$1005,Cad_cl!AR$5))),"",IF($C561="","",SUMIFS(Con_ve!$F$6:$F$1005,Con_ve!$C$6:$C$1005,$C561,Con_ve!$I$6:$I$1005,"Fechada",Con_ve!$Q$6:$Q$1005,Cad_cl!AR$5)))</f>
        <v/>
      </c>
      <c r="AS561" s="134" t="str">
        <f>IF(ISERR(IF($C561="","",SUMIFS(Con_ve!$F$6:$F$1005,Con_ve!$C$6:$C$1005,$C561,Con_ve!$I$6:$I$1005,"Fechada",Con_ve!$Q$6:$Q$1005,Cad_cl!AS$5))),"",IF($C561="","",SUMIFS(Con_ve!$F$6:$F$1005,Con_ve!$C$6:$C$1005,$C561,Con_ve!$I$6:$I$1005,"Fechada",Con_ve!$Q$6:$Q$1005,Cad_cl!AS$5)))</f>
        <v/>
      </c>
      <c r="AT561" s="134" t="str">
        <f>IF(ISERR(IF($C561="","",SUMIFS(Con_ve!$F$6:$F$1005,Con_ve!$C$6:$C$1005,$C561,Con_ve!$I$6:$I$1005,"Fechada",Con_ve!$Q$6:$Q$1005,Cad_cl!AT$5))),"",IF($C561="","",SUMIFS(Con_ve!$F$6:$F$1005,Con_ve!$C$6:$C$1005,$C561,Con_ve!$I$6:$I$1005,"Fechada",Con_ve!$Q$6:$Q$1005,Cad_cl!AT$5)))</f>
        <v/>
      </c>
      <c r="AU561" s="134" t="str">
        <f>IF(ISERR(IF($C561="","",SUMIFS(Con_ve!$F$6:$F$1005,Con_ve!$C$6:$C$1005,$C561,Con_ve!$I$6:$I$1005,"Fechada",Con_ve!$Q$6:$Q$1005,Cad_cl!AU$5))),"",IF($C561="","",SUMIFS(Con_ve!$F$6:$F$1005,Con_ve!$C$6:$C$1005,$C561,Con_ve!$I$6:$I$1005,"Fechada",Con_ve!$Q$6:$Q$1005,Cad_cl!AU$5)))</f>
        <v/>
      </c>
      <c r="AV561" s="134" t="str">
        <f>IF(ISERR(IF($C561="","",SUMIFS(Con_ve!$F$6:$F$1005,Con_ve!$C$6:$C$1005,$C561,Con_ve!$I$6:$I$1005,"Fechada",Con_ve!$Q$6:$Q$1005,Cad_cl!AV$5))),"",IF($C561="","",SUMIFS(Con_ve!$F$6:$F$1005,Con_ve!$C$6:$C$1005,$C561,Con_ve!$I$6:$I$1005,"Fechada",Con_ve!$Q$6:$Q$1005,Cad_cl!AV$5)))</f>
        <v/>
      </c>
      <c r="AW561" s="134" t="str">
        <f>IF(ISERR(IF($C561="","",SUMIFS(Con_ve!$F$6:$F$1005,Con_ve!$C$6:$C$1005,$C561,Con_ve!$I$6:$I$1005,"Fechada",Con_ve!$Q$6:$Q$1005,Cad_cl!AW$5))),"",IF($C561="","",SUMIFS(Con_ve!$F$6:$F$1005,Con_ve!$C$6:$C$1005,$C561,Con_ve!$I$6:$I$1005,"Fechada",Con_ve!$Q$6:$Q$1005,Cad_cl!AW$5)))</f>
        <v/>
      </c>
      <c r="AX561" s="134" t="str">
        <f>IF(ISERR(IF($C561="","",SUMIFS(Con_ve!$F$6:$F$1005,Con_ve!$C$6:$C$1005,$C561,Con_ve!$I$6:$I$1005,"Fechada",Con_ve!$Q$6:$Q$1005,Cad_cl!AX$5))),"",IF($C561="","",SUMIFS(Con_ve!$F$6:$F$1005,Con_ve!$C$6:$C$1005,$C561,Con_ve!$I$6:$I$1005,"Fechada",Con_ve!$Q$6:$Q$1005,Cad_cl!AX$5)))</f>
        <v/>
      </c>
      <c r="AY561" s="134" t="str">
        <f>IF(ISERR(IF($C561="","",SUMIFS(Con_ve!$F$6:$F$1005,Con_ve!$C$6:$C$1005,$C561,Con_ve!$I$6:$I$1005,"Fechada",Con_ve!$Q$6:$Q$1005,Cad_cl!AY$5))),"",IF($C561="","",SUMIFS(Con_ve!$F$6:$F$1005,Con_ve!$C$6:$C$1005,$C561,Con_ve!$I$6:$I$1005,"Fechada",Con_ve!$Q$6:$Q$1005,Cad_cl!AY$5)))</f>
        <v/>
      </c>
      <c r="AZ561" s="134" t="str">
        <f>IF(ISERR(IF($C561="","",SUMIFS(Con_ve!$F$6:$F$1005,Con_ve!$C$6:$C$1005,$C561,Con_ve!$I$6:$I$1005,"Fechada",Con_ve!$Q$6:$Q$1005,Cad_cl!AZ$5))),"",IF($C561="","",SUMIFS(Con_ve!$F$6:$F$1005,Con_ve!$C$6:$C$1005,$C561,Con_ve!$I$6:$I$1005,"Fechada",Con_ve!$Q$6:$Q$1005,Cad_cl!AZ$5)))</f>
        <v/>
      </c>
      <c r="BA561" s="134" t="str">
        <f>IF(ISERR(IF($C561="","",SUMIFS(Con_ve!$F$6:$F$1005,Con_ve!$C$6:$C$1005,$C561,Con_ve!$I$6:$I$1005,"Fechada",Con_ve!$Q$6:$Q$1005,Cad_cl!BA$5))),"",IF($C561="","",SUMIFS(Con_ve!$F$6:$F$1005,Con_ve!$C$6:$C$1005,$C561,Con_ve!$I$6:$I$1005,"Fechada",Con_ve!$Q$6:$Q$1005,Cad_cl!BA$5)))</f>
        <v/>
      </c>
      <c r="BB561" s="134">
        <f t="shared" si="24"/>
        <v>0</v>
      </c>
      <c r="BD561" s="134" t="str">
        <f>IF(ISERR(IF($C561="","",SUMIFS(Con_ve!$F$6:$F$1005,Con_ve!$C$6:$C$1005,$C561,Con_ve!$I$6:$I$1005,"Em negociação",Con_ve!$Q$6:$Q$1005,Cad_cl!BD$5))),"",IF($C561="","",SUMIFS(Con_ve!$F$6:$F$1005,Con_ve!$C$6:$C$1005,$C561,Con_ve!$I$6:$I$1005,"Em negociação",Con_ve!$Q$6:$Q$1005,Cad_cl!BD$5)))</f>
        <v/>
      </c>
      <c r="BE561" s="134" t="str">
        <f>IF(ISERR(IF($C561="","",SUMIFS(Con_ve!$F$6:$F$1005,Con_ve!$C$6:$C$1005,$C561,Con_ve!$I$6:$I$1005,"Em negociação",Con_ve!$Q$6:$Q$1005,Cad_cl!BE$5))),"",IF($C561="","",SUMIFS(Con_ve!$F$6:$F$1005,Con_ve!$C$6:$C$1005,$C561,Con_ve!$I$6:$I$1005,"Em negociação",Con_ve!$Q$6:$Q$1005,Cad_cl!BE$5)))</f>
        <v/>
      </c>
      <c r="BF561" s="134" t="str">
        <f>IF(ISERR(IF($C561="","",SUMIFS(Con_ve!$F$6:$F$1005,Con_ve!$C$6:$C$1005,$C561,Con_ve!$I$6:$I$1005,"Em negociação",Con_ve!$Q$6:$Q$1005,Cad_cl!BF$5))),"",IF($C561="","",SUMIFS(Con_ve!$F$6:$F$1005,Con_ve!$C$6:$C$1005,$C561,Con_ve!$I$6:$I$1005,"Em negociação",Con_ve!$Q$6:$Q$1005,Cad_cl!BF$5)))</f>
        <v/>
      </c>
      <c r="BG561" s="134" t="str">
        <f>IF(ISERR(IF($C561="","",SUMIFS(Con_ve!$F$6:$F$1005,Con_ve!$C$6:$C$1005,$C561,Con_ve!$I$6:$I$1005,"Em negociação",Con_ve!$Q$6:$Q$1005,Cad_cl!BG$5))),"",IF($C561="","",SUMIFS(Con_ve!$F$6:$F$1005,Con_ve!$C$6:$C$1005,$C561,Con_ve!$I$6:$I$1005,"Em negociação",Con_ve!$Q$6:$Q$1005,Cad_cl!BG$5)))</f>
        <v/>
      </c>
      <c r="BH561" s="134" t="str">
        <f>IF(ISERR(IF($C561="","",SUMIFS(Con_ve!$F$6:$F$1005,Con_ve!$C$6:$C$1005,$C561,Con_ve!$I$6:$I$1005,"Em negociação",Con_ve!$Q$6:$Q$1005,Cad_cl!BH$5))),"",IF($C561="","",SUMIFS(Con_ve!$F$6:$F$1005,Con_ve!$C$6:$C$1005,$C561,Con_ve!$I$6:$I$1005,"Em negociação",Con_ve!$Q$6:$Q$1005,Cad_cl!BH$5)))</f>
        <v/>
      </c>
      <c r="BI561" s="134" t="str">
        <f>IF(ISERR(IF($C561="","",SUMIFS(Con_ve!$F$6:$F$1005,Con_ve!$C$6:$C$1005,$C561,Con_ve!$I$6:$I$1005,"Em negociação",Con_ve!$Q$6:$Q$1005,Cad_cl!BI$5))),"",IF($C561="","",SUMIFS(Con_ve!$F$6:$F$1005,Con_ve!$C$6:$C$1005,$C561,Con_ve!$I$6:$I$1005,"Em negociação",Con_ve!$Q$6:$Q$1005,Cad_cl!BI$5)))</f>
        <v/>
      </c>
      <c r="BJ561" s="134" t="str">
        <f>IF(ISERR(IF($C561="","",SUMIFS(Con_ve!$F$6:$F$1005,Con_ve!$C$6:$C$1005,$C561,Con_ve!$I$6:$I$1005,"Em negociação",Con_ve!$Q$6:$Q$1005,Cad_cl!BJ$5))),"",IF($C561="","",SUMIFS(Con_ve!$F$6:$F$1005,Con_ve!$C$6:$C$1005,$C561,Con_ve!$I$6:$I$1005,"Em negociação",Con_ve!$Q$6:$Q$1005,Cad_cl!BJ$5)))</f>
        <v/>
      </c>
      <c r="BK561" s="134" t="str">
        <f>IF(ISERR(IF($C561="","",SUMIFS(Con_ve!$F$6:$F$1005,Con_ve!$C$6:$C$1005,$C561,Con_ve!$I$6:$I$1005,"Em negociação",Con_ve!$Q$6:$Q$1005,Cad_cl!BK$5))),"",IF($C561="","",SUMIFS(Con_ve!$F$6:$F$1005,Con_ve!$C$6:$C$1005,$C561,Con_ve!$I$6:$I$1005,"Em negociação",Con_ve!$Q$6:$Q$1005,Cad_cl!BK$5)))</f>
        <v/>
      </c>
      <c r="BL561" s="134" t="str">
        <f>IF(ISERR(IF($C561="","",SUMIFS(Con_ve!$F$6:$F$1005,Con_ve!$C$6:$C$1005,$C561,Con_ve!$I$6:$I$1005,"Em negociação",Con_ve!$Q$6:$Q$1005,Cad_cl!BL$5))),"",IF($C561="","",SUMIFS(Con_ve!$F$6:$F$1005,Con_ve!$C$6:$C$1005,$C561,Con_ve!$I$6:$I$1005,"Em negociação",Con_ve!$Q$6:$Q$1005,Cad_cl!BL$5)))</f>
        <v/>
      </c>
      <c r="BM561" s="134" t="str">
        <f>IF(ISERR(IF($C561="","",SUMIFS(Con_ve!$F$6:$F$1005,Con_ve!$C$6:$C$1005,$C561,Con_ve!$I$6:$I$1005,"Em negociação",Con_ve!$Q$6:$Q$1005,Cad_cl!BM$5))),"",IF($C561="","",SUMIFS(Con_ve!$F$6:$F$1005,Con_ve!$C$6:$C$1005,$C561,Con_ve!$I$6:$I$1005,"Em negociação",Con_ve!$Q$6:$Q$1005,Cad_cl!BM$5)))</f>
        <v/>
      </c>
      <c r="BN561" s="134" t="str">
        <f>IF(ISERR(IF($C561="","",SUMIFS(Con_ve!$F$6:$F$1005,Con_ve!$C$6:$C$1005,$C561,Con_ve!$I$6:$I$1005,"Em negociação",Con_ve!$Q$6:$Q$1005,Cad_cl!BN$5))),"",IF($C561="","",SUMIFS(Con_ve!$F$6:$F$1005,Con_ve!$C$6:$C$1005,$C561,Con_ve!$I$6:$I$1005,"Em negociação",Con_ve!$Q$6:$Q$1005,Cad_cl!BN$5)))</f>
        <v/>
      </c>
      <c r="BO561" s="134" t="str">
        <f>IF(ISERR(IF($C561="","",SUMIFS(Con_ve!$F$6:$F$1005,Con_ve!$C$6:$C$1005,$C561,Con_ve!$I$6:$I$1005,"Em negociação",Con_ve!$Q$6:$Q$1005,Cad_cl!BO$5))),"",IF($C561="","",SUMIFS(Con_ve!$F$6:$F$1005,Con_ve!$C$6:$C$1005,$C561,Con_ve!$I$6:$I$1005,"Em negociação",Con_ve!$Q$6:$Q$1005,Cad_cl!BO$5)))</f>
        <v/>
      </c>
      <c r="BP561" s="134">
        <f t="shared" si="25"/>
        <v>0</v>
      </c>
      <c r="BR561" s="125" t="str">
        <f>IF(ISERR(IF(AND($I561=Re_lo!$E$5,BR$5=VLOOKUP(Re_lo!$H$5,Re_lo!$N$5:$O$16,2,0)),AP561,"")),"",IF(AND($I561=Re_lo!$E$5,BR$5=VLOOKUP(Re_lo!$H$5,Re_lo!$N$5:$O$16,2,0)),AP561,""))</f>
        <v/>
      </c>
      <c r="BS561" s="125" t="str">
        <f>IF(ISERR(IF(AND($I561=Re_lo!$E$5,BS$5=VLOOKUP(Re_lo!$H$5,Re_lo!$N$5:$O$16,2,0)),AQ561,"")),"",IF(AND($I561=Re_lo!$E$5,BS$5=VLOOKUP(Re_lo!$H$5,Re_lo!$N$5:$O$16,2,0)),AQ561,""))</f>
        <v/>
      </c>
      <c r="BT561" s="125" t="str">
        <f>IF(ISERR(IF(AND($I561=Re_lo!$E$5,BT$5=VLOOKUP(Re_lo!$H$5,Re_lo!$N$5:$O$16,2,0)),AR561,"")),"",IF(AND($I561=Re_lo!$E$5,BT$5=VLOOKUP(Re_lo!$H$5,Re_lo!$N$5:$O$16,2,0)),AR561,""))</f>
        <v/>
      </c>
      <c r="BU561" s="125" t="str">
        <f>IF(ISERR(IF(AND($I561=Re_lo!$E$5,BU$5=VLOOKUP(Re_lo!$H$5,Re_lo!$N$5:$O$16,2,0)),AS561,"")),"",IF(AND($I561=Re_lo!$E$5,BU$5=VLOOKUP(Re_lo!$H$5,Re_lo!$N$5:$O$16,2,0)),AS561,""))</f>
        <v/>
      </c>
      <c r="BV561" s="125" t="str">
        <f>IF(ISERR(IF(AND($I561=Re_lo!$E$5,BV$5=VLOOKUP(Re_lo!$H$5,Re_lo!$N$5:$O$16,2,0)),AT561,"")),"",IF(AND($I561=Re_lo!$E$5,BV$5=VLOOKUP(Re_lo!$H$5,Re_lo!$N$5:$O$16,2,0)),AT561,""))</f>
        <v/>
      </c>
      <c r="BW561" s="125" t="str">
        <f>IF(ISERR(IF(AND($I561=Re_lo!$E$5,BW$5=VLOOKUP(Re_lo!$H$5,Re_lo!$N$5:$O$16,2,0)),AU561,"")),"",IF(AND($I561=Re_lo!$E$5,BW$5=VLOOKUP(Re_lo!$H$5,Re_lo!$N$5:$O$16,2,0)),AU561,""))</f>
        <v/>
      </c>
      <c r="BX561" s="125" t="str">
        <f>IF(ISERR(IF(AND($I561=Re_lo!$E$5,BX$5=VLOOKUP(Re_lo!$H$5,Re_lo!$N$5:$O$16,2,0)),AV561,"")),"",IF(AND($I561=Re_lo!$E$5,BX$5=VLOOKUP(Re_lo!$H$5,Re_lo!$N$5:$O$16,2,0)),AV561,""))</f>
        <v/>
      </c>
      <c r="BY561" s="125" t="str">
        <f>IF(ISERR(IF(AND($I561=Re_lo!$E$5,BY$5=VLOOKUP(Re_lo!$H$5,Re_lo!$N$5:$O$16,2,0)),AW561,"")),"",IF(AND($I561=Re_lo!$E$5,BY$5=VLOOKUP(Re_lo!$H$5,Re_lo!$N$5:$O$16,2,0)),AW561,""))</f>
        <v/>
      </c>
      <c r="BZ561" s="125" t="str">
        <f>IF(ISERR(IF(AND($I561=Re_lo!$E$5,BZ$5=VLOOKUP(Re_lo!$H$5,Re_lo!$N$5:$O$16,2,0)),AX561,"")),"",IF(AND($I561=Re_lo!$E$5,BZ$5=VLOOKUP(Re_lo!$H$5,Re_lo!$N$5:$O$16,2,0)),AX561,""))</f>
        <v/>
      </c>
      <c r="CA561" s="125" t="str">
        <f>IF(ISERR(IF(AND($I561=Re_lo!$E$5,CA$5=VLOOKUP(Re_lo!$H$5,Re_lo!$N$5:$O$16,2,0)),AY561,"")),"",IF(AND($I561=Re_lo!$E$5,CA$5=VLOOKUP(Re_lo!$H$5,Re_lo!$N$5:$O$16,2,0)),AY561,""))</f>
        <v/>
      </c>
      <c r="CB561" s="125" t="str">
        <f>IF(ISERR(IF(AND($I561=Re_lo!$E$5,CB$5=VLOOKUP(Re_lo!$H$5,Re_lo!$N$5:$O$16,2,0)),AZ561,"")),"",IF(AND($I561=Re_lo!$E$5,CB$5=VLOOKUP(Re_lo!$H$5,Re_lo!$N$5:$O$16,2,0)),AZ561,""))</f>
        <v/>
      </c>
      <c r="CC561" s="125" t="str">
        <f>IF(ISERR(IF(AND($I561=Re_lo!$E$5,CC$5=VLOOKUP(Re_lo!$H$5,Re_lo!$N$5:$O$16,2,0)),BA561,"")),"",IF(AND($I561=Re_lo!$E$5,CC$5=VLOOKUP(Re_lo!$H$5,Re_lo!$N$5:$O$16,2,0)),BA561,""))</f>
        <v/>
      </c>
      <c r="CD561" s="125" t="str">
        <f>IF(ISERR(IF(AND($I561=Re_lo!$E$5,CD$5=VLOOKUP(Re_lo!$H$5,Re_lo!$N$5:$O$16,2,0)),BB561,"")),"",IF(AND($I561=Re_lo!$E$5,CD$5=VLOOKUP(Re_lo!$H$5,Re_lo!$N$5:$O$16,2,0)),BB561,""))</f>
        <v/>
      </c>
      <c r="CF561" s="125" t="str">
        <f>IF($C561="","",COUNTIFS(Con_ve!$C$6:$C$1005,$C561,Con_ve!$Q$6:$Q$1005,Cad_cl!CF$5))</f>
        <v/>
      </c>
      <c r="CG561" s="125" t="str">
        <f>IF($C561="","",COUNTIFS(Con_ve!$C$6:$C$1005,$C561,Con_ve!$Q$6:$Q$1005,Cad_cl!CG$5))</f>
        <v/>
      </c>
      <c r="CH561" s="125" t="str">
        <f>IF($C561="","",COUNTIFS(Con_ve!$C$6:$C$1005,$C561,Con_ve!$Q$6:$Q$1005,Cad_cl!CH$5))</f>
        <v/>
      </c>
      <c r="CI561" s="125" t="str">
        <f>IF($C561="","",COUNTIFS(Con_ve!$C$6:$C$1005,$C561,Con_ve!$Q$6:$Q$1005,Cad_cl!CI$5))</f>
        <v/>
      </c>
      <c r="CJ561" s="125" t="str">
        <f>IF($C561="","",COUNTIFS(Con_ve!$C$6:$C$1005,$C561,Con_ve!$Q$6:$Q$1005,Cad_cl!CJ$5))</f>
        <v/>
      </c>
      <c r="CK561" s="125" t="str">
        <f>IF($C561="","",COUNTIFS(Con_ve!$C$6:$C$1005,$C561,Con_ve!$Q$6:$Q$1005,Cad_cl!CK$5))</f>
        <v/>
      </c>
      <c r="CL561" s="125" t="str">
        <f>IF($C561="","",COUNTIFS(Con_ve!$C$6:$C$1005,$C561,Con_ve!$Q$6:$Q$1005,Cad_cl!CL$5))</f>
        <v/>
      </c>
      <c r="CM561" s="125" t="str">
        <f>IF($C561="","",COUNTIFS(Con_ve!$C$6:$C$1005,$C561,Con_ve!$Q$6:$Q$1005,Cad_cl!CM$5))</f>
        <v/>
      </c>
      <c r="CN561" s="125" t="str">
        <f>IF($C561="","",COUNTIFS(Con_ve!$C$6:$C$1005,$C561,Con_ve!$Q$6:$Q$1005,Cad_cl!CN$5))</f>
        <v/>
      </c>
      <c r="CO561" s="125" t="str">
        <f>IF($C561="","",COUNTIFS(Con_ve!$C$6:$C$1005,$C561,Con_ve!$Q$6:$Q$1005,Cad_cl!CO$5))</f>
        <v/>
      </c>
      <c r="CP561" s="125" t="str">
        <f>IF($C561="","",COUNTIFS(Con_ve!$C$6:$C$1005,$C561,Con_ve!$Q$6:$Q$1005,Cad_cl!CP$5))</f>
        <v/>
      </c>
      <c r="CQ561" s="125" t="str">
        <f>IF($C561="","",COUNTIFS(Con_ve!$C$6:$C$1005,$C561,Con_ve!$Q$6:$Q$1005,Cad_cl!CQ$5))</f>
        <v/>
      </c>
      <c r="CR561" s="125">
        <f t="shared" si="26"/>
        <v>0</v>
      </c>
    </row>
    <row r="562" spans="3:96" ht="30" customHeight="1">
      <c r="C562" s="153"/>
      <c r="D562" s="153"/>
      <c r="E562" s="154"/>
      <c r="F562" s="153"/>
      <c r="G562" s="155"/>
      <c r="H562" s="153"/>
      <c r="I562" s="153"/>
      <c r="J562" s="132" t="s">
        <v>309</v>
      </c>
      <c r="K562" s="133" t="s">
        <v>309</v>
      </c>
      <c r="L562" s="153"/>
      <c r="M562" s="153"/>
      <c r="N562" s="153"/>
      <c r="O562" s="153"/>
      <c r="P562" s="153"/>
      <c r="Q562" s="153"/>
      <c r="AP562" s="134" t="str">
        <f>IF(ISERR(IF($C562="","",SUMIFS(Con_ve!$F$6:$F$1005,Con_ve!$C$6:$C$1005,$C562,Con_ve!$I$6:$I$1005,"Fechada",Con_ve!$Q$6:$Q$1005,Cad_cl!AP$5))),"",IF($C562="","",SUMIFS(Con_ve!$F$6:$F$1005,Con_ve!$C$6:$C$1005,$C562,Con_ve!$I$6:$I$1005,"Fechada",Con_ve!$Q$6:$Q$1005,Cad_cl!AP$5)))</f>
        <v/>
      </c>
      <c r="AQ562" s="134" t="str">
        <f>IF(ISERR(IF($C562="","",SUMIFS(Con_ve!$F$6:$F$1005,Con_ve!$C$6:$C$1005,$C562,Con_ve!$I$6:$I$1005,"Fechada",Con_ve!$Q$6:$Q$1005,Cad_cl!AQ$5))),"",IF($C562="","",SUMIFS(Con_ve!$F$6:$F$1005,Con_ve!$C$6:$C$1005,$C562,Con_ve!$I$6:$I$1005,"Fechada",Con_ve!$Q$6:$Q$1005,Cad_cl!AQ$5)))</f>
        <v/>
      </c>
      <c r="AR562" s="134" t="str">
        <f>IF(ISERR(IF($C562="","",SUMIFS(Con_ve!$F$6:$F$1005,Con_ve!$C$6:$C$1005,$C562,Con_ve!$I$6:$I$1005,"Fechada",Con_ve!$Q$6:$Q$1005,Cad_cl!AR$5))),"",IF($C562="","",SUMIFS(Con_ve!$F$6:$F$1005,Con_ve!$C$6:$C$1005,$C562,Con_ve!$I$6:$I$1005,"Fechada",Con_ve!$Q$6:$Q$1005,Cad_cl!AR$5)))</f>
        <v/>
      </c>
      <c r="AS562" s="134" t="str">
        <f>IF(ISERR(IF($C562="","",SUMIFS(Con_ve!$F$6:$F$1005,Con_ve!$C$6:$C$1005,$C562,Con_ve!$I$6:$I$1005,"Fechada",Con_ve!$Q$6:$Q$1005,Cad_cl!AS$5))),"",IF($C562="","",SUMIFS(Con_ve!$F$6:$F$1005,Con_ve!$C$6:$C$1005,$C562,Con_ve!$I$6:$I$1005,"Fechada",Con_ve!$Q$6:$Q$1005,Cad_cl!AS$5)))</f>
        <v/>
      </c>
      <c r="AT562" s="134" t="str">
        <f>IF(ISERR(IF($C562="","",SUMIFS(Con_ve!$F$6:$F$1005,Con_ve!$C$6:$C$1005,$C562,Con_ve!$I$6:$I$1005,"Fechada",Con_ve!$Q$6:$Q$1005,Cad_cl!AT$5))),"",IF($C562="","",SUMIFS(Con_ve!$F$6:$F$1005,Con_ve!$C$6:$C$1005,$C562,Con_ve!$I$6:$I$1005,"Fechada",Con_ve!$Q$6:$Q$1005,Cad_cl!AT$5)))</f>
        <v/>
      </c>
      <c r="AU562" s="134" t="str">
        <f>IF(ISERR(IF($C562="","",SUMIFS(Con_ve!$F$6:$F$1005,Con_ve!$C$6:$C$1005,$C562,Con_ve!$I$6:$I$1005,"Fechada",Con_ve!$Q$6:$Q$1005,Cad_cl!AU$5))),"",IF($C562="","",SUMIFS(Con_ve!$F$6:$F$1005,Con_ve!$C$6:$C$1005,$C562,Con_ve!$I$6:$I$1005,"Fechada",Con_ve!$Q$6:$Q$1005,Cad_cl!AU$5)))</f>
        <v/>
      </c>
      <c r="AV562" s="134" t="str">
        <f>IF(ISERR(IF($C562="","",SUMIFS(Con_ve!$F$6:$F$1005,Con_ve!$C$6:$C$1005,$C562,Con_ve!$I$6:$I$1005,"Fechada",Con_ve!$Q$6:$Q$1005,Cad_cl!AV$5))),"",IF($C562="","",SUMIFS(Con_ve!$F$6:$F$1005,Con_ve!$C$6:$C$1005,$C562,Con_ve!$I$6:$I$1005,"Fechada",Con_ve!$Q$6:$Q$1005,Cad_cl!AV$5)))</f>
        <v/>
      </c>
      <c r="AW562" s="134" t="str">
        <f>IF(ISERR(IF($C562="","",SUMIFS(Con_ve!$F$6:$F$1005,Con_ve!$C$6:$C$1005,$C562,Con_ve!$I$6:$I$1005,"Fechada",Con_ve!$Q$6:$Q$1005,Cad_cl!AW$5))),"",IF($C562="","",SUMIFS(Con_ve!$F$6:$F$1005,Con_ve!$C$6:$C$1005,$C562,Con_ve!$I$6:$I$1005,"Fechada",Con_ve!$Q$6:$Q$1005,Cad_cl!AW$5)))</f>
        <v/>
      </c>
      <c r="AX562" s="134" t="str">
        <f>IF(ISERR(IF($C562="","",SUMIFS(Con_ve!$F$6:$F$1005,Con_ve!$C$6:$C$1005,$C562,Con_ve!$I$6:$I$1005,"Fechada",Con_ve!$Q$6:$Q$1005,Cad_cl!AX$5))),"",IF($C562="","",SUMIFS(Con_ve!$F$6:$F$1005,Con_ve!$C$6:$C$1005,$C562,Con_ve!$I$6:$I$1005,"Fechada",Con_ve!$Q$6:$Q$1005,Cad_cl!AX$5)))</f>
        <v/>
      </c>
      <c r="AY562" s="134" t="str">
        <f>IF(ISERR(IF($C562="","",SUMIFS(Con_ve!$F$6:$F$1005,Con_ve!$C$6:$C$1005,$C562,Con_ve!$I$6:$I$1005,"Fechada",Con_ve!$Q$6:$Q$1005,Cad_cl!AY$5))),"",IF($C562="","",SUMIFS(Con_ve!$F$6:$F$1005,Con_ve!$C$6:$C$1005,$C562,Con_ve!$I$6:$I$1005,"Fechada",Con_ve!$Q$6:$Q$1005,Cad_cl!AY$5)))</f>
        <v/>
      </c>
      <c r="AZ562" s="134" t="str">
        <f>IF(ISERR(IF($C562="","",SUMIFS(Con_ve!$F$6:$F$1005,Con_ve!$C$6:$C$1005,$C562,Con_ve!$I$6:$I$1005,"Fechada",Con_ve!$Q$6:$Q$1005,Cad_cl!AZ$5))),"",IF($C562="","",SUMIFS(Con_ve!$F$6:$F$1005,Con_ve!$C$6:$C$1005,$C562,Con_ve!$I$6:$I$1005,"Fechada",Con_ve!$Q$6:$Q$1005,Cad_cl!AZ$5)))</f>
        <v/>
      </c>
      <c r="BA562" s="134" t="str">
        <f>IF(ISERR(IF($C562="","",SUMIFS(Con_ve!$F$6:$F$1005,Con_ve!$C$6:$C$1005,$C562,Con_ve!$I$6:$I$1005,"Fechada",Con_ve!$Q$6:$Q$1005,Cad_cl!BA$5))),"",IF($C562="","",SUMIFS(Con_ve!$F$6:$F$1005,Con_ve!$C$6:$C$1005,$C562,Con_ve!$I$6:$I$1005,"Fechada",Con_ve!$Q$6:$Q$1005,Cad_cl!BA$5)))</f>
        <v/>
      </c>
      <c r="BB562" s="134">
        <f t="shared" si="24"/>
        <v>0</v>
      </c>
      <c r="BD562" s="134" t="str">
        <f>IF(ISERR(IF($C562="","",SUMIFS(Con_ve!$F$6:$F$1005,Con_ve!$C$6:$C$1005,$C562,Con_ve!$I$6:$I$1005,"Em negociação",Con_ve!$Q$6:$Q$1005,Cad_cl!BD$5))),"",IF($C562="","",SUMIFS(Con_ve!$F$6:$F$1005,Con_ve!$C$6:$C$1005,$C562,Con_ve!$I$6:$I$1005,"Em negociação",Con_ve!$Q$6:$Q$1005,Cad_cl!BD$5)))</f>
        <v/>
      </c>
      <c r="BE562" s="134" t="str">
        <f>IF(ISERR(IF($C562="","",SUMIFS(Con_ve!$F$6:$F$1005,Con_ve!$C$6:$C$1005,$C562,Con_ve!$I$6:$I$1005,"Em negociação",Con_ve!$Q$6:$Q$1005,Cad_cl!BE$5))),"",IF($C562="","",SUMIFS(Con_ve!$F$6:$F$1005,Con_ve!$C$6:$C$1005,$C562,Con_ve!$I$6:$I$1005,"Em negociação",Con_ve!$Q$6:$Q$1005,Cad_cl!BE$5)))</f>
        <v/>
      </c>
      <c r="BF562" s="134" t="str">
        <f>IF(ISERR(IF($C562="","",SUMIFS(Con_ve!$F$6:$F$1005,Con_ve!$C$6:$C$1005,$C562,Con_ve!$I$6:$I$1005,"Em negociação",Con_ve!$Q$6:$Q$1005,Cad_cl!BF$5))),"",IF($C562="","",SUMIFS(Con_ve!$F$6:$F$1005,Con_ve!$C$6:$C$1005,$C562,Con_ve!$I$6:$I$1005,"Em negociação",Con_ve!$Q$6:$Q$1005,Cad_cl!BF$5)))</f>
        <v/>
      </c>
      <c r="BG562" s="134" t="str">
        <f>IF(ISERR(IF($C562="","",SUMIFS(Con_ve!$F$6:$F$1005,Con_ve!$C$6:$C$1005,$C562,Con_ve!$I$6:$I$1005,"Em negociação",Con_ve!$Q$6:$Q$1005,Cad_cl!BG$5))),"",IF($C562="","",SUMIFS(Con_ve!$F$6:$F$1005,Con_ve!$C$6:$C$1005,$C562,Con_ve!$I$6:$I$1005,"Em negociação",Con_ve!$Q$6:$Q$1005,Cad_cl!BG$5)))</f>
        <v/>
      </c>
      <c r="BH562" s="134" t="str">
        <f>IF(ISERR(IF($C562="","",SUMIFS(Con_ve!$F$6:$F$1005,Con_ve!$C$6:$C$1005,$C562,Con_ve!$I$6:$I$1005,"Em negociação",Con_ve!$Q$6:$Q$1005,Cad_cl!BH$5))),"",IF($C562="","",SUMIFS(Con_ve!$F$6:$F$1005,Con_ve!$C$6:$C$1005,$C562,Con_ve!$I$6:$I$1005,"Em negociação",Con_ve!$Q$6:$Q$1005,Cad_cl!BH$5)))</f>
        <v/>
      </c>
      <c r="BI562" s="134" t="str">
        <f>IF(ISERR(IF($C562="","",SUMIFS(Con_ve!$F$6:$F$1005,Con_ve!$C$6:$C$1005,$C562,Con_ve!$I$6:$I$1005,"Em negociação",Con_ve!$Q$6:$Q$1005,Cad_cl!BI$5))),"",IF($C562="","",SUMIFS(Con_ve!$F$6:$F$1005,Con_ve!$C$6:$C$1005,$C562,Con_ve!$I$6:$I$1005,"Em negociação",Con_ve!$Q$6:$Q$1005,Cad_cl!BI$5)))</f>
        <v/>
      </c>
      <c r="BJ562" s="134" t="str">
        <f>IF(ISERR(IF($C562="","",SUMIFS(Con_ve!$F$6:$F$1005,Con_ve!$C$6:$C$1005,$C562,Con_ve!$I$6:$I$1005,"Em negociação",Con_ve!$Q$6:$Q$1005,Cad_cl!BJ$5))),"",IF($C562="","",SUMIFS(Con_ve!$F$6:$F$1005,Con_ve!$C$6:$C$1005,$C562,Con_ve!$I$6:$I$1005,"Em negociação",Con_ve!$Q$6:$Q$1005,Cad_cl!BJ$5)))</f>
        <v/>
      </c>
      <c r="BK562" s="134" t="str">
        <f>IF(ISERR(IF($C562="","",SUMIFS(Con_ve!$F$6:$F$1005,Con_ve!$C$6:$C$1005,$C562,Con_ve!$I$6:$I$1005,"Em negociação",Con_ve!$Q$6:$Q$1005,Cad_cl!BK$5))),"",IF($C562="","",SUMIFS(Con_ve!$F$6:$F$1005,Con_ve!$C$6:$C$1005,$C562,Con_ve!$I$6:$I$1005,"Em negociação",Con_ve!$Q$6:$Q$1005,Cad_cl!BK$5)))</f>
        <v/>
      </c>
      <c r="BL562" s="134" t="str">
        <f>IF(ISERR(IF($C562="","",SUMIFS(Con_ve!$F$6:$F$1005,Con_ve!$C$6:$C$1005,$C562,Con_ve!$I$6:$I$1005,"Em negociação",Con_ve!$Q$6:$Q$1005,Cad_cl!BL$5))),"",IF($C562="","",SUMIFS(Con_ve!$F$6:$F$1005,Con_ve!$C$6:$C$1005,$C562,Con_ve!$I$6:$I$1005,"Em negociação",Con_ve!$Q$6:$Q$1005,Cad_cl!BL$5)))</f>
        <v/>
      </c>
      <c r="BM562" s="134" t="str">
        <f>IF(ISERR(IF($C562="","",SUMIFS(Con_ve!$F$6:$F$1005,Con_ve!$C$6:$C$1005,$C562,Con_ve!$I$6:$I$1005,"Em negociação",Con_ve!$Q$6:$Q$1005,Cad_cl!BM$5))),"",IF($C562="","",SUMIFS(Con_ve!$F$6:$F$1005,Con_ve!$C$6:$C$1005,$C562,Con_ve!$I$6:$I$1005,"Em negociação",Con_ve!$Q$6:$Q$1005,Cad_cl!BM$5)))</f>
        <v/>
      </c>
      <c r="BN562" s="134" t="str">
        <f>IF(ISERR(IF($C562="","",SUMIFS(Con_ve!$F$6:$F$1005,Con_ve!$C$6:$C$1005,$C562,Con_ve!$I$6:$I$1005,"Em negociação",Con_ve!$Q$6:$Q$1005,Cad_cl!BN$5))),"",IF($C562="","",SUMIFS(Con_ve!$F$6:$F$1005,Con_ve!$C$6:$C$1005,$C562,Con_ve!$I$6:$I$1005,"Em negociação",Con_ve!$Q$6:$Q$1005,Cad_cl!BN$5)))</f>
        <v/>
      </c>
      <c r="BO562" s="134" t="str">
        <f>IF(ISERR(IF($C562="","",SUMIFS(Con_ve!$F$6:$F$1005,Con_ve!$C$6:$C$1005,$C562,Con_ve!$I$6:$I$1005,"Em negociação",Con_ve!$Q$6:$Q$1005,Cad_cl!BO$5))),"",IF($C562="","",SUMIFS(Con_ve!$F$6:$F$1005,Con_ve!$C$6:$C$1005,$C562,Con_ve!$I$6:$I$1005,"Em negociação",Con_ve!$Q$6:$Q$1005,Cad_cl!BO$5)))</f>
        <v/>
      </c>
      <c r="BP562" s="134">
        <f t="shared" si="25"/>
        <v>0</v>
      </c>
      <c r="BR562" s="125" t="str">
        <f>IF(ISERR(IF(AND($I562=Re_lo!$E$5,BR$5=VLOOKUP(Re_lo!$H$5,Re_lo!$N$5:$O$16,2,0)),AP562,"")),"",IF(AND($I562=Re_lo!$E$5,BR$5=VLOOKUP(Re_lo!$H$5,Re_lo!$N$5:$O$16,2,0)),AP562,""))</f>
        <v/>
      </c>
      <c r="BS562" s="125" t="str">
        <f>IF(ISERR(IF(AND($I562=Re_lo!$E$5,BS$5=VLOOKUP(Re_lo!$H$5,Re_lo!$N$5:$O$16,2,0)),AQ562,"")),"",IF(AND($I562=Re_lo!$E$5,BS$5=VLOOKUP(Re_lo!$H$5,Re_lo!$N$5:$O$16,2,0)),AQ562,""))</f>
        <v/>
      </c>
      <c r="BT562" s="125" t="str">
        <f>IF(ISERR(IF(AND($I562=Re_lo!$E$5,BT$5=VLOOKUP(Re_lo!$H$5,Re_lo!$N$5:$O$16,2,0)),AR562,"")),"",IF(AND($I562=Re_lo!$E$5,BT$5=VLOOKUP(Re_lo!$H$5,Re_lo!$N$5:$O$16,2,0)),AR562,""))</f>
        <v/>
      </c>
      <c r="BU562" s="125" t="str">
        <f>IF(ISERR(IF(AND($I562=Re_lo!$E$5,BU$5=VLOOKUP(Re_lo!$H$5,Re_lo!$N$5:$O$16,2,0)),AS562,"")),"",IF(AND($I562=Re_lo!$E$5,BU$5=VLOOKUP(Re_lo!$H$5,Re_lo!$N$5:$O$16,2,0)),AS562,""))</f>
        <v/>
      </c>
      <c r="BV562" s="125" t="str">
        <f>IF(ISERR(IF(AND($I562=Re_lo!$E$5,BV$5=VLOOKUP(Re_lo!$H$5,Re_lo!$N$5:$O$16,2,0)),AT562,"")),"",IF(AND($I562=Re_lo!$E$5,BV$5=VLOOKUP(Re_lo!$H$5,Re_lo!$N$5:$O$16,2,0)),AT562,""))</f>
        <v/>
      </c>
      <c r="BW562" s="125" t="str">
        <f>IF(ISERR(IF(AND($I562=Re_lo!$E$5,BW$5=VLOOKUP(Re_lo!$H$5,Re_lo!$N$5:$O$16,2,0)),AU562,"")),"",IF(AND($I562=Re_lo!$E$5,BW$5=VLOOKUP(Re_lo!$H$5,Re_lo!$N$5:$O$16,2,0)),AU562,""))</f>
        <v/>
      </c>
      <c r="BX562" s="125" t="str">
        <f>IF(ISERR(IF(AND($I562=Re_lo!$E$5,BX$5=VLOOKUP(Re_lo!$H$5,Re_lo!$N$5:$O$16,2,0)),AV562,"")),"",IF(AND($I562=Re_lo!$E$5,BX$5=VLOOKUP(Re_lo!$H$5,Re_lo!$N$5:$O$16,2,0)),AV562,""))</f>
        <v/>
      </c>
      <c r="BY562" s="125" t="str">
        <f>IF(ISERR(IF(AND($I562=Re_lo!$E$5,BY$5=VLOOKUP(Re_lo!$H$5,Re_lo!$N$5:$O$16,2,0)),AW562,"")),"",IF(AND($I562=Re_lo!$E$5,BY$5=VLOOKUP(Re_lo!$H$5,Re_lo!$N$5:$O$16,2,0)),AW562,""))</f>
        <v/>
      </c>
      <c r="BZ562" s="125" t="str">
        <f>IF(ISERR(IF(AND($I562=Re_lo!$E$5,BZ$5=VLOOKUP(Re_lo!$H$5,Re_lo!$N$5:$O$16,2,0)),AX562,"")),"",IF(AND($I562=Re_lo!$E$5,BZ$5=VLOOKUP(Re_lo!$H$5,Re_lo!$N$5:$O$16,2,0)),AX562,""))</f>
        <v/>
      </c>
      <c r="CA562" s="125" t="str">
        <f>IF(ISERR(IF(AND($I562=Re_lo!$E$5,CA$5=VLOOKUP(Re_lo!$H$5,Re_lo!$N$5:$O$16,2,0)),AY562,"")),"",IF(AND($I562=Re_lo!$E$5,CA$5=VLOOKUP(Re_lo!$H$5,Re_lo!$N$5:$O$16,2,0)),AY562,""))</f>
        <v/>
      </c>
      <c r="CB562" s="125" t="str">
        <f>IF(ISERR(IF(AND($I562=Re_lo!$E$5,CB$5=VLOOKUP(Re_lo!$H$5,Re_lo!$N$5:$O$16,2,0)),AZ562,"")),"",IF(AND($I562=Re_lo!$E$5,CB$5=VLOOKUP(Re_lo!$H$5,Re_lo!$N$5:$O$16,2,0)),AZ562,""))</f>
        <v/>
      </c>
      <c r="CC562" s="125" t="str">
        <f>IF(ISERR(IF(AND($I562=Re_lo!$E$5,CC$5=VLOOKUP(Re_lo!$H$5,Re_lo!$N$5:$O$16,2,0)),BA562,"")),"",IF(AND($I562=Re_lo!$E$5,CC$5=VLOOKUP(Re_lo!$H$5,Re_lo!$N$5:$O$16,2,0)),BA562,""))</f>
        <v/>
      </c>
      <c r="CD562" s="125" t="str">
        <f>IF(ISERR(IF(AND($I562=Re_lo!$E$5,CD$5=VLOOKUP(Re_lo!$H$5,Re_lo!$N$5:$O$16,2,0)),BB562,"")),"",IF(AND($I562=Re_lo!$E$5,CD$5=VLOOKUP(Re_lo!$H$5,Re_lo!$N$5:$O$16,2,0)),BB562,""))</f>
        <v/>
      </c>
      <c r="CF562" s="125" t="str">
        <f>IF($C562="","",COUNTIFS(Con_ve!$C$6:$C$1005,$C562,Con_ve!$Q$6:$Q$1005,Cad_cl!CF$5))</f>
        <v/>
      </c>
      <c r="CG562" s="125" t="str">
        <f>IF($C562="","",COUNTIFS(Con_ve!$C$6:$C$1005,$C562,Con_ve!$Q$6:$Q$1005,Cad_cl!CG$5))</f>
        <v/>
      </c>
      <c r="CH562" s="125" t="str">
        <f>IF($C562="","",COUNTIFS(Con_ve!$C$6:$C$1005,$C562,Con_ve!$Q$6:$Q$1005,Cad_cl!CH$5))</f>
        <v/>
      </c>
      <c r="CI562" s="125" t="str">
        <f>IF($C562="","",COUNTIFS(Con_ve!$C$6:$C$1005,$C562,Con_ve!$Q$6:$Q$1005,Cad_cl!CI$5))</f>
        <v/>
      </c>
      <c r="CJ562" s="125" t="str">
        <f>IF($C562="","",COUNTIFS(Con_ve!$C$6:$C$1005,$C562,Con_ve!$Q$6:$Q$1005,Cad_cl!CJ$5))</f>
        <v/>
      </c>
      <c r="CK562" s="125" t="str">
        <f>IF($C562="","",COUNTIFS(Con_ve!$C$6:$C$1005,$C562,Con_ve!$Q$6:$Q$1005,Cad_cl!CK$5))</f>
        <v/>
      </c>
      <c r="CL562" s="125" t="str">
        <f>IF($C562="","",COUNTIFS(Con_ve!$C$6:$C$1005,$C562,Con_ve!$Q$6:$Q$1005,Cad_cl!CL$5))</f>
        <v/>
      </c>
      <c r="CM562" s="125" t="str">
        <f>IF($C562="","",COUNTIFS(Con_ve!$C$6:$C$1005,$C562,Con_ve!$Q$6:$Q$1005,Cad_cl!CM$5))</f>
        <v/>
      </c>
      <c r="CN562" s="125" t="str">
        <f>IF($C562="","",COUNTIFS(Con_ve!$C$6:$C$1005,$C562,Con_ve!$Q$6:$Q$1005,Cad_cl!CN$5))</f>
        <v/>
      </c>
      <c r="CO562" s="125" t="str">
        <f>IF($C562="","",COUNTIFS(Con_ve!$C$6:$C$1005,$C562,Con_ve!$Q$6:$Q$1005,Cad_cl!CO$5))</f>
        <v/>
      </c>
      <c r="CP562" s="125" t="str">
        <f>IF($C562="","",COUNTIFS(Con_ve!$C$6:$C$1005,$C562,Con_ve!$Q$6:$Q$1005,Cad_cl!CP$5))</f>
        <v/>
      </c>
      <c r="CQ562" s="125" t="str">
        <f>IF($C562="","",COUNTIFS(Con_ve!$C$6:$C$1005,$C562,Con_ve!$Q$6:$Q$1005,Cad_cl!CQ$5))</f>
        <v/>
      </c>
      <c r="CR562" s="125">
        <f t="shared" si="26"/>
        <v>0</v>
      </c>
    </row>
    <row r="563" spans="3:96" ht="30" customHeight="1">
      <c r="C563" s="153"/>
      <c r="D563" s="153"/>
      <c r="E563" s="154"/>
      <c r="F563" s="153"/>
      <c r="G563" s="155"/>
      <c r="H563" s="153"/>
      <c r="I563" s="153"/>
      <c r="J563" s="132" t="s">
        <v>309</v>
      </c>
      <c r="K563" s="133" t="s">
        <v>309</v>
      </c>
      <c r="L563" s="153"/>
      <c r="M563" s="153"/>
      <c r="N563" s="153"/>
      <c r="O563" s="153"/>
      <c r="P563" s="153"/>
      <c r="Q563" s="153"/>
      <c r="AP563" s="134" t="str">
        <f>IF(ISERR(IF($C563="","",SUMIFS(Con_ve!$F$6:$F$1005,Con_ve!$C$6:$C$1005,$C563,Con_ve!$I$6:$I$1005,"Fechada",Con_ve!$Q$6:$Q$1005,Cad_cl!AP$5))),"",IF($C563="","",SUMIFS(Con_ve!$F$6:$F$1005,Con_ve!$C$6:$C$1005,$C563,Con_ve!$I$6:$I$1005,"Fechada",Con_ve!$Q$6:$Q$1005,Cad_cl!AP$5)))</f>
        <v/>
      </c>
      <c r="AQ563" s="134" t="str">
        <f>IF(ISERR(IF($C563="","",SUMIFS(Con_ve!$F$6:$F$1005,Con_ve!$C$6:$C$1005,$C563,Con_ve!$I$6:$I$1005,"Fechada",Con_ve!$Q$6:$Q$1005,Cad_cl!AQ$5))),"",IF($C563="","",SUMIFS(Con_ve!$F$6:$F$1005,Con_ve!$C$6:$C$1005,$C563,Con_ve!$I$6:$I$1005,"Fechada",Con_ve!$Q$6:$Q$1005,Cad_cl!AQ$5)))</f>
        <v/>
      </c>
      <c r="AR563" s="134" t="str">
        <f>IF(ISERR(IF($C563="","",SUMIFS(Con_ve!$F$6:$F$1005,Con_ve!$C$6:$C$1005,$C563,Con_ve!$I$6:$I$1005,"Fechada",Con_ve!$Q$6:$Q$1005,Cad_cl!AR$5))),"",IF($C563="","",SUMIFS(Con_ve!$F$6:$F$1005,Con_ve!$C$6:$C$1005,$C563,Con_ve!$I$6:$I$1005,"Fechada",Con_ve!$Q$6:$Q$1005,Cad_cl!AR$5)))</f>
        <v/>
      </c>
      <c r="AS563" s="134" t="str">
        <f>IF(ISERR(IF($C563="","",SUMIFS(Con_ve!$F$6:$F$1005,Con_ve!$C$6:$C$1005,$C563,Con_ve!$I$6:$I$1005,"Fechada",Con_ve!$Q$6:$Q$1005,Cad_cl!AS$5))),"",IF($C563="","",SUMIFS(Con_ve!$F$6:$F$1005,Con_ve!$C$6:$C$1005,$C563,Con_ve!$I$6:$I$1005,"Fechada",Con_ve!$Q$6:$Q$1005,Cad_cl!AS$5)))</f>
        <v/>
      </c>
      <c r="AT563" s="134" t="str">
        <f>IF(ISERR(IF($C563="","",SUMIFS(Con_ve!$F$6:$F$1005,Con_ve!$C$6:$C$1005,$C563,Con_ve!$I$6:$I$1005,"Fechada",Con_ve!$Q$6:$Q$1005,Cad_cl!AT$5))),"",IF($C563="","",SUMIFS(Con_ve!$F$6:$F$1005,Con_ve!$C$6:$C$1005,$C563,Con_ve!$I$6:$I$1005,"Fechada",Con_ve!$Q$6:$Q$1005,Cad_cl!AT$5)))</f>
        <v/>
      </c>
      <c r="AU563" s="134" t="str">
        <f>IF(ISERR(IF($C563="","",SUMIFS(Con_ve!$F$6:$F$1005,Con_ve!$C$6:$C$1005,$C563,Con_ve!$I$6:$I$1005,"Fechada",Con_ve!$Q$6:$Q$1005,Cad_cl!AU$5))),"",IF($C563="","",SUMIFS(Con_ve!$F$6:$F$1005,Con_ve!$C$6:$C$1005,$C563,Con_ve!$I$6:$I$1005,"Fechada",Con_ve!$Q$6:$Q$1005,Cad_cl!AU$5)))</f>
        <v/>
      </c>
      <c r="AV563" s="134" t="str">
        <f>IF(ISERR(IF($C563="","",SUMIFS(Con_ve!$F$6:$F$1005,Con_ve!$C$6:$C$1005,$C563,Con_ve!$I$6:$I$1005,"Fechada",Con_ve!$Q$6:$Q$1005,Cad_cl!AV$5))),"",IF($C563="","",SUMIFS(Con_ve!$F$6:$F$1005,Con_ve!$C$6:$C$1005,$C563,Con_ve!$I$6:$I$1005,"Fechada",Con_ve!$Q$6:$Q$1005,Cad_cl!AV$5)))</f>
        <v/>
      </c>
      <c r="AW563" s="134" t="str">
        <f>IF(ISERR(IF($C563="","",SUMIFS(Con_ve!$F$6:$F$1005,Con_ve!$C$6:$C$1005,$C563,Con_ve!$I$6:$I$1005,"Fechada",Con_ve!$Q$6:$Q$1005,Cad_cl!AW$5))),"",IF($C563="","",SUMIFS(Con_ve!$F$6:$F$1005,Con_ve!$C$6:$C$1005,$C563,Con_ve!$I$6:$I$1005,"Fechada",Con_ve!$Q$6:$Q$1005,Cad_cl!AW$5)))</f>
        <v/>
      </c>
      <c r="AX563" s="134" t="str">
        <f>IF(ISERR(IF($C563="","",SUMIFS(Con_ve!$F$6:$F$1005,Con_ve!$C$6:$C$1005,$C563,Con_ve!$I$6:$I$1005,"Fechada",Con_ve!$Q$6:$Q$1005,Cad_cl!AX$5))),"",IF($C563="","",SUMIFS(Con_ve!$F$6:$F$1005,Con_ve!$C$6:$C$1005,$C563,Con_ve!$I$6:$I$1005,"Fechada",Con_ve!$Q$6:$Q$1005,Cad_cl!AX$5)))</f>
        <v/>
      </c>
      <c r="AY563" s="134" t="str">
        <f>IF(ISERR(IF($C563="","",SUMIFS(Con_ve!$F$6:$F$1005,Con_ve!$C$6:$C$1005,$C563,Con_ve!$I$6:$I$1005,"Fechada",Con_ve!$Q$6:$Q$1005,Cad_cl!AY$5))),"",IF($C563="","",SUMIFS(Con_ve!$F$6:$F$1005,Con_ve!$C$6:$C$1005,$C563,Con_ve!$I$6:$I$1005,"Fechada",Con_ve!$Q$6:$Q$1005,Cad_cl!AY$5)))</f>
        <v/>
      </c>
      <c r="AZ563" s="134" t="str">
        <f>IF(ISERR(IF($C563="","",SUMIFS(Con_ve!$F$6:$F$1005,Con_ve!$C$6:$C$1005,$C563,Con_ve!$I$6:$I$1005,"Fechada",Con_ve!$Q$6:$Q$1005,Cad_cl!AZ$5))),"",IF($C563="","",SUMIFS(Con_ve!$F$6:$F$1005,Con_ve!$C$6:$C$1005,$C563,Con_ve!$I$6:$I$1005,"Fechada",Con_ve!$Q$6:$Q$1005,Cad_cl!AZ$5)))</f>
        <v/>
      </c>
      <c r="BA563" s="134" t="str">
        <f>IF(ISERR(IF($C563="","",SUMIFS(Con_ve!$F$6:$F$1005,Con_ve!$C$6:$C$1005,$C563,Con_ve!$I$6:$I$1005,"Fechada",Con_ve!$Q$6:$Q$1005,Cad_cl!BA$5))),"",IF($C563="","",SUMIFS(Con_ve!$F$6:$F$1005,Con_ve!$C$6:$C$1005,$C563,Con_ve!$I$6:$I$1005,"Fechada",Con_ve!$Q$6:$Q$1005,Cad_cl!BA$5)))</f>
        <v/>
      </c>
      <c r="BB563" s="134">
        <f t="shared" si="24"/>
        <v>0</v>
      </c>
      <c r="BD563" s="134" t="str">
        <f>IF(ISERR(IF($C563="","",SUMIFS(Con_ve!$F$6:$F$1005,Con_ve!$C$6:$C$1005,$C563,Con_ve!$I$6:$I$1005,"Em negociação",Con_ve!$Q$6:$Q$1005,Cad_cl!BD$5))),"",IF($C563="","",SUMIFS(Con_ve!$F$6:$F$1005,Con_ve!$C$6:$C$1005,$C563,Con_ve!$I$6:$I$1005,"Em negociação",Con_ve!$Q$6:$Q$1005,Cad_cl!BD$5)))</f>
        <v/>
      </c>
      <c r="BE563" s="134" t="str">
        <f>IF(ISERR(IF($C563="","",SUMIFS(Con_ve!$F$6:$F$1005,Con_ve!$C$6:$C$1005,$C563,Con_ve!$I$6:$I$1005,"Em negociação",Con_ve!$Q$6:$Q$1005,Cad_cl!BE$5))),"",IF($C563="","",SUMIFS(Con_ve!$F$6:$F$1005,Con_ve!$C$6:$C$1005,$C563,Con_ve!$I$6:$I$1005,"Em negociação",Con_ve!$Q$6:$Q$1005,Cad_cl!BE$5)))</f>
        <v/>
      </c>
      <c r="BF563" s="134" t="str">
        <f>IF(ISERR(IF($C563="","",SUMIFS(Con_ve!$F$6:$F$1005,Con_ve!$C$6:$C$1005,$C563,Con_ve!$I$6:$I$1005,"Em negociação",Con_ve!$Q$6:$Q$1005,Cad_cl!BF$5))),"",IF($C563="","",SUMIFS(Con_ve!$F$6:$F$1005,Con_ve!$C$6:$C$1005,$C563,Con_ve!$I$6:$I$1005,"Em negociação",Con_ve!$Q$6:$Q$1005,Cad_cl!BF$5)))</f>
        <v/>
      </c>
      <c r="BG563" s="134" t="str">
        <f>IF(ISERR(IF($C563="","",SUMIFS(Con_ve!$F$6:$F$1005,Con_ve!$C$6:$C$1005,$C563,Con_ve!$I$6:$I$1005,"Em negociação",Con_ve!$Q$6:$Q$1005,Cad_cl!BG$5))),"",IF($C563="","",SUMIFS(Con_ve!$F$6:$F$1005,Con_ve!$C$6:$C$1005,$C563,Con_ve!$I$6:$I$1005,"Em negociação",Con_ve!$Q$6:$Q$1005,Cad_cl!BG$5)))</f>
        <v/>
      </c>
      <c r="BH563" s="134" t="str">
        <f>IF(ISERR(IF($C563="","",SUMIFS(Con_ve!$F$6:$F$1005,Con_ve!$C$6:$C$1005,$C563,Con_ve!$I$6:$I$1005,"Em negociação",Con_ve!$Q$6:$Q$1005,Cad_cl!BH$5))),"",IF($C563="","",SUMIFS(Con_ve!$F$6:$F$1005,Con_ve!$C$6:$C$1005,$C563,Con_ve!$I$6:$I$1005,"Em negociação",Con_ve!$Q$6:$Q$1005,Cad_cl!BH$5)))</f>
        <v/>
      </c>
      <c r="BI563" s="134" t="str">
        <f>IF(ISERR(IF($C563="","",SUMIFS(Con_ve!$F$6:$F$1005,Con_ve!$C$6:$C$1005,$C563,Con_ve!$I$6:$I$1005,"Em negociação",Con_ve!$Q$6:$Q$1005,Cad_cl!BI$5))),"",IF($C563="","",SUMIFS(Con_ve!$F$6:$F$1005,Con_ve!$C$6:$C$1005,$C563,Con_ve!$I$6:$I$1005,"Em negociação",Con_ve!$Q$6:$Q$1005,Cad_cl!BI$5)))</f>
        <v/>
      </c>
      <c r="BJ563" s="134" t="str">
        <f>IF(ISERR(IF($C563="","",SUMIFS(Con_ve!$F$6:$F$1005,Con_ve!$C$6:$C$1005,$C563,Con_ve!$I$6:$I$1005,"Em negociação",Con_ve!$Q$6:$Q$1005,Cad_cl!BJ$5))),"",IF($C563="","",SUMIFS(Con_ve!$F$6:$F$1005,Con_ve!$C$6:$C$1005,$C563,Con_ve!$I$6:$I$1005,"Em negociação",Con_ve!$Q$6:$Q$1005,Cad_cl!BJ$5)))</f>
        <v/>
      </c>
      <c r="BK563" s="134" t="str">
        <f>IF(ISERR(IF($C563="","",SUMIFS(Con_ve!$F$6:$F$1005,Con_ve!$C$6:$C$1005,$C563,Con_ve!$I$6:$I$1005,"Em negociação",Con_ve!$Q$6:$Q$1005,Cad_cl!BK$5))),"",IF($C563="","",SUMIFS(Con_ve!$F$6:$F$1005,Con_ve!$C$6:$C$1005,$C563,Con_ve!$I$6:$I$1005,"Em negociação",Con_ve!$Q$6:$Q$1005,Cad_cl!BK$5)))</f>
        <v/>
      </c>
      <c r="BL563" s="134" t="str">
        <f>IF(ISERR(IF($C563="","",SUMIFS(Con_ve!$F$6:$F$1005,Con_ve!$C$6:$C$1005,$C563,Con_ve!$I$6:$I$1005,"Em negociação",Con_ve!$Q$6:$Q$1005,Cad_cl!BL$5))),"",IF($C563="","",SUMIFS(Con_ve!$F$6:$F$1005,Con_ve!$C$6:$C$1005,$C563,Con_ve!$I$6:$I$1005,"Em negociação",Con_ve!$Q$6:$Q$1005,Cad_cl!BL$5)))</f>
        <v/>
      </c>
      <c r="BM563" s="134" t="str">
        <f>IF(ISERR(IF($C563="","",SUMIFS(Con_ve!$F$6:$F$1005,Con_ve!$C$6:$C$1005,$C563,Con_ve!$I$6:$I$1005,"Em negociação",Con_ve!$Q$6:$Q$1005,Cad_cl!BM$5))),"",IF($C563="","",SUMIFS(Con_ve!$F$6:$F$1005,Con_ve!$C$6:$C$1005,$C563,Con_ve!$I$6:$I$1005,"Em negociação",Con_ve!$Q$6:$Q$1005,Cad_cl!BM$5)))</f>
        <v/>
      </c>
      <c r="BN563" s="134" t="str">
        <f>IF(ISERR(IF($C563="","",SUMIFS(Con_ve!$F$6:$F$1005,Con_ve!$C$6:$C$1005,$C563,Con_ve!$I$6:$I$1005,"Em negociação",Con_ve!$Q$6:$Q$1005,Cad_cl!BN$5))),"",IF($C563="","",SUMIFS(Con_ve!$F$6:$F$1005,Con_ve!$C$6:$C$1005,$C563,Con_ve!$I$6:$I$1005,"Em negociação",Con_ve!$Q$6:$Q$1005,Cad_cl!BN$5)))</f>
        <v/>
      </c>
      <c r="BO563" s="134" t="str">
        <f>IF(ISERR(IF($C563="","",SUMIFS(Con_ve!$F$6:$F$1005,Con_ve!$C$6:$C$1005,$C563,Con_ve!$I$6:$I$1005,"Em negociação",Con_ve!$Q$6:$Q$1005,Cad_cl!BO$5))),"",IF($C563="","",SUMIFS(Con_ve!$F$6:$F$1005,Con_ve!$C$6:$C$1005,$C563,Con_ve!$I$6:$I$1005,"Em negociação",Con_ve!$Q$6:$Q$1005,Cad_cl!BO$5)))</f>
        <v/>
      </c>
      <c r="BP563" s="134">
        <f t="shared" si="25"/>
        <v>0</v>
      </c>
      <c r="BR563" s="125" t="str">
        <f>IF(ISERR(IF(AND($I563=Re_lo!$E$5,BR$5=VLOOKUP(Re_lo!$H$5,Re_lo!$N$5:$O$16,2,0)),AP563,"")),"",IF(AND($I563=Re_lo!$E$5,BR$5=VLOOKUP(Re_lo!$H$5,Re_lo!$N$5:$O$16,2,0)),AP563,""))</f>
        <v/>
      </c>
      <c r="BS563" s="125" t="str">
        <f>IF(ISERR(IF(AND($I563=Re_lo!$E$5,BS$5=VLOOKUP(Re_lo!$H$5,Re_lo!$N$5:$O$16,2,0)),AQ563,"")),"",IF(AND($I563=Re_lo!$E$5,BS$5=VLOOKUP(Re_lo!$H$5,Re_lo!$N$5:$O$16,2,0)),AQ563,""))</f>
        <v/>
      </c>
      <c r="BT563" s="125" t="str">
        <f>IF(ISERR(IF(AND($I563=Re_lo!$E$5,BT$5=VLOOKUP(Re_lo!$H$5,Re_lo!$N$5:$O$16,2,0)),AR563,"")),"",IF(AND($I563=Re_lo!$E$5,BT$5=VLOOKUP(Re_lo!$H$5,Re_lo!$N$5:$O$16,2,0)),AR563,""))</f>
        <v/>
      </c>
      <c r="BU563" s="125" t="str">
        <f>IF(ISERR(IF(AND($I563=Re_lo!$E$5,BU$5=VLOOKUP(Re_lo!$H$5,Re_lo!$N$5:$O$16,2,0)),AS563,"")),"",IF(AND($I563=Re_lo!$E$5,BU$5=VLOOKUP(Re_lo!$H$5,Re_lo!$N$5:$O$16,2,0)),AS563,""))</f>
        <v/>
      </c>
      <c r="BV563" s="125" t="str">
        <f>IF(ISERR(IF(AND($I563=Re_lo!$E$5,BV$5=VLOOKUP(Re_lo!$H$5,Re_lo!$N$5:$O$16,2,0)),AT563,"")),"",IF(AND($I563=Re_lo!$E$5,BV$5=VLOOKUP(Re_lo!$H$5,Re_lo!$N$5:$O$16,2,0)),AT563,""))</f>
        <v/>
      </c>
      <c r="BW563" s="125" t="str">
        <f>IF(ISERR(IF(AND($I563=Re_lo!$E$5,BW$5=VLOOKUP(Re_lo!$H$5,Re_lo!$N$5:$O$16,2,0)),AU563,"")),"",IF(AND($I563=Re_lo!$E$5,BW$5=VLOOKUP(Re_lo!$H$5,Re_lo!$N$5:$O$16,2,0)),AU563,""))</f>
        <v/>
      </c>
      <c r="BX563" s="125" t="str">
        <f>IF(ISERR(IF(AND($I563=Re_lo!$E$5,BX$5=VLOOKUP(Re_lo!$H$5,Re_lo!$N$5:$O$16,2,0)),AV563,"")),"",IF(AND($I563=Re_lo!$E$5,BX$5=VLOOKUP(Re_lo!$H$5,Re_lo!$N$5:$O$16,2,0)),AV563,""))</f>
        <v/>
      </c>
      <c r="BY563" s="125" t="str">
        <f>IF(ISERR(IF(AND($I563=Re_lo!$E$5,BY$5=VLOOKUP(Re_lo!$H$5,Re_lo!$N$5:$O$16,2,0)),AW563,"")),"",IF(AND($I563=Re_lo!$E$5,BY$5=VLOOKUP(Re_lo!$H$5,Re_lo!$N$5:$O$16,2,0)),AW563,""))</f>
        <v/>
      </c>
      <c r="BZ563" s="125" t="str">
        <f>IF(ISERR(IF(AND($I563=Re_lo!$E$5,BZ$5=VLOOKUP(Re_lo!$H$5,Re_lo!$N$5:$O$16,2,0)),AX563,"")),"",IF(AND($I563=Re_lo!$E$5,BZ$5=VLOOKUP(Re_lo!$H$5,Re_lo!$N$5:$O$16,2,0)),AX563,""))</f>
        <v/>
      </c>
      <c r="CA563" s="125" t="str">
        <f>IF(ISERR(IF(AND($I563=Re_lo!$E$5,CA$5=VLOOKUP(Re_lo!$H$5,Re_lo!$N$5:$O$16,2,0)),AY563,"")),"",IF(AND($I563=Re_lo!$E$5,CA$5=VLOOKUP(Re_lo!$H$5,Re_lo!$N$5:$O$16,2,0)),AY563,""))</f>
        <v/>
      </c>
      <c r="CB563" s="125" t="str">
        <f>IF(ISERR(IF(AND($I563=Re_lo!$E$5,CB$5=VLOOKUP(Re_lo!$H$5,Re_lo!$N$5:$O$16,2,0)),AZ563,"")),"",IF(AND($I563=Re_lo!$E$5,CB$5=VLOOKUP(Re_lo!$H$5,Re_lo!$N$5:$O$16,2,0)),AZ563,""))</f>
        <v/>
      </c>
      <c r="CC563" s="125" t="str">
        <f>IF(ISERR(IF(AND($I563=Re_lo!$E$5,CC$5=VLOOKUP(Re_lo!$H$5,Re_lo!$N$5:$O$16,2,0)),BA563,"")),"",IF(AND($I563=Re_lo!$E$5,CC$5=VLOOKUP(Re_lo!$H$5,Re_lo!$N$5:$O$16,2,0)),BA563,""))</f>
        <v/>
      </c>
      <c r="CD563" s="125" t="str">
        <f>IF(ISERR(IF(AND($I563=Re_lo!$E$5,CD$5=VLOOKUP(Re_lo!$H$5,Re_lo!$N$5:$O$16,2,0)),BB563,"")),"",IF(AND($I563=Re_lo!$E$5,CD$5=VLOOKUP(Re_lo!$H$5,Re_lo!$N$5:$O$16,2,0)),BB563,""))</f>
        <v/>
      </c>
      <c r="CF563" s="125" t="str">
        <f>IF($C563="","",COUNTIFS(Con_ve!$C$6:$C$1005,$C563,Con_ve!$Q$6:$Q$1005,Cad_cl!CF$5))</f>
        <v/>
      </c>
      <c r="CG563" s="125" t="str">
        <f>IF($C563="","",COUNTIFS(Con_ve!$C$6:$C$1005,$C563,Con_ve!$Q$6:$Q$1005,Cad_cl!CG$5))</f>
        <v/>
      </c>
      <c r="CH563" s="125" t="str">
        <f>IF($C563="","",COUNTIFS(Con_ve!$C$6:$C$1005,$C563,Con_ve!$Q$6:$Q$1005,Cad_cl!CH$5))</f>
        <v/>
      </c>
      <c r="CI563" s="125" t="str">
        <f>IF($C563="","",COUNTIFS(Con_ve!$C$6:$C$1005,$C563,Con_ve!$Q$6:$Q$1005,Cad_cl!CI$5))</f>
        <v/>
      </c>
      <c r="CJ563" s="125" t="str">
        <f>IF($C563="","",COUNTIFS(Con_ve!$C$6:$C$1005,$C563,Con_ve!$Q$6:$Q$1005,Cad_cl!CJ$5))</f>
        <v/>
      </c>
      <c r="CK563" s="125" t="str">
        <f>IF($C563="","",COUNTIFS(Con_ve!$C$6:$C$1005,$C563,Con_ve!$Q$6:$Q$1005,Cad_cl!CK$5))</f>
        <v/>
      </c>
      <c r="CL563" s="125" t="str">
        <f>IF($C563="","",COUNTIFS(Con_ve!$C$6:$C$1005,$C563,Con_ve!$Q$6:$Q$1005,Cad_cl!CL$5))</f>
        <v/>
      </c>
      <c r="CM563" s="125" t="str">
        <f>IF($C563="","",COUNTIFS(Con_ve!$C$6:$C$1005,$C563,Con_ve!$Q$6:$Q$1005,Cad_cl!CM$5))</f>
        <v/>
      </c>
      <c r="CN563" s="125" t="str">
        <f>IF($C563="","",COUNTIFS(Con_ve!$C$6:$C$1005,$C563,Con_ve!$Q$6:$Q$1005,Cad_cl!CN$5))</f>
        <v/>
      </c>
      <c r="CO563" s="125" t="str">
        <f>IF($C563="","",COUNTIFS(Con_ve!$C$6:$C$1005,$C563,Con_ve!$Q$6:$Q$1005,Cad_cl!CO$5))</f>
        <v/>
      </c>
      <c r="CP563" s="125" t="str">
        <f>IF($C563="","",COUNTIFS(Con_ve!$C$6:$C$1005,$C563,Con_ve!$Q$6:$Q$1005,Cad_cl!CP$5))</f>
        <v/>
      </c>
      <c r="CQ563" s="125" t="str">
        <f>IF($C563="","",COUNTIFS(Con_ve!$C$6:$C$1005,$C563,Con_ve!$Q$6:$Q$1005,Cad_cl!CQ$5))</f>
        <v/>
      </c>
      <c r="CR563" s="125">
        <f t="shared" si="26"/>
        <v>0</v>
      </c>
    </row>
    <row r="564" spans="3:96" ht="30" customHeight="1">
      <c r="C564" s="153"/>
      <c r="D564" s="153"/>
      <c r="E564" s="154"/>
      <c r="F564" s="153"/>
      <c r="G564" s="155"/>
      <c r="H564" s="153"/>
      <c r="I564" s="153"/>
      <c r="J564" s="132" t="s">
        <v>309</v>
      </c>
      <c r="K564" s="133" t="s">
        <v>309</v>
      </c>
      <c r="L564" s="153"/>
      <c r="M564" s="153"/>
      <c r="N564" s="153"/>
      <c r="O564" s="153"/>
      <c r="P564" s="153"/>
      <c r="Q564" s="153"/>
      <c r="AP564" s="134" t="str">
        <f>IF(ISERR(IF($C564="","",SUMIFS(Con_ve!$F$6:$F$1005,Con_ve!$C$6:$C$1005,$C564,Con_ve!$I$6:$I$1005,"Fechada",Con_ve!$Q$6:$Q$1005,Cad_cl!AP$5))),"",IF($C564="","",SUMIFS(Con_ve!$F$6:$F$1005,Con_ve!$C$6:$C$1005,$C564,Con_ve!$I$6:$I$1005,"Fechada",Con_ve!$Q$6:$Q$1005,Cad_cl!AP$5)))</f>
        <v/>
      </c>
      <c r="AQ564" s="134" t="str">
        <f>IF(ISERR(IF($C564="","",SUMIFS(Con_ve!$F$6:$F$1005,Con_ve!$C$6:$C$1005,$C564,Con_ve!$I$6:$I$1005,"Fechada",Con_ve!$Q$6:$Q$1005,Cad_cl!AQ$5))),"",IF($C564="","",SUMIFS(Con_ve!$F$6:$F$1005,Con_ve!$C$6:$C$1005,$C564,Con_ve!$I$6:$I$1005,"Fechada",Con_ve!$Q$6:$Q$1005,Cad_cl!AQ$5)))</f>
        <v/>
      </c>
      <c r="AR564" s="134" t="str">
        <f>IF(ISERR(IF($C564="","",SUMIFS(Con_ve!$F$6:$F$1005,Con_ve!$C$6:$C$1005,$C564,Con_ve!$I$6:$I$1005,"Fechada",Con_ve!$Q$6:$Q$1005,Cad_cl!AR$5))),"",IF($C564="","",SUMIFS(Con_ve!$F$6:$F$1005,Con_ve!$C$6:$C$1005,$C564,Con_ve!$I$6:$I$1005,"Fechada",Con_ve!$Q$6:$Q$1005,Cad_cl!AR$5)))</f>
        <v/>
      </c>
      <c r="AS564" s="134" t="str">
        <f>IF(ISERR(IF($C564="","",SUMIFS(Con_ve!$F$6:$F$1005,Con_ve!$C$6:$C$1005,$C564,Con_ve!$I$6:$I$1005,"Fechada",Con_ve!$Q$6:$Q$1005,Cad_cl!AS$5))),"",IF($C564="","",SUMIFS(Con_ve!$F$6:$F$1005,Con_ve!$C$6:$C$1005,$C564,Con_ve!$I$6:$I$1005,"Fechada",Con_ve!$Q$6:$Q$1005,Cad_cl!AS$5)))</f>
        <v/>
      </c>
      <c r="AT564" s="134" t="str">
        <f>IF(ISERR(IF($C564="","",SUMIFS(Con_ve!$F$6:$F$1005,Con_ve!$C$6:$C$1005,$C564,Con_ve!$I$6:$I$1005,"Fechada",Con_ve!$Q$6:$Q$1005,Cad_cl!AT$5))),"",IF($C564="","",SUMIFS(Con_ve!$F$6:$F$1005,Con_ve!$C$6:$C$1005,$C564,Con_ve!$I$6:$I$1005,"Fechada",Con_ve!$Q$6:$Q$1005,Cad_cl!AT$5)))</f>
        <v/>
      </c>
      <c r="AU564" s="134" t="str">
        <f>IF(ISERR(IF($C564="","",SUMIFS(Con_ve!$F$6:$F$1005,Con_ve!$C$6:$C$1005,$C564,Con_ve!$I$6:$I$1005,"Fechada",Con_ve!$Q$6:$Q$1005,Cad_cl!AU$5))),"",IF($C564="","",SUMIFS(Con_ve!$F$6:$F$1005,Con_ve!$C$6:$C$1005,$C564,Con_ve!$I$6:$I$1005,"Fechada",Con_ve!$Q$6:$Q$1005,Cad_cl!AU$5)))</f>
        <v/>
      </c>
      <c r="AV564" s="134" t="str">
        <f>IF(ISERR(IF($C564="","",SUMIFS(Con_ve!$F$6:$F$1005,Con_ve!$C$6:$C$1005,$C564,Con_ve!$I$6:$I$1005,"Fechada",Con_ve!$Q$6:$Q$1005,Cad_cl!AV$5))),"",IF($C564="","",SUMIFS(Con_ve!$F$6:$F$1005,Con_ve!$C$6:$C$1005,$C564,Con_ve!$I$6:$I$1005,"Fechada",Con_ve!$Q$6:$Q$1005,Cad_cl!AV$5)))</f>
        <v/>
      </c>
      <c r="AW564" s="134" t="str">
        <f>IF(ISERR(IF($C564="","",SUMIFS(Con_ve!$F$6:$F$1005,Con_ve!$C$6:$C$1005,$C564,Con_ve!$I$6:$I$1005,"Fechada",Con_ve!$Q$6:$Q$1005,Cad_cl!AW$5))),"",IF($C564="","",SUMIFS(Con_ve!$F$6:$F$1005,Con_ve!$C$6:$C$1005,$C564,Con_ve!$I$6:$I$1005,"Fechada",Con_ve!$Q$6:$Q$1005,Cad_cl!AW$5)))</f>
        <v/>
      </c>
      <c r="AX564" s="134" t="str">
        <f>IF(ISERR(IF($C564="","",SUMIFS(Con_ve!$F$6:$F$1005,Con_ve!$C$6:$C$1005,$C564,Con_ve!$I$6:$I$1005,"Fechada",Con_ve!$Q$6:$Q$1005,Cad_cl!AX$5))),"",IF($C564="","",SUMIFS(Con_ve!$F$6:$F$1005,Con_ve!$C$6:$C$1005,$C564,Con_ve!$I$6:$I$1005,"Fechada",Con_ve!$Q$6:$Q$1005,Cad_cl!AX$5)))</f>
        <v/>
      </c>
      <c r="AY564" s="134" t="str">
        <f>IF(ISERR(IF($C564="","",SUMIFS(Con_ve!$F$6:$F$1005,Con_ve!$C$6:$C$1005,$C564,Con_ve!$I$6:$I$1005,"Fechada",Con_ve!$Q$6:$Q$1005,Cad_cl!AY$5))),"",IF($C564="","",SUMIFS(Con_ve!$F$6:$F$1005,Con_ve!$C$6:$C$1005,$C564,Con_ve!$I$6:$I$1005,"Fechada",Con_ve!$Q$6:$Q$1005,Cad_cl!AY$5)))</f>
        <v/>
      </c>
      <c r="AZ564" s="134" t="str">
        <f>IF(ISERR(IF($C564="","",SUMIFS(Con_ve!$F$6:$F$1005,Con_ve!$C$6:$C$1005,$C564,Con_ve!$I$6:$I$1005,"Fechada",Con_ve!$Q$6:$Q$1005,Cad_cl!AZ$5))),"",IF($C564="","",SUMIFS(Con_ve!$F$6:$F$1005,Con_ve!$C$6:$C$1005,$C564,Con_ve!$I$6:$I$1005,"Fechada",Con_ve!$Q$6:$Q$1005,Cad_cl!AZ$5)))</f>
        <v/>
      </c>
      <c r="BA564" s="134" t="str">
        <f>IF(ISERR(IF($C564="","",SUMIFS(Con_ve!$F$6:$F$1005,Con_ve!$C$6:$C$1005,$C564,Con_ve!$I$6:$I$1005,"Fechada",Con_ve!$Q$6:$Q$1005,Cad_cl!BA$5))),"",IF($C564="","",SUMIFS(Con_ve!$F$6:$F$1005,Con_ve!$C$6:$C$1005,$C564,Con_ve!$I$6:$I$1005,"Fechada",Con_ve!$Q$6:$Q$1005,Cad_cl!BA$5)))</f>
        <v/>
      </c>
      <c r="BB564" s="134">
        <f t="shared" si="24"/>
        <v>0</v>
      </c>
      <c r="BD564" s="134" t="str">
        <f>IF(ISERR(IF($C564="","",SUMIFS(Con_ve!$F$6:$F$1005,Con_ve!$C$6:$C$1005,$C564,Con_ve!$I$6:$I$1005,"Em negociação",Con_ve!$Q$6:$Q$1005,Cad_cl!BD$5))),"",IF($C564="","",SUMIFS(Con_ve!$F$6:$F$1005,Con_ve!$C$6:$C$1005,$C564,Con_ve!$I$6:$I$1005,"Em negociação",Con_ve!$Q$6:$Q$1005,Cad_cl!BD$5)))</f>
        <v/>
      </c>
      <c r="BE564" s="134" t="str">
        <f>IF(ISERR(IF($C564="","",SUMIFS(Con_ve!$F$6:$F$1005,Con_ve!$C$6:$C$1005,$C564,Con_ve!$I$6:$I$1005,"Em negociação",Con_ve!$Q$6:$Q$1005,Cad_cl!BE$5))),"",IF($C564="","",SUMIFS(Con_ve!$F$6:$F$1005,Con_ve!$C$6:$C$1005,$C564,Con_ve!$I$6:$I$1005,"Em negociação",Con_ve!$Q$6:$Q$1005,Cad_cl!BE$5)))</f>
        <v/>
      </c>
      <c r="BF564" s="134" t="str">
        <f>IF(ISERR(IF($C564="","",SUMIFS(Con_ve!$F$6:$F$1005,Con_ve!$C$6:$C$1005,$C564,Con_ve!$I$6:$I$1005,"Em negociação",Con_ve!$Q$6:$Q$1005,Cad_cl!BF$5))),"",IF($C564="","",SUMIFS(Con_ve!$F$6:$F$1005,Con_ve!$C$6:$C$1005,$C564,Con_ve!$I$6:$I$1005,"Em negociação",Con_ve!$Q$6:$Q$1005,Cad_cl!BF$5)))</f>
        <v/>
      </c>
      <c r="BG564" s="134" t="str">
        <f>IF(ISERR(IF($C564="","",SUMIFS(Con_ve!$F$6:$F$1005,Con_ve!$C$6:$C$1005,$C564,Con_ve!$I$6:$I$1005,"Em negociação",Con_ve!$Q$6:$Q$1005,Cad_cl!BG$5))),"",IF($C564="","",SUMIFS(Con_ve!$F$6:$F$1005,Con_ve!$C$6:$C$1005,$C564,Con_ve!$I$6:$I$1005,"Em negociação",Con_ve!$Q$6:$Q$1005,Cad_cl!BG$5)))</f>
        <v/>
      </c>
      <c r="BH564" s="134" t="str">
        <f>IF(ISERR(IF($C564="","",SUMIFS(Con_ve!$F$6:$F$1005,Con_ve!$C$6:$C$1005,$C564,Con_ve!$I$6:$I$1005,"Em negociação",Con_ve!$Q$6:$Q$1005,Cad_cl!BH$5))),"",IF($C564="","",SUMIFS(Con_ve!$F$6:$F$1005,Con_ve!$C$6:$C$1005,$C564,Con_ve!$I$6:$I$1005,"Em negociação",Con_ve!$Q$6:$Q$1005,Cad_cl!BH$5)))</f>
        <v/>
      </c>
      <c r="BI564" s="134" t="str">
        <f>IF(ISERR(IF($C564="","",SUMIFS(Con_ve!$F$6:$F$1005,Con_ve!$C$6:$C$1005,$C564,Con_ve!$I$6:$I$1005,"Em negociação",Con_ve!$Q$6:$Q$1005,Cad_cl!BI$5))),"",IF($C564="","",SUMIFS(Con_ve!$F$6:$F$1005,Con_ve!$C$6:$C$1005,$C564,Con_ve!$I$6:$I$1005,"Em negociação",Con_ve!$Q$6:$Q$1005,Cad_cl!BI$5)))</f>
        <v/>
      </c>
      <c r="BJ564" s="134" t="str">
        <f>IF(ISERR(IF($C564="","",SUMIFS(Con_ve!$F$6:$F$1005,Con_ve!$C$6:$C$1005,$C564,Con_ve!$I$6:$I$1005,"Em negociação",Con_ve!$Q$6:$Q$1005,Cad_cl!BJ$5))),"",IF($C564="","",SUMIFS(Con_ve!$F$6:$F$1005,Con_ve!$C$6:$C$1005,$C564,Con_ve!$I$6:$I$1005,"Em negociação",Con_ve!$Q$6:$Q$1005,Cad_cl!BJ$5)))</f>
        <v/>
      </c>
      <c r="BK564" s="134" t="str">
        <f>IF(ISERR(IF($C564="","",SUMIFS(Con_ve!$F$6:$F$1005,Con_ve!$C$6:$C$1005,$C564,Con_ve!$I$6:$I$1005,"Em negociação",Con_ve!$Q$6:$Q$1005,Cad_cl!BK$5))),"",IF($C564="","",SUMIFS(Con_ve!$F$6:$F$1005,Con_ve!$C$6:$C$1005,$C564,Con_ve!$I$6:$I$1005,"Em negociação",Con_ve!$Q$6:$Q$1005,Cad_cl!BK$5)))</f>
        <v/>
      </c>
      <c r="BL564" s="134" t="str">
        <f>IF(ISERR(IF($C564="","",SUMIFS(Con_ve!$F$6:$F$1005,Con_ve!$C$6:$C$1005,$C564,Con_ve!$I$6:$I$1005,"Em negociação",Con_ve!$Q$6:$Q$1005,Cad_cl!BL$5))),"",IF($C564="","",SUMIFS(Con_ve!$F$6:$F$1005,Con_ve!$C$6:$C$1005,$C564,Con_ve!$I$6:$I$1005,"Em negociação",Con_ve!$Q$6:$Q$1005,Cad_cl!BL$5)))</f>
        <v/>
      </c>
      <c r="BM564" s="134" t="str">
        <f>IF(ISERR(IF($C564="","",SUMIFS(Con_ve!$F$6:$F$1005,Con_ve!$C$6:$C$1005,$C564,Con_ve!$I$6:$I$1005,"Em negociação",Con_ve!$Q$6:$Q$1005,Cad_cl!BM$5))),"",IF($C564="","",SUMIFS(Con_ve!$F$6:$F$1005,Con_ve!$C$6:$C$1005,$C564,Con_ve!$I$6:$I$1005,"Em negociação",Con_ve!$Q$6:$Q$1005,Cad_cl!BM$5)))</f>
        <v/>
      </c>
      <c r="BN564" s="134" t="str">
        <f>IF(ISERR(IF($C564="","",SUMIFS(Con_ve!$F$6:$F$1005,Con_ve!$C$6:$C$1005,$C564,Con_ve!$I$6:$I$1005,"Em negociação",Con_ve!$Q$6:$Q$1005,Cad_cl!BN$5))),"",IF($C564="","",SUMIFS(Con_ve!$F$6:$F$1005,Con_ve!$C$6:$C$1005,$C564,Con_ve!$I$6:$I$1005,"Em negociação",Con_ve!$Q$6:$Q$1005,Cad_cl!BN$5)))</f>
        <v/>
      </c>
      <c r="BO564" s="134" t="str">
        <f>IF(ISERR(IF($C564="","",SUMIFS(Con_ve!$F$6:$F$1005,Con_ve!$C$6:$C$1005,$C564,Con_ve!$I$6:$I$1005,"Em negociação",Con_ve!$Q$6:$Q$1005,Cad_cl!BO$5))),"",IF($C564="","",SUMIFS(Con_ve!$F$6:$F$1005,Con_ve!$C$6:$C$1005,$C564,Con_ve!$I$6:$I$1005,"Em negociação",Con_ve!$Q$6:$Q$1005,Cad_cl!BO$5)))</f>
        <v/>
      </c>
      <c r="BP564" s="134">
        <f t="shared" si="25"/>
        <v>0</v>
      </c>
      <c r="BR564" s="125" t="str">
        <f>IF(ISERR(IF(AND($I564=Re_lo!$E$5,BR$5=VLOOKUP(Re_lo!$H$5,Re_lo!$N$5:$O$16,2,0)),AP564,"")),"",IF(AND($I564=Re_lo!$E$5,BR$5=VLOOKUP(Re_lo!$H$5,Re_lo!$N$5:$O$16,2,0)),AP564,""))</f>
        <v/>
      </c>
      <c r="BS564" s="125" t="str">
        <f>IF(ISERR(IF(AND($I564=Re_lo!$E$5,BS$5=VLOOKUP(Re_lo!$H$5,Re_lo!$N$5:$O$16,2,0)),AQ564,"")),"",IF(AND($I564=Re_lo!$E$5,BS$5=VLOOKUP(Re_lo!$H$5,Re_lo!$N$5:$O$16,2,0)),AQ564,""))</f>
        <v/>
      </c>
      <c r="BT564" s="125" t="str">
        <f>IF(ISERR(IF(AND($I564=Re_lo!$E$5,BT$5=VLOOKUP(Re_lo!$H$5,Re_lo!$N$5:$O$16,2,0)),AR564,"")),"",IF(AND($I564=Re_lo!$E$5,BT$5=VLOOKUP(Re_lo!$H$5,Re_lo!$N$5:$O$16,2,0)),AR564,""))</f>
        <v/>
      </c>
      <c r="BU564" s="125" t="str">
        <f>IF(ISERR(IF(AND($I564=Re_lo!$E$5,BU$5=VLOOKUP(Re_lo!$H$5,Re_lo!$N$5:$O$16,2,0)),AS564,"")),"",IF(AND($I564=Re_lo!$E$5,BU$5=VLOOKUP(Re_lo!$H$5,Re_lo!$N$5:$O$16,2,0)),AS564,""))</f>
        <v/>
      </c>
      <c r="BV564" s="125" t="str">
        <f>IF(ISERR(IF(AND($I564=Re_lo!$E$5,BV$5=VLOOKUP(Re_lo!$H$5,Re_lo!$N$5:$O$16,2,0)),AT564,"")),"",IF(AND($I564=Re_lo!$E$5,BV$5=VLOOKUP(Re_lo!$H$5,Re_lo!$N$5:$O$16,2,0)),AT564,""))</f>
        <v/>
      </c>
      <c r="BW564" s="125" t="str">
        <f>IF(ISERR(IF(AND($I564=Re_lo!$E$5,BW$5=VLOOKUP(Re_lo!$H$5,Re_lo!$N$5:$O$16,2,0)),AU564,"")),"",IF(AND($I564=Re_lo!$E$5,BW$5=VLOOKUP(Re_lo!$H$5,Re_lo!$N$5:$O$16,2,0)),AU564,""))</f>
        <v/>
      </c>
      <c r="BX564" s="125" t="str">
        <f>IF(ISERR(IF(AND($I564=Re_lo!$E$5,BX$5=VLOOKUP(Re_lo!$H$5,Re_lo!$N$5:$O$16,2,0)),AV564,"")),"",IF(AND($I564=Re_lo!$E$5,BX$5=VLOOKUP(Re_lo!$H$5,Re_lo!$N$5:$O$16,2,0)),AV564,""))</f>
        <v/>
      </c>
      <c r="BY564" s="125" t="str">
        <f>IF(ISERR(IF(AND($I564=Re_lo!$E$5,BY$5=VLOOKUP(Re_lo!$H$5,Re_lo!$N$5:$O$16,2,0)),AW564,"")),"",IF(AND($I564=Re_lo!$E$5,BY$5=VLOOKUP(Re_lo!$H$5,Re_lo!$N$5:$O$16,2,0)),AW564,""))</f>
        <v/>
      </c>
      <c r="BZ564" s="125" t="str">
        <f>IF(ISERR(IF(AND($I564=Re_lo!$E$5,BZ$5=VLOOKUP(Re_lo!$H$5,Re_lo!$N$5:$O$16,2,0)),AX564,"")),"",IF(AND($I564=Re_lo!$E$5,BZ$5=VLOOKUP(Re_lo!$H$5,Re_lo!$N$5:$O$16,2,0)),AX564,""))</f>
        <v/>
      </c>
      <c r="CA564" s="125" t="str">
        <f>IF(ISERR(IF(AND($I564=Re_lo!$E$5,CA$5=VLOOKUP(Re_lo!$H$5,Re_lo!$N$5:$O$16,2,0)),AY564,"")),"",IF(AND($I564=Re_lo!$E$5,CA$5=VLOOKUP(Re_lo!$H$5,Re_lo!$N$5:$O$16,2,0)),AY564,""))</f>
        <v/>
      </c>
      <c r="CB564" s="125" t="str">
        <f>IF(ISERR(IF(AND($I564=Re_lo!$E$5,CB$5=VLOOKUP(Re_lo!$H$5,Re_lo!$N$5:$O$16,2,0)),AZ564,"")),"",IF(AND($I564=Re_lo!$E$5,CB$5=VLOOKUP(Re_lo!$H$5,Re_lo!$N$5:$O$16,2,0)),AZ564,""))</f>
        <v/>
      </c>
      <c r="CC564" s="125" t="str">
        <f>IF(ISERR(IF(AND($I564=Re_lo!$E$5,CC$5=VLOOKUP(Re_lo!$H$5,Re_lo!$N$5:$O$16,2,0)),BA564,"")),"",IF(AND($I564=Re_lo!$E$5,CC$5=VLOOKUP(Re_lo!$H$5,Re_lo!$N$5:$O$16,2,0)),BA564,""))</f>
        <v/>
      </c>
      <c r="CD564" s="125" t="str">
        <f>IF(ISERR(IF(AND($I564=Re_lo!$E$5,CD$5=VLOOKUP(Re_lo!$H$5,Re_lo!$N$5:$O$16,2,0)),BB564,"")),"",IF(AND($I564=Re_lo!$E$5,CD$5=VLOOKUP(Re_lo!$H$5,Re_lo!$N$5:$O$16,2,0)),BB564,""))</f>
        <v/>
      </c>
      <c r="CF564" s="125" t="str">
        <f>IF($C564="","",COUNTIFS(Con_ve!$C$6:$C$1005,$C564,Con_ve!$Q$6:$Q$1005,Cad_cl!CF$5))</f>
        <v/>
      </c>
      <c r="CG564" s="125" t="str">
        <f>IF($C564="","",COUNTIFS(Con_ve!$C$6:$C$1005,$C564,Con_ve!$Q$6:$Q$1005,Cad_cl!CG$5))</f>
        <v/>
      </c>
      <c r="CH564" s="125" t="str">
        <f>IF($C564="","",COUNTIFS(Con_ve!$C$6:$C$1005,$C564,Con_ve!$Q$6:$Q$1005,Cad_cl!CH$5))</f>
        <v/>
      </c>
      <c r="CI564" s="125" t="str">
        <f>IF($C564="","",COUNTIFS(Con_ve!$C$6:$C$1005,$C564,Con_ve!$Q$6:$Q$1005,Cad_cl!CI$5))</f>
        <v/>
      </c>
      <c r="CJ564" s="125" t="str">
        <f>IF($C564="","",COUNTIFS(Con_ve!$C$6:$C$1005,$C564,Con_ve!$Q$6:$Q$1005,Cad_cl!CJ$5))</f>
        <v/>
      </c>
      <c r="CK564" s="125" t="str">
        <f>IF($C564="","",COUNTIFS(Con_ve!$C$6:$C$1005,$C564,Con_ve!$Q$6:$Q$1005,Cad_cl!CK$5))</f>
        <v/>
      </c>
      <c r="CL564" s="125" t="str">
        <f>IF($C564="","",COUNTIFS(Con_ve!$C$6:$C$1005,$C564,Con_ve!$Q$6:$Q$1005,Cad_cl!CL$5))</f>
        <v/>
      </c>
      <c r="CM564" s="125" t="str">
        <f>IF($C564="","",COUNTIFS(Con_ve!$C$6:$C$1005,$C564,Con_ve!$Q$6:$Q$1005,Cad_cl!CM$5))</f>
        <v/>
      </c>
      <c r="CN564" s="125" t="str">
        <f>IF($C564="","",COUNTIFS(Con_ve!$C$6:$C$1005,$C564,Con_ve!$Q$6:$Q$1005,Cad_cl!CN$5))</f>
        <v/>
      </c>
      <c r="CO564" s="125" t="str">
        <f>IF($C564="","",COUNTIFS(Con_ve!$C$6:$C$1005,$C564,Con_ve!$Q$6:$Q$1005,Cad_cl!CO$5))</f>
        <v/>
      </c>
      <c r="CP564" s="125" t="str">
        <f>IF($C564="","",COUNTIFS(Con_ve!$C$6:$C$1005,$C564,Con_ve!$Q$6:$Q$1005,Cad_cl!CP$5))</f>
        <v/>
      </c>
      <c r="CQ564" s="125" t="str">
        <f>IF($C564="","",COUNTIFS(Con_ve!$C$6:$C$1005,$C564,Con_ve!$Q$6:$Q$1005,Cad_cl!CQ$5))</f>
        <v/>
      </c>
      <c r="CR564" s="125">
        <f t="shared" si="26"/>
        <v>0</v>
      </c>
    </row>
    <row r="565" spans="3:96" ht="30" customHeight="1">
      <c r="C565" s="153"/>
      <c r="D565" s="153"/>
      <c r="E565" s="154"/>
      <c r="F565" s="153"/>
      <c r="G565" s="155"/>
      <c r="H565" s="153"/>
      <c r="I565" s="153"/>
      <c r="J565" s="132" t="s">
        <v>309</v>
      </c>
      <c r="K565" s="133" t="s">
        <v>309</v>
      </c>
      <c r="L565" s="153"/>
      <c r="M565" s="153"/>
      <c r="N565" s="153"/>
      <c r="O565" s="153"/>
      <c r="P565" s="153"/>
      <c r="Q565" s="153"/>
      <c r="AP565" s="134" t="str">
        <f>IF(ISERR(IF($C565="","",SUMIFS(Con_ve!$F$6:$F$1005,Con_ve!$C$6:$C$1005,$C565,Con_ve!$I$6:$I$1005,"Fechada",Con_ve!$Q$6:$Q$1005,Cad_cl!AP$5))),"",IF($C565="","",SUMIFS(Con_ve!$F$6:$F$1005,Con_ve!$C$6:$C$1005,$C565,Con_ve!$I$6:$I$1005,"Fechada",Con_ve!$Q$6:$Q$1005,Cad_cl!AP$5)))</f>
        <v/>
      </c>
      <c r="AQ565" s="134" t="str">
        <f>IF(ISERR(IF($C565="","",SUMIFS(Con_ve!$F$6:$F$1005,Con_ve!$C$6:$C$1005,$C565,Con_ve!$I$6:$I$1005,"Fechada",Con_ve!$Q$6:$Q$1005,Cad_cl!AQ$5))),"",IF($C565="","",SUMIFS(Con_ve!$F$6:$F$1005,Con_ve!$C$6:$C$1005,$C565,Con_ve!$I$6:$I$1005,"Fechada",Con_ve!$Q$6:$Q$1005,Cad_cl!AQ$5)))</f>
        <v/>
      </c>
      <c r="AR565" s="134" t="str">
        <f>IF(ISERR(IF($C565="","",SUMIFS(Con_ve!$F$6:$F$1005,Con_ve!$C$6:$C$1005,$C565,Con_ve!$I$6:$I$1005,"Fechada",Con_ve!$Q$6:$Q$1005,Cad_cl!AR$5))),"",IF($C565="","",SUMIFS(Con_ve!$F$6:$F$1005,Con_ve!$C$6:$C$1005,$C565,Con_ve!$I$6:$I$1005,"Fechada",Con_ve!$Q$6:$Q$1005,Cad_cl!AR$5)))</f>
        <v/>
      </c>
      <c r="AS565" s="134" t="str">
        <f>IF(ISERR(IF($C565="","",SUMIFS(Con_ve!$F$6:$F$1005,Con_ve!$C$6:$C$1005,$C565,Con_ve!$I$6:$I$1005,"Fechada",Con_ve!$Q$6:$Q$1005,Cad_cl!AS$5))),"",IF($C565="","",SUMIFS(Con_ve!$F$6:$F$1005,Con_ve!$C$6:$C$1005,$C565,Con_ve!$I$6:$I$1005,"Fechada",Con_ve!$Q$6:$Q$1005,Cad_cl!AS$5)))</f>
        <v/>
      </c>
      <c r="AT565" s="134" t="str">
        <f>IF(ISERR(IF($C565="","",SUMIFS(Con_ve!$F$6:$F$1005,Con_ve!$C$6:$C$1005,$C565,Con_ve!$I$6:$I$1005,"Fechada",Con_ve!$Q$6:$Q$1005,Cad_cl!AT$5))),"",IF($C565="","",SUMIFS(Con_ve!$F$6:$F$1005,Con_ve!$C$6:$C$1005,$C565,Con_ve!$I$6:$I$1005,"Fechada",Con_ve!$Q$6:$Q$1005,Cad_cl!AT$5)))</f>
        <v/>
      </c>
      <c r="AU565" s="134" t="str">
        <f>IF(ISERR(IF($C565="","",SUMIFS(Con_ve!$F$6:$F$1005,Con_ve!$C$6:$C$1005,$C565,Con_ve!$I$6:$I$1005,"Fechada",Con_ve!$Q$6:$Q$1005,Cad_cl!AU$5))),"",IF($C565="","",SUMIFS(Con_ve!$F$6:$F$1005,Con_ve!$C$6:$C$1005,$C565,Con_ve!$I$6:$I$1005,"Fechada",Con_ve!$Q$6:$Q$1005,Cad_cl!AU$5)))</f>
        <v/>
      </c>
      <c r="AV565" s="134" t="str">
        <f>IF(ISERR(IF($C565="","",SUMIFS(Con_ve!$F$6:$F$1005,Con_ve!$C$6:$C$1005,$C565,Con_ve!$I$6:$I$1005,"Fechada",Con_ve!$Q$6:$Q$1005,Cad_cl!AV$5))),"",IF($C565="","",SUMIFS(Con_ve!$F$6:$F$1005,Con_ve!$C$6:$C$1005,$C565,Con_ve!$I$6:$I$1005,"Fechada",Con_ve!$Q$6:$Q$1005,Cad_cl!AV$5)))</f>
        <v/>
      </c>
      <c r="AW565" s="134" t="str">
        <f>IF(ISERR(IF($C565="","",SUMIFS(Con_ve!$F$6:$F$1005,Con_ve!$C$6:$C$1005,$C565,Con_ve!$I$6:$I$1005,"Fechada",Con_ve!$Q$6:$Q$1005,Cad_cl!AW$5))),"",IF($C565="","",SUMIFS(Con_ve!$F$6:$F$1005,Con_ve!$C$6:$C$1005,$C565,Con_ve!$I$6:$I$1005,"Fechada",Con_ve!$Q$6:$Q$1005,Cad_cl!AW$5)))</f>
        <v/>
      </c>
      <c r="AX565" s="134" t="str">
        <f>IF(ISERR(IF($C565="","",SUMIFS(Con_ve!$F$6:$F$1005,Con_ve!$C$6:$C$1005,$C565,Con_ve!$I$6:$I$1005,"Fechada",Con_ve!$Q$6:$Q$1005,Cad_cl!AX$5))),"",IF($C565="","",SUMIFS(Con_ve!$F$6:$F$1005,Con_ve!$C$6:$C$1005,$C565,Con_ve!$I$6:$I$1005,"Fechada",Con_ve!$Q$6:$Q$1005,Cad_cl!AX$5)))</f>
        <v/>
      </c>
      <c r="AY565" s="134" t="str">
        <f>IF(ISERR(IF($C565="","",SUMIFS(Con_ve!$F$6:$F$1005,Con_ve!$C$6:$C$1005,$C565,Con_ve!$I$6:$I$1005,"Fechada",Con_ve!$Q$6:$Q$1005,Cad_cl!AY$5))),"",IF($C565="","",SUMIFS(Con_ve!$F$6:$F$1005,Con_ve!$C$6:$C$1005,$C565,Con_ve!$I$6:$I$1005,"Fechada",Con_ve!$Q$6:$Q$1005,Cad_cl!AY$5)))</f>
        <v/>
      </c>
      <c r="AZ565" s="134" t="str">
        <f>IF(ISERR(IF($C565="","",SUMIFS(Con_ve!$F$6:$F$1005,Con_ve!$C$6:$C$1005,$C565,Con_ve!$I$6:$I$1005,"Fechada",Con_ve!$Q$6:$Q$1005,Cad_cl!AZ$5))),"",IF($C565="","",SUMIFS(Con_ve!$F$6:$F$1005,Con_ve!$C$6:$C$1005,$C565,Con_ve!$I$6:$I$1005,"Fechada",Con_ve!$Q$6:$Q$1005,Cad_cl!AZ$5)))</f>
        <v/>
      </c>
      <c r="BA565" s="134" t="str">
        <f>IF(ISERR(IF($C565="","",SUMIFS(Con_ve!$F$6:$F$1005,Con_ve!$C$6:$C$1005,$C565,Con_ve!$I$6:$I$1005,"Fechada",Con_ve!$Q$6:$Q$1005,Cad_cl!BA$5))),"",IF($C565="","",SUMIFS(Con_ve!$F$6:$F$1005,Con_ve!$C$6:$C$1005,$C565,Con_ve!$I$6:$I$1005,"Fechada",Con_ve!$Q$6:$Q$1005,Cad_cl!BA$5)))</f>
        <v/>
      </c>
      <c r="BB565" s="134">
        <f t="shared" si="24"/>
        <v>0</v>
      </c>
      <c r="BD565" s="134" t="str">
        <f>IF(ISERR(IF($C565="","",SUMIFS(Con_ve!$F$6:$F$1005,Con_ve!$C$6:$C$1005,$C565,Con_ve!$I$6:$I$1005,"Em negociação",Con_ve!$Q$6:$Q$1005,Cad_cl!BD$5))),"",IF($C565="","",SUMIFS(Con_ve!$F$6:$F$1005,Con_ve!$C$6:$C$1005,$C565,Con_ve!$I$6:$I$1005,"Em negociação",Con_ve!$Q$6:$Q$1005,Cad_cl!BD$5)))</f>
        <v/>
      </c>
      <c r="BE565" s="134" t="str">
        <f>IF(ISERR(IF($C565="","",SUMIFS(Con_ve!$F$6:$F$1005,Con_ve!$C$6:$C$1005,$C565,Con_ve!$I$6:$I$1005,"Em negociação",Con_ve!$Q$6:$Q$1005,Cad_cl!BE$5))),"",IF($C565="","",SUMIFS(Con_ve!$F$6:$F$1005,Con_ve!$C$6:$C$1005,$C565,Con_ve!$I$6:$I$1005,"Em negociação",Con_ve!$Q$6:$Q$1005,Cad_cl!BE$5)))</f>
        <v/>
      </c>
      <c r="BF565" s="134" t="str">
        <f>IF(ISERR(IF($C565="","",SUMIFS(Con_ve!$F$6:$F$1005,Con_ve!$C$6:$C$1005,$C565,Con_ve!$I$6:$I$1005,"Em negociação",Con_ve!$Q$6:$Q$1005,Cad_cl!BF$5))),"",IF($C565="","",SUMIFS(Con_ve!$F$6:$F$1005,Con_ve!$C$6:$C$1005,$C565,Con_ve!$I$6:$I$1005,"Em negociação",Con_ve!$Q$6:$Q$1005,Cad_cl!BF$5)))</f>
        <v/>
      </c>
      <c r="BG565" s="134" t="str">
        <f>IF(ISERR(IF($C565="","",SUMIFS(Con_ve!$F$6:$F$1005,Con_ve!$C$6:$C$1005,$C565,Con_ve!$I$6:$I$1005,"Em negociação",Con_ve!$Q$6:$Q$1005,Cad_cl!BG$5))),"",IF($C565="","",SUMIFS(Con_ve!$F$6:$F$1005,Con_ve!$C$6:$C$1005,$C565,Con_ve!$I$6:$I$1005,"Em negociação",Con_ve!$Q$6:$Q$1005,Cad_cl!BG$5)))</f>
        <v/>
      </c>
      <c r="BH565" s="134" t="str">
        <f>IF(ISERR(IF($C565="","",SUMIFS(Con_ve!$F$6:$F$1005,Con_ve!$C$6:$C$1005,$C565,Con_ve!$I$6:$I$1005,"Em negociação",Con_ve!$Q$6:$Q$1005,Cad_cl!BH$5))),"",IF($C565="","",SUMIFS(Con_ve!$F$6:$F$1005,Con_ve!$C$6:$C$1005,$C565,Con_ve!$I$6:$I$1005,"Em negociação",Con_ve!$Q$6:$Q$1005,Cad_cl!BH$5)))</f>
        <v/>
      </c>
      <c r="BI565" s="134" t="str">
        <f>IF(ISERR(IF($C565="","",SUMIFS(Con_ve!$F$6:$F$1005,Con_ve!$C$6:$C$1005,$C565,Con_ve!$I$6:$I$1005,"Em negociação",Con_ve!$Q$6:$Q$1005,Cad_cl!BI$5))),"",IF($C565="","",SUMIFS(Con_ve!$F$6:$F$1005,Con_ve!$C$6:$C$1005,$C565,Con_ve!$I$6:$I$1005,"Em negociação",Con_ve!$Q$6:$Q$1005,Cad_cl!BI$5)))</f>
        <v/>
      </c>
      <c r="BJ565" s="134" t="str">
        <f>IF(ISERR(IF($C565="","",SUMIFS(Con_ve!$F$6:$F$1005,Con_ve!$C$6:$C$1005,$C565,Con_ve!$I$6:$I$1005,"Em negociação",Con_ve!$Q$6:$Q$1005,Cad_cl!BJ$5))),"",IF($C565="","",SUMIFS(Con_ve!$F$6:$F$1005,Con_ve!$C$6:$C$1005,$C565,Con_ve!$I$6:$I$1005,"Em negociação",Con_ve!$Q$6:$Q$1005,Cad_cl!BJ$5)))</f>
        <v/>
      </c>
      <c r="BK565" s="134" t="str">
        <f>IF(ISERR(IF($C565="","",SUMIFS(Con_ve!$F$6:$F$1005,Con_ve!$C$6:$C$1005,$C565,Con_ve!$I$6:$I$1005,"Em negociação",Con_ve!$Q$6:$Q$1005,Cad_cl!BK$5))),"",IF($C565="","",SUMIFS(Con_ve!$F$6:$F$1005,Con_ve!$C$6:$C$1005,$C565,Con_ve!$I$6:$I$1005,"Em negociação",Con_ve!$Q$6:$Q$1005,Cad_cl!BK$5)))</f>
        <v/>
      </c>
      <c r="BL565" s="134" t="str">
        <f>IF(ISERR(IF($C565="","",SUMIFS(Con_ve!$F$6:$F$1005,Con_ve!$C$6:$C$1005,$C565,Con_ve!$I$6:$I$1005,"Em negociação",Con_ve!$Q$6:$Q$1005,Cad_cl!BL$5))),"",IF($C565="","",SUMIFS(Con_ve!$F$6:$F$1005,Con_ve!$C$6:$C$1005,$C565,Con_ve!$I$6:$I$1005,"Em negociação",Con_ve!$Q$6:$Q$1005,Cad_cl!BL$5)))</f>
        <v/>
      </c>
      <c r="BM565" s="134" t="str">
        <f>IF(ISERR(IF($C565="","",SUMIFS(Con_ve!$F$6:$F$1005,Con_ve!$C$6:$C$1005,$C565,Con_ve!$I$6:$I$1005,"Em negociação",Con_ve!$Q$6:$Q$1005,Cad_cl!BM$5))),"",IF($C565="","",SUMIFS(Con_ve!$F$6:$F$1005,Con_ve!$C$6:$C$1005,$C565,Con_ve!$I$6:$I$1005,"Em negociação",Con_ve!$Q$6:$Q$1005,Cad_cl!BM$5)))</f>
        <v/>
      </c>
      <c r="BN565" s="134" t="str">
        <f>IF(ISERR(IF($C565="","",SUMIFS(Con_ve!$F$6:$F$1005,Con_ve!$C$6:$C$1005,$C565,Con_ve!$I$6:$I$1005,"Em negociação",Con_ve!$Q$6:$Q$1005,Cad_cl!BN$5))),"",IF($C565="","",SUMIFS(Con_ve!$F$6:$F$1005,Con_ve!$C$6:$C$1005,$C565,Con_ve!$I$6:$I$1005,"Em negociação",Con_ve!$Q$6:$Q$1005,Cad_cl!BN$5)))</f>
        <v/>
      </c>
      <c r="BO565" s="134" t="str">
        <f>IF(ISERR(IF($C565="","",SUMIFS(Con_ve!$F$6:$F$1005,Con_ve!$C$6:$C$1005,$C565,Con_ve!$I$6:$I$1005,"Em negociação",Con_ve!$Q$6:$Q$1005,Cad_cl!BO$5))),"",IF($C565="","",SUMIFS(Con_ve!$F$6:$F$1005,Con_ve!$C$6:$C$1005,$C565,Con_ve!$I$6:$I$1005,"Em negociação",Con_ve!$Q$6:$Q$1005,Cad_cl!BO$5)))</f>
        <v/>
      </c>
      <c r="BP565" s="134">
        <f t="shared" si="25"/>
        <v>0</v>
      </c>
      <c r="BR565" s="125" t="str">
        <f>IF(ISERR(IF(AND($I565=Re_lo!$E$5,BR$5=VLOOKUP(Re_lo!$H$5,Re_lo!$N$5:$O$16,2,0)),AP565,"")),"",IF(AND($I565=Re_lo!$E$5,BR$5=VLOOKUP(Re_lo!$H$5,Re_lo!$N$5:$O$16,2,0)),AP565,""))</f>
        <v/>
      </c>
      <c r="BS565" s="125" t="str">
        <f>IF(ISERR(IF(AND($I565=Re_lo!$E$5,BS$5=VLOOKUP(Re_lo!$H$5,Re_lo!$N$5:$O$16,2,0)),AQ565,"")),"",IF(AND($I565=Re_lo!$E$5,BS$5=VLOOKUP(Re_lo!$H$5,Re_lo!$N$5:$O$16,2,0)),AQ565,""))</f>
        <v/>
      </c>
      <c r="BT565" s="125" t="str">
        <f>IF(ISERR(IF(AND($I565=Re_lo!$E$5,BT$5=VLOOKUP(Re_lo!$H$5,Re_lo!$N$5:$O$16,2,0)),AR565,"")),"",IF(AND($I565=Re_lo!$E$5,BT$5=VLOOKUP(Re_lo!$H$5,Re_lo!$N$5:$O$16,2,0)),AR565,""))</f>
        <v/>
      </c>
      <c r="BU565" s="125" t="str">
        <f>IF(ISERR(IF(AND($I565=Re_lo!$E$5,BU$5=VLOOKUP(Re_lo!$H$5,Re_lo!$N$5:$O$16,2,0)),AS565,"")),"",IF(AND($I565=Re_lo!$E$5,BU$5=VLOOKUP(Re_lo!$H$5,Re_lo!$N$5:$O$16,2,0)),AS565,""))</f>
        <v/>
      </c>
      <c r="BV565" s="125" t="str">
        <f>IF(ISERR(IF(AND($I565=Re_lo!$E$5,BV$5=VLOOKUP(Re_lo!$H$5,Re_lo!$N$5:$O$16,2,0)),AT565,"")),"",IF(AND($I565=Re_lo!$E$5,BV$5=VLOOKUP(Re_lo!$H$5,Re_lo!$N$5:$O$16,2,0)),AT565,""))</f>
        <v/>
      </c>
      <c r="BW565" s="125" t="str">
        <f>IF(ISERR(IF(AND($I565=Re_lo!$E$5,BW$5=VLOOKUP(Re_lo!$H$5,Re_lo!$N$5:$O$16,2,0)),AU565,"")),"",IF(AND($I565=Re_lo!$E$5,BW$5=VLOOKUP(Re_lo!$H$5,Re_lo!$N$5:$O$16,2,0)),AU565,""))</f>
        <v/>
      </c>
      <c r="BX565" s="125" t="str">
        <f>IF(ISERR(IF(AND($I565=Re_lo!$E$5,BX$5=VLOOKUP(Re_lo!$H$5,Re_lo!$N$5:$O$16,2,0)),AV565,"")),"",IF(AND($I565=Re_lo!$E$5,BX$5=VLOOKUP(Re_lo!$H$5,Re_lo!$N$5:$O$16,2,0)),AV565,""))</f>
        <v/>
      </c>
      <c r="BY565" s="125" t="str">
        <f>IF(ISERR(IF(AND($I565=Re_lo!$E$5,BY$5=VLOOKUP(Re_lo!$H$5,Re_lo!$N$5:$O$16,2,0)),AW565,"")),"",IF(AND($I565=Re_lo!$E$5,BY$5=VLOOKUP(Re_lo!$H$5,Re_lo!$N$5:$O$16,2,0)),AW565,""))</f>
        <v/>
      </c>
      <c r="BZ565" s="125" t="str">
        <f>IF(ISERR(IF(AND($I565=Re_lo!$E$5,BZ$5=VLOOKUP(Re_lo!$H$5,Re_lo!$N$5:$O$16,2,0)),AX565,"")),"",IF(AND($I565=Re_lo!$E$5,BZ$5=VLOOKUP(Re_lo!$H$5,Re_lo!$N$5:$O$16,2,0)),AX565,""))</f>
        <v/>
      </c>
      <c r="CA565" s="125" t="str">
        <f>IF(ISERR(IF(AND($I565=Re_lo!$E$5,CA$5=VLOOKUP(Re_lo!$H$5,Re_lo!$N$5:$O$16,2,0)),AY565,"")),"",IF(AND($I565=Re_lo!$E$5,CA$5=VLOOKUP(Re_lo!$H$5,Re_lo!$N$5:$O$16,2,0)),AY565,""))</f>
        <v/>
      </c>
      <c r="CB565" s="125" t="str">
        <f>IF(ISERR(IF(AND($I565=Re_lo!$E$5,CB$5=VLOOKUP(Re_lo!$H$5,Re_lo!$N$5:$O$16,2,0)),AZ565,"")),"",IF(AND($I565=Re_lo!$E$5,CB$5=VLOOKUP(Re_lo!$H$5,Re_lo!$N$5:$O$16,2,0)),AZ565,""))</f>
        <v/>
      </c>
      <c r="CC565" s="125" t="str">
        <f>IF(ISERR(IF(AND($I565=Re_lo!$E$5,CC$5=VLOOKUP(Re_lo!$H$5,Re_lo!$N$5:$O$16,2,0)),BA565,"")),"",IF(AND($I565=Re_lo!$E$5,CC$5=VLOOKUP(Re_lo!$H$5,Re_lo!$N$5:$O$16,2,0)),BA565,""))</f>
        <v/>
      </c>
      <c r="CD565" s="125" t="str">
        <f>IF(ISERR(IF(AND($I565=Re_lo!$E$5,CD$5=VLOOKUP(Re_lo!$H$5,Re_lo!$N$5:$O$16,2,0)),BB565,"")),"",IF(AND($I565=Re_lo!$E$5,CD$5=VLOOKUP(Re_lo!$H$5,Re_lo!$N$5:$O$16,2,0)),BB565,""))</f>
        <v/>
      </c>
      <c r="CF565" s="125" t="str">
        <f>IF($C565="","",COUNTIFS(Con_ve!$C$6:$C$1005,$C565,Con_ve!$Q$6:$Q$1005,Cad_cl!CF$5))</f>
        <v/>
      </c>
      <c r="CG565" s="125" t="str">
        <f>IF($C565="","",COUNTIFS(Con_ve!$C$6:$C$1005,$C565,Con_ve!$Q$6:$Q$1005,Cad_cl!CG$5))</f>
        <v/>
      </c>
      <c r="CH565" s="125" t="str">
        <f>IF($C565="","",COUNTIFS(Con_ve!$C$6:$C$1005,$C565,Con_ve!$Q$6:$Q$1005,Cad_cl!CH$5))</f>
        <v/>
      </c>
      <c r="CI565" s="125" t="str">
        <f>IF($C565="","",COUNTIFS(Con_ve!$C$6:$C$1005,$C565,Con_ve!$Q$6:$Q$1005,Cad_cl!CI$5))</f>
        <v/>
      </c>
      <c r="CJ565" s="125" t="str">
        <f>IF($C565="","",COUNTIFS(Con_ve!$C$6:$C$1005,$C565,Con_ve!$Q$6:$Q$1005,Cad_cl!CJ$5))</f>
        <v/>
      </c>
      <c r="CK565" s="125" t="str">
        <f>IF($C565="","",COUNTIFS(Con_ve!$C$6:$C$1005,$C565,Con_ve!$Q$6:$Q$1005,Cad_cl!CK$5))</f>
        <v/>
      </c>
      <c r="CL565" s="125" t="str">
        <f>IF($C565="","",COUNTIFS(Con_ve!$C$6:$C$1005,$C565,Con_ve!$Q$6:$Q$1005,Cad_cl!CL$5))</f>
        <v/>
      </c>
      <c r="CM565" s="125" t="str">
        <f>IF($C565="","",COUNTIFS(Con_ve!$C$6:$C$1005,$C565,Con_ve!$Q$6:$Q$1005,Cad_cl!CM$5))</f>
        <v/>
      </c>
      <c r="CN565" s="125" t="str">
        <f>IF($C565="","",COUNTIFS(Con_ve!$C$6:$C$1005,$C565,Con_ve!$Q$6:$Q$1005,Cad_cl!CN$5))</f>
        <v/>
      </c>
      <c r="CO565" s="125" t="str">
        <f>IF($C565="","",COUNTIFS(Con_ve!$C$6:$C$1005,$C565,Con_ve!$Q$6:$Q$1005,Cad_cl!CO$5))</f>
        <v/>
      </c>
      <c r="CP565" s="125" t="str">
        <f>IF($C565="","",COUNTIFS(Con_ve!$C$6:$C$1005,$C565,Con_ve!$Q$6:$Q$1005,Cad_cl!CP$5))</f>
        <v/>
      </c>
      <c r="CQ565" s="125" t="str">
        <f>IF($C565="","",COUNTIFS(Con_ve!$C$6:$C$1005,$C565,Con_ve!$Q$6:$Q$1005,Cad_cl!CQ$5))</f>
        <v/>
      </c>
      <c r="CR565" s="125">
        <f t="shared" si="26"/>
        <v>0</v>
      </c>
    </row>
    <row r="566" spans="3:96" ht="30" customHeight="1">
      <c r="C566" s="153"/>
      <c r="D566" s="153"/>
      <c r="E566" s="154"/>
      <c r="F566" s="153"/>
      <c r="G566" s="155"/>
      <c r="H566" s="153"/>
      <c r="I566" s="153"/>
      <c r="J566" s="132" t="s">
        <v>309</v>
      </c>
      <c r="K566" s="133" t="s">
        <v>309</v>
      </c>
      <c r="L566" s="153"/>
      <c r="M566" s="153"/>
      <c r="N566" s="153"/>
      <c r="O566" s="153"/>
      <c r="P566" s="153"/>
      <c r="Q566" s="153"/>
      <c r="AP566" s="134" t="str">
        <f>IF(ISERR(IF($C566="","",SUMIFS(Con_ve!$F$6:$F$1005,Con_ve!$C$6:$C$1005,$C566,Con_ve!$I$6:$I$1005,"Fechada",Con_ve!$Q$6:$Q$1005,Cad_cl!AP$5))),"",IF($C566="","",SUMIFS(Con_ve!$F$6:$F$1005,Con_ve!$C$6:$C$1005,$C566,Con_ve!$I$6:$I$1005,"Fechada",Con_ve!$Q$6:$Q$1005,Cad_cl!AP$5)))</f>
        <v/>
      </c>
      <c r="AQ566" s="134" t="str">
        <f>IF(ISERR(IF($C566="","",SUMIFS(Con_ve!$F$6:$F$1005,Con_ve!$C$6:$C$1005,$C566,Con_ve!$I$6:$I$1005,"Fechada",Con_ve!$Q$6:$Q$1005,Cad_cl!AQ$5))),"",IF($C566="","",SUMIFS(Con_ve!$F$6:$F$1005,Con_ve!$C$6:$C$1005,$C566,Con_ve!$I$6:$I$1005,"Fechada",Con_ve!$Q$6:$Q$1005,Cad_cl!AQ$5)))</f>
        <v/>
      </c>
      <c r="AR566" s="134" t="str">
        <f>IF(ISERR(IF($C566="","",SUMIFS(Con_ve!$F$6:$F$1005,Con_ve!$C$6:$C$1005,$C566,Con_ve!$I$6:$I$1005,"Fechada",Con_ve!$Q$6:$Q$1005,Cad_cl!AR$5))),"",IF($C566="","",SUMIFS(Con_ve!$F$6:$F$1005,Con_ve!$C$6:$C$1005,$C566,Con_ve!$I$6:$I$1005,"Fechada",Con_ve!$Q$6:$Q$1005,Cad_cl!AR$5)))</f>
        <v/>
      </c>
      <c r="AS566" s="134" t="str">
        <f>IF(ISERR(IF($C566="","",SUMIFS(Con_ve!$F$6:$F$1005,Con_ve!$C$6:$C$1005,$C566,Con_ve!$I$6:$I$1005,"Fechada",Con_ve!$Q$6:$Q$1005,Cad_cl!AS$5))),"",IF($C566="","",SUMIFS(Con_ve!$F$6:$F$1005,Con_ve!$C$6:$C$1005,$C566,Con_ve!$I$6:$I$1005,"Fechada",Con_ve!$Q$6:$Q$1005,Cad_cl!AS$5)))</f>
        <v/>
      </c>
      <c r="AT566" s="134" t="str">
        <f>IF(ISERR(IF($C566="","",SUMIFS(Con_ve!$F$6:$F$1005,Con_ve!$C$6:$C$1005,$C566,Con_ve!$I$6:$I$1005,"Fechada",Con_ve!$Q$6:$Q$1005,Cad_cl!AT$5))),"",IF($C566="","",SUMIFS(Con_ve!$F$6:$F$1005,Con_ve!$C$6:$C$1005,$C566,Con_ve!$I$6:$I$1005,"Fechada",Con_ve!$Q$6:$Q$1005,Cad_cl!AT$5)))</f>
        <v/>
      </c>
      <c r="AU566" s="134" t="str">
        <f>IF(ISERR(IF($C566="","",SUMIFS(Con_ve!$F$6:$F$1005,Con_ve!$C$6:$C$1005,$C566,Con_ve!$I$6:$I$1005,"Fechada",Con_ve!$Q$6:$Q$1005,Cad_cl!AU$5))),"",IF($C566="","",SUMIFS(Con_ve!$F$6:$F$1005,Con_ve!$C$6:$C$1005,$C566,Con_ve!$I$6:$I$1005,"Fechada",Con_ve!$Q$6:$Q$1005,Cad_cl!AU$5)))</f>
        <v/>
      </c>
      <c r="AV566" s="134" t="str">
        <f>IF(ISERR(IF($C566="","",SUMIFS(Con_ve!$F$6:$F$1005,Con_ve!$C$6:$C$1005,$C566,Con_ve!$I$6:$I$1005,"Fechada",Con_ve!$Q$6:$Q$1005,Cad_cl!AV$5))),"",IF($C566="","",SUMIFS(Con_ve!$F$6:$F$1005,Con_ve!$C$6:$C$1005,$C566,Con_ve!$I$6:$I$1005,"Fechada",Con_ve!$Q$6:$Q$1005,Cad_cl!AV$5)))</f>
        <v/>
      </c>
      <c r="AW566" s="134" t="str">
        <f>IF(ISERR(IF($C566="","",SUMIFS(Con_ve!$F$6:$F$1005,Con_ve!$C$6:$C$1005,$C566,Con_ve!$I$6:$I$1005,"Fechada",Con_ve!$Q$6:$Q$1005,Cad_cl!AW$5))),"",IF($C566="","",SUMIFS(Con_ve!$F$6:$F$1005,Con_ve!$C$6:$C$1005,$C566,Con_ve!$I$6:$I$1005,"Fechada",Con_ve!$Q$6:$Q$1005,Cad_cl!AW$5)))</f>
        <v/>
      </c>
      <c r="AX566" s="134" t="str">
        <f>IF(ISERR(IF($C566="","",SUMIFS(Con_ve!$F$6:$F$1005,Con_ve!$C$6:$C$1005,$C566,Con_ve!$I$6:$I$1005,"Fechada",Con_ve!$Q$6:$Q$1005,Cad_cl!AX$5))),"",IF($C566="","",SUMIFS(Con_ve!$F$6:$F$1005,Con_ve!$C$6:$C$1005,$C566,Con_ve!$I$6:$I$1005,"Fechada",Con_ve!$Q$6:$Q$1005,Cad_cl!AX$5)))</f>
        <v/>
      </c>
      <c r="AY566" s="134" t="str">
        <f>IF(ISERR(IF($C566="","",SUMIFS(Con_ve!$F$6:$F$1005,Con_ve!$C$6:$C$1005,$C566,Con_ve!$I$6:$I$1005,"Fechada",Con_ve!$Q$6:$Q$1005,Cad_cl!AY$5))),"",IF($C566="","",SUMIFS(Con_ve!$F$6:$F$1005,Con_ve!$C$6:$C$1005,$C566,Con_ve!$I$6:$I$1005,"Fechada",Con_ve!$Q$6:$Q$1005,Cad_cl!AY$5)))</f>
        <v/>
      </c>
      <c r="AZ566" s="134" t="str">
        <f>IF(ISERR(IF($C566="","",SUMIFS(Con_ve!$F$6:$F$1005,Con_ve!$C$6:$C$1005,$C566,Con_ve!$I$6:$I$1005,"Fechada",Con_ve!$Q$6:$Q$1005,Cad_cl!AZ$5))),"",IF($C566="","",SUMIFS(Con_ve!$F$6:$F$1005,Con_ve!$C$6:$C$1005,$C566,Con_ve!$I$6:$I$1005,"Fechada",Con_ve!$Q$6:$Q$1005,Cad_cl!AZ$5)))</f>
        <v/>
      </c>
      <c r="BA566" s="134" t="str">
        <f>IF(ISERR(IF($C566="","",SUMIFS(Con_ve!$F$6:$F$1005,Con_ve!$C$6:$C$1005,$C566,Con_ve!$I$6:$I$1005,"Fechada",Con_ve!$Q$6:$Q$1005,Cad_cl!BA$5))),"",IF($C566="","",SUMIFS(Con_ve!$F$6:$F$1005,Con_ve!$C$6:$C$1005,$C566,Con_ve!$I$6:$I$1005,"Fechada",Con_ve!$Q$6:$Q$1005,Cad_cl!BA$5)))</f>
        <v/>
      </c>
      <c r="BB566" s="134">
        <f t="shared" si="24"/>
        <v>0</v>
      </c>
      <c r="BD566" s="134" t="str">
        <f>IF(ISERR(IF($C566="","",SUMIFS(Con_ve!$F$6:$F$1005,Con_ve!$C$6:$C$1005,$C566,Con_ve!$I$6:$I$1005,"Em negociação",Con_ve!$Q$6:$Q$1005,Cad_cl!BD$5))),"",IF($C566="","",SUMIFS(Con_ve!$F$6:$F$1005,Con_ve!$C$6:$C$1005,$C566,Con_ve!$I$6:$I$1005,"Em negociação",Con_ve!$Q$6:$Q$1005,Cad_cl!BD$5)))</f>
        <v/>
      </c>
      <c r="BE566" s="134" t="str">
        <f>IF(ISERR(IF($C566="","",SUMIFS(Con_ve!$F$6:$F$1005,Con_ve!$C$6:$C$1005,$C566,Con_ve!$I$6:$I$1005,"Em negociação",Con_ve!$Q$6:$Q$1005,Cad_cl!BE$5))),"",IF($C566="","",SUMIFS(Con_ve!$F$6:$F$1005,Con_ve!$C$6:$C$1005,$C566,Con_ve!$I$6:$I$1005,"Em negociação",Con_ve!$Q$6:$Q$1005,Cad_cl!BE$5)))</f>
        <v/>
      </c>
      <c r="BF566" s="134" t="str">
        <f>IF(ISERR(IF($C566="","",SUMIFS(Con_ve!$F$6:$F$1005,Con_ve!$C$6:$C$1005,$C566,Con_ve!$I$6:$I$1005,"Em negociação",Con_ve!$Q$6:$Q$1005,Cad_cl!BF$5))),"",IF($C566="","",SUMIFS(Con_ve!$F$6:$F$1005,Con_ve!$C$6:$C$1005,$C566,Con_ve!$I$6:$I$1005,"Em negociação",Con_ve!$Q$6:$Q$1005,Cad_cl!BF$5)))</f>
        <v/>
      </c>
      <c r="BG566" s="134" t="str">
        <f>IF(ISERR(IF($C566="","",SUMIFS(Con_ve!$F$6:$F$1005,Con_ve!$C$6:$C$1005,$C566,Con_ve!$I$6:$I$1005,"Em negociação",Con_ve!$Q$6:$Q$1005,Cad_cl!BG$5))),"",IF($C566="","",SUMIFS(Con_ve!$F$6:$F$1005,Con_ve!$C$6:$C$1005,$C566,Con_ve!$I$6:$I$1005,"Em negociação",Con_ve!$Q$6:$Q$1005,Cad_cl!BG$5)))</f>
        <v/>
      </c>
      <c r="BH566" s="134" t="str">
        <f>IF(ISERR(IF($C566="","",SUMIFS(Con_ve!$F$6:$F$1005,Con_ve!$C$6:$C$1005,$C566,Con_ve!$I$6:$I$1005,"Em negociação",Con_ve!$Q$6:$Q$1005,Cad_cl!BH$5))),"",IF($C566="","",SUMIFS(Con_ve!$F$6:$F$1005,Con_ve!$C$6:$C$1005,$C566,Con_ve!$I$6:$I$1005,"Em negociação",Con_ve!$Q$6:$Q$1005,Cad_cl!BH$5)))</f>
        <v/>
      </c>
      <c r="BI566" s="134" t="str">
        <f>IF(ISERR(IF($C566="","",SUMIFS(Con_ve!$F$6:$F$1005,Con_ve!$C$6:$C$1005,$C566,Con_ve!$I$6:$I$1005,"Em negociação",Con_ve!$Q$6:$Q$1005,Cad_cl!BI$5))),"",IF($C566="","",SUMIFS(Con_ve!$F$6:$F$1005,Con_ve!$C$6:$C$1005,$C566,Con_ve!$I$6:$I$1005,"Em negociação",Con_ve!$Q$6:$Q$1005,Cad_cl!BI$5)))</f>
        <v/>
      </c>
      <c r="BJ566" s="134" t="str">
        <f>IF(ISERR(IF($C566="","",SUMIFS(Con_ve!$F$6:$F$1005,Con_ve!$C$6:$C$1005,$C566,Con_ve!$I$6:$I$1005,"Em negociação",Con_ve!$Q$6:$Q$1005,Cad_cl!BJ$5))),"",IF($C566="","",SUMIFS(Con_ve!$F$6:$F$1005,Con_ve!$C$6:$C$1005,$C566,Con_ve!$I$6:$I$1005,"Em negociação",Con_ve!$Q$6:$Q$1005,Cad_cl!BJ$5)))</f>
        <v/>
      </c>
      <c r="BK566" s="134" t="str">
        <f>IF(ISERR(IF($C566="","",SUMIFS(Con_ve!$F$6:$F$1005,Con_ve!$C$6:$C$1005,$C566,Con_ve!$I$6:$I$1005,"Em negociação",Con_ve!$Q$6:$Q$1005,Cad_cl!BK$5))),"",IF($C566="","",SUMIFS(Con_ve!$F$6:$F$1005,Con_ve!$C$6:$C$1005,$C566,Con_ve!$I$6:$I$1005,"Em negociação",Con_ve!$Q$6:$Q$1005,Cad_cl!BK$5)))</f>
        <v/>
      </c>
      <c r="BL566" s="134" t="str">
        <f>IF(ISERR(IF($C566="","",SUMIFS(Con_ve!$F$6:$F$1005,Con_ve!$C$6:$C$1005,$C566,Con_ve!$I$6:$I$1005,"Em negociação",Con_ve!$Q$6:$Q$1005,Cad_cl!BL$5))),"",IF($C566="","",SUMIFS(Con_ve!$F$6:$F$1005,Con_ve!$C$6:$C$1005,$C566,Con_ve!$I$6:$I$1005,"Em negociação",Con_ve!$Q$6:$Q$1005,Cad_cl!BL$5)))</f>
        <v/>
      </c>
      <c r="BM566" s="134" t="str">
        <f>IF(ISERR(IF($C566="","",SUMIFS(Con_ve!$F$6:$F$1005,Con_ve!$C$6:$C$1005,$C566,Con_ve!$I$6:$I$1005,"Em negociação",Con_ve!$Q$6:$Q$1005,Cad_cl!BM$5))),"",IF($C566="","",SUMIFS(Con_ve!$F$6:$F$1005,Con_ve!$C$6:$C$1005,$C566,Con_ve!$I$6:$I$1005,"Em negociação",Con_ve!$Q$6:$Q$1005,Cad_cl!BM$5)))</f>
        <v/>
      </c>
      <c r="BN566" s="134" t="str">
        <f>IF(ISERR(IF($C566="","",SUMIFS(Con_ve!$F$6:$F$1005,Con_ve!$C$6:$C$1005,$C566,Con_ve!$I$6:$I$1005,"Em negociação",Con_ve!$Q$6:$Q$1005,Cad_cl!BN$5))),"",IF($C566="","",SUMIFS(Con_ve!$F$6:$F$1005,Con_ve!$C$6:$C$1005,$C566,Con_ve!$I$6:$I$1005,"Em negociação",Con_ve!$Q$6:$Q$1005,Cad_cl!BN$5)))</f>
        <v/>
      </c>
      <c r="BO566" s="134" t="str">
        <f>IF(ISERR(IF($C566="","",SUMIFS(Con_ve!$F$6:$F$1005,Con_ve!$C$6:$C$1005,$C566,Con_ve!$I$6:$I$1005,"Em negociação",Con_ve!$Q$6:$Q$1005,Cad_cl!BO$5))),"",IF($C566="","",SUMIFS(Con_ve!$F$6:$F$1005,Con_ve!$C$6:$C$1005,$C566,Con_ve!$I$6:$I$1005,"Em negociação",Con_ve!$Q$6:$Q$1005,Cad_cl!BO$5)))</f>
        <v/>
      </c>
      <c r="BP566" s="134">
        <f t="shared" si="25"/>
        <v>0</v>
      </c>
      <c r="BR566" s="125" t="str">
        <f>IF(ISERR(IF(AND($I566=Re_lo!$E$5,BR$5=VLOOKUP(Re_lo!$H$5,Re_lo!$N$5:$O$16,2,0)),AP566,"")),"",IF(AND($I566=Re_lo!$E$5,BR$5=VLOOKUP(Re_lo!$H$5,Re_lo!$N$5:$O$16,2,0)),AP566,""))</f>
        <v/>
      </c>
      <c r="BS566" s="125" t="str">
        <f>IF(ISERR(IF(AND($I566=Re_lo!$E$5,BS$5=VLOOKUP(Re_lo!$H$5,Re_lo!$N$5:$O$16,2,0)),AQ566,"")),"",IF(AND($I566=Re_lo!$E$5,BS$5=VLOOKUP(Re_lo!$H$5,Re_lo!$N$5:$O$16,2,0)),AQ566,""))</f>
        <v/>
      </c>
      <c r="BT566" s="125" t="str">
        <f>IF(ISERR(IF(AND($I566=Re_lo!$E$5,BT$5=VLOOKUP(Re_lo!$H$5,Re_lo!$N$5:$O$16,2,0)),AR566,"")),"",IF(AND($I566=Re_lo!$E$5,BT$5=VLOOKUP(Re_lo!$H$5,Re_lo!$N$5:$O$16,2,0)),AR566,""))</f>
        <v/>
      </c>
      <c r="BU566" s="125" t="str">
        <f>IF(ISERR(IF(AND($I566=Re_lo!$E$5,BU$5=VLOOKUP(Re_lo!$H$5,Re_lo!$N$5:$O$16,2,0)),AS566,"")),"",IF(AND($I566=Re_lo!$E$5,BU$5=VLOOKUP(Re_lo!$H$5,Re_lo!$N$5:$O$16,2,0)),AS566,""))</f>
        <v/>
      </c>
      <c r="BV566" s="125" t="str">
        <f>IF(ISERR(IF(AND($I566=Re_lo!$E$5,BV$5=VLOOKUP(Re_lo!$H$5,Re_lo!$N$5:$O$16,2,0)),AT566,"")),"",IF(AND($I566=Re_lo!$E$5,BV$5=VLOOKUP(Re_lo!$H$5,Re_lo!$N$5:$O$16,2,0)),AT566,""))</f>
        <v/>
      </c>
      <c r="BW566" s="125" t="str">
        <f>IF(ISERR(IF(AND($I566=Re_lo!$E$5,BW$5=VLOOKUP(Re_lo!$H$5,Re_lo!$N$5:$O$16,2,0)),AU566,"")),"",IF(AND($I566=Re_lo!$E$5,BW$5=VLOOKUP(Re_lo!$H$5,Re_lo!$N$5:$O$16,2,0)),AU566,""))</f>
        <v/>
      </c>
      <c r="BX566" s="125" t="str">
        <f>IF(ISERR(IF(AND($I566=Re_lo!$E$5,BX$5=VLOOKUP(Re_lo!$H$5,Re_lo!$N$5:$O$16,2,0)),AV566,"")),"",IF(AND($I566=Re_lo!$E$5,BX$5=VLOOKUP(Re_lo!$H$5,Re_lo!$N$5:$O$16,2,0)),AV566,""))</f>
        <v/>
      </c>
      <c r="BY566" s="125" t="str">
        <f>IF(ISERR(IF(AND($I566=Re_lo!$E$5,BY$5=VLOOKUP(Re_lo!$H$5,Re_lo!$N$5:$O$16,2,0)),AW566,"")),"",IF(AND($I566=Re_lo!$E$5,BY$5=VLOOKUP(Re_lo!$H$5,Re_lo!$N$5:$O$16,2,0)),AW566,""))</f>
        <v/>
      </c>
      <c r="BZ566" s="125" t="str">
        <f>IF(ISERR(IF(AND($I566=Re_lo!$E$5,BZ$5=VLOOKUP(Re_lo!$H$5,Re_lo!$N$5:$O$16,2,0)),AX566,"")),"",IF(AND($I566=Re_lo!$E$5,BZ$5=VLOOKUP(Re_lo!$H$5,Re_lo!$N$5:$O$16,2,0)),AX566,""))</f>
        <v/>
      </c>
      <c r="CA566" s="125" t="str">
        <f>IF(ISERR(IF(AND($I566=Re_lo!$E$5,CA$5=VLOOKUP(Re_lo!$H$5,Re_lo!$N$5:$O$16,2,0)),AY566,"")),"",IF(AND($I566=Re_lo!$E$5,CA$5=VLOOKUP(Re_lo!$H$5,Re_lo!$N$5:$O$16,2,0)),AY566,""))</f>
        <v/>
      </c>
      <c r="CB566" s="125" t="str">
        <f>IF(ISERR(IF(AND($I566=Re_lo!$E$5,CB$5=VLOOKUP(Re_lo!$H$5,Re_lo!$N$5:$O$16,2,0)),AZ566,"")),"",IF(AND($I566=Re_lo!$E$5,CB$5=VLOOKUP(Re_lo!$H$5,Re_lo!$N$5:$O$16,2,0)),AZ566,""))</f>
        <v/>
      </c>
      <c r="CC566" s="125" t="str">
        <f>IF(ISERR(IF(AND($I566=Re_lo!$E$5,CC$5=VLOOKUP(Re_lo!$H$5,Re_lo!$N$5:$O$16,2,0)),BA566,"")),"",IF(AND($I566=Re_lo!$E$5,CC$5=VLOOKUP(Re_lo!$H$5,Re_lo!$N$5:$O$16,2,0)),BA566,""))</f>
        <v/>
      </c>
      <c r="CD566" s="125" t="str">
        <f>IF(ISERR(IF(AND($I566=Re_lo!$E$5,CD$5=VLOOKUP(Re_lo!$H$5,Re_lo!$N$5:$O$16,2,0)),BB566,"")),"",IF(AND($I566=Re_lo!$E$5,CD$5=VLOOKUP(Re_lo!$H$5,Re_lo!$N$5:$O$16,2,0)),BB566,""))</f>
        <v/>
      </c>
      <c r="CF566" s="125" t="str">
        <f>IF($C566="","",COUNTIFS(Con_ve!$C$6:$C$1005,$C566,Con_ve!$Q$6:$Q$1005,Cad_cl!CF$5))</f>
        <v/>
      </c>
      <c r="CG566" s="125" t="str">
        <f>IF($C566="","",COUNTIFS(Con_ve!$C$6:$C$1005,$C566,Con_ve!$Q$6:$Q$1005,Cad_cl!CG$5))</f>
        <v/>
      </c>
      <c r="CH566" s="125" t="str">
        <f>IF($C566="","",COUNTIFS(Con_ve!$C$6:$C$1005,$C566,Con_ve!$Q$6:$Q$1005,Cad_cl!CH$5))</f>
        <v/>
      </c>
      <c r="CI566" s="125" t="str">
        <f>IF($C566="","",COUNTIFS(Con_ve!$C$6:$C$1005,$C566,Con_ve!$Q$6:$Q$1005,Cad_cl!CI$5))</f>
        <v/>
      </c>
      <c r="CJ566" s="125" t="str">
        <f>IF($C566="","",COUNTIFS(Con_ve!$C$6:$C$1005,$C566,Con_ve!$Q$6:$Q$1005,Cad_cl!CJ$5))</f>
        <v/>
      </c>
      <c r="CK566" s="125" t="str">
        <f>IF($C566="","",COUNTIFS(Con_ve!$C$6:$C$1005,$C566,Con_ve!$Q$6:$Q$1005,Cad_cl!CK$5))</f>
        <v/>
      </c>
      <c r="CL566" s="125" t="str">
        <f>IF($C566="","",COUNTIFS(Con_ve!$C$6:$C$1005,$C566,Con_ve!$Q$6:$Q$1005,Cad_cl!CL$5))</f>
        <v/>
      </c>
      <c r="CM566" s="125" t="str">
        <f>IF($C566="","",COUNTIFS(Con_ve!$C$6:$C$1005,$C566,Con_ve!$Q$6:$Q$1005,Cad_cl!CM$5))</f>
        <v/>
      </c>
      <c r="CN566" s="125" t="str">
        <f>IF($C566="","",COUNTIFS(Con_ve!$C$6:$C$1005,$C566,Con_ve!$Q$6:$Q$1005,Cad_cl!CN$5))</f>
        <v/>
      </c>
      <c r="CO566" s="125" t="str">
        <f>IF($C566="","",COUNTIFS(Con_ve!$C$6:$C$1005,$C566,Con_ve!$Q$6:$Q$1005,Cad_cl!CO$5))</f>
        <v/>
      </c>
      <c r="CP566" s="125" t="str">
        <f>IF($C566="","",COUNTIFS(Con_ve!$C$6:$C$1005,$C566,Con_ve!$Q$6:$Q$1005,Cad_cl!CP$5))</f>
        <v/>
      </c>
      <c r="CQ566" s="125" t="str">
        <f>IF($C566="","",COUNTIFS(Con_ve!$C$6:$C$1005,$C566,Con_ve!$Q$6:$Q$1005,Cad_cl!CQ$5))</f>
        <v/>
      </c>
      <c r="CR566" s="125">
        <f t="shared" si="26"/>
        <v>0</v>
      </c>
    </row>
    <row r="567" spans="3:96" ht="30" customHeight="1">
      <c r="C567" s="153"/>
      <c r="D567" s="153"/>
      <c r="E567" s="154"/>
      <c r="F567" s="153"/>
      <c r="G567" s="155"/>
      <c r="H567" s="153"/>
      <c r="I567" s="153"/>
      <c r="J567" s="132" t="s">
        <v>309</v>
      </c>
      <c r="K567" s="133" t="s">
        <v>309</v>
      </c>
      <c r="L567" s="153"/>
      <c r="M567" s="153"/>
      <c r="N567" s="153"/>
      <c r="O567" s="153"/>
      <c r="P567" s="153"/>
      <c r="Q567" s="153"/>
      <c r="AP567" s="134" t="str">
        <f>IF(ISERR(IF($C567="","",SUMIFS(Con_ve!$F$6:$F$1005,Con_ve!$C$6:$C$1005,$C567,Con_ve!$I$6:$I$1005,"Fechada",Con_ve!$Q$6:$Q$1005,Cad_cl!AP$5))),"",IF($C567="","",SUMIFS(Con_ve!$F$6:$F$1005,Con_ve!$C$6:$C$1005,$C567,Con_ve!$I$6:$I$1005,"Fechada",Con_ve!$Q$6:$Q$1005,Cad_cl!AP$5)))</f>
        <v/>
      </c>
      <c r="AQ567" s="134" t="str">
        <f>IF(ISERR(IF($C567="","",SUMIFS(Con_ve!$F$6:$F$1005,Con_ve!$C$6:$C$1005,$C567,Con_ve!$I$6:$I$1005,"Fechada",Con_ve!$Q$6:$Q$1005,Cad_cl!AQ$5))),"",IF($C567="","",SUMIFS(Con_ve!$F$6:$F$1005,Con_ve!$C$6:$C$1005,$C567,Con_ve!$I$6:$I$1005,"Fechada",Con_ve!$Q$6:$Q$1005,Cad_cl!AQ$5)))</f>
        <v/>
      </c>
      <c r="AR567" s="134" t="str">
        <f>IF(ISERR(IF($C567="","",SUMIFS(Con_ve!$F$6:$F$1005,Con_ve!$C$6:$C$1005,$C567,Con_ve!$I$6:$I$1005,"Fechada",Con_ve!$Q$6:$Q$1005,Cad_cl!AR$5))),"",IF($C567="","",SUMIFS(Con_ve!$F$6:$F$1005,Con_ve!$C$6:$C$1005,$C567,Con_ve!$I$6:$I$1005,"Fechada",Con_ve!$Q$6:$Q$1005,Cad_cl!AR$5)))</f>
        <v/>
      </c>
      <c r="AS567" s="134" t="str">
        <f>IF(ISERR(IF($C567="","",SUMIFS(Con_ve!$F$6:$F$1005,Con_ve!$C$6:$C$1005,$C567,Con_ve!$I$6:$I$1005,"Fechada",Con_ve!$Q$6:$Q$1005,Cad_cl!AS$5))),"",IF($C567="","",SUMIFS(Con_ve!$F$6:$F$1005,Con_ve!$C$6:$C$1005,$C567,Con_ve!$I$6:$I$1005,"Fechada",Con_ve!$Q$6:$Q$1005,Cad_cl!AS$5)))</f>
        <v/>
      </c>
      <c r="AT567" s="134" t="str">
        <f>IF(ISERR(IF($C567="","",SUMIFS(Con_ve!$F$6:$F$1005,Con_ve!$C$6:$C$1005,$C567,Con_ve!$I$6:$I$1005,"Fechada",Con_ve!$Q$6:$Q$1005,Cad_cl!AT$5))),"",IF($C567="","",SUMIFS(Con_ve!$F$6:$F$1005,Con_ve!$C$6:$C$1005,$C567,Con_ve!$I$6:$I$1005,"Fechada",Con_ve!$Q$6:$Q$1005,Cad_cl!AT$5)))</f>
        <v/>
      </c>
      <c r="AU567" s="134" t="str">
        <f>IF(ISERR(IF($C567="","",SUMIFS(Con_ve!$F$6:$F$1005,Con_ve!$C$6:$C$1005,$C567,Con_ve!$I$6:$I$1005,"Fechada",Con_ve!$Q$6:$Q$1005,Cad_cl!AU$5))),"",IF($C567="","",SUMIFS(Con_ve!$F$6:$F$1005,Con_ve!$C$6:$C$1005,$C567,Con_ve!$I$6:$I$1005,"Fechada",Con_ve!$Q$6:$Q$1005,Cad_cl!AU$5)))</f>
        <v/>
      </c>
      <c r="AV567" s="134" t="str">
        <f>IF(ISERR(IF($C567="","",SUMIFS(Con_ve!$F$6:$F$1005,Con_ve!$C$6:$C$1005,$C567,Con_ve!$I$6:$I$1005,"Fechada",Con_ve!$Q$6:$Q$1005,Cad_cl!AV$5))),"",IF($C567="","",SUMIFS(Con_ve!$F$6:$F$1005,Con_ve!$C$6:$C$1005,$C567,Con_ve!$I$6:$I$1005,"Fechada",Con_ve!$Q$6:$Q$1005,Cad_cl!AV$5)))</f>
        <v/>
      </c>
      <c r="AW567" s="134" t="str">
        <f>IF(ISERR(IF($C567="","",SUMIFS(Con_ve!$F$6:$F$1005,Con_ve!$C$6:$C$1005,$C567,Con_ve!$I$6:$I$1005,"Fechada",Con_ve!$Q$6:$Q$1005,Cad_cl!AW$5))),"",IF($C567="","",SUMIFS(Con_ve!$F$6:$F$1005,Con_ve!$C$6:$C$1005,$C567,Con_ve!$I$6:$I$1005,"Fechada",Con_ve!$Q$6:$Q$1005,Cad_cl!AW$5)))</f>
        <v/>
      </c>
      <c r="AX567" s="134" t="str">
        <f>IF(ISERR(IF($C567="","",SUMIFS(Con_ve!$F$6:$F$1005,Con_ve!$C$6:$C$1005,$C567,Con_ve!$I$6:$I$1005,"Fechada",Con_ve!$Q$6:$Q$1005,Cad_cl!AX$5))),"",IF($C567="","",SUMIFS(Con_ve!$F$6:$F$1005,Con_ve!$C$6:$C$1005,$C567,Con_ve!$I$6:$I$1005,"Fechada",Con_ve!$Q$6:$Q$1005,Cad_cl!AX$5)))</f>
        <v/>
      </c>
      <c r="AY567" s="134" t="str">
        <f>IF(ISERR(IF($C567="","",SUMIFS(Con_ve!$F$6:$F$1005,Con_ve!$C$6:$C$1005,$C567,Con_ve!$I$6:$I$1005,"Fechada",Con_ve!$Q$6:$Q$1005,Cad_cl!AY$5))),"",IF($C567="","",SUMIFS(Con_ve!$F$6:$F$1005,Con_ve!$C$6:$C$1005,$C567,Con_ve!$I$6:$I$1005,"Fechada",Con_ve!$Q$6:$Q$1005,Cad_cl!AY$5)))</f>
        <v/>
      </c>
      <c r="AZ567" s="134" t="str">
        <f>IF(ISERR(IF($C567="","",SUMIFS(Con_ve!$F$6:$F$1005,Con_ve!$C$6:$C$1005,$C567,Con_ve!$I$6:$I$1005,"Fechada",Con_ve!$Q$6:$Q$1005,Cad_cl!AZ$5))),"",IF($C567="","",SUMIFS(Con_ve!$F$6:$F$1005,Con_ve!$C$6:$C$1005,$C567,Con_ve!$I$6:$I$1005,"Fechada",Con_ve!$Q$6:$Q$1005,Cad_cl!AZ$5)))</f>
        <v/>
      </c>
      <c r="BA567" s="134" t="str">
        <f>IF(ISERR(IF($C567="","",SUMIFS(Con_ve!$F$6:$F$1005,Con_ve!$C$6:$C$1005,$C567,Con_ve!$I$6:$I$1005,"Fechada",Con_ve!$Q$6:$Q$1005,Cad_cl!BA$5))),"",IF($C567="","",SUMIFS(Con_ve!$F$6:$F$1005,Con_ve!$C$6:$C$1005,$C567,Con_ve!$I$6:$I$1005,"Fechada",Con_ve!$Q$6:$Q$1005,Cad_cl!BA$5)))</f>
        <v/>
      </c>
      <c r="BB567" s="134">
        <f t="shared" si="24"/>
        <v>0</v>
      </c>
      <c r="BD567" s="134" t="str">
        <f>IF(ISERR(IF($C567="","",SUMIFS(Con_ve!$F$6:$F$1005,Con_ve!$C$6:$C$1005,$C567,Con_ve!$I$6:$I$1005,"Em negociação",Con_ve!$Q$6:$Q$1005,Cad_cl!BD$5))),"",IF($C567="","",SUMIFS(Con_ve!$F$6:$F$1005,Con_ve!$C$6:$C$1005,$C567,Con_ve!$I$6:$I$1005,"Em negociação",Con_ve!$Q$6:$Q$1005,Cad_cl!BD$5)))</f>
        <v/>
      </c>
      <c r="BE567" s="134" t="str">
        <f>IF(ISERR(IF($C567="","",SUMIFS(Con_ve!$F$6:$F$1005,Con_ve!$C$6:$C$1005,$C567,Con_ve!$I$6:$I$1005,"Em negociação",Con_ve!$Q$6:$Q$1005,Cad_cl!BE$5))),"",IF($C567="","",SUMIFS(Con_ve!$F$6:$F$1005,Con_ve!$C$6:$C$1005,$C567,Con_ve!$I$6:$I$1005,"Em negociação",Con_ve!$Q$6:$Q$1005,Cad_cl!BE$5)))</f>
        <v/>
      </c>
      <c r="BF567" s="134" t="str">
        <f>IF(ISERR(IF($C567="","",SUMIFS(Con_ve!$F$6:$F$1005,Con_ve!$C$6:$C$1005,$C567,Con_ve!$I$6:$I$1005,"Em negociação",Con_ve!$Q$6:$Q$1005,Cad_cl!BF$5))),"",IF($C567="","",SUMIFS(Con_ve!$F$6:$F$1005,Con_ve!$C$6:$C$1005,$C567,Con_ve!$I$6:$I$1005,"Em negociação",Con_ve!$Q$6:$Q$1005,Cad_cl!BF$5)))</f>
        <v/>
      </c>
      <c r="BG567" s="134" t="str">
        <f>IF(ISERR(IF($C567="","",SUMIFS(Con_ve!$F$6:$F$1005,Con_ve!$C$6:$C$1005,$C567,Con_ve!$I$6:$I$1005,"Em negociação",Con_ve!$Q$6:$Q$1005,Cad_cl!BG$5))),"",IF($C567="","",SUMIFS(Con_ve!$F$6:$F$1005,Con_ve!$C$6:$C$1005,$C567,Con_ve!$I$6:$I$1005,"Em negociação",Con_ve!$Q$6:$Q$1005,Cad_cl!BG$5)))</f>
        <v/>
      </c>
      <c r="BH567" s="134" t="str">
        <f>IF(ISERR(IF($C567="","",SUMIFS(Con_ve!$F$6:$F$1005,Con_ve!$C$6:$C$1005,$C567,Con_ve!$I$6:$I$1005,"Em negociação",Con_ve!$Q$6:$Q$1005,Cad_cl!BH$5))),"",IF($C567="","",SUMIFS(Con_ve!$F$6:$F$1005,Con_ve!$C$6:$C$1005,$C567,Con_ve!$I$6:$I$1005,"Em negociação",Con_ve!$Q$6:$Q$1005,Cad_cl!BH$5)))</f>
        <v/>
      </c>
      <c r="BI567" s="134" t="str">
        <f>IF(ISERR(IF($C567="","",SUMIFS(Con_ve!$F$6:$F$1005,Con_ve!$C$6:$C$1005,$C567,Con_ve!$I$6:$I$1005,"Em negociação",Con_ve!$Q$6:$Q$1005,Cad_cl!BI$5))),"",IF($C567="","",SUMIFS(Con_ve!$F$6:$F$1005,Con_ve!$C$6:$C$1005,$C567,Con_ve!$I$6:$I$1005,"Em negociação",Con_ve!$Q$6:$Q$1005,Cad_cl!BI$5)))</f>
        <v/>
      </c>
      <c r="BJ567" s="134" t="str">
        <f>IF(ISERR(IF($C567="","",SUMIFS(Con_ve!$F$6:$F$1005,Con_ve!$C$6:$C$1005,$C567,Con_ve!$I$6:$I$1005,"Em negociação",Con_ve!$Q$6:$Q$1005,Cad_cl!BJ$5))),"",IF($C567="","",SUMIFS(Con_ve!$F$6:$F$1005,Con_ve!$C$6:$C$1005,$C567,Con_ve!$I$6:$I$1005,"Em negociação",Con_ve!$Q$6:$Q$1005,Cad_cl!BJ$5)))</f>
        <v/>
      </c>
      <c r="BK567" s="134" t="str">
        <f>IF(ISERR(IF($C567="","",SUMIFS(Con_ve!$F$6:$F$1005,Con_ve!$C$6:$C$1005,$C567,Con_ve!$I$6:$I$1005,"Em negociação",Con_ve!$Q$6:$Q$1005,Cad_cl!BK$5))),"",IF($C567="","",SUMIFS(Con_ve!$F$6:$F$1005,Con_ve!$C$6:$C$1005,$C567,Con_ve!$I$6:$I$1005,"Em negociação",Con_ve!$Q$6:$Q$1005,Cad_cl!BK$5)))</f>
        <v/>
      </c>
      <c r="BL567" s="134" t="str">
        <f>IF(ISERR(IF($C567="","",SUMIFS(Con_ve!$F$6:$F$1005,Con_ve!$C$6:$C$1005,$C567,Con_ve!$I$6:$I$1005,"Em negociação",Con_ve!$Q$6:$Q$1005,Cad_cl!BL$5))),"",IF($C567="","",SUMIFS(Con_ve!$F$6:$F$1005,Con_ve!$C$6:$C$1005,$C567,Con_ve!$I$6:$I$1005,"Em negociação",Con_ve!$Q$6:$Q$1005,Cad_cl!BL$5)))</f>
        <v/>
      </c>
      <c r="BM567" s="134" t="str">
        <f>IF(ISERR(IF($C567="","",SUMIFS(Con_ve!$F$6:$F$1005,Con_ve!$C$6:$C$1005,$C567,Con_ve!$I$6:$I$1005,"Em negociação",Con_ve!$Q$6:$Q$1005,Cad_cl!BM$5))),"",IF($C567="","",SUMIFS(Con_ve!$F$6:$F$1005,Con_ve!$C$6:$C$1005,$C567,Con_ve!$I$6:$I$1005,"Em negociação",Con_ve!$Q$6:$Q$1005,Cad_cl!BM$5)))</f>
        <v/>
      </c>
      <c r="BN567" s="134" t="str">
        <f>IF(ISERR(IF($C567="","",SUMIFS(Con_ve!$F$6:$F$1005,Con_ve!$C$6:$C$1005,$C567,Con_ve!$I$6:$I$1005,"Em negociação",Con_ve!$Q$6:$Q$1005,Cad_cl!BN$5))),"",IF($C567="","",SUMIFS(Con_ve!$F$6:$F$1005,Con_ve!$C$6:$C$1005,$C567,Con_ve!$I$6:$I$1005,"Em negociação",Con_ve!$Q$6:$Q$1005,Cad_cl!BN$5)))</f>
        <v/>
      </c>
      <c r="BO567" s="134" t="str">
        <f>IF(ISERR(IF($C567="","",SUMIFS(Con_ve!$F$6:$F$1005,Con_ve!$C$6:$C$1005,$C567,Con_ve!$I$6:$I$1005,"Em negociação",Con_ve!$Q$6:$Q$1005,Cad_cl!BO$5))),"",IF($C567="","",SUMIFS(Con_ve!$F$6:$F$1005,Con_ve!$C$6:$C$1005,$C567,Con_ve!$I$6:$I$1005,"Em negociação",Con_ve!$Q$6:$Q$1005,Cad_cl!BO$5)))</f>
        <v/>
      </c>
      <c r="BP567" s="134">
        <f t="shared" si="25"/>
        <v>0</v>
      </c>
      <c r="BR567" s="125" t="str">
        <f>IF(ISERR(IF(AND($I567=Re_lo!$E$5,BR$5=VLOOKUP(Re_lo!$H$5,Re_lo!$N$5:$O$16,2,0)),AP567,"")),"",IF(AND($I567=Re_lo!$E$5,BR$5=VLOOKUP(Re_lo!$H$5,Re_lo!$N$5:$O$16,2,0)),AP567,""))</f>
        <v/>
      </c>
      <c r="BS567" s="125" t="str">
        <f>IF(ISERR(IF(AND($I567=Re_lo!$E$5,BS$5=VLOOKUP(Re_lo!$H$5,Re_lo!$N$5:$O$16,2,0)),AQ567,"")),"",IF(AND($I567=Re_lo!$E$5,BS$5=VLOOKUP(Re_lo!$H$5,Re_lo!$N$5:$O$16,2,0)),AQ567,""))</f>
        <v/>
      </c>
      <c r="BT567" s="125" t="str">
        <f>IF(ISERR(IF(AND($I567=Re_lo!$E$5,BT$5=VLOOKUP(Re_lo!$H$5,Re_lo!$N$5:$O$16,2,0)),AR567,"")),"",IF(AND($I567=Re_lo!$E$5,BT$5=VLOOKUP(Re_lo!$H$5,Re_lo!$N$5:$O$16,2,0)),AR567,""))</f>
        <v/>
      </c>
      <c r="BU567" s="125" t="str">
        <f>IF(ISERR(IF(AND($I567=Re_lo!$E$5,BU$5=VLOOKUP(Re_lo!$H$5,Re_lo!$N$5:$O$16,2,0)),AS567,"")),"",IF(AND($I567=Re_lo!$E$5,BU$5=VLOOKUP(Re_lo!$H$5,Re_lo!$N$5:$O$16,2,0)),AS567,""))</f>
        <v/>
      </c>
      <c r="BV567" s="125" t="str">
        <f>IF(ISERR(IF(AND($I567=Re_lo!$E$5,BV$5=VLOOKUP(Re_lo!$H$5,Re_lo!$N$5:$O$16,2,0)),AT567,"")),"",IF(AND($I567=Re_lo!$E$5,BV$5=VLOOKUP(Re_lo!$H$5,Re_lo!$N$5:$O$16,2,0)),AT567,""))</f>
        <v/>
      </c>
      <c r="BW567" s="125" t="str">
        <f>IF(ISERR(IF(AND($I567=Re_lo!$E$5,BW$5=VLOOKUP(Re_lo!$H$5,Re_lo!$N$5:$O$16,2,0)),AU567,"")),"",IF(AND($I567=Re_lo!$E$5,BW$5=VLOOKUP(Re_lo!$H$5,Re_lo!$N$5:$O$16,2,0)),AU567,""))</f>
        <v/>
      </c>
      <c r="BX567" s="125" t="str">
        <f>IF(ISERR(IF(AND($I567=Re_lo!$E$5,BX$5=VLOOKUP(Re_lo!$H$5,Re_lo!$N$5:$O$16,2,0)),AV567,"")),"",IF(AND($I567=Re_lo!$E$5,BX$5=VLOOKUP(Re_lo!$H$5,Re_lo!$N$5:$O$16,2,0)),AV567,""))</f>
        <v/>
      </c>
      <c r="BY567" s="125" t="str">
        <f>IF(ISERR(IF(AND($I567=Re_lo!$E$5,BY$5=VLOOKUP(Re_lo!$H$5,Re_lo!$N$5:$O$16,2,0)),AW567,"")),"",IF(AND($I567=Re_lo!$E$5,BY$5=VLOOKUP(Re_lo!$H$5,Re_lo!$N$5:$O$16,2,0)),AW567,""))</f>
        <v/>
      </c>
      <c r="BZ567" s="125" t="str">
        <f>IF(ISERR(IF(AND($I567=Re_lo!$E$5,BZ$5=VLOOKUP(Re_lo!$H$5,Re_lo!$N$5:$O$16,2,0)),AX567,"")),"",IF(AND($I567=Re_lo!$E$5,BZ$5=VLOOKUP(Re_lo!$H$5,Re_lo!$N$5:$O$16,2,0)),AX567,""))</f>
        <v/>
      </c>
      <c r="CA567" s="125" t="str">
        <f>IF(ISERR(IF(AND($I567=Re_lo!$E$5,CA$5=VLOOKUP(Re_lo!$H$5,Re_lo!$N$5:$O$16,2,0)),AY567,"")),"",IF(AND($I567=Re_lo!$E$5,CA$5=VLOOKUP(Re_lo!$H$5,Re_lo!$N$5:$O$16,2,0)),AY567,""))</f>
        <v/>
      </c>
      <c r="CB567" s="125" t="str">
        <f>IF(ISERR(IF(AND($I567=Re_lo!$E$5,CB$5=VLOOKUP(Re_lo!$H$5,Re_lo!$N$5:$O$16,2,0)),AZ567,"")),"",IF(AND($I567=Re_lo!$E$5,CB$5=VLOOKUP(Re_lo!$H$5,Re_lo!$N$5:$O$16,2,0)),AZ567,""))</f>
        <v/>
      </c>
      <c r="CC567" s="125" t="str">
        <f>IF(ISERR(IF(AND($I567=Re_lo!$E$5,CC$5=VLOOKUP(Re_lo!$H$5,Re_lo!$N$5:$O$16,2,0)),BA567,"")),"",IF(AND($I567=Re_lo!$E$5,CC$5=VLOOKUP(Re_lo!$H$5,Re_lo!$N$5:$O$16,2,0)),BA567,""))</f>
        <v/>
      </c>
      <c r="CD567" s="125" t="str">
        <f>IF(ISERR(IF(AND($I567=Re_lo!$E$5,CD$5=VLOOKUP(Re_lo!$H$5,Re_lo!$N$5:$O$16,2,0)),BB567,"")),"",IF(AND($I567=Re_lo!$E$5,CD$5=VLOOKUP(Re_lo!$H$5,Re_lo!$N$5:$O$16,2,0)),BB567,""))</f>
        <v/>
      </c>
      <c r="CF567" s="125" t="str">
        <f>IF($C567="","",COUNTIFS(Con_ve!$C$6:$C$1005,$C567,Con_ve!$Q$6:$Q$1005,Cad_cl!CF$5))</f>
        <v/>
      </c>
      <c r="CG567" s="125" t="str">
        <f>IF($C567="","",COUNTIFS(Con_ve!$C$6:$C$1005,$C567,Con_ve!$Q$6:$Q$1005,Cad_cl!CG$5))</f>
        <v/>
      </c>
      <c r="CH567" s="125" t="str">
        <f>IF($C567="","",COUNTIFS(Con_ve!$C$6:$C$1005,$C567,Con_ve!$Q$6:$Q$1005,Cad_cl!CH$5))</f>
        <v/>
      </c>
      <c r="CI567" s="125" t="str">
        <f>IF($C567="","",COUNTIFS(Con_ve!$C$6:$C$1005,$C567,Con_ve!$Q$6:$Q$1005,Cad_cl!CI$5))</f>
        <v/>
      </c>
      <c r="CJ567" s="125" t="str">
        <f>IF($C567="","",COUNTIFS(Con_ve!$C$6:$C$1005,$C567,Con_ve!$Q$6:$Q$1005,Cad_cl!CJ$5))</f>
        <v/>
      </c>
      <c r="CK567" s="125" t="str">
        <f>IF($C567="","",COUNTIFS(Con_ve!$C$6:$C$1005,$C567,Con_ve!$Q$6:$Q$1005,Cad_cl!CK$5))</f>
        <v/>
      </c>
      <c r="CL567" s="125" t="str">
        <f>IF($C567="","",COUNTIFS(Con_ve!$C$6:$C$1005,$C567,Con_ve!$Q$6:$Q$1005,Cad_cl!CL$5))</f>
        <v/>
      </c>
      <c r="CM567" s="125" t="str">
        <f>IF($C567="","",COUNTIFS(Con_ve!$C$6:$C$1005,$C567,Con_ve!$Q$6:$Q$1005,Cad_cl!CM$5))</f>
        <v/>
      </c>
      <c r="CN567" s="125" t="str">
        <f>IF($C567="","",COUNTIFS(Con_ve!$C$6:$C$1005,$C567,Con_ve!$Q$6:$Q$1005,Cad_cl!CN$5))</f>
        <v/>
      </c>
      <c r="CO567" s="125" t="str">
        <f>IF($C567="","",COUNTIFS(Con_ve!$C$6:$C$1005,$C567,Con_ve!$Q$6:$Q$1005,Cad_cl!CO$5))</f>
        <v/>
      </c>
      <c r="CP567" s="125" t="str">
        <f>IF($C567="","",COUNTIFS(Con_ve!$C$6:$C$1005,$C567,Con_ve!$Q$6:$Q$1005,Cad_cl!CP$5))</f>
        <v/>
      </c>
      <c r="CQ567" s="125" t="str">
        <f>IF($C567="","",COUNTIFS(Con_ve!$C$6:$C$1005,$C567,Con_ve!$Q$6:$Q$1005,Cad_cl!CQ$5))</f>
        <v/>
      </c>
      <c r="CR567" s="125">
        <f t="shared" si="26"/>
        <v>0</v>
      </c>
    </row>
    <row r="568" spans="3:96" ht="30" customHeight="1">
      <c r="C568" s="153"/>
      <c r="D568" s="153"/>
      <c r="E568" s="154"/>
      <c r="F568" s="153"/>
      <c r="G568" s="155"/>
      <c r="H568" s="153"/>
      <c r="I568" s="153"/>
      <c r="J568" s="132" t="s">
        <v>309</v>
      </c>
      <c r="K568" s="133" t="s">
        <v>309</v>
      </c>
      <c r="L568" s="153"/>
      <c r="M568" s="153"/>
      <c r="N568" s="153"/>
      <c r="O568" s="153"/>
      <c r="P568" s="153"/>
      <c r="Q568" s="153"/>
      <c r="AP568" s="134" t="str">
        <f>IF(ISERR(IF($C568="","",SUMIFS(Con_ve!$F$6:$F$1005,Con_ve!$C$6:$C$1005,$C568,Con_ve!$I$6:$I$1005,"Fechada",Con_ve!$Q$6:$Q$1005,Cad_cl!AP$5))),"",IF($C568="","",SUMIFS(Con_ve!$F$6:$F$1005,Con_ve!$C$6:$C$1005,$C568,Con_ve!$I$6:$I$1005,"Fechada",Con_ve!$Q$6:$Q$1005,Cad_cl!AP$5)))</f>
        <v/>
      </c>
      <c r="AQ568" s="134" t="str">
        <f>IF(ISERR(IF($C568="","",SUMIFS(Con_ve!$F$6:$F$1005,Con_ve!$C$6:$C$1005,$C568,Con_ve!$I$6:$I$1005,"Fechada",Con_ve!$Q$6:$Q$1005,Cad_cl!AQ$5))),"",IF($C568="","",SUMIFS(Con_ve!$F$6:$F$1005,Con_ve!$C$6:$C$1005,$C568,Con_ve!$I$6:$I$1005,"Fechada",Con_ve!$Q$6:$Q$1005,Cad_cl!AQ$5)))</f>
        <v/>
      </c>
      <c r="AR568" s="134" t="str">
        <f>IF(ISERR(IF($C568="","",SUMIFS(Con_ve!$F$6:$F$1005,Con_ve!$C$6:$C$1005,$C568,Con_ve!$I$6:$I$1005,"Fechada",Con_ve!$Q$6:$Q$1005,Cad_cl!AR$5))),"",IF($C568="","",SUMIFS(Con_ve!$F$6:$F$1005,Con_ve!$C$6:$C$1005,$C568,Con_ve!$I$6:$I$1005,"Fechada",Con_ve!$Q$6:$Q$1005,Cad_cl!AR$5)))</f>
        <v/>
      </c>
      <c r="AS568" s="134" t="str">
        <f>IF(ISERR(IF($C568="","",SUMIFS(Con_ve!$F$6:$F$1005,Con_ve!$C$6:$C$1005,$C568,Con_ve!$I$6:$I$1005,"Fechada",Con_ve!$Q$6:$Q$1005,Cad_cl!AS$5))),"",IF($C568="","",SUMIFS(Con_ve!$F$6:$F$1005,Con_ve!$C$6:$C$1005,$C568,Con_ve!$I$6:$I$1005,"Fechada",Con_ve!$Q$6:$Q$1005,Cad_cl!AS$5)))</f>
        <v/>
      </c>
      <c r="AT568" s="134" t="str">
        <f>IF(ISERR(IF($C568="","",SUMIFS(Con_ve!$F$6:$F$1005,Con_ve!$C$6:$C$1005,$C568,Con_ve!$I$6:$I$1005,"Fechada",Con_ve!$Q$6:$Q$1005,Cad_cl!AT$5))),"",IF($C568="","",SUMIFS(Con_ve!$F$6:$F$1005,Con_ve!$C$6:$C$1005,$C568,Con_ve!$I$6:$I$1005,"Fechada",Con_ve!$Q$6:$Q$1005,Cad_cl!AT$5)))</f>
        <v/>
      </c>
      <c r="AU568" s="134" t="str">
        <f>IF(ISERR(IF($C568="","",SUMIFS(Con_ve!$F$6:$F$1005,Con_ve!$C$6:$C$1005,$C568,Con_ve!$I$6:$I$1005,"Fechada",Con_ve!$Q$6:$Q$1005,Cad_cl!AU$5))),"",IF($C568="","",SUMIFS(Con_ve!$F$6:$F$1005,Con_ve!$C$6:$C$1005,$C568,Con_ve!$I$6:$I$1005,"Fechada",Con_ve!$Q$6:$Q$1005,Cad_cl!AU$5)))</f>
        <v/>
      </c>
      <c r="AV568" s="134" t="str">
        <f>IF(ISERR(IF($C568="","",SUMIFS(Con_ve!$F$6:$F$1005,Con_ve!$C$6:$C$1005,$C568,Con_ve!$I$6:$I$1005,"Fechada",Con_ve!$Q$6:$Q$1005,Cad_cl!AV$5))),"",IF($C568="","",SUMIFS(Con_ve!$F$6:$F$1005,Con_ve!$C$6:$C$1005,$C568,Con_ve!$I$6:$I$1005,"Fechada",Con_ve!$Q$6:$Q$1005,Cad_cl!AV$5)))</f>
        <v/>
      </c>
      <c r="AW568" s="134" t="str">
        <f>IF(ISERR(IF($C568="","",SUMIFS(Con_ve!$F$6:$F$1005,Con_ve!$C$6:$C$1005,$C568,Con_ve!$I$6:$I$1005,"Fechada",Con_ve!$Q$6:$Q$1005,Cad_cl!AW$5))),"",IF($C568="","",SUMIFS(Con_ve!$F$6:$F$1005,Con_ve!$C$6:$C$1005,$C568,Con_ve!$I$6:$I$1005,"Fechada",Con_ve!$Q$6:$Q$1005,Cad_cl!AW$5)))</f>
        <v/>
      </c>
      <c r="AX568" s="134" t="str">
        <f>IF(ISERR(IF($C568="","",SUMIFS(Con_ve!$F$6:$F$1005,Con_ve!$C$6:$C$1005,$C568,Con_ve!$I$6:$I$1005,"Fechada",Con_ve!$Q$6:$Q$1005,Cad_cl!AX$5))),"",IF($C568="","",SUMIFS(Con_ve!$F$6:$F$1005,Con_ve!$C$6:$C$1005,$C568,Con_ve!$I$6:$I$1005,"Fechada",Con_ve!$Q$6:$Q$1005,Cad_cl!AX$5)))</f>
        <v/>
      </c>
      <c r="AY568" s="134" t="str">
        <f>IF(ISERR(IF($C568="","",SUMIFS(Con_ve!$F$6:$F$1005,Con_ve!$C$6:$C$1005,$C568,Con_ve!$I$6:$I$1005,"Fechada",Con_ve!$Q$6:$Q$1005,Cad_cl!AY$5))),"",IF($C568="","",SUMIFS(Con_ve!$F$6:$F$1005,Con_ve!$C$6:$C$1005,$C568,Con_ve!$I$6:$I$1005,"Fechada",Con_ve!$Q$6:$Q$1005,Cad_cl!AY$5)))</f>
        <v/>
      </c>
      <c r="AZ568" s="134" t="str">
        <f>IF(ISERR(IF($C568="","",SUMIFS(Con_ve!$F$6:$F$1005,Con_ve!$C$6:$C$1005,$C568,Con_ve!$I$6:$I$1005,"Fechada",Con_ve!$Q$6:$Q$1005,Cad_cl!AZ$5))),"",IF($C568="","",SUMIFS(Con_ve!$F$6:$F$1005,Con_ve!$C$6:$C$1005,$C568,Con_ve!$I$6:$I$1005,"Fechada",Con_ve!$Q$6:$Q$1005,Cad_cl!AZ$5)))</f>
        <v/>
      </c>
      <c r="BA568" s="134" t="str">
        <f>IF(ISERR(IF($C568="","",SUMIFS(Con_ve!$F$6:$F$1005,Con_ve!$C$6:$C$1005,$C568,Con_ve!$I$6:$I$1005,"Fechada",Con_ve!$Q$6:$Q$1005,Cad_cl!BA$5))),"",IF($C568="","",SUMIFS(Con_ve!$F$6:$F$1005,Con_ve!$C$6:$C$1005,$C568,Con_ve!$I$6:$I$1005,"Fechada",Con_ve!$Q$6:$Q$1005,Cad_cl!BA$5)))</f>
        <v/>
      </c>
      <c r="BB568" s="134">
        <f t="shared" si="24"/>
        <v>0</v>
      </c>
      <c r="BD568" s="134" t="str">
        <f>IF(ISERR(IF($C568="","",SUMIFS(Con_ve!$F$6:$F$1005,Con_ve!$C$6:$C$1005,$C568,Con_ve!$I$6:$I$1005,"Em negociação",Con_ve!$Q$6:$Q$1005,Cad_cl!BD$5))),"",IF($C568="","",SUMIFS(Con_ve!$F$6:$F$1005,Con_ve!$C$6:$C$1005,$C568,Con_ve!$I$6:$I$1005,"Em negociação",Con_ve!$Q$6:$Q$1005,Cad_cl!BD$5)))</f>
        <v/>
      </c>
      <c r="BE568" s="134" t="str">
        <f>IF(ISERR(IF($C568="","",SUMIFS(Con_ve!$F$6:$F$1005,Con_ve!$C$6:$C$1005,$C568,Con_ve!$I$6:$I$1005,"Em negociação",Con_ve!$Q$6:$Q$1005,Cad_cl!BE$5))),"",IF($C568="","",SUMIFS(Con_ve!$F$6:$F$1005,Con_ve!$C$6:$C$1005,$C568,Con_ve!$I$6:$I$1005,"Em negociação",Con_ve!$Q$6:$Q$1005,Cad_cl!BE$5)))</f>
        <v/>
      </c>
      <c r="BF568" s="134" t="str">
        <f>IF(ISERR(IF($C568="","",SUMIFS(Con_ve!$F$6:$F$1005,Con_ve!$C$6:$C$1005,$C568,Con_ve!$I$6:$I$1005,"Em negociação",Con_ve!$Q$6:$Q$1005,Cad_cl!BF$5))),"",IF($C568="","",SUMIFS(Con_ve!$F$6:$F$1005,Con_ve!$C$6:$C$1005,$C568,Con_ve!$I$6:$I$1005,"Em negociação",Con_ve!$Q$6:$Q$1005,Cad_cl!BF$5)))</f>
        <v/>
      </c>
      <c r="BG568" s="134" t="str">
        <f>IF(ISERR(IF($C568="","",SUMIFS(Con_ve!$F$6:$F$1005,Con_ve!$C$6:$C$1005,$C568,Con_ve!$I$6:$I$1005,"Em negociação",Con_ve!$Q$6:$Q$1005,Cad_cl!BG$5))),"",IF($C568="","",SUMIFS(Con_ve!$F$6:$F$1005,Con_ve!$C$6:$C$1005,$C568,Con_ve!$I$6:$I$1005,"Em negociação",Con_ve!$Q$6:$Q$1005,Cad_cl!BG$5)))</f>
        <v/>
      </c>
      <c r="BH568" s="134" t="str">
        <f>IF(ISERR(IF($C568="","",SUMIFS(Con_ve!$F$6:$F$1005,Con_ve!$C$6:$C$1005,$C568,Con_ve!$I$6:$I$1005,"Em negociação",Con_ve!$Q$6:$Q$1005,Cad_cl!BH$5))),"",IF($C568="","",SUMIFS(Con_ve!$F$6:$F$1005,Con_ve!$C$6:$C$1005,$C568,Con_ve!$I$6:$I$1005,"Em negociação",Con_ve!$Q$6:$Q$1005,Cad_cl!BH$5)))</f>
        <v/>
      </c>
      <c r="BI568" s="134" t="str">
        <f>IF(ISERR(IF($C568="","",SUMIFS(Con_ve!$F$6:$F$1005,Con_ve!$C$6:$C$1005,$C568,Con_ve!$I$6:$I$1005,"Em negociação",Con_ve!$Q$6:$Q$1005,Cad_cl!BI$5))),"",IF($C568="","",SUMIFS(Con_ve!$F$6:$F$1005,Con_ve!$C$6:$C$1005,$C568,Con_ve!$I$6:$I$1005,"Em negociação",Con_ve!$Q$6:$Q$1005,Cad_cl!BI$5)))</f>
        <v/>
      </c>
      <c r="BJ568" s="134" t="str">
        <f>IF(ISERR(IF($C568="","",SUMIFS(Con_ve!$F$6:$F$1005,Con_ve!$C$6:$C$1005,$C568,Con_ve!$I$6:$I$1005,"Em negociação",Con_ve!$Q$6:$Q$1005,Cad_cl!BJ$5))),"",IF($C568="","",SUMIFS(Con_ve!$F$6:$F$1005,Con_ve!$C$6:$C$1005,$C568,Con_ve!$I$6:$I$1005,"Em negociação",Con_ve!$Q$6:$Q$1005,Cad_cl!BJ$5)))</f>
        <v/>
      </c>
      <c r="BK568" s="134" t="str">
        <f>IF(ISERR(IF($C568="","",SUMIFS(Con_ve!$F$6:$F$1005,Con_ve!$C$6:$C$1005,$C568,Con_ve!$I$6:$I$1005,"Em negociação",Con_ve!$Q$6:$Q$1005,Cad_cl!BK$5))),"",IF($C568="","",SUMIFS(Con_ve!$F$6:$F$1005,Con_ve!$C$6:$C$1005,$C568,Con_ve!$I$6:$I$1005,"Em negociação",Con_ve!$Q$6:$Q$1005,Cad_cl!BK$5)))</f>
        <v/>
      </c>
      <c r="BL568" s="134" t="str">
        <f>IF(ISERR(IF($C568="","",SUMIFS(Con_ve!$F$6:$F$1005,Con_ve!$C$6:$C$1005,$C568,Con_ve!$I$6:$I$1005,"Em negociação",Con_ve!$Q$6:$Q$1005,Cad_cl!BL$5))),"",IF($C568="","",SUMIFS(Con_ve!$F$6:$F$1005,Con_ve!$C$6:$C$1005,$C568,Con_ve!$I$6:$I$1005,"Em negociação",Con_ve!$Q$6:$Q$1005,Cad_cl!BL$5)))</f>
        <v/>
      </c>
      <c r="BM568" s="134" t="str">
        <f>IF(ISERR(IF($C568="","",SUMIFS(Con_ve!$F$6:$F$1005,Con_ve!$C$6:$C$1005,$C568,Con_ve!$I$6:$I$1005,"Em negociação",Con_ve!$Q$6:$Q$1005,Cad_cl!BM$5))),"",IF($C568="","",SUMIFS(Con_ve!$F$6:$F$1005,Con_ve!$C$6:$C$1005,$C568,Con_ve!$I$6:$I$1005,"Em negociação",Con_ve!$Q$6:$Q$1005,Cad_cl!BM$5)))</f>
        <v/>
      </c>
      <c r="BN568" s="134" t="str">
        <f>IF(ISERR(IF($C568="","",SUMIFS(Con_ve!$F$6:$F$1005,Con_ve!$C$6:$C$1005,$C568,Con_ve!$I$6:$I$1005,"Em negociação",Con_ve!$Q$6:$Q$1005,Cad_cl!BN$5))),"",IF($C568="","",SUMIFS(Con_ve!$F$6:$F$1005,Con_ve!$C$6:$C$1005,$C568,Con_ve!$I$6:$I$1005,"Em negociação",Con_ve!$Q$6:$Q$1005,Cad_cl!BN$5)))</f>
        <v/>
      </c>
      <c r="BO568" s="134" t="str">
        <f>IF(ISERR(IF($C568="","",SUMIFS(Con_ve!$F$6:$F$1005,Con_ve!$C$6:$C$1005,$C568,Con_ve!$I$6:$I$1005,"Em negociação",Con_ve!$Q$6:$Q$1005,Cad_cl!BO$5))),"",IF($C568="","",SUMIFS(Con_ve!$F$6:$F$1005,Con_ve!$C$6:$C$1005,$C568,Con_ve!$I$6:$I$1005,"Em negociação",Con_ve!$Q$6:$Q$1005,Cad_cl!BO$5)))</f>
        <v/>
      </c>
      <c r="BP568" s="134">
        <f t="shared" si="25"/>
        <v>0</v>
      </c>
      <c r="BR568" s="125" t="str">
        <f>IF(ISERR(IF(AND($I568=Re_lo!$E$5,BR$5=VLOOKUP(Re_lo!$H$5,Re_lo!$N$5:$O$16,2,0)),AP568,"")),"",IF(AND($I568=Re_lo!$E$5,BR$5=VLOOKUP(Re_lo!$H$5,Re_lo!$N$5:$O$16,2,0)),AP568,""))</f>
        <v/>
      </c>
      <c r="BS568" s="125" t="str">
        <f>IF(ISERR(IF(AND($I568=Re_lo!$E$5,BS$5=VLOOKUP(Re_lo!$H$5,Re_lo!$N$5:$O$16,2,0)),AQ568,"")),"",IF(AND($I568=Re_lo!$E$5,BS$5=VLOOKUP(Re_lo!$H$5,Re_lo!$N$5:$O$16,2,0)),AQ568,""))</f>
        <v/>
      </c>
      <c r="BT568" s="125" t="str">
        <f>IF(ISERR(IF(AND($I568=Re_lo!$E$5,BT$5=VLOOKUP(Re_lo!$H$5,Re_lo!$N$5:$O$16,2,0)),AR568,"")),"",IF(AND($I568=Re_lo!$E$5,BT$5=VLOOKUP(Re_lo!$H$5,Re_lo!$N$5:$O$16,2,0)),AR568,""))</f>
        <v/>
      </c>
      <c r="BU568" s="125" t="str">
        <f>IF(ISERR(IF(AND($I568=Re_lo!$E$5,BU$5=VLOOKUP(Re_lo!$H$5,Re_lo!$N$5:$O$16,2,0)),AS568,"")),"",IF(AND($I568=Re_lo!$E$5,BU$5=VLOOKUP(Re_lo!$H$5,Re_lo!$N$5:$O$16,2,0)),AS568,""))</f>
        <v/>
      </c>
      <c r="BV568" s="125" t="str">
        <f>IF(ISERR(IF(AND($I568=Re_lo!$E$5,BV$5=VLOOKUP(Re_lo!$H$5,Re_lo!$N$5:$O$16,2,0)),AT568,"")),"",IF(AND($I568=Re_lo!$E$5,BV$5=VLOOKUP(Re_lo!$H$5,Re_lo!$N$5:$O$16,2,0)),AT568,""))</f>
        <v/>
      </c>
      <c r="BW568" s="125" t="str">
        <f>IF(ISERR(IF(AND($I568=Re_lo!$E$5,BW$5=VLOOKUP(Re_lo!$H$5,Re_lo!$N$5:$O$16,2,0)),AU568,"")),"",IF(AND($I568=Re_lo!$E$5,BW$5=VLOOKUP(Re_lo!$H$5,Re_lo!$N$5:$O$16,2,0)),AU568,""))</f>
        <v/>
      </c>
      <c r="BX568" s="125" t="str">
        <f>IF(ISERR(IF(AND($I568=Re_lo!$E$5,BX$5=VLOOKUP(Re_lo!$H$5,Re_lo!$N$5:$O$16,2,0)),AV568,"")),"",IF(AND($I568=Re_lo!$E$5,BX$5=VLOOKUP(Re_lo!$H$5,Re_lo!$N$5:$O$16,2,0)),AV568,""))</f>
        <v/>
      </c>
      <c r="BY568" s="125" t="str">
        <f>IF(ISERR(IF(AND($I568=Re_lo!$E$5,BY$5=VLOOKUP(Re_lo!$H$5,Re_lo!$N$5:$O$16,2,0)),AW568,"")),"",IF(AND($I568=Re_lo!$E$5,BY$5=VLOOKUP(Re_lo!$H$5,Re_lo!$N$5:$O$16,2,0)),AW568,""))</f>
        <v/>
      </c>
      <c r="BZ568" s="125" t="str">
        <f>IF(ISERR(IF(AND($I568=Re_lo!$E$5,BZ$5=VLOOKUP(Re_lo!$H$5,Re_lo!$N$5:$O$16,2,0)),AX568,"")),"",IF(AND($I568=Re_lo!$E$5,BZ$5=VLOOKUP(Re_lo!$H$5,Re_lo!$N$5:$O$16,2,0)),AX568,""))</f>
        <v/>
      </c>
      <c r="CA568" s="125" t="str">
        <f>IF(ISERR(IF(AND($I568=Re_lo!$E$5,CA$5=VLOOKUP(Re_lo!$H$5,Re_lo!$N$5:$O$16,2,0)),AY568,"")),"",IF(AND($I568=Re_lo!$E$5,CA$5=VLOOKUP(Re_lo!$H$5,Re_lo!$N$5:$O$16,2,0)),AY568,""))</f>
        <v/>
      </c>
      <c r="CB568" s="125" t="str">
        <f>IF(ISERR(IF(AND($I568=Re_lo!$E$5,CB$5=VLOOKUP(Re_lo!$H$5,Re_lo!$N$5:$O$16,2,0)),AZ568,"")),"",IF(AND($I568=Re_lo!$E$5,CB$5=VLOOKUP(Re_lo!$H$5,Re_lo!$N$5:$O$16,2,0)),AZ568,""))</f>
        <v/>
      </c>
      <c r="CC568" s="125" t="str">
        <f>IF(ISERR(IF(AND($I568=Re_lo!$E$5,CC$5=VLOOKUP(Re_lo!$H$5,Re_lo!$N$5:$O$16,2,0)),BA568,"")),"",IF(AND($I568=Re_lo!$E$5,CC$5=VLOOKUP(Re_lo!$H$5,Re_lo!$N$5:$O$16,2,0)),BA568,""))</f>
        <v/>
      </c>
      <c r="CD568" s="125" t="str">
        <f>IF(ISERR(IF(AND($I568=Re_lo!$E$5,CD$5=VLOOKUP(Re_lo!$H$5,Re_lo!$N$5:$O$16,2,0)),BB568,"")),"",IF(AND($I568=Re_lo!$E$5,CD$5=VLOOKUP(Re_lo!$H$5,Re_lo!$N$5:$O$16,2,0)),BB568,""))</f>
        <v/>
      </c>
      <c r="CF568" s="125" t="str">
        <f>IF($C568="","",COUNTIFS(Con_ve!$C$6:$C$1005,$C568,Con_ve!$Q$6:$Q$1005,Cad_cl!CF$5))</f>
        <v/>
      </c>
      <c r="CG568" s="125" t="str">
        <f>IF($C568="","",COUNTIFS(Con_ve!$C$6:$C$1005,$C568,Con_ve!$Q$6:$Q$1005,Cad_cl!CG$5))</f>
        <v/>
      </c>
      <c r="CH568" s="125" t="str">
        <f>IF($C568="","",COUNTIFS(Con_ve!$C$6:$C$1005,$C568,Con_ve!$Q$6:$Q$1005,Cad_cl!CH$5))</f>
        <v/>
      </c>
      <c r="CI568" s="125" t="str">
        <f>IF($C568="","",COUNTIFS(Con_ve!$C$6:$C$1005,$C568,Con_ve!$Q$6:$Q$1005,Cad_cl!CI$5))</f>
        <v/>
      </c>
      <c r="CJ568" s="125" t="str">
        <f>IF($C568="","",COUNTIFS(Con_ve!$C$6:$C$1005,$C568,Con_ve!$Q$6:$Q$1005,Cad_cl!CJ$5))</f>
        <v/>
      </c>
      <c r="CK568" s="125" t="str">
        <f>IF($C568="","",COUNTIFS(Con_ve!$C$6:$C$1005,$C568,Con_ve!$Q$6:$Q$1005,Cad_cl!CK$5))</f>
        <v/>
      </c>
      <c r="CL568" s="125" t="str">
        <f>IF($C568="","",COUNTIFS(Con_ve!$C$6:$C$1005,$C568,Con_ve!$Q$6:$Q$1005,Cad_cl!CL$5))</f>
        <v/>
      </c>
      <c r="CM568" s="125" t="str">
        <f>IF($C568="","",COUNTIFS(Con_ve!$C$6:$C$1005,$C568,Con_ve!$Q$6:$Q$1005,Cad_cl!CM$5))</f>
        <v/>
      </c>
      <c r="CN568" s="125" t="str">
        <f>IF($C568="","",COUNTIFS(Con_ve!$C$6:$C$1005,$C568,Con_ve!$Q$6:$Q$1005,Cad_cl!CN$5))</f>
        <v/>
      </c>
      <c r="CO568" s="125" t="str">
        <f>IF($C568="","",COUNTIFS(Con_ve!$C$6:$C$1005,$C568,Con_ve!$Q$6:$Q$1005,Cad_cl!CO$5))</f>
        <v/>
      </c>
      <c r="CP568" s="125" t="str">
        <f>IF($C568="","",COUNTIFS(Con_ve!$C$6:$C$1005,$C568,Con_ve!$Q$6:$Q$1005,Cad_cl!CP$5))</f>
        <v/>
      </c>
      <c r="CQ568" s="125" t="str">
        <f>IF($C568="","",COUNTIFS(Con_ve!$C$6:$C$1005,$C568,Con_ve!$Q$6:$Q$1005,Cad_cl!CQ$5))</f>
        <v/>
      </c>
      <c r="CR568" s="125">
        <f t="shared" si="26"/>
        <v>0</v>
      </c>
    </row>
    <row r="569" spans="3:96" ht="30" customHeight="1">
      <c r="C569" s="153"/>
      <c r="D569" s="153"/>
      <c r="E569" s="154"/>
      <c r="F569" s="153"/>
      <c r="G569" s="155"/>
      <c r="H569" s="153"/>
      <c r="I569" s="153"/>
      <c r="J569" s="132" t="s">
        <v>309</v>
      </c>
      <c r="K569" s="133" t="s">
        <v>309</v>
      </c>
      <c r="L569" s="153"/>
      <c r="M569" s="153"/>
      <c r="N569" s="153"/>
      <c r="O569" s="153"/>
      <c r="P569" s="153"/>
      <c r="Q569" s="153"/>
      <c r="AP569" s="134" t="str">
        <f>IF(ISERR(IF($C569="","",SUMIFS(Con_ve!$F$6:$F$1005,Con_ve!$C$6:$C$1005,$C569,Con_ve!$I$6:$I$1005,"Fechada",Con_ve!$Q$6:$Q$1005,Cad_cl!AP$5))),"",IF($C569="","",SUMIFS(Con_ve!$F$6:$F$1005,Con_ve!$C$6:$C$1005,$C569,Con_ve!$I$6:$I$1005,"Fechada",Con_ve!$Q$6:$Q$1005,Cad_cl!AP$5)))</f>
        <v/>
      </c>
      <c r="AQ569" s="134" t="str">
        <f>IF(ISERR(IF($C569="","",SUMIFS(Con_ve!$F$6:$F$1005,Con_ve!$C$6:$C$1005,$C569,Con_ve!$I$6:$I$1005,"Fechada",Con_ve!$Q$6:$Q$1005,Cad_cl!AQ$5))),"",IF($C569="","",SUMIFS(Con_ve!$F$6:$F$1005,Con_ve!$C$6:$C$1005,$C569,Con_ve!$I$6:$I$1005,"Fechada",Con_ve!$Q$6:$Q$1005,Cad_cl!AQ$5)))</f>
        <v/>
      </c>
      <c r="AR569" s="134" t="str">
        <f>IF(ISERR(IF($C569="","",SUMIFS(Con_ve!$F$6:$F$1005,Con_ve!$C$6:$C$1005,$C569,Con_ve!$I$6:$I$1005,"Fechada",Con_ve!$Q$6:$Q$1005,Cad_cl!AR$5))),"",IF($C569="","",SUMIFS(Con_ve!$F$6:$F$1005,Con_ve!$C$6:$C$1005,$C569,Con_ve!$I$6:$I$1005,"Fechada",Con_ve!$Q$6:$Q$1005,Cad_cl!AR$5)))</f>
        <v/>
      </c>
      <c r="AS569" s="134" t="str">
        <f>IF(ISERR(IF($C569="","",SUMIFS(Con_ve!$F$6:$F$1005,Con_ve!$C$6:$C$1005,$C569,Con_ve!$I$6:$I$1005,"Fechada",Con_ve!$Q$6:$Q$1005,Cad_cl!AS$5))),"",IF($C569="","",SUMIFS(Con_ve!$F$6:$F$1005,Con_ve!$C$6:$C$1005,$C569,Con_ve!$I$6:$I$1005,"Fechada",Con_ve!$Q$6:$Q$1005,Cad_cl!AS$5)))</f>
        <v/>
      </c>
      <c r="AT569" s="134" t="str">
        <f>IF(ISERR(IF($C569="","",SUMIFS(Con_ve!$F$6:$F$1005,Con_ve!$C$6:$C$1005,$C569,Con_ve!$I$6:$I$1005,"Fechada",Con_ve!$Q$6:$Q$1005,Cad_cl!AT$5))),"",IF($C569="","",SUMIFS(Con_ve!$F$6:$F$1005,Con_ve!$C$6:$C$1005,$C569,Con_ve!$I$6:$I$1005,"Fechada",Con_ve!$Q$6:$Q$1005,Cad_cl!AT$5)))</f>
        <v/>
      </c>
      <c r="AU569" s="134" t="str">
        <f>IF(ISERR(IF($C569="","",SUMIFS(Con_ve!$F$6:$F$1005,Con_ve!$C$6:$C$1005,$C569,Con_ve!$I$6:$I$1005,"Fechada",Con_ve!$Q$6:$Q$1005,Cad_cl!AU$5))),"",IF($C569="","",SUMIFS(Con_ve!$F$6:$F$1005,Con_ve!$C$6:$C$1005,$C569,Con_ve!$I$6:$I$1005,"Fechada",Con_ve!$Q$6:$Q$1005,Cad_cl!AU$5)))</f>
        <v/>
      </c>
      <c r="AV569" s="134" t="str">
        <f>IF(ISERR(IF($C569="","",SUMIFS(Con_ve!$F$6:$F$1005,Con_ve!$C$6:$C$1005,$C569,Con_ve!$I$6:$I$1005,"Fechada",Con_ve!$Q$6:$Q$1005,Cad_cl!AV$5))),"",IF($C569="","",SUMIFS(Con_ve!$F$6:$F$1005,Con_ve!$C$6:$C$1005,$C569,Con_ve!$I$6:$I$1005,"Fechada",Con_ve!$Q$6:$Q$1005,Cad_cl!AV$5)))</f>
        <v/>
      </c>
      <c r="AW569" s="134" t="str">
        <f>IF(ISERR(IF($C569="","",SUMIFS(Con_ve!$F$6:$F$1005,Con_ve!$C$6:$C$1005,$C569,Con_ve!$I$6:$I$1005,"Fechada",Con_ve!$Q$6:$Q$1005,Cad_cl!AW$5))),"",IF($C569="","",SUMIFS(Con_ve!$F$6:$F$1005,Con_ve!$C$6:$C$1005,$C569,Con_ve!$I$6:$I$1005,"Fechada",Con_ve!$Q$6:$Q$1005,Cad_cl!AW$5)))</f>
        <v/>
      </c>
      <c r="AX569" s="134" t="str">
        <f>IF(ISERR(IF($C569="","",SUMIFS(Con_ve!$F$6:$F$1005,Con_ve!$C$6:$C$1005,$C569,Con_ve!$I$6:$I$1005,"Fechada",Con_ve!$Q$6:$Q$1005,Cad_cl!AX$5))),"",IF($C569="","",SUMIFS(Con_ve!$F$6:$F$1005,Con_ve!$C$6:$C$1005,$C569,Con_ve!$I$6:$I$1005,"Fechada",Con_ve!$Q$6:$Q$1005,Cad_cl!AX$5)))</f>
        <v/>
      </c>
      <c r="AY569" s="134" t="str">
        <f>IF(ISERR(IF($C569="","",SUMIFS(Con_ve!$F$6:$F$1005,Con_ve!$C$6:$C$1005,$C569,Con_ve!$I$6:$I$1005,"Fechada",Con_ve!$Q$6:$Q$1005,Cad_cl!AY$5))),"",IF($C569="","",SUMIFS(Con_ve!$F$6:$F$1005,Con_ve!$C$6:$C$1005,$C569,Con_ve!$I$6:$I$1005,"Fechada",Con_ve!$Q$6:$Q$1005,Cad_cl!AY$5)))</f>
        <v/>
      </c>
      <c r="AZ569" s="134" t="str">
        <f>IF(ISERR(IF($C569="","",SUMIFS(Con_ve!$F$6:$F$1005,Con_ve!$C$6:$C$1005,$C569,Con_ve!$I$6:$I$1005,"Fechada",Con_ve!$Q$6:$Q$1005,Cad_cl!AZ$5))),"",IF($C569="","",SUMIFS(Con_ve!$F$6:$F$1005,Con_ve!$C$6:$C$1005,$C569,Con_ve!$I$6:$I$1005,"Fechada",Con_ve!$Q$6:$Q$1005,Cad_cl!AZ$5)))</f>
        <v/>
      </c>
      <c r="BA569" s="134" t="str">
        <f>IF(ISERR(IF($C569="","",SUMIFS(Con_ve!$F$6:$F$1005,Con_ve!$C$6:$C$1005,$C569,Con_ve!$I$6:$I$1005,"Fechada",Con_ve!$Q$6:$Q$1005,Cad_cl!BA$5))),"",IF($C569="","",SUMIFS(Con_ve!$F$6:$F$1005,Con_ve!$C$6:$C$1005,$C569,Con_ve!$I$6:$I$1005,"Fechada",Con_ve!$Q$6:$Q$1005,Cad_cl!BA$5)))</f>
        <v/>
      </c>
      <c r="BB569" s="134">
        <f t="shared" si="24"/>
        <v>0</v>
      </c>
      <c r="BD569" s="134" t="str">
        <f>IF(ISERR(IF($C569="","",SUMIFS(Con_ve!$F$6:$F$1005,Con_ve!$C$6:$C$1005,$C569,Con_ve!$I$6:$I$1005,"Em negociação",Con_ve!$Q$6:$Q$1005,Cad_cl!BD$5))),"",IF($C569="","",SUMIFS(Con_ve!$F$6:$F$1005,Con_ve!$C$6:$C$1005,$C569,Con_ve!$I$6:$I$1005,"Em negociação",Con_ve!$Q$6:$Q$1005,Cad_cl!BD$5)))</f>
        <v/>
      </c>
      <c r="BE569" s="134" t="str">
        <f>IF(ISERR(IF($C569="","",SUMIFS(Con_ve!$F$6:$F$1005,Con_ve!$C$6:$C$1005,$C569,Con_ve!$I$6:$I$1005,"Em negociação",Con_ve!$Q$6:$Q$1005,Cad_cl!BE$5))),"",IF($C569="","",SUMIFS(Con_ve!$F$6:$F$1005,Con_ve!$C$6:$C$1005,$C569,Con_ve!$I$6:$I$1005,"Em negociação",Con_ve!$Q$6:$Q$1005,Cad_cl!BE$5)))</f>
        <v/>
      </c>
      <c r="BF569" s="134" t="str">
        <f>IF(ISERR(IF($C569="","",SUMIFS(Con_ve!$F$6:$F$1005,Con_ve!$C$6:$C$1005,$C569,Con_ve!$I$6:$I$1005,"Em negociação",Con_ve!$Q$6:$Q$1005,Cad_cl!BF$5))),"",IF($C569="","",SUMIFS(Con_ve!$F$6:$F$1005,Con_ve!$C$6:$C$1005,$C569,Con_ve!$I$6:$I$1005,"Em negociação",Con_ve!$Q$6:$Q$1005,Cad_cl!BF$5)))</f>
        <v/>
      </c>
      <c r="BG569" s="134" t="str">
        <f>IF(ISERR(IF($C569="","",SUMIFS(Con_ve!$F$6:$F$1005,Con_ve!$C$6:$C$1005,$C569,Con_ve!$I$6:$I$1005,"Em negociação",Con_ve!$Q$6:$Q$1005,Cad_cl!BG$5))),"",IF($C569="","",SUMIFS(Con_ve!$F$6:$F$1005,Con_ve!$C$6:$C$1005,$C569,Con_ve!$I$6:$I$1005,"Em negociação",Con_ve!$Q$6:$Q$1005,Cad_cl!BG$5)))</f>
        <v/>
      </c>
      <c r="BH569" s="134" t="str">
        <f>IF(ISERR(IF($C569="","",SUMIFS(Con_ve!$F$6:$F$1005,Con_ve!$C$6:$C$1005,$C569,Con_ve!$I$6:$I$1005,"Em negociação",Con_ve!$Q$6:$Q$1005,Cad_cl!BH$5))),"",IF($C569="","",SUMIFS(Con_ve!$F$6:$F$1005,Con_ve!$C$6:$C$1005,$C569,Con_ve!$I$6:$I$1005,"Em negociação",Con_ve!$Q$6:$Q$1005,Cad_cl!BH$5)))</f>
        <v/>
      </c>
      <c r="BI569" s="134" t="str">
        <f>IF(ISERR(IF($C569="","",SUMIFS(Con_ve!$F$6:$F$1005,Con_ve!$C$6:$C$1005,$C569,Con_ve!$I$6:$I$1005,"Em negociação",Con_ve!$Q$6:$Q$1005,Cad_cl!BI$5))),"",IF($C569="","",SUMIFS(Con_ve!$F$6:$F$1005,Con_ve!$C$6:$C$1005,$C569,Con_ve!$I$6:$I$1005,"Em negociação",Con_ve!$Q$6:$Q$1005,Cad_cl!BI$5)))</f>
        <v/>
      </c>
      <c r="BJ569" s="134" t="str">
        <f>IF(ISERR(IF($C569="","",SUMIFS(Con_ve!$F$6:$F$1005,Con_ve!$C$6:$C$1005,$C569,Con_ve!$I$6:$I$1005,"Em negociação",Con_ve!$Q$6:$Q$1005,Cad_cl!BJ$5))),"",IF($C569="","",SUMIFS(Con_ve!$F$6:$F$1005,Con_ve!$C$6:$C$1005,$C569,Con_ve!$I$6:$I$1005,"Em negociação",Con_ve!$Q$6:$Q$1005,Cad_cl!BJ$5)))</f>
        <v/>
      </c>
      <c r="BK569" s="134" t="str">
        <f>IF(ISERR(IF($C569="","",SUMIFS(Con_ve!$F$6:$F$1005,Con_ve!$C$6:$C$1005,$C569,Con_ve!$I$6:$I$1005,"Em negociação",Con_ve!$Q$6:$Q$1005,Cad_cl!BK$5))),"",IF($C569="","",SUMIFS(Con_ve!$F$6:$F$1005,Con_ve!$C$6:$C$1005,$C569,Con_ve!$I$6:$I$1005,"Em negociação",Con_ve!$Q$6:$Q$1005,Cad_cl!BK$5)))</f>
        <v/>
      </c>
      <c r="BL569" s="134" t="str">
        <f>IF(ISERR(IF($C569="","",SUMIFS(Con_ve!$F$6:$F$1005,Con_ve!$C$6:$C$1005,$C569,Con_ve!$I$6:$I$1005,"Em negociação",Con_ve!$Q$6:$Q$1005,Cad_cl!BL$5))),"",IF($C569="","",SUMIFS(Con_ve!$F$6:$F$1005,Con_ve!$C$6:$C$1005,$C569,Con_ve!$I$6:$I$1005,"Em negociação",Con_ve!$Q$6:$Q$1005,Cad_cl!BL$5)))</f>
        <v/>
      </c>
      <c r="BM569" s="134" t="str">
        <f>IF(ISERR(IF($C569="","",SUMIFS(Con_ve!$F$6:$F$1005,Con_ve!$C$6:$C$1005,$C569,Con_ve!$I$6:$I$1005,"Em negociação",Con_ve!$Q$6:$Q$1005,Cad_cl!BM$5))),"",IF($C569="","",SUMIFS(Con_ve!$F$6:$F$1005,Con_ve!$C$6:$C$1005,$C569,Con_ve!$I$6:$I$1005,"Em negociação",Con_ve!$Q$6:$Q$1005,Cad_cl!BM$5)))</f>
        <v/>
      </c>
      <c r="BN569" s="134" t="str">
        <f>IF(ISERR(IF($C569="","",SUMIFS(Con_ve!$F$6:$F$1005,Con_ve!$C$6:$C$1005,$C569,Con_ve!$I$6:$I$1005,"Em negociação",Con_ve!$Q$6:$Q$1005,Cad_cl!BN$5))),"",IF($C569="","",SUMIFS(Con_ve!$F$6:$F$1005,Con_ve!$C$6:$C$1005,$C569,Con_ve!$I$6:$I$1005,"Em negociação",Con_ve!$Q$6:$Q$1005,Cad_cl!BN$5)))</f>
        <v/>
      </c>
      <c r="BO569" s="134" t="str">
        <f>IF(ISERR(IF($C569="","",SUMIFS(Con_ve!$F$6:$F$1005,Con_ve!$C$6:$C$1005,$C569,Con_ve!$I$6:$I$1005,"Em negociação",Con_ve!$Q$6:$Q$1005,Cad_cl!BO$5))),"",IF($C569="","",SUMIFS(Con_ve!$F$6:$F$1005,Con_ve!$C$6:$C$1005,$C569,Con_ve!$I$6:$I$1005,"Em negociação",Con_ve!$Q$6:$Q$1005,Cad_cl!BO$5)))</f>
        <v/>
      </c>
      <c r="BP569" s="134">
        <f t="shared" si="25"/>
        <v>0</v>
      </c>
      <c r="BR569" s="125" t="str">
        <f>IF(ISERR(IF(AND($I569=Re_lo!$E$5,BR$5=VLOOKUP(Re_lo!$H$5,Re_lo!$N$5:$O$16,2,0)),AP569,"")),"",IF(AND($I569=Re_lo!$E$5,BR$5=VLOOKUP(Re_lo!$H$5,Re_lo!$N$5:$O$16,2,0)),AP569,""))</f>
        <v/>
      </c>
      <c r="BS569" s="125" t="str">
        <f>IF(ISERR(IF(AND($I569=Re_lo!$E$5,BS$5=VLOOKUP(Re_lo!$H$5,Re_lo!$N$5:$O$16,2,0)),AQ569,"")),"",IF(AND($I569=Re_lo!$E$5,BS$5=VLOOKUP(Re_lo!$H$5,Re_lo!$N$5:$O$16,2,0)),AQ569,""))</f>
        <v/>
      </c>
      <c r="BT569" s="125" t="str">
        <f>IF(ISERR(IF(AND($I569=Re_lo!$E$5,BT$5=VLOOKUP(Re_lo!$H$5,Re_lo!$N$5:$O$16,2,0)),AR569,"")),"",IF(AND($I569=Re_lo!$E$5,BT$5=VLOOKUP(Re_lo!$H$5,Re_lo!$N$5:$O$16,2,0)),AR569,""))</f>
        <v/>
      </c>
      <c r="BU569" s="125" t="str">
        <f>IF(ISERR(IF(AND($I569=Re_lo!$E$5,BU$5=VLOOKUP(Re_lo!$H$5,Re_lo!$N$5:$O$16,2,0)),AS569,"")),"",IF(AND($I569=Re_lo!$E$5,BU$5=VLOOKUP(Re_lo!$H$5,Re_lo!$N$5:$O$16,2,0)),AS569,""))</f>
        <v/>
      </c>
      <c r="BV569" s="125" t="str">
        <f>IF(ISERR(IF(AND($I569=Re_lo!$E$5,BV$5=VLOOKUP(Re_lo!$H$5,Re_lo!$N$5:$O$16,2,0)),AT569,"")),"",IF(AND($I569=Re_lo!$E$5,BV$5=VLOOKUP(Re_lo!$H$5,Re_lo!$N$5:$O$16,2,0)),AT569,""))</f>
        <v/>
      </c>
      <c r="BW569" s="125" t="str">
        <f>IF(ISERR(IF(AND($I569=Re_lo!$E$5,BW$5=VLOOKUP(Re_lo!$H$5,Re_lo!$N$5:$O$16,2,0)),AU569,"")),"",IF(AND($I569=Re_lo!$E$5,BW$5=VLOOKUP(Re_lo!$H$5,Re_lo!$N$5:$O$16,2,0)),AU569,""))</f>
        <v/>
      </c>
      <c r="BX569" s="125" t="str">
        <f>IF(ISERR(IF(AND($I569=Re_lo!$E$5,BX$5=VLOOKUP(Re_lo!$H$5,Re_lo!$N$5:$O$16,2,0)),AV569,"")),"",IF(AND($I569=Re_lo!$E$5,BX$5=VLOOKUP(Re_lo!$H$5,Re_lo!$N$5:$O$16,2,0)),AV569,""))</f>
        <v/>
      </c>
      <c r="BY569" s="125" t="str">
        <f>IF(ISERR(IF(AND($I569=Re_lo!$E$5,BY$5=VLOOKUP(Re_lo!$H$5,Re_lo!$N$5:$O$16,2,0)),AW569,"")),"",IF(AND($I569=Re_lo!$E$5,BY$5=VLOOKUP(Re_lo!$H$5,Re_lo!$N$5:$O$16,2,0)),AW569,""))</f>
        <v/>
      </c>
      <c r="BZ569" s="125" t="str">
        <f>IF(ISERR(IF(AND($I569=Re_lo!$E$5,BZ$5=VLOOKUP(Re_lo!$H$5,Re_lo!$N$5:$O$16,2,0)),AX569,"")),"",IF(AND($I569=Re_lo!$E$5,BZ$5=VLOOKUP(Re_lo!$H$5,Re_lo!$N$5:$O$16,2,0)),AX569,""))</f>
        <v/>
      </c>
      <c r="CA569" s="125" t="str">
        <f>IF(ISERR(IF(AND($I569=Re_lo!$E$5,CA$5=VLOOKUP(Re_lo!$H$5,Re_lo!$N$5:$O$16,2,0)),AY569,"")),"",IF(AND($I569=Re_lo!$E$5,CA$5=VLOOKUP(Re_lo!$H$5,Re_lo!$N$5:$O$16,2,0)),AY569,""))</f>
        <v/>
      </c>
      <c r="CB569" s="125" t="str">
        <f>IF(ISERR(IF(AND($I569=Re_lo!$E$5,CB$5=VLOOKUP(Re_lo!$H$5,Re_lo!$N$5:$O$16,2,0)),AZ569,"")),"",IF(AND($I569=Re_lo!$E$5,CB$5=VLOOKUP(Re_lo!$H$5,Re_lo!$N$5:$O$16,2,0)),AZ569,""))</f>
        <v/>
      </c>
      <c r="CC569" s="125" t="str">
        <f>IF(ISERR(IF(AND($I569=Re_lo!$E$5,CC$5=VLOOKUP(Re_lo!$H$5,Re_lo!$N$5:$O$16,2,0)),BA569,"")),"",IF(AND($I569=Re_lo!$E$5,CC$5=VLOOKUP(Re_lo!$H$5,Re_lo!$N$5:$O$16,2,0)),BA569,""))</f>
        <v/>
      </c>
      <c r="CD569" s="125" t="str">
        <f>IF(ISERR(IF(AND($I569=Re_lo!$E$5,CD$5=VLOOKUP(Re_lo!$H$5,Re_lo!$N$5:$O$16,2,0)),BB569,"")),"",IF(AND($I569=Re_lo!$E$5,CD$5=VLOOKUP(Re_lo!$H$5,Re_lo!$N$5:$O$16,2,0)),BB569,""))</f>
        <v/>
      </c>
      <c r="CF569" s="125" t="str">
        <f>IF($C569="","",COUNTIFS(Con_ve!$C$6:$C$1005,$C569,Con_ve!$Q$6:$Q$1005,Cad_cl!CF$5))</f>
        <v/>
      </c>
      <c r="CG569" s="125" t="str">
        <f>IF($C569="","",COUNTIFS(Con_ve!$C$6:$C$1005,$C569,Con_ve!$Q$6:$Q$1005,Cad_cl!CG$5))</f>
        <v/>
      </c>
      <c r="CH569" s="125" t="str">
        <f>IF($C569="","",COUNTIFS(Con_ve!$C$6:$C$1005,$C569,Con_ve!$Q$6:$Q$1005,Cad_cl!CH$5))</f>
        <v/>
      </c>
      <c r="CI569" s="125" t="str">
        <f>IF($C569="","",COUNTIFS(Con_ve!$C$6:$C$1005,$C569,Con_ve!$Q$6:$Q$1005,Cad_cl!CI$5))</f>
        <v/>
      </c>
      <c r="CJ569" s="125" t="str">
        <f>IF($C569="","",COUNTIFS(Con_ve!$C$6:$C$1005,$C569,Con_ve!$Q$6:$Q$1005,Cad_cl!CJ$5))</f>
        <v/>
      </c>
      <c r="CK569" s="125" t="str">
        <f>IF($C569="","",COUNTIFS(Con_ve!$C$6:$C$1005,$C569,Con_ve!$Q$6:$Q$1005,Cad_cl!CK$5))</f>
        <v/>
      </c>
      <c r="CL569" s="125" t="str">
        <f>IF($C569="","",COUNTIFS(Con_ve!$C$6:$C$1005,$C569,Con_ve!$Q$6:$Q$1005,Cad_cl!CL$5))</f>
        <v/>
      </c>
      <c r="CM569" s="125" t="str">
        <f>IF($C569="","",COUNTIFS(Con_ve!$C$6:$C$1005,$C569,Con_ve!$Q$6:$Q$1005,Cad_cl!CM$5))</f>
        <v/>
      </c>
      <c r="CN569" s="125" t="str">
        <f>IF($C569="","",COUNTIFS(Con_ve!$C$6:$C$1005,$C569,Con_ve!$Q$6:$Q$1005,Cad_cl!CN$5))</f>
        <v/>
      </c>
      <c r="CO569" s="125" t="str">
        <f>IF($C569="","",COUNTIFS(Con_ve!$C$6:$C$1005,$C569,Con_ve!$Q$6:$Q$1005,Cad_cl!CO$5))</f>
        <v/>
      </c>
      <c r="CP569" s="125" t="str">
        <f>IF($C569="","",COUNTIFS(Con_ve!$C$6:$C$1005,$C569,Con_ve!$Q$6:$Q$1005,Cad_cl!CP$5))</f>
        <v/>
      </c>
      <c r="CQ569" s="125" t="str">
        <f>IF($C569="","",COUNTIFS(Con_ve!$C$6:$C$1005,$C569,Con_ve!$Q$6:$Q$1005,Cad_cl!CQ$5))</f>
        <v/>
      </c>
      <c r="CR569" s="125">
        <f t="shared" si="26"/>
        <v>0</v>
      </c>
    </row>
    <row r="570" spans="3:96" ht="30" customHeight="1">
      <c r="C570" s="153"/>
      <c r="D570" s="153"/>
      <c r="E570" s="154"/>
      <c r="F570" s="153"/>
      <c r="G570" s="155"/>
      <c r="H570" s="153"/>
      <c r="I570" s="153"/>
      <c r="J570" s="132" t="s">
        <v>309</v>
      </c>
      <c r="K570" s="133" t="s">
        <v>309</v>
      </c>
      <c r="L570" s="153"/>
      <c r="M570" s="153"/>
      <c r="N570" s="153"/>
      <c r="O570" s="153"/>
      <c r="P570" s="153"/>
      <c r="Q570" s="153"/>
      <c r="AP570" s="134" t="str">
        <f>IF(ISERR(IF($C570="","",SUMIFS(Con_ve!$F$6:$F$1005,Con_ve!$C$6:$C$1005,$C570,Con_ve!$I$6:$I$1005,"Fechada",Con_ve!$Q$6:$Q$1005,Cad_cl!AP$5))),"",IF($C570="","",SUMIFS(Con_ve!$F$6:$F$1005,Con_ve!$C$6:$C$1005,$C570,Con_ve!$I$6:$I$1005,"Fechada",Con_ve!$Q$6:$Q$1005,Cad_cl!AP$5)))</f>
        <v/>
      </c>
      <c r="AQ570" s="134" t="str">
        <f>IF(ISERR(IF($C570="","",SUMIFS(Con_ve!$F$6:$F$1005,Con_ve!$C$6:$C$1005,$C570,Con_ve!$I$6:$I$1005,"Fechada",Con_ve!$Q$6:$Q$1005,Cad_cl!AQ$5))),"",IF($C570="","",SUMIFS(Con_ve!$F$6:$F$1005,Con_ve!$C$6:$C$1005,$C570,Con_ve!$I$6:$I$1005,"Fechada",Con_ve!$Q$6:$Q$1005,Cad_cl!AQ$5)))</f>
        <v/>
      </c>
      <c r="AR570" s="134" t="str">
        <f>IF(ISERR(IF($C570="","",SUMIFS(Con_ve!$F$6:$F$1005,Con_ve!$C$6:$C$1005,$C570,Con_ve!$I$6:$I$1005,"Fechada",Con_ve!$Q$6:$Q$1005,Cad_cl!AR$5))),"",IF($C570="","",SUMIFS(Con_ve!$F$6:$F$1005,Con_ve!$C$6:$C$1005,$C570,Con_ve!$I$6:$I$1005,"Fechada",Con_ve!$Q$6:$Q$1005,Cad_cl!AR$5)))</f>
        <v/>
      </c>
      <c r="AS570" s="134" t="str">
        <f>IF(ISERR(IF($C570="","",SUMIFS(Con_ve!$F$6:$F$1005,Con_ve!$C$6:$C$1005,$C570,Con_ve!$I$6:$I$1005,"Fechada",Con_ve!$Q$6:$Q$1005,Cad_cl!AS$5))),"",IF($C570="","",SUMIFS(Con_ve!$F$6:$F$1005,Con_ve!$C$6:$C$1005,$C570,Con_ve!$I$6:$I$1005,"Fechada",Con_ve!$Q$6:$Q$1005,Cad_cl!AS$5)))</f>
        <v/>
      </c>
      <c r="AT570" s="134" t="str">
        <f>IF(ISERR(IF($C570="","",SUMIFS(Con_ve!$F$6:$F$1005,Con_ve!$C$6:$C$1005,$C570,Con_ve!$I$6:$I$1005,"Fechada",Con_ve!$Q$6:$Q$1005,Cad_cl!AT$5))),"",IF($C570="","",SUMIFS(Con_ve!$F$6:$F$1005,Con_ve!$C$6:$C$1005,$C570,Con_ve!$I$6:$I$1005,"Fechada",Con_ve!$Q$6:$Q$1005,Cad_cl!AT$5)))</f>
        <v/>
      </c>
      <c r="AU570" s="134" t="str">
        <f>IF(ISERR(IF($C570="","",SUMIFS(Con_ve!$F$6:$F$1005,Con_ve!$C$6:$C$1005,$C570,Con_ve!$I$6:$I$1005,"Fechada",Con_ve!$Q$6:$Q$1005,Cad_cl!AU$5))),"",IF($C570="","",SUMIFS(Con_ve!$F$6:$F$1005,Con_ve!$C$6:$C$1005,$C570,Con_ve!$I$6:$I$1005,"Fechada",Con_ve!$Q$6:$Q$1005,Cad_cl!AU$5)))</f>
        <v/>
      </c>
      <c r="AV570" s="134" t="str">
        <f>IF(ISERR(IF($C570="","",SUMIFS(Con_ve!$F$6:$F$1005,Con_ve!$C$6:$C$1005,$C570,Con_ve!$I$6:$I$1005,"Fechada",Con_ve!$Q$6:$Q$1005,Cad_cl!AV$5))),"",IF($C570="","",SUMIFS(Con_ve!$F$6:$F$1005,Con_ve!$C$6:$C$1005,$C570,Con_ve!$I$6:$I$1005,"Fechada",Con_ve!$Q$6:$Q$1005,Cad_cl!AV$5)))</f>
        <v/>
      </c>
      <c r="AW570" s="134" t="str">
        <f>IF(ISERR(IF($C570="","",SUMIFS(Con_ve!$F$6:$F$1005,Con_ve!$C$6:$C$1005,$C570,Con_ve!$I$6:$I$1005,"Fechada",Con_ve!$Q$6:$Q$1005,Cad_cl!AW$5))),"",IF($C570="","",SUMIFS(Con_ve!$F$6:$F$1005,Con_ve!$C$6:$C$1005,$C570,Con_ve!$I$6:$I$1005,"Fechada",Con_ve!$Q$6:$Q$1005,Cad_cl!AW$5)))</f>
        <v/>
      </c>
      <c r="AX570" s="134" t="str">
        <f>IF(ISERR(IF($C570="","",SUMIFS(Con_ve!$F$6:$F$1005,Con_ve!$C$6:$C$1005,$C570,Con_ve!$I$6:$I$1005,"Fechada",Con_ve!$Q$6:$Q$1005,Cad_cl!AX$5))),"",IF($C570="","",SUMIFS(Con_ve!$F$6:$F$1005,Con_ve!$C$6:$C$1005,$C570,Con_ve!$I$6:$I$1005,"Fechada",Con_ve!$Q$6:$Q$1005,Cad_cl!AX$5)))</f>
        <v/>
      </c>
      <c r="AY570" s="134" t="str">
        <f>IF(ISERR(IF($C570="","",SUMIFS(Con_ve!$F$6:$F$1005,Con_ve!$C$6:$C$1005,$C570,Con_ve!$I$6:$I$1005,"Fechada",Con_ve!$Q$6:$Q$1005,Cad_cl!AY$5))),"",IF($C570="","",SUMIFS(Con_ve!$F$6:$F$1005,Con_ve!$C$6:$C$1005,$C570,Con_ve!$I$6:$I$1005,"Fechada",Con_ve!$Q$6:$Q$1005,Cad_cl!AY$5)))</f>
        <v/>
      </c>
      <c r="AZ570" s="134" t="str">
        <f>IF(ISERR(IF($C570="","",SUMIFS(Con_ve!$F$6:$F$1005,Con_ve!$C$6:$C$1005,$C570,Con_ve!$I$6:$I$1005,"Fechada",Con_ve!$Q$6:$Q$1005,Cad_cl!AZ$5))),"",IF($C570="","",SUMIFS(Con_ve!$F$6:$F$1005,Con_ve!$C$6:$C$1005,$C570,Con_ve!$I$6:$I$1005,"Fechada",Con_ve!$Q$6:$Q$1005,Cad_cl!AZ$5)))</f>
        <v/>
      </c>
      <c r="BA570" s="134" t="str">
        <f>IF(ISERR(IF($C570="","",SUMIFS(Con_ve!$F$6:$F$1005,Con_ve!$C$6:$C$1005,$C570,Con_ve!$I$6:$I$1005,"Fechada",Con_ve!$Q$6:$Q$1005,Cad_cl!BA$5))),"",IF($C570="","",SUMIFS(Con_ve!$F$6:$F$1005,Con_ve!$C$6:$C$1005,$C570,Con_ve!$I$6:$I$1005,"Fechada",Con_ve!$Q$6:$Q$1005,Cad_cl!BA$5)))</f>
        <v/>
      </c>
      <c r="BB570" s="134">
        <f t="shared" si="24"/>
        <v>0</v>
      </c>
      <c r="BD570" s="134" t="str">
        <f>IF(ISERR(IF($C570="","",SUMIFS(Con_ve!$F$6:$F$1005,Con_ve!$C$6:$C$1005,$C570,Con_ve!$I$6:$I$1005,"Em negociação",Con_ve!$Q$6:$Q$1005,Cad_cl!BD$5))),"",IF($C570="","",SUMIFS(Con_ve!$F$6:$F$1005,Con_ve!$C$6:$C$1005,$C570,Con_ve!$I$6:$I$1005,"Em negociação",Con_ve!$Q$6:$Q$1005,Cad_cl!BD$5)))</f>
        <v/>
      </c>
      <c r="BE570" s="134" t="str">
        <f>IF(ISERR(IF($C570="","",SUMIFS(Con_ve!$F$6:$F$1005,Con_ve!$C$6:$C$1005,$C570,Con_ve!$I$6:$I$1005,"Em negociação",Con_ve!$Q$6:$Q$1005,Cad_cl!BE$5))),"",IF($C570="","",SUMIFS(Con_ve!$F$6:$F$1005,Con_ve!$C$6:$C$1005,$C570,Con_ve!$I$6:$I$1005,"Em negociação",Con_ve!$Q$6:$Q$1005,Cad_cl!BE$5)))</f>
        <v/>
      </c>
      <c r="BF570" s="134" t="str">
        <f>IF(ISERR(IF($C570="","",SUMIFS(Con_ve!$F$6:$F$1005,Con_ve!$C$6:$C$1005,$C570,Con_ve!$I$6:$I$1005,"Em negociação",Con_ve!$Q$6:$Q$1005,Cad_cl!BF$5))),"",IF($C570="","",SUMIFS(Con_ve!$F$6:$F$1005,Con_ve!$C$6:$C$1005,$C570,Con_ve!$I$6:$I$1005,"Em negociação",Con_ve!$Q$6:$Q$1005,Cad_cl!BF$5)))</f>
        <v/>
      </c>
      <c r="BG570" s="134" t="str">
        <f>IF(ISERR(IF($C570="","",SUMIFS(Con_ve!$F$6:$F$1005,Con_ve!$C$6:$C$1005,$C570,Con_ve!$I$6:$I$1005,"Em negociação",Con_ve!$Q$6:$Q$1005,Cad_cl!BG$5))),"",IF($C570="","",SUMIFS(Con_ve!$F$6:$F$1005,Con_ve!$C$6:$C$1005,$C570,Con_ve!$I$6:$I$1005,"Em negociação",Con_ve!$Q$6:$Q$1005,Cad_cl!BG$5)))</f>
        <v/>
      </c>
      <c r="BH570" s="134" t="str">
        <f>IF(ISERR(IF($C570="","",SUMIFS(Con_ve!$F$6:$F$1005,Con_ve!$C$6:$C$1005,$C570,Con_ve!$I$6:$I$1005,"Em negociação",Con_ve!$Q$6:$Q$1005,Cad_cl!BH$5))),"",IF($C570="","",SUMIFS(Con_ve!$F$6:$F$1005,Con_ve!$C$6:$C$1005,$C570,Con_ve!$I$6:$I$1005,"Em negociação",Con_ve!$Q$6:$Q$1005,Cad_cl!BH$5)))</f>
        <v/>
      </c>
      <c r="BI570" s="134" t="str">
        <f>IF(ISERR(IF($C570="","",SUMIFS(Con_ve!$F$6:$F$1005,Con_ve!$C$6:$C$1005,$C570,Con_ve!$I$6:$I$1005,"Em negociação",Con_ve!$Q$6:$Q$1005,Cad_cl!BI$5))),"",IF($C570="","",SUMIFS(Con_ve!$F$6:$F$1005,Con_ve!$C$6:$C$1005,$C570,Con_ve!$I$6:$I$1005,"Em negociação",Con_ve!$Q$6:$Q$1005,Cad_cl!BI$5)))</f>
        <v/>
      </c>
      <c r="BJ570" s="134" t="str">
        <f>IF(ISERR(IF($C570="","",SUMIFS(Con_ve!$F$6:$F$1005,Con_ve!$C$6:$C$1005,$C570,Con_ve!$I$6:$I$1005,"Em negociação",Con_ve!$Q$6:$Q$1005,Cad_cl!BJ$5))),"",IF($C570="","",SUMIFS(Con_ve!$F$6:$F$1005,Con_ve!$C$6:$C$1005,$C570,Con_ve!$I$6:$I$1005,"Em negociação",Con_ve!$Q$6:$Q$1005,Cad_cl!BJ$5)))</f>
        <v/>
      </c>
      <c r="BK570" s="134" t="str">
        <f>IF(ISERR(IF($C570="","",SUMIFS(Con_ve!$F$6:$F$1005,Con_ve!$C$6:$C$1005,$C570,Con_ve!$I$6:$I$1005,"Em negociação",Con_ve!$Q$6:$Q$1005,Cad_cl!BK$5))),"",IF($C570="","",SUMIFS(Con_ve!$F$6:$F$1005,Con_ve!$C$6:$C$1005,$C570,Con_ve!$I$6:$I$1005,"Em negociação",Con_ve!$Q$6:$Q$1005,Cad_cl!BK$5)))</f>
        <v/>
      </c>
      <c r="BL570" s="134" t="str">
        <f>IF(ISERR(IF($C570="","",SUMIFS(Con_ve!$F$6:$F$1005,Con_ve!$C$6:$C$1005,$C570,Con_ve!$I$6:$I$1005,"Em negociação",Con_ve!$Q$6:$Q$1005,Cad_cl!BL$5))),"",IF($C570="","",SUMIFS(Con_ve!$F$6:$F$1005,Con_ve!$C$6:$C$1005,$C570,Con_ve!$I$6:$I$1005,"Em negociação",Con_ve!$Q$6:$Q$1005,Cad_cl!BL$5)))</f>
        <v/>
      </c>
      <c r="BM570" s="134" t="str">
        <f>IF(ISERR(IF($C570="","",SUMIFS(Con_ve!$F$6:$F$1005,Con_ve!$C$6:$C$1005,$C570,Con_ve!$I$6:$I$1005,"Em negociação",Con_ve!$Q$6:$Q$1005,Cad_cl!BM$5))),"",IF($C570="","",SUMIFS(Con_ve!$F$6:$F$1005,Con_ve!$C$6:$C$1005,$C570,Con_ve!$I$6:$I$1005,"Em negociação",Con_ve!$Q$6:$Q$1005,Cad_cl!BM$5)))</f>
        <v/>
      </c>
      <c r="BN570" s="134" t="str">
        <f>IF(ISERR(IF($C570="","",SUMIFS(Con_ve!$F$6:$F$1005,Con_ve!$C$6:$C$1005,$C570,Con_ve!$I$6:$I$1005,"Em negociação",Con_ve!$Q$6:$Q$1005,Cad_cl!BN$5))),"",IF($C570="","",SUMIFS(Con_ve!$F$6:$F$1005,Con_ve!$C$6:$C$1005,$C570,Con_ve!$I$6:$I$1005,"Em negociação",Con_ve!$Q$6:$Q$1005,Cad_cl!BN$5)))</f>
        <v/>
      </c>
      <c r="BO570" s="134" t="str">
        <f>IF(ISERR(IF($C570="","",SUMIFS(Con_ve!$F$6:$F$1005,Con_ve!$C$6:$C$1005,$C570,Con_ve!$I$6:$I$1005,"Em negociação",Con_ve!$Q$6:$Q$1005,Cad_cl!BO$5))),"",IF($C570="","",SUMIFS(Con_ve!$F$6:$F$1005,Con_ve!$C$6:$C$1005,$C570,Con_ve!$I$6:$I$1005,"Em negociação",Con_ve!$Q$6:$Q$1005,Cad_cl!BO$5)))</f>
        <v/>
      </c>
      <c r="BP570" s="134">
        <f t="shared" si="25"/>
        <v>0</v>
      </c>
      <c r="BR570" s="125" t="str">
        <f>IF(ISERR(IF(AND($I570=Re_lo!$E$5,BR$5=VLOOKUP(Re_lo!$H$5,Re_lo!$N$5:$O$16,2,0)),AP570,"")),"",IF(AND($I570=Re_lo!$E$5,BR$5=VLOOKUP(Re_lo!$H$5,Re_lo!$N$5:$O$16,2,0)),AP570,""))</f>
        <v/>
      </c>
      <c r="BS570" s="125" t="str">
        <f>IF(ISERR(IF(AND($I570=Re_lo!$E$5,BS$5=VLOOKUP(Re_lo!$H$5,Re_lo!$N$5:$O$16,2,0)),AQ570,"")),"",IF(AND($I570=Re_lo!$E$5,BS$5=VLOOKUP(Re_lo!$H$5,Re_lo!$N$5:$O$16,2,0)),AQ570,""))</f>
        <v/>
      </c>
      <c r="BT570" s="125" t="str">
        <f>IF(ISERR(IF(AND($I570=Re_lo!$E$5,BT$5=VLOOKUP(Re_lo!$H$5,Re_lo!$N$5:$O$16,2,0)),AR570,"")),"",IF(AND($I570=Re_lo!$E$5,BT$5=VLOOKUP(Re_lo!$H$5,Re_lo!$N$5:$O$16,2,0)),AR570,""))</f>
        <v/>
      </c>
      <c r="BU570" s="125" t="str">
        <f>IF(ISERR(IF(AND($I570=Re_lo!$E$5,BU$5=VLOOKUP(Re_lo!$H$5,Re_lo!$N$5:$O$16,2,0)),AS570,"")),"",IF(AND($I570=Re_lo!$E$5,BU$5=VLOOKUP(Re_lo!$H$5,Re_lo!$N$5:$O$16,2,0)),AS570,""))</f>
        <v/>
      </c>
      <c r="BV570" s="125" t="str">
        <f>IF(ISERR(IF(AND($I570=Re_lo!$E$5,BV$5=VLOOKUP(Re_lo!$H$5,Re_lo!$N$5:$O$16,2,0)),AT570,"")),"",IF(AND($I570=Re_lo!$E$5,BV$5=VLOOKUP(Re_lo!$H$5,Re_lo!$N$5:$O$16,2,0)),AT570,""))</f>
        <v/>
      </c>
      <c r="BW570" s="125" t="str">
        <f>IF(ISERR(IF(AND($I570=Re_lo!$E$5,BW$5=VLOOKUP(Re_lo!$H$5,Re_lo!$N$5:$O$16,2,0)),AU570,"")),"",IF(AND($I570=Re_lo!$E$5,BW$5=VLOOKUP(Re_lo!$H$5,Re_lo!$N$5:$O$16,2,0)),AU570,""))</f>
        <v/>
      </c>
      <c r="BX570" s="125" t="str">
        <f>IF(ISERR(IF(AND($I570=Re_lo!$E$5,BX$5=VLOOKUP(Re_lo!$H$5,Re_lo!$N$5:$O$16,2,0)),AV570,"")),"",IF(AND($I570=Re_lo!$E$5,BX$5=VLOOKUP(Re_lo!$H$5,Re_lo!$N$5:$O$16,2,0)),AV570,""))</f>
        <v/>
      </c>
      <c r="BY570" s="125" t="str">
        <f>IF(ISERR(IF(AND($I570=Re_lo!$E$5,BY$5=VLOOKUP(Re_lo!$H$5,Re_lo!$N$5:$O$16,2,0)),AW570,"")),"",IF(AND($I570=Re_lo!$E$5,BY$5=VLOOKUP(Re_lo!$H$5,Re_lo!$N$5:$O$16,2,0)),AW570,""))</f>
        <v/>
      </c>
      <c r="BZ570" s="125" t="str">
        <f>IF(ISERR(IF(AND($I570=Re_lo!$E$5,BZ$5=VLOOKUP(Re_lo!$H$5,Re_lo!$N$5:$O$16,2,0)),AX570,"")),"",IF(AND($I570=Re_lo!$E$5,BZ$5=VLOOKUP(Re_lo!$H$5,Re_lo!$N$5:$O$16,2,0)),AX570,""))</f>
        <v/>
      </c>
      <c r="CA570" s="125" t="str">
        <f>IF(ISERR(IF(AND($I570=Re_lo!$E$5,CA$5=VLOOKUP(Re_lo!$H$5,Re_lo!$N$5:$O$16,2,0)),AY570,"")),"",IF(AND($I570=Re_lo!$E$5,CA$5=VLOOKUP(Re_lo!$H$5,Re_lo!$N$5:$O$16,2,0)),AY570,""))</f>
        <v/>
      </c>
      <c r="CB570" s="125" t="str">
        <f>IF(ISERR(IF(AND($I570=Re_lo!$E$5,CB$5=VLOOKUP(Re_lo!$H$5,Re_lo!$N$5:$O$16,2,0)),AZ570,"")),"",IF(AND($I570=Re_lo!$E$5,CB$5=VLOOKUP(Re_lo!$H$5,Re_lo!$N$5:$O$16,2,0)),AZ570,""))</f>
        <v/>
      </c>
      <c r="CC570" s="125" t="str">
        <f>IF(ISERR(IF(AND($I570=Re_lo!$E$5,CC$5=VLOOKUP(Re_lo!$H$5,Re_lo!$N$5:$O$16,2,0)),BA570,"")),"",IF(AND($I570=Re_lo!$E$5,CC$5=VLOOKUP(Re_lo!$H$5,Re_lo!$N$5:$O$16,2,0)),BA570,""))</f>
        <v/>
      </c>
      <c r="CD570" s="125" t="str">
        <f>IF(ISERR(IF(AND($I570=Re_lo!$E$5,CD$5=VLOOKUP(Re_lo!$H$5,Re_lo!$N$5:$O$16,2,0)),BB570,"")),"",IF(AND($I570=Re_lo!$E$5,CD$5=VLOOKUP(Re_lo!$H$5,Re_lo!$N$5:$O$16,2,0)),BB570,""))</f>
        <v/>
      </c>
      <c r="CF570" s="125" t="str">
        <f>IF($C570="","",COUNTIFS(Con_ve!$C$6:$C$1005,$C570,Con_ve!$Q$6:$Q$1005,Cad_cl!CF$5))</f>
        <v/>
      </c>
      <c r="CG570" s="125" t="str">
        <f>IF($C570="","",COUNTIFS(Con_ve!$C$6:$C$1005,$C570,Con_ve!$Q$6:$Q$1005,Cad_cl!CG$5))</f>
        <v/>
      </c>
      <c r="CH570" s="125" t="str">
        <f>IF($C570="","",COUNTIFS(Con_ve!$C$6:$C$1005,$C570,Con_ve!$Q$6:$Q$1005,Cad_cl!CH$5))</f>
        <v/>
      </c>
      <c r="CI570" s="125" t="str">
        <f>IF($C570="","",COUNTIFS(Con_ve!$C$6:$C$1005,$C570,Con_ve!$Q$6:$Q$1005,Cad_cl!CI$5))</f>
        <v/>
      </c>
      <c r="CJ570" s="125" t="str">
        <f>IF($C570="","",COUNTIFS(Con_ve!$C$6:$C$1005,$C570,Con_ve!$Q$6:$Q$1005,Cad_cl!CJ$5))</f>
        <v/>
      </c>
      <c r="CK570" s="125" t="str">
        <f>IF($C570="","",COUNTIFS(Con_ve!$C$6:$C$1005,$C570,Con_ve!$Q$6:$Q$1005,Cad_cl!CK$5))</f>
        <v/>
      </c>
      <c r="CL570" s="125" t="str">
        <f>IF($C570="","",COUNTIFS(Con_ve!$C$6:$C$1005,$C570,Con_ve!$Q$6:$Q$1005,Cad_cl!CL$5))</f>
        <v/>
      </c>
      <c r="CM570" s="125" t="str">
        <f>IF($C570="","",COUNTIFS(Con_ve!$C$6:$C$1005,$C570,Con_ve!$Q$6:$Q$1005,Cad_cl!CM$5))</f>
        <v/>
      </c>
      <c r="CN570" s="125" t="str">
        <f>IF($C570="","",COUNTIFS(Con_ve!$C$6:$C$1005,$C570,Con_ve!$Q$6:$Q$1005,Cad_cl!CN$5))</f>
        <v/>
      </c>
      <c r="CO570" s="125" t="str">
        <f>IF($C570="","",COUNTIFS(Con_ve!$C$6:$C$1005,$C570,Con_ve!$Q$6:$Q$1005,Cad_cl!CO$5))</f>
        <v/>
      </c>
      <c r="CP570" s="125" t="str">
        <f>IF($C570="","",COUNTIFS(Con_ve!$C$6:$C$1005,$C570,Con_ve!$Q$6:$Q$1005,Cad_cl!CP$5))</f>
        <v/>
      </c>
      <c r="CQ570" s="125" t="str">
        <f>IF($C570="","",COUNTIFS(Con_ve!$C$6:$C$1005,$C570,Con_ve!$Q$6:$Q$1005,Cad_cl!CQ$5))</f>
        <v/>
      </c>
      <c r="CR570" s="125">
        <f t="shared" si="26"/>
        <v>0</v>
      </c>
    </row>
    <row r="571" spans="3:96" ht="30" customHeight="1">
      <c r="C571" s="153"/>
      <c r="D571" s="153"/>
      <c r="E571" s="154"/>
      <c r="F571" s="153"/>
      <c r="G571" s="155"/>
      <c r="H571" s="153"/>
      <c r="I571" s="153"/>
      <c r="J571" s="132" t="s">
        <v>309</v>
      </c>
      <c r="K571" s="133" t="s">
        <v>309</v>
      </c>
      <c r="L571" s="153"/>
      <c r="M571" s="153"/>
      <c r="N571" s="153"/>
      <c r="O571" s="153"/>
      <c r="P571" s="153"/>
      <c r="Q571" s="153"/>
      <c r="AP571" s="134" t="str">
        <f>IF(ISERR(IF($C571="","",SUMIFS(Con_ve!$F$6:$F$1005,Con_ve!$C$6:$C$1005,$C571,Con_ve!$I$6:$I$1005,"Fechada",Con_ve!$Q$6:$Q$1005,Cad_cl!AP$5))),"",IF($C571="","",SUMIFS(Con_ve!$F$6:$F$1005,Con_ve!$C$6:$C$1005,$C571,Con_ve!$I$6:$I$1005,"Fechada",Con_ve!$Q$6:$Q$1005,Cad_cl!AP$5)))</f>
        <v/>
      </c>
      <c r="AQ571" s="134" t="str">
        <f>IF(ISERR(IF($C571="","",SUMIFS(Con_ve!$F$6:$F$1005,Con_ve!$C$6:$C$1005,$C571,Con_ve!$I$6:$I$1005,"Fechada",Con_ve!$Q$6:$Q$1005,Cad_cl!AQ$5))),"",IF($C571="","",SUMIFS(Con_ve!$F$6:$F$1005,Con_ve!$C$6:$C$1005,$C571,Con_ve!$I$6:$I$1005,"Fechada",Con_ve!$Q$6:$Q$1005,Cad_cl!AQ$5)))</f>
        <v/>
      </c>
      <c r="AR571" s="134" t="str">
        <f>IF(ISERR(IF($C571="","",SUMIFS(Con_ve!$F$6:$F$1005,Con_ve!$C$6:$C$1005,$C571,Con_ve!$I$6:$I$1005,"Fechada",Con_ve!$Q$6:$Q$1005,Cad_cl!AR$5))),"",IF($C571="","",SUMIFS(Con_ve!$F$6:$F$1005,Con_ve!$C$6:$C$1005,$C571,Con_ve!$I$6:$I$1005,"Fechada",Con_ve!$Q$6:$Q$1005,Cad_cl!AR$5)))</f>
        <v/>
      </c>
      <c r="AS571" s="134" t="str">
        <f>IF(ISERR(IF($C571="","",SUMIFS(Con_ve!$F$6:$F$1005,Con_ve!$C$6:$C$1005,$C571,Con_ve!$I$6:$I$1005,"Fechada",Con_ve!$Q$6:$Q$1005,Cad_cl!AS$5))),"",IF($C571="","",SUMIFS(Con_ve!$F$6:$F$1005,Con_ve!$C$6:$C$1005,$C571,Con_ve!$I$6:$I$1005,"Fechada",Con_ve!$Q$6:$Q$1005,Cad_cl!AS$5)))</f>
        <v/>
      </c>
      <c r="AT571" s="134" t="str">
        <f>IF(ISERR(IF($C571="","",SUMIFS(Con_ve!$F$6:$F$1005,Con_ve!$C$6:$C$1005,$C571,Con_ve!$I$6:$I$1005,"Fechada",Con_ve!$Q$6:$Q$1005,Cad_cl!AT$5))),"",IF($C571="","",SUMIFS(Con_ve!$F$6:$F$1005,Con_ve!$C$6:$C$1005,$C571,Con_ve!$I$6:$I$1005,"Fechada",Con_ve!$Q$6:$Q$1005,Cad_cl!AT$5)))</f>
        <v/>
      </c>
      <c r="AU571" s="134" t="str">
        <f>IF(ISERR(IF($C571="","",SUMIFS(Con_ve!$F$6:$F$1005,Con_ve!$C$6:$C$1005,$C571,Con_ve!$I$6:$I$1005,"Fechada",Con_ve!$Q$6:$Q$1005,Cad_cl!AU$5))),"",IF($C571="","",SUMIFS(Con_ve!$F$6:$F$1005,Con_ve!$C$6:$C$1005,$C571,Con_ve!$I$6:$I$1005,"Fechada",Con_ve!$Q$6:$Q$1005,Cad_cl!AU$5)))</f>
        <v/>
      </c>
      <c r="AV571" s="134" t="str">
        <f>IF(ISERR(IF($C571="","",SUMIFS(Con_ve!$F$6:$F$1005,Con_ve!$C$6:$C$1005,$C571,Con_ve!$I$6:$I$1005,"Fechada",Con_ve!$Q$6:$Q$1005,Cad_cl!AV$5))),"",IF($C571="","",SUMIFS(Con_ve!$F$6:$F$1005,Con_ve!$C$6:$C$1005,$C571,Con_ve!$I$6:$I$1005,"Fechada",Con_ve!$Q$6:$Q$1005,Cad_cl!AV$5)))</f>
        <v/>
      </c>
      <c r="AW571" s="134" t="str">
        <f>IF(ISERR(IF($C571="","",SUMIFS(Con_ve!$F$6:$F$1005,Con_ve!$C$6:$C$1005,$C571,Con_ve!$I$6:$I$1005,"Fechada",Con_ve!$Q$6:$Q$1005,Cad_cl!AW$5))),"",IF($C571="","",SUMIFS(Con_ve!$F$6:$F$1005,Con_ve!$C$6:$C$1005,$C571,Con_ve!$I$6:$I$1005,"Fechada",Con_ve!$Q$6:$Q$1005,Cad_cl!AW$5)))</f>
        <v/>
      </c>
      <c r="AX571" s="134" t="str">
        <f>IF(ISERR(IF($C571="","",SUMIFS(Con_ve!$F$6:$F$1005,Con_ve!$C$6:$C$1005,$C571,Con_ve!$I$6:$I$1005,"Fechada",Con_ve!$Q$6:$Q$1005,Cad_cl!AX$5))),"",IF($C571="","",SUMIFS(Con_ve!$F$6:$F$1005,Con_ve!$C$6:$C$1005,$C571,Con_ve!$I$6:$I$1005,"Fechada",Con_ve!$Q$6:$Q$1005,Cad_cl!AX$5)))</f>
        <v/>
      </c>
      <c r="AY571" s="134" t="str">
        <f>IF(ISERR(IF($C571="","",SUMIFS(Con_ve!$F$6:$F$1005,Con_ve!$C$6:$C$1005,$C571,Con_ve!$I$6:$I$1005,"Fechada",Con_ve!$Q$6:$Q$1005,Cad_cl!AY$5))),"",IF($C571="","",SUMIFS(Con_ve!$F$6:$F$1005,Con_ve!$C$6:$C$1005,$C571,Con_ve!$I$6:$I$1005,"Fechada",Con_ve!$Q$6:$Q$1005,Cad_cl!AY$5)))</f>
        <v/>
      </c>
      <c r="AZ571" s="134" t="str">
        <f>IF(ISERR(IF($C571="","",SUMIFS(Con_ve!$F$6:$F$1005,Con_ve!$C$6:$C$1005,$C571,Con_ve!$I$6:$I$1005,"Fechada",Con_ve!$Q$6:$Q$1005,Cad_cl!AZ$5))),"",IF($C571="","",SUMIFS(Con_ve!$F$6:$F$1005,Con_ve!$C$6:$C$1005,$C571,Con_ve!$I$6:$I$1005,"Fechada",Con_ve!$Q$6:$Q$1005,Cad_cl!AZ$5)))</f>
        <v/>
      </c>
      <c r="BA571" s="134" t="str">
        <f>IF(ISERR(IF($C571="","",SUMIFS(Con_ve!$F$6:$F$1005,Con_ve!$C$6:$C$1005,$C571,Con_ve!$I$6:$I$1005,"Fechada",Con_ve!$Q$6:$Q$1005,Cad_cl!BA$5))),"",IF($C571="","",SUMIFS(Con_ve!$F$6:$F$1005,Con_ve!$C$6:$C$1005,$C571,Con_ve!$I$6:$I$1005,"Fechada",Con_ve!$Q$6:$Q$1005,Cad_cl!BA$5)))</f>
        <v/>
      </c>
      <c r="BB571" s="134">
        <f t="shared" si="24"/>
        <v>0</v>
      </c>
      <c r="BD571" s="134" t="str">
        <f>IF(ISERR(IF($C571="","",SUMIFS(Con_ve!$F$6:$F$1005,Con_ve!$C$6:$C$1005,$C571,Con_ve!$I$6:$I$1005,"Em negociação",Con_ve!$Q$6:$Q$1005,Cad_cl!BD$5))),"",IF($C571="","",SUMIFS(Con_ve!$F$6:$F$1005,Con_ve!$C$6:$C$1005,$C571,Con_ve!$I$6:$I$1005,"Em negociação",Con_ve!$Q$6:$Q$1005,Cad_cl!BD$5)))</f>
        <v/>
      </c>
      <c r="BE571" s="134" t="str">
        <f>IF(ISERR(IF($C571="","",SUMIFS(Con_ve!$F$6:$F$1005,Con_ve!$C$6:$C$1005,$C571,Con_ve!$I$6:$I$1005,"Em negociação",Con_ve!$Q$6:$Q$1005,Cad_cl!BE$5))),"",IF($C571="","",SUMIFS(Con_ve!$F$6:$F$1005,Con_ve!$C$6:$C$1005,$C571,Con_ve!$I$6:$I$1005,"Em negociação",Con_ve!$Q$6:$Q$1005,Cad_cl!BE$5)))</f>
        <v/>
      </c>
      <c r="BF571" s="134" t="str">
        <f>IF(ISERR(IF($C571="","",SUMIFS(Con_ve!$F$6:$F$1005,Con_ve!$C$6:$C$1005,$C571,Con_ve!$I$6:$I$1005,"Em negociação",Con_ve!$Q$6:$Q$1005,Cad_cl!BF$5))),"",IF($C571="","",SUMIFS(Con_ve!$F$6:$F$1005,Con_ve!$C$6:$C$1005,$C571,Con_ve!$I$6:$I$1005,"Em negociação",Con_ve!$Q$6:$Q$1005,Cad_cl!BF$5)))</f>
        <v/>
      </c>
      <c r="BG571" s="134" t="str">
        <f>IF(ISERR(IF($C571="","",SUMIFS(Con_ve!$F$6:$F$1005,Con_ve!$C$6:$C$1005,$C571,Con_ve!$I$6:$I$1005,"Em negociação",Con_ve!$Q$6:$Q$1005,Cad_cl!BG$5))),"",IF($C571="","",SUMIFS(Con_ve!$F$6:$F$1005,Con_ve!$C$6:$C$1005,$C571,Con_ve!$I$6:$I$1005,"Em negociação",Con_ve!$Q$6:$Q$1005,Cad_cl!BG$5)))</f>
        <v/>
      </c>
      <c r="BH571" s="134" t="str">
        <f>IF(ISERR(IF($C571="","",SUMIFS(Con_ve!$F$6:$F$1005,Con_ve!$C$6:$C$1005,$C571,Con_ve!$I$6:$I$1005,"Em negociação",Con_ve!$Q$6:$Q$1005,Cad_cl!BH$5))),"",IF($C571="","",SUMIFS(Con_ve!$F$6:$F$1005,Con_ve!$C$6:$C$1005,$C571,Con_ve!$I$6:$I$1005,"Em negociação",Con_ve!$Q$6:$Q$1005,Cad_cl!BH$5)))</f>
        <v/>
      </c>
      <c r="BI571" s="134" t="str">
        <f>IF(ISERR(IF($C571="","",SUMIFS(Con_ve!$F$6:$F$1005,Con_ve!$C$6:$C$1005,$C571,Con_ve!$I$6:$I$1005,"Em negociação",Con_ve!$Q$6:$Q$1005,Cad_cl!BI$5))),"",IF($C571="","",SUMIFS(Con_ve!$F$6:$F$1005,Con_ve!$C$6:$C$1005,$C571,Con_ve!$I$6:$I$1005,"Em negociação",Con_ve!$Q$6:$Q$1005,Cad_cl!BI$5)))</f>
        <v/>
      </c>
      <c r="BJ571" s="134" t="str">
        <f>IF(ISERR(IF($C571="","",SUMIFS(Con_ve!$F$6:$F$1005,Con_ve!$C$6:$C$1005,$C571,Con_ve!$I$6:$I$1005,"Em negociação",Con_ve!$Q$6:$Q$1005,Cad_cl!BJ$5))),"",IF($C571="","",SUMIFS(Con_ve!$F$6:$F$1005,Con_ve!$C$6:$C$1005,$C571,Con_ve!$I$6:$I$1005,"Em negociação",Con_ve!$Q$6:$Q$1005,Cad_cl!BJ$5)))</f>
        <v/>
      </c>
      <c r="BK571" s="134" t="str">
        <f>IF(ISERR(IF($C571="","",SUMIFS(Con_ve!$F$6:$F$1005,Con_ve!$C$6:$C$1005,$C571,Con_ve!$I$6:$I$1005,"Em negociação",Con_ve!$Q$6:$Q$1005,Cad_cl!BK$5))),"",IF($C571="","",SUMIFS(Con_ve!$F$6:$F$1005,Con_ve!$C$6:$C$1005,$C571,Con_ve!$I$6:$I$1005,"Em negociação",Con_ve!$Q$6:$Q$1005,Cad_cl!BK$5)))</f>
        <v/>
      </c>
      <c r="BL571" s="134" t="str">
        <f>IF(ISERR(IF($C571="","",SUMIFS(Con_ve!$F$6:$F$1005,Con_ve!$C$6:$C$1005,$C571,Con_ve!$I$6:$I$1005,"Em negociação",Con_ve!$Q$6:$Q$1005,Cad_cl!BL$5))),"",IF($C571="","",SUMIFS(Con_ve!$F$6:$F$1005,Con_ve!$C$6:$C$1005,$C571,Con_ve!$I$6:$I$1005,"Em negociação",Con_ve!$Q$6:$Q$1005,Cad_cl!BL$5)))</f>
        <v/>
      </c>
      <c r="BM571" s="134" t="str">
        <f>IF(ISERR(IF($C571="","",SUMIFS(Con_ve!$F$6:$F$1005,Con_ve!$C$6:$C$1005,$C571,Con_ve!$I$6:$I$1005,"Em negociação",Con_ve!$Q$6:$Q$1005,Cad_cl!BM$5))),"",IF($C571="","",SUMIFS(Con_ve!$F$6:$F$1005,Con_ve!$C$6:$C$1005,$C571,Con_ve!$I$6:$I$1005,"Em negociação",Con_ve!$Q$6:$Q$1005,Cad_cl!BM$5)))</f>
        <v/>
      </c>
      <c r="BN571" s="134" t="str">
        <f>IF(ISERR(IF($C571="","",SUMIFS(Con_ve!$F$6:$F$1005,Con_ve!$C$6:$C$1005,$C571,Con_ve!$I$6:$I$1005,"Em negociação",Con_ve!$Q$6:$Q$1005,Cad_cl!BN$5))),"",IF($C571="","",SUMIFS(Con_ve!$F$6:$F$1005,Con_ve!$C$6:$C$1005,$C571,Con_ve!$I$6:$I$1005,"Em negociação",Con_ve!$Q$6:$Q$1005,Cad_cl!BN$5)))</f>
        <v/>
      </c>
      <c r="BO571" s="134" t="str">
        <f>IF(ISERR(IF($C571="","",SUMIFS(Con_ve!$F$6:$F$1005,Con_ve!$C$6:$C$1005,$C571,Con_ve!$I$6:$I$1005,"Em negociação",Con_ve!$Q$6:$Q$1005,Cad_cl!BO$5))),"",IF($C571="","",SUMIFS(Con_ve!$F$6:$F$1005,Con_ve!$C$6:$C$1005,$C571,Con_ve!$I$6:$I$1005,"Em negociação",Con_ve!$Q$6:$Q$1005,Cad_cl!BO$5)))</f>
        <v/>
      </c>
      <c r="BP571" s="134">
        <f t="shared" si="25"/>
        <v>0</v>
      </c>
      <c r="BR571" s="125" t="str">
        <f>IF(ISERR(IF(AND($I571=Re_lo!$E$5,BR$5=VLOOKUP(Re_lo!$H$5,Re_lo!$N$5:$O$16,2,0)),AP571,"")),"",IF(AND($I571=Re_lo!$E$5,BR$5=VLOOKUP(Re_lo!$H$5,Re_lo!$N$5:$O$16,2,0)),AP571,""))</f>
        <v/>
      </c>
      <c r="BS571" s="125" t="str">
        <f>IF(ISERR(IF(AND($I571=Re_lo!$E$5,BS$5=VLOOKUP(Re_lo!$H$5,Re_lo!$N$5:$O$16,2,0)),AQ571,"")),"",IF(AND($I571=Re_lo!$E$5,BS$5=VLOOKUP(Re_lo!$H$5,Re_lo!$N$5:$O$16,2,0)),AQ571,""))</f>
        <v/>
      </c>
      <c r="BT571" s="125" t="str">
        <f>IF(ISERR(IF(AND($I571=Re_lo!$E$5,BT$5=VLOOKUP(Re_lo!$H$5,Re_lo!$N$5:$O$16,2,0)),AR571,"")),"",IF(AND($I571=Re_lo!$E$5,BT$5=VLOOKUP(Re_lo!$H$5,Re_lo!$N$5:$O$16,2,0)),AR571,""))</f>
        <v/>
      </c>
      <c r="BU571" s="125" t="str">
        <f>IF(ISERR(IF(AND($I571=Re_lo!$E$5,BU$5=VLOOKUP(Re_lo!$H$5,Re_lo!$N$5:$O$16,2,0)),AS571,"")),"",IF(AND($I571=Re_lo!$E$5,BU$5=VLOOKUP(Re_lo!$H$5,Re_lo!$N$5:$O$16,2,0)),AS571,""))</f>
        <v/>
      </c>
      <c r="BV571" s="125" t="str">
        <f>IF(ISERR(IF(AND($I571=Re_lo!$E$5,BV$5=VLOOKUP(Re_lo!$H$5,Re_lo!$N$5:$O$16,2,0)),AT571,"")),"",IF(AND($I571=Re_lo!$E$5,BV$5=VLOOKUP(Re_lo!$H$5,Re_lo!$N$5:$O$16,2,0)),AT571,""))</f>
        <v/>
      </c>
      <c r="BW571" s="125" t="str">
        <f>IF(ISERR(IF(AND($I571=Re_lo!$E$5,BW$5=VLOOKUP(Re_lo!$H$5,Re_lo!$N$5:$O$16,2,0)),AU571,"")),"",IF(AND($I571=Re_lo!$E$5,BW$5=VLOOKUP(Re_lo!$H$5,Re_lo!$N$5:$O$16,2,0)),AU571,""))</f>
        <v/>
      </c>
      <c r="BX571" s="125" t="str">
        <f>IF(ISERR(IF(AND($I571=Re_lo!$E$5,BX$5=VLOOKUP(Re_lo!$H$5,Re_lo!$N$5:$O$16,2,0)),AV571,"")),"",IF(AND($I571=Re_lo!$E$5,BX$5=VLOOKUP(Re_lo!$H$5,Re_lo!$N$5:$O$16,2,0)),AV571,""))</f>
        <v/>
      </c>
      <c r="BY571" s="125" t="str">
        <f>IF(ISERR(IF(AND($I571=Re_lo!$E$5,BY$5=VLOOKUP(Re_lo!$H$5,Re_lo!$N$5:$O$16,2,0)),AW571,"")),"",IF(AND($I571=Re_lo!$E$5,BY$5=VLOOKUP(Re_lo!$H$5,Re_lo!$N$5:$O$16,2,0)),AW571,""))</f>
        <v/>
      </c>
      <c r="BZ571" s="125" t="str">
        <f>IF(ISERR(IF(AND($I571=Re_lo!$E$5,BZ$5=VLOOKUP(Re_lo!$H$5,Re_lo!$N$5:$O$16,2,0)),AX571,"")),"",IF(AND($I571=Re_lo!$E$5,BZ$5=VLOOKUP(Re_lo!$H$5,Re_lo!$N$5:$O$16,2,0)),AX571,""))</f>
        <v/>
      </c>
      <c r="CA571" s="125" t="str">
        <f>IF(ISERR(IF(AND($I571=Re_lo!$E$5,CA$5=VLOOKUP(Re_lo!$H$5,Re_lo!$N$5:$O$16,2,0)),AY571,"")),"",IF(AND($I571=Re_lo!$E$5,CA$5=VLOOKUP(Re_lo!$H$5,Re_lo!$N$5:$O$16,2,0)),AY571,""))</f>
        <v/>
      </c>
      <c r="CB571" s="125" t="str">
        <f>IF(ISERR(IF(AND($I571=Re_lo!$E$5,CB$5=VLOOKUP(Re_lo!$H$5,Re_lo!$N$5:$O$16,2,0)),AZ571,"")),"",IF(AND($I571=Re_lo!$E$5,CB$5=VLOOKUP(Re_lo!$H$5,Re_lo!$N$5:$O$16,2,0)),AZ571,""))</f>
        <v/>
      </c>
      <c r="CC571" s="125" t="str">
        <f>IF(ISERR(IF(AND($I571=Re_lo!$E$5,CC$5=VLOOKUP(Re_lo!$H$5,Re_lo!$N$5:$O$16,2,0)),BA571,"")),"",IF(AND($I571=Re_lo!$E$5,CC$5=VLOOKUP(Re_lo!$H$5,Re_lo!$N$5:$O$16,2,0)),BA571,""))</f>
        <v/>
      </c>
      <c r="CD571" s="125" t="str">
        <f>IF(ISERR(IF(AND($I571=Re_lo!$E$5,CD$5=VLOOKUP(Re_lo!$H$5,Re_lo!$N$5:$O$16,2,0)),BB571,"")),"",IF(AND($I571=Re_lo!$E$5,CD$5=VLOOKUP(Re_lo!$H$5,Re_lo!$N$5:$O$16,2,0)),BB571,""))</f>
        <v/>
      </c>
      <c r="CF571" s="125" t="str">
        <f>IF($C571="","",COUNTIFS(Con_ve!$C$6:$C$1005,$C571,Con_ve!$Q$6:$Q$1005,Cad_cl!CF$5))</f>
        <v/>
      </c>
      <c r="CG571" s="125" t="str">
        <f>IF($C571="","",COUNTIFS(Con_ve!$C$6:$C$1005,$C571,Con_ve!$Q$6:$Q$1005,Cad_cl!CG$5))</f>
        <v/>
      </c>
      <c r="CH571" s="125" t="str">
        <f>IF($C571="","",COUNTIFS(Con_ve!$C$6:$C$1005,$C571,Con_ve!$Q$6:$Q$1005,Cad_cl!CH$5))</f>
        <v/>
      </c>
      <c r="CI571" s="125" t="str">
        <f>IF($C571="","",COUNTIFS(Con_ve!$C$6:$C$1005,$C571,Con_ve!$Q$6:$Q$1005,Cad_cl!CI$5))</f>
        <v/>
      </c>
      <c r="CJ571" s="125" t="str">
        <f>IF($C571="","",COUNTIFS(Con_ve!$C$6:$C$1005,$C571,Con_ve!$Q$6:$Q$1005,Cad_cl!CJ$5))</f>
        <v/>
      </c>
      <c r="CK571" s="125" t="str">
        <f>IF($C571="","",COUNTIFS(Con_ve!$C$6:$C$1005,$C571,Con_ve!$Q$6:$Q$1005,Cad_cl!CK$5))</f>
        <v/>
      </c>
      <c r="CL571" s="125" t="str">
        <f>IF($C571="","",COUNTIFS(Con_ve!$C$6:$C$1005,$C571,Con_ve!$Q$6:$Q$1005,Cad_cl!CL$5))</f>
        <v/>
      </c>
      <c r="CM571" s="125" t="str">
        <f>IF($C571="","",COUNTIFS(Con_ve!$C$6:$C$1005,$C571,Con_ve!$Q$6:$Q$1005,Cad_cl!CM$5))</f>
        <v/>
      </c>
      <c r="CN571" s="125" t="str">
        <f>IF($C571="","",COUNTIFS(Con_ve!$C$6:$C$1005,$C571,Con_ve!$Q$6:$Q$1005,Cad_cl!CN$5))</f>
        <v/>
      </c>
      <c r="CO571" s="125" t="str">
        <f>IF($C571="","",COUNTIFS(Con_ve!$C$6:$C$1005,$C571,Con_ve!$Q$6:$Q$1005,Cad_cl!CO$5))</f>
        <v/>
      </c>
      <c r="CP571" s="125" t="str">
        <f>IF($C571="","",COUNTIFS(Con_ve!$C$6:$C$1005,$C571,Con_ve!$Q$6:$Q$1005,Cad_cl!CP$5))</f>
        <v/>
      </c>
      <c r="CQ571" s="125" t="str">
        <f>IF($C571="","",COUNTIFS(Con_ve!$C$6:$C$1005,$C571,Con_ve!$Q$6:$Q$1005,Cad_cl!CQ$5))</f>
        <v/>
      </c>
      <c r="CR571" s="125">
        <f t="shared" si="26"/>
        <v>0</v>
      </c>
    </row>
    <row r="572" spans="3:96" ht="30" customHeight="1">
      <c r="C572" s="153"/>
      <c r="D572" s="153"/>
      <c r="E572" s="154"/>
      <c r="F572" s="153"/>
      <c r="G572" s="155"/>
      <c r="H572" s="153"/>
      <c r="I572" s="153"/>
      <c r="J572" s="132" t="s">
        <v>309</v>
      </c>
      <c r="K572" s="133" t="s">
        <v>309</v>
      </c>
      <c r="L572" s="153"/>
      <c r="M572" s="153"/>
      <c r="N572" s="153"/>
      <c r="O572" s="153"/>
      <c r="P572" s="153"/>
      <c r="Q572" s="153"/>
      <c r="AP572" s="134" t="str">
        <f>IF(ISERR(IF($C572="","",SUMIFS(Con_ve!$F$6:$F$1005,Con_ve!$C$6:$C$1005,$C572,Con_ve!$I$6:$I$1005,"Fechada",Con_ve!$Q$6:$Q$1005,Cad_cl!AP$5))),"",IF($C572="","",SUMIFS(Con_ve!$F$6:$F$1005,Con_ve!$C$6:$C$1005,$C572,Con_ve!$I$6:$I$1005,"Fechada",Con_ve!$Q$6:$Q$1005,Cad_cl!AP$5)))</f>
        <v/>
      </c>
      <c r="AQ572" s="134" t="str">
        <f>IF(ISERR(IF($C572="","",SUMIFS(Con_ve!$F$6:$F$1005,Con_ve!$C$6:$C$1005,$C572,Con_ve!$I$6:$I$1005,"Fechada",Con_ve!$Q$6:$Q$1005,Cad_cl!AQ$5))),"",IF($C572="","",SUMIFS(Con_ve!$F$6:$F$1005,Con_ve!$C$6:$C$1005,$C572,Con_ve!$I$6:$I$1005,"Fechada",Con_ve!$Q$6:$Q$1005,Cad_cl!AQ$5)))</f>
        <v/>
      </c>
      <c r="AR572" s="134" t="str">
        <f>IF(ISERR(IF($C572="","",SUMIFS(Con_ve!$F$6:$F$1005,Con_ve!$C$6:$C$1005,$C572,Con_ve!$I$6:$I$1005,"Fechada",Con_ve!$Q$6:$Q$1005,Cad_cl!AR$5))),"",IF($C572="","",SUMIFS(Con_ve!$F$6:$F$1005,Con_ve!$C$6:$C$1005,$C572,Con_ve!$I$6:$I$1005,"Fechada",Con_ve!$Q$6:$Q$1005,Cad_cl!AR$5)))</f>
        <v/>
      </c>
      <c r="AS572" s="134" t="str">
        <f>IF(ISERR(IF($C572="","",SUMIFS(Con_ve!$F$6:$F$1005,Con_ve!$C$6:$C$1005,$C572,Con_ve!$I$6:$I$1005,"Fechada",Con_ve!$Q$6:$Q$1005,Cad_cl!AS$5))),"",IF($C572="","",SUMIFS(Con_ve!$F$6:$F$1005,Con_ve!$C$6:$C$1005,$C572,Con_ve!$I$6:$I$1005,"Fechada",Con_ve!$Q$6:$Q$1005,Cad_cl!AS$5)))</f>
        <v/>
      </c>
      <c r="AT572" s="134" t="str">
        <f>IF(ISERR(IF($C572="","",SUMIFS(Con_ve!$F$6:$F$1005,Con_ve!$C$6:$C$1005,$C572,Con_ve!$I$6:$I$1005,"Fechada",Con_ve!$Q$6:$Q$1005,Cad_cl!AT$5))),"",IF($C572="","",SUMIFS(Con_ve!$F$6:$F$1005,Con_ve!$C$6:$C$1005,$C572,Con_ve!$I$6:$I$1005,"Fechada",Con_ve!$Q$6:$Q$1005,Cad_cl!AT$5)))</f>
        <v/>
      </c>
      <c r="AU572" s="134" t="str">
        <f>IF(ISERR(IF($C572="","",SUMIFS(Con_ve!$F$6:$F$1005,Con_ve!$C$6:$C$1005,$C572,Con_ve!$I$6:$I$1005,"Fechada",Con_ve!$Q$6:$Q$1005,Cad_cl!AU$5))),"",IF($C572="","",SUMIFS(Con_ve!$F$6:$F$1005,Con_ve!$C$6:$C$1005,$C572,Con_ve!$I$6:$I$1005,"Fechada",Con_ve!$Q$6:$Q$1005,Cad_cl!AU$5)))</f>
        <v/>
      </c>
      <c r="AV572" s="134" t="str">
        <f>IF(ISERR(IF($C572="","",SUMIFS(Con_ve!$F$6:$F$1005,Con_ve!$C$6:$C$1005,$C572,Con_ve!$I$6:$I$1005,"Fechada",Con_ve!$Q$6:$Q$1005,Cad_cl!AV$5))),"",IF($C572="","",SUMIFS(Con_ve!$F$6:$F$1005,Con_ve!$C$6:$C$1005,$C572,Con_ve!$I$6:$I$1005,"Fechada",Con_ve!$Q$6:$Q$1005,Cad_cl!AV$5)))</f>
        <v/>
      </c>
      <c r="AW572" s="134" t="str">
        <f>IF(ISERR(IF($C572="","",SUMIFS(Con_ve!$F$6:$F$1005,Con_ve!$C$6:$C$1005,$C572,Con_ve!$I$6:$I$1005,"Fechada",Con_ve!$Q$6:$Q$1005,Cad_cl!AW$5))),"",IF($C572="","",SUMIFS(Con_ve!$F$6:$F$1005,Con_ve!$C$6:$C$1005,$C572,Con_ve!$I$6:$I$1005,"Fechada",Con_ve!$Q$6:$Q$1005,Cad_cl!AW$5)))</f>
        <v/>
      </c>
      <c r="AX572" s="134" t="str">
        <f>IF(ISERR(IF($C572="","",SUMIFS(Con_ve!$F$6:$F$1005,Con_ve!$C$6:$C$1005,$C572,Con_ve!$I$6:$I$1005,"Fechada",Con_ve!$Q$6:$Q$1005,Cad_cl!AX$5))),"",IF($C572="","",SUMIFS(Con_ve!$F$6:$F$1005,Con_ve!$C$6:$C$1005,$C572,Con_ve!$I$6:$I$1005,"Fechada",Con_ve!$Q$6:$Q$1005,Cad_cl!AX$5)))</f>
        <v/>
      </c>
      <c r="AY572" s="134" t="str">
        <f>IF(ISERR(IF($C572="","",SUMIFS(Con_ve!$F$6:$F$1005,Con_ve!$C$6:$C$1005,$C572,Con_ve!$I$6:$I$1005,"Fechada",Con_ve!$Q$6:$Q$1005,Cad_cl!AY$5))),"",IF($C572="","",SUMIFS(Con_ve!$F$6:$F$1005,Con_ve!$C$6:$C$1005,$C572,Con_ve!$I$6:$I$1005,"Fechada",Con_ve!$Q$6:$Q$1005,Cad_cl!AY$5)))</f>
        <v/>
      </c>
      <c r="AZ572" s="134" t="str">
        <f>IF(ISERR(IF($C572="","",SUMIFS(Con_ve!$F$6:$F$1005,Con_ve!$C$6:$C$1005,$C572,Con_ve!$I$6:$I$1005,"Fechada",Con_ve!$Q$6:$Q$1005,Cad_cl!AZ$5))),"",IF($C572="","",SUMIFS(Con_ve!$F$6:$F$1005,Con_ve!$C$6:$C$1005,$C572,Con_ve!$I$6:$I$1005,"Fechada",Con_ve!$Q$6:$Q$1005,Cad_cl!AZ$5)))</f>
        <v/>
      </c>
      <c r="BA572" s="134" t="str">
        <f>IF(ISERR(IF($C572="","",SUMIFS(Con_ve!$F$6:$F$1005,Con_ve!$C$6:$C$1005,$C572,Con_ve!$I$6:$I$1005,"Fechada",Con_ve!$Q$6:$Q$1005,Cad_cl!BA$5))),"",IF($C572="","",SUMIFS(Con_ve!$F$6:$F$1005,Con_ve!$C$6:$C$1005,$C572,Con_ve!$I$6:$I$1005,"Fechada",Con_ve!$Q$6:$Q$1005,Cad_cl!BA$5)))</f>
        <v/>
      </c>
      <c r="BB572" s="134">
        <f t="shared" si="24"/>
        <v>0</v>
      </c>
      <c r="BD572" s="134" t="str">
        <f>IF(ISERR(IF($C572="","",SUMIFS(Con_ve!$F$6:$F$1005,Con_ve!$C$6:$C$1005,$C572,Con_ve!$I$6:$I$1005,"Em negociação",Con_ve!$Q$6:$Q$1005,Cad_cl!BD$5))),"",IF($C572="","",SUMIFS(Con_ve!$F$6:$F$1005,Con_ve!$C$6:$C$1005,$C572,Con_ve!$I$6:$I$1005,"Em negociação",Con_ve!$Q$6:$Q$1005,Cad_cl!BD$5)))</f>
        <v/>
      </c>
      <c r="BE572" s="134" t="str">
        <f>IF(ISERR(IF($C572="","",SUMIFS(Con_ve!$F$6:$F$1005,Con_ve!$C$6:$C$1005,$C572,Con_ve!$I$6:$I$1005,"Em negociação",Con_ve!$Q$6:$Q$1005,Cad_cl!BE$5))),"",IF($C572="","",SUMIFS(Con_ve!$F$6:$F$1005,Con_ve!$C$6:$C$1005,$C572,Con_ve!$I$6:$I$1005,"Em negociação",Con_ve!$Q$6:$Q$1005,Cad_cl!BE$5)))</f>
        <v/>
      </c>
      <c r="BF572" s="134" t="str">
        <f>IF(ISERR(IF($C572="","",SUMIFS(Con_ve!$F$6:$F$1005,Con_ve!$C$6:$C$1005,$C572,Con_ve!$I$6:$I$1005,"Em negociação",Con_ve!$Q$6:$Q$1005,Cad_cl!BF$5))),"",IF($C572="","",SUMIFS(Con_ve!$F$6:$F$1005,Con_ve!$C$6:$C$1005,$C572,Con_ve!$I$6:$I$1005,"Em negociação",Con_ve!$Q$6:$Q$1005,Cad_cl!BF$5)))</f>
        <v/>
      </c>
      <c r="BG572" s="134" t="str">
        <f>IF(ISERR(IF($C572="","",SUMIFS(Con_ve!$F$6:$F$1005,Con_ve!$C$6:$C$1005,$C572,Con_ve!$I$6:$I$1005,"Em negociação",Con_ve!$Q$6:$Q$1005,Cad_cl!BG$5))),"",IF($C572="","",SUMIFS(Con_ve!$F$6:$F$1005,Con_ve!$C$6:$C$1005,$C572,Con_ve!$I$6:$I$1005,"Em negociação",Con_ve!$Q$6:$Q$1005,Cad_cl!BG$5)))</f>
        <v/>
      </c>
      <c r="BH572" s="134" t="str">
        <f>IF(ISERR(IF($C572="","",SUMIFS(Con_ve!$F$6:$F$1005,Con_ve!$C$6:$C$1005,$C572,Con_ve!$I$6:$I$1005,"Em negociação",Con_ve!$Q$6:$Q$1005,Cad_cl!BH$5))),"",IF($C572="","",SUMIFS(Con_ve!$F$6:$F$1005,Con_ve!$C$6:$C$1005,$C572,Con_ve!$I$6:$I$1005,"Em negociação",Con_ve!$Q$6:$Q$1005,Cad_cl!BH$5)))</f>
        <v/>
      </c>
      <c r="BI572" s="134" t="str">
        <f>IF(ISERR(IF($C572="","",SUMIFS(Con_ve!$F$6:$F$1005,Con_ve!$C$6:$C$1005,$C572,Con_ve!$I$6:$I$1005,"Em negociação",Con_ve!$Q$6:$Q$1005,Cad_cl!BI$5))),"",IF($C572="","",SUMIFS(Con_ve!$F$6:$F$1005,Con_ve!$C$6:$C$1005,$C572,Con_ve!$I$6:$I$1005,"Em negociação",Con_ve!$Q$6:$Q$1005,Cad_cl!BI$5)))</f>
        <v/>
      </c>
      <c r="BJ572" s="134" t="str">
        <f>IF(ISERR(IF($C572="","",SUMIFS(Con_ve!$F$6:$F$1005,Con_ve!$C$6:$C$1005,$C572,Con_ve!$I$6:$I$1005,"Em negociação",Con_ve!$Q$6:$Q$1005,Cad_cl!BJ$5))),"",IF($C572="","",SUMIFS(Con_ve!$F$6:$F$1005,Con_ve!$C$6:$C$1005,$C572,Con_ve!$I$6:$I$1005,"Em negociação",Con_ve!$Q$6:$Q$1005,Cad_cl!BJ$5)))</f>
        <v/>
      </c>
      <c r="BK572" s="134" t="str">
        <f>IF(ISERR(IF($C572="","",SUMIFS(Con_ve!$F$6:$F$1005,Con_ve!$C$6:$C$1005,$C572,Con_ve!$I$6:$I$1005,"Em negociação",Con_ve!$Q$6:$Q$1005,Cad_cl!BK$5))),"",IF($C572="","",SUMIFS(Con_ve!$F$6:$F$1005,Con_ve!$C$6:$C$1005,$C572,Con_ve!$I$6:$I$1005,"Em negociação",Con_ve!$Q$6:$Q$1005,Cad_cl!BK$5)))</f>
        <v/>
      </c>
      <c r="BL572" s="134" t="str">
        <f>IF(ISERR(IF($C572="","",SUMIFS(Con_ve!$F$6:$F$1005,Con_ve!$C$6:$C$1005,$C572,Con_ve!$I$6:$I$1005,"Em negociação",Con_ve!$Q$6:$Q$1005,Cad_cl!BL$5))),"",IF($C572="","",SUMIFS(Con_ve!$F$6:$F$1005,Con_ve!$C$6:$C$1005,$C572,Con_ve!$I$6:$I$1005,"Em negociação",Con_ve!$Q$6:$Q$1005,Cad_cl!BL$5)))</f>
        <v/>
      </c>
      <c r="BM572" s="134" t="str">
        <f>IF(ISERR(IF($C572="","",SUMIFS(Con_ve!$F$6:$F$1005,Con_ve!$C$6:$C$1005,$C572,Con_ve!$I$6:$I$1005,"Em negociação",Con_ve!$Q$6:$Q$1005,Cad_cl!BM$5))),"",IF($C572="","",SUMIFS(Con_ve!$F$6:$F$1005,Con_ve!$C$6:$C$1005,$C572,Con_ve!$I$6:$I$1005,"Em negociação",Con_ve!$Q$6:$Q$1005,Cad_cl!BM$5)))</f>
        <v/>
      </c>
      <c r="BN572" s="134" t="str">
        <f>IF(ISERR(IF($C572="","",SUMIFS(Con_ve!$F$6:$F$1005,Con_ve!$C$6:$C$1005,$C572,Con_ve!$I$6:$I$1005,"Em negociação",Con_ve!$Q$6:$Q$1005,Cad_cl!BN$5))),"",IF($C572="","",SUMIFS(Con_ve!$F$6:$F$1005,Con_ve!$C$6:$C$1005,$C572,Con_ve!$I$6:$I$1005,"Em negociação",Con_ve!$Q$6:$Q$1005,Cad_cl!BN$5)))</f>
        <v/>
      </c>
      <c r="BO572" s="134" t="str">
        <f>IF(ISERR(IF($C572="","",SUMIFS(Con_ve!$F$6:$F$1005,Con_ve!$C$6:$C$1005,$C572,Con_ve!$I$6:$I$1005,"Em negociação",Con_ve!$Q$6:$Q$1005,Cad_cl!BO$5))),"",IF($C572="","",SUMIFS(Con_ve!$F$6:$F$1005,Con_ve!$C$6:$C$1005,$C572,Con_ve!$I$6:$I$1005,"Em negociação",Con_ve!$Q$6:$Q$1005,Cad_cl!BO$5)))</f>
        <v/>
      </c>
      <c r="BP572" s="134">
        <f t="shared" si="25"/>
        <v>0</v>
      </c>
      <c r="BR572" s="125" t="str">
        <f>IF(ISERR(IF(AND($I572=Re_lo!$E$5,BR$5=VLOOKUP(Re_lo!$H$5,Re_lo!$N$5:$O$16,2,0)),AP572,"")),"",IF(AND($I572=Re_lo!$E$5,BR$5=VLOOKUP(Re_lo!$H$5,Re_lo!$N$5:$O$16,2,0)),AP572,""))</f>
        <v/>
      </c>
      <c r="BS572" s="125" t="str">
        <f>IF(ISERR(IF(AND($I572=Re_lo!$E$5,BS$5=VLOOKUP(Re_lo!$H$5,Re_lo!$N$5:$O$16,2,0)),AQ572,"")),"",IF(AND($I572=Re_lo!$E$5,BS$5=VLOOKUP(Re_lo!$H$5,Re_lo!$N$5:$O$16,2,0)),AQ572,""))</f>
        <v/>
      </c>
      <c r="BT572" s="125" t="str">
        <f>IF(ISERR(IF(AND($I572=Re_lo!$E$5,BT$5=VLOOKUP(Re_lo!$H$5,Re_lo!$N$5:$O$16,2,0)),AR572,"")),"",IF(AND($I572=Re_lo!$E$5,BT$5=VLOOKUP(Re_lo!$H$5,Re_lo!$N$5:$O$16,2,0)),AR572,""))</f>
        <v/>
      </c>
      <c r="BU572" s="125" t="str">
        <f>IF(ISERR(IF(AND($I572=Re_lo!$E$5,BU$5=VLOOKUP(Re_lo!$H$5,Re_lo!$N$5:$O$16,2,0)),AS572,"")),"",IF(AND($I572=Re_lo!$E$5,BU$5=VLOOKUP(Re_lo!$H$5,Re_lo!$N$5:$O$16,2,0)),AS572,""))</f>
        <v/>
      </c>
      <c r="BV572" s="125" t="str">
        <f>IF(ISERR(IF(AND($I572=Re_lo!$E$5,BV$5=VLOOKUP(Re_lo!$H$5,Re_lo!$N$5:$O$16,2,0)),AT572,"")),"",IF(AND($I572=Re_lo!$E$5,BV$5=VLOOKUP(Re_lo!$H$5,Re_lo!$N$5:$O$16,2,0)),AT572,""))</f>
        <v/>
      </c>
      <c r="BW572" s="125" t="str">
        <f>IF(ISERR(IF(AND($I572=Re_lo!$E$5,BW$5=VLOOKUP(Re_lo!$H$5,Re_lo!$N$5:$O$16,2,0)),AU572,"")),"",IF(AND($I572=Re_lo!$E$5,BW$5=VLOOKUP(Re_lo!$H$5,Re_lo!$N$5:$O$16,2,0)),AU572,""))</f>
        <v/>
      </c>
      <c r="BX572" s="125" t="str">
        <f>IF(ISERR(IF(AND($I572=Re_lo!$E$5,BX$5=VLOOKUP(Re_lo!$H$5,Re_lo!$N$5:$O$16,2,0)),AV572,"")),"",IF(AND($I572=Re_lo!$E$5,BX$5=VLOOKUP(Re_lo!$H$5,Re_lo!$N$5:$O$16,2,0)),AV572,""))</f>
        <v/>
      </c>
      <c r="BY572" s="125" t="str">
        <f>IF(ISERR(IF(AND($I572=Re_lo!$E$5,BY$5=VLOOKUP(Re_lo!$H$5,Re_lo!$N$5:$O$16,2,0)),AW572,"")),"",IF(AND($I572=Re_lo!$E$5,BY$5=VLOOKUP(Re_lo!$H$5,Re_lo!$N$5:$O$16,2,0)),AW572,""))</f>
        <v/>
      </c>
      <c r="BZ572" s="125" t="str">
        <f>IF(ISERR(IF(AND($I572=Re_lo!$E$5,BZ$5=VLOOKUP(Re_lo!$H$5,Re_lo!$N$5:$O$16,2,0)),AX572,"")),"",IF(AND($I572=Re_lo!$E$5,BZ$5=VLOOKUP(Re_lo!$H$5,Re_lo!$N$5:$O$16,2,0)),AX572,""))</f>
        <v/>
      </c>
      <c r="CA572" s="125" t="str">
        <f>IF(ISERR(IF(AND($I572=Re_lo!$E$5,CA$5=VLOOKUP(Re_lo!$H$5,Re_lo!$N$5:$O$16,2,0)),AY572,"")),"",IF(AND($I572=Re_lo!$E$5,CA$5=VLOOKUP(Re_lo!$H$5,Re_lo!$N$5:$O$16,2,0)),AY572,""))</f>
        <v/>
      </c>
      <c r="CB572" s="125" t="str">
        <f>IF(ISERR(IF(AND($I572=Re_lo!$E$5,CB$5=VLOOKUP(Re_lo!$H$5,Re_lo!$N$5:$O$16,2,0)),AZ572,"")),"",IF(AND($I572=Re_lo!$E$5,CB$5=VLOOKUP(Re_lo!$H$5,Re_lo!$N$5:$O$16,2,0)),AZ572,""))</f>
        <v/>
      </c>
      <c r="CC572" s="125" t="str">
        <f>IF(ISERR(IF(AND($I572=Re_lo!$E$5,CC$5=VLOOKUP(Re_lo!$H$5,Re_lo!$N$5:$O$16,2,0)),BA572,"")),"",IF(AND($I572=Re_lo!$E$5,CC$5=VLOOKUP(Re_lo!$H$5,Re_lo!$N$5:$O$16,2,0)),BA572,""))</f>
        <v/>
      </c>
      <c r="CD572" s="125" t="str">
        <f>IF(ISERR(IF(AND($I572=Re_lo!$E$5,CD$5=VLOOKUP(Re_lo!$H$5,Re_lo!$N$5:$O$16,2,0)),BB572,"")),"",IF(AND($I572=Re_lo!$E$5,CD$5=VLOOKUP(Re_lo!$H$5,Re_lo!$N$5:$O$16,2,0)),BB572,""))</f>
        <v/>
      </c>
      <c r="CF572" s="125" t="str">
        <f>IF($C572="","",COUNTIFS(Con_ve!$C$6:$C$1005,$C572,Con_ve!$Q$6:$Q$1005,Cad_cl!CF$5))</f>
        <v/>
      </c>
      <c r="CG572" s="125" t="str">
        <f>IF($C572="","",COUNTIFS(Con_ve!$C$6:$C$1005,$C572,Con_ve!$Q$6:$Q$1005,Cad_cl!CG$5))</f>
        <v/>
      </c>
      <c r="CH572" s="125" t="str">
        <f>IF($C572="","",COUNTIFS(Con_ve!$C$6:$C$1005,$C572,Con_ve!$Q$6:$Q$1005,Cad_cl!CH$5))</f>
        <v/>
      </c>
      <c r="CI572" s="125" t="str">
        <f>IF($C572="","",COUNTIFS(Con_ve!$C$6:$C$1005,$C572,Con_ve!$Q$6:$Q$1005,Cad_cl!CI$5))</f>
        <v/>
      </c>
      <c r="CJ572" s="125" t="str">
        <f>IF($C572="","",COUNTIFS(Con_ve!$C$6:$C$1005,$C572,Con_ve!$Q$6:$Q$1005,Cad_cl!CJ$5))</f>
        <v/>
      </c>
      <c r="CK572" s="125" t="str">
        <f>IF($C572="","",COUNTIFS(Con_ve!$C$6:$C$1005,$C572,Con_ve!$Q$6:$Q$1005,Cad_cl!CK$5))</f>
        <v/>
      </c>
      <c r="CL572" s="125" t="str">
        <f>IF($C572="","",COUNTIFS(Con_ve!$C$6:$C$1005,$C572,Con_ve!$Q$6:$Q$1005,Cad_cl!CL$5))</f>
        <v/>
      </c>
      <c r="CM572" s="125" t="str">
        <f>IF($C572="","",COUNTIFS(Con_ve!$C$6:$C$1005,$C572,Con_ve!$Q$6:$Q$1005,Cad_cl!CM$5))</f>
        <v/>
      </c>
      <c r="CN572" s="125" t="str">
        <f>IF($C572="","",COUNTIFS(Con_ve!$C$6:$C$1005,$C572,Con_ve!$Q$6:$Q$1005,Cad_cl!CN$5))</f>
        <v/>
      </c>
      <c r="CO572" s="125" t="str">
        <f>IF($C572="","",COUNTIFS(Con_ve!$C$6:$C$1005,$C572,Con_ve!$Q$6:$Q$1005,Cad_cl!CO$5))</f>
        <v/>
      </c>
      <c r="CP572" s="125" t="str">
        <f>IF($C572="","",COUNTIFS(Con_ve!$C$6:$C$1005,$C572,Con_ve!$Q$6:$Q$1005,Cad_cl!CP$5))</f>
        <v/>
      </c>
      <c r="CQ572" s="125" t="str">
        <f>IF($C572="","",COUNTIFS(Con_ve!$C$6:$C$1005,$C572,Con_ve!$Q$6:$Q$1005,Cad_cl!CQ$5))</f>
        <v/>
      </c>
      <c r="CR572" s="125">
        <f t="shared" si="26"/>
        <v>0</v>
      </c>
    </row>
    <row r="573" spans="3:96" ht="30" customHeight="1">
      <c r="C573" s="153"/>
      <c r="D573" s="153"/>
      <c r="E573" s="154"/>
      <c r="F573" s="153"/>
      <c r="G573" s="155"/>
      <c r="H573" s="153"/>
      <c r="I573" s="153"/>
      <c r="J573" s="132" t="s">
        <v>309</v>
      </c>
      <c r="K573" s="133" t="s">
        <v>309</v>
      </c>
      <c r="L573" s="153"/>
      <c r="M573" s="153"/>
      <c r="N573" s="153"/>
      <c r="O573" s="153"/>
      <c r="P573" s="153"/>
      <c r="Q573" s="153"/>
      <c r="AP573" s="134" t="str">
        <f>IF(ISERR(IF($C573="","",SUMIFS(Con_ve!$F$6:$F$1005,Con_ve!$C$6:$C$1005,$C573,Con_ve!$I$6:$I$1005,"Fechada",Con_ve!$Q$6:$Q$1005,Cad_cl!AP$5))),"",IF($C573="","",SUMIFS(Con_ve!$F$6:$F$1005,Con_ve!$C$6:$C$1005,$C573,Con_ve!$I$6:$I$1005,"Fechada",Con_ve!$Q$6:$Q$1005,Cad_cl!AP$5)))</f>
        <v/>
      </c>
      <c r="AQ573" s="134" t="str">
        <f>IF(ISERR(IF($C573="","",SUMIFS(Con_ve!$F$6:$F$1005,Con_ve!$C$6:$C$1005,$C573,Con_ve!$I$6:$I$1005,"Fechada",Con_ve!$Q$6:$Q$1005,Cad_cl!AQ$5))),"",IF($C573="","",SUMIFS(Con_ve!$F$6:$F$1005,Con_ve!$C$6:$C$1005,$C573,Con_ve!$I$6:$I$1005,"Fechada",Con_ve!$Q$6:$Q$1005,Cad_cl!AQ$5)))</f>
        <v/>
      </c>
      <c r="AR573" s="134" t="str">
        <f>IF(ISERR(IF($C573="","",SUMIFS(Con_ve!$F$6:$F$1005,Con_ve!$C$6:$C$1005,$C573,Con_ve!$I$6:$I$1005,"Fechada",Con_ve!$Q$6:$Q$1005,Cad_cl!AR$5))),"",IF($C573="","",SUMIFS(Con_ve!$F$6:$F$1005,Con_ve!$C$6:$C$1005,$C573,Con_ve!$I$6:$I$1005,"Fechada",Con_ve!$Q$6:$Q$1005,Cad_cl!AR$5)))</f>
        <v/>
      </c>
      <c r="AS573" s="134" t="str">
        <f>IF(ISERR(IF($C573="","",SUMIFS(Con_ve!$F$6:$F$1005,Con_ve!$C$6:$C$1005,$C573,Con_ve!$I$6:$I$1005,"Fechada",Con_ve!$Q$6:$Q$1005,Cad_cl!AS$5))),"",IF($C573="","",SUMIFS(Con_ve!$F$6:$F$1005,Con_ve!$C$6:$C$1005,$C573,Con_ve!$I$6:$I$1005,"Fechada",Con_ve!$Q$6:$Q$1005,Cad_cl!AS$5)))</f>
        <v/>
      </c>
      <c r="AT573" s="134" t="str">
        <f>IF(ISERR(IF($C573="","",SUMIFS(Con_ve!$F$6:$F$1005,Con_ve!$C$6:$C$1005,$C573,Con_ve!$I$6:$I$1005,"Fechada",Con_ve!$Q$6:$Q$1005,Cad_cl!AT$5))),"",IF($C573="","",SUMIFS(Con_ve!$F$6:$F$1005,Con_ve!$C$6:$C$1005,$C573,Con_ve!$I$6:$I$1005,"Fechada",Con_ve!$Q$6:$Q$1005,Cad_cl!AT$5)))</f>
        <v/>
      </c>
      <c r="AU573" s="134" t="str">
        <f>IF(ISERR(IF($C573="","",SUMIFS(Con_ve!$F$6:$F$1005,Con_ve!$C$6:$C$1005,$C573,Con_ve!$I$6:$I$1005,"Fechada",Con_ve!$Q$6:$Q$1005,Cad_cl!AU$5))),"",IF($C573="","",SUMIFS(Con_ve!$F$6:$F$1005,Con_ve!$C$6:$C$1005,$C573,Con_ve!$I$6:$I$1005,"Fechada",Con_ve!$Q$6:$Q$1005,Cad_cl!AU$5)))</f>
        <v/>
      </c>
      <c r="AV573" s="134" t="str">
        <f>IF(ISERR(IF($C573="","",SUMIFS(Con_ve!$F$6:$F$1005,Con_ve!$C$6:$C$1005,$C573,Con_ve!$I$6:$I$1005,"Fechada",Con_ve!$Q$6:$Q$1005,Cad_cl!AV$5))),"",IF($C573="","",SUMIFS(Con_ve!$F$6:$F$1005,Con_ve!$C$6:$C$1005,$C573,Con_ve!$I$6:$I$1005,"Fechada",Con_ve!$Q$6:$Q$1005,Cad_cl!AV$5)))</f>
        <v/>
      </c>
      <c r="AW573" s="134" t="str">
        <f>IF(ISERR(IF($C573="","",SUMIFS(Con_ve!$F$6:$F$1005,Con_ve!$C$6:$C$1005,$C573,Con_ve!$I$6:$I$1005,"Fechada",Con_ve!$Q$6:$Q$1005,Cad_cl!AW$5))),"",IF($C573="","",SUMIFS(Con_ve!$F$6:$F$1005,Con_ve!$C$6:$C$1005,$C573,Con_ve!$I$6:$I$1005,"Fechada",Con_ve!$Q$6:$Q$1005,Cad_cl!AW$5)))</f>
        <v/>
      </c>
      <c r="AX573" s="134" t="str">
        <f>IF(ISERR(IF($C573="","",SUMIFS(Con_ve!$F$6:$F$1005,Con_ve!$C$6:$C$1005,$C573,Con_ve!$I$6:$I$1005,"Fechada",Con_ve!$Q$6:$Q$1005,Cad_cl!AX$5))),"",IF($C573="","",SUMIFS(Con_ve!$F$6:$F$1005,Con_ve!$C$6:$C$1005,$C573,Con_ve!$I$6:$I$1005,"Fechada",Con_ve!$Q$6:$Q$1005,Cad_cl!AX$5)))</f>
        <v/>
      </c>
      <c r="AY573" s="134" t="str">
        <f>IF(ISERR(IF($C573="","",SUMIFS(Con_ve!$F$6:$F$1005,Con_ve!$C$6:$C$1005,$C573,Con_ve!$I$6:$I$1005,"Fechada",Con_ve!$Q$6:$Q$1005,Cad_cl!AY$5))),"",IF($C573="","",SUMIFS(Con_ve!$F$6:$F$1005,Con_ve!$C$6:$C$1005,$C573,Con_ve!$I$6:$I$1005,"Fechada",Con_ve!$Q$6:$Q$1005,Cad_cl!AY$5)))</f>
        <v/>
      </c>
      <c r="AZ573" s="134" t="str">
        <f>IF(ISERR(IF($C573="","",SUMIFS(Con_ve!$F$6:$F$1005,Con_ve!$C$6:$C$1005,$C573,Con_ve!$I$6:$I$1005,"Fechada",Con_ve!$Q$6:$Q$1005,Cad_cl!AZ$5))),"",IF($C573="","",SUMIFS(Con_ve!$F$6:$F$1005,Con_ve!$C$6:$C$1005,$C573,Con_ve!$I$6:$I$1005,"Fechada",Con_ve!$Q$6:$Q$1005,Cad_cl!AZ$5)))</f>
        <v/>
      </c>
      <c r="BA573" s="134" t="str">
        <f>IF(ISERR(IF($C573="","",SUMIFS(Con_ve!$F$6:$F$1005,Con_ve!$C$6:$C$1005,$C573,Con_ve!$I$6:$I$1005,"Fechada",Con_ve!$Q$6:$Q$1005,Cad_cl!BA$5))),"",IF($C573="","",SUMIFS(Con_ve!$F$6:$F$1005,Con_ve!$C$6:$C$1005,$C573,Con_ve!$I$6:$I$1005,"Fechada",Con_ve!$Q$6:$Q$1005,Cad_cl!BA$5)))</f>
        <v/>
      </c>
      <c r="BB573" s="134">
        <f t="shared" si="24"/>
        <v>0</v>
      </c>
      <c r="BD573" s="134" t="str">
        <f>IF(ISERR(IF($C573="","",SUMIFS(Con_ve!$F$6:$F$1005,Con_ve!$C$6:$C$1005,$C573,Con_ve!$I$6:$I$1005,"Em negociação",Con_ve!$Q$6:$Q$1005,Cad_cl!BD$5))),"",IF($C573="","",SUMIFS(Con_ve!$F$6:$F$1005,Con_ve!$C$6:$C$1005,$C573,Con_ve!$I$6:$I$1005,"Em negociação",Con_ve!$Q$6:$Q$1005,Cad_cl!BD$5)))</f>
        <v/>
      </c>
      <c r="BE573" s="134" t="str">
        <f>IF(ISERR(IF($C573="","",SUMIFS(Con_ve!$F$6:$F$1005,Con_ve!$C$6:$C$1005,$C573,Con_ve!$I$6:$I$1005,"Em negociação",Con_ve!$Q$6:$Q$1005,Cad_cl!BE$5))),"",IF($C573="","",SUMIFS(Con_ve!$F$6:$F$1005,Con_ve!$C$6:$C$1005,$C573,Con_ve!$I$6:$I$1005,"Em negociação",Con_ve!$Q$6:$Q$1005,Cad_cl!BE$5)))</f>
        <v/>
      </c>
      <c r="BF573" s="134" t="str">
        <f>IF(ISERR(IF($C573="","",SUMIFS(Con_ve!$F$6:$F$1005,Con_ve!$C$6:$C$1005,$C573,Con_ve!$I$6:$I$1005,"Em negociação",Con_ve!$Q$6:$Q$1005,Cad_cl!BF$5))),"",IF($C573="","",SUMIFS(Con_ve!$F$6:$F$1005,Con_ve!$C$6:$C$1005,$C573,Con_ve!$I$6:$I$1005,"Em negociação",Con_ve!$Q$6:$Q$1005,Cad_cl!BF$5)))</f>
        <v/>
      </c>
      <c r="BG573" s="134" t="str">
        <f>IF(ISERR(IF($C573="","",SUMIFS(Con_ve!$F$6:$F$1005,Con_ve!$C$6:$C$1005,$C573,Con_ve!$I$6:$I$1005,"Em negociação",Con_ve!$Q$6:$Q$1005,Cad_cl!BG$5))),"",IF($C573="","",SUMIFS(Con_ve!$F$6:$F$1005,Con_ve!$C$6:$C$1005,$C573,Con_ve!$I$6:$I$1005,"Em negociação",Con_ve!$Q$6:$Q$1005,Cad_cl!BG$5)))</f>
        <v/>
      </c>
      <c r="BH573" s="134" t="str">
        <f>IF(ISERR(IF($C573="","",SUMIFS(Con_ve!$F$6:$F$1005,Con_ve!$C$6:$C$1005,$C573,Con_ve!$I$6:$I$1005,"Em negociação",Con_ve!$Q$6:$Q$1005,Cad_cl!BH$5))),"",IF($C573="","",SUMIFS(Con_ve!$F$6:$F$1005,Con_ve!$C$6:$C$1005,$C573,Con_ve!$I$6:$I$1005,"Em negociação",Con_ve!$Q$6:$Q$1005,Cad_cl!BH$5)))</f>
        <v/>
      </c>
      <c r="BI573" s="134" t="str">
        <f>IF(ISERR(IF($C573="","",SUMIFS(Con_ve!$F$6:$F$1005,Con_ve!$C$6:$C$1005,$C573,Con_ve!$I$6:$I$1005,"Em negociação",Con_ve!$Q$6:$Q$1005,Cad_cl!BI$5))),"",IF($C573="","",SUMIFS(Con_ve!$F$6:$F$1005,Con_ve!$C$6:$C$1005,$C573,Con_ve!$I$6:$I$1005,"Em negociação",Con_ve!$Q$6:$Q$1005,Cad_cl!BI$5)))</f>
        <v/>
      </c>
      <c r="BJ573" s="134" t="str">
        <f>IF(ISERR(IF($C573="","",SUMIFS(Con_ve!$F$6:$F$1005,Con_ve!$C$6:$C$1005,$C573,Con_ve!$I$6:$I$1005,"Em negociação",Con_ve!$Q$6:$Q$1005,Cad_cl!BJ$5))),"",IF($C573="","",SUMIFS(Con_ve!$F$6:$F$1005,Con_ve!$C$6:$C$1005,$C573,Con_ve!$I$6:$I$1005,"Em negociação",Con_ve!$Q$6:$Q$1005,Cad_cl!BJ$5)))</f>
        <v/>
      </c>
      <c r="BK573" s="134" t="str">
        <f>IF(ISERR(IF($C573="","",SUMIFS(Con_ve!$F$6:$F$1005,Con_ve!$C$6:$C$1005,$C573,Con_ve!$I$6:$I$1005,"Em negociação",Con_ve!$Q$6:$Q$1005,Cad_cl!BK$5))),"",IF($C573="","",SUMIFS(Con_ve!$F$6:$F$1005,Con_ve!$C$6:$C$1005,$C573,Con_ve!$I$6:$I$1005,"Em negociação",Con_ve!$Q$6:$Q$1005,Cad_cl!BK$5)))</f>
        <v/>
      </c>
      <c r="BL573" s="134" t="str">
        <f>IF(ISERR(IF($C573="","",SUMIFS(Con_ve!$F$6:$F$1005,Con_ve!$C$6:$C$1005,$C573,Con_ve!$I$6:$I$1005,"Em negociação",Con_ve!$Q$6:$Q$1005,Cad_cl!BL$5))),"",IF($C573="","",SUMIFS(Con_ve!$F$6:$F$1005,Con_ve!$C$6:$C$1005,$C573,Con_ve!$I$6:$I$1005,"Em negociação",Con_ve!$Q$6:$Q$1005,Cad_cl!BL$5)))</f>
        <v/>
      </c>
      <c r="BM573" s="134" t="str">
        <f>IF(ISERR(IF($C573="","",SUMIFS(Con_ve!$F$6:$F$1005,Con_ve!$C$6:$C$1005,$C573,Con_ve!$I$6:$I$1005,"Em negociação",Con_ve!$Q$6:$Q$1005,Cad_cl!BM$5))),"",IF($C573="","",SUMIFS(Con_ve!$F$6:$F$1005,Con_ve!$C$6:$C$1005,$C573,Con_ve!$I$6:$I$1005,"Em negociação",Con_ve!$Q$6:$Q$1005,Cad_cl!BM$5)))</f>
        <v/>
      </c>
      <c r="BN573" s="134" t="str">
        <f>IF(ISERR(IF($C573="","",SUMIFS(Con_ve!$F$6:$F$1005,Con_ve!$C$6:$C$1005,$C573,Con_ve!$I$6:$I$1005,"Em negociação",Con_ve!$Q$6:$Q$1005,Cad_cl!BN$5))),"",IF($C573="","",SUMIFS(Con_ve!$F$6:$F$1005,Con_ve!$C$6:$C$1005,$C573,Con_ve!$I$6:$I$1005,"Em negociação",Con_ve!$Q$6:$Q$1005,Cad_cl!BN$5)))</f>
        <v/>
      </c>
      <c r="BO573" s="134" t="str">
        <f>IF(ISERR(IF($C573="","",SUMIFS(Con_ve!$F$6:$F$1005,Con_ve!$C$6:$C$1005,$C573,Con_ve!$I$6:$I$1005,"Em negociação",Con_ve!$Q$6:$Q$1005,Cad_cl!BO$5))),"",IF($C573="","",SUMIFS(Con_ve!$F$6:$F$1005,Con_ve!$C$6:$C$1005,$C573,Con_ve!$I$6:$I$1005,"Em negociação",Con_ve!$Q$6:$Q$1005,Cad_cl!BO$5)))</f>
        <v/>
      </c>
      <c r="BP573" s="134">
        <f t="shared" si="25"/>
        <v>0</v>
      </c>
      <c r="BR573" s="125" t="str">
        <f>IF(ISERR(IF(AND($I573=Re_lo!$E$5,BR$5=VLOOKUP(Re_lo!$H$5,Re_lo!$N$5:$O$16,2,0)),AP573,"")),"",IF(AND($I573=Re_lo!$E$5,BR$5=VLOOKUP(Re_lo!$H$5,Re_lo!$N$5:$O$16,2,0)),AP573,""))</f>
        <v/>
      </c>
      <c r="BS573" s="125" t="str">
        <f>IF(ISERR(IF(AND($I573=Re_lo!$E$5,BS$5=VLOOKUP(Re_lo!$H$5,Re_lo!$N$5:$O$16,2,0)),AQ573,"")),"",IF(AND($I573=Re_lo!$E$5,BS$5=VLOOKUP(Re_lo!$H$5,Re_lo!$N$5:$O$16,2,0)),AQ573,""))</f>
        <v/>
      </c>
      <c r="BT573" s="125" t="str">
        <f>IF(ISERR(IF(AND($I573=Re_lo!$E$5,BT$5=VLOOKUP(Re_lo!$H$5,Re_lo!$N$5:$O$16,2,0)),AR573,"")),"",IF(AND($I573=Re_lo!$E$5,BT$5=VLOOKUP(Re_lo!$H$5,Re_lo!$N$5:$O$16,2,0)),AR573,""))</f>
        <v/>
      </c>
      <c r="BU573" s="125" t="str">
        <f>IF(ISERR(IF(AND($I573=Re_lo!$E$5,BU$5=VLOOKUP(Re_lo!$H$5,Re_lo!$N$5:$O$16,2,0)),AS573,"")),"",IF(AND($I573=Re_lo!$E$5,BU$5=VLOOKUP(Re_lo!$H$5,Re_lo!$N$5:$O$16,2,0)),AS573,""))</f>
        <v/>
      </c>
      <c r="BV573" s="125" t="str">
        <f>IF(ISERR(IF(AND($I573=Re_lo!$E$5,BV$5=VLOOKUP(Re_lo!$H$5,Re_lo!$N$5:$O$16,2,0)),AT573,"")),"",IF(AND($I573=Re_lo!$E$5,BV$5=VLOOKUP(Re_lo!$H$5,Re_lo!$N$5:$O$16,2,0)),AT573,""))</f>
        <v/>
      </c>
      <c r="BW573" s="125" t="str">
        <f>IF(ISERR(IF(AND($I573=Re_lo!$E$5,BW$5=VLOOKUP(Re_lo!$H$5,Re_lo!$N$5:$O$16,2,0)),AU573,"")),"",IF(AND($I573=Re_lo!$E$5,BW$5=VLOOKUP(Re_lo!$H$5,Re_lo!$N$5:$O$16,2,0)),AU573,""))</f>
        <v/>
      </c>
      <c r="BX573" s="125" t="str">
        <f>IF(ISERR(IF(AND($I573=Re_lo!$E$5,BX$5=VLOOKUP(Re_lo!$H$5,Re_lo!$N$5:$O$16,2,0)),AV573,"")),"",IF(AND($I573=Re_lo!$E$5,BX$5=VLOOKUP(Re_lo!$H$5,Re_lo!$N$5:$O$16,2,0)),AV573,""))</f>
        <v/>
      </c>
      <c r="BY573" s="125" t="str">
        <f>IF(ISERR(IF(AND($I573=Re_lo!$E$5,BY$5=VLOOKUP(Re_lo!$H$5,Re_lo!$N$5:$O$16,2,0)),AW573,"")),"",IF(AND($I573=Re_lo!$E$5,BY$5=VLOOKUP(Re_lo!$H$5,Re_lo!$N$5:$O$16,2,0)),AW573,""))</f>
        <v/>
      </c>
      <c r="BZ573" s="125" t="str">
        <f>IF(ISERR(IF(AND($I573=Re_lo!$E$5,BZ$5=VLOOKUP(Re_lo!$H$5,Re_lo!$N$5:$O$16,2,0)),AX573,"")),"",IF(AND($I573=Re_lo!$E$5,BZ$5=VLOOKUP(Re_lo!$H$5,Re_lo!$N$5:$O$16,2,0)),AX573,""))</f>
        <v/>
      </c>
      <c r="CA573" s="125" t="str">
        <f>IF(ISERR(IF(AND($I573=Re_lo!$E$5,CA$5=VLOOKUP(Re_lo!$H$5,Re_lo!$N$5:$O$16,2,0)),AY573,"")),"",IF(AND($I573=Re_lo!$E$5,CA$5=VLOOKUP(Re_lo!$H$5,Re_lo!$N$5:$O$16,2,0)),AY573,""))</f>
        <v/>
      </c>
      <c r="CB573" s="125" t="str">
        <f>IF(ISERR(IF(AND($I573=Re_lo!$E$5,CB$5=VLOOKUP(Re_lo!$H$5,Re_lo!$N$5:$O$16,2,0)),AZ573,"")),"",IF(AND($I573=Re_lo!$E$5,CB$5=VLOOKUP(Re_lo!$H$5,Re_lo!$N$5:$O$16,2,0)),AZ573,""))</f>
        <v/>
      </c>
      <c r="CC573" s="125" t="str">
        <f>IF(ISERR(IF(AND($I573=Re_lo!$E$5,CC$5=VLOOKUP(Re_lo!$H$5,Re_lo!$N$5:$O$16,2,0)),BA573,"")),"",IF(AND($I573=Re_lo!$E$5,CC$5=VLOOKUP(Re_lo!$H$5,Re_lo!$N$5:$O$16,2,0)),BA573,""))</f>
        <v/>
      </c>
      <c r="CD573" s="125" t="str">
        <f>IF(ISERR(IF(AND($I573=Re_lo!$E$5,CD$5=VLOOKUP(Re_lo!$H$5,Re_lo!$N$5:$O$16,2,0)),BB573,"")),"",IF(AND($I573=Re_lo!$E$5,CD$5=VLOOKUP(Re_lo!$H$5,Re_lo!$N$5:$O$16,2,0)),BB573,""))</f>
        <v/>
      </c>
      <c r="CF573" s="125" t="str">
        <f>IF($C573="","",COUNTIFS(Con_ve!$C$6:$C$1005,$C573,Con_ve!$Q$6:$Q$1005,Cad_cl!CF$5))</f>
        <v/>
      </c>
      <c r="CG573" s="125" t="str">
        <f>IF($C573="","",COUNTIFS(Con_ve!$C$6:$C$1005,$C573,Con_ve!$Q$6:$Q$1005,Cad_cl!CG$5))</f>
        <v/>
      </c>
      <c r="CH573" s="125" t="str">
        <f>IF($C573="","",COUNTIFS(Con_ve!$C$6:$C$1005,$C573,Con_ve!$Q$6:$Q$1005,Cad_cl!CH$5))</f>
        <v/>
      </c>
      <c r="CI573" s="125" t="str">
        <f>IF($C573="","",COUNTIFS(Con_ve!$C$6:$C$1005,$C573,Con_ve!$Q$6:$Q$1005,Cad_cl!CI$5))</f>
        <v/>
      </c>
      <c r="CJ573" s="125" t="str">
        <f>IF($C573="","",COUNTIFS(Con_ve!$C$6:$C$1005,$C573,Con_ve!$Q$6:$Q$1005,Cad_cl!CJ$5))</f>
        <v/>
      </c>
      <c r="CK573" s="125" t="str">
        <f>IF($C573="","",COUNTIFS(Con_ve!$C$6:$C$1005,$C573,Con_ve!$Q$6:$Q$1005,Cad_cl!CK$5))</f>
        <v/>
      </c>
      <c r="CL573" s="125" t="str">
        <f>IF($C573="","",COUNTIFS(Con_ve!$C$6:$C$1005,$C573,Con_ve!$Q$6:$Q$1005,Cad_cl!CL$5))</f>
        <v/>
      </c>
      <c r="CM573" s="125" t="str">
        <f>IF($C573="","",COUNTIFS(Con_ve!$C$6:$C$1005,$C573,Con_ve!$Q$6:$Q$1005,Cad_cl!CM$5))</f>
        <v/>
      </c>
      <c r="CN573" s="125" t="str">
        <f>IF($C573="","",COUNTIFS(Con_ve!$C$6:$C$1005,$C573,Con_ve!$Q$6:$Q$1005,Cad_cl!CN$5))</f>
        <v/>
      </c>
      <c r="CO573" s="125" t="str">
        <f>IF($C573="","",COUNTIFS(Con_ve!$C$6:$C$1005,$C573,Con_ve!$Q$6:$Q$1005,Cad_cl!CO$5))</f>
        <v/>
      </c>
      <c r="CP573" s="125" t="str">
        <f>IF($C573="","",COUNTIFS(Con_ve!$C$6:$C$1005,$C573,Con_ve!$Q$6:$Q$1005,Cad_cl!CP$5))</f>
        <v/>
      </c>
      <c r="CQ573" s="125" t="str">
        <f>IF($C573="","",COUNTIFS(Con_ve!$C$6:$C$1005,$C573,Con_ve!$Q$6:$Q$1005,Cad_cl!CQ$5))</f>
        <v/>
      </c>
      <c r="CR573" s="125">
        <f t="shared" si="26"/>
        <v>0</v>
      </c>
    </row>
    <row r="574" spans="3:96" ht="30" customHeight="1">
      <c r="C574" s="153"/>
      <c r="D574" s="153"/>
      <c r="E574" s="154"/>
      <c r="F574" s="153"/>
      <c r="G574" s="155"/>
      <c r="H574" s="153"/>
      <c r="I574" s="153"/>
      <c r="J574" s="132" t="s">
        <v>309</v>
      </c>
      <c r="K574" s="133" t="s">
        <v>309</v>
      </c>
      <c r="L574" s="153"/>
      <c r="M574" s="153"/>
      <c r="N574" s="153"/>
      <c r="O574" s="153"/>
      <c r="P574" s="153"/>
      <c r="Q574" s="153"/>
      <c r="AP574" s="134" t="str">
        <f>IF(ISERR(IF($C574="","",SUMIFS(Con_ve!$F$6:$F$1005,Con_ve!$C$6:$C$1005,$C574,Con_ve!$I$6:$I$1005,"Fechada",Con_ve!$Q$6:$Q$1005,Cad_cl!AP$5))),"",IF($C574="","",SUMIFS(Con_ve!$F$6:$F$1005,Con_ve!$C$6:$C$1005,$C574,Con_ve!$I$6:$I$1005,"Fechada",Con_ve!$Q$6:$Q$1005,Cad_cl!AP$5)))</f>
        <v/>
      </c>
      <c r="AQ574" s="134" t="str">
        <f>IF(ISERR(IF($C574="","",SUMIFS(Con_ve!$F$6:$F$1005,Con_ve!$C$6:$C$1005,$C574,Con_ve!$I$6:$I$1005,"Fechada",Con_ve!$Q$6:$Q$1005,Cad_cl!AQ$5))),"",IF($C574="","",SUMIFS(Con_ve!$F$6:$F$1005,Con_ve!$C$6:$C$1005,$C574,Con_ve!$I$6:$I$1005,"Fechada",Con_ve!$Q$6:$Q$1005,Cad_cl!AQ$5)))</f>
        <v/>
      </c>
      <c r="AR574" s="134" t="str">
        <f>IF(ISERR(IF($C574="","",SUMIFS(Con_ve!$F$6:$F$1005,Con_ve!$C$6:$C$1005,$C574,Con_ve!$I$6:$I$1005,"Fechada",Con_ve!$Q$6:$Q$1005,Cad_cl!AR$5))),"",IF($C574="","",SUMIFS(Con_ve!$F$6:$F$1005,Con_ve!$C$6:$C$1005,$C574,Con_ve!$I$6:$I$1005,"Fechada",Con_ve!$Q$6:$Q$1005,Cad_cl!AR$5)))</f>
        <v/>
      </c>
      <c r="AS574" s="134" t="str">
        <f>IF(ISERR(IF($C574="","",SUMIFS(Con_ve!$F$6:$F$1005,Con_ve!$C$6:$C$1005,$C574,Con_ve!$I$6:$I$1005,"Fechada",Con_ve!$Q$6:$Q$1005,Cad_cl!AS$5))),"",IF($C574="","",SUMIFS(Con_ve!$F$6:$F$1005,Con_ve!$C$6:$C$1005,$C574,Con_ve!$I$6:$I$1005,"Fechada",Con_ve!$Q$6:$Q$1005,Cad_cl!AS$5)))</f>
        <v/>
      </c>
      <c r="AT574" s="134" t="str">
        <f>IF(ISERR(IF($C574="","",SUMIFS(Con_ve!$F$6:$F$1005,Con_ve!$C$6:$C$1005,$C574,Con_ve!$I$6:$I$1005,"Fechada",Con_ve!$Q$6:$Q$1005,Cad_cl!AT$5))),"",IF($C574="","",SUMIFS(Con_ve!$F$6:$F$1005,Con_ve!$C$6:$C$1005,$C574,Con_ve!$I$6:$I$1005,"Fechada",Con_ve!$Q$6:$Q$1005,Cad_cl!AT$5)))</f>
        <v/>
      </c>
      <c r="AU574" s="134" t="str">
        <f>IF(ISERR(IF($C574="","",SUMIFS(Con_ve!$F$6:$F$1005,Con_ve!$C$6:$C$1005,$C574,Con_ve!$I$6:$I$1005,"Fechada",Con_ve!$Q$6:$Q$1005,Cad_cl!AU$5))),"",IF($C574="","",SUMIFS(Con_ve!$F$6:$F$1005,Con_ve!$C$6:$C$1005,$C574,Con_ve!$I$6:$I$1005,"Fechada",Con_ve!$Q$6:$Q$1005,Cad_cl!AU$5)))</f>
        <v/>
      </c>
      <c r="AV574" s="134" t="str">
        <f>IF(ISERR(IF($C574="","",SUMIFS(Con_ve!$F$6:$F$1005,Con_ve!$C$6:$C$1005,$C574,Con_ve!$I$6:$I$1005,"Fechada",Con_ve!$Q$6:$Q$1005,Cad_cl!AV$5))),"",IF($C574="","",SUMIFS(Con_ve!$F$6:$F$1005,Con_ve!$C$6:$C$1005,$C574,Con_ve!$I$6:$I$1005,"Fechada",Con_ve!$Q$6:$Q$1005,Cad_cl!AV$5)))</f>
        <v/>
      </c>
      <c r="AW574" s="134" t="str">
        <f>IF(ISERR(IF($C574="","",SUMIFS(Con_ve!$F$6:$F$1005,Con_ve!$C$6:$C$1005,$C574,Con_ve!$I$6:$I$1005,"Fechada",Con_ve!$Q$6:$Q$1005,Cad_cl!AW$5))),"",IF($C574="","",SUMIFS(Con_ve!$F$6:$F$1005,Con_ve!$C$6:$C$1005,$C574,Con_ve!$I$6:$I$1005,"Fechada",Con_ve!$Q$6:$Q$1005,Cad_cl!AW$5)))</f>
        <v/>
      </c>
      <c r="AX574" s="134" t="str">
        <f>IF(ISERR(IF($C574="","",SUMIFS(Con_ve!$F$6:$F$1005,Con_ve!$C$6:$C$1005,$C574,Con_ve!$I$6:$I$1005,"Fechada",Con_ve!$Q$6:$Q$1005,Cad_cl!AX$5))),"",IF($C574="","",SUMIFS(Con_ve!$F$6:$F$1005,Con_ve!$C$6:$C$1005,$C574,Con_ve!$I$6:$I$1005,"Fechada",Con_ve!$Q$6:$Q$1005,Cad_cl!AX$5)))</f>
        <v/>
      </c>
      <c r="AY574" s="134" t="str">
        <f>IF(ISERR(IF($C574="","",SUMIFS(Con_ve!$F$6:$F$1005,Con_ve!$C$6:$C$1005,$C574,Con_ve!$I$6:$I$1005,"Fechada",Con_ve!$Q$6:$Q$1005,Cad_cl!AY$5))),"",IF($C574="","",SUMIFS(Con_ve!$F$6:$F$1005,Con_ve!$C$6:$C$1005,$C574,Con_ve!$I$6:$I$1005,"Fechada",Con_ve!$Q$6:$Q$1005,Cad_cl!AY$5)))</f>
        <v/>
      </c>
      <c r="AZ574" s="134" t="str">
        <f>IF(ISERR(IF($C574="","",SUMIFS(Con_ve!$F$6:$F$1005,Con_ve!$C$6:$C$1005,$C574,Con_ve!$I$6:$I$1005,"Fechada",Con_ve!$Q$6:$Q$1005,Cad_cl!AZ$5))),"",IF($C574="","",SUMIFS(Con_ve!$F$6:$F$1005,Con_ve!$C$6:$C$1005,$C574,Con_ve!$I$6:$I$1005,"Fechada",Con_ve!$Q$6:$Q$1005,Cad_cl!AZ$5)))</f>
        <v/>
      </c>
      <c r="BA574" s="134" t="str">
        <f>IF(ISERR(IF($C574="","",SUMIFS(Con_ve!$F$6:$F$1005,Con_ve!$C$6:$C$1005,$C574,Con_ve!$I$6:$I$1005,"Fechada",Con_ve!$Q$6:$Q$1005,Cad_cl!BA$5))),"",IF($C574="","",SUMIFS(Con_ve!$F$6:$F$1005,Con_ve!$C$6:$C$1005,$C574,Con_ve!$I$6:$I$1005,"Fechada",Con_ve!$Q$6:$Q$1005,Cad_cl!BA$5)))</f>
        <v/>
      </c>
      <c r="BB574" s="134">
        <f t="shared" si="24"/>
        <v>0</v>
      </c>
      <c r="BD574" s="134" t="str">
        <f>IF(ISERR(IF($C574="","",SUMIFS(Con_ve!$F$6:$F$1005,Con_ve!$C$6:$C$1005,$C574,Con_ve!$I$6:$I$1005,"Em negociação",Con_ve!$Q$6:$Q$1005,Cad_cl!BD$5))),"",IF($C574="","",SUMIFS(Con_ve!$F$6:$F$1005,Con_ve!$C$6:$C$1005,$C574,Con_ve!$I$6:$I$1005,"Em negociação",Con_ve!$Q$6:$Q$1005,Cad_cl!BD$5)))</f>
        <v/>
      </c>
      <c r="BE574" s="134" t="str">
        <f>IF(ISERR(IF($C574="","",SUMIFS(Con_ve!$F$6:$F$1005,Con_ve!$C$6:$C$1005,$C574,Con_ve!$I$6:$I$1005,"Em negociação",Con_ve!$Q$6:$Q$1005,Cad_cl!BE$5))),"",IF($C574="","",SUMIFS(Con_ve!$F$6:$F$1005,Con_ve!$C$6:$C$1005,$C574,Con_ve!$I$6:$I$1005,"Em negociação",Con_ve!$Q$6:$Q$1005,Cad_cl!BE$5)))</f>
        <v/>
      </c>
      <c r="BF574" s="134" t="str">
        <f>IF(ISERR(IF($C574="","",SUMIFS(Con_ve!$F$6:$F$1005,Con_ve!$C$6:$C$1005,$C574,Con_ve!$I$6:$I$1005,"Em negociação",Con_ve!$Q$6:$Q$1005,Cad_cl!BF$5))),"",IF($C574="","",SUMIFS(Con_ve!$F$6:$F$1005,Con_ve!$C$6:$C$1005,$C574,Con_ve!$I$6:$I$1005,"Em negociação",Con_ve!$Q$6:$Q$1005,Cad_cl!BF$5)))</f>
        <v/>
      </c>
      <c r="BG574" s="134" t="str">
        <f>IF(ISERR(IF($C574="","",SUMIFS(Con_ve!$F$6:$F$1005,Con_ve!$C$6:$C$1005,$C574,Con_ve!$I$6:$I$1005,"Em negociação",Con_ve!$Q$6:$Q$1005,Cad_cl!BG$5))),"",IF($C574="","",SUMIFS(Con_ve!$F$6:$F$1005,Con_ve!$C$6:$C$1005,$C574,Con_ve!$I$6:$I$1005,"Em negociação",Con_ve!$Q$6:$Q$1005,Cad_cl!BG$5)))</f>
        <v/>
      </c>
      <c r="BH574" s="134" t="str">
        <f>IF(ISERR(IF($C574="","",SUMIFS(Con_ve!$F$6:$F$1005,Con_ve!$C$6:$C$1005,$C574,Con_ve!$I$6:$I$1005,"Em negociação",Con_ve!$Q$6:$Q$1005,Cad_cl!BH$5))),"",IF($C574="","",SUMIFS(Con_ve!$F$6:$F$1005,Con_ve!$C$6:$C$1005,$C574,Con_ve!$I$6:$I$1005,"Em negociação",Con_ve!$Q$6:$Q$1005,Cad_cl!BH$5)))</f>
        <v/>
      </c>
      <c r="BI574" s="134" t="str">
        <f>IF(ISERR(IF($C574="","",SUMIFS(Con_ve!$F$6:$F$1005,Con_ve!$C$6:$C$1005,$C574,Con_ve!$I$6:$I$1005,"Em negociação",Con_ve!$Q$6:$Q$1005,Cad_cl!BI$5))),"",IF($C574="","",SUMIFS(Con_ve!$F$6:$F$1005,Con_ve!$C$6:$C$1005,$C574,Con_ve!$I$6:$I$1005,"Em negociação",Con_ve!$Q$6:$Q$1005,Cad_cl!BI$5)))</f>
        <v/>
      </c>
      <c r="BJ574" s="134" t="str">
        <f>IF(ISERR(IF($C574="","",SUMIFS(Con_ve!$F$6:$F$1005,Con_ve!$C$6:$C$1005,$C574,Con_ve!$I$6:$I$1005,"Em negociação",Con_ve!$Q$6:$Q$1005,Cad_cl!BJ$5))),"",IF($C574="","",SUMIFS(Con_ve!$F$6:$F$1005,Con_ve!$C$6:$C$1005,$C574,Con_ve!$I$6:$I$1005,"Em negociação",Con_ve!$Q$6:$Q$1005,Cad_cl!BJ$5)))</f>
        <v/>
      </c>
      <c r="BK574" s="134" t="str">
        <f>IF(ISERR(IF($C574="","",SUMIFS(Con_ve!$F$6:$F$1005,Con_ve!$C$6:$C$1005,$C574,Con_ve!$I$6:$I$1005,"Em negociação",Con_ve!$Q$6:$Q$1005,Cad_cl!BK$5))),"",IF($C574="","",SUMIFS(Con_ve!$F$6:$F$1005,Con_ve!$C$6:$C$1005,$C574,Con_ve!$I$6:$I$1005,"Em negociação",Con_ve!$Q$6:$Q$1005,Cad_cl!BK$5)))</f>
        <v/>
      </c>
      <c r="BL574" s="134" t="str">
        <f>IF(ISERR(IF($C574="","",SUMIFS(Con_ve!$F$6:$F$1005,Con_ve!$C$6:$C$1005,$C574,Con_ve!$I$6:$I$1005,"Em negociação",Con_ve!$Q$6:$Q$1005,Cad_cl!BL$5))),"",IF($C574="","",SUMIFS(Con_ve!$F$6:$F$1005,Con_ve!$C$6:$C$1005,$C574,Con_ve!$I$6:$I$1005,"Em negociação",Con_ve!$Q$6:$Q$1005,Cad_cl!BL$5)))</f>
        <v/>
      </c>
      <c r="BM574" s="134" t="str">
        <f>IF(ISERR(IF($C574="","",SUMIFS(Con_ve!$F$6:$F$1005,Con_ve!$C$6:$C$1005,$C574,Con_ve!$I$6:$I$1005,"Em negociação",Con_ve!$Q$6:$Q$1005,Cad_cl!BM$5))),"",IF($C574="","",SUMIFS(Con_ve!$F$6:$F$1005,Con_ve!$C$6:$C$1005,$C574,Con_ve!$I$6:$I$1005,"Em negociação",Con_ve!$Q$6:$Q$1005,Cad_cl!BM$5)))</f>
        <v/>
      </c>
      <c r="BN574" s="134" t="str">
        <f>IF(ISERR(IF($C574="","",SUMIFS(Con_ve!$F$6:$F$1005,Con_ve!$C$6:$C$1005,$C574,Con_ve!$I$6:$I$1005,"Em negociação",Con_ve!$Q$6:$Q$1005,Cad_cl!BN$5))),"",IF($C574="","",SUMIFS(Con_ve!$F$6:$F$1005,Con_ve!$C$6:$C$1005,$C574,Con_ve!$I$6:$I$1005,"Em negociação",Con_ve!$Q$6:$Q$1005,Cad_cl!BN$5)))</f>
        <v/>
      </c>
      <c r="BO574" s="134" t="str">
        <f>IF(ISERR(IF($C574="","",SUMIFS(Con_ve!$F$6:$F$1005,Con_ve!$C$6:$C$1005,$C574,Con_ve!$I$6:$I$1005,"Em negociação",Con_ve!$Q$6:$Q$1005,Cad_cl!BO$5))),"",IF($C574="","",SUMIFS(Con_ve!$F$6:$F$1005,Con_ve!$C$6:$C$1005,$C574,Con_ve!$I$6:$I$1005,"Em negociação",Con_ve!$Q$6:$Q$1005,Cad_cl!BO$5)))</f>
        <v/>
      </c>
      <c r="BP574" s="134">
        <f t="shared" si="25"/>
        <v>0</v>
      </c>
      <c r="BR574" s="125" t="str">
        <f>IF(ISERR(IF(AND($I574=Re_lo!$E$5,BR$5=VLOOKUP(Re_lo!$H$5,Re_lo!$N$5:$O$16,2,0)),AP574,"")),"",IF(AND($I574=Re_lo!$E$5,BR$5=VLOOKUP(Re_lo!$H$5,Re_lo!$N$5:$O$16,2,0)),AP574,""))</f>
        <v/>
      </c>
      <c r="BS574" s="125" t="str">
        <f>IF(ISERR(IF(AND($I574=Re_lo!$E$5,BS$5=VLOOKUP(Re_lo!$H$5,Re_lo!$N$5:$O$16,2,0)),AQ574,"")),"",IF(AND($I574=Re_lo!$E$5,BS$5=VLOOKUP(Re_lo!$H$5,Re_lo!$N$5:$O$16,2,0)),AQ574,""))</f>
        <v/>
      </c>
      <c r="BT574" s="125" t="str">
        <f>IF(ISERR(IF(AND($I574=Re_lo!$E$5,BT$5=VLOOKUP(Re_lo!$H$5,Re_lo!$N$5:$O$16,2,0)),AR574,"")),"",IF(AND($I574=Re_lo!$E$5,BT$5=VLOOKUP(Re_lo!$H$5,Re_lo!$N$5:$O$16,2,0)),AR574,""))</f>
        <v/>
      </c>
      <c r="BU574" s="125" t="str">
        <f>IF(ISERR(IF(AND($I574=Re_lo!$E$5,BU$5=VLOOKUP(Re_lo!$H$5,Re_lo!$N$5:$O$16,2,0)),AS574,"")),"",IF(AND($I574=Re_lo!$E$5,BU$5=VLOOKUP(Re_lo!$H$5,Re_lo!$N$5:$O$16,2,0)),AS574,""))</f>
        <v/>
      </c>
      <c r="BV574" s="125" t="str">
        <f>IF(ISERR(IF(AND($I574=Re_lo!$E$5,BV$5=VLOOKUP(Re_lo!$H$5,Re_lo!$N$5:$O$16,2,0)),AT574,"")),"",IF(AND($I574=Re_lo!$E$5,BV$5=VLOOKUP(Re_lo!$H$5,Re_lo!$N$5:$O$16,2,0)),AT574,""))</f>
        <v/>
      </c>
      <c r="BW574" s="125" t="str">
        <f>IF(ISERR(IF(AND($I574=Re_lo!$E$5,BW$5=VLOOKUP(Re_lo!$H$5,Re_lo!$N$5:$O$16,2,0)),AU574,"")),"",IF(AND($I574=Re_lo!$E$5,BW$5=VLOOKUP(Re_lo!$H$5,Re_lo!$N$5:$O$16,2,0)),AU574,""))</f>
        <v/>
      </c>
      <c r="BX574" s="125" t="str">
        <f>IF(ISERR(IF(AND($I574=Re_lo!$E$5,BX$5=VLOOKUP(Re_lo!$H$5,Re_lo!$N$5:$O$16,2,0)),AV574,"")),"",IF(AND($I574=Re_lo!$E$5,BX$5=VLOOKUP(Re_lo!$H$5,Re_lo!$N$5:$O$16,2,0)),AV574,""))</f>
        <v/>
      </c>
      <c r="BY574" s="125" t="str">
        <f>IF(ISERR(IF(AND($I574=Re_lo!$E$5,BY$5=VLOOKUP(Re_lo!$H$5,Re_lo!$N$5:$O$16,2,0)),AW574,"")),"",IF(AND($I574=Re_lo!$E$5,BY$5=VLOOKUP(Re_lo!$H$5,Re_lo!$N$5:$O$16,2,0)),AW574,""))</f>
        <v/>
      </c>
      <c r="BZ574" s="125" t="str">
        <f>IF(ISERR(IF(AND($I574=Re_lo!$E$5,BZ$5=VLOOKUP(Re_lo!$H$5,Re_lo!$N$5:$O$16,2,0)),AX574,"")),"",IF(AND($I574=Re_lo!$E$5,BZ$5=VLOOKUP(Re_lo!$H$5,Re_lo!$N$5:$O$16,2,0)),AX574,""))</f>
        <v/>
      </c>
      <c r="CA574" s="125" t="str">
        <f>IF(ISERR(IF(AND($I574=Re_lo!$E$5,CA$5=VLOOKUP(Re_lo!$H$5,Re_lo!$N$5:$O$16,2,0)),AY574,"")),"",IF(AND($I574=Re_lo!$E$5,CA$5=VLOOKUP(Re_lo!$H$5,Re_lo!$N$5:$O$16,2,0)),AY574,""))</f>
        <v/>
      </c>
      <c r="CB574" s="125" t="str">
        <f>IF(ISERR(IF(AND($I574=Re_lo!$E$5,CB$5=VLOOKUP(Re_lo!$H$5,Re_lo!$N$5:$O$16,2,0)),AZ574,"")),"",IF(AND($I574=Re_lo!$E$5,CB$5=VLOOKUP(Re_lo!$H$5,Re_lo!$N$5:$O$16,2,0)),AZ574,""))</f>
        <v/>
      </c>
      <c r="CC574" s="125" t="str">
        <f>IF(ISERR(IF(AND($I574=Re_lo!$E$5,CC$5=VLOOKUP(Re_lo!$H$5,Re_lo!$N$5:$O$16,2,0)),BA574,"")),"",IF(AND($I574=Re_lo!$E$5,CC$5=VLOOKUP(Re_lo!$H$5,Re_lo!$N$5:$O$16,2,0)),BA574,""))</f>
        <v/>
      </c>
      <c r="CD574" s="125" t="str">
        <f>IF(ISERR(IF(AND($I574=Re_lo!$E$5,CD$5=VLOOKUP(Re_lo!$H$5,Re_lo!$N$5:$O$16,2,0)),BB574,"")),"",IF(AND($I574=Re_lo!$E$5,CD$5=VLOOKUP(Re_lo!$H$5,Re_lo!$N$5:$O$16,2,0)),BB574,""))</f>
        <v/>
      </c>
      <c r="CF574" s="125" t="str">
        <f>IF($C574="","",COUNTIFS(Con_ve!$C$6:$C$1005,$C574,Con_ve!$Q$6:$Q$1005,Cad_cl!CF$5))</f>
        <v/>
      </c>
      <c r="CG574" s="125" t="str">
        <f>IF($C574="","",COUNTIFS(Con_ve!$C$6:$C$1005,$C574,Con_ve!$Q$6:$Q$1005,Cad_cl!CG$5))</f>
        <v/>
      </c>
      <c r="CH574" s="125" t="str">
        <f>IF($C574="","",COUNTIFS(Con_ve!$C$6:$C$1005,$C574,Con_ve!$Q$6:$Q$1005,Cad_cl!CH$5))</f>
        <v/>
      </c>
      <c r="CI574" s="125" t="str">
        <f>IF($C574="","",COUNTIFS(Con_ve!$C$6:$C$1005,$C574,Con_ve!$Q$6:$Q$1005,Cad_cl!CI$5))</f>
        <v/>
      </c>
      <c r="CJ574" s="125" t="str">
        <f>IF($C574="","",COUNTIFS(Con_ve!$C$6:$C$1005,$C574,Con_ve!$Q$6:$Q$1005,Cad_cl!CJ$5))</f>
        <v/>
      </c>
      <c r="CK574" s="125" t="str">
        <f>IF($C574="","",COUNTIFS(Con_ve!$C$6:$C$1005,$C574,Con_ve!$Q$6:$Q$1005,Cad_cl!CK$5))</f>
        <v/>
      </c>
      <c r="CL574" s="125" t="str">
        <f>IF($C574="","",COUNTIFS(Con_ve!$C$6:$C$1005,$C574,Con_ve!$Q$6:$Q$1005,Cad_cl!CL$5))</f>
        <v/>
      </c>
      <c r="CM574" s="125" t="str">
        <f>IF($C574="","",COUNTIFS(Con_ve!$C$6:$C$1005,$C574,Con_ve!$Q$6:$Q$1005,Cad_cl!CM$5))</f>
        <v/>
      </c>
      <c r="CN574" s="125" t="str">
        <f>IF($C574="","",COUNTIFS(Con_ve!$C$6:$C$1005,$C574,Con_ve!$Q$6:$Q$1005,Cad_cl!CN$5))</f>
        <v/>
      </c>
      <c r="CO574" s="125" t="str">
        <f>IF($C574="","",COUNTIFS(Con_ve!$C$6:$C$1005,$C574,Con_ve!$Q$6:$Q$1005,Cad_cl!CO$5))</f>
        <v/>
      </c>
      <c r="CP574" s="125" t="str">
        <f>IF($C574="","",COUNTIFS(Con_ve!$C$6:$C$1005,$C574,Con_ve!$Q$6:$Q$1005,Cad_cl!CP$5))</f>
        <v/>
      </c>
      <c r="CQ574" s="125" t="str">
        <f>IF($C574="","",COUNTIFS(Con_ve!$C$6:$C$1005,$C574,Con_ve!$Q$6:$Q$1005,Cad_cl!CQ$5))</f>
        <v/>
      </c>
      <c r="CR574" s="125">
        <f t="shared" si="26"/>
        <v>0</v>
      </c>
    </row>
    <row r="575" spans="3:96" ht="30" customHeight="1">
      <c r="C575" s="153"/>
      <c r="D575" s="153"/>
      <c r="E575" s="154"/>
      <c r="F575" s="153"/>
      <c r="G575" s="155"/>
      <c r="H575" s="153"/>
      <c r="I575" s="153"/>
      <c r="J575" s="132" t="s">
        <v>309</v>
      </c>
      <c r="K575" s="133" t="s">
        <v>309</v>
      </c>
      <c r="L575" s="153"/>
      <c r="M575" s="153"/>
      <c r="N575" s="153"/>
      <c r="O575" s="153"/>
      <c r="P575" s="153"/>
      <c r="Q575" s="153"/>
      <c r="AP575" s="134" t="str">
        <f>IF(ISERR(IF($C575="","",SUMIFS(Con_ve!$F$6:$F$1005,Con_ve!$C$6:$C$1005,$C575,Con_ve!$I$6:$I$1005,"Fechada",Con_ve!$Q$6:$Q$1005,Cad_cl!AP$5))),"",IF($C575="","",SUMIFS(Con_ve!$F$6:$F$1005,Con_ve!$C$6:$C$1005,$C575,Con_ve!$I$6:$I$1005,"Fechada",Con_ve!$Q$6:$Q$1005,Cad_cl!AP$5)))</f>
        <v/>
      </c>
      <c r="AQ575" s="134" t="str">
        <f>IF(ISERR(IF($C575="","",SUMIFS(Con_ve!$F$6:$F$1005,Con_ve!$C$6:$C$1005,$C575,Con_ve!$I$6:$I$1005,"Fechada",Con_ve!$Q$6:$Q$1005,Cad_cl!AQ$5))),"",IF($C575="","",SUMIFS(Con_ve!$F$6:$F$1005,Con_ve!$C$6:$C$1005,$C575,Con_ve!$I$6:$I$1005,"Fechada",Con_ve!$Q$6:$Q$1005,Cad_cl!AQ$5)))</f>
        <v/>
      </c>
      <c r="AR575" s="134" t="str">
        <f>IF(ISERR(IF($C575="","",SUMIFS(Con_ve!$F$6:$F$1005,Con_ve!$C$6:$C$1005,$C575,Con_ve!$I$6:$I$1005,"Fechada",Con_ve!$Q$6:$Q$1005,Cad_cl!AR$5))),"",IF($C575="","",SUMIFS(Con_ve!$F$6:$F$1005,Con_ve!$C$6:$C$1005,$C575,Con_ve!$I$6:$I$1005,"Fechada",Con_ve!$Q$6:$Q$1005,Cad_cl!AR$5)))</f>
        <v/>
      </c>
      <c r="AS575" s="134" t="str">
        <f>IF(ISERR(IF($C575="","",SUMIFS(Con_ve!$F$6:$F$1005,Con_ve!$C$6:$C$1005,$C575,Con_ve!$I$6:$I$1005,"Fechada",Con_ve!$Q$6:$Q$1005,Cad_cl!AS$5))),"",IF($C575="","",SUMIFS(Con_ve!$F$6:$F$1005,Con_ve!$C$6:$C$1005,$C575,Con_ve!$I$6:$I$1005,"Fechada",Con_ve!$Q$6:$Q$1005,Cad_cl!AS$5)))</f>
        <v/>
      </c>
      <c r="AT575" s="134" t="str">
        <f>IF(ISERR(IF($C575="","",SUMIFS(Con_ve!$F$6:$F$1005,Con_ve!$C$6:$C$1005,$C575,Con_ve!$I$6:$I$1005,"Fechada",Con_ve!$Q$6:$Q$1005,Cad_cl!AT$5))),"",IF($C575="","",SUMIFS(Con_ve!$F$6:$F$1005,Con_ve!$C$6:$C$1005,$C575,Con_ve!$I$6:$I$1005,"Fechada",Con_ve!$Q$6:$Q$1005,Cad_cl!AT$5)))</f>
        <v/>
      </c>
      <c r="AU575" s="134" t="str">
        <f>IF(ISERR(IF($C575="","",SUMIFS(Con_ve!$F$6:$F$1005,Con_ve!$C$6:$C$1005,$C575,Con_ve!$I$6:$I$1005,"Fechada",Con_ve!$Q$6:$Q$1005,Cad_cl!AU$5))),"",IF($C575="","",SUMIFS(Con_ve!$F$6:$F$1005,Con_ve!$C$6:$C$1005,$C575,Con_ve!$I$6:$I$1005,"Fechada",Con_ve!$Q$6:$Q$1005,Cad_cl!AU$5)))</f>
        <v/>
      </c>
      <c r="AV575" s="134" t="str">
        <f>IF(ISERR(IF($C575="","",SUMIFS(Con_ve!$F$6:$F$1005,Con_ve!$C$6:$C$1005,$C575,Con_ve!$I$6:$I$1005,"Fechada",Con_ve!$Q$6:$Q$1005,Cad_cl!AV$5))),"",IF($C575="","",SUMIFS(Con_ve!$F$6:$F$1005,Con_ve!$C$6:$C$1005,$C575,Con_ve!$I$6:$I$1005,"Fechada",Con_ve!$Q$6:$Q$1005,Cad_cl!AV$5)))</f>
        <v/>
      </c>
      <c r="AW575" s="134" t="str">
        <f>IF(ISERR(IF($C575="","",SUMIFS(Con_ve!$F$6:$F$1005,Con_ve!$C$6:$C$1005,$C575,Con_ve!$I$6:$I$1005,"Fechada",Con_ve!$Q$6:$Q$1005,Cad_cl!AW$5))),"",IF($C575="","",SUMIFS(Con_ve!$F$6:$F$1005,Con_ve!$C$6:$C$1005,$C575,Con_ve!$I$6:$I$1005,"Fechada",Con_ve!$Q$6:$Q$1005,Cad_cl!AW$5)))</f>
        <v/>
      </c>
      <c r="AX575" s="134" t="str">
        <f>IF(ISERR(IF($C575="","",SUMIFS(Con_ve!$F$6:$F$1005,Con_ve!$C$6:$C$1005,$C575,Con_ve!$I$6:$I$1005,"Fechada",Con_ve!$Q$6:$Q$1005,Cad_cl!AX$5))),"",IF($C575="","",SUMIFS(Con_ve!$F$6:$F$1005,Con_ve!$C$6:$C$1005,$C575,Con_ve!$I$6:$I$1005,"Fechada",Con_ve!$Q$6:$Q$1005,Cad_cl!AX$5)))</f>
        <v/>
      </c>
      <c r="AY575" s="134" t="str">
        <f>IF(ISERR(IF($C575="","",SUMIFS(Con_ve!$F$6:$F$1005,Con_ve!$C$6:$C$1005,$C575,Con_ve!$I$6:$I$1005,"Fechada",Con_ve!$Q$6:$Q$1005,Cad_cl!AY$5))),"",IF($C575="","",SUMIFS(Con_ve!$F$6:$F$1005,Con_ve!$C$6:$C$1005,$C575,Con_ve!$I$6:$I$1005,"Fechada",Con_ve!$Q$6:$Q$1005,Cad_cl!AY$5)))</f>
        <v/>
      </c>
      <c r="AZ575" s="134" t="str">
        <f>IF(ISERR(IF($C575="","",SUMIFS(Con_ve!$F$6:$F$1005,Con_ve!$C$6:$C$1005,$C575,Con_ve!$I$6:$I$1005,"Fechada",Con_ve!$Q$6:$Q$1005,Cad_cl!AZ$5))),"",IF($C575="","",SUMIFS(Con_ve!$F$6:$F$1005,Con_ve!$C$6:$C$1005,$C575,Con_ve!$I$6:$I$1005,"Fechada",Con_ve!$Q$6:$Q$1005,Cad_cl!AZ$5)))</f>
        <v/>
      </c>
      <c r="BA575" s="134" t="str">
        <f>IF(ISERR(IF($C575="","",SUMIFS(Con_ve!$F$6:$F$1005,Con_ve!$C$6:$C$1005,$C575,Con_ve!$I$6:$I$1005,"Fechada",Con_ve!$Q$6:$Q$1005,Cad_cl!BA$5))),"",IF($C575="","",SUMIFS(Con_ve!$F$6:$F$1005,Con_ve!$C$6:$C$1005,$C575,Con_ve!$I$6:$I$1005,"Fechada",Con_ve!$Q$6:$Q$1005,Cad_cl!BA$5)))</f>
        <v/>
      </c>
      <c r="BB575" s="134">
        <f t="shared" si="24"/>
        <v>0</v>
      </c>
      <c r="BD575" s="134" t="str">
        <f>IF(ISERR(IF($C575="","",SUMIFS(Con_ve!$F$6:$F$1005,Con_ve!$C$6:$C$1005,$C575,Con_ve!$I$6:$I$1005,"Em negociação",Con_ve!$Q$6:$Q$1005,Cad_cl!BD$5))),"",IF($C575="","",SUMIFS(Con_ve!$F$6:$F$1005,Con_ve!$C$6:$C$1005,$C575,Con_ve!$I$6:$I$1005,"Em negociação",Con_ve!$Q$6:$Q$1005,Cad_cl!BD$5)))</f>
        <v/>
      </c>
      <c r="BE575" s="134" t="str">
        <f>IF(ISERR(IF($C575="","",SUMIFS(Con_ve!$F$6:$F$1005,Con_ve!$C$6:$C$1005,$C575,Con_ve!$I$6:$I$1005,"Em negociação",Con_ve!$Q$6:$Q$1005,Cad_cl!BE$5))),"",IF($C575="","",SUMIFS(Con_ve!$F$6:$F$1005,Con_ve!$C$6:$C$1005,$C575,Con_ve!$I$6:$I$1005,"Em negociação",Con_ve!$Q$6:$Q$1005,Cad_cl!BE$5)))</f>
        <v/>
      </c>
      <c r="BF575" s="134" t="str">
        <f>IF(ISERR(IF($C575="","",SUMIFS(Con_ve!$F$6:$F$1005,Con_ve!$C$6:$C$1005,$C575,Con_ve!$I$6:$I$1005,"Em negociação",Con_ve!$Q$6:$Q$1005,Cad_cl!BF$5))),"",IF($C575="","",SUMIFS(Con_ve!$F$6:$F$1005,Con_ve!$C$6:$C$1005,$C575,Con_ve!$I$6:$I$1005,"Em negociação",Con_ve!$Q$6:$Q$1005,Cad_cl!BF$5)))</f>
        <v/>
      </c>
      <c r="BG575" s="134" t="str">
        <f>IF(ISERR(IF($C575="","",SUMIFS(Con_ve!$F$6:$F$1005,Con_ve!$C$6:$C$1005,$C575,Con_ve!$I$6:$I$1005,"Em negociação",Con_ve!$Q$6:$Q$1005,Cad_cl!BG$5))),"",IF($C575="","",SUMIFS(Con_ve!$F$6:$F$1005,Con_ve!$C$6:$C$1005,$C575,Con_ve!$I$6:$I$1005,"Em negociação",Con_ve!$Q$6:$Q$1005,Cad_cl!BG$5)))</f>
        <v/>
      </c>
      <c r="BH575" s="134" t="str">
        <f>IF(ISERR(IF($C575="","",SUMIFS(Con_ve!$F$6:$F$1005,Con_ve!$C$6:$C$1005,$C575,Con_ve!$I$6:$I$1005,"Em negociação",Con_ve!$Q$6:$Q$1005,Cad_cl!BH$5))),"",IF($C575="","",SUMIFS(Con_ve!$F$6:$F$1005,Con_ve!$C$6:$C$1005,$C575,Con_ve!$I$6:$I$1005,"Em negociação",Con_ve!$Q$6:$Q$1005,Cad_cl!BH$5)))</f>
        <v/>
      </c>
      <c r="BI575" s="134" t="str">
        <f>IF(ISERR(IF($C575="","",SUMIFS(Con_ve!$F$6:$F$1005,Con_ve!$C$6:$C$1005,$C575,Con_ve!$I$6:$I$1005,"Em negociação",Con_ve!$Q$6:$Q$1005,Cad_cl!BI$5))),"",IF($C575="","",SUMIFS(Con_ve!$F$6:$F$1005,Con_ve!$C$6:$C$1005,$C575,Con_ve!$I$6:$I$1005,"Em negociação",Con_ve!$Q$6:$Q$1005,Cad_cl!BI$5)))</f>
        <v/>
      </c>
      <c r="BJ575" s="134" t="str">
        <f>IF(ISERR(IF($C575="","",SUMIFS(Con_ve!$F$6:$F$1005,Con_ve!$C$6:$C$1005,$C575,Con_ve!$I$6:$I$1005,"Em negociação",Con_ve!$Q$6:$Q$1005,Cad_cl!BJ$5))),"",IF($C575="","",SUMIFS(Con_ve!$F$6:$F$1005,Con_ve!$C$6:$C$1005,$C575,Con_ve!$I$6:$I$1005,"Em negociação",Con_ve!$Q$6:$Q$1005,Cad_cl!BJ$5)))</f>
        <v/>
      </c>
      <c r="BK575" s="134" t="str">
        <f>IF(ISERR(IF($C575="","",SUMIFS(Con_ve!$F$6:$F$1005,Con_ve!$C$6:$C$1005,$C575,Con_ve!$I$6:$I$1005,"Em negociação",Con_ve!$Q$6:$Q$1005,Cad_cl!BK$5))),"",IF($C575="","",SUMIFS(Con_ve!$F$6:$F$1005,Con_ve!$C$6:$C$1005,$C575,Con_ve!$I$6:$I$1005,"Em negociação",Con_ve!$Q$6:$Q$1005,Cad_cl!BK$5)))</f>
        <v/>
      </c>
      <c r="BL575" s="134" t="str">
        <f>IF(ISERR(IF($C575="","",SUMIFS(Con_ve!$F$6:$F$1005,Con_ve!$C$6:$C$1005,$C575,Con_ve!$I$6:$I$1005,"Em negociação",Con_ve!$Q$6:$Q$1005,Cad_cl!BL$5))),"",IF($C575="","",SUMIFS(Con_ve!$F$6:$F$1005,Con_ve!$C$6:$C$1005,$C575,Con_ve!$I$6:$I$1005,"Em negociação",Con_ve!$Q$6:$Q$1005,Cad_cl!BL$5)))</f>
        <v/>
      </c>
      <c r="BM575" s="134" t="str">
        <f>IF(ISERR(IF($C575="","",SUMIFS(Con_ve!$F$6:$F$1005,Con_ve!$C$6:$C$1005,$C575,Con_ve!$I$6:$I$1005,"Em negociação",Con_ve!$Q$6:$Q$1005,Cad_cl!BM$5))),"",IF($C575="","",SUMIFS(Con_ve!$F$6:$F$1005,Con_ve!$C$6:$C$1005,$C575,Con_ve!$I$6:$I$1005,"Em negociação",Con_ve!$Q$6:$Q$1005,Cad_cl!BM$5)))</f>
        <v/>
      </c>
      <c r="BN575" s="134" t="str">
        <f>IF(ISERR(IF($C575="","",SUMIFS(Con_ve!$F$6:$F$1005,Con_ve!$C$6:$C$1005,$C575,Con_ve!$I$6:$I$1005,"Em negociação",Con_ve!$Q$6:$Q$1005,Cad_cl!BN$5))),"",IF($C575="","",SUMIFS(Con_ve!$F$6:$F$1005,Con_ve!$C$6:$C$1005,$C575,Con_ve!$I$6:$I$1005,"Em negociação",Con_ve!$Q$6:$Q$1005,Cad_cl!BN$5)))</f>
        <v/>
      </c>
      <c r="BO575" s="134" t="str">
        <f>IF(ISERR(IF($C575="","",SUMIFS(Con_ve!$F$6:$F$1005,Con_ve!$C$6:$C$1005,$C575,Con_ve!$I$6:$I$1005,"Em negociação",Con_ve!$Q$6:$Q$1005,Cad_cl!BO$5))),"",IF($C575="","",SUMIFS(Con_ve!$F$6:$F$1005,Con_ve!$C$6:$C$1005,$C575,Con_ve!$I$6:$I$1005,"Em negociação",Con_ve!$Q$6:$Q$1005,Cad_cl!BO$5)))</f>
        <v/>
      </c>
      <c r="BP575" s="134">
        <f t="shared" si="25"/>
        <v>0</v>
      </c>
      <c r="BR575" s="125" t="str">
        <f>IF(ISERR(IF(AND($I575=Re_lo!$E$5,BR$5=VLOOKUP(Re_lo!$H$5,Re_lo!$N$5:$O$16,2,0)),AP575,"")),"",IF(AND($I575=Re_lo!$E$5,BR$5=VLOOKUP(Re_lo!$H$5,Re_lo!$N$5:$O$16,2,0)),AP575,""))</f>
        <v/>
      </c>
      <c r="BS575" s="125" t="str">
        <f>IF(ISERR(IF(AND($I575=Re_lo!$E$5,BS$5=VLOOKUP(Re_lo!$H$5,Re_lo!$N$5:$O$16,2,0)),AQ575,"")),"",IF(AND($I575=Re_lo!$E$5,BS$5=VLOOKUP(Re_lo!$H$5,Re_lo!$N$5:$O$16,2,0)),AQ575,""))</f>
        <v/>
      </c>
      <c r="BT575" s="125" t="str">
        <f>IF(ISERR(IF(AND($I575=Re_lo!$E$5,BT$5=VLOOKUP(Re_lo!$H$5,Re_lo!$N$5:$O$16,2,0)),AR575,"")),"",IF(AND($I575=Re_lo!$E$5,BT$5=VLOOKUP(Re_lo!$H$5,Re_lo!$N$5:$O$16,2,0)),AR575,""))</f>
        <v/>
      </c>
      <c r="BU575" s="125" t="str">
        <f>IF(ISERR(IF(AND($I575=Re_lo!$E$5,BU$5=VLOOKUP(Re_lo!$H$5,Re_lo!$N$5:$O$16,2,0)),AS575,"")),"",IF(AND($I575=Re_lo!$E$5,BU$5=VLOOKUP(Re_lo!$H$5,Re_lo!$N$5:$O$16,2,0)),AS575,""))</f>
        <v/>
      </c>
      <c r="BV575" s="125" t="str">
        <f>IF(ISERR(IF(AND($I575=Re_lo!$E$5,BV$5=VLOOKUP(Re_lo!$H$5,Re_lo!$N$5:$O$16,2,0)),AT575,"")),"",IF(AND($I575=Re_lo!$E$5,BV$5=VLOOKUP(Re_lo!$H$5,Re_lo!$N$5:$O$16,2,0)),AT575,""))</f>
        <v/>
      </c>
      <c r="BW575" s="125" t="str">
        <f>IF(ISERR(IF(AND($I575=Re_lo!$E$5,BW$5=VLOOKUP(Re_lo!$H$5,Re_lo!$N$5:$O$16,2,0)),AU575,"")),"",IF(AND($I575=Re_lo!$E$5,BW$5=VLOOKUP(Re_lo!$H$5,Re_lo!$N$5:$O$16,2,0)),AU575,""))</f>
        <v/>
      </c>
      <c r="BX575" s="125" t="str">
        <f>IF(ISERR(IF(AND($I575=Re_lo!$E$5,BX$5=VLOOKUP(Re_lo!$H$5,Re_lo!$N$5:$O$16,2,0)),AV575,"")),"",IF(AND($I575=Re_lo!$E$5,BX$5=VLOOKUP(Re_lo!$H$5,Re_lo!$N$5:$O$16,2,0)),AV575,""))</f>
        <v/>
      </c>
      <c r="BY575" s="125" t="str">
        <f>IF(ISERR(IF(AND($I575=Re_lo!$E$5,BY$5=VLOOKUP(Re_lo!$H$5,Re_lo!$N$5:$O$16,2,0)),AW575,"")),"",IF(AND($I575=Re_lo!$E$5,BY$5=VLOOKUP(Re_lo!$H$5,Re_lo!$N$5:$O$16,2,0)),AW575,""))</f>
        <v/>
      </c>
      <c r="BZ575" s="125" t="str">
        <f>IF(ISERR(IF(AND($I575=Re_lo!$E$5,BZ$5=VLOOKUP(Re_lo!$H$5,Re_lo!$N$5:$O$16,2,0)),AX575,"")),"",IF(AND($I575=Re_lo!$E$5,BZ$5=VLOOKUP(Re_lo!$H$5,Re_lo!$N$5:$O$16,2,0)),AX575,""))</f>
        <v/>
      </c>
      <c r="CA575" s="125" t="str">
        <f>IF(ISERR(IF(AND($I575=Re_lo!$E$5,CA$5=VLOOKUP(Re_lo!$H$5,Re_lo!$N$5:$O$16,2,0)),AY575,"")),"",IF(AND($I575=Re_lo!$E$5,CA$5=VLOOKUP(Re_lo!$H$5,Re_lo!$N$5:$O$16,2,0)),AY575,""))</f>
        <v/>
      </c>
      <c r="CB575" s="125" t="str">
        <f>IF(ISERR(IF(AND($I575=Re_lo!$E$5,CB$5=VLOOKUP(Re_lo!$H$5,Re_lo!$N$5:$O$16,2,0)),AZ575,"")),"",IF(AND($I575=Re_lo!$E$5,CB$5=VLOOKUP(Re_lo!$H$5,Re_lo!$N$5:$O$16,2,0)),AZ575,""))</f>
        <v/>
      </c>
      <c r="CC575" s="125" t="str">
        <f>IF(ISERR(IF(AND($I575=Re_lo!$E$5,CC$5=VLOOKUP(Re_lo!$H$5,Re_lo!$N$5:$O$16,2,0)),BA575,"")),"",IF(AND($I575=Re_lo!$E$5,CC$5=VLOOKUP(Re_lo!$H$5,Re_lo!$N$5:$O$16,2,0)),BA575,""))</f>
        <v/>
      </c>
      <c r="CD575" s="125" t="str">
        <f>IF(ISERR(IF(AND($I575=Re_lo!$E$5,CD$5=VLOOKUP(Re_lo!$H$5,Re_lo!$N$5:$O$16,2,0)),BB575,"")),"",IF(AND($I575=Re_lo!$E$5,CD$5=VLOOKUP(Re_lo!$H$5,Re_lo!$N$5:$O$16,2,0)),BB575,""))</f>
        <v/>
      </c>
      <c r="CF575" s="125" t="str">
        <f>IF($C575="","",COUNTIFS(Con_ve!$C$6:$C$1005,$C575,Con_ve!$Q$6:$Q$1005,Cad_cl!CF$5))</f>
        <v/>
      </c>
      <c r="CG575" s="125" t="str">
        <f>IF($C575="","",COUNTIFS(Con_ve!$C$6:$C$1005,$C575,Con_ve!$Q$6:$Q$1005,Cad_cl!CG$5))</f>
        <v/>
      </c>
      <c r="CH575" s="125" t="str">
        <f>IF($C575="","",COUNTIFS(Con_ve!$C$6:$C$1005,$C575,Con_ve!$Q$6:$Q$1005,Cad_cl!CH$5))</f>
        <v/>
      </c>
      <c r="CI575" s="125" t="str">
        <f>IF($C575="","",COUNTIFS(Con_ve!$C$6:$C$1005,$C575,Con_ve!$Q$6:$Q$1005,Cad_cl!CI$5))</f>
        <v/>
      </c>
      <c r="CJ575" s="125" t="str">
        <f>IF($C575="","",COUNTIFS(Con_ve!$C$6:$C$1005,$C575,Con_ve!$Q$6:$Q$1005,Cad_cl!CJ$5))</f>
        <v/>
      </c>
      <c r="CK575" s="125" t="str">
        <f>IF($C575="","",COUNTIFS(Con_ve!$C$6:$C$1005,$C575,Con_ve!$Q$6:$Q$1005,Cad_cl!CK$5))</f>
        <v/>
      </c>
      <c r="CL575" s="125" t="str">
        <f>IF($C575="","",COUNTIFS(Con_ve!$C$6:$C$1005,$C575,Con_ve!$Q$6:$Q$1005,Cad_cl!CL$5))</f>
        <v/>
      </c>
      <c r="CM575" s="125" t="str">
        <f>IF($C575="","",COUNTIFS(Con_ve!$C$6:$C$1005,$C575,Con_ve!$Q$6:$Q$1005,Cad_cl!CM$5))</f>
        <v/>
      </c>
      <c r="CN575" s="125" t="str">
        <f>IF($C575="","",COUNTIFS(Con_ve!$C$6:$C$1005,$C575,Con_ve!$Q$6:$Q$1005,Cad_cl!CN$5))</f>
        <v/>
      </c>
      <c r="CO575" s="125" t="str">
        <f>IF($C575="","",COUNTIFS(Con_ve!$C$6:$C$1005,$C575,Con_ve!$Q$6:$Q$1005,Cad_cl!CO$5))</f>
        <v/>
      </c>
      <c r="CP575" s="125" t="str">
        <f>IF($C575="","",COUNTIFS(Con_ve!$C$6:$C$1005,$C575,Con_ve!$Q$6:$Q$1005,Cad_cl!CP$5))</f>
        <v/>
      </c>
      <c r="CQ575" s="125" t="str">
        <f>IF($C575="","",COUNTIFS(Con_ve!$C$6:$C$1005,$C575,Con_ve!$Q$6:$Q$1005,Cad_cl!CQ$5))</f>
        <v/>
      </c>
      <c r="CR575" s="125">
        <f t="shared" si="26"/>
        <v>0</v>
      </c>
    </row>
    <row r="576" spans="3:96" ht="30" customHeight="1">
      <c r="C576" s="153"/>
      <c r="D576" s="153"/>
      <c r="E576" s="154"/>
      <c r="F576" s="153"/>
      <c r="G576" s="155"/>
      <c r="H576" s="153"/>
      <c r="I576" s="153"/>
      <c r="J576" s="132" t="s">
        <v>309</v>
      </c>
      <c r="K576" s="133" t="s">
        <v>309</v>
      </c>
      <c r="L576" s="153"/>
      <c r="M576" s="153"/>
      <c r="N576" s="153"/>
      <c r="O576" s="153"/>
      <c r="P576" s="153"/>
      <c r="Q576" s="153"/>
      <c r="AP576" s="134" t="str">
        <f>IF(ISERR(IF($C576="","",SUMIFS(Con_ve!$F$6:$F$1005,Con_ve!$C$6:$C$1005,$C576,Con_ve!$I$6:$I$1005,"Fechada",Con_ve!$Q$6:$Q$1005,Cad_cl!AP$5))),"",IF($C576="","",SUMIFS(Con_ve!$F$6:$F$1005,Con_ve!$C$6:$C$1005,$C576,Con_ve!$I$6:$I$1005,"Fechada",Con_ve!$Q$6:$Q$1005,Cad_cl!AP$5)))</f>
        <v/>
      </c>
      <c r="AQ576" s="134" t="str">
        <f>IF(ISERR(IF($C576="","",SUMIFS(Con_ve!$F$6:$F$1005,Con_ve!$C$6:$C$1005,$C576,Con_ve!$I$6:$I$1005,"Fechada",Con_ve!$Q$6:$Q$1005,Cad_cl!AQ$5))),"",IF($C576="","",SUMIFS(Con_ve!$F$6:$F$1005,Con_ve!$C$6:$C$1005,$C576,Con_ve!$I$6:$I$1005,"Fechada",Con_ve!$Q$6:$Q$1005,Cad_cl!AQ$5)))</f>
        <v/>
      </c>
      <c r="AR576" s="134" t="str">
        <f>IF(ISERR(IF($C576="","",SUMIFS(Con_ve!$F$6:$F$1005,Con_ve!$C$6:$C$1005,$C576,Con_ve!$I$6:$I$1005,"Fechada",Con_ve!$Q$6:$Q$1005,Cad_cl!AR$5))),"",IF($C576="","",SUMIFS(Con_ve!$F$6:$F$1005,Con_ve!$C$6:$C$1005,$C576,Con_ve!$I$6:$I$1005,"Fechada",Con_ve!$Q$6:$Q$1005,Cad_cl!AR$5)))</f>
        <v/>
      </c>
      <c r="AS576" s="134" t="str">
        <f>IF(ISERR(IF($C576="","",SUMIFS(Con_ve!$F$6:$F$1005,Con_ve!$C$6:$C$1005,$C576,Con_ve!$I$6:$I$1005,"Fechada",Con_ve!$Q$6:$Q$1005,Cad_cl!AS$5))),"",IF($C576="","",SUMIFS(Con_ve!$F$6:$F$1005,Con_ve!$C$6:$C$1005,$C576,Con_ve!$I$6:$I$1005,"Fechada",Con_ve!$Q$6:$Q$1005,Cad_cl!AS$5)))</f>
        <v/>
      </c>
      <c r="AT576" s="134" t="str">
        <f>IF(ISERR(IF($C576="","",SUMIFS(Con_ve!$F$6:$F$1005,Con_ve!$C$6:$C$1005,$C576,Con_ve!$I$6:$I$1005,"Fechada",Con_ve!$Q$6:$Q$1005,Cad_cl!AT$5))),"",IF($C576="","",SUMIFS(Con_ve!$F$6:$F$1005,Con_ve!$C$6:$C$1005,$C576,Con_ve!$I$6:$I$1005,"Fechada",Con_ve!$Q$6:$Q$1005,Cad_cl!AT$5)))</f>
        <v/>
      </c>
      <c r="AU576" s="134" t="str">
        <f>IF(ISERR(IF($C576="","",SUMIFS(Con_ve!$F$6:$F$1005,Con_ve!$C$6:$C$1005,$C576,Con_ve!$I$6:$I$1005,"Fechada",Con_ve!$Q$6:$Q$1005,Cad_cl!AU$5))),"",IF($C576="","",SUMIFS(Con_ve!$F$6:$F$1005,Con_ve!$C$6:$C$1005,$C576,Con_ve!$I$6:$I$1005,"Fechada",Con_ve!$Q$6:$Q$1005,Cad_cl!AU$5)))</f>
        <v/>
      </c>
      <c r="AV576" s="134" t="str">
        <f>IF(ISERR(IF($C576="","",SUMIFS(Con_ve!$F$6:$F$1005,Con_ve!$C$6:$C$1005,$C576,Con_ve!$I$6:$I$1005,"Fechada",Con_ve!$Q$6:$Q$1005,Cad_cl!AV$5))),"",IF($C576="","",SUMIFS(Con_ve!$F$6:$F$1005,Con_ve!$C$6:$C$1005,$C576,Con_ve!$I$6:$I$1005,"Fechada",Con_ve!$Q$6:$Q$1005,Cad_cl!AV$5)))</f>
        <v/>
      </c>
      <c r="AW576" s="134" t="str">
        <f>IF(ISERR(IF($C576="","",SUMIFS(Con_ve!$F$6:$F$1005,Con_ve!$C$6:$C$1005,$C576,Con_ve!$I$6:$I$1005,"Fechada",Con_ve!$Q$6:$Q$1005,Cad_cl!AW$5))),"",IF($C576="","",SUMIFS(Con_ve!$F$6:$F$1005,Con_ve!$C$6:$C$1005,$C576,Con_ve!$I$6:$I$1005,"Fechada",Con_ve!$Q$6:$Q$1005,Cad_cl!AW$5)))</f>
        <v/>
      </c>
      <c r="AX576" s="134" t="str">
        <f>IF(ISERR(IF($C576="","",SUMIFS(Con_ve!$F$6:$F$1005,Con_ve!$C$6:$C$1005,$C576,Con_ve!$I$6:$I$1005,"Fechada",Con_ve!$Q$6:$Q$1005,Cad_cl!AX$5))),"",IF($C576="","",SUMIFS(Con_ve!$F$6:$F$1005,Con_ve!$C$6:$C$1005,$C576,Con_ve!$I$6:$I$1005,"Fechada",Con_ve!$Q$6:$Q$1005,Cad_cl!AX$5)))</f>
        <v/>
      </c>
      <c r="AY576" s="134" t="str">
        <f>IF(ISERR(IF($C576="","",SUMIFS(Con_ve!$F$6:$F$1005,Con_ve!$C$6:$C$1005,$C576,Con_ve!$I$6:$I$1005,"Fechada",Con_ve!$Q$6:$Q$1005,Cad_cl!AY$5))),"",IF($C576="","",SUMIFS(Con_ve!$F$6:$F$1005,Con_ve!$C$6:$C$1005,$C576,Con_ve!$I$6:$I$1005,"Fechada",Con_ve!$Q$6:$Q$1005,Cad_cl!AY$5)))</f>
        <v/>
      </c>
      <c r="AZ576" s="134" t="str">
        <f>IF(ISERR(IF($C576="","",SUMIFS(Con_ve!$F$6:$F$1005,Con_ve!$C$6:$C$1005,$C576,Con_ve!$I$6:$I$1005,"Fechada",Con_ve!$Q$6:$Q$1005,Cad_cl!AZ$5))),"",IF($C576="","",SUMIFS(Con_ve!$F$6:$F$1005,Con_ve!$C$6:$C$1005,$C576,Con_ve!$I$6:$I$1005,"Fechada",Con_ve!$Q$6:$Q$1005,Cad_cl!AZ$5)))</f>
        <v/>
      </c>
      <c r="BA576" s="134" t="str">
        <f>IF(ISERR(IF($C576="","",SUMIFS(Con_ve!$F$6:$F$1005,Con_ve!$C$6:$C$1005,$C576,Con_ve!$I$6:$I$1005,"Fechada",Con_ve!$Q$6:$Q$1005,Cad_cl!BA$5))),"",IF($C576="","",SUMIFS(Con_ve!$F$6:$F$1005,Con_ve!$C$6:$C$1005,$C576,Con_ve!$I$6:$I$1005,"Fechada",Con_ve!$Q$6:$Q$1005,Cad_cl!BA$5)))</f>
        <v/>
      </c>
      <c r="BB576" s="134">
        <f t="shared" si="24"/>
        <v>0</v>
      </c>
      <c r="BD576" s="134" t="str">
        <f>IF(ISERR(IF($C576="","",SUMIFS(Con_ve!$F$6:$F$1005,Con_ve!$C$6:$C$1005,$C576,Con_ve!$I$6:$I$1005,"Em negociação",Con_ve!$Q$6:$Q$1005,Cad_cl!BD$5))),"",IF($C576="","",SUMIFS(Con_ve!$F$6:$F$1005,Con_ve!$C$6:$C$1005,$C576,Con_ve!$I$6:$I$1005,"Em negociação",Con_ve!$Q$6:$Q$1005,Cad_cl!BD$5)))</f>
        <v/>
      </c>
      <c r="BE576" s="134" t="str">
        <f>IF(ISERR(IF($C576="","",SUMIFS(Con_ve!$F$6:$F$1005,Con_ve!$C$6:$C$1005,$C576,Con_ve!$I$6:$I$1005,"Em negociação",Con_ve!$Q$6:$Q$1005,Cad_cl!BE$5))),"",IF($C576="","",SUMIFS(Con_ve!$F$6:$F$1005,Con_ve!$C$6:$C$1005,$C576,Con_ve!$I$6:$I$1005,"Em negociação",Con_ve!$Q$6:$Q$1005,Cad_cl!BE$5)))</f>
        <v/>
      </c>
      <c r="BF576" s="134" t="str">
        <f>IF(ISERR(IF($C576="","",SUMIFS(Con_ve!$F$6:$F$1005,Con_ve!$C$6:$C$1005,$C576,Con_ve!$I$6:$I$1005,"Em negociação",Con_ve!$Q$6:$Q$1005,Cad_cl!BF$5))),"",IF($C576="","",SUMIFS(Con_ve!$F$6:$F$1005,Con_ve!$C$6:$C$1005,$C576,Con_ve!$I$6:$I$1005,"Em negociação",Con_ve!$Q$6:$Q$1005,Cad_cl!BF$5)))</f>
        <v/>
      </c>
      <c r="BG576" s="134" t="str">
        <f>IF(ISERR(IF($C576="","",SUMIFS(Con_ve!$F$6:$F$1005,Con_ve!$C$6:$C$1005,$C576,Con_ve!$I$6:$I$1005,"Em negociação",Con_ve!$Q$6:$Q$1005,Cad_cl!BG$5))),"",IF($C576="","",SUMIFS(Con_ve!$F$6:$F$1005,Con_ve!$C$6:$C$1005,$C576,Con_ve!$I$6:$I$1005,"Em negociação",Con_ve!$Q$6:$Q$1005,Cad_cl!BG$5)))</f>
        <v/>
      </c>
      <c r="BH576" s="134" t="str">
        <f>IF(ISERR(IF($C576="","",SUMIFS(Con_ve!$F$6:$F$1005,Con_ve!$C$6:$C$1005,$C576,Con_ve!$I$6:$I$1005,"Em negociação",Con_ve!$Q$6:$Q$1005,Cad_cl!BH$5))),"",IF($C576="","",SUMIFS(Con_ve!$F$6:$F$1005,Con_ve!$C$6:$C$1005,$C576,Con_ve!$I$6:$I$1005,"Em negociação",Con_ve!$Q$6:$Q$1005,Cad_cl!BH$5)))</f>
        <v/>
      </c>
      <c r="BI576" s="134" t="str">
        <f>IF(ISERR(IF($C576="","",SUMIFS(Con_ve!$F$6:$F$1005,Con_ve!$C$6:$C$1005,$C576,Con_ve!$I$6:$I$1005,"Em negociação",Con_ve!$Q$6:$Q$1005,Cad_cl!BI$5))),"",IF($C576="","",SUMIFS(Con_ve!$F$6:$F$1005,Con_ve!$C$6:$C$1005,$C576,Con_ve!$I$6:$I$1005,"Em negociação",Con_ve!$Q$6:$Q$1005,Cad_cl!BI$5)))</f>
        <v/>
      </c>
      <c r="BJ576" s="134" t="str">
        <f>IF(ISERR(IF($C576="","",SUMIFS(Con_ve!$F$6:$F$1005,Con_ve!$C$6:$C$1005,$C576,Con_ve!$I$6:$I$1005,"Em negociação",Con_ve!$Q$6:$Q$1005,Cad_cl!BJ$5))),"",IF($C576="","",SUMIFS(Con_ve!$F$6:$F$1005,Con_ve!$C$6:$C$1005,$C576,Con_ve!$I$6:$I$1005,"Em negociação",Con_ve!$Q$6:$Q$1005,Cad_cl!BJ$5)))</f>
        <v/>
      </c>
      <c r="BK576" s="134" t="str">
        <f>IF(ISERR(IF($C576="","",SUMIFS(Con_ve!$F$6:$F$1005,Con_ve!$C$6:$C$1005,$C576,Con_ve!$I$6:$I$1005,"Em negociação",Con_ve!$Q$6:$Q$1005,Cad_cl!BK$5))),"",IF($C576="","",SUMIFS(Con_ve!$F$6:$F$1005,Con_ve!$C$6:$C$1005,$C576,Con_ve!$I$6:$I$1005,"Em negociação",Con_ve!$Q$6:$Q$1005,Cad_cl!BK$5)))</f>
        <v/>
      </c>
      <c r="BL576" s="134" t="str">
        <f>IF(ISERR(IF($C576="","",SUMIFS(Con_ve!$F$6:$F$1005,Con_ve!$C$6:$C$1005,$C576,Con_ve!$I$6:$I$1005,"Em negociação",Con_ve!$Q$6:$Q$1005,Cad_cl!BL$5))),"",IF($C576="","",SUMIFS(Con_ve!$F$6:$F$1005,Con_ve!$C$6:$C$1005,$C576,Con_ve!$I$6:$I$1005,"Em negociação",Con_ve!$Q$6:$Q$1005,Cad_cl!BL$5)))</f>
        <v/>
      </c>
      <c r="BM576" s="134" t="str">
        <f>IF(ISERR(IF($C576="","",SUMIFS(Con_ve!$F$6:$F$1005,Con_ve!$C$6:$C$1005,$C576,Con_ve!$I$6:$I$1005,"Em negociação",Con_ve!$Q$6:$Q$1005,Cad_cl!BM$5))),"",IF($C576="","",SUMIFS(Con_ve!$F$6:$F$1005,Con_ve!$C$6:$C$1005,$C576,Con_ve!$I$6:$I$1005,"Em negociação",Con_ve!$Q$6:$Q$1005,Cad_cl!BM$5)))</f>
        <v/>
      </c>
      <c r="BN576" s="134" t="str">
        <f>IF(ISERR(IF($C576="","",SUMIFS(Con_ve!$F$6:$F$1005,Con_ve!$C$6:$C$1005,$C576,Con_ve!$I$6:$I$1005,"Em negociação",Con_ve!$Q$6:$Q$1005,Cad_cl!BN$5))),"",IF($C576="","",SUMIFS(Con_ve!$F$6:$F$1005,Con_ve!$C$6:$C$1005,$C576,Con_ve!$I$6:$I$1005,"Em negociação",Con_ve!$Q$6:$Q$1005,Cad_cl!BN$5)))</f>
        <v/>
      </c>
      <c r="BO576" s="134" t="str">
        <f>IF(ISERR(IF($C576="","",SUMIFS(Con_ve!$F$6:$F$1005,Con_ve!$C$6:$C$1005,$C576,Con_ve!$I$6:$I$1005,"Em negociação",Con_ve!$Q$6:$Q$1005,Cad_cl!BO$5))),"",IF($C576="","",SUMIFS(Con_ve!$F$6:$F$1005,Con_ve!$C$6:$C$1005,$C576,Con_ve!$I$6:$I$1005,"Em negociação",Con_ve!$Q$6:$Q$1005,Cad_cl!BO$5)))</f>
        <v/>
      </c>
      <c r="BP576" s="134">
        <f t="shared" si="25"/>
        <v>0</v>
      </c>
      <c r="BR576" s="125" t="str">
        <f>IF(ISERR(IF(AND($I576=Re_lo!$E$5,BR$5=VLOOKUP(Re_lo!$H$5,Re_lo!$N$5:$O$16,2,0)),AP576,"")),"",IF(AND($I576=Re_lo!$E$5,BR$5=VLOOKUP(Re_lo!$H$5,Re_lo!$N$5:$O$16,2,0)),AP576,""))</f>
        <v/>
      </c>
      <c r="BS576" s="125" t="str">
        <f>IF(ISERR(IF(AND($I576=Re_lo!$E$5,BS$5=VLOOKUP(Re_lo!$H$5,Re_lo!$N$5:$O$16,2,0)),AQ576,"")),"",IF(AND($I576=Re_lo!$E$5,BS$5=VLOOKUP(Re_lo!$H$5,Re_lo!$N$5:$O$16,2,0)),AQ576,""))</f>
        <v/>
      </c>
      <c r="BT576" s="125" t="str">
        <f>IF(ISERR(IF(AND($I576=Re_lo!$E$5,BT$5=VLOOKUP(Re_lo!$H$5,Re_lo!$N$5:$O$16,2,0)),AR576,"")),"",IF(AND($I576=Re_lo!$E$5,BT$5=VLOOKUP(Re_lo!$H$5,Re_lo!$N$5:$O$16,2,0)),AR576,""))</f>
        <v/>
      </c>
      <c r="BU576" s="125" t="str">
        <f>IF(ISERR(IF(AND($I576=Re_lo!$E$5,BU$5=VLOOKUP(Re_lo!$H$5,Re_lo!$N$5:$O$16,2,0)),AS576,"")),"",IF(AND($I576=Re_lo!$E$5,BU$5=VLOOKUP(Re_lo!$H$5,Re_lo!$N$5:$O$16,2,0)),AS576,""))</f>
        <v/>
      </c>
      <c r="BV576" s="125" t="str">
        <f>IF(ISERR(IF(AND($I576=Re_lo!$E$5,BV$5=VLOOKUP(Re_lo!$H$5,Re_lo!$N$5:$O$16,2,0)),AT576,"")),"",IF(AND($I576=Re_lo!$E$5,BV$5=VLOOKUP(Re_lo!$H$5,Re_lo!$N$5:$O$16,2,0)),AT576,""))</f>
        <v/>
      </c>
      <c r="BW576" s="125" t="str">
        <f>IF(ISERR(IF(AND($I576=Re_lo!$E$5,BW$5=VLOOKUP(Re_lo!$H$5,Re_lo!$N$5:$O$16,2,0)),AU576,"")),"",IF(AND($I576=Re_lo!$E$5,BW$5=VLOOKUP(Re_lo!$H$5,Re_lo!$N$5:$O$16,2,0)),AU576,""))</f>
        <v/>
      </c>
      <c r="BX576" s="125" t="str">
        <f>IF(ISERR(IF(AND($I576=Re_lo!$E$5,BX$5=VLOOKUP(Re_lo!$H$5,Re_lo!$N$5:$O$16,2,0)),AV576,"")),"",IF(AND($I576=Re_lo!$E$5,BX$5=VLOOKUP(Re_lo!$H$5,Re_lo!$N$5:$O$16,2,0)),AV576,""))</f>
        <v/>
      </c>
      <c r="BY576" s="125" t="str">
        <f>IF(ISERR(IF(AND($I576=Re_lo!$E$5,BY$5=VLOOKUP(Re_lo!$H$5,Re_lo!$N$5:$O$16,2,0)),AW576,"")),"",IF(AND($I576=Re_lo!$E$5,BY$5=VLOOKUP(Re_lo!$H$5,Re_lo!$N$5:$O$16,2,0)),AW576,""))</f>
        <v/>
      </c>
      <c r="BZ576" s="125" t="str">
        <f>IF(ISERR(IF(AND($I576=Re_lo!$E$5,BZ$5=VLOOKUP(Re_lo!$H$5,Re_lo!$N$5:$O$16,2,0)),AX576,"")),"",IF(AND($I576=Re_lo!$E$5,BZ$5=VLOOKUP(Re_lo!$H$5,Re_lo!$N$5:$O$16,2,0)),AX576,""))</f>
        <v/>
      </c>
      <c r="CA576" s="125" t="str">
        <f>IF(ISERR(IF(AND($I576=Re_lo!$E$5,CA$5=VLOOKUP(Re_lo!$H$5,Re_lo!$N$5:$O$16,2,0)),AY576,"")),"",IF(AND($I576=Re_lo!$E$5,CA$5=VLOOKUP(Re_lo!$H$5,Re_lo!$N$5:$O$16,2,0)),AY576,""))</f>
        <v/>
      </c>
      <c r="CB576" s="125" t="str">
        <f>IF(ISERR(IF(AND($I576=Re_lo!$E$5,CB$5=VLOOKUP(Re_lo!$H$5,Re_lo!$N$5:$O$16,2,0)),AZ576,"")),"",IF(AND($I576=Re_lo!$E$5,CB$5=VLOOKUP(Re_lo!$H$5,Re_lo!$N$5:$O$16,2,0)),AZ576,""))</f>
        <v/>
      </c>
      <c r="CC576" s="125" t="str">
        <f>IF(ISERR(IF(AND($I576=Re_lo!$E$5,CC$5=VLOOKUP(Re_lo!$H$5,Re_lo!$N$5:$O$16,2,0)),BA576,"")),"",IF(AND($I576=Re_lo!$E$5,CC$5=VLOOKUP(Re_lo!$H$5,Re_lo!$N$5:$O$16,2,0)),BA576,""))</f>
        <v/>
      </c>
      <c r="CD576" s="125" t="str">
        <f>IF(ISERR(IF(AND($I576=Re_lo!$E$5,CD$5=VLOOKUP(Re_lo!$H$5,Re_lo!$N$5:$O$16,2,0)),BB576,"")),"",IF(AND($I576=Re_lo!$E$5,CD$5=VLOOKUP(Re_lo!$H$5,Re_lo!$N$5:$O$16,2,0)),BB576,""))</f>
        <v/>
      </c>
      <c r="CF576" s="125" t="str">
        <f>IF($C576="","",COUNTIFS(Con_ve!$C$6:$C$1005,$C576,Con_ve!$Q$6:$Q$1005,Cad_cl!CF$5))</f>
        <v/>
      </c>
      <c r="CG576" s="125" t="str">
        <f>IF($C576="","",COUNTIFS(Con_ve!$C$6:$C$1005,$C576,Con_ve!$Q$6:$Q$1005,Cad_cl!CG$5))</f>
        <v/>
      </c>
      <c r="CH576" s="125" t="str">
        <f>IF($C576="","",COUNTIFS(Con_ve!$C$6:$C$1005,$C576,Con_ve!$Q$6:$Q$1005,Cad_cl!CH$5))</f>
        <v/>
      </c>
      <c r="CI576" s="125" t="str">
        <f>IF($C576="","",COUNTIFS(Con_ve!$C$6:$C$1005,$C576,Con_ve!$Q$6:$Q$1005,Cad_cl!CI$5))</f>
        <v/>
      </c>
      <c r="CJ576" s="125" t="str">
        <f>IF($C576="","",COUNTIFS(Con_ve!$C$6:$C$1005,$C576,Con_ve!$Q$6:$Q$1005,Cad_cl!CJ$5))</f>
        <v/>
      </c>
      <c r="CK576" s="125" t="str">
        <f>IF($C576="","",COUNTIFS(Con_ve!$C$6:$C$1005,$C576,Con_ve!$Q$6:$Q$1005,Cad_cl!CK$5))</f>
        <v/>
      </c>
      <c r="CL576" s="125" t="str">
        <f>IF($C576="","",COUNTIFS(Con_ve!$C$6:$C$1005,$C576,Con_ve!$Q$6:$Q$1005,Cad_cl!CL$5))</f>
        <v/>
      </c>
      <c r="CM576" s="125" t="str">
        <f>IF($C576="","",COUNTIFS(Con_ve!$C$6:$C$1005,$C576,Con_ve!$Q$6:$Q$1005,Cad_cl!CM$5))</f>
        <v/>
      </c>
      <c r="CN576" s="125" t="str">
        <f>IF($C576="","",COUNTIFS(Con_ve!$C$6:$C$1005,$C576,Con_ve!$Q$6:$Q$1005,Cad_cl!CN$5))</f>
        <v/>
      </c>
      <c r="CO576" s="125" t="str">
        <f>IF($C576="","",COUNTIFS(Con_ve!$C$6:$C$1005,$C576,Con_ve!$Q$6:$Q$1005,Cad_cl!CO$5))</f>
        <v/>
      </c>
      <c r="CP576" s="125" t="str">
        <f>IF($C576="","",COUNTIFS(Con_ve!$C$6:$C$1005,$C576,Con_ve!$Q$6:$Q$1005,Cad_cl!CP$5))</f>
        <v/>
      </c>
      <c r="CQ576" s="125" t="str">
        <f>IF($C576="","",COUNTIFS(Con_ve!$C$6:$C$1005,$C576,Con_ve!$Q$6:$Q$1005,Cad_cl!CQ$5))</f>
        <v/>
      </c>
      <c r="CR576" s="125">
        <f t="shared" si="26"/>
        <v>0</v>
      </c>
    </row>
    <row r="577" spans="3:96" ht="30" customHeight="1">
      <c r="C577" s="153"/>
      <c r="D577" s="153"/>
      <c r="E577" s="154"/>
      <c r="F577" s="153"/>
      <c r="G577" s="155"/>
      <c r="H577" s="153"/>
      <c r="I577" s="153"/>
      <c r="J577" s="132" t="s">
        <v>309</v>
      </c>
      <c r="K577" s="133" t="s">
        <v>309</v>
      </c>
      <c r="L577" s="153"/>
      <c r="M577" s="153"/>
      <c r="N577" s="153"/>
      <c r="O577" s="153"/>
      <c r="P577" s="153"/>
      <c r="Q577" s="153"/>
      <c r="AP577" s="134" t="str">
        <f>IF(ISERR(IF($C577="","",SUMIFS(Con_ve!$F$6:$F$1005,Con_ve!$C$6:$C$1005,$C577,Con_ve!$I$6:$I$1005,"Fechada",Con_ve!$Q$6:$Q$1005,Cad_cl!AP$5))),"",IF($C577="","",SUMIFS(Con_ve!$F$6:$F$1005,Con_ve!$C$6:$C$1005,$C577,Con_ve!$I$6:$I$1005,"Fechada",Con_ve!$Q$6:$Q$1005,Cad_cl!AP$5)))</f>
        <v/>
      </c>
      <c r="AQ577" s="134" t="str">
        <f>IF(ISERR(IF($C577="","",SUMIFS(Con_ve!$F$6:$F$1005,Con_ve!$C$6:$C$1005,$C577,Con_ve!$I$6:$I$1005,"Fechada",Con_ve!$Q$6:$Q$1005,Cad_cl!AQ$5))),"",IF($C577="","",SUMIFS(Con_ve!$F$6:$F$1005,Con_ve!$C$6:$C$1005,$C577,Con_ve!$I$6:$I$1005,"Fechada",Con_ve!$Q$6:$Q$1005,Cad_cl!AQ$5)))</f>
        <v/>
      </c>
      <c r="AR577" s="134" t="str">
        <f>IF(ISERR(IF($C577="","",SUMIFS(Con_ve!$F$6:$F$1005,Con_ve!$C$6:$C$1005,$C577,Con_ve!$I$6:$I$1005,"Fechada",Con_ve!$Q$6:$Q$1005,Cad_cl!AR$5))),"",IF($C577="","",SUMIFS(Con_ve!$F$6:$F$1005,Con_ve!$C$6:$C$1005,$C577,Con_ve!$I$6:$I$1005,"Fechada",Con_ve!$Q$6:$Q$1005,Cad_cl!AR$5)))</f>
        <v/>
      </c>
      <c r="AS577" s="134" t="str">
        <f>IF(ISERR(IF($C577="","",SUMIFS(Con_ve!$F$6:$F$1005,Con_ve!$C$6:$C$1005,$C577,Con_ve!$I$6:$I$1005,"Fechada",Con_ve!$Q$6:$Q$1005,Cad_cl!AS$5))),"",IF($C577="","",SUMIFS(Con_ve!$F$6:$F$1005,Con_ve!$C$6:$C$1005,$C577,Con_ve!$I$6:$I$1005,"Fechada",Con_ve!$Q$6:$Q$1005,Cad_cl!AS$5)))</f>
        <v/>
      </c>
      <c r="AT577" s="134" t="str">
        <f>IF(ISERR(IF($C577="","",SUMIFS(Con_ve!$F$6:$F$1005,Con_ve!$C$6:$C$1005,$C577,Con_ve!$I$6:$I$1005,"Fechada",Con_ve!$Q$6:$Q$1005,Cad_cl!AT$5))),"",IF($C577="","",SUMIFS(Con_ve!$F$6:$F$1005,Con_ve!$C$6:$C$1005,$C577,Con_ve!$I$6:$I$1005,"Fechada",Con_ve!$Q$6:$Q$1005,Cad_cl!AT$5)))</f>
        <v/>
      </c>
      <c r="AU577" s="134" t="str">
        <f>IF(ISERR(IF($C577="","",SUMIFS(Con_ve!$F$6:$F$1005,Con_ve!$C$6:$C$1005,$C577,Con_ve!$I$6:$I$1005,"Fechada",Con_ve!$Q$6:$Q$1005,Cad_cl!AU$5))),"",IF($C577="","",SUMIFS(Con_ve!$F$6:$F$1005,Con_ve!$C$6:$C$1005,$C577,Con_ve!$I$6:$I$1005,"Fechada",Con_ve!$Q$6:$Q$1005,Cad_cl!AU$5)))</f>
        <v/>
      </c>
      <c r="AV577" s="134" t="str">
        <f>IF(ISERR(IF($C577="","",SUMIFS(Con_ve!$F$6:$F$1005,Con_ve!$C$6:$C$1005,$C577,Con_ve!$I$6:$I$1005,"Fechada",Con_ve!$Q$6:$Q$1005,Cad_cl!AV$5))),"",IF($C577="","",SUMIFS(Con_ve!$F$6:$F$1005,Con_ve!$C$6:$C$1005,$C577,Con_ve!$I$6:$I$1005,"Fechada",Con_ve!$Q$6:$Q$1005,Cad_cl!AV$5)))</f>
        <v/>
      </c>
      <c r="AW577" s="134" t="str">
        <f>IF(ISERR(IF($C577="","",SUMIFS(Con_ve!$F$6:$F$1005,Con_ve!$C$6:$C$1005,$C577,Con_ve!$I$6:$I$1005,"Fechada",Con_ve!$Q$6:$Q$1005,Cad_cl!AW$5))),"",IF($C577="","",SUMIFS(Con_ve!$F$6:$F$1005,Con_ve!$C$6:$C$1005,$C577,Con_ve!$I$6:$I$1005,"Fechada",Con_ve!$Q$6:$Q$1005,Cad_cl!AW$5)))</f>
        <v/>
      </c>
      <c r="AX577" s="134" t="str">
        <f>IF(ISERR(IF($C577="","",SUMIFS(Con_ve!$F$6:$F$1005,Con_ve!$C$6:$C$1005,$C577,Con_ve!$I$6:$I$1005,"Fechada",Con_ve!$Q$6:$Q$1005,Cad_cl!AX$5))),"",IF($C577="","",SUMIFS(Con_ve!$F$6:$F$1005,Con_ve!$C$6:$C$1005,$C577,Con_ve!$I$6:$I$1005,"Fechada",Con_ve!$Q$6:$Q$1005,Cad_cl!AX$5)))</f>
        <v/>
      </c>
      <c r="AY577" s="134" t="str">
        <f>IF(ISERR(IF($C577="","",SUMIFS(Con_ve!$F$6:$F$1005,Con_ve!$C$6:$C$1005,$C577,Con_ve!$I$6:$I$1005,"Fechada",Con_ve!$Q$6:$Q$1005,Cad_cl!AY$5))),"",IF($C577="","",SUMIFS(Con_ve!$F$6:$F$1005,Con_ve!$C$6:$C$1005,$C577,Con_ve!$I$6:$I$1005,"Fechada",Con_ve!$Q$6:$Q$1005,Cad_cl!AY$5)))</f>
        <v/>
      </c>
      <c r="AZ577" s="134" t="str">
        <f>IF(ISERR(IF($C577="","",SUMIFS(Con_ve!$F$6:$F$1005,Con_ve!$C$6:$C$1005,$C577,Con_ve!$I$6:$I$1005,"Fechada",Con_ve!$Q$6:$Q$1005,Cad_cl!AZ$5))),"",IF($C577="","",SUMIFS(Con_ve!$F$6:$F$1005,Con_ve!$C$6:$C$1005,$C577,Con_ve!$I$6:$I$1005,"Fechada",Con_ve!$Q$6:$Q$1005,Cad_cl!AZ$5)))</f>
        <v/>
      </c>
      <c r="BA577" s="134" t="str">
        <f>IF(ISERR(IF($C577="","",SUMIFS(Con_ve!$F$6:$F$1005,Con_ve!$C$6:$C$1005,$C577,Con_ve!$I$6:$I$1005,"Fechada",Con_ve!$Q$6:$Q$1005,Cad_cl!BA$5))),"",IF($C577="","",SUMIFS(Con_ve!$F$6:$F$1005,Con_ve!$C$6:$C$1005,$C577,Con_ve!$I$6:$I$1005,"Fechada",Con_ve!$Q$6:$Q$1005,Cad_cl!BA$5)))</f>
        <v/>
      </c>
      <c r="BB577" s="134">
        <f t="shared" si="24"/>
        <v>0</v>
      </c>
      <c r="BD577" s="134" t="str">
        <f>IF(ISERR(IF($C577="","",SUMIFS(Con_ve!$F$6:$F$1005,Con_ve!$C$6:$C$1005,$C577,Con_ve!$I$6:$I$1005,"Em negociação",Con_ve!$Q$6:$Q$1005,Cad_cl!BD$5))),"",IF($C577="","",SUMIFS(Con_ve!$F$6:$F$1005,Con_ve!$C$6:$C$1005,$C577,Con_ve!$I$6:$I$1005,"Em negociação",Con_ve!$Q$6:$Q$1005,Cad_cl!BD$5)))</f>
        <v/>
      </c>
      <c r="BE577" s="134" t="str">
        <f>IF(ISERR(IF($C577="","",SUMIFS(Con_ve!$F$6:$F$1005,Con_ve!$C$6:$C$1005,$C577,Con_ve!$I$6:$I$1005,"Em negociação",Con_ve!$Q$6:$Q$1005,Cad_cl!BE$5))),"",IF($C577="","",SUMIFS(Con_ve!$F$6:$F$1005,Con_ve!$C$6:$C$1005,$C577,Con_ve!$I$6:$I$1005,"Em negociação",Con_ve!$Q$6:$Q$1005,Cad_cl!BE$5)))</f>
        <v/>
      </c>
      <c r="BF577" s="134" t="str">
        <f>IF(ISERR(IF($C577="","",SUMIFS(Con_ve!$F$6:$F$1005,Con_ve!$C$6:$C$1005,$C577,Con_ve!$I$6:$I$1005,"Em negociação",Con_ve!$Q$6:$Q$1005,Cad_cl!BF$5))),"",IF($C577="","",SUMIFS(Con_ve!$F$6:$F$1005,Con_ve!$C$6:$C$1005,$C577,Con_ve!$I$6:$I$1005,"Em negociação",Con_ve!$Q$6:$Q$1005,Cad_cl!BF$5)))</f>
        <v/>
      </c>
      <c r="BG577" s="134" t="str">
        <f>IF(ISERR(IF($C577="","",SUMIFS(Con_ve!$F$6:$F$1005,Con_ve!$C$6:$C$1005,$C577,Con_ve!$I$6:$I$1005,"Em negociação",Con_ve!$Q$6:$Q$1005,Cad_cl!BG$5))),"",IF($C577="","",SUMIFS(Con_ve!$F$6:$F$1005,Con_ve!$C$6:$C$1005,$C577,Con_ve!$I$6:$I$1005,"Em negociação",Con_ve!$Q$6:$Q$1005,Cad_cl!BG$5)))</f>
        <v/>
      </c>
      <c r="BH577" s="134" t="str">
        <f>IF(ISERR(IF($C577="","",SUMIFS(Con_ve!$F$6:$F$1005,Con_ve!$C$6:$C$1005,$C577,Con_ve!$I$6:$I$1005,"Em negociação",Con_ve!$Q$6:$Q$1005,Cad_cl!BH$5))),"",IF($C577="","",SUMIFS(Con_ve!$F$6:$F$1005,Con_ve!$C$6:$C$1005,$C577,Con_ve!$I$6:$I$1005,"Em negociação",Con_ve!$Q$6:$Q$1005,Cad_cl!BH$5)))</f>
        <v/>
      </c>
      <c r="BI577" s="134" t="str">
        <f>IF(ISERR(IF($C577="","",SUMIFS(Con_ve!$F$6:$F$1005,Con_ve!$C$6:$C$1005,$C577,Con_ve!$I$6:$I$1005,"Em negociação",Con_ve!$Q$6:$Q$1005,Cad_cl!BI$5))),"",IF($C577="","",SUMIFS(Con_ve!$F$6:$F$1005,Con_ve!$C$6:$C$1005,$C577,Con_ve!$I$6:$I$1005,"Em negociação",Con_ve!$Q$6:$Q$1005,Cad_cl!BI$5)))</f>
        <v/>
      </c>
      <c r="BJ577" s="134" t="str">
        <f>IF(ISERR(IF($C577="","",SUMIFS(Con_ve!$F$6:$F$1005,Con_ve!$C$6:$C$1005,$C577,Con_ve!$I$6:$I$1005,"Em negociação",Con_ve!$Q$6:$Q$1005,Cad_cl!BJ$5))),"",IF($C577="","",SUMIFS(Con_ve!$F$6:$F$1005,Con_ve!$C$6:$C$1005,$C577,Con_ve!$I$6:$I$1005,"Em negociação",Con_ve!$Q$6:$Q$1005,Cad_cl!BJ$5)))</f>
        <v/>
      </c>
      <c r="BK577" s="134" t="str">
        <f>IF(ISERR(IF($C577="","",SUMIFS(Con_ve!$F$6:$F$1005,Con_ve!$C$6:$C$1005,$C577,Con_ve!$I$6:$I$1005,"Em negociação",Con_ve!$Q$6:$Q$1005,Cad_cl!BK$5))),"",IF($C577="","",SUMIFS(Con_ve!$F$6:$F$1005,Con_ve!$C$6:$C$1005,$C577,Con_ve!$I$6:$I$1005,"Em negociação",Con_ve!$Q$6:$Q$1005,Cad_cl!BK$5)))</f>
        <v/>
      </c>
      <c r="BL577" s="134" t="str">
        <f>IF(ISERR(IF($C577="","",SUMIFS(Con_ve!$F$6:$F$1005,Con_ve!$C$6:$C$1005,$C577,Con_ve!$I$6:$I$1005,"Em negociação",Con_ve!$Q$6:$Q$1005,Cad_cl!BL$5))),"",IF($C577="","",SUMIFS(Con_ve!$F$6:$F$1005,Con_ve!$C$6:$C$1005,$C577,Con_ve!$I$6:$I$1005,"Em negociação",Con_ve!$Q$6:$Q$1005,Cad_cl!BL$5)))</f>
        <v/>
      </c>
      <c r="BM577" s="134" t="str">
        <f>IF(ISERR(IF($C577="","",SUMIFS(Con_ve!$F$6:$F$1005,Con_ve!$C$6:$C$1005,$C577,Con_ve!$I$6:$I$1005,"Em negociação",Con_ve!$Q$6:$Q$1005,Cad_cl!BM$5))),"",IF($C577="","",SUMIFS(Con_ve!$F$6:$F$1005,Con_ve!$C$6:$C$1005,$C577,Con_ve!$I$6:$I$1005,"Em negociação",Con_ve!$Q$6:$Q$1005,Cad_cl!BM$5)))</f>
        <v/>
      </c>
      <c r="BN577" s="134" t="str">
        <f>IF(ISERR(IF($C577="","",SUMIFS(Con_ve!$F$6:$F$1005,Con_ve!$C$6:$C$1005,$C577,Con_ve!$I$6:$I$1005,"Em negociação",Con_ve!$Q$6:$Q$1005,Cad_cl!BN$5))),"",IF($C577="","",SUMIFS(Con_ve!$F$6:$F$1005,Con_ve!$C$6:$C$1005,$C577,Con_ve!$I$6:$I$1005,"Em negociação",Con_ve!$Q$6:$Q$1005,Cad_cl!BN$5)))</f>
        <v/>
      </c>
      <c r="BO577" s="134" t="str">
        <f>IF(ISERR(IF($C577="","",SUMIFS(Con_ve!$F$6:$F$1005,Con_ve!$C$6:$C$1005,$C577,Con_ve!$I$6:$I$1005,"Em negociação",Con_ve!$Q$6:$Q$1005,Cad_cl!BO$5))),"",IF($C577="","",SUMIFS(Con_ve!$F$6:$F$1005,Con_ve!$C$6:$C$1005,$C577,Con_ve!$I$6:$I$1005,"Em negociação",Con_ve!$Q$6:$Q$1005,Cad_cl!BO$5)))</f>
        <v/>
      </c>
      <c r="BP577" s="134">
        <f t="shared" si="25"/>
        <v>0</v>
      </c>
      <c r="BR577" s="125" t="str">
        <f>IF(ISERR(IF(AND($I577=Re_lo!$E$5,BR$5=VLOOKUP(Re_lo!$H$5,Re_lo!$N$5:$O$16,2,0)),AP577,"")),"",IF(AND($I577=Re_lo!$E$5,BR$5=VLOOKUP(Re_lo!$H$5,Re_lo!$N$5:$O$16,2,0)),AP577,""))</f>
        <v/>
      </c>
      <c r="BS577" s="125" t="str">
        <f>IF(ISERR(IF(AND($I577=Re_lo!$E$5,BS$5=VLOOKUP(Re_lo!$H$5,Re_lo!$N$5:$O$16,2,0)),AQ577,"")),"",IF(AND($I577=Re_lo!$E$5,BS$5=VLOOKUP(Re_lo!$H$5,Re_lo!$N$5:$O$16,2,0)),AQ577,""))</f>
        <v/>
      </c>
      <c r="BT577" s="125" t="str">
        <f>IF(ISERR(IF(AND($I577=Re_lo!$E$5,BT$5=VLOOKUP(Re_lo!$H$5,Re_lo!$N$5:$O$16,2,0)),AR577,"")),"",IF(AND($I577=Re_lo!$E$5,BT$5=VLOOKUP(Re_lo!$H$5,Re_lo!$N$5:$O$16,2,0)),AR577,""))</f>
        <v/>
      </c>
      <c r="BU577" s="125" t="str">
        <f>IF(ISERR(IF(AND($I577=Re_lo!$E$5,BU$5=VLOOKUP(Re_lo!$H$5,Re_lo!$N$5:$O$16,2,0)),AS577,"")),"",IF(AND($I577=Re_lo!$E$5,BU$5=VLOOKUP(Re_lo!$H$5,Re_lo!$N$5:$O$16,2,0)),AS577,""))</f>
        <v/>
      </c>
      <c r="BV577" s="125" t="str">
        <f>IF(ISERR(IF(AND($I577=Re_lo!$E$5,BV$5=VLOOKUP(Re_lo!$H$5,Re_lo!$N$5:$O$16,2,0)),AT577,"")),"",IF(AND($I577=Re_lo!$E$5,BV$5=VLOOKUP(Re_lo!$H$5,Re_lo!$N$5:$O$16,2,0)),AT577,""))</f>
        <v/>
      </c>
      <c r="BW577" s="125" t="str">
        <f>IF(ISERR(IF(AND($I577=Re_lo!$E$5,BW$5=VLOOKUP(Re_lo!$H$5,Re_lo!$N$5:$O$16,2,0)),AU577,"")),"",IF(AND($I577=Re_lo!$E$5,BW$5=VLOOKUP(Re_lo!$H$5,Re_lo!$N$5:$O$16,2,0)),AU577,""))</f>
        <v/>
      </c>
      <c r="BX577" s="125" t="str">
        <f>IF(ISERR(IF(AND($I577=Re_lo!$E$5,BX$5=VLOOKUP(Re_lo!$H$5,Re_lo!$N$5:$O$16,2,0)),AV577,"")),"",IF(AND($I577=Re_lo!$E$5,BX$5=VLOOKUP(Re_lo!$H$5,Re_lo!$N$5:$O$16,2,0)),AV577,""))</f>
        <v/>
      </c>
      <c r="BY577" s="125" t="str">
        <f>IF(ISERR(IF(AND($I577=Re_lo!$E$5,BY$5=VLOOKUP(Re_lo!$H$5,Re_lo!$N$5:$O$16,2,0)),AW577,"")),"",IF(AND($I577=Re_lo!$E$5,BY$5=VLOOKUP(Re_lo!$H$5,Re_lo!$N$5:$O$16,2,0)),AW577,""))</f>
        <v/>
      </c>
      <c r="BZ577" s="125" t="str">
        <f>IF(ISERR(IF(AND($I577=Re_lo!$E$5,BZ$5=VLOOKUP(Re_lo!$H$5,Re_lo!$N$5:$O$16,2,0)),AX577,"")),"",IF(AND($I577=Re_lo!$E$5,BZ$5=VLOOKUP(Re_lo!$H$5,Re_lo!$N$5:$O$16,2,0)),AX577,""))</f>
        <v/>
      </c>
      <c r="CA577" s="125" t="str">
        <f>IF(ISERR(IF(AND($I577=Re_lo!$E$5,CA$5=VLOOKUP(Re_lo!$H$5,Re_lo!$N$5:$O$16,2,0)),AY577,"")),"",IF(AND($I577=Re_lo!$E$5,CA$5=VLOOKUP(Re_lo!$H$5,Re_lo!$N$5:$O$16,2,0)),AY577,""))</f>
        <v/>
      </c>
      <c r="CB577" s="125" t="str">
        <f>IF(ISERR(IF(AND($I577=Re_lo!$E$5,CB$5=VLOOKUP(Re_lo!$H$5,Re_lo!$N$5:$O$16,2,0)),AZ577,"")),"",IF(AND($I577=Re_lo!$E$5,CB$5=VLOOKUP(Re_lo!$H$5,Re_lo!$N$5:$O$16,2,0)),AZ577,""))</f>
        <v/>
      </c>
      <c r="CC577" s="125" t="str">
        <f>IF(ISERR(IF(AND($I577=Re_lo!$E$5,CC$5=VLOOKUP(Re_lo!$H$5,Re_lo!$N$5:$O$16,2,0)),BA577,"")),"",IF(AND($I577=Re_lo!$E$5,CC$5=VLOOKUP(Re_lo!$H$5,Re_lo!$N$5:$O$16,2,0)),BA577,""))</f>
        <v/>
      </c>
      <c r="CD577" s="125" t="str">
        <f>IF(ISERR(IF(AND($I577=Re_lo!$E$5,CD$5=VLOOKUP(Re_lo!$H$5,Re_lo!$N$5:$O$16,2,0)),BB577,"")),"",IF(AND($I577=Re_lo!$E$5,CD$5=VLOOKUP(Re_lo!$H$5,Re_lo!$N$5:$O$16,2,0)),BB577,""))</f>
        <v/>
      </c>
      <c r="CF577" s="125" t="str">
        <f>IF($C577="","",COUNTIFS(Con_ve!$C$6:$C$1005,$C577,Con_ve!$Q$6:$Q$1005,Cad_cl!CF$5))</f>
        <v/>
      </c>
      <c r="CG577" s="125" t="str">
        <f>IF($C577="","",COUNTIFS(Con_ve!$C$6:$C$1005,$C577,Con_ve!$Q$6:$Q$1005,Cad_cl!CG$5))</f>
        <v/>
      </c>
      <c r="CH577" s="125" t="str">
        <f>IF($C577="","",COUNTIFS(Con_ve!$C$6:$C$1005,$C577,Con_ve!$Q$6:$Q$1005,Cad_cl!CH$5))</f>
        <v/>
      </c>
      <c r="CI577" s="125" t="str">
        <f>IF($C577="","",COUNTIFS(Con_ve!$C$6:$C$1005,$C577,Con_ve!$Q$6:$Q$1005,Cad_cl!CI$5))</f>
        <v/>
      </c>
      <c r="CJ577" s="125" t="str">
        <f>IF($C577="","",COUNTIFS(Con_ve!$C$6:$C$1005,$C577,Con_ve!$Q$6:$Q$1005,Cad_cl!CJ$5))</f>
        <v/>
      </c>
      <c r="CK577" s="125" t="str">
        <f>IF($C577="","",COUNTIFS(Con_ve!$C$6:$C$1005,$C577,Con_ve!$Q$6:$Q$1005,Cad_cl!CK$5))</f>
        <v/>
      </c>
      <c r="CL577" s="125" t="str">
        <f>IF($C577="","",COUNTIFS(Con_ve!$C$6:$C$1005,$C577,Con_ve!$Q$6:$Q$1005,Cad_cl!CL$5))</f>
        <v/>
      </c>
      <c r="CM577" s="125" t="str">
        <f>IF($C577="","",COUNTIFS(Con_ve!$C$6:$C$1005,$C577,Con_ve!$Q$6:$Q$1005,Cad_cl!CM$5))</f>
        <v/>
      </c>
      <c r="CN577" s="125" t="str">
        <f>IF($C577="","",COUNTIFS(Con_ve!$C$6:$C$1005,$C577,Con_ve!$Q$6:$Q$1005,Cad_cl!CN$5))</f>
        <v/>
      </c>
      <c r="CO577" s="125" t="str">
        <f>IF($C577="","",COUNTIFS(Con_ve!$C$6:$C$1005,$C577,Con_ve!$Q$6:$Q$1005,Cad_cl!CO$5))</f>
        <v/>
      </c>
      <c r="CP577" s="125" t="str">
        <f>IF($C577="","",COUNTIFS(Con_ve!$C$6:$C$1005,$C577,Con_ve!$Q$6:$Q$1005,Cad_cl!CP$5))</f>
        <v/>
      </c>
      <c r="CQ577" s="125" t="str">
        <f>IF($C577="","",COUNTIFS(Con_ve!$C$6:$C$1005,$C577,Con_ve!$Q$6:$Q$1005,Cad_cl!CQ$5))</f>
        <v/>
      </c>
      <c r="CR577" s="125">
        <f t="shared" si="26"/>
        <v>0</v>
      </c>
    </row>
    <row r="578" spans="3:96" ht="30" customHeight="1">
      <c r="C578" s="153"/>
      <c r="D578" s="153"/>
      <c r="E578" s="154"/>
      <c r="F578" s="153"/>
      <c r="G578" s="155"/>
      <c r="H578" s="153"/>
      <c r="I578" s="153"/>
      <c r="J578" s="132" t="s">
        <v>309</v>
      </c>
      <c r="K578" s="133" t="s">
        <v>309</v>
      </c>
      <c r="L578" s="153"/>
      <c r="M578" s="153"/>
      <c r="N578" s="153"/>
      <c r="O578" s="153"/>
      <c r="P578" s="153"/>
      <c r="Q578" s="153"/>
      <c r="AP578" s="134" t="str">
        <f>IF(ISERR(IF($C578="","",SUMIFS(Con_ve!$F$6:$F$1005,Con_ve!$C$6:$C$1005,$C578,Con_ve!$I$6:$I$1005,"Fechada",Con_ve!$Q$6:$Q$1005,Cad_cl!AP$5))),"",IF($C578="","",SUMIFS(Con_ve!$F$6:$F$1005,Con_ve!$C$6:$C$1005,$C578,Con_ve!$I$6:$I$1005,"Fechada",Con_ve!$Q$6:$Q$1005,Cad_cl!AP$5)))</f>
        <v/>
      </c>
      <c r="AQ578" s="134" t="str">
        <f>IF(ISERR(IF($C578="","",SUMIFS(Con_ve!$F$6:$F$1005,Con_ve!$C$6:$C$1005,$C578,Con_ve!$I$6:$I$1005,"Fechada",Con_ve!$Q$6:$Q$1005,Cad_cl!AQ$5))),"",IF($C578="","",SUMIFS(Con_ve!$F$6:$F$1005,Con_ve!$C$6:$C$1005,$C578,Con_ve!$I$6:$I$1005,"Fechada",Con_ve!$Q$6:$Q$1005,Cad_cl!AQ$5)))</f>
        <v/>
      </c>
      <c r="AR578" s="134" t="str">
        <f>IF(ISERR(IF($C578="","",SUMIFS(Con_ve!$F$6:$F$1005,Con_ve!$C$6:$C$1005,$C578,Con_ve!$I$6:$I$1005,"Fechada",Con_ve!$Q$6:$Q$1005,Cad_cl!AR$5))),"",IF($C578="","",SUMIFS(Con_ve!$F$6:$F$1005,Con_ve!$C$6:$C$1005,$C578,Con_ve!$I$6:$I$1005,"Fechada",Con_ve!$Q$6:$Q$1005,Cad_cl!AR$5)))</f>
        <v/>
      </c>
      <c r="AS578" s="134" t="str">
        <f>IF(ISERR(IF($C578="","",SUMIFS(Con_ve!$F$6:$F$1005,Con_ve!$C$6:$C$1005,$C578,Con_ve!$I$6:$I$1005,"Fechada",Con_ve!$Q$6:$Q$1005,Cad_cl!AS$5))),"",IF($C578="","",SUMIFS(Con_ve!$F$6:$F$1005,Con_ve!$C$6:$C$1005,$C578,Con_ve!$I$6:$I$1005,"Fechada",Con_ve!$Q$6:$Q$1005,Cad_cl!AS$5)))</f>
        <v/>
      </c>
      <c r="AT578" s="134" t="str">
        <f>IF(ISERR(IF($C578="","",SUMIFS(Con_ve!$F$6:$F$1005,Con_ve!$C$6:$C$1005,$C578,Con_ve!$I$6:$I$1005,"Fechada",Con_ve!$Q$6:$Q$1005,Cad_cl!AT$5))),"",IF($C578="","",SUMIFS(Con_ve!$F$6:$F$1005,Con_ve!$C$6:$C$1005,$C578,Con_ve!$I$6:$I$1005,"Fechada",Con_ve!$Q$6:$Q$1005,Cad_cl!AT$5)))</f>
        <v/>
      </c>
      <c r="AU578" s="134" t="str">
        <f>IF(ISERR(IF($C578="","",SUMIFS(Con_ve!$F$6:$F$1005,Con_ve!$C$6:$C$1005,$C578,Con_ve!$I$6:$I$1005,"Fechada",Con_ve!$Q$6:$Q$1005,Cad_cl!AU$5))),"",IF($C578="","",SUMIFS(Con_ve!$F$6:$F$1005,Con_ve!$C$6:$C$1005,$C578,Con_ve!$I$6:$I$1005,"Fechada",Con_ve!$Q$6:$Q$1005,Cad_cl!AU$5)))</f>
        <v/>
      </c>
      <c r="AV578" s="134" t="str">
        <f>IF(ISERR(IF($C578="","",SUMIFS(Con_ve!$F$6:$F$1005,Con_ve!$C$6:$C$1005,$C578,Con_ve!$I$6:$I$1005,"Fechada",Con_ve!$Q$6:$Q$1005,Cad_cl!AV$5))),"",IF($C578="","",SUMIFS(Con_ve!$F$6:$F$1005,Con_ve!$C$6:$C$1005,$C578,Con_ve!$I$6:$I$1005,"Fechada",Con_ve!$Q$6:$Q$1005,Cad_cl!AV$5)))</f>
        <v/>
      </c>
      <c r="AW578" s="134" t="str">
        <f>IF(ISERR(IF($C578="","",SUMIFS(Con_ve!$F$6:$F$1005,Con_ve!$C$6:$C$1005,$C578,Con_ve!$I$6:$I$1005,"Fechada",Con_ve!$Q$6:$Q$1005,Cad_cl!AW$5))),"",IF($C578="","",SUMIFS(Con_ve!$F$6:$F$1005,Con_ve!$C$6:$C$1005,$C578,Con_ve!$I$6:$I$1005,"Fechada",Con_ve!$Q$6:$Q$1005,Cad_cl!AW$5)))</f>
        <v/>
      </c>
      <c r="AX578" s="134" t="str">
        <f>IF(ISERR(IF($C578="","",SUMIFS(Con_ve!$F$6:$F$1005,Con_ve!$C$6:$C$1005,$C578,Con_ve!$I$6:$I$1005,"Fechada",Con_ve!$Q$6:$Q$1005,Cad_cl!AX$5))),"",IF($C578="","",SUMIFS(Con_ve!$F$6:$F$1005,Con_ve!$C$6:$C$1005,$C578,Con_ve!$I$6:$I$1005,"Fechada",Con_ve!$Q$6:$Q$1005,Cad_cl!AX$5)))</f>
        <v/>
      </c>
      <c r="AY578" s="134" t="str">
        <f>IF(ISERR(IF($C578="","",SUMIFS(Con_ve!$F$6:$F$1005,Con_ve!$C$6:$C$1005,$C578,Con_ve!$I$6:$I$1005,"Fechada",Con_ve!$Q$6:$Q$1005,Cad_cl!AY$5))),"",IF($C578="","",SUMIFS(Con_ve!$F$6:$F$1005,Con_ve!$C$6:$C$1005,$C578,Con_ve!$I$6:$I$1005,"Fechada",Con_ve!$Q$6:$Q$1005,Cad_cl!AY$5)))</f>
        <v/>
      </c>
      <c r="AZ578" s="134" t="str">
        <f>IF(ISERR(IF($C578="","",SUMIFS(Con_ve!$F$6:$F$1005,Con_ve!$C$6:$C$1005,$C578,Con_ve!$I$6:$I$1005,"Fechada",Con_ve!$Q$6:$Q$1005,Cad_cl!AZ$5))),"",IF($C578="","",SUMIFS(Con_ve!$F$6:$F$1005,Con_ve!$C$6:$C$1005,$C578,Con_ve!$I$6:$I$1005,"Fechada",Con_ve!$Q$6:$Q$1005,Cad_cl!AZ$5)))</f>
        <v/>
      </c>
      <c r="BA578" s="134" t="str">
        <f>IF(ISERR(IF($C578="","",SUMIFS(Con_ve!$F$6:$F$1005,Con_ve!$C$6:$C$1005,$C578,Con_ve!$I$6:$I$1005,"Fechada",Con_ve!$Q$6:$Q$1005,Cad_cl!BA$5))),"",IF($C578="","",SUMIFS(Con_ve!$F$6:$F$1005,Con_ve!$C$6:$C$1005,$C578,Con_ve!$I$6:$I$1005,"Fechada",Con_ve!$Q$6:$Q$1005,Cad_cl!BA$5)))</f>
        <v/>
      </c>
      <c r="BB578" s="134">
        <f t="shared" si="24"/>
        <v>0</v>
      </c>
      <c r="BD578" s="134" t="str">
        <f>IF(ISERR(IF($C578="","",SUMIFS(Con_ve!$F$6:$F$1005,Con_ve!$C$6:$C$1005,$C578,Con_ve!$I$6:$I$1005,"Em negociação",Con_ve!$Q$6:$Q$1005,Cad_cl!BD$5))),"",IF($C578="","",SUMIFS(Con_ve!$F$6:$F$1005,Con_ve!$C$6:$C$1005,$C578,Con_ve!$I$6:$I$1005,"Em negociação",Con_ve!$Q$6:$Q$1005,Cad_cl!BD$5)))</f>
        <v/>
      </c>
      <c r="BE578" s="134" t="str">
        <f>IF(ISERR(IF($C578="","",SUMIFS(Con_ve!$F$6:$F$1005,Con_ve!$C$6:$C$1005,$C578,Con_ve!$I$6:$I$1005,"Em negociação",Con_ve!$Q$6:$Q$1005,Cad_cl!BE$5))),"",IF($C578="","",SUMIFS(Con_ve!$F$6:$F$1005,Con_ve!$C$6:$C$1005,$C578,Con_ve!$I$6:$I$1005,"Em negociação",Con_ve!$Q$6:$Q$1005,Cad_cl!BE$5)))</f>
        <v/>
      </c>
      <c r="BF578" s="134" t="str">
        <f>IF(ISERR(IF($C578="","",SUMIFS(Con_ve!$F$6:$F$1005,Con_ve!$C$6:$C$1005,$C578,Con_ve!$I$6:$I$1005,"Em negociação",Con_ve!$Q$6:$Q$1005,Cad_cl!BF$5))),"",IF($C578="","",SUMIFS(Con_ve!$F$6:$F$1005,Con_ve!$C$6:$C$1005,$C578,Con_ve!$I$6:$I$1005,"Em negociação",Con_ve!$Q$6:$Q$1005,Cad_cl!BF$5)))</f>
        <v/>
      </c>
      <c r="BG578" s="134" t="str">
        <f>IF(ISERR(IF($C578="","",SUMIFS(Con_ve!$F$6:$F$1005,Con_ve!$C$6:$C$1005,$C578,Con_ve!$I$6:$I$1005,"Em negociação",Con_ve!$Q$6:$Q$1005,Cad_cl!BG$5))),"",IF($C578="","",SUMIFS(Con_ve!$F$6:$F$1005,Con_ve!$C$6:$C$1005,$C578,Con_ve!$I$6:$I$1005,"Em negociação",Con_ve!$Q$6:$Q$1005,Cad_cl!BG$5)))</f>
        <v/>
      </c>
      <c r="BH578" s="134" t="str">
        <f>IF(ISERR(IF($C578="","",SUMIFS(Con_ve!$F$6:$F$1005,Con_ve!$C$6:$C$1005,$C578,Con_ve!$I$6:$I$1005,"Em negociação",Con_ve!$Q$6:$Q$1005,Cad_cl!BH$5))),"",IF($C578="","",SUMIFS(Con_ve!$F$6:$F$1005,Con_ve!$C$6:$C$1005,$C578,Con_ve!$I$6:$I$1005,"Em negociação",Con_ve!$Q$6:$Q$1005,Cad_cl!BH$5)))</f>
        <v/>
      </c>
      <c r="BI578" s="134" t="str">
        <f>IF(ISERR(IF($C578="","",SUMIFS(Con_ve!$F$6:$F$1005,Con_ve!$C$6:$C$1005,$C578,Con_ve!$I$6:$I$1005,"Em negociação",Con_ve!$Q$6:$Q$1005,Cad_cl!BI$5))),"",IF($C578="","",SUMIFS(Con_ve!$F$6:$F$1005,Con_ve!$C$6:$C$1005,$C578,Con_ve!$I$6:$I$1005,"Em negociação",Con_ve!$Q$6:$Q$1005,Cad_cl!BI$5)))</f>
        <v/>
      </c>
      <c r="BJ578" s="134" t="str">
        <f>IF(ISERR(IF($C578="","",SUMIFS(Con_ve!$F$6:$F$1005,Con_ve!$C$6:$C$1005,$C578,Con_ve!$I$6:$I$1005,"Em negociação",Con_ve!$Q$6:$Q$1005,Cad_cl!BJ$5))),"",IF($C578="","",SUMIFS(Con_ve!$F$6:$F$1005,Con_ve!$C$6:$C$1005,$C578,Con_ve!$I$6:$I$1005,"Em negociação",Con_ve!$Q$6:$Q$1005,Cad_cl!BJ$5)))</f>
        <v/>
      </c>
      <c r="BK578" s="134" t="str">
        <f>IF(ISERR(IF($C578="","",SUMIFS(Con_ve!$F$6:$F$1005,Con_ve!$C$6:$C$1005,$C578,Con_ve!$I$6:$I$1005,"Em negociação",Con_ve!$Q$6:$Q$1005,Cad_cl!BK$5))),"",IF($C578="","",SUMIFS(Con_ve!$F$6:$F$1005,Con_ve!$C$6:$C$1005,$C578,Con_ve!$I$6:$I$1005,"Em negociação",Con_ve!$Q$6:$Q$1005,Cad_cl!BK$5)))</f>
        <v/>
      </c>
      <c r="BL578" s="134" t="str">
        <f>IF(ISERR(IF($C578="","",SUMIFS(Con_ve!$F$6:$F$1005,Con_ve!$C$6:$C$1005,$C578,Con_ve!$I$6:$I$1005,"Em negociação",Con_ve!$Q$6:$Q$1005,Cad_cl!BL$5))),"",IF($C578="","",SUMIFS(Con_ve!$F$6:$F$1005,Con_ve!$C$6:$C$1005,$C578,Con_ve!$I$6:$I$1005,"Em negociação",Con_ve!$Q$6:$Q$1005,Cad_cl!BL$5)))</f>
        <v/>
      </c>
      <c r="BM578" s="134" t="str">
        <f>IF(ISERR(IF($C578="","",SUMIFS(Con_ve!$F$6:$F$1005,Con_ve!$C$6:$C$1005,$C578,Con_ve!$I$6:$I$1005,"Em negociação",Con_ve!$Q$6:$Q$1005,Cad_cl!BM$5))),"",IF($C578="","",SUMIFS(Con_ve!$F$6:$F$1005,Con_ve!$C$6:$C$1005,$C578,Con_ve!$I$6:$I$1005,"Em negociação",Con_ve!$Q$6:$Q$1005,Cad_cl!BM$5)))</f>
        <v/>
      </c>
      <c r="BN578" s="134" t="str">
        <f>IF(ISERR(IF($C578="","",SUMIFS(Con_ve!$F$6:$F$1005,Con_ve!$C$6:$C$1005,$C578,Con_ve!$I$6:$I$1005,"Em negociação",Con_ve!$Q$6:$Q$1005,Cad_cl!BN$5))),"",IF($C578="","",SUMIFS(Con_ve!$F$6:$F$1005,Con_ve!$C$6:$C$1005,$C578,Con_ve!$I$6:$I$1005,"Em negociação",Con_ve!$Q$6:$Q$1005,Cad_cl!BN$5)))</f>
        <v/>
      </c>
      <c r="BO578" s="134" t="str">
        <f>IF(ISERR(IF($C578="","",SUMIFS(Con_ve!$F$6:$F$1005,Con_ve!$C$6:$C$1005,$C578,Con_ve!$I$6:$I$1005,"Em negociação",Con_ve!$Q$6:$Q$1005,Cad_cl!BO$5))),"",IF($C578="","",SUMIFS(Con_ve!$F$6:$F$1005,Con_ve!$C$6:$C$1005,$C578,Con_ve!$I$6:$I$1005,"Em negociação",Con_ve!$Q$6:$Q$1005,Cad_cl!BO$5)))</f>
        <v/>
      </c>
      <c r="BP578" s="134">
        <f t="shared" si="25"/>
        <v>0</v>
      </c>
      <c r="BR578" s="125" t="str">
        <f>IF(ISERR(IF(AND($I578=Re_lo!$E$5,BR$5=VLOOKUP(Re_lo!$H$5,Re_lo!$N$5:$O$16,2,0)),AP578,"")),"",IF(AND($I578=Re_lo!$E$5,BR$5=VLOOKUP(Re_lo!$H$5,Re_lo!$N$5:$O$16,2,0)),AP578,""))</f>
        <v/>
      </c>
      <c r="BS578" s="125" t="str">
        <f>IF(ISERR(IF(AND($I578=Re_lo!$E$5,BS$5=VLOOKUP(Re_lo!$H$5,Re_lo!$N$5:$O$16,2,0)),AQ578,"")),"",IF(AND($I578=Re_lo!$E$5,BS$5=VLOOKUP(Re_lo!$H$5,Re_lo!$N$5:$O$16,2,0)),AQ578,""))</f>
        <v/>
      </c>
      <c r="BT578" s="125" t="str">
        <f>IF(ISERR(IF(AND($I578=Re_lo!$E$5,BT$5=VLOOKUP(Re_lo!$H$5,Re_lo!$N$5:$O$16,2,0)),AR578,"")),"",IF(AND($I578=Re_lo!$E$5,BT$5=VLOOKUP(Re_lo!$H$5,Re_lo!$N$5:$O$16,2,0)),AR578,""))</f>
        <v/>
      </c>
      <c r="BU578" s="125" t="str">
        <f>IF(ISERR(IF(AND($I578=Re_lo!$E$5,BU$5=VLOOKUP(Re_lo!$H$5,Re_lo!$N$5:$O$16,2,0)),AS578,"")),"",IF(AND($I578=Re_lo!$E$5,BU$5=VLOOKUP(Re_lo!$H$5,Re_lo!$N$5:$O$16,2,0)),AS578,""))</f>
        <v/>
      </c>
      <c r="BV578" s="125" t="str">
        <f>IF(ISERR(IF(AND($I578=Re_lo!$E$5,BV$5=VLOOKUP(Re_lo!$H$5,Re_lo!$N$5:$O$16,2,0)),AT578,"")),"",IF(AND($I578=Re_lo!$E$5,BV$5=VLOOKUP(Re_lo!$H$5,Re_lo!$N$5:$O$16,2,0)),AT578,""))</f>
        <v/>
      </c>
      <c r="BW578" s="125" t="str">
        <f>IF(ISERR(IF(AND($I578=Re_lo!$E$5,BW$5=VLOOKUP(Re_lo!$H$5,Re_lo!$N$5:$O$16,2,0)),AU578,"")),"",IF(AND($I578=Re_lo!$E$5,BW$5=VLOOKUP(Re_lo!$H$5,Re_lo!$N$5:$O$16,2,0)),AU578,""))</f>
        <v/>
      </c>
      <c r="BX578" s="125" t="str">
        <f>IF(ISERR(IF(AND($I578=Re_lo!$E$5,BX$5=VLOOKUP(Re_lo!$H$5,Re_lo!$N$5:$O$16,2,0)),AV578,"")),"",IF(AND($I578=Re_lo!$E$5,BX$5=VLOOKUP(Re_lo!$H$5,Re_lo!$N$5:$O$16,2,0)),AV578,""))</f>
        <v/>
      </c>
      <c r="BY578" s="125" t="str">
        <f>IF(ISERR(IF(AND($I578=Re_lo!$E$5,BY$5=VLOOKUP(Re_lo!$H$5,Re_lo!$N$5:$O$16,2,0)),AW578,"")),"",IF(AND($I578=Re_lo!$E$5,BY$5=VLOOKUP(Re_lo!$H$5,Re_lo!$N$5:$O$16,2,0)),AW578,""))</f>
        <v/>
      </c>
      <c r="BZ578" s="125" t="str">
        <f>IF(ISERR(IF(AND($I578=Re_lo!$E$5,BZ$5=VLOOKUP(Re_lo!$H$5,Re_lo!$N$5:$O$16,2,0)),AX578,"")),"",IF(AND($I578=Re_lo!$E$5,BZ$5=VLOOKUP(Re_lo!$H$5,Re_lo!$N$5:$O$16,2,0)),AX578,""))</f>
        <v/>
      </c>
      <c r="CA578" s="125" t="str">
        <f>IF(ISERR(IF(AND($I578=Re_lo!$E$5,CA$5=VLOOKUP(Re_lo!$H$5,Re_lo!$N$5:$O$16,2,0)),AY578,"")),"",IF(AND($I578=Re_lo!$E$5,CA$5=VLOOKUP(Re_lo!$H$5,Re_lo!$N$5:$O$16,2,0)),AY578,""))</f>
        <v/>
      </c>
      <c r="CB578" s="125" t="str">
        <f>IF(ISERR(IF(AND($I578=Re_lo!$E$5,CB$5=VLOOKUP(Re_lo!$H$5,Re_lo!$N$5:$O$16,2,0)),AZ578,"")),"",IF(AND($I578=Re_lo!$E$5,CB$5=VLOOKUP(Re_lo!$H$5,Re_lo!$N$5:$O$16,2,0)),AZ578,""))</f>
        <v/>
      </c>
      <c r="CC578" s="125" t="str">
        <f>IF(ISERR(IF(AND($I578=Re_lo!$E$5,CC$5=VLOOKUP(Re_lo!$H$5,Re_lo!$N$5:$O$16,2,0)),BA578,"")),"",IF(AND($I578=Re_lo!$E$5,CC$5=VLOOKUP(Re_lo!$H$5,Re_lo!$N$5:$O$16,2,0)),BA578,""))</f>
        <v/>
      </c>
      <c r="CD578" s="125" t="str">
        <f>IF(ISERR(IF(AND($I578=Re_lo!$E$5,CD$5=VLOOKUP(Re_lo!$H$5,Re_lo!$N$5:$O$16,2,0)),BB578,"")),"",IF(AND($I578=Re_lo!$E$5,CD$5=VLOOKUP(Re_lo!$H$5,Re_lo!$N$5:$O$16,2,0)),BB578,""))</f>
        <v/>
      </c>
      <c r="CF578" s="125" t="str">
        <f>IF($C578="","",COUNTIFS(Con_ve!$C$6:$C$1005,$C578,Con_ve!$Q$6:$Q$1005,Cad_cl!CF$5))</f>
        <v/>
      </c>
      <c r="CG578" s="125" t="str">
        <f>IF($C578="","",COUNTIFS(Con_ve!$C$6:$C$1005,$C578,Con_ve!$Q$6:$Q$1005,Cad_cl!CG$5))</f>
        <v/>
      </c>
      <c r="CH578" s="125" t="str">
        <f>IF($C578="","",COUNTIFS(Con_ve!$C$6:$C$1005,$C578,Con_ve!$Q$6:$Q$1005,Cad_cl!CH$5))</f>
        <v/>
      </c>
      <c r="CI578" s="125" t="str">
        <f>IF($C578="","",COUNTIFS(Con_ve!$C$6:$C$1005,$C578,Con_ve!$Q$6:$Q$1005,Cad_cl!CI$5))</f>
        <v/>
      </c>
      <c r="CJ578" s="125" t="str">
        <f>IF($C578="","",COUNTIFS(Con_ve!$C$6:$C$1005,$C578,Con_ve!$Q$6:$Q$1005,Cad_cl!CJ$5))</f>
        <v/>
      </c>
      <c r="CK578" s="125" t="str">
        <f>IF($C578="","",COUNTIFS(Con_ve!$C$6:$C$1005,$C578,Con_ve!$Q$6:$Q$1005,Cad_cl!CK$5))</f>
        <v/>
      </c>
      <c r="CL578" s="125" t="str">
        <f>IF($C578="","",COUNTIFS(Con_ve!$C$6:$C$1005,$C578,Con_ve!$Q$6:$Q$1005,Cad_cl!CL$5))</f>
        <v/>
      </c>
      <c r="CM578" s="125" t="str">
        <f>IF($C578="","",COUNTIFS(Con_ve!$C$6:$C$1005,$C578,Con_ve!$Q$6:$Q$1005,Cad_cl!CM$5))</f>
        <v/>
      </c>
      <c r="CN578" s="125" t="str">
        <f>IF($C578="","",COUNTIFS(Con_ve!$C$6:$C$1005,$C578,Con_ve!$Q$6:$Q$1005,Cad_cl!CN$5))</f>
        <v/>
      </c>
      <c r="CO578" s="125" t="str">
        <f>IF($C578="","",COUNTIFS(Con_ve!$C$6:$C$1005,$C578,Con_ve!$Q$6:$Q$1005,Cad_cl!CO$5))</f>
        <v/>
      </c>
      <c r="CP578" s="125" t="str">
        <f>IF($C578="","",COUNTIFS(Con_ve!$C$6:$C$1005,$C578,Con_ve!$Q$6:$Q$1005,Cad_cl!CP$5))</f>
        <v/>
      </c>
      <c r="CQ578" s="125" t="str">
        <f>IF($C578="","",COUNTIFS(Con_ve!$C$6:$C$1005,$C578,Con_ve!$Q$6:$Q$1005,Cad_cl!CQ$5))</f>
        <v/>
      </c>
      <c r="CR578" s="125">
        <f t="shared" si="26"/>
        <v>0</v>
      </c>
    </row>
    <row r="579" spans="3:96" ht="30" customHeight="1">
      <c r="C579" s="153"/>
      <c r="D579" s="153"/>
      <c r="E579" s="154"/>
      <c r="F579" s="153"/>
      <c r="G579" s="155"/>
      <c r="H579" s="153"/>
      <c r="I579" s="153"/>
      <c r="J579" s="132" t="s">
        <v>309</v>
      </c>
      <c r="K579" s="133" t="s">
        <v>309</v>
      </c>
      <c r="L579" s="153"/>
      <c r="M579" s="153"/>
      <c r="N579" s="153"/>
      <c r="O579" s="153"/>
      <c r="P579" s="153"/>
      <c r="Q579" s="153"/>
      <c r="AP579" s="134" t="str">
        <f>IF(ISERR(IF($C579="","",SUMIFS(Con_ve!$F$6:$F$1005,Con_ve!$C$6:$C$1005,$C579,Con_ve!$I$6:$I$1005,"Fechada",Con_ve!$Q$6:$Q$1005,Cad_cl!AP$5))),"",IF($C579="","",SUMIFS(Con_ve!$F$6:$F$1005,Con_ve!$C$6:$C$1005,$C579,Con_ve!$I$6:$I$1005,"Fechada",Con_ve!$Q$6:$Q$1005,Cad_cl!AP$5)))</f>
        <v/>
      </c>
      <c r="AQ579" s="134" t="str">
        <f>IF(ISERR(IF($C579="","",SUMIFS(Con_ve!$F$6:$F$1005,Con_ve!$C$6:$C$1005,$C579,Con_ve!$I$6:$I$1005,"Fechada",Con_ve!$Q$6:$Q$1005,Cad_cl!AQ$5))),"",IF($C579="","",SUMIFS(Con_ve!$F$6:$F$1005,Con_ve!$C$6:$C$1005,$C579,Con_ve!$I$6:$I$1005,"Fechada",Con_ve!$Q$6:$Q$1005,Cad_cl!AQ$5)))</f>
        <v/>
      </c>
      <c r="AR579" s="134" t="str">
        <f>IF(ISERR(IF($C579="","",SUMIFS(Con_ve!$F$6:$F$1005,Con_ve!$C$6:$C$1005,$C579,Con_ve!$I$6:$I$1005,"Fechada",Con_ve!$Q$6:$Q$1005,Cad_cl!AR$5))),"",IF($C579="","",SUMIFS(Con_ve!$F$6:$F$1005,Con_ve!$C$6:$C$1005,$C579,Con_ve!$I$6:$I$1005,"Fechada",Con_ve!$Q$6:$Q$1005,Cad_cl!AR$5)))</f>
        <v/>
      </c>
      <c r="AS579" s="134" t="str">
        <f>IF(ISERR(IF($C579="","",SUMIFS(Con_ve!$F$6:$F$1005,Con_ve!$C$6:$C$1005,$C579,Con_ve!$I$6:$I$1005,"Fechada",Con_ve!$Q$6:$Q$1005,Cad_cl!AS$5))),"",IF($C579="","",SUMIFS(Con_ve!$F$6:$F$1005,Con_ve!$C$6:$C$1005,$C579,Con_ve!$I$6:$I$1005,"Fechada",Con_ve!$Q$6:$Q$1005,Cad_cl!AS$5)))</f>
        <v/>
      </c>
      <c r="AT579" s="134" t="str">
        <f>IF(ISERR(IF($C579="","",SUMIFS(Con_ve!$F$6:$F$1005,Con_ve!$C$6:$C$1005,$C579,Con_ve!$I$6:$I$1005,"Fechada",Con_ve!$Q$6:$Q$1005,Cad_cl!AT$5))),"",IF($C579="","",SUMIFS(Con_ve!$F$6:$F$1005,Con_ve!$C$6:$C$1005,$C579,Con_ve!$I$6:$I$1005,"Fechada",Con_ve!$Q$6:$Q$1005,Cad_cl!AT$5)))</f>
        <v/>
      </c>
      <c r="AU579" s="134" t="str">
        <f>IF(ISERR(IF($C579="","",SUMIFS(Con_ve!$F$6:$F$1005,Con_ve!$C$6:$C$1005,$C579,Con_ve!$I$6:$I$1005,"Fechada",Con_ve!$Q$6:$Q$1005,Cad_cl!AU$5))),"",IF($C579="","",SUMIFS(Con_ve!$F$6:$F$1005,Con_ve!$C$6:$C$1005,$C579,Con_ve!$I$6:$I$1005,"Fechada",Con_ve!$Q$6:$Q$1005,Cad_cl!AU$5)))</f>
        <v/>
      </c>
      <c r="AV579" s="134" t="str">
        <f>IF(ISERR(IF($C579="","",SUMIFS(Con_ve!$F$6:$F$1005,Con_ve!$C$6:$C$1005,$C579,Con_ve!$I$6:$I$1005,"Fechada",Con_ve!$Q$6:$Q$1005,Cad_cl!AV$5))),"",IF($C579="","",SUMIFS(Con_ve!$F$6:$F$1005,Con_ve!$C$6:$C$1005,$C579,Con_ve!$I$6:$I$1005,"Fechada",Con_ve!$Q$6:$Q$1005,Cad_cl!AV$5)))</f>
        <v/>
      </c>
      <c r="AW579" s="134" t="str">
        <f>IF(ISERR(IF($C579="","",SUMIFS(Con_ve!$F$6:$F$1005,Con_ve!$C$6:$C$1005,$C579,Con_ve!$I$6:$I$1005,"Fechada",Con_ve!$Q$6:$Q$1005,Cad_cl!AW$5))),"",IF($C579="","",SUMIFS(Con_ve!$F$6:$F$1005,Con_ve!$C$6:$C$1005,$C579,Con_ve!$I$6:$I$1005,"Fechada",Con_ve!$Q$6:$Q$1005,Cad_cl!AW$5)))</f>
        <v/>
      </c>
      <c r="AX579" s="134" t="str">
        <f>IF(ISERR(IF($C579="","",SUMIFS(Con_ve!$F$6:$F$1005,Con_ve!$C$6:$C$1005,$C579,Con_ve!$I$6:$I$1005,"Fechada",Con_ve!$Q$6:$Q$1005,Cad_cl!AX$5))),"",IF($C579="","",SUMIFS(Con_ve!$F$6:$F$1005,Con_ve!$C$6:$C$1005,$C579,Con_ve!$I$6:$I$1005,"Fechada",Con_ve!$Q$6:$Q$1005,Cad_cl!AX$5)))</f>
        <v/>
      </c>
      <c r="AY579" s="134" t="str">
        <f>IF(ISERR(IF($C579="","",SUMIFS(Con_ve!$F$6:$F$1005,Con_ve!$C$6:$C$1005,$C579,Con_ve!$I$6:$I$1005,"Fechada",Con_ve!$Q$6:$Q$1005,Cad_cl!AY$5))),"",IF($C579="","",SUMIFS(Con_ve!$F$6:$F$1005,Con_ve!$C$6:$C$1005,$C579,Con_ve!$I$6:$I$1005,"Fechada",Con_ve!$Q$6:$Q$1005,Cad_cl!AY$5)))</f>
        <v/>
      </c>
      <c r="AZ579" s="134" t="str">
        <f>IF(ISERR(IF($C579="","",SUMIFS(Con_ve!$F$6:$F$1005,Con_ve!$C$6:$C$1005,$C579,Con_ve!$I$6:$I$1005,"Fechada",Con_ve!$Q$6:$Q$1005,Cad_cl!AZ$5))),"",IF($C579="","",SUMIFS(Con_ve!$F$6:$F$1005,Con_ve!$C$6:$C$1005,$C579,Con_ve!$I$6:$I$1005,"Fechada",Con_ve!$Q$6:$Q$1005,Cad_cl!AZ$5)))</f>
        <v/>
      </c>
      <c r="BA579" s="134" t="str">
        <f>IF(ISERR(IF($C579="","",SUMIFS(Con_ve!$F$6:$F$1005,Con_ve!$C$6:$C$1005,$C579,Con_ve!$I$6:$I$1005,"Fechada",Con_ve!$Q$6:$Q$1005,Cad_cl!BA$5))),"",IF($C579="","",SUMIFS(Con_ve!$F$6:$F$1005,Con_ve!$C$6:$C$1005,$C579,Con_ve!$I$6:$I$1005,"Fechada",Con_ve!$Q$6:$Q$1005,Cad_cl!BA$5)))</f>
        <v/>
      </c>
      <c r="BB579" s="134">
        <f t="shared" si="24"/>
        <v>0</v>
      </c>
      <c r="BD579" s="134" t="str">
        <f>IF(ISERR(IF($C579="","",SUMIFS(Con_ve!$F$6:$F$1005,Con_ve!$C$6:$C$1005,$C579,Con_ve!$I$6:$I$1005,"Em negociação",Con_ve!$Q$6:$Q$1005,Cad_cl!BD$5))),"",IF($C579="","",SUMIFS(Con_ve!$F$6:$F$1005,Con_ve!$C$6:$C$1005,$C579,Con_ve!$I$6:$I$1005,"Em negociação",Con_ve!$Q$6:$Q$1005,Cad_cl!BD$5)))</f>
        <v/>
      </c>
      <c r="BE579" s="134" t="str">
        <f>IF(ISERR(IF($C579="","",SUMIFS(Con_ve!$F$6:$F$1005,Con_ve!$C$6:$C$1005,$C579,Con_ve!$I$6:$I$1005,"Em negociação",Con_ve!$Q$6:$Q$1005,Cad_cl!BE$5))),"",IF($C579="","",SUMIFS(Con_ve!$F$6:$F$1005,Con_ve!$C$6:$C$1005,$C579,Con_ve!$I$6:$I$1005,"Em negociação",Con_ve!$Q$6:$Q$1005,Cad_cl!BE$5)))</f>
        <v/>
      </c>
      <c r="BF579" s="134" t="str">
        <f>IF(ISERR(IF($C579="","",SUMIFS(Con_ve!$F$6:$F$1005,Con_ve!$C$6:$C$1005,$C579,Con_ve!$I$6:$I$1005,"Em negociação",Con_ve!$Q$6:$Q$1005,Cad_cl!BF$5))),"",IF($C579="","",SUMIFS(Con_ve!$F$6:$F$1005,Con_ve!$C$6:$C$1005,$C579,Con_ve!$I$6:$I$1005,"Em negociação",Con_ve!$Q$6:$Q$1005,Cad_cl!BF$5)))</f>
        <v/>
      </c>
      <c r="BG579" s="134" t="str">
        <f>IF(ISERR(IF($C579="","",SUMIFS(Con_ve!$F$6:$F$1005,Con_ve!$C$6:$C$1005,$C579,Con_ve!$I$6:$I$1005,"Em negociação",Con_ve!$Q$6:$Q$1005,Cad_cl!BG$5))),"",IF($C579="","",SUMIFS(Con_ve!$F$6:$F$1005,Con_ve!$C$6:$C$1005,$C579,Con_ve!$I$6:$I$1005,"Em negociação",Con_ve!$Q$6:$Q$1005,Cad_cl!BG$5)))</f>
        <v/>
      </c>
      <c r="BH579" s="134" t="str">
        <f>IF(ISERR(IF($C579="","",SUMIFS(Con_ve!$F$6:$F$1005,Con_ve!$C$6:$C$1005,$C579,Con_ve!$I$6:$I$1005,"Em negociação",Con_ve!$Q$6:$Q$1005,Cad_cl!BH$5))),"",IF($C579="","",SUMIFS(Con_ve!$F$6:$F$1005,Con_ve!$C$6:$C$1005,$C579,Con_ve!$I$6:$I$1005,"Em negociação",Con_ve!$Q$6:$Q$1005,Cad_cl!BH$5)))</f>
        <v/>
      </c>
      <c r="BI579" s="134" t="str">
        <f>IF(ISERR(IF($C579="","",SUMIFS(Con_ve!$F$6:$F$1005,Con_ve!$C$6:$C$1005,$C579,Con_ve!$I$6:$I$1005,"Em negociação",Con_ve!$Q$6:$Q$1005,Cad_cl!BI$5))),"",IF($C579="","",SUMIFS(Con_ve!$F$6:$F$1005,Con_ve!$C$6:$C$1005,$C579,Con_ve!$I$6:$I$1005,"Em negociação",Con_ve!$Q$6:$Q$1005,Cad_cl!BI$5)))</f>
        <v/>
      </c>
      <c r="BJ579" s="134" t="str">
        <f>IF(ISERR(IF($C579="","",SUMIFS(Con_ve!$F$6:$F$1005,Con_ve!$C$6:$C$1005,$C579,Con_ve!$I$6:$I$1005,"Em negociação",Con_ve!$Q$6:$Q$1005,Cad_cl!BJ$5))),"",IF($C579="","",SUMIFS(Con_ve!$F$6:$F$1005,Con_ve!$C$6:$C$1005,$C579,Con_ve!$I$6:$I$1005,"Em negociação",Con_ve!$Q$6:$Q$1005,Cad_cl!BJ$5)))</f>
        <v/>
      </c>
      <c r="BK579" s="134" t="str">
        <f>IF(ISERR(IF($C579="","",SUMIFS(Con_ve!$F$6:$F$1005,Con_ve!$C$6:$C$1005,$C579,Con_ve!$I$6:$I$1005,"Em negociação",Con_ve!$Q$6:$Q$1005,Cad_cl!BK$5))),"",IF($C579="","",SUMIFS(Con_ve!$F$6:$F$1005,Con_ve!$C$6:$C$1005,$C579,Con_ve!$I$6:$I$1005,"Em negociação",Con_ve!$Q$6:$Q$1005,Cad_cl!BK$5)))</f>
        <v/>
      </c>
      <c r="BL579" s="134" t="str">
        <f>IF(ISERR(IF($C579="","",SUMIFS(Con_ve!$F$6:$F$1005,Con_ve!$C$6:$C$1005,$C579,Con_ve!$I$6:$I$1005,"Em negociação",Con_ve!$Q$6:$Q$1005,Cad_cl!BL$5))),"",IF($C579="","",SUMIFS(Con_ve!$F$6:$F$1005,Con_ve!$C$6:$C$1005,$C579,Con_ve!$I$6:$I$1005,"Em negociação",Con_ve!$Q$6:$Q$1005,Cad_cl!BL$5)))</f>
        <v/>
      </c>
      <c r="BM579" s="134" t="str">
        <f>IF(ISERR(IF($C579="","",SUMIFS(Con_ve!$F$6:$F$1005,Con_ve!$C$6:$C$1005,$C579,Con_ve!$I$6:$I$1005,"Em negociação",Con_ve!$Q$6:$Q$1005,Cad_cl!BM$5))),"",IF($C579="","",SUMIFS(Con_ve!$F$6:$F$1005,Con_ve!$C$6:$C$1005,$C579,Con_ve!$I$6:$I$1005,"Em negociação",Con_ve!$Q$6:$Q$1005,Cad_cl!BM$5)))</f>
        <v/>
      </c>
      <c r="BN579" s="134" t="str">
        <f>IF(ISERR(IF($C579="","",SUMIFS(Con_ve!$F$6:$F$1005,Con_ve!$C$6:$C$1005,$C579,Con_ve!$I$6:$I$1005,"Em negociação",Con_ve!$Q$6:$Q$1005,Cad_cl!BN$5))),"",IF($C579="","",SUMIFS(Con_ve!$F$6:$F$1005,Con_ve!$C$6:$C$1005,$C579,Con_ve!$I$6:$I$1005,"Em negociação",Con_ve!$Q$6:$Q$1005,Cad_cl!BN$5)))</f>
        <v/>
      </c>
      <c r="BO579" s="134" t="str">
        <f>IF(ISERR(IF($C579="","",SUMIFS(Con_ve!$F$6:$F$1005,Con_ve!$C$6:$C$1005,$C579,Con_ve!$I$6:$I$1005,"Em negociação",Con_ve!$Q$6:$Q$1005,Cad_cl!BO$5))),"",IF($C579="","",SUMIFS(Con_ve!$F$6:$F$1005,Con_ve!$C$6:$C$1005,$C579,Con_ve!$I$6:$I$1005,"Em negociação",Con_ve!$Q$6:$Q$1005,Cad_cl!BO$5)))</f>
        <v/>
      </c>
      <c r="BP579" s="134">
        <f t="shared" si="25"/>
        <v>0</v>
      </c>
      <c r="BR579" s="125" t="str">
        <f>IF(ISERR(IF(AND($I579=Re_lo!$E$5,BR$5=VLOOKUP(Re_lo!$H$5,Re_lo!$N$5:$O$16,2,0)),AP579,"")),"",IF(AND($I579=Re_lo!$E$5,BR$5=VLOOKUP(Re_lo!$H$5,Re_lo!$N$5:$O$16,2,0)),AP579,""))</f>
        <v/>
      </c>
      <c r="BS579" s="125" t="str">
        <f>IF(ISERR(IF(AND($I579=Re_lo!$E$5,BS$5=VLOOKUP(Re_lo!$H$5,Re_lo!$N$5:$O$16,2,0)),AQ579,"")),"",IF(AND($I579=Re_lo!$E$5,BS$5=VLOOKUP(Re_lo!$H$5,Re_lo!$N$5:$O$16,2,0)),AQ579,""))</f>
        <v/>
      </c>
      <c r="BT579" s="125" t="str">
        <f>IF(ISERR(IF(AND($I579=Re_lo!$E$5,BT$5=VLOOKUP(Re_lo!$H$5,Re_lo!$N$5:$O$16,2,0)),AR579,"")),"",IF(AND($I579=Re_lo!$E$5,BT$5=VLOOKUP(Re_lo!$H$5,Re_lo!$N$5:$O$16,2,0)),AR579,""))</f>
        <v/>
      </c>
      <c r="BU579" s="125" t="str">
        <f>IF(ISERR(IF(AND($I579=Re_lo!$E$5,BU$5=VLOOKUP(Re_lo!$H$5,Re_lo!$N$5:$O$16,2,0)),AS579,"")),"",IF(AND($I579=Re_lo!$E$5,BU$5=VLOOKUP(Re_lo!$H$5,Re_lo!$N$5:$O$16,2,0)),AS579,""))</f>
        <v/>
      </c>
      <c r="BV579" s="125" t="str">
        <f>IF(ISERR(IF(AND($I579=Re_lo!$E$5,BV$5=VLOOKUP(Re_lo!$H$5,Re_lo!$N$5:$O$16,2,0)),AT579,"")),"",IF(AND($I579=Re_lo!$E$5,BV$5=VLOOKUP(Re_lo!$H$5,Re_lo!$N$5:$O$16,2,0)),AT579,""))</f>
        <v/>
      </c>
      <c r="BW579" s="125" t="str">
        <f>IF(ISERR(IF(AND($I579=Re_lo!$E$5,BW$5=VLOOKUP(Re_lo!$H$5,Re_lo!$N$5:$O$16,2,0)),AU579,"")),"",IF(AND($I579=Re_lo!$E$5,BW$5=VLOOKUP(Re_lo!$H$5,Re_lo!$N$5:$O$16,2,0)),AU579,""))</f>
        <v/>
      </c>
      <c r="BX579" s="125" t="str">
        <f>IF(ISERR(IF(AND($I579=Re_lo!$E$5,BX$5=VLOOKUP(Re_lo!$H$5,Re_lo!$N$5:$O$16,2,0)),AV579,"")),"",IF(AND($I579=Re_lo!$E$5,BX$5=VLOOKUP(Re_lo!$H$5,Re_lo!$N$5:$O$16,2,0)),AV579,""))</f>
        <v/>
      </c>
      <c r="BY579" s="125" t="str">
        <f>IF(ISERR(IF(AND($I579=Re_lo!$E$5,BY$5=VLOOKUP(Re_lo!$H$5,Re_lo!$N$5:$O$16,2,0)),AW579,"")),"",IF(AND($I579=Re_lo!$E$5,BY$5=VLOOKUP(Re_lo!$H$5,Re_lo!$N$5:$O$16,2,0)),AW579,""))</f>
        <v/>
      </c>
      <c r="BZ579" s="125" t="str">
        <f>IF(ISERR(IF(AND($I579=Re_lo!$E$5,BZ$5=VLOOKUP(Re_lo!$H$5,Re_lo!$N$5:$O$16,2,0)),AX579,"")),"",IF(AND($I579=Re_lo!$E$5,BZ$5=VLOOKUP(Re_lo!$H$5,Re_lo!$N$5:$O$16,2,0)),AX579,""))</f>
        <v/>
      </c>
      <c r="CA579" s="125" t="str">
        <f>IF(ISERR(IF(AND($I579=Re_lo!$E$5,CA$5=VLOOKUP(Re_lo!$H$5,Re_lo!$N$5:$O$16,2,0)),AY579,"")),"",IF(AND($I579=Re_lo!$E$5,CA$5=VLOOKUP(Re_lo!$H$5,Re_lo!$N$5:$O$16,2,0)),AY579,""))</f>
        <v/>
      </c>
      <c r="CB579" s="125" t="str">
        <f>IF(ISERR(IF(AND($I579=Re_lo!$E$5,CB$5=VLOOKUP(Re_lo!$H$5,Re_lo!$N$5:$O$16,2,0)),AZ579,"")),"",IF(AND($I579=Re_lo!$E$5,CB$5=VLOOKUP(Re_lo!$H$5,Re_lo!$N$5:$O$16,2,0)),AZ579,""))</f>
        <v/>
      </c>
      <c r="CC579" s="125" t="str">
        <f>IF(ISERR(IF(AND($I579=Re_lo!$E$5,CC$5=VLOOKUP(Re_lo!$H$5,Re_lo!$N$5:$O$16,2,0)),BA579,"")),"",IF(AND($I579=Re_lo!$E$5,CC$5=VLOOKUP(Re_lo!$H$5,Re_lo!$N$5:$O$16,2,0)),BA579,""))</f>
        <v/>
      </c>
      <c r="CD579" s="125" t="str">
        <f>IF(ISERR(IF(AND($I579=Re_lo!$E$5,CD$5=VLOOKUP(Re_lo!$H$5,Re_lo!$N$5:$O$16,2,0)),BB579,"")),"",IF(AND($I579=Re_lo!$E$5,CD$5=VLOOKUP(Re_lo!$H$5,Re_lo!$N$5:$O$16,2,0)),BB579,""))</f>
        <v/>
      </c>
      <c r="CF579" s="125" t="str">
        <f>IF($C579="","",COUNTIFS(Con_ve!$C$6:$C$1005,$C579,Con_ve!$Q$6:$Q$1005,Cad_cl!CF$5))</f>
        <v/>
      </c>
      <c r="CG579" s="125" t="str">
        <f>IF($C579="","",COUNTIFS(Con_ve!$C$6:$C$1005,$C579,Con_ve!$Q$6:$Q$1005,Cad_cl!CG$5))</f>
        <v/>
      </c>
      <c r="CH579" s="125" t="str">
        <f>IF($C579="","",COUNTIFS(Con_ve!$C$6:$C$1005,$C579,Con_ve!$Q$6:$Q$1005,Cad_cl!CH$5))</f>
        <v/>
      </c>
      <c r="CI579" s="125" t="str">
        <f>IF($C579="","",COUNTIFS(Con_ve!$C$6:$C$1005,$C579,Con_ve!$Q$6:$Q$1005,Cad_cl!CI$5))</f>
        <v/>
      </c>
      <c r="CJ579" s="125" t="str">
        <f>IF($C579="","",COUNTIFS(Con_ve!$C$6:$C$1005,$C579,Con_ve!$Q$6:$Q$1005,Cad_cl!CJ$5))</f>
        <v/>
      </c>
      <c r="CK579" s="125" t="str">
        <f>IF($C579="","",COUNTIFS(Con_ve!$C$6:$C$1005,$C579,Con_ve!$Q$6:$Q$1005,Cad_cl!CK$5))</f>
        <v/>
      </c>
      <c r="CL579" s="125" t="str">
        <f>IF($C579="","",COUNTIFS(Con_ve!$C$6:$C$1005,$C579,Con_ve!$Q$6:$Q$1005,Cad_cl!CL$5))</f>
        <v/>
      </c>
      <c r="CM579" s="125" t="str">
        <f>IF($C579="","",COUNTIFS(Con_ve!$C$6:$C$1005,$C579,Con_ve!$Q$6:$Q$1005,Cad_cl!CM$5))</f>
        <v/>
      </c>
      <c r="CN579" s="125" t="str">
        <f>IF($C579="","",COUNTIFS(Con_ve!$C$6:$C$1005,$C579,Con_ve!$Q$6:$Q$1005,Cad_cl!CN$5))</f>
        <v/>
      </c>
      <c r="CO579" s="125" t="str">
        <f>IF($C579="","",COUNTIFS(Con_ve!$C$6:$C$1005,$C579,Con_ve!$Q$6:$Q$1005,Cad_cl!CO$5))</f>
        <v/>
      </c>
      <c r="CP579" s="125" t="str">
        <f>IF($C579="","",COUNTIFS(Con_ve!$C$6:$C$1005,$C579,Con_ve!$Q$6:$Q$1005,Cad_cl!CP$5))</f>
        <v/>
      </c>
      <c r="CQ579" s="125" t="str">
        <f>IF($C579="","",COUNTIFS(Con_ve!$C$6:$C$1005,$C579,Con_ve!$Q$6:$Q$1005,Cad_cl!CQ$5))</f>
        <v/>
      </c>
      <c r="CR579" s="125">
        <f t="shared" si="26"/>
        <v>0</v>
      </c>
    </row>
    <row r="580" spans="3:96" ht="30" customHeight="1">
      <c r="C580" s="153"/>
      <c r="D580" s="153"/>
      <c r="E580" s="154"/>
      <c r="F580" s="153"/>
      <c r="G580" s="155"/>
      <c r="H580" s="153"/>
      <c r="I580" s="153"/>
      <c r="J580" s="132" t="s">
        <v>309</v>
      </c>
      <c r="K580" s="133" t="s">
        <v>309</v>
      </c>
      <c r="L580" s="153"/>
      <c r="M580" s="153"/>
      <c r="N580" s="153"/>
      <c r="O580" s="153"/>
      <c r="P580" s="153"/>
      <c r="Q580" s="153"/>
      <c r="AP580" s="134" t="str">
        <f>IF(ISERR(IF($C580="","",SUMIFS(Con_ve!$F$6:$F$1005,Con_ve!$C$6:$C$1005,$C580,Con_ve!$I$6:$I$1005,"Fechada",Con_ve!$Q$6:$Q$1005,Cad_cl!AP$5))),"",IF($C580="","",SUMIFS(Con_ve!$F$6:$F$1005,Con_ve!$C$6:$C$1005,$C580,Con_ve!$I$6:$I$1005,"Fechada",Con_ve!$Q$6:$Q$1005,Cad_cl!AP$5)))</f>
        <v/>
      </c>
      <c r="AQ580" s="134" t="str">
        <f>IF(ISERR(IF($C580="","",SUMIFS(Con_ve!$F$6:$F$1005,Con_ve!$C$6:$C$1005,$C580,Con_ve!$I$6:$I$1005,"Fechada",Con_ve!$Q$6:$Q$1005,Cad_cl!AQ$5))),"",IF($C580="","",SUMIFS(Con_ve!$F$6:$F$1005,Con_ve!$C$6:$C$1005,$C580,Con_ve!$I$6:$I$1005,"Fechada",Con_ve!$Q$6:$Q$1005,Cad_cl!AQ$5)))</f>
        <v/>
      </c>
      <c r="AR580" s="134" t="str">
        <f>IF(ISERR(IF($C580="","",SUMIFS(Con_ve!$F$6:$F$1005,Con_ve!$C$6:$C$1005,$C580,Con_ve!$I$6:$I$1005,"Fechada",Con_ve!$Q$6:$Q$1005,Cad_cl!AR$5))),"",IF($C580="","",SUMIFS(Con_ve!$F$6:$F$1005,Con_ve!$C$6:$C$1005,$C580,Con_ve!$I$6:$I$1005,"Fechada",Con_ve!$Q$6:$Q$1005,Cad_cl!AR$5)))</f>
        <v/>
      </c>
      <c r="AS580" s="134" t="str">
        <f>IF(ISERR(IF($C580="","",SUMIFS(Con_ve!$F$6:$F$1005,Con_ve!$C$6:$C$1005,$C580,Con_ve!$I$6:$I$1005,"Fechada",Con_ve!$Q$6:$Q$1005,Cad_cl!AS$5))),"",IF($C580="","",SUMIFS(Con_ve!$F$6:$F$1005,Con_ve!$C$6:$C$1005,$C580,Con_ve!$I$6:$I$1005,"Fechada",Con_ve!$Q$6:$Q$1005,Cad_cl!AS$5)))</f>
        <v/>
      </c>
      <c r="AT580" s="134" t="str">
        <f>IF(ISERR(IF($C580="","",SUMIFS(Con_ve!$F$6:$F$1005,Con_ve!$C$6:$C$1005,$C580,Con_ve!$I$6:$I$1005,"Fechada",Con_ve!$Q$6:$Q$1005,Cad_cl!AT$5))),"",IF($C580="","",SUMIFS(Con_ve!$F$6:$F$1005,Con_ve!$C$6:$C$1005,$C580,Con_ve!$I$6:$I$1005,"Fechada",Con_ve!$Q$6:$Q$1005,Cad_cl!AT$5)))</f>
        <v/>
      </c>
      <c r="AU580" s="134" t="str">
        <f>IF(ISERR(IF($C580="","",SUMIFS(Con_ve!$F$6:$F$1005,Con_ve!$C$6:$C$1005,$C580,Con_ve!$I$6:$I$1005,"Fechada",Con_ve!$Q$6:$Q$1005,Cad_cl!AU$5))),"",IF($C580="","",SUMIFS(Con_ve!$F$6:$F$1005,Con_ve!$C$6:$C$1005,$C580,Con_ve!$I$6:$I$1005,"Fechada",Con_ve!$Q$6:$Q$1005,Cad_cl!AU$5)))</f>
        <v/>
      </c>
      <c r="AV580" s="134" t="str">
        <f>IF(ISERR(IF($C580="","",SUMIFS(Con_ve!$F$6:$F$1005,Con_ve!$C$6:$C$1005,$C580,Con_ve!$I$6:$I$1005,"Fechada",Con_ve!$Q$6:$Q$1005,Cad_cl!AV$5))),"",IF($C580="","",SUMIFS(Con_ve!$F$6:$F$1005,Con_ve!$C$6:$C$1005,$C580,Con_ve!$I$6:$I$1005,"Fechada",Con_ve!$Q$6:$Q$1005,Cad_cl!AV$5)))</f>
        <v/>
      </c>
      <c r="AW580" s="134" t="str">
        <f>IF(ISERR(IF($C580="","",SUMIFS(Con_ve!$F$6:$F$1005,Con_ve!$C$6:$C$1005,$C580,Con_ve!$I$6:$I$1005,"Fechada",Con_ve!$Q$6:$Q$1005,Cad_cl!AW$5))),"",IF($C580="","",SUMIFS(Con_ve!$F$6:$F$1005,Con_ve!$C$6:$C$1005,$C580,Con_ve!$I$6:$I$1005,"Fechada",Con_ve!$Q$6:$Q$1005,Cad_cl!AW$5)))</f>
        <v/>
      </c>
      <c r="AX580" s="134" t="str">
        <f>IF(ISERR(IF($C580="","",SUMIFS(Con_ve!$F$6:$F$1005,Con_ve!$C$6:$C$1005,$C580,Con_ve!$I$6:$I$1005,"Fechada",Con_ve!$Q$6:$Q$1005,Cad_cl!AX$5))),"",IF($C580="","",SUMIFS(Con_ve!$F$6:$F$1005,Con_ve!$C$6:$C$1005,$C580,Con_ve!$I$6:$I$1005,"Fechada",Con_ve!$Q$6:$Q$1005,Cad_cl!AX$5)))</f>
        <v/>
      </c>
      <c r="AY580" s="134" t="str">
        <f>IF(ISERR(IF($C580="","",SUMIFS(Con_ve!$F$6:$F$1005,Con_ve!$C$6:$C$1005,$C580,Con_ve!$I$6:$I$1005,"Fechada",Con_ve!$Q$6:$Q$1005,Cad_cl!AY$5))),"",IF($C580="","",SUMIFS(Con_ve!$F$6:$F$1005,Con_ve!$C$6:$C$1005,$C580,Con_ve!$I$6:$I$1005,"Fechada",Con_ve!$Q$6:$Q$1005,Cad_cl!AY$5)))</f>
        <v/>
      </c>
      <c r="AZ580" s="134" t="str">
        <f>IF(ISERR(IF($C580="","",SUMIFS(Con_ve!$F$6:$F$1005,Con_ve!$C$6:$C$1005,$C580,Con_ve!$I$6:$I$1005,"Fechada",Con_ve!$Q$6:$Q$1005,Cad_cl!AZ$5))),"",IF($C580="","",SUMIFS(Con_ve!$F$6:$F$1005,Con_ve!$C$6:$C$1005,$C580,Con_ve!$I$6:$I$1005,"Fechada",Con_ve!$Q$6:$Q$1005,Cad_cl!AZ$5)))</f>
        <v/>
      </c>
      <c r="BA580" s="134" t="str">
        <f>IF(ISERR(IF($C580="","",SUMIFS(Con_ve!$F$6:$F$1005,Con_ve!$C$6:$C$1005,$C580,Con_ve!$I$6:$I$1005,"Fechada",Con_ve!$Q$6:$Q$1005,Cad_cl!BA$5))),"",IF($C580="","",SUMIFS(Con_ve!$F$6:$F$1005,Con_ve!$C$6:$C$1005,$C580,Con_ve!$I$6:$I$1005,"Fechada",Con_ve!$Q$6:$Q$1005,Cad_cl!BA$5)))</f>
        <v/>
      </c>
      <c r="BB580" s="134">
        <f t="shared" si="24"/>
        <v>0</v>
      </c>
      <c r="BD580" s="134" t="str">
        <f>IF(ISERR(IF($C580="","",SUMIFS(Con_ve!$F$6:$F$1005,Con_ve!$C$6:$C$1005,$C580,Con_ve!$I$6:$I$1005,"Em negociação",Con_ve!$Q$6:$Q$1005,Cad_cl!BD$5))),"",IF($C580="","",SUMIFS(Con_ve!$F$6:$F$1005,Con_ve!$C$6:$C$1005,$C580,Con_ve!$I$6:$I$1005,"Em negociação",Con_ve!$Q$6:$Q$1005,Cad_cl!BD$5)))</f>
        <v/>
      </c>
      <c r="BE580" s="134" t="str">
        <f>IF(ISERR(IF($C580="","",SUMIFS(Con_ve!$F$6:$F$1005,Con_ve!$C$6:$C$1005,$C580,Con_ve!$I$6:$I$1005,"Em negociação",Con_ve!$Q$6:$Q$1005,Cad_cl!BE$5))),"",IF($C580="","",SUMIFS(Con_ve!$F$6:$F$1005,Con_ve!$C$6:$C$1005,$C580,Con_ve!$I$6:$I$1005,"Em negociação",Con_ve!$Q$6:$Q$1005,Cad_cl!BE$5)))</f>
        <v/>
      </c>
      <c r="BF580" s="134" t="str">
        <f>IF(ISERR(IF($C580="","",SUMIFS(Con_ve!$F$6:$F$1005,Con_ve!$C$6:$C$1005,$C580,Con_ve!$I$6:$I$1005,"Em negociação",Con_ve!$Q$6:$Q$1005,Cad_cl!BF$5))),"",IF($C580="","",SUMIFS(Con_ve!$F$6:$F$1005,Con_ve!$C$6:$C$1005,$C580,Con_ve!$I$6:$I$1005,"Em negociação",Con_ve!$Q$6:$Q$1005,Cad_cl!BF$5)))</f>
        <v/>
      </c>
      <c r="BG580" s="134" t="str">
        <f>IF(ISERR(IF($C580="","",SUMIFS(Con_ve!$F$6:$F$1005,Con_ve!$C$6:$C$1005,$C580,Con_ve!$I$6:$I$1005,"Em negociação",Con_ve!$Q$6:$Q$1005,Cad_cl!BG$5))),"",IF($C580="","",SUMIFS(Con_ve!$F$6:$F$1005,Con_ve!$C$6:$C$1005,$C580,Con_ve!$I$6:$I$1005,"Em negociação",Con_ve!$Q$6:$Q$1005,Cad_cl!BG$5)))</f>
        <v/>
      </c>
      <c r="BH580" s="134" t="str">
        <f>IF(ISERR(IF($C580="","",SUMIFS(Con_ve!$F$6:$F$1005,Con_ve!$C$6:$C$1005,$C580,Con_ve!$I$6:$I$1005,"Em negociação",Con_ve!$Q$6:$Q$1005,Cad_cl!BH$5))),"",IF($C580="","",SUMIFS(Con_ve!$F$6:$F$1005,Con_ve!$C$6:$C$1005,$C580,Con_ve!$I$6:$I$1005,"Em negociação",Con_ve!$Q$6:$Q$1005,Cad_cl!BH$5)))</f>
        <v/>
      </c>
      <c r="BI580" s="134" t="str">
        <f>IF(ISERR(IF($C580="","",SUMIFS(Con_ve!$F$6:$F$1005,Con_ve!$C$6:$C$1005,$C580,Con_ve!$I$6:$I$1005,"Em negociação",Con_ve!$Q$6:$Q$1005,Cad_cl!BI$5))),"",IF($C580="","",SUMIFS(Con_ve!$F$6:$F$1005,Con_ve!$C$6:$C$1005,$C580,Con_ve!$I$6:$I$1005,"Em negociação",Con_ve!$Q$6:$Q$1005,Cad_cl!BI$5)))</f>
        <v/>
      </c>
      <c r="BJ580" s="134" t="str">
        <f>IF(ISERR(IF($C580="","",SUMIFS(Con_ve!$F$6:$F$1005,Con_ve!$C$6:$C$1005,$C580,Con_ve!$I$6:$I$1005,"Em negociação",Con_ve!$Q$6:$Q$1005,Cad_cl!BJ$5))),"",IF($C580="","",SUMIFS(Con_ve!$F$6:$F$1005,Con_ve!$C$6:$C$1005,$C580,Con_ve!$I$6:$I$1005,"Em negociação",Con_ve!$Q$6:$Q$1005,Cad_cl!BJ$5)))</f>
        <v/>
      </c>
      <c r="BK580" s="134" t="str">
        <f>IF(ISERR(IF($C580="","",SUMIFS(Con_ve!$F$6:$F$1005,Con_ve!$C$6:$C$1005,$C580,Con_ve!$I$6:$I$1005,"Em negociação",Con_ve!$Q$6:$Q$1005,Cad_cl!BK$5))),"",IF($C580="","",SUMIFS(Con_ve!$F$6:$F$1005,Con_ve!$C$6:$C$1005,$C580,Con_ve!$I$6:$I$1005,"Em negociação",Con_ve!$Q$6:$Q$1005,Cad_cl!BK$5)))</f>
        <v/>
      </c>
      <c r="BL580" s="134" t="str">
        <f>IF(ISERR(IF($C580="","",SUMIFS(Con_ve!$F$6:$F$1005,Con_ve!$C$6:$C$1005,$C580,Con_ve!$I$6:$I$1005,"Em negociação",Con_ve!$Q$6:$Q$1005,Cad_cl!BL$5))),"",IF($C580="","",SUMIFS(Con_ve!$F$6:$F$1005,Con_ve!$C$6:$C$1005,$C580,Con_ve!$I$6:$I$1005,"Em negociação",Con_ve!$Q$6:$Q$1005,Cad_cl!BL$5)))</f>
        <v/>
      </c>
      <c r="BM580" s="134" t="str">
        <f>IF(ISERR(IF($C580="","",SUMIFS(Con_ve!$F$6:$F$1005,Con_ve!$C$6:$C$1005,$C580,Con_ve!$I$6:$I$1005,"Em negociação",Con_ve!$Q$6:$Q$1005,Cad_cl!BM$5))),"",IF($C580="","",SUMIFS(Con_ve!$F$6:$F$1005,Con_ve!$C$6:$C$1005,$C580,Con_ve!$I$6:$I$1005,"Em negociação",Con_ve!$Q$6:$Q$1005,Cad_cl!BM$5)))</f>
        <v/>
      </c>
      <c r="BN580" s="134" t="str">
        <f>IF(ISERR(IF($C580="","",SUMIFS(Con_ve!$F$6:$F$1005,Con_ve!$C$6:$C$1005,$C580,Con_ve!$I$6:$I$1005,"Em negociação",Con_ve!$Q$6:$Q$1005,Cad_cl!BN$5))),"",IF($C580="","",SUMIFS(Con_ve!$F$6:$F$1005,Con_ve!$C$6:$C$1005,$C580,Con_ve!$I$6:$I$1005,"Em negociação",Con_ve!$Q$6:$Q$1005,Cad_cl!BN$5)))</f>
        <v/>
      </c>
      <c r="BO580" s="134" t="str">
        <f>IF(ISERR(IF($C580="","",SUMIFS(Con_ve!$F$6:$F$1005,Con_ve!$C$6:$C$1005,$C580,Con_ve!$I$6:$I$1005,"Em negociação",Con_ve!$Q$6:$Q$1005,Cad_cl!BO$5))),"",IF($C580="","",SUMIFS(Con_ve!$F$6:$F$1005,Con_ve!$C$6:$C$1005,$C580,Con_ve!$I$6:$I$1005,"Em negociação",Con_ve!$Q$6:$Q$1005,Cad_cl!BO$5)))</f>
        <v/>
      </c>
      <c r="BP580" s="134">
        <f t="shared" si="25"/>
        <v>0</v>
      </c>
      <c r="BR580" s="125" t="str">
        <f>IF(ISERR(IF(AND($I580=Re_lo!$E$5,BR$5=VLOOKUP(Re_lo!$H$5,Re_lo!$N$5:$O$16,2,0)),AP580,"")),"",IF(AND($I580=Re_lo!$E$5,BR$5=VLOOKUP(Re_lo!$H$5,Re_lo!$N$5:$O$16,2,0)),AP580,""))</f>
        <v/>
      </c>
      <c r="BS580" s="125" t="str">
        <f>IF(ISERR(IF(AND($I580=Re_lo!$E$5,BS$5=VLOOKUP(Re_lo!$H$5,Re_lo!$N$5:$O$16,2,0)),AQ580,"")),"",IF(AND($I580=Re_lo!$E$5,BS$5=VLOOKUP(Re_lo!$H$5,Re_lo!$N$5:$O$16,2,0)),AQ580,""))</f>
        <v/>
      </c>
      <c r="BT580" s="125" t="str">
        <f>IF(ISERR(IF(AND($I580=Re_lo!$E$5,BT$5=VLOOKUP(Re_lo!$H$5,Re_lo!$N$5:$O$16,2,0)),AR580,"")),"",IF(AND($I580=Re_lo!$E$5,BT$5=VLOOKUP(Re_lo!$H$5,Re_lo!$N$5:$O$16,2,0)),AR580,""))</f>
        <v/>
      </c>
      <c r="BU580" s="125" t="str">
        <f>IF(ISERR(IF(AND($I580=Re_lo!$E$5,BU$5=VLOOKUP(Re_lo!$H$5,Re_lo!$N$5:$O$16,2,0)),AS580,"")),"",IF(AND($I580=Re_lo!$E$5,BU$5=VLOOKUP(Re_lo!$H$5,Re_lo!$N$5:$O$16,2,0)),AS580,""))</f>
        <v/>
      </c>
      <c r="BV580" s="125" t="str">
        <f>IF(ISERR(IF(AND($I580=Re_lo!$E$5,BV$5=VLOOKUP(Re_lo!$H$5,Re_lo!$N$5:$O$16,2,0)),AT580,"")),"",IF(AND($I580=Re_lo!$E$5,BV$5=VLOOKUP(Re_lo!$H$5,Re_lo!$N$5:$O$16,2,0)),AT580,""))</f>
        <v/>
      </c>
      <c r="BW580" s="125" t="str">
        <f>IF(ISERR(IF(AND($I580=Re_lo!$E$5,BW$5=VLOOKUP(Re_lo!$H$5,Re_lo!$N$5:$O$16,2,0)),AU580,"")),"",IF(AND($I580=Re_lo!$E$5,BW$5=VLOOKUP(Re_lo!$H$5,Re_lo!$N$5:$O$16,2,0)),AU580,""))</f>
        <v/>
      </c>
      <c r="BX580" s="125" t="str">
        <f>IF(ISERR(IF(AND($I580=Re_lo!$E$5,BX$5=VLOOKUP(Re_lo!$H$5,Re_lo!$N$5:$O$16,2,0)),AV580,"")),"",IF(AND($I580=Re_lo!$E$5,BX$5=VLOOKUP(Re_lo!$H$5,Re_lo!$N$5:$O$16,2,0)),AV580,""))</f>
        <v/>
      </c>
      <c r="BY580" s="125" t="str">
        <f>IF(ISERR(IF(AND($I580=Re_lo!$E$5,BY$5=VLOOKUP(Re_lo!$H$5,Re_lo!$N$5:$O$16,2,0)),AW580,"")),"",IF(AND($I580=Re_lo!$E$5,BY$5=VLOOKUP(Re_lo!$H$5,Re_lo!$N$5:$O$16,2,0)),AW580,""))</f>
        <v/>
      </c>
      <c r="BZ580" s="125" t="str">
        <f>IF(ISERR(IF(AND($I580=Re_lo!$E$5,BZ$5=VLOOKUP(Re_lo!$H$5,Re_lo!$N$5:$O$16,2,0)),AX580,"")),"",IF(AND($I580=Re_lo!$E$5,BZ$5=VLOOKUP(Re_lo!$H$5,Re_lo!$N$5:$O$16,2,0)),AX580,""))</f>
        <v/>
      </c>
      <c r="CA580" s="125" t="str">
        <f>IF(ISERR(IF(AND($I580=Re_lo!$E$5,CA$5=VLOOKUP(Re_lo!$H$5,Re_lo!$N$5:$O$16,2,0)),AY580,"")),"",IF(AND($I580=Re_lo!$E$5,CA$5=VLOOKUP(Re_lo!$H$5,Re_lo!$N$5:$O$16,2,0)),AY580,""))</f>
        <v/>
      </c>
      <c r="CB580" s="125" t="str">
        <f>IF(ISERR(IF(AND($I580=Re_lo!$E$5,CB$5=VLOOKUP(Re_lo!$H$5,Re_lo!$N$5:$O$16,2,0)),AZ580,"")),"",IF(AND($I580=Re_lo!$E$5,CB$5=VLOOKUP(Re_lo!$H$5,Re_lo!$N$5:$O$16,2,0)),AZ580,""))</f>
        <v/>
      </c>
      <c r="CC580" s="125" t="str">
        <f>IF(ISERR(IF(AND($I580=Re_lo!$E$5,CC$5=VLOOKUP(Re_lo!$H$5,Re_lo!$N$5:$O$16,2,0)),BA580,"")),"",IF(AND($I580=Re_lo!$E$5,CC$5=VLOOKUP(Re_lo!$H$5,Re_lo!$N$5:$O$16,2,0)),BA580,""))</f>
        <v/>
      </c>
      <c r="CD580" s="125" t="str">
        <f>IF(ISERR(IF(AND($I580=Re_lo!$E$5,CD$5=VLOOKUP(Re_lo!$H$5,Re_lo!$N$5:$O$16,2,0)),BB580,"")),"",IF(AND($I580=Re_lo!$E$5,CD$5=VLOOKUP(Re_lo!$H$5,Re_lo!$N$5:$O$16,2,0)),BB580,""))</f>
        <v/>
      </c>
      <c r="CF580" s="125" t="str">
        <f>IF($C580="","",COUNTIFS(Con_ve!$C$6:$C$1005,$C580,Con_ve!$Q$6:$Q$1005,Cad_cl!CF$5))</f>
        <v/>
      </c>
      <c r="CG580" s="125" t="str">
        <f>IF($C580="","",COUNTIFS(Con_ve!$C$6:$C$1005,$C580,Con_ve!$Q$6:$Q$1005,Cad_cl!CG$5))</f>
        <v/>
      </c>
      <c r="CH580" s="125" t="str">
        <f>IF($C580="","",COUNTIFS(Con_ve!$C$6:$C$1005,$C580,Con_ve!$Q$6:$Q$1005,Cad_cl!CH$5))</f>
        <v/>
      </c>
      <c r="CI580" s="125" t="str">
        <f>IF($C580="","",COUNTIFS(Con_ve!$C$6:$C$1005,$C580,Con_ve!$Q$6:$Q$1005,Cad_cl!CI$5))</f>
        <v/>
      </c>
      <c r="CJ580" s="125" t="str">
        <f>IF($C580="","",COUNTIFS(Con_ve!$C$6:$C$1005,$C580,Con_ve!$Q$6:$Q$1005,Cad_cl!CJ$5))</f>
        <v/>
      </c>
      <c r="CK580" s="125" t="str">
        <f>IF($C580="","",COUNTIFS(Con_ve!$C$6:$C$1005,$C580,Con_ve!$Q$6:$Q$1005,Cad_cl!CK$5))</f>
        <v/>
      </c>
      <c r="CL580" s="125" t="str">
        <f>IF($C580="","",COUNTIFS(Con_ve!$C$6:$C$1005,$C580,Con_ve!$Q$6:$Q$1005,Cad_cl!CL$5))</f>
        <v/>
      </c>
      <c r="CM580" s="125" t="str">
        <f>IF($C580="","",COUNTIFS(Con_ve!$C$6:$C$1005,$C580,Con_ve!$Q$6:$Q$1005,Cad_cl!CM$5))</f>
        <v/>
      </c>
      <c r="CN580" s="125" t="str">
        <f>IF($C580="","",COUNTIFS(Con_ve!$C$6:$C$1005,$C580,Con_ve!$Q$6:$Q$1005,Cad_cl!CN$5))</f>
        <v/>
      </c>
      <c r="CO580" s="125" t="str">
        <f>IF($C580="","",COUNTIFS(Con_ve!$C$6:$C$1005,$C580,Con_ve!$Q$6:$Q$1005,Cad_cl!CO$5))</f>
        <v/>
      </c>
      <c r="CP580" s="125" t="str">
        <f>IF($C580="","",COUNTIFS(Con_ve!$C$6:$C$1005,$C580,Con_ve!$Q$6:$Q$1005,Cad_cl!CP$5))</f>
        <v/>
      </c>
      <c r="CQ580" s="125" t="str">
        <f>IF($C580="","",COUNTIFS(Con_ve!$C$6:$C$1005,$C580,Con_ve!$Q$6:$Q$1005,Cad_cl!CQ$5))</f>
        <v/>
      </c>
      <c r="CR580" s="125">
        <f t="shared" si="26"/>
        <v>0</v>
      </c>
    </row>
    <row r="581" spans="3:96" ht="30" customHeight="1">
      <c r="C581" s="153"/>
      <c r="D581" s="153"/>
      <c r="E581" s="154"/>
      <c r="F581" s="153"/>
      <c r="G581" s="155"/>
      <c r="H581" s="153"/>
      <c r="I581" s="153"/>
      <c r="J581" s="132" t="s">
        <v>309</v>
      </c>
      <c r="K581" s="133" t="s">
        <v>309</v>
      </c>
      <c r="L581" s="153"/>
      <c r="M581" s="153"/>
      <c r="N581" s="153"/>
      <c r="O581" s="153"/>
      <c r="P581" s="153"/>
      <c r="Q581" s="153"/>
      <c r="AP581" s="134" t="str">
        <f>IF(ISERR(IF($C581="","",SUMIFS(Con_ve!$F$6:$F$1005,Con_ve!$C$6:$C$1005,$C581,Con_ve!$I$6:$I$1005,"Fechada",Con_ve!$Q$6:$Q$1005,Cad_cl!AP$5))),"",IF($C581="","",SUMIFS(Con_ve!$F$6:$F$1005,Con_ve!$C$6:$C$1005,$C581,Con_ve!$I$6:$I$1005,"Fechada",Con_ve!$Q$6:$Q$1005,Cad_cl!AP$5)))</f>
        <v/>
      </c>
      <c r="AQ581" s="134" t="str">
        <f>IF(ISERR(IF($C581="","",SUMIFS(Con_ve!$F$6:$F$1005,Con_ve!$C$6:$C$1005,$C581,Con_ve!$I$6:$I$1005,"Fechada",Con_ve!$Q$6:$Q$1005,Cad_cl!AQ$5))),"",IF($C581="","",SUMIFS(Con_ve!$F$6:$F$1005,Con_ve!$C$6:$C$1005,$C581,Con_ve!$I$6:$I$1005,"Fechada",Con_ve!$Q$6:$Q$1005,Cad_cl!AQ$5)))</f>
        <v/>
      </c>
      <c r="AR581" s="134" t="str">
        <f>IF(ISERR(IF($C581="","",SUMIFS(Con_ve!$F$6:$F$1005,Con_ve!$C$6:$C$1005,$C581,Con_ve!$I$6:$I$1005,"Fechada",Con_ve!$Q$6:$Q$1005,Cad_cl!AR$5))),"",IF($C581="","",SUMIFS(Con_ve!$F$6:$F$1005,Con_ve!$C$6:$C$1005,$C581,Con_ve!$I$6:$I$1005,"Fechada",Con_ve!$Q$6:$Q$1005,Cad_cl!AR$5)))</f>
        <v/>
      </c>
      <c r="AS581" s="134" t="str">
        <f>IF(ISERR(IF($C581="","",SUMIFS(Con_ve!$F$6:$F$1005,Con_ve!$C$6:$C$1005,$C581,Con_ve!$I$6:$I$1005,"Fechada",Con_ve!$Q$6:$Q$1005,Cad_cl!AS$5))),"",IF($C581="","",SUMIFS(Con_ve!$F$6:$F$1005,Con_ve!$C$6:$C$1005,$C581,Con_ve!$I$6:$I$1005,"Fechada",Con_ve!$Q$6:$Q$1005,Cad_cl!AS$5)))</f>
        <v/>
      </c>
      <c r="AT581" s="134" t="str">
        <f>IF(ISERR(IF($C581="","",SUMIFS(Con_ve!$F$6:$F$1005,Con_ve!$C$6:$C$1005,$C581,Con_ve!$I$6:$I$1005,"Fechada",Con_ve!$Q$6:$Q$1005,Cad_cl!AT$5))),"",IF($C581="","",SUMIFS(Con_ve!$F$6:$F$1005,Con_ve!$C$6:$C$1005,$C581,Con_ve!$I$6:$I$1005,"Fechada",Con_ve!$Q$6:$Q$1005,Cad_cl!AT$5)))</f>
        <v/>
      </c>
      <c r="AU581" s="134" t="str">
        <f>IF(ISERR(IF($C581="","",SUMIFS(Con_ve!$F$6:$F$1005,Con_ve!$C$6:$C$1005,$C581,Con_ve!$I$6:$I$1005,"Fechada",Con_ve!$Q$6:$Q$1005,Cad_cl!AU$5))),"",IF($C581="","",SUMIFS(Con_ve!$F$6:$F$1005,Con_ve!$C$6:$C$1005,$C581,Con_ve!$I$6:$I$1005,"Fechada",Con_ve!$Q$6:$Q$1005,Cad_cl!AU$5)))</f>
        <v/>
      </c>
      <c r="AV581" s="134" t="str">
        <f>IF(ISERR(IF($C581="","",SUMIFS(Con_ve!$F$6:$F$1005,Con_ve!$C$6:$C$1005,$C581,Con_ve!$I$6:$I$1005,"Fechada",Con_ve!$Q$6:$Q$1005,Cad_cl!AV$5))),"",IF($C581="","",SUMIFS(Con_ve!$F$6:$F$1005,Con_ve!$C$6:$C$1005,$C581,Con_ve!$I$6:$I$1005,"Fechada",Con_ve!$Q$6:$Q$1005,Cad_cl!AV$5)))</f>
        <v/>
      </c>
      <c r="AW581" s="134" t="str">
        <f>IF(ISERR(IF($C581="","",SUMIFS(Con_ve!$F$6:$F$1005,Con_ve!$C$6:$C$1005,$C581,Con_ve!$I$6:$I$1005,"Fechada",Con_ve!$Q$6:$Q$1005,Cad_cl!AW$5))),"",IF($C581="","",SUMIFS(Con_ve!$F$6:$F$1005,Con_ve!$C$6:$C$1005,$C581,Con_ve!$I$6:$I$1005,"Fechada",Con_ve!$Q$6:$Q$1005,Cad_cl!AW$5)))</f>
        <v/>
      </c>
      <c r="AX581" s="134" t="str">
        <f>IF(ISERR(IF($C581="","",SUMIFS(Con_ve!$F$6:$F$1005,Con_ve!$C$6:$C$1005,$C581,Con_ve!$I$6:$I$1005,"Fechada",Con_ve!$Q$6:$Q$1005,Cad_cl!AX$5))),"",IF($C581="","",SUMIFS(Con_ve!$F$6:$F$1005,Con_ve!$C$6:$C$1005,$C581,Con_ve!$I$6:$I$1005,"Fechada",Con_ve!$Q$6:$Q$1005,Cad_cl!AX$5)))</f>
        <v/>
      </c>
      <c r="AY581" s="134" t="str">
        <f>IF(ISERR(IF($C581="","",SUMIFS(Con_ve!$F$6:$F$1005,Con_ve!$C$6:$C$1005,$C581,Con_ve!$I$6:$I$1005,"Fechada",Con_ve!$Q$6:$Q$1005,Cad_cl!AY$5))),"",IF($C581="","",SUMIFS(Con_ve!$F$6:$F$1005,Con_ve!$C$6:$C$1005,$C581,Con_ve!$I$6:$I$1005,"Fechada",Con_ve!$Q$6:$Q$1005,Cad_cl!AY$5)))</f>
        <v/>
      </c>
      <c r="AZ581" s="134" t="str">
        <f>IF(ISERR(IF($C581="","",SUMIFS(Con_ve!$F$6:$F$1005,Con_ve!$C$6:$C$1005,$C581,Con_ve!$I$6:$I$1005,"Fechada",Con_ve!$Q$6:$Q$1005,Cad_cl!AZ$5))),"",IF($C581="","",SUMIFS(Con_ve!$F$6:$F$1005,Con_ve!$C$6:$C$1005,$C581,Con_ve!$I$6:$I$1005,"Fechada",Con_ve!$Q$6:$Q$1005,Cad_cl!AZ$5)))</f>
        <v/>
      </c>
      <c r="BA581" s="134" t="str">
        <f>IF(ISERR(IF($C581="","",SUMIFS(Con_ve!$F$6:$F$1005,Con_ve!$C$6:$C$1005,$C581,Con_ve!$I$6:$I$1005,"Fechada",Con_ve!$Q$6:$Q$1005,Cad_cl!BA$5))),"",IF($C581="","",SUMIFS(Con_ve!$F$6:$F$1005,Con_ve!$C$6:$C$1005,$C581,Con_ve!$I$6:$I$1005,"Fechada",Con_ve!$Q$6:$Q$1005,Cad_cl!BA$5)))</f>
        <v/>
      </c>
      <c r="BB581" s="134">
        <f t="shared" si="24"/>
        <v>0</v>
      </c>
      <c r="BD581" s="134" t="str">
        <f>IF(ISERR(IF($C581="","",SUMIFS(Con_ve!$F$6:$F$1005,Con_ve!$C$6:$C$1005,$C581,Con_ve!$I$6:$I$1005,"Em negociação",Con_ve!$Q$6:$Q$1005,Cad_cl!BD$5))),"",IF($C581="","",SUMIFS(Con_ve!$F$6:$F$1005,Con_ve!$C$6:$C$1005,$C581,Con_ve!$I$6:$I$1005,"Em negociação",Con_ve!$Q$6:$Q$1005,Cad_cl!BD$5)))</f>
        <v/>
      </c>
      <c r="BE581" s="134" t="str">
        <f>IF(ISERR(IF($C581="","",SUMIFS(Con_ve!$F$6:$F$1005,Con_ve!$C$6:$C$1005,$C581,Con_ve!$I$6:$I$1005,"Em negociação",Con_ve!$Q$6:$Q$1005,Cad_cl!BE$5))),"",IF($C581="","",SUMIFS(Con_ve!$F$6:$F$1005,Con_ve!$C$6:$C$1005,$C581,Con_ve!$I$6:$I$1005,"Em negociação",Con_ve!$Q$6:$Q$1005,Cad_cl!BE$5)))</f>
        <v/>
      </c>
      <c r="BF581" s="134" t="str">
        <f>IF(ISERR(IF($C581="","",SUMIFS(Con_ve!$F$6:$F$1005,Con_ve!$C$6:$C$1005,$C581,Con_ve!$I$6:$I$1005,"Em negociação",Con_ve!$Q$6:$Q$1005,Cad_cl!BF$5))),"",IF($C581="","",SUMIFS(Con_ve!$F$6:$F$1005,Con_ve!$C$6:$C$1005,$C581,Con_ve!$I$6:$I$1005,"Em negociação",Con_ve!$Q$6:$Q$1005,Cad_cl!BF$5)))</f>
        <v/>
      </c>
      <c r="BG581" s="134" t="str">
        <f>IF(ISERR(IF($C581="","",SUMIFS(Con_ve!$F$6:$F$1005,Con_ve!$C$6:$C$1005,$C581,Con_ve!$I$6:$I$1005,"Em negociação",Con_ve!$Q$6:$Q$1005,Cad_cl!BG$5))),"",IF($C581="","",SUMIFS(Con_ve!$F$6:$F$1005,Con_ve!$C$6:$C$1005,$C581,Con_ve!$I$6:$I$1005,"Em negociação",Con_ve!$Q$6:$Q$1005,Cad_cl!BG$5)))</f>
        <v/>
      </c>
      <c r="BH581" s="134" t="str">
        <f>IF(ISERR(IF($C581="","",SUMIFS(Con_ve!$F$6:$F$1005,Con_ve!$C$6:$C$1005,$C581,Con_ve!$I$6:$I$1005,"Em negociação",Con_ve!$Q$6:$Q$1005,Cad_cl!BH$5))),"",IF($C581="","",SUMIFS(Con_ve!$F$6:$F$1005,Con_ve!$C$6:$C$1005,$C581,Con_ve!$I$6:$I$1005,"Em negociação",Con_ve!$Q$6:$Q$1005,Cad_cl!BH$5)))</f>
        <v/>
      </c>
      <c r="BI581" s="134" t="str">
        <f>IF(ISERR(IF($C581="","",SUMIFS(Con_ve!$F$6:$F$1005,Con_ve!$C$6:$C$1005,$C581,Con_ve!$I$6:$I$1005,"Em negociação",Con_ve!$Q$6:$Q$1005,Cad_cl!BI$5))),"",IF($C581="","",SUMIFS(Con_ve!$F$6:$F$1005,Con_ve!$C$6:$C$1005,$C581,Con_ve!$I$6:$I$1005,"Em negociação",Con_ve!$Q$6:$Q$1005,Cad_cl!BI$5)))</f>
        <v/>
      </c>
      <c r="BJ581" s="134" t="str">
        <f>IF(ISERR(IF($C581="","",SUMIFS(Con_ve!$F$6:$F$1005,Con_ve!$C$6:$C$1005,$C581,Con_ve!$I$6:$I$1005,"Em negociação",Con_ve!$Q$6:$Q$1005,Cad_cl!BJ$5))),"",IF($C581="","",SUMIFS(Con_ve!$F$6:$F$1005,Con_ve!$C$6:$C$1005,$C581,Con_ve!$I$6:$I$1005,"Em negociação",Con_ve!$Q$6:$Q$1005,Cad_cl!BJ$5)))</f>
        <v/>
      </c>
      <c r="BK581" s="134" t="str">
        <f>IF(ISERR(IF($C581="","",SUMIFS(Con_ve!$F$6:$F$1005,Con_ve!$C$6:$C$1005,$C581,Con_ve!$I$6:$I$1005,"Em negociação",Con_ve!$Q$6:$Q$1005,Cad_cl!BK$5))),"",IF($C581="","",SUMIFS(Con_ve!$F$6:$F$1005,Con_ve!$C$6:$C$1005,$C581,Con_ve!$I$6:$I$1005,"Em negociação",Con_ve!$Q$6:$Q$1005,Cad_cl!BK$5)))</f>
        <v/>
      </c>
      <c r="BL581" s="134" t="str">
        <f>IF(ISERR(IF($C581="","",SUMIFS(Con_ve!$F$6:$F$1005,Con_ve!$C$6:$C$1005,$C581,Con_ve!$I$6:$I$1005,"Em negociação",Con_ve!$Q$6:$Q$1005,Cad_cl!BL$5))),"",IF($C581="","",SUMIFS(Con_ve!$F$6:$F$1005,Con_ve!$C$6:$C$1005,$C581,Con_ve!$I$6:$I$1005,"Em negociação",Con_ve!$Q$6:$Q$1005,Cad_cl!BL$5)))</f>
        <v/>
      </c>
      <c r="BM581" s="134" t="str">
        <f>IF(ISERR(IF($C581="","",SUMIFS(Con_ve!$F$6:$F$1005,Con_ve!$C$6:$C$1005,$C581,Con_ve!$I$6:$I$1005,"Em negociação",Con_ve!$Q$6:$Q$1005,Cad_cl!BM$5))),"",IF($C581="","",SUMIFS(Con_ve!$F$6:$F$1005,Con_ve!$C$6:$C$1005,$C581,Con_ve!$I$6:$I$1005,"Em negociação",Con_ve!$Q$6:$Q$1005,Cad_cl!BM$5)))</f>
        <v/>
      </c>
      <c r="BN581" s="134" t="str">
        <f>IF(ISERR(IF($C581="","",SUMIFS(Con_ve!$F$6:$F$1005,Con_ve!$C$6:$C$1005,$C581,Con_ve!$I$6:$I$1005,"Em negociação",Con_ve!$Q$6:$Q$1005,Cad_cl!BN$5))),"",IF($C581="","",SUMIFS(Con_ve!$F$6:$F$1005,Con_ve!$C$6:$C$1005,$C581,Con_ve!$I$6:$I$1005,"Em negociação",Con_ve!$Q$6:$Q$1005,Cad_cl!BN$5)))</f>
        <v/>
      </c>
      <c r="BO581" s="134" t="str">
        <f>IF(ISERR(IF($C581="","",SUMIFS(Con_ve!$F$6:$F$1005,Con_ve!$C$6:$C$1005,$C581,Con_ve!$I$6:$I$1005,"Em negociação",Con_ve!$Q$6:$Q$1005,Cad_cl!BO$5))),"",IF($C581="","",SUMIFS(Con_ve!$F$6:$F$1005,Con_ve!$C$6:$C$1005,$C581,Con_ve!$I$6:$I$1005,"Em negociação",Con_ve!$Q$6:$Q$1005,Cad_cl!BO$5)))</f>
        <v/>
      </c>
      <c r="BP581" s="134">
        <f t="shared" si="25"/>
        <v>0</v>
      </c>
      <c r="BR581" s="125" t="str">
        <f>IF(ISERR(IF(AND($I581=Re_lo!$E$5,BR$5=VLOOKUP(Re_lo!$H$5,Re_lo!$N$5:$O$16,2,0)),AP581,"")),"",IF(AND($I581=Re_lo!$E$5,BR$5=VLOOKUP(Re_lo!$H$5,Re_lo!$N$5:$O$16,2,0)),AP581,""))</f>
        <v/>
      </c>
      <c r="BS581" s="125" t="str">
        <f>IF(ISERR(IF(AND($I581=Re_lo!$E$5,BS$5=VLOOKUP(Re_lo!$H$5,Re_lo!$N$5:$O$16,2,0)),AQ581,"")),"",IF(AND($I581=Re_lo!$E$5,BS$5=VLOOKUP(Re_lo!$H$5,Re_lo!$N$5:$O$16,2,0)),AQ581,""))</f>
        <v/>
      </c>
      <c r="BT581" s="125" t="str">
        <f>IF(ISERR(IF(AND($I581=Re_lo!$E$5,BT$5=VLOOKUP(Re_lo!$H$5,Re_lo!$N$5:$O$16,2,0)),AR581,"")),"",IF(AND($I581=Re_lo!$E$5,BT$5=VLOOKUP(Re_lo!$H$5,Re_lo!$N$5:$O$16,2,0)),AR581,""))</f>
        <v/>
      </c>
      <c r="BU581" s="125" t="str">
        <f>IF(ISERR(IF(AND($I581=Re_lo!$E$5,BU$5=VLOOKUP(Re_lo!$H$5,Re_lo!$N$5:$O$16,2,0)),AS581,"")),"",IF(AND($I581=Re_lo!$E$5,BU$5=VLOOKUP(Re_lo!$H$5,Re_lo!$N$5:$O$16,2,0)),AS581,""))</f>
        <v/>
      </c>
      <c r="BV581" s="125" t="str">
        <f>IF(ISERR(IF(AND($I581=Re_lo!$E$5,BV$5=VLOOKUP(Re_lo!$H$5,Re_lo!$N$5:$O$16,2,0)),AT581,"")),"",IF(AND($I581=Re_lo!$E$5,BV$5=VLOOKUP(Re_lo!$H$5,Re_lo!$N$5:$O$16,2,0)),AT581,""))</f>
        <v/>
      </c>
      <c r="BW581" s="125" t="str">
        <f>IF(ISERR(IF(AND($I581=Re_lo!$E$5,BW$5=VLOOKUP(Re_lo!$H$5,Re_lo!$N$5:$O$16,2,0)),AU581,"")),"",IF(AND($I581=Re_lo!$E$5,BW$5=VLOOKUP(Re_lo!$H$5,Re_lo!$N$5:$O$16,2,0)),AU581,""))</f>
        <v/>
      </c>
      <c r="BX581" s="125" t="str">
        <f>IF(ISERR(IF(AND($I581=Re_lo!$E$5,BX$5=VLOOKUP(Re_lo!$H$5,Re_lo!$N$5:$O$16,2,0)),AV581,"")),"",IF(AND($I581=Re_lo!$E$5,BX$5=VLOOKUP(Re_lo!$H$5,Re_lo!$N$5:$O$16,2,0)),AV581,""))</f>
        <v/>
      </c>
      <c r="BY581" s="125" t="str">
        <f>IF(ISERR(IF(AND($I581=Re_lo!$E$5,BY$5=VLOOKUP(Re_lo!$H$5,Re_lo!$N$5:$O$16,2,0)),AW581,"")),"",IF(AND($I581=Re_lo!$E$5,BY$5=VLOOKUP(Re_lo!$H$5,Re_lo!$N$5:$O$16,2,0)),AW581,""))</f>
        <v/>
      </c>
      <c r="BZ581" s="125" t="str">
        <f>IF(ISERR(IF(AND($I581=Re_lo!$E$5,BZ$5=VLOOKUP(Re_lo!$H$5,Re_lo!$N$5:$O$16,2,0)),AX581,"")),"",IF(AND($I581=Re_lo!$E$5,BZ$5=VLOOKUP(Re_lo!$H$5,Re_lo!$N$5:$O$16,2,0)),AX581,""))</f>
        <v/>
      </c>
      <c r="CA581" s="125" t="str">
        <f>IF(ISERR(IF(AND($I581=Re_lo!$E$5,CA$5=VLOOKUP(Re_lo!$H$5,Re_lo!$N$5:$O$16,2,0)),AY581,"")),"",IF(AND($I581=Re_lo!$E$5,CA$5=VLOOKUP(Re_lo!$H$5,Re_lo!$N$5:$O$16,2,0)),AY581,""))</f>
        <v/>
      </c>
      <c r="CB581" s="125" t="str">
        <f>IF(ISERR(IF(AND($I581=Re_lo!$E$5,CB$5=VLOOKUP(Re_lo!$H$5,Re_lo!$N$5:$O$16,2,0)),AZ581,"")),"",IF(AND($I581=Re_lo!$E$5,CB$5=VLOOKUP(Re_lo!$H$5,Re_lo!$N$5:$O$16,2,0)),AZ581,""))</f>
        <v/>
      </c>
      <c r="CC581" s="125" t="str">
        <f>IF(ISERR(IF(AND($I581=Re_lo!$E$5,CC$5=VLOOKUP(Re_lo!$H$5,Re_lo!$N$5:$O$16,2,0)),BA581,"")),"",IF(AND($I581=Re_lo!$E$5,CC$5=VLOOKUP(Re_lo!$H$5,Re_lo!$N$5:$O$16,2,0)),BA581,""))</f>
        <v/>
      </c>
      <c r="CD581" s="125" t="str">
        <f>IF(ISERR(IF(AND($I581=Re_lo!$E$5,CD$5=VLOOKUP(Re_lo!$H$5,Re_lo!$N$5:$O$16,2,0)),BB581,"")),"",IF(AND($I581=Re_lo!$E$5,CD$5=VLOOKUP(Re_lo!$H$5,Re_lo!$N$5:$O$16,2,0)),BB581,""))</f>
        <v/>
      </c>
      <c r="CF581" s="125" t="str">
        <f>IF($C581="","",COUNTIFS(Con_ve!$C$6:$C$1005,$C581,Con_ve!$Q$6:$Q$1005,Cad_cl!CF$5))</f>
        <v/>
      </c>
      <c r="CG581" s="125" t="str">
        <f>IF($C581="","",COUNTIFS(Con_ve!$C$6:$C$1005,$C581,Con_ve!$Q$6:$Q$1005,Cad_cl!CG$5))</f>
        <v/>
      </c>
      <c r="CH581" s="125" t="str">
        <f>IF($C581="","",COUNTIFS(Con_ve!$C$6:$C$1005,$C581,Con_ve!$Q$6:$Q$1005,Cad_cl!CH$5))</f>
        <v/>
      </c>
      <c r="CI581" s="125" t="str">
        <f>IF($C581="","",COUNTIFS(Con_ve!$C$6:$C$1005,$C581,Con_ve!$Q$6:$Q$1005,Cad_cl!CI$5))</f>
        <v/>
      </c>
      <c r="CJ581" s="125" t="str">
        <f>IF($C581="","",COUNTIFS(Con_ve!$C$6:$C$1005,$C581,Con_ve!$Q$6:$Q$1005,Cad_cl!CJ$5))</f>
        <v/>
      </c>
      <c r="CK581" s="125" t="str">
        <f>IF($C581="","",COUNTIFS(Con_ve!$C$6:$C$1005,$C581,Con_ve!$Q$6:$Q$1005,Cad_cl!CK$5))</f>
        <v/>
      </c>
      <c r="CL581" s="125" t="str">
        <f>IF($C581="","",COUNTIFS(Con_ve!$C$6:$C$1005,$C581,Con_ve!$Q$6:$Q$1005,Cad_cl!CL$5))</f>
        <v/>
      </c>
      <c r="CM581" s="125" t="str">
        <f>IF($C581="","",COUNTIFS(Con_ve!$C$6:$C$1005,$C581,Con_ve!$Q$6:$Q$1005,Cad_cl!CM$5))</f>
        <v/>
      </c>
      <c r="CN581" s="125" t="str">
        <f>IF($C581="","",COUNTIFS(Con_ve!$C$6:$C$1005,$C581,Con_ve!$Q$6:$Q$1005,Cad_cl!CN$5))</f>
        <v/>
      </c>
      <c r="CO581" s="125" t="str">
        <f>IF($C581="","",COUNTIFS(Con_ve!$C$6:$C$1005,$C581,Con_ve!$Q$6:$Q$1005,Cad_cl!CO$5))</f>
        <v/>
      </c>
      <c r="CP581" s="125" t="str">
        <f>IF($C581="","",COUNTIFS(Con_ve!$C$6:$C$1005,$C581,Con_ve!$Q$6:$Q$1005,Cad_cl!CP$5))</f>
        <v/>
      </c>
      <c r="CQ581" s="125" t="str">
        <f>IF($C581="","",COUNTIFS(Con_ve!$C$6:$C$1005,$C581,Con_ve!$Q$6:$Q$1005,Cad_cl!CQ$5))</f>
        <v/>
      </c>
      <c r="CR581" s="125">
        <f t="shared" si="26"/>
        <v>0</v>
      </c>
    </row>
    <row r="582" spans="3:96" ht="30" customHeight="1">
      <c r="C582" s="153"/>
      <c r="D582" s="153"/>
      <c r="E582" s="154"/>
      <c r="F582" s="153"/>
      <c r="G582" s="155"/>
      <c r="H582" s="153"/>
      <c r="I582" s="153"/>
      <c r="J582" s="132" t="s">
        <v>309</v>
      </c>
      <c r="K582" s="133" t="s">
        <v>309</v>
      </c>
      <c r="L582" s="153"/>
      <c r="M582" s="153"/>
      <c r="N582" s="153"/>
      <c r="O582" s="153"/>
      <c r="P582" s="153"/>
      <c r="Q582" s="153"/>
      <c r="AP582" s="134" t="str">
        <f>IF(ISERR(IF($C582="","",SUMIFS(Con_ve!$F$6:$F$1005,Con_ve!$C$6:$C$1005,$C582,Con_ve!$I$6:$I$1005,"Fechada",Con_ve!$Q$6:$Q$1005,Cad_cl!AP$5))),"",IF($C582="","",SUMIFS(Con_ve!$F$6:$F$1005,Con_ve!$C$6:$C$1005,$C582,Con_ve!$I$6:$I$1005,"Fechada",Con_ve!$Q$6:$Q$1005,Cad_cl!AP$5)))</f>
        <v/>
      </c>
      <c r="AQ582" s="134" t="str">
        <f>IF(ISERR(IF($C582="","",SUMIFS(Con_ve!$F$6:$F$1005,Con_ve!$C$6:$C$1005,$C582,Con_ve!$I$6:$I$1005,"Fechada",Con_ve!$Q$6:$Q$1005,Cad_cl!AQ$5))),"",IF($C582="","",SUMIFS(Con_ve!$F$6:$F$1005,Con_ve!$C$6:$C$1005,$C582,Con_ve!$I$6:$I$1005,"Fechada",Con_ve!$Q$6:$Q$1005,Cad_cl!AQ$5)))</f>
        <v/>
      </c>
      <c r="AR582" s="134" t="str">
        <f>IF(ISERR(IF($C582="","",SUMIFS(Con_ve!$F$6:$F$1005,Con_ve!$C$6:$C$1005,$C582,Con_ve!$I$6:$I$1005,"Fechada",Con_ve!$Q$6:$Q$1005,Cad_cl!AR$5))),"",IF($C582="","",SUMIFS(Con_ve!$F$6:$F$1005,Con_ve!$C$6:$C$1005,$C582,Con_ve!$I$6:$I$1005,"Fechada",Con_ve!$Q$6:$Q$1005,Cad_cl!AR$5)))</f>
        <v/>
      </c>
      <c r="AS582" s="134" t="str">
        <f>IF(ISERR(IF($C582="","",SUMIFS(Con_ve!$F$6:$F$1005,Con_ve!$C$6:$C$1005,$C582,Con_ve!$I$6:$I$1005,"Fechada",Con_ve!$Q$6:$Q$1005,Cad_cl!AS$5))),"",IF($C582="","",SUMIFS(Con_ve!$F$6:$F$1005,Con_ve!$C$6:$C$1005,$C582,Con_ve!$I$6:$I$1005,"Fechada",Con_ve!$Q$6:$Q$1005,Cad_cl!AS$5)))</f>
        <v/>
      </c>
      <c r="AT582" s="134" t="str">
        <f>IF(ISERR(IF($C582="","",SUMIFS(Con_ve!$F$6:$F$1005,Con_ve!$C$6:$C$1005,$C582,Con_ve!$I$6:$I$1005,"Fechada",Con_ve!$Q$6:$Q$1005,Cad_cl!AT$5))),"",IF($C582="","",SUMIFS(Con_ve!$F$6:$F$1005,Con_ve!$C$6:$C$1005,$C582,Con_ve!$I$6:$I$1005,"Fechada",Con_ve!$Q$6:$Q$1005,Cad_cl!AT$5)))</f>
        <v/>
      </c>
      <c r="AU582" s="134" t="str">
        <f>IF(ISERR(IF($C582="","",SUMIFS(Con_ve!$F$6:$F$1005,Con_ve!$C$6:$C$1005,$C582,Con_ve!$I$6:$I$1005,"Fechada",Con_ve!$Q$6:$Q$1005,Cad_cl!AU$5))),"",IF($C582="","",SUMIFS(Con_ve!$F$6:$F$1005,Con_ve!$C$6:$C$1005,$C582,Con_ve!$I$6:$I$1005,"Fechada",Con_ve!$Q$6:$Q$1005,Cad_cl!AU$5)))</f>
        <v/>
      </c>
      <c r="AV582" s="134" t="str">
        <f>IF(ISERR(IF($C582="","",SUMIFS(Con_ve!$F$6:$F$1005,Con_ve!$C$6:$C$1005,$C582,Con_ve!$I$6:$I$1005,"Fechada",Con_ve!$Q$6:$Q$1005,Cad_cl!AV$5))),"",IF($C582="","",SUMIFS(Con_ve!$F$6:$F$1005,Con_ve!$C$6:$C$1005,$C582,Con_ve!$I$6:$I$1005,"Fechada",Con_ve!$Q$6:$Q$1005,Cad_cl!AV$5)))</f>
        <v/>
      </c>
      <c r="AW582" s="134" t="str">
        <f>IF(ISERR(IF($C582="","",SUMIFS(Con_ve!$F$6:$F$1005,Con_ve!$C$6:$C$1005,$C582,Con_ve!$I$6:$I$1005,"Fechada",Con_ve!$Q$6:$Q$1005,Cad_cl!AW$5))),"",IF($C582="","",SUMIFS(Con_ve!$F$6:$F$1005,Con_ve!$C$6:$C$1005,$C582,Con_ve!$I$6:$I$1005,"Fechada",Con_ve!$Q$6:$Q$1005,Cad_cl!AW$5)))</f>
        <v/>
      </c>
      <c r="AX582" s="134" t="str">
        <f>IF(ISERR(IF($C582="","",SUMIFS(Con_ve!$F$6:$F$1005,Con_ve!$C$6:$C$1005,$C582,Con_ve!$I$6:$I$1005,"Fechada",Con_ve!$Q$6:$Q$1005,Cad_cl!AX$5))),"",IF($C582="","",SUMIFS(Con_ve!$F$6:$F$1005,Con_ve!$C$6:$C$1005,$C582,Con_ve!$I$6:$I$1005,"Fechada",Con_ve!$Q$6:$Q$1005,Cad_cl!AX$5)))</f>
        <v/>
      </c>
      <c r="AY582" s="134" t="str">
        <f>IF(ISERR(IF($C582="","",SUMIFS(Con_ve!$F$6:$F$1005,Con_ve!$C$6:$C$1005,$C582,Con_ve!$I$6:$I$1005,"Fechada",Con_ve!$Q$6:$Q$1005,Cad_cl!AY$5))),"",IF($C582="","",SUMIFS(Con_ve!$F$6:$F$1005,Con_ve!$C$6:$C$1005,$C582,Con_ve!$I$6:$I$1005,"Fechada",Con_ve!$Q$6:$Q$1005,Cad_cl!AY$5)))</f>
        <v/>
      </c>
      <c r="AZ582" s="134" t="str">
        <f>IF(ISERR(IF($C582="","",SUMIFS(Con_ve!$F$6:$F$1005,Con_ve!$C$6:$C$1005,$C582,Con_ve!$I$6:$I$1005,"Fechada",Con_ve!$Q$6:$Q$1005,Cad_cl!AZ$5))),"",IF($C582="","",SUMIFS(Con_ve!$F$6:$F$1005,Con_ve!$C$6:$C$1005,$C582,Con_ve!$I$6:$I$1005,"Fechada",Con_ve!$Q$6:$Q$1005,Cad_cl!AZ$5)))</f>
        <v/>
      </c>
      <c r="BA582" s="134" t="str">
        <f>IF(ISERR(IF($C582="","",SUMIFS(Con_ve!$F$6:$F$1005,Con_ve!$C$6:$C$1005,$C582,Con_ve!$I$6:$I$1005,"Fechada",Con_ve!$Q$6:$Q$1005,Cad_cl!BA$5))),"",IF($C582="","",SUMIFS(Con_ve!$F$6:$F$1005,Con_ve!$C$6:$C$1005,$C582,Con_ve!$I$6:$I$1005,"Fechada",Con_ve!$Q$6:$Q$1005,Cad_cl!BA$5)))</f>
        <v/>
      </c>
      <c r="BB582" s="134">
        <f t="shared" si="24"/>
        <v>0</v>
      </c>
      <c r="BD582" s="134" t="str">
        <f>IF(ISERR(IF($C582="","",SUMIFS(Con_ve!$F$6:$F$1005,Con_ve!$C$6:$C$1005,$C582,Con_ve!$I$6:$I$1005,"Em negociação",Con_ve!$Q$6:$Q$1005,Cad_cl!BD$5))),"",IF($C582="","",SUMIFS(Con_ve!$F$6:$F$1005,Con_ve!$C$6:$C$1005,$C582,Con_ve!$I$6:$I$1005,"Em negociação",Con_ve!$Q$6:$Q$1005,Cad_cl!BD$5)))</f>
        <v/>
      </c>
      <c r="BE582" s="134" t="str">
        <f>IF(ISERR(IF($C582="","",SUMIFS(Con_ve!$F$6:$F$1005,Con_ve!$C$6:$C$1005,$C582,Con_ve!$I$6:$I$1005,"Em negociação",Con_ve!$Q$6:$Q$1005,Cad_cl!BE$5))),"",IF($C582="","",SUMIFS(Con_ve!$F$6:$F$1005,Con_ve!$C$6:$C$1005,$C582,Con_ve!$I$6:$I$1005,"Em negociação",Con_ve!$Q$6:$Q$1005,Cad_cl!BE$5)))</f>
        <v/>
      </c>
      <c r="BF582" s="134" t="str">
        <f>IF(ISERR(IF($C582="","",SUMIFS(Con_ve!$F$6:$F$1005,Con_ve!$C$6:$C$1005,$C582,Con_ve!$I$6:$I$1005,"Em negociação",Con_ve!$Q$6:$Q$1005,Cad_cl!BF$5))),"",IF($C582="","",SUMIFS(Con_ve!$F$6:$F$1005,Con_ve!$C$6:$C$1005,$C582,Con_ve!$I$6:$I$1005,"Em negociação",Con_ve!$Q$6:$Q$1005,Cad_cl!BF$5)))</f>
        <v/>
      </c>
      <c r="BG582" s="134" t="str">
        <f>IF(ISERR(IF($C582="","",SUMIFS(Con_ve!$F$6:$F$1005,Con_ve!$C$6:$C$1005,$C582,Con_ve!$I$6:$I$1005,"Em negociação",Con_ve!$Q$6:$Q$1005,Cad_cl!BG$5))),"",IF($C582="","",SUMIFS(Con_ve!$F$6:$F$1005,Con_ve!$C$6:$C$1005,$C582,Con_ve!$I$6:$I$1005,"Em negociação",Con_ve!$Q$6:$Q$1005,Cad_cl!BG$5)))</f>
        <v/>
      </c>
      <c r="BH582" s="134" t="str">
        <f>IF(ISERR(IF($C582="","",SUMIFS(Con_ve!$F$6:$F$1005,Con_ve!$C$6:$C$1005,$C582,Con_ve!$I$6:$I$1005,"Em negociação",Con_ve!$Q$6:$Q$1005,Cad_cl!BH$5))),"",IF($C582="","",SUMIFS(Con_ve!$F$6:$F$1005,Con_ve!$C$6:$C$1005,$C582,Con_ve!$I$6:$I$1005,"Em negociação",Con_ve!$Q$6:$Q$1005,Cad_cl!BH$5)))</f>
        <v/>
      </c>
      <c r="BI582" s="134" t="str">
        <f>IF(ISERR(IF($C582="","",SUMIFS(Con_ve!$F$6:$F$1005,Con_ve!$C$6:$C$1005,$C582,Con_ve!$I$6:$I$1005,"Em negociação",Con_ve!$Q$6:$Q$1005,Cad_cl!BI$5))),"",IF($C582="","",SUMIFS(Con_ve!$F$6:$F$1005,Con_ve!$C$6:$C$1005,$C582,Con_ve!$I$6:$I$1005,"Em negociação",Con_ve!$Q$6:$Q$1005,Cad_cl!BI$5)))</f>
        <v/>
      </c>
      <c r="BJ582" s="134" t="str">
        <f>IF(ISERR(IF($C582="","",SUMIFS(Con_ve!$F$6:$F$1005,Con_ve!$C$6:$C$1005,$C582,Con_ve!$I$6:$I$1005,"Em negociação",Con_ve!$Q$6:$Q$1005,Cad_cl!BJ$5))),"",IF($C582="","",SUMIFS(Con_ve!$F$6:$F$1005,Con_ve!$C$6:$C$1005,$C582,Con_ve!$I$6:$I$1005,"Em negociação",Con_ve!$Q$6:$Q$1005,Cad_cl!BJ$5)))</f>
        <v/>
      </c>
      <c r="BK582" s="134" t="str">
        <f>IF(ISERR(IF($C582="","",SUMIFS(Con_ve!$F$6:$F$1005,Con_ve!$C$6:$C$1005,$C582,Con_ve!$I$6:$I$1005,"Em negociação",Con_ve!$Q$6:$Q$1005,Cad_cl!BK$5))),"",IF($C582="","",SUMIFS(Con_ve!$F$6:$F$1005,Con_ve!$C$6:$C$1005,$C582,Con_ve!$I$6:$I$1005,"Em negociação",Con_ve!$Q$6:$Q$1005,Cad_cl!BK$5)))</f>
        <v/>
      </c>
      <c r="BL582" s="134" t="str">
        <f>IF(ISERR(IF($C582="","",SUMIFS(Con_ve!$F$6:$F$1005,Con_ve!$C$6:$C$1005,$C582,Con_ve!$I$6:$I$1005,"Em negociação",Con_ve!$Q$6:$Q$1005,Cad_cl!BL$5))),"",IF($C582="","",SUMIFS(Con_ve!$F$6:$F$1005,Con_ve!$C$6:$C$1005,$C582,Con_ve!$I$6:$I$1005,"Em negociação",Con_ve!$Q$6:$Q$1005,Cad_cl!BL$5)))</f>
        <v/>
      </c>
      <c r="BM582" s="134" t="str">
        <f>IF(ISERR(IF($C582="","",SUMIFS(Con_ve!$F$6:$F$1005,Con_ve!$C$6:$C$1005,$C582,Con_ve!$I$6:$I$1005,"Em negociação",Con_ve!$Q$6:$Q$1005,Cad_cl!BM$5))),"",IF($C582="","",SUMIFS(Con_ve!$F$6:$F$1005,Con_ve!$C$6:$C$1005,$C582,Con_ve!$I$6:$I$1005,"Em negociação",Con_ve!$Q$6:$Q$1005,Cad_cl!BM$5)))</f>
        <v/>
      </c>
      <c r="BN582" s="134" t="str">
        <f>IF(ISERR(IF($C582="","",SUMIFS(Con_ve!$F$6:$F$1005,Con_ve!$C$6:$C$1005,$C582,Con_ve!$I$6:$I$1005,"Em negociação",Con_ve!$Q$6:$Q$1005,Cad_cl!BN$5))),"",IF($C582="","",SUMIFS(Con_ve!$F$6:$F$1005,Con_ve!$C$6:$C$1005,$C582,Con_ve!$I$6:$I$1005,"Em negociação",Con_ve!$Q$6:$Q$1005,Cad_cl!BN$5)))</f>
        <v/>
      </c>
      <c r="BO582" s="134" t="str">
        <f>IF(ISERR(IF($C582="","",SUMIFS(Con_ve!$F$6:$F$1005,Con_ve!$C$6:$C$1005,$C582,Con_ve!$I$6:$I$1005,"Em negociação",Con_ve!$Q$6:$Q$1005,Cad_cl!BO$5))),"",IF($C582="","",SUMIFS(Con_ve!$F$6:$F$1005,Con_ve!$C$6:$C$1005,$C582,Con_ve!$I$6:$I$1005,"Em negociação",Con_ve!$Q$6:$Q$1005,Cad_cl!BO$5)))</f>
        <v/>
      </c>
      <c r="BP582" s="134">
        <f t="shared" si="25"/>
        <v>0</v>
      </c>
      <c r="BR582" s="125" t="str">
        <f>IF(ISERR(IF(AND($I582=Re_lo!$E$5,BR$5=VLOOKUP(Re_lo!$H$5,Re_lo!$N$5:$O$16,2,0)),AP582,"")),"",IF(AND($I582=Re_lo!$E$5,BR$5=VLOOKUP(Re_lo!$H$5,Re_lo!$N$5:$O$16,2,0)),AP582,""))</f>
        <v/>
      </c>
      <c r="BS582" s="125" t="str">
        <f>IF(ISERR(IF(AND($I582=Re_lo!$E$5,BS$5=VLOOKUP(Re_lo!$H$5,Re_lo!$N$5:$O$16,2,0)),AQ582,"")),"",IF(AND($I582=Re_lo!$E$5,BS$5=VLOOKUP(Re_lo!$H$5,Re_lo!$N$5:$O$16,2,0)),AQ582,""))</f>
        <v/>
      </c>
      <c r="BT582" s="125" t="str">
        <f>IF(ISERR(IF(AND($I582=Re_lo!$E$5,BT$5=VLOOKUP(Re_lo!$H$5,Re_lo!$N$5:$O$16,2,0)),AR582,"")),"",IF(AND($I582=Re_lo!$E$5,BT$5=VLOOKUP(Re_lo!$H$5,Re_lo!$N$5:$O$16,2,0)),AR582,""))</f>
        <v/>
      </c>
      <c r="BU582" s="125" t="str">
        <f>IF(ISERR(IF(AND($I582=Re_lo!$E$5,BU$5=VLOOKUP(Re_lo!$H$5,Re_lo!$N$5:$O$16,2,0)),AS582,"")),"",IF(AND($I582=Re_lo!$E$5,BU$5=VLOOKUP(Re_lo!$H$5,Re_lo!$N$5:$O$16,2,0)),AS582,""))</f>
        <v/>
      </c>
      <c r="BV582" s="125" t="str">
        <f>IF(ISERR(IF(AND($I582=Re_lo!$E$5,BV$5=VLOOKUP(Re_lo!$H$5,Re_lo!$N$5:$O$16,2,0)),AT582,"")),"",IF(AND($I582=Re_lo!$E$5,BV$5=VLOOKUP(Re_lo!$H$5,Re_lo!$N$5:$O$16,2,0)),AT582,""))</f>
        <v/>
      </c>
      <c r="BW582" s="125" t="str">
        <f>IF(ISERR(IF(AND($I582=Re_lo!$E$5,BW$5=VLOOKUP(Re_lo!$H$5,Re_lo!$N$5:$O$16,2,0)),AU582,"")),"",IF(AND($I582=Re_lo!$E$5,BW$5=VLOOKUP(Re_lo!$H$5,Re_lo!$N$5:$O$16,2,0)),AU582,""))</f>
        <v/>
      </c>
      <c r="BX582" s="125" t="str">
        <f>IF(ISERR(IF(AND($I582=Re_lo!$E$5,BX$5=VLOOKUP(Re_lo!$H$5,Re_lo!$N$5:$O$16,2,0)),AV582,"")),"",IF(AND($I582=Re_lo!$E$5,BX$5=VLOOKUP(Re_lo!$H$5,Re_lo!$N$5:$O$16,2,0)),AV582,""))</f>
        <v/>
      </c>
      <c r="BY582" s="125" t="str">
        <f>IF(ISERR(IF(AND($I582=Re_lo!$E$5,BY$5=VLOOKUP(Re_lo!$H$5,Re_lo!$N$5:$O$16,2,0)),AW582,"")),"",IF(AND($I582=Re_lo!$E$5,BY$5=VLOOKUP(Re_lo!$H$5,Re_lo!$N$5:$O$16,2,0)),AW582,""))</f>
        <v/>
      </c>
      <c r="BZ582" s="125" t="str">
        <f>IF(ISERR(IF(AND($I582=Re_lo!$E$5,BZ$5=VLOOKUP(Re_lo!$H$5,Re_lo!$N$5:$O$16,2,0)),AX582,"")),"",IF(AND($I582=Re_lo!$E$5,BZ$5=VLOOKUP(Re_lo!$H$5,Re_lo!$N$5:$O$16,2,0)),AX582,""))</f>
        <v/>
      </c>
      <c r="CA582" s="125" t="str">
        <f>IF(ISERR(IF(AND($I582=Re_lo!$E$5,CA$5=VLOOKUP(Re_lo!$H$5,Re_lo!$N$5:$O$16,2,0)),AY582,"")),"",IF(AND($I582=Re_lo!$E$5,CA$5=VLOOKUP(Re_lo!$H$5,Re_lo!$N$5:$O$16,2,0)),AY582,""))</f>
        <v/>
      </c>
      <c r="CB582" s="125" t="str">
        <f>IF(ISERR(IF(AND($I582=Re_lo!$E$5,CB$5=VLOOKUP(Re_lo!$H$5,Re_lo!$N$5:$O$16,2,0)),AZ582,"")),"",IF(AND($I582=Re_lo!$E$5,CB$5=VLOOKUP(Re_lo!$H$5,Re_lo!$N$5:$O$16,2,0)),AZ582,""))</f>
        <v/>
      </c>
      <c r="CC582" s="125" t="str">
        <f>IF(ISERR(IF(AND($I582=Re_lo!$E$5,CC$5=VLOOKUP(Re_lo!$H$5,Re_lo!$N$5:$O$16,2,0)),BA582,"")),"",IF(AND($I582=Re_lo!$E$5,CC$5=VLOOKUP(Re_lo!$H$5,Re_lo!$N$5:$O$16,2,0)),BA582,""))</f>
        <v/>
      </c>
      <c r="CD582" s="125" t="str">
        <f>IF(ISERR(IF(AND($I582=Re_lo!$E$5,CD$5=VLOOKUP(Re_lo!$H$5,Re_lo!$N$5:$O$16,2,0)),BB582,"")),"",IF(AND($I582=Re_lo!$E$5,CD$5=VLOOKUP(Re_lo!$H$5,Re_lo!$N$5:$O$16,2,0)),BB582,""))</f>
        <v/>
      </c>
      <c r="CF582" s="125" t="str">
        <f>IF($C582="","",COUNTIFS(Con_ve!$C$6:$C$1005,$C582,Con_ve!$Q$6:$Q$1005,Cad_cl!CF$5))</f>
        <v/>
      </c>
      <c r="CG582" s="125" t="str">
        <f>IF($C582="","",COUNTIFS(Con_ve!$C$6:$C$1005,$C582,Con_ve!$Q$6:$Q$1005,Cad_cl!CG$5))</f>
        <v/>
      </c>
      <c r="CH582" s="125" t="str">
        <f>IF($C582="","",COUNTIFS(Con_ve!$C$6:$C$1005,$C582,Con_ve!$Q$6:$Q$1005,Cad_cl!CH$5))</f>
        <v/>
      </c>
      <c r="CI582" s="125" t="str">
        <f>IF($C582="","",COUNTIFS(Con_ve!$C$6:$C$1005,$C582,Con_ve!$Q$6:$Q$1005,Cad_cl!CI$5))</f>
        <v/>
      </c>
      <c r="CJ582" s="125" t="str">
        <f>IF($C582="","",COUNTIFS(Con_ve!$C$6:$C$1005,$C582,Con_ve!$Q$6:$Q$1005,Cad_cl!CJ$5))</f>
        <v/>
      </c>
      <c r="CK582" s="125" t="str">
        <f>IF($C582="","",COUNTIFS(Con_ve!$C$6:$C$1005,$C582,Con_ve!$Q$6:$Q$1005,Cad_cl!CK$5))</f>
        <v/>
      </c>
      <c r="CL582" s="125" t="str">
        <f>IF($C582="","",COUNTIFS(Con_ve!$C$6:$C$1005,$C582,Con_ve!$Q$6:$Q$1005,Cad_cl!CL$5))</f>
        <v/>
      </c>
      <c r="CM582" s="125" t="str">
        <f>IF($C582="","",COUNTIFS(Con_ve!$C$6:$C$1005,$C582,Con_ve!$Q$6:$Q$1005,Cad_cl!CM$5))</f>
        <v/>
      </c>
      <c r="CN582" s="125" t="str">
        <f>IF($C582="","",COUNTIFS(Con_ve!$C$6:$C$1005,$C582,Con_ve!$Q$6:$Q$1005,Cad_cl!CN$5))</f>
        <v/>
      </c>
      <c r="CO582" s="125" t="str">
        <f>IF($C582="","",COUNTIFS(Con_ve!$C$6:$C$1005,$C582,Con_ve!$Q$6:$Q$1005,Cad_cl!CO$5))</f>
        <v/>
      </c>
      <c r="CP582" s="125" t="str">
        <f>IF($C582="","",COUNTIFS(Con_ve!$C$6:$C$1005,$C582,Con_ve!$Q$6:$Q$1005,Cad_cl!CP$5))</f>
        <v/>
      </c>
      <c r="CQ582" s="125" t="str">
        <f>IF($C582="","",COUNTIFS(Con_ve!$C$6:$C$1005,$C582,Con_ve!$Q$6:$Q$1005,Cad_cl!CQ$5))</f>
        <v/>
      </c>
      <c r="CR582" s="125">
        <f t="shared" si="26"/>
        <v>0</v>
      </c>
    </row>
    <row r="583" spans="3:96" ht="30" customHeight="1">
      <c r="C583" s="153"/>
      <c r="D583" s="153"/>
      <c r="E583" s="154"/>
      <c r="F583" s="153"/>
      <c r="G583" s="155"/>
      <c r="H583" s="153"/>
      <c r="I583" s="153"/>
      <c r="J583" s="132" t="s">
        <v>309</v>
      </c>
      <c r="K583" s="133" t="s">
        <v>309</v>
      </c>
      <c r="L583" s="153"/>
      <c r="M583" s="153"/>
      <c r="N583" s="153"/>
      <c r="O583" s="153"/>
      <c r="P583" s="153"/>
      <c r="Q583" s="153"/>
      <c r="AP583" s="134" t="str">
        <f>IF(ISERR(IF($C583="","",SUMIFS(Con_ve!$F$6:$F$1005,Con_ve!$C$6:$C$1005,$C583,Con_ve!$I$6:$I$1005,"Fechada",Con_ve!$Q$6:$Q$1005,Cad_cl!AP$5))),"",IF($C583="","",SUMIFS(Con_ve!$F$6:$F$1005,Con_ve!$C$6:$C$1005,$C583,Con_ve!$I$6:$I$1005,"Fechada",Con_ve!$Q$6:$Q$1005,Cad_cl!AP$5)))</f>
        <v/>
      </c>
      <c r="AQ583" s="134" t="str">
        <f>IF(ISERR(IF($C583="","",SUMIFS(Con_ve!$F$6:$F$1005,Con_ve!$C$6:$C$1005,$C583,Con_ve!$I$6:$I$1005,"Fechada",Con_ve!$Q$6:$Q$1005,Cad_cl!AQ$5))),"",IF($C583="","",SUMIFS(Con_ve!$F$6:$F$1005,Con_ve!$C$6:$C$1005,$C583,Con_ve!$I$6:$I$1005,"Fechada",Con_ve!$Q$6:$Q$1005,Cad_cl!AQ$5)))</f>
        <v/>
      </c>
      <c r="AR583" s="134" t="str">
        <f>IF(ISERR(IF($C583="","",SUMIFS(Con_ve!$F$6:$F$1005,Con_ve!$C$6:$C$1005,$C583,Con_ve!$I$6:$I$1005,"Fechada",Con_ve!$Q$6:$Q$1005,Cad_cl!AR$5))),"",IF($C583="","",SUMIFS(Con_ve!$F$6:$F$1005,Con_ve!$C$6:$C$1005,$C583,Con_ve!$I$6:$I$1005,"Fechada",Con_ve!$Q$6:$Q$1005,Cad_cl!AR$5)))</f>
        <v/>
      </c>
      <c r="AS583" s="134" t="str">
        <f>IF(ISERR(IF($C583="","",SUMIFS(Con_ve!$F$6:$F$1005,Con_ve!$C$6:$C$1005,$C583,Con_ve!$I$6:$I$1005,"Fechada",Con_ve!$Q$6:$Q$1005,Cad_cl!AS$5))),"",IF($C583="","",SUMIFS(Con_ve!$F$6:$F$1005,Con_ve!$C$6:$C$1005,$C583,Con_ve!$I$6:$I$1005,"Fechada",Con_ve!$Q$6:$Q$1005,Cad_cl!AS$5)))</f>
        <v/>
      </c>
      <c r="AT583" s="134" t="str">
        <f>IF(ISERR(IF($C583="","",SUMIFS(Con_ve!$F$6:$F$1005,Con_ve!$C$6:$C$1005,$C583,Con_ve!$I$6:$I$1005,"Fechada",Con_ve!$Q$6:$Q$1005,Cad_cl!AT$5))),"",IF($C583="","",SUMIFS(Con_ve!$F$6:$F$1005,Con_ve!$C$6:$C$1005,$C583,Con_ve!$I$6:$I$1005,"Fechada",Con_ve!$Q$6:$Q$1005,Cad_cl!AT$5)))</f>
        <v/>
      </c>
      <c r="AU583" s="134" t="str">
        <f>IF(ISERR(IF($C583="","",SUMIFS(Con_ve!$F$6:$F$1005,Con_ve!$C$6:$C$1005,$C583,Con_ve!$I$6:$I$1005,"Fechada",Con_ve!$Q$6:$Q$1005,Cad_cl!AU$5))),"",IF($C583="","",SUMIFS(Con_ve!$F$6:$F$1005,Con_ve!$C$6:$C$1005,$C583,Con_ve!$I$6:$I$1005,"Fechada",Con_ve!$Q$6:$Q$1005,Cad_cl!AU$5)))</f>
        <v/>
      </c>
      <c r="AV583" s="134" t="str">
        <f>IF(ISERR(IF($C583="","",SUMIFS(Con_ve!$F$6:$F$1005,Con_ve!$C$6:$C$1005,$C583,Con_ve!$I$6:$I$1005,"Fechada",Con_ve!$Q$6:$Q$1005,Cad_cl!AV$5))),"",IF($C583="","",SUMIFS(Con_ve!$F$6:$F$1005,Con_ve!$C$6:$C$1005,$C583,Con_ve!$I$6:$I$1005,"Fechada",Con_ve!$Q$6:$Q$1005,Cad_cl!AV$5)))</f>
        <v/>
      </c>
      <c r="AW583" s="134" t="str">
        <f>IF(ISERR(IF($C583="","",SUMIFS(Con_ve!$F$6:$F$1005,Con_ve!$C$6:$C$1005,$C583,Con_ve!$I$6:$I$1005,"Fechada",Con_ve!$Q$6:$Q$1005,Cad_cl!AW$5))),"",IF($C583="","",SUMIFS(Con_ve!$F$6:$F$1005,Con_ve!$C$6:$C$1005,$C583,Con_ve!$I$6:$I$1005,"Fechada",Con_ve!$Q$6:$Q$1005,Cad_cl!AW$5)))</f>
        <v/>
      </c>
      <c r="AX583" s="134" t="str">
        <f>IF(ISERR(IF($C583="","",SUMIFS(Con_ve!$F$6:$F$1005,Con_ve!$C$6:$C$1005,$C583,Con_ve!$I$6:$I$1005,"Fechada",Con_ve!$Q$6:$Q$1005,Cad_cl!AX$5))),"",IF($C583="","",SUMIFS(Con_ve!$F$6:$F$1005,Con_ve!$C$6:$C$1005,$C583,Con_ve!$I$6:$I$1005,"Fechada",Con_ve!$Q$6:$Q$1005,Cad_cl!AX$5)))</f>
        <v/>
      </c>
      <c r="AY583" s="134" t="str">
        <f>IF(ISERR(IF($C583="","",SUMIFS(Con_ve!$F$6:$F$1005,Con_ve!$C$6:$C$1005,$C583,Con_ve!$I$6:$I$1005,"Fechada",Con_ve!$Q$6:$Q$1005,Cad_cl!AY$5))),"",IF($C583="","",SUMIFS(Con_ve!$F$6:$F$1005,Con_ve!$C$6:$C$1005,$C583,Con_ve!$I$6:$I$1005,"Fechada",Con_ve!$Q$6:$Q$1005,Cad_cl!AY$5)))</f>
        <v/>
      </c>
      <c r="AZ583" s="134" t="str">
        <f>IF(ISERR(IF($C583="","",SUMIFS(Con_ve!$F$6:$F$1005,Con_ve!$C$6:$C$1005,$C583,Con_ve!$I$6:$I$1005,"Fechada",Con_ve!$Q$6:$Q$1005,Cad_cl!AZ$5))),"",IF($C583="","",SUMIFS(Con_ve!$F$6:$F$1005,Con_ve!$C$6:$C$1005,$C583,Con_ve!$I$6:$I$1005,"Fechada",Con_ve!$Q$6:$Q$1005,Cad_cl!AZ$5)))</f>
        <v/>
      </c>
      <c r="BA583" s="134" t="str">
        <f>IF(ISERR(IF($C583="","",SUMIFS(Con_ve!$F$6:$F$1005,Con_ve!$C$6:$C$1005,$C583,Con_ve!$I$6:$I$1005,"Fechada",Con_ve!$Q$6:$Q$1005,Cad_cl!BA$5))),"",IF($C583="","",SUMIFS(Con_ve!$F$6:$F$1005,Con_ve!$C$6:$C$1005,$C583,Con_ve!$I$6:$I$1005,"Fechada",Con_ve!$Q$6:$Q$1005,Cad_cl!BA$5)))</f>
        <v/>
      </c>
      <c r="BB583" s="134">
        <f t="shared" ref="BB583:BB646" si="27">SUM(AP583:BA583)</f>
        <v>0</v>
      </c>
      <c r="BD583" s="134" t="str">
        <f>IF(ISERR(IF($C583="","",SUMIFS(Con_ve!$F$6:$F$1005,Con_ve!$C$6:$C$1005,$C583,Con_ve!$I$6:$I$1005,"Em negociação",Con_ve!$Q$6:$Q$1005,Cad_cl!BD$5))),"",IF($C583="","",SUMIFS(Con_ve!$F$6:$F$1005,Con_ve!$C$6:$C$1005,$C583,Con_ve!$I$6:$I$1005,"Em negociação",Con_ve!$Q$6:$Q$1005,Cad_cl!BD$5)))</f>
        <v/>
      </c>
      <c r="BE583" s="134" t="str">
        <f>IF(ISERR(IF($C583="","",SUMIFS(Con_ve!$F$6:$F$1005,Con_ve!$C$6:$C$1005,$C583,Con_ve!$I$6:$I$1005,"Em negociação",Con_ve!$Q$6:$Q$1005,Cad_cl!BE$5))),"",IF($C583="","",SUMIFS(Con_ve!$F$6:$F$1005,Con_ve!$C$6:$C$1005,$C583,Con_ve!$I$6:$I$1005,"Em negociação",Con_ve!$Q$6:$Q$1005,Cad_cl!BE$5)))</f>
        <v/>
      </c>
      <c r="BF583" s="134" t="str">
        <f>IF(ISERR(IF($C583="","",SUMIFS(Con_ve!$F$6:$F$1005,Con_ve!$C$6:$C$1005,$C583,Con_ve!$I$6:$I$1005,"Em negociação",Con_ve!$Q$6:$Q$1005,Cad_cl!BF$5))),"",IF($C583="","",SUMIFS(Con_ve!$F$6:$F$1005,Con_ve!$C$6:$C$1005,$C583,Con_ve!$I$6:$I$1005,"Em negociação",Con_ve!$Q$6:$Q$1005,Cad_cl!BF$5)))</f>
        <v/>
      </c>
      <c r="BG583" s="134" t="str">
        <f>IF(ISERR(IF($C583="","",SUMIFS(Con_ve!$F$6:$F$1005,Con_ve!$C$6:$C$1005,$C583,Con_ve!$I$6:$I$1005,"Em negociação",Con_ve!$Q$6:$Q$1005,Cad_cl!BG$5))),"",IF($C583="","",SUMIFS(Con_ve!$F$6:$F$1005,Con_ve!$C$6:$C$1005,$C583,Con_ve!$I$6:$I$1005,"Em negociação",Con_ve!$Q$6:$Q$1005,Cad_cl!BG$5)))</f>
        <v/>
      </c>
      <c r="BH583" s="134" t="str">
        <f>IF(ISERR(IF($C583="","",SUMIFS(Con_ve!$F$6:$F$1005,Con_ve!$C$6:$C$1005,$C583,Con_ve!$I$6:$I$1005,"Em negociação",Con_ve!$Q$6:$Q$1005,Cad_cl!BH$5))),"",IF($C583="","",SUMIFS(Con_ve!$F$6:$F$1005,Con_ve!$C$6:$C$1005,$C583,Con_ve!$I$6:$I$1005,"Em negociação",Con_ve!$Q$6:$Q$1005,Cad_cl!BH$5)))</f>
        <v/>
      </c>
      <c r="BI583" s="134" t="str">
        <f>IF(ISERR(IF($C583="","",SUMIFS(Con_ve!$F$6:$F$1005,Con_ve!$C$6:$C$1005,$C583,Con_ve!$I$6:$I$1005,"Em negociação",Con_ve!$Q$6:$Q$1005,Cad_cl!BI$5))),"",IF($C583="","",SUMIFS(Con_ve!$F$6:$F$1005,Con_ve!$C$6:$C$1005,$C583,Con_ve!$I$6:$I$1005,"Em negociação",Con_ve!$Q$6:$Q$1005,Cad_cl!BI$5)))</f>
        <v/>
      </c>
      <c r="BJ583" s="134" t="str">
        <f>IF(ISERR(IF($C583="","",SUMIFS(Con_ve!$F$6:$F$1005,Con_ve!$C$6:$C$1005,$C583,Con_ve!$I$6:$I$1005,"Em negociação",Con_ve!$Q$6:$Q$1005,Cad_cl!BJ$5))),"",IF($C583="","",SUMIFS(Con_ve!$F$6:$F$1005,Con_ve!$C$6:$C$1005,$C583,Con_ve!$I$6:$I$1005,"Em negociação",Con_ve!$Q$6:$Q$1005,Cad_cl!BJ$5)))</f>
        <v/>
      </c>
      <c r="BK583" s="134" t="str">
        <f>IF(ISERR(IF($C583="","",SUMIFS(Con_ve!$F$6:$F$1005,Con_ve!$C$6:$C$1005,$C583,Con_ve!$I$6:$I$1005,"Em negociação",Con_ve!$Q$6:$Q$1005,Cad_cl!BK$5))),"",IF($C583="","",SUMIFS(Con_ve!$F$6:$F$1005,Con_ve!$C$6:$C$1005,$C583,Con_ve!$I$6:$I$1005,"Em negociação",Con_ve!$Q$6:$Q$1005,Cad_cl!BK$5)))</f>
        <v/>
      </c>
      <c r="BL583" s="134" t="str">
        <f>IF(ISERR(IF($C583="","",SUMIFS(Con_ve!$F$6:$F$1005,Con_ve!$C$6:$C$1005,$C583,Con_ve!$I$6:$I$1005,"Em negociação",Con_ve!$Q$6:$Q$1005,Cad_cl!BL$5))),"",IF($C583="","",SUMIFS(Con_ve!$F$6:$F$1005,Con_ve!$C$6:$C$1005,$C583,Con_ve!$I$6:$I$1005,"Em negociação",Con_ve!$Q$6:$Q$1005,Cad_cl!BL$5)))</f>
        <v/>
      </c>
      <c r="BM583" s="134" t="str">
        <f>IF(ISERR(IF($C583="","",SUMIFS(Con_ve!$F$6:$F$1005,Con_ve!$C$6:$C$1005,$C583,Con_ve!$I$6:$I$1005,"Em negociação",Con_ve!$Q$6:$Q$1005,Cad_cl!BM$5))),"",IF($C583="","",SUMIFS(Con_ve!$F$6:$F$1005,Con_ve!$C$6:$C$1005,$C583,Con_ve!$I$6:$I$1005,"Em negociação",Con_ve!$Q$6:$Q$1005,Cad_cl!BM$5)))</f>
        <v/>
      </c>
      <c r="BN583" s="134" t="str">
        <f>IF(ISERR(IF($C583="","",SUMIFS(Con_ve!$F$6:$F$1005,Con_ve!$C$6:$C$1005,$C583,Con_ve!$I$6:$I$1005,"Em negociação",Con_ve!$Q$6:$Q$1005,Cad_cl!BN$5))),"",IF($C583="","",SUMIFS(Con_ve!$F$6:$F$1005,Con_ve!$C$6:$C$1005,$C583,Con_ve!$I$6:$I$1005,"Em negociação",Con_ve!$Q$6:$Q$1005,Cad_cl!BN$5)))</f>
        <v/>
      </c>
      <c r="BO583" s="134" t="str">
        <f>IF(ISERR(IF($C583="","",SUMIFS(Con_ve!$F$6:$F$1005,Con_ve!$C$6:$C$1005,$C583,Con_ve!$I$6:$I$1005,"Em negociação",Con_ve!$Q$6:$Q$1005,Cad_cl!BO$5))),"",IF($C583="","",SUMIFS(Con_ve!$F$6:$F$1005,Con_ve!$C$6:$C$1005,$C583,Con_ve!$I$6:$I$1005,"Em negociação",Con_ve!$Q$6:$Q$1005,Cad_cl!BO$5)))</f>
        <v/>
      </c>
      <c r="BP583" s="134">
        <f t="shared" ref="BP583:BP646" si="28">SUM(BD583:BO583)</f>
        <v>0</v>
      </c>
      <c r="BR583" s="125" t="str">
        <f>IF(ISERR(IF(AND($I583=Re_lo!$E$5,BR$5=VLOOKUP(Re_lo!$H$5,Re_lo!$N$5:$O$16,2,0)),AP583,"")),"",IF(AND($I583=Re_lo!$E$5,BR$5=VLOOKUP(Re_lo!$H$5,Re_lo!$N$5:$O$16,2,0)),AP583,""))</f>
        <v/>
      </c>
      <c r="BS583" s="125" t="str">
        <f>IF(ISERR(IF(AND($I583=Re_lo!$E$5,BS$5=VLOOKUP(Re_lo!$H$5,Re_lo!$N$5:$O$16,2,0)),AQ583,"")),"",IF(AND($I583=Re_lo!$E$5,BS$5=VLOOKUP(Re_lo!$H$5,Re_lo!$N$5:$O$16,2,0)),AQ583,""))</f>
        <v/>
      </c>
      <c r="BT583" s="125" t="str">
        <f>IF(ISERR(IF(AND($I583=Re_lo!$E$5,BT$5=VLOOKUP(Re_lo!$H$5,Re_lo!$N$5:$O$16,2,0)),AR583,"")),"",IF(AND($I583=Re_lo!$E$5,BT$5=VLOOKUP(Re_lo!$H$5,Re_lo!$N$5:$O$16,2,0)),AR583,""))</f>
        <v/>
      </c>
      <c r="BU583" s="125" t="str">
        <f>IF(ISERR(IF(AND($I583=Re_lo!$E$5,BU$5=VLOOKUP(Re_lo!$H$5,Re_lo!$N$5:$O$16,2,0)),AS583,"")),"",IF(AND($I583=Re_lo!$E$5,BU$5=VLOOKUP(Re_lo!$H$5,Re_lo!$N$5:$O$16,2,0)),AS583,""))</f>
        <v/>
      </c>
      <c r="BV583" s="125" t="str">
        <f>IF(ISERR(IF(AND($I583=Re_lo!$E$5,BV$5=VLOOKUP(Re_lo!$H$5,Re_lo!$N$5:$O$16,2,0)),AT583,"")),"",IF(AND($I583=Re_lo!$E$5,BV$5=VLOOKUP(Re_lo!$H$5,Re_lo!$N$5:$O$16,2,0)),AT583,""))</f>
        <v/>
      </c>
      <c r="BW583" s="125" t="str">
        <f>IF(ISERR(IF(AND($I583=Re_lo!$E$5,BW$5=VLOOKUP(Re_lo!$H$5,Re_lo!$N$5:$O$16,2,0)),AU583,"")),"",IF(AND($I583=Re_lo!$E$5,BW$5=VLOOKUP(Re_lo!$H$5,Re_lo!$N$5:$O$16,2,0)),AU583,""))</f>
        <v/>
      </c>
      <c r="BX583" s="125" t="str">
        <f>IF(ISERR(IF(AND($I583=Re_lo!$E$5,BX$5=VLOOKUP(Re_lo!$H$5,Re_lo!$N$5:$O$16,2,0)),AV583,"")),"",IF(AND($I583=Re_lo!$E$5,BX$5=VLOOKUP(Re_lo!$H$5,Re_lo!$N$5:$O$16,2,0)),AV583,""))</f>
        <v/>
      </c>
      <c r="BY583" s="125" t="str">
        <f>IF(ISERR(IF(AND($I583=Re_lo!$E$5,BY$5=VLOOKUP(Re_lo!$H$5,Re_lo!$N$5:$O$16,2,0)),AW583,"")),"",IF(AND($I583=Re_lo!$E$5,BY$5=VLOOKUP(Re_lo!$H$5,Re_lo!$N$5:$O$16,2,0)),AW583,""))</f>
        <v/>
      </c>
      <c r="BZ583" s="125" t="str">
        <f>IF(ISERR(IF(AND($I583=Re_lo!$E$5,BZ$5=VLOOKUP(Re_lo!$H$5,Re_lo!$N$5:$O$16,2,0)),AX583,"")),"",IF(AND($I583=Re_lo!$E$5,BZ$5=VLOOKUP(Re_lo!$H$5,Re_lo!$N$5:$O$16,2,0)),AX583,""))</f>
        <v/>
      </c>
      <c r="CA583" s="125" t="str">
        <f>IF(ISERR(IF(AND($I583=Re_lo!$E$5,CA$5=VLOOKUP(Re_lo!$H$5,Re_lo!$N$5:$O$16,2,0)),AY583,"")),"",IF(AND($I583=Re_lo!$E$5,CA$5=VLOOKUP(Re_lo!$H$5,Re_lo!$N$5:$O$16,2,0)),AY583,""))</f>
        <v/>
      </c>
      <c r="CB583" s="125" t="str">
        <f>IF(ISERR(IF(AND($I583=Re_lo!$E$5,CB$5=VLOOKUP(Re_lo!$H$5,Re_lo!$N$5:$O$16,2,0)),AZ583,"")),"",IF(AND($I583=Re_lo!$E$5,CB$5=VLOOKUP(Re_lo!$H$5,Re_lo!$N$5:$O$16,2,0)),AZ583,""))</f>
        <v/>
      </c>
      <c r="CC583" s="125" t="str">
        <f>IF(ISERR(IF(AND($I583=Re_lo!$E$5,CC$5=VLOOKUP(Re_lo!$H$5,Re_lo!$N$5:$O$16,2,0)),BA583,"")),"",IF(AND($I583=Re_lo!$E$5,CC$5=VLOOKUP(Re_lo!$H$5,Re_lo!$N$5:$O$16,2,0)),BA583,""))</f>
        <v/>
      </c>
      <c r="CD583" s="125" t="str">
        <f>IF(ISERR(IF(AND($I583=Re_lo!$E$5,CD$5=VLOOKUP(Re_lo!$H$5,Re_lo!$N$5:$O$16,2,0)),BB583,"")),"",IF(AND($I583=Re_lo!$E$5,CD$5=VLOOKUP(Re_lo!$H$5,Re_lo!$N$5:$O$16,2,0)),BB583,""))</f>
        <v/>
      </c>
      <c r="CF583" s="125" t="str">
        <f>IF($C583="","",COUNTIFS(Con_ve!$C$6:$C$1005,$C583,Con_ve!$Q$6:$Q$1005,Cad_cl!CF$5))</f>
        <v/>
      </c>
      <c r="CG583" s="125" t="str">
        <f>IF($C583="","",COUNTIFS(Con_ve!$C$6:$C$1005,$C583,Con_ve!$Q$6:$Q$1005,Cad_cl!CG$5))</f>
        <v/>
      </c>
      <c r="CH583" s="125" t="str">
        <f>IF($C583="","",COUNTIFS(Con_ve!$C$6:$C$1005,$C583,Con_ve!$Q$6:$Q$1005,Cad_cl!CH$5))</f>
        <v/>
      </c>
      <c r="CI583" s="125" t="str">
        <f>IF($C583="","",COUNTIFS(Con_ve!$C$6:$C$1005,$C583,Con_ve!$Q$6:$Q$1005,Cad_cl!CI$5))</f>
        <v/>
      </c>
      <c r="CJ583" s="125" t="str">
        <f>IF($C583="","",COUNTIFS(Con_ve!$C$6:$C$1005,$C583,Con_ve!$Q$6:$Q$1005,Cad_cl!CJ$5))</f>
        <v/>
      </c>
      <c r="CK583" s="125" t="str">
        <f>IF($C583="","",COUNTIFS(Con_ve!$C$6:$C$1005,$C583,Con_ve!$Q$6:$Q$1005,Cad_cl!CK$5))</f>
        <v/>
      </c>
      <c r="CL583" s="125" t="str">
        <f>IF($C583="","",COUNTIFS(Con_ve!$C$6:$C$1005,$C583,Con_ve!$Q$6:$Q$1005,Cad_cl!CL$5))</f>
        <v/>
      </c>
      <c r="CM583" s="125" t="str">
        <f>IF($C583="","",COUNTIFS(Con_ve!$C$6:$C$1005,$C583,Con_ve!$Q$6:$Q$1005,Cad_cl!CM$5))</f>
        <v/>
      </c>
      <c r="CN583" s="125" t="str">
        <f>IF($C583="","",COUNTIFS(Con_ve!$C$6:$C$1005,$C583,Con_ve!$Q$6:$Q$1005,Cad_cl!CN$5))</f>
        <v/>
      </c>
      <c r="CO583" s="125" t="str">
        <f>IF($C583="","",COUNTIFS(Con_ve!$C$6:$C$1005,$C583,Con_ve!$Q$6:$Q$1005,Cad_cl!CO$5))</f>
        <v/>
      </c>
      <c r="CP583" s="125" t="str">
        <f>IF($C583="","",COUNTIFS(Con_ve!$C$6:$C$1005,$C583,Con_ve!$Q$6:$Q$1005,Cad_cl!CP$5))</f>
        <v/>
      </c>
      <c r="CQ583" s="125" t="str">
        <f>IF($C583="","",COUNTIFS(Con_ve!$C$6:$C$1005,$C583,Con_ve!$Q$6:$Q$1005,Cad_cl!CQ$5))</f>
        <v/>
      </c>
      <c r="CR583" s="125">
        <f t="shared" ref="CR583:CR646" si="29">SUM(CF583:CQ583)</f>
        <v>0</v>
      </c>
    </row>
    <row r="584" spans="3:96" ht="30" customHeight="1">
      <c r="C584" s="153"/>
      <c r="D584" s="153"/>
      <c r="E584" s="154"/>
      <c r="F584" s="153"/>
      <c r="G584" s="155"/>
      <c r="H584" s="153"/>
      <c r="I584" s="153"/>
      <c r="J584" s="132" t="s">
        <v>309</v>
      </c>
      <c r="K584" s="133" t="s">
        <v>309</v>
      </c>
      <c r="L584" s="153"/>
      <c r="M584" s="153"/>
      <c r="N584" s="153"/>
      <c r="O584" s="153"/>
      <c r="P584" s="153"/>
      <c r="Q584" s="153"/>
      <c r="AP584" s="134" t="str">
        <f>IF(ISERR(IF($C584="","",SUMIFS(Con_ve!$F$6:$F$1005,Con_ve!$C$6:$C$1005,$C584,Con_ve!$I$6:$I$1005,"Fechada",Con_ve!$Q$6:$Q$1005,Cad_cl!AP$5))),"",IF($C584="","",SUMIFS(Con_ve!$F$6:$F$1005,Con_ve!$C$6:$C$1005,$C584,Con_ve!$I$6:$I$1005,"Fechada",Con_ve!$Q$6:$Q$1005,Cad_cl!AP$5)))</f>
        <v/>
      </c>
      <c r="AQ584" s="134" t="str">
        <f>IF(ISERR(IF($C584="","",SUMIFS(Con_ve!$F$6:$F$1005,Con_ve!$C$6:$C$1005,$C584,Con_ve!$I$6:$I$1005,"Fechada",Con_ve!$Q$6:$Q$1005,Cad_cl!AQ$5))),"",IF($C584="","",SUMIFS(Con_ve!$F$6:$F$1005,Con_ve!$C$6:$C$1005,$C584,Con_ve!$I$6:$I$1005,"Fechada",Con_ve!$Q$6:$Q$1005,Cad_cl!AQ$5)))</f>
        <v/>
      </c>
      <c r="AR584" s="134" t="str">
        <f>IF(ISERR(IF($C584="","",SUMIFS(Con_ve!$F$6:$F$1005,Con_ve!$C$6:$C$1005,$C584,Con_ve!$I$6:$I$1005,"Fechada",Con_ve!$Q$6:$Q$1005,Cad_cl!AR$5))),"",IF($C584="","",SUMIFS(Con_ve!$F$6:$F$1005,Con_ve!$C$6:$C$1005,$C584,Con_ve!$I$6:$I$1005,"Fechada",Con_ve!$Q$6:$Q$1005,Cad_cl!AR$5)))</f>
        <v/>
      </c>
      <c r="AS584" s="134" t="str">
        <f>IF(ISERR(IF($C584="","",SUMIFS(Con_ve!$F$6:$F$1005,Con_ve!$C$6:$C$1005,$C584,Con_ve!$I$6:$I$1005,"Fechada",Con_ve!$Q$6:$Q$1005,Cad_cl!AS$5))),"",IF($C584="","",SUMIFS(Con_ve!$F$6:$F$1005,Con_ve!$C$6:$C$1005,$C584,Con_ve!$I$6:$I$1005,"Fechada",Con_ve!$Q$6:$Q$1005,Cad_cl!AS$5)))</f>
        <v/>
      </c>
      <c r="AT584" s="134" t="str">
        <f>IF(ISERR(IF($C584="","",SUMIFS(Con_ve!$F$6:$F$1005,Con_ve!$C$6:$C$1005,$C584,Con_ve!$I$6:$I$1005,"Fechada",Con_ve!$Q$6:$Q$1005,Cad_cl!AT$5))),"",IF($C584="","",SUMIFS(Con_ve!$F$6:$F$1005,Con_ve!$C$6:$C$1005,$C584,Con_ve!$I$6:$I$1005,"Fechada",Con_ve!$Q$6:$Q$1005,Cad_cl!AT$5)))</f>
        <v/>
      </c>
      <c r="AU584" s="134" t="str">
        <f>IF(ISERR(IF($C584="","",SUMIFS(Con_ve!$F$6:$F$1005,Con_ve!$C$6:$C$1005,$C584,Con_ve!$I$6:$I$1005,"Fechada",Con_ve!$Q$6:$Q$1005,Cad_cl!AU$5))),"",IF($C584="","",SUMIFS(Con_ve!$F$6:$F$1005,Con_ve!$C$6:$C$1005,$C584,Con_ve!$I$6:$I$1005,"Fechada",Con_ve!$Q$6:$Q$1005,Cad_cl!AU$5)))</f>
        <v/>
      </c>
      <c r="AV584" s="134" t="str">
        <f>IF(ISERR(IF($C584="","",SUMIFS(Con_ve!$F$6:$F$1005,Con_ve!$C$6:$C$1005,$C584,Con_ve!$I$6:$I$1005,"Fechada",Con_ve!$Q$6:$Q$1005,Cad_cl!AV$5))),"",IF($C584="","",SUMIFS(Con_ve!$F$6:$F$1005,Con_ve!$C$6:$C$1005,$C584,Con_ve!$I$6:$I$1005,"Fechada",Con_ve!$Q$6:$Q$1005,Cad_cl!AV$5)))</f>
        <v/>
      </c>
      <c r="AW584" s="134" t="str">
        <f>IF(ISERR(IF($C584="","",SUMIFS(Con_ve!$F$6:$F$1005,Con_ve!$C$6:$C$1005,$C584,Con_ve!$I$6:$I$1005,"Fechada",Con_ve!$Q$6:$Q$1005,Cad_cl!AW$5))),"",IF($C584="","",SUMIFS(Con_ve!$F$6:$F$1005,Con_ve!$C$6:$C$1005,$C584,Con_ve!$I$6:$I$1005,"Fechada",Con_ve!$Q$6:$Q$1005,Cad_cl!AW$5)))</f>
        <v/>
      </c>
      <c r="AX584" s="134" t="str">
        <f>IF(ISERR(IF($C584="","",SUMIFS(Con_ve!$F$6:$F$1005,Con_ve!$C$6:$C$1005,$C584,Con_ve!$I$6:$I$1005,"Fechada",Con_ve!$Q$6:$Q$1005,Cad_cl!AX$5))),"",IF($C584="","",SUMIFS(Con_ve!$F$6:$F$1005,Con_ve!$C$6:$C$1005,$C584,Con_ve!$I$6:$I$1005,"Fechada",Con_ve!$Q$6:$Q$1005,Cad_cl!AX$5)))</f>
        <v/>
      </c>
      <c r="AY584" s="134" t="str">
        <f>IF(ISERR(IF($C584="","",SUMIFS(Con_ve!$F$6:$F$1005,Con_ve!$C$6:$C$1005,$C584,Con_ve!$I$6:$I$1005,"Fechada",Con_ve!$Q$6:$Q$1005,Cad_cl!AY$5))),"",IF($C584="","",SUMIFS(Con_ve!$F$6:$F$1005,Con_ve!$C$6:$C$1005,$C584,Con_ve!$I$6:$I$1005,"Fechada",Con_ve!$Q$6:$Q$1005,Cad_cl!AY$5)))</f>
        <v/>
      </c>
      <c r="AZ584" s="134" t="str">
        <f>IF(ISERR(IF($C584="","",SUMIFS(Con_ve!$F$6:$F$1005,Con_ve!$C$6:$C$1005,$C584,Con_ve!$I$6:$I$1005,"Fechada",Con_ve!$Q$6:$Q$1005,Cad_cl!AZ$5))),"",IF($C584="","",SUMIFS(Con_ve!$F$6:$F$1005,Con_ve!$C$6:$C$1005,$C584,Con_ve!$I$6:$I$1005,"Fechada",Con_ve!$Q$6:$Q$1005,Cad_cl!AZ$5)))</f>
        <v/>
      </c>
      <c r="BA584" s="134" t="str">
        <f>IF(ISERR(IF($C584="","",SUMIFS(Con_ve!$F$6:$F$1005,Con_ve!$C$6:$C$1005,$C584,Con_ve!$I$6:$I$1005,"Fechada",Con_ve!$Q$6:$Q$1005,Cad_cl!BA$5))),"",IF($C584="","",SUMIFS(Con_ve!$F$6:$F$1005,Con_ve!$C$6:$C$1005,$C584,Con_ve!$I$6:$I$1005,"Fechada",Con_ve!$Q$6:$Q$1005,Cad_cl!BA$5)))</f>
        <v/>
      </c>
      <c r="BB584" s="134">
        <f t="shared" si="27"/>
        <v>0</v>
      </c>
      <c r="BD584" s="134" t="str">
        <f>IF(ISERR(IF($C584="","",SUMIFS(Con_ve!$F$6:$F$1005,Con_ve!$C$6:$C$1005,$C584,Con_ve!$I$6:$I$1005,"Em negociação",Con_ve!$Q$6:$Q$1005,Cad_cl!BD$5))),"",IF($C584="","",SUMIFS(Con_ve!$F$6:$F$1005,Con_ve!$C$6:$C$1005,$C584,Con_ve!$I$6:$I$1005,"Em negociação",Con_ve!$Q$6:$Q$1005,Cad_cl!BD$5)))</f>
        <v/>
      </c>
      <c r="BE584" s="134" t="str">
        <f>IF(ISERR(IF($C584="","",SUMIFS(Con_ve!$F$6:$F$1005,Con_ve!$C$6:$C$1005,$C584,Con_ve!$I$6:$I$1005,"Em negociação",Con_ve!$Q$6:$Q$1005,Cad_cl!BE$5))),"",IF($C584="","",SUMIFS(Con_ve!$F$6:$F$1005,Con_ve!$C$6:$C$1005,$C584,Con_ve!$I$6:$I$1005,"Em negociação",Con_ve!$Q$6:$Q$1005,Cad_cl!BE$5)))</f>
        <v/>
      </c>
      <c r="BF584" s="134" t="str">
        <f>IF(ISERR(IF($C584="","",SUMIFS(Con_ve!$F$6:$F$1005,Con_ve!$C$6:$C$1005,$C584,Con_ve!$I$6:$I$1005,"Em negociação",Con_ve!$Q$6:$Q$1005,Cad_cl!BF$5))),"",IF($C584="","",SUMIFS(Con_ve!$F$6:$F$1005,Con_ve!$C$6:$C$1005,$C584,Con_ve!$I$6:$I$1005,"Em negociação",Con_ve!$Q$6:$Q$1005,Cad_cl!BF$5)))</f>
        <v/>
      </c>
      <c r="BG584" s="134" t="str">
        <f>IF(ISERR(IF($C584="","",SUMIFS(Con_ve!$F$6:$F$1005,Con_ve!$C$6:$C$1005,$C584,Con_ve!$I$6:$I$1005,"Em negociação",Con_ve!$Q$6:$Q$1005,Cad_cl!BG$5))),"",IF($C584="","",SUMIFS(Con_ve!$F$6:$F$1005,Con_ve!$C$6:$C$1005,$C584,Con_ve!$I$6:$I$1005,"Em negociação",Con_ve!$Q$6:$Q$1005,Cad_cl!BG$5)))</f>
        <v/>
      </c>
      <c r="BH584" s="134" t="str">
        <f>IF(ISERR(IF($C584="","",SUMIFS(Con_ve!$F$6:$F$1005,Con_ve!$C$6:$C$1005,$C584,Con_ve!$I$6:$I$1005,"Em negociação",Con_ve!$Q$6:$Q$1005,Cad_cl!BH$5))),"",IF($C584="","",SUMIFS(Con_ve!$F$6:$F$1005,Con_ve!$C$6:$C$1005,$C584,Con_ve!$I$6:$I$1005,"Em negociação",Con_ve!$Q$6:$Q$1005,Cad_cl!BH$5)))</f>
        <v/>
      </c>
      <c r="BI584" s="134" t="str">
        <f>IF(ISERR(IF($C584="","",SUMIFS(Con_ve!$F$6:$F$1005,Con_ve!$C$6:$C$1005,$C584,Con_ve!$I$6:$I$1005,"Em negociação",Con_ve!$Q$6:$Q$1005,Cad_cl!BI$5))),"",IF($C584="","",SUMIFS(Con_ve!$F$6:$F$1005,Con_ve!$C$6:$C$1005,$C584,Con_ve!$I$6:$I$1005,"Em negociação",Con_ve!$Q$6:$Q$1005,Cad_cl!BI$5)))</f>
        <v/>
      </c>
      <c r="BJ584" s="134" t="str">
        <f>IF(ISERR(IF($C584="","",SUMIFS(Con_ve!$F$6:$F$1005,Con_ve!$C$6:$C$1005,$C584,Con_ve!$I$6:$I$1005,"Em negociação",Con_ve!$Q$6:$Q$1005,Cad_cl!BJ$5))),"",IF($C584="","",SUMIFS(Con_ve!$F$6:$F$1005,Con_ve!$C$6:$C$1005,$C584,Con_ve!$I$6:$I$1005,"Em negociação",Con_ve!$Q$6:$Q$1005,Cad_cl!BJ$5)))</f>
        <v/>
      </c>
      <c r="BK584" s="134" t="str">
        <f>IF(ISERR(IF($C584="","",SUMIFS(Con_ve!$F$6:$F$1005,Con_ve!$C$6:$C$1005,$C584,Con_ve!$I$6:$I$1005,"Em negociação",Con_ve!$Q$6:$Q$1005,Cad_cl!BK$5))),"",IF($C584="","",SUMIFS(Con_ve!$F$6:$F$1005,Con_ve!$C$6:$C$1005,$C584,Con_ve!$I$6:$I$1005,"Em negociação",Con_ve!$Q$6:$Q$1005,Cad_cl!BK$5)))</f>
        <v/>
      </c>
      <c r="BL584" s="134" t="str">
        <f>IF(ISERR(IF($C584="","",SUMIFS(Con_ve!$F$6:$F$1005,Con_ve!$C$6:$C$1005,$C584,Con_ve!$I$6:$I$1005,"Em negociação",Con_ve!$Q$6:$Q$1005,Cad_cl!BL$5))),"",IF($C584="","",SUMIFS(Con_ve!$F$6:$F$1005,Con_ve!$C$6:$C$1005,$C584,Con_ve!$I$6:$I$1005,"Em negociação",Con_ve!$Q$6:$Q$1005,Cad_cl!BL$5)))</f>
        <v/>
      </c>
      <c r="BM584" s="134" t="str">
        <f>IF(ISERR(IF($C584="","",SUMIFS(Con_ve!$F$6:$F$1005,Con_ve!$C$6:$C$1005,$C584,Con_ve!$I$6:$I$1005,"Em negociação",Con_ve!$Q$6:$Q$1005,Cad_cl!BM$5))),"",IF($C584="","",SUMIFS(Con_ve!$F$6:$F$1005,Con_ve!$C$6:$C$1005,$C584,Con_ve!$I$6:$I$1005,"Em negociação",Con_ve!$Q$6:$Q$1005,Cad_cl!BM$5)))</f>
        <v/>
      </c>
      <c r="BN584" s="134" t="str">
        <f>IF(ISERR(IF($C584="","",SUMIFS(Con_ve!$F$6:$F$1005,Con_ve!$C$6:$C$1005,$C584,Con_ve!$I$6:$I$1005,"Em negociação",Con_ve!$Q$6:$Q$1005,Cad_cl!BN$5))),"",IF($C584="","",SUMIFS(Con_ve!$F$6:$F$1005,Con_ve!$C$6:$C$1005,$C584,Con_ve!$I$6:$I$1005,"Em negociação",Con_ve!$Q$6:$Q$1005,Cad_cl!BN$5)))</f>
        <v/>
      </c>
      <c r="BO584" s="134" t="str">
        <f>IF(ISERR(IF($C584="","",SUMIFS(Con_ve!$F$6:$F$1005,Con_ve!$C$6:$C$1005,$C584,Con_ve!$I$6:$I$1005,"Em negociação",Con_ve!$Q$6:$Q$1005,Cad_cl!BO$5))),"",IF($C584="","",SUMIFS(Con_ve!$F$6:$F$1005,Con_ve!$C$6:$C$1005,$C584,Con_ve!$I$6:$I$1005,"Em negociação",Con_ve!$Q$6:$Q$1005,Cad_cl!BO$5)))</f>
        <v/>
      </c>
      <c r="BP584" s="134">
        <f t="shared" si="28"/>
        <v>0</v>
      </c>
      <c r="BR584" s="125" t="str">
        <f>IF(ISERR(IF(AND($I584=Re_lo!$E$5,BR$5=VLOOKUP(Re_lo!$H$5,Re_lo!$N$5:$O$16,2,0)),AP584,"")),"",IF(AND($I584=Re_lo!$E$5,BR$5=VLOOKUP(Re_lo!$H$5,Re_lo!$N$5:$O$16,2,0)),AP584,""))</f>
        <v/>
      </c>
      <c r="BS584" s="125" t="str">
        <f>IF(ISERR(IF(AND($I584=Re_lo!$E$5,BS$5=VLOOKUP(Re_lo!$H$5,Re_lo!$N$5:$O$16,2,0)),AQ584,"")),"",IF(AND($I584=Re_lo!$E$5,BS$5=VLOOKUP(Re_lo!$H$5,Re_lo!$N$5:$O$16,2,0)),AQ584,""))</f>
        <v/>
      </c>
      <c r="BT584" s="125" t="str">
        <f>IF(ISERR(IF(AND($I584=Re_lo!$E$5,BT$5=VLOOKUP(Re_lo!$H$5,Re_lo!$N$5:$O$16,2,0)),AR584,"")),"",IF(AND($I584=Re_lo!$E$5,BT$5=VLOOKUP(Re_lo!$H$5,Re_lo!$N$5:$O$16,2,0)),AR584,""))</f>
        <v/>
      </c>
      <c r="BU584" s="125" t="str">
        <f>IF(ISERR(IF(AND($I584=Re_lo!$E$5,BU$5=VLOOKUP(Re_lo!$H$5,Re_lo!$N$5:$O$16,2,0)),AS584,"")),"",IF(AND($I584=Re_lo!$E$5,BU$5=VLOOKUP(Re_lo!$H$5,Re_lo!$N$5:$O$16,2,0)),AS584,""))</f>
        <v/>
      </c>
      <c r="BV584" s="125" t="str">
        <f>IF(ISERR(IF(AND($I584=Re_lo!$E$5,BV$5=VLOOKUP(Re_lo!$H$5,Re_lo!$N$5:$O$16,2,0)),AT584,"")),"",IF(AND($I584=Re_lo!$E$5,BV$5=VLOOKUP(Re_lo!$H$5,Re_lo!$N$5:$O$16,2,0)),AT584,""))</f>
        <v/>
      </c>
      <c r="BW584" s="125" t="str">
        <f>IF(ISERR(IF(AND($I584=Re_lo!$E$5,BW$5=VLOOKUP(Re_lo!$H$5,Re_lo!$N$5:$O$16,2,0)),AU584,"")),"",IF(AND($I584=Re_lo!$E$5,BW$5=VLOOKUP(Re_lo!$H$5,Re_lo!$N$5:$O$16,2,0)),AU584,""))</f>
        <v/>
      </c>
      <c r="BX584" s="125" t="str">
        <f>IF(ISERR(IF(AND($I584=Re_lo!$E$5,BX$5=VLOOKUP(Re_lo!$H$5,Re_lo!$N$5:$O$16,2,0)),AV584,"")),"",IF(AND($I584=Re_lo!$E$5,BX$5=VLOOKUP(Re_lo!$H$5,Re_lo!$N$5:$O$16,2,0)),AV584,""))</f>
        <v/>
      </c>
      <c r="BY584" s="125" t="str">
        <f>IF(ISERR(IF(AND($I584=Re_lo!$E$5,BY$5=VLOOKUP(Re_lo!$H$5,Re_lo!$N$5:$O$16,2,0)),AW584,"")),"",IF(AND($I584=Re_lo!$E$5,BY$5=VLOOKUP(Re_lo!$H$5,Re_lo!$N$5:$O$16,2,0)),AW584,""))</f>
        <v/>
      </c>
      <c r="BZ584" s="125" t="str">
        <f>IF(ISERR(IF(AND($I584=Re_lo!$E$5,BZ$5=VLOOKUP(Re_lo!$H$5,Re_lo!$N$5:$O$16,2,0)),AX584,"")),"",IF(AND($I584=Re_lo!$E$5,BZ$5=VLOOKUP(Re_lo!$H$5,Re_lo!$N$5:$O$16,2,0)),AX584,""))</f>
        <v/>
      </c>
      <c r="CA584" s="125" t="str">
        <f>IF(ISERR(IF(AND($I584=Re_lo!$E$5,CA$5=VLOOKUP(Re_lo!$H$5,Re_lo!$N$5:$O$16,2,0)),AY584,"")),"",IF(AND($I584=Re_lo!$E$5,CA$5=VLOOKUP(Re_lo!$H$5,Re_lo!$N$5:$O$16,2,0)),AY584,""))</f>
        <v/>
      </c>
      <c r="CB584" s="125" t="str">
        <f>IF(ISERR(IF(AND($I584=Re_lo!$E$5,CB$5=VLOOKUP(Re_lo!$H$5,Re_lo!$N$5:$O$16,2,0)),AZ584,"")),"",IF(AND($I584=Re_lo!$E$5,CB$5=VLOOKUP(Re_lo!$H$5,Re_lo!$N$5:$O$16,2,0)),AZ584,""))</f>
        <v/>
      </c>
      <c r="CC584" s="125" t="str">
        <f>IF(ISERR(IF(AND($I584=Re_lo!$E$5,CC$5=VLOOKUP(Re_lo!$H$5,Re_lo!$N$5:$O$16,2,0)),BA584,"")),"",IF(AND($I584=Re_lo!$E$5,CC$5=VLOOKUP(Re_lo!$H$5,Re_lo!$N$5:$O$16,2,0)),BA584,""))</f>
        <v/>
      </c>
      <c r="CD584" s="125" t="str">
        <f>IF(ISERR(IF(AND($I584=Re_lo!$E$5,CD$5=VLOOKUP(Re_lo!$H$5,Re_lo!$N$5:$O$16,2,0)),BB584,"")),"",IF(AND($I584=Re_lo!$E$5,CD$5=VLOOKUP(Re_lo!$H$5,Re_lo!$N$5:$O$16,2,0)),BB584,""))</f>
        <v/>
      </c>
      <c r="CF584" s="125" t="str">
        <f>IF($C584="","",COUNTIFS(Con_ve!$C$6:$C$1005,$C584,Con_ve!$Q$6:$Q$1005,Cad_cl!CF$5))</f>
        <v/>
      </c>
      <c r="CG584" s="125" t="str">
        <f>IF($C584="","",COUNTIFS(Con_ve!$C$6:$C$1005,$C584,Con_ve!$Q$6:$Q$1005,Cad_cl!CG$5))</f>
        <v/>
      </c>
      <c r="CH584" s="125" t="str">
        <f>IF($C584="","",COUNTIFS(Con_ve!$C$6:$C$1005,$C584,Con_ve!$Q$6:$Q$1005,Cad_cl!CH$5))</f>
        <v/>
      </c>
      <c r="CI584" s="125" t="str">
        <f>IF($C584="","",COUNTIFS(Con_ve!$C$6:$C$1005,$C584,Con_ve!$Q$6:$Q$1005,Cad_cl!CI$5))</f>
        <v/>
      </c>
      <c r="CJ584" s="125" t="str">
        <f>IF($C584="","",COUNTIFS(Con_ve!$C$6:$C$1005,$C584,Con_ve!$Q$6:$Q$1005,Cad_cl!CJ$5))</f>
        <v/>
      </c>
      <c r="CK584" s="125" t="str">
        <f>IF($C584="","",COUNTIFS(Con_ve!$C$6:$C$1005,$C584,Con_ve!$Q$6:$Q$1005,Cad_cl!CK$5))</f>
        <v/>
      </c>
      <c r="CL584" s="125" t="str">
        <f>IF($C584="","",COUNTIFS(Con_ve!$C$6:$C$1005,$C584,Con_ve!$Q$6:$Q$1005,Cad_cl!CL$5))</f>
        <v/>
      </c>
      <c r="CM584" s="125" t="str">
        <f>IF($C584="","",COUNTIFS(Con_ve!$C$6:$C$1005,$C584,Con_ve!$Q$6:$Q$1005,Cad_cl!CM$5))</f>
        <v/>
      </c>
      <c r="CN584" s="125" t="str">
        <f>IF($C584="","",COUNTIFS(Con_ve!$C$6:$C$1005,$C584,Con_ve!$Q$6:$Q$1005,Cad_cl!CN$5))</f>
        <v/>
      </c>
      <c r="CO584" s="125" t="str">
        <f>IF($C584="","",COUNTIFS(Con_ve!$C$6:$C$1005,$C584,Con_ve!$Q$6:$Q$1005,Cad_cl!CO$5))</f>
        <v/>
      </c>
      <c r="CP584" s="125" t="str">
        <f>IF($C584="","",COUNTIFS(Con_ve!$C$6:$C$1005,$C584,Con_ve!$Q$6:$Q$1005,Cad_cl!CP$5))</f>
        <v/>
      </c>
      <c r="CQ584" s="125" t="str">
        <f>IF($C584="","",COUNTIFS(Con_ve!$C$6:$C$1005,$C584,Con_ve!$Q$6:$Q$1005,Cad_cl!CQ$5))</f>
        <v/>
      </c>
      <c r="CR584" s="125">
        <f t="shared" si="29"/>
        <v>0</v>
      </c>
    </row>
    <row r="585" spans="3:96" ht="30" customHeight="1">
      <c r="C585" s="153"/>
      <c r="D585" s="153"/>
      <c r="E585" s="154"/>
      <c r="F585" s="153"/>
      <c r="G585" s="155"/>
      <c r="H585" s="153"/>
      <c r="I585" s="153"/>
      <c r="J585" s="132" t="s">
        <v>309</v>
      </c>
      <c r="K585" s="133" t="s">
        <v>309</v>
      </c>
      <c r="L585" s="153"/>
      <c r="M585" s="153"/>
      <c r="N585" s="153"/>
      <c r="O585" s="153"/>
      <c r="P585" s="153"/>
      <c r="Q585" s="153"/>
      <c r="AP585" s="134" t="str">
        <f>IF(ISERR(IF($C585="","",SUMIFS(Con_ve!$F$6:$F$1005,Con_ve!$C$6:$C$1005,$C585,Con_ve!$I$6:$I$1005,"Fechada",Con_ve!$Q$6:$Q$1005,Cad_cl!AP$5))),"",IF($C585="","",SUMIFS(Con_ve!$F$6:$F$1005,Con_ve!$C$6:$C$1005,$C585,Con_ve!$I$6:$I$1005,"Fechada",Con_ve!$Q$6:$Q$1005,Cad_cl!AP$5)))</f>
        <v/>
      </c>
      <c r="AQ585" s="134" t="str">
        <f>IF(ISERR(IF($C585="","",SUMIFS(Con_ve!$F$6:$F$1005,Con_ve!$C$6:$C$1005,$C585,Con_ve!$I$6:$I$1005,"Fechada",Con_ve!$Q$6:$Q$1005,Cad_cl!AQ$5))),"",IF($C585="","",SUMIFS(Con_ve!$F$6:$F$1005,Con_ve!$C$6:$C$1005,$C585,Con_ve!$I$6:$I$1005,"Fechada",Con_ve!$Q$6:$Q$1005,Cad_cl!AQ$5)))</f>
        <v/>
      </c>
      <c r="AR585" s="134" t="str">
        <f>IF(ISERR(IF($C585="","",SUMIFS(Con_ve!$F$6:$F$1005,Con_ve!$C$6:$C$1005,$C585,Con_ve!$I$6:$I$1005,"Fechada",Con_ve!$Q$6:$Q$1005,Cad_cl!AR$5))),"",IF($C585="","",SUMIFS(Con_ve!$F$6:$F$1005,Con_ve!$C$6:$C$1005,$C585,Con_ve!$I$6:$I$1005,"Fechada",Con_ve!$Q$6:$Q$1005,Cad_cl!AR$5)))</f>
        <v/>
      </c>
      <c r="AS585" s="134" t="str">
        <f>IF(ISERR(IF($C585="","",SUMIFS(Con_ve!$F$6:$F$1005,Con_ve!$C$6:$C$1005,$C585,Con_ve!$I$6:$I$1005,"Fechada",Con_ve!$Q$6:$Q$1005,Cad_cl!AS$5))),"",IF($C585="","",SUMIFS(Con_ve!$F$6:$F$1005,Con_ve!$C$6:$C$1005,$C585,Con_ve!$I$6:$I$1005,"Fechada",Con_ve!$Q$6:$Q$1005,Cad_cl!AS$5)))</f>
        <v/>
      </c>
      <c r="AT585" s="134" t="str">
        <f>IF(ISERR(IF($C585="","",SUMIFS(Con_ve!$F$6:$F$1005,Con_ve!$C$6:$C$1005,$C585,Con_ve!$I$6:$I$1005,"Fechada",Con_ve!$Q$6:$Q$1005,Cad_cl!AT$5))),"",IF($C585="","",SUMIFS(Con_ve!$F$6:$F$1005,Con_ve!$C$6:$C$1005,$C585,Con_ve!$I$6:$I$1005,"Fechada",Con_ve!$Q$6:$Q$1005,Cad_cl!AT$5)))</f>
        <v/>
      </c>
      <c r="AU585" s="134" t="str">
        <f>IF(ISERR(IF($C585="","",SUMIFS(Con_ve!$F$6:$F$1005,Con_ve!$C$6:$C$1005,$C585,Con_ve!$I$6:$I$1005,"Fechada",Con_ve!$Q$6:$Q$1005,Cad_cl!AU$5))),"",IF($C585="","",SUMIFS(Con_ve!$F$6:$F$1005,Con_ve!$C$6:$C$1005,$C585,Con_ve!$I$6:$I$1005,"Fechada",Con_ve!$Q$6:$Q$1005,Cad_cl!AU$5)))</f>
        <v/>
      </c>
      <c r="AV585" s="134" t="str">
        <f>IF(ISERR(IF($C585="","",SUMIFS(Con_ve!$F$6:$F$1005,Con_ve!$C$6:$C$1005,$C585,Con_ve!$I$6:$I$1005,"Fechada",Con_ve!$Q$6:$Q$1005,Cad_cl!AV$5))),"",IF($C585="","",SUMIFS(Con_ve!$F$6:$F$1005,Con_ve!$C$6:$C$1005,$C585,Con_ve!$I$6:$I$1005,"Fechada",Con_ve!$Q$6:$Q$1005,Cad_cl!AV$5)))</f>
        <v/>
      </c>
      <c r="AW585" s="134" t="str">
        <f>IF(ISERR(IF($C585="","",SUMIFS(Con_ve!$F$6:$F$1005,Con_ve!$C$6:$C$1005,$C585,Con_ve!$I$6:$I$1005,"Fechada",Con_ve!$Q$6:$Q$1005,Cad_cl!AW$5))),"",IF($C585="","",SUMIFS(Con_ve!$F$6:$F$1005,Con_ve!$C$6:$C$1005,$C585,Con_ve!$I$6:$I$1005,"Fechada",Con_ve!$Q$6:$Q$1005,Cad_cl!AW$5)))</f>
        <v/>
      </c>
      <c r="AX585" s="134" t="str">
        <f>IF(ISERR(IF($C585="","",SUMIFS(Con_ve!$F$6:$F$1005,Con_ve!$C$6:$C$1005,$C585,Con_ve!$I$6:$I$1005,"Fechada",Con_ve!$Q$6:$Q$1005,Cad_cl!AX$5))),"",IF($C585="","",SUMIFS(Con_ve!$F$6:$F$1005,Con_ve!$C$6:$C$1005,$C585,Con_ve!$I$6:$I$1005,"Fechada",Con_ve!$Q$6:$Q$1005,Cad_cl!AX$5)))</f>
        <v/>
      </c>
      <c r="AY585" s="134" t="str">
        <f>IF(ISERR(IF($C585="","",SUMIFS(Con_ve!$F$6:$F$1005,Con_ve!$C$6:$C$1005,$C585,Con_ve!$I$6:$I$1005,"Fechada",Con_ve!$Q$6:$Q$1005,Cad_cl!AY$5))),"",IF($C585="","",SUMIFS(Con_ve!$F$6:$F$1005,Con_ve!$C$6:$C$1005,$C585,Con_ve!$I$6:$I$1005,"Fechada",Con_ve!$Q$6:$Q$1005,Cad_cl!AY$5)))</f>
        <v/>
      </c>
      <c r="AZ585" s="134" t="str">
        <f>IF(ISERR(IF($C585="","",SUMIFS(Con_ve!$F$6:$F$1005,Con_ve!$C$6:$C$1005,$C585,Con_ve!$I$6:$I$1005,"Fechada",Con_ve!$Q$6:$Q$1005,Cad_cl!AZ$5))),"",IF($C585="","",SUMIFS(Con_ve!$F$6:$F$1005,Con_ve!$C$6:$C$1005,$C585,Con_ve!$I$6:$I$1005,"Fechada",Con_ve!$Q$6:$Q$1005,Cad_cl!AZ$5)))</f>
        <v/>
      </c>
      <c r="BA585" s="134" t="str">
        <f>IF(ISERR(IF($C585="","",SUMIFS(Con_ve!$F$6:$F$1005,Con_ve!$C$6:$C$1005,$C585,Con_ve!$I$6:$I$1005,"Fechada",Con_ve!$Q$6:$Q$1005,Cad_cl!BA$5))),"",IF($C585="","",SUMIFS(Con_ve!$F$6:$F$1005,Con_ve!$C$6:$C$1005,$C585,Con_ve!$I$6:$I$1005,"Fechada",Con_ve!$Q$6:$Q$1005,Cad_cl!BA$5)))</f>
        <v/>
      </c>
      <c r="BB585" s="134">
        <f t="shared" si="27"/>
        <v>0</v>
      </c>
      <c r="BD585" s="134" t="str">
        <f>IF(ISERR(IF($C585="","",SUMIFS(Con_ve!$F$6:$F$1005,Con_ve!$C$6:$C$1005,$C585,Con_ve!$I$6:$I$1005,"Em negociação",Con_ve!$Q$6:$Q$1005,Cad_cl!BD$5))),"",IF($C585="","",SUMIFS(Con_ve!$F$6:$F$1005,Con_ve!$C$6:$C$1005,$C585,Con_ve!$I$6:$I$1005,"Em negociação",Con_ve!$Q$6:$Q$1005,Cad_cl!BD$5)))</f>
        <v/>
      </c>
      <c r="BE585" s="134" t="str">
        <f>IF(ISERR(IF($C585="","",SUMIFS(Con_ve!$F$6:$F$1005,Con_ve!$C$6:$C$1005,$C585,Con_ve!$I$6:$I$1005,"Em negociação",Con_ve!$Q$6:$Q$1005,Cad_cl!BE$5))),"",IF($C585="","",SUMIFS(Con_ve!$F$6:$F$1005,Con_ve!$C$6:$C$1005,$C585,Con_ve!$I$6:$I$1005,"Em negociação",Con_ve!$Q$6:$Q$1005,Cad_cl!BE$5)))</f>
        <v/>
      </c>
      <c r="BF585" s="134" t="str">
        <f>IF(ISERR(IF($C585="","",SUMIFS(Con_ve!$F$6:$F$1005,Con_ve!$C$6:$C$1005,$C585,Con_ve!$I$6:$I$1005,"Em negociação",Con_ve!$Q$6:$Q$1005,Cad_cl!BF$5))),"",IF($C585="","",SUMIFS(Con_ve!$F$6:$F$1005,Con_ve!$C$6:$C$1005,$C585,Con_ve!$I$6:$I$1005,"Em negociação",Con_ve!$Q$6:$Q$1005,Cad_cl!BF$5)))</f>
        <v/>
      </c>
      <c r="BG585" s="134" t="str">
        <f>IF(ISERR(IF($C585="","",SUMIFS(Con_ve!$F$6:$F$1005,Con_ve!$C$6:$C$1005,$C585,Con_ve!$I$6:$I$1005,"Em negociação",Con_ve!$Q$6:$Q$1005,Cad_cl!BG$5))),"",IF($C585="","",SUMIFS(Con_ve!$F$6:$F$1005,Con_ve!$C$6:$C$1005,$C585,Con_ve!$I$6:$I$1005,"Em negociação",Con_ve!$Q$6:$Q$1005,Cad_cl!BG$5)))</f>
        <v/>
      </c>
      <c r="BH585" s="134" t="str">
        <f>IF(ISERR(IF($C585="","",SUMIFS(Con_ve!$F$6:$F$1005,Con_ve!$C$6:$C$1005,$C585,Con_ve!$I$6:$I$1005,"Em negociação",Con_ve!$Q$6:$Q$1005,Cad_cl!BH$5))),"",IF($C585="","",SUMIFS(Con_ve!$F$6:$F$1005,Con_ve!$C$6:$C$1005,$C585,Con_ve!$I$6:$I$1005,"Em negociação",Con_ve!$Q$6:$Q$1005,Cad_cl!BH$5)))</f>
        <v/>
      </c>
      <c r="BI585" s="134" t="str">
        <f>IF(ISERR(IF($C585="","",SUMIFS(Con_ve!$F$6:$F$1005,Con_ve!$C$6:$C$1005,$C585,Con_ve!$I$6:$I$1005,"Em negociação",Con_ve!$Q$6:$Q$1005,Cad_cl!BI$5))),"",IF($C585="","",SUMIFS(Con_ve!$F$6:$F$1005,Con_ve!$C$6:$C$1005,$C585,Con_ve!$I$6:$I$1005,"Em negociação",Con_ve!$Q$6:$Q$1005,Cad_cl!BI$5)))</f>
        <v/>
      </c>
      <c r="BJ585" s="134" t="str">
        <f>IF(ISERR(IF($C585="","",SUMIFS(Con_ve!$F$6:$F$1005,Con_ve!$C$6:$C$1005,$C585,Con_ve!$I$6:$I$1005,"Em negociação",Con_ve!$Q$6:$Q$1005,Cad_cl!BJ$5))),"",IF($C585="","",SUMIFS(Con_ve!$F$6:$F$1005,Con_ve!$C$6:$C$1005,$C585,Con_ve!$I$6:$I$1005,"Em negociação",Con_ve!$Q$6:$Q$1005,Cad_cl!BJ$5)))</f>
        <v/>
      </c>
      <c r="BK585" s="134" t="str">
        <f>IF(ISERR(IF($C585="","",SUMIFS(Con_ve!$F$6:$F$1005,Con_ve!$C$6:$C$1005,$C585,Con_ve!$I$6:$I$1005,"Em negociação",Con_ve!$Q$6:$Q$1005,Cad_cl!BK$5))),"",IF($C585="","",SUMIFS(Con_ve!$F$6:$F$1005,Con_ve!$C$6:$C$1005,$C585,Con_ve!$I$6:$I$1005,"Em negociação",Con_ve!$Q$6:$Q$1005,Cad_cl!BK$5)))</f>
        <v/>
      </c>
      <c r="BL585" s="134" t="str">
        <f>IF(ISERR(IF($C585="","",SUMIFS(Con_ve!$F$6:$F$1005,Con_ve!$C$6:$C$1005,$C585,Con_ve!$I$6:$I$1005,"Em negociação",Con_ve!$Q$6:$Q$1005,Cad_cl!BL$5))),"",IF($C585="","",SUMIFS(Con_ve!$F$6:$F$1005,Con_ve!$C$6:$C$1005,$C585,Con_ve!$I$6:$I$1005,"Em negociação",Con_ve!$Q$6:$Q$1005,Cad_cl!BL$5)))</f>
        <v/>
      </c>
      <c r="BM585" s="134" t="str">
        <f>IF(ISERR(IF($C585="","",SUMIFS(Con_ve!$F$6:$F$1005,Con_ve!$C$6:$C$1005,$C585,Con_ve!$I$6:$I$1005,"Em negociação",Con_ve!$Q$6:$Q$1005,Cad_cl!BM$5))),"",IF($C585="","",SUMIFS(Con_ve!$F$6:$F$1005,Con_ve!$C$6:$C$1005,$C585,Con_ve!$I$6:$I$1005,"Em negociação",Con_ve!$Q$6:$Q$1005,Cad_cl!BM$5)))</f>
        <v/>
      </c>
      <c r="BN585" s="134" t="str">
        <f>IF(ISERR(IF($C585="","",SUMIFS(Con_ve!$F$6:$F$1005,Con_ve!$C$6:$C$1005,$C585,Con_ve!$I$6:$I$1005,"Em negociação",Con_ve!$Q$6:$Q$1005,Cad_cl!BN$5))),"",IF($C585="","",SUMIFS(Con_ve!$F$6:$F$1005,Con_ve!$C$6:$C$1005,$C585,Con_ve!$I$6:$I$1005,"Em negociação",Con_ve!$Q$6:$Q$1005,Cad_cl!BN$5)))</f>
        <v/>
      </c>
      <c r="BO585" s="134" t="str">
        <f>IF(ISERR(IF($C585="","",SUMIFS(Con_ve!$F$6:$F$1005,Con_ve!$C$6:$C$1005,$C585,Con_ve!$I$6:$I$1005,"Em negociação",Con_ve!$Q$6:$Q$1005,Cad_cl!BO$5))),"",IF($C585="","",SUMIFS(Con_ve!$F$6:$F$1005,Con_ve!$C$6:$C$1005,$C585,Con_ve!$I$6:$I$1005,"Em negociação",Con_ve!$Q$6:$Q$1005,Cad_cl!BO$5)))</f>
        <v/>
      </c>
      <c r="BP585" s="134">
        <f t="shared" si="28"/>
        <v>0</v>
      </c>
      <c r="BR585" s="125" t="str">
        <f>IF(ISERR(IF(AND($I585=Re_lo!$E$5,BR$5=VLOOKUP(Re_lo!$H$5,Re_lo!$N$5:$O$16,2,0)),AP585,"")),"",IF(AND($I585=Re_lo!$E$5,BR$5=VLOOKUP(Re_lo!$H$5,Re_lo!$N$5:$O$16,2,0)),AP585,""))</f>
        <v/>
      </c>
      <c r="BS585" s="125" t="str">
        <f>IF(ISERR(IF(AND($I585=Re_lo!$E$5,BS$5=VLOOKUP(Re_lo!$H$5,Re_lo!$N$5:$O$16,2,0)),AQ585,"")),"",IF(AND($I585=Re_lo!$E$5,BS$5=VLOOKUP(Re_lo!$H$5,Re_lo!$N$5:$O$16,2,0)),AQ585,""))</f>
        <v/>
      </c>
      <c r="BT585" s="125" t="str">
        <f>IF(ISERR(IF(AND($I585=Re_lo!$E$5,BT$5=VLOOKUP(Re_lo!$H$5,Re_lo!$N$5:$O$16,2,0)),AR585,"")),"",IF(AND($I585=Re_lo!$E$5,BT$5=VLOOKUP(Re_lo!$H$5,Re_lo!$N$5:$O$16,2,0)),AR585,""))</f>
        <v/>
      </c>
      <c r="BU585" s="125" t="str">
        <f>IF(ISERR(IF(AND($I585=Re_lo!$E$5,BU$5=VLOOKUP(Re_lo!$H$5,Re_lo!$N$5:$O$16,2,0)),AS585,"")),"",IF(AND($I585=Re_lo!$E$5,BU$5=VLOOKUP(Re_lo!$H$5,Re_lo!$N$5:$O$16,2,0)),AS585,""))</f>
        <v/>
      </c>
      <c r="BV585" s="125" t="str">
        <f>IF(ISERR(IF(AND($I585=Re_lo!$E$5,BV$5=VLOOKUP(Re_lo!$H$5,Re_lo!$N$5:$O$16,2,0)),AT585,"")),"",IF(AND($I585=Re_lo!$E$5,BV$5=VLOOKUP(Re_lo!$H$5,Re_lo!$N$5:$O$16,2,0)),AT585,""))</f>
        <v/>
      </c>
      <c r="BW585" s="125" t="str">
        <f>IF(ISERR(IF(AND($I585=Re_lo!$E$5,BW$5=VLOOKUP(Re_lo!$H$5,Re_lo!$N$5:$O$16,2,0)),AU585,"")),"",IF(AND($I585=Re_lo!$E$5,BW$5=VLOOKUP(Re_lo!$H$5,Re_lo!$N$5:$O$16,2,0)),AU585,""))</f>
        <v/>
      </c>
      <c r="BX585" s="125" t="str">
        <f>IF(ISERR(IF(AND($I585=Re_lo!$E$5,BX$5=VLOOKUP(Re_lo!$H$5,Re_lo!$N$5:$O$16,2,0)),AV585,"")),"",IF(AND($I585=Re_lo!$E$5,BX$5=VLOOKUP(Re_lo!$H$5,Re_lo!$N$5:$O$16,2,0)),AV585,""))</f>
        <v/>
      </c>
      <c r="BY585" s="125" t="str">
        <f>IF(ISERR(IF(AND($I585=Re_lo!$E$5,BY$5=VLOOKUP(Re_lo!$H$5,Re_lo!$N$5:$O$16,2,0)),AW585,"")),"",IF(AND($I585=Re_lo!$E$5,BY$5=VLOOKUP(Re_lo!$H$5,Re_lo!$N$5:$O$16,2,0)),AW585,""))</f>
        <v/>
      </c>
      <c r="BZ585" s="125" t="str">
        <f>IF(ISERR(IF(AND($I585=Re_lo!$E$5,BZ$5=VLOOKUP(Re_lo!$H$5,Re_lo!$N$5:$O$16,2,0)),AX585,"")),"",IF(AND($I585=Re_lo!$E$5,BZ$5=VLOOKUP(Re_lo!$H$5,Re_lo!$N$5:$O$16,2,0)),AX585,""))</f>
        <v/>
      </c>
      <c r="CA585" s="125" t="str">
        <f>IF(ISERR(IF(AND($I585=Re_lo!$E$5,CA$5=VLOOKUP(Re_lo!$H$5,Re_lo!$N$5:$O$16,2,0)),AY585,"")),"",IF(AND($I585=Re_lo!$E$5,CA$5=VLOOKUP(Re_lo!$H$5,Re_lo!$N$5:$O$16,2,0)),AY585,""))</f>
        <v/>
      </c>
      <c r="CB585" s="125" t="str">
        <f>IF(ISERR(IF(AND($I585=Re_lo!$E$5,CB$5=VLOOKUP(Re_lo!$H$5,Re_lo!$N$5:$O$16,2,0)),AZ585,"")),"",IF(AND($I585=Re_lo!$E$5,CB$5=VLOOKUP(Re_lo!$H$5,Re_lo!$N$5:$O$16,2,0)),AZ585,""))</f>
        <v/>
      </c>
      <c r="CC585" s="125" t="str">
        <f>IF(ISERR(IF(AND($I585=Re_lo!$E$5,CC$5=VLOOKUP(Re_lo!$H$5,Re_lo!$N$5:$O$16,2,0)),BA585,"")),"",IF(AND($I585=Re_lo!$E$5,CC$5=VLOOKUP(Re_lo!$H$5,Re_lo!$N$5:$O$16,2,0)),BA585,""))</f>
        <v/>
      </c>
      <c r="CD585" s="125" t="str">
        <f>IF(ISERR(IF(AND($I585=Re_lo!$E$5,CD$5=VLOOKUP(Re_lo!$H$5,Re_lo!$N$5:$O$16,2,0)),BB585,"")),"",IF(AND($I585=Re_lo!$E$5,CD$5=VLOOKUP(Re_lo!$H$5,Re_lo!$N$5:$O$16,2,0)),BB585,""))</f>
        <v/>
      </c>
      <c r="CF585" s="125" t="str">
        <f>IF($C585="","",COUNTIFS(Con_ve!$C$6:$C$1005,$C585,Con_ve!$Q$6:$Q$1005,Cad_cl!CF$5))</f>
        <v/>
      </c>
      <c r="CG585" s="125" t="str">
        <f>IF($C585="","",COUNTIFS(Con_ve!$C$6:$C$1005,$C585,Con_ve!$Q$6:$Q$1005,Cad_cl!CG$5))</f>
        <v/>
      </c>
      <c r="CH585" s="125" t="str">
        <f>IF($C585="","",COUNTIFS(Con_ve!$C$6:$C$1005,$C585,Con_ve!$Q$6:$Q$1005,Cad_cl!CH$5))</f>
        <v/>
      </c>
      <c r="CI585" s="125" t="str">
        <f>IF($C585="","",COUNTIFS(Con_ve!$C$6:$C$1005,$C585,Con_ve!$Q$6:$Q$1005,Cad_cl!CI$5))</f>
        <v/>
      </c>
      <c r="CJ585" s="125" t="str">
        <f>IF($C585="","",COUNTIFS(Con_ve!$C$6:$C$1005,$C585,Con_ve!$Q$6:$Q$1005,Cad_cl!CJ$5))</f>
        <v/>
      </c>
      <c r="CK585" s="125" t="str">
        <f>IF($C585="","",COUNTIFS(Con_ve!$C$6:$C$1005,$C585,Con_ve!$Q$6:$Q$1005,Cad_cl!CK$5))</f>
        <v/>
      </c>
      <c r="CL585" s="125" t="str">
        <f>IF($C585="","",COUNTIFS(Con_ve!$C$6:$C$1005,$C585,Con_ve!$Q$6:$Q$1005,Cad_cl!CL$5))</f>
        <v/>
      </c>
      <c r="CM585" s="125" t="str">
        <f>IF($C585="","",COUNTIFS(Con_ve!$C$6:$C$1005,$C585,Con_ve!$Q$6:$Q$1005,Cad_cl!CM$5))</f>
        <v/>
      </c>
      <c r="CN585" s="125" t="str">
        <f>IF($C585="","",COUNTIFS(Con_ve!$C$6:$C$1005,$C585,Con_ve!$Q$6:$Q$1005,Cad_cl!CN$5))</f>
        <v/>
      </c>
      <c r="CO585" s="125" t="str">
        <f>IF($C585="","",COUNTIFS(Con_ve!$C$6:$C$1005,$C585,Con_ve!$Q$6:$Q$1005,Cad_cl!CO$5))</f>
        <v/>
      </c>
      <c r="CP585" s="125" t="str">
        <f>IF($C585="","",COUNTIFS(Con_ve!$C$6:$C$1005,$C585,Con_ve!$Q$6:$Q$1005,Cad_cl!CP$5))</f>
        <v/>
      </c>
      <c r="CQ585" s="125" t="str">
        <f>IF($C585="","",COUNTIFS(Con_ve!$C$6:$C$1005,$C585,Con_ve!$Q$6:$Q$1005,Cad_cl!CQ$5))</f>
        <v/>
      </c>
      <c r="CR585" s="125">
        <f t="shared" si="29"/>
        <v>0</v>
      </c>
    </row>
    <row r="586" spans="3:96" ht="30" customHeight="1">
      <c r="C586" s="153"/>
      <c r="D586" s="153"/>
      <c r="E586" s="154"/>
      <c r="F586" s="153"/>
      <c r="G586" s="155"/>
      <c r="H586" s="153"/>
      <c r="I586" s="153"/>
      <c r="J586" s="132" t="s">
        <v>309</v>
      </c>
      <c r="K586" s="133" t="s">
        <v>309</v>
      </c>
      <c r="L586" s="153"/>
      <c r="M586" s="153"/>
      <c r="N586" s="153"/>
      <c r="O586" s="153"/>
      <c r="P586" s="153"/>
      <c r="Q586" s="153"/>
      <c r="AP586" s="134" t="str">
        <f>IF(ISERR(IF($C586="","",SUMIFS(Con_ve!$F$6:$F$1005,Con_ve!$C$6:$C$1005,$C586,Con_ve!$I$6:$I$1005,"Fechada",Con_ve!$Q$6:$Q$1005,Cad_cl!AP$5))),"",IF($C586="","",SUMIFS(Con_ve!$F$6:$F$1005,Con_ve!$C$6:$C$1005,$C586,Con_ve!$I$6:$I$1005,"Fechada",Con_ve!$Q$6:$Q$1005,Cad_cl!AP$5)))</f>
        <v/>
      </c>
      <c r="AQ586" s="134" t="str">
        <f>IF(ISERR(IF($C586="","",SUMIFS(Con_ve!$F$6:$F$1005,Con_ve!$C$6:$C$1005,$C586,Con_ve!$I$6:$I$1005,"Fechada",Con_ve!$Q$6:$Q$1005,Cad_cl!AQ$5))),"",IF($C586="","",SUMIFS(Con_ve!$F$6:$F$1005,Con_ve!$C$6:$C$1005,$C586,Con_ve!$I$6:$I$1005,"Fechada",Con_ve!$Q$6:$Q$1005,Cad_cl!AQ$5)))</f>
        <v/>
      </c>
      <c r="AR586" s="134" t="str">
        <f>IF(ISERR(IF($C586="","",SUMIFS(Con_ve!$F$6:$F$1005,Con_ve!$C$6:$C$1005,$C586,Con_ve!$I$6:$I$1005,"Fechada",Con_ve!$Q$6:$Q$1005,Cad_cl!AR$5))),"",IF($C586="","",SUMIFS(Con_ve!$F$6:$F$1005,Con_ve!$C$6:$C$1005,$C586,Con_ve!$I$6:$I$1005,"Fechada",Con_ve!$Q$6:$Q$1005,Cad_cl!AR$5)))</f>
        <v/>
      </c>
      <c r="AS586" s="134" t="str">
        <f>IF(ISERR(IF($C586="","",SUMIFS(Con_ve!$F$6:$F$1005,Con_ve!$C$6:$C$1005,$C586,Con_ve!$I$6:$I$1005,"Fechada",Con_ve!$Q$6:$Q$1005,Cad_cl!AS$5))),"",IF($C586="","",SUMIFS(Con_ve!$F$6:$F$1005,Con_ve!$C$6:$C$1005,$C586,Con_ve!$I$6:$I$1005,"Fechada",Con_ve!$Q$6:$Q$1005,Cad_cl!AS$5)))</f>
        <v/>
      </c>
      <c r="AT586" s="134" t="str">
        <f>IF(ISERR(IF($C586="","",SUMIFS(Con_ve!$F$6:$F$1005,Con_ve!$C$6:$C$1005,$C586,Con_ve!$I$6:$I$1005,"Fechada",Con_ve!$Q$6:$Q$1005,Cad_cl!AT$5))),"",IF($C586="","",SUMIFS(Con_ve!$F$6:$F$1005,Con_ve!$C$6:$C$1005,$C586,Con_ve!$I$6:$I$1005,"Fechada",Con_ve!$Q$6:$Q$1005,Cad_cl!AT$5)))</f>
        <v/>
      </c>
      <c r="AU586" s="134" t="str">
        <f>IF(ISERR(IF($C586="","",SUMIFS(Con_ve!$F$6:$F$1005,Con_ve!$C$6:$C$1005,$C586,Con_ve!$I$6:$I$1005,"Fechada",Con_ve!$Q$6:$Q$1005,Cad_cl!AU$5))),"",IF($C586="","",SUMIFS(Con_ve!$F$6:$F$1005,Con_ve!$C$6:$C$1005,$C586,Con_ve!$I$6:$I$1005,"Fechada",Con_ve!$Q$6:$Q$1005,Cad_cl!AU$5)))</f>
        <v/>
      </c>
      <c r="AV586" s="134" t="str">
        <f>IF(ISERR(IF($C586="","",SUMIFS(Con_ve!$F$6:$F$1005,Con_ve!$C$6:$C$1005,$C586,Con_ve!$I$6:$I$1005,"Fechada",Con_ve!$Q$6:$Q$1005,Cad_cl!AV$5))),"",IF($C586="","",SUMIFS(Con_ve!$F$6:$F$1005,Con_ve!$C$6:$C$1005,$C586,Con_ve!$I$6:$I$1005,"Fechada",Con_ve!$Q$6:$Q$1005,Cad_cl!AV$5)))</f>
        <v/>
      </c>
      <c r="AW586" s="134" t="str">
        <f>IF(ISERR(IF($C586="","",SUMIFS(Con_ve!$F$6:$F$1005,Con_ve!$C$6:$C$1005,$C586,Con_ve!$I$6:$I$1005,"Fechada",Con_ve!$Q$6:$Q$1005,Cad_cl!AW$5))),"",IF($C586="","",SUMIFS(Con_ve!$F$6:$F$1005,Con_ve!$C$6:$C$1005,$C586,Con_ve!$I$6:$I$1005,"Fechada",Con_ve!$Q$6:$Q$1005,Cad_cl!AW$5)))</f>
        <v/>
      </c>
      <c r="AX586" s="134" t="str">
        <f>IF(ISERR(IF($C586="","",SUMIFS(Con_ve!$F$6:$F$1005,Con_ve!$C$6:$C$1005,$C586,Con_ve!$I$6:$I$1005,"Fechada",Con_ve!$Q$6:$Q$1005,Cad_cl!AX$5))),"",IF($C586="","",SUMIFS(Con_ve!$F$6:$F$1005,Con_ve!$C$6:$C$1005,$C586,Con_ve!$I$6:$I$1005,"Fechada",Con_ve!$Q$6:$Q$1005,Cad_cl!AX$5)))</f>
        <v/>
      </c>
      <c r="AY586" s="134" t="str">
        <f>IF(ISERR(IF($C586="","",SUMIFS(Con_ve!$F$6:$F$1005,Con_ve!$C$6:$C$1005,$C586,Con_ve!$I$6:$I$1005,"Fechada",Con_ve!$Q$6:$Q$1005,Cad_cl!AY$5))),"",IF($C586="","",SUMIFS(Con_ve!$F$6:$F$1005,Con_ve!$C$6:$C$1005,$C586,Con_ve!$I$6:$I$1005,"Fechada",Con_ve!$Q$6:$Q$1005,Cad_cl!AY$5)))</f>
        <v/>
      </c>
      <c r="AZ586" s="134" t="str">
        <f>IF(ISERR(IF($C586="","",SUMIFS(Con_ve!$F$6:$F$1005,Con_ve!$C$6:$C$1005,$C586,Con_ve!$I$6:$I$1005,"Fechada",Con_ve!$Q$6:$Q$1005,Cad_cl!AZ$5))),"",IF($C586="","",SUMIFS(Con_ve!$F$6:$F$1005,Con_ve!$C$6:$C$1005,$C586,Con_ve!$I$6:$I$1005,"Fechada",Con_ve!$Q$6:$Q$1005,Cad_cl!AZ$5)))</f>
        <v/>
      </c>
      <c r="BA586" s="134" t="str">
        <f>IF(ISERR(IF($C586="","",SUMIFS(Con_ve!$F$6:$F$1005,Con_ve!$C$6:$C$1005,$C586,Con_ve!$I$6:$I$1005,"Fechada",Con_ve!$Q$6:$Q$1005,Cad_cl!BA$5))),"",IF($C586="","",SUMIFS(Con_ve!$F$6:$F$1005,Con_ve!$C$6:$C$1005,$C586,Con_ve!$I$6:$I$1005,"Fechada",Con_ve!$Q$6:$Q$1005,Cad_cl!BA$5)))</f>
        <v/>
      </c>
      <c r="BB586" s="134">
        <f t="shared" si="27"/>
        <v>0</v>
      </c>
      <c r="BD586" s="134" t="str">
        <f>IF(ISERR(IF($C586="","",SUMIFS(Con_ve!$F$6:$F$1005,Con_ve!$C$6:$C$1005,$C586,Con_ve!$I$6:$I$1005,"Em negociação",Con_ve!$Q$6:$Q$1005,Cad_cl!BD$5))),"",IF($C586="","",SUMIFS(Con_ve!$F$6:$F$1005,Con_ve!$C$6:$C$1005,$C586,Con_ve!$I$6:$I$1005,"Em negociação",Con_ve!$Q$6:$Q$1005,Cad_cl!BD$5)))</f>
        <v/>
      </c>
      <c r="BE586" s="134" t="str">
        <f>IF(ISERR(IF($C586="","",SUMIFS(Con_ve!$F$6:$F$1005,Con_ve!$C$6:$C$1005,$C586,Con_ve!$I$6:$I$1005,"Em negociação",Con_ve!$Q$6:$Q$1005,Cad_cl!BE$5))),"",IF($C586="","",SUMIFS(Con_ve!$F$6:$F$1005,Con_ve!$C$6:$C$1005,$C586,Con_ve!$I$6:$I$1005,"Em negociação",Con_ve!$Q$6:$Q$1005,Cad_cl!BE$5)))</f>
        <v/>
      </c>
      <c r="BF586" s="134" t="str">
        <f>IF(ISERR(IF($C586="","",SUMIFS(Con_ve!$F$6:$F$1005,Con_ve!$C$6:$C$1005,$C586,Con_ve!$I$6:$I$1005,"Em negociação",Con_ve!$Q$6:$Q$1005,Cad_cl!BF$5))),"",IF($C586="","",SUMIFS(Con_ve!$F$6:$F$1005,Con_ve!$C$6:$C$1005,$C586,Con_ve!$I$6:$I$1005,"Em negociação",Con_ve!$Q$6:$Q$1005,Cad_cl!BF$5)))</f>
        <v/>
      </c>
      <c r="BG586" s="134" t="str">
        <f>IF(ISERR(IF($C586="","",SUMIFS(Con_ve!$F$6:$F$1005,Con_ve!$C$6:$C$1005,$C586,Con_ve!$I$6:$I$1005,"Em negociação",Con_ve!$Q$6:$Q$1005,Cad_cl!BG$5))),"",IF($C586="","",SUMIFS(Con_ve!$F$6:$F$1005,Con_ve!$C$6:$C$1005,$C586,Con_ve!$I$6:$I$1005,"Em negociação",Con_ve!$Q$6:$Q$1005,Cad_cl!BG$5)))</f>
        <v/>
      </c>
      <c r="BH586" s="134" t="str">
        <f>IF(ISERR(IF($C586="","",SUMIFS(Con_ve!$F$6:$F$1005,Con_ve!$C$6:$C$1005,$C586,Con_ve!$I$6:$I$1005,"Em negociação",Con_ve!$Q$6:$Q$1005,Cad_cl!BH$5))),"",IF($C586="","",SUMIFS(Con_ve!$F$6:$F$1005,Con_ve!$C$6:$C$1005,$C586,Con_ve!$I$6:$I$1005,"Em negociação",Con_ve!$Q$6:$Q$1005,Cad_cl!BH$5)))</f>
        <v/>
      </c>
      <c r="BI586" s="134" t="str">
        <f>IF(ISERR(IF($C586="","",SUMIFS(Con_ve!$F$6:$F$1005,Con_ve!$C$6:$C$1005,$C586,Con_ve!$I$6:$I$1005,"Em negociação",Con_ve!$Q$6:$Q$1005,Cad_cl!BI$5))),"",IF($C586="","",SUMIFS(Con_ve!$F$6:$F$1005,Con_ve!$C$6:$C$1005,$C586,Con_ve!$I$6:$I$1005,"Em negociação",Con_ve!$Q$6:$Q$1005,Cad_cl!BI$5)))</f>
        <v/>
      </c>
      <c r="BJ586" s="134" t="str">
        <f>IF(ISERR(IF($C586="","",SUMIFS(Con_ve!$F$6:$F$1005,Con_ve!$C$6:$C$1005,$C586,Con_ve!$I$6:$I$1005,"Em negociação",Con_ve!$Q$6:$Q$1005,Cad_cl!BJ$5))),"",IF($C586="","",SUMIFS(Con_ve!$F$6:$F$1005,Con_ve!$C$6:$C$1005,$C586,Con_ve!$I$6:$I$1005,"Em negociação",Con_ve!$Q$6:$Q$1005,Cad_cl!BJ$5)))</f>
        <v/>
      </c>
      <c r="BK586" s="134" t="str">
        <f>IF(ISERR(IF($C586="","",SUMIFS(Con_ve!$F$6:$F$1005,Con_ve!$C$6:$C$1005,$C586,Con_ve!$I$6:$I$1005,"Em negociação",Con_ve!$Q$6:$Q$1005,Cad_cl!BK$5))),"",IF($C586="","",SUMIFS(Con_ve!$F$6:$F$1005,Con_ve!$C$6:$C$1005,$C586,Con_ve!$I$6:$I$1005,"Em negociação",Con_ve!$Q$6:$Q$1005,Cad_cl!BK$5)))</f>
        <v/>
      </c>
      <c r="BL586" s="134" t="str">
        <f>IF(ISERR(IF($C586="","",SUMIFS(Con_ve!$F$6:$F$1005,Con_ve!$C$6:$C$1005,$C586,Con_ve!$I$6:$I$1005,"Em negociação",Con_ve!$Q$6:$Q$1005,Cad_cl!BL$5))),"",IF($C586="","",SUMIFS(Con_ve!$F$6:$F$1005,Con_ve!$C$6:$C$1005,$C586,Con_ve!$I$6:$I$1005,"Em negociação",Con_ve!$Q$6:$Q$1005,Cad_cl!BL$5)))</f>
        <v/>
      </c>
      <c r="BM586" s="134" t="str">
        <f>IF(ISERR(IF($C586="","",SUMIFS(Con_ve!$F$6:$F$1005,Con_ve!$C$6:$C$1005,$C586,Con_ve!$I$6:$I$1005,"Em negociação",Con_ve!$Q$6:$Q$1005,Cad_cl!BM$5))),"",IF($C586="","",SUMIFS(Con_ve!$F$6:$F$1005,Con_ve!$C$6:$C$1005,$C586,Con_ve!$I$6:$I$1005,"Em negociação",Con_ve!$Q$6:$Q$1005,Cad_cl!BM$5)))</f>
        <v/>
      </c>
      <c r="BN586" s="134" t="str">
        <f>IF(ISERR(IF($C586="","",SUMIFS(Con_ve!$F$6:$F$1005,Con_ve!$C$6:$C$1005,$C586,Con_ve!$I$6:$I$1005,"Em negociação",Con_ve!$Q$6:$Q$1005,Cad_cl!BN$5))),"",IF($C586="","",SUMIFS(Con_ve!$F$6:$F$1005,Con_ve!$C$6:$C$1005,$C586,Con_ve!$I$6:$I$1005,"Em negociação",Con_ve!$Q$6:$Q$1005,Cad_cl!BN$5)))</f>
        <v/>
      </c>
      <c r="BO586" s="134" t="str">
        <f>IF(ISERR(IF($C586="","",SUMIFS(Con_ve!$F$6:$F$1005,Con_ve!$C$6:$C$1005,$C586,Con_ve!$I$6:$I$1005,"Em negociação",Con_ve!$Q$6:$Q$1005,Cad_cl!BO$5))),"",IF($C586="","",SUMIFS(Con_ve!$F$6:$F$1005,Con_ve!$C$6:$C$1005,$C586,Con_ve!$I$6:$I$1005,"Em negociação",Con_ve!$Q$6:$Q$1005,Cad_cl!BO$5)))</f>
        <v/>
      </c>
      <c r="BP586" s="134">
        <f t="shared" si="28"/>
        <v>0</v>
      </c>
      <c r="BR586" s="125" t="str">
        <f>IF(ISERR(IF(AND($I586=Re_lo!$E$5,BR$5=VLOOKUP(Re_lo!$H$5,Re_lo!$N$5:$O$16,2,0)),AP586,"")),"",IF(AND($I586=Re_lo!$E$5,BR$5=VLOOKUP(Re_lo!$H$5,Re_lo!$N$5:$O$16,2,0)),AP586,""))</f>
        <v/>
      </c>
      <c r="BS586" s="125" t="str">
        <f>IF(ISERR(IF(AND($I586=Re_lo!$E$5,BS$5=VLOOKUP(Re_lo!$H$5,Re_lo!$N$5:$O$16,2,0)),AQ586,"")),"",IF(AND($I586=Re_lo!$E$5,BS$5=VLOOKUP(Re_lo!$H$5,Re_lo!$N$5:$O$16,2,0)),AQ586,""))</f>
        <v/>
      </c>
      <c r="BT586" s="125" t="str">
        <f>IF(ISERR(IF(AND($I586=Re_lo!$E$5,BT$5=VLOOKUP(Re_lo!$H$5,Re_lo!$N$5:$O$16,2,0)),AR586,"")),"",IF(AND($I586=Re_lo!$E$5,BT$5=VLOOKUP(Re_lo!$H$5,Re_lo!$N$5:$O$16,2,0)),AR586,""))</f>
        <v/>
      </c>
      <c r="BU586" s="125" t="str">
        <f>IF(ISERR(IF(AND($I586=Re_lo!$E$5,BU$5=VLOOKUP(Re_lo!$H$5,Re_lo!$N$5:$O$16,2,0)),AS586,"")),"",IF(AND($I586=Re_lo!$E$5,BU$5=VLOOKUP(Re_lo!$H$5,Re_lo!$N$5:$O$16,2,0)),AS586,""))</f>
        <v/>
      </c>
      <c r="BV586" s="125" t="str">
        <f>IF(ISERR(IF(AND($I586=Re_lo!$E$5,BV$5=VLOOKUP(Re_lo!$H$5,Re_lo!$N$5:$O$16,2,0)),AT586,"")),"",IF(AND($I586=Re_lo!$E$5,BV$5=VLOOKUP(Re_lo!$H$5,Re_lo!$N$5:$O$16,2,0)),AT586,""))</f>
        <v/>
      </c>
      <c r="BW586" s="125" t="str">
        <f>IF(ISERR(IF(AND($I586=Re_lo!$E$5,BW$5=VLOOKUP(Re_lo!$H$5,Re_lo!$N$5:$O$16,2,0)),AU586,"")),"",IF(AND($I586=Re_lo!$E$5,BW$5=VLOOKUP(Re_lo!$H$5,Re_lo!$N$5:$O$16,2,0)),AU586,""))</f>
        <v/>
      </c>
      <c r="BX586" s="125" t="str">
        <f>IF(ISERR(IF(AND($I586=Re_lo!$E$5,BX$5=VLOOKUP(Re_lo!$H$5,Re_lo!$N$5:$O$16,2,0)),AV586,"")),"",IF(AND($I586=Re_lo!$E$5,BX$5=VLOOKUP(Re_lo!$H$5,Re_lo!$N$5:$O$16,2,0)),AV586,""))</f>
        <v/>
      </c>
      <c r="BY586" s="125" t="str">
        <f>IF(ISERR(IF(AND($I586=Re_lo!$E$5,BY$5=VLOOKUP(Re_lo!$H$5,Re_lo!$N$5:$O$16,2,0)),AW586,"")),"",IF(AND($I586=Re_lo!$E$5,BY$5=VLOOKUP(Re_lo!$H$5,Re_lo!$N$5:$O$16,2,0)),AW586,""))</f>
        <v/>
      </c>
      <c r="BZ586" s="125" t="str">
        <f>IF(ISERR(IF(AND($I586=Re_lo!$E$5,BZ$5=VLOOKUP(Re_lo!$H$5,Re_lo!$N$5:$O$16,2,0)),AX586,"")),"",IF(AND($I586=Re_lo!$E$5,BZ$5=VLOOKUP(Re_lo!$H$5,Re_lo!$N$5:$O$16,2,0)),AX586,""))</f>
        <v/>
      </c>
      <c r="CA586" s="125" t="str">
        <f>IF(ISERR(IF(AND($I586=Re_lo!$E$5,CA$5=VLOOKUP(Re_lo!$H$5,Re_lo!$N$5:$O$16,2,0)),AY586,"")),"",IF(AND($I586=Re_lo!$E$5,CA$5=VLOOKUP(Re_lo!$H$5,Re_lo!$N$5:$O$16,2,0)),AY586,""))</f>
        <v/>
      </c>
      <c r="CB586" s="125" t="str">
        <f>IF(ISERR(IF(AND($I586=Re_lo!$E$5,CB$5=VLOOKUP(Re_lo!$H$5,Re_lo!$N$5:$O$16,2,0)),AZ586,"")),"",IF(AND($I586=Re_lo!$E$5,CB$5=VLOOKUP(Re_lo!$H$5,Re_lo!$N$5:$O$16,2,0)),AZ586,""))</f>
        <v/>
      </c>
      <c r="CC586" s="125" t="str">
        <f>IF(ISERR(IF(AND($I586=Re_lo!$E$5,CC$5=VLOOKUP(Re_lo!$H$5,Re_lo!$N$5:$O$16,2,0)),BA586,"")),"",IF(AND($I586=Re_lo!$E$5,CC$5=VLOOKUP(Re_lo!$H$5,Re_lo!$N$5:$O$16,2,0)),BA586,""))</f>
        <v/>
      </c>
      <c r="CD586" s="125" t="str">
        <f>IF(ISERR(IF(AND($I586=Re_lo!$E$5,CD$5=VLOOKUP(Re_lo!$H$5,Re_lo!$N$5:$O$16,2,0)),BB586,"")),"",IF(AND($I586=Re_lo!$E$5,CD$5=VLOOKUP(Re_lo!$H$5,Re_lo!$N$5:$O$16,2,0)),BB586,""))</f>
        <v/>
      </c>
      <c r="CF586" s="125" t="str">
        <f>IF($C586="","",COUNTIFS(Con_ve!$C$6:$C$1005,$C586,Con_ve!$Q$6:$Q$1005,Cad_cl!CF$5))</f>
        <v/>
      </c>
      <c r="CG586" s="125" t="str">
        <f>IF($C586="","",COUNTIFS(Con_ve!$C$6:$C$1005,$C586,Con_ve!$Q$6:$Q$1005,Cad_cl!CG$5))</f>
        <v/>
      </c>
      <c r="CH586" s="125" t="str">
        <f>IF($C586="","",COUNTIFS(Con_ve!$C$6:$C$1005,$C586,Con_ve!$Q$6:$Q$1005,Cad_cl!CH$5))</f>
        <v/>
      </c>
      <c r="CI586" s="125" t="str">
        <f>IF($C586="","",COUNTIFS(Con_ve!$C$6:$C$1005,$C586,Con_ve!$Q$6:$Q$1005,Cad_cl!CI$5))</f>
        <v/>
      </c>
      <c r="CJ586" s="125" t="str">
        <f>IF($C586="","",COUNTIFS(Con_ve!$C$6:$C$1005,$C586,Con_ve!$Q$6:$Q$1005,Cad_cl!CJ$5))</f>
        <v/>
      </c>
      <c r="CK586" s="125" t="str">
        <f>IF($C586="","",COUNTIFS(Con_ve!$C$6:$C$1005,$C586,Con_ve!$Q$6:$Q$1005,Cad_cl!CK$5))</f>
        <v/>
      </c>
      <c r="CL586" s="125" t="str">
        <f>IF($C586="","",COUNTIFS(Con_ve!$C$6:$C$1005,$C586,Con_ve!$Q$6:$Q$1005,Cad_cl!CL$5))</f>
        <v/>
      </c>
      <c r="CM586" s="125" t="str">
        <f>IF($C586="","",COUNTIFS(Con_ve!$C$6:$C$1005,$C586,Con_ve!$Q$6:$Q$1005,Cad_cl!CM$5))</f>
        <v/>
      </c>
      <c r="CN586" s="125" t="str">
        <f>IF($C586="","",COUNTIFS(Con_ve!$C$6:$C$1005,$C586,Con_ve!$Q$6:$Q$1005,Cad_cl!CN$5))</f>
        <v/>
      </c>
      <c r="CO586" s="125" t="str">
        <f>IF($C586="","",COUNTIFS(Con_ve!$C$6:$C$1005,$C586,Con_ve!$Q$6:$Q$1005,Cad_cl!CO$5))</f>
        <v/>
      </c>
      <c r="CP586" s="125" t="str">
        <f>IF($C586="","",COUNTIFS(Con_ve!$C$6:$C$1005,$C586,Con_ve!$Q$6:$Q$1005,Cad_cl!CP$5))</f>
        <v/>
      </c>
      <c r="CQ586" s="125" t="str">
        <f>IF($C586="","",COUNTIFS(Con_ve!$C$6:$C$1005,$C586,Con_ve!$Q$6:$Q$1005,Cad_cl!CQ$5))</f>
        <v/>
      </c>
      <c r="CR586" s="125">
        <f t="shared" si="29"/>
        <v>0</v>
      </c>
    </row>
    <row r="587" spans="3:96" ht="30" customHeight="1">
      <c r="C587" s="153"/>
      <c r="D587" s="153"/>
      <c r="E587" s="154"/>
      <c r="F587" s="153"/>
      <c r="G587" s="155"/>
      <c r="H587" s="153"/>
      <c r="I587" s="153"/>
      <c r="J587" s="132" t="s">
        <v>309</v>
      </c>
      <c r="K587" s="133" t="s">
        <v>309</v>
      </c>
      <c r="L587" s="153"/>
      <c r="M587" s="153"/>
      <c r="N587" s="153"/>
      <c r="O587" s="153"/>
      <c r="P587" s="153"/>
      <c r="Q587" s="153"/>
      <c r="AP587" s="134" t="str">
        <f>IF(ISERR(IF($C587="","",SUMIFS(Con_ve!$F$6:$F$1005,Con_ve!$C$6:$C$1005,$C587,Con_ve!$I$6:$I$1005,"Fechada",Con_ve!$Q$6:$Q$1005,Cad_cl!AP$5))),"",IF($C587="","",SUMIFS(Con_ve!$F$6:$F$1005,Con_ve!$C$6:$C$1005,$C587,Con_ve!$I$6:$I$1005,"Fechada",Con_ve!$Q$6:$Q$1005,Cad_cl!AP$5)))</f>
        <v/>
      </c>
      <c r="AQ587" s="134" t="str">
        <f>IF(ISERR(IF($C587="","",SUMIFS(Con_ve!$F$6:$F$1005,Con_ve!$C$6:$C$1005,$C587,Con_ve!$I$6:$I$1005,"Fechada",Con_ve!$Q$6:$Q$1005,Cad_cl!AQ$5))),"",IF($C587="","",SUMIFS(Con_ve!$F$6:$F$1005,Con_ve!$C$6:$C$1005,$C587,Con_ve!$I$6:$I$1005,"Fechada",Con_ve!$Q$6:$Q$1005,Cad_cl!AQ$5)))</f>
        <v/>
      </c>
      <c r="AR587" s="134" t="str">
        <f>IF(ISERR(IF($C587="","",SUMIFS(Con_ve!$F$6:$F$1005,Con_ve!$C$6:$C$1005,$C587,Con_ve!$I$6:$I$1005,"Fechada",Con_ve!$Q$6:$Q$1005,Cad_cl!AR$5))),"",IF($C587="","",SUMIFS(Con_ve!$F$6:$F$1005,Con_ve!$C$6:$C$1005,$C587,Con_ve!$I$6:$I$1005,"Fechada",Con_ve!$Q$6:$Q$1005,Cad_cl!AR$5)))</f>
        <v/>
      </c>
      <c r="AS587" s="134" t="str">
        <f>IF(ISERR(IF($C587="","",SUMIFS(Con_ve!$F$6:$F$1005,Con_ve!$C$6:$C$1005,$C587,Con_ve!$I$6:$I$1005,"Fechada",Con_ve!$Q$6:$Q$1005,Cad_cl!AS$5))),"",IF($C587="","",SUMIFS(Con_ve!$F$6:$F$1005,Con_ve!$C$6:$C$1005,$C587,Con_ve!$I$6:$I$1005,"Fechada",Con_ve!$Q$6:$Q$1005,Cad_cl!AS$5)))</f>
        <v/>
      </c>
      <c r="AT587" s="134" t="str">
        <f>IF(ISERR(IF($C587="","",SUMIFS(Con_ve!$F$6:$F$1005,Con_ve!$C$6:$C$1005,$C587,Con_ve!$I$6:$I$1005,"Fechada",Con_ve!$Q$6:$Q$1005,Cad_cl!AT$5))),"",IF($C587="","",SUMIFS(Con_ve!$F$6:$F$1005,Con_ve!$C$6:$C$1005,$C587,Con_ve!$I$6:$I$1005,"Fechada",Con_ve!$Q$6:$Q$1005,Cad_cl!AT$5)))</f>
        <v/>
      </c>
      <c r="AU587" s="134" t="str">
        <f>IF(ISERR(IF($C587="","",SUMIFS(Con_ve!$F$6:$F$1005,Con_ve!$C$6:$C$1005,$C587,Con_ve!$I$6:$I$1005,"Fechada",Con_ve!$Q$6:$Q$1005,Cad_cl!AU$5))),"",IF($C587="","",SUMIFS(Con_ve!$F$6:$F$1005,Con_ve!$C$6:$C$1005,$C587,Con_ve!$I$6:$I$1005,"Fechada",Con_ve!$Q$6:$Q$1005,Cad_cl!AU$5)))</f>
        <v/>
      </c>
      <c r="AV587" s="134" t="str">
        <f>IF(ISERR(IF($C587="","",SUMIFS(Con_ve!$F$6:$F$1005,Con_ve!$C$6:$C$1005,$C587,Con_ve!$I$6:$I$1005,"Fechada",Con_ve!$Q$6:$Q$1005,Cad_cl!AV$5))),"",IF($C587="","",SUMIFS(Con_ve!$F$6:$F$1005,Con_ve!$C$6:$C$1005,$C587,Con_ve!$I$6:$I$1005,"Fechada",Con_ve!$Q$6:$Q$1005,Cad_cl!AV$5)))</f>
        <v/>
      </c>
      <c r="AW587" s="134" t="str">
        <f>IF(ISERR(IF($C587="","",SUMIFS(Con_ve!$F$6:$F$1005,Con_ve!$C$6:$C$1005,$C587,Con_ve!$I$6:$I$1005,"Fechada",Con_ve!$Q$6:$Q$1005,Cad_cl!AW$5))),"",IF($C587="","",SUMIFS(Con_ve!$F$6:$F$1005,Con_ve!$C$6:$C$1005,$C587,Con_ve!$I$6:$I$1005,"Fechada",Con_ve!$Q$6:$Q$1005,Cad_cl!AW$5)))</f>
        <v/>
      </c>
      <c r="AX587" s="134" t="str">
        <f>IF(ISERR(IF($C587="","",SUMIFS(Con_ve!$F$6:$F$1005,Con_ve!$C$6:$C$1005,$C587,Con_ve!$I$6:$I$1005,"Fechada",Con_ve!$Q$6:$Q$1005,Cad_cl!AX$5))),"",IF($C587="","",SUMIFS(Con_ve!$F$6:$F$1005,Con_ve!$C$6:$C$1005,$C587,Con_ve!$I$6:$I$1005,"Fechada",Con_ve!$Q$6:$Q$1005,Cad_cl!AX$5)))</f>
        <v/>
      </c>
      <c r="AY587" s="134" t="str">
        <f>IF(ISERR(IF($C587="","",SUMIFS(Con_ve!$F$6:$F$1005,Con_ve!$C$6:$C$1005,$C587,Con_ve!$I$6:$I$1005,"Fechada",Con_ve!$Q$6:$Q$1005,Cad_cl!AY$5))),"",IF($C587="","",SUMIFS(Con_ve!$F$6:$F$1005,Con_ve!$C$6:$C$1005,$C587,Con_ve!$I$6:$I$1005,"Fechada",Con_ve!$Q$6:$Q$1005,Cad_cl!AY$5)))</f>
        <v/>
      </c>
      <c r="AZ587" s="134" t="str">
        <f>IF(ISERR(IF($C587="","",SUMIFS(Con_ve!$F$6:$F$1005,Con_ve!$C$6:$C$1005,$C587,Con_ve!$I$6:$I$1005,"Fechada",Con_ve!$Q$6:$Q$1005,Cad_cl!AZ$5))),"",IF($C587="","",SUMIFS(Con_ve!$F$6:$F$1005,Con_ve!$C$6:$C$1005,$C587,Con_ve!$I$6:$I$1005,"Fechada",Con_ve!$Q$6:$Q$1005,Cad_cl!AZ$5)))</f>
        <v/>
      </c>
      <c r="BA587" s="134" t="str">
        <f>IF(ISERR(IF($C587="","",SUMIFS(Con_ve!$F$6:$F$1005,Con_ve!$C$6:$C$1005,$C587,Con_ve!$I$6:$I$1005,"Fechada",Con_ve!$Q$6:$Q$1005,Cad_cl!BA$5))),"",IF($C587="","",SUMIFS(Con_ve!$F$6:$F$1005,Con_ve!$C$6:$C$1005,$C587,Con_ve!$I$6:$I$1005,"Fechada",Con_ve!$Q$6:$Q$1005,Cad_cl!BA$5)))</f>
        <v/>
      </c>
      <c r="BB587" s="134">
        <f t="shared" si="27"/>
        <v>0</v>
      </c>
      <c r="BD587" s="134" t="str">
        <f>IF(ISERR(IF($C587="","",SUMIFS(Con_ve!$F$6:$F$1005,Con_ve!$C$6:$C$1005,$C587,Con_ve!$I$6:$I$1005,"Em negociação",Con_ve!$Q$6:$Q$1005,Cad_cl!BD$5))),"",IF($C587="","",SUMIFS(Con_ve!$F$6:$F$1005,Con_ve!$C$6:$C$1005,$C587,Con_ve!$I$6:$I$1005,"Em negociação",Con_ve!$Q$6:$Q$1005,Cad_cl!BD$5)))</f>
        <v/>
      </c>
      <c r="BE587" s="134" t="str">
        <f>IF(ISERR(IF($C587="","",SUMIFS(Con_ve!$F$6:$F$1005,Con_ve!$C$6:$C$1005,$C587,Con_ve!$I$6:$I$1005,"Em negociação",Con_ve!$Q$6:$Q$1005,Cad_cl!BE$5))),"",IF($C587="","",SUMIFS(Con_ve!$F$6:$F$1005,Con_ve!$C$6:$C$1005,$C587,Con_ve!$I$6:$I$1005,"Em negociação",Con_ve!$Q$6:$Q$1005,Cad_cl!BE$5)))</f>
        <v/>
      </c>
      <c r="BF587" s="134" t="str">
        <f>IF(ISERR(IF($C587="","",SUMIFS(Con_ve!$F$6:$F$1005,Con_ve!$C$6:$C$1005,$C587,Con_ve!$I$6:$I$1005,"Em negociação",Con_ve!$Q$6:$Q$1005,Cad_cl!BF$5))),"",IF($C587="","",SUMIFS(Con_ve!$F$6:$F$1005,Con_ve!$C$6:$C$1005,$C587,Con_ve!$I$6:$I$1005,"Em negociação",Con_ve!$Q$6:$Q$1005,Cad_cl!BF$5)))</f>
        <v/>
      </c>
      <c r="BG587" s="134" t="str">
        <f>IF(ISERR(IF($C587="","",SUMIFS(Con_ve!$F$6:$F$1005,Con_ve!$C$6:$C$1005,$C587,Con_ve!$I$6:$I$1005,"Em negociação",Con_ve!$Q$6:$Q$1005,Cad_cl!BG$5))),"",IF($C587="","",SUMIFS(Con_ve!$F$6:$F$1005,Con_ve!$C$6:$C$1005,$C587,Con_ve!$I$6:$I$1005,"Em negociação",Con_ve!$Q$6:$Q$1005,Cad_cl!BG$5)))</f>
        <v/>
      </c>
      <c r="BH587" s="134" t="str">
        <f>IF(ISERR(IF($C587="","",SUMIFS(Con_ve!$F$6:$F$1005,Con_ve!$C$6:$C$1005,$C587,Con_ve!$I$6:$I$1005,"Em negociação",Con_ve!$Q$6:$Q$1005,Cad_cl!BH$5))),"",IF($C587="","",SUMIFS(Con_ve!$F$6:$F$1005,Con_ve!$C$6:$C$1005,$C587,Con_ve!$I$6:$I$1005,"Em negociação",Con_ve!$Q$6:$Q$1005,Cad_cl!BH$5)))</f>
        <v/>
      </c>
      <c r="BI587" s="134" t="str">
        <f>IF(ISERR(IF($C587="","",SUMIFS(Con_ve!$F$6:$F$1005,Con_ve!$C$6:$C$1005,$C587,Con_ve!$I$6:$I$1005,"Em negociação",Con_ve!$Q$6:$Q$1005,Cad_cl!BI$5))),"",IF($C587="","",SUMIFS(Con_ve!$F$6:$F$1005,Con_ve!$C$6:$C$1005,$C587,Con_ve!$I$6:$I$1005,"Em negociação",Con_ve!$Q$6:$Q$1005,Cad_cl!BI$5)))</f>
        <v/>
      </c>
      <c r="BJ587" s="134" t="str">
        <f>IF(ISERR(IF($C587="","",SUMIFS(Con_ve!$F$6:$F$1005,Con_ve!$C$6:$C$1005,$C587,Con_ve!$I$6:$I$1005,"Em negociação",Con_ve!$Q$6:$Q$1005,Cad_cl!BJ$5))),"",IF($C587="","",SUMIFS(Con_ve!$F$6:$F$1005,Con_ve!$C$6:$C$1005,$C587,Con_ve!$I$6:$I$1005,"Em negociação",Con_ve!$Q$6:$Q$1005,Cad_cl!BJ$5)))</f>
        <v/>
      </c>
      <c r="BK587" s="134" t="str">
        <f>IF(ISERR(IF($C587="","",SUMIFS(Con_ve!$F$6:$F$1005,Con_ve!$C$6:$C$1005,$C587,Con_ve!$I$6:$I$1005,"Em negociação",Con_ve!$Q$6:$Q$1005,Cad_cl!BK$5))),"",IF($C587="","",SUMIFS(Con_ve!$F$6:$F$1005,Con_ve!$C$6:$C$1005,$C587,Con_ve!$I$6:$I$1005,"Em negociação",Con_ve!$Q$6:$Q$1005,Cad_cl!BK$5)))</f>
        <v/>
      </c>
      <c r="BL587" s="134" t="str">
        <f>IF(ISERR(IF($C587="","",SUMIFS(Con_ve!$F$6:$F$1005,Con_ve!$C$6:$C$1005,$C587,Con_ve!$I$6:$I$1005,"Em negociação",Con_ve!$Q$6:$Q$1005,Cad_cl!BL$5))),"",IF($C587="","",SUMIFS(Con_ve!$F$6:$F$1005,Con_ve!$C$6:$C$1005,$C587,Con_ve!$I$6:$I$1005,"Em negociação",Con_ve!$Q$6:$Q$1005,Cad_cl!BL$5)))</f>
        <v/>
      </c>
      <c r="BM587" s="134" t="str">
        <f>IF(ISERR(IF($C587="","",SUMIFS(Con_ve!$F$6:$F$1005,Con_ve!$C$6:$C$1005,$C587,Con_ve!$I$6:$I$1005,"Em negociação",Con_ve!$Q$6:$Q$1005,Cad_cl!BM$5))),"",IF($C587="","",SUMIFS(Con_ve!$F$6:$F$1005,Con_ve!$C$6:$C$1005,$C587,Con_ve!$I$6:$I$1005,"Em negociação",Con_ve!$Q$6:$Q$1005,Cad_cl!BM$5)))</f>
        <v/>
      </c>
      <c r="BN587" s="134" t="str">
        <f>IF(ISERR(IF($C587="","",SUMIFS(Con_ve!$F$6:$F$1005,Con_ve!$C$6:$C$1005,$C587,Con_ve!$I$6:$I$1005,"Em negociação",Con_ve!$Q$6:$Q$1005,Cad_cl!BN$5))),"",IF($C587="","",SUMIFS(Con_ve!$F$6:$F$1005,Con_ve!$C$6:$C$1005,$C587,Con_ve!$I$6:$I$1005,"Em negociação",Con_ve!$Q$6:$Q$1005,Cad_cl!BN$5)))</f>
        <v/>
      </c>
      <c r="BO587" s="134" t="str">
        <f>IF(ISERR(IF($C587="","",SUMIFS(Con_ve!$F$6:$F$1005,Con_ve!$C$6:$C$1005,$C587,Con_ve!$I$6:$I$1005,"Em negociação",Con_ve!$Q$6:$Q$1005,Cad_cl!BO$5))),"",IF($C587="","",SUMIFS(Con_ve!$F$6:$F$1005,Con_ve!$C$6:$C$1005,$C587,Con_ve!$I$6:$I$1005,"Em negociação",Con_ve!$Q$6:$Q$1005,Cad_cl!BO$5)))</f>
        <v/>
      </c>
      <c r="BP587" s="134">
        <f t="shared" si="28"/>
        <v>0</v>
      </c>
      <c r="BR587" s="125" t="str">
        <f>IF(ISERR(IF(AND($I587=Re_lo!$E$5,BR$5=VLOOKUP(Re_lo!$H$5,Re_lo!$N$5:$O$16,2,0)),AP587,"")),"",IF(AND($I587=Re_lo!$E$5,BR$5=VLOOKUP(Re_lo!$H$5,Re_lo!$N$5:$O$16,2,0)),AP587,""))</f>
        <v/>
      </c>
      <c r="BS587" s="125" t="str">
        <f>IF(ISERR(IF(AND($I587=Re_lo!$E$5,BS$5=VLOOKUP(Re_lo!$H$5,Re_lo!$N$5:$O$16,2,0)),AQ587,"")),"",IF(AND($I587=Re_lo!$E$5,BS$5=VLOOKUP(Re_lo!$H$5,Re_lo!$N$5:$O$16,2,0)),AQ587,""))</f>
        <v/>
      </c>
      <c r="BT587" s="125" t="str">
        <f>IF(ISERR(IF(AND($I587=Re_lo!$E$5,BT$5=VLOOKUP(Re_lo!$H$5,Re_lo!$N$5:$O$16,2,0)),AR587,"")),"",IF(AND($I587=Re_lo!$E$5,BT$5=VLOOKUP(Re_lo!$H$5,Re_lo!$N$5:$O$16,2,0)),AR587,""))</f>
        <v/>
      </c>
      <c r="BU587" s="125" t="str">
        <f>IF(ISERR(IF(AND($I587=Re_lo!$E$5,BU$5=VLOOKUP(Re_lo!$H$5,Re_lo!$N$5:$O$16,2,0)),AS587,"")),"",IF(AND($I587=Re_lo!$E$5,BU$5=VLOOKUP(Re_lo!$H$5,Re_lo!$N$5:$O$16,2,0)),AS587,""))</f>
        <v/>
      </c>
      <c r="BV587" s="125" t="str">
        <f>IF(ISERR(IF(AND($I587=Re_lo!$E$5,BV$5=VLOOKUP(Re_lo!$H$5,Re_lo!$N$5:$O$16,2,0)),AT587,"")),"",IF(AND($I587=Re_lo!$E$5,BV$5=VLOOKUP(Re_lo!$H$5,Re_lo!$N$5:$O$16,2,0)),AT587,""))</f>
        <v/>
      </c>
      <c r="BW587" s="125" t="str">
        <f>IF(ISERR(IF(AND($I587=Re_lo!$E$5,BW$5=VLOOKUP(Re_lo!$H$5,Re_lo!$N$5:$O$16,2,0)),AU587,"")),"",IF(AND($I587=Re_lo!$E$5,BW$5=VLOOKUP(Re_lo!$H$5,Re_lo!$N$5:$O$16,2,0)),AU587,""))</f>
        <v/>
      </c>
      <c r="BX587" s="125" t="str">
        <f>IF(ISERR(IF(AND($I587=Re_lo!$E$5,BX$5=VLOOKUP(Re_lo!$H$5,Re_lo!$N$5:$O$16,2,0)),AV587,"")),"",IF(AND($I587=Re_lo!$E$5,BX$5=VLOOKUP(Re_lo!$H$5,Re_lo!$N$5:$O$16,2,0)),AV587,""))</f>
        <v/>
      </c>
      <c r="BY587" s="125" t="str">
        <f>IF(ISERR(IF(AND($I587=Re_lo!$E$5,BY$5=VLOOKUP(Re_lo!$H$5,Re_lo!$N$5:$O$16,2,0)),AW587,"")),"",IF(AND($I587=Re_lo!$E$5,BY$5=VLOOKUP(Re_lo!$H$5,Re_lo!$N$5:$O$16,2,0)),AW587,""))</f>
        <v/>
      </c>
      <c r="BZ587" s="125" t="str">
        <f>IF(ISERR(IF(AND($I587=Re_lo!$E$5,BZ$5=VLOOKUP(Re_lo!$H$5,Re_lo!$N$5:$O$16,2,0)),AX587,"")),"",IF(AND($I587=Re_lo!$E$5,BZ$5=VLOOKUP(Re_lo!$H$5,Re_lo!$N$5:$O$16,2,0)),AX587,""))</f>
        <v/>
      </c>
      <c r="CA587" s="125" t="str">
        <f>IF(ISERR(IF(AND($I587=Re_lo!$E$5,CA$5=VLOOKUP(Re_lo!$H$5,Re_lo!$N$5:$O$16,2,0)),AY587,"")),"",IF(AND($I587=Re_lo!$E$5,CA$5=VLOOKUP(Re_lo!$H$5,Re_lo!$N$5:$O$16,2,0)),AY587,""))</f>
        <v/>
      </c>
      <c r="CB587" s="125" t="str">
        <f>IF(ISERR(IF(AND($I587=Re_lo!$E$5,CB$5=VLOOKUP(Re_lo!$H$5,Re_lo!$N$5:$O$16,2,0)),AZ587,"")),"",IF(AND($I587=Re_lo!$E$5,CB$5=VLOOKUP(Re_lo!$H$5,Re_lo!$N$5:$O$16,2,0)),AZ587,""))</f>
        <v/>
      </c>
      <c r="CC587" s="125" t="str">
        <f>IF(ISERR(IF(AND($I587=Re_lo!$E$5,CC$5=VLOOKUP(Re_lo!$H$5,Re_lo!$N$5:$O$16,2,0)),BA587,"")),"",IF(AND($I587=Re_lo!$E$5,CC$5=VLOOKUP(Re_lo!$H$5,Re_lo!$N$5:$O$16,2,0)),BA587,""))</f>
        <v/>
      </c>
      <c r="CD587" s="125" t="str">
        <f>IF(ISERR(IF(AND($I587=Re_lo!$E$5,CD$5=VLOOKUP(Re_lo!$H$5,Re_lo!$N$5:$O$16,2,0)),BB587,"")),"",IF(AND($I587=Re_lo!$E$5,CD$5=VLOOKUP(Re_lo!$H$5,Re_lo!$N$5:$O$16,2,0)),BB587,""))</f>
        <v/>
      </c>
      <c r="CF587" s="125" t="str">
        <f>IF($C587="","",COUNTIFS(Con_ve!$C$6:$C$1005,$C587,Con_ve!$Q$6:$Q$1005,Cad_cl!CF$5))</f>
        <v/>
      </c>
      <c r="CG587" s="125" t="str">
        <f>IF($C587="","",COUNTIFS(Con_ve!$C$6:$C$1005,$C587,Con_ve!$Q$6:$Q$1005,Cad_cl!CG$5))</f>
        <v/>
      </c>
      <c r="CH587" s="125" t="str">
        <f>IF($C587="","",COUNTIFS(Con_ve!$C$6:$C$1005,$C587,Con_ve!$Q$6:$Q$1005,Cad_cl!CH$5))</f>
        <v/>
      </c>
      <c r="CI587" s="125" t="str">
        <f>IF($C587="","",COUNTIFS(Con_ve!$C$6:$C$1005,$C587,Con_ve!$Q$6:$Q$1005,Cad_cl!CI$5))</f>
        <v/>
      </c>
      <c r="CJ587" s="125" t="str">
        <f>IF($C587="","",COUNTIFS(Con_ve!$C$6:$C$1005,$C587,Con_ve!$Q$6:$Q$1005,Cad_cl!CJ$5))</f>
        <v/>
      </c>
      <c r="CK587" s="125" t="str">
        <f>IF($C587="","",COUNTIFS(Con_ve!$C$6:$C$1005,$C587,Con_ve!$Q$6:$Q$1005,Cad_cl!CK$5))</f>
        <v/>
      </c>
      <c r="CL587" s="125" t="str">
        <f>IF($C587="","",COUNTIFS(Con_ve!$C$6:$C$1005,$C587,Con_ve!$Q$6:$Q$1005,Cad_cl!CL$5))</f>
        <v/>
      </c>
      <c r="CM587" s="125" t="str">
        <f>IF($C587="","",COUNTIFS(Con_ve!$C$6:$C$1005,$C587,Con_ve!$Q$6:$Q$1005,Cad_cl!CM$5))</f>
        <v/>
      </c>
      <c r="CN587" s="125" t="str">
        <f>IF($C587="","",COUNTIFS(Con_ve!$C$6:$C$1005,$C587,Con_ve!$Q$6:$Q$1005,Cad_cl!CN$5))</f>
        <v/>
      </c>
      <c r="CO587" s="125" t="str">
        <f>IF($C587="","",COUNTIFS(Con_ve!$C$6:$C$1005,$C587,Con_ve!$Q$6:$Q$1005,Cad_cl!CO$5))</f>
        <v/>
      </c>
      <c r="CP587" s="125" t="str">
        <f>IF($C587="","",COUNTIFS(Con_ve!$C$6:$C$1005,$C587,Con_ve!$Q$6:$Q$1005,Cad_cl!CP$5))</f>
        <v/>
      </c>
      <c r="CQ587" s="125" t="str">
        <f>IF($C587="","",COUNTIFS(Con_ve!$C$6:$C$1005,$C587,Con_ve!$Q$6:$Q$1005,Cad_cl!CQ$5))</f>
        <v/>
      </c>
      <c r="CR587" s="125">
        <f t="shared" si="29"/>
        <v>0</v>
      </c>
    </row>
    <row r="588" spans="3:96" ht="30" customHeight="1">
      <c r="C588" s="153"/>
      <c r="D588" s="153"/>
      <c r="E588" s="154"/>
      <c r="F588" s="153"/>
      <c r="G588" s="155"/>
      <c r="H588" s="153"/>
      <c r="I588" s="153"/>
      <c r="J588" s="132" t="s">
        <v>309</v>
      </c>
      <c r="K588" s="133" t="s">
        <v>309</v>
      </c>
      <c r="L588" s="153"/>
      <c r="M588" s="153"/>
      <c r="N588" s="153"/>
      <c r="O588" s="153"/>
      <c r="P588" s="153"/>
      <c r="Q588" s="153"/>
      <c r="AP588" s="134" t="str">
        <f>IF(ISERR(IF($C588="","",SUMIFS(Con_ve!$F$6:$F$1005,Con_ve!$C$6:$C$1005,$C588,Con_ve!$I$6:$I$1005,"Fechada",Con_ve!$Q$6:$Q$1005,Cad_cl!AP$5))),"",IF($C588="","",SUMIFS(Con_ve!$F$6:$F$1005,Con_ve!$C$6:$C$1005,$C588,Con_ve!$I$6:$I$1005,"Fechada",Con_ve!$Q$6:$Q$1005,Cad_cl!AP$5)))</f>
        <v/>
      </c>
      <c r="AQ588" s="134" t="str">
        <f>IF(ISERR(IF($C588="","",SUMIFS(Con_ve!$F$6:$F$1005,Con_ve!$C$6:$C$1005,$C588,Con_ve!$I$6:$I$1005,"Fechada",Con_ve!$Q$6:$Q$1005,Cad_cl!AQ$5))),"",IF($C588="","",SUMIFS(Con_ve!$F$6:$F$1005,Con_ve!$C$6:$C$1005,$C588,Con_ve!$I$6:$I$1005,"Fechada",Con_ve!$Q$6:$Q$1005,Cad_cl!AQ$5)))</f>
        <v/>
      </c>
      <c r="AR588" s="134" t="str">
        <f>IF(ISERR(IF($C588="","",SUMIFS(Con_ve!$F$6:$F$1005,Con_ve!$C$6:$C$1005,$C588,Con_ve!$I$6:$I$1005,"Fechada",Con_ve!$Q$6:$Q$1005,Cad_cl!AR$5))),"",IF($C588="","",SUMIFS(Con_ve!$F$6:$F$1005,Con_ve!$C$6:$C$1005,$C588,Con_ve!$I$6:$I$1005,"Fechada",Con_ve!$Q$6:$Q$1005,Cad_cl!AR$5)))</f>
        <v/>
      </c>
      <c r="AS588" s="134" t="str">
        <f>IF(ISERR(IF($C588="","",SUMIFS(Con_ve!$F$6:$F$1005,Con_ve!$C$6:$C$1005,$C588,Con_ve!$I$6:$I$1005,"Fechada",Con_ve!$Q$6:$Q$1005,Cad_cl!AS$5))),"",IF($C588="","",SUMIFS(Con_ve!$F$6:$F$1005,Con_ve!$C$6:$C$1005,$C588,Con_ve!$I$6:$I$1005,"Fechada",Con_ve!$Q$6:$Q$1005,Cad_cl!AS$5)))</f>
        <v/>
      </c>
      <c r="AT588" s="134" t="str">
        <f>IF(ISERR(IF($C588="","",SUMIFS(Con_ve!$F$6:$F$1005,Con_ve!$C$6:$C$1005,$C588,Con_ve!$I$6:$I$1005,"Fechada",Con_ve!$Q$6:$Q$1005,Cad_cl!AT$5))),"",IF($C588="","",SUMIFS(Con_ve!$F$6:$F$1005,Con_ve!$C$6:$C$1005,$C588,Con_ve!$I$6:$I$1005,"Fechada",Con_ve!$Q$6:$Q$1005,Cad_cl!AT$5)))</f>
        <v/>
      </c>
      <c r="AU588" s="134" t="str">
        <f>IF(ISERR(IF($C588="","",SUMIFS(Con_ve!$F$6:$F$1005,Con_ve!$C$6:$C$1005,$C588,Con_ve!$I$6:$I$1005,"Fechada",Con_ve!$Q$6:$Q$1005,Cad_cl!AU$5))),"",IF($C588="","",SUMIFS(Con_ve!$F$6:$F$1005,Con_ve!$C$6:$C$1005,$C588,Con_ve!$I$6:$I$1005,"Fechada",Con_ve!$Q$6:$Q$1005,Cad_cl!AU$5)))</f>
        <v/>
      </c>
      <c r="AV588" s="134" t="str">
        <f>IF(ISERR(IF($C588="","",SUMIFS(Con_ve!$F$6:$F$1005,Con_ve!$C$6:$C$1005,$C588,Con_ve!$I$6:$I$1005,"Fechada",Con_ve!$Q$6:$Q$1005,Cad_cl!AV$5))),"",IF($C588="","",SUMIFS(Con_ve!$F$6:$F$1005,Con_ve!$C$6:$C$1005,$C588,Con_ve!$I$6:$I$1005,"Fechada",Con_ve!$Q$6:$Q$1005,Cad_cl!AV$5)))</f>
        <v/>
      </c>
      <c r="AW588" s="134" t="str">
        <f>IF(ISERR(IF($C588="","",SUMIFS(Con_ve!$F$6:$F$1005,Con_ve!$C$6:$C$1005,$C588,Con_ve!$I$6:$I$1005,"Fechada",Con_ve!$Q$6:$Q$1005,Cad_cl!AW$5))),"",IF($C588="","",SUMIFS(Con_ve!$F$6:$F$1005,Con_ve!$C$6:$C$1005,$C588,Con_ve!$I$6:$I$1005,"Fechada",Con_ve!$Q$6:$Q$1005,Cad_cl!AW$5)))</f>
        <v/>
      </c>
      <c r="AX588" s="134" t="str">
        <f>IF(ISERR(IF($C588="","",SUMIFS(Con_ve!$F$6:$F$1005,Con_ve!$C$6:$C$1005,$C588,Con_ve!$I$6:$I$1005,"Fechada",Con_ve!$Q$6:$Q$1005,Cad_cl!AX$5))),"",IF($C588="","",SUMIFS(Con_ve!$F$6:$F$1005,Con_ve!$C$6:$C$1005,$C588,Con_ve!$I$6:$I$1005,"Fechada",Con_ve!$Q$6:$Q$1005,Cad_cl!AX$5)))</f>
        <v/>
      </c>
      <c r="AY588" s="134" t="str">
        <f>IF(ISERR(IF($C588="","",SUMIFS(Con_ve!$F$6:$F$1005,Con_ve!$C$6:$C$1005,$C588,Con_ve!$I$6:$I$1005,"Fechada",Con_ve!$Q$6:$Q$1005,Cad_cl!AY$5))),"",IF($C588="","",SUMIFS(Con_ve!$F$6:$F$1005,Con_ve!$C$6:$C$1005,$C588,Con_ve!$I$6:$I$1005,"Fechada",Con_ve!$Q$6:$Q$1005,Cad_cl!AY$5)))</f>
        <v/>
      </c>
      <c r="AZ588" s="134" t="str">
        <f>IF(ISERR(IF($C588="","",SUMIFS(Con_ve!$F$6:$F$1005,Con_ve!$C$6:$C$1005,$C588,Con_ve!$I$6:$I$1005,"Fechada",Con_ve!$Q$6:$Q$1005,Cad_cl!AZ$5))),"",IF($C588="","",SUMIFS(Con_ve!$F$6:$F$1005,Con_ve!$C$6:$C$1005,$C588,Con_ve!$I$6:$I$1005,"Fechada",Con_ve!$Q$6:$Q$1005,Cad_cl!AZ$5)))</f>
        <v/>
      </c>
      <c r="BA588" s="134" t="str">
        <f>IF(ISERR(IF($C588="","",SUMIFS(Con_ve!$F$6:$F$1005,Con_ve!$C$6:$C$1005,$C588,Con_ve!$I$6:$I$1005,"Fechada",Con_ve!$Q$6:$Q$1005,Cad_cl!BA$5))),"",IF($C588="","",SUMIFS(Con_ve!$F$6:$F$1005,Con_ve!$C$6:$C$1005,$C588,Con_ve!$I$6:$I$1005,"Fechada",Con_ve!$Q$6:$Q$1005,Cad_cl!BA$5)))</f>
        <v/>
      </c>
      <c r="BB588" s="134">
        <f t="shared" si="27"/>
        <v>0</v>
      </c>
      <c r="BD588" s="134" t="str">
        <f>IF(ISERR(IF($C588="","",SUMIFS(Con_ve!$F$6:$F$1005,Con_ve!$C$6:$C$1005,$C588,Con_ve!$I$6:$I$1005,"Em negociação",Con_ve!$Q$6:$Q$1005,Cad_cl!BD$5))),"",IF($C588="","",SUMIFS(Con_ve!$F$6:$F$1005,Con_ve!$C$6:$C$1005,$C588,Con_ve!$I$6:$I$1005,"Em negociação",Con_ve!$Q$6:$Q$1005,Cad_cl!BD$5)))</f>
        <v/>
      </c>
      <c r="BE588" s="134" t="str">
        <f>IF(ISERR(IF($C588="","",SUMIFS(Con_ve!$F$6:$F$1005,Con_ve!$C$6:$C$1005,$C588,Con_ve!$I$6:$I$1005,"Em negociação",Con_ve!$Q$6:$Q$1005,Cad_cl!BE$5))),"",IF($C588="","",SUMIFS(Con_ve!$F$6:$F$1005,Con_ve!$C$6:$C$1005,$C588,Con_ve!$I$6:$I$1005,"Em negociação",Con_ve!$Q$6:$Q$1005,Cad_cl!BE$5)))</f>
        <v/>
      </c>
      <c r="BF588" s="134" t="str">
        <f>IF(ISERR(IF($C588="","",SUMIFS(Con_ve!$F$6:$F$1005,Con_ve!$C$6:$C$1005,$C588,Con_ve!$I$6:$I$1005,"Em negociação",Con_ve!$Q$6:$Q$1005,Cad_cl!BF$5))),"",IF($C588="","",SUMIFS(Con_ve!$F$6:$F$1005,Con_ve!$C$6:$C$1005,$C588,Con_ve!$I$6:$I$1005,"Em negociação",Con_ve!$Q$6:$Q$1005,Cad_cl!BF$5)))</f>
        <v/>
      </c>
      <c r="BG588" s="134" t="str">
        <f>IF(ISERR(IF($C588="","",SUMIFS(Con_ve!$F$6:$F$1005,Con_ve!$C$6:$C$1005,$C588,Con_ve!$I$6:$I$1005,"Em negociação",Con_ve!$Q$6:$Q$1005,Cad_cl!BG$5))),"",IF($C588="","",SUMIFS(Con_ve!$F$6:$F$1005,Con_ve!$C$6:$C$1005,$C588,Con_ve!$I$6:$I$1005,"Em negociação",Con_ve!$Q$6:$Q$1005,Cad_cl!BG$5)))</f>
        <v/>
      </c>
      <c r="BH588" s="134" t="str">
        <f>IF(ISERR(IF($C588="","",SUMIFS(Con_ve!$F$6:$F$1005,Con_ve!$C$6:$C$1005,$C588,Con_ve!$I$6:$I$1005,"Em negociação",Con_ve!$Q$6:$Q$1005,Cad_cl!BH$5))),"",IF($C588="","",SUMIFS(Con_ve!$F$6:$F$1005,Con_ve!$C$6:$C$1005,$C588,Con_ve!$I$6:$I$1005,"Em negociação",Con_ve!$Q$6:$Q$1005,Cad_cl!BH$5)))</f>
        <v/>
      </c>
      <c r="BI588" s="134" t="str">
        <f>IF(ISERR(IF($C588="","",SUMIFS(Con_ve!$F$6:$F$1005,Con_ve!$C$6:$C$1005,$C588,Con_ve!$I$6:$I$1005,"Em negociação",Con_ve!$Q$6:$Q$1005,Cad_cl!BI$5))),"",IF($C588="","",SUMIFS(Con_ve!$F$6:$F$1005,Con_ve!$C$6:$C$1005,$C588,Con_ve!$I$6:$I$1005,"Em negociação",Con_ve!$Q$6:$Q$1005,Cad_cl!BI$5)))</f>
        <v/>
      </c>
      <c r="BJ588" s="134" t="str">
        <f>IF(ISERR(IF($C588="","",SUMIFS(Con_ve!$F$6:$F$1005,Con_ve!$C$6:$C$1005,$C588,Con_ve!$I$6:$I$1005,"Em negociação",Con_ve!$Q$6:$Q$1005,Cad_cl!BJ$5))),"",IF($C588="","",SUMIFS(Con_ve!$F$6:$F$1005,Con_ve!$C$6:$C$1005,$C588,Con_ve!$I$6:$I$1005,"Em negociação",Con_ve!$Q$6:$Q$1005,Cad_cl!BJ$5)))</f>
        <v/>
      </c>
      <c r="BK588" s="134" t="str">
        <f>IF(ISERR(IF($C588="","",SUMIFS(Con_ve!$F$6:$F$1005,Con_ve!$C$6:$C$1005,$C588,Con_ve!$I$6:$I$1005,"Em negociação",Con_ve!$Q$6:$Q$1005,Cad_cl!BK$5))),"",IF($C588="","",SUMIFS(Con_ve!$F$6:$F$1005,Con_ve!$C$6:$C$1005,$C588,Con_ve!$I$6:$I$1005,"Em negociação",Con_ve!$Q$6:$Q$1005,Cad_cl!BK$5)))</f>
        <v/>
      </c>
      <c r="BL588" s="134" t="str">
        <f>IF(ISERR(IF($C588="","",SUMIFS(Con_ve!$F$6:$F$1005,Con_ve!$C$6:$C$1005,$C588,Con_ve!$I$6:$I$1005,"Em negociação",Con_ve!$Q$6:$Q$1005,Cad_cl!BL$5))),"",IF($C588="","",SUMIFS(Con_ve!$F$6:$F$1005,Con_ve!$C$6:$C$1005,$C588,Con_ve!$I$6:$I$1005,"Em negociação",Con_ve!$Q$6:$Q$1005,Cad_cl!BL$5)))</f>
        <v/>
      </c>
      <c r="BM588" s="134" t="str">
        <f>IF(ISERR(IF($C588="","",SUMIFS(Con_ve!$F$6:$F$1005,Con_ve!$C$6:$C$1005,$C588,Con_ve!$I$6:$I$1005,"Em negociação",Con_ve!$Q$6:$Q$1005,Cad_cl!BM$5))),"",IF($C588="","",SUMIFS(Con_ve!$F$6:$F$1005,Con_ve!$C$6:$C$1005,$C588,Con_ve!$I$6:$I$1005,"Em negociação",Con_ve!$Q$6:$Q$1005,Cad_cl!BM$5)))</f>
        <v/>
      </c>
      <c r="BN588" s="134" t="str">
        <f>IF(ISERR(IF($C588="","",SUMIFS(Con_ve!$F$6:$F$1005,Con_ve!$C$6:$C$1005,$C588,Con_ve!$I$6:$I$1005,"Em negociação",Con_ve!$Q$6:$Q$1005,Cad_cl!BN$5))),"",IF($C588="","",SUMIFS(Con_ve!$F$6:$F$1005,Con_ve!$C$6:$C$1005,$C588,Con_ve!$I$6:$I$1005,"Em negociação",Con_ve!$Q$6:$Q$1005,Cad_cl!BN$5)))</f>
        <v/>
      </c>
      <c r="BO588" s="134" t="str">
        <f>IF(ISERR(IF($C588="","",SUMIFS(Con_ve!$F$6:$F$1005,Con_ve!$C$6:$C$1005,$C588,Con_ve!$I$6:$I$1005,"Em negociação",Con_ve!$Q$6:$Q$1005,Cad_cl!BO$5))),"",IF($C588="","",SUMIFS(Con_ve!$F$6:$F$1005,Con_ve!$C$6:$C$1005,$C588,Con_ve!$I$6:$I$1005,"Em negociação",Con_ve!$Q$6:$Q$1005,Cad_cl!BO$5)))</f>
        <v/>
      </c>
      <c r="BP588" s="134">
        <f t="shared" si="28"/>
        <v>0</v>
      </c>
      <c r="BR588" s="125" t="str">
        <f>IF(ISERR(IF(AND($I588=Re_lo!$E$5,BR$5=VLOOKUP(Re_lo!$H$5,Re_lo!$N$5:$O$16,2,0)),AP588,"")),"",IF(AND($I588=Re_lo!$E$5,BR$5=VLOOKUP(Re_lo!$H$5,Re_lo!$N$5:$O$16,2,0)),AP588,""))</f>
        <v/>
      </c>
      <c r="BS588" s="125" t="str">
        <f>IF(ISERR(IF(AND($I588=Re_lo!$E$5,BS$5=VLOOKUP(Re_lo!$H$5,Re_lo!$N$5:$O$16,2,0)),AQ588,"")),"",IF(AND($I588=Re_lo!$E$5,BS$5=VLOOKUP(Re_lo!$H$5,Re_lo!$N$5:$O$16,2,0)),AQ588,""))</f>
        <v/>
      </c>
      <c r="BT588" s="125" t="str">
        <f>IF(ISERR(IF(AND($I588=Re_lo!$E$5,BT$5=VLOOKUP(Re_lo!$H$5,Re_lo!$N$5:$O$16,2,0)),AR588,"")),"",IF(AND($I588=Re_lo!$E$5,BT$5=VLOOKUP(Re_lo!$H$5,Re_lo!$N$5:$O$16,2,0)),AR588,""))</f>
        <v/>
      </c>
      <c r="BU588" s="125" t="str">
        <f>IF(ISERR(IF(AND($I588=Re_lo!$E$5,BU$5=VLOOKUP(Re_lo!$H$5,Re_lo!$N$5:$O$16,2,0)),AS588,"")),"",IF(AND($I588=Re_lo!$E$5,BU$5=VLOOKUP(Re_lo!$H$5,Re_lo!$N$5:$O$16,2,0)),AS588,""))</f>
        <v/>
      </c>
      <c r="BV588" s="125" t="str">
        <f>IF(ISERR(IF(AND($I588=Re_lo!$E$5,BV$5=VLOOKUP(Re_lo!$H$5,Re_lo!$N$5:$O$16,2,0)),AT588,"")),"",IF(AND($I588=Re_lo!$E$5,BV$5=VLOOKUP(Re_lo!$H$5,Re_lo!$N$5:$O$16,2,0)),AT588,""))</f>
        <v/>
      </c>
      <c r="BW588" s="125" t="str">
        <f>IF(ISERR(IF(AND($I588=Re_lo!$E$5,BW$5=VLOOKUP(Re_lo!$H$5,Re_lo!$N$5:$O$16,2,0)),AU588,"")),"",IF(AND($I588=Re_lo!$E$5,BW$5=VLOOKUP(Re_lo!$H$5,Re_lo!$N$5:$O$16,2,0)),AU588,""))</f>
        <v/>
      </c>
      <c r="BX588" s="125" t="str">
        <f>IF(ISERR(IF(AND($I588=Re_lo!$E$5,BX$5=VLOOKUP(Re_lo!$H$5,Re_lo!$N$5:$O$16,2,0)),AV588,"")),"",IF(AND($I588=Re_lo!$E$5,BX$5=VLOOKUP(Re_lo!$H$5,Re_lo!$N$5:$O$16,2,0)),AV588,""))</f>
        <v/>
      </c>
      <c r="BY588" s="125" t="str">
        <f>IF(ISERR(IF(AND($I588=Re_lo!$E$5,BY$5=VLOOKUP(Re_lo!$H$5,Re_lo!$N$5:$O$16,2,0)),AW588,"")),"",IF(AND($I588=Re_lo!$E$5,BY$5=VLOOKUP(Re_lo!$H$5,Re_lo!$N$5:$O$16,2,0)),AW588,""))</f>
        <v/>
      </c>
      <c r="BZ588" s="125" t="str">
        <f>IF(ISERR(IF(AND($I588=Re_lo!$E$5,BZ$5=VLOOKUP(Re_lo!$H$5,Re_lo!$N$5:$O$16,2,0)),AX588,"")),"",IF(AND($I588=Re_lo!$E$5,BZ$5=VLOOKUP(Re_lo!$H$5,Re_lo!$N$5:$O$16,2,0)),AX588,""))</f>
        <v/>
      </c>
      <c r="CA588" s="125" t="str">
        <f>IF(ISERR(IF(AND($I588=Re_lo!$E$5,CA$5=VLOOKUP(Re_lo!$H$5,Re_lo!$N$5:$O$16,2,0)),AY588,"")),"",IF(AND($I588=Re_lo!$E$5,CA$5=VLOOKUP(Re_lo!$H$5,Re_lo!$N$5:$O$16,2,0)),AY588,""))</f>
        <v/>
      </c>
      <c r="CB588" s="125" t="str">
        <f>IF(ISERR(IF(AND($I588=Re_lo!$E$5,CB$5=VLOOKUP(Re_lo!$H$5,Re_lo!$N$5:$O$16,2,0)),AZ588,"")),"",IF(AND($I588=Re_lo!$E$5,CB$5=VLOOKUP(Re_lo!$H$5,Re_lo!$N$5:$O$16,2,0)),AZ588,""))</f>
        <v/>
      </c>
      <c r="CC588" s="125" t="str">
        <f>IF(ISERR(IF(AND($I588=Re_lo!$E$5,CC$5=VLOOKUP(Re_lo!$H$5,Re_lo!$N$5:$O$16,2,0)),BA588,"")),"",IF(AND($I588=Re_lo!$E$5,CC$5=VLOOKUP(Re_lo!$H$5,Re_lo!$N$5:$O$16,2,0)),BA588,""))</f>
        <v/>
      </c>
      <c r="CD588" s="125" t="str">
        <f>IF(ISERR(IF(AND($I588=Re_lo!$E$5,CD$5=VLOOKUP(Re_lo!$H$5,Re_lo!$N$5:$O$16,2,0)),BB588,"")),"",IF(AND($I588=Re_lo!$E$5,CD$5=VLOOKUP(Re_lo!$H$5,Re_lo!$N$5:$O$16,2,0)),BB588,""))</f>
        <v/>
      </c>
      <c r="CF588" s="125" t="str">
        <f>IF($C588="","",COUNTIFS(Con_ve!$C$6:$C$1005,$C588,Con_ve!$Q$6:$Q$1005,Cad_cl!CF$5))</f>
        <v/>
      </c>
      <c r="CG588" s="125" t="str">
        <f>IF($C588="","",COUNTIFS(Con_ve!$C$6:$C$1005,$C588,Con_ve!$Q$6:$Q$1005,Cad_cl!CG$5))</f>
        <v/>
      </c>
      <c r="CH588" s="125" t="str">
        <f>IF($C588="","",COUNTIFS(Con_ve!$C$6:$C$1005,$C588,Con_ve!$Q$6:$Q$1005,Cad_cl!CH$5))</f>
        <v/>
      </c>
      <c r="CI588" s="125" t="str">
        <f>IF($C588="","",COUNTIFS(Con_ve!$C$6:$C$1005,$C588,Con_ve!$Q$6:$Q$1005,Cad_cl!CI$5))</f>
        <v/>
      </c>
      <c r="CJ588" s="125" t="str">
        <f>IF($C588="","",COUNTIFS(Con_ve!$C$6:$C$1005,$C588,Con_ve!$Q$6:$Q$1005,Cad_cl!CJ$5))</f>
        <v/>
      </c>
      <c r="CK588" s="125" t="str">
        <f>IF($C588="","",COUNTIFS(Con_ve!$C$6:$C$1005,$C588,Con_ve!$Q$6:$Q$1005,Cad_cl!CK$5))</f>
        <v/>
      </c>
      <c r="CL588" s="125" t="str">
        <f>IF($C588="","",COUNTIFS(Con_ve!$C$6:$C$1005,$C588,Con_ve!$Q$6:$Q$1005,Cad_cl!CL$5))</f>
        <v/>
      </c>
      <c r="CM588" s="125" t="str">
        <f>IF($C588="","",COUNTIFS(Con_ve!$C$6:$C$1005,$C588,Con_ve!$Q$6:$Q$1005,Cad_cl!CM$5))</f>
        <v/>
      </c>
      <c r="CN588" s="125" t="str">
        <f>IF($C588="","",COUNTIFS(Con_ve!$C$6:$C$1005,$C588,Con_ve!$Q$6:$Q$1005,Cad_cl!CN$5))</f>
        <v/>
      </c>
      <c r="CO588" s="125" t="str">
        <f>IF($C588="","",COUNTIFS(Con_ve!$C$6:$C$1005,$C588,Con_ve!$Q$6:$Q$1005,Cad_cl!CO$5))</f>
        <v/>
      </c>
      <c r="CP588" s="125" t="str">
        <f>IF($C588="","",COUNTIFS(Con_ve!$C$6:$C$1005,$C588,Con_ve!$Q$6:$Q$1005,Cad_cl!CP$5))</f>
        <v/>
      </c>
      <c r="CQ588" s="125" t="str">
        <f>IF($C588="","",COUNTIFS(Con_ve!$C$6:$C$1005,$C588,Con_ve!$Q$6:$Q$1005,Cad_cl!CQ$5))</f>
        <v/>
      </c>
      <c r="CR588" s="125">
        <f t="shared" si="29"/>
        <v>0</v>
      </c>
    </row>
    <row r="589" spans="3:96" ht="30" customHeight="1">
      <c r="C589" s="153"/>
      <c r="D589" s="153"/>
      <c r="E589" s="154"/>
      <c r="F589" s="153"/>
      <c r="G589" s="155"/>
      <c r="H589" s="153"/>
      <c r="I589" s="153"/>
      <c r="J589" s="132" t="s">
        <v>309</v>
      </c>
      <c r="K589" s="133" t="s">
        <v>309</v>
      </c>
      <c r="L589" s="153"/>
      <c r="M589" s="153"/>
      <c r="N589" s="153"/>
      <c r="O589" s="153"/>
      <c r="P589" s="153"/>
      <c r="Q589" s="153"/>
      <c r="AP589" s="134" t="str">
        <f>IF(ISERR(IF($C589="","",SUMIFS(Con_ve!$F$6:$F$1005,Con_ve!$C$6:$C$1005,$C589,Con_ve!$I$6:$I$1005,"Fechada",Con_ve!$Q$6:$Q$1005,Cad_cl!AP$5))),"",IF($C589="","",SUMIFS(Con_ve!$F$6:$F$1005,Con_ve!$C$6:$C$1005,$C589,Con_ve!$I$6:$I$1005,"Fechada",Con_ve!$Q$6:$Q$1005,Cad_cl!AP$5)))</f>
        <v/>
      </c>
      <c r="AQ589" s="134" t="str">
        <f>IF(ISERR(IF($C589="","",SUMIFS(Con_ve!$F$6:$F$1005,Con_ve!$C$6:$C$1005,$C589,Con_ve!$I$6:$I$1005,"Fechada",Con_ve!$Q$6:$Q$1005,Cad_cl!AQ$5))),"",IF($C589="","",SUMIFS(Con_ve!$F$6:$F$1005,Con_ve!$C$6:$C$1005,$C589,Con_ve!$I$6:$I$1005,"Fechada",Con_ve!$Q$6:$Q$1005,Cad_cl!AQ$5)))</f>
        <v/>
      </c>
      <c r="AR589" s="134" t="str">
        <f>IF(ISERR(IF($C589="","",SUMIFS(Con_ve!$F$6:$F$1005,Con_ve!$C$6:$C$1005,$C589,Con_ve!$I$6:$I$1005,"Fechada",Con_ve!$Q$6:$Q$1005,Cad_cl!AR$5))),"",IF($C589="","",SUMIFS(Con_ve!$F$6:$F$1005,Con_ve!$C$6:$C$1005,$C589,Con_ve!$I$6:$I$1005,"Fechada",Con_ve!$Q$6:$Q$1005,Cad_cl!AR$5)))</f>
        <v/>
      </c>
      <c r="AS589" s="134" t="str">
        <f>IF(ISERR(IF($C589="","",SUMIFS(Con_ve!$F$6:$F$1005,Con_ve!$C$6:$C$1005,$C589,Con_ve!$I$6:$I$1005,"Fechada",Con_ve!$Q$6:$Q$1005,Cad_cl!AS$5))),"",IF($C589="","",SUMIFS(Con_ve!$F$6:$F$1005,Con_ve!$C$6:$C$1005,$C589,Con_ve!$I$6:$I$1005,"Fechada",Con_ve!$Q$6:$Q$1005,Cad_cl!AS$5)))</f>
        <v/>
      </c>
      <c r="AT589" s="134" t="str">
        <f>IF(ISERR(IF($C589="","",SUMIFS(Con_ve!$F$6:$F$1005,Con_ve!$C$6:$C$1005,$C589,Con_ve!$I$6:$I$1005,"Fechada",Con_ve!$Q$6:$Q$1005,Cad_cl!AT$5))),"",IF($C589="","",SUMIFS(Con_ve!$F$6:$F$1005,Con_ve!$C$6:$C$1005,$C589,Con_ve!$I$6:$I$1005,"Fechada",Con_ve!$Q$6:$Q$1005,Cad_cl!AT$5)))</f>
        <v/>
      </c>
      <c r="AU589" s="134" t="str">
        <f>IF(ISERR(IF($C589="","",SUMIFS(Con_ve!$F$6:$F$1005,Con_ve!$C$6:$C$1005,$C589,Con_ve!$I$6:$I$1005,"Fechada",Con_ve!$Q$6:$Q$1005,Cad_cl!AU$5))),"",IF($C589="","",SUMIFS(Con_ve!$F$6:$F$1005,Con_ve!$C$6:$C$1005,$C589,Con_ve!$I$6:$I$1005,"Fechada",Con_ve!$Q$6:$Q$1005,Cad_cl!AU$5)))</f>
        <v/>
      </c>
      <c r="AV589" s="134" t="str">
        <f>IF(ISERR(IF($C589="","",SUMIFS(Con_ve!$F$6:$F$1005,Con_ve!$C$6:$C$1005,$C589,Con_ve!$I$6:$I$1005,"Fechada",Con_ve!$Q$6:$Q$1005,Cad_cl!AV$5))),"",IF($C589="","",SUMIFS(Con_ve!$F$6:$F$1005,Con_ve!$C$6:$C$1005,$C589,Con_ve!$I$6:$I$1005,"Fechada",Con_ve!$Q$6:$Q$1005,Cad_cl!AV$5)))</f>
        <v/>
      </c>
      <c r="AW589" s="134" t="str">
        <f>IF(ISERR(IF($C589="","",SUMIFS(Con_ve!$F$6:$F$1005,Con_ve!$C$6:$C$1005,$C589,Con_ve!$I$6:$I$1005,"Fechada",Con_ve!$Q$6:$Q$1005,Cad_cl!AW$5))),"",IF($C589="","",SUMIFS(Con_ve!$F$6:$F$1005,Con_ve!$C$6:$C$1005,$C589,Con_ve!$I$6:$I$1005,"Fechada",Con_ve!$Q$6:$Q$1005,Cad_cl!AW$5)))</f>
        <v/>
      </c>
      <c r="AX589" s="134" t="str">
        <f>IF(ISERR(IF($C589="","",SUMIFS(Con_ve!$F$6:$F$1005,Con_ve!$C$6:$C$1005,$C589,Con_ve!$I$6:$I$1005,"Fechada",Con_ve!$Q$6:$Q$1005,Cad_cl!AX$5))),"",IF($C589="","",SUMIFS(Con_ve!$F$6:$F$1005,Con_ve!$C$6:$C$1005,$C589,Con_ve!$I$6:$I$1005,"Fechada",Con_ve!$Q$6:$Q$1005,Cad_cl!AX$5)))</f>
        <v/>
      </c>
      <c r="AY589" s="134" t="str">
        <f>IF(ISERR(IF($C589="","",SUMIFS(Con_ve!$F$6:$F$1005,Con_ve!$C$6:$C$1005,$C589,Con_ve!$I$6:$I$1005,"Fechada",Con_ve!$Q$6:$Q$1005,Cad_cl!AY$5))),"",IF($C589="","",SUMIFS(Con_ve!$F$6:$F$1005,Con_ve!$C$6:$C$1005,$C589,Con_ve!$I$6:$I$1005,"Fechada",Con_ve!$Q$6:$Q$1005,Cad_cl!AY$5)))</f>
        <v/>
      </c>
      <c r="AZ589" s="134" t="str">
        <f>IF(ISERR(IF($C589="","",SUMIFS(Con_ve!$F$6:$F$1005,Con_ve!$C$6:$C$1005,$C589,Con_ve!$I$6:$I$1005,"Fechada",Con_ve!$Q$6:$Q$1005,Cad_cl!AZ$5))),"",IF($C589="","",SUMIFS(Con_ve!$F$6:$F$1005,Con_ve!$C$6:$C$1005,$C589,Con_ve!$I$6:$I$1005,"Fechada",Con_ve!$Q$6:$Q$1005,Cad_cl!AZ$5)))</f>
        <v/>
      </c>
      <c r="BA589" s="134" t="str">
        <f>IF(ISERR(IF($C589="","",SUMIFS(Con_ve!$F$6:$F$1005,Con_ve!$C$6:$C$1005,$C589,Con_ve!$I$6:$I$1005,"Fechada",Con_ve!$Q$6:$Q$1005,Cad_cl!BA$5))),"",IF($C589="","",SUMIFS(Con_ve!$F$6:$F$1005,Con_ve!$C$6:$C$1005,$C589,Con_ve!$I$6:$I$1005,"Fechada",Con_ve!$Q$6:$Q$1005,Cad_cl!BA$5)))</f>
        <v/>
      </c>
      <c r="BB589" s="134">
        <f t="shared" si="27"/>
        <v>0</v>
      </c>
      <c r="BD589" s="134" t="str">
        <f>IF(ISERR(IF($C589="","",SUMIFS(Con_ve!$F$6:$F$1005,Con_ve!$C$6:$C$1005,$C589,Con_ve!$I$6:$I$1005,"Em negociação",Con_ve!$Q$6:$Q$1005,Cad_cl!BD$5))),"",IF($C589="","",SUMIFS(Con_ve!$F$6:$F$1005,Con_ve!$C$6:$C$1005,$C589,Con_ve!$I$6:$I$1005,"Em negociação",Con_ve!$Q$6:$Q$1005,Cad_cl!BD$5)))</f>
        <v/>
      </c>
      <c r="BE589" s="134" t="str">
        <f>IF(ISERR(IF($C589="","",SUMIFS(Con_ve!$F$6:$F$1005,Con_ve!$C$6:$C$1005,$C589,Con_ve!$I$6:$I$1005,"Em negociação",Con_ve!$Q$6:$Q$1005,Cad_cl!BE$5))),"",IF($C589="","",SUMIFS(Con_ve!$F$6:$F$1005,Con_ve!$C$6:$C$1005,$C589,Con_ve!$I$6:$I$1005,"Em negociação",Con_ve!$Q$6:$Q$1005,Cad_cl!BE$5)))</f>
        <v/>
      </c>
      <c r="BF589" s="134" t="str">
        <f>IF(ISERR(IF($C589="","",SUMIFS(Con_ve!$F$6:$F$1005,Con_ve!$C$6:$C$1005,$C589,Con_ve!$I$6:$I$1005,"Em negociação",Con_ve!$Q$6:$Q$1005,Cad_cl!BF$5))),"",IF($C589="","",SUMIFS(Con_ve!$F$6:$F$1005,Con_ve!$C$6:$C$1005,$C589,Con_ve!$I$6:$I$1005,"Em negociação",Con_ve!$Q$6:$Q$1005,Cad_cl!BF$5)))</f>
        <v/>
      </c>
      <c r="BG589" s="134" t="str">
        <f>IF(ISERR(IF($C589="","",SUMIFS(Con_ve!$F$6:$F$1005,Con_ve!$C$6:$C$1005,$C589,Con_ve!$I$6:$I$1005,"Em negociação",Con_ve!$Q$6:$Q$1005,Cad_cl!BG$5))),"",IF($C589="","",SUMIFS(Con_ve!$F$6:$F$1005,Con_ve!$C$6:$C$1005,$C589,Con_ve!$I$6:$I$1005,"Em negociação",Con_ve!$Q$6:$Q$1005,Cad_cl!BG$5)))</f>
        <v/>
      </c>
      <c r="BH589" s="134" t="str">
        <f>IF(ISERR(IF($C589="","",SUMIFS(Con_ve!$F$6:$F$1005,Con_ve!$C$6:$C$1005,$C589,Con_ve!$I$6:$I$1005,"Em negociação",Con_ve!$Q$6:$Q$1005,Cad_cl!BH$5))),"",IF($C589="","",SUMIFS(Con_ve!$F$6:$F$1005,Con_ve!$C$6:$C$1005,$C589,Con_ve!$I$6:$I$1005,"Em negociação",Con_ve!$Q$6:$Q$1005,Cad_cl!BH$5)))</f>
        <v/>
      </c>
      <c r="BI589" s="134" t="str">
        <f>IF(ISERR(IF($C589="","",SUMIFS(Con_ve!$F$6:$F$1005,Con_ve!$C$6:$C$1005,$C589,Con_ve!$I$6:$I$1005,"Em negociação",Con_ve!$Q$6:$Q$1005,Cad_cl!BI$5))),"",IF($C589="","",SUMIFS(Con_ve!$F$6:$F$1005,Con_ve!$C$6:$C$1005,$C589,Con_ve!$I$6:$I$1005,"Em negociação",Con_ve!$Q$6:$Q$1005,Cad_cl!BI$5)))</f>
        <v/>
      </c>
      <c r="BJ589" s="134" t="str">
        <f>IF(ISERR(IF($C589="","",SUMIFS(Con_ve!$F$6:$F$1005,Con_ve!$C$6:$C$1005,$C589,Con_ve!$I$6:$I$1005,"Em negociação",Con_ve!$Q$6:$Q$1005,Cad_cl!BJ$5))),"",IF($C589="","",SUMIFS(Con_ve!$F$6:$F$1005,Con_ve!$C$6:$C$1005,$C589,Con_ve!$I$6:$I$1005,"Em negociação",Con_ve!$Q$6:$Q$1005,Cad_cl!BJ$5)))</f>
        <v/>
      </c>
      <c r="BK589" s="134" t="str">
        <f>IF(ISERR(IF($C589="","",SUMIFS(Con_ve!$F$6:$F$1005,Con_ve!$C$6:$C$1005,$C589,Con_ve!$I$6:$I$1005,"Em negociação",Con_ve!$Q$6:$Q$1005,Cad_cl!BK$5))),"",IF($C589="","",SUMIFS(Con_ve!$F$6:$F$1005,Con_ve!$C$6:$C$1005,$C589,Con_ve!$I$6:$I$1005,"Em negociação",Con_ve!$Q$6:$Q$1005,Cad_cl!BK$5)))</f>
        <v/>
      </c>
      <c r="BL589" s="134" t="str">
        <f>IF(ISERR(IF($C589="","",SUMIFS(Con_ve!$F$6:$F$1005,Con_ve!$C$6:$C$1005,$C589,Con_ve!$I$6:$I$1005,"Em negociação",Con_ve!$Q$6:$Q$1005,Cad_cl!BL$5))),"",IF($C589="","",SUMIFS(Con_ve!$F$6:$F$1005,Con_ve!$C$6:$C$1005,$C589,Con_ve!$I$6:$I$1005,"Em negociação",Con_ve!$Q$6:$Q$1005,Cad_cl!BL$5)))</f>
        <v/>
      </c>
      <c r="BM589" s="134" t="str">
        <f>IF(ISERR(IF($C589="","",SUMIFS(Con_ve!$F$6:$F$1005,Con_ve!$C$6:$C$1005,$C589,Con_ve!$I$6:$I$1005,"Em negociação",Con_ve!$Q$6:$Q$1005,Cad_cl!BM$5))),"",IF($C589="","",SUMIFS(Con_ve!$F$6:$F$1005,Con_ve!$C$6:$C$1005,$C589,Con_ve!$I$6:$I$1005,"Em negociação",Con_ve!$Q$6:$Q$1005,Cad_cl!BM$5)))</f>
        <v/>
      </c>
      <c r="BN589" s="134" t="str">
        <f>IF(ISERR(IF($C589="","",SUMIFS(Con_ve!$F$6:$F$1005,Con_ve!$C$6:$C$1005,$C589,Con_ve!$I$6:$I$1005,"Em negociação",Con_ve!$Q$6:$Q$1005,Cad_cl!BN$5))),"",IF($C589="","",SUMIFS(Con_ve!$F$6:$F$1005,Con_ve!$C$6:$C$1005,$C589,Con_ve!$I$6:$I$1005,"Em negociação",Con_ve!$Q$6:$Q$1005,Cad_cl!BN$5)))</f>
        <v/>
      </c>
      <c r="BO589" s="134" t="str">
        <f>IF(ISERR(IF($C589="","",SUMIFS(Con_ve!$F$6:$F$1005,Con_ve!$C$6:$C$1005,$C589,Con_ve!$I$6:$I$1005,"Em negociação",Con_ve!$Q$6:$Q$1005,Cad_cl!BO$5))),"",IF($C589="","",SUMIFS(Con_ve!$F$6:$F$1005,Con_ve!$C$6:$C$1005,$C589,Con_ve!$I$6:$I$1005,"Em negociação",Con_ve!$Q$6:$Q$1005,Cad_cl!BO$5)))</f>
        <v/>
      </c>
      <c r="BP589" s="134">
        <f t="shared" si="28"/>
        <v>0</v>
      </c>
      <c r="BR589" s="125" t="str">
        <f>IF(ISERR(IF(AND($I589=Re_lo!$E$5,BR$5=VLOOKUP(Re_lo!$H$5,Re_lo!$N$5:$O$16,2,0)),AP589,"")),"",IF(AND($I589=Re_lo!$E$5,BR$5=VLOOKUP(Re_lo!$H$5,Re_lo!$N$5:$O$16,2,0)),AP589,""))</f>
        <v/>
      </c>
      <c r="BS589" s="125" t="str">
        <f>IF(ISERR(IF(AND($I589=Re_lo!$E$5,BS$5=VLOOKUP(Re_lo!$H$5,Re_lo!$N$5:$O$16,2,0)),AQ589,"")),"",IF(AND($I589=Re_lo!$E$5,BS$5=VLOOKUP(Re_lo!$H$5,Re_lo!$N$5:$O$16,2,0)),AQ589,""))</f>
        <v/>
      </c>
      <c r="BT589" s="125" t="str">
        <f>IF(ISERR(IF(AND($I589=Re_lo!$E$5,BT$5=VLOOKUP(Re_lo!$H$5,Re_lo!$N$5:$O$16,2,0)),AR589,"")),"",IF(AND($I589=Re_lo!$E$5,BT$5=VLOOKUP(Re_lo!$H$5,Re_lo!$N$5:$O$16,2,0)),AR589,""))</f>
        <v/>
      </c>
      <c r="BU589" s="125" t="str">
        <f>IF(ISERR(IF(AND($I589=Re_lo!$E$5,BU$5=VLOOKUP(Re_lo!$H$5,Re_lo!$N$5:$O$16,2,0)),AS589,"")),"",IF(AND($I589=Re_lo!$E$5,BU$5=VLOOKUP(Re_lo!$H$5,Re_lo!$N$5:$O$16,2,0)),AS589,""))</f>
        <v/>
      </c>
      <c r="BV589" s="125" t="str">
        <f>IF(ISERR(IF(AND($I589=Re_lo!$E$5,BV$5=VLOOKUP(Re_lo!$H$5,Re_lo!$N$5:$O$16,2,0)),AT589,"")),"",IF(AND($I589=Re_lo!$E$5,BV$5=VLOOKUP(Re_lo!$H$5,Re_lo!$N$5:$O$16,2,0)),AT589,""))</f>
        <v/>
      </c>
      <c r="BW589" s="125" t="str">
        <f>IF(ISERR(IF(AND($I589=Re_lo!$E$5,BW$5=VLOOKUP(Re_lo!$H$5,Re_lo!$N$5:$O$16,2,0)),AU589,"")),"",IF(AND($I589=Re_lo!$E$5,BW$5=VLOOKUP(Re_lo!$H$5,Re_lo!$N$5:$O$16,2,0)),AU589,""))</f>
        <v/>
      </c>
      <c r="BX589" s="125" t="str">
        <f>IF(ISERR(IF(AND($I589=Re_lo!$E$5,BX$5=VLOOKUP(Re_lo!$H$5,Re_lo!$N$5:$O$16,2,0)),AV589,"")),"",IF(AND($I589=Re_lo!$E$5,BX$5=VLOOKUP(Re_lo!$H$5,Re_lo!$N$5:$O$16,2,0)),AV589,""))</f>
        <v/>
      </c>
      <c r="BY589" s="125" t="str">
        <f>IF(ISERR(IF(AND($I589=Re_lo!$E$5,BY$5=VLOOKUP(Re_lo!$H$5,Re_lo!$N$5:$O$16,2,0)),AW589,"")),"",IF(AND($I589=Re_lo!$E$5,BY$5=VLOOKUP(Re_lo!$H$5,Re_lo!$N$5:$O$16,2,0)),AW589,""))</f>
        <v/>
      </c>
      <c r="BZ589" s="125" t="str">
        <f>IF(ISERR(IF(AND($I589=Re_lo!$E$5,BZ$5=VLOOKUP(Re_lo!$H$5,Re_lo!$N$5:$O$16,2,0)),AX589,"")),"",IF(AND($I589=Re_lo!$E$5,BZ$5=VLOOKUP(Re_lo!$H$5,Re_lo!$N$5:$O$16,2,0)),AX589,""))</f>
        <v/>
      </c>
      <c r="CA589" s="125" t="str">
        <f>IF(ISERR(IF(AND($I589=Re_lo!$E$5,CA$5=VLOOKUP(Re_lo!$H$5,Re_lo!$N$5:$O$16,2,0)),AY589,"")),"",IF(AND($I589=Re_lo!$E$5,CA$5=VLOOKUP(Re_lo!$H$5,Re_lo!$N$5:$O$16,2,0)),AY589,""))</f>
        <v/>
      </c>
      <c r="CB589" s="125" t="str">
        <f>IF(ISERR(IF(AND($I589=Re_lo!$E$5,CB$5=VLOOKUP(Re_lo!$H$5,Re_lo!$N$5:$O$16,2,0)),AZ589,"")),"",IF(AND($I589=Re_lo!$E$5,CB$5=VLOOKUP(Re_lo!$H$5,Re_lo!$N$5:$O$16,2,0)),AZ589,""))</f>
        <v/>
      </c>
      <c r="CC589" s="125" t="str">
        <f>IF(ISERR(IF(AND($I589=Re_lo!$E$5,CC$5=VLOOKUP(Re_lo!$H$5,Re_lo!$N$5:$O$16,2,0)),BA589,"")),"",IF(AND($I589=Re_lo!$E$5,CC$5=VLOOKUP(Re_lo!$H$5,Re_lo!$N$5:$O$16,2,0)),BA589,""))</f>
        <v/>
      </c>
      <c r="CD589" s="125" t="str">
        <f>IF(ISERR(IF(AND($I589=Re_lo!$E$5,CD$5=VLOOKUP(Re_lo!$H$5,Re_lo!$N$5:$O$16,2,0)),BB589,"")),"",IF(AND($I589=Re_lo!$E$5,CD$5=VLOOKUP(Re_lo!$H$5,Re_lo!$N$5:$O$16,2,0)),BB589,""))</f>
        <v/>
      </c>
      <c r="CF589" s="125" t="str">
        <f>IF($C589="","",COUNTIFS(Con_ve!$C$6:$C$1005,$C589,Con_ve!$Q$6:$Q$1005,Cad_cl!CF$5))</f>
        <v/>
      </c>
      <c r="CG589" s="125" t="str">
        <f>IF($C589="","",COUNTIFS(Con_ve!$C$6:$C$1005,$C589,Con_ve!$Q$6:$Q$1005,Cad_cl!CG$5))</f>
        <v/>
      </c>
      <c r="CH589" s="125" t="str">
        <f>IF($C589="","",COUNTIFS(Con_ve!$C$6:$C$1005,$C589,Con_ve!$Q$6:$Q$1005,Cad_cl!CH$5))</f>
        <v/>
      </c>
      <c r="CI589" s="125" t="str">
        <f>IF($C589="","",COUNTIFS(Con_ve!$C$6:$C$1005,$C589,Con_ve!$Q$6:$Q$1005,Cad_cl!CI$5))</f>
        <v/>
      </c>
      <c r="CJ589" s="125" t="str">
        <f>IF($C589="","",COUNTIFS(Con_ve!$C$6:$C$1005,$C589,Con_ve!$Q$6:$Q$1005,Cad_cl!CJ$5))</f>
        <v/>
      </c>
      <c r="CK589" s="125" t="str">
        <f>IF($C589="","",COUNTIFS(Con_ve!$C$6:$C$1005,$C589,Con_ve!$Q$6:$Q$1005,Cad_cl!CK$5))</f>
        <v/>
      </c>
      <c r="CL589" s="125" t="str">
        <f>IF($C589="","",COUNTIFS(Con_ve!$C$6:$C$1005,$C589,Con_ve!$Q$6:$Q$1005,Cad_cl!CL$5))</f>
        <v/>
      </c>
      <c r="CM589" s="125" t="str">
        <f>IF($C589="","",COUNTIFS(Con_ve!$C$6:$C$1005,$C589,Con_ve!$Q$6:$Q$1005,Cad_cl!CM$5))</f>
        <v/>
      </c>
      <c r="CN589" s="125" t="str">
        <f>IF($C589="","",COUNTIFS(Con_ve!$C$6:$C$1005,$C589,Con_ve!$Q$6:$Q$1005,Cad_cl!CN$5))</f>
        <v/>
      </c>
      <c r="CO589" s="125" t="str">
        <f>IF($C589="","",COUNTIFS(Con_ve!$C$6:$C$1005,$C589,Con_ve!$Q$6:$Q$1005,Cad_cl!CO$5))</f>
        <v/>
      </c>
      <c r="CP589" s="125" t="str">
        <f>IF($C589="","",COUNTIFS(Con_ve!$C$6:$C$1005,$C589,Con_ve!$Q$6:$Q$1005,Cad_cl!CP$5))</f>
        <v/>
      </c>
      <c r="CQ589" s="125" t="str">
        <f>IF($C589="","",COUNTIFS(Con_ve!$C$6:$C$1005,$C589,Con_ve!$Q$6:$Q$1005,Cad_cl!CQ$5))</f>
        <v/>
      </c>
      <c r="CR589" s="125">
        <f t="shared" si="29"/>
        <v>0</v>
      </c>
    </row>
    <row r="590" spans="3:96" ht="30" customHeight="1">
      <c r="C590" s="153"/>
      <c r="D590" s="153"/>
      <c r="E590" s="154"/>
      <c r="F590" s="153"/>
      <c r="G590" s="155"/>
      <c r="H590" s="153"/>
      <c r="I590" s="153"/>
      <c r="J590" s="132" t="s">
        <v>309</v>
      </c>
      <c r="K590" s="133" t="s">
        <v>309</v>
      </c>
      <c r="L590" s="153"/>
      <c r="M590" s="153"/>
      <c r="N590" s="153"/>
      <c r="O590" s="153"/>
      <c r="P590" s="153"/>
      <c r="Q590" s="153"/>
      <c r="AP590" s="134" t="str">
        <f>IF(ISERR(IF($C590="","",SUMIFS(Con_ve!$F$6:$F$1005,Con_ve!$C$6:$C$1005,$C590,Con_ve!$I$6:$I$1005,"Fechada",Con_ve!$Q$6:$Q$1005,Cad_cl!AP$5))),"",IF($C590="","",SUMIFS(Con_ve!$F$6:$F$1005,Con_ve!$C$6:$C$1005,$C590,Con_ve!$I$6:$I$1005,"Fechada",Con_ve!$Q$6:$Q$1005,Cad_cl!AP$5)))</f>
        <v/>
      </c>
      <c r="AQ590" s="134" t="str">
        <f>IF(ISERR(IF($C590="","",SUMIFS(Con_ve!$F$6:$F$1005,Con_ve!$C$6:$C$1005,$C590,Con_ve!$I$6:$I$1005,"Fechada",Con_ve!$Q$6:$Q$1005,Cad_cl!AQ$5))),"",IF($C590="","",SUMIFS(Con_ve!$F$6:$F$1005,Con_ve!$C$6:$C$1005,$C590,Con_ve!$I$6:$I$1005,"Fechada",Con_ve!$Q$6:$Q$1005,Cad_cl!AQ$5)))</f>
        <v/>
      </c>
      <c r="AR590" s="134" t="str">
        <f>IF(ISERR(IF($C590="","",SUMIFS(Con_ve!$F$6:$F$1005,Con_ve!$C$6:$C$1005,$C590,Con_ve!$I$6:$I$1005,"Fechada",Con_ve!$Q$6:$Q$1005,Cad_cl!AR$5))),"",IF($C590="","",SUMIFS(Con_ve!$F$6:$F$1005,Con_ve!$C$6:$C$1005,$C590,Con_ve!$I$6:$I$1005,"Fechada",Con_ve!$Q$6:$Q$1005,Cad_cl!AR$5)))</f>
        <v/>
      </c>
      <c r="AS590" s="134" t="str">
        <f>IF(ISERR(IF($C590="","",SUMIFS(Con_ve!$F$6:$F$1005,Con_ve!$C$6:$C$1005,$C590,Con_ve!$I$6:$I$1005,"Fechada",Con_ve!$Q$6:$Q$1005,Cad_cl!AS$5))),"",IF($C590="","",SUMIFS(Con_ve!$F$6:$F$1005,Con_ve!$C$6:$C$1005,$C590,Con_ve!$I$6:$I$1005,"Fechada",Con_ve!$Q$6:$Q$1005,Cad_cl!AS$5)))</f>
        <v/>
      </c>
      <c r="AT590" s="134" t="str">
        <f>IF(ISERR(IF($C590="","",SUMIFS(Con_ve!$F$6:$F$1005,Con_ve!$C$6:$C$1005,$C590,Con_ve!$I$6:$I$1005,"Fechada",Con_ve!$Q$6:$Q$1005,Cad_cl!AT$5))),"",IF($C590="","",SUMIFS(Con_ve!$F$6:$F$1005,Con_ve!$C$6:$C$1005,$C590,Con_ve!$I$6:$I$1005,"Fechada",Con_ve!$Q$6:$Q$1005,Cad_cl!AT$5)))</f>
        <v/>
      </c>
      <c r="AU590" s="134" t="str">
        <f>IF(ISERR(IF($C590="","",SUMIFS(Con_ve!$F$6:$F$1005,Con_ve!$C$6:$C$1005,$C590,Con_ve!$I$6:$I$1005,"Fechada",Con_ve!$Q$6:$Q$1005,Cad_cl!AU$5))),"",IF($C590="","",SUMIFS(Con_ve!$F$6:$F$1005,Con_ve!$C$6:$C$1005,$C590,Con_ve!$I$6:$I$1005,"Fechada",Con_ve!$Q$6:$Q$1005,Cad_cl!AU$5)))</f>
        <v/>
      </c>
      <c r="AV590" s="134" t="str">
        <f>IF(ISERR(IF($C590="","",SUMIFS(Con_ve!$F$6:$F$1005,Con_ve!$C$6:$C$1005,$C590,Con_ve!$I$6:$I$1005,"Fechada",Con_ve!$Q$6:$Q$1005,Cad_cl!AV$5))),"",IF($C590="","",SUMIFS(Con_ve!$F$6:$F$1005,Con_ve!$C$6:$C$1005,$C590,Con_ve!$I$6:$I$1005,"Fechada",Con_ve!$Q$6:$Q$1005,Cad_cl!AV$5)))</f>
        <v/>
      </c>
      <c r="AW590" s="134" t="str">
        <f>IF(ISERR(IF($C590="","",SUMIFS(Con_ve!$F$6:$F$1005,Con_ve!$C$6:$C$1005,$C590,Con_ve!$I$6:$I$1005,"Fechada",Con_ve!$Q$6:$Q$1005,Cad_cl!AW$5))),"",IF($C590="","",SUMIFS(Con_ve!$F$6:$F$1005,Con_ve!$C$6:$C$1005,$C590,Con_ve!$I$6:$I$1005,"Fechada",Con_ve!$Q$6:$Q$1005,Cad_cl!AW$5)))</f>
        <v/>
      </c>
      <c r="AX590" s="134" t="str">
        <f>IF(ISERR(IF($C590="","",SUMIFS(Con_ve!$F$6:$F$1005,Con_ve!$C$6:$C$1005,$C590,Con_ve!$I$6:$I$1005,"Fechada",Con_ve!$Q$6:$Q$1005,Cad_cl!AX$5))),"",IF($C590="","",SUMIFS(Con_ve!$F$6:$F$1005,Con_ve!$C$6:$C$1005,$C590,Con_ve!$I$6:$I$1005,"Fechada",Con_ve!$Q$6:$Q$1005,Cad_cl!AX$5)))</f>
        <v/>
      </c>
      <c r="AY590" s="134" t="str">
        <f>IF(ISERR(IF($C590="","",SUMIFS(Con_ve!$F$6:$F$1005,Con_ve!$C$6:$C$1005,$C590,Con_ve!$I$6:$I$1005,"Fechada",Con_ve!$Q$6:$Q$1005,Cad_cl!AY$5))),"",IF($C590="","",SUMIFS(Con_ve!$F$6:$F$1005,Con_ve!$C$6:$C$1005,$C590,Con_ve!$I$6:$I$1005,"Fechada",Con_ve!$Q$6:$Q$1005,Cad_cl!AY$5)))</f>
        <v/>
      </c>
      <c r="AZ590" s="134" t="str">
        <f>IF(ISERR(IF($C590="","",SUMIFS(Con_ve!$F$6:$F$1005,Con_ve!$C$6:$C$1005,$C590,Con_ve!$I$6:$I$1005,"Fechada",Con_ve!$Q$6:$Q$1005,Cad_cl!AZ$5))),"",IF($C590="","",SUMIFS(Con_ve!$F$6:$F$1005,Con_ve!$C$6:$C$1005,$C590,Con_ve!$I$6:$I$1005,"Fechada",Con_ve!$Q$6:$Q$1005,Cad_cl!AZ$5)))</f>
        <v/>
      </c>
      <c r="BA590" s="134" t="str">
        <f>IF(ISERR(IF($C590="","",SUMIFS(Con_ve!$F$6:$F$1005,Con_ve!$C$6:$C$1005,$C590,Con_ve!$I$6:$I$1005,"Fechada",Con_ve!$Q$6:$Q$1005,Cad_cl!BA$5))),"",IF($C590="","",SUMIFS(Con_ve!$F$6:$F$1005,Con_ve!$C$6:$C$1005,$C590,Con_ve!$I$6:$I$1005,"Fechada",Con_ve!$Q$6:$Q$1005,Cad_cl!BA$5)))</f>
        <v/>
      </c>
      <c r="BB590" s="134">
        <f t="shared" si="27"/>
        <v>0</v>
      </c>
      <c r="BD590" s="134" t="str">
        <f>IF(ISERR(IF($C590="","",SUMIFS(Con_ve!$F$6:$F$1005,Con_ve!$C$6:$C$1005,$C590,Con_ve!$I$6:$I$1005,"Em negociação",Con_ve!$Q$6:$Q$1005,Cad_cl!BD$5))),"",IF($C590="","",SUMIFS(Con_ve!$F$6:$F$1005,Con_ve!$C$6:$C$1005,$C590,Con_ve!$I$6:$I$1005,"Em negociação",Con_ve!$Q$6:$Q$1005,Cad_cl!BD$5)))</f>
        <v/>
      </c>
      <c r="BE590" s="134" t="str">
        <f>IF(ISERR(IF($C590="","",SUMIFS(Con_ve!$F$6:$F$1005,Con_ve!$C$6:$C$1005,$C590,Con_ve!$I$6:$I$1005,"Em negociação",Con_ve!$Q$6:$Q$1005,Cad_cl!BE$5))),"",IF($C590="","",SUMIFS(Con_ve!$F$6:$F$1005,Con_ve!$C$6:$C$1005,$C590,Con_ve!$I$6:$I$1005,"Em negociação",Con_ve!$Q$6:$Q$1005,Cad_cl!BE$5)))</f>
        <v/>
      </c>
      <c r="BF590" s="134" t="str">
        <f>IF(ISERR(IF($C590="","",SUMIFS(Con_ve!$F$6:$F$1005,Con_ve!$C$6:$C$1005,$C590,Con_ve!$I$6:$I$1005,"Em negociação",Con_ve!$Q$6:$Q$1005,Cad_cl!BF$5))),"",IF($C590="","",SUMIFS(Con_ve!$F$6:$F$1005,Con_ve!$C$6:$C$1005,$C590,Con_ve!$I$6:$I$1005,"Em negociação",Con_ve!$Q$6:$Q$1005,Cad_cl!BF$5)))</f>
        <v/>
      </c>
      <c r="BG590" s="134" t="str">
        <f>IF(ISERR(IF($C590="","",SUMIFS(Con_ve!$F$6:$F$1005,Con_ve!$C$6:$C$1005,$C590,Con_ve!$I$6:$I$1005,"Em negociação",Con_ve!$Q$6:$Q$1005,Cad_cl!BG$5))),"",IF($C590="","",SUMIFS(Con_ve!$F$6:$F$1005,Con_ve!$C$6:$C$1005,$C590,Con_ve!$I$6:$I$1005,"Em negociação",Con_ve!$Q$6:$Q$1005,Cad_cl!BG$5)))</f>
        <v/>
      </c>
      <c r="BH590" s="134" t="str">
        <f>IF(ISERR(IF($C590="","",SUMIFS(Con_ve!$F$6:$F$1005,Con_ve!$C$6:$C$1005,$C590,Con_ve!$I$6:$I$1005,"Em negociação",Con_ve!$Q$6:$Q$1005,Cad_cl!BH$5))),"",IF($C590="","",SUMIFS(Con_ve!$F$6:$F$1005,Con_ve!$C$6:$C$1005,$C590,Con_ve!$I$6:$I$1005,"Em negociação",Con_ve!$Q$6:$Q$1005,Cad_cl!BH$5)))</f>
        <v/>
      </c>
      <c r="BI590" s="134" t="str">
        <f>IF(ISERR(IF($C590="","",SUMIFS(Con_ve!$F$6:$F$1005,Con_ve!$C$6:$C$1005,$C590,Con_ve!$I$6:$I$1005,"Em negociação",Con_ve!$Q$6:$Q$1005,Cad_cl!BI$5))),"",IF($C590="","",SUMIFS(Con_ve!$F$6:$F$1005,Con_ve!$C$6:$C$1005,$C590,Con_ve!$I$6:$I$1005,"Em negociação",Con_ve!$Q$6:$Q$1005,Cad_cl!BI$5)))</f>
        <v/>
      </c>
      <c r="BJ590" s="134" t="str">
        <f>IF(ISERR(IF($C590="","",SUMIFS(Con_ve!$F$6:$F$1005,Con_ve!$C$6:$C$1005,$C590,Con_ve!$I$6:$I$1005,"Em negociação",Con_ve!$Q$6:$Q$1005,Cad_cl!BJ$5))),"",IF($C590="","",SUMIFS(Con_ve!$F$6:$F$1005,Con_ve!$C$6:$C$1005,$C590,Con_ve!$I$6:$I$1005,"Em negociação",Con_ve!$Q$6:$Q$1005,Cad_cl!BJ$5)))</f>
        <v/>
      </c>
      <c r="BK590" s="134" t="str">
        <f>IF(ISERR(IF($C590="","",SUMIFS(Con_ve!$F$6:$F$1005,Con_ve!$C$6:$C$1005,$C590,Con_ve!$I$6:$I$1005,"Em negociação",Con_ve!$Q$6:$Q$1005,Cad_cl!BK$5))),"",IF($C590="","",SUMIFS(Con_ve!$F$6:$F$1005,Con_ve!$C$6:$C$1005,$C590,Con_ve!$I$6:$I$1005,"Em negociação",Con_ve!$Q$6:$Q$1005,Cad_cl!BK$5)))</f>
        <v/>
      </c>
      <c r="BL590" s="134" t="str">
        <f>IF(ISERR(IF($C590="","",SUMIFS(Con_ve!$F$6:$F$1005,Con_ve!$C$6:$C$1005,$C590,Con_ve!$I$6:$I$1005,"Em negociação",Con_ve!$Q$6:$Q$1005,Cad_cl!BL$5))),"",IF($C590="","",SUMIFS(Con_ve!$F$6:$F$1005,Con_ve!$C$6:$C$1005,$C590,Con_ve!$I$6:$I$1005,"Em negociação",Con_ve!$Q$6:$Q$1005,Cad_cl!BL$5)))</f>
        <v/>
      </c>
      <c r="BM590" s="134" t="str">
        <f>IF(ISERR(IF($C590="","",SUMIFS(Con_ve!$F$6:$F$1005,Con_ve!$C$6:$C$1005,$C590,Con_ve!$I$6:$I$1005,"Em negociação",Con_ve!$Q$6:$Q$1005,Cad_cl!BM$5))),"",IF($C590="","",SUMIFS(Con_ve!$F$6:$F$1005,Con_ve!$C$6:$C$1005,$C590,Con_ve!$I$6:$I$1005,"Em negociação",Con_ve!$Q$6:$Q$1005,Cad_cl!BM$5)))</f>
        <v/>
      </c>
      <c r="BN590" s="134" t="str">
        <f>IF(ISERR(IF($C590="","",SUMIFS(Con_ve!$F$6:$F$1005,Con_ve!$C$6:$C$1005,$C590,Con_ve!$I$6:$I$1005,"Em negociação",Con_ve!$Q$6:$Q$1005,Cad_cl!BN$5))),"",IF($C590="","",SUMIFS(Con_ve!$F$6:$F$1005,Con_ve!$C$6:$C$1005,$C590,Con_ve!$I$6:$I$1005,"Em negociação",Con_ve!$Q$6:$Q$1005,Cad_cl!BN$5)))</f>
        <v/>
      </c>
      <c r="BO590" s="134" t="str">
        <f>IF(ISERR(IF($C590="","",SUMIFS(Con_ve!$F$6:$F$1005,Con_ve!$C$6:$C$1005,$C590,Con_ve!$I$6:$I$1005,"Em negociação",Con_ve!$Q$6:$Q$1005,Cad_cl!BO$5))),"",IF($C590="","",SUMIFS(Con_ve!$F$6:$F$1005,Con_ve!$C$6:$C$1005,$C590,Con_ve!$I$6:$I$1005,"Em negociação",Con_ve!$Q$6:$Q$1005,Cad_cl!BO$5)))</f>
        <v/>
      </c>
      <c r="BP590" s="134">
        <f t="shared" si="28"/>
        <v>0</v>
      </c>
      <c r="BR590" s="125" t="str">
        <f>IF(ISERR(IF(AND($I590=Re_lo!$E$5,BR$5=VLOOKUP(Re_lo!$H$5,Re_lo!$N$5:$O$16,2,0)),AP590,"")),"",IF(AND($I590=Re_lo!$E$5,BR$5=VLOOKUP(Re_lo!$H$5,Re_lo!$N$5:$O$16,2,0)),AP590,""))</f>
        <v/>
      </c>
      <c r="BS590" s="125" t="str">
        <f>IF(ISERR(IF(AND($I590=Re_lo!$E$5,BS$5=VLOOKUP(Re_lo!$H$5,Re_lo!$N$5:$O$16,2,0)),AQ590,"")),"",IF(AND($I590=Re_lo!$E$5,BS$5=VLOOKUP(Re_lo!$H$5,Re_lo!$N$5:$O$16,2,0)),AQ590,""))</f>
        <v/>
      </c>
      <c r="BT590" s="125" t="str">
        <f>IF(ISERR(IF(AND($I590=Re_lo!$E$5,BT$5=VLOOKUP(Re_lo!$H$5,Re_lo!$N$5:$O$16,2,0)),AR590,"")),"",IF(AND($I590=Re_lo!$E$5,BT$5=VLOOKUP(Re_lo!$H$5,Re_lo!$N$5:$O$16,2,0)),AR590,""))</f>
        <v/>
      </c>
      <c r="BU590" s="125" t="str">
        <f>IF(ISERR(IF(AND($I590=Re_lo!$E$5,BU$5=VLOOKUP(Re_lo!$H$5,Re_lo!$N$5:$O$16,2,0)),AS590,"")),"",IF(AND($I590=Re_lo!$E$5,BU$5=VLOOKUP(Re_lo!$H$5,Re_lo!$N$5:$O$16,2,0)),AS590,""))</f>
        <v/>
      </c>
      <c r="BV590" s="125" t="str">
        <f>IF(ISERR(IF(AND($I590=Re_lo!$E$5,BV$5=VLOOKUP(Re_lo!$H$5,Re_lo!$N$5:$O$16,2,0)),AT590,"")),"",IF(AND($I590=Re_lo!$E$5,BV$5=VLOOKUP(Re_lo!$H$5,Re_lo!$N$5:$O$16,2,0)),AT590,""))</f>
        <v/>
      </c>
      <c r="BW590" s="125" t="str">
        <f>IF(ISERR(IF(AND($I590=Re_lo!$E$5,BW$5=VLOOKUP(Re_lo!$H$5,Re_lo!$N$5:$O$16,2,0)),AU590,"")),"",IF(AND($I590=Re_lo!$E$5,BW$5=VLOOKUP(Re_lo!$H$5,Re_lo!$N$5:$O$16,2,0)),AU590,""))</f>
        <v/>
      </c>
      <c r="BX590" s="125" t="str">
        <f>IF(ISERR(IF(AND($I590=Re_lo!$E$5,BX$5=VLOOKUP(Re_lo!$H$5,Re_lo!$N$5:$O$16,2,0)),AV590,"")),"",IF(AND($I590=Re_lo!$E$5,BX$5=VLOOKUP(Re_lo!$H$5,Re_lo!$N$5:$O$16,2,0)),AV590,""))</f>
        <v/>
      </c>
      <c r="BY590" s="125" t="str">
        <f>IF(ISERR(IF(AND($I590=Re_lo!$E$5,BY$5=VLOOKUP(Re_lo!$H$5,Re_lo!$N$5:$O$16,2,0)),AW590,"")),"",IF(AND($I590=Re_lo!$E$5,BY$5=VLOOKUP(Re_lo!$H$5,Re_lo!$N$5:$O$16,2,0)),AW590,""))</f>
        <v/>
      </c>
      <c r="BZ590" s="125" t="str">
        <f>IF(ISERR(IF(AND($I590=Re_lo!$E$5,BZ$5=VLOOKUP(Re_lo!$H$5,Re_lo!$N$5:$O$16,2,0)),AX590,"")),"",IF(AND($I590=Re_lo!$E$5,BZ$5=VLOOKUP(Re_lo!$H$5,Re_lo!$N$5:$O$16,2,0)),AX590,""))</f>
        <v/>
      </c>
      <c r="CA590" s="125" t="str">
        <f>IF(ISERR(IF(AND($I590=Re_lo!$E$5,CA$5=VLOOKUP(Re_lo!$H$5,Re_lo!$N$5:$O$16,2,0)),AY590,"")),"",IF(AND($I590=Re_lo!$E$5,CA$5=VLOOKUP(Re_lo!$H$5,Re_lo!$N$5:$O$16,2,0)),AY590,""))</f>
        <v/>
      </c>
      <c r="CB590" s="125" t="str">
        <f>IF(ISERR(IF(AND($I590=Re_lo!$E$5,CB$5=VLOOKUP(Re_lo!$H$5,Re_lo!$N$5:$O$16,2,0)),AZ590,"")),"",IF(AND($I590=Re_lo!$E$5,CB$5=VLOOKUP(Re_lo!$H$5,Re_lo!$N$5:$O$16,2,0)),AZ590,""))</f>
        <v/>
      </c>
      <c r="CC590" s="125" t="str">
        <f>IF(ISERR(IF(AND($I590=Re_lo!$E$5,CC$5=VLOOKUP(Re_lo!$H$5,Re_lo!$N$5:$O$16,2,0)),BA590,"")),"",IF(AND($I590=Re_lo!$E$5,CC$5=VLOOKUP(Re_lo!$H$5,Re_lo!$N$5:$O$16,2,0)),BA590,""))</f>
        <v/>
      </c>
      <c r="CD590" s="125" t="str">
        <f>IF(ISERR(IF(AND($I590=Re_lo!$E$5,CD$5=VLOOKUP(Re_lo!$H$5,Re_lo!$N$5:$O$16,2,0)),BB590,"")),"",IF(AND($I590=Re_lo!$E$5,CD$5=VLOOKUP(Re_lo!$H$5,Re_lo!$N$5:$O$16,2,0)),BB590,""))</f>
        <v/>
      </c>
      <c r="CF590" s="125" t="str">
        <f>IF($C590="","",COUNTIFS(Con_ve!$C$6:$C$1005,$C590,Con_ve!$Q$6:$Q$1005,Cad_cl!CF$5))</f>
        <v/>
      </c>
      <c r="CG590" s="125" t="str">
        <f>IF($C590="","",COUNTIFS(Con_ve!$C$6:$C$1005,$C590,Con_ve!$Q$6:$Q$1005,Cad_cl!CG$5))</f>
        <v/>
      </c>
      <c r="CH590" s="125" t="str">
        <f>IF($C590="","",COUNTIFS(Con_ve!$C$6:$C$1005,$C590,Con_ve!$Q$6:$Q$1005,Cad_cl!CH$5))</f>
        <v/>
      </c>
      <c r="CI590" s="125" t="str">
        <f>IF($C590="","",COUNTIFS(Con_ve!$C$6:$C$1005,$C590,Con_ve!$Q$6:$Q$1005,Cad_cl!CI$5))</f>
        <v/>
      </c>
      <c r="CJ590" s="125" t="str">
        <f>IF($C590="","",COUNTIFS(Con_ve!$C$6:$C$1005,$C590,Con_ve!$Q$6:$Q$1005,Cad_cl!CJ$5))</f>
        <v/>
      </c>
      <c r="CK590" s="125" t="str">
        <f>IF($C590="","",COUNTIFS(Con_ve!$C$6:$C$1005,$C590,Con_ve!$Q$6:$Q$1005,Cad_cl!CK$5))</f>
        <v/>
      </c>
      <c r="CL590" s="125" t="str">
        <f>IF($C590="","",COUNTIFS(Con_ve!$C$6:$C$1005,$C590,Con_ve!$Q$6:$Q$1005,Cad_cl!CL$5))</f>
        <v/>
      </c>
      <c r="CM590" s="125" t="str">
        <f>IF($C590="","",COUNTIFS(Con_ve!$C$6:$C$1005,$C590,Con_ve!$Q$6:$Q$1005,Cad_cl!CM$5))</f>
        <v/>
      </c>
      <c r="CN590" s="125" t="str">
        <f>IF($C590="","",COUNTIFS(Con_ve!$C$6:$C$1005,$C590,Con_ve!$Q$6:$Q$1005,Cad_cl!CN$5))</f>
        <v/>
      </c>
      <c r="CO590" s="125" t="str">
        <f>IF($C590="","",COUNTIFS(Con_ve!$C$6:$C$1005,$C590,Con_ve!$Q$6:$Q$1005,Cad_cl!CO$5))</f>
        <v/>
      </c>
      <c r="CP590" s="125" t="str">
        <f>IF($C590="","",COUNTIFS(Con_ve!$C$6:$C$1005,$C590,Con_ve!$Q$6:$Q$1005,Cad_cl!CP$5))</f>
        <v/>
      </c>
      <c r="CQ590" s="125" t="str">
        <f>IF($C590="","",COUNTIFS(Con_ve!$C$6:$C$1005,$C590,Con_ve!$Q$6:$Q$1005,Cad_cl!CQ$5))</f>
        <v/>
      </c>
      <c r="CR590" s="125">
        <f t="shared" si="29"/>
        <v>0</v>
      </c>
    </row>
    <row r="591" spans="3:96" ht="30" customHeight="1">
      <c r="C591" s="153"/>
      <c r="D591" s="153"/>
      <c r="E591" s="154"/>
      <c r="F591" s="153"/>
      <c r="G591" s="155"/>
      <c r="H591" s="153"/>
      <c r="I591" s="153"/>
      <c r="J591" s="132" t="s">
        <v>309</v>
      </c>
      <c r="K591" s="133" t="s">
        <v>309</v>
      </c>
      <c r="L591" s="153"/>
      <c r="M591" s="153"/>
      <c r="N591" s="153"/>
      <c r="O591" s="153"/>
      <c r="P591" s="153"/>
      <c r="Q591" s="153"/>
      <c r="AP591" s="134" t="str">
        <f>IF(ISERR(IF($C591="","",SUMIFS(Con_ve!$F$6:$F$1005,Con_ve!$C$6:$C$1005,$C591,Con_ve!$I$6:$I$1005,"Fechada",Con_ve!$Q$6:$Q$1005,Cad_cl!AP$5))),"",IF($C591="","",SUMIFS(Con_ve!$F$6:$F$1005,Con_ve!$C$6:$C$1005,$C591,Con_ve!$I$6:$I$1005,"Fechada",Con_ve!$Q$6:$Q$1005,Cad_cl!AP$5)))</f>
        <v/>
      </c>
      <c r="AQ591" s="134" t="str">
        <f>IF(ISERR(IF($C591="","",SUMIFS(Con_ve!$F$6:$F$1005,Con_ve!$C$6:$C$1005,$C591,Con_ve!$I$6:$I$1005,"Fechada",Con_ve!$Q$6:$Q$1005,Cad_cl!AQ$5))),"",IF($C591="","",SUMIFS(Con_ve!$F$6:$F$1005,Con_ve!$C$6:$C$1005,$C591,Con_ve!$I$6:$I$1005,"Fechada",Con_ve!$Q$6:$Q$1005,Cad_cl!AQ$5)))</f>
        <v/>
      </c>
      <c r="AR591" s="134" t="str">
        <f>IF(ISERR(IF($C591="","",SUMIFS(Con_ve!$F$6:$F$1005,Con_ve!$C$6:$C$1005,$C591,Con_ve!$I$6:$I$1005,"Fechada",Con_ve!$Q$6:$Q$1005,Cad_cl!AR$5))),"",IF($C591="","",SUMIFS(Con_ve!$F$6:$F$1005,Con_ve!$C$6:$C$1005,$C591,Con_ve!$I$6:$I$1005,"Fechada",Con_ve!$Q$6:$Q$1005,Cad_cl!AR$5)))</f>
        <v/>
      </c>
      <c r="AS591" s="134" t="str">
        <f>IF(ISERR(IF($C591="","",SUMIFS(Con_ve!$F$6:$F$1005,Con_ve!$C$6:$C$1005,$C591,Con_ve!$I$6:$I$1005,"Fechada",Con_ve!$Q$6:$Q$1005,Cad_cl!AS$5))),"",IF($C591="","",SUMIFS(Con_ve!$F$6:$F$1005,Con_ve!$C$6:$C$1005,$C591,Con_ve!$I$6:$I$1005,"Fechada",Con_ve!$Q$6:$Q$1005,Cad_cl!AS$5)))</f>
        <v/>
      </c>
      <c r="AT591" s="134" t="str">
        <f>IF(ISERR(IF($C591="","",SUMIFS(Con_ve!$F$6:$F$1005,Con_ve!$C$6:$C$1005,$C591,Con_ve!$I$6:$I$1005,"Fechada",Con_ve!$Q$6:$Q$1005,Cad_cl!AT$5))),"",IF($C591="","",SUMIFS(Con_ve!$F$6:$F$1005,Con_ve!$C$6:$C$1005,$C591,Con_ve!$I$6:$I$1005,"Fechada",Con_ve!$Q$6:$Q$1005,Cad_cl!AT$5)))</f>
        <v/>
      </c>
      <c r="AU591" s="134" t="str">
        <f>IF(ISERR(IF($C591="","",SUMIFS(Con_ve!$F$6:$F$1005,Con_ve!$C$6:$C$1005,$C591,Con_ve!$I$6:$I$1005,"Fechada",Con_ve!$Q$6:$Q$1005,Cad_cl!AU$5))),"",IF($C591="","",SUMIFS(Con_ve!$F$6:$F$1005,Con_ve!$C$6:$C$1005,$C591,Con_ve!$I$6:$I$1005,"Fechada",Con_ve!$Q$6:$Q$1005,Cad_cl!AU$5)))</f>
        <v/>
      </c>
      <c r="AV591" s="134" t="str">
        <f>IF(ISERR(IF($C591="","",SUMIFS(Con_ve!$F$6:$F$1005,Con_ve!$C$6:$C$1005,$C591,Con_ve!$I$6:$I$1005,"Fechada",Con_ve!$Q$6:$Q$1005,Cad_cl!AV$5))),"",IF($C591="","",SUMIFS(Con_ve!$F$6:$F$1005,Con_ve!$C$6:$C$1005,$C591,Con_ve!$I$6:$I$1005,"Fechada",Con_ve!$Q$6:$Q$1005,Cad_cl!AV$5)))</f>
        <v/>
      </c>
      <c r="AW591" s="134" t="str">
        <f>IF(ISERR(IF($C591="","",SUMIFS(Con_ve!$F$6:$F$1005,Con_ve!$C$6:$C$1005,$C591,Con_ve!$I$6:$I$1005,"Fechada",Con_ve!$Q$6:$Q$1005,Cad_cl!AW$5))),"",IF($C591="","",SUMIFS(Con_ve!$F$6:$F$1005,Con_ve!$C$6:$C$1005,$C591,Con_ve!$I$6:$I$1005,"Fechada",Con_ve!$Q$6:$Q$1005,Cad_cl!AW$5)))</f>
        <v/>
      </c>
      <c r="AX591" s="134" t="str">
        <f>IF(ISERR(IF($C591="","",SUMIFS(Con_ve!$F$6:$F$1005,Con_ve!$C$6:$C$1005,$C591,Con_ve!$I$6:$I$1005,"Fechada",Con_ve!$Q$6:$Q$1005,Cad_cl!AX$5))),"",IF($C591="","",SUMIFS(Con_ve!$F$6:$F$1005,Con_ve!$C$6:$C$1005,$C591,Con_ve!$I$6:$I$1005,"Fechada",Con_ve!$Q$6:$Q$1005,Cad_cl!AX$5)))</f>
        <v/>
      </c>
      <c r="AY591" s="134" t="str">
        <f>IF(ISERR(IF($C591="","",SUMIFS(Con_ve!$F$6:$F$1005,Con_ve!$C$6:$C$1005,$C591,Con_ve!$I$6:$I$1005,"Fechada",Con_ve!$Q$6:$Q$1005,Cad_cl!AY$5))),"",IF($C591="","",SUMIFS(Con_ve!$F$6:$F$1005,Con_ve!$C$6:$C$1005,$C591,Con_ve!$I$6:$I$1005,"Fechada",Con_ve!$Q$6:$Q$1005,Cad_cl!AY$5)))</f>
        <v/>
      </c>
      <c r="AZ591" s="134" t="str">
        <f>IF(ISERR(IF($C591="","",SUMIFS(Con_ve!$F$6:$F$1005,Con_ve!$C$6:$C$1005,$C591,Con_ve!$I$6:$I$1005,"Fechada",Con_ve!$Q$6:$Q$1005,Cad_cl!AZ$5))),"",IF($C591="","",SUMIFS(Con_ve!$F$6:$F$1005,Con_ve!$C$6:$C$1005,$C591,Con_ve!$I$6:$I$1005,"Fechada",Con_ve!$Q$6:$Q$1005,Cad_cl!AZ$5)))</f>
        <v/>
      </c>
      <c r="BA591" s="134" t="str">
        <f>IF(ISERR(IF($C591="","",SUMIFS(Con_ve!$F$6:$F$1005,Con_ve!$C$6:$C$1005,$C591,Con_ve!$I$6:$I$1005,"Fechada",Con_ve!$Q$6:$Q$1005,Cad_cl!BA$5))),"",IF($C591="","",SUMIFS(Con_ve!$F$6:$F$1005,Con_ve!$C$6:$C$1005,$C591,Con_ve!$I$6:$I$1005,"Fechada",Con_ve!$Q$6:$Q$1005,Cad_cl!BA$5)))</f>
        <v/>
      </c>
      <c r="BB591" s="134">
        <f t="shared" si="27"/>
        <v>0</v>
      </c>
      <c r="BD591" s="134" t="str">
        <f>IF(ISERR(IF($C591="","",SUMIFS(Con_ve!$F$6:$F$1005,Con_ve!$C$6:$C$1005,$C591,Con_ve!$I$6:$I$1005,"Em negociação",Con_ve!$Q$6:$Q$1005,Cad_cl!BD$5))),"",IF($C591="","",SUMIFS(Con_ve!$F$6:$F$1005,Con_ve!$C$6:$C$1005,$C591,Con_ve!$I$6:$I$1005,"Em negociação",Con_ve!$Q$6:$Q$1005,Cad_cl!BD$5)))</f>
        <v/>
      </c>
      <c r="BE591" s="134" t="str">
        <f>IF(ISERR(IF($C591="","",SUMIFS(Con_ve!$F$6:$F$1005,Con_ve!$C$6:$C$1005,$C591,Con_ve!$I$6:$I$1005,"Em negociação",Con_ve!$Q$6:$Q$1005,Cad_cl!BE$5))),"",IF($C591="","",SUMIFS(Con_ve!$F$6:$F$1005,Con_ve!$C$6:$C$1005,$C591,Con_ve!$I$6:$I$1005,"Em negociação",Con_ve!$Q$6:$Q$1005,Cad_cl!BE$5)))</f>
        <v/>
      </c>
      <c r="BF591" s="134" t="str">
        <f>IF(ISERR(IF($C591="","",SUMIFS(Con_ve!$F$6:$F$1005,Con_ve!$C$6:$C$1005,$C591,Con_ve!$I$6:$I$1005,"Em negociação",Con_ve!$Q$6:$Q$1005,Cad_cl!BF$5))),"",IF($C591="","",SUMIFS(Con_ve!$F$6:$F$1005,Con_ve!$C$6:$C$1005,$C591,Con_ve!$I$6:$I$1005,"Em negociação",Con_ve!$Q$6:$Q$1005,Cad_cl!BF$5)))</f>
        <v/>
      </c>
      <c r="BG591" s="134" t="str">
        <f>IF(ISERR(IF($C591="","",SUMIFS(Con_ve!$F$6:$F$1005,Con_ve!$C$6:$C$1005,$C591,Con_ve!$I$6:$I$1005,"Em negociação",Con_ve!$Q$6:$Q$1005,Cad_cl!BG$5))),"",IF($C591="","",SUMIFS(Con_ve!$F$6:$F$1005,Con_ve!$C$6:$C$1005,$C591,Con_ve!$I$6:$I$1005,"Em negociação",Con_ve!$Q$6:$Q$1005,Cad_cl!BG$5)))</f>
        <v/>
      </c>
      <c r="BH591" s="134" t="str">
        <f>IF(ISERR(IF($C591="","",SUMIFS(Con_ve!$F$6:$F$1005,Con_ve!$C$6:$C$1005,$C591,Con_ve!$I$6:$I$1005,"Em negociação",Con_ve!$Q$6:$Q$1005,Cad_cl!BH$5))),"",IF($C591="","",SUMIFS(Con_ve!$F$6:$F$1005,Con_ve!$C$6:$C$1005,$C591,Con_ve!$I$6:$I$1005,"Em negociação",Con_ve!$Q$6:$Q$1005,Cad_cl!BH$5)))</f>
        <v/>
      </c>
      <c r="BI591" s="134" t="str">
        <f>IF(ISERR(IF($C591="","",SUMIFS(Con_ve!$F$6:$F$1005,Con_ve!$C$6:$C$1005,$C591,Con_ve!$I$6:$I$1005,"Em negociação",Con_ve!$Q$6:$Q$1005,Cad_cl!BI$5))),"",IF($C591="","",SUMIFS(Con_ve!$F$6:$F$1005,Con_ve!$C$6:$C$1005,$C591,Con_ve!$I$6:$I$1005,"Em negociação",Con_ve!$Q$6:$Q$1005,Cad_cl!BI$5)))</f>
        <v/>
      </c>
      <c r="BJ591" s="134" t="str">
        <f>IF(ISERR(IF($C591="","",SUMIFS(Con_ve!$F$6:$F$1005,Con_ve!$C$6:$C$1005,$C591,Con_ve!$I$6:$I$1005,"Em negociação",Con_ve!$Q$6:$Q$1005,Cad_cl!BJ$5))),"",IF($C591="","",SUMIFS(Con_ve!$F$6:$F$1005,Con_ve!$C$6:$C$1005,$C591,Con_ve!$I$6:$I$1005,"Em negociação",Con_ve!$Q$6:$Q$1005,Cad_cl!BJ$5)))</f>
        <v/>
      </c>
      <c r="BK591" s="134" t="str">
        <f>IF(ISERR(IF($C591="","",SUMIFS(Con_ve!$F$6:$F$1005,Con_ve!$C$6:$C$1005,$C591,Con_ve!$I$6:$I$1005,"Em negociação",Con_ve!$Q$6:$Q$1005,Cad_cl!BK$5))),"",IF($C591="","",SUMIFS(Con_ve!$F$6:$F$1005,Con_ve!$C$6:$C$1005,$C591,Con_ve!$I$6:$I$1005,"Em negociação",Con_ve!$Q$6:$Q$1005,Cad_cl!BK$5)))</f>
        <v/>
      </c>
      <c r="BL591" s="134" t="str">
        <f>IF(ISERR(IF($C591="","",SUMIFS(Con_ve!$F$6:$F$1005,Con_ve!$C$6:$C$1005,$C591,Con_ve!$I$6:$I$1005,"Em negociação",Con_ve!$Q$6:$Q$1005,Cad_cl!BL$5))),"",IF($C591="","",SUMIFS(Con_ve!$F$6:$F$1005,Con_ve!$C$6:$C$1005,$C591,Con_ve!$I$6:$I$1005,"Em negociação",Con_ve!$Q$6:$Q$1005,Cad_cl!BL$5)))</f>
        <v/>
      </c>
      <c r="BM591" s="134" t="str">
        <f>IF(ISERR(IF($C591="","",SUMIFS(Con_ve!$F$6:$F$1005,Con_ve!$C$6:$C$1005,$C591,Con_ve!$I$6:$I$1005,"Em negociação",Con_ve!$Q$6:$Q$1005,Cad_cl!BM$5))),"",IF($C591="","",SUMIFS(Con_ve!$F$6:$F$1005,Con_ve!$C$6:$C$1005,$C591,Con_ve!$I$6:$I$1005,"Em negociação",Con_ve!$Q$6:$Q$1005,Cad_cl!BM$5)))</f>
        <v/>
      </c>
      <c r="BN591" s="134" t="str">
        <f>IF(ISERR(IF($C591="","",SUMIFS(Con_ve!$F$6:$F$1005,Con_ve!$C$6:$C$1005,$C591,Con_ve!$I$6:$I$1005,"Em negociação",Con_ve!$Q$6:$Q$1005,Cad_cl!BN$5))),"",IF($C591="","",SUMIFS(Con_ve!$F$6:$F$1005,Con_ve!$C$6:$C$1005,$C591,Con_ve!$I$6:$I$1005,"Em negociação",Con_ve!$Q$6:$Q$1005,Cad_cl!BN$5)))</f>
        <v/>
      </c>
      <c r="BO591" s="134" t="str">
        <f>IF(ISERR(IF($C591="","",SUMIFS(Con_ve!$F$6:$F$1005,Con_ve!$C$6:$C$1005,$C591,Con_ve!$I$6:$I$1005,"Em negociação",Con_ve!$Q$6:$Q$1005,Cad_cl!BO$5))),"",IF($C591="","",SUMIFS(Con_ve!$F$6:$F$1005,Con_ve!$C$6:$C$1005,$C591,Con_ve!$I$6:$I$1005,"Em negociação",Con_ve!$Q$6:$Q$1005,Cad_cl!BO$5)))</f>
        <v/>
      </c>
      <c r="BP591" s="134">
        <f t="shared" si="28"/>
        <v>0</v>
      </c>
      <c r="BR591" s="125" t="str">
        <f>IF(ISERR(IF(AND($I591=Re_lo!$E$5,BR$5=VLOOKUP(Re_lo!$H$5,Re_lo!$N$5:$O$16,2,0)),AP591,"")),"",IF(AND($I591=Re_lo!$E$5,BR$5=VLOOKUP(Re_lo!$H$5,Re_lo!$N$5:$O$16,2,0)),AP591,""))</f>
        <v/>
      </c>
      <c r="BS591" s="125" t="str">
        <f>IF(ISERR(IF(AND($I591=Re_lo!$E$5,BS$5=VLOOKUP(Re_lo!$H$5,Re_lo!$N$5:$O$16,2,0)),AQ591,"")),"",IF(AND($I591=Re_lo!$E$5,BS$5=VLOOKUP(Re_lo!$H$5,Re_lo!$N$5:$O$16,2,0)),AQ591,""))</f>
        <v/>
      </c>
      <c r="BT591" s="125" t="str">
        <f>IF(ISERR(IF(AND($I591=Re_lo!$E$5,BT$5=VLOOKUP(Re_lo!$H$5,Re_lo!$N$5:$O$16,2,0)),AR591,"")),"",IF(AND($I591=Re_lo!$E$5,BT$5=VLOOKUP(Re_lo!$H$5,Re_lo!$N$5:$O$16,2,0)),AR591,""))</f>
        <v/>
      </c>
      <c r="BU591" s="125" t="str">
        <f>IF(ISERR(IF(AND($I591=Re_lo!$E$5,BU$5=VLOOKUP(Re_lo!$H$5,Re_lo!$N$5:$O$16,2,0)),AS591,"")),"",IF(AND($I591=Re_lo!$E$5,BU$5=VLOOKUP(Re_lo!$H$5,Re_lo!$N$5:$O$16,2,0)),AS591,""))</f>
        <v/>
      </c>
      <c r="BV591" s="125" t="str">
        <f>IF(ISERR(IF(AND($I591=Re_lo!$E$5,BV$5=VLOOKUP(Re_lo!$H$5,Re_lo!$N$5:$O$16,2,0)),AT591,"")),"",IF(AND($I591=Re_lo!$E$5,BV$5=VLOOKUP(Re_lo!$H$5,Re_lo!$N$5:$O$16,2,0)),AT591,""))</f>
        <v/>
      </c>
      <c r="BW591" s="125" t="str">
        <f>IF(ISERR(IF(AND($I591=Re_lo!$E$5,BW$5=VLOOKUP(Re_lo!$H$5,Re_lo!$N$5:$O$16,2,0)),AU591,"")),"",IF(AND($I591=Re_lo!$E$5,BW$5=VLOOKUP(Re_lo!$H$5,Re_lo!$N$5:$O$16,2,0)),AU591,""))</f>
        <v/>
      </c>
      <c r="BX591" s="125" t="str">
        <f>IF(ISERR(IF(AND($I591=Re_lo!$E$5,BX$5=VLOOKUP(Re_lo!$H$5,Re_lo!$N$5:$O$16,2,0)),AV591,"")),"",IF(AND($I591=Re_lo!$E$5,BX$5=VLOOKUP(Re_lo!$H$5,Re_lo!$N$5:$O$16,2,0)),AV591,""))</f>
        <v/>
      </c>
      <c r="BY591" s="125" t="str">
        <f>IF(ISERR(IF(AND($I591=Re_lo!$E$5,BY$5=VLOOKUP(Re_lo!$H$5,Re_lo!$N$5:$O$16,2,0)),AW591,"")),"",IF(AND($I591=Re_lo!$E$5,BY$5=VLOOKUP(Re_lo!$H$5,Re_lo!$N$5:$O$16,2,0)),AW591,""))</f>
        <v/>
      </c>
      <c r="BZ591" s="125" t="str">
        <f>IF(ISERR(IF(AND($I591=Re_lo!$E$5,BZ$5=VLOOKUP(Re_lo!$H$5,Re_lo!$N$5:$O$16,2,0)),AX591,"")),"",IF(AND($I591=Re_lo!$E$5,BZ$5=VLOOKUP(Re_lo!$H$5,Re_lo!$N$5:$O$16,2,0)),AX591,""))</f>
        <v/>
      </c>
      <c r="CA591" s="125" t="str">
        <f>IF(ISERR(IF(AND($I591=Re_lo!$E$5,CA$5=VLOOKUP(Re_lo!$H$5,Re_lo!$N$5:$O$16,2,0)),AY591,"")),"",IF(AND($I591=Re_lo!$E$5,CA$5=VLOOKUP(Re_lo!$H$5,Re_lo!$N$5:$O$16,2,0)),AY591,""))</f>
        <v/>
      </c>
      <c r="CB591" s="125" t="str">
        <f>IF(ISERR(IF(AND($I591=Re_lo!$E$5,CB$5=VLOOKUP(Re_lo!$H$5,Re_lo!$N$5:$O$16,2,0)),AZ591,"")),"",IF(AND($I591=Re_lo!$E$5,CB$5=VLOOKUP(Re_lo!$H$5,Re_lo!$N$5:$O$16,2,0)),AZ591,""))</f>
        <v/>
      </c>
      <c r="CC591" s="125" t="str">
        <f>IF(ISERR(IF(AND($I591=Re_lo!$E$5,CC$5=VLOOKUP(Re_lo!$H$5,Re_lo!$N$5:$O$16,2,0)),BA591,"")),"",IF(AND($I591=Re_lo!$E$5,CC$5=VLOOKUP(Re_lo!$H$5,Re_lo!$N$5:$O$16,2,0)),BA591,""))</f>
        <v/>
      </c>
      <c r="CD591" s="125" t="str">
        <f>IF(ISERR(IF(AND($I591=Re_lo!$E$5,CD$5=VLOOKUP(Re_lo!$H$5,Re_lo!$N$5:$O$16,2,0)),BB591,"")),"",IF(AND($I591=Re_lo!$E$5,CD$5=VLOOKUP(Re_lo!$H$5,Re_lo!$N$5:$O$16,2,0)),BB591,""))</f>
        <v/>
      </c>
      <c r="CF591" s="125" t="str">
        <f>IF($C591="","",COUNTIFS(Con_ve!$C$6:$C$1005,$C591,Con_ve!$Q$6:$Q$1005,Cad_cl!CF$5))</f>
        <v/>
      </c>
      <c r="CG591" s="125" t="str">
        <f>IF($C591="","",COUNTIFS(Con_ve!$C$6:$C$1005,$C591,Con_ve!$Q$6:$Q$1005,Cad_cl!CG$5))</f>
        <v/>
      </c>
      <c r="CH591" s="125" t="str">
        <f>IF($C591="","",COUNTIFS(Con_ve!$C$6:$C$1005,$C591,Con_ve!$Q$6:$Q$1005,Cad_cl!CH$5))</f>
        <v/>
      </c>
      <c r="CI591" s="125" t="str">
        <f>IF($C591="","",COUNTIFS(Con_ve!$C$6:$C$1005,$C591,Con_ve!$Q$6:$Q$1005,Cad_cl!CI$5))</f>
        <v/>
      </c>
      <c r="CJ591" s="125" t="str">
        <f>IF($C591="","",COUNTIFS(Con_ve!$C$6:$C$1005,$C591,Con_ve!$Q$6:$Q$1005,Cad_cl!CJ$5))</f>
        <v/>
      </c>
      <c r="CK591" s="125" t="str">
        <f>IF($C591="","",COUNTIFS(Con_ve!$C$6:$C$1005,$C591,Con_ve!$Q$6:$Q$1005,Cad_cl!CK$5))</f>
        <v/>
      </c>
      <c r="CL591" s="125" t="str">
        <f>IF($C591="","",COUNTIFS(Con_ve!$C$6:$C$1005,$C591,Con_ve!$Q$6:$Q$1005,Cad_cl!CL$5))</f>
        <v/>
      </c>
      <c r="CM591" s="125" t="str">
        <f>IF($C591="","",COUNTIFS(Con_ve!$C$6:$C$1005,$C591,Con_ve!$Q$6:$Q$1005,Cad_cl!CM$5))</f>
        <v/>
      </c>
      <c r="CN591" s="125" t="str">
        <f>IF($C591="","",COUNTIFS(Con_ve!$C$6:$C$1005,$C591,Con_ve!$Q$6:$Q$1005,Cad_cl!CN$5))</f>
        <v/>
      </c>
      <c r="CO591" s="125" t="str">
        <f>IF($C591="","",COUNTIFS(Con_ve!$C$6:$C$1005,$C591,Con_ve!$Q$6:$Q$1005,Cad_cl!CO$5))</f>
        <v/>
      </c>
      <c r="CP591" s="125" t="str">
        <f>IF($C591="","",COUNTIFS(Con_ve!$C$6:$C$1005,$C591,Con_ve!$Q$6:$Q$1005,Cad_cl!CP$5))</f>
        <v/>
      </c>
      <c r="CQ591" s="125" t="str">
        <f>IF($C591="","",COUNTIFS(Con_ve!$C$6:$C$1005,$C591,Con_ve!$Q$6:$Q$1005,Cad_cl!CQ$5))</f>
        <v/>
      </c>
      <c r="CR591" s="125">
        <f t="shared" si="29"/>
        <v>0</v>
      </c>
    </row>
    <row r="592" spans="3:96" ht="30" customHeight="1">
      <c r="C592" s="153"/>
      <c r="D592" s="153"/>
      <c r="E592" s="154"/>
      <c r="F592" s="153"/>
      <c r="G592" s="155"/>
      <c r="H592" s="153"/>
      <c r="I592" s="153"/>
      <c r="J592" s="132" t="s">
        <v>309</v>
      </c>
      <c r="K592" s="133" t="s">
        <v>309</v>
      </c>
      <c r="L592" s="153"/>
      <c r="M592" s="153"/>
      <c r="N592" s="153"/>
      <c r="O592" s="153"/>
      <c r="P592" s="153"/>
      <c r="Q592" s="153"/>
      <c r="AP592" s="134" t="str">
        <f>IF(ISERR(IF($C592="","",SUMIFS(Con_ve!$F$6:$F$1005,Con_ve!$C$6:$C$1005,$C592,Con_ve!$I$6:$I$1005,"Fechada",Con_ve!$Q$6:$Q$1005,Cad_cl!AP$5))),"",IF($C592="","",SUMIFS(Con_ve!$F$6:$F$1005,Con_ve!$C$6:$C$1005,$C592,Con_ve!$I$6:$I$1005,"Fechada",Con_ve!$Q$6:$Q$1005,Cad_cl!AP$5)))</f>
        <v/>
      </c>
      <c r="AQ592" s="134" t="str">
        <f>IF(ISERR(IF($C592="","",SUMIFS(Con_ve!$F$6:$F$1005,Con_ve!$C$6:$C$1005,$C592,Con_ve!$I$6:$I$1005,"Fechada",Con_ve!$Q$6:$Q$1005,Cad_cl!AQ$5))),"",IF($C592="","",SUMIFS(Con_ve!$F$6:$F$1005,Con_ve!$C$6:$C$1005,$C592,Con_ve!$I$6:$I$1005,"Fechada",Con_ve!$Q$6:$Q$1005,Cad_cl!AQ$5)))</f>
        <v/>
      </c>
      <c r="AR592" s="134" t="str">
        <f>IF(ISERR(IF($C592="","",SUMIFS(Con_ve!$F$6:$F$1005,Con_ve!$C$6:$C$1005,$C592,Con_ve!$I$6:$I$1005,"Fechada",Con_ve!$Q$6:$Q$1005,Cad_cl!AR$5))),"",IF($C592="","",SUMIFS(Con_ve!$F$6:$F$1005,Con_ve!$C$6:$C$1005,$C592,Con_ve!$I$6:$I$1005,"Fechada",Con_ve!$Q$6:$Q$1005,Cad_cl!AR$5)))</f>
        <v/>
      </c>
      <c r="AS592" s="134" t="str">
        <f>IF(ISERR(IF($C592="","",SUMIFS(Con_ve!$F$6:$F$1005,Con_ve!$C$6:$C$1005,$C592,Con_ve!$I$6:$I$1005,"Fechada",Con_ve!$Q$6:$Q$1005,Cad_cl!AS$5))),"",IF($C592="","",SUMIFS(Con_ve!$F$6:$F$1005,Con_ve!$C$6:$C$1005,$C592,Con_ve!$I$6:$I$1005,"Fechada",Con_ve!$Q$6:$Q$1005,Cad_cl!AS$5)))</f>
        <v/>
      </c>
      <c r="AT592" s="134" t="str">
        <f>IF(ISERR(IF($C592="","",SUMIFS(Con_ve!$F$6:$F$1005,Con_ve!$C$6:$C$1005,$C592,Con_ve!$I$6:$I$1005,"Fechada",Con_ve!$Q$6:$Q$1005,Cad_cl!AT$5))),"",IF($C592="","",SUMIFS(Con_ve!$F$6:$F$1005,Con_ve!$C$6:$C$1005,$C592,Con_ve!$I$6:$I$1005,"Fechada",Con_ve!$Q$6:$Q$1005,Cad_cl!AT$5)))</f>
        <v/>
      </c>
      <c r="AU592" s="134" t="str">
        <f>IF(ISERR(IF($C592="","",SUMIFS(Con_ve!$F$6:$F$1005,Con_ve!$C$6:$C$1005,$C592,Con_ve!$I$6:$I$1005,"Fechada",Con_ve!$Q$6:$Q$1005,Cad_cl!AU$5))),"",IF($C592="","",SUMIFS(Con_ve!$F$6:$F$1005,Con_ve!$C$6:$C$1005,$C592,Con_ve!$I$6:$I$1005,"Fechada",Con_ve!$Q$6:$Q$1005,Cad_cl!AU$5)))</f>
        <v/>
      </c>
      <c r="AV592" s="134" t="str">
        <f>IF(ISERR(IF($C592="","",SUMIFS(Con_ve!$F$6:$F$1005,Con_ve!$C$6:$C$1005,$C592,Con_ve!$I$6:$I$1005,"Fechada",Con_ve!$Q$6:$Q$1005,Cad_cl!AV$5))),"",IF($C592="","",SUMIFS(Con_ve!$F$6:$F$1005,Con_ve!$C$6:$C$1005,$C592,Con_ve!$I$6:$I$1005,"Fechada",Con_ve!$Q$6:$Q$1005,Cad_cl!AV$5)))</f>
        <v/>
      </c>
      <c r="AW592" s="134" t="str">
        <f>IF(ISERR(IF($C592="","",SUMIFS(Con_ve!$F$6:$F$1005,Con_ve!$C$6:$C$1005,$C592,Con_ve!$I$6:$I$1005,"Fechada",Con_ve!$Q$6:$Q$1005,Cad_cl!AW$5))),"",IF($C592="","",SUMIFS(Con_ve!$F$6:$F$1005,Con_ve!$C$6:$C$1005,$C592,Con_ve!$I$6:$I$1005,"Fechada",Con_ve!$Q$6:$Q$1005,Cad_cl!AW$5)))</f>
        <v/>
      </c>
      <c r="AX592" s="134" t="str">
        <f>IF(ISERR(IF($C592="","",SUMIFS(Con_ve!$F$6:$F$1005,Con_ve!$C$6:$C$1005,$C592,Con_ve!$I$6:$I$1005,"Fechada",Con_ve!$Q$6:$Q$1005,Cad_cl!AX$5))),"",IF($C592="","",SUMIFS(Con_ve!$F$6:$F$1005,Con_ve!$C$6:$C$1005,$C592,Con_ve!$I$6:$I$1005,"Fechada",Con_ve!$Q$6:$Q$1005,Cad_cl!AX$5)))</f>
        <v/>
      </c>
      <c r="AY592" s="134" t="str">
        <f>IF(ISERR(IF($C592="","",SUMIFS(Con_ve!$F$6:$F$1005,Con_ve!$C$6:$C$1005,$C592,Con_ve!$I$6:$I$1005,"Fechada",Con_ve!$Q$6:$Q$1005,Cad_cl!AY$5))),"",IF($C592="","",SUMIFS(Con_ve!$F$6:$F$1005,Con_ve!$C$6:$C$1005,$C592,Con_ve!$I$6:$I$1005,"Fechada",Con_ve!$Q$6:$Q$1005,Cad_cl!AY$5)))</f>
        <v/>
      </c>
      <c r="AZ592" s="134" t="str">
        <f>IF(ISERR(IF($C592="","",SUMIFS(Con_ve!$F$6:$F$1005,Con_ve!$C$6:$C$1005,$C592,Con_ve!$I$6:$I$1005,"Fechada",Con_ve!$Q$6:$Q$1005,Cad_cl!AZ$5))),"",IF($C592="","",SUMIFS(Con_ve!$F$6:$F$1005,Con_ve!$C$6:$C$1005,$C592,Con_ve!$I$6:$I$1005,"Fechada",Con_ve!$Q$6:$Q$1005,Cad_cl!AZ$5)))</f>
        <v/>
      </c>
      <c r="BA592" s="134" t="str">
        <f>IF(ISERR(IF($C592="","",SUMIFS(Con_ve!$F$6:$F$1005,Con_ve!$C$6:$C$1005,$C592,Con_ve!$I$6:$I$1005,"Fechada",Con_ve!$Q$6:$Q$1005,Cad_cl!BA$5))),"",IF($C592="","",SUMIFS(Con_ve!$F$6:$F$1005,Con_ve!$C$6:$C$1005,$C592,Con_ve!$I$6:$I$1005,"Fechada",Con_ve!$Q$6:$Q$1005,Cad_cl!BA$5)))</f>
        <v/>
      </c>
      <c r="BB592" s="134">
        <f t="shared" si="27"/>
        <v>0</v>
      </c>
      <c r="BD592" s="134" t="str">
        <f>IF(ISERR(IF($C592="","",SUMIFS(Con_ve!$F$6:$F$1005,Con_ve!$C$6:$C$1005,$C592,Con_ve!$I$6:$I$1005,"Em negociação",Con_ve!$Q$6:$Q$1005,Cad_cl!BD$5))),"",IF($C592="","",SUMIFS(Con_ve!$F$6:$F$1005,Con_ve!$C$6:$C$1005,$C592,Con_ve!$I$6:$I$1005,"Em negociação",Con_ve!$Q$6:$Q$1005,Cad_cl!BD$5)))</f>
        <v/>
      </c>
      <c r="BE592" s="134" t="str">
        <f>IF(ISERR(IF($C592="","",SUMIFS(Con_ve!$F$6:$F$1005,Con_ve!$C$6:$C$1005,$C592,Con_ve!$I$6:$I$1005,"Em negociação",Con_ve!$Q$6:$Q$1005,Cad_cl!BE$5))),"",IF($C592="","",SUMIFS(Con_ve!$F$6:$F$1005,Con_ve!$C$6:$C$1005,$C592,Con_ve!$I$6:$I$1005,"Em negociação",Con_ve!$Q$6:$Q$1005,Cad_cl!BE$5)))</f>
        <v/>
      </c>
      <c r="BF592" s="134" t="str">
        <f>IF(ISERR(IF($C592="","",SUMIFS(Con_ve!$F$6:$F$1005,Con_ve!$C$6:$C$1005,$C592,Con_ve!$I$6:$I$1005,"Em negociação",Con_ve!$Q$6:$Q$1005,Cad_cl!BF$5))),"",IF($C592="","",SUMIFS(Con_ve!$F$6:$F$1005,Con_ve!$C$6:$C$1005,$C592,Con_ve!$I$6:$I$1005,"Em negociação",Con_ve!$Q$6:$Q$1005,Cad_cl!BF$5)))</f>
        <v/>
      </c>
      <c r="BG592" s="134" t="str">
        <f>IF(ISERR(IF($C592="","",SUMIFS(Con_ve!$F$6:$F$1005,Con_ve!$C$6:$C$1005,$C592,Con_ve!$I$6:$I$1005,"Em negociação",Con_ve!$Q$6:$Q$1005,Cad_cl!BG$5))),"",IF($C592="","",SUMIFS(Con_ve!$F$6:$F$1005,Con_ve!$C$6:$C$1005,$C592,Con_ve!$I$6:$I$1005,"Em negociação",Con_ve!$Q$6:$Q$1005,Cad_cl!BG$5)))</f>
        <v/>
      </c>
      <c r="BH592" s="134" t="str">
        <f>IF(ISERR(IF($C592="","",SUMIFS(Con_ve!$F$6:$F$1005,Con_ve!$C$6:$C$1005,$C592,Con_ve!$I$6:$I$1005,"Em negociação",Con_ve!$Q$6:$Q$1005,Cad_cl!BH$5))),"",IF($C592="","",SUMIFS(Con_ve!$F$6:$F$1005,Con_ve!$C$6:$C$1005,$C592,Con_ve!$I$6:$I$1005,"Em negociação",Con_ve!$Q$6:$Q$1005,Cad_cl!BH$5)))</f>
        <v/>
      </c>
      <c r="BI592" s="134" t="str">
        <f>IF(ISERR(IF($C592="","",SUMIFS(Con_ve!$F$6:$F$1005,Con_ve!$C$6:$C$1005,$C592,Con_ve!$I$6:$I$1005,"Em negociação",Con_ve!$Q$6:$Q$1005,Cad_cl!BI$5))),"",IF($C592="","",SUMIFS(Con_ve!$F$6:$F$1005,Con_ve!$C$6:$C$1005,$C592,Con_ve!$I$6:$I$1005,"Em negociação",Con_ve!$Q$6:$Q$1005,Cad_cl!BI$5)))</f>
        <v/>
      </c>
      <c r="BJ592" s="134" t="str">
        <f>IF(ISERR(IF($C592="","",SUMIFS(Con_ve!$F$6:$F$1005,Con_ve!$C$6:$C$1005,$C592,Con_ve!$I$6:$I$1005,"Em negociação",Con_ve!$Q$6:$Q$1005,Cad_cl!BJ$5))),"",IF($C592="","",SUMIFS(Con_ve!$F$6:$F$1005,Con_ve!$C$6:$C$1005,$C592,Con_ve!$I$6:$I$1005,"Em negociação",Con_ve!$Q$6:$Q$1005,Cad_cl!BJ$5)))</f>
        <v/>
      </c>
      <c r="BK592" s="134" t="str">
        <f>IF(ISERR(IF($C592="","",SUMIFS(Con_ve!$F$6:$F$1005,Con_ve!$C$6:$C$1005,$C592,Con_ve!$I$6:$I$1005,"Em negociação",Con_ve!$Q$6:$Q$1005,Cad_cl!BK$5))),"",IF($C592="","",SUMIFS(Con_ve!$F$6:$F$1005,Con_ve!$C$6:$C$1005,$C592,Con_ve!$I$6:$I$1005,"Em negociação",Con_ve!$Q$6:$Q$1005,Cad_cl!BK$5)))</f>
        <v/>
      </c>
      <c r="BL592" s="134" t="str">
        <f>IF(ISERR(IF($C592="","",SUMIFS(Con_ve!$F$6:$F$1005,Con_ve!$C$6:$C$1005,$C592,Con_ve!$I$6:$I$1005,"Em negociação",Con_ve!$Q$6:$Q$1005,Cad_cl!BL$5))),"",IF($C592="","",SUMIFS(Con_ve!$F$6:$F$1005,Con_ve!$C$6:$C$1005,$C592,Con_ve!$I$6:$I$1005,"Em negociação",Con_ve!$Q$6:$Q$1005,Cad_cl!BL$5)))</f>
        <v/>
      </c>
      <c r="BM592" s="134" t="str">
        <f>IF(ISERR(IF($C592="","",SUMIFS(Con_ve!$F$6:$F$1005,Con_ve!$C$6:$C$1005,$C592,Con_ve!$I$6:$I$1005,"Em negociação",Con_ve!$Q$6:$Q$1005,Cad_cl!BM$5))),"",IF($C592="","",SUMIFS(Con_ve!$F$6:$F$1005,Con_ve!$C$6:$C$1005,$C592,Con_ve!$I$6:$I$1005,"Em negociação",Con_ve!$Q$6:$Q$1005,Cad_cl!BM$5)))</f>
        <v/>
      </c>
      <c r="BN592" s="134" t="str">
        <f>IF(ISERR(IF($C592="","",SUMIFS(Con_ve!$F$6:$F$1005,Con_ve!$C$6:$C$1005,$C592,Con_ve!$I$6:$I$1005,"Em negociação",Con_ve!$Q$6:$Q$1005,Cad_cl!BN$5))),"",IF($C592="","",SUMIFS(Con_ve!$F$6:$F$1005,Con_ve!$C$6:$C$1005,$C592,Con_ve!$I$6:$I$1005,"Em negociação",Con_ve!$Q$6:$Q$1005,Cad_cl!BN$5)))</f>
        <v/>
      </c>
      <c r="BO592" s="134" t="str">
        <f>IF(ISERR(IF($C592="","",SUMIFS(Con_ve!$F$6:$F$1005,Con_ve!$C$6:$C$1005,$C592,Con_ve!$I$6:$I$1005,"Em negociação",Con_ve!$Q$6:$Q$1005,Cad_cl!BO$5))),"",IF($C592="","",SUMIFS(Con_ve!$F$6:$F$1005,Con_ve!$C$6:$C$1005,$C592,Con_ve!$I$6:$I$1005,"Em negociação",Con_ve!$Q$6:$Q$1005,Cad_cl!BO$5)))</f>
        <v/>
      </c>
      <c r="BP592" s="134">
        <f t="shared" si="28"/>
        <v>0</v>
      </c>
      <c r="BR592" s="125" t="str">
        <f>IF(ISERR(IF(AND($I592=Re_lo!$E$5,BR$5=VLOOKUP(Re_lo!$H$5,Re_lo!$N$5:$O$16,2,0)),AP592,"")),"",IF(AND($I592=Re_lo!$E$5,BR$5=VLOOKUP(Re_lo!$H$5,Re_lo!$N$5:$O$16,2,0)),AP592,""))</f>
        <v/>
      </c>
      <c r="BS592" s="125" t="str">
        <f>IF(ISERR(IF(AND($I592=Re_lo!$E$5,BS$5=VLOOKUP(Re_lo!$H$5,Re_lo!$N$5:$O$16,2,0)),AQ592,"")),"",IF(AND($I592=Re_lo!$E$5,BS$5=VLOOKUP(Re_lo!$H$5,Re_lo!$N$5:$O$16,2,0)),AQ592,""))</f>
        <v/>
      </c>
      <c r="BT592" s="125" t="str">
        <f>IF(ISERR(IF(AND($I592=Re_lo!$E$5,BT$5=VLOOKUP(Re_lo!$H$5,Re_lo!$N$5:$O$16,2,0)),AR592,"")),"",IF(AND($I592=Re_lo!$E$5,BT$5=VLOOKUP(Re_lo!$H$5,Re_lo!$N$5:$O$16,2,0)),AR592,""))</f>
        <v/>
      </c>
      <c r="BU592" s="125" t="str">
        <f>IF(ISERR(IF(AND($I592=Re_lo!$E$5,BU$5=VLOOKUP(Re_lo!$H$5,Re_lo!$N$5:$O$16,2,0)),AS592,"")),"",IF(AND($I592=Re_lo!$E$5,BU$5=VLOOKUP(Re_lo!$H$5,Re_lo!$N$5:$O$16,2,0)),AS592,""))</f>
        <v/>
      </c>
      <c r="BV592" s="125" t="str">
        <f>IF(ISERR(IF(AND($I592=Re_lo!$E$5,BV$5=VLOOKUP(Re_lo!$H$5,Re_lo!$N$5:$O$16,2,0)),AT592,"")),"",IF(AND($I592=Re_lo!$E$5,BV$5=VLOOKUP(Re_lo!$H$5,Re_lo!$N$5:$O$16,2,0)),AT592,""))</f>
        <v/>
      </c>
      <c r="BW592" s="125" t="str">
        <f>IF(ISERR(IF(AND($I592=Re_lo!$E$5,BW$5=VLOOKUP(Re_lo!$H$5,Re_lo!$N$5:$O$16,2,0)),AU592,"")),"",IF(AND($I592=Re_lo!$E$5,BW$5=VLOOKUP(Re_lo!$H$5,Re_lo!$N$5:$O$16,2,0)),AU592,""))</f>
        <v/>
      </c>
      <c r="BX592" s="125" t="str">
        <f>IF(ISERR(IF(AND($I592=Re_lo!$E$5,BX$5=VLOOKUP(Re_lo!$H$5,Re_lo!$N$5:$O$16,2,0)),AV592,"")),"",IF(AND($I592=Re_lo!$E$5,BX$5=VLOOKUP(Re_lo!$H$5,Re_lo!$N$5:$O$16,2,0)),AV592,""))</f>
        <v/>
      </c>
      <c r="BY592" s="125" t="str">
        <f>IF(ISERR(IF(AND($I592=Re_lo!$E$5,BY$5=VLOOKUP(Re_lo!$H$5,Re_lo!$N$5:$O$16,2,0)),AW592,"")),"",IF(AND($I592=Re_lo!$E$5,BY$5=VLOOKUP(Re_lo!$H$5,Re_lo!$N$5:$O$16,2,0)),AW592,""))</f>
        <v/>
      </c>
      <c r="BZ592" s="125" t="str">
        <f>IF(ISERR(IF(AND($I592=Re_lo!$E$5,BZ$5=VLOOKUP(Re_lo!$H$5,Re_lo!$N$5:$O$16,2,0)),AX592,"")),"",IF(AND($I592=Re_lo!$E$5,BZ$5=VLOOKUP(Re_lo!$H$5,Re_lo!$N$5:$O$16,2,0)),AX592,""))</f>
        <v/>
      </c>
      <c r="CA592" s="125" t="str">
        <f>IF(ISERR(IF(AND($I592=Re_lo!$E$5,CA$5=VLOOKUP(Re_lo!$H$5,Re_lo!$N$5:$O$16,2,0)),AY592,"")),"",IF(AND($I592=Re_lo!$E$5,CA$5=VLOOKUP(Re_lo!$H$5,Re_lo!$N$5:$O$16,2,0)),AY592,""))</f>
        <v/>
      </c>
      <c r="CB592" s="125" t="str">
        <f>IF(ISERR(IF(AND($I592=Re_lo!$E$5,CB$5=VLOOKUP(Re_lo!$H$5,Re_lo!$N$5:$O$16,2,0)),AZ592,"")),"",IF(AND($I592=Re_lo!$E$5,CB$5=VLOOKUP(Re_lo!$H$5,Re_lo!$N$5:$O$16,2,0)),AZ592,""))</f>
        <v/>
      </c>
      <c r="CC592" s="125" t="str">
        <f>IF(ISERR(IF(AND($I592=Re_lo!$E$5,CC$5=VLOOKUP(Re_lo!$H$5,Re_lo!$N$5:$O$16,2,0)),BA592,"")),"",IF(AND($I592=Re_lo!$E$5,CC$5=VLOOKUP(Re_lo!$H$5,Re_lo!$N$5:$O$16,2,0)),BA592,""))</f>
        <v/>
      </c>
      <c r="CD592" s="125" t="str">
        <f>IF(ISERR(IF(AND($I592=Re_lo!$E$5,CD$5=VLOOKUP(Re_lo!$H$5,Re_lo!$N$5:$O$16,2,0)),BB592,"")),"",IF(AND($I592=Re_lo!$E$5,CD$5=VLOOKUP(Re_lo!$H$5,Re_lo!$N$5:$O$16,2,0)),BB592,""))</f>
        <v/>
      </c>
      <c r="CF592" s="125" t="str">
        <f>IF($C592="","",COUNTIFS(Con_ve!$C$6:$C$1005,$C592,Con_ve!$Q$6:$Q$1005,Cad_cl!CF$5))</f>
        <v/>
      </c>
      <c r="CG592" s="125" t="str">
        <f>IF($C592="","",COUNTIFS(Con_ve!$C$6:$C$1005,$C592,Con_ve!$Q$6:$Q$1005,Cad_cl!CG$5))</f>
        <v/>
      </c>
      <c r="CH592" s="125" t="str">
        <f>IF($C592="","",COUNTIFS(Con_ve!$C$6:$C$1005,$C592,Con_ve!$Q$6:$Q$1005,Cad_cl!CH$5))</f>
        <v/>
      </c>
      <c r="CI592" s="125" t="str">
        <f>IF($C592="","",COUNTIFS(Con_ve!$C$6:$C$1005,$C592,Con_ve!$Q$6:$Q$1005,Cad_cl!CI$5))</f>
        <v/>
      </c>
      <c r="CJ592" s="125" t="str">
        <f>IF($C592="","",COUNTIFS(Con_ve!$C$6:$C$1005,$C592,Con_ve!$Q$6:$Q$1005,Cad_cl!CJ$5))</f>
        <v/>
      </c>
      <c r="CK592" s="125" t="str">
        <f>IF($C592="","",COUNTIFS(Con_ve!$C$6:$C$1005,$C592,Con_ve!$Q$6:$Q$1005,Cad_cl!CK$5))</f>
        <v/>
      </c>
      <c r="CL592" s="125" t="str">
        <f>IF($C592="","",COUNTIFS(Con_ve!$C$6:$C$1005,$C592,Con_ve!$Q$6:$Q$1005,Cad_cl!CL$5))</f>
        <v/>
      </c>
      <c r="CM592" s="125" t="str">
        <f>IF($C592="","",COUNTIFS(Con_ve!$C$6:$C$1005,$C592,Con_ve!$Q$6:$Q$1005,Cad_cl!CM$5))</f>
        <v/>
      </c>
      <c r="CN592" s="125" t="str">
        <f>IF($C592="","",COUNTIFS(Con_ve!$C$6:$C$1005,$C592,Con_ve!$Q$6:$Q$1005,Cad_cl!CN$5))</f>
        <v/>
      </c>
      <c r="CO592" s="125" t="str">
        <f>IF($C592="","",COUNTIFS(Con_ve!$C$6:$C$1005,$C592,Con_ve!$Q$6:$Q$1005,Cad_cl!CO$5))</f>
        <v/>
      </c>
      <c r="CP592" s="125" t="str">
        <f>IF($C592="","",COUNTIFS(Con_ve!$C$6:$C$1005,$C592,Con_ve!$Q$6:$Q$1005,Cad_cl!CP$5))</f>
        <v/>
      </c>
      <c r="CQ592" s="125" t="str">
        <f>IF($C592="","",COUNTIFS(Con_ve!$C$6:$C$1005,$C592,Con_ve!$Q$6:$Q$1005,Cad_cl!CQ$5))</f>
        <v/>
      </c>
      <c r="CR592" s="125">
        <f t="shared" si="29"/>
        <v>0</v>
      </c>
    </row>
    <row r="593" spans="3:96" ht="30" customHeight="1">
      <c r="C593" s="153"/>
      <c r="D593" s="153"/>
      <c r="E593" s="154"/>
      <c r="F593" s="153"/>
      <c r="G593" s="155"/>
      <c r="H593" s="153"/>
      <c r="I593" s="153"/>
      <c r="J593" s="132" t="s">
        <v>309</v>
      </c>
      <c r="K593" s="133" t="s">
        <v>309</v>
      </c>
      <c r="L593" s="153"/>
      <c r="M593" s="153"/>
      <c r="N593" s="153"/>
      <c r="O593" s="153"/>
      <c r="P593" s="153"/>
      <c r="Q593" s="153"/>
      <c r="AP593" s="134" t="str">
        <f>IF(ISERR(IF($C593="","",SUMIFS(Con_ve!$F$6:$F$1005,Con_ve!$C$6:$C$1005,$C593,Con_ve!$I$6:$I$1005,"Fechada",Con_ve!$Q$6:$Q$1005,Cad_cl!AP$5))),"",IF($C593="","",SUMIFS(Con_ve!$F$6:$F$1005,Con_ve!$C$6:$C$1005,$C593,Con_ve!$I$6:$I$1005,"Fechada",Con_ve!$Q$6:$Q$1005,Cad_cl!AP$5)))</f>
        <v/>
      </c>
      <c r="AQ593" s="134" t="str">
        <f>IF(ISERR(IF($C593="","",SUMIFS(Con_ve!$F$6:$F$1005,Con_ve!$C$6:$C$1005,$C593,Con_ve!$I$6:$I$1005,"Fechada",Con_ve!$Q$6:$Q$1005,Cad_cl!AQ$5))),"",IF($C593="","",SUMIFS(Con_ve!$F$6:$F$1005,Con_ve!$C$6:$C$1005,$C593,Con_ve!$I$6:$I$1005,"Fechada",Con_ve!$Q$6:$Q$1005,Cad_cl!AQ$5)))</f>
        <v/>
      </c>
      <c r="AR593" s="134" t="str">
        <f>IF(ISERR(IF($C593="","",SUMIFS(Con_ve!$F$6:$F$1005,Con_ve!$C$6:$C$1005,$C593,Con_ve!$I$6:$I$1005,"Fechada",Con_ve!$Q$6:$Q$1005,Cad_cl!AR$5))),"",IF($C593="","",SUMIFS(Con_ve!$F$6:$F$1005,Con_ve!$C$6:$C$1005,$C593,Con_ve!$I$6:$I$1005,"Fechada",Con_ve!$Q$6:$Q$1005,Cad_cl!AR$5)))</f>
        <v/>
      </c>
      <c r="AS593" s="134" t="str">
        <f>IF(ISERR(IF($C593="","",SUMIFS(Con_ve!$F$6:$F$1005,Con_ve!$C$6:$C$1005,$C593,Con_ve!$I$6:$I$1005,"Fechada",Con_ve!$Q$6:$Q$1005,Cad_cl!AS$5))),"",IF($C593="","",SUMIFS(Con_ve!$F$6:$F$1005,Con_ve!$C$6:$C$1005,$C593,Con_ve!$I$6:$I$1005,"Fechada",Con_ve!$Q$6:$Q$1005,Cad_cl!AS$5)))</f>
        <v/>
      </c>
      <c r="AT593" s="134" t="str">
        <f>IF(ISERR(IF($C593="","",SUMIFS(Con_ve!$F$6:$F$1005,Con_ve!$C$6:$C$1005,$C593,Con_ve!$I$6:$I$1005,"Fechada",Con_ve!$Q$6:$Q$1005,Cad_cl!AT$5))),"",IF($C593="","",SUMIFS(Con_ve!$F$6:$F$1005,Con_ve!$C$6:$C$1005,$C593,Con_ve!$I$6:$I$1005,"Fechada",Con_ve!$Q$6:$Q$1005,Cad_cl!AT$5)))</f>
        <v/>
      </c>
      <c r="AU593" s="134" t="str">
        <f>IF(ISERR(IF($C593="","",SUMIFS(Con_ve!$F$6:$F$1005,Con_ve!$C$6:$C$1005,$C593,Con_ve!$I$6:$I$1005,"Fechada",Con_ve!$Q$6:$Q$1005,Cad_cl!AU$5))),"",IF($C593="","",SUMIFS(Con_ve!$F$6:$F$1005,Con_ve!$C$6:$C$1005,$C593,Con_ve!$I$6:$I$1005,"Fechada",Con_ve!$Q$6:$Q$1005,Cad_cl!AU$5)))</f>
        <v/>
      </c>
      <c r="AV593" s="134" t="str">
        <f>IF(ISERR(IF($C593="","",SUMIFS(Con_ve!$F$6:$F$1005,Con_ve!$C$6:$C$1005,$C593,Con_ve!$I$6:$I$1005,"Fechada",Con_ve!$Q$6:$Q$1005,Cad_cl!AV$5))),"",IF($C593="","",SUMIFS(Con_ve!$F$6:$F$1005,Con_ve!$C$6:$C$1005,$C593,Con_ve!$I$6:$I$1005,"Fechada",Con_ve!$Q$6:$Q$1005,Cad_cl!AV$5)))</f>
        <v/>
      </c>
      <c r="AW593" s="134" t="str">
        <f>IF(ISERR(IF($C593="","",SUMIFS(Con_ve!$F$6:$F$1005,Con_ve!$C$6:$C$1005,$C593,Con_ve!$I$6:$I$1005,"Fechada",Con_ve!$Q$6:$Q$1005,Cad_cl!AW$5))),"",IF($C593="","",SUMIFS(Con_ve!$F$6:$F$1005,Con_ve!$C$6:$C$1005,$C593,Con_ve!$I$6:$I$1005,"Fechada",Con_ve!$Q$6:$Q$1005,Cad_cl!AW$5)))</f>
        <v/>
      </c>
      <c r="AX593" s="134" t="str">
        <f>IF(ISERR(IF($C593="","",SUMIFS(Con_ve!$F$6:$F$1005,Con_ve!$C$6:$C$1005,$C593,Con_ve!$I$6:$I$1005,"Fechada",Con_ve!$Q$6:$Q$1005,Cad_cl!AX$5))),"",IF($C593="","",SUMIFS(Con_ve!$F$6:$F$1005,Con_ve!$C$6:$C$1005,$C593,Con_ve!$I$6:$I$1005,"Fechada",Con_ve!$Q$6:$Q$1005,Cad_cl!AX$5)))</f>
        <v/>
      </c>
      <c r="AY593" s="134" t="str">
        <f>IF(ISERR(IF($C593="","",SUMIFS(Con_ve!$F$6:$F$1005,Con_ve!$C$6:$C$1005,$C593,Con_ve!$I$6:$I$1005,"Fechada",Con_ve!$Q$6:$Q$1005,Cad_cl!AY$5))),"",IF($C593="","",SUMIFS(Con_ve!$F$6:$F$1005,Con_ve!$C$6:$C$1005,$C593,Con_ve!$I$6:$I$1005,"Fechada",Con_ve!$Q$6:$Q$1005,Cad_cl!AY$5)))</f>
        <v/>
      </c>
      <c r="AZ593" s="134" t="str">
        <f>IF(ISERR(IF($C593="","",SUMIFS(Con_ve!$F$6:$F$1005,Con_ve!$C$6:$C$1005,$C593,Con_ve!$I$6:$I$1005,"Fechada",Con_ve!$Q$6:$Q$1005,Cad_cl!AZ$5))),"",IF($C593="","",SUMIFS(Con_ve!$F$6:$F$1005,Con_ve!$C$6:$C$1005,$C593,Con_ve!$I$6:$I$1005,"Fechada",Con_ve!$Q$6:$Q$1005,Cad_cl!AZ$5)))</f>
        <v/>
      </c>
      <c r="BA593" s="134" t="str">
        <f>IF(ISERR(IF($C593="","",SUMIFS(Con_ve!$F$6:$F$1005,Con_ve!$C$6:$C$1005,$C593,Con_ve!$I$6:$I$1005,"Fechada",Con_ve!$Q$6:$Q$1005,Cad_cl!BA$5))),"",IF($C593="","",SUMIFS(Con_ve!$F$6:$F$1005,Con_ve!$C$6:$C$1005,$C593,Con_ve!$I$6:$I$1005,"Fechada",Con_ve!$Q$6:$Q$1005,Cad_cl!BA$5)))</f>
        <v/>
      </c>
      <c r="BB593" s="134">
        <f t="shared" si="27"/>
        <v>0</v>
      </c>
      <c r="BD593" s="134" t="str">
        <f>IF(ISERR(IF($C593="","",SUMIFS(Con_ve!$F$6:$F$1005,Con_ve!$C$6:$C$1005,$C593,Con_ve!$I$6:$I$1005,"Em negociação",Con_ve!$Q$6:$Q$1005,Cad_cl!BD$5))),"",IF($C593="","",SUMIFS(Con_ve!$F$6:$F$1005,Con_ve!$C$6:$C$1005,$C593,Con_ve!$I$6:$I$1005,"Em negociação",Con_ve!$Q$6:$Q$1005,Cad_cl!BD$5)))</f>
        <v/>
      </c>
      <c r="BE593" s="134" t="str">
        <f>IF(ISERR(IF($C593="","",SUMIFS(Con_ve!$F$6:$F$1005,Con_ve!$C$6:$C$1005,$C593,Con_ve!$I$6:$I$1005,"Em negociação",Con_ve!$Q$6:$Q$1005,Cad_cl!BE$5))),"",IF($C593="","",SUMIFS(Con_ve!$F$6:$F$1005,Con_ve!$C$6:$C$1005,$C593,Con_ve!$I$6:$I$1005,"Em negociação",Con_ve!$Q$6:$Q$1005,Cad_cl!BE$5)))</f>
        <v/>
      </c>
      <c r="BF593" s="134" t="str">
        <f>IF(ISERR(IF($C593="","",SUMIFS(Con_ve!$F$6:$F$1005,Con_ve!$C$6:$C$1005,$C593,Con_ve!$I$6:$I$1005,"Em negociação",Con_ve!$Q$6:$Q$1005,Cad_cl!BF$5))),"",IF($C593="","",SUMIFS(Con_ve!$F$6:$F$1005,Con_ve!$C$6:$C$1005,$C593,Con_ve!$I$6:$I$1005,"Em negociação",Con_ve!$Q$6:$Q$1005,Cad_cl!BF$5)))</f>
        <v/>
      </c>
      <c r="BG593" s="134" t="str">
        <f>IF(ISERR(IF($C593="","",SUMIFS(Con_ve!$F$6:$F$1005,Con_ve!$C$6:$C$1005,$C593,Con_ve!$I$6:$I$1005,"Em negociação",Con_ve!$Q$6:$Q$1005,Cad_cl!BG$5))),"",IF($C593="","",SUMIFS(Con_ve!$F$6:$F$1005,Con_ve!$C$6:$C$1005,$C593,Con_ve!$I$6:$I$1005,"Em negociação",Con_ve!$Q$6:$Q$1005,Cad_cl!BG$5)))</f>
        <v/>
      </c>
      <c r="BH593" s="134" t="str">
        <f>IF(ISERR(IF($C593="","",SUMIFS(Con_ve!$F$6:$F$1005,Con_ve!$C$6:$C$1005,$C593,Con_ve!$I$6:$I$1005,"Em negociação",Con_ve!$Q$6:$Q$1005,Cad_cl!BH$5))),"",IF($C593="","",SUMIFS(Con_ve!$F$6:$F$1005,Con_ve!$C$6:$C$1005,$C593,Con_ve!$I$6:$I$1005,"Em negociação",Con_ve!$Q$6:$Q$1005,Cad_cl!BH$5)))</f>
        <v/>
      </c>
      <c r="BI593" s="134" t="str">
        <f>IF(ISERR(IF($C593="","",SUMIFS(Con_ve!$F$6:$F$1005,Con_ve!$C$6:$C$1005,$C593,Con_ve!$I$6:$I$1005,"Em negociação",Con_ve!$Q$6:$Q$1005,Cad_cl!BI$5))),"",IF($C593="","",SUMIFS(Con_ve!$F$6:$F$1005,Con_ve!$C$6:$C$1005,$C593,Con_ve!$I$6:$I$1005,"Em negociação",Con_ve!$Q$6:$Q$1005,Cad_cl!BI$5)))</f>
        <v/>
      </c>
      <c r="BJ593" s="134" t="str">
        <f>IF(ISERR(IF($C593="","",SUMIFS(Con_ve!$F$6:$F$1005,Con_ve!$C$6:$C$1005,$C593,Con_ve!$I$6:$I$1005,"Em negociação",Con_ve!$Q$6:$Q$1005,Cad_cl!BJ$5))),"",IF($C593="","",SUMIFS(Con_ve!$F$6:$F$1005,Con_ve!$C$6:$C$1005,$C593,Con_ve!$I$6:$I$1005,"Em negociação",Con_ve!$Q$6:$Q$1005,Cad_cl!BJ$5)))</f>
        <v/>
      </c>
      <c r="BK593" s="134" t="str">
        <f>IF(ISERR(IF($C593="","",SUMIFS(Con_ve!$F$6:$F$1005,Con_ve!$C$6:$C$1005,$C593,Con_ve!$I$6:$I$1005,"Em negociação",Con_ve!$Q$6:$Q$1005,Cad_cl!BK$5))),"",IF($C593="","",SUMIFS(Con_ve!$F$6:$F$1005,Con_ve!$C$6:$C$1005,$C593,Con_ve!$I$6:$I$1005,"Em negociação",Con_ve!$Q$6:$Q$1005,Cad_cl!BK$5)))</f>
        <v/>
      </c>
      <c r="BL593" s="134" t="str">
        <f>IF(ISERR(IF($C593="","",SUMIFS(Con_ve!$F$6:$F$1005,Con_ve!$C$6:$C$1005,$C593,Con_ve!$I$6:$I$1005,"Em negociação",Con_ve!$Q$6:$Q$1005,Cad_cl!BL$5))),"",IF($C593="","",SUMIFS(Con_ve!$F$6:$F$1005,Con_ve!$C$6:$C$1005,$C593,Con_ve!$I$6:$I$1005,"Em negociação",Con_ve!$Q$6:$Q$1005,Cad_cl!BL$5)))</f>
        <v/>
      </c>
      <c r="BM593" s="134" t="str">
        <f>IF(ISERR(IF($C593="","",SUMIFS(Con_ve!$F$6:$F$1005,Con_ve!$C$6:$C$1005,$C593,Con_ve!$I$6:$I$1005,"Em negociação",Con_ve!$Q$6:$Q$1005,Cad_cl!BM$5))),"",IF($C593="","",SUMIFS(Con_ve!$F$6:$F$1005,Con_ve!$C$6:$C$1005,$C593,Con_ve!$I$6:$I$1005,"Em negociação",Con_ve!$Q$6:$Q$1005,Cad_cl!BM$5)))</f>
        <v/>
      </c>
      <c r="BN593" s="134" t="str">
        <f>IF(ISERR(IF($C593="","",SUMIFS(Con_ve!$F$6:$F$1005,Con_ve!$C$6:$C$1005,$C593,Con_ve!$I$6:$I$1005,"Em negociação",Con_ve!$Q$6:$Q$1005,Cad_cl!BN$5))),"",IF($C593="","",SUMIFS(Con_ve!$F$6:$F$1005,Con_ve!$C$6:$C$1005,$C593,Con_ve!$I$6:$I$1005,"Em negociação",Con_ve!$Q$6:$Q$1005,Cad_cl!BN$5)))</f>
        <v/>
      </c>
      <c r="BO593" s="134" t="str">
        <f>IF(ISERR(IF($C593="","",SUMIFS(Con_ve!$F$6:$F$1005,Con_ve!$C$6:$C$1005,$C593,Con_ve!$I$6:$I$1005,"Em negociação",Con_ve!$Q$6:$Q$1005,Cad_cl!BO$5))),"",IF($C593="","",SUMIFS(Con_ve!$F$6:$F$1005,Con_ve!$C$6:$C$1005,$C593,Con_ve!$I$6:$I$1005,"Em negociação",Con_ve!$Q$6:$Q$1005,Cad_cl!BO$5)))</f>
        <v/>
      </c>
      <c r="BP593" s="134">
        <f t="shared" si="28"/>
        <v>0</v>
      </c>
      <c r="BR593" s="125" t="str">
        <f>IF(ISERR(IF(AND($I593=Re_lo!$E$5,BR$5=VLOOKUP(Re_lo!$H$5,Re_lo!$N$5:$O$16,2,0)),AP593,"")),"",IF(AND($I593=Re_lo!$E$5,BR$5=VLOOKUP(Re_lo!$H$5,Re_lo!$N$5:$O$16,2,0)),AP593,""))</f>
        <v/>
      </c>
      <c r="BS593" s="125" t="str">
        <f>IF(ISERR(IF(AND($I593=Re_lo!$E$5,BS$5=VLOOKUP(Re_lo!$H$5,Re_lo!$N$5:$O$16,2,0)),AQ593,"")),"",IF(AND($I593=Re_lo!$E$5,BS$5=VLOOKUP(Re_lo!$H$5,Re_lo!$N$5:$O$16,2,0)),AQ593,""))</f>
        <v/>
      </c>
      <c r="BT593" s="125" t="str">
        <f>IF(ISERR(IF(AND($I593=Re_lo!$E$5,BT$5=VLOOKUP(Re_lo!$H$5,Re_lo!$N$5:$O$16,2,0)),AR593,"")),"",IF(AND($I593=Re_lo!$E$5,BT$5=VLOOKUP(Re_lo!$H$5,Re_lo!$N$5:$O$16,2,0)),AR593,""))</f>
        <v/>
      </c>
      <c r="BU593" s="125" t="str">
        <f>IF(ISERR(IF(AND($I593=Re_lo!$E$5,BU$5=VLOOKUP(Re_lo!$H$5,Re_lo!$N$5:$O$16,2,0)),AS593,"")),"",IF(AND($I593=Re_lo!$E$5,BU$5=VLOOKUP(Re_lo!$H$5,Re_lo!$N$5:$O$16,2,0)),AS593,""))</f>
        <v/>
      </c>
      <c r="BV593" s="125" t="str">
        <f>IF(ISERR(IF(AND($I593=Re_lo!$E$5,BV$5=VLOOKUP(Re_lo!$H$5,Re_lo!$N$5:$O$16,2,0)),AT593,"")),"",IF(AND($I593=Re_lo!$E$5,BV$5=VLOOKUP(Re_lo!$H$5,Re_lo!$N$5:$O$16,2,0)),AT593,""))</f>
        <v/>
      </c>
      <c r="BW593" s="125" t="str">
        <f>IF(ISERR(IF(AND($I593=Re_lo!$E$5,BW$5=VLOOKUP(Re_lo!$H$5,Re_lo!$N$5:$O$16,2,0)),AU593,"")),"",IF(AND($I593=Re_lo!$E$5,BW$5=VLOOKUP(Re_lo!$H$5,Re_lo!$N$5:$O$16,2,0)),AU593,""))</f>
        <v/>
      </c>
      <c r="BX593" s="125" t="str">
        <f>IF(ISERR(IF(AND($I593=Re_lo!$E$5,BX$5=VLOOKUP(Re_lo!$H$5,Re_lo!$N$5:$O$16,2,0)),AV593,"")),"",IF(AND($I593=Re_lo!$E$5,BX$5=VLOOKUP(Re_lo!$H$5,Re_lo!$N$5:$O$16,2,0)),AV593,""))</f>
        <v/>
      </c>
      <c r="BY593" s="125" t="str">
        <f>IF(ISERR(IF(AND($I593=Re_lo!$E$5,BY$5=VLOOKUP(Re_lo!$H$5,Re_lo!$N$5:$O$16,2,0)),AW593,"")),"",IF(AND($I593=Re_lo!$E$5,BY$5=VLOOKUP(Re_lo!$H$5,Re_lo!$N$5:$O$16,2,0)),AW593,""))</f>
        <v/>
      </c>
      <c r="BZ593" s="125" t="str">
        <f>IF(ISERR(IF(AND($I593=Re_lo!$E$5,BZ$5=VLOOKUP(Re_lo!$H$5,Re_lo!$N$5:$O$16,2,0)),AX593,"")),"",IF(AND($I593=Re_lo!$E$5,BZ$5=VLOOKUP(Re_lo!$H$5,Re_lo!$N$5:$O$16,2,0)),AX593,""))</f>
        <v/>
      </c>
      <c r="CA593" s="125" t="str">
        <f>IF(ISERR(IF(AND($I593=Re_lo!$E$5,CA$5=VLOOKUP(Re_lo!$H$5,Re_lo!$N$5:$O$16,2,0)),AY593,"")),"",IF(AND($I593=Re_lo!$E$5,CA$5=VLOOKUP(Re_lo!$H$5,Re_lo!$N$5:$O$16,2,0)),AY593,""))</f>
        <v/>
      </c>
      <c r="CB593" s="125" t="str">
        <f>IF(ISERR(IF(AND($I593=Re_lo!$E$5,CB$5=VLOOKUP(Re_lo!$H$5,Re_lo!$N$5:$O$16,2,0)),AZ593,"")),"",IF(AND($I593=Re_lo!$E$5,CB$5=VLOOKUP(Re_lo!$H$5,Re_lo!$N$5:$O$16,2,0)),AZ593,""))</f>
        <v/>
      </c>
      <c r="CC593" s="125" t="str">
        <f>IF(ISERR(IF(AND($I593=Re_lo!$E$5,CC$5=VLOOKUP(Re_lo!$H$5,Re_lo!$N$5:$O$16,2,0)),BA593,"")),"",IF(AND($I593=Re_lo!$E$5,CC$5=VLOOKUP(Re_lo!$H$5,Re_lo!$N$5:$O$16,2,0)),BA593,""))</f>
        <v/>
      </c>
      <c r="CD593" s="125" t="str">
        <f>IF(ISERR(IF(AND($I593=Re_lo!$E$5,CD$5=VLOOKUP(Re_lo!$H$5,Re_lo!$N$5:$O$16,2,0)),BB593,"")),"",IF(AND($I593=Re_lo!$E$5,CD$5=VLOOKUP(Re_lo!$H$5,Re_lo!$N$5:$O$16,2,0)),BB593,""))</f>
        <v/>
      </c>
      <c r="CF593" s="125" t="str">
        <f>IF($C593="","",COUNTIFS(Con_ve!$C$6:$C$1005,$C593,Con_ve!$Q$6:$Q$1005,Cad_cl!CF$5))</f>
        <v/>
      </c>
      <c r="CG593" s="125" t="str">
        <f>IF($C593="","",COUNTIFS(Con_ve!$C$6:$C$1005,$C593,Con_ve!$Q$6:$Q$1005,Cad_cl!CG$5))</f>
        <v/>
      </c>
      <c r="CH593" s="125" t="str">
        <f>IF($C593="","",COUNTIFS(Con_ve!$C$6:$C$1005,$C593,Con_ve!$Q$6:$Q$1005,Cad_cl!CH$5))</f>
        <v/>
      </c>
      <c r="CI593" s="125" t="str">
        <f>IF($C593="","",COUNTIFS(Con_ve!$C$6:$C$1005,$C593,Con_ve!$Q$6:$Q$1005,Cad_cl!CI$5))</f>
        <v/>
      </c>
      <c r="CJ593" s="125" t="str">
        <f>IF($C593="","",COUNTIFS(Con_ve!$C$6:$C$1005,$C593,Con_ve!$Q$6:$Q$1005,Cad_cl!CJ$5))</f>
        <v/>
      </c>
      <c r="CK593" s="125" t="str">
        <f>IF($C593="","",COUNTIFS(Con_ve!$C$6:$C$1005,$C593,Con_ve!$Q$6:$Q$1005,Cad_cl!CK$5))</f>
        <v/>
      </c>
      <c r="CL593" s="125" t="str">
        <f>IF($C593="","",COUNTIFS(Con_ve!$C$6:$C$1005,$C593,Con_ve!$Q$6:$Q$1005,Cad_cl!CL$5))</f>
        <v/>
      </c>
      <c r="CM593" s="125" t="str">
        <f>IF($C593="","",COUNTIFS(Con_ve!$C$6:$C$1005,$C593,Con_ve!$Q$6:$Q$1005,Cad_cl!CM$5))</f>
        <v/>
      </c>
      <c r="CN593" s="125" t="str">
        <f>IF($C593="","",COUNTIFS(Con_ve!$C$6:$C$1005,$C593,Con_ve!$Q$6:$Q$1005,Cad_cl!CN$5))</f>
        <v/>
      </c>
      <c r="CO593" s="125" t="str">
        <f>IF($C593="","",COUNTIFS(Con_ve!$C$6:$C$1005,$C593,Con_ve!$Q$6:$Q$1005,Cad_cl!CO$5))</f>
        <v/>
      </c>
      <c r="CP593" s="125" t="str">
        <f>IF($C593="","",COUNTIFS(Con_ve!$C$6:$C$1005,$C593,Con_ve!$Q$6:$Q$1005,Cad_cl!CP$5))</f>
        <v/>
      </c>
      <c r="CQ593" s="125" t="str">
        <f>IF($C593="","",COUNTIFS(Con_ve!$C$6:$C$1005,$C593,Con_ve!$Q$6:$Q$1005,Cad_cl!CQ$5))</f>
        <v/>
      </c>
      <c r="CR593" s="125">
        <f t="shared" si="29"/>
        <v>0</v>
      </c>
    </row>
    <row r="594" spans="3:96" ht="30" customHeight="1">
      <c r="C594" s="153"/>
      <c r="D594" s="153"/>
      <c r="E594" s="154"/>
      <c r="F594" s="153"/>
      <c r="G594" s="155"/>
      <c r="H594" s="153"/>
      <c r="I594" s="153"/>
      <c r="J594" s="132" t="s">
        <v>309</v>
      </c>
      <c r="K594" s="133" t="s">
        <v>309</v>
      </c>
      <c r="L594" s="153"/>
      <c r="M594" s="153"/>
      <c r="N594" s="153"/>
      <c r="O594" s="153"/>
      <c r="P594" s="153"/>
      <c r="Q594" s="153"/>
      <c r="AP594" s="134" t="str">
        <f>IF(ISERR(IF($C594="","",SUMIFS(Con_ve!$F$6:$F$1005,Con_ve!$C$6:$C$1005,$C594,Con_ve!$I$6:$I$1005,"Fechada",Con_ve!$Q$6:$Q$1005,Cad_cl!AP$5))),"",IF($C594="","",SUMIFS(Con_ve!$F$6:$F$1005,Con_ve!$C$6:$C$1005,$C594,Con_ve!$I$6:$I$1005,"Fechada",Con_ve!$Q$6:$Q$1005,Cad_cl!AP$5)))</f>
        <v/>
      </c>
      <c r="AQ594" s="134" t="str">
        <f>IF(ISERR(IF($C594="","",SUMIFS(Con_ve!$F$6:$F$1005,Con_ve!$C$6:$C$1005,$C594,Con_ve!$I$6:$I$1005,"Fechada",Con_ve!$Q$6:$Q$1005,Cad_cl!AQ$5))),"",IF($C594="","",SUMIFS(Con_ve!$F$6:$F$1005,Con_ve!$C$6:$C$1005,$C594,Con_ve!$I$6:$I$1005,"Fechada",Con_ve!$Q$6:$Q$1005,Cad_cl!AQ$5)))</f>
        <v/>
      </c>
      <c r="AR594" s="134" t="str">
        <f>IF(ISERR(IF($C594="","",SUMIFS(Con_ve!$F$6:$F$1005,Con_ve!$C$6:$C$1005,$C594,Con_ve!$I$6:$I$1005,"Fechada",Con_ve!$Q$6:$Q$1005,Cad_cl!AR$5))),"",IF($C594="","",SUMIFS(Con_ve!$F$6:$F$1005,Con_ve!$C$6:$C$1005,$C594,Con_ve!$I$6:$I$1005,"Fechada",Con_ve!$Q$6:$Q$1005,Cad_cl!AR$5)))</f>
        <v/>
      </c>
      <c r="AS594" s="134" t="str">
        <f>IF(ISERR(IF($C594="","",SUMIFS(Con_ve!$F$6:$F$1005,Con_ve!$C$6:$C$1005,$C594,Con_ve!$I$6:$I$1005,"Fechada",Con_ve!$Q$6:$Q$1005,Cad_cl!AS$5))),"",IF($C594="","",SUMIFS(Con_ve!$F$6:$F$1005,Con_ve!$C$6:$C$1005,$C594,Con_ve!$I$6:$I$1005,"Fechada",Con_ve!$Q$6:$Q$1005,Cad_cl!AS$5)))</f>
        <v/>
      </c>
      <c r="AT594" s="134" t="str">
        <f>IF(ISERR(IF($C594="","",SUMIFS(Con_ve!$F$6:$F$1005,Con_ve!$C$6:$C$1005,$C594,Con_ve!$I$6:$I$1005,"Fechada",Con_ve!$Q$6:$Q$1005,Cad_cl!AT$5))),"",IF($C594="","",SUMIFS(Con_ve!$F$6:$F$1005,Con_ve!$C$6:$C$1005,$C594,Con_ve!$I$6:$I$1005,"Fechada",Con_ve!$Q$6:$Q$1005,Cad_cl!AT$5)))</f>
        <v/>
      </c>
      <c r="AU594" s="134" t="str">
        <f>IF(ISERR(IF($C594="","",SUMIFS(Con_ve!$F$6:$F$1005,Con_ve!$C$6:$C$1005,$C594,Con_ve!$I$6:$I$1005,"Fechada",Con_ve!$Q$6:$Q$1005,Cad_cl!AU$5))),"",IF($C594="","",SUMIFS(Con_ve!$F$6:$F$1005,Con_ve!$C$6:$C$1005,$C594,Con_ve!$I$6:$I$1005,"Fechada",Con_ve!$Q$6:$Q$1005,Cad_cl!AU$5)))</f>
        <v/>
      </c>
      <c r="AV594" s="134" t="str">
        <f>IF(ISERR(IF($C594="","",SUMIFS(Con_ve!$F$6:$F$1005,Con_ve!$C$6:$C$1005,$C594,Con_ve!$I$6:$I$1005,"Fechada",Con_ve!$Q$6:$Q$1005,Cad_cl!AV$5))),"",IF($C594="","",SUMIFS(Con_ve!$F$6:$F$1005,Con_ve!$C$6:$C$1005,$C594,Con_ve!$I$6:$I$1005,"Fechada",Con_ve!$Q$6:$Q$1005,Cad_cl!AV$5)))</f>
        <v/>
      </c>
      <c r="AW594" s="134" t="str">
        <f>IF(ISERR(IF($C594="","",SUMIFS(Con_ve!$F$6:$F$1005,Con_ve!$C$6:$C$1005,$C594,Con_ve!$I$6:$I$1005,"Fechada",Con_ve!$Q$6:$Q$1005,Cad_cl!AW$5))),"",IF($C594="","",SUMIFS(Con_ve!$F$6:$F$1005,Con_ve!$C$6:$C$1005,$C594,Con_ve!$I$6:$I$1005,"Fechada",Con_ve!$Q$6:$Q$1005,Cad_cl!AW$5)))</f>
        <v/>
      </c>
      <c r="AX594" s="134" t="str">
        <f>IF(ISERR(IF($C594="","",SUMIFS(Con_ve!$F$6:$F$1005,Con_ve!$C$6:$C$1005,$C594,Con_ve!$I$6:$I$1005,"Fechada",Con_ve!$Q$6:$Q$1005,Cad_cl!AX$5))),"",IF($C594="","",SUMIFS(Con_ve!$F$6:$F$1005,Con_ve!$C$6:$C$1005,$C594,Con_ve!$I$6:$I$1005,"Fechada",Con_ve!$Q$6:$Q$1005,Cad_cl!AX$5)))</f>
        <v/>
      </c>
      <c r="AY594" s="134" t="str">
        <f>IF(ISERR(IF($C594="","",SUMIFS(Con_ve!$F$6:$F$1005,Con_ve!$C$6:$C$1005,$C594,Con_ve!$I$6:$I$1005,"Fechada",Con_ve!$Q$6:$Q$1005,Cad_cl!AY$5))),"",IF($C594="","",SUMIFS(Con_ve!$F$6:$F$1005,Con_ve!$C$6:$C$1005,$C594,Con_ve!$I$6:$I$1005,"Fechada",Con_ve!$Q$6:$Q$1005,Cad_cl!AY$5)))</f>
        <v/>
      </c>
      <c r="AZ594" s="134" t="str">
        <f>IF(ISERR(IF($C594="","",SUMIFS(Con_ve!$F$6:$F$1005,Con_ve!$C$6:$C$1005,$C594,Con_ve!$I$6:$I$1005,"Fechada",Con_ve!$Q$6:$Q$1005,Cad_cl!AZ$5))),"",IF($C594="","",SUMIFS(Con_ve!$F$6:$F$1005,Con_ve!$C$6:$C$1005,$C594,Con_ve!$I$6:$I$1005,"Fechada",Con_ve!$Q$6:$Q$1005,Cad_cl!AZ$5)))</f>
        <v/>
      </c>
      <c r="BA594" s="134" t="str">
        <f>IF(ISERR(IF($C594="","",SUMIFS(Con_ve!$F$6:$F$1005,Con_ve!$C$6:$C$1005,$C594,Con_ve!$I$6:$I$1005,"Fechada",Con_ve!$Q$6:$Q$1005,Cad_cl!BA$5))),"",IF($C594="","",SUMIFS(Con_ve!$F$6:$F$1005,Con_ve!$C$6:$C$1005,$C594,Con_ve!$I$6:$I$1005,"Fechada",Con_ve!$Q$6:$Q$1005,Cad_cl!BA$5)))</f>
        <v/>
      </c>
      <c r="BB594" s="134">
        <f t="shared" si="27"/>
        <v>0</v>
      </c>
      <c r="BD594" s="134" t="str">
        <f>IF(ISERR(IF($C594="","",SUMIFS(Con_ve!$F$6:$F$1005,Con_ve!$C$6:$C$1005,$C594,Con_ve!$I$6:$I$1005,"Em negociação",Con_ve!$Q$6:$Q$1005,Cad_cl!BD$5))),"",IF($C594="","",SUMIFS(Con_ve!$F$6:$F$1005,Con_ve!$C$6:$C$1005,$C594,Con_ve!$I$6:$I$1005,"Em negociação",Con_ve!$Q$6:$Q$1005,Cad_cl!BD$5)))</f>
        <v/>
      </c>
      <c r="BE594" s="134" t="str">
        <f>IF(ISERR(IF($C594="","",SUMIFS(Con_ve!$F$6:$F$1005,Con_ve!$C$6:$C$1005,$C594,Con_ve!$I$6:$I$1005,"Em negociação",Con_ve!$Q$6:$Q$1005,Cad_cl!BE$5))),"",IF($C594="","",SUMIFS(Con_ve!$F$6:$F$1005,Con_ve!$C$6:$C$1005,$C594,Con_ve!$I$6:$I$1005,"Em negociação",Con_ve!$Q$6:$Q$1005,Cad_cl!BE$5)))</f>
        <v/>
      </c>
      <c r="BF594" s="134" t="str">
        <f>IF(ISERR(IF($C594="","",SUMIFS(Con_ve!$F$6:$F$1005,Con_ve!$C$6:$C$1005,$C594,Con_ve!$I$6:$I$1005,"Em negociação",Con_ve!$Q$6:$Q$1005,Cad_cl!BF$5))),"",IF($C594="","",SUMIFS(Con_ve!$F$6:$F$1005,Con_ve!$C$6:$C$1005,$C594,Con_ve!$I$6:$I$1005,"Em negociação",Con_ve!$Q$6:$Q$1005,Cad_cl!BF$5)))</f>
        <v/>
      </c>
      <c r="BG594" s="134" t="str">
        <f>IF(ISERR(IF($C594="","",SUMIFS(Con_ve!$F$6:$F$1005,Con_ve!$C$6:$C$1005,$C594,Con_ve!$I$6:$I$1005,"Em negociação",Con_ve!$Q$6:$Q$1005,Cad_cl!BG$5))),"",IF($C594="","",SUMIFS(Con_ve!$F$6:$F$1005,Con_ve!$C$6:$C$1005,$C594,Con_ve!$I$6:$I$1005,"Em negociação",Con_ve!$Q$6:$Q$1005,Cad_cl!BG$5)))</f>
        <v/>
      </c>
      <c r="BH594" s="134" t="str">
        <f>IF(ISERR(IF($C594="","",SUMIFS(Con_ve!$F$6:$F$1005,Con_ve!$C$6:$C$1005,$C594,Con_ve!$I$6:$I$1005,"Em negociação",Con_ve!$Q$6:$Q$1005,Cad_cl!BH$5))),"",IF($C594="","",SUMIFS(Con_ve!$F$6:$F$1005,Con_ve!$C$6:$C$1005,$C594,Con_ve!$I$6:$I$1005,"Em negociação",Con_ve!$Q$6:$Q$1005,Cad_cl!BH$5)))</f>
        <v/>
      </c>
      <c r="BI594" s="134" t="str">
        <f>IF(ISERR(IF($C594="","",SUMIFS(Con_ve!$F$6:$F$1005,Con_ve!$C$6:$C$1005,$C594,Con_ve!$I$6:$I$1005,"Em negociação",Con_ve!$Q$6:$Q$1005,Cad_cl!BI$5))),"",IF($C594="","",SUMIFS(Con_ve!$F$6:$F$1005,Con_ve!$C$6:$C$1005,$C594,Con_ve!$I$6:$I$1005,"Em negociação",Con_ve!$Q$6:$Q$1005,Cad_cl!BI$5)))</f>
        <v/>
      </c>
      <c r="BJ594" s="134" t="str">
        <f>IF(ISERR(IF($C594="","",SUMIFS(Con_ve!$F$6:$F$1005,Con_ve!$C$6:$C$1005,$C594,Con_ve!$I$6:$I$1005,"Em negociação",Con_ve!$Q$6:$Q$1005,Cad_cl!BJ$5))),"",IF($C594="","",SUMIFS(Con_ve!$F$6:$F$1005,Con_ve!$C$6:$C$1005,$C594,Con_ve!$I$6:$I$1005,"Em negociação",Con_ve!$Q$6:$Q$1005,Cad_cl!BJ$5)))</f>
        <v/>
      </c>
      <c r="BK594" s="134" t="str">
        <f>IF(ISERR(IF($C594="","",SUMIFS(Con_ve!$F$6:$F$1005,Con_ve!$C$6:$C$1005,$C594,Con_ve!$I$6:$I$1005,"Em negociação",Con_ve!$Q$6:$Q$1005,Cad_cl!BK$5))),"",IF($C594="","",SUMIFS(Con_ve!$F$6:$F$1005,Con_ve!$C$6:$C$1005,$C594,Con_ve!$I$6:$I$1005,"Em negociação",Con_ve!$Q$6:$Q$1005,Cad_cl!BK$5)))</f>
        <v/>
      </c>
      <c r="BL594" s="134" t="str">
        <f>IF(ISERR(IF($C594="","",SUMIFS(Con_ve!$F$6:$F$1005,Con_ve!$C$6:$C$1005,$C594,Con_ve!$I$6:$I$1005,"Em negociação",Con_ve!$Q$6:$Q$1005,Cad_cl!BL$5))),"",IF($C594="","",SUMIFS(Con_ve!$F$6:$F$1005,Con_ve!$C$6:$C$1005,$C594,Con_ve!$I$6:$I$1005,"Em negociação",Con_ve!$Q$6:$Q$1005,Cad_cl!BL$5)))</f>
        <v/>
      </c>
      <c r="BM594" s="134" t="str">
        <f>IF(ISERR(IF($C594="","",SUMIFS(Con_ve!$F$6:$F$1005,Con_ve!$C$6:$C$1005,$C594,Con_ve!$I$6:$I$1005,"Em negociação",Con_ve!$Q$6:$Q$1005,Cad_cl!BM$5))),"",IF($C594="","",SUMIFS(Con_ve!$F$6:$F$1005,Con_ve!$C$6:$C$1005,$C594,Con_ve!$I$6:$I$1005,"Em negociação",Con_ve!$Q$6:$Q$1005,Cad_cl!BM$5)))</f>
        <v/>
      </c>
      <c r="BN594" s="134" t="str">
        <f>IF(ISERR(IF($C594="","",SUMIFS(Con_ve!$F$6:$F$1005,Con_ve!$C$6:$C$1005,$C594,Con_ve!$I$6:$I$1005,"Em negociação",Con_ve!$Q$6:$Q$1005,Cad_cl!BN$5))),"",IF($C594="","",SUMIFS(Con_ve!$F$6:$F$1005,Con_ve!$C$6:$C$1005,$C594,Con_ve!$I$6:$I$1005,"Em negociação",Con_ve!$Q$6:$Q$1005,Cad_cl!BN$5)))</f>
        <v/>
      </c>
      <c r="BO594" s="134" t="str">
        <f>IF(ISERR(IF($C594="","",SUMIFS(Con_ve!$F$6:$F$1005,Con_ve!$C$6:$C$1005,$C594,Con_ve!$I$6:$I$1005,"Em negociação",Con_ve!$Q$6:$Q$1005,Cad_cl!BO$5))),"",IF($C594="","",SUMIFS(Con_ve!$F$6:$F$1005,Con_ve!$C$6:$C$1005,$C594,Con_ve!$I$6:$I$1005,"Em negociação",Con_ve!$Q$6:$Q$1005,Cad_cl!BO$5)))</f>
        <v/>
      </c>
      <c r="BP594" s="134">
        <f t="shared" si="28"/>
        <v>0</v>
      </c>
      <c r="BR594" s="125" t="str">
        <f>IF(ISERR(IF(AND($I594=Re_lo!$E$5,BR$5=VLOOKUP(Re_lo!$H$5,Re_lo!$N$5:$O$16,2,0)),AP594,"")),"",IF(AND($I594=Re_lo!$E$5,BR$5=VLOOKUP(Re_lo!$H$5,Re_lo!$N$5:$O$16,2,0)),AP594,""))</f>
        <v/>
      </c>
      <c r="BS594" s="125" t="str">
        <f>IF(ISERR(IF(AND($I594=Re_lo!$E$5,BS$5=VLOOKUP(Re_lo!$H$5,Re_lo!$N$5:$O$16,2,0)),AQ594,"")),"",IF(AND($I594=Re_lo!$E$5,BS$5=VLOOKUP(Re_lo!$H$5,Re_lo!$N$5:$O$16,2,0)),AQ594,""))</f>
        <v/>
      </c>
      <c r="BT594" s="125" t="str">
        <f>IF(ISERR(IF(AND($I594=Re_lo!$E$5,BT$5=VLOOKUP(Re_lo!$H$5,Re_lo!$N$5:$O$16,2,0)),AR594,"")),"",IF(AND($I594=Re_lo!$E$5,BT$5=VLOOKUP(Re_lo!$H$5,Re_lo!$N$5:$O$16,2,0)),AR594,""))</f>
        <v/>
      </c>
      <c r="BU594" s="125" t="str">
        <f>IF(ISERR(IF(AND($I594=Re_lo!$E$5,BU$5=VLOOKUP(Re_lo!$H$5,Re_lo!$N$5:$O$16,2,0)),AS594,"")),"",IF(AND($I594=Re_lo!$E$5,BU$5=VLOOKUP(Re_lo!$H$5,Re_lo!$N$5:$O$16,2,0)),AS594,""))</f>
        <v/>
      </c>
      <c r="BV594" s="125" t="str">
        <f>IF(ISERR(IF(AND($I594=Re_lo!$E$5,BV$5=VLOOKUP(Re_lo!$H$5,Re_lo!$N$5:$O$16,2,0)),AT594,"")),"",IF(AND($I594=Re_lo!$E$5,BV$5=VLOOKUP(Re_lo!$H$5,Re_lo!$N$5:$O$16,2,0)),AT594,""))</f>
        <v/>
      </c>
      <c r="BW594" s="125" t="str">
        <f>IF(ISERR(IF(AND($I594=Re_lo!$E$5,BW$5=VLOOKUP(Re_lo!$H$5,Re_lo!$N$5:$O$16,2,0)),AU594,"")),"",IF(AND($I594=Re_lo!$E$5,BW$5=VLOOKUP(Re_lo!$H$5,Re_lo!$N$5:$O$16,2,0)),AU594,""))</f>
        <v/>
      </c>
      <c r="BX594" s="125" t="str">
        <f>IF(ISERR(IF(AND($I594=Re_lo!$E$5,BX$5=VLOOKUP(Re_lo!$H$5,Re_lo!$N$5:$O$16,2,0)),AV594,"")),"",IF(AND($I594=Re_lo!$E$5,BX$5=VLOOKUP(Re_lo!$H$5,Re_lo!$N$5:$O$16,2,0)),AV594,""))</f>
        <v/>
      </c>
      <c r="BY594" s="125" t="str">
        <f>IF(ISERR(IF(AND($I594=Re_lo!$E$5,BY$5=VLOOKUP(Re_lo!$H$5,Re_lo!$N$5:$O$16,2,0)),AW594,"")),"",IF(AND($I594=Re_lo!$E$5,BY$5=VLOOKUP(Re_lo!$H$5,Re_lo!$N$5:$O$16,2,0)),AW594,""))</f>
        <v/>
      </c>
      <c r="BZ594" s="125" t="str">
        <f>IF(ISERR(IF(AND($I594=Re_lo!$E$5,BZ$5=VLOOKUP(Re_lo!$H$5,Re_lo!$N$5:$O$16,2,0)),AX594,"")),"",IF(AND($I594=Re_lo!$E$5,BZ$5=VLOOKUP(Re_lo!$H$5,Re_lo!$N$5:$O$16,2,0)),AX594,""))</f>
        <v/>
      </c>
      <c r="CA594" s="125" t="str">
        <f>IF(ISERR(IF(AND($I594=Re_lo!$E$5,CA$5=VLOOKUP(Re_lo!$H$5,Re_lo!$N$5:$O$16,2,0)),AY594,"")),"",IF(AND($I594=Re_lo!$E$5,CA$5=VLOOKUP(Re_lo!$H$5,Re_lo!$N$5:$O$16,2,0)),AY594,""))</f>
        <v/>
      </c>
      <c r="CB594" s="125" t="str">
        <f>IF(ISERR(IF(AND($I594=Re_lo!$E$5,CB$5=VLOOKUP(Re_lo!$H$5,Re_lo!$N$5:$O$16,2,0)),AZ594,"")),"",IF(AND($I594=Re_lo!$E$5,CB$5=VLOOKUP(Re_lo!$H$5,Re_lo!$N$5:$O$16,2,0)),AZ594,""))</f>
        <v/>
      </c>
      <c r="CC594" s="125" t="str">
        <f>IF(ISERR(IF(AND($I594=Re_lo!$E$5,CC$5=VLOOKUP(Re_lo!$H$5,Re_lo!$N$5:$O$16,2,0)),BA594,"")),"",IF(AND($I594=Re_lo!$E$5,CC$5=VLOOKUP(Re_lo!$H$5,Re_lo!$N$5:$O$16,2,0)),BA594,""))</f>
        <v/>
      </c>
      <c r="CD594" s="125" t="str">
        <f>IF(ISERR(IF(AND($I594=Re_lo!$E$5,CD$5=VLOOKUP(Re_lo!$H$5,Re_lo!$N$5:$O$16,2,0)),BB594,"")),"",IF(AND($I594=Re_lo!$E$5,CD$5=VLOOKUP(Re_lo!$H$5,Re_lo!$N$5:$O$16,2,0)),BB594,""))</f>
        <v/>
      </c>
      <c r="CF594" s="125" t="str">
        <f>IF($C594="","",COUNTIFS(Con_ve!$C$6:$C$1005,$C594,Con_ve!$Q$6:$Q$1005,Cad_cl!CF$5))</f>
        <v/>
      </c>
      <c r="CG594" s="125" t="str">
        <f>IF($C594="","",COUNTIFS(Con_ve!$C$6:$C$1005,$C594,Con_ve!$Q$6:$Q$1005,Cad_cl!CG$5))</f>
        <v/>
      </c>
      <c r="CH594" s="125" t="str">
        <f>IF($C594="","",COUNTIFS(Con_ve!$C$6:$C$1005,$C594,Con_ve!$Q$6:$Q$1005,Cad_cl!CH$5))</f>
        <v/>
      </c>
      <c r="CI594" s="125" t="str">
        <f>IF($C594="","",COUNTIFS(Con_ve!$C$6:$C$1005,$C594,Con_ve!$Q$6:$Q$1005,Cad_cl!CI$5))</f>
        <v/>
      </c>
      <c r="CJ594" s="125" t="str">
        <f>IF($C594="","",COUNTIFS(Con_ve!$C$6:$C$1005,$C594,Con_ve!$Q$6:$Q$1005,Cad_cl!CJ$5))</f>
        <v/>
      </c>
      <c r="CK594" s="125" t="str">
        <f>IF($C594="","",COUNTIFS(Con_ve!$C$6:$C$1005,$C594,Con_ve!$Q$6:$Q$1005,Cad_cl!CK$5))</f>
        <v/>
      </c>
      <c r="CL594" s="125" t="str">
        <f>IF($C594="","",COUNTIFS(Con_ve!$C$6:$C$1005,$C594,Con_ve!$Q$6:$Q$1005,Cad_cl!CL$5))</f>
        <v/>
      </c>
      <c r="CM594" s="125" t="str">
        <f>IF($C594="","",COUNTIFS(Con_ve!$C$6:$C$1005,$C594,Con_ve!$Q$6:$Q$1005,Cad_cl!CM$5))</f>
        <v/>
      </c>
      <c r="CN594" s="125" t="str">
        <f>IF($C594="","",COUNTIFS(Con_ve!$C$6:$C$1005,$C594,Con_ve!$Q$6:$Q$1005,Cad_cl!CN$5))</f>
        <v/>
      </c>
      <c r="CO594" s="125" t="str">
        <f>IF($C594="","",COUNTIFS(Con_ve!$C$6:$C$1005,$C594,Con_ve!$Q$6:$Q$1005,Cad_cl!CO$5))</f>
        <v/>
      </c>
      <c r="CP594" s="125" t="str">
        <f>IF($C594="","",COUNTIFS(Con_ve!$C$6:$C$1005,$C594,Con_ve!$Q$6:$Q$1005,Cad_cl!CP$5))</f>
        <v/>
      </c>
      <c r="CQ594" s="125" t="str">
        <f>IF($C594="","",COUNTIFS(Con_ve!$C$6:$C$1005,$C594,Con_ve!$Q$6:$Q$1005,Cad_cl!CQ$5))</f>
        <v/>
      </c>
      <c r="CR594" s="125">
        <f t="shared" si="29"/>
        <v>0</v>
      </c>
    </row>
    <row r="595" spans="3:96" ht="30" customHeight="1">
      <c r="C595" s="153"/>
      <c r="D595" s="153"/>
      <c r="E595" s="154"/>
      <c r="F595" s="153"/>
      <c r="G595" s="155"/>
      <c r="H595" s="153"/>
      <c r="I595" s="153"/>
      <c r="J595" s="132" t="s">
        <v>309</v>
      </c>
      <c r="K595" s="133" t="s">
        <v>309</v>
      </c>
      <c r="L595" s="153"/>
      <c r="M595" s="153"/>
      <c r="N595" s="153"/>
      <c r="O595" s="153"/>
      <c r="P595" s="153"/>
      <c r="Q595" s="153"/>
      <c r="AP595" s="134" t="str">
        <f>IF(ISERR(IF($C595="","",SUMIFS(Con_ve!$F$6:$F$1005,Con_ve!$C$6:$C$1005,$C595,Con_ve!$I$6:$I$1005,"Fechada",Con_ve!$Q$6:$Q$1005,Cad_cl!AP$5))),"",IF($C595="","",SUMIFS(Con_ve!$F$6:$F$1005,Con_ve!$C$6:$C$1005,$C595,Con_ve!$I$6:$I$1005,"Fechada",Con_ve!$Q$6:$Q$1005,Cad_cl!AP$5)))</f>
        <v/>
      </c>
      <c r="AQ595" s="134" t="str">
        <f>IF(ISERR(IF($C595="","",SUMIFS(Con_ve!$F$6:$F$1005,Con_ve!$C$6:$C$1005,$C595,Con_ve!$I$6:$I$1005,"Fechada",Con_ve!$Q$6:$Q$1005,Cad_cl!AQ$5))),"",IF($C595="","",SUMIFS(Con_ve!$F$6:$F$1005,Con_ve!$C$6:$C$1005,$C595,Con_ve!$I$6:$I$1005,"Fechada",Con_ve!$Q$6:$Q$1005,Cad_cl!AQ$5)))</f>
        <v/>
      </c>
      <c r="AR595" s="134" t="str">
        <f>IF(ISERR(IF($C595="","",SUMIFS(Con_ve!$F$6:$F$1005,Con_ve!$C$6:$C$1005,$C595,Con_ve!$I$6:$I$1005,"Fechada",Con_ve!$Q$6:$Q$1005,Cad_cl!AR$5))),"",IF($C595="","",SUMIFS(Con_ve!$F$6:$F$1005,Con_ve!$C$6:$C$1005,$C595,Con_ve!$I$6:$I$1005,"Fechada",Con_ve!$Q$6:$Q$1005,Cad_cl!AR$5)))</f>
        <v/>
      </c>
      <c r="AS595" s="134" t="str">
        <f>IF(ISERR(IF($C595="","",SUMIFS(Con_ve!$F$6:$F$1005,Con_ve!$C$6:$C$1005,$C595,Con_ve!$I$6:$I$1005,"Fechada",Con_ve!$Q$6:$Q$1005,Cad_cl!AS$5))),"",IF($C595="","",SUMIFS(Con_ve!$F$6:$F$1005,Con_ve!$C$6:$C$1005,$C595,Con_ve!$I$6:$I$1005,"Fechada",Con_ve!$Q$6:$Q$1005,Cad_cl!AS$5)))</f>
        <v/>
      </c>
      <c r="AT595" s="134" t="str">
        <f>IF(ISERR(IF($C595="","",SUMIFS(Con_ve!$F$6:$F$1005,Con_ve!$C$6:$C$1005,$C595,Con_ve!$I$6:$I$1005,"Fechada",Con_ve!$Q$6:$Q$1005,Cad_cl!AT$5))),"",IF($C595="","",SUMIFS(Con_ve!$F$6:$F$1005,Con_ve!$C$6:$C$1005,$C595,Con_ve!$I$6:$I$1005,"Fechada",Con_ve!$Q$6:$Q$1005,Cad_cl!AT$5)))</f>
        <v/>
      </c>
      <c r="AU595" s="134" t="str">
        <f>IF(ISERR(IF($C595="","",SUMIFS(Con_ve!$F$6:$F$1005,Con_ve!$C$6:$C$1005,$C595,Con_ve!$I$6:$I$1005,"Fechada",Con_ve!$Q$6:$Q$1005,Cad_cl!AU$5))),"",IF($C595="","",SUMIFS(Con_ve!$F$6:$F$1005,Con_ve!$C$6:$C$1005,$C595,Con_ve!$I$6:$I$1005,"Fechada",Con_ve!$Q$6:$Q$1005,Cad_cl!AU$5)))</f>
        <v/>
      </c>
      <c r="AV595" s="134" t="str">
        <f>IF(ISERR(IF($C595="","",SUMIFS(Con_ve!$F$6:$F$1005,Con_ve!$C$6:$C$1005,$C595,Con_ve!$I$6:$I$1005,"Fechada",Con_ve!$Q$6:$Q$1005,Cad_cl!AV$5))),"",IF($C595="","",SUMIFS(Con_ve!$F$6:$F$1005,Con_ve!$C$6:$C$1005,$C595,Con_ve!$I$6:$I$1005,"Fechada",Con_ve!$Q$6:$Q$1005,Cad_cl!AV$5)))</f>
        <v/>
      </c>
      <c r="AW595" s="134" t="str">
        <f>IF(ISERR(IF($C595="","",SUMIFS(Con_ve!$F$6:$F$1005,Con_ve!$C$6:$C$1005,$C595,Con_ve!$I$6:$I$1005,"Fechada",Con_ve!$Q$6:$Q$1005,Cad_cl!AW$5))),"",IF($C595="","",SUMIFS(Con_ve!$F$6:$F$1005,Con_ve!$C$6:$C$1005,$C595,Con_ve!$I$6:$I$1005,"Fechada",Con_ve!$Q$6:$Q$1005,Cad_cl!AW$5)))</f>
        <v/>
      </c>
      <c r="AX595" s="134" t="str">
        <f>IF(ISERR(IF($C595="","",SUMIFS(Con_ve!$F$6:$F$1005,Con_ve!$C$6:$C$1005,$C595,Con_ve!$I$6:$I$1005,"Fechada",Con_ve!$Q$6:$Q$1005,Cad_cl!AX$5))),"",IF($C595="","",SUMIFS(Con_ve!$F$6:$F$1005,Con_ve!$C$6:$C$1005,$C595,Con_ve!$I$6:$I$1005,"Fechada",Con_ve!$Q$6:$Q$1005,Cad_cl!AX$5)))</f>
        <v/>
      </c>
      <c r="AY595" s="134" t="str">
        <f>IF(ISERR(IF($C595="","",SUMIFS(Con_ve!$F$6:$F$1005,Con_ve!$C$6:$C$1005,$C595,Con_ve!$I$6:$I$1005,"Fechada",Con_ve!$Q$6:$Q$1005,Cad_cl!AY$5))),"",IF($C595="","",SUMIFS(Con_ve!$F$6:$F$1005,Con_ve!$C$6:$C$1005,$C595,Con_ve!$I$6:$I$1005,"Fechada",Con_ve!$Q$6:$Q$1005,Cad_cl!AY$5)))</f>
        <v/>
      </c>
      <c r="AZ595" s="134" t="str">
        <f>IF(ISERR(IF($C595="","",SUMIFS(Con_ve!$F$6:$F$1005,Con_ve!$C$6:$C$1005,$C595,Con_ve!$I$6:$I$1005,"Fechada",Con_ve!$Q$6:$Q$1005,Cad_cl!AZ$5))),"",IF($C595="","",SUMIFS(Con_ve!$F$6:$F$1005,Con_ve!$C$6:$C$1005,$C595,Con_ve!$I$6:$I$1005,"Fechada",Con_ve!$Q$6:$Q$1005,Cad_cl!AZ$5)))</f>
        <v/>
      </c>
      <c r="BA595" s="134" t="str">
        <f>IF(ISERR(IF($C595="","",SUMIFS(Con_ve!$F$6:$F$1005,Con_ve!$C$6:$C$1005,$C595,Con_ve!$I$6:$I$1005,"Fechada",Con_ve!$Q$6:$Q$1005,Cad_cl!BA$5))),"",IF($C595="","",SUMIFS(Con_ve!$F$6:$F$1005,Con_ve!$C$6:$C$1005,$C595,Con_ve!$I$6:$I$1005,"Fechada",Con_ve!$Q$6:$Q$1005,Cad_cl!BA$5)))</f>
        <v/>
      </c>
      <c r="BB595" s="134">
        <f t="shared" si="27"/>
        <v>0</v>
      </c>
      <c r="BD595" s="134" t="str">
        <f>IF(ISERR(IF($C595="","",SUMIFS(Con_ve!$F$6:$F$1005,Con_ve!$C$6:$C$1005,$C595,Con_ve!$I$6:$I$1005,"Em negociação",Con_ve!$Q$6:$Q$1005,Cad_cl!BD$5))),"",IF($C595="","",SUMIFS(Con_ve!$F$6:$F$1005,Con_ve!$C$6:$C$1005,$C595,Con_ve!$I$6:$I$1005,"Em negociação",Con_ve!$Q$6:$Q$1005,Cad_cl!BD$5)))</f>
        <v/>
      </c>
      <c r="BE595" s="134" t="str">
        <f>IF(ISERR(IF($C595="","",SUMIFS(Con_ve!$F$6:$F$1005,Con_ve!$C$6:$C$1005,$C595,Con_ve!$I$6:$I$1005,"Em negociação",Con_ve!$Q$6:$Q$1005,Cad_cl!BE$5))),"",IF($C595="","",SUMIFS(Con_ve!$F$6:$F$1005,Con_ve!$C$6:$C$1005,$C595,Con_ve!$I$6:$I$1005,"Em negociação",Con_ve!$Q$6:$Q$1005,Cad_cl!BE$5)))</f>
        <v/>
      </c>
      <c r="BF595" s="134" t="str">
        <f>IF(ISERR(IF($C595="","",SUMIFS(Con_ve!$F$6:$F$1005,Con_ve!$C$6:$C$1005,$C595,Con_ve!$I$6:$I$1005,"Em negociação",Con_ve!$Q$6:$Q$1005,Cad_cl!BF$5))),"",IF($C595="","",SUMIFS(Con_ve!$F$6:$F$1005,Con_ve!$C$6:$C$1005,$C595,Con_ve!$I$6:$I$1005,"Em negociação",Con_ve!$Q$6:$Q$1005,Cad_cl!BF$5)))</f>
        <v/>
      </c>
      <c r="BG595" s="134" t="str">
        <f>IF(ISERR(IF($C595="","",SUMIFS(Con_ve!$F$6:$F$1005,Con_ve!$C$6:$C$1005,$C595,Con_ve!$I$6:$I$1005,"Em negociação",Con_ve!$Q$6:$Q$1005,Cad_cl!BG$5))),"",IF($C595="","",SUMIFS(Con_ve!$F$6:$F$1005,Con_ve!$C$6:$C$1005,$C595,Con_ve!$I$6:$I$1005,"Em negociação",Con_ve!$Q$6:$Q$1005,Cad_cl!BG$5)))</f>
        <v/>
      </c>
      <c r="BH595" s="134" t="str">
        <f>IF(ISERR(IF($C595="","",SUMIFS(Con_ve!$F$6:$F$1005,Con_ve!$C$6:$C$1005,$C595,Con_ve!$I$6:$I$1005,"Em negociação",Con_ve!$Q$6:$Q$1005,Cad_cl!BH$5))),"",IF($C595="","",SUMIFS(Con_ve!$F$6:$F$1005,Con_ve!$C$6:$C$1005,$C595,Con_ve!$I$6:$I$1005,"Em negociação",Con_ve!$Q$6:$Q$1005,Cad_cl!BH$5)))</f>
        <v/>
      </c>
      <c r="BI595" s="134" t="str">
        <f>IF(ISERR(IF($C595="","",SUMIFS(Con_ve!$F$6:$F$1005,Con_ve!$C$6:$C$1005,$C595,Con_ve!$I$6:$I$1005,"Em negociação",Con_ve!$Q$6:$Q$1005,Cad_cl!BI$5))),"",IF($C595="","",SUMIFS(Con_ve!$F$6:$F$1005,Con_ve!$C$6:$C$1005,$C595,Con_ve!$I$6:$I$1005,"Em negociação",Con_ve!$Q$6:$Q$1005,Cad_cl!BI$5)))</f>
        <v/>
      </c>
      <c r="BJ595" s="134" t="str">
        <f>IF(ISERR(IF($C595="","",SUMIFS(Con_ve!$F$6:$F$1005,Con_ve!$C$6:$C$1005,$C595,Con_ve!$I$6:$I$1005,"Em negociação",Con_ve!$Q$6:$Q$1005,Cad_cl!BJ$5))),"",IF($C595="","",SUMIFS(Con_ve!$F$6:$F$1005,Con_ve!$C$6:$C$1005,$C595,Con_ve!$I$6:$I$1005,"Em negociação",Con_ve!$Q$6:$Q$1005,Cad_cl!BJ$5)))</f>
        <v/>
      </c>
      <c r="BK595" s="134" t="str">
        <f>IF(ISERR(IF($C595="","",SUMIFS(Con_ve!$F$6:$F$1005,Con_ve!$C$6:$C$1005,$C595,Con_ve!$I$6:$I$1005,"Em negociação",Con_ve!$Q$6:$Q$1005,Cad_cl!BK$5))),"",IF($C595="","",SUMIFS(Con_ve!$F$6:$F$1005,Con_ve!$C$6:$C$1005,$C595,Con_ve!$I$6:$I$1005,"Em negociação",Con_ve!$Q$6:$Q$1005,Cad_cl!BK$5)))</f>
        <v/>
      </c>
      <c r="BL595" s="134" t="str">
        <f>IF(ISERR(IF($C595="","",SUMIFS(Con_ve!$F$6:$F$1005,Con_ve!$C$6:$C$1005,$C595,Con_ve!$I$6:$I$1005,"Em negociação",Con_ve!$Q$6:$Q$1005,Cad_cl!BL$5))),"",IF($C595="","",SUMIFS(Con_ve!$F$6:$F$1005,Con_ve!$C$6:$C$1005,$C595,Con_ve!$I$6:$I$1005,"Em negociação",Con_ve!$Q$6:$Q$1005,Cad_cl!BL$5)))</f>
        <v/>
      </c>
      <c r="BM595" s="134" t="str">
        <f>IF(ISERR(IF($C595="","",SUMIFS(Con_ve!$F$6:$F$1005,Con_ve!$C$6:$C$1005,$C595,Con_ve!$I$6:$I$1005,"Em negociação",Con_ve!$Q$6:$Q$1005,Cad_cl!BM$5))),"",IF($C595="","",SUMIFS(Con_ve!$F$6:$F$1005,Con_ve!$C$6:$C$1005,$C595,Con_ve!$I$6:$I$1005,"Em negociação",Con_ve!$Q$6:$Q$1005,Cad_cl!BM$5)))</f>
        <v/>
      </c>
      <c r="BN595" s="134" t="str">
        <f>IF(ISERR(IF($C595="","",SUMIFS(Con_ve!$F$6:$F$1005,Con_ve!$C$6:$C$1005,$C595,Con_ve!$I$6:$I$1005,"Em negociação",Con_ve!$Q$6:$Q$1005,Cad_cl!BN$5))),"",IF($C595="","",SUMIFS(Con_ve!$F$6:$F$1005,Con_ve!$C$6:$C$1005,$C595,Con_ve!$I$6:$I$1005,"Em negociação",Con_ve!$Q$6:$Q$1005,Cad_cl!BN$5)))</f>
        <v/>
      </c>
      <c r="BO595" s="134" t="str">
        <f>IF(ISERR(IF($C595="","",SUMIFS(Con_ve!$F$6:$F$1005,Con_ve!$C$6:$C$1005,$C595,Con_ve!$I$6:$I$1005,"Em negociação",Con_ve!$Q$6:$Q$1005,Cad_cl!BO$5))),"",IF($C595="","",SUMIFS(Con_ve!$F$6:$F$1005,Con_ve!$C$6:$C$1005,$C595,Con_ve!$I$6:$I$1005,"Em negociação",Con_ve!$Q$6:$Q$1005,Cad_cl!BO$5)))</f>
        <v/>
      </c>
      <c r="BP595" s="134">
        <f t="shared" si="28"/>
        <v>0</v>
      </c>
      <c r="BR595" s="125" t="str">
        <f>IF(ISERR(IF(AND($I595=Re_lo!$E$5,BR$5=VLOOKUP(Re_lo!$H$5,Re_lo!$N$5:$O$16,2,0)),AP595,"")),"",IF(AND($I595=Re_lo!$E$5,BR$5=VLOOKUP(Re_lo!$H$5,Re_lo!$N$5:$O$16,2,0)),AP595,""))</f>
        <v/>
      </c>
      <c r="BS595" s="125" t="str">
        <f>IF(ISERR(IF(AND($I595=Re_lo!$E$5,BS$5=VLOOKUP(Re_lo!$H$5,Re_lo!$N$5:$O$16,2,0)),AQ595,"")),"",IF(AND($I595=Re_lo!$E$5,BS$5=VLOOKUP(Re_lo!$H$5,Re_lo!$N$5:$O$16,2,0)),AQ595,""))</f>
        <v/>
      </c>
      <c r="BT595" s="125" t="str">
        <f>IF(ISERR(IF(AND($I595=Re_lo!$E$5,BT$5=VLOOKUP(Re_lo!$H$5,Re_lo!$N$5:$O$16,2,0)),AR595,"")),"",IF(AND($I595=Re_lo!$E$5,BT$5=VLOOKUP(Re_lo!$H$5,Re_lo!$N$5:$O$16,2,0)),AR595,""))</f>
        <v/>
      </c>
      <c r="BU595" s="125" t="str">
        <f>IF(ISERR(IF(AND($I595=Re_lo!$E$5,BU$5=VLOOKUP(Re_lo!$H$5,Re_lo!$N$5:$O$16,2,0)),AS595,"")),"",IF(AND($I595=Re_lo!$E$5,BU$5=VLOOKUP(Re_lo!$H$5,Re_lo!$N$5:$O$16,2,0)),AS595,""))</f>
        <v/>
      </c>
      <c r="BV595" s="125" t="str">
        <f>IF(ISERR(IF(AND($I595=Re_lo!$E$5,BV$5=VLOOKUP(Re_lo!$H$5,Re_lo!$N$5:$O$16,2,0)),AT595,"")),"",IF(AND($I595=Re_lo!$E$5,BV$5=VLOOKUP(Re_lo!$H$5,Re_lo!$N$5:$O$16,2,0)),AT595,""))</f>
        <v/>
      </c>
      <c r="BW595" s="125" t="str">
        <f>IF(ISERR(IF(AND($I595=Re_lo!$E$5,BW$5=VLOOKUP(Re_lo!$H$5,Re_lo!$N$5:$O$16,2,0)),AU595,"")),"",IF(AND($I595=Re_lo!$E$5,BW$5=VLOOKUP(Re_lo!$H$5,Re_lo!$N$5:$O$16,2,0)),AU595,""))</f>
        <v/>
      </c>
      <c r="BX595" s="125" t="str">
        <f>IF(ISERR(IF(AND($I595=Re_lo!$E$5,BX$5=VLOOKUP(Re_lo!$H$5,Re_lo!$N$5:$O$16,2,0)),AV595,"")),"",IF(AND($I595=Re_lo!$E$5,BX$5=VLOOKUP(Re_lo!$H$5,Re_lo!$N$5:$O$16,2,0)),AV595,""))</f>
        <v/>
      </c>
      <c r="BY595" s="125" t="str">
        <f>IF(ISERR(IF(AND($I595=Re_lo!$E$5,BY$5=VLOOKUP(Re_lo!$H$5,Re_lo!$N$5:$O$16,2,0)),AW595,"")),"",IF(AND($I595=Re_lo!$E$5,BY$5=VLOOKUP(Re_lo!$H$5,Re_lo!$N$5:$O$16,2,0)),AW595,""))</f>
        <v/>
      </c>
      <c r="BZ595" s="125" t="str">
        <f>IF(ISERR(IF(AND($I595=Re_lo!$E$5,BZ$5=VLOOKUP(Re_lo!$H$5,Re_lo!$N$5:$O$16,2,0)),AX595,"")),"",IF(AND($I595=Re_lo!$E$5,BZ$5=VLOOKUP(Re_lo!$H$5,Re_lo!$N$5:$O$16,2,0)),AX595,""))</f>
        <v/>
      </c>
      <c r="CA595" s="125" t="str">
        <f>IF(ISERR(IF(AND($I595=Re_lo!$E$5,CA$5=VLOOKUP(Re_lo!$H$5,Re_lo!$N$5:$O$16,2,0)),AY595,"")),"",IF(AND($I595=Re_lo!$E$5,CA$5=VLOOKUP(Re_lo!$H$5,Re_lo!$N$5:$O$16,2,0)),AY595,""))</f>
        <v/>
      </c>
      <c r="CB595" s="125" t="str">
        <f>IF(ISERR(IF(AND($I595=Re_lo!$E$5,CB$5=VLOOKUP(Re_lo!$H$5,Re_lo!$N$5:$O$16,2,0)),AZ595,"")),"",IF(AND($I595=Re_lo!$E$5,CB$5=VLOOKUP(Re_lo!$H$5,Re_lo!$N$5:$O$16,2,0)),AZ595,""))</f>
        <v/>
      </c>
      <c r="CC595" s="125" t="str">
        <f>IF(ISERR(IF(AND($I595=Re_lo!$E$5,CC$5=VLOOKUP(Re_lo!$H$5,Re_lo!$N$5:$O$16,2,0)),BA595,"")),"",IF(AND($I595=Re_lo!$E$5,CC$5=VLOOKUP(Re_lo!$H$5,Re_lo!$N$5:$O$16,2,0)),BA595,""))</f>
        <v/>
      </c>
      <c r="CD595" s="125" t="str">
        <f>IF(ISERR(IF(AND($I595=Re_lo!$E$5,CD$5=VLOOKUP(Re_lo!$H$5,Re_lo!$N$5:$O$16,2,0)),BB595,"")),"",IF(AND($I595=Re_lo!$E$5,CD$5=VLOOKUP(Re_lo!$H$5,Re_lo!$N$5:$O$16,2,0)),BB595,""))</f>
        <v/>
      </c>
      <c r="CF595" s="125" t="str">
        <f>IF($C595="","",COUNTIFS(Con_ve!$C$6:$C$1005,$C595,Con_ve!$Q$6:$Q$1005,Cad_cl!CF$5))</f>
        <v/>
      </c>
      <c r="CG595" s="125" t="str">
        <f>IF($C595="","",COUNTIFS(Con_ve!$C$6:$C$1005,$C595,Con_ve!$Q$6:$Q$1005,Cad_cl!CG$5))</f>
        <v/>
      </c>
      <c r="CH595" s="125" t="str">
        <f>IF($C595="","",COUNTIFS(Con_ve!$C$6:$C$1005,$C595,Con_ve!$Q$6:$Q$1005,Cad_cl!CH$5))</f>
        <v/>
      </c>
      <c r="CI595" s="125" t="str">
        <f>IF($C595="","",COUNTIFS(Con_ve!$C$6:$C$1005,$C595,Con_ve!$Q$6:$Q$1005,Cad_cl!CI$5))</f>
        <v/>
      </c>
      <c r="CJ595" s="125" t="str">
        <f>IF($C595="","",COUNTIFS(Con_ve!$C$6:$C$1005,$C595,Con_ve!$Q$6:$Q$1005,Cad_cl!CJ$5))</f>
        <v/>
      </c>
      <c r="CK595" s="125" t="str">
        <f>IF($C595="","",COUNTIFS(Con_ve!$C$6:$C$1005,$C595,Con_ve!$Q$6:$Q$1005,Cad_cl!CK$5))</f>
        <v/>
      </c>
      <c r="CL595" s="125" t="str">
        <f>IF($C595="","",COUNTIFS(Con_ve!$C$6:$C$1005,$C595,Con_ve!$Q$6:$Q$1005,Cad_cl!CL$5))</f>
        <v/>
      </c>
      <c r="CM595" s="125" t="str">
        <f>IF($C595="","",COUNTIFS(Con_ve!$C$6:$C$1005,$C595,Con_ve!$Q$6:$Q$1005,Cad_cl!CM$5))</f>
        <v/>
      </c>
      <c r="CN595" s="125" t="str">
        <f>IF($C595="","",COUNTIFS(Con_ve!$C$6:$C$1005,$C595,Con_ve!$Q$6:$Q$1005,Cad_cl!CN$5))</f>
        <v/>
      </c>
      <c r="CO595" s="125" t="str">
        <f>IF($C595="","",COUNTIFS(Con_ve!$C$6:$C$1005,$C595,Con_ve!$Q$6:$Q$1005,Cad_cl!CO$5))</f>
        <v/>
      </c>
      <c r="CP595" s="125" t="str">
        <f>IF($C595="","",COUNTIFS(Con_ve!$C$6:$C$1005,$C595,Con_ve!$Q$6:$Q$1005,Cad_cl!CP$5))</f>
        <v/>
      </c>
      <c r="CQ595" s="125" t="str">
        <f>IF($C595="","",COUNTIFS(Con_ve!$C$6:$C$1005,$C595,Con_ve!$Q$6:$Q$1005,Cad_cl!CQ$5))</f>
        <v/>
      </c>
      <c r="CR595" s="125">
        <f t="shared" si="29"/>
        <v>0</v>
      </c>
    </row>
    <row r="596" spans="3:96" ht="30" customHeight="1">
      <c r="C596" s="153"/>
      <c r="D596" s="153"/>
      <c r="E596" s="154"/>
      <c r="F596" s="153"/>
      <c r="G596" s="155"/>
      <c r="H596" s="153"/>
      <c r="I596" s="153"/>
      <c r="J596" s="132" t="s">
        <v>309</v>
      </c>
      <c r="K596" s="133" t="s">
        <v>309</v>
      </c>
      <c r="L596" s="153"/>
      <c r="M596" s="153"/>
      <c r="N596" s="153"/>
      <c r="O596" s="153"/>
      <c r="P596" s="153"/>
      <c r="Q596" s="153"/>
      <c r="AP596" s="134" t="str">
        <f>IF(ISERR(IF($C596="","",SUMIFS(Con_ve!$F$6:$F$1005,Con_ve!$C$6:$C$1005,$C596,Con_ve!$I$6:$I$1005,"Fechada",Con_ve!$Q$6:$Q$1005,Cad_cl!AP$5))),"",IF($C596="","",SUMIFS(Con_ve!$F$6:$F$1005,Con_ve!$C$6:$C$1005,$C596,Con_ve!$I$6:$I$1005,"Fechada",Con_ve!$Q$6:$Q$1005,Cad_cl!AP$5)))</f>
        <v/>
      </c>
      <c r="AQ596" s="134" t="str">
        <f>IF(ISERR(IF($C596="","",SUMIFS(Con_ve!$F$6:$F$1005,Con_ve!$C$6:$C$1005,$C596,Con_ve!$I$6:$I$1005,"Fechada",Con_ve!$Q$6:$Q$1005,Cad_cl!AQ$5))),"",IF($C596="","",SUMIFS(Con_ve!$F$6:$F$1005,Con_ve!$C$6:$C$1005,$C596,Con_ve!$I$6:$I$1005,"Fechada",Con_ve!$Q$6:$Q$1005,Cad_cl!AQ$5)))</f>
        <v/>
      </c>
      <c r="AR596" s="134" t="str">
        <f>IF(ISERR(IF($C596="","",SUMIFS(Con_ve!$F$6:$F$1005,Con_ve!$C$6:$C$1005,$C596,Con_ve!$I$6:$I$1005,"Fechada",Con_ve!$Q$6:$Q$1005,Cad_cl!AR$5))),"",IF($C596="","",SUMIFS(Con_ve!$F$6:$F$1005,Con_ve!$C$6:$C$1005,$C596,Con_ve!$I$6:$I$1005,"Fechada",Con_ve!$Q$6:$Q$1005,Cad_cl!AR$5)))</f>
        <v/>
      </c>
      <c r="AS596" s="134" t="str">
        <f>IF(ISERR(IF($C596="","",SUMIFS(Con_ve!$F$6:$F$1005,Con_ve!$C$6:$C$1005,$C596,Con_ve!$I$6:$I$1005,"Fechada",Con_ve!$Q$6:$Q$1005,Cad_cl!AS$5))),"",IF($C596="","",SUMIFS(Con_ve!$F$6:$F$1005,Con_ve!$C$6:$C$1005,$C596,Con_ve!$I$6:$I$1005,"Fechada",Con_ve!$Q$6:$Q$1005,Cad_cl!AS$5)))</f>
        <v/>
      </c>
      <c r="AT596" s="134" t="str">
        <f>IF(ISERR(IF($C596="","",SUMIFS(Con_ve!$F$6:$F$1005,Con_ve!$C$6:$C$1005,$C596,Con_ve!$I$6:$I$1005,"Fechada",Con_ve!$Q$6:$Q$1005,Cad_cl!AT$5))),"",IF($C596="","",SUMIFS(Con_ve!$F$6:$F$1005,Con_ve!$C$6:$C$1005,$C596,Con_ve!$I$6:$I$1005,"Fechada",Con_ve!$Q$6:$Q$1005,Cad_cl!AT$5)))</f>
        <v/>
      </c>
      <c r="AU596" s="134" t="str">
        <f>IF(ISERR(IF($C596="","",SUMIFS(Con_ve!$F$6:$F$1005,Con_ve!$C$6:$C$1005,$C596,Con_ve!$I$6:$I$1005,"Fechada",Con_ve!$Q$6:$Q$1005,Cad_cl!AU$5))),"",IF($C596="","",SUMIFS(Con_ve!$F$6:$F$1005,Con_ve!$C$6:$C$1005,$C596,Con_ve!$I$6:$I$1005,"Fechada",Con_ve!$Q$6:$Q$1005,Cad_cl!AU$5)))</f>
        <v/>
      </c>
      <c r="AV596" s="134" t="str">
        <f>IF(ISERR(IF($C596="","",SUMIFS(Con_ve!$F$6:$F$1005,Con_ve!$C$6:$C$1005,$C596,Con_ve!$I$6:$I$1005,"Fechada",Con_ve!$Q$6:$Q$1005,Cad_cl!AV$5))),"",IF($C596="","",SUMIFS(Con_ve!$F$6:$F$1005,Con_ve!$C$6:$C$1005,$C596,Con_ve!$I$6:$I$1005,"Fechada",Con_ve!$Q$6:$Q$1005,Cad_cl!AV$5)))</f>
        <v/>
      </c>
      <c r="AW596" s="134" t="str">
        <f>IF(ISERR(IF($C596="","",SUMIFS(Con_ve!$F$6:$F$1005,Con_ve!$C$6:$C$1005,$C596,Con_ve!$I$6:$I$1005,"Fechada",Con_ve!$Q$6:$Q$1005,Cad_cl!AW$5))),"",IF($C596="","",SUMIFS(Con_ve!$F$6:$F$1005,Con_ve!$C$6:$C$1005,$C596,Con_ve!$I$6:$I$1005,"Fechada",Con_ve!$Q$6:$Q$1005,Cad_cl!AW$5)))</f>
        <v/>
      </c>
      <c r="AX596" s="134" t="str">
        <f>IF(ISERR(IF($C596="","",SUMIFS(Con_ve!$F$6:$F$1005,Con_ve!$C$6:$C$1005,$C596,Con_ve!$I$6:$I$1005,"Fechada",Con_ve!$Q$6:$Q$1005,Cad_cl!AX$5))),"",IF($C596="","",SUMIFS(Con_ve!$F$6:$F$1005,Con_ve!$C$6:$C$1005,$C596,Con_ve!$I$6:$I$1005,"Fechada",Con_ve!$Q$6:$Q$1005,Cad_cl!AX$5)))</f>
        <v/>
      </c>
      <c r="AY596" s="134" t="str">
        <f>IF(ISERR(IF($C596="","",SUMIFS(Con_ve!$F$6:$F$1005,Con_ve!$C$6:$C$1005,$C596,Con_ve!$I$6:$I$1005,"Fechada",Con_ve!$Q$6:$Q$1005,Cad_cl!AY$5))),"",IF($C596="","",SUMIFS(Con_ve!$F$6:$F$1005,Con_ve!$C$6:$C$1005,$C596,Con_ve!$I$6:$I$1005,"Fechada",Con_ve!$Q$6:$Q$1005,Cad_cl!AY$5)))</f>
        <v/>
      </c>
      <c r="AZ596" s="134" t="str">
        <f>IF(ISERR(IF($C596="","",SUMIFS(Con_ve!$F$6:$F$1005,Con_ve!$C$6:$C$1005,$C596,Con_ve!$I$6:$I$1005,"Fechada",Con_ve!$Q$6:$Q$1005,Cad_cl!AZ$5))),"",IF($C596="","",SUMIFS(Con_ve!$F$6:$F$1005,Con_ve!$C$6:$C$1005,$C596,Con_ve!$I$6:$I$1005,"Fechada",Con_ve!$Q$6:$Q$1005,Cad_cl!AZ$5)))</f>
        <v/>
      </c>
      <c r="BA596" s="134" t="str">
        <f>IF(ISERR(IF($C596="","",SUMIFS(Con_ve!$F$6:$F$1005,Con_ve!$C$6:$C$1005,$C596,Con_ve!$I$6:$I$1005,"Fechada",Con_ve!$Q$6:$Q$1005,Cad_cl!BA$5))),"",IF($C596="","",SUMIFS(Con_ve!$F$6:$F$1005,Con_ve!$C$6:$C$1005,$C596,Con_ve!$I$6:$I$1005,"Fechada",Con_ve!$Q$6:$Q$1005,Cad_cl!BA$5)))</f>
        <v/>
      </c>
      <c r="BB596" s="134">
        <f t="shared" si="27"/>
        <v>0</v>
      </c>
      <c r="BD596" s="134" t="str">
        <f>IF(ISERR(IF($C596="","",SUMIFS(Con_ve!$F$6:$F$1005,Con_ve!$C$6:$C$1005,$C596,Con_ve!$I$6:$I$1005,"Em negociação",Con_ve!$Q$6:$Q$1005,Cad_cl!BD$5))),"",IF($C596="","",SUMIFS(Con_ve!$F$6:$F$1005,Con_ve!$C$6:$C$1005,$C596,Con_ve!$I$6:$I$1005,"Em negociação",Con_ve!$Q$6:$Q$1005,Cad_cl!BD$5)))</f>
        <v/>
      </c>
      <c r="BE596" s="134" t="str">
        <f>IF(ISERR(IF($C596="","",SUMIFS(Con_ve!$F$6:$F$1005,Con_ve!$C$6:$C$1005,$C596,Con_ve!$I$6:$I$1005,"Em negociação",Con_ve!$Q$6:$Q$1005,Cad_cl!BE$5))),"",IF($C596="","",SUMIFS(Con_ve!$F$6:$F$1005,Con_ve!$C$6:$C$1005,$C596,Con_ve!$I$6:$I$1005,"Em negociação",Con_ve!$Q$6:$Q$1005,Cad_cl!BE$5)))</f>
        <v/>
      </c>
      <c r="BF596" s="134" t="str">
        <f>IF(ISERR(IF($C596="","",SUMIFS(Con_ve!$F$6:$F$1005,Con_ve!$C$6:$C$1005,$C596,Con_ve!$I$6:$I$1005,"Em negociação",Con_ve!$Q$6:$Q$1005,Cad_cl!BF$5))),"",IF($C596="","",SUMIFS(Con_ve!$F$6:$F$1005,Con_ve!$C$6:$C$1005,$C596,Con_ve!$I$6:$I$1005,"Em negociação",Con_ve!$Q$6:$Q$1005,Cad_cl!BF$5)))</f>
        <v/>
      </c>
      <c r="BG596" s="134" t="str">
        <f>IF(ISERR(IF($C596="","",SUMIFS(Con_ve!$F$6:$F$1005,Con_ve!$C$6:$C$1005,$C596,Con_ve!$I$6:$I$1005,"Em negociação",Con_ve!$Q$6:$Q$1005,Cad_cl!BG$5))),"",IF($C596="","",SUMIFS(Con_ve!$F$6:$F$1005,Con_ve!$C$6:$C$1005,$C596,Con_ve!$I$6:$I$1005,"Em negociação",Con_ve!$Q$6:$Q$1005,Cad_cl!BG$5)))</f>
        <v/>
      </c>
      <c r="BH596" s="134" t="str">
        <f>IF(ISERR(IF($C596="","",SUMIFS(Con_ve!$F$6:$F$1005,Con_ve!$C$6:$C$1005,$C596,Con_ve!$I$6:$I$1005,"Em negociação",Con_ve!$Q$6:$Q$1005,Cad_cl!BH$5))),"",IF($C596="","",SUMIFS(Con_ve!$F$6:$F$1005,Con_ve!$C$6:$C$1005,$C596,Con_ve!$I$6:$I$1005,"Em negociação",Con_ve!$Q$6:$Q$1005,Cad_cl!BH$5)))</f>
        <v/>
      </c>
      <c r="BI596" s="134" t="str">
        <f>IF(ISERR(IF($C596="","",SUMIFS(Con_ve!$F$6:$F$1005,Con_ve!$C$6:$C$1005,$C596,Con_ve!$I$6:$I$1005,"Em negociação",Con_ve!$Q$6:$Q$1005,Cad_cl!BI$5))),"",IF($C596="","",SUMIFS(Con_ve!$F$6:$F$1005,Con_ve!$C$6:$C$1005,$C596,Con_ve!$I$6:$I$1005,"Em negociação",Con_ve!$Q$6:$Q$1005,Cad_cl!BI$5)))</f>
        <v/>
      </c>
      <c r="BJ596" s="134" t="str">
        <f>IF(ISERR(IF($C596="","",SUMIFS(Con_ve!$F$6:$F$1005,Con_ve!$C$6:$C$1005,$C596,Con_ve!$I$6:$I$1005,"Em negociação",Con_ve!$Q$6:$Q$1005,Cad_cl!BJ$5))),"",IF($C596="","",SUMIFS(Con_ve!$F$6:$F$1005,Con_ve!$C$6:$C$1005,$C596,Con_ve!$I$6:$I$1005,"Em negociação",Con_ve!$Q$6:$Q$1005,Cad_cl!BJ$5)))</f>
        <v/>
      </c>
      <c r="BK596" s="134" t="str">
        <f>IF(ISERR(IF($C596="","",SUMIFS(Con_ve!$F$6:$F$1005,Con_ve!$C$6:$C$1005,$C596,Con_ve!$I$6:$I$1005,"Em negociação",Con_ve!$Q$6:$Q$1005,Cad_cl!BK$5))),"",IF($C596="","",SUMIFS(Con_ve!$F$6:$F$1005,Con_ve!$C$6:$C$1005,$C596,Con_ve!$I$6:$I$1005,"Em negociação",Con_ve!$Q$6:$Q$1005,Cad_cl!BK$5)))</f>
        <v/>
      </c>
      <c r="BL596" s="134" t="str">
        <f>IF(ISERR(IF($C596="","",SUMIFS(Con_ve!$F$6:$F$1005,Con_ve!$C$6:$C$1005,$C596,Con_ve!$I$6:$I$1005,"Em negociação",Con_ve!$Q$6:$Q$1005,Cad_cl!BL$5))),"",IF($C596="","",SUMIFS(Con_ve!$F$6:$F$1005,Con_ve!$C$6:$C$1005,$C596,Con_ve!$I$6:$I$1005,"Em negociação",Con_ve!$Q$6:$Q$1005,Cad_cl!BL$5)))</f>
        <v/>
      </c>
      <c r="BM596" s="134" t="str">
        <f>IF(ISERR(IF($C596="","",SUMIFS(Con_ve!$F$6:$F$1005,Con_ve!$C$6:$C$1005,$C596,Con_ve!$I$6:$I$1005,"Em negociação",Con_ve!$Q$6:$Q$1005,Cad_cl!BM$5))),"",IF($C596="","",SUMIFS(Con_ve!$F$6:$F$1005,Con_ve!$C$6:$C$1005,$C596,Con_ve!$I$6:$I$1005,"Em negociação",Con_ve!$Q$6:$Q$1005,Cad_cl!BM$5)))</f>
        <v/>
      </c>
      <c r="BN596" s="134" t="str">
        <f>IF(ISERR(IF($C596="","",SUMIFS(Con_ve!$F$6:$F$1005,Con_ve!$C$6:$C$1005,$C596,Con_ve!$I$6:$I$1005,"Em negociação",Con_ve!$Q$6:$Q$1005,Cad_cl!BN$5))),"",IF($C596="","",SUMIFS(Con_ve!$F$6:$F$1005,Con_ve!$C$6:$C$1005,$C596,Con_ve!$I$6:$I$1005,"Em negociação",Con_ve!$Q$6:$Q$1005,Cad_cl!BN$5)))</f>
        <v/>
      </c>
      <c r="BO596" s="134" t="str">
        <f>IF(ISERR(IF($C596="","",SUMIFS(Con_ve!$F$6:$F$1005,Con_ve!$C$6:$C$1005,$C596,Con_ve!$I$6:$I$1005,"Em negociação",Con_ve!$Q$6:$Q$1005,Cad_cl!BO$5))),"",IF($C596="","",SUMIFS(Con_ve!$F$6:$F$1005,Con_ve!$C$6:$C$1005,$C596,Con_ve!$I$6:$I$1005,"Em negociação",Con_ve!$Q$6:$Q$1005,Cad_cl!BO$5)))</f>
        <v/>
      </c>
      <c r="BP596" s="134">
        <f t="shared" si="28"/>
        <v>0</v>
      </c>
      <c r="BR596" s="125" t="str">
        <f>IF(ISERR(IF(AND($I596=Re_lo!$E$5,BR$5=VLOOKUP(Re_lo!$H$5,Re_lo!$N$5:$O$16,2,0)),AP596,"")),"",IF(AND($I596=Re_lo!$E$5,BR$5=VLOOKUP(Re_lo!$H$5,Re_lo!$N$5:$O$16,2,0)),AP596,""))</f>
        <v/>
      </c>
      <c r="BS596" s="125" t="str">
        <f>IF(ISERR(IF(AND($I596=Re_lo!$E$5,BS$5=VLOOKUP(Re_lo!$H$5,Re_lo!$N$5:$O$16,2,0)),AQ596,"")),"",IF(AND($I596=Re_lo!$E$5,BS$5=VLOOKUP(Re_lo!$H$5,Re_lo!$N$5:$O$16,2,0)),AQ596,""))</f>
        <v/>
      </c>
      <c r="BT596" s="125" t="str">
        <f>IF(ISERR(IF(AND($I596=Re_lo!$E$5,BT$5=VLOOKUP(Re_lo!$H$5,Re_lo!$N$5:$O$16,2,0)),AR596,"")),"",IF(AND($I596=Re_lo!$E$5,BT$5=VLOOKUP(Re_lo!$H$5,Re_lo!$N$5:$O$16,2,0)),AR596,""))</f>
        <v/>
      </c>
      <c r="BU596" s="125" t="str">
        <f>IF(ISERR(IF(AND($I596=Re_lo!$E$5,BU$5=VLOOKUP(Re_lo!$H$5,Re_lo!$N$5:$O$16,2,0)),AS596,"")),"",IF(AND($I596=Re_lo!$E$5,BU$5=VLOOKUP(Re_lo!$H$5,Re_lo!$N$5:$O$16,2,0)),AS596,""))</f>
        <v/>
      </c>
      <c r="BV596" s="125" t="str">
        <f>IF(ISERR(IF(AND($I596=Re_lo!$E$5,BV$5=VLOOKUP(Re_lo!$H$5,Re_lo!$N$5:$O$16,2,0)),AT596,"")),"",IF(AND($I596=Re_lo!$E$5,BV$5=VLOOKUP(Re_lo!$H$5,Re_lo!$N$5:$O$16,2,0)),AT596,""))</f>
        <v/>
      </c>
      <c r="BW596" s="125" t="str">
        <f>IF(ISERR(IF(AND($I596=Re_lo!$E$5,BW$5=VLOOKUP(Re_lo!$H$5,Re_lo!$N$5:$O$16,2,0)),AU596,"")),"",IF(AND($I596=Re_lo!$E$5,BW$5=VLOOKUP(Re_lo!$H$5,Re_lo!$N$5:$O$16,2,0)),AU596,""))</f>
        <v/>
      </c>
      <c r="BX596" s="125" t="str">
        <f>IF(ISERR(IF(AND($I596=Re_lo!$E$5,BX$5=VLOOKUP(Re_lo!$H$5,Re_lo!$N$5:$O$16,2,0)),AV596,"")),"",IF(AND($I596=Re_lo!$E$5,BX$5=VLOOKUP(Re_lo!$H$5,Re_lo!$N$5:$O$16,2,0)),AV596,""))</f>
        <v/>
      </c>
      <c r="BY596" s="125" t="str">
        <f>IF(ISERR(IF(AND($I596=Re_lo!$E$5,BY$5=VLOOKUP(Re_lo!$H$5,Re_lo!$N$5:$O$16,2,0)),AW596,"")),"",IF(AND($I596=Re_lo!$E$5,BY$5=VLOOKUP(Re_lo!$H$5,Re_lo!$N$5:$O$16,2,0)),AW596,""))</f>
        <v/>
      </c>
      <c r="BZ596" s="125" t="str">
        <f>IF(ISERR(IF(AND($I596=Re_lo!$E$5,BZ$5=VLOOKUP(Re_lo!$H$5,Re_lo!$N$5:$O$16,2,0)),AX596,"")),"",IF(AND($I596=Re_lo!$E$5,BZ$5=VLOOKUP(Re_lo!$H$5,Re_lo!$N$5:$O$16,2,0)),AX596,""))</f>
        <v/>
      </c>
      <c r="CA596" s="125" t="str">
        <f>IF(ISERR(IF(AND($I596=Re_lo!$E$5,CA$5=VLOOKUP(Re_lo!$H$5,Re_lo!$N$5:$O$16,2,0)),AY596,"")),"",IF(AND($I596=Re_lo!$E$5,CA$5=VLOOKUP(Re_lo!$H$5,Re_lo!$N$5:$O$16,2,0)),AY596,""))</f>
        <v/>
      </c>
      <c r="CB596" s="125" t="str">
        <f>IF(ISERR(IF(AND($I596=Re_lo!$E$5,CB$5=VLOOKUP(Re_lo!$H$5,Re_lo!$N$5:$O$16,2,0)),AZ596,"")),"",IF(AND($I596=Re_lo!$E$5,CB$5=VLOOKUP(Re_lo!$H$5,Re_lo!$N$5:$O$16,2,0)),AZ596,""))</f>
        <v/>
      </c>
      <c r="CC596" s="125" t="str">
        <f>IF(ISERR(IF(AND($I596=Re_lo!$E$5,CC$5=VLOOKUP(Re_lo!$H$5,Re_lo!$N$5:$O$16,2,0)),BA596,"")),"",IF(AND($I596=Re_lo!$E$5,CC$5=VLOOKUP(Re_lo!$H$5,Re_lo!$N$5:$O$16,2,0)),BA596,""))</f>
        <v/>
      </c>
      <c r="CD596" s="125" t="str">
        <f>IF(ISERR(IF(AND($I596=Re_lo!$E$5,CD$5=VLOOKUP(Re_lo!$H$5,Re_lo!$N$5:$O$16,2,0)),BB596,"")),"",IF(AND($I596=Re_lo!$E$5,CD$5=VLOOKUP(Re_lo!$H$5,Re_lo!$N$5:$O$16,2,0)),BB596,""))</f>
        <v/>
      </c>
      <c r="CF596" s="125" t="str">
        <f>IF($C596="","",COUNTIFS(Con_ve!$C$6:$C$1005,$C596,Con_ve!$Q$6:$Q$1005,Cad_cl!CF$5))</f>
        <v/>
      </c>
      <c r="CG596" s="125" t="str">
        <f>IF($C596="","",COUNTIFS(Con_ve!$C$6:$C$1005,$C596,Con_ve!$Q$6:$Q$1005,Cad_cl!CG$5))</f>
        <v/>
      </c>
      <c r="CH596" s="125" t="str">
        <f>IF($C596="","",COUNTIFS(Con_ve!$C$6:$C$1005,$C596,Con_ve!$Q$6:$Q$1005,Cad_cl!CH$5))</f>
        <v/>
      </c>
      <c r="CI596" s="125" t="str">
        <f>IF($C596="","",COUNTIFS(Con_ve!$C$6:$C$1005,$C596,Con_ve!$Q$6:$Q$1005,Cad_cl!CI$5))</f>
        <v/>
      </c>
      <c r="CJ596" s="125" t="str">
        <f>IF($C596="","",COUNTIFS(Con_ve!$C$6:$C$1005,$C596,Con_ve!$Q$6:$Q$1005,Cad_cl!CJ$5))</f>
        <v/>
      </c>
      <c r="CK596" s="125" t="str">
        <f>IF($C596="","",COUNTIFS(Con_ve!$C$6:$C$1005,$C596,Con_ve!$Q$6:$Q$1005,Cad_cl!CK$5))</f>
        <v/>
      </c>
      <c r="CL596" s="125" t="str">
        <f>IF($C596="","",COUNTIFS(Con_ve!$C$6:$C$1005,$C596,Con_ve!$Q$6:$Q$1005,Cad_cl!CL$5))</f>
        <v/>
      </c>
      <c r="CM596" s="125" t="str">
        <f>IF($C596="","",COUNTIFS(Con_ve!$C$6:$C$1005,$C596,Con_ve!$Q$6:$Q$1005,Cad_cl!CM$5))</f>
        <v/>
      </c>
      <c r="CN596" s="125" t="str">
        <f>IF($C596="","",COUNTIFS(Con_ve!$C$6:$C$1005,$C596,Con_ve!$Q$6:$Q$1005,Cad_cl!CN$5))</f>
        <v/>
      </c>
      <c r="CO596" s="125" t="str">
        <f>IF($C596="","",COUNTIFS(Con_ve!$C$6:$C$1005,$C596,Con_ve!$Q$6:$Q$1005,Cad_cl!CO$5))</f>
        <v/>
      </c>
      <c r="CP596" s="125" t="str">
        <f>IF($C596="","",COUNTIFS(Con_ve!$C$6:$C$1005,$C596,Con_ve!$Q$6:$Q$1005,Cad_cl!CP$5))</f>
        <v/>
      </c>
      <c r="CQ596" s="125" t="str">
        <f>IF($C596="","",COUNTIFS(Con_ve!$C$6:$C$1005,$C596,Con_ve!$Q$6:$Q$1005,Cad_cl!CQ$5))</f>
        <v/>
      </c>
      <c r="CR596" s="125">
        <f t="shared" si="29"/>
        <v>0</v>
      </c>
    </row>
    <row r="597" spans="3:96" ht="30" customHeight="1">
      <c r="C597" s="153"/>
      <c r="D597" s="153"/>
      <c r="E597" s="154"/>
      <c r="F597" s="153"/>
      <c r="G597" s="155"/>
      <c r="H597" s="153"/>
      <c r="I597" s="153"/>
      <c r="J597" s="132" t="s">
        <v>309</v>
      </c>
      <c r="K597" s="133" t="s">
        <v>309</v>
      </c>
      <c r="L597" s="153"/>
      <c r="M597" s="153"/>
      <c r="N597" s="153"/>
      <c r="O597" s="153"/>
      <c r="P597" s="153"/>
      <c r="Q597" s="153"/>
      <c r="AP597" s="134" t="str">
        <f>IF(ISERR(IF($C597="","",SUMIFS(Con_ve!$F$6:$F$1005,Con_ve!$C$6:$C$1005,$C597,Con_ve!$I$6:$I$1005,"Fechada",Con_ve!$Q$6:$Q$1005,Cad_cl!AP$5))),"",IF($C597="","",SUMIFS(Con_ve!$F$6:$F$1005,Con_ve!$C$6:$C$1005,$C597,Con_ve!$I$6:$I$1005,"Fechada",Con_ve!$Q$6:$Q$1005,Cad_cl!AP$5)))</f>
        <v/>
      </c>
      <c r="AQ597" s="134" t="str">
        <f>IF(ISERR(IF($C597="","",SUMIFS(Con_ve!$F$6:$F$1005,Con_ve!$C$6:$C$1005,$C597,Con_ve!$I$6:$I$1005,"Fechada",Con_ve!$Q$6:$Q$1005,Cad_cl!AQ$5))),"",IF($C597="","",SUMIFS(Con_ve!$F$6:$F$1005,Con_ve!$C$6:$C$1005,$C597,Con_ve!$I$6:$I$1005,"Fechada",Con_ve!$Q$6:$Q$1005,Cad_cl!AQ$5)))</f>
        <v/>
      </c>
      <c r="AR597" s="134" t="str">
        <f>IF(ISERR(IF($C597="","",SUMIFS(Con_ve!$F$6:$F$1005,Con_ve!$C$6:$C$1005,$C597,Con_ve!$I$6:$I$1005,"Fechada",Con_ve!$Q$6:$Q$1005,Cad_cl!AR$5))),"",IF($C597="","",SUMIFS(Con_ve!$F$6:$F$1005,Con_ve!$C$6:$C$1005,$C597,Con_ve!$I$6:$I$1005,"Fechada",Con_ve!$Q$6:$Q$1005,Cad_cl!AR$5)))</f>
        <v/>
      </c>
      <c r="AS597" s="134" t="str">
        <f>IF(ISERR(IF($C597="","",SUMIFS(Con_ve!$F$6:$F$1005,Con_ve!$C$6:$C$1005,$C597,Con_ve!$I$6:$I$1005,"Fechada",Con_ve!$Q$6:$Q$1005,Cad_cl!AS$5))),"",IF($C597="","",SUMIFS(Con_ve!$F$6:$F$1005,Con_ve!$C$6:$C$1005,$C597,Con_ve!$I$6:$I$1005,"Fechada",Con_ve!$Q$6:$Q$1005,Cad_cl!AS$5)))</f>
        <v/>
      </c>
      <c r="AT597" s="134" t="str">
        <f>IF(ISERR(IF($C597="","",SUMIFS(Con_ve!$F$6:$F$1005,Con_ve!$C$6:$C$1005,$C597,Con_ve!$I$6:$I$1005,"Fechada",Con_ve!$Q$6:$Q$1005,Cad_cl!AT$5))),"",IF($C597="","",SUMIFS(Con_ve!$F$6:$F$1005,Con_ve!$C$6:$C$1005,$C597,Con_ve!$I$6:$I$1005,"Fechada",Con_ve!$Q$6:$Q$1005,Cad_cl!AT$5)))</f>
        <v/>
      </c>
      <c r="AU597" s="134" t="str">
        <f>IF(ISERR(IF($C597="","",SUMIFS(Con_ve!$F$6:$F$1005,Con_ve!$C$6:$C$1005,$C597,Con_ve!$I$6:$I$1005,"Fechada",Con_ve!$Q$6:$Q$1005,Cad_cl!AU$5))),"",IF($C597="","",SUMIFS(Con_ve!$F$6:$F$1005,Con_ve!$C$6:$C$1005,$C597,Con_ve!$I$6:$I$1005,"Fechada",Con_ve!$Q$6:$Q$1005,Cad_cl!AU$5)))</f>
        <v/>
      </c>
      <c r="AV597" s="134" t="str">
        <f>IF(ISERR(IF($C597="","",SUMIFS(Con_ve!$F$6:$F$1005,Con_ve!$C$6:$C$1005,$C597,Con_ve!$I$6:$I$1005,"Fechada",Con_ve!$Q$6:$Q$1005,Cad_cl!AV$5))),"",IF($C597="","",SUMIFS(Con_ve!$F$6:$F$1005,Con_ve!$C$6:$C$1005,$C597,Con_ve!$I$6:$I$1005,"Fechada",Con_ve!$Q$6:$Q$1005,Cad_cl!AV$5)))</f>
        <v/>
      </c>
      <c r="AW597" s="134" t="str">
        <f>IF(ISERR(IF($C597="","",SUMIFS(Con_ve!$F$6:$F$1005,Con_ve!$C$6:$C$1005,$C597,Con_ve!$I$6:$I$1005,"Fechada",Con_ve!$Q$6:$Q$1005,Cad_cl!AW$5))),"",IF($C597="","",SUMIFS(Con_ve!$F$6:$F$1005,Con_ve!$C$6:$C$1005,$C597,Con_ve!$I$6:$I$1005,"Fechada",Con_ve!$Q$6:$Q$1005,Cad_cl!AW$5)))</f>
        <v/>
      </c>
      <c r="AX597" s="134" t="str">
        <f>IF(ISERR(IF($C597="","",SUMIFS(Con_ve!$F$6:$F$1005,Con_ve!$C$6:$C$1005,$C597,Con_ve!$I$6:$I$1005,"Fechada",Con_ve!$Q$6:$Q$1005,Cad_cl!AX$5))),"",IF($C597="","",SUMIFS(Con_ve!$F$6:$F$1005,Con_ve!$C$6:$C$1005,$C597,Con_ve!$I$6:$I$1005,"Fechada",Con_ve!$Q$6:$Q$1005,Cad_cl!AX$5)))</f>
        <v/>
      </c>
      <c r="AY597" s="134" t="str">
        <f>IF(ISERR(IF($C597="","",SUMIFS(Con_ve!$F$6:$F$1005,Con_ve!$C$6:$C$1005,$C597,Con_ve!$I$6:$I$1005,"Fechada",Con_ve!$Q$6:$Q$1005,Cad_cl!AY$5))),"",IF($C597="","",SUMIFS(Con_ve!$F$6:$F$1005,Con_ve!$C$6:$C$1005,$C597,Con_ve!$I$6:$I$1005,"Fechada",Con_ve!$Q$6:$Q$1005,Cad_cl!AY$5)))</f>
        <v/>
      </c>
      <c r="AZ597" s="134" t="str">
        <f>IF(ISERR(IF($C597="","",SUMIFS(Con_ve!$F$6:$F$1005,Con_ve!$C$6:$C$1005,$C597,Con_ve!$I$6:$I$1005,"Fechada",Con_ve!$Q$6:$Q$1005,Cad_cl!AZ$5))),"",IF($C597="","",SUMIFS(Con_ve!$F$6:$F$1005,Con_ve!$C$6:$C$1005,$C597,Con_ve!$I$6:$I$1005,"Fechada",Con_ve!$Q$6:$Q$1005,Cad_cl!AZ$5)))</f>
        <v/>
      </c>
      <c r="BA597" s="134" t="str">
        <f>IF(ISERR(IF($C597="","",SUMIFS(Con_ve!$F$6:$F$1005,Con_ve!$C$6:$C$1005,$C597,Con_ve!$I$6:$I$1005,"Fechada",Con_ve!$Q$6:$Q$1005,Cad_cl!BA$5))),"",IF($C597="","",SUMIFS(Con_ve!$F$6:$F$1005,Con_ve!$C$6:$C$1005,$C597,Con_ve!$I$6:$I$1005,"Fechada",Con_ve!$Q$6:$Q$1005,Cad_cl!BA$5)))</f>
        <v/>
      </c>
      <c r="BB597" s="134">
        <f t="shared" si="27"/>
        <v>0</v>
      </c>
      <c r="BD597" s="134" t="str">
        <f>IF(ISERR(IF($C597="","",SUMIFS(Con_ve!$F$6:$F$1005,Con_ve!$C$6:$C$1005,$C597,Con_ve!$I$6:$I$1005,"Em negociação",Con_ve!$Q$6:$Q$1005,Cad_cl!BD$5))),"",IF($C597="","",SUMIFS(Con_ve!$F$6:$F$1005,Con_ve!$C$6:$C$1005,$C597,Con_ve!$I$6:$I$1005,"Em negociação",Con_ve!$Q$6:$Q$1005,Cad_cl!BD$5)))</f>
        <v/>
      </c>
      <c r="BE597" s="134" t="str">
        <f>IF(ISERR(IF($C597="","",SUMIFS(Con_ve!$F$6:$F$1005,Con_ve!$C$6:$C$1005,$C597,Con_ve!$I$6:$I$1005,"Em negociação",Con_ve!$Q$6:$Q$1005,Cad_cl!BE$5))),"",IF($C597="","",SUMIFS(Con_ve!$F$6:$F$1005,Con_ve!$C$6:$C$1005,$C597,Con_ve!$I$6:$I$1005,"Em negociação",Con_ve!$Q$6:$Q$1005,Cad_cl!BE$5)))</f>
        <v/>
      </c>
      <c r="BF597" s="134" t="str">
        <f>IF(ISERR(IF($C597="","",SUMIFS(Con_ve!$F$6:$F$1005,Con_ve!$C$6:$C$1005,$C597,Con_ve!$I$6:$I$1005,"Em negociação",Con_ve!$Q$6:$Q$1005,Cad_cl!BF$5))),"",IF($C597="","",SUMIFS(Con_ve!$F$6:$F$1005,Con_ve!$C$6:$C$1005,$C597,Con_ve!$I$6:$I$1005,"Em negociação",Con_ve!$Q$6:$Q$1005,Cad_cl!BF$5)))</f>
        <v/>
      </c>
      <c r="BG597" s="134" t="str">
        <f>IF(ISERR(IF($C597="","",SUMIFS(Con_ve!$F$6:$F$1005,Con_ve!$C$6:$C$1005,$C597,Con_ve!$I$6:$I$1005,"Em negociação",Con_ve!$Q$6:$Q$1005,Cad_cl!BG$5))),"",IF($C597="","",SUMIFS(Con_ve!$F$6:$F$1005,Con_ve!$C$6:$C$1005,$C597,Con_ve!$I$6:$I$1005,"Em negociação",Con_ve!$Q$6:$Q$1005,Cad_cl!BG$5)))</f>
        <v/>
      </c>
      <c r="BH597" s="134" t="str">
        <f>IF(ISERR(IF($C597="","",SUMIFS(Con_ve!$F$6:$F$1005,Con_ve!$C$6:$C$1005,$C597,Con_ve!$I$6:$I$1005,"Em negociação",Con_ve!$Q$6:$Q$1005,Cad_cl!BH$5))),"",IF($C597="","",SUMIFS(Con_ve!$F$6:$F$1005,Con_ve!$C$6:$C$1005,$C597,Con_ve!$I$6:$I$1005,"Em negociação",Con_ve!$Q$6:$Q$1005,Cad_cl!BH$5)))</f>
        <v/>
      </c>
      <c r="BI597" s="134" t="str">
        <f>IF(ISERR(IF($C597="","",SUMIFS(Con_ve!$F$6:$F$1005,Con_ve!$C$6:$C$1005,$C597,Con_ve!$I$6:$I$1005,"Em negociação",Con_ve!$Q$6:$Q$1005,Cad_cl!BI$5))),"",IF($C597="","",SUMIFS(Con_ve!$F$6:$F$1005,Con_ve!$C$6:$C$1005,$C597,Con_ve!$I$6:$I$1005,"Em negociação",Con_ve!$Q$6:$Q$1005,Cad_cl!BI$5)))</f>
        <v/>
      </c>
      <c r="BJ597" s="134" t="str">
        <f>IF(ISERR(IF($C597="","",SUMIFS(Con_ve!$F$6:$F$1005,Con_ve!$C$6:$C$1005,$C597,Con_ve!$I$6:$I$1005,"Em negociação",Con_ve!$Q$6:$Q$1005,Cad_cl!BJ$5))),"",IF($C597="","",SUMIFS(Con_ve!$F$6:$F$1005,Con_ve!$C$6:$C$1005,$C597,Con_ve!$I$6:$I$1005,"Em negociação",Con_ve!$Q$6:$Q$1005,Cad_cl!BJ$5)))</f>
        <v/>
      </c>
      <c r="BK597" s="134" t="str">
        <f>IF(ISERR(IF($C597="","",SUMIFS(Con_ve!$F$6:$F$1005,Con_ve!$C$6:$C$1005,$C597,Con_ve!$I$6:$I$1005,"Em negociação",Con_ve!$Q$6:$Q$1005,Cad_cl!BK$5))),"",IF($C597="","",SUMIFS(Con_ve!$F$6:$F$1005,Con_ve!$C$6:$C$1005,$C597,Con_ve!$I$6:$I$1005,"Em negociação",Con_ve!$Q$6:$Q$1005,Cad_cl!BK$5)))</f>
        <v/>
      </c>
      <c r="BL597" s="134" t="str">
        <f>IF(ISERR(IF($C597="","",SUMIFS(Con_ve!$F$6:$F$1005,Con_ve!$C$6:$C$1005,$C597,Con_ve!$I$6:$I$1005,"Em negociação",Con_ve!$Q$6:$Q$1005,Cad_cl!BL$5))),"",IF($C597="","",SUMIFS(Con_ve!$F$6:$F$1005,Con_ve!$C$6:$C$1005,$C597,Con_ve!$I$6:$I$1005,"Em negociação",Con_ve!$Q$6:$Q$1005,Cad_cl!BL$5)))</f>
        <v/>
      </c>
      <c r="BM597" s="134" t="str">
        <f>IF(ISERR(IF($C597="","",SUMIFS(Con_ve!$F$6:$F$1005,Con_ve!$C$6:$C$1005,$C597,Con_ve!$I$6:$I$1005,"Em negociação",Con_ve!$Q$6:$Q$1005,Cad_cl!BM$5))),"",IF($C597="","",SUMIFS(Con_ve!$F$6:$F$1005,Con_ve!$C$6:$C$1005,$C597,Con_ve!$I$6:$I$1005,"Em negociação",Con_ve!$Q$6:$Q$1005,Cad_cl!BM$5)))</f>
        <v/>
      </c>
      <c r="BN597" s="134" t="str">
        <f>IF(ISERR(IF($C597="","",SUMIFS(Con_ve!$F$6:$F$1005,Con_ve!$C$6:$C$1005,$C597,Con_ve!$I$6:$I$1005,"Em negociação",Con_ve!$Q$6:$Q$1005,Cad_cl!BN$5))),"",IF($C597="","",SUMIFS(Con_ve!$F$6:$F$1005,Con_ve!$C$6:$C$1005,$C597,Con_ve!$I$6:$I$1005,"Em negociação",Con_ve!$Q$6:$Q$1005,Cad_cl!BN$5)))</f>
        <v/>
      </c>
      <c r="BO597" s="134" t="str">
        <f>IF(ISERR(IF($C597="","",SUMIFS(Con_ve!$F$6:$F$1005,Con_ve!$C$6:$C$1005,$C597,Con_ve!$I$6:$I$1005,"Em negociação",Con_ve!$Q$6:$Q$1005,Cad_cl!BO$5))),"",IF($C597="","",SUMIFS(Con_ve!$F$6:$F$1005,Con_ve!$C$6:$C$1005,$C597,Con_ve!$I$6:$I$1005,"Em negociação",Con_ve!$Q$6:$Q$1005,Cad_cl!BO$5)))</f>
        <v/>
      </c>
      <c r="BP597" s="134">
        <f t="shared" si="28"/>
        <v>0</v>
      </c>
      <c r="BR597" s="125" t="str">
        <f>IF(ISERR(IF(AND($I597=Re_lo!$E$5,BR$5=VLOOKUP(Re_lo!$H$5,Re_lo!$N$5:$O$16,2,0)),AP597,"")),"",IF(AND($I597=Re_lo!$E$5,BR$5=VLOOKUP(Re_lo!$H$5,Re_lo!$N$5:$O$16,2,0)),AP597,""))</f>
        <v/>
      </c>
      <c r="BS597" s="125" t="str">
        <f>IF(ISERR(IF(AND($I597=Re_lo!$E$5,BS$5=VLOOKUP(Re_lo!$H$5,Re_lo!$N$5:$O$16,2,0)),AQ597,"")),"",IF(AND($I597=Re_lo!$E$5,BS$5=VLOOKUP(Re_lo!$H$5,Re_lo!$N$5:$O$16,2,0)),AQ597,""))</f>
        <v/>
      </c>
      <c r="BT597" s="125" t="str">
        <f>IF(ISERR(IF(AND($I597=Re_lo!$E$5,BT$5=VLOOKUP(Re_lo!$H$5,Re_lo!$N$5:$O$16,2,0)),AR597,"")),"",IF(AND($I597=Re_lo!$E$5,BT$5=VLOOKUP(Re_lo!$H$5,Re_lo!$N$5:$O$16,2,0)),AR597,""))</f>
        <v/>
      </c>
      <c r="BU597" s="125" t="str">
        <f>IF(ISERR(IF(AND($I597=Re_lo!$E$5,BU$5=VLOOKUP(Re_lo!$H$5,Re_lo!$N$5:$O$16,2,0)),AS597,"")),"",IF(AND($I597=Re_lo!$E$5,BU$5=VLOOKUP(Re_lo!$H$5,Re_lo!$N$5:$O$16,2,0)),AS597,""))</f>
        <v/>
      </c>
      <c r="BV597" s="125" t="str">
        <f>IF(ISERR(IF(AND($I597=Re_lo!$E$5,BV$5=VLOOKUP(Re_lo!$H$5,Re_lo!$N$5:$O$16,2,0)),AT597,"")),"",IF(AND($I597=Re_lo!$E$5,BV$5=VLOOKUP(Re_lo!$H$5,Re_lo!$N$5:$O$16,2,0)),AT597,""))</f>
        <v/>
      </c>
      <c r="BW597" s="125" t="str">
        <f>IF(ISERR(IF(AND($I597=Re_lo!$E$5,BW$5=VLOOKUP(Re_lo!$H$5,Re_lo!$N$5:$O$16,2,0)),AU597,"")),"",IF(AND($I597=Re_lo!$E$5,BW$5=VLOOKUP(Re_lo!$H$5,Re_lo!$N$5:$O$16,2,0)),AU597,""))</f>
        <v/>
      </c>
      <c r="BX597" s="125" t="str">
        <f>IF(ISERR(IF(AND($I597=Re_lo!$E$5,BX$5=VLOOKUP(Re_lo!$H$5,Re_lo!$N$5:$O$16,2,0)),AV597,"")),"",IF(AND($I597=Re_lo!$E$5,BX$5=VLOOKUP(Re_lo!$H$5,Re_lo!$N$5:$O$16,2,0)),AV597,""))</f>
        <v/>
      </c>
      <c r="BY597" s="125" t="str">
        <f>IF(ISERR(IF(AND($I597=Re_lo!$E$5,BY$5=VLOOKUP(Re_lo!$H$5,Re_lo!$N$5:$O$16,2,0)),AW597,"")),"",IF(AND($I597=Re_lo!$E$5,BY$5=VLOOKUP(Re_lo!$H$5,Re_lo!$N$5:$O$16,2,0)),AW597,""))</f>
        <v/>
      </c>
      <c r="BZ597" s="125" t="str">
        <f>IF(ISERR(IF(AND($I597=Re_lo!$E$5,BZ$5=VLOOKUP(Re_lo!$H$5,Re_lo!$N$5:$O$16,2,0)),AX597,"")),"",IF(AND($I597=Re_lo!$E$5,BZ$5=VLOOKUP(Re_lo!$H$5,Re_lo!$N$5:$O$16,2,0)),AX597,""))</f>
        <v/>
      </c>
      <c r="CA597" s="125" t="str">
        <f>IF(ISERR(IF(AND($I597=Re_lo!$E$5,CA$5=VLOOKUP(Re_lo!$H$5,Re_lo!$N$5:$O$16,2,0)),AY597,"")),"",IF(AND($I597=Re_lo!$E$5,CA$5=VLOOKUP(Re_lo!$H$5,Re_lo!$N$5:$O$16,2,0)),AY597,""))</f>
        <v/>
      </c>
      <c r="CB597" s="125" t="str">
        <f>IF(ISERR(IF(AND($I597=Re_lo!$E$5,CB$5=VLOOKUP(Re_lo!$H$5,Re_lo!$N$5:$O$16,2,0)),AZ597,"")),"",IF(AND($I597=Re_lo!$E$5,CB$5=VLOOKUP(Re_lo!$H$5,Re_lo!$N$5:$O$16,2,0)),AZ597,""))</f>
        <v/>
      </c>
      <c r="CC597" s="125" t="str">
        <f>IF(ISERR(IF(AND($I597=Re_lo!$E$5,CC$5=VLOOKUP(Re_lo!$H$5,Re_lo!$N$5:$O$16,2,0)),BA597,"")),"",IF(AND($I597=Re_lo!$E$5,CC$5=VLOOKUP(Re_lo!$H$5,Re_lo!$N$5:$O$16,2,0)),BA597,""))</f>
        <v/>
      </c>
      <c r="CD597" s="125" t="str">
        <f>IF(ISERR(IF(AND($I597=Re_lo!$E$5,CD$5=VLOOKUP(Re_lo!$H$5,Re_lo!$N$5:$O$16,2,0)),BB597,"")),"",IF(AND($I597=Re_lo!$E$5,CD$5=VLOOKUP(Re_lo!$H$5,Re_lo!$N$5:$O$16,2,0)),BB597,""))</f>
        <v/>
      </c>
      <c r="CF597" s="125" t="str">
        <f>IF($C597="","",COUNTIFS(Con_ve!$C$6:$C$1005,$C597,Con_ve!$Q$6:$Q$1005,Cad_cl!CF$5))</f>
        <v/>
      </c>
      <c r="CG597" s="125" t="str">
        <f>IF($C597="","",COUNTIFS(Con_ve!$C$6:$C$1005,$C597,Con_ve!$Q$6:$Q$1005,Cad_cl!CG$5))</f>
        <v/>
      </c>
      <c r="CH597" s="125" t="str">
        <f>IF($C597="","",COUNTIFS(Con_ve!$C$6:$C$1005,$C597,Con_ve!$Q$6:$Q$1005,Cad_cl!CH$5))</f>
        <v/>
      </c>
      <c r="CI597" s="125" t="str">
        <f>IF($C597="","",COUNTIFS(Con_ve!$C$6:$C$1005,$C597,Con_ve!$Q$6:$Q$1005,Cad_cl!CI$5))</f>
        <v/>
      </c>
      <c r="CJ597" s="125" t="str">
        <f>IF($C597="","",COUNTIFS(Con_ve!$C$6:$C$1005,$C597,Con_ve!$Q$6:$Q$1005,Cad_cl!CJ$5))</f>
        <v/>
      </c>
      <c r="CK597" s="125" t="str">
        <f>IF($C597="","",COUNTIFS(Con_ve!$C$6:$C$1005,$C597,Con_ve!$Q$6:$Q$1005,Cad_cl!CK$5))</f>
        <v/>
      </c>
      <c r="CL597" s="125" t="str">
        <f>IF($C597="","",COUNTIFS(Con_ve!$C$6:$C$1005,$C597,Con_ve!$Q$6:$Q$1005,Cad_cl!CL$5))</f>
        <v/>
      </c>
      <c r="CM597" s="125" t="str">
        <f>IF($C597="","",COUNTIFS(Con_ve!$C$6:$C$1005,$C597,Con_ve!$Q$6:$Q$1005,Cad_cl!CM$5))</f>
        <v/>
      </c>
      <c r="CN597" s="125" t="str">
        <f>IF($C597="","",COUNTIFS(Con_ve!$C$6:$C$1005,$C597,Con_ve!$Q$6:$Q$1005,Cad_cl!CN$5))</f>
        <v/>
      </c>
      <c r="CO597" s="125" t="str">
        <f>IF($C597="","",COUNTIFS(Con_ve!$C$6:$C$1005,$C597,Con_ve!$Q$6:$Q$1005,Cad_cl!CO$5))</f>
        <v/>
      </c>
      <c r="CP597" s="125" t="str">
        <f>IF($C597="","",COUNTIFS(Con_ve!$C$6:$C$1005,$C597,Con_ve!$Q$6:$Q$1005,Cad_cl!CP$5))</f>
        <v/>
      </c>
      <c r="CQ597" s="125" t="str">
        <f>IF($C597="","",COUNTIFS(Con_ve!$C$6:$C$1005,$C597,Con_ve!$Q$6:$Q$1005,Cad_cl!CQ$5))</f>
        <v/>
      </c>
      <c r="CR597" s="125">
        <f t="shared" si="29"/>
        <v>0</v>
      </c>
    </row>
    <row r="598" spans="3:96" ht="30" customHeight="1">
      <c r="C598" s="153"/>
      <c r="D598" s="153"/>
      <c r="E598" s="154"/>
      <c r="F598" s="153"/>
      <c r="G598" s="155"/>
      <c r="H598" s="153"/>
      <c r="I598" s="153"/>
      <c r="J598" s="132" t="s">
        <v>309</v>
      </c>
      <c r="K598" s="133" t="s">
        <v>309</v>
      </c>
      <c r="L598" s="153"/>
      <c r="M598" s="153"/>
      <c r="N598" s="153"/>
      <c r="O598" s="153"/>
      <c r="P598" s="153"/>
      <c r="Q598" s="153"/>
      <c r="AP598" s="134" t="str">
        <f>IF(ISERR(IF($C598="","",SUMIFS(Con_ve!$F$6:$F$1005,Con_ve!$C$6:$C$1005,$C598,Con_ve!$I$6:$I$1005,"Fechada",Con_ve!$Q$6:$Q$1005,Cad_cl!AP$5))),"",IF($C598="","",SUMIFS(Con_ve!$F$6:$F$1005,Con_ve!$C$6:$C$1005,$C598,Con_ve!$I$6:$I$1005,"Fechada",Con_ve!$Q$6:$Q$1005,Cad_cl!AP$5)))</f>
        <v/>
      </c>
      <c r="AQ598" s="134" t="str">
        <f>IF(ISERR(IF($C598="","",SUMIFS(Con_ve!$F$6:$F$1005,Con_ve!$C$6:$C$1005,$C598,Con_ve!$I$6:$I$1005,"Fechada",Con_ve!$Q$6:$Q$1005,Cad_cl!AQ$5))),"",IF($C598="","",SUMIFS(Con_ve!$F$6:$F$1005,Con_ve!$C$6:$C$1005,$C598,Con_ve!$I$6:$I$1005,"Fechada",Con_ve!$Q$6:$Q$1005,Cad_cl!AQ$5)))</f>
        <v/>
      </c>
      <c r="AR598" s="134" t="str">
        <f>IF(ISERR(IF($C598="","",SUMIFS(Con_ve!$F$6:$F$1005,Con_ve!$C$6:$C$1005,$C598,Con_ve!$I$6:$I$1005,"Fechada",Con_ve!$Q$6:$Q$1005,Cad_cl!AR$5))),"",IF($C598="","",SUMIFS(Con_ve!$F$6:$F$1005,Con_ve!$C$6:$C$1005,$C598,Con_ve!$I$6:$I$1005,"Fechada",Con_ve!$Q$6:$Q$1005,Cad_cl!AR$5)))</f>
        <v/>
      </c>
      <c r="AS598" s="134" t="str">
        <f>IF(ISERR(IF($C598="","",SUMIFS(Con_ve!$F$6:$F$1005,Con_ve!$C$6:$C$1005,$C598,Con_ve!$I$6:$I$1005,"Fechada",Con_ve!$Q$6:$Q$1005,Cad_cl!AS$5))),"",IF($C598="","",SUMIFS(Con_ve!$F$6:$F$1005,Con_ve!$C$6:$C$1005,$C598,Con_ve!$I$6:$I$1005,"Fechada",Con_ve!$Q$6:$Q$1005,Cad_cl!AS$5)))</f>
        <v/>
      </c>
      <c r="AT598" s="134" t="str">
        <f>IF(ISERR(IF($C598="","",SUMIFS(Con_ve!$F$6:$F$1005,Con_ve!$C$6:$C$1005,$C598,Con_ve!$I$6:$I$1005,"Fechada",Con_ve!$Q$6:$Q$1005,Cad_cl!AT$5))),"",IF($C598="","",SUMIFS(Con_ve!$F$6:$F$1005,Con_ve!$C$6:$C$1005,$C598,Con_ve!$I$6:$I$1005,"Fechada",Con_ve!$Q$6:$Q$1005,Cad_cl!AT$5)))</f>
        <v/>
      </c>
      <c r="AU598" s="134" t="str">
        <f>IF(ISERR(IF($C598="","",SUMIFS(Con_ve!$F$6:$F$1005,Con_ve!$C$6:$C$1005,$C598,Con_ve!$I$6:$I$1005,"Fechada",Con_ve!$Q$6:$Q$1005,Cad_cl!AU$5))),"",IF($C598="","",SUMIFS(Con_ve!$F$6:$F$1005,Con_ve!$C$6:$C$1005,$C598,Con_ve!$I$6:$I$1005,"Fechada",Con_ve!$Q$6:$Q$1005,Cad_cl!AU$5)))</f>
        <v/>
      </c>
      <c r="AV598" s="134" t="str">
        <f>IF(ISERR(IF($C598="","",SUMIFS(Con_ve!$F$6:$F$1005,Con_ve!$C$6:$C$1005,$C598,Con_ve!$I$6:$I$1005,"Fechada",Con_ve!$Q$6:$Q$1005,Cad_cl!AV$5))),"",IF($C598="","",SUMIFS(Con_ve!$F$6:$F$1005,Con_ve!$C$6:$C$1005,$C598,Con_ve!$I$6:$I$1005,"Fechada",Con_ve!$Q$6:$Q$1005,Cad_cl!AV$5)))</f>
        <v/>
      </c>
      <c r="AW598" s="134" t="str">
        <f>IF(ISERR(IF($C598="","",SUMIFS(Con_ve!$F$6:$F$1005,Con_ve!$C$6:$C$1005,$C598,Con_ve!$I$6:$I$1005,"Fechada",Con_ve!$Q$6:$Q$1005,Cad_cl!AW$5))),"",IF($C598="","",SUMIFS(Con_ve!$F$6:$F$1005,Con_ve!$C$6:$C$1005,$C598,Con_ve!$I$6:$I$1005,"Fechada",Con_ve!$Q$6:$Q$1005,Cad_cl!AW$5)))</f>
        <v/>
      </c>
      <c r="AX598" s="134" t="str">
        <f>IF(ISERR(IF($C598="","",SUMIFS(Con_ve!$F$6:$F$1005,Con_ve!$C$6:$C$1005,$C598,Con_ve!$I$6:$I$1005,"Fechada",Con_ve!$Q$6:$Q$1005,Cad_cl!AX$5))),"",IF($C598="","",SUMIFS(Con_ve!$F$6:$F$1005,Con_ve!$C$6:$C$1005,$C598,Con_ve!$I$6:$I$1005,"Fechada",Con_ve!$Q$6:$Q$1005,Cad_cl!AX$5)))</f>
        <v/>
      </c>
      <c r="AY598" s="134" t="str">
        <f>IF(ISERR(IF($C598="","",SUMIFS(Con_ve!$F$6:$F$1005,Con_ve!$C$6:$C$1005,$C598,Con_ve!$I$6:$I$1005,"Fechada",Con_ve!$Q$6:$Q$1005,Cad_cl!AY$5))),"",IF($C598="","",SUMIFS(Con_ve!$F$6:$F$1005,Con_ve!$C$6:$C$1005,$C598,Con_ve!$I$6:$I$1005,"Fechada",Con_ve!$Q$6:$Q$1005,Cad_cl!AY$5)))</f>
        <v/>
      </c>
      <c r="AZ598" s="134" t="str">
        <f>IF(ISERR(IF($C598="","",SUMIFS(Con_ve!$F$6:$F$1005,Con_ve!$C$6:$C$1005,$C598,Con_ve!$I$6:$I$1005,"Fechada",Con_ve!$Q$6:$Q$1005,Cad_cl!AZ$5))),"",IF($C598="","",SUMIFS(Con_ve!$F$6:$F$1005,Con_ve!$C$6:$C$1005,$C598,Con_ve!$I$6:$I$1005,"Fechada",Con_ve!$Q$6:$Q$1005,Cad_cl!AZ$5)))</f>
        <v/>
      </c>
      <c r="BA598" s="134" t="str">
        <f>IF(ISERR(IF($C598="","",SUMIFS(Con_ve!$F$6:$F$1005,Con_ve!$C$6:$C$1005,$C598,Con_ve!$I$6:$I$1005,"Fechada",Con_ve!$Q$6:$Q$1005,Cad_cl!BA$5))),"",IF($C598="","",SUMIFS(Con_ve!$F$6:$F$1005,Con_ve!$C$6:$C$1005,$C598,Con_ve!$I$6:$I$1005,"Fechada",Con_ve!$Q$6:$Q$1005,Cad_cl!BA$5)))</f>
        <v/>
      </c>
      <c r="BB598" s="134">
        <f t="shared" si="27"/>
        <v>0</v>
      </c>
      <c r="BD598" s="134" t="str">
        <f>IF(ISERR(IF($C598="","",SUMIFS(Con_ve!$F$6:$F$1005,Con_ve!$C$6:$C$1005,$C598,Con_ve!$I$6:$I$1005,"Em negociação",Con_ve!$Q$6:$Q$1005,Cad_cl!BD$5))),"",IF($C598="","",SUMIFS(Con_ve!$F$6:$F$1005,Con_ve!$C$6:$C$1005,$C598,Con_ve!$I$6:$I$1005,"Em negociação",Con_ve!$Q$6:$Q$1005,Cad_cl!BD$5)))</f>
        <v/>
      </c>
      <c r="BE598" s="134" t="str">
        <f>IF(ISERR(IF($C598="","",SUMIFS(Con_ve!$F$6:$F$1005,Con_ve!$C$6:$C$1005,$C598,Con_ve!$I$6:$I$1005,"Em negociação",Con_ve!$Q$6:$Q$1005,Cad_cl!BE$5))),"",IF($C598="","",SUMIFS(Con_ve!$F$6:$F$1005,Con_ve!$C$6:$C$1005,$C598,Con_ve!$I$6:$I$1005,"Em negociação",Con_ve!$Q$6:$Q$1005,Cad_cl!BE$5)))</f>
        <v/>
      </c>
      <c r="BF598" s="134" t="str">
        <f>IF(ISERR(IF($C598="","",SUMIFS(Con_ve!$F$6:$F$1005,Con_ve!$C$6:$C$1005,$C598,Con_ve!$I$6:$I$1005,"Em negociação",Con_ve!$Q$6:$Q$1005,Cad_cl!BF$5))),"",IF($C598="","",SUMIFS(Con_ve!$F$6:$F$1005,Con_ve!$C$6:$C$1005,$C598,Con_ve!$I$6:$I$1005,"Em negociação",Con_ve!$Q$6:$Q$1005,Cad_cl!BF$5)))</f>
        <v/>
      </c>
      <c r="BG598" s="134" t="str">
        <f>IF(ISERR(IF($C598="","",SUMIFS(Con_ve!$F$6:$F$1005,Con_ve!$C$6:$C$1005,$C598,Con_ve!$I$6:$I$1005,"Em negociação",Con_ve!$Q$6:$Q$1005,Cad_cl!BG$5))),"",IF($C598="","",SUMIFS(Con_ve!$F$6:$F$1005,Con_ve!$C$6:$C$1005,$C598,Con_ve!$I$6:$I$1005,"Em negociação",Con_ve!$Q$6:$Q$1005,Cad_cl!BG$5)))</f>
        <v/>
      </c>
      <c r="BH598" s="134" t="str">
        <f>IF(ISERR(IF($C598="","",SUMIFS(Con_ve!$F$6:$F$1005,Con_ve!$C$6:$C$1005,$C598,Con_ve!$I$6:$I$1005,"Em negociação",Con_ve!$Q$6:$Q$1005,Cad_cl!BH$5))),"",IF($C598="","",SUMIFS(Con_ve!$F$6:$F$1005,Con_ve!$C$6:$C$1005,$C598,Con_ve!$I$6:$I$1005,"Em negociação",Con_ve!$Q$6:$Q$1005,Cad_cl!BH$5)))</f>
        <v/>
      </c>
      <c r="BI598" s="134" t="str">
        <f>IF(ISERR(IF($C598="","",SUMIFS(Con_ve!$F$6:$F$1005,Con_ve!$C$6:$C$1005,$C598,Con_ve!$I$6:$I$1005,"Em negociação",Con_ve!$Q$6:$Q$1005,Cad_cl!BI$5))),"",IF($C598="","",SUMIFS(Con_ve!$F$6:$F$1005,Con_ve!$C$6:$C$1005,$C598,Con_ve!$I$6:$I$1005,"Em negociação",Con_ve!$Q$6:$Q$1005,Cad_cl!BI$5)))</f>
        <v/>
      </c>
      <c r="BJ598" s="134" t="str">
        <f>IF(ISERR(IF($C598="","",SUMIFS(Con_ve!$F$6:$F$1005,Con_ve!$C$6:$C$1005,$C598,Con_ve!$I$6:$I$1005,"Em negociação",Con_ve!$Q$6:$Q$1005,Cad_cl!BJ$5))),"",IF($C598="","",SUMIFS(Con_ve!$F$6:$F$1005,Con_ve!$C$6:$C$1005,$C598,Con_ve!$I$6:$I$1005,"Em negociação",Con_ve!$Q$6:$Q$1005,Cad_cl!BJ$5)))</f>
        <v/>
      </c>
      <c r="BK598" s="134" t="str">
        <f>IF(ISERR(IF($C598="","",SUMIFS(Con_ve!$F$6:$F$1005,Con_ve!$C$6:$C$1005,$C598,Con_ve!$I$6:$I$1005,"Em negociação",Con_ve!$Q$6:$Q$1005,Cad_cl!BK$5))),"",IF($C598="","",SUMIFS(Con_ve!$F$6:$F$1005,Con_ve!$C$6:$C$1005,$C598,Con_ve!$I$6:$I$1005,"Em negociação",Con_ve!$Q$6:$Q$1005,Cad_cl!BK$5)))</f>
        <v/>
      </c>
      <c r="BL598" s="134" t="str">
        <f>IF(ISERR(IF($C598="","",SUMIFS(Con_ve!$F$6:$F$1005,Con_ve!$C$6:$C$1005,$C598,Con_ve!$I$6:$I$1005,"Em negociação",Con_ve!$Q$6:$Q$1005,Cad_cl!BL$5))),"",IF($C598="","",SUMIFS(Con_ve!$F$6:$F$1005,Con_ve!$C$6:$C$1005,$C598,Con_ve!$I$6:$I$1005,"Em negociação",Con_ve!$Q$6:$Q$1005,Cad_cl!BL$5)))</f>
        <v/>
      </c>
      <c r="BM598" s="134" t="str">
        <f>IF(ISERR(IF($C598="","",SUMIFS(Con_ve!$F$6:$F$1005,Con_ve!$C$6:$C$1005,$C598,Con_ve!$I$6:$I$1005,"Em negociação",Con_ve!$Q$6:$Q$1005,Cad_cl!BM$5))),"",IF($C598="","",SUMIFS(Con_ve!$F$6:$F$1005,Con_ve!$C$6:$C$1005,$C598,Con_ve!$I$6:$I$1005,"Em negociação",Con_ve!$Q$6:$Q$1005,Cad_cl!BM$5)))</f>
        <v/>
      </c>
      <c r="BN598" s="134" t="str">
        <f>IF(ISERR(IF($C598="","",SUMIFS(Con_ve!$F$6:$F$1005,Con_ve!$C$6:$C$1005,$C598,Con_ve!$I$6:$I$1005,"Em negociação",Con_ve!$Q$6:$Q$1005,Cad_cl!BN$5))),"",IF($C598="","",SUMIFS(Con_ve!$F$6:$F$1005,Con_ve!$C$6:$C$1005,$C598,Con_ve!$I$6:$I$1005,"Em negociação",Con_ve!$Q$6:$Q$1005,Cad_cl!BN$5)))</f>
        <v/>
      </c>
      <c r="BO598" s="134" t="str">
        <f>IF(ISERR(IF($C598="","",SUMIFS(Con_ve!$F$6:$F$1005,Con_ve!$C$6:$C$1005,$C598,Con_ve!$I$6:$I$1005,"Em negociação",Con_ve!$Q$6:$Q$1005,Cad_cl!BO$5))),"",IF($C598="","",SUMIFS(Con_ve!$F$6:$F$1005,Con_ve!$C$6:$C$1005,$C598,Con_ve!$I$6:$I$1005,"Em negociação",Con_ve!$Q$6:$Q$1005,Cad_cl!BO$5)))</f>
        <v/>
      </c>
      <c r="BP598" s="134">
        <f t="shared" si="28"/>
        <v>0</v>
      </c>
      <c r="BR598" s="125" t="str">
        <f>IF(ISERR(IF(AND($I598=Re_lo!$E$5,BR$5=VLOOKUP(Re_lo!$H$5,Re_lo!$N$5:$O$16,2,0)),AP598,"")),"",IF(AND($I598=Re_lo!$E$5,BR$5=VLOOKUP(Re_lo!$H$5,Re_lo!$N$5:$O$16,2,0)),AP598,""))</f>
        <v/>
      </c>
      <c r="BS598" s="125" t="str">
        <f>IF(ISERR(IF(AND($I598=Re_lo!$E$5,BS$5=VLOOKUP(Re_lo!$H$5,Re_lo!$N$5:$O$16,2,0)),AQ598,"")),"",IF(AND($I598=Re_lo!$E$5,BS$5=VLOOKUP(Re_lo!$H$5,Re_lo!$N$5:$O$16,2,0)),AQ598,""))</f>
        <v/>
      </c>
      <c r="BT598" s="125" t="str">
        <f>IF(ISERR(IF(AND($I598=Re_lo!$E$5,BT$5=VLOOKUP(Re_lo!$H$5,Re_lo!$N$5:$O$16,2,0)),AR598,"")),"",IF(AND($I598=Re_lo!$E$5,BT$5=VLOOKUP(Re_lo!$H$5,Re_lo!$N$5:$O$16,2,0)),AR598,""))</f>
        <v/>
      </c>
      <c r="BU598" s="125" t="str">
        <f>IF(ISERR(IF(AND($I598=Re_lo!$E$5,BU$5=VLOOKUP(Re_lo!$H$5,Re_lo!$N$5:$O$16,2,0)),AS598,"")),"",IF(AND($I598=Re_lo!$E$5,BU$5=VLOOKUP(Re_lo!$H$5,Re_lo!$N$5:$O$16,2,0)),AS598,""))</f>
        <v/>
      </c>
      <c r="BV598" s="125" t="str">
        <f>IF(ISERR(IF(AND($I598=Re_lo!$E$5,BV$5=VLOOKUP(Re_lo!$H$5,Re_lo!$N$5:$O$16,2,0)),AT598,"")),"",IF(AND($I598=Re_lo!$E$5,BV$5=VLOOKUP(Re_lo!$H$5,Re_lo!$N$5:$O$16,2,0)),AT598,""))</f>
        <v/>
      </c>
      <c r="BW598" s="125" t="str">
        <f>IF(ISERR(IF(AND($I598=Re_lo!$E$5,BW$5=VLOOKUP(Re_lo!$H$5,Re_lo!$N$5:$O$16,2,0)),AU598,"")),"",IF(AND($I598=Re_lo!$E$5,BW$5=VLOOKUP(Re_lo!$H$5,Re_lo!$N$5:$O$16,2,0)),AU598,""))</f>
        <v/>
      </c>
      <c r="BX598" s="125" t="str">
        <f>IF(ISERR(IF(AND($I598=Re_lo!$E$5,BX$5=VLOOKUP(Re_lo!$H$5,Re_lo!$N$5:$O$16,2,0)),AV598,"")),"",IF(AND($I598=Re_lo!$E$5,BX$5=VLOOKUP(Re_lo!$H$5,Re_lo!$N$5:$O$16,2,0)),AV598,""))</f>
        <v/>
      </c>
      <c r="BY598" s="125" t="str">
        <f>IF(ISERR(IF(AND($I598=Re_lo!$E$5,BY$5=VLOOKUP(Re_lo!$H$5,Re_lo!$N$5:$O$16,2,0)),AW598,"")),"",IF(AND($I598=Re_lo!$E$5,BY$5=VLOOKUP(Re_lo!$H$5,Re_lo!$N$5:$O$16,2,0)),AW598,""))</f>
        <v/>
      </c>
      <c r="BZ598" s="125" t="str">
        <f>IF(ISERR(IF(AND($I598=Re_lo!$E$5,BZ$5=VLOOKUP(Re_lo!$H$5,Re_lo!$N$5:$O$16,2,0)),AX598,"")),"",IF(AND($I598=Re_lo!$E$5,BZ$5=VLOOKUP(Re_lo!$H$5,Re_lo!$N$5:$O$16,2,0)),AX598,""))</f>
        <v/>
      </c>
      <c r="CA598" s="125" t="str">
        <f>IF(ISERR(IF(AND($I598=Re_lo!$E$5,CA$5=VLOOKUP(Re_lo!$H$5,Re_lo!$N$5:$O$16,2,0)),AY598,"")),"",IF(AND($I598=Re_lo!$E$5,CA$5=VLOOKUP(Re_lo!$H$5,Re_lo!$N$5:$O$16,2,0)),AY598,""))</f>
        <v/>
      </c>
      <c r="CB598" s="125" t="str">
        <f>IF(ISERR(IF(AND($I598=Re_lo!$E$5,CB$5=VLOOKUP(Re_lo!$H$5,Re_lo!$N$5:$O$16,2,0)),AZ598,"")),"",IF(AND($I598=Re_lo!$E$5,CB$5=VLOOKUP(Re_lo!$H$5,Re_lo!$N$5:$O$16,2,0)),AZ598,""))</f>
        <v/>
      </c>
      <c r="CC598" s="125" t="str">
        <f>IF(ISERR(IF(AND($I598=Re_lo!$E$5,CC$5=VLOOKUP(Re_lo!$H$5,Re_lo!$N$5:$O$16,2,0)),BA598,"")),"",IF(AND($I598=Re_lo!$E$5,CC$5=VLOOKUP(Re_lo!$H$5,Re_lo!$N$5:$O$16,2,0)),BA598,""))</f>
        <v/>
      </c>
      <c r="CD598" s="125" t="str">
        <f>IF(ISERR(IF(AND($I598=Re_lo!$E$5,CD$5=VLOOKUP(Re_lo!$H$5,Re_lo!$N$5:$O$16,2,0)),BB598,"")),"",IF(AND($I598=Re_lo!$E$5,CD$5=VLOOKUP(Re_lo!$H$5,Re_lo!$N$5:$O$16,2,0)),BB598,""))</f>
        <v/>
      </c>
      <c r="CF598" s="125" t="str">
        <f>IF($C598="","",COUNTIFS(Con_ve!$C$6:$C$1005,$C598,Con_ve!$Q$6:$Q$1005,Cad_cl!CF$5))</f>
        <v/>
      </c>
      <c r="CG598" s="125" t="str">
        <f>IF($C598="","",COUNTIFS(Con_ve!$C$6:$C$1005,$C598,Con_ve!$Q$6:$Q$1005,Cad_cl!CG$5))</f>
        <v/>
      </c>
      <c r="CH598" s="125" t="str">
        <f>IF($C598="","",COUNTIFS(Con_ve!$C$6:$C$1005,$C598,Con_ve!$Q$6:$Q$1005,Cad_cl!CH$5))</f>
        <v/>
      </c>
      <c r="CI598" s="125" t="str">
        <f>IF($C598="","",COUNTIFS(Con_ve!$C$6:$C$1005,$C598,Con_ve!$Q$6:$Q$1005,Cad_cl!CI$5))</f>
        <v/>
      </c>
      <c r="CJ598" s="125" t="str">
        <f>IF($C598="","",COUNTIFS(Con_ve!$C$6:$C$1005,$C598,Con_ve!$Q$6:$Q$1005,Cad_cl!CJ$5))</f>
        <v/>
      </c>
      <c r="CK598" s="125" t="str">
        <f>IF($C598="","",COUNTIFS(Con_ve!$C$6:$C$1005,$C598,Con_ve!$Q$6:$Q$1005,Cad_cl!CK$5))</f>
        <v/>
      </c>
      <c r="CL598" s="125" t="str">
        <f>IF($C598="","",COUNTIFS(Con_ve!$C$6:$C$1005,$C598,Con_ve!$Q$6:$Q$1005,Cad_cl!CL$5))</f>
        <v/>
      </c>
      <c r="CM598" s="125" t="str">
        <f>IF($C598="","",COUNTIFS(Con_ve!$C$6:$C$1005,$C598,Con_ve!$Q$6:$Q$1005,Cad_cl!CM$5))</f>
        <v/>
      </c>
      <c r="CN598" s="125" t="str">
        <f>IF($C598="","",COUNTIFS(Con_ve!$C$6:$C$1005,$C598,Con_ve!$Q$6:$Q$1005,Cad_cl!CN$5))</f>
        <v/>
      </c>
      <c r="CO598" s="125" t="str">
        <f>IF($C598="","",COUNTIFS(Con_ve!$C$6:$C$1005,$C598,Con_ve!$Q$6:$Q$1005,Cad_cl!CO$5))</f>
        <v/>
      </c>
      <c r="CP598" s="125" t="str">
        <f>IF($C598="","",COUNTIFS(Con_ve!$C$6:$C$1005,$C598,Con_ve!$Q$6:$Q$1005,Cad_cl!CP$5))</f>
        <v/>
      </c>
      <c r="CQ598" s="125" t="str">
        <f>IF($C598="","",COUNTIFS(Con_ve!$C$6:$C$1005,$C598,Con_ve!$Q$6:$Q$1005,Cad_cl!CQ$5))</f>
        <v/>
      </c>
      <c r="CR598" s="125">
        <f t="shared" si="29"/>
        <v>0</v>
      </c>
    </row>
    <row r="599" spans="3:96" ht="30" customHeight="1">
      <c r="C599" s="153"/>
      <c r="D599" s="153"/>
      <c r="E599" s="154"/>
      <c r="F599" s="153"/>
      <c r="G599" s="155"/>
      <c r="H599" s="153"/>
      <c r="I599" s="153"/>
      <c r="J599" s="132" t="s">
        <v>309</v>
      </c>
      <c r="K599" s="133" t="s">
        <v>309</v>
      </c>
      <c r="L599" s="153"/>
      <c r="M599" s="153"/>
      <c r="N599" s="153"/>
      <c r="O599" s="153"/>
      <c r="P599" s="153"/>
      <c r="Q599" s="153"/>
      <c r="AP599" s="134" t="str">
        <f>IF(ISERR(IF($C599="","",SUMIFS(Con_ve!$F$6:$F$1005,Con_ve!$C$6:$C$1005,$C599,Con_ve!$I$6:$I$1005,"Fechada",Con_ve!$Q$6:$Q$1005,Cad_cl!AP$5))),"",IF($C599="","",SUMIFS(Con_ve!$F$6:$F$1005,Con_ve!$C$6:$C$1005,$C599,Con_ve!$I$6:$I$1005,"Fechada",Con_ve!$Q$6:$Q$1005,Cad_cl!AP$5)))</f>
        <v/>
      </c>
      <c r="AQ599" s="134" t="str">
        <f>IF(ISERR(IF($C599="","",SUMIFS(Con_ve!$F$6:$F$1005,Con_ve!$C$6:$C$1005,$C599,Con_ve!$I$6:$I$1005,"Fechada",Con_ve!$Q$6:$Q$1005,Cad_cl!AQ$5))),"",IF($C599="","",SUMIFS(Con_ve!$F$6:$F$1005,Con_ve!$C$6:$C$1005,$C599,Con_ve!$I$6:$I$1005,"Fechada",Con_ve!$Q$6:$Q$1005,Cad_cl!AQ$5)))</f>
        <v/>
      </c>
      <c r="AR599" s="134" t="str">
        <f>IF(ISERR(IF($C599="","",SUMIFS(Con_ve!$F$6:$F$1005,Con_ve!$C$6:$C$1005,$C599,Con_ve!$I$6:$I$1005,"Fechada",Con_ve!$Q$6:$Q$1005,Cad_cl!AR$5))),"",IF($C599="","",SUMIFS(Con_ve!$F$6:$F$1005,Con_ve!$C$6:$C$1005,$C599,Con_ve!$I$6:$I$1005,"Fechada",Con_ve!$Q$6:$Q$1005,Cad_cl!AR$5)))</f>
        <v/>
      </c>
      <c r="AS599" s="134" t="str">
        <f>IF(ISERR(IF($C599="","",SUMIFS(Con_ve!$F$6:$F$1005,Con_ve!$C$6:$C$1005,$C599,Con_ve!$I$6:$I$1005,"Fechada",Con_ve!$Q$6:$Q$1005,Cad_cl!AS$5))),"",IF($C599="","",SUMIFS(Con_ve!$F$6:$F$1005,Con_ve!$C$6:$C$1005,$C599,Con_ve!$I$6:$I$1005,"Fechada",Con_ve!$Q$6:$Q$1005,Cad_cl!AS$5)))</f>
        <v/>
      </c>
      <c r="AT599" s="134" t="str">
        <f>IF(ISERR(IF($C599="","",SUMIFS(Con_ve!$F$6:$F$1005,Con_ve!$C$6:$C$1005,$C599,Con_ve!$I$6:$I$1005,"Fechada",Con_ve!$Q$6:$Q$1005,Cad_cl!AT$5))),"",IF($C599="","",SUMIFS(Con_ve!$F$6:$F$1005,Con_ve!$C$6:$C$1005,$C599,Con_ve!$I$6:$I$1005,"Fechada",Con_ve!$Q$6:$Q$1005,Cad_cl!AT$5)))</f>
        <v/>
      </c>
      <c r="AU599" s="134" t="str">
        <f>IF(ISERR(IF($C599="","",SUMIFS(Con_ve!$F$6:$F$1005,Con_ve!$C$6:$C$1005,$C599,Con_ve!$I$6:$I$1005,"Fechada",Con_ve!$Q$6:$Q$1005,Cad_cl!AU$5))),"",IF($C599="","",SUMIFS(Con_ve!$F$6:$F$1005,Con_ve!$C$6:$C$1005,$C599,Con_ve!$I$6:$I$1005,"Fechada",Con_ve!$Q$6:$Q$1005,Cad_cl!AU$5)))</f>
        <v/>
      </c>
      <c r="AV599" s="134" t="str">
        <f>IF(ISERR(IF($C599="","",SUMIFS(Con_ve!$F$6:$F$1005,Con_ve!$C$6:$C$1005,$C599,Con_ve!$I$6:$I$1005,"Fechada",Con_ve!$Q$6:$Q$1005,Cad_cl!AV$5))),"",IF($C599="","",SUMIFS(Con_ve!$F$6:$F$1005,Con_ve!$C$6:$C$1005,$C599,Con_ve!$I$6:$I$1005,"Fechada",Con_ve!$Q$6:$Q$1005,Cad_cl!AV$5)))</f>
        <v/>
      </c>
      <c r="AW599" s="134" t="str">
        <f>IF(ISERR(IF($C599="","",SUMIFS(Con_ve!$F$6:$F$1005,Con_ve!$C$6:$C$1005,$C599,Con_ve!$I$6:$I$1005,"Fechada",Con_ve!$Q$6:$Q$1005,Cad_cl!AW$5))),"",IF($C599="","",SUMIFS(Con_ve!$F$6:$F$1005,Con_ve!$C$6:$C$1005,$C599,Con_ve!$I$6:$I$1005,"Fechada",Con_ve!$Q$6:$Q$1005,Cad_cl!AW$5)))</f>
        <v/>
      </c>
      <c r="AX599" s="134" t="str">
        <f>IF(ISERR(IF($C599="","",SUMIFS(Con_ve!$F$6:$F$1005,Con_ve!$C$6:$C$1005,$C599,Con_ve!$I$6:$I$1005,"Fechada",Con_ve!$Q$6:$Q$1005,Cad_cl!AX$5))),"",IF($C599="","",SUMIFS(Con_ve!$F$6:$F$1005,Con_ve!$C$6:$C$1005,$C599,Con_ve!$I$6:$I$1005,"Fechada",Con_ve!$Q$6:$Q$1005,Cad_cl!AX$5)))</f>
        <v/>
      </c>
      <c r="AY599" s="134" t="str">
        <f>IF(ISERR(IF($C599="","",SUMIFS(Con_ve!$F$6:$F$1005,Con_ve!$C$6:$C$1005,$C599,Con_ve!$I$6:$I$1005,"Fechada",Con_ve!$Q$6:$Q$1005,Cad_cl!AY$5))),"",IF($C599="","",SUMIFS(Con_ve!$F$6:$F$1005,Con_ve!$C$6:$C$1005,$C599,Con_ve!$I$6:$I$1005,"Fechada",Con_ve!$Q$6:$Q$1005,Cad_cl!AY$5)))</f>
        <v/>
      </c>
      <c r="AZ599" s="134" t="str">
        <f>IF(ISERR(IF($C599="","",SUMIFS(Con_ve!$F$6:$F$1005,Con_ve!$C$6:$C$1005,$C599,Con_ve!$I$6:$I$1005,"Fechada",Con_ve!$Q$6:$Q$1005,Cad_cl!AZ$5))),"",IF($C599="","",SUMIFS(Con_ve!$F$6:$F$1005,Con_ve!$C$6:$C$1005,$C599,Con_ve!$I$6:$I$1005,"Fechada",Con_ve!$Q$6:$Q$1005,Cad_cl!AZ$5)))</f>
        <v/>
      </c>
      <c r="BA599" s="134" t="str">
        <f>IF(ISERR(IF($C599="","",SUMIFS(Con_ve!$F$6:$F$1005,Con_ve!$C$6:$C$1005,$C599,Con_ve!$I$6:$I$1005,"Fechada",Con_ve!$Q$6:$Q$1005,Cad_cl!BA$5))),"",IF($C599="","",SUMIFS(Con_ve!$F$6:$F$1005,Con_ve!$C$6:$C$1005,$C599,Con_ve!$I$6:$I$1005,"Fechada",Con_ve!$Q$6:$Q$1005,Cad_cl!BA$5)))</f>
        <v/>
      </c>
      <c r="BB599" s="134">
        <f t="shared" si="27"/>
        <v>0</v>
      </c>
      <c r="BD599" s="134" t="str">
        <f>IF(ISERR(IF($C599="","",SUMIFS(Con_ve!$F$6:$F$1005,Con_ve!$C$6:$C$1005,$C599,Con_ve!$I$6:$I$1005,"Em negociação",Con_ve!$Q$6:$Q$1005,Cad_cl!BD$5))),"",IF($C599="","",SUMIFS(Con_ve!$F$6:$F$1005,Con_ve!$C$6:$C$1005,$C599,Con_ve!$I$6:$I$1005,"Em negociação",Con_ve!$Q$6:$Q$1005,Cad_cl!BD$5)))</f>
        <v/>
      </c>
      <c r="BE599" s="134" t="str">
        <f>IF(ISERR(IF($C599="","",SUMIFS(Con_ve!$F$6:$F$1005,Con_ve!$C$6:$C$1005,$C599,Con_ve!$I$6:$I$1005,"Em negociação",Con_ve!$Q$6:$Q$1005,Cad_cl!BE$5))),"",IF($C599="","",SUMIFS(Con_ve!$F$6:$F$1005,Con_ve!$C$6:$C$1005,$C599,Con_ve!$I$6:$I$1005,"Em negociação",Con_ve!$Q$6:$Q$1005,Cad_cl!BE$5)))</f>
        <v/>
      </c>
      <c r="BF599" s="134" t="str">
        <f>IF(ISERR(IF($C599="","",SUMIFS(Con_ve!$F$6:$F$1005,Con_ve!$C$6:$C$1005,$C599,Con_ve!$I$6:$I$1005,"Em negociação",Con_ve!$Q$6:$Q$1005,Cad_cl!BF$5))),"",IF($C599="","",SUMIFS(Con_ve!$F$6:$F$1005,Con_ve!$C$6:$C$1005,$C599,Con_ve!$I$6:$I$1005,"Em negociação",Con_ve!$Q$6:$Q$1005,Cad_cl!BF$5)))</f>
        <v/>
      </c>
      <c r="BG599" s="134" t="str">
        <f>IF(ISERR(IF($C599="","",SUMIFS(Con_ve!$F$6:$F$1005,Con_ve!$C$6:$C$1005,$C599,Con_ve!$I$6:$I$1005,"Em negociação",Con_ve!$Q$6:$Q$1005,Cad_cl!BG$5))),"",IF($C599="","",SUMIFS(Con_ve!$F$6:$F$1005,Con_ve!$C$6:$C$1005,$C599,Con_ve!$I$6:$I$1005,"Em negociação",Con_ve!$Q$6:$Q$1005,Cad_cl!BG$5)))</f>
        <v/>
      </c>
      <c r="BH599" s="134" t="str">
        <f>IF(ISERR(IF($C599="","",SUMIFS(Con_ve!$F$6:$F$1005,Con_ve!$C$6:$C$1005,$C599,Con_ve!$I$6:$I$1005,"Em negociação",Con_ve!$Q$6:$Q$1005,Cad_cl!BH$5))),"",IF($C599="","",SUMIFS(Con_ve!$F$6:$F$1005,Con_ve!$C$6:$C$1005,$C599,Con_ve!$I$6:$I$1005,"Em negociação",Con_ve!$Q$6:$Q$1005,Cad_cl!BH$5)))</f>
        <v/>
      </c>
      <c r="BI599" s="134" t="str">
        <f>IF(ISERR(IF($C599="","",SUMIFS(Con_ve!$F$6:$F$1005,Con_ve!$C$6:$C$1005,$C599,Con_ve!$I$6:$I$1005,"Em negociação",Con_ve!$Q$6:$Q$1005,Cad_cl!BI$5))),"",IF($C599="","",SUMIFS(Con_ve!$F$6:$F$1005,Con_ve!$C$6:$C$1005,$C599,Con_ve!$I$6:$I$1005,"Em negociação",Con_ve!$Q$6:$Q$1005,Cad_cl!BI$5)))</f>
        <v/>
      </c>
      <c r="BJ599" s="134" t="str">
        <f>IF(ISERR(IF($C599="","",SUMIFS(Con_ve!$F$6:$F$1005,Con_ve!$C$6:$C$1005,$C599,Con_ve!$I$6:$I$1005,"Em negociação",Con_ve!$Q$6:$Q$1005,Cad_cl!BJ$5))),"",IF($C599="","",SUMIFS(Con_ve!$F$6:$F$1005,Con_ve!$C$6:$C$1005,$C599,Con_ve!$I$6:$I$1005,"Em negociação",Con_ve!$Q$6:$Q$1005,Cad_cl!BJ$5)))</f>
        <v/>
      </c>
      <c r="BK599" s="134" t="str">
        <f>IF(ISERR(IF($C599="","",SUMIFS(Con_ve!$F$6:$F$1005,Con_ve!$C$6:$C$1005,$C599,Con_ve!$I$6:$I$1005,"Em negociação",Con_ve!$Q$6:$Q$1005,Cad_cl!BK$5))),"",IF($C599="","",SUMIFS(Con_ve!$F$6:$F$1005,Con_ve!$C$6:$C$1005,$C599,Con_ve!$I$6:$I$1005,"Em negociação",Con_ve!$Q$6:$Q$1005,Cad_cl!BK$5)))</f>
        <v/>
      </c>
      <c r="BL599" s="134" t="str">
        <f>IF(ISERR(IF($C599="","",SUMIFS(Con_ve!$F$6:$F$1005,Con_ve!$C$6:$C$1005,$C599,Con_ve!$I$6:$I$1005,"Em negociação",Con_ve!$Q$6:$Q$1005,Cad_cl!BL$5))),"",IF($C599="","",SUMIFS(Con_ve!$F$6:$F$1005,Con_ve!$C$6:$C$1005,$C599,Con_ve!$I$6:$I$1005,"Em negociação",Con_ve!$Q$6:$Q$1005,Cad_cl!BL$5)))</f>
        <v/>
      </c>
      <c r="BM599" s="134" t="str">
        <f>IF(ISERR(IF($C599="","",SUMIFS(Con_ve!$F$6:$F$1005,Con_ve!$C$6:$C$1005,$C599,Con_ve!$I$6:$I$1005,"Em negociação",Con_ve!$Q$6:$Q$1005,Cad_cl!BM$5))),"",IF($C599="","",SUMIFS(Con_ve!$F$6:$F$1005,Con_ve!$C$6:$C$1005,$C599,Con_ve!$I$6:$I$1005,"Em negociação",Con_ve!$Q$6:$Q$1005,Cad_cl!BM$5)))</f>
        <v/>
      </c>
      <c r="BN599" s="134" t="str">
        <f>IF(ISERR(IF($C599="","",SUMIFS(Con_ve!$F$6:$F$1005,Con_ve!$C$6:$C$1005,$C599,Con_ve!$I$6:$I$1005,"Em negociação",Con_ve!$Q$6:$Q$1005,Cad_cl!BN$5))),"",IF($C599="","",SUMIFS(Con_ve!$F$6:$F$1005,Con_ve!$C$6:$C$1005,$C599,Con_ve!$I$6:$I$1005,"Em negociação",Con_ve!$Q$6:$Q$1005,Cad_cl!BN$5)))</f>
        <v/>
      </c>
      <c r="BO599" s="134" t="str">
        <f>IF(ISERR(IF($C599="","",SUMIFS(Con_ve!$F$6:$F$1005,Con_ve!$C$6:$C$1005,$C599,Con_ve!$I$6:$I$1005,"Em negociação",Con_ve!$Q$6:$Q$1005,Cad_cl!BO$5))),"",IF($C599="","",SUMIFS(Con_ve!$F$6:$F$1005,Con_ve!$C$6:$C$1005,$C599,Con_ve!$I$6:$I$1005,"Em negociação",Con_ve!$Q$6:$Q$1005,Cad_cl!BO$5)))</f>
        <v/>
      </c>
      <c r="BP599" s="134">
        <f t="shared" si="28"/>
        <v>0</v>
      </c>
      <c r="BR599" s="125" t="str">
        <f>IF(ISERR(IF(AND($I599=Re_lo!$E$5,BR$5=VLOOKUP(Re_lo!$H$5,Re_lo!$N$5:$O$16,2,0)),AP599,"")),"",IF(AND($I599=Re_lo!$E$5,BR$5=VLOOKUP(Re_lo!$H$5,Re_lo!$N$5:$O$16,2,0)),AP599,""))</f>
        <v/>
      </c>
      <c r="BS599" s="125" t="str">
        <f>IF(ISERR(IF(AND($I599=Re_lo!$E$5,BS$5=VLOOKUP(Re_lo!$H$5,Re_lo!$N$5:$O$16,2,0)),AQ599,"")),"",IF(AND($I599=Re_lo!$E$5,BS$5=VLOOKUP(Re_lo!$H$5,Re_lo!$N$5:$O$16,2,0)),AQ599,""))</f>
        <v/>
      </c>
      <c r="BT599" s="125" t="str">
        <f>IF(ISERR(IF(AND($I599=Re_lo!$E$5,BT$5=VLOOKUP(Re_lo!$H$5,Re_lo!$N$5:$O$16,2,0)),AR599,"")),"",IF(AND($I599=Re_lo!$E$5,BT$5=VLOOKUP(Re_lo!$H$5,Re_lo!$N$5:$O$16,2,0)),AR599,""))</f>
        <v/>
      </c>
      <c r="BU599" s="125" t="str">
        <f>IF(ISERR(IF(AND($I599=Re_lo!$E$5,BU$5=VLOOKUP(Re_lo!$H$5,Re_lo!$N$5:$O$16,2,0)),AS599,"")),"",IF(AND($I599=Re_lo!$E$5,BU$5=VLOOKUP(Re_lo!$H$5,Re_lo!$N$5:$O$16,2,0)),AS599,""))</f>
        <v/>
      </c>
      <c r="BV599" s="125" t="str">
        <f>IF(ISERR(IF(AND($I599=Re_lo!$E$5,BV$5=VLOOKUP(Re_lo!$H$5,Re_lo!$N$5:$O$16,2,0)),AT599,"")),"",IF(AND($I599=Re_lo!$E$5,BV$5=VLOOKUP(Re_lo!$H$5,Re_lo!$N$5:$O$16,2,0)),AT599,""))</f>
        <v/>
      </c>
      <c r="BW599" s="125" t="str">
        <f>IF(ISERR(IF(AND($I599=Re_lo!$E$5,BW$5=VLOOKUP(Re_lo!$H$5,Re_lo!$N$5:$O$16,2,0)),AU599,"")),"",IF(AND($I599=Re_lo!$E$5,BW$5=VLOOKUP(Re_lo!$H$5,Re_lo!$N$5:$O$16,2,0)),AU599,""))</f>
        <v/>
      </c>
      <c r="BX599" s="125" t="str">
        <f>IF(ISERR(IF(AND($I599=Re_lo!$E$5,BX$5=VLOOKUP(Re_lo!$H$5,Re_lo!$N$5:$O$16,2,0)),AV599,"")),"",IF(AND($I599=Re_lo!$E$5,BX$5=VLOOKUP(Re_lo!$H$5,Re_lo!$N$5:$O$16,2,0)),AV599,""))</f>
        <v/>
      </c>
      <c r="BY599" s="125" t="str">
        <f>IF(ISERR(IF(AND($I599=Re_lo!$E$5,BY$5=VLOOKUP(Re_lo!$H$5,Re_lo!$N$5:$O$16,2,0)),AW599,"")),"",IF(AND($I599=Re_lo!$E$5,BY$5=VLOOKUP(Re_lo!$H$5,Re_lo!$N$5:$O$16,2,0)),AW599,""))</f>
        <v/>
      </c>
      <c r="BZ599" s="125" t="str">
        <f>IF(ISERR(IF(AND($I599=Re_lo!$E$5,BZ$5=VLOOKUP(Re_lo!$H$5,Re_lo!$N$5:$O$16,2,0)),AX599,"")),"",IF(AND($I599=Re_lo!$E$5,BZ$5=VLOOKUP(Re_lo!$H$5,Re_lo!$N$5:$O$16,2,0)),AX599,""))</f>
        <v/>
      </c>
      <c r="CA599" s="125" t="str">
        <f>IF(ISERR(IF(AND($I599=Re_lo!$E$5,CA$5=VLOOKUP(Re_lo!$H$5,Re_lo!$N$5:$O$16,2,0)),AY599,"")),"",IF(AND($I599=Re_lo!$E$5,CA$5=VLOOKUP(Re_lo!$H$5,Re_lo!$N$5:$O$16,2,0)),AY599,""))</f>
        <v/>
      </c>
      <c r="CB599" s="125" t="str">
        <f>IF(ISERR(IF(AND($I599=Re_lo!$E$5,CB$5=VLOOKUP(Re_lo!$H$5,Re_lo!$N$5:$O$16,2,0)),AZ599,"")),"",IF(AND($I599=Re_lo!$E$5,CB$5=VLOOKUP(Re_lo!$H$5,Re_lo!$N$5:$O$16,2,0)),AZ599,""))</f>
        <v/>
      </c>
      <c r="CC599" s="125" t="str">
        <f>IF(ISERR(IF(AND($I599=Re_lo!$E$5,CC$5=VLOOKUP(Re_lo!$H$5,Re_lo!$N$5:$O$16,2,0)),BA599,"")),"",IF(AND($I599=Re_lo!$E$5,CC$5=VLOOKUP(Re_lo!$H$5,Re_lo!$N$5:$O$16,2,0)),BA599,""))</f>
        <v/>
      </c>
      <c r="CD599" s="125" t="str">
        <f>IF(ISERR(IF(AND($I599=Re_lo!$E$5,CD$5=VLOOKUP(Re_lo!$H$5,Re_lo!$N$5:$O$16,2,0)),BB599,"")),"",IF(AND($I599=Re_lo!$E$5,CD$5=VLOOKUP(Re_lo!$H$5,Re_lo!$N$5:$O$16,2,0)),BB599,""))</f>
        <v/>
      </c>
      <c r="CF599" s="125" t="str">
        <f>IF($C599="","",COUNTIFS(Con_ve!$C$6:$C$1005,$C599,Con_ve!$Q$6:$Q$1005,Cad_cl!CF$5))</f>
        <v/>
      </c>
      <c r="CG599" s="125" t="str">
        <f>IF($C599="","",COUNTIFS(Con_ve!$C$6:$C$1005,$C599,Con_ve!$Q$6:$Q$1005,Cad_cl!CG$5))</f>
        <v/>
      </c>
      <c r="CH599" s="125" t="str">
        <f>IF($C599="","",COUNTIFS(Con_ve!$C$6:$C$1005,$C599,Con_ve!$Q$6:$Q$1005,Cad_cl!CH$5))</f>
        <v/>
      </c>
      <c r="CI599" s="125" t="str">
        <f>IF($C599="","",COUNTIFS(Con_ve!$C$6:$C$1005,$C599,Con_ve!$Q$6:$Q$1005,Cad_cl!CI$5))</f>
        <v/>
      </c>
      <c r="CJ599" s="125" t="str">
        <f>IF($C599="","",COUNTIFS(Con_ve!$C$6:$C$1005,$C599,Con_ve!$Q$6:$Q$1005,Cad_cl!CJ$5))</f>
        <v/>
      </c>
      <c r="CK599" s="125" t="str">
        <f>IF($C599="","",COUNTIFS(Con_ve!$C$6:$C$1005,$C599,Con_ve!$Q$6:$Q$1005,Cad_cl!CK$5))</f>
        <v/>
      </c>
      <c r="CL599" s="125" t="str">
        <f>IF($C599="","",COUNTIFS(Con_ve!$C$6:$C$1005,$C599,Con_ve!$Q$6:$Q$1005,Cad_cl!CL$5))</f>
        <v/>
      </c>
      <c r="CM599" s="125" t="str">
        <f>IF($C599="","",COUNTIFS(Con_ve!$C$6:$C$1005,$C599,Con_ve!$Q$6:$Q$1005,Cad_cl!CM$5))</f>
        <v/>
      </c>
      <c r="CN599" s="125" t="str">
        <f>IF($C599="","",COUNTIFS(Con_ve!$C$6:$C$1005,$C599,Con_ve!$Q$6:$Q$1005,Cad_cl!CN$5))</f>
        <v/>
      </c>
      <c r="CO599" s="125" t="str">
        <f>IF($C599="","",COUNTIFS(Con_ve!$C$6:$C$1005,$C599,Con_ve!$Q$6:$Q$1005,Cad_cl!CO$5))</f>
        <v/>
      </c>
      <c r="CP599" s="125" t="str">
        <f>IF($C599="","",COUNTIFS(Con_ve!$C$6:$C$1005,$C599,Con_ve!$Q$6:$Q$1005,Cad_cl!CP$5))</f>
        <v/>
      </c>
      <c r="CQ599" s="125" t="str">
        <f>IF($C599="","",COUNTIFS(Con_ve!$C$6:$C$1005,$C599,Con_ve!$Q$6:$Q$1005,Cad_cl!CQ$5))</f>
        <v/>
      </c>
      <c r="CR599" s="125">
        <f t="shared" si="29"/>
        <v>0</v>
      </c>
    </row>
    <row r="600" spans="3:96" ht="30" customHeight="1">
      <c r="C600" s="153"/>
      <c r="D600" s="153"/>
      <c r="E600" s="154"/>
      <c r="F600" s="153"/>
      <c r="G600" s="155"/>
      <c r="H600" s="153"/>
      <c r="I600" s="153"/>
      <c r="J600" s="132" t="s">
        <v>309</v>
      </c>
      <c r="K600" s="133" t="s">
        <v>309</v>
      </c>
      <c r="L600" s="153"/>
      <c r="M600" s="153"/>
      <c r="N600" s="153"/>
      <c r="O600" s="153"/>
      <c r="P600" s="153"/>
      <c r="Q600" s="153"/>
      <c r="AP600" s="134" t="str">
        <f>IF(ISERR(IF($C600="","",SUMIFS(Con_ve!$F$6:$F$1005,Con_ve!$C$6:$C$1005,$C600,Con_ve!$I$6:$I$1005,"Fechada",Con_ve!$Q$6:$Q$1005,Cad_cl!AP$5))),"",IF($C600="","",SUMIFS(Con_ve!$F$6:$F$1005,Con_ve!$C$6:$C$1005,$C600,Con_ve!$I$6:$I$1005,"Fechada",Con_ve!$Q$6:$Q$1005,Cad_cl!AP$5)))</f>
        <v/>
      </c>
      <c r="AQ600" s="134" t="str">
        <f>IF(ISERR(IF($C600="","",SUMIFS(Con_ve!$F$6:$F$1005,Con_ve!$C$6:$C$1005,$C600,Con_ve!$I$6:$I$1005,"Fechada",Con_ve!$Q$6:$Q$1005,Cad_cl!AQ$5))),"",IF($C600="","",SUMIFS(Con_ve!$F$6:$F$1005,Con_ve!$C$6:$C$1005,$C600,Con_ve!$I$6:$I$1005,"Fechada",Con_ve!$Q$6:$Q$1005,Cad_cl!AQ$5)))</f>
        <v/>
      </c>
      <c r="AR600" s="134" t="str">
        <f>IF(ISERR(IF($C600="","",SUMIFS(Con_ve!$F$6:$F$1005,Con_ve!$C$6:$C$1005,$C600,Con_ve!$I$6:$I$1005,"Fechada",Con_ve!$Q$6:$Q$1005,Cad_cl!AR$5))),"",IF($C600="","",SUMIFS(Con_ve!$F$6:$F$1005,Con_ve!$C$6:$C$1005,$C600,Con_ve!$I$6:$I$1005,"Fechada",Con_ve!$Q$6:$Q$1005,Cad_cl!AR$5)))</f>
        <v/>
      </c>
      <c r="AS600" s="134" t="str">
        <f>IF(ISERR(IF($C600="","",SUMIFS(Con_ve!$F$6:$F$1005,Con_ve!$C$6:$C$1005,$C600,Con_ve!$I$6:$I$1005,"Fechada",Con_ve!$Q$6:$Q$1005,Cad_cl!AS$5))),"",IF($C600="","",SUMIFS(Con_ve!$F$6:$F$1005,Con_ve!$C$6:$C$1005,$C600,Con_ve!$I$6:$I$1005,"Fechada",Con_ve!$Q$6:$Q$1005,Cad_cl!AS$5)))</f>
        <v/>
      </c>
      <c r="AT600" s="134" t="str">
        <f>IF(ISERR(IF($C600="","",SUMIFS(Con_ve!$F$6:$F$1005,Con_ve!$C$6:$C$1005,$C600,Con_ve!$I$6:$I$1005,"Fechada",Con_ve!$Q$6:$Q$1005,Cad_cl!AT$5))),"",IF($C600="","",SUMIFS(Con_ve!$F$6:$F$1005,Con_ve!$C$6:$C$1005,$C600,Con_ve!$I$6:$I$1005,"Fechada",Con_ve!$Q$6:$Q$1005,Cad_cl!AT$5)))</f>
        <v/>
      </c>
      <c r="AU600" s="134" t="str">
        <f>IF(ISERR(IF($C600="","",SUMIFS(Con_ve!$F$6:$F$1005,Con_ve!$C$6:$C$1005,$C600,Con_ve!$I$6:$I$1005,"Fechada",Con_ve!$Q$6:$Q$1005,Cad_cl!AU$5))),"",IF($C600="","",SUMIFS(Con_ve!$F$6:$F$1005,Con_ve!$C$6:$C$1005,$C600,Con_ve!$I$6:$I$1005,"Fechada",Con_ve!$Q$6:$Q$1005,Cad_cl!AU$5)))</f>
        <v/>
      </c>
      <c r="AV600" s="134" t="str">
        <f>IF(ISERR(IF($C600="","",SUMIFS(Con_ve!$F$6:$F$1005,Con_ve!$C$6:$C$1005,$C600,Con_ve!$I$6:$I$1005,"Fechada",Con_ve!$Q$6:$Q$1005,Cad_cl!AV$5))),"",IF($C600="","",SUMIFS(Con_ve!$F$6:$F$1005,Con_ve!$C$6:$C$1005,$C600,Con_ve!$I$6:$I$1005,"Fechada",Con_ve!$Q$6:$Q$1005,Cad_cl!AV$5)))</f>
        <v/>
      </c>
      <c r="AW600" s="134" t="str">
        <f>IF(ISERR(IF($C600="","",SUMIFS(Con_ve!$F$6:$F$1005,Con_ve!$C$6:$C$1005,$C600,Con_ve!$I$6:$I$1005,"Fechada",Con_ve!$Q$6:$Q$1005,Cad_cl!AW$5))),"",IF($C600="","",SUMIFS(Con_ve!$F$6:$F$1005,Con_ve!$C$6:$C$1005,$C600,Con_ve!$I$6:$I$1005,"Fechada",Con_ve!$Q$6:$Q$1005,Cad_cl!AW$5)))</f>
        <v/>
      </c>
      <c r="AX600" s="134" t="str">
        <f>IF(ISERR(IF($C600="","",SUMIFS(Con_ve!$F$6:$F$1005,Con_ve!$C$6:$C$1005,$C600,Con_ve!$I$6:$I$1005,"Fechada",Con_ve!$Q$6:$Q$1005,Cad_cl!AX$5))),"",IF($C600="","",SUMIFS(Con_ve!$F$6:$F$1005,Con_ve!$C$6:$C$1005,$C600,Con_ve!$I$6:$I$1005,"Fechada",Con_ve!$Q$6:$Q$1005,Cad_cl!AX$5)))</f>
        <v/>
      </c>
      <c r="AY600" s="134" t="str">
        <f>IF(ISERR(IF($C600="","",SUMIFS(Con_ve!$F$6:$F$1005,Con_ve!$C$6:$C$1005,$C600,Con_ve!$I$6:$I$1005,"Fechada",Con_ve!$Q$6:$Q$1005,Cad_cl!AY$5))),"",IF($C600="","",SUMIFS(Con_ve!$F$6:$F$1005,Con_ve!$C$6:$C$1005,$C600,Con_ve!$I$6:$I$1005,"Fechada",Con_ve!$Q$6:$Q$1005,Cad_cl!AY$5)))</f>
        <v/>
      </c>
      <c r="AZ600" s="134" t="str">
        <f>IF(ISERR(IF($C600="","",SUMIFS(Con_ve!$F$6:$F$1005,Con_ve!$C$6:$C$1005,$C600,Con_ve!$I$6:$I$1005,"Fechada",Con_ve!$Q$6:$Q$1005,Cad_cl!AZ$5))),"",IF($C600="","",SUMIFS(Con_ve!$F$6:$F$1005,Con_ve!$C$6:$C$1005,$C600,Con_ve!$I$6:$I$1005,"Fechada",Con_ve!$Q$6:$Q$1005,Cad_cl!AZ$5)))</f>
        <v/>
      </c>
      <c r="BA600" s="134" t="str">
        <f>IF(ISERR(IF($C600="","",SUMIFS(Con_ve!$F$6:$F$1005,Con_ve!$C$6:$C$1005,$C600,Con_ve!$I$6:$I$1005,"Fechada",Con_ve!$Q$6:$Q$1005,Cad_cl!BA$5))),"",IF($C600="","",SUMIFS(Con_ve!$F$6:$F$1005,Con_ve!$C$6:$C$1005,$C600,Con_ve!$I$6:$I$1005,"Fechada",Con_ve!$Q$6:$Q$1005,Cad_cl!BA$5)))</f>
        <v/>
      </c>
      <c r="BB600" s="134">
        <f t="shared" si="27"/>
        <v>0</v>
      </c>
      <c r="BD600" s="134" t="str">
        <f>IF(ISERR(IF($C600="","",SUMIFS(Con_ve!$F$6:$F$1005,Con_ve!$C$6:$C$1005,$C600,Con_ve!$I$6:$I$1005,"Em negociação",Con_ve!$Q$6:$Q$1005,Cad_cl!BD$5))),"",IF($C600="","",SUMIFS(Con_ve!$F$6:$F$1005,Con_ve!$C$6:$C$1005,$C600,Con_ve!$I$6:$I$1005,"Em negociação",Con_ve!$Q$6:$Q$1005,Cad_cl!BD$5)))</f>
        <v/>
      </c>
      <c r="BE600" s="134" t="str">
        <f>IF(ISERR(IF($C600="","",SUMIFS(Con_ve!$F$6:$F$1005,Con_ve!$C$6:$C$1005,$C600,Con_ve!$I$6:$I$1005,"Em negociação",Con_ve!$Q$6:$Q$1005,Cad_cl!BE$5))),"",IF($C600="","",SUMIFS(Con_ve!$F$6:$F$1005,Con_ve!$C$6:$C$1005,$C600,Con_ve!$I$6:$I$1005,"Em negociação",Con_ve!$Q$6:$Q$1005,Cad_cl!BE$5)))</f>
        <v/>
      </c>
      <c r="BF600" s="134" t="str">
        <f>IF(ISERR(IF($C600="","",SUMIFS(Con_ve!$F$6:$F$1005,Con_ve!$C$6:$C$1005,$C600,Con_ve!$I$6:$I$1005,"Em negociação",Con_ve!$Q$6:$Q$1005,Cad_cl!BF$5))),"",IF($C600="","",SUMIFS(Con_ve!$F$6:$F$1005,Con_ve!$C$6:$C$1005,$C600,Con_ve!$I$6:$I$1005,"Em negociação",Con_ve!$Q$6:$Q$1005,Cad_cl!BF$5)))</f>
        <v/>
      </c>
      <c r="BG600" s="134" t="str">
        <f>IF(ISERR(IF($C600="","",SUMIFS(Con_ve!$F$6:$F$1005,Con_ve!$C$6:$C$1005,$C600,Con_ve!$I$6:$I$1005,"Em negociação",Con_ve!$Q$6:$Q$1005,Cad_cl!BG$5))),"",IF($C600="","",SUMIFS(Con_ve!$F$6:$F$1005,Con_ve!$C$6:$C$1005,$C600,Con_ve!$I$6:$I$1005,"Em negociação",Con_ve!$Q$6:$Q$1005,Cad_cl!BG$5)))</f>
        <v/>
      </c>
      <c r="BH600" s="134" t="str">
        <f>IF(ISERR(IF($C600="","",SUMIFS(Con_ve!$F$6:$F$1005,Con_ve!$C$6:$C$1005,$C600,Con_ve!$I$6:$I$1005,"Em negociação",Con_ve!$Q$6:$Q$1005,Cad_cl!BH$5))),"",IF($C600="","",SUMIFS(Con_ve!$F$6:$F$1005,Con_ve!$C$6:$C$1005,$C600,Con_ve!$I$6:$I$1005,"Em negociação",Con_ve!$Q$6:$Q$1005,Cad_cl!BH$5)))</f>
        <v/>
      </c>
      <c r="BI600" s="134" t="str">
        <f>IF(ISERR(IF($C600="","",SUMIFS(Con_ve!$F$6:$F$1005,Con_ve!$C$6:$C$1005,$C600,Con_ve!$I$6:$I$1005,"Em negociação",Con_ve!$Q$6:$Q$1005,Cad_cl!BI$5))),"",IF($C600="","",SUMIFS(Con_ve!$F$6:$F$1005,Con_ve!$C$6:$C$1005,$C600,Con_ve!$I$6:$I$1005,"Em negociação",Con_ve!$Q$6:$Q$1005,Cad_cl!BI$5)))</f>
        <v/>
      </c>
      <c r="BJ600" s="134" t="str">
        <f>IF(ISERR(IF($C600="","",SUMIFS(Con_ve!$F$6:$F$1005,Con_ve!$C$6:$C$1005,$C600,Con_ve!$I$6:$I$1005,"Em negociação",Con_ve!$Q$6:$Q$1005,Cad_cl!BJ$5))),"",IF($C600="","",SUMIFS(Con_ve!$F$6:$F$1005,Con_ve!$C$6:$C$1005,$C600,Con_ve!$I$6:$I$1005,"Em negociação",Con_ve!$Q$6:$Q$1005,Cad_cl!BJ$5)))</f>
        <v/>
      </c>
      <c r="BK600" s="134" t="str">
        <f>IF(ISERR(IF($C600="","",SUMIFS(Con_ve!$F$6:$F$1005,Con_ve!$C$6:$C$1005,$C600,Con_ve!$I$6:$I$1005,"Em negociação",Con_ve!$Q$6:$Q$1005,Cad_cl!BK$5))),"",IF($C600="","",SUMIFS(Con_ve!$F$6:$F$1005,Con_ve!$C$6:$C$1005,$C600,Con_ve!$I$6:$I$1005,"Em negociação",Con_ve!$Q$6:$Q$1005,Cad_cl!BK$5)))</f>
        <v/>
      </c>
      <c r="BL600" s="134" t="str">
        <f>IF(ISERR(IF($C600="","",SUMIFS(Con_ve!$F$6:$F$1005,Con_ve!$C$6:$C$1005,$C600,Con_ve!$I$6:$I$1005,"Em negociação",Con_ve!$Q$6:$Q$1005,Cad_cl!BL$5))),"",IF($C600="","",SUMIFS(Con_ve!$F$6:$F$1005,Con_ve!$C$6:$C$1005,$C600,Con_ve!$I$6:$I$1005,"Em negociação",Con_ve!$Q$6:$Q$1005,Cad_cl!BL$5)))</f>
        <v/>
      </c>
      <c r="BM600" s="134" t="str">
        <f>IF(ISERR(IF($C600="","",SUMIFS(Con_ve!$F$6:$F$1005,Con_ve!$C$6:$C$1005,$C600,Con_ve!$I$6:$I$1005,"Em negociação",Con_ve!$Q$6:$Q$1005,Cad_cl!BM$5))),"",IF($C600="","",SUMIFS(Con_ve!$F$6:$F$1005,Con_ve!$C$6:$C$1005,$C600,Con_ve!$I$6:$I$1005,"Em negociação",Con_ve!$Q$6:$Q$1005,Cad_cl!BM$5)))</f>
        <v/>
      </c>
      <c r="BN600" s="134" t="str">
        <f>IF(ISERR(IF($C600="","",SUMIFS(Con_ve!$F$6:$F$1005,Con_ve!$C$6:$C$1005,$C600,Con_ve!$I$6:$I$1005,"Em negociação",Con_ve!$Q$6:$Q$1005,Cad_cl!BN$5))),"",IF($C600="","",SUMIFS(Con_ve!$F$6:$F$1005,Con_ve!$C$6:$C$1005,$C600,Con_ve!$I$6:$I$1005,"Em negociação",Con_ve!$Q$6:$Q$1005,Cad_cl!BN$5)))</f>
        <v/>
      </c>
      <c r="BO600" s="134" t="str">
        <f>IF(ISERR(IF($C600="","",SUMIFS(Con_ve!$F$6:$F$1005,Con_ve!$C$6:$C$1005,$C600,Con_ve!$I$6:$I$1005,"Em negociação",Con_ve!$Q$6:$Q$1005,Cad_cl!BO$5))),"",IF($C600="","",SUMIFS(Con_ve!$F$6:$F$1005,Con_ve!$C$6:$C$1005,$C600,Con_ve!$I$6:$I$1005,"Em negociação",Con_ve!$Q$6:$Q$1005,Cad_cl!BO$5)))</f>
        <v/>
      </c>
      <c r="BP600" s="134">
        <f t="shared" si="28"/>
        <v>0</v>
      </c>
      <c r="BR600" s="125" t="str">
        <f>IF(ISERR(IF(AND($I600=Re_lo!$E$5,BR$5=VLOOKUP(Re_lo!$H$5,Re_lo!$N$5:$O$16,2,0)),AP600,"")),"",IF(AND($I600=Re_lo!$E$5,BR$5=VLOOKUP(Re_lo!$H$5,Re_lo!$N$5:$O$16,2,0)),AP600,""))</f>
        <v/>
      </c>
      <c r="BS600" s="125" t="str">
        <f>IF(ISERR(IF(AND($I600=Re_lo!$E$5,BS$5=VLOOKUP(Re_lo!$H$5,Re_lo!$N$5:$O$16,2,0)),AQ600,"")),"",IF(AND($I600=Re_lo!$E$5,BS$5=VLOOKUP(Re_lo!$H$5,Re_lo!$N$5:$O$16,2,0)),AQ600,""))</f>
        <v/>
      </c>
      <c r="BT600" s="125" t="str">
        <f>IF(ISERR(IF(AND($I600=Re_lo!$E$5,BT$5=VLOOKUP(Re_lo!$H$5,Re_lo!$N$5:$O$16,2,0)),AR600,"")),"",IF(AND($I600=Re_lo!$E$5,BT$5=VLOOKUP(Re_lo!$H$5,Re_lo!$N$5:$O$16,2,0)),AR600,""))</f>
        <v/>
      </c>
      <c r="BU600" s="125" t="str">
        <f>IF(ISERR(IF(AND($I600=Re_lo!$E$5,BU$5=VLOOKUP(Re_lo!$H$5,Re_lo!$N$5:$O$16,2,0)),AS600,"")),"",IF(AND($I600=Re_lo!$E$5,BU$5=VLOOKUP(Re_lo!$H$5,Re_lo!$N$5:$O$16,2,0)),AS600,""))</f>
        <v/>
      </c>
      <c r="BV600" s="125" t="str">
        <f>IF(ISERR(IF(AND($I600=Re_lo!$E$5,BV$5=VLOOKUP(Re_lo!$H$5,Re_lo!$N$5:$O$16,2,0)),AT600,"")),"",IF(AND($I600=Re_lo!$E$5,BV$5=VLOOKUP(Re_lo!$H$5,Re_lo!$N$5:$O$16,2,0)),AT600,""))</f>
        <v/>
      </c>
      <c r="BW600" s="125" t="str">
        <f>IF(ISERR(IF(AND($I600=Re_lo!$E$5,BW$5=VLOOKUP(Re_lo!$H$5,Re_lo!$N$5:$O$16,2,0)),AU600,"")),"",IF(AND($I600=Re_lo!$E$5,BW$5=VLOOKUP(Re_lo!$H$5,Re_lo!$N$5:$O$16,2,0)),AU600,""))</f>
        <v/>
      </c>
      <c r="BX600" s="125" t="str">
        <f>IF(ISERR(IF(AND($I600=Re_lo!$E$5,BX$5=VLOOKUP(Re_lo!$H$5,Re_lo!$N$5:$O$16,2,0)),AV600,"")),"",IF(AND($I600=Re_lo!$E$5,BX$5=VLOOKUP(Re_lo!$H$5,Re_lo!$N$5:$O$16,2,0)),AV600,""))</f>
        <v/>
      </c>
      <c r="BY600" s="125" t="str">
        <f>IF(ISERR(IF(AND($I600=Re_lo!$E$5,BY$5=VLOOKUP(Re_lo!$H$5,Re_lo!$N$5:$O$16,2,0)),AW600,"")),"",IF(AND($I600=Re_lo!$E$5,BY$5=VLOOKUP(Re_lo!$H$5,Re_lo!$N$5:$O$16,2,0)),AW600,""))</f>
        <v/>
      </c>
      <c r="BZ600" s="125" t="str">
        <f>IF(ISERR(IF(AND($I600=Re_lo!$E$5,BZ$5=VLOOKUP(Re_lo!$H$5,Re_lo!$N$5:$O$16,2,0)),AX600,"")),"",IF(AND($I600=Re_lo!$E$5,BZ$5=VLOOKUP(Re_lo!$H$5,Re_lo!$N$5:$O$16,2,0)),AX600,""))</f>
        <v/>
      </c>
      <c r="CA600" s="125" t="str">
        <f>IF(ISERR(IF(AND($I600=Re_lo!$E$5,CA$5=VLOOKUP(Re_lo!$H$5,Re_lo!$N$5:$O$16,2,0)),AY600,"")),"",IF(AND($I600=Re_lo!$E$5,CA$5=VLOOKUP(Re_lo!$H$5,Re_lo!$N$5:$O$16,2,0)),AY600,""))</f>
        <v/>
      </c>
      <c r="CB600" s="125" t="str">
        <f>IF(ISERR(IF(AND($I600=Re_lo!$E$5,CB$5=VLOOKUP(Re_lo!$H$5,Re_lo!$N$5:$O$16,2,0)),AZ600,"")),"",IF(AND($I600=Re_lo!$E$5,CB$5=VLOOKUP(Re_lo!$H$5,Re_lo!$N$5:$O$16,2,0)),AZ600,""))</f>
        <v/>
      </c>
      <c r="CC600" s="125" t="str">
        <f>IF(ISERR(IF(AND($I600=Re_lo!$E$5,CC$5=VLOOKUP(Re_lo!$H$5,Re_lo!$N$5:$O$16,2,0)),BA600,"")),"",IF(AND($I600=Re_lo!$E$5,CC$5=VLOOKUP(Re_lo!$H$5,Re_lo!$N$5:$O$16,2,0)),BA600,""))</f>
        <v/>
      </c>
      <c r="CD600" s="125" t="str">
        <f>IF(ISERR(IF(AND($I600=Re_lo!$E$5,CD$5=VLOOKUP(Re_lo!$H$5,Re_lo!$N$5:$O$16,2,0)),BB600,"")),"",IF(AND($I600=Re_lo!$E$5,CD$5=VLOOKUP(Re_lo!$H$5,Re_lo!$N$5:$O$16,2,0)),BB600,""))</f>
        <v/>
      </c>
      <c r="CF600" s="125" t="str">
        <f>IF($C600="","",COUNTIFS(Con_ve!$C$6:$C$1005,$C600,Con_ve!$Q$6:$Q$1005,Cad_cl!CF$5))</f>
        <v/>
      </c>
      <c r="CG600" s="125" t="str">
        <f>IF($C600="","",COUNTIFS(Con_ve!$C$6:$C$1005,$C600,Con_ve!$Q$6:$Q$1005,Cad_cl!CG$5))</f>
        <v/>
      </c>
      <c r="CH600" s="125" t="str">
        <f>IF($C600="","",COUNTIFS(Con_ve!$C$6:$C$1005,$C600,Con_ve!$Q$6:$Q$1005,Cad_cl!CH$5))</f>
        <v/>
      </c>
      <c r="CI600" s="125" t="str">
        <f>IF($C600="","",COUNTIFS(Con_ve!$C$6:$C$1005,$C600,Con_ve!$Q$6:$Q$1005,Cad_cl!CI$5))</f>
        <v/>
      </c>
      <c r="CJ600" s="125" t="str">
        <f>IF($C600="","",COUNTIFS(Con_ve!$C$6:$C$1005,$C600,Con_ve!$Q$6:$Q$1005,Cad_cl!CJ$5))</f>
        <v/>
      </c>
      <c r="CK600" s="125" t="str">
        <f>IF($C600="","",COUNTIFS(Con_ve!$C$6:$C$1005,$C600,Con_ve!$Q$6:$Q$1005,Cad_cl!CK$5))</f>
        <v/>
      </c>
      <c r="CL600" s="125" t="str">
        <f>IF($C600="","",COUNTIFS(Con_ve!$C$6:$C$1005,$C600,Con_ve!$Q$6:$Q$1005,Cad_cl!CL$5))</f>
        <v/>
      </c>
      <c r="CM600" s="125" t="str">
        <f>IF($C600="","",COUNTIFS(Con_ve!$C$6:$C$1005,$C600,Con_ve!$Q$6:$Q$1005,Cad_cl!CM$5))</f>
        <v/>
      </c>
      <c r="CN600" s="125" t="str">
        <f>IF($C600="","",COUNTIFS(Con_ve!$C$6:$C$1005,$C600,Con_ve!$Q$6:$Q$1005,Cad_cl!CN$5))</f>
        <v/>
      </c>
      <c r="CO600" s="125" t="str">
        <f>IF($C600="","",COUNTIFS(Con_ve!$C$6:$C$1005,$C600,Con_ve!$Q$6:$Q$1005,Cad_cl!CO$5))</f>
        <v/>
      </c>
      <c r="CP600" s="125" t="str">
        <f>IF($C600="","",COUNTIFS(Con_ve!$C$6:$C$1005,$C600,Con_ve!$Q$6:$Q$1005,Cad_cl!CP$5))</f>
        <v/>
      </c>
      <c r="CQ600" s="125" t="str">
        <f>IF($C600="","",COUNTIFS(Con_ve!$C$6:$C$1005,$C600,Con_ve!$Q$6:$Q$1005,Cad_cl!CQ$5))</f>
        <v/>
      </c>
      <c r="CR600" s="125">
        <f t="shared" si="29"/>
        <v>0</v>
      </c>
    </row>
    <row r="601" spans="3:96" ht="30" customHeight="1">
      <c r="C601" s="153"/>
      <c r="D601" s="153"/>
      <c r="E601" s="154"/>
      <c r="F601" s="153"/>
      <c r="G601" s="155"/>
      <c r="H601" s="153"/>
      <c r="I601" s="153"/>
      <c r="J601" s="132" t="s">
        <v>309</v>
      </c>
      <c r="K601" s="133" t="s">
        <v>309</v>
      </c>
      <c r="L601" s="153"/>
      <c r="M601" s="153"/>
      <c r="N601" s="153"/>
      <c r="O601" s="153"/>
      <c r="P601" s="153"/>
      <c r="Q601" s="153"/>
      <c r="AP601" s="134" t="str">
        <f>IF(ISERR(IF($C601="","",SUMIFS(Con_ve!$F$6:$F$1005,Con_ve!$C$6:$C$1005,$C601,Con_ve!$I$6:$I$1005,"Fechada",Con_ve!$Q$6:$Q$1005,Cad_cl!AP$5))),"",IF($C601="","",SUMIFS(Con_ve!$F$6:$F$1005,Con_ve!$C$6:$C$1005,$C601,Con_ve!$I$6:$I$1005,"Fechada",Con_ve!$Q$6:$Q$1005,Cad_cl!AP$5)))</f>
        <v/>
      </c>
      <c r="AQ601" s="134" t="str">
        <f>IF(ISERR(IF($C601="","",SUMIFS(Con_ve!$F$6:$F$1005,Con_ve!$C$6:$C$1005,$C601,Con_ve!$I$6:$I$1005,"Fechada",Con_ve!$Q$6:$Q$1005,Cad_cl!AQ$5))),"",IF($C601="","",SUMIFS(Con_ve!$F$6:$F$1005,Con_ve!$C$6:$C$1005,$C601,Con_ve!$I$6:$I$1005,"Fechada",Con_ve!$Q$6:$Q$1005,Cad_cl!AQ$5)))</f>
        <v/>
      </c>
      <c r="AR601" s="134" t="str">
        <f>IF(ISERR(IF($C601="","",SUMIFS(Con_ve!$F$6:$F$1005,Con_ve!$C$6:$C$1005,$C601,Con_ve!$I$6:$I$1005,"Fechada",Con_ve!$Q$6:$Q$1005,Cad_cl!AR$5))),"",IF($C601="","",SUMIFS(Con_ve!$F$6:$F$1005,Con_ve!$C$6:$C$1005,$C601,Con_ve!$I$6:$I$1005,"Fechada",Con_ve!$Q$6:$Q$1005,Cad_cl!AR$5)))</f>
        <v/>
      </c>
      <c r="AS601" s="134" t="str">
        <f>IF(ISERR(IF($C601="","",SUMIFS(Con_ve!$F$6:$F$1005,Con_ve!$C$6:$C$1005,$C601,Con_ve!$I$6:$I$1005,"Fechada",Con_ve!$Q$6:$Q$1005,Cad_cl!AS$5))),"",IF($C601="","",SUMIFS(Con_ve!$F$6:$F$1005,Con_ve!$C$6:$C$1005,$C601,Con_ve!$I$6:$I$1005,"Fechada",Con_ve!$Q$6:$Q$1005,Cad_cl!AS$5)))</f>
        <v/>
      </c>
      <c r="AT601" s="134" t="str">
        <f>IF(ISERR(IF($C601="","",SUMIFS(Con_ve!$F$6:$F$1005,Con_ve!$C$6:$C$1005,$C601,Con_ve!$I$6:$I$1005,"Fechada",Con_ve!$Q$6:$Q$1005,Cad_cl!AT$5))),"",IF($C601="","",SUMIFS(Con_ve!$F$6:$F$1005,Con_ve!$C$6:$C$1005,$C601,Con_ve!$I$6:$I$1005,"Fechada",Con_ve!$Q$6:$Q$1005,Cad_cl!AT$5)))</f>
        <v/>
      </c>
      <c r="AU601" s="134" t="str">
        <f>IF(ISERR(IF($C601="","",SUMIFS(Con_ve!$F$6:$F$1005,Con_ve!$C$6:$C$1005,$C601,Con_ve!$I$6:$I$1005,"Fechada",Con_ve!$Q$6:$Q$1005,Cad_cl!AU$5))),"",IF($C601="","",SUMIFS(Con_ve!$F$6:$F$1005,Con_ve!$C$6:$C$1005,$C601,Con_ve!$I$6:$I$1005,"Fechada",Con_ve!$Q$6:$Q$1005,Cad_cl!AU$5)))</f>
        <v/>
      </c>
      <c r="AV601" s="134" t="str">
        <f>IF(ISERR(IF($C601="","",SUMIFS(Con_ve!$F$6:$F$1005,Con_ve!$C$6:$C$1005,$C601,Con_ve!$I$6:$I$1005,"Fechada",Con_ve!$Q$6:$Q$1005,Cad_cl!AV$5))),"",IF($C601="","",SUMIFS(Con_ve!$F$6:$F$1005,Con_ve!$C$6:$C$1005,$C601,Con_ve!$I$6:$I$1005,"Fechada",Con_ve!$Q$6:$Q$1005,Cad_cl!AV$5)))</f>
        <v/>
      </c>
      <c r="AW601" s="134" t="str">
        <f>IF(ISERR(IF($C601="","",SUMIFS(Con_ve!$F$6:$F$1005,Con_ve!$C$6:$C$1005,$C601,Con_ve!$I$6:$I$1005,"Fechada",Con_ve!$Q$6:$Q$1005,Cad_cl!AW$5))),"",IF($C601="","",SUMIFS(Con_ve!$F$6:$F$1005,Con_ve!$C$6:$C$1005,$C601,Con_ve!$I$6:$I$1005,"Fechada",Con_ve!$Q$6:$Q$1005,Cad_cl!AW$5)))</f>
        <v/>
      </c>
      <c r="AX601" s="134" t="str">
        <f>IF(ISERR(IF($C601="","",SUMIFS(Con_ve!$F$6:$F$1005,Con_ve!$C$6:$C$1005,$C601,Con_ve!$I$6:$I$1005,"Fechada",Con_ve!$Q$6:$Q$1005,Cad_cl!AX$5))),"",IF($C601="","",SUMIFS(Con_ve!$F$6:$F$1005,Con_ve!$C$6:$C$1005,$C601,Con_ve!$I$6:$I$1005,"Fechada",Con_ve!$Q$6:$Q$1005,Cad_cl!AX$5)))</f>
        <v/>
      </c>
      <c r="AY601" s="134" t="str">
        <f>IF(ISERR(IF($C601="","",SUMIFS(Con_ve!$F$6:$F$1005,Con_ve!$C$6:$C$1005,$C601,Con_ve!$I$6:$I$1005,"Fechada",Con_ve!$Q$6:$Q$1005,Cad_cl!AY$5))),"",IF($C601="","",SUMIFS(Con_ve!$F$6:$F$1005,Con_ve!$C$6:$C$1005,$C601,Con_ve!$I$6:$I$1005,"Fechada",Con_ve!$Q$6:$Q$1005,Cad_cl!AY$5)))</f>
        <v/>
      </c>
      <c r="AZ601" s="134" t="str">
        <f>IF(ISERR(IF($C601="","",SUMIFS(Con_ve!$F$6:$F$1005,Con_ve!$C$6:$C$1005,$C601,Con_ve!$I$6:$I$1005,"Fechada",Con_ve!$Q$6:$Q$1005,Cad_cl!AZ$5))),"",IF($C601="","",SUMIFS(Con_ve!$F$6:$F$1005,Con_ve!$C$6:$C$1005,$C601,Con_ve!$I$6:$I$1005,"Fechada",Con_ve!$Q$6:$Q$1005,Cad_cl!AZ$5)))</f>
        <v/>
      </c>
      <c r="BA601" s="134" t="str">
        <f>IF(ISERR(IF($C601="","",SUMIFS(Con_ve!$F$6:$F$1005,Con_ve!$C$6:$C$1005,$C601,Con_ve!$I$6:$I$1005,"Fechada",Con_ve!$Q$6:$Q$1005,Cad_cl!BA$5))),"",IF($C601="","",SUMIFS(Con_ve!$F$6:$F$1005,Con_ve!$C$6:$C$1005,$C601,Con_ve!$I$6:$I$1005,"Fechada",Con_ve!$Q$6:$Q$1005,Cad_cl!BA$5)))</f>
        <v/>
      </c>
      <c r="BB601" s="134">
        <f t="shared" si="27"/>
        <v>0</v>
      </c>
      <c r="BD601" s="134" t="str">
        <f>IF(ISERR(IF($C601="","",SUMIFS(Con_ve!$F$6:$F$1005,Con_ve!$C$6:$C$1005,$C601,Con_ve!$I$6:$I$1005,"Em negociação",Con_ve!$Q$6:$Q$1005,Cad_cl!BD$5))),"",IF($C601="","",SUMIFS(Con_ve!$F$6:$F$1005,Con_ve!$C$6:$C$1005,$C601,Con_ve!$I$6:$I$1005,"Em negociação",Con_ve!$Q$6:$Q$1005,Cad_cl!BD$5)))</f>
        <v/>
      </c>
      <c r="BE601" s="134" t="str">
        <f>IF(ISERR(IF($C601="","",SUMIFS(Con_ve!$F$6:$F$1005,Con_ve!$C$6:$C$1005,$C601,Con_ve!$I$6:$I$1005,"Em negociação",Con_ve!$Q$6:$Q$1005,Cad_cl!BE$5))),"",IF($C601="","",SUMIFS(Con_ve!$F$6:$F$1005,Con_ve!$C$6:$C$1005,$C601,Con_ve!$I$6:$I$1005,"Em negociação",Con_ve!$Q$6:$Q$1005,Cad_cl!BE$5)))</f>
        <v/>
      </c>
      <c r="BF601" s="134" t="str">
        <f>IF(ISERR(IF($C601="","",SUMIFS(Con_ve!$F$6:$F$1005,Con_ve!$C$6:$C$1005,$C601,Con_ve!$I$6:$I$1005,"Em negociação",Con_ve!$Q$6:$Q$1005,Cad_cl!BF$5))),"",IF($C601="","",SUMIFS(Con_ve!$F$6:$F$1005,Con_ve!$C$6:$C$1005,$C601,Con_ve!$I$6:$I$1005,"Em negociação",Con_ve!$Q$6:$Q$1005,Cad_cl!BF$5)))</f>
        <v/>
      </c>
      <c r="BG601" s="134" t="str">
        <f>IF(ISERR(IF($C601="","",SUMIFS(Con_ve!$F$6:$F$1005,Con_ve!$C$6:$C$1005,$C601,Con_ve!$I$6:$I$1005,"Em negociação",Con_ve!$Q$6:$Q$1005,Cad_cl!BG$5))),"",IF($C601="","",SUMIFS(Con_ve!$F$6:$F$1005,Con_ve!$C$6:$C$1005,$C601,Con_ve!$I$6:$I$1005,"Em negociação",Con_ve!$Q$6:$Q$1005,Cad_cl!BG$5)))</f>
        <v/>
      </c>
      <c r="BH601" s="134" t="str">
        <f>IF(ISERR(IF($C601="","",SUMIFS(Con_ve!$F$6:$F$1005,Con_ve!$C$6:$C$1005,$C601,Con_ve!$I$6:$I$1005,"Em negociação",Con_ve!$Q$6:$Q$1005,Cad_cl!BH$5))),"",IF($C601="","",SUMIFS(Con_ve!$F$6:$F$1005,Con_ve!$C$6:$C$1005,$C601,Con_ve!$I$6:$I$1005,"Em negociação",Con_ve!$Q$6:$Q$1005,Cad_cl!BH$5)))</f>
        <v/>
      </c>
      <c r="BI601" s="134" t="str">
        <f>IF(ISERR(IF($C601="","",SUMIFS(Con_ve!$F$6:$F$1005,Con_ve!$C$6:$C$1005,$C601,Con_ve!$I$6:$I$1005,"Em negociação",Con_ve!$Q$6:$Q$1005,Cad_cl!BI$5))),"",IF($C601="","",SUMIFS(Con_ve!$F$6:$F$1005,Con_ve!$C$6:$C$1005,$C601,Con_ve!$I$6:$I$1005,"Em negociação",Con_ve!$Q$6:$Q$1005,Cad_cl!BI$5)))</f>
        <v/>
      </c>
      <c r="BJ601" s="134" t="str">
        <f>IF(ISERR(IF($C601="","",SUMIFS(Con_ve!$F$6:$F$1005,Con_ve!$C$6:$C$1005,$C601,Con_ve!$I$6:$I$1005,"Em negociação",Con_ve!$Q$6:$Q$1005,Cad_cl!BJ$5))),"",IF($C601="","",SUMIFS(Con_ve!$F$6:$F$1005,Con_ve!$C$6:$C$1005,$C601,Con_ve!$I$6:$I$1005,"Em negociação",Con_ve!$Q$6:$Q$1005,Cad_cl!BJ$5)))</f>
        <v/>
      </c>
      <c r="BK601" s="134" t="str">
        <f>IF(ISERR(IF($C601="","",SUMIFS(Con_ve!$F$6:$F$1005,Con_ve!$C$6:$C$1005,$C601,Con_ve!$I$6:$I$1005,"Em negociação",Con_ve!$Q$6:$Q$1005,Cad_cl!BK$5))),"",IF($C601="","",SUMIFS(Con_ve!$F$6:$F$1005,Con_ve!$C$6:$C$1005,$C601,Con_ve!$I$6:$I$1005,"Em negociação",Con_ve!$Q$6:$Q$1005,Cad_cl!BK$5)))</f>
        <v/>
      </c>
      <c r="BL601" s="134" t="str">
        <f>IF(ISERR(IF($C601="","",SUMIFS(Con_ve!$F$6:$F$1005,Con_ve!$C$6:$C$1005,$C601,Con_ve!$I$6:$I$1005,"Em negociação",Con_ve!$Q$6:$Q$1005,Cad_cl!BL$5))),"",IF($C601="","",SUMIFS(Con_ve!$F$6:$F$1005,Con_ve!$C$6:$C$1005,$C601,Con_ve!$I$6:$I$1005,"Em negociação",Con_ve!$Q$6:$Q$1005,Cad_cl!BL$5)))</f>
        <v/>
      </c>
      <c r="BM601" s="134" t="str">
        <f>IF(ISERR(IF($C601="","",SUMIFS(Con_ve!$F$6:$F$1005,Con_ve!$C$6:$C$1005,$C601,Con_ve!$I$6:$I$1005,"Em negociação",Con_ve!$Q$6:$Q$1005,Cad_cl!BM$5))),"",IF($C601="","",SUMIFS(Con_ve!$F$6:$F$1005,Con_ve!$C$6:$C$1005,$C601,Con_ve!$I$6:$I$1005,"Em negociação",Con_ve!$Q$6:$Q$1005,Cad_cl!BM$5)))</f>
        <v/>
      </c>
      <c r="BN601" s="134" t="str">
        <f>IF(ISERR(IF($C601="","",SUMIFS(Con_ve!$F$6:$F$1005,Con_ve!$C$6:$C$1005,$C601,Con_ve!$I$6:$I$1005,"Em negociação",Con_ve!$Q$6:$Q$1005,Cad_cl!BN$5))),"",IF($C601="","",SUMIFS(Con_ve!$F$6:$F$1005,Con_ve!$C$6:$C$1005,$C601,Con_ve!$I$6:$I$1005,"Em negociação",Con_ve!$Q$6:$Q$1005,Cad_cl!BN$5)))</f>
        <v/>
      </c>
      <c r="BO601" s="134" t="str">
        <f>IF(ISERR(IF($C601="","",SUMIFS(Con_ve!$F$6:$F$1005,Con_ve!$C$6:$C$1005,$C601,Con_ve!$I$6:$I$1005,"Em negociação",Con_ve!$Q$6:$Q$1005,Cad_cl!BO$5))),"",IF($C601="","",SUMIFS(Con_ve!$F$6:$F$1005,Con_ve!$C$6:$C$1005,$C601,Con_ve!$I$6:$I$1005,"Em negociação",Con_ve!$Q$6:$Q$1005,Cad_cl!BO$5)))</f>
        <v/>
      </c>
      <c r="BP601" s="134">
        <f t="shared" si="28"/>
        <v>0</v>
      </c>
      <c r="BR601" s="125" t="str">
        <f>IF(ISERR(IF(AND($I601=Re_lo!$E$5,BR$5=VLOOKUP(Re_lo!$H$5,Re_lo!$N$5:$O$16,2,0)),AP601,"")),"",IF(AND($I601=Re_lo!$E$5,BR$5=VLOOKUP(Re_lo!$H$5,Re_lo!$N$5:$O$16,2,0)),AP601,""))</f>
        <v/>
      </c>
      <c r="BS601" s="125" t="str">
        <f>IF(ISERR(IF(AND($I601=Re_lo!$E$5,BS$5=VLOOKUP(Re_lo!$H$5,Re_lo!$N$5:$O$16,2,0)),AQ601,"")),"",IF(AND($I601=Re_lo!$E$5,BS$5=VLOOKUP(Re_lo!$H$5,Re_lo!$N$5:$O$16,2,0)),AQ601,""))</f>
        <v/>
      </c>
      <c r="BT601" s="125" t="str">
        <f>IF(ISERR(IF(AND($I601=Re_lo!$E$5,BT$5=VLOOKUP(Re_lo!$H$5,Re_lo!$N$5:$O$16,2,0)),AR601,"")),"",IF(AND($I601=Re_lo!$E$5,BT$5=VLOOKUP(Re_lo!$H$5,Re_lo!$N$5:$O$16,2,0)),AR601,""))</f>
        <v/>
      </c>
      <c r="BU601" s="125" t="str">
        <f>IF(ISERR(IF(AND($I601=Re_lo!$E$5,BU$5=VLOOKUP(Re_lo!$H$5,Re_lo!$N$5:$O$16,2,0)),AS601,"")),"",IF(AND($I601=Re_lo!$E$5,BU$5=VLOOKUP(Re_lo!$H$5,Re_lo!$N$5:$O$16,2,0)),AS601,""))</f>
        <v/>
      </c>
      <c r="BV601" s="125" t="str">
        <f>IF(ISERR(IF(AND($I601=Re_lo!$E$5,BV$5=VLOOKUP(Re_lo!$H$5,Re_lo!$N$5:$O$16,2,0)),AT601,"")),"",IF(AND($I601=Re_lo!$E$5,BV$5=VLOOKUP(Re_lo!$H$5,Re_lo!$N$5:$O$16,2,0)),AT601,""))</f>
        <v/>
      </c>
      <c r="BW601" s="125" t="str">
        <f>IF(ISERR(IF(AND($I601=Re_lo!$E$5,BW$5=VLOOKUP(Re_lo!$H$5,Re_lo!$N$5:$O$16,2,0)),AU601,"")),"",IF(AND($I601=Re_lo!$E$5,BW$5=VLOOKUP(Re_lo!$H$5,Re_lo!$N$5:$O$16,2,0)),AU601,""))</f>
        <v/>
      </c>
      <c r="BX601" s="125" t="str">
        <f>IF(ISERR(IF(AND($I601=Re_lo!$E$5,BX$5=VLOOKUP(Re_lo!$H$5,Re_lo!$N$5:$O$16,2,0)),AV601,"")),"",IF(AND($I601=Re_lo!$E$5,BX$5=VLOOKUP(Re_lo!$H$5,Re_lo!$N$5:$O$16,2,0)),AV601,""))</f>
        <v/>
      </c>
      <c r="BY601" s="125" t="str">
        <f>IF(ISERR(IF(AND($I601=Re_lo!$E$5,BY$5=VLOOKUP(Re_lo!$H$5,Re_lo!$N$5:$O$16,2,0)),AW601,"")),"",IF(AND($I601=Re_lo!$E$5,BY$5=VLOOKUP(Re_lo!$H$5,Re_lo!$N$5:$O$16,2,0)),AW601,""))</f>
        <v/>
      </c>
      <c r="BZ601" s="125" t="str">
        <f>IF(ISERR(IF(AND($I601=Re_lo!$E$5,BZ$5=VLOOKUP(Re_lo!$H$5,Re_lo!$N$5:$O$16,2,0)),AX601,"")),"",IF(AND($I601=Re_lo!$E$5,BZ$5=VLOOKUP(Re_lo!$H$5,Re_lo!$N$5:$O$16,2,0)),AX601,""))</f>
        <v/>
      </c>
      <c r="CA601" s="125" t="str">
        <f>IF(ISERR(IF(AND($I601=Re_lo!$E$5,CA$5=VLOOKUP(Re_lo!$H$5,Re_lo!$N$5:$O$16,2,0)),AY601,"")),"",IF(AND($I601=Re_lo!$E$5,CA$5=VLOOKUP(Re_lo!$H$5,Re_lo!$N$5:$O$16,2,0)),AY601,""))</f>
        <v/>
      </c>
      <c r="CB601" s="125" t="str">
        <f>IF(ISERR(IF(AND($I601=Re_lo!$E$5,CB$5=VLOOKUP(Re_lo!$H$5,Re_lo!$N$5:$O$16,2,0)),AZ601,"")),"",IF(AND($I601=Re_lo!$E$5,CB$5=VLOOKUP(Re_lo!$H$5,Re_lo!$N$5:$O$16,2,0)),AZ601,""))</f>
        <v/>
      </c>
      <c r="CC601" s="125" t="str">
        <f>IF(ISERR(IF(AND($I601=Re_lo!$E$5,CC$5=VLOOKUP(Re_lo!$H$5,Re_lo!$N$5:$O$16,2,0)),BA601,"")),"",IF(AND($I601=Re_lo!$E$5,CC$5=VLOOKUP(Re_lo!$H$5,Re_lo!$N$5:$O$16,2,0)),BA601,""))</f>
        <v/>
      </c>
      <c r="CD601" s="125" t="str">
        <f>IF(ISERR(IF(AND($I601=Re_lo!$E$5,CD$5=VLOOKUP(Re_lo!$H$5,Re_lo!$N$5:$O$16,2,0)),BB601,"")),"",IF(AND($I601=Re_lo!$E$5,CD$5=VLOOKUP(Re_lo!$H$5,Re_lo!$N$5:$O$16,2,0)),BB601,""))</f>
        <v/>
      </c>
      <c r="CF601" s="125" t="str">
        <f>IF($C601="","",COUNTIFS(Con_ve!$C$6:$C$1005,$C601,Con_ve!$Q$6:$Q$1005,Cad_cl!CF$5))</f>
        <v/>
      </c>
      <c r="CG601" s="125" t="str">
        <f>IF($C601="","",COUNTIFS(Con_ve!$C$6:$C$1005,$C601,Con_ve!$Q$6:$Q$1005,Cad_cl!CG$5))</f>
        <v/>
      </c>
      <c r="CH601" s="125" t="str">
        <f>IF($C601="","",COUNTIFS(Con_ve!$C$6:$C$1005,$C601,Con_ve!$Q$6:$Q$1005,Cad_cl!CH$5))</f>
        <v/>
      </c>
      <c r="CI601" s="125" t="str">
        <f>IF($C601="","",COUNTIFS(Con_ve!$C$6:$C$1005,$C601,Con_ve!$Q$6:$Q$1005,Cad_cl!CI$5))</f>
        <v/>
      </c>
      <c r="CJ601" s="125" t="str">
        <f>IF($C601="","",COUNTIFS(Con_ve!$C$6:$C$1005,$C601,Con_ve!$Q$6:$Q$1005,Cad_cl!CJ$5))</f>
        <v/>
      </c>
      <c r="CK601" s="125" t="str">
        <f>IF($C601="","",COUNTIFS(Con_ve!$C$6:$C$1005,$C601,Con_ve!$Q$6:$Q$1005,Cad_cl!CK$5))</f>
        <v/>
      </c>
      <c r="CL601" s="125" t="str">
        <f>IF($C601="","",COUNTIFS(Con_ve!$C$6:$C$1005,$C601,Con_ve!$Q$6:$Q$1005,Cad_cl!CL$5))</f>
        <v/>
      </c>
      <c r="CM601" s="125" t="str">
        <f>IF($C601="","",COUNTIFS(Con_ve!$C$6:$C$1005,$C601,Con_ve!$Q$6:$Q$1005,Cad_cl!CM$5))</f>
        <v/>
      </c>
      <c r="CN601" s="125" t="str">
        <f>IF($C601="","",COUNTIFS(Con_ve!$C$6:$C$1005,$C601,Con_ve!$Q$6:$Q$1005,Cad_cl!CN$5))</f>
        <v/>
      </c>
      <c r="CO601" s="125" t="str">
        <f>IF($C601="","",COUNTIFS(Con_ve!$C$6:$C$1005,$C601,Con_ve!$Q$6:$Q$1005,Cad_cl!CO$5))</f>
        <v/>
      </c>
      <c r="CP601" s="125" t="str">
        <f>IF($C601="","",COUNTIFS(Con_ve!$C$6:$C$1005,$C601,Con_ve!$Q$6:$Q$1005,Cad_cl!CP$5))</f>
        <v/>
      </c>
      <c r="CQ601" s="125" t="str">
        <f>IF($C601="","",COUNTIFS(Con_ve!$C$6:$C$1005,$C601,Con_ve!$Q$6:$Q$1005,Cad_cl!CQ$5))</f>
        <v/>
      </c>
      <c r="CR601" s="125">
        <f t="shared" si="29"/>
        <v>0</v>
      </c>
    </row>
    <row r="602" spans="3:96" ht="30" customHeight="1">
      <c r="C602" s="153"/>
      <c r="D602" s="153"/>
      <c r="E602" s="154"/>
      <c r="F602" s="153"/>
      <c r="G602" s="155"/>
      <c r="H602" s="153"/>
      <c r="I602" s="153"/>
      <c r="J602" s="132" t="s">
        <v>309</v>
      </c>
      <c r="K602" s="133" t="s">
        <v>309</v>
      </c>
      <c r="L602" s="153"/>
      <c r="M602" s="153"/>
      <c r="N602" s="153"/>
      <c r="O602" s="153"/>
      <c r="P602" s="153"/>
      <c r="Q602" s="153"/>
      <c r="AP602" s="134" t="str">
        <f>IF(ISERR(IF($C602="","",SUMIFS(Con_ve!$F$6:$F$1005,Con_ve!$C$6:$C$1005,$C602,Con_ve!$I$6:$I$1005,"Fechada",Con_ve!$Q$6:$Q$1005,Cad_cl!AP$5))),"",IF($C602="","",SUMIFS(Con_ve!$F$6:$F$1005,Con_ve!$C$6:$C$1005,$C602,Con_ve!$I$6:$I$1005,"Fechada",Con_ve!$Q$6:$Q$1005,Cad_cl!AP$5)))</f>
        <v/>
      </c>
      <c r="AQ602" s="134" t="str">
        <f>IF(ISERR(IF($C602="","",SUMIFS(Con_ve!$F$6:$F$1005,Con_ve!$C$6:$C$1005,$C602,Con_ve!$I$6:$I$1005,"Fechada",Con_ve!$Q$6:$Q$1005,Cad_cl!AQ$5))),"",IF($C602="","",SUMIFS(Con_ve!$F$6:$F$1005,Con_ve!$C$6:$C$1005,$C602,Con_ve!$I$6:$I$1005,"Fechada",Con_ve!$Q$6:$Q$1005,Cad_cl!AQ$5)))</f>
        <v/>
      </c>
      <c r="AR602" s="134" t="str">
        <f>IF(ISERR(IF($C602="","",SUMIFS(Con_ve!$F$6:$F$1005,Con_ve!$C$6:$C$1005,$C602,Con_ve!$I$6:$I$1005,"Fechada",Con_ve!$Q$6:$Q$1005,Cad_cl!AR$5))),"",IF($C602="","",SUMIFS(Con_ve!$F$6:$F$1005,Con_ve!$C$6:$C$1005,$C602,Con_ve!$I$6:$I$1005,"Fechada",Con_ve!$Q$6:$Q$1005,Cad_cl!AR$5)))</f>
        <v/>
      </c>
      <c r="AS602" s="134" t="str">
        <f>IF(ISERR(IF($C602="","",SUMIFS(Con_ve!$F$6:$F$1005,Con_ve!$C$6:$C$1005,$C602,Con_ve!$I$6:$I$1005,"Fechada",Con_ve!$Q$6:$Q$1005,Cad_cl!AS$5))),"",IF($C602="","",SUMIFS(Con_ve!$F$6:$F$1005,Con_ve!$C$6:$C$1005,$C602,Con_ve!$I$6:$I$1005,"Fechada",Con_ve!$Q$6:$Q$1005,Cad_cl!AS$5)))</f>
        <v/>
      </c>
      <c r="AT602" s="134" t="str">
        <f>IF(ISERR(IF($C602="","",SUMIFS(Con_ve!$F$6:$F$1005,Con_ve!$C$6:$C$1005,$C602,Con_ve!$I$6:$I$1005,"Fechada",Con_ve!$Q$6:$Q$1005,Cad_cl!AT$5))),"",IF($C602="","",SUMIFS(Con_ve!$F$6:$F$1005,Con_ve!$C$6:$C$1005,$C602,Con_ve!$I$6:$I$1005,"Fechada",Con_ve!$Q$6:$Q$1005,Cad_cl!AT$5)))</f>
        <v/>
      </c>
      <c r="AU602" s="134" t="str">
        <f>IF(ISERR(IF($C602="","",SUMIFS(Con_ve!$F$6:$F$1005,Con_ve!$C$6:$C$1005,$C602,Con_ve!$I$6:$I$1005,"Fechada",Con_ve!$Q$6:$Q$1005,Cad_cl!AU$5))),"",IF($C602="","",SUMIFS(Con_ve!$F$6:$F$1005,Con_ve!$C$6:$C$1005,$C602,Con_ve!$I$6:$I$1005,"Fechada",Con_ve!$Q$6:$Q$1005,Cad_cl!AU$5)))</f>
        <v/>
      </c>
      <c r="AV602" s="134" t="str">
        <f>IF(ISERR(IF($C602="","",SUMIFS(Con_ve!$F$6:$F$1005,Con_ve!$C$6:$C$1005,$C602,Con_ve!$I$6:$I$1005,"Fechada",Con_ve!$Q$6:$Q$1005,Cad_cl!AV$5))),"",IF($C602="","",SUMIFS(Con_ve!$F$6:$F$1005,Con_ve!$C$6:$C$1005,$C602,Con_ve!$I$6:$I$1005,"Fechada",Con_ve!$Q$6:$Q$1005,Cad_cl!AV$5)))</f>
        <v/>
      </c>
      <c r="AW602" s="134" t="str">
        <f>IF(ISERR(IF($C602="","",SUMIFS(Con_ve!$F$6:$F$1005,Con_ve!$C$6:$C$1005,$C602,Con_ve!$I$6:$I$1005,"Fechada",Con_ve!$Q$6:$Q$1005,Cad_cl!AW$5))),"",IF($C602="","",SUMIFS(Con_ve!$F$6:$F$1005,Con_ve!$C$6:$C$1005,$C602,Con_ve!$I$6:$I$1005,"Fechada",Con_ve!$Q$6:$Q$1005,Cad_cl!AW$5)))</f>
        <v/>
      </c>
      <c r="AX602" s="134" t="str">
        <f>IF(ISERR(IF($C602="","",SUMIFS(Con_ve!$F$6:$F$1005,Con_ve!$C$6:$C$1005,$C602,Con_ve!$I$6:$I$1005,"Fechada",Con_ve!$Q$6:$Q$1005,Cad_cl!AX$5))),"",IF($C602="","",SUMIFS(Con_ve!$F$6:$F$1005,Con_ve!$C$6:$C$1005,$C602,Con_ve!$I$6:$I$1005,"Fechada",Con_ve!$Q$6:$Q$1005,Cad_cl!AX$5)))</f>
        <v/>
      </c>
      <c r="AY602" s="134" t="str">
        <f>IF(ISERR(IF($C602="","",SUMIFS(Con_ve!$F$6:$F$1005,Con_ve!$C$6:$C$1005,$C602,Con_ve!$I$6:$I$1005,"Fechada",Con_ve!$Q$6:$Q$1005,Cad_cl!AY$5))),"",IF($C602="","",SUMIFS(Con_ve!$F$6:$F$1005,Con_ve!$C$6:$C$1005,$C602,Con_ve!$I$6:$I$1005,"Fechada",Con_ve!$Q$6:$Q$1005,Cad_cl!AY$5)))</f>
        <v/>
      </c>
      <c r="AZ602" s="134" t="str">
        <f>IF(ISERR(IF($C602="","",SUMIFS(Con_ve!$F$6:$F$1005,Con_ve!$C$6:$C$1005,$C602,Con_ve!$I$6:$I$1005,"Fechada",Con_ve!$Q$6:$Q$1005,Cad_cl!AZ$5))),"",IF($C602="","",SUMIFS(Con_ve!$F$6:$F$1005,Con_ve!$C$6:$C$1005,$C602,Con_ve!$I$6:$I$1005,"Fechada",Con_ve!$Q$6:$Q$1005,Cad_cl!AZ$5)))</f>
        <v/>
      </c>
      <c r="BA602" s="134" t="str">
        <f>IF(ISERR(IF($C602="","",SUMIFS(Con_ve!$F$6:$F$1005,Con_ve!$C$6:$C$1005,$C602,Con_ve!$I$6:$I$1005,"Fechada",Con_ve!$Q$6:$Q$1005,Cad_cl!BA$5))),"",IF($C602="","",SUMIFS(Con_ve!$F$6:$F$1005,Con_ve!$C$6:$C$1005,$C602,Con_ve!$I$6:$I$1005,"Fechada",Con_ve!$Q$6:$Q$1005,Cad_cl!BA$5)))</f>
        <v/>
      </c>
      <c r="BB602" s="134">
        <f t="shared" si="27"/>
        <v>0</v>
      </c>
      <c r="BD602" s="134" t="str">
        <f>IF(ISERR(IF($C602="","",SUMIFS(Con_ve!$F$6:$F$1005,Con_ve!$C$6:$C$1005,$C602,Con_ve!$I$6:$I$1005,"Em negociação",Con_ve!$Q$6:$Q$1005,Cad_cl!BD$5))),"",IF($C602="","",SUMIFS(Con_ve!$F$6:$F$1005,Con_ve!$C$6:$C$1005,$C602,Con_ve!$I$6:$I$1005,"Em negociação",Con_ve!$Q$6:$Q$1005,Cad_cl!BD$5)))</f>
        <v/>
      </c>
      <c r="BE602" s="134" t="str">
        <f>IF(ISERR(IF($C602="","",SUMIFS(Con_ve!$F$6:$F$1005,Con_ve!$C$6:$C$1005,$C602,Con_ve!$I$6:$I$1005,"Em negociação",Con_ve!$Q$6:$Q$1005,Cad_cl!BE$5))),"",IF($C602="","",SUMIFS(Con_ve!$F$6:$F$1005,Con_ve!$C$6:$C$1005,$C602,Con_ve!$I$6:$I$1005,"Em negociação",Con_ve!$Q$6:$Q$1005,Cad_cl!BE$5)))</f>
        <v/>
      </c>
      <c r="BF602" s="134" t="str">
        <f>IF(ISERR(IF($C602="","",SUMIFS(Con_ve!$F$6:$F$1005,Con_ve!$C$6:$C$1005,$C602,Con_ve!$I$6:$I$1005,"Em negociação",Con_ve!$Q$6:$Q$1005,Cad_cl!BF$5))),"",IF($C602="","",SUMIFS(Con_ve!$F$6:$F$1005,Con_ve!$C$6:$C$1005,$C602,Con_ve!$I$6:$I$1005,"Em negociação",Con_ve!$Q$6:$Q$1005,Cad_cl!BF$5)))</f>
        <v/>
      </c>
      <c r="BG602" s="134" t="str">
        <f>IF(ISERR(IF($C602="","",SUMIFS(Con_ve!$F$6:$F$1005,Con_ve!$C$6:$C$1005,$C602,Con_ve!$I$6:$I$1005,"Em negociação",Con_ve!$Q$6:$Q$1005,Cad_cl!BG$5))),"",IF($C602="","",SUMIFS(Con_ve!$F$6:$F$1005,Con_ve!$C$6:$C$1005,$C602,Con_ve!$I$6:$I$1005,"Em negociação",Con_ve!$Q$6:$Q$1005,Cad_cl!BG$5)))</f>
        <v/>
      </c>
      <c r="BH602" s="134" t="str">
        <f>IF(ISERR(IF($C602="","",SUMIFS(Con_ve!$F$6:$F$1005,Con_ve!$C$6:$C$1005,$C602,Con_ve!$I$6:$I$1005,"Em negociação",Con_ve!$Q$6:$Q$1005,Cad_cl!BH$5))),"",IF($C602="","",SUMIFS(Con_ve!$F$6:$F$1005,Con_ve!$C$6:$C$1005,$C602,Con_ve!$I$6:$I$1005,"Em negociação",Con_ve!$Q$6:$Q$1005,Cad_cl!BH$5)))</f>
        <v/>
      </c>
      <c r="BI602" s="134" t="str">
        <f>IF(ISERR(IF($C602="","",SUMIFS(Con_ve!$F$6:$F$1005,Con_ve!$C$6:$C$1005,$C602,Con_ve!$I$6:$I$1005,"Em negociação",Con_ve!$Q$6:$Q$1005,Cad_cl!BI$5))),"",IF($C602="","",SUMIFS(Con_ve!$F$6:$F$1005,Con_ve!$C$6:$C$1005,$C602,Con_ve!$I$6:$I$1005,"Em negociação",Con_ve!$Q$6:$Q$1005,Cad_cl!BI$5)))</f>
        <v/>
      </c>
      <c r="BJ602" s="134" t="str">
        <f>IF(ISERR(IF($C602="","",SUMIFS(Con_ve!$F$6:$F$1005,Con_ve!$C$6:$C$1005,$C602,Con_ve!$I$6:$I$1005,"Em negociação",Con_ve!$Q$6:$Q$1005,Cad_cl!BJ$5))),"",IF($C602="","",SUMIFS(Con_ve!$F$6:$F$1005,Con_ve!$C$6:$C$1005,$C602,Con_ve!$I$6:$I$1005,"Em negociação",Con_ve!$Q$6:$Q$1005,Cad_cl!BJ$5)))</f>
        <v/>
      </c>
      <c r="BK602" s="134" t="str">
        <f>IF(ISERR(IF($C602="","",SUMIFS(Con_ve!$F$6:$F$1005,Con_ve!$C$6:$C$1005,$C602,Con_ve!$I$6:$I$1005,"Em negociação",Con_ve!$Q$6:$Q$1005,Cad_cl!BK$5))),"",IF($C602="","",SUMIFS(Con_ve!$F$6:$F$1005,Con_ve!$C$6:$C$1005,$C602,Con_ve!$I$6:$I$1005,"Em negociação",Con_ve!$Q$6:$Q$1005,Cad_cl!BK$5)))</f>
        <v/>
      </c>
      <c r="BL602" s="134" t="str">
        <f>IF(ISERR(IF($C602="","",SUMIFS(Con_ve!$F$6:$F$1005,Con_ve!$C$6:$C$1005,$C602,Con_ve!$I$6:$I$1005,"Em negociação",Con_ve!$Q$6:$Q$1005,Cad_cl!BL$5))),"",IF($C602="","",SUMIFS(Con_ve!$F$6:$F$1005,Con_ve!$C$6:$C$1005,$C602,Con_ve!$I$6:$I$1005,"Em negociação",Con_ve!$Q$6:$Q$1005,Cad_cl!BL$5)))</f>
        <v/>
      </c>
      <c r="BM602" s="134" t="str">
        <f>IF(ISERR(IF($C602="","",SUMIFS(Con_ve!$F$6:$F$1005,Con_ve!$C$6:$C$1005,$C602,Con_ve!$I$6:$I$1005,"Em negociação",Con_ve!$Q$6:$Q$1005,Cad_cl!BM$5))),"",IF($C602="","",SUMIFS(Con_ve!$F$6:$F$1005,Con_ve!$C$6:$C$1005,$C602,Con_ve!$I$6:$I$1005,"Em negociação",Con_ve!$Q$6:$Q$1005,Cad_cl!BM$5)))</f>
        <v/>
      </c>
      <c r="BN602" s="134" t="str">
        <f>IF(ISERR(IF($C602="","",SUMIFS(Con_ve!$F$6:$F$1005,Con_ve!$C$6:$C$1005,$C602,Con_ve!$I$6:$I$1005,"Em negociação",Con_ve!$Q$6:$Q$1005,Cad_cl!BN$5))),"",IF($C602="","",SUMIFS(Con_ve!$F$6:$F$1005,Con_ve!$C$6:$C$1005,$C602,Con_ve!$I$6:$I$1005,"Em negociação",Con_ve!$Q$6:$Q$1005,Cad_cl!BN$5)))</f>
        <v/>
      </c>
      <c r="BO602" s="134" t="str">
        <f>IF(ISERR(IF($C602="","",SUMIFS(Con_ve!$F$6:$F$1005,Con_ve!$C$6:$C$1005,$C602,Con_ve!$I$6:$I$1005,"Em negociação",Con_ve!$Q$6:$Q$1005,Cad_cl!BO$5))),"",IF($C602="","",SUMIFS(Con_ve!$F$6:$F$1005,Con_ve!$C$6:$C$1005,$C602,Con_ve!$I$6:$I$1005,"Em negociação",Con_ve!$Q$6:$Q$1005,Cad_cl!BO$5)))</f>
        <v/>
      </c>
      <c r="BP602" s="134">
        <f t="shared" si="28"/>
        <v>0</v>
      </c>
      <c r="BR602" s="125" t="str">
        <f>IF(ISERR(IF(AND($I602=Re_lo!$E$5,BR$5=VLOOKUP(Re_lo!$H$5,Re_lo!$N$5:$O$16,2,0)),AP602,"")),"",IF(AND($I602=Re_lo!$E$5,BR$5=VLOOKUP(Re_lo!$H$5,Re_lo!$N$5:$O$16,2,0)),AP602,""))</f>
        <v/>
      </c>
      <c r="BS602" s="125" t="str">
        <f>IF(ISERR(IF(AND($I602=Re_lo!$E$5,BS$5=VLOOKUP(Re_lo!$H$5,Re_lo!$N$5:$O$16,2,0)),AQ602,"")),"",IF(AND($I602=Re_lo!$E$5,BS$5=VLOOKUP(Re_lo!$H$5,Re_lo!$N$5:$O$16,2,0)),AQ602,""))</f>
        <v/>
      </c>
      <c r="BT602" s="125" t="str">
        <f>IF(ISERR(IF(AND($I602=Re_lo!$E$5,BT$5=VLOOKUP(Re_lo!$H$5,Re_lo!$N$5:$O$16,2,0)),AR602,"")),"",IF(AND($I602=Re_lo!$E$5,BT$5=VLOOKUP(Re_lo!$H$5,Re_lo!$N$5:$O$16,2,0)),AR602,""))</f>
        <v/>
      </c>
      <c r="BU602" s="125" t="str">
        <f>IF(ISERR(IF(AND($I602=Re_lo!$E$5,BU$5=VLOOKUP(Re_lo!$H$5,Re_lo!$N$5:$O$16,2,0)),AS602,"")),"",IF(AND($I602=Re_lo!$E$5,BU$5=VLOOKUP(Re_lo!$H$5,Re_lo!$N$5:$O$16,2,0)),AS602,""))</f>
        <v/>
      </c>
      <c r="BV602" s="125" t="str">
        <f>IF(ISERR(IF(AND($I602=Re_lo!$E$5,BV$5=VLOOKUP(Re_lo!$H$5,Re_lo!$N$5:$O$16,2,0)),AT602,"")),"",IF(AND($I602=Re_lo!$E$5,BV$5=VLOOKUP(Re_lo!$H$5,Re_lo!$N$5:$O$16,2,0)),AT602,""))</f>
        <v/>
      </c>
      <c r="BW602" s="125" t="str">
        <f>IF(ISERR(IF(AND($I602=Re_lo!$E$5,BW$5=VLOOKUP(Re_lo!$H$5,Re_lo!$N$5:$O$16,2,0)),AU602,"")),"",IF(AND($I602=Re_lo!$E$5,BW$5=VLOOKUP(Re_lo!$H$5,Re_lo!$N$5:$O$16,2,0)),AU602,""))</f>
        <v/>
      </c>
      <c r="BX602" s="125" t="str">
        <f>IF(ISERR(IF(AND($I602=Re_lo!$E$5,BX$5=VLOOKUP(Re_lo!$H$5,Re_lo!$N$5:$O$16,2,0)),AV602,"")),"",IF(AND($I602=Re_lo!$E$5,BX$5=VLOOKUP(Re_lo!$H$5,Re_lo!$N$5:$O$16,2,0)),AV602,""))</f>
        <v/>
      </c>
      <c r="BY602" s="125" t="str">
        <f>IF(ISERR(IF(AND($I602=Re_lo!$E$5,BY$5=VLOOKUP(Re_lo!$H$5,Re_lo!$N$5:$O$16,2,0)),AW602,"")),"",IF(AND($I602=Re_lo!$E$5,BY$5=VLOOKUP(Re_lo!$H$5,Re_lo!$N$5:$O$16,2,0)),AW602,""))</f>
        <v/>
      </c>
      <c r="BZ602" s="125" t="str">
        <f>IF(ISERR(IF(AND($I602=Re_lo!$E$5,BZ$5=VLOOKUP(Re_lo!$H$5,Re_lo!$N$5:$O$16,2,0)),AX602,"")),"",IF(AND($I602=Re_lo!$E$5,BZ$5=VLOOKUP(Re_lo!$H$5,Re_lo!$N$5:$O$16,2,0)),AX602,""))</f>
        <v/>
      </c>
      <c r="CA602" s="125" t="str">
        <f>IF(ISERR(IF(AND($I602=Re_lo!$E$5,CA$5=VLOOKUP(Re_lo!$H$5,Re_lo!$N$5:$O$16,2,0)),AY602,"")),"",IF(AND($I602=Re_lo!$E$5,CA$5=VLOOKUP(Re_lo!$H$5,Re_lo!$N$5:$O$16,2,0)),AY602,""))</f>
        <v/>
      </c>
      <c r="CB602" s="125" t="str">
        <f>IF(ISERR(IF(AND($I602=Re_lo!$E$5,CB$5=VLOOKUP(Re_lo!$H$5,Re_lo!$N$5:$O$16,2,0)),AZ602,"")),"",IF(AND($I602=Re_lo!$E$5,CB$5=VLOOKUP(Re_lo!$H$5,Re_lo!$N$5:$O$16,2,0)),AZ602,""))</f>
        <v/>
      </c>
      <c r="CC602" s="125" t="str">
        <f>IF(ISERR(IF(AND($I602=Re_lo!$E$5,CC$5=VLOOKUP(Re_lo!$H$5,Re_lo!$N$5:$O$16,2,0)),BA602,"")),"",IF(AND($I602=Re_lo!$E$5,CC$5=VLOOKUP(Re_lo!$H$5,Re_lo!$N$5:$O$16,2,0)),BA602,""))</f>
        <v/>
      </c>
      <c r="CD602" s="125" t="str">
        <f>IF(ISERR(IF(AND($I602=Re_lo!$E$5,CD$5=VLOOKUP(Re_lo!$H$5,Re_lo!$N$5:$O$16,2,0)),BB602,"")),"",IF(AND($I602=Re_lo!$E$5,CD$5=VLOOKUP(Re_lo!$H$5,Re_lo!$N$5:$O$16,2,0)),BB602,""))</f>
        <v/>
      </c>
      <c r="CF602" s="125" t="str">
        <f>IF($C602="","",COUNTIFS(Con_ve!$C$6:$C$1005,$C602,Con_ve!$Q$6:$Q$1005,Cad_cl!CF$5))</f>
        <v/>
      </c>
      <c r="CG602" s="125" t="str">
        <f>IF($C602="","",COUNTIFS(Con_ve!$C$6:$C$1005,$C602,Con_ve!$Q$6:$Q$1005,Cad_cl!CG$5))</f>
        <v/>
      </c>
      <c r="CH602" s="125" t="str">
        <f>IF($C602="","",COUNTIFS(Con_ve!$C$6:$C$1005,$C602,Con_ve!$Q$6:$Q$1005,Cad_cl!CH$5))</f>
        <v/>
      </c>
      <c r="CI602" s="125" t="str">
        <f>IF($C602="","",COUNTIFS(Con_ve!$C$6:$C$1005,$C602,Con_ve!$Q$6:$Q$1005,Cad_cl!CI$5))</f>
        <v/>
      </c>
      <c r="CJ602" s="125" t="str">
        <f>IF($C602="","",COUNTIFS(Con_ve!$C$6:$C$1005,$C602,Con_ve!$Q$6:$Q$1005,Cad_cl!CJ$5))</f>
        <v/>
      </c>
      <c r="CK602" s="125" t="str">
        <f>IF($C602="","",COUNTIFS(Con_ve!$C$6:$C$1005,$C602,Con_ve!$Q$6:$Q$1005,Cad_cl!CK$5))</f>
        <v/>
      </c>
      <c r="CL602" s="125" t="str">
        <f>IF($C602="","",COUNTIFS(Con_ve!$C$6:$C$1005,$C602,Con_ve!$Q$6:$Q$1005,Cad_cl!CL$5))</f>
        <v/>
      </c>
      <c r="CM602" s="125" t="str">
        <f>IF($C602="","",COUNTIFS(Con_ve!$C$6:$C$1005,$C602,Con_ve!$Q$6:$Q$1005,Cad_cl!CM$5))</f>
        <v/>
      </c>
      <c r="CN602" s="125" t="str">
        <f>IF($C602="","",COUNTIFS(Con_ve!$C$6:$C$1005,$C602,Con_ve!$Q$6:$Q$1005,Cad_cl!CN$5))</f>
        <v/>
      </c>
      <c r="CO602" s="125" t="str">
        <f>IF($C602="","",COUNTIFS(Con_ve!$C$6:$C$1005,$C602,Con_ve!$Q$6:$Q$1005,Cad_cl!CO$5))</f>
        <v/>
      </c>
      <c r="CP602" s="125" t="str">
        <f>IF($C602="","",COUNTIFS(Con_ve!$C$6:$C$1005,$C602,Con_ve!$Q$6:$Q$1005,Cad_cl!CP$5))</f>
        <v/>
      </c>
      <c r="CQ602" s="125" t="str">
        <f>IF($C602="","",COUNTIFS(Con_ve!$C$6:$C$1005,$C602,Con_ve!$Q$6:$Q$1005,Cad_cl!CQ$5))</f>
        <v/>
      </c>
      <c r="CR602" s="125">
        <f t="shared" si="29"/>
        <v>0</v>
      </c>
    </row>
    <row r="603" spans="3:96" ht="30" customHeight="1">
      <c r="C603" s="153"/>
      <c r="D603" s="153"/>
      <c r="E603" s="154"/>
      <c r="F603" s="153"/>
      <c r="G603" s="155"/>
      <c r="H603" s="153"/>
      <c r="I603" s="153"/>
      <c r="J603" s="132" t="s">
        <v>309</v>
      </c>
      <c r="K603" s="133" t="s">
        <v>309</v>
      </c>
      <c r="L603" s="153"/>
      <c r="M603" s="153"/>
      <c r="N603" s="153"/>
      <c r="O603" s="153"/>
      <c r="P603" s="153"/>
      <c r="Q603" s="153"/>
      <c r="AP603" s="134" t="str">
        <f>IF(ISERR(IF($C603="","",SUMIFS(Con_ve!$F$6:$F$1005,Con_ve!$C$6:$C$1005,$C603,Con_ve!$I$6:$I$1005,"Fechada",Con_ve!$Q$6:$Q$1005,Cad_cl!AP$5))),"",IF($C603="","",SUMIFS(Con_ve!$F$6:$F$1005,Con_ve!$C$6:$C$1005,$C603,Con_ve!$I$6:$I$1005,"Fechada",Con_ve!$Q$6:$Q$1005,Cad_cl!AP$5)))</f>
        <v/>
      </c>
      <c r="AQ603" s="134" t="str">
        <f>IF(ISERR(IF($C603="","",SUMIFS(Con_ve!$F$6:$F$1005,Con_ve!$C$6:$C$1005,$C603,Con_ve!$I$6:$I$1005,"Fechada",Con_ve!$Q$6:$Q$1005,Cad_cl!AQ$5))),"",IF($C603="","",SUMIFS(Con_ve!$F$6:$F$1005,Con_ve!$C$6:$C$1005,$C603,Con_ve!$I$6:$I$1005,"Fechada",Con_ve!$Q$6:$Q$1005,Cad_cl!AQ$5)))</f>
        <v/>
      </c>
      <c r="AR603" s="134" t="str">
        <f>IF(ISERR(IF($C603="","",SUMIFS(Con_ve!$F$6:$F$1005,Con_ve!$C$6:$C$1005,$C603,Con_ve!$I$6:$I$1005,"Fechada",Con_ve!$Q$6:$Q$1005,Cad_cl!AR$5))),"",IF($C603="","",SUMIFS(Con_ve!$F$6:$F$1005,Con_ve!$C$6:$C$1005,$C603,Con_ve!$I$6:$I$1005,"Fechada",Con_ve!$Q$6:$Q$1005,Cad_cl!AR$5)))</f>
        <v/>
      </c>
      <c r="AS603" s="134" t="str">
        <f>IF(ISERR(IF($C603="","",SUMIFS(Con_ve!$F$6:$F$1005,Con_ve!$C$6:$C$1005,$C603,Con_ve!$I$6:$I$1005,"Fechada",Con_ve!$Q$6:$Q$1005,Cad_cl!AS$5))),"",IF($C603="","",SUMIFS(Con_ve!$F$6:$F$1005,Con_ve!$C$6:$C$1005,$C603,Con_ve!$I$6:$I$1005,"Fechada",Con_ve!$Q$6:$Q$1005,Cad_cl!AS$5)))</f>
        <v/>
      </c>
      <c r="AT603" s="134" t="str">
        <f>IF(ISERR(IF($C603="","",SUMIFS(Con_ve!$F$6:$F$1005,Con_ve!$C$6:$C$1005,$C603,Con_ve!$I$6:$I$1005,"Fechada",Con_ve!$Q$6:$Q$1005,Cad_cl!AT$5))),"",IF($C603="","",SUMIFS(Con_ve!$F$6:$F$1005,Con_ve!$C$6:$C$1005,$C603,Con_ve!$I$6:$I$1005,"Fechada",Con_ve!$Q$6:$Q$1005,Cad_cl!AT$5)))</f>
        <v/>
      </c>
      <c r="AU603" s="134" t="str">
        <f>IF(ISERR(IF($C603="","",SUMIFS(Con_ve!$F$6:$F$1005,Con_ve!$C$6:$C$1005,$C603,Con_ve!$I$6:$I$1005,"Fechada",Con_ve!$Q$6:$Q$1005,Cad_cl!AU$5))),"",IF($C603="","",SUMIFS(Con_ve!$F$6:$F$1005,Con_ve!$C$6:$C$1005,$C603,Con_ve!$I$6:$I$1005,"Fechada",Con_ve!$Q$6:$Q$1005,Cad_cl!AU$5)))</f>
        <v/>
      </c>
      <c r="AV603" s="134" t="str">
        <f>IF(ISERR(IF($C603="","",SUMIFS(Con_ve!$F$6:$F$1005,Con_ve!$C$6:$C$1005,$C603,Con_ve!$I$6:$I$1005,"Fechada",Con_ve!$Q$6:$Q$1005,Cad_cl!AV$5))),"",IF($C603="","",SUMIFS(Con_ve!$F$6:$F$1005,Con_ve!$C$6:$C$1005,$C603,Con_ve!$I$6:$I$1005,"Fechada",Con_ve!$Q$6:$Q$1005,Cad_cl!AV$5)))</f>
        <v/>
      </c>
      <c r="AW603" s="134" t="str">
        <f>IF(ISERR(IF($C603="","",SUMIFS(Con_ve!$F$6:$F$1005,Con_ve!$C$6:$C$1005,$C603,Con_ve!$I$6:$I$1005,"Fechada",Con_ve!$Q$6:$Q$1005,Cad_cl!AW$5))),"",IF($C603="","",SUMIFS(Con_ve!$F$6:$F$1005,Con_ve!$C$6:$C$1005,$C603,Con_ve!$I$6:$I$1005,"Fechada",Con_ve!$Q$6:$Q$1005,Cad_cl!AW$5)))</f>
        <v/>
      </c>
      <c r="AX603" s="134" t="str">
        <f>IF(ISERR(IF($C603="","",SUMIFS(Con_ve!$F$6:$F$1005,Con_ve!$C$6:$C$1005,$C603,Con_ve!$I$6:$I$1005,"Fechada",Con_ve!$Q$6:$Q$1005,Cad_cl!AX$5))),"",IF($C603="","",SUMIFS(Con_ve!$F$6:$F$1005,Con_ve!$C$6:$C$1005,$C603,Con_ve!$I$6:$I$1005,"Fechada",Con_ve!$Q$6:$Q$1005,Cad_cl!AX$5)))</f>
        <v/>
      </c>
      <c r="AY603" s="134" t="str">
        <f>IF(ISERR(IF($C603="","",SUMIFS(Con_ve!$F$6:$F$1005,Con_ve!$C$6:$C$1005,$C603,Con_ve!$I$6:$I$1005,"Fechada",Con_ve!$Q$6:$Q$1005,Cad_cl!AY$5))),"",IF($C603="","",SUMIFS(Con_ve!$F$6:$F$1005,Con_ve!$C$6:$C$1005,$C603,Con_ve!$I$6:$I$1005,"Fechada",Con_ve!$Q$6:$Q$1005,Cad_cl!AY$5)))</f>
        <v/>
      </c>
      <c r="AZ603" s="134" t="str">
        <f>IF(ISERR(IF($C603="","",SUMIFS(Con_ve!$F$6:$F$1005,Con_ve!$C$6:$C$1005,$C603,Con_ve!$I$6:$I$1005,"Fechada",Con_ve!$Q$6:$Q$1005,Cad_cl!AZ$5))),"",IF($C603="","",SUMIFS(Con_ve!$F$6:$F$1005,Con_ve!$C$6:$C$1005,$C603,Con_ve!$I$6:$I$1005,"Fechada",Con_ve!$Q$6:$Q$1005,Cad_cl!AZ$5)))</f>
        <v/>
      </c>
      <c r="BA603" s="134" t="str">
        <f>IF(ISERR(IF($C603="","",SUMIFS(Con_ve!$F$6:$F$1005,Con_ve!$C$6:$C$1005,$C603,Con_ve!$I$6:$I$1005,"Fechada",Con_ve!$Q$6:$Q$1005,Cad_cl!BA$5))),"",IF($C603="","",SUMIFS(Con_ve!$F$6:$F$1005,Con_ve!$C$6:$C$1005,$C603,Con_ve!$I$6:$I$1005,"Fechada",Con_ve!$Q$6:$Q$1005,Cad_cl!BA$5)))</f>
        <v/>
      </c>
      <c r="BB603" s="134">
        <f t="shared" si="27"/>
        <v>0</v>
      </c>
      <c r="BD603" s="134" t="str">
        <f>IF(ISERR(IF($C603="","",SUMIFS(Con_ve!$F$6:$F$1005,Con_ve!$C$6:$C$1005,$C603,Con_ve!$I$6:$I$1005,"Em negociação",Con_ve!$Q$6:$Q$1005,Cad_cl!BD$5))),"",IF($C603="","",SUMIFS(Con_ve!$F$6:$F$1005,Con_ve!$C$6:$C$1005,$C603,Con_ve!$I$6:$I$1005,"Em negociação",Con_ve!$Q$6:$Q$1005,Cad_cl!BD$5)))</f>
        <v/>
      </c>
      <c r="BE603" s="134" t="str">
        <f>IF(ISERR(IF($C603="","",SUMIFS(Con_ve!$F$6:$F$1005,Con_ve!$C$6:$C$1005,$C603,Con_ve!$I$6:$I$1005,"Em negociação",Con_ve!$Q$6:$Q$1005,Cad_cl!BE$5))),"",IF($C603="","",SUMIFS(Con_ve!$F$6:$F$1005,Con_ve!$C$6:$C$1005,$C603,Con_ve!$I$6:$I$1005,"Em negociação",Con_ve!$Q$6:$Q$1005,Cad_cl!BE$5)))</f>
        <v/>
      </c>
      <c r="BF603" s="134" t="str">
        <f>IF(ISERR(IF($C603="","",SUMIFS(Con_ve!$F$6:$F$1005,Con_ve!$C$6:$C$1005,$C603,Con_ve!$I$6:$I$1005,"Em negociação",Con_ve!$Q$6:$Q$1005,Cad_cl!BF$5))),"",IF($C603="","",SUMIFS(Con_ve!$F$6:$F$1005,Con_ve!$C$6:$C$1005,$C603,Con_ve!$I$6:$I$1005,"Em negociação",Con_ve!$Q$6:$Q$1005,Cad_cl!BF$5)))</f>
        <v/>
      </c>
      <c r="BG603" s="134" t="str">
        <f>IF(ISERR(IF($C603="","",SUMIFS(Con_ve!$F$6:$F$1005,Con_ve!$C$6:$C$1005,$C603,Con_ve!$I$6:$I$1005,"Em negociação",Con_ve!$Q$6:$Q$1005,Cad_cl!BG$5))),"",IF($C603="","",SUMIFS(Con_ve!$F$6:$F$1005,Con_ve!$C$6:$C$1005,$C603,Con_ve!$I$6:$I$1005,"Em negociação",Con_ve!$Q$6:$Q$1005,Cad_cl!BG$5)))</f>
        <v/>
      </c>
      <c r="BH603" s="134" t="str">
        <f>IF(ISERR(IF($C603="","",SUMIFS(Con_ve!$F$6:$F$1005,Con_ve!$C$6:$C$1005,$C603,Con_ve!$I$6:$I$1005,"Em negociação",Con_ve!$Q$6:$Q$1005,Cad_cl!BH$5))),"",IF($C603="","",SUMIFS(Con_ve!$F$6:$F$1005,Con_ve!$C$6:$C$1005,$C603,Con_ve!$I$6:$I$1005,"Em negociação",Con_ve!$Q$6:$Q$1005,Cad_cl!BH$5)))</f>
        <v/>
      </c>
      <c r="BI603" s="134" t="str">
        <f>IF(ISERR(IF($C603="","",SUMIFS(Con_ve!$F$6:$F$1005,Con_ve!$C$6:$C$1005,$C603,Con_ve!$I$6:$I$1005,"Em negociação",Con_ve!$Q$6:$Q$1005,Cad_cl!BI$5))),"",IF($C603="","",SUMIFS(Con_ve!$F$6:$F$1005,Con_ve!$C$6:$C$1005,$C603,Con_ve!$I$6:$I$1005,"Em negociação",Con_ve!$Q$6:$Q$1005,Cad_cl!BI$5)))</f>
        <v/>
      </c>
      <c r="BJ603" s="134" t="str">
        <f>IF(ISERR(IF($C603="","",SUMIFS(Con_ve!$F$6:$F$1005,Con_ve!$C$6:$C$1005,$C603,Con_ve!$I$6:$I$1005,"Em negociação",Con_ve!$Q$6:$Q$1005,Cad_cl!BJ$5))),"",IF($C603="","",SUMIFS(Con_ve!$F$6:$F$1005,Con_ve!$C$6:$C$1005,$C603,Con_ve!$I$6:$I$1005,"Em negociação",Con_ve!$Q$6:$Q$1005,Cad_cl!BJ$5)))</f>
        <v/>
      </c>
      <c r="BK603" s="134" t="str">
        <f>IF(ISERR(IF($C603="","",SUMIFS(Con_ve!$F$6:$F$1005,Con_ve!$C$6:$C$1005,$C603,Con_ve!$I$6:$I$1005,"Em negociação",Con_ve!$Q$6:$Q$1005,Cad_cl!BK$5))),"",IF($C603="","",SUMIFS(Con_ve!$F$6:$F$1005,Con_ve!$C$6:$C$1005,$C603,Con_ve!$I$6:$I$1005,"Em negociação",Con_ve!$Q$6:$Q$1005,Cad_cl!BK$5)))</f>
        <v/>
      </c>
      <c r="BL603" s="134" t="str">
        <f>IF(ISERR(IF($C603="","",SUMIFS(Con_ve!$F$6:$F$1005,Con_ve!$C$6:$C$1005,$C603,Con_ve!$I$6:$I$1005,"Em negociação",Con_ve!$Q$6:$Q$1005,Cad_cl!BL$5))),"",IF($C603="","",SUMIFS(Con_ve!$F$6:$F$1005,Con_ve!$C$6:$C$1005,$C603,Con_ve!$I$6:$I$1005,"Em negociação",Con_ve!$Q$6:$Q$1005,Cad_cl!BL$5)))</f>
        <v/>
      </c>
      <c r="BM603" s="134" t="str">
        <f>IF(ISERR(IF($C603="","",SUMIFS(Con_ve!$F$6:$F$1005,Con_ve!$C$6:$C$1005,$C603,Con_ve!$I$6:$I$1005,"Em negociação",Con_ve!$Q$6:$Q$1005,Cad_cl!BM$5))),"",IF($C603="","",SUMIFS(Con_ve!$F$6:$F$1005,Con_ve!$C$6:$C$1005,$C603,Con_ve!$I$6:$I$1005,"Em negociação",Con_ve!$Q$6:$Q$1005,Cad_cl!BM$5)))</f>
        <v/>
      </c>
      <c r="BN603" s="134" t="str">
        <f>IF(ISERR(IF($C603="","",SUMIFS(Con_ve!$F$6:$F$1005,Con_ve!$C$6:$C$1005,$C603,Con_ve!$I$6:$I$1005,"Em negociação",Con_ve!$Q$6:$Q$1005,Cad_cl!BN$5))),"",IF($C603="","",SUMIFS(Con_ve!$F$6:$F$1005,Con_ve!$C$6:$C$1005,$C603,Con_ve!$I$6:$I$1005,"Em negociação",Con_ve!$Q$6:$Q$1005,Cad_cl!BN$5)))</f>
        <v/>
      </c>
      <c r="BO603" s="134" t="str">
        <f>IF(ISERR(IF($C603="","",SUMIFS(Con_ve!$F$6:$F$1005,Con_ve!$C$6:$C$1005,$C603,Con_ve!$I$6:$I$1005,"Em negociação",Con_ve!$Q$6:$Q$1005,Cad_cl!BO$5))),"",IF($C603="","",SUMIFS(Con_ve!$F$6:$F$1005,Con_ve!$C$6:$C$1005,$C603,Con_ve!$I$6:$I$1005,"Em negociação",Con_ve!$Q$6:$Q$1005,Cad_cl!BO$5)))</f>
        <v/>
      </c>
      <c r="BP603" s="134">
        <f t="shared" si="28"/>
        <v>0</v>
      </c>
      <c r="BR603" s="125" t="str">
        <f>IF(ISERR(IF(AND($I603=Re_lo!$E$5,BR$5=VLOOKUP(Re_lo!$H$5,Re_lo!$N$5:$O$16,2,0)),AP603,"")),"",IF(AND($I603=Re_lo!$E$5,BR$5=VLOOKUP(Re_lo!$H$5,Re_lo!$N$5:$O$16,2,0)),AP603,""))</f>
        <v/>
      </c>
      <c r="BS603" s="125" t="str">
        <f>IF(ISERR(IF(AND($I603=Re_lo!$E$5,BS$5=VLOOKUP(Re_lo!$H$5,Re_lo!$N$5:$O$16,2,0)),AQ603,"")),"",IF(AND($I603=Re_lo!$E$5,BS$5=VLOOKUP(Re_lo!$H$5,Re_lo!$N$5:$O$16,2,0)),AQ603,""))</f>
        <v/>
      </c>
      <c r="BT603" s="125" t="str">
        <f>IF(ISERR(IF(AND($I603=Re_lo!$E$5,BT$5=VLOOKUP(Re_lo!$H$5,Re_lo!$N$5:$O$16,2,0)),AR603,"")),"",IF(AND($I603=Re_lo!$E$5,BT$5=VLOOKUP(Re_lo!$H$5,Re_lo!$N$5:$O$16,2,0)),AR603,""))</f>
        <v/>
      </c>
      <c r="BU603" s="125" t="str">
        <f>IF(ISERR(IF(AND($I603=Re_lo!$E$5,BU$5=VLOOKUP(Re_lo!$H$5,Re_lo!$N$5:$O$16,2,0)),AS603,"")),"",IF(AND($I603=Re_lo!$E$5,BU$5=VLOOKUP(Re_lo!$H$5,Re_lo!$N$5:$O$16,2,0)),AS603,""))</f>
        <v/>
      </c>
      <c r="BV603" s="125" t="str">
        <f>IF(ISERR(IF(AND($I603=Re_lo!$E$5,BV$5=VLOOKUP(Re_lo!$H$5,Re_lo!$N$5:$O$16,2,0)),AT603,"")),"",IF(AND($I603=Re_lo!$E$5,BV$5=VLOOKUP(Re_lo!$H$5,Re_lo!$N$5:$O$16,2,0)),AT603,""))</f>
        <v/>
      </c>
      <c r="BW603" s="125" t="str">
        <f>IF(ISERR(IF(AND($I603=Re_lo!$E$5,BW$5=VLOOKUP(Re_lo!$H$5,Re_lo!$N$5:$O$16,2,0)),AU603,"")),"",IF(AND($I603=Re_lo!$E$5,BW$5=VLOOKUP(Re_lo!$H$5,Re_lo!$N$5:$O$16,2,0)),AU603,""))</f>
        <v/>
      </c>
      <c r="BX603" s="125" t="str">
        <f>IF(ISERR(IF(AND($I603=Re_lo!$E$5,BX$5=VLOOKUP(Re_lo!$H$5,Re_lo!$N$5:$O$16,2,0)),AV603,"")),"",IF(AND($I603=Re_lo!$E$5,BX$5=VLOOKUP(Re_lo!$H$5,Re_lo!$N$5:$O$16,2,0)),AV603,""))</f>
        <v/>
      </c>
      <c r="BY603" s="125" t="str">
        <f>IF(ISERR(IF(AND($I603=Re_lo!$E$5,BY$5=VLOOKUP(Re_lo!$H$5,Re_lo!$N$5:$O$16,2,0)),AW603,"")),"",IF(AND($I603=Re_lo!$E$5,BY$5=VLOOKUP(Re_lo!$H$5,Re_lo!$N$5:$O$16,2,0)),AW603,""))</f>
        <v/>
      </c>
      <c r="BZ603" s="125" t="str">
        <f>IF(ISERR(IF(AND($I603=Re_lo!$E$5,BZ$5=VLOOKUP(Re_lo!$H$5,Re_lo!$N$5:$O$16,2,0)),AX603,"")),"",IF(AND($I603=Re_lo!$E$5,BZ$5=VLOOKUP(Re_lo!$H$5,Re_lo!$N$5:$O$16,2,0)),AX603,""))</f>
        <v/>
      </c>
      <c r="CA603" s="125" t="str">
        <f>IF(ISERR(IF(AND($I603=Re_lo!$E$5,CA$5=VLOOKUP(Re_lo!$H$5,Re_lo!$N$5:$O$16,2,0)),AY603,"")),"",IF(AND($I603=Re_lo!$E$5,CA$5=VLOOKUP(Re_lo!$H$5,Re_lo!$N$5:$O$16,2,0)),AY603,""))</f>
        <v/>
      </c>
      <c r="CB603" s="125" t="str">
        <f>IF(ISERR(IF(AND($I603=Re_lo!$E$5,CB$5=VLOOKUP(Re_lo!$H$5,Re_lo!$N$5:$O$16,2,0)),AZ603,"")),"",IF(AND($I603=Re_lo!$E$5,CB$5=VLOOKUP(Re_lo!$H$5,Re_lo!$N$5:$O$16,2,0)),AZ603,""))</f>
        <v/>
      </c>
      <c r="CC603" s="125" t="str">
        <f>IF(ISERR(IF(AND($I603=Re_lo!$E$5,CC$5=VLOOKUP(Re_lo!$H$5,Re_lo!$N$5:$O$16,2,0)),BA603,"")),"",IF(AND($I603=Re_lo!$E$5,CC$5=VLOOKUP(Re_lo!$H$5,Re_lo!$N$5:$O$16,2,0)),BA603,""))</f>
        <v/>
      </c>
      <c r="CD603" s="125" t="str">
        <f>IF(ISERR(IF(AND($I603=Re_lo!$E$5,CD$5=VLOOKUP(Re_lo!$H$5,Re_lo!$N$5:$O$16,2,0)),BB603,"")),"",IF(AND($I603=Re_lo!$E$5,CD$5=VLOOKUP(Re_lo!$H$5,Re_lo!$N$5:$O$16,2,0)),BB603,""))</f>
        <v/>
      </c>
      <c r="CF603" s="125" t="str">
        <f>IF($C603="","",COUNTIFS(Con_ve!$C$6:$C$1005,$C603,Con_ve!$Q$6:$Q$1005,Cad_cl!CF$5))</f>
        <v/>
      </c>
      <c r="CG603" s="125" t="str">
        <f>IF($C603="","",COUNTIFS(Con_ve!$C$6:$C$1005,$C603,Con_ve!$Q$6:$Q$1005,Cad_cl!CG$5))</f>
        <v/>
      </c>
      <c r="CH603" s="125" t="str">
        <f>IF($C603="","",COUNTIFS(Con_ve!$C$6:$C$1005,$C603,Con_ve!$Q$6:$Q$1005,Cad_cl!CH$5))</f>
        <v/>
      </c>
      <c r="CI603" s="125" t="str">
        <f>IF($C603="","",COUNTIFS(Con_ve!$C$6:$C$1005,$C603,Con_ve!$Q$6:$Q$1005,Cad_cl!CI$5))</f>
        <v/>
      </c>
      <c r="CJ603" s="125" t="str">
        <f>IF($C603="","",COUNTIFS(Con_ve!$C$6:$C$1005,$C603,Con_ve!$Q$6:$Q$1005,Cad_cl!CJ$5))</f>
        <v/>
      </c>
      <c r="CK603" s="125" t="str">
        <f>IF($C603="","",COUNTIFS(Con_ve!$C$6:$C$1005,$C603,Con_ve!$Q$6:$Q$1005,Cad_cl!CK$5))</f>
        <v/>
      </c>
      <c r="CL603" s="125" t="str">
        <f>IF($C603="","",COUNTIFS(Con_ve!$C$6:$C$1005,$C603,Con_ve!$Q$6:$Q$1005,Cad_cl!CL$5))</f>
        <v/>
      </c>
      <c r="CM603" s="125" t="str">
        <f>IF($C603="","",COUNTIFS(Con_ve!$C$6:$C$1005,$C603,Con_ve!$Q$6:$Q$1005,Cad_cl!CM$5))</f>
        <v/>
      </c>
      <c r="CN603" s="125" t="str">
        <f>IF($C603="","",COUNTIFS(Con_ve!$C$6:$C$1005,$C603,Con_ve!$Q$6:$Q$1005,Cad_cl!CN$5))</f>
        <v/>
      </c>
      <c r="CO603" s="125" t="str">
        <f>IF($C603="","",COUNTIFS(Con_ve!$C$6:$C$1005,$C603,Con_ve!$Q$6:$Q$1005,Cad_cl!CO$5))</f>
        <v/>
      </c>
      <c r="CP603" s="125" t="str">
        <f>IF($C603="","",COUNTIFS(Con_ve!$C$6:$C$1005,$C603,Con_ve!$Q$6:$Q$1005,Cad_cl!CP$5))</f>
        <v/>
      </c>
      <c r="CQ603" s="125" t="str">
        <f>IF($C603="","",COUNTIFS(Con_ve!$C$6:$C$1005,$C603,Con_ve!$Q$6:$Q$1005,Cad_cl!CQ$5))</f>
        <v/>
      </c>
      <c r="CR603" s="125">
        <f t="shared" si="29"/>
        <v>0</v>
      </c>
    </row>
    <row r="604" spans="3:96" ht="30" customHeight="1">
      <c r="C604" s="153"/>
      <c r="D604" s="153"/>
      <c r="E604" s="154"/>
      <c r="F604" s="153"/>
      <c r="G604" s="155"/>
      <c r="H604" s="153"/>
      <c r="I604" s="153"/>
      <c r="J604" s="132" t="s">
        <v>309</v>
      </c>
      <c r="K604" s="133" t="s">
        <v>309</v>
      </c>
      <c r="L604" s="153"/>
      <c r="M604" s="153"/>
      <c r="N604" s="153"/>
      <c r="O604" s="153"/>
      <c r="P604" s="153"/>
      <c r="Q604" s="153"/>
      <c r="AP604" s="134" t="str">
        <f>IF(ISERR(IF($C604="","",SUMIFS(Con_ve!$F$6:$F$1005,Con_ve!$C$6:$C$1005,$C604,Con_ve!$I$6:$I$1005,"Fechada",Con_ve!$Q$6:$Q$1005,Cad_cl!AP$5))),"",IF($C604="","",SUMIFS(Con_ve!$F$6:$F$1005,Con_ve!$C$6:$C$1005,$C604,Con_ve!$I$6:$I$1005,"Fechada",Con_ve!$Q$6:$Q$1005,Cad_cl!AP$5)))</f>
        <v/>
      </c>
      <c r="AQ604" s="134" t="str">
        <f>IF(ISERR(IF($C604="","",SUMIFS(Con_ve!$F$6:$F$1005,Con_ve!$C$6:$C$1005,$C604,Con_ve!$I$6:$I$1005,"Fechada",Con_ve!$Q$6:$Q$1005,Cad_cl!AQ$5))),"",IF($C604="","",SUMIFS(Con_ve!$F$6:$F$1005,Con_ve!$C$6:$C$1005,$C604,Con_ve!$I$6:$I$1005,"Fechada",Con_ve!$Q$6:$Q$1005,Cad_cl!AQ$5)))</f>
        <v/>
      </c>
      <c r="AR604" s="134" t="str">
        <f>IF(ISERR(IF($C604="","",SUMIFS(Con_ve!$F$6:$F$1005,Con_ve!$C$6:$C$1005,$C604,Con_ve!$I$6:$I$1005,"Fechada",Con_ve!$Q$6:$Q$1005,Cad_cl!AR$5))),"",IF($C604="","",SUMIFS(Con_ve!$F$6:$F$1005,Con_ve!$C$6:$C$1005,$C604,Con_ve!$I$6:$I$1005,"Fechada",Con_ve!$Q$6:$Q$1005,Cad_cl!AR$5)))</f>
        <v/>
      </c>
      <c r="AS604" s="134" t="str">
        <f>IF(ISERR(IF($C604="","",SUMIFS(Con_ve!$F$6:$F$1005,Con_ve!$C$6:$C$1005,$C604,Con_ve!$I$6:$I$1005,"Fechada",Con_ve!$Q$6:$Q$1005,Cad_cl!AS$5))),"",IF($C604="","",SUMIFS(Con_ve!$F$6:$F$1005,Con_ve!$C$6:$C$1005,$C604,Con_ve!$I$6:$I$1005,"Fechada",Con_ve!$Q$6:$Q$1005,Cad_cl!AS$5)))</f>
        <v/>
      </c>
      <c r="AT604" s="134" t="str">
        <f>IF(ISERR(IF($C604="","",SUMIFS(Con_ve!$F$6:$F$1005,Con_ve!$C$6:$C$1005,$C604,Con_ve!$I$6:$I$1005,"Fechada",Con_ve!$Q$6:$Q$1005,Cad_cl!AT$5))),"",IF($C604="","",SUMIFS(Con_ve!$F$6:$F$1005,Con_ve!$C$6:$C$1005,$C604,Con_ve!$I$6:$I$1005,"Fechada",Con_ve!$Q$6:$Q$1005,Cad_cl!AT$5)))</f>
        <v/>
      </c>
      <c r="AU604" s="134" t="str">
        <f>IF(ISERR(IF($C604="","",SUMIFS(Con_ve!$F$6:$F$1005,Con_ve!$C$6:$C$1005,$C604,Con_ve!$I$6:$I$1005,"Fechada",Con_ve!$Q$6:$Q$1005,Cad_cl!AU$5))),"",IF($C604="","",SUMIFS(Con_ve!$F$6:$F$1005,Con_ve!$C$6:$C$1005,$C604,Con_ve!$I$6:$I$1005,"Fechada",Con_ve!$Q$6:$Q$1005,Cad_cl!AU$5)))</f>
        <v/>
      </c>
      <c r="AV604" s="134" t="str">
        <f>IF(ISERR(IF($C604="","",SUMIFS(Con_ve!$F$6:$F$1005,Con_ve!$C$6:$C$1005,$C604,Con_ve!$I$6:$I$1005,"Fechada",Con_ve!$Q$6:$Q$1005,Cad_cl!AV$5))),"",IF($C604="","",SUMIFS(Con_ve!$F$6:$F$1005,Con_ve!$C$6:$C$1005,$C604,Con_ve!$I$6:$I$1005,"Fechada",Con_ve!$Q$6:$Q$1005,Cad_cl!AV$5)))</f>
        <v/>
      </c>
      <c r="AW604" s="134" t="str">
        <f>IF(ISERR(IF($C604="","",SUMIFS(Con_ve!$F$6:$F$1005,Con_ve!$C$6:$C$1005,$C604,Con_ve!$I$6:$I$1005,"Fechada",Con_ve!$Q$6:$Q$1005,Cad_cl!AW$5))),"",IF($C604="","",SUMIFS(Con_ve!$F$6:$F$1005,Con_ve!$C$6:$C$1005,$C604,Con_ve!$I$6:$I$1005,"Fechada",Con_ve!$Q$6:$Q$1005,Cad_cl!AW$5)))</f>
        <v/>
      </c>
      <c r="AX604" s="134" t="str">
        <f>IF(ISERR(IF($C604="","",SUMIFS(Con_ve!$F$6:$F$1005,Con_ve!$C$6:$C$1005,$C604,Con_ve!$I$6:$I$1005,"Fechada",Con_ve!$Q$6:$Q$1005,Cad_cl!AX$5))),"",IF($C604="","",SUMIFS(Con_ve!$F$6:$F$1005,Con_ve!$C$6:$C$1005,$C604,Con_ve!$I$6:$I$1005,"Fechada",Con_ve!$Q$6:$Q$1005,Cad_cl!AX$5)))</f>
        <v/>
      </c>
      <c r="AY604" s="134" t="str">
        <f>IF(ISERR(IF($C604="","",SUMIFS(Con_ve!$F$6:$F$1005,Con_ve!$C$6:$C$1005,$C604,Con_ve!$I$6:$I$1005,"Fechada",Con_ve!$Q$6:$Q$1005,Cad_cl!AY$5))),"",IF($C604="","",SUMIFS(Con_ve!$F$6:$F$1005,Con_ve!$C$6:$C$1005,$C604,Con_ve!$I$6:$I$1005,"Fechada",Con_ve!$Q$6:$Q$1005,Cad_cl!AY$5)))</f>
        <v/>
      </c>
      <c r="AZ604" s="134" t="str">
        <f>IF(ISERR(IF($C604="","",SUMIFS(Con_ve!$F$6:$F$1005,Con_ve!$C$6:$C$1005,$C604,Con_ve!$I$6:$I$1005,"Fechada",Con_ve!$Q$6:$Q$1005,Cad_cl!AZ$5))),"",IF($C604="","",SUMIFS(Con_ve!$F$6:$F$1005,Con_ve!$C$6:$C$1005,$C604,Con_ve!$I$6:$I$1005,"Fechada",Con_ve!$Q$6:$Q$1005,Cad_cl!AZ$5)))</f>
        <v/>
      </c>
      <c r="BA604" s="134" t="str">
        <f>IF(ISERR(IF($C604="","",SUMIFS(Con_ve!$F$6:$F$1005,Con_ve!$C$6:$C$1005,$C604,Con_ve!$I$6:$I$1005,"Fechada",Con_ve!$Q$6:$Q$1005,Cad_cl!BA$5))),"",IF($C604="","",SUMIFS(Con_ve!$F$6:$F$1005,Con_ve!$C$6:$C$1005,$C604,Con_ve!$I$6:$I$1005,"Fechada",Con_ve!$Q$6:$Q$1005,Cad_cl!BA$5)))</f>
        <v/>
      </c>
      <c r="BB604" s="134">
        <f t="shared" si="27"/>
        <v>0</v>
      </c>
      <c r="BD604" s="134" t="str">
        <f>IF(ISERR(IF($C604="","",SUMIFS(Con_ve!$F$6:$F$1005,Con_ve!$C$6:$C$1005,$C604,Con_ve!$I$6:$I$1005,"Em negociação",Con_ve!$Q$6:$Q$1005,Cad_cl!BD$5))),"",IF($C604="","",SUMIFS(Con_ve!$F$6:$F$1005,Con_ve!$C$6:$C$1005,$C604,Con_ve!$I$6:$I$1005,"Em negociação",Con_ve!$Q$6:$Q$1005,Cad_cl!BD$5)))</f>
        <v/>
      </c>
      <c r="BE604" s="134" t="str">
        <f>IF(ISERR(IF($C604="","",SUMIFS(Con_ve!$F$6:$F$1005,Con_ve!$C$6:$C$1005,$C604,Con_ve!$I$6:$I$1005,"Em negociação",Con_ve!$Q$6:$Q$1005,Cad_cl!BE$5))),"",IF($C604="","",SUMIFS(Con_ve!$F$6:$F$1005,Con_ve!$C$6:$C$1005,$C604,Con_ve!$I$6:$I$1005,"Em negociação",Con_ve!$Q$6:$Q$1005,Cad_cl!BE$5)))</f>
        <v/>
      </c>
      <c r="BF604" s="134" t="str">
        <f>IF(ISERR(IF($C604="","",SUMIFS(Con_ve!$F$6:$F$1005,Con_ve!$C$6:$C$1005,$C604,Con_ve!$I$6:$I$1005,"Em negociação",Con_ve!$Q$6:$Q$1005,Cad_cl!BF$5))),"",IF($C604="","",SUMIFS(Con_ve!$F$6:$F$1005,Con_ve!$C$6:$C$1005,$C604,Con_ve!$I$6:$I$1005,"Em negociação",Con_ve!$Q$6:$Q$1005,Cad_cl!BF$5)))</f>
        <v/>
      </c>
      <c r="BG604" s="134" t="str">
        <f>IF(ISERR(IF($C604="","",SUMIFS(Con_ve!$F$6:$F$1005,Con_ve!$C$6:$C$1005,$C604,Con_ve!$I$6:$I$1005,"Em negociação",Con_ve!$Q$6:$Q$1005,Cad_cl!BG$5))),"",IF($C604="","",SUMIFS(Con_ve!$F$6:$F$1005,Con_ve!$C$6:$C$1005,$C604,Con_ve!$I$6:$I$1005,"Em negociação",Con_ve!$Q$6:$Q$1005,Cad_cl!BG$5)))</f>
        <v/>
      </c>
      <c r="BH604" s="134" t="str">
        <f>IF(ISERR(IF($C604="","",SUMIFS(Con_ve!$F$6:$F$1005,Con_ve!$C$6:$C$1005,$C604,Con_ve!$I$6:$I$1005,"Em negociação",Con_ve!$Q$6:$Q$1005,Cad_cl!BH$5))),"",IF($C604="","",SUMIFS(Con_ve!$F$6:$F$1005,Con_ve!$C$6:$C$1005,$C604,Con_ve!$I$6:$I$1005,"Em negociação",Con_ve!$Q$6:$Q$1005,Cad_cl!BH$5)))</f>
        <v/>
      </c>
      <c r="BI604" s="134" t="str">
        <f>IF(ISERR(IF($C604="","",SUMIFS(Con_ve!$F$6:$F$1005,Con_ve!$C$6:$C$1005,$C604,Con_ve!$I$6:$I$1005,"Em negociação",Con_ve!$Q$6:$Q$1005,Cad_cl!BI$5))),"",IF($C604="","",SUMIFS(Con_ve!$F$6:$F$1005,Con_ve!$C$6:$C$1005,$C604,Con_ve!$I$6:$I$1005,"Em negociação",Con_ve!$Q$6:$Q$1005,Cad_cl!BI$5)))</f>
        <v/>
      </c>
      <c r="BJ604" s="134" t="str">
        <f>IF(ISERR(IF($C604="","",SUMIFS(Con_ve!$F$6:$F$1005,Con_ve!$C$6:$C$1005,$C604,Con_ve!$I$6:$I$1005,"Em negociação",Con_ve!$Q$6:$Q$1005,Cad_cl!BJ$5))),"",IF($C604="","",SUMIFS(Con_ve!$F$6:$F$1005,Con_ve!$C$6:$C$1005,$C604,Con_ve!$I$6:$I$1005,"Em negociação",Con_ve!$Q$6:$Q$1005,Cad_cl!BJ$5)))</f>
        <v/>
      </c>
      <c r="BK604" s="134" t="str">
        <f>IF(ISERR(IF($C604="","",SUMIFS(Con_ve!$F$6:$F$1005,Con_ve!$C$6:$C$1005,$C604,Con_ve!$I$6:$I$1005,"Em negociação",Con_ve!$Q$6:$Q$1005,Cad_cl!BK$5))),"",IF($C604="","",SUMIFS(Con_ve!$F$6:$F$1005,Con_ve!$C$6:$C$1005,$C604,Con_ve!$I$6:$I$1005,"Em negociação",Con_ve!$Q$6:$Q$1005,Cad_cl!BK$5)))</f>
        <v/>
      </c>
      <c r="BL604" s="134" t="str">
        <f>IF(ISERR(IF($C604="","",SUMIFS(Con_ve!$F$6:$F$1005,Con_ve!$C$6:$C$1005,$C604,Con_ve!$I$6:$I$1005,"Em negociação",Con_ve!$Q$6:$Q$1005,Cad_cl!BL$5))),"",IF($C604="","",SUMIFS(Con_ve!$F$6:$F$1005,Con_ve!$C$6:$C$1005,$C604,Con_ve!$I$6:$I$1005,"Em negociação",Con_ve!$Q$6:$Q$1005,Cad_cl!BL$5)))</f>
        <v/>
      </c>
      <c r="BM604" s="134" t="str">
        <f>IF(ISERR(IF($C604="","",SUMIFS(Con_ve!$F$6:$F$1005,Con_ve!$C$6:$C$1005,$C604,Con_ve!$I$6:$I$1005,"Em negociação",Con_ve!$Q$6:$Q$1005,Cad_cl!BM$5))),"",IF($C604="","",SUMIFS(Con_ve!$F$6:$F$1005,Con_ve!$C$6:$C$1005,$C604,Con_ve!$I$6:$I$1005,"Em negociação",Con_ve!$Q$6:$Q$1005,Cad_cl!BM$5)))</f>
        <v/>
      </c>
      <c r="BN604" s="134" t="str">
        <f>IF(ISERR(IF($C604="","",SUMIFS(Con_ve!$F$6:$F$1005,Con_ve!$C$6:$C$1005,$C604,Con_ve!$I$6:$I$1005,"Em negociação",Con_ve!$Q$6:$Q$1005,Cad_cl!BN$5))),"",IF($C604="","",SUMIFS(Con_ve!$F$6:$F$1005,Con_ve!$C$6:$C$1005,$C604,Con_ve!$I$6:$I$1005,"Em negociação",Con_ve!$Q$6:$Q$1005,Cad_cl!BN$5)))</f>
        <v/>
      </c>
      <c r="BO604" s="134" t="str">
        <f>IF(ISERR(IF($C604="","",SUMIFS(Con_ve!$F$6:$F$1005,Con_ve!$C$6:$C$1005,$C604,Con_ve!$I$6:$I$1005,"Em negociação",Con_ve!$Q$6:$Q$1005,Cad_cl!BO$5))),"",IF($C604="","",SUMIFS(Con_ve!$F$6:$F$1005,Con_ve!$C$6:$C$1005,$C604,Con_ve!$I$6:$I$1005,"Em negociação",Con_ve!$Q$6:$Q$1005,Cad_cl!BO$5)))</f>
        <v/>
      </c>
      <c r="BP604" s="134">
        <f t="shared" si="28"/>
        <v>0</v>
      </c>
      <c r="BR604" s="125" t="str">
        <f>IF(ISERR(IF(AND($I604=Re_lo!$E$5,BR$5=VLOOKUP(Re_lo!$H$5,Re_lo!$N$5:$O$16,2,0)),AP604,"")),"",IF(AND($I604=Re_lo!$E$5,BR$5=VLOOKUP(Re_lo!$H$5,Re_lo!$N$5:$O$16,2,0)),AP604,""))</f>
        <v/>
      </c>
      <c r="BS604" s="125" t="str">
        <f>IF(ISERR(IF(AND($I604=Re_lo!$E$5,BS$5=VLOOKUP(Re_lo!$H$5,Re_lo!$N$5:$O$16,2,0)),AQ604,"")),"",IF(AND($I604=Re_lo!$E$5,BS$5=VLOOKUP(Re_lo!$H$5,Re_lo!$N$5:$O$16,2,0)),AQ604,""))</f>
        <v/>
      </c>
      <c r="BT604" s="125" t="str">
        <f>IF(ISERR(IF(AND($I604=Re_lo!$E$5,BT$5=VLOOKUP(Re_lo!$H$5,Re_lo!$N$5:$O$16,2,0)),AR604,"")),"",IF(AND($I604=Re_lo!$E$5,BT$5=VLOOKUP(Re_lo!$H$5,Re_lo!$N$5:$O$16,2,0)),AR604,""))</f>
        <v/>
      </c>
      <c r="BU604" s="125" t="str">
        <f>IF(ISERR(IF(AND($I604=Re_lo!$E$5,BU$5=VLOOKUP(Re_lo!$H$5,Re_lo!$N$5:$O$16,2,0)),AS604,"")),"",IF(AND($I604=Re_lo!$E$5,BU$5=VLOOKUP(Re_lo!$H$5,Re_lo!$N$5:$O$16,2,0)),AS604,""))</f>
        <v/>
      </c>
      <c r="BV604" s="125" t="str">
        <f>IF(ISERR(IF(AND($I604=Re_lo!$E$5,BV$5=VLOOKUP(Re_lo!$H$5,Re_lo!$N$5:$O$16,2,0)),AT604,"")),"",IF(AND($I604=Re_lo!$E$5,BV$5=VLOOKUP(Re_lo!$H$5,Re_lo!$N$5:$O$16,2,0)),AT604,""))</f>
        <v/>
      </c>
      <c r="BW604" s="125" t="str">
        <f>IF(ISERR(IF(AND($I604=Re_lo!$E$5,BW$5=VLOOKUP(Re_lo!$H$5,Re_lo!$N$5:$O$16,2,0)),AU604,"")),"",IF(AND($I604=Re_lo!$E$5,BW$5=VLOOKUP(Re_lo!$H$5,Re_lo!$N$5:$O$16,2,0)),AU604,""))</f>
        <v/>
      </c>
      <c r="BX604" s="125" t="str">
        <f>IF(ISERR(IF(AND($I604=Re_lo!$E$5,BX$5=VLOOKUP(Re_lo!$H$5,Re_lo!$N$5:$O$16,2,0)),AV604,"")),"",IF(AND($I604=Re_lo!$E$5,BX$5=VLOOKUP(Re_lo!$H$5,Re_lo!$N$5:$O$16,2,0)),AV604,""))</f>
        <v/>
      </c>
      <c r="BY604" s="125" t="str">
        <f>IF(ISERR(IF(AND($I604=Re_lo!$E$5,BY$5=VLOOKUP(Re_lo!$H$5,Re_lo!$N$5:$O$16,2,0)),AW604,"")),"",IF(AND($I604=Re_lo!$E$5,BY$5=VLOOKUP(Re_lo!$H$5,Re_lo!$N$5:$O$16,2,0)),AW604,""))</f>
        <v/>
      </c>
      <c r="BZ604" s="125" t="str">
        <f>IF(ISERR(IF(AND($I604=Re_lo!$E$5,BZ$5=VLOOKUP(Re_lo!$H$5,Re_lo!$N$5:$O$16,2,0)),AX604,"")),"",IF(AND($I604=Re_lo!$E$5,BZ$5=VLOOKUP(Re_lo!$H$5,Re_lo!$N$5:$O$16,2,0)),AX604,""))</f>
        <v/>
      </c>
      <c r="CA604" s="125" t="str">
        <f>IF(ISERR(IF(AND($I604=Re_lo!$E$5,CA$5=VLOOKUP(Re_lo!$H$5,Re_lo!$N$5:$O$16,2,0)),AY604,"")),"",IF(AND($I604=Re_lo!$E$5,CA$5=VLOOKUP(Re_lo!$H$5,Re_lo!$N$5:$O$16,2,0)),AY604,""))</f>
        <v/>
      </c>
      <c r="CB604" s="125" t="str">
        <f>IF(ISERR(IF(AND($I604=Re_lo!$E$5,CB$5=VLOOKUP(Re_lo!$H$5,Re_lo!$N$5:$O$16,2,0)),AZ604,"")),"",IF(AND($I604=Re_lo!$E$5,CB$5=VLOOKUP(Re_lo!$H$5,Re_lo!$N$5:$O$16,2,0)),AZ604,""))</f>
        <v/>
      </c>
      <c r="CC604" s="125" t="str">
        <f>IF(ISERR(IF(AND($I604=Re_lo!$E$5,CC$5=VLOOKUP(Re_lo!$H$5,Re_lo!$N$5:$O$16,2,0)),BA604,"")),"",IF(AND($I604=Re_lo!$E$5,CC$5=VLOOKUP(Re_lo!$H$5,Re_lo!$N$5:$O$16,2,0)),BA604,""))</f>
        <v/>
      </c>
      <c r="CD604" s="125" t="str">
        <f>IF(ISERR(IF(AND($I604=Re_lo!$E$5,CD$5=VLOOKUP(Re_lo!$H$5,Re_lo!$N$5:$O$16,2,0)),BB604,"")),"",IF(AND($I604=Re_lo!$E$5,CD$5=VLOOKUP(Re_lo!$H$5,Re_lo!$N$5:$O$16,2,0)),BB604,""))</f>
        <v/>
      </c>
      <c r="CF604" s="125" t="str">
        <f>IF($C604="","",COUNTIFS(Con_ve!$C$6:$C$1005,$C604,Con_ve!$Q$6:$Q$1005,Cad_cl!CF$5))</f>
        <v/>
      </c>
      <c r="CG604" s="125" t="str">
        <f>IF($C604="","",COUNTIFS(Con_ve!$C$6:$C$1005,$C604,Con_ve!$Q$6:$Q$1005,Cad_cl!CG$5))</f>
        <v/>
      </c>
      <c r="CH604" s="125" t="str">
        <f>IF($C604="","",COUNTIFS(Con_ve!$C$6:$C$1005,$C604,Con_ve!$Q$6:$Q$1005,Cad_cl!CH$5))</f>
        <v/>
      </c>
      <c r="CI604" s="125" t="str">
        <f>IF($C604="","",COUNTIFS(Con_ve!$C$6:$C$1005,$C604,Con_ve!$Q$6:$Q$1005,Cad_cl!CI$5))</f>
        <v/>
      </c>
      <c r="CJ604" s="125" t="str">
        <f>IF($C604="","",COUNTIFS(Con_ve!$C$6:$C$1005,$C604,Con_ve!$Q$6:$Q$1005,Cad_cl!CJ$5))</f>
        <v/>
      </c>
      <c r="CK604" s="125" t="str">
        <f>IF($C604="","",COUNTIFS(Con_ve!$C$6:$C$1005,$C604,Con_ve!$Q$6:$Q$1005,Cad_cl!CK$5))</f>
        <v/>
      </c>
      <c r="CL604" s="125" t="str">
        <f>IF($C604="","",COUNTIFS(Con_ve!$C$6:$C$1005,$C604,Con_ve!$Q$6:$Q$1005,Cad_cl!CL$5))</f>
        <v/>
      </c>
      <c r="CM604" s="125" t="str">
        <f>IF($C604="","",COUNTIFS(Con_ve!$C$6:$C$1005,$C604,Con_ve!$Q$6:$Q$1005,Cad_cl!CM$5))</f>
        <v/>
      </c>
      <c r="CN604" s="125" t="str">
        <f>IF($C604="","",COUNTIFS(Con_ve!$C$6:$C$1005,$C604,Con_ve!$Q$6:$Q$1005,Cad_cl!CN$5))</f>
        <v/>
      </c>
      <c r="CO604" s="125" t="str">
        <f>IF($C604="","",COUNTIFS(Con_ve!$C$6:$C$1005,$C604,Con_ve!$Q$6:$Q$1005,Cad_cl!CO$5))</f>
        <v/>
      </c>
      <c r="CP604" s="125" t="str">
        <f>IF($C604="","",COUNTIFS(Con_ve!$C$6:$C$1005,$C604,Con_ve!$Q$6:$Q$1005,Cad_cl!CP$5))</f>
        <v/>
      </c>
      <c r="CQ604" s="125" t="str">
        <f>IF($C604="","",COUNTIFS(Con_ve!$C$6:$C$1005,$C604,Con_ve!$Q$6:$Q$1005,Cad_cl!CQ$5))</f>
        <v/>
      </c>
      <c r="CR604" s="125">
        <f t="shared" si="29"/>
        <v>0</v>
      </c>
    </row>
    <row r="605" spans="3:96" ht="30" customHeight="1">
      <c r="C605" s="153"/>
      <c r="D605" s="153"/>
      <c r="E605" s="154"/>
      <c r="F605" s="153"/>
      <c r="G605" s="155"/>
      <c r="H605" s="153"/>
      <c r="I605" s="153"/>
      <c r="J605" s="132" t="s">
        <v>309</v>
      </c>
      <c r="K605" s="133" t="s">
        <v>309</v>
      </c>
      <c r="L605" s="153"/>
      <c r="M605" s="153"/>
      <c r="N605" s="153"/>
      <c r="O605" s="153"/>
      <c r="P605" s="153"/>
      <c r="Q605" s="153"/>
      <c r="AP605" s="134" t="str">
        <f>IF(ISERR(IF($C605="","",SUMIFS(Con_ve!$F$6:$F$1005,Con_ve!$C$6:$C$1005,$C605,Con_ve!$I$6:$I$1005,"Fechada",Con_ve!$Q$6:$Q$1005,Cad_cl!AP$5))),"",IF($C605="","",SUMIFS(Con_ve!$F$6:$F$1005,Con_ve!$C$6:$C$1005,$C605,Con_ve!$I$6:$I$1005,"Fechada",Con_ve!$Q$6:$Q$1005,Cad_cl!AP$5)))</f>
        <v/>
      </c>
      <c r="AQ605" s="134" t="str">
        <f>IF(ISERR(IF($C605="","",SUMIFS(Con_ve!$F$6:$F$1005,Con_ve!$C$6:$C$1005,$C605,Con_ve!$I$6:$I$1005,"Fechada",Con_ve!$Q$6:$Q$1005,Cad_cl!AQ$5))),"",IF($C605="","",SUMIFS(Con_ve!$F$6:$F$1005,Con_ve!$C$6:$C$1005,$C605,Con_ve!$I$6:$I$1005,"Fechada",Con_ve!$Q$6:$Q$1005,Cad_cl!AQ$5)))</f>
        <v/>
      </c>
      <c r="AR605" s="134" t="str">
        <f>IF(ISERR(IF($C605="","",SUMIFS(Con_ve!$F$6:$F$1005,Con_ve!$C$6:$C$1005,$C605,Con_ve!$I$6:$I$1005,"Fechada",Con_ve!$Q$6:$Q$1005,Cad_cl!AR$5))),"",IF($C605="","",SUMIFS(Con_ve!$F$6:$F$1005,Con_ve!$C$6:$C$1005,$C605,Con_ve!$I$6:$I$1005,"Fechada",Con_ve!$Q$6:$Q$1005,Cad_cl!AR$5)))</f>
        <v/>
      </c>
      <c r="AS605" s="134" t="str">
        <f>IF(ISERR(IF($C605="","",SUMIFS(Con_ve!$F$6:$F$1005,Con_ve!$C$6:$C$1005,$C605,Con_ve!$I$6:$I$1005,"Fechada",Con_ve!$Q$6:$Q$1005,Cad_cl!AS$5))),"",IF($C605="","",SUMIFS(Con_ve!$F$6:$F$1005,Con_ve!$C$6:$C$1005,$C605,Con_ve!$I$6:$I$1005,"Fechada",Con_ve!$Q$6:$Q$1005,Cad_cl!AS$5)))</f>
        <v/>
      </c>
      <c r="AT605" s="134" t="str">
        <f>IF(ISERR(IF($C605="","",SUMIFS(Con_ve!$F$6:$F$1005,Con_ve!$C$6:$C$1005,$C605,Con_ve!$I$6:$I$1005,"Fechada",Con_ve!$Q$6:$Q$1005,Cad_cl!AT$5))),"",IF($C605="","",SUMIFS(Con_ve!$F$6:$F$1005,Con_ve!$C$6:$C$1005,$C605,Con_ve!$I$6:$I$1005,"Fechada",Con_ve!$Q$6:$Q$1005,Cad_cl!AT$5)))</f>
        <v/>
      </c>
      <c r="AU605" s="134" t="str">
        <f>IF(ISERR(IF($C605="","",SUMIFS(Con_ve!$F$6:$F$1005,Con_ve!$C$6:$C$1005,$C605,Con_ve!$I$6:$I$1005,"Fechada",Con_ve!$Q$6:$Q$1005,Cad_cl!AU$5))),"",IF($C605="","",SUMIFS(Con_ve!$F$6:$F$1005,Con_ve!$C$6:$C$1005,$C605,Con_ve!$I$6:$I$1005,"Fechada",Con_ve!$Q$6:$Q$1005,Cad_cl!AU$5)))</f>
        <v/>
      </c>
      <c r="AV605" s="134" t="str">
        <f>IF(ISERR(IF($C605="","",SUMIFS(Con_ve!$F$6:$F$1005,Con_ve!$C$6:$C$1005,$C605,Con_ve!$I$6:$I$1005,"Fechada",Con_ve!$Q$6:$Q$1005,Cad_cl!AV$5))),"",IF($C605="","",SUMIFS(Con_ve!$F$6:$F$1005,Con_ve!$C$6:$C$1005,$C605,Con_ve!$I$6:$I$1005,"Fechada",Con_ve!$Q$6:$Q$1005,Cad_cl!AV$5)))</f>
        <v/>
      </c>
      <c r="AW605" s="134" t="str">
        <f>IF(ISERR(IF($C605="","",SUMIFS(Con_ve!$F$6:$F$1005,Con_ve!$C$6:$C$1005,$C605,Con_ve!$I$6:$I$1005,"Fechada",Con_ve!$Q$6:$Q$1005,Cad_cl!AW$5))),"",IF($C605="","",SUMIFS(Con_ve!$F$6:$F$1005,Con_ve!$C$6:$C$1005,$C605,Con_ve!$I$6:$I$1005,"Fechada",Con_ve!$Q$6:$Q$1005,Cad_cl!AW$5)))</f>
        <v/>
      </c>
      <c r="AX605" s="134" t="str">
        <f>IF(ISERR(IF($C605="","",SUMIFS(Con_ve!$F$6:$F$1005,Con_ve!$C$6:$C$1005,$C605,Con_ve!$I$6:$I$1005,"Fechada",Con_ve!$Q$6:$Q$1005,Cad_cl!AX$5))),"",IF($C605="","",SUMIFS(Con_ve!$F$6:$F$1005,Con_ve!$C$6:$C$1005,$C605,Con_ve!$I$6:$I$1005,"Fechada",Con_ve!$Q$6:$Q$1005,Cad_cl!AX$5)))</f>
        <v/>
      </c>
      <c r="AY605" s="134" t="str">
        <f>IF(ISERR(IF($C605="","",SUMIFS(Con_ve!$F$6:$F$1005,Con_ve!$C$6:$C$1005,$C605,Con_ve!$I$6:$I$1005,"Fechada",Con_ve!$Q$6:$Q$1005,Cad_cl!AY$5))),"",IF($C605="","",SUMIFS(Con_ve!$F$6:$F$1005,Con_ve!$C$6:$C$1005,$C605,Con_ve!$I$6:$I$1005,"Fechada",Con_ve!$Q$6:$Q$1005,Cad_cl!AY$5)))</f>
        <v/>
      </c>
      <c r="AZ605" s="134" t="str">
        <f>IF(ISERR(IF($C605="","",SUMIFS(Con_ve!$F$6:$F$1005,Con_ve!$C$6:$C$1005,$C605,Con_ve!$I$6:$I$1005,"Fechada",Con_ve!$Q$6:$Q$1005,Cad_cl!AZ$5))),"",IF($C605="","",SUMIFS(Con_ve!$F$6:$F$1005,Con_ve!$C$6:$C$1005,$C605,Con_ve!$I$6:$I$1005,"Fechada",Con_ve!$Q$6:$Q$1005,Cad_cl!AZ$5)))</f>
        <v/>
      </c>
      <c r="BA605" s="134" t="str">
        <f>IF(ISERR(IF($C605="","",SUMIFS(Con_ve!$F$6:$F$1005,Con_ve!$C$6:$C$1005,$C605,Con_ve!$I$6:$I$1005,"Fechada",Con_ve!$Q$6:$Q$1005,Cad_cl!BA$5))),"",IF($C605="","",SUMIFS(Con_ve!$F$6:$F$1005,Con_ve!$C$6:$C$1005,$C605,Con_ve!$I$6:$I$1005,"Fechada",Con_ve!$Q$6:$Q$1005,Cad_cl!BA$5)))</f>
        <v/>
      </c>
      <c r="BB605" s="134">
        <f t="shared" si="27"/>
        <v>0</v>
      </c>
      <c r="BD605" s="134" t="str">
        <f>IF(ISERR(IF($C605="","",SUMIFS(Con_ve!$F$6:$F$1005,Con_ve!$C$6:$C$1005,$C605,Con_ve!$I$6:$I$1005,"Em negociação",Con_ve!$Q$6:$Q$1005,Cad_cl!BD$5))),"",IF($C605="","",SUMIFS(Con_ve!$F$6:$F$1005,Con_ve!$C$6:$C$1005,$C605,Con_ve!$I$6:$I$1005,"Em negociação",Con_ve!$Q$6:$Q$1005,Cad_cl!BD$5)))</f>
        <v/>
      </c>
      <c r="BE605" s="134" t="str">
        <f>IF(ISERR(IF($C605="","",SUMIFS(Con_ve!$F$6:$F$1005,Con_ve!$C$6:$C$1005,$C605,Con_ve!$I$6:$I$1005,"Em negociação",Con_ve!$Q$6:$Q$1005,Cad_cl!BE$5))),"",IF($C605="","",SUMIFS(Con_ve!$F$6:$F$1005,Con_ve!$C$6:$C$1005,$C605,Con_ve!$I$6:$I$1005,"Em negociação",Con_ve!$Q$6:$Q$1005,Cad_cl!BE$5)))</f>
        <v/>
      </c>
      <c r="BF605" s="134" t="str">
        <f>IF(ISERR(IF($C605="","",SUMIFS(Con_ve!$F$6:$F$1005,Con_ve!$C$6:$C$1005,$C605,Con_ve!$I$6:$I$1005,"Em negociação",Con_ve!$Q$6:$Q$1005,Cad_cl!BF$5))),"",IF($C605="","",SUMIFS(Con_ve!$F$6:$F$1005,Con_ve!$C$6:$C$1005,$C605,Con_ve!$I$6:$I$1005,"Em negociação",Con_ve!$Q$6:$Q$1005,Cad_cl!BF$5)))</f>
        <v/>
      </c>
      <c r="BG605" s="134" t="str">
        <f>IF(ISERR(IF($C605="","",SUMIFS(Con_ve!$F$6:$F$1005,Con_ve!$C$6:$C$1005,$C605,Con_ve!$I$6:$I$1005,"Em negociação",Con_ve!$Q$6:$Q$1005,Cad_cl!BG$5))),"",IF($C605="","",SUMIFS(Con_ve!$F$6:$F$1005,Con_ve!$C$6:$C$1005,$C605,Con_ve!$I$6:$I$1005,"Em negociação",Con_ve!$Q$6:$Q$1005,Cad_cl!BG$5)))</f>
        <v/>
      </c>
      <c r="BH605" s="134" t="str">
        <f>IF(ISERR(IF($C605="","",SUMIFS(Con_ve!$F$6:$F$1005,Con_ve!$C$6:$C$1005,$C605,Con_ve!$I$6:$I$1005,"Em negociação",Con_ve!$Q$6:$Q$1005,Cad_cl!BH$5))),"",IF($C605="","",SUMIFS(Con_ve!$F$6:$F$1005,Con_ve!$C$6:$C$1005,$C605,Con_ve!$I$6:$I$1005,"Em negociação",Con_ve!$Q$6:$Q$1005,Cad_cl!BH$5)))</f>
        <v/>
      </c>
      <c r="BI605" s="134" t="str">
        <f>IF(ISERR(IF($C605="","",SUMIFS(Con_ve!$F$6:$F$1005,Con_ve!$C$6:$C$1005,$C605,Con_ve!$I$6:$I$1005,"Em negociação",Con_ve!$Q$6:$Q$1005,Cad_cl!BI$5))),"",IF($C605="","",SUMIFS(Con_ve!$F$6:$F$1005,Con_ve!$C$6:$C$1005,$C605,Con_ve!$I$6:$I$1005,"Em negociação",Con_ve!$Q$6:$Q$1005,Cad_cl!BI$5)))</f>
        <v/>
      </c>
      <c r="BJ605" s="134" t="str">
        <f>IF(ISERR(IF($C605="","",SUMIFS(Con_ve!$F$6:$F$1005,Con_ve!$C$6:$C$1005,$C605,Con_ve!$I$6:$I$1005,"Em negociação",Con_ve!$Q$6:$Q$1005,Cad_cl!BJ$5))),"",IF($C605="","",SUMIFS(Con_ve!$F$6:$F$1005,Con_ve!$C$6:$C$1005,$C605,Con_ve!$I$6:$I$1005,"Em negociação",Con_ve!$Q$6:$Q$1005,Cad_cl!BJ$5)))</f>
        <v/>
      </c>
      <c r="BK605" s="134" t="str">
        <f>IF(ISERR(IF($C605="","",SUMIFS(Con_ve!$F$6:$F$1005,Con_ve!$C$6:$C$1005,$C605,Con_ve!$I$6:$I$1005,"Em negociação",Con_ve!$Q$6:$Q$1005,Cad_cl!BK$5))),"",IF($C605="","",SUMIFS(Con_ve!$F$6:$F$1005,Con_ve!$C$6:$C$1005,$C605,Con_ve!$I$6:$I$1005,"Em negociação",Con_ve!$Q$6:$Q$1005,Cad_cl!BK$5)))</f>
        <v/>
      </c>
      <c r="BL605" s="134" t="str">
        <f>IF(ISERR(IF($C605="","",SUMIFS(Con_ve!$F$6:$F$1005,Con_ve!$C$6:$C$1005,$C605,Con_ve!$I$6:$I$1005,"Em negociação",Con_ve!$Q$6:$Q$1005,Cad_cl!BL$5))),"",IF($C605="","",SUMIFS(Con_ve!$F$6:$F$1005,Con_ve!$C$6:$C$1005,$C605,Con_ve!$I$6:$I$1005,"Em negociação",Con_ve!$Q$6:$Q$1005,Cad_cl!BL$5)))</f>
        <v/>
      </c>
      <c r="BM605" s="134" t="str">
        <f>IF(ISERR(IF($C605="","",SUMIFS(Con_ve!$F$6:$F$1005,Con_ve!$C$6:$C$1005,$C605,Con_ve!$I$6:$I$1005,"Em negociação",Con_ve!$Q$6:$Q$1005,Cad_cl!BM$5))),"",IF($C605="","",SUMIFS(Con_ve!$F$6:$F$1005,Con_ve!$C$6:$C$1005,$C605,Con_ve!$I$6:$I$1005,"Em negociação",Con_ve!$Q$6:$Q$1005,Cad_cl!BM$5)))</f>
        <v/>
      </c>
      <c r="BN605" s="134" t="str">
        <f>IF(ISERR(IF($C605="","",SUMIFS(Con_ve!$F$6:$F$1005,Con_ve!$C$6:$C$1005,$C605,Con_ve!$I$6:$I$1005,"Em negociação",Con_ve!$Q$6:$Q$1005,Cad_cl!BN$5))),"",IF($C605="","",SUMIFS(Con_ve!$F$6:$F$1005,Con_ve!$C$6:$C$1005,$C605,Con_ve!$I$6:$I$1005,"Em negociação",Con_ve!$Q$6:$Q$1005,Cad_cl!BN$5)))</f>
        <v/>
      </c>
      <c r="BO605" s="134" t="str">
        <f>IF(ISERR(IF($C605="","",SUMIFS(Con_ve!$F$6:$F$1005,Con_ve!$C$6:$C$1005,$C605,Con_ve!$I$6:$I$1005,"Em negociação",Con_ve!$Q$6:$Q$1005,Cad_cl!BO$5))),"",IF($C605="","",SUMIFS(Con_ve!$F$6:$F$1005,Con_ve!$C$6:$C$1005,$C605,Con_ve!$I$6:$I$1005,"Em negociação",Con_ve!$Q$6:$Q$1005,Cad_cl!BO$5)))</f>
        <v/>
      </c>
      <c r="BP605" s="134">
        <f t="shared" si="28"/>
        <v>0</v>
      </c>
      <c r="BR605" s="125" t="str">
        <f>IF(ISERR(IF(AND($I605=Re_lo!$E$5,BR$5=VLOOKUP(Re_lo!$H$5,Re_lo!$N$5:$O$16,2,0)),AP605,"")),"",IF(AND($I605=Re_lo!$E$5,BR$5=VLOOKUP(Re_lo!$H$5,Re_lo!$N$5:$O$16,2,0)),AP605,""))</f>
        <v/>
      </c>
      <c r="BS605" s="125" t="str">
        <f>IF(ISERR(IF(AND($I605=Re_lo!$E$5,BS$5=VLOOKUP(Re_lo!$H$5,Re_lo!$N$5:$O$16,2,0)),AQ605,"")),"",IF(AND($I605=Re_lo!$E$5,BS$5=VLOOKUP(Re_lo!$H$5,Re_lo!$N$5:$O$16,2,0)),AQ605,""))</f>
        <v/>
      </c>
      <c r="BT605" s="125" t="str">
        <f>IF(ISERR(IF(AND($I605=Re_lo!$E$5,BT$5=VLOOKUP(Re_lo!$H$5,Re_lo!$N$5:$O$16,2,0)),AR605,"")),"",IF(AND($I605=Re_lo!$E$5,BT$5=VLOOKUP(Re_lo!$H$5,Re_lo!$N$5:$O$16,2,0)),AR605,""))</f>
        <v/>
      </c>
      <c r="BU605" s="125" t="str">
        <f>IF(ISERR(IF(AND($I605=Re_lo!$E$5,BU$5=VLOOKUP(Re_lo!$H$5,Re_lo!$N$5:$O$16,2,0)),AS605,"")),"",IF(AND($I605=Re_lo!$E$5,BU$5=VLOOKUP(Re_lo!$H$5,Re_lo!$N$5:$O$16,2,0)),AS605,""))</f>
        <v/>
      </c>
      <c r="BV605" s="125" t="str">
        <f>IF(ISERR(IF(AND($I605=Re_lo!$E$5,BV$5=VLOOKUP(Re_lo!$H$5,Re_lo!$N$5:$O$16,2,0)),AT605,"")),"",IF(AND($I605=Re_lo!$E$5,BV$5=VLOOKUP(Re_lo!$H$5,Re_lo!$N$5:$O$16,2,0)),AT605,""))</f>
        <v/>
      </c>
      <c r="BW605" s="125" t="str">
        <f>IF(ISERR(IF(AND($I605=Re_lo!$E$5,BW$5=VLOOKUP(Re_lo!$H$5,Re_lo!$N$5:$O$16,2,0)),AU605,"")),"",IF(AND($I605=Re_lo!$E$5,BW$5=VLOOKUP(Re_lo!$H$5,Re_lo!$N$5:$O$16,2,0)),AU605,""))</f>
        <v/>
      </c>
      <c r="BX605" s="125" t="str">
        <f>IF(ISERR(IF(AND($I605=Re_lo!$E$5,BX$5=VLOOKUP(Re_lo!$H$5,Re_lo!$N$5:$O$16,2,0)),AV605,"")),"",IF(AND($I605=Re_lo!$E$5,BX$5=VLOOKUP(Re_lo!$H$5,Re_lo!$N$5:$O$16,2,0)),AV605,""))</f>
        <v/>
      </c>
      <c r="BY605" s="125" t="str">
        <f>IF(ISERR(IF(AND($I605=Re_lo!$E$5,BY$5=VLOOKUP(Re_lo!$H$5,Re_lo!$N$5:$O$16,2,0)),AW605,"")),"",IF(AND($I605=Re_lo!$E$5,BY$5=VLOOKUP(Re_lo!$H$5,Re_lo!$N$5:$O$16,2,0)),AW605,""))</f>
        <v/>
      </c>
      <c r="BZ605" s="125" t="str">
        <f>IF(ISERR(IF(AND($I605=Re_lo!$E$5,BZ$5=VLOOKUP(Re_lo!$H$5,Re_lo!$N$5:$O$16,2,0)),AX605,"")),"",IF(AND($I605=Re_lo!$E$5,BZ$5=VLOOKUP(Re_lo!$H$5,Re_lo!$N$5:$O$16,2,0)),AX605,""))</f>
        <v/>
      </c>
      <c r="CA605" s="125" t="str">
        <f>IF(ISERR(IF(AND($I605=Re_lo!$E$5,CA$5=VLOOKUP(Re_lo!$H$5,Re_lo!$N$5:$O$16,2,0)),AY605,"")),"",IF(AND($I605=Re_lo!$E$5,CA$5=VLOOKUP(Re_lo!$H$5,Re_lo!$N$5:$O$16,2,0)),AY605,""))</f>
        <v/>
      </c>
      <c r="CB605" s="125" t="str">
        <f>IF(ISERR(IF(AND($I605=Re_lo!$E$5,CB$5=VLOOKUP(Re_lo!$H$5,Re_lo!$N$5:$O$16,2,0)),AZ605,"")),"",IF(AND($I605=Re_lo!$E$5,CB$5=VLOOKUP(Re_lo!$H$5,Re_lo!$N$5:$O$16,2,0)),AZ605,""))</f>
        <v/>
      </c>
      <c r="CC605" s="125" t="str">
        <f>IF(ISERR(IF(AND($I605=Re_lo!$E$5,CC$5=VLOOKUP(Re_lo!$H$5,Re_lo!$N$5:$O$16,2,0)),BA605,"")),"",IF(AND($I605=Re_lo!$E$5,CC$5=VLOOKUP(Re_lo!$H$5,Re_lo!$N$5:$O$16,2,0)),BA605,""))</f>
        <v/>
      </c>
      <c r="CD605" s="125" t="str">
        <f>IF(ISERR(IF(AND($I605=Re_lo!$E$5,CD$5=VLOOKUP(Re_lo!$H$5,Re_lo!$N$5:$O$16,2,0)),BB605,"")),"",IF(AND($I605=Re_lo!$E$5,CD$5=VLOOKUP(Re_lo!$H$5,Re_lo!$N$5:$O$16,2,0)),BB605,""))</f>
        <v/>
      </c>
      <c r="CF605" s="125" t="str">
        <f>IF($C605="","",COUNTIFS(Con_ve!$C$6:$C$1005,$C605,Con_ve!$Q$6:$Q$1005,Cad_cl!CF$5))</f>
        <v/>
      </c>
      <c r="CG605" s="125" t="str">
        <f>IF($C605="","",COUNTIFS(Con_ve!$C$6:$C$1005,$C605,Con_ve!$Q$6:$Q$1005,Cad_cl!CG$5))</f>
        <v/>
      </c>
      <c r="CH605" s="125" t="str">
        <f>IF($C605="","",COUNTIFS(Con_ve!$C$6:$C$1005,$C605,Con_ve!$Q$6:$Q$1005,Cad_cl!CH$5))</f>
        <v/>
      </c>
      <c r="CI605" s="125" t="str">
        <f>IF($C605="","",COUNTIFS(Con_ve!$C$6:$C$1005,$C605,Con_ve!$Q$6:$Q$1005,Cad_cl!CI$5))</f>
        <v/>
      </c>
      <c r="CJ605" s="125" t="str">
        <f>IF($C605="","",COUNTIFS(Con_ve!$C$6:$C$1005,$C605,Con_ve!$Q$6:$Q$1005,Cad_cl!CJ$5))</f>
        <v/>
      </c>
      <c r="CK605" s="125" t="str">
        <f>IF($C605="","",COUNTIFS(Con_ve!$C$6:$C$1005,$C605,Con_ve!$Q$6:$Q$1005,Cad_cl!CK$5))</f>
        <v/>
      </c>
      <c r="CL605" s="125" t="str">
        <f>IF($C605="","",COUNTIFS(Con_ve!$C$6:$C$1005,$C605,Con_ve!$Q$6:$Q$1005,Cad_cl!CL$5))</f>
        <v/>
      </c>
      <c r="CM605" s="125" t="str">
        <f>IF($C605="","",COUNTIFS(Con_ve!$C$6:$C$1005,$C605,Con_ve!$Q$6:$Q$1005,Cad_cl!CM$5))</f>
        <v/>
      </c>
      <c r="CN605" s="125" t="str">
        <f>IF($C605="","",COUNTIFS(Con_ve!$C$6:$C$1005,$C605,Con_ve!$Q$6:$Q$1005,Cad_cl!CN$5))</f>
        <v/>
      </c>
      <c r="CO605" s="125" t="str">
        <f>IF($C605="","",COUNTIFS(Con_ve!$C$6:$C$1005,$C605,Con_ve!$Q$6:$Q$1005,Cad_cl!CO$5))</f>
        <v/>
      </c>
      <c r="CP605" s="125" t="str">
        <f>IF($C605="","",COUNTIFS(Con_ve!$C$6:$C$1005,$C605,Con_ve!$Q$6:$Q$1005,Cad_cl!CP$5))</f>
        <v/>
      </c>
      <c r="CQ605" s="125" t="str">
        <f>IF($C605="","",COUNTIFS(Con_ve!$C$6:$C$1005,$C605,Con_ve!$Q$6:$Q$1005,Cad_cl!CQ$5))</f>
        <v/>
      </c>
      <c r="CR605" s="125">
        <f t="shared" si="29"/>
        <v>0</v>
      </c>
    </row>
    <row r="606" spans="3:96" ht="30" customHeight="1">
      <c r="C606" s="153"/>
      <c r="D606" s="153"/>
      <c r="E606" s="154"/>
      <c r="F606" s="153"/>
      <c r="G606" s="155"/>
      <c r="H606" s="153"/>
      <c r="I606" s="153"/>
      <c r="J606" s="132" t="s">
        <v>309</v>
      </c>
      <c r="K606" s="133" t="s">
        <v>309</v>
      </c>
      <c r="L606" s="153"/>
      <c r="M606" s="153"/>
      <c r="N606" s="153"/>
      <c r="O606" s="153"/>
      <c r="P606" s="153"/>
      <c r="Q606" s="153"/>
      <c r="AP606" s="134" t="str">
        <f>IF(ISERR(IF($C606="","",SUMIFS(Con_ve!$F$6:$F$1005,Con_ve!$C$6:$C$1005,$C606,Con_ve!$I$6:$I$1005,"Fechada",Con_ve!$Q$6:$Q$1005,Cad_cl!AP$5))),"",IF($C606="","",SUMIFS(Con_ve!$F$6:$F$1005,Con_ve!$C$6:$C$1005,$C606,Con_ve!$I$6:$I$1005,"Fechada",Con_ve!$Q$6:$Q$1005,Cad_cl!AP$5)))</f>
        <v/>
      </c>
      <c r="AQ606" s="134" t="str">
        <f>IF(ISERR(IF($C606="","",SUMIFS(Con_ve!$F$6:$F$1005,Con_ve!$C$6:$C$1005,$C606,Con_ve!$I$6:$I$1005,"Fechada",Con_ve!$Q$6:$Q$1005,Cad_cl!AQ$5))),"",IF($C606="","",SUMIFS(Con_ve!$F$6:$F$1005,Con_ve!$C$6:$C$1005,$C606,Con_ve!$I$6:$I$1005,"Fechada",Con_ve!$Q$6:$Q$1005,Cad_cl!AQ$5)))</f>
        <v/>
      </c>
      <c r="AR606" s="134" t="str">
        <f>IF(ISERR(IF($C606="","",SUMIFS(Con_ve!$F$6:$F$1005,Con_ve!$C$6:$C$1005,$C606,Con_ve!$I$6:$I$1005,"Fechada",Con_ve!$Q$6:$Q$1005,Cad_cl!AR$5))),"",IF($C606="","",SUMIFS(Con_ve!$F$6:$F$1005,Con_ve!$C$6:$C$1005,$C606,Con_ve!$I$6:$I$1005,"Fechada",Con_ve!$Q$6:$Q$1005,Cad_cl!AR$5)))</f>
        <v/>
      </c>
      <c r="AS606" s="134" t="str">
        <f>IF(ISERR(IF($C606="","",SUMIFS(Con_ve!$F$6:$F$1005,Con_ve!$C$6:$C$1005,$C606,Con_ve!$I$6:$I$1005,"Fechada",Con_ve!$Q$6:$Q$1005,Cad_cl!AS$5))),"",IF($C606="","",SUMIFS(Con_ve!$F$6:$F$1005,Con_ve!$C$6:$C$1005,$C606,Con_ve!$I$6:$I$1005,"Fechada",Con_ve!$Q$6:$Q$1005,Cad_cl!AS$5)))</f>
        <v/>
      </c>
      <c r="AT606" s="134" t="str">
        <f>IF(ISERR(IF($C606="","",SUMIFS(Con_ve!$F$6:$F$1005,Con_ve!$C$6:$C$1005,$C606,Con_ve!$I$6:$I$1005,"Fechada",Con_ve!$Q$6:$Q$1005,Cad_cl!AT$5))),"",IF($C606="","",SUMIFS(Con_ve!$F$6:$F$1005,Con_ve!$C$6:$C$1005,$C606,Con_ve!$I$6:$I$1005,"Fechada",Con_ve!$Q$6:$Q$1005,Cad_cl!AT$5)))</f>
        <v/>
      </c>
      <c r="AU606" s="134" t="str">
        <f>IF(ISERR(IF($C606="","",SUMIFS(Con_ve!$F$6:$F$1005,Con_ve!$C$6:$C$1005,$C606,Con_ve!$I$6:$I$1005,"Fechada",Con_ve!$Q$6:$Q$1005,Cad_cl!AU$5))),"",IF($C606="","",SUMIFS(Con_ve!$F$6:$F$1005,Con_ve!$C$6:$C$1005,$C606,Con_ve!$I$6:$I$1005,"Fechada",Con_ve!$Q$6:$Q$1005,Cad_cl!AU$5)))</f>
        <v/>
      </c>
      <c r="AV606" s="134" t="str">
        <f>IF(ISERR(IF($C606="","",SUMIFS(Con_ve!$F$6:$F$1005,Con_ve!$C$6:$C$1005,$C606,Con_ve!$I$6:$I$1005,"Fechada",Con_ve!$Q$6:$Q$1005,Cad_cl!AV$5))),"",IF($C606="","",SUMIFS(Con_ve!$F$6:$F$1005,Con_ve!$C$6:$C$1005,$C606,Con_ve!$I$6:$I$1005,"Fechada",Con_ve!$Q$6:$Q$1005,Cad_cl!AV$5)))</f>
        <v/>
      </c>
      <c r="AW606" s="134" t="str">
        <f>IF(ISERR(IF($C606="","",SUMIFS(Con_ve!$F$6:$F$1005,Con_ve!$C$6:$C$1005,$C606,Con_ve!$I$6:$I$1005,"Fechada",Con_ve!$Q$6:$Q$1005,Cad_cl!AW$5))),"",IF($C606="","",SUMIFS(Con_ve!$F$6:$F$1005,Con_ve!$C$6:$C$1005,$C606,Con_ve!$I$6:$I$1005,"Fechada",Con_ve!$Q$6:$Q$1005,Cad_cl!AW$5)))</f>
        <v/>
      </c>
      <c r="AX606" s="134" t="str">
        <f>IF(ISERR(IF($C606="","",SUMIFS(Con_ve!$F$6:$F$1005,Con_ve!$C$6:$C$1005,$C606,Con_ve!$I$6:$I$1005,"Fechada",Con_ve!$Q$6:$Q$1005,Cad_cl!AX$5))),"",IF($C606="","",SUMIFS(Con_ve!$F$6:$F$1005,Con_ve!$C$6:$C$1005,$C606,Con_ve!$I$6:$I$1005,"Fechada",Con_ve!$Q$6:$Q$1005,Cad_cl!AX$5)))</f>
        <v/>
      </c>
      <c r="AY606" s="134" t="str">
        <f>IF(ISERR(IF($C606="","",SUMIFS(Con_ve!$F$6:$F$1005,Con_ve!$C$6:$C$1005,$C606,Con_ve!$I$6:$I$1005,"Fechada",Con_ve!$Q$6:$Q$1005,Cad_cl!AY$5))),"",IF($C606="","",SUMIFS(Con_ve!$F$6:$F$1005,Con_ve!$C$6:$C$1005,$C606,Con_ve!$I$6:$I$1005,"Fechada",Con_ve!$Q$6:$Q$1005,Cad_cl!AY$5)))</f>
        <v/>
      </c>
      <c r="AZ606" s="134" t="str">
        <f>IF(ISERR(IF($C606="","",SUMIFS(Con_ve!$F$6:$F$1005,Con_ve!$C$6:$C$1005,$C606,Con_ve!$I$6:$I$1005,"Fechada",Con_ve!$Q$6:$Q$1005,Cad_cl!AZ$5))),"",IF($C606="","",SUMIFS(Con_ve!$F$6:$F$1005,Con_ve!$C$6:$C$1005,$C606,Con_ve!$I$6:$I$1005,"Fechada",Con_ve!$Q$6:$Q$1005,Cad_cl!AZ$5)))</f>
        <v/>
      </c>
      <c r="BA606" s="134" t="str">
        <f>IF(ISERR(IF($C606="","",SUMIFS(Con_ve!$F$6:$F$1005,Con_ve!$C$6:$C$1005,$C606,Con_ve!$I$6:$I$1005,"Fechada",Con_ve!$Q$6:$Q$1005,Cad_cl!BA$5))),"",IF($C606="","",SUMIFS(Con_ve!$F$6:$F$1005,Con_ve!$C$6:$C$1005,$C606,Con_ve!$I$6:$I$1005,"Fechada",Con_ve!$Q$6:$Q$1005,Cad_cl!BA$5)))</f>
        <v/>
      </c>
      <c r="BB606" s="134">
        <f t="shared" si="27"/>
        <v>0</v>
      </c>
      <c r="BD606" s="134" t="str">
        <f>IF(ISERR(IF($C606="","",SUMIFS(Con_ve!$F$6:$F$1005,Con_ve!$C$6:$C$1005,$C606,Con_ve!$I$6:$I$1005,"Em negociação",Con_ve!$Q$6:$Q$1005,Cad_cl!BD$5))),"",IF($C606="","",SUMIFS(Con_ve!$F$6:$F$1005,Con_ve!$C$6:$C$1005,$C606,Con_ve!$I$6:$I$1005,"Em negociação",Con_ve!$Q$6:$Q$1005,Cad_cl!BD$5)))</f>
        <v/>
      </c>
      <c r="BE606" s="134" t="str">
        <f>IF(ISERR(IF($C606="","",SUMIFS(Con_ve!$F$6:$F$1005,Con_ve!$C$6:$C$1005,$C606,Con_ve!$I$6:$I$1005,"Em negociação",Con_ve!$Q$6:$Q$1005,Cad_cl!BE$5))),"",IF($C606="","",SUMIFS(Con_ve!$F$6:$F$1005,Con_ve!$C$6:$C$1005,$C606,Con_ve!$I$6:$I$1005,"Em negociação",Con_ve!$Q$6:$Q$1005,Cad_cl!BE$5)))</f>
        <v/>
      </c>
      <c r="BF606" s="134" t="str">
        <f>IF(ISERR(IF($C606="","",SUMIFS(Con_ve!$F$6:$F$1005,Con_ve!$C$6:$C$1005,$C606,Con_ve!$I$6:$I$1005,"Em negociação",Con_ve!$Q$6:$Q$1005,Cad_cl!BF$5))),"",IF($C606="","",SUMIFS(Con_ve!$F$6:$F$1005,Con_ve!$C$6:$C$1005,$C606,Con_ve!$I$6:$I$1005,"Em negociação",Con_ve!$Q$6:$Q$1005,Cad_cl!BF$5)))</f>
        <v/>
      </c>
      <c r="BG606" s="134" t="str">
        <f>IF(ISERR(IF($C606="","",SUMIFS(Con_ve!$F$6:$F$1005,Con_ve!$C$6:$C$1005,$C606,Con_ve!$I$6:$I$1005,"Em negociação",Con_ve!$Q$6:$Q$1005,Cad_cl!BG$5))),"",IF($C606="","",SUMIFS(Con_ve!$F$6:$F$1005,Con_ve!$C$6:$C$1005,$C606,Con_ve!$I$6:$I$1005,"Em negociação",Con_ve!$Q$6:$Q$1005,Cad_cl!BG$5)))</f>
        <v/>
      </c>
      <c r="BH606" s="134" t="str">
        <f>IF(ISERR(IF($C606="","",SUMIFS(Con_ve!$F$6:$F$1005,Con_ve!$C$6:$C$1005,$C606,Con_ve!$I$6:$I$1005,"Em negociação",Con_ve!$Q$6:$Q$1005,Cad_cl!BH$5))),"",IF($C606="","",SUMIFS(Con_ve!$F$6:$F$1005,Con_ve!$C$6:$C$1005,$C606,Con_ve!$I$6:$I$1005,"Em negociação",Con_ve!$Q$6:$Q$1005,Cad_cl!BH$5)))</f>
        <v/>
      </c>
      <c r="BI606" s="134" t="str">
        <f>IF(ISERR(IF($C606="","",SUMIFS(Con_ve!$F$6:$F$1005,Con_ve!$C$6:$C$1005,$C606,Con_ve!$I$6:$I$1005,"Em negociação",Con_ve!$Q$6:$Q$1005,Cad_cl!BI$5))),"",IF($C606="","",SUMIFS(Con_ve!$F$6:$F$1005,Con_ve!$C$6:$C$1005,$C606,Con_ve!$I$6:$I$1005,"Em negociação",Con_ve!$Q$6:$Q$1005,Cad_cl!BI$5)))</f>
        <v/>
      </c>
      <c r="BJ606" s="134" t="str">
        <f>IF(ISERR(IF($C606="","",SUMIFS(Con_ve!$F$6:$F$1005,Con_ve!$C$6:$C$1005,$C606,Con_ve!$I$6:$I$1005,"Em negociação",Con_ve!$Q$6:$Q$1005,Cad_cl!BJ$5))),"",IF($C606="","",SUMIFS(Con_ve!$F$6:$F$1005,Con_ve!$C$6:$C$1005,$C606,Con_ve!$I$6:$I$1005,"Em negociação",Con_ve!$Q$6:$Q$1005,Cad_cl!BJ$5)))</f>
        <v/>
      </c>
      <c r="BK606" s="134" t="str">
        <f>IF(ISERR(IF($C606="","",SUMIFS(Con_ve!$F$6:$F$1005,Con_ve!$C$6:$C$1005,$C606,Con_ve!$I$6:$I$1005,"Em negociação",Con_ve!$Q$6:$Q$1005,Cad_cl!BK$5))),"",IF($C606="","",SUMIFS(Con_ve!$F$6:$F$1005,Con_ve!$C$6:$C$1005,$C606,Con_ve!$I$6:$I$1005,"Em negociação",Con_ve!$Q$6:$Q$1005,Cad_cl!BK$5)))</f>
        <v/>
      </c>
      <c r="BL606" s="134" t="str">
        <f>IF(ISERR(IF($C606="","",SUMIFS(Con_ve!$F$6:$F$1005,Con_ve!$C$6:$C$1005,$C606,Con_ve!$I$6:$I$1005,"Em negociação",Con_ve!$Q$6:$Q$1005,Cad_cl!BL$5))),"",IF($C606="","",SUMIFS(Con_ve!$F$6:$F$1005,Con_ve!$C$6:$C$1005,$C606,Con_ve!$I$6:$I$1005,"Em negociação",Con_ve!$Q$6:$Q$1005,Cad_cl!BL$5)))</f>
        <v/>
      </c>
      <c r="BM606" s="134" t="str">
        <f>IF(ISERR(IF($C606="","",SUMIFS(Con_ve!$F$6:$F$1005,Con_ve!$C$6:$C$1005,$C606,Con_ve!$I$6:$I$1005,"Em negociação",Con_ve!$Q$6:$Q$1005,Cad_cl!BM$5))),"",IF($C606="","",SUMIFS(Con_ve!$F$6:$F$1005,Con_ve!$C$6:$C$1005,$C606,Con_ve!$I$6:$I$1005,"Em negociação",Con_ve!$Q$6:$Q$1005,Cad_cl!BM$5)))</f>
        <v/>
      </c>
      <c r="BN606" s="134" t="str">
        <f>IF(ISERR(IF($C606="","",SUMIFS(Con_ve!$F$6:$F$1005,Con_ve!$C$6:$C$1005,$C606,Con_ve!$I$6:$I$1005,"Em negociação",Con_ve!$Q$6:$Q$1005,Cad_cl!BN$5))),"",IF($C606="","",SUMIFS(Con_ve!$F$6:$F$1005,Con_ve!$C$6:$C$1005,$C606,Con_ve!$I$6:$I$1005,"Em negociação",Con_ve!$Q$6:$Q$1005,Cad_cl!BN$5)))</f>
        <v/>
      </c>
      <c r="BO606" s="134" t="str">
        <f>IF(ISERR(IF($C606="","",SUMIFS(Con_ve!$F$6:$F$1005,Con_ve!$C$6:$C$1005,$C606,Con_ve!$I$6:$I$1005,"Em negociação",Con_ve!$Q$6:$Q$1005,Cad_cl!BO$5))),"",IF($C606="","",SUMIFS(Con_ve!$F$6:$F$1005,Con_ve!$C$6:$C$1005,$C606,Con_ve!$I$6:$I$1005,"Em negociação",Con_ve!$Q$6:$Q$1005,Cad_cl!BO$5)))</f>
        <v/>
      </c>
      <c r="BP606" s="134">
        <f t="shared" si="28"/>
        <v>0</v>
      </c>
      <c r="BR606" s="125" t="str">
        <f>IF(ISERR(IF(AND($I606=Re_lo!$E$5,BR$5=VLOOKUP(Re_lo!$H$5,Re_lo!$N$5:$O$16,2,0)),AP606,"")),"",IF(AND($I606=Re_lo!$E$5,BR$5=VLOOKUP(Re_lo!$H$5,Re_lo!$N$5:$O$16,2,0)),AP606,""))</f>
        <v/>
      </c>
      <c r="BS606" s="125" t="str">
        <f>IF(ISERR(IF(AND($I606=Re_lo!$E$5,BS$5=VLOOKUP(Re_lo!$H$5,Re_lo!$N$5:$O$16,2,0)),AQ606,"")),"",IF(AND($I606=Re_lo!$E$5,BS$5=VLOOKUP(Re_lo!$H$5,Re_lo!$N$5:$O$16,2,0)),AQ606,""))</f>
        <v/>
      </c>
      <c r="BT606" s="125" t="str">
        <f>IF(ISERR(IF(AND($I606=Re_lo!$E$5,BT$5=VLOOKUP(Re_lo!$H$5,Re_lo!$N$5:$O$16,2,0)),AR606,"")),"",IF(AND($I606=Re_lo!$E$5,BT$5=VLOOKUP(Re_lo!$H$5,Re_lo!$N$5:$O$16,2,0)),AR606,""))</f>
        <v/>
      </c>
      <c r="BU606" s="125" t="str">
        <f>IF(ISERR(IF(AND($I606=Re_lo!$E$5,BU$5=VLOOKUP(Re_lo!$H$5,Re_lo!$N$5:$O$16,2,0)),AS606,"")),"",IF(AND($I606=Re_lo!$E$5,BU$5=VLOOKUP(Re_lo!$H$5,Re_lo!$N$5:$O$16,2,0)),AS606,""))</f>
        <v/>
      </c>
      <c r="BV606" s="125" t="str">
        <f>IF(ISERR(IF(AND($I606=Re_lo!$E$5,BV$5=VLOOKUP(Re_lo!$H$5,Re_lo!$N$5:$O$16,2,0)),AT606,"")),"",IF(AND($I606=Re_lo!$E$5,BV$5=VLOOKUP(Re_lo!$H$5,Re_lo!$N$5:$O$16,2,0)),AT606,""))</f>
        <v/>
      </c>
      <c r="BW606" s="125" t="str">
        <f>IF(ISERR(IF(AND($I606=Re_lo!$E$5,BW$5=VLOOKUP(Re_lo!$H$5,Re_lo!$N$5:$O$16,2,0)),AU606,"")),"",IF(AND($I606=Re_lo!$E$5,BW$5=VLOOKUP(Re_lo!$H$5,Re_lo!$N$5:$O$16,2,0)),AU606,""))</f>
        <v/>
      </c>
      <c r="BX606" s="125" t="str">
        <f>IF(ISERR(IF(AND($I606=Re_lo!$E$5,BX$5=VLOOKUP(Re_lo!$H$5,Re_lo!$N$5:$O$16,2,0)),AV606,"")),"",IF(AND($I606=Re_lo!$E$5,BX$5=VLOOKUP(Re_lo!$H$5,Re_lo!$N$5:$O$16,2,0)),AV606,""))</f>
        <v/>
      </c>
      <c r="BY606" s="125" t="str">
        <f>IF(ISERR(IF(AND($I606=Re_lo!$E$5,BY$5=VLOOKUP(Re_lo!$H$5,Re_lo!$N$5:$O$16,2,0)),AW606,"")),"",IF(AND($I606=Re_lo!$E$5,BY$5=VLOOKUP(Re_lo!$H$5,Re_lo!$N$5:$O$16,2,0)),AW606,""))</f>
        <v/>
      </c>
      <c r="BZ606" s="125" t="str">
        <f>IF(ISERR(IF(AND($I606=Re_lo!$E$5,BZ$5=VLOOKUP(Re_lo!$H$5,Re_lo!$N$5:$O$16,2,0)),AX606,"")),"",IF(AND($I606=Re_lo!$E$5,BZ$5=VLOOKUP(Re_lo!$H$5,Re_lo!$N$5:$O$16,2,0)),AX606,""))</f>
        <v/>
      </c>
      <c r="CA606" s="125" t="str">
        <f>IF(ISERR(IF(AND($I606=Re_lo!$E$5,CA$5=VLOOKUP(Re_lo!$H$5,Re_lo!$N$5:$O$16,2,0)),AY606,"")),"",IF(AND($I606=Re_lo!$E$5,CA$5=VLOOKUP(Re_lo!$H$5,Re_lo!$N$5:$O$16,2,0)),AY606,""))</f>
        <v/>
      </c>
      <c r="CB606" s="125" t="str">
        <f>IF(ISERR(IF(AND($I606=Re_lo!$E$5,CB$5=VLOOKUP(Re_lo!$H$5,Re_lo!$N$5:$O$16,2,0)),AZ606,"")),"",IF(AND($I606=Re_lo!$E$5,CB$5=VLOOKUP(Re_lo!$H$5,Re_lo!$N$5:$O$16,2,0)),AZ606,""))</f>
        <v/>
      </c>
      <c r="CC606" s="125" t="str">
        <f>IF(ISERR(IF(AND($I606=Re_lo!$E$5,CC$5=VLOOKUP(Re_lo!$H$5,Re_lo!$N$5:$O$16,2,0)),BA606,"")),"",IF(AND($I606=Re_lo!$E$5,CC$5=VLOOKUP(Re_lo!$H$5,Re_lo!$N$5:$O$16,2,0)),BA606,""))</f>
        <v/>
      </c>
      <c r="CD606" s="125" t="str">
        <f>IF(ISERR(IF(AND($I606=Re_lo!$E$5,CD$5=VLOOKUP(Re_lo!$H$5,Re_lo!$N$5:$O$16,2,0)),BB606,"")),"",IF(AND($I606=Re_lo!$E$5,CD$5=VLOOKUP(Re_lo!$H$5,Re_lo!$N$5:$O$16,2,0)),BB606,""))</f>
        <v/>
      </c>
      <c r="CF606" s="125" t="str">
        <f>IF($C606="","",COUNTIFS(Con_ve!$C$6:$C$1005,$C606,Con_ve!$Q$6:$Q$1005,Cad_cl!CF$5))</f>
        <v/>
      </c>
      <c r="CG606" s="125" t="str">
        <f>IF($C606="","",COUNTIFS(Con_ve!$C$6:$C$1005,$C606,Con_ve!$Q$6:$Q$1005,Cad_cl!CG$5))</f>
        <v/>
      </c>
      <c r="CH606" s="125" t="str">
        <f>IF($C606="","",COUNTIFS(Con_ve!$C$6:$C$1005,$C606,Con_ve!$Q$6:$Q$1005,Cad_cl!CH$5))</f>
        <v/>
      </c>
      <c r="CI606" s="125" t="str">
        <f>IF($C606="","",COUNTIFS(Con_ve!$C$6:$C$1005,$C606,Con_ve!$Q$6:$Q$1005,Cad_cl!CI$5))</f>
        <v/>
      </c>
      <c r="CJ606" s="125" t="str">
        <f>IF($C606="","",COUNTIFS(Con_ve!$C$6:$C$1005,$C606,Con_ve!$Q$6:$Q$1005,Cad_cl!CJ$5))</f>
        <v/>
      </c>
      <c r="CK606" s="125" t="str">
        <f>IF($C606="","",COUNTIFS(Con_ve!$C$6:$C$1005,$C606,Con_ve!$Q$6:$Q$1005,Cad_cl!CK$5))</f>
        <v/>
      </c>
      <c r="CL606" s="125" t="str">
        <f>IF($C606="","",COUNTIFS(Con_ve!$C$6:$C$1005,$C606,Con_ve!$Q$6:$Q$1005,Cad_cl!CL$5))</f>
        <v/>
      </c>
      <c r="CM606" s="125" t="str">
        <f>IF($C606="","",COUNTIFS(Con_ve!$C$6:$C$1005,$C606,Con_ve!$Q$6:$Q$1005,Cad_cl!CM$5))</f>
        <v/>
      </c>
      <c r="CN606" s="125" t="str">
        <f>IF($C606="","",COUNTIFS(Con_ve!$C$6:$C$1005,$C606,Con_ve!$Q$6:$Q$1005,Cad_cl!CN$5))</f>
        <v/>
      </c>
      <c r="CO606" s="125" t="str">
        <f>IF($C606="","",COUNTIFS(Con_ve!$C$6:$C$1005,$C606,Con_ve!$Q$6:$Q$1005,Cad_cl!CO$5))</f>
        <v/>
      </c>
      <c r="CP606" s="125" t="str">
        <f>IF($C606="","",COUNTIFS(Con_ve!$C$6:$C$1005,$C606,Con_ve!$Q$6:$Q$1005,Cad_cl!CP$5))</f>
        <v/>
      </c>
      <c r="CQ606" s="125" t="str">
        <f>IF($C606="","",COUNTIFS(Con_ve!$C$6:$C$1005,$C606,Con_ve!$Q$6:$Q$1005,Cad_cl!CQ$5))</f>
        <v/>
      </c>
      <c r="CR606" s="125">
        <f t="shared" si="29"/>
        <v>0</v>
      </c>
    </row>
    <row r="607" spans="3:96" ht="30" customHeight="1">
      <c r="C607" s="153"/>
      <c r="D607" s="153"/>
      <c r="E607" s="154"/>
      <c r="F607" s="153"/>
      <c r="G607" s="155"/>
      <c r="H607" s="153"/>
      <c r="I607" s="153"/>
      <c r="J607" s="132" t="s">
        <v>309</v>
      </c>
      <c r="K607" s="133" t="s">
        <v>309</v>
      </c>
      <c r="L607" s="153"/>
      <c r="M607" s="153"/>
      <c r="N607" s="153"/>
      <c r="O607" s="153"/>
      <c r="P607" s="153"/>
      <c r="Q607" s="153"/>
      <c r="AP607" s="134" t="str">
        <f>IF(ISERR(IF($C607="","",SUMIFS(Con_ve!$F$6:$F$1005,Con_ve!$C$6:$C$1005,$C607,Con_ve!$I$6:$I$1005,"Fechada",Con_ve!$Q$6:$Q$1005,Cad_cl!AP$5))),"",IF($C607="","",SUMIFS(Con_ve!$F$6:$F$1005,Con_ve!$C$6:$C$1005,$C607,Con_ve!$I$6:$I$1005,"Fechada",Con_ve!$Q$6:$Q$1005,Cad_cl!AP$5)))</f>
        <v/>
      </c>
      <c r="AQ607" s="134" t="str">
        <f>IF(ISERR(IF($C607="","",SUMIFS(Con_ve!$F$6:$F$1005,Con_ve!$C$6:$C$1005,$C607,Con_ve!$I$6:$I$1005,"Fechada",Con_ve!$Q$6:$Q$1005,Cad_cl!AQ$5))),"",IF($C607="","",SUMIFS(Con_ve!$F$6:$F$1005,Con_ve!$C$6:$C$1005,$C607,Con_ve!$I$6:$I$1005,"Fechada",Con_ve!$Q$6:$Q$1005,Cad_cl!AQ$5)))</f>
        <v/>
      </c>
      <c r="AR607" s="134" t="str">
        <f>IF(ISERR(IF($C607="","",SUMIFS(Con_ve!$F$6:$F$1005,Con_ve!$C$6:$C$1005,$C607,Con_ve!$I$6:$I$1005,"Fechada",Con_ve!$Q$6:$Q$1005,Cad_cl!AR$5))),"",IF($C607="","",SUMIFS(Con_ve!$F$6:$F$1005,Con_ve!$C$6:$C$1005,$C607,Con_ve!$I$6:$I$1005,"Fechada",Con_ve!$Q$6:$Q$1005,Cad_cl!AR$5)))</f>
        <v/>
      </c>
      <c r="AS607" s="134" t="str">
        <f>IF(ISERR(IF($C607="","",SUMIFS(Con_ve!$F$6:$F$1005,Con_ve!$C$6:$C$1005,$C607,Con_ve!$I$6:$I$1005,"Fechada",Con_ve!$Q$6:$Q$1005,Cad_cl!AS$5))),"",IF($C607="","",SUMIFS(Con_ve!$F$6:$F$1005,Con_ve!$C$6:$C$1005,$C607,Con_ve!$I$6:$I$1005,"Fechada",Con_ve!$Q$6:$Q$1005,Cad_cl!AS$5)))</f>
        <v/>
      </c>
      <c r="AT607" s="134" t="str">
        <f>IF(ISERR(IF($C607="","",SUMIFS(Con_ve!$F$6:$F$1005,Con_ve!$C$6:$C$1005,$C607,Con_ve!$I$6:$I$1005,"Fechada",Con_ve!$Q$6:$Q$1005,Cad_cl!AT$5))),"",IF($C607="","",SUMIFS(Con_ve!$F$6:$F$1005,Con_ve!$C$6:$C$1005,$C607,Con_ve!$I$6:$I$1005,"Fechada",Con_ve!$Q$6:$Q$1005,Cad_cl!AT$5)))</f>
        <v/>
      </c>
      <c r="AU607" s="134" t="str">
        <f>IF(ISERR(IF($C607="","",SUMIFS(Con_ve!$F$6:$F$1005,Con_ve!$C$6:$C$1005,$C607,Con_ve!$I$6:$I$1005,"Fechada",Con_ve!$Q$6:$Q$1005,Cad_cl!AU$5))),"",IF($C607="","",SUMIFS(Con_ve!$F$6:$F$1005,Con_ve!$C$6:$C$1005,$C607,Con_ve!$I$6:$I$1005,"Fechada",Con_ve!$Q$6:$Q$1005,Cad_cl!AU$5)))</f>
        <v/>
      </c>
      <c r="AV607" s="134" t="str">
        <f>IF(ISERR(IF($C607="","",SUMIFS(Con_ve!$F$6:$F$1005,Con_ve!$C$6:$C$1005,$C607,Con_ve!$I$6:$I$1005,"Fechada",Con_ve!$Q$6:$Q$1005,Cad_cl!AV$5))),"",IF($C607="","",SUMIFS(Con_ve!$F$6:$F$1005,Con_ve!$C$6:$C$1005,$C607,Con_ve!$I$6:$I$1005,"Fechada",Con_ve!$Q$6:$Q$1005,Cad_cl!AV$5)))</f>
        <v/>
      </c>
      <c r="AW607" s="134" t="str">
        <f>IF(ISERR(IF($C607="","",SUMIFS(Con_ve!$F$6:$F$1005,Con_ve!$C$6:$C$1005,$C607,Con_ve!$I$6:$I$1005,"Fechada",Con_ve!$Q$6:$Q$1005,Cad_cl!AW$5))),"",IF($C607="","",SUMIFS(Con_ve!$F$6:$F$1005,Con_ve!$C$6:$C$1005,$C607,Con_ve!$I$6:$I$1005,"Fechada",Con_ve!$Q$6:$Q$1005,Cad_cl!AW$5)))</f>
        <v/>
      </c>
      <c r="AX607" s="134" t="str">
        <f>IF(ISERR(IF($C607="","",SUMIFS(Con_ve!$F$6:$F$1005,Con_ve!$C$6:$C$1005,$C607,Con_ve!$I$6:$I$1005,"Fechada",Con_ve!$Q$6:$Q$1005,Cad_cl!AX$5))),"",IF($C607="","",SUMIFS(Con_ve!$F$6:$F$1005,Con_ve!$C$6:$C$1005,$C607,Con_ve!$I$6:$I$1005,"Fechada",Con_ve!$Q$6:$Q$1005,Cad_cl!AX$5)))</f>
        <v/>
      </c>
      <c r="AY607" s="134" t="str">
        <f>IF(ISERR(IF($C607="","",SUMIFS(Con_ve!$F$6:$F$1005,Con_ve!$C$6:$C$1005,$C607,Con_ve!$I$6:$I$1005,"Fechada",Con_ve!$Q$6:$Q$1005,Cad_cl!AY$5))),"",IF($C607="","",SUMIFS(Con_ve!$F$6:$F$1005,Con_ve!$C$6:$C$1005,$C607,Con_ve!$I$6:$I$1005,"Fechada",Con_ve!$Q$6:$Q$1005,Cad_cl!AY$5)))</f>
        <v/>
      </c>
      <c r="AZ607" s="134" t="str">
        <f>IF(ISERR(IF($C607="","",SUMIFS(Con_ve!$F$6:$F$1005,Con_ve!$C$6:$C$1005,$C607,Con_ve!$I$6:$I$1005,"Fechada",Con_ve!$Q$6:$Q$1005,Cad_cl!AZ$5))),"",IF($C607="","",SUMIFS(Con_ve!$F$6:$F$1005,Con_ve!$C$6:$C$1005,$C607,Con_ve!$I$6:$I$1005,"Fechada",Con_ve!$Q$6:$Q$1005,Cad_cl!AZ$5)))</f>
        <v/>
      </c>
      <c r="BA607" s="134" t="str">
        <f>IF(ISERR(IF($C607="","",SUMIFS(Con_ve!$F$6:$F$1005,Con_ve!$C$6:$C$1005,$C607,Con_ve!$I$6:$I$1005,"Fechada",Con_ve!$Q$6:$Q$1005,Cad_cl!BA$5))),"",IF($C607="","",SUMIFS(Con_ve!$F$6:$F$1005,Con_ve!$C$6:$C$1005,$C607,Con_ve!$I$6:$I$1005,"Fechada",Con_ve!$Q$6:$Q$1005,Cad_cl!BA$5)))</f>
        <v/>
      </c>
      <c r="BB607" s="134">
        <f t="shared" si="27"/>
        <v>0</v>
      </c>
      <c r="BD607" s="134" t="str">
        <f>IF(ISERR(IF($C607="","",SUMIFS(Con_ve!$F$6:$F$1005,Con_ve!$C$6:$C$1005,$C607,Con_ve!$I$6:$I$1005,"Em negociação",Con_ve!$Q$6:$Q$1005,Cad_cl!BD$5))),"",IF($C607="","",SUMIFS(Con_ve!$F$6:$F$1005,Con_ve!$C$6:$C$1005,$C607,Con_ve!$I$6:$I$1005,"Em negociação",Con_ve!$Q$6:$Q$1005,Cad_cl!BD$5)))</f>
        <v/>
      </c>
      <c r="BE607" s="134" t="str">
        <f>IF(ISERR(IF($C607="","",SUMIFS(Con_ve!$F$6:$F$1005,Con_ve!$C$6:$C$1005,$C607,Con_ve!$I$6:$I$1005,"Em negociação",Con_ve!$Q$6:$Q$1005,Cad_cl!BE$5))),"",IF($C607="","",SUMIFS(Con_ve!$F$6:$F$1005,Con_ve!$C$6:$C$1005,$C607,Con_ve!$I$6:$I$1005,"Em negociação",Con_ve!$Q$6:$Q$1005,Cad_cl!BE$5)))</f>
        <v/>
      </c>
      <c r="BF607" s="134" t="str">
        <f>IF(ISERR(IF($C607="","",SUMIFS(Con_ve!$F$6:$F$1005,Con_ve!$C$6:$C$1005,$C607,Con_ve!$I$6:$I$1005,"Em negociação",Con_ve!$Q$6:$Q$1005,Cad_cl!BF$5))),"",IF($C607="","",SUMIFS(Con_ve!$F$6:$F$1005,Con_ve!$C$6:$C$1005,$C607,Con_ve!$I$6:$I$1005,"Em negociação",Con_ve!$Q$6:$Q$1005,Cad_cl!BF$5)))</f>
        <v/>
      </c>
      <c r="BG607" s="134" t="str">
        <f>IF(ISERR(IF($C607="","",SUMIFS(Con_ve!$F$6:$F$1005,Con_ve!$C$6:$C$1005,$C607,Con_ve!$I$6:$I$1005,"Em negociação",Con_ve!$Q$6:$Q$1005,Cad_cl!BG$5))),"",IF($C607="","",SUMIFS(Con_ve!$F$6:$F$1005,Con_ve!$C$6:$C$1005,$C607,Con_ve!$I$6:$I$1005,"Em negociação",Con_ve!$Q$6:$Q$1005,Cad_cl!BG$5)))</f>
        <v/>
      </c>
      <c r="BH607" s="134" t="str">
        <f>IF(ISERR(IF($C607="","",SUMIFS(Con_ve!$F$6:$F$1005,Con_ve!$C$6:$C$1005,$C607,Con_ve!$I$6:$I$1005,"Em negociação",Con_ve!$Q$6:$Q$1005,Cad_cl!BH$5))),"",IF($C607="","",SUMIFS(Con_ve!$F$6:$F$1005,Con_ve!$C$6:$C$1005,$C607,Con_ve!$I$6:$I$1005,"Em negociação",Con_ve!$Q$6:$Q$1005,Cad_cl!BH$5)))</f>
        <v/>
      </c>
      <c r="BI607" s="134" t="str">
        <f>IF(ISERR(IF($C607="","",SUMIFS(Con_ve!$F$6:$F$1005,Con_ve!$C$6:$C$1005,$C607,Con_ve!$I$6:$I$1005,"Em negociação",Con_ve!$Q$6:$Q$1005,Cad_cl!BI$5))),"",IF($C607="","",SUMIFS(Con_ve!$F$6:$F$1005,Con_ve!$C$6:$C$1005,$C607,Con_ve!$I$6:$I$1005,"Em negociação",Con_ve!$Q$6:$Q$1005,Cad_cl!BI$5)))</f>
        <v/>
      </c>
      <c r="BJ607" s="134" t="str">
        <f>IF(ISERR(IF($C607="","",SUMIFS(Con_ve!$F$6:$F$1005,Con_ve!$C$6:$C$1005,$C607,Con_ve!$I$6:$I$1005,"Em negociação",Con_ve!$Q$6:$Q$1005,Cad_cl!BJ$5))),"",IF($C607="","",SUMIFS(Con_ve!$F$6:$F$1005,Con_ve!$C$6:$C$1005,$C607,Con_ve!$I$6:$I$1005,"Em negociação",Con_ve!$Q$6:$Q$1005,Cad_cl!BJ$5)))</f>
        <v/>
      </c>
      <c r="BK607" s="134" t="str">
        <f>IF(ISERR(IF($C607="","",SUMIFS(Con_ve!$F$6:$F$1005,Con_ve!$C$6:$C$1005,$C607,Con_ve!$I$6:$I$1005,"Em negociação",Con_ve!$Q$6:$Q$1005,Cad_cl!BK$5))),"",IF($C607="","",SUMIFS(Con_ve!$F$6:$F$1005,Con_ve!$C$6:$C$1005,$C607,Con_ve!$I$6:$I$1005,"Em negociação",Con_ve!$Q$6:$Q$1005,Cad_cl!BK$5)))</f>
        <v/>
      </c>
      <c r="BL607" s="134" t="str">
        <f>IF(ISERR(IF($C607="","",SUMIFS(Con_ve!$F$6:$F$1005,Con_ve!$C$6:$C$1005,$C607,Con_ve!$I$6:$I$1005,"Em negociação",Con_ve!$Q$6:$Q$1005,Cad_cl!BL$5))),"",IF($C607="","",SUMIFS(Con_ve!$F$6:$F$1005,Con_ve!$C$6:$C$1005,$C607,Con_ve!$I$6:$I$1005,"Em negociação",Con_ve!$Q$6:$Q$1005,Cad_cl!BL$5)))</f>
        <v/>
      </c>
      <c r="BM607" s="134" t="str">
        <f>IF(ISERR(IF($C607="","",SUMIFS(Con_ve!$F$6:$F$1005,Con_ve!$C$6:$C$1005,$C607,Con_ve!$I$6:$I$1005,"Em negociação",Con_ve!$Q$6:$Q$1005,Cad_cl!BM$5))),"",IF($C607="","",SUMIFS(Con_ve!$F$6:$F$1005,Con_ve!$C$6:$C$1005,$C607,Con_ve!$I$6:$I$1005,"Em negociação",Con_ve!$Q$6:$Q$1005,Cad_cl!BM$5)))</f>
        <v/>
      </c>
      <c r="BN607" s="134" t="str">
        <f>IF(ISERR(IF($C607="","",SUMIFS(Con_ve!$F$6:$F$1005,Con_ve!$C$6:$C$1005,$C607,Con_ve!$I$6:$I$1005,"Em negociação",Con_ve!$Q$6:$Q$1005,Cad_cl!BN$5))),"",IF($C607="","",SUMIFS(Con_ve!$F$6:$F$1005,Con_ve!$C$6:$C$1005,$C607,Con_ve!$I$6:$I$1005,"Em negociação",Con_ve!$Q$6:$Q$1005,Cad_cl!BN$5)))</f>
        <v/>
      </c>
      <c r="BO607" s="134" t="str">
        <f>IF(ISERR(IF($C607="","",SUMIFS(Con_ve!$F$6:$F$1005,Con_ve!$C$6:$C$1005,$C607,Con_ve!$I$6:$I$1005,"Em negociação",Con_ve!$Q$6:$Q$1005,Cad_cl!BO$5))),"",IF($C607="","",SUMIFS(Con_ve!$F$6:$F$1005,Con_ve!$C$6:$C$1005,$C607,Con_ve!$I$6:$I$1005,"Em negociação",Con_ve!$Q$6:$Q$1005,Cad_cl!BO$5)))</f>
        <v/>
      </c>
      <c r="BP607" s="134">
        <f t="shared" si="28"/>
        <v>0</v>
      </c>
      <c r="BR607" s="125" t="str">
        <f>IF(ISERR(IF(AND($I607=Re_lo!$E$5,BR$5=VLOOKUP(Re_lo!$H$5,Re_lo!$N$5:$O$16,2,0)),AP607,"")),"",IF(AND($I607=Re_lo!$E$5,BR$5=VLOOKUP(Re_lo!$H$5,Re_lo!$N$5:$O$16,2,0)),AP607,""))</f>
        <v/>
      </c>
      <c r="BS607" s="125" t="str">
        <f>IF(ISERR(IF(AND($I607=Re_lo!$E$5,BS$5=VLOOKUP(Re_lo!$H$5,Re_lo!$N$5:$O$16,2,0)),AQ607,"")),"",IF(AND($I607=Re_lo!$E$5,BS$5=VLOOKUP(Re_lo!$H$5,Re_lo!$N$5:$O$16,2,0)),AQ607,""))</f>
        <v/>
      </c>
      <c r="BT607" s="125" t="str">
        <f>IF(ISERR(IF(AND($I607=Re_lo!$E$5,BT$5=VLOOKUP(Re_lo!$H$5,Re_lo!$N$5:$O$16,2,0)),AR607,"")),"",IF(AND($I607=Re_lo!$E$5,BT$5=VLOOKUP(Re_lo!$H$5,Re_lo!$N$5:$O$16,2,0)),AR607,""))</f>
        <v/>
      </c>
      <c r="BU607" s="125" t="str">
        <f>IF(ISERR(IF(AND($I607=Re_lo!$E$5,BU$5=VLOOKUP(Re_lo!$H$5,Re_lo!$N$5:$O$16,2,0)),AS607,"")),"",IF(AND($I607=Re_lo!$E$5,BU$5=VLOOKUP(Re_lo!$H$5,Re_lo!$N$5:$O$16,2,0)),AS607,""))</f>
        <v/>
      </c>
      <c r="BV607" s="125" t="str">
        <f>IF(ISERR(IF(AND($I607=Re_lo!$E$5,BV$5=VLOOKUP(Re_lo!$H$5,Re_lo!$N$5:$O$16,2,0)),AT607,"")),"",IF(AND($I607=Re_lo!$E$5,BV$5=VLOOKUP(Re_lo!$H$5,Re_lo!$N$5:$O$16,2,0)),AT607,""))</f>
        <v/>
      </c>
      <c r="BW607" s="125" t="str">
        <f>IF(ISERR(IF(AND($I607=Re_lo!$E$5,BW$5=VLOOKUP(Re_lo!$H$5,Re_lo!$N$5:$O$16,2,0)),AU607,"")),"",IF(AND($I607=Re_lo!$E$5,BW$5=VLOOKUP(Re_lo!$H$5,Re_lo!$N$5:$O$16,2,0)),AU607,""))</f>
        <v/>
      </c>
      <c r="BX607" s="125" t="str">
        <f>IF(ISERR(IF(AND($I607=Re_lo!$E$5,BX$5=VLOOKUP(Re_lo!$H$5,Re_lo!$N$5:$O$16,2,0)),AV607,"")),"",IF(AND($I607=Re_lo!$E$5,BX$5=VLOOKUP(Re_lo!$H$5,Re_lo!$N$5:$O$16,2,0)),AV607,""))</f>
        <v/>
      </c>
      <c r="BY607" s="125" t="str">
        <f>IF(ISERR(IF(AND($I607=Re_lo!$E$5,BY$5=VLOOKUP(Re_lo!$H$5,Re_lo!$N$5:$O$16,2,0)),AW607,"")),"",IF(AND($I607=Re_lo!$E$5,BY$5=VLOOKUP(Re_lo!$H$5,Re_lo!$N$5:$O$16,2,0)),AW607,""))</f>
        <v/>
      </c>
      <c r="BZ607" s="125" t="str">
        <f>IF(ISERR(IF(AND($I607=Re_lo!$E$5,BZ$5=VLOOKUP(Re_lo!$H$5,Re_lo!$N$5:$O$16,2,0)),AX607,"")),"",IF(AND($I607=Re_lo!$E$5,BZ$5=VLOOKUP(Re_lo!$H$5,Re_lo!$N$5:$O$16,2,0)),AX607,""))</f>
        <v/>
      </c>
      <c r="CA607" s="125" t="str">
        <f>IF(ISERR(IF(AND($I607=Re_lo!$E$5,CA$5=VLOOKUP(Re_lo!$H$5,Re_lo!$N$5:$O$16,2,0)),AY607,"")),"",IF(AND($I607=Re_lo!$E$5,CA$5=VLOOKUP(Re_lo!$H$5,Re_lo!$N$5:$O$16,2,0)),AY607,""))</f>
        <v/>
      </c>
      <c r="CB607" s="125" t="str">
        <f>IF(ISERR(IF(AND($I607=Re_lo!$E$5,CB$5=VLOOKUP(Re_lo!$H$5,Re_lo!$N$5:$O$16,2,0)),AZ607,"")),"",IF(AND($I607=Re_lo!$E$5,CB$5=VLOOKUP(Re_lo!$H$5,Re_lo!$N$5:$O$16,2,0)),AZ607,""))</f>
        <v/>
      </c>
      <c r="CC607" s="125" t="str">
        <f>IF(ISERR(IF(AND($I607=Re_lo!$E$5,CC$5=VLOOKUP(Re_lo!$H$5,Re_lo!$N$5:$O$16,2,0)),BA607,"")),"",IF(AND($I607=Re_lo!$E$5,CC$5=VLOOKUP(Re_lo!$H$5,Re_lo!$N$5:$O$16,2,0)),BA607,""))</f>
        <v/>
      </c>
      <c r="CD607" s="125" t="str">
        <f>IF(ISERR(IF(AND($I607=Re_lo!$E$5,CD$5=VLOOKUP(Re_lo!$H$5,Re_lo!$N$5:$O$16,2,0)),BB607,"")),"",IF(AND($I607=Re_lo!$E$5,CD$5=VLOOKUP(Re_lo!$H$5,Re_lo!$N$5:$O$16,2,0)),BB607,""))</f>
        <v/>
      </c>
      <c r="CF607" s="125" t="str">
        <f>IF($C607="","",COUNTIFS(Con_ve!$C$6:$C$1005,$C607,Con_ve!$Q$6:$Q$1005,Cad_cl!CF$5))</f>
        <v/>
      </c>
      <c r="CG607" s="125" t="str">
        <f>IF($C607="","",COUNTIFS(Con_ve!$C$6:$C$1005,$C607,Con_ve!$Q$6:$Q$1005,Cad_cl!CG$5))</f>
        <v/>
      </c>
      <c r="CH607" s="125" t="str">
        <f>IF($C607="","",COUNTIFS(Con_ve!$C$6:$C$1005,$C607,Con_ve!$Q$6:$Q$1005,Cad_cl!CH$5))</f>
        <v/>
      </c>
      <c r="CI607" s="125" t="str">
        <f>IF($C607="","",COUNTIFS(Con_ve!$C$6:$C$1005,$C607,Con_ve!$Q$6:$Q$1005,Cad_cl!CI$5))</f>
        <v/>
      </c>
      <c r="CJ607" s="125" t="str">
        <f>IF($C607="","",COUNTIFS(Con_ve!$C$6:$C$1005,$C607,Con_ve!$Q$6:$Q$1005,Cad_cl!CJ$5))</f>
        <v/>
      </c>
      <c r="CK607" s="125" t="str">
        <f>IF($C607="","",COUNTIFS(Con_ve!$C$6:$C$1005,$C607,Con_ve!$Q$6:$Q$1005,Cad_cl!CK$5))</f>
        <v/>
      </c>
      <c r="CL607" s="125" t="str">
        <f>IF($C607="","",COUNTIFS(Con_ve!$C$6:$C$1005,$C607,Con_ve!$Q$6:$Q$1005,Cad_cl!CL$5))</f>
        <v/>
      </c>
      <c r="CM607" s="125" t="str">
        <f>IF($C607="","",COUNTIFS(Con_ve!$C$6:$C$1005,$C607,Con_ve!$Q$6:$Q$1005,Cad_cl!CM$5))</f>
        <v/>
      </c>
      <c r="CN607" s="125" t="str">
        <f>IF($C607="","",COUNTIFS(Con_ve!$C$6:$C$1005,$C607,Con_ve!$Q$6:$Q$1005,Cad_cl!CN$5))</f>
        <v/>
      </c>
      <c r="CO607" s="125" t="str">
        <f>IF($C607="","",COUNTIFS(Con_ve!$C$6:$C$1005,$C607,Con_ve!$Q$6:$Q$1005,Cad_cl!CO$5))</f>
        <v/>
      </c>
      <c r="CP607" s="125" t="str">
        <f>IF($C607="","",COUNTIFS(Con_ve!$C$6:$C$1005,$C607,Con_ve!$Q$6:$Q$1005,Cad_cl!CP$5))</f>
        <v/>
      </c>
      <c r="CQ607" s="125" t="str">
        <f>IF($C607="","",COUNTIFS(Con_ve!$C$6:$C$1005,$C607,Con_ve!$Q$6:$Q$1005,Cad_cl!CQ$5))</f>
        <v/>
      </c>
      <c r="CR607" s="125">
        <f t="shared" si="29"/>
        <v>0</v>
      </c>
    </row>
    <row r="608" spans="3:96" ht="30" customHeight="1">
      <c r="C608" s="153"/>
      <c r="D608" s="153"/>
      <c r="E608" s="154"/>
      <c r="F608" s="153"/>
      <c r="G608" s="155"/>
      <c r="H608" s="153"/>
      <c r="I608" s="153"/>
      <c r="J608" s="132" t="s">
        <v>309</v>
      </c>
      <c r="K608" s="133" t="s">
        <v>309</v>
      </c>
      <c r="L608" s="153"/>
      <c r="M608" s="153"/>
      <c r="N608" s="153"/>
      <c r="O608" s="153"/>
      <c r="P608" s="153"/>
      <c r="Q608" s="153"/>
      <c r="AP608" s="134" t="str">
        <f>IF(ISERR(IF($C608="","",SUMIFS(Con_ve!$F$6:$F$1005,Con_ve!$C$6:$C$1005,$C608,Con_ve!$I$6:$I$1005,"Fechada",Con_ve!$Q$6:$Q$1005,Cad_cl!AP$5))),"",IF($C608="","",SUMIFS(Con_ve!$F$6:$F$1005,Con_ve!$C$6:$C$1005,$C608,Con_ve!$I$6:$I$1005,"Fechada",Con_ve!$Q$6:$Q$1005,Cad_cl!AP$5)))</f>
        <v/>
      </c>
      <c r="AQ608" s="134" t="str">
        <f>IF(ISERR(IF($C608="","",SUMIFS(Con_ve!$F$6:$F$1005,Con_ve!$C$6:$C$1005,$C608,Con_ve!$I$6:$I$1005,"Fechada",Con_ve!$Q$6:$Q$1005,Cad_cl!AQ$5))),"",IF($C608="","",SUMIFS(Con_ve!$F$6:$F$1005,Con_ve!$C$6:$C$1005,$C608,Con_ve!$I$6:$I$1005,"Fechada",Con_ve!$Q$6:$Q$1005,Cad_cl!AQ$5)))</f>
        <v/>
      </c>
      <c r="AR608" s="134" t="str">
        <f>IF(ISERR(IF($C608="","",SUMIFS(Con_ve!$F$6:$F$1005,Con_ve!$C$6:$C$1005,$C608,Con_ve!$I$6:$I$1005,"Fechada",Con_ve!$Q$6:$Q$1005,Cad_cl!AR$5))),"",IF($C608="","",SUMIFS(Con_ve!$F$6:$F$1005,Con_ve!$C$6:$C$1005,$C608,Con_ve!$I$6:$I$1005,"Fechada",Con_ve!$Q$6:$Q$1005,Cad_cl!AR$5)))</f>
        <v/>
      </c>
      <c r="AS608" s="134" t="str">
        <f>IF(ISERR(IF($C608="","",SUMIFS(Con_ve!$F$6:$F$1005,Con_ve!$C$6:$C$1005,$C608,Con_ve!$I$6:$I$1005,"Fechada",Con_ve!$Q$6:$Q$1005,Cad_cl!AS$5))),"",IF($C608="","",SUMIFS(Con_ve!$F$6:$F$1005,Con_ve!$C$6:$C$1005,$C608,Con_ve!$I$6:$I$1005,"Fechada",Con_ve!$Q$6:$Q$1005,Cad_cl!AS$5)))</f>
        <v/>
      </c>
      <c r="AT608" s="134" t="str">
        <f>IF(ISERR(IF($C608="","",SUMIFS(Con_ve!$F$6:$F$1005,Con_ve!$C$6:$C$1005,$C608,Con_ve!$I$6:$I$1005,"Fechada",Con_ve!$Q$6:$Q$1005,Cad_cl!AT$5))),"",IF($C608="","",SUMIFS(Con_ve!$F$6:$F$1005,Con_ve!$C$6:$C$1005,$C608,Con_ve!$I$6:$I$1005,"Fechada",Con_ve!$Q$6:$Q$1005,Cad_cl!AT$5)))</f>
        <v/>
      </c>
      <c r="AU608" s="134" t="str">
        <f>IF(ISERR(IF($C608="","",SUMIFS(Con_ve!$F$6:$F$1005,Con_ve!$C$6:$C$1005,$C608,Con_ve!$I$6:$I$1005,"Fechada",Con_ve!$Q$6:$Q$1005,Cad_cl!AU$5))),"",IF($C608="","",SUMIFS(Con_ve!$F$6:$F$1005,Con_ve!$C$6:$C$1005,$C608,Con_ve!$I$6:$I$1005,"Fechada",Con_ve!$Q$6:$Q$1005,Cad_cl!AU$5)))</f>
        <v/>
      </c>
      <c r="AV608" s="134" t="str">
        <f>IF(ISERR(IF($C608="","",SUMIFS(Con_ve!$F$6:$F$1005,Con_ve!$C$6:$C$1005,$C608,Con_ve!$I$6:$I$1005,"Fechada",Con_ve!$Q$6:$Q$1005,Cad_cl!AV$5))),"",IF($C608="","",SUMIFS(Con_ve!$F$6:$F$1005,Con_ve!$C$6:$C$1005,$C608,Con_ve!$I$6:$I$1005,"Fechada",Con_ve!$Q$6:$Q$1005,Cad_cl!AV$5)))</f>
        <v/>
      </c>
      <c r="AW608" s="134" t="str">
        <f>IF(ISERR(IF($C608="","",SUMIFS(Con_ve!$F$6:$F$1005,Con_ve!$C$6:$C$1005,$C608,Con_ve!$I$6:$I$1005,"Fechada",Con_ve!$Q$6:$Q$1005,Cad_cl!AW$5))),"",IF($C608="","",SUMIFS(Con_ve!$F$6:$F$1005,Con_ve!$C$6:$C$1005,$C608,Con_ve!$I$6:$I$1005,"Fechada",Con_ve!$Q$6:$Q$1005,Cad_cl!AW$5)))</f>
        <v/>
      </c>
      <c r="AX608" s="134" t="str">
        <f>IF(ISERR(IF($C608="","",SUMIFS(Con_ve!$F$6:$F$1005,Con_ve!$C$6:$C$1005,$C608,Con_ve!$I$6:$I$1005,"Fechada",Con_ve!$Q$6:$Q$1005,Cad_cl!AX$5))),"",IF($C608="","",SUMIFS(Con_ve!$F$6:$F$1005,Con_ve!$C$6:$C$1005,$C608,Con_ve!$I$6:$I$1005,"Fechada",Con_ve!$Q$6:$Q$1005,Cad_cl!AX$5)))</f>
        <v/>
      </c>
      <c r="AY608" s="134" t="str">
        <f>IF(ISERR(IF($C608="","",SUMIFS(Con_ve!$F$6:$F$1005,Con_ve!$C$6:$C$1005,$C608,Con_ve!$I$6:$I$1005,"Fechada",Con_ve!$Q$6:$Q$1005,Cad_cl!AY$5))),"",IF($C608="","",SUMIFS(Con_ve!$F$6:$F$1005,Con_ve!$C$6:$C$1005,$C608,Con_ve!$I$6:$I$1005,"Fechada",Con_ve!$Q$6:$Q$1005,Cad_cl!AY$5)))</f>
        <v/>
      </c>
      <c r="AZ608" s="134" t="str">
        <f>IF(ISERR(IF($C608="","",SUMIFS(Con_ve!$F$6:$F$1005,Con_ve!$C$6:$C$1005,$C608,Con_ve!$I$6:$I$1005,"Fechada",Con_ve!$Q$6:$Q$1005,Cad_cl!AZ$5))),"",IF($C608="","",SUMIFS(Con_ve!$F$6:$F$1005,Con_ve!$C$6:$C$1005,$C608,Con_ve!$I$6:$I$1005,"Fechada",Con_ve!$Q$6:$Q$1005,Cad_cl!AZ$5)))</f>
        <v/>
      </c>
      <c r="BA608" s="134" t="str">
        <f>IF(ISERR(IF($C608="","",SUMIFS(Con_ve!$F$6:$F$1005,Con_ve!$C$6:$C$1005,$C608,Con_ve!$I$6:$I$1005,"Fechada",Con_ve!$Q$6:$Q$1005,Cad_cl!BA$5))),"",IF($C608="","",SUMIFS(Con_ve!$F$6:$F$1005,Con_ve!$C$6:$C$1005,$C608,Con_ve!$I$6:$I$1005,"Fechada",Con_ve!$Q$6:$Q$1005,Cad_cl!BA$5)))</f>
        <v/>
      </c>
      <c r="BB608" s="134">
        <f t="shared" si="27"/>
        <v>0</v>
      </c>
      <c r="BD608" s="134" t="str">
        <f>IF(ISERR(IF($C608="","",SUMIFS(Con_ve!$F$6:$F$1005,Con_ve!$C$6:$C$1005,$C608,Con_ve!$I$6:$I$1005,"Em negociação",Con_ve!$Q$6:$Q$1005,Cad_cl!BD$5))),"",IF($C608="","",SUMIFS(Con_ve!$F$6:$F$1005,Con_ve!$C$6:$C$1005,$C608,Con_ve!$I$6:$I$1005,"Em negociação",Con_ve!$Q$6:$Q$1005,Cad_cl!BD$5)))</f>
        <v/>
      </c>
      <c r="BE608" s="134" t="str">
        <f>IF(ISERR(IF($C608="","",SUMIFS(Con_ve!$F$6:$F$1005,Con_ve!$C$6:$C$1005,$C608,Con_ve!$I$6:$I$1005,"Em negociação",Con_ve!$Q$6:$Q$1005,Cad_cl!BE$5))),"",IF($C608="","",SUMIFS(Con_ve!$F$6:$F$1005,Con_ve!$C$6:$C$1005,$C608,Con_ve!$I$6:$I$1005,"Em negociação",Con_ve!$Q$6:$Q$1005,Cad_cl!BE$5)))</f>
        <v/>
      </c>
      <c r="BF608" s="134" t="str">
        <f>IF(ISERR(IF($C608="","",SUMIFS(Con_ve!$F$6:$F$1005,Con_ve!$C$6:$C$1005,$C608,Con_ve!$I$6:$I$1005,"Em negociação",Con_ve!$Q$6:$Q$1005,Cad_cl!BF$5))),"",IF($C608="","",SUMIFS(Con_ve!$F$6:$F$1005,Con_ve!$C$6:$C$1005,$C608,Con_ve!$I$6:$I$1005,"Em negociação",Con_ve!$Q$6:$Q$1005,Cad_cl!BF$5)))</f>
        <v/>
      </c>
      <c r="BG608" s="134" t="str">
        <f>IF(ISERR(IF($C608="","",SUMIFS(Con_ve!$F$6:$F$1005,Con_ve!$C$6:$C$1005,$C608,Con_ve!$I$6:$I$1005,"Em negociação",Con_ve!$Q$6:$Q$1005,Cad_cl!BG$5))),"",IF($C608="","",SUMIFS(Con_ve!$F$6:$F$1005,Con_ve!$C$6:$C$1005,$C608,Con_ve!$I$6:$I$1005,"Em negociação",Con_ve!$Q$6:$Q$1005,Cad_cl!BG$5)))</f>
        <v/>
      </c>
      <c r="BH608" s="134" t="str">
        <f>IF(ISERR(IF($C608="","",SUMIFS(Con_ve!$F$6:$F$1005,Con_ve!$C$6:$C$1005,$C608,Con_ve!$I$6:$I$1005,"Em negociação",Con_ve!$Q$6:$Q$1005,Cad_cl!BH$5))),"",IF($C608="","",SUMIFS(Con_ve!$F$6:$F$1005,Con_ve!$C$6:$C$1005,$C608,Con_ve!$I$6:$I$1005,"Em negociação",Con_ve!$Q$6:$Q$1005,Cad_cl!BH$5)))</f>
        <v/>
      </c>
      <c r="BI608" s="134" t="str">
        <f>IF(ISERR(IF($C608="","",SUMIFS(Con_ve!$F$6:$F$1005,Con_ve!$C$6:$C$1005,$C608,Con_ve!$I$6:$I$1005,"Em negociação",Con_ve!$Q$6:$Q$1005,Cad_cl!BI$5))),"",IF($C608="","",SUMIFS(Con_ve!$F$6:$F$1005,Con_ve!$C$6:$C$1005,$C608,Con_ve!$I$6:$I$1005,"Em negociação",Con_ve!$Q$6:$Q$1005,Cad_cl!BI$5)))</f>
        <v/>
      </c>
      <c r="BJ608" s="134" t="str">
        <f>IF(ISERR(IF($C608="","",SUMIFS(Con_ve!$F$6:$F$1005,Con_ve!$C$6:$C$1005,$C608,Con_ve!$I$6:$I$1005,"Em negociação",Con_ve!$Q$6:$Q$1005,Cad_cl!BJ$5))),"",IF($C608="","",SUMIFS(Con_ve!$F$6:$F$1005,Con_ve!$C$6:$C$1005,$C608,Con_ve!$I$6:$I$1005,"Em negociação",Con_ve!$Q$6:$Q$1005,Cad_cl!BJ$5)))</f>
        <v/>
      </c>
      <c r="BK608" s="134" t="str">
        <f>IF(ISERR(IF($C608="","",SUMIFS(Con_ve!$F$6:$F$1005,Con_ve!$C$6:$C$1005,$C608,Con_ve!$I$6:$I$1005,"Em negociação",Con_ve!$Q$6:$Q$1005,Cad_cl!BK$5))),"",IF($C608="","",SUMIFS(Con_ve!$F$6:$F$1005,Con_ve!$C$6:$C$1005,$C608,Con_ve!$I$6:$I$1005,"Em negociação",Con_ve!$Q$6:$Q$1005,Cad_cl!BK$5)))</f>
        <v/>
      </c>
      <c r="BL608" s="134" t="str">
        <f>IF(ISERR(IF($C608="","",SUMIFS(Con_ve!$F$6:$F$1005,Con_ve!$C$6:$C$1005,$C608,Con_ve!$I$6:$I$1005,"Em negociação",Con_ve!$Q$6:$Q$1005,Cad_cl!BL$5))),"",IF($C608="","",SUMIFS(Con_ve!$F$6:$F$1005,Con_ve!$C$6:$C$1005,$C608,Con_ve!$I$6:$I$1005,"Em negociação",Con_ve!$Q$6:$Q$1005,Cad_cl!BL$5)))</f>
        <v/>
      </c>
      <c r="BM608" s="134" t="str">
        <f>IF(ISERR(IF($C608="","",SUMIFS(Con_ve!$F$6:$F$1005,Con_ve!$C$6:$C$1005,$C608,Con_ve!$I$6:$I$1005,"Em negociação",Con_ve!$Q$6:$Q$1005,Cad_cl!BM$5))),"",IF($C608="","",SUMIFS(Con_ve!$F$6:$F$1005,Con_ve!$C$6:$C$1005,$C608,Con_ve!$I$6:$I$1005,"Em negociação",Con_ve!$Q$6:$Q$1005,Cad_cl!BM$5)))</f>
        <v/>
      </c>
      <c r="BN608" s="134" t="str">
        <f>IF(ISERR(IF($C608="","",SUMIFS(Con_ve!$F$6:$F$1005,Con_ve!$C$6:$C$1005,$C608,Con_ve!$I$6:$I$1005,"Em negociação",Con_ve!$Q$6:$Q$1005,Cad_cl!BN$5))),"",IF($C608="","",SUMIFS(Con_ve!$F$6:$F$1005,Con_ve!$C$6:$C$1005,$C608,Con_ve!$I$6:$I$1005,"Em negociação",Con_ve!$Q$6:$Q$1005,Cad_cl!BN$5)))</f>
        <v/>
      </c>
      <c r="BO608" s="134" t="str">
        <f>IF(ISERR(IF($C608="","",SUMIFS(Con_ve!$F$6:$F$1005,Con_ve!$C$6:$C$1005,$C608,Con_ve!$I$6:$I$1005,"Em negociação",Con_ve!$Q$6:$Q$1005,Cad_cl!BO$5))),"",IF($C608="","",SUMIFS(Con_ve!$F$6:$F$1005,Con_ve!$C$6:$C$1005,$C608,Con_ve!$I$6:$I$1005,"Em negociação",Con_ve!$Q$6:$Q$1005,Cad_cl!BO$5)))</f>
        <v/>
      </c>
      <c r="BP608" s="134">
        <f t="shared" si="28"/>
        <v>0</v>
      </c>
      <c r="BR608" s="125" t="str">
        <f>IF(ISERR(IF(AND($I608=Re_lo!$E$5,BR$5=VLOOKUP(Re_lo!$H$5,Re_lo!$N$5:$O$16,2,0)),AP608,"")),"",IF(AND($I608=Re_lo!$E$5,BR$5=VLOOKUP(Re_lo!$H$5,Re_lo!$N$5:$O$16,2,0)),AP608,""))</f>
        <v/>
      </c>
      <c r="BS608" s="125" t="str">
        <f>IF(ISERR(IF(AND($I608=Re_lo!$E$5,BS$5=VLOOKUP(Re_lo!$H$5,Re_lo!$N$5:$O$16,2,0)),AQ608,"")),"",IF(AND($I608=Re_lo!$E$5,BS$5=VLOOKUP(Re_lo!$H$5,Re_lo!$N$5:$O$16,2,0)),AQ608,""))</f>
        <v/>
      </c>
      <c r="BT608" s="125" t="str">
        <f>IF(ISERR(IF(AND($I608=Re_lo!$E$5,BT$5=VLOOKUP(Re_lo!$H$5,Re_lo!$N$5:$O$16,2,0)),AR608,"")),"",IF(AND($I608=Re_lo!$E$5,BT$5=VLOOKUP(Re_lo!$H$5,Re_lo!$N$5:$O$16,2,0)),AR608,""))</f>
        <v/>
      </c>
      <c r="BU608" s="125" t="str">
        <f>IF(ISERR(IF(AND($I608=Re_lo!$E$5,BU$5=VLOOKUP(Re_lo!$H$5,Re_lo!$N$5:$O$16,2,0)),AS608,"")),"",IF(AND($I608=Re_lo!$E$5,BU$5=VLOOKUP(Re_lo!$H$5,Re_lo!$N$5:$O$16,2,0)),AS608,""))</f>
        <v/>
      </c>
      <c r="BV608" s="125" t="str">
        <f>IF(ISERR(IF(AND($I608=Re_lo!$E$5,BV$5=VLOOKUP(Re_lo!$H$5,Re_lo!$N$5:$O$16,2,0)),AT608,"")),"",IF(AND($I608=Re_lo!$E$5,BV$5=VLOOKUP(Re_lo!$H$5,Re_lo!$N$5:$O$16,2,0)),AT608,""))</f>
        <v/>
      </c>
      <c r="BW608" s="125" t="str">
        <f>IF(ISERR(IF(AND($I608=Re_lo!$E$5,BW$5=VLOOKUP(Re_lo!$H$5,Re_lo!$N$5:$O$16,2,0)),AU608,"")),"",IF(AND($I608=Re_lo!$E$5,BW$5=VLOOKUP(Re_lo!$H$5,Re_lo!$N$5:$O$16,2,0)),AU608,""))</f>
        <v/>
      </c>
      <c r="BX608" s="125" t="str">
        <f>IF(ISERR(IF(AND($I608=Re_lo!$E$5,BX$5=VLOOKUP(Re_lo!$H$5,Re_lo!$N$5:$O$16,2,0)),AV608,"")),"",IF(AND($I608=Re_lo!$E$5,BX$5=VLOOKUP(Re_lo!$H$5,Re_lo!$N$5:$O$16,2,0)),AV608,""))</f>
        <v/>
      </c>
      <c r="BY608" s="125" t="str">
        <f>IF(ISERR(IF(AND($I608=Re_lo!$E$5,BY$5=VLOOKUP(Re_lo!$H$5,Re_lo!$N$5:$O$16,2,0)),AW608,"")),"",IF(AND($I608=Re_lo!$E$5,BY$5=VLOOKUP(Re_lo!$H$5,Re_lo!$N$5:$O$16,2,0)),AW608,""))</f>
        <v/>
      </c>
      <c r="BZ608" s="125" t="str">
        <f>IF(ISERR(IF(AND($I608=Re_lo!$E$5,BZ$5=VLOOKUP(Re_lo!$H$5,Re_lo!$N$5:$O$16,2,0)),AX608,"")),"",IF(AND($I608=Re_lo!$E$5,BZ$5=VLOOKUP(Re_lo!$H$5,Re_lo!$N$5:$O$16,2,0)),AX608,""))</f>
        <v/>
      </c>
      <c r="CA608" s="125" t="str">
        <f>IF(ISERR(IF(AND($I608=Re_lo!$E$5,CA$5=VLOOKUP(Re_lo!$H$5,Re_lo!$N$5:$O$16,2,0)),AY608,"")),"",IF(AND($I608=Re_lo!$E$5,CA$5=VLOOKUP(Re_lo!$H$5,Re_lo!$N$5:$O$16,2,0)),AY608,""))</f>
        <v/>
      </c>
      <c r="CB608" s="125" t="str">
        <f>IF(ISERR(IF(AND($I608=Re_lo!$E$5,CB$5=VLOOKUP(Re_lo!$H$5,Re_lo!$N$5:$O$16,2,0)),AZ608,"")),"",IF(AND($I608=Re_lo!$E$5,CB$5=VLOOKUP(Re_lo!$H$5,Re_lo!$N$5:$O$16,2,0)),AZ608,""))</f>
        <v/>
      </c>
      <c r="CC608" s="125" t="str">
        <f>IF(ISERR(IF(AND($I608=Re_lo!$E$5,CC$5=VLOOKUP(Re_lo!$H$5,Re_lo!$N$5:$O$16,2,0)),BA608,"")),"",IF(AND($I608=Re_lo!$E$5,CC$5=VLOOKUP(Re_lo!$H$5,Re_lo!$N$5:$O$16,2,0)),BA608,""))</f>
        <v/>
      </c>
      <c r="CD608" s="125" t="str">
        <f>IF(ISERR(IF(AND($I608=Re_lo!$E$5,CD$5=VLOOKUP(Re_lo!$H$5,Re_lo!$N$5:$O$16,2,0)),BB608,"")),"",IF(AND($I608=Re_lo!$E$5,CD$5=VLOOKUP(Re_lo!$H$5,Re_lo!$N$5:$O$16,2,0)),BB608,""))</f>
        <v/>
      </c>
      <c r="CF608" s="125" t="str">
        <f>IF($C608="","",COUNTIFS(Con_ve!$C$6:$C$1005,$C608,Con_ve!$Q$6:$Q$1005,Cad_cl!CF$5))</f>
        <v/>
      </c>
      <c r="CG608" s="125" t="str">
        <f>IF($C608="","",COUNTIFS(Con_ve!$C$6:$C$1005,$C608,Con_ve!$Q$6:$Q$1005,Cad_cl!CG$5))</f>
        <v/>
      </c>
      <c r="CH608" s="125" t="str">
        <f>IF($C608="","",COUNTIFS(Con_ve!$C$6:$C$1005,$C608,Con_ve!$Q$6:$Q$1005,Cad_cl!CH$5))</f>
        <v/>
      </c>
      <c r="CI608" s="125" t="str">
        <f>IF($C608="","",COUNTIFS(Con_ve!$C$6:$C$1005,$C608,Con_ve!$Q$6:$Q$1005,Cad_cl!CI$5))</f>
        <v/>
      </c>
      <c r="CJ608" s="125" t="str">
        <f>IF($C608="","",COUNTIFS(Con_ve!$C$6:$C$1005,$C608,Con_ve!$Q$6:$Q$1005,Cad_cl!CJ$5))</f>
        <v/>
      </c>
      <c r="CK608" s="125" t="str">
        <f>IF($C608="","",COUNTIFS(Con_ve!$C$6:$C$1005,$C608,Con_ve!$Q$6:$Q$1005,Cad_cl!CK$5))</f>
        <v/>
      </c>
      <c r="CL608" s="125" t="str">
        <f>IF($C608="","",COUNTIFS(Con_ve!$C$6:$C$1005,$C608,Con_ve!$Q$6:$Q$1005,Cad_cl!CL$5))</f>
        <v/>
      </c>
      <c r="CM608" s="125" t="str">
        <f>IF($C608="","",COUNTIFS(Con_ve!$C$6:$C$1005,$C608,Con_ve!$Q$6:$Q$1005,Cad_cl!CM$5))</f>
        <v/>
      </c>
      <c r="CN608" s="125" t="str">
        <f>IF($C608="","",COUNTIFS(Con_ve!$C$6:$C$1005,$C608,Con_ve!$Q$6:$Q$1005,Cad_cl!CN$5))</f>
        <v/>
      </c>
      <c r="CO608" s="125" t="str">
        <f>IF($C608="","",COUNTIFS(Con_ve!$C$6:$C$1005,$C608,Con_ve!$Q$6:$Q$1005,Cad_cl!CO$5))</f>
        <v/>
      </c>
      <c r="CP608" s="125" t="str">
        <f>IF($C608="","",COUNTIFS(Con_ve!$C$6:$C$1005,$C608,Con_ve!$Q$6:$Q$1005,Cad_cl!CP$5))</f>
        <v/>
      </c>
      <c r="CQ608" s="125" t="str">
        <f>IF($C608="","",COUNTIFS(Con_ve!$C$6:$C$1005,$C608,Con_ve!$Q$6:$Q$1005,Cad_cl!CQ$5))</f>
        <v/>
      </c>
      <c r="CR608" s="125">
        <f t="shared" si="29"/>
        <v>0</v>
      </c>
    </row>
    <row r="609" spans="3:96" ht="30" customHeight="1">
      <c r="C609" s="153"/>
      <c r="D609" s="153"/>
      <c r="E609" s="154"/>
      <c r="F609" s="153"/>
      <c r="G609" s="155"/>
      <c r="H609" s="153"/>
      <c r="I609" s="153"/>
      <c r="J609" s="132" t="s">
        <v>309</v>
      </c>
      <c r="K609" s="133" t="s">
        <v>309</v>
      </c>
      <c r="L609" s="153"/>
      <c r="M609" s="153"/>
      <c r="N609" s="153"/>
      <c r="O609" s="153"/>
      <c r="P609" s="153"/>
      <c r="Q609" s="153"/>
      <c r="AP609" s="134" t="str">
        <f>IF(ISERR(IF($C609="","",SUMIFS(Con_ve!$F$6:$F$1005,Con_ve!$C$6:$C$1005,$C609,Con_ve!$I$6:$I$1005,"Fechada",Con_ve!$Q$6:$Q$1005,Cad_cl!AP$5))),"",IF($C609="","",SUMIFS(Con_ve!$F$6:$F$1005,Con_ve!$C$6:$C$1005,$C609,Con_ve!$I$6:$I$1005,"Fechada",Con_ve!$Q$6:$Q$1005,Cad_cl!AP$5)))</f>
        <v/>
      </c>
      <c r="AQ609" s="134" t="str">
        <f>IF(ISERR(IF($C609="","",SUMIFS(Con_ve!$F$6:$F$1005,Con_ve!$C$6:$C$1005,$C609,Con_ve!$I$6:$I$1005,"Fechada",Con_ve!$Q$6:$Q$1005,Cad_cl!AQ$5))),"",IF($C609="","",SUMIFS(Con_ve!$F$6:$F$1005,Con_ve!$C$6:$C$1005,$C609,Con_ve!$I$6:$I$1005,"Fechada",Con_ve!$Q$6:$Q$1005,Cad_cl!AQ$5)))</f>
        <v/>
      </c>
      <c r="AR609" s="134" t="str">
        <f>IF(ISERR(IF($C609="","",SUMIFS(Con_ve!$F$6:$F$1005,Con_ve!$C$6:$C$1005,$C609,Con_ve!$I$6:$I$1005,"Fechada",Con_ve!$Q$6:$Q$1005,Cad_cl!AR$5))),"",IF($C609="","",SUMIFS(Con_ve!$F$6:$F$1005,Con_ve!$C$6:$C$1005,$C609,Con_ve!$I$6:$I$1005,"Fechada",Con_ve!$Q$6:$Q$1005,Cad_cl!AR$5)))</f>
        <v/>
      </c>
      <c r="AS609" s="134" t="str">
        <f>IF(ISERR(IF($C609="","",SUMIFS(Con_ve!$F$6:$F$1005,Con_ve!$C$6:$C$1005,$C609,Con_ve!$I$6:$I$1005,"Fechada",Con_ve!$Q$6:$Q$1005,Cad_cl!AS$5))),"",IF($C609="","",SUMIFS(Con_ve!$F$6:$F$1005,Con_ve!$C$6:$C$1005,$C609,Con_ve!$I$6:$I$1005,"Fechada",Con_ve!$Q$6:$Q$1005,Cad_cl!AS$5)))</f>
        <v/>
      </c>
      <c r="AT609" s="134" t="str">
        <f>IF(ISERR(IF($C609="","",SUMIFS(Con_ve!$F$6:$F$1005,Con_ve!$C$6:$C$1005,$C609,Con_ve!$I$6:$I$1005,"Fechada",Con_ve!$Q$6:$Q$1005,Cad_cl!AT$5))),"",IF($C609="","",SUMIFS(Con_ve!$F$6:$F$1005,Con_ve!$C$6:$C$1005,$C609,Con_ve!$I$6:$I$1005,"Fechada",Con_ve!$Q$6:$Q$1005,Cad_cl!AT$5)))</f>
        <v/>
      </c>
      <c r="AU609" s="134" t="str">
        <f>IF(ISERR(IF($C609="","",SUMIFS(Con_ve!$F$6:$F$1005,Con_ve!$C$6:$C$1005,$C609,Con_ve!$I$6:$I$1005,"Fechada",Con_ve!$Q$6:$Q$1005,Cad_cl!AU$5))),"",IF($C609="","",SUMIFS(Con_ve!$F$6:$F$1005,Con_ve!$C$6:$C$1005,$C609,Con_ve!$I$6:$I$1005,"Fechada",Con_ve!$Q$6:$Q$1005,Cad_cl!AU$5)))</f>
        <v/>
      </c>
      <c r="AV609" s="134" t="str">
        <f>IF(ISERR(IF($C609="","",SUMIFS(Con_ve!$F$6:$F$1005,Con_ve!$C$6:$C$1005,$C609,Con_ve!$I$6:$I$1005,"Fechada",Con_ve!$Q$6:$Q$1005,Cad_cl!AV$5))),"",IF($C609="","",SUMIFS(Con_ve!$F$6:$F$1005,Con_ve!$C$6:$C$1005,$C609,Con_ve!$I$6:$I$1005,"Fechada",Con_ve!$Q$6:$Q$1005,Cad_cl!AV$5)))</f>
        <v/>
      </c>
      <c r="AW609" s="134" t="str">
        <f>IF(ISERR(IF($C609="","",SUMIFS(Con_ve!$F$6:$F$1005,Con_ve!$C$6:$C$1005,$C609,Con_ve!$I$6:$I$1005,"Fechada",Con_ve!$Q$6:$Q$1005,Cad_cl!AW$5))),"",IF($C609="","",SUMIFS(Con_ve!$F$6:$F$1005,Con_ve!$C$6:$C$1005,$C609,Con_ve!$I$6:$I$1005,"Fechada",Con_ve!$Q$6:$Q$1005,Cad_cl!AW$5)))</f>
        <v/>
      </c>
      <c r="AX609" s="134" t="str">
        <f>IF(ISERR(IF($C609="","",SUMIFS(Con_ve!$F$6:$F$1005,Con_ve!$C$6:$C$1005,$C609,Con_ve!$I$6:$I$1005,"Fechada",Con_ve!$Q$6:$Q$1005,Cad_cl!AX$5))),"",IF($C609="","",SUMIFS(Con_ve!$F$6:$F$1005,Con_ve!$C$6:$C$1005,$C609,Con_ve!$I$6:$I$1005,"Fechada",Con_ve!$Q$6:$Q$1005,Cad_cl!AX$5)))</f>
        <v/>
      </c>
      <c r="AY609" s="134" t="str">
        <f>IF(ISERR(IF($C609="","",SUMIFS(Con_ve!$F$6:$F$1005,Con_ve!$C$6:$C$1005,$C609,Con_ve!$I$6:$I$1005,"Fechada",Con_ve!$Q$6:$Q$1005,Cad_cl!AY$5))),"",IF($C609="","",SUMIFS(Con_ve!$F$6:$F$1005,Con_ve!$C$6:$C$1005,$C609,Con_ve!$I$6:$I$1005,"Fechada",Con_ve!$Q$6:$Q$1005,Cad_cl!AY$5)))</f>
        <v/>
      </c>
      <c r="AZ609" s="134" t="str">
        <f>IF(ISERR(IF($C609="","",SUMIFS(Con_ve!$F$6:$F$1005,Con_ve!$C$6:$C$1005,$C609,Con_ve!$I$6:$I$1005,"Fechada",Con_ve!$Q$6:$Q$1005,Cad_cl!AZ$5))),"",IF($C609="","",SUMIFS(Con_ve!$F$6:$F$1005,Con_ve!$C$6:$C$1005,$C609,Con_ve!$I$6:$I$1005,"Fechada",Con_ve!$Q$6:$Q$1005,Cad_cl!AZ$5)))</f>
        <v/>
      </c>
      <c r="BA609" s="134" t="str">
        <f>IF(ISERR(IF($C609="","",SUMIFS(Con_ve!$F$6:$F$1005,Con_ve!$C$6:$C$1005,$C609,Con_ve!$I$6:$I$1005,"Fechada",Con_ve!$Q$6:$Q$1005,Cad_cl!BA$5))),"",IF($C609="","",SUMIFS(Con_ve!$F$6:$F$1005,Con_ve!$C$6:$C$1005,$C609,Con_ve!$I$6:$I$1005,"Fechada",Con_ve!$Q$6:$Q$1005,Cad_cl!BA$5)))</f>
        <v/>
      </c>
      <c r="BB609" s="134">
        <f t="shared" si="27"/>
        <v>0</v>
      </c>
      <c r="BD609" s="134" t="str">
        <f>IF(ISERR(IF($C609="","",SUMIFS(Con_ve!$F$6:$F$1005,Con_ve!$C$6:$C$1005,$C609,Con_ve!$I$6:$I$1005,"Em negociação",Con_ve!$Q$6:$Q$1005,Cad_cl!BD$5))),"",IF($C609="","",SUMIFS(Con_ve!$F$6:$F$1005,Con_ve!$C$6:$C$1005,$C609,Con_ve!$I$6:$I$1005,"Em negociação",Con_ve!$Q$6:$Q$1005,Cad_cl!BD$5)))</f>
        <v/>
      </c>
      <c r="BE609" s="134" t="str">
        <f>IF(ISERR(IF($C609="","",SUMIFS(Con_ve!$F$6:$F$1005,Con_ve!$C$6:$C$1005,$C609,Con_ve!$I$6:$I$1005,"Em negociação",Con_ve!$Q$6:$Q$1005,Cad_cl!BE$5))),"",IF($C609="","",SUMIFS(Con_ve!$F$6:$F$1005,Con_ve!$C$6:$C$1005,$C609,Con_ve!$I$6:$I$1005,"Em negociação",Con_ve!$Q$6:$Q$1005,Cad_cl!BE$5)))</f>
        <v/>
      </c>
      <c r="BF609" s="134" t="str">
        <f>IF(ISERR(IF($C609="","",SUMIFS(Con_ve!$F$6:$F$1005,Con_ve!$C$6:$C$1005,$C609,Con_ve!$I$6:$I$1005,"Em negociação",Con_ve!$Q$6:$Q$1005,Cad_cl!BF$5))),"",IF($C609="","",SUMIFS(Con_ve!$F$6:$F$1005,Con_ve!$C$6:$C$1005,$C609,Con_ve!$I$6:$I$1005,"Em negociação",Con_ve!$Q$6:$Q$1005,Cad_cl!BF$5)))</f>
        <v/>
      </c>
      <c r="BG609" s="134" t="str">
        <f>IF(ISERR(IF($C609="","",SUMIFS(Con_ve!$F$6:$F$1005,Con_ve!$C$6:$C$1005,$C609,Con_ve!$I$6:$I$1005,"Em negociação",Con_ve!$Q$6:$Q$1005,Cad_cl!BG$5))),"",IF($C609="","",SUMIFS(Con_ve!$F$6:$F$1005,Con_ve!$C$6:$C$1005,$C609,Con_ve!$I$6:$I$1005,"Em negociação",Con_ve!$Q$6:$Q$1005,Cad_cl!BG$5)))</f>
        <v/>
      </c>
      <c r="BH609" s="134" t="str">
        <f>IF(ISERR(IF($C609="","",SUMIFS(Con_ve!$F$6:$F$1005,Con_ve!$C$6:$C$1005,$C609,Con_ve!$I$6:$I$1005,"Em negociação",Con_ve!$Q$6:$Q$1005,Cad_cl!BH$5))),"",IF($C609="","",SUMIFS(Con_ve!$F$6:$F$1005,Con_ve!$C$6:$C$1005,$C609,Con_ve!$I$6:$I$1005,"Em negociação",Con_ve!$Q$6:$Q$1005,Cad_cl!BH$5)))</f>
        <v/>
      </c>
      <c r="BI609" s="134" t="str">
        <f>IF(ISERR(IF($C609="","",SUMIFS(Con_ve!$F$6:$F$1005,Con_ve!$C$6:$C$1005,$C609,Con_ve!$I$6:$I$1005,"Em negociação",Con_ve!$Q$6:$Q$1005,Cad_cl!BI$5))),"",IF($C609="","",SUMIFS(Con_ve!$F$6:$F$1005,Con_ve!$C$6:$C$1005,$C609,Con_ve!$I$6:$I$1005,"Em negociação",Con_ve!$Q$6:$Q$1005,Cad_cl!BI$5)))</f>
        <v/>
      </c>
      <c r="BJ609" s="134" t="str">
        <f>IF(ISERR(IF($C609="","",SUMIFS(Con_ve!$F$6:$F$1005,Con_ve!$C$6:$C$1005,$C609,Con_ve!$I$6:$I$1005,"Em negociação",Con_ve!$Q$6:$Q$1005,Cad_cl!BJ$5))),"",IF($C609="","",SUMIFS(Con_ve!$F$6:$F$1005,Con_ve!$C$6:$C$1005,$C609,Con_ve!$I$6:$I$1005,"Em negociação",Con_ve!$Q$6:$Q$1005,Cad_cl!BJ$5)))</f>
        <v/>
      </c>
      <c r="BK609" s="134" t="str">
        <f>IF(ISERR(IF($C609="","",SUMIFS(Con_ve!$F$6:$F$1005,Con_ve!$C$6:$C$1005,$C609,Con_ve!$I$6:$I$1005,"Em negociação",Con_ve!$Q$6:$Q$1005,Cad_cl!BK$5))),"",IF($C609="","",SUMIFS(Con_ve!$F$6:$F$1005,Con_ve!$C$6:$C$1005,$C609,Con_ve!$I$6:$I$1005,"Em negociação",Con_ve!$Q$6:$Q$1005,Cad_cl!BK$5)))</f>
        <v/>
      </c>
      <c r="BL609" s="134" t="str">
        <f>IF(ISERR(IF($C609="","",SUMIFS(Con_ve!$F$6:$F$1005,Con_ve!$C$6:$C$1005,$C609,Con_ve!$I$6:$I$1005,"Em negociação",Con_ve!$Q$6:$Q$1005,Cad_cl!BL$5))),"",IF($C609="","",SUMIFS(Con_ve!$F$6:$F$1005,Con_ve!$C$6:$C$1005,$C609,Con_ve!$I$6:$I$1005,"Em negociação",Con_ve!$Q$6:$Q$1005,Cad_cl!BL$5)))</f>
        <v/>
      </c>
      <c r="BM609" s="134" t="str">
        <f>IF(ISERR(IF($C609="","",SUMIFS(Con_ve!$F$6:$F$1005,Con_ve!$C$6:$C$1005,$C609,Con_ve!$I$6:$I$1005,"Em negociação",Con_ve!$Q$6:$Q$1005,Cad_cl!BM$5))),"",IF($C609="","",SUMIFS(Con_ve!$F$6:$F$1005,Con_ve!$C$6:$C$1005,$C609,Con_ve!$I$6:$I$1005,"Em negociação",Con_ve!$Q$6:$Q$1005,Cad_cl!BM$5)))</f>
        <v/>
      </c>
      <c r="BN609" s="134" t="str">
        <f>IF(ISERR(IF($C609="","",SUMIFS(Con_ve!$F$6:$F$1005,Con_ve!$C$6:$C$1005,$C609,Con_ve!$I$6:$I$1005,"Em negociação",Con_ve!$Q$6:$Q$1005,Cad_cl!BN$5))),"",IF($C609="","",SUMIFS(Con_ve!$F$6:$F$1005,Con_ve!$C$6:$C$1005,$C609,Con_ve!$I$6:$I$1005,"Em negociação",Con_ve!$Q$6:$Q$1005,Cad_cl!BN$5)))</f>
        <v/>
      </c>
      <c r="BO609" s="134" t="str">
        <f>IF(ISERR(IF($C609="","",SUMIFS(Con_ve!$F$6:$F$1005,Con_ve!$C$6:$C$1005,$C609,Con_ve!$I$6:$I$1005,"Em negociação",Con_ve!$Q$6:$Q$1005,Cad_cl!BO$5))),"",IF($C609="","",SUMIFS(Con_ve!$F$6:$F$1005,Con_ve!$C$6:$C$1005,$C609,Con_ve!$I$6:$I$1005,"Em negociação",Con_ve!$Q$6:$Q$1005,Cad_cl!BO$5)))</f>
        <v/>
      </c>
      <c r="BP609" s="134">
        <f t="shared" si="28"/>
        <v>0</v>
      </c>
      <c r="BR609" s="125" t="str">
        <f>IF(ISERR(IF(AND($I609=Re_lo!$E$5,BR$5=VLOOKUP(Re_lo!$H$5,Re_lo!$N$5:$O$16,2,0)),AP609,"")),"",IF(AND($I609=Re_lo!$E$5,BR$5=VLOOKUP(Re_lo!$H$5,Re_lo!$N$5:$O$16,2,0)),AP609,""))</f>
        <v/>
      </c>
      <c r="BS609" s="125" t="str">
        <f>IF(ISERR(IF(AND($I609=Re_lo!$E$5,BS$5=VLOOKUP(Re_lo!$H$5,Re_lo!$N$5:$O$16,2,0)),AQ609,"")),"",IF(AND($I609=Re_lo!$E$5,BS$5=VLOOKUP(Re_lo!$H$5,Re_lo!$N$5:$O$16,2,0)),AQ609,""))</f>
        <v/>
      </c>
      <c r="BT609" s="125" t="str">
        <f>IF(ISERR(IF(AND($I609=Re_lo!$E$5,BT$5=VLOOKUP(Re_lo!$H$5,Re_lo!$N$5:$O$16,2,0)),AR609,"")),"",IF(AND($I609=Re_lo!$E$5,BT$5=VLOOKUP(Re_lo!$H$5,Re_lo!$N$5:$O$16,2,0)),AR609,""))</f>
        <v/>
      </c>
      <c r="BU609" s="125" t="str">
        <f>IF(ISERR(IF(AND($I609=Re_lo!$E$5,BU$5=VLOOKUP(Re_lo!$H$5,Re_lo!$N$5:$O$16,2,0)),AS609,"")),"",IF(AND($I609=Re_lo!$E$5,BU$5=VLOOKUP(Re_lo!$H$5,Re_lo!$N$5:$O$16,2,0)),AS609,""))</f>
        <v/>
      </c>
      <c r="BV609" s="125" t="str">
        <f>IF(ISERR(IF(AND($I609=Re_lo!$E$5,BV$5=VLOOKUP(Re_lo!$H$5,Re_lo!$N$5:$O$16,2,0)),AT609,"")),"",IF(AND($I609=Re_lo!$E$5,BV$5=VLOOKUP(Re_lo!$H$5,Re_lo!$N$5:$O$16,2,0)),AT609,""))</f>
        <v/>
      </c>
      <c r="BW609" s="125" t="str">
        <f>IF(ISERR(IF(AND($I609=Re_lo!$E$5,BW$5=VLOOKUP(Re_lo!$H$5,Re_lo!$N$5:$O$16,2,0)),AU609,"")),"",IF(AND($I609=Re_lo!$E$5,BW$5=VLOOKUP(Re_lo!$H$5,Re_lo!$N$5:$O$16,2,0)),AU609,""))</f>
        <v/>
      </c>
      <c r="BX609" s="125" t="str">
        <f>IF(ISERR(IF(AND($I609=Re_lo!$E$5,BX$5=VLOOKUP(Re_lo!$H$5,Re_lo!$N$5:$O$16,2,0)),AV609,"")),"",IF(AND($I609=Re_lo!$E$5,BX$5=VLOOKUP(Re_lo!$H$5,Re_lo!$N$5:$O$16,2,0)),AV609,""))</f>
        <v/>
      </c>
      <c r="BY609" s="125" t="str">
        <f>IF(ISERR(IF(AND($I609=Re_lo!$E$5,BY$5=VLOOKUP(Re_lo!$H$5,Re_lo!$N$5:$O$16,2,0)),AW609,"")),"",IF(AND($I609=Re_lo!$E$5,BY$5=VLOOKUP(Re_lo!$H$5,Re_lo!$N$5:$O$16,2,0)),AW609,""))</f>
        <v/>
      </c>
      <c r="BZ609" s="125" t="str">
        <f>IF(ISERR(IF(AND($I609=Re_lo!$E$5,BZ$5=VLOOKUP(Re_lo!$H$5,Re_lo!$N$5:$O$16,2,0)),AX609,"")),"",IF(AND($I609=Re_lo!$E$5,BZ$5=VLOOKUP(Re_lo!$H$5,Re_lo!$N$5:$O$16,2,0)),AX609,""))</f>
        <v/>
      </c>
      <c r="CA609" s="125" t="str">
        <f>IF(ISERR(IF(AND($I609=Re_lo!$E$5,CA$5=VLOOKUP(Re_lo!$H$5,Re_lo!$N$5:$O$16,2,0)),AY609,"")),"",IF(AND($I609=Re_lo!$E$5,CA$5=VLOOKUP(Re_lo!$H$5,Re_lo!$N$5:$O$16,2,0)),AY609,""))</f>
        <v/>
      </c>
      <c r="CB609" s="125" t="str">
        <f>IF(ISERR(IF(AND($I609=Re_lo!$E$5,CB$5=VLOOKUP(Re_lo!$H$5,Re_lo!$N$5:$O$16,2,0)),AZ609,"")),"",IF(AND($I609=Re_lo!$E$5,CB$5=VLOOKUP(Re_lo!$H$5,Re_lo!$N$5:$O$16,2,0)),AZ609,""))</f>
        <v/>
      </c>
      <c r="CC609" s="125" t="str">
        <f>IF(ISERR(IF(AND($I609=Re_lo!$E$5,CC$5=VLOOKUP(Re_lo!$H$5,Re_lo!$N$5:$O$16,2,0)),BA609,"")),"",IF(AND($I609=Re_lo!$E$5,CC$5=VLOOKUP(Re_lo!$H$5,Re_lo!$N$5:$O$16,2,0)),BA609,""))</f>
        <v/>
      </c>
      <c r="CD609" s="125" t="str">
        <f>IF(ISERR(IF(AND($I609=Re_lo!$E$5,CD$5=VLOOKUP(Re_lo!$H$5,Re_lo!$N$5:$O$16,2,0)),BB609,"")),"",IF(AND($I609=Re_lo!$E$5,CD$5=VLOOKUP(Re_lo!$H$5,Re_lo!$N$5:$O$16,2,0)),BB609,""))</f>
        <v/>
      </c>
      <c r="CF609" s="125" t="str">
        <f>IF($C609="","",COUNTIFS(Con_ve!$C$6:$C$1005,$C609,Con_ve!$Q$6:$Q$1005,Cad_cl!CF$5))</f>
        <v/>
      </c>
      <c r="CG609" s="125" t="str">
        <f>IF($C609="","",COUNTIFS(Con_ve!$C$6:$C$1005,$C609,Con_ve!$Q$6:$Q$1005,Cad_cl!CG$5))</f>
        <v/>
      </c>
      <c r="CH609" s="125" t="str">
        <f>IF($C609="","",COUNTIFS(Con_ve!$C$6:$C$1005,$C609,Con_ve!$Q$6:$Q$1005,Cad_cl!CH$5))</f>
        <v/>
      </c>
      <c r="CI609" s="125" t="str">
        <f>IF($C609="","",COUNTIFS(Con_ve!$C$6:$C$1005,$C609,Con_ve!$Q$6:$Q$1005,Cad_cl!CI$5))</f>
        <v/>
      </c>
      <c r="CJ609" s="125" t="str">
        <f>IF($C609="","",COUNTIFS(Con_ve!$C$6:$C$1005,$C609,Con_ve!$Q$6:$Q$1005,Cad_cl!CJ$5))</f>
        <v/>
      </c>
      <c r="CK609" s="125" t="str">
        <f>IF($C609="","",COUNTIFS(Con_ve!$C$6:$C$1005,$C609,Con_ve!$Q$6:$Q$1005,Cad_cl!CK$5))</f>
        <v/>
      </c>
      <c r="CL609" s="125" t="str">
        <f>IF($C609="","",COUNTIFS(Con_ve!$C$6:$C$1005,$C609,Con_ve!$Q$6:$Q$1005,Cad_cl!CL$5))</f>
        <v/>
      </c>
      <c r="CM609" s="125" t="str">
        <f>IF($C609="","",COUNTIFS(Con_ve!$C$6:$C$1005,$C609,Con_ve!$Q$6:$Q$1005,Cad_cl!CM$5))</f>
        <v/>
      </c>
      <c r="CN609" s="125" t="str">
        <f>IF($C609="","",COUNTIFS(Con_ve!$C$6:$C$1005,$C609,Con_ve!$Q$6:$Q$1005,Cad_cl!CN$5))</f>
        <v/>
      </c>
      <c r="CO609" s="125" t="str">
        <f>IF($C609="","",COUNTIFS(Con_ve!$C$6:$C$1005,$C609,Con_ve!$Q$6:$Q$1005,Cad_cl!CO$5))</f>
        <v/>
      </c>
      <c r="CP609" s="125" t="str">
        <f>IF($C609="","",COUNTIFS(Con_ve!$C$6:$C$1005,$C609,Con_ve!$Q$6:$Q$1005,Cad_cl!CP$5))</f>
        <v/>
      </c>
      <c r="CQ609" s="125" t="str">
        <f>IF($C609="","",COUNTIFS(Con_ve!$C$6:$C$1005,$C609,Con_ve!$Q$6:$Q$1005,Cad_cl!CQ$5))</f>
        <v/>
      </c>
      <c r="CR609" s="125">
        <f t="shared" si="29"/>
        <v>0</v>
      </c>
    </row>
    <row r="610" spans="3:96" ht="30" customHeight="1">
      <c r="C610" s="153"/>
      <c r="D610" s="153"/>
      <c r="E610" s="154"/>
      <c r="F610" s="153"/>
      <c r="G610" s="155"/>
      <c r="H610" s="153"/>
      <c r="I610" s="153"/>
      <c r="J610" s="132" t="s">
        <v>309</v>
      </c>
      <c r="K610" s="133" t="s">
        <v>309</v>
      </c>
      <c r="L610" s="153"/>
      <c r="M610" s="153"/>
      <c r="N610" s="153"/>
      <c r="O610" s="153"/>
      <c r="P610" s="153"/>
      <c r="Q610" s="153"/>
      <c r="AP610" s="134" t="str">
        <f>IF(ISERR(IF($C610="","",SUMIFS(Con_ve!$F$6:$F$1005,Con_ve!$C$6:$C$1005,$C610,Con_ve!$I$6:$I$1005,"Fechada",Con_ve!$Q$6:$Q$1005,Cad_cl!AP$5))),"",IF($C610="","",SUMIFS(Con_ve!$F$6:$F$1005,Con_ve!$C$6:$C$1005,$C610,Con_ve!$I$6:$I$1005,"Fechada",Con_ve!$Q$6:$Q$1005,Cad_cl!AP$5)))</f>
        <v/>
      </c>
      <c r="AQ610" s="134" t="str">
        <f>IF(ISERR(IF($C610="","",SUMIFS(Con_ve!$F$6:$F$1005,Con_ve!$C$6:$C$1005,$C610,Con_ve!$I$6:$I$1005,"Fechada",Con_ve!$Q$6:$Q$1005,Cad_cl!AQ$5))),"",IF($C610="","",SUMIFS(Con_ve!$F$6:$F$1005,Con_ve!$C$6:$C$1005,$C610,Con_ve!$I$6:$I$1005,"Fechada",Con_ve!$Q$6:$Q$1005,Cad_cl!AQ$5)))</f>
        <v/>
      </c>
      <c r="AR610" s="134" t="str">
        <f>IF(ISERR(IF($C610="","",SUMIFS(Con_ve!$F$6:$F$1005,Con_ve!$C$6:$C$1005,$C610,Con_ve!$I$6:$I$1005,"Fechada",Con_ve!$Q$6:$Q$1005,Cad_cl!AR$5))),"",IF($C610="","",SUMIFS(Con_ve!$F$6:$F$1005,Con_ve!$C$6:$C$1005,$C610,Con_ve!$I$6:$I$1005,"Fechada",Con_ve!$Q$6:$Q$1005,Cad_cl!AR$5)))</f>
        <v/>
      </c>
      <c r="AS610" s="134" t="str">
        <f>IF(ISERR(IF($C610="","",SUMIFS(Con_ve!$F$6:$F$1005,Con_ve!$C$6:$C$1005,$C610,Con_ve!$I$6:$I$1005,"Fechada",Con_ve!$Q$6:$Q$1005,Cad_cl!AS$5))),"",IF($C610="","",SUMIFS(Con_ve!$F$6:$F$1005,Con_ve!$C$6:$C$1005,$C610,Con_ve!$I$6:$I$1005,"Fechada",Con_ve!$Q$6:$Q$1005,Cad_cl!AS$5)))</f>
        <v/>
      </c>
      <c r="AT610" s="134" t="str">
        <f>IF(ISERR(IF($C610="","",SUMIFS(Con_ve!$F$6:$F$1005,Con_ve!$C$6:$C$1005,$C610,Con_ve!$I$6:$I$1005,"Fechada",Con_ve!$Q$6:$Q$1005,Cad_cl!AT$5))),"",IF($C610="","",SUMIFS(Con_ve!$F$6:$F$1005,Con_ve!$C$6:$C$1005,$C610,Con_ve!$I$6:$I$1005,"Fechada",Con_ve!$Q$6:$Q$1005,Cad_cl!AT$5)))</f>
        <v/>
      </c>
      <c r="AU610" s="134" t="str">
        <f>IF(ISERR(IF($C610="","",SUMIFS(Con_ve!$F$6:$F$1005,Con_ve!$C$6:$C$1005,$C610,Con_ve!$I$6:$I$1005,"Fechada",Con_ve!$Q$6:$Q$1005,Cad_cl!AU$5))),"",IF($C610="","",SUMIFS(Con_ve!$F$6:$F$1005,Con_ve!$C$6:$C$1005,$C610,Con_ve!$I$6:$I$1005,"Fechada",Con_ve!$Q$6:$Q$1005,Cad_cl!AU$5)))</f>
        <v/>
      </c>
      <c r="AV610" s="134" t="str">
        <f>IF(ISERR(IF($C610="","",SUMIFS(Con_ve!$F$6:$F$1005,Con_ve!$C$6:$C$1005,$C610,Con_ve!$I$6:$I$1005,"Fechada",Con_ve!$Q$6:$Q$1005,Cad_cl!AV$5))),"",IF($C610="","",SUMIFS(Con_ve!$F$6:$F$1005,Con_ve!$C$6:$C$1005,$C610,Con_ve!$I$6:$I$1005,"Fechada",Con_ve!$Q$6:$Q$1005,Cad_cl!AV$5)))</f>
        <v/>
      </c>
      <c r="AW610" s="134" t="str">
        <f>IF(ISERR(IF($C610="","",SUMIFS(Con_ve!$F$6:$F$1005,Con_ve!$C$6:$C$1005,$C610,Con_ve!$I$6:$I$1005,"Fechada",Con_ve!$Q$6:$Q$1005,Cad_cl!AW$5))),"",IF($C610="","",SUMIFS(Con_ve!$F$6:$F$1005,Con_ve!$C$6:$C$1005,$C610,Con_ve!$I$6:$I$1005,"Fechada",Con_ve!$Q$6:$Q$1005,Cad_cl!AW$5)))</f>
        <v/>
      </c>
      <c r="AX610" s="134" t="str">
        <f>IF(ISERR(IF($C610="","",SUMIFS(Con_ve!$F$6:$F$1005,Con_ve!$C$6:$C$1005,$C610,Con_ve!$I$6:$I$1005,"Fechada",Con_ve!$Q$6:$Q$1005,Cad_cl!AX$5))),"",IF($C610="","",SUMIFS(Con_ve!$F$6:$F$1005,Con_ve!$C$6:$C$1005,$C610,Con_ve!$I$6:$I$1005,"Fechada",Con_ve!$Q$6:$Q$1005,Cad_cl!AX$5)))</f>
        <v/>
      </c>
      <c r="AY610" s="134" t="str">
        <f>IF(ISERR(IF($C610="","",SUMIFS(Con_ve!$F$6:$F$1005,Con_ve!$C$6:$C$1005,$C610,Con_ve!$I$6:$I$1005,"Fechada",Con_ve!$Q$6:$Q$1005,Cad_cl!AY$5))),"",IF($C610="","",SUMIFS(Con_ve!$F$6:$F$1005,Con_ve!$C$6:$C$1005,$C610,Con_ve!$I$6:$I$1005,"Fechada",Con_ve!$Q$6:$Q$1005,Cad_cl!AY$5)))</f>
        <v/>
      </c>
      <c r="AZ610" s="134" t="str">
        <f>IF(ISERR(IF($C610="","",SUMIFS(Con_ve!$F$6:$F$1005,Con_ve!$C$6:$C$1005,$C610,Con_ve!$I$6:$I$1005,"Fechada",Con_ve!$Q$6:$Q$1005,Cad_cl!AZ$5))),"",IF($C610="","",SUMIFS(Con_ve!$F$6:$F$1005,Con_ve!$C$6:$C$1005,$C610,Con_ve!$I$6:$I$1005,"Fechada",Con_ve!$Q$6:$Q$1005,Cad_cl!AZ$5)))</f>
        <v/>
      </c>
      <c r="BA610" s="134" t="str">
        <f>IF(ISERR(IF($C610="","",SUMIFS(Con_ve!$F$6:$F$1005,Con_ve!$C$6:$C$1005,$C610,Con_ve!$I$6:$I$1005,"Fechada",Con_ve!$Q$6:$Q$1005,Cad_cl!BA$5))),"",IF($C610="","",SUMIFS(Con_ve!$F$6:$F$1005,Con_ve!$C$6:$C$1005,$C610,Con_ve!$I$6:$I$1005,"Fechada",Con_ve!$Q$6:$Q$1005,Cad_cl!BA$5)))</f>
        <v/>
      </c>
      <c r="BB610" s="134">
        <f t="shared" si="27"/>
        <v>0</v>
      </c>
      <c r="BD610" s="134" t="str">
        <f>IF(ISERR(IF($C610="","",SUMIFS(Con_ve!$F$6:$F$1005,Con_ve!$C$6:$C$1005,$C610,Con_ve!$I$6:$I$1005,"Em negociação",Con_ve!$Q$6:$Q$1005,Cad_cl!BD$5))),"",IF($C610="","",SUMIFS(Con_ve!$F$6:$F$1005,Con_ve!$C$6:$C$1005,$C610,Con_ve!$I$6:$I$1005,"Em negociação",Con_ve!$Q$6:$Q$1005,Cad_cl!BD$5)))</f>
        <v/>
      </c>
      <c r="BE610" s="134" t="str">
        <f>IF(ISERR(IF($C610="","",SUMIFS(Con_ve!$F$6:$F$1005,Con_ve!$C$6:$C$1005,$C610,Con_ve!$I$6:$I$1005,"Em negociação",Con_ve!$Q$6:$Q$1005,Cad_cl!BE$5))),"",IF($C610="","",SUMIFS(Con_ve!$F$6:$F$1005,Con_ve!$C$6:$C$1005,$C610,Con_ve!$I$6:$I$1005,"Em negociação",Con_ve!$Q$6:$Q$1005,Cad_cl!BE$5)))</f>
        <v/>
      </c>
      <c r="BF610" s="134" t="str">
        <f>IF(ISERR(IF($C610="","",SUMIFS(Con_ve!$F$6:$F$1005,Con_ve!$C$6:$C$1005,$C610,Con_ve!$I$6:$I$1005,"Em negociação",Con_ve!$Q$6:$Q$1005,Cad_cl!BF$5))),"",IF($C610="","",SUMIFS(Con_ve!$F$6:$F$1005,Con_ve!$C$6:$C$1005,$C610,Con_ve!$I$6:$I$1005,"Em negociação",Con_ve!$Q$6:$Q$1005,Cad_cl!BF$5)))</f>
        <v/>
      </c>
      <c r="BG610" s="134" t="str">
        <f>IF(ISERR(IF($C610="","",SUMIFS(Con_ve!$F$6:$F$1005,Con_ve!$C$6:$C$1005,$C610,Con_ve!$I$6:$I$1005,"Em negociação",Con_ve!$Q$6:$Q$1005,Cad_cl!BG$5))),"",IF($C610="","",SUMIFS(Con_ve!$F$6:$F$1005,Con_ve!$C$6:$C$1005,$C610,Con_ve!$I$6:$I$1005,"Em negociação",Con_ve!$Q$6:$Q$1005,Cad_cl!BG$5)))</f>
        <v/>
      </c>
      <c r="BH610" s="134" t="str">
        <f>IF(ISERR(IF($C610="","",SUMIFS(Con_ve!$F$6:$F$1005,Con_ve!$C$6:$C$1005,$C610,Con_ve!$I$6:$I$1005,"Em negociação",Con_ve!$Q$6:$Q$1005,Cad_cl!BH$5))),"",IF($C610="","",SUMIFS(Con_ve!$F$6:$F$1005,Con_ve!$C$6:$C$1005,$C610,Con_ve!$I$6:$I$1005,"Em negociação",Con_ve!$Q$6:$Q$1005,Cad_cl!BH$5)))</f>
        <v/>
      </c>
      <c r="BI610" s="134" t="str">
        <f>IF(ISERR(IF($C610="","",SUMIFS(Con_ve!$F$6:$F$1005,Con_ve!$C$6:$C$1005,$C610,Con_ve!$I$6:$I$1005,"Em negociação",Con_ve!$Q$6:$Q$1005,Cad_cl!BI$5))),"",IF($C610="","",SUMIFS(Con_ve!$F$6:$F$1005,Con_ve!$C$6:$C$1005,$C610,Con_ve!$I$6:$I$1005,"Em negociação",Con_ve!$Q$6:$Q$1005,Cad_cl!BI$5)))</f>
        <v/>
      </c>
      <c r="BJ610" s="134" t="str">
        <f>IF(ISERR(IF($C610="","",SUMIFS(Con_ve!$F$6:$F$1005,Con_ve!$C$6:$C$1005,$C610,Con_ve!$I$6:$I$1005,"Em negociação",Con_ve!$Q$6:$Q$1005,Cad_cl!BJ$5))),"",IF($C610="","",SUMIFS(Con_ve!$F$6:$F$1005,Con_ve!$C$6:$C$1005,$C610,Con_ve!$I$6:$I$1005,"Em negociação",Con_ve!$Q$6:$Q$1005,Cad_cl!BJ$5)))</f>
        <v/>
      </c>
      <c r="BK610" s="134" t="str">
        <f>IF(ISERR(IF($C610="","",SUMIFS(Con_ve!$F$6:$F$1005,Con_ve!$C$6:$C$1005,$C610,Con_ve!$I$6:$I$1005,"Em negociação",Con_ve!$Q$6:$Q$1005,Cad_cl!BK$5))),"",IF($C610="","",SUMIFS(Con_ve!$F$6:$F$1005,Con_ve!$C$6:$C$1005,$C610,Con_ve!$I$6:$I$1005,"Em negociação",Con_ve!$Q$6:$Q$1005,Cad_cl!BK$5)))</f>
        <v/>
      </c>
      <c r="BL610" s="134" t="str">
        <f>IF(ISERR(IF($C610="","",SUMIFS(Con_ve!$F$6:$F$1005,Con_ve!$C$6:$C$1005,$C610,Con_ve!$I$6:$I$1005,"Em negociação",Con_ve!$Q$6:$Q$1005,Cad_cl!BL$5))),"",IF($C610="","",SUMIFS(Con_ve!$F$6:$F$1005,Con_ve!$C$6:$C$1005,$C610,Con_ve!$I$6:$I$1005,"Em negociação",Con_ve!$Q$6:$Q$1005,Cad_cl!BL$5)))</f>
        <v/>
      </c>
      <c r="BM610" s="134" t="str">
        <f>IF(ISERR(IF($C610="","",SUMIFS(Con_ve!$F$6:$F$1005,Con_ve!$C$6:$C$1005,$C610,Con_ve!$I$6:$I$1005,"Em negociação",Con_ve!$Q$6:$Q$1005,Cad_cl!BM$5))),"",IF($C610="","",SUMIFS(Con_ve!$F$6:$F$1005,Con_ve!$C$6:$C$1005,$C610,Con_ve!$I$6:$I$1005,"Em negociação",Con_ve!$Q$6:$Q$1005,Cad_cl!BM$5)))</f>
        <v/>
      </c>
      <c r="BN610" s="134" t="str">
        <f>IF(ISERR(IF($C610="","",SUMIFS(Con_ve!$F$6:$F$1005,Con_ve!$C$6:$C$1005,$C610,Con_ve!$I$6:$I$1005,"Em negociação",Con_ve!$Q$6:$Q$1005,Cad_cl!BN$5))),"",IF($C610="","",SUMIFS(Con_ve!$F$6:$F$1005,Con_ve!$C$6:$C$1005,$C610,Con_ve!$I$6:$I$1005,"Em negociação",Con_ve!$Q$6:$Q$1005,Cad_cl!BN$5)))</f>
        <v/>
      </c>
      <c r="BO610" s="134" t="str">
        <f>IF(ISERR(IF($C610="","",SUMIFS(Con_ve!$F$6:$F$1005,Con_ve!$C$6:$C$1005,$C610,Con_ve!$I$6:$I$1005,"Em negociação",Con_ve!$Q$6:$Q$1005,Cad_cl!BO$5))),"",IF($C610="","",SUMIFS(Con_ve!$F$6:$F$1005,Con_ve!$C$6:$C$1005,$C610,Con_ve!$I$6:$I$1005,"Em negociação",Con_ve!$Q$6:$Q$1005,Cad_cl!BO$5)))</f>
        <v/>
      </c>
      <c r="BP610" s="134">
        <f t="shared" si="28"/>
        <v>0</v>
      </c>
      <c r="BR610" s="125" t="str">
        <f>IF(ISERR(IF(AND($I610=Re_lo!$E$5,BR$5=VLOOKUP(Re_lo!$H$5,Re_lo!$N$5:$O$16,2,0)),AP610,"")),"",IF(AND($I610=Re_lo!$E$5,BR$5=VLOOKUP(Re_lo!$H$5,Re_lo!$N$5:$O$16,2,0)),AP610,""))</f>
        <v/>
      </c>
      <c r="BS610" s="125" t="str">
        <f>IF(ISERR(IF(AND($I610=Re_lo!$E$5,BS$5=VLOOKUP(Re_lo!$H$5,Re_lo!$N$5:$O$16,2,0)),AQ610,"")),"",IF(AND($I610=Re_lo!$E$5,BS$5=VLOOKUP(Re_lo!$H$5,Re_lo!$N$5:$O$16,2,0)),AQ610,""))</f>
        <v/>
      </c>
      <c r="BT610" s="125" t="str">
        <f>IF(ISERR(IF(AND($I610=Re_lo!$E$5,BT$5=VLOOKUP(Re_lo!$H$5,Re_lo!$N$5:$O$16,2,0)),AR610,"")),"",IF(AND($I610=Re_lo!$E$5,BT$5=VLOOKUP(Re_lo!$H$5,Re_lo!$N$5:$O$16,2,0)),AR610,""))</f>
        <v/>
      </c>
      <c r="BU610" s="125" t="str">
        <f>IF(ISERR(IF(AND($I610=Re_lo!$E$5,BU$5=VLOOKUP(Re_lo!$H$5,Re_lo!$N$5:$O$16,2,0)),AS610,"")),"",IF(AND($I610=Re_lo!$E$5,BU$5=VLOOKUP(Re_lo!$H$5,Re_lo!$N$5:$O$16,2,0)),AS610,""))</f>
        <v/>
      </c>
      <c r="BV610" s="125" t="str">
        <f>IF(ISERR(IF(AND($I610=Re_lo!$E$5,BV$5=VLOOKUP(Re_lo!$H$5,Re_lo!$N$5:$O$16,2,0)),AT610,"")),"",IF(AND($I610=Re_lo!$E$5,BV$5=VLOOKUP(Re_lo!$H$5,Re_lo!$N$5:$O$16,2,0)),AT610,""))</f>
        <v/>
      </c>
      <c r="BW610" s="125" t="str">
        <f>IF(ISERR(IF(AND($I610=Re_lo!$E$5,BW$5=VLOOKUP(Re_lo!$H$5,Re_lo!$N$5:$O$16,2,0)),AU610,"")),"",IF(AND($I610=Re_lo!$E$5,BW$5=VLOOKUP(Re_lo!$H$5,Re_lo!$N$5:$O$16,2,0)),AU610,""))</f>
        <v/>
      </c>
      <c r="BX610" s="125" t="str">
        <f>IF(ISERR(IF(AND($I610=Re_lo!$E$5,BX$5=VLOOKUP(Re_lo!$H$5,Re_lo!$N$5:$O$16,2,0)),AV610,"")),"",IF(AND($I610=Re_lo!$E$5,BX$5=VLOOKUP(Re_lo!$H$5,Re_lo!$N$5:$O$16,2,0)),AV610,""))</f>
        <v/>
      </c>
      <c r="BY610" s="125" t="str">
        <f>IF(ISERR(IF(AND($I610=Re_lo!$E$5,BY$5=VLOOKUP(Re_lo!$H$5,Re_lo!$N$5:$O$16,2,0)),AW610,"")),"",IF(AND($I610=Re_lo!$E$5,BY$5=VLOOKUP(Re_lo!$H$5,Re_lo!$N$5:$O$16,2,0)),AW610,""))</f>
        <v/>
      </c>
      <c r="BZ610" s="125" t="str">
        <f>IF(ISERR(IF(AND($I610=Re_lo!$E$5,BZ$5=VLOOKUP(Re_lo!$H$5,Re_lo!$N$5:$O$16,2,0)),AX610,"")),"",IF(AND($I610=Re_lo!$E$5,BZ$5=VLOOKUP(Re_lo!$H$5,Re_lo!$N$5:$O$16,2,0)),AX610,""))</f>
        <v/>
      </c>
      <c r="CA610" s="125" t="str">
        <f>IF(ISERR(IF(AND($I610=Re_lo!$E$5,CA$5=VLOOKUP(Re_lo!$H$5,Re_lo!$N$5:$O$16,2,0)),AY610,"")),"",IF(AND($I610=Re_lo!$E$5,CA$5=VLOOKUP(Re_lo!$H$5,Re_lo!$N$5:$O$16,2,0)),AY610,""))</f>
        <v/>
      </c>
      <c r="CB610" s="125" t="str">
        <f>IF(ISERR(IF(AND($I610=Re_lo!$E$5,CB$5=VLOOKUP(Re_lo!$H$5,Re_lo!$N$5:$O$16,2,0)),AZ610,"")),"",IF(AND($I610=Re_lo!$E$5,CB$5=VLOOKUP(Re_lo!$H$5,Re_lo!$N$5:$O$16,2,0)),AZ610,""))</f>
        <v/>
      </c>
      <c r="CC610" s="125" t="str">
        <f>IF(ISERR(IF(AND($I610=Re_lo!$E$5,CC$5=VLOOKUP(Re_lo!$H$5,Re_lo!$N$5:$O$16,2,0)),BA610,"")),"",IF(AND($I610=Re_lo!$E$5,CC$5=VLOOKUP(Re_lo!$H$5,Re_lo!$N$5:$O$16,2,0)),BA610,""))</f>
        <v/>
      </c>
      <c r="CD610" s="125" t="str">
        <f>IF(ISERR(IF(AND($I610=Re_lo!$E$5,CD$5=VLOOKUP(Re_lo!$H$5,Re_lo!$N$5:$O$16,2,0)),BB610,"")),"",IF(AND($I610=Re_lo!$E$5,CD$5=VLOOKUP(Re_lo!$H$5,Re_lo!$N$5:$O$16,2,0)),BB610,""))</f>
        <v/>
      </c>
      <c r="CF610" s="125" t="str">
        <f>IF($C610="","",COUNTIFS(Con_ve!$C$6:$C$1005,$C610,Con_ve!$Q$6:$Q$1005,Cad_cl!CF$5))</f>
        <v/>
      </c>
      <c r="CG610" s="125" t="str">
        <f>IF($C610="","",COUNTIFS(Con_ve!$C$6:$C$1005,$C610,Con_ve!$Q$6:$Q$1005,Cad_cl!CG$5))</f>
        <v/>
      </c>
      <c r="CH610" s="125" t="str">
        <f>IF($C610="","",COUNTIFS(Con_ve!$C$6:$C$1005,$C610,Con_ve!$Q$6:$Q$1005,Cad_cl!CH$5))</f>
        <v/>
      </c>
      <c r="CI610" s="125" t="str">
        <f>IF($C610="","",COUNTIFS(Con_ve!$C$6:$C$1005,$C610,Con_ve!$Q$6:$Q$1005,Cad_cl!CI$5))</f>
        <v/>
      </c>
      <c r="CJ610" s="125" t="str">
        <f>IF($C610="","",COUNTIFS(Con_ve!$C$6:$C$1005,$C610,Con_ve!$Q$6:$Q$1005,Cad_cl!CJ$5))</f>
        <v/>
      </c>
      <c r="CK610" s="125" t="str">
        <f>IF($C610="","",COUNTIFS(Con_ve!$C$6:$C$1005,$C610,Con_ve!$Q$6:$Q$1005,Cad_cl!CK$5))</f>
        <v/>
      </c>
      <c r="CL610" s="125" t="str">
        <f>IF($C610="","",COUNTIFS(Con_ve!$C$6:$C$1005,$C610,Con_ve!$Q$6:$Q$1005,Cad_cl!CL$5))</f>
        <v/>
      </c>
      <c r="CM610" s="125" t="str">
        <f>IF($C610="","",COUNTIFS(Con_ve!$C$6:$C$1005,$C610,Con_ve!$Q$6:$Q$1005,Cad_cl!CM$5))</f>
        <v/>
      </c>
      <c r="CN610" s="125" t="str">
        <f>IF($C610="","",COUNTIFS(Con_ve!$C$6:$C$1005,$C610,Con_ve!$Q$6:$Q$1005,Cad_cl!CN$5))</f>
        <v/>
      </c>
      <c r="CO610" s="125" t="str">
        <f>IF($C610="","",COUNTIFS(Con_ve!$C$6:$C$1005,$C610,Con_ve!$Q$6:$Q$1005,Cad_cl!CO$5))</f>
        <v/>
      </c>
      <c r="CP610" s="125" t="str">
        <f>IF($C610="","",COUNTIFS(Con_ve!$C$6:$C$1005,$C610,Con_ve!$Q$6:$Q$1005,Cad_cl!CP$5))</f>
        <v/>
      </c>
      <c r="CQ610" s="125" t="str">
        <f>IF($C610="","",COUNTIFS(Con_ve!$C$6:$C$1005,$C610,Con_ve!$Q$6:$Q$1005,Cad_cl!CQ$5))</f>
        <v/>
      </c>
      <c r="CR610" s="125">
        <f t="shared" si="29"/>
        <v>0</v>
      </c>
    </row>
    <row r="611" spans="3:96" ht="30" customHeight="1">
      <c r="C611" s="153"/>
      <c r="D611" s="153"/>
      <c r="E611" s="154"/>
      <c r="F611" s="153"/>
      <c r="G611" s="155"/>
      <c r="H611" s="153"/>
      <c r="I611" s="153"/>
      <c r="J611" s="132" t="s">
        <v>309</v>
      </c>
      <c r="K611" s="133" t="s">
        <v>309</v>
      </c>
      <c r="L611" s="153"/>
      <c r="M611" s="153"/>
      <c r="N611" s="153"/>
      <c r="O611" s="153"/>
      <c r="P611" s="153"/>
      <c r="Q611" s="153"/>
      <c r="AP611" s="134" t="str">
        <f>IF(ISERR(IF($C611="","",SUMIFS(Con_ve!$F$6:$F$1005,Con_ve!$C$6:$C$1005,$C611,Con_ve!$I$6:$I$1005,"Fechada",Con_ve!$Q$6:$Q$1005,Cad_cl!AP$5))),"",IF($C611="","",SUMIFS(Con_ve!$F$6:$F$1005,Con_ve!$C$6:$C$1005,$C611,Con_ve!$I$6:$I$1005,"Fechada",Con_ve!$Q$6:$Q$1005,Cad_cl!AP$5)))</f>
        <v/>
      </c>
      <c r="AQ611" s="134" t="str">
        <f>IF(ISERR(IF($C611="","",SUMIFS(Con_ve!$F$6:$F$1005,Con_ve!$C$6:$C$1005,$C611,Con_ve!$I$6:$I$1005,"Fechada",Con_ve!$Q$6:$Q$1005,Cad_cl!AQ$5))),"",IF($C611="","",SUMIFS(Con_ve!$F$6:$F$1005,Con_ve!$C$6:$C$1005,$C611,Con_ve!$I$6:$I$1005,"Fechada",Con_ve!$Q$6:$Q$1005,Cad_cl!AQ$5)))</f>
        <v/>
      </c>
      <c r="AR611" s="134" t="str">
        <f>IF(ISERR(IF($C611="","",SUMIFS(Con_ve!$F$6:$F$1005,Con_ve!$C$6:$C$1005,$C611,Con_ve!$I$6:$I$1005,"Fechada",Con_ve!$Q$6:$Q$1005,Cad_cl!AR$5))),"",IF($C611="","",SUMIFS(Con_ve!$F$6:$F$1005,Con_ve!$C$6:$C$1005,$C611,Con_ve!$I$6:$I$1005,"Fechada",Con_ve!$Q$6:$Q$1005,Cad_cl!AR$5)))</f>
        <v/>
      </c>
      <c r="AS611" s="134" t="str">
        <f>IF(ISERR(IF($C611="","",SUMIFS(Con_ve!$F$6:$F$1005,Con_ve!$C$6:$C$1005,$C611,Con_ve!$I$6:$I$1005,"Fechada",Con_ve!$Q$6:$Q$1005,Cad_cl!AS$5))),"",IF($C611="","",SUMIFS(Con_ve!$F$6:$F$1005,Con_ve!$C$6:$C$1005,$C611,Con_ve!$I$6:$I$1005,"Fechada",Con_ve!$Q$6:$Q$1005,Cad_cl!AS$5)))</f>
        <v/>
      </c>
      <c r="AT611" s="134" t="str">
        <f>IF(ISERR(IF($C611="","",SUMIFS(Con_ve!$F$6:$F$1005,Con_ve!$C$6:$C$1005,$C611,Con_ve!$I$6:$I$1005,"Fechada",Con_ve!$Q$6:$Q$1005,Cad_cl!AT$5))),"",IF($C611="","",SUMIFS(Con_ve!$F$6:$F$1005,Con_ve!$C$6:$C$1005,$C611,Con_ve!$I$6:$I$1005,"Fechada",Con_ve!$Q$6:$Q$1005,Cad_cl!AT$5)))</f>
        <v/>
      </c>
      <c r="AU611" s="134" t="str">
        <f>IF(ISERR(IF($C611="","",SUMIFS(Con_ve!$F$6:$F$1005,Con_ve!$C$6:$C$1005,$C611,Con_ve!$I$6:$I$1005,"Fechada",Con_ve!$Q$6:$Q$1005,Cad_cl!AU$5))),"",IF($C611="","",SUMIFS(Con_ve!$F$6:$F$1005,Con_ve!$C$6:$C$1005,$C611,Con_ve!$I$6:$I$1005,"Fechada",Con_ve!$Q$6:$Q$1005,Cad_cl!AU$5)))</f>
        <v/>
      </c>
      <c r="AV611" s="134" t="str">
        <f>IF(ISERR(IF($C611="","",SUMIFS(Con_ve!$F$6:$F$1005,Con_ve!$C$6:$C$1005,$C611,Con_ve!$I$6:$I$1005,"Fechada",Con_ve!$Q$6:$Q$1005,Cad_cl!AV$5))),"",IF($C611="","",SUMIFS(Con_ve!$F$6:$F$1005,Con_ve!$C$6:$C$1005,$C611,Con_ve!$I$6:$I$1005,"Fechada",Con_ve!$Q$6:$Q$1005,Cad_cl!AV$5)))</f>
        <v/>
      </c>
      <c r="AW611" s="134" t="str">
        <f>IF(ISERR(IF($C611="","",SUMIFS(Con_ve!$F$6:$F$1005,Con_ve!$C$6:$C$1005,$C611,Con_ve!$I$6:$I$1005,"Fechada",Con_ve!$Q$6:$Q$1005,Cad_cl!AW$5))),"",IF($C611="","",SUMIFS(Con_ve!$F$6:$F$1005,Con_ve!$C$6:$C$1005,$C611,Con_ve!$I$6:$I$1005,"Fechada",Con_ve!$Q$6:$Q$1005,Cad_cl!AW$5)))</f>
        <v/>
      </c>
      <c r="AX611" s="134" t="str">
        <f>IF(ISERR(IF($C611="","",SUMIFS(Con_ve!$F$6:$F$1005,Con_ve!$C$6:$C$1005,$C611,Con_ve!$I$6:$I$1005,"Fechada",Con_ve!$Q$6:$Q$1005,Cad_cl!AX$5))),"",IF($C611="","",SUMIFS(Con_ve!$F$6:$F$1005,Con_ve!$C$6:$C$1005,$C611,Con_ve!$I$6:$I$1005,"Fechada",Con_ve!$Q$6:$Q$1005,Cad_cl!AX$5)))</f>
        <v/>
      </c>
      <c r="AY611" s="134" t="str">
        <f>IF(ISERR(IF($C611="","",SUMIFS(Con_ve!$F$6:$F$1005,Con_ve!$C$6:$C$1005,$C611,Con_ve!$I$6:$I$1005,"Fechada",Con_ve!$Q$6:$Q$1005,Cad_cl!AY$5))),"",IF($C611="","",SUMIFS(Con_ve!$F$6:$F$1005,Con_ve!$C$6:$C$1005,$C611,Con_ve!$I$6:$I$1005,"Fechada",Con_ve!$Q$6:$Q$1005,Cad_cl!AY$5)))</f>
        <v/>
      </c>
      <c r="AZ611" s="134" t="str">
        <f>IF(ISERR(IF($C611="","",SUMIFS(Con_ve!$F$6:$F$1005,Con_ve!$C$6:$C$1005,$C611,Con_ve!$I$6:$I$1005,"Fechada",Con_ve!$Q$6:$Q$1005,Cad_cl!AZ$5))),"",IF($C611="","",SUMIFS(Con_ve!$F$6:$F$1005,Con_ve!$C$6:$C$1005,$C611,Con_ve!$I$6:$I$1005,"Fechada",Con_ve!$Q$6:$Q$1005,Cad_cl!AZ$5)))</f>
        <v/>
      </c>
      <c r="BA611" s="134" t="str">
        <f>IF(ISERR(IF($C611="","",SUMIFS(Con_ve!$F$6:$F$1005,Con_ve!$C$6:$C$1005,$C611,Con_ve!$I$6:$I$1005,"Fechada",Con_ve!$Q$6:$Q$1005,Cad_cl!BA$5))),"",IF($C611="","",SUMIFS(Con_ve!$F$6:$F$1005,Con_ve!$C$6:$C$1005,$C611,Con_ve!$I$6:$I$1005,"Fechada",Con_ve!$Q$6:$Q$1005,Cad_cl!BA$5)))</f>
        <v/>
      </c>
      <c r="BB611" s="134">
        <f t="shared" si="27"/>
        <v>0</v>
      </c>
      <c r="BD611" s="134" t="str">
        <f>IF(ISERR(IF($C611="","",SUMIFS(Con_ve!$F$6:$F$1005,Con_ve!$C$6:$C$1005,$C611,Con_ve!$I$6:$I$1005,"Em negociação",Con_ve!$Q$6:$Q$1005,Cad_cl!BD$5))),"",IF($C611="","",SUMIFS(Con_ve!$F$6:$F$1005,Con_ve!$C$6:$C$1005,$C611,Con_ve!$I$6:$I$1005,"Em negociação",Con_ve!$Q$6:$Q$1005,Cad_cl!BD$5)))</f>
        <v/>
      </c>
      <c r="BE611" s="134" t="str">
        <f>IF(ISERR(IF($C611="","",SUMIFS(Con_ve!$F$6:$F$1005,Con_ve!$C$6:$C$1005,$C611,Con_ve!$I$6:$I$1005,"Em negociação",Con_ve!$Q$6:$Q$1005,Cad_cl!BE$5))),"",IF($C611="","",SUMIFS(Con_ve!$F$6:$F$1005,Con_ve!$C$6:$C$1005,$C611,Con_ve!$I$6:$I$1005,"Em negociação",Con_ve!$Q$6:$Q$1005,Cad_cl!BE$5)))</f>
        <v/>
      </c>
      <c r="BF611" s="134" t="str">
        <f>IF(ISERR(IF($C611="","",SUMIFS(Con_ve!$F$6:$F$1005,Con_ve!$C$6:$C$1005,$C611,Con_ve!$I$6:$I$1005,"Em negociação",Con_ve!$Q$6:$Q$1005,Cad_cl!BF$5))),"",IF($C611="","",SUMIFS(Con_ve!$F$6:$F$1005,Con_ve!$C$6:$C$1005,$C611,Con_ve!$I$6:$I$1005,"Em negociação",Con_ve!$Q$6:$Q$1005,Cad_cl!BF$5)))</f>
        <v/>
      </c>
      <c r="BG611" s="134" t="str">
        <f>IF(ISERR(IF($C611="","",SUMIFS(Con_ve!$F$6:$F$1005,Con_ve!$C$6:$C$1005,$C611,Con_ve!$I$6:$I$1005,"Em negociação",Con_ve!$Q$6:$Q$1005,Cad_cl!BG$5))),"",IF($C611="","",SUMIFS(Con_ve!$F$6:$F$1005,Con_ve!$C$6:$C$1005,$C611,Con_ve!$I$6:$I$1005,"Em negociação",Con_ve!$Q$6:$Q$1005,Cad_cl!BG$5)))</f>
        <v/>
      </c>
      <c r="BH611" s="134" t="str">
        <f>IF(ISERR(IF($C611="","",SUMIFS(Con_ve!$F$6:$F$1005,Con_ve!$C$6:$C$1005,$C611,Con_ve!$I$6:$I$1005,"Em negociação",Con_ve!$Q$6:$Q$1005,Cad_cl!BH$5))),"",IF($C611="","",SUMIFS(Con_ve!$F$6:$F$1005,Con_ve!$C$6:$C$1005,$C611,Con_ve!$I$6:$I$1005,"Em negociação",Con_ve!$Q$6:$Q$1005,Cad_cl!BH$5)))</f>
        <v/>
      </c>
      <c r="BI611" s="134" t="str">
        <f>IF(ISERR(IF($C611="","",SUMIFS(Con_ve!$F$6:$F$1005,Con_ve!$C$6:$C$1005,$C611,Con_ve!$I$6:$I$1005,"Em negociação",Con_ve!$Q$6:$Q$1005,Cad_cl!BI$5))),"",IF($C611="","",SUMIFS(Con_ve!$F$6:$F$1005,Con_ve!$C$6:$C$1005,$C611,Con_ve!$I$6:$I$1005,"Em negociação",Con_ve!$Q$6:$Q$1005,Cad_cl!BI$5)))</f>
        <v/>
      </c>
      <c r="BJ611" s="134" t="str">
        <f>IF(ISERR(IF($C611="","",SUMIFS(Con_ve!$F$6:$F$1005,Con_ve!$C$6:$C$1005,$C611,Con_ve!$I$6:$I$1005,"Em negociação",Con_ve!$Q$6:$Q$1005,Cad_cl!BJ$5))),"",IF($C611="","",SUMIFS(Con_ve!$F$6:$F$1005,Con_ve!$C$6:$C$1005,$C611,Con_ve!$I$6:$I$1005,"Em negociação",Con_ve!$Q$6:$Q$1005,Cad_cl!BJ$5)))</f>
        <v/>
      </c>
      <c r="BK611" s="134" t="str">
        <f>IF(ISERR(IF($C611="","",SUMIFS(Con_ve!$F$6:$F$1005,Con_ve!$C$6:$C$1005,$C611,Con_ve!$I$6:$I$1005,"Em negociação",Con_ve!$Q$6:$Q$1005,Cad_cl!BK$5))),"",IF($C611="","",SUMIFS(Con_ve!$F$6:$F$1005,Con_ve!$C$6:$C$1005,$C611,Con_ve!$I$6:$I$1005,"Em negociação",Con_ve!$Q$6:$Q$1005,Cad_cl!BK$5)))</f>
        <v/>
      </c>
      <c r="BL611" s="134" t="str">
        <f>IF(ISERR(IF($C611="","",SUMIFS(Con_ve!$F$6:$F$1005,Con_ve!$C$6:$C$1005,$C611,Con_ve!$I$6:$I$1005,"Em negociação",Con_ve!$Q$6:$Q$1005,Cad_cl!BL$5))),"",IF($C611="","",SUMIFS(Con_ve!$F$6:$F$1005,Con_ve!$C$6:$C$1005,$C611,Con_ve!$I$6:$I$1005,"Em negociação",Con_ve!$Q$6:$Q$1005,Cad_cl!BL$5)))</f>
        <v/>
      </c>
      <c r="BM611" s="134" t="str">
        <f>IF(ISERR(IF($C611="","",SUMIFS(Con_ve!$F$6:$F$1005,Con_ve!$C$6:$C$1005,$C611,Con_ve!$I$6:$I$1005,"Em negociação",Con_ve!$Q$6:$Q$1005,Cad_cl!BM$5))),"",IF($C611="","",SUMIFS(Con_ve!$F$6:$F$1005,Con_ve!$C$6:$C$1005,$C611,Con_ve!$I$6:$I$1005,"Em negociação",Con_ve!$Q$6:$Q$1005,Cad_cl!BM$5)))</f>
        <v/>
      </c>
      <c r="BN611" s="134" t="str">
        <f>IF(ISERR(IF($C611="","",SUMIFS(Con_ve!$F$6:$F$1005,Con_ve!$C$6:$C$1005,$C611,Con_ve!$I$6:$I$1005,"Em negociação",Con_ve!$Q$6:$Q$1005,Cad_cl!BN$5))),"",IF($C611="","",SUMIFS(Con_ve!$F$6:$F$1005,Con_ve!$C$6:$C$1005,$C611,Con_ve!$I$6:$I$1005,"Em negociação",Con_ve!$Q$6:$Q$1005,Cad_cl!BN$5)))</f>
        <v/>
      </c>
      <c r="BO611" s="134" t="str">
        <f>IF(ISERR(IF($C611="","",SUMIFS(Con_ve!$F$6:$F$1005,Con_ve!$C$6:$C$1005,$C611,Con_ve!$I$6:$I$1005,"Em negociação",Con_ve!$Q$6:$Q$1005,Cad_cl!BO$5))),"",IF($C611="","",SUMIFS(Con_ve!$F$6:$F$1005,Con_ve!$C$6:$C$1005,$C611,Con_ve!$I$6:$I$1005,"Em negociação",Con_ve!$Q$6:$Q$1005,Cad_cl!BO$5)))</f>
        <v/>
      </c>
      <c r="BP611" s="134">
        <f t="shared" si="28"/>
        <v>0</v>
      </c>
      <c r="BR611" s="125" t="str">
        <f>IF(ISERR(IF(AND($I611=Re_lo!$E$5,BR$5=VLOOKUP(Re_lo!$H$5,Re_lo!$N$5:$O$16,2,0)),AP611,"")),"",IF(AND($I611=Re_lo!$E$5,BR$5=VLOOKUP(Re_lo!$H$5,Re_lo!$N$5:$O$16,2,0)),AP611,""))</f>
        <v/>
      </c>
      <c r="BS611" s="125" t="str">
        <f>IF(ISERR(IF(AND($I611=Re_lo!$E$5,BS$5=VLOOKUP(Re_lo!$H$5,Re_lo!$N$5:$O$16,2,0)),AQ611,"")),"",IF(AND($I611=Re_lo!$E$5,BS$5=VLOOKUP(Re_lo!$H$5,Re_lo!$N$5:$O$16,2,0)),AQ611,""))</f>
        <v/>
      </c>
      <c r="BT611" s="125" t="str">
        <f>IF(ISERR(IF(AND($I611=Re_lo!$E$5,BT$5=VLOOKUP(Re_lo!$H$5,Re_lo!$N$5:$O$16,2,0)),AR611,"")),"",IF(AND($I611=Re_lo!$E$5,BT$5=VLOOKUP(Re_lo!$H$5,Re_lo!$N$5:$O$16,2,0)),AR611,""))</f>
        <v/>
      </c>
      <c r="BU611" s="125" t="str">
        <f>IF(ISERR(IF(AND($I611=Re_lo!$E$5,BU$5=VLOOKUP(Re_lo!$H$5,Re_lo!$N$5:$O$16,2,0)),AS611,"")),"",IF(AND($I611=Re_lo!$E$5,BU$5=VLOOKUP(Re_lo!$H$5,Re_lo!$N$5:$O$16,2,0)),AS611,""))</f>
        <v/>
      </c>
      <c r="BV611" s="125" t="str">
        <f>IF(ISERR(IF(AND($I611=Re_lo!$E$5,BV$5=VLOOKUP(Re_lo!$H$5,Re_lo!$N$5:$O$16,2,0)),AT611,"")),"",IF(AND($I611=Re_lo!$E$5,BV$5=VLOOKUP(Re_lo!$H$5,Re_lo!$N$5:$O$16,2,0)),AT611,""))</f>
        <v/>
      </c>
      <c r="BW611" s="125" t="str">
        <f>IF(ISERR(IF(AND($I611=Re_lo!$E$5,BW$5=VLOOKUP(Re_lo!$H$5,Re_lo!$N$5:$O$16,2,0)),AU611,"")),"",IF(AND($I611=Re_lo!$E$5,BW$5=VLOOKUP(Re_lo!$H$5,Re_lo!$N$5:$O$16,2,0)),AU611,""))</f>
        <v/>
      </c>
      <c r="BX611" s="125" t="str">
        <f>IF(ISERR(IF(AND($I611=Re_lo!$E$5,BX$5=VLOOKUP(Re_lo!$H$5,Re_lo!$N$5:$O$16,2,0)),AV611,"")),"",IF(AND($I611=Re_lo!$E$5,BX$5=VLOOKUP(Re_lo!$H$5,Re_lo!$N$5:$O$16,2,0)),AV611,""))</f>
        <v/>
      </c>
      <c r="BY611" s="125" t="str">
        <f>IF(ISERR(IF(AND($I611=Re_lo!$E$5,BY$5=VLOOKUP(Re_lo!$H$5,Re_lo!$N$5:$O$16,2,0)),AW611,"")),"",IF(AND($I611=Re_lo!$E$5,BY$5=VLOOKUP(Re_lo!$H$5,Re_lo!$N$5:$O$16,2,0)),AW611,""))</f>
        <v/>
      </c>
      <c r="BZ611" s="125" t="str">
        <f>IF(ISERR(IF(AND($I611=Re_lo!$E$5,BZ$5=VLOOKUP(Re_lo!$H$5,Re_lo!$N$5:$O$16,2,0)),AX611,"")),"",IF(AND($I611=Re_lo!$E$5,BZ$5=VLOOKUP(Re_lo!$H$5,Re_lo!$N$5:$O$16,2,0)),AX611,""))</f>
        <v/>
      </c>
      <c r="CA611" s="125" t="str">
        <f>IF(ISERR(IF(AND($I611=Re_lo!$E$5,CA$5=VLOOKUP(Re_lo!$H$5,Re_lo!$N$5:$O$16,2,0)),AY611,"")),"",IF(AND($I611=Re_lo!$E$5,CA$5=VLOOKUP(Re_lo!$H$5,Re_lo!$N$5:$O$16,2,0)),AY611,""))</f>
        <v/>
      </c>
      <c r="CB611" s="125" t="str">
        <f>IF(ISERR(IF(AND($I611=Re_lo!$E$5,CB$5=VLOOKUP(Re_lo!$H$5,Re_lo!$N$5:$O$16,2,0)),AZ611,"")),"",IF(AND($I611=Re_lo!$E$5,CB$5=VLOOKUP(Re_lo!$H$5,Re_lo!$N$5:$O$16,2,0)),AZ611,""))</f>
        <v/>
      </c>
      <c r="CC611" s="125" t="str">
        <f>IF(ISERR(IF(AND($I611=Re_lo!$E$5,CC$5=VLOOKUP(Re_lo!$H$5,Re_lo!$N$5:$O$16,2,0)),BA611,"")),"",IF(AND($I611=Re_lo!$E$5,CC$5=VLOOKUP(Re_lo!$H$5,Re_lo!$N$5:$O$16,2,0)),BA611,""))</f>
        <v/>
      </c>
      <c r="CD611" s="125" t="str">
        <f>IF(ISERR(IF(AND($I611=Re_lo!$E$5,CD$5=VLOOKUP(Re_lo!$H$5,Re_lo!$N$5:$O$16,2,0)),BB611,"")),"",IF(AND($I611=Re_lo!$E$5,CD$5=VLOOKUP(Re_lo!$H$5,Re_lo!$N$5:$O$16,2,0)),BB611,""))</f>
        <v/>
      </c>
      <c r="CF611" s="125" t="str">
        <f>IF($C611="","",COUNTIFS(Con_ve!$C$6:$C$1005,$C611,Con_ve!$Q$6:$Q$1005,Cad_cl!CF$5))</f>
        <v/>
      </c>
      <c r="CG611" s="125" t="str">
        <f>IF($C611="","",COUNTIFS(Con_ve!$C$6:$C$1005,$C611,Con_ve!$Q$6:$Q$1005,Cad_cl!CG$5))</f>
        <v/>
      </c>
      <c r="CH611" s="125" t="str">
        <f>IF($C611="","",COUNTIFS(Con_ve!$C$6:$C$1005,$C611,Con_ve!$Q$6:$Q$1005,Cad_cl!CH$5))</f>
        <v/>
      </c>
      <c r="CI611" s="125" t="str">
        <f>IF($C611="","",COUNTIFS(Con_ve!$C$6:$C$1005,$C611,Con_ve!$Q$6:$Q$1005,Cad_cl!CI$5))</f>
        <v/>
      </c>
      <c r="CJ611" s="125" t="str">
        <f>IF($C611="","",COUNTIFS(Con_ve!$C$6:$C$1005,$C611,Con_ve!$Q$6:$Q$1005,Cad_cl!CJ$5))</f>
        <v/>
      </c>
      <c r="CK611" s="125" t="str">
        <f>IF($C611="","",COUNTIFS(Con_ve!$C$6:$C$1005,$C611,Con_ve!$Q$6:$Q$1005,Cad_cl!CK$5))</f>
        <v/>
      </c>
      <c r="CL611" s="125" t="str">
        <f>IF($C611="","",COUNTIFS(Con_ve!$C$6:$C$1005,$C611,Con_ve!$Q$6:$Q$1005,Cad_cl!CL$5))</f>
        <v/>
      </c>
      <c r="CM611" s="125" t="str">
        <f>IF($C611="","",COUNTIFS(Con_ve!$C$6:$C$1005,$C611,Con_ve!$Q$6:$Q$1005,Cad_cl!CM$5))</f>
        <v/>
      </c>
      <c r="CN611" s="125" t="str">
        <f>IF($C611="","",COUNTIFS(Con_ve!$C$6:$C$1005,$C611,Con_ve!$Q$6:$Q$1005,Cad_cl!CN$5))</f>
        <v/>
      </c>
      <c r="CO611" s="125" t="str">
        <f>IF($C611="","",COUNTIFS(Con_ve!$C$6:$C$1005,$C611,Con_ve!$Q$6:$Q$1005,Cad_cl!CO$5))</f>
        <v/>
      </c>
      <c r="CP611" s="125" t="str">
        <f>IF($C611="","",COUNTIFS(Con_ve!$C$6:$C$1005,$C611,Con_ve!$Q$6:$Q$1005,Cad_cl!CP$5))</f>
        <v/>
      </c>
      <c r="CQ611" s="125" t="str">
        <f>IF($C611="","",COUNTIFS(Con_ve!$C$6:$C$1005,$C611,Con_ve!$Q$6:$Q$1005,Cad_cl!CQ$5))</f>
        <v/>
      </c>
      <c r="CR611" s="125">
        <f t="shared" si="29"/>
        <v>0</v>
      </c>
    </row>
    <row r="612" spans="3:96" ht="30" customHeight="1">
      <c r="C612" s="153"/>
      <c r="D612" s="153"/>
      <c r="E612" s="154"/>
      <c r="F612" s="153"/>
      <c r="G612" s="155"/>
      <c r="H612" s="153"/>
      <c r="I612" s="153"/>
      <c r="J612" s="132" t="s">
        <v>309</v>
      </c>
      <c r="K612" s="133" t="s">
        <v>309</v>
      </c>
      <c r="L612" s="153"/>
      <c r="M612" s="153"/>
      <c r="N612" s="153"/>
      <c r="O612" s="153"/>
      <c r="P612" s="153"/>
      <c r="Q612" s="153"/>
      <c r="AP612" s="134" t="str">
        <f>IF(ISERR(IF($C612="","",SUMIFS(Con_ve!$F$6:$F$1005,Con_ve!$C$6:$C$1005,$C612,Con_ve!$I$6:$I$1005,"Fechada",Con_ve!$Q$6:$Q$1005,Cad_cl!AP$5))),"",IF($C612="","",SUMIFS(Con_ve!$F$6:$F$1005,Con_ve!$C$6:$C$1005,$C612,Con_ve!$I$6:$I$1005,"Fechada",Con_ve!$Q$6:$Q$1005,Cad_cl!AP$5)))</f>
        <v/>
      </c>
      <c r="AQ612" s="134" t="str">
        <f>IF(ISERR(IF($C612="","",SUMIFS(Con_ve!$F$6:$F$1005,Con_ve!$C$6:$C$1005,$C612,Con_ve!$I$6:$I$1005,"Fechada",Con_ve!$Q$6:$Q$1005,Cad_cl!AQ$5))),"",IF($C612="","",SUMIFS(Con_ve!$F$6:$F$1005,Con_ve!$C$6:$C$1005,$C612,Con_ve!$I$6:$I$1005,"Fechada",Con_ve!$Q$6:$Q$1005,Cad_cl!AQ$5)))</f>
        <v/>
      </c>
      <c r="AR612" s="134" t="str">
        <f>IF(ISERR(IF($C612="","",SUMIFS(Con_ve!$F$6:$F$1005,Con_ve!$C$6:$C$1005,$C612,Con_ve!$I$6:$I$1005,"Fechada",Con_ve!$Q$6:$Q$1005,Cad_cl!AR$5))),"",IF($C612="","",SUMIFS(Con_ve!$F$6:$F$1005,Con_ve!$C$6:$C$1005,$C612,Con_ve!$I$6:$I$1005,"Fechada",Con_ve!$Q$6:$Q$1005,Cad_cl!AR$5)))</f>
        <v/>
      </c>
      <c r="AS612" s="134" t="str">
        <f>IF(ISERR(IF($C612="","",SUMIFS(Con_ve!$F$6:$F$1005,Con_ve!$C$6:$C$1005,$C612,Con_ve!$I$6:$I$1005,"Fechada",Con_ve!$Q$6:$Q$1005,Cad_cl!AS$5))),"",IF($C612="","",SUMIFS(Con_ve!$F$6:$F$1005,Con_ve!$C$6:$C$1005,$C612,Con_ve!$I$6:$I$1005,"Fechada",Con_ve!$Q$6:$Q$1005,Cad_cl!AS$5)))</f>
        <v/>
      </c>
      <c r="AT612" s="134" t="str">
        <f>IF(ISERR(IF($C612="","",SUMIFS(Con_ve!$F$6:$F$1005,Con_ve!$C$6:$C$1005,$C612,Con_ve!$I$6:$I$1005,"Fechada",Con_ve!$Q$6:$Q$1005,Cad_cl!AT$5))),"",IF($C612="","",SUMIFS(Con_ve!$F$6:$F$1005,Con_ve!$C$6:$C$1005,$C612,Con_ve!$I$6:$I$1005,"Fechada",Con_ve!$Q$6:$Q$1005,Cad_cl!AT$5)))</f>
        <v/>
      </c>
      <c r="AU612" s="134" t="str">
        <f>IF(ISERR(IF($C612="","",SUMIFS(Con_ve!$F$6:$F$1005,Con_ve!$C$6:$C$1005,$C612,Con_ve!$I$6:$I$1005,"Fechada",Con_ve!$Q$6:$Q$1005,Cad_cl!AU$5))),"",IF($C612="","",SUMIFS(Con_ve!$F$6:$F$1005,Con_ve!$C$6:$C$1005,$C612,Con_ve!$I$6:$I$1005,"Fechada",Con_ve!$Q$6:$Q$1005,Cad_cl!AU$5)))</f>
        <v/>
      </c>
      <c r="AV612" s="134" t="str">
        <f>IF(ISERR(IF($C612="","",SUMIFS(Con_ve!$F$6:$F$1005,Con_ve!$C$6:$C$1005,$C612,Con_ve!$I$6:$I$1005,"Fechada",Con_ve!$Q$6:$Q$1005,Cad_cl!AV$5))),"",IF($C612="","",SUMIFS(Con_ve!$F$6:$F$1005,Con_ve!$C$6:$C$1005,$C612,Con_ve!$I$6:$I$1005,"Fechada",Con_ve!$Q$6:$Q$1005,Cad_cl!AV$5)))</f>
        <v/>
      </c>
      <c r="AW612" s="134" t="str">
        <f>IF(ISERR(IF($C612="","",SUMIFS(Con_ve!$F$6:$F$1005,Con_ve!$C$6:$C$1005,$C612,Con_ve!$I$6:$I$1005,"Fechada",Con_ve!$Q$6:$Q$1005,Cad_cl!AW$5))),"",IF($C612="","",SUMIFS(Con_ve!$F$6:$F$1005,Con_ve!$C$6:$C$1005,$C612,Con_ve!$I$6:$I$1005,"Fechada",Con_ve!$Q$6:$Q$1005,Cad_cl!AW$5)))</f>
        <v/>
      </c>
      <c r="AX612" s="134" t="str">
        <f>IF(ISERR(IF($C612="","",SUMIFS(Con_ve!$F$6:$F$1005,Con_ve!$C$6:$C$1005,$C612,Con_ve!$I$6:$I$1005,"Fechada",Con_ve!$Q$6:$Q$1005,Cad_cl!AX$5))),"",IF($C612="","",SUMIFS(Con_ve!$F$6:$F$1005,Con_ve!$C$6:$C$1005,$C612,Con_ve!$I$6:$I$1005,"Fechada",Con_ve!$Q$6:$Q$1005,Cad_cl!AX$5)))</f>
        <v/>
      </c>
      <c r="AY612" s="134" t="str">
        <f>IF(ISERR(IF($C612="","",SUMIFS(Con_ve!$F$6:$F$1005,Con_ve!$C$6:$C$1005,$C612,Con_ve!$I$6:$I$1005,"Fechada",Con_ve!$Q$6:$Q$1005,Cad_cl!AY$5))),"",IF($C612="","",SUMIFS(Con_ve!$F$6:$F$1005,Con_ve!$C$6:$C$1005,$C612,Con_ve!$I$6:$I$1005,"Fechada",Con_ve!$Q$6:$Q$1005,Cad_cl!AY$5)))</f>
        <v/>
      </c>
      <c r="AZ612" s="134" t="str">
        <f>IF(ISERR(IF($C612="","",SUMIFS(Con_ve!$F$6:$F$1005,Con_ve!$C$6:$C$1005,$C612,Con_ve!$I$6:$I$1005,"Fechada",Con_ve!$Q$6:$Q$1005,Cad_cl!AZ$5))),"",IF($C612="","",SUMIFS(Con_ve!$F$6:$F$1005,Con_ve!$C$6:$C$1005,$C612,Con_ve!$I$6:$I$1005,"Fechada",Con_ve!$Q$6:$Q$1005,Cad_cl!AZ$5)))</f>
        <v/>
      </c>
      <c r="BA612" s="134" t="str">
        <f>IF(ISERR(IF($C612="","",SUMIFS(Con_ve!$F$6:$F$1005,Con_ve!$C$6:$C$1005,$C612,Con_ve!$I$6:$I$1005,"Fechada",Con_ve!$Q$6:$Q$1005,Cad_cl!BA$5))),"",IF($C612="","",SUMIFS(Con_ve!$F$6:$F$1005,Con_ve!$C$6:$C$1005,$C612,Con_ve!$I$6:$I$1005,"Fechada",Con_ve!$Q$6:$Q$1005,Cad_cl!BA$5)))</f>
        <v/>
      </c>
      <c r="BB612" s="134">
        <f t="shared" si="27"/>
        <v>0</v>
      </c>
      <c r="BD612" s="134" t="str">
        <f>IF(ISERR(IF($C612="","",SUMIFS(Con_ve!$F$6:$F$1005,Con_ve!$C$6:$C$1005,$C612,Con_ve!$I$6:$I$1005,"Em negociação",Con_ve!$Q$6:$Q$1005,Cad_cl!BD$5))),"",IF($C612="","",SUMIFS(Con_ve!$F$6:$F$1005,Con_ve!$C$6:$C$1005,$C612,Con_ve!$I$6:$I$1005,"Em negociação",Con_ve!$Q$6:$Q$1005,Cad_cl!BD$5)))</f>
        <v/>
      </c>
      <c r="BE612" s="134" t="str">
        <f>IF(ISERR(IF($C612="","",SUMIFS(Con_ve!$F$6:$F$1005,Con_ve!$C$6:$C$1005,$C612,Con_ve!$I$6:$I$1005,"Em negociação",Con_ve!$Q$6:$Q$1005,Cad_cl!BE$5))),"",IF($C612="","",SUMIFS(Con_ve!$F$6:$F$1005,Con_ve!$C$6:$C$1005,$C612,Con_ve!$I$6:$I$1005,"Em negociação",Con_ve!$Q$6:$Q$1005,Cad_cl!BE$5)))</f>
        <v/>
      </c>
      <c r="BF612" s="134" t="str">
        <f>IF(ISERR(IF($C612="","",SUMIFS(Con_ve!$F$6:$F$1005,Con_ve!$C$6:$C$1005,$C612,Con_ve!$I$6:$I$1005,"Em negociação",Con_ve!$Q$6:$Q$1005,Cad_cl!BF$5))),"",IF($C612="","",SUMIFS(Con_ve!$F$6:$F$1005,Con_ve!$C$6:$C$1005,$C612,Con_ve!$I$6:$I$1005,"Em negociação",Con_ve!$Q$6:$Q$1005,Cad_cl!BF$5)))</f>
        <v/>
      </c>
      <c r="BG612" s="134" t="str">
        <f>IF(ISERR(IF($C612="","",SUMIFS(Con_ve!$F$6:$F$1005,Con_ve!$C$6:$C$1005,$C612,Con_ve!$I$6:$I$1005,"Em negociação",Con_ve!$Q$6:$Q$1005,Cad_cl!BG$5))),"",IF($C612="","",SUMIFS(Con_ve!$F$6:$F$1005,Con_ve!$C$6:$C$1005,$C612,Con_ve!$I$6:$I$1005,"Em negociação",Con_ve!$Q$6:$Q$1005,Cad_cl!BG$5)))</f>
        <v/>
      </c>
      <c r="BH612" s="134" t="str">
        <f>IF(ISERR(IF($C612="","",SUMIFS(Con_ve!$F$6:$F$1005,Con_ve!$C$6:$C$1005,$C612,Con_ve!$I$6:$I$1005,"Em negociação",Con_ve!$Q$6:$Q$1005,Cad_cl!BH$5))),"",IF($C612="","",SUMIFS(Con_ve!$F$6:$F$1005,Con_ve!$C$6:$C$1005,$C612,Con_ve!$I$6:$I$1005,"Em negociação",Con_ve!$Q$6:$Q$1005,Cad_cl!BH$5)))</f>
        <v/>
      </c>
      <c r="BI612" s="134" t="str">
        <f>IF(ISERR(IF($C612="","",SUMIFS(Con_ve!$F$6:$F$1005,Con_ve!$C$6:$C$1005,$C612,Con_ve!$I$6:$I$1005,"Em negociação",Con_ve!$Q$6:$Q$1005,Cad_cl!BI$5))),"",IF($C612="","",SUMIFS(Con_ve!$F$6:$F$1005,Con_ve!$C$6:$C$1005,$C612,Con_ve!$I$6:$I$1005,"Em negociação",Con_ve!$Q$6:$Q$1005,Cad_cl!BI$5)))</f>
        <v/>
      </c>
      <c r="BJ612" s="134" t="str">
        <f>IF(ISERR(IF($C612="","",SUMIFS(Con_ve!$F$6:$F$1005,Con_ve!$C$6:$C$1005,$C612,Con_ve!$I$6:$I$1005,"Em negociação",Con_ve!$Q$6:$Q$1005,Cad_cl!BJ$5))),"",IF($C612="","",SUMIFS(Con_ve!$F$6:$F$1005,Con_ve!$C$6:$C$1005,$C612,Con_ve!$I$6:$I$1005,"Em negociação",Con_ve!$Q$6:$Q$1005,Cad_cl!BJ$5)))</f>
        <v/>
      </c>
      <c r="BK612" s="134" t="str">
        <f>IF(ISERR(IF($C612="","",SUMIFS(Con_ve!$F$6:$F$1005,Con_ve!$C$6:$C$1005,$C612,Con_ve!$I$6:$I$1005,"Em negociação",Con_ve!$Q$6:$Q$1005,Cad_cl!BK$5))),"",IF($C612="","",SUMIFS(Con_ve!$F$6:$F$1005,Con_ve!$C$6:$C$1005,$C612,Con_ve!$I$6:$I$1005,"Em negociação",Con_ve!$Q$6:$Q$1005,Cad_cl!BK$5)))</f>
        <v/>
      </c>
      <c r="BL612" s="134" t="str">
        <f>IF(ISERR(IF($C612="","",SUMIFS(Con_ve!$F$6:$F$1005,Con_ve!$C$6:$C$1005,$C612,Con_ve!$I$6:$I$1005,"Em negociação",Con_ve!$Q$6:$Q$1005,Cad_cl!BL$5))),"",IF($C612="","",SUMIFS(Con_ve!$F$6:$F$1005,Con_ve!$C$6:$C$1005,$C612,Con_ve!$I$6:$I$1005,"Em negociação",Con_ve!$Q$6:$Q$1005,Cad_cl!BL$5)))</f>
        <v/>
      </c>
      <c r="BM612" s="134" t="str">
        <f>IF(ISERR(IF($C612="","",SUMIFS(Con_ve!$F$6:$F$1005,Con_ve!$C$6:$C$1005,$C612,Con_ve!$I$6:$I$1005,"Em negociação",Con_ve!$Q$6:$Q$1005,Cad_cl!BM$5))),"",IF($C612="","",SUMIFS(Con_ve!$F$6:$F$1005,Con_ve!$C$6:$C$1005,$C612,Con_ve!$I$6:$I$1005,"Em negociação",Con_ve!$Q$6:$Q$1005,Cad_cl!BM$5)))</f>
        <v/>
      </c>
      <c r="BN612" s="134" t="str">
        <f>IF(ISERR(IF($C612="","",SUMIFS(Con_ve!$F$6:$F$1005,Con_ve!$C$6:$C$1005,$C612,Con_ve!$I$6:$I$1005,"Em negociação",Con_ve!$Q$6:$Q$1005,Cad_cl!BN$5))),"",IF($C612="","",SUMIFS(Con_ve!$F$6:$F$1005,Con_ve!$C$6:$C$1005,$C612,Con_ve!$I$6:$I$1005,"Em negociação",Con_ve!$Q$6:$Q$1005,Cad_cl!BN$5)))</f>
        <v/>
      </c>
      <c r="BO612" s="134" t="str">
        <f>IF(ISERR(IF($C612="","",SUMIFS(Con_ve!$F$6:$F$1005,Con_ve!$C$6:$C$1005,$C612,Con_ve!$I$6:$I$1005,"Em negociação",Con_ve!$Q$6:$Q$1005,Cad_cl!BO$5))),"",IF($C612="","",SUMIFS(Con_ve!$F$6:$F$1005,Con_ve!$C$6:$C$1005,$C612,Con_ve!$I$6:$I$1005,"Em negociação",Con_ve!$Q$6:$Q$1005,Cad_cl!BO$5)))</f>
        <v/>
      </c>
      <c r="BP612" s="134">
        <f t="shared" si="28"/>
        <v>0</v>
      </c>
      <c r="BR612" s="125" t="str">
        <f>IF(ISERR(IF(AND($I612=Re_lo!$E$5,BR$5=VLOOKUP(Re_lo!$H$5,Re_lo!$N$5:$O$16,2,0)),AP612,"")),"",IF(AND($I612=Re_lo!$E$5,BR$5=VLOOKUP(Re_lo!$H$5,Re_lo!$N$5:$O$16,2,0)),AP612,""))</f>
        <v/>
      </c>
      <c r="BS612" s="125" t="str">
        <f>IF(ISERR(IF(AND($I612=Re_lo!$E$5,BS$5=VLOOKUP(Re_lo!$H$5,Re_lo!$N$5:$O$16,2,0)),AQ612,"")),"",IF(AND($I612=Re_lo!$E$5,BS$5=VLOOKUP(Re_lo!$H$5,Re_lo!$N$5:$O$16,2,0)),AQ612,""))</f>
        <v/>
      </c>
      <c r="BT612" s="125" t="str">
        <f>IF(ISERR(IF(AND($I612=Re_lo!$E$5,BT$5=VLOOKUP(Re_lo!$H$5,Re_lo!$N$5:$O$16,2,0)),AR612,"")),"",IF(AND($I612=Re_lo!$E$5,BT$5=VLOOKUP(Re_lo!$H$5,Re_lo!$N$5:$O$16,2,0)),AR612,""))</f>
        <v/>
      </c>
      <c r="BU612" s="125" t="str">
        <f>IF(ISERR(IF(AND($I612=Re_lo!$E$5,BU$5=VLOOKUP(Re_lo!$H$5,Re_lo!$N$5:$O$16,2,0)),AS612,"")),"",IF(AND($I612=Re_lo!$E$5,BU$5=VLOOKUP(Re_lo!$H$5,Re_lo!$N$5:$O$16,2,0)),AS612,""))</f>
        <v/>
      </c>
      <c r="BV612" s="125" t="str">
        <f>IF(ISERR(IF(AND($I612=Re_lo!$E$5,BV$5=VLOOKUP(Re_lo!$H$5,Re_lo!$N$5:$O$16,2,0)),AT612,"")),"",IF(AND($I612=Re_lo!$E$5,BV$5=VLOOKUP(Re_lo!$H$5,Re_lo!$N$5:$O$16,2,0)),AT612,""))</f>
        <v/>
      </c>
      <c r="BW612" s="125" t="str">
        <f>IF(ISERR(IF(AND($I612=Re_lo!$E$5,BW$5=VLOOKUP(Re_lo!$H$5,Re_lo!$N$5:$O$16,2,0)),AU612,"")),"",IF(AND($I612=Re_lo!$E$5,BW$5=VLOOKUP(Re_lo!$H$5,Re_lo!$N$5:$O$16,2,0)),AU612,""))</f>
        <v/>
      </c>
      <c r="BX612" s="125" t="str">
        <f>IF(ISERR(IF(AND($I612=Re_lo!$E$5,BX$5=VLOOKUP(Re_lo!$H$5,Re_lo!$N$5:$O$16,2,0)),AV612,"")),"",IF(AND($I612=Re_lo!$E$5,BX$5=VLOOKUP(Re_lo!$H$5,Re_lo!$N$5:$O$16,2,0)),AV612,""))</f>
        <v/>
      </c>
      <c r="BY612" s="125" t="str">
        <f>IF(ISERR(IF(AND($I612=Re_lo!$E$5,BY$5=VLOOKUP(Re_lo!$H$5,Re_lo!$N$5:$O$16,2,0)),AW612,"")),"",IF(AND($I612=Re_lo!$E$5,BY$5=VLOOKUP(Re_lo!$H$5,Re_lo!$N$5:$O$16,2,0)),AW612,""))</f>
        <v/>
      </c>
      <c r="BZ612" s="125" t="str">
        <f>IF(ISERR(IF(AND($I612=Re_lo!$E$5,BZ$5=VLOOKUP(Re_lo!$H$5,Re_lo!$N$5:$O$16,2,0)),AX612,"")),"",IF(AND($I612=Re_lo!$E$5,BZ$5=VLOOKUP(Re_lo!$H$5,Re_lo!$N$5:$O$16,2,0)),AX612,""))</f>
        <v/>
      </c>
      <c r="CA612" s="125" t="str">
        <f>IF(ISERR(IF(AND($I612=Re_lo!$E$5,CA$5=VLOOKUP(Re_lo!$H$5,Re_lo!$N$5:$O$16,2,0)),AY612,"")),"",IF(AND($I612=Re_lo!$E$5,CA$5=VLOOKUP(Re_lo!$H$5,Re_lo!$N$5:$O$16,2,0)),AY612,""))</f>
        <v/>
      </c>
      <c r="CB612" s="125" t="str">
        <f>IF(ISERR(IF(AND($I612=Re_lo!$E$5,CB$5=VLOOKUP(Re_lo!$H$5,Re_lo!$N$5:$O$16,2,0)),AZ612,"")),"",IF(AND($I612=Re_lo!$E$5,CB$5=VLOOKUP(Re_lo!$H$5,Re_lo!$N$5:$O$16,2,0)),AZ612,""))</f>
        <v/>
      </c>
      <c r="CC612" s="125" t="str">
        <f>IF(ISERR(IF(AND($I612=Re_lo!$E$5,CC$5=VLOOKUP(Re_lo!$H$5,Re_lo!$N$5:$O$16,2,0)),BA612,"")),"",IF(AND($I612=Re_lo!$E$5,CC$5=VLOOKUP(Re_lo!$H$5,Re_lo!$N$5:$O$16,2,0)),BA612,""))</f>
        <v/>
      </c>
      <c r="CD612" s="125" t="str">
        <f>IF(ISERR(IF(AND($I612=Re_lo!$E$5,CD$5=VLOOKUP(Re_lo!$H$5,Re_lo!$N$5:$O$16,2,0)),BB612,"")),"",IF(AND($I612=Re_lo!$E$5,CD$5=VLOOKUP(Re_lo!$H$5,Re_lo!$N$5:$O$16,2,0)),BB612,""))</f>
        <v/>
      </c>
      <c r="CF612" s="125" t="str">
        <f>IF($C612="","",COUNTIFS(Con_ve!$C$6:$C$1005,$C612,Con_ve!$Q$6:$Q$1005,Cad_cl!CF$5))</f>
        <v/>
      </c>
      <c r="CG612" s="125" t="str">
        <f>IF($C612="","",COUNTIFS(Con_ve!$C$6:$C$1005,$C612,Con_ve!$Q$6:$Q$1005,Cad_cl!CG$5))</f>
        <v/>
      </c>
      <c r="CH612" s="125" t="str">
        <f>IF($C612="","",COUNTIFS(Con_ve!$C$6:$C$1005,$C612,Con_ve!$Q$6:$Q$1005,Cad_cl!CH$5))</f>
        <v/>
      </c>
      <c r="CI612" s="125" t="str">
        <f>IF($C612="","",COUNTIFS(Con_ve!$C$6:$C$1005,$C612,Con_ve!$Q$6:$Q$1005,Cad_cl!CI$5))</f>
        <v/>
      </c>
      <c r="CJ612" s="125" t="str">
        <f>IF($C612="","",COUNTIFS(Con_ve!$C$6:$C$1005,$C612,Con_ve!$Q$6:$Q$1005,Cad_cl!CJ$5))</f>
        <v/>
      </c>
      <c r="CK612" s="125" t="str">
        <f>IF($C612="","",COUNTIFS(Con_ve!$C$6:$C$1005,$C612,Con_ve!$Q$6:$Q$1005,Cad_cl!CK$5))</f>
        <v/>
      </c>
      <c r="CL612" s="125" t="str">
        <f>IF($C612="","",COUNTIFS(Con_ve!$C$6:$C$1005,$C612,Con_ve!$Q$6:$Q$1005,Cad_cl!CL$5))</f>
        <v/>
      </c>
      <c r="CM612" s="125" t="str">
        <f>IF($C612="","",COUNTIFS(Con_ve!$C$6:$C$1005,$C612,Con_ve!$Q$6:$Q$1005,Cad_cl!CM$5))</f>
        <v/>
      </c>
      <c r="CN612" s="125" t="str">
        <f>IF($C612="","",COUNTIFS(Con_ve!$C$6:$C$1005,$C612,Con_ve!$Q$6:$Q$1005,Cad_cl!CN$5))</f>
        <v/>
      </c>
      <c r="CO612" s="125" t="str">
        <f>IF($C612="","",COUNTIFS(Con_ve!$C$6:$C$1005,$C612,Con_ve!$Q$6:$Q$1005,Cad_cl!CO$5))</f>
        <v/>
      </c>
      <c r="CP612" s="125" t="str">
        <f>IF($C612="","",COUNTIFS(Con_ve!$C$6:$C$1005,$C612,Con_ve!$Q$6:$Q$1005,Cad_cl!CP$5))</f>
        <v/>
      </c>
      <c r="CQ612" s="125" t="str">
        <f>IF($C612="","",COUNTIFS(Con_ve!$C$6:$C$1005,$C612,Con_ve!$Q$6:$Q$1005,Cad_cl!CQ$5))</f>
        <v/>
      </c>
      <c r="CR612" s="125">
        <f t="shared" si="29"/>
        <v>0</v>
      </c>
    </row>
    <row r="613" spans="3:96" ht="30" customHeight="1">
      <c r="C613" s="153"/>
      <c r="D613" s="153"/>
      <c r="E613" s="154"/>
      <c r="F613" s="153"/>
      <c r="G613" s="155"/>
      <c r="H613" s="153"/>
      <c r="I613" s="153"/>
      <c r="J613" s="132" t="s">
        <v>309</v>
      </c>
      <c r="K613" s="133" t="s">
        <v>309</v>
      </c>
      <c r="L613" s="153"/>
      <c r="M613" s="153"/>
      <c r="N613" s="153"/>
      <c r="O613" s="153"/>
      <c r="P613" s="153"/>
      <c r="Q613" s="153"/>
      <c r="AP613" s="134" t="str">
        <f>IF(ISERR(IF($C613="","",SUMIFS(Con_ve!$F$6:$F$1005,Con_ve!$C$6:$C$1005,$C613,Con_ve!$I$6:$I$1005,"Fechada",Con_ve!$Q$6:$Q$1005,Cad_cl!AP$5))),"",IF($C613="","",SUMIFS(Con_ve!$F$6:$F$1005,Con_ve!$C$6:$C$1005,$C613,Con_ve!$I$6:$I$1005,"Fechada",Con_ve!$Q$6:$Q$1005,Cad_cl!AP$5)))</f>
        <v/>
      </c>
      <c r="AQ613" s="134" t="str">
        <f>IF(ISERR(IF($C613="","",SUMIFS(Con_ve!$F$6:$F$1005,Con_ve!$C$6:$C$1005,$C613,Con_ve!$I$6:$I$1005,"Fechada",Con_ve!$Q$6:$Q$1005,Cad_cl!AQ$5))),"",IF($C613="","",SUMIFS(Con_ve!$F$6:$F$1005,Con_ve!$C$6:$C$1005,$C613,Con_ve!$I$6:$I$1005,"Fechada",Con_ve!$Q$6:$Q$1005,Cad_cl!AQ$5)))</f>
        <v/>
      </c>
      <c r="AR613" s="134" t="str">
        <f>IF(ISERR(IF($C613="","",SUMIFS(Con_ve!$F$6:$F$1005,Con_ve!$C$6:$C$1005,$C613,Con_ve!$I$6:$I$1005,"Fechada",Con_ve!$Q$6:$Q$1005,Cad_cl!AR$5))),"",IF($C613="","",SUMIFS(Con_ve!$F$6:$F$1005,Con_ve!$C$6:$C$1005,$C613,Con_ve!$I$6:$I$1005,"Fechada",Con_ve!$Q$6:$Q$1005,Cad_cl!AR$5)))</f>
        <v/>
      </c>
      <c r="AS613" s="134" t="str">
        <f>IF(ISERR(IF($C613="","",SUMIFS(Con_ve!$F$6:$F$1005,Con_ve!$C$6:$C$1005,$C613,Con_ve!$I$6:$I$1005,"Fechada",Con_ve!$Q$6:$Q$1005,Cad_cl!AS$5))),"",IF($C613="","",SUMIFS(Con_ve!$F$6:$F$1005,Con_ve!$C$6:$C$1005,$C613,Con_ve!$I$6:$I$1005,"Fechada",Con_ve!$Q$6:$Q$1005,Cad_cl!AS$5)))</f>
        <v/>
      </c>
      <c r="AT613" s="134" t="str">
        <f>IF(ISERR(IF($C613="","",SUMIFS(Con_ve!$F$6:$F$1005,Con_ve!$C$6:$C$1005,$C613,Con_ve!$I$6:$I$1005,"Fechada",Con_ve!$Q$6:$Q$1005,Cad_cl!AT$5))),"",IF($C613="","",SUMIFS(Con_ve!$F$6:$F$1005,Con_ve!$C$6:$C$1005,$C613,Con_ve!$I$6:$I$1005,"Fechada",Con_ve!$Q$6:$Q$1005,Cad_cl!AT$5)))</f>
        <v/>
      </c>
      <c r="AU613" s="134" t="str">
        <f>IF(ISERR(IF($C613="","",SUMIFS(Con_ve!$F$6:$F$1005,Con_ve!$C$6:$C$1005,$C613,Con_ve!$I$6:$I$1005,"Fechada",Con_ve!$Q$6:$Q$1005,Cad_cl!AU$5))),"",IF($C613="","",SUMIFS(Con_ve!$F$6:$F$1005,Con_ve!$C$6:$C$1005,$C613,Con_ve!$I$6:$I$1005,"Fechada",Con_ve!$Q$6:$Q$1005,Cad_cl!AU$5)))</f>
        <v/>
      </c>
      <c r="AV613" s="134" t="str">
        <f>IF(ISERR(IF($C613="","",SUMIFS(Con_ve!$F$6:$F$1005,Con_ve!$C$6:$C$1005,$C613,Con_ve!$I$6:$I$1005,"Fechada",Con_ve!$Q$6:$Q$1005,Cad_cl!AV$5))),"",IF($C613="","",SUMIFS(Con_ve!$F$6:$F$1005,Con_ve!$C$6:$C$1005,$C613,Con_ve!$I$6:$I$1005,"Fechada",Con_ve!$Q$6:$Q$1005,Cad_cl!AV$5)))</f>
        <v/>
      </c>
      <c r="AW613" s="134" t="str">
        <f>IF(ISERR(IF($C613="","",SUMIFS(Con_ve!$F$6:$F$1005,Con_ve!$C$6:$C$1005,$C613,Con_ve!$I$6:$I$1005,"Fechada",Con_ve!$Q$6:$Q$1005,Cad_cl!AW$5))),"",IF($C613="","",SUMIFS(Con_ve!$F$6:$F$1005,Con_ve!$C$6:$C$1005,$C613,Con_ve!$I$6:$I$1005,"Fechada",Con_ve!$Q$6:$Q$1005,Cad_cl!AW$5)))</f>
        <v/>
      </c>
      <c r="AX613" s="134" t="str">
        <f>IF(ISERR(IF($C613="","",SUMIFS(Con_ve!$F$6:$F$1005,Con_ve!$C$6:$C$1005,$C613,Con_ve!$I$6:$I$1005,"Fechada",Con_ve!$Q$6:$Q$1005,Cad_cl!AX$5))),"",IF($C613="","",SUMIFS(Con_ve!$F$6:$F$1005,Con_ve!$C$6:$C$1005,$C613,Con_ve!$I$6:$I$1005,"Fechada",Con_ve!$Q$6:$Q$1005,Cad_cl!AX$5)))</f>
        <v/>
      </c>
      <c r="AY613" s="134" t="str">
        <f>IF(ISERR(IF($C613="","",SUMIFS(Con_ve!$F$6:$F$1005,Con_ve!$C$6:$C$1005,$C613,Con_ve!$I$6:$I$1005,"Fechada",Con_ve!$Q$6:$Q$1005,Cad_cl!AY$5))),"",IF($C613="","",SUMIFS(Con_ve!$F$6:$F$1005,Con_ve!$C$6:$C$1005,$C613,Con_ve!$I$6:$I$1005,"Fechada",Con_ve!$Q$6:$Q$1005,Cad_cl!AY$5)))</f>
        <v/>
      </c>
      <c r="AZ613" s="134" t="str">
        <f>IF(ISERR(IF($C613="","",SUMIFS(Con_ve!$F$6:$F$1005,Con_ve!$C$6:$C$1005,$C613,Con_ve!$I$6:$I$1005,"Fechada",Con_ve!$Q$6:$Q$1005,Cad_cl!AZ$5))),"",IF($C613="","",SUMIFS(Con_ve!$F$6:$F$1005,Con_ve!$C$6:$C$1005,$C613,Con_ve!$I$6:$I$1005,"Fechada",Con_ve!$Q$6:$Q$1005,Cad_cl!AZ$5)))</f>
        <v/>
      </c>
      <c r="BA613" s="134" t="str">
        <f>IF(ISERR(IF($C613="","",SUMIFS(Con_ve!$F$6:$F$1005,Con_ve!$C$6:$C$1005,$C613,Con_ve!$I$6:$I$1005,"Fechada",Con_ve!$Q$6:$Q$1005,Cad_cl!BA$5))),"",IF($C613="","",SUMIFS(Con_ve!$F$6:$F$1005,Con_ve!$C$6:$C$1005,$C613,Con_ve!$I$6:$I$1005,"Fechada",Con_ve!$Q$6:$Q$1005,Cad_cl!BA$5)))</f>
        <v/>
      </c>
      <c r="BB613" s="134">
        <f t="shared" si="27"/>
        <v>0</v>
      </c>
      <c r="BD613" s="134" t="str">
        <f>IF(ISERR(IF($C613="","",SUMIFS(Con_ve!$F$6:$F$1005,Con_ve!$C$6:$C$1005,$C613,Con_ve!$I$6:$I$1005,"Em negociação",Con_ve!$Q$6:$Q$1005,Cad_cl!BD$5))),"",IF($C613="","",SUMIFS(Con_ve!$F$6:$F$1005,Con_ve!$C$6:$C$1005,$C613,Con_ve!$I$6:$I$1005,"Em negociação",Con_ve!$Q$6:$Q$1005,Cad_cl!BD$5)))</f>
        <v/>
      </c>
      <c r="BE613" s="134" t="str">
        <f>IF(ISERR(IF($C613="","",SUMIFS(Con_ve!$F$6:$F$1005,Con_ve!$C$6:$C$1005,$C613,Con_ve!$I$6:$I$1005,"Em negociação",Con_ve!$Q$6:$Q$1005,Cad_cl!BE$5))),"",IF($C613="","",SUMIFS(Con_ve!$F$6:$F$1005,Con_ve!$C$6:$C$1005,$C613,Con_ve!$I$6:$I$1005,"Em negociação",Con_ve!$Q$6:$Q$1005,Cad_cl!BE$5)))</f>
        <v/>
      </c>
      <c r="BF613" s="134" t="str">
        <f>IF(ISERR(IF($C613="","",SUMIFS(Con_ve!$F$6:$F$1005,Con_ve!$C$6:$C$1005,$C613,Con_ve!$I$6:$I$1005,"Em negociação",Con_ve!$Q$6:$Q$1005,Cad_cl!BF$5))),"",IF($C613="","",SUMIFS(Con_ve!$F$6:$F$1005,Con_ve!$C$6:$C$1005,$C613,Con_ve!$I$6:$I$1005,"Em negociação",Con_ve!$Q$6:$Q$1005,Cad_cl!BF$5)))</f>
        <v/>
      </c>
      <c r="BG613" s="134" t="str">
        <f>IF(ISERR(IF($C613="","",SUMIFS(Con_ve!$F$6:$F$1005,Con_ve!$C$6:$C$1005,$C613,Con_ve!$I$6:$I$1005,"Em negociação",Con_ve!$Q$6:$Q$1005,Cad_cl!BG$5))),"",IF($C613="","",SUMIFS(Con_ve!$F$6:$F$1005,Con_ve!$C$6:$C$1005,$C613,Con_ve!$I$6:$I$1005,"Em negociação",Con_ve!$Q$6:$Q$1005,Cad_cl!BG$5)))</f>
        <v/>
      </c>
      <c r="BH613" s="134" t="str">
        <f>IF(ISERR(IF($C613="","",SUMIFS(Con_ve!$F$6:$F$1005,Con_ve!$C$6:$C$1005,$C613,Con_ve!$I$6:$I$1005,"Em negociação",Con_ve!$Q$6:$Q$1005,Cad_cl!BH$5))),"",IF($C613="","",SUMIFS(Con_ve!$F$6:$F$1005,Con_ve!$C$6:$C$1005,$C613,Con_ve!$I$6:$I$1005,"Em negociação",Con_ve!$Q$6:$Q$1005,Cad_cl!BH$5)))</f>
        <v/>
      </c>
      <c r="BI613" s="134" t="str">
        <f>IF(ISERR(IF($C613="","",SUMIFS(Con_ve!$F$6:$F$1005,Con_ve!$C$6:$C$1005,$C613,Con_ve!$I$6:$I$1005,"Em negociação",Con_ve!$Q$6:$Q$1005,Cad_cl!BI$5))),"",IF($C613="","",SUMIFS(Con_ve!$F$6:$F$1005,Con_ve!$C$6:$C$1005,$C613,Con_ve!$I$6:$I$1005,"Em negociação",Con_ve!$Q$6:$Q$1005,Cad_cl!BI$5)))</f>
        <v/>
      </c>
      <c r="BJ613" s="134" t="str">
        <f>IF(ISERR(IF($C613="","",SUMIFS(Con_ve!$F$6:$F$1005,Con_ve!$C$6:$C$1005,$C613,Con_ve!$I$6:$I$1005,"Em negociação",Con_ve!$Q$6:$Q$1005,Cad_cl!BJ$5))),"",IF($C613="","",SUMIFS(Con_ve!$F$6:$F$1005,Con_ve!$C$6:$C$1005,$C613,Con_ve!$I$6:$I$1005,"Em negociação",Con_ve!$Q$6:$Q$1005,Cad_cl!BJ$5)))</f>
        <v/>
      </c>
      <c r="BK613" s="134" t="str">
        <f>IF(ISERR(IF($C613="","",SUMIFS(Con_ve!$F$6:$F$1005,Con_ve!$C$6:$C$1005,$C613,Con_ve!$I$6:$I$1005,"Em negociação",Con_ve!$Q$6:$Q$1005,Cad_cl!BK$5))),"",IF($C613="","",SUMIFS(Con_ve!$F$6:$F$1005,Con_ve!$C$6:$C$1005,$C613,Con_ve!$I$6:$I$1005,"Em negociação",Con_ve!$Q$6:$Q$1005,Cad_cl!BK$5)))</f>
        <v/>
      </c>
      <c r="BL613" s="134" t="str">
        <f>IF(ISERR(IF($C613="","",SUMIFS(Con_ve!$F$6:$F$1005,Con_ve!$C$6:$C$1005,$C613,Con_ve!$I$6:$I$1005,"Em negociação",Con_ve!$Q$6:$Q$1005,Cad_cl!BL$5))),"",IF($C613="","",SUMIFS(Con_ve!$F$6:$F$1005,Con_ve!$C$6:$C$1005,$C613,Con_ve!$I$6:$I$1005,"Em negociação",Con_ve!$Q$6:$Q$1005,Cad_cl!BL$5)))</f>
        <v/>
      </c>
      <c r="BM613" s="134" t="str">
        <f>IF(ISERR(IF($C613="","",SUMIFS(Con_ve!$F$6:$F$1005,Con_ve!$C$6:$C$1005,$C613,Con_ve!$I$6:$I$1005,"Em negociação",Con_ve!$Q$6:$Q$1005,Cad_cl!BM$5))),"",IF($C613="","",SUMIFS(Con_ve!$F$6:$F$1005,Con_ve!$C$6:$C$1005,$C613,Con_ve!$I$6:$I$1005,"Em negociação",Con_ve!$Q$6:$Q$1005,Cad_cl!BM$5)))</f>
        <v/>
      </c>
      <c r="BN613" s="134" t="str">
        <f>IF(ISERR(IF($C613="","",SUMIFS(Con_ve!$F$6:$F$1005,Con_ve!$C$6:$C$1005,$C613,Con_ve!$I$6:$I$1005,"Em negociação",Con_ve!$Q$6:$Q$1005,Cad_cl!BN$5))),"",IF($C613="","",SUMIFS(Con_ve!$F$6:$F$1005,Con_ve!$C$6:$C$1005,$C613,Con_ve!$I$6:$I$1005,"Em negociação",Con_ve!$Q$6:$Q$1005,Cad_cl!BN$5)))</f>
        <v/>
      </c>
      <c r="BO613" s="134" t="str">
        <f>IF(ISERR(IF($C613="","",SUMIFS(Con_ve!$F$6:$F$1005,Con_ve!$C$6:$C$1005,$C613,Con_ve!$I$6:$I$1005,"Em negociação",Con_ve!$Q$6:$Q$1005,Cad_cl!BO$5))),"",IF($C613="","",SUMIFS(Con_ve!$F$6:$F$1005,Con_ve!$C$6:$C$1005,$C613,Con_ve!$I$6:$I$1005,"Em negociação",Con_ve!$Q$6:$Q$1005,Cad_cl!BO$5)))</f>
        <v/>
      </c>
      <c r="BP613" s="134">
        <f t="shared" si="28"/>
        <v>0</v>
      </c>
      <c r="BR613" s="125" t="str">
        <f>IF(ISERR(IF(AND($I613=Re_lo!$E$5,BR$5=VLOOKUP(Re_lo!$H$5,Re_lo!$N$5:$O$16,2,0)),AP613,"")),"",IF(AND($I613=Re_lo!$E$5,BR$5=VLOOKUP(Re_lo!$H$5,Re_lo!$N$5:$O$16,2,0)),AP613,""))</f>
        <v/>
      </c>
      <c r="BS613" s="125" t="str">
        <f>IF(ISERR(IF(AND($I613=Re_lo!$E$5,BS$5=VLOOKUP(Re_lo!$H$5,Re_lo!$N$5:$O$16,2,0)),AQ613,"")),"",IF(AND($I613=Re_lo!$E$5,BS$5=VLOOKUP(Re_lo!$H$5,Re_lo!$N$5:$O$16,2,0)),AQ613,""))</f>
        <v/>
      </c>
      <c r="BT613" s="125" t="str">
        <f>IF(ISERR(IF(AND($I613=Re_lo!$E$5,BT$5=VLOOKUP(Re_lo!$H$5,Re_lo!$N$5:$O$16,2,0)),AR613,"")),"",IF(AND($I613=Re_lo!$E$5,BT$5=VLOOKUP(Re_lo!$H$5,Re_lo!$N$5:$O$16,2,0)),AR613,""))</f>
        <v/>
      </c>
      <c r="BU613" s="125" t="str">
        <f>IF(ISERR(IF(AND($I613=Re_lo!$E$5,BU$5=VLOOKUP(Re_lo!$H$5,Re_lo!$N$5:$O$16,2,0)),AS613,"")),"",IF(AND($I613=Re_lo!$E$5,BU$5=VLOOKUP(Re_lo!$H$5,Re_lo!$N$5:$O$16,2,0)),AS613,""))</f>
        <v/>
      </c>
      <c r="BV613" s="125" t="str">
        <f>IF(ISERR(IF(AND($I613=Re_lo!$E$5,BV$5=VLOOKUP(Re_lo!$H$5,Re_lo!$N$5:$O$16,2,0)),AT613,"")),"",IF(AND($I613=Re_lo!$E$5,BV$5=VLOOKUP(Re_lo!$H$5,Re_lo!$N$5:$O$16,2,0)),AT613,""))</f>
        <v/>
      </c>
      <c r="BW613" s="125" t="str">
        <f>IF(ISERR(IF(AND($I613=Re_lo!$E$5,BW$5=VLOOKUP(Re_lo!$H$5,Re_lo!$N$5:$O$16,2,0)),AU613,"")),"",IF(AND($I613=Re_lo!$E$5,BW$5=VLOOKUP(Re_lo!$H$5,Re_lo!$N$5:$O$16,2,0)),AU613,""))</f>
        <v/>
      </c>
      <c r="BX613" s="125" t="str">
        <f>IF(ISERR(IF(AND($I613=Re_lo!$E$5,BX$5=VLOOKUP(Re_lo!$H$5,Re_lo!$N$5:$O$16,2,0)),AV613,"")),"",IF(AND($I613=Re_lo!$E$5,BX$5=VLOOKUP(Re_lo!$H$5,Re_lo!$N$5:$O$16,2,0)),AV613,""))</f>
        <v/>
      </c>
      <c r="BY613" s="125" t="str">
        <f>IF(ISERR(IF(AND($I613=Re_lo!$E$5,BY$5=VLOOKUP(Re_lo!$H$5,Re_lo!$N$5:$O$16,2,0)),AW613,"")),"",IF(AND($I613=Re_lo!$E$5,BY$5=VLOOKUP(Re_lo!$H$5,Re_lo!$N$5:$O$16,2,0)),AW613,""))</f>
        <v/>
      </c>
      <c r="BZ613" s="125" t="str">
        <f>IF(ISERR(IF(AND($I613=Re_lo!$E$5,BZ$5=VLOOKUP(Re_lo!$H$5,Re_lo!$N$5:$O$16,2,0)),AX613,"")),"",IF(AND($I613=Re_lo!$E$5,BZ$5=VLOOKUP(Re_lo!$H$5,Re_lo!$N$5:$O$16,2,0)),AX613,""))</f>
        <v/>
      </c>
      <c r="CA613" s="125" t="str">
        <f>IF(ISERR(IF(AND($I613=Re_lo!$E$5,CA$5=VLOOKUP(Re_lo!$H$5,Re_lo!$N$5:$O$16,2,0)),AY613,"")),"",IF(AND($I613=Re_lo!$E$5,CA$5=VLOOKUP(Re_lo!$H$5,Re_lo!$N$5:$O$16,2,0)),AY613,""))</f>
        <v/>
      </c>
      <c r="CB613" s="125" t="str">
        <f>IF(ISERR(IF(AND($I613=Re_lo!$E$5,CB$5=VLOOKUP(Re_lo!$H$5,Re_lo!$N$5:$O$16,2,0)),AZ613,"")),"",IF(AND($I613=Re_lo!$E$5,CB$5=VLOOKUP(Re_lo!$H$5,Re_lo!$N$5:$O$16,2,0)),AZ613,""))</f>
        <v/>
      </c>
      <c r="CC613" s="125" t="str">
        <f>IF(ISERR(IF(AND($I613=Re_lo!$E$5,CC$5=VLOOKUP(Re_lo!$H$5,Re_lo!$N$5:$O$16,2,0)),BA613,"")),"",IF(AND($I613=Re_lo!$E$5,CC$5=VLOOKUP(Re_lo!$H$5,Re_lo!$N$5:$O$16,2,0)),BA613,""))</f>
        <v/>
      </c>
      <c r="CD613" s="125" t="str">
        <f>IF(ISERR(IF(AND($I613=Re_lo!$E$5,CD$5=VLOOKUP(Re_lo!$H$5,Re_lo!$N$5:$O$16,2,0)),BB613,"")),"",IF(AND($I613=Re_lo!$E$5,CD$5=VLOOKUP(Re_lo!$H$5,Re_lo!$N$5:$O$16,2,0)),BB613,""))</f>
        <v/>
      </c>
      <c r="CF613" s="125" t="str">
        <f>IF($C613="","",COUNTIFS(Con_ve!$C$6:$C$1005,$C613,Con_ve!$Q$6:$Q$1005,Cad_cl!CF$5))</f>
        <v/>
      </c>
      <c r="CG613" s="125" t="str">
        <f>IF($C613="","",COUNTIFS(Con_ve!$C$6:$C$1005,$C613,Con_ve!$Q$6:$Q$1005,Cad_cl!CG$5))</f>
        <v/>
      </c>
      <c r="CH613" s="125" t="str">
        <f>IF($C613="","",COUNTIFS(Con_ve!$C$6:$C$1005,$C613,Con_ve!$Q$6:$Q$1005,Cad_cl!CH$5))</f>
        <v/>
      </c>
      <c r="CI613" s="125" t="str">
        <f>IF($C613="","",COUNTIFS(Con_ve!$C$6:$C$1005,$C613,Con_ve!$Q$6:$Q$1005,Cad_cl!CI$5))</f>
        <v/>
      </c>
      <c r="CJ613" s="125" t="str">
        <f>IF($C613="","",COUNTIFS(Con_ve!$C$6:$C$1005,$C613,Con_ve!$Q$6:$Q$1005,Cad_cl!CJ$5))</f>
        <v/>
      </c>
      <c r="CK613" s="125" t="str">
        <f>IF($C613="","",COUNTIFS(Con_ve!$C$6:$C$1005,$C613,Con_ve!$Q$6:$Q$1005,Cad_cl!CK$5))</f>
        <v/>
      </c>
      <c r="CL613" s="125" t="str">
        <f>IF($C613="","",COUNTIFS(Con_ve!$C$6:$C$1005,$C613,Con_ve!$Q$6:$Q$1005,Cad_cl!CL$5))</f>
        <v/>
      </c>
      <c r="CM613" s="125" t="str">
        <f>IF($C613="","",COUNTIFS(Con_ve!$C$6:$C$1005,$C613,Con_ve!$Q$6:$Q$1005,Cad_cl!CM$5))</f>
        <v/>
      </c>
      <c r="CN613" s="125" t="str">
        <f>IF($C613="","",COUNTIFS(Con_ve!$C$6:$C$1005,$C613,Con_ve!$Q$6:$Q$1005,Cad_cl!CN$5))</f>
        <v/>
      </c>
      <c r="CO613" s="125" t="str">
        <f>IF($C613="","",COUNTIFS(Con_ve!$C$6:$C$1005,$C613,Con_ve!$Q$6:$Q$1005,Cad_cl!CO$5))</f>
        <v/>
      </c>
      <c r="CP613" s="125" t="str">
        <f>IF($C613="","",COUNTIFS(Con_ve!$C$6:$C$1005,$C613,Con_ve!$Q$6:$Q$1005,Cad_cl!CP$5))</f>
        <v/>
      </c>
      <c r="CQ613" s="125" t="str">
        <f>IF($C613="","",COUNTIFS(Con_ve!$C$6:$C$1005,$C613,Con_ve!$Q$6:$Q$1005,Cad_cl!CQ$5))</f>
        <v/>
      </c>
      <c r="CR613" s="125">
        <f t="shared" si="29"/>
        <v>0</v>
      </c>
    </row>
    <row r="614" spans="3:96" ht="30" customHeight="1">
      <c r="C614" s="153"/>
      <c r="D614" s="153"/>
      <c r="E614" s="154"/>
      <c r="F614" s="153"/>
      <c r="G614" s="155"/>
      <c r="H614" s="153"/>
      <c r="I614" s="153"/>
      <c r="J614" s="132" t="s">
        <v>309</v>
      </c>
      <c r="K614" s="133" t="s">
        <v>309</v>
      </c>
      <c r="L614" s="153"/>
      <c r="M614" s="153"/>
      <c r="N614" s="153"/>
      <c r="O614" s="153"/>
      <c r="P614" s="153"/>
      <c r="Q614" s="153"/>
      <c r="AP614" s="134" t="str">
        <f>IF(ISERR(IF($C614="","",SUMIFS(Con_ve!$F$6:$F$1005,Con_ve!$C$6:$C$1005,$C614,Con_ve!$I$6:$I$1005,"Fechada",Con_ve!$Q$6:$Q$1005,Cad_cl!AP$5))),"",IF($C614="","",SUMIFS(Con_ve!$F$6:$F$1005,Con_ve!$C$6:$C$1005,$C614,Con_ve!$I$6:$I$1005,"Fechada",Con_ve!$Q$6:$Q$1005,Cad_cl!AP$5)))</f>
        <v/>
      </c>
      <c r="AQ614" s="134" t="str">
        <f>IF(ISERR(IF($C614="","",SUMIFS(Con_ve!$F$6:$F$1005,Con_ve!$C$6:$C$1005,$C614,Con_ve!$I$6:$I$1005,"Fechada",Con_ve!$Q$6:$Q$1005,Cad_cl!AQ$5))),"",IF($C614="","",SUMIFS(Con_ve!$F$6:$F$1005,Con_ve!$C$6:$C$1005,$C614,Con_ve!$I$6:$I$1005,"Fechada",Con_ve!$Q$6:$Q$1005,Cad_cl!AQ$5)))</f>
        <v/>
      </c>
      <c r="AR614" s="134" t="str">
        <f>IF(ISERR(IF($C614="","",SUMIFS(Con_ve!$F$6:$F$1005,Con_ve!$C$6:$C$1005,$C614,Con_ve!$I$6:$I$1005,"Fechada",Con_ve!$Q$6:$Q$1005,Cad_cl!AR$5))),"",IF($C614="","",SUMIFS(Con_ve!$F$6:$F$1005,Con_ve!$C$6:$C$1005,$C614,Con_ve!$I$6:$I$1005,"Fechada",Con_ve!$Q$6:$Q$1005,Cad_cl!AR$5)))</f>
        <v/>
      </c>
      <c r="AS614" s="134" t="str">
        <f>IF(ISERR(IF($C614="","",SUMIFS(Con_ve!$F$6:$F$1005,Con_ve!$C$6:$C$1005,$C614,Con_ve!$I$6:$I$1005,"Fechada",Con_ve!$Q$6:$Q$1005,Cad_cl!AS$5))),"",IF($C614="","",SUMIFS(Con_ve!$F$6:$F$1005,Con_ve!$C$6:$C$1005,$C614,Con_ve!$I$6:$I$1005,"Fechada",Con_ve!$Q$6:$Q$1005,Cad_cl!AS$5)))</f>
        <v/>
      </c>
      <c r="AT614" s="134" t="str">
        <f>IF(ISERR(IF($C614="","",SUMIFS(Con_ve!$F$6:$F$1005,Con_ve!$C$6:$C$1005,$C614,Con_ve!$I$6:$I$1005,"Fechada",Con_ve!$Q$6:$Q$1005,Cad_cl!AT$5))),"",IF($C614="","",SUMIFS(Con_ve!$F$6:$F$1005,Con_ve!$C$6:$C$1005,$C614,Con_ve!$I$6:$I$1005,"Fechada",Con_ve!$Q$6:$Q$1005,Cad_cl!AT$5)))</f>
        <v/>
      </c>
      <c r="AU614" s="134" t="str">
        <f>IF(ISERR(IF($C614="","",SUMIFS(Con_ve!$F$6:$F$1005,Con_ve!$C$6:$C$1005,$C614,Con_ve!$I$6:$I$1005,"Fechada",Con_ve!$Q$6:$Q$1005,Cad_cl!AU$5))),"",IF($C614="","",SUMIFS(Con_ve!$F$6:$F$1005,Con_ve!$C$6:$C$1005,$C614,Con_ve!$I$6:$I$1005,"Fechada",Con_ve!$Q$6:$Q$1005,Cad_cl!AU$5)))</f>
        <v/>
      </c>
      <c r="AV614" s="134" t="str">
        <f>IF(ISERR(IF($C614="","",SUMIFS(Con_ve!$F$6:$F$1005,Con_ve!$C$6:$C$1005,$C614,Con_ve!$I$6:$I$1005,"Fechada",Con_ve!$Q$6:$Q$1005,Cad_cl!AV$5))),"",IF($C614="","",SUMIFS(Con_ve!$F$6:$F$1005,Con_ve!$C$6:$C$1005,$C614,Con_ve!$I$6:$I$1005,"Fechada",Con_ve!$Q$6:$Q$1005,Cad_cl!AV$5)))</f>
        <v/>
      </c>
      <c r="AW614" s="134" t="str">
        <f>IF(ISERR(IF($C614="","",SUMIFS(Con_ve!$F$6:$F$1005,Con_ve!$C$6:$C$1005,$C614,Con_ve!$I$6:$I$1005,"Fechada",Con_ve!$Q$6:$Q$1005,Cad_cl!AW$5))),"",IF($C614="","",SUMIFS(Con_ve!$F$6:$F$1005,Con_ve!$C$6:$C$1005,$C614,Con_ve!$I$6:$I$1005,"Fechada",Con_ve!$Q$6:$Q$1005,Cad_cl!AW$5)))</f>
        <v/>
      </c>
      <c r="AX614" s="134" t="str">
        <f>IF(ISERR(IF($C614="","",SUMIFS(Con_ve!$F$6:$F$1005,Con_ve!$C$6:$C$1005,$C614,Con_ve!$I$6:$I$1005,"Fechada",Con_ve!$Q$6:$Q$1005,Cad_cl!AX$5))),"",IF($C614="","",SUMIFS(Con_ve!$F$6:$F$1005,Con_ve!$C$6:$C$1005,$C614,Con_ve!$I$6:$I$1005,"Fechada",Con_ve!$Q$6:$Q$1005,Cad_cl!AX$5)))</f>
        <v/>
      </c>
      <c r="AY614" s="134" t="str">
        <f>IF(ISERR(IF($C614="","",SUMIFS(Con_ve!$F$6:$F$1005,Con_ve!$C$6:$C$1005,$C614,Con_ve!$I$6:$I$1005,"Fechada",Con_ve!$Q$6:$Q$1005,Cad_cl!AY$5))),"",IF($C614="","",SUMIFS(Con_ve!$F$6:$F$1005,Con_ve!$C$6:$C$1005,$C614,Con_ve!$I$6:$I$1005,"Fechada",Con_ve!$Q$6:$Q$1005,Cad_cl!AY$5)))</f>
        <v/>
      </c>
      <c r="AZ614" s="134" t="str">
        <f>IF(ISERR(IF($C614="","",SUMIFS(Con_ve!$F$6:$F$1005,Con_ve!$C$6:$C$1005,$C614,Con_ve!$I$6:$I$1005,"Fechada",Con_ve!$Q$6:$Q$1005,Cad_cl!AZ$5))),"",IF($C614="","",SUMIFS(Con_ve!$F$6:$F$1005,Con_ve!$C$6:$C$1005,$C614,Con_ve!$I$6:$I$1005,"Fechada",Con_ve!$Q$6:$Q$1005,Cad_cl!AZ$5)))</f>
        <v/>
      </c>
      <c r="BA614" s="134" t="str">
        <f>IF(ISERR(IF($C614="","",SUMIFS(Con_ve!$F$6:$F$1005,Con_ve!$C$6:$C$1005,$C614,Con_ve!$I$6:$I$1005,"Fechada",Con_ve!$Q$6:$Q$1005,Cad_cl!BA$5))),"",IF($C614="","",SUMIFS(Con_ve!$F$6:$F$1005,Con_ve!$C$6:$C$1005,$C614,Con_ve!$I$6:$I$1005,"Fechada",Con_ve!$Q$6:$Q$1005,Cad_cl!BA$5)))</f>
        <v/>
      </c>
      <c r="BB614" s="134">
        <f t="shared" si="27"/>
        <v>0</v>
      </c>
      <c r="BD614" s="134" t="str">
        <f>IF(ISERR(IF($C614="","",SUMIFS(Con_ve!$F$6:$F$1005,Con_ve!$C$6:$C$1005,$C614,Con_ve!$I$6:$I$1005,"Em negociação",Con_ve!$Q$6:$Q$1005,Cad_cl!BD$5))),"",IF($C614="","",SUMIFS(Con_ve!$F$6:$F$1005,Con_ve!$C$6:$C$1005,$C614,Con_ve!$I$6:$I$1005,"Em negociação",Con_ve!$Q$6:$Q$1005,Cad_cl!BD$5)))</f>
        <v/>
      </c>
      <c r="BE614" s="134" t="str">
        <f>IF(ISERR(IF($C614="","",SUMIFS(Con_ve!$F$6:$F$1005,Con_ve!$C$6:$C$1005,$C614,Con_ve!$I$6:$I$1005,"Em negociação",Con_ve!$Q$6:$Q$1005,Cad_cl!BE$5))),"",IF($C614="","",SUMIFS(Con_ve!$F$6:$F$1005,Con_ve!$C$6:$C$1005,$C614,Con_ve!$I$6:$I$1005,"Em negociação",Con_ve!$Q$6:$Q$1005,Cad_cl!BE$5)))</f>
        <v/>
      </c>
      <c r="BF614" s="134" t="str">
        <f>IF(ISERR(IF($C614="","",SUMIFS(Con_ve!$F$6:$F$1005,Con_ve!$C$6:$C$1005,$C614,Con_ve!$I$6:$I$1005,"Em negociação",Con_ve!$Q$6:$Q$1005,Cad_cl!BF$5))),"",IF($C614="","",SUMIFS(Con_ve!$F$6:$F$1005,Con_ve!$C$6:$C$1005,$C614,Con_ve!$I$6:$I$1005,"Em negociação",Con_ve!$Q$6:$Q$1005,Cad_cl!BF$5)))</f>
        <v/>
      </c>
      <c r="BG614" s="134" t="str">
        <f>IF(ISERR(IF($C614="","",SUMIFS(Con_ve!$F$6:$F$1005,Con_ve!$C$6:$C$1005,$C614,Con_ve!$I$6:$I$1005,"Em negociação",Con_ve!$Q$6:$Q$1005,Cad_cl!BG$5))),"",IF($C614="","",SUMIFS(Con_ve!$F$6:$F$1005,Con_ve!$C$6:$C$1005,$C614,Con_ve!$I$6:$I$1005,"Em negociação",Con_ve!$Q$6:$Q$1005,Cad_cl!BG$5)))</f>
        <v/>
      </c>
      <c r="BH614" s="134" t="str">
        <f>IF(ISERR(IF($C614="","",SUMIFS(Con_ve!$F$6:$F$1005,Con_ve!$C$6:$C$1005,$C614,Con_ve!$I$6:$I$1005,"Em negociação",Con_ve!$Q$6:$Q$1005,Cad_cl!BH$5))),"",IF($C614="","",SUMIFS(Con_ve!$F$6:$F$1005,Con_ve!$C$6:$C$1005,$C614,Con_ve!$I$6:$I$1005,"Em negociação",Con_ve!$Q$6:$Q$1005,Cad_cl!BH$5)))</f>
        <v/>
      </c>
      <c r="BI614" s="134" t="str">
        <f>IF(ISERR(IF($C614="","",SUMIFS(Con_ve!$F$6:$F$1005,Con_ve!$C$6:$C$1005,$C614,Con_ve!$I$6:$I$1005,"Em negociação",Con_ve!$Q$6:$Q$1005,Cad_cl!BI$5))),"",IF($C614="","",SUMIFS(Con_ve!$F$6:$F$1005,Con_ve!$C$6:$C$1005,$C614,Con_ve!$I$6:$I$1005,"Em negociação",Con_ve!$Q$6:$Q$1005,Cad_cl!BI$5)))</f>
        <v/>
      </c>
      <c r="BJ614" s="134" t="str">
        <f>IF(ISERR(IF($C614="","",SUMIFS(Con_ve!$F$6:$F$1005,Con_ve!$C$6:$C$1005,$C614,Con_ve!$I$6:$I$1005,"Em negociação",Con_ve!$Q$6:$Q$1005,Cad_cl!BJ$5))),"",IF($C614="","",SUMIFS(Con_ve!$F$6:$F$1005,Con_ve!$C$6:$C$1005,$C614,Con_ve!$I$6:$I$1005,"Em negociação",Con_ve!$Q$6:$Q$1005,Cad_cl!BJ$5)))</f>
        <v/>
      </c>
      <c r="BK614" s="134" t="str">
        <f>IF(ISERR(IF($C614="","",SUMIFS(Con_ve!$F$6:$F$1005,Con_ve!$C$6:$C$1005,$C614,Con_ve!$I$6:$I$1005,"Em negociação",Con_ve!$Q$6:$Q$1005,Cad_cl!BK$5))),"",IF($C614="","",SUMIFS(Con_ve!$F$6:$F$1005,Con_ve!$C$6:$C$1005,$C614,Con_ve!$I$6:$I$1005,"Em negociação",Con_ve!$Q$6:$Q$1005,Cad_cl!BK$5)))</f>
        <v/>
      </c>
      <c r="BL614" s="134" t="str">
        <f>IF(ISERR(IF($C614="","",SUMIFS(Con_ve!$F$6:$F$1005,Con_ve!$C$6:$C$1005,$C614,Con_ve!$I$6:$I$1005,"Em negociação",Con_ve!$Q$6:$Q$1005,Cad_cl!BL$5))),"",IF($C614="","",SUMIFS(Con_ve!$F$6:$F$1005,Con_ve!$C$6:$C$1005,$C614,Con_ve!$I$6:$I$1005,"Em negociação",Con_ve!$Q$6:$Q$1005,Cad_cl!BL$5)))</f>
        <v/>
      </c>
      <c r="BM614" s="134" t="str">
        <f>IF(ISERR(IF($C614="","",SUMIFS(Con_ve!$F$6:$F$1005,Con_ve!$C$6:$C$1005,$C614,Con_ve!$I$6:$I$1005,"Em negociação",Con_ve!$Q$6:$Q$1005,Cad_cl!BM$5))),"",IF($C614="","",SUMIFS(Con_ve!$F$6:$F$1005,Con_ve!$C$6:$C$1005,$C614,Con_ve!$I$6:$I$1005,"Em negociação",Con_ve!$Q$6:$Q$1005,Cad_cl!BM$5)))</f>
        <v/>
      </c>
      <c r="BN614" s="134" t="str">
        <f>IF(ISERR(IF($C614="","",SUMIFS(Con_ve!$F$6:$F$1005,Con_ve!$C$6:$C$1005,$C614,Con_ve!$I$6:$I$1005,"Em negociação",Con_ve!$Q$6:$Q$1005,Cad_cl!BN$5))),"",IF($C614="","",SUMIFS(Con_ve!$F$6:$F$1005,Con_ve!$C$6:$C$1005,$C614,Con_ve!$I$6:$I$1005,"Em negociação",Con_ve!$Q$6:$Q$1005,Cad_cl!BN$5)))</f>
        <v/>
      </c>
      <c r="BO614" s="134" t="str">
        <f>IF(ISERR(IF($C614="","",SUMIFS(Con_ve!$F$6:$F$1005,Con_ve!$C$6:$C$1005,$C614,Con_ve!$I$6:$I$1005,"Em negociação",Con_ve!$Q$6:$Q$1005,Cad_cl!BO$5))),"",IF($C614="","",SUMIFS(Con_ve!$F$6:$F$1005,Con_ve!$C$6:$C$1005,$C614,Con_ve!$I$6:$I$1005,"Em negociação",Con_ve!$Q$6:$Q$1005,Cad_cl!BO$5)))</f>
        <v/>
      </c>
      <c r="BP614" s="134">
        <f t="shared" si="28"/>
        <v>0</v>
      </c>
      <c r="BR614" s="125" t="str">
        <f>IF(ISERR(IF(AND($I614=Re_lo!$E$5,BR$5=VLOOKUP(Re_lo!$H$5,Re_lo!$N$5:$O$16,2,0)),AP614,"")),"",IF(AND($I614=Re_lo!$E$5,BR$5=VLOOKUP(Re_lo!$H$5,Re_lo!$N$5:$O$16,2,0)),AP614,""))</f>
        <v/>
      </c>
      <c r="BS614" s="125" t="str">
        <f>IF(ISERR(IF(AND($I614=Re_lo!$E$5,BS$5=VLOOKUP(Re_lo!$H$5,Re_lo!$N$5:$O$16,2,0)),AQ614,"")),"",IF(AND($I614=Re_lo!$E$5,BS$5=VLOOKUP(Re_lo!$H$5,Re_lo!$N$5:$O$16,2,0)),AQ614,""))</f>
        <v/>
      </c>
      <c r="BT614" s="125" t="str">
        <f>IF(ISERR(IF(AND($I614=Re_lo!$E$5,BT$5=VLOOKUP(Re_lo!$H$5,Re_lo!$N$5:$O$16,2,0)),AR614,"")),"",IF(AND($I614=Re_lo!$E$5,BT$5=VLOOKUP(Re_lo!$H$5,Re_lo!$N$5:$O$16,2,0)),AR614,""))</f>
        <v/>
      </c>
      <c r="BU614" s="125" t="str">
        <f>IF(ISERR(IF(AND($I614=Re_lo!$E$5,BU$5=VLOOKUP(Re_lo!$H$5,Re_lo!$N$5:$O$16,2,0)),AS614,"")),"",IF(AND($I614=Re_lo!$E$5,BU$5=VLOOKUP(Re_lo!$H$5,Re_lo!$N$5:$O$16,2,0)),AS614,""))</f>
        <v/>
      </c>
      <c r="BV614" s="125" t="str">
        <f>IF(ISERR(IF(AND($I614=Re_lo!$E$5,BV$5=VLOOKUP(Re_lo!$H$5,Re_lo!$N$5:$O$16,2,0)),AT614,"")),"",IF(AND($I614=Re_lo!$E$5,BV$5=VLOOKUP(Re_lo!$H$5,Re_lo!$N$5:$O$16,2,0)),AT614,""))</f>
        <v/>
      </c>
      <c r="BW614" s="125" t="str">
        <f>IF(ISERR(IF(AND($I614=Re_lo!$E$5,BW$5=VLOOKUP(Re_lo!$H$5,Re_lo!$N$5:$O$16,2,0)),AU614,"")),"",IF(AND($I614=Re_lo!$E$5,BW$5=VLOOKUP(Re_lo!$H$5,Re_lo!$N$5:$O$16,2,0)),AU614,""))</f>
        <v/>
      </c>
      <c r="BX614" s="125" t="str">
        <f>IF(ISERR(IF(AND($I614=Re_lo!$E$5,BX$5=VLOOKUP(Re_lo!$H$5,Re_lo!$N$5:$O$16,2,0)),AV614,"")),"",IF(AND($I614=Re_lo!$E$5,BX$5=VLOOKUP(Re_lo!$H$5,Re_lo!$N$5:$O$16,2,0)),AV614,""))</f>
        <v/>
      </c>
      <c r="BY614" s="125" t="str">
        <f>IF(ISERR(IF(AND($I614=Re_lo!$E$5,BY$5=VLOOKUP(Re_lo!$H$5,Re_lo!$N$5:$O$16,2,0)),AW614,"")),"",IF(AND($I614=Re_lo!$E$5,BY$5=VLOOKUP(Re_lo!$H$5,Re_lo!$N$5:$O$16,2,0)),AW614,""))</f>
        <v/>
      </c>
      <c r="BZ614" s="125" t="str">
        <f>IF(ISERR(IF(AND($I614=Re_lo!$E$5,BZ$5=VLOOKUP(Re_lo!$H$5,Re_lo!$N$5:$O$16,2,0)),AX614,"")),"",IF(AND($I614=Re_lo!$E$5,BZ$5=VLOOKUP(Re_lo!$H$5,Re_lo!$N$5:$O$16,2,0)),AX614,""))</f>
        <v/>
      </c>
      <c r="CA614" s="125" t="str">
        <f>IF(ISERR(IF(AND($I614=Re_lo!$E$5,CA$5=VLOOKUP(Re_lo!$H$5,Re_lo!$N$5:$O$16,2,0)),AY614,"")),"",IF(AND($I614=Re_lo!$E$5,CA$5=VLOOKUP(Re_lo!$H$5,Re_lo!$N$5:$O$16,2,0)),AY614,""))</f>
        <v/>
      </c>
      <c r="CB614" s="125" t="str">
        <f>IF(ISERR(IF(AND($I614=Re_lo!$E$5,CB$5=VLOOKUP(Re_lo!$H$5,Re_lo!$N$5:$O$16,2,0)),AZ614,"")),"",IF(AND($I614=Re_lo!$E$5,CB$5=VLOOKUP(Re_lo!$H$5,Re_lo!$N$5:$O$16,2,0)),AZ614,""))</f>
        <v/>
      </c>
      <c r="CC614" s="125" t="str">
        <f>IF(ISERR(IF(AND($I614=Re_lo!$E$5,CC$5=VLOOKUP(Re_lo!$H$5,Re_lo!$N$5:$O$16,2,0)),BA614,"")),"",IF(AND($I614=Re_lo!$E$5,CC$5=VLOOKUP(Re_lo!$H$5,Re_lo!$N$5:$O$16,2,0)),BA614,""))</f>
        <v/>
      </c>
      <c r="CD614" s="125" t="str">
        <f>IF(ISERR(IF(AND($I614=Re_lo!$E$5,CD$5=VLOOKUP(Re_lo!$H$5,Re_lo!$N$5:$O$16,2,0)),BB614,"")),"",IF(AND($I614=Re_lo!$E$5,CD$5=VLOOKUP(Re_lo!$H$5,Re_lo!$N$5:$O$16,2,0)),BB614,""))</f>
        <v/>
      </c>
      <c r="CF614" s="125" t="str">
        <f>IF($C614="","",COUNTIFS(Con_ve!$C$6:$C$1005,$C614,Con_ve!$Q$6:$Q$1005,Cad_cl!CF$5))</f>
        <v/>
      </c>
      <c r="CG614" s="125" t="str">
        <f>IF($C614="","",COUNTIFS(Con_ve!$C$6:$C$1005,$C614,Con_ve!$Q$6:$Q$1005,Cad_cl!CG$5))</f>
        <v/>
      </c>
      <c r="CH614" s="125" t="str">
        <f>IF($C614="","",COUNTIFS(Con_ve!$C$6:$C$1005,$C614,Con_ve!$Q$6:$Q$1005,Cad_cl!CH$5))</f>
        <v/>
      </c>
      <c r="CI614" s="125" t="str">
        <f>IF($C614="","",COUNTIFS(Con_ve!$C$6:$C$1005,$C614,Con_ve!$Q$6:$Q$1005,Cad_cl!CI$5))</f>
        <v/>
      </c>
      <c r="CJ614" s="125" t="str">
        <f>IF($C614="","",COUNTIFS(Con_ve!$C$6:$C$1005,$C614,Con_ve!$Q$6:$Q$1005,Cad_cl!CJ$5))</f>
        <v/>
      </c>
      <c r="CK614" s="125" t="str">
        <f>IF($C614="","",COUNTIFS(Con_ve!$C$6:$C$1005,$C614,Con_ve!$Q$6:$Q$1005,Cad_cl!CK$5))</f>
        <v/>
      </c>
      <c r="CL614" s="125" t="str">
        <f>IF($C614="","",COUNTIFS(Con_ve!$C$6:$C$1005,$C614,Con_ve!$Q$6:$Q$1005,Cad_cl!CL$5))</f>
        <v/>
      </c>
      <c r="CM614" s="125" t="str">
        <f>IF($C614="","",COUNTIFS(Con_ve!$C$6:$C$1005,$C614,Con_ve!$Q$6:$Q$1005,Cad_cl!CM$5))</f>
        <v/>
      </c>
      <c r="CN614" s="125" t="str">
        <f>IF($C614="","",COUNTIFS(Con_ve!$C$6:$C$1005,$C614,Con_ve!$Q$6:$Q$1005,Cad_cl!CN$5))</f>
        <v/>
      </c>
      <c r="CO614" s="125" t="str">
        <f>IF($C614="","",COUNTIFS(Con_ve!$C$6:$C$1005,$C614,Con_ve!$Q$6:$Q$1005,Cad_cl!CO$5))</f>
        <v/>
      </c>
      <c r="CP614" s="125" t="str">
        <f>IF($C614="","",COUNTIFS(Con_ve!$C$6:$C$1005,$C614,Con_ve!$Q$6:$Q$1005,Cad_cl!CP$5))</f>
        <v/>
      </c>
      <c r="CQ614" s="125" t="str">
        <f>IF($C614="","",COUNTIFS(Con_ve!$C$6:$C$1005,$C614,Con_ve!$Q$6:$Q$1005,Cad_cl!CQ$5))</f>
        <v/>
      </c>
      <c r="CR614" s="125">
        <f t="shared" si="29"/>
        <v>0</v>
      </c>
    </row>
    <row r="615" spans="3:96" ht="30" customHeight="1">
      <c r="C615" s="153"/>
      <c r="D615" s="153"/>
      <c r="E615" s="154"/>
      <c r="F615" s="153"/>
      <c r="G615" s="155"/>
      <c r="H615" s="153"/>
      <c r="I615" s="153"/>
      <c r="J615" s="132" t="s">
        <v>309</v>
      </c>
      <c r="K615" s="133" t="s">
        <v>309</v>
      </c>
      <c r="L615" s="153"/>
      <c r="M615" s="153"/>
      <c r="N615" s="153"/>
      <c r="O615" s="153"/>
      <c r="P615" s="153"/>
      <c r="Q615" s="153"/>
      <c r="AP615" s="134" t="str">
        <f>IF(ISERR(IF($C615="","",SUMIFS(Con_ve!$F$6:$F$1005,Con_ve!$C$6:$C$1005,$C615,Con_ve!$I$6:$I$1005,"Fechada",Con_ve!$Q$6:$Q$1005,Cad_cl!AP$5))),"",IF($C615="","",SUMIFS(Con_ve!$F$6:$F$1005,Con_ve!$C$6:$C$1005,$C615,Con_ve!$I$6:$I$1005,"Fechada",Con_ve!$Q$6:$Q$1005,Cad_cl!AP$5)))</f>
        <v/>
      </c>
      <c r="AQ615" s="134" t="str">
        <f>IF(ISERR(IF($C615="","",SUMIFS(Con_ve!$F$6:$F$1005,Con_ve!$C$6:$C$1005,$C615,Con_ve!$I$6:$I$1005,"Fechada",Con_ve!$Q$6:$Q$1005,Cad_cl!AQ$5))),"",IF($C615="","",SUMIFS(Con_ve!$F$6:$F$1005,Con_ve!$C$6:$C$1005,$C615,Con_ve!$I$6:$I$1005,"Fechada",Con_ve!$Q$6:$Q$1005,Cad_cl!AQ$5)))</f>
        <v/>
      </c>
      <c r="AR615" s="134" t="str">
        <f>IF(ISERR(IF($C615="","",SUMIFS(Con_ve!$F$6:$F$1005,Con_ve!$C$6:$C$1005,$C615,Con_ve!$I$6:$I$1005,"Fechada",Con_ve!$Q$6:$Q$1005,Cad_cl!AR$5))),"",IF($C615="","",SUMIFS(Con_ve!$F$6:$F$1005,Con_ve!$C$6:$C$1005,$C615,Con_ve!$I$6:$I$1005,"Fechada",Con_ve!$Q$6:$Q$1005,Cad_cl!AR$5)))</f>
        <v/>
      </c>
      <c r="AS615" s="134" t="str">
        <f>IF(ISERR(IF($C615="","",SUMIFS(Con_ve!$F$6:$F$1005,Con_ve!$C$6:$C$1005,$C615,Con_ve!$I$6:$I$1005,"Fechada",Con_ve!$Q$6:$Q$1005,Cad_cl!AS$5))),"",IF($C615="","",SUMIFS(Con_ve!$F$6:$F$1005,Con_ve!$C$6:$C$1005,$C615,Con_ve!$I$6:$I$1005,"Fechada",Con_ve!$Q$6:$Q$1005,Cad_cl!AS$5)))</f>
        <v/>
      </c>
      <c r="AT615" s="134" t="str">
        <f>IF(ISERR(IF($C615="","",SUMIFS(Con_ve!$F$6:$F$1005,Con_ve!$C$6:$C$1005,$C615,Con_ve!$I$6:$I$1005,"Fechada",Con_ve!$Q$6:$Q$1005,Cad_cl!AT$5))),"",IF($C615="","",SUMIFS(Con_ve!$F$6:$F$1005,Con_ve!$C$6:$C$1005,$C615,Con_ve!$I$6:$I$1005,"Fechada",Con_ve!$Q$6:$Q$1005,Cad_cl!AT$5)))</f>
        <v/>
      </c>
      <c r="AU615" s="134" t="str">
        <f>IF(ISERR(IF($C615="","",SUMIFS(Con_ve!$F$6:$F$1005,Con_ve!$C$6:$C$1005,$C615,Con_ve!$I$6:$I$1005,"Fechada",Con_ve!$Q$6:$Q$1005,Cad_cl!AU$5))),"",IF($C615="","",SUMIFS(Con_ve!$F$6:$F$1005,Con_ve!$C$6:$C$1005,$C615,Con_ve!$I$6:$I$1005,"Fechada",Con_ve!$Q$6:$Q$1005,Cad_cl!AU$5)))</f>
        <v/>
      </c>
      <c r="AV615" s="134" t="str">
        <f>IF(ISERR(IF($C615="","",SUMIFS(Con_ve!$F$6:$F$1005,Con_ve!$C$6:$C$1005,$C615,Con_ve!$I$6:$I$1005,"Fechada",Con_ve!$Q$6:$Q$1005,Cad_cl!AV$5))),"",IF($C615="","",SUMIFS(Con_ve!$F$6:$F$1005,Con_ve!$C$6:$C$1005,$C615,Con_ve!$I$6:$I$1005,"Fechada",Con_ve!$Q$6:$Q$1005,Cad_cl!AV$5)))</f>
        <v/>
      </c>
      <c r="AW615" s="134" t="str">
        <f>IF(ISERR(IF($C615="","",SUMIFS(Con_ve!$F$6:$F$1005,Con_ve!$C$6:$C$1005,$C615,Con_ve!$I$6:$I$1005,"Fechada",Con_ve!$Q$6:$Q$1005,Cad_cl!AW$5))),"",IF($C615="","",SUMIFS(Con_ve!$F$6:$F$1005,Con_ve!$C$6:$C$1005,$C615,Con_ve!$I$6:$I$1005,"Fechada",Con_ve!$Q$6:$Q$1005,Cad_cl!AW$5)))</f>
        <v/>
      </c>
      <c r="AX615" s="134" t="str">
        <f>IF(ISERR(IF($C615="","",SUMIFS(Con_ve!$F$6:$F$1005,Con_ve!$C$6:$C$1005,$C615,Con_ve!$I$6:$I$1005,"Fechada",Con_ve!$Q$6:$Q$1005,Cad_cl!AX$5))),"",IF($C615="","",SUMIFS(Con_ve!$F$6:$F$1005,Con_ve!$C$6:$C$1005,$C615,Con_ve!$I$6:$I$1005,"Fechada",Con_ve!$Q$6:$Q$1005,Cad_cl!AX$5)))</f>
        <v/>
      </c>
      <c r="AY615" s="134" t="str">
        <f>IF(ISERR(IF($C615="","",SUMIFS(Con_ve!$F$6:$F$1005,Con_ve!$C$6:$C$1005,$C615,Con_ve!$I$6:$I$1005,"Fechada",Con_ve!$Q$6:$Q$1005,Cad_cl!AY$5))),"",IF($C615="","",SUMIFS(Con_ve!$F$6:$F$1005,Con_ve!$C$6:$C$1005,$C615,Con_ve!$I$6:$I$1005,"Fechada",Con_ve!$Q$6:$Q$1005,Cad_cl!AY$5)))</f>
        <v/>
      </c>
      <c r="AZ615" s="134" t="str">
        <f>IF(ISERR(IF($C615="","",SUMIFS(Con_ve!$F$6:$F$1005,Con_ve!$C$6:$C$1005,$C615,Con_ve!$I$6:$I$1005,"Fechada",Con_ve!$Q$6:$Q$1005,Cad_cl!AZ$5))),"",IF($C615="","",SUMIFS(Con_ve!$F$6:$F$1005,Con_ve!$C$6:$C$1005,$C615,Con_ve!$I$6:$I$1005,"Fechada",Con_ve!$Q$6:$Q$1005,Cad_cl!AZ$5)))</f>
        <v/>
      </c>
      <c r="BA615" s="134" t="str">
        <f>IF(ISERR(IF($C615="","",SUMIFS(Con_ve!$F$6:$F$1005,Con_ve!$C$6:$C$1005,$C615,Con_ve!$I$6:$I$1005,"Fechada",Con_ve!$Q$6:$Q$1005,Cad_cl!BA$5))),"",IF($C615="","",SUMIFS(Con_ve!$F$6:$F$1005,Con_ve!$C$6:$C$1005,$C615,Con_ve!$I$6:$I$1005,"Fechada",Con_ve!$Q$6:$Q$1005,Cad_cl!BA$5)))</f>
        <v/>
      </c>
      <c r="BB615" s="134">
        <f t="shared" si="27"/>
        <v>0</v>
      </c>
      <c r="BD615" s="134" t="str">
        <f>IF(ISERR(IF($C615="","",SUMIFS(Con_ve!$F$6:$F$1005,Con_ve!$C$6:$C$1005,$C615,Con_ve!$I$6:$I$1005,"Em negociação",Con_ve!$Q$6:$Q$1005,Cad_cl!BD$5))),"",IF($C615="","",SUMIFS(Con_ve!$F$6:$F$1005,Con_ve!$C$6:$C$1005,$C615,Con_ve!$I$6:$I$1005,"Em negociação",Con_ve!$Q$6:$Q$1005,Cad_cl!BD$5)))</f>
        <v/>
      </c>
      <c r="BE615" s="134" t="str">
        <f>IF(ISERR(IF($C615="","",SUMIFS(Con_ve!$F$6:$F$1005,Con_ve!$C$6:$C$1005,$C615,Con_ve!$I$6:$I$1005,"Em negociação",Con_ve!$Q$6:$Q$1005,Cad_cl!BE$5))),"",IF($C615="","",SUMIFS(Con_ve!$F$6:$F$1005,Con_ve!$C$6:$C$1005,$C615,Con_ve!$I$6:$I$1005,"Em negociação",Con_ve!$Q$6:$Q$1005,Cad_cl!BE$5)))</f>
        <v/>
      </c>
      <c r="BF615" s="134" t="str">
        <f>IF(ISERR(IF($C615="","",SUMIFS(Con_ve!$F$6:$F$1005,Con_ve!$C$6:$C$1005,$C615,Con_ve!$I$6:$I$1005,"Em negociação",Con_ve!$Q$6:$Q$1005,Cad_cl!BF$5))),"",IF($C615="","",SUMIFS(Con_ve!$F$6:$F$1005,Con_ve!$C$6:$C$1005,$C615,Con_ve!$I$6:$I$1005,"Em negociação",Con_ve!$Q$6:$Q$1005,Cad_cl!BF$5)))</f>
        <v/>
      </c>
      <c r="BG615" s="134" t="str">
        <f>IF(ISERR(IF($C615="","",SUMIFS(Con_ve!$F$6:$F$1005,Con_ve!$C$6:$C$1005,$C615,Con_ve!$I$6:$I$1005,"Em negociação",Con_ve!$Q$6:$Q$1005,Cad_cl!BG$5))),"",IF($C615="","",SUMIFS(Con_ve!$F$6:$F$1005,Con_ve!$C$6:$C$1005,$C615,Con_ve!$I$6:$I$1005,"Em negociação",Con_ve!$Q$6:$Q$1005,Cad_cl!BG$5)))</f>
        <v/>
      </c>
      <c r="BH615" s="134" t="str">
        <f>IF(ISERR(IF($C615="","",SUMIFS(Con_ve!$F$6:$F$1005,Con_ve!$C$6:$C$1005,$C615,Con_ve!$I$6:$I$1005,"Em negociação",Con_ve!$Q$6:$Q$1005,Cad_cl!BH$5))),"",IF($C615="","",SUMIFS(Con_ve!$F$6:$F$1005,Con_ve!$C$6:$C$1005,$C615,Con_ve!$I$6:$I$1005,"Em negociação",Con_ve!$Q$6:$Q$1005,Cad_cl!BH$5)))</f>
        <v/>
      </c>
      <c r="BI615" s="134" t="str">
        <f>IF(ISERR(IF($C615="","",SUMIFS(Con_ve!$F$6:$F$1005,Con_ve!$C$6:$C$1005,$C615,Con_ve!$I$6:$I$1005,"Em negociação",Con_ve!$Q$6:$Q$1005,Cad_cl!BI$5))),"",IF($C615="","",SUMIFS(Con_ve!$F$6:$F$1005,Con_ve!$C$6:$C$1005,$C615,Con_ve!$I$6:$I$1005,"Em negociação",Con_ve!$Q$6:$Q$1005,Cad_cl!BI$5)))</f>
        <v/>
      </c>
      <c r="BJ615" s="134" t="str">
        <f>IF(ISERR(IF($C615="","",SUMIFS(Con_ve!$F$6:$F$1005,Con_ve!$C$6:$C$1005,$C615,Con_ve!$I$6:$I$1005,"Em negociação",Con_ve!$Q$6:$Q$1005,Cad_cl!BJ$5))),"",IF($C615="","",SUMIFS(Con_ve!$F$6:$F$1005,Con_ve!$C$6:$C$1005,$C615,Con_ve!$I$6:$I$1005,"Em negociação",Con_ve!$Q$6:$Q$1005,Cad_cl!BJ$5)))</f>
        <v/>
      </c>
      <c r="BK615" s="134" t="str">
        <f>IF(ISERR(IF($C615="","",SUMIFS(Con_ve!$F$6:$F$1005,Con_ve!$C$6:$C$1005,$C615,Con_ve!$I$6:$I$1005,"Em negociação",Con_ve!$Q$6:$Q$1005,Cad_cl!BK$5))),"",IF($C615="","",SUMIFS(Con_ve!$F$6:$F$1005,Con_ve!$C$6:$C$1005,$C615,Con_ve!$I$6:$I$1005,"Em negociação",Con_ve!$Q$6:$Q$1005,Cad_cl!BK$5)))</f>
        <v/>
      </c>
      <c r="BL615" s="134" t="str">
        <f>IF(ISERR(IF($C615="","",SUMIFS(Con_ve!$F$6:$F$1005,Con_ve!$C$6:$C$1005,$C615,Con_ve!$I$6:$I$1005,"Em negociação",Con_ve!$Q$6:$Q$1005,Cad_cl!BL$5))),"",IF($C615="","",SUMIFS(Con_ve!$F$6:$F$1005,Con_ve!$C$6:$C$1005,$C615,Con_ve!$I$6:$I$1005,"Em negociação",Con_ve!$Q$6:$Q$1005,Cad_cl!BL$5)))</f>
        <v/>
      </c>
      <c r="BM615" s="134" t="str">
        <f>IF(ISERR(IF($C615="","",SUMIFS(Con_ve!$F$6:$F$1005,Con_ve!$C$6:$C$1005,$C615,Con_ve!$I$6:$I$1005,"Em negociação",Con_ve!$Q$6:$Q$1005,Cad_cl!BM$5))),"",IF($C615="","",SUMIFS(Con_ve!$F$6:$F$1005,Con_ve!$C$6:$C$1005,$C615,Con_ve!$I$6:$I$1005,"Em negociação",Con_ve!$Q$6:$Q$1005,Cad_cl!BM$5)))</f>
        <v/>
      </c>
      <c r="BN615" s="134" t="str">
        <f>IF(ISERR(IF($C615="","",SUMIFS(Con_ve!$F$6:$F$1005,Con_ve!$C$6:$C$1005,$C615,Con_ve!$I$6:$I$1005,"Em negociação",Con_ve!$Q$6:$Q$1005,Cad_cl!BN$5))),"",IF($C615="","",SUMIFS(Con_ve!$F$6:$F$1005,Con_ve!$C$6:$C$1005,$C615,Con_ve!$I$6:$I$1005,"Em negociação",Con_ve!$Q$6:$Q$1005,Cad_cl!BN$5)))</f>
        <v/>
      </c>
      <c r="BO615" s="134" t="str">
        <f>IF(ISERR(IF($C615="","",SUMIFS(Con_ve!$F$6:$F$1005,Con_ve!$C$6:$C$1005,$C615,Con_ve!$I$6:$I$1005,"Em negociação",Con_ve!$Q$6:$Q$1005,Cad_cl!BO$5))),"",IF($C615="","",SUMIFS(Con_ve!$F$6:$F$1005,Con_ve!$C$6:$C$1005,$C615,Con_ve!$I$6:$I$1005,"Em negociação",Con_ve!$Q$6:$Q$1005,Cad_cl!BO$5)))</f>
        <v/>
      </c>
      <c r="BP615" s="134">
        <f t="shared" si="28"/>
        <v>0</v>
      </c>
      <c r="BR615" s="125" t="str">
        <f>IF(ISERR(IF(AND($I615=Re_lo!$E$5,BR$5=VLOOKUP(Re_lo!$H$5,Re_lo!$N$5:$O$16,2,0)),AP615,"")),"",IF(AND($I615=Re_lo!$E$5,BR$5=VLOOKUP(Re_lo!$H$5,Re_lo!$N$5:$O$16,2,0)),AP615,""))</f>
        <v/>
      </c>
      <c r="BS615" s="125" t="str">
        <f>IF(ISERR(IF(AND($I615=Re_lo!$E$5,BS$5=VLOOKUP(Re_lo!$H$5,Re_lo!$N$5:$O$16,2,0)),AQ615,"")),"",IF(AND($I615=Re_lo!$E$5,BS$5=VLOOKUP(Re_lo!$H$5,Re_lo!$N$5:$O$16,2,0)),AQ615,""))</f>
        <v/>
      </c>
      <c r="BT615" s="125" t="str">
        <f>IF(ISERR(IF(AND($I615=Re_lo!$E$5,BT$5=VLOOKUP(Re_lo!$H$5,Re_lo!$N$5:$O$16,2,0)),AR615,"")),"",IF(AND($I615=Re_lo!$E$5,BT$5=VLOOKUP(Re_lo!$H$5,Re_lo!$N$5:$O$16,2,0)),AR615,""))</f>
        <v/>
      </c>
      <c r="BU615" s="125" t="str">
        <f>IF(ISERR(IF(AND($I615=Re_lo!$E$5,BU$5=VLOOKUP(Re_lo!$H$5,Re_lo!$N$5:$O$16,2,0)),AS615,"")),"",IF(AND($I615=Re_lo!$E$5,BU$5=VLOOKUP(Re_lo!$H$5,Re_lo!$N$5:$O$16,2,0)),AS615,""))</f>
        <v/>
      </c>
      <c r="BV615" s="125" t="str">
        <f>IF(ISERR(IF(AND($I615=Re_lo!$E$5,BV$5=VLOOKUP(Re_lo!$H$5,Re_lo!$N$5:$O$16,2,0)),AT615,"")),"",IF(AND($I615=Re_lo!$E$5,BV$5=VLOOKUP(Re_lo!$H$5,Re_lo!$N$5:$O$16,2,0)),AT615,""))</f>
        <v/>
      </c>
      <c r="BW615" s="125" t="str">
        <f>IF(ISERR(IF(AND($I615=Re_lo!$E$5,BW$5=VLOOKUP(Re_lo!$H$5,Re_lo!$N$5:$O$16,2,0)),AU615,"")),"",IF(AND($I615=Re_lo!$E$5,BW$5=VLOOKUP(Re_lo!$H$5,Re_lo!$N$5:$O$16,2,0)),AU615,""))</f>
        <v/>
      </c>
      <c r="BX615" s="125" t="str">
        <f>IF(ISERR(IF(AND($I615=Re_lo!$E$5,BX$5=VLOOKUP(Re_lo!$H$5,Re_lo!$N$5:$O$16,2,0)),AV615,"")),"",IF(AND($I615=Re_lo!$E$5,BX$5=VLOOKUP(Re_lo!$H$5,Re_lo!$N$5:$O$16,2,0)),AV615,""))</f>
        <v/>
      </c>
      <c r="BY615" s="125" t="str">
        <f>IF(ISERR(IF(AND($I615=Re_lo!$E$5,BY$5=VLOOKUP(Re_lo!$H$5,Re_lo!$N$5:$O$16,2,0)),AW615,"")),"",IF(AND($I615=Re_lo!$E$5,BY$5=VLOOKUP(Re_lo!$H$5,Re_lo!$N$5:$O$16,2,0)),AW615,""))</f>
        <v/>
      </c>
      <c r="BZ615" s="125" t="str">
        <f>IF(ISERR(IF(AND($I615=Re_lo!$E$5,BZ$5=VLOOKUP(Re_lo!$H$5,Re_lo!$N$5:$O$16,2,0)),AX615,"")),"",IF(AND($I615=Re_lo!$E$5,BZ$5=VLOOKUP(Re_lo!$H$5,Re_lo!$N$5:$O$16,2,0)),AX615,""))</f>
        <v/>
      </c>
      <c r="CA615" s="125" t="str">
        <f>IF(ISERR(IF(AND($I615=Re_lo!$E$5,CA$5=VLOOKUP(Re_lo!$H$5,Re_lo!$N$5:$O$16,2,0)),AY615,"")),"",IF(AND($I615=Re_lo!$E$5,CA$5=VLOOKUP(Re_lo!$H$5,Re_lo!$N$5:$O$16,2,0)),AY615,""))</f>
        <v/>
      </c>
      <c r="CB615" s="125" t="str">
        <f>IF(ISERR(IF(AND($I615=Re_lo!$E$5,CB$5=VLOOKUP(Re_lo!$H$5,Re_lo!$N$5:$O$16,2,0)),AZ615,"")),"",IF(AND($I615=Re_lo!$E$5,CB$5=VLOOKUP(Re_lo!$H$5,Re_lo!$N$5:$O$16,2,0)),AZ615,""))</f>
        <v/>
      </c>
      <c r="CC615" s="125" t="str">
        <f>IF(ISERR(IF(AND($I615=Re_lo!$E$5,CC$5=VLOOKUP(Re_lo!$H$5,Re_lo!$N$5:$O$16,2,0)),BA615,"")),"",IF(AND($I615=Re_lo!$E$5,CC$5=VLOOKUP(Re_lo!$H$5,Re_lo!$N$5:$O$16,2,0)),BA615,""))</f>
        <v/>
      </c>
      <c r="CD615" s="125" t="str">
        <f>IF(ISERR(IF(AND($I615=Re_lo!$E$5,CD$5=VLOOKUP(Re_lo!$H$5,Re_lo!$N$5:$O$16,2,0)),BB615,"")),"",IF(AND($I615=Re_lo!$E$5,CD$5=VLOOKUP(Re_lo!$H$5,Re_lo!$N$5:$O$16,2,0)),BB615,""))</f>
        <v/>
      </c>
      <c r="CF615" s="125" t="str">
        <f>IF($C615="","",COUNTIFS(Con_ve!$C$6:$C$1005,$C615,Con_ve!$Q$6:$Q$1005,Cad_cl!CF$5))</f>
        <v/>
      </c>
      <c r="CG615" s="125" t="str">
        <f>IF($C615="","",COUNTIFS(Con_ve!$C$6:$C$1005,$C615,Con_ve!$Q$6:$Q$1005,Cad_cl!CG$5))</f>
        <v/>
      </c>
      <c r="CH615" s="125" t="str">
        <f>IF($C615="","",COUNTIFS(Con_ve!$C$6:$C$1005,$C615,Con_ve!$Q$6:$Q$1005,Cad_cl!CH$5))</f>
        <v/>
      </c>
      <c r="CI615" s="125" t="str">
        <f>IF($C615="","",COUNTIFS(Con_ve!$C$6:$C$1005,$C615,Con_ve!$Q$6:$Q$1005,Cad_cl!CI$5))</f>
        <v/>
      </c>
      <c r="CJ615" s="125" t="str">
        <f>IF($C615="","",COUNTIFS(Con_ve!$C$6:$C$1005,$C615,Con_ve!$Q$6:$Q$1005,Cad_cl!CJ$5))</f>
        <v/>
      </c>
      <c r="CK615" s="125" t="str">
        <f>IF($C615="","",COUNTIFS(Con_ve!$C$6:$C$1005,$C615,Con_ve!$Q$6:$Q$1005,Cad_cl!CK$5))</f>
        <v/>
      </c>
      <c r="CL615" s="125" t="str">
        <f>IF($C615="","",COUNTIFS(Con_ve!$C$6:$C$1005,$C615,Con_ve!$Q$6:$Q$1005,Cad_cl!CL$5))</f>
        <v/>
      </c>
      <c r="CM615" s="125" t="str">
        <f>IF($C615="","",COUNTIFS(Con_ve!$C$6:$C$1005,$C615,Con_ve!$Q$6:$Q$1005,Cad_cl!CM$5))</f>
        <v/>
      </c>
      <c r="CN615" s="125" t="str">
        <f>IF($C615="","",COUNTIFS(Con_ve!$C$6:$C$1005,$C615,Con_ve!$Q$6:$Q$1005,Cad_cl!CN$5))</f>
        <v/>
      </c>
      <c r="CO615" s="125" t="str">
        <f>IF($C615="","",COUNTIFS(Con_ve!$C$6:$C$1005,$C615,Con_ve!$Q$6:$Q$1005,Cad_cl!CO$5))</f>
        <v/>
      </c>
      <c r="CP615" s="125" t="str">
        <f>IF($C615="","",COUNTIFS(Con_ve!$C$6:$C$1005,$C615,Con_ve!$Q$6:$Q$1005,Cad_cl!CP$5))</f>
        <v/>
      </c>
      <c r="CQ615" s="125" t="str">
        <f>IF($C615="","",COUNTIFS(Con_ve!$C$6:$C$1005,$C615,Con_ve!$Q$6:$Q$1005,Cad_cl!CQ$5))</f>
        <v/>
      </c>
      <c r="CR615" s="125">
        <f t="shared" si="29"/>
        <v>0</v>
      </c>
    </row>
    <row r="616" spans="3:96" ht="30" customHeight="1">
      <c r="C616" s="153"/>
      <c r="D616" s="153"/>
      <c r="E616" s="154"/>
      <c r="F616" s="153"/>
      <c r="G616" s="155"/>
      <c r="H616" s="153"/>
      <c r="I616" s="153"/>
      <c r="J616" s="132" t="s">
        <v>309</v>
      </c>
      <c r="K616" s="133" t="s">
        <v>309</v>
      </c>
      <c r="L616" s="153"/>
      <c r="M616" s="153"/>
      <c r="N616" s="153"/>
      <c r="O616" s="153"/>
      <c r="P616" s="153"/>
      <c r="Q616" s="153"/>
      <c r="AP616" s="134" t="str">
        <f>IF(ISERR(IF($C616="","",SUMIFS(Con_ve!$F$6:$F$1005,Con_ve!$C$6:$C$1005,$C616,Con_ve!$I$6:$I$1005,"Fechada",Con_ve!$Q$6:$Q$1005,Cad_cl!AP$5))),"",IF($C616="","",SUMIFS(Con_ve!$F$6:$F$1005,Con_ve!$C$6:$C$1005,$C616,Con_ve!$I$6:$I$1005,"Fechada",Con_ve!$Q$6:$Q$1005,Cad_cl!AP$5)))</f>
        <v/>
      </c>
      <c r="AQ616" s="134" t="str">
        <f>IF(ISERR(IF($C616="","",SUMIFS(Con_ve!$F$6:$F$1005,Con_ve!$C$6:$C$1005,$C616,Con_ve!$I$6:$I$1005,"Fechada",Con_ve!$Q$6:$Q$1005,Cad_cl!AQ$5))),"",IF($C616="","",SUMIFS(Con_ve!$F$6:$F$1005,Con_ve!$C$6:$C$1005,$C616,Con_ve!$I$6:$I$1005,"Fechada",Con_ve!$Q$6:$Q$1005,Cad_cl!AQ$5)))</f>
        <v/>
      </c>
      <c r="AR616" s="134" t="str">
        <f>IF(ISERR(IF($C616="","",SUMIFS(Con_ve!$F$6:$F$1005,Con_ve!$C$6:$C$1005,$C616,Con_ve!$I$6:$I$1005,"Fechada",Con_ve!$Q$6:$Q$1005,Cad_cl!AR$5))),"",IF($C616="","",SUMIFS(Con_ve!$F$6:$F$1005,Con_ve!$C$6:$C$1005,$C616,Con_ve!$I$6:$I$1005,"Fechada",Con_ve!$Q$6:$Q$1005,Cad_cl!AR$5)))</f>
        <v/>
      </c>
      <c r="AS616" s="134" t="str">
        <f>IF(ISERR(IF($C616="","",SUMIFS(Con_ve!$F$6:$F$1005,Con_ve!$C$6:$C$1005,$C616,Con_ve!$I$6:$I$1005,"Fechada",Con_ve!$Q$6:$Q$1005,Cad_cl!AS$5))),"",IF($C616="","",SUMIFS(Con_ve!$F$6:$F$1005,Con_ve!$C$6:$C$1005,$C616,Con_ve!$I$6:$I$1005,"Fechada",Con_ve!$Q$6:$Q$1005,Cad_cl!AS$5)))</f>
        <v/>
      </c>
      <c r="AT616" s="134" t="str">
        <f>IF(ISERR(IF($C616="","",SUMIFS(Con_ve!$F$6:$F$1005,Con_ve!$C$6:$C$1005,$C616,Con_ve!$I$6:$I$1005,"Fechada",Con_ve!$Q$6:$Q$1005,Cad_cl!AT$5))),"",IF($C616="","",SUMIFS(Con_ve!$F$6:$F$1005,Con_ve!$C$6:$C$1005,$C616,Con_ve!$I$6:$I$1005,"Fechada",Con_ve!$Q$6:$Q$1005,Cad_cl!AT$5)))</f>
        <v/>
      </c>
      <c r="AU616" s="134" t="str">
        <f>IF(ISERR(IF($C616="","",SUMIFS(Con_ve!$F$6:$F$1005,Con_ve!$C$6:$C$1005,$C616,Con_ve!$I$6:$I$1005,"Fechada",Con_ve!$Q$6:$Q$1005,Cad_cl!AU$5))),"",IF($C616="","",SUMIFS(Con_ve!$F$6:$F$1005,Con_ve!$C$6:$C$1005,$C616,Con_ve!$I$6:$I$1005,"Fechada",Con_ve!$Q$6:$Q$1005,Cad_cl!AU$5)))</f>
        <v/>
      </c>
      <c r="AV616" s="134" t="str">
        <f>IF(ISERR(IF($C616="","",SUMIFS(Con_ve!$F$6:$F$1005,Con_ve!$C$6:$C$1005,$C616,Con_ve!$I$6:$I$1005,"Fechada",Con_ve!$Q$6:$Q$1005,Cad_cl!AV$5))),"",IF($C616="","",SUMIFS(Con_ve!$F$6:$F$1005,Con_ve!$C$6:$C$1005,$C616,Con_ve!$I$6:$I$1005,"Fechada",Con_ve!$Q$6:$Q$1005,Cad_cl!AV$5)))</f>
        <v/>
      </c>
      <c r="AW616" s="134" t="str">
        <f>IF(ISERR(IF($C616="","",SUMIFS(Con_ve!$F$6:$F$1005,Con_ve!$C$6:$C$1005,$C616,Con_ve!$I$6:$I$1005,"Fechada",Con_ve!$Q$6:$Q$1005,Cad_cl!AW$5))),"",IF($C616="","",SUMIFS(Con_ve!$F$6:$F$1005,Con_ve!$C$6:$C$1005,$C616,Con_ve!$I$6:$I$1005,"Fechada",Con_ve!$Q$6:$Q$1005,Cad_cl!AW$5)))</f>
        <v/>
      </c>
      <c r="AX616" s="134" t="str">
        <f>IF(ISERR(IF($C616="","",SUMIFS(Con_ve!$F$6:$F$1005,Con_ve!$C$6:$C$1005,$C616,Con_ve!$I$6:$I$1005,"Fechada",Con_ve!$Q$6:$Q$1005,Cad_cl!AX$5))),"",IF($C616="","",SUMIFS(Con_ve!$F$6:$F$1005,Con_ve!$C$6:$C$1005,$C616,Con_ve!$I$6:$I$1005,"Fechada",Con_ve!$Q$6:$Q$1005,Cad_cl!AX$5)))</f>
        <v/>
      </c>
      <c r="AY616" s="134" t="str">
        <f>IF(ISERR(IF($C616="","",SUMIFS(Con_ve!$F$6:$F$1005,Con_ve!$C$6:$C$1005,$C616,Con_ve!$I$6:$I$1005,"Fechada",Con_ve!$Q$6:$Q$1005,Cad_cl!AY$5))),"",IF($C616="","",SUMIFS(Con_ve!$F$6:$F$1005,Con_ve!$C$6:$C$1005,$C616,Con_ve!$I$6:$I$1005,"Fechada",Con_ve!$Q$6:$Q$1005,Cad_cl!AY$5)))</f>
        <v/>
      </c>
      <c r="AZ616" s="134" t="str">
        <f>IF(ISERR(IF($C616="","",SUMIFS(Con_ve!$F$6:$F$1005,Con_ve!$C$6:$C$1005,$C616,Con_ve!$I$6:$I$1005,"Fechada",Con_ve!$Q$6:$Q$1005,Cad_cl!AZ$5))),"",IF($C616="","",SUMIFS(Con_ve!$F$6:$F$1005,Con_ve!$C$6:$C$1005,$C616,Con_ve!$I$6:$I$1005,"Fechada",Con_ve!$Q$6:$Q$1005,Cad_cl!AZ$5)))</f>
        <v/>
      </c>
      <c r="BA616" s="134" t="str">
        <f>IF(ISERR(IF($C616="","",SUMIFS(Con_ve!$F$6:$F$1005,Con_ve!$C$6:$C$1005,$C616,Con_ve!$I$6:$I$1005,"Fechada",Con_ve!$Q$6:$Q$1005,Cad_cl!BA$5))),"",IF($C616="","",SUMIFS(Con_ve!$F$6:$F$1005,Con_ve!$C$6:$C$1005,$C616,Con_ve!$I$6:$I$1005,"Fechada",Con_ve!$Q$6:$Q$1005,Cad_cl!BA$5)))</f>
        <v/>
      </c>
      <c r="BB616" s="134">
        <f t="shared" si="27"/>
        <v>0</v>
      </c>
      <c r="BD616" s="134" t="str">
        <f>IF(ISERR(IF($C616="","",SUMIFS(Con_ve!$F$6:$F$1005,Con_ve!$C$6:$C$1005,$C616,Con_ve!$I$6:$I$1005,"Em negociação",Con_ve!$Q$6:$Q$1005,Cad_cl!BD$5))),"",IF($C616="","",SUMIFS(Con_ve!$F$6:$F$1005,Con_ve!$C$6:$C$1005,$C616,Con_ve!$I$6:$I$1005,"Em negociação",Con_ve!$Q$6:$Q$1005,Cad_cl!BD$5)))</f>
        <v/>
      </c>
      <c r="BE616" s="134" t="str">
        <f>IF(ISERR(IF($C616="","",SUMIFS(Con_ve!$F$6:$F$1005,Con_ve!$C$6:$C$1005,$C616,Con_ve!$I$6:$I$1005,"Em negociação",Con_ve!$Q$6:$Q$1005,Cad_cl!BE$5))),"",IF($C616="","",SUMIFS(Con_ve!$F$6:$F$1005,Con_ve!$C$6:$C$1005,$C616,Con_ve!$I$6:$I$1005,"Em negociação",Con_ve!$Q$6:$Q$1005,Cad_cl!BE$5)))</f>
        <v/>
      </c>
      <c r="BF616" s="134" t="str">
        <f>IF(ISERR(IF($C616="","",SUMIFS(Con_ve!$F$6:$F$1005,Con_ve!$C$6:$C$1005,$C616,Con_ve!$I$6:$I$1005,"Em negociação",Con_ve!$Q$6:$Q$1005,Cad_cl!BF$5))),"",IF($C616="","",SUMIFS(Con_ve!$F$6:$F$1005,Con_ve!$C$6:$C$1005,$C616,Con_ve!$I$6:$I$1005,"Em negociação",Con_ve!$Q$6:$Q$1005,Cad_cl!BF$5)))</f>
        <v/>
      </c>
      <c r="BG616" s="134" t="str">
        <f>IF(ISERR(IF($C616="","",SUMIFS(Con_ve!$F$6:$F$1005,Con_ve!$C$6:$C$1005,$C616,Con_ve!$I$6:$I$1005,"Em negociação",Con_ve!$Q$6:$Q$1005,Cad_cl!BG$5))),"",IF($C616="","",SUMIFS(Con_ve!$F$6:$F$1005,Con_ve!$C$6:$C$1005,$C616,Con_ve!$I$6:$I$1005,"Em negociação",Con_ve!$Q$6:$Q$1005,Cad_cl!BG$5)))</f>
        <v/>
      </c>
      <c r="BH616" s="134" t="str">
        <f>IF(ISERR(IF($C616="","",SUMIFS(Con_ve!$F$6:$F$1005,Con_ve!$C$6:$C$1005,$C616,Con_ve!$I$6:$I$1005,"Em negociação",Con_ve!$Q$6:$Q$1005,Cad_cl!BH$5))),"",IF($C616="","",SUMIFS(Con_ve!$F$6:$F$1005,Con_ve!$C$6:$C$1005,$C616,Con_ve!$I$6:$I$1005,"Em negociação",Con_ve!$Q$6:$Q$1005,Cad_cl!BH$5)))</f>
        <v/>
      </c>
      <c r="BI616" s="134" t="str">
        <f>IF(ISERR(IF($C616="","",SUMIFS(Con_ve!$F$6:$F$1005,Con_ve!$C$6:$C$1005,$C616,Con_ve!$I$6:$I$1005,"Em negociação",Con_ve!$Q$6:$Q$1005,Cad_cl!BI$5))),"",IF($C616="","",SUMIFS(Con_ve!$F$6:$F$1005,Con_ve!$C$6:$C$1005,$C616,Con_ve!$I$6:$I$1005,"Em negociação",Con_ve!$Q$6:$Q$1005,Cad_cl!BI$5)))</f>
        <v/>
      </c>
      <c r="BJ616" s="134" t="str">
        <f>IF(ISERR(IF($C616="","",SUMIFS(Con_ve!$F$6:$F$1005,Con_ve!$C$6:$C$1005,$C616,Con_ve!$I$6:$I$1005,"Em negociação",Con_ve!$Q$6:$Q$1005,Cad_cl!BJ$5))),"",IF($C616="","",SUMIFS(Con_ve!$F$6:$F$1005,Con_ve!$C$6:$C$1005,$C616,Con_ve!$I$6:$I$1005,"Em negociação",Con_ve!$Q$6:$Q$1005,Cad_cl!BJ$5)))</f>
        <v/>
      </c>
      <c r="BK616" s="134" t="str">
        <f>IF(ISERR(IF($C616="","",SUMIFS(Con_ve!$F$6:$F$1005,Con_ve!$C$6:$C$1005,$C616,Con_ve!$I$6:$I$1005,"Em negociação",Con_ve!$Q$6:$Q$1005,Cad_cl!BK$5))),"",IF($C616="","",SUMIFS(Con_ve!$F$6:$F$1005,Con_ve!$C$6:$C$1005,$C616,Con_ve!$I$6:$I$1005,"Em negociação",Con_ve!$Q$6:$Q$1005,Cad_cl!BK$5)))</f>
        <v/>
      </c>
      <c r="BL616" s="134" t="str">
        <f>IF(ISERR(IF($C616="","",SUMIFS(Con_ve!$F$6:$F$1005,Con_ve!$C$6:$C$1005,$C616,Con_ve!$I$6:$I$1005,"Em negociação",Con_ve!$Q$6:$Q$1005,Cad_cl!BL$5))),"",IF($C616="","",SUMIFS(Con_ve!$F$6:$F$1005,Con_ve!$C$6:$C$1005,$C616,Con_ve!$I$6:$I$1005,"Em negociação",Con_ve!$Q$6:$Q$1005,Cad_cl!BL$5)))</f>
        <v/>
      </c>
      <c r="BM616" s="134" t="str">
        <f>IF(ISERR(IF($C616="","",SUMIFS(Con_ve!$F$6:$F$1005,Con_ve!$C$6:$C$1005,$C616,Con_ve!$I$6:$I$1005,"Em negociação",Con_ve!$Q$6:$Q$1005,Cad_cl!BM$5))),"",IF($C616="","",SUMIFS(Con_ve!$F$6:$F$1005,Con_ve!$C$6:$C$1005,$C616,Con_ve!$I$6:$I$1005,"Em negociação",Con_ve!$Q$6:$Q$1005,Cad_cl!BM$5)))</f>
        <v/>
      </c>
      <c r="BN616" s="134" t="str">
        <f>IF(ISERR(IF($C616="","",SUMIFS(Con_ve!$F$6:$F$1005,Con_ve!$C$6:$C$1005,$C616,Con_ve!$I$6:$I$1005,"Em negociação",Con_ve!$Q$6:$Q$1005,Cad_cl!BN$5))),"",IF($C616="","",SUMIFS(Con_ve!$F$6:$F$1005,Con_ve!$C$6:$C$1005,$C616,Con_ve!$I$6:$I$1005,"Em negociação",Con_ve!$Q$6:$Q$1005,Cad_cl!BN$5)))</f>
        <v/>
      </c>
      <c r="BO616" s="134" t="str">
        <f>IF(ISERR(IF($C616="","",SUMIFS(Con_ve!$F$6:$F$1005,Con_ve!$C$6:$C$1005,$C616,Con_ve!$I$6:$I$1005,"Em negociação",Con_ve!$Q$6:$Q$1005,Cad_cl!BO$5))),"",IF($C616="","",SUMIFS(Con_ve!$F$6:$F$1005,Con_ve!$C$6:$C$1005,$C616,Con_ve!$I$6:$I$1005,"Em negociação",Con_ve!$Q$6:$Q$1005,Cad_cl!BO$5)))</f>
        <v/>
      </c>
      <c r="BP616" s="134">
        <f t="shared" si="28"/>
        <v>0</v>
      </c>
      <c r="BR616" s="125" t="str">
        <f>IF(ISERR(IF(AND($I616=Re_lo!$E$5,BR$5=VLOOKUP(Re_lo!$H$5,Re_lo!$N$5:$O$16,2,0)),AP616,"")),"",IF(AND($I616=Re_lo!$E$5,BR$5=VLOOKUP(Re_lo!$H$5,Re_lo!$N$5:$O$16,2,0)),AP616,""))</f>
        <v/>
      </c>
      <c r="BS616" s="125" t="str">
        <f>IF(ISERR(IF(AND($I616=Re_lo!$E$5,BS$5=VLOOKUP(Re_lo!$H$5,Re_lo!$N$5:$O$16,2,0)),AQ616,"")),"",IF(AND($I616=Re_lo!$E$5,BS$5=VLOOKUP(Re_lo!$H$5,Re_lo!$N$5:$O$16,2,0)),AQ616,""))</f>
        <v/>
      </c>
      <c r="BT616" s="125" t="str">
        <f>IF(ISERR(IF(AND($I616=Re_lo!$E$5,BT$5=VLOOKUP(Re_lo!$H$5,Re_lo!$N$5:$O$16,2,0)),AR616,"")),"",IF(AND($I616=Re_lo!$E$5,BT$5=VLOOKUP(Re_lo!$H$5,Re_lo!$N$5:$O$16,2,0)),AR616,""))</f>
        <v/>
      </c>
      <c r="BU616" s="125" t="str">
        <f>IF(ISERR(IF(AND($I616=Re_lo!$E$5,BU$5=VLOOKUP(Re_lo!$H$5,Re_lo!$N$5:$O$16,2,0)),AS616,"")),"",IF(AND($I616=Re_lo!$E$5,BU$5=VLOOKUP(Re_lo!$H$5,Re_lo!$N$5:$O$16,2,0)),AS616,""))</f>
        <v/>
      </c>
      <c r="BV616" s="125" t="str">
        <f>IF(ISERR(IF(AND($I616=Re_lo!$E$5,BV$5=VLOOKUP(Re_lo!$H$5,Re_lo!$N$5:$O$16,2,0)),AT616,"")),"",IF(AND($I616=Re_lo!$E$5,BV$5=VLOOKUP(Re_lo!$H$5,Re_lo!$N$5:$O$16,2,0)),AT616,""))</f>
        <v/>
      </c>
      <c r="BW616" s="125" t="str">
        <f>IF(ISERR(IF(AND($I616=Re_lo!$E$5,BW$5=VLOOKUP(Re_lo!$H$5,Re_lo!$N$5:$O$16,2,0)),AU616,"")),"",IF(AND($I616=Re_lo!$E$5,BW$5=VLOOKUP(Re_lo!$H$5,Re_lo!$N$5:$O$16,2,0)),AU616,""))</f>
        <v/>
      </c>
      <c r="BX616" s="125" t="str">
        <f>IF(ISERR(IF(AND($I616=Re_lo!$E$5,BX$5=VLOOKUP(Re_lo!$H$5,Re_lo!$N$5:$O$16,2,0)),AV616,"")),"",IF(AND($I616=Re_lo!$E$5,BX$5=VLOOKUP(Re_lo!$H$5,Re_lo!$N$5:$O$16,2,0)),AV616,""))</f>
        <v/>
      </c>
      <c r="BY616" s="125" t="str">
        <f>IF(ISERR(IF(AND($I616=Re_lo!$E$5,BY$5=VLOOKUP(Re_lo!$H$5,Re_lo!$N$5:$O$16,2,0)),AW616,"")),"",IF(AND($I616=Re_lo!$E$5,BY$5=VLOOKUP(Re_lo!$H$5,Re_lo!$N$5:$O$16,2,0)),AW616,""))</f>
        <v/>
      </c>
      <c r="BZ616" s="125" t="str">
        <f>IF(ISERR(IF(AND($I616=Re_lo!$E$5,BZ$5=VLOOKUP(Re_lo!$H$5,Re_lo!$N$5:$O$16,2,0)),AX616,"")),"",IF(AND($I616=Re_lo!$E$5,BZ$5=VLOOKUP(Re_lo!$H$5,Re_lo!$N$5:$O$16,2,0)),AX616,""))</f>
        <v/>
      </c>
      <c r="CA616" s="125" t="str">
        <f>IF(ISERR(IF(AND($I616=Re_lo!$E$5,CA$5=VLOOKUP(Re_lo!$H$5,Re_lo!$N$5:$O$16,2,0)),AY616,"")),"",IF(AND($I616=Re_lo!$E$5,CA$5=VLOOKUP(Re_lo!$H$5,Re_lo!$N$5:$O$16,2,0)),AY616,""))</f>
        <v/>
      </c>
      <c r="CB616" s="125" t="str">
        <f>IF(ISERR(IF(AND($I616=Re_lo!$E$5,CB$5=VLOOKUP(Re_lo!$H$5,Re_lo!$N$5:$O$16,2,0)),AZ616,"")),"",IF(AND($I616=Re_lo!$E$5,CB$5=VLOOKUP(Re_lo!$H$5,Re_lo!$N$5:$O$16,2,0)),AZ616,""))</f>
        <v/>
      </c>
      <c r="CC616" s="125" t="str">
        <f>IF(ISERR(IF(AND($I616=Re_lo!$E$5,CC$5=VLOOKUP(Re_lo!$H$5,Re_lo!$N$5:$O$16,2,0)),BA616,"")),"",IF(AND($I616=Re_lo!$E$5,CC$5=VLOOKUP(Re_lo!$H$5,Re_lo!$N$5:$O$16,2,0)),BA616,""))</f>
        <v/>
      </c>
      <c r="CD616" s="125" t="str">
        <f>IF(ISERR(IF(AND($I616=Re_lo!$E$5,CD$5=VLOOKUP(Re_lo!$H$5,Re_lo!$N$5:$O$16,2,0)),BB616,"")),"",IF(AND($I616=Re_lo!$E$5,CD$5=VLOOKUP(Re_lo!$H$5,Re_lo!$N$5:$O$16,2,0)),BB616,""))</f>
        <v/>
      </c>
      <c r="CF616" s="125" t="str">
        <f>IF($C616="","",COUNTIFS(Con_ve!$C$6:$C$1005,$C616,Con_ve!$Q$6:$Q$1005,Cad_cl!CF$5))</f>
        <v/>
      </c>
      <c r="CG616" s="125" t="str">
        <f>IF($C616="","",COUNTIFS(Con_ve!$C$6:$C$1005,$C616,Con_ve!$Q$6:$Q$1005,Cad_cl!CG$5))</f>
        <v/>
      </c>
      <c r="CH616" s="125" t="str">
        <f>IF($C616="","",COUNTIFS(Con_ve!$C$6:$C$1005,$C616,Con_ve!$Q$6:$Q$1005,Cad_cl!CH$5))</f>
        <v/>
      </c>
      <c r="CI616" s="125" t="str">
        <f>IF($C616="","",COUNTIFS(Con_ve!$C$6:$C$1005,$C616,Con_ve!$Q$6:$Q$1005,Cad_cl!CI$5))</f>
        <v/>
      </c>
      <c r="CJ616" s="125" t="str">
        <f>IF($C616="","",COUNTIFS(Con_ve!$C$6:$C$1005,$C616,Con_ve!$Q$6:$Q$1005,Cad_cl!CJ$5))</f>
        <v/>
      </c>
      <c r="CK616" s="125" t="str">
        <f>IF($C616="","",COUNTIFS(Con_ve!$C$6:$C$1005,$C616,Con_ve!$Q$6:$Q$1005,Cad_cl!CK$5))</f>
        <v/>
      </c>
      <c r="CL616" s="125" t="str">
        <f>IF($C616="","",COUNTIFS(Con_ve!$C$6:$C$1005,$C616,Con_ve!$Q$6:$Q$1005,Cad_cl!CL$5))</f>
        <v/>
      </c>
      <c r="CM616" s="125" t="str">
        <f>IF($C616="","",COUNTIFS(Con_ve!$C$6:$C$1005,$C616,Con_ve!$Q$6:$Q$1005,Cad_cl!CM$5))</f>
        <v/>
      </c>
      <c r="CN616" s="125" t="str">
        <f>IF($C616="","",COUNTIFS(Con_ve!$C$6:$C$1005,$C616,Con_ve!$Q$6:$Q$1005,Cad_cl!CN$5))</f>
        <v/>
      </c>
      <c r="CO616" s="125" t="str">
        <f>IF($C616="","",COUNTIFS(Con_ve!$C$6:$C$1005,$C616,Con_ve!$Q$6:$Q$1005,Cad_cl!CO$5))</f>
        <v/>
      </c>
      <c r="CP616" s="125" t="str">
        <f>IF($C616="","",COUNTIFS(Con_ve!$C$6:$C$1005,$C616,Con_ve!$Q$6:$Q$1005,Cad_cl!CP$5))</f>
        <v/>
      </c>
      <c r="CQ616" s="125" t="str">
        <f>IF($C616="","",COUNTIFS(Con_ve!$C$6:$C$1005,$C616,Con_ve!$Q$6:$Q$1005,Cad_cl!CQ$5))</f>
        <v/>
      </c>
      <c r="CR616" s="125">
        <f t="shared" si="29"/>
        <v>0</v>
      </c>
    </row>
    <row r="617" spans="3:96" ht="30" customHeight="1">
      <c r="C617" s="153"/>
      <c r="D617" s="153"/>
      <c r="E617" s="154"/>
      <c r="F617" s="153"/>
      <c r="G617" s="155"/>
      <c r="H617" s="153"/>
      <c r="I617" s="153"/>
      <c r="J617" s="132" t="s">
        <v>309</v>
      </c>
      <c r="K617" s="133" t="s">
        <v>309</v>
      </c>
      <c r="L617" s="153"/>
      <c r="M617" s="153"/>
      <c r="N617" s="153"/>
      <c r="O617" s="153"/>
      <c r="P617" s="153"/>
      <c r="Q617" s="153"/>
      <c r="AP617" s="134" t="str">
        <f>IF(ISERR(IF($C617="","",SUMIFS(Con_ve!$F$6:$F$1005,Con_ve!$C$6:$C$1005,$C617,Con_ve!$I$6:$I$1005,"Fechada",Con_ve!$Q$6:$Q$1005,Cad_cl!AP$5))),"",IF($C617="","",SUMIFS(Con_ve!$F$6:$F$1005,Con_ve!$C$6:$C$1005,$C617,Con_ve!$I$6:$I$1005,"Fechada",Con_ve!$Q$6:$Q$1005,Cad_cl!AP$5)))</f>
        <v/>
      </c>
      <c r="AQ617" s="134" t="str">
        <f>IF(ISERR(IF($C617="","",SUMIFS(Con_ve!$F$6:$F$1005,Con_ve!$C$6:$C$1005,$C617,Con_ve!$I$6:$I$1005,"Fechada",Con_ve!$Q$6:$Q$1005,Cad_cl!AQ$5))),"",IF($C617="","",SUMIFS(Con_ve!$F$6:$F$1005,Con_ve!$C$6:$C$1005,$C617,Con_ve!$I$6:$I$1005,"Fechada",Con_ve!$Q$6:$Q$1005,Cad_cl!AQ$5)))</f>
        <v/>
      </c>
      <c r="AR617" s="134" t="str">
        <f>IF(ISERR(IF($C617="","",SUMIFS(Con_ve!$F$6:$F$1005,Con_ve!$C$6:$C$1005,$C617,Con_ve!$I$6:$I$1005,"Fechada",Con_ve!$Q$6:$Q$1005,Cad_cl!AR$5))),"",IF($C617="","",SUMIFS(Con_ve!$F$6:$F$1005,Con_ve!$C$6:$C$1005,$C617,Con_ve!$I$6:$I$1005,"Fechada",Con_ve!$Q$6:$Q$1005,Cad_cl!AR$5)))</f>
        <v/>
      </c>
      <c r="AS617" s="134" t="str">
        <f>IF(ISERR(IF($C617="","",SUMIFS(Con_ve!$F$6:$F$1005,Con_ve!$C$6:$C$1005,$C617,Con_ve!$I$6:$I$1005,"Fechada",Con_ve!$Q$6:$Q$1005,Cad_cl!AS$5))),"",IF($C617="","",SUMIFS(Con_ve!$F$6:$F$1005,Con_ve!$C$6:$C$1005,$C617,Con_ve!$I$6:$I$1005,"Fechada",Con_ve!$Q$6:$Q$1005,Cad_cl!AS$5)))</f>
        <v/>
      </c>
      <c r="AT617" s="134" t="str">
        <f>IF(ISERR(IF($C617="","",SUMIFS(Con_ve!$F$6:$F$1005,Con_ve!$C$6:$C$1005,$C617,Con_ve!$I$6:$I$1005,"Fechada",Con_ve!$Q$6:$Q$1005,Cad_cl!AT$5))),"",IF($C617="","",SUMIFS(Con_ve!$F$6:$F$1005,Con_ve!$C$6:$C$1005,$C617,Con_ve!$I$6:$I$1005,"Fechada",Con_ve!$Q$6:$Q$1005,Cad_cl!AT$5)))</f>
        <v/>
      </c>
      <c r="AU617" s="134" t="str">
        <f>IF(ISERR(IF($C617="","",SUMIFS(Con_ve!$F$6:$F$1005,Con_ve!$C$6:$C$1005,$C617,Con_ve!$I$6:$I$1005,"Fechada",Con_ve!$Q$6:$Q$1005,Cad_cl!AU$5))),"",IF($C617="","",SUMIFS(Con_ve!$F$6:$F$1005,Con_ve!$C$6:$C$1005,$C617,Con_ve!$I$6:$I$1005,"Fechada",Con_ve!$Q$6:$Q$1005,Cad_cl!AU$5)))</f>
        <v/>
      </c>
      <c r="AV617" s="134" t="str">
        <f>IF(ISERR(IF($C617="","",SUMIFS(Con_ve!$F$6:$F$1005,Con_ve!$C$6:$C$1005,$C617,Con_ve!$I$6:$I$1005,"Fechada",Con_ve!$Q$6:$Q$1005,Cad_cl!AV$5))),"",IF($C617="","",SUMIFS(Con_ve!$F$6:$F$1005,Con_ve!$C$6:$C$1005,$C617,Con_ve!$I$6:$I$1005,"Fechada",Con_ve!$Q$6:$Q$1005,Cad_cl!AV$5)))</f>
        <v/>
      </c>
      <c r="AW617" s="134" t="str">
        <f>IF(ISERR(IF($C617="","",SUMIFS(Con_ve!$F$6:$F$1005,Con_ve!$C$6:$C$1005,$C617,Con_ve!$I$6:$I$1005,"Fechada",Con_ve!$Q$6:$Q$1005,Cad_cl!AW$5))),"",IF($C617="","",SUMIFS(Con_ve!$F$6:$F$1005,Con_ve!$C$6:$C$1005,$C617,Con_ve!$I$6:$I$1005,"Fechada",Con_ve!$Q$6:$Q$1005,Cad_cl!AW$5)))</f>
        <v/>
      </c>
      <c r="AX617" s="134" t="str">
        <f>IF(ISERR(IF($C617="","",SUMIFS(Con_ve!$F$6:$F$1005,Con_ve!$C$6:$C$1005,$C617,Con_ve!$I$6:$I$1005,"Fechada",Con_ve!$Q$6:$Q$1005,Cad_cl!AX$5))),"",IF($C617="","",SUMIFS(Con_ve!$F$6:$F$1005,Con_ve!$C$6:$C$1005,$C617,Con_ve!$I$6:$I$1005,"Fechada",Con_ve!$Q$6:$Q$1005,Cad_cl!AX$5)))</f>
        <v/>
      </c>
      <c r="AY617" s="134" t="str">
        <f>IF(ISERR(IF($C617="","",SUMIFS(Con_ve!$F$6:$F$1005,Con_ve!$C$6:$C$1005,$C617,Con_ve!$I$6:$I$1005,"Fechada",Con_ve!$Q$6:$Q$1005,Cad_cl!AY$5))),"",IF($C617="","",SUMIFS(Con_ve!$F$6:$F$1005,Con_ve!$C$6:$C$1005,$C617,Con_ve!$I$6:$I$1005,"Fechada",Con_ve!$Q$6:$Q$1005,Cad_cl!AY$5)))</f>
        <v/>
      </c>
      <c r="AZ617" s="134" t="str">
        <f>IF(ISERR(IF($C617="","",SUMIFS(Con_ve!$F$6:$F$1005,Con_ve!$C$6:$C$1005,$C617,Con_ve!$I$6:$I$1005,"Fechada",Con_ve!$Q$6:$Q$1005,Cad_cl!AZ$5))),"",IF($C617="","",SUMIFS(Con_ve!$F$6:$F$1005,Con_ve!$C$6:$C$1005,$C617,Con_ve!$I$6:$I$1005,"Fechada",Con_ve!$Q$6:$Q$1005,Cad_cl!AZ$5)))</f>
        <v/>
      </c>
      <c r="BA617" s="134" t="str">
        <f>IF(ISERR(IF($C617="","",SUMIFS(Con_ve!$F$6:$F$1005,Con_ve!$C$6:$C$1005,$C617,Con_ve!$I$6:$I$1005,"Fechada",Con_ve!$Q$6:$Q$1005,Cad_cl!BA$5))),"",IF($C617="","",SUMIFS(Con_ve!$F$6:$F$1005,Con_ve!$C$6:$C$1005,$C617,Con_ve!$I$6:$I$1005,"Fechada",Con_ve!$Q$6:$Q$1005,Cad_cl!BA$5)))</f>
        <v/>
      </c>
      <c r="BB617" s="134">
        <f t="shared" si="27"/>
        <v>0</v>
      </c>
      <c r="BD617" s="134" t="str">
        <f>IF(ISERR(IF($C617="","",SUMIFS(Con_ve!$F$6:$F$1005,Con_ve!$C$6:$C$1005,$C617,Con_ve!$I$6:$I$1005,"Em negociação",Con_ve!$Q$6:$Q$1005,Cad_cl!BD$5))),"",IF($C617="","",SUMIFS(Con_ve!$F$6:$F$1005,Con_ve!$C$6:$C$1005,$C617,Con_ve!$I$6:$I$1005,"Em negociação",Con_ve!$Q$6:$Q$1005,Cad_cl!BD$5)))</f>
        <v/>
      </c>
      <c r="BE617" s="134" t="str">
        <f>IF(ISERR(IF($C617="","",SUMIFS(Con_ve!$F$6:$F$1005,Con_ve!$C$6:$C$1005,$C617,Con_ve!$I$6:$I$1005,"Em negociação",Con_ve!$Q$6:$Q$1005,Cad_cl!BE$5))),"",IF($C617="","",SUMIFS(Con_ve!$F$6:$F$1005,Con_ve!$C$6:$C$1005,$C617,Con_ve!$I$6:$I$1005,"Em negociação",Con_ve!$Q$6:$Q$1005,Cad_cl!BE$5)))</f>
        <v/>
      </c>
      <c r="BF617" s="134" t="str">
        <f>IF(ISERR(IF($C617="","",SUMIFS(Con_ve!$F$6:$F$1005,Con_ve!$C$6:$C$1005,$C617,Con_ve!$I$6:$I$1005,"Em negociação",Con_ve!$Q$6:$Q$1005,Cad_cl!BF$5))),"",IF($C617="","",SUMIFS(Con_ve!$F$6:$F$1005,Con_ve!$C$6:$C$1005,$C617,Con_ve!$I$6:$I$1005,"Em negociação",Con_ve!$Q$6:$Q$1005,Cad_cl!BF$5)))</f>
        <v/>
      </c>
      <c r="BG617" s="134" t="str">
        <f>IF(ISERR(IF($C617="","",SUMIFS(Con_ve!$F$6:$F$1005,Con_ve!$C$6:$C$1005,$C617,Con_ve!$I$6:$I$1005,"Em negociação",Con_ve!$Q$6:$Q$1005,Cad_cl!BG$5))),"",IF($C617="","",SUMIFS(Con_ve!$F$6:$F$1005,Con_ve!$C$6:$C$1005,$C617,Con_ve!$I$6:$I$1005,"Em negociação",Con_ve!$Q$6:$Q$1005,Cad_cl!BG$5)))</f>
        <v/>
      </c>
      <c r="BH617" s="134" t="str">
        <f>IF(ISERR(IF($C617="","",SUMIFS(Con_ve!$F$6:$F$1005,Con_ve!$C$6:$C$1005,$C617,Con_ve!$I$6:$I$1005,"Em negociação",Con_ve!$Q$6:$Q$1005,Cad_cl!BH$5))),"",IF($C617="","",SUMIFS(Con_ve!$F$6:$F$1005,Con_ve!$C$6:$C$1005,$C617,Con_ve!$I$6:$I$1005,"Em negociação",Con_ve!$Q$6:$Q$1005,Cad_cl!BH$5)))</f>
        <v/>
      </c>
      <c r="BI617" s="134" t="str">
        <f>IF(ISERR(IF($C617="","",SUMIFS(Con_ve!$F$6:$F$1005,Con_ve!$C$6:$C$1005,$C617,Con_ve!$I$6:$I$1005,"Em negociação",Con_ve!$Q$6:$Q$1005,Cad_cl!BI$5))),"",IF($C617="","",SUMIFS(Con_ve!$F$6:$F$1005,Con_ve!$C$6:$C$1005,$C617,Con_ve!$I$6:$I$1005,"Em negociação",Con_ve!$Q$6:$Q$1005,Cad_cl!BI$5)))</f>
        <v/>
      </c>
      <c r="BJ617" s="134" t="str">
        <f>IF(ISERR(IF($C617="","",SUMIFS(Con_ve!$F$6:$F$1005,Con_ve!$C$6:$C$1005,$C617,Con_ve!$I$6:$I$1005,"Em negociação",Con_ve!$Q$6:$Q$1005,Cad_cl!BJ$5))),"",IF($C617="","",SUMIFS(Con_ve!$F$6:$F$1005,Con_ve!$C$6:$C$1005,$C617,Con_ve!$I$6:$I$1005,"Em negociação",Con_ve!$Q$6:$Q$1005,Cad_cl!BJ$5)))</f>
        <v/>
      </c>
      <c r="BK617" s="134" t="str">
        <f>IF(ISERR(IF($C617="","",SUMIFS(Con_ve!$F$6:$F$1005,Con_ve!$C$6:$C$1005,$C617,Con_ve!$I$6:$I$1005,"Em negociação",Con_ve!$Q$6:$Q$1005,Cad_cl!BK$5))),"",IF($C617="","",SUMIFS(Con_ve!$F$6:$F$1005,Con_ve!$C$6:$C$1005,$C617,Con_ve!$I$6:$I$1005,"Em negociação",Con_ve!$Q$6:$Q$1005,Cad_cl!BK$5)))</f>
        <v/>
      </c>
      <c r="BL617" s="134" t="str">
        <f>IF(ISERR(IF($C617="","",SUMIFS(Con_ve!$F$6:$F$1005,Con_ve!$C$6:$C$1005,$C617,Con_ve!$I$6:$I$1005,"Em negociação",Con_ve!$Q$6:$Q$1005,Cad_cl!BL$5))),"",IF($C617="","",SUMIFS(Con_ve!$F$6:$F$1005,Con_ve!$C$6:$C$1005,$C617,Con_ve!$I$6:$I$1005,"Em negociação",Con_ve!$Q$6:$Q$1005,Cad_cl!BL$5)))</f>
        <v/>
      </c>
      <c r="BM617" s="134" t="str">
        <f>IF(ISERR(IF($C617="","",SUMIFS(Con_ve!$F$6:$F$1005,Con_ve!$C$6:$C$1005,$C617,Con_ve!$I$6:$I$1005,"Em negociação",Con_ve!$Q$6:$Q$1005,Cad_cl!BM$5))),"",IF($C617="","",SUMIFS(Con_ve!$F$6:$F$1005,Con_ve!$C$6:$C$1005,$C617,Con_ve!$I$6:$I$1005,"Em negociação",Con_ve!$Q$6:$Q$1005,Cad_cl!BM$5)))</f>
        <v/>
      </c>
      <c r="BN617" s="134" t="str">
        <f>IF(ISERR(IF($C617="","",SUMIFS(Con_ve!$F$6:$F$1005,Con_ve!$C$6:$C$1005,$C617,Con_ve!$I$6:$I$1005,"Em negociação",Con_ve!$Q$6:$Q$1005,Cad_cl!BN$5))),"",IF($C617="","",SUMIFS(Con_ve!$F$6:$F$1005,Con_ve!$C$6:$C$1005,$C617,Con_ve!$I$6:$I$1005,"Em negociação",Con_ve!$Q$6:$Q$1005,Cad_cl!BN$5)))</f>
        <v/>
      </c>
      <c r="BO617" s="134" t="str">
        <f>IF(ISERR(IF($C617="","",SUMIFS(Con_ve!$F$6:$F$1005,Con_ve!$C$6:$C$1005,$C617,Con_ve!$I$6:$I$1005,"Em negociação",Con_ve!$Q$6:$Q$1005,Cad_cl!BO$5))),"",IF($C617="","",SUMIFS(Con_ve!$F$6:$F$1005,Con_ve!$C$6:$C$1005,$C617,Con_ve!$I$6:$I$1005,"Em negociação",Con_ve!$Q$6:$Q$1005,Cad_cl!BO$5)))</f>
        <v/>
      </c>
      <c r="BP617" s="134">
        <f t="shared" si="28"/>
        <v>0</v>
      </c>
      <c r="BR617" s="125" t="str">
        <f>IF(ISERR(IF(AND($I617=Re_lo!$E$5,BR$5=VLOOKUP(Re_lo!$H$5,Re_lo!$N$5:$O$16,2,0)),AP617,"")),"",IF(AND($I617=Re_lo!$E$5,BR$5=VLOOKUP(Re_lo!$H$5,Re_lo!$N$5:$O$16,2,0)),AP617,""))</f>
        <v/>
      </c>
      <c r="BS617" s="125" t="str">
        <f>IF(ISERR(IF(AND($I617=Re_lo!$E$5,BS$5=VLOOKUP(Re_lo!$H$5,Re_lo!$N$5:$O$16,2,0)),AQ617,"")),"",IF(AND($I617=Re_lo!$E$5,BS$5=VLOOKUP(Re_lo!$H$5,Re_lo!$N$5:$O$16,2,0)),AQ617,""))</f>
        <v/>
      </c>
      <c r="BT617" s="125" t="str">
        <f>IF(ISERR(IF(AND($I617=Re_lo!$E$5,BT$5=VLOOKUP(Re_lo!$H$5,Re_lo!$N$5:$O$16,2,0)),AR617,"")),"",IF(AND($I617=Re_lo!$E$5,BT$5=VLOOKUP(Re_lo!$H$5,Re_lo!$N$5:$O$16,2,0)),AR617,""))</f>
        <v/>
      </c>
      <c r="BU617" s="125" t="str">
        <f>IF(ISERR(IF(AND($I617=Re_lo!$E$5,BU$5=VLOOKUP(Re_lo!$H$5,Re_lo!$N$5:$O$16,2,0)),AS617,"")),"",IF(AND($I617=Re_lo!$E$5,BU$5=VLOOKUP(Re_lo!$H$5,Re_lo!$N$5:$O$16,2,0)),AS617,""))</f>
        <v/>
      </c>
      <c r="BV617" s="125" t="str">
        <f>IF(ISERR(IF(AND($I617=Re_lo!$E$5,BV$5=VLOOKUP(Re_lo!$H$5,Re_lo!$N$5:$O$16,2,0)),AT617,"")),"",IF(AND($I617=Re_lo!$E$5,BV$5=VLOOKUP(Re_lo!$H$5,Re_lo!$N$5:$O$16,2,0)),AT617,""))</f>
        <v/>
      </c>
      <c r="BW617" s="125" t="str">
        <f>IF(ISERR(IF(AND($I617=Re_lo!$E$5,BW$5=VLOOKUP(Re_lo!$H$5,Re_lo!$N$5:$O$16,2,0)),AU617,"")),"",IF(AND($I617=Re_lo!$E$5,BW$5=VLOOKUP(Re_lo!$H$5,Re_lo!$N$5:$O$16,2,0)),AU617,""))</f>
        <v/>
      </c>
      <c r="BX617" s="125" t="str">
        <f>IF(ISERR(IF(AND($I617=Re_lo!$E$5,BX$5=VLOOKUP(Re_lo!$H$5,Re_lo!$N$5:$O$16,2,0)),AV617,"")),"",IF(AND($I617=Re_lo!$E$5,BX$5=VLOOKUP(Re_lo!$H$5,Re_lo!$N$5:$O$16,2,0)),AV617,""))</f>
        <v/>
      </c>
      <c r="BY617" s="125" t="str">
        <f>IF(ISERR(IF(AND($I617=Re_lo!$E$5,BY$5=VLOOKUP(Re_lo!$H$5,Re_lo!$N$5:$O$16,2,0)),AW617,"")),"",IF(AND($I617=Re_lo!$E$5,BY$5=VLOOKUP(Re_lo!$H$5,Re_lo!$N$5:$O$16,2,0)),AW617,""))</f>
        <v/>
      </c>
      <c r="BZ617" s="125" t="str">
        <f>IF(ISERR(IF(AND($I617=Re_lo!$E$5,BZ$5=VLOOKUP(Re_lo!$H$5,Re_lo!$N$5:$O$16,2,0)),AX617,"")),"",IF(AND($I617=Re_lo!$E$5,BZ$5=VLOOKUP(Re_lo!$H$5,Re_lo!$N$5:$O$16,2,0)),AX617,""))</f>
        <v/>
      </c>
      <c r="CA617" s="125" t="str">
        <f>IF(ISERR(IF(AND($I617=Re_lo!$E$5,CA$5=VLOOKUP(Re_lo!$H$5,Re_lo!$N$5:$O$16,2,0)),AY617,"")),"",IF(AND($I617=Re_lo!$E$5,CA$5=VLOOKUP(Re_lo!$H$5,Re_lo!$N$5:$O$16,2,0)),AY617,""))</f>
        <v/>
      </c>
      <c r="CB617" s="125" t="str">
        <f>IF(ISERR(IF(AND($I617=Re_lo!$E$5,CB$5=VLOOKUP(Re_lo!$H$5,Re_lo!$N$5:$O$16,2,0)),AZ617,"")),"",IF(AND($I617=Re_lo!$E$5,CB$5=VLOOKUP(Re_lo!$H$5,Re_lo!$N$5:$O$16,2,0)),AZ617,""))</f>
        <v/>
      </c>
      <c r="CC617" s="125" t="str">
        <f>IF(ISERR(IF(AND($I617=Re_lo!$E$5,CC$5=VLOOKUP(Re_lo!$H$5,Re_lo!$N$5:$O$16,2,0)),BA617,"")),"",IF(AND($I617=Re_lo!$E$5,CC$5=VLOOKUP(Re_lo!$H$5,Re_lo!$N$5:$O$16,2,0)),BA617,""))</f>
        <v/>
      </c>
      <c r="CD617" s="125" t="str">
        <f>IF(ISERR(IF(AND($I617=Re_lo!$E$5,CD$5=VLOOKUP(Re_lo!$H$5,Re_lo!$N$5:$O$16,2,0)),BB617,"")),"",IF(AND($I617=Re_lo!$E$5,CD$5=VLOOKUP(Re_lo!$H$5,Re_lo!$N$5:$O$16,2,0)),BB617,""))</f>
        <v/>
      </c>
      <c r="CF617" s="125" t="str">
        <f>IF($C617="","",COUNTIFS(Con_ve!$C$6:$C$1005,$C617,Con_ve!$Q$6:$Q$1005,Cad_cl!CF$5))</f>
        <v/>
      </c>
      <c r="CG617" s="125" t="str">
        <f>IF($C617="","",COUNTIFS(Con_ve!$C$6:$C$1005,$C617,Con_ve!$Q$6:$Q$1005,Cad_cl!CG$5))</f>
        <v/>
      </c>
      <c r="CH617" s="125" t="str">
        <f>IF($C617="","",COUNTIFS(Con_ve!$C$6:$C$1005,$C617,Con_ve!$Q$6:$Q$1005,Cad_cl!CH$5))</f>
        <v/>
      </c>
      <c r="CI617" s="125" t="str">
        <f>IF($C617="","",COUNTIFS(Con_ve!$C$6:$C$1005,$C617,Con_ve!$Q$6:$Q$1005,Cad_cl!CI$5))</f>
        <v/>
      </c>
      <c r="CJ617" s="125" t="str">
        <f>IF($C617="","",COUNTIFS(Con_ve!$C$6:$C$1005,$C617,Con_ve!$Q$6:$Q$1005,Cad_cl!CJ$5))</f>
        <v/>
      </c>
      <c r="CK617" s="125" t="str">
        <f>IF($C617="","",COUNTIFS(Con_ve!$C$6:$C$1005,$C617,Con_ve!$Q$6:$Q$1005,Cad_cl!CK$5))</f>
        <v/>
      </c>
      <c r="CL617" s="125" t="str">
        <f>IF($C617="","",COUNTIFS(Con_ve!$C$6:$C$1005,$C617,Con_ve!$Q$6:$Q$1005,Cad_cl!CL$5))</f>
        <v/>
      </c>
      <c r="CM617" s="125" t="str">
        <f>IF($C617="","",COUNTIFS(Con_ve!$C$6:$C$1005,$C617,Con_ve!$Q$6:$Q$1005,Cad_cl!CM$5))</f>
        <v/>
      </c>
      <c r="CN617" s="125" t="str">
        <f>IF($C617="","",COUNTIFS(Con_ve!$C$6:$C$1005,$C617,Con_ve!$Q$6:$Q$1005,Cad_cl!CN$5))</f>
        <v/>
      </c>
      <c r="CO617" s="125" t="str">
        <f>IF($C617="","",COUNTIFS(Con_ve!$C$6:$C$1005,$C617,Con_ve!$Q$6:$Q$1005,Cad_cl!CO$5))</f>
        <v/>
      </c>
      <c r="CP617" s="125" t="str">
        <f>IF($C617="","",COUNTIFS(Con_ve!$C$6:$C$1005,$C617,Con_ve!$Q$6:$Q$1005,Cad_cl!CP$5))</f>
        <v/>
      </c>
      <c r="CQ617" s="125" t="str">
        <f>IF($C617="","",COUNTIFS(Con_ve!$C$6:$C$1005,$C617,Con_ve!$Q$6:$Q$1005,Cad_cl!CQ$5))</f>
        <v/>
      </c>
      <c r="CR617" s="125">
        <f t="shared" si="29"/>
        <v>0</v>
      </c>
    </row>
    <row r="618" spans="3:96" ht="30" customHeight="1">
      <c r="C618" s="153"/>
      <c r="D618" s="153"/>
      <c r="E618" s="154"/>
      <c r="F618" s="153"/>
      <c r="G618" s="155"/>
      <c r="H618" s="153"/>
      <c r="I618" s="153"/>
      <c r="J618" s="132" t="s">
        <v>309</v>
      </c>
      <c r="K618" s="133" t="s">
        <v>309</v>
      </c>
      <c r="L618" s="153"/>
      <c r="M618" s="153"/>
      <c r="N618" s="153"/>
      <c r="O618" s="153"/>
      <c r="P618" s="153"/>
      <c r="Q618" s="153"/>
      <c r="AP618" s="134" t="str">
        <f>IF(ISERR(IF($C618="","",SUMIFS(Con_ve!$F$6:$F$1005,Con_ve!$C$6:$C$1005,$C618,Con_ve!$I$6:$I$1005,"Fechada",Con_ve!$Q$6:$Q$1005,Cad_cl!AP$5))),"",IF($C618="","",SUMIFS(Con_ve!$F$6:$F$1005,Con_ve!$C$6:$C$1005,$C618,Con_ve!$I$6:$I$1005,"Fechada",Con_ve!$Q$6:$Q$1005,Cad_cl!AP$5)))</f>
        <v/>
      </c>
      <c r="AQ618" s="134" t="str">
        <f>IF(ISERR(IF($C618="","",SUMIFS(Con_ve!$F$6:$F$1005,Con_ve!$C$6:$C$1005,$C618,Con_ve!$I$6:$I$1005,"Fechada",Con_ve!$Q$6:$Q$1005,Cad_cl!AQ$5))),"",IF($C618="","",SUMIFS(Con_ve!$F$6:$F$1005,Con_ve!$C$6:$C$1005,$C618,Con_ve!$I$6:$I$1005,"Fechada",Con_ve!$Q$6:$Q$1005,Cad_cl!AQ$5)))</f>
        <v/>
      </c>
      <c r="AR618" s="134" t="str">
        <f>IF(ISERR(IF($C618="","",SUMIFS(Con_ve!$F$6:$F$1005,Con_ve!$C$6:$C$1005,$C618,Con_ve!$I$6:$I$1005,"Fechada",Con_ve!$Q$6:$Q$1005,Cad_cl!AR$5))),"",IF($C618="","",SUMIFS(Con_ve!$F$6:$F$1005,Con_ve!$C$6:$C$1005,$C618,Con_ve!$I$6:$I$1005,"Fechada",Con_ve!$Q$6:$Q$1005,Cad_cl!AR$5)))</f>
        <v/>
      </c>
      <c r="AS618" s="134" t="str">
        <f>IF(ISERR(IF($C618="","",SUMIFS(Con_ve!$F$6:$F$1005,Con_ve!$C$6:$C$1005,$C618,Con_ve!$I$6:$I$1005,"Fechada",Con_ve!$Q$6:$Q$1005,Cad_cl!AS$5))),"",IF($C618="","",SUMIFS(Con_ve!$F$6:$F$1005,Con_ve!$C$6:$C$1005,$C618,Con_ve!$I$6:$I$1005,"Fechada",Con_ve!$Q$6:$Q$1005,Cad_cl!AS$5)))</f>
        <v/>
      </c>
      <c r="AT618" s="134" t="str">
        <f>IF(ISERR(IF($C618="","",SUMIFS(Con_ve!$F$6:$F$1005,Con_ve!$C$6:$C$1005,$C618,Con_ve!$I$6:$I$1005,"Fechada",Con_ve!$Q$6:$Q$1005,Cad_cl!AT$5))),"",IF($C618="","",SUMIFS(Con_ve!$F$6:$F$1005,Con_ve!$C$6:$C$1005,$C618,Con_ve!$I$6:$I$1005,"Fechada",Con_ve!$Q$6:$Q$1005,Cad_cl!AT$5)))</f>
        <v/>
      </c>
      <c r="AU618" s="134" t="str">
        <f>IF(ISERR(IF($C618="","",SUMIFS(Con_ve!$F$6:$F$1005,Con_ve!$C$6:$C$1005,$C618,Con_ve!$I$6:$I$1005,"Fechada",Con_ve!$Q$6:$Q$1005,Cad_cl!AU$5))),"",IF($C618="","",SUMIFS(Con_ve!$F$6:$F$1005,Con_ve!$C$6:$C$1005,$C618,Con_ve!$I$6:$I$1005,"Fechada",Con_ve!$Q$6:$Q$1005,Cad_cl!AU$5)))</f>
        <v/>
      </c>
      <c r="AV618" s="134" t="str">
        <f>IF(ISERR(IF($C618="","",SUMIFS(Con_ve!$F$6:$F$1005,Con_ve!$C$6:$C$1005,$C618,Con_ve!$I$6:$I$1005,"Fechada",Con_ve!$Q$6:$Q$1005,Cad_cl!AV$5))),"",IF($C618="","",SUMIFS(Con_ve!$F$6:$F$1005,Con_ve!$C$6:$C$1005,$C618,Con_ve!$I$6:$I$1005,"Fechada",Con_ve!$Q$6:$Q$1005,Cad_cl!AV$5)))</f>
        <v/>
      </c>
      <c r="AW618" s="134" t="str">
        <f>IF(ISERR(IF($C618="","",SUMIFS(Con_ve!$F$6:$F$1005,Con_ve!$C$6:$C$1005,$C618,Con_ve!$I$6:$I$1005,"Fechada",Con_ve!$Q$6:$Q$1005,Cad_cl!AW$5))),"",IF($C618="","",SUMIFS(Con_ve!$F$6:$F$1005,Con_ve!$C$6:$C$1005,$C618,Con_ve!$I$6:$I$1005,"Fechada",Con_ve!$Q$6:$Q$1005,Cad_cl!AW$5)))</f>
        <v/>
      </c>
      <c r="AX618" s="134" t="str">
        <f>IF(ISERR(IF($C618="","",SUMIFS(Con_ve!$F$6:$F$1005,Con_ve!$C$6:$C$1005,$C618,Con_ve!$I$6:$I$1005,"Fechada",Con_ve!$Q$6:$Q$1005,Cad_cl!AX$5))),"",IF($C618="","",SUMIFS(Con_ve!$F$6:$F$1005,Con_ve!$C$6:$C$1005,$C618,Con_ve!$I$6:$I$1005,"Fechada",Con_ve!$Q$6:$Q$1005,Cad_cl!AX$5)))</f>
        <v/>
      </c>
      <c r="AY618" s="134" t="str">
        <f>IF(ISERR(IF($C618="","",SUMIFS(Con_ve!$F$6:$F$1005,Con_ve!$C$6:$C$1005,$C618,Con_ve!$I$6:$I$1005,"Fechada",Con_ve!$Q$6:$Q$1005,Cad_cl!AY$5))),"",IF($C618="","",SUMIFS(Con_ve!$F$6:$F$1005,Con_ve!$C$6:$C$1005,$C618,Con_ve!$I$6:$I$1005,"Fechada",Con_ve!$Q$6:$Q$1005,Cad_cl!AY$5)))</f>
        <v/>
      </c>
      <c r="AZ618" s="134" t="str">
        <f>IF(ISERR(IF($C618="","",SUMIFS(Con_ve!$F$6:$F$1005,Con_ve!$C$6:$C$1005,$C618,Con_ve!$I$6:$I$1005,"Fechada",Con_ve!$Q$6:$Q$1005,Cad_cl!AZ$5))),"",IF($C618="","",SUMIFS(Con_ve!$F$6:$F$1005,Con_ve!$C$6:$C$1005,$C618,Con_ve!$I$6:$I$1005,"Fechada",Con_ve!$Q$6:$Q$1005,Cad_cl!AZ$5)))</f>
        <v/>
      </c>
      <c r="BA618" s="134" t="str">
        <f>IF(ISERR(IF($C618="","",SUMIFS(Con_ve!$F$6:$F$1005,Con_ve!$C$6:$C$1005,$C618,Con_ve!$I$6:$I$1005,"Fechada",Con_ve!$Q$6:$Q$1005,Cad_cl!BA$5))),"",IF($C618="","",SUMIFS(Con_ve!$F$6:$F$1005,Con_ve!$C$6:$C$1005,$C618,Con_ve!$I$6:$I$1005,"Fechada",Con_ve!$Q$6:$Q$1005,Cad_cl!BA$5)))</f>
        <v/>
      </c>
      <c r="BB618" s="134">
        <f t="shared" si="27"/>
        <v>0</v>
      </c>
      <c r="BD618" s="134" t="str">
        <f>IF(ISERR(IF($C618="","",SUMIFS(Con_ve!$F$6:$F$1005,Con_ve!$C$6:$C$1005,$C618,Con_ve!$I$6:$I$1005,"Em negociação",Con_ve!$Q$6:$Q$1005,Cad_cl!BD$5))),"",IF($C618="","",SUMIFS(Con_ve!$F$6:$F$1005,Con_ve!$C$6:$C$1005,$C618,Con_ve!$I$6:$I$1005,"Em negociação",Con_ve!$Q$6:$Q$1005,Cad_cl!BD$5)))</f>
        <v/>
      </c>
      <c r="BE618" s="134" t="str">
        <f>IF(ISERR(IF($C618="","",SUMIFS(Con_ve!$F$6:$F$1005,Con_ve!$C$6:$C$1005,$C618,Con_ve!$I$6:$I$1005,"Em negociação",Con_ve!$Q$6:$Q$1005,Cad_cl!BE$5))),"",IF($C618="","",SUMIFS(Con_ve!$F$6:$F$1005,Con_ve!$C$6:$C$1005,$C618,Con_ve!$I$6:$I$1005,"Em negociação",Con_ve!$Q$6:$Q$1005,Cad_cl!BE$5)))</f>
        <v/>
      </c>
      <c r="BF618" s="134" t="str">
        <f>IF(ISERR(IF($C618="","",SUMIFS(Con_ve!$F$6:$F$1005,Con_ve!$C$6:$C$1005,$C618,Con_ve!$I$6:$I$1005,"Em negociação",Con_ve!$Q$6:$Q$1005,Cad_cl!BF$5))),"",IF($C618="","",SUMIFS(Con_ve!$F$6:$F$1005,Con_ve!$C$6:$C$1005,$C618,Con_ve!$I$6:$I$1005,"Em negociação",Con_ve!$Q$6:$Q$1005,Cad_cl!BF$5)))</f>
        <v/>
      </c>
      <c r="BG618" s="134" t="str">
        <f>IF(ISERR(IF($C618="","",SUMIFS(Con_ve!$F$6:$F$1005,Con_ve!$C$6:$C$1005,$C618,Con_ve!$I$6:$I$1005,"Em negociação",Con_ve!$Q$6:$Q$1005,Cad_cl!BG$5))),"",IF($C618="","",SUMIFS(Con_ve!$F$6:$F$1005,Con_ve!$C$6:$C$1005,$C618,Con_ve!$I$6:$I$1005,"Em negociação",Con_ve!$Q$6:$Q$1005,Cad_cl!BG$5)))</f>
        <v/>
      </c>
      <c r="BH618" s="134" t="str">
        <f>IF(ISERR(IF($C618="","",SUMIFS(Con_ve!$F$6:$F$1005,Con_ve!$C$6:$C$1005,$C618,Con_ve!$I$6:$I$1005,"Em negociação",Con_ve!$Q$6:$Q$1005,Cad_cl!BH$5))),"",IF($C618="","",SUMIFS(Con_ve!$F$6:$F$1005,Con_ve!$C$6:$C$1005,$C618,Con_ve!$I$6:$I$1005,"Em negociação",Con_ve!$Q$6:$Q$1005,Cad_cl!BH$5)))</f>
        <v/>
      </c>
      <c r="BI618" s="134" t="str">
        <f>IF(ISERR(IF($C618="","",SUMIFS(Con_ve!$F$6:$F$1005,Con_ve!$C$6:$C$1005,$C618,Con_ve!$I$6:$I$1005,"Em negociação",Con_ve!$Q$6:$Q$1005,Cad_cl!BI$5))),"",IF($C618="","",SUMIFS(Con_ve!$F$6:$F$1005,Con_ve!$C$6:$C$1005,$C618,Con_ve!$I$6:$I$1005,"Em negociação",Con_ve!$Q$6:$Q$1005,Cad_cl!BI$5)))</f>
        <v/>
      </c>
      <c r="BJ618" s="134" t="str">
        <f>IF(ISERR(IF($C618="","",SUMIFS(Con_ve!$F$6:$F$1005,Con_ve!$C$6:$C$1005,$C618,Con_ve!$I$6:$I$1005,"Em negociação",Con_ve!$Q$6:$Q$1005,Cad_cl!BJ$5))),"",IF($C618="","",SUMIFS(Con_ve!$F$6:$F$1005,Con_ve!$C$6:$C$1005,$C618,Con_ve!$I$6:$I$1005,"Em negociação",Con_ve!$Q$6:$Q$1005,Cad_cl!BJ$5)))</f>
        <v/>
      </c>
      <c r="BK618" s="134" t="str">
        <f>IF(ISERR(IF($C618="","",SUMIFS(Con_ve!$F$6:$F$1005,Con_ve!$C$6:$C$1005,$C618,Con_ve!$I$6:$I$1005,"Em negociação",Con_ve!$Q$6:$Q$1005,Cad_cl!BK$5))),"",IF($C618="","",SUMIFS(Con_ve!$F$6:$F$1005,Con_ve!$C$6:$C$1005,$C618,Con_ve!$I$6:$I$1005,"Em negociação",Con_ve!$Q$6:$Q$1005,Cad_cl!BK$5)))</f>
        <v/>
      </c>
      <c r="BL618" s="134" t="str">
        <f>IF(ISERR(IF($C618="","",SUMIFS(Con_ve!$F$6:$F$1005,Con_ve!$C$6:$C$1005,$C618,Con_ve!$I$6:$I$1005,"Em negociação",Con_ve!$Q$6:$Q$1005,Cad_cl!BL$5))),"",IF($C618="","",SUMIFS(Con_ve!$F$6:$F$1005,Con_ve!$C$6:$C$1005,$C618,Con_ve!$I$6:$I$1005,"Em negociação",Con_ve!$Q$6:$Q$1005,Cad_cl!BL$5)))</f>
        <v/>
      </c>
      <c r="BM618" s="134" t="str">
        <f>IF(ISERR(IF($C618="","",SUMIFS(Con_ve!$F$6:$F$1005,Con_ve!$C$6:$C$1005,$C618,Con_ve!$I$6:$I$1005,"Em negociação",Con_ve!$Q$6:$Q$1005,Cad_cl!BM$5))),"",IF($C618="","",SUMIFS(Con_ve!$F$6:$F$1005,Con_ve!$C$6:$C$1005,$C618,Con_ve!$I$6:$I$1005,"Em negociação",Con_ve!$Q$6:$Q$1005,Cad_cl!BM$5)))</f>
        <v/>
      </c>
      <c r="BN618" s="134" t="str">
        <f>IF(ISERR(IF($C618="","",SUMIFS(Con_ve!$F$6:$F$1005,Con_ve!$C$6:$C$1005,$C618,Con_ve!$I$6:$I$1005,"Em negociação",Con_ve!$Q$6:$Q$1005,Cad_cl!BN$5))),"",IF($C618="","",SUMIFS(Con_ve!$F$6:$F$1005,Con_ve!$C$6:$C$1005,$C618,Con_ve!$I$6:$I$1005,"Em negociação",Con_ve!$Q$6:$Q$1005,Cad_cl!BN$5)))</f>
        <v/>
      </c>
      <c r="BO618" s="134" t="str">
        <f>IF(ISERR(IF($C618="","",SUMIFS(Con_ve!$F$6:$F$1005,Con_ve!$C$6:$C$1005,$C618,Con_ve!$I$6:$I$1005,"Em negociação",Con_ve!$Q$6:$Q$1005,Cad_cl!BO$5))),"",IF($C618="","",SUMIFS(Con_ve!$F$6:$F$1005,Con_ve!$C$6:$C$1005,$C618,Con_ve!$I$6:$I$1005,"Em negociação",Con_ve!$Q$6:$Q$1005,Cad_cl!BO$5)))</f>
        <v/>
      </c>
      <c r="BP618" s="134">
        <f t="shared" si="28"/>
        <v>0</v>
      </c>
      <c r="BR618" s="125" t="str">
        <f>IF(ISERR(IF(AND($I618=Re_lo!$E$5,BR$5=VLOOKUP(Re_lo!$H$5,Re_lo!$N$5:$O$16,2,0)),AP618,"")),"",IF(AND($I618=Re_lo!$E$5,BR$5=VLOOKUP(Re_lo!$H$5,Re_lo!$N$5:$O$16,2,0)),AP618,""))</f>
        <v/>
      </c>
      <c r="BS618" s="125" t="str">
        <f>IF(ISERR(IF(AND($I618=Re_lo!$E$5,BS$5=VLOOKUP(Re_lo!$H$5,Re_lo!$N$5:$O$16,2,0)),AQ618,"")),"",IF(AND($I618=Re_lo!$E$5,BS$5=VLOOKUP(Re_lo!$H$5,Re_lo!$N$5:$O$16,2,0)),AQ618,""))</f>
        <v/>
      </c>
      <c r="BT618" s="125" t="str">
        <f>IF(ISERR(IF(AND($I618=Re_lo!$E$5,BT$5=VLOOKUP(Re_lo!$H$5,Re_lo!$N$5:$O$16,2,0)),AR618,"")),"",IF(AND($I618=Re_lo!$E$5,BT$5=VLOOKUP(Re_lo!$H$5,Re_lo!$N$5:$O$16,2,0)),AR618,""))</f>
        <v/>
      </c>
      <c r="BU618" s="125" t="str">
        <f>IF(ISERR(IF(AND($I618=Re_lo!$E$5,BU$5=VLOOKUP(Re_lo!$H$5,Re_lo!$N$5:$O$16,2,0)),AS618,"")),"",IF(AND($I618=Re_lo!$E$5,BU$5=VLOOKUP(Re_lo!$H$5,Re_lo!$N$5:$O$16,2,0)),AS618,""))</f>
        <v/>
      </c>
      <c r="BV618" s="125" t="str">
        <f>IF(ISERR(IF(AND($I618=Re_lo!$E$5,BV$5=VLOOKUP(Re_lo!$H$5,Re_lo!$N$5:$O$16,2,0)),AT618,"")),"",IF(AND($I618=Re_lo!$E$5,BV$5=VLOOKUP(Re_lo!$H$5,Re_lo!$N$5:$O$16,2,0)),AT618,""))</f>
        <v/>
      </c>
      <c r="BW618" s="125" t="str">
        <f>IF(ISERR(IF(AND($I618=Re_lo!$E$5,BW$5=VLOOKUP(Re_lo!$H$5,Re_lo!$N$5:$O$16,2,0)),AU618,"")),"",IF(AND($I618=Re_lo!$E$5,BW$5=VLOOKUP(Re_lo!$H$5,Re_lo!$N$5:$O$16,2,0)),AU618,""))</f>
        <v/>
      </c>
      <c r="BX618" s="125" t="str">
        <f>IF(ISERR(IF(AND($I618=Re_lo!$E$5,BX$5=VLOOKUP(Re_lo!$H$5,Re_lo!$N$5:$O$16,2,0)),AV618,"")),"",IF(AND($I618=Re_lo!$E$5,BX$5=VLOOKUP(Re_lo!$H$5,Re_lo!$N$5:$O$16,2,0)),AV618,""))</f>
        <v/>
      </c>
      <c r="BY618" s="125" t="str">
        <f>IF(ISERR(IF(AND($I618=Re_lo!$E$5,BY$5=VLOOKUP(Re_lo!$H$5,Re_lo!$N$5:$O$16,2,0)),AW618,"")),"",IF(AND($I618=Re_lo!$E$5,BY$5=VLOOKUP(Re_lo!$H$5,Re_lo!$N$5:$O$16,2,0)),AW618,""))</f>
        <v/>
      </c>
      <c r="BZ618" s="125" t="str">
        <f>IF(ISERR(IF(AND($I618=Re_lo!$E$5,BZ$5=VLOOKUP(Re_lo!$H$5,Re_lo!$N$5:$O$16,2,0)),AX618,"")),"",IF(AND($I618=Re_lo!$E$5,BZ$5=VLOOKUP(Re_lo!$H$5,Re_lo!$N$5:$O$16,2,0)),AX618,""))</f>
        <v/>
      </c>
      <c r="CA618" s="125" t="str">
        <f>IF(ISERR(IF(AND($I618=Re_lo!$E$5,CA$5=VLOOKUP(Re_lo!$H$5,Re_lo!$N$5:$O$16,2,0)),AY618,"")),"",IF(AND($I618=Re_lo!$E$5,CA$5=VLOOKUP(Re_lo!$H$5,Re_lo!$N$5:$O$16,2,0)),AY618,""))</f>
        <v/>
      </c>
      <c r="CB618" s="125" t="str">
        <f>IF(ISERR(IF(AND($I618=Re_lo!$E$5,CB$5=VLOOKUP(Re_lo!$H$5,Re_lo!$N$5:$O$16,2,0)),AZ618,"")),"",IF(AND($I618=Re_lo!$E$5,CB$5=VLOOKUP(Re_lo!$H$5,Re_lo!$N$5:$O$16,2,0)),AZ618,""))</f>
        <v/>
      </c>
      <c r="CC618" s="125" t="str">
        <f>IF(ISERR(IF(AND($I618=Re_lo!$E$5,CC$5=VLOOKUP(Re_lo!$H$5,Re_lo!$N$5:$O$16,2,0)),BA618,"")),"",IF(AND($I618=Re_lo!$E$5,CC$5=VLOOKUP(Re_lo!$H$5,Re_lo!$N$5:$O$16,2,0)),BA618,""))</f>
        <v/>
      </c>
      <c r="CD618" s="125" t="str">
        <f>IF(ISERR(IF(AND($I618=Re_lo!$E$5,CD$5=VLOOKUP(Re_lo!$H$5,Re_lo!$N$5:$O$16,2,0)),BB618,"")),"",IF(AND($I618=Re_lo!$E$5,CD$5=VLOOKUP(Re_lo!$H$5,Re_lo!$N$5:$O$16,2,0)),BB618,""))</f>
        <v/>
      </c>
      <c r="CF618" s="125" t="str">
        <f>IF($C618="","",COUNTIFS(Con_ve!$C$6:$C$1005,$C618,Con_ve!$Q$6:$Q$1005,Cad_cl!CF$5))</f>
        <v/>
      </c>
      <c r="CG618" s="125" t="str">
        <f>IF($C618="","",COUNTIFS(Con_ve!$C$6:$C$1005,$C618,Con_ve!$Q$6:$Q$1005,Cad_cl!CG$5))</f>
        <v/>
      </c>
      <c r="CH618" s="125" t="str">
        <f>IF($C618="","",COUNTIFS(Con_ve!$C$6:$C$1005,$C618,Con_ve!$Q$6:$Q$1005,Cad_cl!CH$5))</f>
        <v/>
      </c>
      <c r="CI618" s="125" t="str">
        <f>IF($C618="","",COUNTIFS(Con_ve!$C$6:$C$1005,$C618,Con_ve!$Q$6:$Q$1005,Cad_cl!CI$5))</f>
        <v/>
      </c>
      <c r="CJ618" s="125" t="str">
        <f>IF($C618="","",COUNTIFS(Con_ve!$C$6:$C$1005,$C618,Con_ve!$Q$6:$Q$1005,Cad_cl!CJ$5))</f>
        <v/>
      </c>
      <c r="CK618" s="125" t="str">
        <f>IF($C618="","",COUNTIFS(Con_ve!$C$6:$C$1005,$C618,Con_ve!$Q$6:$Q$1005,Cad_cl!CK$5))</f>
        <v/>
      </c>
      <c r="CL618" s="125" t="str">
        <f>IF($C618="","",COUNTIFS(Con_ve!$C$6:$C$1005,$C618,Con_ve!$Q$6:$Q$1005,Cad_cl!CL$5))</f>
        <v/>
      </c>
      <c r="CM618" s="125" t="str">
        <f>IF($C618="","",COUNTIFS(Con_ve!$C$6:$C$1005,$C618,Con_ve!$Q$6:$Q$1005,Cad_cl!CM$5))</f>
        <v/>
      </c>
      <c r="CN618" s="125" t="str">
        <f>IF($C618="","",COUNTIFS(Con_ve!$C$6:$C$1005,$C618,Con_ve!$Q$6:$Q$1005,Cad_cl!CN$5))</f>
        <v/>
      </c>
      <c r="CO618" s="125" t="str">
        <f>IF($C618="","",COUNTIFS(Con_ve!$C$6:$C$1005,$C618,Con_ve!$Q$6:$Q$1005,Cad_cl!CO$5))</f>
        <v/>
      </c>
      <c r="CP618" s="125" t="str">
        <f>IF($C618="","",COUNTIFS(Con_ve!$C$6:$C$1005,$C618,Con_ve!$Q$6:$Q$1005,Cad_cl!CP$5))</f>
        <v/>
      </c>
      <c r="CQ618" s="125" t="str">
        <f>IF($C618="","",COUNTIFS(Con_ve!$C$6:$C$1005,$C618,Con_ve!$Q$6:$Q$1005,Cad_cl!CQ$5))</f>
        <v/>
      </c>
      <c r="CR618" s="125">
        <f t="shared" si="29"/>
        <v>0</v>
      </c>
    </row>
    <row r="619" spans="3:96" ht="30" customHeight="1">
      <c r="C619" s="153"/>
      <c r="D619" s="153"/>
      <c r="E619" s="154"/>
      <c r="F619" s="153"/>
      <c r="G619" s="155"/>
      <c r="H619" s="153"/>
      <c r="I619" s="153"/>
      <c r="J619" s="132" t="s">
        <v>309</v>
      </c>
      <c r="K619" s="133" t="s">
        <v>309</v>
      </c>
      <c r="L619" s="153"/>
      <c r="M619" s="153"/>
      <c r="N619" s="153"/>
      <c r="O619" s="153"/>
      <c r="P619" s="153"/>
      <c r="Q619" s="153"/>
      <c r="AP619" s="134" t="str">
        <f>IF(ISERR(IF($C619="","",SUMIFS(Con_ve!$F$6:$F$1005,Con_ve!$C$6:$C$1005,$C619,Con_ve!$I$6:$I$1005,"Fechada",Con_ve!$Q$6:$Q$1005,Cad_cl!AP$5))),"",IF($C619="","",SUMIFS(Con_ve!$F$6:$F$1005,Con_ve!$C$6:$C$1005,$C619,Con_ve!$I$6:$I$1005,"Fechada",Con_ve!$Q$6:$Q$1005,Cad_cl!AP$5)))</f>
        <v/>
      </c>
      <c r="AQ619" s="134" t="str">
        <f>IF(ISERR(IF($C619="","",SUMIFS(Con_ve!$F$6:$F$1005,Con_ve!$C$6:$C$1005,$C619,Con_ve!$I$6:$I$1005,"Fechada",Con_ve!$Q$6:$Q$1005,Cad_cl!AQ$5))),"",IF($C619="","",SUMIFS(Con_ve!$F$6:$F$1005,Con_ve!$C$6:$C$1005,$C619,Con_ve!$I$6:$I$1005,"Fechada",Con_ve!$Q$6:$Q$1005,Cad_cl!AQ$5)))</f>
        <v/>
      </c>
      <c r="AR619" s="134" t="str">
        <f>IF(ISERR(IF($C619="","",SUMIFS(Con_ve!$F$6:$F$1005,Con_ve!$C$6:$C$1005,$C619,Con_ve!$I$6:$I$1005,"Fechada",Con_ve!$Q$6:$Q$1005,Cad_cl!AR$5))),"",IF($C619="","",SUMIFS(Con_ve!$F$6:$F$1005,Con_ve!$C$6:$C$1005,$C619,Con_ve!$I$6:$I$1005,"Fechada",Con_ve!$Q$6:$Q$1005,Cad_cl!AR$5)))</f>
        <v/>
      </c>
      <c r="AS619" s="134" t="str">
        <f>IF(ISERR(IF($C619="","",SUMIFS(Con_ve!$F$6:$F$1005,Con_ve!$C$6:$C$1005,$C619,Con_ve!$I$6:$I$1005,"Fechada",Con_ve!$Q$6:$Q$1005,Cad_cl!AS$5))),"",IF($C619="","",SUMIFS(Con_ve!$F$6:$F$1005,Con_ve!$C$6:$C$1005,$C619,Con_ve!$I$6:$I$1005,"Fechada",Con_ve!$Q$6:$Q$1005,Cad_cl!AS$5)))</f>
        <v/>
      </c>
      <c r="AT619" s="134" t="str">
        <f>IF(ISERR(IF($C619="","",SUMIFS(Con_ve!$F$6:$F$1005,Con_ve!$C$6:$C$1005,$C619,Con_ve!$I$6:$I$1005,"Fechada",Con_ve!$Q$6:$Q$1005,Cad_cl!AT$5))),"",IF($C619="","",SUMIFS(Con_ve!$F$6:$F$1005,Con_ve!$C$6:$C$1005,$C619,Con_ve!$I$6:$I$1005,"Fechada",Con_ve!$Q$6:$Q$1005,Cad_cl!AT$5)))</f>
        <v/>
      </c>
      <c r="AU619" s="134" t="str">
        <f>IF(ISERR(IF($C619="","",SUMIFS(Con_ve!$F$6:$F$1005,Con_ve!$C$6:$C$1005,$C619,Con_ve!$I$6:$I$1005,"Fechada",Con_ve!$Q$6:$Q$1005,Cad_cl!AU$5))),"",IF($C619="","",SUMIFS(Con_ve!$F$6:$F$1005,Con_ve!$C$6:$C$1005,$C619,Con_ve!$I$6:$I$1005,"Fechada",Con_ve!$Q$6:$Q$1005,Cad_cl!AU$5)))</f>
        <v/>
      </c>
      <c r="AV619" s="134" t="str">
        <f>IF(ISERR(IF($C619="","",SUMIFS(Con_ve!$F$6:$F$1005,Con_ve!$C$6:$C$1005,$C619,Con_ve!$I$6:$I$1005,"Fechada",Con_ve!$Q$6:$Q$1005,Cad_cl!AV$5))),"",IF($C619="","",SUMIFS(Con_ve!$F$6:$F$1005,Con_ve!$C$6:$C$1005,$C619,Con_ve!$I$6:$I$1005,"Fechada",Con_ve!$Q$6:$Q$1005,Cad_cl!AV$5)))</f>
        <v/>
      </c>
      <c r="AW619" s="134" t="str">
        <f>IF(ISERR(IF($C619="","",SUMIFS(Con_ve!$F$6:$F$1005,Con_ve!$C$6:$C$1005,$C619,Con_ve!$I$6:$I$1005,"Fechada",Con_ve!$Q$6:$Q$1005,Cad_cl!AW$5))),"",IF($C619="","",SUMIFS(Con_ve!$F$6:$F$1005,Con_ve!$C$6:$C$1005,$C619,Con_ve!$I$6:$I$1005,"Fechada",Con_ve!$Q$6:$Q$1005,Cad_cl!AW$5)))</f>
        <v/>
      </c>
      <c r="AX619" s="134" t="str">
        <f>IF(ISERR(IF($C619="","",SUMIFS(Con_ve!$F$6:$F$1005,Con_ve!$C$6:$C$1005,$C619,Con_ve!$I$6:$I$1005,"Fechada",Con_ve!$Q$6:$Q$1005,Cad_cl!AX$5))),"",IF($C619="","",SUMIFS(Con_ve!$F$6:$F$1005,Con_ve!$C$6:$C$1005,$C619,Con_ve!$I$6:$I$1005,"Fechada",Con_ve!$Q$6:$Q$1005,Cad_cl!AX$5)))</f>
        <v/>
      </c>
      <c r="AY619" s="134" t="str">
        <f>IF(ISERR(IF($C619="","",SUMIFS(Con_ve!$F$6:$F$1005,Con_ve!$C$6:$C$1005,$C619,Con_ve!$I$6:$I$1005,"Fechada",Con_ve!$Q$6:$Q$1005,Cad_cl!AY$5))),"",IF($C619="","",SUMIFS(Con_ve!$F$6:$F$1005,Con_ve!$C$6:$C$1005,$C619,Con_ve!$I$6:$I$1005,"Fechada",Con_ve!$Q$6:$Q$1005,Cad_cl!AY$5)))</f>
        <v/>
      </c>
      <c r="AZ619" s="134" t="str">
        <f>IF(ISERR(IF($C619="","",SUMIFS(Con_ve!$F$6:$F$1005,Con_ve!$C$6:$C$1005,$C619,Con_ve!$I$6:$I$1005,"Fechada",Con_ve!$Q$6:$Q$1005,Cad_cl!AZ$5))),"",IF($C619="","",SUMIFS(Con_ve!$F$6:$F$1005,Con_ve!$C$6:$C$1005,$C619,Con_ve!$I$6:$I$1005,"Fechada",Con_ve!$Q$6:$Q$1005,Cad_cl!AZ$5)))</f>
        <v/>
      </c>
      <c r="BA619" s="134" t="str">
        <f>IF(ISERR(IF($C619="","",SUMIFS(Con_ve!$F$6:$F$1005,Con_ve!$C$6:$C$1005,$C619,Con_ve!$I$6:$I$1005,"Fechada",Con_ve!$Q$6:$Q$1005,Cad_cl!BA$5))),"",IF($C619="","",SUMIFS(Con_ve!$F$6:$F$1005,Con_ve!$C$6:$C$1005,$C619,Con_ve!$I$6:$I$1005,"Fechada",Con_ve!$Q$6:$Q$1005,Cad_cl!BA$5)))</f>
        <v/>
      </c>
      <c r="BB619" s="134">
        <f t="shared" si="27"/>
        <v>0</v>
      </c>
      <c r="BD619" s="134" t="str">
        <f>IF(ISERR(IF($C619="","",SUMIFS(Con_ve!$F$6:$F$1005,Con_ve!$C$6:$C$1005,$C619,Con_ve!$I$6:$I$1005,"Em negociação",Con_ve!$Q$6:$Q$1005,Cad_cl!BD$5))),"",IF($C619="","",SUMIFS(Con_ve!$F$6:$F$1005,Con_ve!$C$6:$C$1005,$C619,Con_ve!$I$6:$I$1005,"Em negociação",Con_ve!$Q$6:$Q$1005,Cad_cl!BD$5)))</f>
        <v/>
      </c>
      <c r="BE619" s="134" t="str">
        <f>IF(ISERR(IF($C619="","",SUMIFS(Con_ve!$F$6:$F$1005,Con_ve!$C$6:$C$1005,$C619,Con_ve!$I$6:$I$1005,"Em negociação",Con_ve!$Q$6:$Q$1005,Cad_cl!BE$5))),"",IF($C619="","",SUMIFS(Con_ve!$F$6:$F$1005,Con_ve!$C$6:$C$1005,$C619,Con_ve!$I$6:$I$1005,"Em negociação",Con_ve!$Q$6:$Q$1005,Cad_cl!BE$5)))</f>
        <v/>
      </c>
      <c r="BF619" s="134" t="str">
        <f>IF(ISERR(IF($C619="","",SUMIFS(Con_ve!$F$6:$F$1005,Con_ve!$C$6:$C$1005,$C619,Con_ve!$I$6:$I$1005,"Em negociação",Con_ve!$Q$6:$Q$1005,Cad_cl!BF$5))),"",IF($C619="","",SUMIFS(Con_ve!$F$6:$F$1005,Con_ve!$C$6:$C$1005,$C619,Con_ve!$I$6:$I$1005,"Em negociação",Con_ve!$Q$6:$Q$1005,Cad_cl!BF$5)))</f>
        <v/>
      </c>
      <c r="BG619" s="134" t="str">
        <f>IF(ISERR(IF($C619="","",SUMIFS(Con_ve!$F$6:$F$1005,Con_ve!$C$6:$C$1005,$C619,Con_ve!$I$6:$I$1005,"Em negociação",Con_ve!$Q$6:$Q$1005,Cad_cl!BG$5))),"",IF($C619="","",SUMIFS(Con_ve!$F$6:$F$1005,Con_ve!$C$6:$C$1005,$C619,Con_ve!$I$6:$I$1005,"Em negociação",Con_ve!$Q$6:$Q$1005,Cad_cl!BG$5)))</f>
        <v/>
      </c>
      <c r="BH619" s="134" t="str">
        <f>IF(ISERR(IF($C619="","",SUMIFS(Con_ve!$F$6:$F$1005,Con_ve!$C$6:$C$1005,$C619,Con_ve!$I$6:$I$1005,"Em negociação",Con_ve!$Q$6:$Q$1005,Cad_cl!BH$5))),"",IF($C619="","",SUMIFS(Con_ve!$F$6:$F$1005,Con_ve!$C$6:$C$1005,$C619,Con_ve!$I$6:$I$1005,"Em negociação",Con_ve!$Q$6:$Q$1005,Cad_cl!BH$5)))</f>
        <v/>
      </c>
      <c r="BI619" s="134" t="str">
        <f>IF(ISERR(IF($C619="","",SUMIFS(Con_ve!$F$6:$F$1005,Con_ve!$C$6:$C$1005,$C619,Con_ve!$I$6:$I$1005,"Em negociação",Con_ve!$Q$6:$Q$1005,Cad_cl!BI$5))),"",IF($C619="","",SUMIFS(Con_ve!$F$6:$F$1005,Con_ve!$C$6:$C$1005,$C619,Con_ve!$I$6:$I$1005,"Em negociação",Con_ve!$Q$6:$Q$1005,Cad_cl!BI$5)))</f>
        <v/>
      </c>
      <c r="BJ619" s="134" t="str">
        <f>IF(ISERR(IF($C619="","",SUMIFS(Con_ve!$F$6:$F$1005,Con_ve!$C$6:$C$1005,$C619,Con_ve!$I$6:$I$1005,"Em negociação",Con_ve!$Q$6:$Q$1005,Cad_cl!BJ$5))),"",IF($C619="","",SUMIFS(Con_ve!$F$6:$F$1005,Con_ve!$C$6:$C$1005,$C619,Con_ve!$I$6:$I$1005,"Em negociação",Con_ve!$Q$6:$Q$1005,Cad_cl!BJ$5)))</f>
        <v/>
      </c>
      <c r="BK619" s="134" t="str">
        <f>IF(ISERR(IF($C619="","",SUMIFS(Con_ve!$F$6:$F$1005,Con_ve!$C$6:$C$1005,$C619,Con_ve!$I$6:$I$1005,"Em negociação",Con_ve!$Q$6:$Q$1005,Cad_cl!BK$5))),"",IF($C619="","",SUMIFS(Con_ve!$F$6:$F$1005,Con_ve!$C$6:$C$1005,$C619,Con_ve!$I$6:$I$1005,"Em negociação",Con_ve!$Q$6:$Q$1005,Cad_cl!BK$5)))</f>
        <v/>
      </c>
      <c r="BL619" s="134" t="str">
        <f>IF(ISERR(IF($C619="","",SUMIFS(Con_ve!$F$6:$F$1005,Con_ve!$C$6:$C$1005,$C619,Con_ve!$I$6:$I$1005,"Em negociação",Con_ve!$Q$6:$Q$1005,Cad_cl!BL$5))),"",IF($C619="","",SUMIFS(Con_ve!$F$6:$F$1005,Con_ve!$C$6:$C$1005,$C619,Con_ve!$I$6:$I$1005,"Em negociação",Con_ve!$Q$6:$Q$1005,Cad_cl!BL$5)))</f>
        <v/>
      </c>
      <c r="BM619" s="134" t="str">
        <f>IF(ISERR(IF($C619="","",SUMIFS(Con_ve!$F$6:$F$1005,Con_ve!$C$6:$C$1005,$C619,Con_ve!$I$6:$I$1005,"Em negociação",Con_ve!$Q$6:$Q$1005,Cad_cl!BM$5))),"",IF($C619="","",SUMIFS(Con_ve!$F$6:$F$1005,Con_ve!$C$6:$C$1005,$C619,Con_ve!$I$6:$I$1005,"Em negociação",Con_ve!$Q$6:$Q$1005,Cad_cl!BM$5)))</f>
        <v/>
      </c>
      <c r="BN619" s="134" t="str">
        <f>IF(ISERR(IF($C619="","",SUMIFS(Con_ve!$F$6:$F$1005,Con_ve!$C$6:$C$1005,$C619,Con_ve!$I$6:$I$1005,"Em negociação",Con_ve!$Q$6:$Q$1005,Cad_cl!BN$5))),"",IF($C619="","",SUMIFS(Con_ve!$F$6:$F$1005,Con_ve!$C$6:$C$1005,$C619,Con_ve!$I$6:$I$1005,"Em negociação",Con_ve!$Q$6:$Q$1005,Cad_cl!BN$5)))</f>
        <v/>
      </c>
      <c r="BO619" s="134" t="str">
        <f>IF(ISERR(IF($C619="","",SUMIFS(Con_ve!$F$6:$F$1005,Con_ve!$C$6:$C$1005,$C619,Con_ve!$I$6:$I$1005,"Em negociação",Con_ve!$Q$6:$Q$1005,Cad_cl!BO$5))),"",IF($C619="","",SUMIFS(Con_ve!$F$6:$F$1005,Con_ve!$C$6:$C$1005,$C619,Con_ve!$I$6:$I$1005,"Em negociação",Con_ve!$Q$6:$Q$1005,Cad_cl!BO$5)))</f>
        <v/>
      </c>
      <c r="BP619" s="134">
        <f t="shared" si="28"/>
        <v>0</v>
      </c>
      <c r="BR619" s="125" t="str">
        <f>IF(ISERR(IF(AND($I619=Re_lo!$E$5,BR$5=VLOOKUP(Re_lo!$H$5,Re_lo!$N$5:$O$16,2,0)),AP619,"")),"",IF(AND($I619=Re_lo!$E$5,BR$5=VLOOKUP(Re_lo!$H$5,Re_lo!$N$5:$O$16,2,0)),AP619,""))</f>
        <v/>
      </c>
      <c r="BS619" s="125" t="str">
        <f>IF(ISERR(IF(AND($I619=Re_lo!$E$5,BS$5=VLOOKUP(Re_lo!$H$5,Re_lo!$N$5:$O$16,2,0)),AQ619,"")),"",IF(AND($I619=Re_lo!$E$5,BS$5=VLOOKUP(Re_lo!$H$5,Re_lo!$N$5:$O$16,2,0)),AQ619,""))</f>
        <v/>
      </c>
      <c r="BT619" s="125" t="str">
        <f>IF(ISERR(IF(AND($I619=Re_lo!$E$5,BT$5=VLOOKUP(Re_lo!$H$5,Re_lo!$N$5:$O$16,2,0)),AR619,"")),"",IF(AND($I619=Re_lo!$E$5,BT$5=VLOOKUP(Re_lo!$H$5,Re_lo!$N$5:$O$16,2,0)),AR619,""))</f>
        <v/>
      </c>
      <c r="BU619" s="125" t="str">
        <f>IF(ISERR(IF(AND($I619=Re_lo!$E$5,BU$5=VLOOKUP(Re_lo!$H$5,Re_lo!$N$5:$O$16,2,0)),AS619,"")),"",IF(AND($I619=Re_lo!$E$5,BU$5=VLOOKUP(Re_lo!$H$5,Re_lo!$N$5:$O$16,2,0)),AS619,""))</f>
        <v/>
      </c>
      <c r="BV619" s="125" t="str">
        <f>IF(ISERR(IF(AND($I619=Re_lo!$E$5,BV$5=VLOOKUP(Re_lo!$H$5,Re_lo!$N$5:$O$16,2,0)),AT619,"")),"",IF(AND($I619=Re_lo!$E$5,BV$5=VLOOKUP(Re_lo!$H$5,Re_lo!$N$5:$O$16,2,0)),AT619,""))</f>
        <v/>
      </c>
      <c r="BW619" s="125" t="str">
        <f>IF(ISERR(IF(AND($I619=Re_lo!$E$5,BW$5=VLOOKUP(Re_lo!$H$5,Re_lo!$N$5:$O$16,2,0)),AU619,"")),"",IF(AND($I619=Re_lo!$E$5,BW$5=VLOOKUP(Re_lo!$H$5,Re_lo!$N$5:$O$16,2,0)),AU619,""))</f>
        <v/>
      </c>
      <c r="BX619" s="125" t="str">
        <f>IF(ISERR(IF(AND($I619=Re_lo!$E$5,BX$5=VLOOKUP(Re_lo!$H$5,Re_lo!$N$5:$O$16,2,0)),AV619,"")),"",IF(AND($I619=Re_lo!$E$5,BX$5=VLOOKUP(Re_lo!$H$5,Re_lo!$N$5:$O$16,2,0)),AV619,""))</f>
        <v/>
      </c>
      <c r="BY619" s="125" t="str">
        <f>IF(ISERR(IF(AND($I619=Re_lo!$E$5,BY$5=VLOOKUP(Re_lo!$H$5,Re_lo!$N$5:$O$16,2,0)),AW619,"")),"",IF(AND($I619=Re_lo!$E$5,BY$5=VLOOKUP(Re_lo!$H$5,Re_lo!$N$5:$O$16,2,0)),AW619,""))</f>
        <v/>
      </c>
      <c r="BZ619" s="125" t="str">
        <f>IF(ISERR(IF(AND($I619=Re_lo!$E$5,BZ$5=VLOOKUP(Re_lo!$H$5,Re_lo!$N$5:$O$16,2,0)),AX619,"")),"",IF(AND($I619=Re_lo!$E$5,BZ$5=VLOOKUP(Re_lo!$H$5,Re_lo!$N$5:$O$16,2,0)),AX619,""))</f>
        <v/>
      </c>
      <c r="CA619" s="125" t="str">
        <f>IF(ISERR(IF(AND($I619=Re_lo!$E$5,CA$5=VLOOKUP(Re_lo!$H$5,Re_lo!$N$5:$O$16,2,0)),AY619,"")),"",IF(AND($I619=Re_lo!$E$5,CA$5=VLOOKUP(Re_lo!$H$5,Re_lo!$N$5:$O$16,2,0)),AY619,""))</f>
        <v/>
      </c>
      <c r="CB619" s="125" t="str">
        <f>IF(ISERR(IF(AND($I619=Re_lo!$E$5,CB$5=VLOOKUP(Re_lo!$H$5,Re_lo!$N$5:$O$16,2,0)),AZ619,"")),"",IF(AND($I619=Re_lo!$E$5,CB$5=VLOOKUP(Re_lo!$H$5,Re_lo!$N$5:$O$16,2,0)),AZ619,""))</f>
        <v/>
      </c>
      <c r="CC619" s="125" t="str">
        <f>IF(ISERR(IF(AND($I619=Re_lo!$E$5,CC$5=VLOOKUP(Re_lo!$H$5,Re_lo!$N$5:$O$16,2,0)),BA619,"")),"",IF(AND($I619=Re_lo!$E$5,CC$5=VLOOKUP(Re_lo!$H$5,Re_lo!$N$5:$O$16,2,0)),BA619,""))</f>
        <v/>
      </c>
      <c r="CD619" s="125" t="str">
        <f>IF(ISERR(IF(AND($I619=Re_lo!$E$5,CD$5=VLOOKUP(Re_lo!$H$5,Re_lo!$N$5:$O$16,2,0)),BB619,"")),"",IF(AND($I619=Re_lo!$E$5,CD$5=VLOOKUP(Re_lo!$H$5,Re_lo!$N$5:$O$16,2,0)),BB619,""))</f>
        <v/>
      </c>
      <c r="CF619" s="125" t="str">
        <f>IF($C619="","",COUNTIFS(Con_ve!$C$6:$C$1005,$C619,Con_ve!$Q$6:$Q$1005,Cad_cl!CF$5))</f>
        <v/>
      </c>
      <c r="CG619" s="125" t="str">
        <f>IF($C619="","",COUNTIFS(Con_ve!$C$6:$C$1005,$C619,Con_ve!$Q$6:$Q$1005,Cad_cl!CG$5))</f>
        <v/>
      </c>
      <c r="CH619" s="125" t="str">
        <f>IF($C619="","",COUNTIFS(Con_ve!$C$6:$C$1005,$C619,Con_ve!$Q$6:$Q$1005,Cad_cl!CH$5))</f>
        <v/>
      </c>
      <c r="CI619" s="125" t="str">
        <f>IF($C619="","",COUNTIFS(Con_ve!$C$6:$C$1005,$C619,Con_ve!$Q$6:$Q$1005,Cad_cl!CI$5))</f>
        <v/>
      </c>
      <c r="CJ619" s="125" t="str">
        <f>IF($C619="","",COUNTIFS(Con_ve!$C$6:$C$1005,$C619,Con_ve!$Q$6:$Q$1005,Cad_cl!CJ$5))</f>
        <v/>
      </c>
      <c r="CK619" s="125" t="str">
        <f>IF($C619="","",COUNTIFS(Con_ve!$C$6:$C$1005,$C619,Con_ve!$Q$6:$Q$1005,Cad_cl!CK$5))</f>
        <v/>
      </c>
      <c r="CL619" s="125" t="str">
        <f>IF($C619="","",COUNTIFS(Con_ve!$C$6:$C$1005,$C619,Con_ve!$Q$6:$Q$1005,Cad_cl!CL$5))</f>
        <v/>
      </c>
      <c r="CM619" s="125" t="str">
        <f>IF($C619="","",COUNTIFS(Con_ve!$C$6:$C$1005,$C619,Con_ve!$Q$6:$Q$1005,Cad_cl!CM$5))</f>
        <v/>
      </c>
      <c r="CN619" s="125" t="str">
        <f>IF($C619="","",COUNTIFS(Con_ve!$C$6:$C$1005,$C619,Con_ve!$Q$6:$Q$1005,Cad_cl!CN$5))</f>
        <v/>
      </c>
      <c r="CO619" s="125" t="str">
        <f>IF($C619="","",COUNTIFS(Con_ve!$C$6:$C$1005,$C619,Con_ve!$Q$6:$Q$1005,Cad_cl!CO$5))</f>
        <v/>
      </c>
      <c r="CP619" s="125" t="str">
        <f>IF($C619="","",COUNTIFS(Con_ve!$C$6:$C$1005,$C619,Con_ve!$Q$6:$Q$1005,Cad_cl!CP$5))</f>
        <v/>
      </c>
      <c r="CQ619" s="125" t="str">
        <f>IF($C619="","",COUNTIFS(Con_ve!$C$6:$C$1005,$C619,Con_ve!$Q$6:$Q$1005,Cad_cl!CQ$5))</f>
        <v/>
      </c>
      <c r="CR619" s="125">
        <f t="shared" si="29"/>
        <v>0</v>
      </c>
    </row>
    <row r="620" spans="3:96" ht="30" customHeight="1">
      <c r="C620" s="153"/>
      <c r="D620" s="153"/>
      <c r="E620" s="154"/>
      <c r="F620" s="153"/>
      <c r="G620" s="155"/>
      <c r="H620" s="153"/>
      <c r="I620" s="153"/>
      <c r="J620" s="132" t="s">
        <v>309</v>
      </c>
      <c r="K620" s="133" t="s">
        <v>309</v>
      </c>
      <c r="L620" s="153"/>
      <c r="M620" s="153"/>
      <c r="N620" s="153"/>
      <c r="O620" s="153"/>
      <c r="P620" s="153"/>
      <c r="Q620" s="153"/>
      <c r="AP620" s="134" t="str">
        <f>IF(ISERR(IF($C620="","",SUMIFS(Con_ve!$F$6:$F$1005,Con_ve!$C$6:$C$1005,$C620,Con_ve!$I$6:$I$1005,"Fechada",Con_ve!$Q$6:$Q$1005,Cad_cl!AP$5))),"",IF($C620="","",SUMIFS(Con_ve!$F$6:$F$1005,Con_ve!$C$6:$C$1005,$C620,Con_ve!$I$6:$I$1005,"Fechada",Con_ve!$Q$6:$Q$1005,Cad_cl!AP$5)))</f>
        <v/>
      </c>
      <c r="AQ620" s="134" t="str">
        <f>IF(ISERR(IF($C620="","",SUMIFS(Con_ve!$F$6:$F$1005,Con_ve!$C$6:$C$1005,$C620,Con_ve!$I$6:$I$1005,"Fechada",Con_ve!$Q$6:$Q$1005,Cad_cl!AQ$5))),"",IF($C620="","",SUMIFS(Con_ve!$F$6:$F$1005,Con_ve!$C$6:$C$1005,$C620,Con_ve!$I$6:$I$1005,"Fechada",Con_ve!$Q$6:$Q$1005,Cad_cl!AQ$5)))</f>
        <v/>
      </c>
      <c r="AR620" s="134" t="str">
        <f>IF(ISERR(IF($C620="","",SUMIFS(Con_ve!$F$6:$F$1005,Con_ve!$C$6:$C$1005,$C620,Con_ve!$I$6:$I$1005,"Fechada",Con_ve!$Q$6:$Q$1005,Cad_cl!AR$5))),"",IF($C620="","",SUMIFS(Con_ve!$F$6:$F$1005,Con_ve!$C$6:$C$1005,$C620,Con_ve!$I$6:$I$1005,"Fechada",Con_ve!$Q$6:$Q$1005,Cad_cl!AR$5)))</f>
        <v/>
      </c>
      <c r="AS620" s="134" t="str">
        <f>IF(ISERR(IF($C620="","",SUMIFS(Con_ve!$F$6:$F$1005,Con_ve!$C$6:$C$1005,$C620,Con_ve!$I$6:$I$1005,"Fechada",Con_ve!$Q$6:$Q$1005,Cad_cl!AS$5))),"",IF($C620="","",SUMIFS(Con_ve!$F$6:$F$1005,Con_ve!$C$6:$C$1005,$C620,Con_ve!$I$6:$I$1005,"Fechada",Con_ve!$Q$6:$Q$1005,Cad_cl!AS$5)))</f>
        <v/>
      </c>
      <c r="AT620" s="134" t="str">
        <f>IF(ISERR(IF($C620="","",SUMIFS(Con_ve!$F$6:$F$1005,Con_ve!$C$6:$C$1005,$C620,Con_ve!$I$6:$I$1005,"Fechada",Con_ve!$Q$6:$Q$1005,Cad_cl!AT$5))),"",IF($C620="","",SUMIFS(Con_ve!$F$6:$F$1005,Con_ve!$C$6:$C$1005,$C620,Con_ve!$I$6:$I$1005,"Fechada",Con_ve!$Q$6:$Q$1005,Cad_cl!AT$5)))</f>
        <v/>
      </c>
      <c r="AU620" s="134" t="str">
        <f>IF(ISERR(IF($C620="","",SUMIFS(Con_ve!$F$6:$F$1005,Con_ve!$C$6:$C$1005,$C620,Con_ve!$I$6:$I$1005,"Fechada",Con_ve!$Q$6:$Q$1005,Cad_cl!AU$5))),"",IF($C620="","",SUMIFS(Con_ve!$F$6:$F$1005,Con_ve!$C$6:$C$1005,$C620,Con_ve!$I$6:$I$1005,"Fechada",Con_ve!$Q$6:$Q$1005,Cad_cl!AU$5)))</f>
        <v/>
      </c>
      <c r="AV620" s="134" t="str">
        <f>IF(ISERR(IF($C620="","",SUMIFS(Con_ve!$F$6:$F$1005,Con_ve!$C$6:$C$1005,$C620,Con_ve!$I$6:$I$1005,"Fechada",Con_ve!$Q$6:$Q$1005,Cad_cl!AV$5))),"",IF($C620="","",SUMIFS(Con_ve!$F$6:$F$1005,Con_ve!$C$6:$C$1005,$C620,Con_ve!$I$6:$I$1005,"Fechada",Con_ve!$Q$6:$Q$1005,Cad_cl!AV$5)))</f>
        <v/>
      </c>
      <c r="AW620" s="134" t="str">
        <f>IF(ISERR(IF($C620="","",SUMIFS(Con_ve!$F$6:$F$1005,Con_ve!$C$6:$C$1005,$C620,Con_ve!$I$6:$I$1005,"Fechada",Con_ve!$Q$6:$Q$1005,Cad_cl!AW$5))),"",IF($C620="","",SUMIFS(Con_ve!$F$6:$F$1005,Con_ve!$C$6:$C$1005,$C620,Con_ve!$I$6:$I$1005,"Fechada",Con_ve!$Q$6:$Q$1005,Cad_cl!AW$5)))</f>
        <v/>
      </c>
      <c r="AX620" s="134" t="str">
        <f>IF(ISERR(IF($C620="","",SUMIFS(Con_ve!$F$6:$F$1005,Con_ve!$C$6:$C$1005,$C620,Con_ve!$I$6:$I$1005,"Fechada",Con_ve!$Q$6:$Q$1005,Cad_cl!AX$5))),"",IF($C620="","",SUMIFS(Con_ve!$F$6:$F$1005,Con_ve!$C$6:$C$1005,$C620,Con_ve!$I$6:$I$1005,"Fechada",Con_ve!$Q$6:$Q$1005,Cad_cl!AX$5)))</f>
        <v/>
      </c>
      <c r="AY620" s="134" t="str">
        <f>IF(ISERR(IF($C620="","",SUMIFS(Con_ve!$F$6:$F$1005,Con_ve!$C$6:$C$1005,$C620,Con_ve!$I$6:$I$1005,"Fechada",Con_ve!$Q$6:$Q$1005,Cad_cl!AY$5))),"",IF($C620="","",SUMIFS(Con_ve!$F$6:$F$1005,Con_ve!$C$6:$C$1005,$C620,Con_ve!$I$6:$I$1005,"Fechada",Con_ve!$Q$6:$Q$1005,Cad_cl!AY$5)))</f>
        <v/>
      </c>
      <c r="AZ620" s="134" t="str">
        <f>IF(ISERR(IF($C620="","",SUMIFS(Con_ve!$F$6:$F$1005,Con_ve!$C$6:$C$1005,$C620,Con_ve!$I$6:$I$1005,"Fechada",Con_ve!$Q$6:$Q$1005,Cad_cl!AZ$5))),"",IF($C620="","",SUMIFS(Con_ve!$F$6:$F$1005,Con_ve!$C$6:$C$1005,$C620,Con_ve!$I$6:$I$1005,"Fechada",Con_ve!$Q$6:$Q$1005,Cad_cl!AZ$5)))</f>
        <v/>
      </c>
      <c r="BA620" s="134" t="str">
        <f>IF(ISERR(IF($C620="","",SUMIFS(Con_ve!$F$6:$F$1005,Con_ve!$C$6:$C$1005,$C620,Con_ve!$I$6:$I$1005,"Fechada",Con_ve!$Q$6:$Q$1005,Cad_cl!BA$5))),"",IF($C620="","",SUMIFS(Con_ve!$F$6:$F$1005,Con_ve!$C$6:$C$1005,$C620,Con_ve!$I$6:$I$1005,"Fechada",Con_ve!$Q$6:$Q$1005,Cad_cl!BA$5)))</f>
        <v/>
      </c>
      <c r="BB620" s="134">
        <f t="shared" si="27"/>
        <v>0</v>
      </c>
      <c r="BD620" s="134" t="str">
        <f>IF(ISERR(IF($C620="","",SUMIFS(Con_ve!$F$6:$F$1005,Con_ve!$C$6:$C$1005,$C620,Con_ve!$I$6:$I$1005,"Em negociação",Con_ve!$Q$6:$Q$1005,Cad_cl!BD$5))),"",IF($C620="","",SUMIFS(Con_ve!$F$6:$F$1005,Con_ve!$C$6:$C$1005,$C620,Con_ve!$I$6:$I$1005,"Em negociação",Con_ve!$Q$6:$Q$1005,Cad_cl!BD$5)))</f>
        <v/>
      </c>
      <c r="BE620" s="134" t="str">
        <f>IF(ISERR(IF($C620="","",SUMIFS(Con_ve!$F$6:$F$1005,Con_ve!$C$6:$C$1005,$C620,Con_ve!$I$6:$I$1005,"Em negociação",Con_ve!$Q$6:$Q$1005,Cad_cl!BE$5))),"",IF($C620="","",SUMIFS(Con_ve!$F$6:$F$1005,Con_ve!$C$6:$C$1005,$C620,Con_ve!$I$6:$I$1005,"Em negociação",Con_ve!$Q$6:$Q$1005,Cad_cl!BE$5)))</f>
        <v/>
      </c>
      <c r="BF620" s="134" t="str">
        <f>IF(ISERR(IF($C620="","",SUMIFS(Con_ve!$F$6:$F$1005,Con_ve!$C$6:$C$1005,$C620,Con_ve!$I$6:$I$1005,"Em negociação",Con_ve!$Q$6:$Q$1005,Cad_cl!BF$5))),"",IF($C620="","",SUMIFS(Con_ve!$F$6:$F$1005,Con_ve!$C$6:$C$1005,$C620,Con_ve!$I$6:$I$1005,"Em negociação",Con_ve!$Q$6:$Q$1005,Cad_cl!BF$5)))</f>
        <v/>
      </c>
      <c r="BG620" s="134" t="str">
        <f>IF(ISERR(IF($C620="","",SUMIFS(Con_ve!$F$6:$F$1005,Con_ve!$C$6:$C$1005,$C620,Con_ve!$I$6:$I$1005,"Em negociação",Con_ve!$Q$6:$Q$1005,Cad_cl!BG$5))),"",IF($C620="","",SUMIFS(Con_ve!$F$6:$F$1005,Con_ve!$C$6:$C$1005,$C620,Con_ve!$I$6:$I$1005,"Em negociação",Con_ve!$Q$6:$Q$1005,Cad_cl!BG$5)))</f>
        <v/>
      </c>
      <c r="BH620" s="134" t="str">
        <f>IF(ISERR(IF($C620="","",SUMIFS(Con_ve!$F$6:$F$1005,Con_ve!$C$6:$C$1005,$C620,Con_ve!$I$6:$I$1005,"Em negociação",Con_ve!$Q$6:$Q$1005,Cad_cl!BH$5))),"",IF($C620="","",SUMIFS(Con_ve!$F$6:$F$1005,Con_ve!$C$6:$C$1005,$C620,Con_ve!$I$6:$I$1005,"Em negociação",Con_ve!$Q$6:$Q$1005,Cad_cl!BH$5)))</f>
        <v/>
      </c>
      <c r="BI620" s="134" t="str">
        <f>IF(ISERR(IF($C620="","",SUMIFS(Con_ve!$F$6:$F$1005,Con_ve!$C$6:$C$1005,$C620,Con_ve!$I$6:$I$1005,"Em negociação",Con_ve!$Q$6:$Q$1005,Cad_cl!BI$5))),"",IF($C620="","",SUMIFS(Con_ve!$F$6:$F$1005,Con_ve!$C$6:$C$1005,$C620,Con_ve!$I$6:$I$1005,"Em negociação",Con_ve!$Q$6:$Q$1005,Cad_cl!BI$5)))</f>
        <v/>
      </c>
      <c r="BJ620" s="134" t="str">
        <f>IF(ISERR(IF($C620="","",SUMIFS(Con_ve!$F$6:$F$1005,Con_ve!$C$6:$C$1005,$C620,Con_ve!$I$6:$I$1005,"Em negociação",Con_ve!$Q$6:$Q$1005,Cad_cl!BJ$5))),"",IF($C620="","",SUMIFS(Con_ve!$F$6:$F$1005,Con_ve!$C$6:$C$1005,$C620,Con_ve!$I$6:$I$1005,"Em negociação",Con_ve!$Q$6:$Q$1005,Cad_cl!BJ$5)))</f>
        <v/>
      </c>
      <c r="BK620" s="134" t="str">
        <f>IF(ISERR(IF($C620="","",SUMIFS(Con_ve!$F$6:$F$1005,Con_ve!$C$6:$C$1005,$C620,Con_ve!$I$6:$I$1005,"Em negociação",Con_ve!$Q$6:$Q$1005,Cad_cl!BK$5))),"",IF($C620="","",SUMIFS(Con_ve!$F$6:$F$1005,Con_ve!$C$6:$C$1005,$C620,Con_ve!$I$6:$I$1005,"Em negociação",Con_ve!$Q$6:$Q$1005,Cad_cl!BK$5)))</f>
        <v/>
      </c>
      <c r="BL620" s="134" t="str">
        <f>IF(ISERR(IF($C620="","",SUMIFS(Con_ve!$F$6:$F$1005,Con_ve!$C$6:$C$1005,$C620,Con_ve!$I$6:$I$1005,"Em negociação",Con_ve!$Q$6:$Q$1005,Cad_cl!BL$5))),"",IF($C620="","",SUMIFS(Con_ve!$F$6:$F$1005,Con_ve!$C$6:$C$1005,$C620,Con_ve!$I$6:$I$1005,"Em negociação",Con_ve!$Q$6:$Q$1005,Cad_cl!BL$5)))</f>
        <v/>
      </c>
      <c r="BM620" s="134" t="str">
        <f>IF(ISERR(IF($C620="","",SUMIFS(Con_ve!$F$6:$F$1005,Con_ve!$C$6:$C$1005,$C620,Con_ve!$I$6:$I$1005,"Em negociação",Con_ve!$Q$6:$Q$1005,Cad_cl!BM$5))),"",IF($C620="","",SUMIFS(Con_ve!$F$6:$F$1005,Con_ve!$C$6:$C$1005,$C620,Con_ve!$I$6:$I$1005,"Em negociação",Con_ve!$Q$6:$Q$1005,Cad_cl!BM$5)))</f>
        <v/>
      </c>
      <c r="BN620" s="134" t="str">
        <f>IF(ISERR(IF($C620="","",SUMIFS(Con_ve!$F$6:$F$1005,Con_ve!$C$6:$C$1005,$C620,Con_ve!$I$6:$I$1005,"Em negociação",Con_ve!$Q$6:$Q$1005,Cad_cl!BN$5))),"",IF($C620="","",SUMIFS(Con_ve!$F$6:$F$1005,Con_ve!$C$6:$C$1005,$C620,Con_ve!$I$6:$I$1005,"Em negociação",Con_ve!$Q$6:$Q$1005,Cad_cl!BN$5)))</f>
        <v/>
      </c>
      <c r="BO620" s="134" t="str">
        <f>IF(ISERR(IF($C620="","",SUMIFS(Con_ve!$F$6:$F$1005,Con_ve!$C$6:$C$1005,$C620,Con_ve!$I$6:$I$1005,"Em negociação",Con_ve!$Q$6:$Q$1005,Cad_cl!BO$5))),"",IF($C620="","",SUMIFS(Con_ve!$F$6:$F$1005,Con_ve!$C$6:$C$1005,$C620,Con_ve!$I$6:$I$1005,"Em negociação",Con_ve!$Q$6:$Q$1005,Cad_cl!BO$5)))</f>
        <v/>
      </c>
      <c r="BP620" s="134">
        <f t="shared" si="28"/>
        <v>0</v>
      </c>
      <c r="BR620" s="125" t="str">
        <f>IF(ISERR(IF(AND($I620=Re_lo!$E$5,BR$5=VLOOKUP(Re_lo!$H$5,Re_lo!$N$5:$O$16,2,0)),AP620,"")),"",IF(AND($I620=Re_lo!$E$5,BR$5=VLOOKUP(Re_lo!$H$5,Re_lo!$N$5:$O$16,2,0)),AP620,""))</f>
        <v/>
      </c>
      <c r="BS620" s="125" t="str">
        <f>IF(ISERR(IF(AND($I620=Re_lo!$E$5,BS$5=VLOOKUP(Re_lo!$H$5,Re_lo!$N$5:$O$16,2,0)),AQ620,"")),"",IF(AND($I620=Re_lo!$E$5,BS$5=VLOOKUP(Re_lo!$H$5,Re_lo!$N$5:$O$16,2,0)),AQ620,""))</f>
        <v/>
      </c>
      <c r="BT620" s="125" t="str">
        <f>IF(ISERR(IF(AND($I620=Re_lo!$E$5,BT$5=VLOOKUP(Re_lo!$H$5,Re_lo!$N$5:$O$16,2,0)),AR620,"")),"",IF(AND($I620=Re_lo!$E$5,BT$5=VLOOKUP(Re_lo!$H$5,Re_lo!$N$5:$O$16,2,0)),AR620,""))</f>
        <v/>
      </c>
      <c r="BU620" s="125" t="str">
        <f>IF(ISERR(IF(AND($I620=Re_lo!$E$5,BU$5=VLOOKUP(Re_lo!$H$5,Re_lo!$N$5:$O$16,2,0)),AS620,"")),"",IF(AND($I620=Re_lo!$E$5,BU$5=VLOOKUP(Re_lo!$H$5,Re_lo!$N$5:$O$16,2,0)),AS620,""))</f>
        <v/>
      </c>
      <c r="BV620" s="125" t="str">
        <f>IF(ISERR(IF(AND($I620=Re_lo!$E$5,BV$5=VLOOKUP(Re_lo!$H$5,Re_lo!$N$5:$O$16,2,0)),AT620,"")),"",IF(AND($I620=Re_lo!$E$5,BV$5=VLOOKUP(Re_lo!$H$5,Re_lo!$N$5:$O$16,2,0)),AT620,""))</f>
        <v/>
      </c>
      <c r="BW620" s="125" t="str">
        <f>IF(ISERR(IF(AND($I620=Re_lo!$E$5,BW$5=VLOOKUP(Re_lo!$H$5,Re_lo!$N$5:$O$16,2,0)),AU620,"")),"",IF(AND($I620=Re_lo!$E$5,BW$5=VLOOKUP(Re_lo!$H$5,Re_lo!$N$5:$O$16,2,0)),AU620,""))</f>
        <v/>
      </c>
      <c r="BX620" s="125" t="str">
        <f>IF(ISERR(IF(AND($I620=Re_lo!$E$5,BX$5=VLOOKUP(Re_lo!$H$5,Re_lo!$N$5:$O$16,2,0)),AV620,"")),"",IF(AND($I620=Re_lo!$E$5,BX$5=VLOOKUP(Re_lo!$H$5,Re_lo!$N$5:$O$16,2,0)),AV620,""))</f>
        <v/>
      </c>
      <c r="BY620" s="125" t="str">
        <f>IF(ISERR(IF(AND($I620=Re_lo!$E$5,BY$5=VLOOKUP(Re_lo!$H$5,Re_lo!$N$5:$O$16,2,0)),AW620,"")),"",IF(AND($I620=Re_lo!$E$5,BY$5=VLOOKUP(Re_lo!$H$5,Re_lo!$N$5:$O$16,2,0)),AW620,""))</f>
        <v/>
      </c>
      <c r="BZ620" s="125" t="str">
        <f>IF(ISERR(IF(AND($I620=Re_lo!$E$5,BZ$5=VLOOKUP(Re_lo!$H$5,Re_lo!$N$5:$O$16,2,0)),AX620,"")),"",IF(AND($I620=Re_lo!$E$5,BZ$5=VLOOKUP(Re_lo!$H$5,Re_lo!$N$5:$O$16,2,0)),AX620,""))</f>
        <v/>
      </c>
      <c r="CA620" s="125" t="str">
        <f>IF(ISERR(IF(AND($I620=Re_lo!$E$5,CA$5=VLOOKUP(Re_lo!$H$5,Re_lo!$N$5:$O$16,2,0)),AY620,"")),"",IF(AND($I620=Re_lo!$E$5,CA$5=VLOOKUP(Re_lo!$H$5,Re_lo!$N$5:$O$16,2,0)),AY620,""))</f>
        <v/>
      </c>
      <c r="CB620" s="125" t="str">
        <f>IF(ISERR(IF(AND($I620=Re_lo!$E$5,CB$5=VLOOKUP(Re_lo!$H$5,Re_lo!$N$5:$O$16,2,0)),AZ620,"")),"",IF(AND($I620=Re_lo!$E$5,CB$5=VLOOKUP(Re_lo!$H$5,Re_lo!$N$5:$O$16,2,0)),AZ620,""))</f>
        <v/>
      </c>
      <c r="CC620" s="125" t="str">
        <f>IF(ISERR(IF(AND($I620=Re_lo!$E$5,CC$5=VLOOKUP(Re_lo!$H$5,Re_lo!$N$5:$O$16,2,0)),BA620,"")),"",IF(AND($I620=Re_lo!$E$5,CC$5=VLOOKUP(Re_lo!$H$5,Re_lo!$N$5:$O$16,2,0)),BA620,""))</f>
        <v/>
      </c>
      <c r="CD620" s="125" t="str">
        <f>IF(ISERR(IF(AND($I620=Re_lo!$E$5,CD$5=VLOOKUP(Re_lo!$H$5,Re_lo!$N$5:$O$16,2,0)),BB620,"")),"",IF(AND($I620=Re_lo!$E$5,CD$5=VLOOKUP(Re_lo!$H$5,Re_lo!$N$5:$O$16,2,0)),BB620,""))</f>
        <v/>
      </c>
      <c r="CF620" s="125" t="str">
        <f>IF($C620="","",COUNTIFS(Con_ve!$C$6:$C$1005,$C620,Con_ve!$Q$6:$Q$1005,Cad_cl!CF$5))</f>
        <v/>
      </c>
      <c r="CG620" s="125" t="str">
        <f>IF($C620="","",COUNTIFS(Con_ve!$C$6:$C$1005,$C620,Con_ve!$Q$6:$Q$1005,Cad_cl!CG$5))</f>
        <v/>
      </c>
      <c r="CH620" s="125" t="str">
        <f>IF($C620="","",COUNTIFS(Con_ve!$C$6:$C$1005,$C620,Con_ve!$Q$6:$Q$1005,Cad_cl!CH$5))</f>
        <v/>
      </c>
      <c r="CI620" s="125" t="str">
        <f>IF($C620="","",COUNTIFS(Con_ve!$C$6:$C$1005,$C620,Con_ve!$Q$6:$Q$1005,Cad_cl!CI$5))</f>
        <v/>
      </c>
      <c r="CJ620" s="125" t="str">
        <f>IF($C620="","",COUNTIFS(Con_ve!$C$6:$C$1005,$C620,Con_ve!$Q$6:$Q$1005,Cad_cl!CJ$5))</f>
        <v/>
      </c>
      <c r="CK620" s="125" t="str">
        <f>IF($C620="","",COUNTIFS(Con_ve!$C$6:$C$1005,$C620,Con_ve!$Q$6:$Q$1005,Cad_cl!CK$5))</f>
        <v/>
      </c>
      <c r="CL620" s="125" t="str">
        <f>IF($C620="","",COUNTIFS(Con_ve!$C$6:$C$1005,$C620,Con_ve!$Q$6:$Q$1005,Cad_cl!CL$5))</f>
        <v/>
      </c>
      <c r="CM620" s="125" t="str">
        <f>IF($C620="","",COUNTIFS(Con_ve!$C$6:$C$1005,$C620,Con_ve!$Q$6:$Q$1005,Cad_cl!CM$5))</f>
        <v/>
      </c>
      <c r="CN620" s="125" t="str">
        <f>IF($C620="","",COUNTIFS(Con_ve!$C$6:$C$1005,$C620,Con_ve!$Q$6:$Q$1005,Cad_cl!CN$5))</f>
        <v/>
      </c>
      <c r="CO620" s="125" t="str">
        <f>IF($C620="","",COUNTIFS(Con_ve!$C$6:$C$1005,$C620,Con_ve!$Q$6:$Q$1005,Cad_cl!CO$5))</f>
        <v/>
      </c>
      <c r="CP620" s="125" t="str">
        <f>IF($C620="","",COUNTIFS(Con_ve!$C$6:$C$1005,$C620,Con_ve!$Q$6:$Q$1005,Cad_cl!CP$5))</f>
        <v/>
      </c>
      <c r="CQ620" s="125" t="str">
        <f>IF($C620="","",COUNTIFS(Con_ve!$C$6:$C$1005,$C620,Con_ve!$Q$6:$Q$1005,Cad_cl!CQ$5))</f>
        <v/>
      </c>
      <c r="CR620" s="125">
        <f t="shared" si="29"/>
        <v>0</v>
      </c>
    </row>
    <row r="621" spans="3:96" ht="30" customHeight="1">
      <c r="C621" s="153"/>
      <c r="D621" s="153"/>
      <c r="E621" s="154"/>
      <c r="F621" s="153"/>
      <c r="G621" s="155"/>
      <c r="H621" s="153"/>
      <c r="I621" s="153"/>
      <c r="J621" s="132" t="s">
        <v>309</v>
      </c>
      <c r="K621" s="133" t="s">
        <v>309</v>
      </c>
      <c r="L621" s="153"/>
      <c r="M621" s="153"/>
      <c r="N621" s="153"/>
      <c r="O621" s="153"/>
      <c r="P621" s="153"/>
      <c r="Q621" s="153"/>
      <c r="AP621" s="134" t="str">
        <f>IF(ISERR(IF($C621="","",SUMIFS(Con_ve!$F$6:$F$1005,Con_ve!$C$6:$C$1005,$C621,Con_ve!$I$6:$I$1005,"Fechada",Con_ve!$Q$6:$Q$1005,Cad_cl!AP$5))),"",IF($C621="","",SUMIFS(Con_ve!$F$6:$F$1005,Con_ve!$C$6:$C$1005,$C621,Con_ve!$I$6:$I$1005,"Fechada",Con_ve!$Q$6:$Q$1005,Cad_cl!AP$5)))</f>
        <v/>
      </c>
      <c r="AQ621" s="134" t="str">
        <f>IF(ISERR(IF($C621="","",SUMIFS(Con_ve!$F$6:$F$1005,Con_ve!$C$6:$C$1005,$C621,Con_ve!$I$6:$I$1005,"Fechada",Con_ve!$Q$6:$Q$1005,Cad_cl!AQ$5))),"",IF($C621="","",SUMIFS(Con_ve!$F$6:$F$1005,Con_ve!$C$6:$C$1005,$C621,Con_ve!$I$6:$I$1005,"Fechada",Con_ve!$Q$6:$Q$1005,Cad_cl!AQ$5)))</f>
        <v/>
      </c>
      <c r="AR621" s="134" t="str">
        <f>IF(ISERR(IF($C621="","",SUMIFS(Con_ve!$F$6:$F$1005,Con_ve!$C$6:$C$1005,$C621,Con_ve!$I$6:$I$1005,"Fechada",Con_ve!$Q$6:$Q$1005,Cad_cl!AR$5))),"",IF($C621="","",SUMIFS(Con_ve!$F$6:$F$1005,Con_ve!$C$6:$C$1005,$C621,Con_ve!$I$6:$I$1005,"Fechada",Con_ve!$Q$6:$Q$1005,Cad_cl!AR$5)))</f>
        <v/>
      </c>
      <c r="AS621" s="134" t="str">
        <f>IF(ISERR(IF($C621="","",SUMIFS(Con_ve!$F$6:$F$1005,Con_ve!$C$6:$C$1005,$C621,Con_ve!$I$6:$I$1005,"Fechada",Con_ve!$Q$6:$Q$1005,Cad_cl!AS$5))),"",IF($C621="","",SUMIFS(Con_ve!$F$6:$F$1005,Con_ve!$C$6:$C$1005,$C621,Con_ve!$I$6:$I$1005,"Fechada",Con_ve!$Q$6:$Q$1005,Cad_cl!AS$5)))</f>
        <v/>
      </c>
      <c r="AT621" s="134" t="str">
        <f>IF(ISERR(IF($C621="","",SUMIFS(Con_ve!$F$6:$F$1005,Con_ve!$C$6:$C$1005,$C621,Con_ve!$I$6:$I$1005,"Fechada",Con_ve!$Q$6:$Q$1005,Cad_cl!AT$5))),"",IF($C621="","",SUMIFS(Con_ve!$F$6:$F$1005,Con_ve!$C$6:$C$1005,$C621,Con_ve!$I$6:$I$1005,"Fechada",Con_ve!$Q$6:$Q$1005,Cad_cl!AT$5)))</f>
        <v/>
      </c>
      <c r="AU621" s="134" t="str">
        <f>IF(ISERR(IF($C621="","",SUMIFS(Con_ve!$F$6:$F$1005,Con_ve!$C$6:$C$1005,$C621,Con_ve!$I$6:$I$1005,"Fechada",Con_ve!$Q$6:$Q$1005,Cad_cl!AU$5))),"",IF($C621="","",SUMIFS(Con_ve!$F$6:$F$1005,Con_ve!$C$6:$C$1005,$C621,Con_ve!$I$6:$I$1005,"Fechada",Con_ve!$Q$6:$Q$1005,Cad_cl!AU$5)))</f>
        <v/>
      </c>
      <c r="AV621" s="134" t="str">
        <f>IF(ISERR(IF($C621="","",SUMIFS(Con_ve!$F$6:$F$1005,Con_ve!$C$6:$C$1005,$C621,Con_ve!$I$6:$I$1005,"Fechada",Con_ve!$Q$6:$Q$1005,Cad_cl!AV$5))),"",IF($C621="","",SUMIFS(Con_ve!$F$6:$F$1005,Con_ve!$C$6:$C$1005,$C621,Con_ve!$I$6:$I$1005,"Fechada",Con_ve!$Q$6:$Q$1005,Cad_cl!AV$5)))</f>
        <v/>
      </c>
      <c r="AW621" s="134" t="str">
        <f>IF(ISERR(IF($C621="","",SUMIFS(Con_ve!$F$6:$F$1005,Con_ve!$C$6:$C$1005,$C621,Con_ve!$I$6:$I$1005,"Fechada",Con_ve!$Q$6:$Q$1005,Cad_cl!AW$5))),"",IF($C621="","",SUMIFS(Con_ve!$F$6:$F$1005,Con_ve!$C$6:$C$1005,$C621,Con_ve!$I$6:$I$1005,"Fechada",Con_ve!$Q$6:$Q$1005,Cad_cl!AW$5)))</f>
        <v/>
      </c>
      <c r="AX621" s="134" t="str">
        <f>IF(ISERR(IF($C621="","",SUMIFS(Con_ve!$F$6:$F$1005,Con_ve!$C$6:$C$1005,$C621,Con_ve!$I$6:$I$1005,"Fechada",Con_ve!$Q$6:$Q$1005,Cad_cl!AX$5))),"",IF($C621="","",SUMIFS(Con_ve!$F$6:$F$1005,Con_ve!$C$6:$C$1005,$C621,Con_ve!$I$6:$I$1005,"Fechada",Con_ve!$Q$6:$Q$1005,Cad_cl!AX$5)))</f>
        <v/>
      </c>
      <c r="AY621" s="134" t="str">
        <f>IF(ISERR(IF($C621="","",SUMIFS(Con_ve!$F$6:$F$1005,Con_ve!$C$6:$C$1005,$C621,Con_ve!$I$6:$I$1005,"Fechada",Con_ve!$Q$6:$Q$1005,Cad_cl!AY$5))),"",IF($C621="","",SUMIFS(Con_ve!$F$6:$F$1005,Con_ve!$C$6:$C$1005,$C621,Con_ve!$I$6:$I$1005,"Fechada",Con_ve!$Q$6:$Q$1005,Cad_cl!AY$5)))</f>
        <v/>
      </c>
      <c r="AZ621" s="134" t="str">
        <f>IF(ISERR(IF($C621="","",SUMIFS(Con_ve!$F$6:$F$1005,Con_ve!$C$6:$C$1005,$C621,Con_ve!$I$6:$I$1005,"Fechada",Con_ve!$Q$6:$Q$1005,Cad_cl!AZ$5))),"",IF($C621="","",SUMIFS(Con_ve!$F$6:$F$1005,Con_ve!$C$6:$C$1005,$C621,Con_ve!$I$6:$I$1005,"Fechada",Con_ve!$Q$6:$Q$1005,Cad_cl!AZ$5)))</f>
        <v/>
      </c>
      <c r="BA621" s="134" t="str">
        <f>IF(ISERR(IF($C621="","",SUMIFS(Con_ve!$F$6:$F$1005,Con_ve!$C$6:$C$1005,$C621,Con_ve!$I$6:$I$1005,"Fechada",Con_ve!$Q$6:$Q$1005,Cad_cl!BA$5))),"",IF($C621="","",SUMIFS(Con_ve!$F$6:$F$1005,Con_ve!$C$6:$C$1005,$C621,Con_ve!$I$6:$I$1005,"Fechada",Con_ve!$Q$6:$Q$1005,Cad_cl!BA$5)))</f>
        <v/>
      </c>
      <c r="BB621" s="134">
        <f t="shared" si="27"/>
        <v>0</v>
      </c>
      <c r="BD621" s="134" t="str">
        <f>IF(ISERR(IF($C621="","",SUMIFS(Con_ve!$F$6:$F$1005,Con_ve!$C$6:$C$1005,$C621,Con_ve!$I$6:$I$1005,"Em negociação",Con_ve!$Q$6:$Q$1005,Cad_cl!BD$5))),"",IF($C621="","",SUMIFS(Con_ve!$F$6:$F$1005,Con_ve!$C$6:$C$1005,$C621,Con_ve!$I$6:$I$1005,"Em negociação",Con_ve!$Q$6:$Q$1005,Cad_cl!BD$5)))</f>
        <v/>
      </c>
      <c r="BE621" s="134" t="str">
        <f>IF(ISERR(IF($C621="","",SUMIFS(Con_ve!$F$6:$F$1005,Con_ve!$C$6:$C$1005,$C621,Con_ve!$I$6:$I$1005,"Em negociação",Con_ve!$Q$6:$Q$1005,Cad_cl!BE$5))),"",IF($C621="","",SUMIFS(Con_ve!$F$6:$F$1005,Con_ve!$C$6:$C$1005,$C621,Con_ve!$I$6:$I$1005,"Em negociação",Con_ve!$Q$6:$Q$1005,Cad_cl!BE$5)))</f>
        <v/>
      </c>
      <c r="BF621" s="134" t="str">
        <f>IF(ISERR(IF($C621="","",SUMIFS(Con_ve!$F$6:$F$1005,Con_ve!$C$6:$C$1005,$C621,Con_ve!$I$6:$I$1005,"Em negociação",Con_ve!$Q$6:$Q$1005,Cad_cl!BF$5))),"",IF($C621="","",SUMIFS(Con_ve!$F$6:$F$1005,Con_ve!$C$6:$C$1005,$C621,Con_ve!$I$6:$I$1005,"Em negociação",Con_ve!$Q$6:$Q$1005,Cad_cl!BF$5)))</f>
        <v/>
      </c>
      <c r="BG621" s="134" t="str">
        <f>IF(ISERR(IF($C621="","",SUMIFS(Con_ve!$F$6:$F$1005,Con_ve!$C$6:$C$1005,$C621,Con_ve!$I$6:$I$1005,"Em negociação",Con_ve!$Q$6:$Q$1005,Cad_cl!BG$5))),"",IF($C621="","",SUMIFS(Con_ve!$F$6:$F$1005,Con_ve!$C$6:$C$1005,$C621,Con_ve!$I$6:$I$1005,"Em negociação",Con_ve!$Q$6:$Q$1005,Cad_cl!BG$5)))</f>
        <v/>
      </c>
      <c r="BH621" s="134" t="str">
        <f>IF(ISERR(IF($C621="","",SUMIFS(Con_ve!$F$6:$F$1005,Con_ve!$C$6:$C$1005,$C621,Con_ve!$I$6:$I$1005,"Em negociação",Con_ve!$Q$6:$Q$1005,Cad_cl!BH$5))),"",IF($C621="","",SUMIFS(Con_ve!$F$6:$F$1005,Con_ve!$C$6:$C$1005,$C621,Con_ve!$I$6:$I$1005,"Em negociação",Con_ve!$Q$6:$Q$1005,Cad_cl!BH$5)))</f>
        <v/>
      </c>
      <c r="BI621" s="134" t="str">
        <f>IF(ISERR(IF($C621="","",SUMIFS(Con_ve!$F$6:$F$1005,Con_ve!$C$6:$C$1005,$C621,Con_ve!$I$6:$I$1005,"Em negociação",Con_ve!$Q$6:$Q$1005,Cad_cl!BI$5))),"",IF($C621="","",SUMIFS(Con_ve!$F$6:$F$1005,Con_ve!$C$6:$C$1005,$C621,Con_ve!$I$6:$I$1005,"Em negociação",Con_ve!$Q$6:$Q$1005,Cad_cl!BI$5)))</f>
        <v/>
      </c>
      <c r="BJ621" s="134" t="str">
        <f>IF(ISERR(IF($C621="","",SUMIFS(Con_ve!$F$6:$F$1005,Con_ve!$C$6:$C$1005,$C621,Con_ve!$I$6:$I$1005,"Em negociação",Con_ve!$Q$6:$Q$1005,Cad_cl!BJ$5))),"",IF($C621="","",SUMIFS(Con_ve!$F$6:$F$1005,Con_ve!$C$6:$C$1005,$C621,Con_ve!$I$6:$I$1005,"Em negociação",Con_ve!$Q$6:$Q$1005,Cad_cl!BJ$5)))</f>
        <v/>
      </c>
      <c r="BK621" s="134" t="str">
        <f>IF(ISERR(IF($C621="","",SUMIFS(Con_ve!$F$6:$F$1005,Con_ve!$C$6:$C$1005,$C621,Con_ve!$I$6:$I$1005,"Em negociação",Con_ve!$Q$6:$Q$1005,Cad_cl!BK$5))),"",IF($C621="","",SUMIFS(Con_ve!$F$6:$F$1005,Con_ve!$C$6:$C$1005,$C621,Con_ve!$I$6:$I$1005,"Em negociação",Con_ve!$Q$6:$Q$1005,Cad_cl!BK$5)))</f>
        <v/>
      </c>
      <c r="BL621" s="134" t="str">
        <f>IF(ISERR(IF($C621="","",SUMIFS(Con_ve!$F$6:$F$1005,Con_ve!$C$6:$C$1005,$C621,Con_ve!$I$6:$I$1005,"Em negociação",Con_ve!$Q$6:$Q$1005,Cad_cl!BL$5))),"",IF($C621="","",SUMIFS(Con_ve!$F$6:$F$1005,Con_ve!$C$6:$C$1005,$C621,Con_ve!$I$6:$I$1005,"Em negociação",Con_ve!$Q$6:$Q$1005,Cad_cl!BL$5)))</f>
        <v/>
      </c>
      <c r="BM621" s="134" t="str">
        <f>IF(ISERR(IF($C621="","",SUMIFS(Con_ve!$F$6:$F$1005,Con_ve!$C$6:$C$1005,$C621,Con_ve!$I$6:$I$1005,"Em negociação",Con_ve!$Q$6:$Q$1005,Cad_cl!BM$5))),"",IF($C621="","",SUMIFS(Con_ve!$F$6:$F$1005,Con_ve!$C$6:$C$1005,$C621,Con_ve!$I$6:$I$1005,"Em negociação",Con_ve!$Q$6:$Q$1005,Cad_cl!BM$5)))</f>
        <v/>
      </c>
      <c r="BN621" s="134" t="str">
        <f>IF(ISERR(IF($C621="","",SUMIFS(Con_ve!$F$6:$F$1005,Con_ve!$C$6:$C$1005,$C621,Con_ve!$I$6:$I$1005,"Em negociação",Con_ve!$Q$6:$Q$1005,Cad_cl!BN$5))),"",IF($C621="","",SUMIFS(Con_ve!$F$6:$F$1005,Con_ve!$C$6:$C$1005,$C621,Con_ve!$I$6:$I$1005,"Em negociação",Con_ve!$Q$6:$Q$1005,Cad_cl!BN$5)))</f>
        <v/>
      </c>
      <c r="BO621" s="134" t="str">
        <f>IF(ISERR(IF($C621="","",SUMIFS(Con_ve!$F$6:$F$1005,Con_ve!$C$6:$C$1005,$C621,Con_ve!$I$6:$I$1005,"Em negociação",Con_ve!$Q$6:$Q$1005,Cad_cl!BO$5))),"",IF($C621="","",SUMIFS(Con_ve!$F$6:$F$1005,Con_ve!$C$6:$C$1005,$C621,Con_ve!$I$6:$I$1005,"Em negociação",Con_ve!$Q$6:$Q$1005,Cad_cl!BO$5)))</f>
        <v/>
      </c>
      <c r="BP621" s="134">
        <f t="shared" si="28"/>
        <v>0</v>
      </c>
      <c r="BR621" s="125" t="str">
        <f>IF(ISERR(IF(AND($I621=Re_lo!$E$5,BR$5=VLOOKUP(Re_lo!$H$5,Re_lo!$N$5:$O$16,2,0)),AP621,"")),"",IF(AND($I621=Re_lo!$E$5,BR$5=VLOOKUP(Re_lo!$H$5,Re_lo!$N$5:$O$16,2,0)),AP621,""))</f>
        <v/>
      </c>
      <c r="BS621" s="125" t="str">
        <f>IF(ISERR(IF(AND($I621=Re_lo!$E$5,BS$5=VLOOKUP(Re_lo!$H$5,Re_lo!$N$5:$O$16,2,0)),AQ621,"")),"",IF(AND($I621=Re_lo!$E$5,BS$5=VLOOKUP(Re_lo!$H$5,Re_lo!$N$5:$O$16,2,0)),AQ621,""))</f>
        <v/>
      </c>
      <c r="BT621" s="125" t="str">
        <f>IF(ISERR(IF(AND($I621=Re_lo!$E$5,BT$5=VLOOKUP(Re_lo!$H$5,Re_lo!$N$5:$O$16,2,0)),AR621,"")),"",IF(AND($I621=Re_lo!$E$5,BT$5=VLOOKUP(Re_lo!$H$5,Re_lo!$N$5:$O$16,2,0)),AR621,""))</f>
        <v/>
      </c>
      <c r="BU621" s="125" t="str">
        <f>IF(ISERR(IF(AND($I621=Re_lo!$E$5,BU$5=VLOOKUP(Re_lo!$H$5,Re_lo!$N$5:$O$16,2,0)),AS621,"")),"",IF(AND($I621=Re_lo!$E$5,BU$5=VLOOKUP(Re_lo!$H$5,Re_lo!$N$5:$O$16,2,0)),AS621,""))</f>
        <v/>
      </c>
      <c r="BV621" s="125" t="str">
        <f>IF(ISERR(IF(AND($I621=Re_lo!$E$5,BV$5=VLOOKUP(Re_lo!$H$5,Re_lo!$N$5:$O$16,2,0)),AT621,"")),"",IF(AND($I621=Re_lo!$E$5,BV$5=VLOOKUP(Re_lo!$H$5,Re_lo!$N$5:$O$16,2,0)),AT621,""))</f>
        <v/>
      </c>
      <c r="BW621" s="125" t="str">
        <f>IF(ISERR(IF(AND($I621=Re_lo!$E$5,BW$5=VLOOKUP(Re_lo!$H$5,Re_lo!$N$5:$O$16,2,0)),AU621,"")),"",IF(AND($I621=Re_lo!$E$5,BW$5=VLOOKUP(Re_lo!$H$5,Re_lo!$N$5:$O$16,2,0)),AU621,""))</f>
        <v/>
      </c>
      <c r="BX621" s="125" t="str">
        <f>IF(ISERR(IF(AND($I621=Re_lo!$E$5,BX$5=VLOOKUP(Re_lo!$H$5,Re_lo!$N$5:$O$16,2,0)),AV621,"")),"",IF(AND($I621=Re_lo!$E$5,BX$5=VLOOKUP(Re_lo!$H$5,Re_lo!$N$5:$O$16,2,0)),AV621,""))</f>
        <v/>
      </c>
      <c r="BY621" s="125" t="str">
        <f>IF(ISERR(IF(AND($I621=Re_lo!$E$5,BY$5=VLOOKUP(Re_lo!$H$5,Re_lo!$N$5:$O$16,2,0)),AW621,"")),"",IF(AND($I621=Re_lo!$E$5,BY$5=VLOOKUP(Re_lo!$H$5,Re_lo!$N$5:$O$16,2,0)),AW621,""))</f>
        <v/>
      </c>
      <c r="BZ621" s="125" t="str">
        <f>IF(ISERR(IF(AND($I621=Re_lo!$E$5,BZ$5=VLOOKUP(Re_lo!$H$5,Re_lo!$N$5:$O$16,2,0)),AX621,"")),"",IF(AND($I621=Re_lo!$E$5,BZ$5=VLOOKUP(Re_lo!$H$5,Re_lo!$N$5:$O$16,2,0)),AX621,""))</f>
        <v/>
      </c>
      <c r="CA621" s="125" t="str">
        <f>IF(ISERR(IF(AND($I621=Re_lo!$E$5,CA$5=VLOOKUP(Re_lo!$H$5,Re_lo!$N$5:$O$16,2,0)),AY621,"")),"",IF(AND($I621=Re_lo!$E$5,CA$5=VLOOKUP(Re_lo!$H$5,Re_lo!$N$5:$O$16,2,0)),AY621,""))</f>
        <v/>
      </c>
      <c r="CB621" s="125" t="str">
        <f>IF(ISERR(IF(AND($I621=Re_lo!$E$5,CB$5=VLOOKUP(Re_lo!$H$5,Re_lo!$N$5:$O$16,2,0)),AZ621,"")),"",IF(AND($I621=Re_lo!$E$5,CB$5=VLOOKUP(Re_lo!$H$5,Re_lo!$N$5:$O$16,2,0)),AZ621,""))</f>
        <v/>
      </c>
      <c r="CC621" s="125" t="str">
        <f>IF(ISERR(IF(AND($I621=Re_lo!$E$5,CC$5=VLOOKUP(Re_lo!$H$5,Re_lo!$N$5:$O$16,2,0)),BA621,"")),"",IF(AND($I621=Re_lo!$E$5,CC$5=VLOOKUP(Re_lo!$H$5,Re_lo!$N$5:$O$16,2,0)),BA621,""))</f>
        <v/>
      </c>
      <c r="CD621" s="125" t="str">
        <f>IF(ISERR(IF(AND($I621=Re_lo!$E$5,CD$5=VLOOKUP(Re_lo!$H$5,Re_lo!$N$5:$O$16,2,0)),BB621,"")),"",IF(AND($I621=Re_lo!$E$5,CD$5=VLOOKUP(Re_lo!$H$5,Re_lo!$N$5:$O$16,2,0)),BB621,""))</f>
        <v/>
      </c>
      <c r="CF621" s="125" t="str">
        <f>IF($C621="","",COUNTIFS(Con_ve!$C$6:$C$1005,$C621,Con_ve!$Q$6:$Q$1005,Cad_cl!CF$5))</f>
        <v/>
      </c>
      <c r="CG621" s="125" t="str">
        <f>IF($C621="","",COUNTIFS(Con_ve!$C$6:$C$1005,$C621,Con_ve!$Q$6:$Q$1005,Cad_cl!CG$5))</f>
        <v/>
      </c>
      <c r="CH621" s="125" t="str">
        <f>IF($C621="","",COUNTIFS(Con_ve!$C$6:$C$1005,$C621,Con_ve!$Q$6:$Q$1005,Cad_cl!CH$5))</f>
        <v/>
      </c>
      <c r="CI621" s="125" t="str">
        <f>IF($C621="","",COUNTIFS(Con_ve!$C$6:$C$1005,$C621,Con_ve!$Q$6:$Q$1005,Cad_cl!CI$5))</f>
        <v/>
      </c>
      <c r="CJ621" s="125" t="str">
        <f>IF($C621="","",COUNTIFS(Con_ve!$C$6:$C$1005,$C621,Con_ve!$Q$6:$Q$1005,Cad_cl!CJ$5))</f>
        <v/>
      </c>
      <c r="CK621" s="125" t="str">
        <f>IF($C621="","",COUNTIFS(Con_ve!$C$6:$C$1005,$C621,Con_ve!$Q$6:$Q$1005,Cad_cl!CK$5))</f>
        <v/>
      </c>
      <c r="CL621" s="125" t="str">
        <f>IF($C621="","",COUNTIFS(Con_ve!$C$6:$C$1005,$C621,Con_ve!$Q$6:$Q$1005,Cad_cl!CL$5))</f>
        <v/>
      </c>
      <c r="CM621" s="125" t="str">
        <f>IF($C621="","",COUNTIFS(Con_ve!$C$6:$C$1005,$C621,Con_ve!$Q$6:$Q$1005,Cad_cl!CM$5))</f>
        <v/>
      </c>
      <c r="CN621" s="125" t="str">
        <f>IF($C621="","",COUNTIFS(Con_ve!$C$6:$C$1005,$C621,Con_ve!$Q$6:$Q$1005,Cad_cl!CN$5))</f>
        <v/>
      </c>
      <c r="CO621" s="125" t="str">
        <f>IF($C621="","",COUNTIFS(Con_ve!$C$6:$C$1005,$C621,Con_ve!$Q$6:$Q$1005,Cad_cl!CO$5))</f>
        <v/>
      </c>
      <c r="CP621" s="125" t="str">
        <f>IF($C621="","",COUNTIFS(Con_ve!$C$6:$C$1005,$C621,Con_ve!$Q$6:$Q$1005,Cad_cl!CP$5))</f>
        <v/>
      </c>
      <c r="CQ621" s="125" t="str">
        <f>IF($C621="","",COUNTIFS(Con_ve!$C$6:$C$1005,$C621,Con_ve!$Q$6:$Q$1005,Cad_cl!CQ$5))</f>
        <v/>
      </c>
      <c r="CR621" s="125">
        <f t="shared" si="29"/>
        <v>0</v>
      </c>
    </row>
    <row r="622" spans="3:96" ht="30" customHeight="1">
      <c r="C622" s="153"/>
      <c r="D622" s="153"/>
      <c r="E622" s="154"/>
      <c r="F622" s="153"/>
      <c r="G622" s="155"/>
      <c r="H622" s="153"/>
      <c r="I622" s="153"/>
      <c r="J622" s="132" t="s">
        <v>309</v>
      </c>
      <c r="K622" s="133" t="s">
        <v>309</v>
      </c>
      <c r="L622" s="153"/>
      <c r="M622" s="153"/>
      <c r="N622" s="153"/>
      <c r="O622" s="153"/>
      <c r="P622" s="153"/>
      <c r="Q622" s="153"/>
      <c r="AP622" s="134" t="str">
        <f>IF(ISERR(IF($C622="","",SUMIFS(Con_ve!$F$6:$F$1005,Con_ve!$C$6:$C$1005,$C622,Con_ve!$I$6:$I$1005,"Fechada",Con_ve!$Q$6:$Q$1005,Cad_cl!AP$5))),"",IF($C622="","",SUMIFS(Con_ve!$F$6:$F$1005,Con_ve!$C$6:$C$1005,$C622,Con_ve!$I$6:$I$1005,"Fechada",Con_ve!$Q$6:$Q$1005,Cad_cl!AP$5)))</f>
        <v/>
      </c>
      <c r="AQ622" s="134" t="str">
        <f>IF(ISERR(IF($C622="","",SUMIFS(Con_ve!$F$6:$F$1005,Con_ve!$C$6:$C$1005,$C622,Con_ve!$I$6:$I$1005,"Fechada",Con_ve!$Q$6:$Q$1005,Cad_cl!AQ$5))),"",IF($C622="","",SUMIFS(Con_ve!$F$6:$F$1005,Con_ve!$C$6:$C$1005,$C622,Con_ve!$I$6:$I$1005,"Fechada",Con_ve!$Q$6:$Q$1005,Cad_cl!AQ$5)))</f>
        <v/>
      </c>
      <c r="AR622" s="134" t="str">
        <f>IF(ISERR(IF($C622="","",SUMIFS(Con_ve!$F$6:$F$1005,Con_ve!$C$6:$C$1005,$C622,Con_ve!$I$6:$I$1005,"Fechada",Con_ve!$Q$6:$Q$1005,Cad_cl!AR$5))),"",IF($C622="","",SUMIFS(Con_ve!$F$6:$F$1005,Con_ve!$C$6:$C$1005,$C622,Con_ve!$I$6:$I$1005,"Fechada",Con_ve!$Q$6:$Q$1005,Cad_cl!AR$5)))</f>
        <v/>
      </c>
      <c r="AS622" s="134" t="str">
        <f>IF(ISERR(IF($C622="","",SUMIFS(Con_ve!$F$6:$F$1005,Con_ve!$C$6:$C$1005,$C622,Con_ve!$I$6:$I$1005,"Fechada",Con_ve!$Q$6:$Q$1005,Cad_cl!AS$5))),"",IF($C622="","",SUMIFS(Con_ve!$F$6:$F$1005,Con_ve!$C$6:$C$1005,$C622,Con_ve!$I$6:$I$1005,"Fechada",Con_ve!$Q$6:$Q$1005,Cad_cl!AS$5)))</f>
        <v/>
      </c>
      <c r="AT622" s="134" t="str">
        <f>IF(ISERR(IF($C622="","",SUMIFS(Con_ve!$F$6:$F$1005,Con_ve!$C$6:$C$1005,$C622,Con_ve!$I$6:$I$1005,"Fechada",Con_ve!$Q$6:$Q$1005,Cad_cl!AT$5))),"",IF($C622="","",SUMIFS(Con_ve!$F$6:$F$1005,Con_ve!$C$6:$C$1005,$C622,Con_ve!$I$6:$I$1005,"Fechada",Con_ve!$Q$6:$Q$1005,Cad_cl!AT$5)))</f>
        <v/>
      </c>
      <c r="AU622" s="134" t="str">
        <f>IF(ISERR(IF($C622="","",SUMIFS(Con_ve!$F$6:$F$1005,Con_ve!$C$6:$C$1005,$C622,Con_ve!$I$6:$I$1005,"Fechada",Con_ve!$Q$6:$Q$1005,Cad_cl!AU$5))),"",IF($C622="","",SUMIFS(Con_ve!$F$6:$F$1005,Con_ve!$C$6:$C$1005,$C622,Con_ve!$I$6:$I$1005,"Fechada",Con_ve!$Q$6:$Q$1005,Cad_cl!AU$5)))</f>
        <v/>
      </c>
      <c r="AV622" s="134" t="str">
        <f>IF(ISERR(IF($C622="","",SUMIFS(Con_ve!$F$6:$F$1005,Con_ve!$C$6:$C$1005,$C622,Con_ve!$I$6:$I$1005,"Fechada",Con_ve!$Q$6:$Q$1005,Cad_cl!AV$5))),"",IF($C622="","",SUMIFS(Con_ve!$F$6:$F$1005,Con_ve!$C$6:$C$1005,$C622,Con_ve!$I$6:$I$1005,"Fechada",Con_ve!$Q$6:$Q$1005,Cad_cl!AV$5)))</f>
        <v/>
      </c>
      <c r="AW622" s="134" t="str">
        <f>IF(ISERR(IF($C622="","",SUMIFS(Con_ve!$F$6:$F$1005,Con_ve!$C$6:$C$1005,$C622,Con_ve!$I$6:$I$1005,"Fechada",Con_ve!$Q$6:$Q$1005,Cad_cl!AW$5))),"",IF($C622="","",SUMIFS(Con_ve!$F$6:$F$1005,Con_ve!$C$6:$C$1005,$C622,Con_ve!$I$6:$I$1005,"Fechada",Con_ve!$Q$6:$Q$1005,Cad_cl!AW$5)))</f>
        <v/>
      </c>
      <c r="AX622" s="134" t="str">
        <f>IF(ISERR(IF($C622="","",SUMIFS(Con_ve!$F$6:$F$1005,Con_ve!$C$6:$C$1005,$C622,Con_ve!$I$6:$I$1005,"Fechada",Con_ve!$Q$6:$Q$1005,Cad_cl!AX$5))),"",IF($C622="","",SUMIFS(Con_ve!$F$6:$F$1005,Con_ve!$C$6:$C$1005,$C622,Con_ve!$I$6:$I$1005,"Fechada",Con_ve!$Q$6:$Q$1005,Cad_cl!AX$5)))</f>
        <v/>
      </c>
      <c r="AY622" s="134" t="str">
        <f>IF(ISERR(IF($C622="","",SUMIFS(Con_ve!$F$6:$F$1005,Con_ve!$C$6:$C$1005,$C622,Con_ve!$I$6:$I$1005,"Fechada",Con_ve!$Q$6:$Q$1005,Cad_cl!AY$5))),"",IF($C622="","",SUMIFS(Con_ve!$F$6:$F$1005,Con_ve!$C$6:$C$1005,$C622,Con_ve!$I$6:$I$1005,"Fechada",Con_ve!$Q$6:$Q$1005,Cad_cl!AY$5)))</f>
        <v/>
      </c>
      <c r="AZ622" s="134" t="str">
        <f>IF(ISERR(IF($C622="","",SUMIFS(Con_ve!$F$6:$F$1005,Con_ve!$C$6:$C$1005,$C622,Con_ve!$I$6:$I$1005,"Fechada",Con_ve!$Q$6:$Q$1005,Cad_cl!AZ$5))),"",IF($C622="","",SUMIFS(Con_ve!$F$6:$F$1005,Con_ve!$C$6:$C$1005,$C622,Con_ve!$I$6:$I$1005,"Fechada",Con_ve!$Q$6:$Q$1005,Cad_cl!AZ$5)))</f>
        <v/>
      </c>
      <c r="BA622" s="134" t="str">
        <f>IF(ISERR(IF($C622="","",SUMIFS(Con_ve!$F$6:$F$1005,Con_ve!$C$6:$C$1005,$C622,Con_ve!$I$6:$I$1005,"Fechada",Con_ve!$Q$6:$Q$1005,Cad_cl!BA$5))),"",IF($C622="","",SUMIFS(Con_ve!$F$6:$F$1005,Con_ve!$C$6:$C$1005,$C622,Con_ve!$I$6:$I$1005,"Fechada",Con_ve!$Q$6:$Q$1005,Cad_cl!BA$5)))</f>
        <v/>
      </c>
      <c r="BB622" s="134">
        <f t="shared" si="27"/>
        <v>0</v>
      </c>
      <c r="BD622" s="134" t="str">
        <f>IF(ISERR(IF($C622="","",SUMIFS(Con_ve!$F$6:$F$1005,Con_ve!$C$6:$C$1005,$C622,Con_ve!$I$6:$I$1005,"Em negociação",Con_ve!$Q$6:$Q$1005,Cad_cl!BD$5))),"",IF($C622="","",SUMIFS(Con_ve!$F$6:$F$1005,Con_ve!$C$6:$C$1005,$C622,Con_ve!$I$6:$I$1005,"Em negociação",Con_ve!$Q$6:$Q$1005,Cad_cl!BD$5)))</f>
        <v/>
      </c>
      <c r="BE622" s="134" t="str">
        <f>IF(ISERR(IF($C622="","",SUMIFS(Con_ve!$F$6:$F$1005,Con_ve!$C$6:$C$1005,$C622,Con_ve!$I$6:$I$1005,"Em negociação",Con_ve!$Q$6:$Q$1005,Cad_cl!BE$5))),"",IF($C622="","",SUMIFS(Con_ve!$F$6:$F$1005,Con_ve!$C$6:$C$1005,$C622,Con_ve!$I$6:$I$1005,"Em negociação",Con_ve!$Q$6:$Q$1005,Cad_cl!BE$5)))</f>
        <v/>
      </c>
      <c r="BF622" s="134" t="str">
        <f>IF(ISERR(IF($C622="","",SUMIFS(Con_ve!$F$6:$F$1005,Con_ve!$C$6:$C$1005,$C622,Con_ve!$I$6:$I$1005,"Em negociação",Con_ve!$Q$6:$Q$1005,Cad_cl!BF$5))),"",IF($C622="","",SUMIFS(Con_ve!$F$6:$F$1005,Con_ve!$C$6:$C$1005,$C622,Con_ve!$I$6:$I$1005,"Em negociação",Con_ve!$Q$6:$Q$1005,Cad_cl!BF$5)))</f>
        <v/>
      </c>
      <c r="BG622" s="134" t="str">
        <f>IF(ISERR(IF($C622="","",SUMIFS(Con_ve!$F$6:$F$1005,Con_ve!$C$6:$C$1005,$C622,Con_ve!$I$6:$I$1005,"Em negociação",Con_ve!$Q$6:$Q$1005,Cad_cl!BG$5))),"",IF($C622="","",SUMIFS(Con_ve!$F$6:$F$1005,Con_ve!$C$6:$C$1005,$C622,Con_ve!$I$6:$I$1005,"Em negociação",Con_ve!$Q$6:$Q$1005,Cad_cl!BG$5)))</f>
        <v/>
      </c>
      <c r="BH622" s="134" t="str">
        <f>IF(ISERR(IF($C622="","",SUMIFS(Con_ve!$F$6:$F$1005,Con_ve!$C$6:$C$1005,$C622,Con_ve!$I$6:$I$1005,"Em negociação",Con_ve!$Q$6:$Q$1005,Cad_cl!BH$5))),"",IF($C622="","",SUMIFS(Con_ve!$F$6:$F$1005,Con_ve!$C$6:$C$1005,$C622,Con_ve!$I$6:$I$1005,"Em negociação",Con_ve!$Q$6:$Q$1005,Cad_cl!BH$5)))</f>
        <v/>
      </c>
      <c r="BI622" s="134" t="str">
        <f>IF(ISERR(IF($C622="","",SUMIFS(Con_ve!$F$6:$F$1005,Con_ve!$C$6:$C$1005,$C622,Con_ve!$I$6:$I$1005,"Em negociação",Con_ve!$Q$6:$Q$1005,Cad_cl!BI$5))),"",IF($C622="","",SUMIFS(Con_ve!$F$6:$F$1005,Con_ve!$C$6:$C$1005,$C622,Con_ve!$I$6:$I$1005,"Em negociação",Con_ve!$Q$6:$Q$1005,Cad_cl!BI$5)))</f>
        <v/>
      </c>
      <c r="BJ622" s="134" t="str">
        <f>IF(ISERR(IF($C622="","",SUMIFS(Con_ve!$F$6:$F$1005,Con_ve!$C$6:$C$1005,$C622,Con_ve!$I$6:$I$1005,"Em negociação",Con_ve!$Q$6:$Q$1005,Cad_cl!BJ$5))),"",IF($C622="","",SUMIFS(Con_ve!$F$6:$F$1005,Con_ve!$C$6:$C$1005,$C622,Con_ve!$I$6:$I$1005,"Em negociação",Con_ve!$Q$6:$Q$1005,Cad_cl!BJ$5)))</f>
        <v/>
      </c>
      <c r="BK622" s="134" t="str">
        <f>IF(ISERR(IF($C622="","",SUMIFS(Con_ve!$F$6:$F$1005,Con_ve!$C$6:$C$1005,$C622,Con_ve!$I$6:$I$1005,"Em negociação",Con_ve!$Q$6:$Q$1005,Cad_cl!BK$5))),"",IF($C622="","",SUMIFS(Con_ve!$F$6:$F$1005,Con_ve!$C$6:$C$1005,$C622,Con_ve!$I$6:$I$1005,"Em negociação",Con_ve!$Q$6:$Q$1005,Cad_cl!BK$5)))</f>
        <v/>
      </c>
      <c r="BL622" s="134" t="str">
        <f>IF(ISERR(IF($C622="","",SUMIFS(Con_ve!$F$6:$F$1005,Con_ve!$C$6:$C$1005,$C622,Con_ve!$I$6:$I$1005,"Em negociação",Con_ve!$Q$6:$Q$1005,Cad_cl!BL$5))),"",IF($C622="","",SUMIFS(Con_ve!$F$6:$F$1005,Con_ve!$C$6:$C$1005,$C622,Con_ve!$I$6:$I$1005,"Em negociação",Con_ve!$Q$6:$Q$1005,Cad_cl!BL$5)))</f>
        <v/>
      </c>
      <c r="BM622" s="134" t="str">
        <f>IF(ISERR(IF($C622="","",SUMIFS(Con_ve!$F$6:$F$1005,Con_ve!$C$6:$C$1005,$C622,Con_ve!$I$6:$I$1005,"Em negociação",Con_ve!$Q$6:$Q$1005,Cad_cl!BM$5))),"",IF($C622="","",SUMIFS(Con_ve!$F$6:$F$1005,Con_ve!$C$6:$C$1005,$C622,Con_ve!$I$6:$I$1005,"Em negociação",Con_ve!$Q$6:$Q$1005,Cad_cl!BM$5)))</f>
        <v/>
      </c>
      <c r="BN622" s="134" t="str">
        <f>IF(ISERR(IF($C622="","",SUMIFS(Con_ve!$F$6:$F$1005,Con_ve!$C$6:$C$1005,$C622,Con_ve!$I$6:$I$1005,"Em negociação",Con_ve!$Q$6:$Q$1005,Cad_cl!BN$5))),"",IF($C622="","",SUMIFS(Con_ve!$F$6:$F$1005,Con_ve!$C$6:$C$1005,$C622,Con_ve!$I$6:$I$1005,"Em negociação",Con_ve!$Q$6:$Q$1005,Cad_cl!BN$5)))</f>
        <v/>
      </c>
      <c r="BO622" s="134" t="str">
        <f>IF(ISERR(IF($C622="","",SUMIFS(Con_ve!$F$6:$F$1005,Con_ve!$C$6:$C$1005,$C622,Con_ve!$I$6:$I$1005,"Em negociação",Con_ve!$Q$6:$Q$1005,Cad_cl!BO$5))),"",IF($C622="","",SUMIFS(Con_ve!$F$6:$F$1005,Con_ve!$C$6:$C$1005,$C622,Con_ve!$I$6:$I$1005,"Em negociação",Con_ve!$Q$6:$Q$1005,Cad_cl!BO$5)))</f>
        <v/>
      </c>
      <c r="BP622" s="134">
        <f t="shared" si="28"/>
        <v>0</v>
      </c>
      <c r="BR622" s="125" t="str">
        <f>IF(ISERR(IF(AND($I622=Re_lo!$E$5,BR$5=VLOOKUP(Re_lo!$H$5,Re_lo!$N$5:$O$16,2,0)),AP622,"")),"",IF(AND($I622=Re_lo!$E$5,BR$5=VLOOKUP(Re_lo!$H$5,Re_lo!$N$5:$O$16,2,0)),AP622,""))</f>
        <v/>
      </c>
      <c r="BS622" s="125" t="str">
        <f>IF(ISERR(IF(AND($I622=Re_lo!$E$5,BS$5=VLOOKUP(Re_lo!$H$5,Re_lo!$N$5:$O$16,2,0)),AQ622,"")),"",IF(AND($I622=Re_lo!$E$5,BS$5=VLOOKUP(Re_lo!$H$5,Re_lo!$N$5:$O$16,2,0)),AQ622,""))</f>
        <v/>
      </c>
      <c r="BT622" s="125" t="str">
        <f>IF(ISERR(IF(AND($I622=Re_lo!$E$5,BT$5=VLOOKUP(Re_lo!$H$5,Re_lo!$N$5:$O$16,2,0)),AR622,"")),"",IF(AND($I622=Re_lo!$E$5,BT$5=VLOOKUP(Re_lo!$H$5,Re_lo!$N$5:$O$16,2,0)),AR622,""))</f>
        <v/>
      </c>
      <c r="BU622" s="125" t="str">
        <f>IF(ISERR(IF(AND($I622=Re_lo!$E$5,BU$5=VLOOKUP(Re_lo!$H$5,Re_lo!$N$5:$O$16,2,0)),AS622,"")),"",IF(AND($I622=Re_lo!$E$5,BU$5=VLOOKUP(Re_lo!$H$5,Re_lo!$N$5:$O$16,2,0)),AS622,""))</f>
        <v/>
      </c>
      <c r="BV622" s="125" t="str">
        <f>IF(ISERR(IF(AND($I622=Re_lo!$E$5,BV$5=VLOOKUP(Re_lo!$H$5,Re_lo!$N$5:$O$16,2,0)),AT622,"")),"",IF(AND($I622=Re_lo!$E$5,BV$5=VLOOKUP(Re_lo!$H$5,Re_lo!$N$5:$O$16,2,0)),AT622,""))</f>
        <v/>
      </c>
      <c r="BW622" s="125" t="str">
        <f>IF(ISERR(IF(AND($I622=Re_lo!$E$5,BW$5=VLOOKUP(Re_lo!$H$5,Re_lo!$N$5:$O$16,2,0)),AU622,"")),"",IF(AND($I622=Re_lo!$E$5,BW$5=VLOOKUP(Re_lo!$H$5,Re_lo!$N$5:$O$16,2,0)),AU622,""))</f>
        <v/>
      </c>
      <c r="BX622" s="125" t="str">
        <f>IF(ISERR(IF(AND($I622=Re_lo!$E$5,BX$5=VLOOKUP(Re_lo!$H$5,Re_lo!$N$5:$O$16,2,0)),AV622,"")),"",IF(AND($I622=Re_lo!$E$5,BX$5=VLOOKUP(Re_lo!$H$5,Re_lo!$N$5:$O$16,2,0)),AV622,""))</f>
        <v/>
      </c>
      <c r="BY622" s="125" t="str">
        <f>IF(ISERR(IF(AND($I622=Re_lo!$E$5,BY$5=VLOOKUP(Re_lo!$H$5,Re_lo!$N$5:$O$16,2,0)),AW622,"")),"",IF(AND($I622=Re_lo!$E$5,BY$5=VLOOKUP(Re_lo!$H$5,Re_lo!$N$5:$O$16,2,0)),AW622,""))</f>
        <v/>
      </c>
      <c r="BZ622" s="125" t="str">
        <f>IF(ISERR(IF(AND($I622=Re_lo!$E$5,BZ$5=VLOOKUP(Re_lo!$H$5,Re_lo!$N$5:$O$16,2,0)),AX622,"")),"",IF(AND($I622=Re_lo!$E$5,BZ$5=VLOOKUP(Re_lo!$H$5,Re_lo!$N$5:$O$16,2,0)),AX622,""))</f>
        <v/>
      </c>
      <c r="CA622" s="125" t="str">
        <f>IF(ISERR(IF(AND($I622=Re_lo!$E$5,CA$5=VLOOKUP(Re_lo!$H$5,Re_lo!$N$5:$O$16,2,0)),AY622,"")),"",IF(AND($I622=Re_lo!$E$5,CA$5=VLOOKUP(Re_lo!$H$5,Re_lo!$N$5:$O$16,2,0)),AY622,""))</f>
        <v/>
      </c>
      <c r="CB622" s="125" t="str">
        <f>IF(ISERR(IF(AND($I622=Re_lo!$E$5,CB$5=VLOOKUP(Re_lo!$H$5,Re_lo!$N$5:$O$16,2,0)),AZ622,"")),"",IF(AND($I622=Re_lo!$E$5,CB$5=VLOOKUP(Re_lo!$H$5,Re_lo!$N$5:$O$16,2,0)),AZ622,""))</f>
        <v/>
      </c>
      <c r="CC622" s="125" t="str">
        <f>IF(ISERR(IF(AND($I622=Re_lo!$E$5,CC$5=VLOOKUP(Re_lo!$H$5,Re_lo!$N$5:$O$16,2,0)),BA622,"")),"",IF(AND($I622=Re_lo!$E$5,CC$5=VLOOKUP(Re_lo!$H$5,Re_lo!$N$5:$O$16,2,0)),BA622,""))</f>
        <v/>
      </c>
      <c r="CD622" s="125" t="str">
        <f>IF(ISERR(IF(AND($I622=Re_lo!$E$5,CD$5=VLOOKUP(Re_lo!$H$5,Re_lo!$N$5:$O$16,2,0)),BB622,"")),"",IF(AND($I622=Re_lo!$E$5,CD$5=VLOOKUP(Re_lo!$H$5,Re_lo!$N$5:$O$16,2,0)),BB622,""))</f>
        <v/>
      </c>
      <c r="CF622" s="125" t="str">
        <f>IF($C622="","",COUNTIFS(Con_ve!$C$6:$C$1005,$C622,Con_ve!$Q$6:$Q$1005,Cad_cl!CF$5))</f>
        <v/>
      </c>
      <c r="CG622" s="125" t="str">
        <f>IF($C622="","",COUNTIFS(Con_ve!$C$6:$C$1005,$C622,Con_ve!$Q$6:$Q$1005,Cad_cl!CG$5))</f>
        <v/>
      </c>
      <c r="CH622" s="125" t="str">
        <f>IF($C622="","",COUNTIFS(Con_ve!$C$6:$C$1005,$C622,Con_ve!$Q$6:$Q$1005,Cad_cl!CH$5))</f>
        <v/>
      </c>
      <c r="CI622" s="125" t="str">
        <f>IF($C622="","",COUNTIFS(Con_ve!$C$6:$C$1005,$C622,Con_ve!$Q$6:$Q$1005,Cad_cl!CI$5))</f>
        <v/>
      </c>
      <c r="CJ622" s="125" t="str">
        <f>IF($C622="","",COUNTIFS(Con_ve!$C$6:$C$1005,$C622,Con_ve!$Q$6:$Q$1005,Cad_cl!CJ$5))</f>
        <v/>
      </c>
      <c r="CK622" s="125" t="str">
        <f>IF($C622="","",COUNTIFS(Con_ve!$C$6:$C$1005,$C622,Con_ve!$Q$6:$Q$1005,Cad_cl!CK$5))</f>
        <v/>
      </c>
      <c r="CL622" s="125" t="str">
        <f>IF($C622="","",COUNTIFS(Con_ve!$C$6:$C$1005,$C622,Con_ve!$Q$6:$Q$1005,Cad_cl!CL$5))</f>
        <v/>
      </c>
      <c r="CM622" s="125" t="str">
        <f>IF($C622="","",COUNTIFS(Con_ve!$C$6:$C$1005,$C622,Con_ve!$Q$6:$Q$1005,Cad_cl!CM$5))</f>
        <v/>
      </c>
      <c r="CN622" s="125" t="str">
        <f>IF($C622="","",COUNTIFS(Con_ve!$C$6:$C$1005,$C622,Con_ve!$Q$6:$Q$1005,Cad_cl!CN$5))</f>
        <v/>
      </c>
      <c r="CO622" s="125" t="str">
        <f>IF($C622="","",COUNTIFS(Con_ve!$C$6:$C$1005,$C622,Con_ve!$Q$6:$Q$1005,Cad_cl!CO$5))</f>
        <v/>
      </c>
      <c r="CP622" s="125" t="str">
        <f>IF($C622="","",COUNTIFS(Con_ve!$C$6:$C$1005,$C622,Con_ve!$Q$6:$Q$1005,Cad_cl!CP$5))</f>
        <v/>
      </c>
      <c r="CQ622" s="125" t="str">
        <f>IF($C622="","",COUNTIFS(Con_ve!$C$6:$C$1005,$C622,Con_ve!$Q$6:$Q$1005,Cad_cl!CQ$5))</f>
        <v/>
      </c>
      <c r="CR622" s="125">
        <f t="shared" si="29"/>
        <v>0</v>
      </c>
    </row>
    <row r="623" spans="3:96" ht="30" customHeight="1">
      <c r="C623" s="153"/>
      <c r="D623" s="153"/>
      <c r="E623" s="154"/>
      <c r="F623" s="153"/>
      <c r="G623" s="155"/>
      <c r="H623" s="153"/>
      <c r="I623" s="153"/>
      <c r="J623" s="132" t="s">
        <v>309</v>
      </c>
      <c r="K623" s="133" t="s">
        <v>309</v>
      </c>
      <c r="L623" s="153"/>
      <c r="M623" s="153"/>
      <c r="N623" s="153"/>
      <c r="O623" s="153"/>
      <c r="P623" s="153"/>
      <c r="Q623" s="153"/>
      <c r="AP623" s="134" t="str">
        <f>IF(ISERR(IF($C623="","",SUMIFS(Con_ve!$F$6:$F$1005,Con_ve!$C$6:$C$1005,$C623,Con_ve!$I$6:$I$1005,"Fechada",Con_ve!$Q$6:$Q$1005,Cad_cl!AP$5))),"",IF($C623="","",SUMIFS(Con_ve!$F$6:$F$1005,Con_ve!$C$6:$C$1005,$C623,Con_ve!$I$6:$I$1005,"Fechada",Con_ve!$Q$6:$Q$1005,Cad_cl!AP$5)))</f>
        <v/>
      </c>
      <c r="AQ623" s="134" t="str">
        <f>IF(ISERR(IF($C623="","",SUMIFS(Con_ve!$F$6:$F$1005,Con_ve!$C$6:$C$1005,$C623,Con_ve!$I$6:$I$1005,"Fechada",Con_ve!$Q$6:$Q$1005,Cad_cl!AQ$5))),"",IF($C623="","",SUMIFS(Con_ve!$F$6:$F$1005,Con_ve!$C$6:$C$1005,$C623,Con_ve!$I$6:$I$1005,"Fechada",Con_ve!$Q$6:$Q$1005,Cad_cl!AQ$5)))</f>
        <v/>
      </c>
      <c r="AR623" s="134" t="str">
        <f>IF(ISERR(IF($C623="","",SUMIFS(Con_ve!$F$6:$F$1005,Con_ve!$C$6:$C$1005,$C623,Con_ve!$I$6:$I$1005,"Fechada",Con_ve!$Q$6:$Q$1005,Cad_cl!AR$5))),"",IF($C623="","",SUMIFS(Con_ve!$F$6:$F$1005,Con_ve!$C$6:$C$1005,$C623,Con_ve!$I$6:$I$1005,"Fechada",Con_ve!$Q$6:$Q$1005,Cad_cl!AR$5)))</f>
        <v/>
      </c>
      <c r="AS623" s="134" t="str">
        <f>IF(ISERR(IF($C623="","",SUMIFS(Con_ve!$F$6:$F$1005,Con_ve!$C$6:$C$1005,$C623,Con_ve!$I$6:$I$1005,"Fechada",Con_ve!$Q$6:$Q$1005,Cad_cl!AS$5))),"",IF($C623="","",SUMIFS(Con_ve!$F$6:$F$1005,Con_ve!$C$6:$C$1005,$C623,Con_ve!$I$6:$I$1005,"Fechada",Con_ve!$Q$6:$Q$1005,Cad_cl!AS$5)))</f>
        <v/>
      </c>
      <c r="AT623" s="134" t="str">
        <f>IF(ISERR(IF($C623="","",SUMIFS(Con_ve!$F$6:$F$1005,Con_ve!$C$6:$C$1005,$C623,Con_ve!$I$6:$I$1005,"Fechada",Con_ve!$Q$6:$Q$1005,Cad_cl!AT$5))),"",IF($C623="","",SUMIFS(Con_ve!$F$6:$F$1005,Con_ve!$C$6:$C$1005,$C623,Con_ve!$I$6:$I$1005,"Fechada",Con_ve!$Q$6:$Q$1005,Cad_cl!AT$5)))</f>
        <v/>
      </c>
      <c r="AU623" s="134" t="str">
        <f>IF(ISERR(IF($C623="","",SUMIFS(Con_ve!$F$6:$F$1005,Con_ve!$C$6:$C$1005,$C623,Con_ve!$I$6:$I$1005,"Fechada",Con_ve!$Q$6:$Q$1005,Cad_cl!AU$5))),"",IF($C623="","",SUMIFS(Con_ve!$F$6:$F$1005,Con_ve!$C$6:$C$1005,$C623,Con_ve!$I$6:$I$1005,"Fechada",Con_ve!$Q$6:$Q$1005,Cad_cl!AU$5)))</f>
        <v/>
      </c>
      <c r="AV623" s="134" t="str">
        <f>IF(ISERR(IF($C623="","",SUMIFS(Con_ve!$F$6:$F$1005,Con_ve!$C$6:$C$1005,$C623,Con_ve!$I$6:$I$1005,"Fechada",Con_ve!$Q$6:$Q$1005,Cad_cl!AV$5))),"",IF($C623="","",SUMIFS(Con_ve!$F$6:$F$1005,Con_ve!$C$6:$C$1005,$C623,Con_ve!$I$6:$I$1005,"Fechada",Con_ve!$Q$6:$Q$1005,Cad_cl!AV$5)))</f>
        <v/>
      </c>
      <c r="AW623" s="134" t="str">
        <f>IF(ISERR(IF($C623="","",SUMIFS(Con_ve!$F$6:$F$1005,Con_ve!$C$6:$C$1005,$C623,Con_ve!$I$6:$I$1005,"Fechada",Con_ve!$Q$6:$Q$1005,Cad_cl!AW$5))),"",IF($C623="","",SUMIFS(Con_ve!$F$6:$F$1005,Con_ve!$C$6:$C$1005,$C623,Con_ve!$I$6:$I$1005,"Fechada",Con_ve!$Q$6:$Q$1005,Cad_cl!AW$5)))</f>
        <v/>
      </c>
      <c r="AX623" s="134" t="str">
        <f>IF(ISERR(IF($C623="","",SUMIFS(Con_ve!$F$6:$F$1005,Con_ve!$C$6:$C$1005,$C623,Con_ve!$I$6:$I$1005,"Fechada",Con_ve!$Q$6:$Q$1005,Cad_cl!AX$5))),"",IF($C623="","",SUMIFS(Con_ve!$F$6:$F$1005,Con_ve!$C$6:$C$1005,$C623,Con_ve!$I$6:$I$1005,"Fechada",Con_ve!$Q$6:$Q$1005,Cad_cl!AX$5)))</f>
        <v/>
      </c>
      <c r="AY623" s="134" t="str">
        <f>IF(ISERR(IF($C623="","",SUMIFS(Con_ve!$F$6:$F$1005,Con_ve!$C$6:$C$1005,$C623,Con_ve!$I$6:$I$1005,"Fechada",Con_ve!$Q$6:$Q$1005,Cad_cl!AY$5))),"",IF($C623="","",SUMIFS(Con_ve!$F$6:$F$1005,Con_ve!$C$6:$C$1005,$C623,Con_ve!$I$6:$I$1005,"Fechada",Con_ve!$Q$6:$Q$1005,Cad_cl!AY$5)))</f>
        <v/>
      </c>
      <c r="AZ623" s="134" t="str">
        <f>IF(ISERR(IF($C623="","",SUMIFS(Con_ve!$F$6:$F$1005,Con_ve!$C$6:$C$1005,$C623,Con_ve!$I$6:$I$1005,"Fechada",Con_ve!$Q$6:$Q$1005,Cad_cl!AZ$5))),"",IF($C623="","",SUMIFS(Con_ve!$F$6:$F$1005,Con_ve!$C$6:$C$1005,$C623,Con_ve!$I$6:$I$1005,"Fechada",Con_ve!$Q$6:$Q$1005,Cad_cl!AZ$5)))</f>
        <v/>
      </c>
      <c r="BA623" s="134" t="str">
        <f>IF(ISERR(IF($C623="","",SUMIFS(Con_ve!$F$6:$F$1005,Con_ve!$C$6:$C$1005,$C623,Con_ve!$I$6:$I$1005,"Fechada",Con_ve!$Q$6:$Q$1005,Cad_cl!BA$5))),"",IF($C623="","",SUMIFS(Con_ve!$F$6:$F$1005,Con_ve!$C$6:$C$1005,$C623,Con_ve!$I$6:$I$1005,"Fechada",Con_ve!$Q$6:$Q$1005,Cad_cl!BA$5)))</f>
        <v/>
      </c>
      <c r="BB623" s="134">
        <f t="shared" si="27"/>
        <v>0</v>
      </c>
      <c r="BD623" s="134" t="str">
        <f>IF(ISERR(IF($C623="","",SUMIFS(Con_ve!$F$6:$F$1005,Con_ve!$C$6:$C$1005,$C623,Con_ve!$I$6:$I$1005,"Em negociação",Con_ve!$Q$6:$Q$1005,Cad_cl!BD$5))),"",IF($C623="","",SUMIFS(Con_ve!$F$6:$F$1005,Con_ve!$C$6:$C$1005,$C623,Con_ve!$I$6:$I$1005,"Em negociação",Con_ve!$Q$6:$Q$1005,Cad_cl!BD$5)))</f>
        <v/>
      </c>
      <c r="BE623" s="134" t="str">
        <f>IF(ISERR(IF($C623="","",SUMIFS(Con_ve!$F$6:$F$1005,Con_ve!$C$6:$C$1005,$C623,Con_ve!$I$6:$I$1005,"Em negociação",Con_ve!$Q$6:$Q$1005,Cad_cl!BE$5))),"",IF($C623="","",SUMIFS(Con_ve!$F$6:$F$1005,Con_ve!$C$6:$C$1005,$C623,Con_ve!$I$6:$I$1005,"Em negociação",Con_ve!$Q$6:$Q$1005,Cad_cl!BE$5)))</f>
        <v/>
      </c>
      <c r="BF623" s="134" t="str">
        <f>IF(ISERR(IF($C623="","",SUMIFS(Con_ve!$F$6:$F$1005,Con_ve!$C$6:$C$1005,$C623,Con_ve!$I$6:$I$1005,"Em negociação",Con_ve!$Q$6:$Q$1005,Cad_cl!BF$5))),"",IF($C623="","",SUMIFS(Con_ve!$F$6:$F$1005,Con_ve!$C$6:$C$1005,$C623,Con_ve!$I$6:$I$1005,"Em negociação",Con_ve!$Q$6:$Q$1005,Cad_cl!BF$5)))</f>
        <v/>
      </c>
      <c r="BG623" s="134" t="str">
        <f>IF(ISERR(IF($C623="","",SUMIFS(Con_ve!$F$6:$F$1005,Con_ve!$C$6:$C$1005,$C623,Con_ve!$I$6:$I$1005,"Em negociação",Con_ve!$Q$6:$Q$1005,Cad_cl!BG$5))),"",IF($C623="","",SUMIFS(Con_ve!$F$6:$F$1005,Con_ve!$C$6:$C$1005,$C623,Con_ve!$I$6:$I$1005,"Em negociação",Con_ve!$Q$6:$Q$1005,Cad_cl!BG$5)))</f>
        <v/>
      </c>
      <c r="BH623" s="134" t="str">
        <f>IF(ISERR(IF($C623="","",SUMIFS(Con_ve!$F$6:$F$1005,Con_ve!$C$6:$C$1005,$C623,Con_ve!$I$6:$I$1005,"Em negociação",Con_ve!$Q$6:$Q$1005,Cad_cl!BH$5))),"",IF($C623="","",SUMIFS(Con_ve!$F$6:$F$1005,Con_ve!$C$6:$C$1005,$C623,Con_ve!$I$6:$I$1005,"Em negociação",Con_ve!$Q$6:$Q$1005,Cad_cl!BH$5)))</f>
        <v/>
      </c>
      <c r="BI623" s="134" t="str">
        <f>IF(ISERR(IF($C623="","",SUMIFS(Con_ve!$F$6:$F$1005,Con_ve!$C$6:$C$1005,$C623,Con_ve!$I$6:$I$1005,"Em negociação",Con_ve!$Q$6:$Q$1005,Cad_cl!BI$5))),"",IF($C623="","",SUMIFS(Con_ve!$F$6:$F$1005,Con_ve!$C$6:$C$1005,$C623,Con_ve!$I$6:$I$1005,"Em negociação",Con_ve!$Q$6:$Q$1005,Cad_cl!BI$5)))</f>
        <v/>
      </c>
      <c r="BJ623" s="134" t="str">
        <f>IF(ISERR(IF($C623="","",SUMIFS(Con_ve!$F$6:$F$1005,Con_ve!$C$6:$C$1005,$C623,Con_ve!$I$6:$I$1005,"Em negociação",Con_ve!$Q$6:$Q$1005,Cad_cl!BJ$5))),"",IF($C623="","",SUMIFS(Con_ve!$F$6:$F$1005,Con_ve!$C$6:$C$1005,$C623,Con_ve!$I$6:$I$1005,"Em negociação",Con_ve!$Q$6:$Q$1005,Cad_cl!BJ$5)))</f>
        <v/>
      </c>
      <c r="BK623" s="134" t="str">
        <f>IF(ISERR(IF($C623="","",SUMIFS(Con_ve!$F$6:$F$1005,Con_ve!$C$6:$C$1005,$C623,Con_ve!$I$6:$I$1005,"Em negociação",Con_ve!$Q$6:$Q$1005,Cad_cl!BK$5))),"",IF($C623="","",SUMIFS(Con_ve!$F$6:$F$1005,Con_ve!$C$6:$C$1005,$C623,Con_ve!$I$6:$I$1005,"Em negociação",Con_ve!$Q$6:$Q$1005,Cad_cl!BK$5)))</f>
        <v/>
      </c>
      <c r="BL623" s="134" t="str">
        <f>IF(ISERR(IF($C623="","",SUMIFS(Con_ve!$F$6:$F$1005,Con_ve!$C$6:$C$1005,$C623,Con_ve!$I$6:$I$1005,"Em negociação",Con_ve!$Q$6:$Q$1005,Cad_cl!BL$5))),"",IF($C623="","",SUMIFS(Con_ve!$F$6:$F$1005,Con_ve!$C$6:$C$1005,$C623,Con_ve!$I$6:$I$1005,"Em negociação",Con_ve!$Q$6:$Q$1005,Cad_cl!BL$5)))</f>
        <v/>
      </c>
      <c r="BM623" s="134" t="str">
        <f>IF(ISERR(IF($C623="","",SUMIFS(Con_ve!$F$6:$F$1005,Con_ve!$C$6:$C$1005,$C623,Con_ve!$I$6:$I$1005,"Em negociação",Con_ve!$Q$6:$Q$1005,Cad_cl!BM$5))),"",IF($C623="","",SUMIFS(Con_ve!$F$6:$F$1005,Con_ve!$C$6:$C$1005,$C623,Con_ve!$I$6:$I$1005,"Em negociação",Con_ve!$Q$6:$Q$1005,Cad_cl!BM$5)))</f>
        <v/>
      </c>
      <c r="BN623" s="134" t="str">
        <f>IF(ISERR(IF($C623="","",SUMIFS(Con_ve!$F$6:$F$1005,Con_ve!$C$6:$C$1005,$C623,Con_ve!$I$6:$I$1005,"Em negociação",Con_ve!$Q$6:$Q$1005,Cad_cl!BN$5))),"",IF($C623="","",SUMIFS(Con_ve!$F$6:$F$1005,Con_ve!$C$6:$C$1005,$C623,Con_ve!$I$6:$I$1005,"Em negociação",Con_ve!$Q$6:$Q$1005,Cad_cl!BN$5)))</f>
        <v/>
      </c>
      <c r="BO623" s="134" t="str">
        <f>IF(ISERR(IF($C623="","",SUMIFS(Con_ve!$F$6:$F$1005,Con_ve!$C$6:$C$1005,$C623,Con_ve!$I$6:$I$1005,"Em negociação",Con_ve!$Q$6:$Q$1005,Cad_cl!BO$5))),"",IF($C623="","",SUMIFS(Con_ve!$F$6:$F$1005,Con_ve!$C$6:$C$1005,$C623,Con_ve!$I$6:$I$1005,"Em negociação",Con_ve!$Q$6:$Q$1005,Cad_cl!BO$5)))</f>
        <v/>
      </c>
      <c r="BP623" s="134">
        <f t="shared" si="28"/>
        <v>0</v>
      </c>
      <c r="BR623" s="125" t="str">
        <f>IF(ISERR(IF(AND($I623=Re_lo!$E$5,BR$5=VLOOKUP(Re_lo!$H$5,Re_lo!$N$5:$O$16,2,0)),AP623,"")),"",IF(AND($I623=Re_lo!$E$5,BR$5=VLOOKUP(Re_lo!$H$5,Re_lo!$N$5:$O$16,2,0)),AP623,""))</f>
        <v/>
      </c>
      <c r="BS623" s="125" t="str">
        <f>IF(ISERR(IF(AND($I623=Re_lo!$E$5,BS$5=VLOOKUP(Re_lo!$H$5,Re_lo!$N$5:$O$16,2,0)),AQ623,"")),"",IF(AND($I623=Re_lo!$E$5,BS$5=VLOOKUP(Re_lo!$H$5,Re_lo!$N$5:$O$16,2,0)),AQ623,""))</f>
        <v/>
      </c>
      <c r="BT623" s="125" t="str">
        <f>IF(ISERR(IF(AND($I623=Re_lo!$E$5,BT$5=VLOOKUP(Re_lo!$H$5,Re_lo!$N$5:$O$16,2,0)),AR623,"")),"",IF(AND($I623=Re_lo!$E$5,BT$5=VLOOKUP(Re_lo!$H$5,Re_lo!$N$5:$O$16,2,0)),AR623,""))</f>
        <v/>
      </c>
      <c r="BU623" s="125" t="str">
        <f>IF(ISERR(IF(AND($I623=Re_lo!$E$5,BU$5=VLOOKUP(Re_lo!$H$5,Re_lo!$N$5:$O$16,2,0)),AS623,"")),"",IF(AND($I623=Re_lo!$E$5,BU$5=VLOOKUP(Re_lo!$H$5,Re_lo!$N$5:$O$16,2,0)),AS623,""))</f>
        <v/>
      </c>
      <c r="BV623" s="125" t="str">
        <f>IF(ISERR(IF(AND($I623=Re_lo!$E$5,BV$5=VLOOKUP(Re_lo!$H$5,Re_lo!$N$5:$O$16,2,0)),AT623,"")),"",IF(AND($I623=Re_lo!$E$5,BV$5=VLOOKUP(Re_lo!$H$5,Re_lo!$N$5:$O$16,2,0)),AT623,""))</f>
        <v/>
      </c>
      <c r="BW623" s="125" t="str">
        <f>IF(ISERR(IF(AND($I623=Re_lo!$E$5,BW$5=VLOOKUP(Re_lo!$H$5,Re_lo!$N$5:$O$16,2,0)),AU623,"")),"",IF(AND($I623=Re_lo!$E$5,BW$5=VLOOKUP(Re_lo!$H$5,Re_lo!$N$5:$O$16,2,0)),AU623,""))</f>
        <v/>
      </c>
      <c r="BX623" s="125" t="str">
        <f>IF(ISERR(IF(AND($I623=Re_lo!$E$5,BX$5=VLOOKUP(Re_lo!$H$5,Re_lo!$N$5:$O$16,2,0)),AV623,"")),"",IF(AND($I623=Re_lo!$E$5,BX$5=VLOOKUP(Re_lo!$H$5,Re_lo!$N$5:$O$16,2,0)),AV623,""))</f>
        <v/>
      </c>
      <c r="BY623" s="125" t="str">
        <f>IF(ISERR(IF(AND($I623=Re_lo!$E$5,BY$5=VLOOKUP(Re_lo!$H$5,Re_lo!$N$5:$O$16,2,0)),AW623,"")),"",IF(AND($I623=Re_lo!$E$5,BY$5=VLOOKUP(Re_lo!$H$5,Re_lo!$N$5:$O$16,2,0)),AW623,""))</f>
        <v/>
      </c>
      <c r="BZ623" s="125" t="str">
        <f>IF(ISERR(IF(AND($I623=Re_lo!$E$5,BZ$5=VLOOKUP(Re_lo!$H$5,Re_lo!$N$5:$O$16,2,0)),AX623,"")),"",IF(AND($I623=Re_lo!$E$5,BZ$5=VLOOKUP(Re_lo!$H$5,Re_lo!$N$5:$O$16,2,0)),AX623,""))</f>
        <v/>
      </c>
      <c r="CA623" s="125" t="str">
        <f>IF(ISERR(IF(AND($I623=Re_lo!$E$5,CA$5=VLOOKUP(Re_lo!$H$5,Re_lo!$N$5:$O$16,2,0)),AY623,"")),"",IF(AND($I623=Re_lo!$E$5,CA$5=VLOOKUP(Re_lo!$H$5,Re_lo!$N$5:$O$16,2,0)),AY623,""))</f>
        <v/>
      </c>
      <c r="CB623" s="125" t="str">
        <f>IF(ISERR(IF(AND($I623=Re_lo!$E$5,CB$5=VLOOKUP(Re_lo!$H$5,Re_lo!$N$5:$O$16,2,0)),AZ623,"")),"",IF(AND($I623=Re_lo!$E$5,CB$5=VLOOKUP(Re_lo!$H$5,Re_lo!$N$5:$O$16,2,0)),AZ623,""))</f>
        <v/>
      </c>
      <c r="CC623" s="125" t="str">
        <f>IF(ISERR(IF(AND($I623=Re_lo!$E$5,CC$5=VLOOKUP(Re_lo!$H$5,Re_lo!$N$5:$O$16,2,0)),BA623,"")),"",IF(AND($I623=Re_lo!$E$5,CC$5=VLOOKUP(Re_lo!$H$5,Re_lo!$N$5:$O$16,2,0)),BA623,""))</f>
        <v/>
      </c>
      <c r="CD623" s="125" t="str">
        <f>IF(ISERR(IF(AND($I623=Re_lo!$E$5,CD$5=VLOOKUP(Re_lo!$H$5,Re_lo!$N$5:$O$16,2,0)),BB623,"")),"",IF(AND($I623=Re_lo!$E$5,CD$5=VLOOKUP(Re_lo!$H$5,Re_lo!$N$5:$O$16,2,0)),BB623,""))</f>
        <v/>
      </c>
      <c r="CF623" s="125" t="str">
        <f>IF($C623="","",COUNTIFS(Con_ve!$C$6:$C$1005,$C623,Con_ve!$Q$6:$Q$1005,Cad_cl!CF$5))</f>
        <v/>
      </c>
      <c r="CG623" s="125" t="str">
        <f>IF($C623="","",COUNTIFS(Con_ve!$C$6:$C$1005,$C623,Con_ve!$Q$6:$Q$1005,Cad_cl!CG$5))</f>
        <v/>
      </c>
      <c r="CH623" s="125" t="str">
        <f>IF($C623="","",COUNTIFS(Con_ve!$C$6:$C$1005,$C623,Con_ve!$Q$6:$Q$1005,Cad_cl!CH$5))</f>
        <v/>
      </c>
      <c r="CI623" s="125" t="str">
        <f>IF($C623="","",COUNTIFS(Con_ve!$C$6:$C$1005,$C623,Con_ve!$Q$6:$Q$1005,Cad_cl!CI$5))</f>
        <v/>
      </c>
      <c r="CJ623" s="125" t="str">
        <f>IF($C623="","",COUNTIFS(Con_ve!$C$6:$C$1005,$C623,Con_ve!$Q$6:$Q$1005,Cad_cl!CJ$5))</f>
        <v/>
      </c>
      <c r="CK623" s="125" t="str">
        <f>IF($C623="","",COUNTIFS(Con_ve!$C$6:$C$1005,$C623,Con_ve!$Q$6:$Q$1005,Cad_cl!CK$5))</f>
        <v/>
      </c>
      <c r="CL623" s="125" t="str">
        <f>IF($C623="","",COUNTIFS(Con_ve!$C$6:$C$1005,$C623,Con_ve!$Q$6:$Q$1005,Cad_cl!CL$5))</f>
        <v/>
      </c>
      <c r="CM623" s="125" t="str">
        <f>IF($C623="","",COUNTIFS(Con_ve!$C$6:$C$1005,$C623,Con_ve!$Q$6:$Q$1005,Cad_cl!CM$5))</f>
        <v/>
      </c>
      <c r="CN623" s="125" t="str">
        <f>IF($C623="","",COUNTIFS(Con_ve!$C$6:$C$1005,$C623,Con_ve!$Q$6:$Q$1005,Cad_cl!CN$5))</f>
        <v/>
      </c>
      <c r="CO623" s="125" t="str">
        <f>IF($C623="","",COUNTIFS(Con_ve!$C$6:$C$1005,$C623,Con_ve!$Q$6:$Q$1005,Cad_cl!CO$5))</f>
        <v/>
      </c>
      <c r="CP623" s="125" t="str">
        <f>IF($C623="","",COUNTIFS(Con_ve!$C$6:$C$1005,$C623,Con_ve!$Q$6:$Q$1005,Cad_cl!CP$5))</f>
        <v/>
      </c>
      <c r="CQ623" s="125" t="str">
        <f>IF($C623="","",COUNTIFS(Con_ve!$C$6:$C$1005,$C623,Con_ve!$Q$6:$Q$1005,Cad_cl!CQ$5))</f>
        <v/>
      </c>
      <c r="CR623" s="125">
        <f t="shared" si="29"/>
        <v>0</v>
      </c>
    </row>
    <row r="624" spans="3:96" ht="30" customHeight="1">
      <c r="C624" s="153"/>
      <c r="D624" s="153"/>
      <c r="E624" s="154"/>
      <c r="F624" s="153"/>
      <c r="G624" s="155"/>
      <c r="H624" s="153"/>
      <c r="I624" s="153"/>
      <c r="J624" s="132" t="s">
        <v>309</v>
      </c>
      <c r="K624" s="133" t="s">
        <v>309</v>
      </c>
      <c r="L624" s="153"/>
      <c r="M624" s="153"/>
      <c r="N624" s="153"/>
      <c r="O624" s="153"/>
      <c r="P624" s="153"/>
      <c r="Q624" s="153"/>
      <c r="AP624" s="134" t="str">
        <f>IF(ISERR(IF($C624="","",SUMIFS(Con_ve!$F$6:$F$1005,Con_ve!$C$6:$C$1005,$C624,Con_ve!$I$6:$I$1005,"Fechada",Con_ve!$Q$6:$Q$1005,Cad_cl!AP$5))),"",IF($C624="","",SUMIFS(Con_ve!$F$6:$F$1005,Con_ve!$C$6:$C$1005,$C624,Con_ve!$I$6:$I$1005,"Fechada",Con_ve!$Q$6:$Q$1005,Cad_cl!AP$5)))</f>
        <v/>
      </c>
      <c r="AQ624" s="134" t="str">
        <f>IF(ISERR(IF($C624="","",SUMIFS(Con_ve!$F$6:$F$1005,Con_ve!$C$6:$C$1005,$C624,Con_ve!$I$6:$I$1005,"Fechada",Con_ve!$Q$6:$Q$1005,Cad_cl!AQ$5))),"",IF($C624="","",SUMIFS(Con_ve!$F$6:$F$1005,Con_ve!$C$6:$C$1005,$C624,Con_ve!$I$6:$I$1005,"Fechada",Con_ve!$Q$6:$Q$1005,Cad_cl!AQ$5)))</f>
        <v/>
      </c>
      <c r="AR624" s="134" t="str">
        <f>IF(ISERR(IF($C624="","",SUMIFS(Con_ve!$F$6:$F$1005,Con_ve!$C$6:$C$1005,$C624,Con_ve!$I$6:$I$1005,"Fechada",Con_ve!$Q$6:$Q$1005,Cad_cl!AR$5))),"",IF($C624="","",SUMIFS(Con_ve!$F$6:$F$1005,Con_ve!$C$6:$C$1005,$C624,Con_ve!$I$6:$I$1005,"Fechada",Con_ve!$Q$6:$Q$1005,Cad_cl!AR$5)))</f>
        <v/>
      </c>
      <c r="AS624" s="134" t="str">
        <f>IF(ISERR(IF($C624="","",SUMIFS(Con_ve!$F$6:$F$1005,Con_ve!$C$6:$C$1005,$C624,Con_ve!$I$6:$I$1005,"Fechada",Con_ve!$Q$6:$Q$1005,Cad_cl!AS$5))),"",IF($C624="","",SUMIFS(Con_ve!$F$6:$F$1005,Con_ve!$C$6:$C$1005,$C624,Con_ve!$I$6:$I$1005,"Fechada",Con_ve!$Q$6:$Q$1005,Cad_cl!AS$5)))</f>
        <v/>
      </c>
      <c r="AT624" s="134" t="str">
        <f>IF(ISERR(IF($C624="","",SUMIFS(Con_ve!$F$6:$F$1005,Con_ve!$C$6:$C$1005,$C624,Con_ve!$I$6:$I$1005,"Fechada",Con_ve!$Q$6:$Q$1005,Cad_cl!AT$5))),"",IF($C624="","",SUMIFS(Con_ve!$F$6:$F$1005,Con_ve!$C$6:$C$1005,$C624,Con_ve!$I$6:$I$1005,"Fechada",Con_ve!$Q$6:$Q$1005,Cad_cl!AT$5)))</f>
        <v/>
      </c>
      <c r="AU624" s="134" t="str">
        <f>IF(ISERR(IF($C624="","",SUMIFS(Con_ve!$F$6:$F$1005,Con_ve!$C$6:$C$1005,$C624,Con_ve!$I$6:$I$1005,"Fechada",Con_ve!$Q$6:$Q$1005,Cad_cl!AU$5))),"",IF($C624="","",SUMIFS(Con_ve!$F$6:$F$1005,Con_ve!$C$6:$C$1005,$C624,Con_ve!$I$6:$I$1005,"Fechada",Con_ve!$Q$6:$Q$1005,Cad_cl!AU$5)))</f>
        <v/>
      </c>
      <c r="AV624" s="134" t="str">
        <f>IF(ISERR(IF($C624="","",SUMIFS(Con_ve!$F$6:$F$1005,Con_ve!$C$6:$C$1005,$C624,Con_ve!$I$6:$I$1005,"Fechada",Con_ve!$Q$6:$Q$1005,Cad_cl!AV$5))),"",IF($C624="","",SUMIFS(Con_ve!$F$6:$F$1005,Con_ve!$C$6:$C$1005,$C624,Con_ve!$I$6:$I$1005,"Fechada",Con_ve!$Q$6:$Q$1005,Cad_cl!AV$5)))</f>
        <v/>
      </c>
      <c r="AW624" s="134" t="str">
        <f>IF(ISERR(IF($C624="","",SUMIFS(Con_ve!$F$6:$F$1005,Con_ve!$C$6:$C$1005,$C624,Con_ve!$I$6:$I$1005,"Fechada",Con_ve!$Q$6:$Q$1005,Cad_cl!AW$5))),"",IF($C624="","",SUMIFS(Con_ve!$F$6:$F$1005,Con_ve!$C$6:$C$1005,$C624,Con_ve!$I$6:$I$1005,"Fechada",Con_ve!$Q$6:$Q$1005,Cad_cl!AW$5)))</f>
        <v/>
      </c>
      <c r="AX624" s="134" t="str">
        <f>IF(ISERR(IF($C624="","",SUMIFS(Con_ve!$F$6:$F$1005,Con_ve!$C$6:$C$1005,$C624,Con_ve!$I$6:$I$1005,"Fechada",Con_ve!$Q$6:$Q$1005,Cad_cl!AX$5))),"",IF($C624="","",SUMIFS(Con_ve!$F$6:$F$1005,Con_ve!$C$6:$C$1005,$C624,Con_ve!$I$6:$I$1005,"Fechada",Con_ve!$Q$6:$Q$1005,Cad_cl!AX$5)))</f>
        <v/>
      </c>
      <c r="AY624" s="134" t="str">
        <f>IF(ISERR(IF($C624="","",SUMIFS(Con_ve!$F$6:$F$1005,Con_ve!$C$6:$C$1005,$C624,Con_ve!$I$6:$I$1005,"Fechada",Con_ve!$Q$6:$Q$1005,Cad_cl!AY$5))),"",IF($C624="","",SUMIFS(Con_ve!$F$6:$F$1005,Con_ve!$C$6:$C$1005,$C624,Con_ve!$I$6:$I$1005,"Fechada",Con_ve!$Q$6:$Q$1005,Cad_cl!AY$5)))</f>
        <v/>
      </c>
      <c r="AZ624" s="134" t="str">
        <f>IF(ISERR(IF($C624="","",SUMIFS(Con_ve!$F$6:$F$1005,Con_ve!$C$6:$C$1005,$C624,Con_ve!$I$6:$I$1005,"Fechada",Con_ve!$Q$6:$Q$1005,Cad_cl!AZ$5))),"",IF($C624="","",SUMIFS(Con_ve!$F$6:$F$1005,Con_ve!$C$6:$C$1005,$C624,Con_ve!$I$6:$I$1005,"Fechada",Con_ve!$Q$6:$Q$1005,Cad_cl!AZ$5)))</f>
        <v/>
      </c>
      <c r="BA624" s="134" t="str">
        <f>IF(ISERR(IF($C624="","",SUMIFS(Con_ve!$F$6:$F$1005,Con_ve!$C$6:$C$1005,$C624,Con_ve!$I$6:$I$1005,"Fechada",Con_ve!$Q$6:$Q$1005,Cad_cl!BA$5))),"",IF($C624="","",SUMIFS(Con_ve!$F$6:$F$1005,Con_ve!$C$6:$C$1005,$C624,Con_ve!$I$6:$I$1005,"Fechada",Con_ve!$Q$6:$Q$1005,Cad_cl!BA$5)))</f>
        <v/>
      </c>
      <c r="BB624" s="134">
        <f t="shared" si="27"/>
        <v>0</v>
      </c>
      <c r="BD624" s="134" t="str">
        <f>IF(ISERR(IF($C624="","",SUMIFS(Con_ve!$F$6:$F$1005,Con_ve!$C$6:$C$1005,$C624,Con_ve!$I$6:$I$1005,"Em negociação",Con_ve!$Q$6:$Q$1005,Cad_cl!BD$5))),"",IF($C624="","",SUMIFS(Con_ve!$F$6:$F$1005,Con_ve!$C$6:$C$1005,$C624,Con_ve!$I$6:$I$1005,"Em negociação",Con_ve!$Q$6:$Q$1005,Cad_cl!BD$5)))</f>
        <v/>
      </c>
      <c r="BE624" s="134" t="str">
        <f>IF(ISERR(IF($C624="","",SUMIFS(Con_ve!$F$6:$F$1005,Con_ve!$C$6:$C$1005,$C624,Con_ve!$I$6:$I$1005,"Em negociação",Con_ve!$Q$6:$Q$1005,Cad_cl!BE$5))),"",IF($C624="","",SUMIFS(Con_ve!$F$6:$F$1005,Con_ve!$C$6:$C$1005,$C624,Con_ve!$I$6:$I$1005,"Em negociação",Con_ve!$Q$6:$Q$1005,Cad_cl!BE$5)))</f>
        <v/>
      </c>
      <c r="BF624" s="134" t="str">
        <f>IF(ISERR(IF($C624="","",SUMIFS(Con_ve!$F$6:$F$1005,Con_ve!$C$6:$C$1005,$C624,Con_ve!$I$6:$I$1005,"Em negociação",Con_ve!$Q$6:$Q$1005,Cad_cl!BF$5))),"",IF($C624="","",SUMIFS(Con_ve!$F$6:$F$1005,Con_ve!$C$6:$C$1005,$C624,Con_ve!$I$6:$I$1005,"Em negociação",Con_ve!$Q$6:$Q$1005,Cad_cl!BF$5)))</f>
        <v/>
      </c>
      <c r="BG624" s="134" t="str">
        <f>IF(ISERR(IF($C624="","",SUMIFS(Con_ve!$F$6:$F$1005,Con_ve!$C$6:$C$1005,$C624,Con_ve!$I$6:$I$1005,"Em negociação",Con_ve!$Q$6:$Q$1005,Cad_cl!BG$5))),"",IF($C624="","",SUMIFS(Con_ve!$F$6:$F$1005,Con_ve!$C$6:$C$1005,$C624,Con_ve!$I$6:$I$1005,"Em negociação",Con_ve!$Q$6:$Q$1005,Cad_cl!BG$5)))</f>
        <v/>
      </c>
      <c r="BH624" s="134" t="str">
        <f>IF(ISERR(IF($C624="","",SUMIFS(Con_ve!$F$6:$F$1005,Con_ve!$C$6:$C$1005,$C624,Con_ve!$I$6:$I$1005,"Em negociação",Con_ve!$Q$6:$Q$1005,Cad_cl!BH$5))),"",IF($C624="","",SUMIFS(Con_ve!$F$6:$F$1005,Con_ve!$C$6:$C$1005,$C624,Con_ve!$I$6:$I$1005,"Em negociação",Con_ve!$Q$6:$Q$1005,Cad_cl!BH$5)))</f>
        <v/>
      </c>
      <c r="BI624" s="134" t="str">
        <f>IF(ISERR(IF($C624="","",SUMIFS(Con_ve!$F$6:$F$1005,Con_ve!$C$6:$C$1005,$C624,Con_ve!$I$6:$I$1005,"Em negociação",Con_ve!$Q$6:$Q$1005,Cad_cl!BI$5))),"",IF($C624="","",SUMIFS(Con_ve!$F$6:$F$1005,Con_ve!$C$6:$C$1005,$C624,Con_ve!$I$6:$I$1005,"Em negociação",Con_ve!$Q$6:$Q$1005,Cad_cl!BI$5)))</f>
        <v/>
      </c>
      <c r="BJ624" s="134" t="str">
        <f>IF(ISERR(IF($C624="","",SUMIFS(Con_ve!$F$6:$F$1005,Con_ve!$C$6:$C$1005,$C624,Con_ve!$I$6:$I$1005,"Em negociação",Con_ve!$Q$6:$Q$1005,Cad_cl!BJ$5))),"",IF($C624="","",SUMIFS(Con_ve!$F$6:$F$1005,Con_ve!$C$6:$C$1005,$C624,Con_ve!$I$6:$I$1005,"Em negociação",Con_ve!$Q$6:$Q$1005,Cad_cl!BJ$5)))</f>
        <v/>
      </c>
      <c r="BK624" s="134" t="str">
        <f>IF(ISERR(IF($C624="","",SUMIFS(Con_ve!$F$6:$F$1005,Con_ve!$C$6:$C$1005,$C624,Con_ve!$I$6:$I$1005,"Em negociação",Con_ve!$Q$6:$Q$1005,Cad_cl!BK$5))),"",IF($C624="","",SUMIFS(Con_ve!$F$6:$F$1005,Con_ve!$C$6:$C$1005,$C624,Con_ve!$I$6:$I$1005,"Em negociação",Con_ve!$Q$6:$Q$1005,Cad_cl!BK$5)))</f>
        <v/>
      </c>
      <c r="BL624" s="134" t="str">
        <f>IF(ISERR(IF($C624="","",SUMIFS(Con_ve!$F$6:$F$1005,Con_ve!$C$6:$C$1005,$C624,Con_ve!$I$6:$I$1005,"Em negociação",Con_ve!$Q$6:$Q$1005,Cad_cl!BL$5))),"",IF($C624="","",SUMIFS(Con_ve!$F$6:$F$1005,Con_ve!$C$6:$C$1005,$C624,Con_ve!$I$6:$I$1005,"Em negociação",Con_ve!$Q$6:$Q$1005,Cad_cl!BL$5)))</f>
        <v/>
      </c>
      <c r="BM624" s="134" t="str">
        <f>IF(ISERR(IF($C624="","",SUMIFS(Con_ve!$F$6:$F$1005,Con_ve!$C$6:$C$1005,$C624,Con_ve!$I$6:$I$1005,"Em negociação",Con_ve!$Q$6:$Q$1005,Cad_cl!BM$5))),"",IF($C624="","",SUMIFS(Con_ve!$F$6:$F$1005,Con_ve!$C$6:$C$1005,$C624,Con_ve!$I$6:$I$1005,"Em negociação",Con_ve!$Q$6:$Q$1005,Cad_cl!BM$5)))</f>
        <v/>
      </c>
      <c r="BN624" s="134" t="str">
        <f>IF(ISERR(IF($C624="","",SUMIFS(Con_ve!$F$6:$F$1005,Con_ve!$C$6:$C$1005,$C624,Con_ve!$I$6:$I$1005,"Em negociação",Con_ve!$Q$6:$Q$1005,Cad_cl!BN$5))),"",IF($C624="","",SUMIFS(Con_ve!$F$6:$F$1005,Con_ve!$C$6:$C$1005,$C624,Con_ve!$I$6:$I$1005,"Em negociação",Con_ve!$Q$6:$Q$1005,Cad_cl!BN$5)))</f>
        <v/>
      </c>
      <c r="BO624" s="134" t="str">
        <f>IF(ISERR(IF($C624="","",SUMIFS(Con_ve!$F$6:$F$1005,Con_ve!$C$6:$C$1005,$C624,Con_ve!$I$6:$I$1005,"Em negociação",Con_ve!$Q$6:$Q$1005,Cad_cl!BO$5))),"",IF($C624="","",SUMIFS(Con_ve!$F$6:$F$1005,Con_ve!$C$6:$C$1005,$C624,Con_ve!$I$6:$I$1005,"Em negociação",Con_ve!$Q$6:$Q$1005,Cad_cl!BO$5)))</f>
        <v/>
      </c>
      <c r="BP624" s="134">
        <f t="shared" si="28"/>
        <v>0</v>
      </c>
      <c r="BR624" s="125" t="str">
        <f>IF(ISERR(IF(AND($I624=Re_lo!$E$5,BR$5=VLOOKUP(Re_lo!$H$5,Re_lo!$N$5:$O$16,2,0)),AP624,"")),"",IF(AND($I624=Re_lo!$E$5,BR$5=VLOOKUP(Re_lo!$H$5,Re_lo!$N$5:$O$16,2,0)),AP624,""))</f>
        <v/>
      </c>
      <c r="BS624" s="125" t="str">
        <f>IF(ISERR(IF(AND($I624=Re_lo!$E$5,BS$5=VLOOKUP(Re_lo!$H$5,Re_lo!$N$5:$O$16,2,0)),AQ624,"")),"",IF(AND($I624=Re_lo!$E$5,BS$5=VLOOKUP(Re_lo!$H$5,Re_lo!$N$5:$O$16,2,0)),AQ624,""))</f>
        <v/>
      </c>
      <c r="BT624" s="125" t="str">
        <f>IF(ISERR(IF(AND($I624=Re_lo!$E$5,BT$5=VLOOKUP(Re_lo!$H$5,Re_lo!$N$5:$O$16,2,0)),AR624,"")),"",IF(AND($I624=Re_lo!$E$5,BT$5=VLOOKUP(Re_lo!$H$5,Re_lo!$N$5:$O$16,2,0)),AR624,""))</f>
        <v/>
      </c>
      <c r="BU624" s="125" t="str">
        <f>IF(ISERR(IF(AND($I624=Re_lo!$E$5,BU$5=VLOOKUP(Re_lo!$H$5,Re_lo!$N$5:$O$16,2,0)),AS624,"")),"",IF(AND($I624=Re_lo!$E$5,BU$5=VLOOKUP(Re_lo!$H$5,Re_lo!$N$5:$O$16,2,0)),AS624,""))</f>
        <v/>
      </c>
      <c r="BV624" s="125" t="str">
        <f>IF(ISERR(IF(AND($I624=Re_lo!$E$5,BV$5=VLOOKUP(Re_lo!$H$5,Re_lo!$N$5:$O$16,2,0)),AT624,"")),"",IF(AND($I624=Re_lo!$E$5,BV$5=VLOOKUP(Re_lo!$H$5,Re_lo!$N$5:$O$16,2,0)),AT624,""))</f>
        <v/>
      </c>
      <c r="BW624" s="125" t="str">
        <f>IF(ISERR(IF(AND($I624=Re_lo!$E$5,BW$5=VLOOKUP(Re_lo!$H$5,Re_lo!$N$5:$O$16,2,0)),AU624,"")),"",IF(AND($I624=Re_lo!$E$5,BW$5=VLOOKUP(Re_lo!$H$5,Re_lo!$N$5:$O$16,2,0)),AU624,""))</f>
        <v/>
      </c>
      <c r="BX624" s="125" t="str">
        <f>IF(ISERR(IF(AND($I624=Re_lo!$E$5,BX$5=VLOOKUP(Re_lo!$H$5,Re_lo!$N$5:$O$16,2,0)),AV624,"")),"",IF(AND($I624=Re_lo!$E$5,BX$5=VLOOKUP(Re_lo!$H$5,Re_lo!$N$5:$O$16,2,0)),AV624,""))</f>
        <v/>
      </c>
      <c r="BY624" s="125" t="str">
        <f>IF(ISERR(IF(AND($I624=Re_lo!$E$5,BY$5=VLOOKUP(Re_lo!$H$5,Re_lo!$N$5:$O$16,2,0)),AW624,"")),"",IF(AND($I624=Re_lo!$E$5,BY$5=VLOOKUP(Re_lo!$H$5,Re_lo!$N$5:$O$16,2,0)),AW624,""))</f>
        <v/>
      </c>
      <c r="BZ624" s="125" t="str">
        <f>IF(ISERR(IF(AND($I624=Re_lo!$E$5,BZ$5=VLOOKUP(Re_lo!$H$5,Re_lo!$N$5:$O$16,2,0)),AX624,"")),"",IF(AND($I624=Re_lo!$E$5,BZ$5=VLOOKUP(Re_lo!$H$5,Re_lo!$N$5:$O$16,2,0)),AX624,""))</f>
        <v/>
      </c>
      <c r="CA624" s="125" t="str">
        <f>IF(ISERR(IF(AND($I624=Re_lo!$E$5,CA$5=VLOOKUP(Re_lo!$H$5,Re_lo!$N$5:$O$16,2,0)),AY624,"")),"",IF(AND($I624=Re_lo!$E$5,CA$5=VLOOKUP(Re_lo!$H$5,Re_lo!$N$5:$O$16,2,0)),AY624,""))</f>
        <v/>
      </c>
      <c r="CB624" s="125" t="str">
        <f>IF(ISERR(IF(AND($I624=Re_lo!$E$5,CB$5=VLOOKUP(Re_lo!$H$5,Re_lo!$N$5:$O$16,2,0)),AZ624,"")),"",IF(AND($I624=Re_lo!$E$5,CB$5=VLOOKUP(Re_lo!$H$5,Re_lo!$N$5:$O$16,2,0)),AZ624,""))</f>
        <v/>
      </c>
      <c r="CC624" s="125" t="str">
        <f>IF(ISERR(IF(AND($I624=Re_lo!$E$5,CC$5=VLOOKUP(Re_lo!$H$5,Re_lo!$N$5:$O$16,2,0)),BA624,"")),"",IF(AND($I624=Re_lo!$E$5,CC$5=VLOOKUP(Re_lo!$H$5,Re_lo!$N$5:$O$16,2,0)),BA624,""))</f>
        <v/>
      </c>
      <c r="CD624" s="125" t="str">
        <f>IF(ISERR(IF(AND($I624=Re_lo!$E$5,CD$5=VLOOKUP(Re_lo!$H$5,Re_lo!$N$5:$O$16,2,0)),BB624,"")),"",IF(AND($I624=Re_lo!$E$5,CD$5=VLOOKUP(Re_lo!$H$5,Re_lo!$N$5:$O$16,2,0)),BB624,""))</f>
        <v/>
      </c>
      <c r="CF624" s="125" t="str">
        <f>IF($C624="","",COUNTIFS(Con_ve!$C$6:$C$1005,$C624,Con_ve!$Q$6:$Q$1005,Cad_cl!CF$5))</f>
        <v/>
      </c>
      <c r="CG624" s="125" t="str">
        <f>IF($C624="","",COUNTIFS(Con_ve!$C$6:$C$1005,$C624,Con_ve!$Q$6:$Q$1005,Cad_cl!CG$5))</f>
        <v/>
      </c>
      <c r="CH624" s="125" t="str">
        <f>IF($C624="","",COUNTIFS(Con_ve!$C$6:$C$1005,$C624,Con_ve!$Q$6:$Q$1005,Cad_cl!CH$5))</f>
        <v/>
      </c>
      <c r="CI624" s="125" t="str">
        <f>IF($C624="","",COUNTIFS(Con_ve!$C$6:$C$1005,$C624,Con_ve!$Q$6:$Q$1005,Cad_cl!CI$5))</f>
        <v/>
      </c>
      <c r="CJ624" s="125" t="str">
        <f>IF($C624="","",COUNTIFS(Con_ve!$C$6:$C$1005,$C624,Con_ve!$Q$6:$Q$1005,Cad_cl!CJ$5))</f>
        <v/>
      </c>
      <c r="CK624" s="125" t="str">
        <f>IF($C624="","",COUNTIFS(Con_ve!$C$6:$C$1005,$C624,Con_ve!$Q$6:$Q$1005,Cad_cl!CK$5))</f>
        <v/>
      </c>
      <c r="CL624" s="125" t="str">
        <f>IF($C624="","",COUNTIFS(Con_ve!$C$6:$C$1005,$C624,Con_ve!$Q$6:$Q$1005,Cad_cl!CL$5))</f>
        <v/>
      </c>
      <c r="CM624" s="125" t="str">
        <f>IF($C624="","",COUNTIFS(Con_ve!$C$6:$C$1005,$C624,Con_ve!$Q$6:$Q$1005,Cad_cl!CM$5))</f>
        <v/>
      </c>
      <c r="CN624" s="125" t="str">
        <f>IF($C624="","",COUNTIFS(Con_ve!$C$6:$C$1005,$C624,Con_ve!$Q$6:$Q$1005,Cad_cl!CN$5))</f>
        <v/>
      </c>
      <c r="CO624" s="125" t="str">
        <f>IF($C624="","",COUNTIFS(Con_ve!$C$6:$C$1005,$C624,Con_ve!$Q$6:$Q$1005,Cad_cl!CO$5))</f>
        <v/>
      </c>
      <c r="CP624" s="125" t="str">
        <f>IF($C624="","",COUNTIFS(Con_ve!$C$6:$C$1005,$C624,Con_ve!$Q$6:$Q$1005,Cad_cl!CP$5))</f>
        <v/>
      </c>
      <c r="CQ624" s="125" t="str">
        <f>IF($C624="","",COUNTIFS(Con_ve!$C$6:$C$1005,$C624,Con_ve!$Q$6:$Q$1005,Cad_cl!CQ$5))</f>
        <v/>
      </c>
      <c r="CR624" s="125">
        <f t="shared" si="29"/>
        <v>0</v>
      </c>
    </row>
    <row r="625" spans="3:96" ht="30" customHeight="1">
      <c r="C625" s="153"/>
      <c r="D625" s="153"/>
      <c r="E625" s="154"/>
      <c r="F625" s="153"/>
      <c r="G625" s="155"/>
      <c r="H625" s="153"/>
      <c r="I625" s="153"/>
      <c r="J625" s="132" t="s">
        <v>309</v>
      </c>
      <c r="K625" s="133" t="s">
        <v>309</v>
      </c>
      <c r="L625" s="153"/>
      <c r="M625" s="153"/>
      <c r="N625" s="153"/>
      <c r="O625" s="153"/>
      <c r="P625" s="153"/>
      <c r="Q625" s="153"/>
      <c r="AP625" s="134" t="str">
        <f>IF(ISERR(IF($C625="","",SUMIFS(Con_ve!$F$6:$F$1005,Con_ve!$C$6:$C$1005,$C625,Con_ve!$I$6:$I$1005,"Fechada",Con_ve!$Q$6:$Q$1005,Cad_cl!AP$5))),"",IF($C625="","",SUMIFS(Con_ve!$F$6:$F$1005,Con_ve!$C$6:$C$1005,$C625,Con_ve!$I$6:$I$1005,"Fechada",Con_ve!$Q$6:$Q$1005,Cad_cl!AP$5)))</f>
        <v/>
      </c>
      <c r="AQ625" s="134" t="str">
        <f>IF(ISERR(IF($C625="","",SUMIFS(Con_ve!$F$6:$F$1005,Con_ve!$C$6:$C$1005,$C625,Con_ve!$I$6:$I$1005,"Fechada",Con_ve!$Q$6:$Q$1005,Cad_cl!AQ$5))),"",IF($C625="","",SUMIFS(Con_ve!$F$6:$F$1005,Con_ve!$C$6:$C$1005,$C625,Con_ve!$I$6:$I$1005,"Fechada",Con_ve!$Q$6:$Q$1005,Cad_cl!AQ$5)))</f>
        <v/>
      </c>
      <c r="AR625" s="134" t="str">
        <f>IF(ISERR(IF($C625="","",SUMIFS(Con_ve!$F$6:$F$1005,Con_ve!$C$6:$C$1005,$C625,Con_ve!$I$6:$I$1005,"Fechada",Con_ve!$Q$6:$Q$1005,Cad_cl!AR$5))),"",IF($C625="","",SUMIFS(Con_ve!$F$6:$F$1005,Con_ve!$C$6:$C$1005,$C625,Con_ve!$I$6:$I$1005,"Fechada",Con_ve!$Q$6:$Q$1005,Cad_cl!AR$5)))</f>
        <v/>
      </c>
      <c r="AS625" s="134" t="str">
        <f>IF(ISERR(IF($C625="","",SUMIFS(Con_ve!$F$6:$F$1005,Con_ve!$C$6:$C$1005,$C625,Con_ve!$I$6:$I$1005,"Fechada",Con_ve!$Q$6:$Q$1005,Cad_cl!AS$5))),"",IF($C625="","",SUMIFS(Con_ve!$F$6:$F$1005,Con_ve!$C$6:$C$1005,$C625,Con_ve!$I$6:$I$1005,"Fechada",Con_ve!$Q$6:$Q$1005,Cad_cl!AS$5)))</f>
        <v/>
      </c>
      <c r="AT625" s="134" t="str">
        <f>IF(ISERR(IF($C625="","",SUMIFS(Con_ve!$F$6:$F$1005,Con_ve!$C$6:$C$1005,$C625,Con_ve!$I$6:$I$1005,"Fechada",Con_ve!$Q$6:$Q$1005,Cad_cl!AT$5))),"",IF($C625="","",SUMIFS(Con_ve!$F$6:$F$1005,Con_ve!$C$6:$C$1005,$C625,Con_ve!$I$6:$I$1005,"Fechada",Con_ve!$Q$6:$Q$1005,Cad_cl!AT$5)))</f>
        <v/>
      </c>
      <c r="AU625" s="134" t="str">
        <f>IF(ISERR(IF($C625="","",SUMIFS(Con_ve!$F$6:$F$1005,Con_ve!$C$6:$C$1005,$C625,Con_ve!$I$6:$I$1005,"Fechada",Con_ve!$Q$6:$Q$1005,Cad_cl!AU$5))),"",IF($C625="","",SUMIFS(Con_ve!$F$6:$F$1005,Con_ve!$C$6:$C$1005,$C625,Con_ve!$I$6:$I$1005,"Fechada",Con_ve!$Q$6:$Q$1005,Cad_cl!AU$5)))</f>
        <v/>
      </c>
      <c r="AV625" s="134" t="str">
        <f>IF(ISERR(IF($C625="","",SUMIFS(Con_ve!$F$6:$F$1005,Con_ve!$C$6:$C$1005,$C625,Con_ve!$I$6:$I$1005,"Fechada",Con_ve!$Q$6:$Q$1005,Cad_cl!AV$5))),"",IF($C625="","",SUMIFS(Con_ve!$F$6:$F$1005,Con_ve!$C$6:$C$1005,$C625,Con_ve!$I$6:$I$1005,"Fechada",Con_ve!$Q$6:$Q$1005,Cad_cl!AV$5)))</f>
        <v/>
      </c>
      <c r="AW625" s="134" t="str">
        <f>IF(ISERR(IF($C625="","",SUMIFS(Con_ve!$F$6:$F$1005,Con_ve!$C$6:$C$1005,$C625,Con_ve!$I$6:$I$1005,"Fechada",Con_ve!$Q$6:$Q$1005,Cad_cl!AW$5))),"",IF($C625="","",SUMIFS(Con_ve!$F$6:$F$1005,Con_ve!$C$6:$C$1005,$C625,Con_ve!$I$6:$I$1005,"Fechada",Con_ve!$Q$6:$Q$1005,Cad_cl!AW$5)))</f>
        <v/>
      </c>
      <c r="AX625" s="134" t="str">
        <f>IF(ISERR(IF($C625="","",SUMIFS(Con_ve!$F$6:$F$1005,Con_ve!$C$6:$C$1005,$C625,Con_ve!$I$6:$I$1005,"Fechada",Con_ve!$Q$6:$Q$1005,Cad_cl!AX$5))),"",IF($C625="","",SUMIFS(Con_ve!$F$6:$F$1005,Con_ve!$C$6:$C$1005,$C625,Con_ve!$I$6:$I$1005,"Fechada",Con_ve!$Q$6:$Q$1005,Cad_cl!AX$5)))</f>
        <v/>
      </c>
      <c r="AY625" s="134" t="str">
        <f>IF(ISERR(IF($C625="","",SUMIFS(Con_ve!$F$6:$F$1005,Con_ve!$C$6:$C$1005,$C625,Con_ve!$I$6:$I$1005,"Fechada",Con_ve!$Q$6:$Q$1005,Cad_cl!AY$5))),"",IF($C625="","",SUMIFS(Con_ve!$F$6:$F$1005,Con_ve!$C$6:$C$1005,$C625,Con_ve!$I$6:$I$1005,"Fechada",Con_ve!$Q$6:$Q$1005,Cad_cl!AY$5)))</f>
        <v/>
      </c>
      <c r="AZ625" s="134" t="str">
        <f>IF(ISERR(IF($C625="","",SUMIFS(Con_ve!$F$6:$F$1005,Con_ve!$C$6:$C$1005,$C625,Con_ve!$I$6:$I$1005,"Fechada",Con_ve!$Q$6:$Q$1005,Cad_cl!AZ$5))),"",IF($C625="","",SUMIFS(Con_ve!$F$6:$F$1005,Con_ve!$C$6:$C$1005,$C625,Con_ve!$I$6:$I$1005,"Fechada",Con_ve!$Q$6:$Q$1005,Cad_cl!AZ$5)))</f>
        <v/>
      </c>
      <c r="BA625" s="134" t="str">
        <f>IF(ISERR(IF($C625="","",SUMIFS(Con_ve!$F$6:$F$1005,Con_ve!$C$6:$C$1005,$C625,Con_ve!$I$6:$I$1005,"Fechada",Con_ve!$Q$6:$Q$1005,Cad_cl!BA$5))),"",IF($C625="","",SUMIFS(Con_ve!$F$6:$F$1005,Con_ve!$C$6:$C$1005,$C625,Con_ve!$I$6:$I$1005,"Fechada",Con_ve!$Q$6:$Q$1005,Cad_cl!BA$5)))</f>
        <v/>
      </c>
      <c r="BB625" s="134">
        <f t="shared" si="27"/>
        <v>0</v>
      </c>
      <c r="BD625" s="134" t="str">
        <f>IF(ISERR(IF($C625="","",SUMIFS(Con_ve!$F$6:$F$1005,Con_ve!$C$6:$C$1005,$C625,Con_ve!$I$6:$I$1005,"Em negociação",Con_ve!$Q$6:$Q$1005,Cad_cl!BD$5))),"",IF($C625="","",SUMIFS(Con_ve!$F$6:$F$1005,Con_ve!$C$6:$C$1005,$C625,Con_ve!$I$6:$I$1005,"Em negociação",Con_ve!$Q$6:$Q$1005,Cad_cl!BD$5)))</f>
        <v/>
      </c>
      <c r="BE625" s="134" t="str">
        <f>IF(ISERR(IF($C625="","",SUMIFS(Con_ve!$F$6:$F$1005,Con_ve!$C$6:$C$1005,$C625,Con_ve!$I$6:$I$1005,"Em negociação",Con_ve!$Q$6:$Q$1005,Cad_cl!BE$5))),"",IF($C625="","",SUMIFS(Con_ve!$F$6:$F$1005,Con_ve!$C$6:$C$1005,$C625,Con_ve!$I$6:$I$1005,"Em negociação",Con_ve!$Q$6:$Q$1005,Cad_cl!BE$5)))</f>
        <v/>
      </c>
      <c r="BF625" s="134" t="str">
        <f>IF(ISERR(IF($C625="","",SUMIFS(Con_ve!$F$6:$F$1005,Con_ve!$C$6:$C$1005,$C625,Con_ve!$I$6:$I$1005,"Em negociação",Con_ve!$Q$6:$Q$1005,Cad_cl!BF$5))),"",IF($C625="","",SUMIFS(Con_ve!$F$6:$F$1005,Con_ve!$C$6:$C$1005,$C625,Con_ve!$I$6:$I$1005,"Em negociação",Con_ve!$Q$6:$Q$1005,Cad_cl!BF$5)))</f>
        <v/>
      </c>
      <c r="BG625" s="134" t="str">
        <f>IF(ISERR(IF($C625="","",SUMIFS(Con_ve!$F$6:$F$1005,Con_ve!$C$6:$C$1005,$C625,Con_ve!$I$6:$I$1005,"Em negociação",Con_ve!$Q$6:$Q$1005,Cad_cl!BG$5))),"",IF($C625="","",SUMIFS(Con_ve!$F$6:$F$1005,Con_ve!$C$6:$C$1005,$C625,Con_ve!$I$6:$I$1005,"Em negociação",Con_ve!$Q$6:$Q$1005,Cad_cl!BG$5)))</f>
        <v/>
      </c>
      <c r="BH625" s="134" t="str">
        <f>IF(ISERR(IF($C625="","",SUMIFS(Con_ve!$F$6:$F$1005,Con_ve!$C$6:$C$1005,$C625,Con_ve!$I$6:$I$1005,"Em negociação",Con_ve!$Q$6:$Q$1005,Cad_cl!BH$5))),"",IF($C625="","",SUMIFS(Con_ve!$F$6:$F$1005,Con_ve!$C$6:$C$1005,$C625,Con_ve!$I$6:$I$1005,"Em negociação",Con_ve!$Q$6:$Q$1005,Cad_cl!BH$5)))</f>
        <v/>
      </c>
      <c r="BI625" s="134" t="str">
        <f>IF(ISERR(IF($C625="","",SUMIFS(Con_ve!$F$6:$F$1005,Con_ve!$C$6:$C$1005,$C625,Con_ve!$I$6:$I$1005,"Em negociação",Con_ve!$Q$6:$Q$1005,Cad_cl!BI$5))),"",IF($C625="","",SUMIFS(Con_ve!$F$6:$F$1005,Con_ve!$C$6:$C$1005,$C625,Con_ve!$I$6:$I$1005,"Em negociação",Con_ve!$Q$6:$Q$1005,Cad_cl!BI$5)))</f>
        <v/>
      </c>
      <c r="BJ625" s="134" t="str">
        <f>IF(ISERR(IF($C625="","",SUMIFS(Con_ve!$F$6:$F$1005,Con_ve!$C$6:$C$1005,$C625,Con_ve!$I$6:$I$1005,"Em negociação",Con_ve!$Q$6:$Q$1005,Cad_cl!BJ$5))),"",IF($C625="","",SUMIFS(Con_ve!$F$6:$F$1005,Con_ve!$C$6:$C$1005,$C625,Con_ve!$I$6:$I$1005,"Em negociação",Con_ve!$Q$6:$Q$1005,Cad_cl!BJ$5)))</f>
        <v/>
      </c>
      <c r="BK625" s="134" t="str">
        <f>IF(ISERR(IF($C625="","",SUMIFS(Con_ve!$F$6:$F$1005,Con_ve!$C$6:$C$1005,$C625,Con_ve!$I$6:$I$1005,"Em negociação",Con_ve!$Q$6:$Q$1005,Cad_cl!BK$5))),"",IF($C625="","",SUMIFS(Con_ve!$F$6:$F$1005,Con_ve!$C$6:$C$1005,$C625,Con_ve!$I$6:$I$1005,"Em negociação",Con_ve!$Q$6:$Q$1005,Cad_cl!BK$5)))</f>
        <v/>
      </c>
      <c r="BL625" s="134" t="str">
        <f>IF(ISERR(IF($C625="","",SUMIFS(Con_ve!$F$6:$F$1005,Con_ve!$C$6:$C$1005,$C625,Con_ve!$I$6:$I$1005,"Em negociação",Con_ve!$Q$6:$Q$1005,Cad_cl!BL$5))),"",IF($C625="","",SUMIFS(Con_ve!$F$6:$F$1005,Con_ve!$C$6:$C$1005,$C625,Con_ve!$I$6:$I$1005,"Em negociação",Con_ve!$Q$6:$Q$1005,Cad_cl!BL$5)))</f>
        <v/>
      </c>
      <c r="BM625" s="134" t="str">
        <f>IF(ISERR(IF($C625="","",SUMIFS(Con_ve!$F$6:$F$1005,Con_ve!$C$6:$C$1005,$C625,Con_ve!$I$6:$I$1005,"Em negociação",Con_ve!$Q$6:$Q$1005,Cad_cl!BM$5))),"",IF($C625="","",SUMIFS(Con_ve!$F$6:$F$1005,Con_ve!$C$6:$C$1005,$C625,Con_ve!$I$6:$I$1005,"Em negociação",Con_ve!$Q$6:$Q$1005,Cad_cl!BM$5)))</f>
        <v/>
      </c>
      <c r="BN625" s="134" t="str">
        <f>IF(ISERR(IF($C625="","",SUMIFS(Con_ve!$F$6:$F$1005,Con_ve!$C$6:$C$1005,$C625,Con_ve!$I$6:$I$1005,"Em negociação",Con_ve!$Q$6:$Q$1005,Cad_cl!BN$5))),"",IF($C625="","",SUMIFS(Con_ve!$F$6:$F$1005,Con_ve!$C$6:$C$1005,$C625,Con_ve!$I$6:$I$1005,"Em negociação",Con_ve!$Q$6:$Q$1005,Cad_cl!BN$5)))</f>
        <v/>
      </c>
      <c r="BO625" s="134" t="str">
        <f>IF(ISERR(IF($C625="","",SUMIFS(Con_ve!$F$6:$F$1005,Con_ve!$C$6:$C$1005,$C625,Con_ve!$I$6:$I$1005,"Em negociação",Con_ve!$Q$6:$Q$1005,Cad_cl!BO$5))),"",IF($C625="","",SUMIFS(Con_ve!$F$6:$F$1005,Con_ve!$C$6:$C$1005,$C625,Con_ve!$I$6:$I$1005,"Em negociação",Con_ve!$Q$6:$Q$1005,Cad_cl!BO$5)))</f>
        <v/>
      </c>
      <c r="BP625" s="134">
        <f t="shared" si="28"/>
        <v>0</v>
      </c>
      <c r="BR625" s="125" t="str">
        <f>IF(ISERR(IF(AND($I625=Re_lo!$E$5,BR$5=VLOOKUP(Re_lo!$H$5,Re_lo!$N$5:$O$16,2,0)),AP625,"")),"",IF(AND($I625=Re_lo!$E$5,BR$5=VLOOKUP(Re_lo!$H$5,Re_lo!$N$5:$O$16,2,0)),AP625,""))</f>
        <v/>
      </c>
      <c r="BS625" s="125" t="str">
        <f>IF(ISERR(IF(AND($I625=Re_lo!$E$5,BS$5=VLOOKUP(Re_lo!$H$5,Re_lo!$N$5:$O$16,2,0)),AQ625,"")),"",IF(AND($I625=Re_lo!$E$5,BS$5=VLOOKUP(Re_lo!$H$5,Re_lo!$N$5:$O$16,2,0)),AQ625,""))</f>
        <v/>
      </c>
      <c r="BT625" s="125" t="str">
        <f>IF(ISERR(IF(AND($I625=Re_lo!$E$5,BT$5=VLOOKUP(Re_lo!$H$5,Re_lo!$N$5:$O$16,2,0)),AR625,"")),"",IF(AND($I625=Re_lo!$E$5,BT$5=VLOOKUP(Re_lo!$H$5,Re_lo!$N$5:$O$16,2,0)),AR625,""))</f>
        <v/>
      </c>
      <c r="BU625" s="125" t="str">
        <f>IF(ISERR(IF(AND($I625=Re_lo!$E$5,BU$5=VLOOKUP(Re_lo!$H$5,Re_lo!$N$5:$O$16,2,0)),AS625,"")),"",IF(AND($I625=Re_lo!$E$5,BU$5=VLOOKUP(Re_lo!$H$5,Re_lo!$N$5:$O$16,2,0)),AS625,""))</f>
        <v/>
      </c>
      <c r="BV625" s="125" t="str">
        <f>IF(ISERR(IF(AND($I625=Re_lo!$E$5,BV$5=VLOOKUP(Re_lo!$H$5,Re_lo!$N$5:$O$16,2,0)),AT625,"")),"",IF(AND($I625=Re_lo!$E$5,BV$5=VLOOKUP(Re_lo!$H$5,Re_lo!$N$5:$O$16,2,0)),AT625,""))</f>
        <v/>
      </c>
      <c r="BW625" s="125" t="str">
        <f>IF(ISERR(IF(AND($I625=Re_lo!$E$5,BW$5=VLOOKUP(Re_lo!$H$5,Re_lo!$N$5:$O$16,2,0)),AU625,"")),"",IF(AND($I625=Re_lo!$E$5,BW$5=VLOOKUP(Re_lo!$H$5,Re_lo!$N$5:$O$16,2,0)),AU625,""))</f>
        <v/>
      </c>
      <c r="BX625" s="125" t="str">
        <f>IF(ISERR(IF(AND($I625=Re_lo!$E$5,BX$5=VLOOKUP(Re_lo!$H$5,Re_lo!$N$5:$O$16,2,0)),AV625,"")),"",IF(AND($I625=Re_lo!$E$5,BX$5=VLOOKUP(Re_lo!$H$5,Re_lo!$N$5:$O$16,2,0)),AV625,""))</f>
        <v/>
      </c>
      <c r="BY625" s="125" t="str">
        <f>IF(ISERR(IF(AND($I625=Re_lo!$E$5,BY$5=VLOOKUP(Re_lo!$H$5,Re_lo!$N$5:$O$16,2,0)),AW625,"")),"",IF(AND($I625=Re_lo!$E$5,BY$5=VLOOKUP(Re_lo!$H$5,Re_lo!$N$5:$O$16,2,0)),AW625,""))</f>
        <v/>
      </c>
      <c r="BZ625" s="125" t="str">
        <f>IF(ISERR(IF(AND($I625=Re_lo!$E$5,BZ$5=VLOOKUP(Re_lo!$H$5,Re_lo!$N$5:$O$16,2,0)),AX625,"")),"",IF(AND($I625=Re_lo!$E$5,BZ$5=VLOOKUP(Re_lo!$H$5,Re_lo!$N$5:$O$16,2,0)),AX625,""))</f>
        <v/>
      </c>
      <c r="CA625" s="125" t="str">
        <f>IF(ISERR(IF(AND($I625=Re_lo!$E$5,CA$5=VLOOKUP(Re_lo!$H$5,Re_lo!$N$5:$O$16,2,0)),AY625,"")),"",IF(AND($I625=Re_lo!$E$5,CA$5=VLOOKUP(Re_lo!$H$5,Re_lo!$N$5:$O$16,2,0)),AY625,""))</f>
        <v/>
      </c>
      <c r="CB625" s="125" t="str">
        <f>IF(ISERR(IF(AND($I625=Re_lo!$E$5,CB$5=VLOOKUP(Re_lo!$H$5,Re_lo!$N$5:$O$16,2,0)),AZ625,"")),"",IF(AND($I625=Re_lo!$E$5,CB$5=VLOOKUP(Re_lo!$H$5,Re_lo!$N$5:$O$16,2,0)),AZ625,""))</f>
        <v/>
      </c>
      <c r="CC625" s="125" t="str">
        <f>IF(ISERR(IF(AND($I625=Re_lo!$E$5,CC$5=VLOOKUP(Re_lo!$H$5,Re_lo!$N$5:$O$16,2,0)),BA625,"")),"",IF(AND($I625=Re_lo!$E$5,CC$5=VLOOKUP(Re_lo!$H$5,Re_lo!$N$5:$O$16,2,0)),BA625,""))</f>
        <v/>
      </c>
      <c r="CD625" s="125" t="str">
        <f>IF(ISERR(IF(AND($I625=Re_lo!$E$5,CD$5=VLOOKUP(Re_lo!$H$5,Re_lo!$N$5:$O$16,2,0)),BB625,"")),"",IF(AND($I625=Re_lo!$E$5,CD$5=VLOOKUP(Re_lo!$H$5,Re_lo!$N$5:$O$16,2,0)),BB625,""))</f>
        <v/>
      </c>
      <c r="CF625" s="125" t="str">
        <f>IF($C625="","",COUNTIFS(Con_ve!$C$6:$C$1005,$C625,Con_ve!$Q$6:$Q$1005,Cad_cl!CF$5))</f>
        <v/>
      </c>
      <c r="CG625" s="125" t="str">
        <f>IF($C625="","",COUNTIFS(Con_ve!$C$6:$C$1005,$C625,Con_ve!$Q$6:$Q$1005,Cad_cl!CG$5))</f>
        <v/>
      </c>
      <c r="CH625" s="125" t="str">
        <f>IF($C625="","",COUNTIFS(Con_ve!$C$6:$C$1005,$C625,Con_ve!$Q$6:$Q$1005,Cad_cl!CH$5))</f>
        <v/>
      </c>
      <c r="CI625" s="125" t="str">
        <f>IF($C625="","",COUNTIFS(Con_ve!$C$6:$C$1005,$C625,Con_ve!$Q$6:$Q$1005,Cad_cl!CI$5))</f>
        <v/>
      </c>
      <c r="CJ625" s="125" t="str">
        <f>IF($C625="","",COUNTIFS(Con_ve!$C$6:$C$1005,$C625,Con_ve!$Q$6:$Q$1005,Cad_cl!CJ$5))</f>
        <v/>
      </c>
      <c r="CK625" s="125" t="str">
        <f>IF($C625="","",COUNTIFS(Con_ve!$C$6:$C$1005,$C625,Con_ve!$Q$6:$Q$1005,Cad_cl!CK$5))</f>
        <v/>
      </c>
      <c r="CL625" s="125" t="str">
        <f>IF($C625="","",COUNTIFS(Con_ve!$C$6:$C$1005,$C625,Con_ve!$Q$6:$Q$1005,Cad_cl!CL$5))</f>
        <v/>
      </c>
      <c r="CM625" s="125" t="str">
        <f>IF($C625="","",COUNTIFS(Con_ve!$C$6:$C$1005,$C625,Con_ve!$Q$6:$Q$1005,Cad_cl!CM$5))</f>
        <v/>
      </c>
      <c r="CN625" s="125" t="str">
        <f>IF($C625="","",COUNTIFS(Con_ve!$C$6:$C$1005,$C625,Con_ve!$Q$6:$Q$1005,Cad_cl!CN$5))</f>
        <v/>
      </c>
      <c r="CO625" s="125" t="str">
        <f>IF($C625="","",COUNTIFS(Con_ve!$C$6:$C$1005,$C625,Con_ve!$Q$6:$Q$1005,Cad_cl!CO$5))</f>
        <v/>
      </c>
      <c r="CP625" s="125" t="str">
        <f>IF($C625="","",COUNTIFS(Con_ve!$C$6:$C$1005,$C625,Con_ve!$Q$6:$Q$1005,Cad_cl!CP$5))</f>
        <v/>
      </c>
      <c r="CQ625" s="125" t="str">
        <f>IF($C625="","",COUNTIFS(Con_ve!$C$6:$C$1005,$C625,Con_ve!$Q$6:$Q$1005,Cad_cl!CQ$5))</f>
        <v/>
      </c>
      <c r="CR625" s="125">
        <f t="shared" si="29"/>
        <v>0</v>
      </c>
    </row>
    <row r="626" spans="3:96" ht="30" customHeight="1">
      <c r="C626" s="153"/>
      <c r="D626" s="153"/>
      <c r="E626" s="154"/>
      <c r="F626" s="153"/>
      <c r="G626" s="155"/>
      <c r="H626" s="153"/>
      <c r="I626" s="153"/>
      <c r="J626" s="132" t="s">
        <v>309</v>
      </c>
      <c r="K626" s="133" t="s">
        <v>309</v>
      </c>
      <c r="L626" s="153"/>
      <c r="M626" s="153"/>
      <c r="N626" s="153"/>
      <c r="O626" s="153"/>
      <c r="P626" s="153"/>
      <c r="Q626" s="153"/>
      <c r="AP626" s="134" t="str">
        <f>IF(ISERR(IF($C626="","",SUMIFS(Con_ve!$F$6:$F$1005,Con_ve!$C$6:$C$1005,$C626,Con_ve!$I$6:$I$1005,"Fechada",Con_ve!$Q$6:$Q$1005,Cad_cl!AP$5))),"",IF($C626="","",SUMIFS(Con_ve!$F$6:$F$1005,Con_ve!$C$6:$C$1005,$C626,Con_ve!$I$6:$I$1005,"Fechada",Con_ve!$Q$6:$Q$1005,Cad_cl!AP$5)))</f>
        <v/>
      </c>
      <c r="AQ626" s="134" t="str">
        <f>IF(ISERR(IF($C626="","",SUMIFS(Con_ve!$F$6:$F$1005,Con_ve!$C$6:$C$1005,$C626,Con_ve!$I$6:$I$1005,"Fechada",Con_ve!$Q$6:$Q$1005,Cad_cl!AQ$5))),"",IF($C626="","",SUMIFS(Con_ve!$F$6:$F$1005,Con_ve!$C$6:$C$1005,$C626,Con_ve!$I$6:$I$1005,"Fechada",Con_ve!$Q$6:$Q$1005,Cad_cl!AQ$5)))</f>
        <v/>
      </c>
      <c r="AR626" s="134" t="str">
        <f>IF(ISERR(IF($C626="","",SUMIFS(Con_ve!$F$6:$F$1005,Con_ve!$C$6:$C$1005,$C626,Con_ve!$I$6:$I$1005,"Fechada",Con_ve!$Q$6:$Q$1005,Cad_cl!AR$5))),"",IF($C626="","",SUMIFS(Con_ve!$F$6:$F$1005,Con_ve!$C$6:$C$1005,$C626,Con_ve!$I$6:$I$1005,"Fechada",Con_ve!$Q$6:$Q$1005,Cad_cl!AR$5)))</f>
        <v/>
      </c>
      <c r="AS626" s="134" t="str">
        <f>IF(ISERR(IF($C626="","",SUMIFS(Con_ve!$F$6:$F$1005,Con_ve!$C$6:$C$1005,$C626,Con_ve!$I$6:$I$1005,"Fechada",Con_ve!$Q$6:$Q$1005,Cad_cl!AS$5))),"",IF($C626="","",SUMIFS(Con_ve!$F$6:$F$1005,Con_ve!$C$6:$C$1005,$C626,Con_ve!$I$6:$I$1005,"Fechada",Con_ve!$Q$6:$Q$1005,Cad_cl!AS$5)))</f>
        <v/>
      </c>
      <c r="AT626" s="134" t="str">
        <f>IF(ISERR(IF($C626="","",SUMIFS(Con_ve!$F$6:$F$1005,Con_ve!$C$6:$C$1005,$C626,Con_ve!$I$6:$I$1005,"Fechada",Con_ve!$Q$6:$Q$1005,Cad_cl!AT$5))),"",IF($C626="","",SUMIFS(Con_ve!$F$6:$F$1005,Con_ve!$C$6:$C$1005,$C626,Con_ve!$I$6:$I$1005,"Fechada",Con_ve!$Q$6:$Q$1005,Cad_cl!AT$5)))</f>
        <v/>
      </c>
      <c r="AU626" s="134" t="str">
        <f>IF(ISERR(IF($C626="","",SUMIFS(Con_ve!$F$6:$F$1005,Con_ve!$C$6:$C$1005,$C626,Con_ve!$I$6:$I$1005,"Fechada",Con_ve!$Q$6:$Q$1005,Cad_cl!AU$5))),"",IF($C626="","",SUMIFS(Con_ve!$F$6:$F$1005,Con_ve!$C$6:$C$1005,$C626,Con_ve!$I$6:$I$1005,"Fechada",Con_ve!$Q$6:$Q$1005,Cad_cl!AU$5)))</f>
        <v/>
      </c>
      <c r="AV626" s="134" t="str">
        <f>IF(ISERR(IF($C626="","",SUMIFS(Con_ve!$F$6:$F$1005,Con_ve!$C$6:$C$1005,$C626,Con_ve!$I$6:$I$1005,"Fechada",Con_ve!$Q$6:$Q$1005,Cad_cl!AV$5))),"",IF($C626="","",SUMIFS(Con_ve!$F$6:$F$1005,Con_ve!$C$6:$C$1005,$C626,Con_ve!$I$6:$I$1005,"Fechada",Con_ve!$Q$6:$Q$1005,Cad_cl!AV$5)))</f>
        <v/>
      </c>
      <c r="AW626" s="134" t="str">
        <f>IF(ISERR(IF($C626="","",SUMIFS(Con_ve!$F$6:$F$1005,Con_ve!$C$6:$C$1005,$C626,Con_ve!$I$6:$I$1005,"Fechada",Con_ve!$Q$6:$Q$1005,Cad_cl!AW$5))),"",IF($C626="","",SUMIFS(Con_ve!$F$6:$F$1005,Con_ve!$C$6:$C$1005,$C626,Con_ve!$I$6:$I$1005,"Fechada",Con_ve!$Q$6:$Q$1005,Cad_cl!AW$5)))</f>
        <v/>
      </c>
      <c r="AX626" s="134" t="str">
        <f>IF(ISERR(IF($C626="","",SUMIFS(Con_ve!$F$6:$F$1005,Con_ve!$C$6:$C$1005,$C626,Con_ve!$I$6:$I$1005,"Fechada",Con_ve!$Q$6:$Q$1005,Cad_cl!AX$5))),"",IF($C626="","",SUMIFS(Con_ve!$F$6:$F$1005,Con_ve!$C$6:$C$1005,$C626,Con_ve!$I$6:$I$1005,"Fechada",Con_ve!$Q$6:$Q$1005,Cad_cl!AX$5)))</f>
        <v/>
      </c>
      <c r="AY626" s="134" t="str">
        <f>IF(ISERR(IF($C626="","",SUMIFS(Con_ve!$F$6:$F$1005,Con_ve!$C$6:$C$1005,$C626,Con_ve!$I$6:$I$1005,"Fechada",Con_ve!$Q$6:$Q$1005,Cad_cl!AY$5))),"",IF($C626="","",SUMIFS(Con_ve!$F$6:$F$1005,Con_ve!$C$6:$C$1005,$C626,Con_ve!$I$6:$I$1005,"Fechada",Con_ve!$Q$6:$Q$1005,Cad_cl!AY$5)))</f>
        <v/>
      </c>
      <c r="AZ626" s="134" t="str">
        <f>IF(ISERR(IF($C626="","",SUMIFS(Con_ve!$F$6:$F$1005,Con_ve!$C$6:$C$1005,$C626,Con_ve!$I$6:$I$1005,"Fechada",Con_ve!$Q$6:$Q$1005,Cad_cl!AZ$5))),"",IF($C626="","",SUMIFS(Con_ve!$F$6:$F$1005,Con_ve!$C$6:$C$1005,$C626,Con_ve!$I$6:$I$1005,"Fechada",Con_ve!$Q$6:$Q$1005,Cad_cl!AZ$5)))</f>
        <v/>
      </c>
      <c r="BA626" s="134" t="str">
        <f>IF(ISERR(IF($C626="","",SUMIFS(Con_ve!$F$6:$F$1005,Con_ve!$C$6:$C$1005,$C626,Con_ve!$I$6:$I$1005,"Fechada",Con_ve!$Q$6:$Q$1005,Cad_cl!BA$5))),"",IF($C626="","",SUMIFS(Con_ve!$F$6:$F$1005,Con_ve!$C$6:$C$1005,$C626,Con_ve!$I$6:$I$1005,"Fechada",Con_ve!$Q$6:$Q$1005,Cad_cl!BA$5)))</f>
        <v/>
      </c>
      <c r="BB626" s="134">
        <f t="shared" si="27"/>
        <v>0</v>
      </c>
      <c r="BD626" s="134" t="str">
        <f>IF(ISERR(IF($C626="","",SUMIFS(Con_ve!$F$6:$F$1005,Con_ve!$C$6:$C$1005,$C626,Con_ve!$I$6:$I$1005,"Em negociação",Con_ve!$Q$6:$Q$1005,Cad_cl!BD$5))),"",IF($C626="","",SUMIFS(Con_ve!$F$6:$F$1005,Con_ve!$C$6:$C$1005,$C626,Con_ve!$I$6:$I$1005,"Em negociação",Con_ve!$Q$6:$Q$1005,Cad_cl!BD$5)))</f>
        <v/>
      </c>
      <c r="BE626" s="134" t="str">
        <f>IF(ISERR(IF($C626="","",SUMIFS(Con_ve!$F$6:$F$1005,Con_ve!$C$6:$C$1005,$C626,Con_ve!$I$6:$I$1005,"Em negociação",Con_ve!$Q$6:$Q$1005,Cad_cl!BE$5))),"",IF($C626="","",SUMIFS(Con_ve!$F$6:$F$1005,Con_ve!$C$6:$C$1005,$C626,Con_ve!$I$6:$I$1005,"Em negociação",Con_ve!$Q$6:$Q$1005,Cad_cl!BE$5)))</f>
        <v/>
      </c>
      <c r="BF626" s="134" t="str">
        <f>IF(ISERR(IF($C626="","",SUMIFS(Con_ve!$F$6:$F$1005,Con_ve!$C$6:$C$1005,$C626,Con_ve!$I$6:$I$1005,"Em negociação",Con_ve!$Q$6:$Q$1005,Cad_cl!BF$5))),"",IF($C626="","",SUMIFS(Con_ve!$F$6:$F$1005,Con_ve!$C$6:$C$1005,$C626,Con_ve!$I$6:$I$1005,"Em negociação",Con_ve!$Q$6:$Q$1005,Cad_cl!BF$5)))</f>
        <v/>
      </c>
      <c r="BG626" s="134" t="str">
        <f>IF(ISERR(IF($C626="","",SUMIFS(Con_ve!$F$6:$F$1005,Con_ve!$C$6:$C$1005,$C626,Con_ve!$I$6:$I$1005,"Em negociação",Con_ve!$Q$6:$Q$1005,Cad_cl!BG$5))),"",IF($C626="","",SUMIFS(Con_ve!$F$6:$F$1005,Con_ve!$C$6:$C$1005,$C626,Con_ve!$I$6:$I$1005,"Em negociação",Con_ve!$Q$6:$Q$1005,Cad_cl!BG$5)))</f>
        <v/>
      </c>
      <c r="BH626" s="134" t="str">
        <f>IF(ISERR(IF($C626="","",SUMIFS(Con_ve!$F$6:$F$1005,Con_ve!$C$6:$C$1005,$C626,Con_ve!$I$6:$I$1005,"Em negociação",Con_ve!$Q$6:$Q$1005,Cad_cl!BH$5))),"",IF($C626="","",SUMIFS(Con_ve!$F$6:$F$1005,Con_ve!$C$6:$C$1005,$C626,Con_ve!$I$6:$I$1005,"Em negociação",Con_ve!$Q$6:$Q$1005,Cad_cl!BH$5)))</f>
        <v/>
      </c>
      <c r="BI626" s="134" t="str">
        <f>IF(ISERR(IF($C626="","",SUMIFS(Con_ve!$F$6:$F$1005,Con_ve!$C$6:$C$1005,$C626,Con_ve!$I$6:$I$1005,"Em negociação",Con_ve!$Q$6:$Q$1005,Cad_cl!BI$5))),"",IF($C626="","",SUMIFS(Con_ve!$F$6:$F$1005,Con_ve!$C$6:$C$1005,$C626,Con_ve!$I$6:$I$1005,"Em negociação",Con_ve!$Q$6:$Q$1005,Cad_cl!BI$5)))</f>
        <v/>
      </c>
      <c r="BJ626" s="134" t="str">
        <f>IF(ISERR(IF($C626="","",SUMIFS(Con_ve!$F$6:$F$1005,Con_ve!$C$6:$C$1005,$C626,Con_ve!$I$6:$I$1005,"Em negociação",Con_ve!$Q$6:$Q$1005,Cad_cl!BJ$5))),"",IF($C626="","",SUMIFS(Con_ve!$F$6:$F$1005,Con_ve!$C$6:$C$1005,$C626,Con_ve!$I$6:$I$1005,"Em negociação",Con_ve!$Q$6:$Q$1005,Cad_cl!BJ$5)))</f>
        <v/>
      </c>
      <c r="BK626" s="134" t="str">
        <f>IF(ISERR(IF($C626="","",SUMIFS(Con_ve!$F$6:$F$1005,Con_ve!$C$6:$C$1005,$C626,Con_ve!$I$6:$I$1005,"Em negociação",Con_ve!$Q$6:$Q$1005,Cad_cl!BK$5))),"",IF($C626="","",SUMIFS(Con_ve!$F$6:$F$1005,Con_ve!$C$6:$C$1005,$C626,Con_ve!$I$6:$I$1005,"Em negociação",Con_ve!$Q$6:$Q$1005,Cad_cl!BK$5)))</f>
        <v/>
      </c>
      <c r="BL626" s="134" t="str">
        <f>IF(ISERR(IF($C626="","",SUMIFS(Con_ve!$F$6:$F$1005,Con_ve!$C$6:$C$1005,$C626,Con_ve!$I$6:$I$1005,"Em negociação",Con_ve!$Q$6:$Q$1005,Cad_cl!BL$5))),"",IF($C626="","",SUMIFS(Con_ve!$F$6:$F$1005,Con_ve!$C$6:$C$1005,$C626,Con_ve!$I$6:$I$1005,"Em negociação",Con_ve!$Q$6:$Q$1005,Cad_cl!BL$5)))</f>
        <v/>
      </c>
      <c r="BM626" s="134" t="str">
        <f>IF(ISERR(IF($C626="","",SUMIFS(Con_ve!$F$6:$F$1005,Con_ve!$C$6:$C$1005,$C626,Con_ve!$I$6:$I$1005,"Em negociação",Con_ve!$Q$6:$Q$1005,Cad_cl!BM$5))),"",IF($C626="","",SUMIFS(Con_ve!$F$6:$F$1005,Con_ve!$C$6:$C$1005,$C626,Con_ve!$I$6:$I$1005,"Em negociação",Con_ve!$Q$6:$Q$1005,Cad_cl!BM$5)))</f>
        <v/>
      </c>
      <c r="BN626" s="134" t="str">
        <f>IF(ISERR(IF($C626="","",SUMIFS(Con_ve!$F$6:$F$1005,Con_ve!$C$6:$C$1005,$C626,Con_ve!$I$6:$I$1005,"Em negociação",Con_ve!$Q$6:$Q$1005,Cad_cl!BN$5))),"",IF($C626="","",SUMIFS(Con_ve!$F$6:$F$1005,Con_ve!$C$6:$C$1005,$C626,Con_ve!$I$6:$I$1005,"Em negociação",Con_ve!$Q$6:$Q$1005,Cad_cl!BN$5)))</f>
        <v/>
      </c>
      <c r="BO626" s="134" t="str">
        <f>IF(ISERR(IF($C626="","",SUMIFS(Con_ve!$F$6:$F$1005,Con_ve!$C$6:$C$1005,$C626,Con_ve!$I$6:$I$1005,"Em negociação",Con_ve!$Q$6:$Q$1005,Cad_cl!BO$5))),"",IF($C626="","",SUMIFS(Con_ve!$F$6:$F$1005,Con_ve!$C$6:$C$1005,$C626,Con_ve!$I$6:$I$1005,"Em negociação",Con_ve!$Q$6:$Q$1005,Cad_cl!BO$5)))</f>
        <v/>
      </c>
      <c r="BP626" s="134">
        <f t="shared" si="28"/>
        <v>0</v>
      </c>
      <c r="BR626" s="125" t="str">
        <f>IF(ISERR(IF(AND($I626=Re_lo!$E$5,BR$5=VLOOKUP(Re_lo!$H$5,Re_lo!$N$5:$O$16,2,0)),AP626,"")),"",IF(AND($I626=Re_lo!$E$5,BR$5=VLOOKUP(Re_lo!$H$5,Re_lo!$N$5:$O$16,2,0)),AP626,""))</f>
        <v/>
      </c>
      <c r="BS626" s="125" t="str">
        <f>IF(ISERR(IF(AND($I626=Re_lo!$E$5,BS$5=VLOOKUP(Re_lo!$H$5,Re_lo!$N$5:$O$16,2,0)),AQ626,"")),"",IF(AND($I626=Re_lo!$E$5,BS$5=VLOOKUP(Re_lo!$H$5,Re_lo!$N$5:$O$16,2,0)),AQ626,""))</f>
        <v/>
      </c>
      <c r="BT626" s="125" t="str">
        <f>IF(ISERR(IF(AND($I626=Re_lo!$E$5,BT$5=VLOOKUP(Re_lo!$H$5,Re_lo!$N$5:$O$16,2,0)),AR626,"")),"",IF(AND($I626=Re_lo!$E$5,BT$5=VLOOKUP(Re_lo!$H$5,Re_lo!$N$5:$O$16,2,0)),AR626,""))</f>
        <v/>
      </c>
      <c r="BU626" s="125" t="str">
        <f>IF(ISERR(IF(AND($I626=Re_lo!$E$5,BU$5=VLOOKUP(Re_lo!$H$5,Re_lo!$N$5:$O$16,2,0)),AS626,"")),"",IF(AND($I626=Re_lo!$E$5,BU$5=VLOOKUP(Re_lo!$H$5,Re_lo!$N$5:$O$16,2,0)),AS626,""))</f>
        <v/>
      </c>
      <c r="BV626" s="125" t="str">
        <f>IF(ISERR(IF(AND($I626=Re_lo!$E$5,BV$5=VLOOKUP(Re_lo!$H$5,Re_lo!$N$5:$O$16,2,0)),AT626,"")),"",IF(AND($I626=Re_lo!$E$5,BV$5=VLOOKUP(Re_lo!$H$5,Re_lo!$N$5:$O$16,2,0)),AT626,""))</f>
        <v/>
      </c>
      <c r="BW626" s="125" t="str">
        <f>IF(ISERR(IF(AND($I626=Re_lo!$E$5,BW$5=VLOOKUP(Re_lo!$H$5,Re_lo!$N$5:$O$16,2,0)),AU626,"")),"",IF(AND($I626=Re_lo!$E$5,BW$5=VLOOKUP(Re_lo!$H$5,Re_lo!$N$5:$O$16,2,0)),AU626,""))</f>
        <v/>
      </c>
      <c r="BX626" s="125" t="str">
        <f>IF(ISERR(IF(AND($I626=Re_lo!$E$5,BX$5=VLOOKUP(Re_lo!$H$5,Re_lo!$N$5:$O$16,2,0)),AV626,"")),"",IF(AND($I626=Re_lo!$E$5,BX$5=VLOOKUP(Re_lo!$H$5,Re_lo!$N$5:$O$16,2,0)),AV626,""))</f>
        <v/>
      </c>
      <c r="BY626" s="125" t="str">
        <f>IF(ISERR(IF(AND($I626=Re_lo!$E$5,BY$5=VLOOKUP(Re_lo!$H$5,Re_lo!$N$5:$O$16,2,0)),AW626,"")),"",IF(AND($I626=Re_lo!$E$5,BY$5=VLOOKUP(Re_lo!$H$5,Re_lo!$N$5:$O$16,2,0)),AW626,""))</f>
        <v/>
      </c>
      <c r="BZ626" s="125" t="str">
        <f>IF(ISERR(IF(AND($I626=Re_lo!$E$5,BZ$5=VLOOKUP(Re_lo!$H$5,Re_lo!$N$5:$O$16,2,0)),AX626,"")),"",IF(AND($I626=Re_lo!$E$5,BZ$5=VLOOKUP(Re_lo!$H$5,Re_lo!$N$5:$O$16,2,0)),AX626,""))</f>
        <v/>
      </c>
      <c r="CA626" s="125" t="str">
        <f>IF(ISERR(IF(AND($I626=Re_lo!$E$5,CA$5=VLOOKUP(Re_lo!$H$5,Re_lo!$N$5:$O$16,2,0)),AY626,"")),"",IF(AND($I626=Re_lo!$E$5,CA$5=VLOOKUP(Re_lo!$H$5,Re_lo!$N$5:$O$16,2,0)),AY626,""))</f>
        <v/>
      </c>
      <c r="CB626" s="125" t="str">
        <f>IF(ISERR(IF(AND($I626=Re_lo!$E$5,CB$5=VLOOKUP(Re_lo!$H$5,Re_lo!$N$5:$O$16,2,0)),AZ626,"")),"",IF(AND($I626=Re_lo!$E$5,CB$5=VLOOKUP(Re_lo!$H$5,Re_lo!$N$5:$O$16,2,0)),AZ626,""))</f>
        <v/>
      </c>
      <c r="CC626" s="125" t="str">
        <f>IF(ISERR(IF(AND($I626=Re_lo!$E$5,CC$5=VLOOKUP(Re_lo!$H$5,Re_lo!$N$5:$O$16,2,0)),BA626,"")),"",IF(AND($I626=Re_lo!$E$5,CC$5=VLOOKUP(Re_lo!$H$5,Re_lo!$N$5:$O$16,2,0)),BA626,""))</f>
        <v/>
      </c>
      <c r="CD626" s="125" t="str">
        <f>IF(ISERR(IF(AND($I626=Re_lo!$E$5,CD$5=VLOOKUP(Re_lo!$H$5,Re_lo!$N$5:$O$16,2,0)),BB626,"")),"",IF(AND($I626=Re_lo!$E$5,CD$5=VLOOKUP(Re_lo!$H$5,Re_lo!$N$5:$O$16,2,0)),BB626,""))</f>
        <v/>
      </c>
      <c r="CF626" s="125" t="str">
        <f>IF($C626="","",COUNTIFS(Con_ve!$C$6:$C$1005,$C626,Con_ve!$Q$6:$Q$1005,Cad_cl!CF$5))</f>
        <v/>
      </c>
      <c r="CG626" s="125" t="str">
        <f>IF($C626="","",COUNTIFS(Con_ve!$C$6:$C$1005,$C626,Con_ve!$Q$6:$Q$1005,Cad_cl!CG$5))</f>
        <v/>
      </c>
      <c r="CH626" s="125" t="str">
        <f>IF($C626="","",COUNTIFS(Con_ve!$C$6:$C$1005,$C626,Con_ve!$Q$6:$Q$1005,Cad_cl!CH$5))</f>
        <v/>
      </c>
      <c r="CI626" s="125" t="str">
        <f>IF($C626="","",COUNTIFS(Con_ve!$C$6:$C$1005,$C626,Con_ve!$Q$6:$Q$1005,Cad_cl!CI$5))</f>
        <v/>
      </c>
      <c r="CJ626" s="125" t="str">
        <f>IF($C626="","",COUNTIFS(Con_ve!$C$6:$C$1005,$C626,Con_ve!$Q$6:$Q$1005,Cad_cl!CJ$5))</f>
        <v/>
      </c>
      <c r="CK626" s="125" t="str">
        <f>IF($C626="","",COUNTIFS(Con_ve!$C$6:$C$1005,$C626,Con_ve!$Q$6:$Q$1005,Cad_cl!CK$5))</f>
        <v/>
      </c>
      <c r="CL626" s="125" t="str">
        <f>IF($C626="","",COUNTIFS(Con_ve!$C$6:$C$1005,$C626,Con_ve!$Q$6:$Q$1005,Cad_cl!CL$5))</f>
        <v/>
      </c>
      <c r="CM626" s="125" t="str">
        <f>IF($C626="","",COUNTIFS(Con_ve!$C$6:$C$1005,$C626,Con_ve!$Q$6:$Q$1005,Cad_cl!CM$5))</f>
        <v/>
      </c>
      <c r="CN626" s="125" t="str">
        <f>IF($C626="","",COUNTIFS(Con_ve!$C$6:$C$1005,$C626,Con_ve!$Q$6:$Q$1005,Cad_cl!CN$5))</f>
        <v/>
      </c>
      <c r="CO626" s="125" t="str">
        <f>IF($C626="","",COUNTIFS(Con_ve!$C$6:$C$1005,$C626,Con_ve!$Q$6:$Q$1005,Cad_cl!CO$5))</f>
        <v/>
      </c>
      <c r="CP626" s="125" t="str">
        <f>IF($C626="","",COUNTIFS(Con_ve!$C$6:$C$1005,$C626,Con_ve!$Q$6:$Q$1005,Cad_cl!CP$5))</f>
        <v/>
      </c>
      <c r="CQ626" s="125" t="str">
        <f>IF($C626="","",COUNTIFS(Con_ve!$C$6:$C$1005,$C626,Con_ve!$Q$6:$Q$1005,Cad_cl!CQ$5))</f>
        <v/>
      </c>
      <c r="CR626" s="125">
        <f t="shared" si="29"/>
        <v>0</v>
      </c>
    </row>
    <row r="627" spans="3:96" ht="30" customHeight="1">
      <c r="C627" s="153"/>
      <c r="D627" s="153"/>
      <c r="E627" s="154"/>
      <c r="F627" s="153"/>
      <c r="G627" s="155"/>
      <c r="H627" s="153"/>
      <c r="I627" s="153"/>
      <c r="J627" s="132" t="s">
        <v>309</v>
      </c>
      <c r="K627" s="133" t="s">
        <v>309</v>
      </c>
      <c r="L627" s="153"/>
      <c r="M627" s="153"/>
      <c r="N627" s="153"/>
      <c r="O627" s="153"/>
      <c r="P627" s="153"/>
      <c r="Q627" s="153"/>
      <c r="AP627" s="134" t="str">
        <f>IF(ISERR(IF($C627="","",SUMIFS(Con_ve!$F$6:$F$1005,Con_ve!$C$6:$C$1005,$C627,Con_ve!$I$6:$I$1005,"Fechada",Con_ve!$Q$6:$Q$1005,Cad_cl!AP$5))),"",IF($C627="","",SUMIFS(Con_ve!$F$6:$F$1005,Con_ve!$C$6:$C$1005,$C627,Con_ve!$I$6:$I$1005,"Fechada",Con_ve!$Q$6:$Q$1005,Cad_cl!AP$5)))</f>
        <v/>
      </c>
      <c r="AQ627" s="134" t="str">
        <f>IF(ISERR(IF($C627="","",SUMIFS(Con_ve!$F$6:$F$1005,Con_ve!$C$6:$C$1005,$C627,Con_ve!$I$6:$I$1005,"Fechada",Con_ve!$Q$6:$Q$1005,Cad_cl!AQ$5))),"",IF($C627="","",SUMIFS(Con_ve!$F$6:$F$1005,Con_ve!$C$6:$C$1005,$C627,Con_ve!$I$6:$I$1005,"Fechada",Con_ve!$Q$6:$Q$1005,Cad_cl!AQ$5)))</f>
        <v/>
      </c>
      <c r="AR627" s="134" t="str">
        <f>IF(ISERR(IF($C627="","",SUMIFS(Con_ve!$F$6:$F$1005,Con_ve!$C$6:$C$1005,$C627,Con_ve!$I$6:$I$1005,"Fechada",Con_ve!$Q$6:$Q$1005,Cad_cl!AR$5))),"",IF($C627="","",SUMIFS(Con_ve!$F$6:$F$1005,Con_ve!$C$6:$C$1005,$C627,Con_ve!$I$6:$I$1005,"Fechada",Con_ve!$Q$6:$Q$1005,Cad_cl!AR$5)))</f>
        <v/>
      </c>
      <c r="AS627" s="134" t="str">
        <f>IF(ISERR(IF($C627="","",SUMIFS(Con_ve!$F$6:$F$1005,Con_ve!$C$6:$C$1005,$C627,Con_ve!$I$6:$I$1005,"Fechada",Con_ve!$Q$6:$Q$1005,Cad_cl!AS$5))),"",IF($C627="","",SUMIFS(Con_ve!$F$6:$F$1005,Con_ve!$C$6:$C$1005,$C627,Con_ve!$I$6:$I$1005,"Fechada",Con_ve!$Q$6:$Q$1005,Cad_cl!AS$5)))</f>
        <v/>
      </c>
      <c r="AT627" s="134" t="str">
        <f>IF(ISERR(IF($C627="","",SUMIFS(Con_ve!$F$6:$F$1005,Con_ve!$C$6:$C$1005,$C627,Con_ve!$I$6:$I$1005,"Fechada",Con_ve!$Q$6:$Q$1005,Cad_cl!AT$5))),"",IF($C627="","",SUMIFS(Con_ve!$F$6:$F$1005,Con_ve!$C$6:$C$1005,$C627,Con_ve!$I$6:$I$1005,"Fechada",Con_ve!$Q$6:$Q$1005,Cad_cl!AT$5)))</f>
        <v/>
      </c>
      <c r="AU627" s="134" t="str">
        <f>IF(ISERR(IF($C627="","",SUMIFS(Con_ve!$F$6:$F$1005,Con_ve!$C$6:$C$1005,$C627,Con_ve!$I$6:$I$1005,"Fechada",Con_ve!$Q$6:$Q$1005,Cad_cl!AU$5))),"",IF($C627="","",SUMIFS(Con_ve!$F$6:$F$1005,Con_ve!$C$6:$C$1005,$C627,Con_ve!$I$6:$I$1005,"Fechada",Con_ve!$Q$6:$Q$1005,Cad_cl!AU$5)))</f>
        <v/>
      </c>
      <c r="AV627" s="134" t="str">
        <f>IF(ISERR(IF($C627="","",SUMIFS(Con_ve!$F$6:$F$1005,Con_ve!$C$6:$C$1005,$C627,Con_ve!$I$6:$I$1005,"Fechada",Con_ve!$Q$6:$Q$1005,Cad_cl!AV$5))),"",IF($C627="","",SUMIFS(Con_ve!$F$6:$F$1005,Con_ve!$C$6:$C$1005,$C627,Con_ve!$I$6:$I$1005,"Fechada",Con_ve!$Q$6:$Q$1005,Cad_cl!AV$5)))</f>
        <v/>
      </c>
      <c r="AW627" s="134" t="str">
        <f>IF(ISERR(IF($C627="","",SUMIFS(Con_ve!$F$6:$F$1005,Con_ve!$C$6:$C$1005,$C627,Con_ve!$I$6:$I$1005,"Fechada",Con_ve!$Q$6:$Q$1005,Cad_cl!AW$5))),"",IF($C627="","",SUMIFS(Con_ve!$F$6:$F$1005,Con_ve!$C$6:$C$1005,$C627,Con_ve!$I$6:$I$1005,"Fechada",Con_ve!$Q$6:$Q$1005,Cad_cl!AW$5)))</f>
        <v/>
      </c>
      <c r="AX627" s="134" t="str">
        <f>IF(ISERR(IF($C627="","",SUMIFS(Con_ve!$F$6:$F$1005,Con_ve!$C$6:$C$1005,$C627,Con_ve!$I$6:$I$1005,"Fechada",Con_ve!$Q$6:$Q$1005,Cad_cl!AX$5))),"",IF($C627="","",SUMIFS(Con_ve!$F$6:$F$1005,Con_ve!$C$6:$C$1005,$C627,Con_ve!$I$6:$I$1005,"Fechada",Con_ve!$Q$6:$Q$1005,Cad_cl!AX$5)))</f>
        <v/>
      </c>
      <c r="AY627" s="134" t="str">
        <f>IF(ISERR(IF($C627="","",SUMIFS(Con_ve!$F$6:$F$1005,Con_ve!$C$6:$C$1005,$C627,Con_ve!$I$6:$I$1005,"Fechada",Con_ve!$Q$6:$Q$1005,Cad_cl!AY$5))),"",IF($C627="","",SUMIFS(Con_ve!$F$6:$F$1005,Con_ve!$C$6:$C$1005,$C627,Con_ve!$I$6:$I$1005,"Fechada",Con_ve!$Q$6:$Q$1005,Cad_cl!AY$5)))</f>
        <v/>
      </c>
      <c r="AZ627" s="134" t="str">
        <f>IF(ISERR(IF($C627="","",SUMIFS(Con_ve!$F$6:$F$1005,Con_ve!$C$6:$C$1005,$C627,Con_ve!$I$6:$I$1005,"Fechada",Con_ve!$Q$6:$Q$1005,Cad_cl!AZ$5))),"",IF($C627="","",SUMIFS(Con_ve!$F$6:$F$1005,Con_ve!$C$6:$C$1005,$C627,Con_ve!$I$6:$I$1005,"Fechada",Con_ve!$Q$6:$Q$1005,Cad_cl!AZ$5)))</f>
        <v/>
      </c>
      <c r="BA627" s="134" t="str">
        <f>IF(ISERR(IF($C627="","",SUMIFS(Con_ve!$F$6:$F$1005,Con_ve!$C$6:$C$1005,$C627,Con_ve!$I$6:$I$1005,"Fechada",Con_ve!$Q$6:$Q$1005,Cad_cl!BA$5))),"",IF($C627="","",SUMIFS(Con_ve!$F$6:$F$1005,Con_ve!$C$6:$C$1005,$C627,Con_ve!$I$6:$I$1005,"Fechada",Con_ve!$Q$6:$Q$1005,Cad_cl!BA$5)))</f>
        <v/>
      </c>
      <c r="BB627" s="134">
        <f t="shared" si="27"/>
        <v>0</v>
      </c>
      <c r="BD627" s="134" t="str">
        <f>IF(ISERR(IF($C627="","",SUMIFS(Con_ve!$F$6:$F$1005,Con_ve!$C$6:$C$1005,$C627,Con_ve!$I$6:$I$1005,"Em negociação",Con_ve!$Q$6:$Q$1005,Cad_cl!BD$5))),"",IF($C627="","",SUMIFS(Con_ve!$F$6:$F$1005,Con_ve!$C$6:$C$1005,$C627,Con_ve!$I$6:$I$1005,"Em negociação",Con_ve!$Q$6:$Q$1005,Cad_cl!BD$5)))</f>
        <v/>
      </c>
      <c r="BE627" s="134" t="str">
        <f>IF(ISERR(IF($C627="","",SUMIFS(Con_ve!$F$6:$F$1005,Con_ve!$C$6:$C$1005,$C627,Con_ve!$I$6:$I$1005,"Em negociação",Con_ve!$Q$6:$Q$1005,Cad_cl!BE$5))),"",IF($C627="","",SUMIFS(Con_ve!$F$6:$F$1005,Con_ve!$C$6:$C$1005,$C627,Con_ve!$I$6:$I$1005,"Em negociação",Con_ve!$Q$6:$Q$1005,Cad_cl!BE$5)))</f>
        <v/>
      </c>
      <c r="BF627" s="134" t="str">
        <f>IF(ISERR(IF($C627="","",SUMIFS(Con_ve!$F$6:$F$1005,Con_ve!$C$6:$C$1005,$C627,Con_ve!$I$6:$I$1005,"Em negociação",Con_ve!$Q$6:$Q$1005,Cad_cl!BF$5))),"",IF($C627="","",SUMIFS(Con_ve!$F$6:$F$1005,Con_ve!$C$6:$C$1005,$C627,Con_ve!$I$6:$I$1005,"Em negociação",Con_ve!$Q$6:$Q$1005,Cad_cl!BF$5)))</f>
        <v/>
      </c>
      <c r="BG627" s="134" t="str">
        <f>IF(ISERR(IF($C627="","",SUMIFS(Con_ve!$F$6:$F$1005,Con_ve!$C$6:$C$1005,$C627,Con_ve!$I$6:$I$1005,"Em negociação",Con_ve!$Q$6:$Q$1005,Cad_cl!BG$5))),"",IF($C627="","",SUMIFS(Con_ve!$F$6:$F$1005,Con_ve!$C$6:$C$1005,$C627,Con_ve!$I$6:$I$1005,"Em negociação",Con_ve!$Q$6:$Q$1005,Cad_cl!BG$5)))</f>
        <v/>
      </c>
      <c r="BH627" s="134" t="str">
        <f>IF(ISERR(IF($C627="","",SUMIFS(Con_ve!$F$6:$F$1005,Con_ve!$C$6:$C$1005,$C627,Con_ve!$I$6:$I$1005,"Em negociação",Con_ve!$Q$6:$Q$1005,Cad_cl!BH$5))),"",IF($C627="","",SUMIFS(Con_ve!$F$6:$F$1005,Con_ve!$C$6:$C$1005,$C627,Con_ve!$I$6:$I$1005,"Em negociação",Con_ve!$Q$6:$Q$1005,Cad_cl!BH$5)))</f>
        <v/>
      </c>
      <c r="BI627" s="134" t="str">
        <f>IF(ISERR(IF($C627="","",SUMIFS(Con_ve!$F$6:$F$1005,Con_ve!$C$6:$C$1005,$C627,Con_ve!$I$6:$I$1005,"Em negociação",Con_ve!$Q$6:$Q$1005,Cad_cl!BI$5))),"",IF($C627="","",SUMIFS(Con_ve!$F$6:$F$1005,Con_ve!$C$6:$C$1005,$C627,Con_ve!$I$6:$I$1005,"Em negociação",Con_ve!$Q$6:$Q$1005,Cad_cl!BI$5)))</f>
        <v/>
      </c>
      <c r="BJ627" s="134" t="str">
        <f>IF(ISERR(IF($C627="","",SUMIFS(Con_ve!$F$6:$F$1005,Con_ve!$C$6:$C$1005,$C627,Con_ve!$I$6:$I$1005,"Em negociação",Con_ve!$Q$6:$Q$1005,Cad_cl!BJ$5))),"",IF($C627="","",SUMIFS(Con_ve!$F$6:$F$1005,Con_ve!$C$6:$C$1005,$C627,Con_ve!$I$6:$I$1005,"Em negociação",Con_ve!$Q$6:$Q$1005,Cad_cl!BJ$5)))</f>
        <v/>
      </c>
      <c r="BK627" s="134" t="str">
        <f>IF(ISERR(IF($C627="","",SUMIFS(Con_ve!$F$6:$F$1005,Con_ve!$C$6:$C$1005,$C627,Con_ve!$I$6:$I$1005,"Em negociação",Con_ve!$Q$6:$Q$1005,Cad_cl!BK$5))),"",IF($C627="","",SUMIFS(Con_ve!$F$6:$F$1005,Con_ve!$C$6:$C$1005,$C627,Con_ve!$I$6:$I$1005,"Em negociação",Con_ve!$Q$6:$Q$1005,Cad_cl!BK$5)))</f>
        <v/>
      </c>
      <c r="BL627" s="134" t="str">
        <f>IF(ISERR(IF($C627="","",SUMIFS(Con_ve!$F$6:$F$1005,Con_ve!$C$6:$C$1005,$C627,Con_ve!$I$6:$I$1005,"Em negociação",Con_ve!$Q$6:$Q$1005,Cad_cl!BL$5))),"",IF($C627="","",SUMIFS(Con_ve!$F$6:$F$1005,Con_ve!$C$6:$C$1005,$C627,Con_ve!$I$6:$I$1005,"Em negociação",Con_ve!$Q$6:$Q$1005,Cad_cl!BL$5)))</f>
        <v/>
      </c>
      <c r="BM627" s="134" t="str">
        <f>IF(ISERR(IF($C627="","",SUMIFS(Con_ve!$F$6:$F$1005,Con_ve!$C$6:$C$1005,$C627,Con_ve!$I$6:$I$1005,"Em negociação",Con_ve!$Q$6:$Q$1005,Cad_cl!BM$5))),"",IF($C627="","",SUMIFS(Con_ve!$F$6:$F$1005,Con_ve!$C$6:$C$1005,$C627,Con_ve!$I$6:$I$1005,"Em negociação",Con_ve!$Q$6:$Q$1005,Cad_cl!BM$5)))</f>
        <v/>
      </c>
      <c r="BN627" s="134" t="str">
        <f>IF(ISERR(IF($C627="","",SUMIFS(Con_ve!$F$6:$F$1005,Con_ve!$C$6:$C$1005,$C627,Con_ve!$I$6:$I$1005,"Em negociação",Con_ve!$Q$6:$Q$1005,Cad_cl!BN$5))),"",IF($C627="","",SUMIFS(Con_ve!$F$6:$F$1005,Con_ve!$C$6:$C$1005,$C627,Con_ve!$I$6:$I$1005,"Em negociação",Con_ve!$Q$6:$Q$1005,Cad_cl!BN$5)))</f>
        <v/>
      </c>
      <c r="BO627" s="134" t="str">
        <f>IF(ISERR(IF($C627="","",SUMIFS(Con_ve!$F$6:$F$1005,Con_ve!$C$6:$C$1005,$C627,Con_ve!$I$6:$I$1005,"Em negociação",Con_ve!$Q$6:$Q$1005,Cad_cl!BO$5))),"",IF($C627="","",SUMIFS(Con_ve!$F$6:$F$1005,Con_ve!$C$6:$C$1005,$C627,Con_ve!$I$6:$I$1005,"Em negociação",Con_ve!$Q$6:$Q$1005,Cad_cl!BO$5)))</f>
        <v/>
      </c>
      <c r="BP627" s="134">
        <f t="shared" si="28"/>
        <v>0</v>
      </c>
      <c r="BR627" s="125" t="str">
        <f>IF(ISERR(IF(AND($I627=Re_lo!$E$5,BR$5=VLOOKUP(Re_lo!$H$5,Re_lo!$N$5:$O$16,2,0)),AP627,"")),"",IF(AND($I627=Re_lo!$E$5,BR$5=VLOOKUP(Re_lo!$H$5,Re_lo!$N$5:$O$16,2,0)),AP627,""))</f>
        <v/>
      </c>
      <c r="BS627" s="125" t="str">
        <f>IF(ISERR(IF(AND($I627=Re_lo!$E$5,BS$5=VLOOKUP(Re_lo!$H$5,Re_lo!$N$5:$O$16,2,0)),AQ627,"")),"",IF(AND($I627=Re_lo!$E$5,BS$5=VLOOKUP(Re_lo!$H$5,Re_lo!$N$5:$O$16,2,0)),AQ627,""))</f>
        <v/>
      </c>
      <c r="BT627" s="125" t="str">
        <f>IF(ISERR(IF(AND($I627=Re_lo!$E$5,BT$5=VLOOKUP(Re_lo!$H$5,Re_lo!$N$5:$O$16,2,0)),AR627,"")),"",IF(AND($I627=Re_lo!$E$5,BT$5=VLOOKUP(Re_lo!$H$5,Re_lo!$N$5:$O$16,2,0)),AR627,""))</f>
        <v/>
      </c>
      <c r="BU627" s="125" t="str">
        <f>IF(ISERR(IF(AND($I627=Re_lo!$E$5,BU$5=VLOOKUP(Re_lo!$H$5,Re_lo!$N$5:$O$16,2,0)),AS627,"")),"",IF(AND($I627=Re_lo!$E$5,BU$5=VLOOKUP(Re_lo!$H$5,Re_lo!$N$5:$O$16,2,0)),AS627,""))</f>
        <v/>
      </c>
      <c r="BV627" s="125" t="str">
        <f>IF(ISERR(IF(AND($I627=Re_lo!$E$5,BV$5=VLOOKUP(Re_lo!$H$5,Re_lo!$N$5:$O$16,2,0)),AT627,"")),"",IF(AND($I627=Re_lo!$E$5,BV$5=VLOOKUP(Re_lo!$H$5,Re_lo!$N$5:$O$16,2,0)),AT627,""))</f>
        <v/>
      </c>
      <c r="BW627" s="125" t="str">
        <f>IF(ISERR(IF(AND($I627=Re_lo!$E$5,BW$5=VLOOKUP(Re_lo!$H$5,Re_lo!$N$5:$O$16,2,0)),AU627,"")),"",IF(AND($I627=Re_lo!$E$5,BW$5=VLOOKUP(Re_lo!$H$5,Re_lo!$N$5:$O$16,2,0)),AU627,""))</f>
        <v/>
      </c>
      <c r="BX627" s="125" t="str">
        <f>IF(ISERR(IF(AND($I627=Re_lo!$E$5,BX$5=VLOOKUP(Re_lo!$H$5,Re_lo!$N$5:$O$16,2,0)),AV627,"")),"",IF(AND($I627=Re_lo!$E$5,BX$5=VLOOKUP(Re_lo!$H$5,Re_lo!$N$5:$O$16,2,0)),AV627,""))</f>
        <v/>
      </c>
      <c r="BY627" s="125" t="str">
        <f>IF(ISERR(IF(AND($I627=Re_lo!$E$5,BY$5=VLOOKUP(Re_lo!$H$5,Re_lo!$N$5:$O$16,2,0)),AW627,"")),"",IF(AND($I627=Re_lo!$E$5,BY$5=VLOOKUP(Re_lo!$H$5,Re_lo!$N$5:$O$16,2,0)),AW627,""))</f>
        <v/>
      </c>
      <c r="BZ627" s="125" t="str">
        <f>IF(ISERR(IF(AND($I627=Re_lo!$E$5,BZ$5=VLOOKUP(Re_lo!$H$5,Re_lo!$N$5:$O$16,2,0)),AX627,"")),"",IF(AND($I627=Re_lo!$E$5,BZ$5=VLOOKUP(Re_lo!$H$5,Re_lo!$N$5:$O$16,2,0)),AX627,""))</f>
        <v/>
      </c>
      <c r="CA627" s="125" t="str">
        <f>IF(ISERR(IF(AND($I627=Re_lo!$E$5,CA$5=VLOOKUP(Re_lo!$H$5,Re_lo!$N$5:$O$16,2,0)),AY627,"")),"",IF(AND($I627=Re_lo!$E$5,CA$5=VLOOKUP(Re_lo!$H$5,Re_lo!$N$5:$O$16,2,0)),AY627,""))</f>
        <v/>
      </c>
      <c r="CB627" s="125" t="str">
        <f>IF(ISERR(IF(AND($I627=Re_lo!$E$5,CB$5=VLOOKUP(Re_lo!$H$5,Re_lo!$N$5:$O$16,2,0)),AZ627,"")),"",IF(AND($I627=Re_lo!$E$5,CB$5=VLOOKUP(Re_lo!$H$5,Re_lo!$N$5:$O$16,2,0)),AZ627,""))</f>
        <v/>
      </c>
      <c r="CC627" s="125" t="str">
        <f>IF(ISERR(IF(AND($I627=Re_lo!$E$5,CC$5=VLOOKUP(Re_lo!$H$5,Re_lo!$N$5:$O$16,2,0)),BA627,"")),"",IF(AND($I627=Re_lo!$E$5,CC$5=VLOOKUP(Re_lo!$H$5,Re_lo!$N$5:$O$16,2,0)),BA627,""))</f>
        <v/>
      </c>
      <c r="CD627" s="125" t="str">
        <f>IF(ISERR(IF(AND($I627=Re_lo!$E$5,CD$5=VLOOKUP(Re_lo!$H$5,Re_lo!$N$5:$O$16,2,0)),BB627,"")),"",IF(AND($I627=Re_lo!$E$5,CD$5=VLOOKUP(Re_lo!$H$5,Re_lo!$N$5:$O$16,2,0)),BB627,""))</f>
        <v/>
      </c>
      <c r="CF627" s="125" t="str">
        <f>IF($C627="","",COUNTIFS(Con_ve!$C$6:$C$1005,$C627,Con_ve!$Q$6:$Q$1005,Cad_cl!CF$5))</f>
        <v/>
      </c>
      <c r="CG627" s="125" t="str">
        <f>IF($C627="","",COUNTIFS(Con_ve!$C$6:$C$1005,$C627,Con_ve!$Q$6:$Q$1005,Cad_cl!CG$5))</f>
        <v/>
      </c>
      <c r="CH627" s="125" t="str">
        <f>IF($C627="","",COUNTIFS(Con_ve!$C$6:$C$1005,$C627,Con_ve!$Q$6:$Q$1005,Cad_cl!CH$5))</f>
        <v/>
      </c>
      <c r="CI627" s="125" t="str">
        <f>IF($C627="","",COUNTIFS(Con_ve!$C$6:$C$1005,$C627,Con_ve!$Q$6:$Q$1005,Cad_cl!CI$5))</f>
        <v/>
      </c>
      <c r="CJ627" s="125" t="str">
        <f>IF($C627="","",COUNTIFS(Con_ve!$C$6:$C$1005,$C627,Con_ve!$Q$6:$Q$1005,Cad_cl!CJ$5))</f>
        <v/>
      </c>
      <c r="CK627" s="125" t="str">
        <f>IF($C627="","",COUNTIFS(Con_ve!$C$6:$C$1005,$C627,Con_ve!$Q$6:$Q$1005,Cad_cl!CK$5))</f>
        <v/>
      </c>
      <c r="CL627" s="125" t="str">
        <f>IF($C627="","",COUNTIFS(Con_ve!$C$6:$C$1005,$C627,Con_ve!$Q$6:$Q$1005,Cad_cl!CL$5))</f>
        <v/>
      </c>
      <c r="CM627" s="125" t="str">
        <f>IF($C627="","",COUNTIFS(Con_ve!$C$6:$C$1005,$C627,Con_ve!$Q$6:$Q$1005,Cad_cl!CM$5))</f>
        <v/>
      </c>
      <c r="CN627" s="125" t="str">
        <f>IF($C627="","",COUNTIFS(Con_ve!$C$6:$C$1005,$C627,Con_ve!$Q$6:$Q$1005,Cad_cl!CN$5))</f>
        <v/>
      </c>
      <c r="CO627" s="125" t="str">
        <f>IF($C627="","",COUNTIFS(Con_ve!$C$6:$C$1005,$C627,Con_ve!$Q$6:$Q$1005,Cad_cl!CO$5))</f>
        <v/>
      </c>
      <c r="CP627" s="125" t="str">
        <f>IF($C627="","",COUNTIFS(Con_ve!$C$6:$C$1005,$C627,Con_ve!$Q$6:$Q$1005,Cad_cl!CP$5))</f>
        <v/>
      </c>
      <c r="CQ627" s="125" t="str">
        <f>IF($C627="","",COUNTIFS(Con_ve!$C$6:$C$1005,$C627,Con_ve!$Q$6:$Q$1005,Cad_cl!CQ$5))</f>
        <v/>
      </c>
      <c r="CR627" s="125">
        <f t="shared" si="29"/>
        <v>0</v>
      </c>
    </row>
    <row r="628" spans="3:96" ht="30" customHeight="1">
      <c r="C628" s="153"/>
      <c r="D628" s="153"/>
      <c r="E628" s="154"/>
      <c r="F628" s="153"/>
      <c r="G628" s="155"/>
      <c r="H628" s="153"/>
      <c r="I628" s="153"/>
      <c r="J628" s="132" t="s">
        <v>309</v>
      </c>
      <c r="K628" s="133" t="s">
        <v>309</v>
      </c>
      <c r="L628" s="153"/>
      <c r="M628" s="153"/>
      <c r="N628" s="153"/>
      <c r="O628" s="153"/>
      <c r="P628" s="153"/>
      <c r="Q628" s="153"/>
      <c r="AP628" s="134" t="str">
        <f>IF(ISERR(IF($C628="","",SUMIFS(Con_ve!$F$6:$F$1005,Con_ve!$C$6:$C$1005,$C628,Con_ve!$I$6:$I$1005,"Fechada",Con_ve!$Q$6:$Q$1005,Cad_cl!AP$5))),"",IF($C628="","",SUMIFS(Con_ve!$F$6:$F$1005,Con_ve!$C$6:$C$1005,$C628,Con_ve!$I$6:$I$1005,"Fechada",Con_ve!$Q$6:$Q$1005,Cad_cl!AP$5)))</f>
        <v/>
      </c>
      <c r="AQ628" s="134" t="str">
        <f>IF(ISERR(IF($C628="","",SUMIFS(Con_ve!$F$6:$F$1005,Con_ve!$C$6:$C$1005,$C628,Con_ve!$I$6:$I$1005,"Fechada",Con_ve!$Q$6:$Q$1005,Cad_cl!AQ$5))),"",IF($C628="","",SUMIFS(Con_ve!$F$6:$F$1005,Con_ve!$C$6:$C$1005,$C628,Con_ve!$I$6:$I$1005,"Fechada",Con_ve!$Q$6:$Q$1005,Cad_cl!AQ$5)))</f>
        <v/>
      </c>
      <c r="AR628" s="134" t="str">
        <f>IF(ISERR(IF($C628="","",SUMIFS(Con_ve!$F$6:$F$1005,Con_ve!$C$6:$C$1005,$C628,Con_ve!$I$6:$I$1005,"Fechada",Con_ve!$Q$6:$Q$1005,Cad_cl!AR$5))),"",IF($C628="","",SUMIFS(Con_ve!$F$6:$F$1005,Con_ve!$C$6:$C$1005,$C628,Con_ve!$I$6:$I$1005,"Fechada",Con_ve!$Q$6:$Q$1005,Cad_cl!AR$5)))</f>
        <v/>
      </c>
      <c r="AS628" s="134" t="str">
        <f>IF(ISERR(IF($C628="","",SUMIFS(Con_ve!$F$6:$F$1005,Con_ve!$C$6:$C$1005,$C628,Con_ve!$I$6:$I$1005,"Fechada",Con_ve!$Q$6:$Q$1005,Cad_cl!AS$5))),"",IF($C628="","",SUMIFS(Con_ve!$F$6:$F$1005,Con_ve!$C$6:$C$1005,$C628,Con_ve!$I$6:$I$1005,"Fechada",Con_ve!$Q$6:$Q$1005,Cad_cl!AS$5)))</f>
        <v/>
      </c>
      <c r="AT628" s="134" t="str">
        <f>IF(ISERR(IF($C628="","",SUMIFS(Con_ve!$F$6:$F$1005,Con_ve!$C$6:$C$1005,$C628,Con_ve!$I$6:$I$1005,"Fechada",Con_ve!$Q$6:$Q$1005,Cad_cl!AT$5))),"",IF($C628="","",SUMIFS(Con_ve!$F$6:$F$1005,Con_ve!$C$6:$C$1005,$C628,Con_ve!$I$6:$I$1005,"Fechada",Con_ve!$Q$6:$Q$1005,Cad_cl!AT$5)))</f>
        <v/>
      </c>
      <c r="AU628" s="134" t="str">
        <f>IF(ISERR(IF($C628="","",SUMIFS(Con_ve!$F$6:$F$1005,Con_ve!$C$6:$C$1005,$C628,Con_ve!$I$6:$I$1005,"Fechada",Con_ve!$Q$6:$Q$1005,Cad_cl!AU$5))),"",IF($C628="","",SUMIFS(Con_ve!$F$6:$F$1005,Con_ve!$C$6:$C$1005,$C628,Con_ve!$I$6:$I$1005,"Fechada",Con_ve!$Q$6:$Q$1005,Cad_cl!AU$5)))</f>
        <v/>
      </c>
      <c r="AV628" s="134" t="str">
        <f>IF(ISERR(IF($C628="","",SUMIFS(Con_ve!$F$6:$F$1005,Con_ve!$C$6:$C$1005,$C628,Con_ve!$I$6:$I$1005,"Fechada",Con_ve!$Q$6:$Q$1005,Cad_cl!AV$5))),"",IF($C628="","",SUMIFS(Con_ve!$F$6:$F$1005,Con_ve!$C$6:$C$1005,$C628,Con_ve!$I$6:$I$1005,"Fechada",Con_ve!$Q$6:$Q$1005,Cad_cl!AV$5)))</f>
        <v/>
      </c>
      <c r="AW628" s="134" t="str">
        <f>IF(ISERR(IF($C628="","",SUMIFS(Con_ve!$F$6:$F$1005,Con_ve!$C$6:$C$1005,$C628,Con_ve!$I$6:$I$1005,"Fechada",Con_ve!$Q$6:$Q$1005,Cad_cl!AW$5))),"",IF($C628="","",SUMIFS(Con_ve!$F$6:$F$1005,Con_ve!$C$6:$C$1005,$C628,Con_ve!$I$6:$I$1005,"Fechada",Con_ve!$Q$6:$Q$1005,Cad_cl!AW$5)))</f>
        <v/>
      </c>
      <c r="AX628" s="134" t="str">
        <f>IF(ISERR(IF($C628="","",SUMIFS(Con_ve!$F$6:$F$1005,Con_ve!$C$6:$C$1005,$C628,Con_ve!$I$6:$I$1005,"Fechada",Con_ve!$Q$6:$Q$1005,Cad_cl!AX$5))),"",IF($C628="","",SUMIFS(Con_ve!$F$6:$F$1005,Con_ve!$C$6:$C$1005,$C628,Con_ve!$I$6:$I$1005,"Fechada",Con_ve!$Q$6:$Q$1005,Cad_cl!AX$5)))</f>
        <v/>
      </c>
      <c r="AY628" s="134" t="str">
        <f>IF(ISERR(IF($C628="","",SUMIFS(Con_ve!$F$6:$F$1005,Con_ve!$C$6:$C$1005,$C628,Con_ve!$I$6:$I$1005,"Fechada",Con_ve!$Q$6:$Q$1005,Cad_cl!AY$5))),"",IF($C628="","",SUMIFS(Con_ve!$F$6:$F$1005,Con_ve!$C$6:$C$1005,$C628,Con_ve!$I$6:$I$1005,"Fechada",Con_ve!$Q$6:$Q$1005,Cad_cl!AY$5)))</f>
        <v/>
      </c>
      <c r="AZ628" s="134" t="str">
        <f>IF(ISERR(IF($C628="","",SUMIFS(Con_ve!$F$6:$F$1005,Con_ve!$C$6:$C$1005,$C628,Con_ve!$I$6:$I$1005,"Fechada",Con_ve!$Q$6:$Q$1005,Cad_cl!AZ$5))),"",IF($C628="","",SUMIFS(Con_ve!$F$6:$F$1005,Con_ve!$C$6:$C$1005,$C628,Con_ve!$I$6:$I$1005,"Fechada",Con_ve!$Q$6:$Q$1005,Cad_cl!AZ$5)))</f>
        <v/>
      </c>
      <c r="BA628" s="134" t="str">
        <f>IF(ISERR(IF($C628="","",SUMIFS(Con_ve!$F$6:$F$1005,Con_ve!$C$6:$C$1005,$C628,Con_ve!$I$6:$I$1005,"Fechada",Con_ve!$Q$6:$Q$1005,Cad_cl!BA$5))),"",IF($C628="","",SUMIFS(Con_ve!$F$6:$F$1005,Con_ve!$C$6:$C$1005,$C628,Con_ve!$I$6:$I$1005,"Fechada",Con_ve!$Q$6:$Q$1005,Cad_cl!BA$5)))</f>
        <v/>
      </c>
      <c r="BB628" s="134">
        <f t="shared" si="27"/>
        <v>0</v>
      </c>
      <c r="BD628" s="134" t="str">
        <f>IF(ISERR(IF($C628="","",SUMIFS(Con_ve!$F$6:$F$1005,Con_ve!$C$6:$C$1005,$C628,Con_ve!$I$6:$I$1005,"Em negociação",Con_ve!$Q$6:$Q$1005,Cad_cl!BD$5))),"",IF($C628="","",SUMIFS(Con_ve!$F$6:$F$1005,Con_ve!$C$6:$C$1005,$C628,Con_ve!$I$6:$I$1005,"Em negociação",Con_ve!$Q$6:$Q$1005,Cad_cl!BD$5)))</f>
        <v/>
      </c>
      <c r="BE628" s="134" t="str">
        <f>IF(ISERR(IF($C628="","",SUMIFS(Con_ve!$F$6:$F$1005,Con_ve!$C$6:$C$1005,$C628,Con_ve!$I$6:$I$1005,"Em negociação",Con_ve!$Q$6:$Q$1005,Cad_cl!BE$5))),"",IF($C628="","",SUMIFS(Con_ve!$F$6:$F$1005,Con_ve!$C$6:$C$1005,$C628,Con_ve!$I$6:$I$1005,"Em negociação",Con_ve!$Q$6:$Q$1005,Cad_cl!BE$5)))</f>
        <v/>
      </c>
      <c r="BF628" s="134" t="str">
        <f>IF(ISERR(IF($C628="","",SUMIFS(Con_ve!$F$6:$F$1005,Con_ve!$C$6:$C$1005,$C628,Con_ve!$I$6:$I$1005,"Em negociação",Con_ve!$Q$6:$Q$1005,Cad_cl!BF$5))),"",IF($C628="","",SUMIFS(Con_ve!$F$6:$F$1005,Con_ve!$C$6:$C$1005,$C628,Con_ve!$I$6:$I$1005,"Em negociação",Con_ve!$Q$6:$Q$1005,Cad_cl!BF$5)))</f>
        <v/>
      </c>
      <c r="BG628" s="134" t="str">
        <f>IF(ISERR(IF($C628="","",SUMIFS(Con_ve!$F$6:$F$1005,Con_ve!$C$6:$C$1005,$C628,Con_ve!$I$6:$I$1005,"Em negociação",Con_ve!$Q$6:$Q$1005,Cad_cl!BG$5))),"",IF($C628="","",SUMIFS(Con_ve!$F$6:$F$1005,Con_ve!$C$6:$C$1005,$C628,Con_ve!$I$6:$I$1005,"Em negociação",Con_ve!$Q$6:$Q$1005,Cad_cl!BG$5)))</f>
        <v/>
      </c>
      <c r="BH628" s="134" t="str">
        <f>IF(ISERR(IF($C628="","",SUMIFS(Con_ve!$F$6:$F$1005,Con_ve!$C$6:$C$1005,$C628,Con_ve!$I$6:$I$1005,"Em negociação",Con_ve!$Q$6:$Q$1005,Cad_cl!BH$5))),"",IF($C628="","",SUMIFS(Con_ve!$F$6:$F$1005,Con_ve!$C$6:$C$1005,$C628,Con_ve!$I$6:$I$1005,"Em negociação",Con_ve!$Q$6:$Q$1005,Cad_cl!BH$5)))</f>
        <v/>
      </c>
      <c r="BI628" s="134" t="str">
        <f>IF(ISERR(IF($C628="","",SUMIFS(Con_ve!$F$6:$F$1005,Con_ve!$C$6:$C$1005,$C628,Con_ve!$I$6:$I$1005,"Em negociação",Con_ve!$Q$6:$Q$1005,Cad_cl!BI$5))),"",IF($C628="","",SUMIFS(Con_ve!$F$6:$F$1005,Con_ve!$C$6:$C$1005,$C628,Con_ve!$I$6:$I$1005,"Em negociação",Con_ve!$Q$6:$Q$1005,Cad_cl!BI$5)))</f>
        <v/>
      </c>
      <c r="BJ628" s="134" t="str">
        <f>IF(ISERR(IF($C628="","",SUMIFS(Con_ve!$F$6:$F$1005,Con_ve!$C$6:$C$1005,$C628,Con_ve!$I$6:$I$1005,"Em negociação",Con_ve!$Q$6:$Q$1005,Cad_cl!BJ$5))),"",IF($C628="","",SUMIFS(Con_ve!$F$6:$F$1005,Con_ve!$C$6:$C$1005,$C628,Con_ve!$I$6:$I$1005,"Em negociação",Con_ve!$Q$6:$Q$1005,Cad_cl!BJ$5)))</f>
        <v/>
      </c>
      <c r="BK628" s="134" t="str">
        <f>IF(ISERR(IF($C628="","",SUMIFS(Con_ve!$F$6:$F$1005,Con_ve!$C$6:$C$1005,$C628,Con_ve!$I$6:$I$1005,"Em negociação",Con_ve!$Q$6:$Q$1005,Cad_cl!BK$5))),"",IF($C628="","",SUMIFS(Con_ve!$F$6:$F$1005,Con_ve!$C$6:$C$1005,$C628,Con_ve!$I$6:$I$1005,"Em negociação",Con_ve!$Q$6:$Q$1005,Cad_cl!BK$5)))</f>
        <v/>
      </c>
      <c r="BL628" s="134" t="str">
        <f>IF(ISERR(IF($C628="","",SUMIFS(Con_ve!$F$6:$F$1005,Con_ve!$C$6:$C$1005,$C628,Con_ve!$I$6:$I$1005,"Em negociação",Con_ve!$Q$6:$Q$1005,Cad_cl!BL$5))),"",IF($C628="","",SUMIFS(Con_ve!$F$6:$F$1005,Con_ve!$C$6:$C$1005,$C628,Con_ve!$I$6:$I$1005,"Em negociação",Con_ve!$Q$6:$Q$1005,Cad_cl!BL$5)))</f>
        <v/>
      </c>
      <c r="BM628" s="134" t="str">
        <f>IF(ISERR(IF($C628="","",SUMIFS(Con_ve!$F$6:$F$1005,Con_ve!$C$6:$C$1005,$C628,Con_ve!$I$6:$I$1005,"Em negociação",Con_ve!$Q$6:$Q$1005,Cad_cl!BM$5))),"",IF($C628="","",SUMIFS(Con_ve!$F$6:$F$1005,Con_ve!$C$6:$C$1005,$C628,Con_ve!$I$6:$I$1005,"Em negociação",Con_ve!$Q$6:$Q$1005,Cad_cl!BM$5)))</f>
        <v/>
      </c>
      <c r="BN628" s="134" t="str">
        <f>IF(ISERR(IF($C628="","",SUMIFS(Con_ve!$F$6:$F$1005,Con_ve!$C$6:$C$1005,$C628,Con_ve!$I$6:$I$1005,"Em negociação",Con_ve!$Q$6:$Q$1005,Cad_cl!BN$5))),"",IF($C628="","",SUMIFS(Con_ve!$F$6:$F$1005,Con_ve!$C$6:$C$1005,$C628,Con_ve!$I$6:$I$1005,"Em negociação",Con_ve!$Q$6:$Q$1005,Cad_cl!BN$5)))</f>
        <v/>
      </c>
      <c r="BO628" s="134" t="str">
        <f>IF(ISERR(IF($C628="","",SUMIFS(Con_ve!$F$6:$F$1005,Con_ve!$C$6:$C$1005,$C628,Con_ve!$I$6:$I$1005,"Em negociação",Con_ve!$Q$6:$Q$1005,Cad_cl!BO$5))),"",IF($C628="","",SUMIFS(Con_ve!$F$6:$F$1005,Con_ve!$C$6:$C$1005,$C628,Con_ve!$I$6:$I$1005,"Em negociação",Con_ve!$Q$6:$Q$1005,Cad_cl!BO$5)))</f>
        <v/>
      </c>
      <c r="BP628" s="134">
        <f t="shared" si="28"/>
        <v>0</v>
      </c>
      <c r="BR628" s="125" t="str">
        <f>IF(ISERR(IF(AND($I628=Re_lo!$E$5,BR$5=VLOOKUP(Re_lo!$H$5,Re_lo!$N$5:$O$16,2,0)),AP628,"")),"",IF(AND($I628=Re_lo!$E$5,BR$5=VLOOKUP(Re_lo!$H$5,Re_lo!$N$5:$O$16,2,0)),AP628,""))</f>
        <v/>
      </c>
      <c r="BS628" s="125" t="str">
        <f>IF(ISERR(IF(AND($I628=Re_lo!$E$5,BS$5=VLOOKUP(Re_lo!$H$5,Re_lo!$N$5:$O$16,2,0)),AQ628,"")),"",IF(AND($I628=Re_lo!$E$5,BS$5=VLOOKUP(Re_lo!$H$5,Re_lo!$N$5:$O$16,2,0)),AQ628,""))</f>
        <v/>
      </c>
      <c r="BT628" s="125" t="str">
        <f>IF(ISERR(IF(AND($I628=Re_lo!$E$5,BT$5=VLOOKUP(Re_lo!$H$5,Re_lo!$N$5:$O$16,2,0)),AR628,"")),"",IF(AND($I628=Re_lo!$E$5,BT$5=VLOOKUP(Re_lo!$H$5,Re_lo!$N$5:$O$16,2,0)),AR628,""))</f>
        <v/>
      </c>
      <c r="BU628" s="125" t="str">
        <f>IF(ISERR(IF(AND($I628=Re_lo!$E$5,BU$5=VLOOKUP(Re_lo!$H$5,Re_lo!$N$5:$O$16,2,0)),AS628,"")),"",IF(AND($I628=Re_lo!$E$5,BU$5=VLOOKUP(Re_lo!$H$5,Re_lo!$N$5:$O$16,2,0)),AS628,""))</f>
        <v/>
      </c>
      <c r="BV628" s="125" t="str">
        <f>IF(ISERR(IF(AND($I628=Re_lo!$E$5,BV$5=VLOOKUP(Re_lo!$H$5,Re_lo!$N$5:$O$16,2,0)),AT628,"")),"",IF(AND($I628=Re_lo!$E$5,BV$5=VLOOKUP(Re_lo!$H$5,Re_lo!$N$5:$O$16,2,0)),AT628,""))</f>
        <v/>
      </c>
      <c r="BW628" s="125" t="str">
        <f>IF(ISERR(IF(AND($I628=Re_lo!$E$5,BW$5=VLOOKUP(Re_lo!$H$5,Re_lo!$N$5:$O$16,2,0)),AU628,"")),"",IF(AND($I628=Re_lo!$E$5,BW$5=VLOOKUP(Re_lo!$H$5,Re_lo!$N$5:$O$16,2,0)),AU628,""))</f>
        <v/>
      </c>
      <c r="BX628" s="125" t="str">
        <f>IF(ISERR(IF(AND($I628=Re_lo!$E$5,BX$5=VLOOKUP(Re_lo!$H$5,Re_lo!$N$5:$O$16,2,0)),AV628,"")),"",IF(AND($I628=Re_lo!$E$5,BX$5=VLOOKUP(Re_lo!$H$5,Re_lo!$N$5:$O$16,2,0)),AV628,""))</f>
        <v/>
      </c>
      <c r="BY628" s="125" t="str">
        <f>IF(ISERR(IF(AND($I628=Re_lo!$E$5,BY$5=VLOOKUP(Re_lo!$H$5,Re_lo!$N$5:$O$16,2,0)),AW628,"")),"",IF(AND($I628=Re_lo!$E$5,BY$5=VLOOKUP(Re_lo!$H$5,Re_lo!$N$5:$O$16,2,0)),AW628,""))</f>
        <v/>
      </c>
      <c r="BZ628" s="125" t="str">
        <f>IF(ISERR(IF(AND($I628=Re_lo!$E$5,BZ$5=VLOOKUP(Re_lo!$H$5,Re_lo!$N$5:$O$16,2,0)),AX628,"")),"",IF(AND($I628=Re_lo!$E$5,BZ$5=VLOOKUP(Re_lo!$H$5,Re_lo!$N$5:$O$16,2,0)),AX628,""))</f>
        <v/>
      </c>
      <c r="CA628" s="125" t="str">
        <f>IF(ISERR(IF(AND($I628=Re_lo!$E$5,CA$5=VLOOKUP(Re_lo!$H$5,Re_lo!$N$5:$O$16,2,0)),AY628,"")),"",IF(AND($I628=Re_lo!$E$5,CA$5=VLOOKUP(Re_lo!$H$5,Re_lo!$N$5:$O$16,2,0)),AY628,""))</f>
        <v/>
      </c>
      <c r="CB628" s="125" t="str">
        <f>IF(ISERR(IF(AND($I628=Re_lo!$E$5,CB$5=VLOOKUP(Re_lo!$H$5,Re_lo!$N$5:$O$16,2,0)),AZ628,"")),"",IF(AND($I628=Re_lo!$E$5,CB$5=VLOOKUP(Re_lo!$H$5,Re_lo!$N$5:$O$16,2,0)),AZ628,""))</f>
        <v/>
      </c>
      <c r="CC628" s="125" t="str">
        <f>IF(ISERR(IF(AND($I628=Re_lo!$E$5,CC$5=VLOOKUP(Re_lo!$H$5,Re_lo!$N$5:$O$16,2,0)),BA628,"")),"",IF(AND($I628=Re_lo!$E$5,CC$5=VLOOKUP(Re_lo!$H$5,Re_lo!$N$5:$O$16,2,0)),BA628,""))</f>
        <v/>
      </c>
      <c r="CD628" s="125" t="str">
        <f>IF(ISERR(IF(AND($I628=Re_lo!$E$5,CD$5=VLOOKUP(Re_lo!$H$5,Re_lo!$N$5:$O$16,2,0)),BB628,"")),"",IF(AND($I628=Re_lo!$E$5,CD$5=VLOOKUP(Re_lo!$H$5,Re_lo!$N$5:$O$16,2,0)),BB628,""))</f>
        <v/>
      </c>
      <c r="CF628" s="125" t="str">
        <f>IF($C628="","",COUNTIFS(Con_ve!$C$6:$C$1005,$C628,Con_ve!$Q$6:$Q$1005,Cad_cl!CF$5))</f>
        <v/>
      </c>
      <c r="CG628" s="125" t="str">
        <f>IF($C628="","",COUNTIFS(Con_ve!$C$6:$C$1005,$C628,Con_ve!$Q$6:$Q$1005,Cad_cl!CG$5))</f>
        <v/>
      </c>
      <c r="CH628" s="125" t="str">
        <f>IF($C628="","",COUNTIFS(Con_ve!$C$6:$C$1005,$C628,Con_ve!$Q$6:$Q$1005,Cad_cl!CH$5))</f>
        <v/>
      </c>
      <c r="CI628" s="125" t="str">
        <f>IF($C628="","",COUNTIFS(Con_ve!$C$6:$C$1005,$C628,Con_ve!$Q$6:$Q$1005,Cad_cl!CI$5))</f>
        <v/>
      </c>
      <c r="CJ628" s="125" t="str">
        <f>IF($C628="","",COUNTIFS(Con_ve!$C$6:$C$1005,$C628,Con_ve!$Q$6:$Q$1005,Cad_cl!CJ$5))</f>
        <v/>
      </c>
      <c r="CK628" s="125" t="str">
        <f>IF($C628="","",COUNTIFS(Con_ve!$C$6:$C$1005,$C628,Con_ve!$Q$6:$Q$1005,Cad_cl!CK$5))</f>
        <v/>
      </c>
      <c r="CL628" s="125" t="str">
        <f>IF($C628="","",COUNTIFS(Con_ve!$C$6:$C$1005,$C628,Con_ve!$Q$6:$Q$1005,Cad_cl!CL$5))</f>
        <v/>
      </c>
      <c r="CM628" s="125" t="str">
        <f>IF($C628="","",COUNTIFS(Con_ve!$C$6:$C$1005,$C628,Con_ve!$Q$6:$Q$1005,Cad_cl!CM$5))</f>
        <v/>
      </c>
      <c r="CN628" s="125" t="str">
        <f>IF($C628="","",COUNTIFS(Con_ve!$C$6:$C$1005,$C628,Con_ve!$Q$6:$Q$1005,Cad_cl!CN$5))</f>
        <v/>
      </c>
      <c r="CO628" s="125" t="str">
        <f>IF($C628="","",COUNTIFS(Con_ve!$C$6:$C$1005,$C628,Con_ve!$Q$6:$Q$1005,Cad_cl!CO$5))</f>
        <v/>
      </c>
      <c r="CP628" s="125" t="str">
        <f>IF($C628="","",COUNTIFS(Con_ve!$C$6:$C$1005,$C628,Con_ve!$Q$6:$Q$1005,Cad_cl!CP$5))</f>
        <v/>
      </c>
      <c r="CQ628" s="125" t="str">
        <f>IF($C628="","",COUNTIFS(Con_ve!$C$6:$C$1005,$C628,Con_ve!$Q$6:$Q$1005,Cad_cl!CQ$5))</f>
        <v/>
      </c>
      <c r="CR628" s="125">
        <f t="shared" si="29"/>
        <v>0</v>
      </c>
    </row>
    <row r="629" spans="3:96" ht="30" customHeight="1">
      <c r="C629" s="153"/>
      <c r="D629" s="153"/>
      <c r="E629" s="154"/>
      <c r="F629" s="153"/>
      <c r="G629" s="155"/>
      <c r="H629" s="153"/>
      <c r="I629" s="153"/>
      <c r="J629" s="132" t="s">
        <v>309</v>
      </c>
      <c r="K629" s="133" t="s">
        <v>309</v>
      </c>
      <c r="L629" s="153"/>
      <c r="M629" s="153"/>
      <c r="N629" s="153"/>
      <c r="O629" s="153"/>
      <c r="P629" s="153"/>
      <c r="Q629" s="153"/>
      <c r="AP629" s="134" t="str">
        <f>IF(ISERR(IF($C629="","",SUMIFS(Con_ve!$F$6:$F$1005,Con_ve!$C$6:$C$1005,$C629,Con_ve!$I$6:$I$1005,"Fechada",Con_ve!$Q$6:$Q$1005,Cad_cl!AP$5))),"",IF($C629="","",SUMIFS(Con_ve!$F$6:$F$1005,Con_ve!$C$6:$C$1005,$C629,Con_ve!$I$6:$I$1005,"Fechada",Con_ve!$Q$6:$Q$1005,Cad_cl!AP$5)))</f>
        <v/>
      </c>
      <c r="AQ629" s="134" t="str">
        <f>IF(ISERR(IF($C629="","",SUMIFS(Con_ve!$F$6:$F$1005,Con_ve!$C$6:$C$1005,$C629,Con_ve!$I$6:$I$1005,"Fechada",Con_ve!$Q$6:$Q$1005,Cad_cl!AQ$5))),"",IF($C629="","",SUMIFS(Con_ve!$F$6:$F$1005,Con_ve!$C$6:$C$1005,$C629,Con_ve!$I$6:$I$1005,"Fechada",Con_ve!$Q$6:$Q$1005,Cad_cl!AQ$5)))</f>
        <v/>
      </c>
      <c r="AR629" s="134" t="str">
        <f>IF(ISERR(IF($C629="","",SUMIFS(Con_ve!$F$6:$F$1005,Con_ve!$C$6:$C$1005,$C629,Con_ve!$I$6:$I$1005,"Fechada",Con_ve!$Q$6:$Q$1005,Cad_cl!AR$5))),"",IF($C629="","",SUMIFS(Con_ve!$F$6:$F$1005,Con_ve!$C$6:$C$1005,$C629,Con_ve!$I$6:$I$1005,"Fechada",Con_ve!$Q$6:$Q$1005,Cad_cl!AR$5)))</f>
        <v/>
      </c>
      <c r="AS629" s="134" t="str">
        <f>IF(ISERR(IF($C629="","",SUMIFS(Con_ve!$F$6:$F$1005,Con_ve!$C$6:$C$1005,$C629,Con_ve!$I$6:$I$1005,"Fechada",Con_ve!$Q$6:$Q$1005,Cad_cl!AS$5))),"",IF($C629="","",SUMIFS(Con_ve!$F$6:$F$1005,Con_ve!$C$6:$C$1005,$C629,Con_ve!$I$6:$I$1005,"Fechada",Con_ve!$Q$6:$Q$1005,Cad_cl!AS$5)))</f>
        <v/>
      </c>
      <c r="AT629" s="134" t="str">
        <f>IF(ISERR(IF($C629="","",SUMIFS(Con_ve!$F$6:$F$1005,Con_ve!$C$6:$C$1005,$C629,Con_ve!$I$6:$I$1005,"Fechada",Con_ve!$Q$6:$Q$1005,Cad_cl!AT$5))),"",IF($C629="","",SUMIFS(Con_ve!$F$6:$F$1005,Con_ve!$C$6:$C$1005,$C629,Con_ve!$I$6:$I$1005,"Fechada",Con_ve!$Q$6:$Q$1005,Cad_cl!AT$5)))</f>
        <v/>
      </c>
      <c r="AU629" s="134" t="str">
        <f>IF(ISERR(IF($C629="","",SUMIFS(Con_ve!$F$6:$F$1005,Con_ve!$C$6:$C$1005,$C629,Con_ve!$I$6:$I$1005,"Fechada",Con_ve!$Q$6:$Q$1005,Cad_cl!AU$5))),"",IF($C629="","",SUMIFS(Con_ve!$F$6:$F$1005,Con_ve!$C$6:$C$1005,$C629,Con_ve!$I$6:$I$1005,"Fechada",Con_ve!$Q$6:$Q$1005,Cad_cl!AU$5)))</f>
        <v/>
      </c>
      <c r="AV629" s="134" t="str">
        <f>IF(ISERR(IF($C629="","",SUMIFS(Con_ve!$F$6:$F$1005,Con_ve!$C$6:$C$1005,$C629,Con_ve!$I$6:$I$1005,"Fechada",Con_ve!$Q$6:$Q$1005,Cad_cl!AV$5))),"",IF($C629="","",SUMIFS(Con_ve!$F$6:$F$1005,Con_ve!$C$6:$C$1005,$C629,Con_ve!$I$6:$I$1005,"Fechada",Con_ve!$Q$6:$Q$1005,Cad_cl!AV$5)))</f>
        <v/>
      </c>
      <c r="AW629" s="134" t="str">
        <f>IF(ISERR(IF($C629="","",SUMIFS(Con_ve!$F$6:$F$1005,Con_ve!$C$6:$C$1005,$C629,Con_ve!$I$6:$I$1005,"Fechada",Con_ve!$Q$6:$Q$1005,Cad_cl!AW$5))),"",IF($C629="","",SUMIFS(Con_ve!$F$6:$F$1005,Con_ve!$C$6:$C$1005,$C629,Con_ve!$I$6:$I$1005,"Fechada",Con_ve!$Q$6:$Q$1005,Cad_cl!AW$5)))</f>
        <v/>
      </c>
      <c r="AX629" s="134" t="str">
        <f>IF(ISERR(IF($C629="","",SUMIFS(Con_ve!$F$6:$F$1005,Con_ve!$C$6:$C$1005,$C629,Con_ve!$I$6:$I$1005,"Fechada",Con_ve!$Q$6:$Q$1005,Cad_cl!AX$5))),"",IF($C629="","",SUMIFS(Con_ve!$F$6:$F$1005,Con_ve!$C$6:$C$1005,$C629,Con_ve!$I$6:$I$1005,"Fechada",Con_ve!$Q$6:$Q$1005,Cad_cl!AX$5)))</f>
        <v/>
      </c>
      <c r="AY629" s="134" t="str">
        <f>IF(ISERR(IF($C629="","",SUMIFS(Con_ve!$F$6:$F$1005,Con_ve!$C$6:$C$1005,$C629,Con_ve!$I$6:$I$1005,"Fechada",Con_ve!$Q$6:$Q$1005,Cad_cl!AY$5))),"",IF($C629="","",SUMIFS(Con_ve!$F$6:$F$1005,Con_ve!$C$6:$C$1005,$C629,Con_ve!$I$6:$I$1005,"Fechada",Con_ve!$Q$6:$Q$1005,Cad_cl!AY$5)))</f>
        <v/>
      </c>
      <c r="AZ629" s="134" t="str">
        <f>IF(ISERR(IF($C629="","",SUMIFS(Con_ve!$F$6:$F$1005,Con_ve!$C$6:$C$1005,$C629,Con_ve!$I$6:$I$1005,"Fechada",Con_ve!$Q$6:$Q$1005,Cad_cl!AZ$5))),"",IF($C629="","",SUMIFS(Con_ve!$F$6:$F$1005,Con_ve!$C$6:$C$1005,$C629,Con_ve!$I$6:$I$1005,"Fechada",Con_ve!$Q$6:$Q$1005,Cad_cl!AZ$5)))</f>
        <v/>
      </c>
      <c r="BA629" s="134" t="str">
        <f>IF(ISERR(IF($C629="","",SUMIFS(Con_ve!$F$6:$F$1005,Con_ve!$C$6:$C$1005,$C629,Con_ve!$I$6:$I$1005,"Fechada",Con_ve!$Q$6:$Q$1005,Cad_cl!BA$5))),"",IF($C629="","",SUMIFS(Con_ve!$F$6:$F$1005,Con_ve!$C$6:$C$1005,$C629,Con_ve!$I$6:$I$1005,"Fechada",Con_ve!$Q$6:$Q$1005,Cad_cl!BA$5)))</f>
        <v/>
      </c>
      <c r="BB629" s="134">
        <f t="shared" si="27"/>
        <v>0</v>
      </c>
      <c r="BD629" s="134" t="str">
        <f>IF(ISERR(IF($C629="","",SUMIFS(Con_ve!$F$6:$F$1005,Con_ve!$C$6:$C$1005,$C629,Con_ve!$I$6:$I$1005,"Em negociação",Con_ve!$Q$6:$Q$1005,Cad_cl!BD$5))),"",IF($C629="","",SUMIFS(Con_ve!$F$6:$F$1005,Con_ve!$C$6:$C$1005,$C629,Con_ve!$I$6:$I$1005,"Em negociação",Con_ve!$Q$6:$Q$1005,Cad_cl!BD$5)))</f>
        <v/>
      </c>
      <c r="BE629" s="134" t="str">
        <f>IF(ISERR(IF($C629="","",SUMIFS(Con_ve!$F$6:$F$1005,Con_ve!$C$6:$C$1005,$C629,Con_ve!$I$6:$I$1005,"Em negociação",Con_ve!$Q$6:$Q$1005,Cad_cl!BE$5))),"",IF($C629="","",SUMIFS(Con_ve!$F$6:$F$1005,Con_ve!$C$6:$C$1005,$C629,Con_ve!$I$6:$I$1005,"Em negociação",Con_ve!$Q$6:$Q$1005,Cad_cl!BE$5)))</f>
        <v/>
      </c>
      <c r="BF629" s="134" t="str">
        <f>IF(ISERR(IF($C629="","",SUMIFS(Con_ve!$F$6:$F$1005,Con_ve!$C$6:$C$1005,$C629,Con_ve!$I$6:$I$1005,"Em negociação",Con_ve!$Q$6:$Q$1005,Cad_cl!BF$5))),"",IF($C629="","",SUMIFS(Con_ve!$F$6:$F$1005,Con_ve!$C$6:$C$1005,$C629,Con_ve!$I$6:$I$1005,"Em negociação",Con_ve!$Q$6:$Q$1005,Cad_cl!BF$5)))</f>
        <v/>
      </c>
      <c r="BG629" s="134" t="str">
        <f>IF(ISERR(IF($C629="","",SUMIFS(Con_ve!$F$6:$F$1005,Con_ve!$C$6:$C$1005,$C629,Con_ve!$I$6:$I$1005,"Em negociação",Con_ve!$Q$6:$Q$1005,Cad_cl!BG$5))),"",IF($C629="","",SUMIFS(Con_ve!$F$6:$F$1005,Con_ve!$C$6:$C$1005,$C629,Con_ve!$I$6:$I$1005,"Em negociação",Con_ve!$Q$6:$Q$1005,Cad_cl!BG$5)))</f>
        <v/>
      </c>
      <c r="BH629" s="134" t="str">
        <f>IF(ISERR(IF($C629="","",SUMIFS(Con_ve!$F$6:$F$1005,Con_ve!$C$6:$C$1005,$C629,Con_ve!$I$6:$I$1005,"Em negociação",Con_ve!$Q$6:$Q$1005,Cad_cl!BH$5))),"",IF($C629="","",SUMIFS(Con_ve!$F$6:$F$1005,Con_ve!$C$6:$C$1005,$C629,Con_ve!$I$6:$I$1005,"Em negociação",Con_ve!$Q$6:$Q$1005,Cad_cl!BH$5)))</f>
        <v/>
      </c>
      <c r="BI629" s="134" t="str">
        <f>IF(ISERR(IF($C629="","",SUMIFS(Con_ve!$F$6:$F$1005,Con_ve!$C$6:$C$1005,$C629,Con_ve!$I$6:$I$1005,"Em negociação",Con_ve!$Q$6:$Q$1005,Cad_cl!BI$5))),"",IF($C629="","",SUMIFS(Con_ve!$F$6:$F$1005,Con_ve!$C$6:$C$1005,$C629,Con_ve!$I$6:$I$1005,"Em negociação",Con_ve!$Q$6:$Q$1005,Cad_cl!BI$5)))</f>
        <v/>
      </c>
      <c r="BJ629" s="134" t="str">
        <f>IF(ISERR(IF($C629="","",SUMIFS(Con_ve!$F$6:$F$1005,Con_ve!$C$6:$C$1005,$C629,Con_ve!$I$6:$I$1005,"Em negociação",Con_ve!$Q$6:$Q$1005,Cad_cl!BJ$5))),"",IF($C629="","",SUMIFS(Con_ve!$F$6:$F$1005,Con_ve!$C$6:$C$1005,$C629,Con_ve!$I$6:$I$1005,"Em negociação",Con_ve!$Q$6:$Q$1005,Cad_cl!BJ$5)))</f>
        <v/>
      </c>
      <c r="BK629" s="134" t="str">
        <f>IF(ISERR(IF($C629="","",SUMIFS(Con_ve!$F$6:$F$1005,Con_ve!$C$6:$C$1005,$C629,Con_ve!$I$6:$I$1005,"Em negociação",Con_ve!$Q$6:$Q$1005,Cad_cl!BK$5))),"",IF($C629="","",SUMIFS(Con_ve!$F$6:$F$1005,Con_ve!$C$6:$C$1005,$C629,Con_ve!$I$6:$I$1005,"Em negociação",Con_ve!$Q$6:$Q$1005,Cad_cl!BK$5)))</f>
        <v/>
      </c>
      <c r="BL629" s="134" t="str">
        <f>IF(ISERR(IF($C629="","",SUMIFS(Con_ve!$F$6:$F$1005,Con_ve!$C$6:$C$1005,$C629,Con_ve!$I$6:$I$1005,"Em negociação",Con_ve!$Q$6:$Q$1005,Cad_cl!BL$5))),"",IF($C629="","",SUMIFS(Con_ve!$F$6:$F$1005,Con_ve!$C$6:$C$1005,$C629,Con_ve!$I$6:$I$1005,"Em negociação",Con_ve!$Q$6:$Q$1005,Cad_cl!BL$5)))</f>
        <v/>
      </c>
      <c r="BM629" s="134" t="str">
        <f>IF(ISERR(IF($C629="","",SUMIFS(Con_ve!$F$6:$F$1005,Con_ve!$C$6:$C$1005,$C629,Con_ve!$I$6:$I$1005,"Em negociação",Con_ve!$Q$6:$Q$1005,Cad_cl!BM$5))),"",IF($C629="","",SUMIFS(Con_ve!$F$6:$F$1005,Con_ve!$C$6:$C$1005,$C629,Con_ve!$I$6:$I$1005,"Em negociação",Con_ve!$Q$6:$Q$1005,Cad_cl!BM$5)))</f>
        <v/>
      </c>
      <c r="BN629" s="134" t="str">
        <f>IF(ISERR(IF($C629="","",SUMIFS(Con_ve!$F$6:$F$1005,Con_ve!$C$6:$C$1005,$C629,Con_ve!$I$6:$I$1005,"Em negociação",Con_ve!$Q$6:$Q$1005,Cad_cl!BN$5))),"",IF($C629="","",SUMIFS(Con_ve!$F$6:$F$1005,Con_ve!$C$6:$C$1005,$C629,Con_ve!$I$6:$I$1005,"Em negociação",Con_ve!$Q$6:$Q$1005,Cad_cl!BN$5)))</f>
        <v/>
      </c>
      <c r="BO629" s="134" t="str">
        <f>IF(ISERR(IF($C629="","",SUMIFS(Con_ve!$F$6:$F$1005,Con_ve!$C$6:$C$1005,$C629,Con_ve!$I$6:$I$1005,"Em negociação",Con_ve!$Q$6:$Q$1005,Cad_cl!BO$5))),"",IF($C629="","",SUMIFS(Con_ve!$F$6:$F$1005,Con_ve!$C$6:$C$1005,$C629,Con_ve!$I$6:$I$1005,"Em negociação",Con_ve!$Q$6:$Q$1005,Cad_cl!BO$5)))</f>
        <v/>
      </c>
      <c r="BP629" s="134">
        <f t="shared" si="28"/>
        <v>0</v>
      </c>
      <c r="BR629" s="125" t="str">
        <f>IF(ISERR(IF(AND($I629=Re_lo!$E$5,BR$5=VLOOKUP(Re_lo!$H$5,Re_lo!$N$5:$O$16,2,0)),AP629,"")),"",IF(AND($I629=Re_lo!$E$5,BR$5=VLOOKUP(Re_lo!$H$5,Re_lo!$N$5:$O$16,2,0)),AP629,""))</f>
        <v/>
      </c>
      <c r="BS629" s="125" t="str">
        <f>IF(ISERR(IF(AND($I629=Re_lo!$E$5,BS$5=VLOOKUP(Re_lo!$H$5,Re_lo!$N$5:$O$16,2,0)),AQ629,"")),"",IF(AND($I629=Re_lo!$E$5,BS$5=VLOOKUP(Re_lo!$H$5,Re_lo!$N$5:$O$16,2,0)),AQ629,""))</f>
        <v/>
      </c>
      <c r="BT629" s="125" t="str">
        <f>IF(ISERR(IF(AND($I629=Re_lo!$E$5,BT$5=VLOOKUP(Re_lo!$H$5,Re_lo!$N$5:$O$16,2,0)),AR629,"")),"",IF(AND($I629=Re_lo!$E$5,BT$5=VLOOKUP(Re_lo!$H$5,Re_lo!$N$5:$O$16,2,0)),AR629,""))</f>
        <v/>
      </c>
      <c r="BU629" s="125" t="str">
        <f>IF(ISERR(IF(AND($I629=Re_lo!$E$5,BU$5=VLOOKUP(Re_lo!$H$5,Re_lo!$N$5:$O$16,2,0)),AS629,"")),"",IF(AND($I629=Re_lo!$E$5,BU$5=VLOOKUP(Re_lo!$H$5,Re_lo!$N$5:$O$16,2,0)),AS629,""))</f>
        <v/>
      </c>
      <c r="BV629" s="125" t="str">
        <f>IF(ISERR(IF(AND($I629=Re_lo!$E$5,BV$5=VLOOKUP(Re_lo!$H$5,Re_lo!$N$5:$O$16,2,0)),AT629,"")),"",IF(AND($I629=Re_lo!$E$5,BV$5=VLOOKUP(Re_lo!$H$5,Re_lo!$N$5:$O$16,2,0)),AT629,""))</f>
        <v/>
      </c>
      <c r="BW629" s="125" t="str">
        <f>IF(ISERR(IF(AND($I629=Re_lo!$E$5,BW$5=VLOOKUP(Re_lo!$H$5,Re_lo!$N$5:$O$16,2,0)),AU629,"")),"",IF(AND($I629=Re_lo!$E$5,BW$5=VLOOKUP(Re_lo!$H$5,Re_lo!$N$5:$O$16,2,0)),AU629,""))</f>
        <v/>
      </c>
      <c r="BX629" s="125" t="str">
        <f>IF(ISERR(IF(AND($I629=Re_lo!$E$5,BX$5=VLOOKUP(Re_lo!$H$5,Re_lo!$N$5:$O$16,2,0)),AV629,"")),"",IF(AND($I629=Re_lo!$E$5,BX$5=VLOOKUP(Re_lo!$H$5,Re_lo!$N$5:$O$16,2,0)),AV629,""))</f>
        <v/>
      </c>
      <c r="BY629" s="125" t="str">
        <f>IF(ISERR(IF(AND($I629=Re_lo!$E$5,BY$5=VLOOKUP(Re_lo!$H$5,Re_lo!$N$5:$O$16,2,0)),AW629,"")),"",IF(AND($I629=Re_lo!$E$5,BY$5=VLOOKUP(Re_lo!$H$5,Re_lo!$N$5:$O$16,2,0)),AW629,""))</f>
        <v/>
      </c>
      <c r="BZ629" s="125" t="str">
        <f>IF(ISERR(IF(AND($I629=Re_lo!$E$5,BZ$5=VLOOKUP(Re_lo!$H$5,Re_lo!$N$5:$O$16,2,0)),AX629,"")),"",IF(AND($I629=Re_lo!$E$5,BZ$5=VLOOKUP(Re_lo!$H$5,Re_lo!$N$5:$O$16,2,0)),AX629,""))</f>
        <v/>
      </c>
      <c r="CA629" s="125" t="str">
        <f>IF(ISERR(IF(AND($I629=Re_lo!$E$5,CA$5=VLOOKUP(Re_lo!$H$5,Re_lo!$N$5:$O$16,2,0)),AY629,"")),"",IF(AND($I629=Re_lo!$E$5,CA$5=VLOOKUP(Re_lo!$H$5,Re_lo!$N$5:$O$16,2,0)),AY629,""))</f>
        <v/>
      </c>
      <c r="CB629" s="125" t="str">
        <f>IF(ISERR(IF(AND($I629=Re_lo!$E$5,CB$5=VLOOKUP(Re_lo!$H$5,Re_lo!$N$5:$O$16,2,0)),AZ629,"")),"",IF(AND($I629=Re_lo!$E$5,CB$5=VLOOKUP(Re_lo!$H$5,Re_lo!$N$5:$O$16,2,0)),AZ629,""))</f>
        <v/>
      </c>
      <c r="CC629" s="125" t="str">
        <f>IF(ISERR(IF(AND($I629=Re_lo!$E$5,CC$5=VLOOKUP(Re_lo!$H$5,Re_lo!$N$5:$O$16,2,0)),BA629,"")),"",IF(AND($I629=Re_lo!$E$5,CC$5=VLOOKUP(Re_lo!$H$5,Re_lo!$N$5:$O$16,2,0)),BA629,""))</f>
        <v/>
      </c>
      <c r="CD629" s="125" t="str">
        <f>IF(ISERR(IF(AND($I629=Re_lo!$E$5,CD$5=VLOOKUP(Re_lo!$H$5,Re_lo!$N$5:$O$16,2,0)),BB629,"")),"",IF(AND($I629=Re_lo!$E$5,CD$5=VLOOKUP(Re_lo!$H$5,Re_lo!$N$5:$O$16,2,0)),BB629,""))</f>
        <v/>
      </c>
      <c r="CF629" s="125" t="str">
        <f>IF($C629="","",COUNTIFS(Con_ve!$C$6:$C$1005,$C629,Con_ve!$Q$6:$Q$1005,Cad_cl!CF$5))</f>
        <v/>
      </c>
      <c r="CG629" s="125" t="str">
        <f>IF($C629="","",COUNTIFS(Con_ve!$C$6:$C$1005,$C629,Con_ve!$Q$6:$Q$1005,Cad_cl!CG$5))</f>
        <v/>
      </c>
      <c r="CH629" s="125" t="str">
        <f>IF($C629="","",COUNTIFS(Con_ve!$C$6:$C$1005,$C629,Con_ve!$Q$6:$Q$1005,Cad_cl!CH$5))</f>
        <v/>
      </c>
      <c r="CI629" s="125" t="str">
        <f>IF($C629="","",COUNTIFS(Con_ve!$C$6:$C$1005,$C629,Con_ve!$Q$6:$Q$1005,Cad_cl!CI$5))</f>
        <v/>
      </c>
      <c r="CJ629" s="125" t="str">
        <f>IF($C629="","",COUNTIFS(Con_ve!$C$6:$C$1005,$C629,Con_ve!$Q$6:$Q$1005,Cad_cl!CJ$5))</f>
        <v/>
      </c>
      <c r="CK629" s="125" t="str">
        <f>IF($C629="","",COUNTIFS(Con_ve!$C$6:$C$1005,$C629,Con_ve!$Q$6:$Q$1005,Cad_cl!CK$5))</f>
        <v/>
      </c>
      <c r="CL629" s="125" t="str">
        <f>IF($C629="","",COUNTIFS(Con_ve!$C$6:$C$1005,$C629,Con_ve!$Q$6:$Q$1005,Cad_cl!CL$5))</f>
        <v/>
      </c>
      <c r="CM629" s="125" t="str">
        <f>IF($C629="","",COUNTIFS(Con_ve!$C$6:$C$1005,$C629,Con_ve!$Q$6:$Q$1005,Cad_cl!CM$5))</f>
        <v/>
      </c>
      <c r="CN629" s="125" t="str">
        <f>IF($C629="","",COUNTIFS(Con_ve!$C$6:$C$1005,$C629,Con_ve!$Q$6:$Q$1005,Cad_cl!CN$5))</f>
        <v/>
      </c>
      <c r="CO629" s="125" t="str">
        <f>IF($C629="","",COUNTIFS(Con_ve!$C$6:$C$1005,$C629,Con_ve!$Q$6:$Q$1005,Cad_cl!CO$5))</f>
        <v/>
      </c>
      <c r="CP629" s="125" t="str">
        <f>IF($C629="","",COUNTIFS(Con_ve!$C$6:$C$1005,$C629,Con_ve!$Q$6:$Q$1005,Cad_cl!CP$5))</f>
        <v/>
      </c>
      <c r="CQ629" s="125" t="str">
        <f>IF($C629="","",COUNTIFS(Con_ve!$C$6:$C$1005,$C629,Con_ve!$Q$6:$Q$1005,Cad_cl!CQ$5))</f>
        <v/>
      </c>
      <c r="CR629" s="125">
        <f t="shared" si="29"/>
        <v>0</v>
      </c>
    </row>
    <row r="630" spans="3:96" ht="30" customHeight="1">
      <c r="C630" s="153"/>
      <c r="D630" s="153"/>
      <c r="E630" s="154"/>
      <c r="F630" s="153"/>
      <c r="G630" s="155"/>
      <c r="H630" s="153"/>
      <c r="I630" s="153"/>
      <c r="J630" s="132" t="s">
        <v>309</v>
      </c>
      <c r="K630" s="133" t="s">
        <v>309</v>
      </c>
      <c r="L630" s="153"/>
      <c r="M630" s="153"/>
      <c r="N630" s="153"/>
      <c r="O630" s="153"/>
      <c r="P630" s="153"/>
      <c r="Q630" s="153"/>
      <c r="AP630" s="134" t="str">
        <f>IF(ISERR(IF($C630="","",SUMIFS(Con_ve!$F$6:$F$1005,Con_ve!$C$6:$C$1005,$C630,Con_ve!$I$6:$I$1005,"Fechada",Con_ve!$Q$6:$Q$1005,Cad_cl!AP$5))),"",IF($C630="","",SUMIFS(Con_ve!$F$6:$F$1005,Con_ve!$C$6:$C$1005,$C630,Con_ve!$I$6:$I$1005,"Fechada",Con_ve!$Q$6:$Q$1005,Cad_cl!AP$5)))</f>
        <v/>
      </c>
      <c r="AQ630" s="134" t="str">
        <f>IF(ISERR(IF($C630="","",SUMIFS(Con_ve!$F$6:$F$1005,Con_ve!$C$6:$C$1005,$C630,Con_ve!$I$6:$I$1005,"Fechada",Con_ve!$Q$6:$Q$1005,Cad_cl!AQ$5))),"",IF($C630="","",SUMIFS(Con_ve!$F$6:$F$1005,Con_ve!$C$6:$C$1005,$C630,Con_ve!$I$6:$I$1005,"Fechada",Con_ve!$Q$6:$Q$1005,Cad_cl!AQ$5)))</f>
        <v/>
      </c>
      <c r="AR630" s="134" t="str">
        <f>IF(ISERR(IF($C630="","",SUMIFS(Con_ve!$F$6:$F$1005,Con_ve!$C$6:$C$1005,$C630,Con_ve!$I$6:$I$1005,"Fechada",Con_ve!$Q$6:$Q$1005,Cad_cl!AR$5))),"",IF($C630="","",SUMIFS(Con_ve!$F$6:$F$1005,Con_ve!$C$6:$C$1005,$C630,Con_ve!$I$6:$I$1005,"Fechada",Con_ve!$Q$6:$Q$1005,Cad_cl!AR$5)))</f>
        <v/>
      </c>
      <c r="AS630" s="134" t="str">
        <f>IF(ISERR(IF($C630="","",SUMIFS(Con_ve!$F$6:$F$1005,Con_ve!$C$6:$C$1005,$C630,Con_ve!$I$6:$I$1005,"Fechada",Con_ve!$Q$6:$Q$1005,Cad_cl!AS$5))),"",IF($C630="","",SUMIFS(Con_ve!$F$6:$F$1005,Con_ve!$C$6:$C$1005,$C630,Con_ve!$I$6:$I$1005,"Fechada",Con_ve!$Q$6:$Q$1005,Cad_cl!AS$5)))</f>
        <v/>
      </c>
      <c r="AT630" s="134" t="str">
        <f>IF(ISERR(IF($C630="","",SUMIFS(Con_ve!$F$6:$F$1005,Con_ve!$C$6:$C$1005,$C630,Con_ve!$I$6:$I$1005,"Fechada",Con_ve!$Q$6:$Q$1005,Cad_cl!AT$5))),"",IF($C630="","",SUMIFS(Con_ve!$F$6:$F$1005,Con_ve!$C$6:$C$1005,$C630,Con_ve!$I$6:$I$1005,"Fechada",Con_ve!$Q$6:$Q$1005,Cad_cl!AT$5)))</f>
        <v/>
      </c>
      <c r="AU630" s="134" t="str">
        <f>IF(ISERR(IF($C630="","",SUMIFS(Con_ve!$F$6:$F$1005,Con_ve!$C$6:$C$1005,$C630,Con_ve!$I$6:$I$1005,"Fechada",Con_ve!$Q$6:$Q$1005,Cad_cl!AU$5))),"",IF($C630="","",SUMIFS(Con_ve!$F$6:$F$1005,Con_ve!$C$6:$C$1005,$C630,Con_ve!$I$6:$I$1005,"Fechada",Con_ve!$Q$6:$Q$1005,Cad_cl!AU$5)))</f>
        <v/>
      </c>
      <c r="AV630" s="134" t="str">
        <f>IF(ISERR(IF($C630="","",SUMIFS(Con_ve!$F$6:$F$1005,Con_ve!$C$6:$C$1005,$C630,Con_ve!$I$6:$I$1005,"Fechada",Con_ve!$Q$6:$Q$1005,Cad_cl!AV$5))),"",IF($C630="","",SUMIFS(Con_ve!$F$6:$F$1005,Con_ve!$C$6:$C$1005,$C630,Con_ve!$I$6:$I$1005,"Fechada",Con_ve!$Q$6:$Q$1005,Cad_cl!AV$5)))</f>
        <v/>
      </c>
      <c r="AW630" s="134" t="str">
        <f>IF(ISERR(IF($C630="","",SUMIFS(Con_ve!$F$6:$F$1005,Con_ve!$C$6:$C$1005,$C630,Con_ve!$I$6:$I$1005,"Fechada",Con_ve!$Q$6:$Q$1005,Cad_cl!AW$5))),"",IF($C630="","",SUMIFS(Con_ve!$F$6:$F$1005,Con_ve!$C$6:$C$1005,$C630,Con_ve!$I$6:$I$1005,"Fechada",Con_ve!$Q$6:$Q$1005,Cad_cl!AW$5)))</f>
        <v/>
      </c>
      <c r="AX630" s="134" t="str">
        <f>IF(ISERR(IF($C630="","",SUMIFS(Con_ve!$F$6:$F$1005,Con_ve!$C$6:$C$1005,$C630,Con_ve!$I$6:$I$1005,"Fechada",Con_ve!$Q$6:$Q$1005,Cad_cl!AX$5))),"",IF($C630="","",SUMIFS(Con_ve!$F$6:$F$1005,Con_ve!$C$6:$C$1005,$C630,Con_ve!$I$6:$I$1005,"Fechada",Con_ve!$Q$6:$Q$1005,Cad_cl!AX$5)))</f>
        <v/>
      </c>
      <c r="AY630" s="134" t="str">
        <f>IF(ISERR(IF($C630="","",SUMIFS(Con_ve!$F$6:$F$1005,Con_ve!$C$6:$C$1005,$C630,Con_ve!$I$6:$I$1005,"Fechada",Con_ve!$Q$6:$Q$1005,Cad_cl!AY$5))),"",IF($C630="","",SUMIFS(Con_ve!$F$6:$F$1005,Con_ve!$C$6:$C$1005,$C630,Con_ve!$I$6:$I$1005,"Fechada",Con_ve!$Q$6:$Q$1005,Cad_cl!AY$5)))</f>
        <v/>
      </c>
      <c r="AZ630" s="134" t="str">
        <f>IF(ISERR(IF($C630="","",SUMIFS(Con_ve!$F$6:$F$1005,Con_ve!$C$6:$C$1005,$C630,Con_ve!$I$6:$I$1005,"Fechada",Con_ve!$Q$6:$Q$1005,Cad_cl!AZ$5))),"",IF($C630="","",SUMIFS(Con_ve!$F$6:$F$1005,Con_ve!$C$6:$C$1005,$C630,Con_ve!$I$6:$I$1005,"Fechada",Con_ve!$Q$6:$Q$1005,Cad_cl!AZ$5)))</f>
        <v/>
      </c>
      <c r="BA630" s="134" t="str">
        <f>IF(ISERR(IF($C630="","",SUMIFS(Con_ve!$F$6:$F$1005,Con_ve!$C$6:$C$1005,$C630,Con_ve!$I$6:$I$1005,"Fechada",Con_ve!$Q$6:$Q$1005,Cad_cl!BA$5))),"",IF($C630="","",SUMIFS(Con_ve!$F$6:$F$1005,Con_ve!$C$6:$C$1005,$C630,Con_ve!$I$6:$I$1005,"Fechada",Con_ve!$Q$6:$Q$1005,Cad_cl!BA$5)))</f>
        <v/>
      </c>
      <c r="BB630" s="134">
        <f t="shared" si="27"/>
        <v>0</v>
      </c>
      <c r="BD630" s="134" t="str">
        <f>IF(ISERR(IF($C630="","",SUMIFS(Con_ve!$F$6:$F$1005,Con_ve!$C$6:$C$1005,$C630,Con_ve!$I$6:$I$1005,"Em negociação",Con_ve!$Q$6:$Q$1005,Cad_cl!BD$5))),"",IF($C630="","",SUMIFS(Con_ve!$F$6:$F$1005,Con_ve!$C$6:$C$1005,$C630,Con_ve!$I$6:$I$1005,"Em negociação",Con_ve!$Q$6:$Q$1005,Cad_cl!BD$5)))</f>
        <v/>
      </c>
      <c r="BE630" s="134" t="str">
        <f>IF(ISERR(IF($C630="","",SUMIFS(Con_ve!$F$6:$F$1005,Con_ve!$C$6:$C$1005,$C630,Con_ve!$I$6:$I$1005,"Em negociação",Con_ve!$Q$6:$Q$1005,Cad_cl!BE$5))),"",IF($C630="","",SUMIFS(Con_ve!$F$6:$F$1005,Con_ve!$C$6:$C$1005,$C630,Con_ve!$I$6:$I$1005,"Em negociação",Con_ve!$Q$6:$Q$1005,Cad_cl!BE$5)))</f>
        <v/>
      </c>
      <c r="BF630" s="134" t="str">
        <f>IF(ISERR(IF($C630="","",SUMIFS(Con_ve!$F$6:$F$1005,Con_ve!$C$6:$C$1005,$C630,Con_ve!$I$6:$I$1005,"Em negociação",Con_ve!$Q$6:$Q$1005,Cad_cl!BF$5))),"",IF($C630="","",SUMIFS(Con_ve!$F$6:$F$1005,Con_ve!$C$6:$C$1005,$C630,Con_ve!$I$6:$I$1005,"Em negociação",Con_ve!$Q$6:$Q$1005,Cad_cl!BF$5)))</f>
        <v/>
      </c>
      <c r="BG630" s="134" t="str">
        <f>IF(ISERR(IF($C630="","",SUMIFS(Con_ve!$F$6:$F$1005,Con_ve!$C$6:$C$1005,$C630,Con_ve!$I$6:$I$1005,"Em negociação",Con_ve!$Q$6:$Q$1005,Cad_cl!BG$5))),"",IF($C630="","",SUMIFS(Con_ve!$F$6:$F$1005,Con_ve!$C$6:$C$1005,$C630,Con_ve!$I$6:$I$1005,"Em negociação",Con_ve!$Q$6:$Q$1005,Cad_cl!BG$5)))</f>
        <v/>
      </c>
      <c r="BH630" s="134" t="str">
        <f>IF(ISERR(IF($C630="","",SUMIFS(Con_ve!$F$6:$F$1005,Con_ve!$C$6:$C$1005,$C630,Con_ve!$I$6:$I$1005,"Em negociação",Con_ve!$Q$6:$Q$1005,Cad_cl!BH$5))),"",IF($C630="","",SUMIFS(Con_ve!$F$6:$F$1005,Con_ve!$C$6:$C$1005,$C630,Con_ve!$I$6:$I$1005,"Em negociação",Con_ve!$Q$6:$Q$1005,Cad_cl!BH$5)))</f>
        <v/>
      </c>
      <c r="BI630" s="134" t="str">
        <f>IF(ISERR(IF($C630="","",SUMIFS(Con_ve!$F$6:$F$1005,Con_ve!$C$6:$C$1005,$C630,Con_ve!$I$6:$I$1005,"Em negociação",Con_ve!$Q$6:$Q$1005,Cad_cl!BI$5))),"",IF($C630="","",SUMIFS(Con_ve!$F$6:$F$1005,Con_ve!$C$6:$C$1005,$C630,Con_ve!$I$6:$I$1005,"Em negociação",Con_ve!$Q$6:$Q$1005,Cad_cl!BI$5)))</f>
        <v/>
      </c>
      <c r="BJ630" s="134" t="str">
        <f>IF(ISERR(IF($C630="","",SUMIFS(Con_ve!$F$6:$F$1005,Con_ve!$C$6:$C$1005,$C630,Con_ve!$I$6:$I$1005,"Em negociação",Con_ve!$Q$6:$Q$1005,Cad_cl!BJ$5))),"",IF($C630="","",SUMIFS(Con_ve!$F$6:$F$1005,Con_ve!$C$6:$C$1005,$C630,Con_ve!$I$6:$I$1005,"Em negociação",Con_ve!$Q$6:$Q$1005,Cad_cl!BJ$5)))</f>
        <v/>
      </c>
      <c r="BK630" s="134" t="str">
        <f>IF(ISERR(IF($C630="","",SUMIFS(Con_ve!$F$6:$F$1005,Con_ve!$C$6:$C$1005,$C630,Con_ve!$I$6:$I$1005,"Em negociação",Con_ve!$Q$6:$Q$1005,Cad_cl!BK$5))),"",IF($C630="","",SUMIFS(Con_ve!$F$6:$F$1005,Con_ve!$C$6:$C$1005,$C630,Con_ve!$I$6:$I$1005,"Em negociação",Con_ve!$Q$6:$Q$1005,Cad_cl!BK$5)))</f>
        <v/>
      </c>
      <c r="BL630" s="134" t="str">
        <f>IF(ISERR(IF($C630="","",SUMIFS(Con_ve!$F$6:$F$1005,Con_ve!$C$6:$C$1005,$C630,Con_ve!$I$6:$I$1005,"Em negociação",Con_ve!$Q$6:$Q$1005,Cad_cl!BL$5))),"",IF($C630="","",SUMIFS(Con_ve!$F$6:$F$1005,Con_ve!$C$6:$C$1005,$C630,Con_ve!$I$6:$I$1005,"Em negociação",Con_ve!$Q$6:$Q$1005,Cad_cl!BL$5)))</f>
        <v/>
      </c>
      <c r="BM630" s="134" t="str">
        <f>IF(ISERR(IF($C630="","",SUMIFS(Con_ve!$F$6:$F$1005,Con_ve!$C$6:$C$1005,$C630,Con_ve!$I$6:$I$1005,"Em negociação",Con_ve!$Q$6:$Q$1005,Cad_cl!BM$5))),"",IF($C630="","",SUMIFS(Con_ve!$F$6:$F$1005,Con_ve!$C$6:$C$1005,$C630,Con_ve!$I$6:$I$1005,"Em negociação",Con_ve!$Q$6:$Q$1005,Cad_cl!BM$5)))</f>
        <v/>
      </c>
      <c r="BN630" s="134" t="str">
        <f>IF(ISERR(IF($C630="","",SUMIFS(Con_ve!$F$6:$F$1005,Con_ve!$C$6:$C$1005,$C630,Con_ve!$I$6:$I$1005,"Em negociação",Con_ve!$Q$6:$Q$1005,Cad_cl!BN$5))),"",IF($C630="","",SUMIFS(Con_ve!$F$6:$F$1005,Con_ve!$C$6:$C$1005,$C630,Con_ve!$I$6:$I$1005,"Em negociação",Con_ve!$Q$6:$Q$1005,Cad_cl!BN$5)))</f>
        <v/>
      </c>
      <c r="BO630" s="134" t="str">
        <f>IF(ISERR(IF($C630="","",SUMIFS(Con_ve!$F$6:$F$1005,Con_ve!$C$6:$C$1005,$C630,Con_ve!$I$6:$I$1005,"Em negociação",Con_ve!$Q$6:$Q$1005,Cad_cl!BO$5))),"",IF($C630="","",SUMIFS(Con_ve!$F$6:$F$1005,Con_ve!$C$6:$C$1005,$C630,Con_ve!$I$6:$I$1005,"Em negociação",Con_ve!$Q$6:$Q$1005,Cad_cl!BO$5)))</f>
        <v/>
      </c>
      <c r="BP630" s="134">
        <f t="shared" si="28"/>
        <v>0</v>
      </c>
      <c r="BR630" s="125" t="str">
        <f>IF(ISERR(IF(AND($I630=Re_lo!$E$5,BR$5=VLOOKUP(Re_lo!$H$5,Re_lo!$N$5:$O$16,2,0)),AP630,"")),"",IF(AND($I630=Re_lo!$E$5,BR$5=VLOOKUP(Re_lo!$H$5,Re_lo!$N$5:$O$16,2,0)),AP630,""))</f>
        <v/>
      </c>
      <c r="BS630" s="125" t="str">
        <f>IF(ISERR(IF(AND($I630=Re_lo!$E$5,BS$5=VLOOKUP(Re_lo!$H$5,Re_lo!$N$5:$O$16,2,0)),AQ630,"")),"",IF(AND($I630=Re_lo!$E$5,BS$5=VLOOKUP(Re_lo!$H$5,Re_lo!$N$5:$O$16,2,0)),AQ630,""))</f>
        <v/>
      </c>
      <c r="BT630" s="125" t="str">
        <f>IF(ISERR(IF(AND($I630=Re_lo!$E$5,BT$5=VLOOKUP(Re_lo!$H$5,Re_lo!$N$5:$O$16,2,0)),AR630,"")),"",IF(AND($I630=Re_lo!$E$5,BT$5=VLOOKUP(Re_lo!$H$5,Re_lo!$N$5:$O$16,2,0)),AR630,""))</f>
        <v/>
      </c>
      <c r="BU630" s="125" t="str">
        <f>IF(ISERR(IF(AND($I630=Re_lo!$E$5,BU$5=VLOOKUP(Re_lo!$H$5,Re_lo!$N$5:$O$16,2,0)),AS630,"")),"",IF(AND($I630=Re_lo!$E$5,BU$5=VLOOKUP(Re_lo!$H$5,Re_lo!$N$5:$O$16,2,0)),AS630,""))</f>
        <v/>
      </c>
      <c r="BV630" s="125" t="str">
        <f>IF(ISERR(IF(AND($I630=Re_lo!$E$5,BV$5=VLOOKUP(Re_lo!$H$5,Re_lo!$N$5:$O$16,2,0)),AT630,"")),"",IF(AND($I630=Re_lo!$E$5,BV$5=VLOOKUP(Re_lo!$H$5,Re_lo!$N$5:$O$16,2,0)),AT630,""))</f>
        <v/>
      </c>
      <c r="BW630" s="125" t="str">
        <f>IF(ISERR(IF(AND($I630=Re_lo!$E$5,BW$5=VLOOKUP(Re_lo!$H$5,Re_lo!$N$5:$O$16,2,0)),AU630,"")),"",IF(AND($I630=Re_lo!$E$5,BW$5=VLOOKUP(Re_lo!$H$5,Re_lo!$N$5:$O$16,2,0)),AU630,""))</f>
        <v/>
      </c>
      <c r="BX630" s="125" t="str">
        <f>IF(ISERR(IF(AND($I630=Re_lo!$E$5,BX$5=VLOOKUP(Re_lo!$H$5,Re_lo!$N$5:$O$16,2,0)),AV630,"")),"",IF(AND($I630=Re_lo!$E$5,BX$5=VLOOKUP(Re_lo!$H$5,Re_lo!$N$5:$O$16,2,0)),AV630,""))</f>
        <v/>
      </c>
      <c r="BY630" s="125" t="str">
        <f>IF(ISERR(IF(AND($I630=Re_lo!$E$5,BY$5=VLOOKUP(Re_lo!$H$5,Re_lo!$N$5:$O$16,2,0)),AW630,"")),"",IF(AND($I630=Re_lo!$E$5,BY$5=VLOOKUP(Re_lo!$H$5,Re_lo!$N$5:$O$16,2,0)),AW630,""))</f>
        <v/>
      </c>
      <c r="BZ630" s="125" t="str">
        <f>IF(ISERR(IF(AND($I630=Re_lo!$E$5,BZ$5=VLOOKUP(Re_lo!$H$5,Re_lo!$N$5:$O$16,2,0)),AX630,"")),"",IF(AND($I630=Re_lo!$E$5,BZ$5=VLOOKUP(Re_lo!$H$5,Re_lo!$N$5:$O$16,2,0)),AX630,""))</f>
        <v/>
      </c>
      <c r="CA630" s="125" t="str">
        <f>IF(ISERR(IF(AND($I630=Re_lo!$E$5,CA$5=VLOOKUP(Re_lo!$H$5,Re_lo!$N$5:$O$16,2,0)),AY630,"")),"",IF(AND($I630=Re_lo!$E$5,CA$5=VLOOKUP(Re_lo!$H$5,Re_lo!$N$5:$O$16,2,0)),AY630,""))</f>
        <v/>
      </c>
      <c r="CB630" s="125" t="str">
        <f>IF(ISERR(IF(AND($I630=Re_lo!$E$5,CB$5=VLOOKUP(Re_lo!$H$5,Re_lo!$N$5:$O$16,2,0)),AZ630,"")),"",IF(AND($I630=Re_lo!$E$5,CB$5=VLOOKUP(Re_lo!$H$5,Re_lo!$N$5:$O$16,2,0)),AZ630,""))</f>
        <v/>
      </c>
      <c r="CC630" s="125" t="str">
        <f>IF(ISERR(IF(AND($I630=Re_lo!$E$5,CC$5=VLOOKUP(Re_lo!$H$5,Re_lo!$N$5:$O$16,2,0)),BA630,"")),"",IF(AND($I630=Re_lo!$E$5,CC$5=VLOOKUP(Re_lo!$H$5,Re_lo!$N$5:$O$16,2,0)),BA630,""))</f>
        <v/>
      </c>
      <c r="CD630" s="125" t="str">
        <f>IF(ISERR(IF(AND($I630=Re_lo!$E$5,CD$5=VLOOKUP(Re_lo!$H$5,Re_lo!$N$5:$O$16,2,0)),BB630,"")),"",IF(AND($I630=Re_lo!$E$5,CD$5=VLOOKUP(Re_lo!$H$5,Re_lo!$N$5:$O$16,2,0)),BB630,""))</f>
        <v/>
      </c>
      <c r="CF630" s="125" t="str">
        <f>IF($C630="","",COUNTIFS(Con_ve!$C$6:$C$1005,$C630,Con_ve!$Q$6:$Q$1005,Cad_cl!CF$5))</f>
        <v/>
      </c>
      <c r="CG630" s="125" t="str">
        <f>IF($C630="","",COUNTIFS(Con_ve!$C$6:$C$1005,$C630,Con_ve!$Q$6:$Q$1005,Cad_cl!CG$5))</f>
        <v/>
      </c>
      <c r="CH630" s="125" t="str">
        <f>IF($C630="","",COUNTIFS(Con_ve!$C$6:$C$1005,$C630,Con_ve!$Q$6:$Q$1005,Cad_cl!CH$5))</f>
        <v/>
      </c>
      <c r="CI630" s="125" t="str">
        <f>IF($C630="","",COUNTIFS(Con_ve!$C$6:$C$1005,$C630,Con_ve!$Q$6:$Q$1005,Cad_cl!CI$5))</f>
        <v/>
      </c>
      <c r="CJ630" s="125" t="str">
        <f>IF($C630="","",COUNTIFS(Con_ve!$C$6:$C$1005,$C630,Con_ve!$Q$6:$Q$1005,Cad_cl!CJ$5))</f>
        <v/>
      </c>
      <c r="CK630" s="125" t="str">
        <f>IF($C630="","",COUNTIFS(Con_ve!$C$6:$C$1005,$C630,Con_ve!$Q$6:$Q$1005,Cad_cl!CK$5))</f>
        <v/>
      </c>
      <c r="CL630" s="125" t="str">
        <f>IF($C630="","",COUNTIFS(Con_ve!$C$6:$C$1005,$C630,Con_ve!$Q$6:$Q$1005,Cad_cl!CL$5))</f>
        <v/>
      </c>
      <c r="CM630" s="125" t="str">
        <f>IF($C630="","",COUNTIFS(Con_ve!$C$6:$C$1005,$C630,Con_ve!$Q$6:$Q$1005,Cad_cl!CM$5))</f>
        <v/>
      </c>
      <c r="CN630" s="125" t="str">
        <f>IF($C630="","",COUNTIFS(Con_ve!$C$6:$C$1005,$C630,Con_ve!$Q$6:$Q$1005,Cad_cl!CN$5))</f>
        <v/>
      </c>
      <c r="CO630" s="125" t="str">
        <f>IF($C630="","",COUNTIFS(Con_ve!$C$6:$C$1005,$C630,Con_ve!$Q$6:$Q$1005,Cad_cl!CO$5))</f>
        <v/>
      </c>
      <c r="CP630" s="125" t="str">
        <f>IF($C630="","",COUNTIFS(Con_ve!$C$6:$C$1005,$C630,Con_ve!$Q$6:$Q$1005,Cad_cl!CP$5))</f>
        <v/>
      </c>
      <c r="CQ630" s="125" t="str">
        <f>IF($C630="","",COUNTIFS(Con_ve!$C$6:$C$1005,$C630,Con_ve!$Q$6:$Q$1005,Cad_cl!CQ$5))</f>
        <v/>
      </c>
      <c r="CR630" s="125">
        <f t="shared" si="29"/>
        <v>0</v>
      </c>
    </row>
    <row r="631" spans="3:96" ht="30" customHeight="1">
      <c r="C631" s="153"/>
      <c r="D631" s="153"/>
      <c r="E631" s="154"/>
      <c r="F631" s="153"/>
      <c r="G631" s="155"/>
      <c r="H631" s="153"/>
      <c r="I631" s="153"/>
      <c r="J631" s="132" t="s">
        <v>309</v>
      </c>
      <c r="K631" s="133" t="s">
        <v>309</v>
      </c>
      <c r="L631" s="153"/>
      <c r="M631" s="153"/>
      <c r="N631" s="153"/>
      <c r="O631" s="153"/>
      <c r="P631" s="153"/>
      <c r="Q631" s="153"/>
      <c r="AP631" s="134" t="str">
        <f>IF(ISERR(IF($C631="","",SUMIFS(Con_ve!$F$6:$F$1005,Con_ve!$C$6:$C$1005,$C631,Con_ve!$I$6:$I$1005,"Fechada",Con_ve!$Q$6:$Q$1005,Cad_cl!AP$5))),"",IF($C631="","",SUMIFS(Con_ve!$F$6:$F$1005,Con_ve!$C$6:$C$1005,$C631,Con_ve!$I$6:$I$1005,"Fechada",Con_ve!$Q$6:$Q$1005,Cad_cl!AP$5)))</f>
        <v/>
      </c>
      <c r="AQ631" s="134" t="str">
        <f>IF(ISERR(IF($C631="","",SUMIFS(Con_ve!$F$6:$F$1005,Con_ve!$C$6:$C$1005,$C631,Con_ve!$I$6:$I$1005,"Fechada",Con_ve!$Q$6:$Q$1005,Cad_cl!AQ$5))),"",IF($C631="","",SUMIFS(Con_ve!$F$6:$F$1005,Con_ve!$C$6:$C$1005,$C631,Con_ve!$I$6:$I$1005,"Fechada",Con_ve!$Q$6:$Q$1005,Cad_cl!AQ$5)))</f>
        <v/>
      </c>
      <c r="AR631" s="134" t="str">
        <f>IF(ISERR(IF($C631="","",SUMIFS(Con_ve!$F$6:$F$1005,Con_ve!$C$6:$C$1005,$C631,Con_ve!$I$6:$I$1005,"Fechada",Con_ve!$Q$6:$Q$1005,Cad_cl!AR$5))),"",IF($C631="","",SUMIFS(Con_ve!$F$6:$F$1005,Con_ve!$C$6:$C$1005,$C631,Con_ve!$I$6:$I$1005,"Fechada",Con_ve!$Q$6:$Q$1005,Cad_cl!AR$5)))</f>
        <v/>
      </c>
      <c r="AS631" s="134" t="str">
        <f>IF(ISERR(IF($C631="","",SUMIFS(Con_ve!$F$6:$F$1005,Con_ve!$C$6:$C$1005,$C631,Con_ve!$I$6:$I$1005,"Fechada",Con_ve!$Q$6:$Q$1005,Cad_cl!AS$5))),"",IF($C631="","",SUMIFS(Con_ve!$F$6:$F$1005,Con_ve!$C$6:$C$1005,$C631,Con_ve!$I$6:$I$1005,"Fechada",Con_ve!$Q$6:$Q$1005,Cad_cl!AS$5)))</f>
        <v/>
      </c>
      <c r="AT631" s="134" t="str">
        <f>IF(ISERR(IF($C631="","",SUMIFS(Con_ve!$F$6:$F$1005,Con_ve!$C$6:$C$1005,$C631,Con_ve!$I$6:$I$1005,"Fechada",Con_ve!$Q$6:$Q$1005,Cad_cl!AT$5))),"",IF($C631="","",SUMIFS(Con_ve!$F$6:$F$1005,Con_ve!$C$6:$C$1005,$C631,Con_ve!$I$6:$I$1005,"Fechada",Con_ve!$Q$6:$Q$1005,Cad_cl!AT$5)))</f>
        <v/>
      </c>
      <c r="AU631" s="134" t="str">
        <f>IF(ISERR(IF($C631="","",SUMIFS(Con_ve!$F$6:$F$1005,Con_ve!$C$6:$C$1005,$C631,Con_ve!$I$6:$I$1005,"Fechada",Con_ve!$Q$6:$Q$1005,Cad_cl!AU$5))),"",IF($C631="","",SUMIFS(Con_ve!$F$6:$F$1005,Con_ve!$C$6:$C$1005,$C631,Con_ve!$I$6:$I$1005,"Fechada",Con_ve!$Q$6:$Q$1005,Cad_cl!AU$5)))</f>
        <v/>
      </c>
      <c r="AV631" s="134" t="str">
        <f>IF(ISERR(IF($C631="","",SUMIFS(Con_ve!$F$6:$F$1005,Con_ve!$C$6:$C$1005,$C631,Con_ve!$I$6:$I$1005,"Fechada",Con_ve!$Q$6:$Q$1005,Cad_cl!AV$5))),"",IF($C631="","",SUMIFS(Con_ve!$F$6:$F$1005,Con_ve!$C$6:$C$1005,$C631,Con_ve!$I$6:$I$1005,"Fechada",Con_ve!$Q$6:$Q$1005,Cad_cl!AV$5)))</f>
        <v/>
      </c>
      <c r="AW631" s="134" t="str">
        <f>IF(ISERR(IF($C631="","",SUMIFS(Con_ve!$F$6:$F$1005,Con_ve!$C$6:$C$1005,$C631,Con_ve!$I$6:$I$1005,"Fechada",Con_ve!$Q$6:$Q$1005,Cad_cl!AW$5))),"",IF($C631="","",SUMIFS(Con_ve!$F$6:$F$1005,Con_ve!$C$6:$C$1005,$C631,Con_ve!$I$6:$I$1005,"Fechada",Con_ve!$Q$6:$Q$1005,Cad_cl!AW$5)))</f>
        <v/>
      </c>
      <c r="AX631" s="134" t="str">
        <f>IF(ISERR(IF($C631="","",SUMIFS(Con_ve!$F$6:$F$1005,Con_ve!$C$6:$C$1005,$C631,Con_ve!$I$6:$I$1005,"Fechada",Con_ve!$Q$6:$Q$1005,Cad_cl!AX$5))),"",IF($C631="","",SUMIFS(Con_ve!$F$6:$F$1005,Con_ve!$C$6:$C$1005,$C631,Con_ve!$I$6:$I$1005,"Fechada",Con_ve!$Q$6:$Q$1005,Cad_cl!AX$5)))</f>
        <v/>
      </c>
      <c r="AY631" s="134" t="str">
        <f>IF(ISERR(IF($C631="","",SUMIFS(Con_ve!$F$6:$F$1005,Con_ve!$C$6:$C$1005,$C631,Con_ve!$I$6:$I$1005,"Fechada",Con_ve!$Q$6:$Q$1005,Cad_cl!AY$5))),"",IF($C631="","",SUMIFS(Con_ve!$F$6:$F$1005,Con_ve!$C$6:$C$1005,$C631,Con_ve!$I$6:$I$1005,"Fechada",Con_ve!$Q$6:$Q$1005,Cad_cl!AY$5)))</f>
        <v/>
      </c>
      <c r="AZ631" s="134" t="str">
        <f>IF(ISERR(IF($C631="","",SUMIFS(Con_ve!$F$6:$F$1005,Con_ve!$C$6:$C$1005,$C631,Con_ve!$I$6:$I$1005,"Fechada",Con_ve!$Q$6:$Q$1005,Cad_cl!AZ$5))),"",IF($C631="","",SUMIFS(Con_ve!$F$6:$F$1005,Con_ve!$C$6:$C$1005,$C631,Con_ve!$I$6:$I$1005,"Fechada",Con_ve!$Q$6:$Q$1005,Cad_cl!AZ$5)))</f>
        <v/>
      </c>
      <c r="BA631" s="134" t="str">
        <f>IF(ISERR(IF($C631="","",SUMIFS(Con_ve!$F$6:$F$1005,Con_ve!$C$6:$C$1005,$C631,Con_ve!$I$6:$I$1005,"Fechada",Con_ve!$Q$6:$Q$1005,Cad_cl!BA$5))),"",IF($C631="","",SUMIFS(Con_ve!$F$6:$F$1005,Con_ve!$C$6:$C$1005,$C631,Con_ve!$I$6:$I$1005,"Fechada",Con_ve!$Q$6:$Q$1005,Cad_cl!BA$5)))</f>
        <v/>
      </c>
      <c r="BB631" s="134">
        <f t="shared" si="27"/>
        <v>0</v>
      </c>
      <c r="BD631" s="134" t="str">
        <f>IF(ISERR(IF($C631="","",SUMIFS(Con_ve!$F$6:$F$1005,Con_ve!$C$6:$C$1005,$C631,Con_ve!$I$6:$I$1005,"Em negociação",Con_ve!$Q$6:$Q$1005,Cad_cl!BD$5))),"",IF($C631="","",SUMIFS(Con_ve!$F$6:$F$1005,Con_ve!$C$6:$C$1005,$C631,Con_ve!$I$6:$I$1005,"Em negociação",Con_ve!$Q$6:$Q$1005,Cad_cl!BD$5)))</f>
        <v/>
      </c>
      <c r="BE631" s="134" t="str">
        <f>IF(ISERR(IF($C631="","",SUMIFS(Con_ve!$F$6:$F$1005,Con_ve!$C$6:$C$1005,$C631,Con_ve!$I$6:$I$1005,"Em negociação",Con_ve!$Q$6:$Q$1005,Cad_cl!BE$5))),"",IF($C631="","",SUMIFS(Con_ve!$F$6:$F$1005,Con_ve!$C$6:$C$1005,$C631,Con_ve!$I$6:$I$1005,"Em negociação",Con_ve!$Q$6:$Q$1005,Cad_cl!BE$5)))</f>
        <v/>
      </c>
      <c r="BF631" s="134" t="str">
        <f>IF(ISERR(IF($C631="","",SUMIFS(Con_ve!$F$6:$F$1005,Con_ve!$C$6:$C$1005,$C631,Con_ve!$I$6:$I$1005,"Em negociação",Con_ve!$Q$6:$Q$1005,Cad_cl!BF$5))),"",IF($C631="","",SUMIFS(Con_ve!$F$6:$F$1005,Con_ve!$C$6:$C$1005,$C631,Con_ve!$I$6:$I$1005,"Em negociação",Con_ve!$Q$6:$Q$1005,Cad_cl!BF$5)))</f>
        <v/>
      </c>
      <c r="BG631" s="134" t="str">
        <f>IF(ISERR(IF($C631="","",SUMIFS(Con_ve!$F$6:$F$1005,Con_ve!$C$6:$C$1005,$C631,Con_ve!$I$6:$I$1005,"Em negociação",Con_ve!$Q$6:$Q$1005,Cad_cl!BG$5))),"",IF($C631="","",SUMIFS(Con_ve!$F$6:$F$1005,Con_ve!$C$6:$C$1005,$C631,Con_ve!$I$6:$I$1005,"Em negociação",Con_ve!$Q$6:$Q$1005,Cad_cl!BG$5)))</f>
        <v/>
      </c>
      <c r="BH631" s="134" t="str">
        <f>IF(ISERR(IF($C631="","",SUMIFS(Con_ve!$F$6:$F$1005,Con_ve!$C$6:$C$1005,$C631,Con_ve!$I$6:$I$1005,"Em negociação",Con_ve!$Q$6:$Q$1005,Cad_cl!BH$5))),"",IF($C631="","",SUMIFS(Con_ve!$F$6:$F$1005,Con_ve!$C$6:$C$1005,$C631,Con_ve!$I$6:$I$1005,"Em negociação",Con_ve!$Q$6:$Q$1005,Cad_cl!BH$5)))</f>
        <v/>
      </c>
      <c r="BI631" s="134" t="str">
        <f>IF(ISERR(IF($C631="","",SUMIFS(Con_ve!$F$6:$F$1005,Con_ve!$C$6:$C$1005,$C631,Con_ve!$I$6:$I$1005,"Em negociação",Con_ve!$Q$6:$Q$1005,Cad_cl!BI$5))),"",IF($C631="","",SUMIFS(Con_ve!$F$6:$F$1005,Con_ve!$C$6:$C$1005,$C631,Con_ve!$I$6:$I$1005,"Em negociação",Con_ve!$Q$6:$Q$1005,Cad_cl!BI$5)))</f>
        <v/>
      </c>
      <c r="BJ631" s="134" t="str">
        <f>IF(ISERR(IF($C631="","",SUMIFS(Con_ve!$F$6:$F$1005,Con_ve!$C$6:$C$1005,$C631,Con_ve!$I$6:$I$1005,"Em negociação",Con_ve!$Q$6:$Q$1005,Cad_cl!BJ$5))),"",IF($C631="","",SUMIFS(Con_ve!$F$6:$F$1005,Con_ve!$C$6:$C$1005,$C631,Con_ve!$I$6:$I$1005,"Em negociação",Con_ve!$Q$6:$Q$1005,Cad_cl!BJ$5)))</f>
        <v/>
      </c>
      <c r="BK631" s="134" t="str">
        <f>IF(ISERR(IF($C631="","",SUMIFS(Con_ve!$F$6:$F$1005,Con_ve!$C$6:$C$1005,$C631,Con_ve!$I$6:$I$1005,"Em negociação",Con_ve!$Q$6:$Q$1005,Cad_cl!BK$5))),"",IF($C631="","",SUMIFS(Con_ve!$F$6:$F$1005,Con_ve!$C$6:$C$1005,$C631,Con_ve!$I$6:$I$1005,"Em negociação",Con_ve!$Q$6:$Q$1005,Cad_cl!BK$5)))</f>
        <v/>
      </c>
      <c r="BL631" s="134" t="str">
        <f>IF(ISERR(IF($C631="","",SUMIFS(Con_ve!$F$6:$F$1005,Con_ve!$C$6:$C$1005,$C631,Con_ve!$I$6:$I$1005,"Em negociação",Con_ve!$Q$6:$Q$1005,Cad_cl!BL$5))),"",IF($C631="","",SUMIFS(Con_ve!$F$6:$F$1005,Con_ve!$C$6:$C$1005,$C631,Con_ve!$I$6:$I$1005,"Em negociação",Con_ve!$Q$6:$Q$1005,Cad_cl!BL$5)))</f>
        <v/>
      </c>
      <c r="BM631" s="134" t="str">
        <f>IF(ISERR(IF($C631="","",SUMIFS(Con_ve!$F$6:$F$1005,Con_ve!$C$6:$C$1005,$C631,Con_ve!$I$6:$I$1005,"Em negociação",Con_ve!$Q$6:$Q$1005,Cad_cl!BM$5))),"",IF($C631="","",SUMIFS(Con_ve!$F$6:$F$1005,Con_ve!$C$6:$C$1005,$C631,Con_ve!$I$6:$I$1005,"Em negociação",Con_ve!$Q$6:$Q$1005,Cad_cl!BM$5)))</f>
        <v/>
      </c>
      <c r="BN631" s="134" t="str">
        <f>IF(ISERR(IF($C631="","",SUMIFS(Con_ve!$F$6:$F$1005,Con_ve!$C$6:$C$1005,$C631,Con_ve!$I$6:$I$1005,"Em negociação",Con_ve!$Q$6:$Q$1005,Cad_cl!BN$5))),"",IF($C631="","",SUMIFS(Con_ve!$F$6:$F$1005,Con_ve!$C$6:$C$1005,$C631,Con_ve!$I$6:$I$1005,"Em negociação",Con_ve!$Q$6:$Q$1005,Cad_cl!BN$5)))</f>
        <v/>
      </c>
      <c r="BO631" s="134" t="str">
        <f>IF(ISERR(IF($C631="","",SUMIFS(Con_ve!$F$6:$F$1005,Con_ve!$C$6:$C$1005,$C631,Con_ve!$I$6:$I$1005,"Em negociação",Con_ve!$Q$6:$Q$1005,Cad_cl!BO$5))),"",IF($C631="","",SUMIFS(Con_ve!$F$6:$F$1005,Con_ve!$C$6:$C$1005,$C631,Con_ve!$I$6:$I$1005,"Em negociação",Con_ve!$Q$6:$Q$1005,Cad_cl!BO$5)))</f>
        <v/>
      </c>
      <c r="BP631" s="134">
        <f t="shared" si="28"/>
        <v>0</v>
      </c>
      <c r="BR631" s="125" t="str">
        <f>IF(ISERR(IF(AND($I631=Re_lo!$E$5,BR$5=VLOOKUP(Re_lo!$H$5,Re_lo!$N$5:$O$16,2,0)),AP631,"")),"",IF(AND($I631=Re_lo!$E$5,BR$5=VLOOKUP(Re_lo!$H$5,Re_lo!$N$5:$O$16,2,0)),AP631,""))</f>
        <v/>
      </c>
      <c r="BS631" s="125" t="str">
        <f>IF(ISERR(IF(AND($I631=Re_lo!$E$5,BS$5=VLOOKUP(Re_lo!$H$5,Re_lo!$N$5:$O$16,2,0)),AQ631,"")),"",IF(AND($I631=Re_lo!$E$5,BS$5=VLOOKUP(Re_lo!$H$5,Re_lo!$N$5:$O$16,2,0)),AQ631,""))</f>
        <v/>
      </c>
      <c r="BT631" s="125" t="str">
        <f>IF(ISERR(IF(AND($I631=Re_lo!$E$5,BT$5=VLOOKUP(Re_lo!$H$5,Re_lo!$N$5:$O$16,2,0)),AR631,"")),"",IF(AND($I631=Re_lo!$E$5,BT$5=VLOOKUP(Re_lo!$H$5,Re_lo!$N$5:$O$16,2,0)),AR631,""))</f>
        <v/>
      </c>
      <c r="BU631" s="125" t="str">
        <f>IF(ISERR(IF(AND($I631=Re_lo!$E$5,BU$5=VLOOKUP(Re_lo!$H$5,Re_lo!$N$5:$O$16,2,0)),AS631,"")),"",IF(AND($I631=Re_lo!$E$5,BU$5=VLOOKUP(Re_lo!$H$5,Re_lo!$N$5:$O$16,2,0)),AS631,""))</f>
        <v/>
      </c>
      <c r="BV631" s="125" t="str">
        <f>IF(ISERR(IF(AND($I631=Re_lo!$E$5,BV$5=VLOOKUP(Re_lo!$H$5,Re_lo!$N$5:$O$16,2,0)),AT631,"")),"",IF(AND($I631=Re_lo!$E$5,BV$5=VLOOKUP(Re_lo!$H$5,Re_lo!$N$5:$O$16,2,0)),AT631,""))</f>
        <v/>
      </c>
      <c r="BW631" s="125" t="str">
        <f>IF(ISERR(IF(AND($I631=Re_lo!$E$5,BW$5=VLOOKUP(Re_lo!$H$5,Re_lo!$N$5:$O$16,2,0)),AU631,"")),"",IF(AND($I631=Re_lo!$E$5,BW$5=VLOOKUP(Re_lo!$H$5,Re_lo!$N$5:$O$16,2,0)),AU631,""))</f>
        <v/>
      </c>
      <c r="BX631" s="125" t="str">
        <f>IF(ISERR(IF(AND($I631=Re_lo!$E$5,BX$5=VLOOKUP(Re_lo!$H$5,Re_lo!$N$5:$O$16,2,0)),AV631,"")),"",IF(AND($I631=Re_lo!$E$5,BX$5=VLOOKUP(Re_lo!$H$5,Re_lo!$N$5:$O$16,2,0)),AV631,""))</f>
        <v/>
      </c>
      <c r="BY631" s="125" t="str">
        <f>IF(ISERR(IF(AND($I631=Re_lo!$E$5,BY$5=VLOOKUP(Re_lo!$H$5,Re_lo!$N$5:$O$16,2,0)),AW631,"")),"",IF(AND($I631=Re_lo!$E$5,BY$5=VLOOKUP(Re_lo!$H$5,Re_lo!$N$5:$O$16,2,0)),AW631,""))</f>
        <v/>
      </c>
      <c r="BZ631" s="125" t="str">
        <f>IF(ISERR(IF(AND($I631=Re_lo!$E$5,BZ$5=VLOOKUP(Re_lo!$H$5,Re_lo!$N$5:$O$16,2,0)),AX631,"")),"",IF(AND($I631=Re_lo!$E$5,BZ$5=VLOOKUP(Re_lo!$H$5,Re_lo!$N$5:$O$16,2,0)),AX631,""))</f>
        <v/>
      </c>
      <c r="CA631" s="125" t="str">
        <f>IF(ISERR(IF(AND($I631=Re_lo!$E$5,CA$5=VLOOKUP(Re_lo!$H$5,Re_lo!$N$5:$O$16,2,0)),AY631,"")),"",IF(AND($I631=Re_lo!$E$5,CA$5=VLOOKUP(Re_lo!$H$5,Re_lo!$N$5:$O$16,2,0)),AY631,""))</f>
        <v/>
      </c>
      <c r="CB631" s="125" t="str">
        <f>IF(ISERR(IF(AND($I631=Re_lo!$E$5,CB$5=VLOOKUP(Re_lo!$H$5,Re_lo!$N$5:$O$16,2,0)),AZ631,"")),"",IF(AND($I631=Re_lo!$E$5,CB$5=VLOOKUP(Re_lo!$H$5,Re_lo!$N$5:$O$16,2,0)),AZ631,""))</f>
        <v/>
      </c>
      <c r="CC631" s="125" t="str">
        <f>IF(ISERR(IF(AND($I631=Re_lo!$E$5,CC$5=VLOOKUP(Re_lo!$H$5,Re_lo!$N$5:$O$16,2,0)),BA631,"")),"",IF(AND($I631=Re_lo!$E$5,CC$5=VLOOKUP(Re_lo!$H$5,Re_lo!$N$5:$O$16,2,0)),BA631,""))</f>
        <v/>
      </c>
      <c r="CD631" s="125" t="str">
        <f>IF(ISERR(IF(AND($I631=Re_lo!$E$5,CD$5=VLOOKUP(Re_lo!$H$5,Re_lo!$N$5:$O$16,2,0)),BB631,"")),"",IF(AND($I631=Re_lo!$E$5,CD$5=VLOOKUP(Re_lo!$H$5,Re_lo!$N$5:$O$16,2,0)),BB631,""))</f>
        <v/>
      </c>
      <c r="CF631" s="125" t="str">
        <f>IF($C631="","",COUNTIFS(Con_ve!$C$6:$C$1005,$C631,Con_ve!$Q$6:$Q$1005,Cad_cl!CF$5))</f>
        <v/>
      </c>
      <c r="CG631" s="125" t="str">
        <f>IF($C631="","",COUNTIFS(Con_ve!$C$6:$C$1005,$C631,Con_ve!$Q$6:$Q$1005,Cad_cl!CG$5))</f>
        <v/>
      </c>
      <c r="CH631" s="125" t="str">
        <f>IF($C631="","",COUNTIFS(Con_ve!$C$6:$C$1005,$C631,Con_ve!$Q$6:$Q$1005,Cad_cl!CH$5))</f>
        <v/>
      </c>
      <c r="CI631" s="125" t="str">
        <f>IF($C631="","",COUNTIFS(Con_ve!$C$6:$C$1005,$C631,Con_ve!$Q$6:$Q$1005,Cad_cl!CI$5))</f>
        <v/>
      </c>
      <c r="CJ631" s="125" t="str">
        <f>IF($C631="","",COUNTIFS(Con_ve!$C$6:$C$1005,$C631,Con_ve!$Q$6:$Q$1005,Cad_cl!CJ$5))</f>
        <v/>
      </c>
      <c r="CK631" s="125" t="str">
        <f>IF($C631="","",COUNTIFS(Con_ve!$C$6:$C$1005,$C631,Con_ve!$Q$6:$Q$1005,Cad_cl!CK$5))</f>
        <v/>
      </c>
      <c r="CL631" s="125" t="str">
        <f>IF($C631="","",COUNTIFS(Con_ve!$C$6:$C$1005,$C631,Con_ve!$Q$6:$Q$1005,Cad_cl!CL$5))</f>
        <v/>
      </c>
      <c r="CM631" s="125" t="str">
        <f>IF($C631="","",COUNTIFS(Con_ve!$C$6:$C$1005,$C631,Con_ve!$Q$6:$Q$1005,Cad_cl!CM$5))</f>
        <v/>
      </c>
      <c r="CN631" s="125" t="str">
        <f>IF($C631="","",COUNTIFS(Con_ve!$C$6:$C$1005,$C631,Con_ve!$Q$6:$Q$1005,Cad_cl!CN$5))</f>
        <v/>
      </c>
      <c r="CO631" s="125" t="str">
        <f>IF($C631="","",COUNTIFS(Con_ve!$C$6:$C$1005,$C631,Con_ve!$Q$6:$Q$1005,Cad_cl!CO$5))</f>
        <v/>
      </c>
      <c r="CP631" s="125" t="str">
        <f>IF($C631="","",COUNTIFS(Con_ve!$C$6:$C$1005,$C631,Con_ve!$Q$6:$Q$1005,Cad_cl!CP$5))</f>
        <v/>
      </c>
      <c r="CQ631" s="125" t="str">
        <f>IF($C631="","",COUNTIFS(Con_ve!$C$6:$C$1005,$C631,Con_ve!$Q$6:$Q$1005,Cad_cl!CQ$5))</f>
        <v/>
      </c>
      <c r="CR631" s="125">
        <f t="shared" si="29"/>
        <v>0</v>
      </c>
    </row>
    <row r="632" spans="3:96" ht="30" customHeight="1">
      <c r="C632" s="153"/>
      <c r="D632" s="153"/>
      <c r="E632" s="154"/>
      <c r="F632" s="153"/>
      <c r="G632" s="155"/>
      <c r="H632" s="153"/>
      <c r="I632" s="153"/>
      <c r="J632" s="132" t="s">
        <v>309</v>
      </c>
      <c r="K632" s="133" t="s">
        <v>309</v>
      </c>
      <c r="L632" s="153"/>
      <c r="M632" s="153"/>
      <c r="N632" s="153"/>
      <c r="O632" s="153"/>
      <c r="P632" s="153"/>
      <c r="Q632" s="153"/>
      <c r="AP632" s="134" t="str">
        <f>IF(ISERR(IF($C632="","",SUMIFS(Con_ve!$F$6:$F$1005,Con_ve!$C$6:$C$1005,$C632,Con_ve!$I$6:$I$1005,"Fechada",Con_ve!$Q$6:$Q$1005,Cad_cl!AP$5))),"",IF($C632="","",SUMIFS(Con_ve!$F$6:$F$1005,Con_ve!$C$6:$C$1005,$C632,Con_ve!$I$6:$I$1005,"Fechada",Con_ve!$Q$6:$Q$1005,Cad_cl!AP$5)))</f>
        <v/>
      </c>
      <c r="AQ632" s="134" t="str">
        <f>IF(ISERR(IF($C632="","",SUMIFS(Con_ve!$F$6:$F$1005,Con_ve!$C$6:$C$1005,$C632,Con_ve!$I$6:$I$1005,"Fechada",Con_ve!$Q$6:$Q$1005,Cad_cl!AQ$5))),"",IF($C632="","",SUMIFS(Con_ve!$F$6:$F$1005,Con_ve!$C$6:$C$1005,$C632,Con_ve!$I$6:$I$1005,"Fechada",Con_ve!$Q$6:$Q$1005,Cad_cl!AQ$5)))</f>
        <v/>
      </c>
      <c r="AR632" s="134" t="str">
        <f>IF(ISERR(IF($C632="","",SUMIFS(Con_ve!$F$6:$F$1005,Con_ve!$C$6:$C$1005,$C632,Con_ve!$I$6:$I$1005,"Fechada",Con_ve!$Q$6:$Q$1005,Cad_cl!AR$5))),"",IF($C632="","",SUMIFS(Con_ve!$F$6:$F$1005,Con_ve!$C$6:$C$1005,$C632,Con_ve!$I$6:$I$1005,"Fechada",Con_ve!$Q$6:$Q$1005,Cad_cl!AR$5)))</f>
        <v/>
      </c>
      <c r="AS632" s="134" t="str">
        <f>IF(ISERR(IF($C632="","",SUMIFS(Con_ve!$F$6:$F$1005,Con_ve!$C$6:$C$1005,$C632,Con_ve!$I$6:$I$1005,"Fechada",Con_ve!$Q$6:$Q$1005,Cad_cl!AS$5))),"",IF($C632="","",SUMIFS(Con_ve!$F$6:$F$1005,Con_ve!$C$6:$C$1005,$C632,Con_ve!$I$6:$I$1005,"Fechada",Con_ve!$Q$6:$Q$1005,Cad_cl!AS$5)))</f>
        <v/>
      </c>
      <c r="AT632" s="134" t="str">
        <f>IF(ISERR(IF($C632="","",SUMIFS(Con_ve!$F$6:$F$1005,Con_ve!$C$6:$C$1005,$C632,Con_ve!$I$6:$I$1005,"Fechada",Con_ve!$Q$6:$Q$1005,Cad_cl!AT$5))),"",IF($C632="","",SUMIFS(Con_ve!$F$6:$F$1005,Con_ve!$C$6:$C$1005,$C632,Con_ve!$I$6:$I$1005,"Fechada",Con_ve!$Q$6:$Q$1005,Cad_cl!AT$5)))</f>
        <v/>
      </c>
      <c r="AU632" s="134" t="str">
        <f>IF(ISERR(IF($C632="","",SUMIFS(Con_ve!$F$6:$F$1005,Con_ve!$C$6:$C$1005,$C632,Con_ve!$I$6:$I$1005,"Fechada",Con_ve!$Q$6:$Q$1005,Cad_cl!AU$5))),"",IF($C632="","",SUMIFS(Con_ve!$F$6:$F$1005,Con_ve!$C$6:$C$1005,$C632,Con_ve!$I$6:$I$1005,"Fechada",Con_ve!$Q$6:$Q$1005,Cad_cl!AU$5)))</f>
        <v/>
      </c>
      <c r="AV632" s="134" t="str">
        <f>IF(ISERR(IF($C632="","",SUMIFS(Con_ve!$F$6:$F$1005,Con_ve!$C$6:$C$1005,$C632,Con_ve!$I$6:$I$1005,"Fechada",Con_ve!$Q$6:$Q$1005,Cad_cl!AV$5))),"",IF($C632="","",SUMIFS(Con_ve!$F$6:$F$1005,Con_ve!$C$6:$C$1005,$C632,Con_ve!$I$6:$I$1005,"Fechada",Con_ve!$Q$6:$Q$1005,Cad_cl!AV$5)))</f>
        <v/>
      </c>
      <c r="AW632" s="134" t="str">
        <f>IF(ISERR(IF($C632="","",SUMIFS(Con_ve!$F$6:$F$1005,Con_ve!$C$6:$C$1005,$C632,Con_ve!$I$6:$I$1005,"Fechada",Con_ve!$Q$6:$Q$1005,Cad_cl!AW$5))),"",IF($C632="","",SUMIFS(Con_ve!$F$6:$F$1005,Con_ve!$C$6:$C$1005,$C632,Con_ve!$I$6:$I$1005,"Fechada",Con_ve!$Q$6:$Q$1005,Cad_cl!AW$5)))</f>
        <v/>
      </c>
      <c r="AX632" s="134" t="str">
        <f>IF(ISERR(IF($C632="","",SUMIFS(Con_ve!$F$6:$F$1005,Con_ve!$C$6:$C$1005,$C632,Con_ve!$I$6:$I$1005,"Fechada",Con_ve!$Q$6:$Q$1005,Cad_cl!AX$5))),"",IF($C632="","",SUMIFS(Con_ve!$F$6:$F$1005,Con_ve!$C$6:$C$1005,$C632,Con_ve!$I$6:$I$1005,"Fechada",Con_ve!$Q$6:$Q$1005,Cad_cl!AX$5)))</f>
        <v/>
      </c>
      <c r="AY632" s="134" t="str">
        <f>IF(ISERR(IF($C632="","",SUMIFS(Con_ve!$F$6:$F$1005,Con_ve!$C$6:$C$1005,$C632,Con_ve!$I$6:$I$1005,"Fechada",Con_ve!$Q$6:$Q$1005,Cad_cl!AY$5))),"",IF($C632="","",SUMIFS(Con_ve!$F$6:$F$1005,Con_ve!$C$6:$C$1005,$C632,Con_ve!$I$6:$I$1005,"Fechada",Con_ve!$Q$6:$Q$1005,Cad_cl!AY$5)))</f>
        <v/>
      </c>
      <c r="AZ632" s="134" t="str">
        <f>IF(ISERR(IF($C632="","",SUMIFS(Con_ve!$F$6:$F$1005,Con_ve!$C$6:$C$1005,$C632,Con_ve!$I$6:$I$1005,"Fechada",Con_ve!$Q$6:$Q$1005,Cad_cl!AZ$5))),"",IF($C632="","",SUMIFS(Con_ve!$F$6:$F$1005,Con_ve!$C$6:$C$1005,$C632,Con_ve!$I$6:$I$1005,"Fechada",Con_ve!$Q$6:$Q$1005,Cad_cl!AZ$5)))</f>
        <v/>
      </c>
      <c r="BA632" s="134" t="str">
        <f>IF(ISERR(IF($C632="","",SUMIFS(Con_ve!$F$6:$F$1005,Con_ve!$C$6:$C$1005,$C632,Con_ve!$I$6:$I$1005,"Fechada",Con_ve!$Q$6:$Q$1005,Cad_cl!BA$5))),"",IF($C632="","",SUMIFS(Con_ve!$F$6:$F$1005,Con_ve!$C$6:$C$1005,$C632,Con_ve!$I$6:$I$1005,"Fechada",Con_ve!$Q$6:$Q$1005,Cad_cl!BA$5)))</f>
        <v/>
      </c>
      <c r="BB632" s="134">
        <f t="shared" si="27"/>
        <v>0</v>
      </c>
      <c r="BD632" s="134" t="str">
        <f>IF(ISERR(IF($C632="","",SUMIFS(Con_ve!$F$6:$F$1005,Con_ve!$C$6:$C$1005,$C632,Con_ve!$I$6:$I$1005,"Em negociação",Con_ve!$Q$6:$Q$1005,Cad_cl!BD$5))),"",IF($C632="","",SUMIFS(Con_ve!$F$6:$F$1005,Con_ve!$C$6:$C$1005,$C632,Con_ve!$I$6:$I$1005,"Em negociação",Con_ve!$Q$6:$Q$1005,Cad_cl!BD$5)))</f>
        <v/>
      </c>
      <c r="BE632" s="134" t="str">
        <f>IF(ISERR(IF($C632="","",SUMIFS(Con_ve!$F$6:$F$1005,Con_ve!$C$6:$C$1005,$C632,Con_ve!$I$6:$I$1005,"Em negociação",Con_ve!$Q$6:$Q$1005,Cad_cl!BE$5))),"",IF($C632="","",SUMIFS(Con_ve!$F$6:$F$1005,Con_ve!$C$6:$C$1005,$C632,Con_ve!$I$6:$I$1005,"Em negociação",Con_ve!$Q$6:$Q$1005,Cad_cl!BE$5)))</f>
        <v/>
      </c>
      <c r="BF632" s="134" t="str">
        <f>IF(ISERR(IF($C632="","",SUMIFS(Con_ve!$F$6:$F$1005,Con_ve!$C$6:$C$1005,$C632,Con_ve!$I$6:$I$1005,"Em negociação",Con_ve!$Q$6:$Q$1005,Cad_cl!BF$5))),"",IF($C632="","",SUMIFS(Con_ve!$F$6:$F$1005,Con_ve!$C$6:$C$1005,$C632,Con_ve!$I$6:$I$1005,"Em negociação",Con_ve!$Q$6:$Q$1005,Cad_cl!BF$5)))</f>
        <v/>
      </c>
      <c r="BG632" s="134" t="str">
        <f>IF(ISERR(IF($C632="","",SUMIFS(Con_ve!$F$6:$F$1005,Con_ve!$C$6:$C$1005,$C632,Con_ve!$I$6:$I$1005,"Em negociação",Con_ve!$Q$6:$Q$1005,Cad_cl!BG$5))),"",IF($C632="","",SUMIFS(Con_ve!$F$6:$F$1005,Con_ve!$C$6:$C$1005,$C632,Con_ve!$I$6:$I$1005,"Em negociação",Con_ve!$Q$6:$Q$1005,Cad_cl!BG$5)))</f>
        <v/>
      </c>
      <c r="BH632" s="134" t="str">
        <f>IF(ISERR(IF($C632="","",SUMIFS(Con_ve!$F$6:$F$1005,Con_ve!$C$6:$C$1005,$C632,Con_ve!$I$6:$I$1005,"Em negociação",Con_ve!$Q$6:$Q$1005,Cad_cl!BH$5))),"",IF($C632="","",SUMIFS(Con_ve!$F$6:$F$1005,Con_ve!$C$6:$C$1005,$C632,Con_ve!$I$6:$I$1005,"Em negociação",Con_ve!$Q$6:$Q$1005,Cad_cl!BH$5)))</f>
        <v/>
      </c>
      <c r="BI632" s="134" t="str">
        <f>IF(ISERR(IF($C632="","",SUMIFS(Con_ve!$F$6:$F$1005,Con_ve!$C$6:$C$1005,$C632,Con_ve!$I$6:$I$1005,"Em negociação",Con_ve!$Q$6:$Q$1005,Cad_cl!BI$5))),"",IF($C632="","",SUMIFS(Con_ve!$F$6:$F$1005,Con_ve!$C$6:$C$1005,$C632,Con_ve!$I$6:$I$1005,"Em negociação",Con_ve!$Q$6:$Q$1005,Cad_cl!BI$5)))</f>
        <v/>
      </c>
      <c r="BJ632" s="134" t="str">
        <f>IF(ISERR(IF($C632="","",SUMIFS(Con_ve!$F$6:$F$1005,Con_ve!$C$6:$C$1005,$C632,Con_ve!$I$6:$I$1005,"Em negociação",Con_ve!$Q$6:$Q$1005,Cad_cl!BJ$5))),"",IF($C632="","",SUMIFS(Con_ve!$F$6:$F$1005,Con_ve!$C$6:$C$1005,$C632,Con_ve!$I$6:$I$1005,"Em negociação",Con_ve!$Q$6:$Q$1005,Cad_cl!BJ$5)))</f>
        <v/>
      </c>
      <c r="BK632" s="134" t="str">
        <f>IF(ISERR(IF($C632="","",SUMIFS(Con_ve!$F$6:$F$1005,Con_ve!$C$6:$C$1005,$C632,Con_ve!$I$6:$I$1005,"Em negociação",Con_ve!$Q$6:$Q$1005,Cad_cl!BK$5))),"",IF($C632="","",SUMIFS(Con_ve!$F$6:$F$1005,Con_ve!$C$6:$C$1005,$C632,Con_ve!$I$6:$I$1005,"Em negociação",Con_ve!$Q$6:$Q$1005,Cad_cl!BK$5)))</f>
        <v/>
      </c>
      <c r="BL632" s="134" t="str">
        <f>IF(ISERR(IF($C632="","",SUMIFS(Con_ve!$F$6:$F$1005,Con_ve!$C$6:$C$1005,$C632,Con_ve!$I$6:$I$1005,"Em negociação",Con_ve!$Q$6:$Q$1005,Cad_cl!BL$5))),"",IF($C632="","",SUMIFS(Con_ve!$F$6:$F$1005,Con_ve!$C$6:$C$1005,$C632,Con_ve!$I$6:$I$1005,"Em negociação",Con_ve!$Q$6:$Q$1005,Cad_cl!BL$5)))</f>
        <v/>
      </c>
      <c r="BM632" s="134" t="str">
        <f>IF(ISERR(IF($C632="","",SUMIFS(Con_ve!$F$6:$F$1005,Con_ve!$C$6:$C$1005,$C632,Con_ve!$I$6:$I$1005,"Em negociação",Con_ve!$Q$6:$Q$1005,Cad_cl!BM$5))),"",IF($C632="","",SUMIFS(Con_ve!$F$6:$F$1005,Con_ve!$C$6:$C$1005,$C632,Con_ve!$I$6:$I$1005,"Em negociação",Con_ve!$Q$6:$Q$1005,Cad_cl!BM$5)))</f>
        <v/>
      </c>
      <c r="BN632" s="134" t="str">
        <f>IF(ISERR(IF($C632="","",SUMIFS(Con_ve!$F$6:$F$1005,Con_ve!$C$6:$C$1005,$C632,Con_ve!$I$6:$I$1005,"Em negociação",Con_ve!$Q$6:$Q$1005,Cad_cl!BN$5))),"",IF($C632="","",SUMIFS(Con_ve!$F$6:$F$1005,Con_ve!$C$6:$C$1005,$C632,Con_ve!$I$6:$I$1005,"Em negociação",Con_ve!$Q$6:$Q$1005,Cad_cl!BN$5)))</f>
        <v/>
      </c>
      <c r="BO632" s="134" t="str">
        <f>IF(ISERR(IF($C632="","",SUMIFS(Con_ve!$F$6:$F$1005,Con_ve!$C$6:$C$1005,$C632,Con_ve!$I$6:$I$1005,"Em negociação",Con_ve!$Q$6:$Q$1005,Cad_cl!BO$5))),"",IF($C632="","",SUMIFS(Con_ve!$F$6:$F$1005,Con_ve!$C$6:$C$1005,$C632,Con_ve!$I$6:$I$1005,"Em negociação",Con_ve!$Q$6:$Q$1005,Cad_cl!BO$5)))</f>
        <v/>
      </c>
      <c r="BP632" s="134">
        <f t="shared" si="28"/>
        <v>0</v>
      </c>
      <c r="BR632" s="125" t="str">
        <f>IF(ISERR(IF(AND($I632=Re_lo!$E$5,BR$5=VLOOKUP(Re_lo!$H$5,Re_lo!$N$5:$O$16,2,0)),AP632,"")),"",IF(AND($I632=Re_lo!$E$5,BR$5=VLOOKUP(Re_lo!$H$5,Re_lo!$N$5:$O$16,2,0)),AP632,""))</f>
        <v/>
      </c>
      <c r="BS632" s="125" t="str">
        <f>IF(ISERR(IF(AND($I632=Re_lo!$E$5,BS$5=VLOOKUP(Re_lo!$H$5,Re_lo!$N$5:$O$16,2,0)),AQ632,"")),"",IF(AND($I632=Re_lo!$E$5,BS$5=VLOOKUP(Re_lo!$H$5,Re_lo!$N$5:$O$16,2,0)),AQ632,""))</f>
        <v/>
      </c>
      <c r="BT632" s="125" t="str">
        <f>IF(ISERR(IF(AND($I632=Re_lo!$E$5,BT$5=VLOOKUP(Re_lo!$H$5,Re_lo!$N$5:$O$16,2,0)),AR632,"")),"",IF(AND($I632=Re_lo!$E$5,BT$5=VLOOKUP(Re_lo!$H$5,Re_lo!$N$5:$O$16,2,0)),AR632,""))</f>
        <v/>
      </c>
      <c r="BU632" s="125" t="str">
        <f>IF(ISERR(IF(AND($I632=Re_lo!$E$5,BU$5=VLOOKUP(Re_lo!$H$5,Re_lo!$N$5:$O$16,2,0)),AS632,"")),"",IF(AND($I632=Re_lo!$E$5,BU$5=VLOOKUP(Re_lo!$H$5,Re_lo!$N$5:$O$16,2,0)),AS632,""))</f>
        <v/>
      </c>
      <c r="BV632" s="125" t="str">
        <f>IF(ISERR(IF(AND($I632=Re_lo!$E$5,BV$5=VLOOKUP(Re_lo!$H$5,Re_lo!$N$5:$O$16,2,0)),AT632,"")),"",IF(AND($I632=Re_lo!$E$5,BV$5=VLOOKUP(Re_lo!$H$5,Re_lo!$N$5:$O$16,2,0)),AT632,""))</f>
        <v/>
      </c>
      <c r="BW632" s="125" t="str">
        <f>IF(ISERR(IF(AND($I632=Re_lo!$E$5,BW$5=VLOOKUP(Re_lo!$H$5,Re_lo!$N$5:$O$16,2,0)),AU632,"")),"",IF(AND($I632=Re_lo!$E$5,BW$5=VLOOKUP(Re_lo!$H$5,Re_lo!$N$5:$O$16,2,0)),AU632,""))</f>
        <v/>
      </c>
      <c r="BX632" s="125" t="str">
        <f>IF(ISERR(IF(AND($I632=Re_lo!$E$5,BX$5=VLOOKUP(Re_lo!$H$5,Re_lo!$N$5:$O$16,2,0)),AV632,"")),"",IF(AND($I632=Re_lo!$E$5,BX$5=VLOOKUP(Re_lo!$H$5,Re_lo!$N$5:$O$16,2,0)),AV632,""))</f>
        <v/>
      </c>
      <c r="BY632" s="125" t="str">
        <f>IF(ISERR(IF(AND($I632=Re_lo!$E$5,BY$5=VLOOKUP(Re_lo!$H$5,Re_lo!$N$5:$O$16,2,0)),AW632,"")),"",IF(AND($I632=Re_lo!$E$5,BY$5=VLOOKUP(Re_lo!$H$5,Re_lo!$N$5:$O$16,2,0)),AW632,""))</f>
        <v/>
      </c>
      <c r="BZ632" s="125" t="str">
        <f>IF(ISERR(IF(AND($I632=Re_lo!$E$5,BZ$5=VLOOKUP(Re_lo!$H$5,Re_lo!$N$5:$O$16,2,0)),AX632,"")),"",IF(AND($I632=Re_lo!$E$5,BZ$5=VLOOKUP(Re_lo!$H$5,Re_lo!$N$5:$O$16,2,0)),AX632,""))</f>
        <v/>
      </c>
      <c r="CA632" s="125" t="str">
        <f>IF(ISERR(IF(AND($I632=Re_lo!$E$5,CA$5=VLOOKUP(Re_lo!$H$5,Re_lo!$N$5:$O$16,2,0)),AY632,"")),"",IF(AND($I632=Re_lo!$E$5,CA$5=VLOOKUP(Re_lo!$H$5,Re_lo!$N$5:$O$16,2,0)),AY632,""))</f>
        <v/>
      </c>
      <c r="CB632" s="125" t="str">
        <f>IF(ISERR(IF(AND($I632=Re_lo!$E$5,CB$5=VLOOKUP(Re_lo!$H$5,Re_lo!$N$5:$O$16,2,0)),AZ632,"")),"",IF(AND($I632=Re_lo!$E$5,CB$5=VLOOKUP(Re_lo!$H$5,Re_lo!$N$5:$O$16,2,0)),AZ632,""))</f>
        <v/>
      </c>
      <c r="CC632" s="125" t="str">
        <f>IF(ISERR(IF(AND($I632=Re_lo!$E$5,CC$5=VLOOKUP(Re_lo!$H$5,Re_lo!$N$5:$O$16,2,0)),BA632,"")),"",IF(AND($I632=Re_lo!$E$5,CC$5=VLOOKUP(Re_lo!$H$5,Re_lo!$N$5:$O$16,2,0)),BA632,""))</f>
        <v/>
      </c>
      <c r="CD632" s="125" t="str">
        <f>IF(ISERR(IF(AND($I632=Re_lo!$E$5,CD$5=VLOOKUP(Re_lo!$H$5,Re_lo!$N$5:$O$16,2,0)),BB632,"")),"",IF(AND($I632=Re_lo!$E$5,CD$5=VLOOKUP(Re_lo!$H$5,Re_lo!$N$5:$O$16,2,0)),BB632,""))</f>
        <v/>
      </c>
      <c r="CF632" s="125" t="str">
        <f>IF($C632="","",COUNTIFS(Con_ve!$C$6:$C$1005,$C632,Con_ve!$Q$6:$Q$1005,Cad_cl!CF$5))</f>
        <v/>
      </c>
      <c r="CG632" s="125" t="str">
        <f>IF($C632="","",COUNTIFS(Con_ve!$C$6:$C$1005,$C632,Con_ve!$Q$6:$Q$1005,Cad_cl!CG$5))</f>
        <v/>
      </c>
      <c r="CH632" s="125" t="str">
        <f>IF($C632="","",COUNTIFS(Con_ve!$C$6:$C$1005,$C632,Con_ve!$Q$6:$Q$1005,Cad_cl!CH$5))</f>
        <v/>
      </c>
      <c r="CI632" s="125" t="str">
        <f>IF($C632="","",COUNTIFS(Con_ve!$C$6:$C$1005,$C632,Con_ve!$Q$6:$Q$1005,Cad_cl!CI$5))</f>
        <v/>
      </c>
      <c r="CJ632" s="125" t="str">
        <f>IF($C632="","",COUNTIFS(Con_ve!$C$6:$C$1005,$C632,Con_ve!$Q$6:$Q$1005,Cad_cl!CJ$5))</f>
        <v/>
      </c>
      <c r="CK632" s="125" t="str">
        <f>IF($C632="","",COUNTIFS(Con_ve!$C$6:$C$1005,$C632,Con_ve!$Q$6:$Q$1005,Cad_cl!CK$5))</f>
        <v/>
      </c>
      <c r="CL632" s="125" t="str">
        <f>IF($C632="","",COUNTIFS(Con_ve!$C$6:$C$1005,$C632,Con_ve!$Q$6:$Q$1005,Cad_cl!CL$5))</f>
        <v/>
      </c>
      <c r="CM632" s="125" t="str">
        <f>IF($C632="","",COUNTIFS(Con_ve!$C$6:$C$1005,$C632,Con_ve!$Q$6:$Q$1005,Cad_cl!CM$5))</f>
        <v/>
      </c>
      <c r="CN632" s="125" t="str">
        <f>IF($C632="","",COUNTIFS(Con_ve!$C$6:$C$1005,$C632,Con_ve!$Q$6:$Q$1005,Cad_cl!CN$5))</f>
        <v/>
      </c>
      <c r="CO632" s="125" t="str">
        <f>IF($C632="","",COUNTIFS(Con_ve!$C$6:$C$1005,$C632,Con_ve!$Q$6:$Q$1005,Cad_cl!CO$5))</f>
        <v/>
      </c>
      <c r="CP632" s="125" t="str">
        <f>IF($C632="","",COUNTIFS(Con_ve!$C$6:$C$1005,$C632,Con_ve!$Q$6:$Q$1005,Cad_cl!CP$5))</f>
        <v/>
      </c>
      <c r="CQ632" s="125" t="str">
        <f>IF($C632="","",COUNTIFS(Con_ve!$C$6:$C$1005,$C632,Con_ve!$Q$6:$Q$1005,Cad_cl!CQ$5))</f>
        <v/>
      </c>
      <c r="CR632" s="125">
        <f t="shared" si="29"/>
        <v>0</v>
      </c>
    </row>
    <row r="633" spans="3:96" ht="30" customHeight="1">
      <c r="C633" s="153"/>
      <c r="D633" s="153"/>
      <c r="E633" s="154"/>
      <c r="F633" s="153"/>
      <c r="G633" s="155"/>
      <c r="H633" s="153"/>
      <c r="I633" s="153"/>
      <c r="J633" s="132" t="s">
        <v>309</v>
      </c>
      <c r="K633" s="133" t="s">
        <v>309</v>
      </c>
      <c r="L633" s="153"/>
      <c r="M633" s="153"/>
      <c r="N633" s="153"/>
      <c r="O633" s="153"/>
      <c r="P633" s="153"/>
      <c r="Q633" s="153"/>
      <c r="AP633" s="134" t="str">
        <f>IF(ISERR(IF($C633="","",SUMIFS(Con_ve!$F$6:$F$1005,Con_ve!$C$6:$C$1005,$C633,Con_ve!$I$6:$I$1005,"Fechada",Con_ve!$Q$6:$Q$1005,Cad_cl!AP$5))),"",IF($C633="","",SUMIFS(Con_ve!$F$6:$F$1005,Con_ve!$C$6:$C$1005,$C633,Con_ve!$I$6:$I$1005,"Fechada",Con_ve!$Q$6:$Q$1005,Cad_cl!AP$5)))</f>
        <v/>
      </c>
      <c r="AQ633" s="134" t="str">
        <f>IF(ISERR(IF($C633="","",SUMIFS(Con_ve!$F$6:$F$1005,Con_ve!$C$6:$C$1005,$C633,Con_ve!$I$6:$I$1005,"Fechada",Con_ve!$Q$6:$Q$1005,Cad_cl!AQ$5))),"",IF($C633="","",SUMIFS(Con_ve!$F$6:$F$1005,Con_ve!$C$6:$C$1005,$C633,Con_ve!$I$6:$I$1005,"Fechada",Con_ve!$Q$6:$Q$1005,Cad_cl!AQ$5)))</f>
        <v/>
      </c>
      <c r="AR633" s="134" t="str">
        <f>IF(ISERR(IF($C633="","",SUMIFS(Con_ve!$F$6:$F$1005,Con_ve!$C$6:$C$1005,$C633,Con_ve!$I$6:$I$1005,"Fechada",Con_ve!$Q$6:$Q$1005,Cad_cl!AR$5))),"",IF($C633="","",SUMIFS(Con_ve!$F$6:$F$1005,Con_ve!$C$6:$C$1005,$C633,Con_ve!$I$6:$I$1005,"Fechada",Con_ve!$Q$6:$Q$1005,Cad_cl!AR$5)))</f>
        <v/>
      </c>
      <c r="AS633" s="134" t="str">
        <f>IF(ISERR(IF($C633="","",SUMIFS(Con_ve!$F$6:$F$1005,Con_ve!$C$6:$C$1005,$C633,Con_ve!$I$6:$I$1005,"Fechada",Con_ve!$Q$6:$Q$1005,Cad_cl!AS$5))),"",IF($C633="","",SUMIFS(Con_ve!$F$6:$F$1005,Con_ve!$C$6:$C$1005,$C633,Con_ve!$I$6:$I$1005,"Fechada",Con_ve!$Q$6:$Q$1005,Cad_cl!AS$5)))</f>
        <v/>
      </c>
      <c r="AT633" s="134" t="str">
        <f>IF(ISERR(IF($C633="","",SUMIFS(Con_ve!$F$6:$F$1005,Con_ve!$C$6:$C$1005,$C633,Con_ve!$I$6:$I$1005,"Fechada",Con_ve!$Q$6:$Q$1005,Cad_cl!AT$5))),"",IF($C633="","",SUMIFS(Con_ve!$F$6:$F$1005,Con_ve!$C$6:$C$1005,$C633,Con_ve!$I$6:$I$1005,"Fechada",Con_ve!$Q$6:$Q$1005,Cad_cl!AT$5)))</f>
        <v/>
      </c>
      <c r="AU633" s="134" t="str">
        <f>IF(ISERR(IF($C633="","",SUMIFS(Con_ve!$F$6:$F$1005,Con_ve!$C$6:$C$1005,$C633,Con_ve!$I$6:$I$1005,"Fechada",Con_ve!$Q$6:$Q$1005,Cad_cl!AU$5))),"",IF($C633="","",SUMIFS(Con_ve!$F$6:$F$1005,Con_ve!$C$6:$C$1005,$C633,Con_ve!$I$6:$I$1005,"Fechada",Con_ve!$Q$6:$Q$1005,Cad_cl!AU$5)))</f>
        <v/>
      </c>
      <c r="AV633" s="134" t="str">
        <f>IF(ISERR(IF($C633="","",SUMIFS(Con_ve!$F$6:$F$1005,Con_ve!$C$6:$C$1005,$C633,Con_ve!$I$6:$I$1005,"Fechada",Con_ve!$Q$6:$Q$1005,Cad_cl!AV$5))),"",IF($C633="","",SUMIFS(Con_ve!$F$6:$F$1005,Con_ve!$C$6:$C$1005,$C633,Con_ve!$I$6:$I$1005,"Fechada",Con_ve!$Q$6:$Q$1005,Cad_cl!AV$5)))</f>
        <v/>
      </c>
      <c r="AW633" s="134" t="str">
        <f>IF(ISERR(IF($C633="","",SUMIFS(Con_ve!$F$6:$F$1005,Con_ve!$C$6:$C$1005,$C633,Con_ve!$I$6:$I$1005,"Fechada",Con_ve!$Q$6:$Q$1005,Cad_cl!AW$5))),"",IF($C633="","",SUMIFS(Con_ve!$F$6:$F$1005,Con_ve!$C$6:$C$1005,$C633,Con_ve!$I$6:$I$1005,"Fechada",Con_ve!$Q$6:$Q$1005,Cad_cl!AW$5)))</f>
        <v/>
      </c>
      <c r="AX633" s="134" t="str">
        <f>IF(ISERR(IF($C633="","",SUMIFS(Con_ve!$F$6:$F$1005,Con_ve!$C$6:$C$1005,$C633,Con_ve!$I$6:$I$1005,"Fechada",Con_ve!$Q$6:$Q$1005,Cad_cl!AX$5))),"",IF($C633="","",SUMIFS(Con_ve!$F$6:$F$1005,Con_ve!$C$6:$C$1005,$C633,Con_ve!$I$6:$I$1005,"Fechada",Con_ve!$Q$6:$Q$1005,Cad_cl!AX$5)))</f>
        <v/>
      </c>
      <c r="AY633" s="134" t="str">
        <f>IF(ISERR(IF($C633="","",SUMIFS(Con_ve!$F$6:$F$1005,Con_ve!$C$6:$C$1005,$C633,Con_ve!$I$6:$I$1005,"Fechada",Con_ve!$Q$6:$Q$1005,Cad_cl!AY$5))),"",IF($C633="","",SUMIFS(Con_ve!$F$6:$F$1005,Con_ve!$C$6:$C$1005,$C633,Con_ve!$I$6:$I$1005,"Fechada",Con_ve!$Q$6:$Q$1005,Cad_cl!AY$5)))</f>
        <v/>
      </c>
      <c r="AZ633" s="134" t="str">
        <f>IF(ISERR(IF($C633="","",SUMIFS(Con_ve!$F$6:$F$1005,Con_ve!$C$6:$C$1005,$C633,Con_ve!$I$6:$I$1005,"Fechada",Con_ve!$Q$6:$Q$1005,Cad_cl!AZ$5))),"",IF($C633="","",SUMIFS(Con_ve!$F$6:$F$1005,Con_ve!$C$6:$C$1005,$C633,Con_ve!$I$6:$I$1005,"Fechada",Con_ve!$Q$6:$Q$1005,Cad_cl!AZ$5)))</f>
        <v/>
      </c>
      <c r="BA633" s="134" t="str">
        <f>IF(ISERR(IF($C633="","",SUMIFS(Con_ve!$F$6:$F$1005,Con_ve!$C$6:$C$1005,$C633,Con_ve!$I$6:$I$1005,"Fechada",Con_ve!$Q$6:$Q$1005,Cad_cl!BA$5))),"",IF($C633="","",SUMIFS(Con_ve!$F$6:$F$1005,Con_ve!$C$6:$C$1005,$C633,Con_ve!$I$6:$I$1005,"Fechada",Con_ve!$Q$6:$Q$1005,Cad_cl!BA$5)))</f>
        <v/>
      </c>
      <c r="BB633" s="134">
        <f t="shared" si="27"/>
        <v>0</v>
      </c>
      <c r="BD633" s="134" t="str">
        <f>IF(ISERR(IF($C633="","",SUMIFS(Con_ve!$F$6:$F$1005,Con_ve!$C$6:$C$1005,$C633,Con_ve!$I$6:$I$1005,"Em negociação",Con_ve!$Q$6:$Q$1005,Cad_cl!BD$5))),"",IF($C633="","",SUMIFS(Con_ve!$F$6:$F$1005,Con_ve!$C$6:$C$1005,$C633,Con_ve!$I$6:$I$1005,"Em negociação",Con_ve!$Q$6:$Q$1005,Cad_cl!BD$5)))</f>
        <v/>
      </c>
      <c r="BE633" s="134" t="str">
        <f>IF(ISERR(IF($C633="","",SUMIFS(Con_ve!$F$6:$F$1005,Con_ve!$C$6:$C$1005,$C633,Con_ve!$I$6:$I$1005,"Em negociação",Con_ve!$Q$6:$Q$1005,Cad_cl!BE$5))),"",IF($C633="","",SUMIFS(Con_ve!$F$6:$F$1005,Con_ve!$C$6:$C$1005,$C633,Con_ve!$I$6:$I$1005,"Em negociação",Con_ve!$Q$6:$Q$1005,Cad_cl!BE$5)))</f>
        <v/>
      </c>
      <c r="BF633" s="134" t="str">
        <f>IF(ISERR(IF($C633="","",SUMIFS(Con_ve!$F$6:$F$1005,Con_ve!$C$6:$C$1005,$C633,Con_ve!$I$6:$I$1005,"Em negociação",Con_ve!$Q$6:$Q$1005,Cad_cl!BF$5))),"",IF($C633="","",SUMIFS(Con_ve!$F$6:$F$1005,Con_ve!$C$6:$C$1005,$C633,Con_ve!$I$6:$I$1005,"Em negociação",Con_ve!$Q$6:$Q$1005,Cad_cl!BF$5)))</f>
        <v/>
      </c>
      <c r="BG633" s="134" t="str">
        <f>IF(ISERR(IF($C633="","",SUMIFS(Con_ve!$F$6:$F$1005,Con_ve!$C$6:$C$1005,$C633,Con_ve!$I$6:$I$1005,"Em negociação",Con_ve!$Q$6:$Q$1005,Cad_cl!BG$5))),"",IF($C633="","",SUMIFS(Con_ve!$F$6:$F$1005,Con_ve!$C$6:$C$1005,$C633,Con_ve!$I$6:$I$1005,"Em negociação",Con_ve!$Q$6:$Q$1005,Cad_cl!BG$5)))</f>
        <v/>
      </c>
      <c r="BH633" s="134" t="str">
        <f>IF(ISERR(IF($C633="","",SUMIFS(Con_ve!$F$6:$F$1005,Con_ve!$C$6:$C$1005,$C633,Con_ve!$I$6:$I$1005,"Em negociação",Con_ve!$Q$6:$Q$1005,Cad_cl!BH$5))),"",IF($C633="","",SUMIFS(Con_ve!$F$6:$F$1005,Con_ve!$C$6:$C$1005,$C633,Con_ve!$I$6:$I$1005,"Em negociação",Con_ve!$Q$6:$Q$1005,Cad_cl!BH$5)))</f>
        <v/>
      </c>
      <c r="BI633" s="134" t="str">
        <f>IF(ISERR(IF($C633="","",SUMIFS(Con_ve!$F$6:$F$1005,Con_ve!$C$6:$C$1005,$C633,Con_ve!$I$6:$I$1005,"Em negociação",Con_ve!$Q$6:$Q$1005,Cad_cl!BI$5))),"",IF($C633="","",SUMIFS(Con_ve!$F$6:$F$1005,Con_ve!$C$6:$C$1005,$C633,Con_ve!$I$6:$I$1005,"Em negociação",Con_ve!$Q$6:$Q$1005,Cad_cl!BI$5)))</f>
        <v/>
      </c>
      <c r="BJ633" s="134" t="str">
        <f>IF(ISERR(IF($C633="","",SUMIFS(Con_ve!$F$6:$F$1005,Con_ve!$C$6:$C$1005,$C633,Con_ve!$I$6:$I$1005,"Em negociação",Con_ve!$Q$6:$Q$1005,Cad_cl!BJ$5))),"",IF($C633="","",SUMIFS(Con_ve!$F$6:$F$1005,Con_ve!$C$6:$C$1005,$C633,Con_ve!$I$6:$I$1005,"Em negociação",Con_ve!$Q$6:$Q$1005,Cad_cl!BJ$5)))</f>
        <v/>
      </c>
      <c r="BK633" s="134" t="str">
        <f>IF(ISERR(IF($C633="","",SUMIFS(Con_ve!$F$6:$F$1005,Con_ve!$C$6:$C$1005,$C633,Con_ve!$I$6:$I$1005,"Em negociação",Con_ve!$Q$6:$Q$1005,Cad_cl!BK$5))),"",IF($C633="","",SUMIFS(Con_ve!$F$6:$F$1005,Con_ve!$C$6:$C$1005,$C633,Con_ve!$I$6:$I$1005,"Em negociação",Con_ve!$Q$6:$Q$1005,Cad_cl!BK$5)))</f>
        <v/>
      </c>
      <c r="BL633" s="134" t="str">
        <f>IF(ISERR(IF($C633="","",SUMIFS(Con_ve!$F$6:$F$1005,Con_ve!$C$6:$C$1005,$C633,Con_ve!$I$6:$I$1005,"Em negociação",Con_ve!$Q$6:$Q$1005,Cad_cl!BL$5))),"",IF($C633="","",SUMIFS(Con_ve!$F$6:$F$1005,Con_ve!$C$6:$C$1005,$C633,Con_ve!$I$6:$I$1005,"Em negociação",Con_ve!$Q$6:$Q$1005,Cad_cl!BL$5)))</f>
        <v/>
      </c>
      <c r="BM633" s="134" t="str">
        <f>IF(ISERR(IF($C633="","",SUMIFS(Con_ve!$F$6:$F$1005,Con_ve!$C$6:$C$1005,$C633,Con_ve!$I$6:$I$1005,"Em negociação",Con_ve!$Q$6:$Q$1005,Cad_cl!BM$5))),"",IF($C633="","",SUMIFS(Con_ve!$F$6:$F$1005,Con_ve!$C$6:$C$1005,$C633,Con_ve!$I$6:$I$1005,"Em negociação",Con_ve!$Q$6:$Q$1005,Cad_cl!BM$5)))</f>
        <v/>
      </c>
      <c r="BN633" s="134" t="str">
        <f>IF(ISERR(IF($C633="","",SUMIFS(Con_ve!$F$6:$F$1005,Con_ve!$C$6:$C$1005,$C633,Con_ve!$I$6:$I$1005,"Em negociação",Con_ve!$Q$6:$Q$1005,Cad_cl!BN$5))),"",IF($C633="","",SUMIFS(Con_ve!$F$6:$F$1005,Con_ve!$C$6:$C$1005,$C633,Con_ve!$I$6:$I$1005,"Em negociação",Con_ve!$Q$6:$Q$1005,Cad_cl!BN$5)))</f>
        <v/>
      </c>
      <c r="BO633" s="134" t="str">
        <f>IF(ISERR(IF($C633="","",SUMIFS(Con_ve!$F$6:$F$1005,Con_ve!$C$6:$C$1005,$C633,Con_ve!$I$6:$I$1005,"Em negociação",Con_ve!$Q$6:$Q$1005,Cad_cl!BO$5))),"",IF($C633="","",SUMIFS(Con_ve!$F$6:$F$1005,Con_ve!$C$6:$C$1005,$C633,Con_ve!$I$6:$I$1005,"Em negociação",Con_ve!$Q$6:$Q$1005,Cad_cl!BO$5)))</f>
        <v/>
      </c>
      <c r="BP633" s="134">
        <f t="shared" si="28"/>
        <v>0</v>
      </c>
      <c r="BR633" s="125" t="str">
        <f>IF(ISERR(IF(AND($I633=Re_lo!$E$5,BR$5=VLOOKUP(Re_lo!$H$5,Re_lo!$N$5:$O$16,2,0)),AP633,"")),"",IF(AND($I633=Re_lo!$E$5,BR$5=VLOOKUP(Re_lo!$H$5,Re_lo!$N$5:$O$16,2,0)),AP633,""))</f>
        <v/>
      </c>
      <c r="BS633" s="125" t="str">
        <f>IF(ISERR(IF(AND($I633=Re_lo!$E$5,BS$5=VLOOKUP(Re_lo!$H$5,Re_lo!$N$5:$O$16,2,0)),AQ633,"")),"",IF(AND($I633=Re_lo!$E$5,BS$5=VLOOKUP(Re_lo!$H$5,Re_lo!$N$5:$O$16,2,0)),AQ633,""))</f>
        <v/>
      </c>
      <c r="BT633" s="125" t="str">
        <f>IF(ISERR(IF(AND($I633=Re_lo!$E$5,BT$5=VLOOKUP(Re_lo!$H$5,Re_lo!$N$5:$O$16,2,0)),AR633,"")),"",IF(AND($I633=Re_lo!$E$5,BT$5=VLOOKUP(Re_lo!$H$5,Re_lo!$N$5:$O$16,2,0)),AR633,""))</f>
        <v/>
      </c>
      <c r="BU633" s="125" t="str">
        <f>IF(ISERR(IF(AND($I633=Re_lo!$E$5,BU$5=VLOOKUP(Re_lo!$H$5,Re_lo!$N$5:$O$16,2,0)),AS633,"")),"",IF(AND($I633=Re_lo!$E$5,BU$5=VLOOKUP(Re_lo!$H$5,Re_lo!$N$5:$O$16,2,0)),AS633,""))</f>
        <v/>
      </c>
      <c r="BV633" s="125" t="str">
        <f>IF(ISERR(IF(AND($I633=Re_lo!$E$5,BV$5=VLOOKUP(Re_lo!$H$5,Re_lo!$N$5:$O$16,2,0)),AT633,"")),"",IF(AND($I633=Re_lo!$E$5,BV$5=VLOOKUP(Re_lo!$H$5,Re_lo!$N$5:$O$16,2,0)),AT633,""))</f>
        <v/>
      </c>
      <c r="BW633" s="125" t="str">
        <f>IF(ISERR(IF(AND($I633=Re_lo!$E$5,BW$5=VLOOKUP(Re_lo!$H$5,Re_lo!$N$5:$O$16,2,0)),AU633,"")),"",IF(AND($I633=Re_lo!$E$5,BW$5=VLOOKUP(Re_lo!$H$5,Re_lo!$N$5:$O$16,2,0)),AU633,""))</f>
        <v/>
      </c>
      <c r="BX633" s="125" t="str">
        <f>IF(ISERR(IF(AND($I633=Re_lo!$E$5,BX$5=VLOOKUP(Re_lo!$H$5,Re_lo!$N$5:$O$16,2,0)),AV633,"")),"",IF(AND($I633=Re_lo!$E$5,BX$5=VLOOKUP(Re_lo!$H$5,Re_lo!$N$5:$O$16,2,0)),AV633,""))</f>
        <v/>
      </c>
      <c r="BY633" s="125" t="str">
        <f>IF(ISERR(IF(AND($I633=Re_lo!$E$5,BY$5=VLOOKUP(Re_lo!$H$5,Re_lo!$N$5:$O$16,2,0)),AW633,"")),"",IF(AND($I633=Re_lo!$E$5,BY$5=VLOOKUP(Re_lo!$H$5,Re_lo!$N$5:$O$16,2,0)),AW633,""))</f>
        <v/>
      </c>
      <c r="BZ633" s="125" t="str">
        <f>IF(ISERR(IF(AND($I633=Re_lo!$E$5,BZ$5=VLOOKUP(Re_lo!$H$5,Re_lo!$N$5:$O$16,2,0)),AX633,"")),"",IF(AND($I633=Re_lo!$E$5,BZ$5=VLOOKUP(Re_lo!$H$5,Re_lo!$N$5:$O$16,2,0)),AX633,""))</f>
        <v/>
      </c>
      <c r="CA633" s="125" t="str">
        <f>IF(ISERR(IF(AND($I633=Re_lo!$E$5,CA$5=VLOOKUP(Re_lo!$H$5,Re_lo!$N$5:$O$16,2,0)),AY633,"")),"",IF(AND($I633=Re_lo!$E$5,CA$5=VLOOKUP(Re_lo!$H$5,Re_lo!$N$5:$O$16,2,0)),AY633,""))</f>
        <v/>
      </c>
      <c r="CB633" s="125" t="str">
        <f>IF(ISERR(IF(AND($I633=Re_lo!$E$5,CB$5=VLOOKUP(Re_lo!$H$5,Re_lo!$N$5:$O$16,2,0)),AZ633,"")),"",IF(AND($I633=Re_lo!$E$5,CB$5=VLOOKUP(Re_lo!$H$5,Re_lo!$N$5:$O$16,2,0)),AZ633,""))</f>
        <v/>
      </c>
      <c r="CC633" s="125" t="str">
        <f>IF(ISERR(IF(AND($I633=Re_lo!$E$5,CC$5=VLOOKUP(Re_lo!$H$5,Re_lo!$N$5:$O$16,2,0)),BA633,"")),"",IF(AND($I633=Re_lo!$E$5,CC$5=VLOOKUP(Re_lo!$H$5,Re_lo!$N$5:$O$16,2,0)),BA633,""))</f>
        <v/>
      </c>
      <c r="CD633" s="125" t="str">
        <f>IF(ISERR(IF(AND($I633=Re_lo!$E$5,CD$5=VLOOKUP(Re_lo!$H$5,Re_lo!$N$5:$O$16,2,0)),BB633,"")),"",IF(AND($I633=Re_lo!$E$5,CD$5=VLOOKUP(Re_lo!$H$5,Re_lo!$N$5:$O$16,2,0)),BB633,""))</f>
        <v/>
      </c>
      <c r="CF633" s="125" t="str">
        <f>IF($C633="","",COUNTIFS(Con_ve!$C$6:$C$1005,$C633,Con_ve!$Q$6:$Q$1005,Cad_cl!CF$5))</f>
        <v/>
      </c>
      <c r="CG633" s="125" t="str">
        <f>IF($C633="","",COUNTIFS(Con_ve!$C$6:$C$1005,$C633,Con_ve!$Q$6:$Q$1005,Cad_cl!CG$5))</f>
        <v/>
      </c>
      <c r="CH633" s="125" t="str">
        <f>IF($C633="","",COUNTIFS(Con_ve!$C$6:$C$1005,$C633,Con_ve!$Q$6:$Q$1005,Cad_cl!CH$5))</f>
        <v/>
      </c>
      <c r="CI633" s="125" t="str">
        <f>IF($C633="","",COUNTIFS(Con_ve!$C$6:$C$1005,$C633,Con_ve!$Q$6:$Q$1005,Cad_cl!CI$5))</f>
        <v/>
      </c>
      <c r="CJ633" s="125" t="str">
        <f>IF($C633="","",COUNTIFS(Con_ve!$C$6:$C$1005,$C633,Con_ve!$Q$6:$Q$1005,Cad_cl!CJ$5))</f>
        <v/>
      </c>
      <c r="CK633" s="125" t="str">
        <f>IF($C633="","",COUNTIFS(Con_ve!$C$6:$C$1005,$C633,Con_ve!$Q$6:$Q$1005,Cad_cl!CK$5))</f>
        <v/>
      </c>
      <c r="CL633" s="125" t="str">
        <f>IF($C633="","",COUNTIFS(Con_ve!$C$6:$C$1005,$C633,Con_ve!$Q$6:$Q$1005,Cad_cl!CL$5))</f>
        <v/>
      </c>
      <c r="CM633" s="125" t="str">
        <f>IF($C633="","",COUNTIFS(Con_ve!$C$6:$C$1005,$C633,Con_ve!$Q$6:$Q$1005,Cad_cl!CM$5))</f>
        <v/>
      </c>
      <c r="CN633" s="125" t="str">
        <f>IF($C633="","",COUNTIFS(Con_ve!$C$6:$C$1005,$C633,Con_ve!$Q$6:$Q$1005,Cad_cl!CN$5))</f>
        <v/>
      </c>
      <c r="CO633" s="125" t="str">
        <f>IF($C633="","",COUNTIFS(Con_ve!$C$6:$C$1005,$C633,Con_ve!$Q$6:$Q$1005,Cad_cl!CO$5))</f>
        <v/>
      </c>
      <c r="CP633" s="125" t="str">
        <f>IF($C633="","",COUNTIFS(Con_ve!$C$6:$C$1005,$C633,Con_ve!$Q$6:$Q$1005,Cad_cl!CP$5))</f>
        <v/>
      </c>
      <c r="CQ633" s="125" t="str">
        <f>IF($C633="","",COUNTIFS(Con_ve!$C$6:$C$1005,$C633,Con_ve!$Q$6:$Q$1005,Cad_cl!CQ$5))</f>
        <v/>
      </c>
      <c r="CR633" s="125">
        <f t="shared" si="29"/>
        <v>0</v>
      </c>
    </row>
    <row r="634" spans="3:96" ht="30" customHeight="1">
      <c r="C634" s="153"/>
      <c r="D634" s="153"/>
      <c r="E634" s="154"/>
      <c r="F634" s="153"/>
      <c r="G634" s="155"/>
      <c r="H634" s="153"/>
      <c r="I634" s="153"/>
      <c r="J634" s="132" t="s">
        <v>309</v>
      </c>
      <c r="K634" s="133" t="s">
        <v>309</v>
      </c>
      <c r="L634" s="153"/>
      <c r="M634" s="153"/>
      <c r="N634" s="153"/>
      <c r="O634" s="153"/>
      <c r="P634" s="153"/>
      <c r="Q634" s="153"/>
      <c r="AP634" s="134" t="str">
        <f>IF(ISERR(IF($C634="","",SUMIFS(Con_ve!$F$6:$F$1005,Con_ve!$C$6:$C$1005,$C634,Con_ve!$I$6:$I$1005,"Fechada",Con_ve!$Q$6:$Q$1005,Cad_cl!AP$5))),"",IF($C634="","",SUMIFS(Con_ve!$F$6:$F$1005,Con_ve!$C$6:$C$1005,$C634,Con_ve!$I$6:$I$1005,"Fechada",Con_ve!$Q$6:$Q$1005,Cad_cl!AP$5)))</f>
        <v/>
      </c>
      <c r="AQ634" s="134" t="str">
        <f>IF(ISERR(IF($C634="","",SUMIFS(Con_ve!$F$6:$F$1005,Con_ve!$C$6:$C$1005,$C634,Con_ve!$I$6:$I$1005,"Fechada",Con_ve!$Q$6:$Q$1005,Cad_cl!AQ$5))),"",IF($C634="","",SUMIFS(Con_ve!$F$6:$F$1005,Con_ve!$C$6:$C$1005,$C634,Con_ve!$I$6:$I$1005,"Fechada",Con_ve!$Q$6:$Q$1005,Cad_cl!AQ$5)))</f>
        <v/>
      </c>
      <c r="AR634" s="134" t="str">
        <f>IF(ISERR(IF($C634="","",SUMIFS(Con_ve!$F$6:$F$1005,Con_ve!$C$6:$C$1005,$C634,Con_ve!$I$6:$I$1005,"Fechada",Con_ve!$Q$6:$Q$1005,Cad_cl!AR$5))),"",IF($C634="","",SUMIFS(Con_ve!$F$6:$F$1005,Con_ve!$C$6:$C$1005,$C634,Con_ve!$I$6:$I$1005,"Fechada",Con_ve!$Q$6:$Q$1005,Cad_cl!AR$5)))</f>
        <v/>
      </c>
      <c r="AS634" s="134" t="str">
        <f>IF(ISERR(IF($C634="","",SUMIFS(Con_ve!$F$6:$F$1005,Con_ve!$C$6:$C$1005,$C634,Con_ve!$I$6:$I$1005,"Fechada",Con_ve!$Q$6:$Q$1005,Cad_cl!AS$5))),"",IF($C634="","",SUMIFS(Con_ve!$F$6:$F$1005,Con_ve!$C$6:$C$1005,$C634,Con_ve!$I$6:$I$1005,"Fechada",Con_ve!$Q$6:$Q$1005,Cad_cl!AS$5)))</f>
        <v/>
      </c>
      <c r="AT634" s="134" t="str">
        <f>IF(ISERR(IF($C634="","",SUMIFS(Con_ve!$F$6:$F$1005,Con_ve!$C$6:$C$1005,$C634,Con_ve!$I$6:$I$1005,"Fechada",Con_ve!$Q$6:$Q$1005,Cad_cl!AT$5))),"",IF($C634="","",SUMIFS(Con_ve!$F$6:$F$1005,Con_ve!$C$6:$C$1005,$C634,Con_ve!$I$6:$I$1005,"Fechada",Con_ve!$Q$6:$Q$1005,Cad_cl!AT$5)))</f>
        <v/>
      </c>
      <c r="AU634" s="134" t="str">
        <f>IF(ISERR(IF($C634="","",SUMIFS(Con_ve!$F$6:$F$1005,Con_ve!$C$6:$C$1005,$C634,Con_ve!$I$6:$I$1005,"Fechada",Con_ve!$Q$6:$Q$1005,Cad_cl!AU$5))),"",IF($C634="","",SUMIFS(Con_ve!$F$6:$F$1005,Con_ve!$C$6:$C$1005,$C634,Con_ve!$I$6:$I$1005,"Fechada",Con_ve!$Q$6:$Q$1005,Cad_cl!AU$5)))</f>
        <v/>
      </c>
      <c r="AV634" s="134" t="str">
        <f>IF(ISERR(IF($C634="","",SUMIFS(Con_ve!$F$6:$F$1005,Con_ve!$C$6:$C$1005,$C634,Con_ve!$I$6:$I$1005,"Fechada",Con_ve!$Q$6:$Q$1005,Cad_cl!AV$5))),"",IF($C634="","",SUMIFS(Con_ve!$F$6:$F$1005,Con_ve!$C$6:$C$1005,$C634,Con_ve!$I$6:$I$1005,"Fechada",Con_ve!$Q$6:$Q$1005,Cad_cl!AV$5)))</f>
        <v/>
      </c>
      <c r="AW634" s="134" t="str">
        <f>IF(ISERR(IF($C634="","",SUMIFS(Con_ve!$F$6:$F$1005,Con_ve!$C$6:$C$1005,$C634,Con_ve!$I$6:$I$1005,"Fechada",Con_ve!$Q$6:$Q$1005,Cad_cl!AW$5))),"",IF($C634="","",SUMIFS(Con_ve!$F$6:$F$1005,Con_ve!$C$6:$C$1005,$C634,Con_ve!$I$6:$I$1005,"Fechada",Con_ve!$Q$6:$Q$1005,Cad_cl!AW$5)))</f>
        <v/>
      </c>
      <c r="AX634" s="134" t="str">
        <f>IF(ISERR(IF($C634="","",SUMIFS(Con_ve!$F$6:$F$1005,Con_ve!$C$6:$C$1005,$C634,Con_ve!$I$6:$I$1005,"Fechada",Con_ve!$Q$6:$Q$1005,Cad_cl!AX$5))),"",IF($C634="","",SUMIFS(Con_ve!$F$6:$F$1005,Con_ve!$C$6:$C$1005,$C634,Con_ve!$I$6:$I$1005,"Fechada",Con_ve!$Q$6:$Q$1005,Cad_cl!AX$5)))</f>
        <v/>
      </c>
      <c r="AY634" s="134" t="str">
        <f>IF(ISERR(IF($C634="","",SUMIFS(Con_ve!$F$6:$F$1005,Con_ve!$C$6:$C$1005,$C634,Con_ve!$I$6:$I$1005,"Fechada",Con_ve!$Q$6:$Q$1005,Cad_cl!AY$5))),"",IF($C634="","",SUMIFS(Con_ve!$F$6:$F$1005,Con_ve!$C$6:$C$1005,$C634,Con_ve!$I$6:$I$1005,"Fechada",Con_ve!$Q$6:$Q$1005,Cad_cl!AY$5)))</f>
        <v/>
      </c>
      <c r="AZ634" s="134" t="str">
        <f>IF(ISERR(IF($C634="","",SUMIFS(Con_ve!$F$6:$F$1005,Con_ve!$C$6:$C$1005,$C634,Con_ve!$I$6:$I$1005,"Fechada",Con_ve!$Q$6:$Q$1005,Cad_cl!AZ$5))),"",IF($C634="","",SUMIFS(Con_ve!$F$6:$F$1005,Con_ve!$C$6:$C$1005,$C634,Con_ve!$I$6:$I$1005,"Fechada",Con_ve!$Q$6:$Q$1005,Cad_cl!AZ$5)))</f>
        <v/>
      </c>
      <c r="BA634" s="134" t="str">
        <f>IF(ISERR(IF($C634="","",SUMIFS(Con_ve!$F$6:$F$1005,Con_ve!$C$6:$C$1005,$C634,Con_ve!$I$6:$I$1005,"Fechada",Con_ve!$Q$6:$Q$1005,Cad_cl!BA$5))),"",IF($C634="","",SUMIFS(Con_ve!$F$6:$F$1005,Con_ve!$C$6:$C$1005,$C634,Con_ve!$I$6:$I$1005,"Fechada",Con_ve!$Q$6:$Q$1005,Cad_cl!BA$5)))</f>
        <v/>
      </c>
      <c r="BB634" s="134">
        <f t="shared" si="27"/>
        <v>0</v>
      </c>
      <c r="BD634" s="134" t="str">
        <f>IF(ISERR(IF($C634="","",SUMIFS(Con_ve!$F$6:$F$1005,Con_ve!$C$6:$C$1005,$C634,Con_ve!$I$6:$I$1005,"Em negociação",Con_ve!$Q$6:$Q$1005,Cad_cl!BD$5))),"",IF($C634="","",SUMIFS(Con_ve!$F$6:$F$1005,Con_ve!$C$6:$C$1005,$C634,Con_ve!$I$6:$I$1005,"Em negociação",Con_ve!$Q$6:$Q$1005,Cad_cl!BD$5)))</f>
        <v/>
      </c>
      <c r="BE634" s="134" t="str">
        <f>IF(ISERR(IF($C634="","",SUMIFS(Con_ve!$F$6:$F$1005,Con_ve!$C$6:$C$1005,$C634,Con_ve!$I$6:$I$1005,"Em negociação",Con_ve!$Q$6:$Q$1005,Cad_cl!BE$5))),"",IF($C634="","",SUMIFS(Con_ve!$F$6:$F$1005,Con_ve!$C$6:$C$1005,$C634,Con_ve!$I$6:$I$1005,"Em negociação",Con_ve!$Q$6:$Q$1005,Cad_cl!BE$5)))</f>
        <v/>
      </c>
      <c r="BF634" s="134" t="str">
        <f>IF(ISERR(IF($C634="","",SUMIFS(Con_ve!$F$6:$F$1005,Con_ve!$C$6:$C$1005,$C634,Con_ve!$I$6:$I$1005,"Em negociação",Con_ve!$Q$6:$Q$1005,Cad_cl!BF$5))),"",IF($C634="","",SUMIFS(Con_ve!$F$6:$F$1005,Con_ve!$C$6:$C$1005,$C634,Con_ve!$I$6:$I$1005,"Em negociação",Con_ve!$Q$6:$Q$1005,Cad_cl!BF$5)))</f>
        <v/>
      </c>
      <c r="BG634" s="134" t="str">
        <f>IF(ISERR(IF($C634="","",SUMIFS(Con_ve!$F$6:$F$1005,Con_ve!$C$6:$C$1005,$C634,Con_ve!$I$6:$I$1005,"Em negociação",Con_ve!$Q$6:$Q$1005,Cad_cl!BG$5))),"",IF($C634="","",SUMIFS(Con_ve!$F$6:$F$1005,Con_ve!$C$6:$C$1005,$C634,Con_ve!$I$6:$I$1005,"Em negociação",Con_ve!$Q$6:$Q$1005,Cad_cl!BG$5)))</f>
        <v/>
      </c>
      <c r="BH634" s="134" t="str">
        <f>IF(ISERR(IF($C634="","",SUMIFS(Con_ve!$F$6:$F$1005,Con_ve!$C$6:$C$1005,$C634,Con_ve!$I$6:$I$1005,"Em negociação",Con_ve!$Q$6:$Q$1005,Cad_cl!BH$5))),"",IF($C634="","",SUMIFS(Con_ve!$F$6:$F$1005,Con_ve!$C$6:$C$1005,$C634,Con_ve!$I$6:$I$1005,"Em negociação",Con_ve!$Q$6:$Q$1005,Cad_cl!BH$5)))</f>
        <v/>
      </c>
      <c r="BI634" s="134" t="str">
        <f>IF(ISERR(IF($C634="","",SUMIFS(Con_ve!$F$6:$F$1005,Con_ve!$C$6:$C$1005,$C634,Con_ve!$I$6:$I$1005,"Em negociação",Con_ve!$Q$6:$Q$1005,Cad_cl!BI$5))),"",IF($C634="","",SUMIFS(Con_ve!$F$6:$F$1005,Con_ve!$C$6:$C$1005,$C634,Con_ve!$I$6:$I$1005,"Em negociação",Con_ve!$Q$6:$Q$1005,Cad_cl!BI$5)))</f>
        <v/>
      </c>
      <c r="BJ634" s="134" t="str">
        <f>IF(ISERR(IF($C634="","",SUMIFS(Con_ve!$F$6:$F$1005,Con_ve!$C$6:$C$1005,$C634,Con_ve!$I$6:$I$1005,"Em negociação",Con_ve!$Q$6:$Q$1005,Cad_cl!BJ$5))),"",IF($C634="","",SUMIFS(Con_ve!$F$6:$F$1005,Con_ve!$C$6:$C$1005,$C634,Con_ve!$I$6:$I$1005,"Em negociação",Con_ve!$Q$6:$Q$1005,Cad_cl!BJ$5)))</f>
        <v/>
      </c>
      <c r="BK634" s="134" t="str">
        <f>IF(ISERR(IF($C634="","",SUMIFS(Con_ve!$F$6:$F$1005,Con_ve!$C$6:$C$1005,$C634,Con_ve!$I$6:$I$1005,"Em negociação",Con_ve!$Q$6:$Q$1005,Cad_cl!BK$5))),"",IF($C634="","",SUMIFS(Con_ve!$F$6:$F$1005,Con_ve!$C$6:$C$1005,$C634,Con_ve!$I$6:$I$1005,"Em negociação",Con_ve!$Q$6:$Q$1005,Cad_cl!BK$5)))</f>
        <v/>
      </c>
      <c r="BL634" s="134" t="str">
        <f>IF(ISERR(IF($C634="","",SUMIFS(Con_ve!$F$6:$F$1005,Con_ve!$C$6:$C$1005,$C634,Con_ve!$I$6:$I$1005,"Em negociação",Con_ve!$Q$6:$Q$1005,Cad_cl!BL$5))),"",IF($C634="","",SUMIFS(Con_ve!$F$6:$F$1005,Con_ve!$C$6:$C$1005,$C634,Con_ve!$I$6:$I$1005,"Em negociação",Con_ve!$Q$6:$Q$1005,Cad_cl!BL$5)))</f>
        <v/>
      </c>
      <c r="BM634" s="134" t="str">
        <f>IF(ISERR(IF($C634="","",SUMIFS(Con_ve!$F$6:$F$1005,Con_ve!$C$6:$C$1005,$C634,Con_ve!$I$6:$I$1005,"Em negociação",Con_ve!$Q$6:$Q$1005,Cad_cl!BM$5))),"",IF($C634="","",SUMIFS(Con_ve!$F$6:$F$1005,Con_ve!$C$6:$C$1005,$C634,Con_ve!$I$6:$I$1005,"Em negociação",Con_ve!$Q$6:$Q$1005,Cad_cl!BM$5)))</f>
        <v/>
      </c>
      <c r="BN634" s="134" t="str">
        <f>IF(ISERR(IF($C634="","",SUMIFS(Con_ve!$F$6:$F$1005,Con_ve!$C$6:$C$1005,$C634,Con_ve!$I$6:$I$1005,"Em negociação",Con_ve!$Q$6:$Q$1005,Cad_cl!BN$5))),"",IF($C634="","",SUMIFS(Con_ve!$F$6:$F$1005,Con_ve!$C$6:$C$1005,$C634,Con_ve!$I$6:$I$1005,"Em negociação",Con_ve!$Q$6:$Q$1005,Cad_cl!BN$5)))</f>
        <v/>
      </c>
      <c r="BO634" s="134" t="str">
        <f>IF(ISERR(IF($C634="","",SUMIFS(Con_ve!$F$6:$F$1005,Con_ve!$C$6:$C$1005,$C634,Con_ve!$I$6:$I$1005,"Em negociação",Con_ve!$Q$6:$Q$1005,Cad_cl!BO$5))),"",IF($C634="","",SUMIFS(Con_ve!$F$6:$F$1005,Con_ve!$C$6:$C$1005,$C634,Con_ve!$I$6:$I$1005,"Em negociação",Con_ve!$Q$6:$Q$1005,Cad_cl!BO$5)))</f>
        <v/>
      </c>
      <c r="BP634" s="134">
        <f t="shared" si="28"/>
        <v>0</v>
      </c>
      <c r="BR634" s="125" t="str">
        <f>IF(ISERR(IF(AND($I634=Re_lo!$E$5,BR$5=VLOOKUP(Re_lo!$H$5,Re_lo!$N$5:$O$16,2,0)),AP634,"")),"",IF(AND($I634=Re_lo!$E$5,BR$5=VLOOKUP(Re_lo!$H$5,Re_lo!$N$5:$O$16,2,0)),AP634,""))</f>
        <v/>
      </c>
      <c r="BS634" s="125" t="str">
        <f>IF(ISERR(IF(AND($I634=Re_lo!$E$5,BS$5=VLOOKUP(Re_lo!$H$5,Re_lo!$N$5:$O$16,2,0)),AQ634,"")),"",IF(AND($I634=Re_lo!$E$5,BS$5=VLOOKUP(Re_lo!$H$5,Re_lo!$N$5:$O$16,2,0)),AQ634,""))</f>
        <v/>
      </c>
      <c r="BT634" s="125" t="str">
        <f>IF(ISERR(IF(AND($I634=Re_lo!$E$5,BT$5=VLOOKUP(Re_lo!$H$5,Re_lo!$N$5:$O$16,2,0)),AR634,"")),"",IF(AND($I634=Re_lo!$E$5,BT$5=VLOOKUP(Re_lo!$H$5,Re_lo!$N$5:$O$16,2,0)),AR634,""))</f>
        <v/>
      </c>
      <c r="BU634" s="125" t="str">
        <f>IF(ISERR(IF(AND($I634=Re_lo!$E$5,BU$5=VLOOKUP(Re_lo!$H$5,Re_lo!$N$5:$O$16,2,0)),AS634,"")),"",IF(AND($I634=Re_lo!$E$5,BU$5=VLOOKUP(Re_lo!$H$5,Re_lo!$N$5:$O$16,2,0)),AS634,""))</f>
        <v/>
      </c>
      <c r="BV634" s="125" t="str">
        <f>IF(ISERR(IF(AND($I634=Re_lo!$E$5,BV$5=VLOOKUP(Re_lo!$H$5,Re_lo!$N$5:$O$16,2,0)),AT634,"")),"",IF(AND($I634=Re_lo!$E$5,BV$5=VLOOKUP(Re_lo!$H$5,Re_lo!$N$5:$O$16,2,0)),AT634,""))</f>
        <v/>
      </c>
      <c r="BW634" s="125" t="str">
        <f>IF(ISERR(IF(AND($I634=Re_lo!$E$5,BW$5=VLOOKUP(Re_lo!$H$5,Re_lo!$N$5:$O$16,2,0)),AU634,"")),"",IF(AND($I634=Re_lo!$E$5,BW$5=VLOOKUP(Re_lo!$H$5,Re_lo!$N$5:$O$16,2,0)),AU634,""))</f>
        <v/>
      </c>
      <c r="BX634" s="125" t="str">
        <f>IF(ISERR(IF(AND($I634=Re_lo!$E$5,BX$5=VLOOKUP(Re_lo!$H$5,Re_lo!$N$5:$O$16,2,0)),AV634,"")),"",IF(AND($I634=Re_lo!$E$5,BX$5=VLOOKUP(Re_lo!$H$5,Re_lo!$N$5:$O$16,2,0)),AV634,""))</f>
        <v/>
      </c>
      <c r="BY634" s="125" t="str">
        <f>IF(ISERR(IF(AND($I634=Re_lo!$E$5,BY$5=VLOOKUP(Re_lo!$H$5,Re_lo!$N$5:$O$16,2,0)),AW634,"")),"",IF(AND($I634=Re_lo!$E$5,BY$5=VLOOKUP(Re_lo!$H$5,Re_lo!$N$5:$O$16,2,0)),AW634,""))</f>
        <v/>
      </c>
      <c r="BZ634" s="125" t="str">
        <f>IF(ISERR(IF(AND($I634=Re_lo!$E$5,BZ$5=VLOOKUP(Re_lo!$H$5,Re_lo!$N$5:$O$16,2,0)),AX634,"")),"",IF(AND($I634=Re_lo!$E$5,BZ$5=VLOOKUP(Re_lo!$H$5,Re_lo!$N$5:$O$16,2,0)),AX634,""))</f>
        <v/>
      </c>
      <c r="CA634" s="125" t="str">
        <f>IF(ISERR(IF(AND($I634=Re_lo!$E$5,CA$5=VLOOKUP(Re_lo!$H$5,Re_lo!$N$5:$O$16,2,0)),AY634,"")),"",IF(AND($I634=Re_lo!$E$5,CA$5=VLOOKUP(Re_lo!$H$5,Re_lo!$N$5:$O$16,2,0)),AY634,""))</f>
        <v/>
      </c>
      <c r="CB634" s="125" t="str">
        <f>IF(ISERR(IF(AND($I634=Re_lo!$E$5,CB$5=VLOOKUP(Re_lo!$H$5,Re_lo!$N$5:$O$16,2,0)),AZ634,"")),"",IF(AND($I634=Re_lo!$E$5,CB$5=VLOOKUP(Re_lo!$H$5,Re_lo!$N$5:$O$16,2,0)),AZ634,""))</f>
        <v/>
      </c>
      <c r="CC634" s="125" t="str">
        <f>IF(ISERR(IF(AND($I634=Re_lo!$E$5,CC$5=VLOOKUP(Re_lo!$H$5,Re_lo!$N$5:$O$16,2,0)),BA634,"")),"",IF(AND($I634=Re_lo!$E$5,CC$5=VLOOKUP(Re_lo!$H$5,Re_lo!$N$5:$O$16,2,0)),BA634,""))</f>
        <v/>
      </c>
      <c r="CD634" s="125" t="str">
        <f>IF(ISERR(IF(AND($I634=Re_lo!$E$5,CD$5=VLOOKUP(Re_lo!$H$5,Re_lo!$N$5:$O$16,2,0)),BB634,"")),"",IF(AND($I634=Re_lo!$E$5,CD$5=VLOOKUP(Re_lo!$H$5,Re_lo!$N$5:$O$16,2,0)),BB634,""))</f>
        <v/>
      </c>
      <c r="CF634" s="125" t="str">
        <f>IF($C634="","",COUNTIFS(Con_ve!$C$6:$C$1005,$C634,Con_ve!$Q$6:$Q$1005,Cad_cl!CF$5))</f>
        <v/>
      </c>
      <c r="CG634" s="125" t="str">
        <f>IF($C634="","",COUNTIFS(Con_ve!$C$6:$C$1005,$C634,Con_ve!$Q$6:$Q$1005,Cad_cl!CG$5))</f>
        <v/>
      </c>
      <c r="CH634" s="125" t="str">
        <f>IF($C634="","",COUNTIFS(Con_ve!$C$6:$C$1005,$C634,Con_ve!$Q$6:$Q$1005,Cad_cl!CH$5))</f>
        <v/>
      </c>
      <c r="CI634" s="125" t="str">
        <f>IF($C634="","",COUNTIFS(Con_ve!$C$6:$C$1005,$C634,Con_ve!$Q$6:$Q$1005,Cad_cl!CI$5))</f>
        <v/>
      </c>
      <c r="CJ634" s="125" t="str">
        <f>IF($C634="","",COUNTIFS(Con_ve!$C$6:$C$1005,$C634,Con_ve!$Q$6:$Q$1005,Cad_cl!CJ$5))</f>
        <v/>
      </c>
      <c r="CK634" s="125" t="str">
        <f>IF($C634="","",COUNTIFS(Con_ve!$C$6:$C$1005,$C634,Con_ve!$Q$6:$Q$1005,Cad_cl!CK$5))</f>
        <v/>
      </c>
      <c r="CL634" s="125" t="str">
        <f>IF($C634="","",COUNTIFS(Con_ve!$C$6:$C$1005,$C634,Con_ve!$Q$6:$Q$1005,Cad_cl!CL$5))</f>
        <v/>
      </c>
      <c r="CM634" s="125" t="str">
        <f>IF($C634="","",COUNTIFS(Con_ve!$C$6:$C$1005,$C634,Con_ve!$Q$6:$Q$1005,Cad_cl!CM$5))</f>
        <v/>
      </c>
      <c r="CN634" s="125" t="str">
        <f>IF($C634="","",COUNTIFS(Con_ve!$C$6:$C$1005,$C634,Con_ve!$Q$6:$Q$1005,Cad_cl!CN$5))</f>
        <v/>
      </c>
      <c r="CO634" s="125" t="str">
        <f>IF($C634="","",COUNTIFS(Con_ve!$C$6:$C$1005,$C634,Con_ve!$Q$6:$Q$1005,Cad_cl!CO$5))</f>
        <v/>
      </c>
      <c r="CP634" s="125" t="str">
        <f>IF($C634="","",COUNTIFS(Con_ve!$C$6:$C$1005,$C634,Con_ve!$Q$6:$Q$1005,Cad_cl!CP$5))</f>
        <v/>
      </c>
      <c r="CQ634" s="125" t="str">
        <f>IF($C634="","",COUNTIFS(Con_ve!$C$6:$C$1005,$C634,Con_ve!$Q$6:$Q$1005,Cad_cl!CQ$5))</f>
        <v/>
      </c>
      <c r="CR634" s="125">
        <f t="shared" si="29"/>
        <v>0</v>
      </c>
    </row>
    <row r="635" spans="3:96" ht="30" customHeight="1">
      <c r="C635" s="153"/>
      <c r="D635" s="153"/>
      <c r="E635" s="154"/>
      <c r="F635" s="153"/>
      <c r="G635" s="155"/>
      <c r="H635" s="153"/>
      <c r="I635" s="153"/>
      <c r="J635" s="132" t="s">
        <v>309</v>
      </c>
      <c r="K635" s="133" t="s">
        <v>309</v>
      </c>
      <c r="L635" s="153"/>
      <c r="M635" s="153"/>
      <c r="N635" s="153"/>
      <c r="O635" s="153"/>
      <c r="P635" s="153"/>
      <c r="Q635" s="153"/>
      <c r="AP635" s="134" t="str">
        <f>IF(ISERR(IF($C635="","",SUMIFS(Con_ve!$F$6:$F$1005,Con_ve!$C$6:$C$1005,$C635,Con_ve!$I$6:$I$1005,"Fechada",Con_ve!$Q$6:$Q$1005,Cad_cl!AP$5))),"",IF($C635="","",SUMIFS(Con_ve!$F$6:$F$1005,Con_ve!$C$6:$C$1005,$C635,Con_ve!$I$6:$I$1005,"Fechada",Con_ve!$Q$6:$Q$1005,Cad_cl!AP$5)))</f>
        <v/>
      </c>
      <c r="AQ635" s="134" t="str">
        <f>IF(ISERR(IF($C635="","",SUMIFS(Con_ve!$F$6:$F$1005,Con_ve!$C$6:$C$1005,$C635,Con_ve!$I$6:$I$1005,"Fechada",Con_ve!$Q$6:$Q$1005,Cad_cl!AQ$5))),"",IF($C635="","",SUMIFS(Con_ve!$F$6:$F$1005,Con_ve!$C$6:$C$1005,$C635,Con_ve!$I$6:$I$1005,"Fechada",Con_ve!$Q$6:$Q$1005,Cad_cl!AQ$5)))</f>
        <v/>
      </c>
      <c r="AR635" s="134" t="str">
        <f>IF(ISERR(IF($C635="","",SUMIFS(Con_ve!$F$6:$F$1005,Con_ve!$C$6:$C$1005,$C635,Con_ve!$I$6:$I$1005,"Fechada",Con_ve!$Q$6:$Q$1005,Cad_cl!AR$5))),"",IF($C635="","",SUMIFS(Con_ve!$F$6:$F$1005,Con_ve!$C$6:$C$1005,$C635,Con_ve!$I$6:$I$1005,"Fechada",Con_ve!$Q$6:$Q$1005,Cad_cl!AR$5)))</f>
        <v/>
      </c>
      <c r="AS635" s="134" t="str">
        <f>IF(ISERR(IF($C635="","",SUMIFS(Con_ve!$F$6:$F$1005,Con_ve!$C$6:$C$1005,$C635,Con_ve!$I$6:$I$1005,"Fechada",Con_ve!$Q$6:$Q$1005,Cad_cl!AS$5))),"",IF($C635="","",SUMIFS(Con_ve!$F$6:$F$1005,Con_ve!$C$6:$C$1005,$C635,Con_ve!$I$6:$I$1005,"Fechada",Con_ve!$Q$6:$Q$1005,Cad_cl!AS$5)))</f>
        <v/>
      </c>
      <c r="AT635" s="134" t="str">
        <f>IF(ISERR(IF($C635="","",SUMIFS(Con_ve!$F$6:$F$1005,Con_ve!$C$6:$C$1005,$C635,Con_ve!$I$6:$I$1005,"Fechada",Con_ve!$Q$6:$Q$1005,Cad_cl!AT$5))),"",IF($C635="","",SUMIFS(Con_ve!$F$6:$F$1005,Con_ve!$C$6:$C$1005,$C635,Con_ve!$I$6:$I$1005,"Fechada",Con_ve!$Q$6:$Q$1005,Cad_cl!AT$5)))</f>
        <v/>
      </c>
      <c r="AU635" s="134" t="str">
        <f>IF(ISERR(IF($C635="","",SUMIFS(Con_ve!$F$6:$F$1005,Con_ve!$C$6:$C$1005,$C635,Con_ve!$I$6:$I$1005,"Fechada",Con_ve!$Q$6:$Q$1005,Cad_cl!AU$5))),"",IF($C635="","",SUMIFS(Con_ve!$F$6:$F$1005,Con_ve!$C$6:$C$1005,$C635,Con_ve!$I$6:$I$1005,"Fechada",Con_ve!$Q$6:$Q$1005,Cad_cl!AU$5)))</f>
        <v/>
      </c>
      <c r="AV635" s="134" t="str">
        <f>IF(ISERR(IF($C635="","",SUMIFS(Con_ve!$F$6:$F$1005,Con_ve!$C$6:$C$1005,$C635,Con_ve!$I$6:$I$1005,"Fechada",Con_ve!$Q$6:$Q$1005,Cad_cl!AV$5))),"",IF($C635="","",SUMIFS(Con_ve!$F$6:$F$1005,Con_ve!$C$6:$C$1005,$C635,Con_ve!$I$6:$I$1005,"Fechada",Con_ve!$Q$6:$Q$1005,Cad_cl!AV$5)))</f>
        <v/>
      </c>
      <c r="AW635" s="134" t="str">
        <f>IF(ISERR(IF($C635="","",SUMIFS(Con_ve!$F$6:$F$1005,Con_ve!$C$6:$C$1005,$C635,Con_ve!$I$6:$I$1005,"Fechada",Con_ve!$Q$6:$Q$1005,Cad_cl!AW$5))),"",IF($C635="","",SUMIFS(Con_ve!$F$6:$F$1005,Con_ve!$C$6:$C$1005,$C635,Con_ve!$I$6:$I$1005,"Fechada",Con_ve!$Q$6:$Q$1005,Cad_cl!AW$5)))</f>
        <v/>
      </c>
      <c r="AX635" s="134" t="str">
        <f>IF(ISERR(IF($C635="","",SUMIFS(Con_ve!$F$6:$F$1005,Con_ve!$C$6:$C$1005,$C635,Con_ve!$I$6:$I$1005,"Fechada",Con_ve!$Q$6:$Q$1005,Cad_cl!AX$5))),"",IF($C635="","",SUMIFS(Con_ve!$F$6:$F$1005,Con_ve!$C$6:$C$1005,$C635,Con_ve!$I$6:$I$1005,"Fechada",Con_ve!$Q$6:$Q$1005,Cad_cl!AX$5)))</f>
        <v/>
      </c>
      <c r="AY635" s="134" t="str">
        <f>IF(ISERR(IF($C635="","",SUMIFS(Con_ve!$F$6:$F$1005,Con_ve!$C$6:$C$1005,$C635,Con_ve!$I$6:$I$1005,"Fechada",Con_ve!$Q$6:$Q$1005,Cad_cl!AY$5))),"",IF($C635="","",SUMIFS(Con_ve!$F$6:$F$1005,Con_ve!$C$6:$C$1005,$C635,Con_ve!$I$6:$I$1005,"Fechada",Con_ve!$Q$6:$Q$1005,Cad_cl!AY$5)))</f>
        <v/>
      </c>
      <c r="AZ635" s="134" t="str">
        <f>IF(ISERR(IF($C635="","",SUMIFS(Con_ve!$F$6:$F$1005,Con_ve!$C$6:$C$1005,$C635,Con_ve!$I$6:$I$1005,"Fechada",Con_ve!$Q$6:$Q$1005,Cad_cl!AZ$5))),"",IF($C635="","",SUMIFS(Con_ve!$F$6:$F$1005,Con_ve!$C$6:$C$1005,$C635,Con_ve!$I$6:$I$1005,"Fechada",Con_ve!$Q$6:$Q$1005,Cad_cl!AZ$5)))</f>
        <v/>
      </c>
      <c r="BA635" s="134" t="str">
        <f>IF(ISERR(IF($C635="","",SUMIFS(Con_ve!$F$6:$F$1005,Con_ve!$C$6:$C$1005,$C635,Con_ve!$I$6:$I$1005,"Fechada",Con_ve!$Q$6:$Q$1005,Cad_cl!BA$5))),"",IF($C635="","",SUMIFS(Con_ve!$F$6:$F$1005,Con_ve!$C$6:$C$1005,$C635,Con_ve!$I$6:$I$1005,"Fechada",Con_ve!$Q$6:$Q$1005,Cad_cl!BA$5)))</f>
        <v/>
      </c>
      <c r="BB635" s="134">
        <f t="shared" si="27"/>
        <v>0</v>
      </c>
      <c r="BD635" s="134" t="str">
        <f>IF(ISERR(IF($C635="","",SUMIFS(Con_ve!$F$6:$F$1005,Con_ve!$C$6:$C$1005,$C635,Con_ve!$I$6:$I$1005,"Em negociação",Con_ve!$Q$6:$Q$1005,Cad_cl!BD$5))),"",IF($C635="","",SUMIFS(Con_ve!$F$6:$F$1005,Con_ve!$C$6:$C$1005,$C635,Con_ve!$I$6:$I$1005,"Em negociação",Con_ve!$Q$6:$Q$1005,Cad_cl!BD$5)))</f>
        <v/>
      </c>
      <c r="BE635" s="134" t="str">
        <f>IF(ISERR(IF($C635="","",SUMIFS(Con_ve!$F$6:$F$1005,Con_ve!$C$6:$C$1005,$C635,Con_ve!$I$6:$I$1005,"Em negociação",Con_ve!$Q$6:$Q$1005,Cad_cl!BE$5))),"",IF($C635="","",SUMIFS(Con_ve!$F$6:$F$1005,Con_ve!$C$6:$C$1005,$C635,Con_ve!$I$6:$I$1005,"Em negociação",Con_ve!$Q$6:$Q$1005,Cad_cl!BE$5)))</f>
        <v/>
      </c>
      <c r="BF635" s="134" t="str">
        <f>IF(ISERR(IF($C635="","",SUMIFS(Con_ve!$F$6:$F$1005,Con_ve!$C$6:$C$1005,$C635,Con_ve!$I$6:$I$1005,"Em negociação",Con_ve!$Q$6:$Q$1005,Cad_cl!BF$5))),"",IF($C635="","",SUMIFS(Con_ve!$F$6:$F$1005,Con_ve!$C$6:$C$1005,$C635,Con_ve!$I$6:$I$1005,"Em negociação",Con_ve!$Q$6:$Q$1005,Cad_cl!BF$5)))</f>
        <v/>
      </c>
      <c r="BG635" s="134" t="str">
        <f>IF(ISERR(IF($C635="","",SUMIFS(Con_ve!$F$6:$F$1005,Con_ve!$C$6:$C$1005,$C635,Con_ve!$I$6:$I$1005,"Em negociação",Con_ve!$Q$6:$Q$1005,Cad_cl!BG$5))),"",IF($C635="","",SUMIFS(Con_ve!$F$6:$F$1005,Con_ve!$C$6:$C$1005,$C635,Con_ve!$I$6:$I$1005,"Em negociação",Con_ve!$Q$6:$Q$1005,Cad_cl!BG$5)))</f>
        <v/>
      </c>
      <c r="BH635" s="134" t="str">
        <f>IF(ISERR(IF($C635="","",SUMIFS(Con_ve!$F$6:$F$1005,Con_ve!$C$6:$C$1005,$C635,Con_ve!$I$6:$I$1005,"Em negociação",Con_ve!$Q$6:$Q$1005,Cad_cl!BH$5))),"",IF($C635="","",SUMIFS(Con_ve!$F$6:$F$1005,Con_ve!$C$6:$C$1005,$C635,Con_ve!$I$6:$I$1005,"Em negociação",Con_ve!$Q$6:$Q$1005,Cad_cl!BH$5)))</f>
        <v/>
      </c>
      <c r="BI635" s="134" t="str">
        <f>IF(ISERR(IF($C635="","",SUMIFS(Con_ve!$F$6:$F$1005,Con_ve!$C$6:$C$1005,$C635,Con_ve!$I$6:$I$1005,"Em negociação",Con_ve!$Q$6:$Q$1005,Cad_cl!BI$5))),"",IF($C635="","",SUMIFS(Con_ve!$F$6:$F$1005,Con_ve!$C$6:$C$1005,$C635,Con_ve!$I$6:$I$1005,"Em negociação",Con_ve!$Q$6:$Q$1005,Cad_cl!BI$5)))</f>
        <v/>
      </c>
      <c r="BJ635" s="134" t="str">
        <f>IF(ISERR(IF($C635="","",SUMIFS(Con_ve!$F$6:$F$1005,Con_ve!$C$6:$C$1005,$C635,Con_ve!$I$6:$I$1005,"Em negociação",Con_ve!$Q$6:$Q$1005,Cad_cl!BJ$5))),"",IF($C635="","",SUMIFS(Con_ve!$F$6:$F$1005,Con_ve!$C$6:$C$1005,$C635,Con_ve!$I$6:$I$1005,"Em negociação",Con_ve!$Q$6:$Q$1005,Cad_cl!BJ$5)))</f>
        <v/>
      </c>
      <c r="BK635" s="134" t="str">
        <f>IF(ISERR(IF($C635="","",SUMIFS(Con_ve!$F$6:$F$1005,Con_ve!$C$6:$C$1005,$C635,Con_ve!$I$6:$I$1005,"Em negociação",Con_ve!$Q$6:$Q$1005,Cad_cl!BK$5))),"",IF($C635="","",SUMIFS(Con_ve!$F$6:$F$1005,Con_ve!$C$6:$C$1005,$C635,Con_ve!$I$6:$I$1005,"Em negociação",Con_ve!$Q$6:$Q$1005,Cad_cl!BK$5)))</f>
        <v/>
      </c>
      <c r="BL635" s="134" t="str">
        <f>IF(ISERR(IF($C635="","",SUMIFS(Con_ve!$F$6:$F$1005,Con_ve!$C$6:$C$1005,$C635,Con_ve!$I$6:$I$1005,"Em negociação",Con_ve!$Q$6:$Q$1005,Cad_cl!BL$5))),"",IF($C635="","",SUMIFS(Con_ve!$F$6:$F$1005,Con_ve!$C$6:$C$1005,$C635,Con_ve!$I$6:$I$1005,"Em negociação",Con_ve!$Q$6:$Q$1005,Cad_cl!BL$5)))</f>
        <v/>
      </c>
      <c r="BM635" s="134" t="str">
        <f>IF(ISERR(IF($C635="","",SUMIFS(Con_ve!$F$6:$F$1005,Con_ve!$C$6:$C$1005,$C635,Con_ve!$I$6:$I$1005,"Em negociação",Con_ve!$Q$6:$Q$1005,Cad_cl!BM$5))),"",IF($C635="","",SUMIFS(Con_ve!$F$6:$F$1005,Con_ve!$C$6:$C$1005,$C635,Con_ve!$I$6:$I$1005,"Em negociação",Con_ve!$Q$6:$Q$1005,Cad_cl!BM$5)))</f>
        <v/>
      </c>
      <c r="BN635" s="134" t="str">
        <f>IF(ISERR(IF($C635="","",SUMIFS(Con_ve!$F$6:$F$1005,Con_ve!$C$6:$C$1005,$C635,Con_ve!$I$6:$I$1005,"Em negociação",Con_ve!$Q$6:$Q$1005,Cad_cl!BN$5))),"",IF($C635="","",SUMIFS(Con_ve!$F$6:$F$1005,Con_ve!$C$6:$C$1005,$C635,Con_ve!$I$6:$I$1005,"Em negociação",Con_ve!$Q$6:$Q$1005,Cad_cl!BN$5)))</f>
        <v/>
      </c>
      <c r="BO635" s="134" t="str">
        <f>IF(ISERR(IF($C635="","",SUMIFS(Con_ve!$F$6:$F$1005,Con_ve!$C$6:$C$1005,$C635,Con_ve!$I$6:$I$1005,"Em negociação",Con_ve!$Q$6:$Q$1005,Cad_cl!BO$5))),"",IF($C635="","",SUMIFS(Con_ve!$F$6:$F$1005,Con_ve!$C$6:$C$1005,$C635,Con_ve!$I$6:$I$1005,"Em negociação",Con_ve!$Q$6:$Q$1005,Cad_cl!BO$5)))</f>
        <v/>
      </c>
      <c r="BP635" s="134">
        <f t="shared" si="28"/>
        <v>0</v>
      </c>
      <c r="BR635" s="125" t="str">
        <f>IF(ISERR(IF(AND($I635=Re_lo!$E$5,BR$5=VLOOKUP(Re_lo!$H$5,Re_lo!$N$5:$O$16,2,0)),AP635,"")),"",IF(AND($I635=Re_lo!$E$5,BR$5=VLOOKUP(Re_lo!$H$5,Re_lo!$N$5:$O$16,2,0)),AP635,""))</f>
        <v/>
      </c>
      <c r="BS635" s="125" t="str">
        <f>IF(ISERR(IF(AND($I635=Re_lo!$E$5,BS$5=VLOOKUP(Re_lo!$H$5,Re_lo!$N$5:$O$16,2,0)),AQ635,"")),"",IF(AND($I635=Re_lo!$E$5,BS$5=VLOOKUP(Re_lo!$H$5,Re_lo!$N$5:$O$16,2,0)),AQ635,""))</f>
        <v/>
      </c>
      <c r="BT635" s="125" t="str">
        <f>IF(ISERR(IF(AND($I635=Re_lo!$E$5,BT$5=VLOOKUP(Re_lo!$H$5,Re_lo!$N$5:$O$16,2,0)),AR635,"")),"",IF(AND($I635=Re_lo!$E$5,BT$5=VLOOKUP(Re_lo!$H$5,Re_lo!$N$5:$O$16,2,0)),AR635,""))</f>
        <v/>
      </c>
      <c r="BU635" s="125" t="str">
        <f>IF(ISERR(IF(AND($I635=Re_lo!$E$5,BU$5=VLOOKUP(Re_lo!$H$5,Re_lo!$N$5:$O$16,2,0)),AS635,"")),"",IF(AND($I635=Re_lo!$E$5,BU$5=VLOOKUP(Re_lo!$H$5,Re_lo!$N$5:$O$16,2,0)),AS635,""))</f>
        <v/>
      </c>
      <c r="BV635" s="125" t="str">
        <f>IF(ISERR(IF(AND($I635=Re_lo!$E$5,BV$5=VLOOKUP(Re_lo!$H$5,Re_lo!$N$5:$O$16,2,0)),AT635,"")),"",IF(AND($I635=Re_lo!$E$5,BV$5=VLOOKUP(Re_lo!$H$5,Re_lo!$N$5:$O$16,2,0)),AT635,""))</f>
        <v/>
      </c>
      <c r="BW635" s="125" t="str">
        <f>IF(ISERR(IF(AND($I635=Re_lo!$E$5,BW$5=VLOOKUP(Re_lo!$H$5,Re_lo!$N$5:$O$16,2,0)),AU635,"")),"",IF(AND($I635=Re_lo!$E$5,BW$5=VLOOKUP(Re_lo!$H$5,Re_lo!$N$5:$O$16,2,0)),AU635,""))</f>
        <v/>
      </c>
      <c r="BX635" s="125" t="str">
        <f>IF(ISERR(IF(AND($I635=Re_lo!$E$5,BX$5=VLOOKUP(Re_lo!$H$5,Re_lo!$N$5:$O$16,2,0)),AV635,"")),"",IF(AND($I635=Re_lo!$E$5,BX$5=VLOOKUP(Re_lo!$H$5,Re_lo!$N$5:$O$16,2,0)),AV635,""))</f>
        <v/>
      </c>
      <c r="BY635" s="125" t="str">
        <f>IF(ISERR(IF(AND($I635=Re_lo!$E$5,BY$5=VLOOKUP(Re_lo!$H$5,Re_lo!$N$5:$O$16,2,0)),AW635,"")),"",IF(AND($I635=Re_lo!$E$5,BY$5=VLOOKUP(Re_lo!$H$5,Re_lo!$N$5:$O$16,2,0)),AW635,""))</f>
        <v/>
      </c>
      <c r="BZ635" s="125" t="str">
        <f>IF(ISERR(IF(AND($I635=Re_lo!$E$5,BZ$5=VLOOKUP(Re_lo!$H$5,Re_lo!$N$5:$O$16,2,0)),AX635,"")),"",IF(AND($I635=Re_lo!$E$5,BZ$5=VLOOKUP(Re_lo!$H$5,Re_lo!$N$5:$O$16,2,0)),AX635,""))</f>
        <v/>
      </c>
      <c r="CA635" s="125" t="str">
        <f>IF(ISERR(IF(AND($I635=Re_lo!$E$5,CA$5=VLOOKUP(Re_lo!$H$5,Re_lo!$N$5:$O$16,2,0)),AY635,"")),"",IF(AND($I635=Re_lo!$E$5,CA$5=VLOOKUP(Re_lo!$H$5,Re_lo!$N$5:$O$16,2,0)),AY635,""))</f>
        <v/>
      </c>
      <c r="CB635" s="125" t="str">
        <f>IF(ISERR(IF(AND($I635=Re_lo!$E$5,CB$5=VLOOKUP(Re_lo!$H$5,Re_lo!$N$5:$O$16,2,0)),AZ635,"")),"",IF(AND($I635=Re_lo!$E$5,CB$5=VLOOKUP(Re_lo!$H$5,Re_lo!$N$5:$O$16,2,0)),AZ635,""))</f>
        <v/>
      </c>
      <c r="CC635" s="125" t="str">
        <f>IF(ISERR(IF(AND($I635=Re_lo!$E$5,CC$5=VLOOKUP(Re_lo!$H$5,Re_lo!$N$5:$O$16,2,0)),BA635,"")),"",IF(AND($I635=Re_lo!$E$5,CC$5=VLOOKUP(Re_lo!$H$5,Re_lo!$N$5:$O$16,2,0)),BA635,""))</f>
        <v/>
      </c>
      <c r="CD635" s="125" t="str">
        <f>IF(ISERR(IF(AND($I635=Re_lo!$E$5,CD$5=VLOOKUP(Re_lo!$H$5,Re_lo!$N$5:$O$16,2,0)),BB635,"")),"",IF(AND($I635=Re_lo!$E$5,CD$5=VLOOKUP(Re_lo!$H$5,Re_lo!$N$5:$O$16,2,0)),BB635,""))</f>
        <v/>
      </c>
      <c r="CF635" s="125" t="str">
        <f>IF($C635="","",COUNTIFS(Con_ve!$C$6:$C$1005,$C635,Con_ve!$Q$6:$Q$1005,Cad_cl!CF$5))</f>
        <v/>
      </c>
      <c r="CG635" s="125" t="str">
        <f>IF($C635="","",COUNTIFS(Con_ve!$C$6:$C$1005,$C635,Con_ve!$Q$6:$Q$1005,Cad_cl!CG$5))</f>
        <v/>
      </c>
      <c r="CH635" s="125" t="str">
        <f>IF($C635="","",COUNTIFS(Con_ve!$C$6:$C$1005,$C635,Con_ve!$Q$6:$Q$1005,Cad_cl!CH$5))</f>
        <v/>
      </c>
      <c r="CI635" s="125" t="str">
        <f>IF($C635="","",COUNTIFS(Con_ve!$C$6:$C$1005,$C635,Con_ve!$Q$6:$Q$1005,Cad_cl!CI$5))</f>
        <v/>
      </c>
      <c r="CJ635" s="125" t="str">
        <f>IF($C635="","",COUNTIFS(Con_ve!$C$6:$C$1005,$C635,Con_ve!$Q$6:$Q$1005,Cad_cl!CJ$5))</f>
        <v/>
      </c>
      <c r="CK635" s="125" t="str">
        <f>IF($C635="","",COUNTIFS(Con_ve!$C$6:$C$1005,$C635,Con_ve!$Q$6:$Q$1005,Cad_cl!CK$5))</f>
        <v/>
      </c>
      <c r="CL635" s="125" t="str">
        <f>IF($C635="","",COUNTIFS(Con_ve!$C$6:$C$1005,$C635,Con_ve!$Q$6:$Q$1005,Cad_cl!CL$5))</f>
        <v/>
      </c>
      <c r="CM635" s="125" t="str">
        <f>IF($C635="","",COUNTIFS(Con_ve!$C$6:$C$1005,$C635,Con_ve!$Q$6:$Q$1005,Cad_cl!CM$5))</f>
        <v/>
      </c>
      <c r="CN635" s="125" t="str">
        <f>IF($C635="","",COUNTIFS(Con_ve!$C$6:$C$1005,$C635,Con_ve!$Q$6:$Q$1005,Cad_cl!CN$5))</f>
        <v/>
      </c>
      <c r="CO635" s="125" t="str">
        <f>IF($C635="","",COUNTIFS(Con_ve!$C$6:$C$1005,$C635,Con_ve!$Q$6:$Q$1005,Cad_cl!CO$5))</f>
        <v/>
      </c>
      <c r="CP635" s="125" t="str">
        <f>IF($C635="","",COUNTIFS(Con_ve!$C$6:$C$1005,$C635,Con_ve!$Q$6:$Q$1005,Cad_cl!CP$5))</f>
        <v/>
      </c>
      <c r="CQ635" s="125" t="str">
        <f>IF($C635="","",COUNTIFS(Con_ve!$C$6:$C$1005,$C635,Con_ve!$Q$6:$Q$1005,Cad_cl!CQ$5))</f>
        <v/>
      </c>
      <c r="CR635" s="125">
        <f t="shared" si="29"/>
        <v>0</v>
      </c>
    </row>
    <row r="636" spans="3:96" ht="30" customHeight="1">
      <c r="C636" s="153"/>
      <c r="D636" s="153"/>
      <c r="E636" s="154"/>
      <c r="F636" s="153"/>
      <c r="G636" s="155"/>
      <c r="H636" s="153"/>
      <c r="I636" s="153"/>
      <c r="J636" s="132" t="s">
        <v>309</v>
      </c>
      <c r="K636" s="133" t="s">
        <v>309</v>
      </c>
      <c r="L636" s="153"/>
      <c r="M636" s="153"/>
      <c r="N636" s="153"/>
      <c r="O636" s="153"/>
      <c r="P636" s="153"/>
      <c r="Q636" s="153"/>
      <c r="AP636" s="134" t="str">
        <f>IF(ISERR(IF($C636="","",SUMIFS(Con_ve!$F$6:$F$1005,Con_ve!$C$6:$C$1005,$C636,Con_ve!$I$6:$I$1005,"Fechada",Con_ve!$Q$6:$Q$1005,Cad_cl!AP$5))),"",IF($C636="","",SUMIFS(Con_ve!$F$6:$F$1005,Con_ve!$C$6:$C$1005,$C636,Con_ve!$I$6:$I$1005,"Fechada",Con_ve!$Q$6:$Q$1005,Cad_cl!AP$5)))</f>
        <v/>
      </c>
      <c r="AQ636" s="134" t="str">
        <f>IF(ISERR(IF($C636="","",SUMIFS(Con_ve!$F$6:$F$1005,Con_ve!$C$6:$C$1005,$C636,Con_ve!$I$6:$I$1005,"Fechada",Con_ve!$Q$6:$Q$1005,Cad_cl!AQ$5))),"",IF($C636="","",SUMIFS(Con_ve!$F$6:$F$1005,Con_ve!$C$6:$C$1005,$C636,Con_ve!$I$6:$I$1005,"Fechada",Con_ve!$Q$6:$Q$1005,Cad_cl!AQ$5)))</f>
        <v/>
      </c>
      <c r="AR636" s="134" t="str">
        <f>IF(ISERR(IF($C636="","",SUMIFS(Con_ve!$F$6:$F$1005,Con_ve!$C$6:$C$1005,$C636,Con_ve!$I$6:$I$1005,"Fechada",Con_ve!$Q$6:$Q$1005,Cad_cl!AR$5))),"",IF($C636="","",SUMIFS(Con_ve!$F$6:$F$1005,Con_ve!$C$6:$C$1005,$C636,Con_ve!$I$6:$I$1005,"Fechada",Con_ve!$Q$6:$Q$1005,Cad_cl!AR$5)))</f>
        <v/>
      </c>
      <c r="AS636" s="134" t="str">
        <f>IF(ISERR(IF($C636="","",SUMIFS(Con_ve!$F$6:$F$1005,Con_ve!$C$6:$C$1005,$C636,Con_ve!$I$6:$I$1005,"Fechada",Con_ve!$Q$6:$Q$1005,Cad_cl!AS$5))),"",IF($C636="","",SUMIFS(Con_ve!$F$6:$F$1005,Con_ve!$C$6:$C$1005,$C636,Con_ve!$I$6:$I$1005,"Fechada",Con_ve!$Q$6:$Q$1005,Cad_cl!AS$5)))</f>
        <v/>
      </c>
      <c r="AT636" s="134" t="str">
        <f>IF(ISERR(IF($C636="","",SUMIFS(Con_ve!$F$6:$F$1005,Con_ve!$C$6:$C$1005,$C636,Con_ve!$I$6:$I$1005,"Fechada",Con_ve!$Q$6:$Q$1005,Cad_cl!AT$5))),"",IF($C636="","",SUMIFS(Con_ve!$F$6:$F$1005,Con_ve!$C$6:$C$1005,$C636,Con_ve!$I$6:$I$1005,"Fechada",Con_ve!$Q$6:$Q$1005,Cad_cl!AT$5)))</f>
        <v/>
      </c>
      <c r="AU636" s="134" t="str">
        <f>IF(ISERR(IF($C636="","",SUMIFS(Con_ve!$F$6:$F$1005,Con_ve!$C$6:$C$1005,$C636,Con_ve!$I$6:$I$1005,"Fechada",Con_ve!$Q$6:$Q$1005,Cad_cl!AU$5))),"",IF($C636="","",SUMIFS(Con_ve!$F$6:$F$1005,Con_ve!$C$6:$C$1005,$C636,Con_ve!$I$6:$I$1005,"Fechada",Con_ve!$Q$6:$Q$1005,Cad_cl!AU$5)))</f>
        <v/>
      </c>
      <c r="AV636" s="134" t="str">
        <f>IF(ISERR(IF($C636="","",SUMIFS(Con_ve!$F$6:$F$1005,Con_ve!$C$6:$C$1005,$C636,Con_ve!$I$6:$I$1005,"Fechada",Con_ve!$Q$6:$Q$1005,Cad_cl!AV$5))),"",IF($C636="","",SUMIFS(Con_ve!$F$6:$F$1005,Con_ve!$C$6:$C$1005,$C636,Con_ve!$I$6:$I$1005,"Fechada",Con_ve!$Q$6:$Q$1005,Cad_cl!AV$5)))</f>
        <v/>
      </c>
      <c r="AW636" s="134" t="str">
        <f>IF(ISERR(IF($C636="","",SUMIFS(Con_ve!$F$6:$F$1005,Con_ve!$C$6:$C$1005,$C636,Con_ve!$I$6:$I$1005,"Fechada",Con_ve!$Q$6:$Q$1005,Cad_cl!AW$5))),"",IF($C636="","",SUMIFS(Con_ve!$F$6:$F$1005,Con_ve!$C$6:$C$1005,$C636,Con_ve!$I$6:$I$1005,"Fechada",Con_ve!$Q$6:$Q$1005,Cad_cl!AW$5)))</f>
        <v/>
      </c>
      <c r="AX636" s="134" t="str">
        <f>IF(ISERR(IF($C636="","",SUMIFS(Con_ve!$F$6:$F$1005,Con_ve!$C$6:$C$1005,$C636,Con_ve!$I$6:$I$1005,"Fechada",Con_ve!$Q$6:$Q$1005,Cad_cl!AX$5))),"",IF($C636="","",SUMIFS(Con_ve!$F$6:$F$1005,Con_ve!$C$6:$C$1005,$C636,Con_ve!$I$6:$I$1005,"Fechada",Con_ve!$Q$6:$Q$1005,Cad_cl!AX$5)))</f>
        <v/>
      </c>
      <c r="AY636" s="134" t="str">
        <f>IF(ISERR(IF($C636="","",SUMIFS(Con_ve!$F$6:$F$1005,Con_ve!$C$6:$C$1005,$C636,Con_ve!$I$6:$I$1005,"Fechada",Con_ve!$Q$6:$Q$1005,Cad_cl!AY$5))),"",IF($C636="","",SUMIFS(Con_ve!$F$6:$F$1005,Con_ve!$C$6:$C$1005,$C636,Con_ve!$I$6:$I$1005,"Fechada",Con_ve!$Q$6:$Q$1005,Cad_cl!AY$5)))</f>
        <v/>
      </c>
      <c r="AZ636" s="134" t="str">
        <f>IF(ISERR(IF($C636="","",SUMIFS(Con_ve!$F$6:$F$1005,Con_ve!$C$6:$C$1005,$C636,Con_ve!$I$6:$I$1005,"Fechada",Con_ve!$Q$6:$Q$1005,Cad_cl!AZ$5))),"",IF($C636="","",SUMIFS(Con_ve!$F$6:$F$1005,Con_ve!$C$6:$C$1005,$C636,Con_ve!$I$6:$I$1005,"Fechada",Con_ve!$Q$6:$Q$1005,Cad_cl!AZ$5)))</f>
        <v/>
      </c>
      <c r="BA636" s="134" t="str">
        <f>IF(ISERR(IF($C636="","",SUMIFS(Con_ve!$F$6:$F$1005,Con_ve!$C$6:$C$1005,$C636,Con_ve!$I$6:$I$1005,"Fechada",Con_ve!$Q$6:$Q$1005,Cad_cl!BA$5))),"",IF($C636="","",SUMIFS(Con_ve!$F$6:$F$1005,Con_ve!$C$6:$C$1005,$C636,Con_ve!$I$6:$I$1005,"Fechada",Con_ve!$Q$6:$Q$1005,Cad_cl!BA$5)))</f>
        <v/>
      </c>
      <c r="BB636" s="134">
        <f t="shared" si="27"/>
        <v>0</v>
      </c>
      <c r="BD636" s="134" t="str">
        <f>IF(ISERR(IF($C636="","",SUMIFS(Con_ve!$F$6:$F$1005,Con_ve!$C$6:$C$1005,$C636,Con_ve!$I$6:$I$1005,"Em negociação",Con_ve!$Q$6:$Q$1005,Cad_cl!BD$5))),"",IF($C636="","",SUMIFS(Con_ve!$F$6:$F$1005,Con_ve!$C$6:$C$1005,$C636,Con_ve!$I$6:$I$1005,"Em negociação",Con_ve!$Q$6:$Q$1005,Cad_cl!BD$5)))</f>
        <v/>
      </c>
      <c r="BE636" s="134" t="str">
        <f>IF(ISERR(IF($C636="","",SUMIFS(Con_ve!$F$6:$F$1005,Con_ve!$C$6:$C$1005,$C636,Con_ve!$I$6:$I$1005,"Em negociação",Con_ve!$Q$6:$Q$1005,Cad_cl!BE$5))),"",IF($C636="","",SUMIFS(Con_ve!$F$6:$F$1005,Con_ve!$C$6:$C$1005,$C636,Con_ve!$I$6:$I$1005,"Em negociação",Con_ve!$Q$6:$Q$1005,Cad_cl!BE$5)))</f>
        <v/>
      </c>
      <c r="BF636" s="134" t="str">
        <f>IF(ISERR(IF($C636="","",SUMIFS(Con_ve!$F$6:$F$1005,Con_ve!$C$6:$C$1005,$C636,Con_ve!$I$6:$I$1005,"Em negociação",Con_ve!$Q$6:$Q$1005,Cad_cl!BF$5))),"",IF($C636="","",SUMIFS(Con_ve!$F$6:$F$1005,Con_ve!$C$6:$C$1005,$C636,Con_ve!$I$6:$I$1005,"Em negociação",Con_ve!$Q$6:$Q$1005,Cad_cl!BF$5)))</f>
        <v/>
      </c>
      <c r="BG636" s="134" t="str">
        <f>IF(ISERR(IF($C636="","",SUMIFS(Con_ve!$F$6:$F$1005,Con_ve!$C$6:$C$1005,$C636,Con_ve!$I$6:$I$1005,"Em negociação",Con_ve!$Q$6:$Q$1005,Cad_cl!BG$5))),"",IF($C636="","",SUMIFS(Con_ve!$F$6:$F$1005,Con_ve!$C$6:$C$1005,$C636,Con_ve!$I$6:$I$1005,"Em negociação",Con_ve!$Q$6:$Q$1005,Cad_cl!BG$5)))</f>
        <v/>
      </c>
      <c r="BH636" s="134" t="str">
        <f>IF(ISERR(IF($C636="","",SUMIFS(Con_ve!$F$6:$F$1005,Con_ve!$C$6:$C$1005,$C636,Con_ve!$I$6:$I$1005,"Em negociação",Con_ve!$Q$6:$Q$1005,Cad_cl!BH$5))),"",IF($C636="","",SUMIFS(Con_ve!$F$6:$F$1005,Con_ve!$C$6:$C$1005,$C636,Con_ve!$I$6:$I$1005,"Em negociação",Con_ve!$Q$6:$Q$1005,Cad_cl!BH$5)))</f>
        <v/>
      </c>
      <c r="BI636" s="134" t="str">
        <f>IF(ISERR(IF($C636="","",SUMIFS(Con_ve!$F$6:$F$1005,Con_ve!$C$6:$C$1005,$C636,Con_ve!$I$6:$I$1005,"Em negociação",Con_ve!$Q$6:$Q$1005,Cad_cl!BI$5))),"",IF($C636="","",SUMIFS(Con_ve!$F$6:$F$1005,Con_ve!$C$6:$C$1005,$C636,Con_ve!$I$6:$I$1005,"Em negociação",Con_ve!$Q$6:$Q$1005,Cad_cl!BI$5)))</f>
        <v/>
      </c>
      <c r="BJ636" s="134" t="str">
        <f>IF(ISERR(IF($C636="","",SUMIFS(Con_ve!$F$6:$F$1005,Con_ve!$C$6:$C$1005,$C636,Con_ve!$I$6:$I$1005,"Em negociação",Con_ve!$Q$6:$Q$1005,Cad_cl!BJ$5))),"",IF($C636="","",SUMIFS(Con_ve!$F$6:$F$1005,Con_ve!$C$6:$C$1005,$C636,Con_ve!$I$6:$I$1005,"Em negociação",Con_ve!$Q$6:$Q$1005,Cad_cl!BJ$5)))</f>
        <v/>
      </c>
      <c r="BK636" s="134" t="str">
        <f>IF(ISERR(IF($C636="","",SUMIFS(Con_ve!$F$6:$F$1005,Con_ve!$C$6:$C$1005,$C636,Con_ve!$I$6:$I$1005,"Em negociação",Con_ve!$Q$6:$Q$1005,Cad_cl!BK$5))),"",IF($C636="","",SUMIFS(Con_ve!$F$6:$F$1005,Con_ve!$C$6:$C$1005,$C636,Con_ve!$I$6:$I$1005,"Em negociação",Con_ve!$Q$6:$Q$1005,Cad_cl!BK$5)))</f>
        <v/>
      </c>
      <c r="BL636" s="134" t="str">
        <f>IF(ISERR(IF($C636="","",SUMIFS(Con_ve!$F$6:$F$1005,Con_ve!$C$6:$C$1005,$C636,Con_ve!$I$6:$I$1005,"Em negociação",Con_ve!$Q$6:$Q$1005,Cad_cl!BL$5))),"",IF($C636="","",SUMIFS(Con_ve!$F$6:$F$1005,Con_ve!$C$6:$C$1005,$C636,Con_ve!$I$6:$I$1005,"Em negociação",Con_ve!$Q$6:$Q$1005,Cad_cl!BL$5)))</f>
        <v/>
      </c>
      <c r="BM636" s="134" t="str">
        <f>IF(ISERR(IF($C636="","",SUMIFS(Con_ve!$F$6:$F$1005,Con_ve!$C$6:$C$1005,$C636,Con_ve!$I$6:$I$1005,"Em negociação",Con_ve!$Q$6:$Q$1005,Cad_cl!BM$5))),"",IF($C636="","",SUMIFS(Con_ve!$F$6:$F$1005,Con_ve!$C$6:$C$1005,$C636,Con_ve!$I$6:$I$1005,"Em negociação",Con_ve!$Q$6:$Q$1005,Cad_cl!BM$5)))</f>
        <v/>
      </c>
      <c r="BN636" s="134" t="str">
        <f>IF(ISERR(IF($C636="","",SUMIFS(Con_ve!$F$6:$F$1005,Con_ve!$C$6:$C$1005,$C636,Con_ve!$I$6:$I$1005,"Em negociação",Con_ve!$Q$6:$Q$1005,Cad_cl!BN$5))),"",IF($C636="","",SUMIFS(Con_ve!$F$6:$F$1005,Con_ve!$C$6:$C$1005,$C636,Con_ve!$I$6:$I$1005,"Em negociação",Con_ve!$Q$6:$Q$1005,Cad_cl!BN$5)))</f>
        <v/>
      </c>
      <c r="BO636" s="134" t="str">
        <f>IF(ISERR(IF($C636="","",SUMIFS(Con_ve!$F$6:$F$1005,Con_ve!$C$6:$C$1005,$C636,Con_ve!$I$6:$I$1005,"Em negociação",Con_ve!$Q$6:$Q$1005,Cad_cl!BO$5))),"",IF($C636="","",SUMIFS(Con_ve!$F$6:$F$1005,Con_ve!$C$6:$C$1005,$C636,Con_ve!$I$6:$I$1005,"Em negociação",Con_ve!$Q$6:$Q$1005,Cad_cl!BO$5)))</f>
        <v/>
      </c>
      <c r="BP636" s="134">
        <f t="shared" si="28"/>
        <v>0</v>
      </c>
      <c r="BR636" s="125" t="str">
        <f>IF(ISERR(IF(AND($I636=Re_lo!$E$5,BR$5=VLOOKUP(Re_lo!$H$5,Re_lo!$N$5:$O$16,2,0)),AP636,"")),"",IF(AND($I636=Re_lo!$E$5,BR$5=VLOOKUP(Re_lo!$H$5,Re_lo!$N$5:$O$16,2,0)),AP636,""))</f>
        <v/>
      </c>
      <c r="BS636" s="125" t="str">
        <f>IF(ISERR(IF(AND($I636=Re_lo!$E$5,BS$5=VLOOKUP(Re_lo!$H$5,Re_lo!$N$5:$O$16,2,0)),AQ636,"")),"",IF(AND($I636=Re_lo!$E$5,BS$5=VLOOKUP(Re_lo!$H$5,Re_lo!$N$5:$O$16,2,0)),AQ636,""))</f>
        <v/>
      </c>
      <c r="BT636" s="125" t="str">
        <f>IF(ISERR(IF(AND($I636=Re_lo!$E$5,BT$5=VLOOKUP(Re_lo!$H$5,Re_lo!$N$5:$O$16,2,0)),AR636,"")),"",IF(AND($I636=Re_lo!$E$5,BT$5=VLOOKUP(Re_lo!$H$5,Re_lo!$N$5:$O$16,2,0)),AR636,""))</f>
        <v/>
      </c>
      <c r="BU636" s="125" t="str">
        <f>IF(ISERR(IF(AND($I636=Re_lo!$E$5,BU$5=VLOOKUP(Re_lo!$H$5,Re_lo!$N$5:$O$16,2,0)),AS636,"")),"",IF(AND($I636=Re_lo!$E$5,BU$5=VLOOKUP(Re_lo!$H$5,Re_lo!$N$5:$O$16,2,0)),AS636,""))</f>
        <v/>
      </c>
      <c r="BV636" s="125" t="str">
        <f>IF(ISERR(IF(AND($I636=Re_lo!$E$5,BV$5=VLOOKUP(Re_lo!$H$5,Re_lo!$N$5:$O$16,2,0)),AT636,"")),"",IF(AND($I636=Re_lo!$E$5,BV$5=VLOOKUP(Re_lo!$H$5,Re_lo!$N$5:$O$16,2,0)),AT636,""))</f>
        <v/>
      </c>
      <c r="BW636" s="125" t="str">
        <f>IF(ISERR(IF(AND($I636=Re_lo!$E$5,BW$5=VLOOKUP(Re_lo!$H$5,Re_lo!$N$5:$O$16,2,0)),AU636,"")),"",IF(AND($I636=Re_lo!$E$5,BW$5=VLOOKUP(Re_lo!$H$5,Re_lo!$N$5:$O$16,2,0)),AU636,""))</f>
        <v/>
      </c>
      <c r="BX636" s="125" t="str">
        <f>IF(ISERR(IF(AND($I636=Re_lo!$E$5,BX$5=VLOOKUP(Re_lo!$H$5,Re_lo!$N$5:$O$16,2,0)),AV636,"")),"",IF(AND($I636=Re_lo!$E$5,BX$5=VLOOKUP(Re_lo!$H$5,Re_lo!$N$5:$O$16,2,0)),AV636,""))</f>
        <v/>
      </c>
      <c r="BY636" s="125" t="str">
        <f>IF(ISERR(IF(AND($I636=Re_lo!$E$5,BY$5=VLOOKUP(Re_lo!$H$5,Re_lo!$N$5:$O$16,2,0)),AW636,"")),"",IF(AND($I636=Re_lo!$E$5,BY$5=VLOOKUP(Re_lo!$H$5,Re_lo!$N$5:$O$16,2,0)),AW636,""))</f>
        <v/>
      </c>
      <c r="BZ636" s="125" t="str">
        <f>IF(ISERR(IF(AND($I636=Re_lo!$E$5,BZ$5=VLOOKUP(Re_lo!$H$5,Re_lo!$N$5:$O$16,2,0)),AX636,"")),"",IF(AND($I636=Re_lo!$E$5,BZ$5=VLOOKUP(Re_lo!$H$5,Re_lo!$N$5:$O$16,2,0)),AX636,""))</f>
        <v/>
      </c>
      <c r="CA636" s="125" t="str">
        <f>IF(ISERR(IF(AND($I636=Re_lo!$E$5,CA$5=VLOOKUP(Re_lo!$H$5,Re_lo!$N$5:$O$16,2,0)),AY636,"")),"",IF(AND($I636=Re_lo!$E$5,CA$5=VLOOKUP(Re_lo!$H$5,Re_lo!$N$5:$O$16,2,0)),AY636,""))</f>
        <v/>
      </c>
      <c r="CB636" s="125" t="str">
        <f>IF(ISERR(IF(AND($I636=Re_lo!$E$5,CB$5=VLOOKUP(Re_lo!$H$5,Re_lo!$N$5:$O$16,2,0)),AZ636,"")),"",IF(AND($I636=Re_lo!$E$5,CB$5=VLOOKUP(Re_lo!$H$5,Re_lo!$N$5:$O$16,2,0)),AZ636,""))</f>
        <v/>
      </c>
      <c r="CC636" s="125" t="str">
        <f>IF(ISERR(IF(AND($I636=Re_lo!$E$5,CC$5=VLOOKUP(Re_lo!$H$5,Re_lo!$N$5:$O$16,2,0)),BA636,"")),"",IF(AND($I636=Re_lo!$E$5,CC$5=VLOOKUP(Re_lo!$H$5,Re_lo!$N$5:$O$16,2,0)),BA636,""))</f>
        <v/>
      </c>
      <c r="CD636" s="125" t="str">
        <f>IF(ISERR(IF(AND($I636=Re_lo!$E$5,CD$5=VLOOKUP(Re_lo!$H$5,Re_lo!$N$5:$O$16,2,0)),BB636,"")),"",IF(AND($I636=Re_lo!$E$5,CD$5=VLOOKUP(Re_lo!$H$5,Re_lo!$N$5:$O$16,2,0)),BB636,""))</f>
        <v/>
      </c>
      <c r="CF636" s="125" t="str">
        <f>IF($C636="","",COUNTIFS(Con_ve!$C$6:$C$1005,$C636,Con_ve!$Q$6:$Q$1005,Cad_cl!CF$5))</f>
        <v/>
      </c>
      <c r="CG636" s="125" t="str">
        <f>IF($C636="","",COUNTIFS(Con_ve!$C$6:$C$1005,$C636,Con_ve!$Q$6:$Q$1005,Cad_cl!CG$5))</f>
        <v/>
      </c>
      <c r="CH636" s="125" t="str">
        <f>IF($C636="","",COUNTIFS(Con_ve!$C$6:$C$1005,$C636,Con_ve!$Q$6:$Q$1005,Cad_cl!CH$5))</f>
        <v/>
      </c>
      <c r="CI636" s="125" t="str">
        <f>IF($C636="","",COUNTIFS(Con_ve!$C$6:$C$1005,$C636,Con_ve!$Q$6:$Q$1005,Cad_cl!CI$5))</f>
        <v/>
      </c>
      <c r="CJ636" s="125" t="str">
        <f>IF($C636="","",COUNTIFS(Con_ve!$C$6:$C$1005,$C636,Con_ve!$Q$6:$Q$1005,Cad_cl!CJ$5))</f>
        <v/>
      </c>
      <c r="CK636" s="125" t="str">
        <f>IF($C636="","",COUNTIFS(Con_ve!$C$6:$C$1005,$C636,Con_ve!$Q$6:$Q$1005,Cad_cl!CK$5))</f>
        <v/>
      </c>
      <c r="CL636" s="125" t="str">
        <f>IF($C636="","",COUNTIFS(Con_ve!$C$6:$C$1005,$C636,Con_ve!$Q$6:$Q$1005,Cad_cl!CL$5))</f>
        <v/>
      </c>
      <c r="CM636" s="125" t="str">
        <f>IF($C636="","",COUNTIFS(Con_ve!$C$6:$C$1005,$C636,Con_ve!$Q$6:$Q$1005,Cad_cl!CM$5))</f>
        <v/>
      </c>
      <c r="CN636" s="125" t="str">
        <f>IF($C636="","",COUNTIFS(Con_ve!$C$6:$C$1005,$C636,Con_ve!$Q$6:$Q$1005,Cad_cl!CN$5))</f>
        <v/>
      </c>
      <c r="CO636" s="125" t="str">
        <f>IF($C636="","",COUNTIFS(Con_ve!$C$6:$C$1005,$C636,Con_ve!$Q$6:$Q$1005,Cad_cl!CO$5))</f>
        <v/>
      </c>
      <c r="CP636" s="125" t="str">
        <f>IF($C636="","",COUNTIFS(Con_ve!$C$6:$C$1005,$C636,Con_ve!$Q$6:$Q$1005,Cad_cl!CP$5))</f>
        <v/>
      </c>
      <c r="CQ636" s="125" t="str">
        <f>IF($C636="","",COUNTIFS(Con_ve!$C$6:$C$1005,$C636,Con_ve!$Q$6:$Q$1005,Cad_cl!CQ$5))</f>
        <v/>
      </c>
      <c r="CR636" s="125">
        <f t="shared" si="29"/>
        <v>0</v>
      </c>
    </row>
    <row r="637" spans="3:96" ht="30" customHeight="1">
      <c r="C637" s="153"/>
      <c r="D637" s="153"/>
      <c r="E637" s="154"/>
      <c r="F637" s="153"/>
      <c r="G637" s="155"/>
      <c r="H637" s="153"/>
      <c r="I637" s="153"/>
      <c r="J637" s="132" t="s">
        <v>309</v>
      </c>
      <c r="K637" s="133" t="s">
        <v>309</v>
      </c>
      <c r="L637" s="153"/>
      <c r="M637" s="153"/>
      <c r="N637" s="153"/>
      <c r="O637" s="153"/>
      <c r="P637" s="153"/>
      <c r="Q637" s="153"/>
      <c r="AP637" s="134" t="str">
        <f>IF(ISERR(IF($C637="","",SUMIFS(Con_ve!$F$6:$F$1005,Con_ve!$C$6:$C$1005,$C637,Con_ve!$I$6:$I$1005,"Fechada",Con_ve!$Q$6:$Q$1005,Cad_cl!AP$5))),"",IF($C637="","",SUMIFS(Con_ve!$F$6:$F$1005,Con_ve!$C$6:$C$1005,$C637,Con_ve!$I$6:$I$1005,"Fechada",Con_ve!$Q$6:$Q$1005,Cad_cl!AP$5)))</f>
        <v/>
      </c>
      <c r="AQ637" s="134" t="str">
        <f>IF(ISERR(IF($C637="","",SUMIFS(Con_ve!$F$6:$F$1005,Con_ve!$C$6:$C$1005,$C637,Con_ve!$I$6:$I$1005,"Fechada",Con_ve!$Q$6:$Q$1005,Cad_cl!AQ$5))),"",IF($C637="","",SUMIFS(Con_ve!$F$6:$F$1005,Con_ve!$C$6:$C$1005,$C637,Con_ve!$I$6:$I$1005,"Fechada",Con_ve!$Q$6:$Q$1005,Cad_cl!AQ$5)))</f>
        <v/>
      </c>
      <c r="AR637" s="134" t="str">
        <f>IF(ISERR(IF($C637="","",SUMIFS(Con_ve!$F$6:$F$1005,Con_ve!$C$6:$C$1005,$C637,Con_ve!$I$6:$I$1005,"Fechada",Con_ve!$Q$6:$Q$1005,Cad_cl!AR$5))),"",IF($C637="","",SUMIFS(Con_ve!$F$6:$F$1005,Con_ve!$C$6:$C$1005,$C637,Con_ve!$I$6:$I$1005,"Fechada",Con_ve!$Q$6:$Q$1005,Cad_cl!AR$5)))</f>
        <v/>
      </c>
      <c r="AS637" s="134" t="str">
        <f>IF(ISERR(IF($C637="","",SUMIFS(Con_ve!$F$6:$F$1005,Con_ve!$C$6:$C$1005,$C637,Con_ve!$I$6:$I$1005,"Fechada",Con_ve!$Q$6:$Q$1005,Cad_cl!AS$5))),"",IF($C637="","",SUMIFS(Con_ve!$F$6:$F$1005,Con_ve!$C$6:$C$1005,$C637,Con_ve!$I$6:$I$1005,"Fechada",Con_ve!$Q$6:$Q$1005,Cad_cl!AS$5)))</f>
        <v/>
      </c>
      <c r="AT637" s="134" t="str">
        <f>IF(ISERR(IF($C637="","",SUMIFS(Con_ve!$F$6:$F$1005,Con_ve!$C$6:$C$1005,$C637,Con_ve!$I$6:$I$1005,"Fechada",Con_ve!$Q$6:$Q$1005,Cad_cl!AT$5))),"",IF($C637="","",SUMIFS(Con_ve!$F$6:$F$1005,Con_ve!$C$6:$C$1005,$C637,Con_ve!$I$6:$I$1005,"Fechada",Con_ve!$Q$6:$Q$1005,Cad_cl!AT$5)))</f>
        <v/>
      </c>
      <c r="AU637" s="134" t="str">
        <f>IF(ISERR(IF($C637="","",SUMIFS(Con_ve!$F$6:$F$1005,Con_ve!$C$6:$C$1005,$C637,Con_ve!$I$6:$I$1005,"Fechada",Con_ve!$Q$6:$Q$1005,Cad_cl!AU$5))),"",IF($C637="","",SUMIFS(Con_ve!$F$6:$F$1005,Con_ve!$C$6:$C$1005,$C637,Con_ve!$I$6:$I$1005,"Fechada",Con_ve!$Q$6:$Q$1005,Cad_cl!AU$5)))</f>
        <v/>
      </c>
      <c r="AV637" s="134" t="str">
        <f>IF(ISERR(IF($C637="","",SUMIFS(Con_ve!$F$6:$F$1005,Con_ve!$C$6:$C$1005,$C637,Con_ve!$I$6:$I$1005,"Fechada",Con_ve!$Q$6:$Q$1005,Cad_cl!AV$5))),"",IF($C637="","",SUMIFS(Con_ve!$F$6:$F$1005,Con_ve!$C$6:$C$1005,$C637,Con_ve!$I$6:$I$1005,"Fechada",Con_ve!$Q$6:$Q$1005,Cad_cl!AV$5)))</f>
        <v/>
      </c>
      <c r="AW637" s="134" t="str">
        <f>IF(ISERR(IF($C637="","",SUMIFS(Con_ve!$F$6:$F$1005,Con_ve!$C$6:$C$1005,$C637,Con_ve!$I$6:$I$1005,"Fechada",Con_ve!$Q$6:$Q$1005,Cad_cl!AW$5))),"",IF($C637="","",SUMIFS(Con_ve!$F$6:$F$1005,Con_ve!$C$6:$C$1005,$C637,Con_ve!$I$6:$I$1005,"Fechada",Con_ve!$Q$6:$Q$1005,Cad_cl!AW$5)))</f>
        <v/>
      </c>
      <c r="AX637" s="134" t="str">
        <f>IF(ISERR(IF($C637="","",SUMIFS(Con_ve!$F$6:$F$1005,Con_ve!$C$6:$C$1005,$C637,Con_ve!$I$6:$I$1005,"Fechada",Con_ve!$Q$6:$Q$1005,Cad_cl!AX$5))),"",IF($C637="","",SUMIFS(Con_ve!$F$6:$F$1005,Con_ve!$C$6:$C$1005,$C637,Con_ve!$I$6:$I$1005,"Fechada",Con_ve!$Q$6:$Q$1005,Cad_cl!AX$5)))</f>
        <v/>
      </c>
      <c r="AY637" s="134" t="str">
        <f>IF(ISERR(IF($C637="","",SUMIFS(Con_ve!$F$6:$F$1005,Con_ve!$C$6:$C$1005,$C637,Con_ve!$I$6:$I$1005,"Fechada",Con_ve!$Q$6:$Q$1005,Cad_cl!AY$5))),"",IF($C637="","",SUMIFS(Con_ve!$F$6:$F$1005,Con_ve!$C$6:$C$1005,$C637,Con_ve!$I$6:$I$1005,"Fechada",Con_ve!$Q$6:$Q$1005,Cad_cl!AY$5)))</f>
        <v/>
      </c>
      <c r="AZ637" s="134" t="str">
        <f>IF(ISERR(IF($C637="","",SUMIFS(Con_ve!$F$6:$F$1005,Con_ve!$C$6:$C$1005,$C637,Con_ve!$I$6:$I$1005,"Fechada",Con_ve!$Q$6:$Q$1005,Cad_cl!AZ$5))),"",IF($C637="","",SUMIFS(Con_ve!$F$6:$F$1005,Con_ve!$C$6:$C$1005,$C637,Con_ve!$I$6:$I$1005,"Fechada",Con_ve!$Q$6:$Q$1005,Cad_cl!AZ$5)))</f>
        <v/>
      </c>
      <c r="BA637" s="134" t="str">
        <f>IF(ISERR(IF($C637="","",SUMIFS(Con_ve!$F$6:$F$1005,Con_ve!$C$6:$C$1005,$C637,Con_ve!$I$6:$I$1005,"Fechada",Con_ve!$Q$6:$Q$1005,Cad_cl!BA$5))),"",IF($C637="","",SUMIFS(Con_ve!$F$6:$F$1005,Con_ve!$C$6:$C$1005,$C637,Con_ve!$I$6:$I$1005,"Fechada",Con_ve!$Q$6:$Q$1005,Cad_cl!BA$5)))</f>
        <v/>
      </c>
      <c r="BB637" s="134">
        <f t="shared" si="27"/>
        <v>0</v>
      </c>
      <c r="BD637" s="134" t="str">
        <f>IF(ISERR(IF($C637="","",SUMIFS(Con_ve!$F$6:$F$1005,Con_ve!$C$6:$C$1005,$C637,Con_ve!$I$6:$I$1005,"Em negociação",Con_ve!$Q$6:$Q$1005,Cad_cl!BD$5))),"",IF($C637="","",SUMIFS(Con_ve!$F$6:$F$1005,Con_ve!$C$6:$C$1005,$C637,Con_ve!$I$6:$I$1005,"Em negociação",Con_ve!$Q$6:$Q$1005,Cad_cl!BD$5)))</f>
        <v/>
      </c>
      <c r="BE637" s="134" t="str">
        <f>IF(ISERR(IF($C637="","",SUMIFS(Con_ve!$F$6:$F$1005,Con_ve!$C$6:$C$1005,$C637,Con_ve!$I$6:$I$1005,"Em negociação",Con_ve!$Q$6:$Q$1005,Cad_cl!BE$5))),"",IF($C637="","",SUMIFS(Con_ve!$F$6:$F$1005,Con_ve!$C$6:$C$1005,$C637,Con_ve!$I$6:$I$1005,"Em negociação",Con_ve!$Q$6:$Q$1005,Cad_cl!BE$5)))</f>
        <v/>
      </c>
      <c r="BF637" s="134" t="str">
        <f>IF(ISERR(IF($C637="","",SUMIFS(Con_ve!$F$6:$F$1005,Con_ve!$C$6:$C$1005,$C637,Con_ve!$I$6:$I$1005,"Em negociação",Con_ve!$Q$6:$Q$1005,Cad_cl!BF$5))),"",IF($C637="","",SUMIFS(Con_ve!$F$6:$F$1005,Con_ve!$C$6:$C$1005,$C637,Con_ve!$I$6:$I$1005,"Em negociação",Con_ve!$Q$6:$Q$1005,Cad_cl!BF$5)))</f>
        <v/>
      </c>
      <c r="BG637" s="134" t="str">
        <f>IF(ISERR(IF($C637="","",SUMIFS(Con_ve!$F$6:$F$1005,Con_ve!$C$6:$C$1005,$C637,Con_ve!$I$6:$I$1005,"Em negociação",Con_ve!$Q$6:$Q$1005,Cad_cl!BG$5))),"",IF($C637="","",SUMIFS(Con_ve!$F$6:$F$1005,Con_ve!$C$6:$C$1005,$C637,Con_ve!$I$6:$I$1005,"Em negociação",Con_ve!$Q$6:$Q$1005,Cad_cl!BG$5)))</f>
        <v/>
      </c>
      <c r="BH637" s="134" t="str">
        <f>IF(ISERR(IF($C637="","",SUMIFS(Con_ve!$F$6:$F$1005,Con_ve!$C$6:$C$1005,$C637,Con_ve!$I$6:$I$1005,"Em negociação",Con_ve!$Q$6:$Q$1005,Cad_cl!BH$5))),"",IF($C637="","",SUMIFS(Con_ve!$F$6:$F$1005,Con_ve!$C$6:$C$1005,$C637,Con_ve!$I$6:$I$1005,"Em negociação",Con_ve!$Q$6:$Q$1005,Cad_cl!BH$5)))</f>
        <v/>
      </c>
      <c r="BI637" s="134" t="str">
        <f>IF(ISERR(IF($C637="","",SUMIFS(Con_ve!$F$6:$F$1005,Con_ve!$C$6:$C$1005,$C637,Con_ve!$I$6:$I$1005,"Em negociação",Con_ve!$Q$6:$Q$1005,Cad_cl!BI$5))),"",IF($C637="","",SUMIFS(Con_ve!$F$6:$F$1005,Con_ve!$C$6:$C$1005,$C637,Con_ve!$I$6:$I$1005,"Em negociação",Con_ve!$Q$6:$Q$1005,Cad_cl!BI$5)))</f>
        <v/>
      </c>
      <c r="BJ637" s="134" t="str">
        <f>IF(ISERR(IF($C637="","",SUMIFS(Con_ve!$F$6:$F$1005,Con_ve!$C$6:$C$1005,$C637,Con_ve!$I$6:$I$1005,"Em negociação",Con_ve!$Q$6:$Q$1005,Cad_cl!BJ$5))),"",IF($C637="","",SUMIFS(Con_ve!$F$6:$F$1005,Con_ve!$C$6:$C$1005,$C637,Con_ve!$I$6:$I$1005,"Em negociação",Con_ve!$Q$6:$Q$1005,Cad_cl!BJ$5)))</f>
        <v/>
      </c>
      <c r="BK637" s="134" t="str">
        <f>IF(ISERR(IF($C637="","",SUMIFS(Con_ve!$F$6:$F$1005,Con_ve!$C$6:$C$1005,$C637,Con_ve!$I$6:$I$1005,"Em negociação",Con_ve!$Q$6:$Q$1005,Cad_cl!BK$5))),"",IF($C637="","",SUMIFS(Con_ve!$F$6:$F$1005,Con_ve!$C$6:$C$1005,$C637,Con_ve!$I$6:$I$1005,"Em negociação",Con_ve!$Q$6:$Q$1005,Cad_cl!BK$5)))</f>
        <v/>
      </c>
      <c r="BL637" s="134" t="str">
        <f>IF(ISERR(IF($C637="","",SUMIFS(Con_ve!$F$6:$F$1005,Con_ve!$C$6:$C$1005,$C637,Con_ve!$I$6:$I$1005,"Em negociação",Con_ve!$Q$6:$Q$1005,Cad_cl!BL$5))),"",IF($C637="","",SUMIFS(Con_ve!$F$6:$F$1005,Con_ve!$C$6:$C$1005,$C637,Con_ve!$I$6:$I$1005,"Em negociação",Con_ve!$Q$6:$Q$1005,Cad_cl!BL$5)))</f>
        <v/>
      </c>
      <c r="BM637" s="134" t="str">
        <f>IF(ISERR(IF($C637="","",SUMIFS(Con_ve!$F$6:$F$1005,Con_ve!$C$6:$C$1005,$C637,Con_ve!$I$6:$I$1005,"Em negociação",Con_ve!$Q$6:$Q$1005,Cad_cl!BM$5))),"",IF($C637="","",SUMIFS(Con_ve!$F$6:$F$1005,Con_ve!$C$6:$C$1005,$C637,Con_ve!$I$6:$I$1005,"Em negociação",Con_ve!$Q$6:$Q$1005,Cad_cl!BM$5)))</f>
        <v/>
      </c>
      <c r="BN637" s="134" t="str">
        <f>IF(ISERR(IF($C637="","",SUMIFS(Con_ve!$F$6:$F$1005,Con_ve!$C$6:$C$1005,$C637,Con_ve!$I$6:$I$1005,"Em negociação",Con_ve!$Q$6:$Q$1005,Cad_cl!BN$5))),"",IF($C637="","",SUMIFS(Con_ve!$F$6:$F$1005,Con_ve!$C$6:$C$1005,$C637,Con_ve!$I$6:$I$1005,"Em negociação",Con_ve!$Q$6:$Q$1005,Cad_cl!BN$5)))</f>
        <v/>
      </c>
      <c r="BO637" s="134" t="str">
        <f>IF(ISERR(IF($C637="","",SUMIFS(Con_ve!$F$6:$F$1005,Con_ve!$C$6:$C$1005,$C637,Con_ve!$I$6:$I$1005,"Em negociação",Con_ve!$Q$6:$Q$1005,Cad_cl!BO$5))),"",IF($C637="","",SUMIFS(Con_ve!$F$6:$F$1005,Con_ve!$C$6:$C$1005,$C637,Con_ve!$I$6:$I$1005,"Em negociação",Con_ve!$Q$6:$Q$1005,Cad_cl!BO$5)))</f>
        <v/>
      </c>
      <c r="BP637" s="134">
        <f t="shared" si="28"/>
        <v>0</v>
      </c>
      <c r="BR637" s="125" t="str">
        <f>IF(ISERR(IF(AND($I637=Re_lo!$E$5,BR$5=VLOOKUP(Re_lo!$H$5,Re_lo!$N$5:$O$16,2,0)),AP637,"")),"",IF(AND($I637=Re_lo!$E$5,BR$5=VLOOKUP(Re_lo!$H$5,Re_lo!$N$5:$O$16,2,0)),AP637,""))</f>
        <v/>
      </c>
      <c r="BS637" s="125" t="str">
        <f>IF(ISERR(IF(AND($I637=Re_lo!$E$5,BS$5=VLOOKUP(Re_lo!$H$5,Re_lo!$N$5:$O$16,2,0)),AQ637,"")),"",IF(AND($I637=Re_lo!$E$5,BS$5=VLOOKUP(Re_lo!$H$5,Re_lo!$N$5:$O$16,2,0)),AQ637,""))</f>
        <v/>
      </c>
      <c r="BT637" s="125" t="str">
        <f>IF(ISERR(IF(AND($I637=Re_lo!$E$5,BT$5=VLOOKUP(Re_lo!$H$5,Re_lo!$N$5:$O$16,2,0)),AR637,"")),"",IF(AND($I637=Re_lo!$E$5,BT$5=VLOOKUP(Re_lo!$H$5,Re_lo!$N$5:$O$16,2,0)),AR637,""))</f>
        <v/>
      </c>
      <c r="BU637" s="125" t="str">
        <f>IF(ISERR(IF(AND($I637=Re_lo!$E$5,BU$5=VLOOKUP(Re_lo!$H$5,Re_lo!$N$5:$O$16,2,0)),AS637,"")),"",IF(AND($I637=Re_lo!$E$5,BU$5=VLOOKUP(Re_lo!$H$5,Re_lo!$N$5:$O$16,2,0)),AS637,""))</f>
        <v/>
      </c>
      <c r="BV637" s="125" t="str">
        <f>IF(ISERR(IF(AND($I637=Re_lo!$E$5,BV$5=VLOOKUP(Re_lo!$H$5,Re_lo!$N$5:$O$16,2,0)),AT637,"")),"",IF(AND($I637=Re_lo!$E$5,BV$5=VLOOKUP(Re_lo!$H$5,Re_lo!$N$5:$O$16,2,0)),AT637,""))</f>
        <v/>
      </c>
      <c r="BW637" s="125" t="str">
        <f>IF(ISERR(IF(AND($I637=Re_lo!$E$5,BW$5=VLOOKUP(Re_lo!$H$5,Re_lo!$N$5:$O$16,2,0)),AU637,"")),"",IF(AND($I637=Re_lo!$E$5,BW$5=VLOOKUP(Re_lo!$H$5,Re_lo!$N$5:$O$16,2,0)),AU637,""))</f>
        <v/>
      </c>
      <c r="BX637" s="125" t="str">
        <f>IF(ISERR(IF(AND($I637=Re_lo!$E$5,BX$5=VLOOKUP(Re_lo!$H$5,Re_lo!$N$5:$O$16,2,0)),AV637,"")),"",IF(AND($I637=Re_lo!$E$5,BX$5=VLOOKUP(Re_lo!$H$5,Re_lo!$N$5:$O$16,2,0)),AV637,""))</f>
        <v/>
      </c>
      <c r="BY637" s="125" t="str">
        <f>IF(ISERR(IF(AND($I637=Re_lo!$E$5,BY$5=VLOOKUP(Re_lo!$H$5,Re_lo!$N$5:$O$16,2,0)),AW637,"")),"",IF(AND($I637=Re_lo!$E$5,BY$5=VLOOKUP(Re_lo!$H$5,Re_lo!$N$5:$O$16,2,0)),AW637,""))</f>
        <v/>
      </c>
      <c r="BZ637" s="125" t="str">
        <f>IF(ISERR(IF(AND($I637=Re_lo!$E$5,BZ$5=VLOOKUP(Re_lo!$H$5,Re_lo!$N$5:$O$16,2,0)),AX637,"")),"",IF(AND($I637=Re_lo!$E$5,BZ$5=VLOOKUP(Re_lo!$H$5,Re_lo!$N$5:$O$16,2,0)),AX637,""))</f>
        <v/>
      </c>
      <c r="CA637" s="125" t="str">
        <f>IF(ISERR(IF(AND($I637=Re_lo!$E$5,CA$5=VLOOKUP(Re_lo!$H$5,Re_lo!$N$5:$O$16,2,0)),AY637,"")),"",IF(AND($I637=Re_lo!$E$5,CA$5=VLOOKUP(Re_lo!$H$5,Re_lo!$N$5:$O$16,2,0)),AY637,""))</f>
        <v/>
      </c>
      <c r="CB637" s="125" t="str">
        <f>IF(ISERR(IF(AND($I637=Re_lo!$E$5,CB$5=VLOOKUP(Re_lo!$H$5,Re_lo!$N$5:$O$16,2,0)),AZ637,"")),"",IF(AND($I637=Re_lo!$E$5,CB$5=VLOOKUP(Re_lo!$H$5,Re_lo!$N$5:$O$16,2,0)),AZ637,""))</f>
        <v/>
      </c>
      <c r="CC637" s="125" t="str">
        <f>IF(ISERR(IF(AND($I637=Re_lo!$E$5,CC$5=VLOOKUP(Re_lo!$H$5,Re_lo!$N$5:$O$16,2,0)),BA637,"")),"",IF(AND($I637=Re_lo!$E$5,CC$5=VLOOKUP(Re_lo!$H$5,Re_lo!$N$5:$O$16,2,0)),BA637,""))</f>
        <v/>
      </c>
      <c r="CD637" s="125" t="str">
        <f>IF(ISERR(IF(AND($I637=Re_lo!$E$5,CD$5=VLOOKUP(Re_lo!$H$5,Re_lo!$N$5:$O$16,2,0)),BB637,"")),"",IF(AND($I637=Re_lo!$E$5,CD$5=VLOOKUP(Re_lo!$H$5,Re_lo!$N$5:$O$16,2,0)),BB637,""))</f>
        <v/>
      </c>
      <c r="CF637" s="125" t="str">
        <f>IF($C637="","",COUNTIFS(Con_ve!$C$6:$C$1005,$C637,Con_ve!$Q$6:$Q$1005,Cad_cl!CF$5))</f>
        <v/>
      </c>
      <c r="CG637" s="125" t="str">
        <f>IF($C637="","",COUNTIFS(Con_ve!$C$6:$C$1005,$C637,Con_ve!$Q$6:$Q$1005,Cad_cl!CG$5))</f>
        <v/>
      </c>
      <c r="CH637" s="125" t="str">
        <f>IF($C637="","",COUNTIFS(Con_ve!$C$6:$C$1005,$C637,Con_ve!$Q$6:$Q$1005,Cad_cl!CH$5))</f>
        <v/>
      </c>
      <c r="CI637" s="125" t="str">
        <f>IF($C637="","",COUNTIFS(Con_ve!$C$6:$C$1005,$C637,Con_ve!$Q$6:$Q$1005,Cad_cl!CI$5))</f>
        <v/>
      </c>
      <c r="CJ637" s="125" t="str">
        <f>IF($C637="","",COUNTIFS(Con_ve!$C$6:$C$1005,$C637,Con_ve!$Q$6:$Q$1005,Cad_cl!CJ$5))</f>
        <v/>
      </c>
      <c r="CK637" s="125" t="str">
        <f>IF($C637="","",COUNTIFS(Con_ve!$C$6:$C$1005,$C637,Con_ve!$Q$6:$Q$1005,Cad_cl!CK$5))</f>
        <v/>
      </c>
      <c r="CL637" s="125" t="str">
        <f>IF($C637="","",COUNTIFS(Con_ve!$C$6:$C$1005,$C637,Con_ve!$Q$6:$Q$1005,Cad_cl!CL$5))</f>
        <v/>
      </c>
      <c r="CM637" s="125" t="str">
        <f>IF($C637="","",COUNTIFS(Con_ve!$C$6:$C$1005,$C637,Con_ve!$Q$6:$Q$1005,Cad_cl!CM$5))</f>
        <v/>
      </c>
      <c r="CN637" s="125" t="str">
        <f>IF($C637="","",COUNTIFS(Con_ve!$C$6:$C$1005,$C637,Con_ve!$Q$6:$Q$1005,Cad_cl!CN$5))</f>
        <v/>
      </c>
      <c r="CO637" s="125" t="str">
        <f>IF($C637="","",COUNTIFS(Con_ve!$C$6:$C$1005,$C637,Con_ve!$Q$6:$Q$1005,Cad_cl!CO$5))</f>
        <v/>
      </c>
      <c r="CP637" s="125" t="str">
        <f>IF($C637="","",COUNTIFS(Con_ve!$C$6:$C$1005,$C637,Con_ve!$Q$6:$Q$1005,Cad_cl!CP$5))</f>
        <v/>
      </c>
      <c r="CQ637" s="125" t="str">
        <f>IF($C637="","",COUNTIFS(Con_ve!$C$6:$C$1005,$C637,Con_ve!$Q$6:$Q$1005,Cad_cl!CQ$5))</f>
        <v/>
      </c>
      <c r="CR637" s="125">
        <f t="shared" si="29"/>
        <v>0</v>
      </c>
    </row>
    <row r="638" spans="3:96" ht="30" customHeight="1">
      <c r="C638" s="153"/>
      <c r="D638" s="153"/>
      <c r="E638" s="154"/>
      <c r="F638" s="153"/>
      <c r="G638" s="155"/>
      <c r="H638" s="153"/>
      <c r="I638" s="153"/>
      <c r="J638" s="132" t="s">
        <v>309</v>
      </c>
      <c r="K638" s="133" t="s">
        <v>309</v>
      </c>
      <c r="L638" s="153"/>
      <c r="M638" s="153"/>
      <c r="N638" s="153"/>
      <c r="O638" s="153"/>
      <c r="P638" s="153"/>
      <c r="Q638" s="153"/>
      <c r="AP638" s="134" t="str">
        <f>IF(ISERR(IF($C638="","",SUMIFS(Con_ve!$F$6:$F$1005,Con_ve!$C$6:$C$1005,$C638,Con_ve!$I$6:$I$1005,"Fechada",Con_ve!$Q$6:$Q$1005,Cad_cl!AP$5))),"",IF($C638="","",SUMIFS(Con_ve!$F$6:$F$1005,Con_ve!$C$6:$C$1005,$C638,Con_ve!$I$6:$I$1005,"Fechada",Con_ve!$Q$6:$Q$1005,Cad_cl!AP$5)))</f>
        <v/>
      </c>
      <c r="AQ638" s="134" t="str">
        <f>IF(ISERR(IF($C638="","",SUMIFS(Con_ve!$F$6:$F$1005,Con_ve!$C$6:$C$1005,$C638,Con_ve!$I$6:$I$1005,"Fechada",Con_ve!$Q$6:$Q$1005,Cad_cl!AQ$5))),"",IF($C638="","",SUMIFS(Con_ve!$F$6:$F$1005,Con_ve!$C$6:$C$1005,$C638,Con_ve!$I$6:$I$1005,"Fechada",Con_ve!$Q$6:$Q$1005,Cad_cl!AQ$5)))</f>
        <v/>
      </c>
      <c r="AR638" s="134" t="str">
        <f>IF(ISERR(IF($C638="","",SUMIFS(Con_ve!$F$6:$F$1005,Con_ve!$C$6:$C$1005,$C638,Con_ve!$I$6:$I$1005,"Fechada",Con_ve!$Q$6:$Q$1005,Cad_cl!AR$5))),"",IF($C638="","",SUMIFS(Con_ve!$F$6:$F$1005,Con_ve!$C$6:$C$1005,$C638,Con_ve!$I$6:$I$1005,"Fechada",Con_ve!$Q$6:$Q$1005,Cad_cl!AR$5)))</f>
        <v/>
      </c>
      <c r="AS638" s="134" t="str">
        <f>IF(ISERR(IF($C638="","",SUMIFS(Con_ve!$F$6:$F$1005,Con_ve!$C$6:$C$1005,$C638,Con_ve!$I$6:$I$1005,"Fechada",Con_ve!$Q$6:$Q$1005,Cad_cl!AS$5))),"",IF($C638="","",SUMIFS(Con_ve!$F$6:$F$1005,Con_ve!$C$6:$C$1005,$C638,Con_ve!$I$6:$I$1005,"Fechada",Con_ve!$Q$6:$Q$1005,Cad_cl!AS$5)))</f>
        <v/>
      </c>
      <c r="AT638" s="134" t="str">
        <f>IF(ISERR(IF($C638="","",SUMIFS(Con_ve!$F$6:$F$1005,Con_ve!$C$6:$C$1005,$C638,Con_ve!$I$6:$I$1005,"Fechada",Con_ve!$Q$6:$Q$1005,Cad_cl!AT$5))),"",IF($C638="","",SUMIFS(Con_ve!$F$6:$F$1005,Con_ve!$C$6:$C$1005,$C638,Con_ve!$I$6:$I$1005,"Fechada",Con_ve!$Q$6:$Q$1005,Cad_cl!AT$5)))</f>
        <v/>
      </c>
      <c r="AU638" s="134" t="str">
        <f>IF(ISERR(IF($C638="","",SUMIFS(Con_ve!$F$6:$F$1005,Con_ve!$C$6:$C$1005,$C638,Con_ve!$I$6:$I$1005,"Fechada",Con_ve!$Q$6:$Q$1005,Cad_cl!AU$5))),"",IF($C638="","",SUMIFS(Con_ve!$F$6:$F$1005,Con_ve!$C$6:$C$1005,$C638,Con_ve!$I$6:$I$1005,"Fechada",Con_ve!$Q$6:$Q$1005,Cad_cl!AU$5)))</f>
        <v/>
      </c>
      <c r="AV638" s="134" t="str">
        <f>IF(ISERR(IF($C638="","",SUMIFS(Con_ve!$F$6:$F$1005,Con_ve!$C$6:$C$1005,$C638,Con_ve!$I$6:$I$1005,"Fechada",Con_ve!$Q$6:$Q$1005,Cad_cl!AV$5))),"",IF($C638="","",SUMIFS(Con_ve!$F$6:$F$1005,Con_ve!$C$6:$C$1005,$C638,Con_ve!$I$6:$I$1005,"Fechada",Con_ve!$Q$6:$Q$1005,Cad_cl!AV$5)))</f>
        <v/>
      </c>
      <c r="AW638" s="134" t="str">
        <f>IF(ISERR(IF($C638="","",SUMIFS(Con_ve!$F$6:$F$1005,Con_ve!$C$6:$C$1005,$C638,Con_ve!$I$6:$I$1005,"Fechada",Con_ve!$Q$6:$Q$1005,Cad_cl!AW$5))),"",IF($C638="","",SUMIFS(Con_ve!$F$6:$F$1005,Con_ve!$C$6:$C$1005,$C638,Con_ve!$I$6:$I$1005,"Fechada",Con_ve!$Q$6:$Q$1005,Cad_cl!AW$5)))</f>
        <v/>
      </c>
      <c r="AX638" s="134" t="str">
        <f>IF(ISERR(IF($C638="","",SUMIFS(Con_ve!$F$6:$F$1005,Con_ve!$C$6:$C$1005,$C638,Con_ve!$I$6:$I$1005,"Fechada",Con_ve!$Q$6:$Q$1005,Cad_cl!AX$5))),"",IF($C638="","",SUMIFS(Con_ve!$F$6:$F$1005,Con_ve!$C$6:$C$1005,$C638,Con_ve!$I$6:$I$1005,"Fechada",Con_ve!$Q$6:$Q$1005,Cad_cl!AX$5)))</f>
        <v/>
      </c>
      <c r="AY638" s="134" t="str">
        <f>IF(ISERR(IF($C638="","",SUMIFS(Con_ve!$F$6:$F$1005,Con_ve!$C$6:$C$1005,$C638,Con_ve!$I$6:$I$1005,"Fechada",Con_ve!$Q$6:$Q$1005,Cad_cl!AY$5))),"",IF($C638="","",SUMIFS(Con_ve!$F$6:$F$1005,Con_ve!$C$6:$C$1005,$C638,Con_ve!$I$6:$I$1005,"Fechada",Con_ve!$Q$6:$Q$1005,Cad_cl!AY$5)))</f>
        <v/>
      </c>
      <c r="AZ638" s="134" t="str">
        <f>IF(ISERR(IF($C638="","",SUMIFS(Con_ve!$F$6:$F$1005,Con_ve!$C$6:$C$1005,$C638,Con_ve!$I$6:$I$1005,"Fechada",Con_ve!$Q$6:$Q$1005,Cad_cl!AZ$5))),"",IF($C638="","",SUMIFS(Con_ve!$F$6:$F$1005,Con_ve!$C$6:$C$1005,$C638,Con_ve!$I$6:$I$1005,"Fechada",Con_ve!$Q$6:$Q$1005,Cad_cl!AZ$5)))</f>
        <v/>
      </c>
      <c r="BA638" s="134" t="str">
        <f>IF(ISERR(IF($C638="","",SUMIFS(Con_ve!$F$6:$F$1005,Con_ve!$C$6:$C$1005,$C638,Con_ve!$I$6:$I$1005,"Fechada",Con_ve!$Q$6:$Q$1005,Cad_cl!BA$5))),"",IF($C638="","",SUMIFS(Con_ve!$F$6:$F$1005,Con_ve!$C$6:$C$1005,$C638,Con_ve!$I$6:$I$1005,"Fechada",Con_ve!$Q$6:$Q$1005,Cad_cl!BA$5)))</f>
        <v/>
      </c>
      <c r="BB638" s="134">
        <f t="shared" si="27"/>
        <v>0</v>
      </c>
      <c r="BD638" s="134" t="str">
        <f>IF(ISERR(IF($C638="","",SUMIFS(Con_ve!$F$6:$F$1005,Con_ve!$C$6:$C$1005,$C638,Con_ve!$I$6:$I$1005,"Em negociação",Con_ve!$Q$6:$Q$1005,Cad_cl!BD$5))),"",IF($C638="","",SUMIFS(Con_ve!$F$6:$F$1005,Con_ve!$C$6:$C$1005,$C638,Con_ve!$I$6:$I$1005,"Em negociação",Con_ve!$Q$6:$Q$1005,Cad_cl!BD$5)))</f>
        <v/>
      </c>
      <c r="BE638" s="134" t="str">
        <f>IF(ISERR(IF($C638="","",SUMIFS(Con_ve!$F$6:$F$1005,Con_ve!$C$6:$C$1005,$C638,Con_ve!$I$6:$I$1005,"Em negociação",Con_ve!$Q$6:$Q$1005,Cad_cl!BE$5))),"",IF($C638="","",SUMIFS(Con_ve!$F$6:$F$1005,Con_ve!$C$6:$C$1005,$C638,Con_ve!$I$6:$I$1005,"Em negociação",Con_ve!$Q$6:$Q$1005,Cad_cl!BE$5)))</f>
        <v/>
      </c>
      <c r="BF638" s="134" t="str">
        <f>IF(ISERR(IF($C638="","",SUMIFS(Con_ve!$F$6:$F$1005,Con_ve!$C$6:$C$1005,$C638,Con_ve!$I$6:$I$1005,"Em negociação",Con_ve!$Q$6:$Q$1005,Cad_cl!BF$5))),"",IF($C638="","",SUMIFS(Con_ve!$F$6:$F$1005,Con_ve!$C$6:$C$1005,$C638,Con_ve!$I$6:$I$1005,"Em negociação",Con_ve!$Q$6:$Q$1005,Cad_cl!BF$5)))</f>
        <v/>
      </c>
      <c r="BG638" s="134" t="str">
        <f>IF(ISERR(IF($C638="","",SUMIFS(Con_ve!$F$6:$F$1005,Con_ve!$C$6:$C$1005,$C638,Con_ve!$I$6:$I$1005,"Em negociação",Con_ve!$Q$6:$Q$1005,Cad_cl!BG$5))),"",IF($C638="","",SUMIFS(Con_ve!$F$6:$F$1005,Con_ve!$C$6:$C$1005,$C638,Con_ve!$I$6:$I$1005,"Em negociação",Con_ve!$Q$6:$Q$1005,Cad_cl!BG$5)))</f>
        <v/>
      </c>
      <c r="BH638" s="134" t="str">
        <f>IF(ISERR(IF($C638="","",SUMIFS(Con_ve!$F$6:$F$1005,Con_ve!$C$6:$C$1005,$C638,Con_ve!$I$6:$I$1005,"Em negociação",Con_ve!$Q$6:$Q$1005,Cad_cl!BH$5))),"",IF($C638="","",SUMIFS(Con_ve!$F$6:$F$1005,Con_ve!$C$6:$C$1005,$C638,Con_ve!$I$6:$I$1005,"Em negociação",Con_ve!$Q$6:$Q$1005,Cad_cl!BH$5)))</f>
        <v/>
      </c>
      <c r="BI638" s="134" t="str">
        <f>IF(ISERR(IF($C638="","",SUMIFS(Con_ve!$F$6:$F$1005,Con_ve!$C$6:$C$1005,$C638,Con_ve!$I$6:$I$1005,"Em negociação",Con_ve!$Q$6:$Q$1005,Cad_cl!BI$5))),"",IF($C638="","",SUMIFS(Con_ve!$F$6:$F$1005,Con_ve!$C$6:$C$1005,$C638,Con_ve!$I$6:$I$1005,"Em negociação",Con_ve!$Q$6:$Q$1005,Cad_cl!BI$5)))</f>
        <v/>
      </c>
      <c r="BJ638" s="134" t="str">
        <f>IF(ISERR(IF($C638="","",SUMIFS(Con_ve!$F$6:$F$1005,Con_ve!$C$6:$C$1005,$C638,Con_ve!$I$6:$I$1005,"Em negociação",Con_ve!$Q$6:$Q$1005,Cad_cl!BJ$5))),"",IF($C638="","",SUMIFS(Con_ve!$F$6:$F$1005,Con_ve!$C$6:$C$1005,$C638,Con_ve!$I$6:$I$1005,"Em negociação",Con_ve!$Q$6:$Q$1005,Cad_cl!BJ$5)))</f>
        <v/>
      </c>
      <c r="BK638" s="134" t="str">
        <f>IF(ISERR(IF($C638="","",SUMIFS(Con_ve!$F$6:$F$1005,Con_ve!$C$6:$C$1005,$C638,Con_ve!$I$6:$I$1005,"Em negociação",Con_ve!$Q$6:$Q$1005,Cad_cl!BK$5))),"",IF($C638="","",SUMIFS(Con_ve!$F$6:$F$1005,Con_ve!$C$6:$C$1005,$C638,Con_ve!$I$6:$I$1005,"Em negociação",Con_ve!$Q$6:$Q$1005,Cad_cl!BK$5)))</f>
        <v/>
      </c>
      <c r="BL638" s="134" t="str">
        <f>IF(ISERR(IF($C638="","",SUMIFS(Con_ve!$F$6:$F$1005,Con_ve!$C$6:$C$1005,$C638,Con_ve!$I$6:$I$1005,"Em negociação",Con_ve!$Q$6:$Q$1005,Cad_cl!BL$5))),"",IF($C638="","",SUMIFS(Con_ve!$F$6:$F$1005,Con_ve!$C$6:$C$1005,$C638,Con_ve!$I$6:$I$1005,"Em negociação",Con_ve!$Q$6:$Q$1005,Cad_cl!BL$5)))</f>
        <v/>
      </c>
      <c r="BM638" s="134" t="str">
        <f>IF(ISERR(IF($C638="","",SUMIFS(Con_ve!$F$6:$F$1005,Con_ve!$C$6:$C$1005,$C638,Con_ve!$I$6:$I$1005,"Em negociação",Con_ve!$Q$6:$Q$1005,Cad_cl!BM$5))),"",IF($C638="","",SUMIFS(Con_ve!$F$6:$F$1005,Con_ve!$C$6:$C$1005,$C638,Con_ve!$I$6:$I$1005,"Em negociação",Con_ve!$Q$6:$Q$1005,Cad_cl!BM$5)))</f>
        <v/>
      </c>
      <c r="BN638" s="134" t="str">
        <f>IF(ISERR(IF($C638="","",SUMIFS(Con_ve!$F$6:$F$1005,Con_ve!$C$6:$C$1005,$C638,Con_ve!$I$6:$I$1005,"Em negociação",Con_ve!$Q$6:$Q$1005,Cad_cl!BN$5))),"",IF($C638="","",SUMIFS(Con_ve!$F$6:$F$1005,Con_ve!$C$6:$C$1005,$C638,Con_ve!$I$6:$I$1005,"Em negociação",Con_ve!$Q$6:$Q$1005,Cad_cl!BN$5)))</f>
        <v/>
      </c>
      <c r="BO638" s="134" t="str">
        <f>IF(ISERR(IF($C638="","",SUMIFS(Con_ve!$F$6:$F$1005,Con_ve!$C$6:$C$1005,$C638,Con_ve!$I$6:$I$1005,"Em negociação",Con_ve!$Q$6:$Q$1005,Cad_cl!BO$5))),"",IF($C638="","",SUMIFS(Con_ve!$F$6:$F$1005,Con_ve!$C$6:$C$1005,$C638,Con_ve!$I$6:$I$1005,"Em negociação",Con_ve!$Q$6:$Q$1005,Cad_cl!BO$5)))</f>
        <v/>
      </c>
      <c r="BP638" s="134">
        <f t="shared" si="28"/>
        <v>0</v>
      </c>
      <c r="BR638" s="125" t="str">
        <f>IF(ISERR(IF(AND($I638=Re_lo!$E$5,BR$5=VLOOKUP(Re_lo!$H$5,Re_lo!$N$5:$O$16,2,0)),AP638,"")),"",IF(AND($I638=Re_lo!$E$5,BR$5=VLOOKUP(Re_lo!$H$5,Re_lo!$N$5:$O$16,2,0)),AP638,""))</f>
        <v/>
      </c>
      <c r="BS638" s="125" t="str">
        <f>IF(ISERR(IF(AND($I638=Re_lo!$E$5,BS$5=VLOOKUP(Re_lo!$H$5,Re_lo!$N$5:$O$16,2,0)),AQ638,"")),"",IF(AND($I638=Re_lo!$E$5,BS$5=VLOOKUP(Re_lo!$H$5,Re_lo!$N$5:$O$16,2,0)),AQ638,""))</f>
        <v/>
      </c>
      <c r="BT638" s="125" t="str">
        <f>IF(ISERR(IF(AND($I638=Re_lo!$E$5,BT$5=VLOOKUP(Re_lo!$H$5,Re_lo!$N$5:$O$16,2,0)),AR638,"")),"",IF(AND($I638=Re_lo!$E$5,BT$5=VLOOKUP(Re_lo!$H$5,Re_lo!$N$5:$O$16,2,0)),AR638,""))</f>
        <v/>
      </c>
      <c r="BU638" s="125" t="str">
        <f>IF(ISERR(IF(AND($I638=Re_lo!$E$5,BU$5=VLOOKUP(Re_lo!$H$5,Re_lo!$N$5:$O$16,2,0)),AS638,"")),"",IF(AND($I638=Re_lo!$E$5,BU$5=VLOOKUP(Re_lo!$H$5,Re_lo!$N$5:$O$16,2,0)),AS638,""))</f>
        <v/>
      </c>
      <c r="BV638" s="125" t="str">
        <f>IF(ISERR(IF(AND($I638=Re_lo!$E$5,BV$5=VLOOKUP(Re_lo!$H$5,Re_lo!$N$5:$O$16,2,0)),AT638,"")),"",IF(AND($I638=Re_lo!$E$5,BV$5=VLOOKUP(Re_lo!$H$5,Re_lo!$N$5:$O$16,2,0)),AT638,""))</f>
        <v/>
      </c>
      <c r="BW638" s="125" t="str">
        <f>IF(ISERR(IF(AND($I638=Re_lo!$E$5,BW$5=VLOOKUP(Re_lo!$H$5,Re_lo!$N$5:$O$16,2,0)),AU638,"")),"",IF(AND($I638=Re_lo!$E$5,BW$5=VLOOKUP(Re_lo!$H$5,Re_lo!$N$5:$O$16,2,0)),AU638,""))</f>
        <v/>
      </c>
      <c r="BX638" s="125" t="str">
        <f>IF(ISERR(IF(AND($I638=Re_lo!$E$5,BX$5=VLOOKUP(Re_lo!$H$5,Re_lo!$N$5:$O$16,2,0)),AV638,"")),"",IF(AND($I638=Re_lo!$E$5,BX$5=VLOOKUP(Re_lo!$H$5,Re_lo!$N$5:$O$16,2,0)),AV638,""))</f>
        <v/>
      </c>
      <c r="BY638" s="125" t="str">
        <f>IF(ISERR(IF(AND($I638=Re_lo!$E$5,BY$5=VLOOKUP(Re_lo!$H$5,Re_lo!$N$5:$O$16,2,0)),AW638,"")),"",IF(AND($I638=Re_lo!$E$5,BY$5=VLOOKUP(Re_lo!$H$5,Re_lo!$N$5:$O$16,2,0)),AW638,""))</f>
        <v/>
      </c>
      <c r="BZ638" s="125" t="str">
        <f>IF(ISERR(IF(AND($I638=Re_lo!$E$5,BZ$5=VLOOKUP(Re_lo!$H$5,Re_lo!$N$5:$O$16,2,0)),AX638,"")),"",IF(AND($I638=Re_lo!$E$5,BZ$5=VLOOKUP(Re_lo!$H$5,Re_lo!$N$5:$O$16,2,0)),AX638,""))</f>
        <v/>
      </c>
      <c r="CA638" s="125" t="str">
        <f>IF(ISERR(IF(AND($I638=Re_lo!$E$5,CA$5=VLOOKUP(Re_lo!$H$5,Re_lo!$N$5:$O$16,2,0)),AY638,"")),"",IF(AND($I638=Re_lo!$E$5,CA$5=VLOOKUP(Re_lo!$H$5,Re_lo!$N$5:$O$16,2,0)),AY638,""))</f>
        <v/>
      </c>
      <c r="CB638" s="125" t="str">
        <f>IF(ISERR(IF(AND($I638=Re_lo!$E$5,CB$5=VLOOKUP(Re_lo!$H$5,Re_lo!$N$5:$O$16,2,0)),AZ638,"")),"",IF(AND($I638=Re_lo!$E$5,CB$5=VLOOKUP(Re_lo!$H$5,Re_lo!$N$5:$O$16,2,0)),AZ638,""))</f>
        <v/>
      </c>
      <c r="CC638" s="125" t="str">
        <f>IF(ISERR(IF(AND($I638=Re_lo!$E$5,CC$5=VLOOKUP(Re_lo!$H$5,Re_lo!$N$5:$O$16,2,0)),BA638,"")),"",IF(AND($I638=Re_lo!$E$5,CC$5=VLOOKUP(Re_lo!$H$5,Re_lo!$N$5:$O$16,2,0)),BA638,""))</f>
        <v/>
      </c>
      <c r="CD638" s="125" t="str">
        <f>IF(ISERR(IF(AND($I638=Re_lo!$E$5,CD$5=VLOOKUP(Re_lo!$H$5,Re_lo!$N$5:$O$16,2,0)),BB638,"")),"",IF(AND($I638=Re_lo!$E$5,CD$5=VLOOKUP(Re_lo!$H$5,Re_lo!$N$5:$O$16,2,0)),BB638,""))</f>
        <v/>
      </c>
      <c r="CF638" s="125" t="str">
        <f>IF($C638="","",COUNTIFS(Con_ve!$C$6:$C$1005,$C638,Con_ve!$Q$6:$Q$1005,Cad_cl!CF$5))</f>
        <v/>
      </c>
      <c r="CG638" s="125" t="str">
        <f>IF($C638="","",COUNTIFS(Con_ve!$C$6:$C$1005,$C638,Con_ve!$Q$6:$Q$1005,Cad_cl!CG$5))</f>
        <v/>
      </c>
      <c r="CH638" s="125" t="str">
        <f>IF($C638="","",COUNTIFS(Con_ve!$C$6:$C$1005,$C638,Con_ve!$Q$6:$Q$1005,Cad_cl!CH$5))</f>
        <v/>
      </c>
      <c r="CI638" s="125" t="str">
        <f>IF($C638="","",COUNTIFS(Con_ve!$C$6:$C$1005,$C638,Con_ve!$Q$6:$Q$1005,Cad_cl!CI$5))</f>
        <v/>
      </c>
      <c r="CJ638" s="125" t="str">
        <f>IF($C638="","",COUNTIFS(Con_ve!$C$6:$C$1005,$C638,Con_ve!$Q$6:$Q$1005,Cad_cl!CJ$5))</f>
        <v/>
      </c>
      <c r="CK638" s="125" t="str">
        <f>IF($C638="","",COUNTIFS(Con_ve!$C$6:$C$1005,$C638,Con_ve!$Q$6:$Q$1005,Cad_cl!CK$5))</f>
        <v/>
      </c>
      <c r="CL638" s="125" t="str">
        <f>IF($C638="","",COUNTIFS(Con_ve!$C$6:$C$1005,$C638,Con_ve!$Q$6:$Q$1005,Cad_cl!CL$5))</f>
        <v/>
      </c>
      <c r="CM638" s="125" t="str">
        <f>IF($C638="","",COUNTIFS(Con_ve!$C$6:$C$1005,$C638,Con_ve!$Q$6:$Q$1005,Cad_cl!CM$5))</f>
        <v/>
      </c>
      <c r="CN638" s="125" t="str">
        <f>IF($C638="","",COUNTIFS(Con_ve!$C$6:$C$1005,$C638,Con_ve!$Q$6:$Q$1005,Cad_cl!CN$5))</f>
        <v/>
      </c>
      <c r="CO638" s="125" t="str">
        <f>IF($C638="","",COUNTIFS(Con_ve!$C$6:$C$1005,$C638,Con_ve!$Q$6:$Q$1005,Cad_cl!CO$5))</f>
        <v/>
      </c>
      <c r="CP638" s="125" t="str">
        <f>IF($C638="","",COUNTIFS(Con_ve!$C$6:$C$1005,$C638,Con_ve!$Q$6:$Q$1005,Cad_cl!CP$5))</f>
        <v/>
      </c>
      <c r="CQ638" s="125" t="str">
        <f>IF($C638="","",COUNTIFS(Con_ve!$C$6:$C$1005,$C638,Con_ve!$Q$6:$Q$1005,Cad_cl!CQ$5))</f>
        <v/>
      </c>
      <c r="CR638" s="125">
        <f t="shared" si="29"/>
        <v>0</v>
      </c>
    </row>
    <row r="639" spans="3:96" ht="30" customHeight="1">
      <c r="C639" s="153"/>
      <c r="D639" s="153"/>
      <c r="E639" s="154"/>
      <c r="F639" s="153"/>
      <c r="G639" s="155"/>
      <c r="H639" s="153"/>
      <c r="I639" s="153"/>
      <c r="J639" s="132" t="s">
        <v>309</v>
      </c>
      <c r="K639" s="133" t="s">
        <v>309</v>
      </c>
      <c r="L639" s="153"/>
      <c r="M639" s="153"/>
      <c r="N639" s="153"/>
      <c r="O639" s="153"/>
      <c r="P639" s="153"/>
      <c r="Q639" s="153"/>
      <c r="AP639" s="134" t="str">
        <f>IF(ISERR(IF($C639="","",SUMIFS(Con_ve!$F$6:$F$1005,Con_ve!$C$6:$C$1005,$C639,Con_ve!$I$6:$I$1005,"Fechada",Con_ve!$Q$6:$Q$1005,Cad_cl!AP$5))),"",IF($C639="","",SUMIFS(Con_ve!$F$6:$F$1005,Con_ve!$C$6:$C$1005,$C639,Con_ve!$I$6:$I$1005,"Fechada",Con_ve!$Q$6:$Q$1005,Cad_cl!AP$5)))</f>
        <v/>
      </c>
      <c r="AQ639" s="134" t="str">
        <f>IF(ISERR(IF($C639="","",SUMIFS(Con_ve!$F$6:$F$1005,Con_ve!$C$6:$C$1005,$C639,Con_ve!$I$6:$I$1005,"Fechada",Con_ve!$Q$6:$Q$1005,Cad_cl!AQ$5))),"",IF($C639="","",SUMIFS(Con_ve!$F$6:$F$1005,Con_ve!$C$6:$C$1005,$C639,Con_ve!$I$6:$I$1005,"Fechada",Con_ve!$Q$6:$Q$1005,Cad_cl!AQ$5)))</f>
        <v/>
      </c>
      <c r="AR639" s="134" t="str">
        <f>IF(ISERR(IF($C639="","",SUMIFS(Con_ve!$F$6:$F$1005,Con_ve!$C$6:$C$1005,$C639,Con_ve!$I$6:$I$1005,"Fechada",Con_ve!$Q$6:$Q$1005,Cad_cl!AR$5))),"",IF($C639="","",SUMIFS(Con_ve!$F$6:$F$1005,Con_ve!$C$6:$C$1005,$C639,Con_ve!$I$6:$I$1005,"Fechada",Con_ve!$Q$6:$Q$1005,Cad_cl!AR$5)))</f>
        <v/>
      </c>
      <c r="AS639" s="134" t="str">
        <f>IF(ISERR(IF($C639="","",SUMIFS(Con_ve!$F$6:$F$1005,Con_ve!$C$6:$C$1005,$C639,Con_ve!$I$6:$I$1005,"Fechada",Con_ve!$Q$6:$Q$1005,Cad_cl!AS$5))),"",IF($C639="","",SUMIFS(Con_ve!$F$6:$F$1005,Con_ve!$C$6:$C$1005,$C639,Con_ve!$I$6:$I$1005,"Fechada",Con_ve!$Q$6:$Q$1005,Cad_cl!AS$5)))</f>
        <v/>
      </c>
      <c r="AT639" s="134" t="str">
        <f>IF(ISERR(IF($C639="","",SUMIFS(Con_ve!$F$6:$F$1005,Con_ve!$C$6:$C$1005,$C639,Con_ve!$I$6:$I$1005,"Fechada",Con_ve!$Q$6:$Q$1005,Cad_cl!AT$5))),"",IF($C639="","",SUMIFS(Con_ve!$F$6:$F$1005,Con_ve!$C$6:$C$1005,$C639,Con_ve!$I$6:$I$1005,"Fechada",Con_ve!$Q$6:$Q$1005,Cad_cl!AT$5)))</f>
        <v/>
      </c>
      <c r="AU639" s="134" t="str">
        <f>IF(ISERR(IF($C639="","",SUMIFS(Con_ve!$F$6:$F$1005,Con_ve!$C$6:$C$1005,$C639,Con_ve!$I$6:$I$1005,"Fechada",Con_ve!$Q$6:$Q$1005,Cad_cl!AU$5))),"",IF($C639="","",SUMIFS(Con_ve!$F$6:$F$1005,Con_ve!$C$6:$C$1005,$C639,Con_ve!$I$6:$I$1005,"Fechada",Con_ve!$Q$6:$Q$1005,Cad_cl!AU$5)))</f>
        <v/>
      </c>
      <c r="AV639" s="134" t="str">
        <f>IF(ISERR(IF($C639="","",SUMIFS(Con_ve!$F$6:$F$1005,Con_ve!$C$6:$C$1005,$C639,Con_ve!$I$6:$I$1005,"Fechada",Con_ve!$Q$6:$Q$1005,Cad_cl!AV$5))),"",IF($C639="","",SUMIFS(Con_ve!$F$6:$F$1005,Con_ve!$C$6:$C$1005,$C639,Con_ve!$I$6:$I$1005,"Fechada",Con_ve!$Q$6:$Q$1005,Cad_cl!AV$5)))</f>
        <v/>
      </c>
      <c r="AW639" s="134" t="str">
        <f>IF(ISERR(IF($C639="","",SUMIFS(Con_ve!$F$6:$F$1005,Con_ve!$C$6:$C$1005,$C639,Con_ve!$I$6:$I$1005,"Fechada",Con_ve!$Q$6:$Q$1005,Cad_cl!AW$5))),"",IF($C639="","",SUMIFS(Con_ve!$F$6:$F$1005,Con_ve!$C$6:$C$1005,$C639,Con_ve!$I$6:$I$1005,"Fechada",Con_ve!$Q$6:$Q$1005,Cad_cl!AW$5)))</f>
        <v/>
      </c>
      <c r="AX639" s="134" t="str">
        <f>IF(ISERR(IF($C639="","",SUMIFS(Con_ve!$F$6:$F$1005,Con_ve!$C$6:$C$1005,$C639,Con_ve!$I$6:$I$1005,"Fechada",Con_ve!$Q$6:$Q$1005,Cad_cl!AX$5))),"",IF($C639="","",SUMIFS(Con_ve!$F$6:$F$1005,Con_ve!$C$6:$C$1005,$C639,Con_ve!$I$6:$I$1005,"Fechada",Con_ve!$Q$6:$Q$1005,Cad_cl!AX$5)))</f>
        <v/>
      </c>
      <c r="AY639" s="134" t="str">
        <f>IF(ISERR(IF($C639="","",SUMIFS(Con_ve!$F$6:$F$1005,Con_ve!$C$6:$C$1005,$C639,Con_ve!$I$6:$I$1005,"Fechada",Con_ve!$Q$6:$Q$1005,Cad_cl!AY$5))),"",IF($C639="","",SUMIFS(Con_ve!$F$6:$F$1005,Con_ve!$C$6:$C$1005,$C639,Con_ve!$I$6:$I$1005,"Fechada",Con_ve!$Q$6:$Q$1005,Cad_cl!AY$5)))</f>
        <v/>
      </c>
      <c r="AZ639" s="134" t="str">
        <f>IF(ISERR(IF($C639="","",SUMIFS(Con_ve!$F$6:$F$1005,Con_ve!$C$6:$C$1005,$C639,Con_ve!$I$6:$I$1005,"Fechada",Con_ve!$Q$6:$Q$1005,Cad_cl!AZ$5))),"",IF($C639="","",SUMIFS(Con_ve!$F$6:$F$1005,Con_ve!$C$6:$C$1005,$C639,Con_ve!$I$6:$I$1005,"Fechada",Con_ve!$Q$6:$Q$1005,Cad_cl!AZ$5)))</f>
        <v/>
      </c>
      <c r="BA639" s="134" t="str">
        <f>IF(ISERR(IF($C639="","",SUMIFS(Con_ve!$F$6:$F$1005,Con_ve!$C$6:$C$1005,$C639,Con_ve!$I$6:$I$1005,"Fechada",Con_ve!$Q$6:$Q$1005,Cad_cl!BA$5))),"",IF($C639="","",SUMIFS(Con_ve!$F$6:$F$1005,Con_ve!$C$6:$C$1005,$C639,Con_ve!$I$6:$I$1005,"Fechada",Con_ve!$Q$6:$Q$1005,Cad_cl!BA$5)))</f>
        <v/>
      </c>
      <c r="BB639" s="134">
        <f t="shared" si="27"/>
        <v>0</v>
      </c>
      <c r="BD639" s="134" t="str">
        <f>IF(ISERR(IF($C639="","",SUMIFS(Con_ve!$F$6:$F$1005,Con_ve!$C$6:$C$1005,$C639,Con_ve!$I$6:$I$1005,"Em negociação",Con_ve!$Q$6:$Q$1005,Cad_cl!BD$5))),"",IF($C639="","",SUMIFS(Con_ve!$F$6:$F$1005,Con_ve!$C$6:$C$1005,$C639,Con_ve!$I$6:$I$1005,"Em negociação",Con_ve!$Q$6:$Q$1005,Cad_cl!BD$5)))</f>
        <v/>
      </c>
      <c r="BE639" s="134" t="str">
        <f>IF(ISERR(IF($C639="","",SUMIFS(Con_ve!$F$6:$F$1005,Con_ve!$C$6:$C$1005,$C639,Con_ve!$I$6:$I$1005,"Em negociação",Con_ve!$Q$6:$Q$1005,Cad_cl!BE$5))),"",IF($C639="","",SUMIFS(Con_ve!$F$6:$F$1005,Con_ve!$C$6:$C$1005,$C639,Con_ve!$I$6:$I$1005,"Em negociação",Con_ve!$Q$6:$Q$1005,Cad_cl!BE$5)))</f>
        <v/>
      </c>
      <c r="BF639" s="134" t="str">
        <f>IF(ISERR(IF($C639="","",SUMIFS(Con_ve!$F$6:$F$1005,Con_ve!$C$6:$C$1005,$C639,Con_ve!$I$6:$I$1005,"Em negociação",Con_ve!$Q$6:$Q$1005,Cad_cl!BF$5))),"",IF($C639="","",SUMIFS(Con_ve!$F$6:$F$1005,Con_ve!$C$6:$C$1005,$C639,Con_ve!$I$6:$I$1005,"Em negociação",Con_ve!$Q$6:$Q$1005,Cad_cl!BF$5)))</f>
        <v/>
      </c>
      <c r="BG639" s="134" t="str">
        <f>IF(ISERR(IF($C639="","",SUMIFS(Con_ve!$F$6:$F$1005,Con_ve!$C$6:$C$1005,$C639,Con_ve!$I$6:$I$1005,"Em negociação",Con_ve!$Q$6:$Q$1005,Cad_cl!BG$5))),"",IF($C639="","",SUMIFS(Con_ve!$F$6:$F$1005,Con_ve!$C$6:$C$1005,$C639,Con_ve!$I$6:$I$1005,"Em negociação",Con_ve!$Q$6:$Q$1005,Cad_cl!BG$5)))</f>
        <v/>
      </c>
      <c r="BH639" s="134" t="str">
        <f>IF(ISERR(IF($C639="","",SUMIFS(Con_ve!$F$6:$F$1005,Con_ve!$C$6:$C$1005,$C639,Con_ve!$I$6:$I$1005,"Em negociação",Con_ve!$Q$6:$Q$1005,Cad_cl!BH$5))),"",IF($C639="","",SUMIFS(Con_ve!$F$6:$F$1005,Con_ve!$C$6:$C$1005,$C639,Con_ve!$I$6:$I$1005,"Em negociação",Con_ve!$Q$6:$Q$1005,Cad_cl!BH$5)))</f>
        <v/>
      </c>
      <c r="BI639" s="134" t="str">
        <f>IF(ISERR(IF($C639="","",SUMIFS(Con_ve!$F$6:$F$1005,Con_ve!$C$6:$C$1005,$C639,Con_ve!$I$6:$I$1005,"Em negociação",Con_ve!$Q$6:$Q$1005,Cad_cl!BI$5))),"",IF($C639="","",SUMIFS(Con_ve!$F$6:$F$1005,Con_ve!$C$6:$C$1005,$C639,Con_ve!$I$6:$I$1005,"Em negociação",Con_ve!$Q$6:$Q$1005,Cad_cl!BI$5)))</f>
        <v/>
      </c>
      <c r="BJ639" s="134" t="str">
        <f>IF(ISERR(IF($C639="","",SUMIFS(Con_ve!$F$6:$F$1005,Con_ve!$C$6:$C$1005,$C639,Con_ve!$I$6:$I$1005,"Em negociação",Con_ve!$Q$6:$Q$1005,Cad_cl!BJ$5))),"",IF($C639="","",SUMIFS(Con_ve!$F$6:$F$1005,Con_ve!$C$6:$C$1005,$C639,Con_ve!$I$6:$I$1005,"Em negociação",Con_ve!$Q$6:$Q$1005,Cad_cl!BJ$5)))</f>
        <v/>
      </c>
      <c r="BK639" s="134" t="str">
        <f>IF(ISERR(IF($C639="","",SUMIFS(Con_ve!$F$6:$F$1005,Con_ve!$C$6:$C$1005,$C639,Con_ve!$I$6:$I$1005,"Em negociação",Con_ve!$Q$6:$Q$1005,Cad_cl!BK$5))),"",IF($C639="","",SUMIFS(Con_ve!$F$6:$F$1005,Con_ve!$C$6:$C$1005,$C639,Con_ve!$I$6:$I$1005,"Em negociação",Con_ve!$Q$6:$Q$1005,Cad_cl!BK$5)))</f>
        <v/>
      </c>
      <c r="BL639" s="134" t="str">
        <f>IF(ISERR(IF($C639="","",SUMIFS(Con_ve!$F$6:$F$1005,Con_ve!$C$6:$C$1005,$C639,Con_ve!$I$6:$I$1005,"Em negociação",Con_ve!$Q$6:$Q$1005,Cad_cl!BL$5))),"",IF($C639="","",SUMIFS(Con_ve!$F$6:$F$1005,Con_ve!$C$6:$C$1005,$C639,Con_ve!$I$6:$I$1005,"Em negociação",Con_ve!$Q$6:$Q$1005,Cad_cl!BL$5)))</f>
        <v/>
      </c>
      <c r="BM639" s="134" t="str">
        <f>IF(ISERR(IF($C639="","",SUMIFS(Con_ve!$F$6:$F$1005,Con_ve!$C$6:$C$1005,$C639,Con_ve!$I$6:$I$1005,"Em negociação",Con_ve!$Q$6:$Q$1005,Cad_cl!BM$5))),"",IF($C639="","",SUMIFS(Con_ve!$F$6:$F$1005,Con_ve!$C$6:$C$1005,$C639,Con_ve!$I$6:$I$1005,"Em negociação",Con_ve!$Q$6:$Q$1005,Cad_cl!BM$5)))</f>
        <v/>
      </c>
      <c r="BN639" s="134" t="str">
        <f>IF(ISERR(IF($C639="","",SUMIFS(Con_ve!$F$6:$F$1005,Con_ve!$C$6:$C$1005,$C639,Con_ve!$I$6:$I$1005,"Em negociação",Con_ve!$Q$6:$Q$1005,Cad_cl!BN$5))),"",IF($C639="","",SUMIFS(Con_ve!$F$6:$F$1005,Con_ve!$C$6:$C$1005,$C639,Con_ve!$I$6:$I$1005,"Em negociação",Con_ve!$Q$6:$Q$1005,Cad_cl!BN$5)))</f>
        <v/>
      </c>
      <c r="BO639" s="134" t="str">
        <f>IF(ISERR(IF($C639="","",SUMIFS(Con_ve!$F$6:$F$1005,Con_ve!$C$6:$C$1005,$C639,Con_ve!$I$6:$I$1005,"Em negociação",Con_ve!$Q$6:$Q$1005,Cad_cl!BO$5))),"",IF($C639="","",SUMIFS(Con_ve!$F$6:$F$1005,Con_ve!$C$6:$C$1005,$C639,Con_ve!$I$6:$I$1005,"Em negociação",Con_ve!$Q$6:$Q$1005,Cad_cl!BO$5)))</f>
        <v/>
      </c>
      <c r="BP639" s="134">
        <f t="shared" si="28"/>
        <v>0</v>
      </c>
      <c r="BR639" s="125" t="str">
        <f>IF(ISERR(IF(AND($I639=Re_lo!$E$5,BR$5=VLOOKUP(Re_lo!$H$5,Re_lo!$N$5:$O$16,2,0)),AP639,"")),"",IF(AND($I639=Re_lo!$E$5,BR$5=VLOOKUP(Re_lo!$H$5,Re_lo!$N$5:$O$16,2,0)),AP639,""))</f>
        <v/>
      </c>
      <c r="BS639" s="125" t="str">
        <f>IF(ISERR(IF(AND($I639=Re_lo!$E$5,BS$5=VLOOKUP(Re_lo!$H$5,Re_lo!$N$5:$O$16,2,0)),AQ639,"")),"",IF(AND($I639=Re_lo!$E$5,BS$5=VLOOKUP(Re_lo!$H$5,Re_lo!$N$5:$O$16,2,0)),AQ639,""))</f>
        <v/>
      </c>
      <c r="BT639" s="125" t="str">
        <f>IF(ISERR(IF(AND($I639=Re_lo!$E$5,BT$5=VLOOKUP(Re_lo!$H$5,Re_lo!$N$5:$O$16,2,0)),AR639,"")),"",IF(AND($I639=Re_lo!$E$5,BT$5=VLOOKUP(Re_lo!$H$5,Re_lo!$N$5:$O$16,2,0)),AR639,""))</f>
        <v/>
      </c>
      <c r="BU639" s="125" t="str">
        <f>IF(ISERR(IF(AND($I639=Re_lo!$E$5,BU$5=VLOOKUP(Re_lo!$H$5,Re_lo!$N$5:$O$16,2,0)),AS639,"")),"",IF(AND($I639=Re_lo!$E$5,BU$5=VLOOKUP(Re_lo!$H$5,Re_lo!$N$5:$O$16,2,0)),AS639,""))</f>
        <v/>
      </c>
      <c r="BV639" s="125" t="str">
        <f>IF(ISERR(IF(AND($I639=Re_lo!$E$5,BV$5=VLOOKUP(Re_lo!$H$5,Re_lo!$N$5:$O$16,2,0)),AT639,"")),"",IF(AND($I639=Re_lo!$E$5,BV$5=VLOOKUP(Re_lo!$H$5,Re_lo!$N$5:$O$16,2,0)),AT639,""))</f>
        <v/>
      </c>
      <c r="BW639" s="125" t="str">
        <f>IF(ISERR(IF(AND($I639=Re_lo!$E$5,BW$5=VLOOKUP(Re_lo!$H$5,Re_lo!$N$5:$O$16,2,0)),AU639,"")),"",IF(AND($I639=Re_lo!$E$5,BW$5=VLOOKUP(Re_lo!$H$5,Re_lo!$N$5:$O$16,2,0)),AU639,""))</f>
        <v/>
      </c>
      <c r="BX639" s="125" t="str">
        <f>IF(ISERR(IF(AND($I639=Re_lo!$E$5,BX$5=VLOOKUP(Re_lo!$H$5,Re_lo!$N$5:$O$16,2,0)),AV639,"")),"",IF(AND($I639=Re_lo!$E$5,BX$5=VLOOKUP(Re_lo!$H$5,Re_lo!$N$5:$O$16,2,0)),AV639,""))</f>
        <v/>
      </c>
      <c r="BY639" s="125" t="str">
        <f>IF(ISERR(IF(AND($I639=Re_lo!$E$5,BY$5=VLOOKUP(Re_lo!$H$5,Re_lo!$N$5:$O$16,2,0)),AW639,"")),"",IF(AND($I639=Re_lo!$E$5,BY$5=VLOOKUP(Re_lo!$H$5,Re_lo!$N$5:$O$16,2,0)),AW639,""))</f>
        <v/>
      </c>
      <c r="BZ639" s="125" t="str">
        <f>IF(ISERR(IF(AND($I639=Re_lo!$E$5,BZ$5=VLOOKUP(Re_lo!$H$5,Re_lo!$N$5:$O$16,2,0)),AX639,"")),"",IF(AND($I639=Re_lo!$E$5,BZ$5=VLOOKUP(Re_lo!$H$5,Re_lo!$N$5:$O$16,2,0)),AX639,""))</f>
        <v/>
      </c>
      <c r="CA639" s="125" t="str">
        <f>IF(ISERR(IF(AND($I639=Re_lo!$E$5,CA$5=VLOOKUP(Re_lo!$H$5,Re_lo!$N$5:$O$16,2,0)),AY639,"")),"",IF(AND($I639=Re_lo!$E$5,CA$5=VLOOKUP(Re_lo!$H$5,Re_lo!$N$5:$O$16,2,0)),AY639,""))</f>
        <v/>
      </c>
      <c r="CB639" s="125" t="str">
        <f>IF(ISERR(IF(AND($I639=Re_lo!$E$5,CB$5=VLOOKUP(Re_lo!$H$5,Re_lo!$N$5:$O$16,2,0)),AZ639,"")),"",IF(AND($I639=Re_lo!$E$5,CB$5=VLOOKUP(Re_lo!$H$5,Re_lo!$N$5:$O$16,2,0)),AZ639,""))</f>
        <v/>
      </c>
      <c r="CC639" s="125" t="str">
        <f>IF(ISERR(IF(AND($I639=Re_lo!$E$5,CC$5=VLOOKUP(Re_lo!$H$5,Re_lo!$N$5:$O$16,2,0)),BA639,"")),"",IF(AND($I639=Re_lo!$E$5,CC$5=VLOOKUP(Re_lo!$H$5,Re_lo!$N$5:$O$16,2,0)),BA639,""))</f>
        <v/>
      </c>
      <c r="CD639" s="125" t="str">
        <f>IF(ISERR(IF(AND($I639=Re_lo!$E$5,CD$5=VLOOKUP(Re_lo!$H$5,Re_lo!$N$5:$O$16,2,0)),BB639,"")),"",IF(AND($I639=Re_lo!$E$5,CD$5=VLOOKUP(Re_lo!$H$5,Re_lo!$N$5:$O$16,2,0)),BB639,""))</f>
        <v/>
      </c>
      <c r="CF639" s="125" t="str">
        <f>IF($C639="","",COUNTIFS(Con_ve!$C$6:$C$1005,$C639,Con_ve!$Q$6:$Q$1005,Cad_cl!CF$5))</f>
        <v/>
      </c>
      <c r="CG639" s="125" t="str">
        <f>IF($C639="","",COUNTIFS(Con_ve!$C$6:$C$1005,$C639,Con_ve!$Q$6:$Q$1005,Cad_cl!CG$5))</f>
        <v/>
      </c>
      <c r="CH639" s="125" t="str">
        <f>IF($C639="","",COUNTIFS(Con_ve!$C$6:$C$1005,$C639,Con_ve!$Q$6:$Q$1005,Cad_cl!CH$5))</f>
        <v/>
      </c>
      <c r="CI639" s="125" t="str">
        <f>IF($C639="","",COUNTIFS(Con_ve!$C$6:$C$1005,$C639,Con_ve!$Q$6:$Q$1005,Cad_cl!CI$5))</f>
        <v/>
      </c>
      <c r="CJ639" s="125" t="str">
        <f>IF($C639="","",COUNTIFS(Con_ve!$C$6:$C$1005,$C639,Con_ve!$Q$6:$Q$1005,Cad_cl!CJ$5))</f>
        <v/>
      </c>
      <c r="CK639" s="125" t="str">
        <f>IF($C639="","",COUNTIFS(Con_ve!$C$6:$C$1005,$C639,Con_ve!$Q$6:$Q$1005,Cad_cl!CK$5))</f>
        <v/>
      </c>
      <c r="CL639" s="125" t="str">
        <f>IF($C639="","",COUNTIFS(Con_ve!$C$6:$C$1005,$C639,Con_ve!$Q$6:$Q$1005,Cad_cl!CL$5))</f>
        <v/>
      </c>
      <c r="CM639" s="125" t="str">
        <f>IF($C639="","",COUNTIFS(Con_ve!$C$6:$C$1005,$C639,Con_ve!$Q$6:$Q$1005,Cad_cl!CM$5))</f>
        <v/>
      </c>
      <c r="CN639" s="125" t="str">
        <f>IF($C639="","",COUNTIFS(Con_ve!$C$6:$C$1005,$C639,Con_ve!$Q$6:$Q$1005,Cad_cl!CN$5))</f>
        <v/>
      </c>
      <c r="CO639" s="125" t="str">
        <f>IF($C639="","",COUNTIFS(Con_ve!$C$6:$C$1005,$C639,Con_ve!$Q$6:$Q$1005,Cad_cl!CO$5))</f>
        <v/>
      </c>
      <c r="CP639" s="125" t="str">
        <f>IF($C639="","",COUNTIFS(Con_ve!$C$6:$C$1005,$C639,Con_ve!$Q$6:$Q$1005,Cad_cl!CP$5))</f>
        <v/>
      </c>
      <c r="CQ639" s="125" t="str">
        <f>IF($C639="","",COUNTIFS(Con_ve!$C$6:$C$1005,$C639,Con_ve!$Q$6:$Q$1005,Cad_cl!CQ$5))</f>
        <v/>
      </c>
      <c r="CR639" s="125">
        <f t="shared" si="29"/>
        <v>0</v>
      </c>
    </row>
    <row r="640" spans="3:96" ht="30" customHeight="1">
      <c r="C640" s="153"/>
      <c r="D640" s="153"/>
      <c r="E640" s="154"/>
      <c r="F640" s="153"/>
      <c r="G640" s="155"/>
      <c r="H640" s="153"/>
      <c r="I640" s="153"/>
      <c r="J640" s="132" t="s">
        <v>309</v>
      </c>
      <c r="K640" s="133" t="s">
        <v>309</v>
      </c>
      <c r="L640" s="153"/>
      <c r="M640" s="153"/>
      <c r="N640" s="153"/>
      <c r="O640" s="153"/>
      <c r="P640" s="153"/>
      <c r="Q640" s="153"/>
      <c r="AP640" s="134" t="str">
        <f>IF(ISERR(IF($C640="","",SUMIFS(Con_ve!$F$6:$F$1005,Con_ve!$C$6:$C$1005,$C640,Con_ve!$I$6:$I$1005,"Fechada",Con_ve!$Q$6:$Q$1005,Cad_cl!AP$5))),"",IF($C640="","",SUMIFS(Con_ve!$F$6:$F$1005,Con_ve!$C$6:$C$1005,$C640,Con_ve!$I$6:$I$1005,"Fechada",Con_ve!$Q$6:$Q$1005,Cad_cl!AP$5)))</f>
        <v/>
      </c>
      <c r="AQ640" s="134" t="str">
        <f>IF(ISERR(IF($C640="","",SUMIFS(Con_ve!$F$6:$F$1005,Con_ve!$C$6:$C$1005,$C640,Con_ve!$I$6:$I$1005,"Fechada",Con_ve!$Q$6:$Q$1005,Cad_cl!AQ$5))),"",IF($C640="","",SUMIFS(Con_ve!$F$6:$F$1005,Con_ve!$C$6:$C$1005,$C640,Con_ve!$I$6:$I$1005,"Fechada",Con_ve!$Q$6:$Q$1005,Cad_cl!AQ$5)))</f>
        <v/>
      </c>
      <c r="AR640" s="134" t="str">
        <f>IF(ISERR(IF($C640="","",SUMIFS(Con_ve!$F$6:$F$1005,Con_ve!$C$6:$C$1005,$C640,Con_ve!$I$6:$I$1005,"Fechada",Con_ve!$Q$6:$Q$1005,Cad_cl!AR$5))),"",IF($C640="","",SUMIFS(Con_ve!$F$6:$F$1005,Con_ve!$C$6:$C$1005,$C640,Con_ve!$I$6:$I$1005,"Fechada",Con_ve!$Q$6:$Q$1005,Cad_cl!AR$5)))</f>
        <v/>
      </c>
      <c r="AS640" s="134" t="str">
        <f>IF(ISERR(IF($C640="","",SUMIFS(Con_ve!$F$6:$F$1005,Con_ve!$C$6:$C$1005,$C640,Con_ve!$I$6:$I$1005,"Fechada",Con_ve!$Q$6:$Q$1005,Cad_cl!AS$5))),"",IF($C640="","",SUMIFS(Con_ve!$F$6:$F$1005,Con_ve!$C$6:$C$1005,$C640,Con_ve!$I$6:$I$1005,"Fechada",Con_ve!$Q$6:$Q$1005,Cad_cl!AS$5)))</f>
        <v/>
      </c>
      <c r="AT640" s="134" t="str">
        <f>IF(ISERR(IF($C640="","",SUMIFS(Con_ve!$F$6:$F$1005,Con_ve!$C$6:$C$1005,$C640,Con_ve!$I$6:$I$1005,"Fechada",Con_ve!$Q$6:$Q$1005,Cad_cl!AT$5))),"",IF($C640="","",SUMIFS(Con_ve!$F$6:$F$1005,Con_ve!$C$6:$C$1005,$C640,Con_ve!$I$6:$I$1005,"Fechada",Con_ve!$Q$6:$Q$1005,Cad_cl!AT$5)))</f>
        <v/>
      </c>
      <c r="AU640" s="134" t="str">
        <f>IF(ISERR(IF($C640="","",SUMIFS(Con_ve!$F$6:$F$1005,Con_ve!$C$6:$C$1005,$C640,Con_ve!$I$6:$I$1005,"Fechada",Con_ve!$Q$6:$Q$1005,Cad_cl!AU$5))),"",IF($C640="","",SUMIFS(Con_ve!$F$6:$F$1005,Con_ve!$C$6:$C$1005,$C640,Con_ve!$I$6:$I$1005,"Fechada",Con_ve!$Q$6:$Q$1005,Cad_cl!AU$5)))</f>
        <v/>
      </c>
      <c r="AV640" s="134" t="str">
        <f>IF(ISERR(IF($C640="","",SUMIFS(Con_ve!$F$6:$F$1005,Con_ve!$C$6:$C$1005,$C640,Con_ve!$I$6:$I$1005,"Fechada",Con_ve!$Q$6:$Q$1005,Cad_cl!AV$5))),"",IF($C640="","",SUMIFS(Con_ve!$F$6:$F$1005,Con_ve!$C$6:$C$1005,$C640,Con_ve!$I$6:$I$1005,"Fechada",Con_ve!$Q$6:$Q$1005,Cad_cl!AV$5)))</f>
        <v/>
      </c>
      <c r="AW640" s="134" t="str">
        <f>IF(ISERR(IF($C640="","",SUMIFS(Con_ve!$F$6:$F$1005,Con_ve!$C$6:$C$1005,$C640,Con_ve!$I$6:$I$1005,"Fechada",Con_ve!$Q$6:$Q$1005,Cad_cl!AW$5))),"",IF($C640="","",SUMIFS(Con_ve!$F$6:$F$1005,Con_ve!$C$6:$C$1005,$C640,Con_ve!$I$6:$I$1005,"Fechada",Con_ve!$Q$6:$Q$1005,Cad_cl!AW$5)))</f>
        <v/>
      </c>
      <c r="AX640" s="134" t="str">
        <f>IF(ISERR(IF($C640="","",SUMIFS(Con_ve!$F$6:$F$1005,Con_ve!$C$6:$C$1005,$C640,Con_ve!$I$6:$I$1005,"Fechada",Con_ve!$Q$6:$Q$1005,Cad_cl!AX$5))),"",IF($C640="","",SUMIFS(Con_ve!$F$6:$F$1005,Con_ve!$C$6:$C$1005,$C640,Con_ve!$I$6:$I$1005,"Fechada",Con_ve!$Q$6:$Q$1005,Cad_cl!AX$5)))</f>
        <v/>
      </c>
      <c r="AY640" s="134" t="str">
        <f>IF(ISERR(IF($C640="","",SUMIFS(Con_ve!$F$6:$F$1005,Con_ve!$C$6:$C$1005,$C640,Con_ve!$I$6:$I$1005,"Fechada",Con_ve!$Q$6:$Q$1005,Cad_cl!AY$5))),"",IF($C640="","",SUMIFS(Con_ve!$F$6:$F$1005,Con_ve!$C$6:$C$1005,$C640,Con_ve!$I$6:$I$1005,"Fechada",Con_ve!$Q$6:$Q$1005,Cad_cl!AY$5)))</f>
        <v/>
      </c>
      <c r="AZ640" s="134" t="str">
        <f>IF(ISERR(IF($C640="","",SUMIFS(Con_ve!$F$6:$F$1005,Con_ve!$C$6:$C$1005,$C640,Con_ve!$I$6:$I$1005,"Fechada",Con_ve!$Q$6:$Q$1005,Cad_cl!AZ$5))),"",IF($C640="","",SUMIFS(Con_ve!$F$6:$F$1005,Con_ve!$C$6:$C$1005,$C640,Con_ve!$I$6:$I$1005,"Fechada",Con_ve!$Q$6:$Q$1005,Cad_cl!AZ$5)))</f>
        <v/>
      </c>
      <c r="BA640" s="134" t="str">
        <f>IF(ISERR(IF($C640="","",SUMIFS(Con_ve!$F$6:$F$1005,Con_ve!$C$6:$C$1005,$C640,Con_ve!$I$6:$I$1005,"Fechada",Con_ve!$Q$6:$Q$1005,Cad_cl!BA$5))),"",IF($C640="","",SUMIFS(Con_ve!$F$6:$F$1005,Con_ve!$C$6:$C$1005,$C640,Con_ve!$I$6:$I$1005,"Fechada",Con_ve!$Q$6:$Q$1005,Cad_cl!BA$5)))</f>
        <v/>
      </c>
      <c r="BB640" s="134">
        <f t="shared" si="27"/>
        <v>0</v>
      </c>
      <c r="BD640" s="134" t="str">
        <f>IF(ISERR(IF($C640="","",SUMIFS(Con_ve!$F$6:$F$1005,Con_ve!$C$6:$C$1005,$C640,Con_ve!$I$6:$I$1005,"Em negociação",Con_ve!$Q$6:$Q$1005,Cad_cl!BD$5))),"",IF($C640="","",SUMIFS(Con_ve!$F$6:$F$1005,Con_ve!$C$6:$C$1005,$C640,Con_ve!$I$6:$I$1005,"Em negociação",Con_ve!$Q$6:$Q$1005,Cad_cl!BD$5)))</f>
        <v/>
      </c>
      <c r="BE640" s="134" t="str">
        <f>IF(ISERR(IF($C640="","",SUMIFS(Con_ve!$F$6:$F$1005,Con_ve!$C$6:$C$1005,$C640,Con_ve!$I$6:$I$1005,"Em negociação",Con_ve!$Q$6:$Q$1005,Cad_cl!BE$5))),"",IF($C640="","",SUMIFS(Con_ve!$F$6:$F$1005,Con_ve!$C$6:$C$1005,$C640,Con_ve!$I$6:$I$1005,"Em negociação",Con_ve!$Q$6:$Q$1005,Cad_cl!BE$5)))</f>
        <v/>
      </c>
      <c r="BF640" s="134" t="str">
        <f>IF(ISERR(IF($C640="","",SUMIFS(Con_ve!$F$6:$F$1005,Con_ve!$C$6:$C$1005,$C640,Con_ve!$I$6:$I$1005,"Em negociação",Con_ve!$Q$6:$Q$1005,Cad_cl!BF$5))),"",IF($C640="","",SUMIFS(Con_ve!$F$6:$F$1005,Con_ve!$C$6:$C$1005,$C640,Con_ve!$I$6:$I$1005,"Em negociação",Con_ve!$Q$6:$Q$1005,Cad_cl!BF$5)))</f>
        <v/>
      </c>
      <c r="BG640" s="134" t="str">
        <f>IF(ISERR(IF($C640="","",SUMIFS(Con_ve!$F$6:$F$1005,Con_ve!$C$6:$C$1005,$C640,Con_ve!$I$6:$I$1005,"Em negociação",Con_ve!$Q$6:$Q$1005,Cad_cl!BG$5))),"",IF($C640="","",SUMIFS(Con_ve!$F$6:$F$1005,Con_ve!$C$6:$C$1005,$C640,Con_ve!$I$6:$I$1005,"Em negociação",Con_ve!$Q$6:$Q$1005,Cad_cl!BG$5)))</f>
        <v/>
      </c>
      <c r="BH640" s="134" t="str">
        <f>IF(ISERR(IF($C640="","",SUMIFS(Con_ve!$F$6:$F$1005,Con_ve!$C$6:$C$1005,$C640,Con_ve!$I$6:$I$1005,"Em negociação",Con_ve!$Q$6:$Q$1005,Cad_cl!BH$5))),"",IF($C640="","",SUMIFS(Con_ve!$F$6:$F$1005,Con_ve!$C$6:$C$1005,$C640,Con_ve!$I$6:$I$1005,"Em negociação",Con_ve!$Q$6:$Q$1005,Cad_cl!BH$5)))</f>
        <v/>
      </c>
      <c r="BI640" s="134" t="str">
        <f>IF(ISERR(IF($C640="","",SUMIFS(Con_ve!$F$6:$F$1005,Con_ve!$C$6:$C$1005,$C640,Con_ve!$I$6:$I$1005,"Em negociação",Con_ve!$Q$6:$Q$1005,Cad_cl!BI$5))),"",IF($C640="","",SUMIFS(Con_ve!$F$6:$F$1005,Con_ve!$C$6:$C$1005,$C640,Con_ve!$I$6:$I$1005,"Em negociação",Con_ve!$Q$6:$Q$1005,Cad_cl!BI$5)))</f>
        <v/>
      </c>
      <c r="BJ640" s="134" t="str">
        <f>IF(ISERR(IF($C640="","",SUMIFS(Con_ve!$F$6:$F$1005,Con_ve!$C$6:$C$1005,$C640,Con_ve!$I$6:$I$1005,"Em negociação",Con_ve!$Q$6:$Q$1005,Cad_cl!BJ$5))),"",IF($C640="","",SUMIFS(Con_ve!$F$6:$F$1005,Con_ve!$C$6:$C$1005,$C640,Con_ve!$I$6:$I$1005,"Em negociação",Con_ve!$Q$6:$Q$1005,Cad_cl!BJ$5)))</f>
        <v/>
      </c>
      <c r="BK640" s="134" t="str">
        <f>IF(ISERR(IF($C640="","",SUMIFS(Con_ve!$F$6:$F$1005,Con_ve!$C$6:$C$1005,$C640,Con_ve!$I$6:$I$1005,"Em negociação",Con_ve!$Q$6:$Q$1005,Cad_cl!BK$5))),"",IF($C640="","",SUMIFS(Con_ve!$F$6:$F$1005,Con_ve!$C$6:$C$1005,$C640,Con_ve!$I$6:$I$1005,"Em negociação",Con_ve!$Q$6:$Q$1005,Cad_cl!BK$5)))</f>
        <v/>
      </c>
      <c r="BL640" s="134" t="str">
        <f>IF(ISERR(IF($C640="","",SUMIFS(Con_ve!$F$6:$F$1005,Con_ve!$C$6:$C$1005,$C640,Con_ve!$I$6:$I$1005,"Em negociação",Con_ve!$Q$6:$Q$1005,Cad_cl!BL$5))),"",IF($C640="","",SUMIFS(Con_ve!$F$6:$F$1005,Con_ve!$C$6:$C$1005,$C640,Con_ve!$I$6:$I$1005,"Em negociação",Con_ve!$Q$6:$Q$1005,Cad_cl!BL$5)))</f>
        <v/>
      </c>
      <c r="BM640" s="134" t="str">
        <f>IF(ISERR(IF($C640="","",SUMIFS(Con_ve!$F$6:$F$1005,Con_ve!$C$6:$C$1005,$C640,Con_ve!$I$6:$I$1005,"Em negociação",Con_ve!$Q$6:$Q$1005,Cad_cl!BM$5))),"",IF($C640="","",SUMIFS(Con_ve!$F$6:$F$1005,Con_ve!$C$6:$C$1005,$C640,Con_ve!$I$6:$I$1005,"Em negociação",Con_ve!$Q$6:$Q$1005,Cad_cl!BM$5)))</f>
        <v/>
      </c>
      <c r="BN640" s="134" t="str">
        <f>IF(ISERR(IF($C640="","",SUMIFS(Con_ve!$F$6:$F$1005,Con_ve!$C$6:$C$1005,$C640,Con_ve!$I$6:$I$1005,"Em negociação",Con_ve!$Q$6:$Q$1005,Cad_cl!BN$5))),"",IF($C640="","",SUMIFS(Con_ve!$F$6:$F$1005,Con_ve!$C$6:$C$1005,$C640,Con_ve!$I$6:$I$1005,"Em negociação",Con_ve!$Q$6:$Q$1005,Cad_cl!BN$5)))</f>
        <v/>
      </c>
      <c r="BO640" s="134" t="str">
        <f>IF(ISERR(IF($C640="","",SUMIFS(Con_ve!$F$6:$F$1005,Con_ve!$C$6:$C$1005,$C640,Con_ve!$I$6:$I$1005,"Em negociação",Con_ve!$Q$6:$Q$1005,Cad_cl!BO$5))),"",IF($C640="","",SUMIFS(Con_ve!$F$6:$F$1005,Con_ve!$C$6:$C$1005,$C640,Con_ve!$I$6:$I$1005,"Em negociação",Con_ve!$Q$6:$Q$1005,Cad_cl!BO$5)))</f>
        <v/>
      </c>
      <c r="BP640" s="134">
        <f t="shared" si="28"/>
        <v>0</v>
      </c>
      <c r="BR640" s="125" t="str">
        <f>IF(ISERR(IF(AND($I640=Re_lo!$E$5,BR$5=VLOOKUP(Re_lo!$H$5,Re_lo!$N$5:$O$16,2,0)),AP640,"")),"",IF(AND($I640=Re_lo!$E$5,BR$5=VLOOKUP(Re_lo!$H$5,Re_lo!$N$5:$O$16,2,0)),AP640,""))</f>
        <v/>
      </c>
      <c r="BS640" s="125" t="str">
        <f>IF(ISERR(IF(AND($I640=Re_lo!$E$5,BS$5=VLOOKUP(Re_lo!$H$5,Re_lo!$N$5:$O$16,2,0)),AQ640,"")),"",IF(AND($I640=Re_lo!$E$5,BS$5=VLOOKUP(Re_lo!$H$5,Re_lo!$N$5:$O$16,2,0)),AQ640,""))</f>
        <v/>
      </c>
      <c r="BT640" s="125" t="str">
        <f>IF(ISERR(IF(AND($I640=Re_lo!$E$5,BT$5=VLOOKUP(Re_lo!$H$5,Re_lo!$N$5:$O$16,2,0)),AR640,"")),"",IF(AND($I640=Re_lo!$E$5,BT$5=VLOOKUP(Re_lo!$H$5,Re_lo!$N$5:$O$16,2,0)),AR640,""))</f>
        <v/>
      </c>
      <c r="BU640" s="125" t="str">
        <f>IF(ISERR(IF(AND($I640=Re_lo!$E$5,BU$5=VLOOKUP(Re_lo!$H$5,Re_lo!$N$5:$O$16,2,0)),AS640,"")),"",IF(AND($I640=Re_lo!$E$5,BU$5=VLOOKUP(Re_lo!$H$5,Re_lo!$N$5:$O$16,2,0)),AS640,""))</f>
        <v/>
      </c>
      <c r="BV640" s="125" t="str">
        <f>IF(ISERR(IF(AND($I640=Re_lo!$E$5,BV$5=VLOOKUP(Re_lo!$H$5,Re_lo!$N$5:$O$16,2,0)),AT640,"")),"",IF(AND($I640=Re_lo!$E$5,BV$5=VLOOKUP(Re_lo!$H$5,Re_lo!$N$5:$O$16,2,0)),AT640,""))</f>
        <v/>
      </c>
      <c r="BW640" s="125" t="str">
        <f>IF(ISERR(IF(AND($I640=Re_lo!$E$5,BW$5=VLOOKUP(Re_lo!$H$5,Re_lo!$N$5:$O$16,2,0)),AU640,"")),"",IF(AND($I640=Re_lo!$E$5,BW$5=VLOOKUP(Re_lo!$H$5,Re_lo!$N$5:$O$16,2,0)),AU640,""))</f>
        <v/>
      </c>
      <c r="BX640" s="125" t="str">
        <f>IF(ISERR(IF(AND($I640=Re_lo!$E$5,BX$5=VLOOKUP(Re_lo!$H$5,Re_lo!$N$5:$O$16,2,0)),AV640,"")),"",IF(AND($I640=Re_lo!$E$5,BX$5=VLOOKUP(Re_lo!$H$5,Re_lo!$N$5:$O$16,2,0)),AV640,""))</f>
        <v/>
      </c>
      <c r="BY640" s="125" t="str">
        <f>IF(ISERR(IF(AND($I640=Re_lo!$E$5,BY$5=VLOOKUP(Re_lo!$H$5,Re_lo!$N$5:$O$16,2,0)),AW640,"")),"",IF(AND($I640=Re_lo!$E$5,BY$5=VLOOKUP(Re_lo!$H$5,Re_lo!$N$5:$O$16,2,0)),AW640,""))</f>
        <v/>
      </c>
      <c r="BZ640" s="125" t="str">
        <f>IF(ISERR(IF(AND($I640=Re_lo!$E$5,BZ$5=VLOOKUP(Re_lo!$H$5,Re_lo!$N$5:$O$16,2,0)),AX640,"")),"",IF(AND($I640=Re_lo!$E$5,BZ$5=VLOOKUP(Re_lo!$H$5,Re_lo!$N$5:$O$16,2,0)),AX640,""))</f>
        <v/>
      </c>
      <c r="CA640" s="125" t="str">
        <f>IF(ISERR(IF(AND($I640=Re_lo!$E$5,CA$5=VLOOKUP(Re_lo!$H$5,Re_lo!$N$5:$O$16,2,0)),AY640,"")),"",IF(AND($I640=Re_lo!$E$5,CA$5=VLOOKUP(Re_lo!$H$5,Re_lo!$N$5:$O$16,2,0)),AY640,""))</f>
        <v/>
      </c>
      <c r="CB640" s="125" t="str">
        <f>IF(ISERR(IF(AND($I640=Re_lo!$E$5,CB$5=VLOOKUP(Re_lo!$H$5,Re_lo!$N$5:$O$16,2,0)),AZ640,"")),"",IF(AND($I640=Re_lo!$E$5,CB$5=VLOOKUP(Re_lo!$H$5,Re_lo!$N$5:$O$16,2,0)),AZ640,""))</f>
        <v/>
      </c>
      <c r="CC640" s="125" t="str">
        <f>IF(ISERR(IF(AND($I640=Re_lo!$E$5,CC$5=VLOOKUP(Re_lo!$H$5,Re_lo!$N$5:$O$16,2,0)),BA640,"")),"",IF(AND($I640=Re_lo!$E$5,CC$5=VLOOKUP(Re_lo!$H$5,Re_lo!$N$5:$O$16,2,0)),BA640,""))</f>
        <v/>
      </c>
      <c r="CD640" s="125" t="str">
        <f>IF(ISERR(IF(AND($I640=Re_lo!$E$5,CD$5=VLOOKUP(Re_lo!$H$5,Re_lo!$N$5:$O$16,2,0)),BB640,"")),"",IF(AND($I640=Re_lo!$E$5,CD$5=VLOOKUP(Re_lo!$H$5,Re_lo!$N$5:$O$16,2,0)),BB640,""))</f>
        <v/>
      </c>
      <c r="CF640" s="125" t="str">
        <f>IF($C640="","",COUNTIFS(Con_ve!$C$6:$C$1005,$C640,Con_ve!$Q$6:$Q$1005,Cad_cl!CF$5))</f>
        <v/>
      </c>
      <c r="CG640" s="125" t="str">
        <f>IF($C640="","",COUNTIFS(Con_ve!$C$6:$C$1005,$C640,Con_ve!$Q$6:$Q$1005,Cad_cl!CG$5))</f>
        <v/>
      </c>
      <c r="CH640" s="125" t="str">
        <f>IF($C640="","",COUNTIFS(Con_ve!$C$6:$C$1005,$C640,Con_ve!$Q$6:$Q$1005,Cad_cl!CH$5))</f>
        <v/>
      </c>
      <c r="CI640" s="125" t="str">
        <f>IF($C640="","",COUNTIFS(Con_ve!$C$6:$C$1005,$C640,Con_ve!$Q$6:$Q$1005,Cad_cl!CI$5))</f>
        <v/>
      </c>
      <c r="CJ640" s="125" t="str">
        <f>IF($C640="","",COUNTIFS(Con_ve!$C$6:$C$1005,$C640,Con_ve!$Q$6:$Q$1005,Cad_cl!CJ$5))</f>
        <v/>
      </c>
      <c r="CK640" s="125" t="str">
        <f>IF($C640="","",COUNTIFS(Con_ve!$C$6:$C$1005,$C640,Con_ve!$Q$6:$Q$1005,Cad_cl!CK$5))</f>
        <v/>
      </c>
      <c r="CL640" s="125" t="str">
        <f>IF($C640="","",COUNTIFS(Con_ve!$C$6:$C$1005,$C640,Con_ve!$Q$6:$Q$1005,Cad_cl!CL$5))</f>
        <v/>
      </c>
      <c r="CM640" s="125" t="str">
        <f>IF($C640="","",COUNTIFS(Con_ve!$C$6:$C$1005,$C640,Con_ve!$Q$6:$Q$1005,Cad_cl!CM$5))</f>
        <v/>
      </c>
      <c r="CN640" s="125" t="str">
        <f>IF($C640="","",COUNTIFS(Con_ve!$C$6:$C$1005,$C640,Con_ve!$Q$6:$Q$1005,Cad_cl!CN$5))</f>
        <v/>
      </c>
      <c r="CO640" s="125" t="str">
        <f>IF($C640="","",COUNTIFS(Con_ve!$C$6:$C$1005,$C640,Con_ve!$Q$6:$Q$1005,Cad_cl!CO$5))</f>
        <v/>
      </c>
      <c r="CP640" s="125" t="str">
        <f>IF($C640="","",COUNTIFS(Con_ve!$C$6:$C$1005,$C640,Con_ve!$Q$6:$Q$1005,Cad_cl!CP$5))</f>
        <v/>
      </c>
      <c r="CQ640" s="125" t="str">
        <f>IF($C640="","",COUNTIFS(Con_ve!$C$6:$C$1005,$C640,Con_ve!$Q$6:$Q$1005,Cad_cl!CQ$5))</f>
        <v/>
      </c>
      <c r="CR640" s="125">
        <f t="shared" si="29"/>
        <v>0</v>
      </c>
    </row>
    <row r="641" spans="3:96" ht="30" customHeight="1">
      <c r="C641" s="153"/>
      <c r="D641" s="153"/>
      <c r="E641" s="154"/>
      <c r="F641" s="153"/>
      <c r="G641" s="155"/>
      <c r="H641" s="153"/>
      <c r="I641" s="153"/>
      <c r="J641" s="132" t="s">
        <v>309</v>
      </c>
      <c r="K641" s="133" t="s">
        <v>309</v>
      </c>
      <c r="L641" s="153"/>
      <c r="M641" s="153"/>
      <c r="N641" s="153"/>
      <c r="O641" s="153"/>
      <c r="P641" s="153"/>
      <c r="Q641" s="153"/>
      <c r="AP641" s="134" t="str">
        <f>IF(ISERR(IF($C641="","",SUMIFS(Con_ve!$F$6:$F$1005,Con_ve!$C$6:$C$1005,$C641,Con_ve!$I$6:$I$1005,"Fechada",Con_ve!$Q$6:$Q$1005,Cad_cl!AP$5))),"",IF($C641="","",SUMIFS(Con_ve!$F$6:$F$1005,Con_ve!$C$6:$C$1005,$C641,Con_ve!$I$6:$I$1005,"Fechada",Con_ve!$Q$6:$Q$1005,Cad_cl!AP$5)))</f>
        <v/>
      </c>
      <c r="AQ641" s="134" t="str">
        <f>IF(ISERR(IF($C641="","",SUMIFS(Con_ve!$F$6:$F$1005,Con_ve!$C$6:$C$1005,$C641,Con_ve!$I$6:$I$1005,"Fechada",Con_ve!$Q$6:$Q$1005,Cad_cl!AQ$5))),"",IF($C641="","",SUMIFS(Con_ve!$F$6:$F$1005,Con_ve!$C$6:$C$1005,$C641,Con_ve!$I$6:$I$1005,"Fechada",Con_ve!$Q$6:$Q$1005,Cad_cl!AQ$5)))</f>
        <v/>
      </c>
      <c r="AR641" s="134" t="str">
        <f>IF(ISERR(IF($C641="","",SUMIFS(Con_ve!$F$6:$F$1005,Con_ve!$C$6:$C$1005,$C641,Con_ve!$I$6:$I$1005,"Fechada",Con_ve!$Q$6:$Q$1005,Cad_cl!AR$5))),"",IF($C641="","",SUMIFS(Con_ve!$F$6:$F$1005,Con_ve!$C$6:$C$1005,$C641,Con_ve!$I$6:$I$1005,"Fechada",Con_ve!$Q$6:$Q$1005,Cad_cl!AR$5)))</f>
        <v/>
      </c>
      <c r="AS641" s="134" t="str">
        <f>IF(ISERR(IF($C641="","",SUMIFS(Con_ve!$F$6:$F$1005,Con_ve!$C$6:$C$1005,$C641,Con_ve!$I$6:$I$1005,"Fechada",Con_ve!$Q$6:$Q$1005,Cad_cl!AS$5))),"",IF($C641="","",SUMIFS(Con_ve!$F$6:$F$1005,Con_ve!$C$6:$C$1005,$C641,Con_ve!$I$6:$I$1005,"Fechada",Con_ve!$Q$6:$Q$1005,Cad_cl!AS$5)))</f>
        <v/>
      </c>
      <c r="AT641" s="134" t="str">
        <f>IF(ISERR(IF($C641="","",SUMIFS(Con_ve!$F$6:$F$1005,Con_ve!$C$6:$C$1005,$C641,Con_ve!$I$6:$I$1005,"Fechada",Con_ve!$Q$6:$Q$1005,Cad_cl!AT$5))),"",IF($C641="","",SUMIFS(Con_ve!$F$6:$F$1005,Con_ve!$C$6:$C$1005,$C641,Con_ve!$I$6:$I$1005,"Fechada",Con_ve!$Q$6:$Q$1005,Cad_cl!AT$5)))</f>
        <v/>
      </c>
      <c r="AU641" s="134" t="str">
        <f>IF(ISERR(IF($C641="","",SUMIFS(Con_ve!$F$6:$F$1005,Con_ve!$C$6:$C$1005,$C641,Con_ve!$I$6:$I$1005,"Fechada",Con_ve!$Q$6:$Q$1005,Cad_cl!AU$5))),"",IF($C641="","",SUMIFS(Con_ve!$F$6:$F$1005,Con_ve!$C$6:$C$1005,$C641,Con_ve!$I$6:$I$1005,"Fechada",Con_ve!$Q$6:$Q$1005,Cad_cl!AU$5)))</f>
        <v/>
      </c>
      <c r="AV641" s="134" t="str">
        <f>IF(ISERR(IF($C641="","",SUMIFS(Con_ve!$F$6:$F$1005,Con_ve!$C$6:$C$1005,$C641,Con_ve!$I$6:$I$1005,"Fechada",Con_ve!$Q$6:$Q$1005,Cad_cl!AV$5))),"",IF($C641="","",SUMIFS(Con_ve!$F$6:$F$1005,Con_ve!$C$6:$C$1005,$C641,Con_ve!$I$6:$I$1005,"Fechada",Con_ve!$Q$6:$Q$1005,Cad_cl!AV$5)))</f>
        <v/>
      </c>
      <c r="AW641" s="134" t="str">
        <f>IF(ISERR(IF($C641="","",SUMIFS(Con_ve!$F$6:$F$1005,Con_ve!$C$6:$C$1005,$C641,Con_ve!$I$6:$I$1005,"Fechada",Con_ve!$Q$6:$Q$1005,Cad_cl!AW$5))),"",IF($C641="","",SUMIFS(Con_ve!$F$6:$F$1005,Con_ve!$C$6:$C$1005,$C641,Con_ve!$I$6:$I$1005,"Fechada",Con_ve!$Q$6:$Q$1005,Cad_cl!AW$5)))</f>
        <v/>
      </c>
      <c r="AX641" s="134" t="str">
        <f>IF(ISERR(IF($C641="","",SUMIFS(Con_ve!$F$6:$F$1005,Con_ve!$C$6:$C$1005,$C641,Con_ve!$I$6:$I$1005,"Fechada",Con_ve!$Q$6:$Q$1005,Cad_cl!AX$5))),"",IF($C641="","",SUMIFS(Con_ve!$F$6:$F$1005,Con_ve!$C$6:$C$1005,$C641,Con_ve!$I$6:$I$1005,"Fechada",Con_ve!$Q$6:$Q$1005,Cad_cl!AX$5)))</f>
        <v/>
      </c>
      <c r="AY641" s="134" t="str">
        <f>IF(ISERR(IF($C641="","",SUMIFS(Con_ve!$F$6:$F$1005,Con_ve!$C$6:$C$1005,$C641,Con_ve!$I$6:$I$1005,"Fechada",Con_ve!$Q$6:$Q$1005,Cad_cl!AY$5))),"",IF($C641="","",SUMIFS(Con_ve!$F$6:$F$1005,Con_ve!$C$6:$C$1005,$C641,Con_ve!$I$6:$I$1005,"Fechada",Con_ve!$Q$6:$Q$1005,Cad_cl!AY$5)))</f>
        <v/>
      </c>
      <c r="AZ641" s="134" t="str">
        <f>IF(ISERR(IF($C641="","",SUMIFS(Con_ve!$F$6:$F$1005,Con_ve!$C$6:$C$1005,$C641,Con_ve!$I$6:$I$1005,"Fechada",Con_ve!$Q$6:$Q$1005,Cad_cl!AZ$5))),"",IF($C641="","",SUMIFS(Con_ve!$F$6:$F$1005,Con_ve!$C$6:$C$1005,$C641,Con_ve!$I$6:$I$1005,"Fechada",Con_ve!$Q$6:$Q$1005,Cad_cl!AZ$5)))</f>
        <v/>
      </c>
      <c r="BA641" s="134" t="str">
        <f>IF(ISERR(IF($C641="","",SUMIFS(Con_ve!$F$6:$F$1005,Con_ve!$C$6:$C$1005,$C641,Con_ve!$I$6:$I$1005,"Fechada",Con_ve!$Q$6:$Q$1005,Cad_cl!BA$5))),"",IF($C641="","",SUMIFS(Con_ve!$F$6:$F$1005,Con_ve!$C$6:$C$1005,$C641,Con_ve!$I$6:$I$1005,"Fechada",Con_ve!$Q$6:$Q$1005,Cad_cl!BA$5)))</f>
        <v/>
      </c>
      <c r="BB641" s="134">
        <f t="shared" si="27"/>
        <v>0</v>
      </c>
      <c r="BD641" s="134" t="str">
        <f>IF(ISERR(IF($C641="","",SUMIFS(Con_ve!$F$6:$F$1005,Con_ve!$C$6:$C$1005,$C641,Con_ve!$I$6:$I$1005,"Em negociação",Con_ve!$Q$6:$Q$1005,Cad_cl!BD$5))),"",IF($C641="","",SUMIFS(Con_ve!$F$6:$F$1005,Con_ve!$C$6:$C$1005,$C641,Con_ve!$I$6:$I$1005,"Em negociação",Con_ve!$Q$6:$Q$1005,Cad_cl!BD$5)))</f>
        <v/>
      </c>
      <c r="BE641" s="134" t="str">
        <f>IF(ISERR(IF($C641="","",SUMIFS(Con_ve!$F$6:$F$1005,Con_ve!$C$6:$C$1005,$C641,Con_ve!$I$6:$I$1005,"Em negociação",Con_ve!$Q$6:$Q$1005,Cad_cl!BE$5))),"",IF($C641="","",SUMIFS(Con_ve!$F$6:$F$1005,Con_ve!$C$6:$C$1005,$C641,Con_ve!$I$6:$I$1005,"Em negociação",Con_ve!$Q$6:$Q$1005,Cad_cl!BE$5)))</f>
        <v/>
      </c>
      <c r="BF641" s="134" t="str">
        <f>IF(ISERR(IF($C641="","",SUMIFS(Con_ve!$F$6:$F$1005,Con_ve!$C$6:$C$1005,$C641,Con_ve!$I$6:$I$1005,"Em negociação",Con_ve!$Q$6:$Q$1005,Cad_cl!BF$5))),"",IF($C641="","",SUMIFS(Con_ve!$F$6:$F$1005,Con_ve!$C$6:$C$1005,$C641,Con_ve!$I$6:$I$1005,"Em negociação",Con_ve!$Q$6:$Q$1005,Cad_cl!BF$5)))</f>
        <v/>
      </c>
      <c r="BG641" s="134" t="str">
        <f>IF(ISERR(IF($C641="","",SUMIFS(Con_ve!$F$6:$F$1005,Con_ve!$C$6:$C$1005,$C641,Con_ve!$I$6:$I$1005,"Em negociação",Con_ve!$Q$6:$Q$1005,Cad_cl!BG$5))),"",IF($C641="","",SUMIFS(Con_ve!$F$6:$F$1005,Con_ve!$C$6:$C$1005,$C641,Con_ve!$I$6:$I$1005,"Em negociação",Con_ve!$Q$6:$Q$1005,Cad_cl!BG$5)))</f>
        <v/>
      </c>
      <c r="BH641" s="134" t="str">
        <f>IF(ISERR(IF($C641="","",SUMIFS(Con_ve!$F$6:$F$1005,Con_ve!$C$6:$C$1005,$C641,Con_ve!$I$6:$I$1005,"Em negociação",Con_ve!$Q$6:$Q$1005,Cad_cl!BH$5))),"",IF($C641="","",SUMIFS(Con_ve!$F$6:$F$1005,Con_ve!$C$6:$C$1005,$C641,Con_ve!$I$6:$I$1005,"Em negociação",Con_ve!$Q$6:$Q$1005,Cad_cl!BH$5)))</f>
        <v/>
      </c>
      <c r="BI641" s="134" t="str">
        <f>IF(ISERR(IF($C641="","",SUMIFS(Con_ve!$F$6:$F$1005,Con_ve!$C$6:$C$1005,$C641,Con_ve!$I$6:$I$1005,"Em negociação",Con_ve!$Q$6:$Q$1005,Cad_cl!BI$5))),"",IF($C641="","",SUMIFS(Con_ve!$F$6:$F$1005,Con_ve!$C$6:$C$1005,$C641,Con_ve!$I$6:$I$1005,"Em negociação",Con_ve!$Q$6:$Q$1005,Cad_cl!BI$5)))</f>
        <v/>
      </c>
      <c r="BJ641" s="134" t="str">
        <f>IF(ISERR(IF($C641="","",SUMIFS(Con_ve!$F$6:$F$1005,Con_ve!$C$6:$C$1005,$C641,Con_ve!$I$6:$I$1005,"Em negociação",Con_ve!$Q$6:$Q$1005,Cad_cl!BJ$5))),"",IF($C641="","",SUMIFS(Con_ve!$F$6:$F$1005,Con_ve!$C$6:$C$1005,$C641,Con_ve!$I$6:$I$1005,"Em negociação",Con_ve!$Q$6:$Q$1005,Cad_cl!BJ$5)))</f>
        <v/>
      </c>
      <c r="BK641" s="134" t="str">
        <f>IF(ISERR(IF($C641="","",SUMIFS(Con_ve!$F$6:$F$1005,Con_ve!$C$6:$C$1005,$C641,Con_ve!$I$6:$I$1005,"Em negociação",Con_ve!$Q$6:$Q$1005,Cad_cl!BK$5))),"",IF($C641="","",SUMIFS(Con_ve!$F$6:$F$1005,Con_ve!$C$6:$C$1005,$C641,Con_ve!$I$6:$I$1005,"Em negociação",Con_ve!$Q$6:$Q$1005,Cad_cl!BK$5)))</f>
        <v/>
      </c>
      <c r="BL641" s="134" t="str">
        <f>IF(ISERR(IF($C641="","",SUMIFS(Con_ve!$F$6:$F$1005,Con_ve!$C$6:$C$1005,$C641,Con_ve!$I$6:$I$1005,"Em negociação",Con_ve!$Q$6:$Q$1005,Cad_cl!BL$5))),"",IF($C641="","",SUMIFS(Con_ve!$F$6:$F$1005,Con_ve!$C$6:$C$1005,$C641,Con_ve!$I$6:$I$1005,"Em negociação",Con_ve!$Q$6:$Q$1005,Cad_cl!BL$5)))</f>
        <v/>
      </c>
      <c r="BM641" s="134" t="str">
        <f>IF(ISERR(IF($C641="","",SUMIFS(Con_ve!$F$6:$F$1005,Con_ve!$C$6:$C$1005,$C641,Con_ve!$I$6:$I$1005,"Em negociação",Con_ve!$Q$6:$Q$1005,Cad_cl!BM$5))),"",IF($C641="","",SUMIFS(Con_ve!$F$6:$F$1005,Con_ve!$C$6:$C$1005,$C641,Con_ve!$I$6:$I$1005,"Em negociação",Con_ve!$Q$6:$Q$1005,Cad_cl!BM$5)))</f>
        <v/>
      </c>
      <c r="BN641" s="134" t="str">
        <f>IF(ISERR(IF($C641="","",SUMIFS(Con_ve!$F$6:$F$1005,Con_ve!$C$6:$C$1005,$C641,Con_ve!$I$6:$I$1005,"Em negociação",Con_ve!$Q$6:$Q$1005,Cad_cl!BN$5))),"",IF($C641="","",SUMIFS(Con_ve!$F$6:$F$1005,Con_ve!$C$6:$C$1005,$C641,Con_ve!$I$6:$I$1005,"Em negociação",Con_ve!$Q$6:$Q$1005,Cad_cl!BN$5)))</f>
        <v/>
      </c>
      <c r="BO641" s="134" t="str">
        <f>IF(ISERR(IF($C641="","",SUMIFS(Con_ve!$F$6:$F$1005,Con_ve!$C$6:$C$1005,$C641,Con_ve!$I$6:$I$1005,"Em negociação",Con_ve!$Q$6:$Q$1005,Cad_cl!BO$5))),"",IF($C641="","",SUMIFS(Con_ve!$F$6:$F$1005,Con_ve!$C$6:$C$1005,$C641,Con_ve!$I$6:$I$1005,"Em negociação",Con_ve!$Q$6:$Q$1005,Cad_cl!BO$5)))</f>
        <v/>
      </c>
      <c r="BP641" s="134">
        <f t="shared" si="28"/>
        <v>0</v>
      </c>
      <c r="BR641" s="125" t="str">
        <f>IF(ISERR(IF(AND($I641=Re_lo!$E$5,BR$5=VLOOKUP(Re_lo!$H$5,Re_lo!$N$5:$O$16,2,0)),AP641,"")),"",IF(AND($I641=Re_lo!$E$5,BR$5=VLOOKUP(Re_lo!$H$5,Re_lo!$N$5:$O$16,2,0)),AP641,""))</f>
        <v/>
      </c>
      <c r="BS641" s="125" t="str">
        <f>IF(ISERR(IF(AND($I641=Re_lo!$E$5,BS$5=VLOOKUP(Re_lo!$H$5,Re_lo!$N$5:$O$16,2,0)),AQ641,"")),"",IF(AND($I641=Re_lo!$E$5,BS$5=VLOOKUP(Re_lo!$H$5,Re_lo!$N$5:$O$16,2,0)),AQ641,""))</f>
        <v/>
      </c>
      <c r="BT641" s="125" t="str">
        <f>IF(ISERR(IF(AND($I641=Re_lo!$E$5,BT$5=VLOOKUP(Re_lo!$H$5,Re_lo!$N$5:$O$16,2,0)),AR641,"")),"",IF(AND($I641=Re_lo!$E$5,BT$5=VLOOKUP(Re_lo!$H$5,Re_lo!$N$5:$O$16,2,0)),AR641,""))</f>
        <v/>
      </c>
      <c r="BU641" s="125" t="str">
        <f>IF(ISERR(IF(AND($I641=Re_lo!$E$5,BU$5=VLOOKUP(Re_lo!$H$5,Re_lo!$N$5:$O$16,2,0)),AS641,"")),"",IF(AND($I641=Re_lo!$E$5,BU$5=VLOOKUP(Re_lo!$H$5,Re_lo!$N$5:$O$16,2,0)),AS641,""))</f>
        <v/>
      </c>
      <c r="BV641" s="125" t="str">
        <f>IF(ISERR(IF(AND($I641=Re_lo!$E$5,BV$5=VLOOKUP(Re_lo!$H$5,Re_lo!$N$5:$O$16,2,0)),AT641,"")),"",IF(AND($I641=Re_lo!$E$5,BV$5=VLOOKUP(Re_lo!$H$5,Re_lo!$N$5:$O$16,2,0)),AT641,""))</f>
        <v/>
      </c>
      <c r="BW641" s="125" t="str">
        <f>IF(ISERR(IF(AND($I641=Re_lo!$E$5,BW$5=VLOOKUP(Re_lo!$H$5,Re_lo!$N$5:$O$16,2,0)),AU641,"")),"",IF(AND($I641=Re_lo!$E$5,BW$5=VLOOKUP(Re_lo!$H$5,Re_lo!$N$5:$O$16,2,0)),AU641,""))</f>
        <v/>
      </c>
      <c r="BX641" s="125" t="str">
        <f>IF(ISERR(IF(AND($I641=Re_lo!$E$5,BX$5=VLOOKUP(Re_lo!$H$5,Re_lo!$N$5:$O$16,2,0)),AV641,"")),"",IF(AND($I641=Re_lo!$E$5,BX$5=VLOOKUP(Re_lo!$H$5,Re_lo!$N$5:$O$16,2,0)),AV641,""))</f>
        <v/>
      </c>
      <c r="BY641" s="125" t="str">
        <f>IF(ISERR(IF(AND($I641=Re_lo!$E$5,BY$5=VLOOKUP(Re_lo!$H$5,Re_lo!$N$5:$O$16,2,0)),AW641,"")),"",IF(AND($I641=Re_lo!$E$5,BY$5=VLOOKUP(Re_lo!$H$5,Re_lo!$N$5:$O$16,2,0)),AW641,""))</f>
        <v/>
      </c>
      <c r="BZ641" s="125" t="str">
        <f>IF(ISERR(IF(AND($I641=Re_lo!$E$5,BZ$5=VLOOKUP(Re_lo!$H$5,Re_lo!$N$5:$O$16,2,0)),AX641,"")),"",IF(AND($I641=Re_lo!$E$5,BZ$5=VLOOKUP(Re_lo!$H$5,Re_lo!$N$5:$O$16,2,0)),AX641,""))</f>
        <v/>
      </c>
      <c r="CA641" s="125" t="str">
        <f>IF(ISERR(IF(AND($I641=Re_lo!$E$5,CA$5=VLOOKUP(Re_lo!$H$5,Re_lo!$N$5:$O$16,2,0)),AY641,"")),"",IF(AND($I641=Re_lo!$E$5,CA$5=VLOOKUP(Re_lo!$H$5,Re_lo!$N$5:$O$16,2,0)),AY641,""))</f>
        <v/>
      </c>
      <c r="CB641" s="125" t="str">
        <f>IF(ISERR(IF(AND($I641=Re_lo!$E$5,CB$5=VLOOKUP(Re_lo!$H$5,Re_lo!$N$5:$O$16,2,0)),AZ641,"")),"",IF(AND($I641=Re_lo!$E$5,CB$5=VLOOKUP(Re_lo!$H$5,Re_lo!$N$5:$O$16,2,0)),AZ641,""))</f>
        <v/>
      </c>
      <c r="CC641" s="125" t="str">
        <f>IF(ISERR(IF(AND($I641=Re_lo!$E$5,CC$5=VLOOKUP(Re_lo!$H$5,Re_lo!$N$5:$O$16,2,0)),BA641,"")),"",IF(AND($I641=Re_lo!$E$5,CC$5=VLOOKUP(Re_lo!$H$5,Re_lo!$N$5:$O$16,2,0)),BA641,""))</f>
        <v/>
      </c>
      <c r="CD641" s="125" t="str">
        <f>IF(ISERR(IF(AND($I641=Re_lo!$E$5,CD$5=VLOOKUP(Re_lo!$H$5,Re_lo!$N$5:$O$16,2,0)),BB641,"")),"",IF(AND($I641=Re_lo!$E$5,CD$5=VLOOKUP(Re_lo!$H$5,Re_lo!$N$5:$O$16,2,0)),BB641,""))</f>
        <v/>
      </c>
      <c r="CF641" s="125" t="str">
        <f>IF($C641="","",COUNTIFS(Con_ve!$C$6:$C$1005,$C641,Con_ve!$Q$6:$Q$1005,Cad_cl!CF$5))</f>
        <v/>
      </c>
      <c r="CG641" s="125" t="str">
        <f>IF($C641="","",COUNTIFS(Con_ve!$C$6:$C$1005,$C641,Con_ve!$Q$6:$Q$1005,Cad_cl!CG$5))</f>
        <v/>
      </c>
      <c r="CH641" s="125" t="str">
        <f>IF($C641="","",COUNTIFS(Con_ve!$C$6:$C$1005,$C641,Con_ve!$Q$6:$Q$1005,Cad_cl!CH$5))</f>
        <v/>
      </c>
      <c r="CI641" s="125" t="str">
        <f>IF($C641="","",COUNTIFS(Con_ve!$C$6:$C$1005,$C641,Con_ve!$Q$6:$Q$1005,Cad_cl!CI$5))</f>
        <v/>
      </c>
      <c r="CJ641" s="125" t="str">
        <f>IF($C641="","",COUNTIFS(Con_ve!$C$6:$C$1005,$C641,Con_ve!$Q$6:$Q$1005,Cad_cl!CJ$5))</f>
        <v/>
      </c>
      <c r="CK641" s="125" t="str">
        <f>IF($C641="","",COUNTIFS(Con_ve!$C$6:$C$1005,$C641,Con_ve!$Q$6:$Q$1005,Cad_cl!CK$5))</f>
        <v/>
      </c>
      <c r="CL641" s="125" t="str">
        <f>IF($C641="","",COUNTIFS(Con_ve!$C$6:$C$1005,$C641,Con_ve!$Q$6:$Q$1005,Cad_cl!CL$5))</f>
        <v/>
      </c>
      <c r="CM641" s="125" t="str">
        <f>IF($C641="","",COUNTIFS(Con_ve!$C$6:$C$1005,$C641,Con_ve!$Q$6:$Q$1005,Cad_cl!CM$5))</f>
        <v/>
      </c>
      <c r="CN641" s="125" t="str">
        <f>IF($C641="","",COUNTIFS(Con_ve!$C$6:$C$1005,$C641,Con_ve!$Q$6:$Q$1005,Cad_cl!CN$5))</f>
        <v/>
      </c>
      <c r="CO641" s="125" t="str">
        <f>IF($C641="","",COUNTIFS(Con_ve!$C$6:$C$1005,$C641,Con_ve!$Q$6:$Q$1005,Cad_cl!CO$5))</f>
        <v/>
      </c>
      <c r="CP641" s="125" t="str">
        <f>IF($C641="","",COUNTIFS(Con_ve!$C$6:$C$1005,$C641,Con_ve!$Q$6:$Q$1005,Cad_cl!CP$5))</f>
        <v/>
      </c>
      <c r="CQ641" s="125" t="str">
        <f>IF($C641="","",COUNTIFS(Con_ve!$C$6:$C$1005,$C641,Con_ve!$Q$6:$Q$1005,Cad_cl!CQ$5))</f>
        <v/>
      </c>
      <c r="CR641" s="125">
        <f t="shared" si="29"/>
        <v>0</v>
      </c>
    </row>
    <row r="642" spans="3:96" ht="30" customHeight="1">
      <c r="C642" s="153"/>
      <c r="D642" s="153"/>
      <c r="E642" s="154"/>
      <c r="F642" s="153"/>
      <c r="G642" s="155"/>
      <c r="H642" s="153"/>
      <c r="I642" s="153"/>
      <c r="J642" s="132" t="s">
        <v>309</v>
      </c>
      <c r="K642" s="133" t="s">
        <v>309</v>
      </c>
      <c r="L642" s="153"/>
      <c r="M642" s="153"/>
      <c r="N642" s="153"/>
      <c r="O642" s="153"/>
      <c r="P642" s="153"/>
      <c r="Q642" s="153"/>
      <c r="AP642" s="134" t="str">
        <f>IF(ISERR(IF($C642="","",SUMIFS(Con_ve!$F$6:$F$1005,Con_ve!$C$6:$C$1005,$C642,Con_ve!$I$6:$I$1005,"Fechada",Con_ve!$Q$6:$Q$1005,Cad_cl!AP$5))),"",IF($C642="","",SUMIFS(Con_ve!$F$6:$F$1005,Con_ve!$C$6:$C$1005,$C642,Con_ve!$I$6:$I$1005,"Fechada",Con_ve!$Q$6:$Q$1005,Cad_cl!AP$5)))</f>
        <v/>
      </c>
      <c r="AQ642" s="134" t="str">
        <f>IF(ISERR(IF($C642="","",SUMIFS(Con_ve!$F$6:$F$1005,Con_ve!$C$6:$C$1005,$C642,Con_ve!$I$6:$I$1005,"Fechada",Con_ve!$Q$6:$Q$1005,Cad_cl!AQ$5))),"",IF($C642="","",SUMIFS(Con_ve!$F$6:$F$1005,Con_ve!$C$6:$C$1005,$C642,Con_ve!$I$6:$I$1005,"Fechada",Con_ve!$Q$6:$Q$1005,Cad_cl!AQ$5)))</f>
        <v/>
      </c>
      <c r="AR642" s="134" t="str">
        <f>IF(ISERR(IF($C642="","",SUMIFS(Con_ve!$F$6:$F$1005,Con_ve!$C$6:$C$1005,$C642,Con_ve!$I$6:$I$1005,"Fechada",Con_ve!$Q$6:$Q$1005,Cad_cl!AR$5))),"",IF($C642="","",SUMIFS(Con_ve!$F$6:$F$1005,Con_ve!$C$6:$C$1005,$C642,Con_ve!$I$6:$I$1005,"Fechada",Con_ve!$Q$6:$Q$1005,Cad_cl!AR$5)))</f>
        <v/>
      </c>
      <c r="AS642" s="134" t="str">
        <f>IF(ISERR(IF($C642="","",SUMIFS(Con_ve!$F$6:$F$1005,Con_ve!$C$6:$C$1005,$C642,Con_ve!$I$6:$I$1005,"Fechada",Con_ve!$Q$6:$Q$1005,Cad_cl!AS$5))),"",IF($C642="","",SUMIFS(Con_ve!$F$6:$F$1005,Con_ve!$C$6:$C$1005,$C642,Con_ve!$I$6:$I$1005,"Fechada",Con_ve!$Q$6:$Q$1005,Cad_cl!AS$5)))</f>
        <v/>
      </c>
      <c r="AT642" s="134" t="str">
        <f>IF(ISERR(IF($C642="","",SUMIFS(Con_ve!$F$6:$F$1005,Con_ve!$C$6:$C$1005,$C642,Con_ve!$I$6:$I$1005,"Fechada",Con_ve!$Q$6:$Q$1005,Cad_cl!AT$5))),"",IF($C642="","",SUMIFS(Con_ve!$F$6:$F$1005,Con_ve!$C$6:$C$1005,$C642,Con_ve!$I$6:$I$1005,"Fechada",Con_ve!$Q$6:$Q$1005,Cad_cl!AT$5)))</f>
        <v/>
      </c>
      <c r="AU642" s="134" t="str">
        <f>IF(ISERR(IF($C642="","",SUMIFS(Con_ve!$F$6:$F$1005,Con_ve!$C$6:$C$1005,$C642,Con_ve!$I$6:$I$1005,"Fechada",Con_ve!$Q$6:$Q$1005,Cad_cl!AU$5))),"",IF($C642="","",SUMIFS(Con_ve!$F$6:$F$1005,Con_ve!$C$6:$C$1005,$C642,Con_ve!$I$6:$I$1005,"Fechada",Con_ve!$Q$6:$Q$1005,Cad_cl!AU$5)))</f>
        <v/>
      </c>
      <c r="AV642" s="134" t="str">
        <f>IF(ISERR(IF($C642="","",SUMIFS(Con_ve!$F$6:$F$1005,Con_ve!$C$6:$C$1005,$C642,Con_ve!$I$6:$I$1005,"Fechada",Con_ve!$Q$6:$Q$1005,Cad_cl!AV$5))),"",IF($C642="","",SUMIFS(Con_ve!$F$6:$F$1005,Con_ve!$C$6:$C$1005,$C642,Con_ve!$I$6:$I$1005,"Fechada",Con_ve!$Q$6:$Q$1005,Cad_cl!AV$5)))</f>
        <v/>
      </c>
      <c r="AW642" s="134" t="str">
        <f>IF(ISERR(IF($C642="","",SUMIFS(Con_ve!$F$6:$F$1005,Con_ve!$C$6:$C$1005,$C642,Con_ve!$I$6:$I$1005,"Fechada",Con_ve!$Q$6:$Q$1005,Cad_cl!AW$5))),"",IF($C642="","",SUMIFS(Con_ve!$F$6:$F$1005,Con_ve!$C$6:$C$1005,$C642,Con_ve!$I$6:$I$1005,"Fechada",Con_ve!$Q$6:$Q$1005,Cad_cl!AW$5)))</f>
        <v/>
      </c>
      <c r="AX642" s="134" t="str">
        <f>IF(ISERR(IF($C642="","",SUMIFS(Con_ve!$F$6:$F$1005,Con_ve!$C$6:$C$1005,$C642,Con_ve!$I$6:$I$1005,"Fechada",Con_ve!$Q$6:$Q$1005,Cad_cl!AX$5))),"",IF($C642="","",SUMIFS(Con_ve!$F$6:$F$1005,Con_ve!$C$6:$C$1005,$C642,Con_ve!$I$6:$I$1005,"Fechada",Con_ve!$Q$6:$Q$1005,Cad_cl!AX$5)))</f>
        <v/>
      </c>
      <c r="AY642" s="134" t="str">
        <f>IF(ISERR(IF($C642="","",SUMIFS(Con_ve!$F$6:$F$1005,Con_ve!$C$6:$C$1005,$C642,Con_ve!$I$6:$I$1005,"Fechada",Con_ve!$Q$6:$Q$1005,Cad_cl!AY$5))),"",IF($C642="","",SUMIFS(Con_ve!$F$6:$F$1005,Con_ve!$C$6:$C$1005,$C642,Con_ve!$I$6:$I$1005,"Fechada",Con_ve!$Q$6:$Q$1005,Cad_cl!AY$5)))</f>
        <v/>
      </c>
      <c r="AZ642" s="134" t="str">
        <f>IF(ISERR(IF($C642="","",SUMIFS(Con_ve!$F$6:$F$1005,Con_ve!$C$6:$C$1005,$C642,Con_ve!$I$6:$I$1005,"Fechada",Con_ve!$Q$6:$Q$1005,Cad_cl!AZ$5))),"",IF($C642="","",SUMIFS(Con_ve!$F$6:$F$1005,Con_ve!$C$6:$C$1005,$C642,Con_ve!$I$6:$I$1005,"Fechada",Con_ve!$Q$6:$Q$1005,Cad_cl!AZ$5)))</f>
        <v/>
      </c>
      <c r="BA642" s="134" t="str">
        <f>IF(ISERR(IF($C642="","",SUMIFS(Con_ve!$F$6:$F$1005,Con_ve!$C$6:$C$1005,$C642,Con_ve!$I$6:$I$1005,"Fechada",Con_ve!$Q$6:$Q$1005,Cad_cl!BA$5))),"",IF($C642="","",SUMIFS(Con_ve!$F$6:$F$1005,Con_ve!$C$6:$C$1005,$C642,Con_ve!$I$6:$I$1005,"Fechada",Con_ve!$Q$6:$Q$1005,Cad_cl!BA$5)))</f>
        <v/>
      </c>
      <c r="BB642" s="134">
        <f t="shared" si="27"/>
        <v>0</v>
      </c>
      <c r="BD642" s="134" t="str">
        <f>IF(ISERR(IF($C642="","",SUMIFS(Con_ve!$F$6:$F$1005,Con_ve!$C$6:$C$1005,$C642,Con_ve!$I$6:$I$1005,"Em negociação",Con_ve!$Q$6:$Q$1005,Cad_cl!BD$5))),"",IF($C642="","",SUMIFS(Con_ve!$F$6:$F$1005,Con_ve!$C$6:$C$1005,$C642,Con_ve!$I$6:$I$1005,"Em negociação",Con_ve!$Q$6:$Q$1005,Cad_cl!BD$5)))</f>
        <v/>
      </c>
      <c r="BE642" s="134" t="str">
        <f>IF(ISERR(IF($C642="","",SUMIFS(Con_ve!$F$6:$F$1005,Con_ve!$C$6:$C$1005,$C642,Con_ve!$I$6:$I$1005,"Em negociação",Con_ve!$Q$6:$Q$1005,Cad_cl!BE$5))),"",IF($C642="","",SUMIFS(Con_ve!$F$6:$F$1005,Con_ve!$C$6:$C$1005,$C642,Con_ve!$I$6:$I$1005,"Em negociação",Con_ve!$Q$6:$Q$1005,Cad_cl!BE$5)))</f>
        <v/>
      </c>
      <c r="BF642" s="134" t="str">
        <f>IF(ISERR(IF($C642="","",SUMIFS(Con_ve!$F$6:$F$1005,Con_ve!$C$6:$C$1005,$C642,Con_ve!$I$6:$I$1005,"Em negociação",Con_ve!$Q$6:$Q$1005,Cad_cl!BF$5))),"",IF($C642="","",SUMIFS(Con_ve!$F$6:$F$1005,Con_ve!$C$6:$C$1005,$C642,Con_ve!$I$6:$I$1005,"Em negociação",Con_ve!$Q$6:$Q$1005,Cad_cl!BF$5)))</f>
        <v/>
      </c>
      <c r="BG642" s="134" t="str">
        <f>IF(ISERR(IF($C642="","",SUMIFS(Con_ve!$F$6:$F$1005,Con_ve!$C$6:$C$1005,$C642,Con_ve!$I$6:$I$1005,"Em negociação",Con_ve!$Q$6:$Q$1005,Cad_cl!BG$5))),"",IF($C642="","",SUMIFS(Con_ve!$F$6:$F$1005,Con_ve!$C$6:$C$1005,$C642,Con_ve!$I$6:$I$1005,"Em negociação",Con_ve!$Q$6:$Q$1005,Cad_cl!BG$5)))</f>
        <v/>
      </c>
      <c r="BH642" s="134" t="str">
        <f>IF(ISERR(IF($C642="","",SUMIFS(Con_ve!$F$6:$F$1005,Con_ve!$C$6:$C$1005,$C642,Con_ve!$I$6:$I$1005,"Em negociação",Con_ve!$Q$6:$Q$1005,Cad_cl!BH$5))),"",IF($C642="","",SUMIFS(Con_ve!$F$6:$F$1005,Con_ve!$C$6:$C$1005,$C642,Con_ve!$I$6:$I$1005,"Em negociação",Con_ve!$Q$6:$Q$1005,Cad_cl!BH$5)))</f>
        <v/>
      </c>
      <c r="BI642" s="134" t="str">
        <f>IF(ISERR(IF($C642="","",SUMIFS(Con_ve!$F$6:$F$1005,Con_ve!$C$6:$C$1005,$C642,Con_ve!$I$6:$I$1005,"Em negociação",Con_ve!$Q$6:$Q$1005,Cad_cl!BI$5))),"",IF($C642="","",SUMIFS(Con_ve!$F$6:$F$1005,Con_ve!$C$6:$C$1005,$C642,Con_ve!$I$6:$I$1005,"Em negociação",Con_ve!$Q$6:$Q$1005,Cad_cl!BI$5)))</f>
        <v/>
      </c>
      <c r="BJ642" s="134" t="str">
        <f>IF(ISERR(IF($C642="","",SUMIFS(Con_ve!$F$6:$F$1005,Con_ve!$C$6:$C$1005,$C642,Con_ve!$I$6:$I$1005,"Em negociação",Con_ve!$Q$6:$Q$1005,Cad_cl!BJ$5))),"",IF($C642="","",SUMIFS(Con_ve!$F$6:$F$1005,Con_ve!$C$6:$C$1005,$C642,Con_ve!$I$6:$I$1005,"Em negociação",Con_ve!$Q$6:$Q$1005,Cad_cl!BJ$5)))</f>
        <v/>
      </c>
      <c r="BK642" s="134" t="str">
        <f>IF(ISERR(IF($C642="","",SUMIFS(Con_ve!$F$6:$F$1005,Con_ve!$C$6:$C$1005,$C642,Con_ve!$I$6:$I$1005,"Em negociação",Con_ve!$Q$6:$Q$1005,Cad_cl!BK$5))),"",IF($C642="","",SUMIFS(Con_ve!$F$6:$F$1005,Con_ve!$C$6:$C$1005,$C642,Con_ve!$I$6:$I$1005,"Em negociação",Con_ve!$Q$6:$Q$1005,Cad_cl!BK$5)))</f>
        <v/>
      </c>
      <c r="BL642" s="134" t="str">
        <f>IF(ISERR(IF($C642="","",SUMIFS(Con_ve!$F$6:$F$1005,Con_ve!$C$6:$C$1005,$C642,Con_ve!$I$6:$I$1005,"Em negociação",Con_ve!$Q$6:$Q$1005,Cad_cl!BL$5))),"",IF($C642="","",SUMIFS(Con_ve!$F$6:$F$1005,Con_ve!$C$6:$C$1005,$C642,Con_ve!$I$6:$I$1005,"Em negociação",Con_ve!$Q$6:$Q$1005,Cad_cl!BL$5)))</f>
        <v/>
      </c>
      <c r="BM642" s="134" t="str">
        <f>IF(ISERR(IF($C642="","",SUMIFS(Con_ve!$F$6:$F$1005,Con_ve!$C$6:$C$1005,$C642,Con_ve!$I$6:$I$1005,"Em negociação",Con_ve!$Q$6:$Q$1005,Cad_cl!BM$5))),"",IF($C642="","",SUMIFS(Con_ve!$F$6:$F$1005,Con_ve!$C$6:$C$1005,$C642,Con_ve!$I$6:$I$1005,"Em negociação",Con_ve!$Q$6:$Q$1005,Cad_cl!BM$5)))</f>
        <v/>
      </c>
      <c r="BN642" s="134" t="str">
        <f>IF(ISERR(IF($C642="","",SUMIFS(Con_ve!$F$6:$F$1005,Con_ve!$C$6:$C$1005,$C642,Con_ve!$I$6:$I$1005,"Em negociação",Con_ve!$Q$6:$Q$1005,Cad_cl!BN$5))),"",IF($C642="","",SUMIFS(Con_ve!$F$6:$F$1005,Con_ve!$C$6:$C$1005,$C642,Con_ve!$I$6:$I$1005,"Em negociação",Con_ve!$Q$6:$Q$1005,Cad_cl!BN$5)))</f>
        <v/>
      </c>
      <c r="BO642" s="134" t="str">
        <f>IF(ISERR(IF($C642="","",SUMIFS(Con_ve!$F$6:$F$1005,Con_ve!$C$6:$C$1005,$C642,Con_ve!$I$6:$I$1005,"Em negociação",Con_ve!$Q$6:$Q$1005,Cad_cl!BO$5))),"",IF($C642="","",SUMIFS(Con_ve!$F$6:$F$1005,Con_ve!$C$6:$C$1005,$C642,Con_ve!$I$6:$I$1005,"Em negociação",Con_ve!$Q$6:$Q$1005,Cad_cl!BO$5)))</f>
        <v/>
      </c>
      <c r="BP642" s="134">
        <f t="shared" si="28"/>
        <v>0</v>
      </c>
      <c r="BR642" s="125" t="str">
        <f>IF(ISERR(IF(AND($I642=Re_lo!$E$5,BR$5=VLOOKUP(Re_lo!$H$5,Re_lo!$N$5:$O$16,2,0)),AP642,"")),"",IF(AND($I642=Re_lo!$E$5,BR$5=VLOOKUP(Re_lo!$H$5,Re_lo!$N$5:$O$16,2,0)),AP642,""))</f>
        <v/>
      </c>
      <c r="BS642" s="125" t="str">
        <f>IF(ISERR(IF(AND($I642=Re_lo!$E$5,BS$5=VLOOKUP(Re_lo!$H$5,Re_lo!$N$5:$O$16,2,0)),AQ642,"")),"",IF(AND($I642=Re_lo!$E$5,BS$5=VLOOKUP(Re_lo!$H$5,Re_lo!$N$5:$O$16,2,0)),AQ642,""))</f>
        <v/>
      </c>
      <c r="BT642" s="125" t="str">
        <f>IF(ISERR(IF(AND($I642=Re_lo!$E$5,BT$5=VLOOKUP(Re_lo!$H$5,Re_lo!$N$5:$O$16,2,0)),AR642,"")),"",IF(AND($I642=Re_lo!$E$5,BT$5=VLOOKUP(Re_lo!$H$5,Re_lo!$N$5:$O$16,2,0)),AR642,""))</f>
        <v/>
      </c>
      <c r="BU642" s="125" t="str">
        <f>IF(ISERR(IF(AND($I642=Re_lo!$E$5,BU$5=VLOOKUP(Re_lo!$H$5,Re_lo!$N$5:$O$16,2,0)),AS642,"")),"",IF(AND($I642=Re_lo!$E$5,BU$5=VLOOKUP(Re_lo!$H$5,Re_lo!$N$5:$O$16,2,0)),AS642,""))</f>
        <v/>
      </c>
      <c r="BV642" s="125" t="str">
        <f>IF(ISERR(IF(AND($I642=Re_lo!$E$5,BV$5=VLOOKUP(Re_lo!$H$5,Re_lo!$N$5:$O$16,2,0)),AT642,"")),"",IF(AND($I642=Re_lo!$E$5,BV$5=VLOOKUP(Re_lo!$H$5,Re_lo!$N$5:$O$16,2,0)),AT642,""))</f>
        <v/>
      </c>
      <c r="BW642" s="125" t="str">
        <f>IF(ISERR(IF(AND($I642=Re_lo!$E$5,BW$5=VLOOKUP(Re_lo!$H$5,Re_lo!$N$5:$O$16,2,0)),AU642,"")),"",IF(AND($I642=Re_lo!$E$5,BW$5=VLOOKUP(Re_lo!$H$5,Re_lo!$N$5:$O$16,2,0)),AU642,""))</f>
        <v/>
      </c>
      <c r="BX642" s="125" t="str">
        <f>IF(ISERR(IF(AND($I642=Re_lo!$E$5,BX$5=VLOOKUP(Re_lo!$H$5,Re_lo!$N$5:$O$16,2,0)),AV642,"")),"",IF(AND($I642=Re_lo!$E$5,BX$5=VLOOKUP(Re_lo!$H$5,Re_lo!$N$5:$O$16,2,0)),AV642,""))</f>
        <v/>
      </c>
      <c r="BY642" s="125" t="str">
        <f>IF(ISERR(IF(AND($I642=Re_lo!$E$5,BY$5=VLOOKUP(Re_lo!$H$5,Re_lo!$N$5:$O$16,2,0)),AW642,"")),"",IF(AND($I642=Re_lo!$E$5,BY$5=VLOOKUP(Re_lo!$H$5,Re_lo!$N$5:$O$16,2,0)),AW642,""))</f>
        <v/>
      </c>
      <c r="BZ642" s="125" t="str">
        <f>IF(ISERR(IF(AND($I642=Re_lo!$E$5,BZ$5=VLOOKUP(Re_lo!$H$5,Re_lo!$N$5:$O$16,2,0)),AX642,"")),"",IF(AND($I642=Re_lo!$E$5,BZ$5=VLOOKUP(Re_lo!$H$5,Re_lo!$N$5:$O$16,2,0)),AX642,""))</f>
        <v/>
      </c>
      <c r="CA642" s="125" t="str">
        <f>IF(ISERR(IF(AND($I642=Re_lo!$E$5,CA$5=VLOOKUP(Re_lo!$H$5,Re_lo!$N$5:$O$16,2,0)),AY642,"")),"",IF(AND($I642=Re_lo!$E$5,CA$5=VLOOKUP(Re_lo!$H$5,Re_lo!$N$5:$O$16,2,0)),AY642,""))</f>
        <v/>
      </c>
      <c r="CB642" s="125" t="str">
        <f>IF(ISERR(IF(AND($I642=Re_lo!$E$5,CB$5=VLOOKUP(Re_lo!$H$5,Re_lo!$N$5:$O$16,2,0)),AZ642,"")),"",IF(AND($I642=Re_lo!$E$5,CB$5=VLOOKUP(Re_lo!$H$5,Re_lo!$N$5:$O$16,2,0)),AZ642,""))</f>
        <v/>
      </c>
      <c r="CC642" s="125" t="str">
        <f>IF(ISERR(IF(AND($I642=Re_lo!$E$5,CC$5=VLOOKUP(Re_lo!$H$5,Re_lo!$N$5:$O$16,2,0)),BA642,"")),"",IF(AND($I642=Re_lo!$E$5,CC$5=VLOOKUP(Re_lo!$H$5,Re_lo!$N$5:$O$16,2,0)),BA642,""))</f>
        <v/>
      </c>
      <c r="CD642" s="125" t="str">
        <f>IF(ISERR(IF(AND($I642=Re_lo!$E$5,CD$5=VLOOKUP(Re_lo!$H$5,Re_lo!$N$5:$O$16,2,0)),BB642,"")),"",IF(AND($I642=Re_lo!$E$5,CD$5=VLOOKUP(Re_lo!$H$5,Re_lo!$N$5:$O$16,2,0)),BB642,""))</f>
        <v/>
      </c>
      <c r="CF642" s="125" t="str">
        <f>IF($C642="","",COUNTIFS(Con_ve!$C$6:$C$1005,$C642,Con_ve!$Q$6:$Q$1005,Cad_cl!CF$5))</f>
        <v/>
      </c>
      <c r="CG642" s="125" t="str">
        <f>IF($C642="","",COUNTIFS(Con_ve!$C$6:$C$1005,$C642,Con_ve!$Q$6:$Q$1005,Cad_cl!CG$5))</f>
        <v/>
      </c>
      <c r="CH642" s="125" t="str">
        <f>IF($C642="","",COUNTIFS(Con_ve!$C$6:$C$1005,$C642,Con_ve!$Q$6:$Q$1005,Cad_cl!CH$5))</f>
        <v/>
      </c>
      <c r="CI642" s="125" t="str">
        <f>IF($C642="","",COUNTIFS(Con_ve!$C$6:$C$1005,$C642,Con_ve!$Q$6:$Q$1005,Cad_cl!CI$5))</f>
        <v/>
      </c>
      <c r="CJ642" s="125" t="str">
        <f>IF($C642="","",COUNTIFS(Con_ve!$C$6:$C$1005,$C642,Con_ve!$Q$6:$Q$1005,Cad_cl!CJ$5))</f>
        <v/>
      </c>
      <c r="CK642" s="125" t="str">
        <f>IF($C642="","",COUNTIFS(Con_ve!$C$6:$C$1005,$C642,Con_ve!$Q$6:$Q$1005,Cad_cl!CK$5))</f>
        <v/>
      </c>
      <c r="CL642" s="125" t="str">
        <f>IF($C642="","",COUNTIFS(Con_ve!$C$6:$C$1005,$C642,Con_ve!$Q$6:$Q$1005,Cad_cl!CL$5))</f>
        <v/>
      </c>
      <c r="CM642" s="125" t="str">
        <f>IF($C642="","",COUNTIFS(Con_ve!$C$6:$C$1005,$C642,Con_ve!$Q$6:$Q$1005,Cad_cl!CM$5))</f>
        <v/>
      </c>
      <c r="CN642" s="125" t="str">
        <f>IF($C642="","",COUNTIFS(Con_ve!$C$6:$C$1005,$C642,Con_ve!$Q$6:$Q$1005,Cad_cl!CN$5))</f>
        <v/>
      </c>
      <c r="CO642" s="125" t="str">
        <f>IF($C642="","",COUNTIFS(Con_ve!$C$6:$C$1005,$C642,Con_ve!$Q$6:$Q$1005,Cad_cl!CO$5))</f>
        <v/>
      </c>
      <c r="CP642" s="125" t="str">
        <f>IF($C642="","",COUNTIFS(Con_ve!$C$6:$C$1005,$C642,Con_ve!$Q$6:$Q$1005,Cad_cl!CP$5))</f>
        <v/>
      </c>
      <c r="CQ642" s="125" t="str">
        <f>IF($C642="","",COUNTIFS(Con_ve!$C$6:$C$1005,$C642,Con_ve!$Q$6:$Q$1005,Cad_cl!CQ$5))</f>
        <v/>
      </c>
      <c r="CR642" s="125">
        <f t="shared" si="29"/>
        <v>0</v>
      </c>
    </row>
    <row r="643" spans="3:96" ht="30" customHeight="1">
      <c r="C643" s="153"/>
      <c r="D643" s="153"/>
      <c r="E643" s="154"/>
      <c r="F643" s="153"/>
      <c r="G643" s="155"/>
      <c r="H643" s="153"/>
      <c r="I643" s="153"/>
      <c r="J643" s="132" t="s">
        <v>309</v>
      </c>
      <c r="K643" s="133" t="s">
        <v>309</v>
      </c>
      <c r="L643" s="153"/>
      <c r="M643" s="153"/>
      <c r="N643" s="153"/>
      <c r="O643" s="153"/>
      <c r="P643" s="153"/>
      <c r="Q643" s="153"/>
      <c r="AP643" s="134" t="str">
        <f>IF(ISERR(IF($C643="","",SUMIFS(Con_ve!$F$6:$F$1005,Con_ve!$C$6:$C$1005,$C643,Con_ve!$I$6:$I$1005,"Fechada",Con_ve!$Q$6:$Q$1005,Cad_cl!AP$5))),"",IF($C643="","",SUMIFS(Con_ve!$F$6:$F$1005,Con_ve!$C$6:$C$1005,$C643,Con_ve!$I$6:$I$1005,"Fechada",Con_ve!$Q$6:$Q$1005,Cad_cl!AP$5)))</f>
        <v/>
      </c>
      <c r="AQ643" s="134" t="str">
        <f>IF(ISERR(IF($C643="","",SUMIFS(Con_ve!$F$6:$F$1005,Con_ve!$C$6:$C$1005,$C643,Con_ve!$I$6:$I$1005,"Fechada",Con_ve!$Q$6:$Q$1005,Cad_cl!AQ$5))),"",IF($C643="","",SUMIFS(Con_ve!$F$6:$F$1005,Con_ve!$C$6:$C$1005,$C643,Con_ve!$I$6:$I$1005,"Fechada",Con_ve!$Q$6:$Q$1005,Cad_cl!AQ$5)))</f>
        <v/>
      </c>
      <c r="AR643" s="134" t="str">
        <f>IF(ISERR(IF($C643="","",SUMIFS(Con_ve!$F$6:$F$1005,Con_ve!$C$6:$C$1005,$C643,Con_ve!$I$6:$I$1005,"Fechada",Con_ve!$Q$6:$Q$1005,Cad_cl!AR$5))),"",IF($C643="","",SUMIFS(Con_ve!$F$6:$F$1005,Con_ve!$C$6:$C$1005,$C643,Con_ve!$I$6:$I$1005,"Fechada",Con_ve!$Q$6:$Q$1005,Cad_cl!AR$5)))</f>
        <v/>
      </c>
      <c r="AS643" s="134" t="str">
        <f>IF(ISERR(IF($C643="","",SUMIFS(Con_ve!$F$6:$F$1005,Con_ve!$C$6:$C$1005,$C643,Con_ve!$I$6:$I$1005,"Fechada",Con_ve!$Q$6:$Q$1005,Cad_cl!AS$5))),"",IF($C643="","",SUMIFS(Con_ve!$F$6:$F$1005,Con_ve!$C$6:$C$1005,$C643,Con_ve!$I$6:$I$1005,"Fechada",Con_ve!$Q$6:$Q$1005,Cad_cl!AS$5)))</f>
        <v/>
      </c>
      <c r="AT643" s="134" t="str">
        <f>IF(ISERR(IF($C643="","",SUMIFS(Con_ve!$F$6:$F$1005,Con_ve!$C$6:$C$1005,$C643,Con_ve!$I$6:$I$1005,"Fechada",Con_ve!$Q$6:$Q$1005,Cad_cl!AT$5))),"",IF($C643="","",SUMIFS(Con_ve!$F$6:$F$1005,Con_ve!$C$6:$C$1005,$C643,Con_ve!$I$6:$I$1005,"Fechada",Con_ve!$Q$6:$Q$1005,Cad_cl!AT$5)))</f>
        <v/>
      </c>
      <c r="AU643" s="134" t="str">
        <f>IF(ISERR(IF($C643="","",SUMIFS(Con_ve!$F$6:$F$1005,Con_ve!$C$6:$C$1005,$C643,Con_ve!$I$6:$I$1005,"Fechada",Con_ve!$Q$6:$Q$1005,Cad_cl!AU$5))),"",IF($C643="","",SUMIFS(Con_ve!$F$6:$F$1005,Con_ve!$C$6:$C$1005,$C643,Con_ve!$I$6:$I$1005,"Fechada",Con_ve!$Q$6:$Q$1005,Cad_cl!AU$5)))</f>
        <v/>
      </c>
      <c r="AV643" s="134" t="str">
        <f>IF(ISERR(IF($C643="","",SUMIFS(Con_ve!$F$6:$F$1005,Con_ve!$C$6:$C$1005,$C643,Con_ve!$I$6:$I$1005,"Fechada",Con_ve!$Q$6:$Q$1005,Cad_cl!AV$5))),"",IF($C643="","",SUMIFS(Con_ve!$F$6:$F$1005,Con_ve!$C$6:$C$1005,$C643,Con_ve!$I$6:$I$1005,"Fechada",Con_ve!$Q$6:$Q$1005,Cad_cl!AV$5)))</f>
        <v/>
      </c>
      <c r="AW643" s="134" t="str">
        <f>IF(ISERR(IF($C643="","",SUMIFS(Con_ve!$F$6:$F$1005,Con_ve!$C$6:$C$1005,$C643,Con_ve!$I$6:$I$1005,"Fechada",Con_ve!$Q$6:$Q$1005,Cad_cl!AW$5))),"",IF($C643="","",SUMIFS(Con_ve!$F$6:$F$1005,Con_ve!$C$6:$C$1005,$C643,Con_ve!$I$6:$I$1005,"Fechada",Con_ve!$Q$6:$Q$1005,Cad_cl!AW$5)))</f>
        <v/>
      </c>
      <c r="AX643" s="134" t="str">
        <f>IF(ISERR(IF($C643="","",SUMIFS(Con_ve!$F$6:$F$1005,Con_ve!$C$6:$C$1005,$C643,Con_ve!$I$6:$I$1005,"Fechada",Con_ve!$Q$6:$Q$1005,Cad_cl!AX$5))),"",IF($C643="","",SUMIFS(Con_ve!$F$6:$F$1005,Con_ve!$C$6:$C$1005,$C643,Con_ve!$I$6:$I$1005,"Fechada",Con_ve!$Q$6:$Q$1005,Cad_cl!AX$5)))</f>
        <v/>
      </c>
      <c r="AY643" s="134" t="str">
        <f>IF(ISERR(IF($C643="","",SUMIFS(Con_ve!$F$6:$F$1005,Con_ve!$C$6:$C$1005,$C643,Con_ve!$I$6:$I$1005,"Fechada",Con_ve!$Q$6:$Q$1005,Cad_cl!AY$5))),"",IF($C643="","",SUMIFS(Con_ve!$F$6:$F$1005,Con_ve!$C$6:$C$1005,$C643,Con_ve!$I$6:$I$1005,"Fechada",Con_ve!$Q$6:$Q$1005,Cad_cl!AY$5)))</f>
        <v/>
      </c>
      <c r="AZ643" s="134" t="str">
        <f>IF(ISERR(IF($C643="","",SUMIFS(Con_ve!$F$6:$F$1005,Con_ve!$C$6:$C$1005,$C643,Con_ve!$I$6:$I$1005,"Fechada",Con_ve!$Q$6:$Q$1005,Cad_cl!AZ$5))),"",IF($C643="","",SUMIFS(Con_ve!$F$6:$F$1005,Con_ve!$C$6:$C$1005,$C643,Con_ve!$I$6:$I$1005,"Fechada",Con_ve!$Q$6:$Q$1005,Cad_cl!AZ$5)))</f>
        <v/>
      </c>
      <c r="BA643" s="134" t="str">
        <f>IF(ISERR(IF($C643="","",SUMIFS(Con_ve!$F$6:$F$1005,Con_ve!$C$6:$C$1005,$C643,Con_ve!$I$6:$I$1005,"Fechada",Con_ve!$Q$6:$Q$1005,Cad_cl!BA$5))),"",IF($C643="","",SUMIFS(Con_ve!$F$6:$F$1005,Con_ve!$C$6:$C$1005,$C643,Con_ve!$I$6:$I$1005,"Fechada",Con_ve!$Q$6:$Q$1005,Cad_cl!BA$5)))</f>
        <v/>
      </c>
      <c r="BB643" s="134">
        <f t="shared" si="27"/>
        <v>0</v>
      </c>
      <c r="BD643" s="134" t="str">
        <f>IF(ISERR(IF($C643="","",SUMIFS(Con_ve!$F$6:$F$1005,Con_ve!$C$6:$C$1005,$C643,Con_ve!$I$6:$I$1005,"Em negociação",Con_ve!$Q$6:$Q$1005,Cad_cl!BD$5))),"",IF($C643="","",SUMIFS(Con_ve!$F$6:$F$1005,Con_ve!$C$6:$C$1005,$C643,Con_ve!$I$6:$I$1005,"Em negociação",Con_ve!$Q$6:$Q$1005,Cad_cl!BD$5)))</f>
        <v/>
      </c>
      <c r="BE643" s="134" t="str">
        <f>IF(ISERR(IF($C643="","",SUMIFS(Con_ve!$F$6:$F$1005,Con_ve!$C$6:$C$1005,$C643,Con_ve!$I$6:$I$1005,"Em negociação",Con_ve!$Q$6:$Q$1005,Cad_cl!BE$5))),"",IF($C643="","",SUMIFS(Con_ve!$F$6:$F$1005,Con_ve!$C$6:$C$1005,$C643,Con_ve!$I$6:$I$1005,"Em negociação",Con_ve!$Q$6:$Q$1005,Cad_cl!BE$5)))</f>
        <v/>
      </c>
      <c r="BF643" s="134" t="str">
        <f>IF(ISERR(IF($C643="","",SUMIFS(Con_ve!$F$6:$F$1005,Con_ve!$C$6:$C$1005,$C643,Con_ve!$I$6:$I$1005,"Em negociação",Con_ve!$Q$6:$Q$1005,Cad_cl!BF$5))),"",IF($C643="","",SUMIFS(Con_ve!$F$6:$F$1005,Con_ve!$C$6:$C$1005,$C643,Con_ve!$I$6:$I$1005,"Em negociação",Con_ve!$Q$6:$Q$1005,Cad_cl!BF$5)))</f>
        <v/>
      </c>
      <c r="BG643" s="134" t="str">
        <f>IF(ISERR(IF($C643="","",SUMIFS(Con_ve!$F$6:$F$1005,Con_ve!$C$6:$C$1005,$C643,Con_ve!$I$6:$I$1005,"Em negociação",Con_ve!$Q$6:$Q$1005,Cad_cl!BG$5))),"",IF($C643="","",SUMIFS(Con_ve!$F$6:$F$1005,Con_ve!$C$6:$C$1005,$C643,Con_ve!$I$6:$I$1005,"Em negociação",Con_ve!$Q$6:$Q$1005,Cad_cl!BG$5)))</f>
        <v/>
      </c>
      <c r="BH643" s="134" t="str">
        <f>IF(ISERR(IF($C643="","",SUMIFS(Con_ve!$F$6:$F$1005,Con_ve!$C$6:$C$1005,$C643,Con_ve!$I$6:$I$1005,"Em negociação",Con_ve!$Q$6:$Q$1005,Cad_cl!BH$5))),"",IF($C643="","",SUMIFS(Con_ve!$F$6:$F$1005,Con_ve!$C$6:$C$1005,$C643,Con_ve!$I$6:$I$1005,"Em negociação",Con_ve!$Q$6:$Q$1005,Cad_cl!BH$5)))</f>
        <v/>
      </c>
      <c r="BI643" s="134" t="str">
        <f>IF(ISERR(IF($C643="","",SUMIFS(Con_ve!$F$6:$F$1005,Con_ve!$C$6:$C$1005,$C643,Con_ve!$I$6:$I$1005,"Em negociação",Con_ve!$Q$6:$Q$1005,Cad_cl!BI$5))),"",IF($C643="","",SUMIFS(Con_ve!$F$6:$F$1005,Con_ve!$C$6:$C$1005,$C643,Con_ve!$I$6:$I$1005,"Em negociação",Con_ve!$Q$6:$Q$1005,Cad_cl!BI$5)))</f>
        <v/>
      </c>
      <c r="BJ643" s="134" t="str">
        <f>IF(ISERR(IF($C643="","",SUMIFS(Con_ve!$F$6:$F$1005,Con_ve!$C$6:$C$1005,$C643,Con_ve!$I$6:$I$1005,"Em negociação",Con_ve!$Q$6:$Q$1005,Cad_cl!BJ$5))),"",IF($C643="","",SUMIFS(Con_ve!$F$6:$F$1005,Con_ve!$C$6:$C$1005,$C643,Con_ve!$I$6:$I$1005,"Em negociação",Con_ve!$Q$6:$Q$1005,Cad_cl!BJ$5)))</f>
        <v/>
      </c>
      <c r="BK643" s="134" t="str">
        <f>IF(ISERR(IF($C643="","",SUMIFS(Con_ve!$F$6:$F$1005,Con_ve!$C$6:$C$1005,$C643,Con_ve!$I$6:$I$1005,"Em negociação",Con_ve!$Q$6:$Q$1005,Cad_cl!BK$5))),"",IF($C643="","",SUMIFS(Con_ve!$F$6:$F$1005,Con_ve!$C$6:$C$1005,$C643,Con_ve!$I$6:$I$1005,"Em negociação",Con_ve!$Q$6:$Q$1005,Cad_cl!BK$5)))</f>
        <v/>
      </c>
      <c r="BL643" s="134" t="str">
        <f>IF(ISERR(IF($C643="","",SUMIFS(Con_ve!$F$6:$F$1005,Con_ve!$C$6:$C$1005,$C643,Con_ve!$I$6:$I$1005,"Em negociação",Con_ve!$Q$6:$Q$1005,Cad_cl!BL$5))),"",IF($C643="","",SUMIFS(Con_ve!$F$6:$F$1005,Con_ve!$C$6:$C$1005,$C643,Con_ve!$I$6:$I$1005,"Em negociação",Con_ve!$Q$6:$Q$1005,Cad_cl!BL$5)))</f>
        <v/>
      </c>
      <c r="BM643" s="134" t="str">
        <f>IF(ISERR(IF($C643="","",SUMIFS(Con_ve!$F$6:$F$1005,Con_ve!$C$6:$C$1005,$C643,Con_ve!$I$6:$I$1005,"Em negociação",Con_ve!$Q$6:$Q$1005,Cad_cl!BM$5))),"",IF($C643="","",SUMIFS(Con_ve!$F$6:$F$1005,Con_ve!$C$6:$C$1005,$C643,Con_ve!$I$6:$I$1005,"Em negociação",Con_ve!$Q$6:$Q$1005,Cad_cl!BM$5)))</f>
        <v/>
      </c>
      <c r="BN643" s="134" t="str">
        <f>IF(ISERR(IF($C643="","",SUMIFS(Con_ve!$F$6:$F$1005,Con_ve!$C$6:$C$1005,$C643,Con_ve!$I$6:$I$1005,"Em negociação",Con_ve!$Q$6:$Q$1005,Cad_cl!BN$5))),"",IF($C643="","",SUMIFS(Con_ve!$F$6:$F$1005,Con_ve!$C$6:$C$1005,$C643,Con_ve!$I$6:$I$1005,"Em negociação",Con_ve!$Q$6:$Q$1005,Cad_cl!BN$5)))</f>
        <v/>
      </c>
      <c r="BO643" s="134" t="str">
        <f>IF(ISERR(IF($C643="","",SUMIFS(Con_ve!$F$6:$F$1005,Con_ve!$C$6:$C$1005,$C643,Con_ve!$I$6:$I$1005,"Em negociação",Con_ve!$Q$6:$Q$1005,Cad_cl!BO$5))),"",IF($C643="","",SUMIFS(Con_ve!$F$6:$F$1005,Con_ve!$C$6:$C$1005,$C643,Con_ve!$I$6:$I$1005,"Em negociação",Con_ve!$Q$6:$Q$1005,Cad_cl!BO$5)))</f>
        <v/>
      </c>
      <c r="BP643" s="134">
        <f t="shared" si="28"/>
        <v>0</v>
      </c>
      <c r="BR643" s="125" t="str">
        <f>IF(ISERR(IF(AND($I643=Re_lo!$E$5,BR$5=VLOOKUP(Re_lo!$H$5,Re_lo!$N$5:$O$16,2,0)),AP643,"")),"",IF(AND($I643=Re_lo!$E$5,BR$5=VLOOKUP(Re_lo!$H$5,Re_lo!$N$5:$O$16,2,0)),AP643,""))</f>
        <v/>
      </c>
      <c r="BS643" s="125" t="str">
        <f>IF(ISERR(IF(AND($I643=Re_lo!$E$5,BS$5=VLOOKUP(Re_lo!$H$5,Re_lo!$N$5:$O$16,2,0)),AQ643,"")),"",IF(AND($I643=Re_lo!$E$5,BS$5=VLOOKUP(Re_lo!$H$5,Re_lo!$N$5:$O$16,2,0)),AQ643,""))</f>
        <v/>
      </c>
      <c r="BT643" s="125" t="str">
        <f>IF(ISERR(IF(AND($I643=Re_lo!$E$5,BT$5=VLOOKUP(Re_lo!$H$5,Re_lo!$N$5:$O$16,2,0)),AR643,"")),"",IF(AND($I643=Re_lo!$E$5,BT$5=VLOOKUP(Re_lo!$H$5,Re_lo!$N$5:$O$16,2,0)),AR643,""))</f>
        <v/>
      </c>
      <c r="BU643" s="125" t="str">
        <f>IF(ISERR(IF(AND($I643=Re_lo!$E$5,BU$5=VLOOKUP(Re_lo!$H$5,Re_lo!$N$5:$O$16,2,0)),AS643,"")),"",IF(AND($I643=Re_lo!$E$5,BU$5=VLOOKUP(Re_lo!$H$5,Re_lo!$N$5:$O$16,2,0)),AS643,""))</f>
        <v/>
      </c>
      <c r="BV643" s="125" t="str">
        <f>IF(ISERR(IF(AND($I643=Re_lo!$E$5,BV$5=VLOOKUP(Re_lo!$H$5,Re_lo!$N$5:$O$16,2,0)),AT643,"")),"",IF(AND($I643=Re_lo!$E$5,BV$5=VLOOKUP(Re_lo!$H$5,Re_lo!$N$5:$O$16,2,0)),AT643,""))</f>
        <v/>
      </c>
      <c r="BW643" s="125" t="str">
        <f>IF(ISERR(IF(AND($I643=Re_lo!$E$5,BW$5=VLOOKUP(Re_lo!$H$5,Re_lo!$N$5:$O$16,2,0)),AU643,"")),"",IF(AND($I643=Re_lo!$E$5,BW$5=VLOOKUP(Re_lo!$H$5,Re_lo!$N$5:$O$16,2,0)),AU643,""))</f>
        <v/>
      </c>
      <c r="BX643" s="125" t="str">
        <f>IF(ISERR(IF(AND($I643=Re_lo!$E$5,BX$5=VLOOKUP(Re_lo!$H$5,Re_lo!$N$5:$O$16,2,0)),AV643,"")),"",IF(AND($I643=Re_lo!$E$5,BX$5=VLOOKUP(Re_lo!$H$5,Re_lo!$N$5:$O$16,2,0)),AV643,""))</f>
        <v/>
      </c>
      <c r="BY643" s="125" t="str">
        <f>IF(ISERR(IF(AND($I643=Re_lo!$E$5,BY$5=VLOOKUP(Re_lo!$H$5,Re_lo!$N$5:$O$16,2,0)),AW643,"")),"",IF(AND($I643=Re_lo!$E$5,BY$5=VLOOKUP(Re_lo!$H$5,Re_lo!$N$5:$O$16,2,0)),AW643,""))</f>
        <v/>
      </c>
      <c r="BZ643" s="125" t="str">
        <f>IF(ISERR(IF(AND($I643=Re_lo!$E$5,BZ$5=VLOOKUP(Re_lo!$H$5,Re_lo!$N$5:$O$16,2,0)),AX643,"")),"",IF(AND($I643=Re_lo!$E$5,BZ$5=VLOOKUP(Re_lo!$H$5,Re_lo!$N$5:$O$16,2,0)),AX643,""))</f>
        <v/>
      </c>
      <c r="CA643" s="125" t="str">
        <f>IF(ISERR(IF(AND($I643=Re_lo!$E$5,CA$5=VLOOKUP(Re_lo!$H$5,Re_lo!$N$5:$O$16,2,0)),AY643,"")),"",IF(AND($I643=Re_lo!$E$5,CA$5=VLOOKUP(Re_lo!$H$5,Re_lo!$N$5:$O$16,2,0)),AY643,""))</f>
        <v/>
      </c>
      <c r="CB643" s="125" t="str">
        <f>IF(ISERR(IF(AND($I643=Re_lo!$E$5,CB$5=VLOOKUP(Re_lo!$H$5,Re_lo!$N$5:$O$16,2,0)),AZ643,"")),"",IF(AND($I643=Re_lo!$E$5,CB$5=VLOOKUP(Re_lo!$H$5,Re_lo!$N$5:$O$16,2,0)),AZ643,""))</f>
        <v/>
      </c>
      <c r="CC643" s="125" t="str">
        <f>IF(ISERR(IF(AND($I643=Re_lo!$E$5,CC$5=VLOOKUP(Re_lo!$H$5,Re_lo!$N$5:$O$16,2,0)),BA643,"")),"",IF(AND($I643=Re_lo!$E$5,CC$5=VLOOKUP(Re_lo!$H$5,Re_lo!$N$5:$O$16,2,0)),BA643,""))</f>
        <v/>
      </c>
      <c r="CD643" s="125" t="str">
        <f>IF(ISERR(IF(AND($I643=Re_lo!$E$5,CD$5=VLOOKUP(Re_lo!$H$5,Re_lo!$N$5:$O$16,2,0)),BB643,"")),"",IF(AND($I643=Re_lo!$E$5,CD$5=VLOOKUP(Re_lo!$H$5,Re_lo!$N$5:$O$16,2,0)),BB643,""))</f>
        <v/>
      </c>
      <c r="CF643" s="125" t="str">
        <f>IF($C643="","",COUNTIFS(Con_ve!$C$6:$C$1005,$C643,Con_ve!$Q$6:$Q$1005,Cad_cl!CF$5))</f>
        <v/>
      </c>
      <c r="CG643" s="125" t="str">
        <f>IF($C643="","",COUNTIFS(Con_ve!$C$6:$C$1005,$C643,Con_ve!$Q$6:$Q$1005,Cad_cl!CG$5))</f>
        <v/>
      </c>
      <c r="CH643" s="125" t="str">
        <f>IF($C643="","",COUNTIFS(Con_ve!$C$6:$C$1005,$C643,Con_ve!$Q$6:$Q$1005,Cad_cl!CH$5))</f>
        <v/>
      </c>
      <c r="CI643" s="125" t="str">
        <f>IF($C643="","",COUNTIFS(Con_ve!$C$6:$C$1005,$C643,Con_ve!$Q$6:$Q$1005,Cad_cl!CI$5))</f>
        <v/>
      </c>
      <c r="CJ643" s="125" t="str">
        <f>IF($C643="","",COUNTIFS(Con_ve!$C$6:$C$1005,$C643,Con_ve!$Q$6:$Q$1005,Cad_cl!CJ$5))</f>
        <v/>
      </c>
      <c r="CK643" s="125" t="str">
        <f>IF($C643="","",COUNTIFS(Con_ve!$C$6:$C$1005,$C643,Con_ve!$Q$6:$Q$1005,Cad_cl!CK$5))</f>
        <v/>
      </c>
      <c r="CL643" s="125" t="str">
        <f>IF($C643="","",COUNTIFS(Con_ve!$C$6:$C$1005,$C643,Con_ve!$Q$6:$Q$1005,Cad_cl!CL$5))</f>
        <v/>
      </c>
      <c r="CM643" s="125" t="str">
        <f>IF($C643="","",COUNTIFS(Con_ve!$C$6:$C$1005,$C643,Con_ve!$Q$6:$Q$1005,Cad_cl!CM$5))</f>
        <v/>
      </c>
      <c r="CN643" s="125" t="str">
        <f>IF($C643="","",COUNTIFS(Con_ve!$C$6:$C$1005,$C643,Con_ve!$Q$6:$Q$1005,Cad_cl!CN$5))</f>
        <v/>
      </c>
      <c r="CO643" s="125" t="str">
        <f>IF($C643="","",COUNTIFS(Con_ve!$C$6:$C$1005,$C643,Con_ve!$Q$6:$Q$1005,Cad_cl!CO$5))</f>
        <v/>
      </c>
      <c r="CP643" s="125" t="str">
        <f>IF($C643="","",COUNTIFS(Con_ve!$C$6:$C$1005,$C643,Con_ve!$Q$6:$Q$1005,Cad_cl!CP$5))</f>
        <v/>
      </c>
      <c r="CQ643" s="125" t="str">
        <f>IF($C643="","",COUNTIFS(Con_ve!$C$6:$C$1005,$C643,Con_ve!$Q$6:$Q$1005,Cad_cl!CQ$5))</f>
        <v/>
      </c>
      <c r="CR643" s="125">
        <f t="shared" si="29"/>
        <v>0</v>
      </c>
    </row>
    <row r="644" spans="3:96" ht="30" customHeight="1">
      <c r="C644" s="153"/>
      <c r="D644" s="153"/>
      <c r="E644" s="154"/>
      <c r="F644" s="153"/>
      <c r="G644" s="155"/>
      <c r="H644" s="153"/>
      <c r="I644" s="153"/>
      <c r="J644" s="132" t="s">
        <v>309</v>
      </c>
      <c r="K644" s="133" t="s">
        <v>309</v>
      </c>
      <c r="L644" s="153"/>
      <c r="M644" s="153"/>
      <c r="N644" s="153"/>
      <c r="O644" s="153"/>
      <c r="P644" s="153"/>
      <c r="Q644" s="153"/>
      <c r="AP644" s="134" t="str">
        <f>IF(ISERR(IF($C644="","",SUMIFS(Con_ve!$F$6:$F$1005,Con_ve!$C$6:$C$1005,$C644,Con_ve!$I$6:$I$1005,"Fechada",Con_ve!$Q$6:$Q$1005,Cad_cl!AP$5))),"",IF($C644="","",SUMIFS(Con_ve!$F$6:$F$1005,Con_ve!$C$6:$C$1005,$C644,Con_ve!$I$6:$I$1005,"Fechada",Con_ve!$Q$6:$Q$1005,Cad_cl!AP$5)))</f>
        <v/>
      </c>
      <c r="AQ644" s="134" t="str">
        <f>IF(ISERR(IF($C644="","",SUMIFS(Con_ve!$F$6:$F$1005,Con_ve!$C$6:$C$1005,$C644,Con_ve!$I$6:$I$1005,"Fechada",Con_ve!$Q$6:$Q$1005,Cad_cl!AQ$5))),"",IF($C644="","",SUMIFS(Con_ve!$F$6:$F$1005,Con_ve!$C$6:$C$1005,$C644,Con_ve!$I$6:$I$1005,"Fechada",Con_ve!$Q$6:$Q$1005,Cad_cl!AQ$5)))</f>
        <v/>
      </c>
      <c r="AR644" s="134" t="str">
        <f>IF(ISERR(IF($C644="","",SUMIFS(Con_ve!$F$6:$F$1005,Con_ve!$C$6:$C$1005,$C644,Con_ve!$I$6:$I$1005,"Fechada",Con_ve!$Q$6:$Q$1005,Cad_cl!AR$5))),"",IF($C644="","",SUMIFS(Con_ve!$F$6:$F$1005,Con_ve!$C$6:$C$1005,$C644,Con_ve!$I$6:$I$1005,"Fechada",Con_ve!$Q$6:$Q$1005,Cad_cl!AR$5)))</f>
        <v/>
      </c>
      <c r="AS644" s="134" t="str">
        <f>IF(ISERR(IF($C644="","",SUMIFS(Con_ve!$F$6:$F$1005,Con_ve!$C$6:$C$1005,$C644,Con_ve!$I$6:$I$1005,"Fechada",Con_ve!$Q$6:$Q$1005,Cad_cl!AS$5))),"",IF($C644="","",SUMIFS(Con_ve!$F$6:$F$1005,Con_ve!$C$6:$C$1005,$C644,Con_ve!$I$6:$I$1005,"Fechada",Con_ve!$Q$6:$Q$1005,Cad_cl!AS$5)))</f>
        <v/>
      </c>
      <c r="AT644" s="134" t="str">
        <f>IF(ISERR(IF($C644="","",SUMIFS(Con_ve!$F$6:$F$1005,Con_ve!$C$6:$C$1005,$C644,Con_ve!$I$6:$I$1005,"Fechada",Con_ve!$Q$6:$Q$1005,Cad_cl!AT$5))),"",IF($C644="","",SUMIFS(Con_ve!$F$6:$F$1005,Con_ve!$C$6:$C$1005,$C644,Con_ve!$I$6:$I$1005,"Fechada",Con_ve!$Q$6:$Q$1005,Cad_cl!AT$5)))</f>
        <v/>
      </c>
      <c r="AU644" s="134" t="str">
        <f>IF(ISERR(IF($C644="","",SUMIFS(Con_ve!$F$6:$F$1005,Con_ve!$C$6:$C$1005,$C644,Con_ve!$I$6:$I$1005,"Fechada",Con_ve!$Q$6:$Q$1005,Cad_cl!AU$5))),"",IF($C644="","",SUMIFS(Con_ve!$F$6:$F$1005,Con_ve!$C$6:$C$1005,$C644,Con_ve!$I$6:$I$1005,"Fechada",Con_ve!$Q$6:$Q$1005,Cad_cl!AU$5)))</f>
        <v/>
      </c>
      <c r="AV644" s="134" t="str">
        <f>IF(ISERR(IF($C644="","",SUMIFS(Con_ve!$F$6:$F$1005,Con_ve!$C$6:$C$1005,$C644,Con_ve!$I$6:$I$1005,"Fechada",Con_ve!$Q$6:$Q$1005,Cad_cl!AV$5))),"",IF($C644="","",SUMIFS(Con_ve!$F$6:$F$1005,Con_ve!$C$6:$C$1005,$C644,Con_ve!$I$6:$I$1005,"Fechada",Con_ve!$Q$6:$Q$1005,Cad_cl!AV$5)))</f>
        <v/>
      </c>
      <c r="AW644" s="134" t="str">
        <f>IF(ISERR(IF($C644="","",SUMIFS(Con_ve!$F$6:$F$1005,Con_ve!$C$6:$C$1005,$C644,Con_ve!$I$6:$I$1005,"Fechada",Con_ve!$Q$6:$Q$1005,Cad_cl!AW$5))),"",IF($C644="","",SUMIFS(Con_ve!$F$6:$F$1005,Con_ve!$C$6:$C$1005,$C644,Con_ve!$I$6:$I$1005,"Fechada",Con_ve!$Q$6:$Q$1005,Cad_cl!AW$5)))</f>
        <v/>
      </c>
      <c r="AX644" s="134" t="str">
        <f>IF(ISERR(IF($C644="","",SUMIFS(Con_ve!$F$6:$F$1005,Con_ve!$C$6:$C$1005,$C644,Con_ve!$I$6:$I$1005,"Fechada",Con_ve!$Q$6:$Q$1005,Cad_cl!AX$5))),"",IF($C644="","",SUMIFS(Con_ve!$F$6:$F$1005,Con_ve!$C$6:$C$1005,$C644,Con_ve!$I$6:$I$1005,"Fechada",Con_ve!$Q$6:$Q$1005,Cad_cl!AX$5)))</f>
        <v/>
      </c>
      <c r="AY644" s="134" t="str">
        <f>IF(ISERR(IF($C644="","",SUMIFS(Con_ve!$F$6:$F$1005,Con_ve!$C$6:$C$1005,$C644,Con_ve!$I$6:$I$1005,"Fechada",Con_ve!$Q$6:$Q$1005,Cad_cl!AY$5))),"",IF($C644="","",SUMIFS(Con_ve!$F$6:$F$1005,Con_ve!$C$6:$C$1005,$C644,Con_ve!$I$6:$I$1005,"Fechada",Con_ve!$Q$6:$Q$1005,Cad_cl!AY$5)))</f>
        <v/>
      </c>
      <c r="AZ644" s="134" t="str">
        <f>IF(ISERR(IF($C644="","",SUMIFS(Con_ve!$F$6:$F$1005,Con_ve!$C$6:$C$1005,$C644,Con_ve!$I$6:$I$1005,"Fechada",Con_ve!$Q$6:$Q$1005,Cad_cl!AZ$5))),"",IF($C644="","",SUMIFS(Con_ve!$F$6:$F$1005,Con_ve!$C$6:$C$1005,$C644,Con_ve!$I$6:$I$1005,"Fechada",Con_ve!$Q$6:$Q$1005,Cad_cl!AZ$5)))</f>
        <v/>
      </c>
      <c r="BA644" s="134" t="str">
        <f>IF(ISERR(IF($C644="","",SUMIFS(Con_ve!$F$6:$F$1005,Con_ve!$C$6:$C$1005,$C644,Con_ve!$I$6:$I$1005,"Fechada",Con_ve!$Q$6:$Q$1005,Cad_cl!BA$5))),"",IF($C644="","",SUMIFS(Con_ve!$F$6:$F$1005,Con_ve!$C$6:$C$1005,$C644,Con_ve!$I$6:$I$1005,"Fechada",Con_ve!$Q$6:$Q$1005,Cad_cl!BA$5)))</f>
        <v/>
      </c>
      <c r="BB644" s="134">
        <f t="shared" si="27"/>
        <v>0</v>
      </c>
      <c r="BD644" s="134" t="str">
        <f>IF(ISERR(IF($C644="","",SUMIFS(Con_ve!$F$6:$F$1005,Con_ve!$C$6:$C$1005,$C644,Con_ve!$I$6:$I$1005,"Em negociação",Con_ve!$Q$6:$Q$1005,Cad_cl!BD$5))),"",IF($C644="","",SUMIFS(Con_ve!$F$6:$F$1005,Con_ve!$C$6:$C$1005,$C644,Con_ve!$I$6:$I$1005,"Em negociação",Con_ve!$Q$6:$Q$1005,Cad_cl!BD$5)))</f>
        <v/>
      </c>
      <c r="BE644" s="134" t="str">
        <f>IF(ISERR(IF($C644="","",SUMIFS(Con_ve!$F$6:$F$1005,Con_ve!$C$6:$C$1005,$C644,Con_ve!$I$6:$I$1005,"Em negociação",Con_ve!$Q$6:$Q$1005,Cad_cl!BE$5))),"",IF($C644="","",SUMIFS(Con_ve!$F$6:$F$1005,Con_ve!$C$6:$C$1005,$C644,Con_ve!$I$6:$I$1005,"Em negociação",Con_ve!$Q$6:$Q$1005,Cad_cl!BE$5)))</f>
        <v/>
      </c>
      <c r="BF644" s="134" t="str">
        <f>IF(ISERR(IF($C644="","",SUMIFS(Con_ve!$F$6:$F$1005,Con_ve!$C$6:$C$1005,$C644,Con_ve!$I$6:$I$1005,"Em negociação",Con_ve!$Q$6:$Q$1005,Cad_cl!BF$5))),"",IF($C644="","",SUMIFS(Con_ve!$F$6:$F$1005,Con_ve!$C$6:$C$1005,$C644,Con_ve!$I$6:$I$1005,"Em negociação",Con_ve!$Q$6:$Q$1005,Cad_cl!BF$5)))</f>
        <v/>
      </c>
      <c r="BG644" s="134" t="str">
        <f>IF(ISERR(IF($C644="","",SUMIFS(Con_ve!$F$6:$F$1005,Con_ve!$C$6:$C$1005,$C644,Con_ve!$I$6:$I$1005,"Em negociação",Con_ve!$Q$6:$Q$1005,Cad_cl!BG$5))),"",IF($C644="","",SUMIFS(Con_ve!$F$6:$F$1005,Con_ve!$C$6:$C$1005,$C644,Con_ve!$I$6:$I$1005,"Em negociação",Con_ve!$Q$6:$Q$1005,Cad_cl!BG$5)))</f>
        <v/>
      </c>
      <c r="BH644" s="134" t="str">
        <f>IF(ISERR(IF($C644="","",SUMIFS(Con_ve!$F$6:$F$1005,Con_ve!$C$6:$C$1005,$C644,Con_ve!$I$6:$I$1005,"Em negociação",Con_ve!$Q$6:$Q$1005,Cad_cl!BH$5))),"",IF($C644="","",SUMIFS(Con_ve!$F$6:$F$1005,Con_ve!$C$6:$C$1005,$C644,Con_ve!$I$6:$I$1005,"Em negociação",Con_ve!$Q$6:$Q$1005,Cad_cl!BH$5)))</f>
        <v/>
      </c>
      <c r="BI644" s="134" t="str">
        <f>IF(ISERR(IF($C644="","",SUMIFS(Con_ve!$F$6:$F$1005,Con_ve!$C$6:$C$1005,$C644,Con_ve!$I$6:$I$1005,"Em negociação",Con_ve!$Q$6:$Q$1005,Cad_cl!BI$5))),"",IF($C644="","",SUMIFS(Con_ve!$F$6:$F$1005,Con_ve!$C$6:$C$1005,$C644,Con_ve!$I$6:$I$1005,"Em negociação",Con_ve!$Q$6:$Q$1005,Cad_cl!BI$5)))</f>
        <v/>
      </c>
      <c r="BJ644" s="134" t="str">
        <f>IF(ISERR(IF($C644="","",SUMIFS(Con_ve!$F$6:$F$1005,Con_ve!$C$6:$C$1005,$C644,Con_ve!$I$6:$I$1005,"Em negociação",Con_ve!$Q$6:$Q$1005,Cad_cl!BJ$5))),"",IF($C644="","",SUMIFS(Con_ve!$F$6:$F$1005,Con_ve!$C$6:$C$1005,$C644,Con_ve!$I$6:$I$1005,"Em negociação",Con_ve!$Q$6:$Q$1005,Cad_cl!BJ$5)))</f>
        <v/>
      </c>
      <c r="BK644" s="134" t="str">
        <f>IF(ISERR(IF($C644="","",SUMIFS(Con_ve!$F$6:$F$1005,Con_ve!$C$6:$C$1005,$C644,Con_ve!$I$6:$I$1005,"Em negociação",Con_ve!$Q$6:$Q$1005,Cad_cl!BK$5))),"",IF($C644="","",SUMIFS(Con_ve!$F$6:$F$1005,Con_ve!$C$6:$C$1005,$C644,Con_ve!$I$6:$I$1005,"Em negociação",Con_ve!$Q$6:$Q$1005,Cad_cl!BK$5)))</f>
        <v/>
      </c>
      <c r="BL644" s="134" t="str">
        <f>IF(ISERR(IF($C644="","",SUMIFS(Con_ve!$F$6:$F$1005,Con_ve!$C$6:$C$1005,$C644,Con_ve!$I$6:$I$1005,"Em negociação",Con_ve!$Q$6:$Q$1005,Cad_cl!BL$5))),"",IF($C644="","",SUMIFS(Con_ve!$F$6:$F$1005,Con_ve!$C$6:$C$1005,$C644,Con_ve!$I$6:$I$1005,"Em negociação",Con_ve!$Q$6:$Q$1005,Cad_cl!BL$5)))</f>
        <v/>
      </c>
      <c r="BM644" s="134" t="str">
        <f>IF(ISERR(IF($C644="","",SUMIFS(Con_ve!$F$6:$F$1005,Con_ve!$C$6:$C$1005,$C644,Con_ve!$I$6:$I$1005,"Em negociação",Con_ve!$Q$6:$Q$1005,Cad_cl!BM$5))),"",IF($C644="","",SUMIFS(Con_ve!$F$6:$F$1005,Con_ve!$C$6:$C$1005,$C644,Con_ve!$I$6:$I$1005,"Em negociação",Con_ve!$Q$6:$Q$1005,Cad_cl!BM$5)))</f>
        <v/>
      </c>
      <c r="BN644" s="134" t="str">
        <f>IF(ISERR(IF($C644="","",SUMIFS(Con_ve!$F$6:$F$1005,Con_ve!$C$6:$C$1005,$C644,Con_ve!$I$6:$I$1005,"Em negociação",Con_ve!$Q$6:$Q$1005,Cad_cl!BN$5))),"",IF($C644="","",SUMIFS(Con_ve!$F$6:$F$1005,Con_ve!$C$6:$C$1005,$C644,Con_ve!$I$6:$I$1005,"Em negociação",Con_ve!$Q$6:$Q$1005,Cad_cl!BN$5)))</f>
        <v/>
      </c>
      <c r="BO644" s="134" t="str">
        <f>IF(ISERR(IF($C644="","",SUMIFS(Con_ve!$F$6:$F$1005,Con_ve!$C$6:$C$1005,$C644,Con_ve!$I$6:$I$1005,"Em negociação",Con_ve!$Q$6:$Q$1005,Cad_cl!BO$5))),"",IF($C644="","",SUMIFS(Con_ve!$F$6:$F$1005,Con_ve!$C$6:$C$1005,$C644,Con_ve!$I$6:$I$1005,"Em negociação",Con_ve!$Q$6:$Q$1005,Cad_cl!BO$5)))</f>
        <v/>
      </c>
      <c r="BP644" s="134">
        <f t="shared" si="28"/>
        <v>0</v>
      </c>
      <c r="BR644" s="125" t="str">
        <f>IF(ISERR(IF(AND($I644=Re_lo!$E$5,BR$5=VLOOKUP(Re_lo!$H$5,Re_lo!$N$5:$O$16,2,0)),AP644,"")),"",IF(AND($I644=Re_lo!$E$5,BR$5=VLOOKUP(Re_lo!$H$5,Re_lo!$N$5:$O$16,2,0)),AP644,""))</f>
        <v/>
      </c>
      <c r="BS644" s="125" t="str">
        <f>IF(ISERR(IF(AND($I644=Re_lo!$E$5,BS$5=VLOOKUP(Re_lo!$H$5,Re_lo!$N$5:$O$16,2,0)),AQ644,"")),"",IF(AND($I644=Re_lo!$E$5,BS$5=VLOOKUP(Re_lo!$H$5,Re_lo!$N$5:$O$16,2,0)),AQ644,""))</f>
        <v/>
      </c>
      <c r="BT644" s="125" t="str">
        <f>IF(ISERR(IF(AND($I644=Re_lo!$E$5,BT$5=VLOOKUP(Re_lo!$H$5,Re_lo!$N$5:$O$16,2,0)),AR644,"")),"",IF(AND($I644=Re_lo!$E$5,BT$5=VLOOKUP(Re_lo!$H$5,Re_lo!$N$5:$O$16,2,0)),AR644,""))</f>
        <v/>
      </c>
      <c r="BU644" s="125" t="str">
        <f>IF(ISERR(IF(AND($I644=Re_lo!$E$5,BU$5=VLOOKUP(Re_lo!$H$5,Re_lo!$N$5:$O$16,2,0)),AS644,"")),"",IF(AND($I644=Re_lo!$E$5,BU$5=VLOOKUP(Re_lo!$H$5,Re_lo!$N$5:$O$16,2,0)),AS644,""))</f>
        <v/>
      </c>
      <c r="BV644" s="125" t="str">
        <f>IF(ISERR(IF(AND($I644=Re_lo!$E$5,BV$5=VLOOKUP(Re_lo!$H$5,Re_lo!$N$5:$O$16,2,0)),AT644,"")),"",IF(AND($I644=Re_lo!$E$5,BV$5=VLOOKUP(Re_lo!$H$5,Re_lo!$N$5:$O$16,2,0)),AT644,""))</f>
        <v/>
      </c>
      <c r="BW644" s="125" t="str">
        <f>IF(ISERR(IF(AND($I644=Re_lo!$E$5,BW$5=VLOOKUP(Re_lo!$H$5,Re_lo!$N$5:$O$16,2,0)),AU644,"")),"",IF(AND($I644=Re_lo!$E$5,BW$5=VLOOKUP(Re_lo!$H$5,Re_lo!$N$5:$O$16,2,0)),AU644,""))</f>
        <v/>
      </c>
      <c r="BX644" s="125" t="str">
        <f>IF(ISERR(IF(AND($I644=Re_lo!$E$5,BX$5=VLOOKUP(Re_lo!$H$5,Re_lo!$N$5:$O$16,2,0)),AV644,"")),"",IF(AND($I644=Re_lo!$E$5,BX$5=VLOOKUP(Re_lo!$H$5,Re_lo!$N$5:$O$16,2,0)),AV644,""))</f>
        <v/>
      </c>
      <c r="BY644" s="125" t="str">
        <f>IF(ISERR(IF(AND($I644=Re_lo!$E$5,BY$5=VLOOKUP(Re_lo!$H$5,Re_lo!$N$5:$O$16,2,0)),AW644,"")),"",IF(AND($I644=Re_lo!$E$5,BY$5=VLOOKUP(Re_lo!$H$5,Re_lo!$N$5:$O$16,2,0)),AW644,""))</f>
        <v/>
      </c>
      <c r="BZ644" s="125" t="str">
        <f>IF(ISERR(IF(AND($I644=Re_lo!$E$5,BZ$5=VLOOKUP(Re_lo!$H$5,Re_lo!$N$5:$O$16,2,0)),AX644,"")),"",IF(AND($I644=Re_lo!$E$5,BZ$5=VLOOKUP(Re_lo!$H$5,Re_lo!$N$5:$O$16,2,0)),AX644,""))</f>
        <v/>
      </c>
      <c r="CA644" s="125" t="str">
        <f>IF(ISERR(IF(AND($I644=Re_lo!$E$5,CA$5=VLOOKUP(Re_lo!$H$5,Re_lo!$N$5:$O$16,2,0)),AY644,"")),"",IF(AND($I644=Re_lo!$E$5,CA$5=VLOOKUP(Re_lo!$H$5,Re_lo!$N$5:$O$16,2,0)),AY644,""))</f>
        <v/>
      </c>
      <c r="CB644" s="125" t="str">
        <f>IF(ISERR(IF(AND($I644=Re_lo!$E$5,CB$5=VLOOKUP(Re_lo!$H$5,Re_lo!$N$5:$O$16,2,0)),AZ644,"")),"",IF(AND($I644=Re_lo!$E$5,CB$5=VLOOKUP(Re_lo!$H$5,Re_lo!$N$5:$O$16,2,0)),AZ644,""))</f>
        <v/>
      </c>
      <c r="CC644" s="125" t="str">
        <f>IF(ISERR(IF(AND($I644=Re_lo!$E$5,CC$5=VLOOKUP(Re_lo!$H$5,Re_lo!$N$5:$O$16,2,0)),BA644,"")),"",IF(AND($I644=Re_lo!$E$5,CC$5=VLOOKUP(Re_lo!$H$5,Re_lo!$N$5:$O$16,2,0)),BA644,""))</f>
        <v/>
      </c>
      <c r="CD644" s="125" t="str">
        <f>IF(ISERR(IF(AND($I644=Re_lo!$E$5,CD$5=VLOOKUP(Re_lo!$H$5,Re_lo!$N$5:$O$16,2,0)),BB644,"")),"",IF(AND($I644=Re_lo!$E$5,CD$5=VLOOKUP(Re_lo!$H$5,Re_lo!$N$5:$O$16,2,0)),BB644,""))</f>
        <v/>
      </c>
      <c r="CF644" s="125" t="str">
        <f>IF($C644="","",COUNTIFS(Con_ve!$C$6:$C$1005,$C644,Con_ve!$Q$6:$Q$1005,Cad_cl!CF$5))</f>
        <v/>
      </c>
      <c r="CG644" s="125" t="str">
        <f>IF($C644="","",COUNTIFS(Con_ve!$C$6:$C$1005,$C644,Con_ve!$Q$6:$Q$1005,Cad_cl!CG$5))</f>
        <v/>
      </c>
      <c r="CH644" s="125" t="str">
        <f>IF($C644="","",COUNTIFS(Con_ve!$C$6:$C$1005,$C644,Con_ve!$Q$6:$Q$1005,Cad_cl!CH$5))</f>
        <v/>
      </c>
      <c r="CI644" s="125" t="str">
        <f>IF($C644="","",COUNTIFS(Con_ve!$C$6:$C$1005,$C644,Con_ve!$Q$6:$Q$1005,Cad_cl!CI$5))</f>
        <v/>
      </c>
      <c r="CJ644" s="125" t="str">
        <f>IF($C644="","",COUNTIFS(Con_ve!$C$6:$C$1005,$C644,Con_ve!$Q$6:$Q$1005,Cad_cl!CJ$5))</f>
        <v/>
      </c>
      <c r="CK644" s="125" t="str">
        <f>IF($C644="","",COUNTIFS(Con_ve!$C$6:$C$1005,$C644,Con_ve!$Q$6:$Q$1005,Cad_cl!CK$5))</f>
        <v/>
      </c>
      <c r="CL644" s="125" t="str">
        <f>IF($C644="","",COUNTIFS(Con_ve!$C$6:$C$1005,$C644,Con_ve!$Q$6:$Q$1005,Cad_cl!CL$5))</f>
        <v/>
      </c>
      <c r="CM644" s="125" t="str">
        <f>IF($C644="","",COUNTIFS(Con_ve!$C$6:$C$1005,$C644,Con_ve!$Q$6:$Q$1005,Cad_cl!CM$5))</f>
        <v/>
      </c>
      <c r="CN644" s="125" t="str">
        <f>IF($C644="","",COUNTIFS(Con_ve!$C$6:$C$1005,$C644,Con_ve!$Q$6:$Q$1005,Cad_cl!CN$5))</f>
        <v/>
      </c>
      <c r="CO644" s="125" t="str">
        <f>IF($C644="","",COUNTIFS(Con_ve!$C$6:$C$1005,$C644,Con_ve!$Q$6:$Q$1005,Cad_cl!CO$5))</f>
        <v/>
      </c>
      <c r="CP644" s="125" t="str">
        <f>IF($C644="","",COUNTIFS(Con_ve!$C$6:$C$1005,$C644,Con_ve!$Q$6:$Q$1005,Cad_cl!CP$5))</f>
        <v/>
      </c>
      <c r="CQ644" s="125" t="str">
        <f>IF($C644="","",COUNTIFS(Con_ve!$C$6:$C$1005,$C644,Con_ve!$Q$6:$Q$1005,Cad_cl!CQ$5))</f>
        <v/>
      </c>
      <c r="CR644" s="125">
        <f t="shared" si="29"/>
        <v>0</v>
      </c>
    </row>
    <row r="645" spans="3:96" ht="30" customHeight="1">
      <c r="C645" s="153"/>
      <c r="D645" s="153"/>
      <c r="E645" s="154"/>
      <c r="F645" s="153"/>
      <c r="G645" s="155"/>
      <c r="H645" s="153"/>
      <c r="I645" s="153"/>
      <c r="J645" s="132" t="s">
        <v>309</v>
      </c>
      <c r="K645" s="133" t="s">
        <v>309</v>
      </c>
      <c r="L645" s="153"/>
      <c r="M645" s="153"/>
      <c r="N645" s="153"/>
      <c r="O645" s="153"/>
      <c r="P645" s="153"/>
      <c r="Q645" s="153"/>
      <c r="AP645" s="134" t="str">
        <f>IF(ISERR(IF($C645="","",SUMIFS(Con_ve!$F$6:$F$1005,Con_ve!$C$6:$C$1005,$C645,Con_ve!$I$6:$I$1005,"Fechada",Con_ve!$Q$6:$Q$1005,Cad_cl!AP$5))),"",IF($C645="","",SUMIFS(Con_ve!$F$6:$F$1005,Con_ve!$C$6:$C$1005,$C645,Con_ve!$I$6:$I$1005,"Fechada",Con_ve!$Q$6:$Q$1005,Cad_cl!AP$5)))</f>
        <v/>
      </c>
      <c r="AQ645" s="134" t="str">
        <f>IF(ISERR(IF($C645="","",SUMIFS(Con_ve!$F$6:$F$1005,Con_ve!$C$6:$C$1005,$C645,Con_ve!$I$6:$I$1005,"Fechada",Con_ve!$Q$6:$Q$1005,Cad_cl!AQ$5))),"",IF($C645="","",SUMIFS(Con_ve!$F$6:$F$1005,Con_ve!$C$6:$C$1005,$C645,Con_ve!$I$6:$I$1005,"Fechada",Con_ve!$Q$6:$Q$1005,Cad_cl!AQ$5)))</f>
        <v/>
      </c>
      <c r="AR645" s="134" t="str">
        <f>IF(ISERR(IF($C645="","",SUMIFS(Con_ve!$F$6:$F$1005,Con_ve!$C$6:$C$1005,$C645,Con_ve!$I$6:$I$1005,"Fechada",Con_ve!$Q$6:$Q$1005,Cad_cl!AR$5))),"",IF($C645="","",SUMIFS(Con_ve!$F$6:$F$1005,Con_ve!$C$6:$C$1005,$C645,Con_ve!$I$6:$I$1005,"Fechada",Con_ve!$Q$6:$Q$1005,Cad_cl!AR$5)))</f>
        <v/>
      </c>
      <c r="AS645" s="134" t="str">
        <f>IF(ISERR(IF($C645="","",SUMIFS(Con_ve!$F$6:$F$1005,Con_ve!$C$6:$C$1005,$C645,Con_ve!$I$6:$I$1005,"Fechada",Con_ve!$Q$6:$Q$1005,Cad_cl!AS$5))),"",IF($C645="","",SUMIFS(Con_ve!$F$6:$F$1005,Con_ve!$C$6:$C$1005,$C645,Con_ve!$I$6:$I$1005,"Fechada",Con_ve!$Q$6:$Q$1005,Cad_cl!AS$5)))</f>
        <v/>
      </c>
      <c r="AT645" s="134" t="str">
        <f>IF(ISERR(IF($C645="","",SUMIFS(Con_ve!$F$6:$F$1005,Con_ve!$C$6:$C$1005,$C645,Con_ve!$I$6:$I$1005,"Fechada",Con_ve!$Q$6:$Q$1005,Cad_cl!AT$5))),"",IF($C645="","",SUMIFS(Con_ve!$F$6:$F$1005,Con_ve!$C$6:$C$1005,$C645,Con_ve!$I$6:$I$1005,"Fechada",Con_ve!$Q$6:$Q$1005,Cad_cl!AT$5)))</f>
        <v/>
      </c>
      <c r="AU645" s="134" t="str">
        <f>IF(ISERR(IF($C645="","",SUMIFS(Con_ve!$F$6:$F$1005,Con_ve!$C$6:$C$1005,$C645,Con_ve!$I$6:$I$1005,"Fechada",Con_ve!$Q$6:$Q$1005,Cad_cl!AU$5))),"",IF($C645="","",SUMIFS(Con_ve!$F$6:$F$1005,Con_ve!$C$6:$C$1005,$C645,Con_ve!$I$6:$I$1005,"Fechada",Con_ve!$Q$6:$Q$1005,Cad_cl!AU$5)))</f>
        <v/>
      </c>
      <c r="AV645" s="134" t="str">
        <f>IF(ISERR(IF($C645="","",SUMIFS(Con_ve!$F$6:$F$1005,Con_ve!$C$6:$C$1005,$C645,Con_ve!$I$6:$I$1005,"Fechada",Con_ve!$Q$6:$Q$1005,Cad_cl!AV$5))),"",IF($C645="","",SUMIFS(Con_ve!$F$6:$F$1005,Con_ve!$C$6:$C$1005,$C645,Con_ve!$I$6:$I$1005,"Fechada",Con_ve!$Q$6:$Q$1005,Cad_cl!AV$5)))</f>
        <v/>
      </c>
      <c r="AW645" s="134" t="str">
        <f>IF(ISERR(IF($C645="","",SUMIFS(Con_ve!$F$6:$F$1005,Con_ve!$C$6:$C$1005,$C645,Con_ve!$I$6:$I$1005,"Fechada",Con_ve!$Q$6:$Q$1005,Cad_cl!AW$5))),"",IF($C645="","",SUMIFS(Con_ve!$F$6:$F$1005,Con_ve!$C$6:$C$1005,$C645,Con_ve!$I$6:$I$1005,"Fechada",Con_ve!$Q$6:$Q$1005,Cad_cl!AW$5)))</f>
        <v/>
      </c>
      <c r="AX645" s="134" t="str">
        <f>IF(ISERR(IF($C645="","",SUMIFS(Con_ve!$F$6:$F$1005,Con_ve!$C$6:$C$1005,$C645,Con_ve!$I$6:$I$1005,"Fechada",Con_ve!$Q$6:$Q$1005,Cad_cl!AX$5))),"",IF($C645="","",SUMIFS(Con_ve!$F$6:$F$1005,Con_ve!$C$6:$C$1005,$C645,Con_ve!$I$6:$I$1005,"Fechada",Con_ve!$Q$6:$Q$1005,Cad_cl!AX$5)))</f>
        <v/>
      </c>
      <c r="AY645" s="134" t="str">
        <f>IF(ISERR(IF($C645="","",SUMIFS(Con_ve!$F$6:$F$1005,Con_ve!$C$6:$C$1005,$C645,Con_ve!$I$6:$I$1005,"Fechada",Con_ve!$Q$6:$Q$1005,Cad_cl!AY$5))),"",IF($C645="","",SUMIFS(Con_ve!$F$6:$F$1005,Con_ve!$C$6:$C$1005,$C645,Con_ve!$I$6:$I$1005,"Fechada",Con_ve!$Q$6:$Q$1005,Cad_cl!AY$5)))</f>
        <v/>
      </c>
      <c r="AZ645" s="134" t="str">
        <f>IF(ISERR(IF($C645="","",SUMIFS(Con_ve!$F$6:$F$1005,Con_ve!$C$6:$C$1005,$C645,Con_ve!$I$6:$I$1005,"Fechada",Con_ve!$Q$6:$Q$1005,Cad_cl!AZ$5))),"",IF($C645="","",SUMIFS(Con_ve!$F$6:$F$1005,Con_ve!$C$6:$C$1005,$C645,Con_ve!$I$6:$I$1005,"Fechada",Con_ve!$Q$6:$Q$1005,Cad_cl!AZ$5)))</f>
        <v/>
      </c>
      <c r="BA645" s="134" t="str">
        <f>IF(ISERR(IF($C645="","",SUMIFS(Con_ve!$F$6:$F$1005,Con_ve!$C$6:$C$1005,$C645,Con_ve!$I$6:$I$1005,"Fechada",Con_ve!$Q$6:$Q$1005,Cad_cl!BA$5))),"",IF($C645="","",SUMIFS(Con_ve!$F$6:$F$1005,Con_ve!$C$6:$C$1005,$C645,Con_ve!$I$6:$I$1005,"Fechada",Con_ve!$Q$6:$Q$1005,Cad_cl!BA$5)))</f>
        <v/>
      </c>
      <c r="BB645" s="134">
        <f t="shared" si="27"/>
        <v>0</v>
      </c>
      <c r="BD645" s="134" t="str">
        <f>IF(ISERR(IF($C645="","",SUMIFS(Con_ve!$F$6:$F$1005,Con_ve!$C$6:$C$1005,$C645,Con_ve!$I$6:$I$1005,"Em negociação",Con_ve!$Q$6:$Q$1005,Cad_cl!BD$5))),"",IF($C645="","",SUMIFS(Con_ve!$F$6:$F$1005,Con_ve!$C$6:$C$1005,$C645,Con_ve!$I$6:$I$1005,"Em negociação",Con_ve!$Q$6:$Q$1005,Cad_cl!BD$5)))</f>
        <v/>
      </c>
      <c r="BE645" s="134" t="str">
        <f>IF(ISERR(IF($C645="","",SUMIFS(Con_ve!$F$6:$F$1005,Con_ve!$C$6:$C$1005,$C645,Con_ve!$I$6:$I$1005,"Em negociação",Con_ve!$Q$6:$Q$1005,Cad_cl!BE$5))),"",IF($C645="","",SUMIFS(Con_ve!$F$6:$F$1005,Con_ve!$C$6:$C$1005,$C645,Con_ve!$I$6:$I$1005,"Em negociação",Con_ve!$Q$6:$Q$1005,Cad_cl!BE$5)))</f>
        <v/>
      </c>
      <c r="BF645" s="134" t="str">
        <f>IF(ISERR(IF($C645="","",SUMIFS(Con_ve!$F$6:$F$1005,Con_ve!$C$6:$C$1005,$C645,Con_ve!$I$6:$I$1005,"Em negociação",Con_ve!$Q$6:$Q$1005,Cad_cl!BF$5))),"",IF($C645="","",SUMIFS(Con_ve!$F$6:$F$1005,Con_ve!$C$6:$C$1005,$C645,Con_ve!$I$6:$I$1005,"Em negociação",Con_ve!$Q$6:$Q$1005,Cad_cl!BF$5)))</f>
        <v/>
      </c>
      <c r="BG645" s="134" t="str">
        <f>IF(ISERR(IF($C645="","",SUMIFS(Con_ve!$F$6:$F$1005,Con_ve!$C$6:$C$1005,$C645,Con_ve!$I$6:$I$1005,"Em negociação",Con_ve!$Q$6:$Q$1005,Cad_cl!BG$5))),"",IF($C645="","",SUMIFS(Con_ve!$F$6:$F$1005,Con_ve!$C$6:$C$1005,$C645,Con_ve!$I$6:$I$1005,"Em negociação",Con_ve!$Q$6:$Q$1005,Cad_cl!BG$5)))</f>
        <v/>
      </c>
      <c r="BH645" s="134" t="str">
        <f>IF(ISERR(IF($C645="","",SUMIFS(Con_ve!$F$6:$F$1005,Con_ve!$C$6:$C$1005,$C645,Con_ve!$I$6:$I$1005,"Em negociação",Con_ve!$Q$6:$Q$1005,Cad_cl!BH$5))),"",IF($C645="","",SUMIFS(Con_ve!$F$6:$F$1005,Con_ve!$C$6:$C$1005,$C645,Con_ve!$I$6:$I$1005,"Em negociação",Con_ve!$Q$6:$Q$1005,Cad_cl!BH$5)))</f>
        <v/>
      </c>
      <c r="BI645" s="134" t="str">
        <f>IF(ISERR(IF($C645="","",SUMIFS(Con_ve!$F$6:$F$1005,Con_ve!$C$6:$C$1005,$C645,Con_ve!$I$6:$I$1005,"Em negociação",Con_ve!$Q$6:$Q$1005,Cad_cl!BI$5))),"",IF($C645="","",SUMIFS(Con_ve!$F$6:$F$1005,Con_ve!$C$6:$C$1005,$C645,Con_ve!$I$6:$I$1005,"Em negociação",Con_ve!$Q$6:$Q$1005,Cad_cl!BI$5)))</f>
        <v/>
      </c>
      <c r="BJ645" s="134" t="str">
        <f>IF(ISERR(IF($C645="","",SUMIFS(Con_ve!$F$6:$F$1005,Con_ve!$C$6:$C$1005,$C645,Con_ve!$I$6:$I$1005,"Em negociação",Con_ve!$Q$6:$Q$1005,Cad_cl!BJ$5))),"",IF($C645="","",SUMIFS(Con_ve!$F$6:$F$1005,Con_ve!$C$6:$C$1005,$C645,Con_ve!$I$6:$I$1005,"Em negociação",Con_ve!$Q$6:$Q$1005,Cad_cl!BJ$5)))</f>
        <v/>
      </c>
      <c r="BK645" s="134" t="str">
        <f>IF(ISERR(IF($C645="","",SUMIFS(Con_ve!$F$6:$F$1005,Con_ve!$C$6:$C$1005,$C645,Con_ve!$I$6:$I$1005,"Em negociação",Con_ve!$Q$6:$Q$1005,Cad_cl!BK$5))),"",IF($C645="","",SUMIFS(Con_ve!$F$6:$F$1005,Con_ve!$C$6:$C$1005,$C645,Con_ve!$I$6:$I$1005,"Em negociação",Con_ve!$Q$6:$Q$1005,Cad_cl!BK$5)))</f>
        <v/>
      </c>
      <c r="BL645" s="134" t="str">
        <f>IF(ISERR(IF($C645="","",SUMIFS(Con_ve!$F$6:$F$1005,Con_ve!$C$6:$C$1005,$C645,Con_ve!$I$6:$I$1005,"Em negociação",Con_ve!$Q$6:$Q$1005,Cad_cl!BL$5))),"",IF($C645="","",SUMIFS(Con_ve!$F$6:$F$1005,Con_ve!$C$6:$C$1005,$C645,Con_ve!$I$6:$I$1005,"Em negociação",Con_ve!$Q$6:$Q$1005,Cad_cl!BL$5)))</f>
        <v/>
      </c>
      <c r="BM645" s="134" t="str">
        <f>IF(ISERR(IF($C645="","",SUMIFS(Con_ve!$F$6:$F$1005,Con_ve!$C$6:$C$1005,$C645,Con_ve!$I$6:$I$1005,"Em negociação",Con_ve!$Q$6:$Q$1005,Cad_cl!BM$5))),"",IF($C645="","",SUMIFS(Con_ve!$F$6:$F$1005,Con_ve!$C$6:$C$1005,$C645,Con_ve!$I$6:$I$1005,"Em negociação",Con_ve!$Q$6:$Q$1005,Cad_cl!BM$5)))</f>
        <v/>
      </c>
      <c r="BN645" s="134" t="str">
        <f>IF(ISERR(IF($C645="","",SUMIFS(Con_ve!$F$6:$F$1005,Con_ve!$C$6:$C$1005,$C645,Con_ve!$I$6:$I$1005,"Em negociação",Con_ve!$Q$6:$Q$1005,Cad_cl!BN$5))),"",IF($C645="","",SUMIFS(Con_ve!$F$6:$F$1005,Con_ve!$C$6:$C$1005,$C645,Con_ve!$I$6:$I$1005,"Em negociação",Con_ve!$Q$6:$Q$1005,Cad_cl!BN$5)))</f>
        <v/>
      </c>
      <c r="BO645" s="134" t="str">
        <f>IF(ISERR(IF($C645="","",SUMIFS(Con_ve!$F$6:$F$1005,Con_ve!$C$6:$C$1005,$C645,Con_ve!$I$6:$I$1005,"Em negociação",Con_ve!$Q$6:$Q$1005,Cad_cl!BO$5))),"",IF($C645="","",SUMIFS(Con_ve!$F$6:$F$1005,Con_ve!$C$6:$C$1005,$C645,Con_ve!$I$6:$I$1005,"Em negociação",Con_ve!$Q$6:$Q$1005,Cad_cl!BO$5)))</f>
        <v/>
      </c>
      <c r="BP645" s="134">
        <f t="shared" si="28"/>
        <v>0</v>
      </c>
      <c r="BR645" s="125" t="str">
        <f>IF(ISERR(IF(AND($I645=Re_lo!$E$5,BR$5=VLOOKUP(Re_lo!$H$5,Re_lo!$N$5:$O$16,2,0)),AP645,"")),"",IF(AND($I645=Re_lo!$E$5,BR$5=VLOOKUP(Re_lo!$H$5,Re_lo!$N$5:$O$16,2,0)),AP645,""))</f>
        <v/>
      </c>
      <c r="BS645" s="125" t="str">
        <f>IF(ISERR(IF(AND($I645=Re_lo!$E$5,BS$5=VLOOKUP(Re_lo!$H$5,Re_lo!$N$5:$O$16,2,0)),AQ645,"")),"",IF(AND($I645=Re_lo!$E$5,BS$5=VLOOKUP(Re_lo!$H$5,Re_lo!$N$5:$O$16,2,0)),AQ645,""))</f>
        <v/>
      </c>
      <c r="BT645" s="125" t="str">
        <f>IF(ISERR(IF(AND($I645=Re_lo!$E$5,BT$5=VLOOKUP(Re_lo!$H$5,Re_lo!$N$5:$O$16,2,0)),AR645,"")),"",IF(AND($I645=Re_lo!$E$5,BT$5=VLOOKUP(Re_lo!$H$5,Re_lo!$N$5:$O$16,2,0)),AR645,""))</f>
        <v/>
      </c>
      <c r="BU645" s="125" t="str">
        <f>IF(ISERR(IF(AND($I645=Re_lo!$E$5,BU$5=VLOOKUP(Re_lo!$H$5,Re_lo!$N$5:$O$16,2,0)),AS645,"")),"",IF(AND($I645=Re_lo!$E$5,BU$5=VLOOKUP(Re_lo!$H$5,Re_lo!$N$5:$O$16,2,0)),AS645,""))</f>
        <v/>
      </c>
      <c r="BV645" s="125" t="str">
        <f>IF(ISERR(IF(AND($I645=Re_lo!$E$5,BV$5=VLOOKUP(Re_lo!$H$5,Re_lo!$N$5:$O$16,2,0)),AT645,"")),"",IF(AND($I645=Re_lo!$E$5,BV$5=VLOOKUP(Re_lo!$H$5,Re_lo!$N$5:$O$16,2,0)),AT645,""))</f>
        <v/>
      </c>
      <c r="BW645" s="125" t="str">
        <f>IF(ISERR(IF(AND($I645=Re_lo!$E$5,BW$5=VLOOKUP(Re_lo!$H$5,Re_lo!$N$5:$O$16,2,0)),AU645,"")),"",IF(AND($I645=Re_lo!$E$5,BW$5=VLOOKUP(Re_lo!$H$5,Re_lo!$N$5:$O$16,2,0)),AU645,""))</f>
        <v/>
      </c>
      <c r="BX645" s="125" t="str">
        <f>IF(ISERR(IF(AND($I645=Re_lo!$E$5,BX$5=VLOOKUP(Re_lo!$H$5,Re_lo!$N$5:$O$16,2,0)),AV645,"")),"",IF(AND($I645=Re_lo!$E$5,BX$5=VLOOKUP(Re_lo!$H$5,Re_lo!$N$5:$O$16,2,0)),AV645,""))</f>
        <v/>
      </c>
      <c r="BY645" s="125" t="str">
        <f>IF(ISERR(IF(AND($I645=Re_lo!$E$5,BY$5=VLOOKUP(Re_lo!$H$5,Re_lo!$N$5:$O$16,2,0)),AW645,"")),"",IF(AND($I645=Re_lo!$E$5,BY$5=VLOOKUP(Re_lo!$H$5,Re_lo!$N$5:$O$16,2,0)),AW645,""))</f>
        <v/>
      </c>
      <c r="BZ645" s="125" t="str">
        <f>IF(ISERR(IF(AND($I645=Re_lo!$E$5,BZ$5=VLOOKUP(Re_lo!$H$5,Re_lo!$N$5:$O$16,2,0)),AX645,"")),"",IF(AND($I645=Re_lo!$E$5,BZ$5=VLOOKUP(Re_lo!$H$5,Re_lo!$N$5:$O$16,2,0)),AX645,""))</f>
        <v/>
      </c>
      <c r="CA645" s="125" t="str">
        <f>IF(ISERR(IF(AND($I645=Re_lo!$E$5,CA$5=VLOOKUP(Re_lo!$H$5,Re_lo!$N$5:$O$16,2,0)),AY645,"")),"",IF(AND($I645=Re_lo!$E$5,CA$5=VLOOKUP(Re_lo!$H$5,Re_lo!$N$5:$O$16,2,0)),AY645,""))</f>
        <v/>
      </c>
      <c r="CB645" s="125" t="str">
        <f>IF(ISERR(IF(AND($I645=Re_lo!$E$5,CB$5=VLOOKUP(Re_lo!$H$5,Re_lo!$N$5:$O$16,2,0)),AZ645,"")),"",IF(AND($I645=Re_lo!$E$5,CB$5=VLOOKUP(Re_lo!$H$5,Re_lo!$N$5:$O$16,2,0)),AZ645,""))</f>
        <v/>
      </c>
      <c r="CC645" s="125" t="str">
        <f>IF(ISERR(IF(AND($I645=Re_lo!$E$5,CC$5=VLOOKUP(Re_lo!$H$5,Re_lo!$N$5:$O$16,2,0)),BA645,"")),"",IF(AND($I645=Re_lo!$E$5,CC$5=VLOOKUP(Re_lo!$H$5,Re_lo!$N$5:$O$16,2,0)),BA645,""))</f>
        <v/>
      </c>
      <c r="CD645" s="125" t="str">
        <f>IF(ISERR(IF(AND($I645=Re_lo!$E$5,CD$5=VLOOKUP(Re_lo!$H$5,Re_lo!$N$5:$O$16,2,0)),BB645,"")),"",IF(AND($I645=Re_lo!$E$5,CD$5=VLOOKUP(Re_lo!$H$5,Re_lo!$N$5:$O$16,2,0)),BB645,""))</f>
        <v/>
      </c>
      <c r="CF645" s="125" t="str">
        <f>IF($C645="","",COUNTIFS(Con_ve!$C$6:$C$1005,$C645,Con_ve!$Q$6:$Q$1005,Cad_cl!CF$5))</f>
        <v/>
      </c>
      <c r="CG645" s="125" t="str">
        <f>IF($C645="","",COUNTIFS(Con_ve!$C$6:$C$1005,$C645,Con_ve!$Q$6:$Q$1005,Cad_cl!CG$5))</f>
        <v/>
      </c>
      <c r="CH645" s="125" t="str">
        <f>IF($C645="","",COUNTIFS(Con_ve!$C$6:$C$1005,$C645,Con_ve!$Q$6:$Q$1005,Cad_cl!CH$5))</f>
        <v/>
      </c>
      <c r="CI645" s="125" t="str">
        <f>IF($C645="","",COUNTIFS(Con_ve!$C$6:$C$1005,$C645,Con_ve!$Q$6:$Q$1005,Cad_cl!CI$5))</f>
        <v/>
      </c>
      <c r="CJ645" s="125" t="str">
        <f>IF($C645="","",COUNTIFS(Con_ve!$C$6:$C$1005,$C645,Con_ve!$Q$6:$Q$1005,Cad_cl!CJ$5))</f>
        <v/>
      </c>
      <c r="CK645" s="125" t="str">
        <f>IF($C645="","",COUNTIFS(Con_ve!$C$6:$C$1005,$C645,Con_ve!$Q$6:$Q$1005,Cad_cl!CK$5))</f>
        <v/>
      </c>
      <c r="CL645" s="125" t="str">
        <f>IF($C645="","",COUNTIFS(Con_ve!$C$6:$C$1005,$C645,Con_ve!$Q$6:$Q$1005,Cad_cl!CL$5))</f>
        <v/>
      </c>
      <c r="CM645" s="125" t="str">
        <f>IF($C645="","",COUNTIFS(Con_ve!$C$6:$C$1005,$C645,Con_ve!$Q$6:$Q$1005,Cad_cl!CM$5))</f>
        <v/>
      </c>
      <c r="CN645" s="125" t="str">
        <f>IF($C645="","",COUNTIFS(Con_ve!$C$6:$C$1005,$C645,Con_ve!$Q$6:$Q$1005,Cad_cl!CN$5))</f>
        <v/>
      </c>
      <c r="CO645" s="125" t="str">
        <f>IF($C645="","",COUNTIFS(Con_ve!$C$6:$C$1005,$C645,Con_ve!$Q$6:$Q$1005,Cad_cl!CO$5))</f>
        <v/>
      </c>
      <c r="CP645" s="125" t="str">
        <f>IF($C645="","",COUNTIFS(Con_ve!$C$6:$C$1005,$C645,Con_ve!$Q$6:$Q$1005,Cad_cl!CP$5))</f>
        <v/>
      </c>
      <c r="CQ645" s="125" t="str">
        <f>IF($C645="","",COUNTIFS(Con_ve!$C$6:$C$1005,$C645,Con_ve!$Q$6:$Q$1005,Cad_cl!CQ$5))</f>
        <v/>
      </c>
      <c r="CR645" s="125">
        <f t="shared" si="29"/>
        <v>0</v>
      </c>
    </row>
    <row r="646" spans="3:96" ht="30" customHeight="1">
      <c r="C646" s="153"/>
      <c r="D646" s="153"/>
      <c r="E646" s="154"/>
      <c r="F646" s="153"/>
      <c r="G646" s="155"/>
      <c r="H646" s="153"/>
      <c r="I646" s="153"/>
      <c r="J646" s="132" t="s">
        <v>309</v>
      </c>
      <c r="K646" s="133" t="s">
        <v>309</v>
      </c>
      <c r="L646" s="153"/>
      <c r="M646" s="153"/>
      <c r="N646" s="153"/>
      <c r="O646" s="153"/>
      <c r="P646" s="153"/>
      <c r="Q646" s="153"/>
      <c r="AP646" s="134" t="str">
        <f>IF(ISERR(IF($C646="","",SUMIFS(Con_ve!$F$6:$F$1005,Con_ve!$C$6:$C$1005,$C646,Con_ve!$I$6:$I$1005,"Fechada",Con_ve!$Q$6:$Q$1005,Cad_cl!AP$5))),"",IF($C646="","",SUMIFS(Con_ve!$F$6:$F$1005,Con_ve!$C$6:$C$1005,$C646,Con_ve!$I$6:$I$1005,"Fechada",Con_ve!$Q$6:$Q$1005,Cad_cl!AP$5)))</f>
        <v/>
      </c>
      <c r="AQ646" s="134" t="str">
        <f>IF(ISERR(IF($C646="","",SUMIFS(Con_ve!$F$6:$F$1005,Con_ve!$C$6:$C$1005,$C646,Con_ve!$I$6:$I$1005,"Fechada",Con_ve!$Q$6:$Q$1005,Cad_cl!AQ$5))),"",IF($C646="","",SUMIFS(Con_ve!$F$6:$F$1005,Con_ve!$C$6:$C$1005,$C646,Con_ve!$I$6:$I$1005,"Fechada",Con_ve!$Q$6:$Q$1005,Cad_cl!AQ$5)))</f>
        <v/>
      </c>
      <c r="AR646" s="134" t="str">
        <f>IF(ISERR(IF($C646="","",SUMIFS(Con_ve!$F$6:$F$1005,Con_ve!$C$6:$C$1005,$C646,Con_ve!$I$6:$I$1005,"Fechada",Con_ve!$Q$6:$Q$1005,Cad_cl!AR$5))),"",IF($C646="","",SUMIFS(Con_ve!$F$6:$F$1005,Con_ve!$C$6:$C$1005,$C646,Con_ve!$I$6:$I$1005,"Fechada",Con_ve!$Q$6:$Q$1005,Cad_cl!AR$5)))</f>
        <v/>
      </c>
      <c r="AS646" s="134" t="str">
        <f>IF(ISERR(IF($C646="","",SUMIFS(Con_ve!$F$6:$F$1005,Con_ve!$C$6:$C$1005,$C646,Con_ve!$I$6:$I$1005,"Fechada",Con_ve!$Q$6:$Q$1005,Cad_cl!AS$5))),"",IF($C646="","",SUMIFS(Con_ve!$F$6:$F$1005,Con_ve!$C$6:$C$1005,$C646,Con_ve!$I$6:$I$1005,"Fechada",Con_ve!$Q$6:$Q$1005,Cad_cl!AS$5)))</f>
        <v/>
      </c>
      <c r="AT646" s="134" t="str">
        <f>IF(ISERR(IF($C646="","",SUMIFS(Con_ve!$F$6:$F$1005,Con_ve!$C$6:$C$1005,$C646,Con_ve!$I$6:$I$1005,"Fechada",Con_ve!$Q$6:$Q$1005,Cad_cl!AT$5))),"",IF($C646="","",SUMIFS(Con_ve!$F$6:$F$1005,Con_ve!$C$6:$C$1005,$C646,Con_ve!$I$6:$I$1005,"Fechada",Con_ve!$Q$6:$Q$1005,Cad_cl!AT$5)))</f>
        <v/>
      </c>
      <c r="AU646" s="134" t="str">
        <f>IF(ISERR(IF($C646="","",SUMIFS(Con_ve!$F$6:$F$1005,Con_ve!$C$6:$C$1005,$C646,Con_ve!$I$6:$I$1005,"Fechada",Con_ve!$Q$6:$Q$1005,Cad_cl!AU$5))),"",IF($C646="","",SUMIFS(Con_ve!$F$6:$F$1005,Con_ve!$C$6:$C$1005,$C646,Con_ve!$I$6:$I$1005,"Fechada",Con_ve!$Q$6:$Q$1005,Cad_cl!AU$5)))</f>
        <v/>
      </c>
      <c r="AV646" s="134" t="str">
        <f>IF(ISERR(IF($C646="","",SUMIFS(Con_ve!$F$6:$F$1005,Con_ve!$C$6:$C$1005,$C646,Con_ve!$I$6:$I$1005,"Fechada",Con_ve!$Q$6:$Q$1005,Cad_cl!AV$5))),"",IF($C646="","",SUMIFS(Con_ve!$F$6:$F$1005,Con_ve!$C$6:$C$1005,$C646,Con_ve!$I$6:$I$1005,"Fechada",Con_ve!$Q$6:$Q$1005,Cad_cl!AV$5)))</f>
        <v/>
      </c>
      <c r="AW646" s="134" t="str">
        <f>IF(ISERR(IF($C646="","",SUMIFS(Con_ve!$F$6:$F$1005,Con_ve!$C$6:$C$1005,$C646,Con_ve!$I$6:$I$1005,"Fechada",Con_ve!$Q$6:$Q$1005,Cad_cl!AW$5))),"",IF($C646="","",SUMIFS(Con_ve!$F$6:$F$1005,Con_ve!$C$6:$C$1005,$C646,Con_ve!$I$6:$I$1005,"Fechada",Con_ve!$Q$6:$Q$1005,Cad_cl!AW$5)))</f>
        <v/>
      </c>
      <c r="AX646" s="134" t="str">
        <f>IF(ISERR(IF($C646="","",SUMIFS(Con_ve!$F$6:$F$1005,Con_ve!$C$6:$C$1005,$C646,Con_ve!$I$6:$I$1005,"Fechada",Con_ve!$Q$6:$Q$1005,Cad_cl!AX$5))),"",IF($C646="","",SUMIFS(Con_ve!$F$6:$F$1005,Con_ve!$C$6:$C$1005,$C646,Con_ve!$I$6:$I$1005,"Fechada",Con_ve!$Q$6:$Q$1005,Cad_cl!AX$5)))</f>
        <v/>
      </c>
      <c r="AY646" s="134" t="str">
        <f>IF(ISERR(IF($C646="","",SUMIFS(Con_ve!$F$6:$F$1005,Con_ve!$C$6:$C$1005,$C646,Con_ve!$I$6:$I$1005,"Fechada",Con_ve!$Q$6:$Q$1005,Cad_cl!AY$5))),"",IF($C646="","",SUMIFS(Con_ve!$F$6:$F$1005,Con_ve!$C$6:$C$1005,$C646,Con_ve!$I$6:$I$1005,"Fechada",Con_ve!$Q$6:$Q$1005,Cad_cl!AY$5)))</f>
        <v/>
      </c>
      <c r="AZ646" s="134" t="str">
        <f>IF(ISERR(IF($C646="","",SUMIFS(Con_ve!$F$6:$F$1005,Con_ve!$C$6:$C$1005,$C646,Con_ve!$I$6:$I$1005,"Fechada",Con_ve!$Q$6:$Q$1005,Cad_cl!AZ$5))),"",IF($C646="","",SUMIFS(Con_ve!$F$6:$F$1005,Con_ve!$C$6:$C$1005,$C646,Con_ve!$I$6:$I$1005,"Fechada",Con_ve!$Q$6:$Q$1005,Cad_cl!AZ$5)))</f>
        <v/>
      </c>
      <c r="BA646" s="134" t="str">
        <f>IF(ISERR(IF($C646="","",SUMIFS(Con_ve!$F$6:$F$1005,Con_ve!$C$6:$C$1005,$C646,Con_ve!$I$6:$I$1005,"Fechada",Con_ve!$Q$6:$Q$1005,Cad_cl!BA$5))),"",IF($C646="","",SUMIFS(Con_ve!$F$6:$F$1005,Con_ve!$C$6:$C$1005,$C646,Con_ve!$I$6:$I$1005,"Fechada",Con_ve!$Q$6:$Q$1005,Cad_cl!BA$5)))</f>
        <v/>
      </c>
      <c r="BB646" s="134">
        <f t="shared" si="27"/>
        <v>0</v>
      </c>
      <c r="BD646" s="134" t="str">
        <f>IF(ISERR(IF($C646="","",SUMIFS(Con_ve!$F$6:$F$1005,Con_ve!$C$6:$C$1005,$C646,Con_ve!$I$6:$I$1005,"Em negociação",Con_ve!$Q$6:$Q$1005,Cad_cl!BD$5))),"",IF($C646="","",SUMIFS(Con_ve!$F$6:$F$1005,Con_ve!$C$6:$C$1005,$C646,Con_ve!$I$6:$I$1005,"Em negociação",Con_ve!$Q$6:$Q$1005,Cad_cl!BD$5)))</f>
        <v/>
      </c>
      <c r="BE646" s="134" t="str">
        <f>IF(ISERR(IF($C646="","",SUMIFS(Con_ve!$F$6:$F$1005,Con_ve!$C$6:$C$1005,$C646,Con_ve!$I$6:$I$1005,"Em negociação",Con_ve!$Q$6:$Q$1005,Cad_cl!BE$5))),"",IF($C646="","",SUMIFS(Con_ve!$F$6:$F$1005,Con_ve!$C$6:$C$1005,$C646,Con_ve!$I$6:$I$1005,"Em negociação",Con_ve!$Q$6:$Q$1005,Cad_cl!BE$5)))</f>
        <v/>
      </c>
      <c r="BF646" s="134" t="str">
        <f>IF(ISERR(IF($C646="","",SUMIFS(Con_ve!$F$6:$F$1005,Con_ve!$C$6:$C$1005,$C646,Con_ve!$I$6:$I$1005,"Em negociação",Con_ve!$Q$6:$Q$1005,Cad_cl!BF$5))),"",IF($C646="","",SUMIFS(Con_ve!$F$6:$F$1005,Con_ve!$C$6:$C$1005,$C646,Con_ve!$I$6:$I$1005,"Em negociação",Con_ve!$Q$6:$Q$1005,Cad_cl!BF$5)))</f>
        <v/>
      </c>
      <c r="BG646" s="134" t="str">
        <f>IF(ISERR(IF($C646="","",SUMIFS(Con_ve!$F$6:$F$1005,Con_ve!$C$6:$C$1005,$C646,Con_ve!$I$6:$I$1005,"Em negociação",Con_ve!$Q$6:$Q$1005,Cad_cl!BG$5))),"",IF($C646="","",SUMIFS(Con_ve!$F$6:$F$1005,Con_ve!$C$6:$C$1005,$C646,Con_ve!$I$6:$I$1005,"Em negociação",Con_ve!$Q$6:$Q$1005,Cad_cl!BG$5)))</f>
        <v/>
      </c>
      <c r="BH646" s="134" t="str">
        <f>IF(ISERR(IF($C646="","",SUMIFS(Con_ve!$F$6:$F$1005,Con_ve!$C$6:$C$1005,$C646,Con_ve!$I$6:$I$1005,"Em negociação",Con_ve!$Q$6:$Q$1005,Cad_cl!BH$5))),"",IF($C646="","",SUMIFS(Con_ve!$F$6:$F$1005,Con_ve!$C$6:$C$1005,$C646,Con_ve!$I$6:$I$1005,"Em negociação",Con_ve!$Q$6:$Q$1005,Cad_cl!BH$5)))</f>
        <v/>
      </c>
      <c r="BI646" s="134" t="str">
        <f>IF(ISERR(IF($C646="","",SUMIFS(Con_ve!$F$6:$F$1005,Con_ve!$C$6:$C$1005,$C646,Con_ve!$I$6:$I$1005,"Em negociação",Con_ve!$Q$6:$Q$1005,Cad_cl!BI$5))),"",IF($C646="","",SUMIFS(Con_ve!$F$6:$F$1005,Con_ve!$C$6:$C$1005,$C646,Con_ve!$I$6:$I$1005,"Em negociação",Con_ve!$Q$6:$Q$1005,Cad_cl!BI$5)))</f>
        <v/>
      </c>
      <c r="BJ646" s="134" t="str">
        <f>IF(ISERR(IF($C646="","",SUMIFS(Con_ve!$F$6:$F$1005,Con_ve!$C$6:$C$1005,$C646,Con_ve!$I$6:$I$1005,"Em negociação",Con_ve!$Q$6:$Q$1005,Cad_cl!BJ$5))),"",IF($C646="","",SUMIFS(Con_ve!$F$6:$F$1005,Con_ve!$C$6:$C$1005,$C646,Con_ve!$I$6:$I$1005,"Em negociação",Con_ve!$Q$6:$Q$1005,Cad_cl!BJ$5)))</f>
        <v/>
      </c>
      <c r="BK646" s="134" t="str">
        <f>IF(ISERR(IF($C646="","",SUMIFS(Con_ve!$F$6:$F$1005,Con_ve!$C$6:$C$1005,$C646,Con_ve!$I$6:$I$1005,"Em negociação",Con_ve!$Q$6:$Q$1005,Cad_cl!BK$5))),"",IF($C646="","",SUMIFS(Con_ve!$F$6:$F$1005,Con_ve!$C$6:$C$1005,$C646,Con_ve!$I$6:$I$1005,"Em negociação",Con_ve!$Q$6:$Q$1005,Cad_cl!BK$5)))</f>
        <v/>
      </c>
      <c r="BL646" s="134" t="str">
        <f>IF(ISERR(IF($C646="","",SUMIFS(Con_ve!$F$6:$F$1005,Con_ve!$C$6:$C$1005,$C646,Con_ve!$I$6:$I$1005,"Em negociação",Con_ve!$Q$6:$Q$1005,Cad_cl!BL$5))),"",IF($C646="","",SUMIFS(Con_ve!$F$6:$F$1005,Con_ve!$C$6:$C$1005,$C646,Con_ve!$I$6:$I$1005,"Em negociação",Con_ve!$Q$6:$Q$1005,Cad_cl!BL$5)))</f>
        <v/>
      </c>
      <c r="BM646" s="134" t="str">
        <f>IF(ISERR(IF($C646="","",SUMIFS(Con_ve!$F$6:$F$1005,Con_ve!$C$6:$C$1005,$C646,Con_ve!$I$6:$I$1005,"Em negociação",Con_ve!$Q$6:$Q$1005,Cad_cl!BM$5))),"",IF($C646="","",SUMIFS(Con_ve!$F$6:$F$1005,Con_ve!$C$6:$C$1005,$C646,Con_ve!$I$6:$I$1005,"Em negociação",Con_ve!$Q$6:$Q$1005,Cad_cl!BM$5)))</f>
        <v/>
      </c>
      <c r="BN646" s="134" t="str">
        <f>IF(ISERR(IF($C646="","",SUMIFS(Con_ve!$F$6:$F$1005,Con_ve!$C$6:$C$1005,$C646,Con_ve!$I$6:$I$1005,"Em negociação",Con_ve!$Q$6:$Q$1005,Cad_cl!BN$5))),"",IF($C646="","",SUMIFS(Con_ve!$F$6:$F$1005,Con_ve!$C$6:$C$1005,$C646,Con_ve!$I$6:$I$1005,"Em negociação",Con_ve!$Q$6:$Q$1005,Cad_cl!BN$5)))</f>
        <v/>
      </c>
      <c r="BO646" s="134" t="str">
        <f>IF(ISERR(IF($C646="","",SUMIFS(Con_ve!$F$6:$F$1005,Con_ve!$C$6:$C$1005,$C646,Con_ve!$I$6:$I$1005,"Em negociação",Con_ve!$Q$6:$Q$1005,Cad_cl!BO$5))),"",IF($C646="","",SUMIFS(Con_ve!$F$6:$F$1005,Con_ve!$C$6:$C$1005,$C646,Con_ve!$I$6:$I$1005,"Em negociação",Con_ve!$Q$6:$Q$1005,Cad_cl!BO$5)))</f>
        <v/>
      </c>
      <c r="BP646" s="134">
        <f t="shared" si="28"/>
        <v>0</v>
      </c>
      <c r="BR646" s="125" t="str">
        <f>IF(ISERR(IF(AND($I646=Re_lo!$E$5,BR$5=VLOOKUP(Re_lo!$H$5,Re_lo!$N$5:$O$16,2,0)),AP646,"")),"",IF(AND($I646=Re_lo!$E$5,BR$5=VLOOKUP(Re_lo!$H$5,Re_lo!$N$5:$O$16,2,0)),AP646,""))</f>
        <v/>
      </c>
      <c r="BS646" s="125" t="str">
        <f>IF(ISERR(IF(AND($I646=Re_lo!$E$5,BS$5=VLOOKUP(Re_lo!$H$5,Re_lo!$N$5:$O$16,2,0)),AQ646,"")),"",IF(AND($I646=Re_lo!$E$5,BS$5=VLOOKUP(Re_lo!$H$5,Re_lo!$N$5:$O$16,2,0)),AQ646,""))</f>
        <v/>
      </c>
      <c r="BT646" s="125" t="str">
        <f>IF(ISERR(IF(AND($I646=Re_lo!$E$5,BT$5=VLOOKUP(Re_lo!$H$5,Re_lo!$N$5:$O$16,2,0)),AR646,"")),"",IF(AND($I646=Re_lo!$E$5,BT$5=VLOOKUP(Re_lo!$H$5,Re_lo!$N$5:$O$16,2,0)),AR646,""))</f>
        <v/>
      </c>
      <c r="BU646" s="125" t="str">
        <f>IF(ISERR(IF(AND($I646=Re_lo!$E$5,BU$5=VLOOKUP(Re_lo!$H$5,Re_lo!$N$5:$O$16,2,0)),AS646,"")),"",IF(AND($I646=Re_lo!$E$5,BU$5=VLOOKUP(Re_lo!$H$5,Re_lo!$N$5:$O$16,2,0)),AS646,""))</f>
        <v/>
      </c>
      <c r="BV646" s="125" t="str">
        <f>IF(ISERR(IF(AND($I646=Re_lo!$E$5,BV$5=VLOOKUP(Re_lo!$H$5,Re_lo!$N$5:$O$16,2,0)),AT646,"")),"",IF(AND($I646=Re_lo!$E$5,BV$5=VLOOKUP(Re_lo!$H$5,Re_lo!$N$5:$O$16,2,0)),AT646,""))</f>
        <v/>
      </c>
      <c r="BW646" s="125" t="str">
        <f>IF(ISERR(IF(AND($I646=Re_lo!$E$5,BW$5=VLOOKUP(Re_lo!$H$5,Re_lo!$N$5:$O$16,2,0)),AU646,"")),"",IF(AND($I646=Re_lo!$E$5,BW$5=VLOOKUP(Re_lo!$H$5,Re_lo!$N$5:$O$16,2,0)),AU646,""))</f>
        <v/>
      </c>
      <c r="BX646" s="125" t="str">
        <f>IF(ISERR(IF(AND($I646=Re_lo!$E$5,BX$5=VLOOKUP(Re_lo!$H$5,Re_lo!$N$5:$O$16,2,0)),AV646,"")),"",IF(AND($I646=Re_lo!$E$5,BX$5=VLOOKUP(Re_lo!$H$5,Re_lo!$N$5:$O$16,2,0)),AV646,""))</f>
        <v/>
      </c>
      <c r="BY646" s="125" t="str">
        <f>IF(ISERR(IF(AND($I646=Re_lo!$E$5,BY$5=VLOOKUP(Re_lo!$H$5,Re_lo!$N$5:$O$16,2,0)),AW646,"")),"",IF(AND($I646=Re_lo!$E$5,BY$5=VLOOKUP(Re_lo!$H$5,Re_lo!$N$5:$O$16,2,0)),AW646,""))</f>
        <v/>
      </c>
      <c r="BZ646" s="125" t="str">
        <f>IF(ISERR(IF(AND($I646=Re_lo!$E$5,BZ$5=VLOOKUP(Re_lo!$H$5,Re_lo!$N$5:$O$16,2,0)),AX646,"")),"",IF(AND($I646=Re_lo!$E$5,BZ$5=VLOOKUP(Re_lo!$H$5,Re_lo!$N$5:$O$16,2,0)),AX646,""))</f>
        <v/>
      </c>
      <c r="CA646" s="125" t="str">
        <f>IF(ISERR(IF(AND($I646=Re_lo!$E$5,CA$5=VLOOKUP(Re_lo!$H$5,Re_lo!$N$5:$O$16,2,0)),AY646,"")),"",IF(AND($I646=Re_lo!$E$5,CA$5=VLOOKUP(Re_lo!$H$5,Re_lo!$N$5:$O$16,2,0)),AY646,""))</f>
        <v/>
      </c>
      <c r="CB646" s="125" t="str">
        <f>IF(ISERR(IF(AND($I646=Re_lo!$E$5,CB$5=VLOOKUP(Re_lo!$H$5,Re_lo!$N$5:$O$16,2,0)),AZ646,"")),"",IF(AND($I646=Re_lo!$E$5,CB$5=VLOOKUP(Re_lo!$H$5,Re_lo!$N$5:$O$16,2,0)),AZ646,""))</f>
        <v/>
      </c>
      <c r="CC646" s="125" t="str">
        <f>IF(ISERR(IF(AND($I646=Re_lo!$E$5,CC$5=VLOOKUP(Re_lo!$H$5,Re_lo!$N$5:$O$16,2,0)),BA646,"")),"",IF(AND($I646=Re_lo!$E$5,CC$5=VLOOKUP(Re_lo!$H$5,Re_lo!$N$5:$O$16,2,0)),BA646,""))</f>
        <v/>
      </c>
      <c r="CD646" s="125" t="str">
        <f>IF(ISERR(IF(AND($I646=Re_lo!$E$5,CD$5=VLOOKUP(Re_lo!$H$5,Re_lo!$N$5:$O$16,2,0)),BB646,"")),"",IF(AND($I646=Re_lo!$E$5,CD$5=VLOOKUP(Re_lo!$H$5,Re_lo!$N$5:$O$16,2,0)),BB646,""))</f>
        <v/>
      </c>
      <c r="CF646" s="125" t="str">
        <f>IF($C646="","",COUNTIFS(Con_ve!$C$6:$C$1005,$C646,Con_ve!$Q$6:$Q$1005,Cad_cl!CF$5))</f>
        <v/>
      </c>
      <c r="CG646" s="125" t="str">
        <f>IF($C646="","",COUNTIFS(Con_ve!$C$6:$C$1005,$C646,Con_ve!$Q$6:$Q$1005,Cad_cl!CG$5))</f>
        <v/>
      </c>
      <c r="CH646" s="125" t="str">
        <f>IF($C646="","",COUNTIFS(Con_ve!$C$6:$C$1005,$C646,Con_ve!$Q$6:$Q$1005,Cad_cl!CH$5))</f>
        <v/>
      </c>
      <c r="CI646" s="125" t="str">
        <f>IF($C646="","",COUNTIFS(Con_ve!$C$6:$C$1005,$C646,Con_ve!$Q$6:$Q$1005,Cad_cl!CI$5))</f>
        <v/>
      </c>
      <c r="CJ646" s="125" t="str">
        <f>IF($C646="","",COUNTIFS(Con_ve!$C$6:$C$1005,$C646,Con_ve!$Q$6:$Q$1005,Cad_cl!CJ$5))</f>
        <v/>
      </c>
      <c r="CK646" s="125" t="str">
        <f>IF($C646="","",COUNTIFS(Con_ve!$C$6:$C$1005,$C646,Con_ve!$Q$6:$Q$1005,Cad_cl!CK$5))</f>
        <v/>
      </c>
      <c r="CL646" s="125" t="str">
        <f>IF($C646="","",COUNTIFS(Con_ve!$C$6:$C$1005,$C646,Con_ve!$Q$6:$Q$1005,Cad_cl!CL$5))</f>
        <v/>
      </c>
      <c r="CM646" s="125" t="str">
        <f>IF($C646="","",COUNTIFS(Con_ve!$C$6:$C$1005,$C646,Con_ve!$Q$6:$Q$1005,Cad_cl!CM$5))</f>
        <v/>
      </c>
      <c r="CN646" s="125" t="str">
        <f>IF($C646="","",COUNTIFS(Con_ve!$C$6:$C$1005,$C646,Con_ve!$Q$6:$Q$1005,Cad_cl!CN$5))</f>
        <v/>
      </c>
      <c r="CO646" s="125" t="str">
        <f>IF($C646="","",COUNTIFS(Con_ve!$C$6:$C$1005,$C646,Con_ve!$Q$6:$Q$1005,Cad_cl!CO$5))</f>
        <v/>
      </c>
      <c r="CP646" s="125" t="str">
        <f>IF($C646="","",COUNTIFS(Con_ve!$C$6:$C$1005,$C646,Con_ve!$Q$6:$Q$1005,Cad_cl!CP$5))</f>
        <v/>
      </c>
      <c r="CQ646" s="125" t="str">
        <f>IF($C646="","",COUNTIFS(Con_ve!$C$6:$C$1005,$C646,Con_ve!$Q$6:$Q$1005,Cad_cl!CQ$5))</f>
        <v/>
      </c>
      <c r="CR646" s="125">
        <f t="shared" si="29"/>
        <v>0</v>
      </c>
    </row>
    <row r="647" spans="3:96" ht="30" customHeight="1">
      <c r="C647" s="153"/>
      <c r="D647" s="153"/>
      <c r="E647" s="154"/>
      <c r="F647" s="153"/>
      <c r="G647" s="155"/>
      <c r="H647" s="153"/>
      <c r="I647" s="153"/>
      <c r="J647" s="132" t="s">
        <v>309</v>
      </c>
      <c r="K647" s="133" t="s">
        <v>309</v>
      </c>
      <c r="L647" s="153"/>
      <c r="M647" s="153"/>
      <c r="N647" s="153"/>
      <c r="O647" s="153"/>
      <c r="P647" s="153"/>
      <c r="Q647" s="153"/>
      <c r="AP647" s="134" t="str">
        <f>IF(ISERR(IF($C647="","",SUMIFS(Con_ve!$F$6:$F$1005,Con_ve!$C$6:$C$1005,$C647,Con_ve!$I$6:$I$1005,"Fechada",Con_ve!$Q$6:$Q$1005,Cad_cl!AP$5))),"",IF($C647="","",SUMIFS(Con_ve!$F$6:$F$1005,Con_ve!$C$6:$C$1005,$C647,Con_ve!$I$6:$I$1005,"Fechada",Con_ve!$Q$6:$Q$1005,Cad_cl!AP$5)))</f>
        <v/>
      </c>
      <c r="AQ647" s="134" t="str">
        <f>IF(ISERR(IF($C647="","",SUMIFS(Con_ve!$F$6:$F$1005,Con_ve!$C$6:$C$1005,$C647,Con_ve!$I$6:$I$1005,"Fechada",Con_ve!$Q$6:$Q$1005,Cad_cl!AQ$5))),"",IF($C647="","",SUMIFS(Con_ve!$F$6:$F$1005,Con_ve!$C$6:$C$1005,$C647,Con_ve!$I$6:$I$1005,"Fechada",Con_ve!$Q$6:$Q$1005,Cad_cl!AQ$5)))</f>
        <v/>
      </c>
      <c r="AR647" s="134" t="str">
        <f>IF(ISERR(IF($C647="","",SUMIFS(Con_ve!$F$6:$F$1005,Con_ve!$C$6:$C$1005,$C647,Con_ve!$I$6:$I$1005,"Fechada",Con_ve!$Q$6:$Q$1005,Cad_cl!AR$5))),"",IF($C647="","",SUMIFS(Con_ve!$F$6:$F$1005,Con_ve!$C$6:$C$1005,$C647,Con_ve!$I$6:$I$1005,"Fechada",Con_ve!$Q$6:$Q$1005,Cad_cl!AR$5)))</f>
        <v/>
      </c>
      <c r="AS647" s="134" t="str">
        <f>IF(ISERR(IF($C647="","",SUMIFS(Con_ve!$F$6:$F$1005,Con_ve!$C$6:$C$1005,$C647,Con_ve!$I$6:$I$1005,"Fechada",Con_ve!$Q$6:$Q$1005,Cad_cl!AS$5))),"",IF($C647="","",SUMIFS(Con_ve!$F$6:$F$1005,Con_ve!$C$6:$C$1005,$C647,Con_ve!$I$6:$I$1005,"Fechada",Con_ve!$Q$6:$Q$1005,Cad_cl!AS$5)))</f>
        <v/>
      </c>
      <c r="AT647" s="134" t="str">
        <f>IF(ISERR(IF($C647="","",SUMIFS(Con_ve!$F$6:$F$1005,Con_ve!$C$6:$C$1005,$C647,Con_ve!$I$6:$I$1005,"Fechada",Con_ve!$Q$6:$Q$1005,Cad_cl!AT$5))),"",IF($C647="","",SUMIFS(Con_ve!$F$6:$F$1005,Con_ve!$C$6:$C$1005,$C647,Con_ve!$I$6:$I$1005,"Fechada",Con_ve!$Q$6:$Q$1005,Cad_cl!AT$5)))</f>
        <v/>
      </c>
      <c r="AU647" s="134" t="str">
        <f>IF(ISERR(IF($C647="","",SUMIFS(Con_ve!$F$6:$F$1005,Con_ve!$C$6:$C$1005,$C647,Con_ve!$I$6:$I$1005,"Fechada",Con_ve!$Q$6:$Q$1005,Cad_cl!AU$5))),"",IF($C647="","",SUMIFS(Con_ve!$F$6:$F$1005,Con_ve!$C$6:$C$1005,$C647,Con_ve!$I$6:$I$1005,"Fechada",Con_ve!$Q$6:$Q$1005,Cad_cl!AU$5)))</f>
        <v/>
      </c>
      <c r="AV647" s="134" t="str">
        <f>IF(ISERR(IF($C647="","",SUMIFS(Con_ve!$F$6:$F$1005,Con_ve!$C$6:$C$1005,$C647,Con_ve!$I$6:$I$1005,"Fechada",Con_ve!$Q$6:$Q$1005,Cad_cl!AV$5))),"",IF($C647="","",SUMIFS(Con_ve!$F$6:$F$1005,Con_ve!$C$6:$C$1005,$C647,Con_ve!$I$6:$I$1005,"Fechada",Con_ve!$Q$6:$Q$1005,Cad_cl!AV$5)))</f>
        <v/>
      </c>
      <c r="AW647" s="134" t="str">
        <f>IF(ISERR(IF($C647="","",SUMIFS(Con_ve!$F$6:$F$1005,Con_ve!$C$6:$C$1005,$C647,Con_ve!$I$6:$I$1005,"Fechada",Con_ve!$Q$6:$Q$1005,Cad_cl!AW$5))),"",IF($C647="","",SUMIFS(Con_ve!$F$6:$F$1005,Con_ve!$C$6:$C$1005,$C647,Con_ve!$I$6:$I$1005,"Fechada",Con_ve!$Q$6:$Q$1005,Cad_cl!AW$5)))</f>
        <v/>
      </c>
      <c r="AX647" s="134" t="str">
        <f>IF(ISERR(IF($C647="","",SUMIFS(Con_ve!$F$6:$F$1005,Con_ve!$C$6:$C$1005,$C647,Con_ve!$I$6:$I$1005,"Fechada",Con_ve!$Q$6:$Q$1005,Cad_cl!AX$5))),"",IF($C647="","",SUMIFS(Con_ve!$F$6:$F$1005,Con_ve!$C$6:$C$1005,$C647,Con_ve!$I$6:$I$1005,"Fechada",Con_ve!$Q$6:$Q$1005,Cad_cl!AX$5)))</f>
        <v/>
      </c>
      <c r="AY647" s="134" t="str">
        <f>IF(ISERR(IF($C647="","",SUMIFS(Con_ve!$F$6:$F$1005,Con_ve!$C$6:$C$1005,$C647,Con_ve!$I$6:$I$1005,"Fechada",Con_ve!$Q$6:$Q$1005,Cad_cl!AY$5))),"",IF($C647="","",SUMIFS(Con_ve!$F$6:$F$1005,Con_ve!$C$6:$C$1005,$C647,Con_ve!$I$6:$I$1005,"Fechada",Con_ve!$Q$6:$Q$1005,Cad_cl!AY$5)))</f>
        <v/>
      </c>
      <c r="AZ647" s="134" t="str">
        <f>IF(ISERR(IF($C647="","",SUMIFS(Con_ve!$F$6:$F$1005,Con_ve!$C$6:$C$1005,$C647,Con_ve!$I$6:$I$1005,"Fechada",Con_ve!$Q$6:$Q$1005,Cad_cl!AZ$5))),"",IF($C647="","",SUMIFS(Con_ve!$F$6:$F$1005,Con_ve!$C$6:$C$1005,$C647,Con_ve!$I$6:$I$1005,"Fechada",Con_ve!$Q$6:$Q$1005,Cad_cl!AZ$5)))</f>
        <v/>
      </c>
      <c r="BA647" s="134" t="str">
        <f>IF(ISERR(IF($C647="","",SUMIFS(Con_ve!$F$6:$F$1005,Con_ve!$C$6:$C$1005,$C647,Con_ve!$I$6:$I$1005,"Fechada",Con_ve!$Q$6:$Q$1005,Cad_cl!BA$5))),"",IF($C647="","",SUMIFS(Con_ve!$F$6:$F$1005,Con_ve!$C$6:$C$1005,$C647,Con_ve!$I$6:$I$1005,"Fechada",Con_ve!$Q$6:$Q$1005,Cad_cl!BA$5)))</f>
        <v/>
      </c>
      <c r="BB647" s="134">
        <f t="shared" ref="BB647:BB710" si="30">SUM(AP647:BA647)</f>
        <v>0</v>
      </c>
      <c r="BD647" s="134" t="str">
        <f>IF(ISERR(IF($C647="","",SUMIFS(Con_ve!$F$6:$F$1005,Con_ve!$C$6:$C$1005,$C647,Con_ve!$I$6:$I$1005,"Em negociação",Con_ve!$Q$6:$Q$1005,Cad_cl!BD$5))),"",IF($C647="","",SUMIFS(Con_ve!$F$6:$F$1005,Con_ve!$C$6:$C$1005,$C647,Con_ve!$I$6:$I$1005,"Em negociação",Con_ve!$Q$6:$Q$1005,Cad_cl!BD$5)))</f>
        <v/>
      </c>
      <c r="BE647" s="134" t="str">
        <f>IF(ISERR(IF($C647="","",SUMIFS(Con_ve!$F$6:$F$1005,Con_ve!$C$6:$C$1005,$C647,Con_ve!$I$6:$I$1005,"Em negociação",Con_ve!$Q$6:$Q$1005,Cad_cl!BE$5))),"",IF($C647="","",SUMIFS(Con_ve!$F$6:$F$1005,Con_ve!$C$6:$C$1005,$C647,Con_ve!$I$6:$I$1005,"Em negociação",Con_ve!$Q$6:$Q$1005,Cad_cl!BE$5)))</f>
        <v/>
      </c>
      <c r="BF647" s="134" t="str">
        <f>IF(ISERR(IF($C647="","",SUMIFS(Con_ve!$F$6:$F$1005,Con_ve!$C$6:$C$1005,$C647,Con_ve!$I$6:$I$1005,"Em negociação",Con_ve!$Q$6:$Q$1005,Cad_cl!BF$5))),"",IF($C647="","",SUMIFS(Con_ve!$F$6:$F$1005,Con_ve!$C$6:$C$1005,$C647,Con_ve!$I$6:$I$1005,"Em negociação",Con_ve!$Q$6:$Q$1005,Cad_cl!BF$5)))</f>
        <v/>
      </c>
      <c r="BG647" s="134" t="str">
        <f>IF(ISERR(IF($C647="","",SUMIFS(Con_ve!$F$6:$F$1005,Con_ve!$C$6:$C$1005,$C647,Con_ve!$I$6:$I$1005,"Em negociação",Con_ve!$Q$6:$Q$1005,Cad_cl!BG$5))),"",IF($C647="","",SUMIFS(Con_ve!$F$6:$F$1005,Con_ve!$C$6:$C$1005,$C647,Con_ve!$I$6:$I$1005,"Em negociação",Con_ve!$Q$6:$Q$1005,Cad_cl!BG$5)))</f>
        <v/>
      </c>
      <c r="BH647" s="134" t="str">
        <f>IF(ISERR(IF($C647="","",SUMIFS(Con_ve!$F$6:$F$1005,Con_ve!$C$6:$C$1005,$C647,Con_ve!$I$6:$I$1005,"Em negociação",Con_ve!$Q$6:$Q$1005,Cad_cl!BH$5))),"",IF($C647="","",SUMIFS(Con_ve!$F$6:$F$1005,Con_ve!$C$6:$C$1005,$C647,Con_ve!$I$6:$I$1005,"Em negociação",Con_ve!$Q$6:$Q$1005,Cad_cl!BH$5)))</f>
        <v/>
      </c>
      <c r="BI647" s="134" t="str">
        <f>IF(ISERR(IF($C647="","",SUMIFS(Con_ve!$F$6:$F$1005,Con_ve!$C$6:$C$1005,$C647,Con_ve!$I$6:$I$1005,"Em negociação",Con_ve!$Q$6:$Q$1005,Cad_cl!BI$5))),"",IF($C647="","",SUMIFS(Con_ve!$F$6:$F$1005,Con_ve!$C$6:$C$1005,$C647,Con_ve!$I$6:$I$1005,"Em negociação",Con_ve!$Q$6:$Q$1005,Cad_cl!BI$5)))</f>
        <v/>
      </c>
      <c r="BJ647" s="134" t="str">
        <f>IF(ISERR(IF($C647="","",SUMIFS(Con_ve!$F$6:$F$1005,Con_ve!$C$6:$C$1005,$C647,Con_ve!$I$6:$I$1005,"Em negociação",Con_ve!$Q$6:$Q$1005,Cad_cl!BJ$5))),"",IF($C647="","",SUMIFS(Con_ve!$F$6:$F$1005,Con_ve!$C$6:$C$1005,$C647,Con_ve!$I$6:$I$1005,"Em negociação",Con_ve!$Q$6:$Q$1005,Cad_cl!BJ$5)))</f>
        <v/>
      </c>
      <c r="BK647" s="134" t="str">
        <f>IF(ISERR(IF($C647="","",SUMIFS(Con_ve!$F$6:$F$1005,Con_ve!$C$6:$C$1005,$C647,Con_ve!$I$6:$I$1005,"Em negociação",Con_ve!$Q$6:$Q$1005,Cad_cl!BK$5))),"",IF($C647="","",SUMIFS(Con_ve!$F$6:$F$1005,Con_ve!$C$6:$C$1005,$C647,Con_ve!$I$6:$I$1005,"Em negociação",Con_ve!$Q$6:$Q$1005,Cad_cl!BK$5)))</f>
        <v/>
      </c>
      <c r="BL647" s="134" t="str">
        <f>IF(ISERR(IF($C647="","",SUMIFS(Con_ve!$F$6:$F$1005,Con_ve!$C$6:$C$1005,$C647,Con_ve!$I$6:$I$1005,"Em negociação",Con_ve!$Q$6:$Q$1005,Cad_cl!BL$5))),"",IF($C647="","",SUMIFS(Con_ve!$F$6:$F$1005,Con_ve!$C$6:$C$1005,$C647,Con_ve!$I$6:$I$1005,"Em negociação",Con_ve!$Q$6:$Q$1005,Cad_cl!BL$5)))</f>
        <v/>
      </c>
      <c r="BM647" s="134" t="str">
        <f>IF(ISERR(IF($C647="","",SUMIFS(Con_ve!$F$6:$F$1005,Con_ve!$C$6:$C$1005,$C647,Con_ve!$I$6:$I$1005,"Em negociação",Con_ve!$Q$6:$Q$1005,Cad_cl!BM$5))),"",IF($C647="","",SUMIFS(Con_ve!$F$6:$F$1005,Con_ve!$C$6:$C$1005,$C647,Con_ve!$I$6:$I$1005,"Em negociação",Con_ve!$Q$6:$Q$1005,Cad_cl!BM$5)))</f>
        <v/>
      </c>
      <c r="BN647" s="134" t="str">
        <f>IF(ISERR(IF($C647="","",SUMIFS(Con_ve!$F$6:$F$1005,Con_ve!$C$6:$C$1005,$C647,Con_ve!$I$6:$I$1005,"Em negociação",Con_ve!$Q$6:$Q$1005,Cad_cl!BN$5))),"",IF($C647="","",SUMIFS(Con_ve!$F$6:$F$1005,Con_ve!$C$6:$C$1005,$C647,Con_ve!$I$6:$I$1005,"Em negociação",Con_ve!$Q$6:$Q$1005,Cad_cl!BN$5)))</f>
        <v/>
      </c>
      <c r="BO647" s="134" t="str">
        <f>IF(ISERR(IF($C647="","",SUMIFS(Con_ve!$F$6:$F$1005,Con_ve!$C$6:$C$1005,$C647,Con_ve!$I$6:$I$1005,"Em negociação",Con_ve!$Q$6:$Q$1005,Cad_cl!BO$5))),"",IF($C647="","",SUMIFS(Con_ve!$F$6:$F$1005,Con_ve!$C$6:$C$1005,$C647,Con_ve!$I$6:$I$1005,"Em negociação",Con_ve!$Q$6:$Q$1005,Cad_cl!BO$5)))</f>
        <v/>
      </c>
      <c r="BP647" s="134">
        <f t="shared" ref="BP647:BP710" si="31">SUM(BD647:BO647)</f>
        <v>0</v>
      </c>
      <c r="BR647" s="125" t="str">
        <f>IF(ISERR(IF(AND($I647=Re_lo!$E$5,BR$5=VLOOKUP(Re_lo!$H$5,Re_lo!$N$5:$O$16,2,0)),AP647,"")),"",IF(AND($I647=Re_lo!$E$5,BR$5=VLOOKUP(Re_lo!$H$5,Re_lo!$N$5:$O$16,2,0)),AP647,""))</f>
        <v/>
      </c>
      <c r="BS647" s="125" t="str">
        <f>IF(ISERR(IF(AND($I647=Re_lo!$E$5,BS$5=VLOOKUP(Re_lo!$H$5,Re_lo!$N$5:$O$16,2,0)),AQ647,"")),"",IF(AND($I647=Re_lo!$E$5,BS$5=VLOOKUP(Re_lo!$H$5,Re_lo!$N$5:$O$16,2,0)),AQ647,""))</f>
        <v/>
      </c>
      <c r="BT647" s="125" t="str">
        <f>IF(ISERR(IF(AND($I647=Re_lo!$E$5,BT$5=VLOOKUP(Re_lo!$H$5,Re_lo!$N$5:$O$16,2,0)),AR647,"")),"",IF(AND($I647=Re_lo!$E$5,BT$5=VLOOKUP(Re_lo!$H$5,Re_lo!$N$5:$O$16,2,0)),AR647,""))</f>
        <v/>
      </c>
      <c r="BU647" s="125" t="str">
        <f>IF(ISERR(IF(AND($I647=Re_lo!$E$5,BU$5=VLOOKUP(Re_lo!$H$5,Re_lo!$N$5:$O$16,2,0)),AS647,"")),"",IF(AND($I647=Re_lo!$E$5,BU$5=VLOOKUP(Re_lo!$H$5,Re_lo!$N$5:$O$16,2,0)),AS647,""))</f>
        <v/>
      </c>
      <c r="BV647" s="125" t="str">
        <f>IF(ISERR(IF(AND($I647=Re_lo!$E$5,BV$5=VLOOKUP(Re_lo!$H$5,Re_lo!$N$5:$O$16,2,0)),AT647,"")),"",IF(AND($I647=Re_lo!$E$5,BV$5=VLOOKUP(Re_lo!$H$5,Re_lo!$N$5:$O$16,2,0)),AT647,""))</f>
        <v/>
      </c>
      <c r="BW647" s="125" t="str">
        <f>IF(ISERR(IF(AND($I647=Re_lo!$E$5,BW$5=VLOOKUP(Re_lo!$H$5,Re_lo!$N$5:$O$16,2,0)),AU647,"")),"",IF(AND($I647=Re_lo!$E$5,BW$5=VLOOKUP(Re_lo!$H$5,Re_lo!$N$5:$O$16,2,0)),AU647,""))</f>
        <v/>
      </c>
      <c r="BX647" s="125" t="str">
        <f>IF(ISERR(IF(AND($I647=Re_lo!$E$5,BX$5=VLOOKUP(Re_lo!$H$5,Re_lo!$N$5:$O$16,2,0)),AV647,"")),"",IF(AND($I647=Re_lo!$E$5,BX$5=VLOOKUP(Re_lo!$H$5,Re_lo!$N$5:$O$16,2,0)),AV647,""))</f>
        <v/>
      </c>
      <c r="BY647" s="125" t="str">
        <f>IF(ISERR(IF(AND($I647=Re_lo!$E$5,BY$5=VLOOKUP(Re_lo!$H$5,Re_lo!$N$5:$O$16,2,0)),AW647,"")),"",IF(AND($I647=Re_lo!$E$5,BY$5=VLOOKUP(Re_lo!$H$5,Re_lo!$N$5:$O$16,2,0)),AW647,""))</f>
        <v/>
      </c>
      <c r="BZ647" s="125" t="str">
        <f>IF(ISERR(IF(AND($I647=Re_lo!$E$5,BZ$5=VLOOKUP(Re_lo!$H$5,Re_lo!$N$5:$O$16,2,0)),AX647,"")),"",IF(AND($I647=Re_lo!$E$5,BZ$5=VLOOKUP(Re_lo!$H$5,Re_lo!$N$5:$O$16,2,0)),AX647,""))</f>
        <v/>
      </c>
      <c r="CA647" s="125" t="str">
        <f>IF(ISERR(IF(AND($I647=Re_lo!$E$5,CA$5=VLOOKUP(Re_lo!$H$5,Re_lo!$N$5:$O$16,2,0)),AY647,"")),"",IF(AND($I647=Re_lo!$E$5,CA$5=VLOOKUP(Re_lo!$H$5,Re_lo!$N$5:$O$16,2,0)),AY647,""))</f>
        <v/>
      </c>
      <c r="CB647" s="125" t="str">
        <f>IF(ISERR(IF(AND($I647=Re_lo!$E$5,CB$5=VLOOKUP(Re_lo!$H$5,Re_lo!$N$5:$O$16,2,0)),AZ647,"")),"",IF(AND($I647=Re_lo!$E$5,CB$5=VLOOKUP(Re_lo!$H$5,Re_lo!$N$5:$O$16,2,0)),AZ647,""))</f>
        <v/>
      </c>
      <c r="CC647" s="125" t="str">
        <f>IF(ISERR(IF(AND($I647=Re_lo!$E$5,CC$5=VLOOKUP(Re_lo!$H$5,Re_lo!$N$5:$O$16,2,0)),BA647,"")),"",IF(AND($I647=Re_lo!$E$5,CC$5=VLOOKUP(Re_lo!$H$5,Re_lo!$N$5:$O$16,2,0)),BA647,""))</f>
        <v/>
      </c>
      <c r="CD647" s="125" t="str">
        <f>IF(ISERR(IF(AND($I647=Re_lo!$E$5,CD$5=VLOOKUP(Re_lo!$H$5,Re_lo!$N$5:$O$16,2,0)),BB647,"")),"",IF(AND($I647=Re_lo!$E$5,CD$5=VLOOKUP(Re_lo!$H$5,Re_lo!$N$5:$O$16,2,0)),BB647,""))</f>
        <v/>
      </c>
      <c r="CF647" s="125" t="str">
        <f>IF($C647="","",COUNTIFS(Con_ve!$C$6:$C$1005,$C647,Con_ve!$Q$6:$Q$1005,Cad_cl!CF$5))</f>
        <v/>
      </c>
      <c r="CG647" s="125" t="str">
        <f>IF($C647="","",COUNTIFS(Con_ve!$C$6:$C$1005,$C647,Con_ve!$Q$6:$Q$1005,Cad_cl!CG$5))</f>
        <v/>
      </c>
      <c r="CH647" s="125" t="str">
        <f>IF($C647="","",COUNTIFS(Con_ve!$C$6:$C$1005,$C647,Con_ve!$Q$6:$Q$1005,Cad_cl!CH$5))</f>
        <v/>
      </c>
      <c r="CI647" s="125" t="str">
        <f>IF($C647="","",COUNTIFS(Con_ve!$C$6:$C$1005,$C647,Con_ve!$Q$6:$Q$1005,Cad_cl!CI$5))</f>
        <v/>
      </c>
      <c r="CJ647" s="125" t="str">
        <f>IF($C647="","",COUNTIFS(Con_ve!$C$6:$C$1005,$C647,Con_ve!$Q$6:$Q$1005,Cad_cl!CJ$5))</f>
        <v/>
      </c>
      <c r="CK647" s="125" t="str">
        <f>IF($C647="","",COUNTIFS(Con_ve!$C$6:$C$1005,$C647,Con_ve!$Q$6:$Q$1005,Cad_cl!CK$5))</f>
        <v/>
      </c>
      <c r="CL647" s="125" t="str">
        <f>IF($C647="","",COUNTIFS(Con_ve!$C$6:$C$1005,$C647,Con_ve!$Q$6:$Q$1005,Cad_cl!CL$5))</f>
        <v/>
      </c>
      <c r="CM647" s="125" t="str">
        <f>IF($C647="","",COUNTIFS(Con_ve!$C$6:$C$1005,$C647,Con_ve!$Q$6:$Q$1005,Cad_cl!CM$5))</f>
        <v/>
      </c>
      <c r="CN647" s="125" t="str">
        <f>IF($C647="","",COUNTIFS(Con_ve!$C$6:$C$1005,$C647,Con_ve!$Q$6:$Q$1005,Cad_cl!CN$5))</f>
        <v/>
      </c>
      <c r="CO647" s="125" t="str">
        <f>IF($C647="","",COUNTIFS(Con_ve!$C$6:$C$1005,$C647,Con_ve!$Q$6:$Q$1005,Cad_cl!CO$5))</f>
        <v/>
      </c>
      <c r="CP647" s="125" t="str">
        <f>IF($C647="","",COUNTIFS(Con_ve!$C$6:$C$1005,$C647,Con_ve!$Q$6:$Q$1005,Cad_cl!CP$5))</f>
        <v/>
      </c>
      <c r="CQ647" s="125" t="str">
        <f>IF($C647="","",COUNTIFS(Con_ve!$C$6:$C$1005,$C647,Con_ve!$Q$6:$Q$1005,Cad_cl!CQ$5))</f>
        <v/>
      </c>
      <c r="CR647" s="125">
        <f t="shared" ref="CR647:CR710" si="32">SUM(CF647:CQ647)</f>
        <v>0</v>
      </c>
    </row>
    <row r="648" spans="3:96" ht="30" customHeight="1">
      <c r="C648" s="153"/>
      <c r="D648" s="153"/>
      <c r="E648" s="154"/>
      <c r="F648" s="153"/>
      <c r="G648" s="155"/>
      <c r="H648" s="153"/>
      <c r="I648" s="153"/>
      <c r="J648" s="132" t="s">
        <v>309</v>
      </c>
      <c r="K648" s="133" t="s">
        <v>309</v>
      </c>
      <c r="L648" s="153"/>
      <c r="M648" s="153"/>
      <c r="N648" s="153"/>
      <c r="O648" s="153"/>
      <c r="P648" s="153"/>
      <c r="Q648" s="153"/>
      <c r="AP648" s="134" t="str">
        <f>IF(ISERR(IF($C648="","",SUMIFS(Con_ve!$F$6:$F$1005,Con_ve!$C$6:$C$1005,$C648,Con_ve!$I$6:$I$1005,"Fechada",Con_ve!$Q$6:$Q$1005,Cad_cl!AP$5))),"",IF($C648="","",SUMIFS(Con_ve!$F$6:$F$1005,Con_ve!$C$6:$C$1005,$C648,Con_ve!$I$6:$I$1005,"Fechada",Con_ve!$Q$6:$Q$1005,Cad_cl!AP$5)))</f>
        <v/>
      </c>
      <c r="AQ648" s="134" t="str">
        <f>IF(ISERR(IF($C648="","",SUMIFS(Con_ve!$F$6:$F$1005,Con_ve!$C$6:$C$1005,$C648,Con_ve!$I$6:$I$1005,"Fechada",Con_ve!$Q$6:$Q$1005,Cad_cl!AQ$5))),"",IF($C648="","",SUMIFS(Con_ve!$F$6:$F$1005,Con_ve!$C$6:$C$1005,$C648,Con_ve!$I$6:$I$1005,"Fechada",Con_ve!$Q$6:$Q$1005,Cad_cl!AQ$5)))</f>
        <v/>
      </c>
      <c r="AR648" s="134" t="str">
        <f>IF(ISERR(IF($C648="","",SUMIFS(Con_ve!$F$6:$F$1005,Con_ve!$C$6:$C$1005,$C648,Con_ve!$I$6:$I$1005,"Fechada",Con_ve!$Q$6:$Q$1005,Cad_cl!AR$5))),"",IF($C648="","",SUMIFS(Con_ve!$F$6:$F$1005,Con_ve!$C$6:$C$1005,$C648,Con_ve!$I$6:$I$1005,"Fechada",Con_ve!$Q$6:$Q$1005,Cad_cl!AR$5)))</f>
        <v/>
      </c>
      <c r="AS648" s="134" t="str">
        <f>IF(ISERR(IF($C648="","",SUMIFS(Con_ve!$F$6:$F$1005,Con_ve!$C$6:$C$1005,$C648,Con_ve!$I$6:$I$1005,"Fechada",Con_ve!$Q$6:$Q$1005,Cad_cl!AS$5))),"",IF($C648="","",SUMIFS(Con_ve!$F$6:$F$1005,Con_ve!$C$6:$C$1005,$C648,Con_ve!$I$6:$I$1005,"Fechada",Con_ve!$Q$6:$Q$1005,Cad_cl!AS$5)))</f>
        <v/>
      </c>
      <c r="AT648" s="134" t="str">
        <f>IF(ISERR(IF($C648="","",SUMIFS(Con_ve!$F$6:$F$1005,Con_ve!$C$6:$C$1005,$C648,Con_ve!$I$6:$I$1005,"Fechada",Con_ve!$Q$6:$Q$1005,Cad_cl!AT$5))),"",IF($C648="","",SUMIFS(Con_ve!$F$6:$F$1005,Con_ve!$C$6:$C$1005,$C648,Con_ve!$I$6:$I$1005,"Fechada",Con_ve!$Q$6:$Q$1005,Cad_cl!AT$5)))</f>
        <v/>
      </c>
      <c r="AU648" s="134" t="str">
        <f>IF(ISERR(IF($C648="","",SUMIFS(Con_ve!$F$6:$F$1005,Con_ve!$C$6:$C$1005,$C648,Con_ve!$I$6:$I$1005,"Fechada",Con_ve!$Q$6:$Q$1005,Cad_cl!AU$5))),"",IF($C648="","",SUMIFS(Con_ve!$F$6:$F$1005,Con_ve!$C$6:$C$1005,$C648,Con_ve!$I$6:$I$1005,"Fechada",Con_ve!$Q$6:$Q$1005,Cad_cl!AU$5)))</f>
        <v/>
      </c>
      <c r="AV648" s="134" t="str">
        <f>IF(ISERR(IF($C648="","",SUMIFS(Con_ve!$F$6:$F$1005,Con_ve!$C$6:$C$1005,$C648,Con_ve!$I$6:$I$1005,"Fechada",Con_ve!$Q$6:$Q$1005,Cad_cl!AV$5))),"",IF($C648="","",SUMIFS(Con_ve!$F$6:$F$1005,Con_ve!$C$6:$C$1005,$C648,Con_ve!$I$6:$I$1005,"Fechada",Con_ve!$Q$6:$Q$1005,Cad_cl!AV$5)))</f>
        <v/>
      </c>
      <c r="AW648" s="134" t="str">
        <f>IF(ISERR(IF($C648="","",SUMIFS(Con_ve!$F$6:$F$1005,Con_ve!$C$6:$C$1005,$C648,Con_ve!$I$6:$I$1005,"Fechada",Con_ve!$Q$6:$Q$1005,Cad_cl!AW$5))),"",IF($C648="","",SUMIFS(Con_ve!$F$6:$F$1005,Con_ve!$C$6:$C$1005,$C648,Con_ve!$I$6:$I$1005,"Fechada",Con_ve!$Q$6:$Q$1005,Cad_cl!AW$5)))</f>
        <v/>
      </c>
      <c r="AX648" s="134" t="str">
        <f>IF(ISERR(IF($C648="","",SUMIFS(Con_ve!$F$6:$F$1005,Con_ve!$C$6:$C$1005,$C648,Con_ve!$I$6:$I$1005,"Fechada",Con_ve!$Q$6:$Q$1005,Cad_cl!AX$5))),"",IF($C648="","",SUMIFS(Con_ve!$F$6:$F$1005,Con_ve!$C$6:$C$1005,$C648,Con_ve!$I$6:$I$1005,"Fechada",Con_ve!$Q$6:$Q$1005,Cad_cl!AX$5)))</f>
        <v/>
      </c>
      <c r="AY648" s="134" t="str">
        <f>IF(ISERR(IF($C648="","",SUMIFS(Con_ve!$F$6:$F$1005,Con_ve!$C$6:$C$1005,$C648,Con_ve!$I$6:$I$1005,"Fechada",Con_ve!$Q$6:$Q$1005,Cad_cl!AY$5))),"",IF($C648="","",SUMIFS(Con_ve!$F$6:$F$1005,Con_ve!$C$6:$C$1005,$C648,Con_ve!$I$6:$I$1005,"Fechada",Con_ve!$Q$6:$Q$1005,Cad_cl!AY$5)))</f>
        <v/>
      </c>
      <c r="AZ648" s="134" t="str">
        <f>IF(ISERR(IF($C648="","",SUMIFS(Con_ve!$F$6:$F$1005,Con_ve!$C$6:$C$1005,$C648,Con_ve!$I$6:$I$1005,"Fechada",Con_ve!$Q$6:$Q$1005,Cad_cl!AZ$5))),"",IF($C648="","",SUMIFS(Con_ve!$F$6:$F$1005,Con_ve!$C$6:$C$1005,$C648,Con_ve!$I$6:$I$1005,"Fechada",Con_ve!$Q$6:$Q$1005,Cad_cl!AZ$5)))</f>
        <v/>
      </c>
      <c r="BA648" s="134" t="str">
        <f>IF(ISERR(IF($C648="","",SUMIFS(Con_ve!$F$6:$F$1005,Con_ve!$C$6:$C$1005,$C648,Con_ve!$I$6:$I$1005,"Fechada",Con_ve!$Q$6:$Q$1005,Cad_cl!BA$5))),"",IF($C648="","",SUMIFS(Con_ve!$F$6:$F$1005,Con_ve!$C$6:$C$1005,$C648,Con_ve!$I$6:$I$1005,"Fechada",Con_ve!$Q$6:$Q$1005,Cad_cl!BA$5)))</f>
        <v/>
      </c>
      <c r="BB648" s="134">
        <f t="shared" si="30"/>
        <v>0</v>
      </c>
      <c r="BD648" s="134" t="str">
        <f>IF(ISERR(IF($C648="","",SUMIFS(Con_ve!$F$6:$F$1005,Con_ve!$C$6:$C$1005,$C648,Con_ve!$I$6:$I$1005,"Em negociação",Con_ve!$Q$6:$Q$1005,Cad_cl!BD$5))),"",IF($C648="","",SUMIFS(Con_ve!$F$6:$F$1005,Con_ve!$C$6:$C$1005,$C648,Con_ve!$I$6:$I$1005,"Em negociação",Con_ve!$Q$6:$Q$1005,Cad_cl!BD$5)))</f>
        <v/>
      </c>
      <c r="BE648" s="134" t="str">
        <f>IF(ISERR(IF($C648="","",SUMIFS(Con_ve!$F$6:$F$1005,Con_ve!$C$6:$C$1005,$C648,Con_ve!$I$6:$I$1005,"Em negociação",Con_ve!$Q$6:$Q$1005,Cad_cl!BE$5))),"",IF($C648="","",SUMIFS(Con_ve!$F$6:$F$1005,Con_ve!$C$6:$C$1005,$C648,Con_ve!$I$6:$I$1005,"Em negociação",Con_ve!$Q$6:$Q$1005,Cad_cl!BE$5)))</f>
        <v/>
      </c>
      <c r="BF648" s="134" t="str">
        <f>IF(ISERR(IF($C648="","",SUMIFS(Con_ve!$F$6:$F$1005,Con_ve!$C$6:$C$1005,$C648,Con_ve!$I$6:$I$1005,"Em negociação",Con_ve!$Q$6:$Q$1005,Cad_cl!BF$5))),"",IF($C648="","",SUMIFS(Con_ve!$F$6:$F$1005,Con_ve!$C$6:$C$1005,$C648,Con_ve!$I$6:$I$1005,"Em negociação",Con_ve!$Q$6:$Q$1005,Cad_cl!BF$5)))</f>
        <v/>
      </c>
      <c r="BG648" s="134" t="str">
        <f>IF(ISERR(IF($C648="","",SUMIFS(Con_ve!$F$6:$F$1005,Con_ve!$C$6:$C$1005,$C648,Con_ve!$I$6:$I$1005,"Em negociação",Con_ve!$Q$6:$Q$1005,Cad_cl!BG$5))),"",IF($C648="","",SUMIFS(Con_ve!$F$6:$F$1005,Con_ve!$C$6:$C$1005,$C648,Con_ve!$I$6:$I$1005,"Em negociação",Con_ve!$Q$6:$Q$1005,Cad_cl!BG$5)))</f>
        <v/>
      </c>
      <c r="BH648" s="134" t="str">
        <f>IF(ISERR(IF($C648="","",SUMIFS(Con_ve!$F$6:$F$1005,Con_ve!$C$6:$C$1005,$C648,Con_ve!$I$6:$I$1005,"Em negociação",Con_ve!$Q$6:$Q$1005,Cad_cl!BH$5))),"",IF($C648="","",SUMIFS(Con_ve!$F$6:$F$1005,Con_ve!$C$6:$C$1005,$C648,Con_ve!$I$6:$I$1005,"Em negociação",Con_ve!$Q$6:$Q$1005,Cad_cl!BH$5)))</f>
        <v/>
      </c>
      <c r="BI648" s="134" t="str">
        <f>IF(ISERR(IF($C648="","",SUMIFS(Con_ve!$F$6:$F$1005,Con_ve!$C$6:$C$1005,$C648,Con_ve!$I$6:$I$1005,"Em negociação",Con_ve!$Q$6:$Q$1005,Cad_cl!BI$5))),"",IF($C648="","",SUMIFS(Con_ve!$F$6:$F$1005,Con_ve!$C$6:$C$1005,$C648,Con_ve!$I$6:$I$1005,"Em negociação",Con_ve!$Q$6:$Q$1005,Cad_cl!BI$5)))</f>
        <v/>
      </c>
      <c r="BJ648" s="134" t="str">
        <f>IF(ISERR(IF($C648="","",SUMIFS(Con_ve!$F$6:$F$1005,Con_ve!$C$6:$C$1005,$C648,Con_ve!$I$6:$I$1005,"Em negociação",Con_ve!$Q$6:$Q$1005,Cad_cl!BJ$5))),"",IF($C648="","",SUMIFS(Con_ve!$F$6:$F$1005,Con_ve!$C$6:$C$1005,$C648,Con_ve!$I$6:$I$1005,"Em negociação",Con_ve!$Q$6:$Q$1005,Cad_cl!BJ$5)))</f>
        <v/>
      </c>
      <c r="BK648" s="134" t="str">
        <f>IF(ISERR(IF($C648="","",SUMIFS(Con_ve!$F$6:$F$1005,Con_ve!$C$6:$C$1005,$C648,Con_ve!$I$6:$I$1005,"Em negociação",Con_ve!$Q$6:$Q$1005,Cad_cl!BK$5))),"",IF($C648="","",SUMIFS(Con_ve!$F$6:$F$1005,Con_ve!$C$6:$C$1005,$C648,Con_ve!$I$6:$I$1005,"Em negociação",Con_ve!$Q$6:$Q$1005,Cad_cl!BK$5)))</f>
        <v/>
      </c>
      <c r="BL648" s="134" t="str">
        <f>IF(ISERR(IF($C648="","",SUMIFS(Con_ve!$F$6:$F$1005,Con_ve!$C$6:$C$1005,$C648,Con_ve!$I$6:$I$1005,"Em negociação",Con_ve!$Q$6:$Q$1005,Cad_cl!BL$5))),"",IF($C648="","",SUMIFS(Con_ve!$F$6:$F$1005,Con_ve!$C$6:$C$1005,$C648,Con_ve!$I$6:$I$1005,"Em negociação",Con_ve!$Q$6:$Q$1005,Cad_cl!BL$5)))</f>
        <v/>
      </c>
      <c r="BM648" s="134" t="str">
        <f>IF(ISERR(IF($C648="","",SUMIFS(Con_ve!$F$6:$F$1005,Con_ve!$C$6:$C$1005,$C648,Con_ve!$I$6:$I$1005,"Em negociação",Con_ve!$Q$6:$Q$1005,Cad_cl!BM$5))),"",IF($C648="","",SUMIFS(Con_ve!$F$6:$F$1005,Con_ve!$C$6:$C$1005,$C648,Con_ve!$I$6:$I$1005,"Em negociação",Con_ve!$Q$6:$Q$1005,Cad_cl!BM$5)))</f>
        <v/>
      </c>
      <c r="BN648" s="134" t="str">
        <f>IF(ISERR(IF($C648="","",SUMIFS(Con_ve!$F$6:$F$1005,Con_ve!$C$6:$C$1005,$C648,Con_ve!$I$6:$I$1005,"Em negociação",Con_ve!$Q$6:$Q$1005,Cad_cl!BN$5))),"",IF($C648="","",SUMIFS(Con_ve!$F$6:$F$1005,Con_ve!$C$6:$C$1005,$C648,Con_ve!$I$6:$I$1005,"Em negociação",Con_ve!$Q$6:$Q$1005,Cad_cl!BN$5)))</f>
        <v/>
      </c>
      <c r="BO648" s="134" t="str">
        <f>IF(ISERR(IF($C648="","",SUMIFS(Con_ve!$F$6:$F$1005,Con_ve!$C$6:$C$1005,$C648,Con_ve!$I$6:$I$1005,"Em negociação",Con_ve!$Q$6:$Q$1005,Cad_cl!BO$5))),"",IF($C648="","",SUMIFS(Con_ve!$F$6:$F$1005,Con_ve!$C$6:$C$1005,$C648,Con_ve!$I$6:$I$1005,"Em negociação",Con_ve!$Q$6:$Q$1005,Cad_cl!BO$5)))</f>
        <v/>
      </c>
      <c r="BP648" s="134">
        <f t="shared" si="31"/>
        <v>0</v>
      </c>
      <c r="BR648" s="125" t="str">
        <f>IF(ISERR(IF(AND($I648=Re_lo!$E$5,BR$5=VLOOKUP(Re_lo!$H$5,Re_lo!$N$5:$O$16,2,0)),AP648,"")),"",IF(AND($I648=Re_lo!$E$5,BR$5=VLOOKUP(Re_lo!$H$5,Re_lo!$N$5:$O$16,2,0)),AP648,""))</f>
        <v/>
      </c>
      <c r="BS648" s="125" t="str">
        <f>IF(ISERR(IF(AND($I648=Re_lo!$E$5,BS$5=VLOOKUP(Re_lo!$H$5,Re_lo!$N$5:$O$16,2,0)),AQ648,"")),"",IF(AND($I648=Re_lo!$E$5,BS$5=VLOOKUP(Re_lo!$H$5,Re_lo!$N$5:$O$16,2,0)),AQ648,""))</f>
        <v/>
      </c>
      <c r="BT648" s="125" t="str">
        <f>IF(ISERR(IF(AND($I648=Re_lo!$E$5,BT$5=VLOOKUP(Re_lo!$H$5,Re_lo!$N$5:$O$16,2,0)),AR648,"")),"",IF(AND($I648=Re_lo!$E$5,BT$5=VLOOKUP(Re_lo!$H$5,Re_lo!$N$5:$O$16,2,0)),AR648,""))</f>
        <v/>
      </c>
      <c r="BU648" s="125" t="str">
        <f>IF(ISERR(IF(AND($I648=Re_lo!$E$5,BU$5=VLOOKUP(Re_lo!$H$5,Re_lo!$N$5:$O$16,2,0)),AS648,"")),"",IF(AND($I648=Re_lo!$E$5,BU$5=VLOOKUP(Re_lo!$H$5,Re_lo!$N$5:$O$16,2,0)),AS648,""))</f>
        <v/>
      </c>
      <c r="BV648" s="125" t="str">
        <f>IF(ISERR(IF(AND($I648=Re_lo!$E$5,BV$5=VLOOKUP(Re_lo!$H$5,Re_lo!$N$5:$O$16,2,0)),AT648,"")),"",IF(AND($I648=Re_lo!$E$5,BV$5=VLOOKUP(Re_lo!$H$5,Re_lo!$N$5:$O$16,2,0)),AT648,""))</f>
        <v/>
      </c>
      <c r="BW648" s="125" t="str">
        <f>IF(ISERR(IF(AND($I648=Re_lo!$E$5,BW$5=VLOOKUP(Re_lo!$H$5,Re_lo!$N$5:$O$16,2,0)),AU648,"")),"",IF(AND($I648=Re_lo!$E$5,BW$5=VLOOKUP(Re_lo!$H$5,Re_lo!$N$5:$O$16,2,0)),AU648,""))</f>
        <v/>
      </c>
      <c r="BX648" s="125" t="str">
        <f>IF(ISERR(IF(AND($I648=Re_lo!$E$5,BX$5=VLOOKUP(Re_lo!$H$5,Re_lo!$N$5:$O$16,2,0)),AV648,"")),"",IF(AND($I648=Re_lo!$E$5,BX$5=VLOOKUP(Re_lo!$H$5,Re_lo!$N$5:$O$16,2,0)),AV648,""))</f>
        <v/>
      </c>
      <c r="BY648" s="125" t="str">
        <f>IF(ISERR(IF(AND($I648=Re_lo!$E$5,BY$5=VLOOKUP(Re_lo!$H$5,Re_lo!$N$5:$O$16,2,0)),AW648,"")),"",IF(AND($I648=Re_lo!$E$5,BY$5=VLOOKUP(Re_lo!$H$5,Re_lo!$N$5:$O$16,2,0)),AW648,""))</f>
        <v/>
      </c>
      <c r="BZ648" s="125" t="str">
        <f>IF(ISERR(IF(AND($I648=Re_lo!$E$5,BZ$5=VLOOKUP(Re_lo!$H$5,Re_lo!$N$5:$O$16,2,0)),AX648,"")),"",IF(AND($I648=Re_lo!$E$5,BZ$5=VLOOKUP(Re_lo!$H$5,Re_lo!$N$5:$O$16,2,0)),AX648,""))</f>
        <v/>
      </c>
      <c r="CA648" s="125" t="str">
        <f>IF(ISERR(IF(AND($I648=Re_lo!$E$5,CA$5=VLOOKUP(Re_lo!$H$5,Re_lo!$N$5:$O$16,2,0)),AY648,"")),"",IF(AND($I648=Re_lo!$E$5,CA$5=VLOOKUP(Re_lo!$H$5,Re_lo!$N$5:$O$16,2,0)),AY648,""))</f>
        <v/>
      </c>
      <c r="CB648" s="125" t="str">
        <f>IF(ISERR(IF(AND($I648=Re_lo!$E$5,CB$5=VLOOKUP(Re_lo!$H$5,Re_lo!$N$5:$O$16,2,0)),AZ648,"")),"",IF(AND($I648=Re_lo!$E$5,CB$5=VLOOKUP(Re_lo!$H$5,Re_lo!$N$5:$O$16,2,0)),AZ648,""))</f>
        <v/>
      </c>
      <c r="CC648" s="125" t="str">
        <f>IF(ISERR(IF(AND($I648=Re_lo!$E$5,CC$5=VLOOKUP(Re_lo!$H$5,Re_lo!$N$5:$O$16,2,0)),BA648,"")),"",IF(AND($I648=Re_lo!$E$5,CC$5=VLOOKUP(Re_lo!$H$5,Re_lo!$N$5:$O$16,2,0)),BA648,""))</f>
        <v/>
      </c>
      <c r="CD648" s="125" t="str">
        <f>IF(ISERR(IF(AND($I648=Re_lo!$E$5,CD$5=VLOOKUP(Re_lo!$H$5,Re_lo!$N$5:$O$16,2,0)),BB648,"")),"",IF(AND($I648=Re_lo!$E$5,CD$5=VLOOKUP(Re_lo!$H$5,Re_lo!$N$5:$O$16,2,0)),BB648,""))</f>
        <v/>
      </c>
      <c r="CF648" s="125" t="str">
        <f>IF($C648="","",COUNTIFS(Con_ve!$C$6:$C$1005,$C648,Con_ve!$Q$6:$Q$1005,Cad_cl!CF$5))</f>
        <v/>
      </c>
      <c r="CG648" s="125" t="str">
        <f>IF($C648="","",COUNTIFS(Con_ve!$C$6:$C$1005,$C648,Con_ve!$Q$6:$Q$1005,Cad_cl!CG$5))</f>
        <v/>
      </c>
      <c r="CH648" s="125" t="str">
        <f>IF($C648="","",COUNTIFS(Con_ve!$C$6:$C$1005,$C648,Con_ve!$Q$6:$Q$1005,Cad_cl!CH$5))</f>
        <v/>
      </c>
      <c r="CI648" s="125" t="str">
        <f>IF($C648="","",COUNTIFS(Con_ve!$C$6:$C$1005,$C648,Con_ve!$Q$6:$Q$1005,Cad_cl!CI$5))</f>
        <v/>
      </c>
      <c r="CJ648" s="125" t="str">
        <f>IF($C648="","",COUNTIFS(Con_ve!$C$6:$C$1005,$C648,Con_ve!$Q$6:$Q$1005,Cad_cl!CJ$5))</f>
        <v/>
      </c>
      <c r="CK648" s="125" t="str">
        <f>IF($C648="","",COUNTIFS(Con_ve!$C$6:$C$1005,$C648,Con_ve!$Q$6:$Q$1005,Cad_cl!CK$5))</f>
        <v/>
      </c>
      <c r="CL648" s="125" t="str">
        <f>IF($C648="","",COUNTIFS(Con_ve!$C$6:$C$1005,$C648,Con_ve!$Q$6:$Q$1005,Cad_cl!CL$5))</f>
        <v/>
      </c>
      <c r="CM648" s="125" t="str">
        <f>IF($C648="","",COUNTIFS(Con_ve!$C$6:$C$1005,$C648,Con_ve!$Q$6:$Q$1005,Cad_cl!CM$5))</f>
        <v/>
      </c>
      <c r="CN648" s="125" t="str">
        <f>IF($C648="","",COUNTIFS(Con_ve!$C$6:$C$1005,$C648,Con_ve!$Q$6:$Q$1005,Cad_cl!CN$5))</f>
        <v/>
      </c>
      <c r="CO648" s="125" t="str">
        <f>IF($C648="","",COUNTIFS(Con_ve!$C$6:$C$1005,$C648,Con_ve!$Q$6:$Q$1005,Cad_cl!CO$5))</f>
        <v/>
      </c>
      <c r="CP648" s="125" t="str">
        <f>IF($C648="","",COUNTIFS(Con_ve!$C$6:$C$1005,$C648,Con_ve!$Q$6:$Q$1005,Cad_cl!CP$5))</f>
        <v/>
      </c>
      <c r="CQ648" s="125" t="str">
        <f>IF($C648="","",COUNTIFS(Con_ve!$C$6:$C$1005,$C648,Con_ve!$Q$6:$Q$1005,Cad_cl!CQ$5))</f>
        <v/>
      </c>
      <c r="CR648" s="125">
        <f t="shared" si="32"/>
        <v>0</v>
      </c>
    </row>
    <row r="649" spans="3:96" ht="30" customHeight="1">
      <c r="C649" s="153"/>
      <c r="D649" s="153"/>
      <c r="E649" s="154"/>
      <c r="F649" s="153"/>
      <c r="G649" s="155"/>
      <c r="H649" s="153"/>
      <c r="I649" s="153"/>
      <c r="J649" s="132" t="s">
        <v>309</v>
      </c>
      <c r="K649" s="133" t="s">
        <v>309</v>
      </c>
      <c r="L649" s="153"/>
      <c r="M649" s="153"/>
      <c r="N649" s="153"/>
      <c r="O649" s="153"/>
      <c r="P649" s="153"/>
      <c r="Q649" s="153"/>
      <c r="AP649" s="134" t="str">
        <f>IF(ISERR(IF($C649="","",SUMIFS(Con_ve!$F$6:$F$1005,Con_ve!$C$6:$C$1005,$C649,Con_ve!$I$6:$I$1005,"Fechada",Con_ve!$Q$6:$Q$1005,Cad_cl!AP$5))),"",IF($C649="","",SUMIFS(Con_ve!$F$6:$F$1005,Con_ve!$C$6:$C$1005,$C649,Con_ve!$I$6:$I$1005,"Fechada",Con_ve!$Q$6:$Q$1005,Cad_cl!AP$5)))</f>
        <v/>
      </c>
      <c r="AQ649" s="134" t="str">
        <f>IF(ISERR(IF($C649="","",SUMIFS(Con_ve!$F$6:$F$1005,Con_ve!$C$6:$C$1005,$C649,Con_ve!$I$6:$I$1005,"Fechada",Con_ve!$Q$6:$Q$1005,Cad_cl!AQ$5))),"",IF($C649="","",SUMIFS(Con_ve!$F$6:$F$1005,Con_ve!$C$6:$C$1005,$C649,Con_ve!$I$6:$I$1005,"Fechada",Con_ve!$Q$6:$Q$1005,Cad_cl!AQ$5)))</f>
        <v/>
      </c>
      <c r="AR649" s="134" t="str">
        <f>IF(ISERR(IF($C649="","",SUMIFS(Con_ve!$F$6:$F$1005,Con_ve!$C$6:$C$1005,$C649,Con_ve!$I$6:$I$1005,"Fechada",Con_ve!$Q$6:$Q$1005,Cad_cl!AR$5))),"",IF($C649="","",SUMIFS(Con_ve!$F$6:$F$1005,Con_ve!$C$6:$C$1005,$C649,Con_ve!$I$6:$I$1005,"Fechada",Con_ve!$Q$6:$Q$1005,Cad_cl!AR$5)))</f>
        <v/>
      </c>
      <c r="AS649" s="134" t="str">
        <f>IF(ISERR(IF($C649="","",SUMIFS(Con_ve!$F$6:$F$1005,Con_ve!$C$6:$C$1005,$C649,Con_ve!$I$6:$I$1005,"Fechada",Con_ve!$Q$6:$Q$1005,Cad_cl!AS$5))),"",IF($C649="","",SUMIFS(Con_ve!$F$6:$F$1005,Con_ve!$C$6:$C$1005,$C649,Con_ve!$I$6:$I$1005,"Fechada",Con_ve!$Q$6:$Q$1005,Cad_cl!AS$5)))</f>
        <v/>
      </c>
      <c r="AT649" s="134" t="str">
        <f>IF(ISERR(IF($C649="","",SUMIFS(Con_ve!$F$6:$F$1005,Con_ve!$C$6:$C$1005,$C649,Con_ve!$I$6:$I$1005,"Fechada",Con_ve!$Q$6:$Q$1005,Cad_cl!AT$5))),"",IF($C649="","",SUMIFS(Con_ve!$F$6:$F$1005,Con_ve!$C$6:$C$1005,$C649,Con_ve!$I$6:$I$1005,"Fechada",Con_ve!$Q$6:$Q$1005,Cad_cl!AT$5)))</f>
        <v/>
      </c>
      <c r="AU649" s="134" t="str">
        <f>IF(ISERR(IF($C649="","",SUMIFS(Con_ve!$F$6:$F$1005,Con_ve!$C$6:$C$1005,$C649,Con_ve!$I$6:$I$1005,"Fechada",Con_ve!$Q$6:$Q$1005,Cad_cl!AU$5))),"",IF($C649="","",SUMIFS(Con_ve!$F$6:$F$1005,Con_ve!$C$6:$C$1005,$C649,Con_ve!$I$6:$I$1005,"Fechada",Con_ve!$Q$6:$Q$1005,Cad_cl!AU$5)))</f>
        <v/>
      </c>
      <c r="AV649" s="134" t="str">
        <f>IF(ISERR(IF($C649="","",SUMIFS(Con_ve!$F$6:$F$1005,Con_ve!$C$6:$C$1005,$C649,Con_ve!$I$6:$I$1005,"Fechada",Con_ve!$Q$6:$Q$1005,Cad_cl!AV$5))),"",IF($C649="","",SUMIFS(Con_ve!$F$6:$F$1005,Con_ve!$C$6:$C$1005,$C649,Con_ve!$I$6:$I$1005,"Fechada",Con_ve!$Q$6:$Q$1005,Cad_cl!AV$5)))</f>
        <v/>
      </c>
      <c r="AW649" s="134" t="str">
        <f>IF(ISERR(IF($C649="","",SUMIFS(Con_ve!$F$6:$F$1005,Con_ve!$C$6:$C$1005,$C649,Con_ve!$I$6:$I$1005,"Fechada",Con_ve!$Q$6:$Q$1005,Cad_cl!AW$5))),"",IF($C649="","",SUMIFS(Con_ve!$F$6:$F$1005,Con_ve!$C$6:$C$1005,$C649,Con_ve!$I$6:$I$1005,"Fechada",Con_ve!$Q$6:$Q$1005,Cad_cl!AW$5)))</f>
        <v/>
      </c>
      <c r="AX649" s="134" t="str">
        <f>IF(ISERR(IF($C649="","",SUMIFS(Con_ve!$F$6:$F$1005,Con_ve!$C$6:$C$1005,$C649,Con_ve!$I$6:$I$1005,"Fechada",Con_ve!$Q$6:$Q$1005,Cad_cl!AX$5))),"",IF($C649="","",SUMIFS(Con_ve!$F$6:$F$1005,Con_ve!$C$6:$C$1005,$C649,Con_ve!$I$6:$I$1005,"Fechada",Con_ve!$Q$6:$Q$1005,Cad_cl!AX$5)))</f>
        <v/>
      </c>
      <c r="AY649" s="134" t="str">
        <f>IF(ISERR(IF($C649="","",SUMIFS(Con_ve!$F$6:$F$1005,Con_ve!$C$6:$C$1005,$C649,Con_ve!$I$6:$I$1005,"Fechada",Con_ve!$Q$6:$Q$1005,Cad_cl!AY$5))),"",IF($C649="","",SUMIFS(Con_ve!$F$6:$F$1005,Con_ve!$C$6:$C$1005,$C649,Con_ve!$I$6:$I$1005,"Fechada",Con_ve!$Q$6:$Q$1005,Cad_cl!AY$5)))</f>
        <v/>
      </c>
      <c r="AZ649" s="134" t="str">
        <f>IF(ISERR(IF($C649="","",SUMIFS(Con_ve!$F$6:$F$1005,Con_ve!$C$6:$C$1005,$C649,Con_ve!$I$6:$I$1005,"Fechada",Con_ve!$Q$6:$Q$1005,Cad_cl!AZ$5))),"",IF($C649="","",SUMIFS(Con_ve!$F$6:$F$1005,Con_ve!$C$6:$C$1005,$C649,Con_ve!$I$6:$I$1005,"Fechada",Con_ve!$Q$6:$Q$1005,Cad_cl!AZ$5)))</f>
        <v/>
      </c>
      <c r="BA649" s="134" t="str">
        <f>IF(ISERR(IF($C649="","",SUMIFS(Con_ve!$F$6:$F$1005,Con_ve!$C$6:$C$1005,$C649,Con_ve!$I$6:$I$1005,"Fechada",Con_ve!$Q$6:$Q$1005,Cad_cl!BA$5))),"",IF($C649="","",SUMIFS(Con_ve!$F$6:$F$1005,Con_ve!$C$6:$C$1005,$C649,Con_ve!$I$6:$I$1005,"Fechada",Con_ve!$Q$6:$Q$1005,Cad_cl!BA$5)))</f>
        <v/>
      </c>
      <c r="BB649" s="134">
        <f t="shared" si="30"/>
        <v>0</v>
      </c>
      <c r="BD649" s="134" t="str">
        <f>IF(ISERR(IF($C649="","",SUMIFS(Con_ve!$F$6:$F$1005,Con_ve!$C$6:$C$1005,$C649,Con_ve!$I$6:$I$1005,"Em negociação",Con_ve!$Q$6:$Q$1005,Cad_cl!BD$5))),"",IF($C649="","",SUMIFS(Con_ve!$F$6:$F$1005,Con_ve!$C$6:$C$1005,$C649,Con_ve!$I$6:$I$1005,"Em negociação",Con_ve!$Q$6:$Q$1005,Cad_cl!BD$5)))</f>
        <v/>
      </c>
      <c r="BE649" s="134" t="str">
        <f>IF(ISERR(IF($C649="","",SUMIFS(Con_ve!$F$6:$F$1005,Con_ve!$C$6:$C$1005,$C649,Con_ve!$I$6:$I$1005,"Em negociação",Con_ve!$Q$6:$Q$1005,Cad_cl!BE$5))),"",IF($C649="","",SUMIFS(Con_ve!$F$6:$F$1005,Con_ve!$C$6:$C$1005,$C649,Con_ve!$I$6:$I$1005,"Em negociação",Con_ve!$Q$6:$Q$1005,Cad_cl!BE$5)))</f>
        <v/>
      </c>
      <c r="BF649" s="134" t="str">
        <f>IF(ISERR(IF($C649="","",SUMIFS(Con_ve!$F$6:$F$1005,Con_ve!$C$6:$C$1005,$C649,Con_ve!$I$6:$I$1005,"Em negociação",Con_ve!$Q$6:$Q$1005,Cad_cl!BF$5))),"",IF($C649="","",SUMIFS(Con_ve!$F$6:$F$1005,Con_ve!$C$6:$C$1005,$C649,Con_ve!$I$6:$I$1005,"Em negociação",Con_ve!$Q$6:$Q$1005,Cad_cl!BF$5)))</f>
        <v/>
      </c>
      <c r="BG649" s="134" t="str">
        <f>IF(ISERR(IF($C649="","",SUMIFS(Con_ve!$F$6:$F$1005,Con_ve!$C$6:$C$1005,$C649,Con_ve!$I$6:$I$1005,"Em negociação",Con_ve!$Q$6:$Q$1005,Cad_cl!BG$5))),"",IF($C649="","",SUMIFS(Con_ve!$F$6:$F$1005,Con_ve!$C$6:$C$1005,$C649,Con_ve!$I$6:$I$1005,"Em negociação",Con_ve!$Q$6:$Q$1005,Cad_cl!BG$5)))</f>
        <v/>
      </c>
      <c r="BH649" s="134" t="str">
        <f>IF(ISERR(IF($C649="","",SUMIFS(Con_ve!$F$6:$F$1005,Con_ve!$C$6:$C$1005,$C649,Con_ve!$I$6:$I$1005,"Em negociação",Con_ve!$Q$6:$Q$1005,Cad_cl!BH$5))),"",IF($C649="","",SUMIFS(Con_ve!$F$6:$F$1005,Con_ve!$C$6:$C$1005,$C649,Con_ve!$I$6:$I$1005,"Em negociação",Con_ve!$Q$6:$Q$1005,Cad_cl!BH$5)))</f>
        <v/>
      </c>
      <c r="BI649" s="134" t="str">
        <f>IF(ISERR(IF($C649="","",SUMIFS(Con_ve!$F$6:$F$1005,Con_ve!$C$6:$C$1005,$C649,Con_ve!$I$6:$I$1005,"Em negociação",Con_ve!$Q$6:$Q$1005,Cad_cl!BI$5))),"",IF($C649="","",SUMIFS(Con_ve!$F$6:$F$1005,Con_ve!$C$6:$C$1005,$C649,Con_ve!$I$6:$I$1005,"Em negociação",Con_ve!$Q$6:$Q$1005,Cad_cl!BI$5)))</f>
        <v/>
      </c>
      <c r="BJ649" s="134" t="str">
        <f>IF(ISERR(IF($C649="","",SUMIFS(Con_ve!$F$6:$F$1005,Con_ve!$C$6:$C$1005,$C649,Con_ve!$I$6:$I$1005,"Em negociação",Con_ve!$Q$6:$Q$1005,Cad_cl!BJ$5))),"",IF($C649="","",SUMIFS(Con_ve!$F$6:$F$1005,Con_ve!$C$6:$C$1005,$C649,Con_ve!$I$6:$I$1005,"Em negociação",Con_ve!$Q$6:$Q$1005,Cad_cl!BJ$5)))</f>
        <v/>
      </c>
      <c r="BK649" s="134" t="str">
        <f>IF(ISERR(IF($C649="","",SUMIFS(Con_ve!$F$6:$F$1005,Con_ve!$C$6:$C$1005,$C649,Con_ve!$I$6:$I$1005,"Em negociação",Con_ve!$Q$6:$Q$1005,Cad_cl!BK$5))),"",IF($C649="","",SUMIFS(Con_ve!$F$6:$F$1005,Con_ve!$C$6:$C$1005,$C649,Con_ve!$I$6:$I$1005,"Em negociação",Con_ve!$Q$6:$Q$1005,Cad_cl!BK$5)))</f>
        <v/>
      </c>
      <c r="BL649" s="134" t="str">
        <f>IF(ISERR(IF($C649="","",SUMIFS(Con_ve!$F$6:$F$1005,Con_ve!$C$6:$C$1005,$C649,Con_ve!$I$6:$I$1005,"Em negociação",Con_ve!$Q$6:$Q$1005,Cad_cl!BL$5))),"",IF($C649="","",SUMIFS(Con_ve!$F$6:$F$1005,Con_ve!$C$6:$C$1005,$C649,Con_ve!$I$6:$I$1005,"Em negociação",Con_ve!$Q$6:$Q$1005,Cad_cl!BL$5)))</f>
        <v/>
      </c>
      <c r="BM649" s="134" t="str">
        <f>IF(ISERR(IF($C649="","",SUMIFS(Con_ve!$F$6:$F$1005,Con_ve!$C$6:$C$1005,$C649,Con_ve!$I$6:$I$1005,"Em negociação",Con_ve!$Q$6:$Q$1005,Cad_cl!BM$5))),"",IF($C649="","",SUMIFS(Con_ve!$F$6:$F$1005,Con_ve!$C$6:$C$1005,$C649,Con_ve!$I$6:$I$1005,"Em negociação",Con_ve!$Q$6:$Q$1005,Cad_cl!BM$5)))</f>
        <v/>
      </c>
      <c r="BN649" s="134" t="str">
        <f>IF(ISERR(IF($C649="","",SUMIFS(Con_ve!$F$6:$F$1005,Con_ve!$C$6:$C$1005,$C649,Con_ve!$I$6:$I$1005,"Em negociação",Con_ve!$Q$6:$Q$1005,Cad_cl!BN$5))),"",IF($C649="","",SUMIFS(Con_ve!$F$6:$F$1005,Con_ve!$C$6:$C$1005,$C649,Con_ve!$I$6:$I$1005,"Em negociação",Con_ve!$Q$6:$Q$1005,Cad_cl!BN$5)))</f>
        <v/>
      </c>
      <c r="BO649" s="134" t="str">
        <f>IF(ISERR(IF($C649="","",SUMIFS(Con_ve!$F$6:$F$1005,Con_ve!$C$6:$C$1005,$C649,Con_ve!$I$6:$I$1005,"Em negociação",Con_ve!$Q$6:$Q$1005,Cad_cl!BO$5))),"",IF($C649="","",SUMIFS(Con_ve!$F$6:$F$1005,Con_ve!$C$6:$C$1005,$C649,Con_ve!$I$6:$I$1005,"Em negociação",Con_ve!$Q$6:$Q$1005,Cad_cl!BO$5)))</f>
        <v/>
      </c>
      <c r="BP649" s="134">
        <f t="shared" si="31"/>
        <v>0</v>
      </c>
      <c r="BR649" s="125" t="str">
        <f>IF(ISERR(IF(AND($I649=Re_lo!$E$5,BR$5=VLOOKUP(Re_lo!$H$5,Re_lo!$N$5:$O$16,2,0)),AP649,"")),"",IF(AND($I649=Re_lo!$E$5,BR$5=VLOOKUP(Re_lo!$H$5,Re_lo!$N$5:$O$16,2,0)),AP649,""))</f>
        <v/>
      </c>
      <c r="BS649" s="125" t="str">
        <f>IF(ISERR(IF(AND($I649=Re_lo!$E$5,BS$5=VLOOKUP(Re_lo!$H$5,Re_lo!$N$5:$O$16,2,0)),AQ649,"")),"",IF(AND($I649=Re_lo!$E$5,BS$5=VLOOKUP(Re_lo!$H$5,Re_lo!$N$5:$O$16,2,0)),AQ649,""))</f>
        <v/>
      </c>
      <c r="BT649" s="125" t="str">
        <f>IF(ISERR(IF(AND($I649=Re_lo!$E$5,BT$5=VLOOKUP(Re_lo!$H$5,Re_lo!$N$5:$O$16,2,0)),AR649,"")),"",IF(AND($I649=Re_lo!$E$5,BT$5=VLOOKUP(Re_lo!$H$5,Re_lo!$N$5:$O$16,2,0)),AR649,""))</f>
        <v/>
      </c>
      <c r="BU649" s="125" t="str">
        <f>IF(ISERR(IF(AND($I649=Re_lo!$E$5,BU$5=VLOOKUP(Re_lo!$H$5,Re_lo!$N$5:$O$16,2,0)),AS649,"")),"",IF(AND($I649=Re_lo!$E$5,BU$5=VLOOKUP(Re_lo!$H$5,Re_lo!$N$5:$O$16,2,0)),AS649,""))</f>
        <v/>
      </c>
      <c r="BV649" s="125" t="str">
        <f>IF(ISERR(IF(AND($I649=Re_lo!$E$5,BV$5=VLOOKUP(Re_lo!$H$5,Re_lo!$N$5:$O$16,2,0)),AT649,"")),"",IF(AND($I649=Re_lo!$E$5,BV$5=VLOOKUP(Re_lo!$H$5,Re_lo!$N$5:$O$16,2,0)),AT649,""))</f>
        <v/>
      </c>
      <c r="BW649" s="125" t="str">
        <f>IF(ISERR(IF(AND($I649=Re_lo!$E$5,BW$5=VLOOKUP(Re_lo!$H$5,Re_lo!$N$5:$O$16,2,0)),AU649,"")),"",IF(AND($I649=Re_lo!$E$5,BW$5=VLOOKUP(Re_lo!$H$5,Re_lo!$N$5:$O$16,2,0)),AU649,""))</f>
        <v/>
      </c>
      <c r="BX649" s="125" t="str">
        <f>IF(ISERR(IF(AND($I649=Re_lo!$E$5,BX$5=VLOOKUP(Re_lo!$H$5,Re_lo!$N$5:$O$16,2,0)),AV649,"")),"",IF(AND($I649=Re_lo!$E$5,BX$5=VLOOKUP(Re_lo!$H$5,Re_lo!$N$5:$O$16,2,0)),AV649,""))</f>
        <v/>
      </c>
      <c r="BY649" s="125" t="str">
        <f>IF(ISERR(IF(AND($I649=Re_lo!$E$5,BY$5=VLOOKUP(Re_lo!$H$5,Re_lo!$N$5:$O$16,2,0)),AW649,"")),"",IF(AND($I649=Re_lo!$E$5,BY$5=VLOOKUP(Re_lo!$H$5,Re_lo!$N$5:$O$16,2,0)),AW649,""))</f>
        <v/>
      </c>
      <c r="BZ649" s="125" t="str">
        <f>IF(ISERR(IF(AND($I649=Re_lo!$E$5,BZ$5=VLOOKUP(Re_lo!$H$5,Re_lo!$N$5:$O$16,2,0)),AX649,"")),"",IF(AND($I649=Re_lo!$E$5,BZ$5=VLOOKUP(Re_lo!$H$5,Re_lo!$N$5:$O$16,2,0)),AX649,""))</f>
        <v/>
      </c>
      <c r="CA649" s="125" t="str">
        <f>IF(ISERR(IF(AND($I649=Re_lo!$E$5,CA$5=VLOOKUP(Re_lo!$H$5,Re_lo!$N$5:$O$16,2,0)),AY649,"")),"",IF(AND($I649=Re_lo!$E$5,CA$5=VLOOKUP(Re_lo!$H$5,Re_lo!$N$5:$O$16,2,0)),AY649,""))</f>
        <v/>
      </c>
      <c r="CB649" s="125" t="str">
        <f>IF(ISERR(IF(AND($I649=Re_lo!$E$5,CB$5=VLOOKUP(Re_lo!$H$5,Re_lo!$N$5:$O$16,2,0)),AZ649,"")),"",IF(AND($I649=Re_lo!$E$5,CB$5=VLOOKUP(Re_lo!$H$5,Re_lo!$N$5:$O$16,2,0)),AZ649,""))</f>
        <v/>
      </c>
      <c r="CC649" s="125" t="str">
        <f>IF(ISERR(IF(AND($I649=Re_lo!$E$5,CC$5=VLOOKUP(Re_lo!$H$5,Re_lo!$N$5:$O$16,2,0)),BA649,"")),"",IF(AND($I649=Re_lo!$E$5,CC$5=VLOOKUP(Re_lo!$H$5,Re_lo!$N$5:$O$16,2,0)),BA649,""))</f>
        <v/>
      </c>
      <c r="CD649" s="125" t="str">
        <f>IF(ISERR(IF(AND($I649=Re_lo!$E$5,CD$5=VLOOKUP(Re_lo!$H$5,Re_lo!$N$5:$O$16,2,0)),BB649,"")),"",IF(AND($I649=Re_lo!$E$5,CD$5=VLOOKUP(Re_lo!$H$5,Re_lo!$N$5:$O$16,2,0)),BB649,""))</f>
        <v/>
      </c>
      <c r="CF649" s="125" t="str">
        <f>IF($C649="","",COUNTIFS(Con_ve!$C$6:$C$1005,$C649,Con_ve!$Q$6:$Q$1005,Cad_cl!CF$5))</f>
        <v/>
      </c>
      <c r="CG649" s="125" t="str">
        <f>IF($C649="","",COUNTIFS(Con_ve!$C$6:$C$1005,$C649,Con_ve!$Q$6:$Q$1005,Cad_cl!CG$5))</f>
        <v/>
      </c>
      <c r="CH649" s="125" t="str">
        <f>IF($C649="","",COUNTIFS(Con_ve!$C$6:$C$1005,$C649,Con_ve!$Q$6:$Q$1005,Cad_cl!CH$5))</f>
        <v/>
      </c>
      <c r="CI649" s="125" t="str">
        <f>IF($C649="","",COUNTIFS(Con_ve!$C$6:$C$1005,$C649,Con_ve!$Q$6:$Q$1005,Cad_cl!CI$5))</f>
        <v/>
      </c>
      <c r="CJ649" s="125" t="str">
        <f>IF($C649="","",COUNTIFS(Con_ve!$C$6:$C$1005,$C649,Con_ve!$Q$6:$Q$1005,Cad_cl!CJ$5))</f>
        <v/>
      </c>
      <c r="CK649" s="125" t="str">
        <f>IF($C649="","",COUNTIFS(Con_ve!$C$6:$C$1005,$C649,Con_ve!$Q$6:$Q$1005,Cad_cl!CK$5))</f>
        <v/>
      </c>
      <c r="CL649" s="125" t="str">
        <f>IF($C649="","",COUNTIFS(Con_ve!$C$6:$C$1005,$C649,Con_ve!$Q$6:$Q$1005,Cad_cl!CL$5))</f>
        <v/>
      </c>
      <c r="CM649" s="125" t="str">
        <f>IF($C649="","",COUNTIFS(Con_ve!$C$6:$C$1005,$C649,Con_ve!$Q$6:$Q$1005,Cad_cl!CM$5))</f>
        <v/>
      </c>
      <c r="CN649" s="125" t="str">
        <f>IF($C649="","",COUNTIFS(Con_ve!$C$6:$C$1005,$C649,Con_ve!$Q$6:$Q$1005,Cad_cl!CN$5))</f>
        <v/>
      </c>
      <c r="CO649" s="125" t="str">
        <f>IF($C649="","",COUNTIFS(Con_ve!$C$6:$C$1005,$C649,Con_ve!$Q$6:$Q$1005,Cad_cl!CO$5))</f>
        <v/>
      </c>
      <c r="CP649" s="125" t="str">
        <f>IF($C649="","",COUNTIFS(Con_ve!$C$6:$C$1005,$C649,Con_ve!$Q$6:$Q$1005,Cad_cl!CP$5))</f>
        <v/>
      </c>
      <c r="CQ649" s="125" t="str">
        <f>IF($C649="","",COUNTIFS(Con_ve!$C$6:$C$1005,$C649,Con_ve!$Q$6:$Q$1005,Cad_cl!CQ$5))</f>
        <v/>
      </c>
      <c r="CR649" s="125">
        <f t="shared" si="32"/>
        <v>0</v>
      </c>
    </row>
    <row r="650" spans="3:96" ht="30" customHeight="1">
      <c r="C650" s="153"/>
      <c r="D650" s="153"/>
      <c r="E650" s="154"/>
      <c r="F650" s="153"/>
      <c r="G650" s="155"/>
      <c r="H650" s="153"/>
      <c r="I650" s="153"/>
      <c r="J650" s="132" t="s">
        <v>309</v>
      </c>
      <c r="K650" s="133" t="s">
        <v>309</v>
      </c>
      <c r="L650" s="153"/>
      <c r="M650" s="153"/>
      <c r="N650" s="153"/>
      <c r="O650" s="153"/>
      <c r="P650" s="153"/>
      <c r="Q650" s="153"/>
      <c r="AP650" s="134" t="str">
        <f>IF(ISERR(IF($C650="","",SUMIFS(Con_ve!$F$6:$F$1005,Con_ve!$C$6:$C$1005,$C650,Con_ve!$I$6:$I$1005,"Fechada",Con_ve!$Q$6:$Q$1005,Cad_cl!AP$5))),"",IF($C650="","",SUMIFS(Con_ve!$F$6:$F$1005,Con_ve!$C$6:$C$1005,$C650,Con_ve!$I$6:$I$1005,"Fechada",Con_ve!$Q$6:$Q$1005,Cad_cl!AP$5)))</f>
        <v/>
      </c>
      <c r="AQ650" s="134" t="str">
        <f>IF(ISERR(IF($C650="","",SUMIFS(Con_ve!$F$6:$F$1005,Con_ve!$C$6:$C$1005,$C650,Con_ve!$I$6:$I$1005,"Fechada",Con_ve!$Q$6:$Q$1005,Cad_cl!AQ$5))),"",IF($C650="","",SUMIFS(Con_ve!$F$6:$F$1005,Con_ve!$C$6:$C$1005,$C650,Con_ve!$I$6:$I$1005,"Fechada",Con_ve!$Q$6:$Q$1005,Cad_cl!AQ$5)))</f>
        <v/>
      </c>
      <c r="AR650" s="134" t="str">
        <f>IF(ISERR(IF($C650="","",SUMIFS(Con_ve!$F$6:$F$1005,Con_ve!$C$6:$C$1005,$C650,Con_ve!$I$6:$I$1005,"Fechada",Con_ve!$Q$6:$Q$1005,Cad_cl!AR$5))),"",IF($C650="","",SUMIFS(Con_ve!$F$6:$F$1005,Con_ve!$C$6:$C$1005,$C650,Con_ve!$I$6:$I$1005,"Fechada",Con_ve!$Q$6:$Q$1005,Cad_cl!AR$5)))</f>
        <v/>
      </c>
      <c r="AS650" s="134" t="str">
        <f>IF(ISERR(IF($C650="","",SUMIFS(Con_ve!$F$6:$F$1005,Con_ve!$C$6:$C$1005,$C650,Con_ve!$I$6:$I$1005,"Fechada",Con_ve!$Q$6:$Q$1005,Cad_cl!AS$5))),"",IF($C650="","",SUMIFS(Con_ve!$F$6:$F$1005,Con_ve!$C$6:$C$1005,$C650,Con_ve!$I$6:$I$1005,"Fechada",Con_ve!$Q$6:$Q$1005,Cad_cl!AS$5)))</f>
        <v/>
      </c>
      <c r="AT650" s="134" t="str">
        <f>IF(ISERR(IF($C650="","",SUMIFS(Con_ve!$F$6:$F$1005,Con_ve!$C$6:$C$1005,$C650,Con_ve!$I$6:$I$1005,"Fechada",Con_ve!$Q$6:$Q$1005,Cad_cl!AT$5))),"",IF($C650="","",SUMIFS(Con_ve!$F$6:$F$1005,Con_ve!$C$6:$C$1005,$C650,Con_ve!$I$6:$I$1005,"Fechada",Con_ve!$Q$6:$Q$1005,Cad_cl!AT$5)))</f>
        <v/>
      </c>
      <c r="AU650" s="134" t="str">
        <f>IF(ISERR(IF($C650="","",SUMIFS(Con_ve!$F$6:$F$1005,Con_ve!$C$6:$C$1005,$C650,Con_ve!$I$6:$I$1005,"Fechada",Con_ve!$Q$6:$Q$1005,Cad_cl!AU$5))),"",IF($C650="","",SUMIFS(Con_ve!$F$6:$F$1005,Con_ve!$C$6:$C$1005,$C650,Con_ve!$I$6:$I$1005,"Fechada",Con_ve!$Q$6:$Q$1005,Cad_cl!AU$5)))</f>
        <v/>
      </c>
      <c r="AV650" s="134" t="str">
        <f>IF(ISERR(IF($C650="","",SUMIFS(Con_ve!$F$6:$F$1005,Con_ve!$C$6:$C$1005,$C650,Con_ve!$I$6:$I$1005,"Fechada",Con_ve!$Q$6:$Q$1005,Cad_cl!AV$5))),"",IF($C650="","",SUMIFS(Con_ve!$F$6:$F$1005,Con_ve!$C$6:$C$1005,$C650,Con_ve!$I$6:$I$1005,"Fechada",Con_ve!$Q$6:$Q$1005,Cad_cl!AV$5)))</f>
        <v/>
      </c>
      <c r="AW650" s="134" t="str">
        <f>IF(ISERR(IF($C650="","",SUMIFS(Con_ve!$F$6:$F$1005,Con_ve!$C$6:$C$1005,$C650,Con_ve!$I$6:$I$1005,"Fechada",Con_ve!$Q$6:$Q$1005,Cad_cl!AW$5))),"",IF($C650="","",SUMIFS(Con_ve!$F$6:$F$1005,Con_ve!$C$6:$C$1005,$C650,Con_ve!$I$6:$I$1005,"Fechada",Con_ve!$Q$6:$Q$1005,Cad_cl!AW$5)))</f>
        <v/>
      </c>
      <c r="AX650" s="134" t="str">
        <f>IF(ISERR(IF($C650="","",SUMIFS(Con_ve!$F$6:$F$1005,Con_ve!$C$6:$C$1005,$C650,Con_ve!$I$6:$I$1005,"Fechada",Con_ve!$Q$6:$Q$1005,Cad_cl!AX$5))),"",IF($C650="","",SUMIFS(Con_ve!$F$6:$F$1005,Con_ve!$C$6:$C$1005,$C650,Con_ve!$I$6:$I$1005,"Fechada",Con_ve!$Q$6:$Q$1005,Cad_cl!AX$5)))</f>
        <v/>
      </c>
      <c r="AY650" s="134" t="str">
        <f>IF(ISERR(IF($C650="","",SUMIFS(Con_ve!$F$6:$F$1005,Con_ve!$C$6:$C$1005,$C650,Con_ve!$I$6:$I$1005,"Fechada",Con_ve!$Q$6:$Q$1005,Cad_cl!AY$5))),"",IF($C650="","",SUMIFS(Con_ve!$F$6:$F$1005,Con_ve!$C$6:$C$1005,$C650,Con_ve!$I$6:$I$1005,"Fechada",Con_ve!$Q$6:$Q$1005,Cad_cl!AY$5)))</f>
        <v/>
      </c>
      <c r="AZ650" s="134" t="str">
        <f>IF(ISERR(IF($C650="","",SUMIFS(Con_ve!$F$6:$F$1005,Con_ve!$C$6:$C$1005,$C650,Con_ve!$I$6:$I$1005,"Fechada",Con_ve!$Q$6:$Q$1005,Cad_cl!AZ$5))),"",IF($C650="","",SUMIFS(Con_ve!$F$6:$F$1005,Con_ve!$C$6:$C$1005,$C650,Con_ve!$I$6:$I$1005,"Fechada",Con_ve!$Q$6:$Q$1005,Cad_cl!AZ$5)))</f>
        <v/>
      </c>
      <c r="BA650" s="134" t="str">
        <f>IF(ISERR(IF($C650="","",SUMIFS(Con_ve!$F$6:$F$1005,Con_ve!$C$6:$C$1005,$C650,Con_ve!$I$6:$I$1005,"Fechada",Con_ve!$Q$6:$Q$1005,Cad_cl!BA$5))),"",IF($C650="","",SUMIFS(Con_ve!$F$6:$F$1005,Con_ve!$C$6:$C$1005,$C650,Con_ve!$I$6:$I$1005,"Fechada",Con_ve!$Q$6:$Q$1005,Cad_cl!BA$5)))</f>
        <v/>
      </c>
      <c r="BB650" s="134">
        <f t="shared" si="30"/>
        <v>0</v>
      </c>
      <c r="BD650" s="134" t="str">
        <f>IF(ISERR(IF($C650="","",SUMIFS(Con_ve!$F$6:$F$1005,Con_ve!$C$6:$C$1005,$C650,Con_ve!$I$6:$I$1005,"Em negociação",Con_ve!$Q$6:$Q$1005,Cad_cl!BD$5))),"",IF($C650="","",SUMIFS(Con_ve!$F$6:$F$1005,Con_ve!$C$6:$C$1005,$C650,Con_ve!$I$6:$I$1005,"Em negociação",Con_ve!$Q$6:$Q$1005,Cad_cl!BD$5)))</f>
        <v/>
      </c>
      <c r="BE650" s="134" t="str">
        <f>IF(ISERR(IF($C650="","",SUMIFS(Con_ve!$F$6:$F$1005,Con_ve!$C$6:$C$1005,$C650,Con_ve!$I$6:$I$1005,"Em negociação",Con_ve!$Q$6:$Q$1005,Cad_cl!BE$5))),"",IF($C650="","",SUMIFS(Con_ve!$F$6:$F$1005,Con_ve!$C$6:$C$1005,$C650,Con_ve!$I$6:$I$1005,"Em negociação",Con_ve!$Q$6:$Q$1005,Cad_cl!BE$5)))</f>
        <v/>
      </c>
      <c r="BF650" s="134" t="str">
        <f>IF(ISERR(IF($C650="","",SUMIFS(Con_ve!$F$6:$F$1005,Con_ve!$C$6:$C$1005,$C650,Con_ve!$I$6:$I$1005,"Em negociação",Con_ve!$Q$6:$Q$1005,Cad_cl!BF$5))),"",IF($C650="","",SUMIFS(Con_ve!$F$6:$F$1005,Con_ve!$C$6:$C$1005,$C650,Con_ve!$I$6:$I$1005,"Em negociação",Con_ve!$Q$6:$Q$1005,Cad_cl!BF$5)))</f>
        <v/>
      </c>
      <c r="BG650" s="134" t="str">
        <f>IF(ISERR(IF($C650="","",SUMIFS(Con_ve!$F$6:$F$1005,Con_ve!$C$6:$C$1005,$C650,Con_ve!$I$6:$I$1005,"Em negociação",Con_ve!$Q$6:$Q$1005,Cad_cl!BG$5))),"",IF($C650="","",SUMIFS(Con_ve!$F$6:$F$1005,Con_ve!$C$6:$C$1005,$C650,Con_ve!$I$6:$I$1005,"Em negociação",Con_ve!$Q$6:$Q$1005,Cad_cl!BG$5)))</f>
        <v/>
      </c>
      <c r="BH650" s="134" t="str">
        <f>IF(ISERR(IF($C650="","",SUMIFS(Con_ve!$F$6:$F$1005,Con_ve!$C$6:$C$1005,$C650,Con_ve!$I$6:$I$1005,"Em negociação",Con_ve!$Q$6:$Q$1005,Cad_cl!BH$5))),"",IF($C650="","",SUMIFS(Con_ve!$F$6:$F$1005,Con_ve!$C$6:$C$1005,$C650,Con_ve!$I$6:$I$1005,"Em negociação",Con_ve!$Q$6:$Q$1005,Cad_cl!BH$5)))</f>
        <v/>
      </c>
      <c r="BI650" s="134" t="str">
        <f>IF(ISERR(IF($C650="","",SUMIFS(Con_ve!$F$6:$F$1005,Con_ve!$C$6:$C$1005,$C650,Con_ve!$I$6:$I$1005,"Em negociação",Con_ve!$Q$6:$Q$1005,Cad_cl!BI$5))),"",IF($C650="","",SUMIFS(Con_ve!$F$6:$F$1005,Con_ve!$C$6:$C$1005,$C650,Con_ve!$I$6:$I$1005,"Em negociação",Con_ve!$Q$6:$Q$1005,Cad_cl!BI$5)))</f>
        <v/>
      </c>
      <c r="BJ650" s="134" t="str">
        <f>IF(ISERR(IF($C650="","",SUMIFS(Con_ve!$F$6:$F$1005,Con_ve!$C$6:$C$1005,$C650,Con_ve!$I$6:$I$1005,"Em negociação",Con_ve!$Q$6:$Q$1005,Cad_cl!BJ$5))),"",IF($C650="","",SUMIFS(Con_ve!$F$6:$F$1005,Con_ve!$C$6:$C$1005,$C650,Con_ve!$I$6:$I$1005,"Em negociação",Con_ve!$Q$6:$Q$1005,Cad_cl!BJ$5)))</f>
        <v/>
      </c>
      <c r="BK650" s="134" t="str">
        <f>IF(ISERR(IF($C650="","",SUMIFS(Con_ve!$F$6:$F$1005,Con_ve!$C$6:$C$1005,$C650,Con_ve!$I$6:$I$1005,"Em negociação",Con_ve!$Q$6:$Q$1005,Cad_cl!BK$5))),"",IF($C650="","",SUMIFS(Con_ve!$F$6:$F$1005,Con_ve!$C$6:$C$1005,$C650,Con_ve!$I$6:$I$1005,"Em negociação",Con_ve!$Q$6:$Q$1005,Cad_cl!BK$5)))</f>
        <v/>
      </c>
      <c r="BL650" s="134" t="str">
        <f>IF(ISERR(IF($C650="","",SUMIFS(Con_ve!$F$6:$F$1005,Con_ve!$C$6:$C$1005,$C650,Con_ve!$I$6:$I$1005,"Em negociação",Con_ve!$Q$6:$Q$1005,Cad_cl!BL$5))),"",IF($C650="","",SUMIFS(Con_ve!$F$6:$F$1005,Con_ve!$C$6:$C$1005,$C650,Con_ve!$I$6:$I$1005,"Em negociação",Con_ve!$Q$6:$Q$1005,Cad_cl!BL$5)))</f>
        <v/>
      </c>
      <c r="BM650" s="134" t="str">
        <f>IF(ISERR(IF($C650="","",SUMIFS(Con_ve!$F$6:$F$1005,Con_ve!$C$6:$C$1005,$C650,Con_ve!$I$6:$I$1005,"Em negociação",Con_ve!$Q$6:$Q$1005,Cad_cl!BM$5))),"",IF($C650="","",SUMIFS(Con_ve!$F$6:$F$1005,Con_ve!$C$6:$C$1005,$C650,Con_ve!$I$6:$I$1005,"Em negociação",Con_ve!$Q$6:$Q$1005,Cad_cl!BM$5)))</f>
        <v/>
      </c>
      <c r="BN650" s="134" t="str">
        <f>IF(ISERR(IF($C650="","",SUMIFS(Con_ve!$F$6:$F$1005,Con_ve!$C$6:$C$1005,$C650,Con_ve!$I$6:$I$1005,"Em negociação",Con_ve!$Q$6:$Q$1005,Cad_cl!BN$5))),"",IF($C650="","",SUMIFS(Con_ve!$F$6:$F$1005,Con_ve!$C$6:$C$1005,$C650,Con_ve!$I$6:$I$1005,"Em negociação",Con_ve!$Q$6:$Q$1005,Cad_cl!BN$5)))</f>
        <v/>
      </c>
      <c r="BO650" s="134" t="str">
        <f>IF(ISERR(IF($C650="","",SUMIFS(Con_ve!$F$6:$F$1005,Con_ve!$C$6:$C$1005,$C650,Con_ve!$I$6:$I$1005,"Em negociação",Con_ve!$Q$6:$Q$1005,Cad_cl!BO$5))),"",IF($C650="","",SUMIFS(Con_ve!$F$6:$F$1005,Con_ve!$C$6:$C$1005,$C650,Con_ve!$I$6:$I$1005,"Em negociação",Con_ve!$Q$6:$Q$1005,Cad_cl!BO$5)))</f>
        <v/>
      </c>
      <c r="BP650" s="134">
        <f t="shared" si="31"/>
        <v>0</v>
      </c>
      <c r="BR650" s="125" t="str">
        <f>IF(ISERR(IF(AND($I650=Re_lo!$E$5,BR$5=VLOOKUP(Re_lo!$H$5,Re_lo!$N$5:$O$16,2,0)),AP650,"")),"",IF(AND($I650=Re_lo!$E$5,BR$5=VLOOKUP(Re_lo!$H$5,Re_lo!$N$5:$O$16,2,0)),AP650,""))</f>
        <v/>
      </c>
      <c r="BS650" s="125" t="str">
        <f>IF(ISERR(IF(AND($I650=Re_lo!$E$5,BS$5=VLOOKUP(Re_lo!$H$5,Re_lo!$N$5:$O$16,2,0)),AQ650,"")),"",IF(AND($I650=Re_lo!$E$5,BS$5=VLOOKUP(Re_lo!$H$5,Re_lo!$N$5:$O$16,2,0)),AQ650,""))</f>
        <v/>
      </c>
      <c r="BT650" s="125" t="str">
        <f>IF(ISERR(IF(AND($I650=Re_lo!$E$5,BT$5=VLOOKUP(Re_lo!$H$5,Re_lo!$N$5:$O$16,2,0)),AR650,"")),"",IF(AND($I650=Re_lo!$E$5,BT$5=VLOOKUP(Re_lo!$H$5,Re_lo!$N$5:$O$16,2,0)),AR650,""))</f>
        <v/>
      </c>
      <c r="BU650" s="125" t="str">
        <f>IF(ISERR(IF(AND($I650=Re_lo!$E$5,BU$5=VLOOKUP(Re_lo!$H$5,Re_lo!$N$5:$O$16,2,0)),AS650,"")),"",IF(AND($I650=Re_lo!$E$5,BU$5=VLOOKUP(Re_lo!$H$5,Re_lo!$N$5:$O$16,2,0)),AS650,""))</f>
        <v/>
      </c>
      <c r="BV650" s="125" t="str">
        <f>IF(ISERR(IF(AND($I650=Re_lo!$E$5,BV$5=VLOOKUP(Re_lo!$H$5,Re_lo!$N$5:$O$16,2,0)),AT650,"")),"",IF(AND($I650=Re_lo!$E$5,BV$5=VLOOKUP(Re_lo!$H$5,Re_lo!$N$5:$O$16,2,0)),AT650,""))</f>
        <v/>
      </c>
      <c r="BW650" s="125" t="str">
        <f>IF(ISERR(IF(AND($I650=Re_lo!$E$5,BW$5=VLOOKUP(Re_lo!$H$5,Re_lo!$N$5:$O$16,2,0)),AU650,"")),"",IF(AND($I650=Re_lo!$E$5,BW$5=VLOOKUP(Re_lo!$H$5,Re_lo!$N$5:$O$16,2,0)),AU650,""))</f>
        <v/>
      </c>
      <c r="BX650" s="125" t="str">
        <f>IF(ISERR(IF(AND($I650=Re_lo!$E$5,BX$5=VLOOKUP(Re_lo!$H$5,Re_lo!$N$5:$O$16,2,0)),AV650,"")),"",IF(AND($I650=Re_lo!$E$5,BX$5=VLOOKUP(Re_lo!$H$5,Re_lo!$N$5:$O$16,2,0)),AV650,""))</f>
        <v/>
      </c>
      <c r="BY650" s="125" t="str">
        <f>IF(ISERR(IF(AND($I650=Re_lo!$E$5,BY$5=VLOOKUP(Re_lo!$H$5,Re_lo!$N$5:$O$16,2,0)),AW650,"")),"",IF(AND($I650=Re_lo!$E$5,BY$5=VLOOKUP(Re_lo!$H$5,Re_lo!$N$5:$O$16,2,0)),AW650,""))</f>
        <v/>
      </c>
      <c r="BZ650" s="125" t="str">
        <f>IF(ISERR(IF(AND($I650=Re_lo!$E$5,BZ$5=VLOOKUP(Re_lo!$H$5,Re_lo!$N$5:$O$16,2,0)),AX650,"")),"",IF(AND($I650=Re_lo!$E$5,BZ$5=VLOOKUP(Re_lo!$H$5,Re_lo!$N$5:$O$16,2,0)),AX650,""))</f>
        <v/>
      </c>
      <c r="CA650" s="125" t="str">
        <f>IF(ISERR(IF(AND($I650=Re_lo!$E$5,CA$5=VLOOKUP(Re_lo!$H$5,Re_lo!$N$5:$O$16,2,0)),AY650,"")),"",IF(AND($I650=Re_lo!$E$5,CA$5=VLOOKUP(Re_lo!$H$5,Re_lo!$N$5:$O$16,2,0)),AY650,""))</f>
        <v/>
      </c>
      <c r="CB650" s="125" t="str">
        <f>IF(ISERR(IF(AND($I650=Re_lo!$E$5,CB$5=VLOOKUP(Re_lo!$H$5,Re_lo!$N$5:$O$16,2,0)),AZ650,"")),"",IF(AND($I650=Re_lo!$E$5,CB$5=VLOOKUP(Re_lo!$H$5,Re_lo!$N$5:$O$16,2,0)),AZ650,""))</f>
        <v/>
      </c>
      <c r="CC650" s="125" t="str">
        <f>IF(ISERR(IF(AND($I650=Re_lo!$E$5,CC$5=VLOOKUP(Re_lo!$H$5,Re_lo!$N$5:$O$16,2,0)),BA650,"")),"",IF(AND($I650=Re_lo!$E$5,CC$5=VLOOKUP(Re_lo!$H$5,Re_lo!$N$5:$O$16,2,0)),BA650,""))</f>
        <v/>
      </c>
      <c r="CD650" s="125" t="str">
        <f>IF(ISERR(IF(AND($I650=Re_lo!$E$5,CD$5=VLOOKUP(Re_lo!$H$5,Re_lo!$N$5:$O$16,2,0)),BB650,"")),"",IF(AND($I650=Re_lo!$E$5,CD$5=VLOOKUP(Re_lo!$H$5,Re_lo!$N$5:$O$16,2,0)),BB650,""))</f>
        <v/>
      </c>
      <c r="CF650" s="125" t="str">
        <f>IF($C650="","",COUNTIFS(Con_ve!$C$6:$C$1005,$C650,Con_ve!$Q$6:$Q$1005,Cad_cl!CF$5))</f>
        <v/>
      </c>
      <c r="CG650" s="125" t="str">
        <f>IF($C650="","",COUNTIFS(Con_ve!$C$6:$C$1005,$C650,Con_ve!$Q$6:$Q$1005,Cad_cl!CG$5))</f>
        <v/>
      </c>
      <c r="CH650" s="125" t="str">
        <f>IF($C650="","",COUNTIFS(Con_ve!$C$6:$C$1005,$C650,Con_ve!$Q$6:$Q$1005,Cad_cl!CH$5))</f>
        <v/>
      </c>
      <c r="CI650" s="125" t="str">
        <f>IF($C650="","",COUNTIFS(Con_ve!$C$6:$C$1005,$C650,Con_ve!$Q$6:$Q$1005,Cad_cl!CI$5))</f>
        <v/>
      </c>
      <c r="CJ650" s="125" t="str">
        <f>IF($C650="","",COUNTIFS(Con_ve!$C$6:$C$1005,$C650,Con_ve!$Q$6:$Q$1005,Cad_cl!CJ$5))</f>
        <v/>
      </c>
      <c r="CK650" s="125" t="str">
        <f>IF($C650="","",COUNTIFS(Con_ve!$C$6:$C$1005,$C650,Con_ve!$Q$6:$Q$1005,Cad_cl!CK$5))</f>
        <v/>
      </c>
      <c r="CL650" s="125" t="str">
        <f>IF($C650="","",COUNTIFS(Con_ve!$C$6:$C$1005,$C650,Con_ve!$Q$6:$Q$1005,Cad_cl!CL$5))</f>
        <v/>
      </c>
      <c r="CM650" s="125" t="str">
        <f>IF($C650="","",COUNTIFS(Con_ve!$C$6:$C$1005,$C650,Con_ve!$Q$6:$Q$1005,Cad_cl!CM$5))</f>
        <v/>
      </c>
      <c r="CN650" s="125" t="str">
        <f>IF($C650="","",COUNTIFS(Con_ve!$C$6:$C$1005,$C650,Con_ve!$Q$6:$Q$1005,Cad_cl!CN$5))</f>
        <v/>
      </c>
      <c r="CO650" s="125" t="str">
        <f>IF($C650="","",COUNTIFS(Con_ve!$C$6:$C$1005,$C650,Con_ve!$Q$6:$Q$1005,Cad_cl!CO$5))</f>
        <v/>
      </c>
      <c r="CP650" s="125" t="str">
        <f>IF($C650="","",COUNTIFS(Con_ve!$C$6:$C$1005,$C650,Con_ve!$Q$6:$Q$1005,Cad_cl!CP$5))</f>
        <v/>
      </c>
      <c r="CQ650" s="125" t="str">
        <f>IF($C650="","",COUNTIFS(Con_ve!$C$6:$C$1005,$C650,Con_ve!$Q$6:$Q$1005,Cad_cl!CQ$5))</f>
        <v/>
      </c>
      <c r="CR650" s="125">
        <f t="shared" si="32"/>
        <v>0</v>
      </c>
    </row>
    <row r="651" spans="3:96" ht="30" customHeight="1">
      <c r="C651" s="153"/>
      <c r="D651" s="153"/>
      <c r="E651" s="154"/>
      <c r="F651" s="153"/>
      <c r="G651" s="155"/>
      <c r="H651" s="153"/>
      <c r="I651" s="153"/>
      <c r="J651" s="132" t="s">
        <v>309</v>
      </c>
      <c r="K651" s="133" t="s">
        <v>309</v>
      </c>
      <c r="L651" s="153"/>
      <c r="M651" s="153"/>
      <c r="N651" s="153"/>
      <c r="O651" s="153"/>
      <c r="P651" s="153"/>
      <c r="Q651" s="153"/>
      <c r="AP651" s="134" t="str">
        <f>IF(ISERR(IF($C651="","",SUMIFS(Con_ve!$F$6:$F$1005,Con_ve!$C$6:$C$1005,$C651,Con_ve!$I$6:$I$1005,"Fechada",Con_ve!$Q$6:$Q$1005,Cad_cl!AP$5))),"",IF($C651="","",SUMIFS(Con_ve!$F$6:$F$1005,Con_ve!$C$6:$C$1005,$C651,Con_ve!$I$6:$I$1005,"Fechada",Con_ve!$Q$6:$Q$1005,Cad_cl!AP$5)))</f>
        <v/>
      </c>
      <c r="AQ651" s="134" t="str">
        <f>IF(ISERR(IF($C651="","",SUMIFS(Con_ve!$F$6:$F$1005,Con_ve!$C$6:$C$1005,$C651,Con_ve!$I$6:$I$1005,"Fechada",Con_ve!$Q$6:$Q$1005,Cad_cl!AQ$5))),"",IF($C651="","",SUMIFS(Con_ve!$F$6:$F$1005,Con_ve!$C$6:$C$1005,$C651,Con_ve!$I$6:$I$1005,"Fechada",Con_ve!$Q$6:$Q$1005,Cad_cl!AQ$5)))</f>
        <v/>
      </c>
      <c r="AR651" s="134" t="str">
        <f>IF(ISERR(IF($C651="","",SUMIFS(Con_ve!$F$6:$F$1005,Con_ve!$C$6:$C$1005,$C651,Con_ve!$I$6:$I$1005,"Fechada",Con_ve!$Q$6:$Q$1005,Cad_cl!AR$5))),"",IF($C651="","",SUMIFS(Con_ve!$F$6:$F$1005,Con_ve!$C$6:$C$1005,$C651,Con_ve!$I$6:$I$1005,"Fechada",Con_ve!$Q$6:$Q$1005,Cad_cl!AR$5)))</f>
        <v/>
      </c>
      <c r="AS651" s="134" t="str">
        <f>IF(ISERR(IF($C651="","",SUMIFS(Con_ve!$F$6:$F$1005,Con_ve!$C$6:$C$1005,$C651,Con_ve!$I$6:$I$1005,"Fechada",Con_ve!$Q$6:$Q$1005,Cad_cl!AS$5))),"",IF($C651="","",SUMIFS(Con_ve!$F$6:$F$1005,Con_ve!$C$6:$C$1005,$C651,Con_ve!$I$6:$I$1005,"Fechada",Con_ve!$Q$6:$Q$1005,Cad_cl!AS$5)))</f>
        <v/>
      </c>
      <c r="AT651" s="134" t="str">
        <f>IF(ISERR(IF($C651="","",SUMIFS(Con_ve!$F$6:$F$1005,Con_ve!$C$6:$C$1005,$C651,Con_ve!$I$6:$I$1005,"Fechada",Con_ve!$Q$6:$Q$1005,Cad_cl!AT$5))),"",IF($C651="","",SUMIFS(Con_ve!$F$6:$F$1005,Con_ve!$C$6:$C$1005,$C651,Con_ve!$I$6:$I$1005,"Fechada",Con_ve!$Q$6:$Q$1005,Cad_cl!AT$5)))</f>
        <v/>
      </c>
      <c r="AU651" s="134" t="str">
        <f>IF(ISERR(IF($C651="","",SUMIFS(Con_ve!$F$6:$F$1005,Con_ve!$C$6:$C$1005,$C651,Con_ve!$I$6:$I$1005,"Fechada",Con_ve!$Q$6:$Q$1005,Cad_cl!AU$5))),"",IF($C651="","",SUMIFS(Con_ve!$F$6:$F$1005,Con_ve!$C$6:$C$1005,$C651,Con_ve!$I$6:$I$1005,"Fechada",Con_ve!$Q$6:$Q$1005,Cad_cl!AU$5)))</f>
        <v/>
      </c>
      <c r="AV651" s="134" t="str">
        <f>IF(ISERR(IF($C651="","",SUMIFS(Con_ve!$F$6:$F$1005,Con_ve!$C$6:$C$1005,$C651,Con_ve!$I$6:$I$1005,"Fechada",Con_ve!$Q$6:$Q$1005,Cad_cl!AV$5))),"",IF($C651="","",SUMIFS(Con_ve!$F$6:$F$1005,Con_ve!$C$6:$C$1005,$C651,Con_ve!$I$6:$I$1005,"Fechada",Con_ve!$Q$6:$Q$1005,Cad_cl!AV$5)))</f>
        <v/>
      </c>
      <c r="AW651" s="134" t="str">
        <f>IF(ISERR(IF($C651="","",SUMIFS(Con_ve!$F$6:$F$1005,Con_ve!$C$6:$C$1005,$C651,Con_ve!$I$6:$I$1005,"Fechada",Con_ve!$Q$6:$Q$1005,Cad_cl!AW$5))),"",IF($C651="","",SUMIFS(Con_ve!$F$6:$F$1005,Con_ve!$C$6:$C$1005,$C651,Con_ve!$I$6:$I$1005,"Fechada",Con_ve!$Q$6:$Q$1005,Cad_cl!AW$5)))</f>
        <v/>
      </c>
      <c r="AX651" s="134" t="str">
        <f>IF(ISERR(IF($C651="","",SUMIFS(Con_ve!$F$6:$F$1005,Con_ve!$C$6:$C$1005,$C651,Con_ve!$I$6:$I$1005,"Fechada",Con_ve!$Q$6:$Q$1005,Cad_cl!AX$5))),"",IF($C651="","",SUMIFS(Con_ve!$F$6:$F$1005,Con_ve!$C$6:$C$1005,$C651,Con_ve!$I$6:$I$1005,"Fechada",Con_ve!$Q$6:$Q$1005,Cad_cl!AX$5)))</f>
        <v/>
      </c>
      <c r="AY651" s="134" t="str">
        <f>IF(ISERR(IF($C651="","",SUMIFS(Con_ve!$F$6:$F$1005,Con_ve!$C$6:$C$1005,$C651,Con_ve!$I$6:$I$1005,"Fechada",Con_ve!$Q$6:$Q$1005,Cad_cl!AY$5))),"",IF($C651="","",SUMIFS(Con_ve!$F$6:$F$1005,Con_ve!$C$6:$C$1005,$C651,Con_ve!$I$6:$I$1005,"Fechada",Con_ve!$Q$6:$Q$1005,Cad_cl!AY$5)))</f>
        <v/>
      </c>
      <c r="AZ651" s="134" t="str">
        <f>IF(ISERR(IF($C651="","",SUMIFS(Con_ve!$F$6:$F$1005,Con_ve!$C$6:$C$1005,$C651,Con_ve!$I$6:$I$1005,"Fechada",Con_ve!$Q$6:$Q$1005,Cad_cl!AZ$5))),"",IF($C651="","",SUMIFS(Con_ve!$F$6:$F$1005,Con_ve!$C$6:$C$1005,$C651,Con_ve!$I$6:$I$1005,"Fechada",Con_ve!$Q$6:$Q$1005,Cad_cl!AZ$5)))</f>
        <v/>
      </c>
      <c r="BA651" s="134" t="str">
        <f>IF(ISERR(IF($C651="","",SUMIFS(Con_ve!$F$6:$F$1005,Con_ve!$C$6:$C$1005,$C651,Con_ve!$I$6:$I$1005,"Fechada",Con_ve!$Q$6:$Q$1005,Cad_cl!BA$5))),"",IF($C651="","",SUMIFS(Con_ve!$F$6:$F$1005,Con_ve!$C$6:$C$1005,$C651,Con_ve!$I$6:$I$1005,"Fechada",Con_ve!$Q$6:$Q$1005,Cad_cl!BA$5)))</f>
        <v/>
      </c>
      <c r="BB651" s="134">
        <f t="shared" si="30"/>
        <v>0</v>
      </c>
      <c r="BD651" s="134" t="str">
        <f>IF(ISERR(IF($C651="","",SUMIFS(Con_ve!$F$6:$F$1005,Con_ve!$C$6:$C$1005,$C651,Con_ve!$I$6:$I$1005,"Em negociação",Con_ve!$Q$6:$Q$1005,Cad_cl!BD$5))),"",IF($C651="","",SUMIFS(Con_ve!$F$6:$F$1005,Con_ve!$C$6:$C$1005,$C651,Con_ve!$I$6:$I$1005,"Em negociação",Con_ve!$Q$6:$Q$1005,Cad_cl!BD$5)))</f>
        <v/>
      </c>
      <c r="BE651" s="134" t="str">
        <f>IF(ISERR(IF($C651="","",SUMIFS(Con_ve!$F$6:$F$1005,Con_ve!$C$6:$C$1005,$C651,Con_ve!$I$6:$I$1005,"Em negociação",Con_ve!$Q$6:$Q$1005,Cad_cl!BE$5))),"",IF($C651="","",SUMIFS(Con_ve!$F$6:$F$1005,Con_ve!$C$6:$C$1005,$C651,Con_ve!$I$6:$I$1005,"Em negociação",Con_ve!$Q$6:$Q$1005,Cad_cl!BE$5)))</f>
        <v/>
      </c>
      <c r="BF651" s="134" t="str">
        <f>IF(ISERR(IF($C651="","",SUMIFS(Con_ve!$F$6:$F$1005,Con_ve!$C$6:$C$1005,$C651,Con_ve!$I$6:$I$1005,"Em negociação",Con_ve!$Q$6:$Q$1005,Cad_cl!BF$5))),"",IF($C651="","",SUMIFS(Con_ve!$F$6:$F$1005,Con_ve!$C$6:$C$1005,$C651,Con_ve!$I$6:$I$1005,"Em negociação",Con_ve!$Q$6:$Q$1005,Cad_cl!BF$5)))</f>
        <v/>
      </c>
      <c r="BG651" s="134" t="str">
        <f>IF(ISERR(IF($C651="","",SUMIFS(Con_ve!$F$6:$F$1005,Con_ve!$C$6:$C$1005,$C651,Con_ve!$I$6:$I$1005,"Em negociação",Con_ve!$Q$6:$Q$1005,Cad_cl!BG$5))),"",IF($C651="","",SUMIFS(Con_ve!$F$6:$F$1005,Con_ve!$C$6:$C$1005,$C651,Con_ve!$I$6:$I$1005,"Em negociação",Con_ve!$Q$6:$Q$1005,Cad_cl!BG$5)))</f>
        <v/>
      </c>
      <c r="BH651" s="134" t="str">
        <f>IF(ISERR(IF($C651="","",SUMIFS(Con_ve!$F$6:$F$1005,Con_ve!$C$6:$C$1005,$C651,Con_ve!$I$6:$I$1005,"Em negociação",Con_ve!$Q$6:$Q$1005,Cad_cl!BH$5))),"",IF($C651="","",SUMIFS(Con_ve!$F$6:$F$1005,Con_ve!$C$6:$C$1005,$C651,Con_ve!$I$6:$I$1005,"Em negociação",Con_ve!$Q$6:$Q$1005,Cad_cl!BH$5)))</f>
        <v/>
      </c>
      <c r="BI651" s="134" t="str">
        <f>IF(ISERR(IF($C651="","",SUMIFS(Con_ve!$F$6:$F$1005,Con_ve!$C$6:$C$1005,$C651,Con_ve!$I$6:$I$1005,"Em negociação",Con_ve!$Q$6:$Q$1005,Cad_cl!BI$5))),"",IF($C651="","",SUMIFS(Con_ve!$F$6:$F$1005,Con_ve!$C$6:$C$1005,$C651,Con_ve!$I$6:$I$1005,"Em negociação",Con_ve!$Q$6:$Q$1005,Cad_cl!BI$5)))</f>
        <v/>
      </c>
      <c r="BJ651" s="134" t="str">
        <f>IF(ISERR(IF($C651="","",SUMIFS(Con_ve!$F$6:$F$1005,Con_ve!$C$6:$C$1005,$C651,Con_ve!$I$6:$I$1005,"Em negociação",Con_ve!$Q$6:$Q$1005,Cad_cl!BJ$5))),"",IF($C651="","",SUMIFS(Con_ve!$F$6:$F$1005,Con_ve!$C$6:$C$1005,$C651,Con_ve!$I$6:$I$1005,"Em negociação",Con_ve!$Q$6:$Q$1005,Cad_cl!BJ$5)))</f>
        <v/>
      </c>
      <c r="BK651" s="134" t="str">
        <f>IF(ISERR(IF($C651="","",SUMIFS(Con_ve!$F$6:$F$1005,Con_ve!$C$6:$C$1005,$C651,Con_ve!$I$6:$I$1005,"Em negociação",Con_ve!$Q$6:$Q$1005,Cad_cl!BK$5))),"",IF($C651="","",SUMIFS(Con_ve!$F$6:$F$1005,Con_ve!$C$6:$C$1005,$C651,Con_ve!$I$6:$I$1005,"Em negociação",Con_ve!$Q$6:$Q$1005,Cad_cl!BK$5)))</f>
        <v/>
      </c>
      <c r="BL651" s="134" t="str">
        <f>IF(ISERR(IF($C651="","",SUMIFS(Con_ve!$F$6:$F$1005,Con_ve!$C$6:$C$1005,$C651,Con_ve!$I$6:$I$1005,"Em negociação",Con_ve!$Q$6:$Q$1005,Cad_cl!BL$5))),"",IF($C651="","",SUMIFS(Con_ve!$F$6:$F$1005,Con_ve!$C$6:$C$1005,$C651,Con_ve!$I$6:$I$1005,"Em negociação",Con_ve!$Q$6:$Q$1005,Cad_cl!BL$5)))</f>
        <v/>
      </c>
      <c r="BM651" s="134" t="str">
        <f>IF(ISERR(IF($C651="","",SUMIFS(Con_ve!$F$6:$F$1005,Con_ve!$C$6:$C$1005,$C651,Con_ve!$I$6:$I$1005,"Em negociação",Con_ve!$Q$6:$Q$1005,Cad_cl!BM$5))),"",IF($C651="","",SUMIFS(Con_ve!$F$6:$F$1005,Con_ve!$C$6:$C$1005,$C651,Con_ve!$I$6:$I$1005,"Em negociação",Con_ve!$Q$6:$Q$1005,Cad_cl!BM$5)))</f>
        <v/>
      </c>
      <c r="BN651" s="134" t="str">
        <f>IF(ISERR(IF($C651="","",SUMIFS(Con_ve!$F$6:$F$1005,Con_ve!$C$6:$C$1005,$C651,Con_ve!$I$6:$I$1005,"Em negociação",Con_ve!$Q$6:$Q$1005,Cad_cl!BN$5))),"",IF($C651="","",SUMIFS(Con_ve!$F$6:$F$1005,Con_ve!$C$6:$C$1005,$C651,Con_ve!$I$6:$I$1005,"Em negociação",Con_ve!$Q$6:$Q$1005,Cad_cl!BN$5)))</f>
        <v/>
      </c>
      <c r="BO651" s="134" t="str">
        <f>IF(ISERR(IF($C651="","",SUMIFS(Con_ve!$F$6:$F$1005,Con_ve!$C$6:$C$1005,$C651,Con_ve!$I$6:$I$1005,"Em negociação",Con_ve!$Q$6:$Q$1005,Cad_cl!BO$5))),"",IF($C651="","",SUMIFS(Con_ve!$F$6:$F$1005,Con_ve!$C$6:$C$1005,$C651,Con_ve!$I$6:$I$1005,"Em negociação",Con_ve!$Q$6:$Q$1005,Cad_cl!BO$5)))</f>
        <v/>
      </c>
      <c r="BP651" s="134">
        <f t="shared" si="31"/>
        <v>0</v>
      </c>
      <c r="BR651" s="125" t="str">
        <f>IF(ISERR(IF(AND($I651=Re_lo!$E$5,BR$5=VLOOKUP(Re_lo!$H$5,Re_lo!$N$5:$O$16,2,0)),AP651,"")),"",IF(AND($I651=Re_lo!$E$5,BR$5=VLOOKUP(Re_lo!$H$5,Re_lo!$N$5:$O$16,2,0)),AP651,""))</f>
        <v/>
      </c>
      <c r="BS651" s="125" t="str">
        <f>IF(ISERR(IF(AND($I651=Re_lo!$E$5,BS$5=VLOOKUP(Re_lo!$H$5,Re_lo!$N$5:$O$16,2,0)),AQ651,"")),"",IF(AND($I651=Re_lo!$E$5,BS$5=VLOOKUP(Re_lo!$H$5,Re_lo!$N$5:$O$16,2,0)),AQ651,""))</f>
        <v/>
      </c>
      <c r="BT651" s="125" t="str">
        <f>IF(ISERR(IF(AND($I651=Re_lo!$E$5,BT$5=VLOOKUP(Re_lo!$H$5,Re_lo!$N$5:$O$16,2,0)),AR651,"")),"",IF(AND($I651=Re_lo!$E$5,BT$5=VLOOKUP(Re_lo!$H$5,Re_lo!$N$5:$O$16,2,0)),AR651,""))</f>
        <v/>
      </c>
      <c r="BU651" s="125" t="str">
        <f>IF(ISERR(IF(AND($I651=Re_lo!$E$5,BU$5=VLOOKUP(Re_lo!$H$5,Re_lo!$N$5:$O$16,2,0)),AS651,"")),"",IF(AND($I651=Re_lo!$E$5,BU$5=VLOOKUP(Re_lo!$H$5,Re_lo!$N$5:$O$16,2,0)),AS651,""))</f>
        <v/>
      </c>
      <c r="BV651" s="125" t="str">
        <f>IF(ISERR(IF(AND($I651=Re_lo!$E$5,BV$5=VLOOKUP(Re_lo!$H$5,Re_lo!$N$5:$O$16,2,0)),AT651,"")),"",IF(AND($I651=Re_lo!$E$5,BV$5=VLOOKUP(Re_lo!$H$5,Re_lo!$N$5:$O$16,2,0)),AT651,""))</f>
        <v/>
      </c>
      <c r="BW651" s="125" t="str">
        <f>IF(ISERR(IF(AND($I651=Re_lo!$E$5,BW$5=VLOOKUP(Re_lo!$H$5,Re_lo!$N$5:$O$16,2,0)),AU651,"")),"",IF(AND($I651=Re_lo!$E$5,BW$5=VLOOKUP(Re_lo!$H$5,Re_lo!$N$5:$O$16,2,0)),AU651,""))</f>
        <v/>
      </c>
      <c r="BX651" s="125" t="str">
        <f>IF(ISERR(IF(AND($I651=Re_lo!$E$5,BX$5=VLOOKUP(Re_lo!$H$5,Re_lo!$N$5:$O$16,2,0)),AV651,"")),"",IF(AND($I651=Re_lo!$E$5,BX$5=VLOOKUP(Re_lo!$H$5,Re_lo!$N$5:$O$16,2,0)),AV651,""))</f>
        <v/>
      </c>
      <c r="BY651" s="125" t="str">
        <f>IF(ISERR(IF(AND($I651=Re_lo!$E$5,BY$5=VLOOKUP(Re_lo!$H$5,Re_lo!$N$5:$O$16,2,0)),AW651,"")),"",IF(AND($I651=Re_lo!$E$5,BY$5=VLOOKUP(Re_lo!$H$5,Re_lo!$N$5:$O$16,2,0)),AW651,""))</f>
        <v/>
      </c>
      <c r="BZ651" s="125" t="str">
        <f>IF(ISERR(IF(AND($I651=Re_lo!$E$5,BZ$5=VLOOKUP(Re_lo!$H$5,Re_lo!$N$5:$O$16,2,0)),AX651,"")),"",IF(AND($I651=Re_lo!$E$5,BZ$5=VLOOKUP(Re_lo!$H$5,Re_lo!$N$5:$O$16,2,0)),AX651,""))</f>
        <v/>
      </c>
      <c r="CA651" s="125" t="str">
        <f>IF(ISERR(IF(AND($I651=Re_lo!$E$5,CA$5=VLOOKUP(Re_lo!$H$5,Re_lo!$N$5:$O$16,2,0)),AY651,"")),"",IF(AND($I651=Re_lo!$E$5,CA$5=VLOOKUP(Re_lo!$H$5,Re_lo!$N$5:$O$16,2,0)),AY651,""))</f>
        <v/>
      </c>
      <c r="CB651" s="125" t="str">
        <f>IF(ISERR(IF(AND($I651=Re_lo!$E$5,CB$5=VLOOKUP(Re_lo!$H$5,Re_lo!$N$5:$O$16,2,0)),AZ651,"")),"",IF(AND($I651=Re_lo!$E$5,CB$5=VLOOKUP(Re_lo!$H$5,Re_lo!$N$5:$O$16,2,0)),AZ651,""))</f>
        <v/>
      </c>
      <c r="CC651" s="125" t="str">
        <f>IF(ISERR(IF(AND($I651=Re_lo!$E$5,CC$5=VLOOKUP(Re_lo!$H$5,Re_lo!$N$5:$O$16,2,0)),BA651,"")),"",IF(AND($I651=Re_lo!$E$5,CC$5=VLOOKUP(Re_lo!$H$5,Re_lo!$N$5:$O$16,2,0)),BA651,""))</f>
        <v/>
      </c>
      <c r="CD651" s="125" t="str">
        <f>IF(ISERR(IF(AND($I651=Re_lo!$E$5,CD$5=VLOOKUP(Re_lo!$H$5,Re_lo!$N$5:$O$16,2,0)),BB651,"")),"",IF(AND($I651=Re_lo!$E$5,CD$5=VLOOKUP(Re_lo!$H$5,Re_lo!$N$5:$O$16,2,0)),BB651,""))</f>
        <v/>
      </c>
      <c r="CF651" s="125" t="str">
        <f>IF($C651="","",COUNTIFS(Con_ve!$C$6:$C$1005,$C651,Con_ve!$Q$6:$Q$1005,Cad_cl!CF$5))</f>
        <v/>
      </c>
      <c r="CG651" s="125" t="str">
        <f>IF($C651="","",COUNTIFS(Con_ve!$C$6:$C$1005,$C651,Con_ve!$Q$6:$Q$1005,Cad_cl!CG$5))</f>
        <v/>
      </c>
      <c r="CH651" s="125" t="str">
        <f>IF($C651="","",COUNTIFS(Con_ve!$C$6:$C$1005,$C651,Con_ve!$Q$6:$Q$1005,Cad_cl!CH$5))</f>
        <v/>
      </c>
      <c r="CI651" s="125" t="str">
        <f>IF($C651="","",COUNTIFS(Con_ve!$C$6:$C$1005,$C651,Con_ve!$Q$6:$Q$1005,Cad_cl!CI$5))</f>
        <v/>
      </c>
      <c r="CJ651" s="125" t="str">
        <f>IF($C651="","",COUNTIFS(Con_ve!$C$6:$C$1005,$C651,Con_ve!$Q$6:$Q$1005,Cad_cl!CJ$5))</f>
        <v/>
      </c>
      <c r="CK651" s="125" t="str">
        <f>IF($C651="","",COUNTIFS(Con_ve!$C$6:$C$1005,$C651,Con_ve!$Q$6:$Q$1005,Cad_cl!CK$5))</f>
        <v/>
      </c>
      <c r="CL651" s="125" t="str">
        <f>IF($C651="","",COUNTIFS(Con_ve!$C$6:$C$1005,$C651,Con_ve!$Q$6:$Q$1005,Cad_cl!CL$5))</f>
        <v/>
      </c>
      <c r="CM651" s="125" t="str">
        <f>IF($C651="","",COUNTIFS(Con_ve!$C$6:$C$1005,$C651,Con_ve!$Q$6:$Q$1005,Cad_cl!CM$5))</f>
        <v/>
      </c>
      <c r="CN651" s="125" t="str">
        <f>IF($C651="","",COUNTIFS(Con_ve!$C$6:$C$1005,$C651,Con_ve!$Q$6:$Q$1005,Cad_cl!CN$5))</f>
        <v/>
      </c>
      <c r="CO651" s="125" t="str">
        <f>IF($C651="","",COUNTIFS(Con_ve!$C$6:$C$1005,$C651,Con_ve!$Q$6:$Q$1005,Cad_cl!CO$5))</f>
        <v/>
      </c>
      <c r="CP651" s="125" t="str">
        <f>IF($C651="","",COUNTIFS(Con_ve!$C$6:$C$1005,$C651,Con_ve!$Q$6:$Q$1005,Cad_cl!CP$5))</f>
        <v/>
      </c>
      <c r="CQ651" s="125" t="str">
        <f>IF($C651="","",COUNTIFS(Con_ve!$C$6:$C$1005,$C651,Con_ve!$Q$6:$Q$1005,Cad_cl!CQ$5))</f>
        <v/>
      </c>
      <c r="CR651" s="125">
        <f t="shared" si="32"/>
        <v>0</v>
      </c>
    </row>
    <row r="652" spans="3:96" ht="30" customHeight="1">
      <c r="C652" s="153"/>
      <c r="D652" s="153"/>
      <c r="E652" s="154"/>
      <c r="F652" s="153"/>
      <c r="G652" s="155"/>
      <c r="H652" s="153"/>
      <c r="I652" s="153"/>
      <c r="J652" s="132" t="s">
        <v>309</v>
      </c>
      <c r="K652" s="133" t="s">
        <v>309</v>
      </c>
      <c r="L652" s="153"/>
      <c r="M652" s="153"/>
      <c r="N652" s="153"/>
      <c r="O652" s="153"/>
      <c r="P652" s="153"/>
      <c r="Q652" s="153"/>
      <c r="AP652" s="134" t="str">
        <f>IF(ISERR(IF($C652="","",SUMIFS(Con_ve!$F$6:$F$1005,Con_ve!$C$6:$C$1005,$C652,Con_ve!$I$6:$I$1005,"Fechada",Con_ve!$Q$6:$Q$1005,Cad_cl!AP$5))),"",IF($C652="","",SUMIFS(Con_ve!$F$6:$F$1005,Con_ve!$C$6:$C$1005,$C652,Con_ve!$I$6:$I$1005,"Fechada",Con_ve!$Q$6:$Q$1005,Cad_cl!AP$5)))</f>
        <v/>
      </c>
      <c r="AQ652" s="134" t="str">
        <f>IF(ISERR(IF($C652="","",SUMIFS(Con_ve!$F$6:$F$1005,Con_ve!$C$6:$C$1005,$C652,Con_ve!$I$6:$I$1005,"Fechada",Con_ve!$Q$6:$Q$1005,Cad_cl!AQ$5))),"",IF($C652="","",SUMIFS(Con_ve!$F$6:$F$1005,Con_ve!$C$6:$C$1005,$C652,Con_ve!$I$6:$I$1005,"Fechada",Con_ve!$Q$6:$Q$1005,Cad_cl!AQ$5)))</f>
        <v/>
      </c>
      <c r="AR652" s="134" t="str">
        <f>IF(ISERR(IF($C652="","",SUMIFS(Con_ve!$F$6:$F$1005,Con_ve!$C$6:$C$1005,$C652,Con_ve!$I$6:$I$1005,"Fechada",Con_ve!$Q$6:$Q$1005,Cad_cl!AR$5))),"",IF($C652="","",SUMIFS(Con_ve!$F$6:$F$1005,Con_ve!$C$6:$C$1005,$C652,Con_ve!$I$6:$I$1005,"Fechada",Con_ve!$Q$6:$Q$1005,Cad_cl!AR$5)))</f>
        <v/>
      </c>
      <c r="AS652" s="134" t="str">
        <f>IF(ISERR(IF($C652="","",SUMIFS(Con_ve!$F$6:$F$1005,Con_ve!$C$6:$C$1005,$C652,Con_ve!$I$6:$I$1005,"Fechada",Con_ve!$Q$6:$Q$1005,Cad_cl!AS$5))),"",IF($C652="","",SUMIFS(Con_ve!$F$6:$F$1005,Con_ve!$C$6:$C$1005,$C652,Con_ve!$I$6:$I$1005,"Fechada",Con_ve!$Q$6:$Q$1005,Cad_cl!AS$5)))</f>
        <v/>
      </c>
      <c r="AT652" s="134" t="str">
        <f>IF(ISERR(IF($C652="","",SUMIFS(Con_ve!$F$6:$F$1005,Con_ve!$C$6:$C$1005,$C652,Con_ve!$I$6:$I$1005,"Fechada",Con_ve!$Q$6:$Q$1005,Cad_cl!AT$5))),"",IF($C652="","",SUMIFS(Con_ve!$F$6:$F$1005,Con_ve!$C$6:$C$1005,$C652,Con_ve!$I$6:$I$1005,"Fechada",Con_ve!$Q$6:$Q$1005,Cad_cl!AT$5)))</f>
        <v/>
      </c>
      <c r="AU652" s="134" t="str">
        <f>IF(ISERR(IF($C652="","",SUMIFS(Con_ve!$F$6:$F$1005,Con_ve!$C$6:$C$1005,$C652,Con_ve!$I$6:$I$1005,"Fechada",Con_ve!$Q$6:$Q$1005,Cad_cl!AU$5))),"",IF($C652="","",SUMIFS(Con_ve!$F$6:$F$1005,Con_ve!$C$6:$C$1005,$C652,Con_ve!$I$6:$I$1005,"Fechada",Con_ve!$Q$6:$Q$1005,Cad_cl!AU$5)))</f>
        <v/>
      </c>
      <c r="AV652" s="134" t="str">
        <f>IF(ISERR(IF($C652="","",SUMIFS(Con_ve!$F$6:$F$1005,Con_ve!$C$6:$C$1005,$C652,Con_ve!$I$6:$I$1005,"Fechada",Con_ve!$Q$6:$Q$1005,Cad_cl!AV$5))),"",IF($C652="","",SUMIFS(Con_ve!$F$6:$F$1005,Con_ve!$C$6:$C$1005,$C652,Con_ve!$I$6:$I$1005,"Fechada",Con_ve!$Q$6:$Q$1005,Cad_cl!AV$5)))</f>
        <v/>
      </c>
      <c r="AW652" s="134" t="str">
        <f>IF(ISERR(IF($C652="","",SUMIFS(Con_ve!$F$6:$F$1005,Con_ve!$C$6:$C$1005,$C652,Con_ve!$I$6:$I$1005,"Fechada",Con_ve!$Q$6:$Q$1005,Cad_cl!AW$5))),"",IF($C652="","",SUMIFS(Con_ve!$F$6:$F$1005,Con_ve!$C$6:$C$1005,$C652,Con_ve!$I$6:$I$1005,"Fechada",Con_ve!$Q$6:$Q$1005,Cad_cl!AW$5)))</f>
        <v/>
      </c>
      <c r="AX652" s="134" t="str">
        <f>IF(ISERR(IF($C652="","",SUMIFS(Con_ve!$F$6:$F$1005,Con_ve!$C$6:$C$1005,$C652,Con_ve!$I$6:$I$1005,"Fechada",Con_ve!$Q$6:$Q$1005,Cad_cl!AX$5))),"",IF($C652="","",SUMIFS(Con_ve!$F$6:$F$1005,Con_ve!$C$6:$C$1005,$C652,Con_ve!$I$6:$I$1005,"Fechada",Con_ve!$Q$6:$Q$1005,Cad_cl!AX$5)))</f>
        <v/>
      </c>
      <c r="AY652" s="134" t="str">
        <f>IF(ISERR(IF($C652="","",SUMIFS(Con_ve!$F$6:$F$1005,Con_ve!$C$6:$C$1005,$C652,Con_ve!$I$6:$I$1005,"Fechada",Con_ve!$Q$6:$Q$1005,Cad_cl!AY$5))),"",IF($C652="","",SUMIFS(Con_ve!$F$6:$F$1005,Con_ve!$C$6:$C$1005,$C652,Con_ve!$I$6:$I$1005,"Fechada",Con_ve!$Q$6:$Q$1005,Cad_cl!AY$5)))</f>
        <v/>
      </c>
      <c r="AZ652" s="134" t="str">
        <f>IF(ISERR(IF($C652="","",SUMIFS(Con_ve!$F$6:$F$1005,Con_ve!$C$6:$C$1005,$C652,Con_ve!$I$6:$I$1005,"Fechada",Con_ve!$Q$6:$Q$1005,Cad_cl!AZ$5))),"",IF($C652="","",SUMIFS(Con_ve!$F$6:$F$1005,Con_ve!$C$6:$C$1005,$C652,Con_ve!$I$6:$I$1005,"Fechada",Con_ve!$Q$6:$Q$1005,Cad_cl!AZ$5)))</f>
        <v/>
      </c>
      <c r="BA652" s="134" t="str">
        <f>IF(ISERR(IF($C652="","",SUMIFS(Con_ve!$F$6:$F$1005,Con_ve!$C$6:$C$1005,$C652,Con_ve!$I$6:$I$1005,"Fechada",Con_ve!$Q$6:$Q$1005,Cad_cl!BA$5))),"",IF($C652="","",SUMIFS(Con_ve!$F$6:$F$1005,Con_ve!$C$6:$C$1005,$C652,Con_ve!$I$6:$I$1005,"Fechada",Con_ve!$Q$6:$Q$1005,Cad_cl!BA$5)))</f>
        <v/>
      </c>
      <c r="BB652" s="134">
        <f t="shared" si="30"/>
        <v>0</v>
      </c>
      <c r="BD652" s="134" t="str">
        <f>IF(ISERR(IF($C652="","",SUMIFS(Con_ve!$F$6:$F$1005,Con_ve!$C$6:$C$1005,$C652,Con_ve!$I$6:$I$1005,"Em negociação",Con_ve!$Q$6:$Q$1005,Cad_cl!BD$5))),"",IF($C652="","",SUMIFS(Con_ve!$F$6:$F$1005,Con_ve!$C$6:$C$1005,$C652,Con_ve!$I$6:$I$1005,"Em negociação",Con_ve!$Q$6:$Q$1005,Cad_cl!BD$5)))</f>
        <v/>
      </c>
      <c r="BE652" s="134" t="str">
        <f>IF(ISERR(IF($C652="","",SUMIFS(Con_ve!$F$6:$F$1005,Con_ve!$C$6:$C$1005,$C652,Con_ve!$I$6:$I$1005,"Em negociação",Con_ve!$Q$6:$Q$1005,Cad_cl!BE$5))),"",IF($C652="","",SUMIFS(Con_ve!$F$6:$F$1005,Con_ve!$C$6:$C$1005,$C652,Con_ve!$I$6:$I$1005,"Em negociação",Con_ve!$Q$6:$Q$1005,Cad_cl!BE$5)))</f>
        <v/>
      </c>
      <c r="BF652" s="134" t="str">
        <f>IF(ISERR(IF($C652="","",SUMIFS(Con_ve!$F$6:$F$1005,Con_ve!$C$6:$C$1005,$C652,Con_ve!$I$6:$I$1005,"Em negociação",Con_ve!$Q$6:$Q$1005,Cad_cl!BF$5))),"",IF($C652="","",SUMIFS(Con_ve!$F$6:$F$1005,Con_ve!$C$6:$C$1005,$C652,Con_ve!$I$6:$I$1005,"Em negociação",Con_ve!$Q$6:$Q$1005,Cad_cl!BF$5)))</f>
        <v/>
      </c>
      <c r="BG652" s="134" t="str">
        <f>IF(ISERR(IF($C652="","",SUMIFS(Con_ve!$F$6:$F$1005,Con_ve!$C$6:$C$1005,$C652,Con_ve!$I$6:$I$1005,"Em negociação",Con_ve!$Q$6:$Q$1005,Cad_cl!BG$5))),"",IF($C652="","",SUMIFS(Con_ve!$F$6:$F$1005,Con_ve!$C$6:$C$1005,$C652,Con_ve!$I$6:$I$1005,"Em negociação",Con_ve!$Q$6:$Q$1005,Cad_cl!BG$5)))</f>
        <v/>
      </c>
      <c r="BH652" s="134" t="str">
        <f>IF(ISERR(IF($C652="","",SUMIFS(Con_ve!$F$6:$F$1005,Con_ve!$C$6:$C$1005,$C652,Con_ve!$I$6:$I$1005,"Em negociação",Con_ve!$Q$6:$Q$1005,Cad_cl!BH$5))),"",IF($C652="","",SUMIFS(Con_ve!$F$6:$F$1005,Con_ve!$C$6:$C$1005,$C652,Con_ve!$I$6:$I$1005,"Em negociação",Con_ve!$Q$6:$Q$1005,Cad_cl!BH$5)))</f>
        <v/>
      </c>
      <c r="BI652" s="134" t="str">
        <f>IF(ISERR(IF($C652="","",SUMIFS(Con_ve!$F$6:$F$1005,Con_ve!$C$6:$C$1005,$C652,Con_ve!$I$6:$I$1005,"Em negociação",Con_ve!$Q$6:$Q$1005,Cad_cl!BI$5))),"",IF($C652="","",SUMIFS(Con_ve!$F$6:$F$1005,Con_ve!$C$6:$C$1005,$C652,Con_ve!$I$6:$I$1005,"Em negociação",Con_ve!$Q$6:$Q$1005,Cad_cl!BI$5)))</f>
        <v/>
      </c>
      <c r="BJ652" s="134" t="str">
        <f>IF(ISERR(IF($C652="","",SUMIFS(Con_ve!$F$6:$F$1005,Con_ve!$C$6:$C$1005,$C652,Con_ve!$I$6:$I$1005,"Em negociação",Con_ve!$Q$6:$Q$1005,Cad_cl!BJ$5))),"",IF($C652="","",SUMIFS(Con_ve!$F$6:$F$1005,Con_ve!$C$6:$C$1005,$C652,Con_ve!$I$6:$I$1005,"Em negociação",Con_ve!$Q$6:$Q$1005,Cad_cl!BJ$5)))</f>
        <v/>
      </c>
      <c r="BK652" s="134" t="str">
        <f>IF(ISERR(IF($C652="","",SUMIFS(Con_ve!$F$6:$F$1005,Con_ve!$C$6:$C$1005,$C652,Con_ve!$I$6:$I$1005,"Em negociação",Con_ve!$Q$6:$Q$1005,Cad_cl!BK$5))),"",IF($C652="","",SUMIFS(Con_ve!$F$6:$F$1005,Con_ve!$C$6:$C$1005,$C652,Con_ve!$I$6:$I$1005,"Em negociação",Con_ve!$Q$6:$Q$1005,Cad_cl!BK$5)))</f>
        <v/>
      </c>
      <c r="BL652" s="134" t="str">
        <f>IF(ISERR(IF($C652="","",SUMIFS(Con_ve!$F$6:$F$1005,Con_ve!$C$6:$C$1005,$C652,Con_ve!$I$6:$I$1005,"Em negociação",Con_ve!$Q$6:$Q$1005,Cad_cl!BL$5))),"",IF($C652="","",SUMIFS(Con_ve!$F$6:$F$1005,Con_ve!$C$6:$C$1005,$C652,Con_ve!$I$6:$I$1005,"Em negociação",Con_ve!$Q$6:$Q$1005,Cad_cl!BL$5)))</f>
        <v/>
      </c>
      <c r="BM652" s="134" t="str">
        <f>IF(ISERR(IF($C652="","",SUMIFS(Con_ve!$F$6:$F$1005,Con_ve!$C$6:$C$1005,$C652,Con_ve!$I$6:$I$1005,"Em negociação",Con_ve!$Q$6:$Q$1005,Cad_cl!BM$5))),"",IF($C652="","",SUMIFS(Con_ve!$F$6:$F$1005,Con_ve!$C$6:$C$1005,$C652,Con_ve!$I$6:$I$1005,"Em negociação",Con_ve!$Q$6:$Q$1005,Cad_cl!BM$5)))</f>
        <v/>
      </c>
      <c r="BN652" s="134" t="str">
        <f>IF(ISERR(IF($C652="","",SUMIFS(Con_ve!$F$6:$F$1005,Con_ve!$C$6:$C$1005,$C652,Con_ve!$I$6:$I$1005,"Em negociação",Con_ve!$Q$6:$Q$1005,Cad_cl!BN$5))),"",IF($C652="","",SUMIFS(Con_ve!$F$6:$F$1005,Con_ve!$C$6:$C$1005,$C652,Con_ve!$I$6:$I$1005,"Em negociação",Con_ve!$Q$6:$Q$1005,Cad_cl!BN$5)))</f>
        <v/>
      </c>
      <c r="BO652" s="134" t="str">
        <f>IF(ISERR(IF($C652="","",SUMIFS(Con_ve!$F$6:$F$1005,Con_ve!$C$6:$C$1005,$C652,Con_ve!$I$6:$I$1005,"Em negociação",Con_ve!$Q$6:$Q$1005,Cad_cl!BO$5))),"",IF($C652="","",SUMIFS(Con_ve!$F$6:$F$1005,Con_ve!$C$6:$C$1005,$C652,Con_ve!$I$6:$I$1005,"Em negociação",Con_ve!$Q$6:$Q$1005,Cad_cl!BO$5)))</f>
        <v/>
      </c>
      <c r="BP652" s="134">
        <f t="shared" si="31"/>
        <v>0</v>
      </c>
      <c r="BR652" s="125" t="str">
        <f>IF(ISERR(IF(AND($I652=Re_lo!$E$5,BR$5=VLOOKUP(Re_lo!$H$5,Re_lo!$N$5:$O$16,2,0)),AP652,"")),"",IF(AND($I652=Re_lo!$E$5,BR$5=VLOOKUP(Re_lo!$H$5,Re_lo!$N$5:$O$16,2,0)),AP652,""))</f>
        <v/>
      </c>
      <c r="BS652" s="125" t="str">
        <f>IF(ISERR(IF(AND($I652=Re_lo!$E$5,BS$5=VLOOKUP(Re_lo!$H$5,Re_lo!$N$5:$O$16,2,0)),AQ652,"")),"",IF(AND($I652=Re_lo!$E$5,BS$5=VLOOKUP(Re_lo!$H$5,Re_lo!$N$5:$O$16,2,0)),AQ652,""))</f>
        <v/>
      </c>
      <c r="BT652" s="125" t="str">
        <f>IF(ISERR(IF(AND($I652=Re_lo!$E$5,BT$5=VLOOKUP(Re_lo!$H$5,Re_lo!$N$5:$O$16,2,0)),AR652,"")),"",IF(AND($I652=Re_lo!$E$5,BT$5=VLOOKUP(Re_lo!$H$5,Re_lo!$N$5:$O$16,2,0)),AR652,""))</f>
        <v/>
      </c>
      <c r="BU652" s="125" t="str">
        <f>IF(ISERR(IF(AND($I652=Re_lo!$E$5,BU$5=VLOOKUP(Re_lo!$H$5,Re_lo!$N$5:$O$16,2,0)),AS652,"")),"",IF(AND($I652=Re_lo!$E$5,BU$5=VLOOKUP(Re_lo!$H$5,Re_lo!$N$5:$O$16,2,0)),AS652,""))</f>
        <v/>
      </c>
      <c r="BV652" s="125" t="str">
        <f>IF(ISERR(IF(AND($I652=Re_lo!$E$5,BV$5=VLOOKUP(Re_lo!$H$5,Re_lo!$N$5:$O$16,2,0)),AT652,"")),"",IF(AND($I652=Re_lo!$E$5,BV$5=VLOOKUP(Re_lo!$H$5,Re_lo!$N$5:$O$16,2,0)),AT652,""))</f>
        <v/>
      </c>
      <c r="BW652" s="125" t="str">
        <f>IF(ISERR(IF(AND($I652=Re_lo!$E$5,BW$5=VLOOKUP(Re_lo!$H$5,Re_lo!$N$5:$O$16,2,0)),AU652,"")),"",IF(AND($I652=Re_lo!$E$5,BW$5=VLOOKUP(Re_lo!$H$5,Re_lo!$N$5:$O$16,2,0)),AU652,""))</f>
        <v/>
      </c>
      <c r="BX652" s="125" t="str">
        <f>IF(ISERR(IF(AND($I652=Re_lo!$E$5,BX$5=VLOOKUP(Re_lo!$H$5,Re_lo!$N$5:$O$16,2,0)),AV652,"")),"",IF(AND($I652=Re_lo!$E$5,BX$5=VLOOKUP(Re_lo!$H$5,Re_lo!$N$5:$O$16,2,0)),AV652,""))</f>
        <v/>
      </c>
      <c r="BY652" s="125" t="str">
        <f>IF(ISERR(IF(AND($I652=Re_lo!$E$5,BY$5=VLOOKUP(Re_lo!$H$5,Re_lo!$N$5:$O$16,2,0)),AW652,"")),"",IF(AND($I652=Re_lo!$E$5,BY$5=VLOOKUP(Re_lo!$H$5,Re_lo!$N$5:$O$16,2,0)),AW652,""))</f>
        <v/>
      </c>
      <c r="BZ652" s="125" t="str">
        <f>IF(ISERR(IF(AND($I652=Re_lo!$E$5,BZ$5=VLOOKUP(Re_lo!$H$5,Re_lo!$N$5:$O$16,2,0)),AX652,"")),"",IF(AND($I652=Re_lo!$E$5,BZ$5=VLOOKUP(Re_lo!$H$5,Re_lo!$N$5:$O$16,2,0)),AX652,""))</f>
        <v/>
      </c>
      <c r="CA652" s="125" t="str">
        <f>IF(ISERR(IF(AND($I652=Re_lo!$E$5,CA$5=VLOOKUP(Re_lo!$H$5,Re_lo!$N$5:$O$16,2,0)),AY652,"")),"",IF(AND($I652=Re_lo!$E$5,CA$5=VLOOKUP(Re_lo!$H$5,Re_lo!$N$5:$O$16,2,0)),AY652,""))</f>
        <v/>
      </c>
      <c r="CB652" s="125" t="str">
        <f>IF(ISERR(IF(AND($I652=Re_lo!$E$5,CB$5=VLOOKUP(Re_lo!$H$5,Re_lo!$N$5:$O$16,2,0)),AZ652,"")),"",IF(AND($I652=Re_lo!$E$5,CB$5=VLOOKUP(Re_lo!$H$5,Re_lo!$N$5:$O$16,2,0)),AZ652,""))</f>
        <v/>
      </c>
      <c r="CC652" s="125" t="str">
        <f>IF(ISERR(IF(AND($I652=Re_lo!$E$5,CC$5=VLOOKUP(Re_lo!$H$5,Re_lo!$N$5:$O$16,2,0)),BA652,"")),"",IF(AND($I652=Re_lo!$E$5,CC$5=VLOOKUP(Re_lo!$H$5,Re_lo!$N$5:$O$16,2,0)),BA652,""))</f>
        <v/>
      </c>
      <c r="CD652" s="125" t="str">
        <f>IF(ISERR(IF(AND($I652=Re_lo!$E$5,CD$5=VLOOKUP(Re_lo!$H$5,Re_lo!$N$5:$O$16,2,0)),BB652,"")),"",IF(AND($I652=Re_lo!$E$5,CD$5=VLOOKUP(Re_lo!$H$5,Re_lo!$N$5:$O$16,2,0)),BB652,""))</f>
        <v/>
      </c>
      <c r="CF652" s="125" t="str">
        <f>IF($C652="","",COUNTIFS(Con_ve!$C$6:$C$1005,$C652,Con_ve!$Q$6:$Q$1005,Cad_cl!CF$5))</f>
        <v/>
      </c>
      <c r="CG652" s="125" t="str">
        <f>IF($C652="","",COUNTIFS(Con_ve!$C$6:$C$1005,$C652,Con_ve!$Q$6:$Q$1005,Cad_cl!CG$5))</f>
        <v/>
      </c>
      <c r="CH652" s="125" t="str">
        <f>IF($C652="","",COUNTIFS(Con_ve!$C$6:$C$1005,$C652,Con_ve!$Q$6:$Q$1005,Cad_cl!CH$5))</f>
        <v/>
      </c>
      <c r="CI652" s="125" t="str">
        <f>IF($C652="","",COUNTIFS(Con_ve!$C$6:$C$1005,$C652,Con_ve!$Q$6:$Q$1005,Cad_cl!CI$5))</f>
        <v/>
      </c>
      <c r="CJ652" s="125" t="str">
        <f>IF($C652="","",COUNTIFS(Con_ve!$C$6:$C$1005,$C652,Con_ve!$Q$6:$Q$1005,Cad_cl!CJ$5))</f>
        <v/>
      </c>
      <c r="CK652" s="125" t="str">
        <f>IF($C652="","",COUNTIFS(Con_ve!$C$6:$C$1005,$C652,Con_ve!$Q$6:$Q$1005,Cad_cl!CK$5))</f>
        <v/>
      </c>
      <c r="CL652" s="125" t="str">
        <f>IF($C652="","",COUNTIFS(Con_ve!$C$6:$C$1005,$C652,Con_ve!$Q$6:$Q$1005,Cad_cl!CL$5))</f>
        <v/>
      </c>
      <c r="CM652" s="125" t="str">
        <f>IF($C652="","",COUNTIFS(Con_ve!$C$6:$C$1005,$C652,Con_ve!$Q$6:$Q$1005,Cad_cl!CM$5))</f>
        <v/>
      </c>
      <c r="CN652" s="125" t="str">
        <f>IF($C652="","",COUNTIFS(Con_ve!$C$6:$C$1005,$C652,Con_ve!$Q$6:$Q$1005,Cad_cl!CN$5))</f>
        <v/>
      </c>
      <c r="CO652" s="125" t="str">
        <f>IF($C652="","",COUNTIFS(Con_ve!$C$6:$C$1005,$C652,Con_ve!$Q$6:$Q$1005,Cad_cl!CO$5))</f>
        <v/>
      </c>
      <c r="CP652" s="125" t="str">
        <f>IF($C652="","",COUNTIFS(Con_ve!$C$6:$C$1005,$C652,Con_ve!$Q$6:$Q$1005,Cad_cl!CP$5))</f>
        <v/>
      </c>
      <c r="CQ652" s="125" t="str">
        <f>IF($C652="","",COUNTIFS(Con_ve!$C$6:$C$1005,$C652,Con_ve!$Q$6:$Q$1005,Cad_cl!CQ$5))</f>
        <v/>
      </c>
      <c r="CR652" s="125">
        <f t="shared" si="32"/>
        <v>0</v>
      </c>
    </row>
    <row r="653" spans="3:96" ht="30" customHeight="1">
      <c r="C653" s="153"/>
      <c r="D653" s="153"/>
      <c r="E653" s="154"/>
      <c r="F653" s="153"/>
      <c r="G653" s="155"/>
      <c r="H653" s="153"/>
      <c r="I653" s="153"/>
      <c r="J653" s="132" t="s">
        <v>309</v>
      </c>
      <c r="K653" s="133" t="s">
        <v>309</v>
      </c>
      <c r="L653" s="153"/>
      <c r="M653" s="153"/>
      <c r="N653" s="153"/>
      <c r="O653" s="153"/>
      <c r="P653" s="153"/>
      <c r="Q653" s="153"/>
      <c r="AP653" s="134" t="str">
        <f>IF(ISERR(IF($C653="","",SUMIFS(Con_ve!$F$6:$F$1005,Con_ve!$C$6:$C$1005,$C653,Con_ve!$I$6:$I$1005,"Fechada",Con_ve!$Q$6:$Q$1005,Cad_cl!AP$5))),"",IF($C653="","",SUMIFS(Con_ve!$F$6:$F$1005,Con_ve!$C$6:$C$1005,$C653,Con_ve!$I$6:$I$1005,"Fechada",Con_ve!$Q$6:$Q$1005,Cad_cl!AP$5)))</f>
        <v/>
      </c>
      <c r="AQ653" s="134" t="str">
        <f>IF(ISERR(IF($C653="","",SUMIFS(Con_ve!$F$6:$F$1005,Con_ve!$C$6:$C$1005,$C653,Con_ve!$I$6:$I$1005,"Fechada",Con_ve!$Q$6:$Q$1005,Cad_cl!AQ$5))),"",IF($C653="","",SUMIFS(Con_ve!$F$6:$F$1005,Con_ve!$C$6:$C$1005,$C653,Con_ve!$I$6:$I$1005,"Fechada",Con_ve!$Q$6:$Q$1005,Cad_cl!AQ$5)))</f>
        <v/>
      </c>
      <c r="AR653" s="134" t="str">
        <f>IF(ISERR(IF($C653="","",SUMIFS(Con_ve!$F$6:$F$1005,Con_ve!$C$6:$C$1005,$C653,Con_ve!$I$6:$I$1005,"Fechada",Con_ve!$Q$6:$Q$1005,Cad_cl!AR$5))),"",IF($C653="","",SUMIFS(Con_ve!$F$6:$F$1005,Con_ve!$C$6:$C$1005,$C653,Con_ve!$I$6:$I$1005,"Fechada",Con_ve!$Q$6:$Q$1005,Cad_cl!AR$5)))</f>
        <v/>
      </c>
      <c r="AS653" s="134" t="str">
        <f>IF(ISERR(IF($C653="","",SUMIFS(Con_ve!$F$6:$F$1005,Con_ve!$C$6:$C$1005,$C653,Con_ve!$I$6:$I$1005,"Fechada",Con_ve!$Q$6:$Q$1005,Cad_cl!AS$5))),"",IF($C653="","",SUMIFS(Con_ve!$F$6:$F$1005,Con_ve!$C$6:$C$1005,$C653,Con_ve!$I$6:$I$1005,"Fechada",Con_ve!$Q$6:$Q$1005,Cad_cl!AS$5)))</f>
        <v/>
      </c>
      <c r="AT653" s="134" t="str">
        <f>IF(ISERR(IF($C653="","",SUMIFS(Con_ve!$F$6:$F$1005,Con_ve!$C$6:$C$1005,$C653,Con_ve!$I$6:$I$1005,"Fechada",Con_ve!$Q$6:$Q$1005,Cad_cl!AT$5))),"",IF($C653="","",SUMIFS(Con_ve!$F$6:$F$1005,Con_ve!$C$6:$C$1005,$C653,Con_ve!$I$6:$I$1005,"Fechada",Con_ve!$Q$6:$Q$1005,Cad_cl!AT$5)))</f>
        <v/>
      </c>
      <c r="AU653" s="134" t="str">
        <f>IF(ISERR(IF($C653="","",SUMIFS(Con_ve!$F$6:$F$1005,Con_ve!$C$6:$C$1005,$C653,Con_ve!$I$6:$I$1005,"Fechada",Con_ve!$Q$6:$Q$1005,Cad_cl!AU$5))),"",IF($C653="","",SUMIFS(Con_ve!$F$6:$F$1005,Con_ve!$C$6:$C$1005,$C653,Con_ve!$I$6:$I$1005,"Fechada",Con_ve!$Q$6:$Q$1005,Cad_cl!AU$5)))</f>
        <v/>
      </c>
      <c r="AV653" s="134" t="str">
        <f>IF(ISERR(IF($C653="","",SUMIFS(Con_ve!$F$6:$F$1005,Con_ve!$C$6:$C$1005,$C653,Con_ve!$I$6:$I$1005,"Fechada",Con_ve!$Q$6:$Q$1005,Cad_cl!AV$5))),"",IF($C653="","",SUMIFS(Con_ve!$F$6:$F$1005,Con_ve!$C$6:$C$1005,$C653,Con_ve!$I$6:$I$1005,"Fechada",Con_ve!$Q$6:$Q$1005,Cad_cl!AV$5)))</f>
        <v/>
      </c>
      <c r="AW653" s="134" t="str">
        <f>IF(ISERR(IF($C653="","",SUMIFS(Con_ve!$F$6:$F$1005,Con_ve!$C$6:$C$1005,$C653,Con_ve!$I$6:$I$1005,"Fechada",Con_ve!$Q$6:$Q$1005,Cad_cl!AW$5))),"",IF($C653="","",SUMIFS(Con_ve!$F$6:$F$1005,Con_ve!$C$6:$C$1005,$C653,Con_ve!$I$6:$I$1005,"Fechada",Con_ve!$Q$6:$Q$1005,Cad_cl!AW$5)))</f>
        <v/>
      </c>
      <c r="AX653" s="134" t="str">
        <f>IF(ISERR(IF($C653="","",SUMIFS(Con_ve!$F$6:$F$1005,Con_ve!$C$6:$C$1005,$C653,Con_ve!$I$6:$I$1005,"Fechada",Con_ve!$Q$6:$Q$1005,Cad_cl!AX$5))),"",IF($C653="","",SUMIFS(Con_ve!$F$6:$F$1005,Con_ve!$C$6:$C$1005,$C653,Con_ve!$I$6:$I$1005,"Fechada",Con_ve!$Q$6:$Q$1005,Cad_cl!AX$5)))</f>
        <v/>
      </c>
      <c r="AY653" s="134" t="str">
        <f>IF(ISERR(IF($C653="","",SUMIFS(Con_ve!$F$6:$F$1005,Con_ve!$C$6:$C$1005,$C653,Con_ve!$I$6:$I$1005,"Fechada",Con_ve!$Q$6:$Q$1005,Cad_cl!AY$5))),"",IF($C653="","",SUMIFS(Con_ve!$F$6:$F$1005,Con_ve!$C$6:$C$1005,$C653,Con_ve!$I$6:$I$1005,"Fechada",Con_ve!$Q$6:$Q$1005,Cad_cl!AY$5)))</f>
        <v/>
      </c>
      <c r="AZ653" s="134" t="str">
        <f>IF(ISERR(IF($C653="","",SUMIFS(Con_ve!$F$6:$F$1005,Con_ve!$C$6:$C$1005,$C653,Con_ve!$I$6:$I$1005,"Fechada",Con_ve!$Q$6:$Q$1005,Cad_cl!AZ$5))),"",IF($C653="","",SUMIFS(Con_ve!$F$6:$F$1005,Con_ve!$C$6:$C$1005,$C653,Con_ve!$I$6:$I$1005,"Fechada",Con_ve!$Q$6:$Q$1005,Cad_cl!AZ$5)))</f>
        <v/>
      </c>
      <c r="BA653" s="134" t="str">
        <f>IF(ISERR(IF($C653="","",SUMIFS(Con_ve!$F$6:$F$1005,Con_ve!$C$6:$C$1005,$C653,Con_ve!$I$6:$I$1005,"Fechada",Con_ve!$Q$6:$Q$1005,Cad_cl!BA$5))),"",IF($C653="","",SUMIFS(Con_ve!$F$6:$F$1005,Con_ve!$C$6:$C$1005,$C653,Con_ve!$I$6:$I$1005,"Fechada",Con_ve!$Q$6:$Q$1005,Cad_cl!BA$5)))</f>
        <v/>
      </c>
      <c r="BB653" s="134">
        <f t="shared" si="30"/>
        <v>0</v>
      </c>
      <c r="BD653" s="134" t="str">
        <f>IF(ISERR(IF($C653="","",SUMIFS(Con_ve!$F$6:$F$1005,Con_ve!$C$6:$C$1005,$C653,Con_ve!$I$6:$I$1005,"Em negociação",Con_ve!$Q$6:$Q$1005,Cad_cl!BD$5))),"",IF($C653="","",SUMIFS(Con_ve!$F$6:$F$1005,Con_ve!$C$6:$C$1005,$C653,Con_ve!$I$6:$I$1005,"Em negociação",Con_ve!$Q$6:$Q$1005,Cad_cl!BD$5)))</f>
        <v/>
      </c>
      <c r="BE653" s="134" t="str">
        <f>IF(ISERR(IF($C653="","",SUMIFS(Con_ve!$F$6:$F$1005,Con_ve!$C$6:$C$1005,$C653,Con_ve!$I$6:$I$1005,"Em negociação",Con_ve!$Q$6:$Q$1005,Cad_cl!BE$5))),"",IF($C653="","",SUMIFS(Con_ve!$F$6:$F$1005,Con_ve!$C$6:$C$1005,$C653,Con_ve!$I$6:$I$1005,"Em negociação",Con_ve!$Q$6:$Q$1005,Cad_cl!BE$5)))</f>
        <v/>
      </c>
      <c r="BF653" s="134" t="str">
        <f>IF(ISERR(IF($C653="","",SUMIFS(Con_ve!$F$6:$F$1005,Con_ve!$C$6:$C$1005,$C653,Con_ve!$I$6:$I$1005,"Em negociação",Con_ve!$Q$6:$Q$1005,Cad_cl!BF$5))),"",IF($C653="","",SUMIFS(Con_ve!$F$6:$F$1005,Con_ve!$C$6:$C$1005,$C653,Con_ve!$I$6:$I$1005,"Em negociação",Con_ve!$Q$6:$Q$1005,Cad_cl!BF$5)))</f>
        <v/>
      </c>
      <c r="BG653" s="134" t="str">
        <f>IF(ISERR(IF($C653="","",SUMIFS(Con_ve!$F$6:$F$1005,Con_ve!$C$6:$C$1005,$C653,Con_ve!$I$6:$I$1005,"Em negociação",Con_ve!$Q$6:$Q$1005,Cad_cl!BG$5))),"",IF($C653="","",SUMIFS(Con_ve!$F$6:$F$1005,Con_ve!$C$6:$C$1005,$C653,Con_ve!$I$6:$I$1005,"Em negociação",Con_ve!$Q$6:$Q$1005,Cad_cl!BG$5)))</f>
        <v/>
      </c>
      <c r="BH653" s="134" t="str">
        <f>IF(ISERR(IF($C653="","",SUMIFS(Con_ve!$F$6:$F$1005,Con_ve!$C$6:$C$1005,$C653,Con_ve!$I$6:$I$1005,"Em negociação",Con_ve!$Q$6:$Q$1005,Cad_cl!BH$5))),"",IF($C653="","",SUMIFS(Con_ve!$F$6:$F$1005,Con_ve!$C$6:$C$1005,$C653,Con_ve!$I$6:$I$1005,"Em negociação",Con_ve!$Q$6:$Q$1005,Cad_cl!BH$5)))</f>
        <v/>
      </c>
      <c r="BI653" s="134" t="str">
        <f>IF(ISERR(IF($C653="","",SUMIFS(Con_ve!$F$6:$F$1005,Con_ve!$C$6:$C$1005,$C653,Con_ve!$I$6:$I$1005,"Em negociação",Con_ve!$Q$6:$Q$1005,Cad_cl!BI$5))),"",IF($C653="","",SUMIFS(Con_ve!$F$6:$F$1005,Con_ve!$C$6:$C$1005,$C653,Con_ve!$I$6:$I$1005,"Em negociação",Con_ve!$Q$6:$Q$1005,Cad_cl!BI$5)))</f>
        <v/>
      </c>
      <c r="BJ653" s="134" t="str">
        <f>IF(ISERR(IF($C653="","",SUMIFS(Con_ve!$F$6:$F$1005,Con_ve!$C$6:$C$1005,$C653,Con_ve!$I$6:$I$1005,"Em negociação",Con_ve!$Q$6:$Q$1005,Cad_cl!BJ$5))),"",IF($C653="","",SUMIFS(Con_ve!$F$6:$F$1005,Con_ve!$C$6:$C$1005,$C653,Con_ve!$I$6:$I$1005,"Em negociação",Con_ve!$Q$6:$Q$1005,Cad_cl!BJ$5)))</f>
        <v/>
      </c>
      <c r="BK653" s="134" t="str">
        <f>IF(ISERR(IF($C653="","",SUMIFS(Con_ve!$F$6:$F$1005,Con_ve!$C$6:$C$1005,$C653,Con_ve!$I$6:$I$1005,"Em negociação",Con_ve!$Q$6:$Q$1005,Cad_cl!BK$5))),"",IF($C653="","",SUMIFS(Con_ve!$F$6:$F$1005,Con_ve!$C$6:$C$1005,$C653,Con_ve!$I$6:$I$1005,"Em negociação",Con_ve!$Q$6:$Q$1005,Cad_cl!BK$5)))</f>
        <v/>
      </c>
      <c r="BL653" s="134" t="str">
        <f>IF(ISERR(IF($C653="","",SUMIFS(Con_ve!$F$6:$F$1005,Con_ve!$C$6:$C$1005,$C653,Con_ve!$I$6:$I$1005,"Em negociação",Con_ve!$Q$6:$Q$1005,Cad_cl!BL$5))),"",IF($C653="","",SUMIFS(Con_ve!$F$6:$F$1005,Con_ve!$C$6:$C$1005,$C653,Con_ve!$I$6:$I$1005,"Em negociação",Con_ve!$Q$6:$Q$1005,Cad_cl!BL$5)))</f>
        <v/>
      </c>
      <c r="BM653" s="134" t="str">
        <f>IF(ISERR(IF($C653="","",SUMIFS(Con_ve!$F$6:$F$1005,Con_ve!$C$6:$C$1005,$C653,Con_ve!$I$6:$I$1005,"Em negociação",Con_ve!$Q$6:$Q$1005,Cad_cl!BM$5))),"",IF($C653="","",SUMIFS(Con_ve!$F$6:$F$1005,Con_ve!$C$6:$C$1005,$C653,Con_ve!$I$6:$I$1005,"Em negociação",Con_ve!$Q$6:$Q$1005,Cad_cl!BM$5)))</f>
        <v/>
      </c>
      <c r="BN653" s="134" t="str">
        <f>IF(ISERR(IF($C653="","",SUMIFS(Con_ve!$F$6:$F$1005,Con_ve!$C$6:$C$1005,$C653,Con_ve!$I$6:$I$1005,"Em negociação",Con_ve!$Q$6:$Q$1005,Cad_cl!BN$5))),"",IF($C653="","",SUMIFS(Con_ve!$F$6:$F$1005,Con_ve!$C$6:$C$1005,$C653,Con_ve!$I$6:$I$1005,"Em negociação",Con_ve!$Q$6:$Q$1005,Cad_cl!BN$5)))</f>
        <v/>
      </c>
      <c r="BO653" s="134" t="str">
        <f>IF(ISERR(IF($C653="","",SUMIFS(Con_ve!$F$6:$F$1005,Con_ve!$C$6:$C$1005,$C653,Con_ve!$I$6:$I$1005,"Em negociação",Con_ve!$Q$6:$Q$1005,Cad_cl!BO$5))),"",IF($C653="","",SUMIFS(Con_ve!$F$6:$F$1005,Con_ve!$C$6:$C$1005,$C653,Con_ve!$I$6:$I$1005,"Em negociação",Con_ve!$Q$6:$Q$1005,Cad_cl!BO$5)))</f>
        <v/>
      </c>
      <c r="BP653" s="134">
        <f t="shared" si="31"/>
        <v>0</v>
      </c>
      <c r="BR653" s="125" t="str">
        <f>IF(ISERR(IF(AND($I653=Re_lo!$E$5,BR$5=VLOOKUP(Re_lo!$H$5,Re_lo!$N$5:$O$16,2,0)),AP653,"")),"",IF(AND($I653=Re_lo!$E$5,BR$5=VLOOKUP(Re_lo!$H$5,Re_lo!$N$5:$O$16,2,0)),AP653,""))</f>
        <v/>
      </c>
      <c r="BS653" s="125" t="str">
        <f>IF(ISERR(IF(AND($I653=Re_lo!$E$5,BS$5=VLOOKUP(Re_lo!$H$5,Re_lo!$N$5:$O$16,2,0)),AQ653,"")),"",IF(AND($I653=Re_lo!$E$5,BS$5=VLOOKUP(Re_lo!$H$5,Re_lo!$N$5:$O$16,2,0)),AQ653,""))</f>
        <v/>
      </c>
      <c r="BT653" s="125" t="str">
        <f>IF(ISERR(IF(AND($I653=Re_lo!$E$5,BT$5=VLOOKUP(Re_lo!$H$5,Re_lo!$N$5:$O$16,2,0)),AR653,"")),"",IF(AND($I653=Re_lo!$E$5,BT$5=VLOOKUP(Re_lo!$H$5,Re_lo!$N$5:$O$16,2,0)),AR653,""))</f>
        <v/>
      </c>
      <c r="BU653" s="125" t="str">
        <f>IF(ISERR(IF(AND($I653=Re_lo!$E$5,BU$5=VLOOKUP(Re_lo!$H$5,Re_lo!$N$5:$O$16,2,0)),AS653,"")),"",IF(AND($I653=Re_lo!$E$5,BU$5=VLOOKUP(Re_lo!$H$5,Re_lo!$N$5:$O$16,2,0)),AS653,""))</f>
        <v/>
      </c>
      <c r="BV653" s="125" t="str">
        <f>IF(ISERR(IF(AND($I653=Re_lo!$E$5,BV$5=VLOOKUP(Re_lo!$H$5,Re_lo!$N$5:$O$16,2,0)),AT653,"")),"",IF(AND($I653=Re_lo!$E$5,BV$5=VLOOKUP(Re_lo!$H$5,Re_lo!$N$5:$O$16,2,0)),AT653,""))</f>
        <v/>
      </c>
      <c r="BW653" s="125" t="str">
        <f>IF(ISERR(IF(AND($I653=Re_lo!$E$5,BW$5=VLOOKUP(Re_lo!$H$5,Re_lo!$N$5:$O$16,2,0)),AU653,"")),"",IF(AND($I653=Re_lo!$E$5,BW$5=VLOOKUP(Re_lo!$H$5,Re_lo!$N$5:$O$16,2,0)),AU653,""))</f>
        <v/>
      </c>
      <c r="BX653" s="125" t="str">
        <f>IF(ISERR(IF(AND($I653=Re_lo!$E$5,BX$5=VLOOKUP(Re_lo!$H$5,Re_lo!$N$5:$O$16,2,0)),AV653,"")),"",IF(AND($I653=Re_lo!$E$5,BX$5=VLOOKUP(Re_lo!$H$5,Re_lo!$N$5:$O$16,2,0)),AV653,""))</f>
        <v/>
      </c>
      <c r="BY653" s="125" t="str">
        <f>IF(ISERR(IF(AND($I653=Re_lo!$E$5,BY$5=VLOOKUP(Re_lo!$H$5,Re_lo!$N$5:$O$16,2,0)),AW653,"")),"",IF(AND($I653=Re_lo!$E$5,BY$5=VLOOKUP(Re_lo!$H$5,Re_lo!$N$5:$O$16,2,0)),AW653,""))</f>
        <v/>
      </c>
      <c r="BZ653" s="125" t="str">
        <f>IF(ISERR(IF(AND($I653=Re_lo!$E$5,BZ$5=VLOOKUP(Re_lo!$H$5,Re_lo!$N$5:$O$16,2,0)),AX653,"")),"",IF(AND($I653=Re_lo!$E$5,BZ$5=VLOOKUP(Re_lo!$H$5,Re_lo!$N$5:$O$16,2,0)),AX653,""))</f>
        <v/>
      </c>
      <c r="CA653" s="125" t="str">
        <f>IF(ISERR(IF(AND($I653=Re_lo!$E$5,CA$5=VLOOKUP(Re_lo!$H$5,Re_lo!$N$5:$O$16,2,0)),AY653,"")),"",IF(AND($I653=Re_lo!$E$5,CA$5=VLOOKUP(Re_lo!$H$5,Re_lo!$N$5:$O$16,2,0)),AY653,""))</f>
        <v/>
      </c>
      <c r="CB653" s="125" t="str">
        <f>IF(ISERR(IF(AND($I653=Re_lo!$E$5,CB$5=VLOOKUP(Re_lo!$H$5,Re_lo!$N$5:$O$16,2,0)),AZ653,"")),"",IF(AND($I653=Re_lo!$E$5,CB$5=VLOOKUP(Re_lo!$H$5,Re_lo!$N$5:$O$16,2,0)),AZ653,""))</f>
        <v/>
      </c>
      <c r="CC653" s="125" t="str">
        <f>IF(ISERR(IF(AND($I653=Re_lo!$E$5,CC$5=VLOOKUP(Re_lo!$H$5,Re_lo!$N$5:$O$16,2,0)),BA653,"")),"",IF(AND($I653=Re_lo!$E$5,CC$5=VLOOKUP(Re_lo!$H$5,Re_lo!$N$5:$O$16,2,0)),BA653,""))</f>
        <v/>
      </c>
      <c r="CD653" s="125" t="str">
        <f>IF(ISERR(IF(AND($I653=Re_lo!$E$5,CD$5=VLOOKUP(Re_lo!$H$5,Re_lo!$N$5:$O$16,2,0)),BB653,"")),"",IF(AND($I653=Re_lo!$E$5,CD$5=VLOOKUP(Re_lo!$H$5,Re_lo!$N$5:$O$16,2,0)),BB653,""))</f>
        <v/>
      </c>
      <c r="CF653" s="125" t="str">
        <f>IF($C653="","",COUNTIFS(Con_ve!$C$6:$C$1005,$C653,Con_ve!$Q$6:$Q$1005,Cad_cl!CF$5))</f>
        <v/>
      </c>
      <c r="CG653" s="125" t="str">
        <f>IF($C653="","",COUNTIFS(Con_ve!$C$6:$C$1005,$C653,Con_ve!$Q$6:$Q$1005,Cad_cl!CG$5))</f>
        <v/>
      </c>
      <c r="CH653" s="125" t="str">
        <f>IF($C653="","",COUNTIFS(Con_ve!$C$6:$C$1005,$C653,Con_ve!$Q$6:$Q$1005,Cad_cl!CH$5))</f>
        <v/>
      </c>
      <c r="CI653" s="125" t="str">
        <f>IF($C653="","",COUNTIFS(Con_ve!$C$6:$C$1005,$C653,Con_ve!$Q$6:$Q$1005,Cad_cl!CI$5))</f>
        <v/>
      </c>
      <c r="CJ653" s="125" t="str">
        <f>IF($C653="","",COUNTIFS(Con_ve!$C$6:$C$1005,$C653,Con_ve!$Q$6:$Q$1005,Cad_cl!CJ$5))</f>
        <v/>
      </c>
      <c r="CK653" s="125" t="str">
        <f>IF($C653="","",COUNTIFS(Con_ve!$C$6:$C$1005,$C653,Con_ve!$Q$6:$Q$1005,Cad_cl!CK$5))</f>
        <v/>
      </c>
      <c r="CL653" s="125" t="str">
        <f>IF($C653="","",COUNTIFS(Con_ve!$C$6:$C$1005,$C653,Con_ve!$Q$6:$Q$1005,Cad_cl!CL$5))</f>
        <v/>
      </c>
      <c r="CM653" s="125" t="str">
        <f>IF($C653="","",COUNTIFS(Con_ve!$C$6:$C$1005,$C653,Con_ve!$Q$6:$Q$1005,Cad_cl!CM$5))</f>
        <v/>
      </c>
      <c r="CN653" s="125" t="str">
        <f>IF($C653="","",COUNTIFS(Con_ve!$C$6:$C$1005,$C653,Con_ve!$Q$6:$Q$1005,Cad_cl!CN$5))</f>
        <v/>
      </c>
      <c r="CO653" s="125" t="str">
        <f>IF($C653="","",COUNTIFS(Con_ve!$C$6:$C$1005,$C653,Con_ve!$Q$6:$Q$1005,Cad_cl!CO$5))</f>
        <v/>
      </c>
      <c r="CP653" s="125" t="str">
        <f>IF($C653="","",COUNTIFS(Con_ve!$C$6:$C$1005,$C653,Con_ve!$Q$6:$Q$1005,Cad_cl!CP$5))</f>
        <v/>
      </c>
      <c r="CQ653" s="125" t="str">
        <f>IF($C653="","",COUNTIFS(Con_ve!$C$6:$C$1005,$C653,Con_ve!$Q$6:$Q$1005,Cad_cl!CQ$5))</f>
        <v/>
      </c>
      <c r="CR653" s="125">
        <f t="shared" si="32"/>
        <v>0</v>
      </c>
    </row>
    <row r="654" spans="3:96" ht="30" customHeight="1">
      <c r="C654" s="153"/>
      <c r="D654" s="153"/>
      <c r="E654" s="154"/>
      <c r="F654" s="153"/>
      <c r="G654" s="155"/>
      <c r="H654" s="153"/>
      <c r="I654" s="153"/>
      <c r="J654" s="132" t="s">
        <v>309</v>
      </c>
      <c r="K654" s="133" t="s">
        <v>309</v>
      </c>
      <c r="L654" s="153"/>
      <c r="M654" s="153"/>
      <c r="N654" s="153"/>
      <c r="O654" s="153"/>
      <c r="P654" s="153"/>
      <c r="Q654" s="153"/>
      <c r="AP654" s="134" t="str">
        <f>IF(ISERR(IF($C654="","",SUMIFS(Con_ve!$F$6:$F$1005,Con_ve!$C$6:$C$1005,$C654,Con_ve!$I$6:$I$1005,"Fechada",Con_ve!$Q$6:$Q$1005,Cad_cl!AP$5))),"",IF($C654="","",SUMIFS(Con_ve!$F$6:$F$1005,Con_ve!$C$6:$C$1005,$C654,Con_ve!$I$6:$I$1005,"Fechada",Con_ve!$Q$6:$Q$1005,Cad_cl!AP$5)))</f>
        <v/>
      </c>
      <c r="AQ654" s="134" t="str">
        <f>IF(ISERR(IF($C654="","",SUMIFS(Con_ve!$F$6:$F$1005,Con_ve!$C$6:$C$1005,$C654,Con_ve!$I$6:$I$1005,"Fechada",Con_ve!$Q$6:$Q$1005,Cad_cl!AQ$5))),"",IF($C654="","",SUMIFS(Con_ve!$F$6:$F$1005,Con_ve!$C$6:$C$1005,$C654,Con_ve!$I$6:$I$1005,"Fechada",Con_ve!$Q$6:$Q$1005,Cad_cl!AQ$5)))</f>
        <v/>
      </c>
      <c r="AR654" s="134" t="str">
        <f>IF(ISERR(IF($C654="","",SUMIFS(Con_ve!$F$6:$F$1005,Con_ve!$C$6:$C$1005,$C654,Con_ve!$I$6:$I$1005,"Fechada",Con_ve!$Q$6:$Q$1005,Cad_cl!AR$5))),"",IF($C654="","",SUMIFS(Con_ve!$F$6:$F$1005,Con_ve!$C$6:$C$1005,$C654,Con_ve!$I$6:$I$1005,"Fechada",Con_ve!$Q$6:$Q$1005,Cad_cl!AR$5)))</f>
        <v/>
      </c>
      <c r="AS654" s="134" t="str">
        <f>IF(ISERR(IF($C654="","",SUMIFS(Con_ve!$F$6:$F$1005,Con_ve!$C$6:$C$1005,$C654,Con_ve!$I$6:$I$1005,"Fechada",Con_ve!$Q$6:$Q$1005,Cad_cl!AS$5))),"",IF($C654="","",SUMIFS(Con_ve!$F$6:$F$1005,Con_ve!$C$6:$C$1005,$C654,Con_ve!$I$6:$I$1005,"Fechada",Con_ve!$Q$6:$Q$1005,Cad_cl!AS$5)))</f>
        <v/>
      </c>
      <c r="AT654" s="134" t="str">
        <f>IF(ISERR(IF($C654="","",SUMIFS(Con_ve!$F$6:$F$1005,Con_ve!$C$6:$C$1005,$C654,Con_ve!$I$6:$I$1005,"Fechada",Con_ve!$Q$6:$Q$1005,Cad_cl!AT$5))),"",IF($C654="","",SUMIFS(Con_ve!$F$6:$F$1005,Con_ve!$C$6:$C$1005,$C654,Con_ve!$I$6:$I$1005,"Fechada",Con_ve!$Q$6:$Q$1005,Cad_cl!AT$5)))</f>
        <v/>
      </c>
      <c r="AU654" s="134" t="str">
        <f>IF(ISERR(IF($C654="","",SUMIFS(Con_ve!$F$6:$F$1005,Con_ve!$C$6:$C$1005,$C654,Con_ve!$I$6:$I$1005,"Fechada",Con_ve!$Q$6:$Q$1005,Cad_cl!AU$5))),"",IF($C654="","",SUMIFS(Con_ve!$F$6:$F$1005,Con_ve!$C$6:$C$1005,$C654,Con_ve!$I$6:$I$1005,"Fechada",Con_ve!$Q$6:$Q$1005,Cad_cl!AU$5)))</f>
        <v/>
      </c>
      <c r="AV654" s="134" t="str">
        <f>IF(ISERR(IF($C654="","",SUMIFS(Con_ve!$F$6:$F$1005,Con_ve!$C$6:$C$1005,$C654,Con_ve!$I$6:$I$1005,"Fechada",Con_ve!$Q$6:$Q$1005,Cad_cl!AV$5))),"",IF($C654="","",SUMIFS(Con_ve!$F$6:$F$1005,Con_ve!$C$6:$C$1005,$C654,Con_ve!$I$6:$I$1005,"Fechada",Con_ve!$Q$6:$Q$1005,Cad_cl!AV$5)))</f>
        <v/>
      </c>
      <c r="AW654" s="134" t="str">
        <f>IF(ISERR(IF($C654="","",SUMIFS(Con_ve!$F$6:$F$1005,Con_ve!$C$6:$C$1005,$C654,Con_ve!$I$6:$I$1005,"Fechada",Con_ve!$Q$6:$Q$1005,Cad_cl!AW$5))),"",IF($C654="","",SUMIFS(Con_ve!$F$6:$F$1005,Con_ve!$C$6:$C$1005,$C654,Con_ve!$I$6:$I$1005,"Fechada",Con_ve!$Q$6:$Q$1005,Cad_cl!AW$5)))</f>
        <v/>
      </c>
      <c r="AX654" s="134" t="str">
        <f>IF(ISERR(IF($C654="","",SUMIFS(Con_ve!$F$6:$F$1005,Con_ve!$C$6:$C$1005,$C654,Con_ve!$I$6:$I$1005,"Fechada",Con_ve!$Q$6:$Q$1005,Cad_cl!AX$5))),"",IF($C654="","",SUMIFS(Con_ve!$F$6:$F$1005,Con_ve!$C$6:$C$1005,$C654,Con_ve!$I$6:$I$1005,"Fechada",Con_ve!$Q$6:$Q$1005,Cad_cl!AX$5)))</f>
        <v/>
      </c>
      <c r="AY654" s="134" t="str">
        <f>IF(ISERR(IF($C654="","",SUMIFS(Con_ve!$F$6:$F$1005,Con_ve!$C$6:$C$1005,$C654,Con_ve!$I$6:$I$1005,"Fechada",Con_ve!$Q$6:$Q$1005,Cad_cl!AY$5))),"",IF($C654="","",SUMIFS(Con_ve!$F$6:$F$1005,Con_ve!$C$6:$C$1005,$C654,Con_ve!$I$6:$I$1005,"Fechada",Con_ve!$Q$6:$Q$1005,Cad_cl!AY$5)))</f>
        <v/>
      </c>
      <c r="AZ654" s="134" t="str">
        <f>IF(ISERR(IF($C654="","",SUMIFS(Con_ve!$F$6:$F$1005,Con_ve!$C$6:$C$1005,$C654,Con_ve!$I$6:$I$1005,"Fechada",Con_ve!$Q$6:$Q$1005,Cad_cl!AZ$5))),"",IF($C654="","",SUMIFS(Con_ve!$F$6:$F$1005,Con_ve!$C$6:$C$1005,$C654,Con_ve!$I$6:$I$1005,"Fechada",Con_ve!$Q$6:$Q$1005,Cad_cl!AZ$5)))</f>
        <v/>
      </c>
      <c r="BA654" s="134" t="str">
        <f>IF(ISERR(IF($C654="","",SUMIFS(Con_ve!$F$6:$F$1005,Con_ve!$C$6:$C$1005,$C654,Con_ve!$I$6:$I$1005,"Fechada",Con_ve!$Q$6:$Q$1005,Cad_cl!BA$5))),"",IF($C654="","",SUMIFS(Con_ve!$F$6:$F$1005,Con_ve!$C$6:$C$1005,$C654,Con_ve!$I$6:$I$1005,"Fechada",Con_ve!$Q$6:$Q$1005,Cad_cl!BA$5)))</f>
        <v/>
      </c>
      <c r="BB654" s="134">
        <f t="shared" si="30"/>
        <v>0</v>
      </c>
      <c r="BD654" s="134" t="str">
        <f>IF(ISERR(IF($C654="","",SUMIFS(Con_ve!$F$6:$F$1005,Con_ve!$C$6:$C$1005,$C654,Con_ve!$I$6:$I$1005,"Em negociação",Con_ve!$Q$6:$Q$1005,Cad_cl!BD$5))),"",IF($C654="","",SUMIFS(Con_ve!$F$6:$F$1005,Con_ve!$C$6:$C$1005,$C654,Con_ve!$I$6:$I$1005,"Em negociação",Con_ve!$Q$6:$Q$1005,Cad_cl!BD$5)))</f>
        <v/>
      </c>
      <c r="BE654" s="134" t="str">
        <f>IF(ISERR(IF($C654="","",SUMIFS(Con_ve!$F$6:$F$1005,Con_ve!$C$6:$C$1005,$C654,Con_ve!$I$6:$I$1005,"Em negociação",Con_ve!$Q$6:$Q$1005,Cad_cl!BE$5))),"",IF($C654="","",SUMIFS(Con_ve!$F$6:$F$1005,Con_ve!$C$6:$C$1005,$C654,Con_ve!$I$6:$I$1005,"Em negociação",Con_ve!$Q$6:$Q$1005,Cad_cl!BE$5)))</f>
        <v/>
      </c>
      <c r="BF654" s="134" t="str">
        <f>IF(ISERR(IF($C654="","",SUMIFS(Con_ve!$F$6:$F$1005,Con_ve!$C$6:$C$1005,$C654,Con_ve!$I$6:$I$1005,"Em negociação",Con_ve!$Q$6:$Q$1005,Cad_cl!BF$5))),"",IF($C654="","",SUMIFS(Con_ve!$F$6:$F$1005,Con_ve!$C$6:$C$1005,$C654,Con_ve!$I$6:$I$1005,"Em negociação",Con_ve!$Q$6:$Q$1005,Cad_cl!BF$5)))</f>
        <v/>
      </c>
      <c r="BG654" s="134" t="str">
        <f>IF(ISERR(IF($C654="","",SUMIFS(Con_ve!$F$6:$F$1005,Con_ve!$C$6:$C$1005,$C654,Con_ve!$I$6:$I$1005,"Em negociação",Con_ve!$Q$6:$Q$1005,Cad_cl!BG$5))),"",IF($C654="","",SUMIFS(Con_ve!$F$6:$F$1005,Con_ve!$C$6:$C$1005,$C654,Con_ve!$I$6:$I$1005,"Em negociação",Con_ve!$Q$6:$Q$1005,Cad_cl!BG$5)))</f>
        <v/>
      </c>
      <c r="BH654" s="134" t="str">
        <f>IF(ISERR(IF($C654="","",SUMIFS(Con_ve!$F$6:$F$1005,Con_ve!$C$6:$C$1005,$C654,Con_ve!$I$6:$I$1005,"Em negociação",Con_ve!$Q$6:$Q$1005,Cad_cl!BH$5))),"",IF($C654="","",SUMIFS(Con_ve!$F$6:$F$1005,Con_ve!$C$6:$C$1005,$C654,Con_ve!$I$6:$I$1005,"Em negociação",Con_ve!$Q$6:$Q$1005,Cad_cl!BH$5)))</f>
        <v/>
      </c>
      <c r="BI654" s="134" t="str">
        <f>IF(ISERR(IF($C654="","",SUMIFS(Con_ve!$F$6:$F$1005,Con_ve!$C$6:$C$1005,$C654,Con_ve!$I$6:$I$1005,"Em negociação",Con_ve!$Q$6:$Q$1005,Cad_cl!BI$5))),"",IF($C654="","",SUMIFS(Con_ve!$F$6:$F$1005,Con_ve!$C$6:$C$1005,$C654,Con_ve!$I$6:$I$1005,"Em negociação",Con_ve!$Q$6:$Q$1005,Cad_cl!BI$5)))</f>
        <v/>
      </c>
      <c r="BJ654" s="134" t="str">
        <f>IF(ISERR(IF($C654="","",SUMIFS(Con_ve!$F$6:$F$1005,Con_ve!$C$6:$C$1005,$C654,Con_ve!$I$6:$I$1005,"Em negociação",Con_ve!$Q$6:$Q$1005,Cad_cl!BJ$5))),"",IF($C654="","",SUMIFS(Con_ve!$F$6:$F$1005,Con_ve!$C$6:$C$1005,$C654,Con_ve!$I$6:$I$1005,"Em negociação",Con_ve!$Q$6:$Q$1005,Cad_cl!BJ$5)))</f>
        <v/>
      </c>
      <c r="BK654" s="134" t="str">
        <f>IF(ISERR(IF($C654="","",SUMIFS(Con_ve!$F$6:$F$1005,Con_ve!$C$6:$C$1005,$C654,Con_ve!$I$6:$I$1005,"Em negociação",Con_ve!$Q$6:$Q$1005,Cad_cl!BK$5))),"",IF($C654="","",SUMIFS(Con_ve!$F$6:$F$1005,Con_ve!$C$6:$C$1005,$C654,Con_ve!$I$6:$I$1005,"Em negociação",Con_ve!$Q$6:$Q$1005,Cad_cl!BK$5)))</f>
        <v/>
      </c>
      <c r="BL654" s="134" t="str">
        <f>IF(ISERR(IF($C654="","",SUMIFS(Con_ve!$F$6:$F$1005,Con_ve!$C$6:$C$1005,$C654,Con_ve!$I$6:$I$1005,"Em negociação",Con_ve!$Q$6:$Q$1005,Cad_cl!BL$5))),"",IF($C654="","",SUMIFS(Con_ve!$F$6:$F$1005,Con_ve!$C$6:$C$1005,$C654,Con_ve!$I$6:$I$1005,"Em negociação",Con_ve!$Q$6:$Q$1005,Cad_cl!BL$5)))</f>
        <v/>
      </c>
      <c r="BM654" s="134" t="str">
        <f>IF(ISERR(IF($C654="","",SUMIFS(Con_ve!$F$6:$F$1005,Con_ve!$C$6:$C$1005,$C654,Con_ve!$I$6:$I$1005,"Em negociação",Con_ve!$Q$6:$Q$1005,Cad_cl!BM$5))),"",IF($C654="","",SUMIFS(Con_ve!$F$6:$F$1005,Con_ve!$C$6:$C$1005,$C654,Con_ve!$I$6:$I$1005,"Em negociação",Con_ve!$Q$6:$Q$1005,Cad_cl!BM$5)))</f>
        <v/>
      </c>
      <c r="BN654" s="134" t="str">
        <f>IF(ISERR(IF($C654="","",SUMIFS(Con_ve!$F$6:$F$1005,Con_ve!$C$6:$C$1005,$C654,Con_ve!$I$6:$I$1005,"Em negociação",Con_ve!$Q$6:$Q$1005,Cad_cl!BN$5))),"",IF($C654="","",SUMIFS(Con_ve!$F$6:$F$1005,Con_ve!$C$6:$C$1005,$C654,Con_ve!$I$6:$I$1005,"Em negociação",Con_ve!$Q$6:$Q$1005,Cad_cl!BN$5)))</f>
        <v/>
      </c>
      <c r="BO654" s="134" t="str">
        <f>IF(ISERR(IF($C654="","",SUMIFS(Con_ve!$F$6:$F$1005,Con_ve!$C$6:$C$1005,$C654,Con_ve!$I$6:$I$1005,"Em negociação",Con_ve!$Q$6:$Q$1005,Cad_cl!BO$5))),"",IF($C654="","",SUMIFS(Con_ve!$F$6:$F$1005,Con_ve!$C$6:$C$1005,$C654,Con_ve!$I$6:$I$1005,"Em negociação",Con_ve!$Q$6:$Q$1005,Cad_cl!BO$5)))</f>
        <v/>
      </c>
      <c r="BP654" s="134">
        <f t="shared" si="31"/>
        <v>0</v>
      </c>
      <c r="BR654" s="125" t="str">
        <f>IF(ISERR(IF(AND($I654=Re_lo!$E$5,BR$5=VLOOKUP(Re_lo!$H$5,Re_lo!$N$5:$O$16,2,0)),AP654,"")),"",IF(AND($I654=Re_lo!$E$5,BR$5=VLOOKUP(Re_lo!$H$5,Re_lo!$N$5:$O$16,2,0)),AP654,""))</f>
        <v/>
      </c>
      <c r="BS654" s="125" t="str">
        <f>IF(ISERR(IF(AND($I654=Re_lo!$E$5,BS$5=VLOOKUP(Re_lo!$H$5,Re_lo!$N$5:$O$16,2,0)),AQ654,"")),"",IF(AND($I654=Re_lo!$E$5,BS$5=VLOOKUP(Re_lo!$H$5,Re_lo!$N$5:$O$16,2,0)),AQ654,""))</f>
        <v/>
      </c>
      <c r="BT654" s="125" t="str">
        <f>IF(ISERR(IF(AND($I654=Re_lo!$E$5,BT$5=VLOOKUP(Re_lo!$H$5,Re_lo!$N$5:$O$16,2,0)),AR654,"")),"",IF(AND($I654=Re_lo!$E$5,BT$5=VLOOKUP(Re_lo!$H$5,Re_lo!$N$5:$O$16,2,0)),AR654,""))</f>
        <v/>
      </c>
      <c r="BU654" s="125" t="str">
        <f>IF(ISERR(IF(AND($I654=Re_lo!$E$5,BU$5=VLOOKUP(Re_lo!$H$5,Re_lo!$N$5:$O$16,2,0)),AS654,"")),"",IF(AND($I654=Re_lo!$E$5,BU$5=VLOOKUP(Re_lo!$H$5,Re_lo!$N$5:$O$16,2,0)),AS654,""))</f>
        <v/>
      </c>
      <c r="BV654" s="125" t="str">
        <f>IF(ISERR(IF(AND($I654=Re_lo!$E$5,BV$5=VLOOKUP(Re_lo!$H$5,Re_lo!$N$5:$O$16,2,0)),AT654,"")),"",IF(AND($I654=Re_lo!$E$5,BV$5=VLOOKUP(Re_lo!$H$5,Re_lo!$N$5:$O$16,2,0)),AT654,""))</f>
        <v/>
      </c>
      <c r="BW654" s="125" t="str">
        <f>IF(ISERR(IF(AND($I654=Re_lo!$E$5,BW$5=VLOOKUP(Re_lo!$H$5,Re_lo!$N$5:$O$16,2,0)),AU654,"")),"",IF(AND($I654=Re_lo!$E$5,BW$5=VLOOKUP(Re_lo!$H$5,Re_lo!$N$5:$O$16,2,0)),AU654,""))</f>
        <v/>
      </c>
      <c r="BX654" s="125" t="str">
        <f>IF(ISERR(IF(AND($I654=Re_lo!$E$5,BX$5=VLOOKUP(Re_lo!$H$5,Re_lo!$N$5:$O$16,2,0)),AV654,"")),"",IF(AND($I654=Re_lo!$E$5,BX$5=VLOOKUP(Re_lo!$H$5,Re_lo!$N$5:$O$16,2,0)),AV654,""))</f>
        <v/>
      </c>
      <c r="BY654" s="125" t="str">
        <f>IF(ISERR(IF(AND($I654=Re_lo!$E$5,BY$5=VLOOKUP(Re_lo!$H$5,Re_lo!$N$5:$O$16,2,0)),AW654,"")),"",IF(AND($I654=Re_lo!$E$5,BY$5=VLOOKUP(Re_lo!$H$5,Re_lo!$N$5:$O$16,2,0)),AW654,""))</f>
        <v/>
      </c>
      <c r="BZ654" s="125" t="str">
        <f>IF(ISERR(IF(AND($I654=Re_lo!$E$5,BZ$5=VLOOKUP(Re_lo!$H$5,Re_lo!$N$5:$O$16,2,0)),AX654,"")),"",IF(AND($I654=Re_lo!$E$5,BZ$5=VLOOKUP(Re_lo!$H$5,Re_lo!$N$5:$O$16,2,0)),AX654,""))</f>
        <v/>
      </c>
      <c r="CA654" s="125" t="str">
        <f>IF(ISERR(IF(AND($I654=Re_lo!$E$5,CA$5=VLOOKUP(Re_lo!$H$5,Re_lo!$N$5:$O$16,2,0)),AY654,"")),"",IF(AND($I654=Re_lo!$E$5,CA$5=VLOOKUP(Re_lo!$H$5,Re_lo!$N$5:$O$16,2,0)),AY654,""))</f>
        <v/>
      </c>
      <c r="CB654" s="125" t="str">
        <f>IF(ISERR(IF(AND($I654=Re_lo!$E$5,CB$5=VLOOKUP(Re_lo!$H$5,Re_lo!$N$5:$O$16,2,0)),AZ654,"")),"",IF(AND($I654=Re_lo!$E$5,CB$5=VLOOKUP(Re_lo!$H$5,Re_lo!$N$5:$O$16,2,0)),AZ654,""))</f>
        <v/>
      </c>
      <c r="CC654" s="125" t="str">
        <f>IF(ISERR(IF(AND($I654=Re_lo!$E$5,CC$5=VLOOKUP(Re_lo!$H$5,Re_lo!$N$5:$O$16,2,0)),BA654,"")),"",IF(AND($I654=Re_lo!$E$5,CC$5=VLOOKUP(Re_lo!$H$5,Re_lo!$N$5:$O$16,2,0)),BA654,""))</f>
        <v/>
      </c>
      <c r="CD654" s="125" t="str">
        <f>IF(ISERR(IF(AND($I654=Re_lo!$E$5,CD$5=VLOOKUP(Re_lo!$H$5,Re_lo!$N$5:$O$16,2,0)),BB654,"")),"",IF(AND($I654=Re_lo!$E$5,CD$5=VLOOKUP(Re_lo!$H$5,Re_lo!$N$5:$O$16,2,0)),BB654,""))</f>
        <v/>
      </c>
      <c r="CF654" s="125" t="str">
        <f>IF($C654="","",COUNTIFS(Con_ve!$C$6:$C$1005,$C654,Con_ve!$Q$6:$Q$1005,Cad_cl!CF$5))</f>
        <v/>
      </c>
      <c r="CG654" s="125" t="str">
        <f>IF($C654="","",COUNTIFS(Con_ve!$C$6:$C$1005,$C654,Con_ve!$Q$6:$Q$1005,Cad_cl!CG$5))</f>
        <v/>
      </c>
      <c r="CH654" s="125" t="str">
        <f>IF($C654="","",COUNTIFS(Con_ve!$C$6:$C$1005,$C654,Con_ve!$Q$6:$Q$1005,Cad_cl!CH$5))</f>
        <v/>
      </c>
      <c r="CI654" s="125" t="str">
        <f>IF($C654="","",COUNTIFS(Con_ve!$C$6:$C$1005,$C654,Con_ve!$Q$6:$Q$1005,Cad_cl!CI$5))</f>
        <v/>
      </c>
      <c r="CJ654" s="125" t="str">
        <f>IF($C654="","",COUNTIFS(Con_ve!$C$6:$C$1005,$C654,Con_ve!$Q$6:$Q$1005,Cad_cl!CJ$5))</f>
        <v/>
      </c>
      <c r="CK654" s="125" t="str">
        <f>IF($C654="","",COUNTIFS(Con_ve!$C$6:$C$1005,$C654,Con_ve!$Q$6:$Q$1005,Cad_cl!CK$5))</f>
        <v/>
      </c>
      <c r="CL654" s="125" t="str">
        <f>IF($C654="","",COUNTIFS(Con_ve!$C$6:$C$1005,$C654,Con_ve!$Q$6:$Q$1005,Cad_cl!CL$5))</f>
        <v/>
      </c>
      <c r="CM654" s="125" t="str">
        <f>IF($C654="","",COUNTIFS(Con_ve!$C$6:$C$1005,$C654,Con_ve!$Q$6:$Q$1005,Cad_cl!CM$5))</f>
        <v/>
      </c>
      <c r="CN654" s="125" t="str">
        <f>IF($C654="","",COUNTIFS(Con_ve!$C$6:$C$1005,$C654,Con_ve!$Q$6:$Q$1005,Cad_cl!CN$5))</f>
        <v/>
      </c>
      <c r="CO654" s="125" t="str">
        <f>IF($C654="","",COUNTIFS(Con_ve!$C$6:$C$1005,$C654,Con_ve!$Q$6:$Q$1005,Cad_cl!CO$5))</f>
        <v/>
      </c>
      <c r="CP654" s="125" t="str">
        <f>IF($C654="","",COUNTIFS(Con_ve!$C$6:$C$1005,$C654,Con_ve!$Q$6:$Q$1005,Cad_cl!CP$5))</f>
        <v/>
      </c>
      <c r="CQ654" s="125" t="str">
        <f>IF($C654="","",COUNTIFS(Con_ve!$C$6:$C$1005,$C654,Con_ve!$Q$6:$Q$1005,Cad_cl!CQ$5))</f>
        <v/>
      </c>
      <c r="CR654" s="125">
        <f t="shared" si="32"/>
        <v>0</v>
      </c>
    </row>
    <row r="655" spans="3:96" ht="30" customHeight="1">
      <c r="C655" s="153"/>
      <c r="D655" s="153"/>
      <c r="E655" s="154"/>
      <c r="F655" s="153"/>
      <c r="G655" s="155"/>
      <c r="H655" s="153"/>
      <c r="I655" s="153"/>
      <c r="J655" s="132" t="s">
        <v>309</v>
      </c>
      <c r="K655" s="133" t="s">
        <v>309</v>
      </c>
      <c r="L655" s="153"/>
      <c r="M655" s="153"/>
      <c r="N655" s="153"/>
      <c r="O655" s="153"/>
      <c r="P655" s="153"/>
      <c r="Q655" s="153"/>
      <c r="AP655" s="134" t="str">
        <f>IF(ISERR(IF($C655="","",SUMIFS(Con_ve!$F$6:$F$1005,Con_ve!$C$6:$C$1005,$C655,Con_ve!$I$6:$I$1005,"Fechada",Con_ve!$Q$6:$Q$1005,Cad_cl!AP$5))),"",IF($C655="","",SUMIFS(Con_ve!$F$6:$F$1005,Con_ve!$C$6:$C$1005,$C655,Con_ve!$I$6:$I$1005,"Fechada",Con_ve!$Q$6:$Q$1005,Cad_cl!AP$5)))</f>
        <v/>
      </c>
      <c r="AQ655" s="134" t="str">
        <f>IF(ISERR(IF($C655="","",SUMIFS(Con_ve!$F$6:$F$1005,Con_ve!$C$6:$C$1005,$C655,Con_ve!$I$6:$I$1005,"Fechada",Con_ve!$Q$6:$Q$1005,Cad_cl!AQ$5))),"",IF($C655="","",SUMIFS(Con_ve!$F$6:$F$1005,Con_ve!$C$6:$C$1005,$C655,Con_ve!$I$6:$I$1005,"Fechada",Con_ve!$Q$6:$Q$1005,Cad_cl!AQ$5)))</f>
        <v/>
      </c>
      <c r="AR655" s="134" t="str">
        <f>IF(ISERR(IF($C655="","",SUMIFS(Con_ve!$F$6:$F$1005,Con_ve!$C$6:$C$1005,$C655,Con_ve!$I$6:$I$1005,"Fechada",Con_ve!$Q$6:$Q$1005,Cad_cl!AR$5))),"",IF($C655="","",SUMIFS(Con_ve!$F$6:$F$1005,Con_ve!$C$6:$C$1005,$C655,Con_ve!$I$6:$I$1005,"Fechada",Con_ve!$Q$6:$Q$1005,Cad_cl!AR$5)))</f>
        <v/>
      </c>
      <c r="AS655" s="134" t="str">
        <f>IF(ISERR(IF($C655="","",SUMIFS(Con_ve!$F$6:$F$1005,Con_ve!$C$6:$C$1005,$C655,Con_ve!$I$6:$I$1005,"Fechada",Con_ve!$Q$6:$Q$1005,Cad_cl!AS$5))),"",IF($C655="","",SUMIFS(Con_ve!$F$6:$F$1005,Con_ve!$C$6:$C$1005,$C655,Con_ve!$I$6:$I$1005,"Fechada",Con_ve!$Q$6:$Q$1005,Cad_cl!AS$5)))</f>
        <v/>
      </c>
      <c r="AT655" s="134" t="str">
        <f>IF(ISERR(IF($C655="","",SUMIFS(Con_ve!$F$6:$F$1005,Con_ve!$C$6:$C$1005,$C655,Con_ve!$I$6:$I$1005,"Fechada",Con_ve!$Q$6:$Q$1005,Cad_cl!AT$5))),"",IF($C655="","",SUMIFS(Con_ve!$F$6:$F$1005,Con_ve!$C$6:$C$1005,$C655,Con_ve!$I$6:$I$1005,"Fechada",Con_ve!$Q$6:$Q$1005,Cad_cl!AT$5)))</f>
        <v/>
      </c>
      <c r="AU655" s="134" t="str">
        <f>IF(ISERR(IF($C655="","",SUMIFS(Con_ve!$F$6:$F$1005,Con_ve!$C$6:$C$1005,$C655,Con_ve!$I$6:$I$1005,"Fechada",Con_ve!$Q$6:$Q$1005,Cad_cl!AU$5))),"",IF($C655="","",SUMIFS(Con_ve!$F$6:$F$1005,Con_ve!$C$6:$C$1005,$C655,Con_ve!$I$6:$I$1005,"Fechada",Con_ve!$Q$6:$Q$1005,Cad_cl!AU$5)))</f>
        <v/>
      </c>
      <c r="AV655" s="134" t="str">
        <f>IF(ISERR(IF($C655="","",SUMIFS(Con_ve!$F$6:$F$1005,Con_ve!$C$6:$C$1005,$C655,Con_ve!$I$6:$I$1005,"Fechada",Con_ve!$Q$6:$Q$1005,Cad_cl!AV$5))),"",IF($C655="","",SUMIFS(Con_ve!$F$6:$F$1005,Con_ve!$C$6:$C$1005,$C655,Con_ve!$I$6:$I$1005,"Fechada",Con_ve!$Q$6:$Q$1005,Cad_cl!AV$5)))</f>
        <v/>
      </c>
      <c r="AW655" s="134" t="str">
        <f>IF(ISERR(IF($C655="","",SUMIFS(Con_ve!$F$6:$F$1005,Con_ve!$C$6:$C$1005,$C655,Con_ve!$I$6:$I$1005,"Fechada",Con_ve!$Q$6:$Q$1005,Cad_cl!AW$5))),"",IF($C655="","",SUMIFS(Con_ve!$F$6:$F$1005,Con_ve!$C$6:$C$1005,$C655,Con_ve!$I$6:$I$1005,"Fechada",Con_ve!$Q$6:$Q$1005,Cad_cl!AW$5)))</f>
        <v/>
      </c>
      <c r="AX655" s="134" t="str">
        <f>IF(ISERR(IF($C655="","",SUMIFS(Con_ve!$F$6:$F$1005,Con_ve!$C$6:$C$1005,$C655,Con_ve!$I$6:$I$1005,"Fechada",Con_ve!$Q$6:$Q$1005,Cad_cl!AX$5))),"",IF($C655="","",SUMIFS(Con_ve!$F$6:$F$1005,Con_ve!$C$6:$C$1005,$C655,Con_ve!$I$6:$I$1005,"Fechada",Con_ve!$Q$6:$Q$1005,Cad_cl!AX$5)))</f>
        <v/>
      </c>
      <c r="AY655" s="134" t="str">
        <f>IF(ISERR(IF($C655="","",SUMIFS(Con_ve!$F$6:$F$1005,Con_ve!$C$6:$C$1005,$C655,Con_ve!$I$6:$I$1005,"Fechada",Con_ve!$Q$6:$Q$1005,Cad_cl!AY$5))),"",IF($C655="","",SUMIFS(Con_ve!$F$6:$F$1005,Con_ve!$C$6:$C$1005,$C655,Con_ve!$I$6:$I$1005,"Fechada",Con_ve!$Q$6:$Q$1005,Cad_cl!AY$5)))</f>
        <v/>
      </c>
      <c r="AZ655" s="134" t="str">
        <f>IF(ISERR(IF($C655="","",SUMIFS(Con_ve!$F$6:$F$1005,Con_ve!$C$6:$C$1005,$C655,Con_ve!$I$6:$I$1005,"Fechada",Con_ve!$Q$6:$Q$1005,Cad_cl!AZ$5))),"",IF($C655="","",SUMIFS(Con_ve!$F$6:$F$1005,Con_ve!$C$6:$C$1005,$C655,Con_ve!$I$6:$I$1005,"Fechada",Con_ve!$Q$6:$Q$1005,Cad_cl!AZ$5)))</f>
        <v/>
      </c>
      <c r="BA655" s="134" t="str">
        <f>IF(ISERR(IF($C655="","",SUMIFS(Con_ve!$F$6:$F$1005,Con_ve!$C$6:$C$1005,$C655,Con_ve!$I$6:$I$1005,"Fechada",Con_ve!$Q$6:$Q$1005,Cad_cl!BA$5))),"",IF($C655="","",SUMIFS(Con_ve!$F$6:$F$1005,Con_ve!$C$6:$C$1005,$C655,Con_ve!$I$6:$I$1005,"Fechada",Con_ve!$Q$6:$Q$1005,Cad_cl!BA$5)))</f>
        <v/>
      </c>
      <c r="BB655" s="134">
        <f t="shared" si="30"/>
        <v>0</v>
      </c>
      <c r="BD655" s="134" t="str">
        <f>IF(ISERR(IF($C655="","",SUMIFS(Con_ve!$F$6:$F$1005,Con_ve!$C$6:$C$1005,$C655,Con_ve!$I$6:$I$1005,"Em negociação",Con_ve!$Q$6:$Q$1005,Cad_cl!BD$5))),"",IF($C655="","",SUMIFS(Con_ve!$F$6:$F$1005,Con_ve!$C$6:$C$1005,$C655,Con_ve!$I$6:$I$1005,"Em negociação",Con_ve!$Q$6:$Q$1005,Cad_cl!BD$5)))</f>
        <v/>
      </c>
      <c r="BE655" s="134" t="str">
        <f>IF(ISERR(IF($C655="","",SUMIFS(Con_ve!$F$6:$F$1005,Con_ve!$C$6:$C$1005,$C655,Con_ve!$I$6:$I$1005,"Em negociação",Con_ve!$Q$6:$Q$1005,Cad_cl!BE$5))),"",IF($C655="","",SUMIFS(Con_ve!$F$6:$F$1005,Con_ve!$C$6:$C$1005,$C655,Con_ve!$I$6:$I$1005,"Em negociação",Con_ve!$Q$6:$Q$1005,Cad_cl!BE$5)))</f>
        <v/>
      </c>
      <c r="BF655" s="134" t="str">
        <f>IF(ISERR(IF($C655="","",SUMIFS(Con_ve!$F$6:$F$1005,Con_ve!$C$6:$C$1005,$C655,Con_ve!$I$6:$I$1005,"Em negociação",Con_ve!$Q$6:$Q$1005,Cad_cl!BF$5))),"",IF($C655="","",SUMIFS(Con_ve!$F$6:$F$1005,Con_ve!$C$6:$C$1005,$C655,Con_ve!$I$6:$I$1005,"Em negociação",Con_ve!$Q$6:$Q$1005,Cad_cl!BF$5)))</f>
        <v/>
      </c>
      <c r="BG655" s="134" t="str">
        <f>IF(ISERR(IF($C655="","",SUMIFS(Con_ve!$F$6:$F$1005,Con_ve!$C$6:$C$1005,$C655,Con_ve!$I$6:$I$1005,"Em negociação",Con_ve!$Q$6:$Q$1005,Cad_cl!BG$5))),"",IF($C655="","",SUMIFS(Con_ve!$F$6:$F$1005,Con_ve!$C$6:$C$1005,$C655,Con_ve!$I$6:$I$1005,"Em negociação",Con_ve!$Q$6:$Q$1005,Cad_cl!BG$5)))</f>
        <v/>
      </c>
      <c r="BH655" s="134" t="str">
        <f>IF(ISERR(IF($C655="","",SUMIFS(Con_ve!$F$6:$F$1005,Con_ve!$C$6:$C$1005,$C655,Con_ve!$I$6:$I$1005,"Em negociação",Con_ve!$Q$6:$Q$1005,Cad_cl!BH$5))),"",IF($C655="","",SUMIFS(Con_ve!$F$6:$F$1005,Con_ve!$C$6:$C$1005,$C655,Con_ve!$I$6:$I$1005,"Em negociação",Con_ve!$Q$6:$Q$1005,Cad_cl!BH$5)))</f>
        <v/>
      </c>
      <c r="BI655" s="134" t="str">
        <f>IF(ISERR(IF($C655="","",SUMIFS(Con_ve!$F$6:$F$1005,Con_ve!$C$6:$C$1005,$C655,Con_ve!$I$6:$I$1005,"Em negociação",Con_ve!$Q$6:$Q$1005,Cad_cl!BI$5))),"",IF($C655="","",SUMIFS(Con_ve!$F$6:$F$1005,Con_ve!$C$6:$C$1005,$C655,Con_ve!$I$6:$I$1005,"Em negociação",Con_ve!$Q$6:$Q$1005,Cad_cl!BI$5)))</f>
        <v/>
      </c>
      <c r="BJ655" s="134" t="str">
        <f>IF(ISERR(IF($C655="","",SUMIFS(Con_ve!$F$6:$F$1005,Con_ve!$C$6:$C$1005,$C655,Con_ve!$I$6:$I$1005,"Em negociação",Con_ve!$Q$6:$Q$1005,Cad_cl!BJ$5))),"",IF($C655="","",SUMIFS(Con_ve!$F$6:$F$1005,Con_ve!$C$6:$C$1005,$C655,Con_ve!$I$6:$I$1005,"Em negociação",Con_ve!$Q$6:$Q$1005,Cad_cl!BJ$5)))</f>
        <v/>
      </c>
      <c r="BK655" s="134" t="str">
        <f>IF(ISERR(IF($C655="","",SUMIFS(Con_ve!$F$6:$F$1005,Con_ve!$C$6:$C$1005,$C655,Con_ve!$I$6:$I$1005,"Em negociação",Con_ve!$Q$6:$Q$1005,Cad_cl!BK$5))),"",IF($C655="","",SUMIFS(Con_ve!$F$6:$F$1005,Con_ve!$C$6:$C$1005,$C655,Con_ve!$I$6:$I$1005,"Em negociação",Con_ve!$Q$6:$Q$1005,Cad_cl!BK$5)))</f>
        <v/>
      </c>
      <c r="BL655" s="134" t="str">
        <f>IF(ISERR(IF($C655="","",SUMIFS(Con_ve!$F$6:$F$1005,Con_ve!$C$6:$C$1005,$C655,Con_ve!$I$6:$I$1005,"Em negociação",Con_ve!$Q$6:$Q$1005,Cad_cl!BL$5))),"",IF($C655="","",SUMIFS(Con_ve!$F$6:$F$1005,Con_ve!$C$6:$C$1005,$C655,Con_ve!$I$6:$I$1005,"Em negociação",Con_ve!$Q$6:$Q$1005,Cad_cl!BL$5)))</f>
        <v/>
      </c>
      <c r="BM655" s="134" t="str">
        <f>IF(ISERR(IF($C655="","",SUMIFS(Con_ve!$F$6:$F$1005,Con_ve!$C$6:$C$1005,$C655,Con_ve!$I$6:$I$1005,"Em negociação",Con_ve!$Q$6:$Q$1005,Cad_cl!BM$5))),"",IF($C655="","",SUMIFS(Con_ve!$F$6:$F$1005,Con_ve!$C$6:$C$1005,$C655,Con_ve!$I$6:$I$1005,"Em negociação",Con_ve!$Q$6:$Q$1005,Cad_cl!BM$5)))</f>
        <v/>
      </c>
      <c r="BN655" s="134" t="str">
        <f>IF(ISERR(IF($C655="","",SUMIFS(Con_ve!$F$6:$F$1005,Con_ve!$C$6:$C$1005,$C655,Con_ve!$I$6:$I$1005,"Em negociação",Con_ve!$Q$6:$Q$1005,Cad_cl!BN$5))),"",IF($C655="","",SUMIFS(Con_ve!$F$6:$F$1005,Con_ve!$C$6:$C$1005,$C655,Con_ve!$I$6:$I$1005,"Em negociação",Con_ve!$Q$6:$Q$1005,Cad_cl!BN$5)))</f>
        <v/>
      </c>
      <c r="BO655" s="134" t="str">
        <f>IF(ISERR(IF($C655="","",SUMIFS(Con_ve!$F$6:$F$1005,Con_ve!$C$6:$C$1005,$C655,Con_ve!$I$6:$I$1005,"Em negociação",Con_ve!$Q$6:$Q$1005,Cad_cl!BO$5))),"",IF($C655="","",SUMIFS(Con_ve!$F$6:$F$1005,Con_ve!$C$6:$C$1005,$C655,Con_ve!$I$6:$I$1005,"Em negociação",Con_ve!$Q$6:$Q$1005,Cad_cl!BO$5)))</f>
        <v/>
      </c>
      <c r="BP655" s="134">
        <f t="shared" si="31"/>
        <v>0</v>
      </c>
      <c r="BR655" s="125" t="str">
        <f>IF(ISERR(IF(AND($I655=Re_lo!$E$5,BR$5=VLOOKUP(Re_lo!$H$5,Re_lo!$N$5:$O$16,2,0)),AP655,"")),"",IF(AND($I655=Re_lo!$E$5,BR$5=VLOOKUP(Re_lo!$H$5,Re_lo!$N$5:$O$16,2,0)),AP655,""))</f>
        <v/>
      </c>
      <c r="BS655" s="125" t="str">
        <f>IF(ISERR(IF(AND($I655=Re_lo!$E$5,BS$5=VLOOKUP(Re_lo!$H$5,Re_lo!$N$5:$O$16,2,0)),AQ655,"")),"",IF(AND($I655=Re_lo!$E$5,BS$5=VLOOKUP(Re_lo!$H$5,Re_lo!$N$5:$O$16,2,0)),AQ655,""))</f>
        <v/>
      </c>
      <c r="BT655" s="125" t="str">
        <f>IF(ISERR(IF(AND($I655=Re_lo!$E$5,BT$5=VLOOKUP(Re_lo!$H$5,Re_lo!$N$5:$O$16,2,0)),AR655,"")),"",IF(AND($I655=Re_lo!$E$5,BT$5=VLOOKUP(Re_lo!$H$5,Re_lo!$N$5:$O$16,2,0)),AR655,""))</f>
        <v/>
      </c>
      <c r="BU655" s="125" t="str">
        <f>IF(ISERR(IF(AND($I655=Re_lo!$E$5,BU$5=VLOOKUP(Re_lo!$H$5,Re_lo!$N$5:$O$16,2,0)),AS655,"")),"",IF(AND($I655=Re_lo!$E$5,BU$5=VLOOKUP(Re_lo!$H$5,Re_lo!$N$5:$O$16,2,0)),AS655,""))</f>
        <v/>
      </c>
      <c r="BV655" s="125" t="str">
        <f>IF(ISERR(IF(AND($I655=Re_lo!$E$5,BV$5=VLOOKUP(Re_lo!$H$5,Re_lo!$N$5:$O$16,2,0)),AT655,"")),"",IF(AND($I655=Re_lo!$E$5,BV$5=VLOOKUP(Re_lo!$H$5,Re_lo!$N$5:$O$16,2,0)),AT655,""))</f>
        <v/>
      </c>
      <c r="BW655" s="125" t="str">
        <f>IF(ISERR(IF(AND($I655=Re_lo!$E$5,BW$5=VLOOKUP(Re_lo!$H$5,Re_lo!$N$5:$O$16,2,0)),AU655,"")),"",IF(AND($I655=Re_lo!$E$5,BW$5=VLOOKUP(Re_lo!$H$5,Re_lo!$N$5:$O$16,2,0)),AU655,""))</f>
        <v/>
      </c>
      <c r="BX655" s="125" t="str">
        <f>IF(ISERR(IF(AND($I655=Re_lo!$E$5,BX$5=VLOOKUP(Re_lo!$H$5,Re_lo!$N$5:$O$16,2,0)),AV655,"")),"",IF(AND($I655=Re_lo!$E$5,BX$5=VLOOKUP(Re_lo!$H$5,Re_lo!$N$5:$O$16,2,0)),AV655,""))</f>
        <v/>
      </c>
      <c r="BY655" s="125" t="str">
        <f>IF(ISERR(IF(AND($I655=Re_lo!$E$5,BY$5=VLOOKUP(Re_lo!$H$5,Re_lo!$N$5:$O$16,2,0)),AW655,"")),"",IF(AND($I655=Re_lo!$E$5,BY$5=VLOOKUP(Re_lo!$H$5,Re_lo!$N$5:$O$16,2,0)),AW655,""))</f>
        <v/>
      </c>
      <c r="BZ655" s="125" t="str">
        <f>IF(ISERR(IF(AND($I655=Re_lo!$E$5,BZ$5=VLOOKUP(Re_lo!$H$5,Re_lo!$N$5:$O$16,2,0)),AX655,"")),"",IF(AND($I655=Re_lo!$E$5,BZ$5=VLOOKUP(Re_lo!$H$5,Re_lo!$N$5:$O$16,2,0)),AX655,""))</f>
        <v/>
      </c>
      <c r="CA655" s="125" t="str">
        <f>IF(ISERR(IF(AND($I655=Re_lo!$E$5,CA$5=VLOOKUP(Re_lo!$H$5,Re_lo!$N$5:$O$16,2,0)),AY655,"")),"",IF(AND($I655=Re_lo!$E$5,CA$5=VLOOKUP(Re_lo!$H$5,Re_lo!$N$5:$O$16,2,0)),AY655,""))</f>
        <v/>
      </c>
      <c r="CB655" s="125" t="str">
        <f>IF(ISERR(IF(AND($I655=Re_lo!$E$5,CB$5=VLOOKUP(Re_lo!$H$5,Re_lo!$N$5:$O$16,2,0)),AZ655,"")),"",IF(AND($I655=Re_lo!$E$5,CB$5=VLOOKUP(Re_lo!$H$5,Re_lo!$N$5:$O$16,2,0)),AZ655,""))</f>
        <v/>
      </c>
      <c r="CC655" s="125" t="str">
        <f>IF(ISERR(IF(AND($I655=Re_lo!$E$5,CC$5=VLOOKUP(Re_lo!$H$5,Re_lo!$N$5:$O$16,2,0)),BA655,"")),"",IF(AND($I655=Re_lo!$E$5,CC$5=VLOOKUP(Re_lo!$H$5,Re_lo!$N$5:$O$16,2,0)),BA655,""))</f>
        <v/>
      </c>
      <c r="CD655" s="125" t="str">
        <f>IF(ISERR(IF(AND($I655=Re_lo!$E$5,CD$5=VLOOKUP(Re_lo!$H$5,Re_lo!$N$5:$O$16,2,0)),BB655,"")),"",IF(AND($I655=Re_lo!$E$5,CD$5=VLOOKUP(Re_lo!$H$5,Re_lo!$N$5:$O$16,2,0)),BB655,""))</f>
        <v/>
      </c>
      <c r="CF655" s="125" t="str">
        <f>IF($C655="","",COUNTIFS(Con_ve!$C$6:$C$1005,$C655,Con_ve!$Q$6:$Q$1005,Cad_cl!CF$5))</f>
        <v/>
      </c>
      <c r="CG655" s="125" t="str">
        <f>IF($C655="","",COUNTIFS(Con_ve!$C$6:$C$1005,$C655,Con_ve!$Q$6:$Q$1005,Cad_cl!CG$5))</f>
        <v/>
      </c>
      <c r="CH655" s="125" t="str">
        <f>IF($C655="","",COUNTIFS(Con_ve!$C$6:$C$1005,$C655,Con_ve!$Q$6:$Q$1005,Cad_cl!CH$5))</f>
        <v/>
      </c>
      <c r="CI655" s="125" t="str">
        <f>IF($C655="","",COUNTIFS(Con_ve!$C$6:$C$1005,$C655,Con_ve!$Q$6:$Q$1005,Cad_cl!CI$5))</f>
        <v/>
      </c>
      <c r="CJ655" s="125" t="str">
        <f>IF($C655="","",COUNTIFS(Con_ve!$C$6:$C$1005,$C655,Con_ve!$Q$6:$Q$1005,Cad_cl!CJ$5))</f>
        <v/>
      </c>
      <c r="CK655" s="125" t="str">
        <f>IF($C655="","",COUNTIFS(Con_ve!$C$6:$C$1005,$C655,Con_ve!$Q$6:$Q$1005,Cad_cl!CK$5))</f>
        <v/>
      </c>
      <c r="CL655" s="125" t="str">
        <f>IF($C655="","",COUNTIFS(Con_ve!$C$6:$C$1005,$C655,Con_ve!$Q$6:$Q$1005,Cad_cl!CL$5))</f>
        <v/>
      </c>
      <c r="CM655" s="125" t="str">
        <f>IF($C655="","",COUNTIFS(Con_ve!$C$6:$C$1005,$C655,Con_ve!$Q$6:$Q$1005,Cad_cl!CM$5))</f>
        <v/>
      </c>
      <c r="CN655" s="125" t="str">
        <f>IF($C655="","",COUNTIFS(Con_ve!$C$6:$C$1005,$C655,Con_ve!$Q$6:$Q$1005,Cad_cl!CN$5))</f>
        <v/>
      </c>
      <c r="CO655" s="125" t="str">
        <f>IF($C655="","",COUNTIFS(Con_ve!$C$6:$C$1005,$C655,Con_ve!$Q$6:$Q$1005,Cad_cl!CO$5))</f>
        <v/>
      </c>
      <c r="CP655" s="125" t="str">
        <f>IF($C655="","",COUNTIFS(Con_ve!$C$6:$C$1005,$C655,Con_ve!$Q$6:$Q$1005,Cad_cl!CP$5))</f>
        <v/>
      </c>
      <c r="CQ655" s="125" t="str">
        <f>IF($C655="","",COUNTIFS(Con_ve!$C$6:$C$1005,$C655,Con_ve!$Q$6:$Q$1005,Cad_cl!CQ$5))</f>
        <v/>
      </c>
      <c r="CR655" s="125">
        <f t="shared" si="32"/>
        <v>0</v>
      </c>
    </row>
    <row r="656" spans="3:96" ht="30" customHeight="1">
      <c r="C656" s="153"/>
      <c r="D656" s="153"/>
      <c r="E656" s="154"/>
      <c r="F656" s="153"/>
      <c r="G656" s="155"/>
      <c r="H656" s="153"/>
      <c r="I656" s="153"/>
      <c r="J656" s="132" t="s">
        <v>309</v>
      </c>
      <c r="K656" s="133" t="s">
        <v>309</v>
      </c>
      <c r="L656" s="153"/>
      <c r="M656" s="153"/>
      <c r="N656" s="153"/>
      <c r="O656" s="153"/>
      <c r="P656" s="153"/>
      <c r="Q656" s="153"/>
      <c r="AP656" s="134" t="str">
        <f>IF(ISERR(IF($C656="","",SUMIFS(Con_ve!$F$6:$F$1005,Con_ve!$C$6:$C$1005,$C656,Con_ve!$I$6:$I$1005,"Fechada",Con_ve!$Q$6:$Q$1005,Cad_cl!AP$5))),"",IF($C656="","",SUMIFS(Con_ve!$F$6:$F$1005,Con_ve!$C$6:$C$1005,$C656,Con_ve!$I$6:$I$1005,"Fechada",Con_ve!$Q$6:$Q$1005,Cad_cl!AP$5)))</f>
        <v/>
      </c>
      <c r="AQ656" s="134" t="str">
        <f>IF(ISERR(IF($C656="","",SUMIFS(Con_ve!$F$6:$F$1005,Con_ve!$C$6:$C$1005,$C656,Con_ve!$I$6:$I$1005,"Fechada",Con_ve!$Q$6:$Q$1005,Cad_cl!AQ$5))),"",IF($C656="","",SUMIFS(Con_ve!$F$6:$F$1005,Con_ve!$C$6:$C$1005,$C656,Con_ve!$I$6:$I$1005,"Fechada",Con_ve!$Q$6:$Q$1005,Cad_cl!AQ$5)))</f>
        <v/>
      </c>
      <c r="AR656" s="134" t="str">
        <f>IF(ISERR(IF($C656="","",SUMIFS(Con_ve!$F$6:$F$1005,Con_ve!$C$6:$C$1005,$C656,Con_ve!$I$6:$I$1005,"Fechada",Con_ve!$Q$6:$Q$1005,Cad_cl!AR$5))),"",IF($C656="","",SUMIFS(Con_ve!$F$6:$F$1005,Con_ve!$C$6:$C$1005,$C656,Con_ve!$I$6:$I$1005,"Fechada",Con_ve!$Q$6:$Q$1005,Cad_cl!AR$5)))</f>
        <v/>
      </c>
      <c r="AS656" s="134" t="str">
        <f>IF(ISERR(IF($C656="","",SUMIFS(Con_ve!$F$6:$F$1005,Con_ve!$C$6:$C$1005,$C656,Con_ve!$I$6:$I$1005,"Fechada",Con_ve!$Q$6:$Q$1005,Cad_cl!AS$5))),"",IF($C656="","",SUMIFS(Con_ve!$F$6:$F$1005,Con_ve!$C$6:$C$1005,$C656,Con_ve!$I$6:$I$1005,"Fechada",Con_ve!$Q$6:$Q$1005,Cad_cl!AS$5)))</f>
        <v/>
      </c>
      <c r="AT656" s="134" t="str">
        <f>IF(ISERR(IF($C656="","",SUMIFS(Con_ve!$F$6:$F$1005,Con_ve!$C$6:$C$1005,$C656,Con_ve!$I$6:$I$1005,"Fechada",Con_ve!$Q$6:$Q$1005,Cad_cl!AT$5))),"",IF($C656="","",SUMIFS(Con_ve!$F$6:$F$1005,Con_ve!$C$6:$C$1005,$C656,Con_ve!$I$6:$I$1005,"Fechada",Con_ve!$Q$6:$Q$1005,Cad_cl!AT$5)))</f>
        <v/>
      </c>
      <c r="AU656" s="134" t="str">
        <f>IF(ISERR(IF($C656="","",SUMIFS(Con_ve!$F$6:$F$1005,Con_ve!$C$6:$C$1005,$C656,Con_ve!$I$6:$I$1005,"Fechada",Con_ve!$Q$6:$Q$1005,Cad_cl!AU$5))),"",IF($C656="","",SUMIFS(Con_ve!$F$6:$F$1005,Con_ve!$C$6:$C$1005,$C656,Con_ve!$I$6:$I$1005,"Fechada",Con_ve!$Q$6:$Q$1005,Cad_cl!AU$5)))</f>
        <v/>
      </c>
      <c r="AV656" s="134" t="str">
        <f>IF(ISERR(IF($C656="","",SUMIFS(Con_ve!$F$6:$F$1005,Con_ve!$C$6:$C$1005,$C656,Con_ve!$I$6:$I$1005,"Fechada",Con_ve!$Q$6:$Q$1005,Cad_cl!AV$5))),"",IF($C656="","",SUMIFS(Con_ve!$F$6:$F$1005,Con_ve!$C$6:$C$1005,$C656,Con_ve!$I$6:$I$1005,"Fechada",Con_ve!$Q$6:$Q$1005,Cad_cl!AV$5)))</f>
        <v/>
      </c>
      <c r="AW656" s="134" t="str">
        <f>IF(ISERR(IF($C656="","",SUMIFS(Con_ve!$F$6:$F$1005,Con_ve!$C$6:$C$1005,$C656,Con_ve!$I$6:$I$1005,"Fechada",Con_ve!$Q$6:$Q$1005,Cad_cl!AW$5))),"",IF($C656="","",SUMIFS(Con_ve!$F$6:$F$1005,Con_ve!$C$6:$C$1005,$C656,Con_ve!$I$6:$I$1005,"Fechada",Con_ve!$Q$6:$Q$1005,Cad_cl!AW$5)))</f>
        <v/>
      </c>
      <c r="AX656" s="134" t="str">
        <f>IF(ISERR(IF($C656="","",SUMIFS(Con_ve!$F$6:$F$1005,Con_ve!$C$6:$C$1005,$C656,Con_ve!$I$6:$I$1005,"Fechada",Con_ve!$Q$6:$Q$1005,Cad_cl!AX$5))),"",IF($C656="","",SUMIFS(Con_ve!$F$6:$F$1005,Con_ve!$C$6:$C$1005,$C656,Con_ve!$I$6:$I$1005,"Fechada",Con_ve!$Q$6:$Q$1005,Cad_cl!AX$5)))</f>
        <v/>
      </c>
      <c r="AY656" s="134" t="str">
        <f>IF(ISERR(IF($C656="","",SUMIFS(Con_ve!$F$6:$F$1005,Con_ve!$C$6:$C$1005,$C656,Con_ve!$I$6:$I$1005,"Fechada",Con_ve!$Q$6:$Q$1005,Cad_cl!AY$5))),"",IF($C656="","",SUMIFS(Con_ve!$F$6:$F$1005,Con_ve!$C$6:$C$1005,$C656,Con_ve!$I$6:$I$1005,"Fechada",Con_ve!$Q$6:$Q$1005,Cad_cl!AY$5)))</f>
        <v/>
      </c>
      <c r="AZ656" s="134" t="str">
        <f>IF(ISERR(IF($C656="","",SUMIFS(Con_ve!$F$6:$F$1005,Con_ve!$C$6:$C$1005,$C656,Con_ve!$I$6:$I$1005,"Fechada",Con_ve!$Q$6:$Q$1005,Cad_cl!AZ$5))),"",IF($C656="","",SUMIFS(Con_ve!$F$6:$F$1005,Con_ve!$C$6:$C$1005,$C656,Con_ve!$I$6:$I$1005,"Fechada",Con_ve!$Q$6:$Q$1005,Cad_cl!AZ$5)))</f>
        <v/>
      </c>
      <c r="BA656" s="134" t="str">
        <f>IF(ISERR(IF($C656="","",SUMIFS(Con_ve!$F$6:$F$1005,Con_ve!$C$6:$C$1005,$C656,Con_ve!$I$6:$I$1005,"Fechada",Con_ve!$Q$6:$Q$1005,Cad_cl!BA$5))),"",IF($C656="","",SUMIFS(Con_ve!$F$6:$F$1005,Con_ve!$C$6:$C$1005,$C656,Con_ve!$I$6:$I$1005,"Fechada",Con_ve!$Q$6:$Q$1005,Cad_cl!BA$5)))</f>
        <v/>
      </c>
      <c r="BB656" s="134">
        <f t="shared" si="30"/>
        <v>0</v>
      </c>
      <c r="BD656" s="134" t="str">
        <f>IF(ISERR(IF($C656="","",SUMIFS(Con_ve!$F$6:$F$1005,Con_ve!$C$6:$C$1005,$C656,Con_ve!$I$6:$I$1005,"Em negociação",Con_ve!$Q$6:$Q$1005,Cad_cl!BD$5))),"",IF($C656="","",SUMIFS(Con_ve!$F$6:$F$1005,Con_ve!$C$6:$C$1005,$C656,Con_ve!$I$6:$I$1005,"Em negociação",Con_ve!$Q$6:$Q$1005,Cad_cl!BD$5)))</f>
        <v/>
      </c>
      <c r="BE656" s="134" t="str">
        <f>IF(ISERR(IF($C656="","",SUMIFS(Con_ve!$F$6:$F$1005,Con_ve!$C$6:$C$1005,$C656,Con_ve!$I$6:$I$1005,"Em negociação",Con_ve!$Q$6:$Q$1005,Cad_cl!BE$5))),"",IF($C656="","",SUMIFS(Con_ve!$F$6:$F$1005,Con_ve!$C$6:$C$1005,$C656,Con_ve!$I$6:$I$1005,"Em negociação",Con_ve!$Q$6:$Q$1005,Cad_cl!BE$5)))</f>
        <v/>
      </c>
      <c r="BF656" s="134" t="str">
        <f>IF(ISERR(IF($C656="","",SUMIFS(Con_ve!$F$6:$F$1005,Con_ve!$C$6:$C$1005,$C656,Con_ve!$I$6:$I$1005,"Em negociação",Con_ve!$Q$6:$Q$1005,Cad_cl!BF$5))),"",IF($C656="","",SUMIFS(Con_ve!$F$6:$F$1005,Con_ve!$C$6:$C$1005,$C656,Con_ve!$I$6:$I$1005,"Em negociação",Con_ve!$Q$6:$Q$1005,Cad_cl!BF$5)))</f>
        <v/>
      </c>
      <c r="BG656" s="134" t="str">
        <f>IF(ISERR(IF($C656="","",SUMIFS(Con_ve!$F$6:$F$1005,Con_ve!$C$6:$C$1005,$C656,Con_ve!$I$6:$I$1005,"Em negociação",Con_ve!$Q$6:$Q$1005,Cad_cl!BG$5))),"",IF($C656="","",SUMIFS(Con_ve!$F$6:$F$1005,Con_ve!$C$6:$C$1005,$C656,Con_ve!$I$6:$I$1005,"Em negociação",Con_ve!$Q$6:$Q$1005,Cad_cl!BG$5)))</f>
        <v/>
      </c>
      <c r="BH656" s="134" t="str">
        <f>IF(ISERR(IF($C656="","",SUMIFS(Con_ve!$F$6:$F$1005,Con_ve!$C$6:$C$1005,$C656,Con_ve!$I$6:$I$1005,"Em negociação",Con_ve!$Q$6:$Q$1005,Cad_cl!BH$5))),"",IF($C656="","",SUMIFS(Con_ve!$F$6:$F$1005,Con_ve!$C$6:$C$1005,$C656,Con_ve!$I$6:$I$1005,"Em negociação",Con_ve!$Q$6:$Q$1005,Cad_cl!BH$5)))</f>
        <v/>
      </c>
      <c r="BI656" s="134" t="str">
        <f>IF(ISERR(IF($C656="","",SUMIFS(Con_ve!$F$6:$F$1005,Con_ve!$C$6:$C$1005,$C656,Con_ve!$I$6:$I$1005,"Em negociação",Con_ve!$Q$6:$Q$1005,Cad_cl!BI$5))),"",IF($C656="","",SUMIFS(Con_ve!$F$6:$F$1005,Con_ve!$C$6:$C$1005,$C656,Con_ve!$I$6:$I$1005,"Em negociação",Con_ve!$Q$6:$Q$1005,Cad_cl!BI$5)))</f>
        <v/>
      </c>
      <c r="BJ656" s="134" t="str">
        <f>IF(ISERR(IF($C656="","",SUMIFS(Con_ve!$F$6:$F$1005,Con_ve!$C$6:$C$1005,$C656,Con_ve!$I$6:$I$1005,"Em negociação",Con_ve!$Q$6:$Q$1005,Cad_cl!BJ$5))),"",IF($C656="","",SUMIFS(Con_ve!$F$6:$F$1005,Con_ve!$C$6:$C$1005,$C656,Con_ve!$I$6:$I$1005,"Em negociação",Con_ve!$Q$6:$Q$1005,Cad_cl!BJ$5)))</f>
        <v/>
      </c>
      <c r="BK656" s="134" t="str">
        <f>IF(ISERR(IF($C656="","",SUMIFS(Con_ve!$F$6:$F$1005,Con_ve!$C$6:$C$1005,$C656,Con_ve!$I$6:$I$1005,"Em negociação",Con_ve!$Q$6:$Q$1005,Cad_cl!BK$5))),"",IF($C656="","",SUMIFS(Con_ve!$F$6:$F$1005,Con_ve!$C$6:$C$1005,$C656,Con_ve!$I$6:$I$1005,"Em negociação",Con_ve!$Q$6:$Q$1005,Cad_cl!BK$5)))</f>
        <v/>
      </c>
      <c r="BL656" s="134" t="str">
        <f>IF(ISERR(IF($C656="","",SUMIFS(Con_ve!$F$6:$F$1005,Con_ve!$C$6:$C$1005,$C656,Con_ve!$I$6:$I$1005,"Em negociação",Con_ve!$Q$6:$Q$1005,Cad_cl!BL$5))),"",IF($C656="","",SUMIFS(Con_ve!$F$6:$F$1005,Con_ve!$C$6:$C$1005,$C656,Con_ve!$I$6:$I$1005,"Em negociação",Con_ve!$Q$6:$Q$1005,Cad_cl!BL$5)))</f>
        <v/>
      </c>
      <c r="BM656" s="134" t="str">
        <f>IF(ISERR(IF($C656="","",SUMIFS(Con_ve!$F$6:$F$1005,Con_ve!$C$6:$C$1005,$C656,Con_ve!$I$6:$I$1005,"Em negociação",Con_ve!$Q$6:$Q$1005,Cad_cl!BM$5))),"",IF($C656="","",SUMIFS(Con_ve!$F$6:$F$1005,Con_ve!$C$6:$C$1005,$C656,Con_ve!$I$6:$I$1005,"Em negociação",Con_ve!$Q$6:$Q$1005,Cad_cl!BM$5)))</f>
        <v/>
      </c>
      <c r="BN656" s="134" t="str">
        <f>IF(ISERR(IF($C656="","",SUMIFS(Con_ve!$F$6:$F$1005,Con_ve!$C$6:$C$1005,$C656,Con_ve!$I$6:$I$1005,"Em negociação",Con_ve!$Q$6:$Q$1005,Cad_cl!BN$5))),"",IF($C656="","",SUMIFS(Con_ve!$F$6:$F$1005,Con_ve!$C$6:$C$1005,$C656,Con_ve!$I$6:$I$1005,"Em negociação",Con_ve!$Q$6:$Q$1005,Cad_cl!BN$5)))</f>
        <v/>
      </c>
      <c r="BO656" s="134" t="str">
        <f>IF(ISERR(IF($C656="","",SUMIFS(Con_ve!$F$6:$F$1005,Con_ve!$C$6:$C$1005,$C656,Con_ve!$I$6:$I$1005,"Em negociação",Con_ve!$Q$6:$Q$1005,Cad_cl!BO$5))),"",IF($C656="","",SUMIFS(Con_ve!$F$6:$F$1005,Con_ve!$C$6:$C$1005,$C656,Con_ve!$I$6:$I$1005,"Em negociação",Con_ve!$Q$6:$Q$1005,Cad_cl!BO$5)))</f>
        <v/>
      </c>
      <c r="BP656" s="134">
        <f t="shared" si="31"/>
        <v>0</v>
      </c>
      <c r="BR656" s="125" t="str">
        <f>IF(ISERR(IF(AND($I656=Re_lo!$E$5,BR$5=VLOOKUP(Re_lo!$H$5,Re_lo!$N$5:$O$16,2,0)),AP656,"")),"",IF(AND($I656=Re_lo!$E$5,BR$5=VLOOKUP(Re_lo!$H$5,Re_lo!$N$5:$O$16,2,0)),AP656,""))</f>
        <v/>
      </c>
      <c r="BS656" s="125" t="str">
        <f>IF(ISERR(IF(AND($I656=Re_lo!$E$5,BS$5=VLOOKUP(Re_lo!$H$5,Re_lo!$N$5:$O$16,2,0)),AQ656,"")),"",IF(AND($I656=Re_lo!$E$5,BS$5=VLOOKUP(Re_lo!$H$5,Re_lo!$N$5:$O$16,2,0)),AQ656,""))</f>
        <v/>
      </c>
      <c r="BT656" s="125" t="str">
        <f>IF(ISERR(IF(AND($I656=Re_lo!$E$5,BT$5=VLOOKUP(Re_lo!$H$5,Re_lo!$N$5:$O$16,2,0)),AR656,"")),"",IF(AND($I656=Re_lo!$E$5,BT$5=VLOOKUP(Re_lo!$H$5,Re_lo!$N$5:$O$16,2,0)),AR656,""))</f>
        <v/>
      </c>
      <c r="BU656" s="125" t="str">
        <f>IF(ISERR(IF(AND($I656=Re_lo!$E$5,BU$5=VLOOKUP(Re_lo!$H$5,Re_lo!$N$5:$O$16,2,0)),AS656,"")),"",IF(AND($I656=Re_lo!$E$5,BU$5=VLOOKUP(Re_lo!$H$5,Re_lo!$N$5:$O$16,2,0)),AS656,""))</f>
        <v/>
      </c>
      <c r="BV656" s="125" t="str">
        <f>IF(ISERR(IF(AND($I656=Re_lo!$E$5,BV$5=VLOOKUP(Re_lo!$H$5,Re_lo!$N$5:$O$16,2,0)),AT656,"")),"",IF(AND($I656=Re_lo!$E$5,BV$5=VLOOKUP(Re_lo!$H$5,Re_lo!$N$5:$O$16,2,0)),AT656,""))</f>
        <v/>
      </c>
      <c r="BW656" s="125" t="str">
        <f>IF(ISERR(IF(AND($I656=Re_lo!$E$5,BW$5=VLOOKUP(Re_lo!$H$5,Re_lo!$N$5:$O$16,2,0)),AU656,"")),"",IF(AND($I656=Re_lo!$E$5,BW$5=VLOOKUP(Re_lo!$H$5,Re_lo!$N$5:$O$16,2,0)),AU656,""))</f>
        <v/>
      </c>
      <c r="BX656" s="125" t="str">
        <f>IF(ISERR(IF(AND($I656=Re_lo!$E$5,BX$5=VLOOKUP(Re_lo!$H$5,Re_lo!$N$5:$O$16,2,0)),AV656,"")),"",IF(AND($I656=Re_lo!$E$5,BX$5=VLOOKUP(Re_lo!$H$5,Re_lo!$N$5:$O$16,2,0)),AV656,""))</f>
        <v/>
      </c>
      <c r="BY656" s="125" t="str">
        <f>IF(ISERR(IF(AND($I656=Re_lo!$E$5,BY$5=VLOOKUP(Re_lo!$H$5,Re_lo!$N$5:$O$16,2,0)),AW656,"")),"",IF(AND($I656=Re_lo!$E$5,BY$5=VLOOKUP(Re_lo!$H$5,Re_lo!$N$5:$O$16,2,0)),AW656,""))</f>
        <v/>
      </c>
      <c r="BZ656" s="125" t="str">
        <f>IF(ISERR(IF(AND($I656=Re_lo!$E$5,BZ$5=VLOOKUP(Re_lo!$H$5,Re_lo!$N$5:$O$16,2,0)),AX656,"")),"",IF(AND($I656=Re_lo!$E$5,BZ$5=VLOOKUP(Re_lo!$H$5,Re_lo!$N$5:$O$16,2,0)),AX656,""))</f>
        <v/>
      </c>
      <c r="CA656" s="125" t="str">
        <f>IF(ISERR(IF(AND($I656=Re_lo!$E$5,CA$5=VLOOKUP(Re_lo!$H$5,Re_lo!$N$5:$O$16,2,0)),AY656,"")),"",IF(AND($I656=Re_lo!$E$5,CA$5=VLOOKUP(Re_lo!$H$5,Re_lo!$N$5:$O$16,2,0)),AY656,""))</f>
        <v/>
      </c>
      <c r="CB656" s="125" t="str">
        <f>IF(ISERR(IF(AND($I656=Re_lo!$E$5,CB$5=VLOOKUP(Re_lo!$H$5,Re_lo!$N$5:$O$16,2,0)),AZ656,"")),"",IF(AND($I656=Re_lo!$E$5,CB$5=VLOOKUP(Re_lo!$H$5,Re_lo!$N$5:$O$16,2,0)),AZ656,""))</f>
        <v/>
      </c>
      <c r="CC656" s="125" t="str">
        <f>IF(ISERR(IF(AND($I656=Re_lo!$E$5,CC$5=VLOOKUP(Re_lo!$H$5,Re_lo!$N$5:$O$16,2,0)),BA656,"")),"",IF(AND($I656=Re_lo!$E$5,CC$5=VLOOKUP(Re_lo!$H$5,Re_lo!$N$5:$O$16,2,0)),BA656,""))</f>
        <v/>
      </c>
      <c r="CD656" s="125" t="str">
        <f>IF(ISERR(IF(AND($I656=Re_lo!$E$5,CD$5=VLOOKUP(Re_lo!$H$5,Re_lo!$N$5:$O$16,2,0)),BB656,"")),"",IF(AND($I656=Re_lo!$E$5,CD$5=VLOOKUP(Re_lo!$H$5,Re_lo!$N$5:$O$16,2,0)),BB656,""))</f>
        <v/>
      </c>
      <c r="CF656" s="125" t="str">
        <f>IF($C656="","",COUNTIFS(Con_ve!$C$6:$C$1005,$C656,Con_ve!$Q$6:$Q$1005,Cad_cl!CF$5))</f>
        <v/>
      </c>
      <c r="CG656" s="125" t="str">
        <f>IF($C656="","",COUNTIFS(Con_ve!$C$6:$C$1005,$C656,Con_ve!$Q$6:$Q$1005,Cad_cl!CG$5))</f>
        <v/>
      </c>
      <c r="CH656" s="125" t="str">
        <f>IF($C656="","",COUNTIFS(Con_ve!$C$6:$C$1005,$C656,Con_ve!$Q$6:$Q$1005,Cad_cl!CH$5))</f>
        <v/>
      </c>
      <c r="CI656" s="125" t="str">
        <f>IF($C656="","",COUNTIFS(Con_ve!$C$6:$C$1005,$C656,Con_ve!$Q$6:$Q$1005,Cad_cl!CI$5))</f>
        <v/>
      </c>
      <c r="CJ656" s="125" t="str">
        <f>IF($C656="","",COUNTIFS(Con_ve!$C$6:$C$1005,$C656,Con_ve!$Q$6:$Q$1005,Cad_cl!CJ$5))</f>
        <v/>
      </c>
      <c r="CK656" s="125" t="str">
        <f>IF($C656="","",COUNTIFS(Con_ve!$C$6:$C$1005,$C656,Con_ve!$Q$6:$Q$1005,Cad_cl!CK$5))</f>
        <v/>
      </c>
      <c r="CL656" s="125" t="str">
        <f>IF($C656="","",COUNTIFS(Con_ve!$C$6:$C$1005,$C656,Con_ve!$Q$6:$Q$1005,Cad_cl!CL$5))</f>
        <v/>
      </c>
      <c r="CM656" s="125" t="str">
        <f>IF($C656="","",COUNTIFS(Con_ve!$C$6:$C$1005,$C656,Con_ve!$Q$6:$Q$1005,Cad_cl!CM$5))</f>
        <v/>
      </c>
      <c r="CN656" s="125" t="str">
        <f>IF($C656="","",COUNTIFS(Con_ve!$C$6:$C$1005,$C656,Con_ve!$Q$6:$Q$1005,Cad_cl!CN$5))</f>
        <v/>
      </c>
      <c r="CO656" s="125" t="str">
        <f>IF($C656="","",COUNTIFS(Con_ve!$C$6:$C$1005,$C656,Con_ve!$Q$6:$Q$1005,Cad_cl!CO$5))</f>
        <v/>
      </c>
      <c r="CP656" s="125" t="str">
        <f>IF($C656="","",COUNTIFS(Con_ve!$C$6:$C$1005,$C656,Con_ve!$Q$6:$Q$1005,Cad_cl!CP$5))</f>
        <v/>
      </c>
      <c r="CQ656" s="125" t="str">
        <f>IF($C656="","",COUNTIFS(Con_ve!$C$6:$C$1005,$C656,Con_ve!$Q$6:$Q$1005,Cad_cl!CQ$5))</f>
        <v/>
      </c>
      <c r="CR656" s="125">
        <f t="shared" si="32"/>
        <v>0</v>
      </c>
    </row>
    <row r="657" spans="3:96" ht="30" customHeight="1">
      <c r="C657" s="153"/>
      <c r="D657" s="153"/>
      <c r="E657" s="154"/>
      <c r="F657" s="153"/>
      <c r="G657" s="155"/>
      <c r="H657" s="153"/>
      <c r="I657" s="153"/>
      <c r="J657" s="132" t="s">
        <v>309</v>
      </c>
      <c r="K657" s="133" t="s">
        <v>309</v>
      </c>
      <c r="L657" s="153"/>
      <c r="M657" s="153"/>
      <c r="N657" s="153"/>
      <c r="O657" s="153"/>
      <c r="P657" s="153"/>
      <c r="Q657" s="153"/>
      <c r="AP657" s="134" t="str">
        <f>IF(ISERR(IF($C657="","",SUMIFS(Con_ve!$F$6:$F$1005,Con_ve!$C$6:$C$1005,$C657,Con_ve!$I$6:$I$1005,"Fechada",Con_ve!$Q$6:$Q$1005,Cad_cl!AP$5))),"",IF($C657="","",SUMIFS(Con_ve!$F$6:$F$1005,Con_ve!$C$6:$C$1005,$C657,Con_ve!$I$6:$I$1005,"Fechada",Con_ve!$Q$6:$Q$1005,Cad_cl!AP$5)))</f>
        <v/>
      </c>
      <c r="AQ657" s="134" t="str">
        <f>IF(ISERR(IF($C657="","",SUMIFS(Con_ve!$F$6:$F$1005,Con_ve!$C$6:$C$1005,$C657,Con_ve!$I$6:$I$1005,"Fechada",Con_ve!$Q$6:$Q$1005,Cad_cl!AQ$5))),"",IF($C657="","",SUMIFS(Con_ve!$F$6:$F$1005,Con_ve!$C$6:$C$1005,$C657,Con_ve!$I$6:$I$1005,"Fechada",Con_ve!$Q$6:$Q$1005,Cad_cl!AQ$5)))</f>
        <v/>
      </c>
      <c r="AR657" s="134" t="str">
        <f>IF(ISERR(IF($C657="","",SUMIFS(Con_ve!$F$6:$F$1005,Con_ve!$C$6:$C$1005,$C657,Con_ve!$I$6:$I$1005,"Fechada",Con_ve!$Q$6:$Q$1005,Cad_cl!AR$5))),"",IF($C657="","",SUMIFS(Con_ve!$F$6:$F$1005,Con_ve!$C$6:$C$1005,$C657,Con_ve!$I$6:$I$1005,"Fechada",Con_ve!$Q$6:$Q$1005,Cad_cl!AR$5)))</f>
        <v/>
      </c>
      <c r="AS657" s="134" t="str">
        <f>IF(ISERR(IF($C657="","",SUMIFS(Con_ve!$F$6:$F$1005,Con_ve!$C$6:$C$1005,$C657,Con_ve!$I$6:$I$1005,"Fechada",Con_ve!$Q$6:$Q$1005,Cad_cl!AS$5))),"",IF($C657="","",SUMIFS(Con_ve!$F$6:$F$1005,Con_ve!$C$6:$C$1005,$C657,Con_ve!$I$6:$I$1005,"Fechada",Con_ve!$Q$6:$Q$1005,Cad_cl!AS$5)))</f>
        <v/>
      </c>
      <c r="AT657" s="134" t="str">
        <f>IF(ISERR(IF($C657="","",SUMIFS(Con_ve!$F$6:$F$1005,Con_ve!$C$6:$C$1005,$C657,Con_ve!$I$6:$I$1005,"Fechada",Con_ve!$Q$6:$Q$1005,Cad_cl!AT$5))),"",IF($C657="","",SUMIFS(Con_ve!$F$6:$F$1005,Con_ve!$C$6:$C$1005,$C657,Con_ve!$I$6:$I$1005,"Fechada",Con_ve!$Q$6:$Q$1005,Cad_cl!AT$5)))</f>
        <v/>
      </c>
      <c r="AU657" s="134" t="str">
        <f>IF(ISERR(IF($C657="","",SUMIFS(Con_ve!$F$6:$F$1005,Con_ve!$C$6:$C$1005,$C657,Con_ve!$I$6:$I$1005,"Fechada",Con_ve!$Q$6:$Q$1005,Cad_cl!AU$5))),"",IF($C657="","",SUMIFS(Con_ve!$F$6:$F$1005,Con_ve!$C$6:$C$1005,$C657,Con_ve!$I$6:$I$1005,"Fechada",Con_ve!$Q$6:$Q$1005,Cad_cl!AU$5)))</f>
        <v/>
      </c>
      <c r="AV657" s="134" t="str">
        <f>IF(ISERR(IF($C657="","",SUMIFS(Con_ve!$F$6:$F$1005,Con_ve!$C$6:$C$1005,$C657,Con_ve!$I$6:$I$1005,"Fechada",Con_ve!$Q$6:$Q$1005,Cad_cl!AV$5))),"",IF($C657="","",SUMIFS(Con_ve!$F$6:$F$1005,Con_ve!$C$6:$C$1005,$C657,Con_ve!$I$6:$I$1005,"Fechada",Con_ve!$Q$6:$Q$1005,Cad_cl!AV$5)))</f>
        <v/>
      </c>
      <c r="AW657" s="134" t="str">
        <f>IF(ISERR(IF($C657="","",SUMIFS(Con_ve!$F$6:$F$1005,Con_ve!$C$6:$C$1005,$C657,Con_ve!$I$6:$I$1005,"Fechada",Con_ve!$Q$6:$Q$1005,Cad_cl!AW$5))),"",IF($C657="","",SUMIFS(Con_ve!$F$6:$F$1005,Con_ve!$C$6:$C$1005,$C657,Con_ve!$I$6:$I$1005,"Fechada",Con_ve!$Q$6:$Q$1005,Cad_cl!AW$5)))</f>
        <v/>
      </c>
      <c r="AX657" s="134" t="str">
        <f>IF(ISERR(IF($C657="","",SUMIFS(Con_ve!$F$6:$F$1005,Con_ve!$C$6:$C$1005,$C657,Con_ve!$I$6:$I$1005,"Fechada",Con_ve!$Q$6:$Q$1005,Cad_cl!AX$5))),"",IF($C657="","",SUMIFS(Con_ve!$F$6:$F$1005,Con_ve!$C$6:$C$1005,$C657,Con_ve!$I$6:$I$1005,"Fechada",Con_ve!$Q$6:$Q$1005,Cad_cl!AX$5)))</f>
        <v/>
      </c>
      <c r="AY657" s="134" t="str">
        <f>IF(ISERR(IF($C657="","",SUMIFS(Con_ve!$F$6:$F$1005,Con_ve!$C$6:$C$1005,$C657,Con_ve!$I$6:$I$1005,"Fechada",Con_ve!$Q$6:$Q$1005,Cad_cl!AY$5))),"",IF($C657="","",SUMIFS(Con_ve!$F$6:$F$1005,Con_ve!$C$6:$C$1005,$C657,Con_ve!$I$6:$I$1005,"Fechada",Con_ve!$Q$6:$Q$1005,Cad_cl!AY$5)))</f>
        <v/>
      </c>
      <c r="AZ657" s="134" t="str">
        <f>IF(ISERR(IF($C657="","",SUMIFS(Con_ve!$F$6:$F$1005,Con_ve!$C$6:$C$1005,$C657,Con_ve!$I$6:$I$1005,"Fechada",Con_ve!$Q$6:$Q$1005,Cad_cl!AZ$5))),"",IF($C657="","",SUMIFS(Con_ve!$F$6:$F$1005,Con_ve!$C$6:$C$1005,$C657,Con_ve!$I$6:$I$1005,"Fechada",Con_ve!$Q$6:$Q$1005,Cad_cl!AZ$5)))</f>
        <v/>
      </c>
      <c r="BA657" s="134" t="str">
        <f>IF(ISERR(IF($C657="","",SUMIFS(Con_ve!$F$6:$F$1005,Con_ve!$C$6:$C$1005,$C657,Con_ve!$I$6:$I$1005,"Fechada",Con_ve!$Q$6:$Q$1005,Cad_cl!BA$5))),"",IF($C657="","",SUMIFS(Con_ve!$F$6:$F$1005,Con_ve!$C$6:$C$1005,$C657,Con_ve!$I$6:$I$1005,"Fechada",Con_ve!$Q$6:$Q$1005,Cad_cl!BA$5)))</f>
        <v/>
      </c>
      <c r="BB657" s="134">
        <f t="shared" si="30"/>
        <v>0</v>
      </c>
      <c r="BD657" s="134" t="str">
        <f>IF(ISERR(IF($C657="","",SUMIFS(Con_ve!$F$6:$F$1005,Con_ve!$C$6:$C$1005,$C657,Con_ve!$I$6:$I$1005,"Em negociação",Con_ve!$Q$6:$Q$1005,Cad_cl!BD$5))),"",IF($C657="","",SUMIFS(Con_ve!$F$6:$F$1005,Con_ve!$C$6:$C$1005,$C657,Con_ve!$I$6:$I$1005,"Em negociação",Con_ve!$Q$6:$Q$1005,Cad_cl!BD$5)))</f>
        <v/>
      </c>
      <c r="BE657" s="134" t="str">
        <f>IF(ISERR(IF($C657="","",SUMIFS(Con_ve!$F$6:$F$1005,Con_ve!$C$6:$C$1005,$C657,Con_ve!$I$6:$I$1005,"Em negociação",Con_ve!$Q$6:$Q$1005,Cad_cl!BE$5))),"",IF($C657="","",SUMIFS(Con_ve!$F$6:$F$1005,Con_ve!$C$6:$C$1005,$C657,Con_ve!$I$6:$I$1005,"Em negociação",Con_ve!$Q$6:$Q$1005,Cad_cl!BE$5)))</f>
        <v/>
      </c>
      <c r="BF657" s="134" t="str">
        <f>IF(ISERR(IF($C657="","",SUMIFS(Con_ve!$F$6:$F$1005,Con_ve!$C$6:$C$1005,$C657,Con_ve!$I$6:$I$1005,"Em negociação",Con_ve!$Q$6:$Q$1005,Cad_cl!BF$5))),"",IF($C657="","",SUMIFS(Con_ve!$F$6:$F$1005,Con_ve!$C$6:$C$1005,$C657,Con_ve!$I$6:$I$1005,"Em negociação",Con_ve!$Q$6:$Q$1005,Cad_cl!BF$5)))</f>
        <v/>
      </c>
      <c r="BG657" s="134" t="str">
        <f>IF(ISERR(IF($C657="","",SUMIFS(Con_ve!$F$6:$F$1005,Con_ve!$C$6:$C$1005,$C657,Con_ve!$I$6:$I$1005,"Em negociação",Con_ve!$Q$6:$Q$1005,Cad_cl!BG$5))),"",IF($C657="","",SUMIFS(Con_ve!$F$6:$F$1005,Con_ve!$C$6:$C$1005,$C657,Con_ve!$I$6:$I$1005,"Em negociação",Con_ve!$Q$6:$Q$1005,Cad_cl!BG$5)))</f>
        <v/>
      </c>
      <c r="BH657" s="134" t="str">
        <f>IF(ISERR(IF($C657="","",SUMIFS(Con_ve!$F$6:$F$1005,Con_ve!$C$6:$C$1005,$C657,Con_ve!$I$6:$I$1005,"Em negociação",Con_ve!$Q$6:$Q$1005,Cad_cl!BH$5))),"",IF($C657="","",SUMIFS(Con_ve!$F$6:$F$1005,Con_ve!$C$6:$C$1005,$C657,Con_ve!$I$6:$I$1005,"Em negociação",Con_ve!$Q$6:$Q$1005,Cad_cl!BH$5)))</f>
        <v/>
      </c>
      <c r="BI657" s="134" t="str">
        <f>IF(ISERR(IF($C657="","",SUMIFS(Con_ve!$F$6:$F$1005,Con_ve!$C$6:$C$1005,$C657,Con_ve!$I$6:$I$1005,"Em negociação",Con_ve!$Q$6:$Q$1005,Cad_cl!BI$5))),"",IF($C657="","",SUMIFS(Con_ve!$F$6:$F$1005,Con_ve!$C$6:$C$1005,$C657,Con_ve!$I$6:$I$1005,"Em negociação",Con_ve!$Q$6:$Q$1005,Cad_cl!BI$5)))</f>
        <v/>
      </c>
      <c r="BJ657" s="134" t="str">
        <f>IF(ISERR(IF($C657="","",SUMIFS(Con_ve!$F$6:$F$1005,Con_ve!$C$6:$C$1005,$C657,Con_ve!$I$6:$I$1005,"Em negociação",Con_ve!$Q$6:$Q$1005,Cad_cl!BJ$5))),"",IF($C657="","",SUMIFS(Con_ve!$F$6:$F$1005,Con_ve!$C$6:$C$1005,$C657,Con_ve!$I$6:$I$1005,"Em negociação",Con_ve!$Q$6:$Q$1005,Cad_cl!BJ$5)))</f>
        <v/>
      </c>
      <c r="BK657" s="134" t="str">
        <f>IF(ISERR(IF($C657="","",SUMIFS(Con_ve!$F$6:$F$1005,Con_ve!$C$6:$C$1005,$C657,Con_ve!$I$6:$I$1005,"Em negociação",Con_ve!$Q$6:$Q$1005,Cad_cl!BK$5))),"",IF($C657="","",SUMIFS(Con_ve!$F$6:$F$1005,Con_ve!$C$6:$C$1005,$C657,Con_ve!$I$6:$I$1005,"Em negociação",Con_ve!$Q$6:$Q$1005,Cad_cl!BK$5)))</f>
        <v/>
      </c>
      <c r="BL657" s="134" t="str">
        <f>IF(ISERR(IF($C657="","",SUMIFS(Con_ve!$F$6:$F$1005,Con_ve!$C$6:$C$1005,$C657,Con_ve!$I$6:$I$1005,"Em negociação",Con_ve!$Q$6:$Q$1005,Cad_cl!BL$5))),"",IF($C657="","",SUMIFS(Con_ve!$F$6:$F$1005,Con_ve!$C$6:$C$1005,$C657,Con_ve!$I$6:$I$1005,"Em negociação",Con_ve!$Q$6:$Q$1005,Cad_cl!BL$5)))</f>
        <v/>
      </c>
      <c r="BM657" s="134" t="str">
        <f>IF(ISERR(IF($C657="","",SUMIFS(Con_ve!$F$6:$F$1005,Con_ve!$C$6:$C$1005,$C657,Con_ve!$I$6:$I$1005,"Em negociação",Con_ve!$Q$6:$Q$1005,Cad_cl!BM$5))),"",IF($C657="","",SUMIFS(Con_ve!$F$6:$F$1005,Con_ve!$C$6:$C$1005,$C657,Con_ve!$I$6:$I$1005,"Em negociação",Con_ve!$Q$6:$Q$1005,Cad_cl!BM$5)))</f>
        <v/>
      </c>
      <c r="BN657" s="134" t="str">
        <f>IF(ISERR(IF($C657="","",SUMIFS(Con_ve!$F$6:$F$1005,Con_ve!$C$6:$C$1005,$C657,Con_ve!$I$6:$I$1005,"Em negociação",Con_ve!$Q$6:$Q$1005,Cad_cl!BN$5))),"",IF($C657="","",SUMIFS(Con_ve!$F$6:$F$1005,Con_ve!$C$6:$C$1005,$C657,Con_ve!$I$6:$I$1005,"Em negociação",Con_ve!$Q$6:$Q$1005,Cad_cl!BN$5)))</f>
        <v/>
      </c>
      <c r="BO657" s="134" t="str">
        <f>IF(ISERR(IF($C657="","",SUMIFS(Con_ve!$F$6:$F$1005,Con_ve!$C$6:$C$1005,$C657,Con_ve!$I$6:$I$1005,"Em negociação",Con_ve!$Q$6:$Q$1005,Cad_cl!BO$5))),"",IF($C657="","",SUMIFS(Con_ve!$F$6:$F$1005,Con_ve!$C$6:$C$1005,$C657,Con_ve!$I$6:$I$1005,"Em negociação",Con_ve!$Q$6:$Q$1005,Cad_cl!BO$5)))</f>
        <v/>
      </c>
      <c r="BP657" s="134">
        <f t="shared" si="31"/>
        <v>0</v>
      </c>
      <c r="BR657" s="125" t="str">
        <f>IF(ISERR(IF(AND($I657=Re_lo!$E$5,BR$5=VLOOKUP(Re_lo!$H$5,Re_lo!$N$5:$O$16,2,0)),AP657,"")),"",IF(AND($I657=Re_lo!$E$5,BR$5=VLOOKUP(Re_lo!$H$5,Re_lo!$N$5:$O$16,2,0)),AP657,""))</f>
        <v/>
      </c>
      <c r="BS657" s="125" t="str">
        <f>IF(ISERR(IF(AND($I657=Re_lo!$E$5,BS$5=VLOOKUP(Re_lo!$H$5,Re_lo!$N$5:$O$16,2,0)),AQ657,"")),"",IF(AND($I657=Re_lo!$E$5,BS$5=VLOOKUP(Re_lo!$H$5,Re_lo!$N$5:$O$16,2,0)),AQ657,""))</f>
        <v/>
      </c>
      <c r="BT657" s="125" t="str">
        <f>IF(ISERR(IF(AND($I657=Re_lo!$E$5,BT$5=VLOOKUP(Re_lo!$H$5,Re_lo!$N$5:$O$16,2,0)),AR657,"")),"",IF(AND($I657=Re_lo!$E$5,BT$5=VLOOKUP(Re_lo!$H$5,Re_lo!$N$5:$O$16,2,0)),AR657,""))</f>
        <v/>
      </c>
      <c r="BU657" s="125" t="str">
        <f>IF(ISERR(IF(AND($I657=Re_lo!$E$5,BU$5=VLOOKUP(Re_lo!$H$5,Re_lo!$N$5:$O$16,2,0)),AS657,"")),"",IF(AND($I657=Re_lo!$E$5,BU$5=VLOOKUP(Re_lo!$H$5,Re_lo!$N$5:$O$16,2,0)),AS657,""))</f>
        <v/>
      </c>
      <c r="BV657" s="125" t="str">
        <f>IF(ISERR(IF(AND($I657=Re_lo!$E$5,BV$5=VLOOKUP(Re_lo!$H$5,Re_lo!$N$5:$O$16,2,0)),AT657,"")),"",IF(AND($I657=Re_lo!$E$5,BV$5=VLOOKUP(Re_lo!$H$5,Re_lo!$N$5:$O$16,2,0)),AT657,""))</f>
        <v/>
      </c>
      <c r="BW657" s="125" t="str">
        <f>IF(ISERR(IF(AND($I657=Re_lo!$E$5,BW$5=VLOOKUP(Re_lo!$H$5,Re_lo!$N$5:$O$16,2,0)),AU657,"")),"",IF(AND($I657=Re_lo!$E$5,BW$5=VLOOKUP(Re_lo!$H$5,Re_lo!$N$5:$O$16,2,0)),AU657,""))</f>
        <v/>
      </c>
      <c r="BX657" s="125" t="str">
        <f>IF(ISERR(IF(AND($I657=Re_lo!$E$5,BX$5=VLOOKUP(Re_lo!$H$5,Re_lo!$N$5:$O$16,2,0)),AV657,"")),"",IF(AND($I657=Re_lo!$E$5,BX$5=VLOOKUP(Re_lo!$H$5,Re_lo!$N$5:$O$16,2,0)),AV657,""))</f>
        <v/>
      </c>
      <c r="BY657" s="125" t="str">
        <f>IF(ISERR(IF(AND($I657=Re_lo!$E$5,BY$5=VLOOKUP(Re_lo!$H$5,Re_lo!$N$5:$O$16,2,0)),AW657,"")),"",IF(AND($I657=Re_lo!$E$5,BY$5=VLOOKUP(Re_lo!$H$5,Re_lo!$N$5:$O$16,2,0)),AW657,""))</f>
        <v/>
      </c>
      <c r="BZ657" s="125" t="str">
        <f>IF(ISERR(IF(AND($I657=Re_lo!$E$5,BZ$5=VLOOKUP(Re_lo!$H$5,Re_lo!$N$5:$O$16,2,0)),AX657,"")),"",IF(AND($I657=Re_lo!$E$5,BZ$5=VLOOKUP(Re_lo!$H$5,Re_lo!$N$5:$O$16,2,0)),AX657,""))</f>
        <v/>
      </c>
      <c r="CA657" s="125" t="str">
        <f>IF(ISERR(IF(AND($I657=Re_lo!$E$5,CA$5=VLOOKUP(Re_lo!$H$5,Re_lo!$N$5:$O$16,2,0)),AY657,"")),"",IF(AND($I657=Re_lo!$E$5,CA$5=VLOOKUP(Re_lo!$H$5,Re_lo!$N$5:$O$16,2,0)),AY657,""))</f>
        <v/>
      </c>
      <c r="CB657" s="125" t="str">
        <f>IF(ISERR(IF(AND($I657=Re_lo!$E$5,CB$5=VLOOKUP(Re_lo!$H$5,Re_lo!$N$5:$O$16,2,0)),AZ657,"")),"",IF(AND($I657=Re_lo!$E$5,CB$5=VLOOKUP(Re_lo!$H$5,Re_lo!$N$5:$O$16,2,0)),AZ657,""))</f>
        <v/>
      </c>
      <c r="CC657" s="125" t="str">
        <f>IF(ISERR(IF(AND($I657=Re_lo!$E$5,CC$5=VLOOKUP(Re_lo!$H$5,Re_lo!$N$5:$O$16,2,0)),BA657,"")),"",IF(AND($I657=Re_lo!$E$5,CC$5=VLOOKUP(Re_lo!$H$5,Re_lo!$N$5:$O$16,2,0)),BA657,""))</f>
        <v/>
      </c>
      <c r="CD657" s="125" t="str">
        <f>IF(ISERR(IF(AND($I657=Re_lo!$E$5,CD$5=VLOOKUP(Re_lo!$H$5,Re_lo!$N$5:$O$16,2,0)),BB657,"")),"",IF(AND($I657=Re_lo!$E$5,CD$5=VLOOKUP(Re_lo!$H$5,Re_lo!$N$5:$O$16,2,0)),BB657,""))</f>
        <v/>
      </c>
      <c r="CF657" s="125" t="str">
        <f>IF($C657="","",COUNTIFS(Con_ve!$C$6:$C$1005,$C657,Con_ve!$Q$6:$Q$1005,Cad_cl!CF$5))</f>
        <v/>
      </c>
      <c r="CG657" s="125" t="str">
        <f>IF($C657="","",COUNTIFS(Con_ve!$C$6:$C$1005,$C657,Con_ve!$Q$6:$Q$1005,Cad_cl!CG$5))</f>
        <v/>
      </c>
      <c r="CH657" s="125" t="str">
        <f>IF($C657="","",COUNTIFS(Con_ve!$C$6:$C$1005,$C657,Con_ve!$Q$6:$Q$1005,Cad_cl!CH$5))</f>
        <v/>
      </c>
      <c r="CI657" s="125" t="str">
        <f>IF($C657="","",COUNTIFS(Con_ve!$C$6:$C$1005,$C657,Con_ve!$Q$6:$Q$1005,Cad_cl!CI$5))</f>
        <v/>
      </c>
      <c r="CJ657" s="125" t="str">
        <f>IF($C657="","",COUNTIFS(Con_ve!$C$6:$C$1005,$C657,Con_ve!$Q$6:$Q$1005,Cad_cl!CJ$5))</f>
        <v/>
      </c>
      <c r="CK657" s="125" t="str">
        <f>IF($C657="","",COUNTIFS(Con_ve!$C$6:$C$1005,$C657,Con_ve!$Q$6:$Q$1005,Cad_cl!CK$5))</f>
        <v/>
      </c>
      <c r="CL657" s="125" t="str">
        <f>IF($C657="","",COUNTIFS(Con_ve!$C$6:$C$1005,$C657,Con_ve!$Q$6:$Q$1005,Cad_cl!CL$5))</f>
        <v/>
      </c>
      <c r="CM657" s="125" t="str">
        <f>IF($C657="","",COUNTIFS(Con_ve!$C$6:$C$1005,$C657,Con_ve!$Q$6:$Q$1005,Cad_cl!CM$5))</f>
        <v/>
      </c>
      <c r="CN657" s="125" t="str">
        <f>IF($C657="","",COUNTIFS(Con_ve!$C$6:$C$1005,$C657,Con_ve!$Q$6:$Q$1005,Cad_cl!CN$5))</f>
        <v/>
      </c>
      <c r="CO657" s="125" t="str">
        <f>IF($C657="","",COUNTIFS(Con_ve!$C$6:$C$1005,$C657,Con_ve!$Q$6:$Q$1005,Cad_cl!CO$5))</f>
        <v/>
      </c>
      <c r="CP657" s="125" t="str">
        <f>IF($C657="","",COUNTIFS(Con_ve!$C$6:$C$1005,$C657,Con_ve!$Q$6:$Q$1005,Cad_cl!CP$5))</f>
        <v/>
      </c>
      <c r="CQ657" s="125" t="str">
        <f>IF($C657="","",COUNTIFS(Con_ve!$C$6:$C$1005,$C657,Con_ve!$Q$6:$Q$1005,Cad_cl!CQ$5))</f>
        <v/>
      </c>
      <c r="CR657" s="125">
        <f t="shared" si="32"/>
        <v>0</v>
      </c>
    </row>
    <row r="658" spans="3:96" ht="30" customHeight="1">
      <c r="C658" s="153"/>
      <c r="D658" s="153"/>
      <c r="E658" s="154"/>
      <c r="F658" s="153"/>
      <c r="G658" s="155"/>
      <c r="H658" s="153"/>
      <c r="I658" s="153"/>
      <c r="J658" s="132" t="s">
        <v>309</v>
      </c>
      <c r="K658" s="133" t="s">
        <v>309</v>
      </c>
      <c r="L658" s="153"/>
      <c r="M658" s="153"/>
      <c r="N658" s="153"/>
      <c r="O658" s="153"/>
      <c r="P658" s="153"/>
      <c r="Q658" s="153"/>
      <c r="AP658" s="134" t="str">
        <f>IF(ISERR(IF($C658="","",SUMIFS(Con_ve!$F$6:$F$1005,Con_ve!$C$6:$C$1005,$C658,Con_ve!$I$6:$I$1005,"Fechada",Con_ve!$Q$6:$Q$1005,Cad_cl!AP$5))),"",IF($C658="","",SUMIFS(Con_ve!$F$6:$F$1005,Con_ve!$C$6:$C$1005,$C658,Con_ve!$I$6:$I$1005,"Fechada",Con_ve!$Q$6:$Q$1005,Cad_cl!AP$5)))</f>
        <v/>
      </c>
      <c r="AQ658" s="134" t="str">
        <f>IF(ISERR(IF($C658="","",SUMIFS(Con_ve!$F$6:$F$1005,Con_ve!$C$6:$C$1005,$C658,Con_ve!$I$6:$I$1005,"Fechada",Con_ve!$Q$6:$Q$1005,Cad_cl!AQ$5))),"",IF($C658="","",SUMIFS(Con_ve!$F$6:$F$1005,Con_ve!$C$6:$C$1005,$C658,Con_ve!$I$6:$I$1005,"Fechada",Con_ve!$Q$6:$Q$1005,Cad_cl!AQ$5)))</f>
        <v/>
      </c>
      <c r="AR658" s="134" t="str">
        <f>IF(ISERR(IF($C658="","",SUMIFS(Con_ve!$F$6:$F$1005,Con_ve!$C$6:$C$1005,$C658,Con_ve!$I$6:$I$1005,"Fechada",Con_ve!$Q$6:$Q$1005,Cad_cl!AR$5))),"",IF($C658="","",SUMIFS(Con_ve!$F$6:$F$1005,Con_ve!$C$6:$C$1005,$C658,Con_ve!$I$6:$I$1005,"Fechada",Con_ve!$Q$6:$Q$1005,Cad_cl!AR$5)))</f>
        <v/>
      </c>
      <c r="AS658" s="134" t="str">
        <f>IF(ISERR(IF($C658="","",SUMIFS(Con_ve!$F$6:$F$1005,Con_ve!$C$6:$C$1005,$C658,Con_ve!$I$6:$I$1005,"Fechada",Con_ve!$Q$6:$Q$1005,Cad_cl!AS$5))),"",IF($C658="","",SUMIFS(Con_ve!$F$6:$F$1005,Con_ve!$C$6:$C$1005,$C658,Con_ve!$I$6:$I$1005,"Fechada",Con_ve!$Q$6:$Q$1005,Cad_cl!AS$5)))</f>
        <v/>
      </c>
      <c r="AT658" s="134" t="str">
        <f>IF(ISERR(IF($C658="","",SUMIFS(Con_ve!$F$6:$F$1005,Con_ve!$C$6:$C$1005,$C658,Con_ve!$I$6:$I$1005,"Fechada",Con_ve!$Q$6:$Q$1005,Cad_cl!AT$5))),"",IF($C658="","",SUMIFS(Con_ve!$F$6:$F$1005,Con_ve!$C$6:$C$1005,$C658,Con_ve!$I$6:$I$1005,"Fechada",Con_ve!$Q$6:$Q$1005,Cad_cl!AT$5)))</f>
        <v/>
      </c>
      <c r="AU658" s="134" t="str">
        <f>IF(ISERR(IF($C658="","",SUMIFS(Con_ve!$F$6:$F$1005,Con_ve!$C$6:$C$1005,$C658,Con_ve!$I$6:$I$1005,"Fechada",Con_ve!$Q$6:$Q$1005,Cad_cl!AU$5))),"",IF($C658="","",SUMIFS(Con_ve!$F$6:$F$1005,Con_ve!$C$6:$C$1005,$C658,Con_ve!$I$6:$I$1005,"Fechada",Con_ve!$Q$6:$Q$1005,Cad_cl!AU$5)))</f>
        <v/>
      </c>
      <c r="AV658" s="134" t="str">
        <f>IF(ISERR(IF($C658="","",SUMIFS(Con_ve!$F$6:$F$1005,Con_ve!$C$6:$C$1005,$C658,Con_ve!$I$6:$I$1005,"Fechada",Con_ve!$Q$6:$Q$1005,Cad_cl!AV$5))),"",IF($C658="","",SUMIFS(Con_ve!$F$6:$F$1005,Con_ve!$C$6:$C$1005,$C658,Con_ve!$I$6:$I$1005,"Fechada",Con_ve!$Q$6:$Q$1005,Cad_cl!AV$5)))</f>
        <v/>
      </c>
      <c r="AW658" s="134" t="str">
        <f>IF(ISERR(IF($C658="","",SUMIFS(Con_ve!$F$6:$F$1005,Con_ve!$C$6:$C$1005,$C658,Con_ve!$I$6:$I$1005,"Fechada",Con_ve!$Q$6:$Q$1005,Cad_cl!AW$5))),"",IF($C658="","",SUMIFS(Con_ve!$F$6:$F$1005,Con_ve!$C$6:$C$1005,$C658,Con_ve!$I$6:$I$1005,"Fechada",Con_ve!$Q$6:$Q$1005,Cad_cl!AW$5)))</f>
        <v/>
      </c>
      <c r="AX658" s="134" t="str">
        <f>IF(ISERR(IF($C658="","",SUMIFS(Con_ve!$F$6:$F$1005,Con_ve!$C$6:$C$1005,$C658,Con_ve!$I$6:$I$1005,"Fechada",Con_ve!$Q$6:$Q$1005,Cad_cl!AX$5))),"",IF($C658="","",SUMIFS(Con_ve!$F$6:$F$1005,Con_ve!$C$6:$C$1005,$C658,Con_ve!$I$6:$I$1005,"Fechada",Con_ve!$Q$6:$Q$1005,Cad_cl!AX$5)))</f>
        <v/>
      </c>
      <c r="AY658" s="134" t="str">
        <f>IF(ISERR(IF($C658="","",SUMIFS(Con_ve!$F$6:$F$1005,Con_ve!$C$6:$C$1005,$C658,Con_ve!$I$6:$I$1005,"Fechada",Con_ve!$Q$6:$Q$1005,Cad_cl!AY$5))),"",IF($C658="","",SUMIFS(Con_ve!$F$6:$F$1005,Con_ve!$C$6:$C$1005,$C658,Con_ve!$I$6:$I$1005,"Fechada",Con_ve!$Q$6:$Q$1005,Cad_cl!AY$5)))</f>
        <v/>
      </c>
      <c r="AZ658" s="134" t="str">
        <f>IF(ISERR(IF($C658="","",SUMIFS(Con_ve!$F$6:$F$1005,Con_ve!$C$6:$C$1005,$C658,Con_ve!$I$6:$I$1005,"Fechada",Con_ve!$Q$6:$Q$1005,Cad_cl!AZ$5))),"",IF($C658="","",SUMIFS(Con_ve!$F$6:$F$1005,Con_ve!$C$6:$C$1005,$C658,Con_ve!$I$6:$I$1005,"Fechada",Con_ve!$Q$6:$Q$1005,Cad_cl!AZ$5)))</f>
        <v/>
      </c>
      <c r="BA658" s="134" t="str">
        <f>IF(ISERR(IF($C658="","",SUMIFS(Con_ve!$F$6:$F$1005,Con_ve!$C$6:$C$1005,$C658,Con_ve!$I$6:$I$1005,"Fechada",Con_ve!$Q$6:$Q$1005,Cad_cl!BA$5))),"",IF($C658="","",SUMIFS(Con_ve!$F$6:$F$1005,Con_ve!$C$6:$C$1005,$C658,Con_ve!$I$6:$I$1005,"Fechada",Con_ve!$Q$6:$Q$1005,Cad_cl!BA$5)))</f>
        <v/>
      </c>
      <c r="BB658" s="134">
        <f t="shared" si="30"/>
        <v>0</v>
      </c>
      <c r="BD658" s="134" t="str">
        <f>IF(ISERR(IF($C658="","",SUMIFS(Con_ve!$F$6:$F$1005,Con_ve!$C$6:$C$1005,$C658,Con_ve!$I$6:$I$1005,"Em negociação",Con_ve!$Q$6:$Q$1005,Cad_cl!BD$5))),"",IF($C658="","",SUMIFS(Con_ve!$F$6:$F$1005,Con_ve!$C$6:$C$1005,$C658,Con_ve!$I$6:$I$1005,"Em negociação",Con_ve!$Q$6:$Q$1005,Cad_cl!BD$5)))</f>
        <v/>
      </c>
      <c r="BE658" s="134" t="str">
        <f>IF(ISERR(IF($C658="","",SUMIFS(Con_ve!$F$6:$F$1005,Con_ve!$C$6:$C$1005,$C658,Con_ve!$I$6:$I$1005,"Em negociação",Con_ve!$Q$6:$Q$1005,Cad_cl!BE$5))),"",IF($C658="","",SUMIFS(Con_ve!$F$6:$F$1005,Con_ve!$C$6:$C$1005,$C658,Con_ve!$I$6:$I$1005,"Em negociação",Con_ve!$Q$6:$Q$1005,Cad_cl!BE$5)))</f>
        <v/>
      </c>
      <c r="BF658" s="134" t="str">
        <f>IF(ISERR(IF($C658="","",SUMIFS(Con_ve!$F$6:$F$1005,Con_ve!$C$6:$C$1005,$C658,Con_ve!$I$6:$I$1005,"Em negociação",Con_ve!$Q$6:$Q$1005,Cad_cl!BF$5))),"",IF($C658="","",SUMIFS(Con_ve!$F$6:$F$1005,Con_ve!$C$6:$C$1005,$C658,Con_ve!$I$6:$I$1005,"Em negociação",Con_ve!$Q$6:$Q$1005,Cad_cl!BF$5)))</f>
        <v/>
      </c>
      <c r="BG658" s="134" t="str">
        <f>IF(ISERR(IF($C658="","",SUMIFS(Con_ve!$F$6:$F$1005,Con_ve!$C$6:$C$1005,$C658,Con_ve!$I$6:$I$1005,"Em negociação",Con_ve!$Q$6:$Q$1005,Cad_cl!BG$5))),"",IF($C658="","",SUMIFS(Con_ve!$F$6:$F$1005,Con_ve!$C$6:$C$1005,$C658,Con_ve!$I$6:$I$1005,"Em negociação",Con_ve!$Q$6:$Q$1005,Cad_cl!BG$5)))</f>
        <v/>
      </c>
      <c r="BH658" s="134" t="str">
        <f>IF(ISERR(IF($C658="","",SUMIFS(Con_ve!$F$6:$F$1005,Con_ve!$C$6:$C$1005,$C658,Con_ve!$I$6:$I$1005,"Em negociação",Con_ve!$Q$6:$Q$1005,Cad_cl!BH$5))),"",IF($C658="","",SUMIFS(Con_ve!$F$6:$F$1005,Con_ve!$C$6:$C$1005,$C658,Con_ve!$I$6:$I$1005,"Em negociação",Con_ve!$Q$6:$Q$1005,Cad_cl!BH$5)))</f>
        <v/>
      </c>
      <c r="BI658" s="134" t="str">
        <f>IF(ISERR(IF($C658="","",SUMIFS(Con_ve!$F$6:$F$1005,Con_ve!$C$6:$C$1005,$C658,Con_ve!$I$6:$I$1005,"Em negociação",Con_ve!$Q$6:$Q$1005,Cad_cl!BI$5))),"",IF($C658="","",SUMIFS(Con_ve!$F$6:$F$1005,Con_ve!$C$6:$C$1005,$C658,Con_ve!$I$6:$I$1005,"Em negociação",Con_ve!$Q$6:$Q$1005,Cad_cl!BI$5)))</f>
        <v/>
      </c>
      <c r="BJ658" s="134" t="str">
        <f>IF(ISERR(IF($C658="","",SUMIFS(Con_ve!$F$6:$F$1005,Con_ve!$C$6:$C$1005,$C658,Con_ve!$I$6:$I$1005,"Em negociação",Con_ve!$Q$6:$Q$1005,Cad_cl!BJ$5))),"",IF($C658="","",SUMIFS(Con_ve!$F$6:$F$1005,Con_ve!$C$6:$C$1005,$C658,Con_ve!$I$6:$I$1005,"Em negociação",Con_ve!$Q$6:$Q$1005,Cad_cl!BJ$5)))</f>
        <v/>
      </c>
      <c r="BK658" s="134" t="str">
        <f>IF(ISERR(IF($C658="","",SUMIFS(Con_ve!$F$6:$F$1005,Con_ve!$C$6:$C$1005,$C658,Con_ve!$I$6:$I$1005,"Em negociação",Con_ve!$Q$6:$Q$1005,Cad_cl!BK$5))),"",IF($C658="","",SUMIFS(Con_ve!$F$6:$F$1005,Con_ve!$C$6:$C$1005,$C658,Con_ve!$I$6:$I$1005,"Em negociação",Con_ve!$Q$6:$Q$1005,Cad_cl!BK$5)))</f>
        <v/>
      </c>
      <c r="BL658" s="134" t="str">
        <f>IF(ISERR(IF($C658="","",SUMIFS(Con_ve!$F$6:$F$1005,Con_ve!$C$6:$C$1005,$C658,Con_ve!$I$6:$I$1005,"Em negociação",Con_ve!$Q$6:$Q$1005,Cad_cl!BL$5))),"",IF($C658="","",SUMIFS(Con_ve!$F$6:$F$1005,Con_ve!$C$6:$C$1005,$C658,Con_ve!$I$6:$I$1005,"Em negociação",Con_ve!$Q$6:$Q$1005,Cad_cl!BL$5)))</f>
        <v/>
      </c>
      <c r="BM658" s="134" t="str">
        <f>IF(ISERR(IF($C658="","",SUMIFS(Con_ve!$F$6:$F$1005,Con_ve!$C$6:$C$1005,$C658,Con_ve!$I$6:$I$1005,"Em negociação",Con_ve!$Q$6:$Q$1005,Cad_cl!BM$5))),"",IF($C658="","",SUMIFS(Con_ve!$F$6:$F$1005,Con_ve!$C$6:$C$1005,$C658,Con_ve!$I$6:$I$1005,"Em negociação",Con_ve!$Q$6:$Q$1005,Cad_cl!BM$5)))</f>
        <v/>
      </c>
      <c r="BN658" s="134" t="str">
        <f>IF(ISERR(IF($C658="","",SUMIFS(Con_ve!$F$6:$F$1005,Con_ve!$C$6:$C$1005,$C658,Con_ve!$I$6:$I$1005,"Em negociação",Con_ve!$Q$6:$Q$1005,Cad_cl!BN$5))),"",IF($C658="","",SUMIFS(Con_ve!$F$6:$F$1005,Con_ve!$C$6:$C$1005,$C658,Con_ve!$I$6:$I$1005,"Em negociação",Con_ve!$Q$6:$Q$1005,Cad_cl!BN$5)))</f>
        <v/>
      </c>
      <c r="BO658" s="134" t="str">
        <f>IF(ISERR(IF($C658="","",SUMIFS(Con_ve!$F$6:$F$1005,Con_ve!$C$6:$C$1005,$C658,Con_ve!$I$6:$I$1005,"Em negociação",Con_ve!$Q$6:$Q$1005,Cad_cl!BO$5))),"",IF($C658="","",SUMIFS(Con_ve!$F$6:$F$1005,Con_ve!$C$6:$C$1005,$C658,Con_ve!$I$6:$I$1005,"Em negociação",Con_ve!$Q$6:$Q$1005,Cad_cl!BO$5)))</f>
        <v/>
      </c>
      <c r="BP658" s="134">
        <f t="shared" si="31"/>
        <v>0</v>
      </c>
      <c r="BR658" s="125" t="str">
        <f>IF(ISERR(IF(AND($I658=Re_lo!$E$5,BR$5=VLOOKUP(Re_lo!$H$5,Re_lo!$N$5:$O$16,2,0)),AP658,"")),"",IF(AND($I658=Re_lo!$E$5,BR$5=VLOOKUP(Re_lo!$H$5,Re_lo!$N$5:$O$16,2,0)),AP658,""))</f>
        <v/>
      </c>
      <c r="BS658" s="125" t="str">
        <f>IF(ISERR(IF(AND($I658=Re_lo!$E$5,BS$5=VLOOKUP(Re_lo!$H$5,Re_lo!$N$5:$O$16,2,0)),AQ658,"")),"",IF(AND($I658=Re_lo!$E$5,BS$5=VLOOKUP(Re_lo!$H$5,Re_lo!$N$5:$O$16,2,0)),AQ658,""))</f>
        <v/>
      </c>
      <c r="BT658" s="125" t="str">
        <f>IF(ISERR(IF(AND($I658=Re_lo!$E$5,BT$5=VLOOKUP(Re_lo!$H$5,Re_lo!$N$5:$O$16,2,0)),AR658,"")),"",IF(AND($I658=Re_lo!$E$5,BT$5=VLOOKUP(Re_lo!$H$5,Re_lo!$N$5:$O$16,2,0)),AR658,""))</f>
        <v/>
      </c>
      <c r="BU658" s="125" t="str">
        <f>IF(ISERR(IF(AND($I658=Re_lo!$E$5,BU$5=VLOOKUP(Re_lo!$H$5,Re_lo!$N$5:$O$16,2,0)),AS658,"")),"",IF(AND($I658=Re_lo!$E$5,BU$5=VLOOKUP(Re_lo!$H$5,Re_lo!$N$5:$O$16,2,0)),AS658,""))</f>
        <v/>
      </c>
      <c r="BV658" s="125" t="str">
        <f>IF(ISERR(IF(AND($I658=Re_lo!$E$5,BV$5=VLOOKUP(Re_lo!$H$5,Re_lo!$N$5:$O$16,2,0)),AT658,"")),"",IF(AND($I658=Re_lo!$E$5,BV$5=VLOOKUP(Re_lo!$H$5,Re_lo!$N$5:$O$16,2,0)),AT658,""))</f>
        <v/>
      </c>
      <c r="BW658" s="125" t="str">
        <f>IF(ISERR(IF(AND($I658=Re_lo!$E$5,BW$5=VLOOKUP(Re_lo!$H$5,Re_lo!$N$5:$O$16,2,0)),AU658,"")),"",IF(AND($I658=Re_lo!$E$5,BW$5=VLOOKUP(Re_lo!$H$5,Re_lo!$N$5:$O$16,2,0)),AU658,""))</f>
        <v/>
      </c>
      <c r="BX658" s="125" t="str">
        <f>IF(ISERR(IF(AND($I658=Re_lo!$E$5,BX$5=VLOOKUP(Re_lo!$H$5,Re_lo!$N$5:$O$16,2,0)),AV658,"")),"",IF(AND($I658=Re_lo!$E$5,BX$5=VLOOKUP(Re_lo!$H$5,Re_lo!$N$5:$O$16,2,0)),AV658,""))</f>
        <v/>
      </c>
      <c r="BY658" s="125" t="str">
        <f>IF(ISERR(IF(AND($I658=Re_lo!$E$5,BY$5=VLOOKUP(Re_lo!$H$5,Re_lo!$N$5:$O$16,2,0)),AW658,"")),"",IF(AND($I658=Re_lo!$E$5,BY$5=VLOOKUP(Re_lo!$H$5,Re_lo!$N$5:$O$16,2,0)),AW658,""))</f>
        <v/>
      </c>
      <c r="BZ658" s="125" t="str">
        <f>IF(ISERR(IF(AND($I658=Re_lo!$E$5,BZ$5=VLOOKUP(Re_lo!$H$5,Re_lo!$N$5:$O$16,2,0)),AX658,"")),"",IF(AND($I658=Re_lo!$E$5,BZ$5=VLOOKUP(Re_lo!$H$5,Re_lo!$N$5:$O$16,2,0)),AX658,""))</f>
        <v/>
      </c>
      <c r="CA658" s="125" t="str">
        <f>IF(ISERR(IF(AND($I658=Re_lo!$E$5,CA$5=VLOOKUP(Re_lo!$H$5,Re_lo!$N$5:$O$16,2,0)),AY658,"")),"",IF(AND($I658=Re_lo!$E$5,CA$5=VLOOKUP(Re_lo!$H$5,Re_lo!$N$5:$O$16,2,0)),AY658,""))</f>
        <v/>
      </c>
      <c r="CB658" s="125" t="str">
        <f>IF(ISERR(IF(AND($I658=Re_lo!$E$5,CB$5=VLOOKUP(Re_lo!$H$5,Re_lo!$N$5:$O$16,2,0)),AZ658,"")),"",IF(AND($I658=Re_lo!$E$5,CB$5=VLOOKUP(Re_lo!$H$5,Re_lo!$N$5:$O$16,2,0)),AZ658,""))</f>
        <v/>
      </c>
      <c r="CC658" s="125" t="str">
        <f>IF(ISERR(IF(AND($I658=Re_lo!$E$5,CC$5=VLOOKUP(Re_lo!$H$5,Re_lo!$N$5:$O$16,2,0)),BA658,"")),"",IF(AND($I658=Re_lo!$E$5,CC$5=VLOOKUP(Re_lo!$H$5,Re_lo!$N$5:$O$16,2,0)),BA658,""))</f>
        <v/>
      </c>
      <c r="CD658" s="125" t="str">
        <f>IF(ISERR(IF(AND($I658=Re_lo!$E$5,CD$5=VLOOKUP(Re_lo!$H$5,Re_lo!$N$5:$O$16,2,0)),BB658,"")),"",IF(AND($I658=Re_lo!$E$5,CD$5=VLOOKUP(Re_lo!$H$5,Re_lo!$N$5:$O$16,2,0)),BB658,""))</f>
        <v/>
      </c>
      <c r="CF658" s="125" t="str">
        <f>IF($C658="","",COUNTIFS(Con_ve!$C$6:$C$1005,$C658,Con_ve!$Q$6:$Q$1005,Cad_cl!CF$5))</f>
        <v/>
      </c>
      <c r="CG658" s="125" t="str">
        <f>IF($C658="","",COUNTIFS(Con_ve!$C$6:$C$1005,$C658,Con_ve!$Q$6:$Q$1005,Cad_cl!CG$5))</f>
        <v/>
      </c>
      <c r="CH658" s="125" t="str">
        <f>IF($C658="","",COUNTIFS(Con_ve!$C$6:$C$1005,$C658,Con_ve!$Q$6:$Q$1005,Cad_cl!CH$5))</f>
        <v/>
      </c>
      <c r="CI658" s="125" t="str">
        <f>IF($C658="","",COUNTIFS(Con_ve!$C$6:$C$1005,$C658,Con_ve!$Q$6:$Q$1005,Cad_cl!CI$5))</f>
        <v/>
      </c>
      <c r="CJ658" s="125" t="str">
        <f>IF($C658="","",COUNTIFS(Con_ve!$C$6:$C$1005,$C658,Con_ve!$Q$6:$Q$1005,Cad_cl!CJ$5))</f>
        <v/>
      </c>
      <c r="CK658" s="125" t="str">
        <f>IF($C658="","",COUNTIFS(Con_ve!$C$6:$C$1005,$C658,Con_ve!$Q$6:$Q$1005,Cad_cl!CK$5))</f>
        <v/>
      </c>
      <c r="CL658" s="125" t="str">
        <f>IF($C658="","",COUNTIFS(Con_ve!$C$6:$C$1005,$C658,Con_ve!$Q$6:$Q$1005,Cad_cl!CL$5))</f>
        <v/>
      </c>
      <c r="CM658" s="125" t="str">
        <f>IF($C658="","",COUNTIFS(Con_ve!$C$6:$C$1005,$C658,Con_ve!$Q$6:$Q$1005,Cad_cl!CM$5))</f>
        <v/>
      </c>
      <c r="CN658" s="125" t="str">
        <f>IF($C658="","",COUNTIFS(Con_ve!$C$6:$C$1005,$C658,Con_ve!$Q$6:$Q$1005,Cad_cl!CN$5))</f>
        <v/>
      </c>
      <c r="CO658" s="125" t="str">
        <f>IF($C658="","",COUNTIFS(Con_ve!$C$6:$C$1005,$C658,Con_ve!$Q$6:$Q$1005,Cad_cl!CO$5))</f>
        <v/>
      </c>
      <c r="CP658" s="125" t="str">
        <f>IF($C658="","",COUNTIFS(Con_ve!$C$6:$C$1005,$C658,Con_ve!$Q$6:$Q$1005,Cad_cl!CP$5))</f>
        <v/>
      </c>
      <c r="CQ658" s="125" t="str">
        <f>IF($C658="","",COUNTIFS(Con_ve!$C$6:$C$1005,$C658,Con_ve!$Q$6:$Q$1005,Cad_cl!CQ$5))</f>
        <v/>
      </c>
      <c r="CR658" s="125">
        <f t="shared" si="32"/>
        <v>0</v>
      </c>
    </row>
    <row r="659" spans="3:96" ht="30" customHeight="1">
      <c r="C659" s="153"/>
      <c r="D659" s="153"/>
      <c r="E659" s="154"/>
      <c r="F659" s="153"/>
      <c r="G659" s="155"/>
      <c r="H659" s="153"/>
      <c r="I659" s="153"/>
      <c r="J659" s="132" t="s">
        <v>309</v>
      </c>
      <c r="K659" s="133" t="s">
        <v>309</v>
      </c>
      <c r="L659" s="153"/>
      <c r="M659" s="153"/>
      <c r="N659" s="153"/>
      <c r="O659" s="153"/>
      <c r="P659" s="153"/>
      <c r="Q659" s="153"/>
      <c r="AP659" s="134" t="str">
        <f>IF(ISERR(IF($C659="","",SUMIFS(Con_ve!$F$6:$F$1005,Con_ve!$C$6:$C$1005,$C659,Con_ve!$I$6:$I$1005,"Fechada",Con_ve!$Q$6:$Q$1005,Cad_cl!AP$5))),"",IF($C659="","",SUMIFS(Con_ve!$F$6:$F$1005,Con_ve!$C$6:$C$1005,$C659,Con_ve!$I$6:$I$1005,"Fechada",Con_ve!$Q$6:$Q$1005,Cad_cl!AP$5)))</f>
        <v/>
      </c>
      <c r="AQ659" s="134" t="str">
        <f>IF(ISERR(IF($C659="","",SUMIFS(Con_ve!$F$6:$F$1005,Con_ve!$C$6:$C$1005,$C659,Con_ve!$I$6:$I$1005,"Fechada",Con_ve!$Q$6:$Q$1005,Cad_cl!AQ$5))),"",IF($C659="","",SUMIFS(Con_ve!$F$6:$F$1005,Con_ve!$C$6:$C$1005,$C659,Con_ve!$I$6:$I$1005,"Fechada",Con_ve!$Q$6:$Q$1005,Cad_cl!AQ$5)))</f>
        <v/>
      </c>
      <c r="AR659" s="134" t="str">
        <f>IF(ISERR(IF($C659="","",SUMIFS(Con_ve!$F$6:$F$1005,Con_ve!$C$6:$C$1005,$C659,Con_ve!$I$6:$I$1005,"Fechada",Con_ve!$Q$6:$Q$1005,Cad_cl!AR$5))),"",IF($C659="","",SUMIFS(Con_ve!$F$6:$F$1005,Con_ve!$C$6:$C$1005,$C659,Con_ve!$I$6:$I$1005,"Fechada",Con_ve!$Q$6:$Q$1005,Cad_cl!AR$5)))</f>
        <v/>
      </c>
      <c r="AS659" s="134" t="str">
        <f>IF(ISERR(IF($C659="","",SUMIFS(Con_ve!$F$6:$F$1005,Con_ve!$C$6:$C$1005,$C659,Con_ve!$I$6:$I$1005,"Fechada",Con_ve!$Q$6:$Q$1005,Cad_cl!AS$5))),"",IF($C659="","",SUMIFS(Con_ve!$F$6:$F$1005,Con_ve!$C$6:$C$1005,$C659,Con_ve!$I$6:$I$1005,"Fechada",Con_ve!$Q$6:$Q$1005,Cad_cl!AS$5)))</f>
        <v/>
      </c>
      <c r="AT659" s="134" t="str">
        <f>IF(ISERR(IF($C659="","",SUMIFS(Con_ve!$F$6:$F$1005,Con_ve!$C$6:$C$1005,$C659,Con_ve!$I$6:$I$1005,"Fechada",Con_ve!$Q$6:$Q$1005,Cad_cl!AT$5))),"",IF($C659="","",SUMIFS(Con_ve!$F$6:$F$1005,Con_ve!$C$6:$C$1005,$C659,Con_ve!$I$6:$I$1005,"Fechada",Con_ve!$Q$6:$Q$1005,Cad_cl!AT$5)))</f>
        <v/>
      </c>
      <c r="AU659" s="134" t="str">
        <f>IF(ISERR(IF($C659="","",SUMIFS(Con_ve!$F$6:$F$1005,Con_ve!$C$6:$C$1005,$C659,Con_ve!$I$6:$I$1005,"Fechada",Con_ve!$Q$6:$Q$1005,Cad_cl!AU$5))),"",IF($C659="","",SUMIFS(Con_ve!$F$6:$F$1005,Con_ve!$C$6:$C$1005,$C659,Con_ve!$I$6:$I$1005,"Fechada",Con_ve!$Q$6:$Q$1005,Cad_cl!AU$5)))</f>
        <v/>
      </c>
      <c r="AV659" s="134" t="str">
        <f>IF(ISERR(IF($C659="","",SUMIFS(Con_ve!$F$6:$F$1005,Con_ve!$C$6:$C$1005,$C659,Con_ve!$I$6:$I$1005,"Fechada",Con_ve!$Q$6:$Q$1005,Cad_cl!AV$5))),"",IF($C659="","",SUMIFS(Con_ve!$F$6:$F$1005,Con_ve!$C$6:$C$1005,$C659,Con_ve!$I$6:$I$1005,"Fechada",Con_ve!$Q$6:$Q$1005,Cad_cl!AV$5)))</f>
        <v/>
      </c>
      <c r="AW659" s="134" t="str">
        <f>IF(ISERR(IF($C659="","",SUMIFS(Con_ve!$F$6:$F$1005,Con_ve!$C$6:$C$1005,$C659,Con_ve!$I$6:$I$1005,"Fechada",Con_ve!$Q$6:$Q$1005,Cad_cl!AW$5))),"",IF($C659="","",SUMIFS(Con_ve!$F$6:$F$1005,Con_ve!$C$6:$C$1005,$C659,Con_ve!$I$6:$I$1005,"Fechada",Con_ve!$Q$6:$Q$1005,Cad_cl!AW$5)))</f>
        <v/>
      </c>
      <c r="AX659" s="134" t="str">
        <f>IF(ISERR(IF($C659="","",SUMIFS(Con_ve!$F$6:$F$1005,Con_ve!$C$6:$C$1005,$C659,Con_ve!$I$6:$I$1005,"Fechada",Con_ve!$Q$6:$Q$1005,Cad_cl!AX$5))),"",IF($C659="","",SUMIFS(Con_ve!$F$6:$F$1005,Con_ve!$C$6:$C$1005,$C659,Con_ve!$I$6:$I$1005,"Fechada",Con_ve!$Q$6:$Q$1005,Cad_cl!AX$5)))</f>
        <v/>
      </c>
      <c r="AY659" s="134" t="str">
        <f>IF(ISERR(IF($C659="","",SUMIFS(Con_ve!$F$6:$F$1005,Con_ve!$C$6:$C$1005,$C659,Con_ve!$I$6:$I$1005,"Fechada",Con_ve!$Q$6:$Q$1005,Cad_cl!AY$5))),"",IF($C659="","",SUMIFS(Con_ve!$F$6:$F$1005,Con_ve!$C$6:$C$1005,$C659,Con_ve!$I$6:$I$1005,"Fechada",Con_ve!$Q$6:$Q$1005,Cad_cl!AY$5)))</f>
        <v/>
      </c>
      <c r="AZ659" s="134" t="str">
        <f>IF(ISERR(IF($C659="","",SUMIFS(Con_ve!$F$6:$F$1005,Con_ve!$C$6:$C$1005,$C659,Con_ve!$I$6:$I$1005,"Fechada",Con_ve!$Q$6:$Q$1005,Cad_cl!AZ$5))),"",IF($C659="","",SUMIFS(Con_ve!$F$6:$F$1005,Con_ve!$C$6:$C$1005,$C659,Con_ve!$I$6:$I$1005,"Fechada",Con_ve!$Q$6:$Q$1005,Cad_cl!AZ$5)))</f>
        <v/>
      </c>
      <c r="BA659" s="134" t="str">
        <f>IF(ISERR(IF($C659="","",SUMIFS(Con_ve!$F$6:$F$1005,Con_ve!$C$6:$C$1005,$C659,Con_ve!$I$6:$I$1005,"Fechada",Con_ve!$Q$6:$Q$1005,Cad_cl!BA$5))),"",IF($C659="","",SUMIFS(Con_ve!$F$6:$F$1005,Con_ve!$C$6:$C$1005,$C659,Con_ve!$I$6:$I$1005,"Fechada",Con_ve!$Q$6:$Q$1005,Cad_cl!BA$5)))</f>
        <v/>
      </c>
      <c r="BB659" s="134">
        <f t="shared" si="30"/>
        <v>0</v>
      </c>
      <c r="BD659" s="134" t="str">
        <f>IF(ISERR(IF($C659="","",SUMIFS(Con_ve!$F$6:$F$1005,Con_ve!$C$6:$C$1005,$C659,Con_ve!$I$6:$I$1005,"Em negociação",Con_ve!$Q$6:$Q$1005,Cad_cl!BD$5))),"",IF($C659="","",SUMIFS(Con_ve!$F$6:$F$1005,Con_ve!$C$6:$C$1005,$C659,Con_ve!$I$6:$I$1005,"Em negociação",Con_ve!$Q$6:$Q$1005,Cad_cl!BD$5)))</f>
        <v/>
      </c>
      <c r="BE659" s="134" t="str">
        <f>IF(ISERR(IF($C659="","",SUMIFS(Con_ve!$F$6:$F$1005,Con_ve!$C$6:$C$1005,$C659,Con_ve!$I$6:$I$1005,"Em negociação",Con_ve!$Q$6:$Q$1005,Cad_cl!BE$5))),"",IF($C659="","",SUMIFS(Con_ve!$F$6:$F$1005,Con_ve!$C$6:$C$1005,$C659,Con_ve!$I$6:$I$1005,"Em negociação",Con_ve!$Q$6:$Q$1005,Cad_cl!BE$5)))</f>
        <v/>
      </c>
      <c r="BF659" s="134" t="str">
        <f>IF(ISERR(IF($C659="","",SUMIFS(Con_ve!$F$6:$F$1005,Con_ve!$C$6:$C$1005,$C659,Con_ve!$I$6:$I$1005,"Em negociação",Con_ve!$Q$6:$Q$1005,Cad_cl!BF$5))),"",IF($C659="","",SUMIFS(Con_ve!$F$6:$F$1005,Con_ve!$C$6:$C$1005,$C659,Con_ve!$I$6:$I$1005,"Em negociação",Con_ve!$Q$6:$Q$1005,Cad_cl!BF$5)))</f>
        <v/>
      </c>
      <c r="BG659" s="134" t="str">
        <f>IF(ISERR(IF($C659="","",SUMIFS(Con_ve!$F$6:$F$1005,Con_ve!$C$6:$C$1005,$C659,Con_ve!$I$6:$I$1005,"Em negociação",Con_ve!$Q$6:$Q$1005,Cad_cl!BG$5))),"",IF($C659="","",SUMIFS(Con_ve!$F$6:$F$1005,Con_ve!$C$6:$C$1005,$C659,Con_ve!$I$6:$I$1005,"Em negociação",Con_ve!$Q$6:$Q$1005,Cad_cl!BG$5)))</f>
        <v/>
      </c>
      <c r="BH659" s="134" t="str">
        <f>IF(ISERR(IF($C659="","",SUMIFS(Con_ve!$F$6:$F$1005,Con_ve!$C$6:$C$1005,$C659,Con_ve!$I$6:$I$1005,"Em negociação",Con_ve!$Q$6:$Q$1005,Cad_cl!BH$5))),"",IF($C659="","",SUMIFS(Con_ve!$F$6:$F$1005,Con_ve!$C$6:$C$1005,$C659,Con_ve!$I$6:$I$1005,"Em negociação",Con_ve!$Q$6:$Q$1005,Cad_cl!BH$5)))</f>
        <v/>
      </c>
      <c r="BI659" s="134" t="str">
        <f>IF(ISERR(IF($C659="","",SUMIFS(Con_ve!$F$6:$F$1005,Con_ve!$C$6:$C$1005,$C659,Con_ve!$I$6:$I$1005,"Em negociação",Con_ve!$Q$6:$Q$1005,Cad_cl!BI$5))),"",IF($C659="","",SUMIFS(Con_ve!$F$6:$F$1005,Con_ve!$C$6:$C$1005,$C659,Con_ve!$I$6:$I$1005,"Em negociação",Con_ve!$Q$6:$Q$1005,Cad_cl!BI$5)))</f>
        <v/>
      </c>
      <c r="BJ659" s="134" t="str">
        <f>IF(ISERR(IF($C659="","",SUMIFS(Con_ve!$F$6:$F$1005,Con_ve!$C$6:$C$1005,$C659,Con_ve!$I$6:$I$1005,"Em negociação",Con_ve!$Q$6:$Q$1005,Cad_cl!BJ$5))),"",IF($C659="","",SUMIFS(Con_ve!$F$6:$F$1005,Con_ve!$C$6:$C$1005,$C659,Con_ve!$I$6:$I$1005,"Em negociação",Con_ve!$Q$6:$Q$1005,Cad_cl!BJ$5)))</f>
        <v/>
      </c>
      <c r="BK659" s="134" t="str">
        <f>IF(ISERR(IF($C659="","",SUMIFS(Con_ve!$F$6:$F$1005,Con_ve!$C$6:$C$1005,$C659,Con_ve!$I$6:$I$1005,"Em negociação",Con_ve!$Q$6:$Q$1005,Cad_cl!BK$5))),"",IF($C659="","",SUMIFS(Con_ve!$F$6:$F$1005,Con_ve!$C$6:$C$1005,$C659,Con_ve!$I$6:$I$1005,"Em negociação",Con_ve!$Q$6:$Q$1005,Cad_cl!BK$5)))</f>
        <v/>
      </c>
      <c r="BL659" s="134" t="str">
        <f>IF(ISERR(IF($C659="","",SUMIFS(Con_ve!$F$6:$F$1005,Con_ve!$C$6:$C$1005,$C659,Con_ve!$I$6:$I$1005,"Em negociação",Con_ve!$Q$6:$Q$1005,Cad_cl!BL$5))),"",IF($C659="","",SUMIFS(Con_ve!$F$6:$F$1005,Con_ve!$C$6:$C$1005,$C659,Con_ve!$I$6:$I$1005,"Em negociação",Con_ve!$Q$6:$Q$1005,Cad_cl!BL$5)))</f>
        <v/>
      </c>
      <c r="BM659" s="134" t="str">
        <f>IF(ISERR(IF($C659="","",SUMIFS(Con_ve!$F$6:$F$1005,Con_ve!$C$6:$C$1005,$C659,Con_ve!$I$6:$I$1005,"Em negociação",Con_ve!$Q$6:$Q$1005,Cad_cl!BM$5))),"",IF($C659="","",SUMIFS(Con_ve!$F$6:$F$1005,Con_ve!$C$6:$C$1005,$C659,Con_ve!$I$6:$I$1005,"Em negociação",Con_ve!$Q$6:$Q$1005,Cad_cl!BM$5)))</f>
        <v/>
      </c>
      <c r="BN659" s="134" t="str">
        <f>IF(ISERR(IF($C659="","",SUMIFS(Con_ve!$F$6:$F$1005,Con_ve!$C$6:$C$1005,$C659,Con_ve!$I$6:$I$1005,"Em negociação",Con_ve!$Q$6:$Q$1005,Cad_cl!BN$5))),"",IF($C659="","",SUMIFS(Con_ve!$F$6:$F$1005,Con_ve!$C$6:$C$1005,$C659,Con_ve!$I$6:$I$1005,"Em negociação",Con_ve!$Q$6:$Q$1005,Cad_cl!BN$5)))</f>
        <v/>
      </c>
      <c r="BO659" s="134" t="str">
        <f>IF(ISERR(IF($C659="","",SUMIFS(Con_ve!$F$6:$F$1005,Con_ve!$C$6:$C$1005,$C659,Con_ve!$I$6:$I$1005,"Em negociação",Con_ve!$Q$6:$Q$1005,Cad_cl!BO$5))),"",IF($C659="","",SUMIFS(Con_ve!$F$6:$F$1005,Con_ve!$C$6:$C$1005,$C659,Con_ve!$I$6:$I$1005,"Em negociação",Con_ve!$Q$6:$Q$1005,Cad_cl!BO$5)))</f>
        <v/>
      </c>
      <c r="BP659" s="134">
        <f t="shared" si="31"/>
        <v>0</v>
      </c>
      <c r="BR659" s="125" t="str">
        <f>IF(ISERR(IF(AND($I659=Re_lo!$E$5,BR$5=VLOOKUP(Re_lo!$H$5,Re_lo!$N$5:$O$16,2,0)),AP659,"")),"",IF(AND($I659=Re_lo!$E$5,BR$5=VLOOKUP(Re_lo!$H$5,Re_lo!$N$5:$O$16,2,0)),AP659,""))</f>
        <v/>
      </c>
      <c r="BS659" s="125" t="str">
        <f>IF(ISERR(IF(AND($I659=Re_lo!$E$5,BS$5=VLOOKUP(Re_lo!$H$5,Re_lo!$N$5:$O$16,2,0)),AQ659,"")),"",IF(AND($I659=Re_lo!$E$5,BS$5=VLOOKUP(Re_lo!$H$5,Re_lo!$N$5:$O$16,2,0)),AQ659,""))</f>
        <v/>
      </c>
      <c r="BT659" s="125" t="str">
        <f>IF(ISERR(IF(AND($I659=Re_lo!$E$5,BT$5=VLOOKUP(Re_lo!$H$5,Re_lo!$N$5:$O$16,2,0)),AR659,"")),"",IF(AND($I659=Re_lo!$E$5,BT$5=VLOOKUP(Re_lo!$H$5,Re_lo!$N$5:$O$16,2,0)),AR659,""))</f>
        <v/>
      </c>
      <c r="BU659" s="125" t="str">
        <f>IF(ISERR(IF(AND($I659=Re_lo!$E$5,BU$5=VLOOKUP(Re_lo!$H$5,Re_lo!$N$5:$O$16,2,0)),AS659,"")),"",IF(AND($I659=Re_lo!$E$5,BU$5=VLOOKUP(Re_lo!$H$5,Re_lo!$N$5:$O$16,2,0)),AS659,""))</f>
        <v/>
      </c>
      <c r="BV659" s="125" t="str">
        <f>IF(ISERR(IF(AND($I659=Re_lo!$E$5,BV$5=VLOOKUP(Re_lo!$H$5,Re_lo!$N$5:$O$16,2,0)),AT659,"")),"",IF(AND($I659=Re_lo!$E$5,BV$5=VLOOKUP(Re_lo!$H$5,Re_lo!$N$5:$O$16,2,0)),AT659,""))</f>
        <v/>
      </c>
      <c r="BW659" s="125" t="str">
        <f>IF(ISERR(IF(AND($I659=Re_lo!$E$5,BW$5=VLOOKUP(Re_lo!$H$5,Re_lo!$N$5:$O$16,2,0)),AU659,"")),"",IF(AND($I659=Re_lo!$E$5,BW$5=VLOOKUP(Re_lo!$H$5,Re_lo!$N$5:$O$16,2,0)),AU659,""))</f>
        <v/>
      </c>
      <c r="BX659" s="125" t="str">
        <f>IF(ISERR(IF(AND($I659=Re_lo!$E$5,BX$5=VLOOKUP(Re_lo!$H$5,Re_lo!$N$5:$O$16,2,0)),AV659,"")),"",IF(AND($I659=Re_lo!$E$5,BX$5=VLOOKUP(Re_lo!$H$5,Re_lo!$N$5:$O$16,2,0)),AV659,""))</f>
        <v/>
      </c>
      <c r="BY659" s="125" t="str">
        <f>IF(ISERR(IF(AND($I659=Re_lo!$E$5,BY$5=VLOOKUP(Re_lo!$H$5,Re_lo!$N$5:$O$16,2,0)),AW659,"")),"",IF(AND($I659=Re_lo!$E$5,BY$5=VLOOKUP(Re_lo!$H$5,Re_lo!$N$5:$O$16,2,0)),AW659,""))</f>
        <v/>
      </c>
      <c r="BZ659" s="125" t="str">
        <f>IF(ISERR(IF(AND($I659=Re_lo!$E$5,BZ$5=VLOOKUP(Re_lo!$H$5,Re_lo!$N$5:$O$16,2,0)),AX659,"")),"",IF(AND($I659=Re_lo!$E$5,BZ$5=VLOOKUP(Re_lo!$H$5,Re_lo!$N$5:$O$16,2,0)),AX659,""))</f>
        <v/>
      </c>
      <c r="CA659" s="125" t="str">
        <f>IF(ISERR(IF(AND($I659=Re_lo!$E$5,CA$5=VLOOKUP(Re_lo!$H$5,Re_lo!$N$5:$O$16,2,0)),AY659,"")),"",IF(AND($I659=Re_lo!$E$5,CA$5=VLOOKUP(Re_lo!$H$5,Re_lo!$N$5:$O$16,2,0)),AY659,""))</f>
        <v/>
      </c>
      <c r="CB659" s="125" t="str">
        <f>IF(ISERR(IF(AND($I659=Re_lo!$E$5,CB$5=VLOOKUP(Re_lo!$H$5,Re_lo!$N$5:$O$16,2,0)),AZ659,"")),"",IF(AND($I659=Re_lo!$E$5,CB$5=VLOOKUP(Re_lo!$H$5,Re_lo!$N$5:$O$16,2,0)),AZ659,""))</f>
        <v/>
      </c>
      <c r="CC659" s="125" t="str">
        <f>IF(ISERR(IF(AND($I659=Re_lo!$E$5,CC$5=VLOOKUP(Re_lo!$H$5,Re_lo!$N$5:$O$16,2,0)),BA659,"")),"",IF(AND($I659=Re_lo!$E$5,CC$5=VLOOKUP(Re_lo!$H$5,Re_lo!$N$5:$O$16,2,0)),BA659,""))</f>
        <v/>
      </c>
      <c r="CD659" s="125" t="str">
        <f>IF(ISERR(IF(AND($I659=Re_lo!$E$5,CD$5=VLOOKUP(Re_lo!$H$5,Re_lo!$N$5:$O$16,2,0)),BB659,"")),"",IF(AND($I659=Re_lo!$E$5,CD$5=VLOOKUP(Re_lo!$H$5,Re_lo!$N$5:$O$16,2,0)),BB659,""))</f>
        <v/>
      </c>
      <c r="CF659" s="125" t="str">
        <f>IF($C659="","",COUNTIFS(Con_ve!$C$6:$C$1005,$C659,Con_ve!$Q$6:$Q$1005,Cad_cl!CF$5))</f>
        <v/>
      </c>
      <c r="CG659" s="125" t="str">
        <f>IF($C659="","",COUNTIFS(Con_ve!$C$6:$C$1005,$C659,Con_ve!$Q$6:$Q$1005,Cad_cl!CG$5))</f>
        <v/>
      </c>
      <c r="CH659" s="125" t="str">
        <f>IF($C659="","",COUNTIFS(Con_ve!$C$6:$C$1005,$C659,Con_ve!$Q$6:$Q$1005,Cad_cl!CH$5))</f>
        <v/>
      </c>
      <c r="CI659" s="125" t="str">
        <f>IF($C659="","",COUNTIFS(Con_ve!$C$6:$C$1005,$C659,Con_ve!$Q$6:$Q$1005,Cad_cl!CI$5))</f>
        <v/>
      </c>
      <c r="CJ659" s="125" t="str">
        <f>IF($C659="","",COUNTIFS(Con_ve!$C$6:$C$1005,$C659,Con_ve!$Q$6:$Q$1005,Cad_cl!CJ$5))</f>
        <v/>
      </c>
      <c r="CK659" s="125" t="str">
        <f>IF($C659="","",COUNTIFS(Con_ve!$C$6:$C$1005,$C659,Con_ve!$Q$6:$Q$1005,Cad_cl!CK$5))</f>
        <v/>
      </c>
      <c r="CL659" s="125" t="str">
        <f>IF($C659="","",COUNTIFS(Con_ve!$C$6:$C$1005,$C659,Con_ve!$Q$6:$Q$1005,Cad_cl!CL$5))</f>
        <v/>
      </c>
      <c r="CM659" s="125" t="str">
        <f>IF($C659="","",COUNTIFS(Con_ve!$C$6:$C$1005,$C659,Con_ve!$Q$6:$Q$1005,Cad_cl!CM$5))</f>
        <v/>
      </c>
      <c r="CN659" s="125" t="str">
        <f>IF($C659="","",COUNTIFS(Con_ve!$C$6:$C$1005,$C659,Con_ve!$Q$6:$Q$1005,Cad_cl!CN$5))</f>
        <v/>
      </c>
      <c r="CO659" s="125" t="str">
        <f>IF($C659="","",COUNTIFS(Con_ve!$C$6:$C$1005,$C659,Con_ve!$Q$6:$Q$1005,Cad_cl!CO$5))</f>
        <v/>
      </c>
      <c r="CP659" s="125" t="str">
        <f>IF($C659="","",COUNTIFS(Con_ve!$C$6:$C$1005,$C659,Con_ve!$Q$6:$Q$1005,Cad_cl!CP$5))</f>
        <v/>
      </c>
      <c r="CQ659" s="125" t="str">
        <f>IF($C659="","",COUNTIFS(Con_ve!$C$6:$C$1005,$C659,Con_ve!$Q$6:$Q$1005,Cad_cl!CQ$5))</f>
        <v/>
      </c>
      <c r="CR659" s="125">
        <f t="shared" si="32"/>
        <v>0</v>
      </c>
    </row>
    <row r="660" spans="3:96" ht="30" customHeight="1">
      <c r="C660" s="153"/>
      <c r="D660" s="153"/>
      <c r="E660" s="154"/>
      <c r="F660" s="153"/>
      <c r="G660" s="155"/>
      <c r="H660" s="153"/>
      <c r="I660" s="153"/>
      <c r="J660" s="132" t="s">
        <v>309</v>
      </c>
      <c r="K660" s="133" t="s">
        <v>309</v>
      </c>
      <c r="L660" s="153"/>
      <c r="M660" s="153"/>
      <c r="N660" s="153"/>
      <c r="O660" s="153"/>
      <c r="P660" s="153"/>
      <c r="Q660" s="153"/>
      <c r="AP660" s="134" t="str">
        <f>IF(ISERR(IF($C660="","",SUMIFS(Con_ve!$F$6:$F$1005,Con_ve!$C$6:$C$1005,$C660,Con_ve!$I$6:$I$1005,"Fechada",Con_ve!$Q$6:$Q$1005,Cad_cl!AP$5))),"",IF($C660="","",SUMIFS(Con_ve!$F$6:$F$1005,Con_ve!$C$6:$C$1005,$C660,Con_ve!$I$6:$I$1005,"Fechada",Con_ve!$Q$6:$Q$1005,Cad_cl!AP$5)))</f>
        <v/>
      </c>
      <c r="AQ660" s="134" t="str">
        <f>IF(ISERR(IF($C660="","",SUMIFS(Con_ve!$F$6:$F$1005,Con_ve!$C$6:$C$1005,$C660,Con_ve!$I$6:$I$1005,"Fechada",Con_ve!$Q$6:$Q$1005,Cad_cl!AQ$5))),"",IF($C660="","",SUMIFS(Con_ve!$F$6:$F$1005,Con_ve!$C$6:$C$1005,$C660,Con_ve!$I$6:$I$1005,"Fechada",Con_ve!$Q$6:$Q$1005,Cad_cl!AQ$5)))</f>
        <v/>
      </c>
      <c r="AR660" s="134" t="str">
        <f>IF(ISERR(IF($C660="","",SUMIFS(Con_ve!$F$6:$F$1005,Con_ve!$C$6:$C$1005,$C660,Con_ve!$I$6:$I$1005,"Fechada",Con_ve!$Q$6:$Q$1005,Cad_cl!AR$5))),"",IF($C660="","",SUMIFS(Con_ve!$F$6:$F$1005,Con_ve!$C$6:$C$1005,$C660,Con_ve!$I$6:$I$1005,"Fechada",Con_ve!$Q$6:$Q$1005,Cad_cl!AR$5)))</f>
        <v/>
      </c>
      <c r="AS660" s="134" t="str">
        <f>IF(ISERR(IF($C660="","",SUMIFS(Con_ve!$F$6:$F$1005,Con_ve!$C$6:$C$1005,$C660,Con_ve!$I$6:$I$1005,"Fechada",Con_ve!$Q$6:$Q$1005,Cad_cl!AS$5))),"",IF($C660="","",SUMIFS(Con_ve!$F$6:$F$1005,Con_ve!$C$6:$C$1005,$C660,Con_ve!$I$6:$I$1005,"Fechada",Con_ve!$Q$6:$Q$1005,Cad_cl!AS$5)))</f>
        <v/>
      </c>
      <c r="AT660" s="134" t="str">
        <f>IF(ISERR(IF($C660="","",SUMIFS(Con_ve!$F$6:$F$1005,Con_ve!$C$6:$C$1005,$C660,Con_ve!$I$6:$I$1005,"Fechada",Con_ve!$Q$6:$Q$1005,Cad_cl!AT$5))),"",IF($C660="","",SUMIFS(Con_ve!$F$6:$F$1005,Con_ve!$C$6:$C$1005,$C660,Con_ve!$I$6:$I$1005,"Fechada",Con_ve!$Q$6:$Q$1005,Cad_cl!AT$5)))</f>
        <v/>
      </c>
      <c r="AU660" s="134" t="str">
        <f>IF(ISERR(IF($C660="","",SUMIFS(Con_ve!$F$6:$F$1005,Con_ve!$C$6:$C$1005,$C660,Con_ve!$I$6:$I$1005,"Fechada",Con_ve!$Q$6:$Q$1005,Cad_cl!AU$5))),"",IF($C660="","",SUMIFS(Con_ve!$F$6:$F$1005,Con_ve!$C$6:$C$1005,$C660,Con_ve!$I$6:$I$1005,"Fechada",Con_ve!$Q$6:$Q$1005,Cad_cl!AU$5)))</f>
        <v/>
      </c>
      <c r="AV660" s="134" t="str">
        <f>IF(ISERR(IF($C660="","",SUMIFS(Con_ve!$F$6:$F$1005,Con_ve!$C$6:$C$1005,$C660,Con_ve!$I$6:$I$1005,"Fechada",Con_ve!$Q$6:$Q$1005,Cad_cl!AV$5))),"",IF($C660="","",SUMIFS(Con_ve!$F$6:$F$1005,Con_ve!$C$6:$C$1005,$C660,Con_ve!$I$6:$I$1005,"Fechada",Con_ve!$Q$6:$Q$1005,Cad_cl!AV$5)))</f>
        <v/>
      </c>
      <c r="AW660" s="134" t="str">
        <f>IF(ISERR(IF($C660="","",SUMIFS(Con_ve!$F$6:$F$1005,Con_ve!$C$6:$C$1005,$C660,Con_ve!$I$6:$I$1005,"Fechada",Con_ve!$Q$6:$Q$1005,Cad_cl!AW$5))),"",IF($C660="","",SUMIFS(Con_ve!$F$6:$F$1005,Con_ve!$C$6:$C$1005,$C660,Con_ve!$I$6:$I$1005,"Fechada",Con_ve!$Q$6:$Q$1005,Cad_cl!AW$5)))</f>
        <v/>
      </c>
      <c r="AX660" s="134" t="str">
        <f>IF(ISERR(IF($C660="","",SUMIFS(Con_ve!$F$6:$F$1005,Con_ve!$C$6:$C$1005,$C660,Con_ve!$I$6:$I$1005,"Fechada",Con_ve!$Q$6:$Q$1005,Cad_cl!AX$5))),"",IF($C660="","",SUMIFS(Con_ve!$F$6:$F$1005,Con_ve!$C$6:$C$1005,$C660,Con_ve!$I$6:$I$1005,"Fechada",Con_ve!$Q$6:$Q$1005,Cad_cl!AX$5)))</f>
        <v/>
      </c>
      <c r="AY660" s="134" t="str">
        <f>IF(ISERR(IF($C660="","",SUMIFS(Con_ve!$F$6:$F$1005,Con_ve!$C$6:$C$1005,$C660,Con_ve!$I$6:$I$1005,"Fechada",Con_ve!$Q$6:$Q$1005,Cad_cl!AY$5))),"",IF($C660="","",SUMIFS(Con_ve!$F$6:$F$1005,Con_ve!$C$6:$C$1005,$C660,Con_ve!$I$6:$I$1005,"Fechada",Con_ve!$Q$6:$Q$1005,Cad_cl!AY$5)))</f>
        <v/>
      </c>
      <c r="AZ660" s="134" t="str">
        <f>IF(ISERR(IF($C660="","",SUMIFS(Con_ve!$F$6:$F$1005,Con_ve!$C$6:$C$1005,$C660,Con_ve!$I$6:$I$1005,"Fechada",Con_ve!$Q$6:$Q$1005,Cad_cl!AZ$5))),"",IF($C660="","",SUMIFS(Con_ve!$F$6:$F$1005,Con_ve!$C$6:$C$1005,$C660,Con_ve!$I$6:$I$1005,"Fechada",Con_ve!$Q$6:$Q$1005,Cad_cl!AZ$5)))</f>
        <v/>
      </c>
      <c r="BA660" s="134" t="str">
        <f>IF(ISERR(IF($C660="","",SUMIFS(Con_ve!$F$6:$F$1005,Con_ve!$C$6:$C$1005,$C660,Con_ve!$I$6:$I$1005,"Fechada",Con_ve!$Q$6:$Q$1005,Cad_cl!BA$5))),"",IF($C660="","",SUMIFS(Con_ve!$F$6:$F$1005,Con_ve!$C$6:$C$1005,$C660,Con_ve!$I$6:$I$1005,"Fechada",Con_ve!$Q$6:$Q$1005,Cad_cl!BA$5)))</f>
        <v/>
      </c>
      <c r="BB660" s="134">
        <f t="shared" si="30"/>
        <v>0</v>
      </c>
      <c r="BD660" s="134" t="str">
        <f>IF(ISERR(IF($C660="","",SUMIFS(Con_ve!$F$6:$F$1005,Con_ve!$C$6:$C$1005,$C660,Con_ve!$I$6:$I$1005,"Em negociação",Con_ve!$Q$6:$Q$1005,Cad_cl!BD$5))),"",IF($C660="","",SUMIFS(Con_ve!$F$6:$F$1005,Con_ve!$C$6:$C$1005,$C660,Con_ve!$I$6:$I$1005,"Em negociação",Con_ve!$Q$6:$Q$1005,Cad_cl!BD$5)))</f>
        <v/>
      </c>
      <c r="BE660" s="134" t="str">
        <f>IF(ISERR(IF($C660="","",SUMIFS(Con_ve!$F$6:$F$1005,Con_ve!$C$6:$C$1005,$C660,Con_ve!$I$6:$I$1005,"Em negociação",Con_ve!$Q$6:$Q$1005,Cad_cl!BE$5))),"",IF($C660="","",SUMIFS(Con_ve!$F$6:$F$1005,Con_ve!$C$6:$C$1005,$C660,Con_ve!$I$6:$I$1005,"Em negociação",Con_ve!$Q$6:$Q$1005,Cad_cl!BE$5)))</f>
        <v/>
      </c>
      <c r="BF660" s="134" t="str">
        <f>IF(ISERR(IF($C660="","",SUMIFS(Con_ve!$F$6:$F$1005,Con_ve!$C$6:$C$1005,$C660,Con_ve!$I$6:$I$1005,"Em negociação",Con_ve!$Q$6:$Q$1005,Cad_cl!BF$5))),"",IF($C660="","",SUMIFS(Con_ve!$F$6:$F$1005,Con_ve!$C$6:$C$1005,$C660,Con_ve!$I$6:$I$1005,"Em negociação",Con_ve!$Q$6:$Q$1005,Cad_cl!BF$5)))</f>
        <v/>
      </c>
      <c r="BG660" s="134" t="str">
        <f>IF(ISERR(IF($C660="","",SUMIFS(Con_ve!$F$6:$F$1005,Con_ve!$C$6:$C$1005,$C660,Con_ve!$I$6:$I$1005,"Em negociação",Con_ve!$Q$6:$Q$1005,Cad_cl!BG$5))),"",IF($C660="","",SUMIFS(Con_ve!$F$6:$F$1005,Con_ve!$C$6:$C$1005,$C660,Con_ve!$I$6:$I$1005,"Em negociação",Con_ve!$Q$6:$Q$1005,Cad_cl!BG$5)))</f>
        <v/>
      </c>
      <c r="BH660" s="134" t="str">
        <f>IF(ISERR(IF($C660="","",SUMIFS(Con_ve!$F$6:$F$1005,Con_ve!$C$6:$C$1005,$C660,Con_ve!$I$6:$I$1005,"Em negociação",Con_ve!$Q$6:$Q$1005,Cad_cl!BH$5))),"",IF($C660="","",SUMIFS(Con_ve!$F$6:$F$1005,Con_ve!$C$6:$C$1005,$C660,Con_ve!$I$6:$I$1005,"Em negociação",Con_ve!$Q$6:$Q$1005,Cad_cl!BH$5)))</f>
        <v/>
      </c>
      <c r="BI660" s="134" t="str">
        <f>IF(ISERR(IF($C660="","",SUMIFS(Con_ve!$F$6:$F$1005,Con_ve!$C$6:$C$1005,$C660,Con_ve!$I$6:$I$1005,"Em negociação",Con_ve!$Q$6:$Q$1005,Cad_cl!BI$5))),"",IF($C660="","",SUMIFS(Con_ve!$F$6:$F$1005,Con_ve!$C$6:$C$1005,$C660,Con_ve!$I$6:$I$1005,"Em negociação",Con_ve!$Q$6:$Q$1005,Cad_cl!BI$5)))</f>
        <v/>
      </c>
      <c r="BJ660" s="134" t="str">
        <f>IF(ISERR(IF($C660="","",SUMIFS(Con_ve!$F$6:$F$1005,Con_ve!$C$6:$C$1005,$C660,Con_ve!$I$6:$I$1005,"Em negociação",Con_ve!$Q$6:$Q$1005,Cad_cl!BJ$5))),"",IF($C660="","",SUMIFS(Con_ve!$F$6:$F$1005,Con_ve!$C$6:$C$1005,$C660,Con_ve!$I$6:$I$1005,"Em negociação",Con_ve!$Q$6:$Q$1005,Cad_cl!BJ$5)))</f>
        <v/>
      </c>
      <c r="BK660" s="134" t="str">
        <f>IF(ISERR(IF($C660="","",SUMIFS(Con_ve!$F$6:$F$1005,Con_ve!$C$6:$C$1005,$C660,Con_ve!$I$6:$I$1005,"Em negociação",Con_ve!$Q$6:$Q$1005,Cad_cl!BK$5))),"",IF($C660="","",SUMIFS(Con_ve!$F$6:$F$1005,Con_ve!$C$6:$C$1005,$C660,Con_ve!$I$6:$I$1005,"Em negociação",Con_ve!$Q$6:$Q$1005,Cad_cl!BK$5)))</f>
        <v/>
      </c>
      <c r="BL660" s="134" t="str">
        <f>IF(ISERR(IF($C660="","",SUMIFS(Con_ve!$F$6:$F$1005,Con_ve!$C$6:$C$1005,$C660,Con_ve!$I$6:$I$1005,"Em negociação",Con_ve!$Q$6:$Q$1005,Cad_cl!BL$5))),"",IF($C660="","",SUMIFS(Con_ve!$F$6:$F$1005,Con_ve!$C$6:$C$1005,$C660,Con_ve!$I$6:$I$1005,"Em negociação",Con_ve!$Q$6:$Q$1005,Cad_cl!BL$5)))</f>
        <v/>
      </c>
      <c r="BM660" s="134" t="str">
        <f>IF(ISERR(IF($C660="","",SUMIFS(Con_ve!$F$6:$F$1005,Con_ve!$C$6:$C$1005,$C660,Con_ve!$I$6:$I$1005,"Em negociação",Con_ve!$Q$6:$Q$1005,Cad_cl!BM$5))),"",IF($C660="","",SUMIFS(Con_ve!$F$6:$F$1005,Con_ve!$C$6:$C$1005,$C660,Con_ve!$I$6:$I$1005,"Em negociação",Con_ve!$Q$6:$Q$1005,Cad_cl!BM$5)))</f>
        <v/>
      </c>
      <c r="BN660" s="134" t="str">
        <f>IF(ISERR(IF($C660="","",SUMIFS(Con_ve!$F$6:$F$1005,Con_ve!$C$6:$C$1005,$C660,Con_ve!$I$6:$I$1005,"Em negociação",Con_ve!$Q$6:$Q$1005,Cad_cl!BN$5))),"",IF($C660="","",SUMIFS(Con_ve!$F$6:$F$1005,Con_ve!$C$6:$C$1005,$C660,Con_ve!$I$6:$I$1005,"Em negociação",Con_ve!$Q$6:$Q$1005,Cad_cl!BN$5)))</f>
        <v/>
      </c>
      <c r="BO660" s="134" t="str">
        <f>IF(ISERR(IF($C660="","",SUMIFS(Con_ve!$F$6:$F$1005,Con_ve!$C$6:$C$1005,$C660,Con_ve!$I$6:$I$1005,"Em negociação",Con_ve!$Q$6:$Q$1005,Cad_cl!BO$5))),"",IF($C660="","",SUMIFS(Con_ve!$F$6:$F$1005,Con_ve!$C$6:$C$1005,$C660,Con_ve!$I$6:$I$1005,"Em negociação",Con_ve!$Q$6:$Q$1005,Cad_cl!BO$5)))</f>
        <v/>
      </c>
      <c r="BP660" s="134">
        <f t="shared" si="31"/>
        <v>0</v>
      </c>
      <c r="BR660" s="125" t="str">
        <f>IF(ISERR(IF(AND($I660=Re_lo!$E$5,BR$5=VLOOKUP(Re_lo!$H$5,Re_lo!$N$5:$O$16,2,0)),AP660,"")),"",IF(AND($I660=Re_lo!$E$5,BR$5=VLOOKUP(Re_lo!$H$5,Re_lo!$N$5:$O$16,2,0)),AP660,""))</f>
        <v/>
      </c>
      <c r="BS660" s="125" t="str">
        <f>IF(ISERR(IF(AND($I660=Re_lo!$E$5,BS$5=VLOOKUP(Re_lo!$H$5,Re_lo!$N$5:$O$16,2,0)),AQ660,"")),"",IF(AND($I660=Re_lo!$E$5,BS$5=VLOOKUP(Re_lo!$H$5,Re_lo!$N$5:$O$16,2,0)),AQ660,""))</f>
        <v/>
      </c>
      <c r="BT660" s="125" t="str">
        <f>IF(ISERR(IF(AND($I660=Re_lo!$E$5,BT$5=VLOOKUP(Re_lo!$H$5,Re_lo!$N$5:$O$16,2,0)),AR660,"")),"",IF(AND($I660=Re_lo!$E$5,BT$5=VLOOKUP(Re_lo!$H$5,Re_lo!$N$5:$O$16,2,0)),AR660,""))</f>
        <v/>
      </c>
      <c r="BU660" s="125" t="str">
        <f>IF(ISERR(IF(AND($I660=Re_lo!$E$5,BU$5=VLOOKUP(Re_lo!$H$5,Re_lo!$N$5:$O$16,2,0)),AS660,"")),"",IF(AND($I660=Re_lo!$E$5,BU$5=VLOOKUP(Re_lo!$H$5,Re_lo!$N$5:$O$16,2,0)),AS660,""))</f>
        <v/>
      </c>
      <c r="BV660" s="125" t="str">
        <f>IF(ISERR(IF(AND($I660=Re_lo!$E$5,BV$5=VLOOKUP(Re_lo!$H$5,Re_lo!$N$5:$O$16,2,0)),AT660,"")),"",IF(AND($I660=Re_lo!$E$5,BV$5=VLOOKUP(Re_lo!$H$5,Re_lo!$N$5:$O$16,2,0)),AT660,""))</f>
        <v/>
      </c>
      <c r="BW660" s="125" t="str">
        <f>IF(ISERR(IF(AND($I660=Re_lo!$E$5,BW$5=VLOOKUP(Re_lo!$H$5,Re_lo!$N$5:$O$16,2,0)),AU660,"")),"",IF(AND($I660=Re_lo!$E$5,BW$5=VLOOKUP(Re_lo!$H$5,Re_lo!$N$5:$O$16,2,0)),AU660,""))</f>
        <v/>
      </c>
      <c r="BX660" s="125" t="str">
        <f>IF(ISERR(IF(AND($I660=Re_lo!$E$5,BX$5=VLOOKUP(Re_lo!$H$5,Re_lo!$N$5:$O$16,2,0)),AV660,"")),"",IF(AND($I660=Re_lo!$E$5,BX$5=VLOOKUP(Re_lo!$H$5,Re_lo!$N$5:$O$16,2,0)),AV660,""))</f>
        <v/>
      </c>
      <c r="BY660" s="125" t="str">
        <f>IF(ISERR(IF(AND($I660=Re_lo!$E$5,BY$5=VLOOKUP(Re_lo!$H$5,Re_lo!$N$5:$O$16,2,0)),AW660,"")),"",IF(AND($I660=Re_lo!$E$5,BY$5=VLOOKUP(Re_lo!$H$5,Re_lo!$N$5:$O$16,2,0)),AW660,""))</f>
        <v/>
      </c>
      <c r="BZ660" s="125" t="str">
        <f>IF(ISERR(IF(AND($I660=Re_lo!$E$5,BZ$5=VLOOKUP(Re_lo!$H$5,Re_lo!$N$5:$O$16,2,0)),AX660,"")),"",IF(AND($I660=Re_lo!$E$5,BZ$5=VLOOKUP(Re_lo!$H$5,Re_lo!$N$5:$O$16,2,0)),AX660,""))</f>
        <v/>
      </c>
      <c r="CA660" s="125" t="str">
        <f>IF(ISERR(IF(AND($I660=Re_lo!$E$5,CA$5=VLOOKUP(Re_lo!$H$5,Re_lo!$N$5:$O$16,2,0)),AY660,"")),"",IF(AND($I660=Re_lo!$E$5,CA$5=VLOOKUP(Re_lo!$H$5,Re_lo!$N$5:$O$16,2,0)),AY660,""))</f>
        <v/>
      </c>
      <c r="CB660" s="125" t="str">
        <f>IF(ISERR(IF(AND($I660=Re_lo!$E$5,CB$5=VLOOKUP(Re_lo!$H$5,Re_lo!$N$5:$O$16,2,0)),AZ660,"")),"",IF(AND($I660=Re_lo!$E$5,CB$5=VLOOKUP(Re_lo!$H$5,Re_lo!$N$5:$O$16,2,0)),AZ660,""))</f>
        <v/>
      </c>
      <c r="CC660" s="125" t="str">
        <f>IF(ISERR(IF(AND($I660=Re_lo!$E$5,CC$5=VLOOKUP(Re_lo!$H$5,Re_lo!$N$5:$O$16,2,0)),BA660,"")),"",IF(AND($I660=Re_lo!$E$5,CC$5=VLOOKUP(Re_lo!$H$5,Re_lo!$N$5:$O$16,2,0)),BA660,""))</f>
        <v/>
      </c>
      <c r="CD660" s="125" t="str">
        <f>IF(ISERR(IF(AND($I660=Re_lo!$E$5,CD$5=VLOOKUP(Re_lo!$H$5,Re_lo!$N$5:$O$16,2,0)),BB660,"")),"",IF(AND($I660=Re_lo!$E$5,CD$5=VLOOKUP(Re_lo!$H$5,Re_lo!$N$5:$O$16,2,0)),BB660,""))</f>
        <v/>
      </c>
      <c r="CF660" s="125" t="str">
        <f>IF($C660="","",COUNTIFS(Con_ve!$C$6:$C$1005,$C660,Con_ve!$Q$6:$Q$1005,Cad_cl!CF$5))</f>
        <v/>
      </c>
      <c r="CG660" s="125" t="str">
        <f>IF($C660="","",COUNTIFS(Con_ve!$C$6:$C$1005,$C660,Con_ve!$Q$6:$Q$1005,Cad_cl!CG$5))</f>
        <v/>
      </c>
      <c r="CH660" s="125" t="str">
        <f>IF($C660="","",COUNTIFS(Con_ve!$C$6:$C$1005,$C660,Con_ve!$Q$6:$Q$1005,Cad_cl!CH$5))</f>
        <v/>
      </c>
      <c r="CI660" s="125" t="str">
        <f>IF($C660="","",COUNTIFS(Con_ve!$C$6:$C$1005,$C660,Con_ve!$Q$6:$Q$1005,Cad_cl!CI$5))</f>
        <v/>
      </c>
      <c r="CJ660" s="125" t="str">
        <f>IF($C660="","",COUNTIFS(Con_ve!$C$6:$C$1005,$C660,Con_ve!$Q$6:$Q$1005,Cad_cl!CJ$5))</f>
        <v/>
      </c>
      <c r="CK660" s="125" t="str">
        <f>IF($C660="","",COUNTIFS(Con_ve!$C$6:$C$1005,$C660,Con_ve!$Q$6:$Q$1005,Cad_cl!CK$5))</f>
        <v/>
      </c>
      <c r="CL660" s="125" t="str">
        <f>IF($C660="","",COUNTIFS(Con_ve!$C$6:$C$1005,$C660,Con_ve!$Q$6:$Q$1005,Cad_cl!CL$5))</f>
        <v/>
      </c>
      <c r="CM660" s="125" t="str">
        <f>IF($C660="","",COUNTIFS(Con_ve!$C$6:$C$1005,$C660,Con_ve!$Q$6:$Q$1005,Cad_cl!CM$5))</f>
        <v/>
      </c>
      <c r="CN660" s="125" t="str">
        <f>IF($C660="","",COUNTIFS(Con_ve!$C$6:$C$1005,$C660,Con_ve!$Q$6:$Q$1005,Cad_cl!CN$5))</f>
        <v/>
      </c>
      <c r="CO660" s="125" t="str">
        <f>IF($C660="","",COUNTIFS(Con_ve!$C$6:$C$1005,$C660,Con_ve!$Q$6:$Q$1005,Cad_cl!CO$5))</f>
        <v/>
      </c>
      <c r="CP660" s="125" t="str">
        <f>IF($C660="","",COUNTIFS(Con_ve!$C$6:$C$1005,$C660,Con_ve!$Q$6:$Q$1005,Cad_cl!CP$5))</f>
        <v/>
      </c>
      <c r="CQ660" s="125" t="str">
        <f>IF($C660="","",COUNTIFS(Con_ve!$C$6:$C$1005,$C660,Con_ve!$Q$6:$Q$1005,Cad_cl!CQ$5))</f>
        <v/>
      </c>
      <c r="CR660" s="125">
        <f t="shared" si="32"/>
        <v>0</v>
      </c>
    </row>
    <row r="661" spans="3:96" ht="30" customHeight="1">
      <c r="C661" s="153"/>
      <c r="D661" s="153"/>
      <c r="E661" s="154"/>
      <c r="F661" s="153"/>
      <c r="G661" s="155"/>
      <c r="H661" s="153"/>
      <c r="I661" s="153"/>
      <c r="J661" s="132" t="s">
        <v>309</v>
      </c>
      <c r="K661" s="133" t="s">
        <v>309</v>
      </c>
      <c r="L661" s="153"/>
      <c r="M661" s="153"/>
      <c r="N661" s="153"/>
      <c r="O661" s="153"/>
      <c r="P661" s="153"/>
      <c r="Q661" s="153"/>
      <c r="AP661" s="134" t="str">
        <f>IF(ISERR(IF($C661="","",SUMIFS(Con_ve!$F$6:$F$1005,Con_ve!$C$6:$C$1005,$C661,Con_ve!$I$6:$I$1005,"Fechada",Con_ve!$Q$6:$Q$1005,Cad_cl!AP$5))),"",IF($C661="","",SUMIFS(Con_ve!$F$6:$F$1005,Con_ve!$C$6:$C$1005,$C661,Con_ve!$I$6:$I$1005,"Fechada",Con_ve!$Q$6:$Q$1005,Cad_cl!AP$5)))</f>
        <v/>
      </c>
      <c r="AQ661" s="134" t="str">
        <f>IF(ISERR(IF($C661="","",SUMIFS(Con_ve!$F$6:$F$1005,Con_ve!$C$6:$C$1005,$C661,Con_ve!$I$6:$I$1005,"Fechada",Con_ve!$Q$6:$Q$1005,Cad_cl!AQ$5))),"",IF($C661="","",SUMIFS(Con_ve!$F$6:$F$1005,Con_ve!$C$6:$C$1005,$C661,Con_ve!$I$6:$I$1005,"Fechada",Con_ve!$Q$6:$Q$1005,Cad_cl!AQ$5)))</f>
        <v/>
      </c>
      <c r="AR661" s="134" t="str">
        <f>IF(ISERR(IF($C661="","",SUMIFS(Con_ve!$F$6:$F$1005,Con_ve!$C$6:$C$1005,$C661,Con_ve!$I$6:$I$1005,"Fechada",Con_ve!$Q$6:$Q$1005,Cad_cl!AR$5))),"",IF($C661="","",SUMIFS(Con_ve!$F$6:$F$1005,Con_ve!$C$6:$C$1005,$C661,Con_ve!$I$6:$I$1005,"Fechada",Con_ve!$Q$6:$Q$1005,Cad_cl!AR$5)))</f>
        <v/>
      </c>
      <c r="AS661" s="134" t="str">
        <f>IF(ISERR(IF($C661="","",SUMIFS(Con_ve!$F$6:$F$1005,Con_ve!$C$6:$C$1005,$C661,Con_ve!$I$6:$I$1005,"Fechada",Con_ve!$Q$6:$Q$1005,Cad_cl!AS$5))),"",IF($C661="","",SUMIFS(Con_ve!$F$6:$F$1005,Con_ve!$C$6:$C$1005,$C661,Con_ve!$I$6:$I$1005,"Fechada",Con_ve!$Q$6:$Q$1005,Cad_cl!AS$5)))</f>
        <v/>
      </c>
      <c r="AT661" s="134" t="str">
        <f>IF(ISERR(IF($C661="","",SUMIFS(Con_ve!$F$6:$F$1005,Con_ve!$C$6:$C$1005,$C661,Con_ve!$I$6:$I$1005,"Fechada",Con_ve!$Q$6:$Q$1005,Cad_cl!AT$5))),"",IF($C661="","",SUMIFS(Con_ve!$F$6:$F$1005,Con_ve!$C$6:$C$1005,$C661,Con_ve!$I$6:$I$1005,"Fechada",Con_ve!$Q$6:$Q$1005,Cad_cl!AT$5)))</f>
        <v/>
      </c>
      <c r="AU661" s="134" t="str">
        <f>IF(ISERR(IF($C661="","",SUMIFS(Con_ve!$F$6:$F$1005,Con_ve!$C$6:$C$1005,$C661,Con_ve!$I$6:$I$1005,"Fechada",Con_ve!$Q$6:$Q$1005,Cad_cl!AU$5))),"",IF($C661="","",SUMIFS(Con_ve!$F$6:$F$1005,Con_ve!$C$6:$C$1005,$C661,Con_ve!$I$6:$I$1005,"Fechada",Con_ve!$Q$6:$Q$1005,Cad_cl!AU$5)))</f>
        <v/>
      </c>
      <c r="AV661" s="134" t="str">
        <f>IF(ISERR(IF($C661="","",SUMIFS(Con_ve!$F$6:$F$1005,Con_ve!$C$6:$C$1005,$C661,Con_ve!$I$6:$I$1005,"Fechada",Con_ve!$Q$6:$Q$1005,Cad_cl!AV$5))),"",IF($C661="","",SUMIFS(Con_ve!$F$6:$F$1005,Con_ve!$C$6:$C$1005,$C661,Con_ve!$I$6:$I$1005,"Fechada",Con_ve!$Q$6:$Q$1005,Cad_cl!AV$5)))</f>
        <v/>
      </c>
      <c r="AW661" s="134" t="str">
        <f>IF(ISERR(IF($C661="","",SUMIFS(Con_ve!$F$6:$F$1005,Con_ve!$C$6:$C$1005,$C661,Con_ve!$I$6:$I$1005,"Fechada",Con_ve!$Q$6:$Q$1005,Cad_cl!AW$5))),"",IF($C661="","",SUMIFS(Con_ve!$F$6:$F$1005,Con_ve!$C$6:$C$1005,$C661,Con_ve!$I$6:$I$1005,"Fechada",Con_ve!$Q$6:$Q$1005,Cad_cl!AW$5)))</f>
        <v/>
      </c>
      <c r="AX661" s="134" t="str">
        <f>IF(ISERR(IF($C661="","",SUMIFS(Con_ve!$F$6:$F$1005,Con_ve!$C$6:$C$1005,$C661,Con_ve!$I$6:$I$1005,"Fechada",Con_ve!$Q$6:$Q$1005,Cad_cl!AX$5))),"",IF($C661="","",SUMIFS(Con_ve!$F$6:$F$1005,Con_ve!$C$6:$C$1005,$C661,Con_ve!$I$6:$I$1005,"Fechada",Con_ve!$Q$6:$Q$1005,Cad_cl!AX$5)))</f>
        <v/>
      </c>
      <c r="AY661" s="134" t="str">
        <f>IF(ISERR(IF($C661="","",SUMIFS(Con_ve!$F$6:$F$1005,Con_ve!$C$6:$C$1005,$C661,Con_ve!$I$6:$I$1005,"Fechada",Con_ve!$Q$6:$Q$1005,Cad_cl!AY$5))),"",IF($C661="","",SUMIFS(Con_ve!$F$6:$F$1005,Con_ve!$C$6:$C$1005,$C661,Con_ve!$I$6:$I$1005,"Fechada",Con_ve!$Q$6:$Q$1005,Cad_cl!AY$5)))</f>
        <v/>
      </c>
      <c r="AZ661" s="134" t="str">
        <f>IF(ISERR(IF($C661="","",SUMIFS(Con_ve!$F$6:$F$1005,Con_ve!$C$6:$C$1005,$C661,Con_ve!$I$6:$I$1005,"Fechada",Con_ve!$Q$6:$Q$1005,Cad_cl!AZ$5))),"",IF($C661="","",SUMIFS(Con_ve!$F$6:$F$1005,Con_ve!$C$6:$C$1005,$C661,Con_ve!$I$6:$I$1005,"Fechada",Con_ve!$Q$6:$Q$1005,Cad_cl!AZ$5)))</f>
        <v/>
      </c>
      <c r="BA661" s="134" t="str">
        <f>IF(ISERR(IF($C661="","",SUMIFS(Con_ve!$F$6:$F$1005,Con_ve!$C$6:$C$1005,$C661,Con_ve!$I$6:$I$1005,"Fechada",Con_ve!$Q$6:$Q$1005,Cad_cl!BA$5))),"",IF($C661="","",SUMIFS(Con_ve!$F$6:$F$1005,Con_ve!$C$6:$C$1005,$C661,Con_ve!$I$6:$I$1005,"Fechada",Con_ve!$Q$6:$Q$1005,Cad_cl!BA$5)))</f>
        <v/>
      </c>
      <c r="BB661" s="134">
        <f t="shared" si="30"/>
        <v>0</v>
      </c>
      <c r="BD661" s="134" t="str">
        <f>IF(ISERR(IF($C661="","",SUMIFS(Con_ve!$F$6:$F$1005,Con_ve!$C$6:$C$1005,$C661,Con_ve!$I$6:$I$1005,"Em negociação",Con_ve!$Q$6:$Q$1005,Cad_cl!BD$5))),"",IF($C661="","",SUMIFS(Con_ve!$F$6:$F$1005,Con_ve!$C$6:$C$1005,$C661,Con_ve!$I$6:$I$1005,"Em negociação",Con_ve!$Q$6:$Q$1005,Cad_cl!BD$5)))</f>
        <v/>
      </c>
      <c r="BE661" s="134" t="str">
        <f>IF(ISERR(IF($C661="","",SUMIFS(Con_ve!$F$6:$F$1005,Con_ve!$C$6:$C$1005,$C661,Con_ve!$I$6:$I$1005,"Em negociação",Con_ve!$Q$6:$Q$1005,Cad_cl!BE$5))),"",IF($C661="","",SUMIFS(Con_ve!$F$6:$F$1005,Con_ve!$C$6:$C$1005,$C661,Con_ve!$I$6:$I$1005,"Em negociação",Con_ve!$Q$6:$Q$1005,Cad_cl!BE$5)))</f>
        <v/>
      </c>
      <c r="BF661" s="134" t="str">
        <f>IF(ISERR(IF($C661="","",SUMIFS(Con_ve!$F$6:$F$1005,Con_ve!$C$6:$C$1005,$C661,Con_ve!$I$6:$I$1005,"Em negociação",Con_ve!$Q$6:$Q$1005,Cad_cl!BF$5))),"",IF($C661="","",SUMIFS(Con_ve!$F$6:$F$1005,Con_ve!$C$6:$C$1005,$C661,Con_ve!$I$6:$I$1005,"Em negociação",Con_ve!$Q$6:$Q$1005,Cad_cl!BF$5)))</f>
        <v/>
      </c>
      <c r="BG661" s="134" t="str">
        <f>IF(ISERR(IF($C661="","",SUMIFS(Con_ve!$F$6:$F$1005,Con_ve!$C$6:$C$1005,$C661,Con_ve!$I$6:$I$1005,"Em negociação",Con_ve!$Q$6:$Q$1005,Cad_cl!BG$5))),"",IF($C661="","",SUMIFS(Con_ve!$F$6:$F$1005,Con_ve!$C$6:$C$1005,$C661,Con_ve!$I$6:$I$1005,"Em negociação",Con_ve!$Q$6:$Q$1005,Cad_cl!BG$5)))</f>
        <v/>
      </c>
      <c r="BH661" s="134" t="str">
        <f>IF(ISERR(IF($C661="","",SUMIFS(Con_ve!$F$6:$F$1005,Con_ve!$C$6:$C$1005,$C661,Con_ve!$I$6:$I$1005,"Em negociação",Con_ve!$Q$6:$Q$1005,Cad_cl!BH$5))),"",IF($C661="","",SUMIFS(Con_ve!$F$6:$F$1005,Con_ve!$C$6:$C$1005,$C661,Con_ve!$I$6:$I$1005,"Em negociação",Con_ve!$Q$6:$Q$1005,Cad_cl!BH$5)))</f>
        <v/>
      </c>
      <c r="BI661" s="134" t="str">
        <f>IF(ISERR(IF($C661="","",SUMIFS(Con_ve!$F$6:$F$1005,Con_ve!$C$6:$C$1005,$C661,Con_ve!$I$6:$I$1005,"Em negociação",Con_ve!$Q$6:$Q$1005,Cad_cl!BI$5))),"",IF($C661="","",SUMIFS(Con_ve!$F$6:$F$1005,Con_ve!$C$6:$C$1005,$C661,Con_ve!$I$6:$I$1005,"Em negociação",Con_ve!$Q$6:$Q$1005,Cad_cl!BI$5)))</f>
        <v/>
      </c>
      <c r="BJ661" s="134" t="str">
        <f>IF(ISERR(IF($C661="","",SUMIFS(Con_ve!$F$6:$F$1005,Con_ve!$C$6:$C$1005,$C661,Con_ve!$I$6:$I$1005,"Em negociação",Con_ve!$Q$6:$Q$1005,Cad_cl!BJ$5))),"",IF($C661="","",SUMIFS(Con_ve!$F$6:$F$1005,Con_ve!$C$6:$C$1005,$C661,Con_ve!$I$6:$I$1005,"Em negociação",Con_ve!$Q$6:$Q$1005,Cad_cl!BJ$5)))</f>
        <v/>
      </c>
      <c r="BK661" s="134" t="str">
        <f>IF(ISERR(IF($C661="","",SUMIFS(Con_ve!$F$6:$F$1005,Con_ve!$C$6:$C$1005,$C661,Con_ve!$I$6:$I$1005,"Em negociação",Con_ve!$Q$6:$Q$1005,Cad_cl!BK$5))),"",IF($C661="","",SUMIFS(Con_ve!$F$6:$F$1005,Con_ve!$C$6:$C$1005,$C661,Con_ve!$I$6:$I$1005,"Em negociação",Con_ve!$Q$6:$Q$1005,Cad_cl!BK$5)))</f>
        <v/>
      </c>
      <c r="BL661" s="134" t="str">
        <f>IF(ISERR(IF($C661="","",SUMIFS(Con_ve!$F$6:$F$1005,Con_ve!$C$6:$C$1005,$C661,Con_ve!$I$6:$I$1005,"Em negociação",Con_ve!$Q$6:$Q$1005,Cad_cl!BL$5))),"",IF($C661="","",SUMIFS(Con_ve!$F$6:$F$1005,Con_ve!$C$6:$C$1005,$C661,Con_ve!$I$6:$I$1005,"Em negociação",Con_ve!$Q$6:$Q$1005,Cad_cl!BL$5)))</f>
        <v/>
      </c>
      <c r="BM661" s="134" t="str">
        <f>IF(ISERR(IF($C661="","",SUMIFS(Con_ve!$F$6:$F$1005,Con_ve!$C$6:$C$1005,$C661,Con_ve!$I$6:$I$1005,"Em negociação",Con_ve!$Q$6:$Q$1005,Cad_cl!BM$5))),"",IF($C661="","",SUMIFS(Con_ve!$F$6:$F$1005,Con_ve!$C$6:$C$1005,$C661,Con_ve!$I$6:$I$1005,"Em negociação",Con_ve!$Q$6:$Q$1005,Cad_cl!BM$5)))</f>
        <v/>
      </c>
      <c r="BN661" s="134" t="str">
        <f>IF(ISERR(IF($C661="","",SUMIFS(Con_ve!$F$6:$F$1005,Con_ve!$C$6:$C$1005,$C661,Con_ve!$I$6:$I$1005,"Em negociação",Con_ve!$Q$6:$Q$1005,Cad_cl!BN$5))),"",IF($C661="","",SUMIFS(Con_ve!$F$6:$F$1005,Con_ve!$C$6:$C$1005,$C661,Con_ve!$I$6:$I$1005,"Em negociação",Con_ve!$Q$6:$Q$1005,Cad_cl!BN$5)))</f>
        <v/>
      </c>
      <c r="BO661" s="134" t="str">
        <f>IF(ISERR(IF($C661="","",SUMIFS(Con_ve!$F$6:$F$1005,Con_ve!$C$6:$C$1005,$C661,Con_ve!$I$6:$I$1005,"Em negociação",Con_ve!$Q$6:$Q$1005,Cad_cl!BO$5))),"",IF($C661="","",SUMIFS(Con_ve!$F$6:$F$1005,Con_ve!$C$6:$C$1005,$C661,Con_ve!$I$6:$I$1005,"Em negociação",Con_ve!$Q$6:$Q$1005,Cad_cl!BO$5)))</f>
        <v/>
      </c>
      <c r="BP661" s="134">
        <f t="shared" si="31"/>
        <v>0</v>
      </c>
      <c r="BR661" s="125" t="str">
        <f>IF(ISERR(IF(AND($I661=Re_lo!$E$5,BR$5=VLOOKUP(Re_lo!$H$5,Re_lo!$N$5:$O$16,2,0)),AP661,"")),"",IF(AND($I661=Re_lo!$E$5,BR$5=VLOOKUP(Re_lo!$H$5,Re_lo!$N$5:$O$16,2,0)),AP661,""))</f>
        <v/>
      </c>
      <c r="BS661" s="125" t="str">
        <f>IF(ISERR(IF(AND($I661=Re_lo!$E$5,BS$5=VLOOKUP(Re_lo!$H$5,Re_lo!$N$5:$O$16,2,0)),AQ661,"")),"",IF(AND($I661=Re_lo!$E$5,BS$5=VLOOKUP(Re_lo!$H$5,Re_lo!$N$5:$O$16,2,0)),AQ661,""))</f>
        <v/>
      </c>
      <c r="BT661" s="125" t="str">
        <f>IF(ISERR(IF(AND($I661=Re_lo!$E$5,BT$5=VLOOKUP(Re_lo!$H$5,Re_lo!$N$5:$O$16,2,0)),AR661,"")),"",IF(AND($I661=Re_lo!$E$5,BT$5=VLOOKUP(Re_lo!$H$5,Re_lo!$N$5:$O$16,2,0)),AR661,""))</f>
        <v/>
      </c>
      <c r="BU661" s="125" t="str">
        <f>IF(ISERR(IF(AND($I661=Re_lo!$E$5,BU$5=VLOOKUP(Re_lo!$H$5,Re_lo!$N$5:$O$16,2,0)),AS661,"")),"",IF(AND($I661=Re_lo!$E$5,BU$5=VLOOKUP(Re_lo!$H$5,Re_lo!$N$5:$O$16,2,0)),AS661,""))</f>
        <v/>
      </c>
      <c r="BV661" s="125" t="str">
        <f>IF(ISERR(IF(AND($I661=Re_lo!$E$5,BV$5=VLOOKUP(Re_lo!$H$5,Re_lo!$N$5:$O$16,2,0)),AT661,"")),"",IF(AND($I661=Re_lo!$E$5,BV$5=VLOOKUP(Re_lo!$H$5,Re_lo!$N$5:$O$16,2,0)),AT661,""))</f>
        <v/>
      </c>
      <c r="BW661" s="125" t="str">
        <f>IF(ISERR(IF(AND($I661=Re_lo!$E$5,BW$5=VLOOKUP(Re_lo!$H$5,Re_lo!$N$5:$O$16,2,0)),AU661,"")),"",IF(AND($I661=Re_lo!$E$5,BW$5=VLOOKUP(Re_lo!$H$5,Re_lo!$N$5:$O$16,2,0)),AU661,""))</f>
        <v/>
      </c>
      <c r="BX661" s="125" t="str">
        <f>IF(ISERR(IF(AND($I661=Re_lo!$E$5,BX$5=VLOOKUP(Re_lo!$H$5,Re_lo!$N$5:$O$16,2,0)),AV661,"")),"",IF(AND($I661=Re_lo!$E$5,BX$5=VLOOKUP(Re_lo!$H$5,Re_lo!$N$5:$O$16,2,0)),AV661,""))</f>
        <v/>
      </c>
      <c r="BY661" s="125" t="str">
        <f>IF(ISERR(IF(AND($I661=Re_lo!$E$5,BY$5=VLOOKUP(Re_lo!$H$5,Re_lo!$N$5:$O$16,2,0)),AW661,"")),"",IF(AND($I661=Re_lo!$E$5,BY$5=VLOOKUP(Re_lo!$H$5,Re_lo!$N$5:$O$16,2,0)),AW661,""))</f>
        <v/>
      </c>
      <c r="BZ661" s="125" t="str">
        <f>IF(ISERR(IF(AND($I661=Re_lo!$E$5,BZ$5=VLOOKUP(Re_lo!$H$5,Re_lo!$N$5:$O$16,2,0)),AX661,"")),"",IF(AND($I661=Re_lo!$E$5,BZ$5=VLOOKUP(Re_lo!$H$5,Re_lo!$N$5:$O$16,2,0)),AX661,""))</f>
        <v/>
      </c>
      <c r="CA661" s="125" t="str">
        <f>IF(ISERR(IF(AND($I661=Re_lo!$E$5,CA$5=VLOOKUP(Re_lo!$H$5,Re_lo!$N$5:$O$16,2,0)),AY661,"")),"",IF(AND($I661=Re_lo!$E$5,CA$5=VLOOKUP(Re_lo!$H$5,Re_lo!$N$5:$O$16,2,0)),AY661,""))</f>
        <v/>
      </c>
      <c r="CB661" s="125" t="str">
        <f>IF(ISERR(IF(AND($I661=Re_lo!$E$5,CB$5=VLOOKUP(Re_lo!$H$5,Re_lo!$N$5:$O$16,2,0)),AZ661,"")),"",IF(AND($I661=Re_lo!$E$5,CB$5=VLOOKUP(Re_lo!$H$5,Re_lo!$N$5:$O$16,2,0)),AZ661,""))</f>
        <v/>
      </c>
      <c r="CC661" s="125" t="str">
        <f>IF(ISERR(IF(AND($I661=Re_lo!$E$5,CC$5=VLOOKUP(Re_lo!$H$5,Re_lo!$N$5:$O$16,2,0)),BA661,"")),"",IF(AND($I661=Re_lo!$E$5,CC$5=VLOOKUP(Re_lo!$H$5,Re_lo!$N$5:$O$16,2,0)),BA661,""))</f>
        <v/>
      </c>
      <c r="CD661" s="125" t="str">
        <f>IF(ISERR(IF(AND($I661=Re_lo!$E$5,CD$5=VLOOKUP(Re_lo!$H$5,Re_lo!$N$5:$O$16,2,0)),BB661,"")),"",IF(AND($I661=Re_lo!$E$5,CD$5=VLOOKUP(Re_lo!$H$5,Re_lo!$N$5:$O$16,2,0)),BB661,""))</f>
        <v/>
      </c>
      <c r="CF661" s="125" t="str">
        <f>IF($C661="","",COUNTIFS(Con_ve!$C$6:$C$1005,$C661,Con_ve!$Q$6:$Q$1005,Cad_cl!CF$5))</f>
        <v/>
      </c>
      <c r="CG661" s="125" t="str">
        <f>IF($C661="","",COUNTIFS(Con_ve!$C$6:$C$1005,$C661,Con_ve!$Q$6:$Q$1005,Cad_cl!CG$5))</f>
        <v/>
      </c>
      <c r="CH661" s="125" t="str">
        <f>IF($C661="","",COUNTIFS(Con_ve!$C$6:$C$1005,$C661,Con_ve!$Q$6:$Q$1005,Cad_cl!CH$5))</f>
        <v/>
      </c>
      <c r="CI661" s="125" t="str">
        <f>IF($C661="","",COUNTIFS(Con_ve!$C$6:$C$1005,$C661,Con_ve!$Q$6:$Q$1005,Cad_cl!CI$5))</f>
        <v/>
      </c>
      <c r="CJ661" s="125" t="str">
        <f>IF($C661="","",COUNTIFS(Con_ve!$C$6:$C$1005,$C661,Con_ve!$Q$6:$Q$1005,Cad_cl!CJ$5))</f>
        <v/>
      </c>
      <c r="CK661" s="125" t="str">
        <f>IF($C661="","",COUNTIFS(Con_ve!$C$6:$C$1005,$C661,Con_ve!$Q$6:$Q$1005,Cad_cl!CK$5))</f>
        <v/>
      </c>
      <c r="CL661" s="125" t="str">
        <f>IF($C661="","",COUNTIFS(Con_ve!$C$6:$C$1005,$C661,Con_ve!$Q$6:$Q$1005,Cad_cl!CL$5))</f>
        <v/>
      </c>
      <c r="CM661" s="125" t="str">
        <f>IF($C661="","",COUNTIFS(Con_ve!$C$6:$C$1005,$C661,Con_ve!$Q$6:$Q$1005,Cad_cl!CM$5))</f>
        <v/>
      </c>
      <c r="CN661" s="125" t="str">
        <f>IF($C661="","",COUNTIFS(Con_ve!$C$6:$C$1005,$C661,Con_ve!$Q$6:$Q$1005,Cad_cl!CN$5))</f>
        <v/>
      </c>
      <c r="CO661" s="125" t="str">
        <f>IF($C661="","",COUNTIFS(Con_ve!$C$6:$C$1005,$C661,Con_ve!$Q$6:$Q$1005,Cad_cl!CO$5))</f>
        <v/>
      </c>
      <c r="CP661" s="125" t="str">
        <f>IF($C661="","",COUNTIFS(Con_ve!$C$6:$C$1005,$C661,Con_ve!$Q$6:$Q$1005,Cad_cl!CP$5))</f>
        <v/>
      </c>
      <c r="CQ661" s="125" t="str">
        <f>IF($C661="","",COUNTIFS(Con_ve!$C$6:$C$1005,$C661,Con_ve!$Q$6:$Q$1005,Cad_cl!CQ$5))</f>
        <v/>
      </c>
      <c r="CR661" s="125">
        <f t="shared" si="32"/>
        <v>0</v>
      </c>
    </row>
    <row r="662" spans="3:96" ht="30" customHeight="1">
      <c r="C662" s="153"/>
      <c r="D662" s="153"/>
      <c r="E662" s="154"/>
      <c r="F662" s="153"/>
      <c r="G662" s="155"/>
      <c r="H662" s="153"/>
      <c r="I662" s="153"/>
      <c r="J662" s="132" t="s">
        <v>309</v>
      </c>
      <c r="K662" s="133" t="s">
        <v>309</v>
      </c>
      <c r="L662" s="153"/>
      <c r="M662" s="153"/>
      <c r="N662" s="153"/>
      <c r="O662" s="153"/>
      <c r="P662" s="153"/>
      <c r="Q662" s="153"/>
      <c r="AP662" s="134" t="str">
        <f>IF(ISERR(IF($C662="","",SUMIFS(Con_ve!$F$6:$F$1005,Con_ve!$C$6:$C$1005,$C662,Con_ve!$I$6:$I$1005,"Fechada",Con_ve!$Q$6:$Q$1005,Cad_cl!AP$5))),"",IF($C662="","",SUMIFS(Con_ve!$F$6:$F$1005,Con_ve!$C$6:$C$1005,$C662,Con_ve!$I$6:$I$1005,"Fechada",Con_ve!$Q$6:$Q$1005,Cad_cl!AP$5)))</f>
        <v/>
      </c>
      <c r="AQ662" s="134" t="str">
        <f>IF(ISERR(IF($C662="","",SUMIFS(Con_ve!$F$6:$F$1005,Con_ve!$C$6:$C$1005,$C662,Con_ve!$I$6:$I$1005,"Fechada",Con_ve!$Q$6:$Q$1005,Cad_cl!AQ$5))),"",IF($C662="","",SUMIFS(Con_ve!$F$6:$F$1005,Con_ve!$C$6:$C$1005,$C662,Con_ve!$I$6:$I$1005,"Fechada",Con_ve!$Q$6:$Q$1005,Cad_cl!AQ$5)))</f>
        <v/>
      </c>
      <c r="AR662" s="134" t="str">
        <f>IF(ISERR(IF($C662="","",SUMIFS(Con_ve!$F$6:$F$1005,Con_ve!$C$6:$C$1005,$C662,Con_ve!$I$6:$I$1005,"Fechada",Con_ve!$Q$6:$Q$1005,Cad_cl!AR$5))),"",IF($C662="","",SUMIFS(Con_ve!$F$6:$F$1005,Con_ve!$C$6:$C$1005,$C662,Con_ve!$I$6:$I$1005,"Fechada",Con_ve!$Q$6:$Q$1005,Cad_cl!AR$5)))</f>
        <v/>
      </c>
      <c r="AS662" s="134" t="str">
        <f>IF(ISERR(IF($C662="","",SUMIFS(Con_ve!$F$6:$F$1005,Con_ve!$C$6:$C$1005,$C662,Con_ve!$I$6:$I$1005,"Fechada",Con_ve!$Q$6:$Q$1005,Cad_cl!AS$5))),"",IF($C662="","",SUMIFS(Con_ve!$F$6:$F$1005,Con_ve!$C$6:$C$1005,$C662,Con_ve!$I$6:$I$1005,"Fechada",Con_ve!$Q$6:$Q$1005,Cad_cl!AS$5)))</f>
        <v/>
      </c>
      <c r="AT662" s="134" t="str">
        <f>IF(ISERR(IF($C662="","",SUMIFS(Con_ve!$F$6:$F$1005,Con_ve!$C$6:$C$1005,$C662,Con_ve!$I$6:$I$1005,"Fechada",Con_ve!$Q$6:$Q$1005,Cad_cl!AT$5))),"",IF($C662="","",SUMIFS(Con_ve!$F$6:$F$1005,Con_ve!$C$6:$C$1005,$C662,Con_ve!$I$6:$I$1005,"Fechada",Con_ve!$Q$6:$Q$1005,Cad_cl!AT$5)))</f>
        <v/>
      </c>
      <c r="AU662" s="134" t="str">
        <f>IF(ISERR(IF($C662="","",SUMIFS(Con_ve!$F$6:$F$1005,Con_ve!$C$6:$C$1005,$C662,Con_ve!$I$6:$I$1005,"Fechada",Con_ve!$Q$6:$Q$1005,Cad_cl!AU$5))),"",IF($C662="","",SUMIFS(Con_ve!$F$6:$F$1005,Con_ve!$C$6:$C$1005,$C662,Con_ve!$I$6:$I$1005,"Fechada",Con_ve!$Q$6:$Q$1005,Cad_cl!AU$5)))</f>
        <v/>
      </c>
      <c r="AV662" s="134" t="str">
        <f>IF(ISERR(IF($C662="","",SUMIFS(Con_ve!$F$6:$F$1005,Con_ve!$C$6:$C$1005,$C662,Con_ve!$I$6:$I$1005,"Fechada",Con_ve!$Q$6:$Q$1005,Cad_cl!AV$5))),"",IF($C662="","",SUMIFS(Con_ve!$F$6:$F$1005,Con_ve!$C$6:$C$1005,$C662,Con_ve!$I$6:$I$1005,"Fechada",Con_ve!$Q$6:$Q$1005,Cad_cl!AV$5)))</f>
        <v/>
      </c>
      <c r="AW662" s="134" t="str">
        <f>IF(ISERR(IF($C662="","",SUMIFS(Con_ve!$F$6:$F$1005,Con_ve!$C$6:$C$1005,$C662,Con_ve!$I$6:$I$1005,"Fechada",Con_ve!$Q$6:$Q$1005,Cad_cl!AW$5))),"",IF($C662="","",SUMIFS(Con_ve!$F$6:$F$1005,Con_ve!$C$6:$C$1005,$C662,Con_ve!$I$6:$I$1005,"Fechada",Con_ve!$Q$6:$Q$1005,Cad_cl!AW$5)))</f>
        <v/>
      </c>
      <c r="AX662" s="134" t="str">
        <f>IF(ISERR(IF($C662="","",SUMIFS(Con_ve!$F$6:$F$1005,Con_ve!$C$6:$C$1005,$C662,Con_ve!$I$6:$I$1005,"Fechada",Con_ve!$Q$6:$Q$1005,Cad_cl!AX$5))),"",IF($C662="","",SUMIFS(Con_ve!$F$6:$F$1005,Con_ve!$C$6:$C$1005,$C662,Con_ve!$I$6:$I$1005,"Fechada",Con_ve!$Q$6:$Q$1005,Cad_cl!AX$5)))</f>
        <v/>
      </c>
      <c r="AY662" s="134" t="str">
        <f>IF(ISERR(IF($C662="","",SUMIFS(Con_ve!$F$6:$F$1005,Con_ve!$C$6:$C$1005,$C662,Con_ve!$I$6:$I$1005,"Fechada",Con_ve!$Q$6:$Q$1005,Cad_cl!AY$5))),"",IF($C662="","",SUMIFS(Con_ve!$F$6:$F$1005,Con_ve!$C$6:$C$1005,$C662,Con_ve!$I$6:$I$1005,"Fechada",Con_ve!$Q$6:$Q$1005,Cad_cl!AY$5)))</f>
        <v/>
      </c>
      <c r="AZ662" s="134" t="str">
        <f>IF(ISERR(IF($C662="","",SUMIFS(Con_ve!$F$6:$F$1005,Con_ve!$C$6:$C$1005,$C662,Con_ve!$I$6:$I$1005,"Fechada",Con_ve!$Q$6:$Q$1005,Cad_cl!AZ$5))),"",IF($C662="","",SUMIFS(Con_ve!$F$6:$F$1005,Con_ve!$C$6:$C$1005,$C662,Con_ve!$I$6:$I$1005,"Fechada",Con_ve!$Q$6:$Q$1005,Cad_cl!AZ$5)))</f>
        <v/>
      </c>
      <c r="BA662" s="134" t="str">
        <f>IF(ISERR(IF($C662="","",SUMIFS(Con_ve!$F$6:$F$1005,Con_ve!$C$6:$C$1005,$C662,Con_ve!$I$6:$I$1005,"Fechada",Con_ve!$Q$6:$Q$1005,Cad_cl!BA$5))),"",IF($C662="","",SUMIFS(Con_ve!$F$6:$F$1005,Con_ve!$C$6:$C$1005,$C662,Con_ve!$I$6:$I$1005,"Fechada",Con_ve!$Q$6:$Q$1005,Cad_cl!BA$5)))</f>
        <v/>
      </c>
      <c r="BB662" s="134">
        <f t="shared" si="30"/>
        <v>0</v>
      </c>
      <c r="BD662" s="134" t="str">
        <f>IF(ISERR(IF($C662="","",SUMIFS(Con_ve!$F$6:$F$1005,Con_ve!$C$6:$C$1005,$C662,Con_ve!$I$6:$I$1005,"Em negociação",Con_ve!$Q$6:$Q$1005,Cad_cl!BD$5))),"",IF($C662="","",SUMIFS(Con_ve!$F$6:$F$1005,Con_ve!$C$6:$C$1005,$C662,Con_ve!$I$6:$I$1005,"Em negociação",Con_ve!$Q$6:$Q$1005,Cad_cl!BD$5)))</f>
        <v/>
      </c>
      <c r="BE662" s="134" t="str">
        <f>IF(ISERR(IF($C662="","",SUMIFS(Con_ve!$F$6:$F$1005,Con_ve!$C$6:$C$1005,$C662,Con_ve!$I$6:$I$1005,"Em negociação",Con_ve!$Q$6:$Q$1005,Cad_cl!BE$5))),"",IF($C662="","",SUMIFS(Con_ve!$F$6:$F$1005,Con_ve!$C$6:$C$1005,$C662,Con_ve!$I$6:$I$1005,"Em negociação",Con_ve!$Q$6:$Q$1005,Cad_cl!BE$5)))</f>
        <v/>
      </c>
      <c r="BF662" s="134" t="str">
        <f>IF(ISERR(IF($C662="","",SUMIFS(Con_ve!$F$6:$F$1005,Con_ve!$C$6:$C$1005,$C662,Con_ve!$I$6:$I$1005,"Em negociação",Con_ve!$Q$6:$Q$1005,Cad_cl!BF$5))),"",IF($C662="","",SUMIFS(Con_ve!$F$6:$F$1005,Con_ve!$C$6:$C$1005,$C662,Con_ve!$I$6:$I$1005,"Em negociação",Con_ve!$Q$6:$Q$1005,Cad_cl!BF$5)))</f>
        <v/>
      </c>
      <c r="BG662" s="134" t="str">
        <f>IF(ISERR(IF($C662="","",SUMIFS(Con_ve!$F$6:$F$1005,Con_ve!$C$6:$C$1005,$C662,Con_ve!$I$6:$I$1005,"Em negociação",Con_ve!$Q$6:$Q$1005,Cad_cl!BG$5))),"",IF($C662="","",SUMIFS(Con_ve!$F$6:$F$1005,Con_ve!$C$6:$C$1005,$C662,Con_ve!$I$6:$I$1005,"Em negociação",Con_ve!$Q$6:$Q$1005,Cad_cl!BG$5)))</f>
        <v/>
      </c>
      <c r="BH662" s="134" t="str">
        <f>IF(ISERR(IF($C662="","",SUMIFS(Con_ve!$F$6:$F$1005,Con_ve!$C$6:$C$1005,$C662,Con_ve!$I$6:$I$1005,"Em negociação",Con_ve!$Q$6:$Q$1005,Cad_cl!BH$5))),"",IF($C662="","",SUMIFS(Con_ve!$F$6:$F$1005,Con_ve!$C$6:$C$1005,$C662,Con_ve!$I$6:$I$1005,"Em negociação",Con_ve!$Q$6:$Q$1005,Cad_cl!BH$5)))</f>
        <v/>
      </c>
      <c r="BI662" s="134" t="str">
        <f>IF(ISERR(IF($C662="","",SUMIFS(Con_ve!$F$6:$F$1005,Con_ve!$C$6:$C$1005,$C662,Con_ve!$I$6:$I$1005,"Em negociação",Con_ve!$Q$6:$Q$1005,Cad_cl!BI$5))),"",IF($C662="","",SUMIFS(Con_ve!$F$6:$F$1005,Con_ve!$C$6:$C$1005,$C662,Con_ve!$I$6:$I$1005,"Em negociação",Con_ve!$Q$6:$Q$1005,Cad_cl!BI$5)))</f>
        <v/>
      </c>
      <c r="BJ662" s="134" t="str">
        <f>IF(ISERR(IF($C662="","",SUMIFS(Con_ve!$F$6:$F$1005,Con_ve!$C$6:$C$1005,$C662,Con_ve!$I$6:$I$1005,"Em negociação",Con_ve!$Q$6:$Q$1005,Cad_cl!BJ$5))),"",IF($C662="","",SUMIFS(Con_ve!$F$6:$F$1005,Con_ve!$C$6:$C$1005,$C662,Con_ve!$I$6:$I$1005,"Em negociação",Con_ve!$Q$6:$Q$1005,Cad_cl!BJ$5)))</f>
        <v/>
      </c>
      <c r="BK662" s="134" t="str">
        <f>IF(ISERR(IF($C662="","",SUMIFS(Con_ve!$F$6:$F$1005,Con_ve!$C$6:$C$1005,$C662,Con_ve!$I$6:$I$1005,"Em negociação",Con_ve!$Q$6:$Q$1005,Cad_cl!BK$5))),"",IF($C662="","",SUMIFS(Con_ve!$F$6:$F$1005,Con_ve!$C$6:$C$1005,$C662,Con_ve!$I$6:$I$1005,"Em negociação",Con_ve!$Q$6:$Q$1005,Cad_cl!BK$5)))</f>
        <v/>
      </c>
      <c r="BL662" s="134" t="str">
        <f>IF(ISERR(IF($C662="","",SUMIFS(Con_ve!$F$6:$F$1005,Con_ve!$C$6:$C$1005,$C662,Con_ve!$I$6:$I$1005,"Em negociação",Con_ve!$Q$6:$Q$1005,Cad_cl!BL$5))),"",IF($C662="","",SUMIFS(Con_ve!$F$6:$F$1005,Con_ve!$C$6:$C$1005,$C662,Con_ve!$I$6:$I$1005,"Em negociação",Con_ve!$Q$6:$Q$1005,Cad_cl!BL$5)))</f>
        <v/>
      </c>
      <c r="BM662" s="134" t="str">
        <f>IF(ISERR(IF($C662="","",SUMIFS(Con_ve!$F$6:$F$1005,Con_ve!$C$6:$C$1005,$C662,Con_ve!$I$6:$I$1005,"Em negociação",Con_ve!$Q$6:$Q$1005,Cad_cl!BM$5))),"",IF($C662="","",SUMIFS(Con_ve!$F$6:$F$1005,Con_ve!$C$6:$C$1005,$C662,Con_ve!$I$6:$I$1005,"Em negociação",Con_ve!$Q$6:$Q$1005,Cad_cl!BM$5)))</f>
        <v/>
      </c>
      <c r="BN662" s="134" t="str">
        <f>IF(ISERR(IF($C662="","",SUMIFS(Con_ve!$F$6:$F$1005,Con_ve!$C$6:$C$1005,$C662,Con_ve!$I$6:$I$1005,"Em negociação",Con_ve!$Q$6:$Q$1005,Cad_cl!BN$5))),"",IF($C662="","",SUMIFS(Con_ve!$F$6:$F$1005,Con_ve!$C$6:$C$1005,$C662,Con_ve!$I$6:$I$1005,"Em negociação",Con_ve!$Q$6:$Q$1005,Cad_cl!BN$5)))</f>
        <v/>
      </c>
      <c r="BO662" s="134" t="str">
        <f>IF(ISERR(IF($C662="","",SUMIFS(Con_ve!$F$6:$F$1005,Con_ve!$C$6:$C$1005,$C662,Con_ve!$I$6:$I$1005,"Em negociação",Con_ve!$Q$6:$Q$1005,Cad_cl!BO$5))),"",IF($C662="","",SUMIFS(Con_ve!$F$6:$F$1005,Con_ve!$C$6:$C$1005,$C662,Con_ve!$I$6:$I$1005,"Em negociação",Con_ve!$Q$6:$Q$1005,Cad_cl!BO$5)))</f>
        <v/>
      </c>
      <c r="BP662" s="134">
        <f t="shared" si="31"/>
        <v>0</v>
      </c>
      <c r="BR662" s="125" t="str">
        <f>IF(ISERR(IF(AND($I662=Re_lo!$E$5,BR$5=VLOOKUP(Re_lo!$H$5,Re_lo!$N$5:$O$16,2,0)),AP662,"")),"",IF(AND($I662=Re_lo!$E$5,BR$5=VLOOKUP(Re_lo!$H$5,Re_lo!$N$5:$O$16,2,0)),AP662,""))</f>
        <v/>
      </c>
      <c r="BS662" s="125" t="str">
        <f>IF(ISERR(IF(AND($I662=Re_lo!$E$5,BS$5=VLOOKUP(Re_lo!$H$5,Re_lo!$N$5:$O$16,2,0)),AQ662,"")),"",IF(AND($I662=Re_lo!$E$5,BS$5=VLOOKUP(Re_lo!$H$5,Re_lo!$N$5:$O$16,2,0)),AQ662,""))</f>
        <v/>
      </c>
      <c r="BT662" s="125" t="str">
        <f>IF(ISERR(IF(AND($I662=Re_lo!$E$5,BT$5=VLOOKUP(Re_lo!$H$5,Re_lo!$N$5:$O$16,2,0)),AR662,"")),"",IF(AND($I662=Re_lo!$E$5,BT$5=VLOOKUP(Re_lo!$H$5,Re_lo!$N$5:$O$16,2,0)),AR662,""))</f>
        <v/>
      </c>
      <c r="BU662" s="125" t="str">
        <f>IF(ISERR(IF(AND($I662=Re_lo!$E$5,BU$5=VLOOKUP(Re_lo!$H$5,Re_lo!$N$5:$O$16,2,0)),AS662,"")),"",IF(AND($I662=Re_lo!$E$5,BU$5=VLOOKUP(Re_lo!$H$5,Re_lo!$N$5:$O$16,2,0)),AS662,""))</f>
        <v/>
      </c>
      <c r="BV662" s="125" t="str">
        <f>IF(ISERR(IF(AND($I662=Re_lo!$E$5,BV$5=VLOOKUP(Re_lo!$H$5,Re_lo!$N$5:$O$16,2,0)),AT662,"")),"",IF(AND($I662=Re_lo!$E$5,BV$5=VLOOKUP(Re_lo!$H$5,Re_lo!$N$5:$O$16,2,0)),AT662,""))</f>
        <v/>
      </c>
      <c r="BW662" s="125" t="str">
        <f>IF(ISERR(IF(AND($I662=Re_lo!$E$5,BW$5=VLOOKUP(Re_lo!$H$5,Re_lo!$N$5:$O$16,2,0)),AU662,"")),"",IF(AND($I662=Re_lo!$E$5,BW$5=VLOOKUP(Re_lo!$H$5,Re_lo!$N$5:$O$16,2,0)),AU662,""))</f>
        <v/>
      </c>
      <c r="BX662" s="125" t="str">
        <f>IF(ISERR(IF(AND($I662=Re_lo!$E$5,BX$5=VLOOKUP(Re_lo!$H$5,Re_lo!$N$5:$O$16,2,0)),AV662,"")),"",IF(AND($I662=Re_lo!$E$5,BX$5=VLOOKUP(Re_lo!$H$5,Re_lo!$N$5:$O$16,2,0)),AV662,""))</f>
        <v/>
      </c>
      <c r="BY662" s="125" t="str">
        <f>IF(ISERR(IF(AND($I662=Re_lo!$E$5,BY$5=VLOOKUP(Re_lo!$H$5,Re_lo!$N$5:$O$16,2,0)),AW662,"")),"",IF(AND($I662=Re_lo!$E$5,BY$5=VLOOKUP(Re_lo!$H$5,Re_lo!$N$5:$O$16,2,0)),AW662,""))</f>
        <v/>
      </c>
      <c r="BZ662" s="125" t="str">
        <f>IF(ISERR(IF(AND($I662=Re_lo!$E$5,BZ$5=VLOOKUP(Re_lo!$H$5,Re_lo!$N$5:$O$16,2,0)),AX662,"")),"",IF(AND($I662=Re_lo!$E$5,BZ$5=VLOOKUP(Re_lo!$H$5,Re_lo!$N$5:$O$16,2,0)),AX662,""))</f>
        <v/>
      </c>
      <c r="CA662" s="125" t="str">
        <f>IF(ISERR(IF(AND($I662=Re_lo!$E$5,CA$5=VLOOKUP(Re_lo!$H$5,Re_lo!$N$5:$O$16,2,0)),AY662,"")),"",IF(AND($I662=Re_lo!$E$5,CA$5=VLOOKUP(Re_lo!$H$5,Re_lo!$N$5:$O$16,2,0)),AY662,""))</f>
        <v/>
      </c>
      <c r="CB662" s="125" t="str">
        <f>IF(ISERR(IF(AND($I662=Re_lo!$E$5,CB$5=VLOOKUP(Re_lo!$H$5,Re_lo!$N$5:$O$16,2,0)),AZ662,"")),"",IF(AND($I662=Re_lo!$E$5,CB$5=VLOOKUP(Re_lo!$H$5,Re_lo!$N$5:$O$16,2,0)),AZ662,""))</f>
        <v/>
      </c>
      <c r="CC662" s="125" t="str">
        <f>IF(ISERR(IF(AND($I662=Re_lo!$E$5,CC$5=VLOOKUP(Re_lo!$H$5,Re_lo!$N$5:$O$16,2,0)),BA662,"")),"",IF(AND($I662=Re_lo!$E$5,CC$5=VLOOKUP(Re_lo!$H$5,Re_lo!$N$5:$O$16,2,0)),BA662,""))</f>
        <v/>
      </c>
      <c r="CD662" s="125" t="str">
        <f>IF(ISERR(IF(AND($I662=Re_lo!$E$5,CD$5=VLOOKUP(Re_lo!$H$5,Re_lo!$N$5:$O$16,2,0)),BB662,"")),"",IF(AND($I662=Re_lo!$E$5,CD$5=VLOOKUP(Re_lo!$H$5,Re_lo!$N$5:$O$16,2,0)),BB662,""))</f>
        <v/>
      </c>
      <c r="CF662" s="125" t="str">
        <f>IF($C662="","",COUNTIFS(Con_ve!$C$6:$C$1005,$C662,Con_ve!$Q$6:$Q$1005,Cad_cl!CF$5))</f>
        <v/>
      </c>
      <c r="CG662" s="125" t="str">
        <f>IF($C662="","",COUNTIFS(Con_ve!$C$6:$C$1005,$C662,Con_ve!$Q$6:$Q$1005,Cad_cl!CG$5))</f>
        <v/>
      </c>
      <c r="CH662" s="125" t="str">
        <f>IF($C662="","",COUNTIFS(Con_ve!$C$6:$C$1005,$C662,Con_ve!$Q$6:$Q$1005,Cad_cl!CH$5))</f>
        <v/>
      </c>
      <c r="CI662" s="125" t="str">
        <f>IF($C662="","",COUNTIFS(Con_ve!$C$6:$C$1005,$C662,Con_ve!$Q$6:$Q$1005,Cad_cl!CI$5))</f>
        <v/>
      </c>
      <c r="CJ662" s="125" t="str">
        <f>IF($C662="","",COUNTIFS(Con_ve!$C$6:$C$1005,$C662,Con_ve!$Q$6:$Q$1005,Cad_cl!CJ$5))</f>
        <v/>
      </c>
      <c r="CK662" s="125" t="str">
        <f>IF($C662="","",COUNTIFS(Con_ve!$C$6:$C$1005,$C662,Con_ve!$Q$6:$Q$1005,Cad_cl!CK$5))</f>
        <v/>
      </c>
      <c r="CL662" s="125" t="str">
        <f>IF($C662="","",COUNTIFS(Con_ve!$C$6:$C$1005,$C662,Con_ve!$Q$6:$Q$1005,Cad_cl!CL$5))</f>
        <v/>
      </c>
      <c r="CM662" s="125" t="str">
        <f>IF($C662="","",COUNTIFS(Con_ve!$C$6:$C$1005,$C662,Con_ve!$Q$6:$Q$1005,Cad_cl!CM$5))</f>
        <v/>
      </c>
      <c r="CN662" s="125" t="str">
        <f>IF($C662="","",COUNTIFS(Con_ve!$C$6:$C$1005,$C662,Con_ve!$Q$6:$Q$1005,Cad_cl!CN$5))</f>
        <v/>
      </c>
      <c r="CO662" s="125" t="str">
        <f>IF($C662="","",COUNTIFS(Con_ve!$C$6:$C$1005,$C662,Con_ve!$Q$6:$Q$1005,Cad_cl!CO$5))</f>
        <v/>
      </c>
      <c r="CP662" s="125" t="str">
        <f>IF($C662="","",COUNTIFS(Con_ve!$C$6:$C$1005,$C662,Con_ve!$Q$6:$Q$1005,Cad_cl!CP$5))</f>
        <v/>
      </c>
      <c r="CQ662" s="125" t="str">
        <f>IF($C662="","",COUNTIFS(Con_ve!$C$6:$C$1005,$C662,Con_ve!$Q$6:$Q$1005,Cad_cl!CQ$5))</f>
        <v/>
      </c>
      <c r="CR662" s="125">
        <f t="shared" si="32"/>
        <v>0</v>
      </c>
    </row>
    <row r="663" spans="3:96" ht="30" customHeight="1">
      <c r="C663" s="153"/>
      <c r="D663" s="153"/>
      <c r="E663" s="154"/>
      <c r="F663" s="153"/>
      <c r="G663" s="155"/>
      <c r="H663" s="153"/>
      <c r="I663" s="153"/>
      <c r="J663" s="132" t="s">
        <v>309</v>
      </c>
      <c r="K663" s="133" t="s">
        <v>309</v>
      </c>
      <c r="L663" s="153"/>
      <c r="M663" s="153"/>
      <c r="N663" s="153"/>
      <c r="O663" s="153"/>
      <c r="P663" s="153"/>
      <c r="Q663" s="153"/>
      <c r="AP663" s="134" t="str">
        <f>IF(ISERR(IF($C663="","",SUMIFS(Con_ve!$F$6:$F$1005,Con_ve!$C$6:$C$1005,$C663,Con_ve!$I$6:$I$1005,"Fechada",Con_ve!$Q$6:$Q$1005,Cad_cl!AP$5))),"",IF($C663="","",SUMIFS(Con_ve!$F$6:$F$1005,Con_ve!$C$6:$C$1005,$C663,Con_ve!$I$6:$I$1005,"Fechada",Con_ve!$Q$6:$Q$1005,Cad_cl!AP$5)))</f>
        <v/>
      </c>
      <c r="AQ663" s="134" t="str">
        <f>IF(ISERR(IF($C663="","",SUMIFS(Con_ve!$F$6:$F$1005,Con_ve!$C$6:$C$1005,$C663,Con_ve!$I$6:$I$1005,"Fechada",Con_ve!$Q$6:$Q$1005,Cad_cl!AQ$5))),"",IF($C663="","",SUMIFS(Con_ve!$F$6:$F$1005,Con_ve!$C$6:$C$1005,$C663,Con_ve!$I$6:$I$1005,"Fechada",Con_ve!$Q$6:$Q$1005,Cad_cl!AQ$5)))</f>
        <v/>
      </c>
      <c r="AR663" s="134" t="str">
        <f>IF(ISERR(IF($C663="","",SUMIFS(Con_ve!$F$6:$F$1005,Con_ve!$C$6:$C$1005,$C663,Con_ve!$I$6:$I$1005,"Fechada",Con_ve!$Q$6:$Q$1005,Cad_cl!AR$5))),"",IF($C663="","",SUMIFS(Con_ve!$F$6:$F$1005,Con_ve!$C$6:$C$1005,$C663,Con_ve!$I$6:$I$1005,"Fechada",Con_ve!$Q$6:$Q$1005,Cad_cl!AR$5)))</f>
        <v/>
      </c>
      <c r="AS663" s="134" t="str">
        <f>IF(ISERR(IF($C663="","",SUMIFS(Con_ve!$F$6:$F$1005,Con_ve!$C$6:$C$1005,$C663,Con_ve!$I$6:$I$1005,"Fechada",Con_ve!$Q$6:$Q$1005,Cad_cl!AS$5))),"",IF($C663="","",SUMIFS(Con_ve!$F$6:$F$1005,Con_ve!$C$6:$C$1005,$C663,Con_ve!$I$6:$I$1005,"Fechada",Con_ve!$Q$6:$Q$1005,Cad_cl!AS$5)))</f>
        <v/>
      </c>
      <c r="AT663" s="134" t="str">
        <f>IF(ISERR(IF($C663="","",SUMIFS(Con_ve!$F$6:$F$1005,Con_ve!$C$6:$C$1005,$C663,Con_ve!$I$6:$I$1005,"Fechada",Con_ve!$Q$6:$Q$1005,Cad_cl!AT$5))),"",IF($C663="","",SUMIFS(Con_ve!$F$6:$F$1005,Con_ve!$C$6:$C$1005,$C663,Con_ve!$I$6:$I$1005,"Fechada",Con_ve!$Q$6:$Q$1005,Cad_cl!AT$5)))</f>
        <v/>
      </c>
      <c r="AU663" s="134" t="str">
        <f>IF(ISERR(IF($C663="","",SUMIFS(Con_ve!$F$6:$F$1005,Con_ve!$C$6:$C$1005,$C663,Con_ve!$I$6:$I$1005,"Fechada",Con_ve!$Q$6:$Q$1005,Cad_cl!AU$5))),"",IF($C663="","",SUMIFS(Con_ve!$F$6:$F$1005,Con_ve!$C$6:$C$1005,$C663,Con_ve!$I$6:$I$1005,"Fechada",Con_ve!$Q$6:$Q$1005,Cad_cl!AU$5)))</f>
        <v/>
      </c>
      <c r="AV663" s="134" t="str">
        <f>IF(ISERR(IF($C663="","",SUMIFS(Con_ve!$F$6:$F$1005,Con_ve!$C$6:$C$1005,$C663,Con_ve!$I$6:$I$1005,"Fechada",Con_ve!$Q$6:$Q$1005,Cad_cl!AV$5))),"",IF($C663="","",SUMIFS(Con_ve!$F$6:$F$1005,Con_ve!$C$6:$C$1005,$C663,Con_ve!$I$6:$I$1005,"Fechada",Con_ve!$Q$6:$Q$1005,Cad_cl!AV$5)))</f>
        <v/>
      </c>
      <c r="AW663" s="134" t="str">
        <f>IF(ISERR(IF($C663="","",SUMIFS(Con_ve!$F$6:$F$1005,Con_ve!$C$6:$C$1005,$C663,Con_ve!$I$6:$I$1005,"Fechada",Con_ve!$Q$6:$Q$1005,Cad_cl!AW$5))),"",IF($C663="","",SUMIFS(Con_ve!$F$6:$F$1005,Con_ve!$C$6:$C$1005,$C663,Con_ve!$I$6:$I$1005,"Fechada",Con_ve!$Q$6:$Q$1005,Cad_cl!AW$5)))</f>
        <v/>
      </c>
      <c r="AX663" s="134" t="str">
        <f>IF(ISERR(IF($C663="","",SUMIFS(Con_ve!$F$6:$F$1005,Con_ve!$C$6:$C$1005,$C663,Con_ve!$I$6:$I$1005,"Fechada",Con_ve!$Q$6:$Q$1005,Cad_cl!AX$5))),"",IF($C663="","",SUMIFS(Con_ve!$F$6:$F$1005,Con_ve!$C$6:$C$1005,$C663,Con_ve!$I$6:$I$1005,"Fechada",Con_ve!$Q$6:$Q$1005,Cad_cl!AX$5)))</f>
        <v/>
      </c>
      <c r="AY663" s="134" t="str">
        <f>IF(ISERR(IF($C663="","",SUMIFS(Con_ve!$F$6:$F$1005,Con_ve!$C$6:$C$1005,$C663,Con_ve!$I$6:$I$1005,"Fechada",Con_ve!$Q$6:$Q$1005,Cad_cl!AY$5))),"",IF($C663="","",SUMIFS(Con_ve!$F$6:$F$1005,Con_ve!$C$6:$C$1005,$C663,Con_ve!$I$6:$I$1005,"Fechada",Con_ve!$Q$6:$Q$1005,Cad_cl!AY$5)))</f>
        <v/>
      </c>
      <c r="AZ663" s="134" t="str">
        <f>IF(ISERR(IF($C663="","",SUMIFS(Con_ve!$F$6:$F$1005,Con_ve!$C$6:$C$1005,$C663,Con_ve!$I$6:$I$1005,"Fechada",Con_ve!$Q$6:$Q$1005,Cad_cl!AZ$5))),"",IF($C663="","",SUMIFS(Con_ve!$F$6:$F$1005,Con_ve!$C$6:$C$1005,$C663,Con_ve!$I$6:$I$1005,"Fechada",Con_ve!$Q$6:$Q$1005,Cad_cl!AZ$5)))</f>
        <v/>
      </c>
      <c r="BA663" s="134" t="str">
        <f>IF(ISERR(IF($C663="","",SUMIFS(Con_ve!$F$6:$F$1005,Con_ve!$C$6:$C$1005,$C663,Con_ve!$I$6:$I$1005,"Fechada",Con_ve!$Q$6:$Q$1005,Cad_cl!BA$5))),"",IF($C663="","",SUMIFS(Con_ve!$F$6:$F$1005,Con_ve!$C$6:$C$1005,$C663,Con_ve!$I$6:$I$1005,"Fechada",Con_ve!$Q$6:$Q$1005,Cad_cl!BA$5)))</f>
        <v/>
      </c>
      <c r="BB663" s="134">
        <f t="shared" si="30"/>
        <v>0</v>
      </c>
      <c r="BD663" s="134" t="str">
        <f>IF(ISERR(IF($C663="","",SUMIFS(Con_ve!$F$6:$F$1005,Con_ve!$C$6:$C$1005,$C663,Con_ve!$I$6:$I$1005,"Em negociação",Con_ve!$Q$6:$Q$1005,Cad_cl!BD$5))),"",IF($C663="","",SUMIFS(Con_ve!$F$6:$F$1005,Con_ve!$C$6:$C$1005,$C663,Con_ve!$I$6:$I$1005,"Em negociação",Con_ve!$Q$6:$Q$1005,Cad_cl!BD$5)))</f>
        <v/>
      </c>
      <c r="BE663" s="134" t="str">
        <f>IF(ISERR(IF($C663="","",SUMIFS(Con_ve!$F$6:$F$1005,Con_ve!$C$6:$C$1005,$C663,Con_ve!$I$6:$I$1005,"Em negociação",Con_ve!$Q$6:$Q$1005,Cad_cl!BE$5))),"",IF($C663="","",SUMIFS(Con_ve!$F$6:$F$1005,Con_ve!$C$6:$C$1005,$C663,Con_ve!$I$6:$I$1005,"Em negociação",Con_ve!$Q$6:$Q$1005,Cad_cl!BE$5)))</f>
        <v/>
      </c>
      <c r="BF663" s="134" t="str">
        <f>IF(ISERR(IF($C663="","",SUMIFS(Con_ve!$F$6:$F$1005,Con_ve!$C$6:$C$1005,$C663,Con_ve!$I$6:$I$1005,"Em negociação",Con_ve!$Q$6:$Q$1005,Cad_cl!BF$5))),"",IF($C663="","",SUMIFS(Con_ve!$F$6:$F$1005,Con_ve!$C$6:$C$1005,$C663,Con_ve!$I$6:$I$1005,"Em negociação",Con_ve!$Q$6:$Q$1005,Cad_cl!BF$5)))</f>
        <v/>
      </c>
      <c r="BG663" s="134" t="str">
        <f>IF(ISERR(IF($C663="","",SUMIFS(Con_ve!$F$6:$F$1005,Con_ve!$C$6:$C$1005,$C663,Con_ve!$I$6:$I$1005,"Em negociação",Con_ve!$Q$6:$Q$1005,Cad_cl!BG$5))),"",IF($C663="","",SUMIFS(Con_ve!$F$6:$F$1005,Con_ve!$C$6:$C$1005,$C663,Con_ve!$I$6:$I$1005,"Em negociação",Con_ve!$Q$6:$Q$1005,Cad_cl!BG$5)))</f>
        <v/>
      </c>
      <c r="BH663" s="134" t="str">
        <f>IF(ISERR(IF($C663="","",SUMIFS(Con_ve!$F$6:$F$1005,Con_ve!$C$6:$C$1005,$C663,Con_ve!$I$6:$I$1005,"Em negociação",Con_ve!$Q$6:$Q$1005,Cad_cl!BH$5))),"",IF($C663="","",SUMIFS(Con_ve!$F$6:$F$1005,Con_ve!$C$6:$C$1005,$C663,Con_ve!$I$6:$I$1005,"Em negociação",Con_ve!$Q$6:$Q$1005,Cad_cl!BH$5)))</f>
        <v/>
      </c>
      <c r="BI663" s="134" t="str">
        <f>IF(ISERR(IF($C663="","",SUMIFS(Con_ve!$F$6:$F$1005,Con_ve!$C$6:$C$1005,$C663,Con_ve!$I$6:$I$1005,"Em negociação",Con_ve!$Q$6:$Q$1005,Cad_cl!BI$5))),"",IF($C663="","",SUMIFS(Con_ve!$F$6:$F$1005,Con_ve!$C$6:$C$1005,$C663,Con_ve!$I$6:$I$1005,"Em negociação",Con_ve!$Q$6:$Q$1005,Cad_cl!BI$5)))</f>
        <v/>
      </c>
      <c r="BJ663" s="134" t="str">
        <f>IF(ISERR(IF($C663="","",SUMIFS(Con_ve!$F$6:$F$1005,Con_ve!$C$6:$C$1005,$C663,Con_ve!$I$6:$I$1005,"Em negociação",Con_ve!$Q$6:$Q$1005,Cad_cl!BJ$5))),"",IF($C663="","",SUMIFS(Con_ve!$F$6:$F$1005,Con_ve!$C$6:$C$1005,$C663,Con_ve!$I$6:$I$1005,"Em negociação",Con_ve!$Q$6:$Q$1005,Cad_cl!BJ$5)))</f>
        <v/>
      </c>
      <c r="BK663" s="134" t="str">
        <f>IF(ISERR(IF($C663="","",SUMIFS(Con_ve!$F$6:$F$1005,Con_ve!$C$6:$C$1005,$C663,Con_ve!$I$6:$I$1005,"Em negociação",Con_ve!$Q$6:$Q$1005,Cad_cl!BK$5))),"",IF($C663="","",SUMIFS(Con_ve!$F$6:$F$1005,Con_ve!$C$6:$C$1005,$C663,Con_ve!$I$6:$I$1005,"Em negociação",Con_ve!$Q$6:$Q$1005,Cad_cl!BK$5)))</f>
        <v/>
      </c>
      <c r="BL663" s="134" t="str">
        <f>IF(ISERR(IF($C663="","",SUMIFS(Con_ve!$F$6:$F$1005,Con_ve!$C$6:$C$1005,$C663,Con_ve!$I$6:$I$1005,"Em negociação",Con_ve!$Q$6:$Q$1005,Cad_cl!BL$5))),"",IF($C663="","",SUMIFS(Con_ve!$F$6:$F$1005,Con_ve!$C$6:$C$1005,$C663,Con_ve!$I$6:$I$1005,"Em negociação",Con_ve!$Q$6:$Q$1005,Cad_cl!BL$5)))</f>
        <v/>
      </c>
      <c r="BM663" s="134" t="str">
        <f>IF(ISERR(IF($C663="","",SUMIFS(Con_ve!$F$6:$F$1005,Con_ve!$C$6:$C$1005,$C663,Con_ve!$I$6:$I$1005,"Em negociação",Con_ve!$Q$6:$Q$1005,Cad_cl!BM$5))),"",IF($C663="","",SUMIFS(Con_ve!$F$6:$F$1005,Con_ve!$C$6:$C$1005,$C663,Con_ve!$I$6:$I$1005,"Em negociação",Con_ve!$Q$6:$Q$1005,Cad_cl!BM$5)))</f>
        <v/>
      </c>
      <c r="BN663" s="134" t="str">
        <f>IF(ISERR(IF($C663="","",SUMIFS(Con_ve!$F$6:$F$1005,Con_ve!$C$6:$C$1005,$C663,Con_ve!$I$6:$I$1005,"Em negociação",Con_ve!$Q$6:$Q$1005,Cad_cl!BN$5))),"",IF($C663="","",SUMIFS(Con_ve!$F$6:$F$1005,Con_ve!$C$6:$C$1005,$C663,Con_ve!$I$6:$I$1005,"Em negociação",Con_ve!$Q$6:$Q$1005,Cad_cl!BN$5)))</f>
        <v/>
      </c>
      <c r="BO663" s="134" t="str">
        <f>IF(ISERR(IF($C663="","",SUMIFS(Con_ve!$F$6:$F$1005,Con_ve!$C$6:$C$1005,$C663,Con_ve!$I$6:$I$1005,"Em negociação",Con_ve!$Q$6:$Q$1005,Cad_cl!BO$5))),"",IF($C663="","",SUMIFS(Con_ve!$F$6:$F$1005,Con_ve!$C$6:$C$1005,$C663,Con_ve!$I$6:$I$1005,"Em negociação",Con_ve!$Q$6:$Q$1005,Cad_cl!BO$5)))</f>
        <v/>
      </c>
      <c r="BP663" s="134">
        <f t="shared" si="31"/>
        <v>0</v>
      </c>
      <c r="BR663" s="125" t="str">
        <f>IF(ISERR(IF(AND($I663=Re_lo!$E$5,BR$5=VLOOKUP(Re_lo!$H$5,Re_lo!$N$5:$O$16,2,0)),AP663,"")),"",IF(AND($I663=Re_lo!$E$5,BR$5=VLOOKUP(Re_lo!$H$5,Re_lo!$N$5:$O$16,2,0)),AP663,""))</f>
        <v/>
      </c>
      <c r="BS663" s="125" t="str">
        <f>IF(ISERR(IF(AND($I663=Re_lo!$E$5,BS$5=VLOOKUP(Re_lo!$H$5,Re_lo!$N$5:$O$16,2,0)),AQ663,"")),"",IF(AND($I663=Re_lo!$E$5,BS$5=VLOOKUP(Re_lo!$H$5,Re_lo!$N$5:$O$16,2,0)),AQ663,""))</f>
        <v/>
      </c>
      <c r="BT663" s="125" t="str">
        <f>IF(ISERR(IF(AND($I663=Re_lo!$E$5,BT$5=VLOOKUP(Re_lo!$H$5,Re_lo!$N$5:$O$16,2,0)),AR663,"")),"",IF(AND($I663=Re_lo!$E$5,BT$5=VLOOKUP(Re_lo!$H$5,Re_lo!$N$5:$O$16,2,0)),AR663,""))</f>
        <v/>
      </c>
      <c r="BU663" s="125" t="str">
        <f>IF(ISERR(IF(AND($I663=Re_lo!$E$5,BU$5=VLOOKUP(Re_lo!$H$5,Re_lo!$N$5:$O$16,2,0)),AS663,"")),"",IF(AND($I663=Re_lo!$E$5,BU$5=VLOOKUP(Re_lo!$H$5,Re_lo!$N$5:$O$16,2,0)),AS663,""))</f>
        <v/>
      </c>
      <c r="BV663" s="125" t="str">
        <f>IF(ISERR(IF(AND($I663=Re_lo!$E$5,BV$5=VLOOKUP(Re_lo!$H$5,Re_lo!$N$5:$O$16,2,0)),AT663,"")),"",IF(AND($I663=Re_lo!$E$5,BV$5=VLOOKUP(Re_lo!$H$5,Re_lo!$N$5:$O$16,2,0)),AT663,""))</f>
        <v/>
      </c>
      <c r="BW663" s="125" t="str">
        <f>IF(ISERR(IF(AND($I663=Re_lo!$E$5,BW$5=VLOOKUP(Re_lo!$H$5,Re_lo!$N$5:$O$16,2,0)),AU663,"")),"",IF(AND($I663=Re_lo!$E$5,BW$5=VLOOKUP(Re_lo!$H$5,Re_lo!$N$5:$O$16,2,0)),AU663,""))</f>
        <v/>
      </c>
      <c r="BX663" s="125" t="str">
        <f>IF(ISERR(IF(AND($I663=Re_lo!$E$5,BX$5=VLOOKUP(Re_lo!$H$5,Re_lo!$N$5:$O$16,2,0)),AV663,"")),"",IF(AND($I663=Re_lo!$E$5,BX$5=VLOOKUP(Re_lo!$H$5,Re_lo!$N$5:$O$16,2,0)),AV663,""))</f>
        <v/>
      </c>
      <c r="BY663" s="125" t="str">
        <f>IF(ISERR(IF(AND($I663=Re_lo!$E$5,BY$5=VLOOKUP(Re_lo!$H$5,Re_lo!$N$5:$O$16,2,0)),AW663,"")),"",IF(AND($I663=Re_lo!$E$5,BY$5=VLOOKUP(Re_lo!$H$5,Re_lo!$N$5:$O$16,2,0)),AW663,""))</f>
        <v/>
      </c>
      <c r="BZ663" s="125" t="str">
        <f>IF(ISERR(IF(AND($I663=Re_lo!$E$5,BZ$5=VLOOKUP(Re_lo!$H$5,Re_lo!$N$5:$O$16,2,0)),AX663,"")),"",IF(AND($I663=Re_lo!$E$5,BZ$5=VLOOKUP(Re_lo!$H$5,Re_lo!$N$5:$O$16,2,0)),AX663,""))</f>
        <v/>
      </c>
      <c r="CA663" s="125" t="str">
        <f>IF(ISERR(IF(AND($I663=Re_lo!$E$5,CA$5=VLOOKUP(Re_lo!$H$5,Re_lo!$N$5:$O$16,2,0)),AY663,"")),"",IF(AND($I663=Re_lo!$E$5,CA$5=VLOOKUP(Re_lo!$H$5,Re_lo!$N$5:$O$16,2,0)),AY663,""))</f>
        <v/>
      </c>
      <c r="CB663" s="125" t="str">
        <f>IF(ISERR(IF(AND($I663=Re_lo!$E$5,CB$5=VLOOKUP(Re_lo!$H$5,Re_lo!$N$5:$O$16,2,0)),AZ663,"")),"",IF(AND($I663=Re_lo!$E$5,CB$5=VLOOKUP(Re_lo!$H$5,Re_lo!$N$5:$O$16,2,0)),AZ663,""))</f>
        <v/>
      </c>
      <c r="CC663" s="125" t="str">
        <f>IF(ISERR(IF(AND($I663=Re_lo!$E$5,CC$5=VLOOKUP(Re_lo!$H$5,Re_lo!$N$5:$O$16,2,0)),BA663,"")),"",IF(AND($I663=Re_lo!$E$5,CC$5=VLOOKUP(Re_lo!$H$5,Re_lo!$N$5:$O$16,2,0)),BA663,""))</f>
        <v/>
      </c>
      <c r="CD663" s="125" t="str">
        <f>IF(ISERR(IF(AND($I663=Re_lo!$E$5,CD$5=VLOOKUP(Re_lo!$H$5,Re_lo!$N$5:$O$16,2,0)),BB663,"")),"",IF(AND($I663=Re_lo!$E$5,CD$5=VLOOKUP(Re_lo!$H$5,Re_lo!$N$5:$O$16,2,0)),BB663,""))</f>
        <v/>
      </c>
      <c r="CF663" s="125" t="str">
        <f>IF($C663="","",COUNTIFS(Con_ve!$C$6:$C$1005,$C663,Con_ve!$Q$6:$Q$1005,Cad_cl!CF$5))</f>
        <v/>
      </c>
      <c r="CG663" s="125" t="str">
        <f>IF($C663="","",COUNTIFS(Con_ve!$C$6:$C$1005,$C663,Con_ve!$Q$6:$Q$1005,Cad_cl!CG$5))</f>
        <v/>
      </c>
      <c r="CH663" s="125" t="str">
        <f>IF($C663="","",COUNTIFS(Con_ve!$C$6:$C$1005,$C663,Con_ve!$Q$6:$Q$1005,Cad_cl!CH$5))</f>
        <v/>
      </c>
      <c r="CI663" s="125" t="str">
        <f>IF($C663="","",COUNTIFS(Con_ve!$C$6:$C$1005,$C663,Con_ve!$Q$6:$Q$1005,Cad_cl!CI$5))</f>
        <v/>
      </c>
      <c r="CJ663" s="125" t="str">
        <f>IF($C663="","",COUNTIFS(Con_ve!$C$6:$C$1005,$C663,Con_ve!$Q$6:$Q$1005,Cad_cl!CJ$5))</f>
        <v/>
      </c>
      <c r="CK663" s="125" t="str">
        <f>IF($C663="","",COUNTIFS(Con_ve!$C$6:$C$1005,$C663,Con_ve!$Q$6:$Q$1005,Cad_cl!CK$5))</f>
        <v/>
      </c>
      <c r="CL663" s="125" t="str">
        <f>IF($C663="","",COUNTIFS(Con_ve!$C$6:$C$1005,$C663,Con_ve!$Q$6:$Q$1005,Cad_cl!CL$5))</f>
        <v/>
      </c>
      <c r="CM663" s="125" t="str">
        <f>IF($C663="","",COUNTIFS(Con_ve!$C$6:$C$1005,$C663,Con_ve!$Q$6:$Q$1005,Cad_cl!CM$5))</f>
        <v/>
      </c>
      <c r="CN663" s="125" t="str">
        <f>IF($C663="","",COUNTIFS(Con_ve!$C$6:$C$1005,$C663,Con_ve!$Q$6:$Q$1005,Cad_cl!CN$5))</f>
        <v/>
      </c>
      <c r="CO663" s="125" t="str">
        <f>IF($C663="","",COUNTIFS(Con_ve!$C$6:$C$1005,$C663,Con_ve!$Q$6:$Q$1005,Cad_cl!CO$5))</f>
        <v/>
      </c>
      <c r="CP663" s="125" t="str">
        <f>IF($C663="","",COUNTIFS(Con_ve!$C$6:$C$1005,$C663,Con_ve!$Q$6:$Q$1005,Cad_cl!CP$5))</f>
        <v/>
      </c>
      <c r="CQ663" s="125" t="str">
        <f>IF($C663="","",COUNTIFS(Con_ve!$C$6:$C$1005,$C663,Con_ve!$Q$6:$Q$1005,Cad_cl!CQ$5))</f>
        <v/>
      </c>
      <c r="CR663" s="125">
        <f t="shared" si="32"/>
        <v>0</v>
      </c>
    </row>
    <row r="664" spans="3:96" ht="30" customHeight="1">
      <c r="C664" s="153"/>
      <c r="D664" s="153"/>
      <c r="E664" s="154"/>
      <c r="F664" s="153"/>
      <c r="G664" s="155"/>
      <c r="H664" s="153"/>
      <c r="I664" s="153"/>
      <c r="J664" s="132" t="s">
        <v>309</v>
      </c>
      <c r="K664" s="133" t="s">
        <v>309</v>
      </c>
      <c r="L664" s="153"/>
      <c r="M664" s="153"/>
      <c r="N664" s="153"/>
      <c r="O664" s="153"/>
      <c r="P664" s="153"/>
      <c r="Q664" s="153"/>
      <c r="AP664" s="134" t="str">
        <f>IF(ISERR(IF($C664="","",SUMIFS(Con_ve!$F$6:$F$1005,Con_ve!$C$6:$C$1005,$C664,Con_ve!$I$6:$I$1005,"Fechada",Con_ve!$Q$6:$Q$1005,Cad_cl!AP$5))),"",IF($C664="","",SUMIFS(Con_ve!$F$6:$F$1005,Con_ve!$C$6:$C$1005,$C664,Con_ve!$I$6:$I$1005,"Fechada",Con_ve!$Q$6:$Q$1005,Cad_cl!AP$5)))</f>
        <v/>
      </c>
      <c r="AQ664" s="134" t="str">
        <f>IF(ISERR(IF($C664="","",SUMIFS(Con_ve!$F$6:$F$1005,Con_ve!$C$6:$C$1005,$C664,Con_ve!$I$6:$I$1005,"Fechada",Con_ve!$Q$6:$Q$1005,Cad_cl!AQ$5))),"",IF($C664="","",SUMIFS(Con_ve!$F$6:$F$1005,Con_ve!$C$6:$C$1005,$C664,Con_ve!$I$6:$I$1005,"Fechada",Con_ve!$Q$6:$Q$1005,Cad_cl!AQ$5)))</f>
        <v/>
      </c>
      <c r="AR664" s="134" t="str">
        <f>IF(ISERR(IF($C664="","",SUMIFS(Con_ve!$F$6:$F$1005,Con_ve!$C$6:$C$1005,$C664,Con_ve!$I$6:$I$1005,"Fechada",Con_ve!$Q$6:$Q$1005,Cad_cl!AR$5))),"",IF($C664="","",SUMIFS(Con_ve!$F$6:$F$1005,Con_ve!$C$6:$C$1005,$C664,Con_ve!$I$6:$I$1005,"Fechada",Con_ve!$Q$6:$Q$1005,Cad_cl!AR$5)))</f>
        <v/>
      </c>
      <c r="AS664" s="134" t="str">
        <f>IF(ISERR(IF($C664="","",SUMIFS(Con_ve!$F$6:$F$1005,Con_ve!$C$6:$C$1005,$C664,Con_ve!$I$6:$I$1005,"Fechada",Con_ve!$Q$6:$Q$1005,Cad_cl!AS$5))),"",IF($C664="","",SUMIFS(Con_ve!$F$6:$F$1005,Con_ve!$C$6:$C$1005,$C664,Con_ve!$I$6:$I$1005,"Fechada",Con_ve!$Q$6:$Q$1005,Cad_cl!AS$5)))</f>
        <v/>
      </c>
      <c r="AT664" s="134" t="str">
        <f>IF(ISERR(IF($C664="","",SUMIFS(Con_ve!$F$6:$F$1005,Con_ve!$C$6:$C$1005,$C664,Con_ve!$I$6:$I$1005,"Fechada",Con_ve!$Q$6:$Q$1005,Cad_cl!AT$5))),"",IF($C664="","",SUMIFS(Con_ve!$F$6:$F$1005,Con_ve!$C$6:$C$1005,$C664,Con_ve!$I$6:$I$1005,"Fechada",Con_ve!$Q$6:$Q$1005,Cad_cl!AT$5)))</f>
        <v/>
      </c>
      <c r="AU664" s="134" t="str">
        <f>IF(ISERR(IF($C664="","",SUMIFS(Con_ve!$F$6:$F$1005,Con_ve!$C$6:$C$1005,$C664,Con_ve!$I$6:$I$1005,"Fechada",Con_ve!$Q$6:$Q$1005,Cad_cl!AU$5))),"",IF($C664="","",SUMIFS(Con_ve!$F$6:$F$1005,Con_ve!$C$6:$C$1005,$C664,Con_ve!$I$6:$I$1005,"Fechada",Con_ve!$Q$6:$Q$1005,Cad_cl!AU$5)))</f>
        <v/>
      </c>
      <c r="AV664" s="134" t="str">
        <f>IF(ISERR(IF($C664="","",SUMIFS(Con_ve!$F$6:$F$1005,Con_ve!$C$6:$C$1005,$C664,Con_ve!$I$6:$I$1005,"Fechada",Con_ve!$Q$6:$Q$1005,Cad_cl!AV$5))),"",IF($C664="","",SUMIFS(Con_ve!$F$6:$F$1005,Con_ve!$C$6:$C$1005,$C664,Con_ve!$I$6:$I$1005,"Fechada",Con_ve!$Q$6:$Q$1005,Cad_cl!AV$5)))</f>
        <v/>
      </c>
      <c r="AW664" s="134" t="str">
        <f>IF(ISERR(IF($C664="","",SUMIFS(Con_ve!$F$6:$F$1005,Con_ve!$C$6:$C$1005,$C664,Con_ve!$I$6:$I$1005,"Fechada",Con_ve!$Q$6:$Q$1005,Cad_cl!AW$5))),"",IF($C664="","",SUMIFS(Con_ve!$F$6:$F$1005,Con_ve!$C$6:$C$1005,$C664,Con_ve!$I$6:$I$1005,"Fechada",Con_ve!$Q$6:$Q$1005,Cad_cl!AW$5)))</f>
        <v/>
      </c>
      <c r="AX664" s="134" t="str">
        <f>IF(ISERR(IF($C664="","",SUMIFS(Con_ve!$F$6:$F$1005,Con_ve!$C$6:$C$1005,$C664,Con_ve!$I$6:$I$1005,"Fechada",Con_ve!$Q$6:$Q$1005,Cad_cl!AX$5))),"",IF($C664="","",SUMIFS(Con_ve!$F$6:$F$1005,Con_ve!$C$6:$C$1005,$C664,Con_ve!$I$6:$I$1005,"Fechada",Con_ve!$Q$6:$Q$1005,Cad_cl!AX$5)))</f>
        <v/>
      </c>
      <c r="AY664" s="134" t="str">
        <f>IF(ISERR(IF($C664="","",SUMIFS(Con_ve!$F$6:$F$1005,Con_ve!$C$6:$C$1005,$C664,Con_ve!$I$6:$I$1005,"Fechada",Con_ve!$Q$6:$Q$1005,Cad_cl!AY$5))),"",IF($C664="","",SUMIFS(Con_ve!$F$6:$F$1005,Con_ve!$C$6:$C$1005,$C664,Con_ve!$I$6:$I$1005,"Fechada",Con_ve!$Q$6:$Q$1005,Cad_cl!AY$5)))</f>
        <v/>
      </c>
      <c r="AZ664" s="134" t="str">
        <f>IF(ISERR(IF($C664="","",SUMIFS(Con_ve!$F$6:$F$1005,Con_ve!$C$6:$C$1005,$C664,Con_ve!$I$6:$I$1005,"Fechada",Con_ve!$Q$6:$Q$1005,Cad_cl!AZ$5))),"",IF($C664="","",SUMIFS(Con_ve!$F$6:$F$1005,Con_ve!$C$6:$C$1005,$C664,Con_ve!$I$6:$I$1005,"Fechada",Con_ve!$Q$6:$Q$1005,Cad_cl!AZ$5)))</f>
        <v/>
      </c>
      <c r="BA664" s="134" t="str">
        <f>IF(ISERR(IF($C664="","",SUMIFS(Con_ve!$F$6:$F$1005,Con_ve!$C$6:$C$1005,$C664,Con_ve!$I$6:$I$1005,"Fechada",Con_ve!$Q$6:$Q$1005,Cad_cl!BA$5))),"",IF($C664="","",SUMIFS(Con_ve!$F$6:$F$1005,Con_ve!$C$6:$C$1005,$C664,Con_ve!$I$6:$I$1005,"Fechada",Con_ve!$Q$6:$Q$1005,Cad_cl!BA$5)))</f>
        <v/>
      </c>
      <c r="BB664" s="134">
        <f t="shared" si="30"/>
        <v>0</v>
      </c>
      <c r="BD664" s="134" t="str">
        <f>IF(ISERR(IF($C664="","",SUMIFS(Con_ve!$F$6:$F$1005,Con_ve!$C$6:$C$1005,$C664,Con_ve!$I$6:$I$1005,"Em negociação",Con_ve!$Q$6:$Q$1005,Cad_cl!BD$5))),"",IF($C664="","",SUMIFS(Con_ve!$F$6:$F$1005,Con_ve!$C$6:$C$1005,$C664,Con_ve!$I$6:$I$1005,"Em negociação",Con_ve!$Q$6:$Q$1005,Cad_cl!BD$5)))</f>
        <v/>
      </c>
      <c r="BE664" s="134" t="str">
        <f>IF(ISERR(IF($C664="","",SUMIFS(Con_ve!$F$6:$F$1005,Con_ve!$C$6:$C$1005,$C664,Con_ve!$I$6:$I$1005,"Em negociação",Con_ve!$Q$6:$Q$1005,Cad_cl!BE$5))),"",IF($C664="","",SUMIFS(Con_ve!$F$6:$F$1005,Con_ve!$C$6:$C$1005,$C664,Con_ve!$I$6:$I$1005,"Em negociação",Con_ve!$Q$6:$Q$1005,Cad_cl!BE$5)))</f>
        <v/>
      </c>
      <c r="BF664" s="134" t="str">
        <f>IF(ISERR(IF($C664="","",SUMIFS(Con_ve!$F$6:$F$1005,Con_ve!$C$6:$C$1005,$C664,Con_ve!$I$6:$I$1005,"Em negociação",Con_ve!$Q$6:$Q$1005,Cad_cl!BF$5))),"",IF($C664="","",SUMIFS(Con_ve!$F$6:$F$1005,Con_ve!$C$6:$C$1005,$C664,Con_ve!$I$6:$I$1005,"Em negociação",Con_ve!$Q$6:$Q$1005,Cad_cl!BF$5)))</f>
        <v/>
      </c>
      <c r="BG664" s="134" t="str">
        <f>IF(ISERR(IF($C664="","",SUMIFS(Con_ve!$F$6:$F$1005,Con_ve!$C$6:$C$1005,$C664,Con_ve!$I$6:$I$1005,"Em negociação",Con_ve!$Q$6:$Q$1005,Cad_cl!BG$5))),"",IF($C664="","",SUMIFS(Con_ve!$F$6:$F$1005,Con_ve!$C$6:$C$1005,$C664,Con_ve!$I$6:$I$1005,"Em negociação",Con_ve!$Q$6:$Q$1005,Cad_cl!BG$5)))</f>
        <v/>
      </c>
      <c r="BH664" s="134" t="str">
        <f>IF(ISERR(IF($C664="","",SUMIFS(Con_ve!$F$6:$F$1005,Con_ve!$C$6:$C$1005,$C664,Con_ve!$I$6:$I$1005,"Em negociação",Con_ve!$Q$6:$Q$1005,Cad_cl!BH$5))),"",IF($C664="","",SUMIFS(Con_ve!$F$6:$F$1005,Con_ve!$C$6:$C$1005,$C664,Con_ve!$I$6:$I$1005,"Em negociação",Con_ve!$Q$6:$Q$1005,Cad_cl!BH$5)))</f>
        <v/>
      </c>
      <c r="BI664" s="134" t="str">
        <f>IF(ISERR(IF($C664="","",SUMIFS(Con_ve!$F$6:$F$1005,Con_ve!$C$6:$C$1005,$C664,Con_ve!$I$6:$I$1005,"Em negociação",Con_ve!$Q$6:$Q$1005,Cad_cl!BI$5))),"",IF($C664="","",SUMIFS(Con_ve!$F$6:$F$1005,Con_ve!$C$6:$C$1005,$C664,Con_ve!$I$6:$I$1005,"Em negociação",Con_ve!$Q$6:$Q$1005,Cad_cl!BI$5)))</f>
        <v/>
      </c>
      <c r="BJ664" s="134" t="str">
        <f>IF(ISERR(IF($C664="","",SUMIFS(Con_ve!$F$6:$F$1005,Con_ve!$C$6:$C$1005,$C664,Con_ve!$I$6:$I$1005,"Em negociação",Con_ve!$Q$6:$Q$1005,Cad_cl!BJ$5))),"",IF($C664="","",SUMIFS(Con_ve!$F$6:$F$1005,Con_ve!$C$6:$C$1005,$C664,Con_ve!$I$6:$I$1005,"Em negociação",Con_ve!$Q$6:$Q$1005,Cad_cl!BJ$5)))</f>
        <v/>
      </c>
      <c r="BK664" s="134" t="str">
        <f>IF(ISERR(IF($C664="","",SUMIFS(Con_ve!$F$6:$F$1005,Con_ve!$C$6:$C$1005,$C664,Con_ve!$I$6:$I$1005,"Em negociação",Con_ve!$Q$6:$Q$1005,Cad_cl!BK$5))),"",IF($C664="","",SUMIFS(Con_ve!$F$6:$F$1005,Con_ve!$C$6:$C$1005,$C664,Con_ve!$I$6:$I$1005,"Em negociação",Con_ve!$Q$6:$Q$1005,Cad_cl!BK$5)))</f>
        <v/>
      </c>
      <c r="BL664" s="134" t="str">
        <f>IF(ISERR(IF($C664="","",SUMIFS(Con_ve!$F$6:$F$1005,Con_ve!$C$6:$C$1005,$C664,Con_ve!$I$6:$I$1005,"Em negociação",Con_ve!$Q$6:$Q$1005,Cad_cl!BL$5))),"",IF($C664="","",SUMIFS(Con_ve!$F$6:$F$1005,Con_ve!$C$6:$C$1005,$C664,Con_ve!$I$6:$I$1005,"Em negociação",Con_ve!$Q$6:$Q$1005,Cad_cl!BL$5)))</f>
        <v/>
      </c>
      <c r="BM664" s="134" t="str">
        <f>IF(ISERR(IF($C664="","",SUMIFS(Con_ve!$F$6:$F$1005,Con_ve!$C$6:$C$1005,$C664,Con_ve!$I$6:$I$1005,"Em negociação",Con_ve!$Q$6:$Q$1005,Cad_cl!BM$5))),"",IF($C664="","",SUMIFS(Con_ve!$F$6:$F$1005,Con_ve!$C$6:$C$1005,$C664,Con_ve!$I$6:$I$1005,"Em negociação",Con_ve!$Q$6:$Q$1005,Cad_cl!BM$5)))</f>
        <v/>
      </c>
      <c r="BN664" s="134" t="str">
        <f>IF(ISERR(IF($C664="","",SUMIFS(Con_ve!$F$6:$F$1005,Con_ve!$C$6:$C$1005,$C664,Con_ve!$I$6:$I$1005,"Em negociação",Con_ve!$Q$6:$Q$1005,Cad_cl!BN$5))),"",IF($C664="","",SUMIFS(Con_ve!$F$6:$F$1005,Con_ve!$C$6:$C$1005,$C664,Con_ve!$I$6:$I$1005,"Em negociação",Con_ve!$Q$6:$Q$1005,Cad_cl!BN$5)))</f>
        <v/>
      </c>
      <c r="BO664" s="134" t="str">
        <f>IF(ISERR(IF($C664="","",SUMIFS(Con_ve!$F$6:$F$1005,Con_ve!$C$6:$C$1005,$C664,Con_ve!$I$6:$I$1005,"Em negociação",Con_ve!$Q$6:$Q$1005,Cad_cl!BO$5))),"",IF($C664="","",SUMIFS(Con_ve!$F$6:$F$1005,Con_ve!$C$6:$C$1005,$C664,Con_ve!$I$6:$I$1005,"Em negociação",Con_ve!$Q$6:$Q$1005,Cad_cl!BO$5)))</f>
        <v/>
      </c>
      <c r="BP664" s="134">
        <f t="shared" si="31"/>
        <v>0</v>
      </c>
      <c r="BR664" s="125" t="str">
        <f>IF(ISERR(IF(AND($I664=Re_lo!$E$5,BR$5=VLOOKUP(Re_lo!$H$5,Re_lo!$N$5:$O$16,2,0)),AP664,"")),"",IF(AND($I664=Re_lo!$E$5,BR$5=VLOOKUP(Re_lo!$H$5,Re_lo!$N$5:$O$16,2,0)),AP664,""))</f>
        <v/>
      </c>
      <c r="BS664" s="125" t="str">
        <f>IF(ISERR(IF(AND($I664=Re_lo!$E$5,BS$5=VLOOKUP(Re_lo!$H$5,Re_lo!$N$5:$O$16,2,0)),AQ664,"")),"",IF(AND($I664=Re_lo!$E$5,BS$5=VLOOKUP(Re_lo!$H$5,Re_lo!$N$5:$O$16,2,0)),AQ664,""))</f>
        <v/>
      </c>
      <c r="BT664" s="125" t="str">
        <f>IF(ISERR(IF(AND($I664=Re_lo!$E$5,BT$5=VLOOKUP(Re_lo!$H$5,Re_lo!$N$5:$O$16,2,0)),AR664,"")),"",IF(AND($I664=Re_lo!$E$5,BT$5=VLOOKUP(Re_lo!$H$5,Re_lo!$N$5:$O$16,2,0)),AR664,""))</f>
        <v/>
      </c>
      <c r="BU664" s="125" t="str">
        <f>IF(ISERR(IF(AND($I664=Re_lo!$E$5,BU$5=VLOOKUP(Re_lo!$H$5,Re_lo!$N$5:$O$16,2,0)),AS664,"")),"",IF(AND($I664=Re_lo!$E$5,BU$5=VLOOKUP(Re_lo!$H$5,Re_lo!$N$5:$O$16,2,0)),AS664,""))</f>
        <v/>
      </c>
      <c r="BV664" s="125" t="str">
        <f>IF(ISERR(IF(AND($I664=Re_lo!$E$5,BV$5=VLOOKUP(Re_lo!$H$5,Re_lo!$N$5:$O$16,2,0)),AT664,"")),"",IF(AND($I664=Re_lo!$E$5,BV$5=VLOOKUP(Re_lo!$H$5,Re_lo!$N$5:$O$16,2,0)),AT664,""))</f>
        <v/>
      </c>
      <c r="BW664" s="125" t="str">
        <f>IF(ISERR(IF(AND($I664=Re_lo!$E$5,BW$5=VLOOKUP(Re_lo!$H$5,Re_lo!$N$5:$O$16,2,0)),AU664,"")),"",IF(AND($I664=Re_lo!$E$5,BW$5=VLOOKUP(Re_lo!$H$5,Re_lo!$N$5:$O$16,2,0)),AU664,""))</f>
        <v/>
      </c>
      <c r="BX664" s="125" t="str">
        <f>IF(ISERR(IF(AND($I664=Re_lo!$E$5,BX$5=VLOOKUP(Re_lo!$H$5,Re_lo!$N$5:$O$16,2,0)),AV664,"")),"",IF(AND($I664=Re_lo!$E$5,BX$5=VLOOKUP(Re_lo!$H$5,Re_lo!$N$5:$O$16,2,0)),AV664,""))</f>
        <v/>
      </c>
      <c r="BY664" s="125" t="str">
        <f>IF(ISERR(IF(AND($I664=Re_lo!$E$5,BY$5=VLOOKUP(Re_lo!$H$5,Re_lo!$N$5:$O$16,2,0)),AW664,"")),"",IF(AND($I664=Re_lo!$E$5,BY$5=VLOOKUP(Re_lo!$H$5,Re_lo!$N$5:$O$16,2,0)),AW664,""))</f>
        <v/>
      </c>
      <c r="BZ664" s="125" t="str">
        <f>IF(ISERR(IF(AND($I664=Re_lo!$E$5,BZ$5=VLOOKUP(Re_lo!$H$5,Re_lo!$N$5:$O$16,2,0)),AX664,"")),"",IF(AND($I664=Re_lo!$E$5,BZ$5=VLOOKUP(Re_lo!$H$5,Re_lo!$N$5:$O$16,2,0)),AX664,""))</f>
        <v/>
      </c>
      <c r="CA664" s="125" t="str">
        <f>IF(ISERR(IF(AND($I664=Re_lo!$E$5,CA$5=VLOOKUP(Re_lo!$H$5,Re_lo!$N$5:$O$16,2,0)),AY664,"")),"",IF(AND($I664=Re_lo!$E$5,CA$5=VLOOKUP(Re_lo!$H$5,Re_lo!$N$5:$O$16,2,0)),AY664,""))</f>
        <v/>
      </c>
      <c r="CB664" s="125" t="str">
        <f>IF(ISERR(IF(AND($I664=Re_lo!$E$5,CB$5=VLOOKUP(Re_lo!$H$5,Re_lo!$N$5:$O$16,2,0)),AZ664,"")),"",IF(AND($I664=Re_lo!$E$5,CB$5=VLOOKUP(Re_lo!$H$5,Re_lo!$N$5:$O$16,2,0)),AZ664,""))</f>
        <v/>
      </c>
      <c r="CC664" s="125" t="str">
        <f>IF(ISERR(IF(AND($I664=Re_lo!$E$5,CC$5=VLOOKUP(Re_lo!$H$5,Re_lo!$N$5:$O$16,2,0)),BA664,"")),"",IF(AND($I664=Re_lo!$E$5,CC$5=VLOOKUP(Re_lo!$H$5,Re_lo!$N$5:$O$16,2,0)),BA664,""))</f>
        <v/>
      </c>
      <c r="CD664" s="125" t="str">
        <f>IF(ISERR(IF(AND($I664=Re_lo!$E$5,CD$5=VLOOKUP(Re_lo!$H$5,Re_lo!$N$5:$O$16,2,0)),BB664,"")),"",IF(AND($I664=Re_lo!$E$5,CD$5=VLOOKUP(Re_lo!$H$5,Re_lo!$N$5:$O$16,2,0)),BB664,""))</f>
        <v/>
      </c>
      <c r="CF664" s="125" t="str">
        <f>IF($C664="","",COUNTIFS(Con_ve!$C$6:$C$1005,$C664,Con_ve!$Q$6:$Q$1005,Cad_cl!CF$5))</f>
        <v/>
      </c>
      <c r="CG664" s="125" t="str">
        <f>IF($C664="","",COUNTIFS(Con_ve!$C$6:$C$1005,$C664,Con_ve!$Q$6:$Q$1005,Cad_cl!CG$5))</f>
        <v/>
      </c>
      <c r="CH664" s="125" t="str">
        <f>IF($C664="","",COUNTIFS(Con_ve!$C$6:$C$1005,$C664,Con_ve!$Q$6:$Q$1005,Cad_cl!CH$5))</f>
        <v/>
      </c>
      <c r="CI664" s="125" t="str">
        <f>IF($C664="","",COUNTIFS(Con_ve!$C$6:$C$1005,$C664,Con_ve!$Q$6:$Q$1005,Cad_cl!CI$5))</f>
        <v/>
      </c>
      <c r="CJ664" s="125" t="str">
        <f>IF($C664="","",COUNTIFS(Con_ve!$C$6:$C$1005,$C664,Con_ve!$Q$6:$Q$1005,Cad_cl!CJ$5))</f>
        <v/>
      </c>
      <c r="CK664" s="125" t="str">
        <f>IF($C664="","",COUNTIFS(Con_ve!$C$6:$C$1005,$C664,Con_ve!$Q$6:$Q$1005,Cad_cl!CK$5))</f>
        <v/>
      </c>
      <c r="CL664" s="125" t="str">
        <f>IF($C664="","",COUNTIFS(Con_ve!$C$6:$C$1005,$C664,Con_ve!$Q$6:$Q$1005,Cad_cl!CL$5))</f>
        <v/>
      </c>
      <c r="CM664" s="125" t="str">
        <f>IF($C664="","",COUNTIFS(Con_ve!$C$6:$C$1005,$C664,Con_ve!$Q$6:$Q$1005,Cad_cl!CM$5))</f>
        <v/>
      </c>
      <c r="CN664" s="125" t="str">
        <f>IF($C664="","",COUNTIFS(Con_ve!$C$6:$C$1005,$C664,Con_ve!$Q$6:$Q$1005,Cad_cl!CN$5))</f>
        <v/>
      </c>
      <c r="CO664" s="125" t="str">
        <f>IF($C664="","",COUNTIFS(Con_ve!$C$6:$C$1005,$C664,Con_ve!$Q$6:$Q$1005,Cad_cl!CO$5))</f>
        <v/>
      </c>
      <c r="CP664" s="125" t="str">
        <f>IF($C664="","",COUNTIFS(Con_ve!$C$6:$C$1005,$C664,Con_ve!$Q$6:$Q$1005,Cad_cl!CP$5))</f>
        <v/>
      </c>
      <c r="CQ664" s="125" t="str">
        <f>IF($C664="","",COUNTIFS(Con_ve!$C$6:$C$1005,$C664,Con_ve!$Q$6:$Q$1005,Cad_cl!CQ$5))</f>
        <v/>
      </c>
      <c r="CR664" s="125">
        <f t="shared" si="32"/>
        <v>0</v>
      </c>
    </row>
    <row r="665" spans="3:96" ht="30" customHeight="1">
      <c r="C665" s="153"/>
      <c r="D665" s="153"/>
      <c r="E665" s="154"/>
      <c r="F665" s="153"/>
      <c r="G665" s="155"/>
      <c r="H665" s="153"/>
      <c r="I665" s="153"/>
      <c r="J665" s="132" t="s">
        <v>309</v>
      </c>
      <c r="K665" s="133" t="s">
        <v>309</v>
      </c>
      <c r="L665" s="153"/>
      <c r="M665" s="153"/>
      <c r="N665" s="153"/>
      <c r="O665" s="153"/>
      <c r="P665" s="153"/>
      <c r="Q665" s="153"/>
      <c r="AP665" s="134" t="str">
        <f>IF(ISERR(IF($C665="","",SUMIFS(Con_ve!$F$6:$F$1005,Con_ve!$C$6:$C$1005,$C665,Con_ve!$I$6:$I$1005,"Fechada",Con_ve!$Q$6:$Q$1005,Cad_cl!AP$5))),"",IF($C665="","",SUMIFS(Con_ve!$F$6:$F$1005,Con_ve!$C$6:$C$1005,$C665,Con_ve!$I$6:$I$1005,"Fechada",Con_ve!$Q$6:$Q$1005,Cad_cl!AP$5)))</f>
        <v/>
      </c>
      <c r="AQ665" s="134" t="str">
        <f>IF(ISERR(IF($C665="","",SUMIFS(Con_ve!$F$6:$F$1005,Con_ve!$C$6:$C$1005,$C665,Con_ve!$I$6:$I$1005,"Fechada",Con_ve!$Q$6:$Q$1005,Cad_cl!AQ$5))),"",IF($C665="","",SUMIFS(Con_ve!$F$6:$F$1005,Con_ve!$C$6:$C$1005,$C665,Con_ve!$I$6:$I$1005,"Fechada",Con_ve!$Q$6:$Q$1005,Cad_cl!AQ$5)))</f>
        <v/>
      </c>
      <c r="AR665" s="134" t="str">
        <f>IF(ISERR(IF($C665="","",SUMIFS(Con_ve!$F$6:$F$1005,Con_ve!$C$6:$C$1005,$C665,Con_ve!$I$6:$I$1005,"Fechada",Con_ve!$Q$6:$Q$1005,Cad_cl!AR$5))),"",IF($C665="","",SUMIFS(Con_ve!$F$6:$F$1005,Con_ve!$C$6:$C$1005,$C665,Con_ve!$I$6:$I$1005,"Fechada",Con_ve!$Q$6:$Q$1005,Cad_cl!AR$5)))</f>
        <v/>
      </c>
      <c r="AS665" s="134" t="str">
        <f>IF(ISERR(IF($C665="","",SUMIFS(Con_ve!$F$6:$F$1005,Con_ve!$C$6:$C$1005,$C665,Con_ve!$I$6:$I$1005,"Fechada",Con_ve!$Q$6:$Q$1005,Cad_cl!AS$5))),"",IF($C665="","",SUMIFS(Con_ve!$F$6:$F$1005,Con_ve!$C$6:$C$1005,$C665,Con_ve!$I$6:$I$1005,"Fechada",Con_ve!$Q$6:$Q$1005,Cad_cl!AS$5)))</f>
        <v/>
      </c>
      <c r="AT665" s="134" t="str">
        <f>IF(ISERR(IF($C665="","",SUMIFS(Con_ve!$F$6:$F$1005,Con_ve!$C$6:$C$1005,$C665,Con_ve!$I$6:$I$1005,"Fechada",Con_ve!$Q$6:$Q$1005,Cad_cl!AT$5))),"",IF($C665="","",SUMIFS(Con_ve!$F$6:$F$1005,Con_ve!$C$6:$C$1005,$C665,Con_ve!$I$6:$I$1005,"Fechada",Con_ve!$Q$6:$Q$1005,Cad_cl!AT$5)))</f>
        <v/>
      </c>
      <c r="AU665" s="134" t="str">
        <f>IF(ISERR(IF($C665="","",SUMIFS(Con_ve!$F$6:$F$1005,Con_ve!$C$6:$C$1005,$C665,Con_ve!$I$6:$I$1005,"Fechada",Con_ve!$Q$6:$Q$1005,Cad_cl!AU$5))),"",IF($C665="","",SUMIFS(Con_ve!$F$6:$F$1005,Con_ve!$C$6:$C$1005,$C665,Con_ve!$I$6:$I$1005,"Fechada",Con_ve!$Q$6:$Q$1005,Cad_cl!AU$5)))</f>
        <v/>
      </c>
      <c r="AV665" s="134" t="str">
        <f>IF(ISERR(IF($C665="","",SUMIFS(Con_ve!$F$6:$F$1005,Con_ve!$C$6:$C$1005,$C665,Con_ve!$I$6:$I$1005,"Fechada",Con_ve!$Q$6:$Q$1005,Cad_cl!AV$5))),"",IF($C665="","",SUMIFS(Con_ve!$F$6:$F$1005,Con_ve!$C$6:$C$1005,$C665,Con_ve!$I$6:$I$1005,"Fechada",Con_ve!$Q$6:$Q$1005,Cad_cl!AV$5)))</f>
        <v/>
      </c>
      <c r="AW665" s="134" t="str">
        <f>IF(ISERR(IF($C665="","",SUMIFS(Con_ve!$F$6:$F$1005,Con_ve!$C$6:$C$1005,$C665,Con_ve!$I$6:$I$1005,"Fechada",Con_ve!$Q$6:$Q$1005,Cad_cl!AW$5))),"",IF($C665="","",SUMIFS(Con_ve!$F$6:$F$1005,Con_ve!$C$6:$C$1005,$C665,Con_ve!$I$6:$I$1005,"Fechada",Con_ve!$Q$6:$Q$1005,Cad_cl!AW$5)))</f>
        <v/>
      </c>
      <c r="AX665" s="134" t="str">
        <f>IF(ISERR(IF($C665="","",SUMIFS(Con_ve!$F$6:$F$1005,Con_ve!$C$6:$C$1005,$C665,Con_ve!$I$6:$I$1005,"Fechada",Con_ve!$Q$6:$Q$1005,Cad_cl!AX$5))),"",IF($C665="","",SUMIFS(Con_ve!$F$6:$F$1005,Con_ve!$C$6:$C$1005,$C665,Con_ve!$I$6:$I$1005,"Fechada",Con_ve!$Q$6:$Q$1005,Cad_cl!AX$5)))</f>
        <v/>
      </c>
      <c r="AY665" s="134" t="str">
        <f>IF(ISERR(IF($C665="","",SUMIFS(Con_ve!$F$6:$F$1005,Con_ve!$C$6:$C$1005,$C665,Con_ve!$I$6:$I$1005,"Fechada",Con_ve!$Q$6:$Q$1005,Cad_cl!AY$5))),"",IF($C665="","",SUMIFS(Con_ve!$F$6:$F$1005,Con_ve!$C$6:$C$1005,$C665,Con_ve!$I$6:$I$1005,"Fechada",Con_ve!$Q$6:$Q$1005,Cad_cl!AY$5)))</f>
        <v/>
      </c>
      <c r="AZ665" s="134" t="str">
        <f>IF(ISERR(IF($C665="","",SUMIFS(Con_ve!$F$6:$F$1005,Con_ve!$C$6:$C$1005,$C665,Con_ve!$I$6:$I$1005,"Fechada",Con_ve!$Q$6:$Q$1005,Cad_cl!AZ$5))),"",IF($C665="","",SUMIFS(Con_ve!$F$6:$F$1005,Con_ve!$C$6:$C$1005,$C665,Con_ve!$I$6:$I$1005,"Fechada",Con_ve!$Q$6:$Q$1005,Cad_cl!AZ$5)))</f>
        <v/>
      </c>
      <c r="BA665" s="134" t="str">
        <f>IF(ISERR(IF($C665="","",SUMIFS(Con_ve!$F$6:$F$1005,Con_ve!$C$6:$C$1005,$C665,Con_ve!$I$6:$I$1005,"Fechada",Con_ve!$Q$6:$Q$1005,Cad_cl!BA$5))),"",IF($C665="","",SUMIFS(Con_ve!$F$6:$F$1005,Con_ve!$C$6:$C$1005,$C665,Con_ve!$I$6:$I$1005,"Fechada",Con_ve!$Q$6:$Q$1005,Cad_cl!BA$5)))</f>
        <v/>
      </c>
      <c r="BB665" s="134">
        <f t="shared" si="30"/>
        <v>0</v>
      </c>
      <c r="BD665" s="134" t="str">
        <f>IF(ISERR(IF($C665="","",SUMIFS(Con_ve!$F$6:$F$1005,Con_ve!$C$6:$C$1005,$C665,Con_ve!$I$6:$I$1005,"Em negociação",Con_ve!$Q$6:$Q$1005,Cad_cl!BD$5))),"",IF($C665="","",SUMIFS(Con_ve!$F$6:$F$1005,Con_ve!$C$6:$C$1005,$C665,Con_ve!$I$6:$I$1005,"Em negociação",Con_ve!$Q$6:$Q$1005,Cad_cl!BD$5)))</f>
        <v/>
      </c>
      <c r="BE665" s="134" t="str">
        <f>IF(ISERR(IF($C665="","",SUMIFS(Con_ve!$F$6:$F$1005,Con_ve!$C$6:$C$1005,$C665,Con_ve!$I$6:$I$1005,"Em negociação",Con_ve!$Q$6:$Q$1005,Cad_cl!BE$5))),"",IF($C665="","",SUMIFS(Con_ve!$F$6:$F$1005,Con_ve!$C$6:$C$1005,$C665,Con_ve!$I$6:$I$1005,"Em negociação",Con_ve!$Q$6:$Q$1005,Cad_cl!BE$5)))</f>
        <v/>
      </c>
      <c r="BF665" s="134" t="str">
        <f>IF(ISERR(IF($C665="","",SUMIFS(Con_ve!$F$6:$F$1005,Con_ve!$C$6:$C$1005,$C665,Con_ve!$I$6:$I$1005,"Em negociação",Con_ve!$Q$6:$Q$1005,Cad_cl!BF$5))),"",IF($C665="","",SUMIFS(Con_ve!$F$6:$F$1005,Con_ve!$C$6:$C$1005,$C665,Con_ve!$I$6:$I$1005,"Em negociação",Con_ve!$Q$6:$Q$1005,Cad_cl!BF$5)))</f>
        <v/>
      </c>
      <c r="BG665" s="134" t="str">
        <f>IF(ISERR(IF($C665="","",SUMIFS(Con_ve!$F$6:$F$1005,Con_ve!$C$6:$C$1005,$C665,Con_ve!$I$6:$I$1005,"Em negociação",Con_ve!$Q$6:$Q$1005,Cad_cl!BG$5))),"",IF($C665="","",SUMIFS(Con_ve!$F$6:$F$1005,Con_ve!$C$6:$C$1005,$C665,Con_ve!$I$6:$I$1005,"Em negociação",Con_ve!$Q$6:$Q$1005,Cad_cl!BG$5)))</f>
        <v/>
      </c>
      <c r="BH665" s="134" t="str">
        <f>IF(ISERR(IF($C665="","",SUMIFS(Con_ve!$F$6:$F$1005,Con_ve!$C$6:$C$1005,$C665,Con_ve!$I$6:$I$1005,"Em negociação",Con_ve!$Q$6:$Q$1005,Cad_cl!BH$5))),"",IF($C665="","",SUMIFS(Con_ve!$F$6:$F$1005,Con_ve!$C$6:$C$1005,$C665,Con_ve!$I$6:$I$1005,"Em negociação",Con_ve!$Q$6:$Q$1005,Cad_cl!BH$5)))</f>
        <v/>
      </c>
      <c r="BI665" s="134" t="str">
        <f>IF(ISERR(IF($C665="","",SUMIFS(Con_ve!$F$6:$F$1005,Con_ve!$C$6:$C$1005,$C665,Con_ve!$I$6:$I$1005,"Em negociação",Con_ve!$Q$6:$Q$1005,Cad_cl!BI$5))),"",IF($C665="","",SUMIFS(Con_ve!$F$6:$F$1005,Con_ve!$C$6:$C$1005,$C665,Con_ve!$I$6:$I$1005,"Em negociação",Con_ve!$Q$6:$Q$1005,Cad_cl!BI$5)))</f>
        <v/>
      </c>
      <c r="BJ665" s="134" t="str">
        <f>IF(ISERR(IF($C665="","",SUMIFS(Con_ve!$F$6:$F$1005,Con_ve!$C$6:$C$1005,$C665,Con_ve!$I$6:$I$1005,"Em negociação",Con_ve!$Q$6:$Q$1005,Cad_cl!BJ$5))),"",IF($C665="","",SUMIFS(Con_ve!$F$6:$F$1005,Con_ve!$C$6:$C$1005,$C665,Con_ve!$I$6:$I$1005,"Em negociação",Con_ve!$Q$6:$Q$1005,Cad_cl!BJ$5)))</f>
        <v/>
      </c>
      <c r="BK665" s="134" t="str">
        <f>IF(ISERR(IF($C665="","",SUMIFS(Con_ve!$F$6:$F$1005,Con_ve!$C$6:$C$1005,$C665,Con_ve!$I$6:$I$1005,"Em negociação",Con_ve!$Q$6:$Q$1005,Cad_cl!BK$5))),"",IF($C665="","",SUMIFS(Con_ve!$F$6:$F$1005,Con_ve!$C$6:$C$1005,$C665,Con_ve!$I$6:$I$1005,"Em negociação",Con_ve!$Q$6:$Q$1005,Cad_cl!BK$5)))</f>
        <v/>
      </c>
      <c r="BL665" s="134" t="str">
        <f>IF(ISERR(IF($C665="","",SUMIFS(Con_ve!$F$6:$F$1005,Con_ve!$C$6:$C$1005,$C665,Con_ve!$I$6:$I$1005,"Em negociação",Con_ve!$Q$6:$Q$1005,Cad_cl!BL$5))),"",IF($C665="","",SUMIFS(Con_ve!$F$6:$F$1005,Con_ve!$C$6:$C$1005,$C665,Con_ve!$I$6:$I$1005,"Em negociação",Con_ve!$Q$6:$Q$1005,Cad_cl!BL$5)))</f>
        <v/>
      </c>
      <c r="BM665" s="134" t="str">
        <f>IF(ISERR(IF($C665="","",SUMIFS(Con_ve!$F$6:$F$1005,Con_ve!$C$6:$C$1005,$C665,Con_ve!$I$6:$I$1005,"Em negociação",Con_ve!$Q$6:$Q$1005,Cad_cl!BM$5))),"",IF($C665="","",SUMIFS(Con_ve!$F$6:$F$1005,Con_ve!$C$6:$C$1005,$C665,Con_ve!$I$6:$I$1005,"Em negociação",Con_ve!$Q$6:$Q$1005,Cad_cl!BM$5)))</f>
        <v/>
      </c>
      <c r="BN665" s="134" t="str">
        <f>IF(ISERR(IF($C665="","",SUMIFS(Con_ve!$F$6:$F$1005,Con_ve!$C$6:$C$1005,$C665,Con_ve!$I$6:$I$1005,"Em negociação",Con_ve!$Q$6:$Q$1005,Cad_cl!BN$5))),"",IF($C665="","",SUMIFS(Con_ve!$F$6:$F$1005,Con_ve!$C$6:$C$1005,$C665,Con_ve!$I$6:$I$1005,"Em negociação",Con_ve!$Q$6:$Q$1005,Cad_cl!BN$5)))</f>
        <v/>
      </c>
      <c r="BO665" s="134" t="str">
        <f>IF(ISERR(IF($C665="","",SUMIFS(Con_ve!$F$6:$F$1005,Con_ve!$C$6:$C$1005,$C665,Con_ve!$I$6:$I$1005,"Em negociação",Con_ve!$Q$6:$Q$1005,Cad_cl!BO$5))),"",IF($C665="","",SUMIFS(Con_ve!$F$6:$F$1005,Con_ve!$C$6:$C$1005,$C665,Con_ve!$I$6:$I$1005,"Em negociação",Con_ve!$Q$6:$Q$1005,Cad_cl!BO$5)))</f>
        <v/>
      </c>
      <c r="BP665" s="134">
        <f t="shared" si="31"/>
        <v>0</v>
      </c>
      <c r="BR665" s="125" t="str">
        <f>IF(ISERR(IF(AND($I665=Re_lo!$E$5,BR$5=VLOOKUP(Re_lo!$H$5,Re_lo!$N$5:$O$16,2,0)),AP665,"")),"",IF(AND($I665=Re_lo!$E$5,BR$5=VLOOKUP(Re_lo!$H$5,Re_lo!$N$5:$O$16,2,0)),AP665,""))</f>
        <v/>
      </c>
      <c r="BS665" s="125" t="str">
        <f>IF(ISERR(IF(AND($I665=Re_lo!$E$5,BS$5=VLOOKUP(Re_lo!$H$5,Re_lo!$N$5:$O$16,2,0)),AQ665,"")),"",IF(AND($I665=Re_lo!$E$5,BS$5=VLOOKUP(Re_lo!$H$5,Re_lo!$N$5:$O$16,2,0)),AQ665,""))</f>
        <v/>
      </c>
      <c r="BT665" s="125" t="str">
        <f>IF(ISERR(IF(AND($I665=Re_lo!$E$5,BT$5=VLOOKUP(Re_lo!$H$5,Re_lo!$N$5:$O$16,2,0)),AR665,"")),"",IF(AND($I665=Re_lo!$E$5,BT$5=VLOOKUP(Re_lo!$H$5,Re_lo!$N$5:$O$16,2,0)),AR665,""))</f>
        <v/>
      </c>
      <c r="BU665" s="125" t="str">
        <f>IF(ISERR(IF(AND($I665=Re_lo!$E$5,BU$5=VLOOKUP(Re_lo!$H$5,Re_lo!$N$5:$O$16,2,0)),AS665,"")),"",IF(AND($I665=Re_lo!$E$5,BU$5=VLOOKUP(Re_lo!$H$5,Re_lo!$N$5:$O$16,2,0)),AS665,""))</f>
        <v/>
      </c>
      <c r="BV665" s="125" t="str">
        <f>IF(ISERR(IF(AND($I665=Re_lo!$E$5,BV$5=VLOOKUP(Re_lo!$H$5,Re_lo!$N$5:$O$16,2,0)),AT665,"")),"",IF(AND($I665=Re_lo!$E$5,BV$5=VLOOKUP(Re_lo!$H$5,Re_lo!$N$5:$O$16,2,0)),AT665,""))</f>
        <v/>
      </c>
      <c r="BW665" s="125" t="str">
        <f>IF(ISERR(IF(AND($I665=Re_lo!$E$5,BW$5=VLOOKUP(Re_lo!$H$5,Re_lo!$N$5:$O$16,2,0)),AU665,"")),"",IF(AND($I665=Re_lo!$E$5,BW$5=VLOOKUP(Re_lo!$H$5,Re_lo!$N$5:$O$16,2,0)),AU665,""))</f>
        <v/>
      </c>
      <c r="BX665" s="125" t="str">
        <f>IF(ISERR(IF(AND($I665=Re_lo!$E$5,BX$5=VLOOKUP(Re_lo!$H$5,Re_lo!$N$5:$O$16,2,0)),AV665,"")),"",IF(AND($I665=Re_lo!$E$5,BX$5=VLOOKUP(Re_lo!$H$5,Re_lo!$N$5:$O$16,2,0)),AV665,""))</f>
        <v/>
      </c>
      <c r="BY665" s="125" t="str">
        <f>IF(ISERR(IF(AND($I665=Re_lo!$E$5,BY$5=VLOOKUP(Re_lo!$H$5,Re_lo!$N$5:$O$16,2,0)),AW665,"")),"",IF(AND($I665=Re_lo!$E$5,BY$5=VLOOKUP(Re_lo!$H$5,Re_lo!$N$5:$O$16,2,0)),AW665,""))</f>
        <v/>
      </c>
      <c r="BZ665" s="125" t="str">
        <f>IF(ISERR(IF(AND($I665=Re_lo!$E$5,BZ$5=VLOOKUP(Re_lo!$H$5,Re_lo!$N$5:$O$16,2,0)),AX665,"")),"",IF(AND($I665=Re_lo!$E$5,BZ$5=VLOOKUP(Re_lo!$H$5,Re_lo!$N$5:$O$16,2,0)),AX665,""))</f>
        <v/>
      </c>
      <c r="CA665" s="125" t="str">
        <f>IF(ISERR(IF(AND($I665=Re_lo!$E$5,CA$5=VLOOKUP(Re_lo!$H$5,Re_lo!$N$5:$O$16,2,0)),AY665,"")),"",IF(AND($I665=Re_lo!$E$5,CA$5=VLOOKUP(Re_lo!$H$5,Re_lo!$N$5:$O$16,2,0)),AY665,""))</f>
        <v/>
      </c>
      <c r="CB665" s="125" t="str">
        <f>IF(ISERR(IF(AND($I665=Re_lo!$E$5,CB$5=VLOOKUP(Re_lo!$H$5,Re_lo!$N$5:$O$16,2,0)),AZ665,"")),"",IF(AND($I665=Re_lo!$E$5,CB$5=VLOOKUP(Re_lo!$H$5,Re_lo!$N$5:$O$16,2,0)),AZ665,""))</f>
        <v/>
      </c>
      <c r="CC665" s="125" t="str">
        <f>IF(ISERR(IF(AND($I665=Re_lo!$E$5,CC$5=VLOOKUP(Re_lo!$H$5,Re_lo!$N$5:$O$16,2,0)),BA665,"")),"",IF(AND($I665=Re_lo!$E$5,CC$5=VLOOKUP(Re_lo!$H$5,Re_lo!$N$5:$O$16,2,0)),BA665,""))</f>
        <v/>
      </c>
      <c r="CD665" s="125" t="str">
        <f>IF(ISERR(IF(AND($I665=Re_lo!$E$5,CD$5=VLOOKUP(Re_lo!$H$5,Re_lo!$N$5:$O$16,2,0)),BB665,"")),"",IF(AND($I665=Re_lo!$E$5,CD$5=VLOOKUP(Re_lo!$H$5,Re_lo!$N$5:$O$16,2,0)),BB665,""))</f>
        <v/>
      </c>
      <c r="CF665" s="125" t="str">
        <f>IF($C665="","",COUNTIFS(Con_ve!$C$6:$C$1005,$C665,Con_ve!$Q$6:$Q$1005,Cad_cl!CF$5))</f>
        <v/>
      </c>
      <c r="CG665" s="125" t="str">
        <f>IF($C665="","",COUNTIFS(Con_ve!$C$6:$C$1005,$C665,Con_ve!$Q$6:$Q$1005,Cad_cl!CG$5))</f>
        <v/>
      </c>
      <c r="CH665" s="125" t="str">
        <f>IF($C665="","",COUNTIFS(Con_ve!$C$6:$C$1005,$C665,Con_ve!$Q$6:$Q$1005,Cad_cl!CH$5))</f>
        <v/>
      </c>
      <c r="CI665" s="125" t="str">
        <f>IF($C665="","",COUNTIFS(Con_ve!$C$6:$C$1005,$C665,Con_ve!$Q$6:$Q$1005,Cad_cl!CI$5))</f>
        <v/>
      </c>
      <c r="CJ665" s="125" t="str">
        <f>IF($C665="","",COUNTIFS(Con_ve!$C$6:$C$1005,$C665,Con_ve!$Q$6:$Q$1005,Cad_cl!CJ$5))</f>
        <v/>
      </c>
      <c r="CK665" s="125" t="str">
        <f>IF($C665="","",COUNTIFS(Con_ve!$C$6:$C$1005,$C665,Con_ve!$Q$6:$Q$1005,Cad_cl!CK$5))</f>
        <v/>
      </c>
      <c r="CL665" s="125" t="str">
        <f>IF($C665="","",COUNTIFS(Con_ve!$C$6:$C$1005,$C665,Con_ve!$Q$6:$Q$1005,Cad_cl!CL$5))</f>
        <v/>
      </c>
      <c r="CM665" s="125" t="str">
        <f>IF($C665="","",COUNTIFS(Con_ve!$C$6:$C$1005,$C665,Con_ve!$Q$6:$Q$1005,Cad_cl!CM$5))</f>
        <v/>
      </c>
      <c r="CN665" s="125" t="str">
        <f>IF($C665="","",COUNTIFS(Con_ve!$C$6:$C$1005,$C665,Con_ve!$Q$6:$Q$1005,Cad_cl!CN$5))</f>
        <v/>
      </c>
      <c r="CO665" s="125" t="str">
        <f>IF($C665="","",COUNTIFS(Con_ve!$C$6:$C$1005,$C665,Con_ve!$Q$6:$Q$1005,Cad_cl!CO$5))</f>
        <v/>
      </c>
      <c r="CP665" s="125" t="str">
        <f>IF($C665="","",COUNTIFS(Con_ve!$C$6:$C$1005,$C665,Con_ve!$Q$6:$Q$1005,Cad_cl!CP$5))</f>
        <v/>
      </c>
      <c r="CQ665" s="125" t="str">
        <f>IF($C665="","",COUNTIFS(Con_ve!$C$6:$C$1005,$C665,Con_ve!$Q$6:$Q$1005,Cad_cl!CQ$5))</f>
        <v/>
      </c>
      <c r="CR665" s="125">
        <f t="shared" si="32"/>
        <v>0</v>
      </c>
    </row>
    <row r="666" spans="3:96" ht="30" customHeight="1">
      <c r="C666" s="153"/>
      <c r="D666" s="153"/>
      <c r="E666" s="154"/>
      <c r="F666" s="153"/>
      <c r="G666" s="155"/>
      <c r="H666" s="153"/>
      <c r="I666" s="153"/>
      <c r="J666" s="132" t="s">
        <v>309</v>
      </c>
      <c r="K666" s="133" t="s">
        <v>309</v>
      </c>
      <c r="L666" s="153"/>
      <c r="M666" s="153"/>
      <c r="N666" s="153"/>
      <c r="O666" s="153"/>
      <c r="P666" s="153"/>
      <c r="Q666" s="153"/>
      <c r="AP666" s="134" t="str">
        <f>IF(ISERR(IF($C666="","",SUMIFS(Con_ve!$F$6:$F$1005,Con_ve!$C$6:$C$1005,$C666,Con_ve!$I$6:$I$1005,"Fechada",Con_ve!$Q$6:$Q$1005,Cad_cl!AP$5))),"",IF($C666="","",SUMIFS(Con_ve!$F$6:$F$1005,Con_ve!$C$6:$C$1005,$C666,Con_ve!$I$6:$I$1005,"Fechada",Con_ve!$Q$6:$Q$1005,Cad_cl!AP$5)))</f>
        <v/>
      </c>
      <c r="AQ666" s="134" t="str">
        <f>IF(ISERR(IF($C666="","",SUMIFS(Con_ve!$F$6:$F$1005,Con_ve!$C$6:$C$1005,$C666,Con_ve!$I$6:$I$1005,"Fechada",Con_ve!$Q$6:$Q$1005,Cad_cl!AQ$5))),"",IF($C666="","",SUMIFS(Con_ve!$F$6:$F$1005,Con_ve!$C$6:$C$1005,$C666,Con_ve!$I$6:$I$1005,"Fechada",Con_ve!$Q$6:$Q$1005,Cad_cl!AQ$5)))</f>
        <v/>
      </c>
      <c r="AR666" s="134" t="str">
        <f>IF(ISERR(IF($C666="","",SUMIFS(Con_ve!$F$6:$F$1005,Con_ve!$C$6:$C$1005,$C666,Con_ve!$I$6:$I$1005,"Fechada",Con_ve!$Q$6:$Q$1005,Cad_cl!AR$5))),"",IF($C666="","",SUMIFS(Con_ve!$F$6:$F$1005,Con_ve!$C$6:$C$1005,$C666,Con_ve!$I$6:$I$1005,"Fechada",Con_ve!$Q$6:$Q$1005,Cad_cl!AR$5)))</f>
        <v/>
      </c>
      <c r="AS666" s="134" t="str">
        <f>IF(ISERR(IF($C666="","",SUMIFS(Con_ve!$F$6:$F$1005,Con_ve!$C$6:$C$1005,$C666,Con_ve!$I$6:$I$1005,"Fechada",Con_ve!$Q$6:$Q$1005,Cad_cl!AS$5))),"",IF($C666="","",SUMIFS(Con_ve!$F$6:$F$1005,Con_ve!$C$6:$C$1005,$C666,Con_ve!$I$6:$I$1005,"Fechada",Con_ve!$Q$6:$Q$1005,Cad_cl!AS$5)))</f>
        <v/>
      </c>
      <c r="AT666" s="134" t="str">
        <f>IF(ISERR(IF($C666="","",SUMIFS(Con_ve!$F$6:$F$1005,Con_ve!$C$6:$C$1005,$C666,Con_ve!$I$6:$I$1005,"Fechada",Con_ve!$Q$6:$Q$1005,Cad_cl!AT$5))),"",IF($C666="","",SUMIFS(Con_ve!$F$6:$F$1005,Con_ve!$C$6:$C$1005,$C666,Con_ve!$I$6:$I$1005,"Fechada",Con_ve!$Q$6:$Q$1005,Cad_cl!AT$5)))</f>
        <v/>
      </c>
      <c r="AU666" s="134" t="str">
        <f>IF(ISERR(IF($C666="","",SUMIFS(Con_ve!$F$6:$F$1005,Con_ve!$C$6:$C$1005,$C666,Con_ve!$I$6:$I$1005,"Fechada",Con_ve!$Q$6:$Q$1005,Cad_cl!AU$5))),"",IF($C666="","",SUMIFS(Con_ve!$F$6:$F$1005,Con_ve!$C$6:$C$1005,$C666,Con_ve!$I$6:$I$1005,"Fechada",Con_ve!$Q$6:$Q$1005,Cad_cl!AU$5)))</f>
        <v/>
      </c>
      <c r="AV666" s="134" t="str">
        <f>IF(ISERR(IF($C666="","",SUMIFS(Con_ve!$F$6:$F$1005,Con_ve!$C$6:$C$1005,$C666,Con_ve!$I$6:$I$1005,"Fechada",Con_ve!$Q$6:$Q$1005,Cad_cl!AV$5))),"",IF($C666="","",SUMIFS(Con_ve!$F$6:$F$1005,Con_ve!$C$6:$C$1005,$C666,Con_ve!$I$6:$I$1005,"Fechada",Con_ve!$Q$6:$Q$1005,Cad_cl!AV$5)))</f>
        <v/>
      </c>
      <c r="AW666" s="134" t="str">
        <f>IF(ISERR(IF($C666="","",SUMIFS(Con_ve!$F$6:$F$1005,Con_ve!$C$6:$C$1005,$C666,Con_ve!$I$6:$I$1005,"Fechada",Con_ve!$Q$6:$Q$1005,Cad_cl!AW$5))),"",IF($C666="","",SUMIFS(Con_ve!$F$6:$F$1005,Con_ve!$C$6:$C$1005,$C666,Con_ve!$I$6:$I$1005,"Fechada",Con_ve!$Q$6:$Q$1005,Cad_cl!AW$5)))</f>
        <v/>
      </c>
      <c r="AX666" s="134" t="str">
        <f>IF(ISERR(IF($C666="","",SUMIFS(Con_ve!$F$6:$F$1005,Con_ve!$C$6:$C$1005,$C666,Con_ve!$I$6:$I$1005,"Fechada",Con_ve!$Q$6:$Q$1005,Cad_cl!AX$5))),"",IF($C666="","",SUMIFS(Con_ve!$F$6:$F$1005,Con_ve!$C$6:$C$1005,$C666,Con_ve!$I$6:$I$1005,"Fechada",Con_ve!$Q$6:$Q$1005,Cad_cl!AX$5)))</f>
        <v/>
      </c>
      <c r="AY666" s="134" t="str">
        <f>IF(ISERR(IF($C666="","",SUMIFS(Con_ve!$F$6:$F$1005,Con_ve!$C$6:$C$1005,$C666,Con_ve!$I$6:$I$1005,"Fechada",Con_ve!$Q$6:$Q$1005,Cad_cl!AY$5))),"",IF($C666="","",SUMIFS(Con_ve!$F$6:$F$1005,Con_ve!$C$6:$C$1005,$C666,Con_ve!$I$6:$I$1005,"Fechada",Con_ve!$Q$6:$Q$1005,Cad_cl!AY$5)))</f>
        <v/>
      </c>
      <c r="AZ666" s="134" t="str">
        <f>IF(ISERR(IF($C666="","",SUMIFS(Con_ve!$F$6:$F$1005,Con_ve!$C$6:$C$1005,$C666,Con_ve!$I$6:$I$1005,"Fechada",Con_ve!$Q$6:$Q$1005,Cad_cl!AZ$5))),"",IF($C666="","",SUMIFS(Con_ve!$F$6:$F$1005,Con_ve!$C$6:$C$1005,$C666,Con_ve!$I$6:$I$1005,"Fechada",Con_ve!$Q$6:$Q$1005,Cad_cl!AZ$5)))</f>
        <v/>
      </c>
      <c r="BA666" s="134" t="str">
        <f>IF(ISERR(IF($C666="","",SUMIFS(Con_ve!$F$6:$F$1005,Con_ve!$C$6:$C$1005,$C666,Con_ve!$I$6:$I$1005,"Fechada",Con_ve!$Q$6:$Q$1005,Cad_cl!BA$5))),"",IF($C666="","",SUMIFS(Con_ve!$F$6:$F$1005,Con_ve!$C$6:$C$1005,$C666,Con_ve!$I$6:$I$1005,"Fechada",Con_ve!$Q$6:$Q$1005,Cad_cl!BA$5)))</f>
        <v/>
      </c>
      <c r="BB666" s="134">
        <f t="shared" si="30"/>
        <v>0</v>
      </c>
      <c r="BD666" s="134" t="str">
        <f>IF(ISERR(IF($C666="","",SUMIFS(Con_ve!$F$6:$F$1005,Con_ve!$C$6:$C$1005,$C666,Con_ve!$I$6:$I$1005,"Em negociação",Con_ve!$Q$6:$Q$1005,Cad_cl!BD$5))),"",IF($C666="","",SUMIFS(Con_ve!$F$6:$F$1005,Con_ve!$C$6:$C$1005,$C666,Con_ve!$I$6:$I$1005,"Em negociação",Con_ve!$Q$6:$Q$1005,Cad_cl!BD$5)))</f>
        <v/>
      </c>
      <c r="BE666" s="134" t="str">
        <f>IF(ISERR(IF($C666="","",SUMIFS(Con_ve!$F$6:$F$1005,Con_ve!$C$6:$C$1005,$C666,Con_ve!$I$6:$I$1005,"Em negociação",Con_ve!$Q$6:$Q$1005,Cad_cl!BE$5))),"",IF($C666="","",SUMIFS(Con_ve!$F$6:$F$1005,Con_ve!$C$6:$C$1005,$C666,Con_ve!$I$6:$I$1005,"Em negociação",Con_ve!$Q$6:$Q$1005,Cad_cl!BE$5)))</f>
        <v/>
      </c>
      <c r="BF666" s="134" t="str">
        <f>IF(ISERR(IF($C666="","",SUMIFS(Con_ve!$F$6:$F$1005,Con_ve!$C$6:$C$1005,$C666,Con_ve!$I$6:$I$1005,"Em negociação",Con_ve!$Q$6:$Q$1005,Cad_cl!BF$5))),"",IF($C666="","",SUMIFS(Con_ve!$F$6:$F$1005,Con_ve!$C$6:$C$1005,$C666,Con_ve!$I$6:$I$1005,"Em negociação",Con_ve!$Q$6:$Q$1005,Cad_cl!BF$5)))</f>
        <v/>
      </c>
      <c r="BG666" s="134" t="str">
        <f>IF(ISERR(IF($C666="","",SUMIFS(Con_ve!$F$6:$F$1005,Con_ve!$C$6:$C$1005,$C666,Con_ve!$I$6:$I$1005,"Em negociação",Con_ve!$Q$6:$Q$1005,Cad_cl!BG$5))),"",IF($C666="","",SUMIFS(Con_ve!$F$6:$F$1005,Con_ve!$C$6:$C$1005,$C666,Con_ve!$I$6:$I$1005,"Em negociação",Con_ve!$Q$6:$Q$1005,Cad_cl!BG$5)))</f>
        <v/>
      </c>
      <c r="BH666" s="134" t="str">
        <f>IF(ISERR(IF($C666="","",SUMIFS(Con_ve!$F$6:$F$1005,Con_ve!$C$6:$C$1005,$C666,Con_ve!$I$6:$I$1005,"Em negociação",Con_ve!$Q$6:$Q$1005,Cad_cl!BH$5))),"",IF($C666="","",SUMIFS(Con_ve!$F$6:$F$1005,Con_ve!$C$6:$C$1005,$C666,Con_ve!$I$6:$I$1005,"Em negociação",Con_ve!$Q$6:$Q$1005,Cad_cl!BH$5)))</f>
        <v/>
      </c>
      <c r="BI666" s="134" t="str">
        <f>IF(ISERR(IF($C666="","",SUMIFS(Con_ve!$F$6:$F$1005,Con_ve!$C$6:$C$1005,$C666,Con_ve!$I$6:$I$1005,"Em negociação",Con_ve!$Q$6:$Q$1005,Cad_cl!BI$5))),"",IF($C666="","",SUMIFS(Con_ve!$F$6:$F$1005,Con_ve!$C$6:$C$1005,$C666,Con_ve!$I$6:$I$1005,"Em negociação",Con_ve!$Q$6:$Q$1005,Cad_cl!BI$5)))</f>
        <v/>
      </c>
      <c r="BJ666" s="134" t="str">
        <f>IF(ISERR(IF($C666="","",SUMIFS(Con_ve!$F$6:$F$1005,Con_ve!$C$6:$C$1005,$C666,Con_ve!$I$6:$I$1005,"Em negociação",Con_ve!$Q$6:$Q$1005,Cad_cl!BJ$5))),"",IF($C666="","",SUMIFS(Con_ve!$F$6:$F$1005,Con_ve!$C$6:$C$1005,$C666,Con_ve!$I$6:$I$1005,"Em negociação",Con_ve!$Q$6:$Q$1005,Cad_cl!BJ$5)))</f>
        <v/>
      </c>
      <c r="BK666" s="134" t="str">
        <f>IF(ISERR(IF($C666="","",SUMIFS(Con_ve!$F$6:$F$1005,Con_ve!$C$6:$C$1005,$C666,Con_ve!$I$6:$I$1005,"Em negociação",Con_ve!$Q$6:$Q$1005,Cad_cl!BK$5))),"",IF($C666="","",SUMIFS(Con_ve!$F$6:$F$1005,Con_ve!$C$6:$C$1005,$C666,Con_ve!$I$6:$I$1005,"Em negociação",Con_ve!$Q$6:$Q$1005,Cad_cl!BK$5)))</f>
        <v/>
      </c>
      <c r="BL666" s="134" t="str">
        <f>IF(ISERR(IF($C666="","",SUMIFS(Con_ve!$F$6:$F$1005,Con_ve!$C$6:$C$1005,$C666,Con_ve!$I$6:$I$1005,"Em negociação",Con_ve!$Q$6:$Q$1005,Cad_cl!BL$5))),"",IF($C666="","",SUMIFS(Con_ve!$F$6:$F$1005,Con_ve!$C$6:$C$1005,$C666,Con_ve!$I$6:$I$1005,"Em negociação",Con_ve!$Q$6:$Q$1005,Cad_cl!BL$5)))</f>
        <v/>
      </c>
      <c r="BM666" s="134" t="str">
        <f>IF(ISERR(IF($C666="","",SUMIFS(Con_ve!$F$6:$F$1005,Con_ve!$C$6:$C$1005,$C666,Con_ve!$I$6:$I$1005,"Em negociação",Con_ve!$Q$6:$Q$1005,Cad_cl!BM$5))),"",IF($C666="","",SUMIFS(Con_ve!$F$6:$F$1005,Con_ve!$C$6:$C$1005,$C666,Con_ve!$I$6:$I$1005,"Em negociação",Con_ve!$Q$6:$Q$1005,Cad_cl!BM$5)))</f>
        <v/>
      </c>
      <c r="BN666" s="134" t="str">
        <f>IF(ISERR(IF($C666="","",SUMIFS(Con_ve!$F$6:$F$1005,Con_ve!$C$6:$C$1005,$C666,Con_ve!$I$6:$I$1005,"Em negociação",Con_ve!$Q$6:$Q$1005,Cad_cl!BN$5))),"",IF($C666="","",SUMIFS(Con_ve!$F$6:$F$1005,Con_ve!$C$6:$C$1005,$C666,Con_ve!$I$6:$I$1005,"Em negociação",Con_ve!$Q$6:$Q$1005,Cad_cl!BN$5)))</f>
        <v/>
      </c>
      <c r="BO666" s="134" t="str">
        <f>IF(ISERR(IF($C666="","",SUMIFS(Con_ve!$F$6:$F$1005,Con_ve!$C$6:$C$1005,$C666,Con_ve!$I$6:$I$1005,"Em negociação",Con_ve!$Q$6:$Q$1005,Cad_cl!BO$5))),"",IF($C666="","",SUMIFS(Con_ve!$F$6:$F$1005,Con_ve!$C$6:$C$1005,$C666,Con_ve!$I$6:$I$1005,"Em negociação",Con_ve!$Q$6:$Q$1005,Cad_cl!BO$5)))</f>
        <v/>
      </c>
      <c r="BP666" s="134">
        <f t="shared" si="31"/>
        <v>0</v>
      </c>
      <c r="BR666" s="125" t="str">
        <f>IF(ISERR(IF(AND($I666=Re_lo!$E$5,BR$5=VLOOKUP(Re_lo!$H$5,Re_lo!$N$5:$O$16,2,0)),AP666,"")),"",IF(AND($I666=Re_lo!$E$5,BR$5=VLOOKUP(Re_lo!$H$5,Re_lo!$N$5:$O$16,2,0)),AP666,""))</f>
        <v/>
      </c>
      <c r="BS666" s="125" t="str">
        <f>IF(ISERR(IF(AND($I666=Re_lo!$E$5,BS$5=VLOOKUP(Re_lo!$H$5,Re_lo!$N$5:$O$16,2,0)),AQ666,"")),"",IF(AND($I666=Re_lo!$E$5,BS$5=VLOOKUP(Re_lo!$H$5,Re_lo!$N$5:$O$16,2,0)),AQ666,""))</f>
        <v/>
      </c>
      <c r="BT666" s="125" t="str">
        <f>IF(ISERR(IF(AND($I666=Re_lo!$E$5,BT$5=VLOOKUP(Re_lo!$H$5,Re_lo!$N$5:$O$16,2,0)),AR666,"")),"",IF(AND($I666=Re_lo!$E$5,BT$5=VLOOKUP(Re_lo!$H$5,Re_lo!$N$5:$O$16,2,0)),AR666,""))</f>
        <v/>
      </c>
      <c r="BU666" s="125" t="str">
        <f>IF(ISERR(IF(AND($I666=Re_lo!$E$5,BU$5=VLOOKUP(Re_lo!$H$5,Re_lo!$N$5:$O$16,2,0)),AS666,"")),"",IF(AND($I666=Re_lo!$E$5,BU$5=VLOOKUP(Re_lo!$H$5,Re_lo!$N$5:$O$16,2,0)),AS666,""))</f>
        <v/>
      </c>
      <c r="BV666" s="125" t="str">
        <f>IF(ISERR(IF(AND($I666=Re_lo!$E$5,BV$5=VLOOKUP(Re_lo!$H$5,Re_lo!$N$5:$O$16,2,0)),AT666,"")),"",IF(AND($I666=Re_lo!$E$5,BV$5=VLOOKUP(Re_lo!$H$5,Re_lo!$N$5:$O$16,2,0)),AT666,""))</f>
        <v/>
      </c>
      <c r="BW666" s="125" t="str">
        <f>IF(ISERR(IF(AND($I666=Re_lo!$E$5,BW$5=VLOOKUP(Re_lo!$H$5,Re_lo!$N$5:$O$16,2,0)),AU666,"")),"",IF(AND($I666=Re_lo!$E$5,BW$5=VLOOKUP(Re_lo!$H$5,Re_lo!$N$5:$O$16,2,0)),AU666,""))</f>
        <v/>
      </c>
      <c r="BX666" s="125" t="str">
        <f>IF(ISERR(IF(AND($I666=Re_lo!$E$5,BX$5=VLOOKUP(Re_lo!$H$5,Re_lo!$N$5:$O$16,2,0)),AV666,"")),"",IF(AND($I666=Re_lo!$E$5,BX$5=VLOOKUP(Re_lo!$H$5,Re_lo!$N$5:$O$16,2,0)),AV666,""))</f>
        <v/>
      </c>
      <c r="BY666" s="125" t="str">
        <f>IF(ISERR(IF(AND($I666=Re_lo!$E$5,BY$5=VLOOKUP(Re_lo!$H$5,Re_lo!$N$5:$O$16,2,0)),AW666,"")),"",IF(AND($I666=Re_lo!$E$5,BY$5=VLOOKUP(Re_lo!$H$5,Re_lo!$N$5:$O$16,2,0)),AW666,""))</f>
        <v/>
      </c>
      <c r="BZ666" s="125" t="str">
        <f>IF(ISERR(IF(AND($I666=Re_lo!$E$5,BZ$5=VLOOKUP(Re_lo!$H$5,Re_lo!$N$5:$O$16,2,0)),AX666,"")),"",IF(AND($I666=Re_lo!$E$5,BZ$5=VLOOKUP(Re_lo!$H$5,Re_lo!$N$5:$O$16,2,0)),AX666,""))</f>
        <v/>
      </c>
      <c r="CA666" s="125" t="str">
        <f>IF(ISERR(IF(AND($I666=Re_lo!$E$5,CA$5=VLOOKUP(Re_lo!$H$5,Re_lo!$N$5:$O$16,2,0)),AY666,"")),"",IF(AND($I666=Re_lo!$E$5,CA$5=VLOOKUP(Re_lo!$H$5,Re_lo!$N$5:$O$16,2,0)),AY666,""))</f>
        <v/>
      </c>
      <c r="CB666" s="125" t="str">
        <f>IF(ISERR(IF(AND($I666=Re_lo!$E$5,CB$5=VLOOKUP(Re_lo!$H$5,Re_lo!$N$5:$O$16,2,0)),AZ666,"")),"",IF(AND($I666=Re_lo!$E$5,CB$5=VLOOKUP(Re_lo!$H$5,Re_lo!$N$5:$O$16,2,0)),AZ666,""))</f>
        <v/>
      </c>
      <c r="CC666" s="125" t="str">
        <f>IF(ISERR(IF(AND($I666=Re_lo!$E$5,CC$5=VLOOKUP(Re_lo!$H$5,Re_lo!$N$5:$O$16,2,0)),BA666,"")),"",IF(AND($I666=Re_lo!$E$5,CC$5=VLOOKUP(Re_lo!$H$5,Re_lo!$N$5:$O$16,2,0)),BA666,""))</f>
        <v/>
      </c>
      <c r="CD666" s="125" t="str">
        <f>IF(ISERR(IF(AND($I666=Re_lo!$E$5,CD$5=VLOOKUP(Re_lo!$H$5,Re_lo!$N$5:$O$16,2,0)),BB666,"")),"",IF(AND($I666=Re_lo!$E$5,CD$5=VLOOKUP(Re_lo!$H$5,Re_lo!$N$5:$O$16,2,0)),BB666,""))</f>
        <v/>
      </c>
      <c r="CF666" s="125" t="str">
        <f>IF($C666="","",COUNTIFS(Con_ve!$C$6:$C$1005,$C666,Con_ve!$Q$6:$Q$1005,Cad_cl!CF$5))</f>
        <v/>
      </c>
      <c r="CG666" s="125" t="str">
        <f>IF($C666="","",COUNTIFS(Con_ve!$C$6:$C$1005,$C666,Con_ve!$Q$6:$Q$1005,Cad_cl!CG$5))</f>
        <v/>
      </c>
      <c r="CH666" s="125" t="str">
        <f>IF($C666="","",COUNTIFS(Con_ve!$C$6:$C$1005,$C666,Con_ve!$Q$6:$Q$1005,Cad_cl!CH$5))</f>
        <v/>
      </c>
      <c r="CI666" s="125" t="str">
        <f>IF($C666="","",COUNTIFS(Con_ve!$C$6:$C$1005,$C666,Con_ve!$Q$6:$Q$1005,Cad_cl!CI$5))</f>
        <v/>
      </c>
      <c r="CJ666" s="125" t="str">
        <f>IF($C666="","",COUNTIFS(Con_ve!$C$6:$C$1005,$C666,Con_ve!$Q$6:$Q$1005,Cad_cl!CJ$5))</f>
        <v/>
      </c>
      <c r="CK666" s="125" t="str">
        <f>IF($C666="","",COUNTIFS(Con_ve!$C$6:$C$1005,$C666,Con_ve!$Q$6:$Q$1005,Cad_cl!CK$5))</f>
        <v/>
      </c>
      <c r="CL666" s="125" t="str">
        <f>IF($C666="","",COUNTIFS(Con_ve!$C$6:$C$1005,$C666,Con_ve!$Q$6:$Q$1005,Cad_cl!CL$5))</f>
        <v/>
      </c>
      <c r="CM666" s="125" t="str">
        <f>IF($C666="","",COUNTIFS(Con_ve!$C$6:$C$1005,$C666,Con_ve!$Q$6:$Q$1005,Cad_cl!CM$5))</f>
        <v/>
      </c>
      <c r="CN666" s="125" t="str">
        <f>IF($C666="","",COUNTIFS(Con_ve!$C$6:$C$1005,$C666,Con_ve!$Q$6:$Q$1005,Cad_cl!CN$5))</f>
        <v/>
      </c>
      <c r="CO666" s="125" t="str">
        <f>IF($C666="","",COUNTIFS(Con_ve!$C$6:$C$1005,$C666,Con_ve!$Q$6:$Q$1005,Cad_cl!CO$5))</f>
        <v/>
      </c>
      <c r="CP666" s="125" t="str">
        <f>IF($C666="","",COUNTIFS(Con_ve!$C$6:$C$1005,$C666,Con_ve!$Q$6:$Q$1005,Cad_cl!CP$5))</f>
        <v/>
      </c>
      <c r="CQ666" s="125" t="str">
        <f>IF($C666="","",COUNTIFS(Con_ve!$C$6:$C$1005,$C666,Con_ve!$Q$6:$Q$1005,Cad_cl!CQ$5))</f>
        <v/>
      </c>
      <c r="CR666" s="125">
        <f t="shared" si="32"/>
        <v>0</v>
      </c>
    </row>
    <row r="667" spans="3:96" ht="30" customHeight="1">
      <c r="C667" s="153"/>
      <c r="D667" s="153"/>
      <c r="E667" s="154"/>
      <c r="F667" s="153"/>
      <c r="G667" s="155"/>
      <c r="H667" s="153"/>
      <c r="I667" s="153"/>
      <c r="J667" s="132" t="s">
        <v>309</v>
      </c>
      <c r="K667" s="133" t="s">
        <v>309</v>
      </c>
      <c r="L667" s="153"/>
      <c r="M667" s="153"/>
      <c r="N667" s="153"/>
      <c r="O667" s="153"/>
      <c r="P667" s="153"/>
      <c r="Q667" s="153"/>
      <c r="AP667" s="134" t="str">
        <f>IF(ISERR(IF($C667="","",SUMIFS(Con_ve!$F$6:$F$1005,Con_ve!$C$6:$C$1005,$C667,Con_ve!$I$6:$I$1005,"Fechada",Con_ve!$Q$6:$Q$1005,Cad_cl!AP$5))),"",IF($C667="","",SUMIFS(Con_ve!$F$6:$F$1005,Con_ve!$C$6:$C$1005,$C667,Con_ve!$I$6:$I$1005,"Fechada",Con_ve!$Q$6:$Q$1005,Cad_cl!AP$5)))</f>
        <v/>
      </c>
      <c r="AQ667" s="134" t="str">
        <f>IF(ISERR(IF($C667="","",SUMIFS(Con_ve!$F$6:$F$1005,Con_ve!$C$6:$C$1005,$C667,Con_ve!$I$6:$I$1005,"Fechada",Con_ve!$Q$6:$Q$1005,Cad_cl!AQ$5))),"",IF($C667="","",SUMIFS(Con_ve!$F$6:$F$1005,Con_ve!$C$6:$C$1005,$C667,Con_ve!$I$6:$I$1005,"Fechada",Con_ve!$Q$6:$Q$1005,Cad_cl!AQ$5)))</f>
        <v/>
      </c>
      <c r="AR667" s="134" t="str">
        <f>IF(ISERR(IF($C667="","",SUMIFS(Con_ve!$F$6:$F$1005,Con_ve!$C$6:$C$1005,$C667,Con_ve!$I$6:$I$1005,"Fechada",Con_ve!$Q$6:$Q$1005,Cad_cl!AR$5))),"",IF($C667="","",SUMIFS(Con_ve!$F$6:$F$1005,Con_ve!$C$6:$C$1005,$C667,Con_ve!$I$6:$I$1005,"Fechada",Con_ve!$Q$6:$Q$1005,Cad_cl!AR$5)))</f>
        <v/>
      </c>
      <c r="AS667" s="134" t="str">
        <f>IF(ISERR(IF($C667="","",SUMIFS(Con_ve!$F$6:$F$1005,Con_ve!$C$6:$C$1005,$C667,Con_ve!$I$6:$I$1005,"Fechada",Con_ve!$Q$6:$Q$1005,Cad_cl!AS$5))),"",IF($C667="","",SUMIFS(Con_ve!$F$6:$F$1005,Con_ve!$C$6:$C$1005,$C667,Con_ve!$I$6:$I$1005,"Fechada",Con_ve!$Q$6:$Q$1005,Cad_cl!AS$5)))</f>
        <v/>
      </c>
      <c r="AT667" s="134" t="str">
        <f>IF(ISERR(IF($C667="","",SUMIFS(Con_ve!$F$6:$F$1005,Con_ve!$C$6:$C$1005,$C667,Con_ve!$I$6:$I$1005,"Fechada",Con_ve!$Q$6:$Q$1005,Cad_cl!AT$5))),"",IF($C667="","",SUMIFS(Con_ve!$F$6:$F$1005,Con_ve!$C$6:$C$1005,$C667,Con_ve!$I$6:$I$1005,"Fechada",Con_ve!$Q$6:$Q$1005,Cad_cl!AT$5)))</f>
        <v/>
      </c>
      <c r="AU667" s="134" t="str">
        <f>IF(ISERR(IF($C667="","",SUMIFS(Con_ve!$F$6:$F$1005,Con_ve!$C$6:$C$1005,$C667,Con_ve!$I$6:$I$1005,"Fechada",Con_ve!$Q$6:$Q$1005,Cad_cl!AU$5))),"",IF($C667="","",SUMIFS(Con_ve!$F$6:$F$1005,Con_ve!$C$6:$C$1005,$C667,Con_ve!$I$6:$I$1005,"Fechada",Con_ve!$Q$6:$Q$1005,Cad_cl!AU$5)))</f>
        <v/>
      </c>
      <c r="AV667" s="134" t="str">
        <f>IF(ISERR(IF($C667="","",SUMIFS(Con_ve!$F$6:$F$1005,Con_ve!$C$6:$C$1005,$C667,Con_ve!$I$6:$I$1005,"Fechada",Con_ve!$Q$6:$Q$1005,Cad_cl!AV$5))),"",IF($C667="","",SUMIFS(Con_ve!$F$6:$F$1005,Con_ve!$C$6:$C$1005,$C667,Con_ve!$I$6:$I$1005,"Fechada",Con_ve!$Q$6:$Q$1005,Cad_cl!AV$5)))</f>
        <v/>
      </c>
      <c r="AW667" s="134" t="str">
        <f>IF(ISERR(IF($C667="","",SUMIFS(Con_ve!$F$6:$F$1005,Con_ve!$C$6:$C$1005,$C667,Con_ve!$I$6:$I$1005,"Fechada",Con_ve!$Q$6:$Q$1005,Cad_cl!AW$5))),"",IF($C667="","",SUMIFS(Con_ve!$F$6:$F$1005,Con_ve!$C$6:$C$1005,$C667,Con_ve!$I$6:$I$1005,"Fechada",Con_ve!$Q$6:$Q$1005,Cad_cl!AW$5)))</f>
        <v/>
      </c>
      <c r="AX667" s="134" t="str">
        <f>IF(ISERR(IF($C667="","",SUMIFS(Con_ve!$F$6:$F$1005,Con_ve!$C$6:$C$1005,$C667,Con_ve!$I$6:$I$1005,"Fechada",Con_ve!$Q$6:$Q$1005,Cad_cl!AX$5))),"",IF($C667="","",SUMIFS(Con_ve!$F$6:$F$1005,Con_ve!$C$6:$C$1005,$C667,Con_ve!$I$6:$I$1005,"Fechada",Con_ve!$Q$6:$Q$1005,Cad_cl!AX$5)))</f>
        <v/>
      </c>
      <c r="AY667" s="134" t="str">
        <f>IF(ISERR(IF($C667="","",SUMIFS(Con_ve!$F$6:$F$1005,Con_ve!$C$6:$C$1005,$C667,Con_ve!$I$6:$I$1005,"Fechada",Con_ve!$Q$6:$Q$1005,Cad_cl!AY$5))),"",IF($C667="","",SUMIFS(Con_ve!$F$6:$F$1005,Con_ve!$C$6:$C$1005,$C667,Con_ve!$I$6:$I$1005,"Fechada",Con_ve!$Q$6:$Q$1005,Cad_cl!AY$5)))</f>
        <v/>
      </c>
      <c r="AZ667" s="134" t="str">
        <f>IF(ISERR(IF($C667="","",SUMIFS(Con_ve!$F$6:$F$1005,Con_ve!$C$6:$C$1005,$C667,Con_ve!$I$6:$I$1005,"Fechada",Con_ve!$Q$6:$Q$1005,Cad_cl!AZ$5))),"",IF($C667="","",SUMIFS(Con_ve!$F$6:$F$1005,Con_ve!$C$6:$C$1005,$C667,Con_ve!$I$6:$I$1005,"Fechada",Con_ve!$Q$6:$Q$1005,Cad_cl!AZ$5)))</f>
        <v/>
      </c>
      <c r="BA667" s="134" t="str">
        <f>IF(ISERR(IF($C667="","",SUMIFS(Con_ve!$F$6:$F$1005,Con_ve!$C$6:$C$1005,$C667,Con_ve!$I$6:$I$1005,"Fechada",Con_ve!$Q$6:$Q$1005,Cad_cl!BA$5))),"",IF($C667="","",SUMIFS(Con_ve!$F$6:$F$1005,Con_ve!$C$6:$C$1005,$C667,Con_ve!$I$6:$I$1005,"Fechada",Con_ve!$Q$6:$Q$1005,Cad_cl!BA$5)))</f>
        <v/>
      </c>
      <c r="BB667" s="134">
        <f t="shared" si="30"/>
        <v>0</v>
      </c>
      <c r="BD667" s="134" t="str">
        <f>IF(ISERR(IF($C667="","",SUMIFS(Con_ve!$F$6:$F$1005,Con_ve!$C$6:$C$1005,$C667,Con_ve!$I$6:$I$1005,"Em negociação",Con_ve!$Q$6:$Q$1005,Cad_cl!BD$5))),"",IF($C667="","",SUMIFS(Con_ve!$F$6:$F$1005,Con_ve!$C$6:$C$1005,$C667,Con_ve!$I$6:$I$1005,"Em negociação",Con_ve!$Q$6:$Q$1005,Cad_cl!BD$5)))</f>
        <v/>
      </c>
      <c r="BE667" s="134" t="str">
        <f>IF(ISERR(IF($C667="","",SUMIFS(Con_ve!$F$6:$F$1005,Con_ve!$C$6:$C$1005,$C667,Con_ve!$I$6:$I$1005,"Em negociação",Con_ve!$Q$6:$Q$1005,Cad_cl!BE$5))),"",IF($C667="","",SUMIFS(Con_ve!$F$6:$F$1005,Con_ve!$C$6:$C$1005,$C667,Con_ve!$I$6:$I$1005,"Em negociação",Con_ve!$Q$6:$Q$1005,Cad_cl!BE$5)))</f>
        <v/>
      </c>
      <c r="BF667" s="134" t="str">
        <f>IF(ISERR(IF($C667="","",SUMIFS(Con_ve!$F$6:$F$1005,Con_ve!$C$6:$C$1005,$C667,Con_ve!$I$6:$I$1005,"Em negociação",Con_ve!$Q$6:$Q$1005,Cad_cl!BF$5))),"",IF($C667="","",SUMIFS(Con_ve!$F$6:$F$1005,Con_ve!$C$6:$C$1005,$C667,Con_ve!$I$6:$I$1005,"Em negociação",Con_ve!$Q$6:$Q$1005,Cad_cl!BF$5)))</f>
        <v/>
      </c>
      <c r="BG667" s="134" t="str">
        <f>IF(ISERR(IF($C667="","",SUMIFS(Con_ve!$F$6:$F$1005,Con_ve!$C$6:$C$1005,$C667,Con_ve!$I$6:$I$1005,"Em negociação",Con_ve!$Q$6:$Q$1005,Cad_cl!BG$5))),"",IF($C667="","",SUMIFS(Con_ve!$F$6:$F$1005,Con_ve!$C$6:$C$1005,$C667,Con_ve!$I$6:$I$1005,"Em negociação",Con_ve!$Q$6:$Q$1005,Cad_cl!BG$5)))</f>
        <v/>
      </c>
      <c r="BH667" s="134" t="str">
        <f>IF(ISERR(IF($C667="","",SUMIFS(Con_ve!$F$6:$F$1005,Con_ve!$C$6:$C$1005,$C667,Con_ve!$I$6:$I$1005,"Em negociação",Con_ve!$Q$6:$Q$1005,Cad_cl!BH$5))),"",IF($C667="","",SUMIFS(Con_ve!$F$6:$F$1005,Con_ve!$C$6:$C$1005,$C667,Con_ve!$I$6:$I$1005,"Em negociação",Con_ve!$Q$6:$Q$1005,Cad_cl!BH$5)))</f>
        <v/>
      </c>
      <c r="BI667" s="134" t="str">
        <f>IF(ISERR(IF($C667="","",SUMIFS(Con_ve!$F$6:$F$1005,Con_ve!$C$6:$C$1005,$C667,Con_ve!$I$6:$I$1005,"Em negociação",Con_ve!$Q$6:$Q$1005,Cad_cl!BI$5))),"",IF($C667="","",SUMIFS(Con_ve!$F$6:$F$1005,Con_ve!$C$6:$C$1005,$C667,Con_ve!$I$6:$I$1005,"Em negociação",Con_ve!$Q$6:$Q$1005,Cad_cl!BI$5)))</f>
        <v/>
      </c>
      <c r="BJ667" s="134" t="str">
        <f>IF(ISERR(IF($C667="","",SUMIFS(Con_ve!$F$6:$F$1005,Con_ve!$C$6:$C$1005,$C667,Con_ve!$I$6:$I$1005,"Em negociação",Con_ve!$Q$6:$Q$1005,Cad_cl!BJ$5))),"",IF($C667="","",SUMIFS(Con_ve!$F$6:$F$1005,Con_ve!$C$6:$C$1005,$C667,Con_ve!$I$6:$I$1005,"Em negociação",Con_ve!$Q$6:$Q$1005,Cad_cl!BJ$5)))</f>
        <v/>
      </c>
      <c r="BK667" s="134" t="str">
        <f>IF(ISERR(IF($C667="","",SUMIFS(Con_ve!$F$6:$F$1005,Con_ve!$C$6:$C$1005,$C667,Con_ve!$I$6:$I$1005,"Em negociação",Con_ve!$Q$6:$Q$1005,Cad_cl!BK$5))),"",IF($C667="","",SUMIFS(Con_ve!$F$6:$F$1005,Con_ve!$C$6:$C$1005,$C667,Con_ve!$I$6:$I$1005,"Em negociação",Con_ve!$Q$6:$Q$1005,Cad_cl!BK$5)))</f>
        <v/>
      </c>
      <c r="BL667" s="134" t="str">
        <f>IF(ISERR(IF($C667="","",SUMIFS(Con_ve!$F$6:$F$1005,Con_ve!$C$6:$C$1005,$C667,Con_ve!$I$6:$I$1005,"Em negociação",Con_ve!$Q$6:$Q$1005,Cad_cl!BL$5))),"",IF($C667="","",SUMIFS(Con_ve!$F$6:$F$1005,Con_ve!$C$6:$C$1005,$C667,Con_ve!$I$6:$I$1005,"Em negociação",Con_ve!$Q$6:$Q$1005,Cad_cl!BL$5)))</f>
        <v/>
      </c>
      <c r="BM667" s="134" t="str">
        <f>IF(ISERR(IF($C667="","",SUMIFS(Con_ve!$F$6:$F$1005,Con_ve!$C$6:$C$1005,$C667,Con_ve!$I$6:$I$1005,"Em negociação",Con_ve!$Q$6:$Q$1005,Cad_cl!BM$5))),"",IF($C667="","",SUMIFS(Con_ve!$F$6:$F$1005,Con_ve!$C$6:$C$1005,$C667,Con_ve!$I$6:$I$1005,"Em negociação",Con_ve!$Q$6:$Q$1005,Cad_cl!BM$5)))</f>
        <v/>
      </c>
      <c r="BN667" s="134" t="str">
        <f>IF(ISERR(IF($C667="","",SUMIFS(Con_ve!$F$6:$F$1005,Con_ve!$C$6:$C$1005,$C667,Con_ve!$I$6:$I$1005,"Em negociação",Con_ve!$Q$6:$Q$1005,Cad_cl!BN$5))),"",IF($C667="","",SUMIFS(Con_ve!$F$6:$F$1005,Con_ve!$C$6:$C$1005,$C667,Con_ve!$I$6:$I$1005,"Em negociação",Con_ve!$Q$6:$Q$1005,Cad_cl!BN$5)))</f>
        <v/>
      </c>
      <c r="BO667" s="134" t="str">
        <f>IF(ISERR(IF($C667="","",SUMIFS(Con_ve!$F$6:$F$1005,Con_ve!$C$6:$C$1005,$C667,Con_ve!$I$6:$I$1005,"Em negociação",Con_ve!$Q$6:$Q$1005,Cad_cl!BO$5))),"",IF($C667="","",SUMIFS(Con_ve!$F$6:$F$1005,Con_ve!$C$6:$C$1005,$C667,Con_ve!$I$6:$I$1005,"Em negociação",Con_ve!$Q$6:$Q$1005,Cad_cl!BO$5)))</f>
        <v/>
      </c>
      <c r="BP667" s="134">
        <f t="shared" si="31"/>
        <v>0</v>
      </c>
      <c r="BR667" s="125" t="str">
        <f>IF(ISERR(IF(AND($I667=Re_lo!$E$5,BR$5=VLOOKUP(Re_lo!$H$5,Re_lo!$N$5:$O$16,2,0)),AP667,"")),"",IF(AND($I667=Re_lo!$E$5,BR$5=VLOOKUP(Re_lo!$H$5,Re_lo!$N$5:$O$16,2,0)),AP667,""))</f>
        <v/>
      </c>
      <c r="BS667" s="125" t="str">
        <f>IF(ISERR(IF(AND($I667=Re_lo!$E$5,BS$5=VLOOKUP(Re_lo!$H$5,Re_lo!$N$5:$O$16,2,0)),AQ667,"")),"",IF(AND($I667=Re_lo!$E$5,BS$5=VLOOKUP(Re_lo!$H$5,Re_lo!$N$5:$O$16,2,0)),AQ667,""))</f>
        <v/>
      </c>
      <c r="BT667" s="125" t="str">
        <f>IF(ISERR(IF(AND($I667=Re_lo!$E$5,BT$5=VLOOKUP(Re_lo!$H$5,Re_lo!$N$5:$O$16,2,0)),AR667,"")),"",IF(AND($I667=Re_lo!$E$5,BT$5=VLOOKUP(Re_lo!$H$5,Re_lo!$N$5:$O$16,2,0)),AR667,""))</f>
        <v/>
      </c>
      <c r="BU667" s="125" t="str">
        <f>IF(ISERR(IF(AND($I667=Re_lo!$E$5,BU$5=VLOOKUP(Re_lo!$H$5,Re_lo!$N$5:$O$16,2,0)),AS667,"")),"",IF(AND($I667=Re_lo!$E$5,BU$5=VLOOKUP(Re_lo!$H$5,Re_lo!$N$5:$O$16,2,0)),AS667,""))</f>
        <v/>
      </c>
      <c r="BV667" s="125" t="str">
        <f>IF(ISERR(IF(AND($I667=Re_lo!$E$5,BV$5=VLOOKUP(Re_lo!$H$5,Re_lo!$N$5:$O$16,2,0)),AT667,"")),"",IF(AND($I667=Re_lo!$E$5,BV$5=VLOOKUP(Re_lo!$H$5,Re_lo!$N$5:$O$16,2,0)),AT667,""))</f>
        <v/>
      </c>
      <c r="BW667" s="125" t="str">
        <f>IF(ISERR(IF(AND($I667=Re_lo!$E$5,BW$5=VLOOKUP(Re_lo!$H$5,Re_lo!$N$5:$O$16,2,0)),AU667,"")),"",IF(AND($I667=Re_lo!$E$5,BW$5=VLOOKUP(Re_lo!$H$5,Re_lo!$N$5:$O$16,2,0)),AU667,""))</f>
        <v/>
      </c>
      <c r="BX667" s="125" t="str">
        <f>IF(ISERR(IF(AND($I667=Re_lo!$E$5,BX$5=VLOOKUP(Re_lo!$H$5,Re_lo!$N$5:$O$16,2,0)),AV667,"")),"",IF(AND($I667=Re_lo!$E$5,BX$5=VLOOKUP(Re_lo!$H$5,Re_lo!$N$5:$O$16,2,0)),AV667,""))</f>
        <v/>
      </c>
      <c r="BY667" s="125" t="str">
        <f>IF(ISERR(IF(AND($I667=Re_lo!$E$5,BY$5=VLOOKUP(Re_lo!$H$5,Re_lo!$N$5:$O$16,2,0)),AW667,"")),"",IF(AND($I667=Re_lo!$E$5,BY$5=VLOOKUP(Re_lo!$H$5,Re_lo!$N$5:$O$16,2,0)),AW667,""))</f>
        <v/>
      </c>
      <c r="BZ667" s="125" t="str">
        <f>IF(ISERR(IF(AND($I667=Re_lo!$E$5,BZ$5=VLOOKUP(Re_lo!$H$5,Re_lo!$N$5:$O$16,2,0)),AX667,"")),"",IF(AND($I667=Re_lo!$E$5,BZ$5=VLOOKUP(Re_lo!$H$5,Re_lo!$N$5:$O$16,2,0)),AX667,""))</f>
        <v/>
      </c>
      <c r="CA667" s="125" t="str">
        <f>IF(ISERR(IF(AND($I667=Re_lo!$E$5,CA$5=VLOOKUP(Re_lo!$H$5,Re_lo!$N$5:$O$16,2,0)),AY667,"")),"",IF(AND($I667=Re_lo!$E$5,CA$5=VLOOKUP(Re_lo!$H$5,Re_lo!$N$5:$O$16,2,0)),AY667,""))</f>
        <v/>
      </c>
      <c r="CB667" s="125" t="str">
        <f>IF(ISERR(IF(AND($I667=Re_lo!$E$5,CB$5=VLOOKUP(Re_lo!$H$5,Re_lo!$N$5:$O$16,2,0)),AZ667,"")),"",IF(AND($I667=Re_lo!$E$5,CB$5=VLOOKUP(Re_lo!$H$5,Re_lo!$N$5:$O$16,2,0)),AZ667,""))</f>
        <v/>
      </c>
      <c r="CC667" s="125" t="str">
        <f>IF(ISERR(IF(AND($I667=Re_lo!$E$5,CC$5=VLOOKUP(Re_lo!$H$5,Re_lo!$N$5:$O$16,2,0)),BA667,"")),"",IF(AND($I667=Re_lo!$E$5,CC$5=VLOOKUP(Re_lo!$H$5,Re_lo!$N$5:$O$16,2,0)),BA667,""))</f>
        <v/>
      </c>
      <c r="CD667" s="125" t="str">
        <f>IF(ISERR(IF(AND($I667=Re_lo!$E$5,CD$5=VLOOKUP(Re_lo!$H$5,Re_lo!$N$5:$O$16,2,0)),BB667,"")),"",IF(AND($I667=Re_lo!$E$5,CD$5=VLOOKUP(Re_lo!$H$5,Re_lo!$N$5:$O$16,2,0)),BB667,""))</f>
        <v/>
      </c>
      <c r="CF667" s="125" t="str">
        <f>IF($C667="","",COUNTIFS(Con_ve!$C$6:$C$1005,$C667,Con_ve!$Q$6:$Q$1005,Cad_cl!CF$5))</f>
        <v/>
      </c>
      <c r="CG667" s="125" t="str">
        <f>IF($C667="","",COUNTIFS(Con_ve!$C$6:$C$1005,$C667,Con_ve!$Q$6:$Q$1005,Cad_cl!CG$5))</f>
        <v/>
      </c>
      <c r="CH667" s="125" t="str">
        <f>IF($C667="","",COUNTIFS(Con_ve!$C$6:$C$1005,$C667,Con_ve!$Q$6:$Q$1005,Cad_cl!CH$5))</f>
        <v/>
      </c>
      <c r="CI667" s="125" t="str">
        <f>IF($C667="","",COUNTIFS(Con_ve!$C$6:$C$1005,$C667,Con_ve!$Q$6:$Q$1005,Cad_cl!CI$5))</f>
        <v/>
      </c>
      <c r="CJ667" s="125" t="str">
        <f>IF($C667="","",COUNTIFS(Con_ve!$C$6:$C$1005,$C667,Con_ve!$Q$6:$Q$1005,Cad_cl!CJ$5))</f>
        <v/>
      </c>
      <c r="CK667" s="125" t="str">
        <f>IF($C667="","",COUNTIFS(Con_ve!$C$6:$C$1005,$C667,Con_ve!$Q$6:$Q$1005,Cad_cl!CK$5))</f>
        <v/>
      </c>
      <c r="CL667" s="125" t="str">
        <f>IF($C667="","",COUNTIFS(Con_ve!$C$6:$C$1005,$C667,Con_ve!$Q$6:$Q$1005,Cad_cl!CL$5))</f>
        <v/>
      </c>
      <c r="CM667" s="125" t="str">
        <f>IF($C667="","",COUNTIFS(Con_ve!$C$6:$C$1005,$C667,Con_ve!$Q$6:$Q$1005,Cad_cl!CM$5))</f>
        <v/>
      </c>
      <c r="CN667" s="125" t="str">
        <f>IF($C667="","",COUNTIFS(Con_ve!$C$6:$C$1005,$C667,Con_ve!$Q$6:$Q$1005,Cad_cl!CN$5))</f>
        <v/>
      </c>
      <c r="CO667" s="125" t="str">
        <f>IF($C667="","",COUNTIFS(Con_ve!$C$6:$C$1005,$C667,Con_ve!$Q$6:$Q$1005,Cad_cl!CO$5))</f>
        <v/>
      </c>
      <c r="CP667" s="125" t="str">
        <f>IF($C667="","",COUNTIFS(Con_ve!$C$6:$C$1005,$C667,Con_ve!$Q$6:$Q$1005,Cad_cl!CP$5))</f>
        <v/>
      </c>
      <c r="CQ667" s="125" t="str">
        <f>IF($C667="","",COUNTIFS(Con_ve!$C$6:$C$1005,$C667,Con_ve!$Q$6:$Q$1005,Cad_cl!CQ$5))</f>
        <v/>
      </c>
      <c r="CR667" s="125">
        <f t="shared" si="32"/>
        <v>0</v>
      </c>
    </row>
    <row r="668" spans="3:96" ht="30" customHeight="1">
      <c r="C668" s="153"/>
      <c r="D668" s="153"/>
      <c r="E668" s="154"/>
      <c r="F668" s="153"/>
      <c r="G668" s="155"/>
      <c r="H668" s="153"/>
      <c r="I668" s="153"/>
      <c r="J668" s="132" t="s">
        <v>309</v>
      </c>
      <c r="K668" s="133" t="s">
        <v>309</v>
      </c>
      <c r="L668" s="153"/>
      <c r="M668" s="153"/>
      <c r="N668" s="153"/>
      <c r="O668" s="153"/>
      <c r="P668" s="153"/>
      <c r="Q668" s="153"/>
      <c r="AP668" s="134" t="str">
        <f>IF(ISERR(IF($C668="","",SUMIFS(Con_ve!$F$6:$F$1005,Con_ve!$C$6:$C$1005,$C668,Con_ve!$I$6:$I$1005,"Fechada",Con_ve!$Q$6:$Q$1005,Cad_cl!AP$5))),"",IF($C668="","",SUMIFS(Con_ve!$F$6:$F$1005,Con_ve!$C$6:$C$1005,$C668,Con_ve!$I$6:$I$1005,"Fechada",Con_ve!$Q$6:$Q$1005,Cad_cl!AP$5)))</f>
        <v/>
      </c>
      <c r="AQ668" s="134" t="str">
        <f>IF(ISERR(IF($C668="","",SUMIFS(Con_ve!$F$6:$F$1005,Con_ve!$C$6:$C$1005,$C668,Con_ve!$I$6:$I$1005,"Fechada",Con_ve!$Q$6:$Q$1005,Cad_cl!AQ$5))),"",IF($C668="","",SUMIFS(Con_ve!$F$6:$F$1005,Con_ve!$C$6:$C$1005,$C668,Con_ve!$I$6:$I$1005,"Fechada",Con_ve!$Q$6:$Q$1005,Cad_cl!AQ$5)))</f>
        <v/>
      </c>
      <c r="AR668" s="134" t="str">
        <f>IF(ISERR(IF($C668="","",SUMIFS(Con_ve!$F$6:$F$1005,Con_ve!$C$6:$C$1005,$C668,Con_ve!$I$6:$I$1005,"Fechada",Con_ve!$Q$6:$Q$1005,Cad_cl!AR$5))),"",IF($C668="","",SUMIFS(Con_ve!$F$6:$F$1005,Con_ve!$C$6:$C$1005,$C668,Con_ve!$I$6:$I$1005,"Fechada",Con_ve!$Q$6:$Q$1005,Cad_cl!AR$5)))</f>
        <v/>
      </c>
      <c r="AS668" s="134" t="str">
        <f>IF(ISERR(IF($C668="","",SUMIFS(Con_ve!$F$6:$F$1005,Con_ve!$C$6:$C$1005,$C668,Con_ve!$I$6:$I$1005,"Fechada",Con_ve!$Q$6:$Q$1005,Cad_cl!AS$5))),"",IF($C668="","",SUMIFS(Con_ve!$F$6:$F$1005,Con_ve!$C$6:$C$1005,$C668,Con_ve!$I$6:$I$1005,"Fechada",Con_ve!$Q$6:$Q$1005,Cad_cl!AS$5)))</f>
        <v/>
      </c>
      <c r="AT668" s="134" t="str">
        <f>IF(ISERR(IF($C668="","",SUMIFS(Con_ve!$F$6:$F$1005,Con_ve!$C$6:$C$1005,$C668,Con_ve!$I$6:$I$1005,"Fechada",Con_ve!$Q$6:$Q$1005,Cad_cl!AT$5))),"",IF($C668="","",SUMIFS(Con_ve!$F$6:$F$1005,Con_ve!$C$6:$C$1005,$C668,Con_ve!$I$6:$I$1005,"Fechada",Con_ve!$Q$6:$Q$1005,Cad_cl!AT$5)))</f>
        <v/>
      </c>
      <c r="AU668" s="134" t="str">
        <f>IF(ISERR(IF($C668="","",SUMIFS(Con_ve!$F$6:$F$1005,Con_ve!$C$6:$C$1005,$C668,Con_ve!$I$6:$I$1005,"Fechada",Con_ve!$Q$6:$Q$1005,Cad_cl!AU$5))),"",IF($C668="","",SUMIFS(Con_ve!$F$6:$F$1005,Con_ve!$C$6:$C$1005,$C668,Con_ve!$I$6:$I$1005,"Fechada",Con_ve!$Q$6:$Q$1005,Cad_cl!AU$5)))</f>
        <v/>
      </c>
      <c r="AV668" s="134" t="str">
        <f>IF(ISERR(IF($C668="","",SUMIFS(Con_ve!$F$6:$F$1005,Con_ve!$C$6:$C$1005,$C668,Con_ve!$I$6:$I$1005,"Fechada",Con_ve!$Q$6:$Q$1005,Cad_cl!AV$5))),"",IF($C668="","",SUMIFS(Con_ve!$F$6:$F$1005,Con_ve!$C$6:$C$1005,$C668,Con_ve!$I$6:$I$1005,"Fechada",Con_ve!$Q$6:$Q$1005,Cad_cl!AV$5)))</f>
        <v/>
      </c>
      <c r="AW668" s="134" t="str">
        <f>IF(ISERR(IF($C668="","",SUMIFS(Con_ve!$F$6:$F$1005,Con_ve!$C$6:$C$1005,$C668,Con_ve!$I$6:$I$1005,"Fechada",Con_ve!$Q$6:$Q$1005,Cad_cl!AW$5))),"",IF($C668="","",SUMIFS(Con_ve!$F$6:$F$1005,Con_ve!$C$6:$C$1005,$C668,Con_ve!$I$6:$I$1005,"Fechada",Con_ve!$Q$6:$Q$1005,Cad_cl!AW$5)))</f>
        <v/>
      </c>
      <c r="AX668" s="134" t="str">
        <f>IF(ISERR(IF($C668="","",SUMIFS(Con_ve!$F$6:$F$1005,Con_ve!$C$6:$C$1005,$C668,Con_ve!$I$6:$I$1005,"Fechada",Con_ve!$Q$6:$Q$1005,Cad_cl!AX$5))),"",IF($C668="","",SUMIFS(Con_ve!$F$6:$F$1005,Con_ve!$C$6:$C$1005,$C668,Con_ve!$I$6:$I$1005,"Fechada",Con_ve!$Q$6:$Q$1005,Cad_cl!AX$5)))</f>
        <v/>
      </c>
      <c r="AY668" s="134" t="str">
        <f>IF(ISERR(IF($C668="","",SUMIFS(Con_ve!$F$6:$F$1005,Con_ve!$C$6:$C$1005,$C668,Con_ve!$I$6:$I$1005,"Fechada",Con_ve!$Q$6:$Q$1005,Cad_cl!AY$5))),"",IF($C668="","",SUMIFS(Con_ve!$F$6:$F$1005,Con_ve!$C$6:$C$1005,$C668,Con_ve!$I$6:$I$1005,"Fechada",Con_ve!$Q$6:$Q$1005,Cad_cl!AY$5)))</f>
        <v/>
      </c>
      <c r="AZ668" s="134" t="str">
        <f>IF(ISERR(IF($C668="","",SUMIFS(Con_ve!$F$6:$F$1005,Con_ve!$C$6:$C$1005,$C668,Con_ve!$I$6:$I$1005,"Fechada",Con_ve!$Q$6:$Q$1005,Cad_cl!AZ$5))),"",IF($C668="","",SUMIFS(Con_ve!$F$6:$F$1005,Con_ve!$C$6:$C$1005,$C668,Con_ve!$I$6:$I$1005,"Fechada",Con_ve!$Q$6:$Q$1005,Cad_cl!AZ$5)))</f>
        <v/>
      </c>
      <c r="BA668" s="134" t="str">
        <f>IF(ISERR(IF($C668="","",SUMIFS(Con_ve!$F$6:$F$1005,Con_ve!$C$6:$C$1005,$C668,Con_ve!$I$6:$I$1005,"Fechada",Con_ve!$Q$6:$Q$1005,Cad_cl!BA$5))),"",IF($C668="","",SUMIFS(Con_ve!$F$6:$F$1005,Con_ve!$C$6:$C$1005,$C668,Con_ve!$I$6:$I$1005,"Fechada",Con_ve!$Q$6:$Q$1005,Cad_cl!BA$5)))</f>
        <v/>
      </c>
      <c r="BB668" s="134">
        <f t="shared" si="30"/>
        <v>0</v>
      </c>
      <c r="BD668" s="134" t="str">
        <f>IF(ISERR(IF($C668="","",SUMIFS(Con_ve!$F$6:$F$1005,Con_ve!$C$6:$C$1005,$C668,Con_ve!$I$6:$I$1005,"Em negociação",Con_ve!$Q$6:$Q$1005,Cad_cl!BD$5))),"",IF($C668="","",SUMIFS(Con_ve!$F$6:$F$1005,Con_ve!$C$6:$C$1005,$C668,Con_ve!$I$6:$I$1005,"Em negociação",Con_ve!$Q$6:$Q$1005,Cad_cl!BD$5)))</f>
        <v/>
      </c>
      <c r="BE668" s="134" t="str">
        <f>IF(ISERR(IF($C668="","",SUMIFS(Con_ve!$F$6:$F$1005,Con_ve!$C$6:$C$1005,$C668,Con_ve!$I$6:$I$1005,"Em negociação",Con_ve!$Q$6:$Q$1005,Cad_cl!BE$5))),"",IF($C668="","",SUMIFS(Con_ve!$F$6:$F$1005,Con_ve!$C$6:$C$1005,$C668,Con_ve!$I$6:$I$1005,"Em negociação",Con_ve!$Q$6:$Q$1005,Cad_cl!BE$5)))</f>
        <v/>
      </c>
      <c r="BF668" s="134" t="str">
        <f>IF(ISERR(IF($C668="","",SUMIFS(Con_ve!$F$6:$F$1005,Con_ve!$C$6:$C$1005,$C668,Con_ve!$I$6:$I$1005,"Em negociação",Con_ve!$Q$6:$Q$1005,Cad_cl!BF$5))),"",IF($C668="","",SUMIFS(Con_ve!$F$6:$F$1005,Con_ve!$C$6:$C$1005,$C668,Con_ve!$I$6:$I$1005,"Em negociação",Con_ve!$Q$6:$Q$1005,Cad_cl!BF$5)))</f>
        <v/>
      </c>
      <c r="BG668" s="134" t="str">
        <f>IF(ISERR(IF($C668="","",SUMIFS(Con_ve!$F$6:$F$1005,Con_ve!$C$6:$C$1005,$C668,Con_ve!$I$6:$I$1005,"Em negociação",Con_ve!$Q$6:$Q$1005,Cad_cl!BG$5))),"",IF($C668="","",SUMIFS(Con_ve!$F$6:$F$1005,Con_ve!$C$6:$C$1005,$C668,Con_ve!$I$6:$I$1005,"Em negociação",Con_ve!$Q$6:$Q$1005,Cad_cl!BG$5)))</f>
        <v/>
      </c>
      <c r="BH668" s="134" t="str">
        <f>IF(ISERR(IF($C668="","",SUMIFS(Con_ve!$F$6:$F$1005,Con_ve!$C$6:$C$1005,$C668,Con_ve!$I$6:$I$1005,"Em negociação",Con_ve!$Q$6:$Q$1005,Cad_cl!BH$5))),"",IF($C668="","",SUMIFS(Con_ve!$F$6:$F$1005,Con_ve!$C$6:$C$1005,$C668,Con_ve!$I$6:$I$1005,"Em negociação",Con_ve!$Q$6:$Q$1005,Cad_cl!BH$5)))</f>
        <v/>
      </c>
      <c r="BI668" s="134" t="str">
        <f>IF(ISERR(IF($C668="","",SUMIFS(Con_ve!$F$6:$F$1005,Con_ve!$C$6:$C$1005,$C668,Con_ve!$I$6:$I$1005,"Em negociação",Con_ve!$Q$6:$Q$1005,Cad_cl!BI$5))),"",IF($C668="","",SUMIFS(Con_ve!$F$6:$F$1005,Con_ve!$C$6:$C$1005,$C668,Con_ve!$I$6:$I$1005,"Em negociação",Con_ve!$Q$6:$Q$1005,Cad_cl!BI$5)))</f>
        <v/>
      </c>
      <c r="BJ668" s="134" t="str">
        <f>IF(ISERR(IF($C668="","",SUMIFS(Con_ve!$F$6:$F$1005,Con_ve!$C$6:$C$1005,$C668,Con_ve!$I$6:$I$1005,"Em negociação",Con_ve!$Q$6:$Q$1005,Cad_cl!BJ$5))),"",IF($C668="","",SUMIFS(Con_ve!$F$6:$F$1005,Con_ve!$C$6:$C$1005,$C668,Con_ve!$I$6:$I$1005,"Em negociação",Con_ve!$Q$6:$Q$1005,Cad_cl!BJ$5)))</f>
        <v/>
      </c>
      <c r="BK668" s="134" t="str">
        <f>IF(ISERR(IF($C668="","",SUMIFS(Con_ve!$F$6:$F$1005,Con_ve!$C$6:$C$1005,$C668,Con_ve!$I$6:$I$1005,"Em negociação",Con_ve!$Q$6:$Q$1005,Cad_cl!BK$5))),"",IF($C668="","",SUMIFS(Con_ve!$F$6:$F$1005,Con_ve!$C$6:$C$1005,$C668,Con_ve!$I$6:$I$1005,"Em negociação",Con_ve!$Q$6:$Q$1005,Cad_cl!BK$5)))</f>
        <v/>
      </c>
      <c r="BL668" s="134" t="str">
        <f>IF(ISERR(IF($C668="","",SUMIFS(Con_ve!$F$6:$F$1005,Con_ve!$C$6:$C$1005,$C668,Con_ve!$I$6:$I$1005,"Em negociação",Con_ve!$Q$6:$Q$1005,Cad_cl!BL$5))),"",IF($C668="","",SUMIFS(Con_ve!$F$6:$F$1005,Con_ve!$C$6:$C$1005,$C668,Con_ve!$I$6:$I$1005,"Em negociação",Con_ve!$Q$6:$Q$1005,Cad_cl!BL$5)))</f>
        <v/>
      </c>
      <c r="BM668" s="134" t="str">
        <f>IF(ISERR(IF($C668="","",SUMIFS(Con_ve!$F$6:$F$1005,Con_ve!$C$6:$C$1005,$C668,Con_ve!$I$6:$I$1005,"Em negociação",Con_ve!$Q$6:$Q$1005,Cad_cl!BM$5))),"",IF($C668="","",SUMIFS(Con_ve!$F$6:$F$1005,Con_ve!$C$6:$C$1005,$C668,Con_ve!$I$6:$I$1005,"Em negociação",Con_ve!$Q$6:$Q$1005,Cad_cl!BM$5)))</f>
        <v/>
      </c>
      <c r="BN668" s="134" t="str">
        <f>IF(ISERR(IF($C668="","",SUMIFS(Con_ve!$F$6:$F$1005,Con_ve!$C$6:$C$1005,$C668,Con_ve!$I$6:$I$1005,"Em negociação",Con_ve!$Q$6:$Q$1005,Cad_cl!BN$5))),"",IF($C668="","",SUMIFS(Con_ve!$F$6:$F$1005,Con_ve!$C$6:$C$1005,$C668,Con_ve!$I$6:$I$1005,"Em negociação",Con_ve!$Q$6:$Q$1005,Cad_cl!BN$5)))</f>
        <v/>
      </c>
      <c r="BO668" s="134" t="str">
        <f>IF(ISERR(IF($C668="","",SUMIFS(Con_ve!$F$6:$F$1005,Con_ve!$C$6:$C$1005,$C668,Con_ve!$I$6:$I$1005,"Em negociação",Con_ve!$Q$6:$Q$1005,Cad_cl!BO$5))),"",IF($C668="","",SUMIFS(Con_ve!$F$6:$F$1005,Con_ve!$C$6:$C$1005,$C668,Con_ve!$I$6:$I$1005,"Em negociação",Con_ve!$Q$6:$Q$1005,Cad_cl!BO$5)))</f>
        <v/>
      </c>
      <c r="BP668" s="134">
        <f t="shared" si="31"/>
        <v>0</v>
      </c>
      <c r="BR668" s="125" t="str">
        <f>IF(ISERR(IF(AND($I668=Re_lo!$E$5,BR$5=VLOOKUP(Re_lo!$H$5,Re_lo!$N$5:$O$16,2,0)),AP668,"")),"",IF(AND($I668=Re_lo!$E$5,BR$5=VLOOKUP(Re_lo!$H$5,Re_lo!$N$5:$O$16,2,0)),AP668,""))</f>
        <v/>
      </c>
      <c r="BS668" s="125" t="str">
        <f>IF(ISERR(IF(AND($I668=Re_lo!$E$5,BS$5=VLOOKUP(Re_lo!$H$5,Re_lo!$N$5:$O$16,2,0)),AQ668,"")),"",IF(AND($I668=Re_lo!$E$5,BS$5=VLOOKUP(Re_lo!$H$5,Re_lo!$N$5:$O$16,2,0)),AQ668,""))</f>
        <v/>
      </c>
      <c r="BT668" s="125" t="str">
        <f>IF(ISERR(IF(AND($I668=Re_lo!$E$5,BT$5=VLOOKUP(Re_lo!$H$5,Re_lo!$N$5:$O$16,2,0)),AR668,"")),"",IF(AND($I668=Re_lo!$E$5,BT$5=VLOOKUP(Re_lo!$H$5,Re_lo!$N$5:$O$16,2,0)),AR668,""))</f>
        <v/>
      </c>
      <c r="BU668" s="125" t="str">
        <f>IF(ISERR(IF(AND($I668=Re_lo!$E$5,BU$5=VLOOKUP(Re_lo!$H$5,Re_lo!$N$5:$O$16,2,0)),AS668,"")),"",IF(AND($I668=Re_lo!$E$5,BU$5=VLOOKUP(Re_lo!$H$5,Re_lo!$N$5:$O$16,2,0)),AS668,""))</f>
        <v/>
      </c>
      <c r="BV668" s="125" t="str">
        <f>IF(ISERR(IF(AND($I668=Re_lo!$E$5,BV$5=VLOOKUP(Re_lo!$H$5,Re_lo!$N$5:$O$16,2,0)),AT668,"")),"",IF(AND($I668=Re_lo!$E$5,BV$5=VLOOKUP(Re_lo!$H$5,Re_lo!$N$5:$O$16,2,0)),AT668,""))</f>
        <v/>
      </c>
      <c r="BW668" s="125" t="str">
        <f>IF(ISERR(IF(AND($I668=Re_lo!$E$5,BW$5=VLOOKUP(Re_lo!$H$5,Re_lo!$N$5:$O$16,2,0)),AU668,"")),"",IF(AND($I668=Re_lo!$E$5,BW$5=VLOOKUP(Re_lo!$H$5,Re_lo!$N$5:$O$16,2,0)),AU668,""))</f>
        <v/>
      </c>
      <c r="BX668" s="125" t="str">
        <f>IF(ISERR(IF(AND($I668=Re_lo!$E$5,BX$5=VLOOKUP(Re_lo!$H$5,Re_lo!$N$5:$O$16,2,0)),AV668,"")),"",IF(AND($I668=Re_lo!$E$5,BX$5=VLOOKUP(Re_lo!$H$5,Re_lo!$N$5:$O$16,2,0)),AV668,""))</f>
        <v/>
      </c>
      <c r="BY668" s="125" t="str">
        <f>IF(ISERR(IF(AND($I668=Re_lo!$E$5,BY$5=VLOOKUP(Re_lo!$H$5,Re_lo!$N$5:$O$16,2,0)),AW668,"")),"",IF(AND($I668=Re_lo!$E$5,BY$5=VLOOKUP(Re_lo!$H$5,Re_lo!$N$5:$O$16,2,0)),AW668,""))</f>
        <v/>
      </c>
      <c r="BZ668" s="125" t="str">
        <f>IF(ISERR(IF(AND($I668=Re_lo!$E$5,BZ$5=VLOOKUP(Re_lo!$H$5,Re_lo!$N$5:$O$16,2,0)),AX668,"")),"",IF(AND($I668=Re_lo!$E$5,BZ$5=VLOOKUP(Re_lo!$H$5,Re_lo!$N$5:$O$16,2,0)),AX668,""))</f>
        <v/>
      </c>
      <c r="CA668" s="125" t="str">
        <f>IF(ISERR(IF(AND($I668=Re_lo!$E$5,CA$5=VLOOKUP(Re_lo!$H$5,Re_lo!$N$5:$O$16,2,0)),AY668,"")),"",IF(AND($I668=Re_lo!$E$5,CA$5=VLOOKUP(Re_lo!$H$5,Re_lo!$N$5:$O$16,2,0)),AY668,""))</f>
        <v/>
      </c>
      <c r="CB668" s="125" t="str">
        <f>IF(ISERR(IF(AND($I668=Re_lo!$E$5,CB$5=VLOOKUP(Re_lo!$H$5,Re_lo!$N$5:$O$16,2,0)),AZ668,"")),"",IF(AND($I668=Re_lo!$E$5,CB$5=VLOOKUP(Re_lo!$H$5,Re_lo!$N$5:$O$16,2,0)),AZ668,""))</f>
        <v/>
      </c>
      <c r="CC668" s="125" t="str">
        <f>IF(ISERR(IF(AND($I668=Re_lo!$E$5,CC$5=VLOOKUP(Re_lo!$H$5,Re_lo!$N$5:$O$16,2,0)),BA668,"")),"",IF(AND($I668=Re_lo!$E$5,CC$5=VLOOKUP(Re_lo!$H$5,Re_lo!$N$5:$O$16,2,0)),BA668,""))</f>
        <v/>
      </c>
      <c r="CD668" s="125" t="str">
        <f>IF(ISERR(IF(AND($I668=Re_lo!$E$5,CD$5=VLOOKUP(Re_lo!$H$5,Re_lo!$N$5:$O$16,2,0)),BB668,"")),"",IF(AND($I668=Re_lo!$E$5,CD$5=VLOOKUP(Re_lo!$H$5,Re_lo!$N$5:$O$16,2,0)),BB668,""))</f>
        <v/>
      </c>
      <c r="CF668" s="125" t="str">
        <f>IF($C668="","",COUNTIFS(Con_ve!$C$6:$C$1005,$C668,Con_ve!$Q$6:$Q$1005,Cad_cl!CF$5))</f>
        <v/>
      </c>
      <c r="CG668" s="125" t="str">
        <f>IF($C668="","",COUNTIFS(Con_ve!$C$6:$C$1005,$C668,Con_ve!$Q$6:$Q$1005,Cad_cl!CG$5))</f>
        <v/>
      </c>
      <c r="CH668" s="125" t="str">
        <f>IF($C668="","",COUNTIFS(Con_ve!$C$6:$C$1005,$C668,Con_ve!$Q$6:$Q$1005,Cad_cl!CH$5))</f>
        <v/>
      </c>
      <c r="CI668" s="125" t="str">
        <f>IF($C668="","",COUNTIFS(Con_ve!$C$6:$C$1005,$C668,Con_ve!$Q$6:$Q$1005,Cad_cl!CI$5))</f>
        <v/>
      </c>
      <c r="CJ668" s="125" t="str">
        <f>IF($C668="","",COUNTIFS(Con_ve!$C$6:$C$1005,$C668,Con_ve!$Q$6:$Q$1005,Cad_cl!CJ$5))</f>
        <v/>
      </c>
      <c r="CK668" s="125" t="str">
        <f>IF($C668="","",COUNTIFS(Con_ve!$C$6:$C$1005,$C668,Con_ve!$Q$6:$Q$1005,Cad_cl!CK$5))</f>
        <v/>
      </c>
      <c r="CL668" s="125" t="str">
        <f>IF($C668="","",COUNTIFS(Con_ve!$C$6:$C$1005,$C668,Con_ve!$Q$6:$Q$1005,Cad_cl!CL$5))</f>
        <v/>
      </c>
      <c r="CM668" s="125" t="str">
        <f>IF($C668="","",COUNTIFS(Con_ve!$C$6:$C$1005,$C668,Con_ve!$Q$6:$Q$1005,Cad_cl!CM$5))</f>
        <v/>
      </c>
      <c r="CN668" s="125" t="str">
        <f>IF($C668="","",COUNTIFS(Con_ve!$C$6:$C$1005,$C668,Con_ve!$Q$6:$Q$1005,Cad_cl!CN$5))</f>
        <v/>
      </c>
      <c r="CO668" s="125" t="str">
        <f>IF($C668="","",COUNTIFS(Con_ve!$C$6:$C$1005,$C668,Con_ve!$Q$6:$Q$1005,Cad_cl!CO$5))</f>
        <v/>
      </c>
      <c r="CP668" s="125" t="str">
        <f>IF($C668="","",COUNTIFS(Con_ve!$C$6:$C$1005,$C668,Con_ve!$Q$6:$Q$1005,Cad_cl!CP$5))</f>
        <v/>
      </c>
      <c r="CQ668" s="125" t="str">
        <f>IF($C668="","",COUNTIFS(Con_ve!$C$6:$C$1005,$C668,Con_ve!$Q$6:$Q$1005,Cad_cl!CQ$5))</f>
        <v/>
      </c>
      <c r="CR668" s="125">
        <f t="shared" si="32"/>
        <v>0</v>
      </c>
    </row>
    <row r="669" spans="3:96" ht="30" customHeight="1">
      <c r="C669" s="153"/>
      <c r="D669" s="153"/>
      <c r="E669" s="154"/>
      <c r="F669" s="153"/>
      <c r="G669" s="155"/>
      <c r="H669" s="153"/>
      <c r="I669" s="153"/>
      <c r="J669" s="132" t="s">
        <v>309</v>
      </c>
      <c r="K669" s="133" t="s">
        <v>309</v>
      </c>
      <c r="L669" s="153"/>
      <c r="M669" s="153"/>
      <c r="N669" s="153"/>
      <c r="O669" s="153"/>
      <c r="P669" s="153"/>
      <c r="Q669" s="153"/>
      <c r="AP669" s="134" t="str">
        <f>IF(ISERR(IF($C669="","",SUMIFS(Con_ve!$F$6:$F$1005,Con_ve!$C$6:$C$1005,$C669,Con_ve!$I$6:$I$1005,"Fechada",Con_ve!$Q$6:$Q$1005,Cad_cl!AP$5))),"",IF($C669="","",SUMIFS(Con_ve!$F$6:$F$1005,Con_ve!$C$6:$C$1005,$C669,Con_ve!$I$6:$I$1005,"Fechada",Con_ve!$Q$6:$Q$1005,Cad_cl!AP$5)))</f>
        <v/>
      </c>
      <c r="AQ669" s="134" t="str">
        <f>IF(ISERR(IF($C669="","",SUMIFS(Con_ve!$F$6:$F$1005,Con_ve!$C$6:$C$1005,$C669,Con_ve!$I$6:$I$1005,"Fechada",Con_ve!$Q$6:$Q$1005,Cad_cl!AQ$5))),"",IF($C669="","",SUMIFS(Con_ve!$F$6:$F$1005,Con_ve!$C$6:$C$1005,$C669,Con_ve!$I$6:$I$1005,"Fechada",Con_ve!$Q$6:$Q$1005,Cad_cl!AQ$5)))</f>
        <v/>
      </c>
      <c r="AR669" s="134" t="str">
        <f>IF(ISERR(IF($C669="","",SUMIFS(Con_ve!$F$6:$F$1005,Con_ve!$C$6:$C$1005,$C669,Con_ve!$I$6:$I$1005,"Fechada",Con_ve!$Q$6:$Q$1005,Cad_cl!AR$5))),"",IF($C669="","",SUMIFS(Con_ve!$F$6:$F$1005,Con_ve!$C$6:$C$1005,$C669,Con_ve!$I$6:$I$1005,"Fechada",Con_ve!$Q$6:$Q$1005,Cad_cl!AR$5)))</f>
        <v/>
      </c>
      <c r="AS669" s="134" t="str">
        <f>IF(ISERR(IF($C669="","",SUMIFS(Con_ve!$F$6:$F$1005,Con_ve!$C$6:$C$1005,$C669,Con_ve!$I$6:$I$1005,"Fechada",Con_ve!$Q$6:$Q$1005,Cad_cl!AS$5))),"",IF($C669="","",SUMIFS(Con_ve!$F$6:$F$1005,Con_ve!$C$6:$C$1005,$C669,Con_ve!$I$6:$I$1005,"Fechada",Con_ve!$Q$6:$Q$1005,Cad_cl!AS$5)))</f>
        <v/>
      </c>
      <c r="AT669" s="134" t="str">
        <f>IF(ISERR(IF($C669="","",SUMIFS(Con_ve!$F$6:$F$1005,Con_ve!$C$6:$C$1005,$C669,Con_ve!$I$6:$I$1005,"Fechada",Con_ve!$Q$6:$Q$1005,Cad_cl!AT$5))),"",IF($C669="","",SUMIFS(Con_ve!$F$6:$F$1005,Con_ve!$C$6:$C$1005,$C669,Con_ve!$I$6:$I$1005,"Fechada",Con_ve!$Q$6:$Q$1005,Cad_cl!AT$5)))</f>
        <v/>
      </c>
      <c r="AU669" s="134" t="str">
        <f>IF(ISERR(IF($C669="","",SUMIFS(Con_ve!$F$6:$F$1005,Con_ve!$C$6:$C$1005,$C669,Con_ve!$I$6:$I$1005,"Fechada",Con_ve!$Q$6:$Q$1005,Cad_cl!AU$5))),"",IF($C669="","",SUMIFS(Con_ve!$F$6:$F$1005,Con_ve!$C$6:$C$1005,$C669,Con_ve!$I$6:$I$1005,"Fechada",Con_ve!$Q$6:$Q$1005,Cad_cl!AU$5)))</f>
        <v/>
      </c>
      <c r="AV669" s="134" t="str">
        <f>IF(ISERR(IF($C669="","",SUMIFS(Con_ve!$F$6:$F$1005,Con_ve!$C$6:$C$1005,$C669,Con_ve!$I$6:$I$1005,"Fechada",Con_ve!$Q$6:$Q$1005,Cad_cl!AV$5))),"",IF($C669="","",SUMIFS(Con_ve!$F$6:$F$1005,Con_ve!$C$6:$C$1005,$C669,Con_ve!$I$6:$I$1005,"Fechada",Con_ve!$Q$6:$Q$1005,Cad_cl!AV$5)))</f>
        <v/>
      </c>
      <c r="AW669" s="134" t="str">
        <f>IF(ISERR(IF($C669="","",SUMIFS(Con_ve!$F$6:$F$1005,Con_ve!$C$6:$C$1005,$C669,Con_ve!$I$6:$I$1005,"Fechada",Con_ve!$Q$6:$Q$1005,Cad_cl!AW$5))),"",IF($C669="","",SUMIFS(Con_ve!$F$6:$F$1005,Con_ve!$C$6:$C$1005,$C669,Con_ve!$I$6:$I$1005,"Fechada",Con_ve!$Q$6:$Q$1005,Cad_cl!AW$5)))</f>
        <v/>
      </c>
      <c r="AX669" s="134" t="str">
        <f>IF(ISERR(IF($C669="","",SUMIFS(Con_ve!$F$6:$F$1005,Con_ve!$C$6:$C$1005,$C669,Con_ve!$I$6:$I$1005,"Fechada",Con_ve!$Q$6:$Q$1005,Cad_cl!AX$5))),"",IF($C669="","",SUMIFS(Con_ve!$F$6:$F$1005,Con_ve!$C$6:$C$1005,$C669,Con_ve!$I$6:$I$1005,"Fechada",Con_ve!$Q$6:$Q$1005,Cad_cl!AX$5)))</f>
        <v/>
      </c>
      <c r="AY669" s="134" t="str">
        <f>IF(ISERR(IF($C669="","",SUMIFS(Con_ve!$F$6:$F$1005,Con_ve!$C$6:$C$1005,$C669,Con_ve!$I$6:$I$1005,"Fechada",Con_ve!$Q$6:$Q$1005,Cad_cl!AY$5))),"",IF($C669="","",SUMIFS(Con_ve!$F$6:$F$1005,Con_ve!$C$6:$C$1005,$C669,Con_ve!$I$6:$I$1005,"Fechada",Con_ve!$Q$6:$Q$1005,Cad_cl!AY$5)))</f>
        <v/>
      </c>
      <c r="AZ669" s="134" t="str">
        <f>IF(ISERR(IF($C669="","",SUMIFS(Con_ve!$F$6:$F$1005,Con_ve!$C$6:$C$1005,$C669,Con_ve!$I$6:$I$1005,"Fechada",Con_ve!$Q$6:$Q$1005,Cad_cl!AZ$5))),"",IF($C669="","",SUMIFS(Con_ve!$F$6:$F$1005,Con_ve!$C$6:$C$1005,$C669,Con_ve!$I$6:$I$1005,"Fechada",Con_ve!$Q$6:$Q$1005,Cad_cl!AZ$5)))</f>
        <v/>
      </c>
      <c r="BA669" s="134" t="str">
        <f>IF(ISERR(IF($C669="","",SUMIFS(Con_ve!$F$6:$F$1005,Con_ve!$C$6:$C$1005,$C669,Con_ve!$I$6:$I$1005,"Fechada",Con_ve!$Q$6:$Q$1005,Cad_cl!BA$5))),"",IF($C669="","",SUMIFS(Con_ve!$F$6:$F$1005,Con_ve!$C$6:$C$1005,$C669,Con_ve!$I$6:$I$1005,"Fechada",Con_ve!$Q$6:$Q$1005,Cad_cl!BA$5)))</f>
        <v/>
      </c>
      <c r="BB669" s="134">
        <f t="shared" si="30"/>
        <v>0</v>
      </c>
      <c r="BD669" s="134" t="str">
        <f>IF(ISERR(IF($C669="","",SUMIFS(Con_ve!$F$6:$F$1005,Con_ve!$C$6:$C$1005,$C669,Con_ve!$I$6:$I$1005,"Em negociação",Con_ve!$Q$6:$Q$1005,Cad_cl!BD$5))),"",IF($C669="","",SUMIFS(Con_ve!$F$6:$F$1005,Con_ve!$C$6:$C$1005,$C669,Con_ve!$I$6:$I$1005,"Em negociação",Con_ve!$Q$6:$Q$1005,Cad_cl!BD$5)))</f>
        <v/>
      </c>
      <c r="BE669" s="134" t="str">
        <f>IF(ISERR(IF($C669="","",SUMIFS(Con_ve!$F$6:$F$1005,Con_ve!$C$6:$C$1005,$C669,Con_ve!$I$6:$I$1005,"Em negociação",Con_ve!$Q$6:$Q$1005,Cad_cl!BE$5))),"",IF($C669="","",SUMIFS(Con_ve!$F$6:$F$1005,Con_ve!$C$6:$C$1005,$C669,Con_ve!$I$6:$I$1005,"Em negociação",Con_ve!$Q$6:$Q$1005,Cad_cl!BE$5)))</f>
        <v/>
      </c>
      <c r="BF669" s="134" t="str">
        <f>IF(ISERR(IF($C669="","",SUMIFS(Con_ve!$F$6:$F$1005,Con_ve!$C$6:$C$1005,$C669,Con_ve!$I$6:$I$1005,"Em negociação",Con_ve!$Q$6:$Q$1005,Cad_cl!BF$5))),"",IF($C669="","",SUMIFS(Con_ve!$F$6:$F$1005,Con_ve!$C$6:$C$1005,$C669,Con_ve!$I$6:$I$1005,"Em negociação",Con_ve!$Q$6:$Q$1005,Cad_cl!BF$5)))</f>
        <v/>
      </c>
      <c r="BG669" s="134" t="str">
        <f>IF(ISERR(IF($C669="","",SUMIFS(Con_ve!$F$6:$F$1005,Con_ve!$C$6:$C$1005,$C669,Con_ve!$I$6:$I$1005,"Em negociação",Con_ve!$Q$6:$Q$1005,Cad_cl!BG$5))),"",IF($C669="","",SUMIFS(Con_ve!$F$6:$F$1005,Con_ve!$C$6:$C$1005,$C669,Con_ve!$I$6:$I$1005,"Em negociação",Con_ve!$Q$6:$Q$1005,Cad_cl!BG$5)))</f>
        <v/>
      </c>
      <c r="BH669" s="134" t="str">
        <f>IF(ISERR(IF($C669="","",SUMIFS(Con_ve!$F$6:$F$1005,Con_ve!$C$6:$C$1005,$C669,Con_ve!$I$6:$I$1005,"Em negociação",Con_ve!$Q$6:$Q$1005,Cad_cl!BH$5))),"",IF($C669="","",SUMIFS(Con_ve!$F$6:$F$1005,Con_ve!$C$6:$C$1005,$C669,Con_ve!$I$6:$I$1005,"Em negociação",Con_ve!$Q$6:$Q$1005,Cad_cl!BH$5)))</f>
        <v/>
      </c>
      <c r="BI669" s="134" t="str">
        <f>IF(ISERR(IF($C669="","",SUMIFS(Con_ve!$F$6:$F$1005,Con_ve!$C$6:$C$1005,$C669,Con_ve!$I$6:$I$1005,"Em negociação",Con_ve!$Q$6:$Q$1005,Cad_cl!BI$5))),"",IF($C669="","",SUMIFS(Con_ve!$F$6:$F$1005,Con_ve!$C$6:$C$1005,$C669,Con_ve!$I$6:$I$1005,"Em negociação",Con_ve!$Q$6:$Q$1005,Cad_cl!BI$5)))</f>
        <v/>
      </c>
      <c r="BJ669" s="134" t="str">
        <f>IF(ISERR(IF($C669="","",SUMIFS(Con_ve!$F$6:$F$1005,Con_ve!$C$6:$C$1005,$C669,Con_ve!$I$6:$I$1005,"Em negociação",Con_ve!$Q$6:$Q$1005,Cad_cl!BJ$5))),"",IF($C669="","",SUMIFS(Con_ve!$F$6:$F$1005,Con_ve!$C$6:$C$1005,$C669,Con_ve!$I$6:$I$1005,"Em negociação",Con_ve!$Q$6:$Q$1005,Cad_cl!BJ$5)))</f>
        <v/>
      </c>
      <c r="BK669" s="134" t="str">
        <f>IF(ISERR(IF($C669="","",SUMIFS(Con_ve!$F$6:$F$1005,Con_ve!$C$6:$C$1005,$C669,Con_ve!$I$6:$I$1005,"Em negociação",Con_ve!$Q$6:$Q$1005,Cad_cl!BK$5))),"",IF($C669="","",SUMIFS(Con_ve!$F$6:$F$1005,Con_ve!$C$6:$C$1005,$C669,Con_ve!$I$6:$I$1005,"Em negociação",Con_ve!$Q$6:$Q$1005,Cad_cl!BK$5)))</f>
        <v/>
      </c>
      <c r="BL669" s="134" t="str">
        <f>IF(ISERR(IF($C669="","",SUMIFS(Con_ve!$F$6:$F$1005,Con_ve!$C$6:$C$1005,$C669,Con_ve!$I$6:$I$1005,"Em negociação",Con_ve!$Q$6:$Q$1005,Cad_cl!BL$5))),"",IF($C669="","",SUMIFS(Con_ve!$F$6:$F$1005,Con_ve!$C$6:$C$1005,$C669,Con_ve!$I$6:$I$1005,"Em negociação",Con_ve!$Q$6:$Q$1005,Cad_cl!BL$5)))</f>
        <v/>
      </c>
      <c r="BM669" s="134" t="str">
        <f>IF(ISERR(IF($C669="","",SUMIFS(Con_ve!$F$6:$F$1005,Con_ve!$C$6:$C$1005,$C669,Con_ve!$I$6:$I$1005,"Em negociação",Con_ve!$Q$6:$Q$1005,Cad_cl!BM$5))),"",IF($C669="","",SUMIFS(Con_ve!$F$6:$F$1005,Con_ve!$C$6:$C$1005,$C669,Con_ve!$I$6:$I$1005,"Em negociação",Con_ve!$Q$6:$Q$1005,Cad_cl!BM$5)))</f>
        <v/>
      </c>
      <c r="BN669" s="134" t="str">
        <f>IF(ISERR(IF($C669="","",SUMIFS(Con_ve!$F$6:$F$1005,Con_ve!$C$6:$C$1005,$C669,Con_ve!$I$6:$I$1005,"Em negociação",Con_ve!$Q$6:$Q$1005,Cad_cl!BN$5))),"",IF($C669="","",SUMIFS(Con_ve!$F$6:$F$1005,Con_ve!$C$6:$C$1005,$C669,Con_ve!$I$6:$I$1005,"Em negociação",Con_ve!$Q$6:$Q$1005,Cad_cl!BN$5)))</f>
        <v/>
      </c>
      <c r="BO669" s="134" t="str">
        <f>IF(ISERR(IF($C669="","",SUMIFS(Con_ve!$F$6:$F$1005,Con_ve!$C$6:$C$1005,$C669,Con_ve!$I$6:$I$1005,"Em negociação",Con_ve!$Q$6:$Q$1005,Cad_cl!BO$5))),"",IF($C669="","",SUMIFS(Con_ve!$F$6:$F$1005,Con_ve!$C$6:$C$1005,$C669,Con_ve!$I$6:$I$1005,"Em negociação",Con_ve!$Q$6:$Q$1005,Cad_cl!BO$5)))</f>
        <v/>
      </c>
      <c r="BP669" s="134">
        <f t="shared" si="31"/>
        <v>0</v>
      </c>
      <c r="BR669" s="125" t="str">
        <f>IF(ISERR(IF(AND($I669=Re_lo!$E$5,BR$5=VLOOKUP(Re_lo!$H$5,Re_lo!$N$5:$O$16,2,0)),AP669,"")),"",IF(AND($I669=Re_lo!$E$5,BR$5=VLOOKUP(Re_lo!$H$5,Re_lo!$N$5:$O$16,2,0)),AP669,""))</f>
        <v/>
      </c>
      <c r="BS669" s="125" t="str">
        <f>IF(ISERR(IF(AND($I669=Re_lo!$E$5,BS$5=VLOOKUP(Re_lo!$H$5,Re_lo!$N$5:$O$16,2,0)),AQ669,"")),"",IF(AND($I669=Re_lo!$E$5,BS$5=VLOOKUP(Re_lo!$H$5,Re_lo!$N$5:$O$16,2,0)),AQ669,""))</f>
        <v/>
      </c>
      <c r="BT669" s="125" t="str">
        <f>IF(ISERR(IF(AND($I669=Re_lo!$E$5,BT$5=VLOOKUP(Re_lo!$H$5,Re_lo!$N$5:$O$16,2,0)),AR669,"")),"",IF(AND($I669=Re_lo!$E$5,BT$5=VLOOKUP(Re_lo!$H$5,Re_lo!$N$5:$O$16,2,0)),AR669,""))</f>
        <v/>
      </c>
      <c r="BU669" s="125" t="str">
        <f>IF(ISERR(IF(AND($I669=Re_lo!$E$5,BU$5=VLOOKUP(Re_lo!$H$5,Re_lo!$N$5:$O$16,2,0)),AS669,"")),"",IF(AND($I669=Re_lo!$E$5,BU$5=VLOOKUP(Re_lo!$H$5,Re_lo!$N$5:$O$16,2,0)),AS669,""))</f>
        <v/>
      </c>
      <c r="BV669" s="125" t="str">
        <f>IF(ISERR(IF(AND($I669=Re_lo!$E$5,BV$5=VLOOKUP(Re_lo!$H$5,Re_lo!$N$5:$O$16,2,0)),AT669,"")),"",IF(AND($I669=Re_lo!$E$5,BV$5=VLOOKUP(Re_lo!$H$5,Re_lo!$N$5:$O$16,2,0)),AT669,""))</f>
        <v/>
      </c>
      <c r="BW669" s="125" t="str">
        <f>IF(ISERR(IF(AND($I669=Re_lo!$E$5,BW$5=VLOOKUP(Re_lo!$H$5,Re_lo!$N$5:$O$16,2,0)),AU669,"")),"",IF(AND($I669=Re_lo!$E$5,BW$5=VLOOKUP(Re_lo!$H$5,Re_lo!$N$5:$O$16,2,0)),AU669,""))</f>
        <v/>
      </c>
      <c r="BX669" s="125" t="str">
        <f>IF(ISERR(IF(AND($I669=Re_lo!$E$5,BX$5=VLOOKUP(Re_lo!$H$5,Re_lo!$N$5:$O$16,2,0)),AV669,"")),"",IF(AND($I669=Re_lo!$E$5,BX$5=VLOOKUP(Re_lo!$H$5,Re_lo!$N$5:$O$16,2,0)),AV669,""))</f>
        <v/>
      </c>
      <c r="BY669" s="125" t="str">
        <f>IF(ISERR(IF(AND($I669=Re_lo!$E$5,BY$5=VLOOKUP(Re_lo!$H$5,Re_lo!$N$5:$O$16,2,0)),AW669,"")),"",IF(AND($I669=Re_lo!$E$5,BY$5=VLOOKUP(Re_lo!$H$5,Re_lo!$N$5:$O$16,2,0)),AW669,""))</f>
        <v/>
      </c>
      <c r="BZ669" s="125" t="str">
        <f>IF(ISERR(IF(AND($I669=Re_lo!$E$5,BZ$5=VLOOKUP(Re_lo!$H$5,Re_lo!$N$5:$O$16,2,0)),AX669,"")),"",IF(AND($I669=Re_lo!$E$5,BZ$5=VLOOKUP(Re_lo!$H$5,Re_lo!$N$5:$O$16,2,0)),AX669,""))</f>
        <v/>
      </c>
      <c r="CA669" s="125" t="str">
        <f>IF(ISERR(IF(AND($I669=Re_lo!$E$5,CA$5=VLOOKUP(Re_lo!$H$5,Re_lo!$N$5:$O$16,2,0)),AY669,"")),"",IF(AND($I669=Re_lo!$E$5,CA$5=VLOOKUP(Re_lo!$H$5,Re_lo!$N$5:$O$16,2,0)),AY669,""))</f>
        <v/>
      </c>
      <c r="CB669" s="125" t="str">
        <f>IF(ISERR(IF(AND($I669=Re_lo!$E$5,CB$5=VLOOKUP(Re_lo!$H$5,Re_lo!$N$5:$O$16,2,0)),AZ669,"")),"",IF(AND($I669=Re_lo!$E$5,CB$5=VLOOKUP(Re_lo!$H$5,Re_lo!$N$5:$O$16,2,0)),AZ669,""))</f>
        <v/>
      </c>
      <c r="CC669" s="125" t="str">
        <f>IF(ISERR(IF(AND($I669=Re_lo!$E$5,CC$5=VLOOKUP(Re_lo!$H$5,Re_lo!$N$5:$O$16,2,0)),BA669,"")),"",IF(AND($I669=Re_lo!$E$5,CC$5=VLOOKUP(Re_lo!$H$5,Re_lo!$N$5:$O$16,2,0)),BA669,""))</f>
        <v/>
      </c>
      <c r="CD669" s="125" t="str">
        <f>IF(ISERR(IF(AND($I669=Re_lo!$E$5,CD$5=VLOOKUP(Re_lo!$H$5,Re_lo!$N$5:$O$16,2,0)),BB669,"")),"",IF(AND($I669=Re_lo!$E$5,CD$5=VLOOKUP(Re_lo!$H$5,Re_lo!$N$5:$O$16,2,0)),BB669,""))</f>
        <v/>
      </c>
      <c r="CF669" s="125" t="str">
        <f>IF($C669="","",COUNTIFS(Con_ve!$C$6:$C$1005,$C669,Con_ve!$Q$6:$Q$1005,Cad_cl!CF$5))</f>
        <v/>
      </c>
      <c r="CG669" s="125" t="str">
        <f>IF($C669="","",COUNTIFS(Con_ve!$C$6:$C$1005,$C669,Con_ve!$Q$6:$Q$1005,Cad_cl!CG$5))</f>
        <v/>
      </c>
      <c r="CH669" s="125" t="str">
        <f>IF($C669="","",COUNTIFS(Con_ve!$C$6:$C$1005,$C669,Con_ve!$Q$6:$Q$1005,Cad_cl!CH$5))</f>
        <v/>
      </c>
      <c r="CI669" s="125" t="str">
        <f>IF($C669="","",COUNTIFS(Con_ve!$C$6:$C$1005,$C669,Con_ve!$Q$6:$Q$1005,Cad_cl!CI$5))</f>
        <v/>
      </c>
      <c r="CJ669" s="125" t="str">
        <f>IF($C669="","",COUNTIFS(Con_ve!$C$6:$C$1005,$C669,Con_ve!$Q$6:$Q$1005,Cad_cl!CJ$5))</f>
        <v/>
      </c>
      <c r="CK669" s="125" t="str">
        <f>IF($C669="","",COUNTIFS(Con_ve!$C$6:$C$1005,$C669,Con_ve!$Q$6:$Q$1005,Cad_cl!CK$5))</f>
        <v/>
      </c>
      <c r="CL669" s="125" t="str">
        <f>IF($C669="","",COUNTIFS(Con_ve!$C$6:$C$1005,$C669,Con_ve!$Q$6:$Q$1005,Cad_cl!CL$5))</f>
        <v/>
      </c>
      <c r="CM669" s="125" t="str">
        <f>IF($C669="","",COUNTIFS(Con_ve!$C$6:$C$1005,$C669,Con_ve!$Q$6:$Q$1005,Cad_cl!CM$5))</f>
        <v/>
      </c>
      <c r="CN669" s="125" t="str">
        <f>IF($C669="","",COUNTIFS(Con_ve!$C$6:$C$1005,$C669,Con_ve!$Q$6:$Q$1005,Cad_cl!CN$5))</f>
        <v/>
      </c>
      <c r="CO669" s="125" t="str">
        <f>IF($C669="","",COUNTIFS(Con_ve!$C$6:$C$1005,$C669,Con_ve!$Q$6:$Q$1005,Cad_cl!CO$5))</f>
        <v/>
      </c>
      <c r="CP669" s="125" t="str">
        <f>IF($C669="","",COUNTIFS(Con_ve!$C$6:$C$1005,$C669,Con_ve!$Q$6:$Q$1005,Cad_cl!CP$5))</f>
        <v/>
      </c>
      <c r="CQ669" s="125" t="str">
        <f>IF($C669="","",COUNTIFS(Con_ve!$C$6:$C$1005,$C669,Con_ve!$Q$6:$Q$1005,Cad_cl!CQ$5))</f>
        <v/>
      </c>
      <c r="CR669" s="125">
        <f t="shared" si="32"/>
        <v>0</v>
      </c>
    </row>
    <row r="670" spans="3:96" ht="30" customHeight="1">
      <c r="C670" s="153"/>
      <c r="D670" s="153"/>
      <c r="E670" s="154"/>
      <c r="F670" s="153"/>
      <c r="G670" s="155"/>
      <c r="H670" s="153"/>
      <c r="I670" s="153"/>
      <c r="J670" s="132" t="s">
        <v>309</v>
      </c>
      <c r="K670" s="133" t="s">
        <v>309</v>
      </c>
      <c r="L670" s="153"/>
      <c r="M670" s="153"/>
      <c r="N670" s="153"/>
      <c r="O670" s="153"/>
      <c r="P670" s="153"/>
      <c r="Q670" s="153"/>
      <c r="AP670" s="134" t="str">
        <f>IF(ISERR(IF($C670="","",SUMIFS(Con_ve!$F$6:$F$1005,Con_ve!$C$6:$C$1005,$C670,Con_ve!$I$6:$I$1005,"Fechada",Con_ve!$Q$6:$Q$1005,Cad_cl!AP$5))),"",IF($C670="","",SUMIFS(Con_ve!$F$6:$F$1005,Con_ve!$C$6:$C$1005,$C670,Con_ve!$I$6:$I$1005,"Fechada",Con_ve!$Q$6:$Q$1005,Cad_cl!AP$5)))</f>
        <v/>
      </c>
      <c r="AQ670" s="134" t="str">
        <f>IF(ISERR(IF($C670="","",SUMIFS(Con_ve!$F$6:$F$1005,Con_ve!$C$6:$C$1005,$C670,Con_ve!$I$6:$I$1005,"Fechada",Con_ve!$Q$6:$Q$1005,Cad_cl!AQ$5))),"",IF($C670="","",SUMIFS(Con_ve!$F$6:$F$1005,Con_ve!$C$6:$C$1005,$C670,Con_ve!$I$6:$I$1005,"Fechada",Con_ve!$Q$6:$Q$1005,Cad_cl!AQ$5)))</f>
        <v/>
      </c>
      <c r="AR670" s="134" t="str">
        <f>IF(ISERR(IF($C670="","",SUMIFS(Con_ve!$F$6:$F$1005,Con_ve!$C$6:$C$1005,$C670,Con_ve!$I$6:$I$1005,"Fechada",Con_ve!$Q$6:$Q$1005,Cad_cl!AR$5))),"",IF($C670="","",SUMIFS(Con_ve!$F$6:$F$1005,Con_ve!$C$6:$C$1005,$C670,Con_ve!$I$6:$I$1005,"Fechada",Con_ve!$Q$6:$Q$1005,Cad_cl!AR$5)))</f>
        <v/>
      </c>
      <c r="AS670" s="134" t="str">
        <f>IF(ISERR(IF($C670="","",SUMIFS(Con_ve!$F$6:$F$1005,Con_ve!$C$6:$C$1005,$C670,Con_ve!$I$6:$I$1005,"Fechada",Con_ve!$Q$6:$Q$1005,Cad_cl!AS$5))),"",IF($C670="","",SUMIFS(Con_ve!$F$6:$F$1005,Con_ve!$C$6:$C$1005,$C670,Con_ve!$I$6:$I$1005,"Fechada",Con_ve!$Q$6:$Q$1005,Cad_cl!AS$5)))</f>
        <v/>
      </c>
      <c r="AT670" s="134" t="str">
        <f>IF(ISERR(IF($C670="","",SUMIFS(Con_ve!$F$6:$F$1005,Con_ve!$C$6:$C$1005,$C670,Con_ve!$I$6:$I$1005,"Fechada",Con_ve!$Q$6:$Q$1005,Cad_cl!AT$5))),"",IF($C670="","",SUMIFS(Con_ve!$F$6:$F$1005,Con_ve!$C$6:$C$1005,$C670,Con_ve!$I$6:$I$1005,"Fechada",Con_ve!$Q$6:$Q$1005,Cad_cl!AT$5)))</f>
        <v/>
      </c>
      <c r="AU670" s="134" t="str">
        <f>IF(ISERR(IF($C670="","",SUMIFS(Con_ve!$F$6:$F$1005,Con_ve!$C$6:$C$1005,$C670,Con_ve!$I$6:$I$1005,"Fechada",Con_ve!$Q$6:$Q$1005,Cad_cl!AU$5))),"",IF($C670="","",SUMIFS(Con_ve!$F$6:$F$1005,Con_ve!$C$6:$C$1005,$C670,Con_ve!$I$6:$I$1005,"Fechada",Con_ve!$Q$6:$Q$1005,Cad_cl!AU$5)))</f>
        <v/>
      </c>
      <c r="AV670" s="134" t="str">
        <f>IF(ISERR(IF($C670="","",SUMIFS(Con_ve!$F$6:$F$1005,Con_ve!$C$6:$C$1005,$C670,Con_ve!$I$6:$I$1005,"Fechada",Con_ve!$Q$6:$Q$1005,Cad_cl!AV$5))),"",IF($C670="","",SUMIFS(Con_ve!$F$6:$F$1005,Con_ve!$C$6:$C$1005,$C670,Con_ve!$I$6:$I$1005,"Fechada",Con_ve!$Q$6:$Q$1005,Cad_cl!AV$5)))</f>
        <v/>
      </c>
      <c r="AW670" s="134" t="str">
        <f>IF(ISERR(IF($C670="","",SUMIFS(Con_ve!$F$6:$F$1005,Con_ve!$C$6:$C$1005,$C670,Con_ve!$I$6:$I$1005,"Fechada",Con_ve!$Q$6:$Q$1005,Cad_cl!AW$5))),"",IF($C670="","",SUMIFS(Con_ve!$F$6:$F$1005,Con_ve!$C$6:$C$1005,$C670,Con_ve!$I$6:$I$1005,"Fechada",Con_ve!$Q$6:$Q$1005,Cad_cl!AW$5)))</f>
        <v/>
      </c>
      <c r="AX670" s="134" t="str">
        <f>IF(ISERR(IF($C670="","",SUMIFS(Con_ve!$F$6:$F$1005,Con_ve!$C$6:$C$1005,$C670,Con_ve!$I$6:$I$1005,"Fechada",Con_ve!$Q$6:$Q$1005,Cad_cl!AX$5))),"",IF($C670="","",SUMIFS(Con_ve!$F$6:$F$1005,Con_ve!$C$6:$C$1005,$C670,Con_ve!$I$6:$I$1005,"Fechada",Con_ve!$Q$6:$Q$1005,Cad_cl!AX$5)))</f>
        <v/>
      </c>
      <c r="AY670" s="134" t="str">
        <f>IF(ISERR(IF($C670="","",SUMIFS(Con_ve!$F$6:$F$1005,Con_ve!$C$6:$C$1005,$C670,Con_ve!$I$6:$I$1005,"Fechada",Con_ve!$Q$6:$Q$1005,Cad_cl!AY$5))),"",IF($C670="","",SUMIFS(Con_ve!$F$6:$F$1005,Con_ve!$C$6:$C$1005,$C670,Con_ve!$I$6:$I$1005,"Fechada",Con_ve!$Q$6:$Q$1005,Cad_cl!AY$5)))</f>
        <v/>
      </c>
      <c r="AZ670" s="134" t="str">
        <f>IF(ISERR(IF($C670="","",SUMIFS(Con_ve!$F$6:$F$1005,Con_ve!$C$6:$C$1005,$C670,Con_ve!$I$6:$I$1005,"Fechada",Con_ve!$Q$6:$Q$1005,Cad_cl!AZ$5))),"",IF($C670="","",SUMIFS(Con_ve!$F$6:$F$1005,Con_ve!$C$6:$C$1005,$C670,Con_ve!$I$6:$I$1005,"Fechada",Con_ve!$Q$6:$Q$1005,Cad_cl!AZ$5)))</f>
        <v/>
      </c>
      <c r="BA670" s="134" t="str">
        <f>IF(ISERR(IF($C670="","",SUMIFS(Con_ve!$F$6:$F$1005,Con_ve!$C$6:$C$1005,$C670,Con_ve!$I$6:$I$1005,"Fechada",Con_ve!$Q$6:$Q$1005,Cad_cl!BA$5))),"",IF($C670="","",SUMIFS(Con_ve!$F$6:$F$1005,Con_ve!$C$6:$C$1005,$C670,Con_ve!$I$6:$I$1005,"Fechada",Con_ve!$Q$6:$Q$1005,Cad_cl!BA$5)))</f>
        <v/>
      </c>
      <c r="BB670" s="134">
        <f t="shared" si="30"/>
        <v>0</v>
      </c>
      <c r="BD670" s="134" t="str">
        <f>IF(ISERR(IF($C670="","",SUMIFS(Con_ve!$F$6:$F$1005,Con_ve!$C$6:$C$1005,$C670,Con_ve!$I$6:$I$1005,"Em negociação",Con_ve!$Q$6:$Q$1005,Cad_cl!BD$5))),"",IF($C670="","",SUMIFS(Con_ve!$F$6:$F$1005,Con_ve!$C$6:$C$1005,$C670,Con_ve!$I$6:$I$1005,"Em negociação",Con_ve!$Q$6:$Q$1005,Cad_cl!BD$5)))</f>
        <v/>
      </c>
      <c r="BE670" s="134" t="str">
        <f>IF(ISERR(IF($C670="","",SUMIFS(Con_ve!$F$6:$F$1005,Con_ve!$C$6:$C$1005,$C670,Con_ve!$I$6:$I$1005,"Em negociação",Con_ve!$Q$6:$Q$1005,Cad_cl!BE$5))),"",IF($C670="","",SUMIFS(Con_ve!$F$6:$F$1005,Con_ve!$C$6:$C$1005,$C670,Con_ve!$I$6:$I$1005,"Em negociação",Con_ve!$Q$6:$Q$1005,Cad_cl!BE$5)))</f>
        <v/>
      </c>
      <c r="BF670" s="134" t="str">
        <f>IF(ISERR(IF($C670="","",SUMIFS(Con_ve!$F$6:$F$1005,Con_ve!$C$6:$C$1005,$C670,Con_ve!$I$6:$I$1005,"Em negociação",Con_ve!$Q$6:$Q$1005,Cad_cl!BF$5))),"",IF($C670="","",SUMIFS(Con_ve!$F$6:$F$1005,Con_ve!$C$6:$C$1005,$C670,Con_ve!$I$6:$I$1005,"Em negociação",Con_ve!$Q$6:$Q$1005,Cad_cl!BF$5)))</f>
        <v/>
      </c>
      <c r="BG670" s="134" t="str">
        <f>IF(ISERR(IF($C670="","",SUMIFS(Con_ve!$F$6:$F$1005,Con_ve!$C$6:$C$1005,$C670,Con_ve!$I$6:$I$1005,"Em negociação",Con_ve!$Q$6:$Q$1005,Cad_cl!BG$5))),"",IF($C670="","",SUMIFS(Con_ve!$F$6:$F$1005,Con_ve!$C$6:$C$1005,$C670,Con_ve!$I$6:$I$1005,"Em negociação",Con_ve!$Q$6:$Q$1005,Cad_cl!BG$5)))</f>
        <v/>
      </c>
      <c r="BH670" s="134" t="str">
        <f>IF(ISERR(IF($C670="","",SUMIFS(Con_ve!$F$6:$F$1005,Con_ve!$C$6:$C$1005,$C670,Con_ve!$I$6:$I$1005,"Em negociação",Con_ve!$Q$6:$Q$1005,Cad_cl!BH$5))),"",IF($C670="","",SUMIFS(Con_ve!$F$6:$F$1005,Con_ve!$C$6:$C$1005,$C670,Con_ve!$I$6:$I$1005,"Em negociação",Con_ve!$Q$6:$Q$1005,Cad_cl!BH$5)))</f>
        <v/>
      </c>
      <c r="BI670" s="134" t="str">
        <f>IF(ISERR(IF($C670="","",SUMIFS(Con_ve!$F$6:$F$1005,Con_ve!$C$6:$C$1005,$C670,Con_ve!$I$6:$I$1005,"Em negociação",Con_ve!$Q$6:$Q$1005,Cad_cl!BI$5))),"",IF($C670="","",SUMIFS(Con_ve!$F$6:$F$1005,Con_ve!$C$6:$C$1005,$C670,Con_ve!$I$6:$I$1005,"Em negociação",Con_ve!$Q$6:$Q$1005,Cad_cl!BI$5)))</f>
        <v/>
      </c>
      <c r="BJ670" s="134" t="str">
        <f>IF(ISERR(IF($C670="","",SUMIFS(Con_ve!$F$6:$F$1005,Con_ve!$C$6:$C$1005,$C670,Con_ve!$I$6:$I$1005,"Em negociação",Con_ve!$Q$6:$Q$1005,Cad_cl!BJ$5))),"",IF($C670="","",SUMIFS(Con_ve!$F$6:$F$1005,Con_ve!$C$6:$C$1005,$C670,Con_ve!$I$6:$I$1005,"Em negociação",Con_ve!$Q$6:$Q$1005,Cad_cl!BJ$5)))</f>
        <v/>
      </c>
      <c r="BK670" s="134" t="str">
        <f>IF(ISERR(IF($C670="","",SUMIFS(Con_ve!$F$6:$F$1005,Con_ve!$C$6:$C$1005,$C670,Con_ve!$I$6:$I$1005,"Em negociação",Con_ve!$Q$6:$Q$1005,Cad_cl!BK$5))),"",IF($C670="","",SUMIFS(Con_ve!$F$6:$F$1005,Con_ve!$C$6:$C$1005,$C670,Con_ve!$I$6:$I$1005,"Em negociação",Con_ve!$Q$6:$Q$1005,Cad_cl!BK$5)))</f>
        <v/>
      </c>
      <c r="BL670" s="134" t="str">
        <f>IF(ISERR(IF($C670="","",SUMIFS(Con_ve!$F$6:$F$1005,Con_ve!$C$6:$C$1005,$C670,Con_ve!$I$6:$I$1005,"Em negociação",Con_ve!$Q$6:$Q$1005,Cad_cl!BL$5))),"",IF($C670="","",SUMIFS(Con_ve!$F$6:$F$1005,Con_ve!$C$6:$C$1005,$C670,Con_ve!$I$6:$I$1005,"Em negociação",Con_ve!$Q$6:$Q$1005,Cad_cl!BL$5)))</f>
        <v/>
      </c>
      <c r="BM670" s="134" t="str">
        <f>IF(ISERR(IF($C670="","",SUMIFS(Con_ve!$F$6:$F$1005,Con_ve!$C$6:$C$1005,$C670,Con_ve!$I$6:$I$1005,"Em negociação",Con_ve!$Q$6:$Q$1005,Cad_cl!BM$5))),"",IF($C670="","",SUMIFS(Con_ve!$F$6:$F$1005,Con_ve!$C$6:$C$1005,$C670,Con_ve!$I$6:$I$1005,"Em negociação",Con_ve!$Q$6:$Q$1005,Cad_cl!BM$5)))</f>
        <v/>
      </c>
      <c r="BN670" s="134" t="str">
        <f>IF(ISERR(IF($C670="","",SUMIFS(Con_ve!$F$6:$F$1005,Con_ve!$C$6:$C$1005,$C670,Con_ve!$I$6:$I$1005,"Em negociação",Con_ve!$Q$6:$Q$1005,Cad_cl!BN$5))),"",IF($C670="","",SUMIFS(Con_ve!$F$6:$F$1005,Con_ve!$C$6:$C$1005,$C670,Con_ve!$I$6:$I$1005,"Em negociação",Con_ve!$Q$6:$Q$1005,Cad_cl!BN$5)))</f>
        <v/>
      </c>
      <c r="BO670" s="134" t="str">
        <f>IF(ISERR(IF($C670="","",SUMIFS(Con_ve!$F$6:$F$1005,Con_ve!$C$6:$C$1005,$C670,Con_ve!$I$6:$I$1005,"Em negociação",Con_ve!$Q$6:$Q$1005,Cad_cl!BO$5))),"",IF($C670="","",SUMIFS(Con_ve!$F$6:$F$1005,Con_ve!$C$6:$C$1005,$C670,Con_ve!$I$6:$I$1005,"Em negociação",Con_ve!$Q$6:$Q$1005,Cad_cl!BO$5)))</f>
        <v/>
      </c>
      <c r="BP670" s="134">
        <f t="shared" si="31"/>
        <v>0</v>
      </c>
      <c r="BR670" s="125" t="str">
        <f>IF(ISERR(IF(AND($I670=Re_lo!$E$5,BR$5=VLOOKUP(Re_lo!$H$5,Re_lo!$N$5:$O$16,2,0)),AP670,"")),"",IF(AND($I670=Re_lo!$E$5,BR$5=VLOOKUP(Re_lo!$H$5,Re_lo!$N$5:$O$16,2,0)),AP670,""))</f>
        <v/>
      </c>
      <c r="BS670" s="125" t="str">
        <f>IF(ISERR(IF(AND($I670=Re_lo!$E$5,BS$5=VLOOKUP(Re_lo!$H$5,Re_lo!$N$5:$O$16,2,0)),AQ670,"")),"",IF(AND($I670=Re_lo!$E$5,BS$5=VLOOKUP(Re_lo!$H$5,Re_lo!$N$5:$O$16,2,0)),AQ670,""))</f>
        <v/>
      </c>
      <c r="BT670" s="125" t="str">
        <f>IF(ISERR(IF(AND($I670=Re_lo!$E$5,BT$5=VLOOKUP(Re_lo!$H$5,Re_lo!$N$5:$O$16,2,0)),AR670,"")),"",IF(AND($I670=Re_lo!$E$5,BT$5=VLOOKUP(Re_lo!$H$5,Re_lo!$N$5:$O$16,2,0)),AR670,""))</f>
        <v/>
      </c>
      <c r="BU670" s="125" t="str">
        <f>IF(ISERR(IF(AND($I670=Re_lo!$E$5,BU$5=VLOOKUP(Re_lo!$H$5,Re_lo!$N$5:$O$16,2,0)),AS670,"")),"",IF(AND($I670=Re_lo!$E$5,BU$5=VLOOKUP(Re_lo!$H$5,Re_lo!$N$5:$O$16,2,0)),AS670,""))</f>
        <v/>
      </c>
      <c r="BV670" s="125" t="str">
        <f>IF(ISERR(IF(AND($I670=Re_lo!$E$5,BV$5=VLOOKUP(Re_lo!$H$5,Re_lo!$N$5:$O$16,2,0)),AT670,"")),"",IF(AND($I670=Re_lo!$E$5,BV$5=VLOOKUP(Re_lo!$H$5,Re_lo!$N$5:$O$16,2,0)),AT670,""))</f>
        <v/>
      </c>
      <c r="BW670" s="125" t="str">
        <f>IF(ISERR(IF(AND($I670=Re_lo!$E$5,BW$5=VLOOKUP(Re_lo!$H$5,Re_lo!$N$5:$O$16,2,0)),AU670,"")),"",IF(AND($I670=Re_lo!$E$5,BW$5=VLOOKUP(Re_lo!$H$5,Re_lo!$N$5:$O$16,2,0)),AU670,""))</f>
        <v/>
      </c>
      <c r="BX670" s="125" t="str">
        <f>IF(ISERR(IF(AND($I670=Re_lo!$E$5,BX$5=VLOOKUP(Re_lo!$H$5,Re_lo!$N$5:$O$16,2,0)),AV670,"")),"",IF(AND($I670=Re_lo!$E$5,BX$5=VLOOKUP(Re_lo!$H$5,Re_lo!$N$5:$O$16,2,0)),AV670,""))</f>
        <v/>
      </c>
      <c r="BY670" s="125" t="str">
        <f>IF(ISERR(IF(AND($I670=Re_lo!$E$5,BY$5=VLOOKUP(Re_lo!$H$5,Re_lo!$N$5:$O$16,2,0)),AW670,"")),"",IF(AND($I670=Re_lo!$E$5,BY$5=VLOOKUP(Re_lo!$H$5,Re_lo!$N$5:$O$16,2,0)),AW670,""))</f>
        <v/>
      </c>
      <c r="BZ670" s="125" t="str">
        <f>IF(ISERR(IF(AND($I670=Re_lo!$E$5,BZ$5=VLOOKUP(Re_lo!$H$5,Re_lo!$N$5:$O$16,2,0)),AX670,"")),"",IF(AND($I670=Re_lo!$E$5,BZ$5=VLOOKUP(Re_lo!$H$5,Re_lo!$N$5:$O$16,2,0)),AX670,""))</f>
        <v/>
      </c>
      <c r="CA670" s="125" t="str">
        <f>IF(ISERR(IF(AND($I670=Re_lo!$E$5,CA$5=VLOOKUP(Re_lo!$H$5,Re_lo!$N$5:$O$16,2,0)),AY670,"")),"",IF(AND($I670=Re_lo!$E$5,CA$5=VLOOKUP(Re_lo!$H$5,Re_lo!$N$5:$O$16,2,0)),AY670,""))</f>
        <v/>
      </c>
      <c r="CB670" s="125" t="str">
        <f>IF(ISERR(IF(AND($I670=Re_lo!$E$5,CB$5=VLOOKUP(Re_lo!$H$5,Re_lo!$N$5:$O$16,2,0)),AZ670,"")),"",IF(AND($I670=Re_lo!$E$5,CB$5=VLOOKUP(Re_lo!$H$5,Re_lo!$N$5:$O$16,2,0)),AZ670,""))</f>
        <v/>
      </c>
      <c r="CC670" s="125" t="str">
        <f>IF(ISERR(IF(AND($I670=Re_lo!$E$5,CC$5=VLOOKUP(Re_lo!$H$5,Re_lo!$N$5:$O$16,2,0)),BA670,"")),"",IF(AND($I670=Re_lo!$E$5,CC$5=VLOOKUP(Re_lo!$H$5,Re_lo!$N$5:$O$16,2,0)),BA670,""))</f>
        <v/>
      </c>
      <c r="CD670" s="125" t="str">
        <f>IF(ISERR(IF(AND($I670=Re_lo!$E$5,CD$5=VLOOKUP(Re_lo!$H$5,Re_lo!$N$5:$O$16,2,0)),BB670,"")),"",IF(AND($I670=Re_lo!$E$5,CD$5=VLOOKUP(Re_lo!$H$5,Re_lo!$N$5:$O$16,2,0)),BB670,""))</f>
        <v/>
      </c>
      <c r="CF670" s="125" t="str">
        <f>IF($C670="","",COUNTIFS(Con_ve!$C$6:$C$1005,$C670,Con_ve!$Q$6:$Q$1005,Cad_cl!CF$5))</f>
        <v/>
      </c>
      <c r="CG670" s="125" t="str">
        <f>IF($C670="","",COUNTIFS(Con_ve!$C$6:$C$1005,$C670,Con_ve!$Q$6:$Q$1005,Cad_cl!CG$5))</f>
        <v/>
      </c>
      <c r="CH670" s="125" t="str">
        <f>IF($C670="","",COUNTIFS(Con_ve!$C$6:$C$1005,$C670,Con_ve!$Q$6:$Q$1005,Cad_cl!CH$5))</f>
        <v/>
      </c>
      <c r="CI670" s="125" t="str">
        <f>IF($C670="","",COUNTIFS(Con_ve!$C$6:$C$1005,$C670,Con_ve!$Q$6:$Q$1005,Cad_cl!CI$5))</f>
        <v/>
      </c>
      <c r="CJ670" s="125" t="str">
        <f>IF($C670="","",COUNTIFS(Con_ve!$C$6:$C$1005,$C670,Con_ve!$Q$6:$Q$1005,Cad_cl!CJ$5))</f>
        <v/>
      </c>
      <c r="CK670" s="125" t="str">
        <f>IF($C670="","",COUNTIFS(Con_ve!$C$6:$C$1005,$C670,Con_ve!$Q$6:$Q$1005,Cad_cl!CK$5))</f>
        <v/>
      </c>
      <c r="CL670" s="125" t="str">
        <f>IF($C670="","",COUNTIFS(Con_ve!$C$6:$C$1005,$C670,Con_ve!$Q$6:$Q$1005,Cad_cl!CL$5))</f>
        <v/>
      </c>
      <c r="CM670" s="125" t="str">
        <f>IF($C670="","",COUNTIFS(Con_ve!$C$6:$C$1005,$C670,Con_ve!$Q$6:$Q$1005,Cad_cl!CM$5))</f>
        <v/>
      </c>
      <c r="CN670" s="125" t="str">
        <f>IF($C670="","",COUNTIFS(Con_ve!$C$6:$C$1005,$C670,Con_ve!$Q$6:$Q$1005,Cad_cl!CN$5))</f>
        <v/>
      </c>
      <c r="CO670" s="125" t="str">
        <f>IF($C670="","",COUNTIFS(Con_ve!$C$6:$C$1005,$C670,Con_ve!$Q$6:$Q$1005,Cad_cl!CO$5))</f>
        <v/>
      </c>
      <c r="CP670" s="125" t="str">
        <f>IF($C670="","",COUNTIFS(Con_ve!$C$6:$C$1005,$C670,Con_ve!$Q$6:$Q$1005,Cad_cl!CP$5))</f>
        <v/>
      </c>
      <c r="CQ670" s="125" t="str">
        <f>IF($C670="","",COUNTIFS(Con_ve!$C$6:$C$1005,$C670,Con_ve!$Q$6:$Q$1005,Cad_cl!CQ$5))</f>
        <v/>
      </c>
      <c r="CR670" s="125">
        <f t="shared" si="32"/>
        <v>0</v>
      </c>
    </row>
    <row r="671" spans="3:96" ht="30" customHeight="1">
      <c r="C671" s="153"/>
      <c r="D671" s="153"/>
      <c r="E671" s="154"/>
      <c r="F671" s="153"/>
      <c r="G671" s="155"/>
      <c r="H671" s="153"/>
      <c r="I671" s="153"/>
      <c r="J671" s="132" t="s">
        <v>309</v>
      </c>
      <c r="K671" s="133" t="s">
        <v>309</v>
      </c>
      <c r="L671" s="153"/>
      <c r="M671" s="153"/>
      <c r="N671" s="153"/>
      <c r="O671" s="153"/>
      <c r="P671" s="153"/>
      <c r="Q671" s="153"/>
      <c r="AP671" s="134" t="str">
        <f>IF(ISERR(IF($C671="","",SUMIFS(Con_ve!$F$6:$F$1005,Con_ve!$C$6:$C$1005,$C671,Con_ve!$I$6:$I$1005,"Fechada",Con_ve!$Q$6:$Q$1005,Cad_cl!AP$5))),"",IF($C671="","",SUMIFS(Con_ve!$F$6:$F$1005,Con_ve!$C$6:$C$1005,$C671,Con_ve!$I$6:$I$1005,"Fechada",Con_ve!$Q$6:$Q$1005,Cad_cl!AP$5)))</f>
        <v/>
      </c>
      <c r="AQ671" s="134" t="str">
        <f>IF(ISERR(IF($C671="","",SUMIFS(Con_ve!$F$6:$F$1005,Con_ve!$C$6:$C$1005,$C671,Con_ve!$I$6:$I$1005,"Fechada",Con_ve!$Q$6:$Q$1005,Cad_cl!AQ$5))),"",IF($C671="","",SUMIFS(Con_ve!$F$6:$F$1005,Con_ve!$C$6:$C$1005,$C671,Con_ve!$I$6:$I$1005,"Fechada",Con_ve!$Q$6:$Q$1005,Cad_cl!AQ$5)))</f>
        <v/>
      </c>
      <c r="AR671" s="134" t="str">
        <f>IF(ISERR(IF($C671="","",SUMIFS(Con_ve!$F$6:$F$1005,Con_ve!$C$6:$C$1005,$C671,Con_ve!$I$6:$I$1005,"Fechada",Con_ve!$Q$6:$Q$1005,Cad_cl!AR$5))),"",IF($C671="","",SUMIFS(Con_ve!$F$6:$F$1005,Con_ve!$C$6:$C$1005,$C671,Con_ve!$I$6:$I$1005,"Fechada",Con_ve!$Q$6:$Q$1005,Cad_cl!AR$5)))</f>
        <v/>
      </c>
      <c r="AS671" s="134" t="str">
        <f>IF(ISERR(IF($C671="","",SUMIFS(Con_ve!$F$6:$F$1005,Con_ve!$C$6:$C$1005,$C671,Con_ve!$I$6:$I$1005,"Fechada",Con_ve!$Q$6:$Q$1005,Cad_cl!AS$5))),"",IF($C671="","",SUMIFS(Con_ve!$F$6:$F$1005,Con_ve!$C$6:$C$1005,$C671,Con_ve!$I$6:$I$1005,"Fechada",Con_ve!$Q$6:$Q$1005,Cad_cl!AS$5)))</f>
        <v/>
      </c>
      <c r="AT671" s="134" t="str">
        <f>IF(ISERR(IF($C671="","",SUMIFS(Con_ve!$F$6:$F$1005,Con_ve!$C$6:$C$1005,$C671,Con_ve!$I$6:$I$1005,"Fechada",Con_ve!$Q$6:$Q$1005,Cad_cl!AT$5))),"",IF($C671="","",SUMIFS(Con_ve!$F$6:$F$1005,Con_ve!$C$6:$C$1005,$C671,Con_ve!$I$6:$I$1005,"Fechada",Con_ve!$Q$6:$Q$1005,Cad_cl!AT$5)))</f>
        <v/>
      </c>
      <c r="AU671" s="134" t="str">
        <f>IF(ISERR(IF($C671="","",SUMIFS(Con_ve!$F$6:$F$1005,Con_ve!$C$6:$C$1005,$C671,Con_ve!$I$6:$I$1005,"Fechada",Con_ve!$Q$6:$Q$1005,Cad_cl!AU$5))),"",IF($C671="","",SUMIFS(Con_ve!$F$6:$F$1005,Con_ve!$C$6:$C$1005,$C671,Con_ve!$I$6:$I$1005,"Fechada",Con_ve!$Q$6:$Q$1005,Cad_cl!AU$5)))</f>
        <v/>
      </c>
      <c r="AV671" s="134" t="str">
        <f>IF(ISERR(IF($C671="","",SUMIFS(Con_ve!$F$6:$F$1005,Con_ve!$C$6:$C$1005,$C671,Con_ve!$I$6:$I$1005,"Fechada",Con_ve!$Q$6:$Q$1005,Cad_cl!AV$5))),"",IF($C671="","",SUMIFS(Con_ve!$F$6:$F$1005,Con_ve!$C$6:$C$1005,$C671,Con_ve!$I$6:$I$1005,"Fechada",Con_ve!$Q$6:$Q$1005,Cad_cl!AV$5)))</f>
        <v/>
      </c>
      <c r="AW671" s="134" t="str">
        <f>IF(ISERR(IF($C671="","",SUMIFS(Con_ve!$F$6:$F$1005,Con_ve!$C$6:$C$1005,$C671,Con_ve!$I$6:$I$1005,"Fechada",Con_ve!$Q$6:$Q$1005,Cad_cl!AW$5))),"",IF($C671="","",SUMIFS(Con_ve!$F$6:$F$1005,Con_ve!$C$6:$C$1005,$C671,Con_ve!$I$6:$I$1005,"Fechada",Con_ve!$Q$6:$Q$1005,Cad_cl!AW$5)))</f>
        <v/>
      </c>
      <c r="AX671" s="134" t="str">
        <f>IF(ISERR(IF($C671="","",SUMIFS(Con_ve!$F$6:$F$1005,Con_ve!$C$6:$C$1005,$C671,Con_ve!$I$6:$I$1005,"Fechada",Con_ve!$Q$6:$Q$1005,Cad_cl!AX$5))),"",IF($C671="","",SUMIFS(Con_ve!$F$6:$F$1005,Con_ve!$C$6:$C$1005,$C671,Con_ve!$I$6:$I$1005,"Fechada",Con_ve!$Q$6:$Q$1005,Cad_cl!AX$5)))</f>
        <v/>
      </c>
      <c r="AY671" s="134" t="str">
        <f>IF(ISERR(IF($C671="","",SUMIFS(Con_ve!$F$6:$F$1005,Con_ve!$C$6:$C$1005,$C671,Con_ve!$I$6:$I$1005,"Fechada",Con_ve!$Q$6:$Q$1005,Cad_cl!AY$5))),"",IF($C671="","",SUMIFS(Con_ve!$F$6:$F$1005,Con_ve!$C$6:$C$1005,$C671,Con_ve!$I$6:$I$1005,"Fechada",Con_ve!$Q$6:$Q$1005,Cad_cl!AY$5)))</f>
        <v/>
      </c>
      <c r="AZ671" s="134" t="str">
        <f>IF(ISERR(IF($C671="","",SUMIFS(Con_ve!$F$6:$F$1005,Con_ve!$C$6:$C$1005,$C671,Con_ve!$I$6:$I$1005,"Fechada",Con_ve!$Q$6:$Q$1005,Cad_cl!AZ$5))),"",IF($C671="","",SUMIFS(Con_ve!$F$6:$F$1005,Con_ve!$C$6:$C$1005,$C671,Con_ve!$I$6:$I$1005,"Fechada",Con_ve!$Q$6:$Q$1005,Cad_cl!AZ$5)))</f>
        <v/>
      </c>
      <c r="BA671" s="134" t="str">
        <f>IF(ISERR(IF($C671="","",SUMIFS(Con_ve!$F$6:$F$1005,Con_ve!$C$6:$C$1005,$C671,Con_ve!$I$6:$I$1005,"Fechada",Con_ve!$Q$6:$Q$1005,Cad_cl!BA$5))),"",IF($C671="","",SUMIFS(Con_ve!$F$6:$F$1005,Con_ve!$C$6:$C$1005,$C671,Con_ve!$I$6:$I$1005,"Fechada",Con_ve!$Q$6:$Q$1005,Cad_cl!BA$5)))</f>
        <v/>
      </c>
      <c r="BB671" s="134">
        <f t="shared" si="30"/>
        <v>0</v>
      </c>
      <c r="BD671" s="134" t="str">
        <f>IF(ISERR(IF($C671="","",SUMIFS(Con_ve!$F$6:$F$1005,Con_ve!$C$6:$C$1005,$C671,Con_ve!$I$6:$I$1005,"Em negociação",Con_ve!$Q$6:$Q$1005,Cad_cl!BD$5))),"",IF($C671="","",SUMIFS(Con_ve!$F$6:$F$1005,Con_ve!$C$6:$C$1005,$C671,Con_ve!$I$6:$I$1005,"Em negociação",Con_ve!$Q$6:$Q$1005,Cad_cl!BD$5)))</f>
        <v/>
      </c>
      <c r="BE671" s="134" t="str">
        <f>IF(ISERR(IF($C671="","",SUMIFS(Con_ve!$F$6:$F$1005,Con_ve!$C$6:$C$1005,$C671,Con_ve!$I$6:$I$1005,"Em negociação",Con_ve!$Q$6:$Q$1005,Cad_cl!BE$5))),"",IF($C671="","",SUMIFS(Con_ve!$F$6:$F$1005,Con_ve!$C$6:$C$1005,$C671,Con_ve!$I$6:$I$1005,"Em negociação",Con_ve!$Q$6:$Q$1005,Cad_cl!BE$5)))</f>
        <v/>
      </c>
      <c r="BF671" s="134" t="str">
        <f>IF(ISERR(IF($C671="","",SUMIFS(Con_ve!$F$6:$F$1005,Con_ve!$C$6:$C$1005,$C671,Con_ve!$I$6:$I$1005,"Em negociação",Con_ve!$Q$6:$Q$1005,Cad_cl!BF$5))),"",IF($C671="","",SUMIFS(Con_ve!$F$6:$F$1005,Con_ve!$C$6:$C$1005,$C671,Con_ve!$I$6:$I$1005,"Em negociação",Con_ve!$Q$6:$Q$1005,Cad_cl!BF$5)))</f>
        <v/>
      </c>
      <c r="BG671" s="134" t="str">
        <f>IF(ISERR(IF($C671="","",SUMIFS(Con_ve!$F$6:$F$1005,Con_ve!$C$6:$C$1005,$C671,Con_ve!$I$6:$I$1005,"Em negociação",Con_ve!$Q$6:$Q$1005,Cad_cl!BG$5))),"",IF($C671="","",SUMIFS(Con_ve!$F$6:$F$1005,Con_ve!$C$6:$C$1005,$C671,Con_ve!$I$6:$I$1005,"Em negociação",Con_ve!$Q$6:$Q$1005,Cad_cl!BG$5)))</f>
        <v/>
      </c>
      <c r="BH671" s="134" t="str">
        <f>IF(ISERR(IF($C671="","",SUMIFS(Con_ve!$F$6:$F$1005,Con_ve!$C$6:$C$1005,$C671,Con_ve!$I$6:$I$1005,"Em negociação",Con_ve!$Q$6:$Q$1005,Cad_cl!BH$5))),"",IF($C671="","",SUMIFS(Con_ve!$F$6:$F$1005,Con_ve!$C$6:$C$1005,$C671,Con_ve!$I$6:$I$1005,"Em negociação",Con_ve!$Q$6:$Q$1005,Cad_cl!BH$5)))</f>
        <v/>
      </c>
      <c r="BI671" s="134" t="str">
        <f>IF(ISERR(IF($C671="","",SUMIFS(Con_ve!$F$6:$F$1005,Con_ve!$C$6:$C$1005,$C671,Con_ve!$I$6:$I$1005,"Em negociação",Con_ve!$Q$6:$Q$1005,Cad_cl!BI$5))),"",IF($C671="","",SUMIFS(Con_ve!$F$6:$F$1005,Con_ve!$C$6:$C$1005,$C671,Con_ve!$I$6:$I$1005,"Em negociação",Con_ve!$Q$6:$Q$1005,Cad_cl!BI$5)))</f>
        <v/>
      </c>
      <c r="BJ671" s="134" t="str">
        <f>IF(ISERR(IF($C671="","",SUMIFS(Con_ve!$F$6:$F$1005,Con_ve!$C$6:$C$1005,$C671,Con_ve!$I$6:$I$1005,"Em negociação",Con_ve!$Q$6:$Q$1005,Cad_cl!BJ$5))),"",IF($C671="","",SUMIFS(Con_ve!$F$6:$F$1005,Con_ve!$C$6:$C$1005,$C671,Con_ve!$I$6:$I$1005,"Em negociação",Con_ve!$Q$6:$Q$1005,Cad_cl!BJ$5)))</f>
        <v/>
      </c>
      <c r="BK671" s="134" t="str">
        <f>IF(ISERR(IF($C671="","",SUMIFS(Con_ve!$F$6:$F$1005,Con_ve!$C$6:$C$1005,$C671,Con_ve!$I$6:$I$1005,"Em negociação",Con_ve!$Q$6:$Q$1005,Cad_cl!BK$5))),"",IF($C671="","",SUMIFS(Con_ve!$F$6:$F$1005,Con_ve!$C$6:$C$1005,$C671,Con_ve!$I$6:$I$1005,"Em negociação",Con_ve!$Q$6:$Q$1005,Cad_cl!BK$5)))</f>
        <v/>
      </c>
      <c r="BL671" s="134" t="str">
        <f>IF(ISERR(IF($C671="","",SUMIFS(Con_ve!$F$6:$F$1005,Con_ve!$C$6:$C$1005,$C671,Con_ve!$I$6:$I$1005,"Em negociação",Con_ve!$Q$6:$Q$1005,Cad_cl!BL$5))),"",IF($C671="","",SUMIFS(Con_ve!$F$6:$F$1005,Con_ve!$C$6:$C$1005,$C671,Con_ve!$I$6:$I$1005,"Em negociação",Con_ve!$Q$6:$Q$1005,Cad_cl!BL$5)))</f>
        <v/>
      </c>
      <c r="BM671" s="134" t="str">
        <f>IF(ISERR(IF($C671="","",SUMIFS(Con_ve!$F$6:$F$1005,Con_ve!$C$6:$C$1005,$C671,Con_ve!$I$6:$I$1005,"Em negociação",Con_ve!$Q$6:$Q$1005,Cad_cl!BM$5))),"",IF($C671="","",SUMIFS(Con_ve!$F$6:$F$1005,Con_ve!$C$6:$C$1005,$C671,Con_ve!$I$6:$I$1005,"Em negociação",Con_ve!$Q$6:$Q$1005,Cad_cl!BM$5)))</f>
        <v/>
      </c>
      <c r="BN671" s="134" t="str">
        <f>IF(ISERR(IF($C671="","",SUMIFS(Con_ve!$F$6:$F$1005,Con_ve!$C$6:$C$1005,$C671,Con_ve!$I$6:$I$1005,"Em negociação",Con_ve!$Q$6:$Q$1005,Cad_cl!BN$5))),"",IF($C671="","",SUMIFS(Con_ve!$F$6:$F$1005,Con_ve!$C$6:$C$1005,$C671,Con_ve!$I$6:$I$1005,"Em negociação",Con_ve!$Q$6:$Q$1005,Cad_cl!BN$5)))</f>
        <v/>
      </c>
      <c r="BO671" s="134" t="str">
        <f>IF(ISERR(IF($C671="","",SUMIFS(Con_ve!$F$6:$F$1005,Con_ve!$C$6:$C$1005,$C671,Con_ve!$I$6:$I$1005,"Em negociação",Con_ve!$Q$6:$Q$1005,Cad_cl!BO$5))),"",IF($C671="","",SUMIFS(Con_ve!$F$6:$F$1005,Con_ve!$C$6:$C$1005,$C671,Con_ve!$I$6:$I$1005,"Em negociação",Con_ve!$Q$6:$Q$1005,Cad_cl!BO$5)))</f>
        <v/>
      </c>
      <c r="BP671" s="134">
        <f t="shared" si="31"/>
        <v>0</v>
      </c>
      <c r="BR671" s="125" t="str">
        <f>IF(ISERR(IF(AND($I671=Re_lo!$E$5,BR$5=VLOOKUP(Re_lo!$H$5,Re_lo!$N$5:$O$16,2,0)),AP671,"")),"",IF(AND($I671=Re_lo!$E$5,BR$5=VLOOKUP(Re_lo!$H$5,Re_lo!$N$5:$O$16,2,0)),AP671,""))</f>
        <v/>
      </c>
      <c r="BS671" s="125" t="str">
        <f>IF(ISERR(IF(AND($I671=Re_lo!$E$5,BS$5=VLOOKUP(Re_lo!$H$5,Re_lo!$N$5:$O$16,2,0)),AQ671,"")),"",IF(AND($I671=Re_lo!$E$5,BS$5=VLOOKUP(Re_lo!$H$5,Re_lo!$N$5:$O$16,2,0)),AQ671,""))</f>
        <v/>
      </c>
      <c r="BT671" s="125" t="str">
        <f>IF(ISERR(IF(AND($I671=Re_lo!$E$5,BT$5=VLOOKUP(Re_lo!$H$5,Re_lo!$N$5:$O$16,2,0)),AR671,"")),"",IF(AND($I671=Re_lo!$E$5,BT$5=VLOOKUP(Re_lo!$H$5,Re_lo!$N$5:$O$16,2,0)),AR671,""))</f>
        <v/>
      </c>
      <c r="BU671" s="125" t="str">
        <f>IF(ISERR(IF(AND($I671=Re_lo!$E$5,BU$5=VLOOKUP(Re_lo!$H$5,Re_lo!$N$5:$O$16,2,0)),AS671,"")),"",IF(AND($I671=Re_lo!$E$5,BU$5=VLOOKUP(Re_lo!$H$5,Re_lo!$N$5:$O$16,2,0)),AS671,""))</f>
        <v/>
      </c>
      <c r="BV671" s="125" t="str">
        <f>IF(ISERR(IF(AND($I671=Re_lo!$E$5,BV$5=VLOOKUP(Re_lo!$H$5,Re_lo!$N$5:$O$16,2,0)),AT671,"")),"",IF(AND($I671=Re_lo!$E$5,BV$5=VLOOKUP(Re_lo!$H$5,Re_lo!$N$5:$O$16,2,0)),AT671,""))</f>
        <v/>
      </c>
      <c r="BW671" s="125" t="str">
        <f>IF(ISERR(IF(AND($I671=Re_lo!$E$5,BW$5=VLOOKUP(Re_lo!$H$5,Re_lo!$N$5:$O$16,2,0)),AU671,"")),"",IF(AND($I671=Re_lo!$E$5,BW$5=VLOOKUP(Re_lo!$H$5,Re_lo!$N$5:$O$16,2,0)),AU671,""))</f>
        <v/>
      </c>
      <c r="BX671" s="125" t="str">
        <f>IF(ISERR(IF(AND($I671=Re_lo!$E$5,BX$5=VLOOKUP(Re_lo!$H$5,Re_lo!$N$5:$O$16,2,0)),AV671,"")),"",IF(AND($I671=Re_lo!$E$5,BX$5=VLOOKUP(Re_lo!$H$5,Re_lo!$N$5:$O$16,2,0)),AV671,""))</f>
        <v/>
      </c>
      <c r="BY671" s="125" t="str">
        <f>IF(ISERR(IF(AND($I671=Re_lo!$E$5,BY$5=VLOOKUP(Re_lo!$H$5,Re_lo!$N$5:$O$16,2,0)),AW671,"")),"",IF(AND($I671=Re_lo!$E$5,BY$5=VLOOKUP(Re_lo!$H$5,Re_lo!$N$5:$O$16,2,0)),AW671,""))</f>
        <v/>
      </c>
      <c r="BZ671" s="125" t="str">
        <f>IF(ISERR(IF(AND($I671=Re_lo!$E$5,BZ$5=VLOOKUP(Re_lo!$H$5,Re_lo!$N$5:$O$16,2,0)),AX671,"")),"",IF(AND($I671=Re_lo!$E$5,BZ$5=VLOOKUP(Re_lo!$H$5,Re_lo!$N$5:$O$16,2,0)),AX671,""))</f>
        <v/>
      </c>
      <c r="CA671" s="125" t="str">
        <f>IF(ISERR(IF(AND($I671=Re_lo!$E$5,CA$5=VLOOKUP(Re_lo!$H$5,Re_lo!$N$5:$O$16,2,0)),AY671,"")),"",IF(AND($I671=Re_lo!$E$5,CA$5=VLOOKUP(Re_lo!$H$5,Re_lo!$N$5:$O$16,2,0)),AY671,""))</f>
        <v/>
      </c>
      <c r="CB671" s="125" t="str">
        <f>IF(ISERR(IF(AND($I671=Re_lo!$E$5,CB$5=VLOOKUP(Re_lo!$H$5,Re_lo!$N$5:$O$16,2,0)),AZ671,"")),"",IF(AND($I671=Re_lo!$E$5,CB$5=VLOOKUP(Re_lo!$H$5,Re_lo!$N$5:$O$16,2,0)),AZ671,""))</f>
        <v/>
      </c>
      <c r="CC671" s="125" t="str">
        <f>IF(ISERR(IF(AND($I671=Re_lo!$E$5,CC$5=VLOOKUP(Re_lo!$H$5,Re_lo!$N$5:$O$16,2,0)),BA671,"")),"",IF(AND($I671=Re_lo!$E$5,CC$5=VLOOKUP(Re_lo!$H$5,Re_lo!$N$5:$O$16,2,0)),BA671,""))</f>
        <v/>
      </c>
      <c r="CD671" s="125" t="str">
        <f>IF(ISERR(IF(AND($I671=Re_lo!$E$5,CD$5=VLOOKUP(Re_lo!$H$5,Re_lo!$N$5:$O$16,2,0)),BB671,"")),"",IF(AND($I671=Re_lo!$E$5,CD$5=VLOOKUP(Re_lo!$H$5,Re_lo!$N$5:$O$16,2,0)),BB671,""))</f>
        <v/>
      </c>
      <c r="CF671" s="125" t="str">
        <f>IF($C671="","",COUNTIFS(Con_ve!$C$6:$C$1005,$C671,Con_ve!$Q$6:$Q$1005,Cad_cl!CF$5))</f>
        <v/>
      </c>
      <c r="CG671" s="125" t="str">
        <f>IF($C671="","",COUNTIFS(Con_ve!$C$6:$C$1005,$C671,Con_ve!$Q$6:$Q$1005,Cad_cl!CG$5))</f>
        <v/>
      </c>
      <c r="CH671" s="125" t="str">
        <f>IF($C671="","",COUNTIFS(Con_ve!$C$6:$C$1005,$C671,Con_ve!$Q$6:$Q$1005,Cad_cl!CH$5))</f>
        <v/>
      </c>
      <c r="CI671" s="125" t="str">
        <f>IF($C671="","",COUNTIFS(Con_ve!$C$6:$C$1005,$C671,Con_ve!$Q$6:$Q$1005,Cad_cl!CI$5))</f>
        <v/>
      </c>
      <c r="CJ671" s="125" t="str">
        <f>IF($C671="","",COUNTIFS(Con_ve!$C$6:$C$1005,$C671,Con_ve!$Q$6:$Q$1005,Cad_cl!CJ$5))</f>
        <v/>
      </c>
      <c r="CK671" s="125" t="str">
        <f>IF($C671="","",COUNTIFS(Con_ve!$C$6:$C$1005,$C671,Con_ve!$Q$6:$Q$1005,Cad_cl!CK$5))</f>
        <v/>
      </c>
      <c r="CL671" s="125" t="str">
        <f>IF($C671="","",COUNTIFS(Con_ve!$C$6:$C$1005,$C671,Con_ve!$Q$6:$Q$1005,Cad_cl!CL$5))</f>
        <v/>
      </c>
      <c r="CM671" s="125" t="str">
        <f>IF($C671="","",COUNTIFS(Con_ve!$C$6:$C$1005,$C671,Con_ve!$Q$6:$Q$1005,Cad_cl!CM$5))</f>
        <v/>
      </c>
      <c r="CN671" s="125" t="str">
        <f>IF($C671="","",COUNTIFS(Con_ve!$C$6:$C$1005,$C671,Con_ve!$Q$6:$Q$1005,Cad_cl!CN$5))</f>
        <v/>
      </c>
      <c r="CO671" s="125" t="str">
        <f>IF($C671="","",COUNTIFS(Con_ve!$C$6:$C$1005,$C671,Con_ve!$Q$6:$Q$1005,Cad_cl!CO$5))</f>
        <v/>
      </c>
      <c r="CP671" s="125" t="str">
        <f>IF($C671="","",COUNTIFS(Con_ve!$C$6:$C$1005,$C671,Con_ve!$Q$6:$Q$1005,Cad_cl!CP$5))</f>
        <v/>
      </c>
      <c r="CQ671" s="125" t="str">
        <f>IF($C671="","",COUNTIFS(Con_ve!$C$6:$C$1005,$C671,Con_ve!$Q$6:$Q$1005,Cad_cl!CQ$5))</f>
        <v/>
      </c>
      <c r="CR671" s="125">
        <f t="shared" si="32"/>
        <v>0</v>
      </c>
    </row>
    <row r="672" spans="3:96" ht="30" customHeight="1">
      <c r="C672" s="153"/>
      <c r="D672" s="153"/>
      <c r="E672" s="154"/>
      <c r="F672" s="153"/>
      <c r="G672" s="155"/>
      <c r="H672" s="153"/>
      <c r="I672" s="153"/>
      <c r="J672" s="132" t="s">
        <v>309</v>
      </c>
      <c r="K672" s="133" t="s">
        <v>309</v>
      </c>
      <c r="L672" s="153"/>
      <c r="M672" s="153"/>
      <c r="N672" s="153"/>
      <c r="O672" s="153"/>
      <c r="P672" s="153"/>
      <c r="Q672" s="153"/>
      <c r="AP672" s="134" t="str">
        <f>IF(ISERR(IF($C672="","",SUMIFS(Con_ve!$F$6:$F$1005,Con_ve!$C$6:$C$1005,$C672,Con_ve!$I$6:$I$1005,"Fechada",Con_ve!$Q$6:$Q$1005,Cad_cl!AP$5))),"",IF($C672="","",SUMIFS(Con_ve!$F$6:$F$1005,Con_ve!$C$6:$C$1005,$C672,Con_ve!$I$6:$I$1005,"Fechada",Con_ve!$Q$6:$Q$1005,Cad_cl!AP$5)))</f>
        <v/>
      </c>
      <c r="AQ672" s="134" t="str">
        <f>IF(ISERR(IF($C672="","",SUMIFS(Con_ve!$F$6:$F$1005,Con_ve!$C$6:$C$1005,$C672,Con_ve!$I$6:$I$1005,"Fechada",Con_ve!$Q$6:$Q$1005,Cad_cl!AQ$5))),"",IF($C672="","",SUMIFS(Con_ve!$F$6:$F$1005,Con_ve!$C$6:$C$1005,$C672,Con_ve!$I$6:$I$1005,"Fechada",Con_ve!$Q$6:$Q$1005,Cad_cl!AQ$5)))</f>
        <v/>
      </c>
      <c r="AR672" s="134" t="str">
        <f>IF(ISERR(IF($C672="","",SUMIFS(Con_ve!$F$6:$F$1005,Con_ve!$C$6:$C$1005,$C672,Con_ve!$I$6:$I$1005,"Fechada",Con_ve!$Q$6:$Q$1005,Cad_cl!AR$5))),"",IF($C672="","",SUMIFS(Con_ve!$F$6:$F$1005,Con_ve!$C$6:$C$1005,$C672,Con_ve!$I$6:$I$1005,"Fechada",Con_ve!$Q$6:$Q$1005,Cad_cl!AR$5)))</f>
        <v/>
      </c>
      <c r="AS672" s="134" t="str">
        <f>IF(ISERR(IF($C672="","",SUMIFS(Con_ve!$F$6:$F$1005,Con_ve!$C$6:$C$1005,$C672,Con_ve!$I$6:$I$1005,"Fechada",Con_ve!$Q$6:$Q$1005,Cad_cl!AS$5))),"",IF($C672="","",SUMIFS(Con_ve!$F$6:$F$1005,Con_ve!$C$6:$C$1005,$C672,Con_ve!$I$6:$I$1005,"Fechada",Con_ve!$Q$6:$Q$1005,Cad_cl!AS$5)))</f>
        <v/>
      </c>
      <c r="AT672" s="134" t="str">
        <f>IF(ISERR(IF($C672="","",SUMIFS(Con_ve!$F$6:$F$1005,Con_ve!$C$6:$C$1005,$C672,Con_ve!$I$6:$I$1005,"Fechada",Con_ve!$Q$6:$Q$1005,Cad_cl!AT$5))),"",IF($C672="","",SUMIFS(Con_ve!$F$6:$F$1005,Con_ve!$C$6:$C$1005,$C672,Con_ve!$I$6:$I$1005,"Fechada",Con_ve!$Q$6:$Q$1005,Cad_cl!AT$5)))</f>
        <v/>
      </c>
      <c r="AU672" s="134" t="str">
        <f>IF(ISERR(IF($C672="","",SUMIFS(Con_ve!$F$6:$F$1005,Con_ve!$C$6:$C$1005,$C672,Con_ve!$I$6:$I$1005,"Fechada",Con_ve!$Q$6:$Q$1005,Cad_cl!AU$5))),"",IF($C672="","",SUMIFS(Con_ve!$F$6:$F$1005,Con_ve!$C$6:$C$1005,$C672,Con_ve!$I$6:$I$1005,"Fechada",Con_ve!$Q$6:$Q$1005,Cad_cl!AU$5)))</f>
        <v/>
      </c>
      <c r="AV672" s="134" t="str">
        <f>IF(ISERR(IF($C672="","",SUMIFS(Con_ve!$F$6:$F$1005,Con_ve!$C$6:$C$1005,$C672,Con_ve!$I$6:$I$1005,"Fechada",Con_ve!$Q$6:$Q$1005,Cad_cl!AV$5))),"",IF($C672="","",SUMIFS(Con_ve!$F$6:$F$1005,Con_ve!$C$6:$C$1005,$C672,Con_ve!$I$6:$I$1005,"Fechada",Con_ve!$Q$6:$Q$1005,Cad_cl!AV$5)))</f>
        <v/>
      </c>
      <c r="AW672" s="134" t="str">
        <f>IF(ISERR(IF($C672="","",SUMIFS(Con_ve!$F$6:$F$1005,Con_ve!$C$6:$C$1005,$C672,Con_ve!$I$6:$I$1005,"Fechada",Con_ve!$Q$6:$Q$1005,Cad_cl!AW$5))),"",IF($C672="","",SUMIFS(Con_ve!$F$6:$F$1005,Con_ve!$C$6:$C$1005,$C672,Con_ve!$I$6:$I$1005,"Fechada",Con_ve!$Q$6:$Q$1005,Cad_cl!AW$5)))</f>
        <v/>
      </c>
      <c r="AX672" s="134" t="str">
        <f>IF(ISERR(IF($C672="","",SUMIFS(Con_ve!$F$6:$F$1005,Con_ve!$C$6:$C$1005,$C672,Con_ve!$I$6:$I$1005,"Fechada",Con_ve!$Q$6:$Q$1005,Cad_cl!AX$5))),"",IF($C672="","",SUMIFS(Con_ve!$F$6:$F$1005,Con_ve!$C$6:$C$1005,$C672,Con_ve!$I$6:$I$1005,"Fechada",Con_ve!$Q$6:$Q$1005,Cad_cl!AX$5)))</f>
        <v/>
      </c>
      <c r="AY672" s="134" t="str">
        <f>IF(ISERR(IF($C672="","",SUMIFS(Con_ve!$F$6:$F$1005,Con_ve!$C$6:$C$1005,$C672,Con_ve!$I$6:$I$1005,"Fechada",Con_ve!$Q$6:$Q$1005,Cad_cl!AY$5))),"",IF($C672="","",SUMIFS(Con_ve!$F$6:$F$1005,Con_ve!$C$6:$C$1005,$C672,Con_ve!$I$6:$I$1005,"Fechada",Con_ve!$Q$6:$Q$1005,Cad_cl!AY$5)))</f>
        <v/>
      </c>
      <c r="AZ672" s="134" t="str">
        <f>IF(ISERR(IF($C672="","",SUMIFS(Con_ve!$F$6:$F$1005,Con_ve!$C$6:$C$1005,$C672,Con_ve!$I$6:$I$1005,"Fechada",Con_ve!$Q$6:$Q$1005,Cad_cl!AZ$5))),"",IF($C672="","",SUMIFS(Con_ve!$F$6:$F$1005,Con_ve!$C$6:$C$1005,$C672,Con_ve!$I$6:$I$1005,"Fechada",Con_ve!$Q$6:$Q$1005,Cad_cl!AZ$5)))</f>
        <v/>
      </c>
      <c r="BA672" s="134" t="str">
        <f>IF(ISERR(IF($C672="","",SUMIFS(Con_ve!$F$6:$F$1005,Con_ve!$C$6:$C$1005,$C672,Con_ve!$I$6:$I$1005,"Fechada",Con_ve!$Q$6:$Q$1005,Cad_cl!BA$5))),"",IF($C672="","",SUMIFS(Con_ve!$F$6:$F$1005,Con_ve!$C$6:$C$1005,$C672,Con_ve!$I$6:$I$1005,"Fechada",Con_ve!$Q$6:$Q$1005,Cad_cl!BA$5)))</f>
        <v/>
      </c>
      <c r="BB672" s="134">
        <f t="shared" si="30"/>
        <v>0</v>
      </c>
      <c r="BD672" s="134" t="str">
        <f>IF(ISERR(IF($C672="","",SUMIFS(Con_ve!$F$6:$F$1005,Con_ve!$C$6:$C$1005,$C672,Con_ve!$I$6:$I$1005,"Em negociação",Con_ve!$Q$6:$Q$1005,Cad_cl!BD$5))),"",IF($C672="","",SUMIFS(Con_ve!$F$6:$F$1005,Con_ve!$C$6:$C$1005,$C672,Con_ve!$I$6:$I$1005,"Em negociação",Con_ve!$Q$6:$Q$1005,Cad_cl!BD$5)))</f>
        <v/>
      </c>
      <c r="BE672" s="134" t="str">
        <f>IF(ISERR(IF($C672="","",SUMIFS(Con_ve!$F$6:$F$1005,Con_ve!$C$6:$C$1005,$C672,Con_ve!$I$6:$I$1005,"Em negociação",Con_ve!$Q$6:$Q$1005,Cad_cl!BE$5))),"",IF($C672="","",SUMIFS(Con_ve!$F$6:$F$1005,Con_ve!$C$6:$C$1005,$C672,Con_ve!$I$6:$I$1005,"Em negociação",Con_ve!$Q$6:$Q$1005,Cad_cl!BE$5)))</f>
        <v/>
      </c>
      <c r="BF672" s="134" t="str">
        <f>IF(ISERR(IF($C672="","",SUMIFS(Con_ve!$F$6:$F$1005,Con_ve!$C$6:$C$1005,$C672,Con_ve!$I$6:$I$1005,"Em negociação",Con_ve!$Q$6:$Q$1005,Cad_cl!BF$5))),"",IF($C672="","",SUMIFS(Con_ve!$F$6:$F$1005,Con_ve!$C$6:$C$1005,$C672,Con_ve!$I$6:$I$1005,"Em negociação",Con_ve!$Q$6:$Q$1005,Cad_cl!BF$5)))</f>
        <v/>
      </c>
      <c r="BG672" s="134" t="str">
        <f>IF(ISERR(IF($C672="","",SUMIFS(Con_ve!$F$6:$F$1005,Con_ve!$C$6:$C$1005,$C672,Con_ve!$I$6:$I$1005,"Em negociação",Con_ve!$Q$6:$Q$1005,Cad_cl!BG$5))),"",IF($C672="","",SUMIFS(Con_ve!$F$6:$F$1005,Con_ve!$C$6:$C$1005,$C672,Con_ve!$I$6:$I$1005,"Em negociação",Con_ve!$Q$6:$Q$1005,Cad_cl!BG$5)))</f>
        <v/>
      </c>
      <c r="BH672" s="134" t="str">
        <f>IF(ISERR(IF($C672="","",SUMIFS(Con_ve!$F$6:$F$1005,Con_ve!$C$6:$C$1005,$C672,Con_ve!$I$6:$I$1005,"Em negociação",Con_ve!$Q$6:$Q$1005,Cad_cl!BH$5))),"",IF($C672="","",SUMIFS(Con_ve!$F$6:$F$1005,Con_ve!$C$6:$C$1005,$C672,Con_ve!$I$6:$I$1005,"Em negociação",Con_ve!$Q$6:$Q$1005,Cad_cl!BH$5)))</f>
        <v/>
      </c>
      <c r="BI672" s="134" t="str">
        <f>IF(ISERR(IF($C672="","",SUMIFS(Con_ve!$F$6:$F$1005,Con_ve!$C$6:$C$1005,$C672,Con_ve!$I$6:$I$1005,"Em negociação",Con_ve!$Q$6:$Q$1005,Cad_cl!BI$5))),"",IF($C672="","",SUMIFS(Con_ve!$F$6:$F$1005,Con_ve!$C$6:$C$1005,$C672,Con_ve!$I$6:$I$1005,"Em negociação",Con_ve!$Q$6:$Q$1005,Cad_cl!BI$5)))</f>
        <v/>
      </c>
      <c r="BJ672" s="134" t="str">
        <f>IF(ISERR(IF($C672="","",SUMIFS(Con_ve!$F$6:$F$1005,Con_ve!$C$6:$C$1005,$C672,Con_ve!$I$6:$I$1005,"Em negociação",Con_ve!$Q$6:$Q$1005,Cad_cl!BJ$5))),"",IF($C672="","",SUMIFS(Con_ve!$F$6:$F$1005,Con_ve!$C$6:$C$1005,$C672,Con_ve!$I$6:$I$1005,"Em negociação",Con_ve!$Q$6:$Q$1005,Cad_cl!BJ$5)))</f>
        <v/>
      </c>
      <c r="BK672" s="134" t="str">
        <f>IF(ISERR(IF($C672="","",SUMIFS(Con_ve!$F$6:$F$1005,Con_ve!$C$6:$C$1005,$C672,Con_ve!$I$6:$I$1005,"Em negociação",Con_ve!$Q$6:$Q$1005,Cad_cl!BK$5))),"",IF($C672="","",SUMIFS(Con_ve!$F$6:$F$1005,Con_ve!$C$6:$C$1005,$C672,Con_ve!$I$6:$I$1005,"Em negociação",Con_ve!$Q$6:$Q$1005,Cad_cl!BK$5)))</f>
        <v/>
      </c>
      <c r="BL672" s="134" t="str">
        <f>IF(ISERR(IF($C672="","",SUMIFS(Con_ve!$F$6:$F$1005,Con_ve!$C$6:$C$1005,$C672,Con_ve!$I$6:$I$1005,"Em negociação",Con_ve!$Q$6:$Q$1005,Cad_cl!BL$5))),"",IF($C672="","",SUMIFS(Con_ve!$F$6:$F$1005,Con_ve!$C$6:$C$1005,$C672,Con_ve!$I$6:$I$1005,"Em negociação",Con_ve!$Q$6:$Q$1005,Cad_cl!BL$5)))</f>
        <v/>
      </c>
      <c r="BM672" s="134" t="str">
        <f>IF(ISERR(IF($C672="","",SUMIFS(Con_ve!$F$6:$F$1005,Con_ve!$C$6:$C$1005,$C672,Con_ve!$I$6:$I$1005,"Em negociação",Con_ve!$Q$6:$Q$1005,Cad_cl!BM$5))),"",IF($C672="","",SUMIFS(Con_ve!$F$6:$F$1005,Con_ve!$C$6:$C$1005,$C672,Con_ve!$I$6:$I$1005,"Em negociação",Con_ve!$Q$6:$Q$1005,Cad_cl!BM$5)))</f>
        <v/>
      </c>
      <c r="BN672" s="134" t="str">
        <f>IF(ISERR(IF($C672="","",SUMIFS(Con_ve!$F$6:$F$1005,Con_ve!$C$6:$C$1005,$C672,Con_ve!$I$6:$I$1005,"Em negociação",Con_ve!$Q$6:$Q$1005,Cad_cl!BN$5))),"",IF($C672="","",SUMIFS(Con_ve!$F$6:$F$1005,Con_ve!$C$6:$C$1005,$C672,Con_ve!$I$6:$I$1005,"Em negociação",Con_ve!$Q$6:$Q$1005,Cad_cl!BN$5)))</f>
        <v/>
      </c>
      <c r="BO672" s="134" t="str">
        <f>IF(ISERR(IF($C672="","",SUMIFS(Con_ve!$F$6:$F$1005,Con_ve!$C$6:$C$1005,$C672,Con_ve!$I$6:$I$1005,"Em negociação",Con_ve!$Q$6:$Q$1005,Cad_cl!BO$5))),"",IF($C672="","",SUMIFS(Con_ve!$F$6:$F$1005,Con_ve!$C$6:$C$1005,$C672,Con_ve!$I$6:$I$1005,"Em negociação",Con_ve!$Q$6:$Q$1005,Cad_cl!BO$5)))</f>
        <v/>
      </c>
      <c r="BP672" s="134">
        <f t="shared" si="31"/>
        <v>0</v>
      </c>
      <c r="BR672" s="125" t="str">
        <f>IF(ISERR(IF(AND($I672=Re_lo!$E$5,BR$5=VLOOKUP(Re_lo!$H$5,Re_lo!$N$5:$O$16,2,0)),AP672,"")),"",IF(AND($I672=Re_lo!$E$5,BR$5=VLOOKUP(Re_lo!$H$5,Re_lo!$N$5:$O$16,2,0)),AP672,""))</f>
        <v/>
      </c>
      <c r="BS672" s="125" t="str">
        <f>IF(ISERR(IF(AND($I672=Re_lo!$E$5,BS$5=VLOOKUP(Re_lo!$H$5,Re_lo!$N$5:$O$16,2,0)),AQ672,"")),"",IF(AND($I672=Re_lo!$E$5,BS$5=VLOOKUP(Re_lo!$H$5,Re_lo!$N$5:$O$16,2,0)),AQ672,""))</f>
        <v/>
      </c>
      <c r="BT672" s="125" t="str">
        <f>IF(ISERR(IF(AND($I672=Re_lo!$E$5,BT$5=VLOOKUP(Re_lo!$H$5,Re_lo!$N$5:$O$16,2,0)),AR672,"")),"",IF(AND($I672=Re_lo!$E$5,BT$5=VLOOKUP(Re_lo!$H$5,Re_lo!$N$5:$O$16,2,0)),AR672,""))</f>
        <v/>
      </c>
      <c r="BU672" s="125" t="str">
        <f>IF(ISERR(IF(AND($I672=Re_lo!$E$5,BU$5=VLOOKUP(Re_lo!$H$5,Re_lo!$N$5:$O$16,2,0)),AS672,"")),"",IF(AND($I672=Re_lo!$E$5,BU$5=VLOOKUP(Re_lo!$H$5,Re_lo!$N$5:$O$16,2,0)),AS672,""))</f>
        <v/>
      </c>
      <c r="BV672" s="125" t="str">
        <f>IF(ISERR(IF(AND($I672=Re_lo!$E$5,BV$5=VLOOKUP(Re_lo!$H$5,Re_lo!$N$5:$O$16,2,0)),AT672,"")),"",IF(AND($I672=Re_lo!$E$5,BV$5=VLOOKUP(Re_lo!$H$5,Re_lo!$N$5:$O$16,2,0)),AT672,""))</f>
        <v/>
      </c>
      <c r="BW672" s="125" t="str">
        <f>IF(ISERR(IF(AND($I672=Re_lo!$E$5,BW$5=VLOOKUP(Re_lo!$H$5,Re_lo!$N$5:$O$16,2,0)),AU672,"")),"",IF(AND($I672=Re_lo!$E$5,BW$5=VLOOKUP(Re_lo!$H$5,Re_lo!$N$5:$O$16,2,0)),AU672,""))</f>
        <v/>
      </c>
      <c r="BX672" s="125" t="str">
        <f>IF(ISERR(IF(AND($I672=Re_lo!$E$5,BX$5=VLOOKUP(Re_lo!$H$5,Re_lo!$N$5:$O$16,2,0)),AV672,"")),"",IF(AND($I672=Re_lo!$E$5,BX$5=VLOOKUP(Re_lo!$H$5,Re_lo!$N$5:$O$16,2,0)),AV672,""))</f>
        <v/>
      </c>
      <c r="BY672" s="125" t="str">
        <f>IF(ISERR(IF(AND($I672=Re_lo!$E$5,BY$5=VLOOKUP(Re_lo!$H$5,Re_lo!$N$5:$O$16,2,0)),AW672,"")),"",IF(AND($I672=Re_lo!$E$5,BY$5=VLOOKUP(Re_lo!$H$5,Re_lo!$N$5:$O$16,2,0)),AW672,""))</f>
        <v/>
      </c>
      <c r="BZ672" s="125" t="str">
        <f>IF(ISERR(IF(AND($I672=Re_lo!$E$5,BZ$5=VLOOKUP(Re_lo!$H$5,Re_lo!$N$5:$O$16,2,0)),AX672,"")),"",IF(AND($I672=Re_lo!$E$5,BZ$5=VLOOKUP(Re_lo!$H$5,Re_lo!$N$5:$O$16,2,0)),AX672,""))</f>
        <v/>
      </c>
      <c r="CA672" s="125" t="str">
        <f>IF(ISERR(IF(AND($I672=Re_lo!$E$5,CA$5=VLOOKUP(Re_lo!$H$5,Re_lo!$N$5:$O$16,2,0)),AY672,"")),"",IF(AND($I672=Re_lo!$E$5,CA$5=VLOOKUP(Re_lo!$H$5,Re_lo!$N$5:$O$16,2,0)),AY672,""))</f>
        <v/>
      </c>
      <c r="CB672" s="125" t="str">
        <f>IF(ISERR(IF(AND($I672=Re_lo!$E$5,CB$5=VLOOKUP(Re_lo!$H$5,Re_lo!$N$5:$O$16,2,0)),AZ672,"")),"",IF(AND($I672=Re_lo!$E$5,CB$5=VLOOKUP(Re_lo!$H$5,Re_lo!$N$5:$O$16,2,0)),AZ672,""))</f>
        <v/>
      </c>
      <c r="CC672" s="125" t="str">
        <f>IF(ISERR(IF(AND($I672=Re_lo!$E$5,CC$5=VLOOKUP(Re_lo!$H$5,Re_lo!$N$5:$O$16,2,0)),BA672,"")),"",IF(AND($I672=Re_lo!$E$5,CC$5=VLOOKUP(Re_lo!$H$5,Re_lo!$N$5:$O$16,2,0)),BA672,""))</f>
        <v/>
      </c>
      <c r="CD672" s="125" t="str">
        <f>IF(ISERR(IF(AND($I672=Re_lo!$E$5,CD$5=VLOOKUP(Re_lo!$H$5,Re_lo!$N$5:$O$16,2,0)),BB672,"")),"",IF(AND($I672=Re_lo!$E$5,CD$5=VLOOKUP(Re_lo!$H$5,Re_lo!$N$5:$O$16,2,0)),BB672,""))</f>
        <v/>
      </c>
      <c r="CF672" s="125" t="str">
        <f>IF($C672="","",COUNTIFS(Con_ve!$C$6:$C$1005,$C672,Con_ve!$Q$6:$Q$1005,Cad_cl!CF$5))</f>
        <v/>
      </c>
      <c r="CG672" s="125" t="str">
        <f>IF($C672="","",COUNTIFS(Con_ve!$C$6:$C$1005,$C672,Con_ve!$Q$6:$Q$1005,Cad_cl!CG$5))</f>
        <v/>
      </c>
      <c r="CH672" s="125" t="str">
        <f>IF($C672="","",COUNTIFS(Con_ve!$C$6:$C$1005,$C672,Con_ve!$Q$6:$Q$1005,Cad_cl!CH$5))</f>
        <v/>
      </c>
      <c r="CI672" s="125" t="str">
        <f>IF($C672="","",COUNTIFS(Con_ve!$C$6:$C$1005,$C672,Con_ve!$Q$6:$Q$1005,Cad_cl!CI$5))</f>
        <v/>
      </c>
      <c r="CJ672" s="125" t="str">
        <f>IF($C672="","",COUNTIFS(Con_ve!$C$6:$C$1005,$C672,Con_ve!$Q$6:$Q$1005,Cad_cl!CJ$5))</f>
        <v/>
      </c>
      <c r="CK672" s="125" t="str">
        <f>IF($C672="","",COUNTIFS(Con_ve!$C$6:$C$1005,$C672,Con_ve!$Q$6:$Q$1005,Cad_cl!CK$5))</f>
        <v/>
      </c>
      <c r="CL672" s="125" t="str">
        <f>IF($C672="","",COUNTIFS(Con_ve!$C$6:$C$1005,$C672,Con_ve!$Q$6:$Q$1005,Cad_cl!CL$5))</f>
        <v/>
      </c>
      <c r="CM672" s="125" t="str">
        <f>IF($C672="","",COUNTIFS(Con_ve!$C$6:$C$1005,$C672,Con_ve!$Q$6:$Q$1005,Cad_cl!CM$5))</f>
        <v/>
      </c>
      <c r="CN672" s="125" t="str">
        <f>IF($C672="","",COUNTIFS(Con_ve!$C$6:$C$1005,$C672,Con_ve!$Q$6:$Q$1005,Cad_cl!CN$5))</f>
        <v/>
      </c>
      <c r="CO672" s="125" t="str">
        <f>IF($C672="","",COUNTIFS(Con_ve!$C$6:$C$1005,$C672,Con_ve!$Q$6:$Q$1005,Cad_cl!CO$5))</f>
        <v/>
      </c>
      <c r="CP672" s="125" t="str">
        <f>IF($C672="","",COUNTIFS(Con_ve!$C$6:$C$1005,$C672,Con_ve!$Q$6:$Q$1005,Cad_cl!CP$5))</f>
        <v/>
      </c>
      <c r="CQ672" s="125" t="str">
        <f>IF($C672="","",COUNTIFS(Con_ve!$C$6:$C$1005,$C672,Con_ve!$Q$6:$Q$1005,Cad_cl!CQ$5))</f>
        <v/>
      </c>
      <c r="CR672" s="125">
        <f t="shared" si="32"/>
        <v>0</v>
      </c>
    </row>
    <row r="673" spans="3:96" ht="30" customHeight="1">
      <c r="C673" s="153"/>
      <c r="D673" s="153"/>
      <c r="E673" s="154"/>
      <c r="F673" s="153"/>
      <c r="G673" s="155"/>
      <c r="H673" s="153"/>
      <c r="I673" s="153"/>
      <c r="J673" s="132" t="s">
        <v>309</v>
      </c>
      <c r="K673" s="133" t="s">
        <v>309</v>
      </c>
      <c r="L673" s="153"/>
      <c r="M673" s="153"/>
      <c r="N673" s="153"/>
      <c r="O673" s="153"/>
      <c r="P673" s="153"/>
      <c r="Q673" s="153"/>
      <c r="AP673" s="134" t="str">
        <f>IF(ISERR(IF($C673="","",SUMIFS(Con_ve!$F$6:$F$1005,Con_ve!$C$6:$C$1005,$C673,Con_ve!$I$6:$I$1005,"Fechada",Con_ve!$Q$6:$Q$1005,Cad_cl!AP$5))),"",IF($C673="","",SUMIFS(Con_ve!$F$6:$F$1005,Con_ve!$C$6:$C$1005,$C673,Con_ve!$I$6:$I$1005,"Fechada",Con_ve!$Q$6:$Q$1005,Cad_cl!AP$5)))</f>
        <v/>
      </c>
      <c r="AQ673" s="134" t="str">
        <f>IF(ISERR(IF($C673="","",SUMIFS(Con_ve!$F$6:$F$1005,Con_ve!$C$6:$C$1005,$C673,Con_ve!$I$6:$I$1005,"Fechada",Con_ve!$Q$6:$Q$1005,Cad_cl!AQ$5))),"",IF($C673="","",SUMIFS(Con_ve!$F$6:$F$1005,Con_ve!$C$6:$C$1005,$C673,Con_ve!$I$6:$I$1005,"Fechada",Con_ve!$Q$6:$Q$1005,Cad_cl!AQ$5)))</f>
        <v/>
      </c>
      <c r="AR673" s="134" t="str">
        <f>IF(ISERR(IF($C673="","",SUMIFS(Con_ve!$F$6:$F$1005,Con_ve!$C$6:$C$1005,$C673,Con_ve!$I$6:$I$1005,"Fechada",Con_ve!$Q$6:$Q$1005,Cad_cl!AR$5))),"",IF($C673="","",SUMIFS(Con_ve!$F$6:$F$1005,Con_ve!$C$6:$C$1005,$C673,Con_ve!$I$6:$I$1005,"Fechada",Con_ve!$Q$6:$Q$1005,Cad_cl!AR$5)))</f>
        <v/>
      </c>
      <c r="AS673" s="134" t="str">
        <f>IF(ISERR(IF($C673="","",SUMIFS(Con_ve!$F$6:$F$1005,Con_ve!$C$6:$C$1005,$C673,Con_ve!$I$6:$I$1005,"Fechada",Con_ve!$Q$6:$Q$1005,Cad_cl!AS$5))),"",IF($C673="","",SUMIFS(Con_ve!$F$6:$F$1005,Con_ve!$C$6:$C$1005,$C673,Con_ve!$I$6:$I$1005,"Fechada",Con_ve!$Q$6:$Q$1005,Cad_cl!AS$5)))</f>
        <v/>
      </c>
      <c r="AT673" s="134" t="str">
        <f>IF(ISERR(IF($C673="","",SUMIFS(Con_ve!$F$6:$F$1005,Con_ve!$C$6:$C$1005,$C673,Con_ve!$I$6:$I$1005,"Fechada",Con_ve!$Q$6:$Q$1005,Cad_cl!AT$5))),"",IF($C673="","",SUMIFS(Con_ve!$F$6:$F$1005,Con_ve!$C$6:$C$1005,$C673,Con_ve!$I$6:$I$1005,"Fechada",Con_ve!$Q$6:$Q$1005,Cad_cl!AT$5)))</f>
        <v/>
      </c>
      <c r="AU673" s="134" t="str">
        <f>IF(ISERR(IF($C673="","",SUMIFS(Con_ve!$F$6:$F$1005,Con_ve!$C$6:$C$1005,$C673,Con_ve!$I$6:$I$1005,"Fechada",Con_ve!$Q$6:$Q$1005,Cad_cl!AU$5))),"",IF($C673="","",SUMIFS(Con_ve!$F$6:$F$1005,Con_ve!$C$6:$C$1005,$C673,Con_ve!$I$6:$I$1005,"Fechada",Con_ve!$Q$6:$Q$1005,Cad_cl!AU$5)))</f>
        <v/>
      </c>
      <c r="AV673" s="134" t="str">
        <f>IF(ISERR(IF($C673="","",SUMIFS(Con_ve!$F$6:$F$1005,Con_ve!$C$6:$C$1005,$C673,Con_ve!$I$6:$I$1005,"Fechada",Con_ve!$Q$6:$Q$1005,Cad_cl!AV$5))),"",IF($C673="","",SUMIFS(Con_ve!$F$6:$F$1005,Con_ve!$C$6:$C$1005,$C673,Con_ve!$I$6:$I$1005,"Fechada",Con_ve!$Q$6:$Q$1005,Cad_cl!AV$5)))</f>
        <v/>
      </c>
      <c r="AW673" s="134" t="str">
        <f>IF(ISERR(IF($C673="","",SUMIFS(Con_ve!$F$6:$F$1005,Con_ve!$C$6:$C$1005,$C673,Con_ve!$I$6:$I$1005,"Fechada",Con_ve!$Q$6:$Q$1005,Cad_cl!AW$5))),"",IF($C673="","",SUMIFS(Con_ve!$F$6:$F$1005,Con_ve!$C$6:$C$1005,$C673,Con_ve!$I$6:$I$1005,"Fechada",Con_ve!$Q$6:$Q$1005,Cad_cl!AW$5)))</f>
        <v/>
      </c>
      <c r="AX673" s="134" t="str">
        <f>IF(ISERR(IF($C673="","",SUMIFS(Con_ve!$F$6:$F$1005,Con_ve!$C$6:$C$1005,$C673,Con_ve!$I$6:$I$1005,"Fechada",Con_ve!$Q$6:$Q$1005,Cad_cl!AX$5))),"",IF($C673="","",SUMIFS(Con_ve!$F$6:$F$1005,Con_ve!$C$6:$C$1005,$C673,Con_ve!$I$6:$I$1005,"Fechada",Con_ve!$Q$6:$Q$1005,Cad_cl!AX$5)))</f>
        <v/>
      </c>
      <c r="AY673" s="134" t="str">
        <f>IF(ISERR(IF($C673="","",SUMIFS(Con_ve!$F$6:$F$1005,Con_ve!$C$6:$C$1005,$C673,Con_ve!$I$6:$I$1005,"Fechada",Con_ve!$Q$6:$Q$1005,Cad_cl!AY$5))),"",IF($C673="","",SUMIFS(Con_ve!$F$6:$F$1005,Con_ve!$C$6:$C$1005,$C673,Con_ve!$I$6:$I$1005,"Fechada",Con_ve!$Q$6:$Q$1005,Cad_cl!AY$5)))</f>
        <v/>
      </c>
      <c r="AZ673" s="134" t="str">
        <f>IF(ISERR(IF($C673="","",SUMIFS(Con_ve!$F$6:$F$1005,Con_ve!$C$6:$C$1005,$C673,Con_ve!$I$6:$I$1005,"Fechada",Con_ve!$Q$6:$Q$1005,Cad_cl!AZ$5))),"",IF($C673="","",SUMIFS(Con_ve!$F$6:$F$1005,Con_ve!$C$6:$C$1005,$C673,Con_ve!$I$6:$I$1005,"Fechada",Con_ve!$Q$6:$Q$1005,Cad_cl!AZ$5)))</f>
        <v/>
      </c>
      <c r="BA673" s="134" t="str">
        <f>IF(ISERR(IF($C673="","",SUMIFS(Con_ve!$F$6:$F$1005,Con_ve!$C$6:$C$1005,$C673,Con_ve!$I$6:$I$1005,"Fechada",Con_ve!$Q$6:$Q$1005,Cad_cl!BA$5))),"",IF($C673="","",SUMIFS(Con_ve!$F$6:$F$1005,Con_ve!$C$6:$C$1005,$C673,Con_ve!$I$6:$I$1005,"Fechada",Con_ve!$Q$6:$Q$1005,Cad_cl!BA$5)))</f>
        <v/>
      </c>
      <c r="BB673" s="134">
        <f t="shared" si="30"/>
        <v>0</v>
      </c>
      <c r="BD673" s="134" t="str">
        <f>IF(ISERR(IF($C673="","",SUMIFS(Con_ve!$F$6:$F$1005,Con_ve!$C$6:$C$1005,$C673,Con_ve!$I$6:$I$1005,"Em negociação",Con_ve!$Q$6:$Q$1005,Cad_cl!BD$5))),"",IF($C673="","",SUMIFS(Con_ve!$F$6:$F$1005,Con_ve!$C$6:$C$1005,$C673,Con_ve!$I$6:$I$1005,"Em negociação",Con_ve!$Q$6:$Q$1005,Cad_cl!BD$5)))</f>
        <v/>
      </c>
      <c r="BE673" s="134" t="str">
        <f>IF(ISERR(IF($C673="","",SUMIFS(Con_ve!$F$6:$F$1005,Con_ve!$C$6:$C$1005,$C673,Con_ve!$I$6:$I$1005,"Em negociação",Con_ve!$Q$6:$Q$1005,Cad_cl!BE$5))),"",IF($C673="","",SUMIFS(Con_ve!$F$6:$F$1005,Con_ve!$C$6:$C$1005,$C673,Con_ve!$I$6:$I$1005,"Em negociação",Con_ve!$Q$6:$Q$1005,Cad_cl!BE$5)))</f>
        <v/>
      </c>
      <c r="BF673" s="134" t="str">
        <f>IF(ISERR(IF($C673="","",SUMIFS(Con_ve!$F$6:$F$1005,Con_ve!$C$6:$C$1005,$C673,Con_ve!$I$6:$I$1005,"Em negociação",Con_ve!$Q$6:$Q$1005,Cad_cl!BF$5))),"",IF($C673="","",SUMIFS(Con_ve!$F$6:$F$1005,Con_ve!$C$6:$C$1005,$C673,Con_ve!$I$6:$I$1005,"Em negociação",Con_ve!$Q$6:$Q$1005,Cad_cl!BF$5)))</f>
        <v/>
      </c>
      <c r="BG673" s="134" t="str">
        <f>IF(ISERR(IF($C673="","",SUMIFS(Con_ve!$F$6:$F$1005,Con_ve!$C$6:$C$1005,$C673,Con_ve!$I$6:$I$1005,"Em negociação",Con_ve!$Q$6:$Q$1005,Cad_cl!BG$5))),"",IF($C673="","",SUMIFS(Con_ve!$F$6:$F$1005,Con_ve!$C$6:$C$1005,$C673,Con_ve!$I$6:$I$1005,"Em negociação",Con_ve!$Q$6:$Q$1005,Cad_cl!BG$5)))</f>
        <v/>
      </c>
      <c r="BH673" s="134" t="str">
        <f>IF(ISERR(IF($C673="","",SUMIFS(Con_ve!$F$6:$F$1005,Con_ve!$C$6:$C$1005,$C673,Con_ve!$I$6:$I$1005,"Em negociação",Con_ve!$Q$6:$Q$1005,Cad_cl!BH$5))),"",IF($C673="","",SUMIFS(Con_ve!$F$6:$F$1005,Con_ve!$C$6:$C$1005,$C673,Con_ve!$I$6:$I$1005,"Em negociação",Con_ve!$Q$6:$Q$1005,Cad_cl!BH$5)))</f>
        <v/>
      </c>
      <c r="BI673" s="134" t="str">
        <f>IF(ISERR(IF($C673="","",SUMIFS(Con_ve!$F$6:$F$1005,Con_ve!$C$6:$C$1005,$C673,Con_ve!$I$6:$I$1005,"Em negociação",Con_ve!$Q$6:$Q$1005,Cad_cl!BI$5))),"",IF($C673="","",SUMIFS(Con_ve!$F$6:$F$1005,Con_ve!$C$6:$C$1005,$C673,Con_ve!$I$6:$I$1005,"Em negociação",Con_ve!$Q$6:$Q$1005,Cad_cl!BI$5)))</f>
        <v/>
      </c>
      <c r="BJ673" s="134" t="str">
        <f>IF(ISERR(IF($C673="","",SUMIFS(Con_ve!$F$6:$F$1005,Con_ve!$C$6:$C$1005,$C673,Con_ve!$I$6:$I$1005,"Em negociação",Con_ve!$Q$6:$Q$1005,Cad_cl!BJ$5))),"",IF($C673="","",SUMIFS(Con_ve!$F$6:$F$1005,Con_ve!$C$6:$C$1005,$C673,Con_ve!$I$6:$I$1005,"Em negociação",Con_ve!$Q$6:$Q$1005,Cad_cl!BJ$5)))</f>
        <v/>
      </c>
      <c r="BK673" s="134" t="str">
        <f>IF(ISERR(IF($C673="","",SUMIFS(Con_ve!$F$6:$F$1005,Con_ve!$C$6:$C$1005,$C673,Con_ve!$I$6:$I$1005,"Em negociação",Con_ve!$Q$6:$Q$1005,Cad_cl!BK$5))),"",IF($C673="","",SUMIFS(Con_ve!$F$6:$F$1005,Con_ve!$C$6:$C$1005,$C673,Con_ve!$I$6:$I$1005,"Em negociação",Con_ve!$Q$6:$Q$1005,Cad_cl!BK$5)))</f>
        <v/>
      </c>
      <c r="BL673" s="134" t="str">
        <f>IF(ISERR(IF($C673="","",SUMIFS(Con_ve!$F$6:$F$1005,Con_ve!$C$6:$C$1005,$C673,Con_ve!$I$6:$I$1005,"Em negociação",Con_ve!$Q$6:$Q$1005,Cad_cl!BL$5))),"",IF($C673="","",SUMIFS(Con_ve!$F$6:$F$1005,Con_ve!$C$6:$C$1005,$C673,Con_ve!$I$6:$I$1005,"Em negociação",Con_ve!$Q$6:$Q$1005,Cad_cl!BL$5)))</f>
        <v/>
      </c>
      <c r="BM673" s="134" t="str">
        <f>IF(ISERR(IF($C673="","",SUMIFS(Con_ve!$F$6:$F$1005,Con_ve!$C$6:$C$1005,$C673,Con_ve!$I$6:$I$1005,"Em negociação",Con_ve!$Q$6:$Q$1005,Cad_cl!BM$5))),"",IF($C673="","",SUMIFS(Con_ve!$F$6:$F$1005,Con_ve!$C$6:$C$1005,$C673,Con_ve!$I$6:$I$1005,"Em negociação",Con_ve!$Q$6:$Q$1005,Cad_cl!BM$5)))</f>
        <v/>
      </c>
      <c r="BN673" s="134" t="str">
        <f>IF(ISERR(IF($C673="","",SUMIFS(Con_ve!$F$6:$F$1005,Con_ve!$C$6:$C$1005,$C673,Con_ve!$I$6:$I$1005,"Em negociação",Con_ve!$Q$6:$Q$1005,Cad_cl!BN$5))),"",IF($C673="","",SUMIFS(Con_ve!$F$6:$F$1005,Con_ve!$C$6:$C$1005,$C673,Con_ve!$I$6:$I$1005,"Em negociação",Con_ve!$Q$6:$Q$1005,Cad_cl!BN$5)))</f>
        <v/>
      </c>
      <c r="BO673" s="134" t="str">
        <f>IF(ISERR(IF($C673="","",SUMIFS(Con_ve!$F$6:$F$1005,Con_ve!$C$6:$C$1005,$C673,Con_ve!$I$6:$I$1005,"Em negociação",Con_ve!$Q$6:$Q$1005,Cad_cl!BO$5))),"",IF($C673="","",SUMIFS(Con_ve!$F$6:$F$1005,Con_ve!$C$6:$C$1005,$C673,Con_ve!$I$6:$I$1005,"Em negociação",Con_ve!$Q$6:$Q$1005,Cad_cl!BO$5)))</f>
        <v/>
      </c>
      <c r="BP673" s="134">
        <f t="shared" si="31"/>
        <v>0</v>
      </c>
      <c r="BR673" s="125" t="str">
        <f>IF(ISERR(IF(AND($I673=Re_lo!$E$5,BR$5=VLOOKUP(Re_lo!$H$5,Re_lo!$N$5:$O$16,2,0)),AP673,"")),"",IF(AND($I673=Re_lo!$E$5,BR$5=VLOOKUP(Re_lo!$H$5,Re_lo!$N$5:$O$16,2,0)),AP673,""))</f>
        <v/>
      </c>
      <c r="BS673" s="125" t="str">
        <f>IF(ISERR(IF(AND($I673=Re_lo!$E$5,BS$5=VLOOKUP(Re_lo!$H$5,Re_lo!$N$5:$O$16,2,0)),AQ673,"")),"",IF(AND($I673=Re_lo!$E$5,BS$5=VLOOKUP(Re_lo!$H$5,Re_lo!$N$5:$O$16,2,0)),AQ673,""))</f>
        <v/>
      </c>
      <c r="BT673" s="125" t="str">
        <f>IF(ISERR(IF(AND($I673=Re_lo!$E$5,BT$5=VLOOKUP(Re_lo!$H$5,Re_lo!$N$5:$O$16,2,0)),AR673,"")),"",IF(AND($I673=Re_lo!$E$5,BT$5=VLOOKUP(Re_lo!$H$5,Re_lo!$N$5:$O$16,2,0)),AR673,""))</f>
        <v/>
      </c>
      <c r="BU673" s="125" t="str">
        <f>IF(ISERR(IF(AND($I673=Re_lo!$E$5,BU$5=VLOOKUP(Re_lo!$H$5,Re_lo!$N$5:$O$16,2,0)),AS673,"")),"",IF(AND($I673=Re_lo!$E$5,BU$5=VLOOKUP(Re_lo!$H$5,Re_lo!$N$5:$O$16,2,0)),AS673,""))</f>
        <v/>
      </c>
      <c r="BV673" s="125" t="str">
        <f>IF(ISERR(IF(AND($I673=Re_lo!$E$5,BV$5=VLOOKUP(Re_lo!$H$5,Re_lo!$N$5:$O$16,2,0)),AT673,"")),"",IF(AND($I673=Re_lo!$E$5,BV$5=VLOOKUP(Re_lo!$H$5,Re_lo!$N$5:$O$16,2,0)),AT673,""))</f>
        <v/>
      </c>
      <c r="BW673" s="125" t="str">
        <f>IF(ISERR(IF(AND($I673=Re_lo!$E$5,BW$5=VLOOKUP(Re_lo!$H$5,Re_lo!$N$5:$O$16,2,0)),AU673,"")),"",IF(AND($I673=Re_lo!$E$5,BW$5=VLOOKUP(Re_lo!$H$5,Re_lo!$N$5:$O$16,2,0)),AU673,""))</f>
        <v/>
      </c>
      <c r="BX673" s="125" t="str">
        <f>IF(ISERR(IF(AND($I673=Re_lo!$E$5,BX$5=VLOOKUP(Re_lo!$H$5,Re_lo!$N$5:$O$16,2,0)),AV673,"")),"",IF(AND($I673=Re_lo!$E$5,BX$5=VLOOKUP(Re_lo!$H$5,Re_lo!$N$5:$O$16,2,0)),AV673,""))</f>
        <v/>
      </c>
      <c r="BY673" s="125" t="str">
        <f>IF(ISERR(IF(AND($I673=Re_lo!$E$5,BY$5=VLOOKUP(Re_lo!$H$5,Re_lo!$N$5:$O$16,2,0)),AW673,"")),"",IF(AND($I673=Re_lo!$E$5,BY$5=VLOOKUP(Re_lo!$H$5,Re_lo!$N$5:$O$16,2,0)),AW673,""))</f>
        <v/>
      </c>
      <c r="BZ673" s="125" t="str">
        <f>IF(ISERR(IF(AND($I673=Re_lo!$E$5,BZ$5=VLOOKUP(Re_lo!$H$5,Re_lo!$N$5:$O$16,2,0)),AX673,"")),"",IF(AND($I673=Re_lo!$E$5,BZ$5=VLOOKUP(Re_lo!$H$5,Re_lo!$N$5:$O$16,2,0)),AX673,""))</f>
        <v/>
      </c>
      <c r="CA673" s="125" t="str">
        <f>IF(ISERR(IF(AND($I673=Re_lo!$E$5,CA$5=VLOOKUP(Re_lo!$H$5,Re_lo!$N$5:$O$16,2,0)),AY673,"")),"",IF(AND($I673=Re_lo!$E$5,CA$5=VLOOKUP(Re_lo!$H$5,Re_lo!$N$5:$O$16,2,0)),AY673,""))</f>
        <v/>
      </c>
      <c r="CB673" s="125" t="str">
        <f>IF(ISERR(IF(AND($I673=Re_lo!$E$5,CB$5=VLOOKUP(Re_lo!$H$5,Re_lo!$N$5:$O$16,2,0)),AZ673,"")),"",IF(AND($I673=Re_lo!$E$5,CB$5=VLOOKUP(Re_lo!$H$5,Re_lo!$N$5:$O$16,2,0)),AZ673,""))</f>
        <v/>
      </c>
      <c r="CC673" s="125" t="str">
        <f>IF(ISERR(IF(AND($I673=Re_lo!$E$5,CC$5=VLOOKUP(Re_lo!$H$5,Re_lo!$N$5:$O$16,2,0)),BA673,"")),"",IF(AND($I673=Re_lo!$E$5,CC$5=VLOOKUP(Re_lo!$H$5,Re_lo!$N$5:$O$16,2,0)),BA673,""))</f>
        <v/>
      </c>
      <c r="CD673" s="125" t="str">
        <f>IF(ISERR(IF(AND($I673=Re_lo!$E$5,CD$5=VLOOKUP(Re_lo!$H$5,Re_lo!$N$5:$O$16,2,0)),BB673,"")),"",IF(AND($I673=Re_lo!$E$5,CD$5=VLOOKUP(Re_lo!$H$5,Re_lo!$N$5:$O$16,2,0)),BB673,""))</f>
        <v/>
      </c>
      <c r="CF673" s="125" t="str">
        <f>IF($C673="","",COUNTIFS(Con_ve!$C$6:$C$1005,$C673,Con_ve!$Q$6:$Q$1005,Cad_cl!CF$5))</f>
        <v/>
      </c>
      <c r="CG673" s="125" t="str">
        <f>IF($C673="","",COUNTIFS(Con_ve!$C$6:$C$1005,$C673,Con_ve!$Q$6:$Q$1005,Cad_cl!CG$5))</f>
        <v/>
      </c>
      <c r="CH673" s="125" t="str">
        <f>IF($C673="","",COUNTIFS(Con_ve!$C$6:$C$1005,$C673,Con_ve!$Q$6:$Q$1005,Cad_cl!CH$5))</f>
        <v/>
      </c>
      <c r="CI673" s="125" t="str">
        <f>IF($C673="","",COUNTIFS(Con_ve!$C$6:$C$1005,$C673,Con_ve!$Q$6:$Q$1005,Cad_cl!CI$5))</f>
        <v/>
      </c>
      <c r="CJ673" s="125" t="str">
        <f>IF($C673="","",COUNTIFS(Con_ve!$C$6:$C$1005,$C673,Con_ve!$Q$6:$Q$1005,Cad_cl!CJ$5))</f>
        <v/>
      </c>
      <c r="CK673" s="125" t="str">
        <f>IF($C673="","",COUNTIFS(Con_ve!$C$6:$C$1005,$C673,Con_ve!$Q$6:$Q$1005,Cad_cl!CK$5))</f>
        <v/>
      </c>
      <c r="CL673" s="125" t="str">
        <f>IF($C673="","",COUNTIFS(Con_ve!$C$6:$C$1005,$C673,Con_ve!$Q$6:$Q$1005,Cad_cl!CL$5))</f>
        <v/>
      </c>
      <c r="CM673" s="125" t="str">
        <f>IF($C673="","",COUNTIFS(Con_ve!$C$6:$C$1005,$C673,Con_ve!$Q$6:$Q$1005,Cad_cl!CM$5))</f>
        <v/>
      </c>
      <c r="CN673" s="125" t="str">
        <f>IF($C673="","",COUNTIFS(Con_ve!$C$6:$C$1005,$C673,Con_ve!$Q$6:$Q$1005,Cad_cl!CN$5))</f>
        <v/>
      </c>
      <c r="CO673" s="125" t="str">
        <f>IF($C673="","",COUNTIFS(Con_ve!$C$6:$C$1005,$C673,Con_ve!$Q$6:$Q$1005,Cad_cl!CO$5))</f>
        <v/>
      </c>
      <c r="CP673" s="125" t="str">
        <f>IF($C673="","",COUNTIFS(Con_ve!$C$6:$C$1005,$C673,Con_ve!$Q$6:$Q$1005,Cad_cl!CP$5))</f>
        <v/>
      </c>
      <c r="CQ673" s="125" t="str">
        <f>IF($C673="","",COUNTIFS(Con_ve!$C$6:$C$1005,$C673,Con_ve!$Q$6:$Q$1005,Cad_cl!CQ$5))</f>
        <v/>
      </c>
      <c r="CR673" s="125">
        <f t="shared" si="32"/>
        <v>0</v>
      </c>
    </row>
    <row r="674" spans="3:96" ht="30" customHeight="1">
      <c r="C674" s="153"/>
      <c r="D674" s="153"/>
      <c r="E674" s="154"/>
      <c r="F674" s="153"/>
      <c r="G674" s="155"/>
      <c r="H674" s="153"/>
      <c r="I674" s="153"/>
      <c r="J674" s="132" t="s">
        <v>309</v>
      </c>
      <c r="K674" s="133" t="s">
        <v>309</v>
      </c>
      <c r="L674" s="153"/>
      <c r="M674" s="153"/>
      <c r="N674" s="153"/>
      <c r="O674" s="153"/>
      <c r="P674" s="153"/>
      <c r="Q674" s="153"/>
      <c r="AP674" s="134" t="str">
        <f>IF(ISERR(IF($C674="","",SUMIFS(Con_ve!$F$6:$F$1005,Con_ve!$C$6:$C$1005,$C674,Con_ve!$I$6:$I$1005,"Fechada",Con_ve!$Q$6:$Q$1005,Cad_cl!AP$5))),"",IF($C674="","",SUMIFS(Con_ve!$F$6:$F$1005,Con_ve!$C$6:$C$1005,$C674,Con_ve!$I$6:$I$1005,"Fechada",Con_ve!$Q$6:$Q$1005,Cad_cl!AP$5)))</f>
        <v/>
      </c>
      <c r="AQ674" s="134" t="str">
        <f>IF(ISERR(IF($C674="","",SUMIFS(Con_ve!$F$6:$F$1005,Con_ve!$C$6:$C$1005,$C674,Con_ve!$I$6:$I$1005,"Fechada",Con_ve!$Q$6:$Q$1005,Cad_cl!AQ$5))),"",IF($C674="","",SUMIFS(Con_ve!$F$6:$F$1005,Con_ve!$C$6:$C$1005,$C674,Con_ve!$I$6:$I$1005,"Fechada",Con_ve!$Q$6:$Q$1005,Cad_cl!AQ$5)))</f>
        <v/>
      </c>
      <c r="AR674" s="134" t="str">
        <f>IF(ISERR(IF($C674="","",SUMIFS(Con_ve!$F$6:$F$1005,Con_ve!$C$6:$C$1005,$C674,Con_ve!$I$6:$I$1005,"Fechada",Con_ve!$Q$6:$Q$1005,Cad_cl!AR$5))),"",IF($C674="","",SUMIFS(Con_ve!$F$6:$F$1005,Con_ve!$C$6:$C$1005,$C674,Con_ve!$I$6:$I$1005,"Fechada",Con_ve!$Q$6:$Q$1005,Cad_cl!AR$5)))</f>
        <v/>
      </c>
      <c r="AS674" s="134" t="str">
        <f>IF(ISERR(IF($C674="","",SUMIFS(Con_ve!$F$6:$F$1005,Con_ve!$C$6:$C$1005,$C674,Con_ve!$I$6:$I$1005,"Fechada",Con_ve!$Q$6:$Q$1005,Cad_cl!AS$5))),"",IF($C674="","",SUMIFS(Con_ve!$F$6:$F$1005,Con_ve!$C$6:$C$1005,$C674,Con_ve!$I$6:$I$1005,"Fechada",Con_ve!$Q$6:$Q$1005,Cad_cl!AS$5)))</f>
        <v/>
      </c>
      <c r="AT674" s="134" t="str">
        <f>IF(ISERR(IF($C674="","",SUMIFS(Con_ve!$F$6:$F$1005,Con_ve!$C$6:$C$1005,$C674,Con_ve!$I$6:$I$1005,"Fechada",Con_ve!$Q$6:$Q$1005,Cad_cl!AT$5))),"",IF($C674="","",SUMIFS(Con_ve!$F$6:$F$1005,Con_ve!$C$6:$C$1005,$C674,Con_ve!$I$6:$I$1005,"Fechada",Con_ve!$Q$6:$Q$1005,Cad_cl!AT$5)))</f>
        <v/>
      </c>
      <c r="AU674" s="134" t="str">
        <f>IF(ISERR(IF($C674="","",SUMIFS(Con_ve!$F$6:$F$1005,Con_ve!$C$6:$C$1005,$C674,Con_ve!$I$6:$I$1005,"Fechada",Con_ve!$Q$6:$Q$1005,Cad_cl!AU$5))),"",IF($C674="","",SUMIFS(Con_ve!$F$6:$F$1005,Con_ve!$C$6:$C$1005,$C674,Con_ve!$I$6:$I$1005,"Fechada",Con_ve!$Q$6:$Q$1005,Cad_cl!AU$5)))</f>
        <v/>
      </c>
      <c r="AV674" s="134" t="str">
        <f>IF(ISERR(IF($C674="","",SUMIFS(Con_ve!$F$6:$F$1005,Con_ve!$C$6:$C$1005,$C674,Con_ve!$I$6:$I$1005,"Fechada",Con_ve!$Q$6:$Q$1005,Cad_cl!AV$5))),"",IF($C674="","",SUMIFS(Con_ve!$F$6:$F$1005,Con_ve!$C$6:$C$1005,$C674,Con_ve!$I$6:$I$1005,"Fechada",Con_ve!$Q$6:$Q$1005,Cad_cl!AV$5)))</f>
        <v/>
      </c>
      <c r="AW674" s="134" t="str">
        <f>IF(ISERR(IF($C674="","",SUMIFS(Con_ve!$F$6:$F$1005,Con_ve!$C$6:$C$1005,$C674,Con_ve!$I$6:$I$1005,"Fechada",Con_ve!$Q$6:$Q$1005,Cad_cl!AW$5))),"",IF($C674="","",SUMIFS(Con_ve!$F$6:$F$1005,Con_ve!$C$6:$C$1005,$C674,Con_ve!$I$6:$I$1005,"Fechada",Con_ve!$Q$6:$Q$1005,Cad_cl!AW$5)))</f>
        <v/>
      </c>
      <c r="AX674" s="134" t="str">
        <f>IF(ISERR(IF($C674="","",SUMIFS(Con_ve!$F$6:$F$1005,Con_ve!$C$6:$C$1005,$C674,Con_ve!$I$6:$I$1005,"Fechada",Con_ve!$Q$6:$Q$1005,Cad_cl!AX$5))),"",IF($C674="","",SUMIFS(Con_ve!$F$6:$F$1005,Con_ve!$C$6:$C$1005,$C674,Con_ve!$I$6:$I$1005,"Fechada",Con_ve!$Q$6:$Q$1005,Cad_cl!AX$5)))</f>
        <v/>
      </c>
      <c r="AY674" s="134" t="str">
        <f>IF(ISERR(IF($C674="","",SUMIFS(Con_ve!$F$6:$F$1005,Con_ve!$C$6:$C$1005,$C674,Con_ve!$I$6:$I$1005,"Fechada",Con_ve!$Q$6:$Q$1005,Cad_cl!AY$5))),"",IF($C674="","",SUMIFS(Con_ve!$F$6:$F$1005,Con_ve!$C$6:$C$1005,$C674,Con_ve!$I$6:$I$1005,"Fechada",Con_ve!$Q$6:$Q$1005,Cad_cl!AY$5)))</f>
        <v/>
      </c>
      <c r="AZ674" s="134" t="str">
        <f>IF(ISERR(IF($C674="","",SUMIFS(Con_ve!$F$6:$F$1005,Con_ve!$C$6:$C$1005,$C674,Con_ve!$I$6:$I$1005,"Fechada",Con_ve!$Q$6:$Q$1005,Cad_cl!AZ$5))),"",IF($C674="","",SUMIFS(Con_ve!$F$6:$F$1005,Con_ve!$C$6:$C$1005,$C674,Con_ve!$I$6:$I$1005,"Fechada",Con_ve!$Q$6:$Q$1005,Cad_cl!AZ$5)))</f>
        <v/>
      </c>
      <c r="BA674" s="134" t="str">
        <f>IF(ISERR(IF($C674="","",SUMIFS(Con_ve!$F$6:$F$1005,Con_ve!$C$6:$C$1005,$C674,Con_ve!$I$6:$I$1005,"Fechada",Con_ve!$Q$6:$Q$1005,Cad_cl!BA$5))),"",IF($C674="","",SUMIFS(Con_ve!$F$6:$F$1005,Con_ve!$C$6:$C$1005,$C674,Con_ve!$I$6:$I$1005,"Fechada",Con_ve!$Q$6:$Q$1005,Cad_cl!BA$5)))</f>
        <v/>
      </c>
      <c r="BB674" s="134">
        <f t="shared" si="30"/>
        <v>0</v>
      </c>
      <c r="BD674" s="134" t="str">
        <f>IF(ISERR(IF($C674="","",SUMIFS(Con_ve!$F$6:$F$1005,Con_ve!$C$6:$C$1005,$C674,Con_ve!$I$6:$I$1005,"Em negociação",Con_ve!$Q$6:$Q$1005,Cad_cl!BD$5))),"",IF($C674="","",SUMIFS(Con_ve!$F$6:$F$1005,Con_ve!$C$6:$C$1005,$C674,Con_ve!$I$6:$I$1005,"Em negociação",Con_ve!$Q$6:$Q$1005,Cad_cl!BD$5)))</f>
        <v/>
      </c>
      <c r="BE674" s="134" t="str">
        <f>IF(ISERR(IF($C674="","",SUMIFS(Con_ve!$F$6:$F$1005,Con_ve!$C$6:$C$1005,$C674,Con_ve!$I$6:$I$1005,"Em negociação",Con_ve!$Q$6:$Q$1005,Cad_cl!BE$5))),"",IF($C674="","",SUMIFS(Con_ve!$F$6:$F$1005,Con_ve!$C$6:$C$1005,$C674,Con_ve!$I$6:$I$1005,"Em negociação",Con_ve!$Q$6:$Q$1005,Cad_cl!BE$5)))</f>
        <v/>
      </c>
      <c r="BF674" s="134" t="str">
        <f>IF(ISERR(IF($C674="","",SUMIFS(Con_ve!$F$6:$F$1005,Con_ve!$C$6:$C$1005,$C674,Con_ve!$I$6:$I$1005,"Em negociação",Con_ve!$Q$6:$Q$1005,Cad_cl!BF$5))),"",IF($C674="","",SUMIFS(Con_ve!$F$6:$F$1005,Con_ve!$C$6:$C$1005,$C674,Con_ve!$I$6:$I$1005,"Em negociação",Con_ve!$Q$6:$Q$1005,Cad_cl!BF$5)))</f>
        <v/>
      </c>
      <c r="BG674" s="134" t="str">
        <f>IF(ISERR(IF($C674="","",SUMIFS(Con_ve!$F$6:$F$1005,Con_ve!$C$6:$C$1005,$C674,Con_ve!$I$6:$I$1005,"Em negociação",Con_ve!$Q$6:$Q$1005,Cad_cl!BG$5))),"",IF($C674="","",SUMIFS(Con_ve!$F$6:$F$1005,Con_ve!$C$6:$C$1005,$C674,Con_ve!$I$6:$I$1005,"Em negociação",Con_ve!$Q$6:$Q$1005,Cad_cl!BG$5)))</f>
        <v/>
      </c>
      <c r="BH674" s="134" t="str">
        <f>IF(ISERR(IF($C674="","",SUMIFS(Con_ve!$F$6:$F$1005,Con_ve!$C$6:$C$1005,$C674,Con_ve!$I$6:$I$1005,"Em negociação",Con_ve!$Q$6:$Q$1005,Cad_cl!BH$5))),"",IF($C674="","",SUMIFS(Con_ve!$F$6:$F$1005,Con_ve!$C$6:$C$1005,$C674,Con_ve!$I$6:$I$1005,"Em negociação",Con_ve!$Q$6:$Q$1005,Cad_cl!BH$5)))</f>
        <v/>
      </c>
      <c r="BI674" s="134" t="str">
        <f>IF(ISERR(IF($C674="","",SUMIFS(Con_ve!$F$6:$F$1005,Con_ve!$C$6:$C$1005,$C674,Con_ve!$I$6:$I$1005,"Em negociação",Con_ve!$Q$6:$Q$1005,Cad_cl!BI$5))),"",IF($C674="","",SUMIFS(Con_ve!$F$6:$F$1005,Con_ve!$C$6:$C$1005,$C674,Con_ve!$I$6:$I$1005,"Em negociação",Con_ve!$Q$6:$Q$1005,Cad_cl!BI$5)))</f>
        <v/>
      </c>
      <c r="BJ674" s="134" t="str">
        <f>IF(ISERR(IF($C674="","",SUMIFS(Con_ve!$F$6:$F$1005,Con_ve!$C$6:$C$1005,$C674,Con_ve!$I$6:$I$1005,"Em negociação",Con_ve!$Q$6:$Q$1005,Cad_cl!BJ$5))),"",IF($C674="","",SUMIFS(Con_ve!$F$6:$F$1005,Con_ve!$C$6:$C$1005,$C674,Con_ve!$I$6:$I$1005,"Em negociação",Con_ve!$Q$6:$Q$1005,Cad_cl!BJ$5)))</f>
        <v/>
      </c>
      <c r="BK674" s="134" t="str">
        <f>IF(ISERR(IF($C674="","",SUMIFS(Con_ve!$F$6:$F$1005,Con_ve!$C$6:$C$1005,$C674,Con_ve!$I$6:$I$1005,"Em negociação",Con_ve!$Q$6:$Q$1005,Cad_cl!BK$5))),"",IF($C674="","",SUMIFS(Con_ve!$F$6:$F$1005,Con_ve!$C$6:$C$1005,$C674,Con_ve!$I$6:$I$1005,"Em negociação",Con_ve!$Q$6:$Q$1005,Cad_cl!BK$5)))</f>
        <v/>
      </c>
      <c r="BL674" s="134" t="str">
        <f>IF(ISERR(IF($C674="","",SUMIFS(Con_ve!$F$6:$F$1005,Con_ve!$C$6:$C$1005,$C674,Con_ve!$I$6:$I$1005,"Em negociação",Con_ve!$Q$6:$Q$1005,Cad_cl!BL$5))),"",IF($C674="","",SUMIFS(Con_ve!$F$6:$F$1005,Con_ve!$C$6:$C$1005,$C674,Con_ve!$I$6:$I$1005,"Em negociação",Con_ve!$Q$6:$Q$1005,Cad_cl!BL$5)))</f>
        <v/>
      </c>
      <c r="BM674" s="134" t="str">
        <f>IF(ISERR(IF($C674="","",SUMIFS(Con_ve!$F$6:$F$1005,Con_ve!$C$6:$C$1005,$C674,Con_ve!$I$6:$I$1005,"Em negociação",Con_ve!$Q$6:$Q$1005,Cad_cl!BM$5))),"",IF($C674="","",SUMIFS(Con_ve!$F$6:$F$1005,Con_ve!$C$6:$C$1005,$C674,Con_ve!$I$6:$I$1005,"Em negociação",Con_ve!$Q$6:$Q$1005,Cad_cl!BM$5)))</f>
        <v/>
      </c>
      <c r="BN674" s="134" t="str">
        <f>IF(ISERR(IF($C674="","",SUMIFS(Con_ve!$F$6:$F$1005,Con_ve!$C$6:$C$1005,$C674,Con_ve!$I$6:$I$1005,"Em negociação",Con_ve!$Q$6:$Q$1005,Cad_cl!BN$5))),"",IF($C674="","",SUMIFS(Con_ve!$F$6:$F$1005,Con_ve!$C$6:$C$1005,$C674,Con_ve!$I$6:$I$1005,"Em negociação",Con_ve!$Q$6:$Q$1005,Cad_cl!BN$5)))</f>
        <v/>
      </c>
      <c r="BO674" s="134" t="str">
        <f>IF(ISERR(IF($C674="","",SUMIFS(Con_ve!$F$6:$F$1005,Con_ve!$C$6:$C$1005,$C674,Con_ve!$I$6:$I$1005,"Em negociação",Con_ve!$Q$6:$Q$1005,Cad_cl!BO$5))),"",IF($C674="","",SUMIFS(Con_ve!$F$6:$F$1005,Con_ve!$C$6:$C$1005,$C674,Con_ve!$I$6:$I$1005,"Em negociação",Con_ve!$Q$6:$Q$1005,Cad_cl!BO$5)))</f>
        <v/>
      </c>
      <c r="BP674" s="134">
        <f t="shared" si="31"/>
        <v>0</v>
      </c>
      <c r="BR674" s="125" t="str">
        <f>IF(ISERR(IF(AND($I674=Re_lo!$E$5,BR$5=VLOOKUP(Re_lo!$H$5,Re_lo!$N$5:$O$16,2,0)),AP674,"")),"",IF(AND($I674=Re_lo!$E$5,BR$5=VLOOKUP(Re_lo!$H$5,Re_lo!$N$5:$O$16,2,0)),AP674,""))</f>
        <v/>
      </c>
      <c r="BS674" s="125" t="str">
        <f>IF(ISERR(IF(AND($I674=Re_lo!$E$5,BS$5=VLOOKUP(Re_lo!$H$5,Re_lo!$N$5:$O$16,2,0)),AQ674,"")),"",IF(AND($I674=Re_lo!$E$5,BS$5=VLOOKUP(Re_lo!$H$5,Re_lo!$N$5:$O$16,2,0)),AQ674,""))</f>
        <v/>
      </c>
      <c r="BT674" s="125" t="str">
        <f>IF(ISERR(IF(AND($I674=Re_lo!$E$5,BT$5=VLOOKUP(Re_lo!$H$5,Re_lo!$N$5:$O$16,2,0)),AR674,"")),"",IF(AND($I674=Re_lo!$E$5,BT$5=VLOOKUP(Re_lo!$H$5,Re_lo!$N$5:$O$16,2,0)),AR674,""))</f>
        <v/>
      </c>
      <c r="BU674" s="125" t="str">
        <f>IF(ISERR(IF(AND($I674=Re_lo!$E$5,BU$5=VLOOKUP(Re_lo!$H$5,Re_lo!$N$5:$O$16,2,0)),AS674,"")),"",IF(AND($I674=Re_lo!$E$5,BU$5=VLOOKUP(Re_lo!$H$5,Re_lo!$N$5:$O$16,2,0)),AS674,""))</f>
        <v/>
      </c>
      <c r="BV674" s="125" t="str">
        <f>IF(ISERR(IF(AND($I674=Re_lo!$E$5,BV$5=VLOOKUP(Re_lo!$H$5,Re_lo!$N$5:$O$16,2,0)),AT674,"")),"",IF(AND($I674=Re_lo!$E$5,BV$5=VLOOKUP(Re_lo!$H$5,Re_lo!$N$5:$O$16,2,0)),AT674,""))</f>
        <v/>
      </c>
      <c r="BW674" s="125" t="str">
        <f>IF(ISERR(IF(AND($I674=Re_lo!$E$5,BW$5=VLOOKUP(Re_lo!$H$5,Re_lo!$N$5:$O$16,2,0)),AU674,"")),"",IF(AND($I674=Re_lo!$E$5,BW$5=VLOOKUP(Re_lo!$H$5,Re_lo!$N$5:$O$16,2,0)),AU674,""))</f>
        <v/>
      </c>
      <c r="BX674" s="125" t="str">
        <f>IF(ISERR(IF(AND($I674=Re_lo!$E$5,BX$5=VLOOKUP(Re_lo!$H$5,Re_lo!$N$5:$O$16,2,0)),AV674,"")),"",IF(AND($I674=Re_lo!$E$5,BX$5=VLOOKUP(Re_lo!$H$5,Re_lo!$N$5:$O$16,2,0)),AV674,""))</f>
        <v/>
      </c>
      <c r="BY674" s="125" t="str">
        <f>IF(ISERR(IF(AND($I674=Re_lo!$E$5,BY$5=VLOOKUP(Re_lo!$H$5,Re_lo!$N$5:$O$16,2,0)),AW674,"")),"",IF(AND($I674=Re_lo!$E$5,BY$5=VLOOKUP(Re_lo!$H$5,Re_lo!$N$5:$O$16,2,0)),AW674,""))</f>
        <v/>
      </c>
      <c r="BZ674" s="125" t="str">
        <f>IF(ISERR(IF(AND($I674=Re_lo!$E$5,BZ$5=VLOOKUP(Re_lo!$H$5,Re_lo!$N$5:$O$16,2,0)),AX674,"")),"",IF(AND($I674=Re_lo!$E$5,BZ$5=VLOOKUP(Re_lo!$H$5,Re_lo!$N$5:$O$16,2,0)),AX674,""))</f>
        <v/>
      </c>
      <c r="CA674" s="125" t="str">
        <f>IF(ISERR(IF(AND($I674=Re_lo!$E$5,CA$5=VLOOKUP(Re_lo!$H$5,Re_lo!$N$5:$O$16,2,0)),AY674,"")),"",IF(AND($I674=Re_lo!$E$5,CA$5=VLOOKUP(Re_lo!$H$5,Re_lo!$N$5:$O$16,2,0)),AY674,""))</f>
        <v/>
      </c>
      <c r="CB674" s="125" t="str">
        <f>IF(ISERR(IF(AND($I674=Re_lo!$E$5,CB$5=VLOOKUP(Re_lo!$H$5,Re_lo!$N$5:$O$16,2,0)),AZ674,"")),"",IF(AND($I674=Re_lo!$E$5,CB$5=VLOOKUP(Re_lo!$H$5,Re_lo!$N$5:$O$16,2,0)),AZ674,""))</f>
        <v/>
      </c>
      <c r="CC674" s="125" t="str">
        <f>IF(ISERR(IF(AND($I674=Re_lo!$E$5,CC$5=VLOOKUP(Re_lo!$H$5,Re_lo!$N$5:$O$16,2,0)),BA674,"")),"",IF(AND($I674=Re_lo!$E$5,CC$5=VLOOKUP(Re_lo!$H$5,Re_lo!$N$5:$O$16,2,0)),BA674,""))</f>
        <v/>
      </c>
      <c r="CD674" s="125" t="str">
        <f>IF(ISERR(IF(AND($I674=Re_lo!$E$5,CD$5=VLOOKUP(Re_lo!$H$5,Re_lo!$N$5:$O$16,2,0)),BB674,"")),"",IF(AND($I674=Re_lo!$E$5,CD$5=VLOOKUP(Re_lo!$H$5,Re_lo!$N$5:$O$16,2,0)),BB674,""))</f>
        <v/>
      </c>
      <c r="CF674" s="125" t="str">
        <f>IF($C674="","",COUNTIFS(Con_ve!$C$6:$C$1005,$C674,Con_ve!$Q$6:$Q$1005,Cad_cl!CF$5))</f>
        <v/>
      </c>
      <c r="CG674" s="125" t="str">
        <f>IF($C674="","",COUNTIFS(Con_ve!$C$6:$C$1005,$C674,Con_ve!$Q$6:$Q$1005,Cad_cl!CG$5))</f>
        <v/>
      </c>
      <c r="CH674" s="125" t="str">
        <f>IF($C674="","",COUNTIFS(Con_ve!$C$6:$C$1005,$C674,Con_ve!$Q$6:$Q$1005,Cad_cl!CH$5))</f>
        <v/>
      </c>
      <c r="CI674" s="125" t="str">
        <f>IF($C674="","",COUNTIFS(Con_ve!$C$6:$C$1005,$C674,Con_ve!$Q$6:$Q$1005,Cad_cl!CI$5))</f>
        <v/>
      </c>
      <c r="CJ674" s="125" t="str">
        <f>IF($C674="","",COUNTIFS(Con_ve!$C$6:$C$1005,$C674,Con_ve!$Q$6:$Q$1005,Cad_cl!CJ$5))</f>
        <v/>
      </c>
      <c r="CK674" s="125" t="str">
        <f>IF($C674="","",COUNTIFS(Con_ve!$C$6:$C$1005,$C674,Con_ve!$Q$6:$Q$1005,Cad_cl!CK$5))</f>
        <v/>
      </c>
      <c r="CL674" s="125" t="str">
        <f>IF($C674="","",COUNTIFS(Con_ve!$C$6:$C$1005,$C674,Con_ve!$Q$6:$Q$1005,Cad_cl!CL$5))</f>
        <v/>
      </c>
      <c r="CM674" s="125" t="str">
        <f>IF($C674="","",COUNTIFS(Con_ve!$C$6:$C$1005,$C674,Con_ve!$Q$6:$Q$1005,Cad_cl!CM$5))</f>
        <v/>
      </c>
      <c r="CN674" s="125" t="str">
        <f>IF($C674="","",COUNTIFS(Con_ve!$C$6:$C$1005,$C674,Con_ve!$Q$6:$Q$1005,Cad_cl!CN$5))</f>
        <v/>
      </c>
      <c r="CO674" s="125" t="str">
        <f>IF($C674="","",COUNTIFS(Con_ve!$C$6:$C$1005,$C674,Con_ve!$Q$6:$Q$1005,Cad_cl!CO$5))</f>
        <v/>
      </c>
      <c r="CP674" s="125" t="str">
        <f>IF($C674="","",COUNTIFS(Con_ve!$C$6:$C$1005,$C674,Con_ve!$Q$6:$Q$1005,Cad_cl!CP$5))</f>
        <v/>
      </c>
      <c r="CQ674" s="125" t="str">
        <f>IF($C674="","",COUNTIFS(Con_ve!$C$6:$C$1005,$C674,Con_ve!$Q$6:$Q$1005,Cad_cl!CQ$5))</f>
        <v/>
      </c>
      <c r="CR674" s="125">
        <f t="shared" si="32"/>
        <v>0</v>
      </c>
    </row>
    <row r="675" spans="3:96" ht="30" customHeight="1">
      <c r="C675" s="153"/>
      <c r="D675" s="153"/>
      <c r="E675" s="154"/>
      <c r="F675" s="153"/>
      <c r="G675" s="155"/>
      <c r="H675" s="153"/>
      <c r="I675" s="153"/>
      <c r="J675" s="132" t="s">
        <v>309</v>
      </c>
      <c r="K675" s="133" t="s">
        <v>309</v>
      </c>
      <c r="L675" s="153"/>
      <c r="M675" s="153"/>
      <c r="N675" s="153"/>
      <c r="O675" s="153"/>
      <c r="P675" s="153"/>
      <c r="Q675" s="153"/>
      <c r="AP675" s="134" t="str">
        <f>IF(ISERR(IF($C675="","",SUMIFS(Con_ve!$F$6:$F$1005,Con_ve!$C$6:$C$1005,$C675,Con_ve!$I$6:$I$1005,"Fechada",Con_ve!$Q$6:$Q$1005,Cad_cl!AP$5))),"",IF($C675="","",SUMIFS(Con_ve!$F$6:$F$1005,Con_ve!$C$6:$C$1005,$C675,Con_ve!$I$6:$I$1005,"Fechada",Con_ve!$Q$6:$Q$1005,Cad_cl!AP$5)))</f>
        <v/>
      </c>
      <c r="AQ675" s="134" t="str">
        <f>IF(ISERR(IF($C675="","",SUMIFS(Con_ve!$F$6:$F$1005,Con_ve!$C$6:$C$1005,$C675,Con_ve!$I$6:$I$1005,"Fechada",Con_ve!$Q$6:$Q$1005,Cad_cl!AQ$5))),"",IF($C675="","",SUMIFS(Con_ve!$F$6:$F$1005,Con_ve!$C$6:$C$1005,$C675,Con_ve!$I$6:$I$1005,"Fechada",Con_ve!$Q$6:$Q$1005,Cad_cl!AQ$5)))</f>
        <v/>
      </c>
      <c r="AR675" s="134" t="str">
        <f>IF(ISERR(IF($C675="","",SUMIFS(Con_ve!$F$6:$F$1005,Con_ve!$C$6:$C$1005,$C675,Con_ve!$I$6:$I$1005,"Fechada",Con_ve!$Q$6:$Q$1005,Cad_cl!AR$5))),"",IF($C675="","",SUMIFS(Con_ve!$F$6:$F$1005,Con_ve!$C$6:$C$1005,$C675,Con_ve!$I$6:$I$1005,"Fechada",Con_ve!$Q$6:$Q$1005,Cad_cl!AR$5)))</f>
        <v/>
      </c>
      <c r="AS675" s="134" t="str">
        <f>IF(ISERR(IF($C675="","",SUMIFS(Con_ve!$F$6:$F$1005,Con_ve!$C$6:$C$1005,$C675,Con_ve!$I$6:$I$1005,"Fechada",Con_ve!$Q$6:$Q$1005,Cad_cl!AS$5))),"",IF($C675="","",SUMIFS(Con_ve!$F$6:$F$1005,Con_ve!$C$6:$C$1005,$C675,Con_ve!$I$6:$I$1005,"Fechada",Con_ve!$Q$6:$Q$1005,Cad_cl!AS$5)))</f>
        <v/>
      </c>
      <c r="AT675" s="134" t="str">
        <f>IF(ISERR(IF($C675="","",SUMIFS(Con_ve!$F$6:$F$1005,Con_ve!$C$6:$C$1005,$C675,Con_ve!$I$6:$I$1005,"Fechada",Con_ve!$Q$6:$Q$1005,Cad_cl!AT$5))),"",IF($C675="","",SUMIFS(Con_ve!$F$6:$F$1005,Con_ve!$C$6:$C$1005,$C675,Con_ve!$I$6:$I$1005,"Fechada",Con_ve!$Q$6:$Q$1005,Cad_cl!AT$5)))</f>
        <v/>
      </c>
      <c r="AU675" s="134" t="str">
        <f>IF(ISERR(IF($C675="","",SUMIFS(Con_ve!$F$6:$F$1005,Con_ve!$C$6:$C$1005,$C675,Con_ve!$I$6:$I$1005,"Fechada",Con_ve!$Q$6:$Q$1005,Cad_cl!AU$5))),"",IF($C675="","",SUMIFS(Con_ve!$F$6:$F$1005,Con_ve!$C$6:$C$1005,$C675,Con_ve!$I$6:$I$1005,"Fechada",Con_ve!$Q$6:$Q$1005,Cad_cl!AU$5)))</f>
        <v/>
      </c>
      <c r="AV675" s="134" t="str">
        <f>IF(ISERR(IF($C675="","",SUMIFS(Con_ve!$F$6:$F$1005,Con_ve!$C$6:$C$1005,$C675,Con_ve!$I$6:$I$1005,"Fechada",Con_ve!$Q$6:$Q$1005,Cad_cl!AV$5))),"",IF($C675="","",SUMIFS(Con_ve!$F$6:$F$1005,Con_ve!$C$6:$C$1005,$C675,Con_ve!$I$6:$I$1005,"Fechada",Con_ve!$Q$6:$Q$1005,Cad_cl!AV$5)))</f>
        <v/>
      </c>
      <c r="AW675" s="134" t="str">
        <f>IF(ISERR(IF($C675="","",SUMIFS(Con_ve!$F$6:$F$1005,Con_ve!$C$6:$C$1005,$C675,Con_ve!$I$6:$I$1005,"Fechada",Con_ve!$Q$6:$Q$1005,Cad_cl!AW$5))),"",IF($C675="","",SUMIFS(Con_ve!$F$6:$F$1005,Con_ve!$C$6:$C$1005,$C675,Con_ve!$I$6:$I$1005,"Fechada",Con_ve!$Q$6:$Q$1005,Cad_cl!AW$5)))</f>
        <v/>
      </c>
      <c r="AX675" s="134" t="str">
        <f>IF(ISERR(IF($C675="","",SUMIFS(Con_ve!$F$6:$F$1005,Con_ve!$C$6:$C$1005,$C675,Con_ve!$I$6:$I$1005,"Fechada",Con_ve!$Q$6:$Q$1005,Cad_cl!AX$5))),"",IF($C675="","",SUMIFS(Con_ve!$F$6:$F$1005,Con_ve!$C$6:$C$1005,$C675,Con_ve!$I$6:$I$1005,"Fechada",Con_ve!$Q$6:$Q$1005,Cad_cl!AX$5)))</f>
        <v/>
      </c>
      <c r="AY675" s="134" t="str">
        <f>IF(ISERR(IF($C675="","",SUMIFS(Con_ve!$F$6:$F$1005,Con_ve!$C$6:$C$1005,$C675,Con_ve!$I$6:$I$1005,"Fechada",Con_ve!$Q$6:$Q$1005,Cad_cl!AY$5))),"",IF($C675="","",SUMIFS(Con_ve!$F$6:$F$1005,Con_ve!$C$6:$C$1005,$C675,Con_ve!$I$6:$I$1005,"Fechada",Con_ve!$Q$6:$Q$1005,Cad_cl!AY$5)))</f>
        <v/>
      </c>
      <c r="AZ675" s="134" t="str">
        <f>IF(ISERR(IF($C675="","",SUMIFS(Con_ve!$F$6:$F$1005,Con_ve!$C$6:$C$1005,$C675,Con_ve!$I$6:$I$1005,"Fechada",Con_ve!$Q$6:$Q$1005,Cad_cl!AZ$5))),"",IF($C675="","",SUMIFS(Con_ve!$F$6:$F$1005,Con_ve!$C$6:$C$1005,$C675,Con_ve!$I$6:$I$1005,"Fechada",Con_ve!$Q$6:$Q$1005,Cad_cl!AZ$5)))</f>
        <v/>
      </c>
      <c r="BA675" s="134" t="str">
        <f>IF(ISERR(IF($C675="","",SUMIFS(Con_ve!$F$6:$F$1005,Con_ve!$C$6:$C$1005,$C675,Con_ve!$I$6:$I$1005,"Fechada",Con_ve!$Q$6:$Q$1005,Cad_cl!BA$5))),"",IF($C675="","",SUMIFS(Con_ve!$F$6:$F$1005,Con_ve!$C$6:$C$1005,$C675,Con_ve!$I$6:$I$1005,"Fechada",Con_ve!$Q$6:$Q$1005,Cad_cl!BA$5)))</f>
        <v/>
      </c>
      <c r="BB675" s="134">
        <f t="shared" si="30"/>
        <v>0</v>
      </c>
      <c r="BD675" s="134" t="str">
        <f>IF(ISERR(IF($C675="","",SUMIFS(Con_ve!$F$6:$F$1005,Con_ve!$C$6:$C$1005,$C675,Con_ve!$I$6:$I$1005,"Em negociação",Con_ve!$Q$6:$Q$1005,Cad_cl!BD$5))),"",IF($C675="","",SUMIFS(Con_ve!$F$6:$F$1005,Con_ve!$C$6:$C$1005,$C675,Con_ve!$I$6:$I$1005,"Em negociação",Con_ve!$Q$6:$Q$1005,Cad_cl!BD$5)))</f>
        <v/>
      </c>
      <c r="BE675" s="134" t="str">
        <f>IF(ISERR(IF($C675="","",SUMIFS(Con_ve!$F$6:$F$1005,Con_ve!$C$6:$C$1005,$C675,Con_ve!$I$6:$I$1005,"Em negociação",Con_ve!$Q$6:$Q$1005,Cad_cl!BE$5))),"",IF($C675="","",SUMIFS(Con_ve!$F$6:$F$1005,Con_ve!$C$6:$C$1005,$C675,Con_ve!$I$6:$I$1005,"Em negociação",Con_ve!$Q$6:$Q$1005,Cad_cl!BE$5)))</f>
        <v/>
      </c>
      <c r="BF675" s="134" t="str">
        <f>IF(ISERR(IF($C675="","",SUMIFS(Con_ve!$F$6:$F$1005,Con_ve!$C$6:$C$1005,$C675,Con_ve!$I$6:$I$1005,"Em negociação",Con_ve!$Q$6:$Q$1005,Cad_cl!BF$5))),"",IF($C675="","",SUMIFS(Con_ve!$F$6:$F$1005,Con_ve!$C$6:$C$1005,$C675,Con_ve!$I$6:$I$1005,"Em negociação",Con_ve!$Q$6:$Q$1005,Cad_cl!BF$5)))</f>
        <v/>
      </c>
      <c r="BG675" s="134" t="str">
        <f>IF(ISERR(IF($C675="","",SUMIFS(Con_ve!$F$6:$F$1005,Con_ve!$C$6:$C$1005,$C675,Con_ve!$I$6:$I$1005,"Em negociação",Con_ve!$Q$6:$Q$1005,Cad_cl!BG$5))),"",IF($C675="","",SUMIFS(Con_ve!$F$6:$F$1005,Con_ve!$C$6:$C$1005,$C675,Con_ve!$I$6:$I$1005,"Em negociação",Con_ve!$Q$6:$Q$1005,Cad_cl!BG$5)))</f>
        <v/>
      </c>
      <c r="BH675" s="134" t="str">
        <f>IF(ISERR(IF($C675="","",SUMIFS(Con_ve!$F$6:$F$1005,Con_ve!$C$6:$C$1005,$C675,Con_ve!$I$6:$I$1005,"Em negociação",Con_ve!$Q$6:$Q$1005,Cad_cl!BH$5))),"",IF($C675="","",SUMIFS(Con_ve!$F$6:$F$1005,Con_ve!$C$6:$C$1005,$C675,Con_ve!$I$6:$I$1005,"Em negociação",Con_ve!$Q$6:$Q$1005,Cad_cl!BH$5)))</f>
        <v/>
      </c>
      <c r="BI675" s="134" t="str">
        <f>IF(ISERR(IF($C675="","",SUMIFS(Con_ve!$F$6:$F$1005,Con_ve!$C$6:$C$1005,$C675,Con_ve!$I$6:$I$1005,"Em negociação",Con_ve!$Q$6:$Q$1005,Cad_cl!BI$5))),"",IF($C675="","",SUMIFS(Con_ve!$F$6:$F$1005,Con_ve!$C$6:$C$1005,$C675,Con_ve!$I$6:$I$1005,"Em negociação",Con_ve!$Q$6:$Q$1005,Cad_cl!BI$5)))</f>
        <v/>
      </c>
      <c r="BJ675" s="134" t="str">
        <f>IF(ISERR(IF($C675="","",SUMIFS(Con_ve!$F$6:$F$1005,Con_ve!$C$6:$C$1005,$C675,Con_ve!$I$6:$I$1005,"Em negociação",Con_ve!$Q$6:$Q$1005,Cad_cl!BJ$5))),"",IF($C675="","",SUMIFS(Con_ve!$F$6:$F$1005,Con_ve!$C$6:$C$1005,$C675,Con_ve!$I$6:$I$1005,"Em negociação",Con_ve!$Q$6:$Q$1005,Cad_cl!BJ$5)))</f>
        <v/>
      </c>
      <c r="BK675" s="134" t="str">
        <f>IF(ISERR(IF($C675="","",SUMIFS(Con_ve!$F$6:$F$1005,Con_ve!$C$6:$C$1005,$C675,Con_ve!$I$6:$I$1005,"Em negociação",Con_ve!$Q$6:$Q$1005,Cad_cl!BK$5))),"",IF($C675="","",SUMIFS(Con_ve!$F$6:$F$1005,Con_ve!$C$6:$C$1005,$C675,Con_ve!$I$6:$I$1005,"Em negociação",Con_ve!$Q$6:$Q$1005,Cad_cl!BK$5)))</f>
        <v/>
      </c>
      <c r="BL675" s="134" t="str">
        <f>IF(ISERR(IF($C675="","",SUMIFS(Con_ve!$F$6:$F$1005,Con_ve!$C$6:$C$1005,$C675,Con_ve!$I$6:$I$1005,"Em negociação",Con_ve!$Q$6:$Q$1005,Cad_cl!BL$5))),"",IF($C675="","",SUMIFS(Con_ve!$F$6:$F$1005,Con_ve!$C$6:$C$1005,$C675,Con_ve!$I$6:$I$1005,"Em negociação",Con_ve!$Q$6:$Q$1005,Cad_cl!BL$5)))</f>
        <v/>
      </c>
      <c r="BM675" s="134" t="str">
        <f>IF(ISERR(IF($C675="","",SUMIFS(Con_ve!$F$6:$F$1005,Con_ve!$C$6:$C$1005,$C675,Con_ve!$I$6:$I$1005,"Em negociação",Con_ve!$Q$6:$Q$1005,Cad_cl!BM$5))),"",IF($C675="","",SUMIFS(Con_ve!$F$6:$F$1005,Con_ve!$C$6:$C$1005,$C675,Con_ve!$I$6:$I$1005,"Em negociação",Con_ve!$Q$6:$Q$1005,Cad_cl!BM$5)))</f>
        <v/>
      </c>
      <c r="BN675" s="134" t="str">
        <f>IF(ISERR(IF($C675="","",SUMIFS(Con_ve!$F$6:$F$1005,Con_ve!$C$6:$C$1005,$C675,Con_ve!$I$6:$I$1005,"Em negociação",Con_ve!$Q$6:$Q$1005,Cad_cl!BN$5))),"",IF($C675="","",SUMIFS(Con_ve!$F$6:$F$1005,Con_ve!$C$6:$C$1005,$C675,Con_ve!$I$6:$I$1005,"Em negociação",Con_ve!$Q$6:$Q$1005,Cad_cl!BN$5)))</f>
        <v/>
      </c>
      <c r="BO675" s="134" t="str">
        <f>IF(ISERR(IF($C675="","",SUMIFS(Con_ve!$F$6:$F$1005,Con_ve!$C$6:$C$1005,$C675,Con_ve!$I$6:$I$1005,"Em negociação",Con_ve!$Q$6:$Q$1005,Cad_cl!BO$5))),"",IF($C675="","",SUMIFS(Con_ve!$F$6:$F$1005,Con_ve!$C$6:$C$1005,$C675,Con_ve!$I$6:$I$1005,"Em negociação",Con_ve!$Q$6:$Q$1005,Cad_cl!BO$5)))</f>
        <v/>
      </c>
      <c r="BP675" s="134">
        <f t="shared" si="31"/>
        <v>0</v>
      </c>
      <c r="BR675" s="125" t="str">
        <f>IF(ISERR(IF(AND($I675=Re_lo!$E$5,BR$5=VLOOKUP(Re_lo!$H$5,Re_lo!$N$5:$O$16,2,0)),AP675,"")),"",IF(AND($I675=Re_lo!$E$5,BR$5=VLOOKUP(Re_lo!$H$5,Re_lo!$N$5:$O$16,2,0)),AP675,""))</f>
        <v/>
      </c>
      <c r="BS675" s="125" t="str">
        <f>IF(ISERR(IF(AND($I675=Re_lo!$E$5,BS$5=VLOOKUP(Re_lo!$H$5,Re_lo!$N$5:$O$16,2,0)),AQ675,"")),"",IF(AND($I675=Re_lo!$E$5,BS$5=VLOOKUP(Re_lo!$H$5,Re_lo!$N$5:$O$16,2,0)),AQ675,""))</f>
        <v/>
      </c>
      <c r="BT675" s="125" t="str">
        <f>IF(ISERR(IF(AND($I675=Re_lo!$E$5,BT$5=VLOOKUP(Re_lo!$H$5,Re_lo!$N$5:$O$16,2,0)),AR675,"")),"",IF(AND($I675=Re_lo!$E$5,BT$5=VLOOKUP(Re_lo!$H$5,Re_lo!$N$5:$O$16,2,0)),AR675,""))</f>
        <v/>
      </c>
      <c r="BU675" s="125" t="str">
        <f>IF(ISERR(IF(AND($I675=Re_lo!$E$5,BU$5=VLOOKUP(Re_lo!$H$5,Re_lo!$N$5:$O$16,2,0)),AS675,"")),"",IF(AND($I675=Re_lo!$E$5,BU$5=VLOOKUP(Re_lo!$H$5,Re_lo!$N$5:$O$16,2,0)),AS675,""))</f>
        <v/>
      </c>
      <c r="BV675" s="125" t="str">
        <f>IF(ISERR(IF(AND($I675=Re_lo!$E$5,BV$5=VLOOKUP(Re_lo!$H$5,Re_lo!$N$5:$O$16,2,0)),AT675,"")),"",IF(AND($I675=Re_lo!$E$5,BV$5=VLOOKUP(Re_lo!$H$5,Re_lo!$N$5:$O$16,2,0)),AT675,""))</f>
        <v/>
      </c>
      <c r="BW675" s="125" t="str">
        <f>IF(ISERR(IF(AND($I675=Re_lo!$E$5,BW$5=VLOOKUP(Re_lo!$H$5,Re_lo!$N$5:$O$16,2,0)),AU675,"")),"",IF(AND($I675=Re_lo!$E$5,BW$5=VLOOKUP(Re_lo!$H$5,Re_lo!$N$5:$O$16,2,0)),AU675,""))</f>
        <v/>
      </c>
      <c r="BX675" s="125" t="str">
        <f>IF(ISERR(IF(AND($I675=Re_lo!$E$5,BX$5=VLOOKUP(Re_lo!$H$5,Re_lo!$N$5:$O$16,2,0)),AV675,"")),"",IF(AND($I675=Re_lo!$E$5,BX$5=VLOOKUP(Re_lo!$H$5,Re_lo!$N$5:$O$16,2,0)),AV675,""))</f>
        <v/>
      </c>
      <c r="BY675" s="125" t="str">
        <f>IF(ISERR(IF(AND($I675=Re_lo!$E$5,BY$5=VLOOKUP(Re_lo!$H$5,Re_lo!$N$5:$O$16,2,0)),AW675,"")),"",IF(AND($I675=Re_lo!$E$5,BY$5=VLOOKUP(Re_lo!$H$5,Re_lo!$N$5:$O$16,2,0)),AW675,""))</f>
        <v/>
      </c>
      <c r="BZ675" s="125" t="str">
        <f>IF(ISERR(IF(AND($I675=Re_lo!$E$5,BZ$5=VLOOKUP(Re_lo!$H$5,Re_lo!$N$5:$O$16,2,0)),AX675,"")),"",IF(AND($I675=Re_lo!$E$5,BZ$5=VLOOKUP(Re_lo!$H$5,Re_lo!$N$5:$O$16,2,0)),AX675,""))</f>
        <v/>
      </c>
      <c r="CA675" s="125" t="str">
        <f>IF(ISERR(IF(AND($I675=Re_lo!$E$5,CA$5=VLOOKUP(Re_lo!$H$5,Re_lo!$N$5:$O$16,2,0)),AY675,"")),"",IF(AND($I675=Re_lo!$E$5,CA$5=VLOOKUP(Re_lo!$H$5,Re_lo!$N$5:$O$16,2,0)),AY675,""))</f>
        <v/>
      </c>
      <c r="CB675" s="125" t="str">
        <f>IF(ISERR(IF(AND($I675=Re_lo!$E$5,CB$5=VLOOKUP(Re_lo!$H$5,Re_lo!$N$5:$O$16,2,0)),AZ675,"")),"",IF(AND($I675=Re_lo!$E$5,CB$5=VLOOKUP(Re_lo!$H$5,Re_lo!$N$5:$O$16,2,0)),AZ675,""))</f>
        <v/>
      </c>
      <c r="CC675" s="125" t="str">
        <f>IF(ISERR(IF(AND($I675=Re_lo!$E$5,CC$5=VLOOKUP(Re_lo!$H$5,Re_lo!$N$5:$O$16,2,0)),BA675,"")),"",IF(AND($I675=Re_lo!$E$5,CC$5=VLOOKUP(Re_lo!$H$5,Re_lo!$N$5:$O$16,2,0)),BA675,""))</f>
        <v/>
      </c>
      <c r="CD675" s="125" t="str">
        <f>IF(ISERR(IF(AND($I675=Re_lo!$E$5,CD$5=VLOOKUP(Re_lo!$H$5,Re_lo!$N$5:$O$16,2,0)),BB675,"")),"",IF(AND($I675=Re_lo!$E$5,CD$5=VLOOKUP(Re_lo!$H$5,Re_lo!$N$5:$O$16,2,0)),BB675,""))</f>
        <v/>
      </c>
      <c r="CF675" s="125" t="str">
        <f>IF($C675="","",COUNTIFS(Con_ve!$C$6:$C$1005,$C675,Con_ve!$Q$6:$Q$1005,Cad_cl!CF$5))</f>
        <v/>
      </c>
      <c r="CG675" s="125" t="str">
        <f>IF($C675="","",COUNTIFS(Con_ve!$C$6:$C$1005,$C675,Con_ve!$Q$6:$Q$1005,Cad_cl!CG$5))</f>
        <v/>
      </c>
      <c r="CH675" s="125" t="str">
        <f>IF($C675="","",COUNTIFS(Con_ve!$C$6:$C$1005,$C675,Con_ve!$Q$6:$Q$1005,Cad_cl!CH$5))</f>
        <v/>
      </c>
      <c r="CI675" s="125" t="str">
        <f>IF($C675="","",COUNTIFS(Con_ve!$C$6:$C$1005,$C675,Con_ve!$Q$6:$Q$1005,Cad_cl!CI$5))</f>
        <v/>
      </c>
      <c r="CJ675" s="125" t="str">
        <f>IF($C675="","",COUNTIFS(Con_ve!$C$6:$C$1005,$C675,Con_ve!$Q$6:$Q$1005,Cad_cl!CJ$5))</f>
        <v/>
      </c>
      <c r="CK675" s="125" t="str">
        <f>IF($C675="","",COUNTIFS(Con_ve!$C$6:$C$1005,$C675,Con_ve!$Q$6:$Q$1005,Cad_cl!CK$5))</f>
        <v/>
      </c>
      <c r="CL675" s="125" t="str">
        <f>IF($C675="","",COUNTIFS(Con_ve!$C$6:$C$1005,$C675,Con_ve!$Q$6:$Q$1005,Cad_cl!CL$5))</f>
        <v/>
      </c>
      <c r="CM675" s="125" t="str">
        <f>IF($C675="","",COUNTIFS(Con_ve!$C$6:$C$1005,$C675,Con_ve!$Q$6:$Q$1005,Cad_cl!CM$5))</f>
        <v/>
      </c>
      <c r="CN675" s="125" t="str">
        <f>IF($C675="","",COUNTIFS(Con_ve!$C$6:$C$1005,$C675,Con_ve!$Q$6:$Q$1005,Cad_cl!CN$5))</f>
        <v/>
      </c>
      <c r="CO675" s="125" t="str">
        <f>IF($C675="","",COUNTIFS(Con_ve!$C$6:$C$1005,$C675,Con_ve!$Q$6:$Q$1005,Cad_cl!CO$5))</f>
        <v/>
      </c>
      <c r="CP675" s="125" t="str">
        <f>IF($C675="","",COUNTIFS(Con_ve!$C$6:$C$1005,$C675,Con_ve!$Q$6:$Q$1005,Cad_cl!CP$5))</f>
        <v/>
      </c>
      <c r="CQ675" s="125" t="str">
        <f>IF($C675="","",COUNTIFS(Con_ve!$C$6:$C$1005,$C675,Con_ve!$Q$6:$Q$1005,Cad_cl!CQ$5))</f>
        <v/>
      </c>
      <c r="CR675" s="125">
        <f t="shared" si="32"/>
        <v>0</v>
      </c>
    </row>
    <row r="676" spans="3:96" ht="30" customHeight="1">
      <c r="C676" s="153"/>
      <c r="D676" s="153"/>
      <c r="E676" s="154"/>
      <c r="F676" s="153"/>
      <c r="G676" s="155"/>
      <c r="H676" s="153"/>
      <c r="I676" s="153"/>
      <c r="J676" s="132" t="s">
        <v>309</v>
      </c>
      <c r="K676" s="133" t="s">
        <v>309</v>
      </c>
      <c r="L676" s="153"/>
      <c r="M676" s="153"/>
      <c r="N676" s="153"/>
      <c r="O676" s="153"/>
      <c r="P676" s="153"/>
      <c r="Q676" s="153"/>
      <c r="AP676" s="134" t="str">
        <f>IF(ISERR(IF($C676="","",SUMIFS(Con_ve!$F$6:$F$1005,Con_ve!$C$6:$C$1005,$C676,Con_ve!$I$6:$I$1005,"Fechada",Con_ve!$Q$6:$Q$1005,Cad_cl!AP$5))),"",IF($C676="","",SUMIFS(Con_ve!$F$6:$F$1005,Con_ve!$C$6:$C$1005,$C676,Con_ve!$I$6:$I$1005,"Fechada",Con_ve!$Q$6:$Q$1005,Cad_cl!AP$5)))</f>
        <v/>
      </c>
      <c r="AQ676" s="134" t="str">
        <f>IF(ISERR(IF($C676="","",SUMIFS(Con_ve!$F$6:$F$1005,Con_ve!$C$6:$C$1005,$C676,Con_ve!$I$6:$I$1005,"Fechada",Con_ve!$Q$6:$Q$1005,Cad_cl!AQ$5))),"",IF($C676="","",SUMIFS(Con_ve!$F$6:$F$1005,Con_ve!$C$6:$C$1005,$C676,Con_ve!$I$6:$I$1005,"Fechada",Con_ve!$Q$6:$Q$1005,Cad_cl!AQ$5)))</f>
        <v/>
      </c>
      <c r="AR676" s="134" t="str">
        <f>IF(ISERR(IF($C676="","",SUMIFS(Con_ve!$F$6:$F$1005,Con_ve!$C$6:$C$1005,$C676,Con_ve!$I$6:$I$1005,"Fechada",Con_ve!$Q$6:$Q$1005,Cad_cl!AR$5))),"",IF($C676="","",SUMIFS(Con_ve!$F$6:$F$1005,Con_ve!$C$6:$C$1005,$C676,Con_ve!$I$6:$I$1005,"Fechada",Con_ve!$Q$6:$Q$1005,Cad_cl!AR$5)))</f>
        <v/>
      </c>
      <c r="AS676" s="134" t="str">
        <f>IF(ISERR(IF($C676="","",SUMIFS(Con_ve!$F$6:$F$1005,Con_ve!$C$6:$C$1005,$C676,Con_ve!$I$6:$I$1005,"Fechada",Con_ve!$Q$6:$Q$1005,Cad_cl!AS$5))),"",IF($C676="","",SUMIFS(Con_ve!$F$6:$F$1005,Con_ve!$C$6:$C$1005,$C676,Con_ve!$I$6:$I$1005,"Fechada",Con_ve!$Q$6:$Q$1005,Cad_cl!AS$5)))</f>
        <v/>
      </c>
      <c r="AT676" s="134" t="str">
        <f>IF(ISERR(IF($C676="","",SUMIFS(Con_ve!$F$6:$F$1005,Con_ve!$C$6:$C$1005,$C676,Con_ve!$I$6:$I$1005,"Fechada",Con_ve!$Q$6:$Q$1005,Cad_cl!AT$5))),"",IF($C676="","",SUMIFS(Con_ve!$F$6:$F$1005,Con_ve!$C$6:$C$1005,$C676,Con_ve!$I$6:$I$1005,"Fechada",Con_ve!$Q$6:$Q$1005,Cad_cl!AT$5)))</f>
        <v/>
      </c>
      <c r="AU676" s="134" t="str">
        <f>IF(ISERR(IF($C676="","",SUMIFS(Con_ve!$F$6:$F$1005,Con_ve!$C$6:$C$1005,$C676,Con_ve!$I$6:$I$1005,"Fechada",Con_ve!$Q$6:$Q$1005,Cad_cl!AU$5))),"",IF($C676="","",SUMIFS(Con_ve!$F$6:$F$1005,Con_ve!$C$6:$C$1005,$C676,Con_ve!$I$6:$I$1005,"Fechada",Con_ve!$Q$6:$Q$1005,Cad_cl!AU$5)))</f>
        <v/>
      </c>
      <c r="AV676" s="134" t="str">
        <f>IF(ISERR(IF($C676="","",SUMIFS(Con_ve!$F$6:$F$1005,Con_ve!$C$6:$C$1005,$C676,Con_ve!$I$6:$I$1005,"Fechada",Con_ve!$Q$6:$Q$1005,Cad_cl!AV$5))),"",IF($C676="","",SUMIFS(Con_ve!$F$6:$F$1005,Con_ve!$C$6:$C$1005,$C676,Con_ve!$I$6:$I$1005,"Fechada",Con_ve!$Q$6:$Q$1005,Cad_cl!AV$5)))</f>
        <v/>
      </c>
      <c r="AW676" s="134" t="str">
        <f>IF(ISERR(IF($C676="","",SUMIFS(Con_ve!$F$6:$F$1005,Con_ve!$C$6:$C$1005,$C676,Con_ve!$I$6:$I$1005,"Fechada",Con_ve!$Q$6:$Q$1005,Cad_cl!AW$5))),"",IF($C676="","",SUMIFS(Con_ve!$F$6:$F$1005,Con_ve!$C$6:$C$1005,$C676,Con_ve!$I$6:$I$1005,"Fechada",Con_ve!$Q$6:$Q$1005,Cad_cl!AW$5)))</f>
        <v/>
      </c>
      <c r="AX676" s="134" t="str">
        <f>IF(ISERR(IF($C676="","",SUMIFS(Con_ve!$F$6:$F$1005,Con_ve!$C$6:$C$1005,$C676,Con_ve!$I$6:$I$1005,"Fechada",Con_ve!$Q$6:$Q$1005,Cad_cl!AX$5))),"",IF($C676="","",SUMIFS(Con_ve!$F$6:$F$1005,Con_ve!$C$6:$C$1005,$C676,Con_ve!$I$6:$I$1005,"Fechada",Con_ve!$Q$6:$Q$1005,Cad_cl!AX$5)))</f>
        <v/>
      </c>
      <c r="AY676" s="134" t="str">
        <f>IF(ISERR(IF($C676="","",SUMIFS(Con_ve!$F$6:$F$1005,Con_ve!$C$6:$C$1005,$C676,Con_ve!$I$6:$I$1005,"Fechada",Con_ve!$Q$6:$Q$1005,Cad_cl!AY$5))),"",IF($C676="","",SUMIFS(Con_ve!$F$6:$F$1005,Con_ve!$C$6:$C$1005,$C676,Con_ve!$I$6:$I$1005,"Fechada",Con_ve!$Q$6:$Q$1005,Cad_cl!AY$5)))</f>
        <v/>
      </c>
      <c r="AZ676" s="134" t="str">
        <f>IF(ISERR(IF($C676="","",SUMIFS(Con_ve!$F$6:$F$1005,Con_ve!$C$6:$C$1005,$C676,Con_ve!$I$6:$I$1005,"Fechada",Con_ve!$Q$6:$Q$1005,Cad_cl!AZ$5))),"",IF($C676="","",SUMIFS(Con_ve!$F$6:$F$1005,Con_ve!$C$6:$C$1005,$C676,Con_ve!$I$6:$I$1005,"Fechada",Con_ve!$Q$6:$Q$1005,Cad_cl!AZ$5)))</f>
        <v/>
      </c>
      <c r="BA676" s="134" t="str">
        <f>IF(ISERR(IF($C676="","",SUMIFS(Con_ve!$F$6:$F$1005,Con_ve!$C$6:$C$1005,$C676,Con_ve!$I$6:$I$1005,"Fechada",Con_ve!$Q$6:$Q$1005,Cad_cl!BA$5))),"",IF($C676="","",SUMIFS(Con_ve!$F$6:$F$1005,Con_ve!$C$6:$C$1005,$C676,Con_ve!$I$6:$I$1005,"Fechada",Con_ve!$Q$6:$Q$1005,Cad_cl!BA$5)))</f>
        <v/>
      </c>
      <c r="BB676" s="134">
        <f t="shared" si="30"/>
        <v>0</v>
      </c>
      <c r="BD676" s="134" t="str">
        <f>IF(ISERR(IF($C676="","",SUMIFS(Con_ve!$F$6:$F$1005,Con_ve!$C$6:$C$1005,$C676,Con_ve!$I$6:$I$1005,"Em negociação",Con_ve!$Q$6:$Q$1005,Cad_cl!BD$5))),"",IF($C676="","",SUMIFS(Con_ve!$F$6:$F$1005,Con_ve!$C$6:$C$1005,$C676,Con_ve!$I$6:$I$1005,"Em negociação",Con_ve!$Q$6:$Q$1005,Cad_cl!BD$5)))</f>
        <v/>
      </c>
      <c r="BE676" s="134" t="str">
        <f>IF(ISERR(IF($C676="","",SUMIFS(Con_ve!$F$6:$F$1005,Con_ve!$C$6:$C$1005,$C676,Con_ve!$I$6:$I$1005,"Em negociação",Con_ve!$Q$6:$Q$1005,Cad_cl!BE$5))),"",IF($C676="","",SUMIFS(Con_ve!$F$6:$F$1005,Con_ve!$C$6:$C$1005,$C676,Con_ve!$I$6:$I$1005,"Em negociação",Con_ve!$Q$6:$Q$1005,Cad_cl!BE$5)))</f>
        <v/>
      </c>
      <c r="BF676" s="134" t="str">
        <f>IF(ISERR(IF($C676="","",SUMIFS(Con_ve!$F$6:$F$1005,Con_ve!$C$6:$C$1005,$C676,Con_ve!$I$6:$I$1005,"Em negociação",Con_ve!$Q$6:$Q$1005,Cad_cl!BF$5))),"",IF($C676="","",SUMIFS(Con_ve!$F$6:$F$1005,Con_ve!$C$6:$C$1005,$C676,Con_ve!$I$6:$I$1005,"Em negociação",Con_ve!$Q$6:$Q$1005,Cad_cl!BF$5)))</f>
        <v/>
      </c>
      <c r="BG676" s="134" t="str">
        <f>IF(ISERR(IF($C676="","",SUMIFS(Con_ve!$F$6:$F$1005,Con_ve!$C$6:$C$1005,$C676,Con_ve!$I$6:$I$1005,"Em negociação",Con_ve!$Q$6:$Q$1005,Cad_cl!BG$5))),"",IF($C676="","",SUMIFS(Con_ve!$F$6:$F$1005,Con_ve!$C$6:$C$1005,$C676,Con_ve!$I$6:$I$1005,"Em negociação",Con_ve!$Q$6:$Q$1005,Cad_cl!BG$5)))</f>
        <v/>
      </c>
      <c r="BH676" s="134" t="str">
        <f>IF(ISERR(IF($C676="","",SUMIFS(Con_ve!$F$6:$F$1005,Con_ve!$C$6:$C$1005,$C676,Con_ve!$I$6:$I$1005,"Em negociação",Con_ve!$Q$6:$Q$1005,Cad_cl!BH$5))),"",IF($C676="","",SUMIFS(Con_ve!$F$6:$F$1005,Con_ve!$C$6:$C$1005,$C676,Con_ve!$I$6:$I$1005,"Em negociação",Con_ve!$Q$6:$Q$1005,Cad_cl!BH$5)))</f>
        <v/>
      </c>
      <c r="BI676" s="134" t="str">
        <f>IF(ISERR(IF($C676="","",SUMIFS(Con_ve!$F$6:$F$1005,Con_ve!$C$6:$C$1005,$C676,Con_ve!$I$6:$I$1005,"Em negociação",Con_ve!$Q$6:$Q$1005,Cad_cl!BI$5))),"",IF($C676="","",SUMIFS(Con_ve!$F$6:$F$1005,Con_ve!$C$6:$C$1005,$C676,Con_ve!$I$6:$I$1005,"Em negociação",Con_ve!$Q$6:$Q$1005,Cad_cl!BI$5)))</f>
        <v/>
      </c>
      <c r="BJ676" s="134" t="str">
        <f>IF(ISERR(IF($C676="","",SUMIFS(Con_ve!$F$6:$F$1005,Con_ve!$C$6:$C$1005,$C676,Con_ve!$I$6:$I$1005,"Em negociação",Con_ve!$Q$6:$Q$1005,Cad_cl!BJ$5))),"",IF($C676="","",SUMIFS(Con_ve!$F$6:$F$1005,Con_ve!$C$6:$C$1005,$C676,Con_ve!$I$6:$I$1005,"Em negociação",Con_ve!$Q$6:$Q$1005,Cad_cl!BJ$5)))</f>
        <v/>
      </c>
      <c r="BK676" s="134" t="str">
        <f>IF(ISERR(IF($C676="","",SUMIFS(Con_ve!$F$6:$F$1005,Con_ve!$C$6:$C$1005,$C676,Con_ve!$I$6:$I$1005,"Em negociação",Con_ve!$Q$6:$Q$1005,Cad_cl!BK$5))),"",IF($C676="","",SUMIFS(Con_ve!$F$6:$F$1005,Con_ve!$C$6:$C$1005,$C676,Con_ve!$I$6:$I$1005,"Em negociação",Con_ve!$Q$6:$Q$1005,Cad_cl!BK$5)))</f>
        <v/>
      </c>
      <c r="BL676" s="134" t="str">
        <f>IF(ISERR(IF($C676="","",SUMIFS(Con_ve!$F$6:$F$1005,Con_ve!$C$6:$C$1005,$C676,Con_ve!$I$6:$I$1005,"Em negociação",Con_ve!$Q$6:$Q$1005,Cad_cl!BL$5))),"",IF($C676="","",SUMIFS(Con_ve!$F$6:$F$1005,Con_ve!$C$6:$C$1005,$C676,Con_ve!$I$6:$I$1005,"Em negociação",Con_ve!$Q$6:$Q$1005,Cad_cl!BL$5)))</f>
        <v/>
      </c>
      <c r="BM676" s="134" t="str">
        <f>IF(ISERR(IF($C676="","",SUMIFS(Con_ve!$F$6:$F$1005,Con_ve!$C$6:$C$1005,$C676,Con_ve!$I$6:$I$1005,"Em negociação",Con_ve!$Q$6:$Q$1005,Cad_cl!BM$5))),"",IF($C676="","",SUMIFS(Con_ve!$F$6:$F$1005,Con_ve!$C$6:$C$1005,$C676,Con_ve!$I$6:$I$1005,"Em negociação",Con_ve!$Q$6:$Q$1005,Cad_cl!BM$5)))</f>
        <v/>
      </c>
      <c r="BN676" s="134" t="str">
        <f>IF(ISERR(IF($C676="","",SUMIFS(Con_ve!$F$6:$F$1005,Con_ve!$C$6:$C$1005,$C676,Con_ve!$I$6:$I$1005,"Em negociação",Con_ve!$Q$6:$Q$1005,Cad_cl!BN$5))),"",IF($C676="","",SUMIFS(Con_ve!$F$6:$F$1005,Con_ve!$C$6:$C$1005,$C676,Con_ve!$I$6:$I$1005,"Em negociação",Con_ve!$Q$6:$Q$1005,Cad_cl!BN$5)))</f>
        <v/>
      </c>
      <c r="BO676" s="134" t="str">
        <f>IF(ISERR(IF($C676="","",SUMIFS(Con_ve!$F$6:$F$1005,Con_ve!$C$6:$C$1005,$C676,Con_ve!$I$6:$I$1005,"Em negociação",Con_ve!$Q$6:$Q$1005,Cad_cl!BO$5))),"",IF($C676="","",SUMIFS(Con_ve!$F$6:$F$1005,Con_ve!$C$6:$C$1005,$C676,Con_ve!$I$6:$I$1005,"Em negociação",Con_ve!$Q$6:$Q$1005,Cad_cl!BO$5)))</f>
        <v/>
      </c>
      <c r="BP676" s="134">
        <f t="shared" si="31"/>
        <v>0</v>
      </c>
      <c r="BR676" s="125" t="str">
        <f>IF(ISERR(IF(AND($I676=Re_lo!$E$5,BR$5=VLOOKUP(Re_lo!$H$5,Re_lo!$N$5:$O$16,2,0)),AP676,"")),"",IF(AND($I676=Re_lo!$E$5,BR$5=VLOOKUP(Re_lo!$H$5,Re_lo!$N$5:$O$16,2,0)),AP676,""))</f>
        <v/>
      </c>
      <c r="BS676" s="125" t="str">
        <f>IF(ISERR(IF(AND($I676=Re_lo!$E$5,BS$5=VLOOKUP(Re_lo!$H$5,Re_lo!$N$5:$O$16,2,0)),AQ676,"")),"",IF(AND($I676=Re_lo!$E$5,BS$5=VLOOKUP(Re_lo!$H$5,Re_lo!$N$5:$O$16,2,0)),AQ676,""))</f>
        <v/>
      </c>
      <c r="BT676" s="125" t="str">
        <f>IF(ISERR(IF(AND($I676=Re_lo!$E$5,BT$5=VLOOKUP(Re_lo!$H$5,Re_lo!$N$5:$O$16,2,0)),AR676,"")),"",IF(AND($I676=Re_lo!$E$5,BT$5=VLOOKUP(Re_lo!$H$5,Re_lo!$N$5:$O$16,2,0)),AR676,""))</f>
        <v/>
      </c>
      <c r="BU676" s="125" t="str">
        <f>IF(ISERR(IF(AND($I676=Re_lo!$E$5,BU$5=VLOOKUP(Re_lo!$H$5,Re_lo!$N$5:$O$16,2,0)),AS676,"")),"",IF(AND($I676=Re_lo!$E$5,BU$5=VLOOKUP(Re_lo!$H$5,Re_lo!$N$5:$O$16,2,0)),AS676,""))</f>
        <v/>
      </c>
      <c r="BV676" s="125" t="str">
        <f>IF(ISERR(IF(AND($I676=Re_lo!$E$5,BV$5=VLOOKUP(Re_lo!$H$5,Re_lo!$N$5:$O$16,2,0)),AT676,"")),"",IF(AND($I676=Re_lo!$E$5,BV$5=VLOOKUP(Re_lo!$H$5,Re_lo!$N$5:$O$16,2,0)),AT676,""))</f>
        <v/>
      </c>
      <c r="BW676" s="125" t="str">
        <f>IF(ISERR(IF(AND($I676=Re_lo!$E$5,BW$5=VLOOKUP(Re_lo!$H$5,Re_lo!$N$5:$O$16,2,0)),AU676,"")),"",IF(AND($I676=Re_lo!$E$5,BW$5=VLOOKUP(Re_lo!$H$5,Re_lo!$N$5:$O$16,2,0)),AU676,""))</f>
        <v/>
      </c>
      <c r="BX676" s="125" t="str">
        <f>IF(ISERR(IF(AND($I676=Re_lo!$E$5,BX$5=VLOOKUP(Re_lo!$H$5,Re_lo!$N$5:$O$16,2,0)),AV676,"")),"",IF(AND($I676=Re_lo!$E$5,BX$5=VLOOKUP(Re_lo!$H$5,Re_lo!$N$5:$O$16,2,0)),AV676,""))</f>
        <v/>
      </c>
      <c r="BY676" s="125" t="str">
        <f>IF(ISERR(IF(AND($I676=Re_lo!$E$5,BY$5=VLOOKUP(Re_lo!$H$5,Re_lo!$N$5:$O$16,2,0)),AW676,"")),"",IF(AND($I676=Re_lo!$E$5,BY$5=VLOOKUP(Re_lo!$H$5,Re_lo!$N$5:$O$16,2,0)),AW676,""))</f>
        <v/>
      </c>
      <c r="BZ676" s="125" t="str">
        <f>IF(ISERR(IF(AND($I676=Re_lo!$E$5,BZ$5=VLOOKUP(Re_lo!$H$5,Re_lo!$N$5:$O$16,2,0)),AX676,"")),"",IF(AND($I676=Re_lo!$E$5,BZ$5=VLOOKUP(Re_lo!$H$5,Re_lo!$N$5:$O$16,2,0)),AX676,""))</f>
        <v/>
      </c>
      <c r="CA676" s="125" t="str">
        <f>IF(ISERR(IF(AND($I676=Re_lo!$E$5,CA$5=VLOOKUP(Re_lo!$H$5,Re_lo!$N$5:$O$16,2,0)),AY676,"")),"",IF(AND($I676=Re_lo!$E$5,CA$5=VLOOKUP(Re_lo!$H$5,Re_lo!$N$5:$O$16,2,0)),AY676,""))</f>
        <v/>
      </c>
      <c r="CB676" s="125" t="str">
        <f>IF(ISERR(IF(AND($I676=Re_lo!$E$5,CB$5=VLOOKUP(Re_lo!$H$5,Re_lo!$N$5:$O$16,2,0)),AZ676,"")),"",IF(AND($I676=Re_lo!$E$5,CB$5=VLOOKUP(Re_lo!$H$5,Re_lo!$N$5:$O$16,2,0)),AZ676,""))</f>
        <v/>
      </c>
      <c r="CC676" s="125" t="str">
        <f>IF(ISERR(IF(AND($I676=Re_lo!$E$5,CC$5=VLOOKUP(Re_lo!$H$5,Re_lo!$N$5:$O$16,2,0)),BA676,"")),"",IF(AND($I676=Re_lo!$E$5,CC$5=VLOOKUP(Re_lo!$H$5,Re_lo!$N$5:$O$16,2,0)),BA676,""))</f>
        <v/>
      </c>
      <c r="CD676" s="125" t="str">
        <f>IF(ISERR(IF(AND($I676=Re_lo!$E$5,CD$5=VLOOKUP(Re_lo!$H$5,Re_lo!$N$5:$O$16,2,0)),BB676,"")),"",IF(AND($I676=Re_lo!$E$5,CD$5=VLOOKUP(Re_lo!$H$5,Re_lo!$N$5:$O$16,2,0)),BB676,""))</f>
        <v/>
      </c>
      <c r="CF676" s="125" t="str">
        <f>IF($C676="","",COUNTIFS(Con_ve!$C$6:$C$1005,$C676,Con_ve!$Q$6:$Q$1005,Cad_cl!CF$5))</f>
        <v/>
      </c>
      <c r="CG676" s="125" t="str">
        <f>IF($C676="","",COUNTIFS(Con_ve!$C$6:$C$1005,$C676,Con_ve!$Q$6:$Q$1005,Cad_cl!CG$5))</f>
        <v/>
      </c>
      <c r="CH676" s="125" t="str">
        <f>IF($C676="","",COUNTIFS(Con_ve!$C$6:$C$1005,$C676,Con_ve!$Q$6:$Q$1005,Cad_cl!CH$5))</f>
        <v/>
      </c>
      <c r="CI676" s="125" t="str">
        <f>IF($C676="","",COUNTIFS(Con_ve!$C$6:$C$1005,$C676,Con_ve!$Q$6:$Q$1005,Cad_cl!CI$5))</f>
        <v/>
      </c>
      <c r="CJ676" s="125" t="str">
        <f>IF($C676="","",COUNTIFS(Con_ve!$C$6:$C$1005,$C676,Con_ve!$Q$6:$Q$1005,Cad_cl!CJ$5))</f>
        <v/>
      </c>
      <c r="CK676" s="125" t="str">
        <f>IF($C676="","",COUNTIFS(Con_ve!$C$6:$C$1005,$C676,Con_ve!$Q$6:$Q$1005,Cad_cl!CK$5))</f>
        <v/>
      </c>
      <c r="CL676" s="125" t="str">
        <f>IF($C676="","",COUNTIFS(Con_ve!$C$6:$C$1005,$C676,Con_ve!$Q$6:$Q$1005,Cad_cl!CL$5))</f>
        <v/>
      </c>
      <c r="CM676" s="125" t="str">
        <f>IF($C676="","",COUNTIFS(Con_ve!$C$6:$C$1005,$C676,Con_ve!$Q$6:$Q$1005,Cad_cl!CM$5))</f>
        <v/>
      </c>
      <c r="CN676" s="125" t="str">
        <f>IF($C676="","",COUNTIFS(Con_ve!$C$6:$C$1005,$C676,Con_ve!$Q$6:$Q$1005,Cad_cl!CN$5))</f>
        <v/>
      </c>
      <c r="CO676" s="125" t="str">
        <f>IF($C676="","",COUNTIFS(Con_ve!$C$6:$C$1005,$C676,Con_ve!$Q$6:$Q$1005,Cad_cl!CO$5))</f>
        <v/>
      </c>
      <c r="CP676" s="125" t="str">
        <f>IF($C676="","",COUNTIFS(Con_ve!$C$6:$C$1005,$C676,Con_ve!$Q$6:$Q$1005,Cad_cl!CP$5))</f>
        <v/>
      </c>
      <c r="CQ676" s="125" t="str">
        <f>IF($C676="","",COUNTIFS(Con_ve!$C$6:$C$1005,$C676,Con_ve!$Q$6:$Q$1005,Cad_cl!CQ$5))</f>
        <v/>
      </c>
      <c r="CR676" s="125">
        <f t="shared" si="32"/>
        <v>0</v>
      </c>
    </row>
    <row r="677" spans="3:96" ht="30" customHeight="1">
      <c r="C677" s="153"/>
      <c r="D677" s="153"/>
      <c r="E677" s="154"/>
      <c r="F677" s="153"/>
      <c r="G677" s="155"/>
      <c r="H677" s="153"/>
      <c r="I677" s="153"/>
      <c r="J677" s="132" t="s">
        <v>309</v>
      </c>
      <c r="K677" s="133" t="s">
        <v>309</v>
      </c>
      <c r="L677" s="153"/>
      <c r="M677" s="153"/>
      <c r="N677" s="153"/>
      <c r="O677" s="153"/>
      <c r="P677" s="153"/>
      <c r="Q677" s="153"/>
      <c r="AP677" s="134" t="str">
        <f>IF(ISERR(IF($C677="","",SUMIFS(Con_ve!$F$6:$F$1005,Con_ve!$C$6:$C$1005,$C677,Con_ve!$I$6:$I$1005,"Fechada",Con_ve!$Q$6:$Q$1005,Cad_cl!AP$5))),"",IF($C677="","",SUMIFS(Con_ve!$F$6:$F$1005,Con_ve!$C$6:$C$1005,$C677,Con_ve!$I$6:$I$1005,"Fechada",Con_ve!$Q$6:$Q$1005,Cad_cl!AP$5)))</f>
        <v/>
      </c>
      <c r="AQ677" s="134" t="str">
        <f>IF(ISERR(IF($C677="","",SUMIFS(Con_ve!$F$6:$F$1005,Con_ve!$C$6:$C$1005,$C677,Con_ve!$I$6:$I$1005,"Fechada",Con_ve!$Q$6:$Q$1005,Cad_cl!AQ$5))),"",IF($C677="","",SUMIFS(Con_ve!$F$6:$F$1005,Con_ve!$C$6:$C$1005,$C677,Con_ve!$I$6:$I$1005,"Fechada",Con_ve!$Q$6:$Q$1005,Cad_cl!AQ$5)))</f>
        <v/>
      </c>
      <c r="AR677" s="134" t="str">
        <f>IF(ISERR(IF($C677="","",SUMIFS(Con_ve!$F$6:$F$1005,Con_ve!$C$6:$C$1005,$C677,Con_ve!$I$6:$I$1005,"Fechada",Con_ve!$Q$6:$Q$1005,Cad_cl!AR$5))),"",IF($C677="","",SUMIFS(Con_ve!$F$6:$F$1005,Con_ve!$C$6:$C$1005,$C677,Con_ve!$I$6:$I$1005,"Fechada",Con_ve!$Q$6:$Q$1005,Cad_cl!AR$5)))</f>
        <v/>
      </c>
      <c r="AS677" s="134" t="str">
        <f>IF(ISERR(IF($C677="","",SUMIFS(Con_ve!$F$6:$F$1005,Con_ve!$C$6:$C$1005,$C677,Con_ve!$I$6:$I$1005,"Fechada",Con_ve!$Q$6:$Q$1005,Cad_cl!AS$5))),"",IF($C677="","",SUMIFS(Con_ve!$F$6:$F$1005,Con_ve!$C$6:$C$1005,$C677,Con_ve!$I$6:$I$1005,"Fechada",Con_ve!$Q$6:$Q$1005,Cad_cl!AS$5)))</f>
        <v/>
      </c>
      <c r="AT677" s="134" t="str">
        <f>IF(ISERR(IF($C677="","",SUMIFS(Con_ve!$F$6:$F$1005,Con_ve!$C$6:$C$1005,$C677,Con_ve!$I$6:$I$1005,"Fechada",Con_ve!$Q$6:$Q$1005,Cad_cl!AT$5))),"",IF($C677="","",SUMIFS(Con_ve!$F$6:$F$1005,Con_ve!$C$6:$C$1005,$C677,Con_ve!$I$6:$I$1005,"Fechada",Con_ve!$Q$6:$Q$1005,Cad_cl!AT$5)))</f>
        <v/>
      </c>
      <c r="AU677" s="134" t="str">
        <f>IF(ISERR(IF($C677="","",SUMIFS(Con_ve!$F$6:$F$1005,Con_ve!$C$6:$C$1005,$C677,Con_ve!$I$6:$I$1005,"Fechada",Con_ve!$Q$6:$Q$1005,Cad_cl!AU$5))),"",IF($C677="","",SUMIFS(Con_ve!$F$6:$F$1005,Con_ve!$C$6:$C$1005,$C677,Con_ve!$I$6:$I$1005,"Fechada",Con_ve!$Q$6:$Q$1005,Cad_cl!AU$5)))</f>
        <v/>
      </c>
      <c r="AV677" s="134" t="str">
        <f>IF(ISERR(IF($C677="","",SUMIFS(Con_ve!$F$6:$F$1005,Con_ve!$C$6:$C$1005,$C677,Con_ve!$I$6:$I$1005,"Fechada",Con_ve!$Q$6:$Q$1005,Cad_cl!AV$5))),"",IF($C677="","",SUMIFS(Con_ve!$F$6:$F$1005,Con_ve!$C$6:$C$1005,$C677,Con_ve!$I$6:$I$1005,"Fechada",Con_ve!$Q$6:$Q$1005,Cad_cl!AV$5)))</f>
        <v/>
      </c>
      <c r="AW677" s="134" t="str">
        <f>IF(ISERR(IF($C677="","",SUMIFS(Con_ve!$F$6:$F$1005,Con_ve!$C$6:$C$1005,$C677,Con_ve!$I$6:$I$1005,"Fechada",Con_ve!$Q$6:$Q$1005,Cad_cl!AW$5))),"",IF($C677="","",SUMIFS(Con_ve!$F$6:$F$1005,Con_ve!$C$6:$C$1005,$C677,Con_ve!$I$6:$I$1005,"Fechada",Con_ve!$Q$6:$Q$1005,Cad_cl!AW$5)))</f>
        <v/>
      </c>
      <c r="AX677" s="134" t="str">
        <f>IF(ISERR(IF($C677="","",SUMIFS(Con_ve!$F$6:$F$1005,Con_ve!$C$6:$C$1005,$C677,Con_ve!$I$6:$I$1005,"Fechada",Con_ve!$Q$6:$Q$1005,Cad_cl!AX$5))),"",IF($C677="","",SUMIFS(Con_ve!$F$6:$F$1005,Con_ve!$C$6:$C$1005,$C677,Con_ve!$I$6:$I$1005,"Fechada",Con_ve!$Q$6:$Q$1005,Cad_cl!AX$5)))</f>
        <v/>
      </c>
      <c r="AY677" s="134" t="str">
        <f>IF(ISERR(IF($C677="","",SUMIFS(Con_ve!$F$6:$F$1005,Con_ve!$C$6:$C$1005,$C677,Con_ve!$I$6:$I$1005,"Fechada",Con_ve!$Q$6:$Q$1005,Cad_cl!AY$5))),"",IF($C677="","",SUMIFS(Con_ve!$F$6:$F$1005,Con_ve!$C$6:$C$1005,$C677,Con_ve!$I$6:$I$1005,"Fechada",Con_ve!$Q$6:$Q$1005,Cad_cl!AY$5)))</f>
        <v/>
      </c>
      <c r="AZ677" s="134" t="str">
        <f>IF(ISERR(IF($C677="","",SUMIFS(Con_ve!$F$6:$F$1005,Con_ve!$C$6:$C$1005,$C677,Con_ve!$I$6:$I$1005,"Fechada",Con_ve!$Q$6:$Q$1005,Cad_cl!AZ$5))),"",IF($C677="","",SUMIFS(Con_ve!$F$6:$F$1005,Con_ve!$C$6:$C$1005,$C677,Con_ve!$I$6:$I$1005,"Fechada",Con_ve!$Q$6:$Q$1005,Cad_cl!AZ$5)))</f>
        <v/>
      </c>
      <c r="BA677" s="134" t="str">
        <f>IF(ISERR(IF($C677="","",SUMIFS(Con_ve!$F$6:$F$1005,Con_ve!$C$6:$C$1005,$C677,Con_ve!$I$6:$I$1005,"Fechada",Con_ve!$Q$6:$Q$1005,Cad_cl!BA$5))),"",IF($C677="","",SUMIFS(Con_ve!$F$6:$F$1005,Con_ve!$C$6:$C$1005,$C677,Con_ve!$I$6:$I$1005,"Fechada",Con_ve!$Q$6:$Q$1005,Cad_cl!BA$5)))</f>
        <v/>
      </c>
      <c r="BB677" s="134">
        <f t="shared" si="30"/>
        <v>0</v>
      </c>
      <c r="BD677" s="134" t="str">
        <f>IF(ISERR(IF($C677="","",SUMIFS(Con_ve!$F$6:$F$1005,Con_ve!$C$6:$C$1005,$C677,Con_ve!$I$6:$I$1005,"Em negociação",Con_ve!$Q$6:$Q$1005,Cad_cl!BD$5))),"",IF($C677="","",SUMIFS(Con_ve!$F$6:$F$1005,Con_ve!$C$6:$C$1005,$C677,Con_ve!$I$6:$I$1005,"Em negociação",Con_ve!$Q$6:$Q$1005,Cad_cl!BD$5)))</f>
        <v/>
      </c>
      <c r="BE677" s="134" t="str">
        <f>IF(ISERR(IF($C677="","",SUMIFS(Con_ve!$F$6:$F$1005,Con_ve!$C$6:$C$1005,$C677,Con_ve!$I$6:$I$1005,"Em negociação",Con_ve!$Q$6:$Q$1005,Cad_cl!BE$5))),"",IF($C677="","",SUMIFS(Con_ve!$F$6:$F$1005,Con_ve!$C$6:$C$1005,$C677,Con_ve!$I$6:$I$1005,"Em negociação",Con_ve!$Q$6:$Q$1005,Cad_cl!BE$5)))</f>
        <v/>
      </c>
      <c r="BF677" s="134" t="str">
        <f>IF(ISERR(IF($C677="","",SUMIFS(Con_ve!$F$6:$F$1005,Con_ve!$C$6:$C$1005,$C677,Con_ve!$I$6:$I$1005,"Em negociação",Con_ve!$Q$6:$Q$1005,Cad_cl!BF$5))),"",IF($C677="","",SUMIFS(Con_ve!$F$6:$F$1005,Con_ve!$C$6:$C$1005,$C677,Con_ve!$I$6:$I$1005,"Em negociação",Con_ve!$Q$6:$Q$1005,Cad_cl!BF$5)))</f>
        <v/>
      </c>
      <c r="BG677" s="134" t="str">
        <f>IF(ISERR(IF($C677="","",SUMIFS(Con_ve!$F$6:$F$1005,Con_ve!$C$6:$C$1005,$C677,Con_ve!$I$6:$I$1005,"Em negociação",Con_ve!$Q$6:$Q$1005,Cad_cl!BG$5))),"",IF($C677="","",SUMIFS(Con_ve!$F$6:$F$1005,Con_ve!$C$6:$C$1005,$C677,Con_ve!$I$6:$I$1005,"Em negociação",Con_ve!$Q$6:$Q$1005,Cad_cl!BG$5)))</f>
        <v/>
      </c>
      <c r="BH677" s="134" t="str">
        <f>IF(ISERR(IF($C677="","",SUMIFS(Con_ve!$F$6:$F$1005,Con_ve!$C$6:$C$1005,$C677,Con_ve!$I$6:$I$1005,"Em negociação",Con_ve!$Q$6:$Q$1005,Cad_cl!BH$5))),"",IF($C677="","",SUMIFS(Con_ve!$F$6:$F$1005,Con_ve!$C$6:$C$1005,$C677,Con_ve!$I$6:$I$1005,"Em negociação",Con_ve!$Q$6:$Q$1005,Cad_cl!BH$5)))</f>
        <v/>
      </c>
      <c r="BI677" s="134" t="str">
        <f>IF(ISERR(IF($C677="","",SUMIFS(Con_ve!$F$6:$F$1005,Con_ve!$C$6:$C$1005,$C677,Con_ve!$I$6:$I$1005,"Em negociação",Con_ve!$Q$6:$Q$1005,Cad_cl!BI$5))),"",IF($C677="","",SUMIFS(Con_ve!$F$6:$F$1005,Con_ve!$C$6:$C$1005,$C677,Con_ve!$I$6:$I$1005,"Em negociação",Con_ve!$Q$6:$Q$1005,Cad_cl!BI$5)))</f>
        <v/>
      </c>
      <c r="BJ677" s="134" t="str">
        <f>IF(ISERR(IF($C677="","",SUMIFS(Con_ve!$F$6:$F$1005,Con_ve!$C$6:$C$1005,$C677,Con_ve!$I$6:$I$1005,"Em negociação",Con_ve!$Q$6:$Q$1005,Cad_cl!BJ$5))),"",IF($C677="","",SUMIFS(Con_ve!$F$6:$F$1005,Con_ve!$C$6:$C$1005,$C677,Con_ve!$I$6:$I$1005,"Em negociação",Con_ve!$Q$6:$Q$1005,Cad_cl!BJ$5)))</f>
        <v/>
      </c>
      <c r="BK677" s="134" t="str">
        <f>IF(ISERR(IF($C677="","",SUMIFS(Con_ve!$F$6:$F$1005,Con_ve!$C$6:$C$1005,$C677,Con_ve!$I$6:$I$1005,"Em negociação",Con_ve!$Q$6:$Q$1005,Cad_cl!BK$5))),"",IF($C677="","",SUMIFS(Con_ve!$F$6:$F$1005,Con_ve!$C$6:$C$1005,$C677,Con_ve!$I$6:$I$1005,"Em negociação",Con_ve!$Q$6:$Q$1005,Cad_cl!BK$5)))</f>
        <v/>
      </c>
      <c r="BL677" s="134" t="str">
        <f>IF(ISERR(IF($C677="","",SUMIFS(Con_ve!$F$6:$F$1005,Con_ve!$C$6:$C$1005,$C677,Con_ve!$I$6:$I$1005,"Em negociação",Con_ve!$Q$6:$Q$1005,Cad_cl!BL$5))),"",IF($C677="","",SUMIFS(Con_ve!$F$6:$F$1005,Con_ve!$C$6:$C$1005,$C677,Con_ve!$I$6:$I$1005,"Em negociação",Con_ve!$Q$6:$Q$1005,Cad_cl!BL$5)))</f>
        <v/>
      </c>
      <c r="BM677" s="134" t="str">
        <f>IF(ISERR(IF($C677="","",SUMIFS(Con_ve!$F$6:$F$1005,Con_ve!$C$6:$C$1005,$C677,Con_ve!$I$6:$I$1005,"Em negociação",Con_ve!$Q$6:$Q$1005,Cad_cl!BM$5))),"",IF($C677="","",SUMIFS(Con_ve!$F$6:$F$1005,Con_ve!$C$6:$C$1005,$C677,Con_ve!$I$6:$I$1005,"Em negociação",Con_ve!$Q$6:$Q$1005,Cad_cl!BM$5)))</f>
        <v/>
      </c>
      <c r="BN677" s="134" t="str">
        <f>IF(ISERR(IF($C677="","",SUMIFS(Con_ve!$F$6:$F$1005,Con_ve!$C$6:$C$1005,$C677,Con_ve!$I$6:$I$1005,"Em negociação",Con_ve!$Q$6:$Q$1005,Cad_cl!BN$5))),"",IF($C677="","",SUMIFS(Con_ve!$F$6:$F$1005,Con_ve!$C$6:$C$1005,$C677,Con_ve!$I$6:$I$1005,"Em negociação",Con_ve!$Q$6:$Q$1005,Cad_cl!BN$5)))</f>
        <v/>
      </c>
      <c r="BO677" s="134" t="str">
        <f>IF(ISERR(IF($C677="","",SUMIFS(Con_ve!$F$6:$F$1005,Con_ve!$C$6:$C$1005,$C677,Con_ve!$I$6:$I$1005,"Em negociação",Con_ve!$Q$6:$Q$1005,Cad_cl!BO$5))),"",IF($C677="","",SUMIFS(Con_ve!$F$6:$F$1005,Con_ve!$C$6:$C$1005,$C677,Con_ve!$I$6:$I$1005,"Em negociação",Con_ve!$Q$6:$Q$1005,Cad_cl!BO$5)))</f>
        <v/>
      </c>
      <c r="BP677" s="134">
        <f t="shared" si="31"/>
        <v>0</v>
      </c>
      <c r="BR677" s="125" t="str">
        <f>IF(ISERR(IF(AND($I677=Re_lo!$E$5,BR$5=VLOOKUP(Re_lo!$H$5,Re_lo!$N$5:$O$16,2,0)),AP677,"")),"",IF(AND($I677=Re_lo!$E$5,BR$5=VLOOKUP(Re_lo!$H$5,Re_lo!$N$5:$O$16,2,0)),AP677,""))</f>
        <v/>
      </c>
      <c r="BS677" s="125" t="str">
        <f>IF(ISERR(IF(AND($I677=Re_lo!$E$5,BS$5=VLOOKUP(Re_lo!$H$5,Re_lo!$N$5:$O$16,2,0)),AQ677,"")),"",IF(AND($I677=Re_lo!$E$5,BS$5=VLOOKUP(Re_lo!$H$5,Re_lo!$N$5:$O$16,2,0)),AQ677,""))</f>
        <v/>
      </c>
      <c r="BT677" s="125" t="str">
        <f>IF(ISERR(IF(AND($I677=Re_lo!$E$5,BT$5=VLOOKUP(Re_lo!$H$5,Re_lo!$N$5:$O$16,2,0)),AR677,"")),"",IF(AND($I677=Re_lo!$E$5,BT$5=VLOOKUP(Re_lo!$H$5,Re_lo!$N$5:$O$16,2,0)),AR677,""))</f>
        <v/>
      </c>
      <c r="BU677" s="125" t="str">
        <f>IF(ISERR(IF(AND($I677=Re_lo!$E$5,BU$5=VLOOKUP(Re_lo!$H$5,Re_lo!$N$5:$O$16,2,0)),AS677,"")),"",IF(AND($I677=Re_lo!$E$5,BU$5=VLOOKUP(Re_lo!$H$5,Re_lo!$N$5:$O$16,2,0)),AS677,""))</f>
        <v/>
      </c>
      <c r="BV677" s="125" t="str">
        <f>IF(ISERR(IF(AND($I677=Re_lo!$E$5,BV$5=VLOOKUP(Re_lo!$H$5,Re_lo!$N$5:$O$16,2,0)),AT677,"")),"",IF(AND($I677=Re_lo!$E$5,BV$5=VLOOKUP(Re_lo!$H$5,Re_lo!$N$5:$O$16,2,0)),AT677,""))</f>
        <v/>
      </c>
      <c r="BW677" s="125" t="str">
        <f>IF(ISERR(IF(AND($I677=Re_lo!$E$5,BW$5=VLOOKUP(Re_lo!$H$5,Re_lo!$N$5:$O$16,2,0)),AU677,"")),"",IF(AND($I677=Re_lo!$E$5,BW$5=VLOOKUP(Re_lo!$H$5,Re_lo!$N$5:$O$16,2,0)),AU677,""))</f>
        <v/>
      </c>
      <c r="BX677" s="125" t="str">
        <f>IF(ISERR(IF(AND($I677=Re_lo!$E$5,BX$5=VLOOKUP(Re_lo!$H$5,Re_lo!$N$5:$O$16,2,0)),AV677,"")),"",IF(AND($I677=Re_lo!$E$5,BX$5=VLOOKUP(Re_lo!$H$5,Re_lo!$N$5:$O$16,2,0)),AV677,""))</f>
        <v/>
      </c>
      <c r="BY677" s="125" t="str">
        <f>IF(ISERR(IF(AND($I677=Re_lo!$E$5,BY$5=VLOOKUP(Re_lo!$H$5,Re_lo!$N$5:$O$16,2,0)),AW677,"")),"",IF(AND($I677=Re_lo!$E$5,BY$5=VLOOKUP(Re_lo!$H$5,Re_lo!$N$5:$O$16,2,0)),AW677,""))</f>
        <v/>
      </c>
      <c r="BZ677" s="125" t="str">
        <f>IF(ISERR(IF(AND($I677=Re_lo!$E$5,BZ$5=VLOOKUP(Re_lo!$H$5,Re_lo!$N$5:$O$16,2,0)),AX677,"")),"",IF(AND($I677=Re_lo!$E$5,BZ$5=VLOOKUP(Re_lo!$H$5,Re_lo!$N$5:$O$16,2,0)),AX677,""))</f>
        <v/>
      </c>
      <c r="CA677" s="125" t="str">
        <f>IF(ISERR(IF(AND($I677=Re_lo!$E$5,CA$5=VLOOKUP(Re_lo!$H$5,Re_lo!$N$5:$O$16,2,0)),AY677,"")),"",IF(AND($I677=Re_lo!$E$5,CA$5=VLOOKUP(Re_lo!$H$5,Re_lo!$N$5:$O$16,2,0)),AY677,""))</f>
        <v/>
      </c>
      <c r="CB677" s="125" t="str">
        <f>IF(ISERR(IF(AND($I677=Re_lo!$E$5,CB$5=VLOOKUP(Re_lo!$H$5,Re_lo!$N$5:$O$16,2,0)),AZ677,"")),"",IF(AND($I677=Re_lo!$E$5,CB$5=VLOOKUP(Re_lo!$H$5,Re_lo!$N$5:$O$16,2,0)),AZ677,""))</f>
        <v/>
      </c>
      <c r="CC677" s="125" t="str">
        <f>IF(ISERR(IF(AND($I677=Re_lo!$E$5,CC$5=VLOOKUP(Re_lo!$H$5,Re_lo!$N$5:$O$16,2,0)),BA677,"")),"",IF(AND($I677=Re_lo!$E$5,CC$5=VLOOKUP(Re_lo!$H$5,Re_lo!$N$5:$O$16,2,0)),BA677,""))</f>
        <v/>
      </c>
      <c r="CD677" s="125" t="str">
        <f>IF(ISERR(IF(AND($I677=Re_lo!$E$5,CD$5=VLOOKUP(Re_lo!$H$5,Re_lo!$N$5:$O$16,2,0)),BB677,"")),"",IF(AND($I677=Re_lo!$E$5,CD$5=VLOOKUP(Re_lo!$H$5,Re_lo!$N$5:$O$16,2,0)),BB677,""))</f>
        <v/>
      </c>
      <c r="CF677" s="125" t="str">
        <f>IF($C677="","",COUNTIFS(Con_ve!$C$6:$C$1005,$C677,Con_ve!$Q$6:$Q$1005,Cad_cl!CF$5))</f>
        <v/>
      </c>
      <c r="CG677" s="125" t="str">
        <f>IF($C677="","",COUNTIFS(Con_ve!$C$6:$C$1005,$C677,Con_ve!$Q$6:$Q$1005,Cad_cl!CG$5))</f>
        <v/>
      </c>
      <c r="CH677" s="125" t="str">
        <f>IF($C677="","",COUNTIFS(Con_ve!$C$6:$C$1005,$C677,Con_ve!$Q$6:$Q$1005,Cad_cl!CH$5))</f>
        <v/>
      </c>
      <c r="CI677" s="125" t="str">
        <f>IF($C677="","",COUNTIFS(Con_ve!$C$6:$C$1005,$C677,Con_ve!$Q$6:$Q$1005,Cad_cl!CI$5))</f>
        <v/>
      </c>
      <c r="CJ677" s="125" t="str">
        <f>IF($C677="","",COUNTIFS(Con_ve!$C$6:$C$1005,$C677,Con_ve!$Q$6:$Q$1005,Cad_cl!CJ$5))</f>
        <v/>
      </c>
      <c r="CK677" s="125" t="str">
        <f>IF($C677="","",COUNTIFS(Con_ve!$C$6:$C$1005,$C677,Con_ve!$Q$6:$Q$1005,Cad_cl!CK$5))</f>
        <v/>
      </c>
      <c r="CL677" s="125" t="str">
        <f>IF($C677="","",COUNTIFS(Con_ve!$C$6:$C$1005,$C677,Con_ve!$Q$6:$Q$1005,Cad_cl!CL$5))</f>
        <v/>
      </c>
      <c r="CM677" s="125" t="str">
        <f>IF($C677="","",COUNTIFS(Con_ve!$C$6:$C$1005,$C677,Con_ve!$Q$6:$Q$1005,Cad_cl!CM$5))</f>
        <v/>
      </c>
      <c r="CN677" s="125" t="str">
        <f>IF($C677="","",COUNTIFS(Con_ve!$C$6:$C$1005,$C677,Con_ve!$Q$6:$Q$1005,Cad_cl!CN$5))</f>
        <v/>
      </c>
      <c r="CO677" s="125" t="str">
        <f>IF($C677="","",COUNTIFS(Con_ve!$C$6:$C$1005,$C677,Con_ve!$Q$6:$Q$1005,Cad_cl!CO$5))</f>
        <v/>
      </c>
      <c r="CP677" s="125" t="str">
        <f>IF($C677="","",COUNTIFS(Con_ve!$C$6:$C$1005,$C677,Con_ve!$Q$6:$Q$1005,Cad_cl!CP$5))</f>
        <v/>
      </c>
      <c r="CQ677" s="125" t="str">
        <f>IF($C677="","",COUNTIFS(Con_ve!$C$6:$C$1005,$C677,Con_ve!$Q$6:$Q$1005,Cad_cl!CQ$5))</f>
        <v/>
      </c>
      <c r="CR677" s="125">
        <f t="shared" si="32"/>
        <v>0</v>
      </c>
    </row>
    <row r="678" spans="3:96" ht="30" customHeight="1">
      <c r="C678" s="153"/>
      <c r="D678" s="153"/>
      <c r="E678" s="154"/>
      <c r="F678" s="153"/>
      <c r="G678" s="155"/>
      <c r="H678" s="153"/>
      <c r="I678" s="153"/>
      <c r="J678" s="132" t="s">
        <v>309</v>
      </c>
      <c r="K678" s="133" t="s">
        <v>309</v>
      </c>
      <c r="L678" s="153"/>
      <c r="M678" s="153"/>
      <c r="N678" s="153"/>
      <c r="O678" s="153"/>
      <c r="P678" s="153"/>
      <c r="Q678" s="153"/>
      <c r="AP678" s="134" t="str">
        <f>IF(ISERR(IF($C678="","",SUMIFS(Con_ve!$F$6:$F$1005,Con_ve!$C$6:$C$1005,$C678,Con_ve!$I$6:$I$1005,"Fechada",Con_ve!$Q$6:$Q$1005,Cad_cl!AP$5))),"",IF($C678="","",SUMIFS(Con_ve!$F$6:$F$1005,Con_ve!$C$6:$C$1005,$C678,Con_ve!$I$6:$I$1005,"Fechada",Con_ve!$Q$6:$Q$1005,Cad_cl!AP$5)))</f>
        <v/>
      </c>
      <c r="AQ678" s="134" t="str">
        <f>IF(ISERR(IF($C678="","",SUMIFS(Con_ve!$F$6:$F$1005,Con_ve!$C$6:$C$1005,$C678,Con_ve!$I$6:$I$1005,"Fechada",Con_ve!$Q$6:$Q$1005,Cad_cl!AQ$5))),"",IF($C678="","",SUMIFS(Con_ve!$F$6:$F$1005,Con_ve!$C$6:$C$1005,$C678,Con_ve!$I$6:$I$1005,"Fechada",Con_ve!$Q$6:$Q$1005,Cad_cl!AQ$5)))</f>
        <v/>
      </c>
      <c r="AR678" s="134" t="str">
        <f>IF(ISERR(IF($C678="","",SUMIFS(Con_ve!$F$6:$F$1005,Con_ve!$C$6:$C$1005,$C678,Con_ve!$I$6:$I$1005,"Fechada",Con_ve!$Q$6:$Q$1005,Cad_cl!AR$5))),"",IF($C678="","",SUMIFS(Con_ve!$F$6:$F$1005,Con_ve!$C$6:$C$1005,$C678,Con_ve!$I$6:$I$1005,"Fechada",Con_ve!$Q$6:$Q$1005,Cad_cl!AR$5)))</f>
        <v/>
      </c>
      <c r="AS678" s="134" t="str">
        <f>IF(ISERR(IF($C678="","",SUMIFS(Con_ve!$F$6:$F$1005,Con_ve!$C$6:$C$1005,$C678,Con_ve!$I$6:$I$1005,"Fechada",Con_ve!$Q$6:$Q$1005,Cad_cl!AS$5))),"",IF($C678="","",SUMIFS(Con_ve!$F$6:$F$1005,Con_ve!$C$6:$C$1005,$C678,Con_ve!$I$6:$I$1005,"Fechada",Con_ve!$Q$6:$Q$1005,Cad_cl!AS$5)))</f>
        <v/>
      </c>
      <c r="AT678" s="134" t="str">
        <f>IF(ISERR(IF($C678="","",SUMIFS(Con_ve!$F$6:$F$1005,Con_ve!$C$6:$C$1005,$C678,Con_ve!$I$6:$I$1005,"Fechada",Con_ve!$Q$6:$Q$1005,Cad_cl!AT$5))),"",IF($C678="","",SUMIFS(Con_ve!$F$6:$F$1005,Con_ve!$C$6:$C$1005,$C678,Con_ve!$I$6:$I$1005,"Fechada",Con_ve!$Q$6:$Q$1005,Cad_cl!AT$5)))</f>
        <v/>
      </c>
      <c r="AU678" s="134" t="str">
        <f>IF(ISERR(IF($C678="","",SUMIFS(Con_ve!$F$6:$F$1005,Con_ve!$C$6:$C$1005,$C678,Con_ve!$I$6:$I$1005,"Fechada",Con_ve!$Q$6:$Q$1005,Cad_cl!AU$5))),"",IF($C678="","",SUMIFS(Con_ve!$F$6:$F$1005,Con_ve!$C$6:$C$1005,$C678,Con_ve!$I$6:$I$1005,"Fechada",Con_ve!$Q$6:$Q$1005,Cad_cl!AU$5)))</f>
        <v/>
      </c>
      <c r="AV678" s="134" t="str">
        <f>IF(ISERR(IF($C678="","",SUMIFS(Con_ve!$F$6:$F$1005,Con_ve!$C$6:$C$1005,$C678,Con_ve!$I$6:$I$1005,"Fechada",Con_ve!$Q$6:$Q$1005,Cad_cl!AV$5))),"",IF($C678="","",SUMIFS(Con_ve!$F$6:$F$1005,Con_ve!$C$6:$C$1005,$C678,Con_ve!$I$6:$I$1005,"Fechada",Con_ve!$Q$6:$Q$1005,Cad_cl!AV$5)))</f>
        <v/>
      </c>
      <c r="AW678" s="134" t="str">
        <f>IF(ISERR(IF($C678="","",SUMIFS(Con_ve!$F$6:$F$1005,Con_ve!$C$6:$C$1005,$C678,Con_ve!$I$6:$I$1005,"Fechada",Con_ve!$Q$6:$Q$1005,Cad_cl!AW$5))),"",IF($C678="","",SUMIFS(Con_ve!$F$6:$F$1005,Con_ve!$C$6:$C$1005,$C678,Con_ve!$I$6:$I$1005,"Fechada",Con_ve!$Q$6:$Q$1005,Cad_cl!AW$5)))</f>
        <v/>
      </c>
      <c r="AX678" s="134" t="str">
        <f>IF(ISERR(IF($C678="","",SUMIFS(Con_ve!$F$6:$F$1005,Con_ve!$C$6:$C$1005,$C678,Con_ve!$I$6:$I$1005,"Fechada",Con_ve!$Q$6:$Q$1005,Cad_cl!AX$5))),"",IF($C678="","",SUMIFS(Con_ve!$F$6:$F$1005,Con_ve!$C$6:$C$1005,$C678,Con_ve!$I$6:$I$1005,"Fechada",Con_ve!$Q$6:$Q$1005,Cad_cl!AX$5)))</f>
        <v/>
      </c>
      <c r="AY678" s="134" t="str">
        <f>IF(ISERR(IF($C678="","",SUMIFS(Con_ve!$F$6:$F$1005,Con_ve!$C$6:$C$1005,$C678,Con_ve!$I$6:$I$1005,"Fechada",Con_ve!$Q$6:$Q$1005,Cad_cl!AY$5))),"",IF($C678="","",SUMIFS(Con_ve!$F$6:$F$1005,Con_ve!$C$6:$C$1005,$C678,Con_ve!$I$6:$I$1005,"Fechada",Con_ve!$Q$6:$Q$1005,Cad_cl!AY$5)))</f>
        <v/>
      </c>
      <c r="AZ678" s="134" t="str">
        <f>IF(ISERR(IF($C678="","",SUMIFS(Con_ve!$F$6:$F$1005,Con_ve!$C$6:$C$1005,$C678,Con_ve!$I$6:$I$1005,"Fechada",Con_ve!$Q$6:$Q$1005,Cad_cl!AZ$5))),"",IF($C678="","",SUMIFS(Con_ve!$F$6:$F$1005,Con_ve!$C$6:$C$1005,$C678,Con_ve!$I$6:$I$1005,"Fechada",Con_ve!$Q$6:$Q$1005,Cad_cl!AZ$5)))</f>
        <v/>
      </c>
      <c r="BA678" s="134" t="str">
        <f>IF(ISERR(IF($C678="","",SUMIFS(Con_ve!$F$6:$F$1005,Con_ve!$C$6:$C$1005,$C678,Con_ve!$I$6:$I$1005,"Fechada",Con_ve!$Q$6:$Q$1005,Cad_cl!BA$5))),"",IF($C678="","",SUMIFS(Con_ve!$F$6:$F$1005,Con_ve!$C$6:$C$1005,$C678,Con_ve!$I$6:$I$1005,"Fechada",Con_ve!$Q$6:$Q$1005,Cad_cl!BA$5)))</f>
        <v/>
      </c>
      <c r="BB678" s="134">
        <f t="shared" si="30"/>
        <v>0</v>
      </c>
      <c r="BD678" s="134" t="str">
        <f>IF(ISERR(IF($C678="","",SUMIFS(Con_ve!$F$6:$F$1005,Con_ve!$C$6:$C$1005,$C678,Con_ve!$I$6:$I$1005,"Em negociação",Con_ve!$Q$6:$Q$1005,Cad_cl!BD$5))),"",IF($C678="","",SUMIFS(Con_ve!$F$6:$F$1005,Con_ve!$C$6:$C$1005,$C678,Con_ve!$I$6:$I$1005,"Em negociação",Con_ve!$Q$6:$Q$1005,Cad_cl!BD$5)))</f>
        <v/>
      </c>
      <c r="BE678" s="134" t="str">
        <f>IF(ISERR(IF($C678="","",SUMIFS(Con_ve!$F$6:$F$1005,Con_ve!$C$6:$C$1005,$C678,Con_ve!$I$6:$I$1005,"Em negociação",Con_ve!$Q$6:$Q$1005,Cad_cl!BE$5))),"",IF($C678="","",SUMIFS(Con_ve!$F$6:$F$1005,Con_ve!$C$6:$C$1005,$C678,Con_ve!$I$6:$I$1005,"Em negociação",Con_ve!$Q$6:$Q$1005,Cad_cl!BE$5)))</f>
        <v/>
      </c>
      <c r="BF678" s="134" t="str">
        <f>IF(ISERR(IF($C678="","",SUMIFS(Con_ve!$F$6:$F$1005,Con_ve!$C$6:$C$1005,$C678,Con_ve!$I$6:$I$1005,"Em negociação",Con_ve!$Q$6:$Q$1005,Cad_cl!BF$5))),"",IF($C678="","",SUMIFS(Con_ve!$F$6:$F$1005,Con_ve!$C$6:$C$1005,$C678,Con_ve!$I$6:$I$1005,"Em negociação",Con_ve!$Q$6:$Q$1005,Cad_cl!BF$5)))</f>
        <v/>
      </c>
      <c r="BG678" s="134" t="str">
        <f>IF(ISERR(IF($C678="","",SUMIFS(Con_ve!$F$6:$F$1005,Con_ve!$C$6:$C$1005,$C678,Con_ve!$I$6:$I$1005,"Em negociação",Con_ve!$Q$6:$Q$1005,Cad_cl!BG$5))),"",IF($C678="","",SUMIFS(Con_ve!$F$6:$F$1005,Con_ve!$C$6:$C$1005,$C678,Con_ve!$I$6:$I$1005,"Em negociação",Con_ve!$Q$6:$Q$1005,Cad_cl!BG$5)))</f>
        <v/>
      </c>
      <c r="BH678" s="134" t="str">
        <f>IF(ISERR(IF($C678="","",SUMIFS(Con_ve!$F$6:$F$1005,Con_ve!$C$6:$C$1005,$C678,Con_ve!$I$6:$I$1005,"Em negociação",Con_ve!$Q$6:$Q$1005,Cad_cl!BH$5))),"",IF($C678="","",SUMIFS(Con_ve!$F$6:$F$1005,Con_ve!$C$6:$C$1005,$C678,Con_ve!$I$6:$I$1005,"Em negociação",Con_ve!$Q$6:$Q$1005,Cad_cl!BH$5)))</f>
        <v/>
      </c>
      <c r="BI678" s="134" t="str">
        <f>IF(ISERR(IF($C678="","",SUMIFS(Con_ve!$F$6:$F$1005,Con_ve!$C$6:$C$1005,$C678,Con_ve!$I$6:$I$1005,"Em negociação",Con_ve!$Q$6:$Q$1005,Cad_cl!BI$5))),"",IF($C678="","",SUMIFS(Con_ve!$F$6:$F$1005,Con_ve!$C$6:$C$1005,$C678,Con_ve!$I$6:$I$1005,"Em negociação",Con_ve!$Q$6:$Q$1005,Cad_cl!BI$5)))</f>
        <v/>
      </c>
      <c r="BJ678" s="134" t="str">
        <f>IF(ISERR(IF($C678="","",SUMIFS(Con_ve!$F$6:$F$1005,Con_ve!$C$6:$C$1005,$C678,Con_ve!$I$6:$I$1005,"Em negociação",Con_ve!$Q$6:$Q$1005,Cad_cl!BJ$5))),"",IF($C678="","",SUMIFS(Con_ve!$F$6:$F$1005,Con_ve!$C$6:$C$1005,$C678,Con_ve!$I$6:$I$1005,"Em negociação",Con_ve!$Q$6:$Q$1005,Cad_cl!BJ$5)))</f>
        <v/>
      </c>
      <c r="BK678" s="134" t="str">
        <f>IF(ISERR(IF($C678="","",SUMIFS(Con_ve!$F$6:$F$1005,Con_ve!$C$6:$C$1005,$C678,Con_ve!$I$6:$I$1005,"Em negociação",Con_ve!$Q$6:$Q$1005,Cad_cl!BK$5))),"",IF($C678="","",SUMIFS(Con_ve!$F$6:$F$1005,Con_ve!$C$6:$C$1005,$C678,Con_ve!$I$6:$I$1005,"Em negociação",Con_ve!$Q$6:$Q$1005,Cad_cl!BK$5)))</f>
        <v/>
      </c>
      <c r="BL678" s="134" t="str">
        <f>IF(ISERR(IF($C678="","",SUMIFS(Con_ve!$F$6:$F$1005,Con_ve!$C$6:$C$1005,$C678,Con_ve!$I$6:$I$1005,"Em negociação",Con_ve!$Q$6:$Q$1005,Cad_cl!BL$5))),"",IF($C678="","",SUMIFS(Con_ve!$F$6:$F$1005,Con_ve!$C$6:$C$1005,$C678,Con_ve!$I$6:$I$1005,"Em negociação",Con_ve!$Q$6:$Q$1005,Cad_cl!BL$5)))</f>
        <v/>
      </c>
      <c r="BM678" s="134" t="str">
        <f>IF(ISERR(IF($C678="","",SUMIFS(Con_ve!$F$6:$F$1005,Con_ve!$C$6:$C$1005,$C678,Con_ve!$I$6:$I$1005,"Em negociação",Con_ve!$Q$6:$Q$1005,Cad_cl!BM$5))),"",IF($C678="","",SUMIFS(Con_ve!$F$6:$F$1005,Con_ve!$C$6:$C$1005,$C678,Con_ve!$I$6:$I$1005,"Em negociação",Con_ve!$Q$6:$Q$1005,Cad_cl!BM$5)))</f>
        <v/>
      </c>
      <c r="BN678" s="134" t="str">
        <f>IF(ISERR(IF($C678="","",SUMIFS(Con_ve!$F$6:$F$1005,Con_ve!$C$6:$C$1005,$C678,Con_ve!$I$6:$I$1005,"Em negociação",Con_ve!$Q$6:$Q$1005,Cad_cl!BN$5))),"",IF($C678="","",SUMIFS(Con_ve!$F$6:$F$1005,Con_ve!$C$6:$C$1005,$C678,Con_ve!$I$6:$I$1005,"Em negociação",Con_ve!$Q$6:$Q$1005,Cad_cl!BN$5)))</f>
        <v/>
      </c>
      <c r="BO678" s="134" t="str">
        <f>IF(ISERR(IF($C678="","",SUMIFS(Con_ve!$F$6:$F$1005,Con_ve!$C$6:$C$1005,$C678,Con_ve!$I$6:$I$1005,"Em negociação",Con_ve!$Q$6:$Q$1005,Cad_cl!BO$5))),"",IF($C678="","",SUMIFS(Con_ve!$F$6:$F$1005,Con_ve!$C$6:$C$1005,$C678,Con_ve!$I$6:$I$1005,"Em negociação",Con_ve!$Q$6:$Q$1005,Cad_cl!BO$5)))</f>
        <v/>
      </c>
      <c r="BP678" s="134">
        <f t="shared" si="31"/>
        <v>0</v>
      </c>
      <c r="BR678" s="125" t="str">
        <f>IF(ISERR(IF(AND($I678=Re_lo!$E$5,BR$5=VLOOKUP(Re_lo!$H$5,Re_lo!$N$5:$O$16,2,0)),AP678,"")),"",IF(AND($I678=Re_lo!$E$5,BR$5=VLOOKUP(Re_lo!$H$5,Re_lo!$N$5:$O$16,2,0)),AP678,""))</f>
        <v/>
      </c>
      <c r="BS678" s="125" t="str">
        <f>IF(ISERR(IF(AND($I678=Re_lo!$E$5,BS$5=VLOOKUP(Re_lo!$H$5,Re_lo!$N$5:$O$16,2,0)),AQ678,"")),"",IF(AND($I678=Re_lo!$E$5,BS$5=VLOOKUP(Re_lo!$H$5,Re_lo!$N$5:$O$16,2,0)),AQ678,""))</f>
        <v/>
      </c>
      <c r="BT678" s="125" t="str">
        <f>IF(ISERR(IF(AND($I678=Re_lo!$E$5,BT$5=VLOOKUP(Re_lo!$H$5,Re_lo!$N$5:$O$16,2,0)),AR678,"")),"",IF(AND($I678=Re_lo!$E$5,BT$5=VLOOKUP(Re_lo!$H$5,Re_lo!$N$5:$O$16,2,0)),AR678,""))</f>
        <v/>
      </c>
      <c r="BU678" s="125" t="str">
        <f>IF(ISERR(IF(AND($I678=Re_lo!$E$5,BU$5=VLOOKUP(Re_lo!$H$5,Re_lo!$N$5:$O$16,2,0)),AS678,"")),"",IF(AND($I678=Re_lo!$E$5,BU$5=VLOOKUP(Re_lo!$H$5,Re_lo!$N$5:$O$16,2,0)),AS678,""))</f>
        <v/>
      </c>
      <c r="BV678" s="125" t="str">
        <f>IF(ISERR(IF(AND($I678=Re_lo!$E$5,BV$5=VLOOKUP(Re_lo!$H$5,Re_lo!$N$5:$O$16,2,0)),AT678,"")),"",IF(AND($I678=Re_lo!$E$5,BV$5=VLOOKUP(Re_lo!$H$5,Re_lo!$N$5:$O$16,2,0)),AT678,""))</f>
        <v/>
      </c>
      <c r="BW678" s="125" t="str">
        <f>IF(ISERR(IF(AND($I678=Re_lo!$E$5,BW$5=VLOOKUP(Re_lo!$H$5,Re_lo!$N$5:$O$16,2,0)),AU678,"")),"",IF(AND($I678=Re_lo!$E$5,BW$5=VLOOKUP(Re_lo!$H$5,Re_lo!$N$5:$O$16,2,0)),AU678,""))</f>
        <v/>
      </c>
      <c r="BX678" s="125" t="str">
        <f>IF(ISERR(IF(AND($I678=Re_lo!$E$5,BX$5=VLOOKUP(Re_lo!$H$5,Re_lo!$N$5:$O$16,2,0)),AV678,"")),"",IF(AND($I678=Re_lo!$E$5,BX$5=VLOOKUP(Re_lo!$H$5,Re_lo!$N$5:$O$16,2,0)),AV678,""))</f>
        <v/>
      </c>
      <c r="BY678" s="125" t="str">
        <f>IF(ISERR(IF(AND($I678=Re_lo!$E$5,BY$5=VLOOKUP(Re_lo!$H$5,Re_lo!$N$5:$O$16,2,0)),AW678,"")),"",IF(AND($I678=Re_lo!$E$5,BY$5=VLOOKUP(Re_lo!$H$5,Re_lo!$N$5:$O$16,2,0)),AW678,""))</f>
        <v/>
      </c>
      <c r="BZ678" s="125" t="str">
        <f>IF(ISERR(IF(AND($I678=Re_lo!$E$5,BZ$5=VLOOKUP(Re_lo!$H$5,Re_lo!$N$5:$O$16,2,0)),AX678,"")),"",IF(AND($I678=Re_lo!$E$5,BZ$5=VLOOKUP(Re_lo!$H$5,Re_lo!$N$5:$O$16,2,0)),AX678,""))</f>
        <v/>
      </c>
      <c r="CA678" s="125" t="str">
        <f>IF(ISERR(IF(AND($I678=Re_lo!$E$5,CA$5=VLOOKUP(Re_lo!$H$5,Re_lo!$N$5:$O$16,2,0)),AY678,"")),"",IF(AND($I678=Re_lo!$E$5,CA$5=VLOOKUP(Re_lo!$H$5,Re_lo!$N$5:$O$16,2,0)),AY678,""))</f>
        <v/>
      </c>
      <c r="CB678" s="125" t="str">
        <f>IF(ISERR(IF(AND($I678=Re_lo!$E$5,CB$5=VLOOKUP(Re_lo!$H$5,Re_lo!$N$5:$O$16,2,0)),AZ678,"")),"",IF(AND($I678=Re_lo!$E$5,CB$5=VLOOKUP(Re_lo!$H$5,Re_lo!$N$5:$O$16,2,0)),AZ678,""))</f>
        <v/>
      </c>
      <c r="CC678" s="125" t="str">
        <f>IF(ISERR(IF(AND($I678=Re_lo!$E$5,CC$5=VLOOKUP(Re_lo!$H$5,Re_lo!$N$5:$O$16,2,0)),BA678,"")),"",IF(AND($I678=Re_lo!$E$5,CC$5=VLOOKUP(Re_lo!$H$5,Re_lo!$N$5:$O$16,2,0)),BA678,""))</f>
        <v/>
      </c>
      <c r="CD678" s="125" t="str">
        <f>IF(ISERR(IF(AND($I678=Re_lo!$E$5,CD$5=VLOOKUP(Re_lo!$H$5,Re_lo!$N$5:$O$16,2,0)),BB678,"")),"",IF(AND($I678=Re_lo!$E$5,CD$5=VLOOKUP(Re_lo!$H$5,Re_lo!$N$5:$O$16,2,0)),BB678,""))</f>
        <v/>
      </c>
      <c r="CF678" s="125" t="str">
        <f>IF($C678="","",COUNTIFS(Con_ve!$C$6:$C$1005,$C678,Con_ve!$Q$6:$Q$1005,Cad_cl!CF$5))</f>
        <v/>
      </c>
      <c r="CG678" s="125" t="str">
        <f>IF($C678="","",COUNTIFS(Con_ve!$C$6:$C$1005,$C678,Con_ve!$Q$6:$Q$1005,Cad_cl!CG$5))</f>
        <v/>
      </c>
      <c r="CH678" s="125" t="str">
        <f>IF($C678="","",COUNTIFS(Con_ve!$C$6:$C$1005,$C678,Con_ve!$Q$6:$Q$1005,Cad_cl!CH$5))</f>
        <v/>
      </c>
      <c r="CI678" s="125" t="str">
        <f>IF($C678="","",COUNTIFS(Con_ve!$C$6:$C$1005,$C678,Con_ve!$Q$6:$Q$1005,Cad_cl!CI$5))</f>
        <v/>
      </c>
      <c r="CJ678" s="125" t="str">
        <f>IF($C678="","",COUNTIFS(Con_ve!$C$6:$C$1005,$C678,Con_ve!$Q$6:$Q$1005,Cad_cl!CJ$5))</f>
        <v/>
      </c>
      <c r="CK678" s="125" t="str">
        <f>IF($C678="","",COUNTIFS(Con_ve!$C$6:$C$1005,$C678,Con_ve!$Q$6:$Q$1005,Cad_cl!CK$5))</f>
        <v/>
      </c>
      <c r="CL678" s="125" t="str">
        <f>IF($C678="","",COUNTIFS(Con_ve!$C$6:$C$1005,$C678,Con_ve!$Q$6:$Q$1005,Cad_cl!CL$5))</f>
        <v/>
      </c>
      <c r="CM678" s="125" t="str">
        <f>IF($C678="","",COUNTIFS(Con_ve!$C$6:$C$1005,$C678,Con_ve!$Q$6:$Q$1005,Cad_cl!CM$5))</f>
        <v/>
      </c>
      <c r="CN678" s="125" t="str">
        <f>IF($C678="","",COUNTIFS(Con_ve!$C$6:$C$1005,$C678,Con_ve!$Q$6:$Q$1005,Cad_cl!CN$5))</f>
        <v/>
      </c>
      <c r="CO678" s="125" t="str">
        <f>IF($C678="","",COUNTIFS(Con_ve!$C$6:$C$1005,$C678,Con_ve!$Q$6:$Q$1005,Cad_cl!CO$5))</f>
        <v/>
      </c>
      <c r="CP678" s="125" t="str">
        <f>IF($C678="","",COUNTIFS(Con_ve!$C$6:$C$1005,$C678,Con_ve!$Q$6:$Q$1005,Cad_cl!CP$5))</f>
        <v/>
      </c>
      <c r="CQ678" s="125" t="str">
        <f>IF($C678="","",COUNTIFS(Con_ve!$C$6:$C$1005,$C678,Con_ve!$Q$6:$Q$1005,Cad_cl!CQ$5))</f>
        <v/>
      </c>
      <c r="CR678" s="125">
        <f t="shared" si="32"/>
        <v>0</v>
      </c>
    </row>
    <row r="679" spans="3:96" ht="30" customHeight="1">
      <c r="C679" s="153"/>
      <c r="D679" s="153"/>
      <c r="E679" s="154"/>
      <c r="F679" s="153"/>
      <c r="G679" s="155"/>
      <c r="H679" s="153"/>
      <c r="I679" s="153"/>
      <c r="J679" s="132" t="s">
        <v>309</v>
      </c>
      <c r="K679" s="133" t="s">
        <v>309</v>
      </c>
      <c r="L679" s="153"/>
      <c r="M679" s="153"/>
      <c r="N679" s="153"/>
      <c r="O679" s="153"/>
      <c r="P679" s="153"/>
      <c r="Q679" s="153"/>
      <c r="AP679" s="134" t="str">
        <f>IF(ISERR(IF($C679="","",SUMIFS(Con_ve!$F$6:$F$1005,Con_ve!$C$6:$C$1005,$C679,Con_ve!$I$6:$I$1005,"Fechada",Con_ve!$Q$6:$Q$1005,Cad_cl!AP$5))),"",IF($C679="","",SUMIFS(Con_ve!$F$6:$F$1005,Con_ve!$C$6:$C$1005,$C679,Con_ve!$I$6:$I$1005,"Fechada",Con_ve!$Q$6:$Q$1005,Cad_cl!AP$5)))</f>
        <v/>
      </c>
      <c r="AQ679" s="134" t="str">
        <f>IF(ISERR(IF($C679="","",SUMIFS(Con_ve!$F$6:$F$1005,Con_ve!$C$6:$C$1005,$C679,Con_ve!$I$6:$I$1005,"Fechada",Con_ve!$Q$6:$Q$1005,Cad_cl!AQ$5))),"",IF($C679="","",SUMIFS(Con_ve!$F$6:$F$1005,Con_ve!$C$6:$C$1005,$C679,Con_ve!$I$6:$I$1005,"Fechada",Con_ve!$Q$6:$Q$1005,Cad_cl!AQ$5)))</f>
        <v/>
      </c>
      <c r="AR679" s="134" t="str">
        <f>IF(ISERR(IF($C679="","",SUMIFS(Con_ve!$F$6:$F$1005,Con_ve!$C$6:$C$1005,$C679,Con_ve!$I$6:$I$1005,"Fechada",Con_ve!$Q$6:$Q$1005,Cad_cl!AR$5))),"",IF($C679="","",SUMIFS(Con_ve!$F$6:$F$1005,Con_ve!$C$6:$C$1005,$C679,Con_ve!$I$6:$I$1005,"Fechada",Con_ve!$Q$6:$Q$1005,Cad_cl!AR$5)))</f>
        <v/>
      </c>
      <c r="AS679" s="134" t="str">
        <f>IF(ISERR(IF($C679="","",SUMIFS(Con_ve!$F$6:$F$1005,Con_ve!$C$6:$C$1005,$C679,Con_ve!$I$6:$I$1005,"Fechada",Con_ve!$Q$6:$Q$1005,Cad_cl!AS$5))),"",IF($C679="","",SUMIFS(Con_ve!$F$6:$F$1005,Con_ve!$C$6:$C$1005,$C679,Con_ve!$I$6:$I$1005,"Fechada",Con_ve!$Q$6:$Q$1005,Cad_cl!AS$5)))</f>
        <v/>
      </c>
      <c r="AT679" s="134" t="str">
        <f>IF(ISERR(IF($C679="","",SUMIFS(Con_ve!$F$6:$F$1005,Con_ve!$C$6:$C$1005,$C679,Con_ve!$I$6:$I$1005,"Fechada",Con_ve!$Q$6:$Q$1005,Cad_cl!AT$5))),"",IF($C679="","",SUMIFS(Con_ve!$F$6:$F$1005,Con_ve!$C$6:$C$1005,$C679,Con_ve!$I$6:$I$1005,"Fechada",Con_ve!$Q$6:$Q$1005,Cad_cl!AT$5)))</f>
        <v/>
      </c>
      <c r="AU679" s="134" t="str">
        <f>IF(ISERR(IF($C679="","",SUMIFS(Con_ve!$F$6:$F$1005,Con_ve!$C$6:$C$1005,$C679,Con_ve!$I$6:$I$1005,"Fechada",Con_ve!$Q$6:$Q$1005,Cad_cl!AU$5))),"",IF($C679="","",SUMIFS(Con_ve!$F$6:$F$1005,Con_ve!$C$6:$C$1005,$C679,Con_ve!$I$6:$I$1005,"Fechada",Con_ve!$Q$6:$Q$1005,Cad_cl!AU$5)))</f>
        <v/>
      </c>
      <c r="AV679" s="134" t="str">
        <f>IF(ISERR(IF($C679="","",SUMIFS(Con_ve!$F$6:$F$1005,Con_ve!$C$6:$C$1005,$C679,Con_ve!$I$6:$I$1005,"Fechada",Con_ve!$Q$6:$Q$1005,Cad_cl!AV$5))),"",IF($C679="","",SUMIFS(Con_ve!$F$6:$F$1005,Con_ve!$C$6:$C$1005,$C679,Con_ve!$I$6:$I$1005,"Fechada",Con_ve!$Q$6:$Q$1005,Cad_cl!AV$5)))</f>
        <v/>
      </c>
      <c r="AW679" s="134" t="str">
        <f>IF(ISERR(IF($C679="","",SUMIFS(Con_ve!$F$6:$F$1005,Con_ve!$C$6:$C$1005,$C679,Con_ve!$I$6:$I$1005,"Fechada",Con_ve!$Q$6:$Q$1005,Cad_cl!AW$5))),"",IF($C679="","",SUMIFS(Con_ve!$F$6:$F$1005,Con_ve!$C$6:$C$1005,$C679,Con_ve!$I$6:$I$1005,"Fechada",Con_ve!$Q$6:$Q$1005,Cad_cl!AW$5)))</f>
        <v/>
      </c>
      <c r="AX679" s="134" t="str">
        <f>IF(ISERR(IF($C679="","",SUMIFS(Con_ve!$F$6:$F$1005,Con_ve!$C$6:$C$1005,$C679,Con_ve!$I$6:$I$1005,"Fechada",Con_ve!$Q$6:$Q$1005,Cad_cl!AX$5))),"",IF($C679="","",SUMIFS(Con_ve!$F$6:$F$1005,Con_ve!$C$6:$C$1005,$C679,Con_ve!$I$6:$I$1005,"Fechada",Con_ve!$Q$6:$Q$1005,Cad_cl!AX$5)))</f>
        <v/>
      </c>
      <c r="AY679" s="134" t="str">
        <f>IF(ISERR(IF($C679="","",SUMIFS(Con_ve!$F$6:$F$1005,Con_ve!$C$6:$C$1005,$C679,Con_ve!$I$6:$I$1005,"Fechada",Con_ve!$Q$6:$Q$1005,Cad_cl!AY$5))),"",IF($C679="","",SUMIFS(Con_ve!$F$6:$F$1005,Con_ve!$C$6:$C$1005,$C679,Con_ve!$I$6:$I$1005,"Fechada",Con_ve!$Q$6:$Q$1005,Cad_cl!AY$5)))</f>
        <v/>
      </c>
      <c r="AZ679" s="134" t="str">
        <f>IF(ISERR(IF($C679="","",SUMIFS(Con_ve!$F$6:$F$1005,Con_ve!$C$6:$C$1005,$C679,Con_ve!$I$6:$I$1005,"Fechada",Con_ve!$Q$6:$Q$1005,Cad_cl!AZ$5))),"",IF($C679="","",SUMIFS(Con_ve!$F$6:$F$1005,Con_ve!$C$6:$C$1005,$C679,Con_ve!$I$6:$I$1005,"Fechada",Con_ve!$Q$6:$Q$1005,Cad_cl!AZ$5)))</f>
        <v/>
      </c>
      <c r="BA679" s="134" t="str">
        <f>IF(ISERR(IF($C679="","",SUMIFS(Con_ve!$F$6:$F$1005,Con_ve!$C$6:$C$1005,$C679,Con_ve!$I$6:$I$1005,"Fechada",Con_ve!$Q$6:$Q$1005,Cad_cl!BA$5))),"",IF($C679="","",SUMIFS(Con_ve!$F$6:$F$1005,Con_ve!$C$6:$C$1005,$C679,Con_ve!$I$6:$I$1005,"Fechada",Con_ve!$Q$6:$Q$1005,Cad_cl!BA$5)))</f>
        <v/>
      </c>
      <c r="BB679" s="134">
        <f t="shared" si="30"/>
        <v>0</v>
      </c>
      <c r="BD679" s="134" t="str">
        <f>IF(ISERR(IF($C679="","",SUMIFS(Con_ve!$F$6:$F$1005,Con_ve!$C$6:$C$1005,$C679,Con_ve!$I$6:$I$1005,"Em negociação",Con_ve!$Q$6:$Q$1005,Cad_cl!BD$5))),"",IF($C679="","",SUMIFS(Con_ve!$F$6:$F$1005,Con_ve!$C$6:$C$1005,$C679,Con_ve!$I$6:$I$1005,"Em negociação",Con_ve!$Q$6:$Q$1005,Cad_cl!BD$5)))</f>
        <v/>
      </c>
      <c r="BE679" s="134" t="str">
        <f>IF(ISERR(IF($C679="","",SUMIFS(Con_ve!$F$6:$F$1005,Con_ve!$C$6:$C$1005,$C679,Con_ve!$I$6:$I$1005,"Em negociação",Con_ve!$Q$6:$Q$1005,Cad_cl!BE$5))),"",IF($C679="","",SUMIFS(Con_ve!$F$6:$F$1005,Con_ve!$C$6:$C$1005,$C679,Con_ve!$I$6:$I$1005,"Em negociação",Con_ve!$Q$6:$Q$1005,Cad_cl!BE$5)))</f>
        <v/>
      </c>
      <c r="BF679" s="134" t="str">
        <f>IF(ISERR(IF($C679="","",SUMIFS(Con_ve!$F$6:$F$1005,Con_ve!$C$6:$C$1005,$C679,Con_ve!$I$6:$I$1005,"Em negociação",Con_ve!$Q$6:$Q$1005,Cad_cl!BF$5))),"",IF($C679="","",SUMIFS(Con_ve!$F$6:$F$1005,Con_ve!$C$6:$C$1005,$C679,Con_ve!$I$6:$I$1005,"Em negociação",Con_ve!$Q$6:$Q$1005,Cad_cl!BF$5)))</f>
        <v/>
      </c>
      <c r="BG679" s="134" t="str">
        <f>IF(ISERR(IF($C679="","",SUMIFS(Con_ve!$F$6:$F$1005,Con_ve!$C$6:$C$1005,$C679,Con_ve!$I$6:$I$1005,"Em negociação",Con_ve!$Q$6:$Q$1005,Cad_cl!BG$5))),"",IF($C679="","",SUMIFS(Con_ve!$F$6:$F$1005,Con_ve!$C$6:$C$1005,$C679,Con_ve!$I$6:$I$1005,"Em negociação",Con_ve!$Q$6:$Q$1005,Cad_cl!BG$5)))</f>
        <v/>
      </c>
      <c r="BH679" s="134" t="str">
        <f>IF(ISERR(IF($C679="","",SUMIFS(Con_ve!$F$6:$F$1005,Con_ve!$C$6:$C$1005,$C679,Con_ve!$I$6:$I$1005,"Em negociação",Con_ve!$Q$6:$Q$1005,Cad_cl!BH$5))),"",IF($C679="","",SUMIFS(Con_ve!$F$6:$F$1005,Con_ve!$C$6:$C$1005,$C679,Con_ve!$I$6:$I$1005,"Em negociação",Con_ve!$Q$6:$Q$1005,Cad_cl!BH$5)))</f>
        <v/>
      </c>
      <c r="BI679" s="134" t="str">
        <f>IF(ISERR(IF($C679="","",SUMIFS(Con_ve!$F$6:$F$1005,Con_ve!$C$6:$C$1005,$C679,Con_ve!$I$6:$I$1005,"Em negociação",Con_ve!$Q$6:$Q$1005,Cad_cl!BI$5))),"",IF($C679="","",SUMIFS(Con_ve!$F$6:$F$1005,Con_ve!$C$6:$C$1005,$C679,Con_ve!$I$6:$I$1005,"Em negociação",Con_ve!$Q$6:$Q$1005,Cad_cl!BI$5)))</f>
        <v/>
      </c>
      <c r="BJ679" s="134" t="str">
        <f>IF(ISERR(IF($C679="","",SUMIFS(Con_ve!$F$6:$F$1005,Con_ve!$C$6:$C$1005,$C679,Con_ve!$I$6:$I$1005,"Em negociação",Con_ve!$Q$6:$Q$1005,Cad_cl!BJ$5))),"",IF($C679="","",SUMIFS(Con_ve!$F$6:$F$1005,Con_ve!$C$6:$C$1005,$C679,Con_ve!$I$6:$I$1005,"Em negociação",Con_ve!$Q$6:$Q$1005,Cad_cl!BJ$5)))</f>
        <v/>
      </c>
      <c r="BK679" s="134" t="str">
        <f>IF(ISERR(IF($C679="","",SUMIFS(Con_ve!$F$6:$F$1005,Con_ve!$C$6:$C$1005,$C679,Con_ve!$I$6:$I$1005,"Em negociação",Con_ve!$Q$6:$Q$1005,Cad_cl!BK$5))),"",IF($C679="","",SUMIFS(Con_ve!$F$6:$F$1005,Con_ve!$C$6:$C$1005,$C679,Con_ve!$I$6:$I$1005,"Em negociação",Con_ve!$Q$6:$Q$1005,Cad_cl!BK$5)))</f>
        <v/>
      </c>
      <c r="BL679" s="134" t="str">
        <f>IF(ISERR(IF($C679="","",SUMIFS(Con_ve!$F$6:$F$1005,Con_ve!$C$6:$C$1005,$C679,Con_ve!$I$6:$I$1005,"Em negociação",Con_ve!$Q$6:$Q$1005,Cad_cl!BL$5))),"",IF($C679="","",SUMIFS(Con_ve!$F$6:$F$1005,Con_ve!$C$6:$C$1005,$C679,Con_ve!$I$6:$I$1005,"Em negociação",Con_ve!$Q$6:$Q$1005,Cad_cl!BL$5)))</f>
        <v/>
      </c>
      <c r="BM679" s="134" t="str">
        <f>IF(ISERR(IF($C679="","",SUMIFS(Con_ve!$F$6:$F$1005,Con_ve!$C$6:$C$1005,$C679,Con_ve!$I$6:$I$1005,"Em negociação",Con_ve!$Q$6:$Q$1005,Cad_cl!BM$5))),"",IF($C679="","",SUMIFS(Con_ve!$F$6:$F$1005,Con_ve!$C$6:$C$1005,$C679,Con_ve!$I$6:$I$1005,"Em negociação",Con_ve!$Q$6:$Q$1005,Cad_cl!BM$5)))</f>
        <v/>
      </c>
      <c r="BN679" s="134" t="str">
        <f>IF(ISERR(IF($C679="","",SUMIFS(Con_ve!$F$6:$F$1005,Con_ve!$C$6:$C$1005,$C679,Con_ve!$I$6:$I$1005,"Em negociação",Con_ve!$Q$6:$Q$1005,Cad_cl!BN$5))),"",IF($C679="","",SUMIFS(Con_ve!$F$6:$F$1005,Con_ve!$C$6:$C$1005,$C679,Con_ve!$I$6:$I$1005,"Em negociação",Con_ve!$Q$6:$Q$1005,Cad_cl!BN$5)))</f>
        <v/>
      </c>
      <c r="BO679" s="134" t="str">
        <f>IF(ISERR(IF($C679="","",SUMIFS(Con_ve!$F$6:$F$1005,Con_ve!$C$6:$C$1005,$C679,Con_ve!$I$6:$I$1005,"Em negociação",Con_ve!$Q$6:$Q$1005,Cad_cl!BO$5))),"",IF($C679="","",SUMIFS(Con_ve!$F$6:$F$1005,Con_ve!$C$6:$C$1005,$C679,Con_ve!$I$6:$I$1005,"Em negociação",Con_ve!$Q$6:$Q$1005,Cad_cl!BO$5)))</f>
        <v/>
      </c>
      <c r="BP679" s="134">
        <f t="shared" si="31"/>
        <v>0</v>
      </c>
      <c r="BR679" s="125" t="str">
        <f>IF(ISERR(IF(AND($I679=Re_lo!$E$5,BR$5=VLOOKUP(Re_lo!$H$5,Re_lo!$N$5:$O$16,2,0)),AP679,"")),"",IF(AND($I679=Re_lo!$E$5,BR$5=VLOOKUP(Re_lo!$H$5,Re_lo!$N$5:$O$16,2,0)),AP679,""))</f>
        <v/>
      </c>
      <c r="BS679" s="125" t="str">
        <f>IF(ISERR(IF(AND($I679=Re_lo!$E$5,BS$5=VLOOKUP(Re_lo!$H$5,Re_lo!$N$5:$O$16,2,0)),AQ679,"")),"",IF(AND($I679=Re_lo!$E$5,BS$5=VLOOKUP(Re_lo!$H$5,Re_lo!$N$5:$O$16,2,0)),AQ679,""))</f>
        <v/>
      </c>
      <c r="BT679" s="125" t="str">
        <f>IF(ISERR(IF(AND($I679=Re_lo!$E$5,BT$5=VLOOKUP(Re_lo!$H$5,Re_lo!$N$5:$O$16,2,0)),AR679,"")),"",IF(AND($I679=Re_lo!$E$5,BT$5=VLOOKUP(Re_lo!$H$5,Re_lo!$N$5:$O$16,2,0)),AR679,""))</f>
        <v/>
      </c>
      <c r="BU679" s="125" t="str">
        <f>IF(ISERR(IF(AND($I679=Re_lo!$E$5,BU$5=VLOOKUP(Re_lo!$H$5,Re_lo!$N$5:$O$16,2,0)),AS679,"")),"",IF(AND($I679=Re_lo!$E$5,BU$5=VLOOKUP(Re_lo!$H$5,Re_lo!$N$5:$O$16,2,0)),AS679,""))</f>
        <v/>
      </c>
      <c r="BV679" s="125" t="str">
        <f>IF(ISERR(IF(AND($I679=Re_lo!$E$5,BV$5=VLOOKUP(Re_lo!$H$5,Re_lo!$N$5:$O$16,2,0)),AT679,"")),"",IF(AND($I679=Re_lo!$E$5,BV$5=VLOOKUP(Re_lo!$H$5,Re_lo!$N$5:$O$16,2,0)),AT679,""))</f>
        <v/>
      </c>
      <c r="BW679" s="125" t="str">
        <f>IF(ISERR(IF(AND($I679=Re_lo!$E$5,BW$5=VLOOKUP(Re_lo!$H$5,Re_lo!$N$5:$O$16,2,0)),AU679,"")),"",IF(AND($I679=Re_lo!$E$5,BW$5=VLOOKUP(Re_lo!$H$5,Re_lo!$N$5:$O$16,2,0)),AU679,""))</f>
        <v/>
      </c>
      <c r="BX679" s="125" t="str">
        <f>IF(ISERR(IF(AND($I679=Re_lo!$E$5,BX$5=VLOOKUP(Re_lo!$H$5,Re_lo!$N$5:$O$16,2,0)),AV679,"")),"",IF(AND($I679=Re_lo!$E$5,BX$5=VLOOKUP(Re_lo!$H$5,Re_lo!$N$5:$O$16,2,0)),AV679,""))</f>
        <v/>
      </c>
      <c r="BY679" s="125" t="str">
        <f>IF(ISERR(IF(AND($I679=Re_lo!$E$5,BY$5=VLOOKUP(Re_lo!$H$5,Re_lo!$N$5:$O$16,2,0)),AW679,"")),"",IF(AND($I679=Re_lo!$E$5,BY$5=VLOOKUP(Re_lo!$H$5,Re_lo!$N$5:$O$16,2,0)),AW679,""))</f>
        <v/>
      </c>
      <c r="BZ679" s="125" t="str">
        <f>IF(ISERR(IF(AND($I679=Re_lo!$E$5,BZ$5=VLOOKUP(Re_lo!$H$5,Re_lo!$N$5:$O$16,2,0)),AX679,"")),"",IF(AND($I679=Re_lo!$E$5,BZ$5=VLOOKUP(Re_lo!$H$5,Re_lo!$N$5:$O$16,2,0)),AX679,""))</f>
        <v/>
      </c>
      <c r="CA679" s="125" t="str">
        <f>IF(ISERR(IF(AND($I679=Re_lo!$E$5,CA$5=VLOOKUP(Re_lo!$H$5,Re_lo!$N$5:$O$16,2,0)),AY679,"")),"",IF(AND($I679=Re_lo!$E$5,CA$5=VLOOKUP(Re_lo!$H$5,Re_lo!$N$5:$O$16,2,0)),AY679,""))</f>
        <v/>
      </c>
      <c r="CB679" s="125" t="str">
        <f>IF(ISERR(IF(AND($I679=Re_lo!$E$5,CB$5=VLOOKUP(Re_lo!$H$5,Re_lo!$N$5:$O$16,2,0)),AZ679,"")),"",IF(AND($I679=Re_lo!$E$5,CB$5=VLOOKUP(Re_lo!$H$5,Re_lo!$N$5:$O$16,2,0)),AZ679,""))</f>
        <v/>
      </c>
      <c r="CC679" s="125" t="str">
        <f>IF(ISERR(IF(AND($I679=Re_lo!$E$5,CC$5=VLOOKUP(Re_lo!$H$5,Re_lo!$N$5:$O$16,2,0)),BA679,"")),"",IF(AND($I679=Re_lo!$E$5,CC$5=VLOOKUP(Re_lo!$H$5,Re_lo!$N$5:$O$16,2,0)),BA679,""))</f>
        <v/>
      </c>
      <c r="CD679" s="125" t="str">
        <f>IF(ISERR(IF(AND($I679=Re_lo!$E$5,CD$5=VLOOKUP(Re_lo!$H$5,Re_lo!$N$5:$O$16,2,0)),BB679,"")),"",IF(AND($I679=Re_lo!$E$5,CD$5=VLOOKUP(Re_lo!$H$5,Re_lo!$N$5:$O$16,2,0)),BB679,""))</f>
        <v/>
      </c>
      <c r="CF679" s="125" t="str">
        <f>IF($C679="","",COUNTIFS(Con_ve!$C$6:$C$1005,$C679,Con_ve!$Q$6:$Q$1005,Cad_cl!CF$5))</f>
        <v/>
      </c>
      <c r="CG679" s="125" t="str">
        <f>IF($C679="","",COUNTIFS(Con_ve!$C$6:$C$1005,$C679,Con_ve!$Q$6:$Q$1005,Cad_cl!CG$5))</f>
        <v/>
      </c>
      <c r="CH679" s="125" t="str">
        <f>IF($C679="","",COUNTIFS(Con_ve!$C$6:$C$1005,$C679,Con_ve!$Q$6:$Q$1005,Cad_cl!CH$5))</f>
        <v/>
      </c>
      <c r="CI679" s="125" t="str">
        <f>IF($C679="","",COUNTIFS(Con_ve!$C$6:$C$1005,$C679,Con_ve!$Q$6:$Q$1005,Cad_cl!CI$5))</f>
        <v/>
      </c>
      <c r="CJ679" s="125" t="str">
        <f>IF($C679="","",COUNTIFS(Con_ve!$C$6:$C$1005,$C679,Con_ve!$Q$6:$Q$1005,Cad_cl!CJ$5))</f>
        <v/>
      </c>
      <c r="CK679" s="125" t="str">
        <f>IF($C679="","",COUNTIFS(Con_ve!$C$6:$C$1005,$C679,Con_ve!$Q$6:$Q$1005,Cad_cl!CK$5))</f>
        <v/>
      </c>
      <c r="CL679" s="125" t="str">
        <f>IF($C679="","",COUNTIFS(Con_ve!$C$6:$C$1005,$C679,Con_ve!$Q$6:$Q$1005,Cad_cl!CL$5))</f>
        <v/>
      </c>
      <c r="CM679" s="125" t="str">
        <f>IF($C679="","",COUNTIFS(Con_ve!$C$6:$C$1005,$C679,Con_ve!$Q$6:$Q$1005,Cad_cl!CM$5))</f>
        <v/>
      </c>
      <c r="CN679" s="125" t="str">
        <f>IF($C679="","",COUNTIFS(Con_ve!$C$6:$C$1005,$C679,Con_ve!$Q$6:$Q$1005,Cad_cl!CN$5))</f>
        <v/>
      </c>
      <c r="CO679" s="125" t="str">
        <f>IF($C679="","",COUNTIFS(Con_ve!$C$6:$C$1005,$C679,Con_ve!$Q$6:$Q$1005,Cad_cl!CO$5))</f>
        <v/>
      </c>
      <c r="CP679" s="125" t="str">
        <f>IF($C679="","",COUNTIFS(Con_ve!$C$6:$C$1005,$C679,Con_ve!$Q$6:$Q$1005,Cad_cl!CP$5))</f>
        <v/>
      </c>
      <c r="CQ679" s="125" t="str">
        <f>IF($C679="","",COUNTIFS(Con_ve!$C$6:$C$1005,$C679,Con_ve!$Q$6:$Q$1005,Cad_cl!CQ$5))</f>
        <v/>
      </c>
      <c r="CR679" s="125">
        <f t="shared" si="32"/>
        <v>0</v>
      </c>
    </row>
    <row r="680" spans="3:96" ht="30" customHeight="1">
      <c r="C680" s="153"/>
      <c r="D680" s="153"/>
      <c r="E680" s="154"/>
      <c r="F680" s="153"/>
      <c r="G680" s="155"/>
      <c r="H680" s="153"/>
      <c r="I680" s="153"/>
      <c r="J680" s="132" t="s">
        <v>309</v>
      </c>
      <c r="K680" s="133" t="s">
        <v>309</v>
      </c>
      <c r="L680" s="153"/>
      <c r="M680" s="153"/>
      <c r="N680" s="153"/>
      <c r="O680" s="153"/>
      <c r="P680" s="153"/>
      <c r="Q680" s="153"/>
      <c r="AP680" s="134" t="str">
        <f>IF(ISERR(IF($C680="","",SUMIFS(Con_ve!$F$6:$F$1005,Con_ve!$C$6:$C$1005,$C680,Con_ve!$I$6:$I$1005,"Fechada",Con_ve!$Q$6:$Q$1005,Cad_cl!AP$5))),"",IF($C680="","",SUMIFS(Con_ve!$F$6:$F$1005,Con_ve!$C$6:$C$1005,$C680,Con_ve!$I$6:$I$1005,"Fechada",Con_ve!$Q$6:$Q$1005,Cad_cl!AP$5)))</f>
        <v/>
      </c>
      <c r="AQ680" s="134" t="str">
        <f>IF(ISERR(IF($C680="","",SUMIFS(Con_ve!$F$6:$F$1005,Con_ve!$C$6:$C$1005,$C680,Con_ve!$I$6:$I$1005,"Fechada",Con_ve!$Q$6:$Q$1005,Cad_cl!AQ$5))),"",IF($C680="","",SUMIFS(Con_ve!$F$6:$F$1005,Con_ve!$C$6:$C$1005,$C680,Con_ve!$I$6:$I$1005,"Fechada",Con_ve!$Q$6:$Q$1005,Cad_cl!AQ$5)))</f>
        <v/>
      </c>
      <c r="AR680" s="134" t="str">
        <f>IF(ISERR(IF($C680="","",SUMIFS(Con_ve!$F$6:$F$1005,Con_ve!$C$6:$C$1005,$C680,Con_ve!$I$6:$I$1005,"Fechada",Con_ve!$Q$6:$Q$1005,Cad_cl!AR$5))),"",IF($C680="","",SUMIFS(Con_ve!$F$6:$F$1005,Con_ve!$C$6:$C$1005,$C680,Con_ve!$I$6:$I$1005,"Fechada",Con_ve!$Q$6:$Q$1005,Cad_cl!AR$5)))</f>
        <v/>
      </c>
      <c r="AS680" s="134" t="str">
        <f>IF(ISERR(IF($C680="","",SUMIFS(Con_ve!$F$6:$F$1005,Con_ve!$C$6:$C$1005,$C680,Con_ve!$I$6:$I$1005,"Fechada",Con_ve!$Q$6:$Q$1005,Cad_cl!AS$5))),"",IF($C680="","",SUMIFS(Con_ve!$F$6:$F$1005,Con_ve!$C$6:$C$1005,$C680,Con_ve!$I$6:$I$1005,"Fechada",Con_ve!$Q$6:$Q$1005,Cad_cl!AS$5)))</f>
        <v/>
      </c>
      <c r="AT680" s="134" t="str">
        <f>IF(ISERR(IF($C680="","",SUMIFS(Con_ve!$F$6:$F$1005,Con_ve!$C$6:$C$1005,$C680,Con_ve!$I$6:$I$1005,"Fechada",Con_ve!$Q$6:$Q$1005,Cad_cl!AT$5))),"",IF($C680="","",SUMIFS(Con_ve!$F$6:$F$1005,Con_ve!$C$6:$C$1005,$C680,Con_ve!$I$6:$I$1005,"Fechada",Con_ve!$Q$6:$Q$1005,Cad_cl!AT$5)))</f>
        <v/>
      </c>
      <c r="AU680" s="134" t="str">
        <f>IF(ISERR(IF($C680="","",SUMIFS(Con_ve!$F$6:$F$1005,Con_ve!$C$6:$C$1005,$C680,Con_ve!$I$6:$I$1005,"Fechada",Con_ve!$Q$6:$Q$1005,Cad_cl!AU$5))),"",IF($C680="","",SUMIFS(Con_ve!$F$6:$F$1005,Con_ve!$C$6:$C$1005,$C680,Con_ve!$I$6:$I$1005,"Fechada",Con_ve!$Q$6:$Q$1005,Cad_cl!AU$5)))</f>
        <v/>
      </c>
      <c r="AV680" s="134" t="str">
        <f>IF(ISERR(IF($C680="","",SUMIFS(Con_ve!$F$6:$F$1005,Con_ve!$C$6:$C$1005,$C680,Con_ve!$I$6:$I$1005,"Fechada",Con_ve!$Q$6:$Q$1005,Cad_cl!AV$5))),"",IF($C680="","",SUMIFS(Con_ve!$F$6:$F$1005,Con_ve!$C$6:$C$1005,$C680,Con_ve!$I$6:$I$1005,"Fechada",Con_ve!$Q$6:$Q$1005,Cad_cl!AV$5)))</f>
        <v/>
      </c>
      <c r="AW680" s="134" t="str">
        <f>IF(ISERR(IF($C680="","",SUMIFS(Con_ve!$F$6:$F$1005,Con_ve!$C$6:$C$1005,$C680,Con_ve!$I$6:$I$1005,"Fechada",Con_ve!$Q$6:$Q$1005,Cad_cl!AW$5))),"",IF($C680="","",SUMIFS(Con_ve!$F$6:$F$1005,Con_ve!$C$6:$C$1005,$C680,Con_ve!$I$6:$I$1005,"Fechada",Con_ve!$Q$6:$Q$1005,Cad_cl!AW$5)))</f>
        <v/>
      </c>
      <c r="AX680" s="134" t="str">
        <f>IF(ISERR(IF($C680="","",SUMIFS(Con_ve!$F$6:$F$1005,Con_ve!$C$6:$C$1005,$C680,Con_ve!$I$6:$I$1005,"Fechada",Con_ve!$Q$6:$Q$1005,Cad_cl!AX$5))),"",IF($C680="","",SUMIFS(Con_ve!$F$6:$F$1005,Con_ve!$C$6:$C$1005,$C680,Con_ve!$I$6:$I$1005,"Fechada",Con_ve!$Q$6:$Q$1005,Cad_cl!AX$5)))</f>
        <v/>
      </c>
      <c r="AY680" s="134" t="str">
        <f>IF(ISERR(IF($C680="","",SUMIFS(Con_ve!$F$6:$F$1005,Con_ve!$C$6:$C$1005,$C680,Con_ve!$I$6:$I$1005,"Fechada",Con_ve!$Q$6:$Q$1005,Cad_cl!AY$5))),"",IF($C680="","",SUMIFS(Con_ve!$F$6:$F$1005,Con_ve!$C$6:$C$1005,$C680,Con_ve!$I$6:$I$1005,"Fechada",Con_ve!$Q$6:$Q$1005,Cad_cl!AY$5)))</f>
        <v/>
      </c>
      <c r="AZ680" s="134" t="str">
        <f>IF(ISERR(IF($C680="","",SUMIFS(Con_ve!$F$6:$F$1005,Con_ve!$C$6:$C$1005,$C680,Con_ve!$I$6:$I$1005,"Fechada",Con_ve!$Q$6:$Q$1005,Cad_cl!AZ$5))),"",IF($C680="","",SUMIFS(Con_ve!$F$6:$F$1005,Con_ve!$C$6:$C$1005,$C680,Con_ve!$I$6:$I$1005,"Fechada",Con_ve!$Q$6:$Q$1005,Cad_cl!AZ$5)))</f>
        <v/>
      </c>
      <c r="BA680" s="134" t="str">
        <f>IF(ISERR(IF($C680="","",SUMIFS(Con_ve!$F$6:$F$1005,Con_ve!$C$6:$C$1005,$C680,Con_ve!$I$6:$I$1005,"Fechada",Con_ve!$Q$6:$Q$1005,Cad_cl!BA$5))),"",IF($C680="","",SUMIFS(Con_ve!$F$6:$F$1005,Con_ve!$C$6:$C$1005,$C680,Con_ve!$I$6:$I$1005,"Fechada",Con_ve!$Q$6:$Q$1005,Cad_cl!BA$5)))</f>
        <v/>
      </c>
      <c r="BB680" s="134">
        <f t="shared" si="30"/>
        <v>0</v>
      </c>
      <c r="BD680" s="134" t="str">
        <f>IF(ISERR(IF($C680="","",SUMIFS(Con_ve!$F$6:$F$1005,Con_ve!$C$6:$C$1005,$C680,Con_ve!$I$6:$I$1005,"Em negociação",Con_ve!$Q$6:$Q$1005,Cad_cl!BD$5))),"",IF($C680="","",SUMIFS(Con_ve!$F$6:$F$1005,Con_ve!$C$6:$C$1005,$C680,Con_ve!$I$6:$I$1005,"Em negociação",Con_ve!$Q$6:$Q$1005,Cad_cl!BD$5)))</f>
        <v/>
      </c>
      <c r="BE680" s="134" t="str">
        <f>IF(ISERR(IF($C680="","",SUMIFS(Con_ve!$F$6:$F$1005,Con_ve!$C$6:$C$1005,$C680,Con_ve!$I$6:$I$1005,"Em negociação",Con_ve!$Q$6:$Q$1005,Cad_cl!BE$5))),"",IF($C680="","",SUMIFS(Con_ve!$F$6:$F$1005,Con_ve!$C$6:$C$1005,$C680,Con_ve!$I$6:$I$1005,"Em negociação",Con_ve!$Q$6:$Q$1005,Cad_cl!BE$5)))</f>
        <v/>
      </c>
      <c r="BF680" s="134" t="str">
        <f>IF(ISERR(IF($C680="","",SUMIFS(Con_ve!$F$6:$F$1005,Con_ve!$C$6:$C$1005,$C680,Con_ve!$I$6:$I$1005,"Em negociação",Con_ve!$Q$6:$Q$1005,Cad_cl!BF$5))),"",IF($C680="","",SUMIFS(Con_ve!$F$6:$F$1005,Con_ve!$C$6:$C$1005,$C680,Con_ve!$I$6:$I$1005,"Em negociação",Con_ve!$Q$6:$Q$1005,Cad_cl!BF$5)))</f>
        <v/>
      </c>
      <c r="BG680" s="134" t="str">
        <f>IF(ISERR(IF($C680="","",SUMIFS(Con_ve!$F$6:$F$1005,Con_ve!$C$6:$C$1005,$C680,Con_ve!$I$6:$I$1005,"Em negociação",Con_ve!$Q$6:$Q$1005,Cad_cl!BG$5))),"",IF($C680="","",SUMIFS(Con_ve!$F$6:$F$1005,Con_ve!$C$6:$C$1005,$C680,Con_ve!$I$6:$I$1005,"Em negociação",Con_ve!$Q$6:$Q$1005,Cad_cl!BG$5)))</f>
        <v/>
      </c>
      <c r="BH680" s="134" t="str">
        <f>IF(ISERR(IF($C680="","",SUMIFS(Con_ve!$F$6:$F$1005,Con_ve!$C$6:$C$1005,$C680,Con_ve!$I$6:$I$1005,"Em negociação",Con_ve!$Q$6:$Q$1005,Cad_cl!BH$5))),"",IF($C680="","",SUMIFS(Con_ve!$F$6:$F$1005,Con_ve!$C$6:$C$1005,$C680,Con_ve!$I$6:$I$1005,"Em negociação",Con_ve!$Q$6:$Q$1005,Cad_cl!BH$5)))</f>
        <v/>
      </c>
      <c r="BI680" s="134" t="str">
        <f>IF(ISERR(IF($C680="","",SUMIFS(Con_ve!$F$6:$F$1005,Con_ve!$C$6:$C$1005,$C680,Con_ve!$I$6:$I$1005,"Em negociação",Con_ve!$Q$6:$Q$1005,Cad_cl!BI$5))),"",IF($C680="","",SUMIFS(Con_ve!$F$6:$F$1005,Con_ve!$C$6:$C$1005,$C680,Con_ve!$I$6:$I$1005,"Em negociação",Con_ve!$Q$6:$Q$1005,Cad_cl!BI$5)))</f>
        <v/>
      </c>
      <c r="BJ680" s="134" t="str">
        <f>IF(ISERR(IF($C680="","",SUMIFS(Con_ve!$F$6:$F$1005,Con_ve!$C$6:$C$1005,$C680,Con_ve!$I$6:$I$1005,"Em negociação",Con_ve!$Q$6:$Q$1005,Cad_cl!BJ$5))),"",IF($C680="","",SUMIFS(Con_ve!$F$6:$F$1005,Con_ve!$C$6:$C$1005,$C680,Con_ve!$I$6:$I$1005,"Em negociação",Con_ve!$Q$6:$Q$1005,Cad_cl!BJ$5)))</f>
        <v/>
      </c>
      <c r="BK680" s="134" t="str">
        <f>IF(ISERR(IF($C680="","",SUMIFS(Con_ve!$F$6:$F$1005,Con_ve!$C$6:$C$1005,$C680,Con_ve!$I$6:$I$1005,"Em negociação",Con_ve!$Q$6:$Q$1005,Cad_cl!BK$5))),"",IF($C680="","",SUMIFS(Con_ve!$F$6:$F$1005,Con_ve!$C$6:$C$1005,$C680,Con_ve!$I$6:$I$1005,"Em negociação",Con_ve!$Q$6:$Q$1005,Cad_cl!BK$5)))</f>
        <v/>
      </c>
      <c r="BL680" s="134" t="str">
        <f>IF(ISERR(IF($C680="","",SUMIFS(Con_ve!$F$6:$F$1005,Con_ve!$C$6:$C$1005,$C680,Con_ve!$I$6:$I$1005,"Em negociação",Con_ve!$Q$6:$Q$1005,Cad_cl!BL$5))),"",IF($C680="","",SUMIFS(Con_ve!$F$6:$F$1005,Con_ve!$C$6:$C$1005,$C680,Con_ve!$I$6:$I$1005,"Em negociação",Con_ve!$Q$6:$Q$1005,Cad_cl!BL$5)))</f>
        <v/>
      </c>
      <c r="BM680" s="134" t="str">
        <f>IF(ISERR(IF($C680="","",SUMIFS(Con_ve!$F$6:$F$1005,Con_ve!$C$6:$C$1005,$C680,Con_ve!$I$6:$I$1005,"Em negociação",Con_ve!$Q$6:$Q$1005,Cad_cl!BM$5))),"",IF($C680="","",SUMIFS(Con_ve!$F$6:$F$1005,Con_ve!$C$6:$C$1005,$C680,Con_ve!$I$6:$I$1005,"Em negociação",Con_ve!$Q$6:$Q$1005,Cad_cl!BM$5)))</f>
        <v/>
      </c>
      <c r="BN680" s="134" t="str">
        <f>IF(ISERR(IF($C680="","",SUMIFS(Con_ve!$F$6:$F$1005,Con_ve!$C$6:$C$1005,$C680,Con_ve!$I$6:$I$1005,"Em negociação",Con_ve!$Q$6:$Q$1005,Cad_cl!BN$5))),"",IF($C680="","",SUMIFS(Con_ve!$F$6:$F$1005,Con_ve!$C$6:$C$1005,$C680,Con_ve!$I$6:$I$1005,"Em negociação",Con_ve!$Q$6:$Q$1005,Cad_cl!BN$5)))</f>
        <v/>
      </c>
      <c r="BO680" s="134" t="str">
        <f>IF(ISERR(IF($C680="","",SUMIFS(Con_ve!$F$6:$F$1005,Con_ve!$C$6:$C$1005,$C680,Con_ve!$I$6:$I$1005,"Em negociação",Con_ve!$Q$6:$Q$1005,Cad_cl!BO$5))),"",IF($C680="","",SUMIFS(Con_ve!$F$6:$F$1005,Con_ve!$C$6:$C$1005,$C680,Con_ve!$I$6:$I$1005,"Em negociação",Con_ve!$Q$6:$Q$1005,Cad_cl!BO$5)))</f>
        <v/>
      </c>
      <c r="BP680" s="134">
        <f t="shared" si="31"/>
        <v>0</v>
      </c>
      <c r="BR680" s="125" t="str">
        <f>IF(ISERR(IF(AND($I680=Re_lo!$E$5,BR$5=VLOOKUP(Re_lo!$H$5,Re_lo!$N$5:$O$16,2,0)),AP680,"")),"",IF(AND($I680=Re_lo!$E$5,BR$5=VLOOKUP(Re_lo!$H$5,Re_lo!$N$5:$O$16,2,0)),AP680,""))</f>
        <v/>
      </c>
      <c r="BS680" s="125" t="str">
        <f>IF(ISERR(IF(AND($I680=Re_lo!$E$5,BS$5=VLOOKUP(Re_lo!$H$5,Re_lo!$N$5:$O$16,2,0)),AQ680,"")),"",IF(AND($I680=Re_lo!$E$5,BS$5=VLOOKUP(Re_lo!$H$5,Re_lo!$N$5:$O$16,2,0)),AQ680,""))</f>
        <v/>
      </c>
      <c r="BT680" s="125" t="str">
        <f>IF(ISERR(IF(AND($I680=Re_lo!$E$5,BT$5=VLOOKUP(Re_lo!$H$5,Re_lo!$N$5:$O$16,2,0)),AR680,"")),"",IF(AND($I680=Re_lo!$E$5,BT$5=VLOOKUP(Re_lo!$H$5,Re_lo!$N$5:$O$16,2,0)),AR680,""))</f>
        <v/>
      </c>
      <c r="BU680" s="125" t="str">
        <f>IF(ISERR(IF(AND($I680=Re_lo!$E$5,BU$5=VLOOKUP(Re_lo!$H$5,Re_lo!$N$5:$O$16,2,0)),AS680,"")),"",IF(AND($I680=Re_lo!$E$5,BU$5=VLOOKUP(Re_lo!$H$5,Re_lo!$N$5:$O$16,2,0)),AS680,""))</f>
        <v/>
      </c>
      <c r="BV680" s="125" t="str">
        <f>IF(ISERR(IF(AND($I680=Re_lo!$E$5,BV$5=VLOOKUP(Re_lo!$H$5,Re_lo!$N$5:$O$16,2,0)),AT680,"")),"",IF(AND($I680=Re_lo!$E$5,BV$5=VLOOKUP(Re_lo!$H$5,Re_lo!$N$5:$O$16,2,0)),AT680,""))</f>
        <v/>
      </c>
      <c r="BW680" s="125" t="str">
        <f>IF(ISERR(IF(AND($I680=Re_lo!$E$5,BW$5=VLOOKUP(Re_lo!$H$5,Re_lo!$N$5:$O$16,2,0)),AU680,"")),"",IF(AND($I680=Re_lo!$E$5,BW$5=VLOOKUP(Re_lo!$H$5,Re_lo!$N$5:$O$16,2,0)),AU680,""))</f>
        <v/>
      </c>
      <c r="BX680" s="125" t="str">
        <f>IF(ISERR(IF(AND($I680=Re_lo!$E$5,BX$5=VLOOKUP(Re_lo!$H$5,Re_lo!$N$5:$O$16,2,0)),AV680,"")),"",IF(AND($I680=Re_lo!$E$5,BX$5=VLOOKUP(Re_lo!$H$5,Re_lo!$N$5:$O$16,2,0)),AV680,""))</f>
        <v/>
      </c>
      <c r="BY680" s="125" t="str">
        <f>IF(ISERR(IF(AND($I680=Re_lo!$E$5,BY$5=VLOOKUP(Re_lo!$H$5,Re_lo!$N$5:$O$16,2,0)),AW680,"")),"",IF(AND($I680=Re_lo!$E$5,BY$5=VLOOKUP(Re_lo!$H$5,Re_lo!$N$5:$O$16,2,0)),AW680,""))</f>
        <v/>
      </c>
      <c r="BZ680" s="125" t="str">
        <f>IF(ISERR(IF(AND($I680=Re_lo!$E$5,BZ$5=VLOOKUP(Re_lo!$H$5,Re_lo!$N$5:$O$16,2,0)),AX680,"")),"",IF(AND($I680=Re_lo!$E$5,BZ$5=VLOOKUP(Re_lo!$H$5,Re_lo!$N$5:$O$16,2,0)),AX680,""))</f>
        <v/>
      </c>
      <c r="CA680" s="125" t="str">
        <f>IF(ISERR(IF(AND($I680=Re_lo!$E$5,CA$5=VLOOKUP(Re_lo!$H$5,Re_lo!$N$5:$O$16,2,0)),AY680,"")),"",IF(AND($I680=Re_lo!$E$5,CA$5=VLOOKUP(Re_lo!$H$5,Re_lo!$N$5:$O$16,2,0)),AY680,""))</f>
        <v/>
      </c>
      <c r="CB680" s="125" t="str">
        <f>IF(ISERR(IF(AND($I680=Re_lo!$E$5,CB$5=VLOOKUP(Re_lo!$H$5,Re_lo!$N$5:$O$16,2,0)),AZ680,"")),"",IF(AND($I680=Re_lo!$E$5,CB$5=VLOOKUP(Re_lo!$H$5,Re_lo!$N$5:$O$16,2,0)),AZ680,""))</f>
        <v/>
      </c>
      <c r="CC680" s="125" t="str">
        <f>IF(ISERR(IF(AND($I680=Re_lo!$E$5,CC$5=VLOOKUP(Re_lo!$H$5,Re_lo!$N$5:$O$16,2,0)),BA680,"")),"",IF(AND($I680=Re_lo!$E$5,CC$5=VLOOKUP(Re_lo!$H$5,Re_lo!$N$5:$O$16,2,0)),BA680,""))</f>
        <v/>
      </c>
      <c r="CD680" s="125" t="str">
        <f>IF(ISERR(IF(AND($I680=Re_lo!$E$5,CD$5=VLOOKUP(Re_lo!$H$5,Re_lo!$N$5:$O$16,2,0)),BB680,"")),"",IF(AND($I680=Re_lo!$E$5,CD$5=VLOOKUP(Re_lo!$H$5,Re_lo!$N$5:$O$16,2,0)),BB680,""))</f>
        <v/>
      </c>
      <c r="CF680" s="125" t="str">
        <f>IF($C680="","",COUNTIFS(Con_ve!$C$6:$C$1005,$C680,Con_ve!$Q$6:$Q$1005,Cad_cl!CF$5))</f>
        <v/>
      </c>
      <c r="CG680" s="125" t="str">
        <f>IF($C680="","",COUNTIFS(Con_ve!$C$6:$C$1005,$C680,Con_ve!$Q$6:$Q$1005,Cad_cl!CG$5))</f>
        <v/>
      </c>
      <c r="CH680" s="125" t="str">
        <f>IF($C680="","",COUNTIFS(Con_ve!$C$6:$C$1005,$C680,Con_ve!$Q$6:$Q$1005,Cad_cl!CH$5))</f>
        <v/>
      </c>
      <c r="CI680" s="125" t="str">
        <f>IF($C680="","",COUNTIFS(Con_ve!$C$6:$C$1005,$C680,Con_ve!$Q$6:$Q$1005,Cad_cl!CI$5))</f>
        <v/>
      </c>
      <c r="CJ680" s="125" t="str">
        <f>IF($C680="","",COUNTIFS(Con_ve!$C$6:$C$1005,$C680,Con_ve!$Q$6:$Q$1005,Cad_cl!CJ$5))</f>
        <v/>
      </c>
      <c r="CK680" s="125" t="str">
        <f>IF($C680="","",COUNTIFS(Con_ve!$C$6:$C$1005,$C680,Con_ve!$Q$6:$Q$1005,Cad_cl!CK$5))</f>
        <v/>
      </c>
      <c r="CL680" s="125" t="str">
        <f>IF($C680="","",COUNTIFS(Con_ve!$C$6:$C$1005,$C680,Con_ve!$Q$6:$Q$1005,Cad_cl!CL$5))</f>
        <v/>
      </c>
      <c r="CM680" s="125" t="str">
        <f>IF($C680="","",COUNTIFS(Con_ve!$C$6:$C$1005,$C680,Con_ve!$Q$6:$Q$1005,Cad_cl!CM$5))</f>
        <v/>
      </c>
      <c r="CN680" s="125" t="str">
        <f>IF($C680="","",COUNTIFS(Con_ve!$C$6:$C$1005,$C680,Con_ve!$Q$6:$Q$1005,Cad_cl!CN$5))</f>
        <v/>
      </c>
      <c r="CO680" s="125" t="str">
        <f>IF($C680="","",COUNTIFS(Con_ve!$C$6:$C$1005,$C680,Con_ve!$Q$6:$Q$1005,Cad_cl!CO$5))</f>
        <v/>
      </c>
      <c r="CP680" s="125" t="str">
        <f>IF($C680="","",COUNTIFS(Con_ve!$C$6:$C$1005,$C680,Con_ve!$Q$6:$Q$1005,Cad_cl!CP$5))</f>
        <v/>
      </c>
      <c r="CQ680" s="125" t="str">
        <f>IF($C680="","",COUNTIFS(Con_ve!$C$6:$C$1005,$C680,Con_ve!$Q$6:$Q$1005,Cad_cl!CQ$5))</f>
        <v/>
      </c>
      <c r="CR680" s="125">
        <f t="shared" si="32"/>
        <v>0</v>
      </c>
    </row>
    <row r="681" spans="3:96" ht="30" customHeight="1">
      <c r="C681" s="153"/>
      <c r="D681" s="153"/>
      <c r="E681" s="154"/>
      <c r="F681" s="153"/>
      <c r="G681" s="155"/>
      <c r="H681" s="153"/>
      <c r="I681" s="153"/>
      <c r="J681" s="132" t="s">
        <v>309</v>
      </c>
      <c r="K681" s="133" t="s">
        <v>309</v>
      </c>
      <c r="L681" s="153"/>
      <c r="M681" s="153"/>
      <c r="N681" s="153"/>
      <c r="O681" s="153"/>
      <c r="P681" s="153"/>
      <c r="Q681" s="153"/>
      <c r="AP681" s="134" t="str">
        <f>IF(ISERR(IF($C681="","",SUMIFS(Con_ve!$F$6:$F$1005,Con_ve!$C$6:$C$1005,$C681,Con_ve!$I$6:$I$1005,"Fechada",Con_ve!$Q$6:$Q$1005,Cad_cl!AP$5))),"",IF($C681="","",SUMIFS(Con_ve!$F$6:$F$1005,Con_ve!$C$6:$C$1005,$C681,Con_ve!$I$6:$I$1005,"Fechada",Con_ve!$Q$6:$Q$1005,Cad_cl!AP$5)))</f>
        <v/>
      </c>
      <c r="AQ681" s="134" t="str">
        <f>IF(ISERR(IF($C681="","",SUMIFS(Con_ve!$F$6:$F$1005,Con_ve!$C$6:$C$1005,$C681,Con_ve!$I$6:$I$1005,"Fechada",Con_ve!$Q$6:$Q$1005,Cad_cl!AQ$5))),"",IF($C681="","",SUMIFS(Con_ve!$F$6:$F$1005,Con_ve!$C$6:$C$1005,$C681,Con_ve!$I$6:$I$1005,"Fechada",Con_ve!$Q$6:$Q$1005,Cad_cl!AQ$5)))</f>
        <v/>
      </c>
      <c r="AR681" s="134" t="str">
        <f>IF(ISERR(IF($C681="","",SUMIFS(Con_ve!$F$6:$F$1005,Con_ve!$C$6:$C$1005,$C681,Con_ve!$I$6:$I$1005,"Fechada",Con_ve!$Q$6:$Q$1005,Cad_cl!AR$5))),"",IF($C681="","",SUMIFS(Con_ve!$F$6:$F$1005,Con_ve!$C$6:$C$1005,$C681,Con_ve!$I$6:$I$1005,"Fechada",Con_ve!$Q$6:$Q$1005,Cad_cl!AR$5)))</f>
        <v/>
      </c>
      <c r="AS681" s="134" t="str">
        <f>IF(ISERR(IF($C681="","",SUMIFS(Con_ve!$F$6:$F$1005,Con_ve!$C$6:$C$1005,$C681,Con_ve!$I$6:$I$1005,"Fechada",Con_ve!$Q$6:$Q$1005,Cad_cl!AS$5))),"",IF($C681="","",SUMIFS(Con_ve!$F$6:$F$1005,Con_ve!$C$6:$C$1005,$C681,Con_ve!$I$6:$I$1005,"Fechada",Con_ve!$Q$6:$Q$1005,Cad_cl!AS$5)))</f>
        <v/>
      </c>
      <c r="AT681" s="134" t="str">
        <f>IF(ISERR(IF($C681="","",SUMIFS(Con_ve!$F$6:$F$1005,Con_ve!$C$6:$C$1005,$C681,Con_ve!$I$6:$I$1005,"Fechada",Con_ve!$Q$6:$Q$1005,Cad_cl!AT$5))),"",IF($C681="","",SUMIFS(Con_ve!$F$6:$F$1005,Con_ve!$C$6:$C$1005,$C681,Con_ve!$I$6:$I$1005,"Fechada",Con_ve!$Q$6:$Q$1005,Cad_cl!AT$5)))</f>
        <v/>
      </c>
      <c r="AU681" s="134" t="str">
        <f>IF(ISERR(IF($C681="","",SUMIFS(Con_ve!$F$6:$F$1005,Con_ve!$C$6:$C$1005,$C681,Con_ve!$I$6:$I$1005,"Fechada",Con_ve!$Q$6:$Q$1005,Cad_cl!AU$5))),"",IF($C681="","",SUMIFS(Con_ve!$F$6:$F$1005,Con_ve!$C$6:$C$1005,$C681,Con_ve!$I$6:$I$1005,"Fechada",Con_ve!$Q$6:$Q$1005,Cad_cl!AU$5)))</f>
        <v/>
      </c>
      <c r="AV681" s="134" t="str">
        <f>IF(ISERR(IF($C681="","",SUMIFS(Con_ve!$F$6:$F$1005,Con_ve!$C$6:$C$1005,$C681,Con_ve!$I$6:$I$1005,"Fechada",Con_ve!$Q$6:$Q$1005,Cad_cl!AV$5))),"",IF($C681="","",SUMIFS(Con_ve!$F$6:$F$1005,Con_ve!$C$6:$C$1005,$C681,Con_ve!$I$6:$I$1005,"Fechada",Con_ve!$Q$6:$Q$1005,Cad_cl!AV$5)))</f>
        <v/>
      </c>
      <c r="AW681" s="134" t="str">
        <f>IF(ISERR(IF($C681="","",SUMIFS(Con_ve!$F$6:$F$1005,Con_ve!$C$6:$C$1005,$C681,Con_ve!$I$6:$I$1005,"Fechada",Con_ve!$Q$6:$Q$1005,Cad_cl!AW$5))),"",IF($C681="","",SUMIFS(Con_ve!$F$6:$F$1005,Con_ve!$C$6:$C$1005,$C681,Con_ve!$I$6:$I$1005,"Fechada",Con_ve!$Q$6:$Q$1005,Cad_cl!AW$5)))</f>
        <v/>
      </c>
      <c r="AX681" s="134" t="str">
        <f>IF(ISERR(IF($C681="","",SUMIFS(Con_ve!$F$6:$F$1005,Con_ve!$C$6:$C$1005,$C681,Con_ve!$I$6:$I$1005,"Fechada",Con_ve!$Q$6:$Q$1005,Cad_cl!AX$5))),"",IF($C681="","",SUMIFS(Con_ve!$F$6:$F$1005,Con_ve!$C$6:$C$1005,$C681,Con_ve!$I$6:$I$1005,"Fechada",Con_ve!$Q$6:$Q$1005,Cad_cl!AX$5)))</f>
        <v/>
      </c>
      <c r="AY681" s="134" t="str">
        <f>IF(ISERR(IF($C681="","",SUMIFS(Con_ve!$F$6:$F$1005,Con_ve!$C$6:$C$1005,$C681,Con_ve!$I$6:$I$1005,"Fechada",Con_ve!$Q$6:$Q$1005,Cad_cl!AY$5))),"",IF($C681="","",SUMIFS(Con_ve!$F$6:$F$1005,Con_ve!$C$6:$C$1005,$C681,Con_ve!$I$6:$I$1005,"Fechada",Con_ve!$Q$6:$Q$1005,Cad_cl!AY$5)))</f>
        <v/>
      </c>
      <c r="AZ681" s="134" t="str">
        <f>IF(ISERR(IF($C681="","",SUMIFS(Con_ve!$F$6:$F$1005,Con_ve!$C$6:$C$1005,$C681,Con_ve!$I$6:$I$1005,"Fechada",Con_ve!$Q$6:$Q$1005,Cad_cl!AZ$5))),"",IF($C681="","",SUMIFS(Con_ve!$F$6:$F$1005,Con_ve!$C$6:$C$1005,$C681,Con_ve!$I$6:$I$1005,"Fechada",Con_ve!$Q$6:$Q$1005,Cad_cl!AZ$5)))</f>
        <v/>
      </c>
      <c r="BA681" s="134" t="str">
        <f>IF(ISERR(IF($C681="","",SUMIFS(Con_ve!$F$6:$F$1005,Con_ve!$C$6:$C$1005,$C681,Con_ve!$I$6:$I$1005,"Fechada",Con_ve!$Q$6:$Q$1005,Cad_cl!BA$5))),"",IF($C681="","",SUMIFS(Con_ve!$F$6:$F$1005,Con_ve!$C$6:$C$1005,$C681,Con_ve!$I$6:$I$1005,"Fechada",Con_ve!$Q$6:$Q$1005,Cad_cl!BA$5)))</f>
        <v/>
      </c>
      <c r="BB681" s="134">
        <f t="shared" si="30"/>
        <v>0</v>
      </c>
      <c r="BD681" s="134" t="str">
        <f>IF(ISERR(IF($C681="","",SUMIFS(Con_ve!$F$6:$F$1005,Con_ve!$C$6:$C$1005,$C681,Con_ve!$I$6:$I$1005,"Em negociação",Con_ve!$Q$6:$Q$1005,Cad_cl!BD$5))),"",IF($C681="","",SUMIFS(Con_ve!$F$6:$F$1005,Con_ve!$C$6:$C$1005,$C681,Con_ve!$I$6:$I$1005,"Em negociação",Con_ve!$Q$6:$Q$1005,Cad_cl!BD$5)))</f>
        <v/>
      </c>
      <c r="BE681" s="134" t="str">
        <f>IF(ISERR(IF($C681="","",SUMIFS(Con_ve!$F$6:$F$1005,Con_ve!$C$6:$C$1005,$C681,Con_ve!$I$6:$I$1005,"Em negociação",Con_ve!$Q$6:$Q$1005,Cad_cl!BE$5))),"",IF($C681="","",SUMIFS(Con_ve!$F$6:$F$1005,Con_ve!$C$6:$C$1005,$C681,Con_ve!$I$6:$I$1005,"Em negociação",Con_ve!$Q$6:$Q$1005,Cad_cl!BE$5)))</f>
        <v/>
      </c>
      <c r="BF681" s="134" t="str">
        <f>IF(ISERR(IF($C681="","",SUMIFS(Con_ve!$F$6:$F$1005,Con_ve!$C$6:$C$1005,$C681,Con_ve!$I$6:$I$1005,"Em negociação",Con_ve!$Q$6:$Q$1005,Cad_cl!BF$5))),"",IF($C681="","",SUMIFS(Con_ve!$F$6:$F$1005,Con_ve!$C$6:$C$1005,$C681,Con_ve!$I$6:$I$1005,"Em negociação",Con_ve!$Q$6:$Q$1005,Cad_cl!BF$5)))</f>
        <v/>
      </c>
      <c r="BG681" s="134" t="str">
        <f>IF(ISERR(IF($C681="","",SUMIFS(Con_ve!$F$6:$F$1005,Con_ve!$C$6:$C$1005,$C681,Con_ve!$I$6:$I$1005,"Em negociação",Con_ve!$Q$6:$Q$1005,Cad_cl!BG$5))),"",IF($C681="","",SUMIFS(Con_ve!$F$6:$F$1005,Con_ve!$C$6:$C$1005,$C681,Con_ve!$I$6:$I$1005,"Em negociação",Con_ve!$Q$6:$Q$1005,Cad_cl!BG$5)))</f>
        <v/>
      </c>
      <c r="BH681" s="134" t="str">
        <f>IF(ISERR(IF($C681="","",SUMIFS(Con_ve!$F$6:$F$1005,Con_ve!$C$6:$C$1005,$C681,Con_ve!$I$6:$I$1005,"Em negociação",Con_ve!$Q$6:$Q$1005,Cad_cl!BH$5))),"",IF($C681="","",SUMIFS(Con_ve!$F$6:$F$1005,Con_ve!$C$6:$C$1005,$C681,Con_ve!$I$6:$I$1005,"Em negociação",Con_ve!$Q$6:$Q$1005,Cad_cl!BH$5)))</f>
        <v/>
      </c>
      <c r="BI681" s="134" t="str">
        <f>IF(ISERR(IF($C681="","",SUMIFS(Con_ve!$F$6:$F$1005,Con_ve!$C$6:$C$1005,$C681,Con_ve!$I$6:$I$1005,"Em negociação",Con_ve!$Q$6:$Q$1005,Cad_cl!BI$5))),"",IF($C681="","",SUMIFS(Con_ve!$F$6:$F$1005,Con_ve!$C$6:$C$1005,$C681,Con_ve!$I$6:$I$1005,"Em negociação",Con_ve!$Q$6:$Q$1005,Cad_cl!BI$5)))</f>
        <v/>
      </c>
      <c r="BJ681" s="134" t="str">
        <f>IF(ISERR(IF($C681="","",SUMIFS(Con_ve!$F$6:$F$1005,Con_ve!$C$6:$C$1005,$C681,Con_ve!$I$6:$I$1005,"Em negociação",Con_ve!$Q$6:$Q$1005,Cad_cl!BJ$5))),"",IF($C681="","",SUMIFS(Con_ve!$F$6:$F$1005,Con_ve!$C$6:$C$1005,$C681,Con_ve!$I$6:$I$1005,"Em negociação",Con_ve!$Q$6:$Q$1005,Cad_cl!BJ$5)))</f>
        <v/>
      </c>
      <c r="BK681" s="134" t="str">
        <f>IF(ISERR(IF($C681="","",SUMIFS(Con_ve!$F$6:$F$1005,Con_ve!$C$6:$C$1005,$C681,Con_ve!$I$6:$I$1005,"Em negociação",Con_ve!$Q$6:$Q$1005,Cad_cl!BK$5))),"",IF($C681="","",SUMIFS(Con_ve!$F$6:$F$1005,Con_ve!$C$6:$C$1005,$C681,Con_ve!$I$6:$I$1005,"Em negociação",Con_ve!$Q$6:$Q$1005,Cad_cl!BK$5)))</f>
        <v/>
      </c>
      <c r="BL681" s="134" t="str">
        <f>IF(ISERR(IF($C681="","",SUMIFS(Con_ve!$F$6:$F$1005,Con_ve!$C$6:$C$1005,$C681,Con_ve!$I$6:$I$1005,"Em negociação",Con_ve!$Q$6:$Q$1005,Cad_cl!BL$5))),"",IF($C681="","",SUMIFS(Con_ve!$F$6:$F$1005,Con_ve!$C$6:$C$1005,$C681,Con_ve!$I$6:$I$1005,"Em negociação",Con_ve!$Q$6:$Q$1005,Cad_cl!BL$5)))</f>
        <v/>
      </c>
      <c r="BM681" s="134" t="str">
        <f>IF(ISERR(IF($C681="","",SUMIFS(Con_ve!$F$6:$F$1005,Con_ve!$C$6:$C$1005,$C681,Con_ve!$I$6:$I$1005,"Em negociação",Con_ve!$Q$6:$Q$1005,Cad_cl!BM$5))),"",IF($C681="","",SUMIFS(Con_ve!$F$6:$F$1005,Con_ve!$C$6:$C$1005,$C681,Con_ve!$I$6:$I$1005,"Em negociação",Con_ve!$Q$6:$Q$1005,Cad_cl!BM$5)))</f>
        <v/>
      </c>
      <c r="BN681" s="134" t="str">
        <f>IF(ISERR(IF($C681="","",SUMIFS(Con_ve!$F$6:$F$1005,Con_ve!$C$6:$C$1005,$C681,Con_ve!$I$6:$I$1005,"Em negociação",Con_ve!$Q$6:$Q$1005,Cad_cl!BN$5))),"",IF($C681="","",SUMIFS(Con_ve!$F$6:$F$1005,Con_ve!$C$6:$C$1005,$C681,Con_ve!$I$6:$I$1005,"Em negociação",Con_ve!$Q$6:$Q$1005,Cad_cl!BN$5)))</f>
        <v/>
      </c>
      <c r="BO681" s="134" t="str">
        <f>IF(ISERR(IF($C681="","",SUMIFS(Con_ve!$F$6:$F$1005,Con_ve!$C$6:$C$1005,$C681,Con_ve!$I$6:$I$1005,"Em negociação",Con_ve!$Q$6:$Q$1005,Cad_cl!BO$5))),"",IF($C681="","",SUMIFS(Con_ve!$F$6:$F$1005,Con_ve!$C$6:$C$1005,$C681,Con_ve!$I$6:$I$1005,"Em negociação",Con_ve!$Q$6:$Q$1005,Cad_cl!BO$5)))</f>
        <v/>
      </c>
      <c r="BP681" s="134">
        <f t="shared" si="31"/>
        <v>0</v>
      </c>
      <c r="BR681" s="125" t="str">
        <f>IF(ISERR(IF(AND($I681=Re_lo!$E$5,BR$5=VLOOKUP(Re_lo!$H$5,Re_lo!$N$5:$O$16,2,0)),AP681,"")),"",IF(AND($I681=Re_lo!$E$5,BR$5=VLOOKUP(Re_lo!$H$5,Re_lo!$N$5:$O$16,2,0)),AP681,""))</f>
        <v/>
      </c>
      <c r="BS681" s="125" t="str">
        <f>IF(ISERR(IF(AND($I681=Re_lo!$E$5,BS$5=VLOOKUP(Re_lo!$H$5,Re_lo!$N$5:$O$16,2,0)),AQ681,"")),"",IF(AND($I681=Re_lo!$E$5,BS$5=VLOOKUP(Re_lo!$H$5,Re_lo!$N$5:$O$16,2,0)),AQ681,""))</f>
        <v/>
      </c>
      <c r="BT681" s="125" t="str">
        <f>IF(ISERR(IF(AND($I681=Re_lo!$E$5,BT$5=VLOOKUP(Re_lo!$H$5,Re_lo!$N$5:$O$16,2,0)),AR681,"")),"",IF(AND($I681=Re_lo!$E$5,BT$5=VLOOKUP(Re_lo!$H$5,Re_lo!$N$5:$O$16,2,0)),AR681,""))</f>
        <v/>
      </c>
      <c r="BU681" s="125" t="str">
        <f>IF(ISERR(IF(AND($I681=Re_lo!$E$5,BU$5=VLOOKUP(Re_lo!$H$5,Re_lo!$N$5:$O$16,2,0)),AS681,"")),"",IF(AND($I681=Re_lo!$E$5,BU$5=VLOOKUP(Re_lo!$H$5,Re_lo!$N$5:$O$16,2,0)),AS681,""))</f>
        <v/>
      </c>
      <c r="BV681" s="125" t="str">
        <f>IF(ISERR(IF(AND($I681=Re_lo!$E$5,BV$5=VLOOKUP(Re_lo!$H$5,Re_lo!$N$5:$O$16,2,0)),AT681,"")),"",IF(AND($I681=Re_lo!$E$5,BV$5=VLOOKUP(Re_lo!$H$5,Re_lo!$N$5:$O$16,2,0)),AT681,""))</f>
        <v/>
      </c>
      <c r="BW681" s="125" t="str">
        <f>IF(ISERR(IF(AND($I681=Re_lo!$E$5,BW$5=VLOOKUP(Re_lo!$H$5,Re_lo!$N$5:$O$16,2,0)),AU681,"")),"",IF(AND($I681=Re_lo!$E$5,BW$5=VLOOKUP(Re_lo!$H$5,Re_lo!$N$5:$O$16,2,0)),AU681,""))</f>
        <v/>
      </c>
      <c r="BX681" s="125" t="str">
        <f>IF(ISERR(IF(AND($I681=Re_lo!$E$5,BX$5=VLOOKUP(Re_lo!$H$5,Re_lo!$N$5:$O$16,2,0)),AV681,"")),"",IF(AND($I681=Re_lo!$E$5,BX$5=VLOOKUP(Re_lo!$H$5,Re_lo!$N$5:$O$16,2,0)),AV681,""))</f>
        <v/>
      </c>
      <c r="BY681" s="125" t="str">
        <f>IF(ISERR(IF(AND($I681=Re_lo!$E$5,BY$5=VLOOKUP(Re_lo!$H$5,Re_lo!$N$5:$O$16,2,0)),AW681,"")),"",IF(AND($I681=Re_lo!$E$5,BY$5=VLOOKUP(Re_lo!$H$5,Re_lo!$N$5:$O$16,2,0)),AW681,""))</f>
        <v/>
      </c>
      <c r="BZ681" s="125" t="str">
        <f>IF(ISERR(IF(AND($I681=Re_lo!$E$5,BZ$5=VLOOKUP(Re_lo!$H$5,Re_lo!$N$5:$O$16,2,0)),AX681,"")),"",IF(AND($I681=Re_lo!$E$5,BZ$5=VLOOKUP(Re_lo!$H$5,Re_lo!$N$5:$O$16,2,0)),AX681,""))</f>
        <v/>
      </c>
      <c r="CA681" s="125" t="str">
        <f>IF(ISERR(IF(AND($I681=Re_lo!$E$5,CA$5=VLOOKUP(Re_lo!$H$5,Re_lo!$N$5:$O$16,2,0)),AY681,"")),"",IF(AND($I681=Re_lo!$E$5,CA$5=VLOOKUP(Re_lo!$H$5,Re_lo!$N$5:$O$16,2,0)),AY681,""))</f>
        <v/>
      </c>
      <c r="CB681" s="125" t="str">
        <f>IF(ISERR(IF(AND($I681=Re_lo!$E$5,CB$5=VLOOKUP(Re_lo!$H$5,Re_lo!$N$5:$O$16,2,0)),AZ681,"")),"",IF(AND($I681=Re_lo!$E$5,CB$5=VLOOKUP(Re_lo!$H$5,Re_lo!$N$5:$O$16,2,0)),AZ681,""))</f>
        <v/>
      </c>
      <c r="CC681" s="125" t="str">
        <f>IF(ISERR(IF(AND($I681=Re_lo!$E$5,CC$5=VLOOKUP(Re_lo!$H$5,Re_lo!$N$5:$O$16,2,0)),BA681,"")),"",IF(AND($I681=Re_lo!$E$5,CC$5=VLOOKUP(Re_lo!$H$5,Re_lo!$N$5:$O$16,2,0)),BA681,""))</f>
        <v/>
      </c>
      <c r="CD681" s="125" t="str">
        <f>IF(ISERR(IF(AND($I681=Re_lo!$E$5,CD$5=VLOOKUP(Re_lo!$H$5,Re_lo!$N$5:$O$16,2,0)),BB681,"")),"",IF(AND($I681=Re_lo!$E$5,CD$5=VLOOKUP(Re_lo!$H$5,Re_lo!$N$5:$O$16,2,0)),BB681,""))</f>
        <v/>
      </c>
      <c r="CF681" s="125" t="str">
        <f>IF($C681="","",COUNTIFS(Con_ve!$C$6:$C$1005,$C681,Con_ve!$Q$6:$Q$1005,Cad_cl!CF$5))</f>
        <v/>
      </c>
      <c r="CG681" s="125" t="str">
        <f>IF($C681="","",COUNTIFS(Con_ve!$C$6:$C$1005,$C681,Con_ve!$Q$6:$Q$1005,Cad_cl!CG$5))</f>
        <v/>
      </c>
      <c r="CH681" s="125" t="str">
        <f>IF($C681="","",COUNTIFS(Con_ve!$C$6:$C$1005,$C681,Con_ve!$Q$6:$Q$1005,Cad_cl!CH$5))</f>
        <v/>
      </c>
      <c r="CI681" s="125" t="str">
        <f>IF($C681="","",COUNTIFS(Con_ve!$C$6:$C$1005,$C681,Con_ve!$Q$6:$Q$1005,Cad_cl!CI$5))</f>
        <v/>
      </c>
      <c r="CJ681" s="125" t="str">
        <f>IF($C681="","",COUNTIFS(Con_ve!$C$6:$C$1005,$C681,Con_ve!$Q$6:$Q$1005,Cad_cl!CJ$5))</f>
        <v/>
      </c>
      <c r="CK681" s="125" t="str">
        <f>IF($C681="","",COUNTIFS(Con_ve!$C$6:$C$1005,$C681,Con_ve!$Q$6:$Q$1005,Cad_cl!CK$5))</f>
        <v/>
      </c>
      <c r="CL681" s="125" t="str">
        <f>IF($C681="","",COUNTIFS(Con_ve!$C$6:$C$1005,$C681,Con_ve!$Q$6:$Q$1005,Cad_cl!CL$5))</f>
        <v/>
      </c>
      <c r="CM681" s="125" t="str">
        <f>IF($C681="","",COUNTIFS(Con_ve!$C$6:$C$1005,$C681,Con_ve!$Q$6:$Q$1005,Cad_cl!CM$5))</f>
        <v/>
      </c>
      <c r="CN681" s="125" t="str">
        <f>IF($C681="","",COUNTIFS(Con_ve!$C$6:$C$1005,$C681,Con_ve!$Q$6:$Q$1005,Cad_cl!CN$5))</f>
        <v/>
      </c>
      <c r="CO681" s="125" t="str">
        <f>IF($C681="","",COUNTIFS(Con_ve!$C$6:$C$1005,$C681,Con_ve!$Q$6:$Q$1005,Cad_cl!CO$5))</f>
        <v/>
      </c>
      <c r="CP681" s="125" t="str">
        <f>IF($C681="","",COUNTIFS(Con_ve!$C$6:$C$1005,$C681,Con_ve!$Q$6:$Q$1005,Cad_cl!CP$5))</f>
        <v/>
      </c>
      <c r="CQ681" s="125" t="str">
        <f>IF($C681="","",COUNTIFS(Con_ve!$C$6:$C$1005,$C681,Con_ve!$Q$6:$Q$1005,Cad_cl!CQ$5))</f>
        <v/>
      </c>
      <c r="CR681" s="125">
        <f t="shared" si="32"/>
        <v>0</v>
      </c>
    </row>
    <row r="682" spans="3:96" ht="30" customHeight="1">
      <c r="C682" s="153"/>
      <c r="D682" s="153"/>
      <c r="E682" s="154"/>
      <c r="F682" s="153"/>
      <c r="G682" s="155"/>
      <c r="H682" s="153"/>
      <c r="I682" s="153"/>
      <c r="J682" s="132" t="s">
        <v>309</v>
      </c>
      <c r="K682" s="133" t="s">
        <v>309</v>
      </c>
      <c r="L682" s="153"/>
      <c r="M682" s="153"/>
      <c r="N682" s="153"/>
      <c r="O682" s="153"/>
      <c r="P682" s="153"/>
      <c r="Q682" s="153"/>
      <c r="AP682" s="134" t="str">
        <f>IF(ISERR(IF($C682="","",SUMIFS(Con_ve!$F$6:$F$1005,Con_ve!$C$6:$C$1005,$C682,Con_ve!$I$6:$I$1005,"Fechada",Con_ve!$Q$6:$Q$1005,Cad_cl!AP$5))),"",IF($C682="","",SUMIFS(Con_ve!$F$6:$F$1005,Con_ve!$C$6:$C$1005,$C682,Con_ve!$I$6:$I$1005,"Fechada",Con_ve!$Q$6:$Q$1005,Cad_cl!AP$5)))</f>
        <v/>
      </c>
      <c r="AQ682" s="134" t="str">
        <f>IF(ISERR(IF($C682="","",SUMIFS(Con_ve!$F$6:$F$1005,Con_ve!$C$6:$C$1005,$C682,Con_ve!$I$6:$I$1005,"Fechada",Con_ve!$Q$6:$Q$1005,Cad_cl!AQ$5))),"",IF($C682="","",SUMIFS(Con_ve!$F$6:$F$1005,Con_ve!$C$6:$C$1005,$C682,Con_ve!$I$6:$I$1005,"Fechada",Con_ve!$Q$6:$Q$1005,Cad_cl!AQ$5)))</f>
        <v/>
      </c>
      <c r="AR682" s="134" t="str">
        <f>IF(ISERR(IF($C682="","",SUMIFS(Con_ve!$F$6:$F$1005,Con_ve!$C$6:$C$1005,$C682,Con_ve!$I$6:$I$1005,"Fechada",Con_ve!$Q$6:$Q$1005,Cad_cl!AR$5))),"",IF($C682="","",SUMIFS(Con_ve!$F$6:$F$1005,Con_ve!$C$6:$C$1005,$C682,Con_ve!$I$6:$I$1005,"Fechada",Con_ve!$Q$6:$Q$1005,Cad_cl!AR$5)))</f>
        <v/>
      </c>
      <c r="AS682" s="134" t="str">
        <f>IF(ISERR(IF($C682="","",SUMIFS(Con_ve!$F$6:$F$1005,Con_ve!$C$6:$C$1005,$C682,Con_ve!$I$6:$I$1005,"Fechada",Con_ve!$Q$6:$Q$1005,Cad_cl!AS$5))),"",IF($C682="","",SUMIFS(Con_ve!$F$6:$F$1005,Con_ve!$C$6:$C$1005,$C682,Con_ve!$I$6:$I$1005,"Fechada",Con_ve!$Q$6:$Q$1005,Cad_cl!AS$5)))</f>
        <v/>
      </c>
      <c r="AT682" s="134" t="str">
        <f>IF(ISERR(IF($C682="","",SUMIFS(Con_ve!$F$6:$F$1005,Con_ve!$C$6:$C$1005,$C682,Con_ve!$I$6:$I$1005,"Fechada",Con_ve!$Q$6:$Q$1005,Cad_cl!AT$5))),"",IF($C682="","",SUMIFS(Con_ve!$F$6:$F$1005,Con_ve!$C$6:$C$1005,$C682,Con_ve!$I$6:$I$1005,"Fechada",Con_ve!$Q$6:$Q$1005,Cad_cl!AT$5)))</f>
        <v/>
      </c>
      <c r="AU682" s="134" t="str">
        <f>IF(ISERR(IF($C682="","",SUMIFS(Con_ve!$F$6:$F$1005,Con_ve!$C$6:$C$1005,$C682,Con_ve!$I$6:$I$1005,"Fechada",Con_ve!$Q$6:$Q$1005,Cad_cl!AU$5))),"",IF($C682="","",SUMIFS(Con_ve!$F$6:$F$1005,Con_ve!$C$6:$C$1005,$C682,Con_ve!$I$6:$I$1005,"Fechada",Con_ve!$Q$6:$Q$1005,Cad_cl!AU$5)))</f>
        <v/>
      </c>
      <c r="AV682" s="134" t="str">
        <f>IF(ISERR(IF($C682="","",SUMIFS(Con_ve!$F$6:$F$1005,Con_ve!$C$6:$C$1005,$C682,Con_ve!$I$6:$I$1005,"Fechada",Con_ve!$Q$6:$Q$1005,Cad_cl!AV$5))),"",IF($C682="","",SUMIFS(Con_ve!$F$6:$F$1005,Con_ve!$C$6:$C$1005,$C682,Con_ve!$I$6:$I$1005,"Fechada",Con_ve!$Q$6:$Q$1005,Cad_cl!AV$5)))</f>
        <v/>
      </c>
      <c r="AW682" s="134" t="str">
        <f>IF(ISERR(IF($C682="","",SUMIFS(Con_ve!$F$6:$F$1005,Con_ve!$C$6:$C$1005,$C682,Con_ve!$I$6:$I$1005,"Fechada",Con_ve!$Q$6:$Q$1005,Cad_cl!AW$5))),"",IF($C682="","",SUMIFS(Con_ve!$F$6:$F$1005,Con_ve!$C$6:$C$1005,$C682,Con_ve!$I$6:$I$1005,"Fechada",Con_ve!$Q$6:$Q$1005,Cad_cl!AW$5)))</f>
        <v/>
      </c>
      <c r="AX682" s="134" t="str">
        <f>IF(ISERR(IF($C682="","",SUMIFS(Con_ve!$F$6:$F$1005,Con_ve!$C$6:$C$1005,$C682,Con_ve!$I$6:$I$1005,"Fechada",Con_ve!$Q$6:$Q$1005,Cad_cl!AX$5))),"",IF($C682="","",SUMIFS(Con_ve!$F$6:$F$1005,Con_ve!$C$6:$C$1005,$C682,Con_ve!$I$6:$I$1005,"Fechada",Con_ve!$Q$6:$Q$1005,Cad_cl!AX$5)))</f>
        <v/>
      </c>
      <c r="AY682" s="134" t="str">
        <f>IF(ISERR(IF($C682="","",SUMIFS(Con_ve!$F$6:$F$1005,Con_ve!$C$6:$C$1005,$C682,Con_ve!$I$6:$I$1005,"Fechada",Con_ve!$Q$6:$Q$1005,Cad_cl!AY$5))),"",IF($C682="","",SUMIFS(Con_ve!$F$6:$F$1005,Con_ve!$C$6:$C$1005,$C682,Con_ve!$I$6:$I$1005,"Fechada",Con_ve!$Q$6:$Q$1005,Cad_cl!AY$5)))</f>
        <v/>
      </c>
      <c r="AZ682" s="134" t="str">
        <f>IF(ISERR(IF($C682="","",SUMIFS(Con_ve!$F$6:$F$1005,Con_ve!$C$6:$C$1005,$C682,Con_ve!$I$6:$I$1005,"Fechada",Con_ve!$Q$6:$Q$1005,Cad_cl!AZ$5))),"",IF($C682="","",SUMIFS(Con_ve!$F$6:$F$1005,Con_ve!$C$6:$C$1005,$C682,Con_ve!$I$6:$I$1005,"Fechada",Con_ve!$Q$6:$Q$1005,Cad_cl!AZ$5)))</f>
        <v/>
      </c>
      <c r="BA682" s="134" t="str">
        <f>IF(ISERR(IF($C682="","",SUMIFS(Con_ve!$F$6:$F$1005,Con_ve!$C$6:$C$1005,$C682,Con_ve!$I$6:$I$1005,"Fechada",Con_ve!$Q$6:$Q$1005,Cad_cl!BA$5))),"",IF($C682="","",SUMIFS(Con_ve!$F$6:$F$1005,Con_ve!$C$6:$C$1005,$C682,Con_ve!$I$6:$I$1005,"Fechada",Con_ve!$Q$6:$Q$1005,Cad_cl!BA$5)))</f>
        <v/>
      </c>
      <c r="BB682" s="134">
        <f t="shared" si="30"/>
        <v>0</v>
      </c>
      <c r="BD682" s="134" t="str">
        <f>IF(ISERR(IF($C682="","",SUMIFS(Con_ve!$F$6:$F$1005,Con_ve!$C$6:$C$1005,$C682,Con_ve!$I$6:$I$1005,"Em negociação",Con_ve!$Q$6:$Q$1005,Cad_cl!BD$5))),"",IF($C682="","",SUMIFS(Con_ve!$F$6:$F$1005,Con_ve!$C$6:$C$1005,$C682,Con_ve!$I$6:$I$1005,"Em negociação",Con_ve!$Q$6:$Q$1005,Cad_cl!BD$5)))</f>
        <v/>
      </c>
      <c r="BE682" s="134" t="str">
        <f>IF(ISERR(IF($C682="","",SUMIFS(Con_ve!$F$6:$F$1005,Con_ve!$C$6:$C$1005,$C682,Con_ve!$I$6:$I$1005,"Em negociação",Con_ve!$Q$6:$Q$1005,Cad_cl!BE$5))),"",IF($C682="","",SUMIFS(Con_ve!$F$6:$F$1005,Con_ve!$C$6:$C$1005,$C682,Con_ve!$I$6:$I$1005,"Em negociação",Con_ve!$Q$6:$Q$1005,Cad_cl!BE$5)))</f>
        <v/>
      </c>
      <c r="BF682" s="134" t="str">
        <f>IF(ISERR(IF($C682="","",SUMIFS(Con_ve!$F$6:$F$1005,Con_ve!$C$6:$C$1005,$C682,Con_ve!$I$6:$I$1005,"Em negociação",Con_ve!$Q$6:$Q$1005,Cad_cl!BF$5))),"",IF($C682="","",SUMIFS(Con_ve!$F$6:$F$1005,Con_ve!$C$6:$C$1005,$C682,Con_ve!$I$6:$I$1005,"Em negociação",Con_ve!$Q$6:$Q$1005,Cad_cl!BF$5)))</f>
        <v/>
      </c>
      <c r="BG682" s="134" t="str">
        <f>IF(ISERR(IF($C682="","",SUMIFS(Con_ve!$F$6:$F$1005,Con_ve!$C$6:$C$1005,$C682,Con_ve!$I$6:$I$1005,"Em negociação",Con_ve!$Q$6:$Q$1005,Cad_cl!BG$5))),"",IF($C682="","",SUMIFS(Con_ve!$F$6:$F$1005,Con_ve!$C$6:$C$1005,$C682,Con_ve!$I$6:$I$1005,"Em negociação",Con_ve!$Q$6:$Q$1005,Cad_cl!BG$5)))</f>
        <v/>
      </c>
      <c r="BH682" s="134" t="str">
        <f>IF(ISERR(IF($C682="","",SUMIFS(Con_ve!$F$6:$F$1005,Con_ve!$C$6:$C$1005,$C682,Con_ve!$I$6:$I$1005,"Em negociação",Con_ve!$Q$6:$Q$1005,Cad_cl!BH$5))),"",IF($C682="","",SUMIFS(Con_ve!$F$6:$F$1005,Con_ve!$C$6:$C$1005,$C682,Con_ve!$I$6:$I$1005,"Em negociação",Con_ve!$Q$6:$Q$1005,Cad_cl!BH$5)))</f>
        <v/>
      </c>
      <c r="BI682" s="134" t="str">
        <f>IF(ISERR(IF($C682="","",SUMIFS(Con_ve!$F$6:$F$1005,Con_ve!$C$6:$C$1005,$C682,Con_ve!$I$6:$I$1005,"Em negociação",Con_ve!$Q$6:$Q$1005,Cad_cl!BI$5))),"",IF($C682="","",SUMIFS(Con_ve!$F$6:$F$1005,Con_ve!$C$6:$C$1005,$C682,Con_ve!$I$6:$I$1005,"Em negociação",Con_ve!$Q$6:$Q$1005,Cad_cl!BI$5)))</f>
        <v/>
      </c>
      <c r="BJ682" s="134" t="str">
        <f>IF(ISERR(IF($C682="","",SUMIFS(Con_ve!$F$6:$F$1005,Con_ve!$C$6:$C$1005,$C682,Con_ve!$I$6:$I$1005,"Em negociação",Con_ve!$Q$6:$Q$1005,Cad_cl!BJ$5))),"",IF($C682="","",SUMIFS(Con_ve!$F$6:$F$1005,Con_ve!$C$6:$C$1005,$C682,Con_ve!$I$6:$I$1005,"Em negociação",Con_ve!$Q$6:$Q$1005,Cad_cl!BJ$5)))</f>
        <v/>
      </c>
      <c r="BK682" s="134" t="str">
        <f>IF(ISERR(IF($C682="","",SUMIFS(Con_ve!$F$6:$F$1005,Con_ve!$C$6:$C$1005,$C682,Con_ve!$I$6:$I$1005,"Em negociação",Con_ve!$Q$6:$Q$1005,Cad_cl!BK$5))),"",IF($C682="","",SUMIFS(Con_ve!$F$6:$F$1005,Con_ve!$C$6:$C$1005,$C682,Con_ve!$I$6:$I$1005,"Em negociação",Con_ve!$Q$6:$Q$1005,Cad_cl!BK$5)))</f>
        <v/>
      </c>
      <c r="BL682" s="134" t="str">
        <f>IF(ISERR(IF($C682="","",SUMIFS(Con_ve!$F$6:$F$1005,Con_ve!$C$6:$C$1005,$C682,Con_ve!$I$6:$I$1005,"Em negociação",Con_ve!$Q$6:$Q$1005,Cad_cl!BL$5))),"",IF($C682="","",SUMIFS(Con_ve!$F$6:$F$1005,Con_ve!$C$6:$C$1005,$C682,Con_ve!$I$6:$I$1005,"Em negociação",Con_ve!$Q$6:$Q$1005,Cad_cl!BL$5)))</f>
        <v/>
      </c>
      <c r="BM682" s="134" t="str">
        <f>IF(ISERR(IF($C682="","",SUMIFS(Con_ve!$F$6:$F$1005,Con_ve!$C$6:$C$1005,$C682,Con_ve!$I$6:$I$1005,"Em negociação",Con_ve!$Q$6:$Q$1005,Cad_cl!BM$5))),"",IF($C682="","",SUMIFS(Con_ve!$F$6:$F$1005,Con_ve!$C$6:$C$1005,$C682,Con_ve!$I$6:$I$1005,"Em negociação",Con_ve!$Q$6:$Q$1005,Cad_cl!BM$5)))</f>
        <v/>
      </c>
      <c r="BN682" s="134" t="str">
        <f>IF(ISERR(IF($C682="","",SUMIFS(Con_ve!$F$6:$F$1005,Con_ve!$C$6:$C$1005,$C682,Con_ve!$I$6:$I$1005,"Em negociação",Con_ve!$Q$6:$Q$1005,Cad_cl!BN$5))),"",IF($C682="","",SUMIFS(Con_ve!$F$6:$F$1005,Con_ve!$C$6:$C$1005,$C682,Con_ve!$I$6:$I$1005,"Em negociação",Con_ve!$Q$6:$Q$1005,Cad_cl!BN$5)))</f>
        <v/>
      </c>
      <c r="BO682" s="134" t="str">
        <f>IF(ISERR(IF($C682="","",SUMIFS(Con_ve!$F$6:$F$1005,Con_ve!$C$6:$C$1005,$C682,Con_ve!$I$6:$I$1005,"Em negociação",Con_ve!$Q$6:$Q$1005,Cad_cl!BO$5))),"",IF($C682="","",SUMIFS(Con_ve!$F$6:$F$1005,Con_ve!$C$6:$C$1005,$C682,Con_ve!$I$6:$I$1005,"Em negociação",Con_ve!$Q$6:$Q$1005,Cad_cl!BO$5)))</f>
        <v/>
      </c>
      <c r="BP682" s="134">
        <f t="shared" si="31"/>
        <v>0</v>
      </c>
      <c r="BR682" s="125" t="str">
        <f>IF(ISERR(IF(AND($I682=Re_lo!$E$5,BR$5=VLOOKUP(Re_lo!$H$5,Re_lo!$N$5:$O$16,2,0)),AP682,"")),"",IF(AND($I682=Re_lo!$E$5,BR$5=VLOOKUP(Re_lo!$H$5,Re_lo!$N$5:$O$16,2,0)),AP682,""))</f>
        <v/>
      </c>
      <c r="BS682" s="125" t="str">
        <f>IF(ISERR(IF(AND($I682=Re_lo!$E$5,BS$5=VLOOKUP(Re_lo!$H$5,Re_lo!$N$5:$O$16,2,0)),AQ682,"")),"",IF(AND($I682=Re_lo!$E$5,BS$5=VLOOKUP(Re_lo!$H$5,Re_lo!$N$5:$O$16,2,0)),AQ682,""))</f>
        <v/>
      </c>
      <c r="BT682" s="125" t="str">
        <f>IF(ISERR(IF(AND($I682=Re_lo!$E$5,BT$5=VLOOKUP(Re_lo!$H$5,Re_lo!$N$5:$O$16,2,0)),AR682,"")),"",IF(AND($I682=Re_lo!$E$5,BT$5=VLOOKUP(Re_lo!$H$5,Re_lo!$N$5:$O$16,2,0)),AR682,""))</f>
        <v/>
      </c>
      <c r="BU682" s="125" t="str">
        <f>IF(ISERR(IF(AND($I682=Re_lo!$E$5,BU$5=VLOOKUP(Re_lo!$H$5,Re_lo!$N$5:$O$16,2,0)),AS682,"")),"",IF(AND($I682=Re_lo!$E$5,BU$5=VLOOKUP(Re_lo!$H$5,Re_lo!$N$5:$O$16,2,0)),AS682,""))</f>
        <v/>
      </c>
      <c r="BV682" s="125" t="str">
        <f>IF(ISERR(IF(AND($I682=Re_lo!$E$5,BV$5=VLOOKUP(Re_lo!$H$5,Re_lo!$N$5:$O$16,2,0)),AT682,"")),"",IF(AND($I682=Re_lo!$E$5,BV$5=VLOOKUP(Re_lo!$H$5,Re_lo!$N$5:$O$16,2,0)),AT682,""))</f>
        <v/>
      </c>
      <c r="BW682" s="125" t="str">
        <f>IF(ISERR(IF(AND($I682=Re_lo!$E$5,BW$5=VLOOKUP(Re_lo!$H$5,Re_lo!$N$5:$O$16,2,0)),AU682,"")),"",IF(AND($I682=Re_lo!$E$5,BW$5=VLOOKUP(Re_lo!$H$5,Re_lo!$N$5:$O$16,2,0)),AU682,""))</f>
        <v/>
      </c>
      <c r="BX682" s="125" t="str">
        <f>IF(ISERR(IF(AND($I682=Re_lo!$E$5,BX$5=VLOOKUP(Re_lo!$H$5,Re_lo!$N$5:$O$16,2,0)),AV682,"")),"",IF(AND($I682=Re_lo!$E$5,BX$5=VLOOKUP(Re_lo!$H$5,Re_lo!$N$5:$O$16,2,0)),AV682,""))</f>
        <v/>
      </c>
      <c r="BY682" s="125" t="str">
        <f>IF(ISERR(IF(AND($I682=Re_lo!$E$5,BY$5=VLOOKUP(Re_lo!$H$5,Re_lo!$N$5:$O$16,2,0)),AW682,"")),"",IF(AND($I682=Re_lo!$E$5,BY$5=VLOOKUP(Re_lo!$H$5,Re_lo!$N$5:$O$16,2,0)),AW682,""))</f>
        <v/>
      </c>
      <c r="BZ682" s="125" t="str">
        <f>IF(ISERR(IF(AND($I682=Re_lo!$E$5,BZ$5=VLOOKUP(Re_lo!$H$5,Re_lo!$N$5:$O$16,2,0)),AX682,"")),"",IF(AND($I682=Re_lo!$E$5,BZ$5=VLOOKUP(Re_lo!$H$5,Re_lo!$N$5:$O$16,2,0)),AX682,""))</f>
        <v/>
      </c>
      <c r="CA682" s="125" t="str">
        <f>IF(ISERR(IF(AND($I682=Re_lo!$E$5,CA$5=VLOOKUP(Re_lo!$H$5,Re_lo!$N$5:$O$16,2,0)),AY682,"")),"",IF(AND($I682=Re_lo!$E$5,CA$5=VLOOKUP(Re_lo!$H$5,Re_lo!$N$5:$O$16,2,0)),AY682,""))</f>
        <v/>
      </c>
      <c r="CB682" s="125" t="str">
        <f>IF(ISERR(IF(AND($I682=Re_lo!$E$5,CB$5=VLOOKUP(Re_lo!$H$5,Re_lo!$N$5:$O$16,2,0)),AZ682,"")),"",IF(AND($I682=Re_lo!$E$5,CB$5=VLOOKUP(Re_lo!$H$5,Re_lo!$N$5:$O$16,2,0)),AZ682,""))</f>
        <v/>
      </c>
      <c r="CC682" s="125" t="str">
        <f>IF(ISERR(IF(AND($I682=Re_lo!$E$5,CC$5=VLOOKUP(Re_lo!$H$5,Re_lo!$N$5:$O$16,2,0)),BA682,"")),"",IF(AND($I682=Re_lo!$E$5,CC$5=VLOOKUP(Re_lo!$H$5,Re_lo!$N$5:$O$16,2,0)),BA682,""))</f>
        <v/>
      </c>
      <c r="CD682" s="125" t="str">
        <f>IF(ISERR(IF(AND($I682=Re_lo!$E$5,CD$5=VLOOKUP(Re_lo!$H$5,Re_lo!$N$5:$O$16,2,0)),BB682,"")),"",IF(AND($I682=Re_lo!$E$5,CD$5=VLOOKUP(Re_lo!$H$5,Re_lo!$N$5:$O$16,2,0)),BB682,""))</f>
        <v/>
      </c>
      <c r="CF682" s="125" t="str">
        <f>IF($C682="","",COUNTIFS(Con_ve!$C$6:$C$1005,$C682,Con_ve!$Q$6:$Q$1005,Cad_cl!CF$5))</f>
        <v/>
      </c>
      <c r="CG682" s="125" t="str">
        <f>IF($C682="","",COUNTIFS(Con_ve!$C$6:$C$1005,$C682,Con_ve!$Q$6:$Q$1005,Cad_cl!CG$5))</f>
        <v/>
      </c>
      <c r="CH682" s="125" t="str">
        <f>IF($C682="","",COUNTIFS(Con_ve!$C$6:$C$1005,$C682,Con_ve!$Q$6:$Q$1005,Cad_cl!CH$5))</f>
        <v/>
      </c>
      <c r="CI682" s="125" t="str">
        <f>IF($C682="","",COUNTIFS(Con_ve!$C$6:$C$1005,$C682,Con_ve!$Q$6:$Q$1005,Cad_cl!CI$5))</f>
        <v/>
      </c>
      <c r="CJ682" s="125" t="str">
        <f>IF($C682="","",COUNTIFS(Con_ve!$C$6:$C$1005,$C682,Con_ve!$Q$6:$Q$1005,Cad_cl!CJ$5))</f>
        <v/>
      </c>
      <c r="CK682" s="125" t="str">
        <f>IF($C682="","",COUNTIFS(Con_ve!$C$6:$C$1005,$C682,Con_ve!$Q$6:$Q$1005,Cad_cl!CK$5))</f>
        <v/>
      </c>
      <c r="CL682" s="125" t="str">
        <f>IF($C682="","",COUNTIFS(Con_ve!$C$6:$C$1005,$C682,Con_ve!$Q$6:$Q$1005,Cad_cl!CL$5))</f>
        <v/>
      </c>
      <c r="CM682" s="125" t="str">
        <f>IF($C682="","",COUNTIFS(Con_ve!$C$6:$C$1005,$C682,Con_ve!$Q$6:$Q$1005,Cad_cl!CM$5))</f>
        <v/>
      </c>
      <c r="CN682" s="125" t="str">
        <f>IF($C682="","",COUNTIFS(Con_ve!$C$6:$C$1005,$C682,Con_ve!$Q$6:$Q$1005,Cad_cl!CN$5))</f>
        <v/>
      </c>
      <c r="CO682" s="125" t="str">
        <f>IF($C682="","",COUNTIFS(Con_ve!$C$6:$C$1005,$C682,Con_ve!$Q$6:$Q$1005,Cad_cl!CO$5))</f>
        <v/>
      </c>
      <c r="CP682" s="125" t="str">
        <f>IF($C682="","",COUNTIFS(Con_ve!$C$6:$C$1005,$C682,Con_ve!$Q$6:$Q$1005,Cad_cl!CP$5))</f>
        <v/>
      </c>
      <c r="CQ682" s="125" t="str">
        <f>IF($C682="","",COUNTIFS(Con_ve!$C$6:$C$1005,$C682,Con_ve!$Q$6:$Q$1005,Cad_cl!CQ$5))</f>
        <v/>
      </c>
      <c r="CR682" s="125">
        <f t="shared" si="32"/>
        <v>0</v>
      </c>
    </row>
    <row r="683" spans="3:96" ht="30" customHeight="1">
      <c r="C683" s="153"/>
      <c r="D683" s="153"/>
      <c r="E683" s="154"/>
      <c r="F683" s="153"/>
      <c r="G683" s="155"/>
      <c r="H683" s="153"/>
      <c r="I683" s="153"/>
      <c r="J683" s="132" t="s">
        <v>309</v>
      </c>
      <c r="K683" s="133" t="s">
        <v>309</v>
      </c>
      <c r="L683" s="153"/>
      <c r="M683" s="153"/>
      <c r="N683" s="153"/>
      <c r="O683" s="153"/>
      <c r="P683" s="153"/>
      <c r="Q683" s="153"/>
      <c r="AP683" s="134" t="str">
        <f>IF(ISERR(IF($C683="","",SUMIFS(Con_ve!$F$6:$F$1005,Con_ve!$C$6:$C$1005,$C683,Con_ve!$I$6:$I$1005,"Fechada",Con_ve!$Q$6:$Q$1005,Cad_cl!AP$5))),"",IF($C683="","",SUMIFS(Con_ve!$F$6:$F$1005,Con_ve!$C$6:$C$1005,$C683,Con_ve!$I$6:$I$1005,"Fechada",Con_ve!$Q$6:$Q$1005,Cad_cl!AP$5)))</f>
        <v/>
      </c>
      <c r="AQ683" s="134" t="str">
        <f>IF(ISERR(IF($C683="","",SUMIFS(Con_ve!$F$6:$F$1005,Con_ve!$C$6:$C$1005,$C683,Con_ve!$I$6:$I$1005,"Fechada",Con_ve!$Q$6:$Q$1005,Cad_cl!AQ$5))),"",IF($C683="","",SUMIFS(Con_ve!$F$6:$F$1005,Con_ve!$C$6:$C$1005,$C683,Con_ve!$I$6:$I$1005,"Fechada",Con_ve!$Q$6:$Q$1005,Cad_cl!AQ$5)))</f>
        <v/>
      </c>
      <c r="AR683" s="134" t="str">
        <f>IF(ISERR(IF($C683="","",SUMIFS(Con_ve!$F$6:$F$1005,Con_ve!$C$6:$C$1005,$C683,Con_ve!$I$6:$I$1005,"Fechada",Con_ve!$Q$6:$Q$1005,Cad_cl!AR$5))),"",IF($C683="","",SUMIFS(Con_ve!$F$6:$F$1005,Con_ve!$C$6:$C$1005,$C683,Con_ve!$I$6:$I$1005,"Fechada",Con_ve!$Q$6:$Q$1005,Cad_cl!AR$5)))</f>
        <v/>
      </c>
      <c r="AS683" s="134" t="str">
        <f>IF(ISERR(IF($C683="","",SUMIFS(Con_ve!$F$6:$F$1005,Con_ve!$C$6:$C$1005,$C683,Con_ve!$I$6:$I$1005,"Fechada",Con_ve!$Q$6:$Q$1005,Cad_cl!AS$5))),"",IF($C683="","",SUMIFS(Con_ve!$F$6:$F$1005,Con_ve!$C$6:$C$1005,$C683,Con_ve!$I$6:$I$1005,"Fechada",Con_ve!$Q$6:$Q$1005,Cad_cl!AS$5)))</f>
        <v/>
      </c>
      <c r="AT683" s="134" t="str">
        <f>IF(ISERR(IF($C683="","",SUMIFS(Con_ve!$F$6:$F$1005,Con_ve!$C$6:$C$1005,$C683,Con_ve!$I$6:$I$1005,"Fechada",Con_ve!$Q$6:$Q$1005,Cad_cl!AT$5))),"",IF($C683="","",SUMIFS(Con_ve!$F$6:$F$1005,Con_ve!$C$6:$C$1005,$C683,Con_ve!$I$6:$I$1005,"Fechada",Con_ve!$Q$6:$Q$1005,Cad_cl!AT$5)))</f>
        <v/>
      </c>
      <c r="AU683" s="134" t="str">
        <f>IF(ISERR(IF($C683="","",SUMIFS(Con_ve!$F$6:$F$1005,Con_ve!$C$6:$C$1005,$C683,Con_ve!$I$6:$I$1005,"Fechada",Con_ve!$Q$6:$Q$1005,Cad_cl!AU$5))),"",IF($C683="","",SUMIFS(Con_ve!$F$6:$F$1005,Con_ve!$C$6:$C$1005,$C683,Con_ve!$I$6:$I$1005,"Fechada",Con_ve!$Q$6:$Q$1005,Cad_cl!AU$5)))</f>
        <v/>
      </c>
      <c r="AV683" s="134" t="str">
        <f>IF(ISERR(IF($C683="","",SUMIFS(Con_ve!$F$6:$F$1005,Con_ve!$C$6:$C$1005,$C683,Con_ve!$I$6:$I$1005,"Fechada",Con_ve!$Q$6:$Q$1005,Cad_cl!AV$5))),"",IF($C683="","",SUMIFS(Con_ve!$F$6:$F$1005,Con_ve!$C$6:$C$1005,$C683,Con_ve!$I$6:$I$1005,"Fechada",Con_ve!$Q$6:$Q$1005,Cad_cl!AV$5)))</f>
        <v/>
      </c>
      <c r="AW683" s="134" t="str">
        <f>IF(ISERR(IF($C683="","",SUMIFS(Con_ve!$F$6:$F$1005,Con_ve!$C$6:$C$1005,$C683,Con_ve!$I$6:$I$1005,"Fechada",Con_ve!$Q$6:$Q$1005,Cad_cl!AW$5))),"",IF($C683="","",SUMIFS(Con_ve!$F$6:$F$1005,Con_ve!$C$6:$C$1005,$C683,Con_ve!$I$6:$I$1005,"Fechada",Con_ve!$Q$6:$Q$1005,Cad_cl!AW$5)))</f>
        <v/>
      </c>
      <c r="AX683" s="134" t="str">
        <f>IF(ISERR(IF($C683="","",SUMIFS(Con_ve!$F$6:$F$1005,Con_ve!$C$6:$C$1005,$C683,Con_ve!$I$6:$I$1005,"Fechada",Con_ve!$Q$6:$Q$1005,Cad_cl!AX$5))),"",IF($C683="","",SUMIFS(Con_ve!$F$6:$F$1005,Con_ve!$C$6:$C$1005,$C683,Con_ve!$I$6:$I$1005,"Fechada",Con_ve!$Q$6:$Q$1005,Cad_cl!AX$5)))</f>
        <v/>
      </c>
      <c r="AY683" s="134" t="str">
        <f>IF(ISERR(IF($C683="","",SUMIFS(Con_ve!$F$6:$F$1005,Con_ve!$C$6:$C$1005,$C683,Con_ve!$I$6:$I$1005,"Fechada",Con_ve!$Q$6:$Q$1005,Cad_cl!AY$5))),"",IF($C683="","",SUMIFS(Con_ve!$F$6:$F$1005,Con_ve!$C$6:$C$1005,$C683,Con_ve!$I$6:$I$1005,"Fechada",Con_ve!$Q$6:$Q$1005,Cad_cl!AY$5)))</f>
        <v/>
      </c>
      <c r="AZ683" s="134" t="str">
        <f>IF(ISERR(IF($C683="","",SUMIFS(Con_ve!$F$6:$F$1005,Con_ve!$C$6:$C$1005,$C683,Con_ve!$I$6:$I$1005,"Fechada",Con_ve!$Q$6:$Q$1005,Cad_cl!AZ$5))),"",IF($C683="","",SUMIFS(Con_ve!$F$6:$F$1005,Con_ve!$C$6:$C$1005,$C683,Con_ve!$I$6:$I$1005,"Fechada",Con_ve!$Q$6:$Q$1005,Cad_cl!AZ$5)))</f>
        <v/>
      </c>
      <c r="BA683" s="134" t="str">
        <f>IF(ISERR(IF($C683="","",SUMIFS(Con_ve!$F$6:$F$1005,Con_ve!$C$6:$C$1005,$C683,Con_ve!$I$6:$I$1005,"Fechada",Con_ve!$Q$6:$Q$1005,Cad_cl!BA$5))),"",IF($C683="","",SUMIFS(Con_ve!$F$6:$F$1005,Con_ve!$C$6:$C$1005,$C683,Con_ve!$I$6:$I$1005,"Fechada",Con_ve!$Q$6:$Q$1005,Cad_cl!BA$5)))</f>
        <v/>
      </c>
      <c r="BB683" s="134">
        <f t="shared" si="30"/>
        <v>0</v>
      </c>
      <c r="BD683" s="134" t="str">
        <f>IF(ISERR(IF($C683="","",SUMIFS(Con_ve!$F$6:$F$1005,Con_ve!$C$6:$C$1005,$C683,Con_ve!$I$6:$I$1005,"Em negociação",Con_ve!$Q$6:$Q$1005,Cad_cl!BD$5))),"",IF($C683="","",SUMIFS(Con_ve!$F$6:$F$1005,Con_ve!$C$6:$C$1005,$C683,Con_ve!$I$6:$I$1005,"Em negociação",Con_ve!$Q$6:$Q$1005,Cad_cl!BD$5)))</f>
        <v/>
      </c>
      <c r="BE683" s="134" t="str">
        <f>IF(ISERR(IF($C683="","",SUMIFS(Con_ve!$F$6:$F$1005,Con_ve!$C$6:$C$1005,$C683,Con_ve!$I$6:$I$1005,"Em negociação",Con_ve!$Q$6:$Q$1005,Cad_cl!BE$5))),"",IF($C683="","",SUMIFS(Con_ve!$F$6:$F$1005,Con_ve!$C$6:$C$1005,$C683,Con_ve!$I$6:$I$1005,"Em negociação",Con_ve!$Q$6:$Q$1005,Cad_cl!BE$5)))</f>
        <v/>
      </c>
      <c r="BF683" s="134" t="str">
        <f>IF(ISERR(IF($C683="","",SUMIFS(Con_ve!$F$6:$F$1005,Con_ve!$C$6:$C$1005,$C683,Con_ve!$I$6:$I$1005,"Em negociação",Con_ve!$Q$6:$Q$1005,Cad_cl!BF$5))),"",IF($C683="","",SUMIFS(Con_ve!$F$6:$F$1005,Con_ve!$C$6:$C$1005,$C683,Con_ve!$I$6:$I$1005,"Em negociação",Con_ve!$Q$6:$Q$1005,Cad_cl!BF$5)))</f>
        <v/>
      </c>
      <c r="BG683" s="134" t="str">
        <f>IF(ISERR(IF($C683="","",SUMIFS(Con_ve!$F$6:$F$1005,Con_ve!$C$6:$C$1005,$C683,Con_ve!$I$6:$I$1005,"Em negociação",Con_ve!$Q$6:$Q$1005,Cad_cl!BG$5))),"",IF($C683="","",SUMIFS(Con_ve!$F$6:$F$1005,Con_ve!$C$6:$C$1005,$C683,Con_ve!$I$6:$I$1005,"Em negociação",Con_ve!$Q$6:$Q$1005,Cad_cl!BG$5)))</f>
        <v/>
      </c>
      <c r="BH683" s="134" t="str">
        <f>IF(ISERR(IF($C683="","",SUMIFS(Con_ve!$F$6:$F$1005,Con_ve!$C$6:$C$1005,$C683,Con_ve!$I$6:$I$1005,"Em negociação",Con_ve!$Q$6:$Q$1005,Cad_cl!BH$5))),"",IF($C683="","",SUMIFS(Con_ve!$F$6:$F$1005,Con_ve!$C$6:$C$1005,$C683,Con_ve!$I$6:$I$1005,"Em negociação",Con_ve!$Q$6:$Q$1005,Cad_cl!BH$5)))</f>
        <v/>
      </c>
      <c r="BI683" s="134" t="str">
        <f>IF(ISERR(IF($C683="","",SUMIFS(Con_ve!$F$6:$F$1005,Con_ve!$C$6:$C$1005,$C683,Con_ve!$I$6:$I$1005,"Em negociação",Con_ve!$Q$6:$Q$1005,Cad_cl!BI$5))),"",IF($C683="","",SUMIFS(Con_ve!$F$6:$F$1005,Con_ve!$C$6:$C$1005,$C683,Con_ve!$I$6:$I$1005,"Em negociação",Con_ve!$Q$6:$Q$1005,Cad_cl!BI$5)))</f>
        <v/>
      </c>
      <c r="BJ683" s="134" t="str">
        <f>IF(ISERR(IF($C683="","",SUMIFS(Con_ve!$F$6:$F$1005,Con_ve!$C$6:$C$1005,$C683,Con_ve!$I$6:$I$1005,"Em negociação",Con_ve!$Q$6:$Q$1005,Cad_cl!BJ$5))),"",IF($C683="","",SUMIFS(Con_ve!$F$6:$F$1005,Con_ve!$C$6:$C$1005,$C683,Con_ve!$I$6:$I$1005,"Em negociação",Con_ve!$Q$6:$Q$1005,Cad_cl!BJ$5)))</f>
        <v/>
      </c>
      <c r="BK683" s="134" t="str">
        <f>IF(ISERR(IF($C683="","",SUMIFS(Con_ve!$F$6:$F$1005,Con_ve!$C$6:$C$1005,$C683,Con_ve!$I$6:$I$1005,"Em negociação",Con_ve!$Q$6:$Q$1005,Cad_cl!BK$5))),"",IF($C683="","",SUMIFS(Con_ve!$F$6:$F$1005,Con_ve!$C$6:$C$1005,$C683,Con_ve!$I$6:$I$1005,"Em negociação",Con_ve!$Q$6:$Q$1005,Cad_cl!BK$5)))</f>
        <v/>
      </c>
      <c r="BL683" s="134" t="str">
        <f>IF(ISERR(IF($C683="","",SUMIFS(Con_ve!$F$6:$F$1005,Con_ve!$C$6:$C$1005,$C683,Con_ve!$I$6:$I$1005,"Em negociação",Con_ve!$Q$6:$Q$1005,Cad_cl!BL$5))),"",IF($C683="","",SUMIFS(Con_ve!$F$6:$F$1005,Con_ve!$C$6:$C$1005,$C683,Con_ve!$I$6:$I$1005,"Em negociação",Con_ve!$Q$6:$Q$1005,Cad_cl!BL$5)))</f>
        <v/>
      </c>
      <c r="BM683" s="134" t="str">
        <f>IF(ISERR(IF($C683="","",SUMIFS(Con_ve!$F$6:$F$1005,Con_ve!$C$6:$C$1005,$C683,Con_ve!$I$6:$I$1005,"Em negociação",Con_ve!$Q$6:$Q$1005,Cad_cl!BM$5))),"",IF($C683="","",SUMIFS(Con_ve!$F$6:$F$1005,Con_ve!$C$6:$C$1005,$C683,Con_ve!$I$6:$I$1005,"Em negociação",Con_ve!$Q$6:$Q$1005,Cad_cl!BM$5)))</f>
        <v/>
      </c>
      <c r="BN683" s="134" t="str">
        <f>IF(ISERR(IF($C683="","",SUMIFS(Con_ve!$F$6:$F$1005,Con_ve!$C$6:$C$1005,$C683,Con_ve!$I$6:$I$1005,"Em negociação",Con_ve!$Q$6:$Q$1005,Cad_cl!BN$5))),"",IF($C683="","",SUMIFS(Con_ve!$F$6:$F$1005,Con_ve!$C$6:$C$1005,$C683,Con_ve!$I$6:$I$1005,"Em negociação",Con_ve!$Q$6:$Q$1005,Cad_cl!BN$5)))</f>
        <v/>
      </c>
      <c r="BO683" s="134" t="str">
        <f>IF(ISERR(IF($C683="","",SUMIFS(Con_ve!$F$6:$F$1005,Con_ve!$C$6:$C$1005,$C683,Con_ve!$I$6:$I$1005,"Em negociação",Con_ve!$Q$6:$Q$1005,Cad_cl!BO$5))),"",IF($C683="","",SUMIFS(Con_ve!$F$6:$F$1005,Con_ve!$C$6:$C$1005,$C683,Con_ve!$I$6:$I$1005,"Em negociação",Con_ve!$Q$6:$Q$1005,Cad_cl!BO$5)))</f>
        <v/>
      </c>
      <c r="BP683" s="134">
        <f t="shared" si="31"/>
        <v>0</v>
      </c>
      <c r="BR683" s="125" t="str">
        <f>IF(ISERR(IF(AND($I683=Re_lo!$E$5,BR$5=VLOOKUP(Re_lo!$H$5,Re_lo!$N$5:$O$16,2,0)),AP683,"")),"",IF(AND($I683=Re_lo!$E$5,BR$5=VLOOKUP(Re_lo!$H$5,Re_lo!$N$5:$O$16,2,0)),AP683,""))</f>
        <v/>
      </c>
      <c r="BS683" s="125" t="str">
        <f>IF(ISERR(IF(AND($I683=Re_lo!$E$5,BS$5=VLOOKUP(Re_lo!$H$5,Re_lo!$N$5:$O$16,2,0)),AQ683,"")),"",IF(AND($I683=Re_lo!$E$5,BS$5=VLOOKUP(Re_lo!$H$5,Re_lo!$N$5:$O$16,2,0)),AQ683,""))</f>
        <v/>
      </c>
      <c r="BT683" s="125" t="str">
        <f>IF(ISERR(IF(AND($I683=Re_lo!$E$5,BT$5=VLOOKUP(Re_lo!$H$5,Re_lo!$N$5:$O$16,2,0)),AR683,"")),"",IF(AND($I683=Re_lo!$E$5,BT$5=VLOOKUP(Re_lo!$H$5,Re_lo!$N$5:$O$16,2,0)),AR683,""))</f>
        <v/>
      </c>
      <c r="BU683" s="125" t="str">
        <f>IF(ISERR(IF(AND($I683=Re_lo!$E$5,BU$5=VLOOKUP(Re_lo!$H$5,Re_lo!$N$5:$O$16,2,0)),AS683,"")),"",IF(AND($I683=Re_lo!$E$5,BU$5=VLOOKUP(Re_lo!$H$5,Re_lo!$N$5:$O$16,2,0)),AS683,""))</f>
        <v/>
      </c>
      <c r="BV683" s="125" t="str">
        <f>IF(ISERR(IF(AND($I683=Re_lo!$E$5,BV$5=VLOOKUP(Re_lo!$H$5,Re_lo!$N$5:$O$16,2,0)),AT683,"")),"",IF(AND($I683=Re_lo!$E$5,BV$5=VLOOKUP(Re_lo!$H$5,Re_lo!$N$5:$O$16,2,0)),AT683,""))</f>
        <v/>
      </c>
      <c r="BW683" s="125" t="str">
        <f>IF(ISERR(IF(AND($I683=Re_lo!$E$5,BW$5=VLOOKUP(Re_lo!$H$5,Re_lo!$N$5:$O$16,2,0)),AU683,"")),"",IF(AND($I683=Re_lo!$E$5,BW$5=VLOOKUP(Re_lo!$H$5,Re_lo!$N$5:$O$16,2,0)),AU683,""))</f>
        <v/>
      </c>
      <c r="BX683" s="125" t="str">
        <f>IF(ISERR(IF(AND($I683=Re_lo!$E$5,BX$5=VLOOKUP(Re_lo!$H$5,Re_lo!$N$5:$O$16,2,0)),AV683,"")),"",IF(AND($I683=Re_lo!$E$5,BX$5=VLOOKUP(Re_lo!$H$5,Re_lo!$N$5:$O$16,2,0)),AV683,""))</f>
        <v/>
      </c>
      <c r="BY683" s="125" t="str">
        <f>IF(ISERR(IF(AND($I683=Re_lo!$E$5,BY$5=VLOOKUP(Re_lo!$H$5,Re_lo!$N$5:$O$16,2,0)),AW683,"")),"",IF(AND($I683=Re_lo!$E$5,BY$5=VLOOKUP(Re_lo!$H$5,Re_lo!$N$5:$O$16,2,0)),AW683,""))</f>
        <v/>
      </c>
      <c r="BZ683" s="125" t="str">
        <f>IF(ISERR(IF(AND($I683=Re_lo!$E$5,BZ$5=VLOOKUP(Re_lo!$H$5,Re_lo!$N$5:$O$16,2,0)),AX683,"")),"",IF(AND($I683=Re_lo!$E$5,BZ$5=VLOOKUP(Re_lo!$H$5,Re_lo!$N$5:$O$16,2,0)),AX683,""))</f>
        <v/>
      </c>
      <c r="CA683" s="125" t="str">
        <f>IF(ISERR(IF(AND($I683=Re_lo!$E$5,CA$5=VLOOKUP(Re_lo!$H$5,Re_lo!$N$5:$O$16,2,0)),AY683,"")),"",IF(AND($I683=Re_lo!$E$5,CA$5=VLOOKUP(Re_lo!$H$5,Re_lo!$N$5:$O$16,2,0)),AY683,""))</f>
        <v/>
      </c>
      <c r="CB683" s="125" t="str">
        <f>IF(ISERR(IF(AND($I683=Re_lo!$E$5,CB$5=VLOOKUP(Re_lo!$H$5,Re_lo!$N$5:$O$16,2,0)),AZ683,"")),"",IF(AND($I683=Re_lo!$E$5,CB$5=VLOOKUP(Re_lo!$H$5,Re_lo!$N$5:$O$16,2,0)),AZ683,""))</f>
        <v/>
      </c>
      <c r="CC683" s="125" t="str">
        <f>IF(ISERR(IF(AND($I683=Re_lo!$E$5,CC$5=VLOOKUP(Re_lo!$H$5,Re_lo!$N$5:$O$16,2,0)),BA683,"")),"",IF(AND($I683=Re_lo!$E$5,CC$5=VLOOKUP(Re_lo!$H$5,Re_lo!$N$5:$O$16,2,0)),BA683,""))</f>
        <v/>
      </c>
      <c r="CD683" s="125" t="str">
        <f>IF(ISERR(IF(AND($I683=Re_lo!$E$5,CD$5=VLOOKUP(Re_lo!$H$5,Re_lo!$N$5:$O$16,2,0)),BB683,"")),"",IF(AND($I683=Re_lo!$E$5,CD$5=VLOOKUP(Re_lo!$H$5,Re_lo!$N$5:$O$16,2,0)),BB683,""))</f>
        <v/>
      </c>
      <c r="CF683" s="125" t="str">
        <f>IF($C683="","",COUNTIFS(Con_ve!$C$6:$C$1005,$C683,Con_ve!$Q$6:$Q$1005,Cad_cl!CF$5))</f>
        <v/>
      </c>
      <c r="CG683" s="125" t="str">
        <f>IF($C683="","",COUNTIFS(Con_ve!$C$6:$C$1005,$C683,Con_ve!$Q$6:$Q$1005,Cad_cl!CG$5))</f>
        <v/>
      </c>
      <c r="CH683" s="125" t="str">
        <f>IF($C683="","",COUNTIFS(Con_ve!$C$6:$C$1005,$C683,Con_ve!$Q$6:$Q$1005,Cad_cl!CH$5))</f>
        <v/>
      </c>
      <c r="CI683" s="125" t="str">
        <f>IF($C683="","",COUNTIFS(Con_ve!$C$6:$C$1005,$C683,Con_ve!$Q$6:$Q$1005,Cad_cl!CI$5))</f>
        <v/>
      </c>
      <c r="CJ683" s="125" t="str">
        <f>IF($C683="","",COUNTIFS(Con_ve!$C$6:$C$1005,$C683,Con_ve!$Q$6:$Q$1005,Cad_cl!CJ$5))</f>
        <v/>
      </c>
      <c r="CK683" s="125" t="str">
        <f>IF($C683="","",COUNTIFS(Con_ve!$C$6:$C$1005,$C683,Con_ve!$Q$6:$Q$1005,Cad_cl!CK$5))</f>
        <v/>
      </c>
      <c r="CL683" s="125" t="str">
        <f>IF($C683="","",COUNTIFS(Con_ve!$C$6:$C$1005,$C683,Con_ve!$Q$6:$Q$1005,Cad_cl!CL$5))</f>
        <v/>
      </c>
      <c r="CM683" s="125" t="str">
        <f>IF($C683="","",COUNTIFS(Con_ve!$C$6:$C$1005,$C683,Con_ve!$Q$6:$Q$1005,Cad_cl!CM$5))</f>
        <v/>
      </c>
      <c r="CN683" s="125" t="str">
        <f>IF($C683="","",COUNTIFS(Con_ve!$C$6:$C$1005,$C683,Con_ve!$Q$6:$Q$1005,Cad_cl!CN$5))</f>
        <v/>
      </c>
      <c r="CO683" s="125" t="str">
        <f>IF($C683="","",COUNTIFS(Con_ve!$C$6:$C$1005,$C683,Con_ve!$Q$6:$Q$1005,Cad_cl!CO$5))</f>
        <v/>
      </c>
      <c r="CP683" s="125" t="str">
        <f>IF($C683="","",COUNTIFS(Con_ve!$C$6:$C$1005,$C683,Con_ve!$Q$6:$Q$1005,Cad_cl!CP$5))</f>
        <v/>
      </c>
      <c r="CQ683" s="125" t="str">
        <f>IF($C683="","",COUNTIFS(Con_ve!$C$6:$C$1005,$C683,Con_ve!$Q$6:$Q$1005,Cad_cl!CQ$5))</f>
        <v/>
      </c>
      <c r="CR683" s="125">
        <f t="shared" si="32"/>
        <v>0</v>
      </c>
    </row>
    <row r="684" spans="3:96" ht="30" customHeight="1">
      <c r="C684" s="153"/>
      <c r="D684" s="153"/>
      <c r="E684" s="154"/>
      <c r="F684" s="153"/>
      <c r="G684" s="155"/>
      <c r="H684" s="153"/>
      <c r="I684" s="153"/>
      <c r="J684" s="132" t="s">
        <v>309</v>
      </c>
      <c r="K684" s="133" t="s">
        <v>309</v>
      </c>
      <c r="L684" s="153"/>
      <c r="M684" s="153"/>
      <c r="N684" s="153"/>
      <c r="O684" s="153"/>
      <c r="P684" s="153"/>
      <c r="Q684" s="153"/>
      <c r="AP684" s="134" t="str">
        <f>IF(ISERR(IF($C684="","",SUMIFS(Con_ve!$F$6:$F$1005,Con_ve!$C$6:$C$1005,$C684,Con_ve!$I$6:$I$1005,"Fechada",Con_ve!$Q$6:$Q$1005,Cad_cl!AP$5))),"",IF($C684="","",SUMIFS(Con_ve!$F$6:$F$1005,Con_ve!$C$6:$C$1005,$C684,Con_ve!$I$6:$I$1005,"Fechada",Con_ve!$Q$6:$Q$1005,Cad_cl!AP$5)))</f>
        <v/>
      </c>
      <c r="AQ684" s="134" t="str">
        <f>IF(ISERR(IF($C684="","",SUMIFS(Con_ve!$F$6:$F$1005,Con_ve!$C$6:$C$1005,$C684,Con_ve!$I$6:$I$1005,"Fechada",Con_ve!$Q$6:$Q$1005,Cad_cl!AQ$5))),"",IF($C684="","",SUMIFS(Con_ve!$F$6:$F$1005,Con_ve!$C$6:$C$1005,$C684,Con_ve!$I$6:$I$1005,"Fechada",Con_ve!$Q$6:$Q$1005,Cad_cl!AQ$5)))</f>
        <v/>
      </c>
      <c r="AR684" s="134" t="str">
        <f>IF(ISERR(IF($C684="","",SUMIFS(Con_ve!$F$6:$F$1005,Con_ve!$C$6:$C$1005,$C684,Con_ve!$I$6:$I$1005,"Fechada",Con_ve!$Q$6:$Q$1005,Cad_cl!AR$5))),"",IF($C684="","",SUMIFS(Con_ve!$F$6:$F$1005,Con_ve!$C$6:$C$1005,$C684,Con_ve!$I$6:$I$1005,"Fechada",Con_ve!$Q$6:$Q$1005,Cad_cl!AR$5)))</f>
        <v/>
      </c>
      <c r="AS684" s="134" t="str">
        <f>IF(ISERR(IF($C684="","",SUMIFS(Con_ve!$F$6:$F$1005,Con_ve!$C$6:$C$1005,$C684,Con_ve!$I$6:$I$1005,"Fechada",Con_ve!$Q$6:$Q$1005,Cad_cl!AS$5))),"",IF($C684="","",SUMIFS(Con_ve!$F$6:$F$1005,Con_ve!$C$6:$C$1005,$C684,Con_ve!$I$6:$I$1005,"Fechada",Con_ve!$Q$6:$Q$1005,Cad_cl!AS$5)))</f>
        <v/>
      </c>
      <c r="AT684" s="134" t="str">
        <f>IF(ISERR(IF($C684="","",SUMIFS(Con_ve!$F$6:$F$1005,Con_ve!$C$6:$C$1005,$C684,Con_ve!$I$6:$I$1005,"Fechada",Con_ve!$Q$6:$Q$1005,Cad_cl!AT$5))),"",IF($C684="","",SUMIFS(Con_ve!$F$6:$F$1005,Con_ve!$C$6:$C$1005,$C684,Con_ve!$I$6:$I$1005,"Fechada",Con_ve!$Q$6:$Q$1005,Cad_cl!AT$5)))</f>
        <v/>
      </c>
      <c r="AU684" s="134" t="str">
        <f>IF(ISERR(IF($C684="","",SUMIFS(Con_ve!$F$6:$F$1005,Con_ve!$C$6:$C$1005,$C684,Con_ve!$I$6:$I$1005,"Fechada",Con_ve!$Q$6:$Q$1005,Cad_cl!AU$5))),"",IF($C684="","",SUMIFS(Con_ve!$F$6:$F$1005,Con_ve!$C$6:$C$1005,$C684,Con_ve!$I$6:$I$1005,"Fechada",Con_ve!$Q$6:$Q$1005,Cad_cl!AU$5)))</f>
        <v/>
      </c>
      <c r="AV684" s="134" t="str">
        <f>IF(ISERR(IF($C684="","",SUMIFS(Con_ve!$F$6:$F$1005,Con_ve!$C$6:$C$1005,$C684,Con_ve!$I$6:$I$1005,"Fechada",Con_ve!$Q$6:$Q$1005,Cad_cl!AV$5))),"",IF($C684="","",SUMIFS(Con_ve!$F$6:$F$1005,Con_ve!$C$6:$C$1005,$C684,Con_ve!$I$6:$I$1005,"Fechada",Con_ve!$Q$6:$Q$1005,Cad_cl!AV$5)))</f>
        <v/>
      </c>
      <c r="AW684" s="134" t="str">
        <f>IF(ISERR(IF($C684="","",SUMIFS(Con_ve!$F$6:$F$1005,Con_ve!$C$6:$C$1005,$C684,Con_ve!$I$6:$I$1005,"Fechada",Con_ve!$Q$6:$Q$1005,Cad_cl!AW$5))),"",IF($C684="","",SUMIFS(Con_ve!$F$6:$F$1005,Con_ve!$C$6:$C$1005,$C684,Con_ve!$I$6:$I$1005,"Fechada",Con_ve!$Q$6:$Q$1005,Cad_cl!AW$5)))</f>
        <v/>
      </c>
      <c r="AX684" s="134" t="str">
        <f>IF(ISERR(IF($C684="","",SUMIFS(Con_ve!$F$6:$F$1005,Con_ve!$C$6:$C$1005,$C684,Con_ve!$I$6:$I$1005,"Fechada",Con_ve!$Q$6:$Q$1005,Cad_cl!AX$5))),"",IF($C684="","",SUMIFS(Con_ve!$F$6:$F$1005,Con_ve!$C$6:$C$1005,$C684,Con_ve!$I$6:$I$1005,"Fechada",Con_ve!$Q$6:$Q$1005,Cad_cl!AX$5)))</f>
        <v/>
      </c>
      <c r="AY684" s="134" t="str">
        <f>IF(ISERR(IF($C684="","",SUMIFS(Con_ve!$F$6:$F$1005,Con_ve!$C$6:$C$1005,$C684,Con_ve!$I$6:$I$1005,"Fechada",Con_ve!$Q$6:$Q$1005,Cad_cl!AY$5))),"",IF($C684="","",SUMIFS(Con_ve!$F$6:$F$1005,Con_ve!$C$6:$C$1005,$C684,Con_ve!$I$6:$I$1005,"Fechada",Con_ve!$Q$6:$Q$1005,Cad_cl!AY$5)))</f>
        <v/>
      </c>
      <c r="AZ684" s="134" t="str">
        <f>IF(ISERR(IF($C684="","",SUMIFS(Con_ve!$F$6:$F$1005,Con_ve!$C$6:$C$1005,$C684,Con_ve!$I$6:$I$1005,"Fechada",Con_ve!$Q$6:$Q$1005,Cad_cl!AZ$5))),"",IF($C684="","",SUMIFS(Con_ve!$F$6:$F$1005,Con_ve!$C$6:$C$1005,$C684,Con_ve!$I$6:$I$1005,"Fechada",Con_ve!$Q$6:$Q$1005,Cad_cl!AZ$5)))</f>
        <v/>
      </c>
      <c r="BA684" s="134" t="str">
        <f>IF(ISERR(IF($C684="","",SUMIFS(Con_ve!$F$6:$F$1005,Con_ve!$C$6:$C$1005,$C684,Con_ve!$I$6:$I$1005,"Fechada",Con_ve!$Q$6:$Q$1005,Cad_cl!BA$5))),"",IF($C684="","",SUMIFS(Con_ve!$F$6:$F$1005,Con_ve!$C$6:$C$1005,$C684,Con_ve!$I$6:$I$1005,"Fechada",Con_ve!$Q$6:$Q$1005,Cad_cl!BA$5)))</f>
        <v/>
      </c>
      <c r="BB684" s="134">
        <f t="shared" si="30"/>
        <v>0</v>
      </c>
      <c r="BD684" s="134" t="str">
        <f>IF(ISERR(IF($C684="","",SUMIFS(Con_ve!$F$6:$F$1005,Con_ve!$C$6:$C$1005,$C684,Con_ve!$I$6:$I$1005,"Em negociação",Con_ve!$Q$6:$Q$1005,Cad_cl!BD$5))),"",IF($C684="","",SUMIFS(Con_ve!$F$6:$F$1005,Con_ve!$C$6:$C$1005,$C684,Con_ve!$I$6:$I$1005,"Em negociação",Con_ve!$Q$6:$Q$1005,Cad_cl!BD$5)))</f>
        <v/>
      </c>
      <c r="BE684" s="134" t="str">
        <f>IF(ISERR(IF($C684="","",SUMIFS(Con_ve!$F$6:$F$1005,Con_ve!$C$6:$C$1005,$C684,Con_ve!$I$6:$I$1005,"Em negociação",Con_ve!$Q$6:$Q$1005,Cad_cl!BE$5))),"",IF($C684="","",SUMIFS(Con_ve!$F$6:$F$1005,Con_ve!$C$6:$C$1005,$C684,Con_ve!$I$6:$I$1005,"Em negociação",Con_ve!$Q$6:$Q$1005,Cad_cl!BE$5)))</f>
        <v/>
      </c>
      <c r="BF684" s="134" t="str">
        <f>IF(ISERR(IF($C684="","",SUMIFS(Con_ve!$F$6:$F$1005,Con_ve!$C$6:$C$1005,$C684,Con_ve!$I$6:$I$1005,"Em negociação",Con_ve!$Q$6:$Q$1005,Cad_cl!BF$5))),"",IF($C684="","",SUMIFS(Con_ve!$F$6:$F$1005,Con_ve!$C$6:$C$1005,$C684,Con_ve!$I$6:$I$1005,"Em negociação",Con_ve!$Q$6:$Q$1005,Cad_cl!BF$5)))</f>
        <v/>
      </c>
      <c r="BG684" s="134" t="str">
        <f>IF(ISERR(IF($C684="","",SUMIFS(Con_ve!$F$6:$F$1005,Con_ve!$C$6:$C$1005,$C684,Con_ve!$I$6:$I$1005,"Em negociação",Con_ve!$Q$6:$Q$1005,Cad_cl!BG$5))),"",IF($C684="","",SUMIFS(Con_ve!$F$6:$F$1005,Con_ve!$C$6:$C$1005,$C684,Con_ve!$I$6:$I$1005,"Em negociação",Con_ve!$Q$6:$Q$1005,Cad_cl!BG$5)))</f>
        <v/>
      </c>
      <c r="BH684" s="134" t="str">
        <f>IF(ISERR(IF($C684="","",SUMIFS(Con_ve!$F$6:$F$1005,Con_ve!$C$6:$C$1005,$C684,Con_ve!$I$6:$I$1005,"Em negociação",Con_ve!$Q$6:$Q$1005,Cad_cl!BH$5))),"",IF($C684="","",SUMIFS(Con_ve!$F$6:$F$1005,Con_ve!$C$6:$C$1005,$C684,Con_ve!$I$6:$I$1005,"Em negociação",Con_ve!$Q$6:$Q$1005,Cad_cl!BH$5)))</f>
        <v/>
      </c>
      <c r="BI684" s="134" t="str">
        <f>IF(ISERR(IF($C684="","",SUMIFS(Con_ve!$F$6:$F$1005,Con_ve!$C$6:$C$1005,$C684,Con_ve!$I$6:$I$1005,"Em negociação",Con_ve!$Q$6:$Q$1005,Cad_cl!BI$5))),"",IF($C684="","",SUMIFS(Con_ve!$F$6:$F$1005,Con_ve!$C$6:$C$1005,$C684,Con_ve!$I$6:$I$1005,"Em negociação",Con_ve!$Q$6:$Q$1005,Cad_cl!BI$5)))</f>
        <v/>
      </c>
      <c r="BJ684" s="134" t="str">
        <f>IF(ISERR(IF($C684="","",SUMIFS(Con_ve!$F$6:$F$1005,Con_ve!$C$6:$C$1005,$C684,Con_ve!$I$6:$I$1005,"Em negociação",Con_ve!$Q$6:$Q$1005,Cad_cl!BJ$5))),"",IF($C684="","",SUMIFS(Con_ve!$F$6:$F$1005,Con_ve!$C$6:$C$1005,$C684,Con_ve!$I$6:$I$1005,"Em negociação",Con_ve!$Q$6:$Q$1005,Cad_cl!BJ$5)))</f>
        <v/>
      </c>
      <c r="BK684" s="134" t="str">
        <f>IF(ISERR(IF($C684="","",SUMIFS(Con_ve!$F$6:$F$1005,Con_ve!$C$6:$C$1005,$C684,Con_ve!$I$6:$I$1005,"Em negociação",Con_ve!$Q$6:$Q$1005,Cad_cl!BK$5))),"",IF($C684="","",SUMIFS(Con_ve!$F$6:$F$1005,Con_ve!$C$6:$C$1005,$C684,Con_ve!$I$6:$I$1005,"Em negociação",Con_ve!$Q$6:$Q$1005,Cad_cl!BK$5)))</f>
        <v/>
      </c>
      <c r="BL684" s="134" t="str">
        <f>IF(ISERR(IF($C684="","",SUMIFS(Con_ve!$F$6:$F$1005,Con_ve!$C$6:$C$1005,$C684,Con_ve!$I$6:$I$1005,"Em negociação",Con_ve!$Q$6:$Q$1005,Cad_cl!BL$5))),"",IF($C684="","",SUMIFS(Con_ve!$F$6:$F$1005,Con_ve!$C$6:$C$1005,$C684,Con_ve!$I$6:$I$1005,"Em negociação",Con_ve!$Q$6:$Q$1005,Cad_cl!BL$5)))</f>
        <v/>
      </c>
      <c r="BM684" s="134" t="str">
        <f>IF(ISERR(IF($C684="","",SUMIFS(Con_ve!$F$6:$F$1005,Con_ve!$C$6:$C$1005,$C684,Con_ve!$I$6:$I$1005,"Em negociação",Con_ve!$Q$6:$Q$1005,Cad_cl!BM$5))),"",IF($C684="","",SUMIFS(Con_ve!$F$6:$F$1005,Con_ve!$C$6:$C$1005,$C684,Con_ve!$I$6:$I$1005,"Em negociação",Con_ve!$Q$6:$Q$1005,Cad_cl!BM$5)))</f>
        <v/>
      </c>
      <c r="BN684" s="134" t="str">
        <f>IF(ISERR(IF($C684="","",SUMIFS(Con_ve!$F$6:$F$1005,Con_ve!$C$6:$C$1005,$C684,Con_ve!$I$6:$I$1005,"Em negociação",Con_ve!$Q$6:$Q$1005,Cad_cl!BN$5))),"",IF($C684="","",SUMIFS(Con_ve!$F$6:$F$1005,Con_ve!$C$6:$C$1005,$C684,Con_ve!$I$6:$I$1005,"Em negociação",Con_ve!$Q$6:$Q$1005,Cad_cl!BN$5)))</f>
        <v/>
      </c>
      <c r="BO684" s="134" t="str">
        <f>IF(ISERR(IF($C684="","",SUMIFS(Con_ve!$F$6:$F$1005,Con_ve!$C$6:$C$1005,$C684,Con_ve!$I$6:$I$1005,"Em negociação",Con_ve!$Q$6:$Q$1005,Cad_cl!BO$5))),"",IF($C684="","",SUMIFS(Con_ve!$F$6:$F$1005,Con_ve!$C$6:$C$1005,$C684,Con_ve!$I$6:$I$1005,"Em negociação",Con_ve!$Q$6:$Q$1005,Cad_cl!BO$5)))</f>
        <v/>
      </c>
      <c r="BP684" s="134">
        <f t="shared" si="31"/>
        <v>0</v>
      </c>
      <c r="BR684" s="125" t="str">
        <f>IF(ISERR(IF(AND($I684=Re_lo!$E$5,BR$5=VLOOKUP(Re_lo!$H$5,Re_lo!$N$5:$O$16,2,0)),AP684,"")),"",IF(AND($I684=Re_lo!$E$5,BR$5=VLOOKUP(Re_lo!$H$5,Re_lo!$N$5:$O$16,2,0)),AP684,""))</f>
        <v/>
      </c>
      <c r="BS684" s="125" t="str">
        <f>IF(ISERR(IF(AND($I684=Re_lo!$E$5,BS$5=VLOOKUP(Re_lo!$H$5,Re_lo!$N$5:$O$16,2,0)),AQ684,"")),"",IF(AND($I684=Re_lo!$E$5,BS$5=VLOOKUP(Re_lo!$H$5,Re_lo!$N$5:$O$16,2,0)),AQ684,""))</f>
        <v/>
      </c>
      <c r="BT684" s="125" t="str">
        <f>IF(ISERR(IF(AND($I684=Re_lo!$E$5,BT$5=VLOOKUP(Re_lo!$H$5,Re_lo!$N$5:$O$16,2,0)),AR684,"")),"",IF(AND($I684=Re_lo!$E$5,BT$5=VLOOKUP(Re_lo!$H$5,Re_lo!$N$5:$O$16,2,0)),AR684,""))</f>
        <v/>
      </c>
      <c r="BU684" s="125" t="str">
        <f>IF(ISERR(IF(AND($I684=Re_lo!$E$5,BU$5=VLOOKUP(Re_lo!$H$5,Re_lo!$N$5:$O$16,2,0)),AS684,"")),"",IF(AND($I684=Re_lo!$E$5,BU$5=VLOOKUP(Re_lo!$H$5,Re_lo!$N$5:$O$16,2,0)),AS684,""))</f>
        <v/>
      </c>
      <c r="BV684" s="125" t="str">
        <f>IF(ISERR(IF(AND($I684=Re_lo!$E$5,BV$5=VLOOKUP(Re_lo!$H$5,Re_lo!$N$5:$O$16,2,0)),AT684,"")),"",IF(AND($I684=Re_lo!$E$5,BV$5=VLOOKUP(Re_lo!$H$5,Re_lo!$N$5:$O$16,2,0)),AT684,""))</f>
        <v/>
      </c>
      <c r="BW684" s="125" t="str">
        <f>IF(ISERR(IF(AND($I684=Re_lo!$E$5,BW$5=VLOOKUP(Re_lo!$H$5,Re_lo!$N$5:$O$16,2,0)),AU684,"")),"",IF(AND($I684=Re_lo!$E$5,BW$5=VLOOKUP(Re_lo!$H$5,Re_lo!$N$5:$O$16,2,0)),AU684,""))</f>
        <v/>
      </c>
      <c r="BX684" s="125" t="str">
        <f>IF(ISERR(IF(AND($I684=Re_lo!$E$5,BX$5=VLOOKUP(Re_lo!$H$5,Re_lo!$N$5:$O$16,2,0)),AV684,"")),"",IF(AND($I684=Re_lo!$E$5,BX$5=VLOOKUP(Re_lo!$H$5,Re_lo!$N$5:$O$16,2,0)),AV684,""))</f>
        <v/>
      </c>
      <c r="BY684" s="125" t="str">
        <f>IF(ISERR(IF(AND($I684=Re_lo!$E$5,BY$5=VLOOKUP(Re_lo!$H$5,Re_lo!$N$5:$O$16,2,0)),AW684,"")),"",IF(AND($I684=Re_lo!$E$5,BY$5=VLOOKUP(Re_lo!$H$5,Re_lo!$N$5:$O$16,2,0)),AW684,""))</f>
        <v/>
      </c>
      <c r="BZ684" s="125" t="str">
        <f>IF(ISERR(IF(AND($I684=Re_lo!$E$5,BZ$5=VLOOKUP(Re_lo!$H$5,Re_lo!$N$5:$O$16,2,0)),AX684,"")),"",IF(AND($I684=Re_lo!$E$5,BZ$5=VLOOKUP(Re_lo!$H$5,Re_lo!$N$5:$O$16,2,0)),AX684,""))</f>
        <v/>
      </c>
      <c r="CA684" s="125" t="str">
        <f>IF(ISERR(IF(AND($I684=Re_lo!$E$5,CA$5=VLOOKUP(Re_lo!$H$5,Re_lo!$N$5:$O$16,2,0)),AY684,"")),"",IF(AND($I684=Re_lo!$E$5,CA$5=VLOOKUP(Re_lo!$H$5,Re_lo!$N$5:$O$16,2,0)),AY684,""))</f>
        <v/>
      </c>
      <c r="CB684" s="125" t="str">
        <f>IF(ISERR(IF(AND($I684=Re_lo!$E$5,CB$5=VLOOKUP(Re_lo!$H$5,Re_lo!$N$5:$O$16,2,0)),AZ684,"")),"",IF(AND($I684=Re_lo!$E$5,CB$5=VLOOKUP(Re_lo!$H$5,Re_lo!$N$5:$O$16,2,0)),AZ684,""))</f>
        <v/>
      </c>
      <c r="CC684" s="125" t="str">
        <f>IF(ISERR(IF(AND($I684=Re_lo!$E$5,CC$5=VLOOKUP(Re_lo!$H$5,Re_lo!$N$5:$O$16,2,0)),BA684,"")),"",IF(AND($I684=Re_lo!$E$5,CC$5=VLOOKUP(Re_lo!$H$5,Re_lo!$N$5:$O$16,2,0)),BA684,""))</f>
        <v/>
      </c>
      <c r="CD684" s="125" t="str">
        <f>IF(ISERR(IF(AND($I684=Re_lo!$E$5,CD$5=VLOOKUP(Re_lo!$H$5,Re_lo!$N$5:$O$16,2,0)),BB684,"")),"",IF(AND($I684=Re_lo!$E$5,CD$5=VLOOKUP(Re_lo!$H$5,Re_lo!$N$5:$O$16,2,0)),BB684,""))</f>
        <v/>
      </c>
      <c r="CF684" s="125" t="str">
        <f>IF($C684="","",COUNTIFS(Con_ve!$C$6:$C$1005,$C684,Con_ve!$Q$6:$Q$1005,Cad_cl!CF$5))</f>
        <v/>
      </c>
      <c r="CG684" s="125" t="str">
        <f>IF($C684="","",COUNTIFS(Con_ve!$C$6:$C$1005,$C684,Con_ve!$Q$6:$Q$1005,Cad_cl!CG$5))</f>
        <v/>
      </c>
      <c r="CH684" s="125" t="str">
        <f>IF($C684="","",COUNTIFS(Con_ve!$C$6:$C$1005,$C684,Con_ve!$Q$6:$Q$1005,Cad_cl!CH$5))</f>
        <v/>
      </c>
      <c r="CI684" s="125" t="str">
        <f>IF($C684="","",COUNTIFS(Con_ve!$C$6:$C$1005,$C684,Con_ve!$Q$6:$Q$1005,Cad_cl!CI$5))</f>
        <v/>
      </c>
      <c r="CJ684" s="125" t="str">
        <f>IF($C684="","",COUNTIFS(Con_ve!$C$6:$C$1005,$C684,Con_ve!$Q$6:$Q$1005,Cad_cl!CJ$5))</f>
        <v/>
      </c>
      <c r="CK684" s="125" t="str">
        <f>IF($C684="","",COUNTIFS(Con_ve!$C$6:$C$1005,$C684,Con_ve!$Q$6:$Q$1005,Cad_cl!CK$5))</f>
        <v/>
      </c>
      <c r="CL684" s="125" t="str">
        <f>IF($C684="","",COUNTIFS(Con_ve!$C$6:$C$1005,$C684,Con_ve!$Q$6:$Q$1005,Cad_cl!CL$5))</f>
        <v/>
      </c>
      <c r="CM684" s="125" t="str">
        <f>IF($C684="","",COUNTIFS(Con_ve!$C$6:$C$1005,$C684,Con_ve!$Q$6:$Q$1005,Cad_cl!CM$5))</f>
        <v/>
      </c>
      <c r="CN684" s="125" t="str">
        <f>IF($C684="","",COUNTIFS(Con_ve!$C$6:$C$1005,$C684,Con_ve!$Q$6:$Q$1005,Cad_cl!CN$5))</f>
        <v/>
      </c>
      <c r="CO684" s="125" t="str">
        <f>IF($C684="","",COUNTIFS(Con_ve!$C$6:$C$1005,$C684,Con_ve!$Q$6:$Q$1005,Cad_cl!CO$5))</f>
        <v/>
      </c>
      <c r="CP684" s="125" t="str">
        <f>IF($C684="","",COUNTIFS(Con_ve!$C$6:$C$1005,$C684,Con_ve!$Q$6:$Q$1005,Cad_cl!CP$5))</f>
        <v/>
      </c>
      <c r="CQ684" s="125" t="str">
        <f>IF($C684="","",COUNTIFS(Con_ve!$C$6:$C$1005,$C684,Con_ve!$Q$6:$Q$1005,Cad_cl!CQ$5))</f>
        <v/>
      </c>
      <c r="CR684" s="125">
        <f t="shared" si="32"/>
        <v>0</v>
      </c>
    </row>
    <row r="685" spans="3:96" ht="30" customHeight="1">
      <c r="C685" s="153"/>
      <c r="D685" s="153"/>
      <c r="E685" s="154"/>
      <c r="F685" s="153"/>
      <c r="G685" s="155"/>
      <c r="H685" s="153"/>
      <c r="I685" s="153"/>
      <c r="J685" s="132" t="s">
        <v>309</v>
      </c>
      <c r="K685" s="133" t="s">
        <v>309</v>
      </c>
      <c r="L685" s="153"/>
      <c r="M685" s="153"/>
      <c r="N685" s="153"/>
      <c r="O685" s="153"/>
      <c r="P685" s="153"/>
      <c r="Q685" s="153"/>
      <c r="AP685" s="134" t="str">
        <f>IF(ISERR(IF($C685="","",SUMIFS(Con_ve!$F$6:$F$1005,Con_ve!$C$6:$C$1005,$C685,Con_ve!$I$6:$I$1005,"Fechada",Con_ve!$Q$6:$Q$1005,Cad_cl!AP$5))),"",IF($C685="","",SUMIFS(Con_ve!$F$6:$F$1005,Con_ve!$C$6:$C$1005,$C685,Con_ve!$I$6:$I$1005,"Fechada",Con_ve!$Q$6:$Q$1005,Cad_cl!AP$5)))</f>
        <v/>
      </c>
      <c r="AQ685" s="134" t="str">
        <f>IF(ISERR(IF($C685="","",SUMIFS(Con_ve!$F$6:$F$1005,Con_ve!$C$6:$C$1005,$C685,Con_ve!$I$6:$I$1005,"Fechada",Con_ve!$Q$6:$Q$1005,Cad_cl!AQ$5))),"",IF($C685="","",SUMIFS(Con_ve!$F$6:$F$1005,Con_ve!$C$6:$C$1005,$C685,Con_ve!$I$6:$I$1005,"Fechada",Con_ve!$Q$6:$Q$1005,Cad_cl!AQ$5)))</f>
        <v/>
      </c>
      <c r="AR685" s="134" t="str">
        <f>IF(ISERR(IF($C685="","",SUMIFS(Con_ve!$F$6:$F$1005,Con_ve!$C$6:$C$1005,$C685,Con_ve!$I$6:$I$1005,"Fechada",Con_ve!$Q$6:$Q$1005,Cad_cl!AR$5))),"",IF($C685="","",SUMIFS(Con_ve!$F$6:$F$1005,Con_ve!$C$6:$C$1005,$C685,Con_ve!$I$6:$I$1005,"Fechada",Con_ve!$Q$6:$Q$1005,Cad_cl!AR$5)))</f>
        <v/>
      </c>
      <c r="AS685" s="134" t="str">
        <f>IF(ISERR(IF($C685="","",SUMIFS(Con_ve!$F$6:$F$1005,Con_ve!$C$6:$C$1005,$C685,Con_ve!$I$6:$I$1005,"Fechada",Con_ve!$Q$6:$Q$1005,Cad_cl!AS$5))),"",IF($C685="","",SUMIFS(Con_ve!$F$6:$F$1005,Con_ve!$C$6:$C$1005,$C685,Con_ve!$I$6:$I$1005,"Fechada",Con_ve!$Q$6:$Q$1005,Cad_cl!AS$5)))</f>
        <v/>
      </c>
      <c r="AT685" s="134" t="str">
        <f>IF(ISERR(IF($C685="","",SUMIFS(Con_ve!$F$6:$F$1005,Con_ve!$C$6:$C$1005,$C685,Con_ve!$I$6:$I$1005,"Fechada",Con_ve!$Q$6:$Q$1005,Cad_cl!AT$5))),"",IF($C685="","",SUMIFS(Con_ve!$F$6:$F$1005,Con_ve!$C$6:$C$1005,$C685,Con_ve!$I$6:$I$1005,"Fechada",Con_ve!$Q$6:$Q$1005,Cad_cl!AT$5)))</f>
        <v/>
      </c>
      <c r="AU685" s="134" t="str">
        <f>IF(ISERR(IF($C685="","",SUMIFS(Con_ve!$F$6:$F$1005,Con_ve!$C$6:$C$1005,$C685,Con_ve!$I$6:$I$1005,"Fechada",Con_ve!$Q$6:$Q$1005,Cad_cl!AU$5))),"",IF($C685="","",SUMIFS(Con_ve!$F$6:$F$1005,Con_ve!$C$6:$C$1005,$C685,Con_ve!$I$6:$I$1005,"Fechada",Con_ve!$Q$6:$Q$1005,Cad_cl!AU$5)))</f>
        <v/>
      </c>
      <c r="AV685" s="134" t="str">
        <f>IF(ISERR(IF($C685="","",SUMIFS(Con_ve!$F$6:$F$1005,Con_ve!$C$6:$C$1005,$C685,Con_ve!$I$6:$I$1005,"Fechada",Con_ve!$Q$6:$Q$1005,Cad_cl!AV$5))),"",IF($C685="","",SUMIFS(Con_ve!$F$6:$F$1005,Con_ve!$C$6:$C$1005,$C685,Con_ve!$I$6:$I$1005,"Fechada",Con_ve!$Q$6:$Q$1005,Cad_cl!AV$5)))</f>
        <v/>
      </c>
      <c r="AW685" s="134" t="str">
        <f>IF(ISERR(IF($C685="","",SUMIFS(Con_ve!$F$6:$F$1005,Con_ve!$C$6:$C$1005,$C685,Con_ve!$I$6:$I$1005,"Fechada",Con_ve!$Q$6:$Q$1005,Cad_cl!AW$5))),"",IF($C685="","",SUMIFS(Con_ve!$F$6:$F$1005,Con_ve!$C$6:$C$1005,$C685,Con_ve!$I$6:$I$1005,"Fechada",Con_ve!$Q$6:$Q$1005,Cad_cl!AW$5)))</f>
        <v/>
      </c>
      <c r="AX685" s="134" t="str">
        <f>IF(ISERR(IF($C685="","",SUMIFS(Con_ve!$F$6:$F$1005,Con_ve!$C$6:$C$1005,$C685,Con_ve!$I$6:$I$1005,"Fechada",Con_ve!$Q$6:$Q$1005,Cad_cl!AX$5))),"",IF($C685="","",SUMIFS(Con_ve!$F$6:$F$1005,Con_ve!$C$6:$C$1005,$C685,Con_ve!$I$6:$I$1005,"Fechada",Con_ve!$Q$6:$Q$1005,Cad_cl!AX$5)))</f>
        <v/>
      </c>
      <c r="AY685" s="134" t="str">
        <f>IF(ISERR(IF($C685="","",SUMIFS(Con_ve!$F$6:$F$1005,Con_ve!$C$6:$C$1005,$C685,Con_ve!$I$6:$I$1005,"Fechada",Con_ve!$Q$6:$Q$1005,Cad_cl!AY$5))),"",IF($C685="","",SUMIFS(Con_ve!$F$6:$F$1005,Con_ve!$C$6:$C$1005,$C685,Con_ve!$I$6:$I$1005,"Fechada",Con_ve!$Q$6:$Q$1005,Cad_cl!AY$5)))</f>
        <v/>
      </c>
      <c r="AZ685" s="134" t="str">
        <f>IF(ISERR(IF($C685="","",SUMIFS(Con_ve!$F$6:$F$1005,Con_ve!$C$6:$C$1005,$C685,Con_ve!$I$6:$I$1005,"Fechada",Con_ve!$Q$6:$Q$1005,Cad_cl!AZ$5))),"",IF($C685="","",SUMIFS(Con_ve!$F$6:$F$1005,Con_ve!$C$6:$C$1005,$C685,Con_ve!$I$6:$I$1005,"Fechada",Con_ve!$Q$6:$Q$1005,Cad_cl!AZ$5)))</f>
        <v/>
      </c>
      <c r="BA685" s="134" t="str">
        <f>IF(ISERR(IF($C685="","",SUMIFS(Con_ve!$F$6:$F$1005,Con_ve!$C$6:$C$1005,$C685,Con_ve!$I$6:$I$1005,"Fechada",Con_ve!$Q$6:$Q$1005,Cad_cl!BA$5))),"",IF($C685="","",SUMIFS(Con_ve!$F$6:$F$1005,Con_ve!$C$6:$C$1005,$C685,Con_ve!$I$6:$I$1005,"Fechada",Con_ve!$Q$6:$Q$1005,Cad_cl!BA$5)))</f>
        <v/>
      </c>
      <c r="BB685" s="134">
        <f t="shared" si="30"/>
        <v>0</v>
      </c>
      <c r="BD685" s="134" t="str">
        <f>IF(ISERR(IF($C685="","",SUMIFS(Con_ve!$F$6:$F$1005,Con_ve!$C$6:$C$1005,$C685,Con_ve!$I$6:$I$1005,"Em negociação",Con_ve!$Q$6:$Q$1005,Cad_cl!BD$5))),"",IF($C685="","",SUMIFS(Con_ve!$F$6:$F$1005,Con_ve!$C$6:$C$1005,$C685,Con_ve!$I$6:$I$1005,"Em negociação",Con_ve!$Q$6:$Q$1005,Cad_cl!BD$5)))</f>
        <v/>
      </c>
      <c r="BE685" s="134" t="str">
        <f>IF(ISERR(IF($C685="","",SUMIFS(Con_ve!$F$6:$F$1005,Con_ve!$C$6:$C$1005,$C685,Con_ve!$I$6:$I$1005,"Em negociação",Con_ve!$Q$6:$Q$1005,Cad_cl!BE$5))),"",IF($C685="","",SUMIFS(Con_ve!$F$6:$F$1005,Con_ve!$C$6:$C$1005,$C685,Con_ve!$I$6:$I$1005,"Em negociação",Con_ve!$Q$6:$Q$1005,Cad_cl!BE$5)))</f>
        <v/>
      </c>
      <c r="BF685" s="134" t="str">
        <f>IF(ISERR(IF($C685="","",SUMIFS(Con_ve!$F$6:$F$1005,Con_ve!$C$6:$C$1005,$C685,Con_ve!$I$6:$I$1005,"Em negociação",Con_ve!$Q$6:$Q$1005,Cad_cl!BF$5))),"",IF($C685="","",SUMIFS(Con_ve!$F$6:$F$1005,Con_ve!$C$6:$C$1005,$C685,Con_ve!$I$6:$I$1005,"Em negociação",Con_ve!$Q$6:$Q$1005,Cad_cl!BF$5)))</f>
        <v/>
      </c>
      <c r="BG685" s="134" t="str">
        <f>IF(ISERR(IF($C685="","",SUMIFS(Con_ve!$F$6:$F$1005,Con_ve!$C$6:$C$1005,$C685,Con_ve!$I$6:$I$1005,"Em negociação",Con_ve!$Q$6:$Q$1005,Cad_cl!BG$5))),"",IF($C685="","",SUMIFS(Con_ve!$F$6:$F$1005,Con_ve!$C$6:$C$1005,$C685,Con_ve!$I$6:$I$1005,"Em negociação",Con_ve!$Q$6:$Q$1005,Cad_cl!BG$5)))</f>
        <v/>
      </c>
      <c r="BH685" s="134" t="str">
        <f>IF(ISERR(IF($C685="","",SUMIFS(Con_ve!$F$6:$F$1005,Con_ve!$C$6:$C$1005,$C685,Con_ve!$I$6:$I$1005,"Em negociação",Con_ve!$Q$6:$Q$1005,Cad_cl!BH$5))),"",IF($C685="","",SUMIFS(Con_ve!$F$6:$F$1005,Con_ve!$C$6:$C$1005,$C685,Con_ve!$I$6:$I$1005,"Em negociação",Con_ve!$Q$6:$Q$1005,Cad_cl!BH$5)))</f>
        <v/>
      </c>
      <c r="BI685" s="134" t="str">
        <f>IF(ISERR(IF($C685="","",SUMIFS(Con_ve!$F$6:$F$1005,Con_ve!$C$6:$C$1005,$C685,Con_ve!$I$6:$I$1005,"Em negociação",Con_ve!$Q$6:$Q$1005,Cad_cl!BI$5))),"",IF($C685="","",SUMIFS(Con_ve!$F$6:$F$1005,Con_ve!$C$6:$C$1005,$C685,Con_ve!$I$6:$I$1005,"Em negociação",Con_ve!$Q$6:$Q$1005,Cad_cl!BI$5)))</f>
        <v/>
      </c>
      <c r="BJ685" s="134" t="str">
        <f>IF(ISERR(IF($C685="","",SUMIFS(Con_ve!$F$6:$F$1005,Con_ve!$C$6:$C$1005,$C685,Con_ve!$I$6:$I$1005,"Em negociação",Con_ve!$Q$6:$Q$1005,Cad_cl!BJ$5))),"",IF($C685="","",SUMIFS(Con_ve!$F$6:$F$1005,Con_ve!$C$6:$C$1005,$C685,Con_ve!$I$6:$I$1005,"Em negociação",Con_ve!$Q$6:$Q$1005,Cad_cl!BJ$5)))</f>
        <v/>
      </c>
      <c r="BK685" s="134" t="str">
        <f>IF(ISERR(IF($C685="","",SUMIFS(Con_ve!$F$6:$F$1005,Con_ve!$C$6:$C$1005,$C685,Con_ve!$I$6:$I$1005,"Em negociação",Con_ve!$Q$6:$Q$1005,Cad_cl!BK$5))),"",IF($C685="","",SUMIFS(Con_ve!$F$6:$F$1005,Con_ve!$C$6:$C$1005,$C685,Con_ve!$I$6:$I$1005,"Em negociação",Con_ve!$Q$6:$Q$1005,Cad_cl!BK$5)))</f>
        <v/>
      </c>
      <c r="BL685" s="134" t="str">
        <f>IF(ISERR(IF($C685="","",SUMIFS(Con_ve!$F$6:$F$1005,Con_ve!$C$6:$C$1005,$C685,Con_ve!$I$6:$I$1005,"Em negociação",Con_ve!$Q$6:$Q$1005,Cad_cl!BL$5))),"",IF($C685="","",SUMIFS(Con_ve!$F$6:$F$1005,Con_ve!$C$6:$C$1005,$C685,Con_ve!$I$6:$I$1005,"Em negociação",Con_ve!$Q$6:$Q$1005,Cad_cl!BL$5)))</f>
        <v/>
      </c>
      <c r="BM685" s="134" t="str">
        <f>IF(ISERR(IF($C685="","",SUMIFS(Con_ve!$F$6:$F$1005,Con_ve!$C$6:$C$1005,$C685,Con_ve!$I$6:$I$1005,"Em negociação",Con_ve!$Q$6:$Q$1005,Cad_cl!BM$5))),"",IF($C685="","",SUMIFS(Con_ve!$F$6:$F$1005,Con_ve!$C$6:$C$1005,$C685,Con_ve!$I$6:$I$1005,"Em negociação",Con_ve!$Q$6:$Q$1005,Cad_cl!BM$5)))</f>
        <v/>
      </c>
      <c r="BN685" s="134" t="str">
        <f>IF(ISERR(IF($C685="","",SUMIFS(Con_ve!$F$6:$F$1005,Con_ve!$C$6:$C$1005,$C685,Con_ve!$I$6:$I$1005,"Em negociação",Con_ve!$Q$6:$Q$1005,Cad_cl!BN$5))),"",IF($C685="","",SUMIFS(Con_ve!$F$6:$F$1005,Con_ve!$C$6:$C$1005,$C685,Con_ve!$I$6:$I$1005,"Em negociação",Con_ve!$Q$6:$Q$1005,Cad_cl!BN$5)))</f>
        <v/>
      </c>
      <c r="BO685" s="134" t="str">
        <f>IF(ISERR(IF($C685="","",SUMIFS(Con_ve!$F$6:$F$1005,Con_ve!$C$6:$C$1005,$C685,Con_ve!$I$6:$I$1005,"Em negociação",Con_ve!$Q$6:$Q$1005,Cad_cl!BO$5))),"",IF($C685="","",SUMIFS(Con_ve!$F$6:$F$1005,Con_ve!$C$6:$C$1005,$C685,Con_ve!$I$6:$I$1005,"Em negociação",Con_ve!$Q$6:$Q$1005,Cad_cl!BO$5)))</f>
        <v/>
      </c>
      <c r="BP685" s="134">
        <f t="shared" si="31"/>
        <v>0</v>
      </c>
      <c r="BR685" s="125" t="str">
        <f>IF(ISERR(IF(AND($I685=Re_lo!$E$5,BR$5=VLOOKUP(Re_lo!$H$5,Re_lo!$N$5:$O$16,2,0)),AP685,"")),"",IF(AND($I685=Re_lo!$E$5,BR$5=VLOOKUP(Re_lo!$H$5,Re_lo!$N$5:$O$16,2,0)),AP685,""))</f>
        <v/>
      </c>
      <c r="BS685" s="125" t="str">
        <f>IF(ISERR(IF(AND($I685=Re_lo!$E$5,BS$5=VLOOKUP(Re_lo!$H$5,Re_lo!$N$5:$O$16,2,0)),AQ685,"")),"",IF(AND($I685=Re_lo!$E$5,BS$5=VLOOKUP(Re_lo!$H$5,Re_lo!$N$5:$O$16,2,0)),AQ685,""))</f>
        <v/>
      </c>
      <c r="BT685" s="125" t="str">
        <f>IF(ISERR(IF(AND($I685=Re_lo!$E$5,BT$5=VLOOKUP(Re_lo!$H$5,Re_lo!$N$5:$O$16,2,0)),AR685,"")),"",IF(AND($I685=Re_lo!$E$5,BT$5=VLOOKUP(Re_lo!$H$5,Re_lo!$N$5:$O$16,2,0)),AR685,""))</f>
        <v/>
      </c>
      <c r="BU685" s="125" t="str">
        <f>IF(ISERR(IF(AND($I685=Re_lo!$E$5,BU$5=VLOOKUP(Re_lo!$H$5,Re_lo!$N$5:$O$16,2,0)),AS685,"")),"",IF(AND($I685=Re_lo!$E$5,BU$5=VLOOKUP(Re_lo!$H$5,Re_lo!$N$5:$O$16,2,0)),AS685,""))</f>
        <v/>
      </c>
      <c r="BV685" s="125" t="str">
        <f>IF(ISERR(IF(AND($I685=Re_lo!$E$5,BV$5=VLOOKUP(Re_lo!$H$5,Re_lo!$N$5:$O$16,2,0)),AT685,"")),"",IF(AND($I685=Re_lo!$E$5,BV$5=VLOOKUP(Re_lo!$H$5,Re_lo!$N$5:$O$16,2,0)),AT685,""))</f>
        <v/>
      </c>
      <c r="BW685" s="125" t="str">
        <f>IF(ISERR(IF(AND($I685=Re_lo!$E$5,BW$5=VLOOKUP(Re_lo!$H$5,Re_lo!$N$5:$O$16,2,0)),AU685,"")),"",IF(AND($I685=Re_lo!$E$5,BW$5=VLOOKUP(Re_lo!$H$5,Re_lo!$N$5:$O$16,2,0)),AU685,""))</f>
        <v/>
      </c>
      <c r="BX685" s="125" t="str">
        <f>IF(ISERR(IF(AND($I685=Re_lo!$E$5,BX$5=VLOOKUP(Re_lo!$H$5,Re_lo!$N$5:$O$16,2,0)),AV685,"")),"",IF(AND($I685=Re_lo!$E$5,BX$5=VLOOKUP(Re_lo!$H$5,Re_lo!$N$5:$O$16,2,0)),AV685,""))</f>
        <v/>
      </c>
      <c r="BY685" s="125" t="str">
        <f>IF(ISERR(IF(AND($I685=Re_lo!$E$5,BY$5=VLOOKUP(Re_lo!$H$5,Re_lo!$N$5:$O$16,2,0)),AW685,"")),"",IF(AND($I685=Re_lo!$E$5,BY$5=VLOOKUP(Re_lo!$H$5,Re_lo!$N$5:$O$16,2,0)),AW685,""))</f>
        <v/>
      </c>
      <c r="BZ685" s="125" t="str">
        <f>IF(ISERR(IF(AND($I685=Re_lo!$E$5,BZ$5=VLOOKUP(Re_lo!$H$5,Re_lo!$N$5:$O$16,2,0)),AX685,"")),"",IF(AND($I685=Re_lo!$E$5,BZ$5=VLOOKUP(Re_lo!$H$5,Re_lo!$N$5:$O$16,2,0)),AX685,""))</f>
        <v/>
      </c>
      <c r="CA685" s="125" t="str">
        <f>IF(ISERR(IF(AND($I685=Re_lo!$E$5,CA$5=VLOOKUP(Re_lo!$H$5,Re_lo!$N$5:$O$16,2,0)),AY685,"")),"",IF(AND($I685=Re_lo!$E$5,CA$5=VLOOKUP(Re_lo!$H$5,Re_lo!$N$5:$O$16,2,0)),AY685,""))</f>
        <v/>
      </c>
      <c r="CB685" s="125" t="str">
        <f>IF(ISERR(IF(AND($I685=Re_lo!$E$5,CB$5=VLOOKUP(Re_lo!$H$5,Re_lo!$N$5:$O$16,2,0)),AZ685,"")),"",IF(AND($I685=Re_lo!$E$5,CB$5=VLOOKUP(Re_lo!$H$5,Re_lo!$N$5:$O$16,2,0)),AZ685,""))</f>
        <v/>
      </c>
      <c r="CC685" s="125" t="str">
        <f>IF(ISERR(IF(AND($I685=Re_lo!$E$5,CC$5=VLOOKUP(Re_lo!$H$5,Re_lo!$N$5:$O$16,2,0)),BA685,"")),"",IF(AND($I685=Re_lo!$E$5,CC$5=VLOOKUP(Re_lo!$H$5,Re_lo!$N$5:$O$16,2,0)),BA685,""))</f>
        <v/>
      </c>
      <c r="CD685" s="125" t="str">
        <f>IF(ISERR(IF(AND($I685=Re_lo!$E$5,CD$5=VLOOKUP(Re_lo!$H$5,Re_lo!$N$5:$O$16,2,0)),BB685,"")),"",IF(AND($I685=Re_lo!$E$5,CD$5=VLOOKUP(Re_lo!$H$5,Re_lo!$N$5:$O$16,2,0)),BB685,""))</f>
        <v/>
      </c>
      <c r="CF685" s="125" t="str">
        <f>IF($C685="","",COUNTIFS(Con_ve!$C$6:$C$1005,$C685,Con_ve!$Q$6:$Q$1005,Cad_cl!CF$5))</f>
        <v/>
      </c>
      <c r="CG685" s="125" t="str">
        <f>IF($C685="","",COUNTIFS(Con_ve!$C$6:$C$1005,$C685,Con_ve!$Q$6:$Q$1005,Cad_cl!CG$5))</f>
        <v/>
      </c>
      <c r="CH685" s="125" t="str">
        <f>IF($C685="","",COUNTIFS(Con_ve!$C$6:$C$1005,$C685,Con_ve!$Q$6:$Q$1005,Cad_cl!CH$5))</f>
        <v/>
      </c>
      <c r="CI685" s="125" t="str">
        <f>IF($C685="","",COUNTIFS(Con_ve!$C$6:$C$1005,$C685,Con_ve!$Q$6:$Q$1005,Cad_cl!CI$5))</f>
        <v/>
      </c>
      <c r="CJ685" s="125" t="str">
        <f>IF($C685="","",COUNTIFS(Con_ve!$C$6:$C$1005,$C685,Con_ve!$Q$6:$Q$1005,Cad_cl!CJ$5))</f>
        <v/>
      </c>
      <c r="CK685" s="125" t="str">
        <f>IF($C685="","",COUNTIFS(Con_ve!$C$6:$C$1005,$C685,Con_ve!$Q$6:$Q$1005,Cad_cl!CK$5))</f>
        <v/>
      </c>
      <c r="CL685" s="125" t="str">
        <f>IF($C685="","",COUNTIFS(Con_ve!$C$6:$C$1005,$C685,Con_ve!$Q$6:$Q$1005,Cad_cl!CL$5))</f>
        <v/>
      </c>
      <c r="CM685" s="125" t="str">
        <f>IF($C685="","",COUNTIFS(Con_ve!$C$6:$C$1005,$C685,Con_ve!$Q$6:$Q$1005,Cad_cl!CM$5))</f>
        <v/>
      </c>
      <c r="CN685" s="125" t="str">
        <f>IF($C685="","",COUNTIFS(Con_ve!$C$6:$C$1005,$C685,Con_ve!$Q$6:$Q$1005,Cad_cl!CN$5))</f>
        <v/>
      </c>
      <c r="CO685" s="125" t="str">
        <f>IF($C685="","",COUNTIFS(Con_ve!$C$6:$C$1005,$C685,Con_ve!$Q$6:$Q$1005,Cad_cl!CO$5))</f>
        <v/>
      </c>
      <c r="CP685" s="125" t="str">
        <f>IF($C685="","",COUNTIFS(Con_ve!$C$6:$C$1005,$C685,Con_ve!$Q$6:$Q$1005,Cad_cl!CP$5))</f>
        <v/>
      </c>
      <c r="CQ685" s="125" t="str">
        <f>IF($C685="","",COUNTIFS(Con_ve!$C$6:$C$1005,$C685,Con_ve!$Q$6:$Q$1005,Cad_cl!CQ$5))</f>
        <v/>
      </c>
      <c r="CR685" s="125">
        <f t="shared" si="32"/>
        <v>0</v>
      </c>
    </row>
    <row r="686" spans="3:96" ht="30" customHeight="1">
      <c r="C686" s="153"/>
      <c r="D686" s="153"/>
      <c r="E686" s="154"/>
      <c r="F686" s="153"/>
      <c r="G686" s="155"/>
      <c r="H686" s="153"/>
      <c r="I686" s="153"/>
      <c r="J686" s="132" t="s">
        <v>309</v>
      </c>
      <c r="K686" s="133" t="s">
        <v>309</v>
      </c>
      <c r="L686" s="153"/>
      <c r="M686" s="153"/>
      <c r="N686" s="153"/>
      <c r="O686" s="153"/>
      <c r="P686" s="153"/>
      <c r="Q686" s="153"/>
      <c r="AP686" s="134" t="str">
        <f>IF(ISERR(IF($C686="","",SUMIFS(Con_ve!$F$6:$F$1005,Con_ve!$C$6:$C$1005,$C686,Con_ve!$I$6:$I$1005,"Fechada",Con_ve!$Q$6:$Q$1005,Cad_cl!AP$5))),"",IF($C686="","",SUMIFS(Con_ve!$F$6:$F$1005,Con_ve!$C$6:$C$1005,$C686,Con_ve!$I$6:$I$1005,"Fechada",Con_ve!$Q$6:$Q$1005,Cad_cl!AP$5)))</f>
        <v/>
      </c>
      <c r="AQ686" s="134" t="str">
        <f>IF(ISERR(IF($C686="","",SUMIFS(Con_ve!$F$6:$F$1005,Con_ve!$C$6:$C$1005,$C686,Con_ve!$I$6:$I$1005,"Fechada",Con_ve!$Q$6:$Q$1005,Cad_cl!AQ$5))),"",IF($C686="","",SUMIFS(Con_ve!$F$6:$F$1005,Con_ve!$C$6:$C$1005,$C686,Con_ve!$I$6:$I$1005,"Fechada",Con_ve!$Q$6:$Q$1005,Cad_cl!AQ$5)))</f>
        <v/>
      </c>
      <c r="AR686" s="134" t="str">
        <f>IF(ISERR(IF($C686="","",SUMIFS(Con_ve!$F$6:$F$1005,Con_ve!$C$6:$C$1005,$C686,Con_ve!$I$6:$I$1005,"Fechada",Con_ve!$Q$6:$Q$1005,Cad_cl!AR$5))),"",IF($C686="","",SUMIFS(Con_ve!$F$6:$F$1005,Con_ve!$C$6:$C$1005,$C686,Con_ve!$I$6:$I$1005,"Fechada",Con_ve!$Q$6:$Q$1005,Cad_cl!AR$5)))</f>
        <v/>
      </c>
      <c r="AS686" s="134" t="str">
        <f>IF(ISERR(IF($C686="","",SUMIFS(Con_ve!$F$6:$F$1005,Con_ve!$C$6:$C$1005,$C686,Con_ve!$I$6:$I$1005,"Fechada",Con_ve!$Q$6:$Q$1005,Cad_cl!AS$5))),"",IF($C686="","",SUMIFS(Con_ve!$F$6:$F$1005,Con_ve!$C$6:$C$1005,$C686,Con_ve!$I$6:$I$1005,"Fechada",Con_ve!$Q$6:$Q$1005,Cad_cl!AS$5)))</f>
        <v/>
      </c>
      <c r="AT686" s="134" t="str">
        <f>IF(ISERR(IF($C686="","",SUMIFS(Con_ve!$F$6:$F$1005,Con_ve!$C$6:$C$1005,$C686,Con_ve!$I$6:$I$1005,"Fechada",Con_ve!$Q$6:$Q$1005,Cad_cl!AT$5))),"",IF($C686="","",SUMIFS(Con_ve!$F$6:$F$1005,Con_ve!$C$6:$C$1005,$C686,Con_ve!$I$6:$I$1005,"Fechada",Con_ve!$Q$6:$Q$1005,Cad_cl!AT$5)))</f>
        <v/>
      </c>
      <c r="AU686" s="134" t="str">
        <f>IF(ISERR(IF($C686="","",SUMIFS(Con_ve!$F$6:$F$1005,Con_ve!$C$6:$C$1005,$C686,Con_ve!$I$6:$I$1005,"Fechada",Con_ve!$Q$6:$Q$1005,Cad_cl!AU$5))),"",IF($C686="","",SUMIFS(Con_ve!$F$6:$F$1005,Con_ve!$C$6:$C$1005,$C686,Con_ve!$I$6:$I$1005,"Fechada",Con_ve!$Q$6:$Q$1005,Cad_cl!AU$5)))</f>
        <v/>
      </c>
      <c r="AV686" s="134" t="str">
        <f>IF(ISERR(IF($C686="","",SUMIFS(Con_ve!$F$6:$F$1005,Con_ve!$C$6:$C$1005,$C686,Con_ve!$I$6:$I$1005,"Fechada",Con_ve!$Q$6:$Q$1005,Cad_cl!AV$5))),"",IF($C686="","",SUMIFS(Con_ve!$F$6:$F$1005,Con_ve!$C$6:$C$1005,$C686,Con_ve!$I$6:$I$1005,"Fechada",Con_ve!$Q$6:$Q$1005,Cad_cl!AV$5)))</f>
        <v/>
      </c>
      <c r="AW686" s="134" t="str">
        <f>IF(ISERR(IF($C686="","",SUMIFS(Con_ve!$F$6:$F$1005,Con_ve!$C$6:$C$1005,$C686,Con_ve!$I$6:$I$1005,"Fechada",Con_ve!$Q$6:$Q$1005,Cad_cl!AW$5))),"",IF($C686="","",SUMIFS(Con_ve!$F$6:$F$1005,Con_ve!$C$6:$C$1005,$C686,Con_ve!$I$6:$I$1005,"Fechada",Con_ve!$Q$6:$Q$1005,Cad_cl!AW$5)))</f>
        <v/>
      </c>
      <c r="AX686" s="134" t="str">
        <f>IF(ISERR(IF($C686="","",SUMIFS(Con_ve!$F$6:$F$1005,Con_ve!$C$6:$C$1005,$C686,Con_ve!$I$6:$I$1005,"Fechada",Con_ve!$Q$6:$Q$1005,Cad_cl!AX$5))),"",IF($C686="","",SUMIFS(Con_ve!$F$6:$F$1005,Con_ve!$C$6:$C$1005,$C686,Con_ve!$I$6:$I$1005,"Fechada",Con_ve!$Q$6:$Q$1005,Cad_cl!AX$5)))</f>
        <v/>
      </c>
      <c r="AY686" s="134" t="str">
        <f>IF(ISERR(IF($C686="","",SUMIFS(Con_ve!$F$6:$F$1005,Con_ve!$C$6:$C$1005,$C686,Con_ve!$I$6:$I$1005,"Fechada",Con_ve!$Q$6:$Q$1005,Cad_cl!AY$5))),"",IF($C686="","",SUMIFS(Con_ve!$F$6:$F$1005,Con_ve!$C$6:$C$1005,$C686,Con_ve!$I$6:$I$1005,"Fechada",Con_ve!$Q$6:$Q$1005,Cad_cl!AY$5)))</f>
        <v/>
      </c>
      <c r="AZ686" s="134" t="str">
        <f>IF(ISERR(IF($C686="","",SUMIFS(Con_ve!$F$6:$F$1005,Con_ve!$C$6:$C$1005,$C686,Con_ve!$I$6:$I$1005,"Fechada",Con_ve!$Q$6:$Q$1005,Cad_cl!AZ$5))),"",IF($C686="","",SUMIFS(Con_ve!$F$6:$F$1005,Con_ve!$C$6:$C$1005,$C686,Con_ve!$I$6:$I$1005,"Fechada",Con_ve!$Q$6:$Q$1005,Cad_cl!AZ$5)))</f>
        <v/>
      </c>
      <c r="BA686" s="134" t="str">
        <f>IF(ISERR(IF($C686="","",SUMIFS(Con_ve!$F$6:$F$1005,Con_ve!$C$6:$C$1005,$C686,Con_ve!$I$6:$I$1005,"Fechada",Con_ve!$Q$6:$Q$1005,Cad_cl!BA$5))),"",IF($C686="","",SUMIFS(Con_ve!$F$6:$F$1005,Con_ve!$C$6:$C$1005,$C686,Con_ve!$I$6:$I$1005,"Fechada",Con_ve!$Q$6:$Q$1005,Cad_cl!BA$5)))</f>
        <v/>
      </c>
      <c r="BB686" s="134">
        <f t="shared" si="30"/>
        <v>0</v>
      </c>
      <c r="BD686" s="134" t="str">
        <f>IF(ISERR(IF($C686="","",SUMIFS(Con_ve!$F$6:$F$1005,Con_ve!$C$6:$C$1005,$C686,Con_ve!$I$6:$I$1005,"Em negociação",Con_ve!$Q$6:$Q$1005,Cad_cl!BD$5))),"",IF($C686="","",SUMIFS(Con_ve!$F$6:$F$1005,Con_ve!$C$6:$C$1005,$C686,Con_ve!$I$6:$I$1005,"Em negociação",Con_ve!$Q$6:$Q$1005,Cad_cl!BD$5)))</f>
        <v/>
      </c>
      <c r="BE686" s="134" t="str">
        <f>IF(ISERR(IF($C686="","",SUMIFS(Con_ve!$F$6:$F$1005,Con_ve!$C$6:$C$1005,$C686,Con_ve!$I$6:$I$1005,"Em negociação",Con_ve!$Q$6:$Q$1005,Cad_cl!BE$5))),"",IF($C686="","",SUMIFS(Con_ve!$F$6:$F$1005,Con_ve!$C$6:$C$1005,$C686,Con_ve!$I$6:$I$1005,"Em negociação",Con_ve!$Q$6:$Q$1005,Cad_cl!BE$5)))</f>
        <v/>
      </c>
      <c r="BF686" s="134" t="str">
        <f>IF(ISERR(IF($C686="","",SUMIFS(Con_ve!$F$6:$F$1005,Con_ve!$C$6:$C$1005,$C686,Con_ve!$I$6:$I$1005,"Em negociação",Con_ve!$Q$6:$Q$1005,Cad_cl!BF$5))),"",IF($C686="","",SUMIFS(Con_ve!$F$6:$F$1005,Con_ve!$C$6:$C$1005,$C686,Con_ve!$I$6:$I$1005,"Em negociação",Con_ve!$Q$6:$Q$1005,Cad_cl!BF$5)))</f>
        <v/>
      </c>
      <c r="BG686" s="134" t="str">
        <f>IF(ISERR(IF($C686="","",SUMIFS(Con_ve!$F$6:$F$1005,Con_ve!$C$6:$C$1005,$C686,Con_ve!$I$6:$I$1005,"Em negociação",Con_ve!$Q$6:$Q$1005,Cad_cl!BG$5))),"",IF($C686="","",SUMIFS(Con_ve!$F$6:$F$1005,Con_ve!$C$6:$C$1005,$C686,Con_ve!$I$6:$I$1005,"Em negociação",Con_ve!$Q$6:$Q$1005,Cad_cl!BG$5)))</f>
        <v/>
      </c>
      <c r="BH686" s="134" t="str">
        <f>IF(ISERR(IF($C686="","",SUMIFS(Con_ve!$F$6:$F$1005,Con_ve!$C$6:$C$1005,$C686,Con_ve!$I$6:$I$1005,"Em negociação",Con_ve!$Q$6:$Q$1005,Cad_cl!BH$5))),"",IF($C686="","",SUMIFS(Con_ve!$F$6:$F$1005,Con_ve!$C$6:$C$1005,$C686,Con_ve!$I$6:$I$1005,"Em negociação",Con_ve!$Q$6:$Q$1005,Cad_cl!BH$5)))</f>
        <v/>
      </c>
      <c r="BI686" s="134" t="str">
        <f>IF(ISERR(IF($C686="","",SUMIFS(Con_ve!$F$6:$F$1005,Con_ve!$C$6:$C$1005,$C686,Con_ve!$I$6:$I$1005,"Em negociação",Con_ve!$Q$6:$Q$1005,Cad_cl!BI$5))),"",IF($C686="","",SUMIFS(Con_ve!$F$6:$F$1005,Con_ve!$C$6:$C$1005,$C686,Con_ve!$I$6:$I$1005,"Em negociação",Con_ve!$Q$6:$Q$1005,Cad_cl!BI$5)))</f>
        <v/>
      </c>
      <c r="BJ686" s="134" t="str">
        <f>IF(ISERR(IF($C686="","",SUMIFS(Con_ve!$F$6:$F$1005,Con_ve!$C$6:$C$1005,$C686,Con_ve!$I$6:$I$1005,"Em negociação",Con_ve!$Q$6:$Q$1005,Cad_cl!BJ$5))),"",IF($C686="","",SUMIFS(Con_ve!$F$6:$F$1005,Con_ve!$C$6:$C$1005,$C686,Con_ve!$I$6:$I$1005,"Em negociação",Con_ve!$Q$6:$Q$1005,Cad_cl!BJ$5)))</f>
        <v/>
      </c>
      <c r="BK686" s="134" t="str">
        <f>IF(ISERR(IF($C686="","",SUMIFS(Con_ve!$F$6:$F$1005,Con_ve!$C$6:$C$1005,$C686,Con_ve!$I$6:$I$1005,"Em negociação",Con_ve!$Q$6:$Q$1005,Cad_cl!BK$5))),"",IF($C686="","",SUMIFS(Con_ve!$F$6:$F$1005,Con_ve!$C$6:$C$1005,$C686,Con_ve!$I$6:$I$1005,"Em negociação",Con_ve!$Q$6:$Q$1005,Cad_cl!BK$5)))</f>
        <v/>
      </c>
      <c r="BL686" s="134" t="str">
        <f>IF(ISERR(IF($C686="","",SUMIFS(Con_ve!$F$6:$F$1005,Con_ve!$C$6:$C$1005,$C686,Con_ve!$I$6:$I$1005,"Em negociação",Con_ve!$Q$6:$Q$1005,Cad_cl!BL$5))),"",IF($C686="","",SUMIFS(Con_ve!$F$6:$F$1005,Con_ve!$C$6:$C$1005,$C686,Con_ve!$I$6:$I$1005,"Em negociação",Con_ve!$Q$6:$Q$1005,Cad_cl!BL$5)))</f>
        <v/>
      </c>
      <c r="BM686" s="134" t="str">
        <f>IF(ISERR(IF($C686="","",SUMIFS(Con_ve!$F$6:$F$1005,Con_ve!$C$6:$C$1005,$C686,Con_ve!$I$6:$I$1005,"Em negociação",Con_ve!$Q$6:$Q$1005,Cad_cl!BM$5))),"",IF($C686="","",SUMIFS(Con_ve!$F$6:$F$1005,Con_ve!$C$6:$C$1005,$C686,Con_ve!$I$6:$I$1005,"Em negociação",Con_ve!$Q$6:$Q$1005,Cad_cl!BM$5)))</f>
        <v/>
      </c>
      <c r="BN686" s="134" t="str">
        <f>IF(ISERR(IF($C686="","",SUMIFS(Con_ve!$F$6:$F$1005,Con_ve!$C$6:$C$1005,$C686,Con_ve!$I$6:$I$1005,"Em negociação",Con_ve!$Q$6:$Q$1005,Cad_cl!BN$5))),"",IF($C686="","",SUMIFS(Con_ve!$F$6:$F$1005,Con_ve!$C$6:$C$1005,$C686,Con_ve!$I$6:$I$1005,"Em negociação",Con_ve!$Q$6:$Q$1005,Cad_cl!BN$5)))</f>
        <v/>
      </c>
      <c r="BO686" s="134" t="str">
        <f>IF(ISERR(IF($C686="","",SUMIFS(Con_ve!$F$6:$F$1005,Con_ve!$C$6:$C$1005,$C686,Con_ve!$I$6:$I$1005,"Em negociação",Con_ve!$Q$6:$Q$1005,Cad_cl!BO$5))),"",IF($C686="","",SUMIFS(Con_ve!$F$6:$F$1005,Con_ve!$C$6:$C$1005,$C686,Con_ve!$I$6:$I$1005,"Em negociação",Con_ve!$Q$6:$Q$1005,Cad_cl!BO$5)))</f>
        <v/>
      </c>
      <c r="BP686" s="134">
        <f t="shared" si="31"/>
        <v>0</v>
      </c>
      <c r="BR686" s="125" t="str">
        <f>IF(ISERR(IF(AND($I686=Re_lo!$E$5,BR$5=VLOOKUP(Re_lo!$H$5,Re_lo!$N$5:$O$16,2,0)),AP686,"")),"",IF(AND($I686=Re_lo!$E$5,BR$5=VLOOKUP(Re_lo!$H$5,Re_lo!$N$5:$O$16,2,0)),AP686,""))</f>
        <v/>
      </c>
      <c r="BS686" s="125" t="str">
        <f>IF(ISERR(IF(AND($I686=Re_lo!$E$5,BS$5=VLOOKUP(Re_lo!$H$5,Re_lo!$N$5:$O$16,2,0)),AQ686,"")),"",IF(AND($I686=Re_lo!$E$5,BS$5=VLOOKUP(Re_lo!$H$5,Re_lo!$N$5:$O$16,2,0)),AQ686,""))</f>
        <v/>
      </c>
      <c r="BT686" s="125" t="str">
        <f>IF(ISERR(IF(AND($I686=Re_lo!$E$5,BT$5=VLOOKUP(Re_lo!$H$5,Re_lo!$N$5:$O$16,2,0)),AR686,"")),"",IF(AND($I686=Re_lo!$E$5,BT$5=VLOOKUP(Re_lo!$H$5,Re_lo!$N$5:$O$16,2,0)),AR686,""))</f>
        <v/>
      </c>
      <c r="BU686" s="125" t="str">
        <f>IF(ISERR(IF(AND($I686=Re_lo!$E$5,BU$5=VLOOKUP(Re_lo!$H$5,Re_lo!$N$5:$O$16,2,0)),AS686,"")),"",IF(AND($I686=Re_lo!$E$5,BU$5=VLOOKUP(Re_lo!$H$5,Re_lo!$N$5:$O$16,2,0)),AS686,""))</f>
        <v/>
      </c>
      <c r="BV686" s="125" t="str">
        <f>IF(ISERR(IF(AND($I686=Re_lo!$E$5,BV$5=VLOOKUP(Re_lo!$H$5,Re_lo!$N$5:$O$16,2,0)),AT686,"")),"",IF(AND($I686=Re_lo!$E$5,BV$5=VLOOKUP(Re_lo!$H$5,Re_lo!$N$5:$O$16,2,0)),AT686,""))</f>
        <v/>
      </c>
      <c r="BW686" s="125" t="str">
        <f>IF(ISERR(IF(AND($I686=Re_lo!$E$5,BW$5=VLOOKUP(Re_lo!$H$5,Re_lo!$N$5:$O$16,2,0)),AU686,"")),"",IF(AND($I686=Re_lo!$E$5,BW$5=VLOOKUP(Re_lo!$H$5,Re_lo!$N$5:$O$16,2,0)),AU686,""))</f>
        <v/>
      </c>
      <c r="BX686" s="125" t="str">
        <f>IF(ISERR(IF(AND($I686=Re_lo!$E$5,BX$5=VLOOKUP(Re_lo!$H$5,Re_lo!$N$5:$O$16,2,0)),AV686,"")),"",IF(AND($I686=Re_lo!$E$5,BX$5=VLOOKUP(Re_lo!$H$5,Re_lo!$N$5:$O$16,2,0)),AV686,""))</f>
        <v/>
      </c>
      <c r="BY686" s="125" t="str">
        <f>IF(ISERR(IF(AND($I686=Re_lo!$E$5,BY$5=VLOOKUP(Re_lo!$H$5,Re_lo!$N$5:$O$16,2,0)),AW686,"")),"",IF(AND($I686=Re_lo!$E$5,BY$5=VLOOKUP(Re_lo!$H$5,Re_lo!$N$5:$O$16,2,0)),AW686,""))</f>
        <v/>
      </c>
      <c r="BZ686" s="125" t="str">
        <f>IF(ISERR(IF(AND($I686=Re_lo!$E$5,BZ$5=VLOOKUP(Re_lo!$H$5,Re_lo!$N$5:$O$16,2,0)),AX686,"")),"",IF(AND($I686=Re_lo!$E$5,BZ$5=VLOOKUP(Re_lo!$H$5,Re_lo!$N$5:$O$16,2,0)),AX686,""))</f>
        <v/>
      </c>
      <c r="CA686" s="125" t="str">
        <f>IF(ISERR(IF(AND($I686=Re_lo!$E$5,CA$5=VLOOKUP(Re_lo!$H$5,Re_lo!$N$5:$O$16,2,0)),AY686,"")),"",IF(AND($I686=Re_lo!$E$5,CA$5=VLOOKUP(Re_lo!$H$5,Re_lo!$N$5:$O$16,2,0)),AY686,""))</f>
        <v/>
      </c>
      <c r="CB686" s="125" t="str">
        <f>IF(ISERR(IF(AND($I686=Re_lo!$E$5,CB$5=VLOOKUP(Re_lo!$H$5,Re_lo!$N$5:$O$16,2,0)),AZ686,"")),"",IF(AND($I686=Re_lo!$E$5,CB$5=VLOOKUP(Re_lo!$H$5,Re_lo!$N$5:$O$16,2,0)),AZ686,""))</f>
        <v/>
      </c>
      <c r="CC686" s="125" t="str">
        <f>IF(ISERR(IF(AND($I686=Re_lo!$E$5,CC$5=VLOOKUP(Re_lo!$H$5,Re_lo!$N$5:$O$16,2,0)),BA686,"")),"",IF(AND($I686=Re_lo!$E$5,CC$5=VLOOKUP(Re_lo!$H$5,Re_lo!$N$5:$O$16,2,0)),BA686,""))</f>
        <v/>
      </c>
      <c r="CD686" s="125" t="str">
        <f>IF(ISERR(IF(AND($I686=Re_lo!$E$5,CD$5=VLOOKUP(Re_lo!$H$5,Re_lo!$N$5:$O$16,2,0)),BB686,"")),"",IF(AND($I686=Re_lo!$E$5,CD$5=VLOOKUP(Re_lo!$H$5,Re_lo!$N$5:$O$16,2,0)),BB686,""))</f>
        <v/>
      </c>
      <c r="CF686" s="125" t="str">
        <f>IF($C686="","",COUNTIFS(Con_ve!$C$6:$C$1005,$C686,Con_ve!$Q$6:$Q$1005,Cad_cl!CF$5))</f>
        <v/>
      </c>
      <c r="CG686" s="125" t="str">
        <f>IF($C686="","",COUNTIFS(Con_ve!$C$6:$C$1005,$C686,Con_ve!$Q$6:$Q$1005,Cad_cl!CG$5))</f>
        <v/>
      </c>
      <c r="CH686" s="125" t="str">
        <f>IF($C686="","",COUNTIFS(Con_ve!$C$6:$C$1005,$C686,Con_ve!$Q$6:$Q$1005,Cad_cl!CH$5))</f>
        <v/>
      </c>
      <c r="CI686" s="125" t="str">
        <f>IF($C686="","",COUNTIFS(Con_ve!$C$6:$C$1005,$C686,Con_ve!$Q$6:$Q$1005,Cad_cl!CI$5))</f>
        <v/>
      </c>
      <c r="CJ686" s="125" t="str">
        <f>IF($C686="","",COUNTIFS(Con_ve!$C$6:$C$1005,$C686,Con_ve!$Q$6:$Q$1005,Cad_cl!CJ$5))</f>
        <v/>
      </c>
      <c r="CK686" s="125" t="str">
        <f>IF($C686="","",COUNTIFS(Con_ve!$C$6:$C$1005,$C686,Con_ve!$Q$6:$Q$1005,Cad_cl!CK$5))</f>
        <v/>
      </c>
      <c r="CL686" s="125" t="str">
        <f>IF($C686="","",COUNTIFS(Con_ve!$C$6:$C$1005,$C686,Con_ve!$Q$6:$Q$1005,Cad_cl!CL$5))</f>
        <v/>
      </c>
      <c r="CM686" s="125" t="str">
        <f>IF($C686="","",COUNTIFS(Con_ve!$C$6:$C$1005,$C686,Con_ve!$Q$6:$Q$1005,Cad_cl!CM$5))</f>
        <v/>
      </c>
      <c r="CN686" s="125" t="str">
        <f>IF($C686="","",COUNTIFS(Con_ve!$C$6:$C$1005,$C686,Con_ve!$Q$6:$Q$1005,Cad_cl!CN$5))</f>
        <v/>
      </c>
      <c r="CO686" s="125" t="str">
        <f>IF($C686="","",COUNTIFS(Con_ve!$C$6:$C$1005,$C686,Con_ve!$Q$6:$Q$1005,Cad_cl!CO$5))</f>
        <v/>
      </c>
      <c r="CP686" s="125" t="str">
        <f>IF($C686="","",COUNTIFS(Con_ve!$C$6:$C$1005,$C686,Con_ve!$Q$6:$Q$1005,Cad_cl!CP$5))</f>
        <v/>
      </c>
      <c r="CQ686" s="125" t="str">
        <f>IF($C686="","",COUNTIFS(Con_ve!$C$6:$C$1005,$C686,Con_ve!$Q$6:$Q$1005,Cad_cl!CQ$5))</f>
        <v/>
      </c>
      <c r="CR686" s="125">
        <f t="shared" si="32"/>
        <v>0</v>
      </c>
    </row>
    <row r="687" spans="3:96" ht="30" customHeight="1">
      <c r="C687" s="153"/>
      <c r="D687" s="153"/>
      <c r="E687" s="154"/>
      <c r="F687" s="153"/>
      <c r="G687" s="155"/>
      <c r="H687" s="153"/>
      <c r="I687" s="153"/>
      <c r="J687" s="132" t="s">
        <v>309</v>
      </c>
      <c r="K687" s="133" t="s">
        <v>309</v>
      </c>
      <c r="L687" s="153"/>
      <c r="M687" s="153"/>
      <c r="N687" s="153"/>
      <c r="O687" s="153"/>
      <c r="P687" s="153"/>
      <c r="Q687" s="153"/>
      <c r="AP687" s="134" t="str">
        <f>IF(ISERR(IF($C687="","",SUMIFS(Con_ve!$F$6:$F$1005,Con_ve!$C$6:$C$1005,$C687,Con_ve!$I$6:$I$1005,"Fechada",Con_ve!$Q$6:$Q$1005,Cad_cl!AP$5))),"",IF($C687="","",SUMIFS(Con_ve!$F$6:$F$1005,Con_ve!$C$6:$C$1005,$C687,Con_ve!$I$6:$I$1005,"Fechada",Con_ve!$Q$6:$Q$1005,Cad_cl!AP$5)))</f>
        <v/>
      </c>
      <c r="AQ687" s="134" t="str">
        <f>IF(ISERR(IF($C687="","",SUMIFS(Con_ve!$F$6:$F$1005,Con_ve!$C$6:$C$1005,$C687,Con_ve!$I$6:$I$1005,"Fechada",Con_ve!$Q$6:$Q$1005,Cad_cl!AQ$5))),"",IF($C687="","",SUMIFS(Con_ve!$F$6:$F$1005,Con_ve!$C$6:$C$1005,$C687,Con_ve!$I$6:$I$1005,"Fechada",Con_ve!$Q$6:$Q$1005,Cad_cl!AQ$5)))</f>
        <v/>
      </c>
      <c r="AR687" s="134" t="str">
        <f>IF(ISERR(IF($C687="","",SUMIFS(Con_ve!$F$6:$F$1005,Con_ve!$C$6:$C$1005,$C687,Con_ve!$I$6:$I$1005,"Fechada",Con_ve!$Q$6:$Q$1005,Cad_cl!AR$5))),"",IF($C687="","",SUMIFS(Con_ve!$F$6:$F$1005,Con_ve!$C$6:$C$1005,$C687,Con_ve!$I$6:$I$1005,"Fechada",Con_ve!$Q$6:$Q$1005,Cad_cl!AR$5)))</f>
        <v/>
      </c>
      <c r="AS687" s="134" t="str">
        <f>IF(ISERR(IF($C687="","",SUMIFS(Con_ve!$F$6:$F$1005,Con_ve!$C$6:$C$1005,$C687,Con_ve!$I$6:$I$1005,"Fechada",Con_ve!$Q$6:$Q$1005,Cad_cl!AS$5))),"",IF($C687="","",SUMIFS(Con_ve!$F$6:$F$1005,Con_ve!$C$6:$C$1005,$C687,Con_ve!$I$6:$I$1005,"Fechada",Con_ve!$Q$6:$Q$1005,Cad_cl!AS$5)))</f>
        <v/>
      </c>
      <c r="AT687" s="134" t="str">
        <f>IF(ISERR(IF($C687="","",SUMIFS(Con_ve!$F$6:$F$1005,Con_ve!$C$6:$C$1005,$C687,Con_ve!$I$6:$I$1005,"Fechada",Con_ve!$Q$6:$Q$1005,Cad_cl!AT$5))),"",IF($C687="","",SUMIFS(Con_ve!$F$6:$F$1005,Con_ve!$C$6:$C$1005,$C687,Con_ve!$I$6:$I$1005,"Fechada",Con_ve!$Q$6:$Q$1005,Cad_cl!AT$5)))</f>
        <v/>
      </c>
      <c r="AU687" s="134" t="str">
        <f>IF(ISERR(IF($C687="","",SUMIFS(Con_ve!$F$6:$F$1005,Con_ve!$C$6:$C$1005,$C687,Con_ve!$I$6:$I$1005,"Fechada",Con_ve!$Q$6:$Q$1005,Cad_cl!AU$5))),"",IF($C687="","",SUMIFS(Con_ve!$F$6:$F$1005,Con_ve!$C$6:$C$1005,$C687,Con_ve!$I$6:$I$1005,"Fechada",Con_ve!$Q$6:$Q$1005,Cad_cl!AU$5)))</f>
        <v/>
      </c>
      <c r="AV687" s="134" t="str">
        <f>IF(ISERR(IF($C687="","",SUMIFS(Con_ve!$F$6:$F$1005,Con_ve!$C$6:$C$1005,$C687,Con_ve!$I$6:$I$1005,"Fechada",Con_ve!$Q$6:$Q$1005,Cad_cl!AV$5))),"",IF($C687="","",SUMIFS(Con_ve!$F$6:$F$1005,Con_ve!$C$6:$C$1005,$C687,Con_ve!$I$6:$I$1005,"Fechada",Con_ve!$Q$6:$Q$1005,Cad_cl!AV$5)))</f>
        <v/>
      </c>
      <c r="AW687" s="134" t="str">
        <f>IF(ISERR(IF($C687="","",SUMIFS(Con_ve!$F$6:$F$1005,Con_ve!$C$6:$C$1005,$C687,Con_ve!$I$6:$I$1005,"Fechada",Con_ve!$Q$6:$Q$1005,Cad_cl!AW$5))),"",IF($C687="","",SUMIFS(Con_ve!$F$6:$F$1005,Con_ve!$C$6:$C$1005,$C687,Con_ve!$I$6:$I$1005,"Fechada",Con_ve!$Q$6:$Q$1005,Cad_cl!AW$5)))</f>
        <v/>
      </c>
      <c r="AX687" s="134" t="str">
        <f>IF(ISERR(IF($C687="","",SUMIFS(Con_ve!$F$6:$F$1005,Con_ve!$C$6:$C$1005,$C687,Con_ve!$I$6:$I$1005,"Fechada",Con_ve!$Q$6:$Q$1005,Cad_cl!AX$5))),"",IF($C687="","",SUMIFS(Con_ve!$F$6:$F$1005,Con_ve!$C$6:$C$1005,$C687,Con_ve!$I$6:$I$1005,"Fechada",Con_ve!$Q$6:$Q$1005,Cad_cl!AX$5)))</f>
        <v/>
      </c>
      <c r="AY687" s="134" t="str">
        <f>IF(ISERR(IF($C687="","",SUMIFS(Con_ve!$F$6:$F$1005,Con_ve!$C$6:$C$1005,$C687,Con_ve!$I$6:$I$1005,"Fechada",Con_ve!$Q$6:$Q$1005,Cad_cl!AY$5))),"",IF($C687="","",SUMIFS(Con_ve!$F$6:$F$1005,Con_ve!$C$6:$C$1005,$C687,Con_ve!$I$6:$I$1005,"Fechada",Con_ve!$Q$6:$Q$1005,Cad_cl!AY$5)))</f>
        <v/>
      </c>
      <c r="AZ687" s="134" t="str">
        <f>IF(ISERR(IF($C687="","",SUMIFS(Con_ve!$F$6:$F$1005,Con_ve!$C$6:$C$1005,$C687,Con_ve!$I$6:$I$1005,"Fechada",Con_ve!$Q$6:$Q$1005,Cad_cl!AZ$5))),"",IF($C687="","",SUMIFS(Con_ve!$F$6:$F$1005,Con_ve!$C$6:$C$1005,$C687,Con_ve!$I$6:$I$1005,"Fechada",Con_ve!$Q$6:$Q$1005,Cad_cl!AZ$5)))</f>
        <v/>
      </c>
      <c r="BA687" s="134" t="str">
        <f>IF(ISERR(IF($C687="","",SUMIFS(Con_ve!$F$6:$F$1005,Con_ve!$C$6:$C$1005,$C687,Con_ve!$I$6:$I$1005,"Fechada",Con_ve!$Q$6:$Q$1005,Cad_cl!BA$5))),"",IF($C687="","",SUMIFS(Con_ve!$F$6:$F$1005,Con_ve!$C$6:$C$1005,$C687,Con_ve!$I$6:$I$1005,"Fechada",Con_ve!$Q$6:$Q$1005,Cad_cl!BA$5)))</f>
        <v/>
      </c>
      <c r="BB687" s="134">
        <f t="shared" si="30"/>
        <v>0</v>
      </c>
      <c r="BD687" s="134" t="str">
        <f>IF(ISERR(IF($C687="","",SUMIFS(Con_ve!$F$6:$F$1005,Con_ve!$C$6:$C$1005,$C687,Con_ve!$I$6:$I$1005,"Em negociação",Con_ve!$Q$6:$Q$1005,Cad_cl!BD$5))),"",IF($C687="","",SUMIFS(Con_ve!$F$6:$F$1005,Con_ve!$C$6:$C$1005,$C687,Con_ve!$I$6:$I$1005,"Em negociação",Con_ve!$Q$6:$Q$1005,Cad_cl!BD$5)))</f>
        <v/>
      </c>
      <c r="BE687" s="134" t="str">
        <f>IF(ISERR(IF($C687="","",SUMIFS(Con_ve!$F$6:$F$1005,Con_ve!$C$6:$C$1005,$C687,Con_ve!$I$6:$I$1005,"Em negociação",Con_ve!$Q$6:$Q$1005,Cad_cl!BE$5))),"",IF($C687="","",SUMIFS(Con_ve!$F$6:$F$1005,Con_ve!$C$6:$C$1005,$C687,Con_ve!$I$6:$I$1005,"Em negociação",Con_ve!$Q$6:$Q$1005,Cad_cl!BE$5)))</f>
        <v/>
      </c>
      <c r="BF687" s="134" t="str">
        <f>IF(ISERR(IF($C687="","",SUMIFS(Con_ve!$F$6:$F$1005,Con_ve!$C$6:$C$1005,$C687,Con_ve!$I$6:$I$1005,"Em negociação",Con_ve!$Q$6:$Q$1005,Cad_cl!BF$5))),"",IF($C687="","",SUMIFS(Con_ve!$F$6:$F$1005,Con_ve!$C$6:$C$1005,$C687,Con_ve!$I$6:$I$1005,"Em negociação",Con_ve!$Q$6:$Q$1005,Cad_cl!BF$5)))</f>
        <v/>
      </c>
      <c r="BG687" s="134" t="str">
        <f>IF(ISERR(IF($C687="","",SUMIFS(Con_ve!$F$6:$F$1005,Con_ve!$C$6:$C$1005,$C687,Con_ve!$I$6:$I$1005,"Em negociação",Con_ve!$Q$6:$Q$1005,Cad_cl!BG$5))),"",IF($C687="","",SUMIFS(Con_ve!$F$6:$F$1005,Con_ve!$C$6:$C$1005,$C687,Con_ve!$I$6:$I$1005,"Em negociação",Con_ve!$Q$6:$Q$1005,Cad_cl!BG$5)))</f>
        <v/>
      </c>
      <c r="BH687" s="134" t="str">
        <f>IF(ISERR(IF($C687="","",SUMIFS(Con_ve!$F$6:$F$1005,Con_ve!$C$6:$C$1005,$C687,Con_ve!$I$6:$I$1005,"Em negociação",Con_ve!$Q$6:$Q$1005,Cad_cl!BH$5))),"",IF($C687="","",SUMIFS(Con_ve!$F$6:$F$1005,Con_ve!$C$6:$C$1005,$C687,Con_ve!$I$6:$I$1005,"Em negociação",Con_ve!$Q$6:$Q$1005,Cad_cl!BH$5)))</f>
        <v/>
      </c>
      <c r="BI687" s="134" t="str">
        <f>IF(ISERR(IF($C687="","",SUMIFS(Con_ve!$F$6:$F$1005,Con_ve!$C$6:$C$1005,$C687,Con_ve!$I$6:$I$1005,"Em negociação",Con_ve!$Q$6:$Q$1005,Cad_cl!BI$5))),"",IF($C687="","",SUMIFS(Con_ve!$F$6:$F$1005,Con_ve!$C$6:$C$1005,$C687,Con_ve!$I$6:$I$1005,"Em negociação",Con_ve!$Q$6:$Q$1005,Cad_cl!BI$5)))</f>
        <v/>
      </c>
      <c r="BJ687" s="134" t="str">
        <f>IF(ISERR(IF($C687="","",SUMIFS(Con_ve!$F$6:$F$1005,Con_ve!$C$6:$C$1005,$C687,Con_ve!$I$6:$I$1005,"Em negociação",Con_ve!$Q$6:$Q$1005,Cad_cl!BJ$5))),"",IF($C687="","",SUMIFS(Con_ve!$F$6:$F$1005,Con_ve!$C$6:$C$1005,$C687,Con_ve!$I$6:$I$1005,"Em negociação",Con_ve!$Q$6:$Q$1005,Cad_cl!BJ$5)))</f>
        <v/>
      </c>
      <c r="BK687" s="134" t="str">
        <f>IF(ISERR(IF($C687="","",SUMIFS(Con_ve!$F$6:$F$1005,Con_ve!$C$6:$C$1005,$C687,Con_ve!$I$6:$I$1005,"Em negociação",Con_ve!$Q$6:$Q$1005,Cad_cl!BK$5))),"",IF($C687="","",SUMIFS(Con_ve!$F$6:$F$1005,Con_ve!$C$6:$C$1005,$C687,Con_ve!$I$6:$I$1005,"Em negociação",Con_ve!$Q$6:$Q$1005,Cad_cl!BK$5)))</f>
        <v/>
      </c>
      <c r="BL687" s="134" t="str">
        <f>IF(ISERR(IF($C687="","",SUMIFS(Con_ve!$F$6:$F$1005,Con_ve!$C$6:$C$1005,$C687,Con_ve!$I$6:$I$1005,"Em negociação",Con_ve!$Q$6:$Q$1005,Cad_cl!BL$5))),"",IF($C687="","",SUMIFS(Con_ve!$F$6:$F$1005,Con_ve!$C$6:$C$1005,$C687,Con_ve!$I$6:$I$1005,"Em negociação",Con_ve!$Q$6:$Q$1005,Cad_cl!BL$5)))</f>
        <v/>
      </c>
      <c r="BM687" s="134" t="str">
        <f>IF(ISERR(IF($C687="","",SUMIFS(Con_ve!$F$6:$F$1005,Con_ve!$C$6:$C$1005,$C687,Con_ve!$I$6:$I$1005,"Em negociação",Con_ve!$Q$6:$Q$1005,Cad_cl!BM$5))),"",IF($C687="","",SUMIFS(Con_ve!$F$6:$F$1005,Con_ve!$C$6:$C$1005,$C687,Con_ve!$I$6:$I$1005,"Em negociação",Con_ve!$Q$6:$Q$1005,Cad_cl!BM$5)))</f>
        <v/>
      </c>
      <c r="BN687" s="134" t="str">
        <f>IF(ISERR(IF($C687="","",SUMIFS(Con_ve!$F$6:$F$1005,Con_ve!$C$6:$C$1005,$C687,Con_ve!$I$6:$I$1005,"Em negociação",Con_ve!$Q$6:$Q$1005,Cad_cl!BN$5))),"",IF($C687="","",SUMIFS(Con_ve!$F$6:$F$1005,Con_ve!$C$6:$C$1005,$C687,Con_ve!$I$6:$I$1005,"Em negociação",Con_ve!$Q$6:$Q$1005,Cad_cl!BN$5)))</f>
        <v/>
      </c>
      <c r="BO687" s="134" t="str">
        <f>IF(ISERR(IF($C687="","",SUMIFS(Con_ve!$F$6:$F$1005,Con_ve!$C$6:$C$1005,$C687,Con_ve!$I$6:$I$1005,"Em negociação",Con_ve!$Q$6:$Q$1005,Cad_cl!BO$5))),"",IF($C687="","",SUMIFS(Con_ve!$F$6:$F$1005,Con_ve!$C$6:$C$1005,$C687,Con_ve!$I$6:$I$1005,"Em negociação",Con_ve!$Q$6:$Q$1005,Cad_cl!BO$5)))</f>
        <v/>
      </c>
      <c r="BP687" s="134">
        <f t="shared" si="31"/>
        <v>0</v>
      </c>
      <c r="BR687" s="125" t="str">
        <f>IF(ISERR(IF(AND($I687=Re_lo!$E$5,BR$5=VLOOKUP(Re_lo!$H$5,Re_lo!$N$5:$O$16,2,0)),AP687,"")),"",IF(AND($I687=Re_lo!$E$5,BR$5=VLOOKUP(Re_lo!$H$5,Re_lo!$N$5:$O$16,2,0)),AP687,""))</f>
        <v/>
      </c>
      <c r="BS687" s="125" t="str">
        <f>IF(ISERR(IF(AND($I687=Re_lo!$E$5,BS$5=VLOOKUP(Re_lo!$H$5,Re_lo!$N$5:$O$16,2,0)),AQ687,"")),"",IF(AND($I687=Re_lo!$E$5,BS$5=VLOOKUP(Re_lo!$H$5,Re_lo!$N$5:$O$16,2,0)),AQ687,""))</f>
        <v/>
      </c>
      <c r="BT687" s="125" t="str">
        <f>IF(ISERR(IF(AND($I687=Re_lo!$E$5,BT$5=VLOOKUP(Re_lo!$H$5,Re_lo!$N$5:$O$16,2,0)),AR687,"")),"",IF(AND($I687=Re_lo!$E$5,BT$5=VLOOKUP(Re_lo!$H$5,Re_lo!$N$5:$O$16,2,0)),AR687,""))</f>
        <v/>
      </c>
      <c r="BU687" s="125" t="str">
        <f>IF(ISERR(IF(AND($I687=Re_lo!$E$5,BU$5=VLOOKUP(Re_lo!$H$5,Re_lo!$N$5:$O$16,2,0)),AS687,"")),"",IF(AND($I687=Re_lo!$E$5,BU$5=VLOOKUP(Re_lo!$H$5,Re_lo!$N$5:$O$16,2,0)),AS687,""))</f>
        <v/>
      </c>
      <c r="BV687" s="125" t="str">
        <f>IF(ISERR(IF(AND($I687=Re_lo!$E$5,BV$5=VLOOKUP(Re_lo!$H$5,Re_lo!$N$5:$O$16,2,0)),AT687,"")),"",IF(AND($I687=Re_lo!$E$5,BV$5=VLOOKUP(Re_lo!$H$5,Re_lo!$N$5:$O$16,2,0)),AT687,""))</f>
        <v/>
      </c>
      <c r="BW687" s="125" t="str">
        <f>IF(ISERR(IF(AND($I687=Re_lo!$E$5,BW$5=VLOOKUP(Re_lo!$H$5,Re_lo!$N$5:$O$16,2,0)),AU687,"")),"",IF(AND($I687=Re_lo!$E$5,BW$5=VLOOKUP(Re_lo!$H$5,Re_lo!$N$5:$O$16,2,0)),AU687,""))</f>
        <v/>
      </c>
      <c r="BX687" s="125" t="str">
        <f>IF(ISERR(IF(AND($I687=Re_lo!$E$5,BX$5=VLOOKUP(Re_lo!$H$5,Re_lo!$N$5:$O$16,2,0)),AV687,"")),"",IF(AND($I687=Re_lo!$E$5,BX$5=VLOOKUP(Re_lo!$H$5,Re_lo!$N$5:$O$16,2,0)),AV687,""))</f>
        <v/>
      </c>
      <c r="BY687" s="125" t="str">
        <f>IF(ISERR(IF(AND($I687=Re_lo!$E$5,BY$5=VLOOKUP(Re_lo!$H$5,Re_lo!$N$5:$O$16,2,0)),AW687,"")),"",IF(AND($I687=Re_lo!$E$5,BY$5=VLOOKUP(Re_lo!$H$5,Re_lo!$N$5:$O$16,2,0)),AW687,""))</f>
        <v/>
      </c>
      <c r="BZ687" s="125" t="str">
        <f>IF(ISERR(IF(AND($I687=Re_lo!$E$5,BZ$5=VLOOKUP(Re_lo!$H$5,Re_lo!$N$5:$O$16,2,0)),AX687,"")),"",IF(AND($I687=Re_lo!$E$5,BZ$5=VLOOKUP(Re_lo!$H$5,Re_lo!$N$5:$O$16,2,0)),AX687,""))</f>
        <v/>
      </c>
      <c r="CA687" s="125" t="str">
        <f>IF(ISERR(IF(AND($I687=Re_lo!$E$5,CA$5=VLOOKUP(Re_lo!$H$5,Re_lo!$N$5:$O$16,2,0)),AY687,"")),"",IF(AND($I687=Re_lo!$E$5,CA$5=VLOOKUP(Re_lo!$H$5,Re_lo!$N$5:$O$16,2,0)),AY687,""))</f>
        <v/>
      </c>
      <c r="CB687" s="125" t="str">
        <f>IF(ISERR(IF(AND($I687=Re_lo!$E$5,CB$5=VLOOKUP(Re_lo!$H$5,Re_lo!$N$5:$O$16,2,0)),AZ687,"")),"",IF(AND($I687=Re_lo!$E$5,CB$5=VLOOKUP(Re_lo!$H$5,Re_lo!$N$5:$O$16,2,0)),AZ687,""))</f>
        <v/>
      </c>
      <c r="CC687" s="125" t="str">
        <f>IF(ISERR(IF(AND($I687=Re_lo!$E$5,CC$5=VLOOKUP(Re_lo!$H$5,Re_lo!$N$5:$O$16,2,0)),BA687,"")),"",IF(AND($I687=Re_lo!$E$5,CC$5=VLOOKUP(Re_lo!$H$5,Re_lo!$N$5:$O$16,2,0)),BA687,""))</f>
        <v/>
      </c>
      <c r="CD687" s="125" t="str">
        <f>IF(ISERR(IF(AND($I687=Re_lo!$E$5,CD$5=VLOOKUP(Re_lo!$H$5,Re_lo!$N$5:$O$16,2,0)),BB687,"")),"",IF(AND($I687=Re_lo!$E$5,CD$5=VLOOKUP(Re_lo!$H$5,Re_lo!$N$5:$O$16,2,0)),BB687,""))</f>
        <v/>
      </c>
      <c r="CF687" s="125" t="str">
        <f>IF($C687="","",COUNTIFS(Con_ve!$C$6:$C$1005,$C687,Con_ve!$Q$6:$Q$1005,Cad_cl!CF$5))</f>
        <v/>
      </c>
      <c r="CG687" s="125" t="str">
        <f>IF($C687="","",COUNTIFS(Con_ve!$C$6:$C$1005,$C687,Con_ve!$Q$6:$Q$1005,Cad_cl!CG$5))</f>
        <v/>
      </c>
      <c r="CH687" s="125" t="str">
        <f>IF($C687="","",COUNTIFS(Con_ve!$C$6:$C$1005,$C687,Con_ve!$Q$6:$Q$1005,Cad_cl!CH$5))</f>
        <v/>
      </c>
      <c r="CI687" s="125" t="str">
        <f>IF($C687="","",COUNTIFS(Con_ve!$C$6:$C$1005,$C687,Con_ve!$Q$6:$Q$1005,Cad_cl!CI$5))</f>
        <v/>
      </c>
      <c r="CJ687" s="125" t="str">
        <f>IF($C687="","",COUNTIFS(Con_ve!$C$6:$C$1005,$C687,Con_ve!$Q$6:$Q$1005,Cad_cl!CJ$5))</f>
        <v/>
      </c>
      <c r="CK687" s="125" t="str">
        <f>IF($C687="","",COUNTIFS(Con_ve!$C$6:$C$1005,$C687,Con_ve!$Q$6:$Q$1005,Cad_cl!CK$5))</f>
        <v/>
      </c>
      <c r="CL687" s="125" t="str">
        <f>IF($C687="","",COUNTIFS(Con_ve!$C$6:$C$1005,$C687,Con_ve!$Q$6:$Q$1005,Cad_cl!CL$5))</f>
        <v/>
      </c>
      <c r="CM687" s="125" t="str">
        <f>IF($C687="","",COUNTIFS(Con_ve!$C$6:$C$1005,$C687,Con_ve!$Q$6:$Q$1005,Cad_cl!CM$5))</f>
        <v/>
      </c>
      <c r="CN687" s="125" t="str">
        <f>IF($C687="","",COUNTIFS(Con_ve!$C$6:$C$1005,$C687,Con_ve!$Q$6:$Q$1005,Cad_cl!CN$5))</f>
        <v/>
      </c>
      <c r="CO687" s="125" t="str">
        <f>IF($C687="","",COUNTIFS(Con_ve!$C$6:$C$1005,$C687,Con_ve!$Q$6:$Q$1005,Cad_cl!CO$5))</f>
        <v/>
      </c>
      <c r="CP687" s="125" t="str">
        <f>IF($C687="","",COUNTIFS(Con_ve!$C$6:$C$1005,$C687,Con_ve!$Q$6:$Q$1005,Cad_cl!CP$5))</f>
        <v/>
      </c>
      <c r="CQ687" s="125" t="str">
        <f>IF($C687="","",COUNTIFS(Con_ve!$C$6:$C$1005,$C687,Con_ve!$Q$6:$Q$1005,Cad_cl!CQ$5))</f>
        <v/>
      </c>
      <c r="CR687" s="125">
        <f t="shared" si="32"/>
        <v>0</v>
      </c>
    </row>
    <row r="688" spans="3:96" ht="30" customHeight="1">
      <c r="C688" s="153"/>
      <c r="D688" s="153"/>
      <c r="E688" s="154"/>
      <c r="F688" s="153"/>
      <c r="G688" s="155"/>
      <c r="H688" s="153"/>
      <c r="I688" s="153"/>
      <c r="J688" s="132" t="s">
        <v>309</v>
      </c>
      <c r="K688" s="133" t="s">
        <v>309</v>
      </c>
      <c r="L688" s="153"/>
      <c r="M688" s="153"/>
      <c r="N688" s="153"/>
      <c r="O688" s="153"/>
      <c r="P688" s="153"/>
      <c r="Q688" s="153"/>
      <c r="AP688" s="134" t="str">
        <f>IF(ISERR(IF($C688="","",SUMIFS(Con_ve!$F$6:$F$1005,Con_ve!$C$6:$C$1005,$C688,Con_ve!$I$6:$I$1005,"Fechada",Con_ve!$Q$6:$Q$1005,Cad_cl!AP$5))),"",IF($C688="","",SUMIFS(Con_ve!$F$6:$F$1005,Con_ve!$C$6:$C$1005,$C688,Con_ve!$I$6:$I$1005,"Fechada",Con_ve!$Q$6:$Q$1005,Cad_cl!AP$5)))</f>
        <v/>
      </c>
      <c r="AQ688" s="134" t="str">
        <f>IF(ISERR(IF($C688="","",SUMIFS(Con_ve!$F$6:$F$1005,Con_ve!$C$6:$C$1005,$C688,Con_ve!$I$6:$I$1005,"Fechada",Con_ve!$Q$6:$Q$1005,Cad_cl!AQ$5))),"",IF($C688="","",SUMIFS(Con_ve!$F$6:$F$1005,Con_ve!$C$6:$C$1005,$C688,Con_ve!$I$6:$I$1005,"Fechada",Con_ve!$Q$6:$Q$1005,Cad_cl!AQ$5)))</f>
        <v/>
      </c>
      <c r="AR688" s="134" t="str">
        <f>IF(ISERR(IF($C688="","",SUMIFS(Con_ve!$F$6:$F$1005,Con_ve!$C$6:$C$1005,$C688,Con_ve!$I$6:$I$1005,"Fechada",Con_ve!$Q$6:$Q$1005,Cad_cl!AR$5))),"",IF($C688="","",SUMIFS(Con_ve!$F$6:$F$1005,Con_ve!$C$6:$C$1005,$C688,Con_ve!$I$6:$I$1005,"Fechada",Con_ve!$Q$6:$Q$1005,Cad_cl!AR$5)))</f>
        <v/>
      </c>
      <c r="AS688" s="134" t="str">
        <f>IF(ISERR(IF($C688="","",SUMIFS(Con_ve!$F$6:$F$1005,Con_ve!$C$6:$C$1005,$C688,Con_ve!$I$6:$I$1005,"Fechada",Con_ve!$Q$6:$Q$1005,Cad_cl!AS$5))),"",IF($C688="","",SUMIFS(Con_ve!$F$6:$F$1005,Con_ve!$C$6:$C$1005,$C688,Con_ve!$I$6:$I$1005,"Fechada",Con_ve!$Q$6:$Q$1005,Cad_cl!AS$5)))</f>
        <v/>
      </c>
      <c r="AT688" s="134" t="str">
        <f>IF(ISERR(IF($C688="","",SUMIFS(Con_ve!$F$6:$F$1005,Con_ve!$C$6:$C$1005,$C688,Con_ve!$I$6:$I$1005,"Fechada",Con_ve!$Q$6:$Q$1005,Cad_cl!AT$5))),"",IF($C688="","",SUMIFS(Con_ve!$F$6:$F$1005,Con_ve!$C$6:$C$1005,$C688,Con_ve!$I$6:$I$1005,"Fechada",Con_ve!$Q$6:$Q$1005,Cad_cl!AT$5)))</f>
        <v/>
      </c>
      <c r="AU688" s="134" t="str">
        <f>IF(ISERR(IF($C688="","",SUMIFS(Con_ve!$F$6:$F$1005,Con_ve!$C$6:$C$1005,$C688,Con_ve!$I$6:$I$1005,"Fechada",Con_ve!$Q$6:$Q$1005,Cad_cl!AU$5))),"",IF($C688="","",SUMIFS(Con_ve!$F$6:$F$1005,Con_ve!$C$6:$C$1005,$C688,Con_ve!$I$6:$I$1005,"Fechada",Con_ve!$Q$6:$Q$1005,Cad_cl!AU$5)))</f>
        <v/>
      </c>
      <c r="AV688" s="134" t="str">
        <f>IF(ISERR(IF($C688="","",SUMIFS(Con_ve!$F$6:$F$1005,Con_ve!$C$6:$C$1005,$C688,Con_ve!$I$6:$I$1005,"Fechada",Con_ve!$Q$6:$Q$1005,Cad_cl!AV$5))),"",IF($C688="","",SUMIFS(Con_ve!$F$6:$F$1005,Con_ve!$C$6:$C$1005,$C688,Con_ve!$I$6:$I$1005,"Fechada",Con_ve!$Q$6:$Q$1005,Cad_cl!AV$5)))</f>
        <v/>
      </c>
      <c r="AW688" s="134" t="str">
        <f>IF(ISERR(IF($C688="","",SUMIFS(Con_ve!$F$6:$F$1005,Con_ve!$C$6:$C$1005,$C688,Con_ve!$I$6:$I$1005,"Fechada",Con_ve!$Q$6:$Q$1005,Cad_cl!AW$5))),"",IF($C688="","",SUMIFS(Con_ve!$F$6:$F$1005,Con_ve!$C$6:$C$1005,$C688,Con_ve!$I$6:$I$1005,"Fechada",Con_ve!$Q$6:$Q$1005,Cad_cl!AW$5)))</f>
        <v/>
      </c>
      <c r="AX688" s="134" t="str">
        <f>IF(ISERR(IF($C688="","",SUMIFS(Con_ve!$F$6:$F$1005,Con_ve!$C$6:$C$1005,$C688,Con_ve!$I$6:$I$1005,"Fechada",Con_ve!$Q$6:$Q$1005,Cad_cl!AX$5))),"",IF($C688="","",SUMIFS(Con_ve!$F$6:$F$1005,Con_ve!$C$6:$C$1005,$C688,Con_ve!$I$6:$I$1005,"Fechada",Con_ve!$Q$6:$Q$1005,Cad_cl!AX$5)))</f>
        <v/>
      </c>
      <c r="AY688" s="134" t="str">
        <f>IF(ISERR(IF($C688="","",SUMIFS(Con_ve!$F$6:$F$1005,Con_ve!$C$6:$C$1005,$C688,Con_ve!$I$6:$I$1005,"Fechada",Con_ve!$Q$6:$Q$1005,Cad_cl!AY$5))),"",IF($C688="","",SUMIFS(Con_ve!$F$6:$F$1005,Con_ve!$C$6:$C$1005,$C688,Con_ve!$I$6:$I$1005,"Fechada",Con_ve!$Q$6:$Q$1005,Cad_cl!AY$5)))</f>
        <v/>
      </c>
      <c r="AZ688" s="134" t="str">
        <f>IF(ISERR(IF($C688="","",SUMIFS(Con_ve!$F$6:$F$1005,Con_ve!$C$6:$C$1005,$C688,Con_ve!$I$6:$I$1005,"Fechada",Con_ve!$Q$6:$Q$1005,Cad_cl!AZ$5))),"",IF($C688="","",SUMIFS(Con_ve!$F$6:$F$1005,Con_ve!$C$6:$C$1005,$C688,Con_ve!$I$6:$I$1005,"Fechada",Con_ve!$Q$6:$Q$1005,Cad_cl!AZ$5)))</f>
        <v/>
      </c>
      <c r="BA688" s="134" t="str">
        <f>IF(ISERR(IF($C688="","",SUMIFS(Con_ve!$F$6:$F$1005,Con_ve!$C$6:$C$1005,$C688,Con_ve!$I$6:$I$1005,"Fechada",Con_ve!$Q$6:$Q$1005,Cad_cl!BA$5))),"",IF($C688="","",SUMIFS(Con_ve!$F$6:$F$1005,Con_ve!$C$6:$C$1005,$C688,Con_ve!$I$6:$I$1005,"Fechada",Con_ve!$Q$6:$Q$1005,Cad_cl!BA$5)))</f>
        <v/>
      </c>
      <c r="BB688" s="134">
        <f t="shared" si="30"/>
        <v>0</v>
      </c>
      <c r="BD688" s="134" t="str">
        <f>IF(ISERR(IF($C688="","",SUMIFS(Con_ve!$F$6:$F$1005,Con_ve!$C$6:$C$1005,$C688,Con_ve!$I$6:$I$1005,"Em negociação",Con_ve!$Q$6:$Q$1005,Cad_cl!BD$5))),"",IF($C688="","",SUMIFS(Con_ve!$F$6:$F$1005,Con_ve!$C$6:$C$1005,$C688,Con_ve!$I$6:$I$1005,"Em negociação",Con_ve!$Q$6:$Q$1005,Cad_cl!BD$5)))</f>
        <v/>
      </c>
      <c r="BE688" s="134" t="str">
        <f>IF(ISERR(IF($C688="","",SUMIFS(Con_ve!$F$6:$F$1005,Con_ve!$C$6:$C$1005,$C688,Con_ve!$I$6:$I$1005,"Em negociação",Con_ve!$Q$6:$Q$1005,Cad_cl!BE$5))),"",IF($C688="","",SUMIFS(Con_ve!$F$6:$F$1005,Con_ve!$C$6:$C$1005,$C688,Con_ve!$I$6:$I$1005,"Em negociação",Con_ve!$Q$6:$Q$1005,Cad_cl!BE$5)))</f>
        <v/>
      </c>
      <c r="BF688" s="134" t="str">
        <f>IF(ISERR(IF($C688="","",SUMIFS(Con_ve!$F$6:$F$1005,Con_ve!$C$6:$C$1005,$C688,Con_ve!$I$6:$I$1005,"Em negociação",Con_ve!$Q$6:$Q$1005,Cad_cl!BF$5))),"",IF($C688="","",SUMIFS(Con_ve!$F$6:$F$1005,Con_ve!$C$6:$C$1005,$C688,Con_ve!$I$6:$I$1005,"Em negociação",Con_ve!$Q$6:$Q$1005,Cad_cl!BF$5)))</f>
        <v/>
      </c>
      <c r="BG688" s="134" t="str">
        <f>IF(ISERR(IF($C688="","",SUMIFS(Con_ve!$F$6:$F$1005,Con_ve!$C$6:$C$1005,$C688,Con_ve!$I$6:$I$1005,"Em negociação",Con_ve!$Q$6:$Q$1005,Cad_cl!BG$5))),"",IF($C688="","",SUMIFS(Con_ve!$F$6:$F$1005,Con_ve!$C$6:$C$1005,$C688,Con_ve!$I$6:$I$1005,"Em negociação",Con_ve!$Q$6:$Q$1005,Cad_cl!BG$5)))</f>
        <v/>
      </c>
      <c r="BH688" s="134" t="str">
        <f>IF(ISERR(IF($C688="","",SUMIFS(Con_ve!$F$6:$F$1005,Con_ve!$C$6:$C$1005,$C688,Con_ve!$I$6:$I$1005,"Em negociação",Con_ve!$Q$6:$Q$1005,Cad_cl!BH$5))),"",IF($C688="","",SUMIFS(Con_ve!$F$6:$F$1005,Con_ve!$C$6:$C$1005,$C688,Con_ve!$I$6:$I$1005,"Em negociação",Con_ve!$Q$6:$Q$1005,Cad_cl!BH$5)))</f>
        <v/>
      </c>
      <c r="BI688" s="134" t="str">
        <f>IF(ISERR(IF($C688="","",SUMIFS(Con_ve!$F$6:$F$1005,Con_ve!$C$6:$C$1005,$C688,Con_ve!$I$6:$I$1005,"Em negociação",Con_ve!$Q$6:$Q$1005,Cad_cl!BI$5))),"",IF($C688="","",SUMIFS(Con_ve!$F$6:$F$1005,Con_ve!$C$6:$C$1005,$C688,Con_ve!$I$6:$I$1005,"Em negociação",Con_ve!$Q$6:$Q$1005,Cad_cl!BI$5)))</f>
        <v/>
      </c>
      <c r="BJ688" s="134" t="str">
        <f>IF(ISERR(IF($C688="","",SUMIFS(Con_ve!$F$6:$F$1005,Con_ve!$C$6:$C$1005,$C688,Con_ve!$I$6:$I$1005,"Em negociação",Con_ve!$Q$6:$Q$1005,Cad_cl!BJ$5))),"",IF($C688="","",SUMIFS(Con_ve!$F$6:$F$1005,Con_ve!$C$6:$C$1005,$C688,Con_ve!$I$6:$I$1005,"Em negociação",Con_ve!$Q$6:$Q$1005,Cad_cl!BJ$5)))</f>
        <v/>
      </c>
      <c r="BK688" s="134" t="str">
        <f>IF(ISERR(IF($C688="","",SUMIFS(Con_ve!$F$6:$F$1005,Con_ve!$C$6:$C$1005,$C688,Con_ve!$I$6:$I$1005,"Em negociação",Con_ve!$Q$6:$Q$1005,Cad_cl!BK$5))),"",IF($C688="","",SUMIFS(Con_ve!$F$6:$F$1005,Con_ve!$C$6:$C$1005,$C688,Con_ve!$I$6:$I$1005,"Em negociação",Con_ve!$Q$6:$Q$1005,Cad_cl!BK$5)))</f>
        <v/>
      </c>
      <c r="BL688" s="134" t="str">
        <f>IF(ISERR(IF($C688="","",SUMIFS(Con_ve!$F$6:$F$1005,Con_ve!$C$6:$C$1005,$C688,Con_ve!$I$6:$I$1005,"Em negociação",Con_ve!$Q$6:$Q$1005,Cad_cl!BL$5))),"",IF($C688="","",SUMIFS(Con_ve!$F$6:$F$1005,Con_ve!$C$6:$C$1005,$C688,Con_ve!$I$6:$I$1005,"Em negociação",Con_ve!$Q$6:$Q$1005,Cad_cl!BL$5)))</f>
        <v/>
      </c>
      <c r="BM688" s="134" t="str">
        <f>IF(ISERR(IF($C688="","",SUMIFS(Con_ve!$F$6:$F$1005,Con_ve!$C$6:$C$1005,$C688,Con_ve!$I$6:$I$1005,"Em negociação",Con_ve!$Q$6:$Q$1005,Cad_cl!BM$5))),"",IF($C688="","",SUMIFS(Con_ve!$F$6:$F$1005,Con_ve!$C$6:$C$1005,$C688,Con_ve!$I$6:$I$1005,"Em negociação",Con_ve!$Q$6:$Q$1005,Cad_cl!BM$5)))</f>
        <v/>
      </c>
      <c r="BN688" s="134" t="str">
        <f>IF(ISERR(IF($C688="","",SUMIFS(Con_ve!$F$6:$F$1005,Con_ve!$C$6:$C$1005,$C688,Con_ve!$I$6:$I$1005,"Em negociação",Con_ve!$Q$6:$Q$1005,Cad_cl!BN$5))),"",IF($C688="","",SUMIFS(Con_ve!$F$6:$F$1005,Con_ve!$C$6:$C$1005,$C688,Con_ve!$I$6:$I$1005,"Em negociação",Con_ve!$Q$6:$Q$1005,Cad_cl!BN$5)))</f>
        <v/>
      </c>
      <c r="BO688" s="134" t="str">
        <f>IF(ISERR(IF($C688="","",SUMIFS(Con_ve!$F$6:$F$1005,Con_ve!$C$6:$C$1005,$C688,Con_ve!$I$6:$I$1005,"Em negociação",Con_ve!$Q$6:$Q$1005,Cad_cl!BO$5))),"",IF($C688="","",SUMIFS(Con_ve!$F$6:$F$1005,Con_ve!$C$6:$C$1005,$C688,Con_ve!$I$6:$I$1005,"Em negociação",Con_ve!$Q$6:$Q$1005,Cad_cl!BO$5)))</f>
        <v/>
      </c>
      <c r="BP688" s="134">
        <f t="shared" si="31"/>
        <v>0</v>
      </c>
      <c r="BR688" s="125" t="str">
        <f>IF(ISERR(IF(AND($I688=Re_lo!$E$5,BR$5=VLOOKUP(Re_lo!$H$5,Re_lo!$N$5:$O$16,2,0)),AP688,"")),"",IF(AND($I688=Re_lo!$E$5,BR$5=VLOOKUP(Re_lo!$H$5,Re_lo!$N$5:$O$16,2,0)),AP688,""))</f>
        <v/>
      </c>
      <c r="BS688" s="125" t="str">
        <f>IF(ISERR(IF(AND($I688=Re_lo!$E$5,BS$5=VLOOKUP(Re_lo!$H$5,Re_lo!$N$5:$O$16,2,0)),AQ688,"")),"",IF(AND($I688=Re_lo!$E$5,BS$5=VLOOKUP(Re_lo!$H$5,Re_lo!$N$5:$O$16,2,0)),AQ688,""))</f>
        <v/>
      </c>
      <c r="BT688" s="125" t="str">
        <f>IF(ISERR(IF(AND($I688=Re_lo!$E$5,BT$5=VLOOKUP(Re_lo!$H$5,Re_lo!$N$5:$O$16,2,0)),AR688,"")),"",IF(AND($I688=Re_lo!$E$5,BT$5=VLOOKUP(Re_lo!$H$5,Re_lo!$N$5:$O$16,2,0)),AR688,""))</f>
        <v/>
      </c>
      <c r="BU688" s="125" t="str">
        <f>IF(ISERR(IF(AND($I688=Re_lo!$E$5,BU$5=VLOOKUP(Re_lo!$H$5,Re_lo!$N$5:$O$16,2,0)),AS688,"")),"",IF(AND($I688=Re_lo!$E$5,BU$5=VLOOKUP(Re_lo!$H$5,Re_lo!$N$5:$O$16,2,0)),AS688,""))</f>
        <v/>
      </c>
      <c r="BV688" s="125" t="str">
        <f>IF(ISERR(IF(AND($I688=Re_lo!$E$5,BV$5=VLOOKUP(Re_lo!$H$5,Re_lo!$N$5:$O$16,2,0)),AT688,"")),"",IF(AND($I688=Re_lo!$E$5,BV$5=VLOOKUP(Re_lo!$H$5,Re_lo!$N$5:$O$16,2,0)),AT688,""))</f>
        <v/>
      </c>
      <c r="BW688" s="125" t="str">
        <f>IF(ISERR(IF(AND($I688=Re_lo!$E$5,BW$5=VLOOKUP(Re_lo!$H$5,Re_lo!$N$5:$O$16,2,0)),AU688,"")),"",IF(AND($I688=Re_lo!$E$5,BW$5=VLOOKUP(Re_lo!$H$5,Re_lo!$N$5:$O$16,2,0)),AU688,""))</f>
        <v/>
      </c>
      <c r="BX688" s="125" t="str">
        <f>IF(ISERR(IF(AND($I688=Re_lo!$E$5,BX$5=VLOOKUP(Re_lo!$H$5,Re_lo!$N$5:$O$16,2,0)),AV688,"")),"",IF(AND($I688=Re_lo!$E$5,BX$5=VLOOKUP(Re_lo!$H$5,Re_lo!$N$5:$O$16,2,0)),AV688,""))</f>
        <v/>
      </c>
      <c r="BY688" s="125" t="str">
        <f>IF(ISERR(IF(AND($I688=Re_lo!$E$5,BY$5=VLOOKUP(Re_lo!$H$5,Re_lo!$N$5:$O$16,2,0)),AW688,"")),"",IF(AND($I688=Re_lo!$E$5,BY$5=VLOOKUP(Re_lo!$H$5,Re_lo!$N$5:$O$16,2,0)),AW688,""))</f>
        <v/>
      </c>
      <c r="BZ688" s="125" t="str">
        <f>IF(ISERR(IF(AND($I688=Re_lo!$E$5,BZ$5=VLOOKUP(Re_lo!$H$5,Re_lo!$N$5:$O$16,2,0)),AX688,"")),"",IF(AND($I688=Re_lo!$E$5,BZ$5=VLOOKUP(Re_lo!$H$5,Re_lo!$N$5:$O$16,2,0)),AX688,""))</f>
        <v/>
      </c>
      <c r="CA688" s="125" t="str">
        <f>IF(ISERR(IF(AND($I688=Re_lo!$E$5,CA$5=VLOOKUP(Re_lo!$H$5,Re_lo!$N$5:$O$16,2,0)),AY688,"")),"",IF(AND($I688=Re_lo!$E$5,CA$5=VLOOKUP(Re_lo!$H$5,Re_lo!$N$5:$O$16,2,0)),AY688,""))</f>
        <v/>
      </c>
      <c r="CB688" s="125" t="str">
        <f>IF(ISERR(IF(AND($I688=Re_lo!$E$5,CB$5=VLOOKUP(Re_lo!$H$5,Re_lo!$N$5:$O$16,2,0)),AZ688,"")),"",IF(AND($I688=Re_lo!$E$5,CB$5=VLOOKUP(Re_lo!$H$5,Re_lo!$N$5:$O$16,2,0)),AZ688,""))</f>
        <v/>
      </c>
      <c r="CC688" s="125" t="str">
        <f>IF(ISERR(IF(AND($I688=Re_lo!$E$5,CC$5=VLOOKUP(Re_lo!$H$5,Re_lo!$N$5:$O$16,2,0)),BA688,"")),"",IF(AND($I688=Re_lo!$E$5,CC$5=VLOOKUP(Re_lo!$H$5,Re_lo!$N$5:$O$16,2,0)),BA688,""))</f>
        <v/>
      </c>
      <c r="CD688" s="125" t="str">
        <f>IF(ISERR(IF(AND($I688=Re_lo!$E$5,CD$5=VLOOKUP(Re_lo!$H$5,Re_lo!$N$5:$O$16,2,0)),BB688,"")),"",IF(AND($I688=Re_lo!$E$5,CD$5=VLOOKUP(Re_lo!$H$5,Re_lo!$N$5:$O$16,2,0)),BB688,""))</f>
        <v/>
      </c>
      <c r="CF688" s="125" t="str">
        <f>IF($C688="","",COUNTIFS(Con_ve!$C$6:$C$1005,$C688,Con_ve!$Q$6:$Q$1005,Cad_cl!CF$5))</f>
        <v/>
      </c>
      <c r="CG688" s="125" t="str">
        <f>IF($C688="","",COUNTIFS(Con_ve!$C$6:$C$1005,$C688,Con_ve!$Q$6:$Q$1005,Cad_cl!CG$5))</f>
        <v/>
      </c>
      <c r="CH688" s="125" t="str">
        <f>IF($C688="","",COUNTIFS(Con_ve!$C$6:$C$1005,$C688,Con_ve!$Q$6:$Q$1005,Cad_cl!CH$5))</f>
        <v/>
      </c>
      <c r="CI688" s="125" t="str">
        <f>IF($C688="","",COUNTIFS(Con_ve!$C$6:$C$1005,$C688,Con_ve!$Q$6:$Q$1005,Cad_cl!CI$5))</f>
        <v/>
      </c>
      <c r="CJ688" s="125" t="str">
        <f>IF($C688="","",COUNTIFS(Con_ve!$C$6:$C$1005,$C688,Con_ve!$Q$6:$Q$1005,Cad_cl!CJ$5))</f>
        <v/>
      </c>
      <c r="CK688" s="125" t="str">
        <f>IF($C688="","",COUNTIFS(Con_ve!$C$6:$C$1005,$C688,Con_ve!$Q$6:$Q$1005,Cad_cl!CK$5))</f>
        <v/>
      </c>
      <c r="CL688" s="125" t="str">
        <f>IF($C688="","",COUNTIFS(Con_ve!$C$6:$C$1005,$C688,Con_ve!$Q$6:$Q$1005,Cad_cl!CL$5))</f>
        <v/>
      </c>
      <c r="CM688" s="125" t="str">
        <f>IF($C688="","",COUNTIFS(Con_ve!$C$6:$C$1005,$C688,Con_ve!$Q$6:$Q$1005,Cad_cl!CM$5))</f>
        <v/>
      </c>
      <c r="CN688" s="125" t="str">
        <f>IF($C688="","",COUNTIFS(Con_ve!$C$6:$C$1005,$C688,Con_ve!$Q$6:$Q$1005,Cad_cl!CN$5))</f>
        <v/>
      </c>
      <c r="CO688" s="125" t="str">
        <f>IF($C688="","",COUNTIFS(Con_ve!$C$6:$C$1005,$C688,Con_ve!$Q$6:$Q$1005,Cad_cl!CO$5))</f>
        <v/>
      </c>
      <c r="CP688" s="125" t="str">
        <f>IF($C688="","",COUNTIFS(Con_ve!$C$6:$C$1005,$C688,Con_ve!$Q$6:$Q$1005,Cad_cl!CP$5))</f>
        <v/>
      </c>
      <c r="CQ688" s="125" t="str">
        <f>IF($C688="","",COUNTIFS(Con_ve!$C$6:$C$1005,$C688,Con_ve!$Q$6:$Q$1005,Cad_cl!CQ$5))</f>
        <v/>
      </c>
      <c r="CR688" s="125">
        <f t="shared" si="32"/>
        <v>0</v>
      </c>
    </row>
    <row r="689" spans="3:96" ht="30" customHeight="1">
      <c r="C689" s="153"/>
      <c r="D689" s="153"/>
      <c r="E689" s="154"/>
      <c r="F689" s="153"/>
      <c r="G689" s="155"/>
      <c r="H689" s="153"/>
      <c r="I689" s="153"/>
      <c r="J689" s="132" t="s">
        <v>309</v>
      </c>
      <c r="K689" s="133" t="s">
        <v>309</v>
      </c>
      <c r="L689" s="153"/>
      <c r="M689" s="153"/>
      <c r="N689" s="153"/>
      <c r="O689" s="153"/>
      <c r="P689" s="153"/>
      <c r="Q689" s="153"/>
      <c r="AP689" s="134" t="str">
        <f>IF(ISERR(IF($C689="","",SUMIFS(Con_ve!$F$6:$F$1005,Con_ve!$C$6:$C$1005,$C689,Con_ve!$I$6:$I$1005,"Fechada",Con_ve!$Q$6:$Q$1005,Cad_cl!AP$5))),"",IF($C689="","",SUMIFS(Con_ve!$F$6:$F$1005,Con_ve!$C$6:$C$1005,$C689,Con_ve!$I$6:$I$1005,"Fechada",Con_ve!$Q$6:$Q$1005,Cad_cl!AP$5)))</f>
        <v/>
      </c>
      <c r="AQ689" s="134" t="str">
        <f>IF(ISERR(IF($C689="","",SUMIFS(Con_ve!$F$6:$F$1005,Con_ve!$C$6:$C$1005,$C689,Con_ve!$I$6:$I$1005,"Fechada",Con_ve!$Q$6:$Q$1005,Cad_cl!AQ$5))),"",IF($C689="","",SUMIFS(Con_ve!$F$6:$F$1005,Con_ve!$C$6:$C$1005,$C689,Con_ve!$I$6:$I$1005,"Fechada",Con_ve!$Q$6:$Q$1005,Cad_cl!AQ$5)))</f>
        <v/>
      </c>
      <c r="AR689" s="134" t="str">
        <f>IF(ISERR(IF($C689="","",SUMIFS(Con_ve!$F$6:$F$1005,Con_ve!$C$6:$C$1005,$C689,Con_ve!$I$6:$I$1005,"Fechada",Con_ve!$Q$6:$Q$1005,Cad_cl!AR$5))),"",IF($C689="","",SUMIFS(Con_ve!$F$6:$F$1005,Con_ve!$C$6:$C$1005,$C689,Con_ve!$I$6:$I$1005,"Fechada",Con_ve!$Q$6:$Q$1005,Cad_cl!AR$5)))</f>
        <v/>
      </c>
      <c r="AS689" s="134" t="str">
        <f>IF(ISERR(IF($C689="","",SUMIFS(Con_ve!$F$6:$F$1005,Con_ve!$C$6:$C$1005,$C689,Con_ve!$I$6:$I$1005,"Fechada",Con_ve!$Q$6:$Q$1005,Cad_cl!AS$5))),"",IF($C689="","",SUMIFS(Con_ve!$F$6:$F$1005,Con_ve!$C$6:$C$1005,$C689,Con_ve!$I$6:$I$1005,"Fechada",Con_ve!$Q$6:$Q$1005,Cad_cl!AS$5)))</f>
        <v/>
      </c>
      <c r="AT689" s="134" t="str">
        <f>IF(ISERR(IF($C689="","",SUMIFS(Con_ve!$F$6:$F$1005,Con_ve!$C$6:$C$1005,$C689,Con_ve!$I$6:$I$1005,"Fechada",Con_ve!$Q$6:$Q$1005,Cad_cl!AT$5))),"",IF($C689="","",SUMIFS(Con_ve!$F$6:$F$1005,Con_ve!$C$6:$C$1005,$C689,Con_ve!$I$6:$I$1005,"Fechada",Con_ve!$Q$6:$Q$1005,Cad_cl!AT$5)))</f>
        <v/>
      </c>
      <c r="AU689" s="134" t="str">
        <f>IF(ISERR(IF($C689="","",SUMIFS(Con_ve!$F$6:$F$1005,Con_ve!$C$6:$C$1005,$C689,Con_ve!$I$6:$I$1005,"Fechada",Con_ve!$Q$6:$Q$1005,Cad_cl!AU$5))),"",IF($C689="","",SUMIFS(Con_ve!$F$6:$F$1005,Con_ve!$C$6:$C$1005,$C689,Con_ve!$I$6:$I$1005,"Fechada",Con_ve!$Q$6:$Q$1005,Cad_cl!AU$5)))</f>
        <v/>
      </c>
      <c r="AV689" s="134" t="str">
        <f>IF(ISERR(IF($C689="","",SUMIFS(Con_ve!$F$6:$F$1005,Con_ve!$C$6:$C$1005,$C689,Con_ve!$I$6:$I$1005,"Fechada",Con_ve!$Q$6:$Q$1005,Cad_cl!AV$5))),"",IF($C689="","",SUMIFS(Con_ve!$F$6:$F$1005,Con_ve!$C$6:$C$1005,$C689,Con_ve!$I$6:$I$1005,"Fechada",Con_ve!$Q$6:$Q$1005,Cad_cl!AV$5)))</f>
        <v/>
      </c>
      <c r="AW689" s="134" t="str">
        <f>IF(ISERR(IF($C689="","",SUMIFS(Con_ve!$F$6:$F$1005,Con_ve!$C$6:$C$1005,$C689,Con_ve!$I$6:$I$1005,"Fechada",Con_ve!$Q$6:$Q$1005,Cad_cl!AW$5))),"",IF($C689="","",SUMIFS(Con_ve!$F$6:$F$1005,Con_ve!$C$6:$C$1005,$C689,Con_ve!$I$6:$I$1005,"Fechada",Con_ve!$Q$6:$Q$1005,Cad_cl!AW$5)))</f>
        <v/>
      </c>
      <c r="AX689" s="134" t="str">
        <f>IF(ISERR(IF($C689="","",SUMIFS(Con_ve!$F$6:$F$1005,Con_ve!$C$6:$C$1005,$C689,Con_ve!$I$6:$I$1005,"Fechada",Con_ve!$Q$6:$Q$1005,Cad_cl!AX$5))),"",IF($C689="","",SUMIFS(Con_ve!$F$6:$F$1005,Con_ve!$C$6:$C$1005,$C689,Con_ve!$I$6:$I$1005,"Fechada",Con_ve!$Q$6:$Q$1005,Cad_cl!AX$5)))</f>
        <v/>
      </c>
      <c r="AY689" s="134" t="str">
        <f>IF(ISERR(IF($C689="","",SUMIFS(Con_ve!$F$6:$F$1005,Con_ve!$C$6:$C$1005,$C689,Con_ve!$I$6:$I$1005,"Fechada",Con_ve!$Q$6:$Q$1005,Cad_cl!AY$5))),"",IF($C689="","",SUMIFS(Con_ve!$F$6:$F$1005,Con_ve!$C$6:$C$1005,$C689,Con_ve!$I$6:$I$1005,"Fechada",Con_ve!$Q$6:$Q$1005,Cad_cl!AY$5)))</f>
        <v/>
      </c>
      <c r="AZ689" s="134" t="str">
        <f>IF(ISERR(IF($C689="","",SUMIFS(Con_ve!$F$6:$F$1005,Con_ve!$C$6:$C$1005,$C689,Con_ve!$I$6:$I$1005,"Fechada",Con_ve!$Q$6:$Q$1005,Cad_cl!AZ$5))),"",IF($C689="","",SUMIFS(Con_ve!$F$6:$F$1005,Con_ve!$C$6:$C$1005,$C689,Con_ve!$I$6:$I$1005,"Fechada",Con_ve!$Q$6:$Q$1005,Cad_cl!AZ$5)))</f>
        <v/>
      </c>
      <c r="BA689" s="134" t="str">
        <f>IF(ISERR(IF($C689="","",SUMIFS(Con_ve!$F$6:$F$1005,Con_ve!$C$6:$C$1005,$C689,Con_ve!$I$6:$I$1005,"Fechada",Con_ve!$Q$6:$Q$1005,Cad_cl!BA$5))),"",IF($C689="","",SUMIFS(Con_ve!$F$6:$F$1005,Con_ve!$C$6:$C$1005,$C689,Con_ve!$I$6:$I$1005,"Fechada",Con_ve!$Q$6:$Q$1005,Cad_cl!BA$5)))</f>
        <v/>
      </c>
      <c r="BB689" s="134">
        <f t="shared" si="30"/>
        <v>0</v>
      </c>
      <c r="BD689" s="134" t="str">
        <f>IF(ISERR(IF($C689="","",SUMIFS(Con_ve!$F$6:$F$1005,Con_ve!$C$6:$C$1005,$C689,Con_ve!$I$6:$I$1005,"Em negociação",Con_ve!$Q$6:$Q$1005,Cad_cl!BD$5))),"",IF($C689="","",SUMIFS(Con_ve!$F$6:$F$1005,Con_ve!$C$6:$C$1005,$C689,Con_ve!$I$6:$I$1005,"Em negociação",Con_ve!$Q$6:$Q$1005,Cad_cl!BD$5)))</f>
        <v/>
      </c>
      <c r="BE689" s="134" t="str">
        <f>IF(ISERR(IF($C689="","",SUMIFS(Con_ve!$F$6:$F$1005,Con_ve!$C$6:$C$1005,$C689,Con_ve!$I$6:$I$1005,"Em negociação",Con_ve!$Q$6:$Q$1005,Cad_cl!BE$5))),"",IF($C689="","",SUMIFS(Con_ve!$F$6:$F$1005,Con_ve!$C$6:$C$1005,$C689,Con_ve!$I$6:$I$1005,"Em negociação",Con_ve!$Q$6:$Q$1005,Cad_cl!BE$5)))</f>
        <v/>
      </c>
      <c r="BF689" s="134" t="str">
        <f>IF(ISERR(IF($C689="","",SUMIFS(Con_ve!$F$6:$F$1005,Con_ve!$C$6:$C$1005,$C689,Con_ve!$I$6:$I$1005,"Em negociação",Con_ve!$Q$6:$Q$1005,Cad_cl!BF$5))),"",IF($C689="","",SUMIFS(Con_ve!$F$6:$F$1005,Con_ve!$C$6:$C$1005,$C689,Con_ve!$I$6:$I$1005,"Em negociação",Con_ve!$Q$6:$Q$1005,Cad_cl!BF$5)))</f>
        <v/>
      </c>
      <c r="BG689" s="134" t="str">
        <f>IF(ISERR(IF($C689="","",SUMIFS(Con_ve!$F$6:$F$1005,Con_ve!$C$6:$C$1005,$C689,Con_ve!$I$6:$I$1005,"Em negociação",Con_ve!$Q$6:$Q$1005,Cad_cl!BG$5))),"",IF($C689="","",SUMIFS(Con_ve!$F$6:$F$1005,Con_ve!$C$6:$C$1005,$C689,Con_ve!$I$6:$I$1005,"Em negociação",Con_ve!$Q$6:$Q$1005,Cad_cl!BG$5)))</f>
        <v/>
      </c>
      <c r="BH689" s="134" t="str">
        <f>IF(ISERR(IF($C689="","",SUMIFS(Con_ve!$F$6:$F$1005,Con_ve!$C$6:$C$1005,$C689,Con_ve!$I$6:$I$1005,"Em negociação",Con_ve!$Q$6:$Q$1005,Cad_cl!BH$5))),"",IF($C689="","",SUMIFS(Con_ve!$F$6:$F$1005,Con_ve!$C$6:$C$1005,$C689,Con_ve!$I$6:$I$1005,"Em negociação",Con_ve!$Q$6:$Q$1005,Cad_cl!BH$5)))</f>
        <v/>
      </c>
      <c r="BI689" s="134" t="str">
        <f>IF(ISERR(IF($C689="","",SUMIFS(Con_ve!$F$6:$F$1005,Con_ve!$C$6:$C$1005,$C689,Con_ve!$I$6:$I$1005,"Em negociação",Con_ve!$Q$6:$Q$1005,Cad_cl!BI$5))),"",IF($C689="","",SUMIFS(Con_ve!$F$6:$F$1005,Con_ve!$C$6:$C$1005,$C689,Con_ve!$I$6:$I$1005,"Em negociação",Con_ve!$Q$6:$Q$1005,Cad_cl!BI$5)))</f>
        <v/>
      </c>
      <c r="BJ689" s="134" t="str">
        <f>IF(ISERR(IF($C689="","",SUMIFS(Con_ve!$F$6:$F$1005,Con_ve!$C$6:$C$1005,$C689,Con_ve!$I$6:$I$1005,"Em negociação",Con_ve!$Q$6:$Q$1005,Cad_cl!BJ$5))),"",IF($C689="","",SUMIFS(Con_ve!$F$6:$F$1005,Con_ve!$C$6:$C$1005,$C689,Con_ve!$I$6:$I$1005,"Em negociação",Con_ve!$Q$6:$Q$1005,Cad_cl!BJ$5)))</f>
        <v/>
      </c>
      <c r="BK689" s="134" t="str">
        <f>IF(ISERR(IF($C689="","",SUMIFS(Con_ve!$F$6:$F$1005,Con_ve!$C$6:$C$1005,$C689,Con_ve!$I$6:$I$1005,"Em negociação",Con_ve!$Q$6:$Q$1005,Cad_cl!BK$5))),"",IF($C689="","",SUMIFS(Con_ve!$F$6:$F$1005,Con_ve!$C$6:$C$1005,$C689,Con_ve!$I$6:$I$1005,"Em negociação",Con_ve!$Q$6:$Q$1005,Cad_cl!BK$5)))</f>
        <v/>
      </c>
      <c r="BL689" s="134" t="str">
        <f>IF(ISERR(IF($C689="","",SUMIFS(Con_ve!$F$6:$F$1005,Con_ve!$C$6:$C$1005,$C689,Con_ve!$I$6:$I$1005,"Em negociação",Con_ve!$Q$6:$Q$1005,Cad_cl!BL$5))),"",IF($C689="","",SUMIFS(Con_ve!$F$6:$F$1005,Con_ve!$C$6:$C$1005,$C689,Con_ve!$I$6:$I$1005,"Em negociação",Con_ve!$Q$6:$Q$1005,Cad_cl!BL$5)))</f>
        <v/>
      </c>
      <c r="BM689" s="134" t="str">
        <f>IF(ISERR(IF($C689="","",SUMIFS(Con_ve!$F$6:$F$1005,Con_ve!$C$6:$C$1005,$C689,Con_ve!$I$6:$I$1005,"Em negociação",Con_ve!$Q$6:$Q$1005,Cad_cl!BM$5))),"",IF($C689="","",SUMIFS(Con_ve!$F$6:$F$1005,Con_ve!$C$6:$C$1005,$C689,Con_ve!$I$6:$I$1005,"Em negociação",Con_ve!$Q$6:$Q$1005,Cad_cl!BM$5)))</f>
        <v/>
      </c>
      <c r="BN689" s="134" t="str">
        <f>IF(ISERR(IF($C689="","",SUMIFS(Con_ve!$F$6:$F$1005,Con_ve!$C$6:$C$1005,$C689,Con_ve!$I$6:$I$1005,"Em negociação",Con_ve!$Q$6:$Q$1005,Cad_cl!BN$5))),"",IF($C689="","",SUMIFS(Con_ve!$F$6:$F$1005,Con_ve!$C$6:$C$1005,$C689,Con_ve!$I$6:$I$1005,"Em negociação",Con_ve!$Q$6:$Q$1005,Cad_cl!BN$5)))</f>
        <v/>
      </c>
      <c r="BO689" s="134" t="str">
        <f>IF(ISERR(IF($C689="","",SUMIFS(Con_ve!$F$6:$F$1005,Con_ve!$C$6:$C$1005,$C689,Con_ve!$I$6:$I$1005,"Em negociação",Con_ve!$Q$6:$Q$1005,Cad_cl!BO$5))),"",IF($C689="","",SUMIFS(Con_ve!$F$6:$F$1005,Con_ve!$C$6:$C$1005,$C689,Con_ve!$I$6:$I$1005,"Em negociação",Con_ve!$Q$6:$Q$1005,Cad_cl!BO$5)))</f>
        <v/>
      </c>
      <c r="BP689" s="134">
        <f t="shared" si="31"/>
        <v>0</v>
      </c>
      <c r="BR689" s="125" t="str">
        <f>IF(ISERR(IF(AND($I689=Re_lo!$E$5,BR$5=VLOOKUP(Re_lo!$H$5,Re_lo!$N$5:$O$16,2,0)),AP689,"")),"",IF(AND($I689=Re_lo!$E$5,BR$5=VLOOKUP(Re_lo!$H$5,Re_lo!$N$5:$O$16,2,0)),AP689,""))</f>
        <v/>
      </c>
      <c r="BS689" s="125" t="str">
        <f>IF(ISERR(IF(AND($I689=Re_lo!$E$5,BS$5=VLOOKUP(Re_lo!$H$5,Re_lo!$N$5:$O$16,2,0)),AQ689,"")),"",IF(AND($I689=Re_lo!$E$5,BS$5=VLOOKUP(Re_lo!$H$5,Re_lo!$N$5:$O$16,2,0)),AQ689,""))</f>
        <v/>
      </c>
      <c r="BT689" s="125" t="str">
        <f>IF(ISERR(IF(AND($I689=Re_lo!$E$5,BT$5=VLOOKUP(Re_lo!$H$5,Re_lo!$N$5:$O$16,2,0)),AR689,"")),"",IF(AND($I689=Re_lo!$E$5,BT$5=VLOOKUP(Re_lo!$H$5,Re_lo!$N$5:$O$16,2,0)),AR689,""))</f>
        <v/>
      </c>
      <c r="BU689" s="125" t="str">
        <f>IF(ISERR(IF(AND($I689=Re_lo!$E$5,BU$5=VLOOKUP(Re_lo!$H$5,Re_lo!$N$5:$O$16,2,0)),AS689,"")),"",IF(AND($I689=Re_lo!$E$5,BU$5=VLOOKUP(Re_lo!$H$5,Re_lo!$N$5:$O$16,2,0)),AS689,""))</f>
        <v/>
      </c>
      <c r="BV689" s="125" t="str">
        <f>IF(ISERR(IF(AND($I689=Re_lo!$E$5,BV$5=VLOOKUP(Re_lo!$H$5,Re_lo!$N$5:$O$16,2,0)),AT689,"")),"",IF(AND($I689=Re_lo!$E$5,BV$5=VLOOKUP(Re_lo!$H$5,Re_lo!$N$5:$O$16,2,0)),AT689,""))</f>
        <v/>
      </c>
      <c r="BW689" s="125" t="str">
        <f>IF(ISERR(IF(AND($I689=Re_lo!$E$5,BW$5=VLOOKUP(Re_lo!$H$5,Re_lo!$N$5:$O$16,2,0)),AU689,"")),"",IF(AND($I689=Re_lo!$E$5,BW$5=VLOOKUP(Re_lo!$H$5,Re_lo!$N$5:$O$16,2,0)),AU689,""))</f>
        <v/>
      </c>
      <c r="BX689" s="125" t="str">
        <f>IF(ISERR(IF(AND($I689=Re_lo!$E$5,BX$5=VLOOKUP(Re_lo!$H$5,Re_lo!$N$5:$O$16,2,0)),AV689,"")),"",IF(AND($I689=Re_lo!$E$5,BX$5=VLOOKUP(Re_lo!$H$5,Re_lo!$N$5:$O$16,2,0)),AV689,""))</f>
        <v/>
      </c>
      <c r="BY689" s="125" t="str">
        <f>IF(ISERR(IF(AND($I689=Re_lo!$E$5,BY$5=VLOOKUP(Re_lo!$H$5,Re_lo!$N$5:$O$16,2,0)),AW689,"")),"",IF(AND($I689=Re_lo!$E$5,BY$5=VLOOKUP(Re_lo!$H$5,Re_lo!$N$5:$O$16,2,0)),AW689,""))</f>
        <v/>
      </c>
      <c r="BZ689" s="125" t="str">
        <f>IF(ISERR(IF(AND($I689=Re_lo!$E$5,BZ$5=VLOOKUP(Re_lo!$H$5,Re_lo!$N$5:$O$16,2,0)),AX689,"")),"",IF(AND($I689=Re_lo!$E$5,BZ$5=VLOOKUP(Re_lo!$H$5,Re_lo!$N$5:$O$16,2,0)),AX689,""))</f>
        <v/>
      </c>
      <c r="CA689" s="125" t="str">
        <f>IF(ISERR(IF(AND($I689=Re_lo!$E$5,CA$5=VLOOKUP(Re_lo!$H$5,Re_lo!$N$5:$O$16,2,0)),AY689,"")),"",IF(AND($I689=Re_lo!$E$5,CA$5=VLOOKUP(Re_lo!$H$5,Re_lo!$N$5:$O$16,2,0)),AY689,""))</f>
        <v/>
      </c>
      <c r="CB689" s="125" t="str">
        <f>IF(ISERR(IF(AND($I689=Re_lo!$E$5,CB$5=VLOOKUP(Re_lo!$H$5,Re_lo!$N$5:$O$16,2,0)),AZ689,"")),"",IF(AND($I689=Re_lo!$E$5,CB$5=VLOOKUP(Re_lo!$H$5,Re_lo!$N$5:$O$16,2,0)),AZ689,""))</f>
        <v/>
      </c>
      <c r="CC689" s="125" t="str">
        <f>IF(ISERR(IF(AND($I689=Re_lo!$E$5,CC$5=VLOOKUP(Re_lo!$H$5,Re_lo!$N$5:$O$16,2,0)),BA689,"")),"",IF(AND($I689=Re_lo!$E$5,CC$5=VLOOKUP(Re_lo!$H$5,Re_lo!$N$5:$O$16,2,0)),BA689,""))</f>
        <v/>
      </c>
      <c r="CD689" s="125" t="str">
        <f>IF(ISERR(IF(AND($I689=Re_lo!$E$5,CD$5=VLOOKUP(Re_lo!$H$5,Re_lo!$N$5:$O$16,2,0)),BB689,"")),"",IF(AND($I689=Re_lo!$E$5,CD$5=VLOOKUP(Re_lo!$H$5,Re_lo!$N$5:$O$16,2,0)),BB689,""))</f>
        <v/>
      </c>
      <c r="CF689" s="125" t="str">
        <f>IF($C689="","",COUNTIFS(Con_ve!$C$6:$C$1005,$C689,Con_ve!$Q$6:$Q$1005,Cad_cl!CF$5))</f>
        <v/>
      </c>
      <c r="CG689" s="125" t="str">
        <f>IF($C689="","",COUNTIFS(Con_ve!$C$6:$C$1005,$C689,Con_ve!$Q$6:$Q$1005,Cad_cl!CG$5))</f>
        <v/>
      </c>
      <c r="CH689" s="125" t="str">
        <f>IF($C689="","",COUNTIFS(Con_ve!$C$6:$C$1005,$C689,Con_ve!$Q$6:$Q$1005,Cad_cl!CH$5))</f>
        <v/>
      </c>
      <c r="CI689" s="125" t="str">
        <f>IF($C689="","",COUNTIFS(Con_ve!$C$6:$C$1005,$C689,Con_ve!$Q$6:$Q$1005,Cad_cl!CI$5))</f>
        <v/>
      </c>
      <c r="CJ689" s="125" t="str">
        <f>IF($C689="","",COUNTIFS(Con_ve!$C$6:$C$1005,$C689,Con_ve!$Q$6:$Q$1005,Cad_cl!CJ$5))</f>
        <v/>
      </c>
      <c r="CK689" s="125" t="str">
        <f>IF($C689="","",COUNTIFS(Con_ve!$C$6:$C$1005,$C689,Con_ve!$Q$6:$Q$1005,Cad_cl!CK$5))</f>
        <v/>
      </c>
      <c r="CL689" s="125" t="str">
        <f>IF($C689="","",COUNTIFS(Con_ve!$C$6:$C$1005,$C689,Con_ve!$Q$6:$Q$1005,Cad_cl!CL$5))</f>
        <v/>
      </c>
      <c r="CM689" s="125" t="str">
        <f>IF($C689="","",COUNTIFS(Con_ve!$C$6:$C$1005,$C689,Con_ve!$Q$6:$Q$1005,Cad_cl!CM$5))</f>
        <v/>
      </c>
      <c r="CN689" s="125" t="str">
        <f>IF($C689="","",COUNTIFS(Con_ve!$C$6:$C$1005,$C689,Con_ve!$Q$6:$Q$1005,Cad_cl!CN$5))</f>
        <v/>
      </c>
      <c r="CO689" s="125" t="str">
        <f>IF($C689="","",COUNTIFS(Con_ve!$C$6:$C$1005,$C689,Con_ve!$Q$6:$Q$1005,Cad_cl!CO$5))</f>
        <v/>
      </c>
      <c r="CP689" s="125" t="str">
        <f>IF($C689="","",COUNTIFS(Con_ve!$C$6:$C$1005,$C689,Con_ve!$Q$6:$Q$1005,Cad_cl!CP$5))</f>
        <v/>
      </c>
      <c r="CQ689" s="125" t="str">
        <f>IF($C689="","",COUNTIFS(Con_ve!$C$6:$C$1005,$C689,Con_ve!$Q$6:$Q$1005,Cad_cl!CQ$5))</f>
        <v/>
      </c>
      <c r="CR689" s="125">
        <f t="shared" si="32"/>
        <v>0</v>
      </c>
    </row>
    <row r="690" spans="3:96" ht="30" customHeight="1">
      <c r="C690" s="153"/>
      <c r="D690" s="153"/>
      <c r="E690" s="154"/>
      <c r="F690" s="153"/>
      <c r="G690" s="155"/>
      <c r="H690" s="153"/>
      <c r="I690" s="153"/>
      <c r="J690" s="132" t="s">
        <v>309</v>
      </c>
      <c r="K690" s="133" t="s">
        <v>309</v>
      </c>
      <c r="L690" s="153"/>
      <c r="M690" s="153"/>
      <c r="N690" s="153"/>
      <c r="O690" s="153"/>
      <c r="P690" s="153"/>
      <c r="Q690" s="153"/>
      <c r="AP690" s="134" t="str">
        <f>IF(ISERR(IF($C690="","",SUMIFS(Con_ve!$F$6:$F$1005,Con_ve!$C$6:$C$1005,$C690,Con_ve!$I$6:$I$1005,"Fechada",Con_ve!$Q$6:$Q$1005,Cad_cl!AP$5))),"",IF($C690="","",SUMIFS(Con_ve!$F$6:$F$1005,Con_ve!$C$6:$C$1005,$C690,Con_ve!$I$6:$I$1005,"Fechada",Con_ve!$Q$6:$Q$1005,Cad_cl!AP$5)))</f>
        <v/>
      </c>
      <c r="AQ690" s="134" t="str">
        <f>IF(ISERR(IF($C690="","",SUMIFS(Con_ve!$F$6:$F$1005,Con_ve!$C$6:$C$1005,$C690,Con_ve!$I$6:$I$1005,"Fechada",Con_ve!$Q$6:$Q$1005,Cad_cl!AQ$5))),"",IF($C690="","",SUMIFS(Con_ve!$F$6:$F$1005,Con_ve!$C$6:$C$1005,$C690,Con_ve!$I$6:$I$1005,"Fechada",Con_ve!$Q$6:$Q$1005,Cad_cl!AQ$5)))</f>
        <v/>
      </c>
      <c r="AR690" s="134" t="str">
        <f>IF(ISERR(IF($C690="","",SUMIFS(Con_ve!$F$6:$F$1005,Con_ve!$C$6:$C$1005,$C690,Con_ve!$I$6:$I$1005,"Fechada",Con_ve!$Q$6:$Q$1005,Cad_cl!AR$5))),"",IF($C690="","",SUMIFS(Con_ve!$F$6:$F$1005,Con_ve!$C$6:$C$1005,$C690,Con_ve!$I$6:$I$1005,"Fechada",Con_ve!$Q$6:$Q$1005,Cad_cl!AR$5)))</f>
        <v/>
      </c>
      <c r="AS690" s="134" t="str">
        <f>IF(ISERR(IF($C690="","",SUMIFS(Con_ve!$F$6:$F$1005,Con_ve!$C$6:$C$1005,$C690,Con_ve!$I$6:$I$1005,"Fechada",Con_ve!$Q$6:$Q$1005,Cad_cl!AS$5))),"",IF($C690="","",SUMIFS(Con_ve!$F$6:$F$1005,Con_ve!$C$6:$C$1005,$C690,Con_ve!$I$6:$I$1005,"Fechada",Con_ve!$Q$6:$Q$1005,Cad_cl!AS$5)))</f>
        <v/>
      </c>
      <c r="AT690" s="134" t="str">
        <f>IF(ISERR(IF($C690="","",SUMIFS(Con_ve!$F$6:$F$1005,Con_ve!$C$6:$C$1005,$C690,Con_ve!$I$6:$I$1005,"Fechada",Con_ve!$Q$6:$Q$1005,Cad_cl!AT$5))),"",IF($C690="","",SUMIFS(Con_ve!$F$6:$F$1005,Con_ve!$C$6:$C$1005,$C690,Con_ve!$I$6:$I$1005,"Fechada",Con_ve!$Q$6:$Q$1005,Cad_cl!AT$5)))</f>
        <v/>
      </c>
      <c r="AU690" s="134" t="str">
        <f>IF(ISERR(IF($C690="","",SUMIFS(Con_ve!$F$6:$F$1005,Con_ve!$C$6:$C$1005,$C690,Con_ve!$I$6:$I$1005,"Fechada",Con_ve!$Q$6:$Q$1005,Cad_cl!AU$5))),"",IF($C690="","",SUMIFS(Con_ve!$F$6:$F$1005,Con_ve!$C$6:$C$1005,$C690,Con_ve!$I$6:$I$1005,"Fechada",Con_ve!$Q$6:$Q$1005,Cad_cl!AU$5)))</f>
        <v/>
      </c>
      <c r="AV690" s="134" t="str">
        <f>IF(ISERR(IF($C690="","",SUMIFS(Con_ve!$F$6:$F$1005,Con_ve!$C$6:$C$1005,$C690,Con_ve!$I$6:$I$1005,"Fechada",Con_ve!$Q$6:$Q$1005,Cad_cl!AV$5))),"",IF($C690="","",SUMIFS(Con_ve!$F$6:$F$1005,Con_ve!$C$6:$C$1005,$C690,Con_ve!$I$6:$I$1005,"Fechada",Con_ve!$Q$6:$Q$1005,Cad_cl!AV$5)))</f>
        <v/>
      </c>
      <c r="AW690" s="134" t="str">
        <f>IF(ISERR(IF($C690="","",SUMIFS(Con_ve!$F$6:$F$1005,Con_ve!$C$6:$C$1005,$C690,Con_ve!$I$6:$I$1005,"Fechada",Con_ve!$Q$6:$Q$1005,Cad_cl!AW$5))),"",IF($C690="","",SUMIFS(Con_ve!$F$6:$F$1005,Con_ve!$C$6:$C$1005,$C690,Con_ve!$I$6:$I$1005,"Fechada",Con_ve!$Q$6:$Q$1005,Cad_cl!AW$5)))</f>
        <v/>
      </c>
      <c r="AX690" s="134" t="str">
        <f>IF(ISERR(IF($C690="","",SUMIFS(Con_ve!$F$6:$F$1005,Con_ve!$C$6:$C$1005,$C690,Con_ve!$I$6:$I$1005,"Fechada",Con_ve!$Q$6:$Q$1005,Cad_cl!AX$5))),"",IF($C690="","",SUMIFS(Con_ve!$F$6:$F$1005,Con_ve!$C$6:$C$1005,$C690,Con_ve!$I$6:$I$1005,"Fechada",Con_ve!$Q$6:$Q$1005,Cad_cl!AX$5)))</f>
        <v/>
      </c>
      <c r="AY690" s="134" t="str">
        <f>IF(ISERR(IF($C690="","",SUMIFS(Con_ve!$F$6:$F$1005,Con_ve!$C$6:$C$1005,$C690,Con_ve!$I$6:$I$1005,"Fechada",Con_ve!$Q$6:$Q$1005,Cad_cl!AY$5))),"",IF($C690="","",SUMIFS(Con_ve!$F$6:$F$1005,Con_ve!$C$6:$C$1005,$C690,Con_ve!$I$6:$I$1005,"Fechada",Con_ve!$Q$6:$Q$1005,Cad_cl!AY$5)))</f>
        <v/>
      </c>
      <c r="AZ690" s="134" t="str">
        <f>IF(ISERR(IF($C690="","",SUMIFS(Con_ve!$F$6:$F$1005,Con_ve!$C$6:$C$1005,$C690,Con_ve!$I$6:$I$1005,"Fechada",Con_ve!$Q$6:$Q$1005,Cad_cl!AZ$5))),"",IF($C690="","",SUMIFS(Con_ve!$F$6:$F$1005,Con_ve!$C$6:$C$1005,$C690,Con_ve!$I$6:$I$1005,"Fechada",Con_ve!$Q$6:$Q$1005,Cad_cl!AZ$5)))</f>
        <v/>
      </c>
      <c r="BA690" s="134" t="str">
        <f>IF(ISERR(IF($C690="","",SUMIFS(Con_ve!$F$6:$F$1005,Con_ve!$C$6:$C$1005,$C690,Con_ve!$I$6:$I$1005,"Fechada",Con_ve!$Q$6:$Q$1005,Cad_cl!BA$5))),"",IF($C690="","",SUMIFS(Con_ve!$F$6:$F$1005,Con_ve!$C$6:$C$1005,$C690,Con_ve!$I$6:$I$1005,"Fechada",Con_ve!$Q$6:$Q$1005,Cad_cl!BA$5)))</f>
        <v/>
      </c>
      <c r="BB690" s="134">
        <f t="shared" si="30"/>
        <v>0</v>
      </c>
      <c r="BD690" s="134" t="str">
        <f>IF(ISERR(IF($C690="","",SUMIFS(Con_ve!$F$6:$F$1005,Con_ve!$C$6:$C$1005,$C690,Con_ve!$I$6:$I$1005,"Em negociação",Con_ve!$Q$6:$Q$1005,Cad_cl!BD$5))),"",IF($C690="","",SUMIFS(Con_ve!$F$6:$F$1005,Con_ve!$C$6:$C$1005,$C690,Con_ve!$I$6:$I$1005,"Em negociação",Con_ve!$Q$6:$Q$1005,Cad_cl!BD$5)))</f>
        <v/>
      </c>
      <c r="BE690" s="134" t="str">
        <f>IF(ISERR(IF($C690="","",SUMIFS(Con_ve!$F$6:$F$1005,Con_ve!$C$6:$C$1005,$C690,Con_ve!$I$6:$I$1005,"Em negociação",Con_ve!$Q$6:$Q$1005,Cad_cl!BE$5))),"",IF($C690="","",SUMIFS(Con_ve!$F$6:$F$1005,Con_ve!$C$6:$C$1005,$C690,Con_ve!$I$6:$I$1005,"Em negociação",Con_ve!$Q$6:$Q$1005,Cad_cl!BE$5)))</f>
        <v/>
      </c>
      <c r="BF690" s="134" t="str">
        <f>IF(ISERR(IF($C690="","",SUMIFS(Con_ve!$F$6:$F$1005,Con_ve!$C$6:$C$1005,$C690,Con_ve!$I$6:$I$1005,"Em negociação",Con_ve!$Q$6:$Q$1005,Cad_cl!BF$5))),"",IF($C690="","",SUMIFS(Con_ve!$F$6:$F$1005,Con_ve!$C$6:$C$1005,$C690,Con_ve!$I$6:$I$1005,"Em negociação",Con_ve!$Q$6:$Q$1005,Cad_cl!BF$5)))</f>
        <v/>
      </c>
      <c r="BG690" s="134" t="str">
        <f>IF(ISERR(IF($C690="","",SUMIFS(Con_ve!$F$6:$F$1005,Con_ve!$C$6:$C$1005,$C690,Con_ve!$I$6:$I$1005,"Em negociação",Con_ve!$Q$6:$Q$1005,Cad_cl!BG$5))),"",IF($C690="","",SUMIFS(Con_ve!$F$6:$F$1005,Con_ve!$C$6:$C$1005,$C690,Con_ve!$I$6:$I$1005,"Em negociação",Con_ve!$Q$6:$Q$1005,Cad_cl!BG$5)))</f>
        <v/>
      </c>
      <c r="BH690" s="134" t="str">
        <f>IF(ISERR(IF($C690="","",SUMIFS(Con_ve!$F$6:$F$1005,Con_ve!$C$6:$C$1005,$C690,Con_ve!$I$6:$I$1005,"Em negociação",Con_ve!$Q$6:$Q$1005,Cad_cl!BH$5))),"",IF($C690="","",SUMIFS(Con_ve!$F$6:$F$1005,Con_ve!$C$6:$C$1005,$C690,Con_ve!$I$6:$I$1005,"Em negociação",Con_ve!$Q$6:$Q$1005,Cad_cl!BH$5)))</f>
        <v/>
      </c>
      <c r="BI690" s="134" t="str">
        <f>IF(ISERR(IF($C690="","",SUMIFS(Con_ve!$F$6:$F$1005,Con_ve!$C$6:$C$1005,$C690,Con_ve!$I$6:$I$1005,"Em negociação",Con_ve!$Q$6:$Q$1005,Cad_cl!BI$5))),"",IF($C690="","",SUMIFS(Con_ve!$F$6:$F$1005,Con_ve!$C$6:$C$1005,$C690,Con_ve!$I$6:$I$1005,"Em negociação",Con_ve!$Q$6:$Q$1005,Cad_cl!BI$5)))</f>
        <v/>
      </c>
      <c r="BJ690" s="134" t="str">
        <f>IF(ISERR(IF($C690="","",SUMIFS(Con_ve!$F$6:$F$1005,Con_ve!$C$6:$C$1005,$C690,Con_ve!$I$6:$I$1005,"Em negociação",Con_ve!$Q$6:$Q$1005,Cad_cl!BJ$5))),"",IF($C690="","",SUMIFS(Con_ve!$F$6:$F$1005,Con_ve!$C$6:$C$1005,$C690,Con_ve!$I$6:$I$1005,"Em negociação",Con_ve!$Q$6:$Q$1005,Cad_cl!BJ$5)))</f>
        <v/>
      </c>
      <c r="BK690" s="134" t="str">
        <f>IF(ISERR(IF($C690="","",SUMIFS(Con_ve!$F$6:$F$1005,Con_ve!$C$6:$C$1005,$C690,Con_ve!$I$6:$I$1005,"Em negociação",Con_ve!$Q$6:$Q$1005,Cad_cl!BK$5))),"",IF($C690="","",SUMIFS(Con_ve!$F$6:$F$1005,Con_ve!$C$6:$C$1005,$C690,Con_ve!$I$6:$I$1005,"Em negociação",Con_ve!$Q$6:$Q$1005,Cad_cl!BK$5)))</f>
        <v/>
      </c>
      <c r="BL690" s="134" t="str">
        <f>IF(ISERR(IF($C690="","",SUMIFS(Con_ve!$F$6:$F$1005,Con_ve!$C$6:$C$1005,$C690,Con_ve!$I$6:$I$1005,"Em negociação",Con_ve!$Q$6:$Q$1005,Cad_cl!BL$5))),"",IF($C690="","",SUMIFS(Con_ve!$F$6:$F$1005,Con_ve!$C$6:$C$1005,$C690,Con_ve!$I$6:$I$1005,"Em negociação",Con_ve!$Q$6:$Q$1005,Cad_cl!BL$5)))</f>
        <v/>
      </c>
      <c r="BM690" s="134" t="str">
        <f>IF(ISERR(IF($C690="","",SUMIFS(Con_ve!$F$6:$F$1005,Con_ve!$C$6:$C$1005,$C690,Con_ve!$I$6:$I$1005,"Em negociação",Con_ve!$Q$6:$Q$1005,Cad_cl!BM$5))),"",IF($C690="","",SUMIFS(Con_ve!$F$6:$F$1005,Con_ve!$C$6:$C$1005,$C690,Con_ve!$I$6:$I$1005,"Em negociação",Con_ve!$Q$6:$Q$1005,Cad_cl!BM$5)))</f>
        <v/>
      </c>
      <c r="BN690" s="134" t="str">
        <f>IF(ISERR(IF($C690="","",SUMIFS(Con_ve!$F$6:$F$1005,Con_ve!$C$6:$C$1005,$C690,Con_ve!$I$6:$I$1005,"Em negociação",Con_ve!$Q$6:$Q$1005,Cad_cl!BN$5))),"",IF($C690="","",SUMIFS(Con_ve!$F$6:$F$1005,Con_ve!$C$6:$C$1005,$C690,Con_ve!$I$6:$I$1005,"Em negociação",Con_ve!$Q$6:$Q$1005,Cad_cl!BN$5)))</f>
        <v/>
      </c>
      <c r="BO690" s="134" t="str">
        <f>IF(ISERR(IF($C690="","",SUMIFS(Con_ve!$F$6:$F$1005,Con_ve!$C$6:$C$1005,$C690,Con_ve!$I$6:$I$1005,"Em negociação",Con_ve!$Q$6:$Q$1005,Cad_cl!BO$5))),"",IF($C690="","",SUMIFS(Con_ve!$F$6:$F$1005,Con_ve!$C$6:$C$1005,$C690,Con_ve!$I$6:$I$1005,"Em negociação",Con_ve!$Q$6:$Q$1005,Cad_cl!BO$5)))</f>
        <v/>
      </c>
      <c r="BP690" s="134">
        <f t="shared" si="31"/>
        <v>0</v>
      </c>
      <c r="BR690" s="125" t="str">
        <f>IF(ISERR(IF(AND($I690=Re_lo!$E$5,BR$5=VLOOKUP(Re_lo!$H$5,Re_lo!$N$5:$O$16,2,0)),AP690,"")),"",IF(AND($I690=Re_lo!$E$5,BR$5=VLOOKUP(Re_lo!$H$5,Re_lo!$N$5:$O$16,2,0)),AP690,""))</f>
        <v/>
      </c>
      <c r="BS690" s="125" t="str">
        <f>IF(ISERR(IF(AND($I690=Re_lo!$E$5,BS$5=VLOOKUP(Re_lo!$H$5,Re_lo!$N$5:$O$16,2,0)),AQ690,"")),"",IF(AND($I690=Re_lo!$E$5,BS$5=VLOOKUP(Re_lo!$H$5,Re_lo!$N$5:$O$16,2,0)),AQ690,""))</f>
        <v/>
      </c>
      <c r="BT690" s="125" t="str">
        <f>IF(ISERR(IF(AND($I690=Re_lo!$E$5,BT$5=VLOOKUP(Re_lo!$H$5,Re_lo!$N$5:$O$16,2,0)),AR690,"")),"",IF(AND($I690=Re_lo!$E$5,BT$5=VLOOKUP(Re_lo!$H$5,Re_lo!$N$5:$O$16,2,0)),AR690,""))</f>
        <v/>
      </c>
      <c r="BU690" s="125" t="str">
        <f>IF(ISERR(IF(AND($I690=Re_lo!$E$5,BU$5=VLOOKUP(Re_lo!$H$5,Re_lo!$N$5:$O$16,2,0)),AS690,"")),"",IF(AND($I690=Re_lo!$E$5,BU$5=VLOOKUP(Re_lo!$H$5,Re_lo!$N$5:$O$16,2,0)),AS690,""))</f>
        <v/>
      </c>
      <c r="BV690" s="125" t="str">
        <f>IF(ISERR(IF(AND($I690=Re_lo!$E$5,BV$5=VLOOKUP(Re_lo!$H$5,Re_lo!$N$5:$O$16,2,0)),AT690,"")),"",IF(AND($I690=Re_lo!$E$5,BV$5=VLOOKUP(Re_lo!$H$5,Re_lo!$N$5:$O$16,2,0)),AT690,""))</f>
        <v/>
      </c>
      <c r="BW690" s="125" t="str">
        <f>IF(ISERR(IF(AND($I690=Re_lo!$E$5,BW$5=VLOOKUP(Re_lo!$H$5,Re_lo!$N$5:$O$16,2,0)),AU690,"")),"",IF(AND($I690=Re_lo!$E$5,BW$5=VLOOKUP(Re_lo!$H$5,Re_lo!$N$5:$O$16,2,0)),AU690,""))</f>
        <v/>
      </c>
      <c r="BX690" s="125" t="str">
        <f>IF(ISERR(IF(AND($I690=Re_lo!$E$5,BX$5=VLOOKUP(Re_lo!$H$5,Re_lo!$N$5:$O$16,2,0)),AV690,"")),"",IF(AND($I690=Re_lo!$E$5,BX$5=VLOOKUP(Re_lo!$H$5,Re_lo!$N$5:$O$16,2,0)),AV690,""))</f>
        <v/>
      </c>
      <c r="BY690" s="125" t="str">
        <f>IF(ISERR(IF(AND($I690=Re_lo!$E$5,BY$5=VLOOKUP(Re_lo!$H$5,Re_lo!$N$5:$O$16,2,0)),AW690,"")),"",IF(AND($I690=Re_lo!$E$5,BY$5=VLOOKUP(Re_lo!$H$5,Re_lo!$N$5:$O$16,2,0)),AW690,""))</f>
        <v/>
      </c>
      <c r="BZ690" s="125" t="str">
        <f>IF(ISERR(IF(AND($I690=Re_lo!$E$5,BZ$5=VLOOKUP(Re_lo!$H$5,Re_lo!$N$5:$O$16,2,0)),AX690,"")),"",IF(AND($I690=Re_lo!$E$5,BZ$5=VLOOKUP(Re_lo!$H$5,Re_lo!$N$5:$O$16,2,0)),AX690,""))</f>
        <v/>
      </c>
      <c r="CA690" s="125" t="str">
        <f>IF(ISERR(IF(AND($I690=Re_lo!$E$5,CA$5=VLOOKUP(Re_lo!$H$5,Re_lo!$N$5:$O$16,2,0)),AY690,"")),"",IF(AND($I690=Re_lo!$E$5,CA$5=VLOOKUP(Re_lo!$H$5,Re_lo!$N$5:$O$16,2,0)),AY690,""))</f>
        <v/>
      </c>
      <c r="CB690" s="125" t="str">
        <f>IF(ISERR(IF(AND($I690=Re_lo!$E$5,CB$5=VLOOKUP(Re_lo!$H$5,Re_lo!$N$5:$O$16,2,0)),AZ690,"")),"",IF(AND($I690=Re_lo!$E$5,CB$5=VLOOKUP(Re_lo!$H$5,Re_lo!$N$5:$O$16,2,0)),AZ690,""))</f>
        <v/>
      </c>
      <c r="CC690" s="125" t="str">
        <f>IF(ISERR(IF(AND($I690=Re_lo!$E$5,CC$5=VLOOKUP(Re_lo!$H$5,Re_lo!$N$5:$O$16,2,0)),BA690,"")),"",IF(AND($I690=Re_lo!$E$5,CC$5=VLOOKUP(Re_lo!$H$5,Re_lo!$N$5:$O$16,2,0)),BA690,""))</f>
        <v/>
      </c>
      <c r="CD690" s="125" t="str">
        <f>IF(ISERR(IF(AND($I690=Re_lo!$E$5,CD$5=VLOOKUP(Re_lo!$H$5,Re_lo!$N$5:$O$16,2,0)),BB690,"")),"",IF(AND($I690=Re_lo!$E$5,CD$5=VLOOKUP(Re_lo!$H$5,Re_lo!$N$5:$O$16,2,0)),BB690,""))</f>
        <v/>
      </c>
      <c r="CF690" s="125" t="str">
        <f>IF($C690="","",COUNTIFS(Con_ve!$C$6:$C$1005,$C690,Con_ve!$Q$6:$Q$1005,Cad_cl!CF$5))</f>
        <v/>
      </c>
      <c r="CG690" s="125" t="str">
        <f>IF($C690="","",COUNTIFS(Con_ve!$C$6:$C$1005,$C690,Con_ve!$Q$6:$Q$1005,Cad_cl!CG$5))</f>
        <v/>
      </c>
      <c r="CH690" s="125" t="str">
        <f>IF($C690="","",COUNTIFS(Con_ve!$C$6:$C$1005,$C690,Con_ve!$Q$6:$Q$1005,Cad_cl!CH$5))</f>
        <v/>
      </c>
      <c r="CI690" s="125" t="str">
        <f>IF($C690="","",COUNTIFS(Con_ve!$C$6:$C$1005,$C690,Con_ve!$Q$6:$Q$1005,Cad_cl!CI$5))</f>
        <v/>
      </c>
      <c r="CJ690" s="125" t="str">
        <f>IF($C690="","",COUNTIFS(Con_ve!$C$6:$C$1005,$C690,Con_ve!$Q$6:$Q$1005,Cad_cl!CJ$5))</f>
        <v/>
      </c>
      <c r="CK690" s="125" t="str">
        <f>IF($C690="","",COUNTIFS(Con_ve!$C$6:$C$1005,$C690,Con_ve!$Q$6:$Q$1005,Cad_cl!CK$5))</f>
        <v/>
      </c>
      <c r="CL690" s="125" t="str">
        <f>IF($C690="","",COUNTIFS(Con_ve!$C$6:$C$1005,$C690,Con_ve!$Q$6:$Q$1005,Cad_cl!CL$5))</f>
        <v/>
      </c>
      <c r="CM690" s="125" t="str">
        <f>IF($C690="","",COUNTIFS(Con_ve!$C$6:$C$1005,$C690,Con_ve!$Q$6:$Q$1005,Cad_cl!CM$5))</f>
        <v/>
      </c>
      <c r="CN690" s="125" t="str">
        <f>IF($C690="","",COUNTIFS(Con_ve!$C$6:$C$1005,$C690,Con_ve!$Q$6:$Q$1005,Cad_cl!CN$5))</f>
        <v/>
      </c>
      <c r="CO690" s="125" t="str">
        <f>IF($C690="","",COUNTIFS(Con_ve!$C$6:$C$1005,$C690,Con_ve!$Q$6:$Q$1005,Cad_cl!CO$5))</f>
        <v/>
      </c>
      <c r="CP690" s="125" t="str">
        <f>IF($C690="","",COUNTIFS(Con_ve!$C$6:$C$1005,$C690,Con_ve!$Q$6:$Q$1005,Cad_cl!CP$5))</f>
        <v/>
      </c>
      <c r="CQ690" s="125" t="str">
        <f>IF($C690="","",COUNTIFS(Con_ve!$C$6:$C$1005,$C690,Con_ve!$Q$6:$Q$1005,Cad_cl!CQ$5))</f>
        <v/>
      </c>
      <c r="CR690" s="125">
        <f t="shared" si="32"/>
        <v>0</v>
      </c>
    </row>
    <row r="691" spans="3:96" ht="30" customHeight="1">
      <c r="C691" s="153"/>
      <c r="D691" s="153"/>
      <c r="E691" s="154"/>
      <c r="F691" s="153"/>
      <c r="G691" s="155"/>
      <c r="H691" s="153"/>
      <c r="I691" s="153"/>
      <c r="J691" s="132" t="s">
        <v>309</v>
      </c>
      <c r="K691" s="133" t="s">
        <v>309</v>
      </c>
      <c r="L691" s="153"/>
      <c r="M691" s="153"/>
      <c r="N691" s="153"/>
      <c r="O691" s="153"/>
      <c r="P691" s="153"/>
      <c r="Q691" s="153"/>
      <c r="AP691" s="134" t="str">
        <f>IF(ISERR(IF($C691="","",SUMIFS(Con_ve!$F$6:$F$1005,Con_ve!$C$6:$C$1005,$C691,Con_ve!$I$6:$I$1005,"Fechada",Con_ve!$Q$6:$Q$1005,Cad_cl!AP$5))),"",IF($C691="","",SUMIFS(Con_ve!$F$6:$F$1005,Con_ve!$C$6:$C$1005,$C691,Con_ve!$I$6:$I$1005,"Fechada",Con_ve!$Q$6:$Q$1005,Cad_cl!AP$5)))</f>
        <v/>
      </c>
      <c r="AQ691" s="134" t="str">
        <f>IF(ISERR(IF($C691="","",SUMIFS(Con_ve!$F$6:$F$1005,Con_ve!$C$6:$C$1005,$C691,Con_ve!$I$6:$I$1005,"Fechada",Con_ve!$Q$6:$Q$1005,Cad_cl!AQ$5))),"",IF($C691="","",SUMIFS(Con_ve!$F$6:$F$1005,Con_ve!$C$6:$C$1005,$C691,Con_ve!$I$6:$I$1005,"Fechada",Con_ve!$Q$6:$Q$1005,Cad_cl!AQ$5)))</f>
        <v/>
      </c>
      <c r="AR691" s="134" t="str">
        <f>IF(ISERR(IF($C691="","",SUMIFS(Con_ve!$F$6:$F$1005,Con_ve!$C$6:$C$1005,$C691,Con_ve!$I$6:$I$1005,"Fechada",Con_ve!$Q$6:$Q$1005,Cad_cl!AR$5))),"",IF($C691="","",SUMIFS(Con_ve!$F$6:$F$1005,Con_ve!$C$6:$C$1005,$C691,Con_ve!$I$6:$I$1005,"Fechada",Con_ve!$Q$6:$Q$1005,Cad_cl!AR$5)))</f>
        <v/>
      </c>
      <c r="AS691" s="134" t="str">
        <f>IF(ISERR(IF($C691="","",SUMIFS(Con_ve!$F$6:$F$1005,Con_ve!$C$6:$C$1005,$C691,Con_ve!$I$6:$I$1005,"Fechada",Con_ve!$Q$6:$Q$1005,Cad_cl!AS$5))),"",IF($C691="","",SUMIFS(Con_ve!$F$6:$F$1005,Con_ve!$C$6:$C$1005,$C691,Con_ve!$I$6:$I$1005,"Fechada",Con_ve!$Q$6:$Q$1005,Cad_cl!AS$5)))</f>
        <v/>
      </c>
      <c r="AT691" s="134" t="str">
        <f>IF(ISERR(IF($C691="","",SUMIFS(Con_ve!$F$6:$F$1005,Con_ve!$C$6:$C$1005,$C691,Con_ve!$I$6:$I$1005,"Fechada",Con_ve!$Q$6:$Q$1005,Cad_cl!AT$5))),"",IF($C691="","",SUMIFS(Con_ve!$F$6:$F$1005,Con_ve!$C$6:$C$1005,$C691,Con_ve!$I$6:$I$1005,"Fechada",Con_ve!$Q$6:$Q$1005,Cad_cl!AT$5)))</f>
        <v/>
      </c>
      <c r="AU691" s="134" t="str">
        <f>IF(ISERR(IF($C691="","",SUMIFS(Con_ve!$F$6:$F$1005,Con_ve!$C$6:$C$1005,$C691,Con_ve!$I$6:$I$1005,"Fechada",Con_ve!$Q$6:$Q$1005,Cad_cl!AU$5))),"",IF($C691="","",SUMIFS(Con_ve!$F$6:$F$1005,Con_ve!$C$6:$C$1005,$C691,Con_ve!$I$6:$I$1005,"Fechada",Con_ve!$Q$6:$Q$1005,Cad_cl!AU$5)))</f>
        <v/>
      </c>
      <c r="AV691" s="134" t="str">
        <f>IF(ISERR(IF($C691="","",SUMIFS(Con_ve!$F$6:$F$1005,Con_ve!$C$6:$C$1005,$C691,Con_ve!$I$6:$I$1005,"Fechada",Con_ve!$Q$6:$Q$1005,Cad_cl!AV$5))),"",IF($C691="","",SUMIFS(Con_ve!$F$6:$F$1005,Con_ve!$C$6:$C$1005,$C691,Con_ve!$I$6:$I$1005,"Fechada",Con_ve!$Q$6:$Q$1005,Cad_cl!AV$5)))</f>
        <v/>
      </c>
      <c r="AW691" s="134" t="str">
        <f>IF(ISERR(IF($C691="","",SUMIFS(Con_ve!$F$6:$F$1005,Con_ve!$C$6:$C$1005,$C691,Con_ve!$I$6:$I$1005,"Fechada",Con_ve!$Q$6:$Q$1005,Cad_cl!AW$5))),"",IF($C691="","",SUMIFS(Con_ve!$F$6:$F$1005,Con_ve!$C$6:$C$1005,$C691,Con_ve!$I$6:$I$1005,"Fechada",Con_ve!$Q$6:$Q$1005,Cad_cl!AW$5)))</f>
        <v/>
      </c>
      <c r="AX691" s="134" t="str">
        <f>IF(ISERR(IF($C691="","",SUMIFS(Con_ve!$F$6:$F$1005,Con_ve!$C$6:$C$1005,$C691,Con_ve!$I$6:$I$1005,"Fechada",Con_ve!$Q$6:$Q$1005,Cad_cl!AX$5))),"",IF($C691="","",SUMIFS(Con_ve!$F$6:$F$1005,Con_ve!$C$6:$C$1005,$C691,Con_ve!$I$6:$I$1005,"Fechada",Con_ve!$Q$6:$Q$1005,Cad_cl!AX$5)))</f>
        <v/>
      </c>
      <c r="AY691" s="134" t="str">
        <f>IF(ISERR(IF($C691="","",SUMIFS(Con_ve!$F$6:$F$1005,Con_ve!$C$6:$C$1005,$C691,Con_ve!$I$6:$I$1005,"Fechada",Con_ve!$Q$6:$Q$1005,Cad_cl!AY$5))),"",IF($C691="","",SUMIFS(Con_ve!$F$6:$F$1005,Con_ve!$C$6:$C$1005,$C691,Con_ve!$I$6:$I$1005,"Fechada",Con_ve!$Q$6:$Q$1005,Cad_cl!AY$5)))</f>
        <v/>
      </c>
      <c r="AZ691" s="134" t="str">
        <f>IF(ISERR(IF($C691="","",SUMIFS(Con_ve!$F$6:$F$1005,Con_ve!$C$6:$C$1005,$C691,Con_ve!$I$6:$I$1005,"Fechada",Con_ve!$Q$6:$Q$1005,Cad_cl!AZ$5))),"",IF($C691="","",SUMIFS(Con_ve!$F$6:$F$1005,Con_ve!$C$6:$C$1005,$C691,Con_ve!$I$6:$I$1005,"Fechada",Con_ve!$Q$6:$Q$1005,Cad_cl!AZ$5)))</f>
        <v/>
      </c>
      <c r="BA691" s="134" t="str">
        <f>IF(ISERR(IF($C691="","",SUMIFS(Con_ve!$F$6:$F$1005,Con_ve!$C$6:$C$1005,$C691,Con_ve!$I$6:$I$1005,"Fechada",Con_ve!$Q$6:$Q$1005,Cad_cl!BA$5))),"",IF($C691="","",SUMIFS(Con_ve!$F$6:$F$1005,Con_ve!$C$6:$C$1005,$C691,Con_ve!$I$6:$I$1005,"Fechada",Con_ve!$Q$6:$Q$1005,Cad_cl!BA$5)))</f>
        <v/>
      </c>
      <c r="BB691" s="134">
        <f t="shared" si="30"/>
        <v>0</v>
      </c>
      <c r="BD691" s="134" t="str">
        <f>IF(ISERR(IF($C691="","",SUMIFS(Con_ve!$F$6:$F$1005,Con_ve!$C$6:$C$1005,$C691,Con_ve!$I$6:$I$1005,"Em negociação",Con_ve!$Q$6:$Q$1005,Cad_cl!BD$5))),"",IF($C691="","",SUMIFS(Con_ve!$F$6:$F$1005,Con_ve!$C$6:$C$1005,$C691,Con_ve!$I$6:$I$1005,"Em negociação",Con_ve!$Q$6:$Q$1005,Cad_cl!BD$5)))</f>
        <v/>
      </c>
      <c r="BE691" s="134" t="str">
        <f>IF(ISERR(IF($C691="","",SUMIFS(Con_ve!$F$6:$F$1005,Con_ve!$C$6:$C$1005,$C691,Con_ve!$I$6:$I$1005,"Em negociação",Con_ve!$Q$6:$Q$1005,Cad_cl!BE$5))),"",IF($C691="","",SUMIFS(Con_ve!$F$6:$F$1005,Con_ve!$C$6:$C$1005,$C691,Con_ve!$I$6:$I$1005,"Em negociação",Con_ve!$Q$6:$Q$1005,Cad_cl!BE$5)))</f>
        <v/>
      </c>
      <c r="BF691" s="134" t="str">
        <f>IF(ISERR(IF($C691="","",SUMIFS(Con_ve!$F$6:$F$1005,Con_ve!$C$6:$C$1005,$C691,Con_ve!$I$6:$I$1005,"Em negociação",Con_ve!$Q$6:$Q$1005,Cad_cl!BF$5))),"",IF($C691="","",SUMIFS(Con_ve!$F$6:$F$1005,Con_ve!$C$6:$C$1005,$C691,Con_ve!$I$6:$I$1005,"Em negociação",Con_ve!$Q$6:$Q$1005,Cad_cl!BF$5)))</f>
        <v/>
      </c>
      <c r="BG691" s="134" t="str">
        <f>IF(ISERR(IF($C691="","",SUMIFS(Con_ve!$F$6:$F$1005,Con_ve!$C$6:$C$1005,$C691,Con_ve!$I$6:$I$1005,"Em negociação",Con_ve!$Q$6:$Q$1005,Cad_cl!BG$5))),"",IF($C691="","",SUMIFS(Con_ve!$F$6:$F$1005,Con_ve!$C$6:$C$1005,$C691,Con_ve!$I$6:$I$1005,"Em negociação",Con_ve!$Q$6:$Q$1005,Cad_cl!BG$5)))</f>
        <v/>
      </c>
      <c r="BH691" s="134" t="str">
        <f>IF(ISERR(IF($C691="","",SUMIFS(Con_ve!$F$6:$F$1005,Con_ve!$C$6:$C$1005,$C691,Con_ve!$I$6:$I$1005,"Em negociação",Con_ve!$Q$6:$Q$1005,Cad_cl!BH$5))),"",IF($C691="","",SUMIFS(Con_ve!$F$6:$F$1005,Con_ve!$C$6:$C$1005,$C691,Con_ve!$I$6:$I$1005,"Em negociação",Con_ve!$Q$6:$Q$1005,Cad_cl!BH$5)))</f>
        <v/>
      </c>
      <c r="BI691" s="134" t="str">
        <f>IF(ISERR(IF($C691="","",SUMIFS(Con_ve!$F$6:$F$1005,Con_ve!$C$6:$C$1005,$C691,Con_ve!$I$6:$I$1005,"Em negociação",Con_ve!$Q$6:$Q$1005,Cad_cl!BI$5))),"",IF($C691="","",SUMIFS(Con_ve!$F$6:$F$1005,Con_ve!$C$6:$C$1005,$C691,Con_ve!$I$6:$I$1005,"Em negociação",Con_ve!$Q$6:$Q$1005,Cad_cl!BI$5)))</f>
        <v/>
      </c>
      <c r="BJ691" s="134" t="str">
        <f>IF(ISERR(IF($C691="","",SUMIFS(Con_ve!$F$6:$F$1005,Con_ve!$C$6:$C$1005,$C691,Con_ve!$I$6:$I$1005,"Em negociação",Con_ve!$Q$6:$Q$1005,Cad_cl!BJ$5))),"",IF($C691="","",SUMIFS(Con_ve!$F$6:$F$1005,Con_ve!$C$6:$C$1005,$C691,Con_ve!$I$6:$I$1005,"Em negociação",Con_ve!$Q$6:$Q$1005,Cad_cl!BJ$5)))</f>
        <v/>
      </c>
      <c r="BK691" s="134" t="str">
        <f>IF(ISERR(IF($C691="","",SUMIFS(Con_ve!$F$6:$F$1005,Con_ve!$C$6:$C$1005,$C691,Con_ve!$I$6:$I$1005,"Em negociação",Con_ve!$Q$6:$Q$1005,Cad_cl!BK$5))),"",IF($C691="","",SUMIFS(Con_ve!$F$6:$F$1005,Con_ve!$C$6:$C$1005,$C691,Con_ve!$I$6:$I$1005,"Em negociação",Con_ve!$Q$6:$Q$1005,Cad_cl!BK$5)))</f>
        <v/>
      </c>
      <c r="BL691" s="134" t="str">
        <f>IF(ISERR(IF($C691="","",SUMIFS(Con_ve!$F$6:$F$1005,Con_ve!$C$6:$C$1005,$C691,Con_ve!$I$6:$I$1005,"Em negociação",Con_ve!$Q$6:$Q$1005,Cad_cl!BL$5))),"",IF($C691="","",SUMIFS(Con_ve!$F$6:$F$1005,Con_ve!$C$6:$C$1005,$C691,Con_ve!$I$6:$I$1005,"Em negociação",Con_ve!$Q$6:$Q$1005,Cad_cl!BL$5)))</f>
        <v/>
      </c>
      <c r="BM691" s="134" t="str">
        <f>IF(ISERR(IF($C691="","",SUMIFS(Con_ve!$F$6:$F$1005,Con_ve!$C$6:$C$1005,$C691,Con_ve!$I$6:$I$1005,"Em negociação",Con_ve!$Q$6:$Q$1005,Cad_cl!BM$5))),"",IF($C691="","",SUMIFS(Con_ve!$F$6:$F$1005,Con_ve!$C$6:$C$1005,$C691,Con_ve!$I$6:$I$1005,"Em negociação",Con_ve!$Q$6:$Q$1005,Cad_cl!BM$5)))</f>
        <v/>
      </c>
      <c r="BN691" s="134" t="str">
        <f>IF(ISERR(IF($C691="","",SUMIFS(Con_ve!$F$6:$F$1005,Con_ve!$C$6:$C$1005,$C691,Con_ve!$I$6:$I$1005,"Em negociação",Con_ve!$Q$6:$Q$1005,Cad_cl!BN$5))),"",IF($C691="","",SUMIFS(Con_ve!$F$6:$F$1005,Con_ve!$C$6:$C$1005,$C691,Con_ve!$I$6:$I$1005,"Em negociação",Con_ve!$Q$6:$Q$1005,Cad_cl!BN$5)))</f>
        <v/>
      </c>
      <c r="BO691" s="134" t="str">
        <f>IF(ISERR(IF($C691="","",SUMIFS(Con_ve!$F$6:$F$1005,Con_ve!$C$6:$C$1005,$C691,Con_ve!$I$6:$I$1005,"Em negociação",Con_ve!$Q$6:$Q$1005,Cad_cl!BO$5))),"",IF($C691="","",SUMIFS(Con_ve!$F$6:$F$1005,Con_ve!$C$6:$C$1005,$C691,Con_ve!$I$6:$I$1005,"Em negociação",Con_ve!$Q$6:$Q$1005,Cad_cl!BO$5)))</f>
        <v/>
      </c>
      <c r="BP691" s="134">
        <f t="shared" si="31"/>
        <v>0</v>
      </c>
      <c r="BR691" s="125" t="str">
        <f>IF(ISERR(IF(AND($I691=Re_lo!$E$5,BR$5=VLOOKUP(Re_lo!$H$5,Re_lo!$N$5:$O$16,2,0)),AP691,"")),"",IF(AND($I691=Re_lo!$E$5,BR$5=VLOOKUP(Re_lo!$H$5,Re_lo!$N$5:$O$16,2,0)),AP691,""))</f>
        <v/>
      </c>
      <c r="BS691" s="125" t="str">
        <f>IF(ISERR(IF(AND($I691=Re_lo!$E$5,BS$5=VLOOKUP(Re_lo!$H$5,Re_lo!$N$5:$O$16,2,0)),AQ691,"")),"",IF(AND($I691=Re_lo!$E$5,BS$5=VLOOKUP(Re_lo!$H$5,Re_lo!$N$5:$O$16,2,0)),AQ691,""))</f>
        <v/>
      </c>
      <c r="BT691" s="125" t="str">
        <f>IF(ISERR(IF(AND($I691=Re_lo!$E$5,BT$5=VLOOKUP(Re_lo!$H$5,Re_lo!$N$5:$O$16,2,0)),AR691,"")),"",IF(AND($I691=Re_lo!$E$5,BT$5=VLOOKUP(Re_lo!$H$5,Re_lo!$N$5:$O$16,2,0)),AR691,""))</f>
        <v/>
      </c>
      <c r="BU691" s="125" t="str">
        <f>IF(ISERR(IF(AND($I691=Re_lo!$E$5,BU$5=VLOOKUP(Re_lo!$H$5,Re_lo!$N$5:$O$16,2,0)),AS691,"")),"",IF(AND($I691=Re_lo!$E$5,BU$5=VLOOKUP(Re_lo!$H$5,Re_lo!$N$5:$O$16,2,0)),AS691,""))</f>
        <v/>
      </c>
      <c r="BV691" s="125" t="str">
        <f>IF(ISERR(IF(AND($I691=Re_lo!$E$5,BV$5=VLOOKUP(Re_lo!$H$5,Re_lo!$N$5:$O$16,2,0)),AT691,"")),"",IF(AND($I691=Re_lo!$E$5,BV$5=VLOOKUP(Re_lo!$H$5,Re_lo!$N$5:$O$16,2,0)),AT691,""))</f>
        <v/>
      </c>
      <c r="BW691" s="125" t="str">
        <f>IF(ISERR(IF(AND($I691=Re_lo!$E$5,BW$5=VLOOKUP(Re_lo!$H$5,Re_lo!$N$5:$O$16,2,0)),AU691,"")),"",IF(AND($I691=Re_lo!$E$5,BW$5=VLOOKUP(Re_lo!$H$5,Re_lo!$N$5:$O$16,2,0)),AU691,""))</f>
        <v/>
      </c>
      <c r="BX691" s="125" t="str">
        <f>IF(ISERR(IF(AND($I691=Re_lo!$E$5,BX$5=VLOOKUP(Re_lo!$H$5,Re_lo!$N$5:$O$16,2,0)),AV691,"")),"",IF(AND($I691=Re_lo!$E$5,BX$5=VLOOKUP(Re_lo!$H$5,Re_lo!$N$5:$O$16,2,0)),AV691,""))</f>
        <v/>
      </c>
      <c r="BY691" s="125" t="str">
        <f>IF(ISERR(IF(AND($I691=Re_lo!$E$5,BY$5=VLOOKUP(Re_lo!$H$5,Re_lo!$N$5:$O$16,2,0)),AW691,"")),"",IF(AND($I691=Re_lo!$E$5,BY$5=VLOOKUP(Re_lo!$H$5,Re_lo!$N$5:$O$16,2,0)),AW691,""))</f>
        <v/>
      </c>
      <c r="BZ691" s="125" t="str">
        <f>IF(ISERR(IF(AND($I691=Re_lo!$E$5,BZ$5=VLOOKUP(Re_lo!$H$5,Re_lo!$N$5:$O$16,2,0)),AX691,"")),"",IF(AND($I691=Re_lo!$E$5,BZ$5=VLOOKUP(Re_lo!$H$5,Re_lo!$N$5:$O$16,2,0)),AX691,""))</f>
        <v/>
      </c>
      <c r="CA691" s="125" t="str">
        <f>IF(ISERR(IF(AND($I691=Re_lo!$E$5,CA$5=VLOOKUP(Re_lo!$H$5,Re_lo!$N$5:$O$16,2,0)),AY691,"")),"",IF(AND($I691=Re_lo!$E$5,CA$5=VLOOKUP(Re_lo!$H$5,Re_lo!$N$5:$O$16,2,0)),AY691,""))</f>
        <v/>
      </c>
      <c r="CB691" s="125" t="str">
        <f>IF(ISERR(IF(AND($I691=Re_lo!$E$5,CB$5=VLOOKUP(Re_lo!$H$5,Re_lo!$N$5:$O$16,2,0)),AZ691,"")),"",IF(AND($I691=Re_lo!$E$5,CB$5=VLOOKUP(Re_lo!$H$5,Re_lo!$N$5:$O$16,2,0)),AZ691,""))</f>
        <v/>
      </c>
      <c r="CC691" s="125" t="str">
        <f>IF(ISERR(IF(AND($I691=Re_lo!$E$5,CC$5=VLOOKUP(Re_lo!$H$5,Re_lo!$N$5:$O$16,2,0)),BA691,"")),"",IF(AND($I691=Re_lo!$E$5,CC$5=VLOOKUP(Re_lo!$H$5,Re_lo!$N$5:$O$16,2,0)),BA691,""))</f>
        <v/>
      </c>
      <c r="CD691" s="125" t="str">
        <f>IF(ISERR(IF(AND($I691=Re_lo!$E$5,CD$5=VLOOKUP(Re_lo!$H$5,Re_lo!$N$5:$O$16,2,0)),BB691,"")),"",IF(AND($I691=Re_lo!$E$5,CD$5=VLOOKUP(Re_lo!$H$5,Re_lo!$N$5:$O$16,2,0)),BB691,""))</f>
        <v/>
      </c>
      <c r="CF691" s="125" t="str">
        <f>IF($C691="","",COUNTIFS(Con_ve!$C$6:$C$1005,$C691,Con_ve!$Q$6:$Q$1005,Cad_cl!CF$5))</f>
        <v/>
      </c>
      <c r="CG691" s="125" t="str">
        <f>IF($C691="","",COUNTIFS(Con_ve!$C$6:$C$1005,$C691,Con_ve!$Q$6:$Q$1005,Cad_cl!CG$5))</f>
        <v/>
      </c>
      <c r="CH691" s="125" t="str">
        <f>IF($C691="","",COUNTIFS(Con_ve!$C$6:$C$1005,$C691,Con_ve!$Q$6:$Q$1005,Cad_cl!CH$5))</f>
        <v/>
      </c>
      <c r="CI691" s="125" t="str">
        <f>IF($C691="","",COUNTIFS(Con_ve!$C$6:$C$1005,$C691,Con_ve!$Q$6:$Q$1005,Cad_cl!CI$5))</f>
        <v/>
      </c>
      <c r="CJ691" s="125" t="str">
        <f>IF($C691="","",COUNTIFS(Con_ve!$C$6:$C$1005,$C691,Con_ve!$Q$6:$Q$1005,Cad_cl!CJ$5))</f>
        <v/>
      </c>
      <c r="CK691" s="125" t="str">
        <f>IF($C691="","",COUNTIFS(Con_ve!$C$6:$C$1005,$C691,Con_ve!$Q$6:$Q$1005,Cad_cl!CK$5))</f>
        <v/>
      </c>
      <c r="CL691" s="125" t="str">
        <f>IF($C691="","",COUNTIFS(Con_ve!$C$6:$C$1005,$C691,Con_ve!$Q$6:$Q$1005,Cad_cl!CL$5))</f>
        <v/>
      </c>
      <c r="CM691" s="125" t="str">
        <f>IF($C691="","",COUNTIFS(Con_ve!$C$6:$C$1005,$C691,Con_ve!$Q$6:$Q$1005,Cad_cl!CM$5))</f>
        <v/>
      </c>
      <c r="CN691" s="125" t="str">
        <f>IF($C691="","",COUNTIFS(Con_ve!$C$6:$C$1005,$C691,Con_ve!$Q$6:$Q$1005,Cad_cl!CN$5))</f>
        <v/>
      </c>
      <c r="CO691" s="125" t="str">
        <f>IF($C691="","",COUNTIFS(Con_ve!$C$6:$C$1005,$C691,Con_ve!$Q$6:$Q$1005,Cad_cl!CO$5))</f>
        <v/>
      </c>
      <c r="CP691" s="125" t="str">
        <f>IF($C691="","",COUNTIFS(Con_ve!$C$6:$C$1005,$C691,Con_ve!$Q$6:$Q$1005,Cad_cl!CP$5))</f>
        <v/>
      </c>
      <c r="CQ691" s="125" t="str">
        <f>IF($C691="","",COUNTIFS(Con_ve!$C$6:$C$1005,$C691,Con_ve!$Q$6:$Q$1005,Cad_cl!CQ$5))</f>
        <v/>
      </c>
      <c r="CR691" s="125">
        <f t="shared" si="32"/>
        <v>0</v>
      </c>
    </row>
    <row r="692" spans="3:96" ht="30" customHeight="1">
      <c r="C692" s="153"/>
      <c r="D692" s="153"/>
      <c r="E692" s="154"/>
      <c r="F692" s="153"/>
      <c r="G692" s="155"/>
      <c r="H692" s="153"/>
      <c r="I692" s="153"/>
      <c r="J692" s="132" t="s">
        <v>309</v>
      </c>
      <c r="K692" s="133" t="s">
        <v>309</v>
      </c>
      <c r="L692" s="153"/>
      <c r="M692" s="153"/>
      <c r="N692" s="153"/>
      <c r="O692" s="153"/>
      <c r="P692" s="153"/>
      <c r="Q692" s="153"/>
      <c r="AP692" s="134" t="str">
        <f>IF(ISERR(IF($C692="","",SUMIFS(Con_ve!$F$6:$F$1005,Con_ve!$C$6:$C$1005,$C692,Con_ve!$I$6:$I$1005,"Fechada",Con_ve!$Q$6:$Q$1005,Cad_cl!AP$5))),"",IF($C692="","",SUMIFS(Con_ve!$F$6:$F$1005,Con_ve!$C$6:$C$1005,$C692,Con_ve!$I$6:$I$1005,"Fechada",Con_ve!$Q$6:$Q$1005,Cad_cl!AP$5)))</f>
        <v/>
      </c>
      <c r="AQ692" s="134" t="str">
        <f>IF(ISERR(IF($C692="","",SUMIFS(Con_ve!$F$6:$F$1005,Con_ve!$C$6:$C$1005,$C692,Con_ve!$I$6:$I$1005,"Fechada",Con_ve!$Q$6:$Q$1005,Cad_cl!AQ$5))),"",IF($C692="","",SUMIFS(Con_ve!$F$6:$F$1005,Con_ve!$C$6:$C$1005,$C692,Con_ve!$I$6:$I$1005,"Fechada",Con_ve!$Q$6:$Q$1005,Cad_cl!AQ$5)))</f>
        <v/>
      </c>
      <c r="AR692" s="134" t="str">
        <f>IF(ISERR(IF($C692="","",SUMIFS(Con_ve!$F$6:$F$1005,Con_ve!$C$6:$C$1005,$C692,Con_ve!$I$6:$I$1005,"Fechada",Con_ve!$Q$6:$Q$1005,Cad_cl!AR$5))),"",IF($C692="","",SUMIFS(Con_ve!$F$6:$F$1005,Con_ve!$C$6:$C$1005,$C692,Con_ve!$I$6:$I$1005,"Fechada",Con_ve!$Q$6:$Q$1005,Cad_cl!AR$5)))</f>
        <v/>
      </c>
      <c r="AS692" s="134" t="str">
        <f>IF(ISERR(IF($C692="","",SUMIFS(Con_ve!$F$6:$F$1005,Con_ve!$C$6:$C$1005,$C692,Con_ve!$I$6:$I$1005,"Fechada",Con_ve!$Q$6:$Q$1005,Cad_cl!AS$5))),"",IF($C692="","",SUMIFS(Con_ve!$F$6:$F$1005,Con_ve!$C$6:$C$1005,$C692,Con_ve!$I$6:$I$1005,"Fechada",Con_ve!$Q$6:$Q$1005,Cad_cl!AS$5)))</f>
        <v/>
      </c>
      <c r="AT692" s="134" t="str">
        <f>IF(ISERR(IF($C692="","",SUMIFS(Con_ve!$F$6:$F$1005,Con_ve!$C$6:$C$1005,$C692,Con_ve!$I$6:$I$1005,"Fechada",Con_ve!$Q$6:$Q$1005,Cad_cl!AT$5))),"",IF($C692="","",SUMIFS(Con_ve!$F$6:$F$1005,Con_ve!$C$6:$C$1005,$C692,Con_ve!$I$6:$I$1005,"Fechada",Con_ve!$Q$6:$Q$1005,Cad_cl!AT$5)))</f>
        <v/>
      </c>
      <c r="AU692" s="134" t="str">
        <f>IF(ISERR(IF($C692="","",SUMIFS(Con_ve!$F$6:$F$1005,Con_ve!$C$6:$C$1005,$C692,Con_ve!$I$6:$I$1005,"Fechada",Con_ve!$Q$6:$Q$1005,Cad_cl!AU$5))),"",IF($C692="","",SUMIFS(Con_ve!$F$6:$F$1005,Con_ve!$C$6:$C$1005,$C692,Con_ve!$I$6:$I$1005,"Fechada",Con_ve!$Q$6:$Q$1005,Cad_cl!AU$5)))</f>
        <v/>
      </c>
      <c r="AV692" s="134" t="str">
        <f>IF(ISERR(IF($C692="","",SUMIFS(Con_ve!$F$6:$F$1005,Con_ve!$C$6:$C$1005,$C692,Con_ve!$I$6:$I$1005,"Fechada",Con_ve!$Q$6:$Q$1005,Cad_cl!AV$5))),"",IF($C692="","",SUMIFS(Con_ve!$F$6:$F$1005,Con_ve!$C$6:$C$1005,$C692,Con_ve!$I$6:$I$1005,"Fechada",Con_ve!$Q$6:$Q$1005,Cad_cl!AV$5)))</f>
        <v/>
      </c>
      <c r="AW692" s="134" t="str">
        <f>IF(ISERR(IF($C692="","",SUMIFS(Con_ve!$F$6:$F$1005,Con_ve!$C$6:$C$1005,$C692,Con_ve!$I$6:$I$1005,"Fechada",Con_ve!$Q$6:$Q$1005,Cad_cl!AW$5))),"",IF($C692="","",SUMIFS(Con_ve!$F$6:$F$1005,Con_ve!$C$6:$C$1005,$C692,Con_ve!$I$6:$I$1005,"Fechada",Con_ve!$Q$6:$Q$1005,Cad_cl!AW$5)))</f>
        <v/>
      </c>
      <c r="AX692" s="134" t="str">
        <f>IF(ISERR(IF($C692="","",SUMIFS(Con_ve!$F$6:$F$1005,Con_ve!$C$6:$C$1005,$C692,Con_ve!$I$6:$I$1005,"Fechada",Con_ve!$Q$6:$Q$1005,Cad_cl!AX$5))),"",IF($C692="","",SUMIFS(Con_ve!$F$6:$F$1005,Con_ve!$C$6:$C$1005,$C692,Con_ve!$I$6:$I$1005,"Fechada",Con_ve!$Q$6:$Q$1005,Cad_cl!AX$5)))</f>
        <v/>
      </c>
      <c r="AY692" s="134" t="str">
        <f>IF(ISERR(IF($C692="","",SUMIFS(Con_ve!$F$6:$F$1005,Con_ve!$C$6:$C$1005,$C692,Con_ve!$I$6:$I$1005,"Fechada",Con_ve!$Q$6:$Q$1005,Cad_cl!AY$5))),"",IF($C692="","",SUMIFS(Con_ve!$F$6:$F$1005,Con_ve!$C$6:$C$1005,$C692,Con_ve!$I$6:$I$1005,"Fechada",Con_ve!$Q$6:$Q$1005,Cad_cl!AY$5)))</f>
        <v/>
      </c>
      <c r="AZ692" s="134" t="str">
        <f>IF(ISERR(IF($C692="","",SUMIFS(Con_ve!$F$6:$F$1005,Con_ve!$C$6:$C$1005,$C692,Con_ve!$I$6:$I$1005,"Fechada",Con_ve!$Q$6:$Q$1005,Cad_cl!AZ$5))),"",IF($C692="","",SUMIFS(Con_ve!$F$6:$F$1005,Con_ve!$C$6:$C$1005,$C692,Con_ve!$I$6:$I$1005,"Fechada",Con_ve!$Q$6:$Q$1005,Cad_cl!AZ$5)))</f>
        <v/>
      </c>
      <c r="BA692" s="134" t="str">
        <f>IF(ISERR(IF($C692="","",SUMIFS(Con_ve!$F$6:$F$1005,Con_ve!$C$6:$C$1005,$C692,Con_ve!$I$6:$I$1005,"Fechada",Con_ve!$Q$6:$Q$1005,Cad_cl!BA$5))),"",IF($C692="","",SUMIFS(Con_ve!$F$6:$F$1005,Con_ve!$C$6:$C$1005,$C692,Con_ve!$I$6:$I$1005,"Fechada",Con_ve!$Q$6:$Q$1005,Cad_cl!BA$5)))</f>
        <v/>
      </c>
      <c r="BB692" s="134">
        <f t="shared" si="30"/>
        <v>0</v>
      </c>
      <c r="BD692" s="134" t="str">
        <f>IF(ISERR(IF($C692="","",SUMIFS(Con_ve!$F$6:$F$1005,Con_ve!$C$6:$C$1005,$C692,Con_ve!$I$6:$I$1005,"Em negociação",Con_ve!$Q$6:$Q$1005,Cad_cl!BD$5))),"",IF($C692="","",SUMIFS(Con_ve!$F$6:$F$1005,Con_ve!$C$6:$C$1005,$C692,Con_ve!$I$6:$I$1005,"Em negociação",Con_ve!$Q$6:$Q$1005,Cad_cl!BD$5)))</f>
        <v/>
      </c>
      <c r="BE692" s="134" t="str">
        <f>IF(ISERR(IF($C692="","",SUMIFS(Con_ve!$F$6:$F$1005,Con_ve!$C$6:$C$1005,$C692,Con_ve!$I$6:$I$1005,"Em negociação",Con_ve!$Q$6:$Q$1005,Cad_cl!BE$5))),"",IF($C692="","",SUMIFS(Con_ve!$F$6:$F$1005,Con_ve!$C$6:$C$1005,$C692,Con_ve!$I$6:$I$1005,"Em negociação",Con_ve!$Q$6:$Q$1005,Cad_cl!BE$5)))</f>
        <v/>
      </c>
      <c r="BF692" s="134" t="str">
        <f>IF(ISERR(IF($C692="","",SUMIFS(Con_ve!$F$6:$F$1005,Con_ve!$C$6:$C$1005,$C692,Con_ve!$I$6:$I$1005,"Em negociação",Con_ve!$Q$6:$Q$1005,Cad_cl!BF$5))),"",IF($C692="","",SUMIFS(Con_ve!$F$6:$F$1005,Con_ve!$C$6:$C$1005,$C692,Con_ve!$I$6:$I$1005,"Em negociação",Con_ve!$Q$6:$Q$1005,Cad_cl!BF$5)))</f>
        <v/>
      </c>
      <c r="BG692" s="134" t="str">
        <f>IF(ISERR(IF($C692="","",SUMIFS(Con_ve!$F$6:$F$1005,Con_ve!$C$6:$C$1005,$C692,Con_ve!$I$6:$I$1005,"Em negociação",Con_ve!$Q$6:$Q$1005,Cad_cl!BG$5))),"",IF($C692="","",SUMIFS(Con_ve!$F$6:$F$1005,Con_ve!$C$6:$C$1005,$C692,Con_ve!$I$6:$I$1005,"Em negociação",Con_ve!$Q$6:$Q$1005,Cad_cl!BG$5)))</f>
        <v/>
      </c>
      <c r="BH692" s="134" t="str">
        <f>IF(ISERR(IF($C692="","",SUMIFS(Con_ve!$F$6:$F$1005,Con_ve!$C$6:$C$1005,$C692,Con_ve!$I$6:$I$1005,"Em negociação",Con_ve!$Q$6:$Q$1005,Cad_cl!BH$5))),"",IF($C692="","",SUMIFS(Con_ve!$F$6:$F$1005,Con_ve!$C$6:$C$1005,$C692,Con_ve!$I$6:$I$1005,"Em negociação",Con_ve!$Q$6:$Q$1005,Cad_cl!BH$5)))</f>
        <v/>
      </c>
      <c r="BI692" s="134" t="str">
        <f>IF(ISERR(IF($C692="","",SUMIFS(Con_ve!$F$6:$F$1005,Con_ve!$C$6:$C$1005,$C692,Con_ve!$I$6:$I$1005,"Em negociação",Con_ve!$Q$6:$Q$1005,Cad_cl!BI$5))),"",IF($C692="","",SUMIFS(Con_ve!$F$6:$F$1005,Con_ve!$C$6:$C$1005,$C692,Con_ve!$I$6:$I$1005,"Em negociação",Con_ve!$Q$6:$Q$1005,Cad_cl!BI$5)))</f>
        <v/>
      </c>
      <c r="BJ692" s="134" t="str">
        <f>IF(ISERR(IF($C692="","",SUMIFS(Con_ve!$F$6:$F$1005,Con_ve!$C$6:$C$1005,$C692,Con_ve!$I$6:$I$1005,"Em negociação",Con_ve!$Q$6:$Q$1005,Cad_cl!BJ$5))),"",IF($C692="","",SUMIFS(Con_ve!$F$6:$F$1005,Con_ve!$C$6:$C$1005,$C692,Con_ve!$I$6:$I$1005,"Em negociação",Con_ve!$Q$6:$Q$1005,Cad_cl!BJ$5)))</f>
        <v/>
      </c>
      <c r="BK692" s="134" t="str">
        <f>IF(ISERR(IF($C692="","",SUMIFS(Con_ve!$F$6:$F$1005,Con_ve!$C$6:$C$1005,$C692,Con_ve!$I$6:$I$1005,"Em negociação",Con_ve!$Q$6:$Q$1005,Cad_cl!BK$5))),"",IF($C692="","",SUMIFS(Con_ve!$F$6:$F$1005,Con_ve!$C$6:$C$1005,$C692,Con_ve!$I$6:$I$1005,"Em negociação",Con_ve!$Q$6:$Q$1005,Cad_cl!BK$5)))</f>
        <v/>
      </c>
      <c r="BL692" s="134" t="str">
        <f>IF(ISERR(IF($C692="","",SUMIFS(Con_ve!$F$6:$F$1005,Con_ve!$C$6:$C$1005,$C692,Con_ve!$I$6:$I$1005,"Em negociação",Con_ve!$Q$6:$Q$1005,Cad_cl!BL$5))),"",IF($C692="","",SUMIFS(Con_ve!$F$6:$F$1005,Con_ve!$C$6:$C$1005,$C692,Con_ve!$I$6:$I$1005,"Em negociação",Con_ve!$Q$6:$Q$1005,Cad_cl!BL$5)))</f>
        <v/>
      </c>
      <c r="BM692" s="134" t="str">
        <f>IF(ISERR(IF($C692="","",SUMIFS(Con_ve!$F$6:$F$1005,Con_ve!$C$6:$C$1005,$C692,Con_ve!$I$6:$I$1005,"Em negociação",Con_ve!$Q$6:$Q$1005,Cad_cl!BM$5))),"",IF($C692="","",SUMIFS(Con_ve!$F$6:$F$1005,Con_ve!$C$6:$C$1005,$C692,Con_ve!$I$6:$I$1005,"Em negociação",Con_ve!$Q$6:$Q$1005,Cad_cl!BM$5)))</f>
        <v/>
      </c>
      <c r="BN692" s="134" t="str">
        <f>IF(ISERR(IF($C692="","",SUMIFS(Con_ve!$F$6:$F$1005,Con_ve!$C$6:$C$1005,$C692,Con_ve!$I$6:$I$1005,"Em negociação",Con_ve!$Q$6:$Q$1005,Cad_cl!BN$5))),"",IF($C692="","",SUMIFS(Con_ve!$F$6:$F$1005,Con_ve!$C$6:$C$1005,$C692,Con_ve!$I$6:$I$1005,"Em negociação",Con_ve!$Q$6:$Q$1005,Cad_cl!BN$5)))</f>
        <v/>
      </c>
      <c r="BO692" s="134" t="str">
        <f>IF(ISERR(IF($C692="","",SUMIFS(Con_ve!$F$6:$F$1005,Con_ve!$C$6:$C$1005,$C692,Con_ve!$I$6:$I$1005,"Em negociação",Con_ve!$Q$6:$Q$1005,Cad_cl!BO$5))),"",IF($C692="","",SUMIFS(Con_ve!$F$6:$F$1005,Con_ve!$C$6:$C$1005,$C692,Con_ve!$I$6:$I$1005,"Em negociação",Con_ve!$Q$6:$Q$1005,Cad_cl!BO$5)))</f>
        <v/>
      </c>
      <c r="BP692" s="134">
        <f t="shared" si="31"/>
        <v>0</v>
      </c>
      <c r="BR692" s="125" t="str">
        <f>IF(ISERR(IF(AND($I692=Re_lo!$E$5,BR$5=VLOOKUP(Re_lo!$H$5,Re_lo!$N$5:$O$16,2,0)),AP692,"")),"",IF(AND($I692=Re_lo!$E$5,BR$5=VLOOKUP(Re_lo!$H$5,Re_lo!$N$5:$O$16,2,0)),AP692,""))</f>
        <v/>
      </c>
      <c r="BS692" s="125" t="str">
        <f>IF(ISERR(IF(AND($I692=Re_lo!$E$5,BS$5=VLOOKUP(Re_lo!$H$5,Re_lo!$N$5:$O$16,2,0)),AQ692,"")),"",IF(AND($I692=Re_lo!$E$5,BS$5=VLOOKUP(Re_lo!$H$5,Re_lo!$N$5:$O$16,2,0)),AQ692,""))</f>
        <v/>
      </c>
      <c r="BT692" s="125" t="str">
        <f>IF(ISERR(IF(AND($I692=Re_lo!$E$5,BT$5=VLOOKUP(Re_lo!$H$5,Re_lo!$N$5:$O$16,2,0)),AR692,"")),"",IF(AND($I692=Re_lo!$E$5,BT$5=VLOOKUP(Re_lo!$H$5,Re_lo!$N$5:$O$16,2,0)),AR692,""))</f>
        <v/>
      </c>
      <c r="BU692" s="125" t="str">
        <f>IF(ISERR(IF(AND($I692=Re_lo!$E$5,BU$5=VLOOKUP(Re_lo!$H$5,Re_lo!$N$5:$O$16,2,0)),AS692,"")),"",IF(AND($I692=Re_lo!$E$5,BU$5=VLOOKUP(Re_lo!$H$5,Re_lo!$N$5:$O$16,2,0)),AS692,""))</f>
        <v/>
      </c>
      <c r="BV692" s="125" t="str">
        <f>IF(ISERR(IF(AND($I692=Re_lo!$E$5,BV$5=VLOOKUP(Re_lo!$H$5,Re_lo!$N$5:$O$16,2,0)),AT692,"")),"",IF(AND($I692=Re_lo!$E$5,BV$5=VLOOKUP(Re_lo!$H$5,Re_lo!$N$5:$O$16,2,0)),AT692,""))</f>
        <v/>
      </c>
      <c r="BW692" s="125" t="str">
        <f>IF(ISERR(IF(AND($I692=Re_lo!$E$5,BW$5=VLOOKUP(Re_lo!$H$5,Re_lo!$N$5:$O$16,2,0)),AU692,"")),"",IF(AND($I692=Re_lo!$E$5,BW$5=VLOOKUP(Re_lo!$H$5,Re_lo!$N$5:$O$16,2,0)),AU692,""))</f>
        <v/>
      </c>
      <c r="BX692" s="125" t="str">
        <f>IF(ISERR(IF(AND($I692=Re_lo!$E$5,BX$5=VLOOKUP(Re_lo!$H$5,Re_lo!$N$5:$O$16,2,0)),AV692,"")),"",IF(AND($I692=Re_lo!$E$5,BX$5=VLOOKUP(Re_lo!$H$5,Re_lo!$N$5:$O$16,2,0)),AV692,""))</f>
        <v/>
      </c>
      <c r="BY692" s="125" t="str">
        <f>IF(ISERR(IF(AND($I692=Re_lo!$E$5,BY$5=VLOOKUP(Re_lo!$H$5,Re_lo!$N$5:$O$16,2,0)),AW692,"")),"",IF(AND($I692=Re_lo!$E$5,BY$5=VLOOKUP(Re_lo!$H$5,Re_lo!$N$5:$O$16,2,0)),AW692,""))</f>
        <v/>
      </c>
      <c r="BZ692" s="125" t="str">
        <f>IF(ISERR(IF(AND($I692=Re_lo!$E$5,BZ$5=VLOOKUP(Re_lo!$H$5,Re_lo!$N$5:$O$16,2,0)),AX692,"")),"",IF(AND($I692=Re_lo!$E$5,BZ$5=VLOOKUP(Re_lo!$H$5,Re_lo!$N$5:$O$16,2,0)),AX692,""))</f>
        <v/>
      </c>
      <c r="CA692" s="125" t="str">
        <f>IF(ISERR(IF(AND($I692=Re_lo!$E$5,CA$5=VLOOKUP(Re_lo!$H$5,Re_lo!$N$5:$O$16,2,0)),AY692,"")),"",IF(AND($I692=Re_lo!$E$5,CA$5=VLOOKUP(Re_lo!$H$5,Re_lo!$N$5:$O$16,2,0)),AY692,""))</f>
        <v/>
      </c>
      <c r="CB692" s="125" t="str">
        <f>IF(ISERR(IF(AND($I692=Re_lo!$E$5,CB$5=VLOOKUP(Re_lo!$H$5,Re_lo!$N$5:$O$16,2,0)),AZ692,"")),"",IF(AND($I692=Re_lo!$E$5,CB$5=VLOOKUP(Re_lo!$H$5,Re_lo!$N$5:$O$16,2,0)),AZ692,""))</f>
        <v/>
      </c>
      <c r="CC692" s="125" t="str">
        <f>IF(ISERR(IF(AND($I692=Re_lo!$E$5,CC$5=VLOOKUP(Re_lo!$H$5,Re_lo!$N$5:$O$16,2,0)),BA692,"")),"",IF(AND($I692=Re_lo!$E$5,CC$5=VLOOKUP(Re_lo!$H$5,Re_lo!$N$5:$O$16,2,0)),BA692,""))</f>
        <v/>
      </c>
      <c r="CD692" s="125" t="str">
        <f>IF(ISERR(IF(AND($I692=Re_lo!$E$5,CD$5=VLOOKUP(Re_lo!$H$5,Re_lo!$N$5:$O$16,2,0)),BB692,"")),"",IF(AND($I692=Re_lo!$E$5,CD$5=VLOOKUP(Re_lo!$H$5,Re_lo!$N$5:$O$16,2,0)),BB692,""))</f>
        <v/>
      </c>
      <c r="CF692" s="125" t="str">
        <f>IF($C692="","",COUNTIFS(Con_ve!$C$6:$C$1005,$C692,Con_ve!$Q$6:$Q$1005,Cad_cl!CF$5))</f>
        <v/>
      </c>
      <c r="CG692" s="125" t="str">
        <f>IF($C692="","",COUNTIFS(Con_ve!$C$6:$C$1005,$C692,Con_ve!$Q$6:$Q$1005,Cad_cl!CG$5))</f>
        <v/>
      </c>
      <c r="CH692" s="125" t="str">
        <f>IF($C692="","",COUNTIFS(Con_ve!$C$6:$C$1005,$C692,Con_ve!$Q$6:$Q$1005,Cad_cl!CH$5))</f>
        <v/>
      </c>
      <c r="CI692" s="125" t="str">
        <f>IF($C692="","",COUNTIFS(Con_ve!$C$6:$C$1005,$C692,Con_ve!$Q$6:$Q$1005,Cad_cl!CI$5))</f>
        <v/>
      </c>
      <c r="CJ692" s="125" t="str">
        <f>IF($C692="","",COUNTIFS(Con_ve!$C$6:$C$1005,$C692,Con_ve!$Q$6:$Q$1005,Cad_cl!CJ$5))</f>
        <v/>
      </c>
      <c r="CK692" s="125" t="str">
        <f>IF($C692="","",COUNTIFS(Con_ve!$C$6:$C$1005,$C692,Con_ve!$Q$6:$Q$1005,Cad_cl!CK$5))</f>
        <v/>
      </c>
      <c r="CL692" s="125" t="str">
        <f>IF($C692="","",COUNTIFS(Con_ve!$C$6:$C$1005,$C692,Con_ve!$Q$6:$Q$1005,Cad_cl!CL$5))</f>
        <v/>
      </c>
      <c r="CM692" s="125" t="str">
        <f>IF($C692="","",COUNTIFS(Con_ve!$C$6:$C$1005,$C692,Con_ve!$Q$6:$Q$1005,Cad_cl!CM$5))</f>
        <v/>
      </c>
      <c r="CN692" s="125" t="str">
        <f>IF($C692="","",COUNTIFS(Con_ve!$C$6:$C$1005,$C692,Con_ve!$Q$6:$Q$1005,Cad_cl!CN$5))</f>
        <v/>
      </c>
      <c r="CO692" s="125" t="str">
        <f>IF($C692="","",COUNTIFS(Con_ve!$C$6:$C$1005,$C692,Con_ve!$Q$6:$Q$1005,Cad_cl!CO$5))</f>
        <v/>
      </c>
      <c r="CP692" s="125" t="str">
        <f>IF($C692="","",COUNTIFS(Con_ve!$C$6:$C$1005,$C692,Con_ve!$Q$6:$Q$1005,Cad_cl!CP$5))</f>
        <v/>
      </c>
      <c r="CQ692" s="125" t="str">
        <f>IF($C692="","",COUNTIFS(Con_ve!$C$6:$C$1005,$C692,Con_ve!$Q$6:$Q$1005,Cad_cl!CQ$5))</f>
        <v/>
      </c>
      <c r="CR692" s="125">
        <f t="shared" si="32"/>
        <v>0</v>
      </c>
    </row>
    <row r="693" spans="3:96" ht="30" customHeight="1">
      <c r="C693" s="153"/>
      <c r="D693" s="153"/>
      <c r="E693" s="154"/>
      <c r="F693" s="153"/>
      <c r="G693" s="155"/>
      <c r="H693" s="153"/>
      <c r="I693" s="153"/>
      <c r="J693" s="132" t="s">
        <v>309</v>
      </c>
      <c r="K693" s="133" t="s">
        <v>309</v>
      </c>
      <c r="L693" s="153"/>
      <c r="M693" s="153"/>
      <c r="N693" s="153"/>
      <c r="O693" s="153"/>
      <c r="P693" s="153"/>
      <c r="Q693" s="153"/>
      <c r="AP693" s="134" t="str">
        <f>IF(ISERR(IF($C693="","",SUMIFS(Con_ve!$F$6:$F$1005,Con_ve!$C$6:$C$1005,$C693,Con_ve!$I$6:$I$1005,"Fechada",Con_ve!$Q$6:$Q$1005,Cad_cl!AP$5))),"",IF($C693="","",SUMIFS(Con_ve!$F$6:$F$1005,Con_ve!$C$6:$C$1005,$C693,Con_ve!$I$6:$I$1005,"Fechada",Con_ve!$Q$6:$Q$1005,Cad_cl!AP$5)))</f>
        <v/>
      </c>
      <c r="AQ693" s="134" t="str">
        <f>IF(ISERR(IF($C693="","",SUMIFS(Con_ve!$F$6:$F$1005,Con_ve!$C$6:$C$1005,$C693,Con_ve!$I$6:$I$1005,"Fechada",Con_ve!$Q$6:$Q$1005,Cad_cl!AQ$5))),"",IF($C693="","",SUMIFS(Con_ve!$F$6:$F$1005,Con_ve!$C$6:$C$1005,$C693,Con_ve!$I$6:$I$1005,"Fechada",Con_ve!$Q$6:$Q$1005,Cad_cl!AQ$5)))</f>
        <v/>
      </c>
      <c r="AR693" s="134" t="str">
        <f>IF(ISERR(IF($C693="","",SUMIFS(Con_ve!$F$6:$F$1005,Con_ve!$C$6:$C$1005,$C693,Con_ve!$I$6:$I$1005,"Fechada",Con_ve!$Q$6:$Q$1005,Cad_cl!AR$5))),"",IF($C693="","",SUMIFS(Con_ve!$F$6:$F$1005,Con_ve!$C$6:$C$1005,$C693,Con_ve!$I$6:$I$1005,"Fechada",Con_ve!$Q$6:$Q$1005,Cad_cl!AR$5)))</f>
        <v/>
      </c>
      <c r="AS693" s="134" t="str">
        <f>IF(ISERR(IF($C693="","",SUMIFS(Con_ve!$F$6:$F$1005,Con_ve!$C$6:$C$1005,$C693,Con_ve!$I$6:$I$1005,"Fechada",Con_ve!$Q$6:$Q$1005,Cad_cl!AS$5))),"",IF($C693="","",SUMIFS(Con_ve!$F$6:$F$1005,Con_ve!$C$6:$C$1005,$C693,Con_ve!$I$6:$I$1005,"Fechada",Con_ve!$Q$6:$Q$1005,Cad_cl!AS$5)))</f>
        <v/>
      </c>
      <c r="AT693" s="134" t="str">
        <f>IF(ISERR(IF($C693="","",SUMIFS(Con_ve!$F$6:$F$1005,Con_ve!$C$6:$C$1005,$C693,Con_ve!$I$6:$I$1005,"Fechada",Con_ve!$Q$6:$Q$1005,Cad_cl!AT$5))),"",IF($C693="","",SUMIFS(Con_ve!$F$6:$F$1005,Con_ve!$C$6:$C$1005,$C693,Con_ve!$I$6:$I$1005,"Fechada",Con_ve!$Q$6:$Q$1005,Cad_cl!AT$5)))</f>
        <v/>
      </c>
      <c r="AU693" s="134" t="str">
        <f>IF(ISERR(IF($C693="","",SUMIFS(Con_ve!$F$6:$F$1005,Con_ve!$C$6:$C$1005,$C693,Con_ve!$I$6:$I$1005,"Fechada",Con_ve!$Q$6:$Q$1005,Cad_cl!AU$5))),"",IF($C693="","",SUMIFS(Con_ve!$F$6:$F$1005,Con_ve!$C$6:$C$1005,$C693,Con_ve!$I$6:$I$1005,"Fechada",Con_ve!$Q$6:$Q$1005,Cad_cl!AU$5)))</f>
        <v/>
      </c>
      <c r="AV693" s="134" t="str">
        <f>IF(ISERR(IF($C693="","",SUMIFS(Con_ve!$F$6:$F$1005,Con_ve!$C$6:$C$1005,$C693,Con_ve!$I$6:$I$1005,"Fechada",Con_ve!$Q$6:$Q$1005,Cad_cl!AV$5))),"",IF($C693="","",SUMIFS(Con_ve!$F$6:$F$1005,Con_ve!$C$6:$C$1005,$C693,Con_ve!$I$6:$I$1005,"Fechada",Con_ve!$Q$6:$Q$1005,Cad_cl!AV$5)))</f>
        <v/>
      </c>
      <c r="AW693" s="134" t="str">
        <f>IF(ISERR(IF($C693="","",SUMIFS(Con_ve!$F$6:$F$1005,Con_ve!$C$6:$C$1005,$C693,Con_ve!$I$6:$I$1005,"Fechada",Con_ve!$Q$6:$Q$1005,Cad_cl!AW$5))),"",IF($C693="","",SUMIFS(Con_ve!$F$6:$F$1005,Con_ve!$C$6:$C$1005,$C693,Con_ve!$I$6:$I$1005,"Fechada",Con_ve!$Q$6:$Q$1005,Cad_cl!AW$5)))</f>
        <v/>
      </c>
      <c r="AX693" s="134" t="str">
        <f>IF(ISERR(IF($C693="","",SUMIFS(Con_ve!$F$6:$F$1005,Con_ve!$C$6:$C$1005,$C693,Con_ve!$I$6:$I$1005,"Fechada",Con_ve!$Q$6:$Q$1005,Cad_cl!AX$5))),"",IF($C693="","",SUMIFS(Con_ve!$F$6:$F$1005,Con_ve!$C$6:$C$1005,$C693,Con_ve!$I$6:$I$1005,"Fechada",Con_ve!$Q$6:$Q$1005,Cad_cl!AX$5)))</f>
        <v/>
      </c>
      <c r="AY693" s="134" t="str">
        <f>IF(ISERR(IF($C693="","",SUMIFS(Con_ve!$F$6:$F$1005,Con_ve!$C$6:$C$1005,$C693,Con_ve!$I$6:$I$1005,"Fechada",Con_ve!$Q$6:$Q$1005,Cad_cl!AY$5))),"",IF($C693="","",SUMIFS(Con_ve!$F$6:$F$1005,Con_ve!$C$6:$C$1005,$C693,Con_ve!$I$6:$I$1005,"Fechada",Con_ve!$Q$6:$Q$1005,Cad_cl!AY$5)))</f>
        <v/>
      </c>
      <c r="AZ693" s="134" t="str">
        <f>IF(ISERR(IF($C693="","",SUMIFS(Con_ve!$F$6:$F$1005,Con_ve!$C$6:$C$1005,$C693,Con_ve!$I$6:$I$1005,"Fechada",Con_ve!$Q$6:$Q$1005,Cad_cl!AZ$5))),"",IF($C693="","",SUMIFS(Con_ve!$F$6:$F$1005,Con_ve!$C$6:$C$1005,$C693,Con_ve!$I$6:$I$1005,"Fechada",Con_ve!$Q$6:$Q$1005,Cad_cl!AZ$5)))</f>
        <v/>
      </c>
      <c r="BA693" s="134" t="str">
        <f>IF(ISERR(IF($C693="","",SUMIFS(Con_ve!$F$6:$F$1005,Con_ve!$C$6:$C$1005,$C693,Con_ve!$I$6:$I$1005,"Fechada",Con_ve!$Q$6:$Q$1005,Cad_cl!BA$5))),"",IF($C693="","",SUMIFS(Con_ve!$F$6:$F$1005,Con_ve!$C$6:$C$1005,$C693,Con_ve!$I$6:$I$1005,"Fechada",Con_ve!$Q$6:$Q$1005,Cad_cl!BA$5)))</f>
        <v/>
      </c>
      <c r="BB693" s="134">
        <f t="shared" si="30"/>
        <v>0</v>
      </c>
      <c r="BD693" s="134" t="str">
        <f>IF(ISERR(IF($C693="","",SUMIFS(Con_ve!$F$6:$F$1005,Con_ve!$C$6:$C$1005,$C693,Con_ve!$I$6:$I$1005,"Em negociação",Con_ve!$Q$6:$Q$1005,Cad_cl!BD$5))),"",IF($C693="","",SUMIFS(Con_ve!$F$6:$F$1005,Con_ve!$C$6:$C$1005,$C693,Con_ve!$I$6:$I$1005,"Em negociação",Con_ve!$Q$6:$Q$1005,Cad_cl!BD$5)))</f>
        <v/>
      </c>
      <c r="BE693" s="134" t="str">
        <f>IF(ISERR(IF($C693="","",SUMIFS(Con_ve!$F$6:$F$1005,Con_ve!$C$6:$C$1005,$C693,Con_ve!$I$6:$I$1005,"Em negociação",Con_ve!$Q$6:$Q$1005,Cad_cl!BE$5))),"",IF($C693="","",SUMIFS(Con_ve!$F$6:$F$1005,Con_ve!$C$6:$C$1005,$C693,Con_ve!$I$6:$I$1005,"Em negociação",Con_ve!$Q$6:$Q$1005,Cad_cl!BE$5)))</f>
        <v/>
      </c>
      <c r="BF693" s="134" t="str">
        <f>IF(ISERR(IF($C693="","",SUMIFS(Con_ve!$F$6:$F$1005,Con_ve!$C$6:$C$1005,$C693,Con_ve!$I$6:$I$1005,"Em negociação",Con_ve!$Q$6:$Q$1005,Cad_cl!BF$5))),"",IF($C693="","",SUMIFS(Con_ve!$F$6:$F$1005,Con_ve!$C$6:$C$1005,$C693,Con_ve!$I$6:$I$1005,"Em negociação",Con_ve!$Q$6:$Q$1005,Cad_cl!BF$5)))</f>
        <v/>
      </c>
      <c r="BG693" s="134" t="str">
        <f>IF(ISERR(IF($C693="","",SUMIFS(Con_ve!$F$6:$F$1005,Con_ve!$C$6:$C$1005,$C693,Con_ve!$I$6:$I$1005,"Em negociação",Con_ve!$Q$6:$Q$1005,Cad_cl!BG$5))),"",IF($C693="","",SUMIFS(Con_ve!$F$6:$F$1005,Con_ve!$C$6:$C$1005,$C693,Con_ve!$I$6:$I$1005,"Em negociação",Con_ve!$Q$6:$Q$1005,Cad_cl!BG$5)))</f>
        <v/>
      </c>
      <c r="BH693" s="134" t="str">
        <f>IF(ISERR(IF($C693="","",SUMIFS(Con_ve!$F$6:$F$1005,Con_ve!$C$6:$C$1005,$C693,Con_ve!$I$6:$I$1005,"Em negociação",Con_ve!$Q$6:$Q$1005,Cad_cl!BH$5))),"",IF($C693="","",SUMIFS(Con_ve!$F$6:$F$1005,Con_ve!$C$6:$C$1005,$C693,Con_ve!$I$6:$I$1005,"Em negociação",Con_ve!$Q$6:$Q$1005,Cad_cl!BH$5)))</f>
        <v/>
      </c>
      <c r="BI693" s="134" t="str">
        <f>IF(ISERR(IF($C693="","",SUMIFS(Con_ve!$F$6:$F$1005,Con_ve!$C$6:$C$1005,$C693,Con_ve!$I$6:$I$1005,"Em negociação",Con_ve!$Q$6:$Q$1005,Cad_cl!BI$5))),"",IF($C693="","",SUMIFS(Con_ve!$F$6:$F$1005,Con_ve!$C$6:$C$1005,$C693,Con_ve!$I$6:$I$1005,"Em negociação",Con_ve!$Q$6:$Q$1005,Cad_cl!BI$5)))</f>
        <v/>
      </c>
      <c r="BJ693" s="134" t="str">
        <f>IF(ISERR(IF($C693="","",SUMIFS(Con_ve!$F$6:$F$1005,Con_ve!$C$6:$C$1005,$C693,Con_ve!$I$6:$I$1005,"Em negociação",Con_ve!$Q$6:$Q$1005,Cad_cl!BJ$5))),"",IF($C693="","",SUMIFS(Con_ve!$F$6:$F$1005,Con_ve!$C$6:$C$1005,$C693,Con_ve!$I$6:$I$1005,"Em negociação",Con_ve!$Q$6:$Q$1005,Cad_cl!BJ$5)))</f>
        <v/>
      </c>
      <c r="BK693" s="134" t="str">
        <f>IF(ISERR(IF($C693="","",SUMIFS(Con_ve!$F$6:$F$1005,Con_ve!$C$6:$C$1005,$C693,Con_ve!$I$6:$I$1005,"Em negociação",Con_ve!$Q$6:$Q$1005,Cad_cl!BK$5))),"",IF($C693="","",SUMIFS(Con_ve!$F$6:$F$1005,Con_ve!$C$6:$C$1005,$C693,Con_ve!$I$6:$I$1005,"Em negociação",Con_ve!$Q$6:$Q$1005,Cad_cl!BK$5)))</f>
        <v/>
      </c>
      <c r="BL693" s="134" t="str">
        <f>IF(ISERR(IF($C693="","",SUMIFS(Con_ve!$F$6:$F$1005,Con_ve!$C$6:$C$1005,$C693,Con_ve!$I$6:$I$1005,"Em negociação",Con_ve!$Q$6:$Q$1005,Cad_cl!BL$5))),"",IF($C693="","",SUMIFS(Con_ve!$F$6:$F$1005,Con_ve!$C$6:$C$1005,$C693,Con_ve!$I$6:$I$1005,"Em negociação",Con_ve!$Q$6:$Q$1005,Cad_cl!BL$5)))</f>
        <v/>
      </c>
      <c r="BM693" s="134" t="str">
        <f>IF(ISERR(IF($C693="","",SUMIFS(Con_ve!$F$6:$F$1005,Con_ve!$C$6:$C$1005,$C693,Con_ve!$I$6:$I$1005,"Em negociação",Con_ve!$Q$6:$Q$1005,Cad_cl!BM$5))),"",IF($C693="","",SUMIFS(Con_ve!$F$6:$F$1005,Con_ve!$C$6:$C$1005,$C693,Con_ve!$I$6:$I$1005,"Em negociação",Con_ve!$Q$6:$Q$1005,Cad_cl!BM$5)))</f>
        <v/>
      </c>
      <c r="BN693" s="134" t="str">
        <f>IF(ISERR(IF($C693="","",SUMIFS(Con_ve!$F$6:$F$1005,Con_ve!$C$6:$C$1005,$C693,Con_ve!$I$6:$I$1005,"Em negociação",Con_ve!$Q$6:$Q$1005,Cad_cl!BN$5))),"",IF($C693="","",SUMIFS(Con_ve!$F$6:$F$1005,Con_ve!$C$6:$C$1005,$C693,Con_ve!$I$6:$I$1005,"Em negociação",Con_ve!$Q$6:$Q$1005,Cad_cl!BN$5)))</f>
        <v/>
      </c>
      <c r="BO693" s="134" t="str">
        <f>IF(ISERR(IF($C693="","",SUMIFS(Con_ve!$F$6:$F$1005,Con_ve!$C$6:$C$1005,$C693,Con_ve!$I$6:$I$1005,"Em negociação",Con_ve!$Q$6:$Q$1005,Cad_cl!BO$5))),"",IF($C693="","",SUMIFS(Con_ve!$F$6:$F$1005,Con_ve!$C$6:$C$1005,$C693,Con_ve!$I$6:$I$1005,"Em negociação",Con_ve!$Q$6:$Q$1005,Cad_cl!BO$5)))</f>
        <v/>
      </c>
      <c r="BP693" s="134">
        <f t="shared" si="31"/>
        <v>0</v>
      </c>
      <c r="BR693" s="125" t="str">
        <f>IF(ISERR(IF(AND($I693=Re_lo!$E$5,BR$5=VLOOKUP(Re_lo!$H$5,Re_lo!$N$5:$O$16,2,0)),AP693,"")),"",IF(AND($I693=Re_lo!$E$5,BR$5=VLOOKUP(Re_lo!$H$5,Re_lo!$N$5:$O$16,2,0)),AP693,""))</f>
        <v/>
      </c>
      <c r="BS693" s="125" t="str">
        <f>IF(ISERR(IF(AND($I693=Re_lo!$E$5,BS$5=VLOOKUP(Re_lo!$H$5,Re_lo!$N$5:$O$16,2,0)),AQ693,"")),"",IF(AND($I693=Re_lo!$E$5,BS$5=VLOOKUP(Re_lo!$H$5,Re_lo!$N$5:$O$16,2,0)),AQ693,""))</f>
        <v/>
      </c>
      <c r="BT693" s="125" t="str">
        <f>IF(ISERR(IF(AND($I693=Re_lo!$E$5,BT$5=VLOOKUP(Re_lo!$H$5,Re_lo!$N$5:$O$16,2,0)),AR693,"")),"",IF(AND($I693=Re_lo!$E$5,BT$5=VLOOKUP(Re_lo!$H$5,Re_lo!$N$5:$O$16,2,0)),AR693,""))</f>
        <v/>
      </c>
      <c r="BU693" s="125" t="str">
        <f>IF(ISERR(IF(AND($I693=Re_lo!$E$5,BU$5=VLOOKUP(Re_lo!$H$5,Re_lo!$N$5:$O$16,2,0)),AS693,"")),"",IF(AND($I693=Re_lo!$E$5,BU$5=VLOOKUP(Re_lo!$H$5,Re_lo!$N$5:$O$16,2,0)),AS693,""))</f>
        <v/>
      </c>
      <c r="BV693" s="125" t="str">
        <f>IF(ISERR(IF(AND($I693=Re_lo!$E$5,BV$5=VLOOKUP(Re_lo!$H$5,Re_lo!$N$5:$O$16,2,0)),AT693,"")),"",IF(AND($I693=Re_lo!$E$5,BV$5=VLOOKUP(Re_lo!$H$5,Re_lo!$N$5:$O$16,2,0)),AT693,""))</f>
        <v/>
      </c>
      <c r="BW693" s="125" t="str">
        <f>IF(ISERR(IF(AND($I693=Re_lo!$E$5,BW$5=VLOOKUP(Re_lo!$H$5,Re_lo!$N$5:$O$16,2,0)),AU693,"")),"",IF(AND($I693=Re_lo!$E$5,BW$5=VLOOKUP(Re_lo!$H$5,Re_lo!$N$5:$O$16,2,0)),AU693,""))</f>
        <v/>
      </c>
      <c r="BX693" s="125" t="str">
        <f>IF(ISERR(IF(AND($I693=Re_lo!$E$5,BX$5=VLOOKUP(Re_lo!$H$5,Re_lo!$N$5:$O$16,2,0)),AV693,"")),"",IF(AND($I693=Re_lo!$E$5,BX$5=VLOOKUP(Re_lo!$H$5,Re_lo!$N$5:$O$16,2,0)),AV693,""))</f>
        <v/>
      </c>
      <c r="BY693" s="125" t="str">
        <f>IF(ISERR(IF(AND($I693=Re_lo!$E$5,BY$5=VLOOKUP(Re_lo!$H$5,Re_lo!$N$5:$O$16,2,0)),AW693,"")),"",IF(AND($I693=Re_lo!$E$5,BY$5=VLOOKUP(Re_lo!$H$5,Re_lo!$N$5:$O$16,2,0)),AW693,""))</f>
        <v/>
      </c>
      <c r="BZ693" s="125" t="str">
        <f>IF(ISERR(IF(AND($I693=Re_lo!$E$5,BZ$5=VLOOKUP(Re_lo!$H$5,Re_lo!$N$5:$O$16,2,0)),AX693,"")),"",IF(AND($I693=Re_lo!$E$5,BZ$5=VLOOKUP(Re_lo!$H$5,Re_lo!$N$5:$O$16,2,0)),AX693,""))</f>
        <v/>
      </c>
      <c r="CA693" s="125" t="str">
        <f>IF(ISERR(IF(AND($I693=Re_lo!$E$5,CA$5=VLOOKUP(Re_lo!$H$5,Re_lo!$N$5:$O$16,2,0)),AY693,"")),"",IF(AND($I693=Re_lo!$E$5,CA$5=VLOOKUP(Re_lo!$H$5,Re_lo!$N$5:$O$16,2,0)),AY693,""))</f>
        <v/>
      </c>
      <c r="CB693" s="125" t="str">
        <f>IF(ISERR(IF(AND($I693=Re_lo!$E$5,CB$5=VLOOKUP(Re_lo!$H$5,Re_lo!$N$5:$O$16,2,0)),AZ693,"")),"",IF(AND($I693=Re_lo!$E$5,CB$5=VLOOKUP(Re_lo!$H$5,Re_lo!$N$5:$O$16,2,0)),AZ693,""))</f>
        <v/>
      </c>
      <c r="CC693" s="125" t="str">
        <f>IF(ISERR(IF(AND($I693=Re_lo!$E$5,CC$5=VLOOKUP(Re_lo!$H$5,Re_lo!$N$5:$O$16,2,0)),BA693,"")),"",IF(AND($I693=Re_lo!$E$5,CC$5=VLOOKUP(Re_lo!$H$5,Re_lo!$N$5:$O$16,2,0)),BA693,""))</f>
        <v/>
      </c>
      <c r="CD693" s="125" t="str">
        <f>IF(ISERR(IF(AND($I693=Re_lo!$E$5,CD$5=VLOOKUP(Re_lo!$H$5,Re_lo!$N$5:$O$16,2,0)),BB693,"")),"",IF(AND($I693=Re_lo!$E$5,CD$5=VLOOKUP(Re_lo!$H$5,Re_lo!$N$5:$O$16,2,0)),BB693,""))</f>
        <v/>
      </c>
      <c r="CF693" s="125" t="str">
        <f>IF($C693="","",COUNTIFS(Con_ve!$C$6:$C$1005,$C693,Con_ve!$Q$6:$Q$1005,Cad_cl!CF$5))</f>
        <v/>
      </c>
      <c r="CG693" s="125" t="str">
        <f>IF($C693="","",COUNTIFS(Con_ve!$C$6:$C$1005,$C693,Con_ve!$Q$6:$Q$1005,Cad_cl!CG$5))</f>
        <v/>
      </c>
      <c r="CH693" s="125" t="str">
        <f>IF($C693="","",COUNTIFS(Con_ve!$C$6:$C$1005,$C693,Con_ve!$Q$6:$Q$1005,Cad_cl!CH$5))</f>
        <v/>
      </c>
      <c r="CI693" s="125" t="str">
        <f>IF($C693="","",COUNTIFS(Con_ve!$C$6:$C$1005,$C693,Con_ve!$Q$6:$Q$1005,Cad_cl!CI$5))</f>
        <v/>
      </c>
      <c r="CJ693" s="125" t="str">
        <f>IF($C693="","",COUNTIFS(Con_ve!$C$6:$C$1005,$C693,Con_ve!$Q$6:$Q$1005,Cad_cl!CJ$5))</f>
        <v/>
      </c>
      <c r="CK693" s="125" t="str">
        <f>IF($C693="","",COUNTIFS(Con_ve!$C$6:$C$1005,$C693,Con_ve!$Q$6:$Q$1005,Cad_cl!CK$5))</f>
        <v/>
      </c>
      <c r="CL693" s="125" t="str">
        <f>IF($C693="","",COUNTIFS(Con_ve!$C$6:$C$1005,$C693,Con_ve!$Q$6:$Q$1005,Cad_cl!CL$5))</f>
        <v/>
      </c>
      <c r="CM693" s="125" t="str">
        <f>IF($C693="","",COUNTIFS(Con_ve!$C$6:$C$1005,$C693,Con_ve!$Q$6:$Q$1005,Cad_cl!CM$5))</f>
        <v/>
      </c>
      <c r="CN693" s="125" t="str">
        <f>IF($C693="","",COUNTIFS(Con_ve!$C$6:$C$1005,$C693,Con_ve!$Q$6:$Q$1005,Cad_cl!CN$5))</f>
        <v/>
      </c>
      <c r="CO693" s="125" t="str">
        <f>IF($C693="","",COUNTIFS(Con_ve!$C$6:$C$1005,$C693,Con_ve!$Q$6:$Q$1005,Cad_cl!CO$5))</f>
        <v/>
      </c>
      <c r="CP693" s="125" t="str">
        <f>IF($C693="","",COUNTIFS(Con_ve!$C$6:$C$1005,$C693,Con_ve!$Q$6:$Q$1005,Cad_cl!CP$5))</f>
        <v/>
      </c>
      <c r="CQ693" s="125" t="str">
        <f>IF($C693="","",COUNTIFS(Con_ve!$C$6:$C$1005,$C693,Con_ve!$Q$6:$Q$1005,Cad_cl!CQ$5))</f>
        <v/>
      </c>
      <c r="CR693" s="125">
        <f t="shared" si="32"/>
        <v>0</v>
      </c>
    </row>
    <row r="694" spans="3:96" ht="30" customHeight="1">
      <c r="C694" s="153"/>
      <c r="D694" s="153"/>
      <c r="E694" s="154"/>
      <c r="F694" s="153"/>
      <c r="G694" s="155"/>
      <c r="H694" s="153"/>
      <c r="I694" s="153"/>
      <c r="J694" s="132" t="s">
        <v>309</v>
      </c>
      <c r="K694" s="133" t="s">
        <v>309</v>
      </c>
      <c r="L694" s="153"/>
      <c r="M694" s="153"/>
      <c r="N694" s="153"/>
      <c r="O694" s="153"/>
      <c r="P694" s="153"/>
      <c r="Q694" s="153"/>
      <c r="AP694" s="134" t="str">
        <f>IF(ISERR(IF($C694="","",SUMIFS(Con_ve!$F$6:$F$1005,Con_ve!$C$6:$C$1005,$C694,Con_ve!$I$6:$I$1005,"Fechada",Con_ve!$Q$6:$Q$1005,Cad_cl!AP$5))),"",IF($C694="","",SUMIFS(Con_ve!$F$6:$F$1005,Con_ve!$C$6:$C$1005,$C694,Con_ve!$I$6:$I$1005,"Fechada",Con_ve!$Q$6:$Q$1005,Cad_cl!AP$5)))</f>
        <v/>
      </c>
      <c r="AQ694" s="134" t="str">
        <f>IF(ISERR(IF($C694="","",SUMIFS(Con_ve!$F$6:$F$1005,Con_ve!$C$6:$C$1005,$C694,Con_ve!$I$6:$I$1005,"Fechada",Con_ve!$Q$6:$Q$1005,Cad_cl!AQ$5))),"",IF($C694="","",SUMIFS(Con_ve!$F$6:$F$1005,Con_ve!$C$6:$C$1005,$C694,Con_ve!$I$6:$I$1005,"Fechada",Con_ve!$Q$6:$Q$1005,Cad_cl!AQ$5)))</f>
        <v/>
      </c>
      <c r="AR694" s="134" t="str">
        <f>IF(ISERR(IF($C694="","",SUMIFS(Con_ve!$F$6:$F$1005,Con_ve!$C$6:$C$1005,$C694,Con_ve!$I$6:$I$1005,"Fechada",Con_ve!$Q$6:$Q$1005,Cad_cl!AR$5))),"",IF($C694="","",SUMIFS(Con_ve!$F$6:$F$1005,Con_ve!$C$6:$C$1005,$C694,Con_ve!$I$6:$I$1005,"Fechada",Con_ve!$Q$6:$Q$1005,Cad_cl!AR$5)))</f>
        <v/>
      </c>
      <c r="AS694" s="134" t="str">
        <f>IF(ISERR(IF($C694="","",SUMIFS(Con_ve!$F$6:$F$1005,Con_ve!$C$6:$C$1005,$C694,Con_ve!$I$6:$I$1005,"Fechada",Con_ve!$Q$6:$Q$1005,Cad_cl!AS$5))),"",IF($C694="","",SUMIFS(Con_ve!$F$6:$F$1005,Con_ve!$C$6:$C$1005,$C694,Con_ve!$I$6:$I$1005,"Fechada",Con_ve!$Q$6:$Q$1005,Cad_cl!AS$5)))</f>
        <v/>
      </c>
      <c r="AT694" s="134" t="str">
        <f>IF(ISERR(IF($C694="","",SUMIFS(Con_ve!$F$6:$F$1005,Con_ve!$C$6:$C$1005,$C694,Con_ve!$I$6:$I$1005,"Fechada",Con_ve!$Q$6:$Q$1005,Cad_cl!AT$5))),"",IF($C694="","",SUMIFS(Con_ve!$F$6:$F$1005,Con_ve!$C$6:$C$1005,$C694,Con_ve!$I$6:$I$1005,"Fechada",Con_ve!$Q$6:$Q$1005,Cad_cl!AT$5)))</f>
        <v/>
      </c>
      <c r="AU694" s="134" t="str">
        <f>IF(ISERR(IF($C694="","",SUMIFS(Con_ve!$F$6:$F$1005,Con_ve!$C$6:$C$1005,$C694,Con_ve!$I$6:$I$1005,"Fechada",Con_ve!$Q$6:$Q$1005,Cad_cl!AU$5))),"",IF($C694="","",SUMIFS(Con_ve!$F$6:$F$1005,Con_ve!$C$6:$C$1005,$C694,Con_ve!$I$6:$I$1005,"Fechada",Con_ve!$Q$6:$Q$1005,Cad_cl!AU$5)))</f>
        <v/>
      </c>
      <c r="AV694" s="134" t="str">
        <f>IF(ISERR(IF($C694="","",SUMIFS(Con_ve!$F$6:$F$1005,Con_ve!$C$6:$C$1005,$C694,Con_ve!$I$6:$I$1005,"Fechada",Con_ve!$Q$6:$Q$1005,Cad_cl!AV$5))),"",IF($C694="","",SUMIFS(Con_ve!$F$6:$F$1005,Con_ve!$C$6:$C$1005,$C694,Con_ve!$I$6:$I$1005,"Fechada",Con_ve!$Q$6:$Q$1005,Cad_cl!AV$5)))</f>
        <v/>
      </c>
      <c r="AW694" s="134" t="str">
        <f>IF(ISERR(IF($C694="","",SUMIFS(Con_ve!$F$6:$F$1005,Con_ve!$C$6:$C$1005,$C694,Con_ve!$I$6:$I$1005,"Fechada",Con_ve!$Q$6:$Q$1005,Cad_cl!AW$5))),"",IF($C694="","",SUMIFS(Con_ve!$F$6:$F$1005,Con_ve!$C$6:$C$1005,$C694,Con_ve!$I$6:$I$1005,"Fechada",Con_ve!$Q$6:$Q$1005,Cad_cl!AW$5)))</f>
        <v/>
      </c>
      <c r="AX694" s="134" t="str">
        <f>IF(ISERR(IF($C694="","",SUMIFS(Con_ve!$F$6:$F$1005,Con_ve!$C$6:$C$1005,$C694,Con_ve!$I$6:$I$1005,"Fechada",Con_ve!$Q$6:$Q$1005,Cad_cl!AX$5))),"",IF($C694="","",SUMIFS(Con_ve!$F$6:$F$1005,Con_ve!$C$6:$C$1005,$C694,Con_ve!$I$6:$I$1005,"Fechada",Con_ve!$Q$6:$Q$1005,Cad_cl!AX$5)))</f>
        <v/>
      </c>
      <c r="AY694" s="134" t="str">
        <f>IF(ISERR(IF($C694="","",SUMIFS(Con_ve!$F$6:$F$1005,Con_ve!$C$6:$C$1005,$C694,Con_ve!$I$6:$I$1005,"Fechada",Con_ve!$Q$6:$Q$1005,Cad_cl!AY$5))),"",IF($C694="","",SUMIFS(Con_ve!$F$6:$F$1005,Con_ve!$C$6:$C$1005,$C694,Con_ve!$I$6:$I$1005,"Fechada",Con_ve!$Q$6:$Q$1005,Cad_cl!AY$5)))</f>
        <v/>
      </c>
      <c r="AZ694" s="134" t="str">
        <f>IF(ISERR(IF($C694="","",SUMIFS(Con_ve!$F$6:$F$1005,Con_ve!$C$6:$C$1005,$C694,Con_ve!$I$6:$I$1005,"Fechada",Con_ve!$Q$6:$Q$1005,Cad_cl!AZ$5))),"",IF($C694="","",SUMIFS(Con_ve!$F$6:$F$1005,Con_ve!$C$6:$C$1005,$C694,Con_ve!$I$6:$I$1005,"Fechada",Con_ve!$Q$6:$Q$1005,Cad_cl!AZ$5)))</f>
        <v/>
      </c>
      <c r="BA694" s="134" t="str">
        <f>IF(ISERR(IF($C694="","",SUMIFS(Con_ve!$F$6:$F$1005,Con_ve!$C$6:$C$1005,$C694,Con_ve!$I$6:$I$1005,"Fechada",Con_ve!$Q$6:$Q$1005,Cad_cl!BA$5))),"",IF($C694="","",SUMIFS(Con_ve!$F$6:$F$1005,Con_ve!$C$6:$C$1005,$C694,Con_ve!$I$6:$I$1005,"Fechada",Con_ve!$Q$6:$Q$1005,Cad_cl!BA$5)))</f>
        <v/>
      </c>
      <c r="BB694" s="134">
        <f t="shared" si="30"/>
        <v>0</v>
      </c>
      <c r="BD694" s="134" t="str">
        <f>IF(ISERR(IF($C694="","",SUMIFS(Con_ve!$F$6:$F$1005,Con_ve!$C$6:$C$1005,$C694,Con_ve!$I$6:$I$1005,"Em negociação",Con_ve!$Q$6:$Q$1005,Cad_cl!BD$5))),"",IF($C694="","",SUMIFS(Con_ve!$F$6:$F$1005,Con_ve!$C$6:$C$1005,$C694,Con_ve!$I$6:$I$1005,"Em negociação",Con_ve!$Q$6:$Q$1005,Cad_cl!BD$5)))</f>
        <v/>
      </c>
      <c r="BE694" s="134" t="str">
        <f>IF(ISERR(IF($C694="","",SUMIFS(Con_ve!$F$6:$F$1005,Con_ve!$C$6:$C$1005,$C694,Con_ve!$I$6:$I$1005,"Em negociação",Con_ve!$Q$6:$Q$1005,Cad_cl!BE$5))),"",IF($C694="","",SUMIFS(Con_ve!$F$6:$F$1005,Con_ve!$C$6:$C$1005,$C694,Con_ve!$I$6:$I$1005,"Em negociação",Con_ve!$Q$6:$Q$1005,Cad_cl!BE$5)))</f>
        <v/>
      </c>
      <c r="BF694" s="134" t="str">
        <f>IF(ISERR(IF($C694="","",SUMIFS(Con_ve!$F$6:$F$1005,Con_ve!$C$6:$C$1005,$C694,Con_ve!$I$6:$I$1005,"Em negociação",Con_ve!$Q$6:$Q$1005,Cad_cl!BF$5))),"",IF($C694="","",SUMIFS(Con_ve!$F$6:$F$1005,Con_ve!$C$6:$C$1005,$C694,Con_ve!$I$6:$I$1005,"Em negociação",Con_ve!$Q$6:$Q$1005,Cad_cl!BF$5)))</f>
        <v/>
      </c>
      <c r="BG694" s="134" t="str">
        <f>IF(ISERR(IF($C694="","",SUMIFS(Con_ve!$F$6:$F$1005,Con_ve!$C$6:$C$1005,$C694,Con_ve!$I$6:$I$1005,"Em negociação",Con_ve!$Q$6:$Q$1005,Cad_cl!BG$5))),"",IF($C694="","",SUMIFS(Con_ve!$F$6:$F$1005,Con_ve!$C$6:$C$1005,$C694,Con_ve!$I$6:$I$1005,"Em negociação",Con_ve!$Q$6:$Q$1005,Cad_cl!BG$5)))</f>
        <v/>
      </c>
      <c r="BH694" s="134" t="str">
        <f>IF(ISERR(IF($C694="","",SUMIFS(Con_ve!$F$6:$F$1005,Con_ve!$C$6:$C$1005,$C694,Con_ve!$I$6:$I$1005,"Em negociação",Con_ve!$Q$6:$Q$1005,Cad_cl!BH$5))),"",IF($C694="","",SUMIFS(Con_ve!$F$6:$F$1005,Con_ve!$C$6:$C$1005,$C694,Con_ve!$I$6:$I$1005,"Em negociação",Con_ve!$Q$6:$Q$1005,Cad_cl!BH$5)))</f>
        <v/>
      </c>
      <c r="BI694" s="134" t="str">
        <f>IF(ISERR(IF($C694="","",SUMIFS(Con_ve!$F$6:$F$1005,Con_ve!$C$6:$C$1005,$C694,Con_ve!$I$6:$I$1005,"Em negociação",Con_ve!$Q$6:$Q$1005,Cad_cl!BI$5))),"",IF($C694="","",SUMIFS(Con_ve!$F$6:$F$1005,Con_ve!$C$6:$C$1005,$C694,Con_ve!$I$6:$I$1005,"Em negociação",Con_ve!$Q$6:$Q$1005,Cad_cl!BI$5)))</f>
        <v/>
      </c>
      <c r="BJ694" s="134" t="str">
        <f>IF(ISERR(IF($C694="","",SUMIFS(Con_ve!$F$6:$F$1005,Con_ve!$C$6:$C$1005,$C694,Con_ve!$I$6:$I$1005,"Em negociação",Con_ve!$Q$6:$Q$1005,Cad_cl!BJ$5))),"",IF($C694="","",SUMIFS(Con_ve!$F$6:$F$1005,Con_ve!$C$6:$C$1005,$C694,Con_ve!$I$6:$I$1005,"Em negociação",Con_ve!$Q$6:$Q$1005,Cad_cl!BJ$5)))</f>
        <v/>
      </c>
      <c r="BK694" s="134" t="str">
        <f>IF(ISERR(IF($C694="","",SUMIFS(Con_ve!$F$6:$F$1005,Con_ve!$C$6:$C$1005,$C694,Con_ve!$I$6:$I$1005,"Em negociação",Con_ve!$Q$6:$Q$1005,Cad_cl!BK$5))),"",IF($C694="","",SUMIFS(Con_ve!$F$6:$F$1005,Con_ve!$C$6:$C$1005,$C694,Con_ve!$I$6:$I$1005,"Em negociação",Con_ve!$Q$6:$Q$1005,Cad_cl!BK$5)))</f>
        <v/>
      </c>
      <c r="BL694" s="134" t="str">
        <f>IF(ISERR(IF($C694="","",SUMIFS(Con_ve!$F$6:$F$1005,Con_ve!$C$6:$C$1005,$C694,Con_ve!$I$6:$I$1005,"Em negociação",Con_ve!$Q$6:$Q$1005,Cad_cl!BL$5))),"",IF($C694="","",SUMIFS(Con_ve!$F$6:$F$1005,Con_ve!$C$6:$C$1005,$C694,Con_ve!$I$6:$I$1005,"Em negociação",Con_ve!$Q$6:$Q$1005,Cad_cl!BL$5)))</f>
        <v/>
      </c>
      <c r="BM694" s="134" t="str">
        <f>IF(ISERR(IF($C694="","",SUMIFS(Con_ve!$F$6:$F$1005,Con_ve!$C$6:$C$1005,$C694,Con_ve!$I$6:$I$1005,"Em negociação",Con_ve!$Q$6:$Q$1005,Cad_cl!BM$5))),"",IF($C694="","",SUMIFS(Con_ve!$F$6:$F$1005,Con_ve!$C$6:$C$1005,$C694,Con_ve!$I$6:$I$1005,"Em negociação",Con_ve!$Q$6:$Q$1005,Cad_cl!BM$5)))</f>
        <v/>
      </c>
      <c r="BN694" s="134" t="str">
        <f>IF(ISERR(IF($C694="","",SUMIFS(Con_ve!$F$6:$F$1005,Con_ve!$C$6:$C$1005,$C694,Con_ve!$I$6:$I$1005,"Em negociação",Con_ve!$Q$6:$Q$1005,Cad_cl!BN$5))),"",IF($C694="","",SUMIFS(Con_ve!$F$6:$F$1005,Con_ve!$C$6:$C$1005,$C694,Con_ve!$I$6:$I$1005,"Em negociação",Con_ve!$Q$6:$Q$1005,Cad_cl!BN$5)))</f>
        <v/>
      </c>
      <c r="BO694" s="134" t="str">
        <f>IF(ISERR(IF($C694="","",SUMIFS(Con_ve!$F$6:$F$1005,Con_ve!$C$6:$C$1005,$C694,Con_ve!$I$6:$I$1005,"Em negociação",Con_ve!$Q$6:$Q$1005,Cad_cl!BO$5))),"",IF($C694="","",SUMIFS(Con_ve!$F$6:$F$1005,Con_ve!$C$6:$C$1005,$C694,Con_ve!$I$6:$I$1005,"Em negociação",Con_ve!$Q$6:$Q$1005,Cad_cl!BO$5)))</f>
        <v/>
      </c>
      <c r="BP694" s="134">
        <f t="shared" si="31"/>
        <v>0</v>
      </c>
      <c r="BR694" s="125" t="str">
        <f>IF(ISERR(IF(AND($I694=Re_lo!$E$5,BR$5=VLOOKUP(Re_lo!$H$5,Re_lo!$N$5:$O$16,2,0)),AP694,"")),"",IF(AND($I694=Re_lo!$E$5,BR$5=VLOOKUP(Re_lo!$H$5,Re_lo!$N$5:$O$16,2,0)),AP694,""))</f>
        <v/>
      </c>
      <c r="BS694" s="125" t="str">
        <f>IF(ISERR(IF(AND($I694=Re_lo!$E$5,BS$5=VLOOKUP(Re_lo!$H$5,Re_lo!$N$5:$O$16,2,0)),AQ694,"")),"",IF(AND($I694=Re_lo!$E$5,BS$5=VLOOKUP(Re_lo!$H$5,Re_lo!$N$5:$O$16,2,0)),AQ694,""))</f>
        <v/>
      </c>
      <c r="BT694" s="125" t="str">
        <f>IF(ISERR(IF(AND($I694=Re_lo!$E$5,BT$5=VLOOKUP(Re_lo!$H$5,Re_lo!$N$5:$O$16,2,0)),AR694,"")),"",IF(AND($I694=Re_lo!$E$5,BT$5=VLOOKUP(Re_lo!$H$5,Re_lo!$N$5:$O$16,2,0)),AR694,""))</f>
        <v/>
      </c>
      <c r="BU694" s="125" t="str">
        <f>IF(ISERR(IF(AND($I694=Re_lo!$E$5,BU$5=VLOOKUP(Re_lo!$H$5,Re_lo!$N$5:$O$16,2,0)),AS694,"")),"",IF(AND($I694=Re_lo!$E$5,BU$5=VLOOKUP(Re_lo!$H$5,Re_lo!$N$5:$O$16,2,0)),AS694,""))</f>
        <v/>
      </c>
      <c r="BV694" s="125" t="str">
        <f>IF(ISERR(IF(AND($I694=Re_lo!$E$5,BV$5=VLOOKUP(Re_lo!$H$5,Re_lo!$N$5:$O$16,2,0)),AT694,"")),"",IF(AND($I694=Re_lo!$E$5,BV$5=VLOOKUP(Re_lo!$H$5,Re_lo!$N$5:$O$16,2,0)),AT694,""))</f>
        <v/>
      </c>
      <c r="BW694" s="125" t="str">
        <f>IF(ISERR(IF(AND($I694=Re_lo!$E$5,BW$5=VLOOKUP(Re_lo!$H$5,Re_lo!$N$5:$O$16,2,0)),AU694,"")),"",IF(AND($I694=Re_lo!$E$5,BW$5=VLOOKUP(Re_lo!$H$5,Re_lo!$N$5:$O$16,2,0)),AU694,""))</f>
        <v/>
      </c>
      <c r="BX694" s="125" t="str">
        <f>IF(ISERR(IF(AND($I694=Re_lo!$E$5,BX$5=VLOOKUP(Re_lo!$H$5,Re_lo!$N$5:$O$16,2,0)),AV694,"")),"",IF(AND($I694=Re_lo!$E$5,BX$5=VLOOKUP(Re_lo!$H$5,Re_lo!$N$5:$O$16,2,0)),AV694,""))</f>
        <v/>
      </c>
      <c r="BY694" s="125" t="str">
        <f>IF(ISERR(IF(AND($I694=Re_lo!$E$5,BY$5=VLOOKUP(Re_lo!$H$5,Re_lo!$N$5:$O$16,2,0)),AW694,"")),"",IF(AND($I694=Re_lo!$E$5,BY$5=VLOOKUP(Re_lo!$H$5,Re_lo!$N$5:$O$16,2,0)),AW694,""))</f>
        <v/>
      </c>
      <c r="BZ694" s="125" t="str">
        <f>IF(ISERR(IF(AND($I694=Re_lo!$E$5,BZ$5=VLOOKUP(Re_lo!$H$5,Re_lo!$N$5:$O$16,2,0)),AX694,"")),"",IF(AND($I694=Re_lo!$E$5,BZ$5=VLOOKUP(Re_lo!$H$5,Re_lo!$N$5:$O$16,2,0)),AX694,""))</f>
        <v/>
      </c>
      <c r="CA694" s="125" t="str">
        <f>IF(ISERR(IF(AND($I694=Re_lo!$E$5,CA$5=VLOOKUP(Re_lo!$H$5,Re_lo!$N$5:$O$16,2,0)),AY694,"")),"",IF(AND($I694=Re_lo!$E$5,CA$5=VLOOKUP(Re_lo!$H$5,Re_lo!$N$5:$O$16,2,0)),AY694,""))</f>
        <v/>
      </c>
      <c r="CB694" s="125" t="str">
        <f>IF(ISERR(IF(AND($I694=Re_lo!$E$5,CB$5=VLOOKUP(Re_lo!$H$5,Re_lo!$N$5:$O$16,2,0)),AZ694,"")),"",IF(AND($I694=Re_lo!$E$5,CB$5=VLOOKUP(Re_lo!$H$5,Re_lo!$N$5:$O$16,2,0)),AZ694,""))</f>
        <v/>
      </c>
      <c r="CC694" s="125" t="str">
        <f>IF(ISERR(IF(AND($I694=Re_lo!$E$5,CC$5=VLOOKUP(Re_lo!$H$5,Re_lo!$N$5:$O$16,2,0)),BA694,"")),"",IF(AND($I694=Re_lo!$E$5,CC$5=VLOOKUP(Re_lo!$H$5,Re_lo!$N$5:$O$16,2,0)),BA694,""))</f>
        <v/>
      </c>
      <c r="CD694" s="125" t="str">
        <f>IF(ISERR(IF(AND($I694=Re_lo!$E$5,CD$5=VLOOKUP(Re_lo!$H$5,Re_lo!$N$5:$O$16,2,0)),BB694,"")),"",IF(AND($I694=Re_lo!$E$5,CD$5=VLOOKUP(Re_lo!$H$5,Re_lo!$N$5:$O$16,2,0)),BB694,""))</f>
        <v/>
      </c>
      <c r="CF694" s="125" t="str">
        <f>IF($C694="","",COUNTIFS(Con_ve!$C$6:$C$1005,$C694,Con_ve!$Q$6:$Q$1005,Cad_cl!CF$5))</f>
        <v/>
      </c>
      <c r="CG694" s="125" t="str">
        <f>IF($C694="","",COUNTIFS(Con_ve!$C$6:$C$1005,$C694,Con_ve!$Q$6:$Q$1005,Cad_cl!CG$5))</f>
        <v/>
      </c>
      <c r="CH694" s="125" t="str">
        <f>IF($C694="","",COUNTIFS(Con_ve!$C$6:$C$1005,$C694,Con_ve!$Q$6:$Q$1005,Cad_cl!CH$5))</f>
        <v/>
      </c>
      <c r="CI694" s="125" t="str">
        <f>IF($C694="","",COUNTIFS(Con_ve!$C$6:$C$1005,$C694,Con_ve!$Q$6:$Q$1005,Cad_cl!CI$5))</f>
        <v/>
      </c>
      <c r="CJ694" s="125" t="str">
        <f>IF($C694="","",COUNTIFS(Con_ve!$C$6:$C$1005,$C694,Con_ve!$Q$6:$Q$1005,Cad_cl!CJ$5))</f>
        <v/>
      </c>
      <c r="CK694" s="125" t="str">
        <f>IF($C694="","",COUNTIFS(Con_ve!$C$6:$C$1005,$C694,Con_ve!$Q$6:$Q$1005,Cad_cl!CK$5))</f>
        <v/>
      </c>
      <c r="CL694" s="125" t="str">
        <f>IF($C694="","",COUNTIFS(Con_ve!$C$6:$C$1005,$C694,Con_ve!$Q$6:$Q$1005,Cad_cl!CL$5))</f>
        <v/>
      </c>
      <c r="CM694" s="125" t="str">
        <f>IF($C694="","",COUNTIFS(Con_ve!$C$6:$C$1005,$C694,Con_ve!$Q$6:$Q$1005,Cad_cl!CM$5))</f>
        <v/>
      </c>
      <c r="CN694" s="125" t="str">
        <f>IF($C694="","",COUNTIFS(Con_ve!$C$6:$C$1005,$C694,Con_ve!$Q$6:$Q$1005,Cad_cl!CN$5))</f>
        <v/>
      </c>
      <c r="CO694" s="125" t="str">
        <f>IF($C694="","",COUNTIFS(Con_ve!$C$6:$C$1005,$C694,Con_ve!$Q$6:$Q$1005,Cad_cl!CO$5))</f>
        <v/>
      </c>
      <c r="CP694" s="125" t="str">
        <f>IF($C694="","",COUNTIFS(Con_ve!$C$6:$C$1005,$C694,Con_ve!$Q$6:$Q$1005,Cad_cl!CP$5))</f>
        <v/>
      </c>
      <c r="CQ694" s="125" t="str">
        <f>IF($C694="","",COUNTIFS(Con_ve!$C$6:$C$1005,$C694,Con_ve!$Q$6:$Q$1005,Cad_cl!CQ$5))</f>
        <v/>
      </c>
      <c r="CR694" s="125">
        <f t="shared" si="32"/>
        <v>0</v>
      </c>
    </row>
    <row r="695" spans="3:96" ht="30" customHeight="1">
      <c r="C695" s="153"/>
      <c r="D695" s="153"/>
      <c r="E695" s="154"/>
      <c r="F695" s="153"/>
      <c r="G695" s="155"/>
      <c r="H695" s="153"/>
      <c r="I695" s="153"/>
      <c r="J695" s="132" t="s">
        <v>309</v>
      </c>
      <c r="K695" s="133" t="s">
        <v>309</v>
      </c>
      <c r="L695" s="153"/>
      <c r="M695" s="153"/>
      <c r="N695" s="153"/>
      <c r="O695" s="153"/>
      <c r="P695" s="153"/>
      <c r="Q695" s="153"/>
      <c r="AP695" s="134" t="str">
        <f>IF(ISERR(IF($C695="","",SUMIFS(Con_ve!$F$6:$F$1005,Con_ve!$C$6:$C$1005,$C695,Con_ve!$I$6:$I$1005,"Fechada",Con_ve!$Q$6:$Q$1005,Cad_cl!AP$5))),"",IF($C695="","",SUMIFS(Con_ve!$F$6:$F$1005,Con_ve!$C$6:$C$1005,$C695,Con_ve!$I$6:$I$1005,"Fechada",Con_ve!$Q$6:$Q$1005,Cad_cl!AP$5)))</f>
        <v/>
      </c>
      <c r="AQ695" s="134" t="str">
        <f>IF(ISERR(IF($C695="","",SUMIFS(Con_ve!$F$6:$F$1005,Con_ve!$C$6:$C$1005,$C695,Con_ve!$I$6:$I$1005,"Fechada",Con_ve!$Q$6:$Q$1005,Cad_cl!AQ$5))),"",IF($C695="","",SUMIFS(Con_ve!$F$6:$F$1005,Con_ve!$C$6:$C$1005,$C695,Con_ve!$I$6:$I$1005,"Fechada",Con_ve!$Q$6:$Q$1005,Cad_cl!AQ$5)))</f>
        <v/>
      </c>
      <c r="AR695" s="134" t="str">
        <f>IF(ISERR(IF($C695="","",SUMIFS(Con_ve!$F$6:$F$1005,Con_ve!$C$6:$C$1005,$C695,Con_ve!$I$6:$I$1005,"Fechada",Con_ve!$Q$6:$Q$1005,Cad_cl!AR$5))),"",IF($C695="","",SUMIFS(Con_ve!$F$6:$F$1005,Con_ve!$C$6:$C$1005,$C695,Con_ve!$I$6:$I$1005,"Fechada",Con_ve!$Q$6:$Q$1005,Cad_cl!AR$5)))</f>
        <v/>
      </c>
      <c r="AS695" s="134" t="str">
        <f>IF(ISERR(IF($C695="","",SUMIFS(Con_ve!$F$6:$F$1005,Con_ve!$C$6:$C$1005,$C695,Con_ve!$I$6:$I$1005,"Fechada",Con_ve!$Q$6:$Q$1005,Cad_cl!AS$5))),"",IF($C695="","",SUMIFS(Con_ve!$F$6:$F$1005,Con_ve!$C$6:$C$1005,$C695,Con_ve!$I$6:$I$1005,"Fechada",Con_ve!$Q$6:$Q$1005,Cad_cl!AS$5)))</f>
        <v/>
      </c>
      <c r="AT695" s="134" t="str">
        <f>IF(ISERR(IF($C695="","",SUMIFS(Con_ve!$F$6:$F$1005,Con_ve!$C$6:$C$1005,$C695,Con_ve!$I$6:$I$1005,"Fechada",Con_ve!$Q$6:$Q$1005,Cad_cl!AT$5))),"",IF($C695="","",SUMIFS(Con_ve!$F$6:$F$1005,Con_ve!$C$6:$C$1005,$C695,Con_ve!$I$6:$I$1005,"Fechada",Con_ve!$Q$6:$Q$1005,Cad_cl!AT$5)))</f>
        <v/>
      </c>
      <c r="AU695" s="134" t="str">
        <f>IF(ISERR(IF($C695="","",SUMIFS(Con_ve!$F$6:$F$1005,Con_ve!$C$6:$C$1005,$C695,Con_ve!$I$6:$I$1005,"Fechada",Con_ve!$Q$6:$Q$1005,Cad_cl!AU$5))),"",IF($C695="","",SUMIFS(Con_ve!$F$6:$F$1005,Con_ve!$C$6:$C$1005,$C695,Con_ve!$I$6:$I$1005,"Fechada",Con_ve!$Q$6:$Q$1005,Cad_cl!AU$5)))</f>
        <v/>
      </c>
      <c r="AV695" s="134" t="str">
        <f>IF(ISERR(IF($C695="","",SUMIFS(Con_ve!$F$6:$F$1005,Con_ve!$C$6:$C$1005,$C695,Con_ve!$I$6:$I$1005,"Fechada",Con_ve!$Q$6:$Q$1005,Cad_cl!AV$5))),"",IF($C695="","",SUMIFS(Con_ve!$F$6:$F$1005,Con_ve!$C$6:$C$1005,$C695,Con_ve!$I$6:$I$1005,"Fechada",Con_ve!$Q$6:$Q$1005,Cad_cl!AV$5)))</f>
        <v/>
      </c>
      <c r="AW695" s="134" t="str">
        <f>IF(ISERR(IF($C695="","",SUMIFS(Con_ve!$F$6:$F$1005,Con_ve!$C$6:$C$1005,$C695,Con_ve!$I$6:$I$1005,"Fechada",Con_ve!$Q$6:$Q$1005,Cad_cl!AW$5))),"",IF($C695="","",SUMIFS(Con_ve!$F$6:$F$1005,Con_ve!$C$6:$C$1005,$C695,Con_ve!$I$6:$I$1005,"Fechada",Con_ve!$Q$6:$Q$1005,Cad_cl!AW$5)))</f>
        <v/>
      </c>
      <c r="AX695" s="134" t="str">
        <f>IF(ISERR(IF($C695="","",SUMIFS(Con_ve!$F$6:$F$1005,Con_ve!$C$6:$C$1005,$C695,Con_ve!$I$6:$I$1005,"Fechada",Con_ve!$Q$6:$Q$1005,Cad_cl!AX$5))),"",IF($C695="","",SUMIFS(Con_ve!$F$6:$F$1005,Con_ve!$C$6:$C$1005,$C695,Con_ve!$I$6:$I$1005,"Fechada",Con_ve!$Q$6:$Q$1005,Cad_cl!AX$5)))</f>
        <v/>
      </c>
      <c r="AY695" s="134" t="str">
        <f>IF(ISERR(IF($C695="","",SUMIFS(Con_ve!$F$6:$F$1005,Con_ve!$C$6:$C$1005,$C695,Con_ve!$I$6:$I$1005,"Fechada",Con_ve!$Q$6:$Q$1005,Cad_cl!AY$5))),"",IF($C695="","",SUMIFS(Con_ve!$F$6:$F$1005,Con_ve!$C$6:$C$1005,$C695,Con_ve!$I$6:$I$1005,"Fechada",Con_ve!$Q$6:$Q$1005,Cad_cl!AY$5)))</f>
        <v/>
      </c>
      <c r="AZ695" s="134" t="str">
        <f>IF(ISERR(IF($C695="","",SUMIFS(Con_ve!$F$6:$F$1005,Con_ve!$C$6:$C$1005,$C695,Con_ve!$I$6:$I$1005,"Fechada",Con_ve!$Q$6:$Q$1005,Cad_cl!AZ$5))),"",IF($C695="","",SUMIFS(Con_ve!$F$6:$F$1005,Con_ve!$C$6:$C$1005,$C695,Con_ve!$I$6:$I$1005,"Fechada",Con_ve!$Q$6:$Q$1005,Cad_cl!AZ$5)))</f>
        <v/>
      </c>
      <c r="BA695" s="134" t="str">
        <f>IF(ISERR(IF($C695="","",SUMIFS(Con_ve!$F$6:$F$1005,Con_ve!$C$6:$C$1005,$C695,Con_ve!$I$6:$I$1005,"Fechada",Con_ve!$Q$6:$Q$1005,Cad_cl!BA$5))),"",IF($C695="","",SUMIFS(Con_ve!$F$6:$F$1005,Con_ve!$C$6:$C$1005,$C695,Con_ve!$I$6:$I$1005,"Fechada",Con_ve!$Q$6:$Q$1005,Cad_cl!BA$5)))</f>
        <v/>
      </c>
      <c r="BB695" s="134">
        <f t="shared" si="30"/>
        <v>0</v>
      </c>
      <c r="BD695" s="134" t="str">
        <f>IF(ISERR(IF($C695="","",SUMIFS(Con_ve!$F$6:$F$1005,Con_ve!$C$6:$C$1005,$C695,Con_ve!$I$6:$I$1005,"Em negociação",Con_ve!$Q$6:$Q$1005,Cad_cl!BD$5))),"",IF($C695="","",SUMIFS(Con_ve!$F$6:$F$1005,Con_ve!$C$6:$C$1005,$C695,Con_ve!$I$6:$I$1005,"Em negociação",Con_ve!$Q$6:$Q$1005,Cad_cl!BD$5)))</f>
        <v/>
      </c>
      <c r="BE695" s="134" t="str">
        <f>IF(ISERR(IF($C695="","",SUMIFS(Con_ve!$F$6:$F$1005,Con_ve!$C$6:$C$1005,$C695,Con_ve!$I$6:$I$1005,"Em negociação",Con_ve!$Q$6:$Q$1005,Cad_cl!BE$5))),"",IF($C695="","",SUMIFS(Con_ve!$F$6:$F$1005,Con_ve!$C$6:$C$1005,$C695,Con_ve!$I$6:$I$1005,"Em negociação",Con_ve!$Q$6:$Q$1005,Cad_cl!BE$5)))</f>
        <v/>
      </c>
      <c r="BF695" s="134" t="str">
        <f>IF(ISERR(IF($C695="","",SUMIFS(Con_ve!$F$6:$F$1005,Con_ve!$C$6:$C$1005,$C695,Con_ve!$I$6:$I$1005,"Em negociação",Con_ve!$Q$6:$Q$1005,Cad_cl!BF$5))),"",IF($C695="","",SUMIFS(Con_ve!$F$6:$F$1005,Con_ve!$C$6:$C$1005,$C695,Con_ve!$I$6:$I$1005,"Em negociação",Con_ve!$Q$6:$Q$1005,Cad_cl!BF$5)))</f>
        <v/>
      </c>
      <c r="BG695" s="134" t="str">
        <f>IF(ISERR(IF($C695="","",SUMIFS(Con_ve!$F$6:$F$1005,Con_ve!$C$6:$C$1005,$C695,Con_ve!$I$6:$I$1005,"Em negociação",Con_ve!$Q$6:$Q$1005,Cad_cl!BG$5))),"",IF($C695="","",SUMIFS(Con_ve!$F$6:$F$1005,Con_ve!$C$6:$C$1005,$C695,Con_ve!$I$6:$I$1005,"Em negociação",Con_ve!$Q$6:$Q$1005,Cad_cl!BG$5)))</f>
        <v/>
      </c>
      <c r="BH695" s="134" t="str">
        <f>IF(ISERR(IF($C695="","",SUMIFS(Con_ve!$F$6:$F$1005,Con_ve!$C$6:$C$1005,$C695,Con_ve!$I$6:$I$1005,"Em negociação",Con_ve!$Q$6:$Q$1005,Cad_cl!BH$5))),"",IF($C695="","",SUMIFS(Con_ve!$F$6:$F$1005,Con_ve!$C$6:$C$1005,$C695,Con_ve!$I$6:$I$1005,"Em negociação",Con_ve!$Q$6:$Q$1005,Cad_cl!BH$5)))</f>
        <v/>
      </c>
      <c r="BI695" s="134" t="str">
        <f>IF(ISERR(IF($C695="","",SUMIFS(Con_ve!$F$6:$F$1005,Con_ve!$C$6:$C$1005,$C695,Con_ve!$I$6:$I$1005,"Em negociação",Con_ve!$Q$6:$Q$1005,Cad_cl!BI$5))),"",IF($C695="","",SUMIFS(Con_ve!$F$6:$F$1005,Con_ve!$C$6:$C$1005,$C695,Con_ve!$I$6:$I$1005,"Em negociação",Con_ve!$Q$6:$Q$1005,Cad_cl!BI$5)))</f>
        <v/>
      </c>
      <c r="BJ695" s="134" t="str">
        <f>IF(ISERR(IF($C695="","",SUMIFS(Con_ve!$F$6:$F$1005,Con_ve!$C$6:$C$1005,$C695,Con_ve!$I$6:$I$1005,"Em negociação",Con_ve!$Q$6:$Q$1005,Cad_cl!BJ$5))),"",IF($C695="","",SUMIFS(Con_ve!$F$6:$F$1005,Con_ve!$C$6:$C$1005,$C695,Con_ve!$I$6:$I$1005,"Em negociação",Con_ve!$Q$6:$Q$1005,Cad_cl!BJ$5)))</f>
        <v/>
      </c>
      <c r="BK695" s="134" t="str">
        <f>IF(ISERR(IF($C695="","",SUMIFS(Con_ve!$F$6:$F$1005,Con_ve!$C$6:$C$1005,$C695,Con_ve!$I$6:$I$1005,"Em negociação",Con_ve!$Q$6:$Q$1005,Cad_cl!BK$5))),"",IF($C695="","",SUMIFS(Con_ve!$F$6:$F$1005,Con_ve!$C$6:$C$1005,$C695,Con_ve!$I$6:$I$1005,"Em negociação",Con_ve!$Q$6:$Q$1005,Cad_cl!BK$5)))</f>
        <v/>
      </c>
      <c r="BL695" s="134" t="str">
        <f>IF(ISERR(IF($C695="","",SUMIFS(Con_ve!$F$6:$F$1005,Con_ve!$C$6:$C$1005,$C695,Con_ve!$I$6:$I$1005,"Em negociação",Con_ve!$Q$6:$Q$1005,Cad_cl!BL$5))),"",IF($C695="","",SUMIFS(Con_ve!$F$6:$F$1005,Con_ve!$C$6:$C$1005,$C695,Con_ve!$I$6:$I$1005,"Em negociação",Con_ve!$Q$6:$Q$1005,Cad_cl!BL$5)))</f>
        <v/>
      </c>
      <c r="BM695" s="134" t="str">
        <f>IF(ISERR(IF($C695="","",SUMIFS(Con_ve!$F$6:$F$1005,Con_ve!$C$6:$C$1005,$C695,Con_ve!$I$6:$I$1005,"Em negociação",Con_ve!$Q$6:$Q$1005,Cad_cl!BM$5))),"",IF($C695="","",SUMIFS(Con_ve!$F$6:$F$1005,Con_ve!$C$6:$C$1005,$C695,Con_ve!$I$6:$I$1005,"Em negociação",Con_ve!$Q$6:$Q$1005,Cad_cl!BM$5)))</f>
        <v/>
      </c>
      <c r="BN695" s="134" t="str">
        <f>IF(ISERR(IF($C695="","",SUMIFS(Con_ve!$F$6:$F$1005,Con_ve!$C$6:$C$1005,$C695,Con_ve!$I$6:$I$1005,"Em negociação",Con_ve!$Q$6:$Q$1005,Cad_cl!BN$5))),"",IF($C695="","",SUMIFS(Con_ve!$F$6:$F$1005,Con_ve!$C$6:$C$1005,$C695,Con_ve!$I$6:$I$1005,"Em negociação",Con_ve!$Q$6:$Q$1005,Cad_cl!BN$5)))</f>
        <v/>
      </c>
      <c r="BO695" s="134" t="str">
        <f>IF(ISERR(IF($C695="","",SUMIFS(Con_ve!$F$6:$F$1005,Con_ve!$C$6:$C$1005,$C695,Con_ve!$I$6:$I$1005,"Em negociação",Con_ve!$Q$6:$Q$1005,Cad_cl!BO$5))),"",IF($C695="","",SUMIFS(Con_ve!$F$6:$F$1005,Con_ve!$C$6:$C$1005,$C695,Con_ve!$I$6:$I$1005,"Em negociação",Con_ve!$Q$6:$Q$1005,Cad_cl!BO$5)))</f>
        <v/>
      </c>
      <c r="BP695" s="134">
        <f t="shared" si="31"/>
        <v>0</v>
      </c>
      <c r="BR695" s="125" t="str">
        <f>IF(ISERR(IF(AND($I695=Re_lo!$E$5,BR$5=VLOOKUP(Re_lo!$H$5,Re_lo!$N$5:$O$16,2,0)),AP695,"")),"",IF(AND($I695=Re_lo!$E$5,BR$5=VLOOKUP(Re_lo!$H$5,Re_lo!$N$5:$O$16,2,0)),AP695,""))</f>
        <v/>
      </c>
      <c r="BS695" s="125" t="str">
        <f>IF(ISERR(IF(AND($I695=Re_lo!$E$5,BS$5=VLOOKUP(Re_lo!$H$5,Re_lo!$N$5:$O$16,2,0)),AQ695,"")),"",IF(AND($I695=Re_lo!$E$5,BS$5=VLOOKUP(Re_lo!$H$5,Re_lo!$N$5:$O$16,2,0)),AQ695,""))</f>
        <v/>
      </c>
      <c r="BT695" s="125" t="str">
        <f>IF(ISERR(IF(AND($I695=Re_lo!$E$5,BT$5=VLOOKUP(Re_lo!$H$5,Re_lo!$N$5:$O$16,2,0)),AR695,"")),"",IF(AND($I695=Re_lo!$E$5,BT$5=VLOOKUP(Re_lo!$H$5,Re_lo!$N$5:$O$16,2,0)),AR695,""))</f>
        <v/>
      </c>
      <c r="BU695" s="125" t="str">
        <f>IF(ISERR(IF(AND($I695=Re_lo!$E$5,BU$5=VLOOKUP(Re_lo!$H$5,Re_lo!$N$5:$O$16,2,0)),AS695,"")),"",IF(AND($I695=Re_lo!$E$5,BU$5=VLOOKUP(Re_lo!$H$5,Re_lo!$N$5:$O$16,2,0)),AS695,""))</f>
        <v/>
      </c>
      <c r="BV695" s="125" t="str">
        <f>IF(ISERR(IF(AND($I695=Re_lo!$E$5,BV$5=VLOOKUP(Re_lo!$H$5,Re_lo!$N$5:$O$16,2,0)),AT695,"")),"",IF(AND($I695=Re_lo!$E$5,BV$5=VLOOKUP(Re_lo!$H$5,Re_lo!$N$5:$O$16,2,0)),AT695,""))</f>
        <v/>
      </c>
      <c r="BW695" s="125" t="str">
        <f>IF(ISERR(IF(AND($I695=Re_lo!$E$5,BW$5=VLOOKUP(Re_lo!$H$5,Re_lo!$N$5:$O$16,2,0)),AU695,"")),"",IF(AND($I695=Re_lo!$E$5,BW$5=VLOOKUP(Re_lo!$H$5,Re_lo!$N$5:$O$16,2,0)),AU695,""))</f>
        <v/>
      </c>
      <c r="BX695" s="125" t="str">
        <f>IF(ISERR(IF(AND($I695=Re_lo!$E$5,BX$5=VLOOKUP(Re_lo!$H$5,Re_lo!$N$5:$O$16,2,0)),AV695,"")),"",IF(AND($I695=Re_lo!$E$5,BX$5=VLOOKUP(Re_lo!$H$5,Re_lo!$N$5:$O$16,2,0)),AV695,""))</f>
        <v/>
      </c>
      <c r="BY695" s="125" t="str">
        <f>IF(ISERR(IF(AND($I695=Re_lo!$E$5,BY$5=VLOOKUP(Re_lo!$H$5,Re_lo!$N$5:$O$16,2,0)),AW695,"")),"",IF(AND($I695=Re_lo!$E$5,BY$5=VLOOKUP(Re_lo!$H$5,Re_lo!$N$5:$O$16,2,0)),AW695,""))</f>
        <v/>
      </c>
      <c r="BZ695" s="125" t="str">
        <f>IF(ISERR(IF(AND($I695=Re_lo!$E$5,BZ$5=VLOOKUP(Re_lo!$H$5,Re_lo!$N$5:$O$16,2,0)),AX695,"")),"",IF(AND($I695=Re_lo!$E$5,BZ$5=VLOOKUP(Re_lo!$H$5,Re_lo!$N$5:$O$16,2,0)),AX695,""))</f>
        <v/>
      </c>
      <c r="CA695" s="125" t="str">
        <f>IF(ISERR(IF(AND($I695=Re_lo!$E$5,CA$5=VLOOKUP(Re_lo!$H$5,Re_lo!$N$5:$O$16,2,0)),AY695,"")),"",IF(AND($I695=Re_lo!$E$5,CA$5=VLOOKUP(Re_lo!$H$5,Re_lo!$N$5:$O$16,2,0)),AY695,""))</f>
        <v/>
      </c>
      <c r="CB695" s="125" t="str">
        <f>IF(ISERR(IF(AND($I695=Re_lo!$E$5,CB$5=VLOOKUP(Re_lo!$H$5,Re_lo!$N$5:$O$16,2,0)),AZ695,"")),"",IF(AND($I695=Re_lo!$E$5,CB$5=VLOOKUP(Re_lo!$H$5,Re_lo!$N$5:$O$16,2,0)),AZ695,""))</f>
        <v/>
      </c>
      <c r="CC695" s="125" t="str">
        <f>IF(ISERR(IF(AND($I695=Re_lo!$E$5,CC$5=VLOOKUP(Re_lo!$H$5,Re_lo!$N$5:$O$16,2,0)),BA695,"")),"",IF(AND($I695=Re_lo!$E$5,CC$5=VLOOKUP(Re_lo!$H$5,Re_lo!$N$5:$O$16,2,0)),BA695,""))</f>
        <v/>
      </c>
      <c r="CD695" s="125" t="str">
        <f>IF(ISERR(IF(AND($I695=Re_lo!$E$5,CD$5=VLOOKUP(Re_lo!$H$5,Re_lo!$N$5:$O$16,2,0)),BB695,"")),"",IF(AND($I695=Re_lo!$E$5,CD$5=VLOOKUP(Re_lo!$H$5,Re_lo!$N$5:$O$16,2,0)),BB695,""))</f>
        <v/>
      </c>
      <c r="CF695" s="125" t="str">
        <f>IF($C695="","",COUNTIFS(Con_ve!$C$6:$C$1005,$C695,Con_ve!$Q$6:$Q$1005,Cad_cl!CF$5))</f>
        <v/>
      </c>
      <c r="CG695" s="125" t="str">
        <f>IF($C695="","",COUNTIFS(Con_ve!$C$6:$C$1005,$C695,Con_ve!$Q$6:$Q$1005,Cad_cl!CG$5))</f>
        <v/>
      </c>
      <c r="CH695" s="125" t="str">
        <f>IF($C695="","",COUNTIFS(Con_ve!$C$6:$C$1005,$C695,Con_ve!$Q$6:$Q$1005,Cad_cl!CH$5))</f>
        <v/>
      </c>
      <c r="CI695" s="125" t="str">
        <f>IF($C695="","",COUNTIFS(Con_ve!$C$6:$C$1005,$C695,Con_ve!$Q$6:$Q$1005,Cad_cl!CI$5))</f>
        <v/>
      </c>
      <c r="CJ695" s="125" t="str">
        <f>IF($C695="","",COUNTIFS(Con_ve!$C$6:$C$1005,$C695,Con_ve!$Q$6:$Q$1005,Cad_cl!CJ$5))</f>
        <v/>
      </c>
      <c r="CK695" s="125" t="str">
        <f>IF($C695="","",COUNTIFS(Con_ve!$C$6:$C$1005,$C695,Con_ve!$Q$6:$Q$1005,Cad_cl!CK$5))</f>
        <v/>
      </c>
      <c r="CL695" s="125" t="str">
        <f>IF($C695="","",COUNTIFS(Con_ve!$C$6:$C$1005,$C695,Con_ve!$Q$6:$Q$1005,Cad_cl!CL$5))</f>
        <v/>
      </c>
      <c r="CM695" s="125" t="str">
        <f>IF($C695="","",COUNTIFS(Con_ve!$C$6:$C$1005,$C695,Con_ve!$Q$6:$Q$1005,Cad_cl!CM$5))</f>
        <v/>
      </c>
      <c r="CN695" s="125" t="str">
        <f>IF($C695="","",COUNTIFS(Con_ve!$C$6:$C$1005,$C695,Con_ve!$Q$6:$Q$1005,Cad_cl!CN$5))</f>
        <v/>
      </c>
      <c r="CO695" s="125" t="str">
        <f>IF($C695="","",COUNTIFS(Con_ve!$C$6:$C$1005,$C695,Con_ve!$Q$6:$Q$1005,Cad_cl!CO$5))</f>
        <v/>
      </c>
      <c r="CP695" s="125" t="str">
        <f>IF($C695="","",COUNTIFS(Con_ve!$C$6:$C$1005,$C695,Con_ve!$Q$6:$Q$1005,Cad_cl!CP$5))</f>
        <v/>
      </c>
      <c r="CQ695" s="125" t="str">
        <f>IF($C695="","",COUNTIFS(Con_ve!$C$6:$C$1005,$C695,Con_ve!$Q$6:$Q$1005,Cad_cl!CQ$5))</f>
        <v/>
      </c>
      <c r="CR695" s="125">
        <f t="shared" si="32"/>
        <v>0</v>
      </c>
    </row>
    <row r="696" spans="3:96" ht="30" customHeight="1">
      <c r="C696" s="153"/>
      <c r="D696" s="153"/>
      <c r="E696" s="154"/>
      <c r="F696" s="153"/>
      <c r="G696" s="155"/>
      <c r="H696" s="153"/>
      <c r="I696" s="153"/>
      <c r="J696" s="132" t="s">
        <v>309</v>
      </c>
      <c r="K696" s="133" t="s">
        <v>309</v>
      </c>
      <c r="L696" s="153"/>
      <c r="M696" s="153"/>
      <c r="N696" s="153"/>
      <c r="O696" s="153"/>
      <c r="P696" s="153"/>
      <c r="Q696" s="153"/>
      <c r="AP696" s="134" t="str">
        <f>IF(ISERR(IF($C696="","",SUMIFS(Con_ve!$F$6:$F$1005,Con_ve!$C$6:$C$1005,$C696,Con_ve!$I$6:$I$1005,"Fechada",Con_ve!$Q$6:$Q$1005,Cad_cl!AP$5))),"",IF($C696="","",SUMIFS(Con_ve!$F$6:$F$1005,Con_ve!$C$6:$C$1005,$C696,Con_ve!$I$6:$I$1005,"Fechada",Con_ve!$Q$6:$Q$1005,Cad_cl!AP$5)))</f>
        <v/>
      </c>
      <c r="AQ696" s="134" t="str">
        <f>IF(ISERR(IF($C696="","",SUMIFS(Con_ve!$F$6:$F$1005,Con_ve!$C$6:$C$1005,$C696,Con_ve!$I$6:$I$1005,"Fechada",Con_ve!$Q$6:$Q$1005,Cad_cl!AQ$5))),"",IF($C696="","",SUMIFS(Con_ve!$F$6:$F$1005,Con_ve!$C$6:$C$1005,$C696,Con_ve!$I$6:$I$1005,"Fechada",Con_ve!$Q$6:$Q$1005,Cad_cl!AQ$5)))</f>
        <v/>
      </c>
      <c r="AR696" s="134" t="str">
        <f>IF(ISERR(IF($C696="","",SUMIFS(Con_ve!$F$6:$F$1005,Con_ve!$C$6:$C$1005,$C696,Con_ve!$I$6:$I$1005,"Fechada",Con_ve!$Q$6:$Q$1005,Cad_cl!AR$5))),"",IF($C696="","",SUMIFS(Con_ve!$F$6:$F$1005,Con_ve!$C$6:$C$1005,$C696,Con_ve!$I$6:$I$1005,"Fechada",Con_ve!$Q$6:$Q$1005,Cad_cl!AR$5)))</f>
        <v/>
      </c>
      <c r="AS696" s="134" t="str">
        <f>IF(ISERR(IF($C696="","",SUMIFS(Con_ve!$F$6:$F$1005,Con_ve!$C$6:$C$1005,$C696,Con_ve!$I$6:$I$1005,"Fechada",Con_ve!$Q$6:$Q$1005,Cad_cl!AS$5))),"",IF($C696="","",SUMIFS(Con_ve!$F$6:$F$1005,Con_ve!$C$6:$C$1005,$C696,Con_ve!$I$6:$I$1005,"Fechada",Con_ve!$Q$6:$Q$1005,Cad_cl!AS$5)))</f>
        <v/>
      </c>
      <c r="AT696" s="134" t="str">
        <f>IF(ISERR(IF($C696="","",SUMIFS(Con_ve!$F$6:$F$1005,Con_ve!$C$6:$C$1005,$C696,Con_ve!$I$6:$I$1005,"Fechada",Con_ve!$Q$6:$Q$1005,Cad_cl!AT$5))),"",IF($C696="","",SUMIFS(Con_ve!$F$6:$F$1005,Con_ve!$C$6:$C$1005,$C696,Con_ve!$I$6:$I$1005,"Fechada",Con_ve!$Q$6:$Q$1005,Cad_cl!AT$5)))</f>
        <v/>
      </c>
      <c r="AU696" s="134" t="str">
        <f>IF(ISERR(IF($C696="","",SUMIFS(Con_ve!$F$6:$F$1005,Con_ve!$C$6:$C$1005,$C696,Con_ve!$I$6:$I$1005,"Fechada",Con_ve!$Q$6:$Q$1005,Cad_cl!AU$5))),"",IF($C696="","",SUMIFS(Con_ve!$F$6:$F$1005,Con_ve!$C$6:$C$1005,$C696,Con_ve!$I$6:$I$1005,"Fechada",Con_ve!$Q$6:$Q$1005,Cad_cl!AU$5)))</f>
        <v/>
      </c>
      <c r="AV696" s="134" t="str">
        <f>IF(ISERR(IF($C696="","",SUMIFS(Con_ve!$F$6:$F$1005,Con_ve!$C$6:$C$1005,$C696,Con_ve!$I$6:$I$1005,"Fechada",Con_ve!$Q$6:$Q$1005,Cad_cl!AV$5))),"",IF($C696="","",SUMIFS(Con_ve!$F$6:$F$1005,Con_ve!$C$6:$C$1005,$C696,Con_ve!$I$6:$I$1005,"Fechada",Con_ve!$Q$6:$Q$1005,Cad_cl!AV$5)))</f>
        <v/>
      </c>
      <c r="AW696" s="134" t="str">
        <f>IF(ISERR(IF($C696="","",SUMIFS(Con_ve!$F$6:$F$1005,Con_ve!$C$6:$C$1005,$C696,Con_ve!$I$6:$I$1005,"Fechada",Con_ve!$Q$6:$Q$1005,Cad_cl!AW$5))),"",IF($C696="","",SUMIFS(Con_ve!$F$6:$F$1005,Con_ve!$C$6:$C$1005,$C696,Con_ve!$I$6:$I$1005,"Fechada",Con_ve!$Q$6:$Q$1005,Cad_cl!AW$5)))</f>
        <v/>
      </c>
      <c r="AX696" s="134" t="str">
        <f>IF(ISERR(IF($C696="","",SUMIFS(Con_ve!$F$6:$F$1005,Con_ve!$C$6:$C$1005,$C696,Con_ve!$I$6:$I$1005,"Fechada",Con_ve!$Q$6:$Q$1005,Cad_cl!AX$5))),"",IF($C696="","",SUMIFS(Con_ve!$F$6:$F$1005,Con_ve!$C$6:$C$1005,$C696,Con_ve!$I$6:$I$1005,"Fechada",Con_ve!$Q$6:$Q$1005,Cad_cl!AX$5)))</f>
        <v/>
      </c>
      <c r="AY696" s="134" t="str">
        <f>IF(ISERR(IF($C696="","",SUMIFS(Con_ve!$F$6:$F$1005,Con_ve!$C$6:$C$1005,$C696,Con_ve!$I$6:$I$1005,"Fechada",Con_ve!$Q$6:$Q$1005,Cad_cl!AY$5))),"",IF($C696="","",SUMIFS(Con_ve!$F$6:$F$1005,Con_ve!$C$6:$C$1005,$C696,Con_ve!$I$6:$I$1005,"Fechada",Con_ve!$Q$6:$Q$1005,Cad_cl!AY$5)))</f>
        <v/>
      </c>
      <c r="AZ696" s="134" t="str">
        <f>IF(ISERR(IF($C696="","",SUMIFS(Con_ve!$F$6:$F$1005,Con_ve!$C$6:$C$1005,$C696,Con_ve!$I$6:$I$1005,"Fechada",Con_ve!$Q$6:$Q$1005,Cad_cl!AZ$5))),"",IF($C696="","",SUMIFS(Con_ve!$F$6:$F$1005,Con_ve!$C$6:$C$1005,$C696,Con_ve!$I$6:$I$1005,"Fechada",Con_ve!$Q$6:$Q$1005,Cad_cl!AZ$5)))</f>
        <v/>
      </c>
      <c r="BA696" s="134" t="str">
        <f>IF(ISERR(IF($C696="","",SUMIFS(Con_ve!$F$6:$F$1005,Con_ve!$C$6:$C$1005,$C696,Con_ve!$I$6:$I$1005,"Fechada",Con_ve!$Q$6:$Q$1005,Cad_cl!BA$5))),"",IF($C696="","",SUMIFS(Con_ve!$F$6:$F$1005,Con_ve!$C$6:$C$1005,$C696,Con_ve!$I$6:$I$1005,"Fechada",Con_ve!$Q$6:$Q$1005,Cad_cl!BA$5)))</f>
        <v/>
      </c>
      <c r="BB696" s="134">
        <f t="shared" si="30"/>
        <v>0</v>
      </c>
      <c r="BD696" s="134" t="str">
        <f>IF(ISERR(IF($C696="","",SUMIFS(Con_ve!$F$6:$F$1005,Con_ve!$C$6:$C$1005,$C696,Con_ve!$I$6:$I$1005,"Em negociação",Con_ve!$Q$6:$Q$1005,Cad_cl!BD$5))),"",IF($C696="","",SUMIFS(Con_ve!$F$6:$F$1005,Con_ve!$C$6:$C$1005,$C696,Con_ve!$I$6:$I$1005,"Em negociação",Con_ve!$Q$6:$Q$1005,Cad_cl!BD$5)))</f>
        <v/>
      </c>
      <c r="BE696" s="134" t="str">
        <f>IF(ISERR(IF($C696="","",SUMIFS(Con_ve!$F$6:$F$1005,Con_ve!$C$6:$C$1005,$C696,Con_ve!$I$6:$I$1005,"Em negociação",Con_ve!$Q$6:$Q$1005,Cad_cl!BE$5))),"",IF($C696="","",SUMIFS(Con_ve!$F$6:$F$1005,Con_ve!$C$6:$C$1005,$C696,Con_ve!$I$6:$I$1005,"Em negociação",Con_ve!$Q$6:$Q$1005,Cad_cl!BE$5)))</f>
        <v/>
      </c>
      <c r="BF696" s="134" t="str">
        <f>IF(ISERR(IF($C696="","",SUMIFS(Con_ve!$F$6:$F$1005,Con_ve!$C$6:$C$1005,$C696,Con_ve!$I$6:$I$1005,"Em negociação",Con_ve!$Q$6:$Q$1005,Cad_cl!BF$5))),"",IF($C696="","",SUMIFS(Con_ve!$F$6:$F$1005,Con_ve!$C$6:$C$1005,$C696,Con_ve!$I$6:$I$1005,"Em negociação",Con_ve!$Q$6:$Q$1005,Cad_cl!BF$5)))</f>
        <v/>
      </c>
      <c r="BG696" s="134" t="str">
        <f>IF(ISERR(IF($C696="","",SUMIFS(Con_ve!$F$6:$F$1005,Con_ve!$C$6:$C$1005,$C696,Con_ve!$I$6:$I$1005,"Em negociação",Con_ve!$Q$6:$Q$1005,Cad_cl!BG$5))),"",IF($C696="","",SUMIFS(Con_ve!$F$6:$F$1005,Con_ve!$C$6:$C$1005,$C696,Con_ve!$I$6:$I$1005,"Em negociação",Con_ve!$Q$6:$Q$1005,Cad_cl!BG$5)))</f>
        <v/>
      </c>
      <c r="BH696" s="134" t="str">
        <f>IF(ISERR(IF($C696="","",SUMIFS(Con_ve!$F$6:$F$1005,Con_ve!$C$6:$C$1005,$C696,Con_ve!$I$6:$I$1005,"Em negociação",Con_ve!$Q$6:$Q$1005,Cad_cl!BH$5))),"",IF($C696="","",SUMIFS(Con_ve!$F$6:$F$1005,Con_ve!$C$6:$C$1005,$C696,Con_ve!$I$6:$I$1005,"Em negociação",Con_ve!$Q$6:$Q$1005,Cad_cl!BH$5)))</f>
        <v/>
      </c>
      <c r="BI696" s="134" t="str">
        <f>IF(ISERR(IF($C696="","",SUMIFS(Con_ve!$F$6:$F$1005,Con_ve!$C$6:$C$1005,$C696,Con_ve!$I$6:$I$1005,"Em negociação",Con_ve!$Q$6:$Q$1005,Cad_cl!BI$5))),"",IF($C696="","",SUMIFS(Con_ve!$F$6:$F$1005,Con_ve!$C$6:$C$1005,$C696,Con_ve!$I$6:$I$1005,"Em negociação",Con_ve!$Q$6:$Q$1005,Cad_cl!BI$5)))</f>
        <v/>
      </c>
      <c r="BJ696" s="134" t="str">
        <f>IF(ISERR(IF($C696="","",SUMIFS(Con_ve!$F$6:$F$1005,Con_ve!$C$6:$C$1005,$C696,Con_ve!$I$6:$I$1005,"Em negociação",Con_ve!$Q$6:$Q$1005,Cad_cl!BJ$5))),"",IF($C696="","",SUMIFS(Con_ve!$F$6:$F$1005,Con_ve!$C$6:$C$1005,$C696,Con_ve!$I$6:$I$1005,"Em negociação",Con_ve!$Q$6:$Q$1005,Cad_cl!BJ$5)))</f>
        <v/>
      </c>
      <c r="BK696" s="134" t="str">
        <f>IF(ISERR(IF($C696="","",SUMIFS(Con_ve!$F$6:$F$1005,Con_ve!$C$6:$C$1005,$C696,Con_ve!$I$6:$I$1005,"Em negociação",Con_ve!$Q$6:$Q$1005,Cad_cl!BK$5))),"",IF($C696="","",SUMIFS(Con_ve!$F$6:$F$1005,Con_ve!$C$6:$C$1005,$C696,Con_ve!$I$6:$I$1005,"Em negociação",Con_ve!$Q$6:$Q$1005,Cad_cl!BK$5)))</f>
        <v/>
      </c>
      <c r="BL696" s="134" t="str">
        <f>IF(ISERR(IF($C696="","",SUMIFS(Con_ve!$F$6:$F$1005,Con_ve!$C$6:$C$1005,$C696,Con_ve!$I$6:$I$1005,"Em negociação",Con_ve!$Q$6:$Q$1005,Cad_cl!BL$5))),"",IF($C696="","",SUMIFS(Con_ve!$F$6:$F$1005,Con_ve!$C$6:$C$1005,$C696,Con_ve!$I$6:$I$1005,"Em negociação",Con_ve!$Q$6:$Q$1005,Cad_cl!BL$5)))</f>
        <v/>
      </c>
      <c r="BM696" s="134" t="str">
        <f>IF(ISERR(IF($C696="","",SUMIFS(Con_ve!$F$6:$F$1005,Con_ve!$C$6:$C$1005,$C696,Con_ve!$I$6:$I$1005,"Em negociação",Con_ve!$Q$6:$Q$1005,Cad_cl!BM$5))),"",IF($C696="","",SUMIFS(Con_ve!$F$6:$F$1005,Con_ve!$C$6:$C$1005,$C696,Con_ve!$I$6:$I$1005,"Em negociação",Con_ve!$Q$6:$Q$1005,Cad_cl!BM$5)))</f>
        <v/>
      </c>
      <c r="BN696" s="134" t="str">
        <f>IF(ISERR(IF($C696="","",SUMIFS(Con_ve!$F$6:$F$1005,Con_ve!$C$6:$C$1005,$C696,Con_ve!$I$6:$I$1005,"Em negociação",Con_ve!$Q$6:$Q$1005,Cad_cl!BN$5))),"",IF($C696="","",SUMIFS(Con_ve!$F$6:$F$1005,Con_ve!$C$6:$C$1005,$C696,Con_ve!$I$6:$I$1005,"Em negociação",Con_ve!$Q$6:$Q$1005,Cad_cl!BN$5)))</f>
        <v/>
      </c>
      <c r="BO696" s="134" t="str">
        <f>IF(ISERR(IF($C696="","",SUMIFS(Con_ve!$F$6:$F$1005,Con_ve!$C$6:$C$1005,$C696,Con_ve!$I$6:$I$1005,"Em negociação",Con_ve!$Q$6:$Q$1005,Cad_cl!BO$5))),"",IF($C696="","",SUMIFS(Con_ve!$F$6:$F$1005,Con_ve!$C$6:$C$1005,$C696,Con_ve!$I$6:$I$1005,"Em negociação",Con_ve!$Q$6:$Q$1005,Cad_cl!BO$5)))</f>
        <v/>
      </c>
      <c r="BP696" s="134">
        <f t="shared" si="31"/>
        <v>0</v>
      </c>
      <c r="BR696" s="125" t="str">
        <f>IF(ISERR(IF(AND($I696=Re_lo!$E$5,BR$5=VLOOKUP(Re_lo!$H$5,Re_lo!$N$5:$O$16,2,0)),AP696,"")),"",IF(AND($I696=Re_lo!$E$5,BR$5=VLOOKUP(Re_lo!$H$5,Re_lo!$N$5:$O$16,2,0)),AP696,""))</f>
        <v/>
      </c>
      <c r="BS696" s="125" t="str">
        <f>IF(ISERR(IF(AND($I696=Re_lo!$E$5,BS$5=VLOOKUP(Re_lo!$H$5,Re_lo!$N$5:$O$16,2,0)),AQ696,"")),"",IF(AND($I696=Re_lo!$E$5,BS$5=VLOOKUP(Re_lo!$H$5,Re_lo!$N$5:$O$16,2,0)),AQ696,""))</f>
        <v/>
      </c>
      <c r="BT696" s="125" t="str">
        <f>IF(ISERR(IF(AND($I696=Re_lo!$E$5,BT$5=VLOOKUP(Re_lo!$H$5,Re_lo!$N$5:$O$16,2,0)),AR696,"")),"",IF(AND($I696=Re_lo!$E$5,BT$5=VLOOKUP(Re_lo!$H$5,Re_lo!$N$5:$O$16,2,0)),AR696,""))</f>
        <v/>
      </c>
      <c r="BU696" s="125" t="str">
        <f>IF(ISERR(IF(AND($I696=Re_lo!$E$5,BU$5=VLOOKUP(Re_lo!$H$5,Re_lo!$N$5:$O$16,2,0)),AS696,"")),"",IF(AND($I696=Re_lo!$E$5,BU$5=VLOOKUP(Re_lo!$H$5,Re_lo!$N$5:$O$16,2,0)),AS696,""))</f>
        <v/>
      </c>
      <c r="BV696" s="125" t="str">
        <f>IF(ISERR(IF(AND($I696=Re_lo!$E$5,BV$5=VLOOKUP(Re_lo!$H$5,Re_lo!$N$5:$O$16,2,0)),AT696,"")),"",IF(AND($I696=Re_lo!$E$5,BV$5=VLOOKUP(Re_lo!$H$5,Re_lo!$N$5:$O$16,2,0)),AT696,""))</f>
        <v/>
      </c>
      <c r="BW696" s="125" t="str">
        <f>IF(ISERR(IF(AND($I696=Re_lo!$E$5,BW$5=VLOOKUP(Re_lo!$H$5,Re_lo!$N$5:$O$16,2,0)),AU696,"")),"",IF(AND($I696=Re_lo!$E$5,BW$5=VLOOKUP(Re_lo!$H$5,Re_lo!$N$5:$O$16,2,0)),AU696,""))</f>
        <v/>
      </c>
      <c r="BX696" s="125" t="str">
        <f>IF(ISERR(IF(AND($I696=Re_lo!$E$5,BX$5=VLOOKUP(Re_lo!$H$5,Re_lo!$N$5:$O$16,2,0)),AV696,"")),"",IF(AND($I696=Re_lo!$E$5,BX$5=VLOOKUP(Re_lo!$H$5,Re_lo!$N$5:$O$16,2,0)),AV696,""))</f>
        <v/>
      </c>
      <c r="BY696" s="125" t="str">
        <f>IF(ISERR(IF(AND($I696=Re_lo!$E$5,BY$5=VLOOKUP(Re_lo!$H$5,Re_lo!$N$5:$O$16,2,0)),AW696,"")),"",IF(AND($I696=Re_lo!$E$5,BY$5=VLOOKUP(Re_lo!$H$5,Re_lo!$N$5:$O$16,2,0)),AW696,""))</f>
        <v/>
      </c>
      <c r="BZ696" s="125" t="str">
        <f>IF(ISERR(IF(AND($I696=Re_lo!$E$5,BZ$5=VLOOKUP(Re_lo!$H$5,Re_lo!$N$5:$O$16,2,0)),AX696,"")),"",IF(AND($I696=Re_lo!$E$5,BZ$5=VLOOKUP(Re_lo!$H$5,Re_lo!$N$5:$O$16,2,0)),AX696,""))</f>
        <v/>
      </c>
      <c r="CA696" s="125" t="str">
        <f>IF(ISERR(IF(AND($I696=Re_lo!$E$5,CA$5=VLOOKUP(Re_lo!$H$5,Re_lo!$N$5:$O$16,2,0)),AY696,"")),"",IF(AND($I696=Re_lo!$E$5,CA$5=VLOOKUP(Re_lo!$H$5,Re_lo!$N$5:$O$16,2,0)),AY696,""))</f>
        <v/>
      </c>
      <c r="CB696" s="125" t="str">
        <f>IF(ISERR(IF(AND($I696=Re_lo!$E$5,CB$5=VLOOKUP(Re_lo!$H$5,Re_lo!$N$5:$O$16,2,0)),AZ696,"")),"",IF(AND($I696=Re_lo!$E$5,CB$5=VLOOKUP(Re_lo!$H$5,Re_lo!$N$5:$O$16,2,0)),AZ696,""))</f>
        <v/>
      </c>
      <c r="CC696" s="125" t="str">
        <f>IF(ISERR(IF(AND($I696=Re_lo!$E$5,CC$5=VLOOKUP(Re_lo!$H$5,Re_lo!$N$5:$O$16,2,0)),BA696,"")),"",IF(AND($I696=Re_lo!$E$5,CC$5=VLOOKUP(Re_lo!$H$5,Re_lo!$N$5:$O$16,2,0)),BA696,""))</f>
        <v/>
      </c>
      <c r="CD696" s="125" t="str">
        <f>IF(ISERR(IF(AND($I696=Re_lo!$E$5,CD$5=VLOOKUP(Re_lo!$H$5,Re_lo!$N$5:$O$16,2,0)),BB696,"")),"",IF(AND($I696=Re_lo!$E$5,CD$5=VLOOKUP(Re_lo!$H$5,Re_lo!$N$5:$O$16,2,0)),BB696,""))</f>
        <v/>
      </c>
      <c r="CF696" s="125" t="str">
        <f>IF($C696="","",COUNTIFS(Con_ve!$C$6:$C$1005,$C696,Con_ve!$Q$6:$Q$1005,Cad_cl!CF$5))</f>
        <v/>
      </c>
      <c r="CG696" s="125" t="str">
        <f>IF($C696="","",COUNTIFS(Con_ve!$C$6:$C$1005,$C696,Con_ve!$Q$6:$Q$1005,Cad_cl!CG$5))</f>
        <v/>
      </c>
      <c r="CH696" s="125" t="str">
        <f>IF($C696="","",COUNTIFS(Con_ve!$C$6:$C$1005,$C696,Con_ve!$Q$6:$Q$1005,Cad_cl!CH$5))</f>
        <v/>
      </c>
      <c r="CI696" s="125" t="str">
        <f>IF($C696="","",COUNTIFS(Con_ve!$C$6:$C$1005,$C696,Con_ve!$Q$6:$Q$1005,Cad_cl!CI$5))</f>
        <v/>
      </c>
      <c r="CJ696" s="125" t="str">
        <f>IF($C696="","",COUNTIFS(Con_ve!$C$6:$C$1005,$C696,Con_ve!$Q$6:$Q$1005,Cad_cl!CJ$5))</f>
        <v/>
      </c>
      <c r="CK696" s="125" t="str">
        <f>IF($C696="","",COUNTIFS(Con_ve!$C$6:$C$1005,$C696,Con_ve!$Q$6:$Q$1005,Cad_cl!CK$5))</f>
        <v/>
      </c>
      <c r="CL696" s="125" t="str">
        <f>IF($C696="","",COUNTIFS(Con_ve!$C$6:$C$1005,$C696,Con_ve!$Q$6:$Q$1005,Cad_cl!CL$5))</f>
        <v/>
      </c>
      <c r="CM696" s="125" t="str">
        <f>IF($C696="","",COUNTIFS(Con_ve!$C$6:$C$1005,$C696,Con_ve!$Q$6:$Q$1005,Cad_cl!CM$5))</f>
        <v/>
      </c>
      <c r="CN696" s="125" t="str">
        <f>IF($C696="","",COUNTIFS(Con_ve!$C$6:$C$1005,$C696,Con_ve!$Q$6:$Q$1005,Cad_cl!CN$5))</f>
        <v/>
      </c>
      <c r="CO696" s="125" t="str">
        <f>IF($C696="","",COUNTIFS(Con_ve!$C$6:$C$1005,$C696,Con_ve!$Q$6:$Q$1005,Cad_cl!CO$5))</f>
        <v/>
      </c>
      <c r="CP696" s="125" t="str">
        <f>IF($C696="","",COUNTIFS(Con_ve!$C$6:$C$1005,$C696,Con_ve!$Q$6:$Q$1005,Cad_cl!CP$5))</f>
        <v/>
      </c>
      <c r="CQ696" s="125" t="str">
        <f>IF($C696="","",COUNTIFS(Con_ve!$C$6:$C$1005,$C696,Con_ve!$Q$6:$Q$1005,Cad_cl!CQ$5))</f>
        <v/>
      </c>
      <c r="CR696" s="125">
        <f t="shared" si="32"/>
        <v>0</v>
      </c>
    </row>
    <row r="697" spans="3:96" ht="30" customHeight="1">
      <c r="C697" s="153"/>
      <c r="D697" s="153"/>
      <c r="E697" s="154"/>
      <c r="F697" s="153"/>
      <c r="G697" s="155"/>
      <c r="H697" s="153"/>
      <c r="I697" s="153"/>
      <c r="J697" s="132" t="s">
        <v>309</v>
      </c>
      <c r="K697" s="133" t="s">
        <v>309</v>
      </c>
      <c r="L697" s="153"/>
      <c r="M697" s="153"/>
      <c r="N697" s="153"/>
      <c r="O697" s="153"/>
      <c r="P697" s="153"/>
      <c r="Q697" s="153"/>
      <c r="AP697" s="134" t="str">
        <f>IF(ISERR(IF($C697="","",SUMIFS(Con_ve!$F$6:$F$1005,Con_ve!$C$6:$C$1005,$C697,Con_ve!$I$6:$I$1005,"Fechada",Con_ve!$Q$6:$Q$1005,Cad_cl!AP$5))),"",IF($C697="","",SUMIFS(Con_ve!$F$6:$F$1005,Con_ve!$C$6:$C$1005,$C697,Con_ve!$I$6:$I$1005,"Fechada",Con_ve!$Q$6:$Q$1005,Cad_cl!AP$5)))</f>
        <v/>
      </c>
      <c r="AQ697" s="134" t="str">
        <f>IF(ISERR(IF($C697="","",SUMIFS(Con_ve!$F$6:$F$1005,Con_ve!$C$6:$C$1005,$C697,Con_ve!$I$6:$I$1005,"Fechada",Con_ve!$Q$6:$Q$1005,Cad_cl!AQ$5))),"",IF($C697="","",SUMIFS(Con_ve!$F$6:$F$1005,Con_ve!$C$6:$C$1005,$C697,Con_ve!$I$6:$I$1005,"Fechada",Con_ve!$Q$6:$Q$1005,Cad_cl!AQ$5)))</f>
        <v/>
      </c>
      <c r="AR697" s="134" t="str">
        <f>IF(ISERR(IF($C697="","",SUMIFS(Con_ve!$F$6:$F$1005,Con_ve!$C$6:$C$1005,$C697,Con_ve!$I$6:$I$1005,"Fechada",Con_ve!$Q$6:$Q$1005,Cad_cl!AR$5))),"",IF($C697="","",SUMIFS(Con_ve!$F$6:$F$1005,Con_ve!$C$6:$C$1005,$C697,Con_ve!$I$6:$I$1005,"Fechada",Con_ve!$Q$6:$Q$1005,Cad_cl!AR$5)))</f>
        <v/>
      </c>
      <c r="AS697" s="134" t="str">
        <f>IF(ISERR(IF($C697="","",SUMIFS(Con_ve!$F$6:$F$1005,Con_ve!$C$6:$C$1005,$C697,Con_ve!$I$6:$I$1005,"Fechada",Con_ve!$Q$6:$Q$1005,Cad_cl!AS$5))),"",IF($C697="","",SUMIFS(Con_ve!$F$6:$F$1005,Con_ve!$C$6:$C$1005,$C697,Con_ve!$I$6:$I$1005,"Fechada",Con_ve!$Q$6:$Q$1005,Cad_cl!AS$5)))</f>
        <v/>
      </c>
      <c r="AT697" s="134" t="str">
        <f>IF(ISERR(IF($C697="","",SUMIFS(Con_ve!$F$6:$F$1005,Con_ve!$C$6:$C$1005,$C697,Con_ve!$I$6:$I$1005,"Fechada",Con_ve!$Q$6:$Q$1005,Cad_cl!AT$5))),"",IF($C697="","",SUMIFS(Con_ve!$F$6:$F$1005,Con_ve!$C$6:$C$1005,$C697,Con_ve!$I$6:$I$1005,"Fechada",Con_ve!$Q$6:$Q$1005,Cad_cl!AT$5)))</f>
        <v/>
      </c>
      <c r="AU697" s="134" t="str">
        <f>IF(ISERR(IF($C697="","",SUMIFS(Con_ve!$F$6:$F$1005,Con_ve!$C$6:$C$1005,$C697,Con_ve!$I$6:$I$1005,"Fechada",Con_ve!$Q$6:$Q$1005,Cad_cl!AU$5))),"",IF($C697="","",SUMIFS(Con_ve!$F$6:$F$1005,Con_ve!$C$6:$C$1005,$C697,Con_ve!$I$6:$I$1005,"Fechada",Con_ve!$Q$6:$Q$1005,Cad_cl!AU$5)))</f>
        <v/>
      </c>
      <c r="AV697" s="134" t="str">
        <f>IF(ISERR(IF($C697="","",SUMIFS(Con_ve!$F$6:$F$1005,Con_ve!$C$6:$C$1005,$C697,Con_ve!$I$6:$I$1005,"Fechada",Con_ve!$Q$6:$Q$1005,Cad_cl!AV$5))),"",IF($C697="","",SUMIFS(Con_ve!$F$6:$F$1005,Con_ve!$C$6:$C$1005,$C697,Con_ve!$I$6:$I$1005,"Fechada",Con_ve!$Q$6:$Q$1005,Cad_cl!AV$5)))</f>
        <v/>
      </c>
      <c r="AW697" s="134" t="str">
        <f>IF(ISERR(IF($C697="","",SUMIFS(Con_ve!$F$6:$F$1005,Con_ve!$C$6:$C$1005,$C697,Con_ve!$I$6:$I$1005,"Fechada",Con_ve!$Q$6:$Q$1005,Cad_cl!AW$5))),"",IF($C697="","",SUMIFS(Con_ve!$F$6:$F$1005,Con_ve!$C$6:$C$1005,$C697,Con_ve!$I$6:$I$1005,"Fechada",Con_ve!$Q$6:$Q$1005,Cad_cl!AW$5)))</f>
        <v/>
      </c>
      <c r="AX697" s="134" t="str">
        <f>IF(ISERR(IF($C697="","",SUMIFS(Con_ve!$F$6:$F$1005,Con_ve!$C$6:$C$1005,$C697,Con_ve!$I$6:$I$1005,"Fechada",Con_ve!$Q$6:$Q$1005,Cad_cl!AX$5))),"",IF($C697="","",SUMIFS(Con_ve!$F$6:$F$1005,Con_ve!$C$6:$C$1005,$C697,Con_ve!$I$6:$I$1005,"Fechada",Con_ve!$Q$6:$Q$1005,Cad_cl!AX$5)))</f>
        <v/>
      </c>
      <c r="AY697" s="134" t="str">
        <f>IF(ISERR(IF($C697="","",SUMIFS(Con_ve!$F$6:$F$1005,Con_ve!$C$6:$C$1005,$C697,Con_ve!$I$6:$I$1005,"Fechada",Con_ve!$Q$6:$Q$1005,Cad_cl!AY$5))),"",IF($C697="","",SUMIFS(Con_ve!$F$6:$F$1005,Con_ve!$C$6:$C$1005,$C697,Con_ve!$I$6:$I$1005,"Fechada",Con_ve!$Q$6:$Q$1005,Cad_cl!AY$5)))</f>
        <v/>
      </c>
      <c r="AZ697" s="134" t="str">
        <f>IF(ISERR(IF($C697="","",SUMIFS(Con_ve!$F$6:$F$1005,Con_ve!$C$6:$C$1005,$C697,Con_ve!$I$6:$I$1005,"Fechada",Con_ve!$Q$6:$Q$1005,Cad_cl!AZ$5))),"",IF($C697="","",SUMIFS(Con_ve!$F$6:$F$1005,Con_ve!$C$6:$C$1005,$C697,Con_ve!$I$6:$I$1005,"Fechada",Con_ve!$Q$6:$Q$1005,Cad_cl!AZ$5)))</f>
        <v/>
      </c>
      <c r="BA697" s="134" t="str">
        <f>IF(ISERR(IF($C697="","",SUMIFS(Con_ve!$F$6:$F$1005,Con_ve!$C$6:$C$1005,$C697,Con_ve!$I$6:$I$1005,"Fechada",Con_ve!$Q$6:$Q$1005,Cad_cl!BA$5))),"",IF($C697="","",SUMIFS(Con_ve!$F$6:$F$1005,Con_ve!$C$6:$C$1005,$C697,Con_ve!$I$6:$I$1005,"Fechada",Con_ve!$Q$6:$Q$1005,Cad_cl!BA$5)))</f>
        <v/>
      </c>
      <c r="BB697" s="134">
        <f t="shared" si="30"/>
        <v>0</v>
      </c>
      <c r="BD697" s="134" t="str">
        <f>IF(ISERR(IF($C697="","",SUMIFS(Con_ve!$F$6:$F$1005,Con_ve!$C$6:$C$1005,$C697,Con_ve!$I$6:$I$1005,"Em negociação",Con_ve!$Q$6:$Q$1005,Cad_cl!BD$5))),"",IF($C697="","",SUMIFS(Con_ve!$F$6:$F$1005,Con_ve!$C$6:$C$1005,$C697,Con_ve!$I$6:$I$1005,"Em negociação",Con_ve!$Q$6:$Q$1005,Cad_cl!BD$5)))</f>
        <v/>
      </c>
      <c r="BE697" s="134" t="str">
        <f>IF(ISERR(IF($C697="","",SUMIFS(Con_ve!$F$6:$F$1005,Con_ve!$C$6:$C$1005,$C697,Con_ve!$I$6:$I$1005,"Em negociação",Con_ve!$Q$6:$Q$1005,Cad_cl!BE$5))),"",IF($C697="","",SUMIFS(Con_ve!$F$6:$F$1005,Con_ve!$C$6:$C$1005,$C697,Con_ve!$I$6:$I$1005,"Em negociação",Con_ve!$Q$6:$Q$1005,Cad_cl!BE$5)))</f>
        <v/>
      </c>
      <c r="BF697" s="134" t="str">
        <f>IF(ISERR(IF($C697="","",SUMIFS(Con_ve!$F$6:$F$1005,Con_ve!$C$6:$C$1005,$C697,Con_ve!$I$6:$I$1005,"Em negociação",Con_ve!$Q$6:$Q$1005,Cad_cl!BF$5))),"",IF($C697="","",SUMIFS(Con_ve!$F$6:$F$1005,Con_ve!$C$6:$C$1005,$C697,Con_ve!$I$6:$I$1005,"Em negociação",Con_ve!$Q$6:$Q$1005,Cad_cl!BF$5)))</f>
        <v/>
      </c>
      <c r="BG697" s="134" t="str">
        <f>IF(ISERR(IF($C697="","",SUMIFS(Con_ve!$F$6:$F$1005,Con_ve!$C$6:$C$1005,$C697,Con_ve!$I$6:$I$1005,"Em negociação",Con_ve!$Q$6:$Q$1005,Cad_cl!BG$5))),"",IF($C697="","",SUMIFS(Con_ve!$F$6:$F$1005,Con_ve!$C$6:$C$1005,$C697,Con_ve!$I$6:$I$1005,"Em negociação",Con_ve!$Q$6:$Q$1005,Cad_cl!BG$5)))</f>
        <v/>
      </c>
      <c r="BH697" s="134" t="str">
        <f>IF(ISERR(IF($C697="","",SUMIFS(Con_ve!$F$6:$F$1005,Con_ve!$C$6:$C$1005,$C697,Con_ve!$I$6:$I$1005,"Em negociação",Con_ve!$Q$6:$Q$1005,Cad_cl!BH$5))),"",IF($C697="","",SUMIFS(Con_ve!$F$6:$F$1005,Con_ve!$C$6:$C$1005,$C697,Con_ve!$I$6:$I$1005,"Em negociação",Con_ve!$Q$6:$Q$1005,Cad_cl!BH$5)))</f>
        <v/>
      </c>
      <c r="BI697" s="134" t="str">
        <f>IF(ISERR(IF($C697="","",SUMIFS(Con_ve!$F$6:$F$1005,Con_ve!$C$6:$C$1005,$C697,Con_ve!$I$6:$I$1005,"Em negociação",Con_ve!$Q$6:$Q$1005,Cad_cl!BI$5))),"",IF($C697="","",SUMIFS(Con_ve!$F$6:$F$1005,Con_ve!$C$6:$C$1005,$C697,Con_ve!$I$6:$I$1005,"Em negociação",Con_ve!$Q$6:$Q$1005,Cad_cl!BI$5)))</f>
        <v/>
      </c>
      <c r="BJ697" s="134" t="str">
        <f>IF(ISERR(IF($C697="","",SUMIFS(Con_ve!$F$6:$F$1005,Con_ve!$C$6:$C$1005,$C697,Con_ve!$I$6:$I$1005,"Em negociação",Con_ve!$Q$6:$Q$1005,Cad_cl!BJ$5))),"",IF($C697="","",SUMIFS(Con_ve!$F$6:$F$1005,Con_ve!$C$6:$C$1005,$C697,Con_ve!$I$6:$I$1005,"Em negociação",Con_ve!$Q$6:$Q$1005,Cad_cl!BJ$5)))</f>
        <v/>
      </c>
      <c r="BK697" s="134" t="str">
        <f>IF(ISERR(IF($C697="","",SUMIFS(Con_ve!$F$6:$F$1005,Con_ve!$C$6:$C$1005,$C697,Con_ve!$I$6:$I$1005,"Em negociação",Con_ve!$Q$6:$Q$1005,Cad_cl!BK$5))),"",IF($C697="","",SUMIFS(Con_ve!$F$6:$F$1005,Con_ve!$C$6:$C$1005,$C697,Con_ve!$I$6:$I$1005,"Em negociação",Con_ve!$Q$6:$Q$1005,Cad_cl!BK$5)))</f>
        <v/>
      </c>
      <c r="BL697" s="134" t="str">
        <f>IF(ISERR(IF($C697="","",SUMIFS(Con_ve!$F$6:$F$1005,Con_ve!$C$6:$C$1005,$C697,Con_ve!$I$6:$I$1005,"Em negociação",Con_ve!$Q$6:$Q$1005,Cad_cl!BL$5))),"",IF($C697="","",SUMIFS(Con_ve!$F$6:$F$1005,Con_ve!$C$6:$C$1005,$C697,Con_ve!$I$6:$I$1005,"Em negociação",Con_ve!$Q$6:$Q$1005,Cad_cl!BL$5)))</f>
        <v/>
      </c>
      <c r="BM697" s="134" t="str">
        <f>IF(ISERR(IF($C697="","",SUMIFS(Con_ve!$F$6:$F$1005,Con_ve!$C$6:$C$1005,$C697,Con_ve!$I$6:$I$1005,"Em negociação",Con_ve!$Q$6:$Q$1005,Cad_cl!BM$5))),"",IF($C697="","",SUMIFS(Con_ve!$F$6:$F$1005,Con_ve!$C$6:$C$1005,$C697,Con_ve!$I$6:$I$1005,"Em negociação",Con_ve!$Q$6:$Q$1005,Cad_cl!BM$5)))</f>
        <v/>
      </c>
      <c r="BN697" s="134" t="str">
        <f>IF(ISERR(IF($C697="","",SUMIFS(Con_ve!$F$6:$F$1005,Con_ve!$C$6:$C$1005,$C697,Con_ve!$I$6:$I$1005,"Em negociação",Con_ve!$Q$6:$Q$1005,Cad_cl!BN$5))),"",IF($C697="","",SUMIFS(Con_ve!$F$6:$F$1005,Con_ve!$C$6:$C$1005,$C697,Con_ve!$I$6:$I$1005,"Em negociação",Con_ve!$Q$6:$Q$1005,Cad_cl!BN$5)))</f>
        <v/>
      </c>
      <c r="BO697" s="134" t="str">
        <f>IF(ISERR(IF($C697="","",SUMIFS(Con_ve!$F$6:$F$1005,Con_ve!$C$6:$C$1005,$C697,Con_ve!$I$6:$I$1005,"Em negociação",Con_ve!$Q$6:$Q$1005,Cad_cl!BO$5))),"",IF($C697="","",SUMIFS(Con_ve!$F$6:$F$1005,Con_ve!$C$6:$C$1005,$C697,Con_ve!$I$6:$I$1005,"Em negociação",Con_ve!$Q$6:$Q$1005,Cad_cl!BO$5)))</f>
        <v/>
      </c>
      <c r="BP697" s="134">
        <f t="shared" si="31"/>
        <v>0</v>
      </c>
      <c r="BR697" s="125" t="str">
        <f>IF(ISERR(IF(AND($I697=Re_lo!$E$5,BR$5=VLOOKUP(Re_lo!$H$5,Re_lo!$N$5:$O$16,2,0)),AP697,"")),"",IF(AND($I697=Re_lo!$E$5,BR$5=VLOOKUP(Re_lo!$H$5,Re_lo!$N$5:$O$16,2,0)),AP697,""))</f>
        <v/>
      </c>
      <c r="BS697" s="125" t="str">
        <f>IF(ISERR(IF(AND($I697=Re_lo!$E$5,BS$5=VLOOKUP(Re_lo!$H$5,Re_lo!$N$5:$O$16,2,0)),AQ697,"")),"",IF(AND($I697=Re_lo!$E$5,BS$5=VLOOKUP(Re_lo!$H$5,Re_lo!$N$5:$O$16,2,0)),AQ697,""))</f>
        <v/>
      </c>
      <c r="BT697" s="125" t="str">
        <f>IF(ISERR(IF(AND($I697=Re_lo!$E$5,BT$5=VLOOKUP(Re_lo!$H$5,Re_lo!$N$5:$O$16,2,0)),AR697,"")),"",IF(AND($I697=Re_lo!$E$5,BT$5=VLOOKUP(Re_lo!$H$5,Re_lo!$N$5:$O$16,2,0)),AR697,""))</f>
        <v/>
      </c>
      <c r="BU697" s="125" t="str">
        <f>IF(ISERR(IF(AND($I697=Re_lo!$E$5,BU$5=VLOOKUP(Re_lo!$H$5,Re_lo!$N$5:$O$16,2,0)),AS697,"")),"",IF(AND($I697=Re_lo!$E$5,BU$5=VLOOKUP(Re_lo!$H$5,Re_lo!$N$5:$O$16,2,0)),AS697,""))</f>
        <v/>
      </c>
      <c r="BV697" s="125" t="str">
        <f>IF(ISERR(IF(AND($I697=Re_lo!$E$5,BV$5=VLOOKUP(Re_lo!$H$5,Re_lo!$N$5:$O$16,2,0)),AT697,"")),"",IF(AND($I697=Re_lo!$E$5,BV$5=VLOOKUP(Re_lo!$H$5,Re_lo!$N$5:$O$16,2,0)),AT697,""))</f>
        <v/>
      </c>
      <c r="BW697" s="125" t="str">
        <f>IF(ISERR(IF(AND($I697=Re_lo!$E$5,BW$5=VLOOKUP(Re_lo!$H$5,Re_lo!$N$5:$O$16,2,0)),AU697,"")),"",IF(AND($I697=Re_lo!$E$5,BW$5=VLOOKUP(Re_lo!$H$5,Re_lo!$N$5:$O$16,2,0)),AU697,""))</f>
        <v/>
      </c>
      <c r="BX697" s="125" t="str">
        <f>IF(ISERR(IF(AND($I697=Re_lo!$E$5,BX$5=VLOOKUP(Re_lo!$H$5,Re_lo!$N$5:$O$16,2,0)),AV697,"")),"",IF(AND($I697=Re_lo!$E$5,BX$5=VLOOKUP(Re_lo!$H$5,Re_lo!$N$5:$O$16,2,0)),AV697,""))</f>
        <v/>
      </c>
      <c r="BY697" s="125" t="str">
        <f>IF(ISERR(IF(AND($I697=Re_lo!$E$5,BY$5=VLOOKUP(Re_lo!$H$5,Re_lo!$N$5:$O$16,2,0)),AW697,"")),"",IF(AND($I697=Re_lo!$E$5,BY$5=VLOOKUP(Re_lo!$H$5,Re_lo!$N$5:$O$16,2,0)),AW697,""))</f>
        <v/>
      </c>
      <c r="BZ697" s="125" t="str">
        <f>IF(ISERR(IF(AND($I697=Re_lo!$E$5,BZ$5=VLOOKUP(Re_lo!$H$5,Re_lo!$N$5:$O$16,2,0)),AX697,"")),"",IF(AND($I697=Re_lo!$E$5,BZ$5=VLOOKUP(Re_lo!$H$5,Re_lo!$N$5:$O$16,2,0)),AX697,""))</f>
        <v/>
      </c>
      <c r="CA697" s="125" t="str">
        <f>IF(ISERR(IF(AND($I697=Re_lo!$E$5,CA$5=VLOOKUP(Re_lo!$H$5,Re_lo!$N$5:$O$16,2,0)),AY697,"")),"",IF(AND($I697=Re_lo!$E$5,CA$5=VLOOKUP(Re_lo!$H$5,Re_lo!$N$5:$O$16,2,0)),AY697,""))</f>
        <v/>
      </c>
      <c r="CB697" s="125" t="str">
        <f>IF(ISERR(IF(AND($I697=Re_lo!$E$5,CB$5=VLOOKUP(Re_lo!$H$5,Re_lo!$N$5:$O$16,2,0)),AZ697,"")),"",IF(AND($I697=Re_lo!$E$5,CB$5=VLOOKUP(Re_lo!$H$5,Re_lo!$N$5:$O$16,2,0)),AZ697,""))</f>
        <v/>
      </c>
      <c r="CC697" s="125" t="str">
        <f>IF(ISERR(IF(AND($I697=Re_lo!$E$5,CC$5=VLOOKUP(Re_lo!$H$5,Re_lo!$N$5:$O$16,2,0)),BA697,"")),"",IF(AND($I697=Re_lo!$E$5,CC$5=VLOOKUP(Re_lo!$H$5,Re_lo!$N$5:$O$16,2,0)),BA697,""))</f>
        <v/>
      </c>
      <c r="CD697" s="125" t="str">
        <f>IF(ISERR(IF(AND($I697=Re_lo!$E$5,CD$5=VLOOKUP(Re_lo!$H$5,Re_lo!$N$5:$O$16,2,0)),BB697,"")),"",IF(AND($I697=Re_lo!$E$5,CD$5=VLOOKUP(Re_lo!$H$5,Re_lo!$N$5:$O$16,2,0)),BB697,""))</f>
        <v/>
      </c>
      <c r="CF697" s="125" t="str">
        <f>IF($C697="","",COUNTIFS(Con_ve!$C$6:$C$1005,$C697,Con_ve!$Q$6:$Q$1005,Cad_cl!CF$5))</f>
        <v/>
      </c>
      <c r="CG697" s="125" t="str">
        <f>IF($C697="","",COUNTIFS(Con_ve!$C$6:$C$1005,$C697,Con_ve!$Q$6:$Q$1005,Cad_cl!CG$5))</f>
        <v/>
      </c>
      <c r="CH697" s="125" t="str">
        <f>IF($C697="","",COUNTIFS(Con_ve!$C$6:$C$1005,$C697,Con_ve!$Q$6:$Q$1005,Cad_cl!CH$5))</f>
        <v/>
      </c>
      <c r="CI697" s="125" t="str">
        <f>IF($C697="","",COUNTIFS(Con_ve!$C$6:$C$1005,$C697,Con_ve!$Q$6:$Q$1005,Cad_cl!CI$5))</f>
        <v/>
      </c>
      <c r="CJ697" s="125" t="str">
        <f>IF($C697="","",COUNTIFS(Con_ve!$C$6:$C$1005,$C697,Con_ve!$Q$6:$Q$1005,Cad_cl!CJ$5))</f>
        <v/>
      </c>
      <c r="CK697" s="125" t="str">
        <f>IF($C697="","",COUNTIFS(Con_ve!$C$6:$C$1005,$C697,Con_ve!$Q$6:$Q$1005,Cad_cl!CK$5))</f>
        <v/>
      </c>
      <c r="CL697" s="125" t="str">
        <f>IF($C697="","",COUNTIFS(Con_ve!$C$6:$C$1005,$C697,Con_ve!$Q$6:$Q$1005,Cad_cl!CL$5))</f>
        <v/>
      </c>
      <c r="CM697" s="125" t="str">
        <f>IF($C697="","",COUNTIFS(Con_ve!$C$6:$C$1005,$C697,Con_ve!$Q$6:$Q$1005,Cad_cl!CM$5))</f>
        <v/>
      </c>
      <c r="CN697" s="125" t="str">
        <f>IF($C697="","",COUNTIFS(Con_ve!$C$6:$C$1005,$C697,Con_ve!$Q$6:$Q$1005,Cad_cl!CN$5))</f>
        <v/>
      </c>
      <c r="CO697" s="125" t="str">
        <f>IF($C697="","",COUNTIFS(Con_ve!$C$6:$C$1005,$C697,Con_ve!$Q$6:$Q$1005,Cad_cl!CO$5))</f>
        <v/>
      </c>
      <c r="CP697" s="125" t="str">
        <f>IF($C697="","",COUNTIFS(Con_ve!$C$6:$C$1005,$C697,Con_ve!$Q$6:$Q$1005,Cad_cl!CP$5))</f>
        <v/>
      </c>
      <c r="CQ697" s="125" t="str">
        <f>IF($C697="","",COUNTIFS(Con_ve!$C$6:$C$1005,$C697,Con_ve!$Q$6:$Q$1005,Cad_cl!CQ$5))</f>
        <v/>
      </c>
      <c r="CR697" s="125">
        <f t="shared" si="32"/>
        <v>0</v>
      </c>
    </row>
    <row r="698" spans="3:96" ht="30" customHeight="1">
      <c r="C698" s="153"/>
      <c r="D698" s="153"/>
      <c r="E698" s="154"/>
      <c r="F698" s="153"/>
      <c r="G698" s="155"/>
      <c r="H698" s="153"/>
      <c r="I698" s="153"/>
      <c r="J698" s="132" t="s">
        <v>309</v>
      </c>
      <c r="K698" s="133" t="s">
        <v>309</v>
      </c>
      <c r="L698" s="153"/>
      <c r="M698" s="153"/>
      <c r="N698" s="153"/>
      <c r="O698" s="153"/>
      <c r="P698" s="153"/>
      <c r="Q698" s="153"/>
      <c r="AP698" s="134" t="str">
        <f>IF(ISERR(IF($C698="","",SUMIFS(Con_ve!$F$6:$F$1005,Con_ve!$C$6:$C$1005,$C698,Con_ve!$I$6:$I$1005,"Fechada",Con_ve!$Q$6:$Q$1005,Cad_cl!AP$5))),"",IF($C698="","",SUMIFS(Con_ve!$F$6:$F$1005,Con_ve!$C$6:$C$1005,$C698,Con_ve!$I$6:$I$1005,"Fechada",Con_ve!$Q$6:$Q$1005,Cad_cl!AP$5)))</f>
        <v/>
      </c>
      <c r="AQ698" s="134" t="str">
        <f>IF(ISERR(IF($C698="","",SUMIFS(Con_ve!$F$6:$F$1005,Con_ve!$C$6:$C$1005,$C698,Con_ve!$I$6:$I$1005,"Fechada",Con_ve!$Q$6:$Q$1005,Cad_cl!AQ$5))),"",IF($C698="","",SUMIFS(Con_ve!$F$6:$F$1005,Con_ve!$C$6:$C$1005,$C698,Con_ve!$I$6:$I$1005,"Fechada",Con_ve!$Q$6:$Q$1005,Cad_cl!AQ$5)))</f>
        <v/>
      </c>
      <c r="AR698" s="134" t="str">
        <f>IF(ISERR(IF($C698="","",SUMIFS(Con_ve!$F$6:$F$1005,Con_ve!$C$6:$C$1005,$C698,Con_ve!$I$6:$I$1005,"Fechada",Con_ve!$Q$6:$Q$1005,Cad_cl!AR$5))),"",IF($C698="","",SUMIFS(Con_ve!$F$6:$F$1005,Con_ve!$C$6:$C$1005,$C698,Con_ve!$I$6:$I$1005,"Fechada",Con_ve!$Q$6:$Q$1005,Cad_cl!AR$5)))</f>
        <v/>
      </c>
      <c r="AS698" s="134" t="str">
        <f>IF(ISERR(IF($C698="","",SUMIFS(Con_ve!$F$6:$F$1005,Con_ve!$C$6:$C$1005,$C698,Con_ve!$I$6:$I$1005,"Fechada",Con_ve!$Q$6:$Q$1005,Cad_cl!AS$5))),"",IF($C698="","",SUMIFS(Con_ve!$F$6:$F$1005,Con_ve!$C$6:$C$1005,$C698,Con_ve!$I$6:$I$1005,"Fechada",Con_ve!$Q$6:$Q$1005,Cad_cl!AS$5)))</f>
        <v/>
      </c>
      <c r="AT698" s="134" t="str">
        <f>IF(ISERR(IF($C698="","",SUMIFS(Con_ve!$F$6:$F$1005,Con_ve!$C$6:$C$1005,$C698,Con_ve!$I$6:$I$1005,"Fechada",Con_ve!$Q$6:$Q$1005,Cad_cl!AT$5))),"",IF($C698="","",SUMIFS(Con_ve!$F$6:$F$1005,Con_ve!$C$6:$C$1005,$C698,Con_ve!$I$6:$I$1005,"Fechada",Con_ve!$Q$6:$Q$1005,Cad_cl!AT$5)))</f>
        <v/>
      </c>
      <c r="AU698" s="134" t="str">
        <f>IF(ISERR(IF($C698="","",SUMIFS(Con_ve!$F$6:$F$1005,Con_ve!$C$6:$C$1005,$C698,Con_ve!$I$6:$I$1005,"Fechada",Con_ve!$Q$6:$Q$1005,Cad_cl!AU$5))),"",IF($C698="","",SUMIFS(Con_ve!$F$6:$F$1005,Con_ve!$C$6:$C$1005,$C698,Con_ve!$I$6:$I$1005,"Fechada",Con_ve!$Q$6:$Q$1005,Cad_cl!AU$5)))</f>
        <v/>
      </c>
      <c r="AV698" s="134" t="str">
        <f>IF(ISERR(IF($C698="","",SUMIFS(Con_ve!$F$6:$F$1005,Con_ve!$C$6:$C$1005,$C698,Con_ve!$I$6:$I$1005,"Fechada",Con_ve!$Q$6:$Q$1005,Cad_cl!AV$5))),"",IF($C698="","",SUMIFS(Con_ve!$F$6:$F$1005,Con_ve!$C$6:$C$1005,$C698,Con_ve!$I$6:$I$1005,"Fechada",Con_ve!$Q$6:$Q$1005,Cad_cl!AV$5)))</f>
        <v/>
      </c>
      <c r="AW698" s="134" t="str">
        <f>IF(ISERR(IF($C698="","",SUMIFS(Con_ve!$F$6:$F$1005,Con_ve!$C$6:$C$1005,$C698,Con_ve!$I$6:$I$1005,"Fechada",Con_ve!$Q$6:$Q$1005,Cad_cl!AW$5))),"",IF($C698="","",SUMIFS(Con_ve!$F$6:$F$1005,Con_ve!$C$6:$C$1005,$C698,Con_ve!$I$6:$I$1005,"Fechada",Con_ve!$Q$6:$Q$1005,Cad_cl!AW$5)))</f>
        <v/>
      </c>
      <c r="AX698" s="134" t="str">
        <f>IF(ISERR(IF($C698="","",SUMIFS(Con_ve!$F$6:$F$1005,Con_ve!$C$6:$C$1005,$C698,Con_ve!$I$6:$I$1005,"Fechada",Con_ve!$Q$6:$Q$1005,Cad_cl!AX$5))),"",IF($C698="","",SUMIFS(Con_ve!$F$6:$F$1005,Con_ve!$C$6:$C$1005,$C698,Con_ve!$I$6:$I$1005,"Fechada",Con_ve!$Q$6:$Q$1005,Cad_cl!AX$5)))</f>
        <v/>
      </c>
      <c r="AY698" s="134" t="str">
        <f>IF(ISERR(IF($C698="","",SUMIFS(Con_ve!$F$6:$F$1005,Con_ve!$C$6:$C$1005,$C698,Con_ve!$I$6:$I$1005,"Fechada",Con_ve!$Q$6:$Q$1005,Cad_cl!AY$5))),"",IF($C698="","",SUMIFS(Con_ve!$F$6:$F$1005,Con_ve!$C$6:$C$1005,$C698,Con_ve!$I$6:$I$1005,"Fechada",Con_ve!$Q$6:$Q$1005,Cad_cl!AY$5)))</f>
        <v/>
      </c>
      <c r="AZ698" s="134" t="str">
        <f>IF(ISERR(IF($C698="","",SUMIFS(Con_ve!$F$6:$F$1005,Con_ve!$C$6:$C$1005,$C698,Con_ve!$I$6:$I$1005,"Fechada",Con_ve!$Q$6:$Q$1005,Cad_cl!AZ$5))),"",IF($C698="","",SUMIFS(Con_ve!$F$6:$F$1005,Con_ve!$C$6:$C$1005,$C698,Con_ve!$I$6:$I$1005,"Fechada",Con_ve!$Q$6:$Q$1005,Cad_cl!AZ$5)))</f>
        <v/>
      </c>
      <c r="BA698" s="134" t="str">
        <f>IF(ISERR(IF($C698="","",SUMIFS(Con_ve!$F$6:$F$1005,Con_ve!$C$6:$C$1005,$C698,Con_ve!$I$6:$I$1005,"Fechada",Con_ve!$Q$6:$Q$1005,Cad_cl!BA$5))),"",IF($C698="","",SUMIFS(Con_ve!$F$6:$F$1005,Con_ve!$C$6:$C$1005,$C698,Con_ve!$I$6:$I$1005,"Fechada",Con_ve!$Q$6:$Q$1005,Cad_cl!BA$5)))</f>
        <v/>
      </c>
      <c r="BB698" s="134">
        <f t="shared" si="30"/>
        <v>0</v>
      </c>
      <c r="BD698" s="134" t="str">
        <f>IF(ISERR(IF($C698="","",SUMIFS(Con_ve!$F$6:$F$1005,Con_ve!$C$6:$C$1005,$C698,Con_ve!$I$6:$I$1005,"Em negociação",Con_ve!$Q$6:$Q$1005,Cad_cl!BD$5))),"",IF($C698="","",SUMIFS(Con_ve!$F$6:$F$1005,Con_ve!$C$6:$C$1005,$C698,Con_ve!$I$6:$I$1005,"Em negociação",Con_ve!$Q$6:$Q$1005,Cad_cl!BD$5)))</f>
        <v/>
      </c>
      <c r="BE698" s="134" t="str">
        <f>IF(ISERR(IF($C698="","",SUMIFS(Con_ve!$F$6:$F$1005,Con_ve!$C$6:$C$1005,$C698,Con_ve!$I$6:$I$1005,"Em negociação",Con_ve!$Q$6:$Q$1005,Cad_cl!BE$5))),"",IF($C698="","",SUMIFS(Con_ve!$F$6:$F$1005,Con_ve!$C$6:$C$1005,$C698,Con_ve!$I$6:$I$1005,"Em negociação",Con_ve!$Q$6:$Q$1005,Cad_cl!BE$5)))</f>
        <v/>
      </c>
      <c r="BF698" s="134" t="str">
        <f>IF(ISERR(IF($C698="","",SUMIFS(Con_ve!$F$6:$F$1005,Con_ve!$C$6:$C$1005,$C698,Con_ve!$I$6:$I$1005,"Em negociação",Con_ve!$Q$6:$Q$1005,Cad_cl!BF$5))),"",IF($C698="","",SUMIFS(Con_ve!$F$6:$F$1005,Con_ve!$C$6:$C$1005,$C698,Con_ve!$I$6:$I$1005,"Em negociação",Con_ve!$Q$6:$Q$1005,Cad_cl!BF$5)))</f>
        <v/>
      </c>
      <c r="BG698" s="134" t="str">
        <f>IF(ISERR(IF($C698="","",SUMIFS(Con_ve!$F$6:$F$1005,Con_ve!$C$6:$C$1005,$C698,Con_ve!$I$6:$I$1005,"Em negociação",Con_ve!$Q$6:$Q$1005,Cad_cl!BG$5))),"",IF($C698="","",SUMIFS(Con_ve!$F$6:$F$1005,Con_ve!$C$6:$C$1005,$C698,Con_ve!$I$6:$I$1005,"Em negociação",Con_ve!$Q$6:$Q$1005,Cad_cl!BG$5)))</f>
        <v/>
      </c>
      <c r="BH698" s="134" t="str">
        <f>IF(ISERR(IF($C698="","",SUMIFS(Con_ve!$F$6:$F$1005,Con_ve!$C$6:$C$1005,$C698,Con_ve!$I$6:$I$1005,"Em negociação",Con_ve!$Q$6:$Q$1005,Cad_cl!BH$5))),"",IF($C698="","",SUMIFS(Con_ve!$F$6:$F$1005,Con_ve!$C$6:$C$1005,$C698,Con_ve!$I$6:$I$1005,"Em negociação",Con_ve!$Q$6:$Q$1005,Cad_cl!BH$5)))</f>
        <v/>
      </c>
      <c r="BI698" s="134" t="str">
        <f>IF(ISERR(IF($C698="","",SUMIFS(Con_ve!$F$6:$F$1005,Con_ve!$C$6:$C$1005,$C698,Con_ve!$I$6:$I$1005,"Em negociação",Con_ve!$Q$6:$Q$1005,Cad_cl!BI$5))),"",IF($C698="","",SUMIFS(Con_ve!$F$6:$F$1005,Con_ve!$C$6:$C$1005,$C698,Con_ve!$I$6:$I$1005,"Em negociação",Con_ve!$Q$6:$Q$1005,Cad_cl!BI$5)))</f>
        <v/>
      </c>
      <c r="BJ698" s="134" t="str">
        <f>IF(ISERR(IF($C698="","",SUMIFS(Con_ve!$F$6:$F$1005,Con_ve!$C$6:$C$1005,$C698,Con_ve!$I$6:$I$1005,"Em negociação",Con_ve!$Q$6:$Q$1005,Cad_cl!BJ$5))),"",IF($C698="","",SUMIFS(Con_ve!$F$6:$F$1005,Con_ve!$C$6:$C$1005,$C698,Con_ve!$I$6:$I$1005,"Em negociação",Con_ve!$Q$6:$Q$1005,Cad_cl!BJ$5)))</f>
        <v/>
      </c>
      <c r="BK698" s="134" t="str">
        <f>IF(ISERR(IF($C698="","",SUMIFS(Con_ve!$F$6:$F$1005,Con_ve!$C$6:$C$1005,$C698,Con_ve!$I$6:$I$1005,"Em negociação",Con_ve!$Q$6:$Q$1005,Cad_cl!BK$5))),"",IF($C698="","",SUMIFS(Con_ve!$F$6:$F$1005,Con_ve!$C$6:$C$1005,$C698,Con_ve!$I$6:$I$1005,"Em negociação",Con_ve!$Q$6:$Q$1005,Cad_cl!BK$5)))</f>
        <v/>
      </c>
      <c r="BL698" s="134" t="str">
        <f>IF(ISERR(IF($C698="","",SUMIFS(Con_ve!$F$6:$F$1005,Con_ve!$C$6:$C$1005,$C698,Con_ve!$I$6:$I$1005,"Em negociação",Con_ve!$Q$6:$Q$1005,Cad_cl!BL$5))),"",IF($C698="","",SUMIFS(Con_ve!$F$6:$F$1005,Con_ve!$C$6:$C$1005,$C698,Con_ve!$I$6:$I$1005,"Em negociação",Con_ve!$Q$6:$Q$1005,Cad_cl!BL$5)))</f>
        <v/>
      </c>
      <c r="BM698" s="134" t="str">
        <f>IF(ISERR(IF($C698="","",SUMIFS(Con_ve!$F$6:$F$1005,Con_ve!$C$6:$C$1005,$C698,Con_ve!$I$6:$I$1005,"Em negociação",Con_ve!$Q$6:$Q$1005,Cad_cl!BM$5))),"",IF($C698="","",SUMIFS(Con_ve!$F$6:$F$1005,Con_ve!$C$6:$C$1005,$C698,Con_ve!$I$6:$I$1005,"Em negociação",Con_ve!$Q$6:$Q$1005,Cad_cl!BM$5)))</f>
        <v/>
      </c>
      <c r="BN698" s="134" t="str">
        <f>IF(ISERR(IF($C698="","",SUMIFS(Con_ve!$F$6:$F$1005,Con_ve!$C$6:$C$1005,$C698,Con_ve!$I$6:$I$1005,"Em negociação",Con_ve!$Q$6:$Q$1005,Cad_cl!BN$5))),"",IF($C698="","",SUMIFS(Con_ve!$F$6:$F$1005,Con_ve!$C$6:$C$1005,$C698,Con_ve!$I$6:$I$1005,"Em negociação",Con_ve!$Q$6:$Q$1005,Cad_cl!BN$5)))</f>
        <v/>
      </c>
      <c r="BO698" s="134" t="str">
        <f>IF(ISERR(IF($C698="","",SUMIFS(Con_ve!$F$6:$F$1005,Con_ve!$C$6:$C$1005,$C698,Con_ve!$I$6:$I$1005,"Em negociação",Con_ve!$Q$6:$Q$1005,Cad_cl!BO$5))),"",IF($C698="","",SUMIFS(Con_ve!$F$6:$F$1005,Con_ve!$C$6:$C$1005,$C698,Con_ve!$I$6:$I$1005,"Em negociação",Con_ve!$Q$6:$Q$1005,Cad_cl!BO$5)))</f>
        <v/>
      </c>
      <c r="BP698" s="134">
        <f t="shared" si="31"/>
        <v>0</v>
      </c>
      <c r="BR698" s="125" t="str">
        <f>IF(ISERR(IF(AND($I698=Re_lo!$E$5,BR$5=VLOOKUP(Re_lo!$H$5,Re_lo!$N$5:$O$16,2,0)),AP698,"")),"",IF(AND($I698=Re_lo!$E$5,BR$5=VLOOKUP(Re_lo!$H$5,Re_lo!$N$5:$O$16,2,0)),AP698,""))</f>
        <v/>
      </c>
      <c r="BS698" s="125" t="str">
        <f>IF(ISERR(IF(AND($I698=Re_lo!$E$5,BS$5=VLOOKUP(Re_lo!$H$5,Re_lo!$N$5:$O$16,2,0)),AQ698,"")),"",IF(AND($I698=Re_lo!$E$5,BS$5=VLOOKUP(Re_lo!$H$5,Re_lo!$N$5:$O$16,2,0)),AQ698,""))</f>
        <v/>
      </c>
      <c r="BT698" s="125" t="str">
        <f>IF(ISERR(IF(AND($I698=Re_lo!$E$5,BT$5=VLOOKUP(Re_lo!$H$5,Re_lo!$N$5:$O$16,2,0)),AR698,"")),"",IF(AND($I698=Re_lo!$E$5,BT$5=VLOOKUP(Re_lo!$H$5,Re_lo!$N$5:$O$16,2,0)),AR698,""))</f>
        <v/>
      </c>
      <c r="BU698" s="125" t="str">
        <f>IF(ISERR(IF(AND($I698=Re_lo!$E$5,BU$5=VLOOKUP(Re_lo!$H$5,Re_lo!$N$5:$O$16,2,0)),AS698,"")),"",IF(AND($I698=Re_lo!$E$5,BU$5=VLOOKUP(Re_lo!$H$5,Re_lo!$N$5:$O$16,2,0)),AS698,""))</f>
        <v/>
      </c>
      <c r="BV698" s="125" t="str">
        <f>IF(ISERR(IF(AND($I698=Re_lo!$E$5,BV$5=VLOOKUP(Re_lo!$H$5,Re_lo!$N$5:$O$16,2,0)),AT698,"")),"",IF(AND($I698=Re_lo!$E$5,BV$5=VLOOKUP(Re_lo!$H$5,Re_lo!$N$5:$O$16,2,0)),AT698,""))</f>
        <v/>
      </c>
      <c r="BW698" s="125" t="str">
        <f>IF(ISERR(IF(AND($I698=Re_lo!$E$5,BW$5=VLOOKUP(Re_lo!$H$5,Re_lo!$N$5:$O$16,2,0)),AU698,"")),"",IF(AND($I698=Re_lo!$E$5,BW$5=VLOOKUP(Re_lo!$H$5,Re_lo!$N$5:$O$16,2,0)),AU698,""))</f>
        <v/>
      </c>
      <c r="BX698" s="125" t="str">
        <f>IF(ISERR(IF(AND($I698=Re_lo!$E$5,BX$5=VLOOKUP(Re_lo!$H$5,Re_lo!$N$5:$O$16,2,0)),AV698,"")),"",IF(AND($I698=Re_lo!$E$5,BX$5=VLOOKUP(Re_lo!$H$5,Re_lo!$N$5:$O$16,2,0)),AV698,""))</f>
        <v/>
      </c>
      <c r="BY698" s="125" t="str">
        <f>IF(ISERR(IF(AND($I698=Re_lo!$E$5,BY$5=VLOOKUP(Re_lo!$H$5,Re_lo!$N$5:$O$16,2,0)),AW698,"")),"",IF(AND($I698=Re_lo!$E$5,BY$5=VLOOKUP(Re_lo!$H$5,Re_lo!$N$5:$O$16,2,0)),AW698,""))</f>
        <v/>
      </c>
      <c r="BZ698" s="125" t="str">
        <f>IF(ISERR(IF(AND($I698=Re_lo!$E$5,BZ$5=VLOOKUP(Re_lo!$H$5,Re_lo!$N$5:$O$16,2,0)),AX698,"")),"",IF(AND($I698=Re_lo!$E$5,BZ$5=VLOOKUP(Re_lo!$H$5,Re_lo!$N$5:$O$16,2,0)),AX698,""))</f>
        <v/>
      </c>
      <c r="CA698" s="125" t="str">
        <f>IF(ISERR(IF(AND($I698=Re_lo!$E$5,CA$5=VLOOKUP(Re_lo!$H$5,Re_lo!$N$5:$O$16,2,0)),AY698,"")),"",IF(AND($I698=Re_lo!$E$5,CA$5=VLOOKUP(Re_lo!$H$5,Re_lo!$N$5:$O$16,2,0)),AY698,""))</f>
        <v/>
      </c>
      <c r="CB698" s="125" t="str">
        <f>IF(ISERR(IF(AND($I698=Re_lo!$E$5,CB$5=VLOOKUP(Re_lo!$H$5,Re_lo!$N$5:$O$16,2,0)),AZ698,"")),"",IF(AND($I698=Re_lo!$E$5,CB$5=VLOOKUP(Re_lo!$H$5,Re_lo!$N$5:$O$16,2,0)),AZ698,""))</f>
        <v/>
      </c>
      <c r="CC698" s="125" t="str">
        <f>IF(ISERR(IF(AND($I698=Re_lo!$E$5,CC$5=VLOOKUP(Re_lo!$H$5,Re_lo!$N$5:$O$16,2,0)),BA698,"")),"",IF(AND($I698=Re_lo!$E$5,CC$5=VLOOKUP(Re_lo!$H$5,Re_lo!$N$5:$O$16,2,0)),BA698,""))</f>
        <v/>
      </c>
      <c r="CD698" s="125" t="str">
        <f>IF(ISERR(IF(AND($I698=Re_lo!$E$5,CD$5=VLOOKUP(Re_lo!$H$5,Re_lo!$N$5:$O$16,2,0)),BB698,"")),"",IF(AND($I698=Re_lo!$E$5,CD$5=VLOOKUP(Re_lo!$H$5,Re_lo!$N$5:$O$16,2,0)),BB698,""))</f>
        <v/>
      </c>
      <c r="CF698" s="125" t="str">
        <f>IF($C698="","",COUNTIFS(Con_ve!$C$6:$C$1005,$C698,Con_ve!$Q$6:$Q$1005,Cad_cl!CF$5))</f>
        <v/>
      </c>
      <c r="CG698" s="125" t="str">
        <f>IF($C698="","",COUNTIFS(Con_ve!$C$6:$C$1005,$C698,Con_ve!$Q$6:$Q$1005,Cad_cl!CG$5))</f>
        <v/>
      </c>
      <c r="CH698" s="125" t="str">
        <f>IF($C698="","",COUNTIFS(Con_ve!$C$6:$C$1005,$C698,Con_ve!$Q$6:$Q$1005,Cad_cl!CH$5))</f>
        <v/>
      </c>
      <c r="CI698" s="125" t="str">
        <f>IF($C698="","",COUNTIFS(Con_ve!$C$6:$C$1005,$C698,Con_ve!$Q$6:$Q$1005,Cad_cl!CI$5))</f>
        <v/>
      </c>
      <c r="CJ698" s="125" t="str">
        <f>IF($C698="","",COUNTIFS(Con_ve!$C$6:$C$1005,$C698,Con_ve!$Q$6:$Q$1005,Cad_cl!CJ$5))</f>
        <v/>
      </c>
      <c r="CK698" s="125" t="str">
        <f>IF($C698="","",COUNTIFS(Con_ve!$C$6:$C$1005,$C698,Con_ve!$Q$6:$Q$1005,Cad_cl!CK$5))</f>
        <v/>
      </c>
      <c r="CL698" s="125" t="str">
        <f>IF($C698="","",COUNTIFS(Con_ve!$C$6:$C$1005,$C698,Con_ve!$Q$6:$Q$1005,Cad_cl!CL$5))</f>
        <v/>
      </c>
      <c r="CM698" s="125" t="str">
        <f>IF($C698="","",COUNTIFS(Con_ve!$C$6:$C$1005,$C698,Con_ve!$Q$6:$Q$1005,Cad_cl!CM$5))</f>
        <v/>
      </c>
      <c r="CN698" s="125" t="str">
        <f>IF($C698="","",COUNTIFS(Con_ve!$C$6:$C$1005,$C698,Con_ve!$Q$6:$Q$1005,Cad_cl!CN$5))</f>
        <v/>
      </c>
      <c r="CO698" s="125" t="str">
        <f>IF($C698="","",COUNTIFS(Con_ve!$C$6:$C$1005,$C698,Con_ve!$Q$6:$Q$1005,Cad_cl!CO$5))</f>
        <v/>
      </c>
      <c r="CP698" s="125" t="str">
        <f>IF($C698="","",COUNTIFS(Con_ve!$C$6:$C$1005,$C698,Con_ve!$Q$6:$Q$1005,Cad_cl!CP$5))</f>
        <v/>
      </c>
      <c r="CQ698" s="125" t="str">
        <f>IF($C698="","",COUNTIFS(Con_ve!$C$6:$C$1005,$C698,Con_ve!$Q$6:$Q$1005,Cad_cl!CQ$5))</f>
        <v/>
      </c>
      <c r="CR698" s="125">
        <f t="shared" si="32"/>
        <v>0</v>
      </c>
    </row>
    <row r="699" spans="3:96" ht="30" customHeight="1">
      <c r="C699" s="153"/>
      <c r="D699" s="153"/>
      <c r="E699" s="154"/>
      <c r="F699" s="153"/>
      <c r="G699" s="155"/>
      <c r="H699" s="153"/>
      <c r="I699" s="153"/>
      <c r="J699" s="132" t="s">
        <v>309</v>
      </c>
      <c r="K699" s="133" t="s">
        <v>309</v>
      </c>
      <c r="L699" s="153"/>
      <c r="M699" s="153"/>
      <c r="N699" s="153"/>
      <c r="O699" s="153"/>
      <c r="P699" s="153"/>
      <c r="Q699" s="153"/>
      <c r="AP699" s="134" t="str">
        <f>IF(ISERR(IF($C699="","",SUMIFS(Con_ve!$F$6:$F$1005,Con_ve!$C$6:$C$1005,$C699,Con_ve!$I$6:$I$1005,"Fechada",Con_ve!$Q$6:$Q$1005,Cad_cl!AP$5))),"",IF($C699="","",SUMIFS(Con_ve!$F$6:$F$1005,Con_ve!$C$6:$C$1005,$C699,Con_ve!$I$6:$I$1005,"Fechada",Con_ve!$Q$6:$Q$1005,Cad_cl!AP$5)))</f>
        <v/>
      </c>
      <c r="AQ699" s="134" t="str">
        <f>IF(ISERR(IF($C699="","",SUMIFS(Con_ve!$F$6:$F$1005,Con_ve!$C$6:$C$1005,$C699,Con_ve!$I$6:$I$1005,"Fechada",Con_ve!$Q$6:$Q$1005,Cad_cl!AQ$5))),"",IF($C699="","",SUMIFS(Con_ve!$F$6:$F$1005,Con_ve!$C$6:$C$1005,$C699,Con_ve!$I$6:$I$1005,"Fechada",Con_ve!$Q$6:$Q$1005,Cad_cl!AQ$5)))</f>
        <v/>
      </c>
      <c r="AR699" s="134" t="str">
        <f>IF(ISERR(IF($C699="","",SUMIFS(Con_ve!$F$6:$F$1005,Con_ve!$C$6:$C$1005,$C699,Con_ve!$I$6:$I$1005,"Fechada",Con_ve!$Q$6:$Q$1005,Cad_cl!AR$5))),"",IF($C699="","",SUMIFS(Con_ve!$F$6:$F$1005,Con_ve!$C$6:$C$1005,$C699,Con_ve!$I$6:$I$1005,"Fechada",Con_ve!$Q$6:$Q$1005,Cad_cl!AR$5)))</f>
        <v/>
      </c>
      <c r="AS699" s="134" t="str">
        <f>IF(ISERR(IF($C699="","",SUMIFS(Con_ve!$F$6:$F$1005,Con_ve!$C$6:$C$1005,$C699,Con_ve!$I$6:$I$1005,"Fechada",Con_ve!$Q$6:$Q$1005,Cad_cl!AS$5))),"",IF($C699="","",SUMIFS(Con_ve!$F$6:$F$1005,Con_ve!$C$6:$C$1005,$C699,Con_ve!$I$6:$I$1005,"Fechada",Con_ve!$Q$6:$Q$1005,Cad_cl!AS$5)))</f>
        <v/>
      </c>
      <c r="AT699" s="134" t="str">
        <f>IF(ISERR(IF($C699="","",SUMIFS(Con_ve!$F$6:$F$1005,Con_ve!$C$6:$C$1005,$C699,Con_ve!$I$6:$I$1005,"Fechada",Con_ve!$Q$6:$Q$1005,Cad_cl!AT$5))),"",IF($C699="","",SUMIFS(Con_ve!$F$6:$F$1005,Con_ve!$C$6:$C$1005,$C699,Con_ve!$I$6:$I$1005,"Fechada",Con_ve!$Q$6:$Q$1005,Cad_cl!AT$5)))</f>
        <v/>
      </c>
      <c r="AU699" s="134" t="str">
        <f>IF(ISERR(IF($C699="","",SUMIFS(Con_ve!$F$6:$F$1005,Con_ve!$C$6:$C$1005,$C699,Con_ve!$I$6:$I$1005,"Fechada",Con_ve!$Q$6:$Q$1005,Cad_cl!AU$5))),"",IF($C699="","",SUMIFS(Con_ve!$F$6:$F$1005,Con_ve!$C$6:$C$1005,$C699,Con_ve!$I$6:$I$1005,"Fechada",Con_ve!$Q$6:$Q$1005,Cad_cl!AU$5)))</f>
        <v/>
      </c>
      <c r="AV699" s="134" t="str">
        <f>IF(ISERR(IF($C699="","",SUMIFS(Con_ve!$F$6:$F$1005,Con_ve!$C$6:$C$1005,$C699,Con_ve!$I$6:$I$1005,"Fechada",Con_ve!$Q$6:$Q$1005,Cad_cl!AV$5))),"",IF($C699="","",SUMIFS(Con_ve!$F$6:$F$1005,Con_ve!$C$6:$C$1005,$C699,Con_ve!$I$6:$I$1005,"Fechada",Con_ve!$Q$6:$Q$1005,Cad_cl!AV$5)))</f>
        <v/>
      </c>
      <c r="AW699" s="134" t="str">
        <f>IF(ISERR(IF($C699="","",SUMIFS(Con_ve!$F$6:$F$1005,Con_ve!$C$6:$C$1005,$C699,Con_ve!$I$6:$I$1005,"Fechada",Con_ve!$Q$6:$Q$1005,Cad_cl!AW$5))),"",IF($C699="","",SUMIFS(Con_ve!$F$6:$F$1005,Con_ve!$C$6:$C$1005,$C699,Con_ve!$I$6:$I$1005,"Fechada",Con_ve!$Q$6:$Q$1005,Cad_cl!AW$5)))</f>
        <v/>
      </c>
      <c r="AX699" s="134" t="str">
        <f>IF(ISERR(IF($C699="","",SUMIFS(Con_ve!$F$6:$F$1005,Con_ve!$C$6:$C$1005,$C699,Con_ve!$I$6:$I$1005,"Fechada",Con_ve!$Q$6:$Q$1005,Cad_cl!AX$5))),"",IF($C699="","",SUMIFS(Con_ve!$F$6:$F$1005,Con_ve!$C$6:$C$1005,$C699,Con_ve!$I$6:$I$1005,"Fechada",Con_ve!$Q$6:$Q$1005,Cad_cl!AX$5)))</f>
        <v/>
      </c>
      <c r="AY699" s="134" t="str">
        <f>IF(ISERR(IF($C699="","",SUMIFS(Con_ve!$F$6:$F$1005,Con_ve!$C$6:$C$1005,$C699,Con_ve!$I$6:$I$1005,"Fechada",Con_ve!$Q$6:$Q$1005,Cad_cl!AY$5))),"",IF($C699="","",SUMIFS(Con_ve!$F$6:$F$1005,Con_ve!$C$6:$C$1005,$C699,Con_ve!$I$6:$I$1005,"Fechada",Con_ve!$Q$6:$Q$1005,Cad_cl!AY$5)))</f>
        <v/>
      </c>
      <c r="AZ699" s="134" t="str">
        <f>IF(ISERR(IF($C699="","",SUMIFS(Con_ve!$F$6:$F$1005,Con_ve!$C$6:$C$1005,$C699,Con_ve!$I$6:$I$1005,"Fechada",Con_ve!$Q$6:$Q$1005,Cad_cl!AZ$5))),"",IF($C699="","",SUMIFS(Con_ve!$F$6:$F$1005,Con_ve!$C$6:$C$1005,$C699,Con_ve!$I$6:$I$1005,"Fechada",Con_ve!$Q$6:$Q$1005,Cad_cl!AZ$5)))</f>
        <v/>
      </c>
      <c r="BA699" s="134" t="str">
        <f>IF(ISERR(IF($C699="","",SUMIFS(Con_ve!$F$6:$F$1005,Con_ve!$C$6:$C$1005,$C699,Con_ve!$I$6:$I$1005,"Fechada",Con_ve!$Q$6:$Q$1005,Cad_cl!BA$5))),"",IF($C699="","",SUMIFS(Con_ve!$F$6:$F$1005,Con_ve!$C$6:$C$1005,$C699,Con_ve!$I$6:$I$1005,"Fechada",Con_ve!$Q$6:$Q$1005,Cad_cl!BA$5)))</f>
        <v/>
      </c>
      <c r="BB699" s="134">
        <f t="shared" si="30"/>
        <v>0</v>
      </c>
      <c r="BD699" s="134" t="str">
        <f>IF(ISERR(IF($C699="","",SUMIFS(Con_ve!$F$6:$F$1005,Con_ve!$C$6:$C$1005,$C699,Con_ve!$I$6:$I$1005,"Em negociação",Con_ve!$Q$6:$Q$1005,Cad_cl!BD$5))),"",IF($C699="","",SUMIFS(Con_ve!$F$6:$F$1005,Con_ve!$C$6:$C$1005,$C699,Con_ve!$I$6:$I$1005,"Em negociação",Con_ve!$Q$6:$Q$1005,Cad_cl!BD$5)))</f>
        <v/>
      </c>
      <c r="BE699" s="134" t="str">
        <f>IF(ISERR(IF($C699="","",SUMIFS(Con_ve!$F$6:$F$1005,Con_ve!$C$6:$C$1005,$C699,Con_ve!$I$6:$I$1005,"Em negociação",Con_ve!$Q$6:$Q$1005,Cad_cl!BE$5))),"",IF($C699="","",SUMIFS(Con_ve!$F$6:$F$1005,Con_ve!$C$6:$C$1005,$C699,Con_ve!$I$6:$I$1005,"Em negociação",Con_ve!$Q$6:$Q$1005,Cad_cl!BE$5)))</f>
        <v/>
      </c>
      <c r="BF699" s="134" t="str">
        <f>IF(ISERR(IF($C699="","",SUMIFS(Con_ve!$F$6:$F$1005,Con_ve!$C$6:$C$1005,$C699,Con_ve!$I$6:$I$1005,"Em negociação",Con_ve!$Q$6:$Q$1005,Cad_cl!BF$5))),"",IF($C699="","",SUMIFS(Con_ve!$F$6:$F$1005,Con_ve!$C$6:$C$1005,$C699,Con_ve!$I$6:$I$1005,"Em negociação",Con_ve!$Q$6:$Q$1005,Cad_cl!BF$5)))</f>
        <v/>
      </c>
      <c r="BG699" s="134" t="str">
        <f>IF(ISERR(IF($C699="","",SUMIFS(Con_ve!$F$6:$F$1005,Con_ve!$C$6:$C$1005,$C699,Con_ve!$I$6:$I$1005,"Em negociação",Con_ve!$Q$6:$Q$1005,Cad_cl!BG$5))),"",IF($C699="","",SUMIFS(Con_ve!$F$6:$F$1005,Con_ve!$C$6:$C$1005,$C699,Con_ve!$I$6:$I$1005,"Em negociação",Con_ve!$Q$6:$Q$1005,Cad_cl!BG$5)))</f>
        <v/>
      </c>
      <c r="BH699" s="134" t="str">
        <f>IF(ISERR(IF($C699="","",SUMIFS(Con_ve!$F$6:$F$1005,Con_ve!$C$6:$C$1005,$C699,Con_ve!$I$6:$I$1005,"Em negociação",Con_ve!$Q$6:$Q$1005,Cad_cl!BH$5))),"",IF($C699="","",SUMIFS(Con_ve!$F$6:$F$1005,Con_ve!$C$6:$C$1005,$C699,Con_ve!$I$6:$I$1005,"Em negociação",Con_ve!$Q$6:$Q$1005,Cad_cl!BH$5)))</f>
        <v/>
      </c>
      <c r="BI699" s="134" t="str">
        <f>IF(ISERR(IF($C699="","",SUMIFS(Con_ve!$F$6:$F$1005,Con_ve!$C$6:$C$1005,$C699,Con_ve!$I$6:$I$1005,"Em negociação",Con_ve!$Q$6:$Q$1005,Cad_cl!BI$5))),"",IF($C699="","",SUMIFS(Con_ve!$F$6:$F$1005,Con_ve!$C$6:$C$1005,$C699,Con_ve!$I$6:$I$1005,"Em negociação",Con_ve!$Q$6:$Q$1005,Cad_cl!BI$5)))</f>
        <v/>
      </c>
      <c r="BJ699" s="134" t="str">
        <f>IF(ISERR(IF($C699="","",SUMIFS(Con_ve!$F$6:$F$1005,Con_ve!$C$6:$C$1005,$C699,Con_ve!$I$6:$I$1005,"Em negociação",Con_ve!$Q$6:$Q$1005,Cad_cl!BJ$5))),"",IF($C699="","",SUMIFS(Con_ve!$F$6:$F$1005,Con_ve!$C$6:$C$1005,$C699,Con_ve!$I$6:$I$1005,"Em negociação",Con_ve!$Q$6:$Q$1005,Cad_cl!BJ$5)))</f>
        <v/>
      </c>
      <c r="BK699" s="134" t="str">
        <f>IF(ISERR(IF($C699="","",SUMIFS(Con_ve!$F$6:$F$1005,Con_ve!$C$6:$C$1005,$C699,Con_ve!$I$6:$I$1005,"Em negociação",Con_ve!$Q$6:$Q$1005,Cad_cl!BK$5))),"",IF($C699="","",SUMIFS(Con_ve!$F$6:$F$1005,Con_ve!$C$6:$C$1005,$C699,Con_ve!$I$6:$I$1005,"Em negociação",Con_ve!$Q$6:$Q$1005,Cad_cl!BK$5)))</f>
        <v/>
      </c>
      <c r="BL699" s="134" t="str">
        <f>IF(ISERR(IF($C699="","",SUMIFS(Con_ve!$F$6:$F$1005,Con_ve!$C$6:$C$1005,$C699,Con_ve!$I$6:$I$1005,"Em negociação",Con_ve!$Q$6:$Q$1005,Cad_cl!BL$5))),"",IF($C699="","",SUMIFS(Con_ve!$F$6:$F$1005,Con_ve!$C$6:$C$1005,$C699,Con_ve!$I$6:$I$1005,"Em negociação",Con_ve!$Q$6:$Q$1005,Cad_cl!BL$5)))</f>
        <v/>
      </c>
      <c r="BM699" s="134" t="str">
        <f>IF(ISERR(IF($C699="","",SUMIFS(Con_ve!$F$6:$F$1005,Con_ve!$C$6:$C$1005,$C699,Con_ve!$I$6:$I$1005,"Em negociação",Con_ve!$Q$6:$Q$1005,Cad_cl!BM$5))),"",IF($C699="","",SUMIFS(Con_ve!$F$6:$F$1005,Con_ve!$C$6:$C$1005,$C699,Con_ve!$I$6:$I$1005,"Em negociação",Con_ve!$Q$6:$Q$1005,Cad_cl!BM$5)))</f>
        <v/>
      </c>
      <c r="BN699" s="134" t="str">
        <f>IF(ISERR(IF($C699="","",SUMIFS(Con_ve!$F$6:$F$1005,Con_ve!$C$6:$C$1005,$C699,Con_ve!$I$6:$I$1005,"Em negociação",Con_ve!$Q$6:$Q$1005,Cad_cl!BN$5))),"",IF($C699="","",SUMIFS(Con_ve!$F$6:$F$1005,Con_ve!$C$6:$C$1005,$C699,Con_ve!$I$6:$I$1005,"Em negociação",Con_ve!$Q$6:$Q$1005,Cad_cl!BN$5)))</f>
        <v/>
      </c>
      <c r="BO699" s="134" t="str">
        <f>IF(ISERR(IF($C699="","",SUMIFS(Con_ve!$F$6:$F$1005,Con_ve!$C$6:$C$1005,$C699,Con_ve!$I$6:$I$1005,"Em negociação",Con_ve!$Q$6:$Q$1005,Cad_cl!BO$5))),"",IF($C699="","",SUMIFS(Con_ve!$F$6:$F$1005,Con_ve!$C$6:$C$1005,$C699,Con_ve!$I$6:$I$1005,"Em negociação",Con_ve!$Q$6:$Q$1005,Cad_cl!BO$5)))</f>
        <v/>
      </c>
      <c r="BP699" s="134">
        <f t="shared" si="31"/>
        <v>0</v>
      </c>
      <c r="BR699" s="125" t="str">
        <f>IF(ISERR(IF(AND($I699=Re_lo!$E$5,BR$5=VLOOKUP(Re_lo!$H$5,Re_lo!$N$5:$O$16,2,0)),AP699,"")),"",IF(AND($I699=Re_lo!$E$5,BR$5=VLOOKUP(Re_lo!$H$5,Re_lo!$N$5:$O$16,2,0)),AP699,""))</f>
        <v/>
      </c>
      <c r="BS699" s="125" t="str">
        <f>IF(ISERR(IF(AND($I699=Re_lo!$E$5,BS$5=VLOOKUP(Re_lo!$H$5,Re_lo!$N$5:$O$16,2,0)),AQ699,"")),"",IF(AND($I699=Re_lo!$E$5,BS$5=VLOOKUP(Re_lo!$H$5,Re_lo!$N$5:$O$16,2,0)),AQ699,""))</f>
        <v/>
      </c>
      <c r="BT699" s="125" t="str">
        <f>IF(ISERR(IF(AND($I699=Re_lo!$E$5,BT$5=VLOOKUP(Re_lo!$H$5,Re_lo!$N$5:$O$16,2,0)),AR699,"")),"",IF(AND($I699=Re_lo!$E$5,BT$5=VLOOKUP(Re_lo!$H$5,Re_lo!$N$5:$O$16,2,0)),AR699,""))</f>
        <v/>
      </c>
      <c r="BU699" s="125" t="str">
        <f>IF(ISERR(IF(AND($I699=Re_lo!$E$5,BU$5=VLOOKUP(Re_lo!$H$5,Re_lo!$N$5:$O$16,2,0)),AS699,"")),"",IF(AND($I699=Re_lo!$E$5,BU$5=VLOOKUP(Re_lo!$H$5,Re_lo!$N$5:$O$16,2,0)),AS699,""))</f>
        <v/>
      </c>
      <c r="BV699" s="125" t="str">
        <f>IF(ISERR(IF(AND($I699=Re_lo!$E$5,BV$5=VLOOKUP(Re_lo!$H$5,Re_lo!$N$5:$O$16,2,0)),AT699,"")),"",IF(AND($I699=Re_lo!$E$5,BV$5=VLOOKUP(Re_lo!$H$5,Re_lo!$N$5:$O$16,2,0)),AT699,""))</f>
        <v/>
      </c>
      <c r="BW699" s="125" t="str">
        <f>IF(ISERR(IF(AND($I699=Re_lo!$E$5,BW$5=VLOOKUP(Re_lo!$H$5,Re_lo!$N$5:$O$16,2,0)),AU699,"")),"",IF(AND($I699=Re_lo!$E$5,BW$5=VLOOKUP(Re_lo!$H$5,Re_lo!$N$5:$O$16,2,0)),AU699,""))</f>
        <v/>
      </c>
      <c r="BX699" s="125" t="str">
        <f>IF(ISERR(IF(AND($I699=Re_lo!$E$5,BX$5=VLOOKUP(Re_lo!$H$5,Re_lo!$N$5:$O$16,2,0)),AV699,"")),"",IF(AND($I699=Re_lo!$E$5,BX$5=VLOOKUP(Re_lo!$H$5,Re_lo!$N$5:$O$16,2,0)),AV699,""))</f>
        <v/>
      </c>
      <c r="BY699" s="125" t="str">
        <f>IF(ISERR(IF(AND($I699=Re_lo!$E$5,BY$5=VLOOKUP(Re_lo!$H$5,Re_lo!$N$5:$O$16,2,0)),AW699,"")),"",IF(AND($I699=Re_lo!$E$5,BY$5=VLOOKUP(Re_lo!$H$5,Re_lo!$N$5:$O$16,2,0)),AW699,""))</f>
        <v/>
      </c>
      <c r="BZ699" s="125" t="str">
        <f>IF(ISERR(IF(AND($I699=Re_lo!$E$5,BZ$5=VLOOKUP(Re_lo!$H$5,Re_lo!$N$5:$O$16,2,0)),AX699,"")),"",IF(AND($I699=Re_lo!$E$5,BZ$5=VLOOKUP(Re_lo!$H$5,Re_lo!$N$5:$O$16,2,0)),AX699,""))</f>
        <v/>
      </c>
      <c r="CA699" s="125" t="str">
        <f>IF(ISERR(IF(AND($I699=Re_lo!$E$5,CA$5=VLOOKUP(Re_lo!$H$5,Re_lo!$N$5:$O$16,2,0)),AY699,"")),"",IF(AND($I699=Re_lo!$E$5,CA$5=VLOOKUP(Re_lo!$H$5,Re_lo!$N$5:$O$16,2,0)),AY699,""))</f>
        <v/>
      </c>
      <c r="CB699" s="125" t="str">
        <f>IF(ISERR(IF(AND($I699=Re_lo!$E$5,CB$5=VLOOKUP(Re_lo!$H$5,Re_lo!$N$5:$O$16,2,0)),AZ699,"")),"",IF(AND($I699=Re_lo!$E$5,CB$5=VLOOKUP(Re_lo!$H$5,Re_lo!$N$5:$O$16,2,0)),AZ699,""))</f>
        <v/>
      </c>
      <c r="CC699" s="125" t="str">
        <f>IF(ISERR(IF(AND($I699=Re_lo!$E$5,CC$5=VLOOKUP(Re_lo!$H$5,Re_lo!$N$5:$O$16,2,0)),BA699,"")),"",IF(AND($I699=Re_lo!$E$5,CC$5=VLOOKUP(Re_lo!$H$5,Re_lo!$N$5:$O$16,2,0)),BA699,""))</f>
        <v/>
      </c>
      <c r="CD699" s="125" t="str">
        <f>IF(ISERR(IF(AND($I699=Re_lo!$E$5,CD$5=VLOOKUP(Re_lo!$H$5,Re_lo!$N$5:$O$16,2,0)),BB699,"")),"",IF(AND($I699=Re_lo!$E$5,CD$5=VLOOKUP(Re_lo!$H$5,Re_lo!$N$5:$O$16,2,0)),BB699,""))</f>
        <v/>
      </c>
      <c r="CF699" s="125" t="str">
        <f>IF($C699="","",COUNTIFS(Con_ve!$C$6:$C$1005,$C699,Con_ve!$Q$6:$Q$1005,Cad_cl!CF$5))</f>
        <v/>
      </c>
      <c r="CG699" s="125" t="str">
        <f>IF($C699="","",COUNTIFS(Con_ve!$C$6:$C$1005,$C699,Con_ve!$Q$6:$Q$1005,Cad_cl!CG$5))</f>
        <v/>
      </c>
      <c r="CH699" s="125" t="str">
        <f>IF($C699="","",COUNTIFS(Con_ve!$C$6:$C$1005,$C699,Con_ve!$Q$6:$Q$1005,Cad_cl!CH$5))</f>
        <v/>
      </c>
      <c r="CI699" s="125" t="str">
        <f>IF($C699="","",COUNTIFS(Con_ve!$C$6:$C$1005,$C699,Con_ve!$Q$6:$Q$1005,Cad_cl!CI$5))</f>
        <v/>
      </c>
      <c r="CJ699" s="125" t="str">
        <f>IF($C699="","",COUNTIFS(Con_ve!$C$6:$C$1005,$C699,Con_ve!$Q$6:$Q$1005,Cad_cl!CJ$5))</f>
        <v/>
      </c>
      <c r="CK699" s="125" t="str">
        <f>IF($C699="","",COUNTIFS(Con_ve!$C$6:$C$1005,$C699,Con_ve!$Q$6:$Q$1005,Cad_cl!CK$5))</f>
        <v/>
      </c>
      <c r="CL699" s="125" t="str">
        <f>IF($C699="","",COUNTIFS(Con_ve!$C$6:$C$1005,$C699,Con_ve!$Q$6:$Q$1005,Cad_cl!CL$5))</f>
        <v/>
      </c>
      <c r="CM699" s="125" t="str">
        <f>IF($C699="","",COUNTIFS(Con_ve!$C$6:$C$1005,$C699,Con_ve!$Q$6:$Q$1005,Cad_cl!CM$5))</f>
        <v/>
      </c>
      <c r="CN699" s="125" t="str">
        <f>IF($C699="","",COUNTIFS(Con_ve!$C$6:$C$1005,$C699,Con_ve!$Q$6:$Q$1005,Cad_cl!CN$5))</f>
        <v/>
      </c>
      <c r="CO699" s="125" t="str">
        <f>IF($C699="","",COUNTIFS(Con_ve!$C$6:$C$1005,$C699,Con_ve!$Q$6:$Q$1005,Cad_cl!CO$5))</f>
        <v/>
      </c>
      <c r="CP699" s="125" t="str">
        <f>IF($C699="","",COUNTIFS(Con_ve!$C$6:$C$1005,$C699,Con_ve!$Q$6:$Q$1005,Cad_cl!CP$5))</f>
        <v/>
      </c>
      <c r="CQ699" s="125" t="str">
        <f>IF($C699="","",COUNTIFS(Con_ve!$C$6:$C$1005,$C699,Con_ve!$Q$6:$Q$1005,Cad_cl!CQ$5))</f>
        <v/>
      </c>
      <c r="CR699" s="125">
        <f t="shared" si="32"/>
        <v>0</v>
      </c>
    </row>
    <row r="700" spans="3:96" ht="30" customHeight="1">
      <c r="C700" s="153"/>
      <c r="D700" s="153"/>
      <c r="E700" s="154"/>
      <c r="F700" s="153"/>
      <c r="G700" s="155"/>
      <c r="H700" s="153"/>
      <c r="I700" s="153"/>
      <c r="J700" s="132" t="s">
        <v>309</v>
      </c>
      <c r="K700" s="133" t="s">
        <v>309</v>
      </c>
      <c r="L700" s="153"/>
      <c r="M700" s="153"/>
      <c r="N700" s="153"/>
      <c r="O700" s="153"/>
      <c r="P700" s="153"/>
      <c r="Q700" s="153"/>
      <c r="AP700" s="134" t="str">
        <f>IF(ISERR(IF($C700="","",SUMIFS(Con_ve!$F$6:$F$1005,Con_ve!$C$6:$C$1005,$C700,Con_ve!$I$6:$I$1005,"Fechada",Con_ve!$Q$6:$Q$1005,Cad_cl!AP$5))),"",IF($C700="","",SUMIFS(Con_ve!$F$6:$F$1005,Con_ve!$C$6:$C$1005,$C700,Con_ve!$I$6:$I$1005,"Fechada",Con_ve!$Q$6:$Q$1005,Cad_cl!AP$5)))</f>
        <v/>
      </c>
      <c r="AQ700" s="134" t="str">
        <f>IF(ISERR(IF($C700="","",SUMIFS(Con_ve!$F$6:$F$1005,Con_ve!$C$6:$C$1005,$C700,Con_ve!$I$6:$I$1005,"Fechada",Con_ve!$Q$6:$Q$1005,Cad_cl!AQ$5))),"",IF($C700="","",SUMIFS(Con_ve!$F$6:$F$1005,Con_ve!$C$6:$C$1005,$C700,Con_ve!$I$6:$I$1005,"Fechada",Con_ve!$Q$6:$Q$1005,Cad_cl!AQ$5)))</f>
        <v/>
      </c>
      <c r="AR700" s="134" t="str">
        <f>IF(ISERR(IF($C700="","",SUMIFS(Con_ve!$F$6:$F$1005,Con_ve!$C$6:$C$1005,$C700,Con_ve!$I$6:$I$1005,"Fechada",Con_ve!$Q$6:$Q$1005,Cad_cl!AR$5))),"",IF($C700="","",SUMIFS(Con_ve!$F$6:$F$1005,Con_ve!$C$6:$C$1005,$C700,Con_ve!$I$6:$I$1005,"Fechada",Con_ve!$Q$6:$Q$1005,Cad_cl!AR$5)))</f>
        <v/>
      </c>
      <c r="AS700" s="134" t="str">
        <f>IF(ISERR(IF($C700="","",SUMIFS(Con_ve!$F$6:$F$1005,Con_ve!$C$6:$C$1005,$C700,Con_ve!$I$6:$I$1005,"Fechada",Con_ve!$Q$6:$Q$1005,Cad_cl!AS$5))),"",IF($C700="","",SUMIFS(Con_ve!$F$6:$F$1005,Con_ve!$C$6:$C$1005,$C700,Con_ve!$I$6:$I$1005,"Fechada",Con_ve!$Q$6:$Q$1005,Cad_cl!AS$5)))</f>
        <v/>
      </c>
      <c r="AT700" s="134" t="str">
        <f>IF(ISERR(IF($C700="","",SUMIFS(Con_ve!$F$6:$F$1005,Con_ve!$C$6:$C$1005,$C700,Con_ve!$I$6:$I$1005,"Fechada",Con_ve!$Q$6:$Q$1005,Cad_cl!AT$5))),"",IF($C700="","",SUMIFS(Con_ve!$F$6:$F$1005,Con_ve!$C$6:$C$1005,$C700,Con_ve!$I$6:$I$1005,"Fechada",Con_ve!$Q$6:$Q$1005,Cad_cl!AT$5)))</f>
        <v/>
      </c>
      <c r="AU700" s="134" t="str">
        <f>IF(ISERR(IF($C700="","",SUMIFS(Con_ve!$F$6:$F$1005,Con_ve!$C$6:$C$1005,$C700,Con_ve!$I$6:$I$1005,"Fechada",Con_ve!$Q$6:$Q$1005,Cad_cl!AU$5))),"",IF($C700="","",SUMIFS(Con_ve!$F$6:$F$1005,Con_ve!$C$6:$C$1005,$C700,Con_ve!$I$6:$I$1005,"Fechada",Con_ve!$Q$6:$Q$1005,Cad_cl!AU$5)))</f>
        <v/>
      </c>
      <c r="AV700" s="134" t="str">
        <f>IF(ISERR(IF($C700="","",SUMIFS(Con_ve!$F$6:$F$1005,Con_ve!$C$6:$C$1005,$C700,Con_ve!$I$6:$I$1005,"Fechada",Con_ve!$Q$6:$Q$1005,Cad_cl!AV$5))),"",IF($C700="","",SUMIFS(Con_ve!$F$6:$F$1005,Con_ve!$C$6:$C$1005,$C700,Con_ve!$I$6:$I$1005,"Fechada",Con_ve!$Q$6:$Q$1005,Cad_cl!AV$5)))</f>
        <v/>
      </c>
      <c r="AW700" s="134" t="str">
        <f>IF(ISERR(IF($C700="","",SUMIFS(Con_ve!$F$6:$F$1005,Con_ve!$C$6:$C$1005,$C700,Con_ve!$I$6:$I$1005,"Fechada",Con_ve!$Q$6:$Q$1005,Cad_cl!AW$5))),"",IF($C700="","",SUMIFS(Con_ve!$F$6:$F$1005,Con_ve!$C$6:$C$1005,$C700,Con_ve!$I$6:$I$1005,"Fechada",Con_ve!$Q$6:$Q$1005,Cad_cl!AW$5)))</f>
        <v/>
      </c>
      <c r="AX700" s="134" t="str">
        <f>IF(ISERR(IF($C700="","",SUMIFS(Con_ve!$F$6:$F$1005,Con_ve!$C$6:$C$1005,$C700,Con_ve!$I$6:$I$1005,"Fechada",Con_ve!$Q$6:$Q$1005,Cad_cl!AX$5))),"",IF($C700="","",SUMIFS(Con_ve!$F$6:$F$1005,Con_ve!$C$6:$C$1005,$C700,Con_ve!$I$6:$I$1005,"Fechada",Con_ve!$Q$6:$Q$1005,Cad_cl!AX$5)))</f>
        <v/>
      </c>
      <c r="AY700" s="134" t="str">
        <f>IF(ISERR(IF($C700="","",SUMIFS(Con_ve!$F$6:$F$1005,Con_ve!$C$6:$C$1005,$C700,Con_ve!$I$6:$I$1005,"Fechada",Con_ve!$Q$6:$Q$1005,Cad_cl!AY$5))),"",IF($C700="","",SUMIFS(Con_ve!$F$6:$F$1005,Con_ve!$C$6:$C$1005,$C700,Con_ve!$I$6:$I$1005,"Fechada",Con_ve!$Q$6:$Q$1005,Cad_cl!AY$5)))</f>
        <v/>
      </c>
      <c r="AZ700" s="134" t="str">
        <f>IF(ISERR(IF($C700="","",SUMIFS(Con_ve!$F$6:$F$1005,Con_ve!$C$6:$C$1005,$C700,Con_ve!$I$6:$I$1005,"Fechada",Con_ve!$Q$6:$Q$1005,Cad_cl!AZ$5))),"",IF($C700="","",SUMIFS(Con_ve!$F$6:$F$1005,Con_ve!$C$6:$C$1005,$C700,Con_ve!$I$6:$I$1005,"Fechada",Con_ve!$Q$6:$Q$1005,Cad_cl!AZ$5)))</f>
        <v/>
      </c>
      <c r="BA700" s="134" t="str">
        <f>IF(ISERR(IF($C700="","",SUMIFS(Con_ve!$F$6:$F$1005,Con_ve!$C$6:$C$1005,$C700,Con_ve!$I$6:$I$1005,"Fechada",Con_ve!$Q$6:$Q$1005,Cad_cl!BA$5))),"",IF($C700="","",SUMIFS(Con_ve!$F$6:$F$1005,Con_ve!$C$6:$C$1005,$C700,Con_ve!$I$6:$I$1005,"Fechada",Con_ve!$Q$6:$Q$1005,Cad_cl!BA$5)))</f>
        <v/>
      </c>
      <c r="BB700" s="134">
        <f t="shared" si="30"/>
        <v>0</v>
      </c>
      <c r="BD700" s="134" t="str">
        <f>IF(ISERR(IF($C700="","",SUMIFS(Con_ve!$F$6:$F$1005,Con_ve!$C$6:$C$1005,$C700,Con_ve!$I$6:$I$1005,"Em negociação",Con_ve!$Q$6:$Q$1005,Cad_cl!BD$5))),"",IF($C700="","",SUMIFS(Con_ve!$F$6:$F$1005,Con_ve!$C$6:$C$1005,$C700,Con_ve!$I$6:$I$1005,"Em negociação",Con_ve!$Q$6:$Q$1005,Cad_cl!BD$5)))</f>
        <v/>
      </c>
      <c r="BE700" s="134" t="str">
        <f>IF(ISERR(IF($C700="","",SUMIFS(Con_ve!$F$6:$F$1005,Con_ve!$C$6:$C$1005,$C700,Con_ve!$I$6:$I$1005,"Em negociação",Con_ve!$Q$6:$Q$1005,Cad_cl!BE$5))),"",IF($C700="","",SUMIFS(Con_ve!$F$6:$F$1005,Con_ve!$C$6:$C$1005,$C700,Con_ve!$I$6:$I$1005,"Em negociação",Con_ve!$Q$6:$Q$1005,Cad_cl!BE$5)))</f>
        <v/>
      </c>
      <c r="BF700" s="134" t="str">
        <f>IF(ISERR(IF($C700="","",SUMIFS(Con_ve!$F$6:$F$1005,Con_ve!$C$6:$C$1005,$C700,Con_ve!$I$6:$I$1005,"Em negociação",Con_ve!$Q$6:$Q$1005,Cad_cl!BF$5))),"",IF($C700="","",SUMIFS(Con_ve!$F$6:$F$1005,Con_ve!$C$6:$C$1005,$C700,Con_ve!$I$6:$I$1005,"Em negociação",Con_ve!$Q$6:$Q$1005,Cad_cl!BF$5)))</f>
        <v/>
      </c>
      <c r="BG700" s="134" t="str">
        <f>IF(ISERR(IF($C700="","",SUMIFS(Con_ve!$F$6:$F$1005,Con_ve!$C$6:$C$1005,$C700,Con_ve!$I$6:$I$1005,"Em negociação",Con_ve!$Q$6:$Q$1005,Cad_cl!BG$5))),"",IF($C700="","",SUMIFS(Con_ve!$F$6:$F$1005,Con_ve!$C$6:$C$1005,$C700,Con_ve!$I$6:$I$1005,"Em negociação",Con_ve!$Q$6:$Q$1005,Cad_cl!BG$5)))</f>
        <v/>
      </c>
      <c r="BH700" s="134" t="str">
        <f>IF(ISERR(IF($C700="","",SUMIFS(Con_ve!$F$6:$F$1005,Con_ve!$C$6:$C$1005,$C700,Con_ve!$I$6:$I$1005,"Em negociação",Con_ve!$Q$6:$Q$1005,Cad_cl!BH$5))),"",IF($C700="","",SUMIFS(Con_ve!$F$6:$F$1005,Con_ve!$C$6:$C$1005,$C700,Con_ve!$I$6:$I$1005,"Em negociação",Con_ve!$Q$6:$Q$1005,Cad_cl!BH$5)))</f>
        <v/>
      </c>
      <c r="BI700" s="134" t="str">
        <f>IF(ISERR(IF($C700="","",SUMIFS(Con_ve!$F$6:$F$1005,Con_ve!$C$6:$C$1005,$C700,Con_ve!$I$6:$I$1005,"Em negociação",Con_ve!$Q$6:$Q$1005,Cad_cl!BI$5))),"",IF($C700="","",SUMIFS(Con_ve!$F$6:$F$1005,Con_ve!$C$6:$C$1005,$C700,Con_ve!$I$6:$I$1005,"Em negociação",Con_ve!$Q$6:$Q$1005,Cad_cl!BI$5)))</f>
        <v/>
      </c>
      <c r="BJ700" s="134" t="str">
        <f>IF(ISERR(IF($C700="","",SUMIFS(Con_ve!$F$6:$F$1005,Con_ve!$C$6:$C$1005,$C700,Con_ve!$I$6:$I$1005,"Em negociação",Con_ve!$Q$6:$Q$1005,Cad_cl!BJ$5))),"",IF($C700="","",SUMIFS(Con_ve!$F$6:$F$1005,Con_ve!$C$6:$C$1005,$C700,Con_ve!$I$6:$I$1005,"Em negociação",Con_ve!$Q$6:$Q$1005,Cad_cl!BJ$5)))</f>
        <v/>
      </c>
      <c r="BK700" s="134" t="str">
        <f>IF(ISERR(IF($C700="","",SUMIFS(Con_ve!$F$6:$F$1005,Con_ve!$C$6:$C$1005,$C700,Con_ve!$I$6:$I$1005,"Em negociação",Con_ve!$Q$6:$Q$1005,Cad_cl!BK$5))),"",IF($C700="","",SUMIFS(Con_ve!$F$6:$F$1005,Con_ve!$C$6:$C$1005,$C700,Con_ve!$I$6:$I$1005,"Em negociação",Con_ve!$Q$6:$Q$1005,Cad_cl!BK$5)))</f>
        <v/>
      </c>
      <c r="BL700" s="134" t="str">
        <f>IF(ISERR(IF($C700="","",SUMIFS(Con_ve!$F$6:$F$1005,Con_ve!$C$6:$C$1005,$C700,Con_ve!$I$6:$I$1005,"Em negociação",Con_ve!$Q$6:$Q$1005,Cad_cl!BL$5))),"",IF($C700="","",SUMIFS(Con_ve!$F$6:$F$1005,Con_ve!$C$6:$C$1005,$C700,Con_ve!$I$6:$I$1005,"Em negociação",Con_ve!$Q$6:$Q$1005,Cad_cl!BL$5)))</f>
        <v/>
      </c>
      <c r="BM700" s="134" t="str">
        <f>IF(ISERR(IF($C700="","",SUMIFS(Con_ve!$F$6:$F$1005,Con_ve!$C$6:$C$1005,$C700,Con_ve!$I$6:$I$1005,"Em negociação",Con_ve!$Q$6:$Q$1005,Cad_cl!BM$5))),"",IF($C700="","",SUMIFS(Con_ve!$F$6:$F$1005,Con_ve!$C$6:$C$1005,$C700,Con_ve!$I$6:$I$1005,"Em negociação",Con_ve!$Q$6:$Q$1005,Cad_cl!BM$5)))</f>
        <v/>
      </c>
      <c r="BN700" s="134" t="str">
        <f>IF(ISERR(IF($C700="","",SUMIFS(Con_ve!$F$6:$F$1005,Con_ve!$C$6:$C$1005,$C700,Con_ve!$I$6:$I$1005,"Em negociação",Con_ve!$Q$6:$Q$1005,Cad_cl!BN$5))),"",IF($C700="","",SUMIFS(Con_ve!$F$6:$F$1005,Con_ve!$C$6:$C$1005,$C700,Con_ve!$I$6:$I$1005,"Em negociação",Con_ve!$Q$6:$Q$1005,Cad_cl!BN$5)))</f>
        <v/>
      </c>
      <c r="BO700" s="134" t="str">
        <f>IF(ISERR(IF($C700="","",SUMIFS(Con_ve!$F$6:$F$1005,Con_ve!$C$6:$C$1005,$C700,Con_ve!$I$6:$I$1005,"Em negociação",Con_ve!$Q$6:$Q$1005,Cad_cl!BO$5))),"",IF($C700="","",SUMIFS(Con_ve!$F$6:$F$1005,Con_ve!$C$6:$C$1005,$C700,Con_ve!$I$6:$I$1005,"Em negociação",Con_ve!$Q$6:$Q$1005,Cad_cl!BO$5)))</f>
        <v/>
      </c>
      <c r="BP700" s="134">
        <f t="shared" si="31"/>
        <v>0</v>
      </c>
      <c r="BR700" s="125" t="str">
        <f>IF(ISERR(IF(AND($I700=Re_lo!$E$5,BR$5=VLOOKUP(Re_lo!$H$5,Re_lo!$N$5:$O$16,2,0)),AP700,"")),"",IF(AND($I700=Re_lo!$E$5,BR$5=VLOOKUP(Re_lo!$H$5,Re_lo!$N$5:$O$16,2,0)),AP700,""))</f>
        <v/>
      </c>
      <c r="BS700" s="125" t="str">
        <f>IF(ISERR(IF(AND($I700=Re_lo!$E$5,BS$5=VLOOKUP(Re_lo!$H$5,Re_lo!$N$5:$O$16,2,0)),AQ700,"")),"",IF(AND($I700=Re_lo!$E$5,BS$5=VLOOKUP(Re_lo!$H$5,Re_lo!$N$5:$O$16,2,0)),AQ700,""))</f>
        <v/>
      </c>
      <c r="BT700" s="125" t="str">
        <f>IF(ISERR(IF(AND($I700=Re_lo!$E$5,BT$5=VLOOKUP(Re_lo!$H$5,Re_lo!$N$5:$O$16,2,0)),AR700,"")),"",IF(AND($I700=Re_lo!$E$5,BT$5=VLOOKUP(Re_lo!$H$5,Re_lo!$N$5:$O$16,2,0)),AR700,""))</f>
        <v/>
      </c>
      <c r="BU700" s="125" t="str">
        <f>IF(ISERR(IF(AND($I700=Re_lo!$E$5,BU$5=VLOOKUP(Re_lo!$H$5,Re_lo!$N$5:$O$16,2,0)),AS700,"")),"",IF(AND($I700=Re_lo!$E$5,BU$5=VLOOKUP(Re_lo!$H$5,Re_lo!$N$5:$O$16,2,0)),AS700,""))</f>
        <v/>
      </c>
      <c r="BV700" s="125" t="str">
        <f>IF(ISERR(IF(AND($I700=Re_lo!$E$5,BV$5=VLOOKUP(Re_lo!$H$5,Re_lo!$N$5:$O$16,2,0)),AT700,"")),"",IF(AND($I700=Re_lo!$E$5,BV$5=VLOOKUP(Re_lo!$H$5,Re_lo!$N$5:$O$16,2,0)),AT700,""))</f>
        <v/>
      </c>
      <c r="BW700" s="125" t="str">
        <f>IF(ISERR(IF(AND($I700=Re_lo!$E$5,BW$5=VLOOKUP(Re_lo!$H$5,Re_lo!$N$5:$O$16,2,0)),AU700,"")),"",IF(AND($I700=Re_lo!$E$5,BW$5=VLOOKUP(Re_lo!$H$5,Re_lo!$N$5:$O$16,2,0)),AU700,""))</f>
        <v/>
      </c>
      <c r="BX700" s="125" t="str">
        <f>IF(ISERR(IF(AND($I700=Re_lo!$E$5,BX$5=VLOOKUP(Re_lo!$H$5,Re_lo!$N$5:$O$16,2,0)),AV700,"")),"",IF(AND($I700=Re_lo!$E$5,BX$5=VLOOKUP(Re_lo!$H$5,Re_lo!$N$5:$O$16,2,0)),AV700,""))</f>
        <v/>
      </c>
      <c r="BY700" s="125" t="str">
        <f>IF(ISERR(IF(AND($I700=Re_lo!$E$5,BY$5=VLOOKUP(Re_lo!$H$5,Re_lo!$N$5:$O$16,2,0)),AW700,"")),"",IF(AND($I700=Re_lo!$E$5,BY$5=VLOOKUP(Re_lo!$H$5,Re_lo!$N$5:$O$16,2,0)),AW700,""))</f>
        <v/>
      </c>
      <c r="BZ700" s="125" t="str">
        <f>IF(ISERR(IF(AND($I700=Re_lo!$E$5,BZ$5=VLOOKUP(Re_lo!$H$5,Re_lo!$N$5:$O$16,2,0)),AX700,"")),"",IF(AND($I700=Re_lo!$E$5,BZ$5=VLOOKUP(Re_lo!$H$5,Re_lo!$N$5:$O$16,2,0)),AX700,""))</f>
        <v/>
      </c>
      <c r="CA700" s="125" t="str">
        <f>IF(ISERR(IF(AND($I700=Re_lo!$E$5,CA$5=VLOOKUP(Re_lo!$H$5,Re_lo!$N$5:$O$16,2,0)),AY700,"")),"",IF(AND($I700=Re_lo!$E$5,CA$5=VLOOKUP(Re_lo!$H$5,Re_lo!$N$5:$O$16,2,0)),AY700,""))</f>
        <v/>
      </c>
      <c r="CB700" s="125" t="str">
        <f>IF(ISERR(IF(AND($I700=Re_lo!$E$5,CB$5=VLOOKUP(Re_lo!$H$5,Re_lo!$N$5:$O$16,2,0)),AZ700,"")),"",IF(AND($I700=Re_lo!$E$5,CB$5=VLOOKUP(Re_lo!$H$5,Re_lo!$N$5:$O$16,2,0)),AZ700,""))</f>
        <v/>
      </c>
      <c r="CC700" s="125" t="str">
        <f>IF(ISERR(IF(AND($I700=Re_lo!$E$5,CC$5=VLOOKUP(Re_lo!$H$5,Re_lo!$N$5:$O$16,2,0)),BA700,"")),"",IF(AND($I700=Re_lo!$E$5,CC$5=VLOOKUP(Re_lo!$H$5,Re_lo!$N$5:$O$16,2,0)),BA700,""))</f>
        <v/>
      </c>
      <c r="CD700" s="125" t="str">
        <f>IF(ISERR(IF(AND($I700=Re_lo!$E$5,CD$5=VLOOKUP(Re_lo!$H$5,Re_lo!$N$5:$O$16,2,0)),BB700,"")),"",IF(AND($I700=Re_lo!$E$5,CD$5=VLOOKUP(Re_lo!$H$5,Re_lo!$N$5:$O$16,2,0)),BB700,""))</f>
        <v/>
      </c>
      <c r="CF700" s="125" t="str">
        <f>IF($C700="","",COUNTIFS(Con_ve!$C$6:$C$1005,$C700,Con_ve!$Q$6:$Q$1005,Cad_cl!CF$5))</f>
        <v/>
      </c>
      <c r="CG700" s="125" t="str">
        <f>IF($C700="","",COUNTIFS(Con_ve!$C$6:$C$1005,$C700,Con_ve!$Q$6:$Q$1005,Cad_cl!CG$5))</f>
        <v/>
      </c>
      <c r="CH700" s="125" t="str">
        <f>IF($C700="","",COUNTIFS(Con_ve!$C$6:$C$1005,$C700,Con_ve!$Q$6:$Q$1005,Cad_cl!CH$5))</f>
        <v/>
      </c>
      <c r="CI700" s="125" t="str">
        <f>IF($C700="","",COUNTIFS(Con_ve!$C$6:$C$1005,$C700,Con_ve!$Q$6:$Q$1005,Cad_cl!CI$5))</f>
        <v/>
      </c>
      <c r="CJ700" s="125" t="str">
        <f>IF($C700="","",COUNTIFS(Con_ve!$C$6:$C$1005,$C700,Con_ve!$Q$6:$Q$1005,Cad_cl!CJ$5))</f>
        <v/>
      </c>
      <c r="CK700" s="125" t="str">
        <f>IF($C700="","",COUNTIFS(Con_ve!$C$6:$C$1005,$C700,Con_ve!$Q$6:$Q$1005,Cad_cl!CK$5))</f>
        <v/>
      </c>
      <c r="CL700" s="125" t="str">
        <f>IF($C700="","",COUNTIFS(Con_ve!$C$6:$C$1005,$C700,Con_ve!$Q$6:$Q$1005,Cad_cl!CL$5))</f>
        <v/>
      </c>
      <c r="CM700" s="125" t="str">
        <f>IF($C700="","",COUNTIFS(Con_ve!$C$6:$C$1005,$C700,Con_ve!$Q$6:$Q$1005,Cad_cl!CM$5))</f>
        <v/>
      </c>
      <c r="CN700" s="125" t="str">
        <f>IF($C700="","",COUNTIFS(Con_ve!$C$6:$C$1005,$C700,Con_ve!$Q$6:$Q$1005,Cad_cl!CN$5))</f>
        <v/>
      </c>
      <c r="CO700" s="125" t="str">
        <f>IF($C700="","",COUNTIFS(Con_ve!$C$6:$C$1005,$C700,Con_ve!$Q$6:$Q$1005,Cad_cl!CO$5))</f>
        <v/>
      </c>
      <c r="CP700" s="125" t="str">
        <f>IF($C700="","",COUNTIFS(Con_ve!$C$6:$C$1005,$C700,Con_ve!$Q$6:$Q$1005,Cad_cl!CP$5))</f>
        <v/>
      </c>
      <c r="CQ700" s="125" t="str">
        <f>IF($C700="","",COUNTIFS(Con_ve!$C$6:$C$1005,$C700,Con_ve!$Q$6:$Q$1005,Cad_cl!CQ$5))</f>
        <v/>
      </c>
      <c r="CR700" s="125">
        <f t="shared" si="32"/>
        <v>0</v>
      </c>
    </row>
    <row r="701" spans="3:96" ht="30" customHeight="1">
      <c r="C701" s="153"/>
      <c r="D701" s="153"/>
      <c r="E701" s="154"/>
      <c r="F701" s="153"/>
      <c r="G701" s="155"/>
      <c r="H701" s="153"/>
      <c r="I701" s="153"/>
      <c r="J701" s="132" t="s">
        <v>309</v>
      </c>
      <c r="K701" s="133" t="s">
        <v>309</v>
      </c>
      <c r="L701" s="153"/>
      <c r="M701" s="153"/>
      <c r="N701" s="153"/>
      <c r="O701" s="153"/>
      <c r="P701" s="153"/>
      <c r="Q701" s="153"/>
      <c r="AP701" s="134" t="str">
        <f>IF(ISERR(IF($C701="","",SUMIFS(Con_ve!$F$6:$F$1005,Con_ve!$C$6:$C$1005,$C701,Con_ve!$I$6:$I$1005,"Fechada",Con_ve!$Q$6:$Q$1005,Cad_cl!AP$5))),"",IF($C701="","",SUMIFS(Con_ve!$F$6:$F$1005,Con_ve!$C$6:$C$1005,$C701,Con_ve!$I$6:$I$1005,"Fechada",Con_ve!$Q$6:$Q$1005,Cad_cl!AP$5)))</f>
        <v/>
      </c>
      <c r="AQ701" s="134" t="str">
        <f>IF(ISERR(IF($C701="","",SUMIFS(Con_ve!$F$6:$F$1005,Con_ve!$C$6:$C$1005,$C701,Con_ve!$I$6:$I$1005,"Fechada",Con_ve!$Q$6:$Q$1005,Cad_cl!AQ$5))),"",IF($C701="","",SUMIFS(Con_ve!$F$6:$F$1005,Con_ve!$C$6:$C$1005,$C701,Con_ve!$I$6:$I$1005,"Fechada",Con_ve!$Q$6:$Q$1005,Cad_cl!AQ$5)))</f>
        <v/>
      </c>
      <c r="AR701" s="134" t="str">
        <f>IF(ISERR(IF($C701="","",SUMIFS(Con_ve!$F$6:$F$1005,Con_ve!$C$6:$C$1005,$C701,Con_ve!$I$6:$I$1005,"Fechada",Con_ve!$Q$6:$Q$1005,Cad_cl!AR$5))),"",IF($C701="","",SUMIFS(Con_ve!$F$6:$F$1005,Con_ve!$C$6:$C$1005,$C701,Con_ve!$I$6:$I$1005,"Fechada",Con_ve!$Q$6:$Q$1005,Cad_cl!AR$5)))</f>
        <v/>
      </c>
      <c r="AS701" s="134" t="str">
        <f>IF(ISERR(IF($C701="","",SUMIFS(Con_ve!$F$6:$F$1005,Con_ve!$C$6:$C$1005,$C701,Con_ve!$I$6:$I$1005,"Fechada",Con_ve!$Q$6:$Q$1005,Cad_cl!AS$5))),"",IF($C701="","",SUMIFS(Con_ve!$F$6:$F$1005,Con_ve!$C$6:$C$1005,$C701,Con_ve!$I$6:$I$1005,"Fechada",Con_ve!$Q$6:$Q$1005,Cad_cl!AS$5)))</f>
        <v/>
      </c>
      <c r="AT701" s="134" t="str">
        <f>IF(ISERR(IF($C701="","",SUMIFS(Con_ve!$F$6:$F$1005,Con_ve!$C$6:$C$1005,$C701,Con_ve!$I$6:$I$1005,"Fechada",Con_ve!$Q$6:$Q$1005,Cad_cl!AT$5))),"",IF($C701="","",SUMIFS(Con_ve!$F$6:$F$1005,Con_ve!$C$6:$C$1005,$C701,Con_ve!$I$6:$I$1005,"Fechada",Con_ve!$Q$6:$Q$1005,Cad_cl!AT$5)))</f>
        <v/>
      </c>
      <c r="AU701" s="134" t="str">
        <f>IF(ISERR(IF($C701="","",SUMIFS(Con_ve!$F$6:$F$1005,Con_ve!$C$6:$C$1005,$C701,Con_ve!$I$6:$I$1005,"Fechada",Con_ve!$Q$6:$Q$1005,Cad_cl!AU$5))),"",IF($C701="","",SUMIFS(Con_ve!$F$6:$F$1005,Con_ve!$C$6:$C$1005,$C701,Con_ve!$I$6:$I$1005,"Fechada",Con_ve!$Q$6:$Q$1005,Cad_cl!AU$5)))</f>
        <v/>
      </c>
      <c r="AV701" s="134" t="str">
        <f>IF(ISERR(IF($C701="","",SUMIFS(Con_ve!$F$6:$F$1005,Con_ve!$C$6:$C$1005,$C701,Con_ve!$I$6:$I$1005,"Fechada",Con_ve!$Q$6:$Q$1005,Cad_cl!AV$5))),"",IF($C701="","",SUMIFS(Con_ve!$F$6:$F$1005,Con_ve!$C$6:$C$1005,$C701,Con_ve!$I$6:$I$1005,"Fechada",Con_ve!$Q$6:$Q$1005,Cad_cl!AV$5)))</f>
        <v/>
      </c>
      <c r="AW701" s="134" t="str">
        <f>IF(ISERR(IF($C701="","",SUMIFS(Con_ve!$F$6:$F$1005,Con_ve!$C$6:$C$1005,$C701,Con_ve!$I$6:$I$1005,"Fechada",Con_ve!$Q$6:$Q$1005,Cad_cl!AW$5))),"",IF($C701="","",SUMIFS(Con_ve!$F$6:$F$1005,Con_ve!$C$6:$C$1005,$C701,Con_ve!$I$6:$I$1005,"Fechada",Con_ve!$Q$6:$Q$1005,Cad_cl!AW$5)))</f>
        <v/>
      </c>
      <c r="AX701" s="134" t="str">
        <f>IF(ISERR(IF($C701="","",SUMIFS(Con_ve!$F$6:$F$1005,Con_ve!$C$6:$C$1005,$C701,Con_ve!$I$6:$I$1005,"Fechada",Con_ve!$Q$6:$Q$1005,Cad_cl!AX$5))),"",IF($C701="","",SUMIFS(Con_ve!$F$6:$F$1005,Con_ve!$C$6:$C$1005,$C701,Con_ve!$I$6:$I$1005,"Fechada",Con_ve!$Q$6:$Q$1005,Cad_cl!AX$5)))</f>
        <v/>
      </c>
      <c r="AY701" s="134" t="str">
        <f>IF(ISERR(IF($C701="","",SUMIFS(Con_ve!$F$6:$F$1005,Con_ve!$C$6:$C$1005,$C701,Con_ve!$I$6:$I$1005,"Fechada",Con_ve!$Q$6:$Q$1005,Cad_cl!AY$5))),"",IF($C701="","",SUMIFS(Con_ve!$F$6:$F$1005,Con_ve!$C$6:$C$1005,$C701,Con_ve!$I$6:$I$1005,"Fechada",Con_ve!$Q$6:$Q$1005,Cad_cl!AY$5)))</f>
        <v/>
      </c>
      <c r="AZ701" s="134" t="str">
        <f>IF(ISERR(IF($C701="","",SUMIFS(Con_ve!$F$6:$F$1005,Con_ve!$C$6:$C$1005,$C701,Con_ve!$I$6:$I$1005,"Fechada",Con_ve!$Q$6:$Q$1005,Cad_cl!AZ$5))),"",IF($C701="","",SUMIFS(Con_ve!$F$6:$F$1005,Con_ve!$C$6:$C$1005,$C701,Con_ve!$I$6:$I$1005,"Fechada",Con_ve!$Q$6:$Q$1005,Cad_cl!AZ$5)))</f>
        <v/>
      </c>
      <c r="BA701" s="134" t="str">
        <f>IF(ISERR(IF($C701="","",SUMIFS(Con_ve!$F$6:$F$1005,Con_ve!$C$6:$C$1005,$C701,Con_ve!$I$6:$I$1005,"Fechada",Con_ve!$Q$6:$Q$1005,Cad_cl!BA$5))),"",IF($C701="","",SUMIFS(Con_ve!$F$6:$F$1005,Con_ve!$C$6:$C$1005,$C701,Con_ve!$I$6:$I$1005,"Fechada",Con_ve!$Q$6:$Q$1005,Cad_cl!BA$5)))</f>
        <v/>
      </c>
      <c r="BB701" s="134">
        <f t="shared" si="30"/>
        <v>0</v>
      </c>
      <c r="BD701" s="134" t="str">
        <f>IF(ISERR(IF($C701="","",SUMIFS(Con_ve!$F$6:$F$1005,Con_ve!$C$6:$C$1005,$C701,Con_ve!$I$6:$I$1005,"Em negociação",Con_ve!$Q$6:$Q$1005,Cad_cl!BD$5))),"",IF($C701="","",SUMIFS(Con_ve!$F$6:$F$1005,Con_ve!$C$6:$C$1005,$C701,Con_ve!$I$6:$I$1005,"Em negociação",Con_ve!$Q$6:$Q$1005,Cad_cl!BD$5)))</f>
        <v/>
      </c>
      <c r="BE701" s="134" t="str">
        <f>IF(ISERR(IF($C701="","",SUMIFS(Con_ve!$F$6:$F$1005,Con_ve!$C$6:$C$1005,$C701,Con_ve!$I$6:$I$1005,"Em negociação",Con_ve!$Q$6:$Q$1005,Cad_cl!BE$5))),"",IF($C701="","",SUMIFS(Con_ve!$F$6:$F$1005,Con_ve!$C$6:$C$1005,$C701,Con_ve!$I$6:$I$1005,"Em negociação",Con_ve!$Q$6:$Q$1005,Cad_cl!BE$5)))</f>
        <v/>
      </c>
      <c r="BF701" s="134" t="str">
        <f>IF(ISERR(IF($C701="","",SUMIFS(Con_ve!$F$6:$F$1005,Con_ve!$C$6:$C$1005,$C701,Con_ve!$I$6:$I$1005,"Em negociação",Con_ve!$Q$6:$Q$1005,Cad_cl!BF$5))),"",IF($C701="","",SUMIFS(Con_ve!$F$6:$F$1005,Con_ve!$C$6:$C$1005,$C701,Con_ve!$I$6:$I$1005,"Em negociação",Con_ve!$Q$6:$Q$1005,Cad_cl!BF$5)))</f>
        <v/>
      </c>
      <c r="BG701" s="134" t="str">
        <f>IF(ISERR(IF($C701="","",SUMIFS(Con_ve!$F$6:$F$1005,Con_ve!$C$6:$C$1005,$C701,Con_ve!$I$6:$I$1005,"Em negociação",Con_ve!$Q$6:$Q$1005,Cad_cl!BG$5))),"",IF($C701="","",SUMIFS(Con_ve!$F$6:$F$1005,Con_ve!$C$6:$C$1005,$C701,Con_ve!$I$6:$I$1005,"Em negociação",Con_ve!$Q$6:$Q$1005,Cad_cl!BG$5)))</f>
        <v/>
      </c>
      <c r="BH701" s="134" t="str">
        <f>IF(ISERR(IF($C701="","",SUMIFS(Con_ve!$F$6:$F$1005,Con_ve!$C$6:$C$1005,$C701,Con_ve!$I$6:$I$1005,"Em negociação",Con_ve!$Q$6:$Q$1005,Cad_cl!BH$5))),"",IF($C701="","",SUMIFS(Con_ve!$F$6:$F$1005,Con_ve!$C$6:$C$1005,$C701,Con_ve!$I$6:$I$1005,"Em negociação",Con_ve!$Q$6:$Q$1005,Cad_cl!BH$5)))</f>
        <v/>
      </c>
      <c r="BI701" s="134" t="str">
        <f>IF(ISERR(IF($C701="","",SUMIFS(Con_ve!$F$6:$F$1005,Con_ve!$C$6:$C$1005,$C701,Con_ve!$I$6:$I$1005,"Em negociação",Con_ve!$Q$6:$Q$1005,Cad_cl!BI$5))),"",IF($C701="","",SUMIFS(Con_ve!$F$6:$F$1005,Con_ve!$C$6:$C$1005,$C701,Con_ve!$I$6:$I$1005,"Em negociação",Con_ve!$Q$6:$Q$1005,Cad_cl!BI$5)))</f>
        <v/>
      </c>
      <c r="BJ701" s="134" t="str">
        <f>IF(ISERR(IF($C701="","",SUMIFS(Con_ve!$F$6:$F$1005,Con_ve!$C$6:$C$1005,$C701,Con_ve!$I$6:$I$1005,"Em negociação",Con_ve!$Q$6:$Q$1005,Cad_cl!BJ$5))),"",IF($C701="","",SUMIFS(Con_ve!$F$6:$F$1005,Con_ve!$C$6:$C$1005,$C701,Con_ve!$I$6:$I$1005,"Em negociação",Con_ve!$Q$6:$Q$1005,Cad_cl!BJ$5)))</f>
        <v/>
      </c>
      <c r="BK701" s="134" t="str">
        <f>IF(ISERR(IF($C701="","",SUMIFS(Con_ve!$F$6:$F$1005,Con_ve!$C$6:$C$1005,$C701,Con_ve!$I$6:$I$1005,"Em negociação",Con_ve!$Q$6:$Q$1005,Cad_cl!BK$5))),"",IF($C701="","",SUMIFS(Con_ve!$F$6:$F$1005,Con_ve!$C$6:$C$1005,$C701,Con_ve!$I$6:$I$1005,"Em negociação",Con_ve!$Q$6:$Q$1005,Cad_cl!BK$5)))</f>
        <v/>
      </c>
      <c r="BL701" s="134" t="str">
        <f>IF(ISERR(IF($C701="","",SUMIFS(Con_ve!$F$6:$F$1005,Con_ve!$C$6:$C$1005,$C701,Con_ve!$I$6:$I$1005,"Em negociação",Con_ve!$Q$6:$Q$1005,Cad_cl!BL$5))),"",IF($C701="","",SUMIFS(Con_ve!$F$6:$F$1005,Con_ve!$C$6:$C$1005,$C701,Con_ve!$I$6:$I$1005,"Em negociação",Con_ve!$Q$6:$Q$1005,Cad_cl!BL$5)))</f>
        <v/>
      </c>
      <c r="BM701" s="134" t="str">
        <f>IF(ISERR(IF($C701="","",SUMIFS(Con_ve!$F$6:$F$1005,Con_ve!$C$6:$C$1005,$C701,Con_ve!$I$6:$I$1005,"Em negociação",Con_ve!$Q$6:$Q$1005,Cad_cl!BM$5))),"",IF($C701="","",SUMIFS(Con_ve!$F$6:$F$1005,Con_ve!$C$6:$C$1005,$C701,Con_ve!$I$6:$I$1005,"Em negociação",Con_ve!$Q$6:$Q$1005,Cad_cl!BM$5)))</f>
        <v/>
      </c>
      <c r="BN701" s="134" t="str">
        <f>IF(ISERR(IF($C701="","",SUMIFS(Con_ve!$F$6:$F$1005,Con_ve!$C$6:$C$1005,$C701,Con_ve!$I$6:$I$1005,"Em negociação",Con_ve!$Q$6:$Q$1005,Cad_cl!BN$5))),"",IF($C701="","",SUMIFS(Con_ve!$F$6:$F$1005,Con_ve!$C$6:$C$1005,$C701,Con_ve!$I$6:$I$1005,"Em negociação",Con_ve!$Q$6:$Q$1005,Cad_cl!BN$5)))</f>
        <v/>
      </c>
      <c r="BO701" s="134" t="str">
        <f>IF(ISERR(IF($C701="","",SUMIFS(Con_ve!$F$6:$F$1005,Con_ve!$C$6:$C$1005,$C701,Con_ve!$I$6:$I$1005,"Em negociação",Con_ve!$Q$6:$Q$1005,Cad_cl!BO$5))),"",IF($C701="","",SUMIFS(Con_ve!$F$6:$F$1005,Con_ve!$C$6:$C$1005,$C701,Con_ve!$I$6:$I$1005,"Em negociação",Con_ve!$Q$6:$Q$1005,Cad_cl!BO$5)))</f>
        <v/>
      </c>
      <c r="BP701" s="134">
        <f t="shared" si="31"/>
        <v>0</v>
      </c>
      <c r="BR701" s="125" t="str">
        <f>IF(ISERR(IF(AND($I701=Re_lo!$E$5,BR$5=VLOOKUP(Re_lo!$H$5,Re_lo!$N$5:$O$16,2,0)),AP701,"")),"",IF(AND($I701=Re_lo!$E$5,BR$5=VLOOKUP(Re_lo!$H$5,Re_lo!$N$5:$O$16,2,0)),AP701,""))</f>
        <v/>
      </c>
      <c r="BS701" s="125" t="str">
        <f>IF(ISERR(IF(AND($I701=Re_lo!$E$5,BS$5=VLOOKUP(Re_lo!$H$5,Re_lo!$N$5:$O$16,2,0)),AQ701,"")),"",IF(AND($I701=Re_lo!$E$5,BS$5=VLOOKUP(Re_lo!$H$5,Re_lo!$N$5:$O$16,2,0)),AQ701,""))</f>
        <v/>
      </c>
      <c r="BT701" s="125" t="str">
        <f>IF(ISERR(IF(AND($I701=Re_lo!$E$5,BT$5=VLOOKUP(Re_lo!$H$5,Re_lo!$N$5:$O$16,2,0)),AR701,"")),"",IF(AND($I701=Re_lo!$E$5,BT$5=VLOOKUP(Re_lo!$H$5,Re_lo!$N$5:$O$16,2,0)),AR701,""))</f>
        <v/>
      </c>
      <c r="BU701" s="125" t="str">
        <f>IF(ISERR(IF(AND($I701=Re_lo!$E$5,BU$5=VLOOKUP(Re_lo!$H$5,Re_lo!$N$5:$O$16,2,0)),AS701,"")),"",IF(AND($I701=Re_lo!$E$5,BU$5=VLOOKUP(Re_lo!$H$5,Re_lo!$N$5:$O$16,2,0)),AS701,""))</f>
        <v/>
      </c>
      <c r="BV701" s="125" t="str">
        <f>IF(ISERR(IF(AND($I701=Re_lo!$E$5,BV$5=VLOOKUP(Re_lo!$H$5,Re_lo!$N$5:$O$16,2,0)),AT701,"")),"",IF(AND($I701=Re_lo!$E$5,BV$5=VLOOKUP(Re_lo!$H$5,Re_lo!$N$5:$O$16,2,0)),AT701,""))</f>
        <v/>
      </c>
      <c r="BW701" s="125" t="str">
        <f>IF(ISERR(IF(AND($I701=Re_lo!$E$5,BW$5=VLOOKUP(Re_lo!$H$5,Re_lo!$N$5:$O$16,2,0)),AU701,"")),"",IF(AND($I701=Re_lo!$E$5,BW$5=VLOOKUP(Re_lo!$H$5,Re_lo!$N$5:$O$16,2,0)),AU701,""))</f>
        <v/>
      </c>
      <c r="BX701" s="125" t="str">
        <f>IF(ISERR(IF(AND($I701=Re_lo!$E$5,BX$5=VLOOKUP(Re_lo!$H$5,Re_lo!$N$5:$O$16,2,0)),AV701,"")),"",IF(AND($I701=Re_lo!$E$5,BX$5=VLOOKUP(Re_lo!$H$5,Re_lo!$N$5:$O$16,2,0)),AV701,""))</f>
        <v/>
      </c>
      <c r="BY701" s="125" t="str">
        <f>IF(ISERR(IF(AND($I701=Re_lo!$E$5,BY$5=VLOOKUP(Re_lo!$H$5,Re_lo!$N$5:$O$16,2,0)),AW701,"")),"",IF(AND($I701=Re_lo!$E$5,BY$5=VLOOKUP(Re_lo!$H$5,Re_lo!$N$5:$O$16,2,0)),AW701,""))</f>
        <v/>
      </c>
      <c r="BZ701" s="125" t="str">
        <f>IF(ISERR(IF(AND($I701=Re_lo!$E$5,BZ$5=VLOOKUP(Re_lo!$H$5,Re_lo!$N$5:$O$16,2,0)),AX701,"")),"",IF(AND($I701=Re_lo!$E$5,BZ$5=VLOOKUP(Re_lo!$H$5,Re_lo!$N$5:$O$16,2,0)),AX701,""))</f>
        <v/>
      </c>
      <c r="CA701" s="125" t="str">
        <f>IF(ISERR(IF(AND($I701=Re_lo!$E$5,CA$5=VLOOKUP(Re_lo!$H$5,Re_lo!$N$5:$O$16,2,0)),AY701,"")),"",IF(AND($I701=Re_lo!$E$5,CA$5=VLOOKUP(Re_lo!$H$5,Re_lo!$N$5:$O$16,2,0)),AY701,""))</f>
        <v/>
      </c>
      <c r="CB701" s="125" t="str">
        <f>IF(ISERR(IF(AND($I701=Re_lo!$E$5,CB$5=VLOOKUP(Re_lo!$H$5,Re_lo!$N$5:$O$16,2,0)),AZ701,"")),"",IF(AND($I701=Re_lo!$E$5,CB$5=VLOOKUP(Re_lo!$H$5,Re_lo!$N$5:$O$16,2,0)),AZ701,""))</f>
        <v/>
      </c>
      <c r="CC701" s="125" t="str">
        <f>IF(ISERR(IF(AND($I701=Re_lo!$E$5,CC$5=VLOOKUP(Re_lo!$H$5,Re_lo!$N$5:$O$16,2,0)),BA701,"")),"",IF(AND($I701=Re_lo!$E$5,CC$5=VLOOKUP(Re_lo!$H$5,Re_lo!$N$5:$O$16,2,0)),BA701,""))</f>
        <v/>
      </c>
      <c r="CD701" s="125" t="str">
        <f>IF(ISERR(IF(AND($I701=Re_lo!$E$5,CD$5=VLOOKUP(Re_lo!$H$5,Re_lo!$N$5:$O$16,2,0)),BB701,"")),"",IF(AND($I701=Re_lo!$E$5,CD$5=VLOOKUP(Re_lo!$H$5,Re_lo!$N$5:$O$16,2,0)),BB701,""))</f>
        <v/>
      </c>
      <c r="CF701" s="125" t="str">
        <f>IF($C701="","",COUNTIFS(Con_ve!$C$6:$C$1005,$C701,Con_ve!$Q$6:$Q$1005,Cad_cl!CF$5))</f>
        <v/>
      </c>
      <c r="CG701" s="125" t="str">
        <f>IF($C701="","",COUNTIFS(Con_ve!$C$6:$C$1005,$C701,Con_ve!$Q$6:$Q$1005,Cad_cl!CG$5))</f>
        <v/>
      </c>
      <c r="CH701" s="125" t="str">
        <f>IF($C701="","",COUNTIFS(Con_ve!$C$6:$C$1005,$C701,Con_ve!$Q$6:$Q$1005,Cad_cl!CH$5))</f>
        <v/>
      </c>
      <c r="CI701" s="125" t="str">
        <f>IF($C701="","",COUNTIFS(Con_ve!$C$6:$C$1005,$C701,Con_ve!$Q$6:$Q$1005,Cad_cl!CI$5))</f>
        <v/>
      </c>
      <c r="CJ701" s="125" t="str">
        <f>IF($C701="","",COUNTIFS(Con_ve!$C$6:$C$1005,$C701,Con_ve!$Q$6:$Q$1005,Cad_cl!CJ$5))</f>
        <v/>
      </c>
      <c r="CK701" s="125" t="str">
        <f>IF($C701="","",COUNTIFS(Con_ve!$C$6:$C$1005,$C701,Con_ve!$Q$6:$Q$1005,Cad_cl!CK$5))</f>
        <v/>
      </c>
      <c r="CL701" s="125" t="str">
        <f>IF($C701="","",COUNTIFS(Con_ve!$C$6:$C$1005,$C701,Con_ve!$Q$6:$Q$1005,Cad_cl!CL$5))</f>
        <v/>
      </c>
      <c r="CM701" s="125" t="str">
        <f>IF($C701="","",COUNTIFS(Con_ve!$C$6:$C$1005,$C701,Con_ve!$Q$6:$Q$1005,Cad_cl!CM$5))</f>
        <v/>
      </c>
      <c r="CN701" s="125" t="str">
        <f>IF($C701="","",COUNTIFS(Con_ve!$C$6:$C$1005,$C701,Con_ve!$Q$6:$Q$1005,Cad_cl!CN$5))</f>
        <v/>
      </c>
      <c r="CO701" s="125" t="str">
        <f>IF($C701="","",COUNTIFS(Con_ve!$C$6:$C$1005,$C701,Con_ve!$Q$6:$Q$1005,Cad_cl!CO$5))</f>
        <v/>
      </c>
      <c r="CP701" s="125" t="str">
        <f>IF($C701="","",COUNTIFS(Con_ve!$C$6:$C$1005,$C701,Con_ve!$Q$6:$Q$1005,Cad_cl!CP$5))</f>
        <v/>
      </c>
      <c r="CQ701" s="125" t="str">
        <f>IF($C701="","",COUNTIFS(Con_ve!$C$6:$C$1005,$C701,Con_ve!$Q$6:$Q$1005,Cad_cl!CQ$5))</f>
        <v/>
      </c>
      <c r="CR701" s="125">
        <f t="shared" si="32"/>
        <v>0</v>
      </c>
    </row>
    <row r="702" spans="3:96" ht="30" customHeight="1">
      <c r="C702" s="153"/>
      <c r="D702" s="153"/>
      <c r="E702" s="154"/>
      <c r="F702" s="153"/>
      <c r="G702" s="155"/>
      <c r="H702" s="153"/>
      <c r="I702" s="153"/>
      <c r="J702" s="132" t="s">
        <v>309</v>
      </c>
      <c r="K702" s="133" t="s">
        <v>309</v>
      </c>
      <c r="L702" s="153"/>
      <c r="M702" s="153"/>
      <c r="N702" s="153"/>
      <c r="O702" s="153"/>
      <c r="P702" s="153"/>
      <c r="Q702" s="153"/>
      <c r="AP702" s="134" t="str">
        <f>IF(ISERR(IF($C702="","",SUMIFS(Con_ve!$F$6:$F$1005,Con_ve!$C$6:$C$1005,$C702,Con_ve!$I$6:$I$1005,"Fechada",Con_ve!$Q$6:$Q$1005,Cad_cl!AP$5))),"",IF($C702="","",SUMIFS(Con_ve!$F$6:$F$1005,Con_ve!$C$6:$C$1005,$C702,Con_ve!$I$6:$I$1005,"Fechada",Con_ve!$Q$6:$Q$1005,Cad_cl!AP$5)))</f>
        <v/>
      </c>
      <c r="AQ702" s="134" t="str">
        <f>IF(ISERR(IF($C702="","",SUMIFS(Con_ve!$F$6:$F$1005,Con_ve!$C$6:$C$1005,$C702,Con_ve!$I$6:$I$1005,"Fechada",Con_ve!$Q$6:$Q$1005,Cad_cl!AQ$5))),"",IF($C702="","",SUMIFS(Con_ve!$F$6:$F$1005,Con_ve!$C$6:$C$1005,$C702,Con_ve!$I$6:$I$1005,"Fechada",Con_ve!$Q$6:$Q$1005,Cad_cl!AQ$5)))</f>
        <v/>
      </c>
      <c r="AR702" s="134" t="str">
        <f>IF(ISERR(IF($C702="","",SUMIFS(Con_ve!$F$6:$F$1005,Con_ve!$C$6:$C$1005,$C702,Con_ve!$I$6:$I$1005,"Fechada",Con_ve!$Q$6:$Q$1005,Cad_cl!AR$5))),"",IF($C702="","",SUMIFS(Con_ve!$F$6:$F$1005,Con_ve!$C$6:$C$1005,$C702,Con_ve!$I$6:$I$1005,"Fechada",Con_ve!$Q$6:$Q$1005,Cad_cl!AR$5)))</f>
        <v/>
      </c>
      <c r="AS702" s="134" t="str">
        <f>IF(ISERR(IF($C702="","",SUMIFS(Con_ve!$F$6:$F$1005,Con_ve!$C$6:$C$1005,$C702,Con_ve!$I$6:$I$1005,"Fechada",Con_ve!$Q$6:$Q$1005,Cad_cl!AS$5))),"",IF($C702="","",SUMIFS(Con_ve!$F$6:$F$1005,Con_ve!$C$6:$C$1005,$C702,Con_ve!$I$6:$I$1005,"Fechada",Con_ve!$Q$6:$Q$1005,Cad_cl!AS$5)))</f>
        <v/>
      </c>
      <c r="AT702" s="134" t="str">
        <f>IF(ISERR(IF($C702="","",SUMIFS(Con_ve!$F$6:$F$1005,Con_ve!$C$6:$C$1005,$C702,Con_ve!$I$6:$I$1005,"Fechada",Con_ve!$Q$6:$Q$1005,Cad_cl!AT$5))),"",IF($C702="","",SUMIFS(Con_ve!$F$6:$F$1005,Con_ve!$C$6:$C$1005,$C702,Con_ve!$I$6:$I$1005,"Fechada",Con_ve!$Q$6:$Q$1005,Cad_cl!AT$5)))</f>
        <v/>
      </c>
      <c r="AU702" s="134" t="str">
        <f>IF(ISERR(IF($C702="","",SUMIFS(Con_ve!$F$6:$F$1005,Con_ve!$C$6:$C$1005,$C702,Con_ve!$I$6:$I$1005,"Fechada",Con_ve!$Q$6:$Q$1005,Cad_cl!AU$5))),"",IF($C702="","",SUMIFS(Con_ve!$F$6:$F$1005,Con_ve!$C$6:$C$1005,$C702,Con_ve!$I$6:$I$1005,"Fechada",Con_ve!$Q$6:$Q$1005,Cad_cl!AU$5)))</f>
        <v/>
      </c>
      <c r="AV702" s="134" t="str">
        <f>IF(ISERR(IF($C702="","",SUMIFS(Con_ve!$F$6:$F$1005,Con_ve!$C$6:$C$1005,$C702,Con_ve!$I$6:$I$1005,"Fechada",Con_ve!$Q$6:$Q$1005,Cad_cl!AV$5))),"",IF($C702="","",SUMIFS(Con_ve!$F$6:$F$1005,Con_ve!$C$6:$C$1005,$C702,Con_ve!$I$6:$I$1005,"Fechada",Con_ve!$Q$6:$Q$1005,Cad_cl!AV$5)))</f>
        <v/>
      </c>
      <c r="AW702" s="134" t="str">
        <f>IF(ISERR(IF($C702="","",SUMIFS(Con_ve!$F$6:$F$1005,Con_ve!$C$6:$C$1005,$C702,Con_ve!$I$6:$I$1005,"Fechada",Con_ve!$Q$6:$Q$1005,Cad_cl!AW$5))),"",IF($C702="","",SUMIFS(Con_ve!$F$6:$F$1005,Con_ve!$C$6:$C$1005,$C702,Con_ve!$I$6:$I$1005,"Fechada",Con_ve!$Q$6:$Q$1005,Cad_cl!AW$5)))</f>
        <v/>
      </c>
      <c r="AX702" s="134" t="str">
        <f>IF(ISERR(IF($C702="","",SUMIFS(Con_ve!$F$6:$F$1005,Con_ve!$C$6:$C$1005,$C702,Con_ve!$I$6:$I$1005,"Fechada",Con_ve!$Q$6:$Q$1005,Cad_cl!AX$5))),"",IF($C702="","",SUMIFS(Con_ve!$F$6:$F$1005,Con_ve!$C$6:$C$1005,$C702,Con_ve!$I$6:$I$1005,"Fechada",Con_ve!$Q$6:$Q$1005,Cad_cl!AX$5)))</f>
        <v/>
      </c>
      <c r="AY702" s="134" t="str">
        <f>IF(ISERR(IF($C702="","",SUMIFS(Con_ve!$F$6:$F$1005,Con_ve!$C$6:$C$1005,$C702,Con_ve!$I$6:$I$1005,"Fechada",Con_ve!$Q$6:$Q$1005,Cad_cl!AY$5))),"",IF($C702="","",SUMIFS(Con_ve!$F$6:$F$1005,Con_ve!$C$6:$C$1005,$C702,Con_ve!$I$6:$I$1005,"Fechada",Con_ve!$Q$6:$Q$1005,Cad_cl!AY$5)))</f>
        <v/>
      </c>
      <c r="AZ702" s="134" t="str">
        <f>IF(ISERR(IF($C702="","",SUMIFS(Con_ve!$F$6:$F$1005,Con_ve!$C$6:$C$1005,$C702,Con_ve!$I$6:$I$1005,"Fechada",Con_ve!$Q$6:$Q$1005,Cad_cl!AZ$5))),"",IF($C702="","",SUMIFS(Con_ve!$F$6:$F$1005,Con_ve!$C$6:$C$1005,$C702,Con_ve!$I$6:$I$1005,"Fechada",Con_ve!$Q$6:$Q$1005,Cad_cl!AZ$5)))</f>
        <v/>
      </c>
      <c r="BA702" s="134" t="str">
        <f>IF(ISERR(IF($C702="","",SUMIFS(Con_ve!$F$6:$F$1005,Con_ve!$C$6:$C$1005,$C702,Con_ve!$I$6:$I$1005,"Fechada",Con_ve!$Q$6:$Q$1005,Cad_cl!BA$5))),"",IF($C702="","",SUMIFS(Con_ve!$F$6:$F$1005,Con_ve!$C$6:$C$1005,$C702,Con_ve!$I$6:$I$1005,"Fechada",Con_ve!$Q$6:$Q$1005,Cad_cl!BA$5)))</f>
        <v/>
      </c>
      <c r="BB702" s="134">
        <f t="shared" si="30"/>
        <v>0</v>
      </c>
      <c r="BD702" s="134" t="str">
        <f>IF(ISERR(IF($C702="","",SUMIFS(Con_ve!$F$6:$F$1005,Con_ve!$C$6:$C$1005,$C702,Con_ve!$I$6:$I$1005,"Em negociação",Con_ve!$Q$6:$Q$1005,Cad_cl!BD$5))),"",IF($C702="","",SUMIFS(Con_ve!$F$6:$F$1005,Con_ve!$C$6:$C$1005,$C702,Con_ve!$I$6:$I$1005,"Em negociação",Con_ve!$Q$6:$Q$1005,Cad_cl!BD$5)))</f>
        <v/>
      </c>
      <c r="BE702" s="134" t="str">
        <f>IF(ISERR(IF($C702="","",SUMIFS(Con_ve!$F$6:$F$1005,Con_ve!$C$6:$C$1005,$C702,Con_ve!$I$6:$I$1005,"Em negociação",Con_ve!$Q$6:$Q$1005,Cad_cl!BE$5))),"",IF($C702="","",SUMIFS(Con_ve!$F$6:$F$1005,Con_ve!$C$6:$C$1005,$C702,Con_ve!$I$6:$I$1005,"Em negociação",Con_ve!$Q$6:$Q$1005,Cad_cl!BE$5)))</f>
        <v/>
      </c>
      <c r="BF702" s="134" t="str">
        <f>IF(ISERR(IF($C702="","",SUMIFS(Con_ve!$F$6:$F$1005,Con_ve!$C$6:$C$1005,$C702,Con_ve!$I$6:$I$1005,"Em negociação",Con_ve!$Q$6:$Q$1005,Cad_cl!BF$5))),"",IF($C702="","",SUMIFS(Con_ve!$F$6:$F$1005,Con_ve!$C$6:$C$1005,$C702,Con_ve!$I$6:$I$1005,"Em negociação",Con_ve!$Q$6:$Q$1005,Cad_cl!BF$5)))</f>
        <v/>
      </c>
      <c r="BG702" s="134" t="str">
        <f>IF(ISERR(IF($C702="","",SUMIFS(Con_ve!$F$6:$F$1005,Con_ve!$C$6:$C$1005,$C702,Con_ve!$I$6:$I$1005,"Em negociação",Con_ve!$Q$6:$Q$1005,Cad_cl!BG$5))),"",IF($C702="","",SUMIFS(Con_ve!$F$6:$F$1005,Con_ve!$C$6:$C$1005,$C702,Con_ve!$I$6:$I$1005,"Em negociação",Con_ve!$Q$6:$Q$1005,Cad_cl!BG$5)))</f>
        <v/>
      </c>
      <c r="BH702" s="134" t="str">
        <f>IF(ISERR(IF($C702="","",SUMIFS(Con_ve!$F$6:$F$1005,Con_ve!$C$6:$C$1005,$C702,Con_ve!$I$6:$I$1005,"Em negociação",Con_ve!$Q$6:$Q$1005,Cad_cl!BH$5))),"",IF($C702="","",SUMIFS(Con_ve!$F$6:$F$1005,Con_ve!$C$6:$C$1005,$C702,Con_ve!$I$6:$I$1005,"Em negociação",Con_ve!$Q$6:$Q$1005,Cad_cl!BH$5)))</f>
        <v/>
      </c>
      <c r="BI702" s="134" t="str">
        <f>IF(ISERR(IF($C702="","",SUMIFS(Con_ve!$F$6:$F$1005,Con_ve!$C$6:$C$1005,$C702,Con_ve!$I$6:$I$1005,"Em negociação",Con_ve!$Q$6:$Q$1005,Cad_cl!BI$5))),"",IF($C702="","",SUMIFS(Con_ve!$F$6:$F$1005,Con_ve!$C$6:$C$1005,$C702,Con_ve!$I$6:$I$1005,"Em negociação",Con_ve!$Q$6:$Q$1005,Cad_cl!BI$5)))</f>
        <v/>
      </c>
      <c r="BJ702" s="134" t="str">
        <f>IF(ISERR(IF($C702="","",SUMIFS(Con_ve!$F$6:$F$1005,Con_ve!$C$6:$C$1005,$C702,Con_ve!$I$6:$I$1005,"Em negociação",Con_ve!$Q$6:$Q$1005,Cad_cl!BJ$5))),"",IF($C702="","",SUMIFS(Con_ve!$F$6:$F$1005,Con_ve!$C$6:$C$1005,$C702,Con_ve!$I$6:$I$1005,"Em negociação",Con_ve!$Q$6:$Q$1005,Cad_cl!BJ$5)))</f>
        <v/>
      </c>
      <c r="BK702" s="134" t="str">
        <f>IF(ISERR(IF($C702="","",SUMIFS(Con_ve!$F$6:$F$1005,Con_ve!$C$6:$C$1005,$C702,Con_ve!$I$6:$I$1005,"Em negociação",Con_ve!$Q$6:$Q$1005,Cad_cl!BK$5))),"",IF($C702="","",SUMIFS(Con_ve!$F$6:$F$1005,Con_ve!$C$6:$C$1005,$C702,Con_ve!$I$6:$I$1005,"Em negociação",Con_ve!$Q$6:$Q$1005,Cad_cl!BK$5)))</f>
        <v/>
      </c>
      <c r="BL702" s="134" t="str">
        <f>IF(ISERR(IF($C702="","",SUMIFS(Con_ve!$F$6:$F$1005,Con_ve!$C$6:$C$1005,$C702,Con_ve!$I$6:$I$1005,"Em negociação",Con_ve!$Q$6:$Q$1005,Cad_cl!BL$5))),"",IF($C702="","",SUMIFS(Con_ve!$F$6:$F$1005,Con_ve!$C$6:$C$1005,$C702,Con_ve!$I$6:$I$1005,"Em negociação",Con_ve!$Q$6:$Q$1005,Cad_cl!BL$5)))</f>
        <v/>
      </c>
      <c r="BM702" s="134" t="str">
        <f>IF(ISERR(IF($C702="","",SUMIFS(Con_ve!$F$6:$F$1005,Con_ve!$C$6:$C$1005,$C702,Con_ve!$I$6:$I$1005,"Em negociação",Con_ve!$Q$6:$Q$1005,Cad_cl!BM$5))),"",IF($C702="","",SUMIFS(Con_ve!$F$6:$F$1005,Con_ve!$C$6:$C$1005,$C702,Con_ve!$I$6:$I$1005,"Em negociação",Con_ve!$Q$6:$Q$1005,Cad_cl!BM$5)))</f>
        <v/>
      </c>
      <c r="BN702" s="134" t="str">
        <f>IF(ISERR(IF($C702="","",SUMIFS(Con_ve!$F$6:$F$1005,Con_ve!$C$6:$C$1005,$C702,Con_ve!$I$6:$I$1005,"Em negociação",Con_ve!$Q$6:$Q$1005,Cad_cl!BN$5))),"",IF($C702="","",SUMIFS(Con_ve!$F$6:$F$1005,Con_ve!$C$6:$C$1005,$C702,Con_ve!$I$6:$I$1005,"Em negociação",Con_ve!$Q$6:$Q$1005,Cad_cl!BN$5)))</f>
        <v/>
      </c>
      <c r="BO702" s="134" t="str">
        <f>IF(ISERR(IF($C702="","",SUMIFS(Con_ve!$F$6:$F$1005,Con_ve!$C$6:$C$1005,$C702,Con_ve!$I$6:$I$1005,"Em negociação",Con_ve!$Q$6:$Q$1005,Cad_cl!BO$5))),"",IF($C702="","",SUMIFS(Con_ve!$F$6:$F$1005,Con_ve!$C$6:$C$1005,$C702,Con_ve!$I$6:$I$1005,"Em negociação",Con_ve!$Q$6:$Q$1005,Cad_cl!BO$5)))</f>
        <v/>
      </c>
      <c r="BP702" s="134">
        <f t="shared" si="31"/>
        <v>0</v>
      </c>
      <c r="BR702" s="125" t="str">
        <f>IF(ISERR(IF(AND($I702=Re_lo!$E$5,BR$5=VLOOKUP(Re_lo!$H$5,Re_lo!$N$5:$O$16,2,0)),AP702,"")),"",IF(AND($I702=Re_lo!$E$5,BR$5=VLOOKUP(Re_lo!$H$5,Re_lo!$N$5:$O$16,2,0)),AP702,""))</f>
        <v/>
      </c>
      <c r="BS702" s="125" t="str">
        <f>IF(ISERR(IF(AND($I702=Re_lo!$E$5,BS$5=VLOOKUP(Re_lo!$H$5,Re_lo!$N$5:$O$16,2,0)),AQ702,"")),"",IF(AND($I702=Re_lo!$E$5,BS$5=VLOOKUP(Re_lo!$H$5,Re_lo!$N$5:$O$16,2,0)),AQ702,""))</f>
        <v/>
      </c>
      <c r="BT702" s="125" t="str">
        <f>IF(ISERR(IF(AND($I702=Re_lo!$E$5,BT$5=VLOOKUP(Re_lo!$H$5,Re_lo!$N$5:$O$16,2,0)),AR702,"")),"",IF(AND($I702=Re_lo!$E$5,BT$5=VLOOKUP(Re_lo!$H$5,Re_lo!$N$5:$O$16,2,0)),AR702,""))</f>
        <v/>
      </c>
      <c r="BU702" s="125" t="str">
        <f>IF(ISERR(IF(AND($I702=Re_lo!$E$5,BU$5=VLOOKUP(Re_lo!$H$5,Re_lo!$N$5:$O$16,2,0)),AS702,"")),"",IF(AND($I702=Re_lo!$E$5,BU$5=VLOOKUP(Re_lo!$H$5,Re_lo!$N$5:$O$16,2,0)),AS702,""))</f>
        <v/>
      </c>
      <c r="BV702" s="125" t="str">
        <f>IF(ISERR(IF(AND($I702=Re_lo!$E$5,BV$5=VLOOKUP(Re_lo!$H$5,Re_lo!$N$5:$O$16,2,0)),AT702,"")),"",IF(AND($I702=Re_lo!$E$5,BV$5=VLOOKUP(Re_lo!$H$5,Re_lo!$N$5:$O$16,2,0)),AT702,""))</f>
        <v/>
      </c>
      <c r="BW702" s="125" t="str">
        <f>IF(ISERR(IF(AND($I702=Re_lo!$E$5,BW$5=VLOOKUP(Re_lo!$H$5,Re_lo!$N$5:$O$16,2,0)),AU702,"")),"",IF(AND($I702=Re_lo!$E$5,BW$5=VLOOKUP(Re_lo!$H$5,Re_lo!$N$5:$O$16,2,0)),AU702,""))</f>
        <v/>
      </c>
      <c r="BX702" s="125" t="str">
        <f>IF(ISERR(IF(AND($I702=Re_lo!$E$5,BX$5=VLOOKUP(Re_lo!$H$5,Re_lo!$N$5:$O$16,2,0)),AV702,"")),"",IF(AND($I702=Re_lo!$E$5,BX$5=VLOOKUP(Re_lo!$H$5,Re_lo!$N$5:$O$16,2,0)),AV702,""))</f>
        <v/>
      </c>
      <c r="BY702" s="125" t="str">
        <f>IF(ISERR(IF(AND($I702=Re_lo!$E$5,BY$5=VLOOKUP(Re_lo!$H$5,Re_lo!$N$5:$O$16,2,0)),AW702,"")),"",IF(AND($I702=Re_lo!$E$5,BY$5=VLOOKUP(Re_lo!$H$5,Re_lo!$N$5:$O$16,2,0)),AW702,""))</f>
        <v/>
      </c>
      <c r="BZ702" s="125" t="str">
        <f>IF(ISERR(IF(AND($I702=Re_lo!$E$5,BZ$5=VLOOKUP(Re_lo!$H$5,Re_lo!$N$5:$O$16,2,0)),AX702,"")),"",IF(AND($I702=Re_lo!$E$5,BZ$5=VLOOKUP(Re_lo!$H$5,Re_lo!$N$5:$O$16,2,0)),AX702,""))</f>
        <v/>
      </c>
      <c r="CA702" s="125" t="str">
        <f>IF(ISERR(IF(AND($I702=Re_lo!$E$5,CA$5=VLOOKUP(Re_lo!$H$5,Re_lo!$N$5:$O$16,2,0)),AY702,"")),"",IF(AND($I702=Re_lo!$E$5,CA$5=VLOOKUP(Re_lo!$H$5,Re_lo!$N$5:$O$16,2,0)),AY702,""))</f>
        <v/>
      </c>
      <c r="CB702" s="125" t="str">
        <f>IF(ISERR(IF(AND($I702=Re_lo!$E$5,CB$5=VLOOKUP(Re_lo!$H$5,Re_lo!$N$5:$O$16,2,0)),AZ702,"")),"",IF(AND($I702=Re_lo!$E$5,CB$5=VLOOKUP(Re_lo!$H$5,Re_lo!$N$5:$O$16,2,0)),AZ702,""))</f>
        <v/>
      </c>
      <c r="CC702" s="125" t="str">
        <f>IF(ISERR(IF(AND($I702=Re_lo!$E$5,CC$5=VLOOKUP(Re_lo!$H$5,Re_lo!$N$5:$O$16,2,0)),BA702,"")),"",IF(AND($I702=Re_lo!$E$5,CC$5=VLOOKUP(Re_lo!$H$5,Re_lo!$N$5:$O$16,2,0)),BA702,""))</f>
        <v/>
      </c>
      <c r="CD702" s="125" t="str">
        <f>IF(ISERR(IF(AND($I702=Re_lo!$E$5,CD$5=VLOOKUP(Re_lo!$H$5,Re_lo!$N$5:$O$16,2,0)),BB702,"")),"",IF(AND($I702=Re_lo!$E$5,CD$5=VLOOKUP(Re_lo!$H$5,Re_lo!$N$5:$O$16,2,0)),BB702,""))</f>
        <v/>
      </c>
      <c r="CF702" s="125" t="str">
        <f>IF($C702="","",COUNTIFS(Con_ve!$C$6:$C$1005,$C702,Con_ve!$Q$6:$Q$1005,Cad_cl!CF$5))</f>
        <v/>
      </c>
      <c r="CG702" s="125" t="str">
        <f>IF($C702="","",COUNTIFS(Con_ve!$C$6:$C$1005,$C702,Con_ve!$Q$6:$Q$1005,Cad_cl!CG$5))</f>
        <v/>
      </c>
      <c r="CH702" s="125" t="str">
        <f>IF($C702="","",COUNTIFS(Con_ve!$C$6:$C$1005,$C702,Con_ve!$Q$6:$Q$1005,Cad_cl!CH$5))</f>
        <v/>
      </c>
      <c r="CI702" s="125" t="str">
        <f>IF($C702="","",COUNTIFS(Con_ve!$C$6:$C$1005,$C702,Con_ve!$Q$6:$Q$1005,Cad_cl!CI$5))</f>
        <v/>
      </c>
      <c r="CJ702" s="125" t="str">
        <f>IF($C702="","",COUNTIFS(Con_ve!$C$6:$C$1005,$C702,Con_ve!$Q$6:$Q$1005,Cad_cl!CJ$5))</f>
        <v/>
      </c>
      <c r="CK702" s="125" t="str">
        <f>IF($C702="","",COUNTIFS(Con_ve!$C$6:$C$1005,$C702,Con_ve!$Q$6:$Q$1005,Cad_cl!CK$5))</f>
        <v/>
      </c>
      <c r="CL702" s="125" t="str">
        <f>IF($C702="","",COUNTIFS(Con_ve!$C$6:$C$1005,$C702,Con_ve!$Q$6:$Q$1005,Cad_cl!CL$5))</f>
        <v/>
      </c>
      <c r="CM702" s="125" t="str">
        <f>IF($C702="","",COUNTIFS(Con_ve!$C$6:$C$1005,$C702,Con_ve!$Q$6:$Q$1005,Cad_cl!CM$5))</f>
        <v/>
      </c>
      <c r="CN702" s="125" t="str">
        <f>IF($C702="","",COUNTIFS(Con_ve!$C$6:$C$1005,$C702,Con_ve!$Q$6:$Q$1005,Cad_cl!CN$5))</f>
        <v/>
      </c>
      <c r="CO702" s="125" t="str">
        <f>IF($C702="","",COUNTIFS(Con_ve!$C$6:$C$1005,$C702,Con_ve!$Q$6:$Q$1005,Cad_cl!CO$5))</f>
        <v/>
      </c>
      <c r="CP702" s="125" t="str">
        <f>IF($C702="","",COUNTIFS(Con_ve!$C$6:$C$1005,$C702,Con_ve!$Q$6:$Q$1005,Cad_cl!CP$5))</f>
        <v/>
      </c>
      <c r="CQ702" s="125" t="str">
        <f>IF($C702="","",COUNTIFS(Con_ve!$C$6:$C$1005,$C702,Con_ve!$Q$6:$Q$1005,Cad_cl!CQ$5))</f>
        <v/>
      </c>
      <c r="CR702" s="125">
        <f t="shared" si="32"/>
        <v>0</v>
      </c>
    </row>
    <row r="703" spans="3:96" ht="30" customHeight="1">
      <c r="C703" s="153"/>
      <c r="D703" s="153"/>
      <c r="E703" s="154"/>
      <c r="F703" s="153"/>
      <c r="G703" s="155"/>
      <c r="H703" s="153"/>
      <c r="I703" s="153"/>
      <c r="J703" s="132" t="s">
        <v>309</v>
      </c>
      <c r="K703" s="133" t="s">
        <v>309</v>
      </c>
      <c r="L703" s="153"/>
      <c r="M703" s="153"/>
      <c r="N703" s="153"/>
      <c r="O703" s="153"/>
      <c r="P703" s="153"/>
      <c r="Q703" s="153"/>
      <c r="AP703" s="134" t="str">
        <f>IF(ISERR(IF($C703="","",SUMIFS(Con_ve!$F$6:$F$1005,Con_ve!$C$6:$C$1005,$C703,Con_ve!$I$6:$I$1005,"Fechada",Con_ve!$Q$6:$Q$1005,Cad_cl!AP$5))),"",IF($C703="","",SUMIFS(Con_ve!$F$6:$F$1005,Con_ve!$C$6:$C$1005,$C703,Con_ve!$I$6:$I$1005,"Fechada",Con_ve!$Q$6:$Q$1005,Cad_cl!AP$5)))</f>
        <v/>
      </c>
      <c r="AQ703" s="134" t="str">
        <f>IF(ISERR(IF($C703="","",SUMIFS(Con_ve!$F$6:$F$1005,Con_ve!$C$6:$C$1005,$C703,Con_ve!$I$6:$I$1005,"Fechada",Con_ve!$Q$6:$Q$1005,Cad_cl!AQ$5))),"",IF($C703="","",SUMIFS(Con_ve!$F$6:$F$1005,Con_ve!$C$6:$C$1005,$C703,Con_ve!$I$6:$I$1005,"Fechada",Con_ve!$Q$6:$Q$1005,Cad_cl!AQ$5)))</f>
        <v/>
      </c>
      <c r="AR703" s="134" t="str">
        <f>IF(ISERR(IF($C703="","",SUMIFS(Con_ve!$F$6:$F$1005,Con_ve!$C$6:$C$1005,$C703,Con_ve!$I$6:$I$1005,"Fechada",Con_ve!$Q$6:$Q$1005,Cad_cl!AR$5))),"",IF($C703="","",SUMIFS(Con_ve!$F$6:$F$1005,Con_ve!$C$6:$C$1005,$C703,Con_ve!$I$6:$I$1005,"Fechada",Con_ve!$Q$6:$Q$1005,Cad_cl!AR$5)))</f>
        <v/>
      </c>
      <c r="AS703" s="134" t="str">
        <f>IF(ISERR(IF($C703="","",SUMIFS(Con_ve!$F$6:$F$1005,Con_ve!$C$6:$C$1005,$C703,Con_ve!$I$6:$I$1005,"Fechada",Con_ve!$Q$6:$Q$1005,Cad_cl!AS$5))),"",IF($C703="","",SUMIFS(Con_ve!$F$6:$F$1005,Con_ve!$C$6:$C$1005,$C703,Con_ve!$I$6:$I$1005,"Fechada",Con_ve!$Q$6:$Q$1005,Cad_cl!AS$5)))</f>
        <v/>
      </c>
      <c r="AT703" s="134" t="str">
        <f>IF(ISERR(IF($C703="","",SUMIFS(Con_ve!$F$6:$F$1005,Con_ve!$C$6:$C$1005,$C703,Con_ve!$I$6:$I$1005,"Fechada",Con_ve!$Q$6:$Q$1005,Cad_cl!AT$5))),"",IF($C703="","",SUMIFS(Con_ve!$F$6:$F$1005,Con_ve!$C$6:$C$1005,$C703,Con_ve!$I$6:$I$1005,"Fechada",Con_ve!$Q$6:$Q$1005,Cad_cl!AT$5)))</f>
        <v/>
      </c>
      <c r="AU703" s="134" t="str">
        <f>IF(ISERR(IF($C703="","",SUMIFS(Con_ve!$F$6:$F$1005,Con_ve!$C$6:$C$1005,$C703,Con_ve!$I$6:$I$1005,"Fechada",Con_ve!$Q$6:$Q$1005,Cad_cl!AU$5))),"",IF($C703="","",SUMIFS(Con_ve!$F$6:$F$1005,Con_ve!$C$6:$C$1005,$C703,Con_ve!$I$6:$I$1005,"Fechada",Con_ve!$Q$6:$Q$1005,Cad_cl!AU$5)))</f>
        <v/>
      </c>
      <c r="AV703" s="134" t="str">
        <f>IF(ISERR(IF($C703="","",SUMIFS(Con_ve!$F$6:$F$1005,Con_ve!$C$6:$C$1005,$C703,Con_ve!$I$6:$I$1005,"Fechada",Con_ve!$Q$6:$Q$1005,Cad_cl!AV$5))),"",IF($C703="","",SUMIFS(Con_ve!$F$6:$F$1005,Con_ve!$C$6:$C$1005,$C703,Con_ve!$I$6:$I$1005,"Fechada",Con_ve!$Q$6:$Q$1005,Cad_cl!AV$5)))</f>
        <v/>
      </c>
      <c r="AW703" s="134" t="str">
        <f>IF(ISERR(IF($C703="","",SUMIFS(Con_ve!$F$6:$F$1005,Con_ve!$C$6:$C$1005,$C703,Con_ve!$I$6:$I$1005,"Fechada",Con_ve!$Q$6:$Q$1005,Cad_cl!AW$5))),"",IF($C703="","",SUMIFS(Con_ve!$F$6:$F$1005,Con_ve!$C$6:$C$1005,$C703,Con_ve!$I$6:$I$1005,"Fechada",Con_ve!$Q$6:$Q$1005,Cad_cl!AW$5)))</f>
        <v/>
      </c>
      <c r="AX703" s="134" t="str">
        <f>IF(ISERR(IF($C703="","",SUMIFS(Con_ve!$F$6:$F$1005,Con_ve!$C$6:$C$1005,$C703,Con_ve!$I$6:$I$1005,"Fechada",Con_ve!$Q$6:$Q$1005,Cad_cl!AX$5))),"",IF($C703="","",SUMIFS(Con_ve!$F$6:$F$1005,Con_ve!$C$6:$C$1005,$C703,Con_ve!$I$6:$I$1005,"Fechada",Con_ve!$Q$6:$Q$1005,Cad_cl!AX$5)))</f>
        <v/>
      </c>
      <c r="AY703" s="134" t="str">
        <f>IF(ISERR(IF($C703="","",SUMIFS(Con_ve!$F$6:$F$1005,Con_ve!$C$6:$C$1005,$C703,Con_ve!$I$6:$I$1005,"Fechada",Con_ve!$Q$6:$Q$1005,Cad_cl!AY$5))),"",IF($C703="","",SUMIFS(Con_ve!$F$6:$F$1005,Con_ve!$C$6:$C$1005,$C703,Con_ve!$I$6:$I$1005,"Fechada",Con_ve!$Q$6:$Q$1005,Cad_cl!AY$5)))</f>
        <v/>
      </c>
      <c r="AZ703" s="134" t="str">
        <f>IF(ISERR(IF($C703="","",SUMIFS(Con_ve!$F$6:$F$1005,Con_ve!$C$6:$C$1005,$C703,Con_ve!$I$6:$I$1005,"Fechada",Con_ve!$Q$6:$Q$1005,Cad_cl!AZ$5))),"",IF($C703="","",SUMIFS(Con_ve!$F$6:$F$1005,Con_ve!$C$6:$C$1005,$C703,Con_ve!$I$6:$I$1005,"Fechada",Con_ve!$Q$6:$Q$1005,Cad_cl!AZ$5)))</f>
        <v/>
      </c>
      <c r="BA703" s="134" t="str">
        <f>IF(ISERR(IF($C703="","",SUMIFS(Con_ve!$F$6:$F$1005,Con_ve!$C$6:$C$1005,$C703,Con_ve!$I$6:$I$1005,"Fechada",Con_ve!$Q$6:$Q$1005,Cad_cl!BA$5))),"",IF($C703="","",SUMIFS(Con_ve!$F$6:$F$1005,Con_ve!$C$6:$C$1005,$C703,Con_ve!$I$6:$I$1005,"Fechada",Con_ve!$Q$6:$Q$1005,Cad_cl!BA$5)))</f>
        <v/>
      </c>
      <c r="BB703" s="134">
        <f t="shared" si="30"/>
        <v>0</v>
      </c>
      <c r="BD703" s="134" t="str">
        <f>IF(ISERR(IF($C703="","",SUMIFS(Con_ve!$F$6:$F$1005,Con_ve!$C$6:$C$1005,$C703,Con_ve!$I$6:$I$1005,"Em negociação",Con_ve!$Q$6:$Q$1005,Cad_cl!BD$5))),"",IF($C703="","",SUMIFS(Con_ve!$F$6:$F$1005,Con_ve!$C$6:$C$1005,$C703,Con_ve!$I$6:$I$1005,"Em negociação",Con_ve!$Q$6:$Q$1005,Cad_cl!BD$5)))</f>
        <v/>
      </c>
      <c r="BE703" s="134" t="str">
        <f>IF(ISERR(IF($C703="","",SUMIFS(Con_ve!$F$6:$F$1005,Con_ve!$C$6:$C$1005,$C703,Con_ve!$I$6:$I$1005,"Em negociação",Con_ve!$Q$6:$Q$1005,Cad_cl!BE$5))),"",IF($C703="","",SUMIFS(Con_ve!$F$6:$F$1005,Con_ve!$C$6:$C$1005,$C703,Con_ve!$I$6:$I$1005,"Em negociação",Con_ve!$Q$6:$Q$1005,Cad_cl!BE$5)))</f>
        <v/>
      </c>
      <c r="BF703" s="134" t="str">
        <f>IF(ISERR(IF($C703="","",SUMIFS(Con_ve!$F$6:$F$1005,Con_ve!$C$6:$C$1005,$C703,Con_ve!$I$6:$I$1005,"Em negociação",Con_ve!$Q$6:$Q$1005,Cad_cl!BF$5))),"",IF($C703="","",SUMIFS(Con_ve!$F$6:$F$1005,Con_ve!$C$6:$C$1005,$C703,Con_ve!$I$6:$I$1005,"Em negociação",Con_ve!$Q$6:$Q$1005,Cad_cl!BF$5)))</f>
        <v/>
      </c>
      <c r="BG703" s="134" t="str">
        <f>IF(ISERR(IF($C703="","",SUMIFS(Con_ve!$F$6:$F$1005,Con_ve!$C$6:$C$1005,$C703,Con_ve!$I$6:$I$1005,"Em negociação",Con_ve!$Q$6:$Q$1005,Cad_cl!BG$5))),"",IF($C703="","",SUMIFS(Con_ve!$F$6:$F$1005,Con_ve!$C$6:$C$1005,$C703,Con_ve!$I$6:$I$1005,"Em negociação",Con_ve!$Q$6:$Q$1005,Cad_cl!BG$5)))</f>
        <v/>
      </c>
      <c r="BH703" s="134" t="str">
        <f>IF(ISERR(IF($C703="","",SUMIFS(Con_ve!$F$6:$F$1005,Con_ve!$C$6:$C$1005,$C703,Con_ve!$I$6:$I$1005,"Em negociação",Con_ve!$Q$6:$Q$1005,Cad_cl!BH$5))),"",IF($C703="","",SUMIFS(Con_ve!$F$6:$F$1005,Con_ve!$C$6:$C$1005,$C703,Con_ve!$I$6:$I$1005,"Em negociação",Con_ve!$Q$6:$Q$1005,Cad_cl!BH$5)))</f>
        <v/>
      </c>
      <c r="BI703" s="134" t="str">
        <f>IF(ISERR(IF($C703="","",SUMIFS(Con_ve!$F$6:$F$1005,Con_ve!$C$6:$C$1005,$C703,Con_ve!$I$6:$I$1005,"Em negociação",Con_ve!$Q$6:$Q$1005,Cad_cl!BI$5))),"",IF($C703="","",SUMIFS(Con_ve!$F$6:$F$1005,Con_ve!$C$6:$C$1005,$C703,Con_ve!$I$6:$I$1005,"Em negociação",Con_ve!$Q$6:$Q$1005,Cad_cl!BI$5)))</f>
        <v/>
      </c>
      <c r="BJ703" s="134" t="str">
        <f>IF(ISERR(IF($C703="","",SUMIFS(Con_ve!$F$6:$F$1005,Con_ve!$C$6:$C$1005,$C703,Con_ve!$I$6:$I$1005,"Em negociação",Con_ve!$Q$6:$Q$1005,Cad_cl!BJ$5))),"",IF($C703="","",SUMIFS(Con_ve!$F$6:$F$1005,Con_ve!$C$6:$C$1005,$C703,Con_ve!$I$6:$I$1005,"Em negociação",Con_ve!$Q$6:$Q$1005,Cad_cl!BJ$5)))</f>
        <v/>
      </c>
      <c r="BK703" s="134" t="str">
        <f>IF(ISERR(IF($C703="","",SUMIFS(Con_ve!$F$6:$F$1005,Con_ve!$C$6:$C$1005,$C703,Con_ve!$I$6:$I$1005,"Em negociação",Con_ve!$Q$6:$Q$1005,Cad_cl!BK$5))),"",IF($C703="","",SUMIFS(Con_ve!$F$6:$F$1005,Con_ve!$C$6:$C$1005,$C703,Con_ve!$I$6:$I$1005,"Em negociação",Con_ve!$Q$6:$Q$1005,Cad_cl!BK$5)))</f>
        <v/>
      </c>
      <c r="BL703" s="134" t="str">
        <f>IF(ISERR(IF($C703="","",SUMIFS(Con_ve!$F$6:$F$1005,Con_ve!$C$6:$C$1005,$C703,Con_ve!$I$6:$I$1005,"Em negociação",Con_ve!$Q$6:$Q$1005,Cad_cl!BL$5))),"",IF($C703="","",SUMIFS(Con_ve!$F$6:$F$1005,Con_ve!$C$6:$C$1005,$C703,Con_ve!$I$6:$I$1005,"Em negociação",Con_ve!$Q$6:$Q$1005,Cad_cl!BL$5)))</f>
        <v/>
      </c>
      <c r="BM703" s="134" t="str">
        <f>IF(ISERR(IF($C703="","",SUMIFS(Con_ve!$F$6:$F$1005,Con_ve!$C$6:$C$1005,$C703,Con_ve!$I$6:$I$1005,"Em negociação",Con_ve!$Q$6:$Q$1005,Cad_cl!BM$5))),"",IF($C703="","",SUMIFS(Con_ve!$F$6:$F$1005,Con_ve!$C$6:$C$1005,$C703,Con_ve!$I$6:$I$1005,"Em negociação",Con_ve!$Q$6:$Q$1005,Cad_cl!BM$5)))</f>
        <v/>
      </c>
      <c r="BN703" s="134" t="str">
        <f>IF(ISERR(IF($C703="","",SUMIFS(Con_ve!$F$6:$F$1005,Con_ve!$C$6:$C$1005,$C703,Con_ve!$I$6:$I$1005,"Em negociação",Con_ve!$Q$6:$Q$1005,Cad_cl!BN$5))),"",IF($C703="","",SUMIFS(Con_ve!$F$6:$F$1005,Con_ve!$C$6:$C$1005,$C703,Con_ve!$I$6:$I$1005,"Em negociação",Con_ve!$Q$6:$Q$1005,Cad_cl!BN$5)))</f>
        <v/>
      </c>
      <c r="BO703" s="134" t="str">
        <f>IF(ISERR(IF($C703="","",SUMIFS(Con_ve!$F$6:$F$1005,Con_ve!$C$6:$C$1005,$C703,Con_ve!$I$6:$I$1005,"Em negociação",Con_ve!$Q$6:$Q$1005,Cad_cl!BO$5))),"",IF($C703="","",SUMIFS(Con_ve!$F$6:$F$1005,Con_ve!$C$6:$C$1005,$C703,Con_ve!$I$6:$I$1005,"Em negociação",Con_ve!$Q$6:$Q$1005,Cad_cl!BO$5)))</f>
        <v/>
      </c>
      <c r="BP703" s="134">
        <f t="shared" si="31"/>
        <v>0</v>
      </c>
      <c r="BR703" s="125" t="str">
        <f>IF(ISERR(IF(AND($I703=Re_lo!$E$5,BR$5=VLOOKUP(Re_lo!$H$5,Re_lo!$N$5:$O$16,2,0)),AP703,"")),"",IF(AND($I703=Re_lo!$E$5,BR$5=VLOOKUP(Re_lo!$H$5,Re_lo!$N$5:$O$16,2,0)),AP703,""))</f>
        <v/>
      </c>
      <c r="BS703" s="125" t="str">
        <f>IF(ISERR(IF(AND($I703=Re_lo!$E$5,BS$5=VLOOKUP(Re_lo!$H$5,Re_lo!$N$5:$O$16,2,0)),AQ703,"")),"",IF(AND($I703=Re_lo!$E$5,BS$5=VLOOKUP(Re_lo!$H$5,Re_lo!$N$5:$O$16,2,0)),AQ703,""))</f>
        <v/>
      </c>
      <c r="BT703" s="125" t="str">
        <f>IF(ISERR(IF(AND($I703=Re_lo!$E$5,BT$5=VLOOKUP(Re_lo!$H$5,Re_lo!$N$5:$O$16,2,0)),AR703,"")),"",IF(AND($I703=Re_lo!$E$5,BT$5=VLOOKUP(Re_lo!$H$5,Re_lo!$N$5:$O$16,2,0)),AR703,""))</f>
        <v/>
      </c>
      <c r="BU703" s="125" t="str">
        <f>IF(ISERR(IF(AND($I703=Re_lo!$E$5,BU$5=VLOOKUP(Re_lo!$H$5,Re_lo!$N$5:$O$16,2,0)),AS703,"")),"",IF(AND($I703=Re_lo!$E$5,BU$5=VLOOKUP(Re_lo!$H$5,Re_lo!$N$5:$O$16,2,0)),AS703,""))</f>
        <v/>
      </c>
      <c r="BV703" s="125" t="str">
        <f>IF(ISERR(IF(AND($I703=Re_lo!$E$5,BV$5=VLOOKUP(Re_lo!$H$5,Re_lo!$N$5:$O$16,2,0)),AT703,"")),"",IF(AND($I703=Re_lo!$E$5,BV$5=VLOOKUP(Re_lo!$H$5,Re_lo!$N$5:$O$16,2,0)),AT703,""))</f>
        <v/>
      </c>
      <c r="BW703" s="125" t="str">
        <f>IF(ISERR(IF(AND($I703=Re_lo!$E$5,BW$5=VLOOKUP(Re_lo!$H$5,Re_lo!$N$5:$O$16,2,0)),AU703,"")),"",IF(AND($I703=Re_lo!$E$5,BW$5=VLOOKUP(Re_lo!$H$5,Re_lo!$N$5:$O$16,2,0)),AU703,""))</f>
        <v/>
      </c>
      <c r="BX703" s="125" t="str">
        <f>IF(ISERR(IF(AND($I703=Re_lo!$E$5,BX$5=VLOOKUP(Re_lo!$H$5,Re_lo!$N$5:$O$16,2,0)),AV703,"")),"",IF(AND($I703=Re_lo!$E$5,BX$5=VLOOKUP(Re_lo!$H$5,Re_lo!$N$5:$O$16,2,0)),AV703,""))</f>
        <v/>
      </c>
      <c r="BY703" s="125" t="str">
        <f>IF(ISERR(IF(AND($I703=Re_lo!$E$5,BY$5=VLOOKUP(Re_lo!$H$5,Re_lo!$N$5:$O$16,2,0)),AW703,"")),"",IF(AND($I703=Re_lo!$E$5,BY$5=VLOOKUP(Re_lo!$H$5,Re_lo!$N$5:$O$16,2,0)),AW703,""))</f>
        <v/>
      </c>
      <c r="BZ703" s="125" t="str">
        <f>IF(ISERR(IF(AND($I703=Re_lo!$E$5,BZ$5=VLOOKUP(Re_lo!$H$5,Re_lo!$N$5:$O$16,2,0)),AX703,"")),"",IF(AND($I703=Re_lo!$E$5,BZ$5=VLOOKUP(Re_lo!$H$5,Re_lo!$N$5:$O$16,2,0)),AX703,""))</f>
        <v/>
      </c>
      <c r="CA703" s="125" t="str">
        <f>IF(ISERR(IF(AND($I703=Re_lo!$E$5,CA$5=VLOOKUP(Re_lo!$H$5,Re_lo!$N$5:$O$16,2,0)),AY703,"")),"",IF(AND($I703=Re_lo!$E$5,CA$5=VLOOKUP(Re_lo!$H$5,Re_lo!$N$5:$O$16,2,0)),AY703,""))</f>
        <v/>
      </c>
      <c r="CB703" s="125" t="str">
        <f>IF(ISERR(IF(AND($I703=Re_lo!$E$5,CB$5=VLOOKUP(Re_lo!$H$5,Re_lo!$N$5:$O$16,2,0)),AZ703,"")),"",IF(AND($I703=Re_lo!$E$5,CB$5=VLOOKUP(Re_lo!$H$5,Re_lo!$N$5:$O$16,2,0)),AZ703,""))</f>
        <v/>
      </c>
      <c r="CC703" s="125" t="str">
        <f>IF(ISERR(IF(AND($I703=Re_lo!$E$5,CC$5=VLOOKUP(Re_lo!$H$5,Re_lo!$N$5:$O$16,2,0)),BA703,"")),"",IF(AND($I703=Re_lo!$E$5,CC$5=VLOOKUP(Re_lo!$H$5,Re_lo!$N$5:$O$16,2,0)),BA703,""))</f>
        <v/>
      </c>
      <c r="CD703" s="125" t="str">
        <f>IF(ISERR(IF(AND($I703=Re_lo!$E$5,CD$5=VLOOKUP(Re_lo!$H$5,Re_lo!$N$5:$O$16,2,0)),BB703,"")),"",IF(AND($I703=Re_lo!$E$5,CD$5=VLOOKUP(Re_lo!$H$5,Re_lo!$N$5:$O$16,2,0)),BB703,""))</f>
        <v/>
      </c>
      <c r="CF703" s="125" t="str">
        <f>IF($C703="","",COUNTIFS(Con_ve!$C$6:$C$1005,$C703,Con_ve!$Q$6:$Q$1005,Cad_cl!CF$5))</f>
        <v/>
      </c>
      <c r="CG703" s="125" t="str">
        <f>IF($C703="","",COUNTIFS(Con_ve!$C$6:$C$1005,$C703,Con_ve!$Q$6:$Q$1005,Cad_cl!CG$5))</f>
        <v/>
      </c>
      <c r="CH703" s="125" t="str">
        <f>IF($C703="","",COUNTIFS(Con_ve!$C$6:$C$1005,$C703,Con_ve!$Q$6:$Q$1005,Cad_cl!CH$5))</f>
        <v/>
      </c>
      <c r="CI703" s="125" t="str">
        <f>IF($C703="","",COUNTIFS(Con_ve!$C$6:$C$1005,$C703,Con_ve!$Q$6:$Q$1005,Cad_cl!CI$5))</f>
        <v/>
      </c>
      <c r="CJ703" s="125" t="str">
        <f>IF($C703="","",COUNTIFS(Con_ve!$C$6:$C$1005,$C703,Con_ve!$Q$6:$Q$1005,Cad_cl!CJ$5))</f>
        <v/>
      </c>
      <c r="CK703" s="125" t="str">
        <f>IF($C703="","",COUNTIFS(Con_ve!$C$6:$C$1005,$C703,Con_ve!$Q$6:$Q$1005,Cad_cl!CK$5))</f>
        <v/>
      </c>
      <c r="CL703" s="125" t="str">
        <f>IF($C703="","",COUNTIFS(Con_ve!$C$6:$C$1005,$C703,Con_ve!$Q$6:$Q$1005,Cad_cl!CL$5))</f>
        <v/>
      </c>
      <c r="CM703" s="125" t="str">
        <f>IF($C703="","",COUNTIFS(Con_ve!$C$6:$C$1005,$C703,Con_ve!$Q$6:$Q$1005,Cad_cl!CM$5))</f>
        <v/>
      </c>
      <c r="CN703" s="125" t="str">
        <f>IF($C703="","",COUNTIFS(Con_ve!$C$6:$C$1005,$C703,Con_ve!$Q$6:$Q$1005,Cad_cl!CN$5))</f>
        <v/>
      </c>
      <c r="CO703" s="125" t="str">
        <f>IF($C703="","",COUNTIFS(Con_ve!$C$6:$C$1005,$C703,Con_ve!$Q$6:$Q$1005,Cad_cl!CO$5))</f>
        <v/>
      </c>
      <c r="CP703" s="125" t="str">
        <f>IF($C703="","",COUNTIFS(Con_ve!$C$6:$C$1005,$C703,Con_ve!$Q$6:$Q$1005,Cad_cl!CP$5))</f>
        <v/>
      </c>
      <c r="CQ703" s="125" t="str">
        <f>IF($C703="","",COUNTIFS(Con_ve!$C$6:$C$1005,$C703,Con_ve!$Q$6:$Q$1005,Cad_cl!CQ$5))</f>
        <v/>
      </c>
      <c r="CR703" s="125">
        <f t="shared" si="32"/>
        <v>0</v>
      </c>
    </row>
    <row r="704" spans="3:96" ht="30" customHeight="1">
      <c r="C704" s="153"/>
      <c r="D704" s="153"/>
      <c r="E704" s="154"/>
      <c r="F704" s="153"/>
      <c r="G704" s="155"/>
      <c r="H704" s="153"/>
      <c r="I704" s="153"/>
      <c r="J704" s="132" t="s">
        <v>309</v>
      </c>
      <c r="K704" s="133" t="s">
        <v>309</v>
      </c>
      <c r="L704" s="153"/>
      <c r="M704" s="153"/>
      <c r="N704" s="153"/>
      <c r="O704" s="153"/>
      <c r="P704" s="153"/>
      <c r="Q704" s="153"/>
      <c r="AP704" s="134" t="str">
        <f>IF(ISERR(IF($C704="","",SUMIFS(Con_ve!$F$6:$F$1005,Con_ve!$C$6:$C$1005,$C704,Con_ve!$I$6:$I$1005,"Fechada",Con_ve!$Q$6:$Q$1005,Cad_cl!AP$5))),"",IF($C704="","",SUMIFS(Con_ve!$F$6:$F$1005,Con_ve!$C$6:$C$1005,$C704,Con_ve!$I$6:$I$1005,"Fechada",Con_ve!$Q$6:$Q$1005,Cad_cl!AP$5)))</f>
        <v/>
      </c>
      <c r="AQ704" s="134" t="str">
        <f>IF(ISERR(IF($C704="","",SUMIFS(Con_ve!$F$6:$F$1005,Con_ve!$C$6:$C$1005,$C704,Con_ve!$I$6:$I$1005,"Fechada",Con_ve!$Q$6:$Q$1005,Cad_cl!AQ$5))),"",IF($C704="","",SUMIFS(Con_ve!$F$6:$F$1005,Con_ve!$C$6:$C$1005,$C704,Con_ve!$I$6:$I$1005,"Fechada",Con_ve!$Q$6:$Q$1005,Cad_cl!AQ$5)))</f>
        <v/>
      </c>
      <c r="AR704" s="134" t="str">
        <f>IF(ISERR(IF($C704="","",SUMIFS(Con_ve!$F$6:$F$1005,Con_ve!$C$6:$C$1005,$C704,Con_ve!$I$6:$I$1005,"Fechada",Con_ve!$Q$6:$Q$1005,Cad_cl!AR$5))),"",IF($C704="","",SUMIFS(Con_ve!$F$6:$F$1005,Con_ve!$C$6:$C$1005,$C704,Con_ve!$I$6:$I$1005,"Fechada",Con_ve!$Q$6:$Q$1005,Cad_cl!AR$5)))</f>
        <v/>
      </c>
      <c r="AS704" s="134" t="str">
        <f>IF(ISERR(IF($C704="","",SUMIFS(Con_ve!$F$6:$F$1005,Con_ve!$C$6:$C$1005,$C704,Con_ve!$I$6:$I$1005,"Fechada",Con_ve!$Q$6:$Q$1005,Cad_cl!AS$5))),"",IF($C704="","",SUMIFS(Con_ve!$F$6:$F$1005,Con_ve!$C$6:$C$1005,$C704,Con_ve!$I$6:$I$1005,"Fechada",Con_ve!$Q$6:$Q$1005,Cad_cl!AS$5)))</f>
        <v/>
      </c>
      <c r="AT704" s="134" t="str">
        <f>IF(ISERR(IF($C704="","",SUMIFS(Con_ve!$F$6:$F$1005,Con_ve!$C$6:$C$1005,$C704,Con_ve!$I$6:$I$1005,"Fechada",Con_ve!$Q$6:$Q$1005,Cad_cl!AT$5))),"",IF($C704="","",SUMIFS(Con_ve!$F$6:$F$1005,Con_ve!$C$6:$C$1005,$C704,Con_ve!$I$6:$I$1005,"Fechada",Con_ve!$Q$6:$Q$1005,Cad_cl!AT$5)))</f>
        <v/>
      </c>
      <c r="AU704" s="134" t="str">
        <f>IF(ISERR(IF($C704="","",SUMIFS(Con_ve!$F$6:$F$1005,Con_ve!$C$6:$C$1005,$C704,Con_ve!$I$6:$I$1005,"Fechada",Con_ve!$Q$6:$Q$1005,Cad_cl!AU$5))),"",IF($C704="","",SUMIFS(Con_ve!$F$6:$F$1005,Con_ve!$C$6:$C$1005,$C704,Con_ve!$I$6:$I$1005,"Fechada",Con_ve!$Q$6:$Q$1005,Cad_cl!AU$5)))</f>
        <v/>
      </c>
      <c r="AV704" s="134" t="str">
        <f>IF(ISERR(IF($C704="","",SUMIFS(Con_ve!$F$6:$F$1005,Con_ve!$C$6:$C$1005,$C704,Con_ve!$I$6:$I$1005,"Fechada",Con_ve!$Q$6:$Q$1005,Cad_cl!AV$5))),"",IF($C704="","",SUMIFS(Con_ve!$F$6:$F$1005,Con_ve!$C$6:$C$1005,$C704,Con_ve!$I$6:$I$1005,"Fechada",Con_ve!$Q$6:$Q$1005,Cad_cl!AV$5)))</f>
        <v/>
      </c>
      <c r="AW704" s="134" t="str">
        <f>IF(ISERR(IF($C704="","",SUMIFS(Con_ve!$F$6:$F$1005,Con_ve!$C$6:$C$1005,$C704,Con_ve!$I$6:$I$1005,"Fechada",Con_ve!$Q$6:$Q$1005,Cad_cl!AW$5))),"",IF($C704="","",SUMIFS(Con_ve!$F$6:$F$1005,Con_ve!$C$6:$C$1005,$C704,Con_ve!$I$6:$I$1005,"Fechada",Con_ve!$Q$6:$Q$1005,Cad_cl!AW$5)))</f>
        <v/>
      </c>
      <c r="AX704" s="134" t="str">
        <f>IF(ISERR(IF($C704="","",SUMIFS(Con_ve!$F$6:$F$1005,Con_ve!$C$6:$C$1005,$C704,Con_ve!$I$6:$I$1005,"Fechada",Con_ve!$Q$6:$Q$1005,Cad_cl!AX$5))),"",IF($C704="","",SUMIFS(Con_ve!$F$6:$F$1005,Con_ve!$C$6:$C$1005,$C704,Con_ve!$I$6:$I$1005,"Fechada",Con_ve!$Q$6:$Q$1005,Cad_cl!AX$5)))</f>
        <v/>
      </c>
      <c r="AY704" s="134" t="str">
        <f>IF(ISERR(IF($C704="","",SUMIFS(Con_ve!$F$6:$F$1005,Con_ve!$C$6:$C$1005,$C704,Con_ve!$I$6:$I$1005,"Fechada",Con_ve!$Q$6:$Q$1005,Cad_cl!AY$5))),"",IF($C704="","",SUMIFS(Con_ve!$F$6:$F$1005,Con_ve!$C$6:$C$1005,$C704,Con_ve!$I$6:$I$1005,"Fechada",Con_ve!$Q$6:$Q$1005,Cad_cl!AY$5)))</f>
        <v/>
      </c>
      <c r="AZ704" s="134" t="str">
        <f>IF(ISERR(IF($C704="","",SUMIFS(Con_ve!$F$6:$F$1005,Con_ve!$C$6:$C$1005,$C704,Con_ve!$I$6:$I$1005,"Fechada",Con_ve!$Q$6:$Q$1005,Cad_cl!AZ$5))),"",IF($C704="","",SUMIFS(Con_ve!$F$6:$F$1005,Con_ve!$C$6:$C$1005,$C704,Con_ve!$I$6:$I$1005,"Fechada",Con_ve!$Q$6:$Q$1005,Cad_cl!AZ$5)))</f>
        <v/>
      </c>
      <c r="BA704" s="134" t="str">
        <f>IF(ISERR(IF($C704="","",SUMIFS(Con_ve!$F$6:$F$1005,Con_ve!$C$6:$C$1005,$C704,Con_ve!$I$6:$I$1005,"Fechada",Con_ve!$Q$6:$Q$1005,Cad_cl!BA$5))),"",IF($C704="","",SUMIFS(Con_ve!$F$6:$F$1005,Con_ve!$C$6:$C$1005,$C704,Con_ve!$I$6:$I$1005,"Fechada",Con_ve!$Q$6:$Q$1005,Cad_cl!BA$5)))</f>
        <v/>
      </c>
      <c r="BB704" s="134">
        <f t="shared" si="30"/>
        <v>0</v>
      </c>
      <c r="BD704" s="134" t="str">
        <f>IF(ISERR(IF($C704="","",SUMIFS(Con_ve!$F$6:$F$1005,Con_ve!$C$6:$C$1005,$C704,Con_ve!$I$6:$I$1005,"Em negociação",Con_ve!$Q$6:$Q$1005,Cad_cl!BD$5))),"",IF($C704="","",SUMIFS(Con_ve!$F$6:$F$1005,Con_ve!$C$6:$C$1005,$C704,Con_ve!$I$6:$I$1005,"Em negociação",Con_ve!$Q$6:$Q$1005,Cad_cl!BD$5)))</f>
        <v/>
      </c>
      <c r="BE704" s="134" t="str">
        <f>IF(ISERR(IF($C704="","",SUMIFS(Con_ve!$F$6:$F$1005,Con_ve!$C$6:$C$1005,$C704,Con_ve!$I$6:$I$1005,"Em negociação",Con_ve!$Q$6:$Q$1005,Cad_cl!BE$5))),"",IF($C704="","",SUMIFS(Con_ve!$F$6:$F$1005,Con_ve!$C$6:$C$1005,$C704,Con_ve!$I$6:$I$1005,"Em negociação",Con_ve!$Q$6:$Q$1005,Cad_cl!BE$5)))</f>
        <v/>
      </c>
      <c r="BF704" s="134" t="str">
        <f>IF(ISERR(IF($C704="","",SUMIFS(Con_ve!$F$6:$F$1005,Con_ve!$C$6:$C$1005,$C704,Con_ve!$I$6:$I$1005,"Em negociação",Con_ve!$Q$6:$Q$1005,Cad_cl!BF$5))),"",IF($C704="","",SUMIFS(Con_ve!$F$6:$F$1005,Con_ve!$C$6:$C$1005,$C704,Con_ve!$I$6:$I$1005,"Em negociação",Con_ve!$Q$6:$Q$1005,Cad_cl!BF$5)))</f>
        <v/>
      </c>
      <c r="BG704" s="134" t="str">
        <f>IF(ISERR(IF($C704="","",SUMIFS(Con_ve!$F$6:$F$1005,Con_ve!$C$6:$C$1005,$C704,Con_ve!$I$6:$I$1005,"Em negociação",Con_ve!$Q$6:$Q$1005,Cad_cl!BG$5))),"",IF($C704="","",SUMIFS(Con_ve!$F$6:$F$1005,Con_ve!$C$6:$C$1005,$C704,Con_ve!$I$6:$I$1005,"Em negociação",Con_ve!$Q$6:$Q$1005,Cad_cl!BG$5)))</f>
        <v/>
      </c>
      <c r="BH704" s="134" t="str">
        <f>IF(ISERR(IF($C704="","",SUMIFS(Con_ve!$F$6:$F$1005,Con_ve!$C$6:$C$1005,$C704,Con_ve!$I$6:$I$1005,"Em negociação",Con_ve!$Q$6:$Q$1005,Cad_cl!BH$5))),"",IF($C704="","",SUMIFS(Con_ve!$F$6:$F$1005,Con_ve!$C$6:$C$1005,$C704,Con_ve!$I$6:$I$1005,"Em negociação",Con_ve!$Q$6:$Q$1005,Cad_cl!BH$5)))</f>
        <v/>
      </c>
      <c r="BI704" s="134" t="str">
        <f>IF(ISERR(IF($C704="","",SUMIFS(Con_ve!$F$6:$F$1005,Con_ve!$C$6:$C$1005,$C704,Con_ve!$I$6:$I$1005,"Em negociação",Con_ve!$Q$6:$Q$1005,Cad_cl!BI$5))),"",IF($C704="","",SUMIFS(Con_ve!$F$6:$F$1005,Con_ve!$C$6:$C$1005,$C704,Con_ve!$I$6:$I$1005,"Em negociação",Con_ve!$Q$6:$Q$1005,Cad_cl!BI$5)))</f>
        <v/>
      </c>
      <c r="BJ704" s="134" t="str">
        <f>IF(ISERR(IF($C704="","",SUMIFS(Con_ve!$F$6:$F$1005,Con_ve!$C$6:$C$1005,$C704,Con_ve!$I$6:$I$1005,"Em negociação",Con_ve!$Q$6:$Q$1005,Cad_cl!BJ$5))),"",IF($C704="","",SUMIFS(Con_ve!$F$6:$F$1005,Con_ve!$C$6:$C$1005,$C704,Con_ve!$I$6:$I$1005,"Em negociação",Con_ve!$Q$6:$Q$1005,Cad_cl!BJ$5)))</f>
        <v/>
      </c>
      <c r="BK704" s="134" t="str">
        <f>IF(ISERR(IF($C704="","",SUMIFS(Con_ve!$F$6:$F$1005,Con_ve!$C$6:$C$1005,$C704,Con_ve!$I$6:$I$1005,"Em negociação",Con_ve!$Q$6:$Q$1005,Cad_cl!BK$5))),"",IF($C704="","",SUMIFS(Con_ve!$F$6:$F$1005,Con_ve!$C$6:$C$1005,$C704,Con_ve!$I$6:$I$1005,"Em negociação",Con_ve!$Q$6:$Q$1005,Cad_cl!BK$5)))</f>
        <v/>
      </c>
      <c r="BL704" s="134" t="str">
        <f>IF(ISERR(IF($C704="","",SUMIFS(Con_ve!$F$6:$F$1005,Con_ve!$C$6:$C$1005,$C704,Con_ve!$I$6:$I$1005,"Em negociação",Con_ve!$Q$6:$Q$1005,Cad_cl!BL$5))),"",IF($C704="","",SUMIFS(Con_ve!$F$6:$F$1005,Con_ve!$C$6:$C$1005,$C704,Con_ve!$I$6:$I$1005,"Em negociação",Con_ve!$Q$6:$Q$1005,Cad_cl!BL$5)))</f>
        <v/>
      </c>
      <c r="BM704" s="134" t="str">
        <f>IF(ISERR(IF($C704="","",SUMIFS(Con_ve!$F$6:$F$1005,Con_ve!$C$6:$C$1005,$C704,Con_ve!$I$6:$I$1005,"Em negociação",Con_ve!$Q$6:$Q$1005,Cad_cl!BM$5))),"",IF($C704="","",SUMIFS(Con_ve!$F$6:$F$1005,Con_ve!$C$6:$C$1005,$C704,Con_ve!$I$6:$I$1005,"Em negociação",Con_ve!$Q$6:$Q$1005,Cad_cl!BM$5)))</f>
        <v/>
      </c>
      <c r="BN704" s="134" t="str">
        <f>IF(ISERR(IF($C704="","",SUMIFS(Con_ve!$F$6:$F$1005,Con_ve!$C$6:$C$1005,$C704,Con_ve!$I$6:$I$1005,"Em negociação",Con_ve!$Q$6:$Q$1005,Cad_cl!BN$5))),"",IF($C704="","",SUMIFS(Con_ve!$F$6:$F$1005,Con_ve!$C$6:$C$1005,$C704,Con_ve!$I$6:$I$1005,"Em negociação",Con_ve!$Q$6:$Q$1005,Cad_cl!BN$5)))</f>
        <v/>
      </c>
      <c r="BO704" s="134" t="str">
        <f>IF(ISERR(IF($C704="","",SUMIFS(Con_ve!$F$6:$F$1005,Con_ve!$C$6:$C$1005,$C704,Con_ve!$I$6:$I$1005,"Em negociação",Con_ve!$Q$6:$Q$1005,Cad_cl!BO$5))),"",IF($C704="","",SUMIFS(Con_ve!$F$6:$F$1005,Con_ve!$C$6:$C$1005,$C704,Con_ve!$I$6:$I$1005,"Em negociação",Con_ve!$Q$6:$Q$1005,Cad_cl!BO$5)))</f>
        <v/>
      </c>
      <c r="BP704" s="134">
        <f t="shared" si="31"/>
        <v>0</v>
      </c>
      <c r="BR704" s="125" t="str">
        <f>IF(ISERR(IF(AND($I704=Re_lo!$E$5,BR$5=VLOOKUP(Re_lo!$H$5,Re_lo!$N$5:$O$16,2,0)),AP704,"")),"",IF(AND($I704=Re_lo!$E$5,BR$5=VLOOKUP(Re_lo!$H$5,Re_lo!$N$5:$O$16,2,0)),AP704,""))</f>
        <v/>
      </c>
      <c r="BS704" s="125" t="str">
        <f>IF(ISERR(IF(AND($I704=Re_lo!$E$5,BS$5=VLOOKUP(Re_lo!$H$5,Re_lo!$N$5:$O$16,2,0)),AQ704,"")),"",IF(AND($I704=Re_lo!$E$5,BS$5=VLOOKUP(Re_lo!$H$5,Re_lo!$N$5:$O$16,2,0)),AQ704,""))</f>
        <v/>
      </c>
      <c r="BT704" s="125" t="str">
        <f>IF(ISERR(IF(AND($I704=Re_lo!$E$5,BT$5=VLOOKUP(Re_lo!$H$5,Re_lo!$N$5:$O$16,2,0)),AR704,"")),"",IF(AND($I704=Re_lo!$E$5,BT$5=VLOOKUP(Re_lo!$H$5,Re_lo!$N$5:$O$16,2,0)),AR704,""))</f>
        <v/>
      </c>
      <c r="BU704" s="125" t="str">
        <f>IF(ISERR(IF(AND($I704=Re_lo!$E$5,BU$5=VLOOKUP(Re_lo!$H$5,Re_lo!$N$5:$O$16,2,0)),AS704,"")),"",IF(AND($I704=Re_lo!$E$5,BU$5=VLOOKUP(Re_lo!$H$5,Re_lo!$N$5:$O$16,2,0)),AS704,""))</f>
        <v/>
      </c>
      <c r="BV704" s="125" t="str">
        <f>IF(ISERR(IF(AND($I704=Re_lo!$E$5,BV$5=VLOOKUP(Re_lo!$H$5,Re_lo!$N$5:$O$16,2,0)),AT704,"")),"",IF(AND($I704=Re_lo!$E$5,BV$5=VLOOKUP(Re_lo!$H$5,Re_lo!$N$5:$O$16,2,0)),AT704,""))</f>
        <v/>
      </c>
      <c r="BW704" s="125" t="str">
        <f>IF(ISERR(IF(AND($I704=Re_lo!$E$5,BW$5=VLOOKUP(Re_lo!$H$5,Re_lo!$N$5:$O$16,2,0)),AU704,"")),"",IF(AND($I704=Re_lo!$E$5,BW$5=VLOOKUP(Re_lo!$H$5,Re_lo!$N$5:$O$16,2,0)),AU704,""))</f>
        <v/>
      </c>
      <c r="BX704" s="125" t="str">
        <f>IF(ISERR(IF(AND($I704=Re_lo!$E$5,BX$5=VLOOKUP(Re_lo!$H$5,Re_lo!$N$5:$O$16,2,0)),AV704,"")),"",IF(AND($I704=Re_lo!$E$5,BX$5=VLOOKUP(Re_lo!$H$5,Re_lo!$N$5:$O$16,2,0)),AV704,""))</f>
        <v/>
      </c>
      <c r="BY704" s="125" t="str">
        <f>IF(ISERR(IF(AND($I704=Re_lo!$E$5,BY$5=VLOOKUP(Re_lo!$H$5,Re_lo!$N$5:$O$16,2,0)),AW704,"")),"",IF(AND($I704=Re_lo!$E$5,BY$5=VLOOKUP(Re_lo!$H$5,Re_lo!$N$5:$O$16,2,0)),AW704,""))</f>
        <v/>
      </c>
      <c r="BZ704" s="125" t="str">
        <f>IF(ISERR(IF(AND($I704=Re_lo!$E$5,BZ$5=VLOOKUP(Re_lo!$H$5,Re_lo!$N$5:$O$16,2,0)),AX704,"")),"",IF(AND($I704=Re_lo!$E$5,BZ$5=VLOOKUP(Re_lo!$H$5,Re_lo!$N$5:$O$16,2,0)),AX704,""))</f>
        <v/>
      </c>
      <c r="CA704" s="125" t="str">
        <f>IF(ISERR(IF(AND($I704=Re_lo!$E$5,CA$5=VLOOKUP(Re_lo!$H$5,Re_lo!$N$5:$O$16,2,0)),AY704,"")),"",IF(AND($I704=Re_lo!$E$5,CA$5=VLOOKUP(Re_lo!$H$5,Re_lo!$N$5:$O$16,2,0)),AY704,""))</f>
        <v/>
      </c>
      <c r="CB704" s="125" t="str">
        <f>IF(ISERR(IF(AND($I704=Re_lo!$E$5,CB$5=VLOOKUP(Re_lo!$H$5,Re_lo!$N$5:$O$16,2,0)),AZ704,"")),"",IF(AND($I704=Re_lo!$E$5,CB$5=VLOOKUP(Re_lo!$H$5,Re_lo!$N$5:$O$16,2,0)),AZ704,""))</f>
        <v/>
      </c>
      <c r="CC704" s="125" t="str">
        <f>IF(ISERR(IF(AND($I704=Re_lo!$E$5,CC$5=VLOOKUP(Re_lo!$H$5,Re_lo!$N$5:$O$16,2,0)),BA704,"")),"",IF(AND($I704=Re_lo!$E$5,CC$5=VLOOKUP(Re_lo!$H$5,Re_lo!$N$5:$O$16,2,0)),BA704,""))</f>
        <v/>
      </c>
      <c r="CD704" s="125" t="str">
        <f>IF(ISERR(IF(AND($I704=Re_lo!$E$5,CD$5=VLOOKUP(Re_lo!$H$5,Re_lo!$N$5:$O$16,2,0)),BB704,"")),"",IF(AND($I704=Re_lo!$E$5,CD$5=VLOOKUP(Re_lo!$H$5,Re_lo!$N$5:$O$16,2,0)),BB704,""))</f>
        <v/>
      </c>
      <c r="CF704" s="125" t="str">
        <f>IF($C704="","",COUNTIFS(Con_ve!$C$6:$C$1005,$C704,Con_ve!$Q$6:$Q$1005,Cad_cl!CF$5))</f>
        <v/>
      </c>
      <c r="CG704" s="125" t="str">
        <f>IF($C704="","",COUNTIFS(Con_ve!$C$6:$C$1005,$C704,Con_ve!$Q$6:$Q$1005,Cad_cl!CG$5))</f>
        <v/>
      </c>
      <c r="CH704" s="125" t="str">
        <f>IF($C704="","",COUNTIFS(Con_ve!$C$6:$C$1005,$C704,Con_ve!$Q$6:$Q$1005,Cad_cl!CH$5))</f>
        <v/>
      </c>
      <c r="CI704" s="125" t="str">
        <f>IF($C704="","",COUNTIFS(Con_ve!$C$6:$C$1005,$C704,Con_ve!$Q$6:$Q$1005,Cad_cl!CI$5))</f>
        <v/>
      </c>
      <c r="CJ704" s="125" t="str">
        <f>IF($C704="","",COUNTIFS(Con_ve!$C$6:$C$1005,$C704,Con_ve!$Q$6:$Q$1005,Cad_cl!CJ$5))</f>
        <v/>
      </c>
      <c r="CK704" s="125" t="str">
        <f>IF($C704="","",COUNTIFS(Con_ve!$C$6:$C$1005,$C704,Con_ve!$Q$6:$Q$1005,Cad_cl!CK$5))</f>
        <v/>
      </c>
      <c r="CL704" s="125" t="str">
        <f>IF($C704="","",COUNTIFS(Con_ve!$C$6:$C$1005,$C704,Con_ve!$Q$6:$Q$1005,Cad_cl!CL$5))</f>
        <v/>
      </c>
      <c r="CM704" s="125" t="str">
        <f>IF($C704="","",COUNTIFS(Con_ve!$C$6:$C$1005,$C704,Con_ve!$Q$6:$Q$1005,Cad_cl!CM$5))</f>
        <v/>
      </c>
      <c r="CN704" s="125" t="str">
        <f>IF($C704="","",COUNTIFS(Con_ve!$C$6:$C$1005,$C704,Con_ve!$Q$6:$Q$1005,Cad_cl!CN$5))</f>
        <v/>
      </c>
      <c r="CO704" s="125" t="str">
        <f>IF($C704="","",COUNTIFS(Con_ve!$C$6:$C$1005,$C704,Con_ve!$Q$6:$Q$1005,Cad_cl!CO$5))</f>
        <v/>
      </c>
      <c r="CP704" s="125" t="str">
        <f>IF($C704="","",COUNTIFS(Con_ve!$C$6:$C$1005,$C704,Con_ve!$Q$6:$Q$1005,Cad_cl!CP$5))</f>
        <v/>
      </c>
      <c r="CQ704" s="125" t="str">
        <f>IF($C704="","",COUNTIFS(Con_ve!$C$6:$C$1005,$C704,Con_ve!$Q$6:$Q$1005,Cad_cl!CQ$5))</f>
        <v/>
      </c>
      <c r="CR704" s="125">
        <f t="shared" si="32"/>
        <v>0</v>
      </c>
    </row>
    <row r="705" spans="3:96" ht="30" customHeight="1">
      <c r="C705" s="153"/>
      <c r="D705" s="153"/>
      <c r="E705" s="154"/>
      <c r="F705" s="153"/>
      <c r="G705" s="155"/>
      <c r="H705" s="153"/>
      <c r="I705" s="153"/>
      <c r="J705" s="132" t="s">
        <v>309</v>
      </c>
      <c r="K705" s="133" t="s">
        <v>309</v>
      </c>
      <c r="L705" s="153"/>
      <c r="M705" s="153"/>
      <c r="N705" s="153"/>
      <c r="O705" s="153"/>
      <c r="P705" s="153"/>
      <c r="Q705" s="153"/>
      <c r="AP705" s="134" t="str">
        <f>IF(ISERR(IF($C705="","",SUMIFS(Con_ve!$F$6:$F$1005,Con_ve!$C$6:$C$1005,$C705,Con_ve!$I$6:$I$1005,"Fechada",Con_ve!$Q$6:$Q$1005,Cad_cl!AP$5))),"",IF($C705="","",SUMIFS(Con_ve!$F$6:$F$1005,Con_ve!$C$6:$C$1005,$C705,Con_ve!$I$6:$I$1005,"Fechada",Con_ve!$Q$6:$Q$1005,Cad_cl!AP$5)))</f>
        <v/>
      </c>
      <c r="AQ705" s="134" t="str">
        <f>IF(ISERR(IF($C705="","",SUMIFS(Con_ve!$F$6:$F$1005,Con_ve!$C$6:$C$1005,$C705,Con_ve!$I$6:$I$1005,"Fechada",Con_ve!$Q$6:$Q$1005,Cad_cl!AQ$5))),"",IF($C705="","",SUMIFS(Con_ve!$F$6:$F$1005,Con_ve!$C$6:$C$1005,$C705,Con_ve!$I$6:$I$1005,"Fechada",Con_ve!$Q$6:$Q$1005,Cad_cl!AQ$5)))</f>
        <v/>
      </c>
      <c r="AR705" s="134" t="str">
        <f>IF(ISERR(IF($C705="","",SUMIFS(Con_ve!$F$6:$F$1005,Con_ve!$C$6:$C$1005,$C705,Con_ve!$I$6:$I$1005,"Fechada",Con_ve!$Q$6:$Q$1005,Cad_cl!AR$5))),"",IF($C705="","",SUMIFS(Con_ve!$F$6:$F$1005,Con_ve!$C$6:$C$1005,$C705,Con_ve!$I$6:$I$1005,"Fechada",Con_ve!$Q$6:$Q$1005,Cad_cl!AR$5)))</f>
        <v/>
      </c>
      <c r="AS705" s="134" t="str">
        <f>IF(ISERR(IF($C705="","",SUMIFS(Con_ve!$F$6:$F$1005,Con_ve!$C$6:$C$1005,$C705,Con_ve!$I$6:$I$1005,"Fechada",Con_ve!$Q$6:$Q$1005,Cad_cl!AS$5))),"",IF($C705="","",SUMIFS(Con_ve!$F$6:$F$1005,Con_ve!$C$6:$C$1005,$C705,Con_ve!$I$6:$I$1005,"Fechada",Con_ve!$Q$6:$Q$1005,Cad_cl!AS$5)))</f>
        <v/>
      </c>
      <c r="AT705" s="134" t="str">
        <f>IF(ISERR(IF($C705="","",SUMIFS(Con_ve!$F$6:$F$1005,Con_ve!$C$6:$C$1005,$C705,Con_ve!$I$6:$I$1005,"Fechada",Con_ve!$Q$6:$Q$1005,Cad_cl!AT$5))),"",IF($C705="","",SUMIFS(Con_ve!$F$6:$F$1005,Con_ve!$C$6:$C$1005,$C705,Con_ve!$I$6:$I$1005,"Fechada",Con_ve!$Q$6:$Q$1005,Cad_cl!AT$5)))</f>
        <v/>
      </c>
      <c r="AU705" s="134" t="str">
        <f>IF(ISERR(IF($C705="","",SUMIFS(Con_ve!$F$6:$F$1005,Con_ve!$C$6:$C$1005,$C705,Con_ve!$I$6:$I$1005,"Fechada",Con_ve!$Q$6:$Q$1005,Cad_cl!AU$5))),"",IF($C705="","",SUMIFS(Con_ve!$F$6:$F$1005,Con_ve!$C$6:$C$1005,$C705,Con_ve!$I$6:$I$1005,"Fechada",Con_ve!$Q$6:$Q$1005,Cad_cl!AU$5)))</f>
        <v/>
      </c>
      <c r="AV705" s="134" t="str">
        <f>IF(ISERR(IF($C705="","",SUMIFS(Con_ve!$F$6:$F$1005,Con_ve!$C$6:$C$1005,$C705,Con_ve!$I$6:$I$1005,"Fechada",Con_ve!$Q$6:$Q$1005,Cad_cl!AV$5))),"",IF($C705="","",SUMIFS(Con_ve!$F$6:$F$1005,Con_ve!$C$6:$C$1005,$C705,Con_ve!$I$6:$I$1005,"Fechada",Con_ve!$Q$6:$Q$1005,Cad_cl!AV$5)))</f>
        <v/>
      </c>
      <c r="AW705" s="134" t="str">
        <f>IF(ISERR(IF($C705="","",SUMIFS(Con_ve!$F$6:$F$1005,Con_ve!$C$6:$C$1005,$C705,Con_ve!$I$6:$I$1005,"Fechada",Con_ve!$Q$6:$Q$1005,Cad_cl!AW$5))),"",IF($C705="","",SUMIFS(Con_ve!$F$6:$F$1005,Con_ve!$C$6:$C$1005,$C705,Con_ve!$I$6:$I$1005,"Fechada",Con_ve!$Q$6:$Q$1005,Cad_cl!AW$5)))</f>
        <v/>
      </c>
      <c r="AX705" s="134" t="str">
        <f>IF(ISERR(IF($C705="","",SUMIFS(Con_ve!$F$6:$F$1005,Con_ve!$C$6:$C$1005,$C705,Con_ve!$I$6:$I$1005,"Fechada",Con_ve!$Q$6:$Q$1005,Cad_cl!AX$5))),"",IF($C705="","",SUMIFS(Con_ve!$F$6:$F$1005,Con_ve!$C$6:$C$1005,$C705,Con_ve!$I$6:$I$1005,"Fechada",Con_ve!$Q$6:$Q$1005,Cad_cl!AX$5)))</f>
        <v/>
      </c>
      <c r="AY705" s="134" t="str">
        <f>IF(ISERR(IF($C705="","",SUMIFS(Con_ve!$F$6:$F$1005,Con_ve!$C$6:$C$1005,$C705,Con_ve!$I$6:$I$1005,"Fechada",Con_ve!$Q$6:$Q$1005,Cad_cl!AY$5))),"",IF($C705="","",SUMIFS(Con_ve!$F$6:$F$1005,Con_ve!$C$6:$C$1005,$C705,Con_ve!$I$6:$I$1005,"Fechada",Con_ve!$Q$6:$Q$1005,Cad_cl!AY$5)))</f>
        <v/>
      </c>
      <c r="AZ705" s="134" t="str">
        <f>IF(ISERR(IF($C705="","",SUMIFS(Con_ve!$F$6:$F$1005,Con_ve!$C$6:$C$1005,$C705,Con_ve!$I$6:$I$1005,"Fechada",Con_ve!$Q$6:$Q$1005,Cad_cl!AZ$5))),"",IF($C705="","",SUMIFS(Con_ve!$F$6:$F$1005,Con_ve!$C$6:$C$1005,$C705,Con_ve!$I$6:$I$1005,"Fechada",Con_ve!$Q$6:$Q$1005,Cad_cl!AZ$5)))</f>
        <v/>
      </c>
      <c r="BA705" s="134" t="str">
        <f>IF(ISERR(IF($C705="","",SUMIFS(Con_ve!$F$6:$F$1005,Con_ve!$C$6:$C$1005,$C705,Con_ve!$I$6:$I$1005,"Fechada",Con_ve!$Q$6:$Q$1005,Cad_cl!BA$5))),"",IF($C705="","",SUMIFS(Con_ve!$F$6:$F$1005,Con_ve!$C$6:$C$1005,$C705,Con_ve!$I$6:$I$1005,"Fechada",Con_ve!$Q$6:$Q$1005,Cad_cl!BA$5)))</f>
        <v/>
      </c>
      <c r="BB705" s="134">
        <f t="shared" si="30"/>
        <v>0</v>
      </c>
      <c r="BD705" s="134" t="str">
        <f>IF(ISERR(IF($C705="","",SUMIFS(Con_ve!$F$6:$F$1005,Con_ve!$C$6:$C$1005,$C705,Con_ve!$I$6:$I$1005,"Em negociação",Con_ve!$Q$6:$Q$1005,Cad_cl!BD$5))),"",IF($C705="","",SUMIFS(Con_ve!$F$6:$F$1005,Con_ve!$C$6:$C$1005,$C705,Con_ve!$I$6:$I$1005,"Em negociação",Con_ve!$Q$6:$Q$1005,Cad_cl!BD$5)))</f>
        <v/>
      </c>
      <c r="BE705" s="134" t="str">
        <f>IF(ISERR(IF($C705="","",SUMIFS(Con_ve!$F$6:$F$1005,Con_ve!$C$6:$C$1005,$C705,Con_ve!$I$6:$I$1005,"Em negociação",Con_ve!$Q$6:$Q$1005,Cad_cl!BE$5))),"",IF($C705="","",SUMIFS(Con_ve!$F$6:$F$1005,Con_ve!$C$6:$C$1005,$C705,Con_ve!$I$6:$I$1005,"Em negociação",Con_ve!$Q$6:$Q$1005,Cad_cl!BE$5)))</f>
        <v/>
      </c>
      <c r="BF705" s="134" t="str">
        <f>IF(ISERR(IF($C705="","",SUMIFS(Con_ve!$F$6:$F$1005,Con_ve!$C$6:$C$1005,$C705,Con_ve!$I$6:$I$1005,"Em negociação",Con_ve!$Q$6:$Q$1005,Cad_cl!BF$5))),"",IF($C705="","",SUMIFS(Con_ve!$F$6:$F$1005,Con_ve!$C$6:$C$1005,$C705,Con_ve!$I$6:$I$1005,"Em negociação",Con_ve!$Q$6:$Q$1005,Cad_cl!BF$5)))</f>
        <v/>
      </c>
      <c r="BG705" s="134" t="str">
        <f>IF(ISERR(IF($C705="","",SUMIFS(Con_ve!$F$6:$F$1005,Con_ve!$C$6:$C$1005,$C705,Con_ve!$I$6:$I$1005,"Em negociação",Con_ve!$Q$6:$Q$1005,Cad_cl!BG$5))),"",IF($C705="","",SUMIFS(Con_ve!$F$6:$F$1005,Con_ve!$C$6:$C$1005,$C705,Con_ve!$I$6:$I$1005,"Em negociação",Con_ve!$Q$6:$Q$1005,Cad_cl!BG$5)))</f>
        <v/>
      </c>
      <c r="BH705" s="134" t="str">
        <f>IF(ISERR(IF($C705="","",SUMIFS(Con_ve!$F$6:$F$1005,Con_ve!$C$6:$C$1005,$C705,Con_ve!$I$6:$I$1005,"Em negociação",Con_ve!$Q$6:$Q$1005,Cad_cl!BH$5))),"",IF($C705="","",SUMIFS(Con_ve!$F$6:$F$1005,Con_ve!$C$6:$C$1005,$C705,Con_ve!$I$6:$I$1005,"Em negociação",Con_ve!$Q$6:$Q$1005,Cad_cl!BH$5)))</f>
        <v/>
      </c>
      <c r="BI705" s="134" t="str">
        <f>IF(ISERR(IF($C705="","",SUMIFS(Con_ve!$F$6:$F$1005,Con_ve!$C$6:$C$1005,$C705,Con_ve!$I$6:$I$1005,"Em negociação",Con_ve!$Q$6:$Q$1005,Cad_cl!BI$5))),"",IF($C705="","",SUMIFS(Con_ve!$F$6:$F$1005,Con_ve!$C$6:$C$1005,$C705,Con_ve!$I$6:$I$1005,"Em negociação",Con_ve!$Q$6:$Q$1005,Cad_cl!BI$5)))</f>
        <v/>
      </c>
      <c r="BJ705" s="134" t="str">
        <f>IF(ISERR(IF($C705="","",SUMIFS(Con_ve!$F$6:$F$1005,Con_ve!$C$6:$C$1005,$C705,Con_ve!$I$6:$I$1005,"Em negociação",Con_ve!$Q$6:$Q$1005,Cad_cl!BJ$5))),"",IF($C705="","",SUMIFS(Con_ve!$F$6:$F$1005,Con_ve!$C$6:$C$1005,$C705,Con_ve!$I$6:$I$1005,"Em negociação",Con_ve!$Q$6:$Q$1005,Cad_cl!BJ$5)))</f>
        <v/>
      </c>
      <c r="BK705" s="134" t="str">
        <f>IF(ISERR(IF($C705="","",SUMIFS(Con_ve!$F$6:$F$1005,Con_ve!$C$6:$C$1005,$C705,Con_ve!$I$6:$I$1005,"Em negociação",Con_ve!$Q$6:$Q$1005,Cad_cl!BK$5))),"",IF($C705="","",SUMIFS(Con_ve!$F$6:$F$1005,Con_ve!$C$6:$C$1005,$C705,Con_ve!$I$6:$I$1005,"Em negociação",Con_ve!$Q$6:$Q$1005,Cad_cl!BK$5)))</f>
        <v/>
      </c>
      <c r="BL705" s="134" t="str">
        <f>IF(ISERR(IF($C705="","",SUMIFS(Con_ve!$F$6:$F$1005,Con_ve!$C$6:$C$1005,$C705,Con_ve!$I$6:$I$1005,"Em negociação",Con_ve!$Q$6:$Q$1005,Cad_cl!BL$5))),"",IF($C705="","",SUMIFS(Con_ve!$F$6:$F$1005,Con_ve!$C$6:$C$1005,$C705,Con_ve!$I$6:$I$1005,"Em negociação",Con_ve!$Q$6:$Q$1005,Cad_cl!BL$5)))</f>
        <v/>
      </c>
      <c r="BM705" s="134" t="str">
        <f>IF(ISERR(IF($C705="","",SUMIFS(Con_ve!$F$6:$F$1005,Con_ve!$C$6:$C$1005,$C705,Con_ve!$I$6:$I$1005,"Em negociação",Con_ve!$Q$6:$Q$1005,Cad_cl!BM$5))),"",IF($C705="","",SUMIFS(Con_ve!$F$6:$F$1005,Con_ve!$C$6:$C$1005,$C705,Con_ve!$I$6:$I$1005,"Em negociação",Con_ve!$Q$6:$Q$1005,Cad_cl!BM$5)))</f>
        <v/>
      </c>
      <c r="BN705" s="134" t="str">
        <f>IF(ISERR(IF($C705="","",SUMIFS(Con_ve!$F$6:$F$1005,Con_ve!$C$6:$C$1005,$C705,Con_ve!$I$6:$I$1005,"Em negociação",Con_ve!$Q$6:$Q$1005,Cad_cl!BN$5))),"",IF($C705="","",SUMIFS(Con_ve!$F$6:$F$1005,Con_ve!$C$6:$C$1005,$C705,Con_ve!$I$6:$I$1005,"Em negociação",Con_ve!$Q$6:$Q$1005,Cad_cl!BN$5)))</f>
        <v/>
      </c>
      <c r="BO705" s="134" t="str">
        <f>IF(ISERR(IF($C705="","",SUMIFS(Con_ve!$F$6:$F$1005,Con_ve!$C$6:$C$1005,$C705,Con_ve!$I$6:$I$1005,"Em negociação",Con_ve!$Q$6:$Q$1005,Cad_cl!BO$5))),"",IF($C705="","",SUMIFS(Con_ve!$F$6:$F$1005,Con_ve!$C$6:$C$1005,$C705,Con_ve!$I$6:$I$1005,"Em negociação",Con_ve!$Q$6:$Q$1005,Cad_cl!BO$5)))</f>
        <v/>
      </c>
      <c r="BP705" s="134">
        <f t="shared" si="31"/>
        <v>0</v>
      </c>
      <c r="BR705" s="125" t="str">
        <f>IF(ISERR(IF(AND($I705=Re_lo!$E$5,BR$5=VLOOKUP(Re_lo!$H$5,Re_lo!$N$5:$O$16,2,0)),AP705,"")),"",IF(AND($I705=Re_lo!$E$5,BR$5=VLOOKUP(Re_lo!$H$5,Re_lo!$N$5:$O$16,2,0)),AP705,""))</f>
        <v/>
      </c>
      <c r="BS705" s="125" t="str">
        <f>IF(ISERR(IF(AND($I705=Re_lo!$E$5,BS$5=VLOOKUP(Re_lo!$H$5,Re_lo!$N$5:$O$16,2,0)),AQ705,"")),"",IF(AND($I705=Re_lo!$E$5,BS$5=VLOOKUP(Re_lo!$H$5,Re_lo!$N$5:$O$16,2,0)),AQ705,""))</f>
        <v/>
      </c>
      <c r="BT705" s="125" t="str">
        <f>IF(ISERR(IF(AND($I705=Re_lo!$E$5,BT$5=VLOOKUP(Re_lo!$H$5,Re_lo!$N$5:$O$16,2,0)),AR705,"")),"",IF(AND($I705=Re_lo!$E$5,BT$5=VLOOKUP(Re_lo!$H$5,Re_lo!$N$5:$O$16,2,0)),AR705,""))</f>
        <v/>
      </c>
      <c r="BU705" s="125" t="str">
        <f>IF(ISERR(IF(AND($I705=Re_lo!$E$5,BU$5=VLOOKUP(Re_lo!$H$5,Re_lo!$N$5:$O$16,2,0)),AS705,"")),"",IF(AND($I705=Re_lo!$E$5,BU$5=VLOOKUP(Re_lo!$H$5,Re_lo!$N$5:$O$16,2,0)),AS705,""))</f>
        <v/>
      </c>
      <c r="BV705" s="125" t="str">
        <f>IF(ISERR(IF(AND($I705=Re_lo!$E$5,BV$5=VLOOKUP(Re_lo!$H$5,Re_lo!$N$5:$O$16,2,0)),AT705,"")),"",IF(AND($I705=Re_lo!$E$5,BV$5=VLOOKUP(Re_lo!$H$5,Re_lo!$N$5:$O$16,2,0)),AT705,""))</f>
        <v/>
      </c>
      <c r="BW705" s="125" t="str">
        <f>IF(ISERR(IF(AND($I705=Re_lo!$E$5,BW$5=VLOOKUP(Re_lo!$H$5,Re_lo!$N$5:$O$16,2,0)),AU705,"")),"",IF(AND($I705=Re_lo!$E$5,BW$5=VLOOKUP(Re_lo!$H$5,Re_lo!$N$5:$O$16,2,0)),AU705,""))</f>
        <v/>
      </c>
      <c r="BX705" s="125" t="str">
        <f>IF(ISERR(IF(AND($I705=Re_lo!$E$5,BX$5=VLOOKUP(Re_lo!$H$5,Re_lo!$N$5:$O$16,2,0)),AV705,"")),"",IF(AND($I705=Re_lo!$E$5,BX$5=VLOOKUP(Re_lo!$H$5,Re_lo!$N$5:$O$16,2,0)),AV705,""))</f>
        <v/>
      </c>
      <c r="BY705" s="125" t="str">
        <f>IF(ISERR(IF(AND($I705=Re_lo!$E$5,BY$5=VLOOKUP(Re_lo!$H$5,Re_lo!$N$5:$O$16,2,0)),AW705,"")),"",IF(AND($I705=Re_lo!$E$5,BY$5=VLOOKUP(Re_lo!$H$5,Re_lo!$N$5:$O$16,2,0)),AW705,""))</f>
        <v/>
      </c>
      <c r="BZ705" s="125" t="str">
        <f>IF(ISERR(IF(AND($I705=Re_lo!$E$5,BZ$5=VLOOKUP(Re_lo!$H$5,Re_lo!$N$5:$O$16,2,0)),AX705,"")),"",IF(AND($I705=Re_lo!$E$5,BZ$5=VLOOKUP(Re_lo!$H$5,Re_lo!$N$5:$O$16,2,0)),AX705,""))</f>
        <v/>
      </c>
      <c r="CA705" s="125" t="str">
        <f>IF(ISERR(IF(AND($I705=Re_lo!$E$5,CA$5=VLOOKUP(Re_lo!$H$5,Re_lo!$N$5:$O$16,2,0)),AY705,"")),"",IF(AND($I705=Re_lo!$E$5,CA$5=VLOOKUP(Re_lo!$H$5,Re_lo!$N$5:$O$16,2,0)),AY705,""))</f>
        <v/>
      </c>
      <c r="CB705" s="125" t="str">
        <f>IF(ISERR(IF(AND($I705=Re_lo!$E$5,CB$5=VLOOKUP(Re_lo!$H$5,Re_lo!$N$5:$O$16,2,0)),AZ705,"")),"",IF(AND($I705=Re_lo!$E$5,CB$5=VLOOKUP(Re_lo!$H$5,Re_lo!$N$5:$O$16,2,0)),AZ705,""))</f>
        <v/>
      </c>
      <c r="CC705" s="125" t="str">
        <f>IF(ISERR(IF(AND($I705=Re_lo!$E$5,CC$5=VLOOKUP(Re_lo!$H$5,Re_lo!$N$5:$O$16,2,0)),BA705,"")),"",IF(AND($I705=Re_lo!$E$5,CC$5=VLOOKUP(Re_lo!$H$5,Re_lo!$N$5:$O$16,2,0)),BA705,""))</f>
        <v/>
      </c>
      <c r="CD705" s="125" t="str">
        <f>IF(ISERR(IF(AND($I705=Re_lo!$E$5,CD$5=VLOOKUP(Re_lo!$H$5,Re_lo!$N$5:$O$16,2,0)),BB705,"")),"",IF(AND($I705=Re_lo!$E$5,CD$5=VLOOKUP(Re_lo!$H$5,Re_lo!$N$5:$O$16,2,0)),BB705,""))</f>
        <v/>
      </c>
      <c r="CF705" s="125" t="str">
        <f>IF($C705="","",COUNTIFS(Con_ve!$C$6:$C$1005,$C705,Con_ve!$Q$6:$Q$1005,Cad_cl!CF$5))</f>
        <v/>
      </c>
      <c r="CG705" s="125" t="str">
        <f>IF($C705="","",COUNTIFS(Con_ve!$C$6:$C$1005,$C705,Con_ve!$Q$6:$Q$1005,Cad_cl!CG$5))</f>
        <v/>
      </c>
      <c r="CH705" s="125" t="str">
        <f>IF($C705="","",COUNTIFS(Con_ve!$C$6:$C$1005,$C705,Con_ve!$Q$6:$Q$1005,Cad_cl!CH$5))</f>
        <v/>
      </c>
      <c r="CI705" s="125" t="str">
        <f>IF($C705="","",COUNTIFS(Con_ve!$C$6:$C$1005,$C705,Con_ve!$Q$6:$Q$1005,Cad_cl!CI$5))</f>
        <v/>
      </c>
      <c r="CJ705" s="125" t="str">
        <f>IF($C705="","",COUNTIFS(Con_ve!$C$6:$C$1005,$C705,Con_ve!$Q$6:$Q$1005,Cad_cl!CJ$5))</f>
        <v/>
      </c>
      <c r="CK705" s="125" t="str">
        <f>IF($C705="","",COUNTIFS(Con_ve!$C$6:$C$1005,$C705,Con_ve!$Q$6:$Q$1005,Cad_cl!CK$5))</f>
        <v/>
      </c>
      <c r="CL705" s="125" t="str">
        <f>IF($C705="","",COUNTIFS(Con_ve!$C$6:$C$1005,$C705,Con_ve!$Q$6:$Q$1005,Cad_cl!CL$5))</f>
        <v/>
      </c>
      <c r="CM705" s="125" t="str">
        <f>IF($C705="","",COUNTIFS(Con_ve!$C$6:$C$1005,$C705,Con_ve!$Q$6:$Q$1005,Cad_cl!CM$5))</f>
        <v/>
      </c>
      <c r="CN705" s="125" t="str">
        <f>IF($C705="","",COUNTIFS(Con_ve!$C$6:$C$1005,$C705,Con_ve!$Q$6:$Q$1005,Cad_cl!CN$5))</f>
        <v/>
      </c>
      <c r="CO705" s="125" t="str">
        <f>IF($C705="","",COUNTIFS(Con_ve!$C$6:$C$1005,$C705,Con_ve!$Q$6:$Q$1005,Cad_cl!CO$5))</f>
        <v/>
      </c>
      <c r="CP705" s="125" t="str">
        <f>IF($C705="","",COUNTIFS(Con_ve!$C$6:$C$1005,$C705,Con_ve!$Q$6:$Q$1005,Cad_cl!CP$5))</f>
        <v/>
      </c>
      <c r="CQ705" s="125" t="str">
        <f>IF($C705="","",COUNTIFS(Con_ve!$C$6:$C$1005,$C705,Con_ve!$Q$6:$Q$1005,Cad_cl!CQ$5))</f>
        <v/>
      </c>
      <c r="CR705" s="125">
        <f t="shared" si="32"/>
        <v>0</v>
      </c>
    </row>
    <row r="706" spans="3:96" ht="30" customHeight="1">
      <c r="C706" s="153"/>
      <c r="D706" s="153"/>
      <c r="E706" s="154"/>
      <c r="F706" s="153"/>
      <c r="G706" s="155"/>
      <c r="H706" s="153"/>
      <c r="I706" s="153"/>
      <c r="J706" s="132" t="s">
        <v>309</v>
      </c>
      <c r="K706" s="133" t="s">
        <v>309</v>
      </c>
      <c r="L706" s="153"/>
      <c r="M706" s="153"/>
      <c r="N706" s="153"/>
      <c r="O706" s="153"/>
      <c r="P706" s="153"/>
      <c r="Q706" s="153"/>
      <c r="AP706" s="134" t="str">
        <f>IF(ISERR(IF($C706="","",SUMIFS(Con_ve!$F$6:$F$1005,Con_ve!$C$6:$C$1005,$C706,Con_ve!$I$6:$I$1005,"Fechada",Con_ve!$Q$6:$Q$1005,Cad_cl!AP$5))),"",IF($C706="","",SUMIFS(Con_ve!$F$6:$F$1005,Con_ve!$C$6:$C$1005,$C706,Con_ve!$I$6:$I$1005,"Fechada",Con_ve!$Q$6:$Q$1005,Cad_cl!AP$5)))</f>
        <v/>
      </c>
      <c r="AQ706" s="134" t="str">
        <f>IF(ISERR(IF($C706="","",SUMIFS(Con_ve!$F$6:$F$1005,Con_ve!$C$6:$C$1005,$C706,Con_ve!$I$6:$I$1005,"Fechada",Con_ve!$Q$6:$Q$1005,Cad_cl!AQ$5))),"",IF($C706="","",SUMIFS(Con_ve!$F$6:$F$1005,Con_ve!$C$6:$C$1005,$C706,Con_ve!$I$6:$I$1005,"Fechada",Con_ve!$Q$6:$Q$1005,Cad_cl!AQ$5)))</f>
        <v/>
      </c>
      <c r="AR706" s="134" t="str">
        <f>IF(ISERR(IF($C706="","",SUMIFS(Con_ve!$F$6:$F$1005,Con_ve!$C$6:$C$1005,$C706,Con_ve!$I$6:$I$1005,"Fechada",Con_ve!$Q$6:$Q$1005,Cad_cl!AR$5))),"",IF($C706="","",SUMIFS(Con_ve!$F$6:$F$1005,Con_ve!$C$6:$C$1005,$C706,Con_ve!$I$6:$I$1005,"Fechada",Con_ve!$Q$6:$Q$1005,Cad_cl!AR$5)))</f>
        <v/>
      </c>
      <c r="AS706" s="134" t="str">
        <f>IF(ISERR(IF($C706="","",SUMIFS(Con_ve!$F$6:$F$1005,Con_ve!$C$6:$C$1005,$C706,Con_ve!$I$6:$I$1005,"Fechada",Con_ve!$Q$6:$Q$1005,Cad_cl!AS$5))),"",IF($C706="","",SUMIFS(Con_ve!$F$6:$F$1005,Con_ve!$C$6:$C$1005,$C706,Con_ve!$I$6:$I$1005,"Fechada",Con_ve!$Q$6:$Q$1005,Cad_cl!AS$5)))</f>
        <v/>
      </c>
      <c r="AT706" s="134" t="str">
        <f>IF(ISERR(IF($C706="","",SUMIFS(Con_ve!$F$6:$F$1005,Con_ve!$C$6:$C$1005,$C706,Con_ve!$I$6:$I$1005,"Fechada",Con_ve!$Q$6:$Q$1005,Cad_cl!AT$5))),"",IF($C706="","",SUMIFS(Con_ve!$F$6:$F$1005,Con_ve!$C$6:$C$1005,$C706,Con_ve!$I$6:$I$1005,"Fechada",Con_ve!$Q$6:$Q$1005,Cad_cl!AT$5)))</f>
        <v/>
      </c>
      <c r="AU706" s="134" t="str">
        <f>IF(ISERR(IF($C706="","",SUMIFS(Con_ve!$F$6:$F$1005,Con_ve!$C$6:$C$1005,$C706,Con_ve!$I$6:$I$1005,"Fechada",Con_ve!$Q$6:$Q$1005,Cad_cl!AU$5))),"",IF($C706="","",SUMIFS(Con_ve!$F$6:$F$1005,Con_ve!$C$6:$C$1005,$C706,Con_ve!$I$6:$I$1005,"Fechada",Con_ve!$Q$6:$Q$1005,Cad_cl!AU$5)))</f>
        <v/>
      </c>
      <c r="AV706" s="134" t="str">
        <f>IF(ISERR(IF($C706="","",SUMIFS(Con_ve!$F$6:$F$1005,Con_ve!$C$6:$C$1005,$C706,Con_ve!$I$6:$I$1005,"Fechada",Con_ve!$Q$6:$Q$1005,Cad_cl!AV$5))),"",IF($C706="","",SUMIFS(Con_ve!$F$6:$F$1005,Con_ve!$C$6:$C$1005,$C706,Con_ve!$I$6:$I$1005,"Fechada",Con_ve!$Q$6:$Q$1005,Cad_cl!AV$5)))</f>
        <v/>
      </c>
      <c r="AW706" s="134" t="str">
        <f>IF(ISERR(IF($C706="","",SUMIFS(Con_ve!$F$6:$F$1005,Con_ve!$C$6:$C$1005,$C706,Con_ve!$I$6:$I$1005,"Fechada",Con_ve!$Q$6:$Q$1005,Cad_cl!AW$5))),"",IF($C706="","",SUMIFS(Con_ve!$F$6:$F$1005,Con_ve!$C$6:$C$1005,$C706,Con_ve!$I$6:$I$1005,"Fechada",Con_ve!$Q$6:$Q$1005,Cad_cl!AW$5)))</f>
        <v/>
      </c>
      <c r="AX706" s="134" t="str">
        <f>IF(ISERR(IF($C706="","",SUMIFS(Con_ve!$F$6:$F$1005,Con_ve!$C$6:$C$1005,$C706,Con_ve!$I$6:$I$1005,"Fechada",Con_ve!$Q$6:$Q$1005,Cad_cl!AX$5))),"",IF($C706="","",SUMIFS(Con_ve!$F$6:$F$1005,Con_ve!$C$6:$C$1005,$C706,Con_ve!$I$6:$I$1005,"Fechada",Con_ve!$Q$6:$Q$1005,Cad_cl!AX$5)))</f>
        <v/>
      </c>
      <c r="AY706" s="134" t="str">
        <f>IF(ISERR(IF($C706="","",SUMIFS(Con_ve!$F$6:$F$1005,Con_ve!$C$6:$C$1005,$C706,Con_ve!$I$6:$I$1005,"Fechada",Con_ve!$Q$6:$Q$1005,Cad_cl!AY$5))),"",IF($C706="","",SUMIFS(Con_ve!$F$6:$F$1005,Con_ve!$C$6:$C$1005,$C706,Con_ve!$I$6:$I$1005,"Fechada",Con_ve!$Q$6:$Q$1005,Cad_cl!AY$5)))</f>
        <v/>
      </c>
      <c r="AZ706" s="134" t="str">
        <f>IF(ISERR(IF($C706="","",SUMIFS(Con_ve!$F$6:$F$1005,Con_ve!$C$6:$C$1005,$C706,Con_ve!$I$6:$I$1005,"Fechada",Con_ve!$Q$6:$Q$1005,Cad_cl!AZ$5))),"",IF($C706="","",SUMIFS(Con_ve!$F$6:$F$1005,Con_ve!$C$6:$C$1005,$C706,Con_ve!$I$6:$I$1005,"Fechada",Con_ve!$Q$6:$Q$1005,Cad_cl!AZ$5)))</f>
        <v/>
      </c>
      <c r="BA706" s="134" t="str">
        <f>IF(ISERR(IF($C706="","",SUMIFS(Con_ve!$F$6:$F$1005,Con_ve!$C$6:$C$1005,$C706,Con_ve!$I$6:$I$1005,"Fechada",Con_ve!$Q$6:$Q$1005,Cad_cl!BA$5))),"",IF($C706="","",SUMIFS(Con_ve!$F$6:$F$1005,Con_ve!$C$6:$C$1005,$C706,Con_ve!$I$6:$I$1005,"Fechada",Con_ve!$Q$6:$Q$1005,Cad_cl!BA$5)))</f>
        <v/>
      </c>
      <c r="BB706" s="134">
        <f t="shared" si="30"/>
        <v>0</v>
      </c>
      <c r="BD706" s="134" t="str">
        <f>IF(ISERR(IF($C706="","",SUMIFS(Con_ve!$F$6:$F$1005,Con_ve!$C$6:$C$1005,$C706,Con_ve!$I$6:$I$1005,"Em negociação",Con_ve!$Q$6:$Q$1005,Cad_cl!BD$5))),"",IF($C706="","",SUMIFS(Con_ve!$F$6:$F$1005,Con_ve!$C$6:$C$1005,$C706,Con_ve!$I$6:$I$1005,"Em negociação",Con_ve!$Q$6:$Q$1005,Cad_cl!BD$5)))</f>
        <v/>
      </c>
      <c r="BE706" s="134" t="str">
        <f>IF(ISERR(IF($C706="","",SUMIFS(Con_ve!$F$6:$F$1005,Con_ve!$C$6:$C$1005,$C706,Con_ve!$I$6:$I$1005,"Em negociação",Con_ve!$Q$6:$Q$1005,Cad_cl!BE$5))),"",IF($C706="","",SUMIFS(Con_ve!$F$6:$F$1005,Con_ve!$C$6:$C$1005,$C706,Con_ve!$I$6:$I$1005,"Em negociação",Con_ve!$Q$6:$Q$1005,Cad_cl!BE$5)))</f>
        <v/>
      </c>
      <c r="BF706" s="134" t="str">
        <f>IF(ISERR(IF($C706="","",SUMIFS(Con_ve!$F$6:$F$1005,Con_ve!$C$6:$C$1005,$C706,Con_ve!$I$6:$I$1005,"Em negociação",Con_ve!$Q$6:$Q$1005,Cad_cl!BF$5))),"",IF($C706="","",SUMIFS(Con_ve!$F$6:$F$1005,Con_ve!$C$6:$C$1005,$C706,Con_ve!$I$6:$I$1005,"Em negociação",Con_ve!$Q$6:$Q$1005,Cad_cl!BF$5)))</f>
        <v/>
      </c>
      <c r="BG706" s="134" t="str">
        <f>IF(ISERR(IF($C706="","",SUMIFS(Con_ve!$F$6:$F$1005,Con_ve!$C$6:$C$1005,$C706,Con_ve!$I$6:$I$1005,"Em negociação",Con_ve!$Q$6:$Q$1005,Cad_cl!BG$5))),"",IF($C706="","",SUMIFS(Con_ve!$F$6:$F$1005,Con_ve!$C$6:$C$1005,$C706,Con_ve!$I$6:$I$1005,"Em negociação",Con_ve!$Q$6:$Q$1005,Cad_cl!BG$5)))</f>
        <v/>
      </c>
      <c r="BH706" s="134" t="str">
        <f>IF(ISERR(IF($C706="","",SUMIFS(Con_ve!$F$6:$F$1005,Con_ve!$C$6:$C$1005,$C706,Con_ve!$I$6:$I$1005,"Em negociação",Con_ve!$Q$6:$Q$1005,Cad_cl!BH$5))),"",IF($C706="","",SUMIFS(Con_ve!$F$6:$F$1005,Con_ve!$C$6:$C$1005,$C706,Con_ve!$I$6:$I$1005,"Em negociação",Con_ve!$Q$6:$Q$1005,Cad_cl!BH$5)))</f>
        <v/>
      </c>
      <c r="BI706" s="134" t="str">
        <f>IF(ISERR(IF($C706="","",SUMIFS(Con_ve!$F$6:$F$1005,Con_ve!$C$6:$C$1005,$C706,Con_ve!$I$6:$I$1005,"Em negociação",Con_ve!$Q$6:$Q$1005,Cad_cl!BI$5))),"",IF($C706="","",SUMIFS(Con_ve!$F$6:$F$1005,Con_ve!$C$6:$C$1005,$C706,Con_ve!$I$6:$I$1005,"Em negociação",Con_ve!$Q$6:$Q$1005,Cad_cl!BI$5)))</f>
        <v/>
      </c>
      <c r="BJ706" s="134" t="str">
        <f>IF(ISERR(IF($C706="","",SUMIFS(Con_ve!$F$6:$F$1005,Con_ve!$C$6:$C$1005,$C706,Con_ve!$I$6:$I$1005,"Em negociação",Con_ve!$Q$6:$Q$1005,Cad_cl!BJ$5))),"",IF($C706="","",SUMIFS(Con_ve!$F$6:$F$1005,Con_ve!$C$6:$C$1005,$C706,Con_ve!$I$6:$I$1005,"Em negociação",Con_ve!$Q$6:$Q$1005,Cad_cl!BJ$5)))</f>
        <v/>
      </c>
      <c r="BK706" s="134" t="str">
        <f>IF(ISERR(IF($C706="","",SUMIFS(Con_ve!$F$6:$F$1005,Con_ve!$C$6:$C$1005,$C706,Con_ve!$I$6:$I$1005,"Em negociação",Con_ve!$Q$6:$Q$1005,Cad_cl!BK$5))),"",IF($C706="","",SUMIFS(Con_ve!$F$6:$F$1005,Con_ve!$C$6:$C$1005,$C706,Con_ve!$I$6:$I$1005,"Em negociação",Con_ve!$Q$6:$Q$1005,Cad_cl!BK$5)))</f>
        <v/>
      </c>
      <c r="BL706" s="134" t="str">
        <f>IF(ISERR(IF($C706="","",SUMIFS(Con_ve!$F$6:$F$1005,Con_ve!$C$6:$C$1005,$C706,Con_ve!$I$6:$I$1005,"Em negociação",Con_ve!$Q$6:$Q$1005,Cad_cl!BL$5))),"",IF($C706="","",SUMIFS(Con_ve!$F$6:$F$1005,Con_ve!$C$6:$C$1005,$C706,Con_ve!$I$6:$I$1005,"Em negociação",Con_ve!$Q$6:$Q$1005,Cad_cl!BL$5)))</f>
        <v/>
      </c>
      <c r="BM706" s="134" t="str">
        <f>IF(ISERR(IF($C706="","",SUMIFS(Con_ve!$F$6:$F$1005,Con_ve!$C$6:$C$1005,$C706,Con_ve!$I$6:$I$1005,"Em negociação",Con_ve!$Q$6:$Q$1005,Cad_cl!BM$5))),"",IF($C706="","",SUMIFS(Con_ve!$F$6:$F$1005,Con_ve!$C$6:$C$1005,$C706,Con_ve!$I$6:$I$1005,"Em negociação",Con_ve!$Q$6:$Q$1005,Cad_cl!BM$5)))</f>
        <v/>
      </c>
      <c r="BN706" s="134" t="str">
        <f>IF(ISERR(IF($C706="","",SUMIFS(Con_ve!$F$6:$F$1005,Con_ve!$C$6:$C$1005,$C706,Con_ve!$I$6:$I$1005,"Em negociação",Con_ve!$Q$6:$Q$1005,Cad_cl!BN$5))),"",IF($C706="","",SUMIFS(Con_ve!$F$6:$F$1005,Con_ve!$C$6:$C$1005,$C706,Con_ve!$I$6:$I$1005,"Em negociação",Con_ve!$Q$6:$Q$1005,Cad_cl!BN$5)))</f>
        <v/>
      </c>
      <c r="BO706" s="134" t="str">
        <f>IF(ISERR(IF($C706="","",SUMIFS(Con_ve!$F$6:$F$1005,Con_ve!$C$6:$C$1005,$C706,Con_ve!$I$6:$I$1005,"Em negociação",Con_ve!$Q$6:$Q$1005,Cad_cl!BO$5))),"",IF($C706="","",SUMIFS(Con_ve!$F$6:$F$1005,Con_ve!$C$6:$C$1005,$C706,Con_ve!$I$6:$I$1005,"Em negociação",Con_ve!$Q$6:$Q$1005,Cad_cl!BO$5)))</f>
        <v/>
      </c>
      <c r="BP706" s="134">
        <f t="shared" si="31"/>
        <v>0</v>
      </c>
      <c r="BR706" s="125" t="str">
        <f>IF(ISERR(IF(AND($I706=Re_lo!$E$5,BR$5=VLOOKUP(Re_lo!$H$5,Re_lo!$N$5:$O$16,2,0)),AP706,"")),"",IF(AND($I706=Re_lo!$E$5,BR$5=VLOOKUP(Re_lo!$H$5,Re_lo!$N$5:$O$16,2,0)),AP706,""))</f>
        <v/>
      </c>
      <c r="BS706" s="125" t="str">
        <f>IF(ISERR(IF(AND($I706=Re_lo!$E$5,BS$5=VLOOKUP(Re_lo!$H$5,Re_lo!$N$5:$O$16,2,0)),AQ706,"")),"",IF(AND($I706=Re_lo!$E$5,BS$5=VLOOKUP(Re_lo!$H$5,Re_lo!$N$5:$O$16,2,0)),AQ706,""))</f>
        <v/>
      </c>
      <c r="BT706" s="125" t="str">
        <f>IF(ISERR(IF(AND($I706=Re_lo!$E$5,BT$5=VLOOKUP(Re_lo!$H$5,Re_lo!$N$5:$O$16,2,0)),AR706,"")),"",IF(AND($I706=Re_lo!$E$5,BT$5=VLOOKUP(Re_lo!$H$5,Re_lo!$N$5:$O$16,2,0)),AR706,""))</f>
        <v/>
      </c>
      <c r="BU706" s="125" t="str">
        <f>IF(ISERR(IF(AND($I706=Re_lo!$E$5,BU$5=VLOOKUP(Re_lo!$H$5,Re_lo!$N$5:$O$16,2,0)),AS706,"")),"",IF(AND($I706=Re_lo!$E$5,BU$5=VLOOKUP(Re_lo!$H$5,Re_lo!$N$5:$O$16,2,0)),AS706,""))</f>
        <v/>
      </c>
      <c r="BV706" s="125" t="str">
        <f>IF(ISERR(IF(AND($I706=Re_lo!$E$5,BV$5=VLOOKUP(Re_lo!$H$5,Re_lo!$N$5:$O$16,2,0)),AT706,"")),"",IF(AND($I706=Re_lo!$E$5,BV$5=VLOOKUP(Re_lo!$H$5,Re_lo!$N$5:$O$16,2,0)),AT706,""))</f>
        <v/>
      </c>
      <c r="BW706" s="125" t="str">
        <f>IF(ISERR(IF(AND($I706=Re_lo!$E$5,BW$5=VLOOKUP(Re_lo!$H$5,Re_lo!$N$5:$O$16,2,0)),AU706,"")),"",IF(AND($I706=Re_lo!$E$5,BW$5=VLOOKUP(Re_lo!$H$5,Re_lo!$N$5:$O$16,2,0)),AU706,""))</f>
        <v/>
      </c>
      <c r="BX706" s="125" t="str">
        <f>IF(ISERR(IF(AND($I706=Re_lo!$E$5,BX$5=VLOOKUP(Re_lo!$H$5,Re_lo!$N$5:$O$16,2,0)),AV706,"")),"",IF(AND($I706=Re_lo!$E$5,BX$5=VLOOKUP(Re_lo!$H$5,Re_lo!$N$5:$O$16,2,0)),AV706,""))</f>
        <v/>
      </c>
      <c r="BY706" s="125" t="str">
        <f>IF(ISERR(IF(AND($I706=Re_lo!$E$5,BY$5=VLOOKUP(Re_lo!$H$5,Re_lo!$N$5:$O$16,2,0)),AW706,"")),"",IF(AND($I706=Re_lo!$E$5,BY$5=VLOOKUP(Re_lo!$H$5,Re_lo!$N$5:$O$16,2,0)),AW706,""))</f>
        <v/>
      </c>
      <c r="BZ706" s="125" t="str">
        <f>IF(ISERR(IF(AND($I706=Re_lo!$E$5,BZ$5=VLOOKUP(Re_lo!$H$5,Re_lo!$N$5:$O$16,2,0)),AX706,"")),"",IF(AND($I706=Re_lo!$E$5,BZ$5=VLOOKUP(Re_lo!$H$5,Re_lo!$N$5:$O$16,2,0)),AX706,""))</f>
        <v/>
      </c>
      <c r="CA706" s="125" t="str">
        <f>IF(ISERR(IF(AND($I706=Re_lo!$E$5,CA$5=VLOOKUP(Re_lo!$H$5,Re_lo!$N$5:$O$16,2,0)),AY706,"")),"",IF(AND($I706=Re_lo!$E$5,CA$5=VLOOKUP(Re_lo!$H$5,Re_lo!$N$5:$O$16,2,0)),AY706,""))</f>
        <v/>
      </c>
      <c r="CB706" s="125" t="str">
        <f>IF(ISERR(IF(AND($I706=Re_lo!$E$5,CB$5=VLOOKUP(Re_lo!$H$5,Re_lo!$N$5:$O$16,2,0)),AZ706,"")),"",IF(AND($I706=Re_lo!$E$5,CB$5=VLOOKUP(Re_lo!$H$5,Re_lo!$N$5:$O$16,2,0)),AZ706,""))</f>
        <v/>
      </c>
      <c r="CC706" s="125" t="str">
        <f>IF(ISERR(IF(AND($I706=Re_lo!$E$5,CC$5=VLOOKUP(Re_lo!$H$5,Re_lo!$N$5:$O$16,2,0)),BA706,"")),"",IF(AND($I706=Re_lo!$E$5,CC$5=VLOOKUP(Re_lo!$H$5,Re_lo!$N$5:$O$16,2,0)),BA706,""))</f>
        <v/>
      </c>
      <c r="CD706" s="125" t="str">
        <f>IF(ISERR(IF(AND($I706=Re_lo!$E$5,CD$5=VLOOKUP(Re_lo!$H$5,Re_lo!$N$5:$O$16,2,0)),BB706,"")),"",IF(AND($I706=Re_lo!$E$5,CD$5=VLOOKUP(Re_lo!$H$5,Re_lo!$N$5:$O$16,2,0)),BB706,""))</f>
        <v/>
      </c>
      <c r="CF706" s="125" t="str">
        <f>IF($C706="","",COUNTIFS(Con_ve!$C$6:$C$1005,$C706,Con_ve!$Q$6:$Q$1005,Cad_cl!CF$5))</f>
        <v/>
      </c>
      <c r="CG706" s="125" t="str">
        <f>IF($C706="","",COUNTIFS(Con_ve!$C$6:$C$1005,$C706,Con_ve!$Q$6:$Q$1005,Cad_cl!CG$5))</f>
        <v/>
      </c>
      <c r="CH706" s="125" t="str">
        <f>IF($C706="","",COUNTIFS(Con_ve!$C$6:$C$1005,$C706,Con_ve!$Q$6:$Q$1005,Cad_cl!CH$5))</f>
        <v/>
      </c>
      <c r="CI706" s="125" t="str">
        <f>IF($C706="","",COUNTIFS(Con_ve!$C$6:$C$1005,$C706,Con_ve!$Q$6:$Q$1005,Cad_cl!CI$5))</f>
        <v/>
      </c>
      <c r="CJ706" s="125" t="str">
        <f>IF($C706="","",COUNTIFS(Con_ve!$C$6:$C$1005,$C706,Con_ve!$Q$6:$Q$1005,Cad_cl!CJ$5))</f>
        <v/>
      </c>
      <c r="CK706" s="125" t="str">
        <f>IF($C706="","",COUNTIFS(Con_ve!$C$6:$C$1005,$C706,Con_ve!$Q$6:$Q$1005,Cad_cl!CK$5))</f>
        <v/>
      </c>
      <c r="CL706" s="125" t="str">
        <f>IF($C706="","",COUNTIFS(Con_ve!$C$6:$C$1005,$C706,Con_ve!$Q$6:$Q$1005,Cad_cl!CL$5))</f>
        <v/>
      </c>
      <c r="CM706" s="125" t="str">
        <f>IF($C706="","",COUNTIFS(Con_ve!$C$6:$C$1005,$C706,Con_ve!$Q$6:$Q$1005,Cad_cl!CM$5))</f>
        <v/>
      </c>
      <c r="CN706" s="125" t="str">
        <f>IF($C706="","",COUNTIFS(Con_ve!$C$6:$C$1005,$C706,Con_ve!$Q$6:$Q$1005,Cad_cl!CN$5))</f>
        <v/>
      </c>
      <c r="CO706" s="125" t="str">
        <f>IF($C706="","",COUNTIFS(Con_ve!$C$6:$C$1005,$C706,Con_ve!$Q$6:$Q$1005,Cad_cl!CO$5))</f>
        <v/>
      </c>
      <c r="CP706" s="125" t="str">
        <f>IF($C706="","",COUNTIFS(Con_ve!$C$6:$C$1005,$C706,Con_ve!$Q$6:$Q$1005,Cad_cl!CP$5))</f>
        <v/>
      </c>
      <c r="CQ706" s="125" t="str">
        <f>IF($C706="","",COUNTIFS(Con_ve!$C$6:$C$1005,$C706,Con_ve!$Q$6:$Q$1005,Cad_cl!CQ$5))</f>
        <v/>
      </c>
      <c r="CR706" s="125">
        <f t="shared" si="32"/>
        <v>0</v>
      </c>
    </row>
    <row r="707" spans="3:96" ht="30" customHeight="1">
      <c r="C707" s="153"/>
      <c r="D707" s="153"/>
      <c r="E707" s="154"/>
      <c r="F707" s="153"/>
      <c r="G707" s="155"/>
      <c r="H707" s="153"/>
      <c r="I707" s="153"/>
      <c r="J707" s="132" t="s">
        <v>309</v>
      </c>
      <c r="K707" s="133" t="s">
        <v>309</v>
      </c>
      <c r="L707" s="153"/>
      <c r="M707" s="153"/>
      <c r="N707" s="153"/>
      <c r="O707" s="153"/>
      <c r="P707" s="153"/>
      <c r="Q707" s="153"/>
      <c r="AP707" s="134" t="str">
        <f>IF(ISERR(IF($C707="","",SUMIFS(Con_ve!$F$6:$F$1005,Con_ve!$C$6:$C$1005,$C707,Con_ve!$I$6:$I$1005,"Fechada",Con_ve!$Q$6:$Q$1005,Cad_cl!AP$5))),"",IF($C707="","",SUMIFS(Con_ve!$F$6:$F$1005,Con_ve!$C$6:$C$1005,$C707,Con_ve!$I$6:$I$1005,"Fechada",Con_ve!$Q$6:$Q$1005,Cad_cl!AP$5)))</f>
        <v/>
      </c>
      <c r="AQ707" s="134" t="str">
        <f>IF(ISERR(IF($C707="","",SUMIFS(Con_ve!$F$6:$F$1005,Con_ve!$C$6:$C$1005,$C707,Con_ve!$I$6:$I$1005,"Fechada",Con_ve!$Q$6:$Q$1005,Cad_cl!AQ$5))),"",IF($C707="","",SUMIFS(Con_ve!$F$6:$F$1005,Con_ve!$C$6:$C$1005,$C707,Con_ve!$I$6:$I$1005,"Fechada",Con_ve!$Q$6:$Q$1005,Cad_cl!AQ$5)))</f>
        <v/>
      </c>
      <c r="AR707" s="134" t="str">
        <f>IF(ISERR(IF($C707="","",SUMIFS(Con_ve!$F$6:$F$1005,Con_ve!$C$6:$C$1005,$C707,Con_ve!$I$6:$I$1005,"Fechada",Con_ve!$Q$6:$Q$1005,Cad_cl!AR$5))),"",IF($C707="","",SUMIFS(Con_ve!$F$6:$F$1005,Con_ve!$C$6:$C$1005,$C707,Con_ve!$I$6:$I$1005,"Fechada",Con_ve!$Q$6:$Q$1005,Cad_cl!AR$5)))</f>
        <v/>
      </c>
      <c r="AS707" s="134" t="str">
        <f>IF(ISERR(IF($C707="","",SUMIFS(Con_ve!$F$6:$F$1005,Con_ve!$C$6:$C$1005,$C707,Con_ve!$I$6:$I$1005,"Fechada",Con_ve!$Q$6:$Q$1005,Cad_cl!AS$5))),"",IF($C707="","",SUMIFS(Con_ve!$F$6:$F$1005,Con_ve!$C$6:$C$1005,$C707,Con_ve!$I$6:$I$1005,"Fechada",Con_ve!$Q$6:$Q$1005,Cad_cl!AS$5)))</f>
        <v/>
      </c>
      <c r="AT707" s="134" t="str">
        <f>IF(ISERR(IF($C707="","",SUMIFS(Con_ve!$F$6:$F$1005,Con_ve!$C$6:$C$1005,$C707,Con_ve!$I$6:$I$1005,"Fechada",Con_ve!$Q$6:$Q$1005,Cad_cl!AT$5))),"",IF($C707="","",SUMIFS(Con_ve!$F$6:$F$1005,Con_ve!$C$6:$C$1005,$C707,Con_ve!$I$6:$I$1005,"Fechada",Con_ve!$Q$6:$Q$1005,Cad_cl!AT$5)))</f>
        <v/>
      </c>
      <c r="AU707" s="134" t="str">
        <f>IF(ISERR(IF($C707="","",SUMIFS(Con_ve!$F$6:$F$1005,Con_ve!$C$6:$C$1005,$C707,Con_ve!$I$6:$I$1005,"Fechada",Con_ve!$Q$6:$Q$1005,Cad_cl!AU$5))),"",IF($C707="","",SUMIFS(Con_ve!$F$6:$F$1005,Con_ve!$C$6:$C$1005,$C707,Con_ve!$I$6:$I$1005,"Fechada",Con_ve!$Q$6:$Q$1005,Cad_cl!AU$5)))</f>
        <v/>
      </c>
      <c r="AV707" s="134" t="str">
        <f>IF(ISERR(IF($C707="","",SUMIFS(Con_ve!$F$6:$F$1005,Con_ve!$C$6:$C$1005,$C707,Con_ve!$I$6:$I$1005,"Fechada",Con_ve!$Q$6:$Q$1005,Cad_cl!AV$5))),"",IF($C707="","",SUMIFS(Con_ve!$F$6:$F$1005,Con_ve!$C$6:$C$1005,$C707,Con_ve!$I$6:$I$1005,"Fechada",Con_ve!$Q$6:$Q$1005,Cad_cl!AV$5)))</f>
        <v/>
      </c>
      <c r="AW707" s="134" t="str">
        <f>IF(ISERR(IF($C707="","",SUMIFS(Con_ve!$F$6:$F$1005,Con_ve!$C$6:$C$1005,$C707,Con_ve!$I$6:$I$1005,"Fechada",Con_ve!$Q$6:$Q$1005,Cad_cl!AW$5))),"",IF($C707="","",SUMIFS(Con_ve!$F$6:$F$1005,Con_ve!$C$6:$C$1005,$C707,Con_ve!$I$6:$I$1005,"Fechada",Con_ve!$Q$6:$Q$1005,Cad_cl!AW$5)))</f>
        <v/>
      </c>
      <c r="AX707" s="134" t="str">
        <f>IF(ISERR(IF($C707="","",SUMIFS(Con_ve!$F$6:$F$1005,Con_ve!$C$6:$C$1005,$C707,Con_ve!$I$6:$I$1005,"Fechada",Con_ve!$Q$6:$Q$1005,Cad_cl!AX$5))),"",IF($C707="","",SUMIFS(Con_ve!$F$6:$F$1005,Con_ve!$C$6:$C$1005,$C707,Con_ve!$I$6:$I$1005,"Fechada",Con_ve!$Q$6:$Q$1005,Cad_cl!AX$5)))</f>
        <v/>
      </c>
      <c r="AY707" s="134" t="str">
        <f>IF(ISERR(IF($C707="","",SUMIFS(Con_ve!$F$6:$F$1005,Con_ve!$C$6:$C$1005,$C707,Con_ve!$I$6:$I$1005,"Fechada",Con_ve!$Q$6:$Q$1005,Cad_cl!AY$5))),"",IF($C707="","",SUMIFS(Con_ve!$F$6:$F$1005,Con_ve!$C$6:$C$1005,$C707,Con_ve!$I$6:$I$1005,"Fechada",Con_ve!$Q$6:$Q$1005,Cad_cl!AY$5)))</f>
        <v/>
      </c>
      <c r="AZ707" s="134" t="str">
        <f>IF(ISERR(IF($C707="","",SUMIFS(Con_ve!$F$6:$F$1005,Con_ve!$C$6:$C$1005,$C707,Con_ve!$I$6:$I$1005,"Fechada",Con_ve!$Q$6:$Q$1005,Cad_cl!AZ$5))),"",IF($C707="","",SUMIFS(Con_ve!$F$6:$F$1005,Con_ve!$C$6:$C$1005,$C707,Con_ve!$I$6:$I$1005,"Fechada",Con_ve!$Q$6:$Q$1005,Cad_cl!AZ$5)))</f>
        <v/>
      </c>
      <c r="BA707" s="134" t="str">
        <f>IF(ISERR(IF($C707="","",SUMIFS(Con_ve!$F$6:$F$1005,Con_ve!$C$6:$C$1005,$C707,Con_ve!$I$6:$I$1005,"Fechada",Con_ve!$Q$6:$Q$1005,Cad_cl!BA$5))),"",IF($C707="","",SUMIFS(Con_ve!$F$6:$F$1005,Con_ve!$C$6:$C$1005,$C707,Con_ve!$I$6:$I$1005,"Fechada",Con_ve!$Q$6:$Q$1005,Cad_cl!BA$5)))</f>
        <v/>
      </c>
      <c r="BB707" s="134">
        <f t="shared" si="30"/>
        <v>0</v>
      </c>
      <c r="BD707" s="134" t="str">
        <f>IF(ISERR(IF($C707="","",SUMIFS(Con_ve!$F$6:$F$1005,Con_ve!$C$6:$C$1005,$C707,Con_ve!$I$6:$I$1005,"Em negociação",Con_ve!$Q$6:$Q$1005,Cad_cl!BD$5))),"",IF($C707="","",SUMIFS(Con_ve!$F$6:$F$1005,Con_ve!$C$6:$C$1005,$C707,Con_ve!$I$6:$I$1005,"Em negociação",Con_ve!$Q$6:$Q$1005,Cad_cl!BD$5)))</f>
        <v/>
      </c>
      <c r="BE707" s="134" t="str">
        <f>IF(ISERR(IF($C707="","",SUMIFS(Con_ve!$F$6:$F$1005,Con_ve!$C$6:$C$1005,$C707,Con_ve!$I$6:$I$1005,"Em negociação",Con_ve!$Q$6:$Q$1005,Cad_cl!BE$5))),"",IF($C707="","",SUMIFS(Con_ve!$F$6:$F$1005,Con_ve!$C$6:$C$1005,$C707,Con_ve!$I$6:$I$1005,"Em negociação",Con_ve!$Q$6:$Q$1005,Cad_cl!BE$5)))</f>
        <v/>
      </c>
      <c r="BF707" s="134" t="str">
        <f>IF(ISERR(IF($C707="","",SUMIFS(Con_ve!$F$6:$F$1005,Con_ve!$C$6:$C$1005,$C707,Con_ve!$I$6:$I$1005,"Em negociação",Con_ve!$Q$6:$Q$1005,Cad_cl!BF$5))),"",IF($C707="","",SUMIFS(Con_ve!$F$6:$F$1005,Con_ve!$C$6:$C$1005,$C707,Con_ve!$I$6:$I$1005,"Em negociação",Con_ve!$Q$6:$Q$1005,Cad_cl!BF$5)))</f>
        <v/>
      </c>
      <c r="BG707" s="134" t="str">
        <f>IF(ISERR(IF($C707="","",SUMIFS(Con_ve!$F$6:$F$1005,Con_ve!$C$6:$C$1005,$C707,Con_ve!$I$6:$I$1005,"Em negociação",Con_ve!$Q$6:$Q$1005,Cad_cl!BG$5))),"",IF($C707="","",SUMIFS(Con_ve!$F$6:$F$1005,Con_ve!$C$6:$C$1005,$C707,Con_ve!$I$6:$I$1005,"Em negociação",Con_ve!$Q$6:$Q$1005,Cad_cl!BG$5)))</f>
        <v/>
      </c>
      <c r="BH707" s="134" t="str">
        <f>IF(ISERR(IF($C707="","",SUMIFS(Con_ve!$F$6:$F$1005,Con_ve!$C$6:$C$1005,$C707,Con_ve!$I$6:$I$1005,"Em negociação",Con_ve!$Q$6:$Q$1005,Cad_cl!BH$5))),"",IF($C707="","",SUMIFS(Con_ve!$F$6:$F$1005,Con_ve!$C$6:$C$1005,$C707,Con_ve!$I$6:$I$1005,"Em negociação",Con_ve!$Q$6:$Q$1005,Cad_cl!BH$5)))</f>
        <v/>
      </c>
      <c r="BI707" s="134" t="str">
        <f>IF(ISERR(IF($C707="","",SUMIFS(Con_ve!$F$6:$F$1005,Con_ve!$C$6:$C$1005,$C707,Con_ve!$I$6:$I$1005,"Em negociação",Con_ve!$Q$6:$Q$1005,Cad_cl!BI$5))),"",IF($C707="","",SUMIFS(Con_ve!$F$6:$F$1005,Con_ve!$C$6:$C$1005,$C707,Con_ve!$I$6:$I$1005,"Em negociação",Con_ve!$Q$6:$Q$1005,Cad_cl!BI$5)))</f>
        <v/>
      </c>
      <c r="BJ707" s="134" t="str">
        <f>IF(ISERR(IF($C707="","",SUMIFS(Con_ve!$F$6:$F$1005,Con_ve!$C$6:$C$1005,$C707,Con_ve!$I$6:$I$1005,"Em negociação",Con_ve!$Q$6:$Q$1005,Cad_cl!BJ$5))),"",IF($C707="","",SUMIFS(Con_ve!$F$6:$F$1005,Con_ve!$C$6:$C$1005,$C707,Con_ve!$I$6:$I$1005,"Em negociação",Con_ve!$Q$6:$Q$1005,Cad_cl!BJ$5)))</f>
        <v/>
      </c>
      <c r="BK707" s="134" t="str">
        <f>IF(ISERR(IF($C707="","",SUMIFS(Con_ve!$F$6:$F$1005,Con_ve!$C$6:$C$1005,$C707,Con_ve!$I$6:$I$1005,"Em negociação",Con_ve!$Q$6:$Q$1005,Cad_cl!BK$5))),"",IF($C707="","",SUMIFS(Con_ve!$F$6:$F$1005,Con_ve!$C$6:$C$1005,$C707,Con_ve!$I$6:$I$1005,"Em negociação",Con_ve!$Q$6:$Q$1005,Cad_cl!BK$5)))</f>
        <v/>
      </c>
      <c r="BL707" s="134" t="str">
        <f>IF(ISERR(IF($C707="","",SUMIFS(Con_ve!$F$6:$F$1005,Con_ve!$C$6:$C$1005,$C707,Con_ve!$I$6:$I$1005,"Em negociação",Con_ve!$Q$6:$Q$1005,Cad_cl!BL$5))),"",IF($C707="","",SUMIFS(Con_ve!$F$6:$F$1005,Con_ve!$C$6:$C$1005,$C707,Con_ve!$I$6:$I$1005,"Em negociação",Con_ve!$Q$6:$Q$1005,Cad_cl!BL$5)))</f>
        <v/>
      </c>
      <c r="BM707" s="134" t="str">
        <f>IF(ISERR(IF($C707="","",SUMIFS(Con_ve!$F$6:$F$1005,Con_ve!$C$6:$C$1005,$C707,Con_ve!$I$6:$I$1005,"Em negociação",Con_ve!$Q$6:$Q$1005,Cad_cl!BM$5))),"",IF($C707="","",SUMIFS(Con_ve!$F$6:$F$1005,Con_ve!$C$6:$C$1005,$C707,Con_ve!$I$6:$I$1005,"Em negociação",Con_ve!$Q$6:$Q$1005,Cad_cl!BM$5)))</f>
        <v/>
      </c>
      <c r="BN707" s="134" t="str">
        <f>IF(ISERR(IF($C707="","",SUMIFS(Con_ve!$F$6:$F$1005,Con_ve!$C$6:$C$1005,$C707,Con_ve!$I$6:$I$1005,"Em negociação",Con_ve!$Q$6:$Q$1005,Cad_cl!BN$5))),"",IF($C707="","",SUMIFS(Con_ve!$F$6:$F$1005,Con_ve!$C$6:$C$1005,$C707,Con_ve!$I$6:$I$1005,"Em negociação",Con_ve!$Q$6:$Q$1005,Cad_cl!BN$5)))</f>
        <v/>
      </c>
      <c r="BO707" s="134" t="str">
        <f>IF(ISERR(IF($C707="","",SUMIFS(Con_ve!$F$6:$F$1005,Con_ve!$C$6:$C$1005,$C707,Con_ve!$I$6:$I$1005,"Em negociação",Con_ve!$Q$6:$Q$1005,Cad_cl!BO$5))),"",IF($C707="","",SUMIFS(Con_ve!$F$6:$F$1005,Con_ve!$C$6:$C$1005,$C707,Con_ve!$I$6:$I$1005,"Em negociação",Con_ve!$Q$6:$Q$1005,Cad_cl!BO$5)))</f>
        <v/>
      </c>
      <c r="BP707" s="134">
        <f t="shared" si="31"/>
        <v>0</v>
      </c>
      <c r="BR707" s="125" t="str">
        <f>IF(ISERR(IF(AND($I707=Re_lo!$E$5,BR$5=VLOOKUP(Re_lo!$H$5,Re_lo!$N$5:$O$16,2,0)),AP707,"")),"",IF(AND($I707=Re_lo!$E$5,BR$5=VLOOKUP(Re_lo!$H$5,Re_lo!$N$5:$O$16,2,0)),AP707,""))</f>
        <v/>
      </c>
      <c r="BS707" s="125" t="str">
        <f>IF(ISERR(IF(AND($I707=Re_lo!$E$5,BS$5=VLOOKUP(Re_lo!$H$5,Re_lo!$N$5:$O$16,2,0)),AQ707,"")),"",IF(AND($I707=Re_lo!$E$5,BS$5=VLOOKUP(Re_lo!$H$5,Re_lo!$N$5:$O$16,2,0)),AQ707,""))</f>
        <v/>
      </c>
      <c r="BT707" s="125" t="str">
        <f>IF(ISERR(IF(AND($I707=Re_lo!$E$5,BT$5=VLOOKUP(Re_lo!$H$5,Re_lo!$N$5:$O$16,2,0)),AR707,"")),"",IF(AND($I707=Re_lo!$E$5,BT$5=VLOOKUP(Re_lo!$H$5,Re_lo!$N$5:$O$16,2,0)),AR707,""))</f>
        <v/>
      </c>
      <c r="BU707" s="125" t="str">
        <f>IF(ISERR(IF(AND($I707=Re_lo!$E$5,BU$5=VLOOKUP(Re_lo!$H$5,Re_lo!$N$5:$O$16,2,0)),AS707,"")),"",IF(AND($I707=Re_lo!$E$5,BU$5=VLOOKUP(Re_lo!$H$5,Re_lo!$N$5:$O$16,2,0)),AS707,""))</f>
        <v/>
      </c>
      <c r="BV707" s="125" t="str">
        <f>IF(ISERR(IF(AND($I707=Re_lo!$E$5,BV$5=VLOOKUP(Re_lo!$H$5,Re_lo!$N$5:$O$16,2,0)),AT707,"")),"",IF(AND($I707=Re_lo!$E$5,BV$5=VLOOKUP(Re_lo!$H$5,Re_lo!$N$5:$O$16,2,0)),AT707,""))</f>
        <v/>
      </c>
      <c r="BW707" s="125" t="str">
        <f>IF(ISERR(IF(AND($I707=Re_lo!$E$5,BW$5=VLOOKUP(Re_lo!$H$5,Re_lo!$N$5:$O$16,2,0)),AU707,"")),"",IF(AND($I707=Re_lo!$E$5,BW$5=VLOOKUP(Re_lo!$H$5,Re_lo!$N$5:$O$16,2,0)),AU707,""))</f>
        <v/>
      </c>
      <c r="BX707" s="125" t="str">
        <f>IF(ISERR(IF(AND($I707=Re_lo!$E$5,BX$5=VLOOKUP(Re_lo!$H$5,Re_lo!$N$5:$O$16,2,0)),AV707,"")),"",IF(AND($I707=Re_lo!$E$5,BX$5=VLOOKUP(Re_lo!$H$5,Re_lo!$N$5:$O$16,2,0)),AV707,""))</f>
        <v/>
      </c>
      <c r="BY707" s="125" t="str">
        <f>IF(ISERR(IF(AND($I707=Re_lo!$E$5,BY$5=VLOOKUP(Re_lo!$H$5,Re_lo!$N$5:$O$16,2,0)),AW707,"")),"",IF(AND($I707=Re_lo!$E$5,BY$5=VLOOKUP(Re_lo!$H$5,Re_lo!$N$5:$O$16,2,0)),AW707,""))</f>
        <v/>
      </c>
      <c r="BZ707" s="125" t="str">
        <f>IF(ISERR(IF(AND($I707=Re_lo!$E$5,BZ$5=VLOOKUP(Re_lo!$H$5,Re_lo!$N$5:$O$16,2,0)),AX707,"")),"",IF(AND($I707=Re_lo!$E$5,BZ$5=VLOOKUP(Re_lo!$H$5,Re_lo!$N$5:$O$16,2,0)),AX707,""))</f>
        <v/>
      </c>
      <c r="CA707" s="125" t="str">
        <f>IF(ISERR(IF(AND($I707=Re_lo!$E$5,CA$5=VLOOKUP(Re_lo!$H$5,Re_lo!$N$5:$O$16,2,0)),AY707,"")),"",IF(AND($I707=Re_lo!$E$5,CA$5=VLOOKUP(Re_lo!$H$5,Re_lo!$N$5:$O$16,2,0)),AY707,""))</f>
        <v/>
      </c>
      <c r="CB707" s="125" t="str">
        <f>IF(ISERR(IF(AND($I707=Re_lo!$E$5,CB$5=VLOOKUP(Re_lo!$H$5,Re_lo!$N$5:$O$16,2,0)),AZ707,"")),"",IF(AND($I707=Re_lo!$E$5,CB$5=VLOOKUP(Re_lo!$H$5,Re_lo!$N$5:$O$16,2,0)),AZ707,""))</f>
        <v/>
      </c>
      <c r="CC707" s="125" t="str">
        <f>IF(ISERR(IF(AND($I707=Re_lo!$E$5,CC$5=VLOOKUP(Re_lo!$H$5,Re_lo!$N$5:$O$16,2,0)),BA707,"")),"",IF(AND($I707=Re_lo!$E$5,CC$5=VLOOKUP(Re_lo!$H$5,Re_lo!$N$5:$O$16,2,0)),BA707,""))</f>
        <v/>
      </c>
      <c r="CD707" s="125" t="str">
        <f>IF(ISERR(IF(AND($I707=Re_lo!$E$5,CD$5=VLOOKUP(Re_lo!$H$5,Re_lo!$N$5:$O$16,2,0)),BB707,"")),"",IF(AND($I707=Re_lo!$E$5,CD$5=VLOOKUP(Re_lo!$H$5,Re_lo!$N$5:$O$16,2,0)),BB707,""))</f>
        <v/>
      </c>
      <c r="CF707" s="125" t="str">
        <f>IF($C707="","",COUNTIFS(Con_ve!$C$6:$C$1005,$C707,Con_ve!$Q$6:$Q$1005,Cad_cl!CF$5))</f>
        <v/>
      </c>
      <c r="CG707" s="125" t="str">
        <f>IF($C707="","",COUNTIFS(Con_ve!$C$6:$C$1005,$C707,Con_ve!$Q$6:$Q$1005,Cad_cl!CG$5))</f>
        <v/>
      </c>
      <c r="CH707" s="125" t="str">
        <f>IF($C707="","",COUNTIFS(Con_ve!$C$6:$C$1005,$C707,Con_ve!$Q$6:$Q$1005,Cad_cl!CH$5))</f>
        <v/>
      </c>
      <c r="CI707" s="125" t="str">
        <f>IF($C707="","",COUNTIFS(Con_ve!$C$6:$C$1005,$C707,Con_ve!$Q$6:$Q$1005,Cad_cl!CI$5))</f>
        <v/>
      </c>
      <c r="CJ707" s="125" t="str">
        <f>IF($C707="","",COUNTIFS(Con_ve!$C$6:$C$1005,$C707,Con_ve!$Q$6:$Q$1005,Cad_cl!CJ$5))</f>
        <v/>
      </c>
      <c r="CK707" s="125" t="str">
        <f>IF($C707="","",COUNTIFS(Con_ve!$C$6:$C$1005,$C707,Con_ve!$Q$6:$Q$1005,Cad_cl!CK$5))</f>
        <v/>
      </c>
      <c r="CL707" s="125" t="str">
        <f>IF($C707="","",COUNTIFS(Con_ve!$C$6:$C$1005,$C707,Con_ve!$Q$6:$Q$1005,Cad_cl!CL$5))</f>
        <v/>
      </c>
      <c r="CM707" s="125" t="str">
        <f>IF($C707="","",COUNTIFS(Con_ve!$C$6:$C$1005,$C707,Con_ve!$Q$6:$Q$1005,Cad_cl!CM$5))</f>
        <v/>
      </c>
      <c r="CN707" s="125" t="str">
        <f>IF($C707="","",COUNTIFS(Con_ve!$C$6:$C$1005,$C707,Con_ve!$Q$6:$Q$1005,Cad_cl!CN$5))</f>
        <v/>
      </c>
      <c r="CO707" s="125" t="str">
        <f>IF($C707="","",COUNTIFS(Con_ve!$C$6:$C$1005,$C707,Con_ve!$Q$6:$Q$1005,Cad_cl!CO$5))</f>
        <v/>
      </c>
      <c r="CP707" s="125" t="str">
        <f>IF($C707="","",COUNTIFS(Con_ve!$C$6:$C$1005,$C707,Con_ve!$Q$6:$Q$1005,Cad_cl!CP$5))</f>
        <v/>
      </c>
      <c r="CQ707" s="125" t="str">
        <f>IF($C707="","",COUNTIFS(Con_ve!$C$6:$C$1005,$C707,Con_ve!$Q$6:$Q$1005,Cad_cl!CQ$5))</f>
        <v/>
      </c>
      <c r="CR707" s="125">
        <f t="shared" si="32"/>
        <v>0</v>
      </c>
    </row>
    <row r="708" spans="3:96" ht="30" customHeight="1">
      <c r="C708" s="153"/>
      <c r="D708" s="153"/>
      <c r="E708" s="154"/>
      <c r="F708" s="153"/>
      <c r="G708" s="155"/>
      <c r="H708" s="153"/>
      <c r="I708" s="153"/>
      <c r="J708" s="132" t="s">
        <v>309</v>
      </c>
      <c r="K708" s="133" t="s">
        <v>309</v>
      </c>
      <c r="L708" s="153"/>
      <c r="M708" s="153"/>
      <c r="N708" s="153"/>
      <c r="O708" s="153"/>
      <c r="P708" s="153"/>
      <c r="Q708" s="153"/>
      <c r="AP708" s="134" t="str">
        <f>IF(ISERR(IF($C708="","",SUMIFS(Con_ve!$F$6:$F$1005,Con_ve!$C$6:$C$1005,$C708,Con_ve!$I$6:$I$1005,"Fechada",Con_ve!$Q$6:$Q$1005,Cad_cl!AP$5))),"",IF($C708="","",SUMIFS(Con_ve!$F$6:$F$1005,Con_ve!$C$6:$C$1005,$C708,Con_ve!$I$6:$I$1005,"Fechada",Con_ve!$Q$6:$Q$1005,Cad_cl!AP$5)))</f>
        <v/>
      </c>
      <c r="AQ708" s="134" t="str">
        <f>IF(ISERR(IF($C708="","",SUMIFS(Con_ve!$F$6:$F$1005,Con_ve!$C$6:$C$1005,$C708,Con_ve!$I$6:$I$1005,"Fechada",Con_ve!$Q$6:$Q$1005,Cad_cl!AQ$5))),"",IF($C708="","",SUMIFS(Con_ve!$F$6:$F$1005,Con_ve!$C$6:$C$1005,$C708,Con_ve!$I$6:$I$1005,"Fechada",Con_ve!$Q$6:$Q$1005,Cad_cl!AQ$5)))</f>
        <v/>
      </c>
      <c r="AR708" s="134" t="str">
        <f>IF(ISERR(IF($C708="","",SUMIFS(Con_ve!$F$6:$F$1005,Con_ve!$C$6:$C$1005,$C708,Con_ve!$I$6:$I$1005,"Fechada",Con_ve!$Q$6:$Q$1005,Cad_cl!AR$5))),"",IF($C708="","",SUMIFS(Con_ve!$F$6:$F$1005,Con_ve!$C$6:$C$1005,$C708,Con_ve!$I$6:$I$1005,"Fechada",Con_ve!$Q$6:$Q$1005,Cad_cl!AR$5)))</f>
        <v/>
      </c>
      <c r="AS708" s="134" t="str">
        <f>IF(ISERR(IF($C708="","",SUMIFS(Con_ve!$F$6:$F$1005,Con_ve!$C$6:$C$1005,$C708,Con_ve!$I$6:$I$1005,"Fechada",Con_ve!$Q$6:$Q$1005,Cad_cl!AS$5))),"",IF($C708="","",SUMIFS(Con_ve!$F$6:$F$1005,Con_ve!$C$6:$C$1005,$C708,Con_ve!$I$6:$I$1005,"Fechada",Con_ve!$Q$6:$Q$1005,Cad_cl!AS$5)))</f>
        <v/>
      </c>
      <c r="AT708" s="134" t="str">
        <f>IF(ISERR(IF($C708="","",SUMIFS(Con_ve!$F$6:$F$1005,Con_ve!$C$6:$C$1005,$C708,Con_ve!$I$6:$I$1005,"Fechada",Con_ve!$Q$6:$Q$1005,Cad_cl!AT$5))),"",IF($C708="","",SUMIFS(Con_ve!$F$6:$F$1005,Con_ve!$C$6:$C$1005,$C708,Con_ve!$I$6:$I$1005,"Fechada",Con_ve!$Q$6:$Q$1005,Cad_cl!AT$5)))</f>
        <v/>
      </c>
      <c r="AU708" s="134" t="str">
        <f>IF(ISERR(IF($C708="","",SUMIFS(Con_ve!$F$6:$F$1005,Con_ve!$C$6:$C$1005,$C708,Con_ve!$I$6:$I$1005,"Fechada",Con_ve!$Q$6:$Q$1005,Cad_cl!AU$5))),"",IF($C708="","",SUMIFS(Con_ve!$F$6:$F$1005,Con_ve!$C$6:$C$1005,$C708,Con_ve!$I$6:$I$1005,"Fechada",Con_ve!$Q$6:$Q$1005,Cad_cl!AU$5)))</f>
        <v/>
      </c>
      <c r="AV708" s="134" t="str">
        <f>IF(ISERR(IF($C708="","",SUMIFS(Con_ve!$F$6:$F$1005,Con_ve!$C$6:$C$1005,$C708,Con_ve!$I$6:$I$1005,"Fechada",Con_ve!$Q$6:$Q$1005,Cad_cl!AV$5))),"",IF($C708="","",SUMIFS(Con_ve!$F$6:$F$1005,Con_ve!$C$6:$C$1005,$C708,Con_ve!$I$6:$I$1005,"Fechada",Con_ve!$Q$6:$Q$1005,Cad_cl!AV$5)))</f>
        <v/>
      </c>
      <c r="AW708" s="134" t="str">
        <f>IF(ISERR(IF($C708="","",SUMIFS(Con_ve!$F$6:$F$1005,Con_ve!$C$6:$C$1005,$C708,Con_ve!$I$6:$I$1005,"Fechada",Con_ve!$Q$6:$Q$1005,Cad_cl!AW$5))),"",IF($C708="","",SUMIFS(Con_ve!$F$6:$F$1005,Con_ve!$C$6:$C$1005,$C708,Con_ve!$I$6:$I$1005,"Fechada",Con_ve!$Q$6:$Q$1005,Cad_cl!AW$5)))</f>
        <v/>
      </c>
      <c r="AX708" s="134" t="str">
        <f>IF(ISERR(IF($C708="","",SUMIFS(Con_ve!$F$6:$F$1005,Con_ve!$C$6:$C$1005,$C708,Con_ve!$I$6:$I$1005,"Fechada",Con_ve!$Q$6:$Q$1005,Cad_cl!AX$5))),"",IF($C708="","",SUMIFS(Con_ve!$F$6:$F$1005,Con_ve!$C$6:$C$1005,$C708,Con_ve!$I$6:$I$1005,"Fechada",Con_ve!$Q$6:$Q$1005,Cad_cl!AX$5)))</f>
        <v/>
      </c>
      <c r="AY708" s="134" t="str">
        <f>IF(ISERR(IF($C708="","",SUMIFS(Con_ve!$F$6:$F$1005,Con_ve!$C$6:$C$1005,$C708,Con_ve!$I$6:$I$1005,"Fechada",Con_ve!$Q$6:$Q$1005,Cad_cl!AY$5))),"",IF($C708="","",SUMIFS(Con_ve!$F$6:$F$1005,Con_ve!$C$6:$C$1005,$C708,Con_ve!$I$6:$I$1005,"Fechada",Con_ve!$Q$6:$Q$1005,Cad_cl!AY$5)))</f>
        <v/>
      </c>
      <c r="AZ708" s="134" t="str">
        <f>IF(ISERR(IF($C708="","",SUMIFS(Con_ve!$F$6:$F$1005,Con_ve!$C$6:$C$1005,$C708,Con_ve!$I$6:$I$1005,"Fechada",Con_ve!$Q$6:$Q$1005,Cad_cl!AZ$5))),"",IF($C708="","",SUMIFS(Con_ve!$F$6:$F$1005,Con_ve!$C$6:$C$1005,$C708,Con_ve!$I$6:$I$1005,"Fechada",Con_ve!$Q$6:$Q$1005,Cad_cl!AZ$5)))</f>
        <v/>
      </c>
      <c r="BA708" s="134" t="str">
        <f>IF(ISERR(IF($C708="","",SUMIFS(Con_ve!$F$6:$F$1005,Con_ve!$C$6:$C$1005,$C708,Con_ve!$I$6:$I$1005,"Fechada",Con_ve!$Q$6:$Q$1005,Cad_cl!BA$5))),"",IF($C708="","",SUMIFS(Con_ve!$F$6:$F$1005,Con_ve!$C$6:$C$1005,$C708,Con_ve!$I$6:$I$1005,"Fechada",Con_ve!$Q$6:$Q$1005,Cad_cl!BA$5)))</f>
        <v/>
      </c>
      <c r="BB708" s="134">
        <f t="shared" si="30"/>
        <v>0</v>
      </c>
      <c r="BD708" s="134" t="str">
        <f>IF(ISERR(IF($C708="","",SUMIFS(Con_ve!$F$6:$F$1005,Con_ve!$C$6:$C$1005,$C708,Con_ve!$I$6:$I$1005,"Em negociação",Con_ve!$Q$6:$Q$1005,Cad_cl!BD$5))),"",IF($C708="","",SUMIFS(Con_ve!$F$6:$F$1005,Con_ve!$C$6:$C$1005,$C708,Con_ve!$I$6:$I$1005,"Em negociação",Con_ve!$Q$6:$Q$1005,Cad_cl!BD$5)))</f>
        <v/>
      </c>
      <c r="BE708" s="134" t="str">
        <f>IF(ISERR(IF($C708="","",SUMIFS(Con_ve!$F$6:$F$1005,Con_ve!$C$6:$C$1005,$C708,Con_ve!$I$6:$I$1005,"Em negociação",Con_ve!$Q$6:$Q$1005,Cad_cl!BE$5))),"",IF($C708="","",SUMIFS(Con_ve!$F$6:$F$1005,Con_ve!$C$6:$C$1005,$C708,Con_ve!$I$6:$I$1005,"Em negociação",Con_ve!$Q$6:$Q$1005,Cad_cl!BE$5)))</f>
        <v/>
      </c>
      <c r="BF708" s="134" t="str">
        <f>IF(ISERR(IF($C708="","",SUMIFS(Con_ve!$F$6:$F$1005,Con_ve!$C$6:$C$1005,$C708,Con_ve!$I$6:$I$1005,"Em negociação",Con_ve!$Q$6:$Q$1005,Cad_cl!BF$5))),"",IF($C708="","",SUMIFS(Con_ve!$F$6:$F$1005,Con_ve!$C$6:$C$1005,$C708,Con_ve!$I$6:$I$1005,"Em negociação",Con_ve!$Q$6:$Q$1005,Cad_cl!BF$5)))</f>
        <v/>
      </c>
      <c r="BG708" s="134" t="str">
        <f>IF(ISERR(IF($C708="","",SUMIFS(Con_ve!$F$6:$F$1005,Con_ve!$C$6:$C$1005,$C708,Con_ve!$I$6:$I$1005,"Em negociação",Con_ve!$Q$6:$Q$1005,Cad_cl!BG$5))),"",IF($C708="","",SUMIFS(Con_ve!$F$6:$F$1005,Con_ve!$C$6:$C$1005,$C708,Con_ve!$I$6:$I$1005,"Em negociação",Con_ve!$Q$6:$Q$1005,Cad_cl!BG$5)))</f>
        <v/>
      </c>
      <c r="BH708" s="134" t="str">
        <f>IF(ISERR(IF($C708="","",SUMIFS(Con_ve!$F$6:$F$1005,Con_ve!$C$6:$C$1005,$C708,Con_ve!$I$6:$I$1005,"Em negociação",Con_ve!$Q$6:$Q$1005,Cad_cl!BH$5))),"",IF($C708="","",SUMIFS(Con_ve!$F$6:$F$1005,Con_ve!$C$6:$C$1005,$C708,Con_ve!$I$6:$I$1005,"Em negociação",Con_ve!$Q$6:$Q$1005,Cad_cl!BH$5)))</f>
        <v/>
      </c>
      <c r="BI708" s="134" t="str">
        <f>IF(ISERR(IF($C708="","",SUMIFS(Con_ve!$F$6:$F$1005,Con_ve!$C$6:$C$1005,$C708,Con_ve!$I$6:$I$1005,"Em negociação",Con_ve!$Q$6:$Q$1005,Cad_cl!BI$5))),"",IF($C708="","",SUMIFS(Con_ve!$F$6:$F$1005,Con_ve!$C$6:$C$1005,$C708,Con_ve!$I$6:$I$1005,"Em negociação",Con_ve!$Q$6:$Q$1005,Cad_cl!BI$5)))</f>
        <v/>
      </c>
      <c r="BJ708" s="134" t="str">
        <f>IF(ISERR(IF($C708="","",SUMIFS(Con_ve!$F$6:$F$1005,Con_ve!$C$6:$C$1005,$C708,Con_ve!$I$6:$I$1005,"Em negociação",Con_ve!$Q$6:$Q$1005,Cad_cl!BJ$5))),"",IF($C708="","",SUMIFS(Con_ve!$F$6:$F$1005,Con_ve!$C$6:$C$1005,$C708,Con_ve!$I$6:$I$1005,"Em negociação",Con_ve!$Q$6:$Q$1005,Cad_cl!BJ$5)))</f>
        <v/>
      </c>
      <c r="BK708" s="134" t="str">
        <f>IF(ISERR(IF($C708="","",SUMIFS(Con_ve!$F$6:$F$1005,Con_ve!$C$6:$C$1005,$C708,Con_ve!$I$6:$I$1005,"Em negociação",Con_ve!$Q$6:$Q$1005,Cad_cl!BK$5))),"",IF($C708="","",SUMIFS(Con_ve!$F$6:$F$1005,Con_ve!$C$6:$C$1005,$C708,Con_ve!$I$6:$I$1005,"Em negociação",Con_ve!$Q$6:$Q$1005,Cad_cl!BK$5)))</f>
        <v/>
      </c>
      <c r="BL708" s="134" t="str">
        <f>IF(ISERR(IF($C708="","",SUMIFS(Con_ve!$F$6:$F$1005,Con_ve!$C$6:$C$1005,$C708,Con_ve!$I$6:$I$1005,"Em negociação",Con_ve!$Q$6:$Q$1005,Cad_cl!BL$5))),"",IF($C708="","",SUMIFS(Con_ve!$F$6:$F$1005,Con_ve!$C$6:$C$1005,$C708,Con_ve!$I$6:$I$1005,"Em negociação",Con_ve!$Q$6:$Q$1005,Cad_cl!BL$5)))</f>
        <v/>
      </c>
      <c r="BM708" s="134" t="str">
        <f>IF(ISERR(IF($C708="","",SUMIFS(Con_ve!$F$6:$F$1005,Con_ve!$C$6:$C$1005,$C708,Con_ve!$I$6:$I$1005,"Em negociação",Con_ve!$Q$6:$Q$1005,Cad_cl!BM$5))),"",IF($C708="","",SUMIFS(Con_ve!$F$6:$F$1005,Con_ve!$C$6:$C$1005,$C708,Con_ve!$I$6:$I$1005,"Em negociação",Con_ve!$Q$6:$Q$1005,Cad_cl!BM$5)))</f>
        <v/>
      </c>
      <c r="BN708" s="134" t="str">
        <f>IF(ISERR(IF($C708="","",SUMIFS(Con_ve!$F$6:$F$1005,Con_ve!$C$6:$C$1005,$C708,Con_ve!$I$6:$I$1005,"Em negociação",Con_ve!$Q$6:$Q$1005,Cad_cl!BN$5))),"",IF($C708="","",SUMIFS(Con_ve!$F$6:$F$1005,Con_ve!$C$6:$C$1005,$C708,Con_ve!$I$6:$I$1005,"Em negociação",Con_ve!$Q$6:$Q$1005,Cad_cl!BN$5)))</f>
        <v/>
      </c>
      <c r="BO708" s="134" t="str">
        <f>IF(ISERR(IF($C708="","",SUMIFS(Con_ve!$F$6:$F$1005,Con_ve!$C$6:$C$1005,$C708,Con_ve!$I$6:$I$1005,"Em negociação",Con_ve!$Q$6:$Q$1005,Cad_cl!BO$5))),"",IF($C708="","",SUMIFS(Con_ve!$F$6:$F$1005,Con_ve!$C$6:$C$1005,$C708,Con_ve!$I$6:$I$1005,"Em negociação",Con_ve!$Q$6:$Q$1005,Cad_cl!BO$5)))</f>
        <v/>
      </c>
      <c r="BP708" s="134">
        <f t="shared" si="31"/>
        <v>0</v>
      </c>
      <c r="BR708" s="125" t="str">
        <f>IF(ISERR(IF(AND($I708=Re_lo!$E$5,BR$5=VLOOKUP(Re_lo!$H$5,Re_lo!$N$5:$O$16,2,0)),AP708,"")),"",IF(AND($I708=Re_lo!$E$5,BR$5=VLOOKUP(Re_lo!$H$5,Re_lo!$N$5:$O$16,2,0)),AP708,""))</f>
        <v/>
      </c>
      <c r="BS708" s="125" t="str">
        <f>IF(ISERR(IF(AND($I708=Re_lo!$E$5,BS$5=VLOOKUP(Re_lo!$H$5,Re_lo!$N$5:$O$16,2,0)),AQ708,"")),"",IF(AND($I708=Re_lo!$E$5,BS$5=VLOOKUP(Re_lo!$H$5,Re_lo!$N$5:$O$16,2,0)),AQ708,""))</f>
        <v/>
      </c>
      <c r="BT708" s="125" t="str">
        <f>IF(ISERR(IF(AND($I708=Re_lo!$E$5,BT$5=VLOOKUP(Re_lo!$H$5,Re_lo!$N$5:$O$16,2,0)),AR708,"")),"",IF(AND($I708=Re_lo!$E$5,BT$5=VLOOKUP(Re_lo!$H$5,Re_lo!$N$5:$O$16,2,0)),AR708,""))</f>
        <v/>
      </c>
      <c r="BU708" s="125" t="str">
        <f>IF(ISERR(IF(AND($I708=Re_lo!$E$5,BU$5=VLOOKUP(Re_lo!$H$5,Re_lo!$N$5:$O$16,2,0)),AS708,"")),"",IF(AND($I708=Re_lo!$E$5,BU$5=VLOOKUP(Re_lo!$H$5,Re_lo!$N$5:$O$16,2,0)),AS708,""))</f>
        <v/>
      </c>
      <c r="BV708" s="125" t="str">
        <f>IF(ISERR(IF(AND($I708=Re_lo!$E$5,BV$5=VLOOKUP(Re_lo!$H$5,Re_lo!$N$5:$O$16,2,0)),AT708,"")),"",IF(AND($I708=Re_lo!$E$5,BV$5=VLOOKUP(Re_lo!$H$5,Re_lo!$N$5:$O$16,2,0)),AT708,""))</f>
        <v/>
      </c>
      <c r="BW708" s="125" t="str">
        <f>IF(ISERR(IF(AND($I708=Re_lo!$E$5,BW$5=VLOOKUP(Re_lo!$H$5,Re_lo!$N$5:$O$16,2,0)),AU708,"")),"",IF(AND($I708=Re_lo!$E$5,BW$5=VLOOKUP(Re_lo!$H$5,Re_lo!$N$5:$O$16,2,0)),AU708,""))</f>
        <v/>
      </c>
      <c r="BX708" s="125" t="str">
        <f>IF(ISERR(IF(AND($I708=Re_lo!$E$5,BX$5=VLOOKUP(Re_lo!$H$5,Re_lo!$N$5:$O$16,2,0)),AV708,"")),"",IF(AND($I708=Re_lo!$E$5,BX$5=VLOOKUP(Re_lo!$H$5,Re_lo!$N$5:$O$16,2,0)),AV708,""))</f>
        <v/>
      </c>
      <c r="BY708" s="125" t="str">
        <f>IF(ISERR(IF(AND($I708=Re_lo!$E$5,BY$5=VLOOKUP(Re_lo!$H$5,Re_lo!$N$5:$O$16,2,0)),AW708,"")),"",IF(AND($I708=Re_lo!$E$5,BY$5=VLOOKUP(Re_lo!$H$5,Re_lo!$N$5:$O$16,2,0)),AW708,""))</f>
        <v/>
      </c>
      <c r="BZ708" s="125" t="str">
        <f>IF(ISERR(IF(AND($I708=Re_lo!$E$5,BZ$5=VLOOKUP(Re_lo!$H$5,Re_lo!$N$5:$O$16,2,0)),AX708,"")),"",IF(AND($I708=Re_lo!$E$5,BZ$5=VLOOKUP(Re_lo!$H$5,Re_lo!$N$5:$O$16,2,0)),AX708,""))</f>
        <v/>
      </c>
      <c r="CA708" s="125" t="str">
        <f>IF(ISERR(IF(AND($I708=Re_lo!$E$5,CA$5=VLOOKUP(Re_lo!$H$5,Re_lo!$N$5:$O$16,2,0)),AY708,"")),"",IF(AND($I708=Re_lo!$E$5,CA$5=VLOOKUP(Re_lo!$H$5,Re_lo!$N$5:$O$16,2,0)),AY708,""))</f>
        <v/>
      </c>
      <c r="CB708" s="125" t="str">
        <f>IF(ISERR(IF(AND($I708=Re_lo!$E$5,CB$5=VLOOKUP(Re_lo!$H$5,Re_lo!$N$5:$O$16,2,0)),AZ708,"")),"",IF(AND($I708=Re_lo!$E$5,CB$5=VLOOKUP(Re_lo!$H$5,Re_lo!$N$5:$O$16,2,0)),AZ708,""))</f>
        <v/>
      </c>
      <c r="CC708" s="125" t="str">
        <f>IF(ISERR(IF(AND($I708=Re_lo!$E$5,CC$5=VLOOKUP(Re_lo!$H$5,Re_lo!$N$5:$O$16,2,0)),BA708,"")),"",IF(AND($I708=Re_lo!$E$5,CC$5=VLOOKUP(Re_lo!$H$5,Re_lo!$N$5:$O$16,2,0)),BA708,""))</f>
        <v/>
      </c>
      <c r="CD708" s="125" t="str">
        <f>IF(ISERR(IF(AND($I708=Re_lo!$E$5,CD$5=VLOOKUP(Re_lo!$H$5,Re_lo!$N$5:$O$16,2,0)),BB708,"")),"",IF(AND($I708=Re_lo!$E$5,CD$5=VLOOKUP(Re_lo!$H$5,Re_lo!$N$5:$O$16,2,0)),BB708,""))</f>
        <v/>
      </c>
      <c r="CF708" s="125" t="str">
        <f>IF($C708="","",COUNTIFS(Con_ve!$C$6:$C$1005,$C708,Con_ve!$Q$6:$Q$1005,Cad_cl!CF$5))</f>
        <v/>
      </c>
      <c r="CG708" s="125" t="str">
        <f>IF($C708="","",COUNTIFS(Con_ve!$C$6:$C$1005,$C708,Con_ve!$Q$6:$Q$1005,Cad_cl!CG$5))</f>
        <v/>
      </c>
      <c r="CH708" s="125" t="str">
        <f>IF($C708="","",COUNTIFS(Con_ve!$C$6:$C$1005,$C708,Con_ve!$Q$6:$Q$1005,Cad_cl!CH$5))</f>
        <v/>
      </c>
      <c r="CI708" s="125" t="str">
        <f>IF($C708="","",COUNTIFS(Con_ve!$C$6:$C$1005,$C708,Con_ve!$Q$6:$Q$1005,Cad_cl!CI$5))</f>
        <v/>
      </c>
      <c r="CJ708" s="125" t="str">
        <f>IF($C708="","",COUNTIFS(Con_ve!$C$6:$C$1005,$C708,Con_ve!$Q$6:$Q$1005,Cad_cl!CJ$5))</f>
        <v/>
      </c>
      <c r="CK708" s="125" t="str">
        <f>IF($C708="","",COUNTIFS(Con_ve!$C$6:$C$1005,$C708,Con_ve!$Q$6:$Q$1005,Cad_cl!CK$5))</f>
        <v/>
      </c>
      <c r="CL708" s="125" t="str">
        <f>IF($C708="","",COUNTIFS(Con_ve!$C$6:$C$1005,$C708,Con_ve!$Q$6:$Q$1005,Cad_cl!CL$5))</f>
        <v/>
      </c>
      <c r="CM708" s="125" t="str">
        <f>IF($C708="","",COUNTIFS(Con_ve!$C$6:$C$1005,$C708,Con_ve!$Q$6:$Q$1005,Cad_cl!CM$5))</f>
        <v/>
      </c>
      <c r="CN708" s="125" t="str">
        <f>IF($C708="","",COUNTIFS(Con_ve!$C$6:$C$1005,$C708,Con_ve!$Q$6:$Q$1005,Cad_cl!CN$5))</f>
        <v/>
      </c>
      <c r="CO708" s="125" t="str">
        <f>IF($C708="","",COUNTIFS(Con_ve!$C$6:$C$1005,$C708,Con_ve!$Q$6:$Q$1005,Cad_cl!CO$5))</f>
        <v/>
      </c>
      <c r="CP708" s="125" t="str">
        <f>IF($C708="","",COUNTIFS(Con_ve!$C$6:$C$1005,$C708,Con_ve!$Q$6:$Q$1005,Cad_cl!CP$5))</f>
        <v/>
      </c>
      <c r="CQ708" s="125" t="str">
        <f>IF($C708="","",COUNTIFS(Con_ve!$C$6:$C$1005,$C708,Con_ve!$Q$6:$Q$1005,Cad_cl!CQ$5))</f>
        <v/>
      </c>
      <c r="CR708" s="125">
        <f t="shared" si="32"/>
        <v>0</v>
      </c>
    </row>
    <row r="709" spans="3:96" ht="30" customHeight="1">
      <c r="C709" s="153"/>
      <c r="D709" s="153"/>
      <c r="E709" s="154"/>
      <c r="F709" s="153"/>
      <c r="G709" s="155"/>
      <c r="H709" s="153"/>
      <c r="I709" s="153"/>
      <c r="J709" s="132" t="s">
        <v>309</v>
      </c>
      <c r="K709" s="133" t="s">
        <v>309</v>
      </c>
      <c r="L709" s="153"/>
      <c r="M709" s="153"/>
      <c r="N709" s="153"/>
      <c r="O709" s="153"/>
      <c r="P709" s="153"/>
      <c r="Q709" s="153"/>
      <c r="AP709" s="134" t="str">
        <f>IF(ISERR(IF($C709="","",SUMIFS(Con_ve!$F$6:$F$1005,Con_ve!$C$6:$C$1005,$C709,Con_ve!$I$6:$I$1005,"Fechada",Con_ve!$Q$6:$Q$1005,Cad_cl!AP$5))),"",IF($C709="","",SUMIFS(Con_ve!$F$6:$F$1005,Con_ve!$C$6:$C$1005,$C709,Con_ve!$I$6:$I$1005,"Fechada",Con_ve!$Q$6:$Q$1005,Cad_cl!AP$5)))</f>
        <v/>
      </c>
      <c r="AQ709" s="134" t="str">
        <f>IF(ISERR(IF($C709="","",SUMIFS(Con_ve!$F$6:$F$1005,Con_ve!$C$6:$C$1005,$C709,Con_ve!$I$6:$I$1005,"Fechada",Con_ve!$Q$6:$Q$1005,Cad_cl!AQ$5))),"",IF($C709="","",SUMIFS(Con_ve!$F$6:$F$1005,Con_ve!$C$6:$C$1005,$C709,Con_ve!$I$6:$I$1005,"Fechada",Con_ve!$Q$6:$Q$1005,Cad_cl!AQ$5)))</f>
        <v/>
      </c>
      <c r="AR709" s="134" t="str">
        <f>IF(ISERR(IF($C709="","",SUMIFS(Con_ve!$F$6:$F$1005,Con_ve!$C$6:$C$1005,$C709,Con_ve!$I$6:$I$1005,"Fechada",Con_ve!$Q$6:$Q$1005,Cad_cl!AR$5))),"",IF($C709="","",SUMIFS(Con_ve!$F$6:$F$1005,Con_ve!$C$6:$C$1005,$C709,Con_ve!$I$6:$I$1005,"Fechada",Con_ve!$Q$6:$Q$1005,Cad_cl!AR$5)))</f>
        <v/>
      </c>
      <c r="AS709" s="134" t="str">
        <f>IF(ISERR(IF($C709="","",SUMIFS(Con_ve!$F$6:$F$1005,Con_ve!$C$6:$C$1005,$C709,Con_ve!$I$6:$I$1005,"Fechada",Con_ve!$Q$6:$Q$1005,Cad_cl!AS$5))),"",IF($C709="","",SUMIFS(Con_ve!$F$6:$F$1005,Con_ve!$C$6:$C$1005,$C709,Con_ve!$I$6:$I$1005,"Fechada",Con_ve!$Q$6:$Q$1005,Cad_cl!AS$5)))</f>
        <v/>
      </c>
      <c r="AT709" s="134" t="str">
        <f>IF(ISERR(IF($C709="","",SUMIFS(Con_ve!$F$6:$F$1005,Con_ve!$C$6:$C$1005,$C709,Con_ve!$I$6:$I$1005,"Fechada",Con_ve!$Q$6:$Q$1005,Cad_cl!AT$5))),"",IF($C709="","",SUMIFS(Con_ve!$F$6:$F$1005,Con_ve!$C$6:$C$1005,$C709,Con_ve!$I$6:$I$1005,"Fechada",Con_ve!$Q$6:$Q$1005,Cad_cl!AT$5)))</f>
        <v/>
      </c>
      <c r="AU709" s="134" t="str">
        <f>IF(ISERR(IF($C709="","",SUMIFS(Con_ve!$F$6:$F$1005,Con_ve!$C$6:$C$1005,$C709,Con_ve!$I$6:$I$1005,"Fechada",Con_ve!$Q$6:$Q$1005,Cad_cl!AU$5))),"",IF($C709="","",SUMIFS(Con_ve!$F$6:$F$1005,Con_ve!$C$6:$C$1005,$C709,Con_ve!$I$6:$I$1005,"Fechada",Con_ve!$Q$6:$Q$1005,Cad_cl!AU$5)))</f>
        <v/>
      </c>
      <c r="AV709" s="134" t="str">
        <f>IF(ISERR(IF($C709="","",SUMIFS(Con_ve!$F$6:$F$1005,Con_ve!$C$6:$C$1005,$C709,Con_ve!$I$6:$I$1005,"Fechada",Con_ve!$Q$6:$Q$1005,Cad_cl!AV$5))),"",IF($C709="","",SUMIFS(Con_ve!$F$6:$F$1005,Con_ve!$C$6:$C$1005,$C709,Con_ve!$I$6:$I$1005,"Fechada",Con_ve!$Q$6:$Q$1005,Cad_cl!AV$5)))</f>
        <v/>
      </c>
      <c r="AW709" s="134" t="str">
        <f>IF(ISERR(IF($C709="","",SUMIFS(Con_ve!$F$6:$F$1005,Con_ve!$C$6:$C$1005,$C709,Con_ve!$I$6:$I$1005,"Fechada",Con_ve!$Q$6:$Q$1005,Cad_cl!AW$5))),"",IF($C709="","",SUMIFS(Con_ve!$F$6:$F$1005,Con_ve!$C$6:$C$1005,$C709,Con_ve!$I$6:$I$1005,"Fechada",Con_ve!$Q$6:$Q$1005,Cad_cl!AW$5)))</f>
        <v/>
      </c>
      <c r="AX709" s="134" t="str">
        <f>IF(ISERR(IF($C709="","",SUMIFS(Con_ve!$F$6:$F$1005,Con_ve!$C$6:$C$1005,$C709,Con_ve!$I$6:$I$1005,"Fechada",Con_ve!$Q$6:$Q$1005,Cad_cl!AX$5))),"",IF($C709="","",SUMIFS(Con_ve!$F$6:$F$1005,Con_ve!$C$6:$C$1005,$C709,Con_ve!$I$6:$I$1005,"Fechada",Con_ve!$Q$6:$Q$1005,Cad_cl!AX$5)))</f>
        <v/>
      </c>
      <c r="AY709" s="134" t="str">
        <f>IF(ISERR(IF($C709="","",SUMIFS(Con_ve!$F$6:$F$1005,Con_ve!$C$6:$C$1005,$C709,Con_ve!$I$6:$I$1005,"Fechada",Con_ve!$Q$6:$Q$1005,Cad_cl!AY$5))),"",IF($C709="","",SUMIFS(Con_ve!$F$6:$F$1005,Con_ve!$C$6:$C$1005,$C709,Con_ve!$I$6:$I$1005,"Fechada",Con_ve!$Q$6:$Q$1005,Cad_cl!AY$5)))</f>
        <v/>
      </c>
      <c r="AZ709" s="134" t="str">
        <f>IF(ISERR(IF($C709="","",SUMIFS(Con_ve!$F$6:$F$1005,Con_ve!$C$6:$C$1005,$C709,Con_ve!$I$6:$I$1005,"Fechada",Con_ve!$Q$6:$Q$1005,Cad_cl!AZ$5))),"",IF($C709="","",SUMIFS(Con_ve!$F$6:$F$1005,Con_ve!$C$6:$C$1005,$C709,Con_ve!$I$6:$I$1005,"Fechada",Con_ve!$Q$6:$Q$1005,Cad_cl!AZ$5)))</f>
        <v/>
      </c>
      <c r="BA709" s="134" t="str">
        <f>IF(ISERR(IF($C709="","",SUMIFS(Con_ve!$F$6:$F$1005,Con_ve!$C$6:$C$1005,$C709,Con_ve!$I$6:$I$1005,"Fechada",Con_ve!$Q$6:$Q$1005,Cad_cl!BA$5))),"",IF($C709="","",SUMIFS(Con_ve!$F$6:$F$1005,Con_ve!$C$6:$C$1005,$C709,Con_ve!$I$6:$I$1005,"Fechada",Con_ve!$Q$6:$Q$1005,Cad_cl!BA$5)))</f>
        <v/>
      </c>
      <c r="BB709" s="134">
        <f t="shared" si="30"/>
        <v>0</v>
      </c>
      <c r="BD709" s="134" t="str">
        <f>IF(ISERR(IF($C709="","",SUMIFS(Con_ve!$F$6:$F$1005,Con_ve!$C$6:$C$1005,$C709,Con_ve!$I$6:$I$1005,"Em negociação",Con_ve!$Q$6:$Q$1005,Cad_cl!BD$5))),"",IF($C709="","",SUMIFS(Con_ve!$F$6:$F$1005,Con_ve!$C$6:$C$1005,$C709,Con_ve!$I$6:$I$1005,"Em negociação",Con_ve!$Q$6:$Q$1005,Cad_cl!BD$5)))</f>
        <v/>
      </c>
      <c r="BE709" s="134" t="str">
        <f>IF(ISERR(IF($C709="","",SUMIFS(Con_ve!$F$6:$F$1005,Con_ve!$C$6:$C$1005,$C709,Con_ve!$I$6:$I$1005,"Em negociação",Con_ve!$Q$6:$Q$1005,Cad_cl!BE$5))),"",IF($C709="","",SUMIFS(Con_ve!$F$6:$F$1005,Con_ve!$C$6:$C$1005,$C709,Con_ve!$I$6:$I$1005,"Em negociação",Con_ve!$Q$6:$Q$1005,Cad_cl!BE$5)))</f>
        <v/>
      </c>
      <c r="BF709" s="134" t="str">
        <f>IF(ISERR(IF($C709="","",SUMIFS(Con_ve!$F$6:$F$1005,Con_ve!$C$6:$C$1005,$C709,Con_ve!$I$6:$I$1005,"Em negociação",Con_ve!$Q$6:$Q$1005,Cad_cl!BF$5))),"",IF($C709="","",SUMIFS(Con_ve!$F$6:$F$1005,Con_ve!$C$6:$C$1005,$C709,Con_ve!$I$6:$I$1005,"Em negociação",Con_ve!$Q$6:$Q$1005,Cad_cl!BF$5)))</f>
        <v/>
      </c>
      <c r="BG709" s="134" t="str">
        <f>IF(ISERR(IF($C709="","",SUMIFS(Con_ve!$F$6:$F$1005,Con_ve!$C$6:$C$1005,$C709,Con_ve!$I$6:$I$1005,"Em negociação",Con_ve!$Q$6:$Q$1005,Cad_cl!BG$5))),"",IF($C709="","",SUMIFS(Con_ve!$F$6:$F$1005,Con_ve!$C$6:$C$1005,$C709,Con_ve!$I$6:$I$1005,"Em negociação",Con_ve!$Q$6:$Q$1005,Cad_cl!BG$5)))</f>
        <v/>
      </c>
      <c r="BH709" s="134" t="str">
        <f>IF(ISERR(IF($C709="","",SUMIFS(Con_ve!$F$6:$F$1005,Con_ve!$C$6:$C$1005,$C709,Con_ve!$I$6:$I$1005,"Em negociação",Con_ve!$Q$6:$Q$1005,Cad_cl!BH$5))),"",IF($C709="","",SUMIFS(Con_ve!$F$6:$F$1005,Con_ve!$C$6:$C$1005,$C709,Con_ve!$I$6:$I$1005,"Em negociação",Con_ve!$Q$6:$Q$1005,Cad_cl!BH$5)))</f>
        <v/>
      </c>
      <c r="BI709" s="134" t="str">
        <f>IF(ISERR(IF($C709="","",SUMIFS(Con_ve!$F$6:$F$1005,Con_ve!$C$6:$C$1005,$C709,Con_ve!$I$6:$I$1005,"Em negociação",Con_ve!$Q$6:$Q$1005,Cad_cl!BI$5))),"",IF($C709="","",SUMIFS(Con_ve!$F$6:$F$1005,Con_ve!$C$6:$C$1005,$C709,Con_ve!$I$6:$I$1005,"Em negociação",Con_ve!$Q$6:$Q$1005,Cad_cl!BI$5)))</f>
        <v/>
      </c>
      <c r="BJ709" s="134" t="str">
        <f>IF(ISERR(IF($C709="","",SUMIFS(Con_ve!$F$6:$F$1005,Con_ve!$C$6:$C$1005,$C709,Con_ve!$I$6:$I$1005,"Em negociação",Con_ve!$Q$6:$Q$1005,Cad_cl!BJ$5))),"",IF($C709="","",SUMIFS(Con_ve!$F$6:$F$1005,Con_ve!$C$6:$C$1005,$C709,Con_ve!$I$6:$I$1005,"Em negociação",Con_ve!$Q$6:$Q$1005,Cad_cl!BJ$5)))</f>
        <v/>
      </c>
      <c r="BK709" s="134" t="str">
        <f>IF(ISERR(IF($C709="","",SUMIFS(Con_ve!$F$6:$F$1005,Con_ve!$C$6:$C$1005,$C709,Con_ve!$I$6:$I$1005,"Em negociação",Con_ve!$Q$6:$Q$1005,Cad_cl!BK$5))),"",IF($C709="","",SUMIFS(Con_ve!$F$6:$F$1005,Con_ve!$C$6:$C$1005,$C709,Con_ve!$I$6:$I$1005,"Em negociação",Con_ve!$Q$6:$Q$1005,Cad_cl!BK$5)))</f>
        <v/>
      </c>
      <c r="BL709" s="134" t="str">
        <f>IF(ISERR(IF($C709="","",SUMIFS(Con_ve!$F$6:$F$1005,Con_ve!$C$6:$C$1005,$C709,Con_ve!$I$6:$I$1005,"Em negociação",Con_ve!$Q$6:$Q$1005,Cad_cl!BL$5))),"",IF($C709="","",SUMIFS(Con_ve!$F$6:$F$1005,Con_ve!$C$6:$C$1005,$C709,Con_ve!$I$6:$I$1005,"Em negociação",Con_ve!$Q$6:$Q$1005,Cad_cl!BL$5)))</f>
        <v/>
      </c>
      <c r="BM709" s="134" t="str">
        <f>IF(ISERR(IF($C709="","",SUMIFS(Con_ve!$F$6:$F$1005,Con_ve!$C$6:$C$1005,$C709,Con_ve!$I$6:$I$1005,"Em negociação",Con_ve!$Q$6:$Q$1005,Cad_cl!BM$5))),"",IF($C709="","",SUMIFS(Con_ve!$F$6:$F$1005,Con_ve!$C$6:$C$1005,$C709,Con_ve!$I$6:$I$1005,"Em negociação",Con_ve!$Q$6:$Q$1005,Cad_cl!BM$5)))</f>
        <v/>
      </c>
      <c r="BN709" s="134" t="str">
        <f>IF(ISERR(IF($C709="","",SUMIFS(Con_ve!$F$6:$F$1005,Con_ve!$C$6:$C$1005,$C709,Con_ve!$I$6:$I$1005,"Em negociação",Con_ve!$Q$6:$Q$1005,Cad_cl!BN$5))),"",IF($C709="","",SUMIFS(Con_ve!$F$6:$F$1005,Con_ve!$C$6:$C$1005,$C709,Con_ve!$I$6:$I$1005,"Em negociação",Con_ve!$Q$6:$Q$1005,Cad_cl!BN$5)))</f>
        <v/>
      </c>
      <c r="BO709" s="134" t="str">
        <f>IF(ISERR(IF($C709="","",SUMIFS(Con_ve!$F$6:$F$1005,Con_ve!$C$6:$C$1005,$C709,Con_ve!$I$6:$I$1005,"Em negociação",Con_ve!$Q$6:$Q$1005,Cad_cl!BO$5))),"",IF($C709="","",SUMIFS(Con_ve!$F$6:$F$1005,Con_ve!$C$6:$C$1005,$C709,Con_ve!$I$6:$I$1005,"Em negociação",Con_ve!$Q$6:$Q$1005,Cad_cl!BO$5)))</f>
        <v/>
      </c>
      <c r="BP709" s="134">
        <f t="shared" si="31"/>
        <v>0</v>
      </c>
      <c r="BR709" s="125" t="str">
        <f>IF(ISERR(IF(AND($I709=Re_lo!$E$5,BR$5=VLOOKUP(Re_lo!$H$5,Re_lo!$N$5:$O$16,2,0)),AP709,"")),"",IF(AND($I709=Re_lo!$E$5,BR$5=VLOOKUP(Re_lo!$H$5,Re_lo!$N$5:$O$16,2,0)),AP709,""))</f>
        <v/>
      </c>
      <c r="BS709" s="125" t="str">
        <f>IF(ISERR(IF(AND($I709=Re_lo!$E$5,BS$5=VLOOKUP(Re_lo!$H$5,Re_lo!$N$5:$O$16,2,0)),AQ709,"")),"",IF(AND($I709=Re_lo!$E$5,BS$5=VLOOKUP(Re_lo!$H$5,Re_lo!$N$5:$O$16,2,0)),AQ709,""))</f>
        <v/>
      </c>
      <c r="BT709" s="125" t="str">
        <f>IF(ISERR(IF(AND($I709=Re_lo!$E$5,BT$5=VLOOKUP(Re_lo!$H$5,Re_lo!$N$5:$O$16,2,0)),AR709,"")),"",IF(AND($I709=Re_lo!$E$5,BT$5=VLOOKUP(Re_lo!$H$5,Re_lo!$N$5:$O$16,2,0)),AR709,""))</f>
        <v/>
      </c>
      <c r="BU709" s="125" t="str">
        <f>IF(ISERR(IF(AND($I709=Re_lo!$E$5,BU$5=VLOOKUP(Re_lo!$H$5,Re_lo!$N$5:$O$16,2,0)),AS709,"")),"",IF(AND($I709=Re_lo!$E$5,BU$5=VLOOKUP(Re_lo!$H$5,Re_lo!$N$5:$O$16,2,0)),AS709,""))</f>
        <v/>
      </c>
      <c r="BV709" s="125" t="str">
        <f>IF(ISERR(IF(AND($I709=Re_lo!$E$5,BV$5=VLOOKUP(Re_lo!$H$5,Re_lo!$N$5:$O$16,2,0)),AT709,"")),"",IF(AND($I709=Re_lo!$E$5,BV$5=VLOOKUP(Re_lo!$H$5,Re_lo!$N$5:$O$16,2,0)),AT709,""))</f>
        <v/>
      </c>
      <c r="BW709" s="125" t="str">
        <f>IF(ISERR(IF(AND($I709=Re_lo!$E$5,BW$5=VLOOKUP(Re_lo!$H$5,Re_lo!$N$5:$O$16,2,0)),AU709,"")),"",IF(AND($I709=Re_lo!$E$5,BW$5=VLOOKUP(Re_lo!$H$5,Re_lo!$N$5:$O$16,2,0)),AU709,""))</f>
        <v/>
      </c>
      <c r="BX709" s="125" t="str">
        <f>IF(ISERR(IF(AND($I709=Re_lo!$E$5,BX$5=VLOOKUP(Re_lo!$H$5,Re_lo!$N$5:$O$16,2,0)),AV709,"")),"",IF(AND($I709=Re_lo!$E$5,BX$5=VLOOKUP(Re_lo!$H$5,Re_lo!$N$5:$O$16,2,0)),AV709,""))</f>
        <v/>
      </c>
      <c r="BY709" s="125" t="str">
        <f>IF(ISERR(IF(AND($I709=Re_lo!$E$5,BY$5=VLOOKUP(Re_lo!$H$5,Re_lo!$N$5:$O$16,2,0)),AW709,"")),"",IF(AND($I709=Re_lo!$E$5,BY$5=VLOOKUP(Re_lo!$H$5,Re_lo!$N$5:$O$16,2,0)),AW709,""))</f>
        <v/>
      </c>
      <c r="BZ709" s="125" t="str">
        <f>IF(ISERR(IF(AND($I709=Re_lo!$E$5,BZ$5=VLOOKUP(Re_lo!$H$5,Re_lo!$N$5:$O$16,2,0)),AX709,"")),"",IF(AND($I709=Re_lo!$E$5,BZ$5=VLOOKUP(Re_lo!$H$5,Re_lo!$N$5:$O$16,2,0)),AX709,""))</f>
        <v/>
      </c>
      <c r="CA709" s="125" t="str">
        <f>IF(ISERR(IF(AND($I709=Re_lo!$E$5,CA$5=VLOOKUP(Re_lo!$H$5,Re_lo!$N$5:$O$16,2,0)),AY709,"")),"",IF(AND($I709=Re_lo!$E$5,CA$5=VLOOKUP(Re_lo!$H$5,Re_lo!$N$5:$O$16,2,0)),AY709,""))</f>
        <v/>
      </c>
      <c r="CB709" s="125" t="str">
        <f>IF(ISERR(IF(AND($I709=Re_lo!$E$5,CB$5=VLOOKUP(Re_lo!$H$5,Re_lo!$N$5:$O$16,2,0)),AZ709,"")),"",IF(AND($I709=Re_lo!$E$5,CB$5=VLOOKUP(Re_lo!$H$5,Re_lo!$N$5:$O$16,2,0)),AZ709,""))</f>
        <v/>
      </c>
      <c r="CC709" s="125" t="str">
        <f>IF(ISERR(IF(AND($I709=Re_lo!$E$5,CC$5=VLOOKUP(Re_lo!$H$5,Re_lo!$N$5:$O$16,2,0)),BA709,"")),"",IF(AND($I709=Re_lo!$E$5,CC$5=VLOOKUP(Re_lo!$H$5,Re_lo!$N$5:$O$16,2,0)),BA709,""))</f>
        <v/>
      </c>
      <c r="CD709" s="125" t="str">
        <f>IF(ISERR(IF(AND($I709=Re_lo!$E$5,CD$5=VLOOKUP(Re_lo!$H$5,Re_lo!$N$5:$O$16,2,0)),BB709,"")),"",IF(AND($I709=Re_lo!$E$5,CD$5=VLOOKUP(Re_lo!$H$5,Re_lo!$N$5:$O$16,2,0)),BB709,""))</f>
        <v/>
      </c>
      <c r="CF709" s="125" t="str">
        <f>IF($C709="","",COUNTIFS(Con_ve!$C$6:$C$1005,$C709,Con_ve!$Q$6:$Q$1005,Cad_cl!CF$5))</f>
        <v/>
      </c>
      <c r="CG709" s="125" t="str">
        <f>IF($C709="","",COUNTIFS(Con_ve!$C$6:$C$1005,$C709,Con_ve!$Q$6:$Q$1005,Cad_cl!CG$5))</f>
        <v/>
      </c>
      <c r="CH709" s="125" t="str">
        <f>IF($C709="","",COUNTIFS(Con_ve!$C$6:$C$1005,$C709,Con_ve!$Q$6:$Q$1005,Cad_cl!CH$5))</f>
        <v/>
      </c>
      <c r="CI709" s="125" t="str">
        <f>IF($C709="","",COUNTIFS(Con_ve!$C$6:$C$1005,$C709,Con_ve!$Q$6:$Q$1005,Cad_cl!CI$5))</f>
        <v/>
      </c>
      <c r="CJ709" s="125" t="str">
        <f>IF($C709="","",COUNTIFS(Con_ve!$C$6:$C$1005,$C709,Con_ve!$Q$6:$Q$1005,Cad_cl!CJ$5))</f>
        <v/>
      </c>
      <c r="CK709" s="125" t="str">
        <f>IF($C709="","",COUNTIFS(Con_ve!$C$6:$C$1005,$C709,Con_ve!$Q$6:$Q$1005,Cad_cl!CK$5))</f>
        <v/>
      </c>
      <c r="CL709" s="125" t="str">
        <f>IF($C709="","",COUNTIFS(Con_ve!$C$6:$C$1005,$C709,Con_ve!$Q$6:$Q$1005,Cad_cl!CL$5))</f>
        <v/>
      </c>
      <c r="CM709" s="125" t="str">
        <f>IF($C709="","",COUNTIFS(Con_ve!$C$6:$C$1005,$C709,Con_ve!$Q$6:$Q$1005,Cad_cl!CM$5))</f>
        <v/>
      </c>
      <c r="CN709" s="125" t="str">
        <f>IF($C709="","",COUNTIFS(Con_ve!$C$6:$C$1005,$C709,Con_ve!$Q$6:$Q$1005,Cad_cl!CN$5))</f>
        <v/>
      </c>
      <c r="CO709" s="125" t="str">
        <f>IF($C709="","",COUNTIFS(Con_ve!$C$6:$C$1005,$C709,Con_ve!$Q$6:$Q$1005,Cad_cl!CO$5))</f>
        <v/>
      </c>
      <c r="CP709" s="125" t="str">
        <f>IF($C709="","",COUNTIFS(Con_ve!$C$6:$C$1005,$C709,Con_ve!$Q$6:$Q$1005,Cad_cl!CP$5))</f>
        <v/>
      </c>
      <c r="CQ709" s="125" t="str">
        <f>IF($C709="","",COUNTIFS(Con_ve!$C$6:$C$1005,$C709,Con_ve!$Q$6:$Q$1005,Cad_cl!CQ$5))</f>
        <v/>
      </c>
      <c r="CR709" s="125">
        <f t="shared" si="32"/>
        <v>0</v>
      </c>
    </row>
    <row r="710" spans="3:96" ht="30" customHeight="1">
      <c r="C710" s="153"/>
      <c r="D710" s="153"/>
      <c r="E710" s="154"/>
      <c r="F710" s="153"/>
      <c r="G710" s="155"/>
      <c r="H710" s="153"/>
      <c r="I710" s="153"/>
      <c r="J710" s="132" t="s">
        <v>309</v>
      </c>
      <c r="K710" s="133" t="s">
        <v>309</v>
      </c>
      <c r="L710" s="153"/>
      <c r="M710" s="153"/>
      <c r="N710" s="153"/>
      <c r="O710" s="153"/>
      <c r="P710" s="153"/>
      <c r="Q710" s="153"/>
      <c r="AP710" s="134" t="str">
        <f>IF(ISERR(IF($C710="","",SUMIFS(Con_ve!$F$6:$F$1005,Con_ve!$C$6:$C$1005,$C710,Con_ve!$I$6:$I$1005,"Fechada",Con_ve!$Q$6:$Q$1005,Cad_cl!AP$5))),"",IF($C710="","",SUMIFS(Con_ve!$F$6:$F$1005,Con_ve!$C$6:$C$1005,$C710,Con_ve!$I$6:$I$1005,"Fechada",Con_ve!$Q$6:$Q$1005,Cad_cl!AP$5)))</f>
        <v/>
      </c>
      <c r="AQ710" s="134" t="str">
        <f>IF(ISERR(IF($C710="","",SUMIFS(Con_ve!$F$6:$F$1005,Con_ve!$C$6:$C$1005,$C710,Con_ve!$I$6:$I$1005,"Fechada",Con_ve!$Q$6:$Q$1005,Cad_cl!AQ$5))),"",IF($C710="","",SUMIFS(Con_ve!$F$6:$F$1005,Con_ve!$C$6:$C$1005,$C710,Con_ve!$I$6:$I$1005,"Fechada",Con_ve!$Q$6:$Q$1005,Cad_cl!AQ$5)))</f>
        <v/>
      </c>
      <c r="AR710" s="134" t="str">
        <f>IF(ISERR(IF($C710="","",SUMIFS(Con_ve!$F$6:$F$1005,Con_ve!$C$6:$C$1005,$C710,Con_ve!$I$6:$I$1005,"Fechada",Con_ve!$Q$6:$Q$1005,Cad_cl!AR$5))),"",IF($C710="","",SUMIFS(Con_ve!$F$6:$F$1005,Con_ve!$C$6:$C$1005,$C710,Con_ve!$I$6:$I$1005,"Fechada",Con_ve!$Q$6:$Q$1005,Cad_cl!AR$5)))</f>
        <v/>
      </c>
      <c r="AS710" s="134" t="str">
        <f>IF(ISERR(IF($C710="","",SUMIFS(Con_ve!$F$6:$F$1005,Con_ve!$C$6:$C$1005,$C710,Con_ve!$I$6:$I$1005,"Fechada",Con_ve!$Q$6:$Q$1005,Cad_cl!AS$5))),"",IF($C710="","",SUMIFS(Con_ve!$F$6:$F$1005,Con_ve!$C$6:$C$1005,$C710,Con_ve!$I$6:$I$1005,"Fechada",Con_ve!$Q$6:$Q$1005,Cad_cl!AS$5)))</f>
        <v/>
      </c>
      <c r="AT710" s="134" t="str">
        <f>IF(ISERR(IF($C710="","",SUMIFS(Con_ve!$F$6:$F$1005,Con_ve!$C$6:$C$1005,$C710,Con_ve!$I$6:$I$1005,"Fechada",Con_ve!$Q$6:$Q$1005,Cad_cl!AT$5))),"",IF($C710="","",SUMIFS(Con_ve!$F$6:$F$1005,Con_ve!$C$6:$C$1005,$C710,Con_ve!$I$6:$I$1005,"Fechada",Con_ve!$Q$6:$Q$1005,Cad_cl!AT$5)))</f>
        <v/>
      </c>
      <c r="AU710" s="134" t="str">
        <f>IF(ISERR(IF($C710="","",SUMIFS(Con_ve!$F$6:$F$1005,Con_ve!$C$6:$C$1005,$C710,Con_ve!$I$6:$I$1005,"Fechada",Con_ve!$Q$6:$Q$1005,Cad_cl!AU$5))),"",IF($C710="","",SUMIFS(Con_ve!$F$6:$F$1005,Con_ve!$C$6:$C$1005,$C710,Con_ve!$I$6:$I$1005,"Fechada",Con_ve!$Q$6:$Q$1005,Cad_cl!AU$5)))</f>
        <v/>
      </c>
      <c r="AV710" s="134" t="str">
        <f>IF(ISERR(IF($C710="","",SUMIFS(Con_ve!$F$6:$F$1005,Con_ve!$C$6:$C$1005,$C710,Con_ve!$I$6:$I$1005,"Fechada",Con_ve!$Q$6:$Q$1005,Cad_cl!AV$5))),"",IF($C710="","",SUMIFS(Con_ve!$F$6:$F$1005,Con_ve!$C$6:$C$1005,$C710,Con_ve!$I$6:$I$1005,"Fechada",Con_ve!$Q$6:$Q$1005,Cad_cl!AV$5)))</f>
        <v/>
      </c>
      <c r="AW710" s="134" t="str">
        <f>IF(ISERR(IF($C710="","",SUMIFS(Con_ve!$F$6:$F$1005,Con_ve!$C$6:$C$1005,$C710,Con_ve!$I$6:$I$1005,"Fechada",Con_ve!$Q$6:$Q$1005,Cad_cl!AW$5))),"",IF($C710="","",SUMIFS(Con_ve!$F$6:$F$1005,Con_ve!$C$6:$C$1005,$C710,Con_ve!$I$6:$I$1005,"Fechada",Con_ve!$Q$6:$Q$1005,Cad_cl!AW$5)))</f>
        <v/>
      </c>
      <c r="AX710" s="134" t="str">
        <f>IF(ISERR(IF($C710="","",SUMIFS(Con_ve!$F$6:$F$1005,Con_ve!$C$6:$C$1005,$C710,Con_ve!$I$6:$I$1005,"Fechada",Con_ve!$Q$6:$Q$1005,Cad_cl!AX$5))),"",IF($C710="","",SUMIFS(Con_ve!$F$6:$F$1005,Con_ve!$C$6:$C$1005,$C710,Con_ve!$I$6:$I$1005,"Fechada",Con_ve!$Q$6:$Q$1005,Cad_cl!AX$5)))</f>
        <v/>
      </c>
      <c r="AY710" s="134" t="str">
        <f>IF(ISERR(IF($C710="","",SUMIFS(Con_ve!$F$6:$F$1005,Con_ve!$C$6:$C$1005,$C710,Con_ve!$I$6:$I$1005,"Fechada",Con_ve!$Q$6:$Q$1005,Cad_cl!AY$5))),"",IF($C710="","",SUMIFS(Con_ve!$F$6:$F$1005,Con_ve!$C$6:$C$1005,$C710,Con_ve!$I$6:$I$1005,"Fechada",Con_ve!$Q$6:$Q$1005,Cad_cl!AY$5)))</f>
        <v/>
      </c>
      <c r="AZ710" s="134" t="str">
        <f>IF(ISERR(IF($C710="","",SUMIFS(Con_ve!$F$6:$F$1005,Con_ve!$C$6:$C$1005,$C710,Con_ve!$I$6:$I$1005,"Fechada",Con_ve!$Q$6:$Q$1005,Cad_cl!AZ$5))),"",IF($C710="","",SUMIFS(Con_ve!$F$6:$F$1005,Con_ve!$C$6:$C$1005,$C710,Con_ve!$I$6:$I$1005,"Fechada",Con_ve!$Q$6:$Q$1005,Cad_cl!AZ$5)))</f>
        <v/>
      </c>
      <c r="BA710" s="134" t="str">
        <f>IF(ISERR(IF($C710="","",SUMIFS(Con_ve!$F$6:$F$1005,Con_ve!$C$6:$C$1005,$C710,Con_ve!$I$6:$I$1005,"Fechada",Con_ve!$Q$6:$Q$1005,Cad_cl!BA$5))),"",IF($C710="","",SUMIFS(Con_ve!$F$6:$F$1005,Con_ve!$C$6:$C$1005,$C710,Con_ve!$I$6:$I$1005,"Fechada",Con_ve!$Q$6:$Q$1005,Cad_cl!BA$5)))</f>
        <v/>
      </c>
      <c r="BB710" s="134">
        <f t="shared" si="30"/>
        <v>0</v>
      </c>
      <c r="BD710" s="134" t="str">
        <f>IF(ISERR(IF($C710="","",SUMIFS(Con_ve!$F$6:$F$1005,Con_ve!$C$6:$C$1005,$C710,Con_ve!$I$6:$I$1005,"Em negociação",Con_ve!$Q$6:$Q$1005,Cad_cl!BD$5))),"",IF($C710="","",SUMIFS(Con_ve!$F$6:$F$1005,Con_ve!$C$6:$C$1005,$C710,Con_ve!$I$6:$I$1005,"Em negociação",Con_ve!$Q$6:$Q$1005,Cad_cl!BD$5)))</f>
        <v/>
      </c>
      <c r="BE710" s="134" t="str">
        <f>IF(ISERR(IF($C710="","",SUMIFS(Con_ve!$F$6:$F$1005,Con_ve!$C$6:$C$1005,$C710,Con_ve!$I$6:$I$1005,"Em negociação",Con_ve!$Q$6:$Q$1005,Cad_cl!BE$5))),"",IF($C710="","",SUMIFS(Con_ve!$F$6:$F$1005,Con_ve!$C$6:$C$1005,$C710,Con_ve!$I$6:$I$1005,"Em negociação",Con_ve!$Q$6:$Q$1005,Cad_cl!BE$5)))</f>
        <v/>
      </c>
      <c r="BF710" s="134" t="str">
        <f>IF(ISERR(IF($C710="","",SUMIFS(Con_ve!$F$6:$F$1005,Con_ve!$C$6:$C$1005,$C710,Con_ve!$I$6:$I$1005,"Em negociação",Con_ve!$Q$6:$Q$1005,Cad_cl!BF$5))),"",IF($C710="","",SUMIFS(Con_ve!$F$6:$F$1005,Con_ve!$C$6:$C$1005,$C710,Con_ve!$I$6:$I$1005,"Em negociação",Con_ve!$Q$6:$Q$1005,Cad_cl!BF$5)))</f>
        <v/>
      </c>
      <c r="BG710" s="134" t="str">
        <f>IF(ISERR(IF($C710="","",SUMIFS(Con_ve!$F$6:$F$1005,Con_ve!$C$6:$C$1005,$C710,Con_ve!$I$6:$I$1005,"Em negociação",Con_ve!$Q$6:$Q$1005,Cad_cl!BG$5))),"",IF($C710="","",SUMIFS(Con_ve!$F$6:$F$1005,Con_ve!$C$6:$C$1005,$C710,Con_ve!$I$6:$I$1005,"Em negociação",Con_ve!$Q$6:$Q$1005,Cad_cl!BG$5)))</f>
        <v/>
      </c>
      <c r="BH710" s="134" t="str">
        <f>IF(ISERR(IF($C710="","",SUMIFS(Con_ve!$F$6:$F$1005,Con_ve!$C$6:$C$1005,$C710,Con_ve!$I$6:$I$1005,"Em negociação",Con_ve!$Q$6:$Q$1005,Cad_cl!BH$5))),"",IF($C710="","",SUMIFS(Con_ve!$F$6:$F$1005,Con_ve!$C$6:$C$1005,$C710,Con_ve!$I$6:$I$1005,"Em negociação",Con_ve!$Q$6:$Q$1005,Cad_cl!BH$5)))</f>
        <v/>
      </c>
      <c r="BI710" s="134" t="str">
        <f>IF(ISERR(IF($C710="","",SUMIFS(Con_ve!$F$6:$F$1005,Con_ve!$C$6:$C$1005,$C710,Con_ve!$I$6:$I$1005,"Em negociação",Con_ve!$Q$6:$Q$1005,Cad_cl!BI$5))),"",IF($C710="","",SUMIFS(Con_ve!$F$6:$F$1005,Con_ve!$C$6:$C$1005,$C710,Con_ve!$I$6:$I$1005,"Em negociação",Con_ve!$Q$6:$Q$1005,Cad_cl!BI$5)))</f>
        <v/>
      </c>
      <c r="BJ710" s="134" t="str">
        <f>IF(ISERR(IF($C710="","",SUMIFS(Con_ve!$F$6:$F$1005,Con_ve!$C$6:$C$1005,$C710,Con_ve!$I$6:$I$1005,"Em negociação",Con_ve!$Q$6:$Q$1005,Cad_cl!BJ$5))),"",IF($C710="","",SUMIFS(Con_ve!$F$6:$F$1005,Con_ve!$C$6:$C$1005,$C710,Con_ve!$I$6:$I$1005,"Em negociação",Con_ve!$Q$6:$Q$1005,Cad_cl!BJ$5)))</f>
        <v/>
      </c>
      <c r="BK710" s="134" t="str">
        <f>IF(ISERR(IF($C710="","",SUMIFS(Con_ve!$F$6:$F$1005,Con_ve!$C$6:$C$1005,$C710,Con_ve!$I$6:$I$1005,"Em negociação",Con_ve!$Q$6:$Q$1005,Cad_cl!BK$5))),"",IF($C710="","",SUMIFS(Con_ve!$F$6:$F$1005,Con_ve!$C$6:$C$1005,$C710,Con_ve!$I$6:$I$1005,"Em negociação",Con_ve!$Q$6:$Q$1005,Cad_cl!BK$5)))</f>
        <v/>
      </c>
      <c r="BL710" s="134" t="str">
        <f>IF(ISERR(IF($C710="","",SUMIFS(Con_ve!$F$6:$F$1005,Con_ve!$C$6:$C$1005,$C710,Con_ve!$I$6:$I$1005,"Em negociação",Con_ve!$Q$6:$Q$1005,Cad_cl!BL$5))),"",IF($C710="","",SUMIFS(Con_ve!$F$6:$F$1005,Con_ve!$C$6:$C$1005,$C710,Con_ve!$I$6:$I$1005,"Em negociação",Con_ve!$Q$6:$Q$1005,Cad_cl!BL$5)))</f>
        <v/>
      </c>
      <c r="BM710" s="134" t="str">
        <f>IF(ISERR(IF($C710="","",SUMIFS(Con_ve!$F$6:$F$1005,Con_ve!$C$6:$C$1005,$C710,Con_ve!$I$6:$I$1005,"Em negociação",Con_ve!$Q$6:$Q$1005,Cad_cl!BM$5))),"",IF($C710="","",SUMIFS(Con_ve!$F$6:$F$1005,Con_ve!$C$6:$C$1005,$C710,Con_ve!$I$6:$I$1005,"Em negociação",Con_ve!$Q$6:$Q$1005,Cad_cl!BM$5)))</f>
        <v/>
      </c>
      <c r="BN710" s="134" t="str">
        <f>IF(ISERR(IF($C710="","",SUMIFS(Con_ve!$F$6:$F$1005,Con_ve!$C$6:$C$1005,$C710,Con_ve!$I$6:$I$1005,"Em negociação",Con_ve!$Q$6:$Q$1005,Cad_cl!BN$5))),"",IF($C710="","",SUMIFS(Con_ve!$F$6:$F$1005,Con_ve!$C$6:$C$1005,$C710,Con_ve!$I$6:$I$1005,"Em negociação",Con_ve!$Q$6:$Q$1005,Cad_cl!BN$5)))</f>
        <v/>
      </c>
      <c r="BO710" s="134" t="str">
        <f>IF(ISERR(IF($C710="","",SUMIFS(Con_ve!$F$6:$F$1005,Con_ve!$C$6:$C$1005,$C710,Con_ve!$I$6:$I$1005,"Em negociação",Con_ve!$Q$6:$Q$1005,Cad_cl!BO$5))),"",IF($C710="","",SUMIFS(Con_ve!$F$6:$F$1005,Con_ve!$C$6:$C$1005,$C710,Con_ve!$I$6:$I$1005,"Em negociação",Con_ve!$Q$6:$Q$1005,Cad_cl!BO$5)))</f>
        <v/>
      </c>
      <c r="BP710" s="134">
        <f t="shared" si="31"/>
        <v>0</v>
      </c>
      <c r="BR710" s="125" t="str">
        <f>IF(ISERR(IF(AND($I710=Re_lo!$E$5,BR$5=VLOOKUP(Re_lo!$H$5,Re_lo!$N$5:$O$16,2,0)),AP710,"")),"",IF(AND($I710=Re_lo!$E$5,BR$5=VLOOKUP(Re_lo!$H$5,Re_lo!$N$5:$O$16,2,0)),AP710,""))</f>
        <v/>
      </c>
      <c r="BS710" s="125" t="str">
        <f>IF(ISERR(IF(AND($I710=Re_lo!$E$5,BS$5=VLOOKUP(Re_lo!$H$5,Re_lo!$N$5:$O$16,2,0)),AQ710,"")),"",IF(AND($I710=Re_lo!$E$5,BS$5=VLOOKUP(Re_lo!$H$5,Re_lo!$N$5:$O$16,2,0)),AQ710,""))</f>
        <v/>
      </c>
      <c r="BT710" s="125" t="str">
        <f>IF(ISERR(IF(AND($I710=Re_lo!$E$5,BT$5=VLOOKUP(Re_lo!$H$5,Re_lo!$N$5:$O$16,2,0)),AR710,"")),"",IF(AND($I710=Re_lo!$E$5,BT$5=VLOOKUP(Re_lo!$H$5,Re_lo!$N$5:$O$16,2,0)),AR710,""))</f>
        <v/>
      </c>
      <c r="BU710" s="125" t="str">
        <f>IF(ISERR(IF(AND($I710=Re_lo!$E$5,BU$5=VLOOKUP(Re_lo!$H$5,Re_lo!$N$5:$O$16,2,0)),AS710,"")),"",IF(AND($I710=Re_lo!$E$5,BU$5=VLOOKUP(Re_lo!$H$5,Re_lo!$N$5:$O$16,2,0)),AS710,""))</f>
        <v/>
      </c>
      <c r="BV710" s="125" t="str">
        <f>IF(ISERR(IF(AND($I710=Re_lo!$E$5,BV$5=VLOOKUP(Re_lo!$H$5,Re_lo!$N$5:$O$16,2,0)),AT710,"")),"",IF(AND($I710=Re_lo!$E$5,BV$5=VLOOKUP(Re_lo!$H$5,Re_lo!$N$5:$O$16,2,0)),AT710,""))</f>
        <v/>
      </c>
      <c r="BW710" s="125" t="str">
        <f>IF(ISERR(IF(AND($I710=Re_lo!$E$5,BW$5=VLOOKUP(Re_lo!$H$5,Re_lo!$N$5:$O$16,2,0)),AU710,"")),"",IF(AND($I710=Re_lo!$E$5,BW$5=VLOOKUP(Re_lo!$H$5,Re_lo!$N$5:$O$16,2,0)),AU710,""))</f>
        <v/>
      </c>
      <c r="BX710" s="125" t="str">
        <f>IF(ISERR(IF(AND($I710=Re_lo!$E$5,BX$5=VLOOKUP(Re_lo!$H$5,Re_lo!$N$5:$O$16,2,0)),AV710,"")),"",IF(AND($I710=Re_lo!$E$5,BX$5=VLOOKUP(Re_lo!$H$5,Re_lo!$N$5:$O$16,2,0)),AV710,""))</f>
        <v/>
      </c>
      <c r="BY710" s="125" t="str">
        <f>IF(ISERR(IF(AND($I710=Re_lo!$E$5,BY$5=VLOOKUP(Re_lo!$H$5,Re_lo!$N$5:$O$16,2,0)),AW710,"")),"",IF(AND($I710=Re_lo!$E$5,BY$5=VLOOKUP(Re_lo!$H$5,Re_lo!$N$5:$O$16,2,0)),AW710,""))</f>
        <v/>
      </c>
      <c r="BZ710" s="125" t="str">
        <f>IF(ISERR(IF(AND($I710=Re_lo!$E$5,BZ$5=VLOOKUP(Re_lo!$H$5,Re_lo!$N$5:$O$16,2,0)),AX710,"")),"",IF(AND($I710=Re_lo!$E$5,BZ$5=VLOOKUP(Re_lo!$H$5,Re_lo!$N$5:$O$16,2,0)),AX710,""))</f>
        <v/>
      </c>
      <c r="CA710" s="125" t="str">
        <f>IF(ISERR(IF(AND($I710=Re_lo!$E$5,CA$5=VLOOKUP(Re_lo!$H$5,Re_lo!$N$5:$O$16,2,0)),AY710,"")),"",IF(AND($I710=Re_lo!$E$5,CA$5=VLOOKUP(Re_lo!$H$5,Re_lo!$N$5:$O$16,2,0)),AY710,""))</f>
        <v/>
      </c>
      <c r="CB710" s="125" t="str">
        <f>IF(ISERR(IF(AND($I710=Re_lo!$E$5,CB$5=VLOOKUP(Re_lo!$H$5,Re_lo!$N$5:$O$16,2,0)),AZ710,"")),"",IF(AND($I710=Re_lo!$E$5,CB$5=VLOOKUP(Re_lo!$H$5,Re_lo!$N$5:$O$16,2,0)),AZ710,""))</f>
        <v/>
      </c>
      <c r="CC710" s="125" t="str">
        <f>IF(ISERR(IF(AND($I710=Re_lo!$E$5,CC$5=VLOOKUP(Re_lo!$H$5,Re_lo!$N$5:$O$16,2,0)),BA710,"")),"",IF(AND($I710=Re_lo!$E$5,CC$5=VLOOKUP(Re_lo!$H$5,Re_lo!$N$5:$O$16,2,0)),BA710,""))</f>
        <v/>
      </c>
      <c r="CD710" s="125" t="str">
        <f>IF(ISERR(IF(AND($I710=Re_lo!$E$5,CD$5=VLOOKUP(Re_lo!$H$5,Re_lo!$N$5:$O$16,2,0)),BB710,"")),"",IF(AND($I710=Re_lo!$E$5,CD$5=VLOOKUP(Re_lo!$H$5,Re_lo!$N$5:$O$16,2,0)),BB710,""))</f>
        <v/>
      </c>
      <c r="CF710" s="125" t="str">
        <f>IF($C710="","",COUNTIFS(Con_ve!$C$6:$C$1005,$C710,Con_ve!$Q$6:$Q$1005,Cad_cl!CF$5))</f>
        <v/>
      </c>
      <c r="CG710" s="125" t="str">
        <f>IF($C710="","",COUNTIFS(Con_ve!$C$6:$C$1005,$C710,Con_ve!$Q$6:$Q$1005,Cad_cl!CG$5))</f>
        <v/>
      </c>
      <c r="CH710" s="125" t="str">
        <f>IF($C710="","",COUNTIFS(Con_ve!$C$6:$C$1005,$C710,Con_ve!$Q$6:$Q$1005,Cad_cl!CH$5))</f>
        <v/>
      </c>
      <c r="CI710" s="125" t="str">
        <f>IF($C710="","",COUNTIFS(Con_ve!$C$6:$C$1005,$C710,Con_ve!$Q$6:$Q$1005,Cad_cl!CI$5))</f>
        <v/>
      </c>
      <c r="CJ710" s="125" t="str">
        <f>IF($C710="","",COUNTIFS(Con_ve!$C$6:$C$1005,$C710,Con_ve!$Q$6:$Q$1005,Cad_cl!CJ$5))</f>
        <v/>
      </c>
      <c r="CK710" s="125" t="str">
        <f>IF($C710="","",COUNTIFS(Con_ve!$C$6:$C$1005,$C710,Con_ve!$Q$6:$Q$1005,Cad_cl!CK$5))</f>
        <v/>
      </c>
      <c r="CL710" s="125" t="str">
        <f>IF($C710="","",COUNTIFS(Con_ve!$C$6:$C$1005,$C710,Con_ve!$Q$6:$Q$1005,Cad_cl!CL$5))</f>
        <v/>
      </c>
      <c r="CM710" s="125" t="str">
        <f>IF($C710="","",COUNTIFS(Con_ve!$C$6:$C$1005,$C710,Con_ve!$Q$6:$Q$1005,Cad_cl!CM$5))</f>
        <v/>
      </c>
      <c r="CN710" s="125" t="str">
        <f>IF($C710="","",COUNTIFS(Con_ve!$C$6:$C$1005,$C710,Con_ve!$Q$6:$Q$1005,Cad_cl!CN$5))</f>
        <v/>
      </c>
      <c r="CO710" s="125" t="str">
        <f>IF($C710="","",COUNTIFS(Con_ve!$C$6:$C$1005,$C710,Con_ve!$Q$6:$Q$1005,Cad_cl!CO$5))</f>
        <v/>
      </c>
      <c r="CP710" s="125" t="str">
        <f>IF($C710="","",COUNTIFS(Con_ve!$C$6:$C$1005,$C710,Con_ve!$Q$6:$Q$1005,Cad_cl!CP$5))</f>
        <v/>
      </c>
      <c r="CQ710" s="125" t="str">
        <f>IF($C710="","",COUNTIFS(Con_ve!$C$6:$C$1005,$C710,Con_ve!$Q$6:$Q$1005,Cad_cl!CQ$5))</f>
        <v/>
      </c>
      <c r="CR710" s="125">
        <f t="shared" si="32"/>
        <v>0</v>
      </c>
    </row>
    <row r="711" spans="3:96" ht="30" customHeight="1">
      <c r="C711" s="153"/>
      <c r="D711" s="153"/>
      <c r="E711" s="154"/>
      <c r="F711" s="153"/>
      <c r="G711" s="155"/>
      <c r="H711" s="153"/>
      <c r="I711" s="153"/>
      <c r="J711" s="132" t="s">
        <v>309</v>
      </c>
      <c r="K711" s="133" t="s">
        <v>309</v>
      </c>
      <c r="L711" s="153"/>
      <c r="M711" s="153"/>
      <c r="N711" s="153"/>
      <c r="O711" s="153"/>
      <c r="P711" s="153"/>
      <c r="Q711" s="153"/>
      <c r="AP711" s="134" t="str">
        <f>IF(ISERR(IF($C711="","",SUMIFS(Con_ve!$F$6:$F$1005,Con_ve!$C$6:$C$1005,$C711,Con_ve!$I$6:$I$1005,"Fechada",Con_ve!$Q$6:$Q$1005,Cad_cl!AP$5))),"",IF($C711="","",SUMIFS(Con_ve!$F$6:$F$1005,Con_ve!$C$6:$C$1005,$C711,Con_ve!$I$6:$I$1005,"Fechada",Con_ve!$Q$6:$Q$1005,Cad_cl!AP$5)))</f>
        <v/>
      </c>
      <c r="AQ711" s="134" t="str">
        <f>IF(ISERR(IF($C711="","",SUMIFS(Con_ve!$F$6:$F$1005,Con_ve!$C$6:$C$1005,$C711,Con_ve!$I$6:$I$1005,"Fechada",Con_ve!$Q$6:$Q$1005,Cad_cl!AQ$5))),"",IF($C711="","",SUMIFS(Con_ve!$F$6:$F$1005,Con_ve!$C$6:$C$1005,$C711,Con_ve!$I$6:$I$1005,"Fechada",Con_ve!$Q$6:$Q$1005,Cad_cl!AQ$5)))</f>
        <v/>
      </c>
      <c r="AR711" s="134" t="str">
        <f>IF(ISERR(IF($C711="","",SUMIFS(Con_ve!$F$6:$F$1005,Con_ve!$C$6:$C$1005,$C711,Con_ve!$I$6:$I$1005,"Fechada",Con_ve!$Q$6:$Q$1005,Cad_cl!AR$5))),"",IF($C711="","",SUMIFS(Con_ve!$F$6:$F$1005,Con_ve!$C$6:$C$1005,$C711,Con_ve!$I$6:$I$1005,"Fechada",Con_ve!$Q$6:$Q$1005,Cad_cl!AR$5)))</f>
        <v/>
      </c>
      <c r="AS711" s="134" t="str">
        <f>IF(ISERR(IF($C711="","",SUMIFS(Con_ve!$F$6:$F$1005,Con_ve!$C$6:$C$1005,$C711,Con_ve!$I$6:$I$1005,"Fechada",Con_ve!$Q$6:$Q$1005,Cad_cl!AS$5))),"",IF($C711="","",SUMIFS(Con_ve!$F$6:$F$1005,Con_ve!$C$6:$C$1005,$C711,Con_ve!$I$6:$I$1005,"Fechada",Con_ve!$Q$6:$Q$1005,Cad_cl!AS$5)))</f>
        <v/>
      </c>
      <c r="AT711" s="134" t="str">
        <f>IF(ISERR(IF($C711="","",SUMIFS(Con_ve!$F$6:$F$1005,Con_ve!$C$6:$C$1005,$C711,Con_ve!$I$6:$I$1005,"Fechada",Con_ve!$Q$6:$Q$1005,Cad_cl!AT$5))),"",IF($C711="","",SUMIFS(Con_ve!$F$6:$F$1005,Con_ve!$C$6:$C$1005,$C711,Con_ve!$I$6:$I$1005,"Fechada",Con_ve!$Q$6:$Q$1005,Cad_cl!AT$5)))</f>
        <v/>
      </c>
      <c r="AU711" s="134" t="str">
        <f>IF(ISERR(IF($C711="","",SUMIFS(Con_ve!$F$6:$F$1005,Con_ve!$C$6:$C$1005,$C711,Con_ve!$I$6:$I$1005,"Fechada",Con_ve!$Q$6:$Q$1005,Cad_cl!AU$5))),"",IF($C711="","",SUMIFS(Con_ve!$F$6:$F$1005,Con_ve!$C$6:$C$1005,$C711,Con_ve!$I$6:$I$1005,"Fechada",Con_ve!$Q$6:$Q$1005,Cad_cl!AU$5)))</f>
        <v/>
      </c>
      <c r="AV711" s="134" t="str">
        <f>IF(ISERR(IF($C711="","",SUMIFS(Con_ve!$F$6:$F$1005,Con_ve!$C$6:$C$1005,$C711,Con_ve!$I$6:$I$1005,"Fechada",Con_ve!$Q$6:$Q$1005,Cad_cl!AV$5))),"",IF($C711="","",SUMIFS(Con_ve!$F$6:$F$1005,Con_ve!$C$6:$C$1005,$C711,Con_ve!$I$6:$I$1005,"Fechada",Con_ve!$Q$6:$Q$1005,Cad_cl!AV$5)))</f>
        <v/>
      </c>
      <c r="AW711" s="134" t="str">
        <f>IF(ISERR(IF($C711="","",SUMIFS(Con_ve!$F$6:$F$1005,Con_ve!$C$6:$C$1005,$C711,Con_ve!$I$6:$I$1005,"Fechada",Con_ve!$Q$6:$Q$1005,Cad_cl!AW$5))),"",IF($C711="","",SUMIFS(Con_ve!$F$6:$F$1005,Con_ve!$C$6:$C$1005,$C711,Con_ve!$I$6:$I$1005,"Fechada",Con_ve!$Q$6:$Q$1005,Cad_cl!AW$5)))</f>
        <v/>
      </c>
      <c r="AX711" s="134" t="str">
        <f>IF(ISERR(IF($C711="","",SUMIFS(Con_ve!$F$6:$F$1005,Con_ve!$C$6:$C$1005,$C711,Con_ve!$I$6:$I$1005,"Fechada",Con_ve!$Q$6:$Q$1005,Cad_cl!AX$5))),"",IF($C711="","",SUMIFS(Con_ve!$F$6:$F$1005,Con_ve!$C$6:$C$1005,$C711,Con_ve!$I$6:$I$1005,"Fechada",Con_ve!$Q$6:$Q$1005,Cad_cl!AX$5)))</f>
        <v/>
      </c>
      <c r="AY711" s="134" t="str">
        <f>IF(ISERR(IF($C711="","",SUMIFS(Con_ve!$F$6:$F$1005,Con_ve!$C$6:$C$1005,$C711,Con_ve!$I$6:$I$1005,"Fechada",Con_ve!$Q$6:$Q$1005,Cad_cl!AY$5))),"",IF($C711="","",SUMIFS(Con_ve!$F$6:$F$1005,Con_ve!$C$6:$C$1005,$C711,Con_ve!$I$6:$I$1005,"Fechada",Con_ve!$Q$6:$Q$1005,Cad_cl!AY$5)))</f>
        <v/>
      </c>
      <c r="AZ711" s="134" t="str">
        <f>IF(ISERR(IF($C711="","",SUMIFS(Con_ve!$F$6:$F$1005,Con_ve!$C$6:$C$1005,$C711,Con_ve!$I$6:$I$1005,"Fechada",Con_ve!$Q$6:$Q$1005,Cad_cl!AZ$5))),"",IF($C711="","",SUMIFS(Con_ve!$F$6:$F$1005,Con_ve!$C$6:$C$1005,$C711,Con_ve!$I$6:$I$1005,"Fechada",Con_ve!$Q$6:$Q$1005,Cad_cl!AZ$5)))</f>
        <v/>
      </c>
      <c r="BA711" s="134" t="str">
        <f>IF(ISERR(IF($C711="","",SUMIFS(Con_ve!$F$6:$F$1005,Con_ve!$C$6:$C$1005,$C711,Con_ve!$I$6:$I$1005,"Fechada",Con_ve!$Q$6:$Q$1005,Cad_cl!BA$5))),"",IF($C711="","",SUMIFS(Con_ve!$F$6:$F$1005,Con_ve!$C$6:$C$1005,$C711,Con_ve!$I$6:$I$1005,"Fechada",Con_ve!$Q$6:$Q$1005,Cad_cl!BA$5)))</f>
        <v/>
      </c>
      <c r="BB711" s="134">
        <f t="shared" ref="BB711:BB774" si="33">SUM(AP711:BA711)</f>
        <v>0</v>
      </c>
      <c r="BD711" s="134" t="str">
        <f>IF(ISERR(IF($C711="","",SUMIFS(Con_ve!$F$6:$F$1005,Con_ve!$C$6:$C$1005,$C711,Con_ve!$I$6:$I$1005,"Em negociação",Con_ve!$Q$6:$Q$1005,Cad_cl!BD$5))),"",IF($C711="","",SUMIFS(Con_ve!$F$6:$F$1005,Con_ve!$C$6:$C$1005,$C711,Con_ve!$I$6:$I$1005,"Em negociação",Con_ve!$Q$6:$Q$1005,Cad_cl!BD$5)))</f>
        <v/>
      </c>
      <c r="BE711" s="134" t="str">
        <f>IF(ISERR(IF($C711="","",SUMIFS(Con_ve!$F$6:$F$1005,Con_ve!$C$6:$C$1005,$C711,Con_ve!$I$6:$I$1005,"Em negociação",Con_ve!$Q$6:$Q$1005,Cad_cl!BE$5))),"",IF($C711="","",SUMIFS(Con_ve!$F$6:$F$1005,Con_ve!$C$6:$C$1005,$C711,Con_ve!$I$6:$I$1005,"Em negociação",Con_ve!$Q$6:$Q$1005,Cad_cl!BE$5)))</f>
        <v/>
      </c>
      <c r="BF711" s="134" t="str">
        <f>IF(ISERR(IF($C711="","",SUMIFS(Con_ve!$F$6:$F$1005,Con_ve!$C$6:$C$1005,$C711,Con_ve!$I$6:$I$1005,"Em negociação",Con_ve!$Q$6:$Q$1005,Cad_cl!BF$5))),"",IF($C711="","",SUMIFS(Con_ve!$F$6:$F$1005,Con_ve!$C$6:$C$1005,$C711,Con_ve!$I$6:$I$1005,"Em negociação",Con_ve!$Q$6:$Q$1005,Cad_cl!BF$5)))</f>
        <v/>
      </c>
      <c r="BG711" s="134" t="str">
        <f>IF(ISERR(IF($C711="","",SUMIFS(Con_ve!$F$6:$F$1005,Con_ve!$C$6:$C$1005,$C711,Con_ve!$I$6:$I$1005,"Em negociação",Con_ve!$Q$6:$Q$1005,Cad_cl!BG$5))),"",IF($C711="","",SUMIFS(Con_ve!$F$6:$F$1005,Con_ve!$C$6:$C$1005,$C711,Con_ve!$I$6:$I$1005,"Em negociação",Con_ve!$Q$6:$Q$1005,Cad_cl!BG$5)))</f>
        <v/>
      </c>
      <c r="BH711" s="134" t="str">
        <f>IF(ISERR(IF($C711="","",SUMIFS(Con_ve!$F$6:$F$1005,Con_ve!$C$6:$C$1005,$C711,Con_ve!$I$6:$I$1005,"Em negociação",Con_ve!$Q$6:$Q$1005,Cad_cl!BH$5))),"",IF($C711="","",SUMIFS(Con_ve!$F$6:$F$1005,Con_ve!$C$6:$C$1005,$C711,Con_ve!$I$6:$I$1005,"Em negociação",Con_ve!$Q$6:$Q$1005,Cad_cl!BH$5)))</f>
        <v/>
      </c>
      <c r="BI711" s="134" t="str">
        <f>IF(ISERR(IF($C711="","",SUMIFS(Con_ve!$F$6:$F$1005,Con_ve!$C$6:$C$1005,$C711,Con_ve!$I$6:$I$1005,"Em negociação",Con_ve!$Q$6:$Q$1005,Cad_cl!BI$5))),"",IF($C711="","",SUMIFS(Con_ve!$F$6:$F$1005,Con_ve!$C$6:$C$1005,$C711,Con_ve!$I$6:$I$1005,"Em negociação",Con_ve!$Q$6:$Q$1005,Cad_cl!BI$5)))</f>
        <v/>
      </c>
      <c r="BJ711" s="134" t="str">
        <f>IF(ISERR(IF($C711="","",SUMIFS(Con_ve!$F$6:$F$1005,Con_ve!$C$6:$C$1005,$C711,Con_ve!$I$6:$I$1005,"Em negociação",Con_ve!$Q$6:$Q$1005,Cad_cl!BJ$5))),"",IF($C711="","",SUMIFS(Con_ve!$F$6:$F$1005,Con_ve!$C$6:$C$1005,$C711,Con_ve!$I$6:$I$1005,"Em negociação",Con_ve!$Q$6:$Q$1005,Cad_cl!BJ$5)))</f>
        <v/>
      </c>
      <c r="BK711" s="134" t="str">
        <f>IF(ISERR(IF($C711="","",SUMIFS(Con_ve!$F$6:$F$1005,Con_ve!$C$6:$C$1005,$C711,Con_ve!$I$6:$I$1005,"Em negociação",Con_ve!$Q$6:$Q$1005,Cad_cl!BK$5))),"",IF($C711="","",SUMIFS(Con_ve!$F$6:$F$1005,Con_ve!$C$6:$C$1005,$C711,Con_ve!$I$6:$I$1005,"Em negociação",Con_ve!$Q$6:$Q$1005,Cad_cl!BK$5)))</f>
        <v/>
      </c>
      <c r="BL711" s="134" t="str">
        <f>IF(ISERR(IF($C711="","",SUMIFS(Con_ve!$F$6:$F$1005,Con_ve!$C$6:$C$1005,$C711,Con_ve!$I$6:$I$1005,"Em negociação",Con_ve!$Q$6:$Q$1005,Cad_cl!BL$5))),"",IF($C711="","",SUMIFS(Con_ve!$F$6:$F$1005,Con_ve!$C$6:$C$1005,$C711,Con_ve!$I$6:$I$1005,"Em negociação",Con_ve!$Q$6:$Q$1005,Cad_cl!BL$5)))</f>
        <v/>
      </c>
      <c r="BM711" s="134" t="str">
        <f>IF(ISERR(IF($C711="","",SUMIFS(Con_ve!$F$6:$F$1005,Con_ve!$C$6:$C$1005,$C711,Con_ve!$I$6:$I$1005,"Em negociação",Con_ve!$Q$6:$Q$1005,Cad_cl!BM$5))),"",IF($C711="","",SUMIFS(Con_ve!$F$6:$F$1005,Con_ve!$C$6:$C$1005,$C711,Con_ve!$I$6:$I$1005,"Em negociação",Con_ve!$Q$6:$Q$1005,Cad_cl!BM$5)))</f>
        <v/>
      </c>
      <c r="BN711" s="134" t="str">
        <f>IF(ISERR(IF($C711="","",SUMIFS(Con_ve!$F$6:$F$1005,Con_ve!$C$6:$C$1005,$C711,Con_ve!$I$6:$I$1005,"Em negociação",Con_ve!$Q$6:$Q$1005,Cad_cl!BN$5))),"",IF($C711="","",SUMIFS(Con_ve!$F$6:$F$1005,Con_ve!$C$6:$C$1005,$C711,Con_ve!$I$6:$I$1005,"Em negociação",Con_ve!$Q$6:$Q$1005,Cad_cl!BN$5)))</f>
        <v/>
      </c>
      <c r="BO711" s="134" t="str">
        <f>IF(ISERR(IF($C711="","",SUMIFS(Con_ve!$F$6:$F$1005,Con_ve!$C$6:$C$1005,$C711,Con_ve!$I$6:$I$1005,"Em negociação",Con_ve!$Q$6:$Q$1005,Cad_cl!BO$5))),"",IF($C711="","",SUMIFS(Con_ve!$F$6:$F$1005,Con_ve!$C$6:$C$1005,$C711,Con_ve!$I$6:$I$1005,"Em negociação",Con_ve!$Q$6:$Q$1005,Cad_cl!BO$5)))</f>
        <v/>
      </c>
      <c r="BP711" s="134">
        <f t="shared" ref="BP711:BP774" si="34">SUM(BD711:BO711)</f>
        <v>0</v>
      </c>
      <c r="BR711" s="125" t="str">
        <f>IF(ISERR(IF(AND($I711=Re_lo!$E$5,BR$5=VLOOKUP(Re_lo!$H$5,Re_lo!$N$5:$O$16,2,0)),AP711,"")),"",IF(AND($I711=Re_lo!$E$5,BR$5=VLOOKUP(Re_lo!$H$5,Re_lo!$N$5:$O$16,2,0)),AP711,""))</f>
        <v/>
      </c>
      <c r="BS711" s="125" t="str">
        <f>IF(ISERR(IF(AND($I711=Re_lo!$E$5,BS$5=VLOOKUP(Re_lo!$H$5,Re_lo!$N$5:$O$16,2,0)),AQ711,"")),"",IF(AND($I711=Re_lo!$E$5,BS$5=VLOOKUP(Re_lo!$H$5,Re_lo!$N$5:$O$16,2,0)),AQ711,""))</f>
        <v/>
      </c>
      <c r="BT711" s="125" t="str">
        <f>IF(ISERR(IF(AND($I711=Re_lo!$E$5,BT$5=VLOOKUP(Re_lo!$H$5,Re_lo!$N$5:$O$16,2,0)),AR711,"")),"",IF(AND($I711=Re_lo!$E$5,BT$5=VLOOKUP(Re_lo!$H$5,Re_lo!$N$5:$O$16,2,0)),AR711,""))</f>
        <v/>
      </c>
      <c r="BU711" s="125" t="str">
        <f>IF(ISERR(IF(AND($I711=Re_lo!$E$5,BU$5=VLOOKUP(Re_lo!$H$5,Re_lo!$N$5:$O$16,2,0)),AS711,"")),"",IF(AND($I711=Re_lo!$E$5,BU$5=VLOOKUP(Re_lo!$H$5,Re_lo!$N$5:$O$16,2,0)),AS711,""))</f>
        <v/>
      </c>
      <c r="BV711" s="125" t="str">
        <f>IF(ISERR(IF(AND($I711=Re_lo!$E$5,BV$5=VLOOKUP(Re_lo!$H$5,Re_lo!$N$5:$O$16,2,0)),AT711,"")),"",IF(AND($I711=Re_lo!$E$5,BV$5=VLOOKUP(Re_lo!$H$5,Re_lo!$N$5:$O$16,2,0)),AT711,""))</f>
        <v/>
      </c>
      <c r="BW711" s="125" t="str">
        <f>IF(ISERR(IF(AND($I711=Re_lo!$E$5,BW$5=VLOOKUP(Re_lo!$H$5,Re_lo!$N$5:$O$16,2,0)),AU711,"")),"",IF(AND($I711=Re_lo!$E$5,BW$5=VLOOKUP(Re_lo!$H$5,Re_lo!$N$5:$O$16,2,0)),AU711,""))</f>
        <v/>
      </c>
      <c r="BX711" s="125" t="str">
        <f>IF(ISERR(IF(AND($I711=Re_lo!$E$5,BX$5=VLOOKUP(Re_lo!$H$5,Re_lo!$N$5:$O$16,2,0)),AV711,"")),"",IF(AND($I711=Re_lo!$E$5,BX$5=VLOOKUP(Re_lo!$H$5,Re_lo!$N$5:$O$16,2,0)),AV711,""))</f>
        <v/>
      </c>
      <c r="BY711" s="125" t="str">
        <f>IF(ISERR(IF(AND($I711=Re_lo!$E$5,BY$5=VLOOKUP(Re_lo!$H$5,Re_lo!$N$5:$O$16,2,0)),AW711,"")),"",IF(AND($I711=Re_lo!$E$5,BY$5=VLOOKUP(Re_lo!$H$5,Re_lo!$N$5:$O$16,2,0)),AW711,""))</f>
        <v/>
      </c>
      <c r="BZ711" s="125" t="str">
        <f>IF(ISERR(IF(AND($I711=Re_lo!$E$5,BZ$5=VLOOKUP(Re_lo!$H$5,Re_lo!$N$5:$O$16,2,0)),AX711,"")),"",IF(AND($I711=Re_lo!$E$5,BZ$5=VLOOKUP(Re_lo!$H$5,Re_lo!$N$5:$O$16,2,0)),AX711,""))</f>
        <v/>
      </c>
      <c r="CA711" s="125" t="str">
        <f>IF(ISERR(IF(AND($I711=Re_lo!$E$5,CA$5=VLOOKUP(Re_lo!$H$5,Re_lo!$N$5:$O$16,2,0)),AY711,"")),"",IF(AND($I711=Re_lo!$E$5,CA$5=VLOOKUP(Re_lo!$H$5,Re_lo!$N$5:$O$16,2,0)),AY711,""))</f>
        <v/>
      </c>
      <c r="CB711" s="125" t="str">
        <f>IF(ISERR(IF(AND($I711=Re_lo!$E$5,CB$5=VLOOKUP(Re_lo!$H$5,Re_lo!$N$5:$O$16,2,0)),AZ711,"")),"",IF(AND($I711=Re_lo!$E$5,CB$5=VLOOKUP(Re_lo!$H$5,Re_lo!$N$5:$O$16,2,0)),AZ711,""))</f>
        <v/>
      </c>
      <c r="CC711" s="125" t="str">
        <f>IF(ISERR(IF(AND($I711=Re_lo!$E$5,CC$5=VLOOKUP(Re_lo!$H$5,Re_lo!$N$5:$O$16,2,0)),BA711,"")),"",IF(AND($I711=Re_lo!$E$5,CC$5=VLOOKUP(Re_lo!$H$5,Re_lo!$N$5:$O$16,2,0)),BA711,""))</f>
        <v/>
      </c>
      <c r="CD711" s="125" t="str">
        <f>IF(ISERR(IF(AND($I711=Re_lo!$E$5,CD$5=VLOOKUP(Re_lo!$H$5,Re_lo!$N$5:$O$16,2,0)),BB711,"")),"",IF(AND($I711=Re_lo!$E$5,CD$5=VLOOKUP(Re_lo!$H$5,Re_lo!$N$5:$O$16,2,0)),BB711,""))</f>
        <v/>
      </c>
      <c r="CF711" s="125" t="str">
        <f>IF($C711="","",COUNTIFS(Con_ve!$C$6:$C$1005,$C711,Con_ve!$Q$6:$Q$1005,Cad_cl!CF$5))</f>
        <v/>
      </c>
      <c r="CG711" s="125" t="str">
        <f>IF($C711="","",COUNTIFS(Con_ve!$C$6:$C$1005,$C711,Con_ve!$Q$6:$Q$1005,Cad_cl!CG$5))</f>
        <v/>
      </c>
      <c r="CH711" s="125" t="str">
        <f>IF($C711="","",COUNTIFS(Con_ve!$C$6:$C$1005,$C711,Con_ve!$Q$6:$Q$1005,Cad_cl!CH$5))</f>
        <v/>
      </c>
      <c r="CI711" s="125" t="str">
        <f>IF($C711="","",COUNTIFS(Con_ve!$C$6:$C$1005,$C711,Con_ve!$Q$6:$Q$1005,Cad_cl!CI$5))</f>
        <v/>
      </c>
      <c r="CJ711" s="125" t="str">
        <f>IF($C711="","",COUNTIFS(Con_ve!$C$6:$C$1005,$C711,Con_ve!$Q$6:$Q$1005,Cad_cl!CJ$5))</f>
        <v/>
      </c>
      <c r="CK711" s="125" t="str">
        <f>IF($C711="","",COUNTIFS(Con_ve!$C$6:$C$1005,$C711,Con_ve!$Q$6:$Q$1005,Cad_cl!CK$5))</f>
        <v/>
      </c>
      <c r="CL711" s="125" t="str">
        <f>IF($C711="","",COUNTIFS(Con_ve!$C$6:$C$1005,$C711,Con_ve!$Q$6:$Q$1005,Cad_cl!CL$5))</f>
        <v/>
      </c>
      <c r="CM711" s="125" t="str">
        <f>IF($C711="","",COUNTIFS(Con_ve!$C$6:$C$1005,$C711,Con_ve!$Q$6:$Q$1005,Cad_cl!CM$5))</f>
        <v/>
      </c>
      <c r="CN711" s="125" t="str">
        <f>IF($C711="","",COUNTIFS(Con_ve!$C$6:$C$1005,$C711,Con_ve!$Q$6:$Q$1005,Cad_cl!CN$5))</f>
        <v/>
      </c>
      <c r="CO711" s="125" t="str">
        <f>IF($C711="","",COUNTIFS(Con_ve!$C$6:$C$1005,$C711,Con_ve!$Q$6:$Q$1005,Cad_cl!CO$5))</f>
        <v/>
      </c>
      <c r="CP711" s="125" t="str">
        <f>IF($C711="","",COUNTIFS(Con_ve!$C$6:$C$1005,$C711,Con_ve!$Q$6:$Q$1005,Cad_cl!CP$5))</f>
        <v/>
      </c>
      <c r="CQ711" s="125" t="str">
        <f>IF($C711="","",COUNTIFS(Con_ve!$C$6:$C$1005,$C711,Con_ve!$Q$6:$Q$1005,Cad_cl!CQ$5))</f>
        <v/>
      </c>
      <c r="CR711" s="125">
        <f t="shared" ref="CR711:CR774" si="35">SUM(CF711:CQ711)</f>
        <v>0</v>
      </c>
    </row>
    <row r="712" spans="3:96" ht="30" customHeight="1">
      <c r="C712" s="153"/>
      <c r="D712" s="153"/>
      <c r="E712" s="154"/>
      <c r="F712" s="153"/>
      <c r="G712" s="155"/>
      <c r="H712" s="153"/>
      <c r="I712" s="153"/>
      <c r="J712" s="132" t="s">
        <v>309</v>
      </c>
      <c r="K712" s="133" t="s">
        <v>309</v>
      </c>
      <c r="L712" s="153"/>
      <c r="M712" s="153"/>
      <c r="N712" s="153"/>
      <c r="O712" s="153"/>
      <c r="P712" s="153"/>
      <c r="Q712" s="153"/>
      <c r="AP712" s="134" t="str">
        <f>IF(ISERR(IF($C712="","",SUMIFS(Con_ve!$F$6:$F$1005,Con_ve!$C$6:$C$1005,$C712,Con_ve!$I$6:$I$1005,"Fechada",Con_ve!$Q$6:$Q$1005,Cad_cl!AP$5))),"",IF($C712="","",SUMIFS(Con_ve!$F$6:$F$1005,Con_ve!$C$6:$C$1005,$C712,Con_ve!$I$6:$I$1005,"Fechada",Con_ve!$Q$6:$Q$1005,Cad_cl!AP$5)))</f>
        <v/>
      </c>
      <c r="AQ712" s="134" t="str">
        <f>IF(ISERR(IF($C712="","",SUMIFS(Con_ve!$F$6:$F$1005,Con_ve!$C$6:$C$1005,$C712,Con_ve!$I$6:$I$1005,"Fechada",Con_ve!$Q$6:$Q$1005,Cad_cl!AQ$5))),"",IF($C712="","",SUMIFS(Con_ve!$F$6:$F$1005,Con_ve!$C$6:$C$1005,$C712,Con_ve!$I$6:$I$1005,"Fechada",Con_ve!$Q$6:$Q$1005,Cad_cl!AQ$5)))</f>
        <v/>
      </c>
      <c r="AR712" s="134" t="str">
        <f>IF(ISERR(IF($C712="","",SUMIFS(Con_ve!$F$6:$F$1005,Con_ve!$C$6:$C$1005,$C712,Con_ve!$I$6:$I$1005,"Fechada",Con_ve!$Q$6:$Q$1005,Cad_cl!AR$5))),"",IF($C712="","",SUMIFS(Con_ve!$F$6:$F$1005,Con_ve!$C$6:$C$1005,$C712,Con_ve!$I$6:$I$1005,"Fechada",Con_ve!$Q$6:$Q$1005,Cad_cl!AR$5)))</f>
        <v/>
      </c>
      <c r="AS712" s="134" t="str">
        <f>IF(ISERR(IF($C712="","",SUMIFS(Con_ve!$F$6:$F$1005,Con_ve!$C$6:$C$1005,$C712,Con_ve!$I$6:$I$1005,"Fechada",Con_ve!$Q$6:$Q$1005,Cad_cl!AS$5))),"",IF($C712="","",SUMIFS(Con_ve!$F$6:$F$1005,Con_ve!$C$6:$C$1005,$C712,Con_ve!$I$6:$I$1005,"Fechada",Con_ve!$Q$6:$Q$1005,Cad_cl!AS$5)))</f>
        <v/>
      </c>
      <c r="AT712" s="134" t="str">
        <f>IF(ISERR(IF($C712="","",SUMIFS(Con_ve!$F$6:$F$1005,Con_ve!$C$6:$C$1005,$C712,Con_ve!$I$6:$I$1005,"Fechada",Con_ve!$Q$6:$Q$1005,Cad_cl!AT$5))),"",IF($C712="","",SUMIFS(Con_ve!$F$6:$F$1005,Con_ve!$C$6:$C$1005,$C712,Con_ve!$I$6:$I$1005,"Fechada",Con_ve!$Q$6:$Q$1005,Cad_cl!AT$5)))</f>
        <v/>
      </c>
      <c r="AU712" s="134" t="str">
        <f>IF(ISERR(IF($C712="","",SUMIFS(Con_ve!$F$6:$F$1005,Con_ve!$C$6:$C$1005,$C712,Con_ve!$I$6:$I$1005,"Fechada",Con_ve!$Q$6:$Q$1005,Cad_cl!AU$5))),"",IF($C712="","",SUMIFS(Con_ve!$F$6:$F$1005,Con_ve!$C$6:$C$1005,$C712,Con_ve!$I$6:$I$1005,"Fechada",Con_ve!$Q$6:$Q$1005,Cad_cl!AU$5)))</f>
        <v/>
      </c>
      <c r="AV712" s="134" t="str">
        <f>IF(ISERR(IF($C712="","",SUMIFS(Con_ve!$F$6:$F$1005,Con_ve!$C$6:$C$1005,$C712,Con_ve!$I$6:$I$1005,"Fechada",Con_ve!$Q$6:$Q$1005,Cad_cl!AV$5))),"",IF($C712="","",SUMIFS(Con_ve!$F$6:$F$1005,Con_ve!$C$6:$C$1005,$C712,Con_ve!$I$6:$I$1005,"Fechada",Con_ve!$Q$6:$Q$1005,Cad_cl!AV$5)))</f>
        <v/>
      </c>
      <c r="AW712" s="134" t="str">
        <f>IF(ISERR(IF($C712="","",SUMIFS(Con_ve!$F$6:$F$1005,Con_ve!$C$6:$C$1005,$C712,Con_ve!$I$6:$I$1005,"Fechada",Con_ve!$Q$6:$Q$1005,Cad_cl!AW$5))),"",IF($C712="","",SUMIFS(Con_ve!$F$6:$F$1005,Con_ve!$C$6:$C$1005,$C712,Con_ve!$I$6:$I$1005,"Fechada",Con_ve!$Q$6:$Q$1005,Cad_cl!AW$5)))</f>
        <v/>
      </c>
      <c r="AX712" s="134" t="str">
        <f>IF(ISERR(IF($C712="","",SUMIFS(Con_ve!$F$6:$F$1005,Con_ve!$C$6:$C$1005,$C712,Con_ve!$I$6:$I$1005,"Fechada",Con_ve!$Q$6:$Q$1005,Cad_cl!AX$5))),"",IF($C712="","",SUMIFS(Con_ve!$F$6:$F$1005,Con_ve!$C$6:$C$1005,$C712,Con_ve!$I$6:$I$1005,"Fechada",Con_ve!$Q$6:$Q$1005,Cad_cl!AX$5)))</f>
        <v/>
      </c>
      <c r="AY712" s="134" t="str">
        <f>IF(ISERR(IF($C712="","",SUMIFS(Con_ve!$F$6:$F$1005,Con_ve!$C$6:$C$1005,$C712,Con_ve!$I$6:$I$1005,"Fechada",Con_ve!$Q$6:$Q$1005,Cad_cl!AY$5))),"",IF($C712="","",SUMIFS(Con_ve!$F$6:$F$1005,Con_ve!$C$6:$C$1005,$C712,Con_ve!$I$6:$I$1005,"Fechada",Con_ve!$Q$6:$Q$1005,Cad_cl!AY$5)))</f>
        <v/>
      </c>
      <c r="AZ712" s="134" t="str">
        <f>IF(ISERR(IF($C712="","",SUMIFS(Con_ve!$F$6:$F$1005,Con_ve!$C$6:$C$1005,$C712,Con_ve!$I$6:$I$1005,"Fechada",Con_ve!$Q$6:$Q$1005,Cad_cl!AZ$5))),"",IF($C712="","",SUMIFS(Con_ve!$F$6:$F$1005,Con_ve!$C$6:$C$1005,$C712,Con_ve!$I$6:$I$1005,"Fechada",Con_ve!$Q$6:$Q$1005,Cad_cl!AZ$5)))</f>
        <v/>
      </c>
      <c r="BA712" s="134" t="str">
        <f>IF(ISERR(IF($C712="","",SUMIFS(Con_ve!$F$6:$F$1005,Con_ve!$C$6:$C$1005,$C712,Con_ve!$I$6:$I$1005,"Fechada",Con_ve!$Q$6:$Q$1005,Cad_cl!BA$5))),"",IF($C712="","",SUMIFS(Con_ve!$F$6:$F$1005,Con_ve!$C$6:$C$1005,$C712,Con_ve!$I$6:$I$1005,"Fechada",Con_ve!$Q$6:$Q$1005,Cad_cl!BA$5)))</f>
        <v/>
      </c>
      <c r="BB712" s="134">
        <f t="shared" si="33"/>
        <v>0</v>
      </c>
      <c r="BD712" s="134" t="str">
        <f>IF(ISERR(IF($C712="","",SUMIFS(Con_ve!$F$6:$F$1005,Con_ve!$C$6:$C$1005,$C712,Con_ve!$I$6:$I$1005,"Em negociação",Con_ve!$Q$6:$Q$1005,Cad_cl!BD$5))),"",IF($C712="","",SUMIFS(Con_ve!$F$6:$F$1005,Con_ve!$C$6:$C$1005,$C712,Con_ve!$I$6:$I$1005,"Em negociação",Con_ve!$Q$6:$Q$1005,Cad_cl!BD$5)))</f>
        <v/>
      </c>
      <c r="BE712" s="134" t="str">
        <f>IF(ISERR(IF($C712="","",SUMIFS(Con_ve!$F$6:$F$1005,Con_ve!$C$6:$C$1005,$C712,Con_ve!$I$6:$I$1005,"Em negociação",Con_ve!$Q$6:$Q$1005,Cad_cl!BE$5))),"",IF($C712="","",SUMIFS(Con_ve!$F$6:$F$1005,Con_ve!$C$6:$C$1005,$C712,Con_ve!$I$6:$I$1005,"Em negociação",Con_ve!$Q$6:$Q$1005,Cad_cl!BE$5)))</f>
        <v/>
      </c>
      <c r="BF712" s="134" t="str">
        <f>IF(ISERR(IF($C712="","",SUMIFS(Con_ve!$F$6:$F$1005,Con_ve!$C$6:$C$1005,$C712,Con_ve!$I$6:$I$1005,"Em negociação",Con_ve!$Q$6:$Q$1005,Cad_cl!BF$5))),"",IF($C712="","",SUMIFS(Con_ve!$F$6:$F$1005,Con_ve!$C$6:$C$1005,$C712,Con_ve!$I$6:$I$1005,"Em negociação",Con_ve!$Q$6:$Q$1005,Cad_cl!BF$5)))</f>
        <v/>
      </c>
      <c r="BG712" s="134" t="str">
        <f>IF(ISERR(IF($C712="","",SUMIFS(Con_ve!$F$6:$F$1005,Con_ve!$C$6:$C$1005,$C712,Con_ve!$I$6:$I$1005,"Em negociação",Con_ve!$Q$6:$Q$1005,Cad_cl!BG$5))),"",IF($C712="","",SUMIFS(Con_ve!$F$6:$F$1005,Con_ve!$C$6:$C$1005,$C712,Con_ve!$I$6:$I$1005,"Em negociação",Con_ve!$Q$6:$Q$1005,Cad_cl!BG$5)))</f>
        <v/>
      </c>
      <c r="BH712" s="134" t="str">
        <f>IF(ISERR(IF($C712="","",SUMIFS(Con_ve!$F$6:$F$1005,Con_ve!$C$6:$C$1005,$C712,Con_ve!$I$6:$I$1005,"Em negociação",Con_ve!$Q$6:$Q$1005,Cad_cl!BH$5))),"",IF($C712="","",SUMIFS(Con_ve!$F$6:$F$1005,Con_ve!$C$6:$C$1005,$C712,Con_ve!$I$6:$I$1005,"Em negociação",Con_ve!$Q$6:$Q$1005,Cad_cl!BH$5)))</f>
        <v/>
      </c>
      <c r="BI712" s="134" t="str">
        <f>IF(ISERR(IF($C712="","",SUMIFS(Con_ve!$F$6:$F$1005,Con_ve!$C$6:$C$1005,$C712,Con_ve!$I$6:$I$1005,"Em negociação",Con_ve!$Q$6:$Q$1005,Cad_cl!BI$5))),"",IF($C712="","",SUMIFS(Con_ve!$F$6:$F$1005,Con_ve!$C$6:$C$1005,$C712,Con_ve!$I$6:$I$1005,"Em negociação",Con_ve!$Q$6:$Q$1005,Cad_cl!BI$5)))</f>
        <v/>
      </c>
      <c r="BJ712" s="134" t="str">
        <f>IF(ISERR(IF($C712="","",SUMIFS(Con_ve!$F$6:$F$1005,Con_ve!$C$6:$C$1005,$C712,Con_ve!$I$6:$I$1005,"Em negociação",Con_ve!$Q$6:$Q$1005,Cad_cl!BJ$5))),"",IF($C712="","",SUMIFS(Con_ve!$F$6:$F$1005,Con_ve!$C$6:$C$1005,$C712,Con_ve!$I$6:$I$1005,"Em negociação",Con_ve!$Q$6:$Q$1005,Cad_cl!BJ$5)))</f>
        <v/>
      </c>
      <c r="BK712" s="134" t="str">
        <f>IF(ISERR(IF($C712="","",SUMIFS(Con_ve!$F$6:$F$1005,Con_ve!$C$6:$C$1005,$C712,Con_ve!$I$6:$I$1005,"Em negociação",Con_ve!$Q$6:$Q$1005,Cad_cl!BK$5))),"",IF($C712="","",SUMIFS(Con_ve!$F$6:$F$1005,Con_ve!$C$6:$C$1005,$C712,Con_ve!$I$6:$I$1005,"Em negociação",Con_ve!$Q$6:$Q$1005,Cad_cl!BK$5)))</f>
        <v/>
      </c>
      <c r="BL712" s="134" t="str">
        <f>IF(ISERR(IF($C712="","",SUMIFS(Con_ve!$F$6:$F$1005,Con_ve!$C$6:$C$1005,$C712,Con_ve!$I$6:$I$1005,"Em negociação",Con_ve!$Q$6:$Q$1005,Cad_cl!BL$5))),"",IF($C712="","",SUMIFS(Con_ve!$F$6:$F$1005,Con_ve!$C$6:$C$1005,$C712,Con_ve!$I$6:$I$1005,"Em negociação",Con_ve!$Q$6:$Q$1005,Cad_cl!BL$5)))</f>
        <v/>
      </c>
      <c r="BM712" s="134" t="str">
        <f>IF(ISERR(IF($C712="","",SUMIFS(Con_ve!$F$6:$F$1005,Con_ve!$C$6:$C$1005,$C712,Con_ve!$I$6:$I$1005,"Em negociação",Con_ve!$Q$6:$Q$1005,Cad_cl!BM$5))),"",IF($C712="","",SUMIFS(Con_ve!$F$6:$F$1005,Con_ve!$C$6:$C$1005,$C712,Con_ve!$I$6:$I$1005,"Em negociação",Con_ve!$Q$6:$Q$1005,Cad_cl!BM$5)))</f>
        <v/>
      </c>
      <c r="BN712" s="134" t="str">
        <f>IF(ISERR(IF($C712="","",SUMIFS(Con_ve!$F$6:$F$1005,Con_ve!$C$6:$C$1005,$C712,Con_ve!$I$6:$I$1005,"Em negociação",Con_ve!$Q$6:$Q$1005,Cad_cl!BN$5))),"",IF($C712="","",SUMIFS(Con_ve!$F$6:$F$1005,Con_ve!$C$6:$C$1005,$C712,Con_ve!$I$6:$I$1005,"Em negociação",Con_ve!$Q$6:$Q$1005,Cad_cl!BN$5)))</f>
        <v/>
      </c>
      <c r="BO712" s="134" t="str">
        <f>IF(ISERR(IF($C712="","",SUMIFS(Con_ve!$F$6:$F$1005,Con_ve!$C$6:$C$1005,$C712,Con_ve!$I$6:$I$1005,"Em negociação",Con_ve!$Q$6:$Q$1005,Cad_cl!BO$5))),"",IF($C712="","",SUMIFS(Con_ve!$F$6:$F$1005,Con_ve!$C$6:$C$1005,$C712,Con_ve!$I$6:$I$1005,"Em negociação",Con_ve!$Q$6:$Q$1005,Cad_cl!BO$5)))</f>
        <v/>
      </c>
      <c r="BP712" s="134">
        <f t="shared" si="34"/>
        <v>0</v>
      </c>
      <c r="BR712" s="125" t="str">
        <f>IF(ISERR(IF(AND($I712=Re_lo!$E$5,BR$5=VLOOKUP(Re_lo!$H$5,Re_lo!$N$5:$O$16,2,0)),AP712,"")),"",IF(AND($I712=Re_lo!$E$5,BR$5=VLOOKUP(Re_lo!$H$5,Re_lo!$N$5:$O$16,2,0)),AP712,""))</f>
        <v/>
      </c>
      <c r="BS712" s="125" t="str">
        <f>IF(ISERR(IF(AND($I712=Re_lo!$E$5,BS$5=VLOOKUP(Re_lo!$H$5,Re_lo!$N$5:$O$16,2,0)),AQ712,"")),"",IF(AND($I712=Re_lo!$E$5,BS$5=VLOOKUP(Re_lo!$H$5,Re_lo!$N$5:$O$16,2,0)),AQ712,""))</f>
        <v/>
      </c>
      <c r="BT712" s="125" t="str">
        <f>IF(ISERR(IF(AND($I712=Re_lo!$E$5,BT$5=VLOOKUP(Re_lo!$H$5,Re_lo!$N$5:$O$16,2,0)),AR712,"")),"",IF(AND($I712=Re_lo!$E$5,BT$5=VLOOKUP(Re_lo!$H$5,Re_lo!$N$5:$O$16,2,0)),AR712,""))</f>
        <v/>
      </c>
      <c r="BU712" s="125" t="str">
        <f>IF(ISERR(IF(AND($I712=Re_lo!$E$5,BU$5=VLOOKUP(Re_lo!$H$5,Re_lo!$N$5:$O$16,2,0)),AS712,"")),"",IF(AND($I712=Re_lo!$E$5,BU$5=VLOOKUP(Re_lo!$H$5,Re_lo!$N$5:$O$16,2,0)),AS712,""))</f>
        <v/>
      </c>
      <c r="BV712" s="125" t="str">
        <f>IF(ISERR(IF(AND($I712=Re_lo!$E$5,BV$5=VLOOKUP(Re_lo!$H$5,Re_lo!$N$5:$O$16,2,0)),AT712,"")),"",IF(AND($I712=Re_lo!$E$5,BV$5=VLOOKUP(Re_lo!$H$5,Re_lo!$N$5:$O$16,2,0)),AT712,""))</f>
        <v/>
      </c>
      <c r="BW712" s="125" t="str">
        <f>IF(ISERR(IF(AND($I712=Re_lo!$E$5,BW$5=VLOOKUP(Re_lo!$H$5,Re_lo!$N$5:$O$16,2,0)),AU712,"")),"",IF(AND($I712=Re_lo!$E$5,BW$5=VLOOKUP(Re_lo!$H$5,Re_lo!$N$5:$O$16,2,0)),AU712,""))</f>
        <v/>
      </c>
      <c r="BX712" s="125" t="str">
        <f>IF(ISERR(IF(AND($I712=Re_lo!$E$5,BX$5=VLOOKUP(Re_lo!$H$5,Re_lo!$N$5:$O$16,2,0)),AV712,"")),"",IF(AND($I712=Re_lo!$E$5,BX$5=VLOOKUP(Re_lo!$H$5,Re_lo!$N$5:$O$16,2,0)),AV712,""))</f>
        <v/>
      </c>
      <c r="BY712" s="125" t="str">
        <f>IF(ISERR(IF(AND($I712=Re_lo!$E$5,BY$5=VLOOKUP(Re_lo!$H$5,Re_lo!$N$5:$O$16,2,0)),AW712,"")),"",IF(AND($I712=Re_lo!$E$5,BY$5=VLOOKUP(Re_lo!$H$5,Re_lo!$N$5:$O$16,2,0)),AW712,""))</f>
        <v/>
      </c>
      <c r="BZ712" s="125" t="str">
        <f>IF(ISERR(IF(AND($I712=Re_lo!$E$5,BZ$5=VLOOKUP(Re_lo!$H$5,Re_lo!$N$5:$O$16,2,0)),AX712,"")),"",IF(AND($I712=Re_lo!$E$5,BZ$5=VLOOKUP(Re_lo!$H$5,Re_lo!$N$5:$O$16,2,0)),AX712,""))</f>
        <v/>
      </c>
      <c r="CA712" s="125" t="str">
        <f>IF(ISERR(IF(AND($I712=Re_lo!$E$5,CA$5=VLOOKUP(Re_lo!$H$5,Re_lo!$N$5:$O$16,2,0)),AY712,"")),"",IF(AND($I712=Re_lo!$E$5,CA$5=VLOOKUP(Re_lo!$H$5,Re_lo!$N$5:$O$16,2,0)),AY712,""))</f>
        <v/>
      </c>
      <c r="CB712" s="125" t="str">
        <f>IF(ISERR(IF(AND($I712=Re_lo!$E$5,CB$5=VLOOKUP(Re_lo!$H$5,Re_lo!$N$5:$O$16,2,0)),AZ712,"")),"",IF(AND($I712=Re_lo!$E$5,CB$5=VLOOKUP(Re_lo!$H$5,Re_lo!$N$5:$O$16,2,0)),AZ712,""))</f>
        <v/>
      </c>
      <c r="CC712" s="125" t="str">
        <f>IF(ISERR(IF(AND($I712=Re_lo!$E$5,CC$5=VLOOKUP(Re_lo!$H$5,Re_lo!$N$5:$O$16,2,0)),BA712,"")),"",IF(AND($I712=Re_lo!$E$5,CC$5=VLOOKUP(Re_lo!$H$5,Re_lo!$N$5:$O$16,2,0)),BA712,""))</f>
        <v/>
      </c>
      <c r="CD712" s="125" t="str">
        <f>IF(ISERR(IF(AND($I712=Re_lo!$E$5,CD$5=VLOOKUP(Re_lo!$H$5,Re_lo!$N$5:$O$16,2,0)),BB712,"")),"",IF(AND($I712=Re_lo!$E$5,CD$5=VLOOKUP(Re_lo!$H$5,Re_lo!$N$5:$O$16,2,0)),BB712,""))</f>
        <v/>
      </c>
      <c r="CF712" s="125" t="str">
        <f>IF($C712="","",COUNTIFS(Con_ve!$C$6:$C$1005,$C712,Con_ve!$Q$6:$Q$1005,Cad_cl!CF$5))</f>
        <v/>
      </c>
      <c r="CG712" s="125" t="str">
        <f>IF($C712="","",COUNTIFS(Con_ve!$C$6:$C$1005,$C712,Con_ve!$Q$6:$Q$1005,Cad_cl!CG$5))</f>
        <v/>
      </c>
      <c r="CH712" s="125" t="str">
        <f>IF($C712="","",COUNTIFS(Con_ve!$C$6:$C$1005,$C712,Con_ve!$Q$6:$Q$1005,Cad_cl!CH$5))</f>
        <v/>
      </c>
      <c r="CI712" s="125" t="str">
        <f>IF($C712="","",COUNTIFS(Con_ve!$C$6:$C$1005,$C712,Con_ve!$Q$6:$Q$1005,Cad_cl!CI$5))</f>
        <v/>
      </c>
      <c r="CJ712" s="125" t="str">
        <f>IF($C712="","",COUNTIFS(Con_ve!$C$6:$C$1005,$C712,Con_ve!$Q$6:$Q$1005,Cad_cl!CJ$5))</f>
        <v/>
      </c>
      <c r="CK712" s="125" t="str">
        <f>IF($C712="","",COUNTIFS(Con_ve!$C$6:$C$1005,$C712,Con_ve!$Q$6:$Q$1005,Cad_cl!CK$5))</f>
        <v/>
      </c>
      <c r="CL712" s="125" t="str">
        <f>IF($C712="","",COUNTIFS(Con_ve!$C$6:$C$1005,$C712,Con_ve!$Q$6:$Q$1005,Cad_cl!CL$5))</f>
        <v/>
      </c>
      <c r="CM712" s="125" t="str">
        <f>IF($C712="","",COUNTIFS(Con_ve!$C$6:$C$1005,$C712,Con_ve!$Q$6:$Q$1005,Cad_cl!CM$5))</f>
        <v/>
      </c>
      <c r="CN712" s="125" t="str">
        <f>IF($C712="","",COUNTIFS(Con_ve!$C$6:$C$1005,$C712,Con_ve!$Q$6:$Q$1005,Cad_cl!CN$5))</f>
        <v/>
      </c>
      <c r="CO712" s="125" t="str">
        <f>IF($C712="","",COUNTIFS(Con_ve!$C$6:$C$1005,$C712,Con_ve!$Q$6:$Q$1005,Cad_cl!CO$5))</f>
        <v/>
      </c>
      <c r="CP712" s="125" t="str">
        <f>IF($C712="","",COUNTIFS(Con_ve!$C$6:$C$1005,$C712,Con_ve!$Q$6:$Q$1005,Cad_cl!CP$5))</f>
        <v/>
      </c>
      <c r="CQ712" s="125" t="str">
        <f>IF($C712="","",COUNTIFS(Con_ve!$C$6:$C$1005,$C712,Con_ve!$Q$6:$Q$1005,Cad_cl!CQ$5))</f>
        <v/>
      </c>
      <c r="CR712" s="125">
        <f t="shared" si="35"/>
        <v>0</v>
      </c>
    </row>
    <row r="713" spans="3:96" ht="30" customHeight="1">
      <c r="C713" s="153"/>
      <c r="D713" s="153"/>
      <c r="E713" s="154"/>
      <c r="F713" s="153"/>
      <c r="G713" s="155"/>
      <c r="H713" s="153"/>
      <c r="I713" s="153"/>
      <c r="J713" s="132" t="s">
        <v>309</v>
      </c>
      <c r="K713" s="133" t="s">
        <v>309</v>
      </c>
      <c r="L713" s="153"/>
      <c r="M713" s="153"/>
      <c r="N713" s="153"/>
      <c r="O713" s="153"/>
      <c r="P713" s="153"/>
      <c r="Q713" s="153"/>
      <c r="AP713" s="134" t="str">
        <f>IF(ISERR(IF($C713="","",SUMIFS(Con_ve!$F$6:$F$1005,Con_ve!$C$6:$C$1005,$C713,Con_ve!$I$6:$I$1005,"Fechada",Con_ve!$Q$6:$Q$1005,Cad_cl!AP$5))),"",IF($C713="","",SUMIFS(Con_ve!$F$6:$F$1005,Con_ve!$C$6:$C$1005,$C713,Con_ve!$I$6:$I$1005,"Fechada",Con_ve!$Q$6:$Q$1005,Cad_cl!AP$5)))</f>
        <v/>
      </c>
      <c r="AQ713" s="134" t="str">
        <f>IF(ISERR(IF($C713="","",SUMIFS(Con_ve!$F$6:$F$1005,Con_ve!$C$6:$C$1005,$C713,Con_ve!$I$6:$I$1005,"Fechada",Con_ve!$Q$6:$Q$1005,Cad_cl!AQ$5))),"",IF($C713="","",SUMIFS(Con_ve!$F$6:$F$1005,Con_ve!$C$6:$C$1005,$C713,Con_ve!$I$6:$I$1005,"Fechada",Con_ve!$Q$6:$Q$1005,Cad_cl!AQ$5)))</f>
        <v/>
      </c>
      <c r="AR713" s="134" t="str">
        <f>IF(ISERR(IF($C713="","",SUMIFS(Con_ve!$F$6:$F$1005,Con_ve!$C$6:$C$1005,$C713,Con_ve!$I$6:$I$1005,"Fechada",Con_ve!$Q$6:$Q$1005,Cad_cl!AR$5))),"",IF($C713="","",SUMIFS(Con_ve!$F$6:$F$1005,Con_ve!$C$6:$C$1005,$C713,Con_ve!$I$6:$I$1005,"Fechada",Con_ve!$Q$6:$Q$1005,Cad_cl!AR$5)))</f>
        <v/>
      </c>
      <c r="AS713" s="134" t="str">
        <f>IF(ISERR(IF($C713="","",SUMIFS(Con_ve!$F$6:$F$1005,Con_ve!$C$6:$C$1005,$C713,Con_ve!$I$6:$I$1005,"Fechada",Con_ve!$Q$6:$Q$1005,Cad_cl!AS$5))),"",IF($C713="","",SUMIFS(Con_ve!$F$6:$F$1005,Con_ve!$C$6:$C$1005,$C713,Con_ve!$I$6:$I$1005,"Fechada",Con_ve!$Q$6:$Q$1005,Cad_cl!AS$5)))</f>
        <v/>
      </c>
      <c r="AT713" s="134" t="str">
        <f>IF(ISERR(IF($C713="","",SUMIFS(Con_ve!$F$6:$F$1005,Con_ve!$C$6:$C$1005,$C713,Con_ve!$I$6:$I$1005,"Fechada",Con_ve!$Q$6:$Q$1005,Cad_cl!AT$5))),"",IF($C713="","",SUMIFS(Con_ve!$F$6:$F$1005,Con_ve!$C$6:$C$1005,$C713,Con_ve!$I$6:$I$1005,"Fechada",Con_ve!$Q$6:$Q$1005,Cad_cl!AT$5)))</f>
        <v/>
      </c>
      <c r="AU713" s="134" t="str">
        <f>IF(ISERR(IF($C713="","",SUMIFS(Con_ve!$F$6:$F$1005,Con_ve!$C$6:$C$1005,$C713,Con_ve!$I$6:$I$1005,"Fechada",Con_ve!$Q$6:$Q$1005,Cad_cl!AU$5))),"",IF($C713="","",SUMIFS(Con_ve!$F$6:$F$1005,Con_ve!$C$6:$C$1005,$C713,Con_ve!$I$6:$I$1005,"Fechada",Con_ve!$Q$6:$Q$1005,Cad_cl!AU$5)))</f>
        <v/>
      </c>
      <c r="AV713" s="134" t="str">
        <f>IF(ISERR(IF($C713="","",SUMIFS(Con_ve!$F$6:$F$1005,Con_ve!$C$6:$C$1005,$C713,Con_ve!$I$6:$I$1005,"Fechada",Con_ve!$Q$6:$Q$1005,Cad_cl!AV$5))),"",IF($C713="","",SUMIFS(Con_ve!$F$6:$F$1005,Con_ve!$C$6:$C$1005,$C713,Con_ve!$I$6:$I$1005,"Fechada",Con_ve!$Q$6:$Q$1005,Cad_cl!AV$5)))</f>
        <v/>
      </c>
      <c r="AW713" s="134" t="str">
        <f>IF(ISERR(IF($C713="","",SUMIFS(Con_ve!$F$6:$F$1005,Con_ve!$C$6:$C$1005,$C713,Con_ve!$I$6:$I$1005,"Fechada",Con_ve!$Q$6:$Q$1005,Cad_cl!AW$5))),"",IF($C713="","",SUMIFS(Con_ve!$F$6:$F$1005,Con_ve!$C$6:$C$1005,$C713,Con_ve!$I$6:$I$1005,"Fechada",Con_ve!$Q$6:$Q$1005,Cad_cl!AW$5)))</f>
        <v/>
      </c>
      <c r="AX713" s="134" t="str">
        <f>IF(ISERR(IF($C713="","",SUMIFS(Con_ve!$F$6:$F$1005,Con_ve!$C$6:$C$1005,$C713,Con_ve!$I$6:$I$1005,"Fechada",Con_ve!$Q$6:$Q$1005,Cad_cl!AX$5))),"",IF($C713="","",SUMIFS(Con_ve!$F$6:$F$1005,Con_ve!$C$6:$C$1005,$C713,Con_ve!$I$6:$I$1005,"Fechada",Con_ve!$Q$6:$Q$1005,Cad_cl!AX$5)))</f>
        <v/>
      </c>
      <c r="AY713" s="134" t="str">
        <f>IF(ISERR(IF($C713="","",SUMIFS(Con_ve!$F$6:$F$1005,Con_ve!$C$6:$C$1005,$C713,Con_ve!$I$6:$I$1005,"Fechada",Con_ve!$Q$6:$Q$1005,Cad_cl!AY$5))),"",IF($C713="","",SUMIFS(Con_ve!$F$6:$F$1005,Con_ve!$C$6:$C$1005,$C713,Con_ve!$I$6:$I$1005,"Fechada",Con_ve!$Q$6:$Q$1005,Cad_cl!AY$5)))</f>
        <v/>
      </c>
      <c r="AZ713" s="134" t="str">
        <f>IF(ISERR(IF($C713="","",SUMIFS(Con_ve!$F$6:$F$1005,Con_ve!$C$6:$C$1005,$C713,Con_ve!$I$6:$I$1005,"Fechada",Con_ve!$Q$6:$Q$1005,Cad_cl!AZ$5))),"",IF($C713="","",SUMIFS(Con_ve!$F$6:$F$1005,Con_ve!$C$6:$C$1005,$C713,Con_ve!$I$6:$I$1005,"Fechada",Con_ve!$Q$6:$Q$1005,Cad_cl!AZ$5)))</f>
        <v/>
      </c>
      <c r="BA713" s="134" t="str">
        <f>IF(ISERR(IF($C713="","",SUMIFS(Con_ve!$F$6:$F$1005,Con_ve!$C$6:$C$1005,$C713,Con_ve!$I$6:$I$1005,"Fechada",Con_ve!$Q$6:$Q$1005,Cad_cl!BA$5))),"",IF($C713="","",SUMIFS(Con_ve!$F$6:$F$1005,Con_ve!$C$6:$C$1005,$C713,Con_ve!$I$6:$I$1005,"Fechada",Con_ve!$Q$6:$Q$1005,Cad_cl!BA$5)))</f>
        <v/>
      </c>
      <c r="BB713" s="134">
        <f t="shared" si="33"/>
        <v>0</v>
      </c>
      <c r="BD713" s="134" t="str">
        <f>IF(ISERR(IF($C713="","",SUMIFS(Con_ve!$F$6:$F$1005,Con_ve!$C$6:$C$1005,$C713,Con_ve!$I$6:$I$1005,"Em negociação",Con_ve!$Q$6:$Q$1005,Cad_cl!BD$5))),"",IF($C713="","",SUMIFS(Con_ve!$F$6:$F$1005,Con_ve!$C$6:$C$1005,$C713,Con_ve!$I$6:$I$1005,"Em negociação",Con_ve!$Q$6:$Q$1005,Cad_cl!BD$5)))</f>
        <v/>
      </c>
      <c r="BE713" s="134" t="str">
        <f>IF(ISERR(IF($C713="","",SUMIFS(Con_ve!$F$6:$F$1005,Con_ve!$C$6:$C$1005,$C713,Con_ve!$I$6:$I$1005,"Em negociação",Con_ve!$Q$6:$Q$1005,Cad_cl!BE$5))),"",IF($C713="","",SUMIFS(Con_ve!$F$6:$F$1005,Con_ve!$C$6:$C$1005,$C713,Con_ve!$I$6:$I$1005,"Em negociação",Con_ve!$Q$6:$Q$1005,Cad_cl!BE$5)))</f>
        <v/>
      </c>
      <c r="BF713" s="134" t="str">
        <f>IF(ISERR(IF($C713="","",SUMIFS(Con_ve!$F$6:$F$1005,Con_ve!$C$6:$C$1005,$C713,Con_ve!$I$6:$I$1005,"Em negociação",Con_ve!$Q$6:$Q$1005,Cad_cl!BF$5))),"",IF($C713="","",SUMIFS(Con_ve!$F$6:$F$1005,Con_ve!$C$6:$C$1005,$C713,Con_ve!$I$6:$I$1005,"Em negociação",Con_ve!$Q$6:$Q$1005,Cad_cl!BF$5)))</f>
        <v/>
      </c>
      <c r="BG713" s="134" t="str">
        <f>IF(ISERR(IF($C713="","",SUMIFS(Con_ve!$F$6:$F$1005,Con_ve!$C$6:$C$1005,$C713,Con_ve!$I$6:$I$1005,"Em negociação",Con_ve!$Q$6:$Q$1005,Cad_cl!BG$5))),"",IF($C713="","",SUMIFS(Con_ve!$F$6:$F$1005,Con_ve!$C$6:$C$1005,$C713,Con_ve!$I$6:$I$1005,"Em negociação",Con_ve!$Q$6:$Q$1005,Cad_cl!BG$5)))</f>
        <v/>
      </c>
      <c r="BH713" s="134" t="str">
        <f>IF(ISERR(IF($C713="","",SUMIFS(Con_ve!$F$6:$F$1005,Con_ve!$C$6:$C$1005,$C713,Con_ve!$I$6:$I$1005,"Em negociação",Con_ve!$Q$6:$Q$1005,Cad_cl!BH$5))),"",IF($C713="","",SUMIFS(Con_ve!$F$6:$F$1005,Con_ve!$C$6:$C$1005,$C713,Con_ve!$I$6:$I$1005,"Em negociação",Con_ve!$Q$6:$Q$1005,Cad_cl!BH$5)))</f>
        <v/>
      </c>
      <c r="BI713" s="134" t="str">
        <f>IF(ISERR(IF($C713="","",SUMIFS(Con_ve!$F$6:$F$1005,Con_ve!$C$6:$C$1005,$C713,Con_ve!$I$6:$I$1005,"Em negociação",Con_ve!$Q$6:$Q$1005,Cad_cl!BI$5))),"",IF($C713="","",SUMIFS(Con_ve!$F$6:$F$1005,Con_ve!$C$6:$C$1005,$C713,Con_ve!$I$6:$I$1005,"Em negociação",Con_ve!$Q$6:$Q$1005,Cad_cl!BI$5)))</f>
        <v/>
      </c>
      <c r="BJ713" s="134" t="str">
        <f>IF(ISERR(IF($C713="","",SUMIFS(Con_ve!$F$6:$F$1005,Con_ve!$C$6:$C$1005,$C713,Con_ve!$I$6:$I$1005,"Em negociação",Con_ve!$Q$6:$Q$1005,Cad_cl!BJ$5))),"",IF($C713="","",SUMIFS(Con_ve!$F$6:$F$1005,Con_ve!$C$6:$C$1005,$C713,Con_ve!$I$6:$I$1005,"Em negociação",Con_ve!$Q$6:$Q$1005,Cad_cl!BJ$5)))</f>
        <v/>
      </c>
      <c r="BK713" s="134" t="str">
        <f>IF(ISERR(IF($C713="","",SUMIFS(Con_ve!$F$6:$F$1005,Con_ve!$C$6:$C$1005,$C713,Con_ve!$I$6:$I$1005,"Em negociação",Con_ve!$Q$6:$Q$1005,Cad_cl!BK$5))),"",IF($C713="","",SUMIFS(Con_ve!$F$6:$F$1005,Con_ve!$C$6:$C$1005,$C713,Con_ve!$I$6:$I$1005,"Em negociação",Con_ve!$Q$6:$Q$1005,Cad_cl!BK$5)))</f>
        <v/>
      </c>
      <c r="BL713" s="134" t="str">
        <f>IF(ISERR(IF($C713="","",SUMIFS(Con_ve!$F$6:$F$1005,Con_ve!$C$6:$C$1005,$C713,Con_ve!$I$6:$I$1005,"Em negociação",Con_ve!$Q$6:$Q$1005,Cad_cl!BL$5))),"",IF($C713="","",SUMIFS(Con_ve!$F$6:$F$1005,Con_ve!$C$6:$C$1005,$C713,Con_ve!$I$6:$I$1005,"Em negociação",Con_ve!$Q$6:$Q$1005,Cad_cl!BL$5)))</f>
        <v/>
      </c>
      <c r="BM713" s="134" t="str">
        <f>IF(ISERR(IF($C713="","",SUMIFS(Con_ve!$F$6:$F$1005,Con_ve!$C$6:$C$1005,$C713,Con_ve!$I$6:$I$1005,"Em negociação",Con_ve!$Q$6:$Q$1005,Cad_cl!BM$5))),"",IF($C713="","",SUMIFS(Con_ve!$F$6:$F$1005,Con_ve!$C$6:$C$1005,$C713,Con_ve!$I$6:$I$1005,"Em negociação",Con_ve!$Q$6:$Q$1005,Cad_cl!BM$5)))</f>
        <v/>
      </c>
      <c r="BN713" s="134" t="str">
        <f>IF(ISERR(IF($C713="","",SUMIFS(Con_ve!$F$6:$F$1005,Con_ve!$C$6:$C$1005,$C713,Con_ve!$I$6:$I$1005,"Em negociação",Con_ve!$Q$6:$Q$1005,Cad_cl!BN$5))),"",IF($C713="","",SUMIFS(Con_ve!$F$6:$F$1005,Con_ve!$C$6:$C$1005,$C713,Con_ve!$I$6:$I$1005,"Em negociação",Con_ve!$Q$6:$Q$1005,Cad_cl!BN$5)))</f>
        <v/>
      </c>
      <c r="BO713" s="134" t="str">
        <f>IF(ISERR(IF($C713="","",SUMIFS(Con_ve!$F$6:$F$1005,Con_ve!$C$6:$C$1005,$C713,Con_ve!$I$6:$I$1005,"Em negociação",Con_ve!$Q$6:$Q$1005,Cad_cl!BO$5))),"",IF($C713="","",SUMIFS(Con_ve!$F$6:$F$1005,Con_ve!$C$6:$C$1005,$C713,Con_ve!$I$6:$I$1005,"Em negociação",Con_ve!$Q$6:$Q$1005,Cad_cl!BO$5)))</f>
        <v/>
      </c>
      <c r="BP713" s="134">
        <f t="shared" si="34"/>
        <v>0</v>
      </c>
      <c r="BR713" s="125" t="str">
        <f>IF(ISERR(IF(AND($I713=Re_lo!$E$5,BR$5=VLOOKUP(Re_lo!$H$5,Re_lo!$N$5:$O$16,2,0)),AP713,"")),"",IF(AND($I713=Re_lo!$E$5,BR$5=VLOOKUP(Re_lo!$H$5,Re_lo!$N$5:$O$16,2,0)),AP713,""))</f>
        <v/>
      </c>
      <c r="BS713" s="125" t="str">
        <f>IF(ISERR(IF(AND($I713=Re_lo!$E$5,BS$5=VLOOKUP(Re_lo!$H$5,Re_lo!$N$5:$O$16,2,0)),AQ713,"")),"",IF(AND($I713=Re_lo!$E$5,BS$5=VLOOKUP(Re_lo!$H$5,Re_lo!$N$5:$O$16,2,0)),AQ713,""))</f>
        <v/>
      </c>
      <c r="BT713" s="125" t="str">
        <f>IF(ISERR(IF(AND($I713=Re_lo!$E$5,BT$5=VLOOKUP(Re_lo!$H$5,Re_lo!$N$5:$O$16,2,0)),AR713,"")),"",IF(AND($I713=Re_lo!$E$5,BT$5=VLOOKUP(Re_lo!$H$5,Re_lo!$N$5:$O$16,2,0)),AR713,""))</f>
        <v/>
      </c>
      <c r="BU713" s="125" t="str">
        <f>IF(ISERR(IF(AND($I713=Re_lo!$E$5,BU$5=VLOOKUP(Re_lo!$H$5,Re_lo!$N$5:$O$16,2,0)),AS713,"")),"",IF(AND($I713=Re_lo!$E$5,BU$5=VLOOKUP(Re_lo!$H$5,Re_lo!$N$5:$O$16,2,0)),AS713,""))</f>
        <v/>
      </c>
      <c r="BV713" s="125" t="str">
        <f>IF(ISERR(IF(AND($I713=Re_lo!$E$5,BV$5=VLOOKUP(Re_lo!$H$5,Re_lo!$N$5:$O$16,2,0)),AT713,"")),"",IF(AND($I713=Re_lo!$E$5,BV$5=VLOOKUP(Re_lo!$H$5,Re_lo!$N$5:$O$16,2,0)),AT713,""))</f>
        <v/>
      </c>
      <c r="BW713" s="125" t="str">
        <f>IF(ISERR(IF(AND($I713=Re_lo!$E$5,BW$5=VLOOKUP(Re_lo!$H$5,Re_lo!$N$5:$O$16,2,0)),AU713,"")),"",IF(AND($I713=Re_lo!$E$5,BW$5=VLOOKUP(Re_lo!$H$5,Re_lo!$N$5:$O$16,2,0)),AU713,""))</f>
        <v/>
      </c>
      <c r="BX713" s="125" t="str">
        <f>IF(ISERR(IF(AND($I713=Re_lo!$E$5,BX$5=VLOOKUP(Re_lo!$H$5,Re_lo!$N$5:$O$16,2,0)),AV713,"")),"",IF(AND($I713=Re_lo!$E$5,BX$5=VLOOKUP(Re_lo!$H$5,Re_lo!$N$5:$O$16,2,0)),AV713,""))</f>
        <v/>
      </c>
      <c r="BY713" s="125" t="str">
        <f>IF(ISERR(IF(AND($I713=Re_lo!$E$5,BY$5=VLOOKUP(Re_lo!$H$5,Re_lo!$N$5:$O$16,2,0)),AW713,"")),"",IF(AND($I713=Re_lo!$E$5,BY$5=VLOOKUP(Re_lo!$H$5,Re_lo!$N$5:$O$16,2,0)),AW713,""))</f>
        <v/>
      </c>
      <c r="BZ713" s="125" t="str">
        <f>IF(ISERR(IF(AND($I713=Re_lo!$E$5,BZ$5=VLOOKUP(Re_lo!$H$5,Re_lo!$N$5:$O$16,2,0)),AX713,"")),"",IF(AND($I713=Re_lo!$E$5,BZ$5=VLOOKUP(Re_lo!$H$5,Re_lo!$N$5:$O$16,2,0)),AX713,""))</f>
        <v/>
      </c>
      <c r="CA713" s="125" t="str">
        <f>IF(ISERR(IF(AND($I713=Re_lo!$E$5,CA$5=VLOOKUP(Re_lo!$H$5,Re_lo!$N$5:$O$16,2,0)),AY713,"")),"",IF(AND($I713=Re_lo!$E$5,CA$5=VLOOKUP(Re_lo!$H$5,Re_lo!$N$5:$O$16,2,0)),AY713,""))</f>
        <v/>
      </c>
      <c r="CB713" s="125" t="str">
        <f>IF(ISERR(IF(AND($I713=Re_lo!$E$5,CB$5=VLOOKUP(Re_lo!$H$5,Re_lo!$N$5:$O$16,2,0)),AZ713,"")),"",IF(AND($I713=Re_lo!$E$5,CB$5=VLOOKUP(Re_lo!$H$5,Re_lo!$N$5:$O$16,2,0)),AZ713,""))</f>
        <v/>
      </c>
      <c r="CC713" s="125" t="str">
        <f>IF(ISERR(IF(AND($I713=Re_lo!$E$5,CC$5=VLOOKUP(Re_lo!$H$5,Re_lo!$N$5:$O$16,2,0)),BA713,"")),"",IF(AND($I713=Re_lo!$E$5,CC$5=VLOOKUP(Re_lo!$H$5,Re_lo!$N$5:$O$16,2,0)),BA713,""))</f>
        <v/>
      </c>
      <c r="CD713" s="125" t="str">
        <f>IF(ISERR(IF(AND($I713=Re_lo!$E$5,CD$5=VLOOKUP(Re_lo!$H$5,Re_lo!$N$5:$O$16,2,0)),BB713,"")),"",IF(AND($I713=Re_lo!$E$5,CD$5=VLOOKUP(Re_lo!$H$5,Re_lo!$N$5:$O$16,2,0)),BB713,""))</f>
        <v/>
      </c>
      <c r="CF713" s="125" t="str">
        <f>IF($C713="","",COUNTIFS(Con_ve!$C$6:$C$1005,$C713,Con_ve!$Q$6:$Q$1005,Cad_cl!CF$5))</f>
        <v/>
      </c>
      <c r="CG713" s="125" t="str">
        <f>IF($C713="","",COUNTIFS(Con_ve!$C$6:$C$1005,$C713,Con_ve!$Q$6:$Q$1005,Cad_cl!CG$5))</f>
        <v/>
      </c>
      <c r="CH713" s="125" t="str">
        <f>IF($C713="","",COUNTIFS(Con_ve!$C$6:$C$1005,$C713,Con_ve!$Q$6:$Q$1005,Cad_cl!CH$5))</f>
        <v/>
      </c>
      <c r="CI713" s="125" t="str">
        <f>IF($C713="","",COUNTIFS(Con_ve!$C$6:$C$1005,$C713,Con_ve!$Q$6:$Q$1005,Cad_cl!CI$5))</f>
        <v/>
      </c>
      <c r="CJ713" s="125" t="str">
        <f>IF($C713="","",COUNTIFS(Con_ve!$C$6:$C$1005,$C713,Con_ve!$Q$6:$Q$1005,Cad_cl!CJ$5))</f>
        <v/>
      </c>
      <c r="CK713" s="125" t="str">
        <f>IF($C713="","",COUNTIFS(Con_ve!$C$6:$C$1005,$C713,Con_ve!$Q$6:$Q$1005,Cad_cl!CK$5))</f>
        <v/>
      </c>
      <c r="CL713" s="125" t="str">
        <f>IF($C713="","",COUNTIFS(Con_ve!$C$6:$C$1005,$C713,Con_ve!$Q$6:$Q$1005,Cad_cl!CL$5))</f>
        <v/>
      </c>
      <c r="CM713" s="125" t="str">
        <f>IF($C713="","",COUNTIFS(Con_ve!$C$6:$C$1005,$C713,Con_ve!$Q$6:$Q$1005,Cad_cl!CM$5))</f>
        <v/>
      </c>
      <c r="CN713" s="125" t="str">
        <f>IF($C713="","",COUNTIFS(Con_ve!$C$6:$C$1005,$C713,Con_ve!$Q$6:$Q$1005,Cad_cl!CN$5))</f>
        <v/>
      </c>
      <c r="CO713" s="125" t="str">
        <f>IF($C713="","",COUNTIFS(Con_ve!$C$6:$C$1005,$C713,Con_ve!$Q$6:$Q$1005,Cad_cl!CO$5))</f>
        <v/>
      </c>
      <c r="CP713" s="125" t="str">
        <f>IF($C713="","",COUNTIFS(Con_ve!$C$6:$C$1005,$C713,Con_ve!$Q$6:$Q$1005,Cad_cl!CP$5))</f>
        <v/>
      </c>
      <c r="CQ713" s="125" t="str">
        <f>IF($C713="","",COUNTIFS(Con_ve!$C$6:$C$1005,$C713,Con_ve!$Q$6:$Q$1005,Cad_cl!CQ$5))</f>
        <v/>
      </c>
      <c r="CR713" s="125">
        <f t="shared" si="35"/>
        <v>0</v>
      </c>
    </row>
    <row r="714" spans="3:96" ht="30" customHeight="1">
      <c r="C714" s="153"/>
      <c r="D714" s="153"/>
      <c r="E714" s="154"/>
      <c r="F714" s="153"/>
      <c r="G714" s="155"/>
      <c r="H714" s="153"/>
      <c r="I714" s="153"/>
      <c r="J714" s="132" t="s">
        <v>309</v>
      </c>
      <c r="K714" s="133" t="s">
        <v>309</v>
      </c>
      <c r="L714" s="153"/>
      <c r="M714" s="153"/>
      <c r="N714" s="153"/>
      <c r="O714" s="153"/>
      <c r="P714" s="153"/>
      <c r="Q714" s="153"/>
      <c r="AP714" s="134" t="str">
        <f>IF(ISERR(IF($C714="","",SUMIFS(Con_ve!$F$6:$F$1005,Con_ve!$C$6:$C$1005,$C714,Con_ve!$I$6:$I$1005,"Fechada",Con_ve!$Q$6:$Q$1005,Cad_cl!AP$5))),"",IF($C714="","",SUMIFS(Con_ve!$F$6:$F$1005,Con_ve!$C$6:$C$1005,$C714,Con_ve!$I$6:$I$1005,"Fechada",Con_ve!$Q$6:$Q$1005,Cad_cl!AP$5)))</f>
        <v/>
      </c>
      <c r="AQ714" s="134" t="str">
        <f>IF(ISERR(IF($C714="","",SUMIFS(Con_ve!$F$6:$F$1005,Con_ve!$C$6:$C$1005,$C714,Con_ve!$I$6:$I$1005,"Fechada",Con_ve!$Q$6:$Q$1005,Cad_cl!AQ$5))),"",IF($C714="","",SUMIFS(Con_ve!$F$6:$F$1005,Con_ve!$C$6:$C$1005,$C714,Con_ve!$I$6:$I$1005,"Fechada",Con_ve!$Q$6:$Q$1005,Cad_cl!AQ$5)))</f>
        <v/>
      </c>
      <c r="AR714" s="134" t="str">
        <f>IF(ISERR(IF($C714="","",SUMIFS(Con_ve!$F$6:$F$1005,Con_ve!$C$6:$C$1005,$C714,Con_ve!$I$6:$I$1005,"Fechada",Con_ve!$Q$6:$Q$1005,Cad_cl!AR$5))),"",IF($C714="","",SUMIFS(Con_ve!$F$6:$F$1005,Con_ve!$C$6:$C$1005,$C714,Con_ve!$I$6:$I$1005,"Fechada",Con_ve!$Q$6:$Q$1005,Cad_cl!AR$5)))</f>
        <v/>
      </c>
      <c r="AS714" s="134" t="str">
        <f>IF(ISERR(IF($C714="","",SUMIFS(Con_ve!$F$6:$F$1005,Con_ve!$C$6:$C$1005,$C714,Con_ve!$I$6:$I$1005,"Fechada",Con_ve!$Q$6:$Q$1005,Cad_cl!AS$5))),"",IF($C714="","",SUMIFS(Con_ve!$F$6:$F$1005,Con_ve!$C$6:$C$1005,$C714,Con_ve!$I$6:$I$1005,"Fechada",Con_ve!$Q$6:$Q$1005,Cad_cl!AS$5)))</f>
        <v/>
      </c>
      <c r="AT714" s="134" t="str">
        <f>IF(ISERR(IF($C714="","",SUMIFS(Con_ve!$F$6:$F$1005,Con_ve!$C$6:$C$1005,$C714,Con_ve!$I$6:$I$1005,"Fechada",Con_ve!$Q$6:$Q$1005,Cad_cl!AT$5))),"",IF($C714="","",SUMIFS(Con_ve!$F$6:$F$1005,Con_ve!$C$6:$C$1005,$C714,Con_ve!$I$6:$I$1005,"Fechada",Con_ve!$Q$6:$Q$1005,Cad_cl!AT$5)))</f>
        <v/>
      </c>
      <c r="AU714" s="134" t="str">
        <f>IF(ISERR(IF($C714="","",SUMIFS(Con_ve!$F$6:$F$1005,Con_ve!$C$6:$C$1005,$C714,Con_ve!$I$6:$I$1005,"Fechada",Con_ve!$Q$6:$Q$1005,Cad_cl!AU$5))),"",IF($C714="","",SUMIFS(Con_ve!$F$6:$F$1005,Con_ve!$C$6:$C$1005,$C714,Con_ve!$I$6:$I$1005,"Fechada",Con_ve!$Q$6:$Q$1005,Cad_cl!AU$5)))</f>
        <v/>
      </c>
      <c r="AV714" s="134" t="str">
        <f>IF(ISERR(IF($C714="","",SUMIFS(Con_ve!$F$6:$F$1005,Con_ve!$C$6:$C$1005,$C714,Con_ve!$I$6:$I$1005,"Fechada",Con_ve!$Q$6:$Q$1005,Cad_cl!AV$5))),"",IF($C714="","",SUMIFS(Con_ve!$F$6:$F$1005,Con_ve!$C$6:$C$1005,$C714,Con_ve!$I$6:$I$1005,"Fechada",Con_ve!$Q$6:$Q$1005,Cad_cl!AV$5)))</f>
        <v/>
      </c>
      <c r="AW714" s="134" t="str">
        <f>IF(ISERR(IF($C714="","",SUMIFS(Con_ve!$F$6:$F$1005,Con_ve!$C$6:$C$1005,$C714,Con_ve!$I$6:$I$1005,"Fechada",Con_ve!$Q$6:$Q$1005,Cad_cl!AW$5))),"",IF($C714="","",SUMIFS(Con_ve!$F$6:$F$1005,Con_ve!$C$6:$C$1005,$C714,Con_ve!$I$6:$I$1005,"Fechada",Con_ve!$Q$6:$Q$1005,Cad_cl!AW$5)))</f>
        <v/>
      </c>
      <c r="AX714" s="134" t="str">
        <f>IF(ISERR(IF($C714="","",SUMIFS(Con_ve!$F$6:$F$1005,Con_ve!$C$6:$C$1005,$C714,Con_ve!$I$6:$I$1005,"Fechada",Con_ve!$Q$6:$Q$1005,Cad_cl!AX$5))),"",IF($C714="","",SUMIFS(Con_ve!$F$6:$F$1005,Con_ve!$C$6:$C$1005,$C714,Con_ve!$I$6:$I$1005,"Fechada",Con_ve!$Q$6:$Q$1005,Cad_cl!AX$5)))</f>
        <v/>
      </c>
      <c r="AY714" s="134" t="str">
        <f>IF(ISERR(IF($C714="","",SUMIFS(Con_ve!$F$6:$F$1005,Con_ve!$C$6:$C$1005,$C714,Con_ve!$I$6:$I$1005,"Fechada",Con_ve!$Q$6:$Q$1005,Cad_cl!AY$5))),"",IF($C714="","",SUMIFS(Con_ve!$F$6:$F$1005,Con_ve!$C$6:$C$1005,$C714,Con_ve!$I$6:$I$1005,"Fechada",Con_ve!$Q$6:$Q$1005,Cad_cl!AY$5)))</f>
        <v/>
      </c>
      <c r="AZ714" s="134" t="str">
        <f>IF(ISERR(IF($C714="","",SUMIFS(Con_ve!$F$6:$F$1005,Con_ve!$C$6:$C$1005,$C714,Con_ve!$I$6:$I$1005,"Fechada",Con_ve!$Q$6:$Q$1005,Cad_cl!AZ$5))),"",IF($C714="","",SUMIFS(Con_ve!$F$6:$F$1005,Con_ve!$C$6:$C$1005,$C714,Con_ve!$I$6:$I$1005,"Fechada",Con_ve!$Q$6:$Q$1005,Cad_cl!AZ$5)))</f>
        <v/>
      </c>
      <c r="BA714" s="134" t="str">
        <f>IF(ISERR(IF($C714="","",SUMIFS(Con_ve!$F$6:$F$1005,Con_ve!$C$6:$C$1005,$C714,Con_ve!$I$6:$I$1005,"Fechada",Con_ve!$Q$6:$Q$1005,Cad_cl!BA$5))),"",IF($C714="","",SUMIFS(Con_ve!$F$6:$F$1005,Con_ve!$C$6:$C$1005,$C714,Con_ve!$I$6:$I$1005,"Fechada",Con_ve!$Q$6:$Q$1005,Cad_cl!BA$5)))</f>
        <v/>
      </c>
      <c r="BB714" s="134">
        <f t="shared" si="33"/>
        <v>0</v>
      </c>
      <c r="BD714" s="134" t="str">
        <f>IF(ISERR(IF($C714="","",SUMIFS(Con_ve!$F$6:$F$1005,Con_ve!$C$6:$C$1005,$C714,Con_ve!$I$6:$I$1005,"Em negociação",Con_ve!$Q$6:$Q$1005,Cad_cl!BD$5))),"",IF($C714="","",SUMIFS(Con_ve!$F$6:$F$1005,Con_ve!$C$6:$C$1005,$C714,Con_ve!$I$6:$I$1005,"Em negociação",Con_ve!$Q$6:$Q$1005,Cad_cl!BD$5)))</f>
        <v/>
      </c>
      <c r="BE714" s="134" t="str">
        <f>IF(ISERR(IF($C714="","",SUMIFS(Con_ve!$F$6:$F$1005,Con_ve!$C$6:$C$1005,$C714,Con_ve!$I$6:$I$1005,"Em negociação",Con_ve!$Q$6:$Q$1005,Cad_cl!BE$5))),"",IF($C714="","",SUMIFS(Con_ve!$F$6:$F$1005,Con_ve!$C$6:$C$1005,$C714,Con_ve!$I$6:$I$1005,"Em negociação",Con_ve!$Q$6:$Q$1005,Cad_cl!BE$5)))</f>
        <v/>
      </c>
      <c r="BF714" s="134" t="str">
        <f>IF(ISERR(IF($C714="","",SUMIFS(Con_ve!$F$6:$F$1005,Con_ve!$C$6:$C$1005,$C714,Con_ve!$I$6:$I$1005,"Em negociação",Con_ve!$Q$6:$Q$1005,Cad_cl!BF$5))),"",IF($C714="","",SUMIFS(Con_ve!$F$6:$F$1005,Con_ve!$C$6:$C$1005,$C714,Con_ve!$I$6:$I$1005,"Em negociação",Con_ve!$Q$6:$Q$1005,Cad_cl!BF$5)))</f>
        <v/>
      </c>
      <c r="BG714" s="134" t="str">
        <f>IF(ISERR(IF($C714="","",SUMIFS(Con_ve!$F$6:$F$1005,Con_ve!$C$6:$C$1005,$C714,Con_ve!$I$6:$I$1005,"Em negociação",Con_ve!$Q$6:$Q$1005,Cad_cl!BG$5))),"",IF($C714="","",SUMIFS(Con_ve!$F$6:$F$1005,Con_ve!$C$6:$C$1005,$C714,Con_ve!$I$6:$I$1005,"Em negociação",Con_ve!$Q$6:$Q$1005,Cad_cl!BG$5)))</f>
        <v/>
      </c>
      <c r="BH714" s="134" t="str">
        <f>IF(ISERR(IF($C714="","",SUMIFS(Con_ve!$F$6:$F$1005,Con_ve!$C$6:$C$1005,$C714,Con_ve!$I$6:$I$1005,"Em negociação",Con_ve!$Q$6:$Q$1005,Cad_cl!BH$5))),"",IF($C714="","",SUMIFS(Con_ve!$F$6:$F$1005,Con_ve!$C$6:$C$1005,$C714,Con_ve!$I$6:$I$1005,"Em negociação",Con_ve!$Q$6:$Q$1005,Cad_cl!BH$5)))</f>
        <v/>
      </c>
      <c r="BI714" s="134" t="str">
        <f>IF(ISERR(IF($C714="","",SUMIFS(Con_ve!$F$6:$F$1005,Con_ve!$C$6:$C$1005,$C714,Con_ve!$I$6:$I$1005,"Em negociação",Con_ve!$Q$6:$Q$1005,Cad_cl!BI$5))),"",IF($C714="","",SUMIFS(Con_ve!$F$6:$F$1005,Con_ve!$C$6:$C$1005,$C714,Con_ve!$I$6:$I$1005,"Em negociação",Con_ve!$Q$6:$Q$1005,Cad_cl!BI$5)))</f>
        <v/>
      </c>
      <c r="BJ714" s="134" t="str">
        <f>IF(ISERR(IF($C714="","",SUMIFS(Con_ve!$F$6:$F$1005,Con_ve!$C$6:$C$1005,$C714,Con_ve!$I$6:$I$1005,"Em negociação",Con_ve!$Q$6:$Q$1005,Cad_cl!BJ$5))),"",IF($C714="","",SUMIFS(Con_ve!$F$6:$F$1005,Con_ve!$C$6:$C$1005,$C714,Con_ve!$I$6:$I$1005,"Em negociação",Con_ve!$Q$6:$Q$1005,Cad_cl!BJ$5)))</f>
        <v/>
      </c>
      <c r="BK714" s="134" t="str">
        <f>IF(ISERR(IF($C714="","",SUMIFS(Con_ve!$F$6:$F$1005,Con_ve!$C$6:$C$1005,$C714,Con_ve!$I$6:$I$1005,"Em negociação",Con_ve!$Q$6:$Q$1005,Cad_cl!BK$5))),"",IF($C714="","",SUMIFS(Con_ve!$F$6:$F$1005,Con_ve!$C$6:$C$1005,$C714,Con_ve!$I$6:$I$1005,"Em negociação",Con_ve!$Q$6:$Q$1005,Cad_cl!BK$5)))</f>
        <v/>
      </c>
      <c r="BL714" s="134" t="str">
        <f>IF(ISERR(IF($C714="","",SUMIFS(Con_ve!$F$6:$F$1005,Con_ve!$C$6:$C$1005,$C714,Con_ve!$I$6:$I$1005,"Em negociação",Con_ve!$Q$6:$Q$1005,Cad_cl!BL$5))),"",IF($C714="","",SUMIFS(Con_ve!$F$6:$F$1005,Con_ve!$C$6:$C$1005,$C714,Con_ve!$I$6:$I$1005,"Em negociação",Con_ve!$Q$6:$Q$1005,Cad_cl!BL$5)))</f>
        <v/>
      </c>
      <c r="BM714" s="134" t="str">
        <f>IF(ISERR(IF($C714="","",SUMIFS(Con_ve!$F$6:$F$1005,Con_ve!$C$6:$C$1005,$C714,Con_ve!$I$6:$I$1005,"Em negociação",Con_ve!$Q$6:$Q$1005,Cad_cl!BM$5))),"",IF($C714="","",SUMIFS(Con_ve!$F$6:$F$1005,Con_ve!$C$6:$C$1005,$C714,Con_ve!$I$6:$I$1005,"Em negociação",Con_ve!$Q$6:$Q$1005,Cad_cl!BM$5)))</f>
        <v/>
      </c>
      <c r="BN714" s="134" t="str">
        <f>IF(ISERR(IF($C714="","",SUMIFS(Con_ve!$F$6:$F$1005,Con_ve!$C$6:$C$1005,$C714,Con_ve!$I$6:$I$1005,"Em negociação",Con_ve!$Q$6:$Q$1005,Cad_cl!BN$5))),"",IF($C714="","",SUMIFS(Con_ve!$F$6:$F$1005,Con_ve!$C$6:$C$1005,$C714,Con_ve!$I$6:$I$1005,"Em negociação",Con_ve!$Q$6:$Q$1005,Cad_cl!BN$5)))</f>
        <v/>
      </c>
      <c r="BO714" s="134" t="str">
        <f>IF(ISERR(IF($C714="","",SUMIFS(Con_ve!$F$6:$F$1005,Con_ve!$C$6:$C$1005,$C714,Con_ve!$I$6:$I$1005,"Em negociação",Con_ve!$Q$6:$Q$1005,Cad_cl!BO$5))),"",IF($C714="","",SUMIFS(Con_ve!$F$6:$F$1005,Con_ve!$C$6:$C$1005,$C714,Con_ve!$I$6:$I$1005,"Em negociação",Con_ve!$Q$6:$Q$1005,Cad_cl!BO$5)))</f>
        <v/>
      </c>
      <c r="BP714" s="134">
        <f t="shared" si="34"/>
        <v>0</v>
      </c>
      <c r="BR714" s="125" t="str">
        <f>IF(ISERR(IF(AND($I714=Re_lo!$E$5,BR$5=VLOOKUP(Re_lo!$H$5,Re_lo!$N$5:$O$16,2,0)),AP714,"")),"",IF(AND($I714=Re_lo!$E$5,BR$5=VLOOKUP(Re_lo!$H$5,Re_lo!$N$5:$O$16,2,0)),AP714,""))</f>
        <v/>
      </c>
      <c r="BS714" s="125" t="str">
        <f>IF(ISERR(IF(AND($I714=Re_lo!$E$5,BS$5=VLOOKUP(Re_lo!$H$5,Re_lo!$N$5:$O$16,2,0)),AQ714,"")),"",IF(AND($I714=Re_lo!$E$5,BS$5=VLOOKUP(Re_lo!$H$5,Re_lo!$N$5:$O$16,2,0)),AQ714,""))</f>
        <v/>
      </c>
      <c r="BT714" s="125" t="str">
        <f>IF(ISERR(IF(AND($I714=Re_lo!$E$5,BT$5=VLOOKUP(Re_lo!$H$5,Re_lo!$N$5:$O$16,2,0)),AR714,"")),"",IF(AND($I714=Re_lo!$E$5,BT$5=VLOOKUP(Re_lo!$H$5,Re_lo!$N$5:$O$16,2,0)),AR714,""))</f>
        <v/>
      </c>
      <c r="BU714" s="125" t="str">
        <f>IF(ISERR(IF(AND($I714=Re_lo!$E$5,BU$5=VLOOKUP(Re_lo!$H$5,Re_lo!$N$5:$O$16,2,0)),AS714,"")),"",IF(AND($I714=Re_lo!$E$5,BU$5=VLOOKUP(Re_lo!$H$5,Re_lo!$N$5:$O$16,2,0)),AS714,""))</f>
        <v/>
      </c>
      <c r="BV714" s="125" t="str">
        <f>IF(ISERR(IF(AND($I714=Re_lo!$E$5,BV$5=VLOOKUP(Re_lo!$H$5,Re_lo!$N$5:$O$16,2,0)),AT714,"")),"",IF(AND($I714=Re_lo!$E$5,BV$5=VLOOKUP(Re_lo!$H$5,Re_lo!$N$5:$O$16,2,0)),AT714,""))</f>
        <v/>
      </c>
      <c r="BW714" s="125" t="str">
        <f>IF(ISERR(IF(AND($I714=Re_lo!$E$5,BW$5=VLOOKUP(Re_lo!$H$5,Re_lo!$N$5:$O$16,2,0)),AU714,"")),"",IF(AND($I714=Re_lo!$E$5,BW$5=VLOOKUP(Re_lo!$H$5,Re_lo!$N$5:$O$16,2,0)),AU714,""))</f>
        <v/>
      </c>
      <c r="BX714" s="125" t="str">
        <f>IF(ISERR(IF(AND($I714=Re_lo!$E$5,BX$5=VLOOKUP(Re_lo!$H$5,Re_lo!$N$5:$O$16,2,0)),AV714,"")),"",IF(AND($I714=Re_lo!$E$5,BX$5=VLOOKUP(Re_lo!$H$5,Re_lo!$N$5:$O$16,2,0)),AV714,""))</f>
        <v/>
      </c>
      <c r="BY714" s="125" t="str">
        <f>IF(ISERR(IF(AND($I714=Re_lo!$E$5,BY$5=VLOOKUP(Re_lo!$H$5,Re_lo!$N$5:$O$16,2,0)),AW714,"")),"",IF(AND($I714=Re_lo!$E$5,BY$5=VLOOKUP(Re_lo!$H$5,Re_lo!$N$5:$O$16,2,0)),AW714,""))</f>
        <v/>
      </c>
      <c r="BZ714" s="125" t="str">
        <f>IF(ISERR(IF(AND($I714=Re_lo!$E$5,BZ$5=VLOOKUP(Re_lo!$H$5,Re_lo!$N$5:$O$16,2,0)),AX714,"")),"",IF(AND($I714=Re_lo!$E$5,BZ$5=VLOOKUP(Re_lo!$H$5,Re_lo!$N$5:$O$16,2,0)),AX714,""))</f>
        <v/>
      </c>
      <c r="CA714" s="125" t="str">
        <f>IF(ISERR(IF(AND($I714=Re_lo!$E$5,CA$5=VLOOKUP(Re_lo!$H$5,Re_lo!$N$5:$O$16,2,0)),AY714,"")),"",IF(AND($I714=Re_lo!$E$5,CA$5=VLOOKUP(Re_lo!$H$5,Re_lo!$N$5:$O$16,2,0)),AY714,""))</f>
        <v/>
      </c>
      <c r="CB714" s="125" t="str">
        <f>IF(ISERR(IF(AND($I714=Re_lo!$E$5,CB$5=VLOOKUP(Re_lo!$H$5,Re_lo!$N$5:$O$16,2,0)),AZ714,"")),"",IF(AND($I714=Re_lo!$E$5,CB$5=VLOOKUP(Re_lo!$H$5,Re_lo!$N$5:$O$16,2,0)),AZ714,""))</f>
        <v/>
      </c>
      <c r="CC714" s="125" t="str">
        <f>IF(ISERR(IF(AND($I714=Re_lo!$E$5,CC$5=VLOOKUP(Re_lo!$H$5,Re_lo!$N$5:$O$16,2,0)),BA714,"")),"",IF(AND($I714=Re_lo!$E$5,CC$5=VLOOKUP(Re_lo!$H$5,Re_lo!$N$5:$O$16,2,0)),BA714,""))</f>
        <v/>
      </c>
      <c r="CD714" s="125" t="str">
        <f>IF(ISERR(IF(AND($I714=Re_lo!$E$5,CD$5=VLOOKUP(Re_lo!$H$5,Re_lo!$N$5:$O$16,2,0)),BB714,"")),"",IF(AND($I714=Re_lo!$E$5,CD$5=VLOOKUP(Re_lo!$H$5,Re_lo!$N$5:$O$16,2,0)),BB714,""))</f>
        <v/>
      </c>
      <c r="CF714" s="125" t="str">
        <f>IF($C714="","",COUNTIFS(Con_ve!$C$6:$C$1005,$C714,Con_ve!$Q$6:$Q$1005,Cad_cl!CF$5))</f>
        <v/>
      </c>
      <c r="CG714" s="125" t="str">
        <f>IF($C714="","",COUNTIFS(Con_ve!$C$6:$C$1005,$C714,Con_ve!$Q$6:$Q$1005,Cad_cl!CG$5))</f>
        <v/>
      </c>
      <c r="CH714" s="125" t="str">
        <f>IF($C714="","",COUNTIFS(Con_ve!$C$6:$C$1005,$C714,Con_ve!$Q$6:$Q$1005,Cad_cl!CH$5))</f>
        <v/>
      </c>
      <c r="CI714" s="125" t="str">
        <f>IF($C714="","",COUNTIFS(Con_ve!$C$6:$C$1005,$C714,Con_ve!$Q$6:$Q$1005,Cad_cl!CI$5))</f>
        <v/>
      </c>
      <c r="CJ714" s="125" t="str">
        <f>IF($C714="","",COUNTIFS(Con_ve!$C$6:$C$1005,$C714,Con_ve!$Q$6:$Q$1005,Cad_cl!CJ$5))</f>
        <v/>
      </c>
      <c r="CK714" s="125" t="str">
        <f>IF($C714="","",COUNTIFS(Con_ve!$C$6:$C$1005,$C714,Con_ve!$Q$6:$Q$1005,Cad_cl!CK$5))</f>
        <v/>
      </c>
      <c r="CL714" s="125" t="str">
        <f>IF($C714="","",COUNTIFS(Con_ve!$C$6:$C$1005,$C714,Con_ve!$Q$6:$Q$1005,Cad_cl!CL$5))</f>
        <v/>
      </c>
      <c r="CM714" s="125" t="str">
        <f>IF($C714="","",COUNTIFS(Con_ve!$C$6:$C$1005,$C714,Con_ve!$Q$6:$Q$1005,Cad_cl!CM$5))</f>
        <v/>
      </c>
      <c r="CN714" s="125" t="str">
        <f>IF($C714="","",COUNTIFS(Con_ve!$C$6:$C$1005,$C714,Con_ve!$Q$6:$Q$1005,Cad_cl!CN$5))</f>
        <v/>
      </c>
      <c r="CO714" s="125" t="str">
        <f>IF($C714="","",COUNTIFS(Con_ve!$C$6:$C$1005,$C714,Con_ve!$Q$6:$Q$1005,Cad_cl!CO$5))</f>
        <v/>
      </c>
      <c r="CP714" s="125" t="str">
        <f>IF($C714="","",COUNTIFS(Con_ve!$C$6:$C$1005,$C714,Con_ve!$Q$6:$Q$1005,Cad_cl!CP$5))</f>
        <v/>
      </c>
      <c r="CQ714" s="125" t="str">
        <f>IF($C714="","",COUNTIFS(Con_ve!$C$6:$C$1005,$C714,Con_ve!$Q$6:$Q$1005,Cad_cl!CQ$5))</f>
        <v/>
      </c>
      <c r="CR714" s="125">
        <f t="shared" si="35"/>
        <v>0</v>
      </c>
    </row>
    <row r="715" spans="3:96" ht="30" customHeight="1">
      <c r="C715" s="153"/>
      <c r="D715" s="153"/>
      <c r="E715" s="154"/>
      <c r="F715" s="153"/>
      <c r="G715" s="155"/>
      <c r="H715" s="153"/>
      <c r="I715" s="153"/>
      <c r="J715" s="132" t="s">
        <v>309</v>
      </c>
      <c r="K715" s="133" t="s">
        <v>309</v>
      </c>
      <c r="L715" s="153"/>
      <c r="M715" s="153"/>
      <c r="N715" s="153"/>
      <c r="O715" s="153"/>
      <c r="P715" s="153"/>
      <c r="Q715" s="153"/>
      <c r="AP715" s="134" t="str">
        <f>IF(ISERR(IF($C715="","",SUMIFS(Con_ve!$F$6:$F$1005,Con_ve!$C$6:$C$1005,$C715,Con_ve!$I$6:$I$1005,"Fechada",Con_ve!$Q$6:$Q$1005,Cad_cl!AP$5))),"",IF($C715="","",SUMIFS(Con_ve!$F$6:$F$1005,Con_ve!$C$6:$C$1005,$C715,Con_ve!$I$6:$I$1005,"Fechada",Con_ve!$Q$6:$Q$1005,Cad_cl!AP$5)))</f>
        <v/>
      </c>
      <c r="AQ715" s="134" t="str">
        <f>IF(ISERR(IF($C715="","",SUMIFS(Con_ve!$F$6:$F$1005,Con_ve!$C$6:$C$1005,$C715,Con_ve!$I$6:$I$1005,"Fechada",Con_ve!$Q$6:$Q$1005,Cad_cl!AQ$5))),"",IF($C715="","",SUMIFS(Con_ve!$F$6:$F$1005,Con_ve!$C$6:$C$1005,$C715,Con_ve!$I$6:$I$1005,"Fechada",Con_ve!$Q$6:$Q$1005,Cad_cl!AQ$5)))</f>
        <v/>
      </c>
      <c r="AR715" s="134" t="str">
        <f>IF(ISERR(IF($C715="","",SUMIFS(Con_ve!$F$6:$F$1005,Con_ve!$C$6:$C$1005,$C715,Con_ve!$I$6:$I$1005,"Fechada",Con_ve!$Q$6:$Q$1005,Cad_cl!AR$5))),"",IF($C715="","",SUMIFS(Con_ve!$F$6:$F$1005,Con_ve!$C$6:$C$1005,$C715,Con_ve!$I$6:$I$1005,"Fechada",Con_ve!$Q$6:$Q$1005,Cad_cl!AR$5)))</f>
        <v/>
      </c>
      <c r="AS715" s="134" t="str">
        <f>IF(ISERR(IF($C715="","",SUMIFS(Con_ve!$F$6:$F$1005,Con_ve!$C$6:$C$1005,$C715,Con_ve!$I$6:$I$1005,"Fechada",Con_ve!$Q$6:$Q$1005,Cad_cl!AS$5))),"",IF($C715="","",SUMIFS(Con_ve!$F$6:$F$1005,Con_ve!$C$6:$C$1005,$C715,Con_ve!$I$6:$I$1005,"Fechada",Con_ve!$Q$6:$Q$1005,Cad_cl!AS$5)))</f>
        <v/>
      </c>
      <c r="AT715" s="134" t="str">
        <f>IF(ISERR(IF($C715="","",SUMIFS(Con_ve!$F$6:$F$1005,Con_ve!$C$6:$C$1005,$C715,Con_ve!$I$6:$I$1005,"Fechada",Con_ve!$Q$6:$Q$1005,Cad_cl!AT$5))),"",IF($C715="","",SUMIFS(Con_ve!$F$6:$F$1005,Con_ve!$C$6:$C$1005,$C715,Con_ve!$I$6:$I$1005,"Fechada",Con_ve!$Q$6:$Q$1005,Cad_cl!AT$5)))</f>
        <v/>
      </c>
      <c r="AU715" s="134" t="str">
        <f>IF(ISERR(IF($C715="","",SUMIFS(Con_ve!$F$6:$F$1005,Con_ve!$C$6:$C$1005,$C715,Con_ve!$I$6:$I$1005,"Fechada",Con_ve!$Q$6:$Q$1005,Cad_cl!AU$5))),"",IF($C715="","",SUMIFS(Con_ve!$F$6:$F$1005,Con_ve!$C$6:$C$1005,$C715,Con_ve!$I$6:$I$1005,"Fechada",Con_ve!$Q$6:$Q$1005,Cad_cl!AU$5)))</f>
        <v/>
      </c>
      <c r="AV715" s="134" t="str">
        <f>IF(ISERR(IF($C715="","",SUMIFS(Con_ve!$F$6:$F$1005,Con_ve!$C$6:$C$1005,$C715,Con_ve!$I$6:$I$1005,"Fechada",Con_ve!$Q$6:$Q$1005,Cad_cl!AV$5))),"",IF($C715="","",SUMIFS(Con_ve!$F$6:$F$1005,Con_ve!$C$6:$C$1005,$C715,Con_ve!$I$6:$I$1005,"Fechada",Con_ve!$Q$6:$Q$1005,Cad_cl!AV$5)))</f>
        <v/>
      </c>
      <c r="AW715" s="134" t="str">
        <f>IF(ISERR(IF($C715="","",SUMIFS(Con_ve!$F$6:$F$1005,Con_ve!$C$6:$C$1005,$C715,Con_ve!$I$6:$I$1005,"Fechada",Con_ve!$Q$6:$Q$1005,Cad_cl!AW$5))),"",IF($C715="","",SUMIFS(Con_ve!$F$6:$F$1005,Con_ve!$C$6:$C$1005,$C715,Con_ve!$I$6:$I$1005,"Fechada",Con_ve!$Q$6:$Q$1005,Cad_cl!AW$5)))</f>
        <v/>
      </c>
      <c r="AX715" s="134" t="str">
        <f>IF(ISERR(IF($C715="","",SUMIFS(Con_ve!$F$6:$F$1005,Con_ve!$C$6:$C$1005,$C715,Con_ve!$I$6:$I$1005,"Fechada",Con_ve!$Q$6:$Q$1005,Cad_cl!AX$5))),"",IF($C715="","",SUMIFS(Con_ve!$F$6:$F$1005,Con_ve!$C$6:$C$1005,$C715,Con_ve!$I$6:$I$1005,"Fechada",Con_ve!$Q$6:$Q$1005,Cad_cl!AX$5)))</f>
        <v/>
      </c>
      <c r="AY715" s="134" t="str">
        <f>IF(ISERR(IF($C715="","",SUMIFS(Con_ve!$F$6:$F$1005,Con_ve!$C$6:$C$1005,$C715,Con_ve!$I$6:$I$1005,"Fechada",Con_ve!$Q$6:$Q$1005,Cad_cl!AY$5))),"",IF($C715="","",SUMIFS(Con_ve!$F$6:$F$1005,Con_ve!$C$6:$C$1005,$C715,Con_ve!$I$6:$I$1005,"Fechada",Con_ve!$Q$6:$Q$1005,Cad_cl!AY$5)))</f>
        <v/>
      </c>
      <c r="AZ715" s="134" t="str">
        <f>IF(ISERR(IF($C715="","",SUMIFS(Con_ve!$F$6:$F$1005,Con_ve!$C$6:$C$1005,$C715,Con_ve!$I$6:$I$1005,"Fechada",Con_ve!$Q$6:$Q$1005,Cad_cl!AZ$5))),"",IF($C715="","",SUMIFS(Con_ve!$F$6:$F$1005,Con_ve!$C$6:$C$1005,$C715,Con_ve!$I$6:$I$1005,"Fechada",Con_ve!$Q$6:$Q$1005,Cad_cl!AZ$5)))</f>
        <v/>
      </c>
      <c r="BA715" s="134" t="str">
        <f>IF(ISERR(IF($C715="","",SUMIFS(Con_ve!$F$6:$F$1005,Con_ve!$C$6:$C$1005,$C715,Con_ve!$I$6:$I$1005,"Fechada",Con_ve!$Q$6:$Q$1005,Cad_cl!BA$5))),"",IF($C715="","",SUMIFS(Con_ve!$F$6:$F$1005,Con_ve!$C$6:$C$1005,$C715,Con_ve!$I$6:$I$1005,"Fechada",Con_ve!$Q$6:$Q$1005,Cad_cl!BA$5)))</f>
        <v/>
      </c>
      <c r="BB715" s="134">
        <f t="shared" si="33"/>
        <v>0</v>
      </c>
      <c r="BD715" s="134" t="str">
        <f>IF(ISERR(IF($C715="","",SUMIFS(Con_ve!$F$6:$F$1005,Con_ve!$C$6:$C$1005,$C715,Con_ve!$I$6:$I$1005,"Em negociação",Con_ve!$Q$6:$Q$1005,Cad_cl!BD$5))),"",IF($C715="","",SUMIFS(Con_ve!$F$6:$F$1005,Con_ve!$C$6:$C$1005,$C715,Con_ve!$I$6:$I$1005,"Em negociação",Con_ve!$Q$6:$Q$1005,Cad_cl!BD$5)))</f>
        <v/>
      </c>
      <c r="BE715" s="134" t="str">
        <f>IF(ISERR(IF($C715="","",SUMIFS(Con_ve!$F$6:$F$1005,Con_ve!$C$6:$C$1005,$C715,Con_ve!$I$6:$I$1005,"Em negociação",Con_ve!$Q$6:$Q$1005,Cad_cl!BE$5))),"",IF($C715="","",SUMIFS(Con_ve!$F$6:$F$1005,Con_ve!$C$6:$C$1005,$C715,Con_ve!$I$6:$I$1005,"Em negociação",Con_ve!$Q$6:$Q$1005,Cad_cl!BE$5)))</f>
        <v/>
      </c>
      <c r="BF715" s="134" t="str">
        <f>IF(ISERR(IF($C715="","",SUMIFS(Con_ve!$F$6:$F$1005,Con_ve!$C$6:$C$1005,$C715,Con_ve!$I$6:$I$1005,"Em negociação",Con_ve!$Q$6:$Q$1005,Cad_cl!BF$5))),"",IF($C715="","",SUMIFS(Con_ve!$F$6:$F$1005,Con_ve!$C$6:$C$1005,$C715,Con_ve!$I$6:$I$1005,"Em negociação",Con_ve!$Q$6:$Q$1005,Cad_cl!BF$5)))</f>
        <v/>
      </c>
      <c r="BG715" s="134" t="str">
        <f>IF(ISERR(IF($C715="","",SUMIFS(Con_ve!$F$6:$F$1005,Con_ve!$C$6:$C$1005,$C715,Con_ve!$I$6:$I$1005,"Em negociação",Con_ve!$Q$6:$Q$1005,Cad_cl!BG$5))),"",IF($C715="","",SUMIFS(Con_ve!$F$6:$F$1005,Con_ve!$C$6:$C$1005,$C715,Con_ve!$I$6:$I$1005,"Em negociação",Con_ve!$Q$6:$Q$1005,Cad_cl!BG$5)))</f>
        <v/>
      </c>
      <c r="BH715" s="134" t="str">
        <f>IF(ISERR(IF($C715="","",SUMIFS(Con_ve!$F$6:$F$1005,Con_ve!$C$6:$C$1005,$C715,Con_ve!$I$6:$I$1005,"Em negociação",Con_ve!$Q$6:$Q$1005,Cad_cl!BH$5))),"",IF($C715="","",SUMIFS(Con_ve!$F$6:$F$1005,Con_ve!$C$6:$C$1005,$C715,Con_ve!$I$6:$I$1005,"Em negociação",Con_ve!$Q$6:$Q$1005,Cad_cl!BH$5)))</f>
        <v/>
      </c>
      <c r="BI715" s="134" t="str">
        <f>IF(ISERR(IF($C715="","",SUMIFS(Con_ve!$F$6:$F$1005,Con_ve!$C$6:$C$1005,$C715,Con_ve!$I$6:$I$1005,"Em negociação",Con_ve!$Q$6:$Q$1005,Cad_cl!BI$5))),"",IF($C715="","",SUMIFS(Con_ve!$F$6:$F$1005,Con_ve!$C$6:$C$1005,$C715,Con_ve!$I$6:$I$1005,"Em negociação",Con_ve!$Q$6:$Q$1005,Cad_cl!BI$5)))</f>
        <v/>
      </c>
      <c r="BJ715" s="134" t="str">
        <f>IF(ISERR(IF($C715="","",SUMIFS(Con_ve!$F$6:$F$1005,Con_ve!$C$6:$C$1005,$C715,Con_ve!$I$6:$I$1005,"Em negociação",Con_ve!$Q$6:$Q$1005,Cad_cl!BJ$5))),"",IF($C715="","",SUMIFS(Con_ve!$F$6:$F$1005,Con_ve!$C$6:$C$1005,$C715,Con_ve!$I$6:$I$1005,"Em negociação",Con_ve!$Q$6:$Q$1005,Cad_cl!BJ$5)))</f>
        <v/>
      </c>
      <c r="BK715" s="134" t="str">
        <f>IF(ISERR(IF($C715="","",SUMIFS(Con_ve!$F$6:$F$1005,Con_ve!$C$6:$C$1005,$C715,Con_ve!$I$6:$I$1005,"Em negociação",Con_ve!$Q$6:$Q$1005,Cad_cl!BK$5))),"",IF($C715="","",SUMIFS(Con_ve!$F$6:$F$1005,Con_ve!$C$6:$C$1005,$C715,Con_ve!$I$6:$I$1005,"Em negociação",Con_ve!$Q$6:$Q$1005,Cad_cl!BK$5)))</f>
        <v/>
      </c>
      <c r="BL715" s="134" t="str">
        <f>IF(ISERR(IF($C715="","",SUMIFS(Con_ve!$F$6:$F$1005,Con_ve!$C$6:$C$1005,$C715,Con_ve!$I$6:$I$1005,"Em negociação",Con_ve!$Q$6:$Q$1005,Cad_cl!BL$5))),"",IF($C715="","",SUMIFS(Con_ve!$F$6:$F$1005,Con_ve!$C$6:$C$1005,$C715,Con_ve!$I$6:$I$1005,"Em negociação",Con_ve!$Q$6:$Q$1005,Cad_cl!BL$5)))</f>
        <v/>
      </c>
      <c r="BM715" s="134" t="str">
        <f>IF(ISERR(IF($C715="","",SUMIFS(Con_ve!$F$6:$F$1005,Con_ve!$C$6:$C$1005,$C715,Con_ve!$I$6:$I$1005,"Em negociação",Con_ve!$Q$6:$Q$1005,Cad_cl!BM$5))),"",IF($C715="","",SUMIFS(Con_ve!$F$6:$F$1005,Con_ve!$C$6:$C$1005,$C715,Con_ve!$I$6:$I$1005,"Em negociação",Con_ve!$Q$6:$Q$1005,Cad_cl!BM$5)))</f>
        <v/>
      </c>
      <c r="BN715" s="134" t="str">
        <f>IF(ISERR(IF($C715="","",SUMIFS(Con_ve!$F$6:$F$1005,Con_ve!$C$6:$C$1005,$C715,Con_ve!$I$6:$I$1005,"Em negociação",Con_ve!$Q$6:$Q$1005,Cad_cl!BN$5))),"",IF($C715="","",SUMIFS(Con_ve!$F$6:$F$1005,Con_ve!$C$6:$C$1005,$C715,Con_ve!$I$6:$I$1005,"Em negociação",Con_ve!$Q$6:$Q$1005,Cad_cl!BN$5)))</f>
        <v/>
      </c>
      <c r="BO715" s="134" t="str">
        <f>IF(ISERR(IF($C715="","",SUMIFS(Con_ve!$F$6:$F$1005,Con_ve!$C$6:$C$1005,$C715,Con_ve!$I$6:$I$1005,"Em negociação",Con_ve!$Q$6:$Q$1005,Cad_cl!BO$5))),"",IF($C715="","",SUMIFS(Con_ve!$F$6:$F$1005,Con_ve!$C$6:$C$1005,$C715,Con_ve!$I$6:$I$1005,"Em negociação",Con_ve!$Q$6:$Q$1005,Cad_cl!BO$5)))</f>
        <v/>
      </c>
      <c r="BP715" s="134">
        <f t="shared" si="34"/>
        <v>0</v>
      </c>
      <c r="BR715" s="125" t="str">
        <f>IF(ISERR(IF(AND($I715=Re_lo!$E$5,BR$5=VLOOKUP(Re_lo!$H$5,Re_lo!$N$5:$O$16,2,0)),AP715,"")),"",IF(AND($I715=Re_lo!$E$5,BR$5=VLOOKUP(Re_lo!$H$5,Re_lo!$N$5:$O$16,2,0)),AP715,""))</f>
        <v/>
      </c>
      <c r="BS715" s="125" t="str">
        <f>IF(ISERR(IF(AND($I715=Re_lo!$E$5,BS$5=VLOOKUP(Re_lo!$H$5,Re_lo!$N$5:$O$16,2,0)),AQ715,"")),"",IF(AND($I715=Re_lo!$E$5,BS$5=VLOOKUP(Re_lo!$H$5,Re_lo!$N$5:$O$16,2,0)),AQ715,""))</f>
        <v/>
      </c>
      <c r="BT715" s="125" t="str">
        <f>IF(ISERR(IF(AND($I715=Re_lo!$E$5,BT$5=VLOOKUP(Re_lo!$H$5,Re_lo!$N$5:$O$16,2,0)),AR715,"")),"",IF(AND($I715=Re_lo!$E$5,BT$5=VLOOKUP(Re_lo!$H$5,Re_lo!$N$5:$O$16,2,0)),AR715,""))</f>
        <v/>
      </c>
      <c r="BU715" s="125" t="str">
        <f>IF(ISERR(IF(AND($I715=Re_lo!$E$5,BU$5=VLOOKUP(Re_lo!$H$5,Re_lo!$N$5:$O$16,2,0)),AS715,"")),"",IF(AND($I715=Re_lo!$E$5,BU$5=VLOOKUP(Re_lo!$H$5,Re_lo!$N$5:$O$16,2,0)),AS715,""))</f>
        <v/>
      </c>
      <c r="BV715" s="125" t="str">
        <f>IF(ISERR(IF(AND($I715=Re_lo!$E$5,BV$5=VLOOKUP(Re_lo!$H$5,Re_lo!$N$5:$O$16,2,0)),AT715,"")),"",IF(AND($I715=Re_lo!$E$5,BV$5=VLOOKUP(Re_lo!$H$5,Re_lo!$N$5:$O$16,2,0)),AT715,""))</f>
        <v/>
      </c>
      <c r="BW715" s="125" t="str">
        <f>IF(ISERR(IF(AND($I715=Re_lo!$E$5,BW$5=VLOOKUP(Re_lo!$H$5,Re_lo!$N$5:$O$16,2,0)),AU715,"")),"",IF(AND($I715=Re_lo!$E$5,BW$5=VLOOKUP(Re_lo!$H$5,Re_lo!$N$5:$O$16,2,0)),AU715,""))</f>
        <v/>
      </c>
      <c r="BX715" s="125" t="str">
        <f>IF(ISERR(IF(AND($I715=Re_lo!$E$5,BX$5=VLOOKUP(Re_lo!$H$5,Re_lo!$N$5:$O$16,2,0)),AV715,"")),"",IF(AND($I715=Re_lo!$E$5,BX$5=VLOOKUP(Re_lo!$H$5,Re_lo!$N$5:$O$16,2,0)),AV715,""))</f>
        <v/>
      </c>
      <c r="BY715" s="125" t="str">
        <f>IF(ISERR(IF(AND($I715=Re_lo!$E$5,BY$5=VLOOKUP(Re_lo!$H$5,Re_lo!$N$5:$O$16,2,0)),AW715,"")),"",IF(AND($I715=Re_lo!$E$5,BY$5=VLOOKUP(Re_lo!$H$5,Re_lo!$N$5:$O$16,2,0)),AW715,""))</f>
        <v/>
      </c>
      <c r="BZ715" s="125" t="str">
        <f>IF(ISERR(IF(AND($I715=Re_lo!$E$5,BZ$5=VLOOKUP(Re_lo!$H$5,Re_lo!$N$5:$O$16,2,0)),AX715,"")),"",IF(AND($I715=Re_lo!$E$5,BZ$5=VLOOKUP(Re_lo!$H$5,Re_lo!$N$5:$O$16,2,0)),AX715,""))</f>
        <v/>
      </c>
      <c r="CA715" s="125" t="str">
        <f>IF(ISERR(IF(AND($I715=Re_lo!$E$5,CA$5=VLOOKUP(Re_lo!$H$5,Re_lo!$N$5:$O$16,2,0)),AY715,"")),"",IF(AND($I715=Re_lo!$E$5,CA$5=VLOOKUP(Re_lo!$H$5,Re_lo!$N$5:$O$16,2,0)),AY715,""))</f>
        <v/>
      </c>
      <c r="CB715" s="125" t="str">
        <f>IF(ISERR(IF(AND($I715=Re_lo!$E$5,CB$5=VLOOKUP(Re_lo!$H$5,Re_lo!$N$5:$O$16,2,0)),AZ715,"")),"",IF(AND($I715=Re_lo!$E$5,CB$5=VLOOKUP(Re_lo!$H$5,Re_lo!$N$5:$O$16,2,0)),AZ715,""))</f>
        <v/>
      </c>
      <c r="CC715" s="125" t="str">
        <f>IF(ISERR(IF(AND($I715=Re_lo!$E$5,CC$5=VLOOKUP(Re_lo!$H$5,Re_lo!$N$5:$O$16,2,0)),BA715,"")),"",IF(AND($I715=Re_lo!$E$5,CC$5=VLOOKUP(Re_lo!$H$5,Re_lo!$N$5:$O$16,2,0)),BA715,""))</f>
        <v/>
      </c>
      <c r="CD715" s="125" t="str">
        <f>IF(ISERR(IF(AND($I715=Re_lo!$E$5,CD$5=VLOOKUP(Re_lo!$H$5,Re_lo!$N$5:$O$16,2,0)),BB715,"")),"",IF(AND($I715=Re_lo!$E$5,CD$5=VLOOKUP(Re_lo!$H$5,Re_lo!$N$5:$O$16,2,0)),BB715,""))</f>
        <v/>
      </c>
      <c r="CF715" s="125" t="str">
        <f>IF($C715="","",COUNTIFS(Con_ve!$C$6:$C$1005,$C715,Con_ve!$Q$6:$Q$1005,Cad_cl!CF$5))</f>
        <v/>
      </c>
      <c r="CG715" s="125" t="str">
        <f>IF($C715="","",COUNTIFS(Con_ve!$C$6:$C$1005,$C715,Con_ve!$Q$6:$Q$1005,Cad_cl!CG$5))</f>
        <v/>
      </c>
      <c r="CH715" s="125" t="str">
        <f>IF($C715="","",COUNTIFS(Con_ve!$C$6:$C$1005,$C715,Con_ve!$Q$6:$Q$1005,Cad_cl!CH$5))</f>
        <v/>
      </c>
      <c r="CI715" s="125" t="str">
        <f>IF($C715="","",COUNTIFS(Con_ve!$C$6:$C$1005,$C715,Con_ve!$Q$6:$Q$1005,Cad_cl!CI$5))</f>
        <v/>
      </c>
      <c r="CJ715" s="125" t="str">
        <f>IF($C715="","",COUNTIFS(Con_ve!$C$6:$C$1005,$C715,Con_ve!$Q$6:$Q$1005,Cad_cl!CJ$5))</f>
        <v/>
      </c>
      <c r="CK715" s="125" t="str">
        <f>IF($C715="","",COUNTIFS(Con_ve!$C$6:$C$1005,$C715,Con_ve!$Q$6:$Q$1005,Cad_cl!CK$5))</f>
        <v/>
      </c>
      <c r="CL715" s="125" t="str">
        <f>IF($C715="","",COUNTIFS(Con_ve!$C$6:$C$1005,$C715,Con_ve!$Q$6:$Q$1005,Cad_cl!CL$5))</f>
        <v/>
      </c>
      <c r="CM715" s="125" t="str">
        <f>IF($C715="","",COUNTIFS(Con_ve!$C$6:$C$1005,$C715,Con_ve!$Q$6:$Q$1005,Cad_cl!CM$5))</f>
        <v/>
      </c>
      <c r="CN715" s="125" t="str">
        <f>IF($C715="","",COUNTIFS(Con_ve!$C$6:$C$1005,$C715,Con_ve!$Q$6:$Q$1005,Cad_cl!CN$5))</f>
        <v/>
      </c>
      <c r="CO715" s="125" t="str">
        <f>IF($C715="","",COUNTIFS(Con_ve!$C$6:$C$1005,$C715,Con_ve!$Q$6:$Q$1005,Cad_cl!CO$5))</f>
        <v/>
      </c>
      <c r="CP715" s="125" t="str">
        <f>IF($C715="","",COUNTIFS(Con_ve!$C$6:$C$1005,$C715,Con_ve!$Q$6:$Q$1005,Cad_cl!CP$5))</f>
        <v/>
      </c>
      <c r="CQ715" s="125" t="str">
        <f>IF($C715="","",COUNTIFS(Con_ve!$C$6:$C$1005,$C715,Con_ve!$Q$6:$Q$1005,Cad_cl!CQ$5))</f>
        <v/>
      </c>
      <c r="CR715" s="125">
        <f t="shared" si="35"/>
        <v>0</v>
      </c>
    </row>
    <row r="716" spans="3:96" ht="30" customHeight="1">
      <c r="C716" s="153"/>
      <c r="D716" s="153"/>
      <c r="E716" s="154"/>
      <c r="F716" s="153"/>
      <c r="G716" s="155"/>
      <c r="H716" s="153"/>
      <c r="I716" s="153"/>
      <c r="J716" s="132" t="s">
        <v>309</v>
      </c>
      <c r="K716" s="133" t="s">
        <v>309</v>
      </c>
      <c r="L716" s="153"/>
      <c r="M716" s="153"/>
      <c r="N716" s="153"/>
      <c r="O716" s="153"/>
      <c r="P716" s="153"/>
      <c r="Q716" s="153"/>
      <c r="AP716" s="134" t="str">
        <f>IF(ISERR(IF($C716="","",SUMIFS(Con_ve!$F$6:$F$1005,Con_ve!$C$6:$C$1005,$C716,Con_ve!$I$6:$I$1005,"Fechada",Con_ve!$Q$6:$Q$1005,Cad_cl!AP$5))),"",IF($C716="","",SUMIFS(Con_ve!$F$6:$F$1005,Con_ve!$C$6:$C$1005,$C716,Con_ve!$I$6:$I$1005,"Fechada",Con_ve!$Q$6:$Q$1005,Cad_cl!AP$5)))</f>
        <v/>
      </c>
      <c r="AQ716" s="134" t="str">
        <f>IF(ISERR(IF($C716="","",SUMIFS(Con_ve!$F$6:$F$1005,Con_ve!$C$6:$C$1005,$C716,Con_ve!$I$6:$I$1005,"Fechada",Con_ve!$Q$6:$Q$1005,Cad_cl!AQ$5))),"",IF($C716="","",SUMIFS(Con_ve!$F$6:$F$1005,Con_ve!$C$6:$C$1005,$C716,Con_ve!$I$6:$I$1005,"Fechada",Con_ve!$Q$6:$Q$1005,Cad_cl!AQ$5)))</f>
        <v/>
      </c>
      <c r="AR716" s="134" t="str">
        <f>IF(ISERR(IF($C716="","",SUMIFS(Con_ve!$F$6:$F$1005,Con_ve!$C$6:$C$1005,$C716,Con_ve!$I$6:$I$1005,"Fechada",Con_ve!$Q$6:$Q$1005,Cad_cl!AR$5))),"",IF($C716="","",SUMIFS(Con_ve!$F$6:$F$1005,Con_ve!$C$6:$C$1005,$C716,Con_ve!$I$6:$I$1005,"Fechada",Con_ve!$Q$6:$Q$1005,Cad_cl!AR$5)))</f>
        <v/>
      </c>
      <c r="AS716" s="134" t="str">
        <f>IF(ISERR(IF($C716="","",SUMIFS(Con_ve!$F$6:$F$1005,Con_ve!$C$6:$C$1005,$C716,Con_ve!$I$6:$I$1005,"Fechada",Con_ve!$Q$6:$Q$1005,Cad_cl!AS$5))),"",IF($C716="","",SUMIFS(Con_ve!$F$6:$F$1005,Con_ve!$C$6:$C$1005,$C716,Con_ve!$I$6:$I$1005,"Fechada",Con_ve!$Q$6:$Q$1005,Cad_cl!AS$5)))</f>
        <v/>
      </c>
      <c r="AT716" s="134" t="str">
        <f>IF(ISERR(IF($C716="","",SUMIFS(Con_ve!$F$6:$F$1005,Con_ve!$C$6:$C$1005,$C716,Con_ve!$I$6:$I$1005,"Fechada",Con_ve!$Q$6:$Q$1005,Cad_cl!AT$5))),"",IF($C716="","",SUMIFS(Con_ve!$F$6:$F$1005,Con_ve!$C$6:$C$1005,$C716,Con_ve!$I$6:$I$1005,"Fechada",Con_ve!$Q$6:$Q$1005,Cad_cl!AT$5)))</f>
        <v/>
      </c>
      <c r="AU716" s="134" t="str">
        <f>IF(ISERR(IF($C716="","",SUMIFS(Con_ve!$F$6:$F$1005,Con_ve!$C$6:$C$1005,$C716,Con_ve!$I$6:$I$1005,"Fechada",Con_ve!$Q$6:$Q$1005,Cad_cl!AU$5))),"",IF($C716="","",SUMIFS(Con_ve!$F$6:$F$1005,Con_ve!$C$6:$C$1005,$C716,Con_ve!$I$6:$I$1005,"Fechada",Con_ve!$Q$6:$Q$1005,Cad_cl!AU$5)))</f>
        <v/>
      </c>
      <c r="AV716" s="134" t="str">
        <f>IF(ISERR(IF($C716="","",SUMIFS(Con_ve!$F$6:$F$1005,Con_ve!$C$6:$C$1005,$C716,Con_ve!$I$6:$I$1005,"Fechada",Con_ve!$Q$6:$Q$1005,Cad_cl!AV$5))),"",IF($C716="","",SUMIFS(Con_ve!$F$6:$F$1005,Con_ve!$C$6:$C$1005,$C716,Con_ve!$I$6:$I$1005,"Fechada",Con_ve!$Q$6:$Q$1005,Cad_cl!AV$5)))</f>
        <v/>
      </c>
      <c r="AW716" s="134" t="str">
        <f>IF(ISERR(IF($C716="","",SUMIFS(Con_ve!$F$6:$F$1005,Con_ve!$C$6:$C$1005,$C716,Con_ve!$I$6:$I$1005,"Fechada",Con_ve!$Q$6:$Q$1005,Cad_cl!AW$5))),"",IF($C716="","",SUMIFS(Con_ve!$F$6:$F$1005,Con_ve!$C$6:$C$1005,$C716,Con_ve!$I$6:$I$1005,"Fechada",Con_ve!$Q$6:$Q$1005,Cad_cl!AW$5)))</f>
        <v/>
      </c>
      <c r="AX716" s="134" t="str">
        <f>IF(ISERR(IF($C716="","",SUMIFS(Con_ve!$F$6:$F$1005,Con_ve!$C$6:$C$1005,$C716,Con_ve!$I$6:$I$1005,"Fechada",Con_ve!$Q$6:$Q$1005,Cad_cl!AX$5))),"",IF($C716="","",SUMIFS(Con_ve!$F$6:$F$1005,Con_ve!$C$6:$C$1005,$C716,Con_ve!$I$6:$I$1005,"Fechada",Con_ve!$Q$6:$Q$1005,Cad_cl!AX$5)))</f>
        <v/>
      </c>
      <c r="AY716" s="134" t="str">
        <f>IF(ISERR(IF($C716="","",SUMIFS(Con_ve!$F$6:$F$1005,Con_ve!$C$6:$C$1005,$C716,Con_ve!$I$6:$I$1005,"Fechada",Con_ve!$Q$6:$Q$1005,Cad_cl!AY$5))),"",IF($C716="","",SUMIFS(Con_ve!$F$6:$F$1005,Con_ve!$C$6:$C$1005,$C716,Con_ve!$I$6:$I$1005,"Fechada",Con_ve!$Q$6:$Q$1005,Cad_cl!AY$5)))</f>
        <v/>
      </c>
      <c r="AZ716" s="134" t="str">
        <f>IF(ISERR(IF($C716="","",SUMIFS(Con_ve!$F$6:$F$1005,Con_ve!$C$6:$C$1005,$C716,Con_ve!$I$6:$I$1005,"Fechada",Con_ve!$Q$6:$Q$1005,Cad_cl!AZ$5))),"",IF($C716="","",SUMIFS(Con_ve!$F$6:$F$1005,Con_ve!$C$6:$C$1005,$C716,Con_ve!$I$6:$I$1005,"Fechada",Con_ve!$Q$6:$Q$1005,Cad_cl!AZ$5)))</f>
        <v/>
      </c>
      <c r="BA716" s="134" t="str">
        <f>IF(ISERR(IF($C716="","",SUMIFS(Con_ve!$F$6:$F$1005,Con_ve!$C$6:$C$1005,$C716,Con_ve!$I$6:$I$1005,"Fechada",Con_ve!$Q$6:$Q$1005,Cad_cl!BA$5))),"",IF($C716="","",SUMIFS(Con_ve!$F$6:$F$1005,Con_ve!$C$6:$C$1005,$C716,Con_ve!$I$6:$I$1005,"Fechada",Con_ve!$Q$6:$Q$1005,Cad_cl!BA$5)))</f>
        <v/>
      </c>
      <c r="BB716" s="134">
        <f t="shared" si="33"/>
        <v>0</v>
      </c>
      <c r="BD716" s="134" t="str">
        <f>IF(ISERR(IF($C716="","",SUMIFS(Con_ve!$F$6:$F$1005,Con_ve!$C$6:$C$1005,$C716,Con_ve!$I$6:$I$1005,"Em negociação",Con_ve!$Q$6:$Q$1005,Cad_cl!BD$5))),"",IF($C716="","",SUMIFS(Con_ve!$F$6:$F$1005,Con_ve!$C$6:$C$1005,$C716,Con_ve!$I$6:$I$1005,"Em negociação",Con_ve!$Q$6:$Q$1005,Cad_cl!BD$5)))</f>
        <v/>
      </c>
      <c r="BE716" s="134" t="str">
        <f>IF(ISERR(IF($C716="","",SUMIFS(Con_ve!$F$6:$F$1005,Con_ve!$C$6:$C$1005,$C716,Con_ve!$I$6:$I$1005,"Em negociação",Con_ve!$Q$6:$Q$1005,Cad_cl!BE$5))),"",IF($C716="","",SUMIFS(Con_ve!$F$6:$F$1005,Con_ve!$C$6:$C$1005,$C716,Con_ve!$I$6:$I$1005,"Em negociação",Con_ve!$Q$6:$Q$1005,Cad_cl!BE$5)))</f>
        <v/>
      </c>
      <c r="BF716" s="134" t="str">
        <f>IF(ISERR(IF($C716="","",SUMIFS(Con_ve!$F$6:$F$1005,Con_ve!$C$6:$C$1005,$C716,Con_ve!$I$6:$I$1005,"Em negociação",Con_ve!$Q$6:$Q$1005,Cad_cl!BF$5))),"",IF($C716="","",SUMIFS(Con_ve!$F$6:$F$1005,Con_ve!$C$6:$C$1005,$C716,Con_ve!$I$6:$I$1005,"Em negociação",Con_ve!$Q$6:$Q$1005,Cad_cl!BF$5)))</f>
        <v/>
      </c>
      <c r="BG716" s="134" t="str">
        <f>IF(ISERR(IF($C716="","",SUMIFS(Con_ve!$F$6:$F$1005,Con_ve!$C$6:$C$1005,$C716,Con_ve!$I$6:$I$1005,"Em negociação",Con_ve!$Q$6:$Q$1005,Cad_cl!BG$5))),"",IF($C716="","",SUMIFS(Con_ve!$F$6:$F$1005,Con_ve!$C$6:$C$1005,$C716,Con_ve!$I$6:$I$1005,"Em negociação",Con_ve!$Q$6:$Q$1005,Cad_cl!BG$5)))</f>
        <v/>
      </c>
      <c r="BH716" s="134" t="str">
        <f>IF(ISERR(IF($C716="","",SUMIFS(Con_ve!$F$6:$F$1005,Con_ve!$C$6:$C$1005,$C716,Con_ve!$I$6:$I$1005,"Em negociação",Con_ve!$Q$6:$Q$1005,Cad_cl!BH$5))),"",IF($C716="","",SUMIFS(Con_ve!$F$6:$F$1005,Con_ve!$C$6:$C$1005,$C716,Con_ve!$I$6:$I$1005,"Em negociação",Con_ve!$Q$6:$Q$1005,Cad_cl!BH$5)))</f>
        <v/>
      </c>
      <c r="BI716" s="134" t="str">
        <f>IF(ISERR(IF($C716="","",SUMIFS(Con_ve!$F$6:$F$1005,Con_ve!$C$6:$C$1005,$C716,Con_ve!$I$6:$I$1005,"Em negociação",Con_ve!$Q$6:$Q$1005,Cad_cl!BI$5))),"",IF($C716="","",SUMIFS(Con_ve!$F$6:$F$1005,Con_ve!$C$6:$C$1005,$C716,Con_ve!$I$6:$I$1005,"Em negociação",Con_ve!$Q$6:$Q$1005,Cad_cl!BI$5)))</f>
        <v/>
      </c>
      <c r="BJ716" s="134" t="str">
        <f>IF(ISERR(IF($C716="","",SUMIFS(Con_ve!$F$6:$F$1005,Con_ve!$C$6:$C$1005,$C716,Con_ve!$I$6:$I$1005,"Em negociação",Con_ve!$Q$6:$Q$1005,Cad_cl!BJ$5))),"",IF($C716="","",SUMIFS(Con_ve!$F$6:$F$1005,Con_ve!$C$6:$C$1005,$C716,Con_ve!$I$6:$I$1005,"Em negociação",Con_ve!$Q$6:$Q$1005,Cad_cl!BJ$5)))</f>
        <v/>
      </c>
      <c r="BK716" s="134" t="str">
        <f>IF(ISERR(IF($C716="","",SUMIFS(Con_ve!$F$6:$F$1005,Con_ve!$C$6:$C$1005,$C716,Con_ve!$I$6:$I$1005,"Em negociação",Con_ve!$Q$6:$Q$1005,Cad_cl!BK$5))),"",IF($C716="","",SUMIFS(Con_ve!$F$6:$F$1005,Con_ve!$C$6:$C$1005,$C716,Con_ve!$I$6:$I$1005,"Em negociação",Con_ve!$Q$6:$Q$1005,Cad_cl!BK$5)))</f>
        <v/>
      </c>
      <c r="BL716" s="134" t="str">
        <f>IF(ISERR(IF($C716="","",SUMIFS(Con_ve!$F$6:$F$1005,Con_ve!$C$6:$C$1005,$C716,Con_ve!$I$6:$I$1005,"Em negociação",Con_ve!$Q$6:$Q$1005,Cad_cl!BL$5))),"",IF($C716="","",SUMIFS(Con_ve!$F$6:$F$1005,Con_ve!$C$6:$C$1005,$C716,Con_ve!$I$6:$I$1005,"Em negociação",Con_ve!$Q$6:$Q$1005,Cad_cl!BL$5)))</f>
        <v/>
      </c>
      <c r="BM716" s="134" t="str">
        <f>IF(ISERR(IF($C716="","",SUMIFS(Con_ve!$F$6:$F$1005,Con_ve!$C$6:$C$1005,$C716,Con_ve!$I$6:$I$1005,"Em negociação",Con_ve!$Q$6:$Q$1005,Cad_cl!BM$5))),"",IF($C716="","",SUMIFS(Con_ve!$F$6:$F$1005,Con_ve!$C$6:$C$1005,$C716,Con_ve!$I$6:$I$1005,"Em negociação",Con_ve!$Q$6:$Q$1005,Cad_cl!BM$5)))</f>
        <v/>
      </c>
      <c r="BN716" s="134" t="str">
        <f>IF(ISERR(IF($C716="","",SUMIFS(Con_ve!$F$6:$F$1005,Con_ve!$C$6:$C$1005,$C716,Con_ve!$I$6:$I$1005,"Em negociação",Con_ve!$Q$6:$Q$1005,Cad_cl!BN$5))),"",IF($C716="","",SUMIFS(Con_ve!$F$6:$F$1005,Con_ve!$C$6:$C$1005,$C716,Con_ve!$I$6:$I$1005,"Em negociação",Con_ve!$Q$6:$Q$1005,Cad_cl!BN$5)))</f>
        <v/>
      </c>
      <c r="BO716" s="134" t="str">
        <f>IF(ISERR(IF($C716="","",SUMIFS(Con_ve!$F$6:$F$1005,Con_ve!$C$6:$C$1005,$C716,Con_ve!$I$6:$I$1005,"Em negociação",Con_ve!$Q$6:$Q$1005,Cad_cl!BO$5))),"",IF($C716="","",SUMIFS(Con_ve!$F$6:$F$1005,Con_ve!$C$6:$C$1005,$C716,Con_ve!$I$6:$I$1005,"Em negociação",Con_ve!$Q$6:$Q$1005,Cad_cl!BO$5)))</f>
        <v/>
      </c>
      <c r="BP716" s="134">
        <f t="shared" si="34"/>
        <v>0</v>
      </c>
      <c r="BR716" s="125" t="str">
        <f>IF(ISERR(IF(AND($I716=Re_lo!$E$5,BR$5=VLOOKUP(Re_lo!$H$5,Re_lo!$N$5:$O$16,2,0)),AP716,"")),"",IF(AND($I716=Re_lo!$E$5,BR$5=VLOOKUP(Re_lo!$H$5,Re_lo!$N$5:$O$16,2,0)),AP716,""))</f>
        <v/>
      </c>
      <c r="BS716" s="125" t="str">
        <f>IF(ISERR(IF(AND($I716=Re_lo!$E$5,BS$5=VLOOKUP(Re_lo!$H$5,Re_lo!$N$5:$O$16,2,0)),AQ716,"")),"",IF(AND($I716=Re_lo!$E$5,BS$5=VLOOKUP(Re_lo!$H$5,Re_lo!$N$5:$O$16,2,0)),AQ716,""))</f>
        <v/>
      </c>
      <c r="BT716" s="125" t="str">
        <f>IF(ISERR(IF(AND($I716=Re_lo!$E$5,BT$5=VLOOKUP(Re_lo!$H$5,Re_lo!$N$5:$O$16,2,0)),AR716,"")),"",IF(AND($I716=Re_lo!$E$5,BT$5=VLOOKUP(Re_lo!$H$5,Re_lo!$N$5:$O$16,2,0)),AR716,""))</f>
        <v/>
      </c>
      <c r="BU716" s="125" t="str">
        <f>IF(ISERR(IF(AND($I716=Re_lo!$E$5,BU$5=VLOOKUP(Re_lo!$H$5,Re_lo!$N$5:$O$16,2,0)),AS716,"")),"",IF(AND($I716=Re_lo!$E$5,BU$5=VLOOKUP(Re_lo!$H$5,Re_lo!$N$5:$O$16,2,0)),AS716,""))</f>
        <v/>
      </c>
      <c r="BV716" s="125" t="str">
        <f>IF(ISERR(IF(AND($I716=Re_lo!$E$5,BV$5=VLOOKUP(Re_lo!$H$5,Re_lo!$N$5:$O$16,2,0)),AT716,"")),"",IF(AND($I716=Re_lo!$E$5,BV$5=VLOOKUP(Re_lo!$H$5,Re_lo!$N$5:$O$16,2,0)),AT716,""))</f>
        <v/>
      </c>
      <c r="BW716" s="125" t="str">
        <f>IF(ISERR(IF(AND($I716=Re_lo!$E$5,BW$5=VLOOKUP(Re_lo!$H$5,Re_lo!$N$5:$O$16,2,0)),AU716,"")),"",IF(AND($I716=Re_lo!$E$5,BW$5=VLOOKUP(Re_lo!$H$5,Re_lo!$N$5:$O$16,2,0)),AU716,""))</f>
        <v/>
      </c>
      <c r="BX716" s="125" t="str">
        <f>IF(ISERR(IF(AND($I716=Re_lo!$E$5,BX$5=VLOOKUP(Re_lo!$H$5,Re_lo!$N$5:$O$16,2,0)),AV716,"")),"",IF(AND($I716=Re_lo!$E$5,BX$5=VLOOKUP(Re_lo!$H$5,Re_lo!$N$5:$O$16,2,0)),AV716,""))</f>
        <v/>
      </c>
      <c r="BY716" s="125" t="str">
        <f>IF(ISERR(IF(AND($I716=Re_lo!$E$5,BY$5=VLOOKUP(Re_lo!$H$5,Re_lo!$N$5:$O$16,2,0)),AW716,"")),"",IF(AND($I716=Re_lo!$E$5,BY$5=VLOOKUP(Re_lo!$H$5,Re_lo!$N$5:$O$16,2,0)),AW716,""))</f>
        <v/>
      </c>
      <c r="BZ716" s="125" t="str">
        <f>IF(ISERR(IF(AND($I716=Re_lo!$E$5,BZ$5=VLOOKUP(Re_lo!$H$5,Re_lo!$N$5:$O$16,2,0)),AX716,"")),"",IF(AND($I716=Re_lo!$E$5,BZ$5=VLOOKUP(Re_lo!$H$5,Re_lo!$N$5:$O$16,2,0)),AX716,""))</f>
        <v/>
      </c>
      <c r="CA716" s="125" t="str">
        <f>IF(ISERR(IF(AND($I716=Re_lo!$E$5,CA$5=VLOOKUP(Re_lo!$H$5,Re_lo!$N$5:$O$16,2,0)),AY716,"")),"",IF(AND($I716=Re_lo!$E$5,CA$5=VLOOKUP(Re_lo!$H$5,Re_lo!$N$5:$O$16,2,0)),AY716,""))</f>
        <v/>
      </c>
      <c r="CB716" s="125" t="str">
        <f>IF(ISERR(IF(AND($I716=Re_lo!$E$5,CB$5=VLOOKUP(Re_lo!$H$5,Re_lo!$N$5:$O$16,2,0)),AZ716,"")),"",IF(AND($I716=Re_lo!$E$5,CB$5=VLOOKUP(Re_lo!$H$5,Re_lo!$N$5:$O$16,2,0)),AZ716,""))</f>
        <v/>
      </c>
      <c r="CC716" s="125" t="str">
        <f>IF(ISERR(IF(AND($I716=Re_lo!$E$5,CC$5=VLOOKUP(Re_lo!$H$5,Re_lo!$N$5:$O$16,2,0)),BA716,"")),"",IF(AND($I716=Re_lo!$E$5,CC$5=VLOOKUP(Re_lo!$H$5,Re_lo!$N$5:$O$16,2,0)),BA716,""))</f>
        <v/>
      </c>
      <c r="CD716" s="125" t="str">
        <f>IF(ISERR(IF(AND($I716=Re_lo!$E$5,CD$5=VLOOKUP(Re_lo!$H$5,Re_lo!$N$5:$O$16,2,0)),BB716,"")),"",IF(AND($I716=Re_lo!$E$5,CD$5=VLOOKUP(Re_lo!$H$5,Re_lo!$N$5:$O$16,2,0)),BB716,""))</f>
        <v/>
      </c>
      <c r="CF716" s="125" t="str">
        <f>IF($C716="","",COUNTIFS(Con_ve!$C$6:$C$1005,$C716,Con_ve!$Q$6:$Q$1005,Cad_cl!CF$5))</f>
        <v/>
      </c>
      <c r="CG716" s="125" t="str">
        <f>IF($C716="","",COUNTIFS(Con_ve!$C$6:$C$1005,$C716,Con_ve!$Q$6:$Q$1005,Cad_cl!CG$5))</f>
        <v/>
      </c>
      <c r="CH716" s="125" t="str">
        <f>IF($C716="","",COUNTIFS(Con_ve!$C$6:$C$1005,$C716,Con_ve!$Q$6:$Q$1005,Cad_cl!CH$5))</f>
        <v/>
      </c>
      <c r="CI716" s="125" t="str">
        <f>IF($C716="","",COUNTIFS(Con_ve!$C$6:$C$1005,$C716,Con_ve!$Q$6:$Q$1005,Cad_cl!CI$5))</f>
        <v/>
      </c>
      <c r="CJ716" s="125" t="str">
        <f>IF($C716="","",COUNTIFS(Con_ve!$C$6:$C$1005,$C716,Con_ve!$Q$6:$Q$1005,Cad_cl!CJ$5))</f>
        <v/>
      </c>
      <c r="CK716" s="125" t="str">
        <f>IF($C716="","",COUNTIFS(Con_ve!$C$6:$C$1005,$C716,Con_ve!$Q$6:$Q$1005,Cad_cl!CK$5))</f>
        <v/>
      </c>
      <c r="CL716" s="125" t="str">
        <f>IF($C716="","",COUNTIFS(Con_ve!$C$6:$C$1005,$C716,Con_ve!$Q$6:$Q$1005,Cad_cl!CL$5))</f>
        <v/>
      </c>
      <c r="CM716" s="125" t="str">
        <f>IF($C716="","",COUNTIFS(Con_ve!$C$6:$C$1005,$C716,Con_ve!$Q$6:$Q$1005,Cad_cl!CM$5))</f>
        <v/>
      </c>
      <c r="CN716" s="125" t="str">
        <f>IF($C716="","",COUNTIFS(Con_ve!$C$6:$C$1005,$C716,Con_ve!$Q$6:$Q$1005,Cad_cl!CN$5))</f>
        <v/>
      </c>
      <c r="CO716" s="125" t="str">
        <f>IF($C716="","",COUNTIFS(Con_ve!$C$6:$C$1005,$C716,Con_ve!$Q$6:$Q$1005,Cad_cl!CO$5))</f>
        <v/>
      </c>
      <c r="CP716" s="125" t="str">
        <f>IF($C716="","",COUNTIFS(Con_ve!$C$6:$C$1005,$C716,Con_ve!$Q$6:$Q$1005,Cad_cl!CP$5))</f>
        <v/>
      </c>
      <c r="CQ716" s="125" t="str">
        <f>IF($C716="","",COUNTIFS(Con_ve!$C$6:$C$1005,$C716,Con_ve!$Q$6:$Q$1005,Cad_cl!CQ$5))</f>
        <v/>
      </c>
      <c r="CR716" s="125">
        <f t="shared" si="35"/>
        <v>0</v>
      </c>
    </row>
    <row r="717" spans="3:96" ht="30" customHeight="1">
      <c r="C717" s="153"/>
      <c r="D717" s="153"/>
      <c r="E717" s="154"/>
      <c r="F717" s="153"/>
      <c r="G717" s="155"/>
      <c r="H717" s="153"/>
      <c r="I717" s="153"/>
      <c r="J717" s="132" t="s">
        <v>309</v>
      </c>
      <c r="K717" s="133" t="s">
        <v>309</v>
      </c>
      <c r="L717" s="153"/>
      <c r="M717" s="153"/>
      <c r="N717" s="153"/>
      <c r="O717" s="153"/>
      <c r="P717" s="153"/>
      <c r="Q717" s="153"/>
      <c r="AP717" s="134" t="str">
        <f>IF(ISERR(IF($C717="","",SUMIFS(Con_ve!$F$6:$F$1005,Con_ve!$C$6:$C$1005,$C717,Con_ve!$I$6:$I$1005,"Fechada",Con_ve!$Q$6:$Q$1005,Cad_cl!AP$5))),"",IF($C717="","",SUMIFS(Con_ve!$F$6:$F$1005,Con_ve!$C$6:$C$1005,$C717,Con_ve!$I$6:$I$1005,"Fechada",Con_ve!$Q$6:$Q$1005,Cad_cl!AP$5)))</f>
        <v/>
      </c>
      <c r="AQ717" s="134" t="str">
        <f>IF(ISERR(IF($C717="","",SUMIFS(Con_ve!$F$6:$F$1005,Con_ve!$C$6:$C$1005,$C717,Con_ve!$I$6:$I$1005,"Fechada",Con_ve!$Q$6:$Q$1005,Cad_cl!AQ$5))),"",IF($C717="","",SUMIFS(Con_ve!$F$6:$F$1005,Con_ve!$C$6:$C$1005,$C717,Con_ve!$I$6:$I$1005,"Fechada",Con_ve!$Q$6:$Q$1005,Cad_cl!AQ$5)))</f>
        <v/>
      </c>
      <c r="AR717" s="134" t="str">
        <f>IF(ISERR(IF($C717="","",SUMIFS(Con_ve!$F$6:$F$1005,Con_ve!$C$6:$C$1005,$C717,Con_ve!$I$6:$I$1005,"Fechada",Con_ve!$Q$6:$Q$1005,Cad_cl!AR$5))),"",IF($C717="","",SUMIFS(Con_ve!$F$6:$F$1005,Con_ve!$C$6:$C$1005,$C717,Con_ve!$I$6:$I$1005,"Fechada",Con_ve!$Q$6:$Q$1005,Cad_cl!AR$5)))</f>
        <v/>
      </c>
      <c r="AS717" s="134" t="str">
        <f>IF(ISERR(IF($C717="","",SUMIFS(Con_ve!$F$6:$F$1005,Con_ve!$C$6:$C$1005,$C717,Con_ve!$I$6:$I$1005,"Fechada",Con_ve!$Q$6:$Q$1005,Cad_cl!AS$5))),"",IF($C717="","",SUMIFS(Con_ve!$F$6:$F$1005,Con_ve!$C$6:$C$1005,$C717,Con_ve!$I$6:$I$1005,"Fechada",Con_ve!$Q$6:$Q$1005,Cad_cl!AS$5)))</f>
        <v/>
      </c>
      <c r="AT717" s="134" t="str">
        <f>IF(ISERR(IF($C717="","",SUMIFS(Con_ve!$F$6:$F$1005,Con_ve!$C$6:$C$1005,$C717,Con_ve!$I$6:$I$1005,"Fechada",Con_ve!$Q$6:$Q$1005,Cad_cl!AT$5))),"",IF($C717="","",SUMIFS(Con_ve!$F$6:$F$1005,Con_ve!$C$6:$C$1005,$C717,Con_ve!$I$6:$I$1005,"Fechada",Con_ve!$Q$6:$Q$1005,Cad_cl!AT$5)))</f>
        <v/>
      </c>
      <c r="AU717" s="134" t="str">
        <f>IF(ISERR(IF($C717="","",SUMIFS(Con_ve!$F$6:$F$1005,Con_ve!$C$6:$C$1005,$C717,Con_ve!$I$6:$I$1005,"Fechada",Con_ve!$Q$6:$Q$1005,Cad_cl!AU$5))),"",IF($C717="","",SUMIFS(Con_ve!$F$6:$F$1005,Con_ve!$C$6:$C$1005,$C717,Con_ve!$I$6:$I$1005,"Fechada",Con_ve!$Q$6:$Q$1005,Cad_cl!AU$5)))</f>
        <v/>
      </c>
      <c r="AV717" s="134" t="str">
        <f>IF(ISERR(IF($C717="","",SUMIFS(Con_ve!$F$6:$F$1005,Con_ve!$C$6:$C$1005,$C717,Con_ve!$I$6:$I$1005,"Fechada",Con_ve!$Q$6:$Q$1005,Cad_cl!AV$5))),"",IF($C717="","",SUMIFS(Con_ve!$F$6:$F$1005,Con_ve!$C$6:$C$1005,$C717,Con_ve!$I$6:$I$1005,"Fechada",Con_ve!$Q$6:$Q$1005,Cad_cl!AV$5)))</f>
        <v/>
      </c>
      <c r="AW717" s="134" t="str">
        <f>IF(ISERR(IF($C717="","",SUMIFS(Con_ve!$F$6:$F$1005,Con_ve!$C$6:$C$1005,$C717,Con_ve!$I$6:$I$1005,"Fechada",Con_ve!$Q$6:$Q$1005,Cad_cl!AW$5))),"",IF($C717="","",SUMIFS(Con_ve!$F$6:$F$1005,Con_ve!$C$6:$C$1005,$C717,Con_ve!$I$6:$I$1005,"Fechada",Con_ve!$Q$6:$Q$1005,Cad_cl!AW$5)))</f>
        <v/>
      </c>
      <c r="AX717" s="134" t="str">
        <f>IF(ISERR(IF($C717="","",SUMIFS(Con_ve!$F$6:$F$1005,Con_ve!$C$6:$C$1005,$C717,Con_ve!$I$6:$I$1005,"Fechada",Con_ve!$Q$6:$Q$1005,Cad_cl!AX$5))),"",IF($C717="","",SUMIFS(Con_ve!$F$6:$F$1005,Con_ve!$C$6:$C$1005,$C717,Con_ve!$I$6:$I$1005,"Fechada",Con_ve!$Q$6:$Q$1005,Cad_cl!AX$5)))</f>
        <v/>
      </c>
      <c r="AY717" s="134" t="str">
        <f>IF(ISERR(IF($C717="","",SUMIFS(Con_ve!$F$6:$F$1005,Con_ve!$C$6:$C$1005,$C717,Con_ve!$I$6:$I$1005,"Fechada",Con_ve!$Q$6:$Q$1005,Cad_cl!AY$5))),"",IF($C717="","",SUMIFS(Con_ve!$F$6:$F$1005,Con_ve!$C$6:$C$1005,$C717,Con_ve!$I$6:$I$1005,"Fechada",Con_ve!$Q$6:$Q$1005,Cad_cl!AY$5)))</f>
        <v/>
      </c>
      <c r="AZ717" s="134" t="str">
        <f>IF(ISERR(IF($C717="","",SUMIFS(Con_ve!$F$6:$F$1005,Con_ve!$C$6:$C$1005,$C717,Con_ve!$I$6:$I$1005,"Fechada",Con_ve!$Q$6:$Q$1005,Cad_cl!AZ$5))),"",IF($C717="","",SUMIFS(Con_ve!$F$6:$F$1005,Con_ve!$C$6:$C$1005,$C717,Con_ve!$I$6:$I$1005,"Fechada",Con_ve!$Q$6:$Q$1005,Cad_cl!AZ$5)))</f>
        <v/>
      </c>
      <c r="BA717" s="134" t="str">
        <f>IF(ISERR(IF($C717="","",SUMIFS(Con_ve!$F$6:$F$1005,Con_ve!$C$6:$C$1005,$C717,Con_ve!$I$6:$I$1005,"Fechada",Con_ve!$Q$6:$Q$1005,Cad_cl!BA$5))),"",IF($C717="","",SUMIFS(Con_ve!$F$6:$F$1005,Con_ve!$C$6:$C$1005,$C717,Con_ve!$I$6:$I$1005,"Fechada",Con_ve!$Q$6:$Q$1005,Cad_cl!BA$5)))</f>
        <v/>
      </c>
      <c r="BB717" s="134">
        <f t="shared" si="33"/>
        <v>0</v>
      </c>
      <c r="BD717" s="134" t="str">
        <f>IF(ISERR(IF($C717="","",SUMIFS(Con_ve!$F$6:$F$1005,Con_ve!$C$6:$C$1005,$C717,Con_ve!$I$6:$I$1005,"Em negociação",Con_ve!$Q$6:$Q$1005,Cad_cl!BD$5))),"",IF($C717="","",SUMIFS(Con_ve!$F$6:$F$1005,Con_ve!$C$6:$C$1005,$C717,Con_ve!$I$6:$I$1005,"Em negociação",Con_ve!$Q$6:$Q$1005,Cad_cl!BD$5)))</f>
        <v/>
      </c>
      <c r="BE717" s="134" t="str">
        <f>IF(ISERR(IF($C717="","",SUMIFS(Con_ve!$F$6:$F$1005,Con_ve!$C$6:$C$1005,$C717,Con_ve!$I$6:$I$1005,"Em negociação",Con_ve!$Q$6:$Q$1005,Cad_cl!BE$5))),"",IF($C717="","",SUMIFS(Con_ve!$F$6:$F$1005,Con_ve!$C$6:$C$1005,$C717,Con_ve!$I$6:$I$1005,"Em negociação",Con_ve!$Q$6:$Q$1005,Cad_cl!BE$5)))</f>
        <v/>
      </c>
      <c r="BF717" s="134" t="str">
        <f>IF(ISERR(IF($C717="","",SUMIFS(Con_ve!$F$6:$F$1005,Con_ve!$C$6:$C$1005,$C717,Con_ve!$I$6:$I$1005,"Em negociação",Con_ve!$Q$6:$Q$1005,Cad_cl!BF$5))),"",IF($C717="","",SUMIFS(Con_ve!$F$6:$F$1005,Con_ve!$C$6:$C$1005,$C717,Con_ve!$I$6:$I$1005,"Em negociação",Con_ve!$Q$6:$Q$1005,Cad_cl!BF$5)))</f>
        <v/>
      </c>
      <c r="BG717" s="134" t="str">
        <f>IF(ISERR(IF($C717="","",SUMIFS(Con_ve!$F$6:$F$1005,Con_ve!$C$6:$C$1005,$C717,Con_ve!$I$6:$I$1005,"Em negociação",Con_ve!$Q$6:$Q$1005,Cad_cl!BG$5))),"",IF($C717="","",SUMIFS(Con_ve!$F$6:$F$1005,Con_ve!$C$6:$C$1005,$C717,Con_ve!$I$6:$I$1005,"Em negociação",Con_ve!$Q$6:$Q$1005,Cad_cl!BG$5)))</f>
        <v/>
      </c>
      <c r="BH717" s="134" t="str">
        <f>IF(ISERR(IF($C717="","",SUMIFS(Con_ve!$F$6:$F$1005,Con_ve!$C$6:$C$1005,$C717,Con_ve!$I$6:$I$1005,"Em negociação",Con_ve!$Q$6:$Q$1005,Cad_cl!BH$5))),"",IF($C717="","",SUMIFS(Con_ve!$F$6:$F$1005,Con_ve!$C$6:$C$1005,$C717,Con_ve!$I$6:$I$1005,"Em negociação",Con_ve!$Q$6:$Q$1005,Cad_cl!BH$5)))</f>
        <v/>
      </c>
      <c r="BI717" s="134" t="str">
        <f>IF(ISERR(IF($C717="","",SUMIFS(Con_ve!$F$6:$F$1005,Con_ve!$C$6:$C$1005,$C717,Con_ve!$I$6:$I$1005,"Em negociação",Con_ve!$Q$6:$Q$1005,Cad_cl!BI$5))),"",IF($C717="","",SUMIFS(Con_ve!$F$6:$F$1005,Con_ve!$C$6:$C$1005,$C717,Con_ve!$I$6:$I$1005,"Em negociação",Con_ve!$Q$6:$Q$1005,Cad_cl!BI$5)))</f>
        <v/>
      </c>
      <c r="BJ717" s="134" t="str">
        <f>IF(ISERR(IF($C717="","",SUMIFS(Con_ve!$F$6:$F$1005,Con_ve!$C$6:$C$1005,$C717,Con_ve!$I$6:$I$1005,"Em negociação",Con_ve!$Q$6:$Q$1005,Cad_cl!BJ$5))),"",IF($C717="","",SUMIFS(Con_ve!$F$6:$F$1005,Con_ve!$C$6:$C$1005,$C717,Con_ve!$I$6:$I$1005,"Em negociação",Con_ve!$Q$6:$Q$1005,Cad_cl!BJ$5)))</f>
        <v/>
      </c>
      <c r="BK717" s="134" t="str">
        <f>IF(ISERR(IF($C717="","",SUMIFS(Con_ve!$F$6:$F$1005,Con_ve!$C$6:$C$1005,$C717,Con_ve!$I$6:$I$1005,"Em negociação",Con_ve!$Q$6:$Q$1005,Cad_cl!BK$5))),"",IF($C717="","",SUMIFS(Con_ve!$F$6:$F$1005,Con_ve!$C$6:$C$1005,$C717,Con_ve!$I$6:$I$1005,"Em negociação",Con_ve!$Q$6:$Q$1005,Cad_cl!BK$5)))</f>
        <v/>
      </c>
      <c r="BL717" s="134" t="str">
        <f>IF(ISERR(IF($C717="","",SUMIFS(Con_ve!$F$6:$F$1005,Con_ve!$C$6:$C$1005,$C717,Con_ve!$I$6:$I$1005,"Em negociação",Con_ve!$Q$6:$Q$1005,Cad_cl!BL$5))),"",IF($C717="","",SUMIFS(Con_ve!$F$6:$F$1005,Con_ve!$C$6:$C$1005,$C717,Con_ve!$I$6:$I$1005,"Em negociação",Con_ve!$Q$6:$Q$1005,Cad_cl!BL$5)))</f>
        <v/>
      </c>
      <c r="BM717" s="134" t="str">
        <f>IF(ISERR(IF($C717="","",SUMIFS(Con_ve!$F$6:$F$1005,Con_ve!$C$6:$C$1005,$C717,Con_ve!$I$6:$I$1005,"Em negociação",Con_ve!$Q$6:$Q$1005,Cad_cl!BM$5))),"",IF($C717="","",SUMIFS(Con_ve!$F$6:$F$1005,Con_ve!$C$6:$C$1005,$C717,Con_ve!$I$6:$I$1005,"Em negociação",Con_ve!$Q$6:$Q$1005,Cad_cl!BM$5)))</f>
        <v/>
      </c>
      <c r="BN717" s="134" t="str">
        <f>IF(ISERR(IF($C717="","",SUMIFS(Con_ve!$F$6:$F$1005,Con_ve!$C$6:$C$1005,$C717,Con_ve!$I$6:$I$1005,"Em negociação",Con_ve!$Q$6:$Q$1005,Cad_cl!BN$5))),"",IF($C717="","",SUMIFS(Con_ve!$F$6:$F$1005,Con_ve!$C$6:$C$1005,$C717,Con_ve!$I$6:$I$1005,"Em negociação",Con_ve!$Q$6:$Q$1005,Cad_cl!BN$5)))</f>
        <v/>
      </c>
      <c r="BO717" s="134" t="str">
        <f>IF(ISERR(IF($C717="","",SUMIFS(Con_ve!$F$6:$F$1005,Con_ve!$C$6:$C$1005,$C717,Con_ve!$I$6:$I$1005,"Em negociação",Con_ve!$Q$6:$Q$1005,Cad_cl!BO$5))),"",IF($C717="","",SUMIFS(Con_ve!$F$6:$F$1005,Con_ve!$C$6:$C$1005,$C717,Con_ve!$I$6:$I$1005,"Em negociação",Con_ve!$Q$6:$Q$1005,Cad_cl!BO$5)))</f>
        <v/>
      </c>
      <c r="BP717" s="134">
        <f t="shared" si="34"/>
        <v>0</v>
      </c>
      <c r="BR717" s="125" t="str">
        <f>IF(ISERR(IF(AND($I717=Re_lo!$E$5,BR$5=VLOOKUP(Re_lo!$H$5,Re_lo!$N$5:$O$16,2,0)),AP717,"")),"",IF(AND($I717=Re_lo!$E$5,BR$5=VLOOKUP(Re_lo!$H$5,Re_lo!$N$5:$O$16,2,0)),AP717,""))</f>
        <v/>
      </c>
      <c r="BS717" s="125" t="str">
        <f>IF(ISERR(IF(AND($I717=Re_lo!$E$5,BS$5=VLOOKUP(Re_lo!$H$5,Re_lo!$N$5:$O$16,2,0)),AQ717,"")),"",IF(AND($I717=Re_lo!$E$5,BS$5=VLOOKUP(Re_lo!$H$5,Re_lo!$N$5:$O$16,2,0)),AQ717,""))</f>
        <v/>
      </c>
      <c r="BT717" s="125" t="str">
        <f>IF(ISERR(IF(AND($I717=Re_lo!$E$5,BT$5=VLOOKUP(Re_lo!$H$5,Re_lo!$N$5:$O$16,2,0)),AR717,"")),"",IF(AND($I717=Re_lo!$E$5,BT$5=VLOOKUP(Re_lo!$H$5,Re_lo!$N$5:$O$16,2,0)),AR717,""))</f>
        <v/>
      </c>
      <c r="BU717" s="125" t="str">
        <f>IF(ISERR(IF(AND($I717=Re_lo!$E$5,BU$5=VLOOKUP(Re_lo!$H$5,Re_lo!$N$5:$O$16,2,0)),AS717,"")),"",IF(AND($I717=Re_lo!$E$5,BU$5=VLOOKUP(Re_lo!$H$5,Re_lo!$N$5:$O$16,2,0)),AS717,""))</f>
        <v/>
      </c>
      <c r="BV717" s="125" t="str">
        <f>IF(ISERR(IF(AND($I717=Re_lo!$E$5,BV$5=VLOOKUP(Re_lo!$H$5,Re_lo!$N$5:$O$16,2,0)),AT717,"")),"",IF(AND($I717=Re_lo!$E$5,BV$5=VLOOKUP(Re_lo!$H$5,Re_lo!$N$5:$O$16,2,0)),AT717,""))</f>
        <v/>
      </c>
      <c r="BW717" s="125" t="str">
        <f>IF(ISERR(IF(AND($I717=Re_lo!$E$5,BW$5=VLOOKUP(Re_lo!$H$5,Re_lo!$N$5:$O$16,2,0)),AU717,"")),"",IF(AND($I717=Re_lo!$E$5,BW$5=VLOOKUP(Re_lo!$H$5,Re_lo!$N$5:$O$16,2,0)),AU717,""))</f>
        <v/>
      </c>
      <c r="BX717" s="125" t="str">
        <f>IF(ISERR(IF(AND($I717=Re_lo!$E$5,BX$5=VLOOKUP(Re_lo!$H$5,Re_lo!$N$5:$O$16,2,0)),AV717,"")),"",IF(AND($I717=Re_lo!$E$5,BX$5=VLOOKUP(Re_lo!$H$5,Re_lo!$N$5:$O$16,2,0)),AV717,""))</f>
        <v/>
      </c>
      <c r="BY717" s="125" t="str">
        <f>IF(ISERR(IF(AND($I717=Re_lo!$E$5,BY$5=VLOOKUP(Re_lo!$H$5,Re_lo!$N$5:$O$16,2,0)),AW717,"")),"",IF(AND($I717=Re_lo!$E$5,BY$5=VLOOKUP(Re_lo!$H$5,Re_lo!$N$5:$O$16,2,0)),AW717,""))</f>
        <v/>
      </c>
      <c r="BZ717" s="125" t="str">
        <f>IF(ISERR(IF(AND($I717=Re_lo!$E$5,BZ$5=VLOOKUP(Re_lo!$H$5,Re_lo!$N$5:$O$16,2,0)),AX717,"")),"",IF(AND($I717=Re_lo!$E$5,BZ$5=VLOOKUP(Re_lo!$H$5,Re_lo!$N$5:$O$16,2,0)),AX717,""))</f>
        <v/>
      </c>
      <c r="CA717" s="125" t="str">
        <f>IF(ISERR(IF(AND($I717=Re_lo!$E$5,CA$5=VLOOKUP(Re_lo!$H$5,Re_lo!$N$5:$O$16,2,0)),AY717,"")),"",IF(AND($I717=Re_lo!$E$5,CA$5=VLOOKUP(Re_lo!$H$5,Re_lo!$N$5:$O$16,2,0)),AY717,""))</f>
        <v/>
      </c>
      <c r="CB717" s="125" t="str">
        <f>IF(ISERR(IF(AND($I717=Re_lo!$E$5,CB$5=VLOOKUP(Re_lo!$H$5,Re_lo!$N$5:$O$16,2,0)),AZ717,"")),"",IF(AND($I717=Re_lo!$E$5,CB$5=VLOOKUP(Re_lo!$H$5,Re_lo!$N$5:$O$16,2,0)),AZ717,""))</f>
        <v/>
      </c>
      <c r="CC717" s="125" t="str">
        <f>IF(ISERR(IF(AND($I717=Re_lo!$E$5,CC$5=VLOOKUP(Re_lo!$H$5,Re_lo!$N$5:$O$16,2,0)),BA717,"")),"",IF(AND($I717=Re_lo!$E$5,CC$5=VLOOKUP(Re_lo!$H$5,Re_lo!$N$5:$O$16,2,0)),BA717,""))</f>
        <v/>
      </c>
      <c r="CD717" s="125" t="str">
        <f>IF(ISERR(IF(AND($I717=Re_lo!$E$5,CD$5=VLOOKUP(Re_lo!$H$5,Re_lo!$N$5:$O$16,2,0)),BB717,"")),"",IF(AND($I717=Re_lo!$E$5,CD$5=VLOOKUP(Re_lo!$H$5,Re_lo!$N$5:$O$16,2,0)),BB717,""))</f>
        <v/>
      </c>
      <c r="CF717" s="125" t="str">
        <f>IF($C717="","",COUNTIFS(Con_ve!$C$6:$C$1005,$C717,Con_ve!$Q$6:$Q$1005,Cad_cl!CF$5))</f>
        <v/>
      </c>
      <c r="CG717" s="125" t="str">
        <f>IF($C717="","",COUNTIFS(Con_ve!$C$6:$C$1005,$C717,Con_ve!$Q$6:$Q$1005,Cad_cl!CG$5))</f>
        <v/>
      </c>
      <c r="CH717" s="125" t="str">
        <f>IF($C717="","",COUNTIFS(Con_ve!$C$6:$C$1005,$C717,Con_ve!$Q$6:$Q$1005,Cad_cl!CH$5))</f>
        <v/>
      </c>
      <c r="CI717" s="125" t="str">
        <f>IF($C717="","",COUNTIFS(Con_ve!$C$6:$C$1005,$C717,Con_ve!$Q$6:$Q$1005,Cad_cl!CI$5))</f>
        <v/>
      </c>
      <c r="CJ717" s="125" t="str">
        <f>IF($C717="","",COUNTIFS(Con_ve!$C$6:$C$1005,$C717,Con_ve!$Q$6:$Q$1005,Cad_cl!CJ$5))</f>
        <v/>
      </c>
      <c r="CK717" s="125" t="str">
        <f>IF($C717="","",COUNTIFS(Con_ve!$C$6:$C$1005,$C717,Con_ve!$Q$6:$Q$1005,Cad_cl!CK$5))</f>
        <v/>
      </c>
      <c r="CL717" s="125" t="str">
        <f>IF($C717="","",COUNTIFS(Con_ve!$C$6:$C$1005,$C717,Con_ve!$Q$6:$Q$1005,Cad_cl!CL$5))</f>
        <v/>
      </c>
      <c r="CM717" s="125" t="str">
        <f>IF($C717="","",COUNTIFS(Con_ve!$C$6:$C$1005,$C717,Con_ve!$Q$6:$Q$1005,Cad_cl!CM$5))</f>
        <v/>
      </c>
      <c r="CN717" s="125" t="str">
        <f>IF($C717="","",COUNTIFS(Con_ve!$C$6:$C$1005,$C717,Con_ve!$Q$6:$Q$1005,Cad_cl!CN$5))</f>
        <v/>
      </c>
      <c r="CO717" s="125" t="str">
        <f>IF($C717="","",COUNTIFS(Con_ve!$C$6:$C$1005,$C717,Con_ve!$Q$6:$Q$1005,Cad_cl!CO$5))</f>
        <v/>
      </c>
      <c r="CP717" s="125" t="str">
        <f>IF($C717="","",COUNTIFS(Con_ve!$C$6:$C$1005,$C717,Con_ve!$Q$6:$Q$1005,Cad_cl!CP$5))</f>
        <v/>
      </c>
      <c r="CQ717" s="125" t="str">
        <f>IF($C717="","",COUNTIFS(Con_ve!$C$6:$C$1005,$C717,Con_ve!$Q$6:$Q$1005,Cad_cl!CQ$5))</f>
        <v/>
      </c>
      <c r="CR717" s="125">
        <f t="shared" si="35"/>
        <v>0</v>
      </c>
    </row>
    <row r="718" spans="3:96" ht="30" customHeight="1">
      <c r="C718" s="153"/>
      <c r="D718" s="153"/>
      <c r="E718" s="154"/>
      <c r="F718" s="153"/>
      <c r="G718" s="155"/>
      <c r="H718" s="153"/>
      <c r="I718" s="153"/>
      <c r="J718" s="132" t="s">
        <v>309</v>
      </c>
      <c r="K718" s="133" t="s">
        <v>309</v>
      </c>
      <c r="L718" s="153"/>
      <c r="M718" s="153"/>
      <c r="N718" s="153"/>
      <c r="O718" s="153"/>
      <c r="P718" s="153"/>
      <c r="Q718" s="153"/>
      <c r="AP718" s="134" t="str">
        <f>IF(ISERR(IF($C718="","",SUMIFS(Con_ve!$F$6:$F$1005,Con_ve!$C$6:$C$1005,$C718,Con_ve!$I$6:$I$1005,"Fechada",Con_ve!$Q$6:$Q$1005,Cad_cl!AP$5))),"",IF($C718="","",SUMIFS(Con_ve!$F$6:$F$1005,Con_ve!$C$6:$C$1005,$C718,Con_ve!$I$6:$I$1005,"Fechada",Con_ve!$Q$6:$Q$1005,Cad_cl!AP$5)))</f>
        <v/>
      </c>
      <c r="AQ718" s="134" t="str">
        <f>IF(ISERR(IF($C718="","",SUMIFS(Con_ve!$F$6:$F$1005,Con_ve!$C$6:$C$1005,$C718,Con_ve!$I$6:$I$1005,"Fechada",Con_ve!$Q$6:$Q$1005,Cad_cl!AQ$5))),"",IF($C718="","",SUMIFS(Con_ve!$F$6:$F$1005,Con_ve!$C$6:$C$1005,$C718,Con_ve!$I$6:$I$1005,"Fechada",Con_ve!$Q$6:$Q$1005,Cad_cl!AQ$5)))</f>
        <v/>
      </c>
      <c r="AR718" s="134" t="str">
        <f>IF(ISERR(IF($C718="","",SUMIFS(Con_ve!$F$6:$F$1005,Con_ve!$C$6:$C$1005,$C718,Con_ve!$I$6:$I$1005,"Fechada",Con_ve!$Q$6:$Q$1005,Cad_cl!AR$5))),"",IF($C718="","",SUMIFS(Con_ve!$F$6:$F$1005,Con_ve!$C$6:$C$1005,$C718,Con_ve!$I$6:$I$1005,"Fechada",Con_ve!$Q$6:$Q$1005,Cad_cl!AR$5)))</f>
        <v/>
      </c>
      <c r="AS718" s="134" t="str">
        <f>IF(ISERR(IF($C718="","",SUMIFS(Con_ve!$F$6:$F$1005,Con_ve!$C$6:$C$1005,$C718,Con_ve!$I$6:$I$1005,"Fechada",Con_ve!$Q$6:$Q$1005,Cad_cl!AS$5))),"",IF($C718="","",SUMIFS(Con_ve!$F$6:$F$1005,Con_ve!$C$6:$C$1005,$C718,Con_ve!$I$6:$I$1005,"Fechada",Con_ve!$Q$6:$Q$1005,Cad_cl!AS$5)))</f>
        <v/>
      </c>
      <c r="AT718" s="134" t="str">
        <f>IF(ISERR(IF($C718="","",SUMIFS(Con_ve!$F$6:$F$1005,Con_ve!$C$6:$C$1005,$C718,Con_ve!$I$6:$I$1005,"Fechada",Con_ve!$Q$6:$Q$1005,Cad_cl!AT$5))),"",IF($C718="","",SUMIFS(Con_ve!$F$6:$F$1005,Con_ve!$C$6:$C$1005,$C718,Con_ve!$I$6:$I$1005,"Fechada",Con_ve!$Q$6:$Q$1005,Cad_cl!AT$5)))</f>
        <v/>
      </c>
      <c r="AU718" s="134" t="str">
        <f>IF(ISERR(IF($C718="","",SUMIFS(Con_ve!$F$6:$F$1005,Con_ve!$C$6:$C$1005,$C718,Con_ve!$I$6:$I$1005,"Fechada",Con_ve!$Q$6:$Q$1005,Cad_cl!AU$5))),"",IF($C718="","",SUMIFS(Con_ve!$F$6:$F$1005,Con_ve!$C$6:$C$1005,$C718,Con_ve!$I$6:$I$1005,"Fechada",Con_ve!$Q$6:$Q$1005,Cad_cl!AU$5)))</f>
        <v/>
      </c>
      <c r="AV718" s="134" t="str">
        <f>IF(ISERR(IF($C718="","",SUMIFS(Con_ve!$F$6:$F$1005,Con_ve!$C$6:$C$1005,$C718,Con_ve!$I$6:$I$1005,"Fechada",Con_ve!$Q$6:$Q$1005,Cad_cl!AV$5))),"",IF($C718="","",SUMIFS(Con_ve!$F$6:$F$1005,Con_ve!$C$6:$C$1005,$C718,Con_ve!$I$6:$I$1005,"Fechada",Con_ve!$Q$6:$Q$1005,Cad_cl!AV$5)))</f>
        <v/>
      </c>
      <c r="AW718" s="134" t="str">
        <f>IF(ISERR(IF($C718="","",SUMIFS(Con_ve!$F$6:$F$1005,Con_ve!$C$6:$C$1005,$C718,Con_ve!$I$6:$I$1005,"Fechada",Con_ve!$Q$6:$Q$1005,Cad_cl!AW$5))),"",IF($C718="","",SUMIFS(Con_ve!$F$6:$F$1005,Con_ve!$C$6:$C$1005,$C718,Con_ve!$I$6:$I$1005,"Fechada",Con_ve!$Q$6:$Q$1005,Cad_cl!AW$5)))</f>
        <v/>
      </c>
      <c r="AX718" s="134" t="str">
        <f>IF(ISERR(IF($C718="","",SUMIFS(Con_ve!$F$6:$F$1005,Con_ve!$C$6:$C$1005,$C718,Con_ve!$I$6:$I$1005,"Fechada",Con_ve!$Q$6:$Q$1005,Cad_cl!AX$5))),"",IF($C718="","",SUMIFS(Con_ve!$F$6:$F$1005,Con_ve!$C$6:$C$1005,$C718,Con_ve!$I$6:$I$1005,"Fechada",Con_ve!$Q$6:$Q$1005,Cad_cl!AX$5)))</f>
        <v/>
      </c>
      <c r="AY718" s="134" t="str">
        <f>IF(ISERR(IF($C718="","",SUMIFS(Con_ve!$F$6:$F$1005,Con_ve!$C$6:$C$1005,$C718,Con_ve!$I$6:$I$1005,"Fechada",Con_ve!$Q$6:$Q$1005,Cad_cl!AY$5))),"",IF($C718="","",SUMIFS(Con_ve!$F$6:$F$1005,Con_ve!$C$6:$C$1005,$C718,Con_ve!$I$6:$I$1005,"Fechada",Con_ve!$Q$6:$Q$1005,Cad_cl!AY$5)))</f>
        <v/>
      </c>
      <c r="AZ718" s="134" t="str">
        <f>IF(ISERR(IF($C718="","",SUMIFS(Con_ve!$F$6:$F$1005,Con_ve!$C$6:$C$1005,$C718,Con_ve!$I$6:$I$1005,"Fechada",Con_ve!$Q$6:$Q$1005,Cad_cl!AZ$5))),"",IF($C718="","",SUMIFS(Con_ve!$F$6:$F$1005,Con_ve!$C$6:$C$1005,$C718,Con_ve!$I$6:$I$1005,"Fechada",Con_ve!$Q$6:$Q$1005,Cad_cl!AZ$5)))</f>
        <v/>
      </c>
      <c r="BA718" s="134" t="str">
        <f>IF(ISERR(IF($C718="","",SUMIFS(Con_ve!$F$6:$F$1005,Con_ve!$C$6:$C$1005,$C718,Con_ve!$I$6:$I$1005,"Fechada",Con_ve!$Q$6:$Q$1005,Cad_cl!BA$5))),"",IF($C718="","",SUMIFS(Con_ve!$F$6:$F$1005,Con_ve!$C$6:$C$1005,$C718,Con_ve!$I$6:$I$1005,"Fechada",Con_ve!$Q$6:$Q$1005,Cad_cl!BA$5)))</f>
        <v/>
      </c>
      <c r="BB718" s="134">
        <f t="shared" si="33"/>
        <v>0</v>
      </c>
      <c r="BD718" s="134" t="str">
        <f>IF(ISERR(IF($C718="","",SUMIFS(Con_ve!$F$6:$F$1005,Con_ve!$C$6:$C$1005,$C718,Con_ve!$I$6:$I$1005,"Em negociação",Con_ve!$Q$6:$Q$1005,Cad_cl!BD$5))),"",IF($C718="","",SUMIFS(Con_ve!$F$6:$F$1005,Con_ve!$C$6:$C$1005,$C718,Con_ve!$I$6:$I$1005,"Em negociação",Con_ve!$Q$6:$Q$1005,Cad_cl!BD$5)))</f>
        <v/>
      </c>
      <c r="BE718" s="134" t="str">
        <f>IF(ISERR(IF($C718="","",SUMIFS(Con_ve!$F$6:$F$1005,Con_ve!$C$6:$C$1005,$C718,Con_ve!$I$6:$I$1005,"Em negociação",Con_ve!$Q$6:$Q$1005,Cad_cl!BE$5))),"",IF($C718="","",SUMIFS(Con_ve!$F$6:$F$1005,Con_ve!$C$6:$C$1005,$C718,Con_ve!$I$6:$I$1005,"Em negociação",Con_ve!$Q$6:$Q$1005,Cad_cl!BE$5)))</f>
        <v/>
      </c>
      <c r="BF718" s="134" t="str">
        <f>IF(ISERR(IF($C718="","",SUMIFS(Con_ve!$F$6:$F$1005,Con_ve!$C$6:$C$1005,$C718,Con_ve!$I$6:$I$1005,"Em negociação",Con_ve!$Q$6:$Q$1005,Cad_cl!BF$5))),"",IF($C718="","",SUMIFS(Con_ve!$F$6:$F$1005,Con_ve!$C$6:$C$1005,$C718,Con_ve!$I$6:$I$1005,"Em negociação",Con_ve!$Q$6:$Q$1005,Cad_cl!BF$5)))</f>
        <v/>
      </c>
      <c r="BG718" s="134" t="str">
        <f>IF(ISERR(IF($C718="","",SUMIFS(Con_ve!$F$6:$F$1005,Con_ve!$C$6:$C$1005,$C718,Con_ve!$I$6:$I$1005,"Em negociação",Con_ve!$Q$6:$Q$1005,Cad_cl!BG$5))),"",IF($C718="","",SUMIFS(Con_ve!$F$6:$F$1005,Con_ve!$C$6:$C$1005,$C718,Con_ve!$I$6:$I$1005,"Em negociação",Con_ve!$Q$6:$Q$1005,Cad_cl!BG$5)))</f>
        <v/>
      </c>
      <c r="BH718" s="134" t="str">
        <f>IF(ISERR(IF($C718="","",SUMIFS(Con_ve!$F$6:$F$1005,Con_ve!$C$6:$C$1005,$C718,Con_ve!$I$6:$I$1005,"Em negociação",Con_ve!$Q$6:$Q$1005,Cad_cl!BH$5))),"",IF($C718="","",SUMIFS(Con_ve!$F$6:$F$1005,Con_ve!$C$6:$C$1005,$C718,Con_ve!$I$6:$I$1005,"Em negociação",Con_ve!$Q$6:$Q$1005,Cad_cl!BH$5)))</f>
        <v/>
      </c>
      <c r="BI718" s="134" t="str">
        <f>IF(ISERR(IF($C718="","",SUMIFS(Con_ve!$F$6:$F$1005,Con_ve!$C$6:$C$1005,$C718,Con_ve!$I$6:$I$1005,"Em negociação",Con_ve!$Q$6:$Q$1005,Cad_cl!BI$5))),"",IF($C718="","",SUMIFS(Con_ve!$F$6:$F$1005,Con_ve!$C$6:$C$1005,$C718,Con_ve!$I$6:$I$1005,"Em negociação",Con_ve!$Q$6:$Q$1005,Cad_cl!BI$5)))</f>
        <v/>
      </c>
      <c r="BJ718" s="134" t="str">
        <f>IF(ISERR(IF($C718="","",SUMIFS(Con_ve!$F$6:$F$1005,Con_ve!$C$6:$C$1005,$C718,Con_ve!$I$6:$I$1005,"Em negociação",Con_ve!$Q$6:$Q$1005,Cad_cl!BJ$5))),"",IF($C718="","",SUMIFS(Con_ve!$F$6:$F$1005,Con_ve!$C$6:$C$1005,$C718,Con_ve!$I$6:$I$1005,"Em negociação",Con_ve!$Q$6:$Q$1005,Cad_cl!BJ$5)))</f>
        <v/>
      </c>
      <c r="BK718" s="134" t="str">
        <f>IF(ISERR(IF($C718="","",SUMIFS(Con_ve!$F$6:$F$1005,Con_ve!$C$6:$C$1005,$C718,Con_ve!$I$6:$I$1005,"Em negociação",Con_ve!$Q$6:$Q$1005,Cad_cl!BK$5))),"",IF($C718="","",SUMIFS(Con_ve!$F$6:$F$1005,Con_ve!$C$6:$C$1005,$C718,Con_ve!$I$6:$I$1005,"Em negociação",Con_ve!$Q$6:$Q$1005,Cad_cl!BK$5)))</f>
        <v/>
      </c>
      <c r="BL718" s="134" t="str">
        <f>IF(ISERR(IF($C718="","",SUMIFS(Con_ve!$F$6:$F$1005,Con_ve!$C$6:$C$1005,$C718,Con_ve!$I$6:$I$1005,"Em negociação",Con_ve!$Q$6:$Q$1005,Cad_cl!BL$5))),"",IF($C718="","",SUMIFS(Con_ve!$F$6:$F$1005,Con_ve!$C$6:$C$1005,$C718,Con_ve!$I$6:$I$1005,"Em negociação",Con_ve!$Q$6:$Q$1005,Cad_cl!BL$5)))</f>
        <v/>
      </c>
      <c r="BM718" s="134" t="str">
        <f>IF(ISERR(IF($C718="","",SUMIFS(Con_ve!$F$6:$F$1005,Con_ve!$C$6:$C$1005,$C718,Con_ve!$I$6:$I$1005,"Em negociação",Con_ve!$Q$6:$Q$1005,Cad_cl!BM$5))),"",IF($C718="","",SUMIFS(Con_ve!$F$6:$F$1005,Con_ve!$C$6:$C$1005,$C718,Con_ve!$I$6:$I$1005,"Em negociação",Con_ve!$Q$6:$Q$1005,Cad_cl!BM$5)))</f>
        <v/>
      </c>
      <c r="BN718" s="134" t="str">
        <f>IF(ISERR(IF($C718="","",SUMIFS(Con_ve!$F$6:$F$1005,Con_ve!$C$6:$C$1005,$C718,Con_ve!$I$6:$I$1005,"Em negociação",Con_ve!$Q$6:$Q$1005,Cad_cl!BN$5))),"",IF($C718="","",SUMIFS(Con_ve!$F$6:$F$1005,Con_ve!$C$6:$C$1005,$C718,Con_ve!$I$6:$I$1005,"Em negociação",Con_ve!$Q$6:$Q$1005,Cad_cl!BN$5)))</f>
        <v/>
      </c>
      <c r="BO718" s="134" t="str">
        <f>IF(ISERR(IF($C718="","",SUMIFS(Con_ve!$F$6:$F$1005,Con_ve!$C$6:$C$1005,$C718,Con_ve!$I$6:$I$1005,"Em negociação",Con_ve!$Q$6:$Q$1005,Cad_cl!BO$5))),"",IF($C718="","",SUMIFS(Con_ve!$F$6:$F$1005,Con_ve!$C$6:$C$1005,$C718,Con_ve!$I$6:$I$1005,"Em negociação",Con_ve!$Q$6:$Q$1005,Cad_cl!BO$5)))</f>
        <v/>
      </c>
      <c r="BP718" s="134">
        <f t="shared" si="34"/>
        <v>0</v>
      </c>
      <c r="BR718" s="125" t="str">
        <f>IF(ISERR(IF(AND($I718=Re_lo!$E$5,BR$5=VLOOKUP(Re_lo!$H$5,Re_lo!$N$5:$O$16,2,0)),AP718,"")),"",IF(AND($I718=Re_lo!$E$5,BR$5=VLOOKUP(Re_lo!$H$5,Re_lo!$N$5:$O$16,2,0)),AP718,""))</f>
        <v/>
      </c>
      <c r="BS718" s="125" t="str">
        <f>IF(ISERR(IF(AND($I718=Re_lo!$E$5,BS$5=VLOOKUP(Re_lo!$H$5,Re_lo!$N$5:$O$16,2,0)),AQ718,"")),"",IF(AND($I718=Re_lo!$E$5,BS$5=VLOOKUP(Re_lo!$H$5,Re_lo!$N$5:$O$16,2,0)),AQ718,""))</f>
        <v/>
      </c>
      <c r="BT718" s="125" t="str">
        <f>IF(ISERR(IF(AND($I718=Re_lo!$E$5,BT$5=VLOOKUP(Re_lo!$H$5,Re_lo!$N$5:$O$16,2,0)),AR718,"")),"",IF(AND($I718=Re_lo!$E$5,BT$5=VLOOKUP(Re_lo!$H$5,Re_lo!$N$5:$O$16,2,0)),AR718,""))</f>
        <v/>
      </c>
      <c r="BU718" s="125" t="str">
        <f>IF(ISERR(IF(AND($I718=Re_lo!$E$5,BU$5=VLOOKUP(Re_lo!$H$5,Re_lo!$N$5:$O$16,2,0)),AS718,"")),"",IF(AND($I718=Re_lo!$E$5,BU$5=VLOOKUP(Re_lo!$H$5,Re_lo!$N$5:$O$16,2,0)),AS718,""))</f>
        <v/>
      </c>
      <c r="BV718" s="125" t="str">
        <f>IF(ISERR(IF(AND($I718=Re_lo!$E$5,BV$5=VLOOKUP(Re_lo!$H$5,Re_lo!$N$5:$O$16,2,0)),AT718,"")),"",IF(AND($I718=Re_lo!$E$5,BV$5=VLOOKUP(Re_lo!$H$5,Re_lo!$N$5:$O$16,2,0)),AT718,""))</f>
        <v/>
      </c>
      <c r="BW718" s="125" t="str">
        <f>IF(ISERR(IF(AND($I718=Re_lo!$E$5,BW$5=VLOOKUP(Re_lo!$H$5,Re_lo!$N$5:$O$16,2,0)),AU718,"")),"",IF(AND($I718=Re_lo!$E$5,BW$5=VLOOKUP(Re_lo!$H$5,Re_lo!$N$5:$O$16,2,0)),AU718,""))</f>
        <v/>
      </c>
      <c r="BX718" s="125" t="str">
        <f>IF(ISERR(IF(AND($I718=Re_lo!$E$5,BX$5=VLOOKUP(Re_lo!$H$5,Re_lo!$N$5:$O$16,2,0)),AV718,"")),"",IF(AND($I718=Re_lo!$E$5,BX$5=VLOOKUP(Re_lo!$H$5,Re_lo!$N$5:$O$16,2,0)),AV718,""))</f>
        <v/>
      </c>
      <c r="BY718" s="125" t="str">
        <f>IF(ISERR(IF(AND($I718=Re_lo!$E$5,BY$5=VLOOKUP(Re_lo!$H$5,Re_lo!$N$5:$O$16,2,0)),AW718,"")),"",IF(AND($I718=Re_lo!$E$5,BY$5=VLOOKUP(Re_lo!$H$5,Re_lo!$N$5:$O$16,2,0)),AW718,""))</f>
        <v/>
      </c>
      <c r="BZ718" s="125" t="str">
        <f>IF(ISERR(IF(AND($I718=Re_lo!$E$5,BZ$5=VLOOKUP(Re_lo!$H$5,Re_lo!$N$5:$O$16,2,0)),AX718,"")),"",IF(AND($I718=Re_lo!$E$5,BZ$5=VLOOKUP(Re_lo!$H$5,Re_lo!$N$5:$O$16,2,0)),AX718,""))</f>
        <v/>
      </c>
      <c r="CA718" s="125" t="str">
        <f>IF(ISERR(IF(AND($I718=Re_lo!$E$5,CA$5=VLOOKUP(Re_lo!$H$5,Re_lo!$N$5:$O$16,2,0)),AY718,"")),"",IF(AND($I718=Re_lo!$E$5,CA$5=VLOOKUP(Re_lo!$H$5,Re_lo!$N$5:$O$16,2,0)),AY718,""))</f>
        <v/>
      </c>
      <c r="CB718" s="125" t="str">
        <f>IF(ISERR(IF(AND($I718=Re_lo!$E$5,CB$5=VLOOKUP(Re_lo!$H$5,Re_lo!$N$5:$O$16,2,0)),AZ718,"")),"",IF(AND($I718=Re_lo!$E$5,CB$5=VLOOKUP(Re_lo!$H$5,Re_lo!$N$5:$O$16,2,0)),AZ718,""))</f>
        <v/>
      </c>
      <c r="CC718" s="125" t="str">
        <f>IF(ISERR(IF(AND($I718=Re_lo!$E$5,CC$5=VLOOKUP(Re_lo!$H$5,Re_lo!$N$5:$O$16,2,0)),BA718,"")),"",IF(AND($I718=Re_lo!$E$5,CC$5=VLOOKUP(Re_lo!$H$5,Re_lo!$N$5:$O$16,2,0)),BA718,""))</f>
        <v/>
      </c>
      <c r="CD718" s="125" t="str">
        <f>IF(ISERR(IF(AND($I718=Re_lo!$E$5,CD$5=VLOOKUP(Re_lo!$H$5,Re_lo!$N$5:$O$16,2,0)),BB718,"")),"",IF(AND($I718=Re_lo!$E$5,CD$5=VLOOKUP(Re_lo!$H$5,Re_lo!$N$5:$O$16,2,0)),BB718,""))</f>
        <v/>
      </c>
      <c r="CF718" s="125" t="str">
        <f>IF($C718="","",COUNTIFS(Con_ve!$C$6:$C$1005,$C718,Con_ve!$Q$6:$Q$1005,Cad_cl!CF$5))</f>
        <v/>
      </c>
      <c r="CG718" s="125" t="str">
        <f>IF($C718="","",COUNTIFS(Con_ve!$C$6:$C$1005,$C718,Con_ve!$Q$6:$Q$1005,Cad_cl!CG$5))</f>
        <v/>
      </c>
      <c r="CH718" s="125" t="str">
        <f>IF($C718="","",COUNTIFS(Con_ve!$C$6:$C$1005,$C718,Con_ve!$Q$6:$Q$1005,Cad_cl!CH$5))</f>
        <v/>
      </c>
      <c r="CI718" s="125" t="str">
        <f>IF($C718="","",COUNTIFS(Con_ve!$C$6:$C$1005,$C718,Con_ve!$Q$6:$Q$1005,Cad_cl!CI$5))</f>
        <v/>
      </c>
      <c r="CJ718" s="125" t="str">
        <f>IF($C718="","",COUNTIFS(Con_ve!$C$6:$C$1005,$C718,Con_ve!$Q$6:$Q$1005,Cad_cl!CJ$5))</f>
        <v/>
      </c>
      <c r="CK718" s="125" t="str">
        <f>IF($C718="","",COUNTIFS(Con_ve!$C$6:$C$1005,$C718,Con_ve!$Q$6:$Q$1005,Cad_cl!CK$5))</f>
        <v/>
      </c>
      <c r="CL718" s="125" t="str">
        <f>IF($C718="","",COUNTIFS(Con_ve!$C$6:$C$1005,$C718,Con_ve!$Q$6:$Q$1005,Cad_cl!CL$5))</f>
        <v/>
      </c>
      <c r="CM718" s="125" t="str">
        <f>IF($C718="","",COUNTIFS(Con_ve!$C$6:$C$1005,$C718,Con_ve!$Q$6:$Q$1005,Cad_cl!CM$5))</f>
        <v/>
      </c>
      <c r="CN718" s="125" t="str">
        <f>IF($C718="","",COUNTIFS(Con_ve!$C$6:$C$1005,$C718,Con_ve!$Q$6:$Q$1005,Cad_cl!CN$5))</f>
        <v/>
      </c>
      <c r="CO718" s="125" t="str">
        <f>IF($C718="","",COUNTIFS(Con_ve!$C$6:$C$1005,$C718,Con_ve!$Q$6:$Q$1005,Cad_cl!CO$5))</f>
        <v/>
      </c>
      <c r="CP718" s="125" t="str">
        <f>IF($C718="","",COUNTIFS(Con_ve!$C$6:$C$1005,$C718,Con_ve!$Q$6:$Q$1005,Cad_cl!CP$5))</f>
        <v/>
      </c>
      <c r="CQ718" s="125" t="str">
        <f>IF($C718="","",COUNTIFS(Con_ve!$C$6:$C$1005,$C718,Con_ve!$Q$6:$Q$1005,Cad_cl!CQ$5))</f>
        <v/>
      </c>
      <c r="CR718" s="125">
        <f t="shared" si="35"/>
        <v>0</v>
      </c>
    </row>
    <row r="719" spans="3:96" ht="30" customHeight="1">
      <c r="C719" s="153"/>
      <c r="D719" s="153"/>
      <c r="E719" s="154"/>
      <c r="F719" s="153"/>
      <c r="G719" s="155"/>
      <c r="H719" s="153"/>
      <c r="I719" s="153"/>
      <c r="J719" s="132" t="s">
        <v>309</v>
      </c>
      <c r="K719" s="133" t="s">
        <v>309</v>
      </c>
      <c r="L719" s="153"/>
      <c r="M719" s="153"/>
      <c r="N719" s="153"/>
      <c r="O719" s="153"/>
      <c r="P719" s="153"/>
      <c r="Q719" s="153"/>
      <c r="AP719" s="134" t="str">
        <f>IF(ISERR(IF($C719="","",SUMIFS(Con_ve!$F$6:$F$1005,Con_ve!$C$6:$C$1005,$C719,Con_ve!$I$6:$I$1005,"Fechada",Con_ve!$Q$6:$Q$1005,Cad_cl!AP$5))),"",IF($C719="","",SUMIFS(Con_ve!$F$6:$F$1005,Con_ve!$C$6:$C$1005,$C719,Con_ve!$I$6:$I$1005,"Fechada",Con_ve!$Q$6:$Q$1005,Cad_cl!AP$5)))</f>
        <v/>
      </c>
      <c r="AQ719" s="134" t="str">
        <f>IF(ISERR(IF($C719="","",SUMIFS(Con_ve!$F$6:$F$1005,Con_ve!$C$6:$C$1005,$C719,Con_ve!$I$6:$I$1005,"Fechada",Con_ve!$Q$6:$Q$1005,Cad_cl!AQ$5))),"",IF($C719="","",SUMIFS(Con_ve!$F$6:$F$1005,Con_ve!$C$6:$C$1005,$C719,Con_ve!$I$6:$I$1005,"Fechada",Con_ve!$Q$6:$Q$1005,Cad_cl!AQ$5)))</f>
        <v/>
      </c>
      <c r="AR719" s="134" t="str">
        <f>IF(ISERR(IF($C719="","",SUMIFS(Con_ve!$F$6:$F$1005,Con_ve!$C$6:$C$1005,$C719,Con_ve!$I$6:$I$1005,"Fechada",Con_ve!$Q$6:$Q$1005,Cad_cl!AR$5))),"",IF($C719="","",SUMIFS(Con_ve!$F$6:$F$1005,Con_ve!$C$6:$C$1005,$C719,Con_ve!$I$6:$I$1005,"Fechada",Con_ve!$Q$6:$Q$1005,Cad_cl!AR$5)))</f>
        <v/>
      </c>
      <c r="AS719" s="134" t="str">
        <f>IF(ISERR(IF($C719="","",SUMIFS(Con_ve!$F$6:$F$1005,Con_ve!$C$6:$C$1005,$C719,Con_ve!$I$6:$I$1005,"Fechada",Con_ve!$Q$6:$Q$1005,Cad_cl!AS$5))),"",IF($C719="","",SUMIFS(Con_ve!$F$6:$F$1005,Con_ve!$C$6:$C$1005,$C719,Con_ve!$I$6:$I$1005,"Fechada",Con_ve!$Q$6:$Q$1005,Cad_cl!AS$5)))</f>
        <v/>
      </c>
      <c r="AT719" s="134" t="str">
        <f>IF(ISERR(IF($C719="","",SUMIFS(Con_ve!$F$6:$F$1005,Con_ve!$C$6:$C$1005,$C719,Con_ve!$I$6:$I$1005,"Fechada",Con_ve!$Q$6:$Q$1005,Cad_cl!AT$5))),"",IF($C719="","",SUMIFS(Con_ve!$F$6:$F$1005,Con_ve!$C$6:$C$1005,$C719,Con_ve!$I$6:$I$1005,"Fechada",Con_ve!$Q$6:$Q$1005,Cad_cl!AT$5)))</f>
        <v/>
      </c>
      <c r="AU719" s="134" t="str">
        <f>IF(ISERR(IF($C719="","",SUMIFS(Con_ve!$F$6:$F$1005,Con_ve!$C$6:$C$1005,$C719,Con_ve!$I$6:$I$1005,"Fechada",Con_ve!$Q$6:$Q$1005,Cad_cl!AU$5))),"",IF($C719="","",SUMIFS(Con_ve!$F$6:$F$1005,Con_ve!$C$6:$C$1005,$C719,Con_ve!$I$6:$I$1005,"Fechada",Con_ve!$Q$6:$Q$1005,Cad_cl!AU$5)))</f>
        <v/>
      </c>
      <c r="AV719" s="134" t="str">
        <f>IF(ISERR(IF($C719="","",SUMIFS(Con_ve!$F$6:$F$1005,Con_ve!$C$6:$C$1005,$C719,Con_ve!$I$6:$I$1005,"Fechada",Con_ve!$Q$6:$Q$1005,Cad_cl!AV$5))),"",IF($C719="","",SUMIFS(Con_ve!$F$6:$F$1005,Con_ve!$C$6:$C$1005,$C719,Con_ve!$I$6:$I$1005,"Fechada",Con_ve!$Q$6:$Q$1005,Cad_cl!AV$5)))</f>
        <v/>
      </c>
      <c r="AW719" s="134" t="str">
        <f>IF(ISERR(IF($C719="","",SUMIFS(Con_ve!$F$6:$F$1005,Con_ve!$C$6:$C$1005,$C719,Con_ve!$I$6:$I$1005,"Fechada",Con_ve!$Q$6:$Q$1005,Cad_cl!AW$5))),"",IF($C719="","",SUMIFS(Con_ve!$F$6:$F$1005,Con_ve!$C$6:$C$1005,$C719,Con_ve!$I$6:$I$1005,"Fechada",Con_ve!$Q$6:$Q$1005,Cad_cl!AW$5)))</f>
        <v/>
      </c>
      <c r="AX719" s="134" t="str">
        <f>IF(ISERR(IF($C719="","",SUMIFS(Con_ve!$F$6:$F$1005,Con_ve!$C$6:$C$1005,$C719,Con_ve!$I$6:$I$1005,"Fechada",Con_ve!$Q$6:$Q$1005,Cad_cl!AX$5))),"",IF($C719="","",SUMIFS(Con_ve!$F$6:$F$1005,Con_ve!$C$6:$C$1005,$C719,Con_ve!$I$6:$I$1005,"Fechada",Con_ve!$Q$6:$Q$1005,Cad_cl!AX$5)))</f>
        <v/>
      </c>
      <c r="AY719" s="134" t="str">
        <f>IF(ISERR(IF($C719="","",SUMIFS(Con_ve!$F$6:$F$1005,Con_ve!$C$6:$C$1005,$C719,Con_ve!$I$6:$I$1005,"Fechada",Con_ve!$Q$6:$Q$1005,Cad_cl!AY$5))),"",IF($C719="","",SUMIFS(Con_ve!$F$6:$F$1005,Con_ve!$C$6:$C$1005,$C719,Con_ve!$I$6:$I$1005,"Fechada",Con_ve!$Q$6:$Q$1005,Cad_cl!AY$5)))</f>
        <v/>
      </c>
      <c r="AZ719" s="134" t="str">
        <f>IF(ISERR(IF($C719="","",SUMIFS(Con_ve!$F$6:$F$1005,Con_ve!$C$6:$C$1005,$C719,Con_ve!$I$6:$I$1005,"Fechada",Con_ve!$Q$6:$Q$1005,Cad_cl!AZ$5))),"",IF($C719="","",SUMIFS(Con_ve!$F$6:$F$1005,Con_ve!$C$6:$C$1005,$C719,Con_ve!$I$6:$I$1005,"Fechada",Con_ve!$Q$6:$Q$1005,Cad_cl!AZ$5)))</f>
        <v/>
      </c>
      <c r="BA719" s="134" t="str">
        <f>IF(ISERR(IF($C719="","",SUMIFS(Con_ve!$F$6:$F$1005,Con_ve!$C$6:$C$1005,$C719,Con_ve!$I$6:$I$1005,"Fechada",Con_ve!$Q$6:$Q$1005,Cad_cl!BA$5))),"",IF($C719="","",SUMIFS(Con_ve!$F$6:$F$1005,Con_ve!$C$6:$C$1005,$C719,Con_ve!$I$6:$I$1005,"Fechada",Con_ve!$Q$6:$Q$1005,Cad_cl!BA$5)))</f>
        <v/>
      </c>
      <c r="BB719" s="134">
        <f t="shared" si="33"/>
        <v>0</v>
      </c>
      <c r="BD719" s="134" t="str">
        <f>IF(ISERR(IF($C719="","",SUMIFS(Con_ve!$F$6:$F$1005,Con_ve!$C$6:$C$1005,$C719,Con_ve!$I$6:$I$1005,"Em negociação",Con_ve!$Q$6:$Q$1005,Cad_cl!BD$5))),"",IF($C719="","",SUMIFS(Con_ve!$F$6:$F$1005,Con_ve!$C$6:$C$1005,$C719,Con_ve!$I$6:$I$1005,"Em negociação",Con_ve!$Q$6:$Q$1005,Cad_cl!BD$5)))</f>
        <v/>
      </c>
      <c r="BE719" s="134" t="str">
        <f>IF(ISERR(IF($C719="","",SUMIFS(Con_ve!$F$6:$F$1005,Con_ve!$C$6:$C$1005,$C719,Con_ve!$I$6:$I$1005,"Em negociação",Con_ve!$Q$6:$Q$1005,Cad_cl!BE$5))),"",IF($C719="","",SUMIFS(Con_ve!$F$6:$F$1005,Con_ve!$C$6:$C$1005,$C719,Con_ve!$I$6:$I$1005,"Em negociação",Con_ve!$Q$6:$Q$1005,Cad_cl!BE$5)))</f>
        <v/>
      </c>
      <c r="BF719" s="134" t="str">
        <f>IF(ISERR(IF($C719="","",SUMIFS(Con_ve!$F$6:$F$1005,Con_ve!$C$6:$C$1005,$C719,Con_ve!$I$6:$I$1005,"Em negociação",Con_ve!$Q$6:$Q$1005,Cad_cl!BF$5))),"",IF($C719="","",SUMIFS(Con_ve!$F$6:$F$1005,Con_ve!$C$6:$C$1005,$C719,Con_ve!$I$6:$I$1005,"Em negociação",Con_ve!$Q$6:$Q$1005,Cad_cl!BF$5)))</f>
        <v/>
      </c>
      <c r="BG719" s="134" t="str">
        <f>IF(ISERR(IF($C719="","",SUMIFS(Con_ve!$F$6:$F$1005,Con_ve!$C$6:$C$1005,$C719,Con_ve!$I$6:$I$1005,"Em negociação",Con_ve!$Q$6:$Q$1005,Cad_cl!BG$5))),"",IF($C719="","",SUMIFS(Con_ve!$F$6:$F$1005,Con_ve!$C$6:$C$1005,$C719,Con_ve!$I$6:$I$1005,"Em negociação",Con_ve!$Q$6:$Q$1005,Cad_cl!BG$5)))</f>
        <v/>
      </c>
      <c r="BH719" s="134" t="str">
        <f>IF(ISERR(IF($C719="","",SUMIFS(Con_ve!$F$6:$F$1005,Con_ve!$C$6:$C$1005,$C719,Con_ve!$I$6:$I$1005,"Em negociação",Con_ve!$Q$6:$Q$1005,Cad_cl!BH$5))),"",IF($C719="","",SUMIFS(Con_ve!$F$6:$F$1005,Con_ve!$C$6:$C$1005,$C719,Con_ve!$I$6:$I$1005,"Em negociação",Con_ve!$Q$6:$Q$1005,Cad_cl!BH$5)))</f>
        <v/>
      </c>
      <c r="BI719" s="134" t="str">
        <f>IF(ISERR(IF($C719="","",SUMIFS(Con_ve!$F$6:$F$1005,Con_ve!$C$6:$C$1005,$C719,Con_ve!$I$6:$I$1005,"Em negociação",Con_ve!$Q$6:$Q$1005,Cad_cl!BI$5))),"",IF($C719="","",SUMIFS(Con_ve!$F$6:$F$1005,Con_ve!$C$6:$C$1005,$C719,Con_ve!$I$6:$I$1005,"Em negociação",Con_ve!$Q$6:$Q$1005,Cad_cl!BI$5)))</f>
        <v/>
      </c>
      <c r="BJ719" s="134" t="str">
        <f>IF(ISERR(IF($C719="","",SUMIFS(Con_ve!$F$6:$F$1005,Con_ve!$C$6:$C$1005,$C719,Con_ve!$I$6:$I$1005,"Em negociação",Con_ve!$Q$6:$Q$1005,Cad_cl!BJ$5))),"",IF($C719="","",SUMIFS(Con_ve!$F$6:$F$1005,Con_ve!$C$6:$C$1005,$C719,Con_ve!$I$6:$I$1005,"Em negociação",Con_ve!$Q$6:$Q$1005,Cad_cl!BJ$5)))</f>
        <v/>
      </c>
      <c r="BK719" s="134" t="str">
        <f>IF(ISERR(IF($C719="","",SUMIFS(Con_ve!$F$6:$F$1005,Con_ve!$C$6:$C$1005,$C719,Con_ve!$I$6:$I$1005,"Em negociação",Con_ve!$Q$6:$Q$1005,Cad_cl!BK$5))),"",IF($C719="","",SUMIFS(Con_ve!$F$6:$F$1005,Con_ve!$C$6:$C$1005,$C719,Con_ve!$I$6:$I$1005,"Em negociação",Con_ve!$Q$6:$Q$1005,Cad_cl!BK$5)))</f>
        <v/>
      </c>
      <c r="BL719" s="134" t="str">
        <f>IF(ISERR(IF($C719="","",SUMIFS(Con_ve!$F$6:$F$1005,Con_ve!$C$6:$C$1005,$C719,Con_ve!$I$6:$I$1005,"Em negociação",Con_ve!$Q$6:$Q$1005,Cad_cl!BL$5))),"",IF($C719="","",SUMIFS(Con_ve!$F$6:$F$1005,Con_ve!$C$6:$C$1005,$C719,Con_ve!$I$6:$I$1005,"Em negociação",Con_ve!$Q$6:$Q$1005,Cad_cl!BL$5)))</f>
        <v/>
      </c>
      <c r="BM719" s="134" t="str">
        <f>IF(ISERR(IF($C719="","",SUMIFS(Con_ve!$F$6:$F$1005,Con_ve!$C$6:$C$1005,$C719,Con_ve!$I$6:$I$1005,"Em negociação",Con_ve!$Q$6:$Q$1005,Cad_cl!BM$5))),"",IF($C719="","",SUMIFS(Con_ve!$F$6:$F$1005,Con_ve!$C$6:$C$1005,$C719,Con_ve!$I$6:$I$1005,"Em negociação",Con_ve!$Q$6:$Q$1005,Cad_cl!BM$5)))</f>
        <v/>
      </c>
      <c r="BN719" s="134" t="str">
        <f>IF(ISERR(IF($C719="","",SUMIFS(Con_ve!$F$6:$F$1005,Con_ve!$C$6:$C$1005,$C719,Con_ve!$I$6:$I$1005,"Em negociação",Con_ve!$Q$6:$Q$1005,Cad_cl!BN$5))),"",IF($C719="","",SUMIFS(Con_ve!$F$6:$F$1005,Con_ve!$C$6:$C$1005,$C719,Con_ve!$I$6:$I$1005,"Em negociação",Con_ve!$Q$6:$Q$1005,Cad_cl!BN$5)))</f>
        <v/>
      </c>
      <c r="BO719" s="134" t="str">
        <f>IF(ISERR(IF($C719="","",SUMIFS(Con_ve!$F$6:$F$1005,Con_ve!$C$6:$C$1005,$C719,Con_ve!$I$6:$I$1005,"Em negociação",Con_ve!$Q$6:$Q$1005,Cad_cl!BO$5))),"",IF($C719="","",SUMIFS(Con_ve!$F$6:$F$1005,Con_ve!$C$6:$C$1005,$C719,Con_ve!$I$6:$I$1005,"Em negociação",Con_ve!$Q$6:$Q$1005,Cad_cl!BO$5)))</f>
        <v/>
      </c>
      <c r="BP719" s="134">
        <f t="shared" si="34"/>
        <v>0</v>
      </c>
      <c r="BR719" s="125" t="str">
        <f>IF(ISERR(IF(AND($I719=Re_lo!$E$5,BR$5=VLOOKUP(Re_lo!$H$5,Re_lo!$N$5:$O$16,2,0)),AP719,"")),"",IF(AND($I719=Re_lo!$E$5,BR$5=VLOOKUP(Re_lo!$H$5,Re_lo!$N$5:$O$16,2,0)),AP719,""))</f>
        <v/>
      </c>
      <c r="BS719" s="125" t="str">
        <f>IF(ISERR(IF(AND($I719=Re_lo!$E$5,BS$5=VLOOKUP(Re_lo!$H$5,Re_lo!$N$5:$O$16,2,0)),AQ719,"")),"",IF(AND($I719=Re_lo!$E$5,BS$5=VLOOKUP(Re_lo!$H$5,Re_lo!$N$5:$O$16,2,0)),AQ719,""))</f>
        <v/>
      </c>
      <c r="BT719" s="125" t="str">
        <f>IF(ISERR(IF(AND($I719=Re_lo!$E$5,BT$5=VLOOKUP(Re_lo!$H$5,Re_lo!$N$5:$O$16,2,0)),AR719,"")),"",IF(AND($I719=Re_lo!$E$5,BT$5=VLOOKUP(Re_lo!$H$5,Re_lo!$N$5:$O$16,2,0)),AR719,""))</f>
        <v/>
      </c>
      <c r="BU719" s="125" t="str">
        <f>IF(ISERR(IF(AND($I719=Re_lo!$E$5,BU$5=VLOOKUP(Re_lo!$H$5,Re_lo!$N$5:$O$16,2,0)),AS719,"")),"",IF(AND($I719=Re_lo!$E$5,BU$5=VLOOKUP(Re_lo!$H$5,Re_lo!$N$5:$O$16,2,0)),AS719,""))</f>
        <v/>
      </c>
      <c r="BV719" s="125" t="str">
        <f>IF(ISERR(IF(AND($I719=Re_lo!$E$5,BV$5=VLOOKUP(Re_lo!$H$5,Re_lo!$N$5:$O$16,2,0)),AT719,"")),"",IF(AND($I719=Re_lo!$E$5,BV$5=VLOOKUP(Re_lo!$H$5,Re_lo!$N$5:$O$16,2,0)),AT719,""))</f>
        <v/>
      </c>
      <c r="BW719" s="125" t="str">
        <f>IF(ISERR(IF(AND($I719=Re_lo!$E$5,BW$5=VLOOKUP(Re_lo!$H$5,Re_lo!$N$5:$O$16,2,0)),AU719,"")),"",IF(AND($I719=Re_lo!$E$5,BW$5=VLOOKUP(Re_lo!$H$5,Re_lo!$N$5:$O$16,2,0)),AU719,""))</f>
        <v/>
      </c>
      <c r="BX719" s="125" t="str">
        <f>IF(ISERR(IF(AND($I719=Re_lo!$E$5,BX$5=VLOOKUP(Re_lo!$H$5,Re_lo!$N$5:$O$16,2,0)),AV719,"")),"",IF(AND($I719=Re_lo!$E$5,BX$5=VLOOKUP(Re_lo!$H$5,Re_lo!$N$5:$O$16,2,0)),AV719,""))</f>
        <v/>
      </c>
      <c r="BY719" s="125" t="str">
        <f>IF(ISERR(IF(AND($I719=Re_lo!$E$5,BY$5=VLOOKUP(Re_lo!$H$5,Re_lo!$N$5:$O$16,2,0)),AW719,"")),"",IF(AND($I719=Re_lo!$E$5,BY$5=VLOOKUP(Re_lo!$H$5,Re_lo!$N$5:$O$16,2,0)),AW719,""))</f>
        <v/>
      </c>
      <c r="BZ719" s="125" t="str">
        <f>IF(ISERR(IF(AND($I719=Re_lo!$E$5,BZ$5=VLOOKUP(Re_lo!$H$5,Re_lo!$N$5:$O$16,2,0)),AX719,"")),"",IF(AND($I719=Re_lo!$E$5,BZ$5=VLOOKUP(Re_lo!$H$5,Re_lo!$N$5:$O$16,2,0)),AX719,""))</f>
        <v/>
      </c>
      <c r="CA719" s="125" t="str">
        <f>IF(ISERR(IF(AND($I719=Re_lo!$E$5,CA$5=VLOOKUP(Re_lo!$H$5,Re_lo!$N$5:$O$16,2,0)),AY719,"")),"",IF(AND($I719=Re_lo!$E$5,CA$5=VLOOKUP(Re_lo!$H$5,Re_lo!$N$5:$O$16,2,0)),AY719,""))</f>
        <v/>
      </c>
      <c r="CB719" s="125" t="str">
        <f>IF(ISERR(IF(AND($I719=Re_lo!$E$5,CB$5=VLOOKUP(Re_lo!$H$5,Re_lo!$N$5:$O$16,2,0)),AZ719,"")),"",IF(AND($I719=Re_lo!$E$5,CB$5=VLOOKUP(Re_lo!$H$5,Re_lo!$N$5:$O$16,2,0)),AZ719,""))</f>
        <v/>
      </c>
      <c r="CC719" s="125" t="str">
        <f>IF(ISERR(IF(AND($I719=Re_lo!$E$5,CC$5=VLOOKUP(Re_lo!$H$5,Re_lo!$N$5:$O$16,2,0)),BA719,"")),"",IF(AND($I719=Re_lo!$E$5,CC$5=VLOOKUP(Re_lo!$H$5,Re_lo!$N$5:$O$16,2,0)),BA719,""))</f>
        <v/>
      </c>
      <c r="CD719" s="125" t="str">
        <f>IF(ISERR(IF(AND($I719=Re_lo!$E$5,CD$5=VLOOKUP(Re_lo!$H$5,Re_lo!$N$5:$O$16,2,0)),BB719,"")),"",IF(AND($I719=Re_lo!$E$5,CD$5=VLOOKUP(Re_lo!$H$5,Re_lo!$N$5:$O$16,2,0)),BB719,""))</f>
        <v/>
      </c>
      <c r="CF719" s="125" t="str">
        <f>IF($C719="","",COUNTIFS(Con_ve!$C$6:$C$1005,$C719,Con_ve!$Q$6:$Q$1005,Cad_cl!CF$5))</f>
        <v/>
      </c>
      <c r="CG719" s="125" t="str">
        <f>IF($C719="","",COUNTIFS(Con_ve!$C$6:$C$1005,$C719,Con_ve!$Q$6:$Q$1005,Cad_cl!CG$5))</f>
        <v/>
      </c>
      <c r="CH719" s="125" t="str">
        <f>IF($C719="","",COUNTIFS(Con_ve!$C$6:$C$1005,$C719,Con_ve!$Q$6:$Q$1005,Cad_cl!CH$5))</f>
        <v/>
      </c>
      <c r="CI719" s="125" t="str">
        <f>IF($C719="","",COUNTIFS(Con_ve!$C$6:$C$1005,$C719,Con_ve!$Q$6:$Q$1005,Cad_cl!CI$5))</f>
        <v/>
      </c>
      <c r="CJ719" s="125" t="str">
        <f>IF($C719="","",COUNTIFS(Con_ve!$C$6:$C$1005,$C719,Con_ve!$Q$6:$Q$1005,Cad_cl!CJ$5))</f>
        <v/>
      </c>
      <c r="CK719" s="125" t="str">
        <f>IF($C719="","",COUNTIFS(Con_ve!$C$6:$C$1005,$C719,Con_ve!$Q$6:$Q$1005,Cad_cl!CK$5))</f>
        <v/>
      </c>
      <c r="CL719" s="125" t="str">
        <f>IF($C719="","",COUNTIFS(Con_ve!$C$6:$C$1005,$C719,Con_ve!$Q$6:$Q$1005,Cad_cl!CL$5))</f>
        <v/>
      </c>
      <c r="CM719" s="125" t="str">
        <f>IF($C719="","",COUNTIFS(Con_ve!$C$6:$C$1005,$C719,Con_ve!$Q$6:$Q$1005,Cad_cl!CM$5))</f>
        <v/>
      </c>
      <c r="CN719" s="125" t="str">
        <f>IF($C719="","",COUNTIFS(Con_ve!$C$6:$C$1005,$C719,Con_ve!$Q$6:$Q$1005,Cad_cl!CN$5))</f>
        <v/>
      </c>
      <c r="CO719" s="125" t="str">
        <f>IF($C719="","",COUNTIFS(Con_ve!$C$6:$C$1005,$C719,Con_ve!$Q$6:$Q$1005,Cad_cl!CO$5))</f>
        <v/>
      </c>
      <c r="CP719" s="125" t="str">
        <f>IF($C719="","",COUNTIFS(Con_ve!$C$6:$C$1005,$C719,Con_ve!$Q$6:$Q$1005,Cad_cl!CP$5))</f>
        <v/>
      </c>
      <c r="CQ719" s="125" t="str">
        <f>IF($C719="","",COUNTIFS(Con_ve!$C$6:$C$1005,$C719,Con_ve!$Q$6:$Q$1005,Cad_cl!CQ$5))</f>
        <v/>
      </c>
      <c r="CR719" s="125">
        <f t="shared" si="35"/>
        <v>0</v>
      </c>
    </row>
    <row r="720" spans="3:96" ht="30" customHeight="1">
      <c r="C720" s="153"/>
      <c r="D720" s="153"/>
      <c r="E720" s="154"/>
      <c r="F720" s="153"/>
      <c r="G720" s="155"/>
      <c r="H720" s="153"/>
      <c r="I720" s="153"/>
      <c r="J720" s="132" t="s">
        <v>309</v>
      </c>
      <c r="K720" s="133" t="s">
        <v>309</v>
      </c>
      <c r="L720" s="153"/>
      <c r="M720" s="153"/>
      <c r="N720" s="153"/>
      <c r="O720" s="153"/>
      <c r="P720" s="153"/>
      <c r="Q720" s="153"/>
      <c r="AP720" s="134" t="str">
        <f>IF(ISERR(IF($C720="","",SUMIFS(Con_ve!$F$6:$F$1005,Con_ve!$C$6:$C$1005,$C720,Con_ve!$I$6:$I$1005,"Fechada",Con_ve!$Q$6:$Q$1005,Cad_cl!AP$5))),"",IF($C720="","",SUMIFS(Con_ve!$F$6:$F$1005,Con_ve!$C$6:$C$1005,$C720,Con_ve!$I$6:$I$1005,"Fechada",Con_ve!$Q$6:$Q$1005,Cad_cl!AP$5)))</f>
        <v/>
      </c>
      <c r="AQ720" s="134" t="str">
        <f>IF(ISERR(IF($C720="","",SUMIFS(Con_ve!$F$6:$F$1005,Con_ve!$C$6:$C$1005,$C720,Con_ve!$I$6:$I$1005,"Fechada",Con_ve!$Q$6:$Q$1005,Cad_cl!AQ$5))),"",IF($C720="","",SUMIFS(Con_ve!$F$6:$F$1005,Con_ve!$C$6:$C$1005,$C720,Con_ve!$I$6:$I$1005,"Fechada",Con_ve!$Q$6:$Q$1005,Cad_cl!AQ$5)))</f>
        <v/>
      </c>
      <c r="AR720" s="134" t="str">
        <f>IF(ISERR(IF($C720="","",SUMIFS(Con_ve!$F$6:$F$1005,Con_ve!$C$6:$C$1005,$C720,Con_ve!$I$6:$I$1005,"Fechada",Con_ve!$Q$6:$Q$1005,Cad_cl!AR$5))),"",IF($C720="","",SUMIFS(Con_ve!$F$6:$F$1005,Con_ve!$C$6:$C$1005,$C720,Con_ve!$I$6:$I$1005,"Fechada",Con_ve!$Q$6:$Q$1005,Cad_cl!AR$5)))</f>
        <v/>
      </c>
      <c r="AS720" s="134" t="str">
        <f>IF(ISERR(IF($C720="","",SUMIFS(Con_ve!$F$6:$F$1005,Con_ve!$C$6:$C$1005,$C720,Con_ve!$I$6:$I$1005,"Fechada",Con_ve!$Q$6:$Q$1005,Cad_cl!AS$5))),"",IF($C720="","",SUMIFS(Con_ve!$F$6:$F$1005,Con_ve!$C$6:$C$1005,$C720,Con_ve!$I$6:$I$1005,"Fechada",Con_ve!$Q$6:$Q$1005,Cad_cl!AS$5)))</f>
        <v/>
      </c>
      <c r="AT720" s="134" t="str">
        <f>IF(ISERR(IF($C720="","",SUMIFS(Con_ve!$F$6:$F$1005,Con_ve!$C$6:$C$1005,$C720,Con_ve!$I$6:$I$1005,"Fechada",Con_ve!$Q$6:$Q$1005,Cad_cl!AT$5))),"",IF($C720="","",SUMIFS(Con_ve!$F$6:$F$1005,Con_ve!$C$6:$C$1005,$C720,Con_ve!$I$6:$I$1005,"Fechada",Con_ve!$Q$6:$Q$1005,Cad_cl!AT$5)))</f>
        <v/>
      </c>
      <c r="AU720" s="134" t="str">
        <f>IF(ISERR(IF($C720="","",SUMIFS(Con_ve!$F$6:$F$1005,Con_ve!$C$6:$C$1005,$C720,Con_ve!$I$6:$I$1005,"Fechada",Con_ve!$Q$6:$Q$1005,Cad_cl!AU$5))),"",IF($C720="","",SUMIFS(Con_ve!$F$6:$F$1005,Con_ve!$C$6:$C$1005,$C720,Con_ve!$I$6:$I$1005,"Fechada",Con_ve!$Q$6:$Q$1005,Cad_cl!AU$5)))</f>
        <v/>
      </c>
      <c r="AV720" s="134" t="str">
        <f>IF(ISERR(IF($C720="","",SUMIFS(Con_ve!$F$6:$F$1005,Con_ve!$C$6:$C$1005,$C720,Con_ve!$I$6:$I$1005,"Fechada",Con_ve!$Q$6:$Q$1005,Cad_cl!AV$5))),"",IF($C720="","",SUMIFS(Con_ve!$F$6:$F$1005,Con_ve!$C$6:$C$1005,$C720,Con_ve!$I$6:$I$1005,"Fechada",Con_ve!$Q$6:$Q$1005,Cad_cl!AV$5)))</f>
        <v/>
      </c>
      <c r="AW720" s="134" t="str">
        <f>IF(ISERR(IF($C720="","",SUMIFS(Con_ve!$F$6:$F$1005,Con_ve!$C$6:$C$1005,$C720,Con_ve!$I$6:$I$1005,"Fechada",Con_ve!$Q$6:$Q$1005,Cad_cl!AW$5))),"",IF($C720="","",SUMIFS(Con_ve!$F$6:$F$1005,Con_ve!$C$6:$C$1005,$C720,Con_ve!$I$6:$I$1005,"Fechada",Con_ve!$Q$6:$Q$1005,Cad_cl!AW$5)))</f>
        <v/>
      </c>
      <c r="AX720" s="134" t="str">
        <f>IF(ISERR(IF($C720="","",SUMIFS(Con_ve!$F$6:$F$1005,Con_ve!$C$6:$C$1005,$C720,Con_ve!$I$6:$I$1005,"Fechada",Con_ve!$Q$6:$Q$1005,Cad_cl!AX$5))),"",IF($C720="","",SUMIFS(Con_ve!$F$6:$F$1005,Con_ve!$C$6:$C$1005,$C720,Con_ve!$I$6:$I$1005,"Fechada",Con_ve!$Q$6:$Q$1005,Cad_cl!AX$5)))</f>
        <v/>
      </c>
      <c r="AY720" s="134" t="str">
        <f>IF(ISERR(IF($C720="","",SUMIFS(Con_ve!$F$6:$F$1005,Con_ve!$C$6:$C$1005,$C720,Con_ve!$I$6:$I$1005,"Fechada",Con_ve!$Q$6:$Q$1005,Cad_cl!AY$5))),"",IF($C720="","",SUMIFS(Con_ve!$F$6:$F$1005,Con_ve!$C$6:$C$1005,$C720,Con_ve!$I$6:$I$1005,"Fechada",Con_ve!$Q$6:$Q$1005,Cad_cl!AY$5)))</f>
        <v/>
      </c>
      <c r="AZ720" s="134" t="str">
        <f>IF(ISERR(IF($C720="","",SUMIFS(Con_ve!$F$6:$F$1005,Con_ve!$C$6:$C$1005,$C720,Con_ve!$I$6:$I$1005,"Fechada",Con_ve!$Q$6:$Q$1005,Cad_cl!AZ$5))),"",IF($C720="","",SUMIFS(Con_ve!$F$6:$F$1005,Con_ve!$C$6:$C$1005,$C720,Con_ve!$I$6:$I$1005,"Fechada",Con_ve!$Q$6:$Q$1005,Cad_cl!AZ$5)))</f>
        <v/>
      </c>
      <c r="BA720" s="134" t="str">
        <f>IF(ISERR(IF($C720="","",SUMIFS(Con_ve!$F$6:$F$1005,Con_ve!$C$6:$C$1005,$C720,Con_ve!$I$6:$I$1005,"Fechada",Con_ve!$Q$6:$Q$1005,Cad_cl!BA$5))),"",IF($C720="","",SUMIFS(Con_ve!$F$6:$F$1005,Con_ve!$C$6:$C$1005,$C720,Con_ve!$I$6:$I$1005,"Fechada",Con_ve!$Q$6:$Q$1005,Cad_cl!BA$5)))</f>
        <v/>
      </c>
      <c r="BB720" s="134">
        <f t="shared" si="33"/>
        <v>0</v>
      </c>
      <c r="BD720" s="134" t="str">
        <f>IF(ISERR(IF($C720="","",SUMIFS(Con_ve!$F$6:$F$1005,Con_ve!$C$6:$C$1005,$C720,Con_ve!$I$6:$I$1005,"Em negociação",Con_ve!$Q$6:$Q$1005,Cad_cl!BD$5))),"",IF($C720="","",SUMIFS(Con_ve!$F$6:$F$1005,Con_ve!$C$6:$C$1005,$C720,Con_ve!$I$6:$I$1005,"Em negociação",Con_ve!$Q$6:$Q$1005,Cad_cl!BD$5)))</f>
        <v/>
      </c>
      <c r="BE720" s="134" t="str">
        <f>IF(ISERR(IF($C720="","",SUMIFS(Con_ve!$F$6:$F$1005,Con_ve!$C$6:$C$1005,$C720,Con_ve!$I$6:$I$1005,"Em negociação",Con_ve!$Q$6:$Q$1005,Cad_cl!BE$5))),"",IF($C720="","",SUMIFS(Con_ve!$F$6:$F$1005,Con_ve!$C$6:$C$1005,$C720,Con_ve!$I$6:$I$1005,"Em negociação",Con_ve!$Q$6:$Q$1005,Cad_cl!BE$5)))</f>
        <v/>
      </c>
      <c r="BF720" s="134" t="str">
        <f>IF(ISERR(IF($C720="","",SUMIFS(Con_ve!$F$6:$F$1005,Con_ve!$C$6:$C$1005,$C720,Con_ve!$I$6:$I$1005,"Em negociação",Con_ve!$Q$6:$Q$1005,Cad_cl!BF$5))),"",IF($C720="","",SUMIFS(Con_ve!$F$6:$F$1005,Con_ve!$C$6:$C$1005,$C720,Con_ve!$I$6:$I$1005,"Em negociação",Con_ve!$Q$6:$Q$1005,Cad_cl!BF$5)))</f>
        <v/>
      </c>
      <c r="BG720" s="134" t="str">
        <f>IF(ISERR(IF($C720="","",SUMIFS(Con_ve!$F$6:$F$1005,Con_ve!$C$6:$C$1005,$C720,Con_ve!$I$6:$I$1005,"Em negociação",Con_ve!$Q$6:$Q$1005,Cad_cl!BG$5))),"",IF($C720="","",SUMIFS(Con_ve!$F$6:$F$1005,Con_ve!$C$6:$C$1005,$C720,Con_ve!$I$6:$I$1005,"Em negociação",Con_ve!$Q$6:$Q$1005,Cad_cl!BG$5)))</f>
        <v/>
      </c>
      <c r="BH720" s="134" t="str">
        <f>IF(ISERR(IF($C720="","",SUMIFS(Con_ve!$F$6:$F$1005,Con_ve!$C$6:$C$1005,$C720,Con_ve!$I$6:$I$1005,"Em negociação",Con_ve!$Q$6:$Q$1005,Cad_cl!BH$5))),"",IF($C720="","",SUMIFS(Con_ve!$F$6:$F$1005,Con_ve!$C$6:$C$1005,$C720,Con_ve!$I$6:$I$1005,"Em negociação",Con_ve!$Q$6:$Q$1005,Cad_cl!BH$5)))</f>
        <v/>
      </c>
      <c r="BI720" s="134" t="str">
        <f>IF(ISERR(IF($C720="","",SUMIFS(Con_ve!$F$6:$F$1005,Con_ve!$C$6:$C$1005,$C720,Con_ve!$I$6:$I$1005,"Em negociação",Con_ve!$Q$6:$Q$1005,Cad_cl!BI$5))),"",IF($C720="","",SUMIFS(Con_ve!$F$6:$F$1005,Con_ve!$C$6:$C$1005,$C720,Con_ve!$I$6:$I$1005,"Em negociação",Con_ve!$Q$6:$Q$1005,Cad_cl!BI$5)))</f>
        <v/>
      </c>
      <c r="BJ720" s="134" t="str">
        <f>IF(ISERR(IF($C720="","",SUMIFS(Con_ve!$F$6:$F$1005,Con_ve!$C$6:$C$1005,$C720,Con_ve!$I$6:$I$1005,"Em negociação",Con_ve!$Q$6:$Q$1005,Cad_cl!BJ$5))),"",IF($C720="","",SUMIFS(Con_ve!$F$6:$F$1005,Con_ve!$C$6:$C$1005,$C720,Con_ve!$I$6:$I$1005,"Em negociação",Con_ve!$Q$6:$Q$1005,Cad_cl!BJ$5)))</f>
        <v/>
      </c>
      <c r="BK720" s="134" t="str">
        <f>IF(ISERR(IF($C720="","",SUMIFS(Con_ve!$F$6:$F$1005,Con_ve!$C$6:$C$1005,$C720,Con_ve!$I$6:$I$1005,"Em negociação",Con_ve!$Q$6:$Q$1005,Cad_cl!BK$5))),"",IF($C720="","",SUMIFS(Con_ve!$F$6:$F$1005,Con_ve!$C$6:$C$1005,$C720,Con_ve!$I$6:$I$1005,"Em negociação",Con_ve!$Q$6:$Q$1005,Cad_cl!BK$5)))</f>
        <v/>
      </c>
      <c r="BL720" s="134" t="str">
        <f>IF(ISERR(IF($C720="","",SUMIFS(Con_ve!$F$6:$F$1005,Con_ve!$C$6:$C$1005,$C720,Con_ve!$I$6:$I$1005,"Em negociação",Con_ve!$Q$6:$Q$1005,Cad_cl!BL$5))),"",IF($C720="","",SUMIFS(Con_ve!$F$6:$F$1005,Con_ve!$C$6:$C$1005,$C720,Con_ve!$I$6:$I$1005,"Em negociação",Con_ve!$Q$6:$Q$1005,Cad_cl!BL$5)))</f>
        <v/>
      </c>
      <c r="BM720" s="134" t="str">
        <f>IF(ISERR(IF($C720="","",SUMIFS(Con_ve!$F$6:$F$1005,Con_ve!$C$6:$C$1005,$C720,Con_ve!$I$6:$I$1005,"Em negociação",Con_ve!$Q$6:$Q$1005,Cad_cl!BM$5))),"",IF($C720="","",SUMIFS(Con_ve!$F$6:$F$1005,Con_ve!$C$6:$C$1005,$C720,Con_ve!$I$6:$I$1005,"Em negociação",Con_ve!$Q$6:$Q$1005,Cad_cl!BM$5)))</f>
        <v/>
      </c>
      <c r="BN720" s="134" t="str">
        <f>IF(ISERR(IF($C720="","",SUMIFS(Con_ve!$F$6:$F$1005,Con_ve!$C$6:$C$1005,$C720,Con_ve!$I$6:$I$1005,"Em negociação",Con_ve!$Q$6:$Q$1005,Cad_cl!BN$5))),"",IF($C720="","",SUMIFS(Con_ve!$F$6:$F$1005,Con_ve!$C$6:$C$1005,$C720,Con_ve!$I$6:$I$1005,"Em negociação",Con_ve!$Q$6:$Q$1005,Cad_cl!BN$5)))</f>
        <v/>
      </c>
      <c r="BO720" s="134" t="str">
        <f>IF(ISERR(IF($C720="","",SUMIFS(Con_ve!$F$6:$F$1005,Con_ve!$C$6:$C$1005,$C720,Con_ve!$I$6:$I$1005,"Em negociação",Con_ve!$Q$6:$Q$1005,Cad_cl!BO$5))),"",IF($C720="","",SUMIFS(Con_ve!$F$6:$F$1005,Con_ve!$C$6:$C$1005,$C720,Con_ve!$I$6:$I$1005,"Em negociação",Con_ve!$Q$6:$Q$1005,Cad_cl!BO$5)))</f>
        <v/>
      </c>
      <c r="BP720" s="134">
        <f t="shared" si="34"/>
        <v>0</v>
      </c>
      <c r="BR720" s="125" t="str">
        <f>IF(ISERR(IF(AND($I720=Re_lo!$E$5,BR$5=VLOOKUP(Re_lo!$H$5,Re_lo!$N$5:$O$16,2,0)),AP720,"")),"",IF(AND($I720=Re_lo!$E$5,BR$5=VLOOKUP(Re_lo!$H$5,Re_lo!$N$5:$O$16,2,0)),AP720,""))</f>
        <v/>
      </c>
      <c r="BS720" s="125" t="str">
        <f>IF(ISERR(IF(AND($I720=Re_lo!$E$5,BS$5=VLOOKUP(Re_lo!$H$5,Re_lo!$N$5:$O$16,2,0)),AQ720,"")),"",IF(AND($I720=Re_lo!$E$5,BS$5=VLOOKUP(Re_lo!$H$5,Re_lo!$N$5:$O$16,2,0)),AQ720,""))</f>
        <v/>
      </c>
      <c r="BT720" s="125" t="str">
        <f>IF(ISERR(IF(AND($I720=Re_lo!$E$5,BT$5=VLOOKUP(Re_lo!$H$5,Re_lo!$N$5:$O$16,2,0)),AR720,"")),"",IF(AND($I720=Re_lo!$E$5,BT$5=VLOOKUP(Re_lo!$H$5,Re_lo!$N$5:$O$16,2,0)),AR720,""))</f>
        <v/>
      </c>
      <c r="BU720" s="125" t="str">
        <f>IF(ISERR(IF(AND($I720=Re_lo!$E$5,BU$5=VLOOKUP(Re_lo!$H$5,Re_lo!$N$5:$O$16,2,0)),AS720,"")),"",IF(AND($I720=Re_lo!$E$5,BU$5=VLOOKUP(Re_lo!$H$5,Re_lo!$N$5:$O$16,2,0)),AS720,""))</f>
        <v/>
      </c>
      <c r="BV720" s="125" t="str">
        <f>IF(ISERR(IF(AND($I720=Re_lo!$E$5,BV$5=VLOOKUP(Re_lo!$H$5,Re_lo!$N$5:$O$16,2,0)),AT720,"")),"",IF(AND($I720=Re_lo!$E$5,BV$5=VLOOKUP(Re_lo!$H$5,Re_lo!$N$5:$O$16,2,0)),AT720,""))</f>
        <v/>
      </c>
      <c r="BW720" s="125" t="str">
        <f>IF(ISERR(IF(AND($I720=Re_lo!$E$5,BW$5=VLOOKUP(Re_lo!$H$5,Re_lo!$N$5:$O$16,2,0)),AU720,"")),"",IF(AND($I720=Re_lo!$E$5,BW$5=VLOOKUP(Re_lo!$H$5,Re_lo!$N$5:$O$16,2,0)),AU720,""))</f>
        <v/>
      </c>
      <c r="BX720" s="125" t="str">
        <f>IF(ISERR(IF(AND($I720=Re_lo!$E$5,BX$5=VLOOKUP(Re_lo!$H$5,Re_lo!$N$5:$O$16,2,0)),AV720,"")),"",IF(AND($I720=Re_lo!$E$5,BX$5=VLOOKUP(Re_lo!$H$5,Re_lo!$N$5:$O$16,2,0)),AV720,""))</f>
        <v/>
      </c>
      <c r="BY720" s="125" t="str">
        <f>IF(ISERR(IF(AND($I720=Re_lo!$E$5,BY$5=VLOOKUP(Re_lo!$H$5,Re_lo!$N$5:$O$16,2,0)),AW720,"")),"",IF(AND($I720=Re_lo!$E$5,BY$5=VLOOKUP(Re_lo!$H$5,Re_lo!$N$5:$O$16,2,0)),AW720,""))</f>
        <v/>
      </c>
      <c r="BZ720" s="125" t="str">
        <f>IF(ISERR(IF(AND($I720=Re_lo!$E$5,BZ$5=VLOOKUP(Re_lo!$H$5,Re_lo!$N$5:$O$16,2,0)),AX720,"")),"",IF(AND($I720=Re_lo!$E$5,BZ$5=VLOOKUP(Re_lo!$H$5,Re_lo!$N$5:$O$16,2,0)),AX720,""))</f>
        <v/>
      </c>
      <c r="CA720" s="125" t="str">
        <f>IF(ISERR(IF(AND($I720=Re_lo!$E$5,CA$5=VLOOKUP(Re_lo!$H$5,Re_lo!$N$5:$O$16,2,0)),AY720,"")),"",IF(AND($I720=Re_lo!$E$5,CA$5=VLOOKUP(Re_lo!$H$5,Re_lo!$N$5:$O$16,2,0)),AY720,""))</f>
        <v/>
      </c>
      <c r="CB720" s="125" t="str">
        <f>IF(ISERR(IF(AND($I720=Re_lo!$E$5,CB$5=VLOOKUP(Re_lo!$H$5,Re_lo!$N$5:$O$16,2,0)),AZ720,"")),"",IF(AND($I720=Re_lo!$E$5,CB$5=VLOOKUP(Re_lo!$H$5,Re_lo!$N$5:$O$16,2,0)),AZ720,""))</f>
        <v/>
      </c>
      <c r="CC720" s="125" t="str">
        <f>IF(ISERR(IF(AND($I720=Re_lo!$E$5,CC$5=VLOOKUP(Re_lo!$H$5,Re_lo!$N$5:$O$16,2,0)),BA720,"")),"",IF(AND($I720=Re_lo!$E$5,CC$5=VLOOKUP(Re_lo!$H$5,Re_lo!$N$5:$O$16,2,0)),BA720,""))</f>
        <v/>
      </c>
      <c r="CD720" s="125" t="str">
        <f>IF(ISERR(IF(AND($I720=Re_lo!$E$5,CD$5=VLOOKUP(Re_lo!$H$5,Re_lo!$N$5:$O$16,2,0)),BB720,"")),"",IF(AND($I720=Re_lo!$E$5,CD$5=VLOOKUP(Re_lo!$H$5,Re_lo!$N$5:$O$16,2,0)),BB720,""))</f>
        <v/>
      </c>
      <c r="CF720" s="125" t="str">
        <f>IF($C720="","",COUNTIFS(Con_ve!$C$6:$C$1005,$C720,Con_ve!$Q$6:$Q$1005,Cad_cl!CF$5))</f>
        <v/>
      </c>
      <c r="CG720" s="125" t="str">
        <f>IF($C720="","",COUNTIFS(Con_ve!$C$6:$C$1005,$C720,Con_ve!$Q$6:$Q$1005,Cad_cl!CG$5))</f>
        <v/>
      </c>
      <c r="CH720" s="125" t="str">
        <f>IF($C720="","",COUNTIFS(Con_ve!$C$6:$C$1005,$C720,Con_ve!$Q$6:$Q$1005,Cad_cl!CH$5))</f>
        <v/>
      </c>
      <c r="CI720" s="125" t="str">
        <f>IF($C720="","",COUNTIFS(Con_ve!$C$6:$C$1005,$C720,Con_ve!$Q$6:$Q$1005,Cad_cl!CI$5))</f>
        <v/>
      </c>
      <c r="CJ720" s="125" t="str">
        <f>IF($C720="","",COUNTIFS(Con_ve!$C$6:$C$1005,$C720,Con_ve!$Q$6:$Q$1005,Cad_cl!CJ$5))</f>
        <v/>
      </c>
      <c r="CK720" s="125" t="str">
        <f>IF($C720="","",COUNTIFS(Con_ve!$C$6:$C$1005,$C720,Con_ve!$Q$6:$Q$1005,Cad_cl!CK$5))</f>
        <v/>
      </c>
      <c r="CL720" s="125" t="str">
        <f>IF($C720="","",COUNTIFS(Con_ve!$C$6:$C$1005,$C720,Con_ve!$Q$6:$Q$1005,Cad_cl!CL$5))</f>
        <v/>
      </c>
      <c r="CM720" s="125" t="str">
        <f>IF($C720="","",COUNTIFS(Con_ve!$C$6:$C$1005,$C720,Con_ve!$Q$6:$Q$1005,Cad_cl!CM$5))</f>
        <v/>
      </c>
      <c r="CN720" s="125" t="str">
        <f>IF($C720="","",COUNTIFS(Con_ve!$C$6:$C$1005,$C720,Con_ve!$Q$6:$Q$1005,Cad_cl!CN$5))</f>
        <v/>
      </c>
      <c r="CO720" s="125" t="str">
        <f>IF($C720="","",COUNTIFS(Con_ve!$C$6:$C$1005,$C720,Con_ve!$Q$6:$Q$1005,Cad_cl!CO$5))</f>
        <v/>
      </c>
      <c r="CP720" s="125" t="str">
        <f>IF($C720="","",COUNTIFS(Con_ve!$C$6:$C$1005,$C720,Con_ve!$Q$6:$Q$1005,Cad_cl!CP$5))</f>
        <v/>
      </c>
      <c r="CQ720" s="125" t="str">
        <f>IF($C720="","",COUNTIFS(Con_ve!$C$6:$C$1005,$C720,Con_ve!$Q$6:$Q$1005,Cad_cl!CQ$5))</f>
        <v/>
      </c>
      <c r="CR720" s="125">
        <f t="shared" si="35"/>
        <v>0</v>
      </c>
    </row>
    <row r="721" spans="3:96" ht="30" customHeight="1">
      <c r="C721" s="153"/>
      <c r="D721" s="153"/>
      <c r="E721" s="154"/>
      <c r="F721" s="153"/>
      <c r="G721" s="155"/>
      <c r="H721" s="153"/>
      <c r="I721" s="153"/>
      <c r="J721" s="132" t="s">
        <v>309</v>
      </c>
      <c r="K721" s="133" t="s">
        <v>309</v>
      </c>
      <c r="L721" s="153"/>
      <c r="M721" s="153"/>
      <c r="N721" s="153"/>
      <c r="O721" s="153"/>
      <c r="P721" s="153"/>
      <c r="Q721" s="153"/>
      <c r="AP721" s="134" t="str">
        <f>IF(ISERR(IF($C721="","",SUMIFS(Con_ve!$F$6:$F$1005,Con_ve!$C$6:$C$1005,$C721,Con_ve!$I$6:$I$1005,"Fechada",Con_ve!$Q$6:$Q$1005,Cad_cl!AP$5))),"",IF($C721="","",SUMIFS(Con_ve!$F$6:$F$1005,Con_ve!$C$6:$C$1005,$C721,Con_ve!$I$6:$I$1005,"Fechada",Con_ve!$Q$6:$Q$1005,Cad_cl!AP$5)))</f>
        <v/>
      </c>
      <c r="AQ721" s="134" t="str">
        <f>IF(ISERR(IF($C721="","",SUMIFS(Con_ve!$F$6:$F$1005,Con_ve!$C$6:$C$1005,$C721,Con_ve!$I$6:$I$1005,"Fechada",Con_ve!$Q$6:$Q$1005,Cad_cl!AQ$5))),"",IF($C721="","",SUMIFS(Con_ve!$F$6:$F$1005,Con_ve!$C$6:$C$1005,$C721,Con_ve!$I$6:$I$1005,"Fechada",Con_ve!$Q$6:$Q$1005,Cad_cl!AQ$5)))</f>
        <v/>
      </c>
      <c r="AR721" s="134" t="str">
        <f>IF(ISERR(IF($C721="","",SUMIFS(Con_ve!$F$6:$F$1005,Con_ve!$C$6:$C$1005,$C721,Con_ve!$I$6:$I$1005,"Fechada",Con_ve!$Q$6:$Q$1005,Cad_cl!AR$5))),"",IF($C721="","",SUMIFS(Con_ve!$F$6:$F$1005,Con_ve!$C$6:$C$1005,$C721,Con_ve!$I$6:$I$1005,"Fechada",Con_ve!$Q$6:$Q$1005,Cad_cl!AR$5)))</f>
        <v/>
      </c>
      <c r="AS721" s="134" t="str">
        <f>IF(ISERR(IF($C721="","",SUMIFS(Con_ve!$F$6:$F$1005,Con_ve!$C$6:$C$1005,$C721,Con_ve!$I$6:$I$1005,"Fechada",Con_ve!$Q$6:$Q$1005,Cad_cl!AS$5))),"",IF($C721="","",SUMIFS(Con_ve!$F$6:$F$1005,Con_ve!$C$6:$C$1005,$C721,Con_ve!$I$6:$I$1005,"Fechada",Con_ve!$Q$6:$Q$1005,Cad_cl!AS$5)))</f>
        <v/>
      </c>
      <c r="AT721" s="134" t="str">
        <f>IF(ISERR(IF($C721="","",SUMIFS(Con_ve!$F$6:$F$1005,Con_ve!$C$6:$C$1005,$C721,Con_ve!$I$6:$I$1005,"Fechada",Con_ve!$Q$6:$Q$1005,Cad_cl!AT$5))),"",IF($C721="","",SUMIFS(Con_ve!$F$6:$F$1005,Con_ve!$C$6:$C$1005,$C721,Con_ve!$I$6:$I$1005,"Fechada",Con_ve!$Q$6:$Q$1005,Cad_cl!AT$5)))</f>
        <v/>
      </c>
      <c r="AU721" s="134" t="str">
        <f>IF(ISERR(IF($C721="","",SUMIFS(Con_ve!$F$6:$F$1005,Con_ve!$C$6:$C$1005,$C721,Con_ve!$I$6:$I$1005,"Fechada",Con_ve!$Q$6:$Q$1005,Cad_cl!AU$5))),"",IF($C721="","",SUMIFS(Con_ve!$F$6:$F$1005,Con_ve!$C$6:$C$1005,$C721,Con_ve!$I$6:$I$1005,"Fechada",Con_ve!$Q$6:$Q$1005,Cad_cl!AU$5)))</f>
        <v/>
      </c>
      <c r="AV721" s="134" t="str">
        <f>IF(ISERR(IF($C721="","",SUMIFS(Con_ve!$F$6:$F$1005,Con_ve!$C$6:$C$1005,$C721,Con_ve!$I$6:$I$1005,"Fechada",Con_ve!$Q$6:$Q$1005,Cad_cl!AV$5))),"",IF($C721="","",SUMIFS(Con_ve!$F$6:$F$1005,Con_ve!$C$6:$C$1005,$C721,Con_ve!$I$6:$I$1005,"Fechada",Con_ve!$Q$6:$Q$1005,Cad_cl!AV$5)))</f>
        <v/>
      </c>
      <c r="AW721" s="134" t="str">
        <f>IF(ISERR(IF($C721="","",SUMIFS(Con_ve!$F$6:$F$1005,Con_ve!$C$6:$C$1005,$C721,Con_ve!$I$6:$I$1005,"Fechada",Con_ve!$Q$6:$Q$1005,Cad_cl!AW$5))),"",IF($C721="","",SUMIFS(Con_ve!$F$6:$F$1005,Con_ve!$C$6:$C$1005,$C721,Con_ve!$I$6:$I$1005,"Fechada",Con_ve!$Q$6:$Q$1005,Cad_cl!AW$5)))</f>
        <v/>
      </c>
      <c r="AX721" s="134" t="str">
        <f>IF(ISERR(IF($C721="","",SUMIFS(Con_ve!$F$6:$F$1005,Con_ve!$C$6:$C$1005,$C721,Con_ve!$I$6:$I$1005,"Fechada",Con_ve!$Q$6:$Q$1005,Cad_cl!AX$5))),"",IF($C721="","",SUMIFS(Con_ve!$F$6:$F$1005,Con_ve!$C$6:$C$1005,$C721,Con_ve!$I$6:$I$1005,"Fechada",Con_ve!$Q$6:$Q$1005,Cad_cl!AX$5)))</f>
        <v/>
      </c>
      <c r="AY721" s="134" t="str">
        <f>IF(ISERR(IF($C721="","",SUMIFS(Con_ve!$F$6:$F$1005,Con_ve!$C$6:$C$1005,$C721,Con_ve!$I$6:$I$1005,"Fechada",Con_ve!$Q$6:$Q$1005,Cad_cl!AY$5))),"",IF($C721="","",SUMIFS(Con_ve!$F$6:$F$1005,Con_ve!$C$6:$C$1005,$C721,Con_ve!$I$6:$I$1005,"Fechada",Con_ve!$Q$6:$Q$1005,Cad_cl!AY$5)))</f>
        <v/>
      </c>
      <c r="AZ721" s="134" t="str">
        <f>IF(ISERR(IF($C721="","",SUMIFS(Con_ve!$F$6:$F$1005,Con_ve!$C$6:$C$1005,$C721,Con_ve!$I$6:$I$1005,"Fechada",Con_ve!$Q$6:$Q$1005,Cad_cl!AZ$5))),"",IF($C721="","",SUMIFS(Con_ve!$F$6:$F$1005,Con_ve!$C$6:$C$1005,$C721,Con_ve!$I$6:$I$1005,"Fechada",Con_ve!$Q$6:$Q$1005,Cad_cl!AZ$5)))</f>
        <v/>
      </c>
      <c r="BA721" s="134" t="str">
        <f>IF(ISERR(IF($C721="","",SUMIFS(Con_ve!$F$6:$F$1005,Con_ve!$C$6:$C$1005,$C721,Con_ve!$I$6:$I$1005,"Fechada",Con_ve!$Q$6:$Q$1005,Cad_cl!BA$5))),"",IF($C721="","",SUMIFS(Con_ve!$F$6:$F$1005,Con_ve!$C$6:$C$1005,$C721,Con_ve!$I$6:$I$1005,"Fechada",Con_ve!$Q$6:$Q$1005,Cad_cl!BA$5)))</f>
        <v/>
      </c>
      <c r="BB721" s="134">
        <f t="shared" si="33"/>
        <v>0</v>
      </c>
      <c r="BD721" s="134" t="str">
        <f>IF(ISERR(IF($C721="","",SUMIFS(Con_ve!$F$6:$F$1005,Con_ve!$C$6:$C$1005,$C721,Con_ve!$I$6:$I$1005,"Em negociação",Con_ve!$Q$6:$Q$1005,Cad_cl!BD$5))),"",IF($C721="","",SUMIFS(Con_ve!$F$6:$F$1005,Con_ve!$C$6:$C$1005,$C721,Con_ve!$I$6:$I$1005,"Em negociação",Con_ve!$Q$6:$Q$1005,Cad_cl!BD$5)))</f>
        <v/>
      </c>
      <c r="BE721" s="134" t="str">
        <f>IF(ISERR(IF($C721="","",SUMIFS(Con_ve!$F$6:$F$1005,Con_ve!$C$6:$C$1005,$C721,Con_ve!$I$6:$I$1005,"Em negociação",Con_ve!$Q$6:$Q$1005,Cad_cl!BE$5))),"",IF($C721="","",SUMIFS(Con_ve!$F$6:$F$1005,Con_ve!$C$6:$C$1005,$C721,Con_ve!$I$6:$I$1005,"Em negociação",Con_ve!$Q$6:$Q$1005,Cad_cl!BE$5)))</f>
        <v/>
      </c>
      <c r="BF721" s="134" t="str">
        <f>IF(ISERR(IF($C721="","",SUMIFS(Con_ve!$F$6:$F$1005,Con_ve!$C$6:$C$1005,$C721,Con_ve!$I$6:$I$1005,"Em negociação",Con_ve!$Q$6:$Q$1005,Cad_cl!BF$5))),"",IF($C721="","",SUMIFS(Con_ve!$F$6:$F$1005,Con_ve!$C$6:$C$1005,$C721,Con_ve!$I$6:$I$1005,"Em negociação",Con_ve!$Q$6:$Q$1005,Cad_cl!BF$5)))</f>
        <v/>
      </c>
      <c r="BG721" s="134" t="str">
        <f>IF(ISERR(IF($C721="","",SUMIFS(Con_ve!$F$6:$F$1005,Con_ve!$C$6:$C$1005,$C721,Con_ve!$I$6:$I$1005,"Em negociação",Con_ve!$Q$6:$Q$1005,Cad_cl!BG$5))),"",IF($C721="","",SUMIFS(Con_ve!$F$6:$F$1005,Con_ve!$C$6:$C$1005,$C721,Con_ve!$I$6:$I$1005,"Em negociação",Con_ve!$Q$6:$Q$1005,Cad_cl!BG$5)))</f>
        <v/>
      </c>
      <c r="BH721" s="134" t="str">
        <f>IF(ISERR(IF($C721="","",SUMIFS(Con_ve!$F$6:$F$1005,Con_ve!$C$6:$C$1005,$C721,Con_ve!$I$6:$I$1005,"Em negociação",Con_ve!$Q$6:$Q$1005,Cad_cl!BH$5))),"",IF($C721="","",SUMIFS(Con_ve!$F$6:$F$1005,Con_ve!$C$6:$C$1005,$C721,Con_ve!$I$6:$I$1005,"Em negociação",Con_ve!$Q$6:$Q$1005,Cad_cl!BH$5)))</f>
        <v/>
      </c>
      <c r="BI721" s="134" t="str">
        <f>IF(ISERR(IF($C721="","",SUMIFS(Con_ve!$F$6:$F$1005,Con_ve!$C$6:$C$1005,$C721,Con_ve!$I$6:$I$1005,"Em negociação",Con_ve!$Q$6:$Q$1005,Cad_cl!BI$5))),"",IF($C721="","",SUMIFS(Con_ve!$F$6:$F$1005,Con_ve!$C$6:$C$1005,$C721,Con_ve!$I$6:$I$1005,"Em negociação",Con_ve!$Q$6:$Q$1005,Cad_cl!BI$5)))</f>
        <v/>
      </c>
      <c r="BJ721" s="134" t="str">
        <f>IF(ISERR(IF($C721="","",SUMIFS(Con_ve!$F$6:$F$1005,Con_ve!$C$6:$C$1005,$C721,Con_ve!$I$6:$I$1005,"Em negociação",Con_ve!$Q$6:$Q$1005,Cad_cl!BJ$5))),"",IF($C721="","",SUMIFS(Con_ve!$F$6:$F$1005,Con_ve!$C$6:$C$1005,$C721,Con_ve!$I$6:$I$1005,"Em negociação",Con_ve!$Q$6:$Q$1005,Cad_cl!BJ$5)))</f>
        <v/>
      </c>
      <c r="BK721" s="134" t="str">
        <f>IF(ISERR(IF($C721="","",SUMIFS(Con_ve!$F$6:$F$1005,Con_ve!$C$6:$C$1005,$C721,Con_ve!$I$6:$I$1005,"Em negociação",Con_ve!$Q$6:$Q$1005,Cad_cl!BK$5))),"",IF($C721="","",SUMIFS(Con_ve!$F$6:$F$1005,Con_ve!$C$6:$C$1005,$C721,Con_ve!$I$6:$I$1005,"Em negociação",Con_ve!$Q$6:$Q$1005,Cad_cl!BK$5)))</f>
        <v/>
      </c>
      <c r="BL721" s="134" t="str">
        <f>IF(ISERR(IF($C721="","",SUMIFS(Con_ve!$F$6:$F$1005,Con_ve!$C$6:$C$1005,$C721,Con_ve!$I$6:$I$1005,"Em negociação",Con_ve!$Q$6:$Q$1005,Cad_cl!BL$5))),"",IF($C721="","",SUMIFS(Con_ve!$F$6:$F$1005,Con_ve!$C$6:$C$1005,$C721,Con_ve!$I$6:$I$1005,"Em negociação",Con_ve!$Q$6:$Q$1005,Cad_cl!BL$5)))</f>
        <v/>
      </c>
      <c r="BM721" s="134" t="str">
        <f>IF(ISERR(IF($C721="","",SUMIFS(Con_ve!$F$6:$F$1005,Con_ve!$C$6:$C$1005,$C721,Con_ve!$I$6:$I$1005,"Em negociação",Con_ve!$Q$6:$Q$1005,Cad_cl!BM$5))),"",IF($C721="","",SUMIFS(Con_ve!$F$6:$F$1005,Con_ve!$C$6:$C$1005,$C721,Con_ve!$I$6:$I$1005,"Em negociação",Con_ve!$Q$6:$Q$1005,Cad_cl!BM$5)))</f>
        <v/>
      </c>
      <c r="BN721" s="134" t="str">
        <f>IF(ISERR(IF($C721="","",SUMIFS(Con_ve!$F$6:$F$1005,Con_ve!$C$6:$C$1005,$C721,Con_ve!$I$6:$I$1005,"Em negociação",Con_ve!$Q$6:$Q$1005,Cad_cl!BN$5))),"",IF($C721="","",SUMIFS(Con_ve!$F$6:$F$1005,Con_ve!$C$6:$C$1005,$C721,Con_ve!$I$6:$I$1005,"Em negociação",Con_ve!$Q$6:$Q$1005,Cad_cl!BN$5)))</f>
        <v/>
      </c>
      <c r="BO721" s="134" t="str">
        <f>IF(ISERR(IF($C721="","",SUMIFS(Con_ve!$F$6:$F$1005,Con_ve!$C$6:$C$1005,$C721,Con_ve!$I$6:$I$1005,"Em negociação",Con_ve!$Q$6:$Q$1005,Cad_cl!BO$5))),"",IF($C721="","",SUMIFS(Con_ve!$F$6:$F$1005,Con_ve!$C$6:$C$1005,$C721,Con_ve!$I$6:$I$1005,"Em negociação",Con_ve!$Q$6:$Q$1005,Cad_cl!BO$5)))</f>
        <v/>
      </c>
      <c r="BP721" s="134">
        <f t="shared" si="34"/>
        <v>0</v>
      </c>
      <c r="BR721" s="125" t="str">
        <f>IF(ISERR(IF(AND($I721=Re_lo!$E$5,BR$5=VLOOKUP(Re_lo!$H$5,Re_lo!$N$5:$O$16,2,0)),AP721,"")),"",IF(AND($I721=Re_lo!$E$5,BR$5=VLOOKUP(Re_lo!$H$5,Re_lo!$N$5:$O$16,2,0)),AP721,""))</f>
        <v/>
      </c>
      <c r="BS721" s="125" t="str">
        <f>IF(ISERR(IF(AND($I721=Re_lo!$E$5,BS$5=VLOOKUP(Re_lo!$H$5,Re_lo!$N$5:$O$16,2,0)),AQ721,"")),"",IF(AND($I721=Re_lo!$E$5,BS$5=VLOOKUP(Re_lo!$H$5,Re_lo!$N$5:$O$16,2,0)),AQ721,""))</f>
        <v/>
      </c>
      <c r="BT721" s="125" t="str">
        <f>IF(ISERR(IF(AND($I721=Re_lo!$E$5,BT$5=VLOOKUP(Re_lo!$H$5,Re_lo!$N$5:$O$16,2,0)),AR721,"")),"",IF(AND($I721=Re_lo!$E$5,BT$5=VLOOKUP(Re_lo!$H$5,Re_lo!$N$5:$O$16,2,0)),AR721,""))</f>
        <v/>
      </c>
      <c r="BU721" s="125" t="str">
        <f>IF(ISERR(IF(AND($I721=Re_lo!$E$5,BU$5=VLOOKUP(Re_lo!$H$5,Re_lo!$N$5:$O$16,2,0)),AS721,"")),"",IF(AND($I721=Re_lo!$E$5,BU$5=VLOOKUP(Re_lo!$H$5,Re_lo!$N$5:$O$16,2,0)),AS721,""))</f>
        <v/>
      </c>
      <c r="BV721" s="125" t="str">
        <f>IF(ISERR(IF(AND($I721=Re_lo!$E$5,BV$5=VLOOKUP(Re_lo!$H$5,Re_lo!$N$5:$O$16,2,0)),AT721,"")),"",IF(AND($I721=Re_lo!$E$5,BV$5=VLOOKUP(Re_lo!$H$5,Re_lo!$N$5:$O$16,2,0)),AT721,""))</f>
        <v/>
      </c>
      <c r="BW721" s="125" t="str">
        <f>IF(ISERR(IF(AND($I721=Re_lo!$E$5,BW$5=VLOOKUP(Re_lo!$H$5,Re_lo!$N$5:$O$16,2,0)),AU721,"")),"",IF(AND($I721=Re_lo!$E$5,BW$5=VLOOKUP(Re_lo!$H$5,Re_lo!$N$5:$O$16,2,0)),AU721,""))</f>
        <v/>
      </c>
      <c r="BX721" s="125" t="str">
        <f>IF(ISERR(IF(AND($I721=Re_lo!$E$5,BX$5=VLOOKUP(Re_lo!$H$5,Re_lo!$N$5:$O$16,2,0)),AV721,"")),"",IF(AND($I721=Re_lo!$E$5,BX$5=VLOOKUP(Re_lo!$H$5,Re_lo!$N$5:$O$16,2,0)),AV721,""))</f>
        <v/>
      </c>
      <c r="BY721" s="125" t="str">
        <f>IF(ISERR(IF(AND($I721=Re_lo!$E$5,BY$5=VLOOKUP(Re_lo!$H$5,Re_lo!$N$5:$O$16,2,0)),AW721,"")),"",IF(AND($I721=Re_lo!$E$5,BY$5=VLOOKUP(Re_lo!$H$5,Re_lo!$N$5:$O$16,2,0)),AW721,""))</f>
        <v/>
      </c>
      <c r="BZ721" s="125" t="str">
        <f>IF(ISERR(IF(AND($I721=Re_lo!$E$5,BZ$5=VLOOKUP(Re_lo!$H$5,Re_lo!$N$5:$O$16,2,0)),AX721,"")),"",IF(AND($I721=Re_lo!$E$5,BZ$5=VLOOKUP(Re_lo!$H$5,Re_lo!$N$5:$O$16,2,0)),AX721,""))</f>
        <v/>
      </c>
      <c r="CA721" s="125" t="str">
        <f>IF(ISERR(IF(AND($I721=Re_lo!$E$5,CA$5=VLOOKUP(Re_lo!$H$5,Re_lo!$N$5:$O$16,2,0)),AY721,"")),"",IF(AND($I721=Re_lo!$E$5,CA$5=VLOOKUP(Re_lo!$H$5,Re_lo!$N$5:$O$16,2,0)),AY721,""))</f>
        <v/>
      </c>
      <c r="CB721" s="125" t="str">
        <f>IF(ISERR(IF(AND($I721=Re_lo!$E$5,CB$5=VLOOKUP(Re_lo!$H$5,Re_lo!$N$5:$O$16,2,0)),AZ721,"")),"",IF(AND($I721=Re_lo!$E$5,CB$5=VLOOKUP(Re_lo!$H$5,Re_lo!$N$5:$O$16,2,0)),AZ721,""))</f>
        <v/>
      </c>
      <c r="CC721" s="125" t="str">
        <f>IF(ISERR(IF(AND($I721=Re_lo!$E$5,CC$5=VLOOKUP(Re_lo!$H$5,Re_lo!$N$5:$O$16,2,0)),BA721,"")),"",IF(AND($I721=Re_lo!$E$5,CC$5=VLOOKUP(Re_lo!$H$5,Re_lo!$N$5:$O$16,2,0)),BA721,""))</f>
        <v/>
      </c>
      <c r="CD721" s="125" t="str">
        <f>IF(ISERR(IF(AND($I721=Re_lo!$E$5,CD$5=VLOOKUP(Re_lo!$H$5,Re_lo!$N$5:$O$16,2,0)),BB721,"")),"",IF(AND($I721=Re_lo!$E$5,CD$5=VLOOKUP(Re_lo!$H$5,Re_lo!$N$5:$O$16,2,0)),BB721,""))</f>
        <v/>
      </c>
      <c r="CF721" s="125" t="str">
        <f>IF($C721="","",COUNTIFS(Con_ve!$C$6:$C$1005,$C721,Con_ve!$Q$6:$Q$1005,Cad_cl!CF$5))</f>
        <v/>
      </c>
      <c r="CG721" s="125" t="str">
        <f>IF($C721="","",COUNTIFS(Con_ve!$C$6:$C$1005,$C721,Con_ve!$Q$6:$Q$1005,Cad_cl!CG$5))</f>
        <v/>
      </c>
      <c r="CH721" s="125" t="str">
        <f>IF($C721="","",COUNTIFS(Con_ve!$C$6:$C$1005,$C721,Con_ve!$Q$6:$Q$1005,Cad_cl!CH$5))</f>
        <v/>
      </c>
      <c r="CI721" s="125" t="str">
        <f>IF($C721="","",COUNTIFS(Con_ve!$C$6:$C$1005,$C721,Con_ve!$Q$6:$Q$1005,Cad_cl!CI$5))</f>
        <v/>
      </c>
      <c r="CJ721" s="125" t="str">
        <f>IF($C721="","",COUNTIFS(Con_ve!$C$6:$C$1005,$C721,Con_ve!$Q$6:$Q$1005,Cad_cl!CJ$5))</f>
        <v/>
      </c>
      <c r="CK721" s="125" t="str">
        <f>IF($C721="","",COUNTIFS(Con_ve!$C$6:$C$1005,$C721,Con_ve!$Q$6:$Q$1005,Cad_cl!CK$5))</f>
        <v/>
      </c>
      <c r="CL721" s="125" t="str">
        <f>IF($C721="","",COUNTIFS(Con_ve!$C$6:$C$1005,$C721,Con_ve!$Q$6:$Q$1005,Cad_cl!CL$5))</f>
        <v/>
      </c>
      <c r="CM721" s="125" t="str">
        <f>IF($C721="","",COUNTIFS(Con_ve!$C$6:$C$1005,$C721,Con_ve!$Q$6:$Q$1005,Cad_cl!CM$5))</f>
        <v/>
      </c>
      <c r="CN721" s="125" t="str">
        <f>IF($C721="","",COUNTIFS(Con_ve!$C$6:$C$1005,$C721,Con_ve!$Q$6:$Q$1005,Cad_cl!CN$5))</f>
        <v/>
      </c>
      <c r="CO721" s="125" t="str">
        <f>IF($C721="","",COUNTIFS(Con_ve!$C$6:$C$1005,$C721,Con_ve!$Q$6:$Q$1005,Cad_cl!CO$5))</f>
        <v/>
      </c>
      <c r="CP721" s="125" t="str">
        <f>IF($C721="","",COUNTIFS(Con_ve!$C$6:$C$1005,$C721,Con_ve!$Q$6:$Q$1005,Cad_cl!CP$5))</f>
        <v/>
      </c>
      <c r="CQ721" s="125" t="str">
        <f>IF($C721="","",COUNTIFS(Con_ve!$C$6:$C$1005,$C721,Con_ve!$Q$6:$Q$1005,Cad_cl!CQ$5))</f>
        <v/>
      </c>
      <c r="CR721" s="125">
        <f t="shared" si="35"/>
        <v>0</v>
      </c>
    </row>
    <row r="722" spans="3:96" ht="30" customHeight="1">
      <c r="C722" s="153"/>
      <c r="D722" s="153"/>
      <c r="E722" s="154"/>
      <c r="F722" s="153"/>
      <c r="G722" s="155"/>
      <c r="H722" s="153"/>
      <c r="I722" s="153"/>
      <c r="J722" s="132" t="s">
        <v>309</v>
      </c>
      <c r="K722" s="133" t="s">
        <v>309</v>
      </c>
      <c r="L722" s="153"/>
      <c r="M722" s="153"/>
      <c r="N722" s="153"/>
      <c r="O722" s="153"/>
      <c r="P722" s="153"/>
      <c r="Q722" s="153"/>
      <c r="AP722" s="134" t="str">
        <f>IF(ISERR(IF($C722="","",SUMIFS(Con_ve!$F$6:$F$1005,Con_ve!$C$6:$C$1005,$C722,Con_ve!$I$6:$I$1005,"Fechada",Con_ve!$Q$6:$Q$1005,Cad_cl!AP$5))),"",IF($C722="","",SUMIFS(Con_ve!$F$6:$F$1005,Con_ve!$C$6:$C$1005,$C722,Con_ve!$I$6:$I$1005,"Fechada",Con_ve!$Q$6:$Q$1005,Cad_cl!AP$5)))</f>
        <v/>
      </c>
      <c r="AQ722" s="134" t="str">
        <f>IF(ISERR(IF($C722="","",SUMIFS(Con_ve!$F$6:$F$1005,Con_ve!$C$6:$C$1005,$C722,Con_ve!$I$6:$I$1005,"Fechada",Con_ve!$Q$6:$Q$1005,Cad_cl!AQ$5))),"",IF($C722="","",SUMIFS(Con_ve!$F$6:$F$1005,Con_ve!$C$6:$C$1005,$C722,Con_ve!$I$6:$I$1005,"Fechada",Con_ve!$Q$6:$Q$1005,Cad_cl!AQ$5)))</f>
        <v/>
      </c>
      <c r="AR722" s="134" t="str">
        <f>IF(ISERR(IF($C722="","",SUMIFS(Con_ve!$F$6:$F$1005,Con_ve!$C$6:$C$1005,$C722,Con_ve!$I$6:$I$1005,"Fechada",Con_ve!$Q$6:$Q$1005,Cad_cl!AR$5))),"",IF($C722="","",SUMIFS(Con_ve!$F$6:$F$1005,Con_ve!$C$6:$C$1005,$C722,Con_ve!$I$6:$I$1005,"Fechada",Con_ve!$Q$6:$Q$1005,Cad_cl!AR$5)))</f>
        <v/>
      </c>
      <c r="AS722" s="134" t="str">
        <f>IF(ISERR(IF($C722="","",SUMIFS(Con_ve!$F$6:$F$1005,Con_ve!$C$6:$C$1005,$C722,Con_ve!$I$6:$I$1005,"Fechada",Con_ve!$Q$6:$Q$1005,Cad_cl!AS$5))),"",IF($C722="","",SUMIFS(Con_ve!$F$6:$F$1005,Con_ve!$C$6:$C$1005,$C722,Con_ve!$I$6:$I$1005,"Fechada",Con_ve!$Q$6:$Q$1005,Cad_cl!AS$5)))</f>
        <v/>
      </c>
      <c r="AT722" s="134" t="str">
        <f>IF(ISERR(IF($C722="","",SUMIFS(Con_ve!$F$6:$F$1005,Con_ve!$C$6:$C$1005,$C722,Con_ve!$I$6:$I$1005,"Fechada",Con_ve!$Q$6:$Q$1005,Cad_cl!AT$5))),"",IF($C722="","",SUMIFS(Con_ve!$F$6:$F$1005,Con_ve!$C$6:$C$1005,$C722,Con_ve!$I$6:$I$1005,"Fechada",Con_ve!$Q$6:$Q$1005,Cad_cl!AT$5)))</f>
        <v/>
      </c>
      <c r="AU722" s="134" t="str">
        <f>IF(ISERR(IF($C722="","",SUMIFS(Con_ve!$F$6:$F$1005,Con_ve!$C$6:$C$1005,$C722,Con_ve!$I$6:$I$1005,"Fechada",Con_ve!$Q$6:$Q$1005,Cad_cl!AU$5))),"",IF($C722="","",SUMIFS(Con_ve!$F$6:$F$1005,Con_ve!$C$6:$C$1005,$C722,Con_ve!$I$6:$I$1005,"Fechada",Con_ve!$Q$6:$Q$1005,Cad_cl!AU$5)))</f>
        <v/>
      </c>
      <c r="AV722" s="134" t="str">
        <f>IF(ISERR(IF($C722="","",SUMIFS(Con_ve!$F$6:$F$1005,Con_ve!$C$6:$C$1005,$C722,Con_ve!$I$6:$I$1005,"Fechada",Con_ve!$Q$6:$Q$1005,Cad_cl!AV$5))),"",IF($C722="","",SUMIFS(Con_ve!$F$6:$F$1005,Con_ve!$C$6:$C$1005,$C722,Con_ve!$I$6:$I$1005,"Fechada",Con_ve!$Q$6:$Q$1005,Cad_cl!AV$5)))</f>
        <v/>
      </c>
      <c r="AW722" s="134" t="str">
        <f>IF(ISERR(IF($C722="","",SUMIFS(Con_ve!$F$6:$F$1005,Con_ve!$C$6:$C$1005,$C722,Con_ve!$I$6:$I$1005,"Fechada",Con_ve!$Q$6:$Q$1005,Cad_cl!AW$5))),"",IF($C722="","",SUMIFS(Con_ve!$F$6:$F$1005,Con_ve!$C$6:$C$1005,$C722,Con_ve!$I$6:$I$1005,"Fechada",Con_ve!$Q$6:$Q$1005,Cad_cl!AW$5)))</f>
        <v/>
      </c>
      <c r="AX722" s="134" t="str">
        <f>IF(ISERR(IF($C722="","",SUMIFS(Con_ve!$F$6:$F$1005,Con_ve!$C$6:$C$1005,$C722,Con_ve!$I$6:$I$1005,"Fechada",Con_ve!$Q$6:$Q$1005,Cad_cl!AX$5))),"",IF($C722="","",SUMIFS(Con_ve!$F$6:$F$1005,Con_ve!$C$6:$C$1005,$C722,Con_ve!$I$6:$I$1005,"Fechada",Con_ve!$Q$6:$Q$1005,Cad_cl!AX$5)))</f>
        <v/>
      </c>
      <c r="AY722" s="134" t="str">
        <f>IF(ISERR(IF($C722="","",SUMIFS(Con_ve!$F$6:$F$1005,Con_ve!$C$6:$C$1005,$C722,Con_ve!$I$6:$I$1005,"Fechada",Con_ve!$Q$6:$Q$1005,Cad_cl!AY$5))),"",IF($C722="","",SUMIFS(Con_ve!$F$6:$F$1005,Con_ve!$C$6:$C$1005,$C722,Con_ve!$I$6:$I$1005,"Fechada",Con_ve!$Q$6:$Q$1005,Cad_cl!AY$5)))</f>
        <v/>
      </c>
      <c r="AZ722" s="134" t="str">
        <f>IF(ISERR(IF($C722="","",SUMIFS(Con_ve!$F$6:$F$1005,Con_ve!$C$6:$C$1005,$C722,Con_ve!$I$6:$I$1005,"Fechada",Con_ve!$Q$6:$Q$1005,Cad_cl!AZ$5))),"",IF($C722="","",SUMIFS(Con_ve!$F$6:$F$1005,Con_ve!$C$6:$C$1005,$C722,Con_ve!$I$6:$I$1005,"Fechada",Con_ve!$Q$6:$Q$1005,Cad_cl!AZ$5)))</f>
        <v/>
      </c>
      <c r="BA722" s="134" t="str">
        <f>IF(ISERR(IF($C722="","",SUMIFS(Con_ve!$F$6:$F$1005,Con_ve!$C$6:$C$1005,$C722,Con_ve!$I$6:$I$1005,"Fechada",Con_ve!$Q$6:$Q$1005,Cad_cl!BA$5))),"",IF($C722="","",SUMIFS(Con_ve!$F$6:$F$1005,Con_ve!$C$6:$C$1005,$C722,Con_ve!$I$6:$I$1005,"Fechada",Con_ve!$Q$6:$Q$1005,Cad_cl!BA$5)))</f>
        <v/>
      </c>
      <c r="BB722" s="134">
        <f t="shared" si="33"/>
        <v>0</v>
      </c>
      <c r="BD722" s="134" t="str">
        <f>IF(ISERR(IF($C722="","",SUMIFS(Con_ve!$F$6:$F$1005,Con_ve!$C$6:$C$1005,$C722,Con_ve!$I$6:$I$1005,"Em negociação",Con_ve!$Q$6:$Q$1005,Cad_cl!BD$5))),"",IF($C722="","",SUMIFS(Con_ve!$F$6:$F$1005,Con_ve!$C$6:$C$1005,$C722,Con_ve!$I$6:$I$1005,"Em negociação",Con_ve!$Q$6:$Q$1005,Cad_cl!BD$5)))</f>
        <v/>
      </c>
      <c r="BE722" s="134" t="str">
        <f>IF(ISERR(IF($C722="","",SUMIFS(Con_ve!$F$6:$F$1005,Con_ve!$C$6:$C$1005,$C722,Con_ve!$I$6:$I$1005,"Em negociação",Con_ve!$Q$6:$Q$1005,Cad_cl!BE$5))),"",IF($C722="","",SUMIFS(Con_ve!$F$6:$F$1005,Con_ve!$C$6:$C$1005,$C722,Con_ve!$I$6:$I$1005,"Em negociação",Con_ve!$Q$6:$Q$1005,Cad_cl!BE$5)))</f>
        <v/>
      </c>
      <c r="BF722" s="134" t="str">
        <f>IF(ISERR(IF($C722="","",SUMIFS(Con_ve!$F$6:$F$1005,Con_ve!$C$6:$C$1005,$C722,Con_ve!$I$6:$I$1005,"Em negociação",Con_ve!$Q$6:$Q$1005,Cad_cl!BF$5))),"",IF($C722="","",SUMIFS(Con_ve!$F$6:$F$1005,Con_ve!$C$6:$C$1005,$C722,Con_ve!$I$6:$I$1005,"Em negociação",Con_ve!$Q$6:$Q$1005,Cad_cl!BF$5)))</f>
        <v/>
      </c>
      <c r="BG722" s="134" t="str">
        <f>IF(ISERR(IF($C722="","",SUMIFS(Con_ve!$F$6:$F$1005,Con_ve!$C$6:$C$1005,$C722,Con_ve!$I$6:$I$1005,"Em negociação",Con_ve!$Q$6:$Q$1005,Cad_cl!BG$5))),"",IF($C722="","",SUMIFS(Con_ve!$F$6:$F$1005,Con_ve!$C$6:$C$1005,$C722,Con_ve!$I$6:$I$1005,"Em negociação",Con_ve!$Q$6:$Q$1005,Cad_cl!BG$5)))</f>
        <v/>
      </c>
      <c r="BH722" s="134" t="str">
        <f>IF(ISERR(IF($C722="","",SUMIFS(Con_ve!$F$6:$F$1005,Con_ve!$C$6:$C$1005,$C722,Con_ve!$I$6:$I$1005,"Em negociação",Con_ve!$Q$6:$Q$1005,Cad_cl!BH$5))),"",IF($C722="","",SUMIFS(Con_ve!$F$6:$F$1005,Con_ve!$C$6:$C$1005,$C722,Con_ve!$I$6:$I$1005,"Em negociação",Con_ve!$Q$6:$Q$1005,Cad_cl!BH$5)))</f>
        <v/>
      </c>
      <c r="BI722" s="134" t="str">
        <f>IF(ISERR(IF($C722="","",SUMIFS(Con_ve!$F$6:$F$1005,Con_ve!$C$6:$C$1005,$C722,Con_ve!$I$6:$I$1005,"Em negociação",Con_ve!$Q$6:$Q$1005,Cad_cl!BI$5))),"",IF($C722="","",SUMIFS(Con_ve!$F$6:$F$1005,Con_ve!$C$6:$C$1005,$C722,Con_ve!$I$6:$I$1005,"Em negociação",Con_ve!$Q$6:$Q$1005,Cad_cl!BI$5)))</f>
        <v/>
      </c>
      <c r="BJ722" s="134" t="str">
        <f>IF(ISERR(IF($C722="","",SUMIFS(Con_ve!$F$6:$F$1005,Con_ve!$C$6:$C$1005,$C722,Con_ve!$I$6:$I$1005,"Em negociação",Con_ve!$Q$6:$Q$1005,Cad_cl!BJ$5))),"",IF($C722="","",SUMIFS(Con_ve!$F$6:$F$1005,Con_ve!$C$6:$C$1005,$C722,Con_ve!$I$6:$I$1005,"Em negociação",Con_ve!$Q$6:$Q$1005,Cad_cl!BJ$5)))</f>
        <v/>
      </c>
      <c r="BK722" s="134" t="str">
        <f>IF(ISERR(IF($C722="","",SUMIFS(Con_ve!$F$6:$F$1005,Con_ve!$C$6:$C$1005,$C722,Con_ve!$I$6:$I$1005,"Em negociação",Con_ve!$Q$6:$Q$1005,Cad_cl!BK$5))),"",IF($C722="","",SUMIFS(Con_ve!$F$6:$F$1005,Con_ve!$C$6:$C$1005,$C722,Con_ve!$I$6:$I$1005,"Em negociação",Con_ve!$Q$6:$Q$1005,Cad_cl!BK$5)))</f>
        <v/>
      </c>
      <c r="BL722" s="134" t="str">
        <f>IF(ISERR(IF($C722="","",SUMIFS(Con_ve!$F$6:$F$1005,Con_ve!$C$6:$C$1005,$C722,Con_ve!$I$6:$I$1005,"Em negociação",Con_ve!$Q$6:$Q$1005,Cad_cl!BL$5))),"",IF($C722="","",SUMIFS(Con_ve!$F$6:$F$1005,Con_ve!$C$6:$C$1005,$C722,Con_ve!$I$6:$I$1005,"Em negociação",Con_ve!$Q$6:$Q$1005,Cad_cl!BL$5)))</f>
        <v/>
      </c>
      <c r="BM722" s="134" t="str">
        <f>IF(ISERR(IF($C722="","",SUMIFS(Con_ve!$F$6:$F$1005,Con_ve!$C$6:$C$1005,$C722,Con_ve!$I$6:$I$1005,"Em negociação",Con_ve!$Q$6:$Q$1005,Cad_cl!BM$5))),"",IF($C722="","",SUMIFS(Con_ve!$F$6:$F$1005,Con_ve!$C$6:$C$1005,$C722,Con_ve!$I$6:$I$1005,"Em negociação",Con_ve!$Q$6:$Q$1005,Cad_cl!BM$5)))</f>
        <v/>
      </c>
      <c r="BN722" s="134" t="str">
        <f>IF(ISERR(IF($C722="","",SUMIFS(Con_ve!$F$6:$F$1005,Con_ve!$C$6:$C$1005,$C722,Con_ve!$I$6:$I$1005,"Em negociação",Con_ve!$Q$6:$Q$1005,Cad_cl!BN$5))),"",IF($C722="","",SUMIFS(Con_ve!$F$6:$F$1005,Con_ve!$C$6:$C$1005,$C722,Con_ve!$I$6:$I$1005,"Em negociação",Con_ve!$Q$6:$Q$1005,Cad_cl!BN$5)))</f>
        <v/>
      </c>
      <c r="BO722" s="134" t="str">
        <f>IF(ISERR(IF($C722="","",SUMIFS(Con_ve!$F$6:$F$1005,Con_ve!$C$6:$C$1005,$C722,Con_ve!$I$6:$I$1005,"Em negociação",Con_ve!$Q$6:$Q$1005,Cad_cl!BO$5))),"",IF($C722="","",SUMIFS(Con_ve!$F$6:$F$1005,Con_ve!$C$6:$C$1005,$C722,Con_ve!$I$6:$I$1005,"Em negociação",Con_ve!$Q$6:$Q$1005,Cad_cl!BO$5)))</f>
        <v/>
      </c>
      <c r="BP722" s="134">
        <f t="shared" si="34"/>
        <v>0</v>
      </c>
      <c r="BR722" s="125" t="str">
        <f>IF(ISERR(IF(AND($I722=Re_lo!$E$5,BR$5=VLOOKUP(Re_lo!$H$5,Re_lo!$N$5:$O$16,2,0)),AP722,"")),"",IF(AND($I722=Re_lo!$E$5,BR$5=VLOOKUP(Re_lo!$H$5,Re_lo!$N$5:$O$16,2,0)),AP722,""))</f>
        <v/>
      </c>
      <c r="BS722" s="125" t="str">
        <f>IF(ISERR(IF(AND($I722=Re_lo!$E$5,BS$5=VLOOKUP(Re_lo!$H$5,Re_lo!$N$5:$O$16,2,0)),AQ722,"")),"",IF(AND($I722=Re_lo!$E$5,BS$5=VLOOKUP(Re_lo!$H$5,Re_lo!$N$5:$O$16,2,0)),AQ722,""))</f>
        <v/>
      </c>
      <c r="BT722" s="125" t="str">
        <f>IF(ISERR(IF(AND($I722=Re_lo!$E$5,BT$5=VLOOKUP(Re_lo!$H$5,Re_lo!$N$5:$O$16,2,0)),AR722,"")),"",IF(AND($I722=Re_lo!$E$5,BT$5=VLOOKUP(Re_lo!$H$5,Re_lo!$N$5:$O$16,2,0)),AR722,""))</f>
        <v/>
      </c>
      <c r="BU722" s="125" t="str">
        <f>IF(ISERR(IF(AND($I722=Re_lo!$E$5,BU$5=VLOOKUP(Re_lo!$H$5,Re_lo!$N$5:$O$16,2,0)),AS722,"")),"",IF(AND($I722=Re_lo!$E$5,BU$5=VLOOKUP(Re_lo!$H$5,Re_lo!$N$5:$O$16,2,0)),AS722,""))</f>
        <v/>
      </c>
      <c r="BV722" s="125" t="str">
        <f>IF(ISERR(IF(AND($I722=Re_lo!$E$5,BV$5=VLOOKUP(Re_lo!$H$5,Re_lo!$N$5:$O$16,2,0)),AT722,"")),"",IF(AND($I722=Re_lo!$E$5,BV$5=VLOOKUP(Re_lo!$H$5,Re_lo!$N$5:$O$16,2,0)),AT722,""))</f>
        <v/>
      </c>
      <c r="BW722" s="125" t="str">
        <f>IF(ISERR(IF(AND($I722=Re_lo!$E$5,BW$5=VLOOKUP(Re_lo!$H$5,Re_lo!$N$5:$O$16,2,0)),AU722,"")),"",IF(AND($I722=Re_lo!$E$5,BW$5=VLOOKUP(Re_lo!$H$5,Re_lo!$N$5:$O$16,2,0)),AU722,""))</f>
        <v/>
      </c>
      <c r="BX722" s="125" t="str">
        <f>IF(ISERR(IF(AND($I722=Re_lo!$E$5,BX$5=VLOOKUP(Re_lo!$H$5,Re_lo!$N$5:$O$16,2,0)),AV722,"")),"",IF(AND($I722=Re_lo!$E$5,BX$5=VLOOKUP(Re_lo!$H$5,Re_lo!$N$5:$O$16,2,0)),AV722,""))</f>
        <v/>
      </c>
      <c r="BY722" s="125" t="str">
        <f>IF(ISERR(IF(AND($I722=Re_lo!$E$5,BY$5=VLOOKUP(Re_lo!$H$5,Re_lo!$N$5:$O$16,2,0)),AW722,"")),"",IF(AND($I722=Re_lo!$E$5,BY$5=VLOOKUP(Re_lo!$H$5,Re_lo!$N$5:$O$16,2,0)),AW722,""))</f>
        <v/>
      </c>
      <c r="BZ722" s="125" t="str">
        <f>IF(ISERR(IF(AND($I722=Re_lo!$E$5,BZ$5=VLOOKUP(Re_lo!$H$5,Re_lo!$N$5:$O$16,2,0)),AX722,"")),"",IF(AND($I722=Re_lo!$E$5,BZ$5=VLOOKUP(Re_lo!$H$5,Re_lo!$N$5:$O$16,2,0)),AX722,""))</f>
        <v/>
      </c>
      <c r="CA722" s="125" t="str">
        <f>IF(ISERR(IF(AND($I722=Re_lo!$E$5,CA$5=VLOOKUP(Re_lo!$H$5,Re_lo!$N$5:$O$16,2,0)),AY722,"")),"",IF(AND($I722=Re_lo!$E$5,CA$5=VLOOKUP(Re_lo!$H$5,Re_lo!$N$5:$O$16,2,0)),AY722,""))</f>
        <v/>
      </c>
      <c r="CB722" s="125" t="str">
        <f>IF(ISERR(IF(AND($I722=Re_lo!$E$5,CB$5=VLOOKUP(Re_lo!$H$5,Re_lo!$N$5:$O$16,2,0)),AZ722,"")),"",IF(AND($I722=Re_lo!$E$5,CB$5=VLOOKUP(Re_lo!$H$5,Re_lo!$N$5:$O$16,2,0)),AZ722,""))</f>
        <v/>
      </c>
      <c r="CC722" s="125" t="str">
        <f>IF(ISERR(IF(AND($I722=Re_lo!$E$5,CC$5=VLOOKUP(Re_lo!$H$5,Re_lo!$N$5:$O$16,2,0)),BA722,"")),"",IF(AND($I722=Re_lo!$E$5,CC$5=VLOOKUP(Re_lo!$H$5,Re_lo!$N$5:$O$16,2,0)),BA722,""))</f>
        <v/>
      </c>
      <c r="CD722" s="125" t="str">
        <f>IF(ISERR(IF(AND($I722=Re_lo!$E$5,CD$5=VLOOKUP(Re_lo!$H$5,Re_lo!$N$5:$O$16,2,0)),BB722,"")),"",IF(AND($I722=Re_lo!$E$5,CD$5=VLOOKUP(Re_lo!$H$5,Re_lo!$N$5:$O$16,2,0)),BB722,""))</f>
        <v/>
      </c>
      <c r="CF722" s="125" t="str">
        <f>IF($C722="","",COUNTIFS(Con_ve!$C$6:$C$1005,$C722,Con_ve!$Q$6:$Q$1005,Cad_cl!CF$5))</f>
        <v/>
      </c>
      <c r="CG722" s="125" t="str">
        <f>IF($C722="","",COUNTIFS(Con_ve!$C$6:$C$1005,$C722,Con_ve!$Q$6:$Q$1005,Cad_cl!CG$5))</f>
        <v/>
      </c>
      <c r="CH722" s="125" t="str">
        <f>IF($C722="","",COUNTIFS(Con_ve!$C$6:$C$1005,$C722,Con_ve!$Q$6:$Q$1005,Cad_cl!CH$5))</f>
        <v/>
      </c>
      <c r="CI722" s="125" t="str">
        <f>IF($C722="","",COUNTIFS(Con_ve!$C$6:$C$1005,$C722,Con_ve!$Q$6:$Q$1005,Cad_cl!CI$5))</f>
        <v/>
      </c>
      <c r="CJ722" s="125" t="str">
        <f>IF($C722="","",COUNTIFS(Con_ve!$C$6:$C$1005,$C722,Con_ve!$Q$6:$Q$1005,Cad_cl!CJ$5))</f>
        <v/>
      </c>
      <c r="CK722" s="125" t="str">
        <f>IF($C722="","",COUNTIFS(Con_ve!$C$6:$C$1005,$C722,Con_ve!$Q$6:$Q$1005,Cad_cl!CK$5))</f>
        <v/>
      </c>
      <c r="CL722" s="125" t="str">
        <f>IF($C722="","",COUNTIFS(Con_ve!$C$6:$C$1005,$C722,Con_ve!$Q$6:$Q$1005,Cad_cl!CL$5))</f>
        <v/>
      </c>
      <c r="CM722" s="125" t="str">
        <f>IF($C722="","",COUNTIFS(Con_ve!$C$6:$C$1005,$C722,Con_ve!$Q$6:$Q$1005,Cad_cl!CM$5))</f>
        <v/>
      </c>
      <c r="CN722" s="125" t="str">
        <f>IF($C722="","",COUNTIFS(Con_ve!$C$6:$C$1005,$C722,Con_ve!$Q$6:$Q$1005,Cad_cl!CN$5))</f>
        <v/>
      </c>
      <c r="CO722" s="125" t="str">
        <f>IF($C722="","",COUNTIFS(Con_ve!$C$6:$C$1005,$C722,Con_ve!$Q$6:$Q$1005,Cad_cl!CO$5))</f>
        <v/>
      </c>
      <c r="CP722" s="125" t="str">
        <f>IF($C722="","",COUNTIFS(Con_ve!$C$6:$C$1005,$C722,Con_ve!$Q$6:$Q$1005,Cad_cl!CP$5))</f>
        <v/>
      </c>
      <c r="CQ722" s="125" t="str">
        <f>IF($C722="","",COUNTIFS(Con_ve!$C$6:$C$1005,$C722,Con_ve!$Q$6:$Q$1005,Cad_cl!CQ$5))</f>
        <v/>
      </c>
      <c r="CR722" s="125">
        <f t="shared" si="35"/>
        <v>0</v>
      </c>
    </row>
    <row r="723" spans="3:96" ht="30" customHeight="1">
      <c r="C723" s="153"/>
      <c r="D723" s="153"/>
      <c r="E723" s="154"/>
      <c r="F723" s="153"/>
      <c r="G723" s="155"/>
      <c r="H723" s="153"/>
      <c r="I723" s="153"/>
      <c r="J723" s="132" t="s">
        <v>309</v>
      </c>
      <c r="K723" s="133" t="s">
        <v>309</v>
      </c>
      <c r="L723" s="153"/>
      <c r="M723" s="153"/>
      <c r="N723" s="153"/>
      <c r="O723" s="153"/>
      <c r="P723" s="153"/>
      <c r="Q723" s="153"/>
      <c r="AP723" s="134" t="str">
        <f>IF(ISERR(IF($C723="","",SUMIFS(Con_ve!$F$6:$F$1005,Con_ve!$C$6:$C$1005,$C723,Con_ve!$I$6:$I$1005,"Fechada",Con_ve!$Q$6:$Q$1005,Cad_cl!AP$5))),"",IF($C723="","",SUMIFS(Con_ve!$F$6:$F$1005,Con_ve!$C$6:$C$1005,$C723,Con_ve!$I$6:$I$1005,"Fechada",Con_ve!$Q$6:$Q$1005,Cad_cl!AP$5)))</f>
        <v/>
      </c>
      <c r="AQ723" s="134" t="str">
        <f>IF(ISERR(IF($C723="","",SUMIFS(Con_ve!$F$6:$F$1005,Con_ve!$C$6:$C$1005,$C723,Con_ve!$I$6:$I$1005,"Fechada",Con_ve!$Q$6:$Q$1005,Cad_cl!AQ$5))),"",IF($C723="","",SUMIFS(Con_ve!$F$6:$F$1005,Con_ve!$C$6:$C$1005,$C723,Con_ve!$I$6:$I$1005,"Fechada",Con_ve!$Q$6:$Q$1005,Cad_cl!AQ$5)))</f>
        <v/>
      </c>
      <c r="AR723" s="134" t="str">
        <f>IF(ISERR(IF($C723="","",SUMIFS(Con_ve!$F$6:$F$1005,Con_ve!$C$6:$C$1005,$C723,Con_ve!$I$6:$I$1005,"Fechada",Con_ve!$Q$6:$Q$1005,Cad_cl!AR$5))),"",IF($C723="","",SUMIFS(Con_ve!$F$6:$F$1005,Con_ve!$C$6:$C$1005,$C723,Con_ve!$I$6:$I$1005,"Fechada",Con_ve!$Q$6:$Q$1005,Cad_cl!AR$5)))</f>
        <v/>
      </c>
      <c r="AS723" s="134" t="str">
        <f>IF(ISERR(IF($C723="","",SUMIFS(Con_ve!$F$6:$F$1005,Con_ve!$C$6:$C$1005,$C723,Con_ve!$I$6:$I$1005,"Fechada",Con_ve!$Q$6:$Q$1005,Cad_cl!AS$5))),"",IF($C723="","",SUMIFS(Con_ve!$F$6:$F$1005,Con_ve!$C$6:$C$1005,$C723,Con_ve!$I$6:$I$1005,"Fechada",Con_ve!$Q$6:$Q$1005,Cad_cl!AS$5)))</f>
        <v/>
      </c>
      <c r="AT723" s="134" t="str">
        <f>IF(ISERR(IF($C723="","",SUMIFS(Con_ve!$F$6:$F$1005,Con_ve!$C$6:$C$1005,$C723,Con_ve!$I$6:$I$1005,"Fechada",Con_ve!$Q$6:$Q$1005,Cad_cl!AT$5))),"",IF($C723="","",SUMIFS(Con_ve!$F$6:$F$1005,Con_ve!$C$6:$C$1005,$C723,Con_ve!$I$6:$I$1005,"Fechada",Con_ve!$Q$6:$Q$1005,Cad_cl!AT$5)))</f>
        <v/>
      </c>
      <c r="AU723" s="134" t="str">
        <f>IF(ISERR(IF($C723="","",SUMIFS(Con_ve!$F$6:$F$1005,Con_ve!$C$6:$C$1005,$C723,Con_ve!$I$6:$I$1005,"Fechada",Con_ve!$Q$6:$Q$1005,Cad_cl!AU$5))),"",IF($C723="","",SUMIFS(Con_ve!$F$6:$F$1005,Con_ve!$C$6:$C$1005,$C723,Con_ve!$I$6:$I$1005,"Fechada",Con_ve!$Q$6:$Q$1005,Cad_cl!AU$5)))</f>
        <v/>
      </c>
      <c r="AV723" s="134" t="str">
        <f>IF(ISERR(IF($C723="","",SUMIFS(Con_ve!$F$6:$F$1005,Con_ve!$C$6:$C$1005,$C723,Con_ve!$I$6:$I$1005,"Fechada",Con_ve!$Q$6:$Q$1005,Cad_cl!AV$5))),"",IF($C723="","",SUMIFS(Con_ve!$F$6:$F$1005,Con_ve!$C$6:$C$1005,$C723,Con_ve!$I$6:$I$1005,"Fechada",Con_ve!$Q$6:$Q$1005,Cad_cl!AV$5)))</f>
        <v/>
      </c>
      <c r="AW723" s="134" t="str">
        <f>IF(ISERR(IF($C723="","",SUMIFS(Con_ve!$F$6:$F$1005,Con_ve!$C$6:$C$1005,$C723,Con_ve!$I$6:$I$1005,"Fechada",Con_ve!$Q$6:$Q$1005,Cad_cl!AW$5))),"",IF($C723="","",SUMIFS(Con_ve!$F$6:$F$1005,Con_ve!$C$6:$C$1005,$C723,Con_ve!$I$6:$I$1005,"Fechada",Con_ve!$Q$6:$Q$1005,Cad_cl!AW$5)))</f>
        <v/>
      </c>
      <c r="AX723" s="134" t="str">
        <f>IF(ISERR(IF($C723="","",SUMIFS(Con_ve!$F$6:$F$1005,Con_ve!$C$6:$C$1005,$C723,Con_ve!$I$6:$I$1005,"Fechada",Con_ve!$Q$6:$Q$1005,Cad_cl!AX$5))),"",IF($C723="","",SUMIFS(Con_ve!$F$6:$F$1005,Con_ve!$C$6:$C$1005,$C723,Con_ve!$I$6:$I$1005,"Fechada",Con_ve!$Q$6:$Q$1005,Cad_cl!AX$5)))</f>
        <v/>
      </c>
      <c r="AY723" s="134" t="str">
        <f>IF(ISERR(IF($C723="","",SUMIFS(Con_ve!$F$6:$F$1005,Con_ve!$C$6:$C$1005,$C723,Con_ve!$I$6:$I$1005,"Fechada",Con_ve!$Q$6:$Q$1005,Cad_cl!AY$5))),"",IF($C723="","",SUMIFS(Con_ve!$F$6:$F$1005,Con_ve!$C$6:$C$1005,$C723,Con_ve!$I$6:$I$1005,"Fechada",Con_ve!$Q$6:$Q$1005,Cad_cl!AY$5)))</f>
        <v/>
      </c>
      <c r="AZ723" s="134" t="str">
        <f>IF(ISERR(IF($C723="","",SUMIFS(Con_ve!$F$6:$F$1005,Con_ve!$C$6:$C$1005,$C723,Con_ve!$I$6:$I$1005,"Fechada",Con_ve!$Q$6:$Q$1005,Cad_cl!AZ$5))),"",IF($C723="","",SUMIFS(Con_ve!$F$6:$F$1005,Con_ve!$C$6:$C$1005,$C723,Con_ve!$I$6:$I$1005,"Fechada",Con_ve!$Q$6:$Q$1005,Cad_cl!AZ$5)))</f>
        <v/>
      </c>
      <c r="BA723" s="134" t="str">
        <f>IF(ISERR(IF($C723="","",SUMIFS(Con_ve!$F$6:$F$1005,Con_ve!$C$6:$C$1005,$C723,Con_ve!$I$6:$I$1005,"Fechada",Con_ve!$Q$6:$Q$1005,Cad_cl!BA$5))),"",IF($C723="","",SUMIFS(Con_ve!$F$6:$F$1005,Con_ve!$C$6:$C$1005,$C723,Con_ve!$I$6:$I$1005,"Fechada",Con_ve!$Q$6:$Q$1005,Cad_cl!BA$5)))</f>
        <v/>
      </c>
      <c r="BB723" s="134">
        <f t="shared" si="33"/>
        <v>0</v>
      </c>
      <c r="BD723" s="134" t="str">
        <f>IF(ISERR(IF($C723="","",SUMIFS(Con_ve!$F$6:$F$1005,Con_ve!$C$6:$C$1005,$C723,Con_ve!$I$6:$I$1005,"Em negociação",Con_ve!$Q$6:$Q$1005,Cad_cl!BD$5))),"",IF($C723="","",SUMIFS(Con_ve!$F$6:$F$1005,Con_ve!$C$6:$C$1005,$C723,Con_ve!$I$6:$I$1005,"Em negociação",Con_ve!$Q$6:$Q$1005,Cad_cl!BD$5)))</f>
        <v/>
      </c>
      <c r="BE723" s="134" t="str">
        <f>IF(ISERR(IF($C723="","",SUMIFS(Con_ve!$F$6:$F$1005,Con_ve!$C$6:$C$1005,$C723,Con_ve!$I$6:$I$1005,"Em negociação",Con_ve!$Q$6:$Q$1005,Cad_cl!BE$5))),"",IF($C723="","",SUMIFS(Con_ve!$F$6:$F$1005,Con_ve!$C$6:$C$1005,$C723,Con_ve!$I$6:$I$1005,"Em negociação",Con_ve!$Q$6:$Q$1005,Cad_cl!BE$5)))</f>
        <v/>
      </c>
      <c r="BF723" s="134" t="str">
        <f>IF(ISERR(IF($C723="","",SUMIFS(Con_ve!$F$6:$F$1005,Con_ve!$C$6:$C$1005,$C723,Con_ve!$I$6:$I$1005,"Em negociação",Con_ve!$Q$6:$Q$1005,Cad_cl!BF$5))),"",IF($C723="","",SUMIFS(Con_ve!$F$6:$F$1005,Con_ve!$C$6:$C$1005,$C723,Con_ve!$I$6:$I$1005,"Em negociação",Con_ve!$Q$6:$Q$1005,Cad_cl!BF$5)))</f>
        <v/>
      </c>
      <c r="BG723" s="134" t="str">
        <f>IF(ISERR(IF($C723="","",SUMIFS(Con_ve!$F$6:$F$1005,Con_ve!$C$6:$C$1005,$C723,Con_ve!$I$6:$I$1005,"Em negociação",Con_ve!$Q$6:$Q$1005,Cad_cl!BG$5))),"",IF($C723="","",SUMIFS(Con_ve!$F$6:$F$1005,Con_ve!$C$6:$C$1005,$C723,Con_ve!$I$6:$I$1005,"Em negociação",Con_ve!$Q$6:$Q$1005,Cad_cl!BG$5)))</f>
        <v/>
      </c>
      <c r="BH723" s="134" t="str">
        <f>IF(ISERR(IF($C723="","",SUMIFS(Con_ve!$F$6:$F$1005,Con_ve!$C$6:$C$1005,$C723,Con_ve!$I$6:$I$1005,"Em negociação",Con_ve!$Q$6:$Q$1005,Cad_cl!BH$5))),"",IF($C723="","",SUMIFS(Con_ve!$F$6:$F$1005,Con_ve!$C$6:$C$1005,$C723,Con_ve!$I$6:$I$1005,"Em negociação",Con_ve!$Q$6:$Q$1005,Cad_cl!BH$5)))</f>
        <v/>
      </c>
      <c r="BI723" s="134" t="str">
        <f>IF(ISERR(IF($C723="","",SUMIFS(Con_ve!$F$6:$F$1005,Con_ve!$C$6:$C$1005,$C723,Con_ve!$I$6:$I$1005,"Em negociação",Con_ve!$Q$6:$Q$1005,Cad_cl!BI$5))),"",IF($C723="","",SUMIFS(Con_ve!$F$6:$F$1005,Con_ve!$C$6:$C$1005,$C723,Con_ve!$I$6:$I$1005,"Em negociação",Con_ve!$Q$6:$Q$1005,Cad_cl!BI$5)))</f>
        <v/>
      </c>
      <c r="BJ723" s="134" t="str">
        <f>IF(ISERR(IF($C723="","",SUMIFS(Con_ve!$F$6:$F$1005,Con_ve!$C$6:$C$1005,$C723,Con_ve!$I$6:$I$1005,"Em negociação",Con_ve!$Q$6:$Q$1005,Cad_cl!BJ$5))),"",IF($C723="","",SUMIFS(Con_ve!$F$6:$F$1005,Con_ve!$C$6:$C$1005,$C723,Con_ve!$I$6:$I$1005,"Em negociação",Con_ve!$Q$6:$Q$1005,Cad_cl!BJ$5)))</f>
        <v/>
      </c>
      <c r="BK723" s="134" t="str">
        <f>IF(ISERR(IF($C723="","",SUMIFS(Con_ve!$F$6:$F$1005,Con_ve!$C$6:$C$1005,$C723,Con_ve!$I$6:$I$1005,"Em negociação",Con_ve!$Q$6:$Q$1005,Cad_cl!BK$5))),"",IF($C723="","",SUMIFS(Con_ve!$F$6:$F$1005,Con_ve!$C$6:$C$1005,$C723,Con_ve!$I$6:$I$1005,"Em negociação",Con_ve!$Q$6:$Q$1005,Cad_cl!BK$5)))</f>
        <v/>
      </c>
      <c r="BL723" s="134" t="str">
        <f>IF(ISERR(IF($C723="","",SUMIFS(Con_ve!$F$6:$F$1005,Con_ve!$C$6:$C$1005,$C723,Con_ve!$I$6:$I$1005,"Em negociação",Con_ve!$Q$6:$Q$1005,Cad_cl!BL$5))),"",IF($C723="","",SUMIFS(Con_ve!$F$6:$F$1005,Con_ve!$C$6:$C$1005,$C723,Con_ve!$I$6:$I$1005,"Em negociação",Con_ve!$Q$6:$Q$1005,Cad_cl!BL$5)))</f>
        <v/>
      </c>
      <c r="BM723" s="134" t="str">
        <f>IF(ISERR(IF($C723="","",SUMIFS(Con_ve!$F$6:$F$1005,Con_ve!$C$6:$C$1005,$C723,Con_ve!$I$6:$I$1005,"Em negociação",Con_ve!$Q$6:$Q$1005,Cad_cl!BM$5))),"",IF($C723="","",SUMIFS(Con_ve!$F$6:$F$1005,Con_ve!$C$6:$C$1005,$C723,Con_ve!$I$6:$I$1005,"Em negociação",Con_ve!$Q$6:$Q$1005,Cad_cl!BM$5)))</f>
        <v/>
      </c>
      <c r="BN723" s="134" t="str">
        <f>IF(ISERR(IF($C723="","",SUMIFS(Con_ve!$F$6:$F$1005,Con_ve!$C$6:$C$1005,$C723,Con_ve!$I$6:$I$1005,"Em negociação",Con_ve!$Q$6:$Q$1005,Cad_cl!BN$5))),"",IF($C723="","",SUMIFS(Con_ve!$F$6:$F$1005,Con_ve!$C$6:$C$1005,$C723,Con_ve!$I$6:$I$1005,"Em negociação",Con_ve!$Q$6:$Q$1005,Cad_cl!BN$5)))</f>
        <v/>
      </c>
      <c r="BO723" s="134" t="str">
        <f>IF(ISERR(IF($C723="","",SUMIFS(Con_ve!$F$6:$F$1005,Con_ve!$C$6:$C$1005,$C723,Con_ve!$I$6:$I$1005,"Em negociação",Con_ve!$Q$6:$Q$1005,Cad_cl!BO$5))),"",IF($C723="","",SUMIFS(Con_ve!$F$6:$F$1005,Con_ve!$C$6:$C$1005,$C723,Con_ve!$I$6:$I$1005,"Em negociação",Con_ve!$Q$6:$Q$1005,Cad_cl!BO$5)))</f>
        <v/>
      </c>
      <c r="BP723" s="134">
        <f t="shared" si="34"/>
        <v>0</v>
      </c>
      <c r="BR723" s="125" t="str">
        <f>IF(ISERR(IF(AND($I723=Re_lo!$E$5,BR$5=VLOOKUP(Re_lo!$H$5,Re_lo!$N$5:$O$16,2,0)),AP723,"")),"",IF(AND($I723=Re_lo!$E$5,BR$5=VLOOKUP(Re_lo!$H$5,Re_lo!$N$5:$O$16,2,0)),AP723,""))</f>
        <v/>
      </c>
      <c r="BS723" s="125" t="str">
        <f>IF(ISERR(IF(AND($I723=Re_lo!$E$5,BS$5=VLOOKUP(Re_lo!$H$5,Re_lo!$N$5:$O$16,2,0)),AQ723,"")),"",IF(AND($I723=Re_lo!$E$5,BS$5=VLOOKUP(Re_lo!$H$5,Re_lo!$N$5:$O$16,2,0)),AQ723,""))</f>
        <v/>
      </c>
      <c r="BT723" s="125" t="str">
        <f>IF(ISERR(IF(AND($I723=Re_lo!$E$5,BT$5=VLOOKUP(Re_lo!$H$5,Re_lo!$N$5:$O$16,2,0)),AR723,"")),"",IF(AND($I723=Re_lo!$E$5,BT$5=VLOOKUP(Re_lo!$H$5,Re_lo!$N$5:$O$16,2,0)),AR723,""))</f>
        <v/>
      </c>
      <c r="BU723" s="125" t="str">
        <f>IF(ISERR(IF(AND($I723=Re_lo!$E$5,BU$5=VLOOKUP(Re_lo!$H$5,Re_lo!$N$5:$O$16,2,0)),AS723,"")),"",IF(AND($I723=Re_lo!$E$5,BU$5=VLOOKUP(Re_lo!$H$5,Re_lo!$N$5:$O$16,2,0)),AS723,""))</f>
        <v/>
      </c>
      <c r="BV723" s="125" t="str">
        <f>IF(ISERR(IF(AND($I723=Re_lo!$E$5,BV$5=VLOOKUP(Re_lo!$H$5,Re_lo!$N$5:$O$16,2,0)),AT723,"")),"",IF(AND($I723=Re_lo!$E$5,BV$5=VLOOKUP(Re_lo!$H$5,Re_lo!$N$5:$O$16,2,0)),AT723,""))</f>
        <v/>
      </c>
      <c r="BW723" s="125" t="str">
        <f>IF(ISERR(IF(AND($I723=Re_lo!$E$5,BW$5=VLOOKUP(Re_lo!$H$5,Re_lo!$N$5:$O$16,2,0)),AU723,"")),"",IF(AND($I723=Re_lo!$E$5,BW$5=VLOOKUP(Re_lo!$H$5,Re_lo!$N$5:$O$16,2,0)),AU723,""))</f>
        <v/>
      </c>
      <c r="BX723" s="125" t="str">
        <f>IF(ISERR(IF(AND($I723=Re_lo!$E$5,BX$5=VLOOKUP(Re_lo!$H$5,Re_lo!$N$5:$O$16,2,0)),AV723,"")),"",IF(AND($I723=Re_lo!$E$5,BX$5=VLOOKUP(Re_lo!$H$5,Re_lo!$N$5:$O$16,2,0)),AV723,""))</f>
        <v/>
      </c>
      <c r="BY723" s="125" t="str">
        <f>IF(ISERR(IF(AND($I723=Re_lo!$E$5,BY$5=VLOOKUP(Re_lo!$H$5,Re_lo!$N$5:$O$16,2,0)),AW723,"")),"",IF(AND($I723=Re_lo!$E$5,BY$5=VLOOKUP(Re_lo!$H$5,Re_lo!$N$5:$O$16,2,0)),AW723,""))</f>
        <v/>
      </c>
      <c r="BZ723" s="125" t="str">
        <f>IF(ISERR(IF(AND($I723=Re_lo!$E$5,BZ$5=VLOOKUP(Re_lo!$H$5,Re_lo!$N$5:$O$16,2,0)),AX723,"")),"",IF(AND($I723=Re_lo!$E$5,BZ$5=VLOOKUP(Re_lo!$H$5,Re_lo!$N$5:$O$16,2,0)),AX723,""))</f>
        <v/>
      </c>
      <c r="CA723" s="125" t="str">
        <f>IF(ISERR(IF(AND($I723=Re_lo!$E$5,CA$5=VLOOKUP(Re_lo!$H$5,Re_lo!$N$5:$O$16,2,0)),AY723,"")),"",IF(AND($I723=Re_lo!$E$5,CA$5=VLOOKUP(Re_lo!$H$5,Re_lo!$N$5:$O$16,2,0)),AY723,""))</f>
        <v/>
      </c>
      <c r="CB723" s="125" t="str">
        <f>IF(ISERR(IF(AND($I723=Re_lo!$E$5,CB$5=VLOOKUP(Re_lo!$H$5,Re_lo!$N$5:$O$16,2,0)),AZ723,"")),"",IF(AND($I723=Re_lo!$E$5,CB$5=VLOOKUP(Re_lo!$H$5,Re_lo!$N$5:$O$16,2,0)),AZ723,""))</f>
        <v/>
      </c>
      <c r="CC723" s="125" t="str">
        <f>IF(ISERR(IF(AND($I723=Re_lo!$E$5,CC$5=VLOOKUP(Re_lo!$H$5,Re_lo!$N$5:$O$16,2,0)),BA723,"")),"",IF(AND($I723=Re_lo!$E$5,CC$5=VLOOKUP(Re_lo!$H$5,Re_lo!$N$5:$O$16,2,0)),BA723,""))</f>
        <v/>
      </c>
      <c r="CD723" s="125" t="str">
        <f>IF(ISERR(IF(AND($I723=Re_lo!$E$5,CD$5=VLOOKUP(Re_lo!$H$5,Re_lo!$N$5:$O$16,2,0)),BB723,"")),"",IF(AND($I723=Re_lo!$E$5,CD$5=VLOOKUP(Re_lo!$H$5,Re_lo!$N$5:$O$16,2,0)),BB723,""))</f>
        <v/>
      </c>
      <c r="CF723" s="125" t="str">
        <f>IF($C723="","",COUNTIFS(Con_ve!$C$6:$C$1005,$C723,Con_ve!$Q$6:$Q$1005,Cad_cl!CF$5))</f>
        <v/>
      </c>
      <c r="CG723" s="125" t="str">
        <f>IF($C723="","",COUNTIFS(Con_ve!$C$6:$C$1005,$C723,Con_ve!$Q$6:$Q$1005,Cad_cl!CG$5))</f>
        <v/>
      </c>
      <c r="CH723" s="125" t="str">
        <f>IF($C723="","",COUNTIFS(Con_ve!$C$6:$C$1005,$C723,Con_ve!$Q$6:$Q$1005,Cad_cl!CH$5))</f>
        <v/>
      </c>
      <c r="CI723" s="125" t="str">
        <f>IF($C723="","",COUNTIFS(Con_ve!$C$6:$C$1005,$C723,Con_ve!$Q$6:$Q$1005,Cad_cl!CI$5))</f>
        <v/>
      </c>
      <c r="CJ723" s="125" t="str">
        <f>IF($C723="","",COUNTIFS(Con_ve!$C$6:$C$1005,$C723,Con_ve!$Q$6:$Q$1005,Cad_cl!CJ$5))</f>
        <v/>
      </c>
      <c r="CK723" s="125" t="str">
        <f>IF($C723="","",COUNTIFS(Con_ve!$C$6:$C$1005,$C723,Con_ve!$Q$6:$Q$1005,Cad_cl!CK$5))</f>
        <v/>
      </c>
      <c r="CL723" s="125" t="str">
        <f>IF($C723="","",COUNTIFS(Con_ve!$C$6:$C$1005,$C723,Con_ve!$Q$6:$Q$1005,Cad_cl!CL$5))</f>
        <v/>
      </c>
      <c r="CM723" s="125" t="str">
        <f>IF($C723="","",COUNTIFS(Con_ve!$C$6:$C$1005,$C723,Con_ve!$Q$6:$Q$1005,Cad_cl!CM$5))</f>
        <v/>
      </c>
      <c r="CN723" s="125" t="str">
        <f>IF($C723="","",COUNTIFS(Con_ve!$C$6:$C$1005,$C723,Con_ve!$Q$6:$Q$1005,Cad_cl!CN$5))</f>
        <v/>
      </c>
      <c r="CO723" s="125" t="str">
        <f>IF($C723="","",COUNTIFS(Con_ve!$C$6:$C$1005,$C723,Con_ve!$Q$6:$Q$1005,Cad_cl!CO$5))</f>
        <v/>
      </c>
      <c r="CP723" s="125" t="str">
        <f>IF($C723="","",COUNTIFS(Con_ve!$C$6:$C$1005,$C723,Con_ve!$Q$6:$Q$1005,Cad_cl!CP$5))</f>
        <v/>
      </c>
      <c r="CQ723" s="125" t="str">
        <f>IF($C723="","",COUNTIFS(Con_ve!$C$6:$C$1005,$C723,Con_ve!$Q$6:$Q$1005,Cad_cl!CQ$5))</f>
        <v/>
      </c>
      <c r="CR723" s="125">
        <f t="shared" si="35"/>
        <v>0</v>
      </c>
    </row>
    <row r="724" spans="3:96" ht="30" customHeight="1">
      <c r="C724" s="153"/>
      <c r="D724" s="153"/>
      <c r="E724" s="154"/>
      <c r="F724" s="153"/>
      <c r="G724" s="155"/>
      <c r="H724" s="153"/>
      <c r="I724" s="153"/>
      <c r="J724" s="132" t="s">
        <v>309</v>
      </c>
      <c r="K724" s="133" t="s">
        <v>309</v>
      </c>
      <c r="L724" s="153"/>
      <c r="M724" s="153"/>
      <c r="N724" s="153"/>
      <c r="O724" s="153"/>
      <c r="P724" s="153"/>
      <c r="Q724" s="153"/>
      <c r="AP724" s="134" t="str">
        <f>IF(ISERR(IF($C724="","",SUMIFS(Con_ve!$F$6:$F$1005,Con_ve!$C$6:$C$1005,$C724,Con_ve!$I$6:$I$1005,"Fechada",Con_ve!$Q$6:$Q$1005,Cad_cl!AP$5))),"",IF($C724="","",SUMIFS(Con_ve!$F$6:$F$1005,Con_ve!$C$6:$C$1005,$C724,Con_ve!$I$6:$I$1005,"Fechada",Con_ve!$Q$6:$Q$1005,Cad_cl!AP$5)))</f>
        <v/>
      </c>
      <c r="AQ724" s="134" t="str">
        <f>IF(ISERR(IF($C724="","",SUMIFS(Con_ve!$F$6:$F$1005,Con_ve!$C$6:$C$1005,$C724,Con_ve!$I$6:$I$1005,"Fechada",Con_ve!$Q$6:$Q$1005,Cad_cl!AQ$5))),"",IF($C724="","",SUMIFS(Con_ve!$F$6:$F$1005,Con_ve!$C$6:$C$1005,$C724,Con_ve!$I$6:$I$1005,"Fechada",Con_ve!$Q$6:$Q$1005,Cad_cl!AQ$5)))</f>
        <v/>
      </c>
      <c r="AR724" s="134" t="str">
        <f>IF(ISERR(IF($C724="","",SUMIFS(Con_ve!$F$6:$F$1005,Con_ve!$C$6:$C$1005,$C724,Con_ve!$I$6:$I$1005,"Fechada",Con_ve!$Q$6:$Q$1005,Cad_cl!AR$5))),"",IF($C724="","",SUMIFS(Con_ve!$F$6:$F$1005,Con_ve!$C$6:$C$1005,$C724,Con_ve!$I$6:$I$1005,"Fechada",Con_ve!$Q$6:$Q$1005,Cad_cl!AR$5)))</f>
        <v/>
      </c>
      <c r="AS724" s="134" t="str">
        <f>IF(ISERR(IF($C724="","",SUMIFS(Con_ve!$F$6:$F$1005,Con_ve!$C$6:$C$1005,$C724,Con_ve!$I$6:$I$1005,"Fechada",Con_ve!$Q$6:$Q$1005,Cad_cl!AS$5))),"",IF($C724="","",SUMIFS(Con_ve!$F$6:$F$1005,Con_ve!$C$6:$C$1005,$C724,Con_ve!$I$6:$I$1005,"Fechada",Con_ve!$Q$6:$Q$1005,Cad_cl!AS$5)))</f>
        <v/>
      </c>
      <c r="AT724" s="134" t="str">
        <f>IF(ISERR(IF($C724="","",SUMIFS(Con_ve!$F$6:$F$1005,Con_ve!$C$6:$C$1005,$C724,Con_ve!$I$6:$I$1005,"Fechada",Con_ve!$Q$6:$Q$1005,Cad_cl!AT$5))),"",IF($C724="","",SUMIFS(Con_ve!$F$6:$F$1005,Con_ve!$C$6:$C$1005,$C724,Con_ve!$I$6:$I$1005,"Fechada",Con_ve!$Q$6:$Q$1005,Cad_cl!AT$5)))</f>
        <v/>
      </c>
      <c r="AU724" s="134" t="str">
        <f>IF(ISERR(IF($C724="","",SUMIFS(Con_ve!$F$6:$F$1005,Con_ve!$C$6:$C$1005,$C724,Con_ve!$I$6:$I$1005,"Fechada",Con_ve!$Q$6:$Q$1005,Cad_cl!AU$5))),"",IF($C724="","",SUMIFS(Con_ve!$F$6:$F$1005,Con_ve!$C$6:$C$1005,$C724,Con_ve!$I$6:$I$1005,"Fechada",Con_ve!$Q$6:$Q$1005,Cad_cl!AU$5)))</f>
        <v/>
      </c>
      <c r="AV724" s="134" t="str">
        <f>IF(ISERR(IF($C724="","",SUMIFS(Con_ve!$F$6:$F$1005,Con_ve!$C$6:$C$1005,$C724,Con_ve!$I$6:$I$1005,"Fechada",Con_ve!$Q$6:$Q$1005,Cad_cl!AV$5))),"",IF($C724="","",SUMIFS(Con_ve!$F$6:$F$1005,Con_ve!$C$6:$C$1005,$C724,Con_ve!$I$6:$I$1005,"Fechada",Con_ve!$Q$6:$Q$1005,Cad_cl!AV$5)))</f>
        <v/>
      </c>
      <c r="AW724" s="134" t="str">
        <f>IF(ISERR(IF($C724="","",SUMIFS(Con_ve!$F$6:$F$1005,Con_ve!$C$6:$C$1005,$C724,Con_ve!$I$6:$I$1005,"Fechada",Con_ve!$Q$6:$Q$1005,Cad_cl!AW$5))),"",IF($C724="","",SUMIFS(Con_ve!$F$6:$F$1005,Con_ve!$C$6:$C$1005,$C724,Con_ve!$I$6:$I$1005,"Fechada",Con_ve!$Q$6:$Q$1005,Cad_cl!AW$5)))</f>
        <v/>
      </c>
      <c r="AX724" s="134" t="str">
        <f>IF(ISERR(IF($C724="","",SUMIFS(Con_ve!$F$6:$F$1005,Con_ve!$C$6:$C$1005,$C724,Con_ve!$I$6:$I$1005,"Fechada",Con_ve!$Q$6:$Q$1005,Cad_cl!AX$5))),"",IF($C724="","",SUMIFS(Con_ve!$F$6:$F$1005,Con_ve!$C$6:$C$1005,$C724,Con_ve!$I$6:$I$1005,"Fechada",Con_ve!$Q$6:$Q$1005,Cad_cl!AX$5)))</f>
        <v/>
      </c>
      <c r="AY724" s="134" t="str">
        <f>IF(ISERR(IF($C724="","",SUMIFS(Con_ve!$F$6:$F$1005,Con_ve!$C$6:$C$1005,$C724,Con_ve!$I$6:$I$1005,"Fechada",Con_ve!$Q$6:$Q$1005,Cad_cl!AY$5))),"",IF($C724="","",SUMIFS(Con_ve!$F$6:$F$1005,Con_ve!$C$6:$C$1005,$C724,Con_ve!$I$6:$I$1005,"Fechada",Con_ve!$Q$6:$Q$1005,Cad_cl!AY$5)))</f>
        <v/>
      </c>
      <c r="AZ724" s="134" t="str">
        <f>IF(ISERR(IF($C724="","",SUMIFS(Con_ve!$F$6:$F$1005,Con_ve!$C$6:$C$1005,$C724,Con_ve!$I$6:$I$1005,"Fechada",Con_ve!$Q$6:$Q$1005,Cad_cl!AZ$5))),"",IF($C724="","",SUMIFS(Con_ve!$F$6:$F$1005,Con_ve!$C$6:$C$1005,$C724,Con_ve!$I$6:$I$1005,"Fechada",Con_ve!$Q$6:$Q$1005,Cad_cl!AZ$5)))</f>
        <v/>
      </c>
      <c r="BA724" s="134" t="str">
        <f>IF(ISERR(IF($C724="","",SUMIFS(Con_ve!$F$6:$F$1005,Con_ve!$C$6:$C$1005,$C724,Con_ve!$I$6:$I$1005,"Fechada",Con_ve!$Q$6:$Q$1005,Cad_cl!BA$5))),"",IF($C724="","",SUMIFS(Con_ve!$F$6:$F$1005,Con_ve!$C$6:$C$1005,$C724,Con_ve!$I$6:$I$1005,"Fechada",Con_ve!$Q$6:$Q$1005,Cad_cl!BA$5)))</f>
        <v/>
      </c>
      <c r="BB724" s="134">
        <f t="shared" si="33"/>
        <v>0</v>
      </c>
      <c r="BD724" s="134" t="str">
        <f>IF(ISERR(IF($C724="","",SUMIFS(Con_ve!$F$6:$F$1005,Con_ve!$C$6:$C$1005,$C724,Con_ve!$I$6:$I$1005,"Em negociação",Con_ve!$Q$6:$Q$1005,Cad_cl!BD$5))),"",IF($C724="","",SUMIFS(Con_ve!$F$6:$F$1005,Con_ve!$C$6:$C$1005,$C724,Con_ve!$I$6:$I$1005,"Em negociação",Con_ve!$Q$6:$Q$1005,Cad_cl!BD$5)))</f>
        <v/>
      </c>
      <c r="BE724" s="134" t="str">
        <f>IF(ISERR(IF($C724="","",SUMIFS(Con_ve!$F$6:$F$1005,Con_ve!$C$6:$C$1005,$C724,Con_ve!$I$6:$I$1005,"Em negociação",Con_ve!$Q$6:$Q$1005,Cad_cl!BE$5))),"",IF($C724="","",SUMIFS(Con_ve!$F$6:$F$1005,Con_ve!$C$6:$C$1005,$C724,Con_ve!$I$6:$I$1005,"Em negociação",Con_ve!$Q$6:$Q$1005,Cad_cl!BE$5)))</f>
        <v/>
      </c>
      <c r="BF724" s="134" t="str">
        <f>IF(ISERR(IF($C724="","",SUMIFS(Con_ve!$F$6:$F$1005,Con_ve!$C$6:$C$1005,$C724,Con_ve!$I$6:$I$1005,"Em negociação",Con_ve!$Q$6:$Q$1005,Cad_cl!BF$5))),"",IF($C724="","",SUMIFS(Con_ve!$F$6:$F$1005,Con_ve!$C$6:$C$1005,$C724,Con_ve!$I$6:$I$1005,"Em negociação",Con_ve!$Q$6:$Q$1005,Cad_cl!BF$5)))</f>
        <v/>
      </c>
      <c r="BG724" s="134" t="str">
        <f>IF(ISERR(IF($C724="","",SUMIFS(Con_ve!$F$6:$F$1005,Con_ve!$C$6:$C$1005,$C724,Con_ve!$I$6:$I$1005,"Em negociação",Con_ve!$Q$6:$Q$1005,Cad_cl!BG$5))),"",IF($C724="","",SUMIFS(Con_ve!$F$6:$F$1005,Con_ve!$C$6:$C$1005,$C724,Con_ve!$I$6:$I$1005,"Em negociação",Con_ve!$Q$6:$Q$1005,Cad_cl!BG$5)))</f>
        <v/>
      </c>
      <c r="BH724" s="134" t="str">
        <f>IF(ISERR(IF($C724="","",SUMIFS(Con_ve!$F$6:$F$1005,Con_ve!$C$6:$C$1005,$C724,Con_ve!$I$6:$I$1005,"Em negociação",Con_ve!$Q$6:$Q$1005,Cad_cl!BH$5))),"",IF($C724="","",SUMIFS(Con_ve!$F$6:$F$1005,Con_ve!$C$6:$C$1005,$C724,Con_ve!$I$6:$I$1005,"Em negociação",Con_ve!$Q$6:$Q$1005,Cad_cl!BH$5)))</f>
        <v/>
      </c>
      <c r="BI724" s="134" t="str">
        <f>IF(ISERR(IF($C724="","",SUMIFS(Con_ve!$F$6:$F$1005,Con_ve!$C$6:$C$1005,$C724,Con_ve!$I$6:$I$1005,"Em negociação",Con_ve!$Q$6:$Q$1005,Cad_cl!BI$5))),"",IF($C724="","",SUMIFS(Con_ve!$F$6:$F$1005,Con_ve!$C$6:$C$1005,$C724,Con_ve!$I$6:$I$1005,"Em negociação",Con_ve!$Q$6:$Q$1005,Cad_cl!BI$5)))</f>
        <v/>
      </c>
      <c r="BJ724" s="134" t="str">
        <f>IF(ISERR(IF($C724="","",SUMIFS(Con_ve!$F$6:$F$1005,Con_ve!$C$6:$C$1005,$C724,Con_ve!$I$6:$I$1005,"Em negociação",Con_ve!$Q$6:$Q$1005,Cad_cl!BJ$5))),"",IF($C724="","",SUMIFS(Con_ve!$F$6:$F$1005,Con_ve!$C$6:$C$1005,$C724,Con_ve!$I$6:$I$1005,"Em negociação",Con_ve!$Q$6:$Q$1005,Cad_cl!BJ$5)))</f>
        <v/>
      </c>
      <c r="BK724" s="134" t="str">
        <f>IF(ISERR(IF($C724="","",SUMIFS(Con_ve!$F$6:$F$1005,Con_ve!$C$6:$C$1005,$C724,Con_ve!$I$6:$I$1005,"Em negociação",Con_ve!$Q$6:$Q$1005,Cad_cl!BK$5))),"",IF($C724="","",SUMIFS(Con_ve!$F$6:$F$1005,Con_ve!$C$6:$C$1005,$C724,Con_ve!$I$6:$I$1005,"Em negociação",Con_ve!$Q$6:$Q$1005,Cad_cl!BK$5)))</f>
        <v/>
      </c>
      <c r="BL724" s="134" t="str">
        <f>IF(ISERR(IF($C724="","",SUMIFS(Con_ve!$F$6:$F$1005,Con_ve!$C$6:$C$1005,$C724,Con_ve!$I$6:$I$1005,"Em negociação",Con_ve!$Q$6:$Q$1005,Cad_cl!BL$5))),"",IF($C724="","",SUMIFS(Con_ve!$F$6:$F$1005,Con_ve!$C$6:$C$1005,$C724,Con_ve!$I$6:$I$1005,"Em negociação",Con_ve!$Q$6:$Q$1005,Cad_cl!BL$5)))</f>
        <v/>
      </c>
      <c r="BM724" s="134" t="str">
        <f>IF(ISERR(IF($C724="","",SUMIFS(Con_ve!$F$6:$F$1005,Con_ve!$C$6:$C$1005,$C724,Con_ve!$I$6:$I$1005,"Em negociação",Con_ve!$Q$6:$Q$1005,Cad_cl!BM$5))),"",IF($C724="","",SUMIFS(Con_ve!$F$6:$F$1005,Con_ve!$C$6:$C$1005,$C724,Con_ve!$I$6:$I$1005,"Em negociação",Con_ve!$Q$6:$Q$1005,Cad_cl!BM$5)))</f>
        <v/>
      </c>
      <c r="BN724" s="134" t="str">
        <f>IF(ISERR(IF($C724="","",SUMIFS(Con_ve!$F$6:$F$1005,Con_ve!$C$6:$C$1005,$C724,Con_ve!$I$6:$I$1005,"Em negociação",Con_ve!$Q$6:$Q$1005,Cad_cl!BN$5))),"",IF($C724="","",SUMIFS(Con_ve!$F$6:$F$1005,Con_ve!$C$6:$C$1005,$C724,Con_ve!$I$6:$I$1005,"Em negociação",Con_ve!$Q$6:$Q$1005,Cad_cl!BN$5)))</f>
        <v/>
      </c>
      <c r="BO724" s="134" t="str">
        <f>IF(ISERR(IF($C724="","",SUMIFS(Con_ve!$F$6:$F$1005,Con_ve!$C$6:$C$1005,$C724,Con_ve!$I$6:$I$1005,"Em negociação",Con_ve!$Q$6:$Q$1005,Cad_cl!BO$5))),"",IF($C724="","",SUMIFS(Con_ve!$F$6:$F$1005,Con_ve!$C$6:$C$1005,$C724,Con_ve!$I$6:$I$1005,"Em negociação",Con_ve!$Q$6:$Q$1005,Cad_cl!BO$5)))</f>
        <v/>
      </c>
      <c r="BP724" s="134">
        <f t="shared" si="34"/>
        <v>0</v>
      </c>
      <c r="BR724" s="125" t="str">
        <f>IF(ISERR(IF(AND($I724=Re_lo!$E$5,BR$5=VLOOKUP(Re_lo!$H$5,Re_lo!$N$5:$O$16,2,0)),AP724,"")),"",IF(AND($I724=Re_lo!$E$5,BR$5=VLOOKUP(Re_lo!$H$5,Re_lo!$N$5:$O$16,2,0)),AP724,""))</f>
        <v/>
      </c>
      <c r="BS724" s="125" t="str">
        <f>IF(ISERR(IF(AND($I724=Re_lo!$E$5,BS$5=VLOOKUP(Re_lo!$H$5,Re_lo!$N$5:$O$16,2,0)),AQ724,"")),"",IF(AND($I724=Re_lo!$E$5,BS$5=VLOOKUP(Re_lo!$H$5,Re_lo!$N$5:$O$16,2,0)),AQ724,""))</f>
        <v/>
      </c>
      <c r="BT724" s="125" t="str">
        <f>IF(ISERR(IF(AND($I724=Re_lo!$E$5,BT$5=VLOOKUP(Re_lo!$H$5,Re_lo!$N$5:$O$16,2,0)),AR724,"")),"",IF(AND($I724=Re_lo!$E$5,BT$5=VLOOKUP(Re_lo!$H$5,Re_lo!$N$5:$O$16,2,0)),AR724,""))</f>
        <v/>
      </c>
      <c r="BU724" s="125" t="str">
        <f>IF(ISERR(IF(AND($I724=Re_lo!$E$5,BU$5=VLOOKUP(Re_lo!$H$5,Re_lo!$N$5:$O$16,2,0)),AS724,"")),"",IF(AND($I724=Re_lo!$E$5,BU$5=VLOOKUP(Re_lo!$H$5,Re_lo!$N$5:$O$16,2,0)),AS724,""))</f>
        <v/>
      </c>
      <c r="BV724" s="125" t="str">
        <f>IF(ISERR(IF(AND($I724=Re_lo!$E$5,BV$5=VLOOKUP(Re_lo!$H$5,Re_lo!$N$5:$O$16,2,0)),AT724,"")),"",IF(AND($I724=Re_lo!$E$5,BV$5=VLOOKUP(Re_lo!$H$5,Re_lo!$N$5:$O$16,2,0)),AT724,""))</f>
        <v/>
      </c>
      <c r="BW724" s="125" t="str">
        <f>IF(ISERR(IF(AND($I724=Re_lo!$E$5,BW$5=VLOOKUP(Re_lo!$H$5,Re_lo!$N$5:$O$16,2,0)),AU724,"")),"",IF(AND($I724=Re_lo!$E$5,BW$5=VLOOKUP(Re_lo!$H$5,Re_lo!$N$5:$O$16,2,0)),AU724,""))</f>
        <v/>
      </c>
      <c r="BX724" s="125" t="str">
        <f>IF(ISERR(IF(AND($I724=Re_lo!$E$5,BX$5=VLOOKUP(Re_lo!$H$5,Re_lo!$N$5:$O$16,2,0)),AV724,"")),"",IF(AND($I724=Re_lo!$E$5,BX$5=VLOOKUP(Re_lo!$H$5,Re_lo!$N$5:$O$16,2,0)),AV724,""))</f>
        <v/>
      </c>
      <c r="BY724" s="125" t="str">
        <f>IF(ISERR(IF(AND($I724=Re_lo!$E$5,BY$5=VLOOKUP(Re_lo!$H$5,Re_lo!$N$5:$O$16,2,0)),AW724,"")),"",IF(AND($I724=Re_lo!$E$5,BY$5=VLOOKUP(Re_lo!$H$5,Re_lo!$N$5:$O$16,2,0)),AW724,""))</f>
        <v/>
      </c>
      <c r="BZ724" s="125" t="str">
        <f>IF(ISERR(IF(AND($I724=Re_lo!$E$5,BZ$5=VLOOKUP(Re_lo!$H$5,Re_lo!$N$5:$O$16,2,0)),AX724,"")),"",IF(AND($I724=Re_lo!$E$5,BZ$5=VLOOKUP(Re_lo!$H$5,Re_lo!$N$5:$O$16,2,0)),AX724,""))</f>
        <v/>
      </c>
      <c r="CA724" s="125" t="str">
        <f>IF(ISERR(IF(AND($I724=Re_lo!$E$5,CA$5=VLOOKUP(Re_lo!$H$5,Re_lo!$N$5:$O$16,2,0)),AY724,"")),"",IF(AND($I724=Re_lo!$E$5,CA$5=VLOOKUP(Re_lo!$H$5,Re_lo!$N$5:$O$16,2,0)),AY724,""))</f>
        <v/>
      </c>
      <c r="CB724" s="125" t="str">
        <f>IF(ISERR(IF(AND($I724=Re_lo!$E$5,CB$5=VLOOKUP(Re_lo!$H$5,Re_lo!$N$5:$O$16,2,0)),AZ724,"")),"",IF(AND($I724=Re_lo!$E$5,CB$5=VLOOKUP(Re_lo!$H$5,Re_lo!$N$5:$O$16,2,0)),AZ724,""))</f>
        <v/>
      </c>
      <c r="CC724" s="125" t="str">
        <f>IF(ISERR(IF(AND($I724=Re_lo!$E$5,CC$5=VLOOKUP(Re_lo!$H$5,Re_lo!$N$5:$O$16,2,0)),BA724,"")),"",IF(AND($I724=Re_lo!$E$5,CC$5=VLOOKUP(Re_lo!$H$5,Re_lo!$N$5:$O$16,2,0)),BA724,""))</f>
        <v/>
      </c>
      <c r="CD724" s="125" t="str">
        <f>IF(ISERR(IF(AND($I724=Re_lo!$E$5,CD$5=VLOOKUP(Re_lo!$H$5,Re_lo!$N$5:$O$16,2,0)),BB724,"")),"",IF(AND($I724=Re_lo!$E$5,CD$5=VLOOKUP(Re_lo!$H$5,Re_lo!$N$5:$O$16,2,0)),BB724,""))</f>
        <v/>
      </c>
      <c r="CF724" s="125" t="str">
        <f>IF($C724="","",COUNTIFS(Con_ve!$C$6:$C$1005,$C724,Con_ve!$Q$6:$Q$1005,Cad_cl!CF$5))</f>
        <v/>
      </c>
      <c r="CG724" s="125" t="str">
        <f>IF($C724="","",COUNTIFS(Con_ve!$C$6:$C$1005,$C724,Con_ve!$Q$6:$Q$1005,Cad_cl!CG$5))</f>
        <v/>
      </c>
      <c r="CH724" s="125" t="str">
        <f>IF($C724="","",COUNTIFS(Con_ve!$C$6:$C$1005,$C724,Con_ve!$Q$6:$Q$1005,Cad_cl!CH$5))</f>
        <v/>
      </c>
      <c r="CI724" s="125" t="str">
        <f>IF($C724="","",COUNTIFS(Con_ve!$C$6:$C$1005,$C724,Con_ve!$Q$6:$Q$1005,Cad_cl!CI$5))</f>
        <v/>
      </c>
      <c r="CJ724" s="125" t="str">
        <f>IF($C724="","",COUNTIFS(Con_ve!$C$6:$C$1005,$C724,Con_ve!$Q$6:$Q$1005,Cad_cl!CJ$5))</f>
        <v/>
      </c>
      <c r="CK724" s="125" t="str">
        <f>IF($C724="","",COUNTIFS(Con_ve!$C$6:$C$1005,$C724,Con_ve!$Q$6:$Q$1005,Cad_cl!CK$5))</f>
        <v/>
      </c>
      <c r="CL724" s="125" t="str">
        <f>IF($C724="","",COUNTIFS(Con_ve!$C$6:$C$1005,$C724,Con_ve!$Q$6:$Q$1005,Cad_cl!CL$5))</f>
        <v/>
      </c>
      <c r="CM724" s="125" t="str">
        <f>IF($C724="","",COUNTIFS(Con_ve!$C$6:$C$1005,$C724,Con_ve!$Q$6:$Q$1005,Cad_cl!CM$5))</f>
        <v/>
      </c>
      <c r="CN724" s="125" t="str">
        <f>IF($C724="","",COUNTIFS(Con_ve!$C$6:$C$1005,$C724,Con_ve!$Q$6:$Q$1005,Cad_cl!CN$5))</f>
        <v/>
      </c>
      <c r="CO724" s="125" t="str">
        <f>IF($C724="","",COUNTIFS(Con_ve!$C$6:$C$1005,$C724,Con_ve!$Q$6:$Q$1005,Cad_cl!CO$5))</f>
        <v/>
      </c>
      <c r="CP724" s="125" t="str">
        <f>IF($C724="","",COUNTIFS(Con_ve!$C$6:$C$1005,$C724,Con_ve!$Q$6:$Q$1005,Cad_cl!CP$5))</f>
        <v/>
      </c>
      <c r="CQ724" s="125" t="str">
        <f>IF($C724="","",COUNTIFS(Con_ve!$C$6:$C$1005,$C724,Con_ve!$Q$6:$Q$1005,Cad_cl!CQ$5))</f>
        <v/>
      </c>
      <c r="CR724" s="125">
        <f t="shared" si="35"/>
        <v>0</v>
      </c>
    </row>
    <row r="725" spans="3:96" ht="30" customHeight="1">
      <c r="C725" s="153"/>
      <c r="D725" s="153"/>
      <c r="E725" s="154"/>
      <c r="F725" s="153"/>
      <c r="G725" s="155"/>
      <c r="H725" s="153"/>
      <c r="I725" s="153"/>
      <c r="J725" s="132" t="s">
        <v>309</v>
      </c>
      <c r="K725" s="133" t="s">
        <v>309</v>
      </c>
      <c r="L725" s="153"/>
      <c r="M725" s="153"/>
      <c r="N725" s="153"/>
      <c r="O725" s="153"/>
      <c r="P725" s="153"/>
      <c r="Q725" s="153"/>
      <c r="AP725" s="134" t="str">
        <f>IF(ISERR(IF($C725="","",SUMIFS(Con_ve!$F$6:$F$1005,Con_ve!$C$6:$C$1005,$C725,Con_ve!$I$6:$I$1005,"Fechada",Con_ve!$Q$6:$Q$1005,Cad_cl!AP$5))),"",IF($C725="","",SUMIFS(Con_ve!$F$6:$F$1005,Con_ve!$C$6:$C$1005,$C725,Con_ve!$I$6:$I$1005,"Fechada",Con_ve!$Q$6:$Q$1005,Cad_cl!AP$5)))</f>
        <v/>
      </c>
      <c r="AQ725" s="134" t="str">
        <f>IF(ISERR(IF($C725="","",SUMIFS(Con_ve!$F$6:$F$1005,Con_ve!$C$6:$C$1005,$C725,Con_ve!$I$6:$I$1005,"Fechada",Con_ve!$Q$6:$Q$1005,Cad_cl!AQ$5))),"",IF($C725="","",SUMIFS(Con_ve!$F$6:$F$1005,Con_ve!$C$6:$C$1005,$C725,Con_ve!$I$6:$I$1005,"Fechada",Con_ve!$Q$6:$Q$1005,Cad_cl!AQ$5)))</f>
        <v/>
      </c>
      <c r="AR725" s="134" t="str">
        <f>IF(ISERR(IF($C725="","",SUMIFS(Con_ve!$F$6:$F$1005,Con_ve!$C$6:$C$1005,$C725,Con_ve!$I$6:$I$1005,"Fechada",Con_ve!$Q$6:$Q$1005,Cad_cl!AR$5))),"",IF($C725="","",SUMIFS(Con_ve!$F$6:$F$1005,Con_ve!$C$6:$C$1005,$C725,Con_ve!$I$6:$I$1005,"Fechada",Con_ve!$Q$6:$Q$1005,Cad_cl!AR$5)))</f>
        <v/>
      </c>
      <c r="AS725" s="134" t="str">
        <f>IF(ISERR(IF($C725="","",SUMIFS(Con_ve!$F$6:$F$1005,Con_ve!$C$6:$C$1005,$C725,Con_ve!$I$6:$I$1005,"Fechada",Con_ve!$Q$6:$Q$1005,Cad_cl!AS$5))),"",IF($C725="","",SUMIFS(Con_ve!$F$6:$F$1005,Con_ve!$C$6:$C$1005,$C725,Con_ve!$I$6:$I$1005,"Fechada",Con_ve!$Q$6:$Q$1005,Cad_cl!AS$5)))</f>
        <v/>
      </c>
      <c r="AT725" s="134" t="str">
        <f>IF(ISERR(IF($C725="","",SUMIFS(Con_ve!$F$6:$F$1005,Con_ve!$C$6:$C$1005,$C725,Con_ve!$I$6:$I$1005,"Fechada",Con_ve!$Q$6:$Q$1005,Cad_cl!AT$5))),"",IF($C725="","",SUMIFS(Con_ve!$F$6:$F$1005,Con_ve!$C$6:$C$1005,$C725,Con_ve!$I$6:$I$1005,"Fechada",Con_ve!$Q$6:$Q$1005,Cad_cl!AT$5)))</f>
        <v/>
      </c>
      <c r="AU725" s="134" t="str">
        <f>IF(ISERR(IF($C725="","",SUMIFS(Con_ve!$F$6:$F$1005,Con_ve!$C$6:$C$1005,$C725,Con_ve!$I$6:$I$1005,"Fechada",Con_ve!$Q$6:$Q$1005,Cad_cl!AU$5))),"",IF($C725="","",SUMIFS(Con_ve!$F$6:$F$1005,Con_ve!$C$6:$C$1005,$C725,Con_ve!$I$6:$I$1005,"Fechada",Con_ve!$Q$6:$Q$1005,Cad_cl!AU$5)))</f>
        <v/>
      </c>
      <c r="AV725" s="134" t="str">
        <f>IF(ISERR(IF($C725="","",SUMIFS(Con_ve!$F$6:$F$1005,Con_ve!$C$6:$C$1005,$C725,Con_ve!$I$6:$I$1005,"Fechada",Con_ve!$Q$6:$Q$1005,Cad_cl!AV$5))),"",IF($C725="","",SUMIFS(Con_ve!$F$6:$F$1005,Con_ve!$C$6:$C$1005,$C725,Con_ve!$I$6:$I$1005,"Fechada",Con_ve!$Q$6:$Q$1005,Cad_cl!AV$5)))</f>
        <v/>
      </c>
      <c r="AW725" s="134" t="str">
        <f>IF(ISERR(IF($C725="","",SUMIFS(Con_ve!$F$6:$F$1005,Con_ve!$C$6:$C$1005,$C725,Con_ve!$I$6:$I$1005,"Fechada",Con_ve!$Q$6:$Q$1005,Cad_cl!AW$5))),"",IF($C725="","",SUMIFS(Con_ve!$F$6:$F$1005,Con_ve!$C$6:$C$1005,$C725,Con_ve!$I$6:$I$1005,"Fechada",Con_ve!$Q$6:$Q$1005,Cad_cl!AW$5)))</f>
        <v/>
      </c>
      <c r="AX725" s="134" t="str">
        <f>IF(ISERR(IF($C725="","",SUMIFS(Con_ve!$F$6:$F$1005,Con_ve!$C$6:$C$1005,$C725,Con_ve!$I$6:$I$1005,"Fechada",Con_ve!$Q$6:$Q$1005,Cad_cl!AX$5))),"",IF($C725="","",SUMIFS(Con_ve!$F$6:$F$1005,Con_ve!$C$6:$C$1005,$C725,Con_ve!$I$6:$I$1005,"Fechada",Con_ve!$Q$6:$Q$1005,Cad_cl!AX$5)))</f>
        <v/>
      </c>
      <c r="AY725" s="134" t="str">
        <f>IF(ISERR(IF($C725="","",SUMIFS(Con_ve!$F$6:$F$1005,Con_ve!$C$6:$C$1005,$C725,Con_ve!$I$6:$I$1005,"Fechada",Con_ve!$Q$6:$Q$1005,Cad_cl!AY$5))),"",IF($C725="","",SUMIFS(Con_ve!$F$6:$F$1005,Con_ve!$C$6:$C$1005,$C725,Con_ve!$I$6:$I$1005,"Fechada",Con_ve!$Q$6:$Q$1005,Cad_cl!AY$5)))</f>
        <v/>
      </c>
      <c r="AZ725" s="134" t="str">
        <f>IF(ISERR(IF($C725="","",SUMIFS(Con_ve!$F$6:$F$1005,Con_ve!$C$6:$C$1005,$C725,Con_ve!$I$6:$I$1005,"Fechada",Con_ve!$Q$6:$Q$1005,Cad_cl!AZ$5))),"",IF($C725="","",SUMIFS(Con_ve!$F$6:$F$1005,Con_ve!$C$6:$C$1005,$C725,Con_ve!$I$6:$I$1005,"Fechada",Con_ve!$Q$6:$Q$1005,Cad_cl!AZ$5)))</f>
        <v/>
      </c>
      <c r="BA725" s="134" t="str">
        <f>IF(ISERR(IF($C725="","",SUMIFS(Con_ve!$F$6:$F$1005,Con_ve!$C$6:$C$1005,$C725,Con_ve!$I$6:$I$1005,"Fechada",Con_ve!$Q$6:$Q$1005,Cad_cl!BA$5))),"",IF($C725="","",SUMIFS(Con_ve!$F$6:$F$1005,Con_ve!$C$6:$C$1005,$C725,Con_ve!$I$6:$I$1005,"Fechada",Con_ve!$Q$6:$Q$1005,Cad_cl!BA$5)))</f>
        <v/>
      </c>
      <c r="BB725" s="134">
        <f t="shared" si="33"/>
        <v>0</v>
      </c>
      <c r="BD725" s="134" t="str">
        <f>IF(ISERR(IF($C725="","",SUMIFS(Con_ve!$F$6:$F$1005,Con_ve!$C$6:$C$1005,$C725,Con_ve!$I$6:$I$1005,"Em negociação",Con_ve!$Q$6:$Q$1005,Cad_cl!BD$5))),"",IF($C725="","",SUMIFS(Con_ve!$F$6:$F$1005,Con_ve!$C$6:$C$1005,$C725,Con_ve!$I$6:$I$1005,"Em negociação",Con_ve!$Q$6:$Q$1005,Cad_cl!BD$5)))</f>
        <v/>
      </c>
      <c r="BE725" s="134" t="str">
        <f>IF(ISERR(IF($C725="","",SUMIFS(Con_ve!$F$6:$F$1005,Con_ve!$C$6:$C$1005,$C725,Con_ve!$I$6:$I$1005,"Em negociação",Con_ve!$Q$6:$Q$1005,Cad_cl!BE$5))),"",IF($C725="","",SUMIFS(Con_ve!$F$6:$F$1005,Con_ve!$C$6:$C$1005,$C725,Con_ve!$I$6:$I$1005,"Em negociação",Con_ve!$Q$6:$Q$1005,Cad_cl!BE$5)))</f>
        <v/>
      </c>
      <c r="BF725" s="134" t="str">
        <f>IF(ISERR(IF($C725="","",SUMIFS(Con_ve!$F$6:$F$1005,Con_ve!$C$6:$C$1005,$C725,Con_ve!$I$6:$I$1005,"Em negociação",Con_ve!$Q$6:$Q$1005,Cad_cl!BF$5))),"",IF($C725="","",SUMIFS(Con_ve!$F$6:$F$1005,Con_ve!$C$6:$C$1005,$C725,Con_ve!$I$6:$I$1005,"Em negociação",Con_ve!$Q$6:$Q$1005,Cad_cl!BF$5)))</f>
        <v/>
      </c>
      <c r="BG725" s="134" t="str">
        <f>IF(ISERR(IF($C725="","",SUMIFS(Con_ve!$F$6:$F$1005,Con_ve!$C$6:$C$1005,$C725,Con_ve!$I$6:$I$1005,"Em negociação",Con_ve!$Q$6:$Q$1005,Cad_cl!BG$5))),"",IF($C725="","",SUMIFS(Con_ve!$F$6:$F$1005,Con_ve!$C$6:$C$1005,$C725,Con_ve!$I$6:$I$1005,"Em negociação",Con_ve!$Q$6:$Q$1005,Cad_cl!BG$5)))</f>
        <v/>
      </c>
      <c r="BH725" s="134" t="str">
        <f>IF(ISERR(IF($C725="","",SUMIFS(Con_ve!$F$6:$F$1005,Con_ve!$C$6:$C$1005,$C725,Con_ve!$I$6:$I$1005,"Em negociação",Con_ve!$Q$6:$Q$1005,Cad_cl!BH$5))),"",IF($C725="","",SUMIFS(Con_ve!$F$6:$F$1005,Con_ve!$C$6:$C$1005,$C725,Con_ve!$I$6:$I$1005,"Em negociação",Con_ve!$Q$6:$Q$1005,Cad_cl!BH$5)))</f>
        <v/>
      </c>
      <c r="BI725" s="134" t="str">
        <f>IF(ISERR(IF($C725="","",SUMIFS(Con_ve!$F$6:$F$1005,Con_ve!$C$6:$C$1005,$C725,Con_ve!$I$6:$I$1005,"Em negociação",Con_ve!$Q$6:$Q$1005,Cad_cl!BI$5))),"",IF($C725="","",SUMIFS(Con_ve!$F$6:$F$1005,Con_ve!$C$6:$C$1005,$C725,Con_ve!$I$6:$I$1005,"Em negociação",Con_ve!$Q$6:$Q$1005,Cad_cl!BI$5)))</f>
        <v/>
      </c>
      <c r="BJ725" s="134" t="str">
        <f>IF(ISERR(IF($C725="","",SUMIFS(Con_ve!$F$6:$F$1005,Con_ve!$C$6:$C$1005,$C725,Con_ve!$I$6:$I$1005,"Em negociação",Con_ve!$Q$6:$Q$1005,Cad_cl!BJ$5))),"",IF($C725="","",SUMIFS(Con_ve!$F$6:$F$1005,Con_ve!$C$6:$C$1005,$C725,Con_ve!$I$6:$I$1005,"Em negociação",Con_ve!$Q$6:$Q$1005,Cad_cl!BJ$5)))</f>
        <v/>
      </c>
      <c r="BK725" s="134" t="str">
        <f>IF(ISERR(IF($C725="","",SUMIFS(Con_ve!$F$6:$F$1005,Con_ve!$C$6:$C$1005,$C725,Con_ve!$I$6:$I$1005,"Em negociação",Con_ve!$Q$6:$Q$1005,Cad_cl!BK$5))),"",IF($C725="","",SUMIFS(Con_ve!$F$6:$F$1005,Con_ve!$C$6:$C$1005,$C725,Con_ve!$I$6:$I$1005,"Em negociação",Con_ve!$Q$6:$Q$1005,Cad_cl!BK$5)))</f>
        <v/>
      </c>
      <c r="BL725" s="134" t="str">
        <f>IF(ISERR(IF($C725="","",SUMIFS(Con_ve!$F$6:$F$1005,Con_ve!$C$6:$C$1005,$C725,Con_ve!$I$6:$I$1005,"Em negociação",Con_ve!$Q$6:$Q$1005,Cad_cl!BL$5))),"",IF($C725="","",SUMIFS(Con_ve!$F$6:$F$1005,Con_ve!$C$6:$C$1005,$C725,Con_ve!$I$6:$I$1005,"Em negociação",Con_ve!$Q$6:$Q$1005,Cad_cl!BL$5)))</f>
        <v/>
      </c>
      <c r="BM725" s="134" t="str">
        <f>IF(ISERR(IF($C725="","",SUMIFS(Con_ve!$F$6:$F$1005,Con_ve!$C$6:$C$1005,$C725,Con_ve!$I$6:$I$1005,"Em negociação",Con_ve!$Q$6:$Q$1005,Cad_cl!BM$5))),"",IF($C725="","",SUMIFS(Con_ve!$F$6:$F$1005,Con_ve!$C$6:$C$1005,$C725,Con_ve!$I$6:$I$1005,"Em negociação",Con_ve!$Q$6:$Q$1005,Cad_cl!BM$5)))</f>
        <v/>
      </c>
      <c r="BN725" s="134" t="str">
        <f>IF(ISERR(IF($C725="","",SUMIFS(Con_ve!$F$6:$F$1005,Con_ve!$C$6:$C$1005,$C725,Con_ve!$I$6:$I$1005,"Em negociação",Con_ve!$Q$6:$Q$1005,Cad_cl!BN$5))),"",IF($C725="","",SUMIFS(Con_ve!$F$6:$F$1005,Con_ve!$C$6:$C$1005,$C725,Con_ve!$I$6:$I$1005,"Em negociação",Con_ve!$Q$6:$Q$1005,Cad_cl!BN$5)))</f>
        <v/>
      </c>
      <c r="BO725" s="134" t="str">
        <f>IF(ISERR(IF($C725="","",SUMIFS(Con_ve!$F$6:$F$1005,Con_ve!$C$6:$C$1005,$C725,Con_ve!$I$6:$I$1005,"Em negociação",Con_ve!$Q$6:$Q$1005,Cad_cl!BO$5))),"",IF($C725="","",SUMIFS(Con_ve!$F$6:$F$1005,Con_ve!$C$6:$C$1005,$C725,Con_ve!$I$6:$I$1005,"Em negociação",Con_ve!$Q$6:$Q$1005,Cad_cl!BO$5)))</f>
        <v/>
      </c>
      <c r="BP725" s="134">
        <f t="shared" si="34"/>
        <v>0</v>
      </c>
      <c r="BR725" s="125" t="str">
        <f>IF(ISERR(IF(AND($I725=Re_lo!$E$5,BR$5=VLOOKUP(Re_lo!$H$5,Re_lo!$N$5:$O$16,2,0)),AP725,"")),"",IF(AND($I725=Re_lo!$E$5,BR$5=VLOOKUP(Re_lo!$H$5,Re_lo!$N$5:$O$16,2,0)),AP725,""))</f>
        <v/>
      </c>
      <c r="BS725" s="125" t="str">
        <f>IF(ISERR(IF(AND($I725=Re_lo!$E$5,BS$5=VLOOKUP(Re_lo!$H$5,Re_lo!$N$5:$O$16,2,0)),AQ725,"")),"",IF(AND($I725=Re_lo!$E$5,BS$5=VLOOKUP(Re_lo!$H$5,Re_lo!$N$5:$O$16,2,0)),AQ725,""))</f>
        <v/>
      </c>
      <c r="BT725" s="125" t="str">
        <f>IF(ISERR(IF(AND($I725=Re_lo!$E$5,BT$5=VLOOKUP(Re_lo!$H$5,Re_lo!$N$5:$O$16,2,0)),AR725,"")),"",IF(AND($I725=Re_lo!$E$5,BT$5=VLOOKUP(Re_lo!$H$5,Re_lo!$N$5:$O$16,2,0)),AR725,""))</f>
        <v/>
      </c>
      <c r="BU725" s="125" t="str">
        <f>IF(ISERR(IF(AND($I725=Re_lo!$E$5,BU$5=VLOOKUP(Re_lo!$H$5,Re_lo!$N$5:$O$16,2,0)),AS725,"")),"",IF(AND($I725=Re_lo!$E$5,BU$5=VLOOKUP(Re_lo!$H$5,Re_lo!$N$5:$O$16,2,0)),AS725,""))</f>
        <v/>
      </c>
      <c r="BV725" s="125" t="str">
        <f>IF(ISERR(IF(AND($I725=Re_lo!$E$5,BV$5=VLOOKUP(Re_lo!$H$5,Re_lo!$N$5:$O$16,2,0)),AT725,"")),"",IF(AND($I725=Re_lo!$E$5,BV$5=VLOOKUP(Re_lo!$H$5,Re_lo!$N$5:$O$16,2,0)),AT725,""))</f>
        <v/>
      </c>
      <c r="BW725" s="125" t="str">
        <f>IF(ISERR(IF(AND($I725=Re_lo!$E$5,BW$5=VLOOKUP(Re_lo!$H$5,Re_lo!$N$5:$O$16,2,0)),AU725,"")),"",IF(AND($I725=Re_lo!$E$5,BW$5=VLOOKUP(Re_lo!$H$5,Re_lo!$N$5:$O$16,2,0)),AU725,""))</f>
        <v/>
      </c>
      <c r="BX725" s="125" t="str">
        <f>IF(ISERR(IF(AND($I725=Re_lo!$E$5,BX$5=VLOOKUP(Re_lo!$H$5,Re_lo!$N$5:$O$16,2,0)),AV725,"")),"",IF(AND($I725=Re_lo!$E$5,BX$5=VLOOKUP(Re_lo!$H$5,Re_lo!$N$5:$O$16,2,0)),AV725,""))</f>
        <v/>
      </c>
      <c r="BY725" s="125" t="str">
        <f>IF(ISERR(IF(AND($I725=Re_lo!$E$5,BY$5=VLOOKUP(Re_lo!$H$5,Re_lo!$N$5:$O$16,2,0)),AW725,"")),"",IF(AND($I725=Re_lo!$E$5,BY$5=VLOOKUP(Re_lo!$H$5,Re_lo!$N$5:$O$16,2,0)),AW725,""))</f>
        <v/>
      </c>
      <c r="BZ725" s="125" t="str">
        <f>IF(ISERR(IF(AND($I725=Re_lo!$E$5,BZ$5=VLOOKUP(Re_lo!$H$5,Re_lo!$N$5:$O$16,2,0)),AX725,"")),"",IF(AND($I725=Re_lo!$E$5,BZ$5=VLOOKUP(Re_lo!$H$5,Re_lo!$N$5:$O$16,2,0)),AX725,""))</f>
        <v/>
      </c>
      <c r="CA725" s="125" t="str">
        <f>IF(ISERR(IF(AND($I725=Re_lo!$E$5,CA$5=VLOOKUP(Re_lo!$H$5,Re_lo!$N$5:$O$16,2,0)),AY725,"")),"",IF(AND($I725=Re_lo!$E$5,CA$5=VLOOKUP(Re_lo!$H$5,Re_lo!$N$5:$O$16,2,0)),AY725,""))</f>
        <v/>
      </c>
      <c r="CB725" s="125" t="str">
        <f>IF(ISERR(IF(AND($I725=Re_lo!$E$5,CB$5=VLOOKUP(Re_lo!$H$5,Re_lo!$N$5:$O$16,2,0)),AZ725,"")),"",IF(AND($I725=Re_lo!$E$5,CB$5=VLOOKUP(Re_lo!$H$5,Re_lo!$N$5:$O$16,2,0)),AZ725,""))</f>
        <v/>
      </c>
      <c r="CC725" s="125" t="str">
        <f>IF(ISERR(IF(AND($I725=Re_lo!$E$5,CC$5=VLOOKUP(Re_lo!$H$5,Re_lo!$N$5:$O$16,2,0)),BA725,"")),"",IF(AND($I725=Re_lo!$E$5,CC$5=VLOOKUP(Re_lo!$H$5,Re_lo!$N$5:$O$16,2,0)),BA725,""))</f>
        <v/>
      </c>
      <c r="CD725" s="125" t="str">
        <f>IF(ISERR(IF(AND($I725=Re_lo!$E$5,CD$5=VLOOKUP(Re_lo!$H$5,Re_lo!$N$5:$O$16,2,0)),BB725,"")),"",IF(AND($I725=Re_lo!$E$5,CD$5=VLOOKUP(Re_lo!$H$5,Re_lo!$N$5:$O$16,2,0)),BB725,""))</f>
        <v/>
      </c>
      <c r="CF725" s="125" t="str">
        <f>IF($C725="","",COUNTIFS(Con_ve!$C$6:$C$1005,$C725,Con_ve!$Q$6:$Q$1005,Cad_cl!CF$5))</f>
        <v/>
      </c>
      <c r="CG725" s="125" t="str">
        <f>IF($C725="","",COUNTIFS(Con_ve!$C$6:$C$1005,$C725,Con_ve!$Q$6:$Q$1005,Cad_cl!CG$5))</f>
        <v/>
      </c>
      <c r="CH725" s="125" t="str">
        <f>IF($C725="","",COUNTIFS(Con_ve!$C$6:$C$1005,$C725,Con_ve!$Q$6:$Q$1005,Cad_cl!CH$5))</f>
        <v/>
      </c>
      <c r="CI725" s="125" t="str">
        <f>IF($C725="","",COUNTIFS(Con_ve!$C$6:$C$1005,$C725,Con_ve!$Q$6:$Q$1005,Cad_cl!CI$5))</f>
        <v/>
      </c>
      <c r="CJ725" s="125" t="str">
        <f>IF($C725="","",COUNTIFS(Con_ve!$C$6:$C$1005,$C725,Con_ve!$Q$6:$Q$1005,Cad_cl!CJ$5))</f>
        <v/>
      </c>
      <c r="CK725" s="125" t="str">
        <f>IF($C725="","",COUNTIFS(Con_ve!$C$6:$C$1005,$C725,Con_ve!$Q$6:$Q$1005,Cad_cl!CK$5))</f>
        <v/>
      </c>
      <c r="CL725" s="125" t="str">
        <f>IF($C725="","",COUNTIFS(Con_ve!$C$6:$C$1005,$C725,Con_ve!$Q$6:$Q$1005,Cad_cl!CL$5))</f>
        <v/>
      </c>
      <c r="CM725" s="125" t="str">
        <f>IF($C725="","",COUNTIFS(Con_ve!$C$6:$C$1005,$C725,Con_ve!$Q$6:$Q$1005,Cad_cl!CM$5))</f>
        <v/>
      </c>
      <c r="CN725" s="125" t="str">
        <f>IF($C725="","",COUNTIFS(Con_ve!$C$6:$C$1005,$C725,Con_ve!$Q$6:$Q$1005,Cad_cl!CN$5))</f>
        <v/>
      </c>
      <c r="CO725" s="125" t="str">
        <f>IF($C725="","",COUNTIFS(Con_ve!$C$6:$C$1005,$C725,Con_ve!$Q$6:$Q$1005,Cad_cl!CO$5))</f>
        <v/>
      </c>
      <c r="CP725" s="125" t="str">
        <f>IF($C725="","",COUNTIFS(Con_ve!$C$6:$C$1005,$C725,Con_ve!$Q$6:$Q$1005,Cad_cl!CP$5))</f>
        <v/>
      </c>
      <c r="CQ725" s="125" t="str">
        <f>IF($C725="","",COUNTIFS(Con_ve!$C$6:$C$1005,$C725,Con_ve!$Q$6:$Q$1005,Cad_cl!CQ$5))</f>
        <v/>
      </c>
      <c r="CR725" s="125">
        <f t="shared" si="35"/>
        <v>0</v>
      </c>
    </row>
    <row r="726" spans="3:96" ht="30" customHeight="1">
      <c r="C726" s="153"/>
      <c r="D726" s="153"/>
      <c r="E726" s="154"/>
      <c r="F726" s="153"/>
      <c r="G726" s="155"/>
      <c r="H726" s="153"/>
      <c r="I726" s="153"/>
      <c r="J726" s="132" t="s">
        <v>309</v>
      </c>
      <c r="K726" s="133" t="s">
        <v>309</v>
      </c>
      <c r="L726" s="153"/>
      <c r="M726" s="153"/>
      <c r="N726" s="153"/>
      <c r="O726" s="153"/>
      <c r="P726" s="153"/>
      <c r="Q726" s="153"/>
      <c r="AP726" s="134" t="str">
        <f>IF(ISERR(IF($C726="","",SUMIFS(Con_ve!$F$6:$F$1005,Con_ve!$C$6:$C$1005,$C726,Con_ve!$I$6:$I$1005,"Fechada",Con_ve!$Q$6:$Q$1005,Cad_cl!AP$5))),"",IF($C726="","",SUMIFS(Con_ve!$F$6:$F$1005,Con_ve!$C$6:$C$1005,$C726,Con_ve!$I$6:$I$1005,"Fechada",Con_ve!$Q$6:$Q$1005,Cad_cl!AP$5)))</f>
        <v/>
      </c>
      <c r="AQ726" s="134" t="str">
        <f>IF(ISERR(IF($C726="","",SUMIFS(Con_ve!$F$6:$F$1005,Con_ve!$C$6:$C$1005,$C726,Con_ve!$I$6:$I$1005,"Fechada",Con_ve!$Q$6:$Q$1005,Cad_cl!AQ$5))),"",IF($C726="","",SUMIFS(Con_ve!$F$6:$F$1005,Con_ve!$C$6:$C$1005,$C726,Con_ve!$I$6:$I$1005,"Fechada",Con_ve!$Q$6:$Q$1005,Cad_cl!AQ$5)))</f>
        <v/>
      </c>
      <c r="AR726" s="134" t="str">
        <f>IF(ISERR(IF($C726="","",SUMIFS(Con_ve!$F$6:$F$1005,Con_ve!$C$6:$C$1005,$C726,Con_ve!$I$6:$I$1005,"Fechada",Con_ve!$Q$6:$Q$1005,Cad_cl!AR$5))),"",IF($C726="","",SUMIFS(Con_ve!$F$6:$F$1005,Con_ve!$C$6:$C$1005,$C726,Con_ve!$I$6:$I$1005,"Fechada",Con_ve!$Q$6:$Q$1005,Cad_cl!AR$5)))</f>
        <v/>
      </c>
      <c r="AS726" s="134" t="str">
        <f>IF(ISERR(IF($C726="","",SUMIFS(Con_ve!$F$6:$F$1005,Con_ve!$C$6:$C$1005,$C726,Con_ve!$I$6:$I$1005,"Fechada",Con_ve!$Q$6:$Q$1005,Cad_cl!AS$5))),"",IF($C726="","",SUMIFS(Con_ve!$F$6:$F$1005,Con_ve!$C$6:$C$1005,$C726,Con_ve!$I$6:$I$1005,"Fechada",Con_ve!$Q$6:$Q$1005,Cad_cl!AS$5)))</f>
        <v/>
      </c>
      <c r="AT726" s="134" t="str">
        <f>IF(ISERR(IF($C726="","",SUMIFS(Con_ve!$F$6:$F$1005,Con_ve!$C$6:$C$1005,$C726,Con_ve!$I$6:$I$1005,"Fechada",Con_ve!$Q$6:$Q$1005,Cad_cl!AT$5))),"",IF($C726="","",SUMIFS(Con_ve!$F$6:$F$1005,Con_ve!$C$6:$C$1005,$C726,Con_ve!$I$6:$I$1005,"Fechada",Con_ve!$Q$6:$Q$1005,Cad_cl!AT$5)))</f>
        <v/>
      </c>
      <c r="AU726" s="134" t="str">
        <f>IF(ISERR(IF($C726="","",SUMIFS(Con_ve!$F$6:$F$1005,Con_ve!$C$6:$C$1005,$C726,Con_ve!$I$6:$I$1005,"Fechada",Con_ve!$Q$6:$Q$1005,Cad_cl!AU$5))),"",IF($C726="","",SUMIFS(Con_ve!$F$6:$F$1005,Con_ve!$C$6:$C$1005,$C726,Con_ve!$I$6:$I$1005,"Fechada",Con_ve!$Q$6:$Q$1005,Cad_cl!AU$5)))</f>
        <v/>
      </c>
      <c r="AV726" s="134" t="str">
        <f>IF(ISERR(IF($C726="","",SUMIFS(Con_ve!$F$6:$F$1005,Con_ve!$C$6:$C$1005,$C726,Con_ve!$I$6:$I$1005,"Fechada",Con_ve!$Q$6:$Q$1005,Cad_cl!AV$5))),"",IF($C726="","",SUMIFS(Con_ve!$F$6:$F$1005,Con_ve!$C$6:$C$1005,$C726,Con_ve!$I$6:$I$1005,"Fechada",Con_ve!$Q$6:$Q$1005,Cad_cl!AV$5)))</f>
        <v/>
      </c>
      <c r="AW726" s="134" t="str">
        <f>IF(ISERR(IF($C726="","",SUMIFS(Con_ve!$F$6:$F$1005,Con_ve!$C$6:$C$1005,$C726,Con_ve!$I$6:$I$1005,"Fechada",Con_ve!$Q$6:$Q$1005,Cad_cl!AW$5))),"",IF($C726="","",SUMIFS(Con_ve!$F$6:$F$1005,Con_ve!$C$6:$C$1005,$C726,Con_ve!$I$6:$I$1005,"Fechada",Con_ve!$Q$6:$Q$1005,Cad_cl!AW$5)))</f>
        <v/>
      </c>
      <c r="AX726" s="134" t="str">
        <f>IF(ISERR(IF($C726="","",SUMIFS(Con_ve!$F$6:$F$1005,Con_ve!$C$6:$C$1005,$C726,Con_ve!$I$6:$I$1005,"Fechada",Con_ve!$Q$6:$Q$1005,Cad_cl!AX$5))),"",IF($C726="","",SUMIFS(Con_ve!$F$6:$F$1005,Con_ve!$C$6:$C$1005,$C726,Con_ve!$I$6:$I$1005,"Fechada",Con_ve!$Q$6:$Q$1005,Cad_cl!AX$5)))</f>
        <v/>
      </c>
      <c r="AY726" s="134" t="str">
        <f>IF(ISERR(IF($C726="","",SUMIFS(Con_ve!$F$6:$F$1005,Con_ve!$C$6:$C$1005,$C726,Con_ve!$I$6:$I$1005,"Fechada",Con_ve!$Q$6:$Q$1005,Cad_cl!AY$5))),"",IF($C726="","",SUMIFS(Con_ve!$F$6:$F$1005,Con_ve!$C$6:$C$1005,$C726,Con_ve!$I$6:$I$1005,"Fechada",Con_ve!$Q$6:$Q$1005,Cad_cl!AY$5)))</f>
        <v/>
      </c>
      <c r="AZ726" s="134" t="str">
        <f>IF(ISERR(IF($C726="","",SUMIFS(Con_ve!$F$6:$F$1005,Con_ve!$C$6:$C$1005,$C726,Con_ve!$I$6:$I$1005,"Fechada",Con_ve!$Q$6:$Q$1005,Cad_cl!AZ$5))),"",IF($C726="","",SUMIFS(Con_ve!$F$6:$F$1005,Con_ve!$C$6:$C$1005,$C726,Con_ve!$I$6:$I$1005,"Fechada",Con_ve!$Q$6:$Q$1005,Cad_cl!AZ$5)))</f>
        <v/>
      </c>
      <c r="BA726" s="134" t="str">
        <f>IF(ISERR(IF($C726="","",SUMIFS(Con_ve!$F$6:$F$1005,Con_ve!$C$6:$C$1005,$C726,Con_ve!$I$6:$I$1005,"Fechada",Con_ve!$Q$6:$Q$1005,Cad_cl!BA$5))),"",IF($C726="","",SUMIFS(Con_ve!$F$6:$F$1005,Con_ve!$C$6:$C$1005,$C726,Con_ve!$I$6:$I$1005,"Fechada",Con_ve!$Q$6:$Q$1005,Cad_cl!BA$5)))</f>
        <v/>
      </c>
      <c r="BB726" s="134">
        <f t="shared" si="33"/>
        <v>0</v>
      </c>
      <c r="BD726" s="134" t="str">
        <f>IF(ISERR(IF($C726="","",SUMIFS(Con_ve!$F$6:$F$1005,Con_ve!$C$6:$C$1005,$C726,Con_ve!$I$6:$I$1005,"Em negociação",Con_ve!$Q$6:$Q$1005,Cad_cl!BD$5))),"",IF($C726="","",SUMIFS(Con_ve!$F$6:$F$1005,Con_ve!$C$6:$C$1005,$C726,Con_ve!$I$6:$I$1005,"Em negociação",Con_ve!$Q$6:$Q$1005,Cad_cl!BD$5)))</f>
        <v/>
      </c>
      <c r="BE726" s="134" t="str">
        <f>IF(ISERR(IF($C726="","",SUMIFS(Con_ve!$F$6:$F$1005,Con_ve!$C$6:$C$1005,$C726,Con_ve!$I$6:$I$1005,"Em negociação",Con_ve!$Q$6:$Q$1005,Cad_cl!BE$5))),"",IF($C726="","",SUMIFS(Con_ve!$F$6:$F$1005,Con_ve!$C$6:$C$1005,$C726,Con_ve!$I$6:$I$1005,"Em negociação",Con_ve!$Q$6:$Q$1005,Cad_cl!BE$5)))</f>
        <v/>
      </c>
      <c r="BF726" s="134" t="str">
        <f>IF(ISERR(IF($C726="","",SUMIFS(Con_ve!$F$6:$F$1005,Con_ve!$C$6:$C$1005,$C726,Con_ve!$I$6:$I$1005,"Em negociação",Con_ve!$Q$6:$Q$1005,Cad_cl!BF$5))),"",IF($C726="","",SUMIFS(Con_ve!$F$6:$F$1005,Con_ve!$C$6:$C$1005,$C726,Con_ve!$I$6:$I$1005,"Em negociação",Con_ve!$Q$6:$Q$1005,Cad_cl!BF$5)))</f>
        <v/>
      </c>
      <c r="BG726" s="134" t="str">
        <f>IF(ISERR(IF($C726="","",SUMIFS(Con_ve!$F$6:$F$1005,Con_ve!$C$6:$C$1005,$C726,Con_ve!$I$6:$I$1005,"Em negociação",Con_ve!$Q$6:$Q$1005,Cad_cl!BG$5))),"",IF($C726="","",SUMIFS(Con_ve!$F$6:$F$1005,Con_ve!$C$6:$C$1005,$C726,Con_ve!$I$6:$I$1005,"Em negociação",Con_ve!$Q$6:$Q$1005,Cad_cl!BG$5)))</f>
        <v/>
      </c>
      <c r="BH726" s="134" t="str">
        <f>IF(ISERR(IF($C726="","",SUMIFS(Con_ve!$F$6:$F$1005,Con_ve!$C$6:$C$1005,$C726,Con_ve!$I$6:$I$1005,"Em negociação",Con_ve!$Q$6:$Q$1005,Cad_cl!BH$5))),"",IF($C726="","",SUMIFS(Con_ve!$F$6:$F$1005,Con_ve!$C$6:$C$1005,$C726,Con_ve!$I$6:$I$1005,"Em negociação",Con_ve!$Q$6:$Q$1005,Cad_cl!BH$5)))</f>
        <v/>
      </c>
      <c r="BI726" s="134" t="str">
        <f>IF(ISERR(IF($C726="","",SUMIFS(Con_ve!$F$6:$F$1005,Con_ve!$C$6:$C$1005,$C726,Con_ve!$I$6:$I$1005,"Em negociação",Con_ve!$Q$6:$Q$1005,Cad_cl!BI$5))),"",IF($C726="","",SUMIFS(Con_ve!$F$6:$F$1005,Con_ve!$C$6:$C$1005,$C726,Con_ve!$I$6:$I$1005,"Em negociação",Con_ve!$Q$6:$Q$1005,Cad_cl!BI$5)))</f>
        <v/>
      </c>
      <c r="BJ726" s="134" t="str">
        <f>IF(ISERR(IF($C726="","",SUMIFS(Con_ve!$F$6:$F$1005,Con_ve!$C$6:$C$1005,$C726,Con_ve!$I$6:$I$1005,"Em negociação",Con_ve!$Q$6:$Q$1005,Cad_cl!BJ$5))),"",IF($C726="","",SUMIFS(Con_ve!$F$6:$F$1005,Con_ve!$C$6:$C$1005,$C726,Con_ve!$I$6:$I$1005,"Em negociação",Con_ve!$Q$6:$Q$1005,Cad_cl!BJ$5)))</f>
        <v/>
      </c>
      <c r="BK726" s="134" t="str">
        <f>IF(ISERR(IF($C726="","",SUMIFS(Con_ve!$F$6:$F$1005,Con_ve!$C$6:$C$1005,$C726,Con_ve!$I$6:$I$1005,"Em negociação",Con_ve!$Q$6:$Q$1005,Cad_cl!BK$5))),"",IF($C726="","",SUMIFS(Con_ve!$F$6:$F$1005,Con_ve!$C$6:$C$1005,$C726,Con_ve!$I$6:$I$1005,"Em negociação",Con_ve!$Q$6:$Q$1005,Cad_cl!BK$5)))</f>
        <v/>
      </c>
      <c r="BL726" s="134" t="str">
        <f>IF(ISERR(IF($C726="","",SUMIFS(Con_ve!$F$6:$F$1005,Con_ve!$C$6:$C$1005,$C726,Con_ve!$I$6:$I$1005,"Em negociação",Con_ve!$Q$6:$Q$1005,Cad_cl!BL$5))),"",IF($C726="","",SUMIFS(Con_ve!$F$6:$F$1005,Con_ve!$C$6:$C$1005,$C726,Con_ve!$I$6:$I$1005,"Em negociação",Con_ve!$Q$6:$Q$1005,Cad_cl!BL$5)))</f>
        <v/>
      </c>
      <c r="BM726" s="134" t="str">
        <f>IF(ISERR(IF($C726="","",SUMIFS(Con_ve!$F$6:$F$1005,Con_ve!$C$6:$C$1005,$C726,Con_ve!$I$6:$I$1005,"Em negociação",Con_ve!$Q$6:$Q$1005,Cad_cl!BM$5))),"",IF($C726="","",SUMIFS(Con_ve!$F$6:$F$1005,Con_ve!$C$6:$C$1005,$C726,Con_ve!$I$6:$I$1005,"Em negociação",Con_ve!$Q$6:$Q$1005,Cad_cl!BM$5)))</f>
        <v/>
      </c>
      <c r="BN726" s="134" t="str">
        <f>IF(ISERR(IF($C726="","",SUMIFS(Con_ve!$F$6:$F$1005,Con_ve!$C$6:$C$1005,$C726,Con_ve!$I$6:$I$1005,"Em negociação",Con_ve!$Q$6:$Q$1005,Cad_cl!BN$5))),"",IF($C726="","",SUMIFS(Con_ve!$F$6:$F$1005,Con_ve!$C$6:$C$1005,$C726,Con_ve!$I$6:$I$1005,"Em negociação",Con_ve!$Q$6:$Q$1005,Cad_cl!BN$5)))</f>
        <v/>
      </c>
      <c r="BO726" s="134" t="str">
        <f>IF(ISERR(IF($C726="","",SUMIFS(Con_ve!$F$6:$F$1005,Con_ve!$C$6:$C$1005,$C726,Con_ve!$I$6:$I$1005,"Em negociação",Con_ve!$Q$6:$Q$1005,Cad_cl!BO$5))),"",IF($C726="","",SUMIFS(Con_ve!$F$6:$F$1005,Con_ve!$C$6:$C$1005,$C726,Con_ve!$I$6:$I$1005,"Em negociação",Con_ve!$Q$6:$Q$1005,Cad_cl!BO$5)))</f>
        <v/>
      </c>
      <c r="BP726" s="134">
        <f t="shared" si="34"/>
        <v>0</v>
      </c>
      <c r="BR726" s="125" t="str">
        <f>IF(ISERR(IF(AND($I726=Re_lo!$E$5,BR$5=VLOOKUP(Re_lo!$H$5,Re_lo!$N$5:$O$16,2,0)),AP726,"")),"",IF(AND($I726=Re_lo!$E$5,BR$5=VLOOKUP(Re_lo!$H$5,Re_lo!$N$5:$O$16,2,0)),AP726,""))</f>
        <v/>
      </c>
      <c r="BS726" s="125" t="str">
        <f>IF(ISERR(IF(AND($I726=Re_lo!$E$5,BS$5=VLOOKUP(Re_lo!$H$5,Re_lo!$N$5:$O$16,2,0)),AQ726,"")),"",IF(AND($I726=Re_lo!$E$5,BS$5=VLOOKUP(Re_lo!$H$5,Re_lo!$N$5:$O$16,2,0)),AQ726,""))</f>
        <v/>
      </c>
      <c r="BT726" s="125" t="str">
        <f>IF(ISERR(IF(AND($I726=Re_lo!$E$5,BT$5=VLOOKUP(Re_lo!$H$5,Re_lo!$N$5:$O$16,2,0)),AR726,"")),"",IF(AND($I726=Re_lo!$E$5,BT$5=VLOOKUP(Re_lo!$H$5,Re_lo!$N$5:$O$16,2,0)),AR726,""))</f>
        <v/>
      </c>
      <c r="BU726" s="125" t="str">
        <f>IF(ISERR(IF(AND($I726=Re_lo!$E$5,BU$5=VLOOKUP(Re_lo!$H$5,Re_lo!$N$5:$O$16,2,0)),AS726,"")),"",IF(AND($I726=Re_lo!$E$5,BU$5=VLOOKUP(Re_lo!$H$5,Re_lo!$N$5:$O$16,2,0)),AS726,""))</f>
        <v/>
      </c>
      <c r="BV726" s="125" t="str">
        <f>IF(ISERR(IF(AND($I726=Re_lo!$E$5,BV$5=VLOOKUP(Re_lo!$H$5,Re_lo!$N$5:$O$16,2,0)),AT726,"")),"",IF(AND($I726=Re_lo!$E$5,BV$5=VLOOKUP(Re_lo!$H$5,Re_lo!$N$5:$O$16,2,0)),AT726,""))</f>
        <v/>
      </c>
      <c r="BW726" s="125" t="str">
        <f>IF(ISERR(IF(AND($I726=Re_lo!$E$5,BW$5=VLOOKUP(Re_lo!$H$5,Re_lo!$N$5:$O$16,2,0)),AU726,"")),"",IF(AND($I726=Re_lo!$E$5,BW$5=VLOOKUP(Re_lo!$H$5,Re_lo!$N$5:$O$16,2,0)),AU726,""))</f>
        <v/>
      </c>
      <c r="BX726" s="125" t="str">
        <f>IF(ISERR(IF(AND($I726=Re_lo!$E$5,BX$5=VLOOKUP(Re_lo!$H$5,Re_lo!$N$5:$O$16,2,0)),AV726,"")),"",IF(AND($I726=Re_lo!$E$5,BX$5=VLOOKUP(Re_lo!$H$5,Re_lo!$N$5:$O$16,2,0)),AV726,""))</f>
        <v/>
      </c>
      <c r="BY726" s="125" t="str">
        <f>IF(ISERR(IF(AND($I726=Re_lo!$E$5,BY$5=VLOOKUP(Re_lo!$H$5,Re_lo!$N$5:$O$16,2,0)),AW726,"")),"",IF(AND($I726=Re_lo!$E$5,BY$5=VLOOKUP(Re_lo!$H$5,Re_lo!$N$5:$O$16,2,0)),AW726,""))</f>
        <v/>
      </c>
      <c r="BZ726" s="125" t="str">
        <f>IF(ISERR(IF(AND($I726=Re_lo!$E$5,BZ$5=VLOOKUP(Re_lo!$H$5,Re_lo!$N$5:$O$16,2,0)),AX726,"")),"",IF(AND($I726=Re_lo!$E$5,BZ$5=VLOOKUP(Re_lo!$H$5,Re_lo!$N$5:$O$16,2,0)),AX726,""))</f>
        <v/>
      </c>
      <c r="CA726" s="125" t="str">
        <f>IF(ISERR(IF(AND($I726=Re_lo!$E$5,CA$5=VLOOKUP(Re_lo!$H$5,Re_lo!$N$5:$O$16,2,0)),AY726,"")),"",IF(AND($I726=Re_lo!$E$5,CA$5=VLOOKUP(Re_lo!$H$5,Re_lo!$N$5:$O$16,2,0)),AY726,""))</f>
        <v/>
      </c>
      <c r="CB726" s="125" t="str">
        <f>IF(ISERR(IF(AND($I726=Re_lo!$E$5,CB$5=VLOOKUP(Re_lo!$H$5,Re_lo!$N$5:$O$16,2,0)),AZ726,"")),"",IF(AND($I726=Re_lo!$E$5,CB$5=VLOOKUP(Re_lo!$H$5,Re_lo!$N$5:$O$16,2,0)),AZ726,""))</f>
        <v/>
      </c>
      <c r="CC726" s="125" t="str">
        <f>IF(ISERR(IF(AND($I726=Re_lo!$E$5,CC$5=VLOOKUP(Re_lo!$H$5,Re_lo!$N$5:$O$16,2,0)),BA726,"")),"",IF(AND($I726=Re_lo!$E$5,CC$5=VLOOKUP(Re_lo!$H$5,Re_lo!$N$5:$O$16,2,0)),BA726,""))</f>
        <v/>
      </c>
      <c r="CD726" s="125" t="str">
        <f>IF(ISERR(IF(AND($I726=Re_lo!$E$5,CD$5=VLOOKUP(Re_lo!$H$5,Re_lo!$N$5:$O$16,2,0)),BB726,"")),"",IF(AND($I726=Re_lo!$E$5,CD$5=VLOOKUP(Re_lo!$H$5,Re_lo!$N$5:$O$16,2,0)),BB726,""))</f>
        <v/>
      </c>
      <c r="CF726" s="125" t="str">
        <f>IF($C726="","",COUNTIFS(Con_ve!$C$6:$C$1005,$C726,Con_ve!$Q$6:$Q$1005,Cad_cl!CF$5))</f>
        <v/>
      </c>
      <c r="CG726" s="125" t="str">
        <f>IF($C726="","",COUNTIFS(Con_ve!$C$6:$C$1005,$C726,Con_ve!$Q$6:$Q$1005,Cad_cl!CG$5))</f>
        <v/>
      </c>
      <c r="CH726" s="125" t="str">
        <f>IF($C726="","",COUNTIFS(Con_ve!$C$6:$C$1005,$C726,Con_ve!$Q$6:$Q$1005,Cad_cl!CH$5))</f>
        <v/>
      </c>
      <c r="CI726" s="125" t="str">
        <f>IF($C726="","",COUNTIFS(Con_ve!$C$6:$C$1005,$C726,Con_ve!$Q$6:$Q$1005,Cad_cl!CI$5))</f>
        <v/>
      </c>
      <c r="CJ726" s="125" t="str">
        <f>IF($C726="","",COUNTIFS(Con_ve!$C$6:$C$1005,$C726,Con_ve!$Q$6:$Q$1005,Cad_cl!CJ$5))</f>
        <v/>
      </c>
      <c r="CK726" s="125" t="str">
        <f>IF($C726="","",COUNTIFS(Con_ve!$C$6:$C$1005,$C726,Con_ve!$Q$6:$Q$1005,Cad_cl!CK$5))</f>
        <v/>
      </c>
      <c r="CL726" s="125" t="str">
        <f>IF($C726="","",COUNTIFS(Con_ve!$C$6:$C$1005,$C726,Con_ve!$Q$6:$Q$1005,Cad_cl!CL$5))</f>
        <v/>
      </c>
      <c r="CM726" s="125" t="str">
        <f>IF($C726="","",COUNTIFS(Con_ve!$C$6:$C$1005,$C726,Con_ve!$Q$6:$Q$1005,Cad_cl!CM$5))</f>
        <v/>
      </c>
      <c r="CN726" s="125" t="str">
        <f>IF($C726="","",COUNTIFS(Con_ve!$C$6:$C$1005,$C726,Con_ve!$Q$6:$Q$1005,Cad_cl!CN$5))</f>
        <v/>
      </c>
      <c r="CO726" s="125" t="str">
        <f>IF($C726="","",COUNTIFS(Con_ve!$C$6:$C$1005,$C726,Con_ve!$Q$6:$Q$1005,Cad_cl!CO$5))</f>
        <v/>
      </c>
      <c r="CP726" s="125" t="str">
        <f>IF($C726="","",COUNTIFS(Con_ve!$C$6:$C$1005,$C726,Con_ve!$Q$6:$Q$1005,Cad_cl!CP$5))</f>
        <v/>
      </c>
      <c r="CQ726" s="125" t="str">
        <f>IF($C726="","",COUNTIFS(Con_ve!$C$6:$C$1005,$C726,Con_ve!$Q$6:$Q$1005,Cad_cl!CQ$5))</f>
        <v/>
      </c>
      <c r="CR726" s="125">
        <f t="shared" si="35"/>
        <v>0</v>
      </c>
    </row>
    <row r="727" spans="3:96" ht="30" customHeight="1">
      <c r="C727" s="153"/>
      <c r="D727" s="153"/>
      <c r="E727" s="154"/>
      <c r="F727" s="153"/>
      <c r="G727" s="155"/>
      <c r="H727" s="153"/>
      <c r="I727" s="153"/>
      <c r="J727" s="132" t="s">
        <v>309</v>
      </c>
      <c r="K727" s="133" t="s">
        <v>309</v>
      </c>
      <c r="L727" s="153"/>
      <c r="M727" s="153"/>
      <c r="N727" s="153"/>
      <c r="O727" s="153"/>
      <c r="P727" s="153"/>
      <c r="Q727" s="153"/>
      <c r="AP727" s="134" t="str">
        <f>IF(ISERR(IF($C727="","",SUMIFS(Con_ve!$F$6:$F$1005,Con_ve!$C$6:$C$1005,$C727,Con_ve!$I$6:$I$1005,"Fechada",Con_ve!$Q$6:$Q$1005,Cad_cl!AP$5))),"",IF($C727="","",SUMIFS(Con_ve!$F$6:$F$1005,Con_ve!$C$6:$C$1005,$C727,Con_ve!$I$6:$I$1005,"Fechada",Con_ve!$Q$6:$Q$1005,Cad_cl!AP$5)))</f>
        <v/>
      </c>
      <c r="AQ727" s="134" t="str">
        <f>IF(ISERR(IF($C727="","",SUMIFS(Con_ve!$F$6:$F$1005,Con_ve!$C$6:$C$1005,$C727,Con_ve!$I$6:$I$1005,"Fechada",Con_ve!$Q$6:$Q$1005,Cad_cl!AQ$5))),"",IF($C727="","",SUMIFS(Con_ve!$F$6:$F$1005,Con_ve!$C$6:$C$1005,$C727,Con_ve!$I$6:$I$1005,"Fechada",Con_ve!$Q$6:$Q$1005,Cad_cl!AQ$5)))</f>
        <v/>
      </c>
      <c r="AR727" s="134" t="str">
        <f>IF(ISERR(IF($C727="","",SUMIFS(Con_ve!$F$6:$F$1005,Con_ve!$C$6:$C$1005,$C727,Con_ve!$I$6:$I$1005,"Fechada",Con_ve!$Q$6:$Q$1005,Cad_cl!AR$5))),"",IF($C727="","",SUMIFS(Con_ve!$F$6:$F$1005,Con_ve!$C$6:$C$1005,$C727,Con_ve!$I$6:$I$1005,"Fechada",Con_ve!$Q$6:$Q$1005,Cad_cl!AR$5)))</f>
        <v/>
      </c>
      <c r="AS727" s="134" t="str">
        <f>IF(ISERR(IF($C727="","",SUMIFS(Con_ve!$F$6:$F$1005,Con_ve!$C$6:$C$1005,$C727,Con_ve!$I$6:$I$1005,"Fechada",Con_ve!$Q$6:$Q$1005,Cad_cl!AS$5))),"",IF($C727="","",SUMIFS(Con_ve!$F$6:$F$1005,Con_ve!$C$6:$C$1005,$C727,Con_ve!$I$6:$I$1005,"Fechada",Con_ve!$Q$6:$Q$1005,Cad_cl!AS$5)))</f>
        <v/>
      </c>
      <c r="AT727" s="134" t="str">
        <f>IF(ISERR(IF($C727="","",SUMIFS(Con_ve!$F$6:$F$1005,Con_ve!$C$6:$C$1005,$C727,Con_ve!$I$6:$I$1005,"Fechada",Con_ve!$Q$6:$Q$1005,Cad_cl!AT$5))),"",IF($C727="","",SUMIFS(Con_ve!$F$6:$F$1005,Con_ve!$C$6:$C$1005,$C727,Con_ve!$I$6:$I$1005,"Fechada",Con_ve!$Q$6:$Q$1005,Cad_cl!AT$5)))</f>
        <v/>
      </c>
      <c r="AU727" s="134" t="str">
        <f>IF(ISERR(IF($C727="","",SUMIFS(Con_ve!$F$6:$F$1005,Con_ve!$C$6:$C$1005,$C727,Con_ve!$I$6:$I$1005,"Fechada",Con_ve!$Q$6:$Q$1005,Cad_cl!AU$5))),"",IF($C727="","",SUMIFS(Con_ve!$F$6:$F$1005,Con_ve!$C$6:$C$1005,$C727,Con_ve!$I$6:$I$1005,"Fechada",Con_ve!$Q$6:$Q$1005,Cad_cl!AU$5)))</f>
        <v/>
      </c>
      <c r="AV727" s="134" t="str">
        <f>IF(ISERR(IF($C727="","",SUMIFS(Con_ve!$F$6:$F$1005,Con_ve!$C$6:$C$1005,$C727,Con_ve!$I$6:$I$1005,"Fechada",Con_ve!$Q$6:$Q$1005,Cad_cl!AV$5))),"",IF($C727="","",SUMIFS(Con_ve!$F$6:$F$1005,Con_ve!$C$6:$C$1005,$C727,Con_ve!$I$6:$I$1005,"Fechada",Con_ve!$Q$6:$Q$1005,Cad_cl!AV$5)))</f>
        <v/>
      </c>
      <c r="AW727" s="134" t="str">
        <f>IF(ISERR(IF($C727="","",SUMIFS(Con_ve!$F$6:$F$1005,Con_ve!$C$6:$C$1005,$C727,Con_ve!$I$6:$I$1005,"Fechada",Con_ve!$Q$6:$Q$1005,Cad_cl!AW$5))),"",IF($C727="","",SUMIFS(Con_ve!$F$6:$F$1005,Con_ve!$C$6:$C$1005,$C727,Con_ve!$I$6:$I$1005,"Fechada",Con_ve!$Q$6:$Q$1005,Cad_cl!AW$5)))</f>
        <v/>
      </c>
      <c r="AX727" s="134" t="str">
        <f>IF(ISERR(IF($C727="","",SUMIFS(Con_ve!$F$6:$F$1005,Con_ve!$C$6:$C$1005,$C727,Con_ve!$I$6:$I$1005,"Fechada",Con_ve!$Q$6:$Q$1005,Cad_cl!AX$5))),"",IF($C727="","",SUMIFS(Con_ve!$F$6:$F$1005,Con_ve!$C$6:$C$1005,$C727,Con_ve!$I$6:$I$1005,"Fechada",Con_ve!$Q$6:$Q$1005,Cad_cl!AX$5)))</f>
        <v/>
      </c>
      <c r="AY727" s="134" t="str">
        <f>IF(ISERR(IF($C727="","",SUMIFS(Con_ve!$F$6:$F$1005,Con_ve!$C$6:$C$1005,$C727,Con_ve!$I$6:$I$1005,"Fechada",Con_ve!$Q$6:$Q$1005,Cad_cl!AY$5))),"",IF($C727="","",SUMIFS(Con_ve!$F$6:$F$1005,Con_ve!$C$6:$C$1005,$C727,Con_ve!$I$6:$I$1005,"Fechada",Con_ve!$Q$6:$Q$1005,Cad_cl!AY$5)))</f>
        <v/>
      </c>
      <c r="AZ727" s="134" t="str">
        <f>IF(ISERR(IF($C727="","",SUMIFS(Con_ve!$F$6:$F$1005,Con_ve!$C$6:$C$1005,$C727,Con_ve!$I$6:$I$1005,"Fechada",Con_ve!$Q$6:$Q$1005,Cad_cl!AZ$5))),"",IF($C727="","",SUMIFS(Con_ve!$F$6:$F$1005,Con_ve!$C$6:$C$1005,$C727,Con_ve!$I$6:$I$1005,"Fechada",Con_ve!$Q$6:$Q$1005,Cad_cl!AZ$5)))</f>
        <v/>
      </c>
      <c r="BA727" s="134" t="str">
        <f>IF(ISERR(IF($C727="","",SUMIFS(Con_ve!$F$6:$F$1005,Con_ve!$C$6:$C$1005,$C727,Con_ve!$I$6:$I$1005,"Fechada",Con_ve!$Q$6:$Q$1005,Cad_cl!BA$5))),"",IF($C727="","",SUMIFS(Con_ve!$F$6:$F$1005,Con_ve!$C$6:$C$1005,$C727,Con_ve!$I$6:$I$1005,"Fechada",Con_ve!$Q$6:$Q$1005,Cad_cl!BA$5)))</f>
        <v/>
      </c>
      <c r="BB727" s="134">
        <f t="shared" si="33"/>
        <v>0</v>
      </c>
      <c r="BD727" s="134" t="str">
        <f>IF(ISERR(IF($C727="","",SUMIFS(Con_ve!$F$6:$F$1005,Con_ve!$C$6:$C$1005,$C727,Con_ve!$I$6:$I$1005,"Em negociação",Con_ve!$Q$6:$Q$1005,Cad_cl!BD$5))),"",IF($C727="","",SUMIFS(Con_ve!$F$6:$F$1005,Con_ve!$C$6:$C$1005,$C727,Con_ve!$I$6:$I$1005,"Em negociação",Con_ve!$Q$6:$Q$1005,Cad_cl!BD$5)))</f>
        <v/>
      </c>
      <c r="BE727" s="134" t="str">
        <f>IF(ISERR(IF($C727="","",SUMIFS(Con_ve!$F$6:$F$1005,Con_ve!$C$6:$C$1005,$C727,Con_ve!$I$6:$I$1005,"Em negociação",Con_ve!$Q$6:$Q$1005,Cad_cl!BE$5))),"",IF($C727="","",SUMIFS(Con_ve!$F$6:$F$1005,Con_ve!$C$6:$C$1005,$C727,Con_ve!$I$6:$I$1005,"Em negociação",Con_ve!$Q$6:$Q$1005,Cad_cl!BE$5)))</f>
        <v/>
      </c>
      <c r="BF727" s="134" t="str">
        <f>IF(ISERR(IF($C727="","",SUMIFS(Con_ve!$F$6:$F$1005,Con_ve!$C$6:$C$1005,$C727,Con_ve!$I$6:$I$1005,"Em negociação",Con_ve!$Q$6:$Q$1005,Cad_cl!BF$5))),"",IF($C727="","",SUMIFS(Con_ve!$F$6:$F$1005,Con_ve!$C$6:$C$1005,$C727,Con_ve!$I$6:$I$1005,"Em negociação",Con_ve!$Q$6:$Q$1005,Cad_cl!BF$5)))</f>
        <v/>
      </c>
      <c r="BG727" s="134" t="str">
        <f>IF(ISERR(IF($C727="","",SUMIFS(Con_ve!$F$6:$F$1005,Con_ve!$C$6:$C$1005,$C727,Con_ve!$I$6:$I$1005,"Em negociação",Con_ve!$Q$6:$Q$1005,Cad_cl!BG$5))),"",IF($C727="","",SUMIFS(Con_ve!$F$6:$F$1005,Con_ve!$C$6:$C$1005,$C727,Con_ve!$I$6:$I$1005,"Em negociação",Con_ve!$Q$6:$Q$1005,Cad_cl!BG$5)))</f>
        <v/>
      </c>
      <c r="BH727" s="134" t="str">
        <f>IF(ISERR(IF($C727="","",SUMIFS(Con_ve!$F$6:$F$1005,Con_ve!$C$6:$C$1005,$C727,Con_ve!$I$6:$I$1005,"Em negociação",Con_ve!$Q$6:$Q$1005,Cad_cl!BH$5))),"",IF($C727="","",SUMIFS(Con_ve!$F$6:$F$1005,Con_ve!$C$6:$C$1005,$C727,Con_ve!$I$6:$I$1005,"Em negociação",Con_ve!$Q$6:$Q$1005,Cad_cl!BH$5)))</f>
        <v/>
      </c>
      <c r="BI727" s="134" t="str">
        <f>IF(ISERR(IF($C727="","",SUMIFS(Con_ve!$F$6:$F$1005,Con_ve!$C$6:$C$1005,$C727,Con_ve!$I$6:$I$1005,"Em negociação",Con_ve!$Q$6:$Q$1005,Cad_cl!BI$5))),"",IF($C727="","",SUMIFS(Con_ve!$F$6:$F$1005,Con_ve!$C$6:$C$1005,$C727,Con_ve!$I$6:$I$1005,"Em negociação",Con_ve!$Q$6:$Q$1005,Cad_cl!BI$5)))</f>
        <v/>
      </c>
      <c r="BJ727" s="134" t="str">
        <f>IF(ISERR(IF($C727="","",SUMIFS(Con_ve!$F$6:$F$1005,Con_ve!$C$6:$C$1005,$C727,Con_ve!$I$6:$I$1005,"Em negociação",Con_ve!$Q$6:$Q$1005,Cad_cl!BJ$5))),"",IF($C727="","",SUMIFS(Con_ve!$F$6:$F$1005,Con_ve!$C$6:$C$1005,$C727,Con_ve!$I$6:$I$1005,"Em negociação",Con_ve!$Q$6:$Q$1005,Cad_cl!BJ$5)))</f>
        <v/>
      </c>
      <c r="BK727" s="134" t="str">
        <f>IF(ISERR(IF($C727="","",SUMIFS(Con_ve!$F$6:$F$1005,Con_ve!$C$6:$C$1005,$C727,Con_ve!$I$6:$I$1005,"Em negociação",Con_ve!$Q$6:$Q$1005,Cad_cl!BK$5))),"",IF($C727="","",SUMIFS(Con_ve!$F$6:$F$1005,Con_ve!$C$6:$C$1005,$C727,Con_ve!$I$6:$I$1005,"Em negociação",Con_ve!$Q$6:$Q$1005,Cad_cl!BK$5)))</f>
        <v/>
      </c>
      <c r="BL727" s="134" t="str">
        <f>IF(ISERR(IF($C727="","",SUMIFS(Con_ve!$F$6:$F$1005,Con_ve!$C$6:$C$1005,$C727,Con_ve!$I$6:$I$1005,"Em negociação",Con_ve!$Q$6:$Q$1005,Cad_cl!BL$5))),"",IF($C727="","",SUMIFS(Con_ve!$F$6:$F$1005,Con_ve!$C$6:$C$1005,$C727,Con_ve!$I$6:$I$1005,"Em negociação",Con_ve!$Q$6:$Q$1005,Cad_cl!BL$5)))</f>
        <v/>
      </c>
      <c r="BM727" s="134" t="str">
        <f>IF(ISERR(IF($C727="","",SUMIFS(Con_ve!$F$6:$F$1005,Con_ve!$C$6:$C$1005,$C727,Con_ve!$I$6:$I$1005,"Em negociação",Con_ve!$Q$6:$Q$1005,Cad_cl!BM$5))),"",IF($C727="","",SUMIFS(Con_ve!$F$6:$F$1005,Con_ve!$C$6:$C$1005,$C727,Con_ve!$I$6:$I$1005,"Em negociação",Con_ve!$Q$6:$Q$1005,Cad_cl!BM$5)))</f>
        <v/>
      </c>
      <c r="BN727" s="134" t="str">
        <f>IF(ISERR(IF($C727="","",SUMIFS(Con_ve!$F$6:$F$1005,Con_ve!$C$6:$C$1005,$C727,Con_ve!$I$6:$I$1005,"Em negociação",Con_ve!$Q$6:$Q$1005,Cad_cl!BN$5))),"",IF($C727="","",SUMIFS(Con_ve!$F$6:$F$1005,Con_ve!$C$6:$C$1005,$C727,Con_ve!$I$6:$I$1005,"Em negociação",Con_ve!$Q$6:$Q$1005,Cad_cl!BN$5)))</f>
        <v/>
      </c>
      <c r="BO727" s="134" t="str">
        <f>IF(ISERR(IF($C727="","",SUMIFS(Con_ve!$F$6:$F$1005,Con_ve!$C$6:$C$1005,$C727,Con_ve!$I$6:$I$1005,"Em negociação",Con_ve!$Q$6:$Q$1005,Cad_cl!BO$5))),"",IF($C727="","",SUMIFS(Con_ve!$F$6:$F$1005,Con_ve!$C$6:$C$1005,$C727,Con_ve!$I$6:$I$1005,"Em negociação",Con_ve!$Q$6:$Q$1005,Cad_cl!BO$5)))</f>
        <v/>
      </c>
      <c r="BP727" s="134">
        <f t="shared" si="34"/>
        <v>0</v>
      </c>
      <c r="BR727" s="125" t="str">
        <f>IF(ISERR(IF(AND($I727=Re_lo!$E$5,BR$5=VLOOKUP(Re_lo!$H$5,Re_lo!$N$5:$O$16,2,0)),AP727,"")),"",IF(AND($I727=Re_lo!$E$5,BR$5=VLOOKUP(Re_lo!$H$5,Re_lo!$N$5:$O$16,2,0)),AP727,""))</f>
        <v/>
      </c>
      <c r="BS727" s="125" t="str">
        <f>IF(ISERR(IF(AND($I727=Re_lo!$E$5,BS$5=VLOOKUP(Re_lo!$H$5,Re_lo!$N$5:$O$16,2,0)),AQ727,"")),"",IF(AND($I727=Re_lo!$E$5,BS$5=VLOOKUP(Re_lo!$H$5,Re_lo!$N$5:$O$16,2,0)),AQ727,""))</f>
        <v/>
      </c>
      <c r="BT727" s="125" t="str">
        <f>IF(ISERR(IF(AND($I727=Re_lo!$E$5,BT$5=VLOOKUP(Re_lo!$H$5,Re_lo!$N$5:$O$16,2,0)),AR727,"")),"",IF(AND($I727=Re_lo!$E$5,BT$5=VLOOKUP(Re_lo!$H$5,Re_lo!$N$5:$O$16,2,0)),AR727,""))</f>
        <v/>
      </c>
      <c r="BU727" s="125" t="str">
        <f>IF(ISERR(IF(AND($I727=Re_lo!$E$5,BU$5=VLOOKUP(Re_lo!$H$5,Re_lo!$N$5:$O$16,2,0)),AS727,"")),"",IF(AND($I727=Re_lo!$E$5,BU$5=VLOOKUP(Re_lo!$H$5,Re_lo!$N$5:$O$16,2,0)),AS727,""))</f>
        <v/>
      </c>
      <c r="BV727" s="125" t="str">
        <f>IF(ISERR(IF(AND($I727=Re_lo!$E$5,BV$5=VLOOKUP(Re_lo!$H$5,Re_lo!$N$5:$O$16,2,0)),AT727,"")),"",IF(AND($I727=Re_lo!$E$5,BV$5=VLOOKUP(Re_lo!$H$5,Re_lo!$N$5:$O$16,2,0)),AT727,""))</f>
        <v/>
      </c>
      <c r="BW727" s="125" t="str">
        <f>IF(ISERR(IF(AND($I727=Re_lo!$E$5,BW$5=VLOOKUP(Re_lo!$H$5,Re_lo!$N$5:$O$16,2,0)),AU727,"")),"",IF(AND($I727=Re_lo!$E$5,BW$5=VLOOKUP(Re_lo!$H$5,Re_lo!$N$5:$O$16,2,0)),AU727,""))</f>
        <v/>
      </c>
      <c r="BX727" s="125" t="str">
        <f>IF(ISERR(IF(AND($I727=Re_lo!$E$5,BX$5=VLOOKUP(Re_lo!$H$5,Re_lo!$N$5:$O$16,2,0)),AV727,"")),"",IF(AND($I727=Re_lo!$E$5,BX$5=VLOOKUP(Re_lo!$H$5,Re_lo!$N$5:$O$16,2,0)),AV727,""))</f>
        <v/>
      </c>
      <c r="BY727" s="125" t="str">
        <f>IF(ISERR(IF(AND($I727=Re_lo!$E$5,BY$5=VLOOKUP(Re_lo!$H$5,Re_lo!$N$5:$O$16,2,0)),AW727,"")),"",IF(AND($I727=Re_lo!$E$5,BY$5=VLOOKUP(Re_lo!$H$5,Re_lo!$N$5:$O$16,2,0)),AW727,""))</f>
        <v/>
      </c>
      <c r="BZ727" s="125" t="str">
        <f>IF(ISERR(IF(AND($I727=Re_lo!$E$5,BZ$5=VLOOKUP(Re_lo!$H$5,Re_lo!$N$5:$O$16,2,0)),AX727,"")),"",IF(AND($I727=Re_lo!$E$5,BZ$5=VLOOKUP(Re_lo!$H$5,Re_lo!$N$5:$O$16,2,0)),AX727,""))</f>
        <v/>
      </c>
      <c r="CA727" s="125" t="str">
        <f>IF(ISERR(IF(AND($I727=Re_lo!$E$5,CA$5=VLOOKUP(Re_lo!$H$5,Re_lo!$N$5:$O$16,2,0)),AY727,"")),"",IF(AND($I727=Re_lo!$E$5,CA$5=VLOOKUP(Re_lo!$H$5,Re_lo!$N$5:$O$16,2,0)),AY727,""))</f>
        <v/>
      </c>
      <c r="CB727" s="125" t="str">
        <f>IF(ISERR(IF(AND($I727=Re_lo!$E$5,CB$5=VLOOKUP(Re_lo!$H$5,Re_lo!$N$5:$O$16,2,0)),AZ727,"")),"",IF(AND($I727=Re_lo!$E$5,CB$5=VLOOKUP(Re_lo!$H$5,Re_lo!$N$5:$O$16,2,0)),AZ727,""))</f>
        <v/>
      </c>
      <c r="CC727" s="125" t="str">
        <f>IF(ISERR(IF(AND($I727=Re_lo!$E$5,CC$5=VLOOKUP(Re_lo!$H$5,Re_lo!$N$5:$O$16,2,0)),BA727,"")),"",IF(AND($I727=Re_lo!$E$5,CC$5=VLOOKUP(Re_lo!$H$5,Re_lo!$N$5:$O$16,2,0)),BA727,""))</f>
        <v/>
      </c>
      <c r="CD727" s="125" t="str">
        <f>IF(ISERR(IF(AND($I727=Re_lo!$E$5,CD$5=VLOOKUP(Re_lo!$H$5,Re_lo!$N$5:$O$16,2,0)),BB727,"")),"",IF(AND($I727=Re_lo!$E$5,CD$5=VLOOKUP(Re_lo!$H$5,Re_lo!$N$5:$O$16,2,0)),BB727,""))</f>
        <v/>
      </c>
      <c r="CF727" s="125" t="str">
        <f>IF($C727="","",COUNTIFS(Con_ve!$C$6:$C$1005,$C727,Con_ve!$Q$6:$Q$1005,Cad_cl!CF$5))</f>
        <v/>
      </c>
      <c r="CG727" s="125" t="str">
        <f>IF($C727="","",COUNTIFS(Con_ve!$C$6:$C$1005,$C727,Con_ve!$Q$6:$Q$1005,Cad_cl!CG$5))</f>
        <v/>
      </c>
      <c r="CH727" s="125" t="str">
        <f>IF($C727="","",COUNTIFS(Con_ve!$C$6:$C$1005,$C727,Con_ve!$Q$6:$Q$1005,Cad_cl!CH$5))</f>
        <v/>
      </c>
      <c r="CI727" s="125" t="str">
        <f>IF($C727="","",COUNTIFS(Con_ve!$C$6:$C$1005,$C727,Con_ve!$Q$6:$Q$1005,Cad_cl!CI$5))</f>
        <v/>
      </c>
      <c r="CJ727" s="125" t="str">
        <f>IF($C727="","",COUNTIFS(Con_ve!$C$6:$C$1005,$C727,Con_ve!$Q$6:$Q$1005,Cad_cl!CJ$5))</f>
        <v/>
      </c>
      <c r="CK727" s="125" t="str">
        <f>IF($C727="","",COUNTIFS(Con_ve!$C$6:$C$1005,$C727,Con_ve!$Q$6:$Q$1005,Cad_cl!CK$5))</f>
        <v/>
      </c>
      <c r="CL727" s="125" t="str">
        <f>IF($C727="","",COUNTIFS(Con_ve!$C$6:$C$1005,$C727,Con_ve!$Q$6:$Q$1005,Cad_cl!CL$5))</f>
        <v/>
      </c>
      <c r="CM727" s="125" t="str">
        <f>IF($C727="","",COUNTIFS(Con_ve!$C$6:$C$1005,$C727,Con_ve!$Q$6:$Q$1005,Cad_cl!CM$5))</f>
        <v/>
      </c>
      <c r="CN727" s="125" t="str">
        <f>IF($C727="","",COUNTIFS(Con_ve!$C$6:$C$1005,$C727,Con_ve!$Q$6:$Q$1005,Cad_cl!CN$5))</f>
        <v/>
      </c>
      <c r="CO727" s="125" t="str">
        <f>IF($C727="","",COUNTIFS(Con_ve!$C$6:$C$1005,$C727,Con_ve!$Q$6:$Q$1005,Cad_cl!CO$5))</f>
        <v/>
      </c>
      <c r="CP727" s="125" t="str">
        <f>IF($C727="","",COUNTIFS(Con_ve!$C$6:$C$1005,$C727,Con_ve!$Q$6:$Q$1005,Cad_cl!CP$5))</f>
        <v/>
      </c>
      <c r="CQ727" s="125" t="str">
        <f>IF($C727="","",COUNTIFS(Con_ve!$C$6:$C$1005,$C727,Con_ve!$Q$6:$Q$1005,Cad_cl!CQ$5))</f>
        <v/>
      </c>
      <c r="CR727" s="125">
        <f t="shared" si="35"/>
        <v>0</v>
      </c>
    </row>
    <row r="728" spans="3:96" ht="30" customHeight="1">
      <c r="C728" s="153"/>
      <c r="D728" s="153"/>
      <c r="E728" s="154"/>
      <c r="F728" s="153"/>
      <c r="G728" s="155"/>
      <c r="H728" s="153"/>
      <c r="I728" s="153"/>
      <c r="J728" s="132" t="s">
        <v>309</v>
      </c>
      <c r="K728" s="133" t="s">
        <v>309</v>
      </c>
      <c r="L728" s="153"/>
      <c r="M728" s="153"/>
      <c r="N728" s="153"/>
      <c r="O728" s="153"/>
      <c r="P728" s="153"/>
      <c r="Q728" s="153"/>
      <c r="AP728" s="134" t="str">
        <f>IF(ISERR(IF($C728="","",SUMIFS(Con_ve!$F$6:$F$1005,Con_ve!$C$6:$C$1005,$C728,Con_ve!$I$6:$I$1005,"Fechada",Con_ve!$Q$6:$Q$1005,Cad_cl!AP$5))),"",IF($C728="","",SUMIFS(Con_ve!$F$6:$F$1005,Con_ve!$C$6:$C$1005,$C728,Con_ve!$I$6:$I$1005,"Fechada",Con_ve!$Q$6:$Q$1005,Cad_cl!AP$5)))</f>
        <v/>
      </c>
      <c r="AQ728" s="134" t="str">
        <f>IF(ISERR(IF($C728="","",SUMIFS(Con_ve!$F$6:$F$1005,Con_ve!$C$6:$C$1005,$C728,Con_ve!$I$6:$I$1005,"Fechada",Con_ve!$Q$6:$Q$1005,Cad_cl!AQ$5))),"",IF($C728="","",SUMIFS(Con_ve!$F$6:$F$1005,Con_ve!$C$6:$C$1005,$C728,Con_ve!$I$6:$I$1005,"Fechada",Con_ve!$Q$6:$Q$1005,Cad_cl!AQ$5)))</f>
        <v/>
      </c>
      <c r="AR728" s="134" t="str">
        <f>IF(ISERR(IF($C728="","",SUMIFS(Con_ve!$F$6:$F$1005,Con_ve!$C$6:$C$1005,$C728,Con_ve!$I$6:$I$1005,"Fechada",Con_ve!$Q$6:$Q$1005,Cad_cl!AR$5))),"",IF($C728="","",SUMIFS(Con_ve!$F$6:$F$1005,Con_ve!$C$6:$C$1005,$C728,Con_ve!$I$6:$I$1005,"Fechada",Con_ve!$Q$6:$Q$1005,Cad_cl!AR$5)))</f>
        <v/>
      </c>
      <c r="AS728" s="134" t="str">
        <f>IF(ISERR(IF($C728="","",SUMIFS(Con_ve!$F$6:$F$1005,Con_ve!$C$6:$C$1005,$C728,Con_ve!$I$6:$I$1005,"Fechada",Con_ve!$Q$6:$Q$1005,Cad_cl!AS$5))),"",IF($C728="","",SUMIFS(Con_ve!$F$6:$F$1005,Con_ve!$C$6:$C$1005,$C728,Con_ve!$I$6:$I$1005,"Fechada",Con_ve!$Q$6:$Q$1005,Cad_cl!AS$5)))</f>
        <v/>
      </c>
      <c r="AT728" s="134" t="str">
        <f>IF(ISERR(IF($C728="","",SUMIFS(Con_ve!$F$6:$F$1005,Con_ve!$C$6:$C$1005,$C728,Con_ve!$I$6:$I$1005,"Fechada",Con_ve!$Q$6:$Q$1005,Cad_cl!AT$5))),"",IF($C728="","",SUMIFS(Con_ve!$F$6:$F$1005,Con_ve!$C$6:$C$1005,$C728,Con_ve!$I$6:$I$1005,"Fechada",Con_ve!$Q$6:$Q$1005,Cad_cl!AT$5)))</f>
        <v/>
      </c>
      <c r="AU728" s="134" t="str">
        <f>IF(ISERR(IF($C728="","",SUMIFS(Con_ve!$F$6:$F$1005,Con_ve!$C$6:$C$1005,$C728,Con_ve!$I$6:$I$1005,"Fechada",Con_ve!$Q$6:$Q$1005,Cad_cl!AU$5))),"",IF($C728="","",SUMIFS(Con_ve!$F$6:$F$1005,Con_ve!$C$6:$C$1005,$C728,Con_ve!$I$6:$I$1005,"Fechada",Con_ve!$Q$6:$Q$1005,Cad_cl!AU$5)))</f>
        <v/>
      </c>
      <c r="AV728" s="134" t="str">
        <f>IF(ISERR(IF($C728="","",SUMIFS(Con_ve!$F$6:$F$1005,Con_ve!$C$6:$C$1005,$C728,Con_ve!$I$6:$I$1005,"Fechada",Con_ve!$Q$6:$Q$1005,Cad_cl!AV$5))),"",IF($C728="","",SUMIFS(Con_ve!$F$6:$F$1005,Con_ve!$C$6:$C$1005,$C728,Con_ve!$I$6:$I$1005,"Fechada",Con_ve!$Q$6:$Q$1005,Cad_cl!AV$5)))</f>
        <v/>
      </c>
      <c r="AW728" s="134" t="str">
        <f>IF(ISERR(IF($C728="","",SUMIFS(Con_ve!$F$6:$F$1005,Con_ve!$C$6:$C$1005,$C728,Con_ve!$I$6:$I$1005,"Fechada",Con_ve!$Q$6:$Q$1005,Cad_cl!AW$5))),"",IF($C728="","",SUMIFS(Con_ve!$F$6:$F$1005,Con_ve!$C$6:$C$1005,$C728,Con_ve!$I$6:$I$1005,"Fechada",Con_ve!$Q$6:$Q$1005,Cad_cl!AW$5)))</f>
        <v/>
      </c>
      <c r="AX728" s="134" t="str">
        <f>IF(ISERR(IF($C728="","",SUMIFS(Con_ve!$F$6:$F$1005,Con_ve!$C$6:$C$1005,$C728,Con_ve!$I$6:$I$1005,"Fechada",Con_ve!$Q$6:$Q$1005,Cad_cl!AX$5))),"",IF($C728="","",SUMIFS(Con_ve!$F$6:$F$1005,Con_ve!$C$6:$C$1005,$C728,Con_ve!$I$6:$I$1005,"Fechada",Con_ve!$Q$6:$Q$1005,Cad_cl!AX$5)))</f>
        <v/>
      </c>
      <c r="AY728" s="134" t="str">
        <f>IF(ISERR(IF($C728="","",SUMIFS(Con_ve!$F$6:$F$1005,Con_ve!$C$6:$C$1005,$C728,Con_ve!$I$6:$I$1005,"Fechada",Con_ve!$Q$6:$Q$1005,Cad_cl!AY$5))),"",IF($C728="","",SUMIFS(Con_ve!$F$6:$F$1005,Con_ve!$C$6:$C$1005,$C728,Con_ve!$I$6:$I$1005,"Fechada",Con_ve!$Q$6:$Q$1005,Cad_cl!AY$5)))</f>
        <v/>
      </c>
      <c r="AZ728" s="134" t="str">
        <f>IF(ISERR(IF($C728="","",SUMIFS(Con_ve!$F$6:$F$1005,Con_ve!$C$6:$C$1005,$C728,Con_ve!$I$6:$I$1005,"Fechada",Con_ve!$Q$6:$Q$1005,Cad_cl!AZ$5))),"",IF($C728="","",SUMIFS(Con_ve!$F$6:$F$1005,Con_ve!$C$6:$C$1005,$C728,Con_ve!$I$6:$I$1005,"Fechada",Con_ve!$Q$6:$Q$1005,Cad_cl!AZ$5)))</f>
        <v/>
      </c>
      <c r="BA728" s="134" t="str">
        <f>IF(ISERR(IF($C728="","",SUMIFS(Con_ve!$F$6:$F$1005,Con_ve!$C$6:$C$1005,$C728,Con_ve!$I$6:$I$1005,"Fechada",Con_ve!$Q$6:$Q$1005,Cad_cl!BA$5))),"",IF($C728="","",SUMIFS(Con_ve!$F$6:$F$1005,Con_ve!$C$6:$C$1005,$C728,Con_ve!$I$6:$I$1005,"Fechada",Con_ve!$Q$6:$Q$1005,Cad_cl!BA$5)))</f>
        <v/>
      </c>
      <c r="BB728" s="134">
        <f t="shared" si="33"/>
        <v>0</v>
      </c>
      <c r="BD728" s="134" t="str">
        <f>IF(ISERR(IF($C728="","",SUMIFS(Con_ve!$F$6:$F$1005,Con_ve!$C$6:$C$1005,$C728,Con_ve!$I$6:$I$1005,"Em negociação",Con_ve!$Q$6:$Q$1005,Cad_cl!BD$5))),"",IF($C728="","",SUMIFS(Con_ve!$F$6:$F$1005,Con_ve!$C$6:$C$1005,$C728,Con_ve!$I$6:$I$1005,"Em negociação",Con_ve!$Q$6:$Q$1005,Cad_cl!BD$5)))</f>
        <v/>
      </c>
      <c r="BE728" s="134" t="str">
        <f>IF(ISERR(IF($C728="","",SUMIFS(Con_ve!$F$6:$F$1005,Con_ve!$C$6:$C$1005,$C728,Con_ve!$I$6:$I$1005,"Em negociação",Con_ve!$Q$6:$Q$1005,Cad_cl!BE$5))),"",IF($C728="","",SUMIFS(Con_ve!$F$6:$F$1005,Con_ve!$C$6:$C$1005,$C728,Con_ve!$I$6:$I$1005,"Em negociação",Con_ve!$Q$6:$Q$1005,Cad_cl!BE$5)))</f>
        <v/>
      </c>
      <c r="BF728" s="134" t="str">
        <f>IF(ISERR(IF($C728="","",SUMIFS(Con_ve!$F$6:$F$1005,Con_ve!$C$6:$C$1005,$C728,Con_ve!$I$6:$I$1005,"Em negociação",Con_ve!$Q$6:$Q$1005,Cad_cl!BF$5))),"",IF($C728="","",SUMIFS(Con_ve!$F$6:$F$1005,Con_ve!$C$6:$C$1005,$C728,Con_ve!$I$6:$I$1005,"Em negociação",Con_ve!$Q$6:$Q$1005,Cad_cl!BF$5)))</f>
        <v/>
      </c>
      <c r="BG728" s="134" t="str">
        <f>IF(ISERR(IF($C728="","",SUMIFS(Con_ve!$F$6:$F$1005,Con_ve!$C$6:$C$1005,$C728,Con_ve!$I$6:$I$1005,"Em negociação",Con_ve!$Q$6:$Q$1005,Cad_cl!BG$5))),"",IF($C728="","",SUMIFS(Con_ve!$F$6:$F$1005,Con_ve!$C$6:$C$1005,$C728,Con_ve!$I$6:$I$1005,"Em negociação",Con_ve!$Q$6:$Q$1005,Cad_cl!BG$5)))</f>
        <v/>
      </c>
      <c r="BH728" s="134" t="str">
        <f>IF(ISERR(IF($C728="","",SUMIFS(Con_ve!$F$6:$F$1005,Con_ve!$C$6:$C$1005,$C728,Con_ve!$I$6:$I$1005,"Em negociação",Con_ve!$Q$6:$Q$1005,Cad_cl!BH$5))),"",IF($C728="","",SUMIFS(Con_ve!$F$6:$F$1005,Con_ve!$C$6:$C$1005,$C728,Con_ve!$I$6:$I$1005,"Em negociação",Con_ve!$Q$6:$Q$1005,Cad_cl!BH$5)))</f>
        <v/>
      </c>
      <c r="BI728" s="134" t="str">
        <f>IF(ISERR(IF($C728="","",SUMIFS(Con_ve!$F$6:$F$1005,Con_ve!$C$6:$C$1005,$C728,Con_ve!$I$6:$I$1005,"Em negociação",Con_ve!$Q$6:$Q$1005,Cad_cl!BI$5))),"",IF($C728="","",SUMIFS(Con_ve!$F$6:$F$1005,Con_ve!$C$6:$C$1005,$C728,Con_ve!$I$6:$I$1005,"Em negociação",Con_ve!$Q$6:$Q$1005,Cad_cl!BI$5)))</f>
        <v/>
      </c>
      <c r="BJ728" s="134" t="str">
        <f>IF(ISERR(IF($C728="","",SUMIFS(Con_ve!$F$6:$F$1005,Con_ve!$C$6:$C$1005,$C728,Con_ve!$I$6:$I$1005,"Em negociação",Con_ve!$Q$6:$Q$1005,Cad_cl!BJ$5))),"",IF($C728="","",SUMIFS(Con_ve!$F$6:$F$1005,Con_ve!$C$6:$C$1005,$C728,Con_ve!$I$6:$I$1005,"Em negociação",Con_ve!$Q$6:$Q$1005,Cad_cl!BJ$5)))</f>
        <v/>
      </c>
      <c r="BK728" s="134" t="str">
        <f>IF(ISERR(IF($C728="","",SUMIFS(Con_ve!$F$6:$F$1005,Con_ve!$C$6:$C$1005,$C728,Con_ve!$I$6:$I$1005,"Em negociação",Con_ve!$Q$6:$Q$1005,Cad_cl!BK$5))),"",IF($C728="","",SUMIFS(Con_ve!$F$6:$F$1005,Con_ve!$C$6:$C$1005,$C728,Con_ve!$I$6:$I$1005,"Em negociação",Con_ve!$Q$6:$Q$1005,Cad_cl!BK$5)))</f>
        <v/>
      </c>
      <c r="BL728" s="134" t="str">
        <f>IF(ISERR(IF($C728="","",SUMIFS(Con_ve!$F$6:$F$1005,Con_ve!$C$6:$C$1005,$C728,Con_ve!$I$6:$I$1005,"Em negociação",Con_ve!$Q$6:$Q$1005,Cad_cl!BL$5))),"",IF($C728="","",SUMIFS(Con_ve!$F$6:$F$1005,Con_ve!$C$6:$C$1005,$C728,Con_ve!$I$6:$I$1005,"Em negociação",Con_ve!$Q$6:$Q$1005,Cad_cl!BL$5)))</f>
        <v/>
      </c>
      <c r="BM728" s="134" t="str">
        <f>IF(ISERR(IF($C728="","",SUMIFS(Con_ve!$F$6:$F$1005,Con_ve!$C$6:$C$1005,$C728,Con_ve!$I$6:$I$1005,"Em negociação",Con_ve!$Q$6:$Q$1005,Cad_cl!BM$5))),"",IF($C728="","",SUMIFS(Con_ve!$F$6:$F$1005,Con_ve!$C$6:$C$1005,$C728,Con_ve!$I$6:$I$1005,"Em negociação",Con_ve!$Q$6:$Q$1005,Cad_cl!BM$5)))</f>
        <v/>
      </c>
      <c r="BN728" s="134" t="str">
        <f>IF(ISERR(IF($C728="","",SUMIFS(Con_ve!$F$6:$F$1005,Con_ve!$C$6:$C$1005,$C728,Con_ve!$I$6:$I$1005,"Em negociação",Con_ve!$Q$6:$Q$1005,Cad_cl!BN$5))),"",IF($C728="","",SUMIFS(Con_ve!$F$6:$F$1005,Con_ve!$C$6:$C$1005,$C728,Con_ve!$I$6:$I$1005,"Em negociação",Con_ve!$Q$6:$Q$1005,Cad_cl!BN$5)))</f>
        <v/>
      </c>
      <c r="BO728" s="134" t="str">
        <f>IF(ISERR(IF($C728="","",SUMIFS(Con_ve!$F$6:$F$1005,Con_ve!$C$6:$C$1005,$C728,Con_ve!$I$6:$I$1005,"Em negociação",Con_ve!$Q$6:$Q$1005,Cad_cl!BO$5))),"",IF($C728="","",SUMIFS(Con_ve!$F$6:$F$1005,Con_ve!$C$6:$C$1005,$C728,Con_ve!$I$6:$I$1005,"Em negociação",Con_ve!$Q$6:$Q$1005,Cad_cl!BO$5)))</f>
        <v/>
      </c>
      <c r="BP728" s="134">
        <f t="shared" si="34"/>
        <v>0</v>
      </c>
      <c r="BR728" s="125" t="str">
        <f>IF(ISERR(IF(AND($I728=Re_lo!$E$5,BR$5=VLOOKUP(Re_lo!$H$5,Re_lo!$N$5:$O$16,2,0)),AP728,"")),"",IF(AND($I728=Re_lo!$E$5,BR$5=VLOOKUP(Re_lo!$H$5,Re_lo!$N$5:$O$16,2,0)),AP728,""))</f>
        <v/>
      </c>
      <c r="BS728" s="125" t="str">
        <f>IF(ISERR(IF(AND($I728=Re_lo!$E$5,BS$5=VLOOKUP(Re_lo!$H$5,Re_lo!$N$5:$O$16,2,0)),AQ728,"")),"",IF(AND($I728=Re_lo!$E$5,BS$5=VLOOKUP(Re_lo!$H$5,Re_lo!$N$5:$O$16,2,0)),AQ728,""))</f>
        <v/>
      </c>
      <c r="BT728" s="125" t="str">
        <f>IF(ISERR(IF(AND($I728=Re_lo!$E$5,BT$5=VLOOKUP(Re_lo!$H$5,Re_lo!$N$5:$O$16,2,0)),AR728,"")),"",IF(AND($I728=Re_lo!$E$5,BT$5=VLOOKUP(Re_lo!$H$5,Re_lo!$N$5:$O$16,2,0)),AR728,""))</f>
        <v/>
      </c>
      <c r="BU728" s="125" t="str">
        <f>IF(ISERR(IF(AND($I728=Re_lo!$E$5,BU$5=VLOOKUP(Re_lo!$H$5,Re_lo!$N$5:$O$16,2,0)),AS728,"")),"",IF(AND($I728=Re_lo!$E$5,BU$5=VLOOKUP(Re_lo!$H$5,Re_lo!$N$5:$O$16,2,0)),AS728,""))</f>
        <v/>
      </c>
      <c r="BV728" s="125" t="str">
        <f>IF(ISERR(IF(AND($I728=Re_lo!$E$5,BV$5=VLOOKUP(Re_lo!$H$5,Re_lo!$N$5:$O$16,2,0)),AT728,"")),"",IF(AND($I728=Re_lo!$E$5,BV$5=VLOOKUP(Re_lo!$H$5,Re_lo!$N$5:$O$16,2,0)),AT728,""))</f>
        <v/>
      </c>
      <c r="BW728" s="125" t="str">
        <f>IF(ISERR(IF(AND($I728=Re_lo!$E$5,BW$5=VLOOKUP(Re_lo!$H$5,Re_lo!$N$5:$O$16,2,0)),AU728,"")),"",IF(AND($I728=Re_lo!$E$5,BW$5=VLOOKUP(Re_lo!$H$5,Re_lo!$N$5:$O$16,2,0)),AU728,""))</f>
        <v/>
      </c>
      <c r="BX728" s="125" t="str">
        <f>IF(ISERR(IF(AND($I728=Re_lo!$E$5,BX$5=VLOOKUP(Re_lo!$H$5,Re_lo!$N$5:$O$16,2,0)),AV728,"")),"",IF(AND($I728=Re_lo!$E$5,BX$5=VLOOKUP(Re_lo!$H$5,Re_lo!$N$5:$O$16,2,0)),AV728,""))</f>
        <v/>
      </c>
      <c r="BY728" s="125" t="str">
        <f>IF(ISERR(IF(AND($I728=Re_lo!$E$5,BY$5=VLOOKUP(Re_lo!$H$5,Re_lo!$N$5:$O$16,2,0)),AW728,"")),"",IF(AND($I728=Re_lo!$E$5,BY$5=VLOOKUP(Re_lo!$H$5,Re_lo!$N$5:$O$16,2,0)),AW728,""))</f>
        <v/>
      </c>
      <c r="BZ728" s="125" t="str">
        <f>IF(ISERR(IF(AND($I728=Re_lo!$E$5,BZ$5=VLOOKUP(Re_lo!$H$5,Re_lo!$N$5:$O$16,2,0)),AX728,"")),"",IF(AND($I728=Re_lo!$E$5,BZ$5=VLOOKUP(Re_lo!$H$5,Re_lo!$N$5:$O$16,2,0)),AX728,""))</f>
        <v/>
      </c>
      <c r="CA728" s="125" t="str">
        <f>IF(ISERR(IF(AND($I728=Re_lo!$E$5,CA$5=VLOOKUP(Re_lo!$H$5,Re_lo!$N$5:$O$16,2,0)),AY728,"")),"",IF(AND($I728=Re_lo!$E$5,CA$5=VLOOKUP(Re_lo!$H$5,Re_lo!$N$5:$O$16,2,0)),AY728,""))</f>
        <v/>
      </c>
      <c r="CB728" s="125" t="str">
        <f>IF(ISERR(IF(AND($I728=Re_lo!$E$5,CB$5=VLOOKUP(Re_lo!$H$5,Re_lo!$N$5:$O$16,2,0)),AZ728,"")),"",IF(AND($I728=Re_lo!$E$5,CB$5=VLOOKUP(Re_lo!$H$5,Re_lo!$N$5:$O$16,2,0)),AZ728,""))</f>
        <v/>
      </c>
      <c r="CC728" s="125" t="str">
        <f>IF(ISERR(IF(AND($I728=Re_lo!$E$5,CC$5=VLOOKUP(Re_lo!$H$5,Re_lo!$N$5:$O$16,2,0)),BA728,"")),"",IF(AND($I728=Re_lo!$E$5,CC$5=VLOOKUP(Re_lo!$H$5,Re_lo!$N$5:$O$16,2,0)),BA728,""))</f>
        <v/>
      </c>
      <c r="CD728" s="125" t="str">
        <f>IF(ISERR(IF(AND($I728=Re_lo!$E$5,CD$5=VLOOKUP(Re_lo!$H$5,Re_lo!$N$5:$O$16,2,0)),BB728,"")),"",IF(AND($I728=Re_lo!$E$5,CD$5=VLOOKUP(Re_lo!$H$5,Re_lo!$N$5:$O$16,2,0)),BB728,""))</f>
        <v/>
      </c>
      <c r="CF728" s="125" t="str">
        <f>IF($C728="","",COUNTIFS(Con_ve!$C$6:$C$1005,$C728,Con_ve!$Q$6:$Q$1005,Cad_cl!CF$5))</f>
        <v/>
      </c>
      <c r="CG728" s="125" t="str">
        <f>IF($C728="","",COUNTIFS(Con_ve!$C$6:$C$1005,$C728,Con_ve!$Q$6:$Q$1005,Cad_cl!CG$5))</f>
        <v/>
      </c>
      <c r="CH728" s="125" t="str">
        <f>IF($C728="","",COUNTIFS(Con_ve!$C$6:$C$1005,$C728,Con_ve!$Q$6:$Q$1005,Cad_cl!CH$5))</f>
        <v/>
      </c>
      <c r="CI728" s="125" t="str">
        <f>IF($C728="","",COUNTIFS(Con_ve!$C$6:$C$1005,$C728,Con_ve!$Q$6:$Q$1005,Cad_cl!CI$5))</f>
        <v/>
      </c>
      <c r="CJ728" s="125" t="str">
        <f>IF($C728="","",COUNTIFS(Con_ve!$C$6:$C$1005,$C728,Con_ve!$Q$6:$Q$1005,Cad_cl!CJ$5))</f>
        <v/>
      </c>
      <c r="CK728" s="125" t="str">
        <f>IF($C728="","",COUNTIFS(Con_ve!$C$6:$C$1005,$C728,Con_ve!$Q$6:$Q$1005,Cad_cl!CK$5))</f>
        <v/>
      </c>
      <c r="CL728" s="125" t="str">
        <f>IF($C728="","",COUNTIFS(Con_ve!$C$6:$C$1005,$C728,Con_ve!$Q$6:$Q$1005,Cad_cl!CL$5))</f>
        <v/>
      </c>
      <c r="CM728" s="125" t="str">
        <f>IF($C728="","",COUNTIFS(Con_ve!$C$6:$C$1005,$C728,Con_ve!$Q$6:$Q$1005,Cad_cl!CM$5))</f>
        <v/>
      </c>
      <c r="CN728" s="125" t="str">
        <f>IF($C728="","",COUNTIFS(Con_ve!$C$6:$C$1005,$C728,Con_ve!$Q$6:$Q$1005,Cad_cl!CN$5))</f>
        <v/>
      </c>
      <c r="CO728" s="125" t="str">
        <f>IF($C728="","",COUNTIFS(Con_ve!$C$6:$C$1005,$C728,Con_ve!$Q$6:$Q$1005,Cad_cl!CO$5))</f>
        <v/>
      </c>
      <c r="CP728" s="125" t="str">
        <f>IF($C728="","",COUNTIFS(Con_ve!$C$6:$C$1005,$C728,Con_ve!$Q$6:$Q$1005,Cad_cl!CP$5))</f>
        <v/>
      </c>
      <c r="CQ728" s="125" t="str">
        <f>IF($C728="","",COUNTIFS(Con_ve!$C$6:$C$1005,$C728,Con_ve!$Q$6:$Q$1005,Cad_cl!CQ$5))</f>
        <v/>
      </c>
      <c r="CR728" s="125">
        <f t="shared" si="35"/>
        <v>0</v>
      </c>
    </row>
    <row r="729" spans="3:96" ht="30" customHeight="1">
      <c r="C729" s="153"/>
      <c r="D729" s="153"/>
      <c r="E729" s="154"/>
      <c r="F729" s="153"/>
      <c r="G729" s="155"/>
      <c r="H729" s="153"/>
      <c r="I729" s="153"/>
      <c r="J729" s="132" t="s">
        <v>309</v>
      </c>
      <c r="K729" s="133" t="s">
        <v>309</v>
      </c>
      <c r="L729" s="153"/>
      <c r="M729" s="153"/>
      <c r="N729" s="153"/>
      <c r="O729" s="153"/>
      <c r="P729" s="153"/>
      <c r="Q729" s="153"/>
      <c r="AP729" s="134" t="str">
        <f>IF(ISERR(IF($C729="","",SUMIFS(Con_ve!$F$6:$F$1005,Con_ve!$C$6:$C$1005,$C729,Con_ve!$I$6:$I$1005,"Fechada",Con_ve!$Q$6:$Q$1005,Cad_cl!AP$5))),"",IF($C729="","",SUMIFS(Con_ve!$F$6:$F$1005,Con_ve!$C$6:$C$1005,$C729,Con_ve!$I$6:$I$1005,"Fechada",Con_ve!$Q$6:$Q$1005,Cad_cl!AP$5)))</f>
        <v/>
      </c>
      <c r="AQ729" s="134" t="str">
        <f>IF(ISERR(IF($C729="","",SUMIFS(Con_ve!$F$6:$F$1005,Con_ve!$C$6:$C$1005,$C729,Con_ve!$I$6:$I$1005,"Fechada",Con_ve!$Q$6:$Q$1005,Cad_cl!AQ$5))),"",IF($C729="","",SUMIFS(Con_ve!$F$6:$F$1005,Con_ve!$C$6:$C$1005,$C729,Con_ve!$I$6:$I$1005,"Fechada",Con_ve!$Q$6:$Q$1005,Cad_cl!AQ$5)))</f>
        <v/>
      </c>
      <c r="AR729" s="134" t="str">
        <f>IF(ISERR(IF($C729="","",SUMIFS(Con_ve!$F$6:$F$1005,Con_ve!$C$6:$C$1005,$C729,Con_ve!$I$6:$I$1005,"Fechada",Con_ve!$Q$6:$Q$1005,Cad_cl!AR$5))),"",IF($C729="","",SUMIFS(Con_ve!$F$6:$F$1005,Con_ve!$C$6:$C$1005,$C729,Con_ve!$I$6:$I$1005,"Fechada",Con_ve!$Q$6:$Q$1005,Cad_cl!AR$5)))</f>
        <v/>
      </c>
      <c r="AS729" s="134" t="str">
        <f>IF(ISERR(IF($C729="","",SUMIFS(Con_ve!$F$6:$F$1005,Con_ve!$C$6:$C$1005,$C729,Con_ve!$I$6:$I$1005,"Fechada",Con_ve!$Q$6:$Q$1005,Cad_cl!AS$5))),"",IF($C729="","",SUMIFS(Con_ve!$F$6:$F$1005,Con_ve!$C$6:$C$1005,$C729,Con_ve!$I$6:$I$1005,"Fechada",Con_ve!$Q$6:$Q$1005,Cad_cl!AS$5)))</f>
        <v/>
      </c>
      <c r="AT729" s="134" t="str">
        <f>IF(ISERR(IF($C729="","",SUMIFS(Con_ve!$F$6:$F$1005,Con_ve!$C$6:$C$1005,$C729,Con_ve!$I$6:$I$1005,"Fechada",Con_ve!$Q$6:$Q$1005,Cad_cl!AT$5))),"",IF($C729="","",SUMIFS(Con_ve!$F$6:$F$1005,Con_ve!$C$6:$C$1005,$C729,Con_ve!$I$6:$I$1005,"Fechada",Con_ve!$Q$6:$Q$1005,Cad_cl!AT$5)))</f>
        <v/>
      </c>
      <c r="AU729" s="134" t="str">
        <f>IF(ISERR(IF($C729="","",SUMIFS(Con_ve!$F$6:$F$1005,Con_ve!$C$6:$C$1005,$C729,Con_ve!$I$6:$I$1005,"Fechada",Con_ve!$Q$6:$Q$1005,Cad_cl!AU$5))),"",IF($C729="","",SUMIFS(Con_ve!$F$6:$F$1005,Con_ve!$C$6:$C$1005,$C729,Con_ve!$I$6:$I$1005,"Fechada",Con_ve!$Q$6:$Q$1005,Cad_cl!AU$5)))</f>
        <v/>
      </c>
      <c r="AV729" s="134" t="str">
        <f>IF(ISERR(IF($C729="","",SUMIFS(Con_ve!$F$6:$F$1005,Con_ve!$C$6:$C$1005,$C729,Con_ve!$I$6:$I$1005,"Fechada",Con_ve!$Q$6:$Q$1005,Cad_cl!AV$5))),"",IF($C729="","",SUMIFS(Con_ve!$F$6:$F$1005,Con_ve!$C$6:$C$1005,$C729,Con_ve!$I$6:$I$1005,"Fechada",Con_ve!$Q$6:$Q$1005,Cad_cl!AV$5)))</f>
        <v/>
      </c>
      <c r="AW729" s="134" t="str">
        <f>IF(ISERR(IF($C729="","",SUMIFS(Con_ve!$F$6:$F$1005,Con_ve!$C$6:$C$1005,$C729,Con_ve!$I$6:$I$1005,"Fechada",Con_ve!$Q$6:$Q$1005,Cad_cl!AW$5))),"",IF($C729="","",SUMIFS(Con_ve!$F$6:$F$1005,Con_ve!$C$6:$C$1005,$C729,Con_ve!$I$6:$I$1005,"Fechada",Con_ve!$Q$6:$Q$1005,Cad_cl!AW$5)))</f>
        <v/>
      </c>
      <c r="AX729" s="134" t="str">
        <f>IF(ISERR(IF($C729="","",SUMIFS(Con_ve!$F$6:$F$1005,Con_ve!$C$6:$C$1005,$C729,Con_ve!$I$6:$I$1005,"Fechada",Con_ve!$Q$6:$Q$1005,Cad_cl!AX$5))),"",IF($C729="","",SUMIFS(Con_ve!$F$6:$F$1005,Con_ve!$C$6:$C$1005,$C729,Con_ve!$I$6:$I$1005,"Fechada",Con_ve!$Q$6:$Q$1005,Cad_cl!AX$5)))</f>
        <v/>
      </c>
      <c r="AY729" s="134" t="str">
        <f>IF(ISERR(IF($C729="","",SUMIFS(Con_ve!$F$6:$F$1005,Con_ve!$C$6:$C$1005,$C729,Con_ve!$I$6:$I$1005,"Fechada",Con_ve!$Q$6:$Q$1005,Cad_cl!AY$5))),"",IF($C729="","",SUMIFS(Con_ve!$F$6:$F$1005,Con_ve!$C$6:$C$1005,$C729,Con_ve!$I$6:$I$1005,"Fechada",Con_ve!$Q$6:$Q$1005,Cad_cl!AY$5)))</f>
        <v/>
      </c>
      <c r="AZ729" s="134" t="str">
        <f>IF(ISERR(IF($C729="","",SUMIFS(Con_ve!$F$6:$F$1005,Con_ve!$C$6:$C$1005,$C729,Con_ve!$I$6:$I$1005,"Fechada",Con_ve!$Q$6:$Q$1005,Cad_cl!AZ$5))),"",IF($C729="","",SUMIFS(Con_ve!$F$6:$F$1005,Con_ve!$C$6:$C$1005,$C729,Con_ve!$I$6:$I$1005,"Fechada",Con_ve!$Q$6:$Q$1005,Cad_cl!AZ$5)))</f>
        <v/>
      </c>
      <c r="BA729" s="134" t="str">
        <f>IF(ISERR(IF($C729="","",SUMIFS(Con_ve!$F$6:$F$1005,Con_ve!$C$6:$C$1005,$C729,Con_ve!$I$6:$I$1005,"Fechada",Con_ve!$Q$6:$Q$1005,Cad_cl!BA$5))),"",IF($C729="","",SUMIFS(Con_ve!$F$6:$F$1005,Con_ve!$C$6:$C$1005,$C729,Con_ve!$I$6:$I$1005,"Fechada",Con_ve!$Q$6:$Q$1005,Cad_cl!BA$5)))</f>
        <v/>
      </c>
      <c r="BB729" s="134">
        <f t="shared" si="33"/>
        <v>0</v>
      </c>
      <c r="BD729" s="134" t="str">
        <f>IF(ISERR(IF($C729="","",SUMIFS(Con_ve!$F$6:$F$1005,Con_ve!$C$6:$C$1005,$C729,Con_ve!$I$6:$I$1005,"Em negociação",Con_ve!$Q$6:$Q$1005,Cad_cl!BD$5))),"",IF($C729="","",SUMIFS(Con_ve!$F$6:$F$1005,Con_ve!$C$6:$C$1005,$C729,Con_ve!$I$6:$I$1005,"Em negociação",Con_ve!$Q$6:$Q$1005,Cad_cl!BD$5)))</f>
        <v/>
      </c>
      <c r="BE729" s="134" t="str">
        <f>IF(ISERR(IF($C729="","",SUMIFS(Con_ve!$F$6:$F$1005,Con_ve!$C$6:$C$1005,$C729,Con_ve!$I$6:$I$1005,"Em negociação",Con_ve!$Q$6:$Q$1005,Cad_cl!BE$5))),"",IF($C729="","",SUMIFS(Con_ve!$F$6:$F$1005,Con_ve!$C$6:$C$1005,$C729,Con_ve!$I$6:$I$1005,"Em negociação",Con_ve!$Q$6:$Q$1005,Cad_cl!BE$5)))</f>
        <v/>
      </c>
      <c r="BF729" s="134" t="str">
        <f>IF(ISERR(IF($C729="","",SUMIFS(Con_ve!$F$6:$F$1005,Con_ve!$C$6:$C$1005,$C729,Con_ve!$I$6:$I$1005,"Em negociação",Con_ve!$Q$6:$Q$1005,Cad_cl!BF$5))),"",IF($C729="","",SUMIFS(Con_ve!$F$6:$F$1005,Con_ve!$C$6:$C$1005,$C729,Con_ve!$I$6:$I$1005,"Em negociação",Con_ve!$Q$6:$Q$1005,Cad_cl!BF$5)))</f>
        <v/>
      </c>
      <c r="BG729" s="134" t="str">
        <f>IF(ISERR(IF($C729="","",SUMIFS(Con_ve!$F$6:$F$1005,Con_ve!$C$6:$C$1005,$C729,Con_ve!$I$6:$I$1005,"Em negociação",Con_ve!$Q$6:$Q$1005,Cad_cl!BG$5))),"",IF($C729="","",SUMIFS(Con_ve!$F$6:$F$1005,Con_ve!$C$6:$C$1005,$C729,Con_ve!$I$6:$I$1005,"Em negociação",Con_ve!$Q$6:$Q$1005,Cad_cl!BG$5)))</f>
        <v/>
      </c>
      <c r="BH729" s="134" t="str">
        <f>IF(ISERR(IF($C729="","",SUMIFS(Con_ve!$F$6:$F$1005,Con_ve!$C$6:$C$1005,$C729,Con_ve!$I$6:$I$1005,"Em negociação",Con_ve!$Q$6:$Q$1005,Cad_cl!BH$5))),"",IF($C729="","",SUMIFS(Con_ve!$F$6:$F$1005,Con_ve!$C$6:$C$1005,$C729,Con_ve!$I$6:$I$1005,"Em negociação",Con_ve!$Q$6:$Q$1005,Cad_cl!BH$5)))</f>
        <v/>
      </c>
      <c r="BI729" s="134" t="str">
        <f>IF(ISERR(IF($C729="","",SUMIFS(Con_ve!$F$6:$F$1005,Con_ve!$C$6:$C$1005,$C729,Con_ve!$I$6:$I$1005,"Em negociação",Con_ve!$Q$6:$Q$1005,Cad_cl!BI$5))),"",IF($C729="","",SUMIFS(Con_ve!$F$6:$F$1005,Con_ve!$C$6:$C$1005,$C729,Con_ve!$I$6:$I$1005,"Em negociação",Con_ve!$Q$6:$Q$1005,Cad_cl!BI$5)))</f>
        <v/>
      </c>
      <c r="BJ729" s="134" t="str">
        <f>IF(ISERR(IF($C729="","",SUMIFS(Con_ve!$F$6:$F$1005,Con_ve!$C$6:$C$1005,$C729,Con_ve!$I$6:$I$1005,"Em negociação",Con_ve!$Q$6:$Q$1005,Cad_cl!BJ$5))),"",IF($C729="","",SUMIFS(Con_ve!$F$6:$F$1005,Con_ve!$C$6:$C$1005,$C729,Con_ve!$I$6:$I$1005,"Em negociação",Con_ve!$Q$6:$Q$1005,Cad_cl!BJ$5)))</f>
        <v/>
      </c>
      <c r="BK729" s="134" t="str">
        <f>IF(ISERR(IF($C729="","",SUMIFS(Con_ve!$F$6:$F$1005,Con_ve!$C$6:$C$1005,$C729,Con_ve!$I$6:$I$1005,"Em negociação",Con_ve!$Q$6:$Q$1005,Cad_cl!BK$5))),"",IF($C729="","",SUMIFS(Con_ve!$F$6:$F$1005,Con_ve!$C$6:$C$1005,$C729,Con_ve!$I$6:$I$1005,"Em negociação",Con_ve!$Q$6:$Q$1005,Cad_cl!BK$5)))</f>
        <v/>
      </c>
      <c r="BL729" s="134" t="str">
        <f>IF(ISERR(IF($C729="","",SUMIFS(Con_ve!$F$6:$F$1005,Con_ve!$C$6:$C$1005,$C729,Con_ve!$I$6:$I$1005,"Em negociação",Con_ve!$Q$6:$Q$1005,Cad_cl!BL$5))),"",IF($C729="","",SUMIFS(Con_ve!$F$6:$F$1005,Con_ve!$C$6:$C$1005,$C729,Con_ve!$I$6:$I$1005,"Em negociação",Con_ve!$Q$6:$Q$1005,Cad_cl!BL$5)))</f>
        <v/>
      </c>
      <c r="BM729" s="134" t="str">
        <f>IF(ISERR(IF($C729="","",SUMIFS(Con_ve!$F$6:$F$1005,Con_ve!$C$6:$C$1005,$C729,Con_ve!$I$6:$I$1005,"Em negociação",Con_ve!$Q$6:$Q$1005,Cad_cl!BM$5))),"",IF($C729="","",SUMIFS(Con_ve!$F$6:$F$1005,Con_ve!$C$6:$C$1005,$C729,Con_ve!$I$6:$I$1005,"Em negociação",Con_ve!$Q$6:$Q$1005,Cad_cl!BM$5)))</f>
        <v/>
      </c>
      <c r="BN729" s="134" t="str">
        <f>IF(ISERR(IF($C729="","",SUMIFS(Con_ve!$F$6:$F$1005,Con_ve!$C$6:$C$1005,$C729,Con_ve!$I$6:$I$1005,"Em negociação",Con_ve!$Q$6:$Q$1005,Cad_cl!BN$5))),"",IF($C729="","",SUMIFS(Con_ve!$F$6:$F$1005,Con_ve!$C$6:$C$1005,$C729,Con_ve!$I$6:$I$1005,"Em negociação",Con_ve!$Q$6:$Q$1005,Cad_cl!BN$5)))</f>
        <v/>
      </c>
      <c r="BO729" s="134" t="str">
        <f>IF(ISERR(IF($C729="","",SUMIFS(Con_ve!$F$6:$F$1005,Con_ve!$C$6:$C$1005,$C729,Con_ve!$I$6:$I$1005,"Em negociação",Con_ve!$Q$6:$Q$1005,Cad_cl!BO$5))),"",IF($C729="","",SUMIFS(Con_ve!$F$6:$F$1005,Con_ve!$C$6:$C$1005,$C729,Con_ve!$I$6:$I$1005,"Em negociação",Con_ve!$Q$6:$Q$1005,Cad_cl!BO$5)))</f>
        <v/>
      </c>
      <c r="BP729" s="134">
        <f t="shared" si="34"/>
        <v>0</v>
      </c>
      <c r="BR729" s="125" t="str">
        <f>IF(ISERR(IF(AND($I729=Re_lo!$E$5,BR$5=VLOOKUP(Re_lo!$H$5,Re_lo!$N$5:$O$16,2,0)),AP729,"")),"",IF(AND($I729=Re_lo!$E$5,BR$5=VLOOKUP(Re_lo!$H$5,Re_lo!$N$5:$O$16,2,0)),AP729,""))</f>
        <v/>
      </c>
      <c r="BS729" s="125" t="str">
        <f>IF(ISERR(IF(AND($I729=Re_lo!$E$5,BS$5=VLOOKUP(Re_lo!$H$5,Re_lo!$N$5:$O$16,2,0)),AQ729,"")),"",IF(AND($I729=Re_lo!$E$5,BS$5=VLOOKUP(Re_lo!$H$5,Re_lo!$N$5:$O$16,2,0)),AQ729,""))</f>
        <v/>
      </c>
      <c r="BT729" s="125" t="str">
        <f>IF(ISERR(IF(AND($I729=Re_lo!$E$5,BT$5=VLOOKUP(Re_lo!$H$5,Re_lo!$N$5:$O$16,2,0)),AR729,"")),"",IF(AND($I729=Re_lo!$E$5,BT$5=VLOOKUP(Re_lo!$H$5,Re_lo!$N$5:$O$16,2,0)),AR729,""))</f>
        <v/>
      </c>
      <c r="BU729" s="125" t="str">
        <f>IF(ISERR(IF(AND($I729=Re_lo!$E$5,BU$5=VLOOKUP(Re_lo!$H$5,Re_lo!$N$5:$O$16,2,0)),AS729,"")),"",IF(AND($I729=Re_lo!$E$5,BU$5=VLOOKUP(Re_lo!$H$5,Re_lo!$N$5:$O$16,2,0)),AS729,""))</f>
        <v/>
      </c>
      <c r="BV729" s="125" t="str">
        <f>IF(ISERR(IF(AND($I729=Re_lo!$E$5,BV$5=VLOOKUP(Re_lo!$H$5,Re_lo!$N$5:$O$16,2,0)),AT729,"")),"",IF(AND($I729=Re_lo!$E$5,BV$5=VLOOKUP(Re_lo!$H$5,Re_lo!$N$5:$O$16,2,0)),AT729,""))</f>
        <v/>
      </c>
      <c r="BW729" s="125" t="str">
        <f>IF(ISERR(IF(AND($I729=Re_lo!$E$5,BW$5=VLOOKUP(Re_lo!$H$5,Re_lo!$N$5:$O$16,2,0)),AU729,"")),"",IF(AND($I729=Re_lo!$E$5,BW$5=VLOOKUP(Re_lo!$H$5,Re_lo!$N$5:$O$16,2,0)),AU729,""))</f>
        <v/>
      </c>
      <c r="BX729" s="125" t="str">
        <f>IF(ISERR(IF(AND($I729=Re_lo!$E$5,BX$5=VLOOKUP(Re_lo!$H$5,Re_lo!$N$5:$O$16,2,0)),AV729,"")),"",IF(AND($I729=Re_lo!$E$5,BX$5=VLOOKUP(Re_lo!$H$5,Re_lo!$N$5:$O$16,2,0)),AV729,""))</f>
        <v/>
      </c>
      <c r="BY729" s="125" t="str">
        <f>IF(ISERR(IF(AND($I729=Re_lo!$E$5,BY$5=VLOOKUP(Re_lo!$H$5,Re_lo!$N$5:$O$16,2,0)),AW729,"")),"",IF(AND($I729=Re_lo!$E$5,BY$5=VLOOKUP(Re_lo!$H$5,Re_lo!$N$5:$O$16,2,0)),AW729,""))</f>
        <v/>
      </c>
      <c r="BZ729" s="125" t="str">
        <f>IF(ISERR(IF(AND($I729=Re_lo!$E$5,BZ$5=VLOOKUP(Re_lo!$H$5,Re_lo!$N$5:$O$16,2,0)),AX729,"")),"",IF(AND($I729=Re_lo!$E$5,BZ$5=VLOOKUP(Re_lo!$H$5,Re_lo!$N$5:$O$16,2,0)),AX729,""))</f>
        <v/>
      </c>
      <c r="CA729" s="125" t="str">
        <f>IF(ISERR(IF(AND($I729=Re_lo!$E$5,CA$5=VLOOKUP(Re_lo!$H$5,Re_lo!$N$5:$O$16,2,0)),AY729,"")),"",IF(AND($I729=Re_lo!$E$5,CA$5=VLOOKUP(Re_lo!$H$5,Re_lo!$N$5:$O$16,2,0)),AY729,""))</f>
        <v/>
      </c>
      <c r="CB729" s="125" t="str">
        <f>IF(ISERR(IF(AND($I729=Re_lo!$E$5,CB$5=VLOOKUP(Re_lo!$H$5,Re_lo!$N$5:$O$16,2,0)),AZ729,"")),"",IF(AND($I729=Re_lo!$E$5,CB$5=VLOOKUP(Re_lo!$H$5,Re_lo!$N$5:$O$16,2,0)),AZ729,""))</f>
        <v/>
      </c>
      <c r="CC729" s="125" t="str">
        <f>IF(ISERR(IF(AND($I729=Re_lo!$E$5,CC$5=VLOOKUP(Re_lo!$H$5,Re_lo!$N$5:$O$16,2,0)),BA729,"")),"",IF(AND($I729=Re_lo!$E$5,CC$5=VLOOKUP(Re_lo!$H$5,Re_lo!$N$5:$O$16,2,0)),BA729,""))</f>
        <v/>
      </c>
      <c r="CD729" s="125" t="str">
        <f>IF(ISERR(IF(AND($I729=Re_lo!$E$5,CD$5=VLOOKUP(Re_lo!$H$5,Re_lo!$N$5:$O$16,2,0)),BB729,"")),"",IF(AND($I729=Re_lo!$E$5,CD$5=VLOOKUP(Re_lo!$H$5,Re_lo!$N$5:$O$16,2,0)),BB729,""))</f>
        <v/>
      </c>
      <c r="CF729" s="125" t="str">
        <f>IF($C729="","",COUNTIFS(Con_ve!$C$6:$C$1005,$C729,Con_ve!$Q$6:$Q$1005,Cad_cl!CF$5))</f>
        <v/>
      </c>
      <c r="CG729" s="125" t="str">
        <f>IF($C729="","",COUNTIFS(Con_ve!$C$6:$C$1005,$C729,Con_ve!$Q$6:$Q$1005,Cad_cl!CG$5))</f>
        <v/>
      </c>
      <c r="CH729" s="125" t="str">
        <f>IF($C729="","",COUNTIFS(Con_ve!$C$6:$C$1005,$C729,Con_ve!$Q$6:$Q$1005,Cad_cl!CH$5))</f>
        <v/>
      </c>
      <c r="CI729" s="125" t="str">
        <f>IF($C729="","",COUNTIFS(Con_ve!$C$6:$C$1005,$C729,Con_ve!$Q$6:$Q$1005,Cad_cl!CI$5))</f>
        <v/>
      </c>
      <c r="CJ729" s="125" t="str">
        <f>IF($C729="","",COUNTIFS(Con_ve!$C$6:$C$1005,$C729,Con_ve!$Q$6:$Q$1005,Cad_cl!CJ$5))</f>
        <v/>
      </c>
      <c r="CK729" s="125" t="str">
        <f>IF($C729="","",COUNTIFS(Con_ve!$C$6:$C$1005,$C729,Con_ve!$Q$6:$Q$1005,Cad_cl!CK$5))</f>
        <v/>
      </c>
      <c r="CL729" s="125" t="str">
        <f>IF($C729="","",COUNTIFS(Con_ve!$C$6:$C$1005,$C729,Con_ve!$Q$6:$Q$1005,Cad_cl!CL$5))</f>
        <v/>
      </c>
      <c r="CM729" s="125" t="str">
        <f>IF($C729="","",COUNTIFS(Con_ve!$C$6:$C$1005,$C729,Con_ve!$Q$6:$Q$1005,Cad_cl!CM$5))</f>
        <v/>
      </c>
      <c r="CN729" s="125" t="str">
        <f>IF($C729="","",COUNTIFS(Con_ve!$C$6:$C$1005,$C729,Con_ve!$Q$6:$Q$1005,Cad_cl!CN$5))</f>
        <v/>
      </c>
      <c r="CO729" s="125" t="str">
        <f>IF($C729="","",COUNTIFS(Con_ve!$C$6:$C$1005,$C729,Con_ve!$Q$6:$Q$1005,Cad_cl!CO$5))</f>
        <v/>
      </c>
      <c r="CP729" s="125" t="str">
        <f>IF($C729="","",COUNTIFS(Con_ve!$C$6:$C$1005,$C729,Con_ve!$Q$6:$Q$1005,Cad_cl!CP$5))</f>
        <v/>
      </c>
      <c r="CQ729" s="125" t="str">
        <f>IF($C729="","",COUNTIFS(Con_ve!$C$6:$C$1005,$C729,Con_ve!$Q$6:$Q$1005,Cad_cl!CQ$5))</f>
        <v/>
      </c>
      <c r="CR729" s="125">
        <f t="shared" si="35"/>
        <v>0</v>
      </c>
    </row>
    <row r="730" spans="3:96" ht="30" customHeight="1">
      <c r="C730" s="153"/>
      <c r="D730" s="153"/>
      <c r="E730" s="154"/>
      <c r="F730" s="153"/>
      <c r="G730" s="155"/>
      <c r="H730" s="153"/>
      <c r="I730" s="153"/>
      <c r="J730" s="132" t="s">
        <v>309</v>
      </c>
      <c r="K730" s="133" t="s">
        <v>309</v>
      </c>
      <c r="L730" s="153"/>
      <c r="M730" s="153"/>
      <c r="N730" s="153"/>
      <c r="O730" s="153"/>
      <c r="P730" s="153"/>
      <c r="Q730" s="153"/>
      <c r="AP730" s="134" t="str">
        <f>IF(ISERR(IF($C730="","",SUMIFS(Con_ve!$F$6:$F$1005,Con_ve!$C$6:$C$1005,$C730,Con_ve!$I$6:$I$1005,"Fechada",Con_ve!$Q$6:$Q$1005,Cad_cl!AP$5))),"",IF($C730="","",SUMIFS(Con_ve!$F$6:$F$1005,Con_ve!$C$6:$C$1005,$C730,Con_ve!$I$6:$I$1005,"Fechada",Con_ve!$Q$6:$Q$1005,Cad_cl!AP$5)))</f>
        <v/>
      </c>
      <c r="AQ730" s="134" t="str">
        <f>IF(ISERR(IF($C730="","",SUMIFS(Con_ve!$F$6:$F$1005,Con_ve!$C$6:$C$1005,$C730,Con_ve!$I$6:$I$1005,"Fechada",Con_ve!$Q$6:$Q$1005,Cad_cl!AQ$5))),"",IF($C730="","",SUMIFS(Con_ve!$F$6:$F$1005,Con_ve!$C$6:$C$1005,$C730,Con_ve!$I$6:$I$1005,"Fechada",Con_ve!$Q$6:$Q$1005,Cad_cl!AQ$5)))</f>
        <v/>
      </c>
      <c r="AR730" s="134" t="str">
        <f>IF(ISERR(IF($C730="","",SUMIFS(Con_ve!$F$6:$F$1005,Con_ve!$C$6:$C$1005,$C730,Con_ve!$I$6:$I$1005,"Fechada",Con_ve!$Q$6:$Q$1005,Cad_cl!AR$5))),"",IF($C730="","",SUMIFS(Con_ve!$F$6:$F$1005,Con_ve!$C$6:$C$1005,$C730,Con_ve!$I$6:$I$1005,"Fechada",Con_ve!$Q$6:$Q$1005,Cad_cl!AR$5)))</f>
        <v/>
      </c>
      <c r="AS730" s="134" t="str">
        <f>IF(ISERR(IF($C730="","",SUMIFS(Con_ve!$F$6:$F$1005,Con_ve!$C$6:$C$1005,$C730,Con_ve!$I$6:$I$1005,"Fechada",Con_ve!$Q$6:$Q$1005,Cad_cl!AS$5))),"",IF($C730="","",SUMIFS(Con_ve!$F$6:$F$1005,Con_ve!$C$6:$C$1005,$C730,Con_ve!$I$6:$I$1005,"Fechada",Con_ve!$Q$6:$Q$1005,Cad_cl!AS$5)))</f>
        <v/>
      </c>
      <c r="AT730" s="134" t="str">
        <f>IF(ISERR(IF($C730="","",SUMIFS(Con_ve!$F$6:$F$1005,Con_ve!$C$6:$C$1005,$C730,Con_ve!$I$6:$I$1005,"Fechada",Con_ve!$Q$6:$Q$1005,Cad_cl!AT$5))),"",IF($C730="","",SUMIFS(Con_ve!$F$6:$F$1005,Con_ve!$C$6:$C$1005,$C730,Con_ve!$I$6:$I$1005,"Fechada",Con_ve!$Q$6:$Q$1005,Cad_cl!AT$5)))</f>
        <v/>
      </c>
      <c r="AU730" s="134" t="str">
        <f>IF(ISERR(IF($C730="","",SUMIFS(Con_ve!$F$6:$F$1005,Con_ve!$C$6:$C$1005,$C730,Con_ve!$I$6:$I$1005,"Fechada",Con_ve!$Q$6:$Q$1005,Cad_cl!AU$5))),"",IF($C730="","",SUMIFS(Con_ve!$F$6:$F$1005,Con_ve!$C$6:$C$1005,$C730,Con_ve!$I$6:$I$1005,"Fechada",Con_ve!$Q$6:$Q$1005,Cad_cl!AU$5)))</f>
        <v/>
      </c>
      <c r="AV730" s="134" t="str">
        <f>IF(ISERR(IF($C730="","",SUMIFS(Con_ve!$F$6:$F$1005,Con_ve!$C$6:$C$1005,$C730,Con_ve!$I$6:$I$1005,"Fechada",Con_ve!$Q$6:$Q$1005,Cad_cl!AV$5))),"",IF($C730="","",SUMIFS(Con_ve!$F$6:$F$1005,Con_ve!$C$6:$C$1005,$C730,Con_ve!$I$6:$I$1005,"Fechada",Con_ve!$Q$6:$Q$1005,Cad_cl!AV$5)))</f>
        <v/>
      </c>
      <c r="AW730" s="134" t="str">
        <f>IF(ISERR(IF($C730="","",SUMIFS(Con_ve!$F$6:$F$1005,Con_ve!$C$6:$C$1005,$C730,Con_ve!$I$6:$I$1005,"Fechada",Con_ve!$Q$6:$Q$1005,Cad_cl!AW$5))),"",IF($C730="","",SUMIFS(Con_ve!$F$6:$F$1005,Con_ve!$C$6:$C$1005,$C730,Con_ve!$I$6:$I$1005,"Fechada",Con_ve!$Q$6:$Q$1005,Cad_cl!AW$5)))</f>
        <v/>
      </c>
      <c r="AX730" s="134" t="str">
        <f>IF(ISERR(IF($C730="","",SUMIFS(Con_ve!$F$6:$F$1005,Con_ve!$C$6:$C$1005,$C730,Con_ve!$I$6:$I$1005,"Fechada",Con_ve!$Q$6:$Q$1005,Cad_cl!AX$5))),"",IF($C730="","",SUMIFS(Con_ve!$F$6:$F$1005,Con_ve!$C$6:$C$1005,$C730,Con_ve!$I$6:$I$1005,"Fechada",Con_ve!$Q$6:$Q$1005,Cad_cl!AX$5)))</f>
        <v/>
      </c>
      <c r="AY730" s="134" t="str">
        <f>IF(ISERR(IF($C730="","",SUMIFS(Con_ve!$F$6:$F$1005,Con_ve!$C$6:$C$1005,$C730,Con_ve!$I$6:$I$1005,"Fechada",Con_ve!$Q$6:$Q$1005,Cad_cl!AY$5))),"",IF($C730="","",SUMIFS(Con_ve!$F$6:$F$1005,Con_ve!$C$6:$C$1005,$C730,Con_ve!$I$6:$I$1005,"Fechada",Con_ve!$Q$6:$Q$1005,Cad_cl!AY$5)))</f>
        <v/>
      </c>
      <c r="AZ730" s="134" t="str">
        <f>IF(ISERR(IF($C730="","",SUMIFS(Con_ve!$F$6:$F$1005,Con_ve!$C$6:$C$1005,$C730,Con_ve!$I$6:$I$1005,"Fechada",Con_ve!$Q$6:$Q$1005,Cad_cl!AZ$5))),"",IF($C730="","",SUMIFS(Con_ve!$F$6:$F$1005,Con_ve!$C$6:$C$1005,$C730,Con_ve!$I$6:$I$1005,"Fechada",Con_ve!$Q$6:$Q$1005,Cad_cl!AZ$5)))</f>
        <v/>
      </c>
      <c r="BA730" s="134" t="str">
        <f>IF(ISERR(IF($C730="","",SUMIFS(Con_ve!$F$6:$F$1005,Con_ve!$C$6:$C$1005,$C730,Con_ve!$I$6:$I$1005,"Fechada",Con_ve!$Q$6:$Q$1005,Cad_cl!BA$5))),"",IF($C730="","",SUMIFS(Con_ve!$F$6:$F$1005,Con_ve!$C$6:$C$1005,$C730,Con_ve!$I$6:$I$1005,"Fechada",Con_ve!$Q$6:$Q$1005,Cad_cl!BA$5)))</f>
        <v/>
      </c>
      <c r="BB730" s="134">
        <f t="shared" si="33"/>
        <v>0</v>
      </c>
      <c r="BD730" s="134" t="str">
        <f>IF(ISERR(IF($C730="","",SUMIFS(Con_ve!$F$6:$F$1005,Con_ve!$C$6:$C$1005,$C730,Con_ve!$I$6:$I$1005,"Em negociação",Con_ve!$Q$6:$Q$1005,Cad_cl!BD$5))),"",IF($C730="","",SUMIFS(Con_ve!$F$6:$F$1005,Con_ve!$C$6:$C$1005,$C730,Con_ve!$I$6:$I$1005,"Em negociação",Con_ve!$Q$6:$Q$1005,Cad_cl!BD$5)))</f>
        <v/>
      </c>
      <c r="BE730" s="134" t="str">
        <f>IF(ISERR(IF($C730="","",SUMIFS(Con_ve!$F$6:$F$1005,Con_ve!$C$6:$C$1005,$C730,Con_ve!$I$6:$I$1005,"Em negociação",Con_ve!$Q$6:$Q$1005,Cad_cl!BE$5))),"",IF($C730="","",SUMIFS(Con_ve!$F$6:$F$1005,Con_ve!$C$6:$C$1005,$C730,Con_ve!$I$6:$I$1005,"Em negociação",Con_ve!$Q$6:$Q$1005,Cad_cl!BE$5)))</f>
        <v/>
      </c>
      <c r="BF730" s="134" t="str">
        <f>IF(ISERR(IF($C730="","",SUMIFS(Con_ve!$F$6:$F$1005,Con_ve!$C$6:$C$1005,$C730,Con_ve!$I$6:$I$1005,"Em negociação",Con_ve!$Q$6:$Q$1005,Cad_cl!BF$5))),"",IF($C730="","",SUMIFS(Con_ve!$F$6:$F$1005,Con_ve!$C$6:$C$1005,$C730,Con_ve!$I$6:$I$1005,"Em negociação",Con_ve!$Q$6:$Q$1005,Cad_cl!BF$5)))</f>
        <v/>
      </c>
      <c r="BG730" s="134" t="str">
        <f>IF(ISERR(IF($C730="","",SUMIFS(Con_ve!$F$6:$F$1005,Con_ve!$C$6:$C$1005,$C730,Con_ve!$I$6:$I$1005,"Em negociação",Con_ve!$Q$6:$Q$1005,Cad_cl!BG$5))),"",IF($C730="","",SUMIFS(Con_ve!$F$6:$F$1005,Con_ve!$C$6:$C$1005,$C730,Con_ve!$I$6:$I$1005,"Em negociação",Con_ve!$Q$6:$Q$1005,Cad_cl!BG$5)))</f>
        <v/>
      </c>
      <c r="BH730" s="134" t="str">
        <f>IF(ISERR(IF($C730="","",SUMIFS(Con_ve!$F$6:$F$1005,Con_ve!$C$6:$C$1005,$C730,Con_ve!$I$6:$I$1005,"Em negociação",Con_ve!$Q$6:$Q$1005,Cad_cl!BH$5))),"",IF($C730="","",SUMIFS(Con_ve!$F$6:$F$1005,Con_ve!$C$6:$C$1005,$C730,Con_ve!$I$6:$I$1005,"Em negociação",Con_ve!$Q$6:$Q$1005,Cad_cl!BH$5)))</f>
        <v/>
      </c>
      <c r="BI730" s="134" t="str">
        <f>IF(ISERR(IF($C730="","",SUMIFS(Con_ve!$F$6:$F$1005,Con_ve!$C$6:$C$1005,$C730,Con_ve!$I$6:$I$1005,"Em negociação",Con_ve!$Q$6:$Q$1005,Cad_cl!BI$5))),"",IF($C730="","",SUMIFS(Con_ve!$F$6:$F$1005,Con_ve!$C$6:$C$1005,$C730,Con_ve!$I$6:$I$1005,"Em negociação",Con_ve!$Q$6:$Q$1005,Cad_cl!BI$5)))</f>
        <v/>
      </c>
      <c r="BJ730" s="134" t="str">
        <f>IF(ISERR(IF($C730="","",SUMIFS(Con_ve!$F$6:$F$1005,Con_ve!$C$6:$C$1005,$C730,Con_ve!$I$6:$I$1005,"Em negociação",Con_ve!$Q$6:$Q$1005,Cad_cl!BJ$5))),"",IF($C730="","",SUMIFS(Con_ve!$F$6:$F$1005,Con_ve!$C$6:$C$1005,$C730,Con_ve!$I$6:$I$1005,"Em negociação",Con_ve!$Q$6:$Q$1005,Cad_cl!BJ$5)))</f>
        <v/>
      </c>
      <c r="BK730" s="134" t="str">
        <f>IF(ISERR(IF($C730="","",SUMIFS(Con_ve!$F$6:$F$1005,Con_ve!$C$6:$C$1005,$C730,Con_ve!$I$6:$I$1005,"Em negociação",Con_ve!$Q$6:$Q$1005,Cad_cl!BK$5))),"",IF($C730="","",SUMIFS(Con_ve!$F$6:$F$1005,Con_ve!$C$6:$C$1005,$C730,Con_ve!$I$6:$I$1005,"Em negociação",Con_ve!$Q$6:$Q$1005,Cad_cl!BK$5)))</f>
        <v/>
      </c>
      <c r="BL730" s="134" t="str">
        <f>IF(ISERR(IF($C730="","",SUMIFS(Con_ve!$F$6:$F$1005,Con_ve!$C$6:$C$1005,$C730,Con_ve!$I$6:$I$1005,"Em negociação",Con_ve!$Q$6:$Q$1005,Cad_cl!BL$5))),"",IF($C730="","",SUMIFS(Con_ve!$F$6:$F$1005,Con_ve!$C$6:$C$1005,$C730,Con_ve!$I$6:$I$1005,"Em negociação",Con_ve!$Q$6:$Q$1005,Cad_cl!BL$5)))</f>
        <v/>
      </c>
      <c r="BM730" s="134" t="str">
        <f>IF(ISERR(IF($C730="","",SUMIFS(Con_ve!$F$6:$F$1005,Con_ve!$C$6:$C$1005,$C730,Con_ve!$I$6:$I$1005,"Em negociação",Con_ve!$Q$6:$Q$1005,Cad_cl!BM$5))),"",IF($C730="","",SUMIFS(Con_ve!$F$6:$F$1005,Con_ve!$C$6:$C$1005,$C730,Con_ve!$I$6:$I$1005,"Em negociação",Con_ve!$Q$6:$Q$1005,Cad_cl!BM$5)))</f>
        <v/>
      </c>
      <c r="BN730" s="134" t="str">
        <f>IF(ISERR(IF($C730="","",SUMIFS(Con_ve!$F$6:$F$1005,Con_ve!$C$6:$C$1005,$C730,Con_ve!$I$6:$I$1005,"Em negociação",Con_ve!$Q$6:$Q$1005,Cad_cl!BN$5))),"",IF($C730="","",SUMIFS(Con_ve!$F$6:$F$1005,Con_ve!$C$6:$C$1005,$C730,Con_ve!$I$6:$I$1005,"Em negociação",Con_ve!$Q$6:$Q$1005,Cad_cl!BN$5)))</f>
        <v/>
      </c>
      <c r="BO730" s="134" t="str">
        <f>IF(ISERR(IF($C730="","",SUMIFS(Con_ve!$F$6:$F$1005,Con_ve!$C$6:$C$1005,$C730,Con_ve!$I$6:$I$1005,"Em negociação",Con_ve!$Q$6:$Q$1005,Cad_cl!BO$5))),"",IF($C730="","",SUMIFS(Con_ve!$F$6:$F$1005,Con_ve!$C$6:$C$1005,$C730,Con_ve!$I$6:$I$1005,"Em negociação",Con_ve!$Q$6:$Q$1005,Cad_cl!BO$5)))</f>
        <v/>
      </c>
      <c r="BP730" s="134">
        <f t="shared" si="34"/>
        <v>0</v>
      </c>
      <c r="BR730" s="125" t="str">
        <f>IF(ISERR(IF(AND($I730=Re_lo!$E$5,BR$5=VLOOKUP(Re_lo!$H$5,Re_lo!$N$5:$O$16,2,0)),AP730,"")),"",IF(AND($I730=Re_lo!$E$5,BR$5=VLOOKUP(Re_lo!$H$5,Re_lo!$N$5:$O$16,2,0)),AP730,""))</f>
        <v/>
      </c>
      <c r="BS730" s="125" t="str">
        <f>IF(ISERR(IF(AND($I730=Re_lo!$E$5,BS$5=VLOOKUP(Re_lo!$H$5,Re_lo!$N$5:$O$16,2,0)),AQ730,"")),"",IF(AND($I730=Re_lo!$E$5,BS$5=VLOOKUP(Re_lo!$H$5,Re_lo!$N$5:$O$16,2,0)),AQ730,""))</f>
        <v/>
      </c>
      <c r="BT730" s="125" t="str">
        <f>IF(ISERR(IF(AND($I730=Re_lo!$E$5,BT$5=VLOOKUP(Re_lo!$H$5,Re_lo!$N$5:$O$16,2,0)),AR730,"")),"",IF(AND($I730=Re_lo!$E$5,BT$5=VLOOKUP(Re_lo!$H$5,Re_lo!$N$5:$O$16,2,0)),AR730,""))</f>
        <v/>
      </c>
      <c r="BU730" s="125" t="str">
        <f>IF(ISERR(IF(AND($I730=Re_lo!$E$5,BU$5=VLOOKUP(Re_lo!$H$5,Re_lo!$N$5:$O$16,2,0)),AS730,"")),"",IF(AND($I730=Re_lo!$E$5,BU$5=VLOOKUP(Re_lo!$H$5,Re_lo!$N$5:$O$16,2,0)),AS730,""))</f>
        <v/>
      </c>
      <c r="BV730" s="125" t="str">
        <f>IF(ISERR(IF(AND($I730=Re_lo!$E$5,BV$5=VLOOKUP(Re_lo!$H$5,Re_lo!$N$5:$O$16,2,0)),AT730,"")),"",IF(AND($I730=Re_lo!$E$5,BV$5=VLOOKUP(Re_lo!$H$5,Re_lo!$N$5:$O$16,2,0)),AT730,""))</f>
        <v/>
      </c>
      <c r="BW730" s="125" t="str">
        <f>IF(ISERR(IF(AND($I730=Re_lo!$E$5,BW$5=VLOOKUP(Re_lo!$H$5,Re_lo!$N$5:$O$16,2,0)),AU730,"")),"",IF(AND($I730=Re_lo!$E$5,BW$5=VLOOKUP(Re_lo!$H$5,Re_lo!$N$5:$O$16,2,0)),AU730,""))</f>
        <v/>
      </c>
      <c r="BX730" s="125" t="str">
        <f>IF(ISERR(IF(AND($I730=Re_lo!$E$5,BX$5=VLOOKUP(Re_lo!$H$5,Re_lo!$N$5:$O$16,2,0)),AV730,"")),"",IF(AND($I730=Re_lo!$E$5,BX$5=VLOOKUP(Re_lo!$H$5,Re_lo!$N$5:$O$16,2,0)),AV730,""))</f>
        <v/>
      </c>
      <c r="BY730" s="125" t="str">
        <f>IF(ISERR(IF(AND($I730=Re_lo!$E$5,BY$5=VLOOKUP(Re_lo!$H$5,Re_lo!$N$5:$O$16,2,0)),AW730,"")),"",IF(AND($I730=Re_lo!$E$5,BY$5=VLOOKUP(Re_lo!$H$5,Re_lo!$N$5:$O$16,2,0)),AW730,""))</f>
        <v/>
      </c>
      <c r="BZ730" s="125" t="str">
        <f>IF(ISERR(IF(AND($I730=Re_lo!$E$5,BZ$5=VLOOKUP(Re_lo!$H$5,Re_lo!$N$5:$O$16,2,0)),AX730,"")),"",IF(AND($I730=Re_lo!$E$5,BZ$5=VLOOKUP(Re_lo!$H$5,Re_lo!$N$5:$O$16,2,0)),AX730,""))</f>
        <v/>
      </c>
      <c r="CA730" s="125" t="str">
        <f>IF(ISERR(IF(AND($I730=Re_lo!$E$5,CA$5=VLOOKUP(Re_lo!$H$5,Re_lo!$N$5:$O$16,2,0)),AY730,"")),"",IF(AND($I730=Re_lo!$E$5,CA$5=VLOOKUP(Re_lo!$H$5,Re_lo!$N$5:$O$16,2,0)),AY730,""))</f>
        <v/>
      </c>
      <c r="CB730" s="125" t="str">
        <f>IF(ISERR(IF(AND($I730=Re_lo!$E$5,CB$5=VLOOKUP(Re_lo!$H$5,Re_lo!$N$5:$O$16,2,0)),AZ730,"")),"",IF(AND($I730=Re_lo!$E$5,CB$5=VLOOKUP(Re_lo!$H$5,Re_lo!$N$5:$O$16,2,0)),AZ730,""))</f>
        <v/>
      </c>
      <c r="CC730" s="125" t="str">
        <f>IF(ISERR(IF(AND($I730=Re_lo!$E$5,CC$5=VLOOKUP(Re_lo!$H$5,Re_lo!$N$5:$O$16,2,0)),BA730,"")),"",IF(AND($I730=Re_lo!$E$5,CC$5=VLOOKUP(Re_lo!$H$5,Re_lo!$N$5:$O$16,2,0)),BA730,""))</f>
        <v/>
      </c>
      <c r="CD730" s="125" t="str">
        <f>IF(ISERR(IF(AND($I730=Re_lo!$E$5,CD$5=VLOOKUP(Re_lo!$H$5,Re_lo!$N$5:$O$16,2,0)),BB730,"")),"",IF(AND($I730=Re_lo!$E$5,CD$5=VLOOKUP(Re_lo!$H$5,Re_lo!$N$5:$O$16,2,0)),BB730,""))</f>
        <v/>
      </c>
      <c r="CF730" s="125" t="str">
        <f>IF($C730="","",COUNTIFS(Con_ve!$C$6:$C$1005,$C730,Con_ve!$Q$6:$Q$1005,Cad_cl!CF$5))</f>
        <v/>
      </c>
      <c r="CG730" s="125" t="str">
        <f>IF($C730="","",COUNTIFS(Con_ve!$C$6:$C$1005,$C730,Con_ve!$Q$6:$Q$1005,Cad_cl!CG$5))</f>
        <v/>
      </c>
      <c r="CH730" s="125" t="str">
        <f>IF($C730="","",COUNTIFS(Con_ve!$C$6:$C$1005,$C730,Con_ve!$Q$6:$Q$1005,Cad_cl!CH$5))</f>
        <v/>
      </c>
      <c r="CI730" s="125" t="str">
        <f>IF($C730="","",COUNTIFS(Con_ve!$C$6:$C$1005,$C730,Con_ve!$Q$6:$Q$1005,Cad_cl!CI$5))</f>
        <v/>
      </c>
      <c r="CJ730" s="125" t="str">
        <f>IF($C730="","",COUNTIFS(Con_ve!$C$6:$C$1005,$C730,Con_ve!$Q$6:$Q$1005,Cad_cl!CJ$5))</f>
        <v/>
      </c>
      <c r="CK730" s="125" t="str">
        <f>IF($C730="","",COUNTIFS(Con_ve!$C$6:$C$1005,$C730,Con_ve!$Q$6:$Q$1005,Cad_cl!CK$5))</f>
        <v/>
      </c>
      <c r="CL730" s="125" t="str">
        <f>IF($C730="","",COUNTIFS(Con_ve!$C$6:$C$1005,$C730,Con_ve!$Q$6:$Q$1005,Cad_cl!CL$5))</f>
        <v/>
      </c>
      <c r="CM730" s="125" t="str">
        <f>IF($C730="","",COUNTIFS(Con_ve!$C$6:$C$1005,$C730,Con_ve!$Q$6:$Q$1005,Cad_cl!CM$5))</f>
        <v/>
      </c>
      <c r="CN730" s="125" t="str">
        <f>IF($C730="","",COUNTIFS(Con_ve!$C$6:$C$1005,$C730,Con_ve!$Q$6:$Q$1005,Cad_cl!CN$5))</f>
        <v/>
      </c>
      <c r="CO730" s="125" t="str">
        <f>IF($C730="","",COUNTIFS(Con_ve!$C$6:$C$1005,$C730,Con_ve!$Q$6:$Q$1005,Cad_cl!CO$5))</f>
        <v/>
      </c>
      <c r="CP730" s="125" t="str">
        <f>IF($C730="","",COUNTIFS(Con_ve!$C$6:$C$1005,$C730,Con_ve!$Q$6:$Q$1005,Cad_cl!CP$5))</f>
        <v/>
      </c>
      <c r="CQ730" s="125" t="str">
        <f>IF($C730="","",COUNTIFS(Con_ve!$C$6:$C$1005,$C730,Con_ve!$Q$6:$Q$1005,Cad_cl!CQ$5))</f>
        <v/>
      </c>
      <c r="CR730" s="125">
        <f t="shared" si="35"/>
        <v>0</v>
      </c>
    </row>
    <row r="731" spans="3:96" ht="30" customHeight="1">
      <c r="C731" s="153"/>
      <c r="D731" s="153"/>
      <c r="E731" s="154"/>
      <c r="F731" s="153"/>
      <c r="G731" s="155"/>
      <c r="H731" s="153"/>
      <c r="I731" s="153"/>
      <c r="J731" s="132" t="s">
        <v>309</v>
      </c>
      <c r="K731" s="133" t="s">
        <v>309</v>
      </c>
      <c r="L731" s="153"/>
      <c r="M731" s="153"/>
      <c r="N731" s="153"/>
      <c r="O731" s="153"/>
      <c r="P731" s="153"/>
      <c r="Q731" s="153"/>
      <c r="AP731" s="134" t="str">
        <f>IF(ISERR(IF($C731="","",SUMIFS(Con_ve!$F$6:$F$1005,Con_ve!$C$6:$C$1005,$C731,Con_ve!$I$6:$I$1005,"Fechada",Con_ve!$Q$6:$Q$1005,Cad_cl!AP$5))),"",IF($C731="","",SUMIFS(Con_ve!$F$6:$F$1005,Con_ve!$C$6:$C$1005,$C731,Con_ve!$I$6:$I$1005,"Fechada",Con_ve!$Q$6:$Q$1005,Cad_cl!AP$5)))</f>
        <v/>
      </c>
      <c r="AQ731" s="134" t="str">
        <f>IF(ISERR(IF($C731="","",SUMIFS(Con_ve!$F$6:$F$1005,Con_ve!$C$6:$C$1005,$C731,Con_ve!$I$6:$I$1005,"Fechada",Con_ve!$Q$6:$Q$1005,Cad_cl!AQ$5))),"",IF($C731="","",SUMIFS(Con_ve!$F$6:$F$1005,Con_ve!$C$6:$C$1005,$C731,Con_ve!$I$6:$I$1005,"Fechada",Con_ve!$Q$6:$Q$1005,Cad_cl!AQ$5)))</f>
        <v/>
      </c>
      <c r="AR731" s="134" t="str">
        <f>IF(ISERR(IF($C731="","",SUMIFS(Con_ve!$F$6:$F$1005,Con_ve!$C$6:$C$1005,$C731,Con_ve!$I$6:$I$1005,"Fechada",Con_ve!$Q$6:$Q$1005,Cad_cl!AR$5))),"",IF($C731="","",SUMIFS(Con_ve!$F$6:$F$1005,Con_ve!$C$6:$C$1005,$C731,Con_ve!$I$6:$I$1005,"Fechada",Con_ve!$Q$6:$Q$1005,Cad_cl!AR$5)))</f>
        <v/>
      </c>
      <c r="AS731" s="134" t="str">
        <f>IF(ISERR(IF($C731="","",SUMIFS(Con_ve!$F$6:$F$1005,Con_ve!$C$6:$C$1005,$C731,Con_ve!$I$6:$I$1005,"Fechada",Con_ve!$Q$6:$Q$1005,Cad_cl!AS$5))),"",IF($C731="","",SUMIFS(Con_ve!$F$6:$F$1005,Con_ve!$C$6:$C$1005,$C731,Con_ve!$I$6:$I$1005,"Fechada",Con_ve!$Q$6:$Q$1005,Cad_cl!AS$5)))</f>
        <v/>
      </c>
      <c r="AT731" s="134" t="str">
        <f>IF(ISERR(IF($C731="","",SUMIFS(Con_ve!$F$6:$F$1005,Con_ve!$C$6:$C$1005,$C731,Con_ve!$I$6:$I$1005,"Fechada",Con_ve!$Q$6:$Q$1005,Cad_cl!AT$5))),"",IF($C731="","",SUMIFS(Con_ve!$F$6:$F$1005,Con_ve!$C$6:$C$1005,$C731,Con_ve!$I$6:$I$1005,"Fechada",Con_ve!$Q$6:$Q$1005,Cad_cl!AT$5)))</f>
        <v/>
      </c>
      <c r="AU731" s="134" t="str">
        <f>IF(ISERR(IF($C731="","",SUMIFS(Con_ve!$F$6:$F$1005,Con_ve!$C$6:$C$1005,$C731,Con_ve!$I$6:$I$1005,"Fechada",Con_ve!$Q$6:$Q$1005,Cad_cl!AU$5))),"",IF($C731="","",SUMIFS(Con_ve!$F$6:$F$1005,Con_ve!$C$6:$C$1005,$C731,Con_ve!$I$6:$I$1005,"Fechada",Con_ve!$Q$6:$Q$1005,Cad_cl!AU$5)))</f>
        <v/>
      </c>
      <c r="AV731" s="134" t="str">
        <f>IF(ISERR(IF($C731="","",SUMIFS(Con_ve!$F$6:$F$1005,Con_ve!$C$6:$C$1005,$C731,Con_ve!$I$6:$I$1005,"Fechada",Con_ve!$Q$6:$Q$1005,Cad_cl!AV$5))),"",IF($C731="","",SUMIFS(Con_ve!$F$6:$F$1005,Con_ve!$C$6:$C$1005,$C731,Con_ve!$I$6:$I$1005,"Fechada",Con_ve!$Q$6:$Q$1005,Cad_cl!AV$5)))</f>
        <v/>
      </c>
      <c r="AW731" s="134" t="str">
        <f>IF(ISERR(IF($C731="","",SUMIFS(Con_ve!$F$6:$F$1005,Con_ve!$C$6:$C$1005,$C731,Con_ve!$I$6:$I$1005,"Fechada",Con_ve!$Q$6:$Q$1005,Cad_cl!AW$5))),"",IF($C731="","",SUMIFS(Con_ve!$F$6:$F$1005,Con_ve!$C$6:$C$1005,$C731,Con_ve!$I$6:$I$1005,"Fechada",Con_ve!$Q$6:$Q$1005,Cad_cl!AW$5)))</f>
        <v/>
      </c>
      <c r="AX731" s="134" t="str">
        <f>IF(ISERR(IF($C731="","",SUMIFS(Con_ve!$F$6:$F$1005,Con_ve!$C$6:$C$1005,$C731,Con_ve!$I$6:$I$1005,"Fechada",Con_ve!$Q$6:$Q$1005,Cad_cl!AX$5))),"",IF($C731="","",SUMIFS(Con_ve!$F$6:$F$1005,Con_ve!$C$6:$C$1005,$C731,Con_ve!$I$6:$I$1005,"Fechada",Con_ve!$Q$6:$Q$1005,Cad_cl!AX$5)))</f>
        <v/>
      </c>
      <c r="AY731" s="134" t="str">
        <f>IF(ISERR(IF($C731="","",SUMIFS(Con_ve!$F$6:$F$1005,Con_ve!$C$6:$C$1005,$C731,Con_ve!$I$6:$I$1005,"Fechada",Con_ve!$Q$6:$Q$1005,Cad_cl!AY$5))),"",IF($C731="","",SUMIFS(Con_ve!$F$6:$F$1005,Con_ve!$C$6:$C$1005,$C731,Con_ve!$I$6:$I$1005,"Fechada",Con_ve!$Q$6:$Q$1005,Cad_cl!AY$5)))</f>
        <v/>
      </c>
      <c r="AZ731" s="134" t="str">
        <f>IF(ISERR(IF($C731="","",SUMIFS(Con_ve!$F$6:$F$1005,Con_ve!$C$6:$C$1005,$C731,Con_ve!$I$6:$I$1005,"Fechada",Con_ve!$Q$6:$Q$1005,Cad_cl!AZ$5))),"",IF($C731="","",SUMIFS(Con_ve!$F$6:$F$1005,Con_ve!$C$6:$C$1005,$C731,Con_ve!$I$6:$I$1005,"Fechada",Con_ve!$Q$6:$Q$1005,Cad_cl!AZ$5)))</f>
        <v/>
      </c>
      <c r="BA731" s="134" t="str">
        <f>IF(ISERR(IF($C731="","",SUMIFS(Con_ve!$F$6:$F$1005,Con_ve!$C$6:$C$1005,$C731,Con_ve!$I$6:$I$1005,"Fechada",Con_ve!$Q$6:$Q$1005,Cad_cl!BA$5))),"",IF($C731="","",SUMIFS(Con_ve!$F$6:$F$1005,Con_ve!$C$6:$C$1005,$C731,Con_ve!$I$6:$I$1005,"Fechada",Con_ve!$Q$6:$Q$1005,Cad_cl!BA$5)))</f>
        <v/>
      </c>
      <c r="BB731" s="134">
        <f t="shared" si="33"/>
        <v>0</v>
      </c>
      <c r="BD731" s="134" t="str">
        <f>IF(ISERR(IF($C731="","",SUMIFS(Con_ve!$F$6:$F$1005,Con_ve!$C$6:$C$1005,$C731,Con_ve!$I$6:$I$1005,"Em negociação",Con_ve!$Q$6:$Q$1005,Cad_cl!BD$5))),"",IF($C731="","",SUMIFS(Con_ve!$F$6:$F$1005,Con_ve!$C$6:$C$1005,$C731,Con_ve!$I$6:$I$1005,"Em negociação",Con_ve!$Q$6:$Q$1005,Cad_cl!BD$5)))</f>
        <v/>
      </c>
      <c r="BE731" s="134" t="str">
        <f>IF(ISERR(IF($C731="","",SUMIFS(Con_ve!$F$6:$F$1005,Con_ve!$C$6:$C$1005,$C731,Con_ve!$I$6:$I$1005,"Em negociação",Con_ve!$Q$6:$Q$1005,Cad_cl!BE$5))),"",IF($C731="","",SUMIFS(Con_ve!$F$6:$F$1005,Con_ve!$C$6:$C$1005,$C731,Con_ve!$I$6:$I$1005,"Em negociação",Con_ve!$Q$6:$Q$1005,Cad_cl!BE$5)))</f>
        <v/>
      </c>
      <c r="BF731" s="134" t="str">
        <f>IF(ISERR(IF($C731="","",SUMIFS(Con_ve!$F$6:$F$1005,Con_ve!$C$6:$C$1005,$C731,Con_ve!$I$6:$I$1005,"Em negociação",Con_ve!$Q$6:$Q$1005,Cad_cl!BF$5))),"",IF($C731="","",SUMIFS(Con_ve!$F$6:$F$1005,Con_ve!$C$6:$C$1005,$C731,Con_ve!$I$6:$I$1005,"Em negociação",Con_ve!$Q$6:$Q$1005,Cad_cl!BF$5)))</f>
        <v/>
      </c>
      <c r="BG731" s="134" t="str">
        <f>IF(ISERR(IF($C731="","",SUMIFS(Con_ve!$F$6:$F$1005,Con_ve!$C$6:$C$1005,$C731,Con_ve!$I$6:$I$1005,"Em negociação",Con_ve!$Q$6:$Q$1005,Cad_cl!BG$5))),"",IF($C731="","",SUMIFS(Con_ve!$F$6:$F$1005,Con_ve!$C$6:$C$1005,$C731,Con_ve!$I$6:$I$1005,"Em negociação",Con_ve!$Q$6:$Q$1005,Cad_cl!BG$5)))</f>
        <v/>
      </c>
      <c r="BH731" s="134" t="str">
        <f>IF(ISERR(IF($C731="","",SUMIFS(Con_ve!$F$6:$F$1005,Con_ve!$C$6:$C$1005,$C731,Con_ve!$I$6:$I$1005,"Em negociação",Con_ve!$Q$6:$Q$1005,Cad_cl!BH$5))),"",IF($C731="","",SUMIFS(Con_ve!$F$6:$F$1005,Con_ve!$C$6:$C$1005,$C731,Con_ve!$I$6:$I$1005,"Em negociação",Con_ve!$Q$6:$Q$1005,Cad_cl!BH$5)))</f>
        <v/>
      </c>
      <c r="BI731" s="134" t="str">
        <f>IF(ISERR(IF($C731="","",SUMIFS(Con_ve!$F$6:$F$1005,Con_ve!$C$6:$C$1005,$C731,Con_ve!$I$6:$I$1005,"Em negociação",Con_ve!$Q$6:$Q$1005,Cad_cl!BI$5))),"",IF($C731="","",SUMIFS(Con_ve!$F$6:$F$1005,Con_ve!$C$6:$C$1005,$C731,Con_ve!$I$6:$I$1005,"Em negociação",Con_ve!$Q$6:$Q$1005,Cad_cl!BI$5)))</f>
        <v/>
      </c>
      <c r="BJ731" s="134" t="str">
        <f>IF(ISERR(IF($C731="","",SUMIFS(Con_ve!$F$6:$F$1005,Con_ve!$C$6:$C$1005,$C731,Con_ve!$I$6:$I$1005,"Em negociação",Con_ve!$Q$6:$Q$1005,Cad_cl!BJ$5))),"",IF($C731="","",SUMIFS(Con_ve!$F$6:$F$1005,Con_ve!$C$6:$C$1005,$C731,Con_ve!$I$6:$I$1005,"Em negociação",Con_ve!$Q$6:$Q$1005,Cad_cl!BJ$5)))</f>
        <v/>
      </c>
      <c r="BK731" s="134" t="str">
        <f>IF(ISERR(IF($C731="","",SUMIFS(Con_ve!$F$6:$F$1005,Con_ve!$C$6:$C$1005,$C731,Con_ve!$I$6:$I$1005,"Em negociação",Con_ve!$Q$6:$Q$1005,Cad_cl!BK$5))),"",IF($C731="","",SUMIFS(Con_ve!$F$6:$F$1005,Con_ve!$C$6:$C$1005,$C731,Con_ve!$I$6:$I$1005,"Em negociação",Con_ve!$Q$6:$Q$1005,Cad_cl!BK$5)))</f>
        <v/>
      </c>
      <c r="BL731" s="134" t="str">
        <f>IF(ISERR(IF($C731="","",SUMIFS(Con_ve!$F$6:$F$1005,Con_ve!$C$6:$C$1005,$C731,Con_ve!$I$6:$I$1005,"Em negociação",Con_ve!$Q$6:$Q$1005,Cad_cl!BL$5))),"",IF($C731="","",SUMIFS(Con_ve!$F$6:$F$1005,Con_ve!$C$6:$C$1005,$C731,Con_ve!$I$6:$I$1005,"Em negociação",Con_ve!$Q$6:$Q$1005,Cad_cl!BL$5)))</f>
        <v/>
      </c>
      <c r="BM731" s="134" t="str">
        <f>IF(ISERR(IF($C731="","",SUMIFS(Con_ve!$F$6:$F$1005,Con_ve!$C$6:$C$1005,$C731,Con_ve!$I$6:$I$1005,"Em negociação",Con_ve!$Q$6:$Q$1005,Cad_cl!BM$5))),"",IF($C731="","",SUMIFS(Con_ve!$F$6:$F$1005,Con_ve!$C$6:$C$1005,$C731,Con_ve!$I$6:$I$1005,"Em negociação",Con_ve!$Q$6:$Q$1005,Cad_cl!BM$5)))</f>
        <v/>
      </c>
      <c r="BN731" s="134" t="str">
        <f>IF(ISERR(IF($C731="","",SUMIFS(Con_ve!$F$6:$F$1005,Con_ve!$C$6:$C$1005,$C731,Con_ve!$I$6:$I$1005,"Em negociação",Con_ve!$Q$6:$Q$1005,Cad_cl!BN$5))),"",IF($C731="","",SUMIFS(Con_ve!$F$6:$F$1005,Con_ve!$C$6:$C$1005,$C731,Con_ve!$I$6:$I$1005,"Em negociação",Con_ve!$Q$6:$Q$1005,Cad_cl!BN$5)))</f>
        <v/>
      </c>
      <c r="BO731" s="134" t="str">
        <f>IF(ISERR(IF($C731="","",SUMIFS(Con_ve!$F$6:$F$1005,Con_ve!$C$6:$C$1005,$C731,Con_ve!$I$6:$I$1005,"Em negociação",Con_ve!$Q$6:$Q$1005,Cad_cl!BO$5))),"",IF($C731="","",SUMIFS(Con_ve!$F$6:$F$1005,Con_ve!$C$6:$C$1005,$C731,Con_ve!$I$6:$I$1005,"Em negociação",Con_ve!$Q$6:$Q$1005,Cad_cl!BO$5)))</f>
        <v/>
      </c>
      <c r="BP731" s="134">
        <f t="shared" si="34"/>
        <v>0</v>
      </c>
      <c r="BR731" s="125" t="str">
        <f>IF(ISERR(IF(AND($I731=Re_lo!$E$5,BR$5=VLOOKUP(Re_lo!$H$5,Re_lo!$N$5:$O$16,2,0)),AP731,"")),"",IF(AND($I731=Re_lo!$E$5,BR$5=VLOOKUP(Re_lo!$H$5,Re_lo!$N$5:$O$16,2,0)),AP731,""))</f>
        <v/>
      </c>
      <c r="BS731" s="125" t="str">
        <f>IF(ISERR(IF(AND($I731=Re_lo!$E$5,BS$5=VLOOKUP(Re_lo!$H$5,Re_lo!$N$5:$O$16,2,0)),AQ731,"")),"",IF(AND($I731=Re_lo!$E$5,BS$5=VLOOKUP(Re_lo!$H$5,Re_lo!$N$5:$O$16,2,0)),AQ731,""))</f>
        <v/>
      </c>
      <c r="BT731" s="125" t="str">
        <f>IF(ISERR(IF(AND($I731=Re_lo!$E$5,BT$5=VLOOKUP(Re_lo!$H$5,Re_lo!$N$5:$O$16,2,0)),AR731,"")),"",IF(AND($I731=Re_lo!$E$5,BT$5=VLOOKUP(Re_lo!$H$5,Re_lo!$N$5:$O$16,2,0)),AR731,""))</f>
        <v/>
      </c>
      <c r="BU731" s="125" t="str">
        <f>IF(ISERR(IF(AND($I731=Re_lo!$E$5,BU$5=VLOOKUP(Re_lo!$H$5,Re_lo!$N$5:$O$16,2,0)),AS731,"")),"",IF(AND($I731=Re_lo!$E$5,BU$5=VLOOKUP(Re_lo!$H$5,Re_lo!$N$5:$O$16,2,0)),AS731,""))</f>
        <v/>
      </c>
      <c r="BV731" s="125" t="str">
        <f>IF(ISERR(IF(AND($I731=Re_lo!$E$5,BV$5=VLOOKUP(Re_lo!$H$5,Re_lo!$N$5:$O$16,2,0)),AT731,"")),"",IF(AND($I731=Re_lo!$E$5,BV$5=VLOOKUP(Re_lo!$H$5,Re_lo!$N$5:$O$16,2,0)),AT731,""))</f>
        <v/>
      </c>
      <c r="BW731" s="125" t="str">
        <f>IF(ISERR(IF(AND($I731=Re_lo!$E$5,BW$5=VLOOKUP(Re_lo!$H$5,Re_lo!$N$5:$O$16,2,0)),AU731,"")),"",IF(AND($I731=Re_lo!$E$5,BW$5=VLOOKUP(Re_lo!$H$5,Re_lo!$N$5:$O$16,2,0)),AU731,""))</f>
        <v/>
      </c>
      <c r="BX731" s="125" t="str">
        <f>IF(ISERR(IF(AND($I731=Re_lo!$E$5,BX$5=VLOOKUP(Re_lo!$H$5,Re_lo!$N$5:$O$16,2,0)),AV731,"")),"",IF(AND($I731=Re_lo!$E$5,BX$5=VLOOKUP(Re_lo!$H$5,Re_lo!$N$5:$O$16,2,0)),AV731,""))</f>
        <v/>
      </c>
      <c r="BY731" s="125" t="str">
        <f>IF(ISERR(IF(AND($I731=Re_lo!$E$5,BY$5=VLOOKUP(Re_lo!$H$5,Re_lo!$N$5:$O$16,2,0)),AW731,"")),"",IF(AND($I731=Re_lo!$E$5,BY$5=VLOOKUP(Re_lo!$H$5,Re_lo!$N$5:$O$16,2,0)),AW731,""))</f>
        <v/>
      </c>
      <c r="BZ731" s="125" t="str">
        <f>IF(ISERR(IF(AND($I731=Re_lo!$E$5,BZ$5=VLOOKUP(Re_lo!$H$5,Re_lo!$N$5:$O$16,2,0)),AX731,"")),"",IF(AND($I731=Re_lo!$E$5,BZ$5=VLOOKUP(Re_lo!$H$5,Re_lo!$N$5:$O$16,2,0)),AX731,""))</f>
        <v/>
      </c>
      <c r="CA731" s="125" t="str">
        <f>IF(ISERR(IF(AND($I731=Re_lo!$E$5,CA$5=VLOOKUP(Re_lo!$H$5,Re_lo!$N$5:$O$16,2,0)),AY731,"")),"",IF(AND($I731=Re_lo!$E$5,CA$5=VLOOKUP(Re_lo!$H$5,Re_lo!$N$5:$O$16,2,0)),AY731,""))</f>
        <v/>
      </c>
      <c r="CB731" s="125" t="str">
        <f>IF(ISERR(IF(AND($I731=Re_lo!$E$5,CB$5=VLOOKUP(Re_lo!$H$5,Re_lo!$N$5:$O$16,2,0)),AZ731,"")),"",IF(AND($I731=Re_lo!$E$5,CB$5=VLOOKUP(Re_lo!$H$5,Re_lo!$N$5:$O$16,2,0)),AZ731,""))</f>
        <v/>
      </c>
      <c r="CC731" s="125" t="str">
        <f>IF(ISERR(IF(AND($I731=Re_lo!$E$5,CC$5=VLOOKUP(Re_lo!$H$5,Re_lo!$N$5:$O$16,2,0)),BA731,"")),"",IF(AND($I731=Re_lo!$E$5,CC$5=VLOOKUP(Re_lo!$H$5,Re_lo!$N$5:$O$16,2,0)),BA731,""))</f>
        <v/>
      </c>
      <c r="CD731" s="125" t="str">
        <f>IF(ISERR(IF(AND($I731=Re_lo!$E$5,CD$5=VLOOKUP(Re_lo!$H$5,Re_lo!$N$5:$O$16,2,0)),BB731,"")),"",IF(AND($I731=Re_lo!$E$5,CD$5=VLOOKUP(Re_lo!$H$5,Re_lo!$N$5:$O$16,2,0)),BB731,""))</f>
        <v/>
      </c>
      <c r="CF731" s="125" t="str">
        <f>IF($C731="","",COUNTIFS(Con_ve!$C$6:$C$1005,$C731,Con_ve!$Q$6:$Q$1005,Cad_cl!CF$5))</f>
        <v/>
      </c>
      <c r="CG731" s="125" t="str">
        <f>IF($C731="","",COUNTIFS(Con_ve!$C$6:$C$1005,$C731,Con_ve!$Q$6:$Q$1005,Cad_cl!CG$5))</f>
        <v/>
      </c>
      <c r="CH731" s="125" t="str">
        <f>IF($C731="","",COUNTIFS(Con_ve!$C$6:$C$1005,$C731,Con_ve!$Q$6:$Q$1005,Cad_cl!CH$5))</f>
        <v/>
      </c>
      <c r="CI731" s="125" t="str">
        <f>IF($C731="","",COUNTIFS(Con_ve!$C$6:$C$1005,$C731,Con_ve!$Q$6:$Q$1005,Cad_cl!CI$5))</f>
        <v/>
      </c>
      <c r="CJ731" s="125" t="str">
        <f>IF($C731="","",COUNTIFS(Con_ve!$C$6:$C$1005,$C731,Con_ve!$Q$6:$Q$1005,Cad_cl!CJ$5))</f>
        <v/>
      </c>
      <c r="CK731" s="125" t="str">
        <f>IF($C731="","",COUNTIFS(Con_ve!$C$6:$C$1005,$C731,Con_ve!$Q$6:$Q$1005,Cad_cl!CK$5))</f>
        <v/>
      </c>
      <c r="CL731" s="125" t="str">
        <f>IF($C731="","",COUNTIFS(Con_ve!$C$6:$C$1005,$C731,Con_ve!$Q$6:$Q$1005,Cad_cl!CL$5))</f>
        <v/>
      </c>
      <c r="CM731" s="125" t="str">
        <f>IF($C731="","",COUNTIFS(Con_ve!$C$6:$C$1005,$C731,Con_ve!$Q$6:$Q$1005,Cad_cl!CM$5))</f>
        <v/>
      </c>
      <c r="CN731" s="125" t="str">
        <f>IF($C731="","",COUNTIFS(Con_ve!$C$6:$C$1005,$C731,Con_ve!$Q$6:$Q$1005,Cad_cl!CN$5))</f>
        <v/>
      </c>
      <c r="CO731" s="125" t="str">
        <f>IF($C731="","",COUNTIFS(Con_ve!$C$6:$C$1005,$C731,Con_ve!$Q$6:$Q$1005,Cad_cl!CO$5))</f>
        <v/>
      </c>
      <c r="CP731" s="125" t="str">
        <f>IF($C731="","",COUNTIFS(Con_ve!$C$6:$C$1005,$C731,Con_ve!$Q$6:$Q$1005,Cad_cl!CP$5))</f>
        <v/>
      </c>
      <c r="CQ731" s="125" t="str">
        <f>IF($C731="","",COUNTIFS(Con_ve!$C$6:$C$1005,$C731,Con_ve!$Q$6:$Q$1005,Cad_cl!CQ$5))</f>
        <v/>
      </c>
      <c r="CR731" s="125">
        <f t="shared" si="35"/>
        <v>0</v>
      </c>
    </row>
    <row r="732" spans="3:96" ht="30" customHeight="1">
      <c r="C732" s="153"/>
      <c r="D732" s="153"/>
      <c r="E732" s="154"/>
      <c r="F732" s="153"/>
      <c r="G732" s="155"/>
      <c r="H732" s="153"/>
      <c r="I732" s="153"/>
      <c r="J732" s="132" t="s">
        <v>309</v>
      </c>
      <c r="K732" s="133" t="s">
        <v>309</v>
      </c>
      <c r="L732" s="153"/>
      <c r="M732" s="153"/>
      <c r="N732" s="153"/>
      <c r="O732" s="153"/>
      <c r="P732" s="153"/>
      <c r="Q732" s="153"/>
      <c r="AP732" s="134" t="str">
        <f>IF(ISERR(IF($C732="","",SUMIFS(Con_ve!$F$6:$F$1005,Con_ve!$C$6:$C$1005,$C732,Con_ve!$I$6:$I$1005,"Fechada",Con_ve!$Q$6:$Q$1005,Cad_cl!AP$5))),"",IF($C732="","",SUMIFS(Con_ve!$F$6:$F$1005,Con_ve!$C$6:$C$1005,$C732,Con_ve!$I$6:$I$1005,"Fechada",Con_ve!$Q$6:$Q$1005,Cad_cl!AP$5)))</f>
        <v/>
      </c>
      <c r="AQ732" s="134" t="str">
        <f>IF(ISERR(IF($C732="","",SUMIFS(Con_ve!$F$6:$F$1005,Con_ve!$C$6:$C$1005,$C732,Con_ve!$I$6:$I$1005,"Fechada",Con_ve!$Q$6:$Q$1005,Cad_cl!AQ$5))),"",IF($C732="","",SUMIFS(Con_ve!$F$6:$F$1005,Con_ve!$C$6:$C$1005,$C732,Con_ve!$I$6:$I$1005,"Fechada",Con_ve!$Q$6:$Q$1005,Cad_cl!AQ$5)))</f>
        <v/>
      </c>
      <c r="AR732" s="134" t="str">
        <f>IF(ISERR(IF($C732="","",SUMIFS(Con_ve!$F$6:$F$1005,Con_ve!$C$6:$C$1005,$C732,Con_ve!$I$6:$I$1005,"Fechada",Con_ve!$Q$6:$Q$1005,Cad_cl!AR$5))),"",IF($C732="","",SUMIFS(Con_ve!$F$6:$F$1005,Con_ve!$C$6:$C$1005,$C732,Con_ve!$I$6:$I$1005,"Fechada",Con_ve!$Q$6:$Q$1005,Cad_cl!AR$5)))</f>
        <v/>
      </c>
      <c r="AS732" s="134" t="str">
        <f>IF(ISERR(IF($C732="","",SUMIFS(Con_ve!$F$6:$F$1005,Con_ve!$C$6:$C$1005,$C732,Con_ve!$I$6:$I$1005,"Fechada",Con_ve!$Q$6:$Q$1005,Cad_cl!AS$5))),"",IF($C732="","",SUMIFS(Con_ve!$F$6:$F$1005,Con_ve!$C$6:$C$1005,$C732,Con_ve!$I$6:$I$1005,"Fechada",Con_ve!$Q$6:$Q$1005,Cad_cl!AS$5)))</f>
        <v/>
      </c>
      <c r="AT732" s="134" t="str">
        <f>IF(ISERR(IF($C732="","",SUMIFS(Con_ve!$F$6:$F$1005,Con_ve!$C$6:$C$1005,$C732,Con_ve!$I$6:$I$1005,"Fechada",Con_ve!$Q$6:$Q$1005,Cad_cl!AT$5))),"",IF($C732="","",SUMIFS(Con_ve!$F$6:$F$1005,Con_ve!$C$6:$C$1005,$C732,Con_ve!$I$6:$I$1005,"Fechada",Con_ve!$Q$6:$Q$1005,Cad_cl!AT$5)))</f>
        <v/>
      </c>
      <c r="AU732" s="134" t="str">
        <f>IF(ISERR(IF($C732="","",SUMIFS(Con_ve!$F$6:$F$1005,Con_ve!$C$6:$C$1005,$C732,Con_ve!$I$6:$I$1005,"Fechada",Con_ve!$Q$6:$Q$1005,Cad_cl!AU$5))),"",IF($C732="","",SUMIFS(Con_ve!$F$6:$F$1005,Con_ve!$C$6:$C$1005,$C732,Con_ve!$I$6:$I$1005,"Fechada",Con_ve!$Q$6:$Q$1005,Cad_cl!AU$5)))</f>
        <v/>
      </c>
      <c r="AV732" s="134" t="str">
        <f>IF(ISERR(IF($C732="","",SUMIFS(Con_ve!$F$6:$F$1005,Con_ve!$C$6:$C$1005,$C732,Con_ve!$I$6:$I$1005,"Fechada",Con_ve!$Q$6:$Q$1005,Cad_cl!AV$5))),"",IF($C732="","",SUMIFS(Con_ve!$F$6:$F$1005,Con_ve!$C$6:$C$1005,$C732,Con_ve!$I$6:$I$1005,"Fechada",Con_ve!$Q$6:$Q$1005,Cad_cl!AV$5)))</f>
        <v/>
      </c>
      <c r="AW732" s="134" t="str">
        <f>IF(ISERR(IF($C732="","",SUMIFS(Con_ve!$F$6:$F$1005,Con_ve!$C$6:$C$1005,$C732,Con_ve!$I$6:$I$1005,"Fechada",Con_ve!$Q$6:$Q$1005,Cad_cl!AW$5))),"",IF($C732="","",SUMIFS(Con_ve!$F$6:$F$1005,Con_ve!$C$6:$C$1005,$C732,Con_ve!$I$6:$I$1005,"Fechada",Con_ve!$Q$6:$Q$1005,Cad_cl!AW$5)))</f>
        <v/>
      </c>
      <c r="AX732" s="134" t="str">
        <f>IF(ISERR(IF($C732="","",SUMIFS(Con_ve!$F$6:$F$1005,Con_ve!$C$6:$C$1005,$C732,Con_ve!$I$6:$I$1005,"Fechada",Con_ve!$Q$6:$Q$1005,Cad_cl!AX$5))),"",IF($C732="","",SUMIFS(Con_ve!$F$6:$F$1005,Con_ve!$C$6:$C$1005,$C732,Con_ve!$I$6:$I$1005,"Fechada",Con_ve!$Q$6:$Q$1005,Cad_cl!AX$5)))</f>
        <v/>
      </c>
      <c r="AY732" s="134" t="str">
        <f>IF(ISERR(IF($C732="","",SUMIFS(Con_ve!$F$6:$F$1005,Con_ve!$C$6:$C$1005,$C732,Con_ve!$I$6:$I$1005,"Fechada",Con_ve!$Q$6:$Q$1005,Cad_cl!AY$5))),"",IF($C732="","",SUMIFS(Con_ve!$F$6:$F$1005,Con_ve!$C$6:$C$1005,$C732,Con_ve!$I$6:$I$1005,"Fechada",Con_ve!$Q$6:$Q$1005,Cad_cl!AY$5)))</f>
        <v/>
      </c>
      <c r="AZ732" s="134" t="str">
        <f>IF(ISERR(IF($C732="","",SUMIFS(Con_ve!$F$6:$F$1005,Con_ve!$C$6:$C$1005,$C732,Con_ve!$I$6:$I$1005,"Fechada",Con_ve!$Q$6:$Q$1005,Cad_cl!AZ$5))),"",IF($C732="","",SUMIFS(Con_ve!$F$6:$F$1005,Con_ve!$C$6:$C$1005,$C732,Con_ve!$I$6:$I$1005,"Fechada",Con_ve!$Q$6:$Q$1005,Cad_cl!AZ$5)))</f>
        <v/>
      </c>
      <c r="BA732" s="134" t="str">
        <f>IF(ISERR(IF($C732="","",SUMIFS(Con_ve!$F$6:$F$1005,Con_ve!$C$6:$C$1005,$C732,Con_ve!$I$6:$I$1005,"Fechada",Con_ve!$Q$6:$Q$1005,Cad_cl!BA$5))),"",IF($C732="","",SUMIFS(Con_ve!$F$6:$F$1005,Con_ve!$C$6:$C$1005,$C732,Con_ve!$I$6:$I$1005,"Fechada",Con_ve!$Q$6:$Q$1005,Cad_cl!BA$5)))</f>
        <v/>
      </c>
      <c r="BB732" s="134">
        <f t="shared" si="33"/>
        <v>0</v>
      </c>
      <c r="BD732" s="134" t="str">
        <f>IF(ISERR(IF($C732="","",SUMIFS(Con_ve!$F$6:$F$1005,Con_ve!$C$6:$C$1005,$C732,Con_ve!$I$6:$I$1005,"Em negociação",Con_ve!$Q$6:$Q$1005,Cad_cl!BD$5))),"",IF($C732="","",SUMIFS(Con_ve!$F$6:$F$1005,Con_ve!$C$6:$C$1005,$C732,Con_ve!$I$6:$I$1005,"Em negociação",Con_ve!$Q$6:$Q$1005,Cad_cl!BD$5)))</f>
        <v/>
      </c>
      <c r="BE732" s="134" t="str">
        <f>IF(ISERR(IF($C732="","",SUMIFS(Con_ve!$F$6:$F$1005,Con_ve!$C$6:$C$1005,$C732,Con_ve!$I$6:$I$1005,"Em negociação",Con_ve!$Q$6:$Q$1005,Cad_cl!BE$5))),"",IF($C732="","",SUMIFS(Con_ve!$F$6:$F$1005,Con_ve!$C$6:$C$1005,$C732,Con_ve!$I$6:$I$1005,"Em negociação",Con_ve!$Q$6:$Q$1005,Cad_cl!BE$5)))</f>
        <v/>
      </c>
      <c r="BF732" s="134" t="str">
        <f>IF(ISERR(IF($C732="","",SUMIFS(Con_ve!$F$6:$F$1005,Con_ve!$C$6:$C$1005,$C732,Con_ve!$I$6:$I$1005,"Em negociação",Con_ve!$Q$6:$Q$1005,Cad_cl!BF$5))),"",IF($C732="","",SUMIFS(Con_ve!$F$6:$F$1005,Con_ve!$C$6:$C$1005,$C732,Con_ve!$I$6:$I$1005,"Em negociação",Con_ve!$Q$6:$Q$1005,Cad_cl!BF$5)))</f>
        <v/>
      </c>
      <c r="BG732" s="134" t="str">
        <f>IF(ISERR(IF($C732="","",SUMIFS(Con_ve!$F$6:$F$1005,Con_ve!$C$6:$C$1005,$C732,Con_ve!$I$6:$I$1005,"Em negociação",Con_ve!$Q$6:$Q$1005,Cad_cl!BG$5))),"",IF($C732="","",SUMIFS(Con_ve!$F$6:$F$1005,Con_ve!$C$6:$C$1005,$C732,Con_ve!$I$6:$I$1005,"Em negociação",Con_ve!$Q$6:$Q$1005,Cad_cl!BG$5)))</f>
        <v/>
      </c>
      <c r="BH732" s="134" t="str">
        <f>IF(ISERR(IF($C732="","",SUMIFS(Con_ve!$F$6:$F$1005,Con_ve!$C$6:$C$1005,$C732,Con_ve!$I$6:$I$1005,"Em negociação",Con_ve!$Q$6:$Q$1005,Cad_cl!BH$5))),"",IF($C732="","",SUMIFS(Con_ve!$F$6:$F$1005,Con_ve!$C$6:$C$1005,$C732,Con_ve!$I$6:$I$1005,"Em negociação",Con_ve!$Q$6:$Q$1005,Cad_cl!BH$5)))</f>
        <v/>
      </c>
      <c r="BI732" s="134" t="str">
        <f>IF(ISERR(IF($C732="","",SUMIFS(Con_ve!$F$6:$F$1005,Con_ve!$C$6:$C$1005,$C732,Con_ve!$I$6:$I$1005,"Em negociação",Con_ve!$Q$6:$Q$1005,Cad_cl!BI$5))),"",IF($C732="","",SUMIFS(Con_ve!$F$6:$F$1005,Con_ve!$C$6:$C$1005,$C732,Con_ve!$I$6:$I$1005,"Em negociação",Con_ve!$Q$6:$Q$1005,Cad_cl!BI$5)))</f>
        <v/>
      </c>
      <c r="BJ732" s="134" t="str">
        <f>IF(ISERR(IF($C732="","",SUMIFS(Con_ve!$F$6:$F$1005,Con_ve!$C$6:$C$1005,$C732,Con_ve!$I$6:$I$1005,"Em negociação",Con_ve!$Q$6:$Q$1005,Cad_cl!BJ$5))),"",IF($C732="","",SUMIFS(Con_ve!$F$6:$F$1005,Con_ve!$C$6:$C$1005,$C732,Con_ve!$I$6:$I$1005,"Em negociação",Con_ve!$Q$6:$Q$1005,Cad_cl!BJ$5)))</f>
        <v/>
      </c>
      <c r="BK732" s="134" t="str">
        <f>IF(ISERR(IF($C732="","",SUMIFS(Con_ve!$F$6:$F$1005,Con_ve!$C$6:$C$1005,$C732,Con_ve!$I$6:$I$1005,"Em negociação",Con_ve!$Q$6:$Q$1005,Cad_cl!BK$5))),"",IF($C732="","",SUMIFS(Con_ve!$F$6:$F$1005,Con_ve!$C$6:$C$1005,$C732,Con_ve!$I$6:$I$1005,"Em negociação",Con_ve!$Q$6:$Q$1005,Cad_cl!BK$5)))</f>
        <v/>
      </c>
      <c r="BL732" s="134" t="str">
        <f>IF(ISERR(IF($C732="","",SUMIFS(Con_ve!$F$6:$F$1005,Con_ve!$C$6:$C$1005,$C732,Con_ve!$I$6:$I$1005,"Em negociação",Con_ve!$Q$6:$Q$1005,Cad_cl!BL$5))),"",IF($C732="","",SUMIFS(Con_ve!$F$6:$F$1005,Con_ve!$C$6:$C$1005,$C732,Con_ve!$I$6:$I$1005,"Em negociação",Con_ve!$Q$6:$Q$1005,Cad_cl!BL$5)))</f>
        <v/>
      </c>
      <c r="BM732" s="134" t="str">
        <f>IF(ISERR(IF($C732="","",SUMIFS(Con_ve!$F$6:$F$1005,Con_ve!$C$6:$C$1005,$C732,Con_ve!$I$6:$I$1005,"Em negociação",Con_ve!$Q$6:$Q$1005,Cad_cl!BM$5))),"",IF($C732="","",SUMIFS(Con_ve!$F$6:$F$1005,Con_ve!$C$6:$C$1005,$C732,Con_ve!$I$6:$I$1005,"Em negociação",Con_ve!$Q$6:$Q$1005,Cad_cl!BM$5)))</f>
        <v/>
      </c>
      <c r="BN732" s="134" t="str">
        <f>IF(ISERR(IF($C732="","",SUMIFS(Con_ve!$F$6:$F$1005,Con_ve!$C$6:$C$1005,$C732,Con_ve!$I$6:$I$1005,"Em negociação",Con_ve!$Q$6:$Q$1005,Cad_cl!BN$5))),"",IF($C732="","",SUMIFS(Con_ve!$F$6:$F$1005,Con_ve!$C$6:$C$1005,$C732,Con_ve!$I$6:$I$1005,"Em negociação",Con_ve!$Q$6:$Q$1005,Cad_cl!BN$5)))</f>
        <v/>
      </c>
      <c r="BO732" s="134" t="str">
        <f>IF(ISERR(IF($C732="","",SUMIFS(Con_ve!$F$6:$F$1005,Con_ve!$C$6:$C$1005,$C732,Con_ve!$I$6:$I$1005,"Em negociação",Con_ve!$Q$6:$Q$1005,Cad_cl!BO$5))),"",IF($C732="","",SUMIFS(Con_ve!$F$6:$F$1005,Con_ve!$C$6:$C$1005,$C732,Con_ve!$I$6:$I$1005,"Em negociação",Con_ve!$Q$6:$Q$1005,Cad_cl!BO$5)))</f>
        <v/>
      </c>
      <c r="BP732" s="134">
        <f t="shared" si="34"/>
        <v>0</v>
      </c>
      <c r="BR732" s="125" t="str">
        <f>IF(ISERR(IF(AND($I732=Re_lo!$E$5,BR$5=VLOOKUP(Re_lo!$H$5,Re_lo!$N$5:$O$16,2,0)),AP732,"")),"",IF(AND($I732=Re_lo!$E$5,BR$5=VLOOKUP(Re_lo!$H$5,Re_lo!$N$5:$O$16,2,0)),AP732,""))</f>
        <v/>
      </c>
      <c r="BS732" s="125" t="str">
        <f>IF(ISERR(IF(AND($I732=Re_lo!$E$5,BS$5=VLOOKUP(Re_lo!$H$5,Re_lo!$N$5:$O$16,2,0)),AQ732,"")),"",IF(AND($I732=Re_lo!$E$5,BS$5=VLOOKUP(Re_lo!$H$5,Re_lo!$N$5:$O$16,2,0)),AQ732,""))</f>
        <v/>
      </c>
      <c r="BT732" s="125" t="str">
        <f>IF(ISERR(IF(AND($I732=Re_lo!$E$5,BT$5=VLOOKUP(Re_lo!$H$5,Re_lo!$N$5:$O$16,2,0)),AR732,"")),"",IF(AND($I732=Re_lo!$E$5,BT$5=VLOOKUP(Re_lo!$H$5,Re_lo!$N$5:$O$16,2,0)),AR732,""))</f>
        <v/>
      </c>
      <c r="BU732" s="125" t="str">
        <f>IF(ISERR(IF(AND($I732=Re_lo!$E$5,BU$5=VLOOKUP(Re_lo!$H$5,Re_lo!$N$5:$O$16,2,0)),AS732,"")),"",IF(AND($I732=Re_lo!$E$5,BU$5=VLOOKUP(Re_lo!$H$5,Re_lo!$N$5:$O$16,2,0)),AS732,""))</f>
        <v/>
      </c>
      <c r="BV732" s="125" t="str">
        <f>IF(ISERR(IF(AND($I732=Re_lo!$E$5,BV$5=VLOOKUP(Re_lo!$H$5,Re_lo!$N$5:$O$16,2,0)),AT732,"")),"",IF(AND($I732=Re_lo!$E$5,BV$5=VLOOKUP(Re_lo!$H$5,Re_lo!$N$5:$O$16,2,0)),AT732,""))</f>
        <v/>
      </c>
      <c r="BW732" s="125" t="str">
        <f>IF(ISERR(IF(AND($I732=Re_lo!$E$5,BW$5=VLOOKUP(Re_lo!$H$5,Re_lo!$N$5:$O$16,2,0)),AU732,"")),"",IF(AND($I732=Re_lo!$E$5,BW$5=VLOOKUP(Re_lo!$H$5,Re_lo!$N$5:$O$16,2,0)),AU732,""))</f>
        <v/>
      </c>
      <c r="BX732" s="125" t="str">
        <f>IF(ISERR(IF(AND($I732=Re_lo!$E$5,BX$5=VLOOKUP(Re_lo!$H$5,Re_lo!$N$5:$O$16,2,0)),AV732,"")),"",IF(AND($I732=Re_lo!$E$5,BX$5=VLOOKUP(Re_lo!$H$5,Re_lo!$N$5:$O$16,2,0)),AV732,""))</f>
        <v/>
      </c>
      <c r="BY732" s="125" t="str">
        <f>IF(ISERR(IF(AND($I732=Re_lo!$E$5,BY$5=VLOOKUP(Re_lo!$H$5,Re_lo!$N$5:$O$16,2,0)),AW732,"")),"",IF(AND($I732=Re_lo!$E$5,BY$5=VLOOKUP(Re_lo!$H$5,Re_lo!$N$5:$O$16,2,0)),AW732,""))</f>
        <v/>
      </c>
      <c r="BZ732" s="125" t="str">
        <f>IF(ISERR(IF(AND($I732=Re_lo!$E$5,BZ$5=VLOOKUP(Re_lo!$H$5,Re_lo!$N$5:$O$16,2,0)),AX732,"")),"",IF(AND($I732=Re_lo!$E$5,BZ$5=VLOOKUP(Re_lo!$H$5,Re_lo!$N$5:$O$16,2,0)),AX732,""))</f>
        <v/>
      </c>
      <c r="CA732" s="125" t="str">
        <f>IF(ISERR(IF(AND($I732=Re_lo!$E$5,CA$5=VLOOKUP(Re_lo!$H$5,Re_lo!$N$5:$O$16,2,0)),AY732,"")),"",IF(AND($I732=Re_lo!$E$5,CA$5=VLOOKUP(Re_lo!$H$5,Re_lo!$N$5:$O$16,2,0)),AY732,""))</f>
        <v/>
      </c>
      <c r="CB732" s="125" t="str">
        <f>IF(ISERR(IF(AND($I732=Re_lo!$E$5,CB$5=VLOOKUP(Re_lo!$H$5,Re_lo!$N$5:$O$16,2,0)),AZ732,"")),"",IF(AND($I732=Re_lo!$E$5,CB$5=VLOOKUP(Re_lo!$H$5,Re_lo!$N$5:$O$16,2,0)),AZ732,""))</f>
        <v/>
      </c>
      <c r="CC732" s="125" t="str">
        <f>IF(ISERR(IF(AND($I732=Re_lo!$E$5,CC$5=VLOOKUP(Re_lo!$H$5,Re_lo!$N$5:$O$16,2,0)),BA732,"")),"",IF(AND($I732=Re_lo!$E$5,CC$5=VLOOKUP(Re_lo!$H$5,Re_lo!$N$5:$O$16,2,0)),BA732,""))</f>
        <v/>
      </c>
      <c r="CD732" s="125" t="str">
        <f>IF(ISERR(IF(AND($I732=Re_lo!$E$5,CD$5=VLOOKUP(Re_lo!$H$5,Re_lo!$N$5:$O$16,2,0)),BB732,"")),"",IF(AND($I732=Re_lo!$E$5,CD$5=VLOOKUP(Re_lo!$H$5,Re_lo!$N$5:$O$16,2,0)),BB732,""))</f>
        <v/>
      </c>
      <c r="CF732" s="125" t="str">
        <f>IF($C732="","",COUNTIFS(Con_ve!$C$6:$C$1005,$C732,Con_ve!$Q$6:$Q$1005,Cad_cl!CF$5))</f>
        <v/>
      </c>
      <c r="CG732" s="125" t="str">
        <f>IF($C732="","",COUNTIFS(Con_ve!$C$6:$C$1005,$C732,Con_ve!$Q$6:$Q$1005,Cad_cl!CG$5))</f>
        <v/>
      </c>
      <c r="CH732" s="125" t="str">
        <f>IF($C732="","",COUNTIFS(Con_ve!$C$6:$C$1005,$C732,Con_ve!$Q$6:$Q$1005,Cad_cl!CH$5))</f>
        <v/>
      </c>
      <c r="CI732" s="125" t="str">
        <f>IF($C732="","",COUNTIFS(Con_ve!$C$6:$C$1005,$C732,Con_ve!$Q$6:$Q$1005,Cad_cl!CI$5))</f>
        <v/>
      </c>
      <c r="CJ732" s="125" t="str">
        <f>IF($C732="","",COUNTIFS(Con_ve!$C$6:$C$1005,$C732,Con_ve!$Q$6:$Q$1005,Cad_cl!CJ$5))</f>
        <v/>
      </c>
      <c r="CK732" s="125" t="str">
        <f>IF($C732="","",COUNTIFS(Con_ve!$C$6:$C$1005,$C732,Con_ve!$Q$6:$Q$1005,Cad_cl!CK$5))</f>
        <v/>
      </c>
      <c r="CL732" s="125" t="str">
        <f>IF($C732="","",COUNTIFS(Con_ve!$C$6:$C$1005,$C732,Con_ve!$Q$6:$Q$1005,Cad_cl!CL$5))</f>
        <v/>
      </c>
      <c r="CM732" s="125" t="str">
        <f>IF($C732="","",COUNTIFS(Con_ve!$C$6:$C$1005,$C732,Con_ve!$Q$6:$Q$1005,Cad_cl!CM$5))</f>
        <v/>
      </c>
      <c r="CN732" s="125" t="str">
        <f>IF($C732="","",COUNTIFS(Con_ve!$C$6:$C$1005,$C732,Con_ve!$Q$6:$Q$1005,Cad_cl!CN$5))</f>
        <v/>
      </c>
      <c r="CO732" s="125" t="str">
        <f>IF($C732="","",COUNTIFS(Con_ve!$C$6:$C$1005,$C732,Con_ve!$Q$6:$Q$1005,Cad_cl!CO$5))</f>
        <v/>
      </c>
      <c r="CP732" s="125" t="str">
        <f>IF($C732="","",COUNTIFS(Con_ve!$C$6:$C$1005,$C732,Con_ve!$Q$6:$Q$1005,Cad_cl!CP$5))</f>
        <v/>
      </c>
      <c r="CQ732" s="125" t="str">
        <f>IF($C732="","",COUNTIFS(Con_ve!$C$6:$C$1005,$C732,Con_ve!$Q$6:$Q$1005,Cad_cl!CQ$5))</f>
        <v/>
      </c>
      <c r="CR732" s="125">
        <f t="shared" si="35"/>
        <v>0</v>
      </c>
    </row>
    <row r="733" spans="3:96" ht="30" customHeight="1">
      <c r="C733" s="153"/>
      <c r="D733" s="153"/>
      <c r="E733" s="154"/>
      <c r="F733" s="153"/>
      <c r="G733" s="155"/>
      <c r="H733" s="153"/>
      <c r="I733" s="153"/>
      <c r="J733" s="132" t="s">
        <v>309</v>
      </c>
      <c r="K733" s="133" t="s">
        <v>309</v>
      </c>
      <c r="L733" s="153"/>
      <c r="M733" s="153"/>
      <c r="N733" s="153"/>
      <c r="O733" s="153"/>
      <c r="P733" s="153"/>
      <c r="Q733" s="153"/>
      <c r="AP733" s="134" t="str">
        <f>IF(ISERR(IF($C733="","",SUMIFS(Con_ve!$F$6:$F$1005,Con_ve!$C$6:$C$1005,$C733,Con_ve!$I$6:$I$1005,"Fechada",Con_ve!$Q$6:$Q$1005,Cad_cl!AP$5))),"",IF($C733="","",SUMIFS(Con_ve!$F$6:$F$1005,Con_ve!$C$6:$C$1005,$C733,Con_ve!$I$6:$I$1005,"Fechada",Con_ve!$Q$6:$Q$1005,Cad_cl!AP$5)))</f>
        <v/>
      </c>
      <c r="AQ733" s="134" t="str">
        <f>IF(ISERR(IF($C733="","",SUMIFS(Con_ve!$F$6:$F$1005,Con_ve!$C$6:$C$1005,$C733,Con_ve!$I$6:$I$1005,"Fechada",Con_ve!$Q$6:$Q$1005,Cad_cl!AQ$5))),"",IF($C733="","",SUMIFS(Con_ve!$F$6:$F$1005,Con_ve!$C$6:$C$1005,$C733,Con_ve!$I$6:$I$1005,"Fechada",Con_ve!$Q$6:$Q$1005,Cad_cl!AQ$5)))</f>
        <v/>
      </c>
      <c r="AR733" s="134" t="str">
        <f>IF(ISERR(IF($C733="","",SUMIFS(Con_ve!$F$6:$F$1005,Con_ve!$C$6:$C$1005,$C733,Con_ve!$I$6:$I$1005,"Fechada",Con_ve!$Q$6:$Q$1005,Cad_cl!AR$5))),"",IF($C733="","",SUMIFS(Con_ve!$F$6:$F$1005,Con_ve!$C$6:$C$1005,$C733,Con_ve!$I$6:$I$1005,"Fechada",Con_ve!$Q$6:$Q$1005,Cad_cl!AR$5)))</f>
        <v/>
      </c>
      <c r="AS733" s="134" t="str">
        <f>IF(ISERR(IF($C733="","",SUMIFS(Con_ve!$F$6:$F$1005,Con_ve!$C$6:$C$1005,$C733,Con_ve!$I$6:$I$1005,"Fechada",Con_ve!$Q$6:$Q$1005,Cad_cl!AS$5))),"",IF($C733="","",SUMIFS(Con_ve!$F$6:$F$1005,Con_ve!$C$6:$C$1005,$C733,Con_ve!$I$6:$I$1005,"Fechada",Con_ve!$Q$6:$Q$1005,Cad_cl!AS$5)))</f>
        <v/>
      </c>
      <c r="AT733" s="134" t="str">
        <f>IF(ISERR(IF($C733="","",SUMIFS(Con_ve!$F$6:$F$1005,Con_ve!$C$6:$C$1005,$C733,Con_ve!$I$6:$I$1005,"Fechada",Con_ve!$Q$6:$Q$1005,Cad_cl!AT$5))),"",IF($C733="","",SUMIFS(Con_ve!$F$6:$F$1005,Con_ve!$C$6:$C$1005,$C733,Con_ve!$I$6:$I$1005,"Fechada",Con_ve!$Q$6:$Q$1005,Cad_cl!AT$5)))</f>
        <v/>
      </c>
      <c r="AU733" s="134" t="str">
        <f>IF(ISERR(IF($C733="","",SUMIFS(Con_ve!$F$6:$F$1005,Con_ve!$C$6:$C$1005,$C733,Con_ve!$I$6:$I$1005,"Fechada",Con_ve!$Q$6:$Q$1005,Cad_cl!AU$5))),"",IF($C733="","",SUMIFS(Con_ve!$F$6:$F$1005,Con_ve!$C$6:$C$1005,$C733,Con_ve!$I$6:$I$1005,"Fechada",Con_ve!$Q$6:$Q$1005,Cad_cl!AU$5)))</f>
        <v/>
      </c>
      <c r="AV733" s="134" t="str">
        <f>IF(ISERR(IF($C733="","",SUMIFS(Con_ve!$F$6:$F$1005,Con_ve!$C$6:$C$1005,$C733,Con_ve!$I$6:$I$1005,"Fechada",Con_ve!$Q$6:$Q$1005,Cad_cl!AV$5))),"",IF($C733="","",SUMIFS(Con_ve!$F$6:$F$1005,Con_ve!$C$6:$C$1005,$C733,Con_ve!$I$6:$I$1005,"Fechada",Con_ve!$Q$6:$Q$1005,Cad_cl!AV$5)))</f>
        <v/>
      </c>
      <c r="AW733" s="134" t="str">
        <f>IF(ISERR(IF($C733="","",SUMIFS(Con_ve!$F$6:$F$1005,Con_ve!$C$6:$C$1005,$C733,Con_ve!$I$6:$I$1005,"Fechada",Con_ve!$Q$6:$Q$1005,Cad_cl!AW$5))),"",IF($C733="","",SUMIFS(Con_ve!$F$6:$F$1005,Con_ve!$C$6:$C$1005,$C733,Con_ve!$I$6:$I$1005,"Fechada",Con_ve!$Q$6:$Q$1005,Cad_cl!AW$5)))</f>
        <v/>
      </c>
      <c r="AX733" s="134" t="str">
        <f>IF(ISERR(IF($C733="","",SUMIFS(Con_ve!$F$6:$F$1005,Con_ve!$C$6:$C$1005,$C733,Con_ve!$I$6:$I$1005,"Fechada",Con_ve!$Q$6:$Q$1005,Cad_cl!AX$5))),"",IF($C733="","",SUMIFS(Con_ve!$F$6:$F$1005,Con_ve!$C$6:$C$1005,$C733,Con_ve!$I$6:$I$1005,"Fechada",Con_ve!$Q$6:$Q$1005,Cad_cl!AX$5)))</f>
        <v/>
      </c>
      <c r="AY733" s="134" t="str">
        <f>IF(ISERR(IF($C733="","",SUMIFS(Con_ve!$F$6:$F$1005,Con_ve!$C$6:$C$1005,$C733,Con_ve!$I$6:$I$1005,"Fechada",Con_ve!$Q$6:$Q$1005,Cad_cl!AY$5))),"",IF($C733="","",SUMIFS(Con_ve!$F$6:$F$1005,Con_ve!$C$6:$C$1005,$C733,Con_ve!$I$6:$I$1005,"Fechada",Con_ve!$Q$6:$Q$1005,Cad_cl!AY$5)))</f>
        <v/>
      </c>
      <c r="AZ733" s="134" t="str">
        <f>IF(ISERR(IF($C733="","",SUMIFS(Con_ve!$F$6:$F$1005,Con_ve!$C$6:$C$1005,$C733,Con_ve!$I$6:$I$1005,"Fechada",Con_ve!$Q$6:$Q$1005,Cad_cl!AZ$5))),"",IF($C733="","",SUMIFS(Con_ve!$F$6:$F$1005,Con_ve!$C$6:$C$1005,$C733,Con_ve!$I$6:$I$1005,"Fechada",Con_ve!$Q$6:$Q$1005,Cad_cl!AZ$5)))</f>
        <v/>
      </c>
      <c r="BA733" s="134" t="str">
        <f>IF(ISERR(IF($C733="","",SUMIFS(Con_ve!$F$6:$F$1005,Con_ve!$C$6:$C$1005,$C733,Con_ve!$I$6:$I$1005,"Fechada",Con_ve!$Q$6:$Q$1005,Cad_cl!BA$5))),"",IF($C733="","",SUMIFS(Con_ve!$F$6:$F$1005,Con_ve!$C$6:$C$1005,$C733,Con_ve!$I$6:$I$1005,"Fechada",Con_ve!$Q$6:$Q$1005,Cad_cl!BA$5)))</f>
        <v/>
      </c>
      <c r="BB733" s="134">
        <f t="shared" si="33"/>
        <v>0</v>
      </c>
      <c r="BD733" s="134" t="str">
        <f>IF(ISERR(IF($C733="","",SUMIFS(Con_ve!$F$6:$F$1005,Con_ve!$C$6:$C$1005,$C733,Con_ve!$I$6:$I$1005,"Em negociação",Con_ve!$Q$6:$Q$1005,Cad_cl!BD$5))),"",IF($C733="","",SUMIFS(Con_ve!$F$6:$F$1005,Con_ve!$C$6:$C$1005,$C733,Con_ve!$I$6:$I$1005,"Em negociação",Con_ve!$Q$6:$Q$1005,Cad_cl!BD$5)))</f>
        <v/>
      </c>
      <c r="BE733" s="134" t="str">
        <f>IF(ISERR(IF($C733="","",SUMIFS(Con_ve!$F$6:$F$1005,Con_ve!$C$6:$C$1005,$C733,Con_ve!$I$6:$I$1005,"Em negociação",Con_ve!$Q$6:$Q$1005,Cad_cl!BE$5))),"",IF($C733="","",SUMIFS(Con_ve!$F$6:$F$1005,Con_ve!$C$6:$C$1005,$C733,Con_ve!$I$6:$I$1005,"Em negociação",Con_ve!$Q$6:$Q$1005,Cad_cl!BE$5)))</f>
        <v/>
      </c>
      <c r="BF733" s="134" t="str">
        <f>IF(ISERR(IF($C733="","",SUMIFS(Con_ve!$F$6:$F$1005,Con_ve!$C$6:$C$1005,$C733,Con_ve!$I$6:$I$1005,"Em negociação",Con_ve!$Q$6:$Q$1005,Cad_cl!BF$5))),"",IF($C733="","",SUMIFS(Con_ve!$F$6:$F$1005,Con_ve!$C$6:$C$1005,$C733,Con_ve!$I$6:$I$1005,"Em negociação",Con_ve!$Q$6:$Q$1005,Cad_cl!BF$5)))</f>
        <v/>
      </c>
      <c r="BG733" s="134" t="str">
        <f>IF(ISERR(IF($C733="","",SUMIFS(Con_ve!$F$6:$F$1005,Con_ve!$C$6:$C$1005,$C733,Con_ve!$I$6:$I$1005,"Em negociação",Con_ve!$Q$6:$Q$1005,Cad_cl!BG$5))),"",IF($C733="","",SUMIFS(Con_ve!$F$6:$F$1005,Con_ve!$C$6:$C$1005,$C733,Con_ve!$I$6:$I$1005,"Em negociação",Con_ve!$Q$6:$Q$1005,Cad_cl!BG$5)))</f>
        <v/>
      </c>
      <c r="BH733" s="134" t="str">
        <f>IF(ISERR(IF($C733="","",SUMIFS(Con_ve!$F$6:$F$1005,Con_ve!$C$6:$C$1005,$C733,Con_ve!$I$6:$I$1005,"Em negociação",Con_ve!$Q$6:$Q$1005,Cad_cl!BH$5))),"",IF($C733="","",SUMIFS(Con_ve!$F$6:$F$1005,Con_ve!$C$6:$C$1005,$C733,Con_ve!$I$6:$I$1005,"Em negociação",Con_ve!$Q$6:$Q$1005,Cad_cl!BH$5)))</f>
        <v/>
      </c>
      <c r="BI733" s="134" t="str">
        <f>IF(ISERR(IF($C733="","",SUMIFS(Con_ve!$F$6:$F$1005,Con_ve!$C$6:$C$1005,$C733,Con_ve!$I$6:$I$1005,"Em negociação",Con_ve!$Q$6:$Q$1005,Cad_cl!BI$5))),"",IF($C733="","",SUMIFS(Con_ve!$F$6:$F$1005,Con_ve!$C$6:$C$1005,$C733,Con_ve!$I$6:$I$1005,"Em negociação",Con_ve!$Q$6:$Q$1005,Cad_cl!BI$5)))</f>
        <v/>
      </c>
      <c r="BJ733" s="134" t="str">
        <f>IF(ISERR(IF($C733="","",SUMIFS(Con_ve!$F$6:$F$1005,Con_ve!$C$6:$C$1005,$C733,Con_ve!$I$6:$I$1005,"Em negociação",Con_ve!$Q$6:$Q$1005,Cad_cl!BJ$5))),"",IF($C733="","",SUMIFS(Con_ve!$F$6:$F$1005,Con_ve!$C$6:$C$1005,$C733,Con_ve!$I$6:$I$1005,"Em negociação",Con_ve!$Q$6:$Q$1005,Cad_cl!BJ$5)))</f>
        <v/>
      </c>
      <c r="BK733" s="134" t="str">
        <f>IF(ISERR(IF($C733="","",SUMIFS(Con_ve!$F$6:$F$1005,Con_ve!$C$6:$C$1005,$C733,Con_ve!$I$6:$I$1005,"Em negociação",Con_ve!$Q$6:$Q$1005,Cad_cl!BK$5))),"",IF($C733="","",SUMIFS(Con_ve!$F$6:$F$1005,Con_ve!$C$6:$C$1005,$C733,Con_ve!$I$6:$I$1005,"Em negociação",Con_ve!$Q$6:$Q$1005,Cad_cl!BK$5)))</f>
        <v/>
      </c>
      <c r="BL733" s="134" t="str">
        <f>IF(ISERR(IF($C733="","",SUMIFS(Con_ve!$F$6:$F$1005,Con_ve!$C$6:$C$1005,$C733,Con_ve!$I$6:$I$1005,"Em negociação",Con_ve!$Q$6:$Q$1005,Cad_cl!BL$5))),"",IF($C733="","",SUMIFS(Con_ve!$F$6:$F$1005,Con_ve!$C$6:$C$1005,$C733,Con_ve!$I$6:$I$1005,"Em negociação",Con_ve!$Q$6:$Q$1005,Cad_cl!BL$5)))</f>
        <v/>
      </c>
      <c r="BM733" s="134" t="str">
        <f>IF(ISERR(IF($C733="","",SUMIFS(Con_ve!$F$6:$F$1005,Con_ve!$C$6:$C$1005,$C733,Con_ve!$I$6:$I$1005,"Em negociação",Con_ve!$Q$6:$Q$1005,Cad_cl!BM$5))),"",IF($C733="","",SUMIFS(Con_ve!$F$6:$F$1005,Con_ve!$C$6:$C$1005,$C733,Con_ve!$I$6:$I$1005,"Em negociação",Con_ve!$Q$6:$Q$1005,Cad_cl!BM$5)))</f>
        <v/>
      </c>
      <c r="BN733" s="134" t="str">
        <f>IF(ISERR(IF($C733="","",SUMIFS(Con_ve!$F$6:$F$1005,Con_ve!$C$6:$C$1005,$C733,Con_ve!$I$6:$I$1005,"Em negociação",Con_ve!$Q$6:$Q$1005,Cad_cl!BN$5))),"",IF($C733="","",SUMIFS(Con_ve!$F$6:$F$1005,Con_ve!$C$6:$C$1005,$C733,Con_ve!$I$6:$I$1005,"Em negociação",Con_ve!$Q$6:$Q$1005,Cad_cl!BN$5)))</f>
        <v/>
      </c>
      <c r="BO733" s="134" t="str">
        <f>IF(ISERR(IF($C733="","",SUMIFS(Con_ve!$F$6:$F$1005,Con_ve!$C$6:$C$1005,$C733,Con_ve!$I$6:$I$1005,"Em negociação",Con_ve!$Q$6:$Q$1005,Cad_cl!BO$5))),"",IF($C733="","",SUMIFS(Con_ve!$F$6:$F$1005,Con_ve!$C$6:$C$1005,$C733,Con_ve!$I$6:$I$1005,"Em negociação",Con_ve!$Q$6:$Q$1005,Cad_cl!BO$5)))</f>
        <v/>
      </c>
      <c r="BP733" s="134">
        <f t="shared" si="34"/>
        <v>0</v>
      </c>
      <c r="BR733" s="125" t="str">
        <f>IF(ISERR(IF(AND($I733=Re_lo!$E$5,BR$5=VLOOKUP(Re_lo!$H$5,Re_lo!$N$5:$O$16,2,0)),AP733,"")),"",IF(AND($I733=Re_lo!$E$5,BR$5=VLOOKUP(Re_lo!$H$5,Re_lo!$N$5:$O$16,2,0)),AP733,""))</f>
        <v/>
      </c>
      <c r="BS733" s="125" t="str">
        <f>IF(ISERR(IF(AND($I733=Re_lo!$E$5,BS$5=VLOOKUP(Re_lo!$H$5,Re_lo!$N$5:$O$16,2,0)),AQ733,"")),"",IF(AND($I733=Re_lo!$E$5,BS$5=VLOOKUP(Re_lo!$H$5,Re_lo!$N$5:$O$16,2,0)),AQ733,""))</f>
        <v/>
      </c>
      <c r="BT733" s="125" t="str">
        <f>IF(ISERR(IF(AND($I733=Re_lo!$E$5,BT$5=VLOOKUP(Re_lo!$H$5,Re_lo!$N$5:$O$16,2,0)),AR733,"")),"",IF(AND($I733=Re_lo!$E$5,BT$5=VLOOKUP(Re_lo!$H$5,Re_lo!$N$5:$O$16,2,0)),AR733,""))</f>
        <v/>
      </c>
      <c r="BU733" s="125" t="str">
        <f>IF(ISERR(IF(AND($I733=Re_lo!$E$5,BU$5=VLOOKUP(Re_lo!$H$5,Re_lo!$N$5:$O$16,2,0)),AS733,"")),"",IF(AND($I733=Re_lo!$E$5,BU$5=VLOOKUP(Re_lo!$H$5,Re_lo!$N$5:$O$16,2,0)),AS733,""))</f>
        <v/>
      </c>
      <c r="BV733" s="125" t="str">
        <f>IF(ISERR(IF(AND($I733=Re_lo!$E$5,BV$5=VLOOKUP(Re_lo!$H$5,Re_lo!$N$5:$O$16,2,0)),AT733,"")),"",IF(AND($I733=Re_lo!$E$5,BV$5=VLOOKUP(Re_lo!$H$5,Re_lo!$N$5:$O$16,2,0)),AT733,""))</f>
        <v/>
      </c>
      <c r="BW733" s="125" t="str">
        <f>IF(ISERR(IF(AND($I733=Re_lo!$E$5,BW$5=VLOOKUP(Re_lo!$H$5,Re_lo!$N$5:$O$16,2,0)),AU733,"")),"",IF(AND($I733=Re_lo!$E$5,BW$5=VLOOKUP(Re_lo!$H$5,Re_lo!$N$5:$O$16,2,0)),AU733,""))</f>
        <v/>
      </c>
      <c r="BX733" s="125" t="str">
        <f>IF(ISERR(IF(AND($I733=Re_lo!$E$5,BX$5=VLOOKUP(Re_lo!$H$5,Re_lo!$N$5:$O$16,2,0)),AV733,"")),"",IF(AND($I733=Re_lo!$E$5,BX$5=VLOOKUP(Re_lo!$H$5,Re_lo!$N$5:$O$16,2,0)),AV733,""))</f>
        <v/>
      </c>
      <c r="BY733" s="125" t="str">
        <f>IF(ISERR(IF(AND($I733=Re_lo!$E$5,BY$5=VLOOKUP(Re_lo!$H$5,Re_lo!$N$5:$O$16,2,0)),AW733,"")),"",IF(AND($I733=Re_lo!$E$5,BY$5=VLOOKUP(Re_lo!$H$5,Re_lo!$N$5:$O$16,2,0)),AW733,""))</f>
        <v/>
      </c>
      <c r="BZ733" s="125" t="str">
        <f>IF(ISERR(IF(AND($I733=Re_lo!$E$5,BZ$5=VLOOKUP(Re_lo!$H$5,Re_lo!$N$5:$O$16,2,0)),AX733,"")),"",IF(AND($I733=Re_lo!$E$5,BZ$5=VLOOKUP(Re_lo!$H$5,Re_lo!$N$5:$O$16,2,0)),AX733,""))</f>
        <v/>
      </c>
      <c r="CA733" s="125" t="str">
        <f>IF(ISERR(IF(AND($I733=Re_lo!$E$5,CA$5=VLOOKUP(Re_lo!$H$5,Re_lo!$N$5:$O$16,2,0)),AY733,"")),"",IF(AND($I733=Re_lo!$E$5,CA$5=VLOOKUP(Re_lo!$H$5,Re_lo!$N$5:$O$16,2,0)),AY733,""))</f>
        <v/>
      </c>
      <c r="CB733" s="125" t="str">
        <f>IF(ISERR(IF(AND($I733=Re_lo!$E$5,CB$5=VLOOKUP(Re_lo!$H$5,Re_lo!$N$5:$O$16,2,0)),AZ733,"")),"",IF(AND($I733=Re_lo!$E$5,CB$5=VLOOKUP(Re_lo!$H$5,Re_lo!$N$5:$O$16,2,0)),AZ733,""))</f>
        <v/>
      </c>
      <c r="CC733" s="125" t="str">
        <f>IF(ISERR(IF(AND($I733=Re_lo!$E$5,CC$5=VLOOKUP(Re_lo!$H$5,Re_lo!$N$5:$O$16,2,0)),BA733,"")),"",IF(AND($I733=Re_lo!$E$5,CC$5=VLOOKUP(Re_lo!$H$5,Re_lo!$N$5:$O$16,2,0)),BA733,""))</f>
        <v/>
      </c>
      <c r="CD733" s="125" t="str">
        <f>IF(ISERR(IF(AND($I733=Re_lo!$E$5,CD$5=VLOOKUP(Re_lo!$H$5,Re_lo!$N$5:$O$16,2,0)),BB733,"")),"",IF(AND($I733=Re_lo!$E$5,CD$5=VLOOKUP(Re_lo!$H$5,Re_lo!$N$5:$O$16,2,0)),BB733,""))</f>
        <v/>
      </c>
      <c r="CF733" s="125" t="str">
        <f>IF($C733="","",COUNTIFS(Con_ve!$C$6:$C$1005,$C733,Con_ve!$Q$6:$Q$1005,Cad_cl!CF$5))</f>
        <v/>
      </c>
      <c r="CG733" s="125" t="str">
        <f>IF($C733="","",COUNTIFS(Con_ve!$C$6:$C$1005,$C733,Con_ve!$Q$6:$Q$1005,Cad_cl!CG$5))</f>
        <v/>
      </c>
      <c r="CH733" s="125" t="str">
        <f>IF($C733="","",COUNTIFS(Con_ve!$C$6:$C$1005,$C733,Con_ve!$Q$6:$Q$1005,Cad_cl!CH$5))</f>
        <v/>
      </c>
      <c r="CI733" s="125" t="str">
        <f>IF($C733="","",COUNTIFS(Con_ve!$C$6:$C$1005,$C733,Con_ve!$Q$6:$Q$1005,Cad_cl!CI$5))</f>
        <v/>
      </c>
      <c r="CJ733" s="125" t="str">
        <f>IF($C733="","",COUNTIFS(Con_ve!$C$6:$C$1005,$C733,Con_ve!$Q$6:$Q$1005,Cad_cl!CJ$5))</f>
        <v/>
      </c>
      <c r="CK733" s="125" t="str">
        <f>IF($C733="","",COUNTIFS(Con_ve!$C$6:$C$1005,$C733,Con_ve!$Q$6:$Q$1005,Cad_cl!CK$5))</f>
        <v/>
      </c>
      <c r="CL733" s="125" t="str">
        <f>IF($C733="","",COUNTIFS(Con_ve!$C$6:$C$1005,$C733,Con_ve!$Q$6:$Q$1005,Cad_cl!CL$5))</f>
        <v/>
      </c>
      <c r="CM733" s="125" t="str">
        <f>IF($C733="","",COUNTIFS(Con_ve!$C$6:$C$1005,$C733,Con_ve!$Q$6:$Q$1005,Cad_cl!CM$5))</f>
        <v/>
      </c>
      <c r="CN733" s="125" t="str">
        <f>IF($C733="","",COUNTIFS(Con_ve!$C$6:$C$1005,$C733,Con_ve!$Q$6:$Q$1005,Cad_cl!CN$5))</f>
        <v/>
      </c>
      <c r="CO733" s="125" t="str">
        <f>IF($C733="","",COUNTIFS(Con_ve!$C$6:$C$1005,$C733,Con_ve!$Q$6:$Q$1005,Cad_cl!CO$5))</f>
        <v/>
      </c>
      <c r="CP733" s="125" t="str">
        <f>IF($C733="","",COUNTIFS(Con_ve!$C$6:$C$1005,$C733,Con_ve!$Q$6:$Q$1005,Cad_cl!CP$5))</f>
        <v/>
      </c>
      <c r="CQ733" s="125" t="str">
        <f>IF($C733="","",COUNTIFS(Con_ve!$C$6:$C$1005,$C733,Con_ve!$Q$6:$Q$1005,Cad_cl!CQ$5))</f>
        <v/>
      </c>
      <c r="CR733" s="125">
        <f t="shared" si="35"/>
        <v>0</v>
      </c>
    </row>
    <row r="734" spans="3:96" ht="30" customHeight="1">
      <c r="C734" s="153"/>
      <c r="D734" s="153"/>
      <c r="E734" s="154"/>
      <c r="F734" s="153"/>
      <c r="G734" s="155"/>
      <c r="H734" s="153"/>
      <c r="I734" s="153"/>
      <c r="J734" s="132" t="s">
        <v>309</v>
      </c>
      <c r="K734" s="133" t="s">
        <v>309</v>
      </c>
      <c r="L734" s="153"/>
      <c r="M734" s="153"/>
      <c r="N734" s="153"/>
      <c r="O734" s="153"/>
      <c r="P734" s="153"/>
      <c r="Q734" s="153"/>
      <c r="AP734" s="134" t="str">
        <f>IF(ISERR(IF($C734="","",SUMIFS(Con_ve!$F$6:$F$1005,Con_ve!$C$6:$C$1005,$C734,Con_ve!$I$6:$I$1005,"Fechada",Con_ve!$Q$6:$Q$1005,Cad_cl!AP$5))),"",IF($C734="","",SUMIFS(Con_ve!$F$6:$F$1005,Con_ve!$C$6:$C$1005,$C734,Con_ve!$I$6:$I$1005,"Fechada",Con_ve!$Q$6:$Q$1005,Cad_cl!AP$5)))</f>
        <v/>
      </c>
      <c r="AQ734" s="134" t="str">
        <f>IF(ISERR(IF($C734="","",SUMIFS(Con_ve!$F$6:$F$1005,Con_ve!$C$6:$C$1005,$C734,Con_ve!$I$6:$I$1005,"Fechada",Con_ve!$Q$6:$Q$1005,Cad_cl!AQ$5))),"",IF($C734="","",SUMIFS(Con_ve!$F$6:$F$1005,Con_ve!$C$6:$C$1005,$C734,Con_ve!$I$6:$I$1005,"Fechada",Con_ve!$Q$6:$Q$1005,Cad_cl!AQ$5)))</f>
        <v/>
      </c>
      <c r="AR734" s="134" t="str">
        <f>IF(ISERR(IF($C734="","",SUMIFS(Con_ve!$F$6:$F$1005,Con_ve!$C$6:$C$1005,$C734,Con_ve!$I$6:$I$1005,"Fechada",Con_ve!$Q$6:$Q$1005,Cad_cl!AR$5))),"",IF($C734="","",SUMIFS(Con_ve!$F$6:$F$1005,Con_ve!$C$6:$C$1005,$C734,Con_ve!$I$6:$I$1005,"Fechada",Con_ve!$Q$6:$Q$1005,Cad_cl!AR$5)))</f>
        <v/>
      </c>
      <c r="AS734" s="134" t="str">
        <f>IF(ISERR(IF($C734="","",SUMIFS(Con_ve!$F$6:$F$1005,Con_ve!$C$6:$C$1005,$C734,Con_ve!$I$6:$I$1005,"Fechada",Con_ve!$Q$6:$Q$1005,Cad_cl!AS$5))),"",IF($C734="","",SUMIFS(Con_ve!$F$6:$F$1005,Con_ve!$C$6:$C$1005,$C734,Con_ve!$I$6:$I$1005,"Fechada",Con_ve!$Q$6:$Q$1005,Cad_cl!AS$5)))</f>
        <v/>
      </c>
      <c r="AT734" s="134" t="str">
        <f>IF(ISERR(IF($C734="","",SUMIFS(Con_ve!$F$6:$F$1005,Con_ve!$C$6:$C$1005,$C734,Con_ve!$I$6:$I$1005,"Fechada",Con_ve!$Q$6:$Q$1005,Cad_cl!AT$5))),"",IF($C734="","",SUMIFS(Con_ve!$F$6:$F$1005,Con_ve!$C$6:$C$1005,$C734,Con_ve!$I$6:$I$1005,"Fechada",Con_ve!$Q$6:$Q$1005,Cad_cl!AT$5)))</f>
        <v/>
      </c>
      <c r="AU734" s="134" t="str">
        <f>IF(ISERR(IF($C734="","",SUMIFS(Con_ve!$F$6:$F$1005,Con_ve!$C$6:$C$1005,$C734,Con_ve!$I$6:$I$1005,"Fechada",Con_ve!$Q$6:$Q$1005,Cad_cl!AU$5))),"",IF($C734="","",SUMIFS(Con_ve!$F$6:$F$1005,Con_ve!$C$6:$C$1005,$C734,Con_ve!$I$6:$I$1005,"Fechada",Con_ve!$Q$6:$Q$1005,Cad_cl!AU$5)))</f>
        <v/>
      </c>
      <c r="AV734" s="134" t="str">
        <f>IF(ISERR(IF($C734="","",SUMIFS(Con_ve!$F$6:$F$1005,Con_ve!$C$6:$C$1005,$C734,Con_ve!$I$6:$I$1005,"Fechada",Con_ve!$Q$6:$Q$1005,Cad_cl!AV$5))),"",IF($C734="","",SUMIFS(Con_ve!$F$6:$F$1005,Con_ve!$C$6:$C$1005,$C734,Con_ve!$I$6:$I$1005,"Fechada",Con_ve!$Q$6:$Q$1005,Cad_cl!AV$5)))</f>
        <v/>
      </c>
      <c r="AW734" s="134" t="str">
        <f>IF(ISERR(IF($C734="","",SUMIFS(Con_ve!$F$6:$F$1005,Con_ve!$C$6:$C$1005,$C734,Con_ve!$I$6:$I$1005,"Fechada",Con_ve!$Q$6:$Q$1005,Cad_cl!AW$5))),"",IF($C734="","",SUMIFS(Con_ve!$F$6:$F$1005,Con_ve!$C$6:$C$1005,$C734,Con_ve!$I$6:$I$1005,"Fechada",Con_ve!$Q$6:$Q$1005,Cad_cl!AW$5)))</f>
        <v/>
      </c>
      <c r="AX734" s="134" t="str">
        <f>IF(ISERR(IF($C734="","",SUMIFS(Con_ve!$F$6:$F$1005,Con_ve!$C$6:$C$1005,$C734,Con_ve!$I$6:$I$1005,"Fechada",Con_ve!$Q$6:$Q$1005,Cad_cl!AX$5))),"",IF($C734="","",SUMIFS(Con_ve!$F$6:$F$1005,Con_ve!$C$6:$C$1005,$C734,Con_ve!$I$6:$I$1005,"Fechada",Con_ve!$Q$6:$Q$1005,Cad_cl!AX$5)))</f>
        <v/>
      </c>
      <c r="AY734" s="134" t="str">
        <f>IF(ISERR(IF($C734="","",SUMIFS(Con_ve!$F$6:$F$1005,Con_ve!$C$6:$C$1005,$C734,Con_ve!$I$6:$I$1005,"Fechada",Con_ve!$Q$6:$Q$1005,Cad_cl!AY$5))),"",IF($C734="","",SUMIFS(Con_ve!$F$6:$F$1005,Con_ve!$C$6:$C$1005,$C734,Con_ve!$I$6:$I$1005,"Fechada",Con_ve!$Q$6:$Q$1005,Cad_cl!AY$5)))</f>
        <v/>
      </c>
      <c r="AZ734" s="134" t="str">
        <f>IF(ISERR(IF($C734="","",SUMIFS(Con_ve!$F$6:$F$1005,Con_ve!$C$6:$C$1005,$C734,Con_ve!$I$6:$I$1005,"Fechada",Con_ve!$Q$6:$Q$1005,Cad_cl!AZ$5))),"",IF($C734="","",SUMIFS(Con_ve!$F$6:$F$1005,Con_ve!$C$6:$C$1005,$C734,Con_ve!$I$6:$I$1005,"Fechada",Con_ve!$Q$6:$Q$1005,Cad_cl!AZ$5)))</f>
        <v/>
      </c>
      <c r="BA734" s="134" t="str">
        <f>IF(ISERR(IF($C734="","",SUMIFS(Con_ve!$F$6:$F$1005,Con_ve!$C$6:$C$1005,$C734,Con_ve!$I$6:$I$1005,"Fechada",Con_ve!$Q$6:$Q$1005,Cad_cl!BA$5))),"",IF($C734="","",SUMIFS(Con_ve!$F$6:$F$1005,Con_ve!$C$6:$C$1005,$C734,Con_ve!$I$6:$I$1005,"Fechada",Con_ve!$Q$6:$Q$1005,Cad_cl!BA$5)))</f>
        <v/>
      </c>
      <c r="BB734" s="134">
        <f t="shared" si="33"/>
        <v>0</v>
      </c>
      <c r="BD734" s="134" t="str">
        <f>IF(ISERR(IF($C734="","",SUMIFS(Con_ve!$F$6:$F$1005,Con_ve!$C$6:$C$1005,$C734,Con_ve!$I$6:$I$1005,"Em negociação",Con_ve!$Q$6:$Q$1005,Cad_cl!BD$5))),"",IF($C734="","",SUMIFS(Con_ve!$F$6:$F$1005,Con_ve!$C$6:$C$1005,$C734,Con_ve!$I$6:$I$1005,"Em negociação",Con_ve!$Q$6:$Q$1005,Cad_cl!BD$5)))</f>
        <v/>
      </c>
      <c r="BE734" s="134" t="str">
        <f>IF(ISERR(IF($C734="","",SUMIFS(Con_ve!$F$6:$F$1005,Con_ve!$C$6:$C$1005,$C734,Con_ve!$I$6:$I$1005,"Em negociação",Con_ve!$Q$6:$Q$1005,Cad_cl!BE$5))),"",IF($C734="","",SUMIFS(Con_ve!$F$6:$F$1005,Con_ve!$C$6:$C$1005,$C734,Con_ve!$I$6:$I$1005,"Em negociação",Con_ve!$Q$6:$Q$1005,Cad_cl!BE$5)))</f>
        <v/>
      </c>
      <c r="BF734" s="134" t="str">
        <f>IF(ISERR(IF($C734="","",SUMIFS(Con_ve!$F$6:$F$1005,Con_ve!$C$6:$C$1005,$C734,Con_ve!$I$6:$I$1005,"Em negociação",Con_ve!$Q$6:$Q$1005,Cad_cl!BF$5))),"",IF($C734="","",SUMIFS(Con_ve!$F$6:$F$1005,Con_ve!$C$6:$C$1005,$C734,Con_ve!$I$6:$I$1005,"Em negociação",Con_ve!$Q$6:$Q$1005,Cad_cl!BF$5)))</f>
        <v/>
      </c>
      <c r="BG734" s="134" t="str">
        <f>IF(ISERR(IF($C734="","",SUMIFS(Con_ve!$F$6:$F$1005,Con_ve!$C$6:$C$1005,$C734,Con_ve!$I$6:$I$1005,"Em negociação",Con_ve!$Q$6:$Q$1005,Cad_cl!BG$5))),"",IF($C734="","",SUMIFS(Con_ve!$F$6:$F$1005,Con_ve!$C$6:$C$1005,$C734,Con_ve!$I$6:$I$1005,"Em negociação",Con_ve!$Q$6:$Q$1005,Cad_cl!BG$5)))</f>
        <v/>
      </c>
      <c r="BH734" s="134" t="str">
        <f>IF(ISERR(IF($C734="","",SUMIFS(Con_ve!$F$6:$F$1005,Con_ve!$C$6:$C$1005,$C734,Con_ve!$I$6:$I$1005,"Em negociação",Con_ve!$Q$6:$Q$1005,Cad_cl!BH$5))),"",IF($C734="","",SUMIFS(Con_ve!$F$6:$F$1005,Con_ve!$C$6:$C$1005,$C734,Con_ve!$I$6:$I$1005,"Em negociação",Con_ve!$Q$6:$Q$1005,Cad_cl!BH$5)))</f>
        <v/>
      </c>
      <c r="BI734" s="134" t="str">
        <f>IF(ISERR(IF($C734="","",SUMIFS(Con_ve!$F$6:$F$1005,Con_ve!$C$6:$C$1005,$C734,Con_ve!$I$6:$I$1005,"Em negociação",Con_ve!$Q$6:$Q$1005,Cad_cl!BI$5))),"",IF($C734="","",SUMIFS(Con_ve!$F$6:$F$1005,Con_ve!$C$6:$C$1005,$C734,Con_ve!$I$6:$I$1005,"Em negociação",Con_ve!$Q$6:$Q$1005,Cad_cl!BI$5)))</f>
        <v/>
      </c>
      <c r="BJ734" s="134" t="str">
        <f>IF(ISERR(IF($C734="","",SUMIFS(Con_ve!$F$6:$F$1005,Con_ve!$C$6:$C$1005,$C734,Con_ve!$I$6:$I$1005,"Em negociação",Con_ve!$Q$6:$Q$1005,Cad_cl!BJ$5))),"",IF($C734="","",SUMIFS(Con_ve!$F$6:$F$1005,Con_ve!$C$6:$C$1005,$C734,Con_ve!$I$6:$I$1005,"Em negociação",Con_ve!$Q$6:$Q$1005,Cad_cl!BJ$5)))</f>
        <v/>
      </c>
      <c r="BK734" s="134" t="str">
        <f>IF(ISERR(IF($C734="","",SUMIFS(Con_ve!$F$6:$F$1005,Con_ve!$C$6:$C$1005,$C734,Con_ve!$I$6:$I$1005,"Em negociação",Con_ve!$Q$6:$Q$1005,Cad_cl!BK$5))),"",IF($C734="","",SUMIFS(Con_ve!$F$6:$F$1005,Con_ve!$C$6:$C$1005,$C734,Con_ve!$I$6:$I$1005,"Em negociação",Con_ve!$Q$6:$Q$1005,Cad_cl!BK$5)))</f>
        <v/>
      </c>
      <c r="BL734" s="134" t="str">
        <f>IF(ISERR(IF($C734="","",SUMIFS(Con_ve!$F$6:$F$1005,Con_ve!$C$6:$C$1005,$C734,Con_ve!$I$6:$I$1005,"Em negociação",Con_ve!$Q$6:$Q$1005,Cad_cl!BL$5))),"",IF($C734="","",SUMIFS(Con_ve!$F$6:$F$1005,Con_ve!$C$6:$C$1005,$C734,Con_ve!$I$6:$I$1005,"Em negociação",Con_ve!$Q$6:$Q$1005,Cad_cl!BL$5)))</f>
        <v/>
      </c>
      <c r="BM734" s="134" t="str">
        <f>IF(ISERR(IF($C734="","",SUMIFS(Con_ve!$F$6:$F$1005,Con_ve!$C$6:$C$1005,$C734,Con_ve!$I$6:$I$1005,"Em negociação",Con_ve!$Q$6:$Q$1005,Cad_cl!BM$5))),"",IF($C734="","",SUMIFS(Con_ve!$F$6:$F$1005,Con_ve!$C$6:$C$1005,$C734,Con_ve!$I$6:$I$1005,"Em negociação",Con_ve!$Q$6:$Q$1005,Cad_cl!BM$5)))</f>
        <v/>
      </c>
      <c r="BN734" s="134" t="str">
        <f>IF(ISERR(IF($C734="","",SUMIFS(Con_ve!$F$6:$F$1005,Con_ve!$C$6:$C$1005,$C734,Con_ve!$I$6:$I$1005,"Em negociação",Con_ve!$Q$6:$Q$1005,Cad_cl!BN$5))),"",IF($C734="","",SUMIFS(Con_ve!$F$6:$F$1005,Con_ve!$C$6:$C$1005,$C734,Con_ve!$I$6:$I$1005,"Em negociação",Con_ve!$Q$6:$Q$1005,Cad_cl!BN$5)))</f>
        <v/>
      </c>
      <c r="BO734" s="134" t="str">
        <f>IF(ISERR(IF($C734="","",SUMIFS(Con_ve!$F$6:$F$1005,Con_ve!$C$6:$C$1005,$C734,Con_ve!$I$6:$I$1005,"Em negociação",Con_ve!$Q$6:$Q$1005,Cad_cl!BO$5))),"",IF($C734="","",SUMIFS(Con_ve!$F$6:$F$1005,Con_ve!$C$6:$C$1005,$C734,Con_ve!$I$6:$I$1005,"Em negociação",Con_ve!$Q$6:$Q$1005,Cad_cl!BO$5)))</f>
        <v/>
      </c>
      <c r="BP734" s="134">
        <f t="shared" si="34"/>
        <v>0</v>
      </c>
      <c r="BR734" s="125" t="str">
        <f>IF(ISERR(IF(AND($I734=Re_lo!$E$5,BR$5=VLOOKUP(Re_lo!$H$5,Re_lo!$N$5:$O$16,2,0)),AP734,"")),"",IF(AND($I734=Re_lo!$E$5,BR$5=VLOOKUP(Re_lo!$H$5,Re_lo!$N$5:$O$16,2,0)),AP734,""))</f>
        <v/>
      </c>
      <c r="BS734" s="125" t="str">
        <f>IF(ISERR(IF(AND($I734=Re_lo!$E$5,BS$5=VLOOKUP(Re_lo!$H$5,Re_lo!$N$5:$O$16,2,0)),AQ734,"")),"",IF(AND($I734=Re_lo!$E$5,BS$5=VLOOKUP(Re_lo!$H$5,Re_lo!$N$5:$O$16,2,0)),AQ734,""))</f>
        <v/>
      </c>
      <c r="BT734" s="125" t="str">
        <f>IF(ISERR(IF(AND($I734=Re_lo!$E$5,BT$5=VLOOKUP(Re_lo!$H$5,Re_lo!$N$5:$O$16,2,0)),AR734,"")),"",IF(AND($I734=Re_lo!$E$5,BT$5=VLOOKUP(Re_lo!$H$5,Re_lo!$N$5:$O$16,2,0)),AR734,""))</f>
        <v/>
      </c>
      <c r="BU734" s="125" t="str">
        <f>IF(ISERR(IF(AND($I734=Re_lo!$E$5,BU$5=VLOOKUP(Re_lo!$H$5,Re_lo!$N$5:$O$16,2,0)),AS734,"")),"",IF(AND($I734=Re_lo!$E$5,BU$5=VLOOKUP(Re_lo!$H$5,Re_lo!$N$5:$O$16,2,0)),AS734,""))</f>
        <v/>
      </c>
      <c r="BV734" s="125" t="str">
        <f>IF(ISERR(IF(AND($I734=Re_lo!$E$5,BV$5=VLOOKUP(Re_lo!$H$5,Re_lo!$N$5:$O$16,2,0)),AT734,"")),"",IF(AND($I734=Re_lo!$E$5,BV$5=VLOOKUP(Re_lo!$H$5,Re_lo!$N$5:$O$16,2,0)),AT734,""))</f>
        <v/>
      </c>
      <c r="BW734" s="125" t="str">
        <f>IF(ISERR(IF(AND($I734=Re_lo!$E$5,BW$5=VLOOKUP(Re_lo!$H$5,Re_lo!$N$5:$O$16,2,0)),AU734,"")),"",IF(AND($I734=Re_lo!$E$5,BW$5=VLOOKUP(Re_lo!$H$5,Re_lo!$N$5:$O$16,2,0)),AU734,""))</f>
        <v/>
      </c>
      <c r="BX734" s="125" t="str">
        <f>IF(ISERR(IF(AND($I734=Re_lo!$E$5,BX$5=VLOOKUP(Re_lo!$H$5,Re_lo!$N$5:$O$16,2,0)),AV734,"")),"",IF(AND($I734=Re_lo!$E$5,BX$5=VLOOKUP(Re_lo!$H$5,Re_lo!$N$5:$O$16,2,0)),AV734,""))</f>
        <v/>
      </c>
      <c r="BY734" s="125" t="str">
        <f>IF(ISERR(IF(AND($I734=Re_lo!$E$5,BY$5=VLOOKUP(Re_lo!$H$5,Re_lo!$N$5:$O$16,2,0)),AW734,"")),"",IF(AND($I734=Re_lo!$E$5,BY$5=VLOOKUP(Re_lo!$H$5,Re_lo!$N$5:$O$16,2,0)),AW734,""))</f>
        <v/>
      </c>
      <c r="BZ734" s="125" t="str">
        <f>IF(ISERR(IF(AND($I734=Re_lo!$E$5,BZ$5=VLOOKUP(Re_lo!$H$5,Re_lo!$N$5:$O$16,2,0)),AX734,"")),"",IF(AND($I734=Re_lo!$E$5,BZ$5=VLOOKUP(Re_lo!$H$5,Re_lo!$N$5:$O$16,2,0)),AX734,""))</f>
        <v/>
      </c>
      <c r="CA734" s="125" t="str">
        <f>IF(ISERR(IF(AND($I734=Re_lo!$E$5,CA$5=VLOOKUP(Re_lo!$H$5,Re_lo!$N$5:$O$16,2,0)),AY734,"")),"",IF(AND($I734=Re_lo!$E$5,CA$5=VLOOKUP(Re_lo!$H$5,Re_lo!$N$5:$O$16,2,0)),AY734,""))</f>
        <v/>
      </c>
      <c r="CB734" s="125" t="str">
        <f>IF(ISERR(IF(AND($I734=Re_lo!$E$5,CB$5=VLOOKUP(Re_lo!$H$5,Re_lo!$N$5:$O$16,2,0)),AZ734,"")),"",IF(AND($I734=Re_lo!$E$5,CB$5=VLOOKUP(Re_lo!$H$5,Re_lo!$N$5:$O$16,2,0)),AZ734,""))</f>
        <v/>
      </c>
      <c r="CC734" s="125" t="str">
        <f>IF(ISERR(IF(AND($I734=Re_lo!$E$5,CC$5=VLOOKUP(Re_lo!$H$5,Re_lo!$N$5:$O$16,2,0)),BA734,"")),"",IF(AND($I734=Re_lo!$E$5,CC$5=VLOOKUP(Re_lo!$H$5,Re_lo!$N$5:$O$16,2,0)),BA734,""))</f>
        <v/>
      </c>
      <c r="CD734" s="125" t="str">
        <f>IF(ISERR(IF(AND($I734=Re_lo!$E$5,CD$5=VLOOKUP(Re_lo!$H$5,Re_lo!$N$5:$O$16,2,0)),BB734,"")),"",IF(AND($I734=Re_lo!$E$5,CD$5=VLOOKUP(Re_lo!$H$5,Re_lo!$N$5:$O$16,2,0)),BB734,""))</f>
        <v/>
      </c>
      <c r="CF734" s="125" t="str">
        <f>IF($C734="","",COUNTIFS(Con_ve!$C$6:$C$1005,$C734,Con_ve!$Q$6:$Q$1005,Cad_cl!CF$5))</f>
        <v/>
      </c>
      <c r="CG734" s="125" t="str">
        <f>IF($C734="","",COUNTIFS(Con_ve!$C$6:$C$1005,$C734,Con_ve!$Q$6:$Q$1005,Cad_cl!CG$5))</f>
        <v/>
      </c>
      <c r="CH734" s="125" t="str">
        <f>IF($C734="","",COUNTIFS(Con_ve!$C$6:$C$1005,$C734,Con_ve!$Q$6:$Q$1005,Cad_cl!CH$5))</f>
        <v/>
      </c>
      <c r="CI734" s="125" t="str">
        <f>IF($C734="","",COUNTIFS(Con_ve!$C$6:$C$1005,$C734,Con_ve!$Q$6:$Q$1005,Cad_cl!CI$5))</f>
        <v/>
      </c>
      <c r="CJ734" s="125" t="str">
        <f>IF($C734="","",COUNTIFS(Con_ve!$C$6:$C$1005,$C734,Con_ve!$Q$6:$Q$1005,Cad_cl!CJ$5))</f>
        <v/>
      </c>
      <c r="CK734" s="125" t="str">
        <f>IF($C734="","",COUNTIFS(Con_ve!$C$6:$C$1005,$C734,Con_ve!$Q$6:$Q$1005,Cad_cl!CK$5))</f>
        <v/>
      </c>
      <c r="CL734" s="125" t="str">
        <f>IF($C734="","",COUNTIFS(Con_ve!$C$6:$C$1005,$C734,Con_ve!$Q$6:$Q$1005,Cad_cl!CL$5))</f>
        <v/>
      </c>
      <c r="CM734" s="125" t="str">
        <f>IF($C734="","",COUNTIFS(Con_ve!$C$6:$C$1005,$C734,Con_ve!$Q$6:$Q$1005,Cad_cl!CM$5))</f>
        <v/>
      </c>
      <c r="CN734" s="125" t="str">
        <f>IF($C734="","",COUNTIFS(Con_ve!$C$6:$C$1005,$C734,Con_ve!$Q$6:$Q$1005,Cad_cl!CN$5))</f>
        <v/>
      </c>
      <c r="CO734" s="125" t="str">
        <f>IF($C734="","",COUNTIFS(Con_ve!$C$6:$C$1005,$C734,Con_ve!$Q$6:$Q$1005,Cad_cl!CO$5))</f>
        <v/>
      </c>
      <c r="CP734" s="125" t="str">
        <f>IF($C734="","",COUNTIFS(Con_ve!$C$6:$C$1005,$C734,Con_ve!$Q$6:$Q$1005,Cad_cl!CP$5))</f>
        <v/>
      </c>
      <c r="CQ734" s="125" t="str">
        <f>IF($C734="","",COUNTIFS(Con_ve!$C$6:$C$1005,$C734,Con_ve!$Q$6:$Q$1005,Cad_cl!CQ$5))</f>
        <v/>
      </c>
      <c r="CR734" s="125">
        <f t="shared" si="35"/>
        <v>0</v>
      </c>
    </row>
    <row r="735" spans="3:96" ht="30" customHeight="1">
      <c r="C735" s="153"/>
      <c r="D735" s="153"/>
      <c r="E735" s="154"/>
      <c r="F735" s="153"/>
      <c r="G735" s="155"/>
      <c r="H735" s="153"/>
      <c r="I735" s="153"/>
      <c r="J735" s="132" t="s">
        <v>309</v>
      </c>
      <c r="K735" s="133" t="s">
        <v>309</v>
      </c>
      <c r="L735" s="153"/>
      <c r="M735" s="153"/>
      <c r="N735" s="153"/>
      <c r="O735" s="153"/>
      <c r="P735" s="153"/>
      <c r="Q735" s="153"/>
      <c r="AP735" s="134" t="str">
        <f>IF(ISERR(IF($C735="","",SUMIFS(Con_ve!$F$6:$F$1005,Con_ve!$C$6:$C$1005,$C735,Con_ve!$I$6:$I$1005,"Fechada",Con_ve!$Q$6:$Q$1005,Cad_cl!AP$5))),"",IF($C735="","",SUMIFS(Con_ve!$F$6:$F$1005,Con_ve!$C$6:$C$1005,$C735,Con_ve!$I$6:$I$1005,"Fechada",Con_ve!$Q$6:$Q$1005,Cad_cl!AP$5)))</f>
        <v/>
      </c>
      <c r="AQ735" s="134" t="str">
        <f>IF(ISERR(IF($C735="","",SUMIFS(Con_ve!$F$6:$F$1005,Con_ve!$C$6:$C$1005,$C735,Con_ve!$I$6:$I$1005,"Fechada",Con_ve!$Q$6:$Q$1005,Cad_cl!AQ$5))),"",IF($C735="","",SUMIFS(Con_ve!$F$6:$F$1005,Con_ve!$C$6:$C$1005,$C735,Con_ve!$I$6:$I$1005,"Fechada",Con_ve!$Q$6:$Q$1005,Cad_cl!AQ$5)))</f>
        <v/>
      </c>
      <c r="AR735" s="134" t="str">
        <f>IF(ISERR(IF($C735="","",SUMIFS(Con_ve!$F$6:$F$1005,Con_ve!$C$6:$C$1005,$C735,Con_ve!$I$6:$I$1005,"Fechada",Con_ve!$Q$6:$Q$1005,Cad_cl!AR$5))),"",IF($C735="","",SUMIFS(Con_ve!$F$6:$F$1005,Con_ve!$C$6:$C$1005,$C735,Con_ve!$I$6:$I$1005,"Fechada",Con_ve!$Q$6:$Q$1005,Cad_cl!AR$5)))</f>
        <v/>
      </c>
      <c r="AS735" s="134" t="str">
        <f>IF(ISERR(IF($C735="","",SUMIFS(Con_ve!$F$6:$F$1005,Con_ve!$C$6:$C$1005,$C735,Con_ve!$I$6:$I$1005,"Fechada",Con_ve!$Q$6:$Q$1005,Cad_cl!AS$5))),"",IF($C735="","",SUMIFS(Con_ve!$F$6:$F$1005,Con_ve!$C$6:$C$1005,$C735,Con_ve!$I$6:$I$1005,"Fechada",Con_ve!$Q$6:$Q$1005,Cad_cl!AS$5)))</f>
        <v/>
      </c>
      <c r="AT735" s="134" t="str">
        <f>IF(ISERR(IF($C735="","",SUMIFS(Con_ve!$F$6:$F$1005,Con_ve!$C$6:$C$1005,$C735,Con_ve!$I$6:$I$1005,"Fechada",Con_ve!$Q$6:$Q$1005,Cad_cl!AT$5))),"",IF($C735="","",SUMIFS(Con_ve!$F$6:$F$1005,Con_ve!$C$6:$C$1005,$C735,Con_ve!$I$6:$I$1005,"Fechada",Con_ve!$Q$6:$Q$1005,Cad_cl!AT$5)))</f>
        <v/>
      </c>
      <c r="AU735" s="134" t="str">
        <f>IF(ISERR(IF($C735="","",SUMIFS(Con_ve!$F$6:$F$1005,Con_ve!$C$6:$C$1005,$C735,Con_ve!$I$6:$I$1005,"Fechada",Con_ve!$Q$6:$Q$1005,Cad_cl!AU$5))),"",IF($C735="","",SUMIFS(Con_ve!$F$6:$F$1005,Con_ve!$C$6:$C$1005,$C735,Con_ve!$I$6:$I$1005,"Fechada",Con_ve!$Q$6:$Q$1005,Cad_cl!AU$5)))</f>
        <v/>
      </c>
      <c r="AV735" s="134" t="str">
        <f>IF(ISERR(IF($C735="","",SUMIFS(Con_ve!$F$6:$F$1005,Con_ve!$C$6:$C$1005,$C735,Con_ve!$I$6:$I$1005,"Fechada",Con_ve!$Q$6:$Q$1005,Cad_cl!AV$5))),"",IF($C735="","",SUMIFS(Con_ve!$F$6:$F$1005,Con_ve!$C$6:$C$1005,$C735,Con_ve!$I$6:$I$1005,"Fechada",Con_ve!$Q$6:$Q$1005,Cad_cl!AV$5)))</f>
        <v/>
      </c>
      <c r="AW735" s="134" t="str">
        <f>IF(ISERR(IF($C735="","",SUMIFS(Con_ve!$F$6:$F$1005,Con_ve!$C$6:$C$1005,$C735,Con_ve!$I$6:$I$1005,"Fechada",Con_ve!$Q$6:$Q$1005,Cad_cl!AW$5))),"",IF($C735="","",SUMIFS(Con_ve!$F$6:$F$1005,Con_ve!$C$6:$C$1005,$C735,Con_ve!$I$6:$I$1005,"Fechada",Con_ve!$Q$6:$Q$1005,Cad_cl!AW$5)))</f>
        <v/>
      </c>
      <c r="AX735" s="134" t="str">
        <f>IF(ISERR(IF($C735="","",SUMIFS(Con_ve!$F$6:$F$1005,Con_ve!$C$6:$C$1005,$C735,Con_ve!$I$6:$I$1005,"Fechada",Con_ve!$Q$6:$Q$1005,Cad_cl!AX$5))),"",IF($C735="","",SUMIFS(Con_ve!$F$6:$F$1005,Con_ve!$C$6:$C$1005,$C735,Con_ve!$I$6:$I$1005,"Fechada",Con_ve!$Q$6:$Q$1005,Cad_cl!AX$5)))</f>
        <v/>
      </c>
      <c r="AY735" s="134" t="str">
        <f>IF(ISERR(IF($C735="","",SUMIFS(Con_ve!$F$6:$F$1005,Con_ve!$C$6:$C$1005,$C735,Con_ve!$I$6:$I$1005,"Fechada",Con_ve!$Q$6:$Q$1005,Cad_cl!AY$5))),"",IF($C735="","",SUMIFS(Con_ve!$F$6:$F$1005,Con_ve!$C$6:$C$1005,$C735,Con_ve!$I$6:$I$1005,"Fechada",Con_ve!$Q$6:$Q$1005,Cad_cl!AY$5)))</f>
        <v/>
      </c>
      <c r="AZ735" s="134" t="str">
        <f>IF(ISERR(IF($C735="","",SUMIFS(Con_ve!$F$6:$F$1005,Con_ve!$C$6:$C$1005,$C735,Con_ve!$I$6:$I$1005,"Fechada",Con_ve!$Q$6:$Q$1005,Cad_cl!AZ$5))),"",IF($C735="","",SUMIFS(Con_ve!$F$6:$F$1005,Con_ve!$C$6:$C$1005,$C735,Con_ve!$I$6:$I$1005,"Fechada",Con_ve!$Q$6:$Q$1005,Cad_cl!AZ$5)))</f>
        <v/>
      </c>
      <c r="BA735" s="134" t="str">
        <f>IF(ISERR(IF($C735="","",SUMIFS(Con_ve!$F$6:$F$1005,Con_ve!$C$6:$C$1005,$C735,Con_ve!$I$6:$I$1005,"Fechada",Con_ve!$Q$6:$Q$1005,Cad_cl!BA$5))),"",IF($C735="","",SUMIFS(Con_ve!$F$6:$F$1005,Con_ve!$C$6:$C$1005,$C735,Con_ve!$I$6:$I$1005,"Fechada",Con_ve!$Q$6:$Q$1005,Cad_cl!BA$5)))</f>
        <v/>
      </c>
      <c r="BB735" s="134">
        <f t="shared" si="33"/>
        <v>0</v>
      </c>
      <c r="BD735" s="134" t="str">
        <f>IF(ISERR(IF($C735="","",SUMIFS(Con_ve!$F$6:$F$1005,Con_ve!$C$6:$C$1005,$C735,Con_ve!$I$6:$I$1005,"Em negociação",Con_ve!$Q$6:$Q$1005,Cad_cl!BD$5))),"",IF($C735="","",SUMIFS(Con_ve!$F$6:$F$1005,Con_ve!$C$6:$C$1005,$C735,Con_ve!$I$6:$I$1005,"Em negociação",Con_ve!$Q$6:$Q$1005,Cad_cl!BD$5)))</f>
        <v/>
      </c>
      <c r="BE735" s="134" t="str">
        <f>IF(ISERR(IF($C735="","",SUMIFS(Con_ve!$F$6:$F$1005,Con_ve!$C$6:$C$1005,$C735,Con_ve!$I$6:$I$1005,"Em negociação",Con_ve!$Q$6:$Q$1005,Cad_cl!BE$5))),"",IF($C735="","",SUMIFS(Con_ve!$F$6:$F$1005,Con_ve!$C$6:$C$1005,$C735,Con_ve!$I$6:$I$1005,"Em negociação",Con_ve!$Q$6:$Q$1005,Cad_cl!BE$5)))</f>
        <v/>
      </c>
      <c r="BF735" s="134" t="str">
        <f>IF(ISERR(IF($C735="","",SUMIFS(Con_ve!$F$6:$F$1005,Con_ve!$C$6:$C$1005,$C735,Con_ve!$I$6:$I$1005,"Em negociação",Con_ve!$Q$6:$Q$1005,Cad_cl!BF$5))),"",IF($C735="","",SUMIFS(Con_ve!$F$6:$F$1005,Con_ve!$C$6:$C$1005,$C735,Con_ve!$I$6:$I$1005,"Em negociação",Con_ve!$Q$6:$Q$1005,Cad_cl!BF$5)))</f>
        <v/>
      </c>
      <c r="BG735" s="134" t="str">
        <f>IF(ISERR(IF($C735="","",SUMIFS(Con_ve!$F$6:$F$1005,Con_ve!$C$6:$C$1005,$C735,Con_ve!$I$6:$I$1005,"Em negociação",Con_ve!$Q$6:$Q$1005,Cad_cl!BG$5))),"",IF($C735="","",SUMIFS(Con_ve!$F$6:$F$1005,Con_ve!$C$6:$C$1005,$C735,Con_ve!$I$6:$I$1005,"Em negociação",Con_ve!$Q$6:$Q$1005,Cad_cl!BG$5)))</f>
        <v/>
      </c>
      <c r="BH735" s="134" t="str">
        <f>IF(ISERR(IF($C735="","",SUMIFS(Con_ve!$F$6:$F$1005,Con_ve!$C$6:$C$1005,$C735,Con_ve!$I$6:$I$1005,"Em negociação",Con_ve!$Q$6:$Q$1005,Cad_cl!BH$5))),"",IF($C735="","",SUMIFS(Con_ve!$F$6:$F$1005,Con_ve!$C$6:$C$1005,$C735,Con_ve!$I$6:$I$1005,"Em negociação",Con_ve!$Q$6:$Q$1005,Cad_cl!BH$5)))</f>
        <v/>
      </c>
      <c r="BI735" s="134" t="str">
        <f>IF(ISERR(IF($C735="","",SUMIFS(Con_ve!$F$6:$F$1005,Con_ve!$C$6:$C$1005,$C735,Con_ve!$I$6:$I$1005,"Em negociação",Con_ve!$Q$6:$Q$1005,Cad_cl!BI$5))),"",IF($C735="","",SUMIFS(Con_ve!$F$6:$F$1005,Con_ve!$C$6:$C$1005,$C735,Con_ve!$I$6:$I$1005,"Em negociação",Con_ve!$Q$6:$Q$1005,Cad_cl!BI$5)))</f>
        <v/>
      </c>
      <c r="BJ735" s="134" t="str">
        <f>IF(ISERR(IF($C735="","",SUMIFS(Con_ve!$F$6:$F$1005,Con_ve!$C$6:$C$1005,$C735,Con_ve!$I$6:$I$1005,"Em negociação",Con_ve!$Q$6:$Q$1005,Cad_cl!BJ$5))),"",IF($C735="","",SUMIFS(Con_ve!$F$6:$F$1005,Con_ve!$C$6:$C$1005,$C735,Con_ve!$I$6:$I$1005,"Em negociação",Con_ve!$Q$6:$Q$1005,Cad_cl!BJ$5)))</f>
        <v/>
      </c>
      <c r="BK735" s="134" t="str">
        <f>IF(ISERR(IF($C735="","",SUMIFS(Con_ve!$F$6:$F$1005,Con_ve!$C$6:$C$1005,$C735,Con_ve!$I$6:$I$1005,"Em negociação",Con_ve!$Q$6:$Q$1005,Cad_cl!BK$5))),"",IF($C735="","",SUMIFS(Con_ve!$F$6:$F$1005,Con_ve!$C$6:$C$1005,$C735,Con_ve!$I$6:$I$1005,"Em negociação",Con_ve!$Q$6:$Q$1005,Cad_cl!BK$5)))</f>
        <v/>
      </c>
      <c r="BL735" s="134" t="str">
        <f>IF(ISERR(IF($C735="","",SUMIFS(Con_ve!$F$6:$F$1005,Con_ve!$C$6:$C$1005,$C735,Con_ve!$I$6:$I$1005,"Em negociação",Con_ve!$Q$6:$Q$1005,Cad_cl!BL$5))),"",IF($C735="","",SUMIFS(Con_ve!$F$6:$F$1005,Con_ve!$C$6:$C$1005,$C735,Con_ve!$I$6:$I$1005,"Em negociação",Con_ve!$Q$6:$Q$1005,Cad_cl!BL$5)))</f>
        <v/>
      </c>
      <c r="BM735" s="134" t="str">
        <f>IF(ISERR(IF($C735="","",SUMIFS(Con_ve!$F$6:$F$1005,Con_ve!$C$6:$C$1005,$C735,Con_ve!$I$6:$I$1005,"Em negociação",Con_ve!$Q$6:$Q$1005,Cad_cl!BM$5))),"",IF($C735="","",SUMIFS(Con_ve!$F$6:$F$1005,Con_ve!$C$6:$C$1005,$C735,Con_ve!$I$6:$I$1005,"Em negociação",Con_ve!$Q$6:$Q$1005,Cad_cl!BM$5)))</f>
        <v/>
      </c>
      <c r="BN735" s="134" t="str">
        <f>IF(ISERR(IF($C735="","",SUMIFS(Con_ve!$F$6:$F$1005,Con_ve!$C$6:$C$1005,$C735,Con_ve!$I$6:$I$1005,"Em negociação",Con_ve!$Q$6:$Q$1005,Cad_cl!BN$5))),"",IF($C735="","",SUMIFS(Con_ve!$F$6:$F$1005,Con_ve!$C$6:$C$1005,$C735,Con_ve!$I$6:$I$1005,"Em negociação",Con_ve!$Q$6:$Q$1005,Cad_cl!BN$5)))</f>
        <v/>
      </c>
      <c r="BO735" s="134" t="str">
        <f>IF(ISERR(IF($C735="","",SUMIFS(Con_ve!$F$6:$F$1005,Con_ve!$C$6:$C$1005,$C735,Con_ve!$I$6:$I$1005,"Em negociação",Con_ve!$Q$6:$Q$1005,Cad_cl!BO$5))),"",IF($C735="","",SUMIFS(Con_ve!$F$6:$F$1005,Con_ve!$C$6:$C$1005,$C735,Con_ve!$I$6:$I$1005,"Em negociação",Con_ve!$Q$6:$Q$1005,Cad_cl!BO$5)))</f>
        <v/>
      </c>
      <c r="BP735" s="134">
        <f t="shared" si="34"/>
        <v>0</v>
      </c>
      <c r="BR735" s="125" t="str">
        <f>IF(ISERR(IF(AND($I735=Re_lo!$E$5,BR$5=VLOOKUP(Re_lo!$H$5,Re_lo!$N$5:$O$16,2,0)),AP735,"")),"",IF(AND($I735=Re_lo!$E$5,BR$5=VLOOKUP(Re_lo!$H$5,Re_lo!$N$5:$O$16,2,0)),AP735,""))</f>
        <v/>
      </c>
      <c r="BS735" s="125" t="str">
        <f>IF(ISERR(IF(AND($I735=Re_lo!$E$5,BS$5=VLOOKUP(Re_lo!$H$5,Re_lo!$N$5:$O$16,2,0)),AQ735,"")),"",IF(AND($I735=Re_lo!$E$5,BS$5=VLOOKUP(Re_lo!$H$5,Re_lo!$N$5:$O$16,2,0)),AQ735,""))</f>
        <v/>
      </c>
      <c r="BT735" s="125" t="str">
        <f>IF(ISERR(IF(AND($I735=Re_lo!$E$5,BT$5=VLOOKUP(Re_lo!$H$5,Re_lo!$N$5:$O$16,2,0)),AR735,"")),"",IF(AND($I735=Re_lo!$E$5,BT$5=VLOOKUP(Re_lo!$H$5,Re_lo!$N$5:$O$16,2,0)),AR735,""))</f>
        <v/>
      </c>
      <c r="BU735" s="125" t="str">
        <f>IF(ISERR(IF(AND($I735=Re_lo!$E$5,BU$5=VLOOKUP(Re_lo!$H$5,Re_lo!$N$5:$O$16,2,0)),AS735,"")),"",IF(AND($I735=Re_lo!$E$5,BU$5=VLOOKUP(Re_lo!$H$5,Re_lo!$N$5:$O$16,2,0)),AS735,""))</f>
        <v/>
      </c>
      <c r="BV735" s="125" t="str">
        <f>IF(ISERR(IF(AND($I735=Re_lo!$E$5,BV$5=VLOOKUP(Re_lo!$H$5,Re_lo!$N$5:$O$16,2,0)),AT735,"")),"",IF(AND($I735=Re_lo!$E$5,BV$5=VLOOKUP(Re_lo!$H$5,Re_lo!$N$5:$O$16,2,0)),AT735,""))</f>
        <v/>
      </c>
      <c r="BW735" s="125" t="str">
        <f>IF(ISERR(IF(AND($I735=Re_lo!$E$5,BW$5=VLOOKUP(Re_lo!$H$5,Re_lo!$N$5:$O$16,2,0)),AU735,"")),"",IF(AND($I735=Re_lo!$E$5,BW$5=VLOOKUP(Re_lo!$H$5,Re_lo!$N$5:$O$16,2,0)),AU735,""))</f>
        <v/>
      </c>
      <c r="BX735" s="125" t="str">
        <f>IF(ISERR(IF(AND($I735=Re_lo!$E$5,BX$5=VLOOKUP(Re_lo!$H$5,Re_lo!$N$5:$O$16,2,0)),AV735,"")),"",IF(AND($I735=Re_lo!$E$5,BX$5=VLOOKUP(Re_lo!$H$5,Re_lo!$N$5:$O$16,2,0)),AV735,""))</f>
        <v/>
      </c>
      <c r="BY735" s="125" t="str">
        <f>IF(ISERR(IF(AND($I735=Re_lo!$E$5,BY$5=VLOOKUP(Re_lo!$H$5,Re_lo!$N$5:$O$16,2,0)),AW735,"")),"",IF(AND($I735=Re_lo!$E$5,BY$5=VLOOKUP(Re_lo!$H$5,Re_lo!$N$5:$O$16,2,0)),AW735,""))</f>
        <v/>
      </c>
      <c r="BZ735" s="125" t="str">
        <f>IF(ISERR(IF(AND($I735=Re_lo!$E$5,BZ$5=VLOOKUP(Re_lo!$H$5,Re_lo!$N$5:$O$16,2,0)),AX735,"")),"",IF(AND($I735=Re_lo!$E$5,BZ$5=VLOOKUP(Re_lo!$H$5,Re_lo!$N$5:$O$16,2,0)),AX735,""))</f>
        <v/>
      </c>
      <c r="CA735" s="125" t="str">
        <f>IF(ISERR(IF(AND($I735=Re_lo!$E$5,CA$5=VLOOKUP(Re_lo!$H$5,Re_lo!$N$5:$O$16,2,0)),AY735,"")),"",IF(AND($I735=Re_lo!$E$5,CA$5=VLOOKUP(Re_lo!$H$5,Re_lo!$N$5:$O$16,2,0)),AY735,""))</f>
        <v/>
      </c>
      <c r="CB735" s="125" t="str">
        <f>IF(ISERR(IF(AND($I735=Re_lo!$E$5,CB$5=VLOOKUP(Re_lo!$H$5,Re_lo!$N$5:$O$16,2,0)),AZ735,"")),"",IF(AND($I735=Re_lo!$E$5,CB$5=VLOOKUP(Re_lo!$H$5,Re_lo!$N$5:$O$16,2,0)),AZ735,""))</f>
        <v/>
      </c>
      <c r="CC735" s="125" t="str">
        <f>IF(ISERR(IF(AND($I735=Re_lo!$E$5,CC$5=VLOOKUP(Re_lo!$H$5,Re_lo!$N$5:$O$16,2,0)),BA735,"")),"",IF(AND($I735=Re_lo!$E$5,CC$5=VLOOKUP(Re_lo!$H$5,Re_lo!$N$5:$O$16,2,0)),BA735,""))</f>
        <v/>
      </c>
      <c r="CD735" s="125" t="str">
        <f>IF(ISERR(IF(AND($I735=Re_lo!$E$5,CD$5=VLOOKUP(Re_lo!$H$5,Re_lo!$N$5:$O$16,2,0)),BB735,"")),"",IF(AND($I735=Re_lo!$E$5,CD$5=VLOOKUP(Re_lo!$H$5,Re_lo!$N$5:$O$16,2,0)),BB735,""))</f>
        <v/>
      </c>
      <c r="CF735" s="125" t="str">
        <f>IF($C735="","",COUNTIFS(Con_ve!$C$6:$C$1005,$C735,Con_ve!$Q$6:$Q$1005,Cad_cl!CF$5))</f>
        <v/>
      </c>
      <c r="CG735" s="125" t="str">
        <f>IF($C735="","",COUNTIFS(Con_ve!$C$6:$C$1005,$C735,Con_ve!$Q$6:$Q$1005,Cad_cl!CG$5))</f>
        <v/>
      </c>
      <c r="CH735" s="125" t="str">
        <f>IF($C735="","",COUNTIFS(Con_ve!$C$6:$C$1005,$C735,Con_ve!$Q$6:$Q$1005,Cad_cl!CH$5))</f>
        <v/>
      </c>
      <c r="CI735" s="125" t="str">
        <f>IF($C735="","",COUNTIFS(Con_ve!$C$6:$C$1005,$C735,Con_ve!$Q$6:$Q$1005,Cad_cl!CI$5))</f>
        <v/>
      </c>
      <c r="CJ735" s="125" t="str">
        <f>IF($C735="","",COUNTIFS(Con_ve!$C$6:$C$1005,$C735,Con_ve!$Q$6:$Q$1005,Cad_cl!CJ$5))</f>
        <v/>
      </c>
      <c r="CK735" s="125" t="str">
        <f>IF($C735="","",COUNTIFS(Con_ve!$C$6:$C$1005,$C735,Con_ve!$Q$6:$Q$1005,Cad_cl!CK$5))</f>
        <v/>
      </c>
      <c r="CL735" s="125" t="str">
        <f>IF($C735="","",COUNTIFS(Con_ve!$C$6:$C$1005,$C735,Con_ve!$Q$6:$Q$1005,Cad_cl!CL$5))</f>
        <v/>
      </c>
      <c r="CM735" s="125" t="str">
        <f>IF($C735="","",COUNTIFS(Con_ve!$C$6:$C$1005,$C735,Con_ve!$Q$6:$Q$1005,Cad_cl!CM$5))</f>
        <v/>
      </c>
      <c r="CN735" s="125" t="str">
        <f>IF($C735="","",COUNTIFS(Con_ve!$C$6:$C$1005,$C735,Con_ve!$Q$6:$Q$1005,Cad_cl!CN$5))</f>
        <v/>
      </c>
      <c r="CO735" s="125" t="str">
        <f>IF($C735="","",COUNTIFS(Con_ve!$C$6:$C$1005,$C735,Con_ve!$Q$6:$Q$1005,Cad_cl!CO$5))</f>
        <v/>
      </c>
      <c r="CP735" s="125" t="str">
        <f>IF($C735="","",COUNTIFS(Con_ve!$C$6:$C$1005,$C735,Con_ve!$Q$6:$Q$1005,Cad_cl!CP$5))</f>
        <v/>
      </c>
      <c r="CQ735" s="125" t="str">
        <f>IF($C735="","",COUNTIFS(Con_ve!$C$6:$C$1005,$C735,Con_ve!$Q$6:$Q$1005,Cad_cl!CQ$5))</f>
        <v/>
      </c>
      <c r="CR735" s="125">
        <f t="shared" si="35"/>
        <v>0</v>
      </c>
    </row>
    <row r="736" spans="3:96" ht="30" customHeight="1">
      <c r="C736" s="153"/>
      <c r="D736" s="153"/>
      <c r="E736" s="154"/>
      <c r="F736" s="153"/>
      <c r="G736" s="155"/>
      <c r="H736" s="153"/>
      <c r="I736" s="153"/>
      <c r="J736" s="132" t="s">
        <v>309</v>
      </c>
      <c r="K736" s="133" t="s">
        <v>309</v>
      </c>
      <c r="L736" s="153"/>
      <c r="M736" s="153"/>
      <c r="N736" s="153"/>
      <c r="O736" s="153"/>
      <c r="P736" s="153"/>
      <c r="Q736" s="153"/>
      <c r="AP736" s="134" t="str">
        <f>IF(ISERR(IF($C736="","",SUMIFS(Con_ve!$F$6:$F$1005,Con_ve!$C$6:$C$1005,$C736,Con_ve!$I$6:$I$1005,"Fechada",Con_ve!$Q$6:$Q$1005,Cad_cl!AP$5))),"",IF($C736="","",SUMIFS(Con_ve!$F$6:$F$1005,Con_ve!$C$6:$C$1005,$C736,Con_ve!$I$6:$I$1005,"Fechada",Con_ve!$Q$6:$Q$1005,Cad_cl!AP$5)))</f>
        <v/>
      </c>
      <c r="AQ736" s="134" t="str">
        <f>IF(ISERR(IF($C736="","",SUMIFS(Con_ve!$F$6:$F$1005,Con_ve!$C$6:$C$1005,$C736,Con_ve!$I$6:$I$1005,"Fechada",Con_ve!$Q$6:$Q$1005,Cad_cl!AQ$5))),"",IF($C736="","",SUMIFS(Con_ve!$F$6:$F$1005,Con_ve!$C$6:$C$1005,$C736,Con_ve!$I$6:$I$1005,"Fechada",Con_ve!$Q$6:$Q$1005,Cad_cl!AQ$5)))</f>
        <v/>
      </c>
      <c r="AR736" s="134" t="str">
        <f>IF(ISERR(IF($C736="","",SUMIFS(Con_ve!$F$6:$F$1005,Con_ve!$C$6:$C$1005,$C736,Con_ve!$I$6:$I$1005,"Fechada",Con_ve!$Q$6:$Q$1005,Cad_cl!AR$5))),"",IF($C736="","",SUMIFS(Con_ve!$F$6:$F$1005,Con_ve!$C$6:$C$1005,$C736,Con_ve!$I$6:$I$1005,"Fechada",Con_ve!$Q$6:$Q$1005,Cad_cl!AR$5)))</f>
        <v/>
      </c>
      <c r="AS736" s="134" t="str">
        <f>IF(ISERR(IF($C736="","",SUMIFS(Con_ve!$F$6:$F$1005,Con_ve!$C$6:$C$1005,$C736,Con_ve!$I$6:$I$1005,"Fechada",Con_ve!$Q$6:$Q$1005,Cad_cl!AS$5))),"",IF($C736="","",SUMIFS(Con_ve!$F$6:$F$1005,Con_ve!$C$6:$C$1005,$C736,Con_ve!$I$6:$I$1005,"Fechada",Con_ve!$Q$6:$Q$1005,Cad_cl!AS$5)))</f>
        <v/>
      </c>
      <c r="AT736" s="134" t="str">
        <f>IF(ISERR(IF($C736="","",SUMIFS(Con_ve!$F$6:$F$1005,Con_ve!$C$6:$C$1005,$C736,Con_ve!$I$6:$I$1005,"Fechada",Con_ve!$Q$6:$Q$1005,Cad_cl!AT$5))),"",IF($C736="","",SUMIFS(Con_ve!$F$6:$F$1005,Con_ve!$C$6:$C$1005,$C736,Con_ve!$I$6:$I$1005,"Fechada",Con_ve!$Q$6:$Q$1005,Cad_cl!AT$5)))</f>
        <v/>
      </c>
      <c r="AU736" s="134" t="str">
        <f>IF(ISERR(IF($C736="","",SUMIFS(Con_ve!$F$6:$F$1005,Con_ve!$C$6:$C$1005,$C736,Con_ve!$I$6:$I$1005,"Fechada",Con_ve!$Q$6:$Q$1005,Cad_cl!AU$5))),"",IF($C736="","",SUMIFS(Con_ve!$F$6:$F$1005,Con_ve!$C$6:$C$1005,$C736,Con_ve!$I$6:$I$1005,"Fechada",Con_ve!$Q$6:$Q$1005,Cad_cl!AU$5)))</f>
        <v/>
      </c>
      <c r="AV736" s="134" t="str">
        <f>IF(ISERR(IF($C736="","",SUMIFS(Con_ve!$F$6:$F$1005,Con_ve!$C$6:$C$1005,$C736,Con_ve!$I$6:$I$1005,"Fechada",Con_ve!$Q$6:$Q$1005,Cad_cl!AV$5))),"",IF($C736="","",SUMIFS(Con_ve!$F$6:$F$1005,Con_ve!$C$6:$C$1005,$C736,Con_ve!$I$6:$I$1005,"Fechada",Con_ve!$Q$6:$Q$1005,Cad_cl!AV$5)))</f>
        <v/>
      </c>
      <c r="AW736" s="134" t="str">
        <f>IF(ISERR(IF($C736="","",SUMIFS(Con_ve!$F$6:$F$1005,Con_ve!$C$6:$C$1005,$C736,Con_ve!$I$6:$I$1005,"Fechada",Con_ve!$Q$6:$Q$1005,Cad_cl!AW$5))),"",IF($C736="","",SUMIFS(Con_ve!$F$6:$F$1005,Con_ve!$C$6:$C$1005,$C736,Con_ve!$I$6:$I$1005,"Fechada",Con_ve!$Q$6:$Q$1005,Cad_cl!AW$5)))</f>
        <v/>
      </c>
      <c r="AX736" s="134" t="str">
        <f>IF(ISERR(IF($C736="","",SUMIFS(Con_ve!$F$6:$F$1005,Con_ve!$C$6:$C$1005,$C736,Con_ve!$I$6:$I$1005,"Fechada",Con_ve!$Q$6:$Q$1005,Cad_cl!AX$5))),"",IF($C736="","",SUMIFS(Con_ve!$F$6:$F$1005,Con_ve!$C$6:$C$1005,$C736,Con_ve!$I$6:$I$1005,"Fechada",Con_ve!$Q$6:$Q$1005,Cad_cl!AX$5)))</f>
        <v/>
      </c>
      <c r="AY736" s="134" t="str">
        <f>IF(ISERR(IF($C736="","",SUMIFS(Con_ve!$F$6:$F$1005,Con_ve!$C$6:$C$1005,$C736,Con_ve!$I$6:$I$1005,"Fechada",Con_ve!$Q$6:$Q$1005,Cad_cl!AY$5))),"",IF($C736="","",SUMIFS(Con_ve!$F$6:$F$1005,Con_ve!$C$6:$C$1005,$C736,Con_ve!$I$6:$I$1005,"Fechada",Con_ve!$Q$6:$Q$1005,Cad_cl!AY$5)))</f>
        <v/>
      </c>
      <c r="AZ736" s="134" t="str">
        <f>IF(ISERR(IF($C736="","",SUMIFS(Con_ve!$F$6:$F$1005,Con_ve!$C$6:$C$1005,$C736,Con_ve!$I$6:$I$1005,"Fechada",Con_ve!$Q$6:$Q$1005,Cad_cl!AZ$5))),"",IF($C736="","",SUMIFS(Con_ve!$F$6:$F$1005,Con_ve!$C$6:$C$1005,$C736,Con_ve!$I$6:$I$1005,"Fechada",Con_ve!$Q$6:$Q$1005,Cad_cl!AZ$5)))</f>
        <v/>
      </c>
      <c r="BA736" s="134" t="str">
        <f>IF(ISERR(IF($C736="","",SUMIFS(Con_ve!$F$6:$F$1005,Con_ve!$C$6:$C$1005,$C736,Con_ve!$I$6:$I$1005,"Fechada",Con_ve!$Q$6:$Q$1005,Cad_cl!BA$5))),"",IF($C736="","",SUMIFS(Con_ve!$F$6:$F$1005,Con_ve!$C$6:$C$1005,$C736,Con_ve!$I$6:$I$1005,"Fechada",Con_ve!$Q$6:$Q$1005,Cad_cl!BA$5)))</f>
        <v/>
      </c>
      <c r="BB736" s="134">
        <f t="shared" si="33"/>
        <v>0</v>
      </c>
      <c r="BD736" s="134" t="str">
        <f>IF(ISERR(IF($C736="","",SUMIFS(Con_ve!$F$6:$F$1005,Con_ve!$C$6:$C$1005,$C736,Con_ve!$I$6:$I$1005,"Em negociação",Con_ve!$Q$6:$Q$1005,Cad_cl!BD$5))),"",IF($C736="","",SUMIFS(Con_ve!$F$6:$F$1005,Con_ve!$C$6:$C$1005,$C736,Con_ve!$I$6:$I$1005,"Em negociação",Con_ve!$Q$6:$Q$1005,Cad_cl!BD$5)))</f>
        <v/>
      </c>
      <c r="BE736" s="134" t="str">
        <f>IF(ISERR(IF($C736="","",SUMIFS(Con_ve!$F$6:$F$1005,Con_ve!$C$6:$C$1005,$C736,Con_ve!$I$6:$I$1005,"Em negociação",Con_ve!$Q$6:$Q$1005,Cad_cl!BE$5))),"",IF($C736="","",SUMIFS(Con_ve!$F$6:$F$1005,Con_ve!$C$6:$C$1005,$C736,Con_ve!$I$6:$I$1005,"Em negociação",Con_ve!$Q$6:$Q$1005,Cad_cl!BE$5)))</f>
        <v/>
      </c>
      <c r="BF736" s="134" t="str">
        <f>IF(ISERR(IF($C736="","",SUMIFS(Con_ve!$F$6:$F$1005,Con_ve!$C$6:$C$1005,$C736,Con_ve!$I$6:$I$1005,"Em negociação",Con_ve!$Q$6:$Q$1005,Cad_cl!BF$5))),"",IF($C736="","",SUMIFS(Con_ve!$F$6:$F$1005,Con_ve!$C$6:$C$1005,$C736,Con_ve!$I$6:$I$1005,"Em negociação",Con_ve!$Q$6:$Q$1005,Cad_cl!BF$5)))</f>
        <v/>
      </c>
      <c r="BG736" s="134" t="str">
        <f>IF(ISERR(IF($C736="","",SUMIFS(Con_ve!$F$6:$F$1005,Con_ve!$C$6:$C$1005,$C736,Con_ve!$I$6:$I$1005,"Em negociação",Con_ve!$Q$6:$Q$1005,Cad_cl!BG$5))),"",IF($C736="","",SUMIFS(Con_ve!$F$6:$F$1005,Con_ve!$C$6:$C$1005,$C736,Con_ve!$I$6:$I$1005,"Em negociação",Con_ve!$Q$6:$Q$1005,Cad_cl!BG$5)))</f>
        <v/>
      </c>
      <c r="BH736" s="134" t="str">
        <f>IF(ISERR(IF($C736="","",SUMIFS(Con_ve!$F$6:$F$1005,Con_ve!$C$6:$C$1005,$C736,Con_ve!$I$6:$I$1005,"Em negociação",Con_ve!$Q$6:$Q$1005,Cad_cl!BH$5))),"",IF($C736="","",SUMIFS(Con_ve!$F$6:$F$1005,Con_ve!$C$6:$C$1005,$C736,Con_ve!$I$6:$I$1005,"Em negociação",Con_ve!$Q$6:$Q$1005,Cad_cl!BH$5)))</f>
        <v/>
      </c>
      <c r="BI736" s="134" t="str">
        <f>IF(ISERR(IF($C736="","",SUMIFS(Con_ve!$F$6:$F$1005,Con_ve!$C$6:$C$1005,$C736,Con_ve!$I$6:$I$1005,"Em negociação",Con_ve!$Q$6:$Q$1005,Cad_cl!BI$5))),"",IF($C736="","",SUMIFS(Con_ve!$F$6:$F$1005,Con_ve!$C$6:$C$1005,$C736,Con_ve!$I$6:$I$1005,"Em negociação",Con_ve!$Q$6:$Q$1005,Cad_cl!BI$5)))</f>
        <v/>
      </c>
      <c r="BJ736" s="134" t="str">
        <f>IF(ISERR(IF($C736="","",SUMIFS(Con_ve!$F$6:$F$1005,Con_ve!$C$6:$C$1005,$C736,Con_ve!$I$6:$I$1005,"Em negociação",Con_ve!$Q$6:$Q$1005,Cad_cl!BJ$5))),"",IF($C736="","",SUMIFS(Con_ve!$F$6:$F$1005,Con_ve!$C$6:$C$1005,$C736,Con_ve!$I$6:$I$1005,"Em negociação",Con_ve!$Q$6:$Q$1005,Cad_cl!BJ$5)))</f>
        <v/>
      </c>
      <c r="BK736" s="134" t="str">
        <f>IF(ISERR(IF($C736="","",SUMIFS(Con_ve!$F$6:$F$1005,Con_ve!$C$6:$C$1005,$C736,Con_ve!$I$6:$I$1005,"Em negociação",Con_ve!$Q$6:$Q$1005,Cad_cl!BK$5))),"",IF($C736="","",SUMIFS(Con_ve!$F$6:$F$1005,Con_ve!$C$6:$C$1005,$C736,Con_ve!$I$6:$I$1005,"Em negociação",Con_ve!$Q$6:$Q$1005,Cad_cl!BK$5)))</f>
        <v/>
      </c>
      <c r="BL736" s="134" t="str">
        <f>IF(ISERR(IF($C736="","",SUMIFS(Con_ve!$F$6:$F$1005,Con_ve!$C$6:$C$1005,$C736,Con_ve!$I$6:$I$1005,"Em negociação",Con_ve!$Q$6:$Q$1005,Cad_cl!BL$5))),"",IF($C736="","",SUMIFS(Con_ve!$F$6:$F$1005,Con_ve!$C$6:$C$1005,$C736,Con_ve!$I$6:$I$1005,"Em negociação",Con_ve!$Q$6:$Q$1005,Cad_cl!BL$5)))</f>
        <v/>
      </c>
      <c r="BM736" s="134" t="str">
        <f>IF(ISERR(IF($C736="","",SUMIFS(Con_ve!$F$6:$F$1005,Con_ve!$C$6:$C$1005,$C736,Con_ve!$I$6:$I$1005,"Em negociação",Con_ve!$Q$6:$Q$1005,Cad_cl!BM$5))),"",IF($C736="","",SUMIFS(Con_ve!$F$6:$F$1005,Con_ve!$C$6:$C$1005,$C736,Con_ve!$I$6:$I$1005,"Em negociação",Con_ve!$Q$6:$Q$1005,Cad_cl!BM$5)))</f>
        <v/>
      </c>
      <c r="BN736" s="134" t="str">
        <f>IF(ISERR(IF($C736="","",SUMIFS(Con_ve!$F$6:$F$1005,Con_ve!$C$6:$C$1005,$C736,Con_ve!$I$6:$I$1005,"Em negociação",Con_ve!$Q$6:$Q$1005,Cad_cl!BN$5))),"",IF($C736="","",SUMIFS(Con_ve!$F$6:$F$1005,Con_ve!$C$6:$C$1005,$C736,Con_ve!$I$6:$I$1005,"Em negociação",Con_ve!$Q$6:$Q$1005,Cad_cl!BN$5)))</f>
        <v/>
      </c>
      <c r="BO736" s="134" t="str">
        <f>IF(ISERR(IF($C736="","",SUMIFS(Con_ve!$F$6:$F$1005,Con_ve!$C$6:$C$1005,$C736,Con_ve!$I$6:$I$1005,"Em negociação",Con_ve!$Q$6:$Q$1005,Cad_cl!BO$5))),"",IF($C736="","",SUMIFS(Con_ve!$F$6:$F$1005,Con_ve!$C$6:$C$1005,$C736,Con_ve!$I$6:$I$1005,"Em negociação",Con_ve!$Q$6:$Q$1005,Cad_cl!BO$5)))</f>
        <v/>
      </c>
      <c r="BP736" s="134">
        <f t="shared" si="34"/>
        <v>0</v>
      </c>
      <c r="BR736" s="125" t="str">
        <f>IF(ISERR(IF(AND($I736=Re_lo!$E$5,BR$5=VLOOKUP(Re_lo!$H$5,Re_lo!$N$5:$O$16,2,0)),AP736,"")),"",IF(AND($I736=Re_lo!$E$5,BR$5=VLOOKUP(Re_lo!$H$5,Re_lo!$N$5:$O$16,2,0)),AP736,""))</f>
        <v/>
      </c>
      <c r="BS736" s="125" t="str">
        <f>IF(ISERR(IF(AND($I736=Re_lo!$E$5,BS$5=VLOOKUP(Re_lo!$H$5,Re_lo!$N$5:$O$16,2,0)),AQ736,"")),"",IF(AND($I736=Re_lo!$E$5,BS$5=VLOOKUP(Re_lo!$H$5,Re_lo!$N$5:$O$16,2,0)),AQ736,""))</f>
        <v/>
      </c>
      <c r="BT736" s="125" t="str">
        <f>IF(ISERR(IF(AND($I736=Re_lo!$E$5,BT$5=VLOOKUP(Re_lo!$H$5,Re_lo!$N$5:$O$16,2,0)),AR736,"")),"",IF(AND($I736=Re_lo!$E$5,BT$5=VLOOKUP(Re_lo!$H$5,Re_lo!$N$5:$O$16,2,0)),AR736,""))</f>
        <v/>
      </c>
      <c r="BU736" s="125" t="str">
        <f>IF(ISERR(IF(AND($I736=Re_lo!$E$5,BU$5=VLOOKUP(Re_lo!$H$5,Re_lo!$N$5:$O$16,2,0)),AS736,"")),"",IF(AND($I736=Re_lo!$E$5,BU$5=VLOOKUP(Re_lo!$H$5,Re_lo!$N$5:$O$16,2,0)),AS736,""))</f>
        <v/>
      </c>
      <c r="BV736" s="125" t="str">
        <f>IF(ISERR(IF(AND($I736=Re_lo!$E$5,BV$5=VLOOKUP(Re_lo!$H$5,Re_lo!$N$5:$O$16,2,0)),AT736,"")),"",IF(AND($I736=Re_lo!$E$5,BV$5=VLOOKUP(Re_lo!$H$5,Re_lo!$N$5:$O$16,2,0)),AT736,""))</f>
        <v/>
      </c>
      <c r="BW736" s="125" t="str">
        <f>IF(ISERR(IF(AND($I736=Re_lo!$E$5,BW$5=VLOOKUP(Re_lo!$H$5,Re_lo!$N$5:$O$16,2,0)),AU736,"")),"",IF(AND($I736=Re_lo!$E$5,BW$5=VLOOKUP(Re_lo!$H$5,Re_lo!$N$5:$O$16,2,0)),AU736,""))</f>
        <v/>
      </c>
      <c r="BX736" s="125" t="str">
        <f>IF(ISERR(IF(AND($I736=Re_lo!$E$5,BX$5=VLOOKUP(Re_lo!$H$5,Re_lo!$N$5:$O$16,2,0)),AV736,"")),"",IF(AND($I736=Re_lo!$E$5,BX$5=VLOOKUP(Re_lo!$H$5,Re_lo!$N$5:$O$16,2,0)),AV736,""))</f>
        <v/>
      </c>
      <c r="BY736" s="125" t="str">
        <f>IF(ISERR(IF(AND($I736=Re_lo!$E$5,BY$5=VLOOKUP(Re_lo!$H$5,Re_lo!$N$5:$O$16,2,0)),AW736,"")),"",IF(AND($I736=Re_lo!$E$5,BY$5=VLOOKUP(Re_lo!$H$5,Re_lo!$N$5:$O$16,2,0)),AW736,""))</f>
        <v/>
      </c>
      <c r="BZ736" s="125" t="str">
        <f>IF(ISERR(IF(AND($I736=Re_lo!$E$5,BZ$5=VLOOKUP(Re_lo!$H$5,Re_lo!$N$5:$O$16,2,0)),AX736,"")),"",IF(AND($I736=Re_lo!$E$5,BZ$5=VLOOKUP(Re_lo!$H$5,Re_lo!$N$5:$O$16,2,0)),AX736,""))</f>
        <v/>
      </c>
      <c r="CA736" s="125" t="str">
        <f>IF(ISERR(IF(AND($I736=Re_lo!$E$5,CA$5=VLOOKUP(Re_lo!$H$5,Re_lo!$N$5:$O$16,2,0)),AY736,"")),"",IF(AND($I736=Re_lo!$E$5,CA$5=VLOOKUP(Re_lo!$H$5,Re_lo!$N$5:$O$16,2,0)),AY736,""))</f>
        <v/>
      </c>
      <c r="CB736" s="125" t="str">
        <f>IF(ISERR(IF(AND($I736=Re_lo!$E$5,CB$5=VLOOKUP(Re_lo!$H$5,Re_lo!$N$5:$O$16,2,0)),AZ736,"")),"",IF(AND($I736=Re_lo!$E$5,CB$5=VLOOKUP(Re_lo!$H$5,Re_lo!$N$5:$O$16,2,0)),AZ736,""))</f>
        <v/>
      </c>
      <c r="CC736" s="125" t="str">
        <f>IF(ISERR(IF(AND($I736=Re_lo!$E$5,CC$5=VLOOKUP(Re_lo!$H$5,Re_lo!$N$5:$O$16,2,0)),BA736,"")),"",IF(AND($I736=Re_lo!$E$5,CC$5=VLOOKUP(Re_lo!$H$5,Re_lo!$N$5:$O$16,2,0)),BA736,""))</f>
        <v/>
      </c>
      <c r="CD736" s="125" t="str">
        <f>IF(ISERR(IF(AND($I736=Re_lo!$E$5,CD$5=VLOOKUP(Re_lo!$H$5,Re_lo!$N$5:$O$16,2,0)),BB736,"")),"",IF(AND($I736=Re_lo!$E$5,CD$5=VLOOKUP(Re_lo!$H$5,Re_lo!$N$5:$O$16,2,0)),BB736,""))</f>
        <v/>
      </c>
      <c r="CF736" s="125" t="str">
        <f>IF($C736="","",COUNTIFS(Con_ve!$C$6:$C$1005,$C736,Con_ve!$Q$6:$Q$1005,Cad_cl!CF$5))</f>
        <v/>
      </c>
      <c r="CG736" s="125" t="str">
        <f>IF($C736="","",COUNTIFS(Con_ve!$C$6:$C$1005,$C736,Con_ve!$Q$6:$Q$1005,Cad_cl!CG$5))</f>
        <v/>
      </c>
      <c r="CH736" s="125" t="str">
        <f>IF($C736="","",COUNTIFS(Con_ve!$C$6:$C$1005,$C736,Con_ve!$Q$6:$Q$1005,Cad_cl!CH$5))</f>
        <v/>
      </c>
      <c r="CI736" s="125" t="str">
        <f>IF($C736="","",COUNTIFS(Con_ve!$C$6:$C$1005,$C736,Con_ve!$Q$6:$Q$1005,Cad_cl!CI$5))</f>
        <v/>
      </c>
      <c r="CJ736" s="125" t="str">
        <f>IF($C736="","",COUNTIFS(Con_ve!$C$6:$C$1005,$C736,Con_ve!$Q$6:$Q$1005,Cad_cl!CJ$5))</f>
        <v/>
      </c>
      <c r="CK736" s="125" t="str">
        <f>IF($C736="","",COUNTIFS(Con_ve!$C$6:$C$1005,$C736,Con_ve!$Q$6:$Q$1005,Cad_cl!CK$5))</f>
        <v/>
      </c>
      <c r="CL736" s="125" t="str">
        <f>IF($C736="","",COUNTIFS(Con_ve!$C$6:$C$1005,$C736,Con_ve!$Q$6:$Q$1005,Cad_cl!CL$5))</f>
        <v/>
      </c>
      <c r="CM736" s="125" t="str">
        <f>IF($C736="","",COUNTIFS(Con_ve!$C$6:$C$1005,$C736,Con_ve!$Q$6:$Q$1005,Cad_cl!CM$5))</f>
        <v/>
      </c>
      <c r="CN736" s="125" t="str">
        <f>IF($C736="","",COUNTIFS(Con_ve!$C$6:$C$1005,$C736,Con_ve!$Q$6:$Q$1005,Cad_cl!CN$5))</f>
        <v/>
      </c>
      <c r="CO736" s="125" t="str">
        <f>IF($C736="","",COUNTIFS(Con_ve!$C$6:$C$1005,$C736,Con_ve!$Q$6:$Q$1005,Cad_cl!CO$5))</f>
        <v/>
      </c>
      <c r="CP736" s="125" t="str">
        <f>IF($C736="","",COUNTIFS(Con_ve!$C$6:$C$1005,$C736,Con_ve!$Q$6:$Q$1005,Cad_cl!CP$5))</f>
        <v/>
      </c>
      <c r="CQ736" s="125" t="str">
        <f>IF($C736="","",COUNTIFS(Con_ve!$C$6:$C$1005,$C736,Con_ve!$Q$6:$Q$1005,Cad_cl!CQ$5))</f>
        <v/>
      </c>
      <c r="CR736" s="125">
        <f t="shared" si="35"/>
        <v>0</v>
      </c>
    </row>
    <row r="737" spans="3:96" ht="30" customHeight="1">
      <c r="C737" s="153"/>
      <c r="D737" s="153"/>
      <c r="E737" s="154"/>
      <c r="F737" s="153"/>
      <c r="G737" s="155"/>
      <c r="H737" s="153"/>
      <c r="I737" s="153"/>
      <c r="J737" s="132" t="s">
        <v>309</v>
      </c>
      <c r="K737" s="133" t="s">
        <v>309</v>
      </c>
      <c r="L737" s="153"/>
      <c r="M737" s="153"/>
      <c r="N737" s="153"/>
      <c r="O737" s="153"/>
      <c r="P737" s="153"/>
      <c r="Q737" s="153"/>
      <c r="AP737" s="134" t="str">
        <f>IF(ISERR(IF($C737="","",SUMIFS(Con_ve!$F$6:$F$1005,Con_ve!$C$6:$C$1005,$C737,Con_ve!$I$6:$I$1005,"Fechada",Con_ve!$Q$6:$Q$1005,Cad_cl!AP$5))),"",IF($C737="","",SUMIFS(Con_ve!$F$6:$F$1005,Con_ve!$C$6:$C$1005,$C737,Con_ve!$I$6:$I$1005,"Fechada",Con_ve!$Q$6:$Q$1005,Cad_cl!AP$5)))</f>
        <v/>
      </c>
      <c r="AQ737" s="134" t="str">
        <f>IF(ISERR(IF($C737="","",SUMIFS(Con_ve!$F$6:$F$1005,Con_ve!$C$6:$C$1005,$C737,Con_ve!$I$6:$I$1005,"Fechada",Con_ve!$Q$6:$Q$1005,Cad_cl!AQ$5))),"",IF($C737="","",SUMIFS(Con_ve!$F$6:$F$1005,Con_ve!$C$6:$C$1005,$C737,Con_ve!$I$6:$I$1005,"Fechada",Con_ve!$Q$6:$Q$1005,Cad_cl!AQ$5)))</f>
        <v/>
      </c>
      <c r="AR737" s="134" t="str">
        <f>IF(ISERR(IF($C737="","",SUMIFS(Con_ve!$F$6:$F$1005,Con_ve!$C$6:$C$1005,$C737,Con_ve!$I$6:$I$1005,"Fechada",Con_ve!$Q$6:$Q$1005,Cad_cl!AR$5))),"",IF($C737="","",SUMIFS(Con_ve!$F$6:$F$1005,Con_ve!$C$6:$C$1005,$C737,Con_ve!$I$6:$I$1005,"Fechada",Con_ve!$Q$6:$Q$1005,Cad_cl!AR$5)))</f>
        <v/>
      </c>
      <c r="AS737" s="134" t="str">
        <f>IF(ISERR(IF($C737="","",SUMIFS(Con_ve!$F$6:$F$1005,Con_ve!$C$6:$C$1005,$C737,Con_ve!$I$6:$I$1005,"Fechada",Con_ve!$Q$6:$Q$1005,Cad_cl!AS$5))),"",IF($C737="","",SUMIFS(Con_ve!$F$6:$F$1005,Con_ve!$C$6:$C$1005,$C737,Con_ve!$I$6:$I$1005,"Fechada",Con_ve!$Q$6:$Q$1005,Cad_cl!AS$5)))</f>
        <v/>
      </c>
      <c r="AT737" s="134" t="str">
        <f>IF(ISERR(IF($C737="","",SUMIFS(Con_ve!$F$6:$F$1005,Con_ve!$C$6:$C$1005,$C737,Con_ve!$I$6:$I$1005,"Fechada",Con_ve!$Q$6:$Q$1005,Cad_cl!AT$5))),"",IF($C737="","",SUMIFS(Con_ve!$F$6:$F$1005,Con_ve!$C$6:$C$1005,$C737,Con_ve!$I$6:$I$1005,"Fechada",Con_ve!$Q$6:$Q$1005,Cad_cl!AT$5)))</f>
        <v/>
      </c>
      <c r="AU737" s="134" t="str">
        <f>IF(ISERR(IF($C737="","",SUMIFS(Con_ve!$F$6:$F$1005,Con_ve!$C$6:$C$1005,$C737,Con_ve!$I$6:$I$1005,"Fechada",Con_ve!$Q$6:$Q$1005,Cad_cl!AU$5))),"",IF($C737="","",SUMIFS(Con_ve!$F$6:$F$1005,Con_ve!$C$6:$C$1005,$C737,Con_ve!$I$6:$I$1005,"Fechada",Con_ve!$Q$6:$Q$1005,Cad_cl!AU$5)))</f>
        <v/>
      </c>
      <c r="AV737" s="134" t="str">
        <f>IF(ISERR(IF($C737="","",SUMIFS(Con_ve!$F$6:$F$1005,Con_ve!$C$6:$C$1005,$C737,Con_ve!$I$6:$I$1005,"Fechada",Con_ve!$Q$6:$Q$1005,Cad_cl!AV$5))),"",IF($C737="","",SUMIFS(Con_ve!$F$6:$F$1005,Con_ve!$C$6:$C$1005,$C737,Con_ve!$I$6:$I$1005,"Fechada",Con_ve!$Q$6:$Q$1005,Cad_cl!AV$5)))</f>
        <v/>
      </c>
      <c r="AW737" s="134" t="str">
        <f>IF(ISERR(IF($C737="","",SUMIFS(Con_ve!$F$6:$F$1005,Con_ve!$C$6:$C$1005,$C737,Con_ve!$I$6:$I$1005,"Fechada",Con_ve!$Q$6:$Q$1005,Cad_cl!AW$5))),"",IF($C737="","",SUMIFS(Con_ve!$F$6:$F$1005,Con_ve!$C$6:$C$1005,$C737,Con_ve!$I$6:$I$1005,"Fechada",Con_ve!$Q$6:$Q$1005,Cad_cl!AW$5)))</f>
        <v/>
      </c>
      <c r="AX737" s="134" t="str">
        <f>IF(ISERR(IF($C737="","",SUMIFS(Con_ve!$F$6:$F$1005,Con_ve!$C$6:$C$1005,$C737,Con_ve!$I$6:$I$1005,"Fechada",Con_ve!$Q$6:$Q$1005,Cad_cl!AX$5))),"",IF($C737="","",SUMIFS(Con_ve!$F$6:$F$1005,Con_ve!$C$6:$C$1005,$C737,Con_ve!$I$6:$I$1005,"Fechada",Con_ve!$Q$6:$Q$1005,Cad_cl!AX$5)))</f>
        <v/>
      </c>
      <c r="AY737" s="134" t="str">
        <f>IF(ISERR(IF($C737="","",SUMIFS(Con_ve!$F$6:$F$1005,Con_ve!$C$6:$C$1005,$C737,Con_ve!$I$6:$I$1005,"Fechada",Con_ve!$Q$6:$Q$1005,Cad_cl!AY$5))),"",IF($C737="","",SUMIFS(Con_ve!$F$6:$F$1005,Con_ve!$C$6:$C$1005,$C737,Con_ve!$I$6:$I$1005,"Fechada",Con_ve!$Q$6:$Q$1005,Cad_cl!AY$5)))</f>
        <v/>
      </c>
      <c r="AZ737" s="134" t="str">
        <f>IF(ISERR(IF($C737="","",SUMIFS(Con_ve!$F$6:$F$1005,Con_ve!$C$6:$C$1005,$C737,Con_ve!$I$6:$I$1005,"Fechada",Con_ve!$Q$6:$Q$1005,Cad_cl!AZ$5))),"",IF($C737="","",SUMIFS(Con_ve!$F$6:$F$1005,Con_ve!$C$6:$C$1005,$C737,Con_ve!$I$6:$I$1005,"Fechada",Con_ve!$Q$6:$Q$1005,Cad_cl!AZ$5)))</f>
        <v/>
      </c>
      <c r="BA737" s="134" t="str">
        <f>IF(ISERR(IF($C737="","",SUMIFS(Con_ve!$F$6:$F$1005,Con_ve!$C$6:$C$1005,$C737,Con_ve!$I$6:$I$1005,"Fechada",Con_ve!$Q$6:$Q$1005,Cad_cl!BA$5))),"",IF($C737="","",SUMIFS(Con_ve!$F$6:$F$1005,Con_ve!$C$6:$C$1005,$C737,Con_ve!$I$6:$I$1005,"Fechada",Con_ve!$Q$6:$Q$1005,Cad_cl!BA$5)))</f>
        <v/>
      </c>
      <c r="BB737" s="134">
        <f t="shared" si="33"/>
        <v>0</v>
      </c>
      <c r="BD737" s="134" t="str">
        <f>IF(ISERR(IF($C737="","",SUMIFS(Con_ve!$F$6:$F$1005,Con_ve!$C$6:$C$1005,$C737,Con_ve!$I$6:$I$1005,"Em negociação",Con_ve!$Q$6:$Q$1005,Cad_cl!BD$5))),"",IF($C737="","",SUMIFS(Con_ve!$F$6:$F$1005,Con_ve!$C$6:$C$1005,$C737,Con_ve!$I$6:$I$1005,"Em negociação",Con_ve!$Q$6:$Q$1005,Cad_cl!BD$5)))</f>
        <v/>
      </c>
      <c r="BE737" s="134" t="str">
        <f>IF(ISERR(IF($C737="","",SUMIFS(Con_ve!$F$6:$F$1005,Con_ve!$C$6:$C$1005,$C737,Con_ve!$I$6:$I$1005,"Em negociação",Con_ve!$Q$6:$Q$1005,Cad_cl!BE$5))),"",IF($C737="","",SUMIFS(Con_ve!$F$6:$F$1005,Con_ve!$C$6:$C$1005,$C737,Con_ve!$I$6:$I$1005,"Em negociação",Con_ve!$Q$6:$Q$1005,Cad_cl!BE$5)))</f>
        <v/>
      </c>
      <c r="BF737" s="134" t="str">
        <f>IF(ISERR(IF($C737="","",SUMIFS(Con_ve!$F$6:$F$1005,Con_ve!$C$6:$C$1005,$C737,Con_ve!$I$6:$I$1005,"Em negociação",Con_ve!$Q$6:$Q$1005,Cad_cl!BF$5))),"",IF($C737="","",SUMIFS(Con_ve!$F$6:$F$1005,Con_ve!$C$6:$C$1005,$C737,Con_ve!$I$6:$I$1005,"Em negociação",Con_ve!$Q$6:$Q$1005,Cad_cl!BF$5)))</f>
        <v/>
      </c>
      <c r="BG737" s="134" t="str">
        <f>IF(ISERR(IF($C737="","",SUMIFS(Con_ve!$F$6:$F$1005,Con_ve!$C$6:$C$1005,$C737,Con_ve!$I$6:$I$1005,"Em negociação",Con_ve!$Q$6:$Q$1005,Cad_cl!BG$5))),"",IF($C737="","",SUMIFS(Con_ve!$F$6:$F$1005,Con_ve!$C$6:$C$1005,$C737,Con_ve!$I$6:$I$1005,"Em negociação",Con_ve!$Q$6:$Q$1005,Cad_cl!BG$5)))</f>
        <v/>
      </c>
      <c r="BH737" s="134" t="str">
        <f>IF(ISERR(IF($C737="","",SUMIFS(Con_ve!$F$6:$F$1005,Con_ve!$C$6:$C$1005,$C737,Con_ve!$I$6:$I$1005,"Em negociação",Con_ve!$Q$6:$Q$1005,Cad_cl!BH$5))),"",IF($C737="","",SUMIFS(Con_ve!$F$6:$F$1005,Con_ve!$C$6:$C$1005,$C737,Con_ve!$I$6:$I$1005,"Em negociação",Con_ve!$Q$6:$Q$1005,Cad_cl!BH$5)))</f>
        <v/>
      </c>
      <c r="BI737" s="134" t="str">
        <f>IF(ISERR(IF($C737="","",SUMIFS(Con_ve!$F$6:$F$1005,Con_ve!$C$6:$C$1005,$C737,Con_ve!$I$6:$I$1005,"Em negociação",Con_ve!$Q$6:$Q$1005,Cad_cl!BI$5))),"",IF($C737="","",SUMIFS(Con_ve!$F$6:$F$1005,Con_ve!$C$6:$C$1005,$C737,Con_ve!$I$6:$I$1005,"Em negociação",Con_ve!$Q$6:$Q$1005,Cad_cl!BI$5)))</f>
        <v/>
      </c>
      <c r="BJ737" s="134" t="str">
        <f>IF(ISERR(IF($C737="","",SUMIFS(Con_ve!$F$6:$F$1005,Con_ve!$C$6:$C$1005,$C737,Con_ve!$I$6:$I$1005,"Em negociação",Con_ve!$Q$6:$Q$1005,Cad_cl!BJ$5))),"",IF($C737="","",SUMIFS(Con_ve!$F$6:$F$1005,Con_ve!$C$6:$C$1005,$C737,Con_ve!$I$6:$I$1005,"Em negociação",Con_ve!$Q$6:$Q$1005,Cad_cl!BJ$5)))</f>
        <v/>
      </c>
      <c r="BK737" s="134" t="str">
        <f>IF(ISERR(IF($C737="","",SUMIFS(Con_ve!$F$6:$F$1005,Con_ve!$C$6:$C$1005,$C737,Con_ve!$I$6:$I$1005,"Em negociação",Con_ve!$Q$6:$Q$1005,Cad_cl!BK$5))),"",IF($C737="","",SUMIFS(Con_ve!$F$6:$F$1005,Con_ve!$C$6:$C$1005,$C737,Con_ve!$I$6:$I$1005,"Em negociação",Con_ve!$Q$6:$Q$1005,Cad_cl!BK$5)))</f>
        <v/>
      </c>
      <c r="BL737" s="134" t="str">
        <f>IF(ISERR(IF($C737="","",SUMIFS(Con_ve!$F$6:$F$1005,Con_ve!$C$6:$C$1005,$C737,Con_ve!$I$6:$I$1005,"Em negociação",Con_ve!$Q$6:$Q$1005,Cad_cl!BL$5))),"",IF($C737="","",SUMIFS(Con_ve!$F$6:$F$1005,Con_ve!$C$6:$C$1005,$C737,Con_ve!$I$6:$I$1005,"Em negociação",Con_ve!$Q$6:$Q$1005,Cad_cl!BL$5)))</f>
        <v/>
      </c>
      <c r="BM737" s="134" t="str">
        <f>IF(ISERR(IF($C737="","",SUMIFS(Con_ve!$F$6:$F$1005,Con_ve!$C$6:$C$1005,$C737,Con_ve!$I$6:$I$1005,"Em negociação",Con_ve!$Q$6:$Q$1005,Cad_cl!BM$5))),"",IF($C737="","",SUMIFS(Con_ve!$F$6:$F$1005,Con_ve!$C$6:$C$1005,$C737,Con_ve!$I$6:$I$1005,"Em negociação",Con_ve!$Q$6:$Q$1005,Cad_cl!BM$5)))</f>
        <v/>
      </c>
      <c r="BN737" s="134" t="str">
        <f>IF(ISERR(IF($C737="","",SUMIFS(Con_ve!$F$6:$F$1005,Con_ve!$C$6:$C$1005,$C737,Con_ve!$I$6:$I$1005,"Em negociação",Con_ve!$Q$6:$Q$1005,Cad_cl!BN$5))),"",IF($C737="","",SUMIFS(Con_ve!$F$6:$F$1005,Con_ve!$C$6:$C$1005,$C737,Con_ve!$I$6:$I$1005,"Em negociação",Con_ve!$Q$6:$Q$1005,Cad_cl!BN$5)))</f>
        <v/>
      </c>
      <c r="BO737" s="134" t="str">
        <f>IF(ISERR(IF($C737="","",SUMIFS(Con_ve!$F$6:$F$1005,Con_ve!$C$6:$C$1005,$C737,Con_ve!$I$6:$I$1005,"Em negociação",Con_ve!$Q$6:$Q$1005,Cad_cl!BO$5))),"",IF($C737="","",SUMIFS(Con_ve!$F$6:$F$1005,Con_ve!$C$6:$C$1005,$C737,Con_ve!$I$6:$I$1005,"Em negociação",Con_ve!$Q$6:$Q$1005,Cad_cl!BO$5)))</f>
        <v/>
      </c>
      <c r="BP737" s="134">
        <f t="shared" si="34"/>
        <v>0</v>
      </c>
      <c r="BR737" s="125" t="str">
        <f>IF(ISERR(IF(AND($I737=Re_lo!$E$5,BR$5=VLOOKUP(Re_lo!$H$5,Re_lo!$N$5:$O$16,2,0)),AP737,"")),"",IF(AND($I737=Re_lo!$E$5,BR$5=VLOOKUP(Re_lo!$H$5,Re_lo!$N$5:$O$16,2,0)),AP737,""))</f>
        <v/>
      </c>
      <c r="BS737" s="125" t="str">
        <f>IF(ISERR(IF(AND($I737=Re_lo!$E$5,BS$5=VLOOKUP(Re_lo!$H$5,Re_lo!$N$5:$O$16,2,0)),AQ737,"")),"",IF(AND($I737=Re_lo!$E$5,BS$5=VLOOKUP(Re_lo!$H$5,Re_lo!$N$5:$O$16,2,0)),AQ737,""))</f>
        <v/>
      </c>
      <c r="BT737" s="125" t="str">
        <f>IF(ISERR(IF(AND($I737=Re_lo!$E$5,BT$5=VLOOKUP(Re_lo!$H$5,Re_lo!$N$5:$O$16,2,0)),AR737,"")),"",IF(AND($I737=Re_lo!$E$5,BT$5=VLOOKUP(Re_lo!$H$5,Re_lo!$N$5:$O$16,2,0)),AR737,""))</f>
        <v/>
      </c>
      <c r="BU737" s="125" t="str">
        <f>IF(ISERR(IF(AND($I737=Re_lo!$E$5,BU$5=VLOOKUP(Re_lo!$H$5,Re_lo!$N$5:$O$16,2,0)),AS737,"")),"",IF(AND($I737=Re_lo!$E$5,BU$5=VLOOKUP(Re_lo!$H$5,Re_lo!$N$5:$O$16,2,0)),AS737,""))</f>
        <v/>
      </c>
      <c r="BV737" s="125" t="str">
        <f>IF(ISERR(IF(AND($I737=Re_lo!$E$5,BV$5=VLOOKUP(Re_lo!$H$5,Re_lo!$N$5:$O$16,2,0)),AT737,"")),"",IF(AND($I737=Re_lo!$E$5,BV$5=VLOOKUP(Re_lo!$H$5,Re_lo!$N$5:$O$16,2,0)),AT737,""))</f>
        <v/>
      </c>
      <c r="BW737" s="125" t="str">
        <f>IF(ISERR(IF(AND($I737=Re_lo!$E$5,BW$5=VLOOKUP(Re_lo!$H$5,Re_lo!$N$5:$O$16,2,0)),AU737,"")),"",IF(AND($I737=Re_lo!$E$5,BW$5=VLOOKUP(Re_lo!$H$5,Re_lo!$N$5:$O$16,2,0)),AU737,""))</f>
        <v/>
      </c>
      <c r="BX737" s="125" t="str">
        <f>IF(ISERR(IF(AND($I737=Re_lo!$E$5,BX$5=VLOOKUP(Re_lo!$H$5,Re_lo!$N$5:$O$16,2,0)),AV737,"")),"",IF(AND($I737=Re_lo!$E$5,BX$5=VLOOKUP(Re_lo!$H$5,Re_lo!$N$5:$O$16,2,0)),AV737,""))</f>
        <v/>
      </c>
      <c r="BY737" s="125" t="str">
        <f>IF(ISERR(IF(AND($I737=Re_lo!$E$5,BY$5=VLOOKUP(Re_lo!$H$5,Re_lo!$N$5:$O$16,2,0)),AW737,"")),"",IF(AND($I737=Re_lo!$E$5,BY$5=VLOOKUP(Re_lo!$H$5,Re_lo!$N$5:$O$16,2,0)),AW737,""))</f>
        <v/>
      </c>
      <c r="BZ737" s="125" t="str">
        <f>IF(ISERR(IF(AND($I737=Re_lo!$E$5,BZ$5=VLOOKUP(Re_lo!$H$5,Re_lo!$N$5:$O$16,2,0)),AX737,"")),"",IF(AND($I737=Re_lo!$E$5,BZ$5=VLOOKUP(Re_lo!$H$5,Re_lo!$N$5:$O$16,2,0)),AX737,""))</f>
        <v/>
      </c>
      <c r="CA737" s="125" t="str">
        <f>IF(ISERR(IF(AND($I737=Re_lo!$E$5,CA$5=VLOOKUP(Re_lo!$H$5,Re_lo!$N$5:$O$16,2,0)),AY737,"")),"",IF(AND($I737=Re_lo!$E$5,CA$5=VLOOKUP(Re_lo!$H$5,Re_lo!$N$5:$O$16,2,0)),AY737,""))</f>
        <v/>
      </c>
      <c r="CB737" s="125" t="str">
        <f>IF(ISERR(IF(AND($I737=Re_lo!$E$5,CB$5=VLOOKUP(Re_lo!$H$5,Re_lo!$N$5:$O$16,2,0)),AZ737,"")),"",IF(AND($I737=Re_lo!$E$5,CB$5=VLOOKUP(Re_lo!$H$5,Re_lo!$N$5:$O$16,2,0)),AZ737,""))</f>
        <v/>
      </c>
      <c r="CC737" s="125" t="str">
        <f>IF(ISERR(IF(AND($I737=Re_lo!$E$5,CC$5=VLOOKUP(Re_lo!$H$5,Re_lo!$N$5:$O$16,2,0)),BA737,"")),"",IF(AND($I737=Re_lo!$E$5,CC$5=VLOOKUP(Re_lo!$H$5,Re_lo!$N$5:$O$16,2,0)),BA737,""))</f>
        <v/>
      </c>
      <c r="CD737" s="125" t="str">
        <f>IF(ISERR(IF(AND($I737=Re_lo!$E$5,CD$5=VLOOKUP(Re_lo!$H$5,Re_lo!$N$5:$O$16,2,0)),BB737,"")),"",IF(AND($I737=Re_lo!$E$5,CD$5=VLOOKUP(Re_lo!$H$5,Re_lo!$N$5:$O$16,2,0)),BB737,""))</f>
        <v/>
      </c>
      <c r="CF737" s="125" t="str">
        <f>IF($C737="","",COUNTIFS(Con_ve!$C$6:$C$1005,$C737,Con_ve!$Q$6:$Q$1005,Cad_cl!CF$5))</f>
        <v/>
      </c>
      <c r="CG737" s="125" t="str">
        <f>IF($C737="","",COUNTIFS(Con_ve!$C$6:$C$1005,$C737,Con_ve!$Q$6:$Q$1005,Cad_cl!CG$5))</f>
        <v/>
      </c>
      <c r="CH737" s="125" t="str">
        <f>IF($C737="","",COUNTIFS(Con_ve!$C$6:$C$1005,$C737,Con_ve!$Q$6:$Q$1005,Cad_cl!CH$5))</f>
        <v/>
      </c>
      <c r="CI737" s="125" t="str">
        <f>IF($C737="","",COUNTIFS(Con_ve!$C$6:$C$1005,$C737,Con_ve!$Q$6:$Q$1005,Cad_cl!CI$5))</f>
        <v/>
      </c>
      <c r="CJ737" s="125" t="str">
        <f>IF($C737="","",COUNTIFS(Con_ve!$C$6:$C$1005,$C737,Con_ve!$Q$6:$Q$1005,Cad_cl!CJ$5))</f>
        <v/>
      </c>
      <c r="CK737" s="125" t="str">
        <f>IF($C737="","",COUNTIFS(Con_ve!$C$6:$C$1005,$C737,Con_ve!$Q$6:$Q$1005,Cad_cl!CK$5))</f>
        <v/>
      </c>
      <c r="CL737" s="125" t="str">
        <f>IF($C737="","",COUNTIFS(Con_ve!$C$6:$C$1005,$C737,Con_ve!$Q$6:$Q$1005,Cad_cl!CL$5))</f>
        <v/>
      </c>
      <c r="CM737" s="125" t="str">
        <f>IF($C737="","",COUNTIFS(Con_ve!$C$6:$C$1005,$C737,Con_ve!$Q$6:$Q$1005,Cad_cl!CM$5))</f>
        <v/>
      </c>
      <c r="CN737" s="125" t="str">
        <f>IF($C737="","",COUNTIFS(Con_ve!$C$6:$C$1005,$C737,Con_ve!$Q$6:$Q$1005,Cad_cl!CN$5))</f>
        <v/>
      </c>
      <c r="CO737" s="125" t="str">
        <f>IF($C737="","",COUNTIFS(Con_ve!$C$6:$C$1005,$C737,Con_ve!$Q$6:$Q$1005,Cad_cl!CO$5))</f>
        <v/>
      </c>
      <c r="CP737" s="125" t="str">
        <f>IF($C737="","",COUNTIFS(Con_ve!$C$6:$C$1005,$C737,Con_ve!$Q$6:$Q$1005,Cad_cl!CP$5))</f>
        <v/>
      </c>
      <c r="CQ737" s="125" t="str">
        <f>IF($C737="","",COUNTIFS(Con_ve!$C$6:$C$1005,$C737,Con_ve!$Q$6:$Q$1005,Cad_cl!CQ$5))</f>
        <v/>
      </c>
      <c r="CR737" s="125">
        <f t="shared" si="35"/>
        <v>0</v>
      </c>
    </row>
    <row r="738" spans="3:96" ht="30" customHeight="1">
      <c r="C738" s="153"/>
      <c r="D738" s="153"/>
      <c r="E738" s="154"/>
      <c r="F738" s="153"/>
      <c r="G738" s="155"/>
      <c r="H738" s="153"/>
      <c r="I738" s="153"/>
      <c r="J738" s="132" t="s">
        <v>309</v>
      </c>
      <c r="K738" s="133" t="s">
        <v>309</v>
      </c>
      <c r="L738" s="153"/>
      <c r="M738" s="153"/>
      <c r="N738" s="153"/>
      <c r="O738" s="153"/>
      <c r="P738" s="153"/>
      <c r="Q738" s="153"/>
      <c r="AP738" s="134" t="str">
        <f>IF(ISERR(IF($C738="","",SUMIFS(Con_ve!$F$6:$F$1005,Con_ve!$C$6:$C$1005,$C738,Con_ve!$I$6:$I$1005,"Fechada",Con_ve!$Q$6:$Q$1005,Cad_cl!AP$5))),"",IF($C738="","",SUMIFS(Con_ve!$F$6:$F$1005,Con_ve!$C$6:$C$1005,$C738,Con_ve!$I$6:$I$1005,"Fechada",Con_ve!$Q$6:$Q$1005,Cad_cl!AP$5)))</f>
        <v/>
      </c>
      <c r="AQ738" s="134" t="str">
        <f>IF(ISERR(IF($C738="","",SUMIFS(Con_ve!$F$6:$F$1005,Con_ve!$C$6:$C$1005,$C738,Con_ve!$I$6:$I$1005,"Fechada",Con_ve!$Q$6:$Q$1005,Cad_cl!AQ$5))),"",IF($C738="","",SUMIFS(Con_ve!$F$6:$F$1005,Con_ve!$C$6:$C$1005,$C738,Con_ve!$I$6:$I$1005,"Fechada",Con_ve!$Q$6:$Q$1005,Cad_cl!AQ$5)))</f>
        <v/>
      </c>
      <c r="AR738" s="134" t="str">
        <f>IF(ISERR(IF($C738="","",SUMIFS(Con_ve!$F$6:$F$1005,Con_ve!$C$6:$C$1005,$C738,Con_ve!$I$6:$I$1005,"Fechada",Con_ve!$Q$6:$Q$1005,Cad_cl!AR$5))),"",IF($C738="","",SUMIFS(Con_ve!$F$6:$F$1005,Con_ve!$C$6:$C$1005,$C738,Con_ve!$I$6:$I$1005,"Fechada",Con_ve!$Q$6:$Q$1005,Cad_cl!AR$5)))</f>
        <v/>
      </c>
      <c r="AS738" s="134" t="str">
        <f>IF(ISERR(IF($C738="","",SUMIFS(Con_ve!$F$6:$F$1005,Con_ve!$C$6:$C$1005,$C738,Con_ve!$I$6:$I$1005,"Fechada",Con_ve!$Q$6:$Q$1005,Cad_cl!AS$5))),"",IF($C738="","",SUMIFS(Con_ve!$F$6:$F$1005,Con_ve!$C$6:$C$1005,$C738,Con_ve!$I$6:$I$1005,"Fechada",Con_ve!$Q$6:$Q$1005,Cad_cl!AS$5)))</f>
        <v/>
      </c>
      <c r="AT738" s="134" t="str">
        <f>IF(ISERR(IF($C738="","",SUMIFS(Con_ve!$F$6:$F$1005,Con_ve!$C$6:$C$1005,$C738,Con_ve!$I$6:$I$1005,"Fechada",Con_ve!$Q$6:$Q$1005,Cad_cl!AT$5))),"",IF($C738="","",SUMIFS(Con_ve!$F$6:$F$1005,Con_ve!$C$6:$C$1005,$C738,Con_ve!$I$6:$I$1005,"Fechada",Con_ve!$Q$6:$Q$1005,Cad_cl!AT$5)))</f>
        <v/>
      </c>
      <c r="AU738" s="134" t="str">
        <f>IF(ISERR(IF($C738="","",SUMIFS(Con_ve!$F$6:$F$1005,Con_ve!$C$6:$C$1005,$C738,Con_ve!$I$6:$I$1005,"Fechada",Con_ve!$Q$6:$Q$1005,Cad_cl!AU$5))),"",IF($C738="","",SUMIFS(Con_ve!$F$6:$F$1005,Con_ve!$C$6:$C$1005,$C738,Con_ve!$I$6:$I$1005,"Fechada",Con_ve!$Q$6:$Q$1005,Cad_cl!AU$5)))</f>
        <v/>
      </c>
      <c r="AV738" s="134" t="str">
        <f>IF(ISERR(IF($C738="","",SUMIFS(Con_ve!$F$6:$F$1005,Con_ve!$C$6:$C$1005,$C738,Con_ve!$I$6:$I$1005,"Fechada",Con_ve!$Q$6:$Q$1005,Cad_cl!AV$5))),"",IF($C738="","",SUMIFS(Con_ve!$F$6:$F$1005,Con_ve!$C$6:$C$1005,$C738,Con_ve!$I$6:$I$1005,"Fechada",Con_ve!$Q$6:$Q$1005,Cad_cl!AV$5)))</f>
        <v/>
      </c>
      <c r="AW738" s="134" t="str">
        <f>IF(ISERR(IF($C738="","",SUMIFS(Con_ve!$F$6:$F$1005,Con_ve!$C$6:$C$1005,$C738,Con_ve!$I$6:$I$1005,"Fechada",Con_ve!$Q$6:$Q$1005,Cad_cl!AW$5))),"",IF($C738="","",SUMIFS(Con_ve!$F$6:$F$1005,Con_ve!$C$6:$C$1005,$C738,Con_ve!$I$6:$I$1005,"Fechada",Con_ve!$Q$6:$Q$1005,Cad_cl!AW$5)))</f>
        <v/>
      </c>
      <c r="AX738" s="134" t="str">
        <f>IF(ISERR(IF($C738="","",SUMIFS(Con_ve!$F$6:$F$1005,Con_ve!$C$6:$C$1005,$C738,Con_ve!$I$6:$I$1005,"Fechada",Con_ve!$Q$6:$Q$1005,Cad_cl!AX$5))),"",IF($C738="","",SUMIFS(Con_ve!$F$6:$F$1005,Con_ve!$C$6:$C$1005,$C738,Con_ve!$I$6:$I$1005,"Fechada",Con_ve!$Q$6:$Q$1005,Cad_cl!AX$5)))</f>
        <v/>
      </c>
      <c r="AY738" s="134" t="str">
        <f>IF(ISERR(IF($C738="","",SUMIFS(Con_ve!$F$6:$F$1005,Con_ve!$C$6:$C$1005,$C738,Con_ve!$I$6:$I$1005,"Fechada",Con_ve!$Q$6:$Q$1005,Cad_cl!AY$5))),"",IF($C738="","",SUMIFS(Con_ve!$F$6:$F$1005,Con_ve!$C$6:$C$1005,$C738,Con_ve!$I$6:$I$1005,"Fechada",Con_ve!$Q$6:$Q$1005,Cad_cl!AY$5)))</f>
        <v/>
      </c>
      <c r="AZ738" s="134" t="str">
        <f>IF(ISERR(IF($C738="","",SUMIFS(Con_ve!$F$6:$F$1005,Con_ve!$C$6:$C$1005,$C738,Con_ve!$I$6:$I$1005,"Fechada",Con_ve!$Q$6:$Q$1005,Cad_cl!AZ$5))),"",IF($C738="","",SUMIFS(Con_ve!$F$6:$F$1005,Con_ve!$C$6:$C$1005,$C738,Con_ve!$I$6:$I$1005,"Fechada",Con_ve!$Q$6:$Q$1005,Cad_cl!AZ$5)))</f>
        <v/>
      </c>
      <c r="BA738" s="134" t="str">
        <f>IF(ISERR(IF($C738="","",SUMIFS(Con_ve!$F$6:$F$1005,Con_ve!$C$6:$C$1005,$C738,Con_ve!$I$6:$I$1005,"Fechada",Con_ve!$Q$6:$Q$1005,Cad_cl!BA$5))),"",IF($C738="","",SUMIFS(Con_ve!$F$6:$F$1005,Con_ve!$C$6:$C$1005,$C738,Con_ve!$I$6:$I$1005,"Fechada",Con_ve!$Q$6:$Q$1005,Cad_cl!BA$5)))</f>
        <v/>
      </c>
      <c r="BB738" s="134">
        <f t="shared" si="33"/>
        <v>0</v>
      </c>
      <c r="BD738" s="134" t="str">
        <f>IF(ISERR(IF($C738="","",SUMIFS(Con_ve!$F$6:$F$1005,Con_ve!$C$6:$C$1005,$C738,Con_ve!$I$6:$I$1005,"Em negociação",Con_ve!$Q$6:$Q$1005,Cad_cl!BD$5))),"",IF($C738="","",SUMIFS(Con_ve!$F$6:$F$1005,Con_ve!$C$6:$C$1005,$C738,Con_ve!$I$6:$I$1005,"Em negociação",Con_ve!$Q$6:$Q$1005,Cad_cl!BD$5)))</f>
        <v/>
      </c>
      <c r="BE738" s="134" t="str">
        <f>IF(ISERR(IF($C738="","",SUMIFS(Con_ve!$F$6:$F$1005,Con_ve!$C$6:$C$1005,$C738,Con_ve!$I$6:$I$1005,"Em negociação",Con_ve!$Q$6:$Q$1005,Cad_cl!BE$5))),"",IF($C738="","",SUMIFS(Con_ve!$F$6:$F$1005,Con_ve!$C$6:$C$1005,$C738,Con_ve!$I$6:$I$1005,"Em negociação",Con_ve!$Q$6:$Q$1005,Cad_cl!BE$5)))</f>
        <v/>
      </c>
      <c r="BF738" s="134" t="str">
        <f>IF(ISERR(IF($C738="","",SUMIFS(Con_ve!$F$6:$F$1005,Con_ve!$C$6:$C$1005,$C738,Con_ve!$I$6:$I$1005,"Em negociação",Con_ve!$Q$6:$Q$1005,Cad_cl!BF$5))),"",IF($C738="","",SUMIFS(Con_ve!$F$6:$F$1005,Con_ve!$C$6:$C$1005,$C738,Con_ve!$I$6:$I$1005,"Em negociação",Con_ve!$Q$6:$Q$1005,Cad_cl!BF$5)))</f>
        <v/>
      </c>
      <c r="BG738" s="134" t="str">
        <f>IF(ISERR(IF($C738="","",SUMIFS(Con_ve!$F$6:$F$1005,Con_ve!$C$6:$C$1005,$C738,Con_ve!$I$6:$I$1005,"Em negociação",Con_ve!$Q$6:$Q$1005,Cad_cl!BG$5))),"",IF($C738="","",SUMIFS(Con_ve!$F$6:$F$1005,Con_ve!$C$6:$C$1005,$C738,Con_ve!$I$6:$I$1005,"Em negociação",Con_ve!$Q$6:$Q$1005,Cad_cl!BG$5)))</f>
        <v/>
      </c>
      <c r="BH738" s="134" t="str">
        <f>IF(ISERR(IF($C738="","",SUMIFS(Con_ve!$F$6:$F$1005,Con_ve!$C$6:$C$1005,$C738,Con_ve!$I$6:$I$1005,"Em negociação",Con_ve!$Q$6:$Q$1005,Cad_cl!BH$5))),"",IF($C738="","",SUMIFS(Con_ve!$F$6:$F$1005,Con_ve!$C$6:$C$1005,$C738,Con_ve!$I$6:$I$1005,"Em negociação",Con_ve!$Q$6:$Q$1005,Cad_cl!BH$5)))</f>
        <v/>
      </c>
      <c r="BI738" s="134" t="str">
        <f>IF(ISERR(IF($C738="","",SUMIFS(Con_ve!$F$6:$F$1005,Con_ve!$C$6:$C$1005,$C738,Con_ve!$I$6:$I$1005,"Em negociação",Con_ve!$Q$6:$Q$1005,Cad_cl!BI$5))),"",IF($C738="","",SUMIFS(Con_ve!$F$6:$F$1005,Con_ve!$C$6:$C$1005,$C738,Con_ve!$I$6:$I$1005,"Em negociação",Con_ve!$Q$6:$Q$1005,Cad_cl!BI$5)))</f>
        <v/>
      </c>
      <c r="BJ738" s="134" t="str">
        <f>IF(ISERR(IF($C738="","",SUMIFS(Con_ve!$F$6:$F$1005,Con_ve!$C$6:$C$1005,$C738,Con_ve!$I$6:$I$1005,"Em negociação",Con_ve!$Q$6:$Q$1005,Cad_cl!BJ$5))),"",IF($C738="","",SUMIFS(Con_ve!$F$6:$F$1005,Con_ve!$C$6:$C$1005,$C738,Con_ve!$I$6:$I$1005,"Em negociação",Con_ve!$Q$6:$Q$1005,Cad_cl!BJ$5)))</f>
        <v/>
      </c>
      <c r="BK738" s="134" t="str">
        <f>IF(ISERR(IF($C738="","",SUMIFS(Con_ve!$F$6:$F$1005,Con_ve!$C$6:$C$1005,$C738,Con_ve!$I$6:$I$1005,"Em negociação",Con_ve!$Q$6:$Q$1005,Cad_cl!BK$5))),"",IF($C738="","",SUMIFS(Con_ve!$F$6:$F$1005,Con_ve!$C$6:$C$1005,$C738,Con_ve!$I$6:$I$1005,"Em negociação",Con_ve!$Q$6:$Q$1005,Cad_cl!BK$5)))</f>
        <v/>
      </c>
      <c r="BL738" s="134" t="str">
        <f>IF(ISERR(IF($C738="","",SUMIFS(Con_ve!$F$6:$F$1005,Con_ve!$C$6:$C$1005,$C738,Con_ve!$I$6:$I$1005,"Em negociação",Con_ve!$Q$6:$Q$1005,Cad_cl!BL$5))),"",IF($C738="","",SUMIFS(Con_ve!$F$6:$F$1005,Con_ve!$C$6:$C$1005,$C738,Con_ve!$I$6:$I$1005,"Em negociação",Con_ve!$Q$6:$Q$1005,Cad_cl!BL$5)))</f>
        <v/>
      </c>
      <c r="BM738" s="134" t="str">
        <f>IF(ISERR(IF($C738="","",SUMIFS(Con_ve!$F$6:$F$1005,Con_ve!$C$6:$C$1005,$C738,Con_ve!$I$6:$I$1005,"Em negociação",Con_ve!$Q$6:$Q$1005,Cad_cl!BM$5))),"",IF($C738="","",SUMIFS(Con_ve!$F$6:$F$1005,Con_ve!$C$6:$C$1005,$C738,Con_ve!$I$6:$I$1005,"Em negociação",Con_ve!$Q$6:$Q$1005,Cad_cl!BM$5)))</f>
        <v/>
      </c>
      <c r="BN738" s="134" t="str">
        <f>IF(ISERR(IF($C738="","",SUMIFS(Con_ve!$F$6:$F$1005,Con_ve!$C$6:$C$1005,$C738,Con_ve!$I$6:$I$1005,"Em negociação",Con_ve!$Q$6:$Q$1005,Cad_cl!BN$5))),"",IF($C738="","",SUMIFS(Con_ve!$F$6:$F$1005,Con_ve!$C$6:$C$1005,$C738,Con_ve!$I$6:$I$1005,"Em negociação",Con_ve!$Q$6:$Q$1005,Cad_cl!BN$5)))</f>
        <v/>
      </c>
      <c r="BO738" s="134" t="str">
        <f>IF(ISERR(IF($C738="","",SUMIFS(Con_ve!$F$6:$F$1005,Con_ve!$C$6:$C$1005,$C738,Con_ve!$I$6:$I$1005,"Em negociação",Con_ve!$Q$6:$Q$1005,Cad_cl!BO$5))),"",IF($C738="","",SUMIFS(Con_ve!$F$6:$F$1005,Con_ve!$C$6:$C$1005,$C738,Con_ve!$I$6:$I$1005,"Em negociação",Con_ve!$Q$6:$Q$1005,Cad_cl!BO$5)))</f>
        <v/>
      </c>
      <c r="BP738" s="134">
        <f t="shared" si="34"/>
        <v>0</v>
      </c>
      <c r="BR738" s="125" t="str">
        <f>IF(ISERR(IF(AND($I738=Re_lo!$E$5,BR$5=VLOOKUP(Re_lo!$H$5,Re_lo!$N$5:$O$16,2,0)),AP738,"")),"",IF(AND($I738=Re_lo!$E$5,BR$5=VLOOKUP(Re_lo!$H$5,Re_lo!$N$5:$O$16,2,0)),AP738,""))</f>
        <v/>
      </c>
      <c r="BS738" s="125" t="str">
        <f>IF(ISERR(IF(AND($I738=Re_lo!$E$5,BS$5=VLOOKUP(Re_lo!$H$5,Re_lo!$N$5:$O$16,2,0)),AQ738,"")),"",IF(AND($I738=Re_lo!$E$5,BS$5=VLOOKUP(Re_lo!$H$5,Re_lo!$N$5:$O$16,2,0)),AQ738,""))</f>
        <v/>
      </c>
      <c r="BT738" s="125" t="str">
        <f>IF(ISERR(IF(AND($I738=Re_lo!$E$5,BT$5=VLOOKUP(Re_lo!$H$5,Re_lo!$N$5:$O$16,2,0)),AR738,"")),"",IF(AND($I738=Re_lo!$E$5,BT$5=VLOOKUP(Re_lo!$H$5,Re_lo!$N$5:$O$16,2,0)),AR738,""))</f>
        <v/>
      </c>
      <c r="BU738" s="125" t="str">
        <f>IF(ISERR(IF(AND($I738=Re_lo!$E$5,BU$5=VLOOKUP(Re_lo!$H$5,Re_lo!$N$5:$O$16,2,0)),AS738,"")),"",IF(AND($I738=Re_lo!$E$5,BU$5=VLOOKUP(Re_lo!$H$5,Re_lo!$N$5:$O$16,2,0)),AS738,""))</f>
        <v/>
      </c>
      <c r="BV738" s="125" t="str">
        <f>IF(ISERR(IF(AND($I738=Re_lo!$E$5,BV$5=VLOOKUP(Re_lo!$H$5,Re_lo!$N$5:$O$16,2,0)),AT738,"")),"",IF(AND($I738=Re_lo!$E$5,BV$5=VLOOKUP(Re_lo!$H$5,Re_lo!$N$5:$O$16,2,0)),AT738,""))</f>
        <v/>
      </c>
      <c r="BW738" s="125" t="str">
        <f>IF(ISERR(IF(AND($I738=Re_lo!$E$5,BW$5=VLOOKUP(Re_lo!$H$5,Re_lo!$N$5:$O$16,2,0)),AU738,"")),"",IF(AND($I738=Re_lo!$E$5,BW$5=VLOOKUP(Re_lo!$H$5,Re_lo!$N$5:$O$16,2,0)),AU738,""))</f>
        <v/>
      </c>
      <c r="BX738" s="125" t="str">
        <f>IF(ISERR(IF(AND($I738=Re_lo!$E$5,BX$5=VLOOKUP(Re_lo!$H$5,Re_lo!$N$5:$O$16,2,0)),AV738,"")),"",IF(AND($I738=Re_lo!$E$5,BX$5=VLOOKUP(Re_lo!$H$5,Re_lo!$N$5:$O$16,2,0)),AV738,""))</f>
        <v/>
      </c>
      <c r="BY738" s="125" t="str">
        <f>IF(ISERR(IF(AND($I738=Re_lo!$E$5,BY$5=VLOOKUP(Re_lo!$H$5,Re_lo!$N$5:$O$16,2,0)),AW738,"")),"",IF(AND($I738=Re_lo!$E$5,BY$5=VLOOKUP(Re_lo!$H$5,Re_lo!$N$5:$O$16,2,0)),AW738,""))</f>
        <v/>
      </c>
      <c r="BZ738" s="125" t="str">
        <f>IF(ISERR(IF(AND($I738=Re_lo!$E$5,BZ$5=VLOOKUP(Re_lo!$H$5,Re_lo!$N$5:$O$16,2,0)),AX738,"")),"",IF(AND($I738=Re_lo!$E$5,BZ$5=VLOOKUP(Re_lo!$H$5,Re_lo!$N$5:$O$16,2,0)),AX738,""))</f>
        <v/>
      </c>
      <c r="CA738" s="125" t="str">
        <f>IF(ISERR(IF(AND($I738=Re_lo!$E$5,CA$5=VLOOKUP(Re_lo!$H$5,Re_lo!$N$5:$O$16,2,0)),AY738,"")),"",IF(AND($I738=Re_lo!$E$5,CA$5=VLOOKUP(Re_lo!$H$5,Re_lo!$N$5:$O$16,2,0)),AY738,""))</f>
        <v/>
      </c>
      <c r="CB738" s="125" t="str">
        <f>IF(ISERR(IF(AND($I738=Re_lo!$E$5,CB$5=VLOOKUP(Re_lo!$H$5,Re_lo!$N$5:$O$16,2,0)),AZ738,"")),"",IF(AND($I738=Re_lo!$E$5,CB$5=VLOOKUP(Re_lo!$H$5,Re_lo!$N$5:$O$16,2,0)),AZ738,""))</f>
        <v/>
      </c>
      <c r="CC738" s="125" t="str">
        <f>IF(ISERR(IF(AND($I738=Re_lo!$E$5,CC$5=VLOOKUP(Re_lo!$H$5,Re_lo!$N$5:$O$16,2,0)),BA738,"")),"",IF(AND($I738=Re_lo!$E$5,CC$5=VLOOKUP(Re_lo!$H$5,Re_lo!$N$5:$O$16,2,0)),BA738,""))</f>
        <v/>
      </c>
      <c r="CD738" s="125" t="str">
        <f>IF(ISERR(IF(AND($I738=Re_lo!$E$5,CD$5=VLOOKUP(Re_lo!$H$5,Re_lo!$N$5:$O$16,2,0)),BB738,"")),"",IF(AND($I738=Re_lo!$E$5,CD$5=VLOOKUP(Re_lo!$H$5,Re_lo!$N$5:$O$16,2,0)),BB738,""))</f>
        <v/>
      </c>
      <c r="CF738" s="125" t="str">
        <f>IF($C738="","",COUNTIFS(Con_ve!$C$6:$C$1005,$C738,Con_ve!$Q$6:$Q$1005,Cad_cl!CF$5))</f>
        <v/>
      </c>
      <c r="CG738" s="125" t="str">
        <f>IF($C738="","",COUNTIFS(Con_ve!$C$6:$C$1005,$C738,Con_ve!$Q$6:$Q$1005,Cad_cl!CG$5))</f>
        <v/>
      </c>
      <c r="CH738" s="125" t="str">
        <f>IF($C738="","",COUNTIFS(Con_ve!$C$6:$C$1005,$C738,Con_ve!$Q$6:$Q$1005,Cad_cl!CH$5))</f>
        <v/>
      </c>
      <c r="CI738" s="125" t="str">
        <f>IF($C738="","",COUNTIFS(Con_ve!$C$6:$C$1005,$C738,Con_ve!$Q$6:$Q$1005,Cad_cl!CI$5))</f>
        <v/>
      </c>
      <c r="CJ738" s="125" t="str">
        <f>IF($C738="","",COUNTIFS(Con_ve!$C$6:$C$1005,$C738,Con_ve!$Q$6:$Q$1005,Cad_cl!CJ$5))</f>
        <v/>
      </c>
      <c r="CK738" s="125" t="str">
        <f>IF($C738="","",COUNTIFS(Con_ve!$C$6:$C$1005,$C738,Con_ve!$Q$6:$Q$1005,Cad_cl!CK$5))</f>
        <v/>
      </c>
      <c r="CL738" s="125" t="str">
        <f>IF($C738="","",COUNTIFS(Con_ve!$C$6:$C$1005,$C738,Con_ve!$Q$6:$Q$1005,Cad_cl!CL$5))</f>
        <v/>
      </c>
      <c r="CM738" s="125" t="str">
        <f>IF($C738="","",COUNTIFS(Con_ve!$C$6:$C$1005,$C738,Con_ve!$Q$6:$Q$1005,Cad_cl!CM$5))</f>
        <v/>
      </c>
      <c r="CN738" s="125" t="str">
        <f>IF($C738="","",COUNTIFS(Con_ve!$C$6:$C$1005,$C738,Con_ve!$Q$6:$Q$1005,Cad_cl!CN$5))</f>
        <v/>
      </c>
      <c r="CO738" s="125" t="str">
        <f>IF($C738="","",COUNTIFS(Con_ve!$C$6:$C$1005,$C738,Con_ve!$Q$6:$Q$1005,Cad_cl!CO$5))</f>
        <v/>
      </c>
      <c r="CP738" s="125" t="str">
        <f>IF($C738="","",COUNTIFS(Con_ve!$C$6:$C$1005,$C738,Con_ve!$Q$6:$Q$1005,Cad_cl!CP$5))</f>
        <v/>
      </c>
      <c r="CQ738" s="125" t="str">
        <f>IF($C738="","",COUNTIFS(Con_ve!$C$6:$C$1005,$C738,Con_ve!$Q$6:$Q$1005,Cad_cl!CQ$5))</f>
        <v/>
      </c>
      <c r="CR738" s="125">
        <f t="shared" si="35"/>
        <v>0</v>
      </c>
    </row>
    <row r="739" spans="3:96" ht="30" customHeight="1">
      <c r="C739" s="153"/>
      <c r="D739" s="153"/>
      <c r="E739" s="154"/>
      <c r="F739" s="153"/>
      <c r="G739" s="155"/>
      <c r="H739" s="153"/>
      <c r="I739" s="153"/>
      <c r="J739" s="132" t="s">
        <v>309</v>
      </c>
      <c r="K739" s="133" t="s">
        <v>309</v>
      </c>
      <c r="L739" s="153"/>
      <c r="M739" s="153"/>
      <c r="N739" s="153"/>
      <c r="O739" s="153"/>
      <c r="P739" s="153"/>
      <c r="Q739" s="153"/>
      <c r="AP739" s="134" t="str">
        <f>IF(ISERR(IF($C739="","",SUMIFS(Con_ve!$F$6:$F$1005,Con_ve!$C$6:$C$1005,$C739,Con_ve!$I$6:$I$1005,"Fechada",Con_ve!$Q$6:$Q$1005,Cad_cl!AP$5))),"",IF($C739="","",SUMIFS(Con_ve!$F$6:$F$1005,Con_ve!$C$6:$C$1005,$C739,Con_ve!$I$6:$I$1005,"Fechada",Con_ve!$Q$6:$Q$1005,Cad_cl!AP$5)))</f>
        <v/>
      </c>
      <c r="AQ739" s="134" t="str">
        <f>IF(ISERR(IF($C739="","",SUMIFS(Con_ve!$F$6:$F$1005,Con_ve!$C$6:$C$1005,$C739,Con_ve!$I$6:$I$1005,"Fechada",Con_ve!$Q$6:$Q$1005,Cad_cl!AQ$5))),"",IF($C739="","",SUMIFS(Con_ve!$F$6:$F$1005,Con_ve!$C$6:$C$1005,$C739,Con_ve!$I$6:$I$1005,"Fechada",Con_ve!$Q$6:$Q$1005,Cad_cl!AQ$5)))</f>
        <v/>
      </c>
      <c r="AR739" s="134" t="str">
        <f>IF(ISERR(IF($C739="","",SUMIFS(Con_ve!$F$6:$F$1005,Con_ve!$C$6:$C$1005,$C739,Con_ve!$I$6:$I$1005,"Fechada",Con_ve!$Q$6:$Q$1005,Cad_cl!AR$5))),"",IF($C739="","",SUMIFS(Con_ve!$F$6:$F$1005,Con_ve!$C$6:$C$1005,$C739,Con_ve!$I$6:$I$1005,"Fechada",Con_ve!$Q$6:$Q$1005,Cad_cl!AR$5)))</f>
        <v/>
      </c>
      <c r="AS739" s="134" t="str">
        <f>IF(ISERR(IF($C739="","",SUMIFS(Con_ve!$F$6:$F$1005,Con_ve!$C$6:$C$1005,$C739,Con_ve!$I$6:$I$1005,"Fechada",Con_ve!$Q$6:$Q$1005,Cad_cl!AS$5))),"",IF($C739="","",SUMIFS(Con_ve!$F$6:$F$1005,Con_ve!$C$6:$C$1005,$C739,Con_ve!$I$6:$I$1005,"Fechada",Con_ve!$Q$6:$Q$1005,Cad_cl!AS$5)))</f>
        <v/>
      </c>
      <c r="AT739" s="134" t="str">
        <f>IF(ISERR(IF($C739="","",SUMIFS(Con_ve!$F$6:$F$1005,Con_ve!$C$6:$C$1005,$C739,Con_ve!$I$6:$I$1005,"Fechada",Con_ve!$Q$6:$Q$1005,Cad_cl!AT$5))),"",IF($C739="","",SUMIFS(Con_ve!$F$6:$F$1005,Con_ve!$C$6:$C$1005,$C739,Con_ve!$I$6:$I$1005,"Fechada",Con_ve!$Q$6:$Q$1005,Cad_cl!AT$5)))</f>
        <v/>
      </c>
      <c r="AU739" s="134" t="str">
        <f>IF(ISERR(IF($C739="","",SUMIFS(Con_ve!$F$6:$F$1005,Con_ve!$C$6:$C$1005,$C739,Con_ve!$I$6:$I$1005,"Fechada",Con_ve!$Q$6:$Q$1005,Cad_cl!AU$5))),"",IF($C739="","",SUMIFS(Con_ve!$F$6:$F$1005,Con_ve!$C$6:$C$1005,$C739,Con_ve!$I$6:$I$1005,"Fechada",Con_ve!$Q$6:$Q$1005,Cad_cl!AU$5)))</f>
        <v/>
      </c>
      <c r="AV739" s="134" t="str">
        <f>IF(ISERR(IF($C739="","",SUMIFS(Con_ve!$F$6:$F$1005,Con_ve!$C$6:$C$1005,$C739,Con_ve!$I$6:$I$1005,"Fechada",Con_ve!$Q$6:$Q$1005,Cad_cl!AV$5))),"",IF($C739="","",SUMIFS(Con_ve!$F$6:$F$1005,Con_ve!$C$6:$C$1005,$C739,Con_ve!$I$6:$I$1005,"Fechada",Con_ve!$Q$6:$Q$1005,Cad_cl!AV$5)))</f>
        <v/>
      </c>
      <c r="AW739" s="134" t="str">
        <f>IF(ISERR(IF($C739="","",SUMIFS(Con_ve!$F$6:$F$1005,Con_ve!$C$6:$C$1005,$C739,Con_ve!$I$6:$I$1005,"Fechada",Con_ve!$Q$6:$Q$1005,Cad_cl!AW$5))),"",IF($C739="","",SUMIFS(Con_ve!$F$6:$F$1005,Con_ve!$C$6:$C$1005,$C739,Con_ve!$I$6:$I$1005,"Fechada",Con_ve!$Q$6:$Q$1005,Cad_cl!AW$5)))</f>
        <v/>
      </c>
      <c r="AX739" s="134" t="str">
        <f>IF(ISERR(IF($C739="","",SUMIFS(Con_ve!$F$6:$F$1005,Con_ve!$C$6:$C$1005,$C739,Con_ve!$I$6:$I$1005,"Fechada",Con_ve!$Q$6:$Q$1005,Cad_cl!AX$5))),"",IF($C739="","",SUMIFS(Con_ve!$F$6:$F$1005,Con_ve!$C$6:$C$1005,$C739,Con_ve!$I$6:$I$1005,"Fechada",Con_ve!$Q$6:$Q$1005,Cad_cl!AX$5)))</f>
        <v/>
      </c>
      <c r="AY739" s="134" t="str">
        <f>IF(ISERR(IF($C739="","",SUMIFS(Con_ve!$F$6:$F$1005,Con_ve!$C$6:$C$1005,$C739,Con_ve!$I$6:$I$1005,"Fechada",Con_ve!$Q$6:$Q$1005,Cad_cl!AY$5))),"",IF($C739="","",SUMIFS(Con_ve!$F$6:$F$1005,Con_ve!$C$6:$C$1005,$C739,Con_ve!$I$6:$I$1005,"Fechada",Con_ve!$Q$6:$Q$1005,Cad_cl!AY$5)))</f>
        <v/>
      </c>
      <c r="AZ739" s="134" t="str">
        <f>IF(ISERR(IF($C739="","",SUMIFS(Con_ve!$F$6:$F$1005,Con_ve!$C$6:$C$1005,$C739,Con_ve!$I$6:$I$1005,"Fechada",Con_ve!$Q$6:$Q$1005,Cad_cl!AZ$5))),"",IF($C739="","",SUMIFS(Con_ve!$F$6:$F$1005,Con_ve!$C$6:$C$1005,$C739,Con_ve!$I$6:$I$1005,"Fechada",Con_ve!$Q$6:$Q$1005,Cad_cl!AZ$5)))</f>
        <v/>
      </c>
      <c r="BA739" s="134" t="str">
        <f>IF(ISERR(IF($C739="","",SUMIFS(Con_ve!$F$6:$F$1005,Con_ve!$C$6:$C$1005,$C739,Con_ve!$I$6:$I$1005,"Fechada",Con_ve!$Q$6:$Q$1005,Cad_cl!BA$5))),"",IF($C739="","",SUMIFS(Con_ve!$F$6:$F$1005,Con_ve!$C$6:$C$1005,$C739,Con_ve!$I$6:$I$1005,"Fechada",Con_ve!$Q$6:$Q$1005,Cad_cl!BA$5)))</f>
        <v/>
      </c>
      <c r="BB739" s="134">
        <f t="shared" si="33"/>
        <v>0</v>
      </c>
      <c r="BD739" s="134" t="str">
        <f>IF(ISERR(IF($C739="","",SUMIFS(Con_ve!$F$6:$F$1005,Con_ve!$C$6:$C$1005,$C739,Con_ve!$I$6:$I$1005,"Em negociação",Con_ve!$Q$6:$Q$1005,Cad_cl!BD$5))),"",IF($C739="","",SUMIFS(Con_ve!$F$6:$F$1005,Con_ve!$C$6:$C$1005,$C739,Con_ve!$I$6:$I$1005,"Em negociação",Con_ve!$Q$6:$Q$1005,Cad_cl!BD$5)))</f>
        <v/>
      </c>
      <c r="BE739" s="134" t="str">
        <f>IF(ISERR(IF($C739="","",SUMIFS(Con_ve!$F$6:$F$1005,Con_ve!$C$6:$C$1005,$C739,Con_ve!$I$6:$I$1005,"Em negociação",Con_ve!$Q$6:$Q$1005,Cad_cl!BE$5))),"",IF($C739="","",SUMIFS(Con_ve!$F$6:$F$1005,Con_ve!$C$6:$C$1005,$C739,Con_ve!$I$6:$I$1005,"Em negociação",Con_ve!$Q$6:$Q$1005,Cad_cl!BE$5)))</f>
        <v/>
      </c>
      <c r="BF739" s="134" t="str">
        <f>IF(ISERR(IF($C739="","",SUMIFS(Con_ve!$F$6:$F$1005,Con_ve!$C$6:$C$1005,$C739,Con_ve!$I$6:$I$1005,"Em negociação",Con_ve!$Q$6:$Q$1005,Cad_cl!BF$5))),"",IF($C739="","",SUMIFS(Con_ve!$F$6:$F$1005,Con_ve!$C$6:$C$1005,$C739,Con_ve!$I$6:$I$1005,"Em negociação",Con_ve!$Q$6:$Q$1005,Cad_cl!BF$5)))</f>
        <v/>
      </c>
      <c r="BG739" s="134" t="str">
        <f>IF(ISERR(IF($C739="","",SUMIFS(Con_ve!$F$6:$F$1005,Con_ve!$C$6:$C$1005,$C739,Con_ve!$I$6:$I$1005,"Em negociação",Con_ve!$Q$6:$Q$1005,Cad_cl!BG$5))),"",IF($C739="","",SUMIFS(Con_ve!$F$6:$F$1005,Con_ve!$C$6:$C$1005,$C739,Con_ve!$I$6:$I$1005,"Em negociação",Con_ve!$Q$6:$Q$1005,Cad_cl!BG$5)))</f>
        <v/>
      </c>
      <c r="BH739" s="134" t="str">
        <f>IF(ISERR(IF($C739="","",SUMIFS(Con_ve!$F$6:$F$1005,Con_ve!$C$6:$C$1005,$C739,Con_ve!$I$6:$I$1005,"Em negociação",Con_ve!$Q$6:$Q$1005,Cad_cl!BH$5))),"",IF($C739="","",SUMIFS(Con_ve!$F$6:$F$1005,Con_ve!$C$6:$C$1005,$C739,Con_ve!$I$6:$I$1005,"Em negociação",Con_ve!$Q$6:$Q$1005,Cad_cl!BH$5)))</f>
        <v/>
      </c>
      <c r="BI739" s="134" t="str">
        <f>IF(ISERR(IF($C739="","",SUMIFS(Con_ve!$F$6:$F$1005,Con_ve!$C$6:$C$1005,$C739,Con_ve!$I$6:$I$1005,"Em negociação",Con_ve!$Q$6:$Q$1005,Cad_cl!BI$5))),"",IF($C739="","",SUMIFS(Con_ve!$F$6:$F$1005,Con_ve!$C$6:$C$1005,$C739,Con_ve!$I$6:$I$1005,"Em negociação",Con_ve!$Q$6:$Q$1005,Cad_cl!BI$5)))</f>
        <v/>
      </c>
      <c r="BJ739" s="134" t="str">
        <f>IF(ISERR(IF($C739="","",SUMIFS(Con_ve!$F$6:$F$1005,Con_ve!$C$6:$C$1005,$C739,Con_ve!$I$6:$I$1005,"Em negociação",Con_ve!$Q$6:$Q$1005,Cad_cl!BJ$5))),"",IF($C739="","",SUMIFS(Con_ve!$F$6:$F$1005,Con_ve!$C$6:$C$1005,$C739,Con_ve!$I$6:$I$1005,"Em negociação",Con_ve!$Q$6:$Q$1005,Cad_cl!BJ$5)))</f>
        <v/>
      </c>
      <c r="BK739" s="134" t="str">
        <f>IF(ISERR(IF($C739="","",SUMIFS(Con_ve!$F$6:$F$1005,Con_ve!$C$6:$C$1005,$C739,Con_ve!$I$6:$I$1005,"Em negociação",Con_ve!$Q$6:$Q$1005,Cad_cl!BK$5))),"",IF($C739="","",SUMIFS(Con_ve!$F$6:$F$1005,Con_ve!$C$6:$C$1005,$C739,Con_ve!$I$6:$I$1005,"Em negociação",Con_ve!$Q$6:$Q$1005,Cad_cl!BK$5)))</f>
        <v/>
      </c>
      <c r="BL739" s="134" t="str">
        <f>IF(ISERR(IF($C739="","",SUMIFS(Con_ve!$F$6:$F$1005,Con_ve!$C$6:$C$1005,$C739,Con_ve!$I$6:$I$1005,"Em negociação",Con_ve!$Q$6:$Q$1005,Cad_cl!BL$5))),"",IF($C739="","",SUMIFS(Con_ve!$F$6:$F$1005,Con_ve!$C$6:$C$1005,$C739,Con_ve!$I$6:$I$1005,"Em negociação",Con_ve!$Q$6:$Q$1005,Cad_cl!BL$5)))</f>
        <v/>
      </c>
      <c r="BM739" s="134" t="str">
        <f>IF(ISERR(IF($C739="","",SUMIFS(Con_ve!$F$6:$F$1005,Con_ve!$C$6:$C$1005,$C739,Con_ve!$I$6:$I$1005,"Em negociação",Con_ve!$Q$6:$Q$1005,Cad_cl!BM$5))),"",IF($C739="","",SUMIFS(Con_ve!$F$6:$F$1005,Con_ve!$C$6:$C$1005,$C739,Con_ve!$I$6:$I$1005,"Em negociação",Con_ve!$Q$6:$Q$1005,Cad_cl!BM$5)))</f>
        <v/>
      </c>
      <c r="BN739" s="134" t="str">
        <f>IF(ISERR(IF($C739="","",SUMIFS(Con_ve!$F$6:$F$1005,Con_ve!$C$6:$C$1005,$C739,Con_ve!$I$6:$I$1005,"Em negociação",Con_ve!$Q$6:$Q$1005,Cad_cl!BN$5))),"",IF($C739="","",SUMIFS(Con_ve!$F$6:$F$1005,Con_ve!$C$6:$C$1005,$C739,Con_ve!$I$6:$I$1005,"Em negociação",Con_ve!$Q$6:$Q$1005,Cad_cl!BN$5)))</f>
        <v/>
      </c>
      <c r="BO739" s="134" t="str">
        <f>IF(ISERR(IF($C739="","",SUMIFS(Con_ve!$F$6:$F$1005,Con_ve!$C$6:$C$1005,$C739,Con_ve!$I$6:$I$1005,"Em negociação",Con_ve!$Q$6:$Q$1005,Cad_cl!BO$5))),"",IF($C739="","",SUMIFS(Con_ve!$F$6:$F$1005,Con_ve!$C$6:$C$1005,$C739,Con_ve!$I$6:$I$1005,"Em negociação",Con_ve!$Q$6:$Q$1005,Cad_cl!BO$5)))</f>
        <v/>
      </c>
      <c r="BP739" s="134">
        <f t="shared" si="34"/>
        <v>0</v>
      </c>
      <c r="BR739" s="125" t="str">
        <f>IF(ISERR(IF(AND($I739=Re_lo!$E$5,BR$5=VLOOKUP(Re_lo!$H$5,Re_lo!$N$5:$O$16,2,0)),AP739,"")),"",IF(AND($I739=Re_lo!$E$5,BR$5=VLOOKUP(Re_lo!$H$5,Re_lo!$N$5:$O$16,2,0)),AP739,""))</f>
        <v/>
      </c>
      <c r="BS739" s="125" t="str">
        <f>IF(ISERR(IF(AND($I739=Re_lo!$E$5,BS$5=VLOOKUP(Re_lo!$H$5,Re_lo!$N$5:$O$16,2,0)),AQ739,"")),"",IF(AND($I739=Re_lo!$E$5,BS$5=VLOOKUP(Re_lo!$H$5,Re_lo!$N$5:$O$16,2,0)),AQ739,""))</f>
        <v/>
      </c>
      <c r="BT739" s="125" t="str">
        <f>IF(ISERR(IF(AND($I739=Re_lo!$E$5,BT$5=VLOOKUP(Re_lo!$H$5,Re_lo!$N$5:$O$16,2,0)),AR739,"")),"",IF(AND($I739=Re_lo!$E$5,BT$5=VLOOKUP(Re_lo!$H$5,Re_lo!$N$5:$O$16,2,0)),AR739,""))</f>
        <v/>
      </c>
      <c r="BU739" s="125" t="str">
        <f>IF(ISERR(IF(AND($I739=Re_lo!$E$5,BU$5=VLOOKUP(Re_lo!$H$5,Re_lo!$N$5:$O$16,2,0)),AS739,"")),"",IF(AND($I739=Re_lo!$E$5,BU$5=VLOOKUP(Re_lo!$H$5,Re_lo!$N$5:$O$16,2,0)),AS739,""))</f>
        <v/>
      </c>
      <c r="BV739" s="125" t="str">
        <f>IF(ISERR(IF(AND($I739=Re_lo!$E$5,BV$5=VLOOKUP(Re_lo!$H$5,Re_lo!$N$5:$O$16,2,0)),AT739,"")),"",IF(AND($I739=Re_lo!$E$5,BV$5=VLOOKUP(Re_lo!$H$5,Re_lo!$N$5:$O$16,2,0)),AT739,""))</f>
        <v/>
      </c>
      <c r="BW739" s="125" t="str">
        <f>IF(ISERR(IF(AND($I739=Re_lo!$E$5,BW$5=VLOOKUP(Re_lo!$H$5,Re_lo!$N$5:$O$16,2,0)),AU739,"")),"",IF(AND($I739=Re_lo!$E$5,BW$5=VLOOKUP(Re_lo!$H$5,Re_lo!$N$5:$O$16,2,0)),AU739,""))</f>
        <v/>
      </c>
      <c r="BX739" s="125" t="str">
        <f>IF(ISERR(IF(AND($I739=Re_lo!$E$5,BX$5=VLOOKUP(Re_lo!$H$5,Re_lo!$N$5:$O$16,2,0)),AV739,"")),"",IF(AND($I739=Re_lo!$E$5,BX$5=VLOOKUP(Re_lo!$H$5,Re_lo!$N$5:$O$16,2,0)),AV739,""))</f>
        <v/>
      </c>
      <c r="BY739" s="125" t="str">
        <f>IF(ISERR(IF(AND($I739=Re_lo!$E$5,BY$5=VLOOKUP(Re_lo!$H$5,Re_lo!$N$5:$O$16,2,0)),AW739,"")),"",IF(AND($I739=Re_lo!$E$5,BY$5=VLOOKUP(Re_lo!$H$5,Re_lo!$N$5:$O$16,2,0)),AW739,""))</f>
        <v/>
      </c>
      <c r="BZ739" s="125" t="str">
        <f>IF(ISERR(IF(AND($I739=Re_lo!$E$5,BZ$5=VLOOKUP(Re_lo!$H$5,Re_lo!$N$5:$O$16,2,0)),AX739,"")),"",IF(AND($I739=Re_lo!$E$5,BZ$5=VLOOKUP(Re_lo!$H$5,Re_lo!$N$5:$O$16,2,0)),AX739,""))</f>
        <v/>
      </c>
      <c r="CA739" s="125" t="str">
        <f>IF(ISERR(IF(AND($I739=Re_lo!$E$5,CA$5=VLOOKUP(Re_lo!$H$5,Re_lo!$N$5:$O$16,2,0)),AY739,"")),"",IF(AND($I739=Re_lo!$E$5,CA$5=VLOOKUP(Re_lo!$H$5,Re_lo!$N$5:$O$16,2,0)),AY739,""))</f>
        <v/>
      </c>
      <c r="CB739" s="125" t="str">
        <f>IF(ISERR(IF(AND($I739=Re_lo!$E$5,CB$5=VLOOKUP(Re_lo!$H$5,Re_lo!$N$5:$O$16,2,0)),AZ739,"")),"",IF(AND($I739=Re_lo!$E$5,CB$5=VLOOKUP(Re_lo!$H$5,Re_lo!$N$5:$O$16,2,0)),AZ739,""))</f>
        <v/>
      </c>
      <c r="CC739" s="125" t="str">
        <f>IF(ISERR(IF(AND($I739=Re_lo!$E$5,CC$5=VLOOKUP(Re_lo!$H$5,Re_lo!$N$5:$O$16,2,0)),BA739,"")),"",IF(AND($I739=Re_lo!$E$5,CC$5=VLOOKUP(Re_lo!$H$5,Re_lo!$N$5:$O$16,2,0)),BA739,""))</f>
        <v/>
      </c>
      <c r="CD739" s="125" t="str">
        <f>IF(ISERR(IF(AND($I739=Re_lo!$E$5,CD$5=VLOOKUP(Re_lo!$H$5,Re_lo!$N$5:$O$16,2,0)),BB739,"")),"",IF(AND($I739=Re_lo!$E$5,CD$5=VLOOKUP(Re_lo!$H$5,Re_lo!$N$5:$O$16,2,0)),BB739,""))</f>
        <v/>
      </c>
      <c r="CF739" s="125" t="str">
        <f>IF($C739="","",COUNTIFS(Con_ve!$C$6:$C$1005,$C739,Con_ve!$Q$6:$Q$1005,Cad_cl!CF$5))</f>
        <v/>
      </c>
      <c r="CG739" s="125" t="str">
        <f>IF($C739="","",COUNTIFS(Con_ve!$C$6:$C$1005,$C739,Con_ve!$Q$6:$Q$1005,Cad_cl!CG$5))</f>
        <v/>
      </c>
      <c r="CH739" s="125" t="str">
        <f>IF($C739="","",COUNTIFS(Con_ve!$C$6:$C$1005,$C739,Con_ve!$Q$6:$Q$1005,Cad_cl!CH$5))</f>
        <v/>
      </c>
      <c r="CI739" s="125" t="str">
        <f>IF($C739="","",COUNTIFS(Con_ve!$C$6:$C$1005,$C739,Con_ve!$Q$6:$Q$1005,Cad_cl!CI$5))</f>
        <v/>
      </c>
      <c r="CJ739" s="125" t="str">
        <f>IF($C739="","",COUNTIFS(Con_ve!$C$6:$C$1005,$C739,Con_ve!$Q$6:$Q$1005,Cad_cl!CJ$5))</f>
        <v/>
      </c>
      <c r="CK739" s="125" t="str">
        <f>IF($C739="","",COUNTIFS(Con_ve!$C$6:$C$1005,$C739,Con_ve!$Q$6:$Q$1005,Cad_cl!CK$5))</f>
        <v/>
      </c>
      <c r="CL739" s="125" t="str">
        <f>IF($C739="","",COUNTIFS(Con_ve!$C$6:$C$1005,$C739,Con_ve!$Q$6:$Q$1005,Cad_cl!CL$5))</f>
        <v/>
      </c>
      <c r="CM739" s="125" t="str">
        <f>IF($C739="","",COUNTIFS(Con_ve!$C$6:$C$1005,$C739,Con_ve!$Q$6:$Q$1005,Cad_cl!CM$5))</f>
        <v/>
      </c>
      <c r="CN739" s="125" t="str">
        <f>IF($C739="","",COUNTIFS(Con_ve!$C$6:$C$1005,$C739,Con_ve!$Q$6:$Q$1005,Cad_cl!CN$5))</f>
        <v/>
      </c>
      <c r="CO739" s="125" t="str">
        <f>IF($C739="","",COUNTIFS(Con_ve!$C$6:$C$1005,$C739,Con_ve!$Q$6:$Q$1005,Cad_cl!CO$5))</f>
        <v/>
      </c>
      <c r="CP739" s="125" t="str">
        <f>IF($C739="","",COUNTIFS(Con_ve!$C$6:$C$1005,$C739,Con_ve!$Q$6:$Q$1005,Cad_cl!CP$5))</f>
        <v/>
      </c>
      <c r="CQ739" s="125" t="str">
        <f>IF($C739="","",COUNTIFS(Con_ve!$C$6:$C$1005,$C739,Con_ve!$Q$6:$Q$1005,Cad_cl!CQ$5))</f>
        <v/>
      </c>
      <c r="CR739" s="125">
        <f t="shared" si="35"/>
        <v>0</v>
      </c>
    </row>
    <row r="740" spans="3:96" ht="30" customHeight="1">
      <c r="C740" s="153"/>
      <c r="D740" s="153"/>
      <c r="E740" s="154"/>
      <c r="F740" s="153"/>
      <c r="G740" s="155"/>
      <c r="H740" s="153"/>
      <c r="I740" s="153"/>
      <c r="J740" s="132" t="s">
        <v>309</v>
      </c>
      <c r="K740" s="133" t="s">
        <v>309</v>
      </c>
      <c r="L740" s="153"/>
      <c r="M740" s="153"/>
      <c r="N740" s="153"/>
      <c r="O740" s="153"/>
      <c r="P740" s="153"/>
      <c r="Q740" s="153"/>
      <c r="AP740" s="134" t="str">
        <f>IF(ISERR(IF($C740="","",SUMIFS(Con_ve!$F$6:$F$1005,Con_ve!$C$6:$C$1005,$C740,Con_ve!$I$6:$I$1005,"Fechada",Con_ve!$Q$6:$Q$1005,Cad_cl!AP$5))),"",IF($C740="","",SUMIFS(Con_ve!$F$6:$F$1005,Con_ve!$C$6:$C$1005,$C740,Con_ve!$I$6:$I$1005,"Fechada",Con_ve!$Q$6:$Q$1005,Cad_cl!AP$5)))</f>
        <v/>
      </c>
      <c r="AQ740" s="134" t="str">
        <f>IF(ISERR(IF($C740="","",SUMIFS(Con_ve!$F$6:$F$1005,Con_ve!$C$6:$C$1005,$C740,Con_ve!$I$6:$I$1005,"Fechada",Con_ve!$Q$6:$Q$1005,Cad_cl!AQ$5))),"",IF($C740="","",SUMIFS(Con_ve!$F$6:$F$1005,Con_ve!$C$6:$C$1005,$C740,Con_ve!$I$6:$I$1005,"Fechada",Con_ve!$Q$6:$Q$1005,Cad_cl!AQ$5)))</f>
        <v/>
      </c>
      <c r="AR740" s="134" t="str">
        <f>IF(ISERR(IF($C740="","",SUMIFS(Con_ve!$F$6:$F$1005,Con_ve!$C$6:$C$1005,$C740,Con_ve!$I$6:$I$1005,"Fechada",Con_ve!$Q$6:$Q$1005,Cad_cl!AR$5))),"",IF($C740="","",SUMIFS(Con_ve!$F$6:$F$1005,Con_ve!$C$6:$C$1005,$C740,Con_ve!$I$6:$I$1005,"Fechada",Con_ve!$Q$6:$Q$1005,Cad_cl!AR$5)))</f>
        <v/>
      </c>
      <c r="AS740" s="134" t="str">
        <f>IF(ISERR(IF($C740="","",SUMIFS(Con_ve!$F$6:$F$1005,Con_ve!$C$6:$C$1005,$C740,Con_ve!$I$6:$I$1005,"Fechada",Con_ve!$Q$6:$Q$1005,Cad_cl!AS$5))),"",IF($C740="","",SUMIFS(Con_ve!$F$6:$F$1005,Con_ve!$C$6:$C$1005,$C740,Con_ve!$I$6:$I$1005,"Fechada",Con_ve!$Q$6:$Q$1005,Cad_cl!AS$5)))</f>
        <v/>
      </c>
      <c r="AT740" s="134" t="str">
        <f>IF(ISERR(IF($C740="","",SUMIFS(Con_ve!$F$6:$F$1005,Con_ve!$C$6:$C$1005,$C740,Con_ve!$I$6:$I$1005,"Fechada",Con_ve!$Q$6:$Q$1005,Cad_cl!AT$5))),"",IF($C740="","",SUMIFS(Con_ve!$F$6:$F$1005,Con_ve!$C$6:$C$1005,$C740,Con_ve!$I$6:$I$1005,"Fechada",Con_ve!$Q$6:$Q$1005,Cad_cl!AT$5)))</f>
        <v/>
      </c>
      <c r="AU740" s="134" t="str">
        <f>IF(ISERR(IF($C740="","",SUMIFS(Con_ve!$F$6:$F$1005,Con_ve!$C$6:$C$1005,$C740,Con_ve!$I$6:$I$1005,"Fechada",Con_ve!$Q$6:$Q$1005,Cad_cl!AU$5))),"",IF($C740="","",SUMIFS(Con_ve!$F$6:$F$1005,Con_ve!$C$6:$C$1005,$C740,Con_ve!$I$6:$I$1005,"Fechada",Con_ve!$Q$6:$Q$1005,Cad_cl!AU$5)))</f>
        <v/>
      </c>
      <c r="AV740" s="134" t="str">
        <f>IF(ISERR(IF($C740="","",SUMIFS(Con_ve!$F$6:$F$1005,Con_ve!$C$6:$C$1005,$C740,Con_ve!$I$6:$I$1005,"Fechada",Con_ve!$Q$6:$Q$1005,Cad_cl!AV$5))),"",IF($C740="","",SUMIFS(Con_ve!$F$6:$F$1005,Con_ve!$C$6:$C$1005,$C740,Con_ve!$I$6:$I$1005,"Fechada",Con_ve!$Q$6:$Q$1005,Cad_cl!AV$5)))</f>
        <v/>
      </c>
      <c r="AW740" s="134" t="str">
        <f>IF(ISERR(IF($C740="","",SUMIFS(Con_ve!$F$6:$F$1005,Con_ve!$C$6:$C$1005,$C740,Con_ve!$I$6:$I$1005,"Fechada",Con_ve!$Q$6:$Q$1005,Cad_cl!AW$5))),"",IF($C740="","",SUMIFS(Con_ve!$F$6:$F$1005,Con_ve!$C$6:$C$1005,$C740,Con_ve!$I$6:$I$1005,"Fechada",Con_ve!$Q$6:$Q$1005,Cad_cl!AW$5)))</f>
        <v/>
      </c>
      <c r="AX740" s="134" t="str">
        <f>IF(ISERR(IF($C740="","",SUMIFS(Con_ve!$F$6:$F$1005,Con_ve!$C$6:$C$1005,$C740,Con_ve!$I$6:$I$1005,"Fechada",Con_ve!$Q$6:$Q$1005,Cad_cl!AX$5))),"",IF($C740="","",SUMIFS(Con_ve!$F$6:$F$1005,Con_ve!$C$6:$C$1005,$C740,Con_ve!$I$6:$I$1005,"Fechada",Con_ve!$Q$6:$Q$1005,Cad_cl!AX$5)))</f>
        <v/>
      </c>
      <c r="AY740" s="134" t="str">
        <f>IF(ISERR(IF($C740="","",SUMIFS(Con_ve!$F$6:$F$1005,Con_ve!$C$6:$C$1005,$C740,Con_ve!$I$6:$I$1005,"Fechada",Con_ve!$Q$6:$Q$1005,Cad_cl!AY$5))),"",IF($C740="","",SUMIFS(Con_ve!$F$6:$F$1005,Con_ve!$C$6:$C$1005,$C740,Con_ve!$I$6:$I$1005,"Fechada",Con_ve!$Q$6:$Q$1005,Cad_cl!AY$5)))</f>
        <v/>
      </c>
      <c r="AZ740" s="134" t="str">
        <f>IF(ISERR(IF($C740="","",SUMIFS(Con_ve!$F$6:$F$1005,Con_ve!$C$6:$C$1005,$C740,Con_ve!$I$6:$I$1005,"Fechada",Con_ve!$Q$6:$Q$1005,Cad_cl!AZ$5))),"",IF($C740="","",SUMIFS(Con_ve!$F$6:$F$1005,Con_ve!$C$6:$C$1005,$C740,Con_ve!$I$6:$I$1005,"Fechada",Con_ve!$Q$6:$Q$1005,Cad_cl!AZ$5)))</f>
        <v/>
      </c>
      <c r="BA740" s="134" t="str">
        <f>IF(ISERR(IF($C740="","",SUMIFS(Con_ve!$F$6:$F$1005,Con_ve!$C$6:$C$1005,$C740,Con_ve!$I$6:$I$1005,"Fechada",Con_ve!$Q$6:$Q$1005,Cad_cl!BA$5))),"",IF($C740="","",SUMIFS(Con_ve!$F$6:$F$1005,Con_ve!$C$6:$C$1005,$C740,Con_ve!$I$6:$I$1005,"Fechada",Con_ve!$Q$6:$Q$1005,Cad_cl!BA$5)))</f>
        <v/>
      </c>
      <c r="BB740" s="134">
        <f t="shared" si="33"/>
        <v>0</v>
      </c>
      <c r="BD740" s="134" t="str">
        <f>IF(ISERR(IF($C740="","",SUMIFS(Con_ve!$F$6:$F$1005,Con_ve!$C$6:$C$1005,$C740,Con_ve!$I$6:$I$1005,"Em negociação",Con_ve!$Q$6:$Q$1005,Cad_cl!BD$5))),"",IF($C740="","",SUMIFS(Con_ve!$F$6:$F$1005,Con_ve!$C$6:$C$1005,$C740,Con_ve!$I$6:$I$1005,"Em negociação",Con_ve!$Q$6:$Q$1005,Cad_cl!BD$5)))</f>
        <v/>
      </c>
      <c r="BE740" s="134" t="str">
        <f>IF(ISERR(IF($C740="","",SUMIFS(Con_ve!$F$6:$F$1005,Con_ve!$C$6:$C$1005,$C740,Con_ve!$I$6:$I$1005,"Em negociação",Con_ve!$Q$6:$Q$1005,Cad_cl!BE$5))),"",IF($C740="","",SUMIFS(Con_ve!$F$6:$F$1005,Con_ve!$C$6:$C$1005,$C740,Con_ve!$I$6:$I$1005,"Em negociação",Con_ve!$Q$6:$Q$1005,Cad_cl!BE$5)))</f>
        <v/>
      </c>
      <c r="BF740" s="134" t="str">
        <f>IF(ISERR(IF($C740="","",SUMIFS(Con_ve!$F$6:$F$1005,Con_ve!$C$6:$C$1005,$C740,Con_ve!$I$6:$I$1005,"Em negociação",Con_ve!$Q$6:$Q$1005,Cad_cl!BF$5))),"",IF($C740="","",SUMIFS(Con_ve!$F$6:$F$1005,Con_ve!$C$6:$C$1005,$C740,Con_ve!$I$6:$I$1005,"Em negociação",Con_ve!$Q$6:$Q$1005,Cad_cl!BF$5)))</f>
        <v/>
      </c>
      <c r="BG740" s="134" t="str">
        <f>IF(ISERR(IF($C740="","",SUMIFS(Con_ve!$F$6:$F$1005,Con_ve!$C$6:$C$1005,$C740,Con_ve!$I$6:$I$1005,"Em negociação",Con_ve!$Q$6:$Q$1005,Cad_cl!BG$5))),"",IF($C740="","",SUMIFS(Con_ve!$F$6:$F$1005,Con_ve!$C$6:$C$1005,$C740,Con_ve!$I$6:$I$1005,"Em negociação",Con_ve!$Q$6:$Q$1005,Cad_cl!BG$5)))</f>
        <v/>
      </c>
      <c r="BH740" s="134" t="str">
        <f>IF(ISERR(IF($C740="","",SUMIFS(Con_ve!$F$6:$F$1005,Con_ve!$C$6:$C$1005,$C740,Con_ve!$I$6:$I$1005,"Em negociação",Con_ve!$Q$6:$Q$1005,Cad_cl!BH$5))),"",IF($C740="","",SUMIFS(Con_ve!$F$6:$F$1005,Con_ve!$C$6:$C$1005,$C740,Con_ve!$I$6:$I$1005,"Em negociação",Con_ve!$Q$6:$Q$1005,Cad_cl!BH$5)))</f>
        <v/>
      </c>
      <c r="BI740" s="134" t="str">
        <f>IF(ISERR(IF($C740="","",SUMIFS(Con_ve!$F$6:$F$1005,Con_ve!$C$6:$C$1005,$C740,Con_ve!$I$6:$I$1005,"Em negociação",Con_ve!$Q$6:$Q$1005,Cad_cl!BI$5))),"",IF($C740="","",SUMIFS(Con_ve!$F$6:$F$1005,Con_ve!$C$6:$C$1005,$C740,Con_ve!$I$6:$I$1005,"Em negociação",Con_ve!$Q$6:$Q$1005,Cad_cl!BI$5)))</f>
        <v/>
      </c>
      <c r="BJ740" s="134" t="str">
        <f>IF(ISERR(IF($C740="","",SUMIFS(Con_ve!$F$6:$F$1005,Con_ve!$C$6:$C$1005,$C740,Con_ve!$I$6:$I$1005,"Em negociação",Con_ve!$Q$6:$Q$1005,Cad_cl!BJ$5))),"",IF($C740="","",SUMIFS(Con_ve!$F$6:$F$1005,Con_ve!$C$6:$C$1005,$C740,Con_ve!$I$6:$I$1005,"Em negociação",Con_ve!$Q$6:$Q$1005,Cad_cl!BJ$5)))</f>
        <v/>
      </c>
      <c r="BK740" s="134" t="str">
        <f>IF(ISERR(IF($C740="","",SUMIFS(Con_ve!$F$6:$F$1005,Con_ve!$C$6:$C$1005,$C740,Con_ve!$I$6:$I$1005,"Em negociação",Con_ve!$Q$6:$Q$1005,Cad_cl!BK$5))),"",IF($C740="","",SUMIFS(Con_ve!$F$6:$F$1005,Con_ve!$C$6:$C$1005,$C740,Con_ve!$I$6:$I$1005,"Em negociação",Con_ve!$Q$6:$Q$1005,Cad_cl!BK$5)))</f>
        <v/>
      </c>
      <c r="BL740" s="134" t="str">
        <f>IF(ISERR(IF($C740="","",SUMIFS(Con_ve!$F$6:$F$1005,Con_ve!$C$6:$C$1005,$C740,Con_ve!$I$6:$I$1005,"Em negociação",Con_ve!$Q$6:$Q$1005,Cad_cl!BL$5))),"",IF($C740="","",SUMIFS(Con_ve!$F$6:$F$1005,Con_ve!$C$6:$C$1005,$C740,Con_ve!$I$6:$I$1005,"Em negociação",Con_ve!$Q$6:$Q$1005,Cad_cl!BL$5)))</f>
        <v/>
      </c>
      <c r="BM740" s="134" t="str">
        <f>IF(ISERR(IF($C740="","",SUMIFS(Con_ve!$F$6:$F$1005,Con_ve!$C$6:$C$1005,$C740,Con_ve!$I$6:$I$1005,"Em negociação",Con_ve!$Q$6:$Q$1005,Cad_cl!BM$5))),"",IF($C740="","",SUMIFS(Con_ve!$F$6:$F$1005,Con_ve!$C$6:$C$1005,$C740,Con_ve!$I$6:$I$1005,"Em negociação",Con_ve!$Q$6:$Q$1005,Cad_cl!BM$5)))</f>
        <v/>
      </c>
      <c r="BN740" s="134" t="str">
        <f>IF(ISERR(IF($C740="","",SUMIFS(Con_ve!$F$6:$F$1005,Con_ve!$C$6:$C$1005,$C740,Con_ve!$I$6:$I$1005,"Em negociação",Con_ve!$Q$6:$Q$1005,Cad_cl!BN$5))),"",IF($C740="","",SUMIFS(Con_ve!$F$6:$F$1005,Con_ve!$C$6:$C$1005,$C740,Con_ve!$I$6:$I$1005,"Em negociação",Con_ve!$Q$6:$Q$1005,Cad_cl!BN$5)))</f>
        <v/>
      </c>
      <c r="BO740" s="134" t="str">
        <f>IF(ISERR(IF($C740="","",SUMIFS(Con_ve!$F$6:$F$1005,Con_ve!$C$6:$C$1005,$C740,Con_ve!$I$6:$I$1005,"Em negociação",Con_ve!$Q$6:$Q$1005,Cad_cl!BO$5))),"",IF($C740="","",SUMIFS(Con_ve!$F$6:$F$1005,Con_ve!$C$6:$C$1005,$C740,Con_ve!$I$6:$I$1005,"Em negociação",Con_ve!$Q$6:$Q$1005,Cad_cl!BO$5)))</f>
        <v/>
      </c>
      <c r="BP740" s="134">
        <f t="shared" si="34"/>
        <v>0</v>
      </c>
      <c r="BR740" s="125" t="str">
        <f>IF(ISERR(IF(AND($I740=Re_lo!$E$5,BR$5=VLOOKUP(Re_lo!$H$5,Re_lo!$N$5:$O$16,2,0)),AP740,"")),"",IF(AND($I740=Re_lo!$E$5,BR$5=VLOOKUP(Re_lo!$H$5,Re_lo!$N$5:$O$16,2,0)),AP740,""))</f>
        <v/>
      </c>
      <c r="BS740" s="125" t="str">
        <f>IF(ISERR(IF(AND($I740=Re_lo!$E$5,BS$5=VLOOKUP(Re_lo!$H$5,Re_lo!$N$5:$O$16,2,0)),AQ740,"")),"",IF(AND($I740=Re_lo!$E$5,BS$5=VLOOKUP(Re_lo!$H$5,Re_lo!$N$5:$O$16,2,0)),AQ740,""))</f>
        <v/>
      </c>
      <c r="BT740" s="125" t="str">
        <f>IF(ISERR(IF(AND($I740=Re_lo!$E$5,BT$5=VLOOKUP(Re_lo!$H$5,Re_lo!$N$5:$O$16,2,0)),AR740,"")),"",IF(AND($I740=Re_lo!$E$5,BT$5=VLOOKUP(Re_lo!$H$5,Re_lo!$N$5:$O$16,2,0)),AR740,""))</f>
        <v/>
      </c>
      <c r="BU740" s="125" t="str">
        <f>IF(ISERR(IF(AND($I740=Re_lo!$E$5,BU$5=VLOOKUP(Re_lo!$H$5,Re_lo!$N$5:$O$16,2,0)),AS740,"")),"",IF(AND($I740=Re_lo!$E$5,BU$5=VLOOKUP(Re_lo!$H$5,Re_lo!$N$5:$O$16,2,0)),AS740,""))</f>
        <v/>
      </c>
      <c r="BV740" s="125" t="str">
        <f>IF(ISERR(IF(AND($I740=Re_lo!$E$5,BV$5=VLOOKUP(Re_lo!$H$5,Re_lo!$N$5:$O$16,2,0)),AT740,"")),"",IF(AND($I740=Re_lo!$E$5,BV$5=VLOOKUP(Re_lo!$H$5,Re_lo!$N$5:$O$16,2,0)),AT740,""))</f>
        <v/>
      </c>
      <c r="BW740" s="125" t="str">
        <f>IF(ISERR(IF(AND($I740=Re_lo!$E$5,BW$5=VLOOKUP(Re_lo!$H$5,Re_lo!$N$5:$O$16,2,0)),AU740,"")),"",IF(AND($I740=Re_lo!$E$5,BW$5=VLOOKUP(Re_lo!$H$5,Re_lo!$N$5:$O$16,2,0)),AU740,""))</f>
        <v/>
      </c>
      <c r="BX740" s="125" t="str">
        <f>IF(ISERR(IF(AND($I740=Re_lo!$E$5,BX$5=VLOOKUP(Re_lo!$H$5,Re_lo!$N$5:$O$16,2,0)),AV740,"")),"",IF(AND($I740=Re_lo!$E$5,BX$5=VLOOKUP(Re_lo!$H$5,Re_lo!$N$5:$O$16,2,0)),AV740,""))</f>
        <v/>
      </c>
      <c r="BY740" s="125" t="str">
        <f>IF(ISERR(IF(AND($I740=Re_lo!$E$5,BY$5=VLOOKUP(Re_lo!$H$5,Re_lo!$N$5:$O$16,2,0)),AW740,"")),"",IF(AND($I740=Re_lo!$E$5,BY$5=VLOOKUP(Re_lo!$H$5,Re_lo!$N$5:$O$16,2,0)),AW740,""))</f>
        <v/>
      </c>
      <c r="BZ740" s="125" t="str">
        <f>IF(ISERR(IF(AND($I740=Re_lo!$E$5,BZ$5=VLOOKUP(Re_lo!$H$5,Re_lo!$N$5:$O$16,2,0)),AX740,"")),"",IF(AND($I740=Re_lo!$E$5,BZ$5=VLOOKUP(Re_lo!$H$5,Re_lo!$N$5:$O$16,2,0)),AX740,""))</f>
        <v/>
      </c>
      <c r="CA740" s="125" t="str">
        <f>IF(ISERR(IF(AND($I740=Re_lo!$E$5,CA$5=VLOOKUP(Re_lo!$H$5,Re_lo!$N$5:$O$16,2,0)),AY740,"")),"",IF(AND($I740=Re_lo!$E$5,CA$5=VLOOKUP(Re_lo!$H$5,Re_lo!$N$5:$O$16,2,0)),AY740,""))</f>
        <v/>
      </c>
      <c r="CB740" s="125" t="str">
        <f>IF(ISERR(IF(AND($I740=Re_lo!$E$5,CB$5=VLOOKUP(Re_lo!$H$5,Re_lo!$N$5:$O$16,2,0)),AZ740,"")),"",IF(AND($I740=Re_lo!$E$5,CB$5=VLOOKUP(Re_lo!$H$5,Re_lo!$N$5:$O$16,2,0)),AZ740,""))</f>
        <v/>
      </c>
      <c r="CC740" s="125" t="str">
        <f>IF(ISERR(IF(AND($I740=Re_lo!$E$5,CC$5=VLOOKUP(Re_lo!$H$5,Re_lo!$N$5:$O$16,2,0)),BA740,"")),"",IF(AND($I740=Re_lo!$E$5,CC$5=VLOOKUP(Re_lo!$H$5,Re_lo!$N$5:$O$16,2,0)),BA740,""))</f>
        <v/>
      </c>
      <c r="CD740" s="125" t="str">
        <f>IF(ISERR(IF(AND($I740=Re_lo!$E$5,CD$5=VLOOKUP(Re_lo!$H$5,Re_lo!$N$5:$O$16,2,0)),BB740,"")),"",IF(AND($I740=Re_lo!$E$5,CD$5=VLOOKUP(Re_lo!$H$5,Re_lo!$N$5:$O$16,2,0)),BB740,""))</f>
        <v/>
      </c>
      <c r="CF740" s="125" t="str">
        <f>IF($C740="","",COUNTIFS(Con_ve!$C$6:$C$1005,$C740,Con_ve!$Q$6:$Q$1005,Cad_cl!CF$5))</f>
        <v/>
      </c>
      <c r="CG740" s="125" t="str">
        <f>IF($C740="","",COUNTIFS(Con_ve!$C$6:$C$1005,$C740,Con_ve!$Q$6:$Q$1005,Cad_cl!CG$5))</f>
        <v/>
      </c>
      <c r="CH740" s="125" t="str">
        <f>IF($C740="","",COUNTIFS(Con_ve!$C$6:$C$1005,$C740,Con_ve!$Q$6:$Q$1005,Cad_cl!CH$5))</f>
        <v/>
      </c>
      <c r="CI740" s="125" t="str">
        <f>IF($C740="","",COUNTIFS(Con_ve!$C$6:$C$1005,$C740,Con_ve!$Q$6:$Q$1005,Cad_cl!CI$5))</f>
        <v/>
      </c>
      <c r="CJ740" s="125" t="str">
        <f>IF($C740="","",COUNTIFS(Con_ve!$C$6:$C$1005,$C740,Con_ve!$Q$6:$Q$1005,Cad_cl!CJ$5))</f>
        <v/>
      </c>
      <c r="CK740" s="125" t="str">
        <f>IF($C740="","",COUNTIFS(Con_ve!$C$6:$C$1005,$C740,Con_ve!$Q$6:$Q$1005,Cad_cl!CK$5))</f>
        <v/>
      </c>
      <c r="CL740" s="125" t="str">
        <f>IF($C740="","",COUNTIFS(Con_ve!$C$6:$C$1005,$C740,Con_ve!$Q$6:$Q$1005,Cad_cl!CL$5))</f>
        <v/>
      </c>
      <c r="CM740" s="125" t="str">
        <f>IF($C740="","",COUNTIFS(Con_ve!$C$6:$C$1005,$C740,Con_ve!$Q$6:$Q$1005,Cad_cl!CM$5))</f>
        <v/>
      </c>
      <c r="CN740" s="125" t="str">
        <f>IF($C740="","",COUNTIFS(Con_ve!$C$6:$C$1005,$C740,Con_ve!$Q$6:$Q$1005,Cad_cl!CN$5))</f>
        <v/>
      </c>
      <c r="CO740" s="125" t="str">
        <f>IF($C740="","",COUNTIFS(Con_ve!$C$6:$C$1005,$C740,Con_ve!$Q$6:$Q$1005,Cad_cl!CO$5))</f>
        <v/>
      </c>
      <c r="CP740" s="125" t="str">
        <f>IF($C740="","",COUNTIFS(Con_ve!$C$6:$C$1005,$C740,Con_ve!$Q$6:$Q$1005,Cad_cl!CP$5))</f>
        <v/>
      </c>
      <c r="CQ740" s="125" t="str">
        <f>IF($C740="","",COUNTIFS(Con_ve!$C$6:$C$1005,$C740,Con_ve!$Q$6:$Q$1005,Cad_cl!CQ$5))</f>
        <v/>
      </c>
      <c r="CR740" s="125">
        <f t="shared" si="35"/>
        <v>0</v>
      </c>
    </row>
    <row r="741" spans="3:96" ht="30" customHeight="1">
      <c r="C741" s="153"/>
      <c r="D741" s="153"/>
      <c r="E741" s="154"/>
      <c r="F741" s="153"/>
      <c r="G741" s="155"/>
      <c r="H741" s="153"/>
      <c r="I741" s="153"/>
      <c r="J741" s="132" t="s">
        <v>309</v>
      </c>
      <c r="K741" s="133" t="s">
        <v>309</v>
      </c>
      <c r="L741" s="153"/>
      <c r="M741" s="153"/>
      <c r="N741" s="153"/>
      <c r="O741" s="153"/>
      <c r="P741" s="153"/>
      <c r="Q741" s="153"/>
      <c r="AP741" s="134" t="str">
        <f>IF(ISERR(IF($C741="","",SUMIFS(Con_ve!$F$6:$F$1005,Con_ve!$C$6:$C$1005,$C741,Con_ve!$I$6:$I$1005,"Fechada",Con_ve!$Q$6:$Q$1005,Cad_cl!AP$5))),"",IF($C741="","",SUMIFS(Con_ve!$F$6:$F$1005,Con_ve!$C$6:$C$1005,$C741,Con_ve!$I$6:$I$1005,"Fechada",Con_ve!$Q$6:$Q$1005,Cad_cl!AP$5)))</f>
        <v/>
      </c>
      <c r="AQ741" s="134" t="str">
        <f>IF(ISERR(IF($C741="","",SUMIFS(Con_ve!$F$6:$F$1005,Con_ve!$C$6:$C$1005,$C741,Con_ve!$I$6:$I$1005,"Fechada",Con_ve!$Q$6:$Q$1005,Cad_cl!AQ$5))),"",IF($C741="","",SUMIFS(Con_ve!$F$6:$F$1005,Con_ve!$C$6:$C$1005,$C741,Con_ve!$I$6:$I$1005,"Fechada",Con_ve!$Q$6:$Q$1005,Cad_cl!AQ$5)))</f>
        <v/>
      </c>
      <c r="AR741" s="134" t="str">
        <f>IF(ISERR(IF($C741="","",SUMIFS(Con_ve!$F$6:$F$1005,Con_ve!$C$6:$C$1005,$C741,Con_ve!$I$6:$I$1005,"Fechada",Con_ve!$Q$6:$Q$1005,Cad_cl!AR$5))),"",IF($C741="","",SUMIFS(Con_ve!$F$6:$F$1005,Con_ve!$C$6:$C$1005,$C741,Con_ve!$I$6:$I$1005,"Fechada",Con_ve!$Q$6:$Q$1005,Cad_cl!AR$5)))</f>
        <v/>
      </c>
      <c r="AS741" s="134" t="str">
        <f>IF(ISERR(IF($C741="","",SUMIFS(Con_ve!$F$6:$F$1005,Con_ve!$C$6:$C$1005,$C741,Con_ve!$I$6:$I$1005,"Fechada",Con_ve!$Q$6:$Q$1005,Cad_cl!AS$5))),"",IF($C741="","",SUMIFS(Con_ve!$F$6:$F$1005,Con_ve!$C$6:$C$1005,$C741,Con_ve!$I$6:$I$1005,"Fechada",Con_ve!$Q$6:$Q$1005,Cad_cl!AS$5)))</f>
        <v/>
      </c>
      <c r="AT741" s="134" t="str">
        <f>IF(ISERR(IF($C741="","",SUMIFS(Con_ve!$F$6:$F$1005,Con_ve!$C$6:$C$1005,$C741,Con_ve!$I$6:$I$1005,"Fechada",Con_ve!$Q$6:$Q$1005,Cad_cl!AT$5))),"",IF($C741="","",SUMIFS(Con_ve!$F$6:$F$1005,Con_ve!$C$6:$C$1005,$C741,Con_ve!$I$6:$I$1005,"Fechada",Con_ve!$Q$6:$Q$1005,Cad_cl!AT$5)))</f>
        <v/>
      </c>
      <c r="AU741" s="134" t="str">
        <f>IF(ISERR(IF($C741="","",SUMIFS(Con_ve!$F$6:$F$1005,Con_ve!$C$6:$C$1005,$C741,Con_ve!$I$6:$I$1005,"Fechada",Con_ve!$Q$6:$Q$1005,Cad_cl!AU$5))),"",IF($C741="","",SUMIFS(Con_ve!$F$6:$F$1005,Con_ve!$C$6:$C$1005,$C741,Con_ve!$I$6:$I$1005,"Fechada",Con_ve!$Q$6:$Q$1005,Cad_cl!AU$5)))</f>
        <v/>
      </c>
      <c r="AV741" s="134" t="str">
        <f>IF(ISERR(IF($C741="","",SUMIFS(Con_ve!$F$6:$F$1005,Con_ve!$C$6:$C$1005,$C741,Con_ve!$I$6:$I$1005,"Fechada",Con_ve!$Q$6:$Q$1005,Cad_cl!AV$5))),"",IF($C741="","",SUMIFS(Con_ve!$F$6:$F$1005,Con_ve!$C$6:$C$1005,$C741,Con_ve!$I$6:$I$1005,"Fechada",Con_ve!$Q$6:$Q$1005,Cad_cl!AV$5)))</f>
        <v/>
      </c>
      <c r="AW741" s="134" t="str">
        <f>IF(ISERR(IF($C741="","",SUMIFS(Con_ve!$F$6:$F$1005,Con_ve!$C$6:$C$1005,$C741,Con_ve!$I$6:$I$1005,"Fechada",Con_ve!$Q$6:$Q$1005,Cad_cl!AW$5))),"",IF($C741="","",SUMIFS(Con_ve!$F$6:$F$1005,Con_ve!$C$6:$C$1005,$C741,Con_ve!$I$6:$I$1005,"Fechada",Con_ve!$Q$6:$Q$1005,Cad_cl!AW$5)))</f>
        <v/>
      </c>
      <c r="AX741" s="134" t="str">
        <f>IF(ISERR(IF($C741="","",SUMIFS(Con_ve!$F$6:$F$1005,Con_ve!$C$6:$C$1005,$C741,Con_ve!$I$6:$I$1005,"Fechada",Con_ve!$Q$6:$Q$1005,Cad_cl!AX$5))),"",IF($C741="","",SUMIFS(Con_ve!$F$6:$F$1005,Con_ve!$C$6:$C$1005,$C741,Con_ve!$I$6:$I$1005,"Fechada",Con_ve!$Q$6:$Q$1005,Cad_cl!AX$5)))</f>
        <v/>
      </c>
      <c r="AY741" s="134" t="str">
        <f>IF(ISERR(IF($C741="","",SUMIFS(Con_ve!$F$6:$F$1005,Con_ve!$C$6:$C$1005,$C741,Con_ve!$I$6:$I$1005,"Fechada",Con_ve!$Q$6:$Q$1005,Cad_cl!AY$5))),"",IF($C741="","",SUMIFS(Con_ve!$F$6:$F$1005,Con_ve!$C$6:$C$1005,$C741,Con_ve!$I$6:$I$1005,"Fechada",Con_ve!$Q$6:$Q$1005,Cad_cl!AY$5)))</f>
        <v/>
      </c>
      <c r="AZ741" s="134" t="str">
        <f>IF(ISERR(IF($C741="","",SUMIFS(Con_ve!$F$6:$F$1005,Con_ve!$C$6:$C$1005,$C741,Con_ve!$I$6:$I$1005,"Fechada",Con_ve!$Q$6:$Q$1005,Cad_cl!AZ$5))),"",IF($C741="","",SUMIFS(Con_ve!$F$6:$F$1005,Con_ve!$C$6:$C$1005,$C741,Con_ve!$I$6:$I$1005,"Fechada",Con_ve!$Q$6:$Q$1005,Cad_cl!AZ$5)))</f>
        <v/>
      </c>
      <c r="BA741" s="134" t="str">
        <f>IF(ISERR(IF($C741="","",SUMIFS(Con_ve!$F$6:$F$1005,Con_ve!$C$6:$C$1005,$C741,Con_ve!$I$6:$I$1005,"Fechada",Con_ve!$Q$6:$Q$1005,Cad_cl!BA$5))),"",IF($C741="","",SUMIFS(Con_ve!$F$6:$F$1005,Con_ve!$C$6:$C$1005,$C741,Con_ve!$I$6:$I$1005,"Fechada",Con_ve!$Q$6:$Q$1005,Cad_cl!BA$5)))</f>
        <v/>
      </c>
      <c r="BB741" s="134">
        <f t="shared" si="33"/>
        <v>0</v>
      </c>
      <c r="BD741" s="134" t="str">
        <f>IF(ISERR(IF($C741="","",SUMIFS(Con_ve!$F$6:$F$1005,Con_ve!$C$6:$C$1005,$C741,Con_ve!$I$6:$I$1005,"Em negociação",Con_ve!$Q$6:$Q$1005,Cad_cl!BD$5))),"",IF($C741="","",SUMIFS(Con_ve!$F$6:$F$1005,Con_ve!$C$6:$C$1005,$C741,Con_ve!$I$6:$I$1005,"Em negociação",Con_ve!$Q$6:$Q$1005,Cad_cl!BD$5)))</f>
        <v/>
      </c>
      <c r="BE741" s="134" t="str">
        <f>IF(ISERR(IF($C741="","",SUMIFS(Con_ve!$F$6:$F$1005,Con_ve!$C$6:$C$1005,$C741,Con_ve!$I$6:$I$1005,"Em negociação",Con_ve!$Q$6:$Q$1005,Cad_cl!BE$5))),"",IF($C741="","",SUMIFS(Con_ve!$F$6:$F$1005,Con_ve!$C$6:$C$1005,$C741,Con_ve!$I$6:$I$1005,"Em negociação",Con_ve!$Q$6:$Q$1005,Cad_cl!BE$5)))</f>
        <v/>
      </c>
      <c r="BF741" s="134" t="str">
        <f>IF(ISERR(IF($C741="","",SUMIFS(Con_ve!$F$6:$F$1005,Con_ve!$C$6:$C$1005,$C741,Con_ve!$I$6:$I$1005,"Em negociação",Con_ve!$Q$6:$Q$1005,Cad_cl!BF$5))),"",IF($C741="","",SUMIFS(Con_ve!$F$6:$F$1005,Con_ve!$C$6:$C$1005,$C741,Con_ve!$I$6:$I$1005,"Em negociação",Con_ve!$Q$6:$Q$1005,Cad_cl!BF$5)))</f>
        <v/>
      </c>
      <c r="BG741" s="134" t="str">
        <f>IF(ISERR(IF($C741="","",SUMIFS(Con_ve!$F$6:$F$1005,Con_ve!$C$6:$C$1005,$C741,Con_ve!$I$6:$I$1005,"Em negociação",Con_ve!$Q$6:$Q$1005,Cad_cl!BG$5))),"",IF($C741="","",SUMIFS(Con_ve!$F$6:$F$1005,Con_ve!$C$6:$C$1005,$C741,Con_ve!$I$6:$I$1005,"Em negociação",Con_ve!$Q$6:$Q$1005,Cad_cl!BG$5)))</f>
        <v/>
      </c>
      <c r="BH741" s="134" t="str">
        <f>IF(ISERR(IF($C741="","",SUMIFS(Con_ve!$F$6:$F$1005,Con_ve!$C$6:$C$1005,$C741,Con_ve!$I$6:$I$1005,"Em negociação",Con_ve!$Q$6:$Q$1005,Cad_cl!BH$5))),"",IF($C741="","",SUMIFS(Con_ve!$F$6:$F$1005,Con_ve!$C$6:$C$1005,$C741,Con_ve!$I$6:$I$1005,"Em negociação",Con_ve!$Q$6:$Q$1005,Cad_cl!BH$5)))</f>
        <v/>
      </c>
      <c r="BI741" s="134" t="str">
        <f>IF(ISERR(IF($C741="","",SUMIFS(Con_ve!$F$6:$F$1005,Con_ve!$C$6:$C$1005,$C741,Con_ve!$I$6:$I$1005,"Em negociação",Con_ve!$Q$6:$Q$1005,Cad_cl!BI$5))),"",IF($C741="","",SUMIFS(Con_ve!$F$6:$F$1005,Con_ve!$C$6:$C$1005,$C741,Con_ve!$I$6:$I$1005,"Em negociação",Con_ve!$Q$6:$Q$1005,Cad_cl!BI$5)))</f>
        <v/>
      </c>
      <c r="BJ741" s="134" t="str">
        <f>IF(ISERR(IF($C741="","",SUMIFS(Con_ve!$F$6:$F$1005,Con_ve!$C$6:$C$1005,$C741,Con_ve!$I$6:$I$1005,"Em negociação",Con_ve!$Q$6:$Q$1005,Cad_cl!BJ$5))),"",IF($C741="","",SUMIFS(Con_ve!$F$6:$F$1005,Con_ve!$C$6:$C$1005,$C741,Con_ve!$I$6:$I$1005,"Em negociação",Con_ve!$Q$6:$Q$1005,Cad_cl!BJ$5)))</f>
        <v/>
      </c>
      <c r="BK741" s="134" t="str">
        <f>IF(ISERR(IF($C741="","",SUMIFS(Con_ve!$F$6:$F$1005,Con_ve!$C$6:$C$1005,$C741,Con_ve!$I$6:$I$1005,"Em negociação",Con_ve!$Q$6:$Q$1005,Cad_cl!BK$5))),"",IF($C741="","",SUMIFS(Con_ve!$F$6:$F$1005,Con_ve!$C$6:$C$1005,$C741,Con_ve!$I$6:$I$1005,"Em negociação",Con_ve!$Q$6:$Q$1005,Cad_cl!BK$5)))</f>
        <v/>
      </c>
      <c r="BL741" s="134" t="str">
        <f>IF(ISERR(IF($C741="","",SUMIFS(Con_ve!$F$6:$F$1005,Con_ve!$C$6:$C$1005,$C741,Con_ve!$I$6:$I$1005,"Em negociação",Con_ve!$Q$6:$Q$1005,Cad_cl!BL$5))),"",IF($C741="","",SUMIFS(Con_ve!$F$6:$F$1005,Con_ve!$C$6:$C$1005,$C741,Con_ve!$I$6:$I$1005,"Em negociação",Con_ve!$Q$6:$Q$1005,Cad_cl!BL$5)))</f>
        <v/>
      </c>
      <c r="BM741" s="134" t="str">
        <f>IF(ISERR(IF($C741="","",SUMIFS(Con_ve!$F$6:$F$1005,Con_ve!$C$6:$C$1005,$C741,Con_ve!$I$6:$I$1005,"Em negociação",Con_ve!$Q$6:$Q$1005,Cad_cl!BM$5))),"",IF($C741="","",SUMIFS(Con_ve!$F$6:$F$1005,Con_ve!$C$6:$C$1005,$C741,Con_ve!$I$6:$I$1005,"Em negociação",Con_ve!$Q$6:$Q$1005,Cad_cl!BM$5)))</f>
        <v/>
      </c>
      <c r="BN741" s="134" t="str">
        <f>IF(ISERR(IF($C741="","",SUMIFS(Con_ve!$F$6:$F$1005,Con_ve!$C$6:$C$1005,$C741,Con_ve!$I$6:$I$1005,"Em negociação",Con_ve!$Q$6:$Q$1005,Cad_cl!BN$5))),"",IF($C741="","",SUMIFS(Con_ve!$F$6:$F$1005,Con_ve!$C$6:$C$1005,$C741,Con_ve!$I$6:$I$1005,"Em negociação",Con_ve!$Q$6:$Q$1005,Cad_cl!BN$5)))</f>
        <v/>
      </c>
      <c r="BO741" s="134" t="str">
        <f>IF(ISERR(IF($C741="","",SUMIFS(Con_ve!$F$6:$F$1005,Con_ve!$C$6:$C$1005,$C741,Con_ve!$I$6:$I$1005,"Em negociação",Con_ve!$Q$6:$Q$1005,Cad_cl!BO$5))),"",IF($C741="","",SUMIFS(Con_ve!$F$6:$F$1005,Con_ve!$C$6:$C$1005,$C741,Con_ve!$I$6:$I$1005,"Em negociação",Con_ve!$Q$6:$Q$1005,Cad_cl!BO$5)))</f>
        <v/>
      </c>
      <c r="BP741" s="134">
        <f t="shared" si="34"/>
        <v>0</v>
      </c>
      <c r="BR741" s="125" t="str">
        <f>IF(ISERR(IF(AND($I741=Re_lo!$E$5,BR$5=VLOOKUP(Re_lo!$H$5,Re_lo!$N$5:$O$16,2,0)),AP741,"")),"",IF(AND($I741=Re_lo!$E$5,BR$5=VLOOKUP(Re_lo!$H$5,Re_lo!$N$5:$O$16,2,0)),AP741,""))</f>
        <v/>
      </c>
      <c r="BS741" s="125" t="str">
        <f>IF(ISERR(IF(AND($I741=Re_lo!$E$5,BS$5=VLOOKUP(Re_lo!$H$5,Re_lo!$N$5:$O$16,2,0)),AQ741,"")),"",IF(AND($I741=Re_lo!$E$5,BS$5=VLOOKUP(Re_lo!$H$5,Re_lo!$N$5:$O$16,2,0)),AQ741,""))</f>
        <v/>
      </c>
      <c r="BT741" s="125" t="str">
        <f>IF(ISERR(IF(AND($I741=Re_lo!$E$5,BT$5=VLOOKUP(Re_lo!$H$5,Re_lo!$N$5:$O$16,2,0)),AR741,"")),"",IF(AND($I741=Re_lo!$E$5,BT$5=VLOOKUP(Re_lo!$H$5,Re_lo!$N$5:$O$16,2,0)),AR741,""))</f>
        <v/>
      </c>
      <c r="BU741" s="125" t="str">
        <f>IF(ISERR(IF(AND($I741=Re_lo!$E$5,BU$5=VLOOKUP(Re_lo!$H$5,Re_lo!$N$5:$O$16,2,0)),AS741,"")),"",IF(AND($I741=Re_lo!$E$5,BU$5=VLOOKUP(Re_lo!$H$5,Re_lo!$N$5:$O$16,2,0)),AS741,""))</f>
        <v/>
      </c>
      <c r="BV741" s="125" t="str">
        <f>IF(ISERR(IF(AND($I741=Re_lo!$E$5,BV$5=VLOOKUP(Re_lo!$H$5,Re_lo!$N$5:$O$16,2,0)),AT741,"")),"",IF(AND($I741=Re_lo!$E$5,BV$5=VLOOKUP(Re_lo!$H$5,Re_lo!$N$5:$O$16,2,0)),AT741,""))</f>
        <v/>
      </c>
      <c r="BW741" s="125" t="str">
        <f>IF(ISERR(IF(AND($I741=Re_lo!$E$5,BW$5=VLOOKUP(Re_lo!$H$5,Re_lo!$N$5:$O$16,2,0)),AU741,"")),"",IF(AND($I741=Re_lo!$E$5,BW$5=VLOOKUP(Re_lo!$H$5,Re_lo!$N$5:$O$16,2,0)),AU741,""))</f>
        <v/>
      </c>
      <c r="BX741" s="125" t="str">
        <f>IF(ISERR(IF(AND($I741=Re_lo!$E$5,BX$5=VLOOKUP(Re_lo!$H$5,Re_lo!$N$5:$O$16,2,0)),AV741,"")),"",IF(AND($I741=Re_lo!$E$5,BX$5=VLOOKUP(Re_lo!$H$5,Re_lo!$N$5:$O$16,2,0)),AV741,""))</f>
        <v/>
      </c>
      <c r="BY741" s="125" t="str">
        <f>IF(ISERR(IF(AND($I741=Re_lo!$E$5,BY$5=VLOOKUP(Re_lo!$H$5,Re_lo!$N$5:$O$16,2,0)),AW741,"")),"",IF(AND($I741=Re_lo!$E$5,BY$5=VLOOKUP(Re_lo!$H$5,Re_lo!$N$5:$O$16,2,0)),AW741,""))</f>
        <v/>
      </c>
      <c r="BZ741" s="125" t="str">
        <f>IF(ISERR(IF(AND($I741=Re_lo!$E$5,BZ$5=VLOOKUP(Re_lo!$H$5,Re_lo!$N$5:$O$16,2,0)),AX741,"")),"",IF(AND($I741=Re_lo!$E$5,BZ$5=VLOOKUP(Re_lo!$H$5,Re_lo!$N$5:$O$16,2,0)),AX741,""))</f>
        <v/>
      </c>
      <c r="CA741" s="125" t="str">
        <f>IF(ISERR(IF(AND($I741=Re_lo!$E$5,CA$5=VLOOKUP(Re_lo!$H$5,Re_lo!$N$5:$O$16,2,0)),AY741,"")),"",IF(AND($I741=Re_lo!$E$5,CA$5=VLOOKUP(Re_lo!$H$5,Re_lo!$N$5:$O$16,2,0)),AY741,""))</f>
        <v/>
      </c>
      <c r="CB741" s="125" t="str">
        <f>IF(ISERR(IF(AND($I741=Re_lo!$E$5,CB$5=VLOOKUP(Re_lo!$H$5,Re_lo!$N$5:$O$16,2,0)),AZ741,"")),"",IF(AND($I741=Re_lo!$E$5,CB$5=VLOOKUP(Re_lo!$H$5,Re_lo!$N$5:$O$16,2,0)),AZ741,""))</f>
        <v/>
      </c>
      <c r="CC741" s="125" t="str">
        <f>IF(ISERR(IF(AND($I741=Re_lo!$E$5,CC$5=VLOOKUP(Re_lo!$H$5,Re_lo!$N$5:$O$16,2,0)),BA741,"")),"",IF(AND($I741=Re_lo!$E$5,CC$5=VLOOKUP(Re_lo!$H$5,Re_lo!$N$5:$O$16,2,0)),BA741,""))</f>
        <v/>
      </c>
      <c r="CD741" s="125" t="str">
        <f>IF(ISERR(IF(AND($I741=Re_lo!$E$5,CD$5=VLOOKUP(Re_lo!$H$5,Re_lo!$N$5:$O$16,2,0)),BB741,"")),"",IF(AND($I741=Re_lo!$E$5,CD$5=VLOOKUP(Re_lo!$H$5,Re_lo!$N$5:$O$16,2,0)),BB741,""))</f>
        <v/>
      </c>
      <c r="CF741" s="125" t="str">
        <f>IF($C741="","",COUNTIFS(Con_ve!$C$6:$C$1005,$C741,Con_ve!$Q$6:$Q$1005,Cad_cl!CF$5))</f>
        <v/>
      </c>
      <c r="CG741" s="125" t="str">
        <f>IF($C741="","",COUNTIFS(Con_ve!$C$6:$C$1005,$C741,Con_ve!$Q$6:$Q$1005,Cad_cl!CG$5))</f>
        <v/>
      </c>
      <c r="CH741" s="125" t="str">
        <f>IF($C741="","",COUNTIFS(Con_ve!$C$6:$C$1005,$C741,Con_ve!$Q$6:$Q$1005,Cad_cl!CH$5))</f>
        <v/>
      </c>
      <c r="CI741" s="125" t="str">
        <f>IF($C741="","",COUNTIFS(Con_ve!$C$6:$C$1005,$C741,Con_ve!$Q$6:$Q$1005,Cad_cl!CI$5))</f>
        <v/>
      </c>
      <c r="CJ741" s="125" t="str">
        <f>IF($C741="","",COUNTIFS(Con_ve!$C$6:$C$1005,$C741,Con_ve!$Q$6:$Q$1005,Cad_cl!CJ$5))</f>
        <v/>
      </c>
      <c r="CK741" s="125" t="str">
        <f>IF($C741="","",COUNTIFS(Con_ve!$C$6:$C$1005,$C741,Con_ve!$Q$6:$Q$1005,Cad_cl!CK$5))</f>
        <v/>
      </c>
      <c r="CL741" s="125" t="str">
        <f>IF($C741="","",COUNTIFS(Con_ve!$C$6:$C$1005,$C741,Con_ve!$Q$6:$Q$1005,Cad_cl!CL$5))</f>
        <v/>
      </c>
      <c r="CM741" s="125" t="str">
        <f>IF($C741="","",COUNTIFS(Con_ve!$C$6:$C$1005,$C741,Con_ve!$Q$6:$Q$1005,Cad_cl!CM$5))</f>
        <v/>
      </c>
      <c r="CN741" s="125" t="str">
        <f>IF($C741="","",COUNTIFS(Con_ve!$C$6:$C$1005,$C741,Con_ve!$Q$6:$Q$1005,Cad_cl!CN$5))</f>
        <v/>
      </c>
      <c r="CO741" s="125" t="str">
        <f>IF($C741="","",COUNTIFS(Con_ve!$C$6:$C$1005,$C741,Con_ve!$Q$6:$Q$1005,Cad_cl!CO$5))</f>
        <v/>
      </c>
      <c r="CP741" s="125" t="str">
        <f>IF($C741="","",COUNTIFS(Con_ve!$C$6:$C$1005,$C741,Con_ve!$Q$6:$Q$1005,Cad_cl!CP$5))</f>
        <v/>
      </c>
      <c r="CQ741" s="125" t="str">
        <f>IF($C741="","",COUNTIFS(Con_ve!$C$6:$C$1005,$C741,Con_ve!$Q$6:$Q$1005,Cad_cl!CQ$5))</f>
        <v/>
      </c>
      <c r="CR741" s="125">
        <f t="shared" si="35"/>
        <v>0</v>
      </c>
    </row>
    <row r="742" spans="3:96" ht="30" customHeight="1">
      <c r="C742" s="153"/>
      <c r="D742" s="153"/>
      <c r="E742" s="154"/>
      <c r="F742" s="153"/>
      <c r="G742" s="155"/>
      <c r="H742" s="153"/>
      <c r="I742" s="153"/>
      <c r="J742" s="132" t="s">
        <v>309</v>
      </c>
      <c r="K742" s="133" t="s">
        <v>309</v>
      </c>
      <c r="L742" s="153"/>
      <c r="M742" s="153"/>
      <c r="N742" s="153"/>
      <c r="O742" s="153"/>
      <c r="P742" s="153"/>
      <c r="Q742" s="153"/>
      <c r="AP742" s="134" t="str">
        <f>IF(ISERR(IF($C742="","",SUMIFS(Con_ve!$F$6:$F$1005,Con_ve!$C$6:$C$1005,$C742,Con_ve!$I$6:$I$1005,"Fechada",Con_ve!$Q$6:$Q$1005,Cad_cl!AP$5))),"",IF($C742="","",SUMIFS(Con_ve!$F$6:$F$1005,Con_ve!$C$6:$C$1005,$C742,Con_ve!$I$6:$I$1005,"Fechada",Con_ve!$Q$6:$Q$1005,Cad_cl!AP$5)))</f>
        <v/>
      </c>
      <c r="AQ742" s="134" t="str">
        <f>IF(ISERR(IF($C742="","",SUMIFS(Con_ve!$F$6:$F$1005,Con_ve!$C$6:$C$1005,$C742,Con_ve!$I$6:$I$1005,"Fechada",Con_ve!$Q$6:$Q$1005,Cad_cl!AQ$5))),"",IF($C742="","",SUMIFS(Con_ve!$F$6:$F$1005,Con_ve!$C$6:$C$1005,$C742,Con_ve!$I$6:$I$1005,"Fechada",Con_ve!$Q$6:$Q$1005,Cad_cl!AQ$5)))</f>
        <v/>
      </c>
      <c r="AR742" s="134" t="str">
        <f>IF(ISERR(IF($C742="","",SUMIFS(Con_ve!$F$6:$F$1005,Con_ve!$C$6:$C$1005,$C742,Con_ve!$I$6:$I$1005,"Fechada",Con_ve!$Q$6:$Q$1005,Cad_cl!AR$5))),"",IF($C742="","",SUMIFS(Con_ve!$F$6:$F$1005,Con_ve!$C$6:$C$1005,$C742,Con_ve!$I$6:$I$1005,"Fechada",Con_ve!$Q$6:$Q$1005,Cad_cl!AR$5)))</f>
        <v/>
      </c>
      <c r="AS742" s="134" t="str">
        <f>IF(ISERR(IF($C742="","",SUMIFS(Con_ve!$F$6:$F$1005,Con_ve!$C$6:$C$1005,$C742,Con_ve!$I$6:$I$1005,"Fechada",Con_ve!$Q$6:$Q$1005,Cad_cl!AS$5))),"",IF($C742="","",SUMIFS(Con_ve!$F$6:$F$1005,Con_ve!$C$6:$C$1005,$C742,Con_ve!$I$6:$I$1005,"Fechada",Con_ve!$Q$6:$Q$1005,Cad_cl!AS$5)))</f>
        <v/>
      </c>
      <c r="AT742" s="134" t="str">
        <f>IF(ISERR(IF($C742="","",SUMIFS(Con_ve!$F$6:$F$1005,Con_ve!$C$6:$C$1005,$C742,Con_ve!$I$6:$I$1005,"Fechada",Con_ve!$Q$6:$Q$1005,Cad_cl!AT$5))),"",IF($C742="","",SUMIFS(Con_ve!$F$6:$F$1005,Con_ve!$C$6:$C$1005,$C742,Con_ve!$I$6:$I$1005,"Fechada",Con_ve!$Q$6:$Q$1005,Cad_cl!AT$5)))</f>
        <v/>
      </c>
      <c r="AU742" s="134" t="str">
        <f>IF(ISERR(IF($C742="","",SUMIFS(Con_ve!$F$6:$F$1005,Con_ve!$C$6:$C$1005,$C742,Con_ve!$I$6:$I$1005,"Fechada",Con_ve!$Q$6:$Q$1005,Cad_cl!AU$5))),"",IF($C742="","",SUMIFS(Con_ve!$F$6:$F$1005,Con_ve!$C$6:$C$1005,$C742,Con_ve!$I$6:$I$1005,"Fechada",Con_ve!$Q$6:$Q$1005,Cad_cl!AU$5)))</f>
        <v/>
      </c>
      <c r="AV742" s="134" t="str">
        <f>IF(ISERR(IF($C742="","",SUMIFS(Con_ve!$F$6:$F$1005,Con_ve!$C$6:$C$1005,$C742,Con_ve!$I$6:$I$1005,"Fechada",Con_ve!$Q$6:$Q$1005,Cad_cl!AV$5))),"",IF($C742="","",SUMIFS(Con_ve!$F$6:$F$1005,Con_ve!$C$6:$C$1005,$C742,Con_ve!$I$6:$I$1005,"Fechada",Con_ve!$Q$6:$Q$1005,Cad_cl!AV$5)))</f>
        <v/>
      </c>
      <c r="AW742" s="134" t="str">
        <f>IF(ISERR(IF($C742="","",SUMIFS(Con_ve!$F$6:$F$1005,Con_ve!$C$6:$C$1005,$C742,Con_ve!$I$6:$I$1005,"Fechada",Con_ve!$Q$6:$Q$1005,Cad_cl!AW$5))),"",IF($C742="","",SUMIFS(Con_ve!$F$6:$F$1005,Con_ve!$C$6:$C$1005,$C742,Con_ve!$I$6:$I$1005,"Fechada",Con_ve!$Q$6:$Q$1005,Cad_cl!AW$5)))</f>
        <v/>
      </c>
      <c r="AX742" s="134" t="str">
        <f>IF(ISERR(IF($C742="","",SUMIFS(Con_ve!$F$6:$F$1005,Con_ve!$C$6:$C$1005,$C742,Con_ve!$I$6:$I$1005,"Fechada",Con_ve!$Q$6:$Q$1005,Cad_cl!AX$5))),"",IF($C742="","",SUMIFS(Con_ve!$F$6:$F$1005,Con_ve!$C$6:$C$1005,$C742,Con_ve!$I$6:$I$1005,"Fechada",Con_ve!$Q$6:$Q$1005,Cad_cl!AX$5)))</f>
        <v/>
      </c>
      <c r="AY742" s="134" t="str">
        <f>IF(ISERR(IF($C742="","",SUMIFS(Con_ve!$F$6:$F$1005,Con_ve!$C$6:$C$1005,$C742,Con_ve!$I$6:$I$1005,"Fechada",Con_ve!$Q$6:$Q$1005,Cad_cl!AY$5))),"",IF($C742="","",SUMIFS(Con_ve!$F$6:$F$1005,Con_ve!$C$6:$C$1005,$C742,Con_ve!$I$6:$I$1005,"Fechada",Con_ve!$Q$6:$Q$1005,Cad_cl!AY$5)))</f>
        <v/>
      </c>
      <c r="AZ742" s="134" t="str">
        <f>IF(ISERR(IF($C742="","",SUMIFS(Con_ve!$F$6:$F$1005,Con_ve!$C$6:$C$1005,$C742,Con_ve!$I$6:$I$1005,"Fechada",Con_ve!$Q$6:$Q$1005,Cad_cl!AZ$5))),"",IF($C742="","",SUMIFS(Con_ve!$F$6:$F$1005,Con_ve!$C$6:$C$1005,$C742,Con_ve!$I$6:$I$1005,"Fechada",Con_ve!$Q$6:$Q$1005,Cad_cl!AZ$5)))</f>
        <v/>
      </c>
      <c r="BA742" s="134" t="str">
        <f>IF(ISERR(IF($C742="","",SUMIFS(Con_ve!$F$6:$F$1005,Con_ve!$C$6:$C$1005,$C742,Con_ve!$I$6:$I$1005,"Fechada",Con_ve!$Q$6:$Q$1005,Cad_cl!BA$5))),"",IF($C742="","",SUMIFS(Con_ve!$F$6:$F$1005,Con_ve!$C$6:$C$1005,$C742,Con_ve!$I$6:$I$1005,"Fechada",Con_ve!$Q$6:$Q$1005,Cad_cl!BA$5)))</f>
        <v/>
      </c>
      <c r="BB742" s="134">
        <f t="shared" si="33"/>
        <v>0</v>
      </c>
      <c r="BD742" s="134" t="str">
        <f>IF(ISERR(IF($C742="","",SUMIFS(Con_ve!$F$6:$F$1005,Con_ve!$C$6:$C$1005,$C742,Con_ve!$I$6:$I$1005,"Em negociação",Con_ve!$Q$6:$Q$1005,Cad_cl!BD$5))),"",IF($C742="","",SUMIFS(Con_ve!$F$6:$F$1005,Con_ve!$C$6:$C$1005,$C742,Con_ve!$I$6:$I$1005,"Em negociação",Con_ve!$Q$6:$Q$1005,Cad_cl!BD$5)))</f>
        <v/>
      </c>
      <c r="BE742" s="134" t="str">
        <f>IF(ISERR(IF($C742="","",SUMIFS(Con_ve!$F$6:$F$1005,Con_ve!$C$6:$C$1005,$C742,Con_ve!$I$6:$I$1005,"Em negociação",Con_ve!$Q$6:$Q$1005,Cad_cl!BE$5))),"",IF($C742="","",SUMIFS(Con_ve!$F$6:$F$1005,Con_ve!$C$6:$C$1005,$C742,Con_ve!$I$6:$I$1005,"Em negociação",Con_ve!$Q$6:$Q$1005,Cad_cl!BE$5)))</f>
        <v/>
      </c>
      <c r="BF742" s="134" t="str">
        <f>IF(ISERR(IF($C742="","",SUMIFS(Con_ve!$F$6:$F$1005,Con_ve!$C$6:$C$1005,$C742,Con_ve!$I$6:$I$1005,"Em negociação",Con_ve!$Q$6:$Q$1005,Cad_cl!BF$5))),"",IF($C742="","",SUMIFS(Con_ve!$F$6:$F$1005,Con_ve!$C$6:$C$1005,$C742,Con_ve!$I$6:$I$1005,"Em negociação",Con_ve!$Q$6:$Q$1005,Cad_cl!BF$5)))</f>
        <v/>
      </c>
      <c r="BG742" s="134" t="str">
        <f>IF(ISERR(IF($C742="","",SUMIFS(Con_ve!$F$6:$F$1005,Con_ve!$C$6:$C$1005,$C742,Con_ve!$I$6:$I$1005,"Em negociação",Con_ve!$Q$6:$Q$1005,Cad_cl!BG$5))),"",IF($C742="","",SUMIFS(Con_ve!$F$6:$F$1005,Con_ve!$C$6:$C$1005,$C742,Con_ve!$I$6:$I$1005,"Em negociação",Con_ve!$Q$6:$Q$1005,Cad_cl!BG$5)))</f>
        <v/>
      </c>
      <c r="BH742" s="134" t="str">
        <f>IF(ISERR(IF($C742="","",SUMIFS(Con_ve!$F$6:$F$1005,Con_ve!$C$6:$C$1005,$C742,Con_ve!$I$6:$I$1005,"Em negociação",Con_ve!$Q$6:$Q$1005,Cad_cl!BH$5))),"",IF($C742="","",SUMIFS(Con_ve!$F$6:$F$1005,Con_ve!$C$6:$C$1005,$C742,Con_ve!$I$6:$I$1005,"Em negociação",Con_ve!$Q$6:$Q$1005,Cad_cl!BH$5)))</f>
        <v/>
      </c>
      <c r="BI742" s="134" t="str">
        <f>IF(ISERR(IF($C742="","",SUMIFS(Con_ve!$F$6:$F$1005,Con_ve!$C$6:$C$1005,$C742,Con_ve!$I$6:$I$1005,"Em negociação",Con_ve!$Q$6:$Q$1005,Cad_cl!BI$5))),"",IF($C742="","",SUMIFS(Con_ve!$F$6:$F$1005,Con_ve!$C$6:$C$1005,$C742,Con_ve!$I$6:$I$1005,"Em negociação",Con_ve!$Q$6:$Q$1005,Cad_cl!BI$5)))</f>
        <v/>
      </c>
      <c r="BJ742" s="134" t="str">
        <f>IF(ISERR(IF($C742="","",SUMIFS(Con_ve!$F$6:$F$1005,Con_ve!$C$6:$C$1005,$C742,Con_ve!$I$6:$I$1005,"Em negociação",Con_ve!$Q$6:$Q$1005,Cad_cl!BJ$5))),"",IF($C742="","",SUMIFS(Con_ve!$F$6:$F$1005,Con_ve!$C$6:$C$1005,$C742,Con_ve!$I$6:$I$1005,"Em negociação",Con_ve!$Q$6:$Q$1005,Cad_cl!BJ$5)))</f>
        <v/>
      </c>
      <c r="BK742" s="134" t="str">
        <f>IF(ISERR(IF($C742="","",SUMIFS(Con_ve!$F$6:$F$1005,Con_ve!$C$6:$C$1005,$C742,Con_ve!$I$6:$I$1005,"Em negociação",Con_ve!$Q$6:$Q$1005,Cad_cl!BK$5))),"",IF($C742="","",SUMIFS(Con_ve!$F$6:$F$1005,Con_ve!$C$6:$C$1005,$C742,Con_ve!$I$6:$I$1005,"Em negociação",Con_ve!$Q$6:$Q$1005,Cad_cl!BK$5)))</f>
        <v/>
      </c>
      <c r="BL742" s="134" t="str">
        <f>IF(ISERR(IF($C742="","",SUMIFS(Con_ve!$F$6:$F$1005,Con_ve!$C$6:$C$1005,$C742,Con_ve!$I$6:$I$1005,"Em negociação",Con_ve!$Q$6:$Q$1005,Cad_cl!BL$5))),"",IF($C742="","",SUMIFS(Con_ve!$F$6:$F$1005,Con_ve!$C$6:$C$1005,$C742,Con_ve!$I$6:$I$1005,"Em negociação",Con_ve!$Q$6:$Q$1005,Cad_cl!BL$5)))</f>
        <v/>
      </c>
      <c r="BM742" s="134" t="str">
        <f>IF(ISERR(IF($C742="","",SUMIFS(Con_ve!$F$6:$F$1005,Con_ve!$C$6:$C$1005,$C742,Con_ve!$I$6:$I$1005,"Em negociação",Con_ve!$Q$6:$Q$1005,Cad_cl!BM$5))),"",IF($C742="","",SUMIFS(Con_ve!$F$6:$F$1005,Con_ve!$C$6:$C$1005,$C742,Con_ve!$I$6:$I$1005,"Em negociação",Con_ve!$Q$6:$Q$1005,Cad_cl!BM$5)))</f>
        <v/>
      </c>
      <c r="BN742" s="134" t="str">
        <f>IF(ISERR(IF($C742="","",SUMIFS(Con_ve!$F$6:$F$1005,Con_ve!$C$6:$C$1005,$C742,Con_ve!$I$6:$I$1005,"Em negociação",Con_ve!$Q$6:$Q$1005,Cad_cl!BN$5))),"",IF($C742="","",SUMIFS(Con_ve!$F$6:$F$1005,Con_ve!$C$6:$C$1005,$C742,Con_ve!$I$6:$I$1005,"Em negociação",Con_ve!$Q$6:$Q$1005,Cad_cl!BN$5)))</f>
        <v/>
      </c>
      <c r="BO742" s="134" t="str">
        <f>IF(ISERR(IF($C742="","",SUMIFS(Con_ve!$F$6:$F$1005,Con_ve!$C$6:$C$1005,$C742,Con_ve!$I$6:$I$1005,"Em negociação",Con_ve!$Q$6:$Q$1005,Cad_cl!BO$5))),"",IF($C742="","",SUMIFS(Con_ve!$F$6:$F$1005,Con_ve!$C$6:$C$1005,$C742,Con_ve!$I$6:$I$1005,"Em negociação",Con_ve!$Q$6:$Q$1005,Cad_cl!BO$5)))</f>
        <v/>
      </c>
      <c r="BP742" s="134">
        <f t="shared" si="34"/>
        <v>0</v>
      </c>
      <c r="BR742" s="125" t="str">
        <f>IF(ISERR(IF(AND($I742=Re_lo!$E$5,BR$5=VLOOKUP(Re_lo!$H$5,Re_lo!$N$5:$O$16,2,0)),AP742,"")),"",IF(AND($I742=Re_lo!$E$5,BR$5=VLOOKUP(Re_lo!$H$5,Re_lo!$N$5:$O$16,2,0)),AP742,""))</f>
        <v/>
      </c>
      <c r="BS742" s="125" t="str">
        <f>IF(ISERR(IF(AND($I742=Re_lo!$E$5,BS$5=VLOOKUP(Re_lo!$H$5,Re_lo!$N$5:$O$16,2,0)),AQ742,"")),"",IF(AND($I742=Re_lo!$E$5,BS$5=VLOOKUP(Re_lo!$H$5,Re_lo!$N$5:$O$16,2,0)),AQ742,""))</f>
        <v/>
      </c>
      <c r="BT742" s="125" t="str">
        <f>IF(ISERR(IF(AND($I742=Re_lo!$E$5,BT$5=VLOOKUP(Re_lo!$H$5,Re_lo!$N$5:$O$16,2,0)),AR742,"")),"",IF(AND($I742=Re_lo!$E$5,BT$5=VLOOKUP(Re_lo!$H$5,Re_lo!$N$5:$O$16,2,0)),AR742,""))</f>
        <v/>
      </c>
      <c r="BU742" s="125" t="str">
        <f>IF(ISERR(IF(AND($I742=Re_lo!$E$5,BU$5=VLOOKUP(Re_lo!$H$5,Re_lo!$N$5:$O$16,2,0)),AS742,"")),"",IF(AND($I742=Re_lo!$E$5,BU$5=VLOOKUP(Re_lo!$H$5,Re_lo!$N$5:$O$16,2,0)),AS742,""))</f>
        <v/>
      </c>
      <c r="BV742" s="125" t="str">
        <f>IF(ISERR(IF(AND($I742=Re_lo!$E$5,BV$5=VLOOKUP(Re_lo!$H$5,Re_lo!$N$5:$O$16,2,0)),AT742,"")),"",IF(AND($I742=Re_lo!$E$5,BV$5=VLOOKUP(Re_lo!$H$5,Re_lo!$N$5:$O$16,2,0)),AT742,""))</f>
        <v/>
      </c>
      <c r="BW742" s="125" t="str">
        <f>IF(ISERR(IF(AND($I742=Re_lo!$E$5,BW$5=VLOOKUP(Re_lo!$H$5,Re_lo!$N$5:$O$16,2,0)),AU742,"")),"",IF(AND($I742=Re_lo!$E$5,BW$5=VLOOKUP(Re_lo!$H$5,Re_lo!$N$5:$O$16,2,0)),AU742,""))</f>
        <v/>
      </c>
      <c r="BX742" s="125" t="str">
        <f>IF(ISERR(IF(AND($I742=Re_lo!$E$5,BX$5=VLOOKUP(Re_lo!$H$5,Re_lo!$N$5:$O$16,2,0)),AV742,"")),"",IF(AND($I742=Re_lo!$E$5,BX$5=VLOOKUP(Re_lo!$H$5,Re_lo!$N$5:$O$16,2,0)),AV742,""))</f>
        <v/>
      </c>
      <c r="BY742" s="125" t="str">
        <f>IF(ISERR(IF(AND($I742=Re_lo!$E$5,BY$5=VLOOKUP(Re_lo!$H$5,Re_lo!$N$5:$O$16,2,0)),AW742,"")),"",IF(AND($I742=Re_lo!$E$5,BY$5=VLOOKUP(Re_lo!$H$5,Re_lo!$N$5:$O$16,2,0)),AW742,""))</f>
        <v/>
      </c>
      <c r="BZ742" s="125" t="str">
        <f>IF(ISERR(IF(AND($I742=Re_lo!$E$5,BZ$5=VLOOKUP(Re_lo!$H$5,Re_lo!$N$5:$O$16,2,0)),AX742,"")),"",IF(AND($I742=Re_lo!$E$5,BZ$5=VLOOKUP(Re_lo!$H$5,Re_lo!$N$5:$O$16,2,0)),AX742,""))</f>
        <v/>
      </c>
      <c r="CA742" s="125" t="str">
        <f>IF(ISERR(IF(AND($I742=Re_lo!$E$5,CA$5=VLOOKUP(Re_lo!$H$5,Re_lo!$N$5:$O$16,2,0)),AY742,"")),"",IF(AND($I742=Re_lo!$E$5,CA$5=VLOOKUP(Re_lo!$H$5,Re_lo!$N$5:$O$16,2,0)),AY742,""))</f>
        <v/>
      </c>
      <c r="CB742" s="125" t="str">
        <f>IF(ISERR(IF(AND($I742=Re_lo!$E$5,CB$5=VLOOKUP(Re_lo!$H$5,Re_lo!$N$5:$O$16,2,0)),AZ742,"")),"",IF(AND($I742=Re_lo!$E$5,CB$5=VLOOKUP(Re_lo!$H$5,Re_lo!$N$5:$O$16,2,0)),AZ742,""))</f>
        <v/>
      </c>
      <c r="CC742" s="125" t="str">
        <f>IF(ISERR(IF(AND($I742=Re_lo!$E$5,CC$5=VLOOKUP(Re_lo!$H$5,Re_lo!$N$5:$O$16,2,0)),BA742,"")),"",IF(AND($I742=Re_lo!$E$5,CC$5=VLOOKUP(Re_lo!$H$5,Re_lo!$N$5:$O$16,2,0)),BA742,""))</f>
        <v/>
      </c>
      <c r="CD742" s="125" t="str">
        <f>IF(ISERR(IF(AND($I742=Re_lo!$E$5,CD$5=VLOOKUP(Re_lo!$H$5,Re_lo!$N$5:$O$16,2,0)),BB742,"")),"",IF(AND($I742=Re_lo!$E$5,CD$5=VLOOKUP(Re_lo!$H$5,Re_lo!$N$5:$O$16,2,0)),BB742,""))</f>
        <v/>
      </c>
      <c r="CF742" s="125" t="str">
        <f>IF($C742="","",COUNTIFS(Con_ve!$C$6:$C$1005,$C742,Con_ve!$Q$6:$Q$1005,Cad_cl!CF$5))</f>
        <v/>
      </c>
      <c r="CG742" s="125" t="str">
        <f>IF($C742="","",COUNTIFS(Con_ve!$C$6:$C$1005,$C742,Con_ve!$Q$6:$Q$1005,Cad_cl!CG$5))</f>
        <v/>
      </c>
      <c r="CH742" s="125" t="str">
        <f>IF($C742="","",COUNTIFS(Con_ve!$C$6:$C$1005,$C742,Con_ve!$Q$6:$Q$1005,Cad_cl!CH$5))</f>
        <v/>
      </c>
      <c r="CI742" s="125" t="str">
        <f>IF($C742="","",COUNTIFS(Con_ve!$C$6:$C$1005,$C742,Con_ve!$Q$6:$Q$1005,Cad_cl!CI$5))</f>
        <v/>
      </c>
      <c r="CJ742" s="125" t="str">
        <f>IF($C742="","",COUNTIFS(Con_ve!$C$6:$C$1005,$C742,Con_ve!$Q$6:$Q$1005,Cad_cl!CJ$5))</f>
        <v/>
      </c>
      <c r="CK742" s="125" t="str">
        <f>IF($C742="","",COUNTIFS(Con_ve!$C$6:$C$1005,$C742,Con_ve!$Q$6:$Q$1005,Cad_cl!CK$5))</f>
        <v/>
      </c>
      <c r="CL742" s="125" t="str">
        <f>IF($C742="","",COUNTIFS(Con_ve!$C$6:$C$1005,$C742,Con_ve!$Q$6:$Q$1005,Cad_cl!CL$5))</f>
        <v/>
      </c>
      <c r="CM742" s="125" t="str">
        <f>IF($C742="","",COUNTIFS(Con_ve!$C$6:$C$1005,$C742,Con_ve!$Q$6:$Q$1005,Cad_cl!CM$5))</f>
        <v/>
      </c>
      <c r="CN742" s="125" t="str">
        <f>IF($C742="","",COUNTIFS(Con_ve!$C$6:$C$1005,$C742,Con_ve!$Q$6:$Q$1005,Cad_cl!CN$5))</f>
        <v/>
      </c>
      <c r="CO742" s="125" t="str">
        <f>IF($C742="","",COUNTIFS(Con_ve!$C$6:$C$1005,$C742,Con_ve!$Q$6:$Q$1005,Cad_cl!CO$5))</f>
        <v/>
      </c>
      <c r="CP742" s="125" t="str">
        <f>IF($C742="","",COUNTIFS(Con_ve!$C$6:$C$1005,$C742,Con_ve!$Q$6:$Q$1005,Cad_cl!CP$5))</f>
        <v/>
      </c>
      <c r="CQ742" s="125" t="str">
        <f>IF($C742="","",COUNTIFS(Con_ve!$C$6:$C$1005,$C742,Con_ve!$Q$6:$Q$1005,Cad_cl!CQ$5))</f>
        <v/>
      </c>
      <c r="CR742" s="125">
        <f t="shared" si="35"/>
        <v>0</v>
      </c>
    </row>
    <row r="743" spans="3:96" ht="30" customHeight="1">
      <c r="C743" s="153"/>
      <c r="D743" s="153"/>
      <c r="E743" s="154"/>
      <c r="F743" s="153"/>
      <c r="G743" s="155"/>
      <c r="H743" s="153"/>
      <c r="I743" s="153"/>
      <c r="J743" s="132" t="s">
        <v>309</v>
      </c>
      <c r="K743" s="133" t="s">
        <v>309</v>
      </c>
      <c r="L743" s="153"/>
      <c r="M743" s="153"/>
      <c r="N743" s="153"/>
      <c r="O743" s="153"/>
      <c r="P743" s="153"/>
      <c r="Q743" s="153"/>
      <c r="AP743" s="134" t="str">
        <f>IF(ISERR(IF($C743="","",SUMIFS(Con_ve!$F$6:$F$1005,Con_ve!$C$6:$C$1005,$C743,Con_ve!$I$6:$I$1005,"Fechada",Con_ve!$Q$6:$Q$1005,Cad_cl!AP$5))),"",IF($C743="","",SUMIFS(Con_ve!$F$6:$F$1005,Con_ve!$C$6:$C$1005,$C743,Con_ve!$I$6:$I$1005,"Fechada",Con_ve!$Q$6:$Q$1005,Cad_cl!AP$5)))</f>
        <v/>
      </c>
      <c r="AQ743" s="134" t="str">
        <f>IF(ISERR(IF($C743="","",SUMIFS(Con_ve!$F$6:$F$1005,Con_ve!$C$6:$C$1005,$C743,Con_ve!$I$6:$I$1005,"Fechada",Con_ve!$Q$6:$Q$1005,Cad_cl!AQ$5))),"",IF($C743="","",SUMIFS(Con_ve!$F$6:$F$1005,Con_ve!$C$6:$C$1005,$C743,Con_ve!$I$6:$I$1005,"Fechada",Con_ve!$Q$6:$Q$1005,Cad_cl!AQ$5)))</f>
        <v/>
      </c>
      <c r="AR743" s="134" t="str">
        <f>IF(ISERR(IF($C743="","",SUMIFS(Con_ve!$F$6:$F$1005,Con_ve!$C$6:$C$1005,$C743,Con_ve!$I$6:$I$1005,"Fechada",Con_ve!$Q$6:$Q$1005,Cad_cl!AR$5))),"",IF($C743="","",SUMIFS(Con_ve!$F$6:$F$1005,Con_ve!$C$6:$C$1005,$C743,Con_ve!$I$6:$I$1005,"Fechada",Con_ve!$Q$6:$Q$1005,Cad_cl!AR$5)))</f>
        <v/>
      </c>
      <c r="AS743" s="134" t="str">
        <f>IF(ISERR(IF($C743="","",SUMIFS(Con_ve!$F$6:$F$1005,Con_ve!$C$6:$C$1005,$C743,Con_ve!$I$6:$I$1005,"Fechada",Con_ve!$Q$6:$Q$1005,Cad_cl!AS$5))),"",IF($C743="","",SUMIFS(Con_ve!$F$6:$F$1005,Con_ve!$C$6:$C$1005,$C743,Con_ve!$I$6:$I$1005,"Fechada",Con_ve!$Q$6:$Q$1005,Cad_cl!AS$5)))</f>
        <v/>
      </c>
      <c r="AT743" s="134" t="str">
        <f>IF(ISERR(IF($C743="","",SUMIFS(Con_ve!$F$6:$F$1005,Con_ve!$C$6:$C$1005,$C743,Con_ve!$I$6:$I$1005,"Fechada",Con_ve!$Q$6:$Q$1005,Cad_cl!AT$5))),"",IF($C743="","",SUMIFS(Con_ve!$F$6:$F$1005,Con_ve!$C$6:$C$1005,$C743,Con_ve!$I$6:$I$1005,"Fechada",Con_ve!$Q$6:$Q$1005,Cad_cl!AT$5)))</f>
        <v/>
      </c>
      <c r="AU743" s="134" t="str">
        <f>IF(ISERR(IF($C743="","",SUMIFS(Con_ve!$F$6:$F$1005,Con_ve!$C$6:$C$1005,$C743,Con_ve!$I$6:$I$1005,"Fechada",Con_ve!$Q$6:$Q$1005,Cad_cl!AU$5))),"",IF($C743="","",SUMIFS(Con_ve!$F$6:$F$1005,Con_ve!$C$6:$C$1005,$C743,Con_ve!$I$6:$I$1005,"Fechada",Con_ve!$Q$6:$Q$1005,Cad_cl!AU$5)))</f>
        <v/>
      </c>
      <c r="AV743" s="134" t="str">
        <f>IF(ISERR(IF($C743="","",SUMIFS(Con_ve!$F$6:$F$1005,Con_ve!$C$6:$C$1005,$C743,Con_ve!$I$6:$I$1005,"Fechada",Con_ve!$Q$6:$Q$1005,Cad_cl!AV$5))),"",IF($C743="","",SUMIFS(Con_ve!$F$6:$F$1005,Con_ve!$C$6:$C$1005,$C743,Con_ve!$I$6:$I$1005,"Fechada",Con_ve!$Q$6:$Q$1005,Cad_cl!AV$5)))</f>
        <v/>
      </c>
      <c r="AW743" s="134" t="str">
        <f>IF(ISERR(IF($C743="","",SUMIFS(Con_ve!$F$6:$F$1005,Con_ve!$C$6:$C$1005,$C743,Con_ve!$I$6:$I$1005,"Fechada",Con_ve!$Q$6:$Q$1005,Cad_cl!AW$5))),"",IF($C743="","",SUMIFS(Con_ve!$F$6:$F$1005,Con_ve!$C$6:$C$1005,$C743,Con_ve!$I$6:$I$1005,"Fechada",Con_ve!$Q$6:$Q$1005,Cad_cl!AW$5)))</f>
        <v/>
      </c>
      <c r="AX743" s="134" t="str">
        <f>IF(ISERR(IF($C743="","",SUMIFS(Con_ve!$F$6:$F$1005,Con_ve!$C$6:$C$1005,$C743,Con_ve!$I$6:$I$1005,"Fechada",Con_ve!$Q$6:$Q$1005,Cad_cl!AX$5))),"",IF($C743="","",SUMIFS(Con_ve!$F$6:$F$1005,Con_ve!$C$6:$C$1005,$C743,Con_ve!$I$6:$I$1005,"Fechada",Con_ve!$Q$6:$Q$1005,Cad_cl!AX$5)))</f>
        <v/>
      </c>
      <c r="AY743" s="134" t="str">
        <f>IF(ISERR(IF($C743="","",SUMIFS(Con_ve!$F$6:$F$1005,Con_ve!$C$6:$C$1005,$C743,Con_ve!$I$6:$I$1005,"Fechada",Con_ve!$Q$6:$Q$1005,Cad_cl!AY$5))),"",IF($C743="","",SUMIFS(Con_ve!$F$6:$F$1005,Con_ve!$C$6:$C$1005,$C743,Con_ve!$I$6:$I$1005,"Fechada",Con_ve!$Q$6:$Q$1005,Cad_cl!AY$5)))</f>
        <v/>
      </c>
      <c r="AZ743" s="134" t="str">
        <f>IF(ISERR(IF($C743="","",SUMIFS(Con_ve!$F$6:$F$1005,Con_ve!$C$6:$C$1005,$C743,Con_ve!$I$6:$I$1005,"Fechada",Con_ve!$Q$6:$Q$1005,Cad_cl!AZ$5))),"",IF($C743="","",SUMIFS(Con_ve!$F$6:$F$1005,Con_ve!$C$6:$C$1005,$C743,Con_ve!$I$6:$I$1005,"Fechada",Con_ve!$Q$6:$Q$1005,Cad_cl!AZ$5)))</f>
        <v/>
      </c>
      <c r="BA743" s="134" t="str">
        <f>IF(ISERR(IF($C743="","",SUMIFS(Con_ve!$F$6:$F$1005,Con_ve!$C$6:$C$1005,$C743,Con_ve!$I$6:$I$1005,"Fechada",Con_ve!$Q$6:$Q$1005,Cad_cl!BA$5))),"",IF($C743="","",SUMIFS(Con_ve!$F$6:$F$1005,Con_ve!$C$6:$C$1005,$C743,Con_ve!$I$6:$I$1005,"Fechada",Con_ve!$Q$6:$Q$1005,Cad_cl!BA$5)))</f>
        <v/>
      </c>
      <c r="BB743" s="134">
        <f t="shared" si="33"/>
        <v>0</v>
      </c>
      <c r="BD743" s="134" t="str">
        <f>IF(ISERR(IF($C743="","",SUMIFS(Con_ve!$F$6:$F$1005,Con_ve!$C$6:$C$1005,$C743,Con_ve!$I$6:$I$1005,"Em negociação",Con_ve!$Q$6:$Q$1005,Cad_cl!BD$5))),"",IF($C743="","",SUMIFS(Con_ve!$F$6:$F$1005,Con_ve!$C$6:$C$1005,$C743,Con_ve!$I$6:$I$1005,"Em negociação",Con_ve!$Q$6:$Q$1005,Cad_cl!BD$5)))</f>
        <v/>
      </c>
      <c r="BE743" s="134" t="str">
        <f>IF(ISERR(IF($C743="","",SUMIFS(Con_ve!$F$6:$F$1005,Con_ve!$C$6:$C$1005,$C743,Con_ve!$I$6:$I$1005,"Em negociação",Con_ve!$Q$6:$Q$1005,Cad_cl!BE$5))),"",IF($C743="","",SUMIFS(Con_ve!$F$6:$F$1005,Con_ve!$C$6:$C$1005,$C743,Con_ve!$I$6:$I$1005,"Em negociação",Con_ve!$Q$6:$Q$1005,Cad_cl!BE$5)))</f>
        <v/>
      </c>
      <c r="BF743" s="134" t="str">
        <f>IF(ISERR(IF($C743="","",SUMIFS(Con_ve!$F$6:$F$1005,Con_ve!$C$6:$C$1005,$C743,Con_ve!$I$6:$I$1005,"Em negociação",Con_ve!$Q$6:$Q$1005,Cad_cl!BF$5))),"",IF($C743="","",SUMIFS(Con_ve!$F$6:$F$1005,Con_ve!$C$6:$C$1005,$C743,Con_ve!$I$6:$I$1005,"Em negociação",Con_ve!$Q$6:$Q$1005,Cad_cl!BF$5)))</f>
        <v/>
      </c>
      <c r="BG743" s="134" t="str">
        <f>IF(ISERR(IF($C743="","",SUMIFS(Con_ve!$F$6:$F$1005,Con_ve!$C$6:$C$1005,$C743,Con_ve!$I$6:$I$1005,"Em negociação",Con_ve!$Q$6:$Q$1005,Cad_cl!BG$5))),"",IF($C743="","",SUMIFS(Con_ve!$F$6:$F$1005,Con_ve!$C$6:$C$1005,$C743,Con_ve!$I$6:$I$1005,"Em negociação",Con_ve!$Q$6:$Q$1005,Cad_cl!BG$5)))</f>
        <v/>
      </c>
      <c r="BH743" s="134" t="str">
        <f>IF(ISERR(IF($C743="","",SUMIFS(Con_ve!$F$6:$F$1005,Con_ve!$C$6:$C$1005,$C743,Con_ve!$I$6:$I$1005,"Em negociação",Con_ve!$Q$6:$Q$1005,Cad_cl!BH$5))),"",IF($C743="","",SUMIFS(Con_ve!$F$6:$F$1005,Con_ve!$C$6:$C$1005,$C743,Con_ve!$I$6:$I$1005,"Em negociação",Con_ve!$Q$6:$Q$1005,Cad_cl!BH$5)))</f>
        <v/>
      </c>
      <c r="BI743" s="134" t="str">
        <f>IF(ISERR(IF($C743="","",SUMIFS(Con_ve!$F$6:$F$1005,Con_ve!$C$6:$C$1005,$C743,Con_ve!$I$6:$I$1005,"Em negociação",Con_ve!$Q$6:$Q$1005,Cad_cl!BI$5))),"",IF($C743="","",SUMIFS(Con_ve!$F$6:$F$1005,Con_ve!$C$6:$C$1005,$C743,Con_ve!$I$6:$I$1005,"Em negociação",Con_ve!$Q$6:$Q$1005,Cad_cl!BI$5)))</f>
        <v/>
      </c>
      <c r="BJ743" s="134" t="str">
        <f>IF(ISERR(IF($C743="","",SUMIFS(Con_ve!$F$6:$F$1005,Con_ve!$C$6:$C$1005,$C743,Con_ve!$I$6:$I$1005,"Em negociação",Con_ve!$Q$6:$Q$1005,Cad_cl!BJ$5))),"",IF($C743="","",SUMIFS(Con_ve!$F$6:$F$1005,Con_ve!$C$6:$C$1005,$C743,Con_ve!$I$6:$I$1005,"Em negociação",Con_ve!$Q$6:$Q$1005,Cad_cl!BJ$5)))</f>
        <v/>
      </c>
      <c r="BK743" s="134" t="str">
        <f>IF(ISERR(IF($C743="","",SUMIFS(Con_ve!$F$6:$F$1005,Con_ve!$C$6:$C$1005,$C743,Con_ve!$I$6:$I$1005,"Em negociação",Con_ve!$Q$6:$Q$1005,Cad_cl!BK$5))),"",IF($C743="","",SUMIFS(Con_ve!$F$6:$F$1005,Con_ve!$C$6:$C$1005,$C743,Con_ve!$I$6:$I$1005,"Em negociação",Con_ve!$Q$6:$Q$1005,Cad_cl!BK$5)))</f>
        <v/>
      </c>
      <c r="BL743" s="134" t="str">
        <f>IF(ISERR(IF($C743="","",SUMIFS(Con_ve!$F$6:$F$1005,Con_ve!$C$6:$C$1005,$C743,Con_ve!$I$6:$I$1005,"Em negociação",Con_ve!$Q$6:$Q$1005,Cad_cl!BL$5))),"",IF($C743="","",SUMIFS(Con_ve!$F$6:$F$1005,Con_ve!$C$6:$C$1005,$C743,Con_ve!$I$6:$I$1005,"Em negociação",Con_ve!$Q$6:$Q$1005,Cad_cl!BL$5)))</f>
        <v/>
      </c>
      <c r="BM743" s="134" t="str">
        <f>IF(ISERR(IF($C743="","",SUMIFS(Con_ve!$F$6:$F$1005,Con_ve!$C$6:$C$1005,$C743,Con_ve!$I$6:$I$1005,"Em negociação",Con_ve!$Q$6:$Q$1005,Cad_cl!BM$5))),"",IF($C743="","",SUMIFS(Con_ve!$F$6:$F$1005,Con_ve!$C$6:$C$1005,$C743,Con_ve!$I$6:$I$1005,"Em negociação",Con_ve!$Q$6:$Q$1005,Cad_cl!BM$5)))</f>
        <v/>
      </c>
      <c r="BN743" s="134" t="str">
        <f>IF(ISERR(IF($C743="","",SUMIFS(Con_ve!$F$6:$F$1005,Con_ve!$C$6:$C$1005,$C743,Con_ve!$I$6:$I$1005,"Em negociação",Con_ve!$Q$6:$Q$1005,Cad_cl!BN$5))),"",IF($C743="","",SUMIFS(Con_ve!$F$6:$F$1005,Con_ve!$C$6:$C$1005,$C743,Con_ve!$I$6:$I$1005,"Em negociação",Con_ve!$Q$6:$Q$1005,Cad_cl!BN$5)))</f>
        <v/>
      </c>
      <c r="BO743" s="134" t="str">
        <f>IF(ISERR(IF($C743="","",SUMIFS(Con_ve!$F$6:$F$1005,Con_ve!$C$6:$C$1005,$C743,Con_ve!$I$6:$I$1005,"Em negociação",Con_ve!$Q$6:$Q$1005,Cad_cl!BO$5))),"",IF($C743="","",SUMIFS(Con_ve!$F$6:$F$1005,Con_ve!$C$6:$C$1005,$C743,Con_ve!$I$6:$I$1005,"Em negociação",Con_ve!$Q$6:$Q$1005,Cad_cl!BO$5)))</f>
        <v/>
      </c>
      <c r="BP743" s="134">
        <f t="shared" si="34"/>
        <v>0</v>
      </c>
      <c r="BR743" s="125" t="str">
        <f>IF(ISERR(IF(AND($I743=Re_lo!$E$5,BR$5=VLOOKUP(Re_lo!$H$5,Re_lo!$N$5:$O$16,2,0)),AP743,"")),"",IF(AND($I743=Re_lo!$E$5,BR$5=VLOOKUP(Re_lo!$H$5,Re_lo!$N$5:$O$16,2,0)),AP743,""))</f>
        <v/>
      </c>
      <c r="BS743" s="125" t="str">
        <f>IF(ISERR(IF(AND($I743=Re_lo!$E$5,BS$5=VLOOKUP(Re_lo!$H$5,Re_lo!$N$5:$O$16,2,0)),AQ743,"")),"",IF(AND($I743=Re_lo!$E$5,BS$5=VLOOKUP(Re_lo!$H$5,Re_lo!$N$5:$O$16,2,0)),AQ743,""))</f>
        <v/>
      </c>
      <c r="BT743" s="125" t="str">
        <f>IF(ISERR(IF(AND($I743=Re_lo!$E$5,BT$5=VLOOKUP(Re_lo!$H$5,Re_lo!$N$5:$O$16,2,0)),AR743,"")),"",IF(AND($I743=Re_lo!$E$5,BT$5=VLOOKUP(Re_lo!$H$5,Re_lo!$N$5:$O$16,2,0)),AR743,""))</f>
        <v/>
      </c>
      <c r="BU743" s="125" t="str">
        <f>IF(ISERR(IF(AND($I743=Re_lo!$E$5,BU$5=VLOOKUP(Re_lo!$H$5,Re_lo!$N$5:$O$16,2,0)),AS743,"")),"",IF(AND($I743=Re_lo!$E$5,BU$5=VLOOKUP(Re_lo!$H$5,Re_lo!$N$5:$O$16,2,0)),AS743,""))</f>
        <v/>
      </c>
      <c r="BV743" s="125" t="str">
        <f>IF(ISERR(IF(AND($I743=Re_lo!$E$5,BV$5=VLOOKUP(Re_lo!$H$5,Re_lo!$N$5:$O$16,2,0)),AT743,"")),"",IF(AND($I743=Re_lo!$E$5,BV$5=VLOOKUP(Re_lo!$H$5,Re_lo!$N$5:$O$16,2,0)),AT743,""))</f>
        <v/>
      </c>
      <c r="BW743" s="125" t="str">
        <f>IF(ISERR(IF(AND($I743=Re_lo!$E$5,BW$5=VLOOKUP(Re_lo!$H$5,Re_lo!$N$5:$O$16,2,0)),AU743,"")),"",IF(AND($I743=Re_lo!$E$5,BW$5=VLOOKUP(Re_lo!$H$5,Re_lo!$N$5:$O$16,2,0)),AU743,""))</f>
        <v/>
      </c>
      <c r="BX743" s="125" t="str">
        <f>IF(ISERR(IF(AND($I743=Re_lo!$E$5,BX$5=VLOOKUP(Re_lo!$H$5,Re_lo!$N$5:$O$16,2,0)),AV743,"")),"",IF(AND($I743=Re_lo!$E$5,BX$5=VLOOKUP(Re_lo!$H$5,Re_lo!$N$5:$O$16,2,0)),AV743,""))</f>
        <v/>
      </c>
      <c r="BY743" s="125" t="str">
        <f>IF(ISERR(IF(AND($I743=Re_lo!$E$5,BY$5=VLOOKUP(Re_lo!$H$5,Re_lo!$N$5:$O$16,2,0)),AW743,"")),"",IF(AND($I743=Re_lo!$E$5,BY$5=VLOOKUP(Re_lo!$H$5,Re_lo!$N$5:$O$16,2,0)),AW743,""))</f>
        <v/>
      </c>
      <c r="BZ743" s="125" t="str">
        <f>IF(ISERR(IF(AND($I743=Re_lo!$E$5,BZ$5=VLOOKUP(Re_lo!$H$5,Re_lo!$N$5:$O$16,2,0)),AX743,"")),"",IF(AND($I743=Re_lo!$E$5,BZ$5=VLOOKUP(Re_lo!$H$5,Re_lo!$N$5:$O$16,2,0)),AX743,""))</f>
        <v/>
      </c>
      <c r="CA743" s="125" t="str">
        <f>IF(ISERR(IF(AND($I743=Re_lo!$E$5,CA$5=VLOOKUP(Re_lo!$H$5,Re_lo!$N$5:$O$16,2,0)),AY743,"")),"",IF(AND($I743=Re_lo!$E$5,CA$5=VLOOKUP(Re_lo!$H$5,Re_lo!$N$5:$O$16,2,0)),AY743,""))</f>
        <v/>
      </c>
      <c r="CB743" s="125" t="str">
        <f>IF(ISERR(IF(AND($I743=Re_lo!$E$5,CB$5=VLOOKUP(Re_lo!$H$5,Re_lo!$N$5:$O$16,2,0)),AZ743,"")),"",IF(AND($I743=Re_lo!$E$5,CB$5=VLOOKUP(Re_lo!$H$5,Re_lo!$N$5:$O$16,2,0)),AZ743,""))</f>
        <v/>
      </c>
      <c r="CC743" s="125" t="str">
        <f>IF(ISERR(IF(AND($I743=Re_lo!$E$5,CC$5=VLOOKUP(Re_lo!$H$5,Re_lo!$N$5:$O$16,2,0)),BA743,"")),"",IF(AND($I743=Re_lo!$E$5,CC$5=VLOOKUP(Re_lo!$H$5,Re_lo!$N$5:$O$16,2,0)),BA743,""))</f>
        <v/>
      </c>
      <c r="CD743" s="125" t="str">
        <f>IF(ISERR(IF(AND($I743=Re_lo!$E$5,CD$5=VLOOKUP(Re_lo!$H$5,Re_lo!$N$5:$O$16,2,0)),BB743,"")),"",IF(AND($I743=Re_lo!$E$5,CD$5=VLOOKUP(Re_lo!$H$5,Re_lo!$N$5:$O$16,2,0)),BB743,""))</f>
        <v/>
      </c>
      <c r="CF743" s="125" t="str">
        <f>IF($C743="","",COUNTIFS(Con_ve!$C$6:$C$1005,$C743,Con_ve!$Q$6:$Q$1005,Cad_cl!CF$5))</f>
        <v/>
      </c>
      <c r="CG743" s="125" t="str">
        <f>IF($C743="","",COUNTIFS(Con_ve!$C$6:$C$1005,$C743,Con_ve!$Q$6:$Q$1005,Cad_cl!CG$5))</f>
        <v/>
      </c>
      <c r="CH743" s="125" t="str">
        <f>IF($C743="","",COUNTIFS(Con_ve!$C$6:$C$1005,$C743,Con_ve!$Q$6:$Q$1005,Cad_cl!CH$5))</f>
        <v/>
      </c>
      <c r="CI743" s="125" t="str">
        <f>IF($C743="","",COUNTIFS(Con_ve!$C$6:$C$1005,$C743,Con_ve!$Q$6:$Q$1005,Cad_cl!CI$5))</f>
        <v/>
      </c>
      <c r="CJ743" s="125" t="str">
        <f>IF($C743="","",COUNTIFS(Con_ve!$C$6:$C$1005,$C743,Con_ve!$Q$6:$Q$1005,Cad_cl!CJ$5))</f>
        <v/>
      </c>
      <c r="CK743" s="125" t="str">
        <f>IF($C743="","",COUNTIFS(Con_ve!$C$6:$C$1005,$C743,Con_ve!$Q$6:$Q$1005,Cad_cl!CK$5))</f>
        <v/>
      </c>
      <c r="CL743" s="125" t="str">
        <f>IF($C743="","",COUNTIFS(Con_ve!$C$6:$C$1005,$C743,Con_ve!$Q$6:$Q$1005,Cad_cl!CL$5))</f>
        <v/>
      </c>
      <c r="CM743" s="125" t="str">
        <f>IF($C743="","",COUNTIFS(Con_ve!$C$6:$C$1005,$C743,Con_ve!$Q$6:$Q$1005,Cad_cl!CM$5))</f>
        <v/>
      </c>
      <c r="CN743" s="125" t="str">
        <f>IF($C743="","",COUNTIFS(Con_ve!$C$6:$C$1005,$C743,Con_ve!$Q$6:$Q$1005,Cad_cl!CN$5))</f>
        <v/>
      </c>
      <c r="CO743" s="125" t="str">
        <f>IF($C743="","",COUNTIFS(Con_ve!$C$6:$C$1005,$C743,Con_ve!$Q$6:$Q$1005,Cad_cl!CO$5))</f>
        <v/>
      </c>
      <c r="CP743" s="125" t="str">
        <f>IF($C743="","",COUNTIFS(Con_ve!$C$6:$C$1005,$C743,Con_ve!$Q$6:$Q$1005,Cad_cl!CP$5))</f>
        <v/>
      </c>
      <c r="CQ743" s="125" t="str">
        <f>IF($C743="","",COUNTIFS(Con_ve!$C$6:$C$1005,$C743,Con_ve!$Q$6:$Q$1005,Cad_cl!CQ$5))</f>
        <v/>
      </c>
      <c r="CR743" s="125">
        <f t="shared" si="35"/>
        <v>0</v>
      </c>
    </row>
    <row r="744" spans="3:96" ht="30" customHeight="1">
      <c r="C744" s="153"/>
      <c r="D744" s="153"/>
      <c r="E744" s="154"/>
      <c r="F744" s="153"/>
      <c r="G744" s="155"/>
      <c r="H744" s="153"/>
      <c r="I744" s="153"/>
      <c r="J744" s="132" t="s">
        <v>309</v>
      </c>
      <c r="K744" s="133" t="s">
        <v>309</v>
      </c>
      <c r="L744" s="153"/>
      <c r="M744" s="153"/>
      <c r="N744" s="153"/>
      <c r="O744" s="153"/>
      <c r="P744" s="153"/>
      <c r="Q744" s="153"/>
      <c r="AP744" s="134" t="str">
        <f>IF(ISERR(IF($C744="","",SUMIFS(Con_ve!$F$6:$F$1005,Con_ve!$C$6:$C$1005,$C744,Con_ve!$I$6:$I$1005,"Fechada",Con_ve!$Q$6:$Q$1005,Cad_cl!AP$5))),"",IF($C744="","",SUMIFS(Con_ve!$F$6:$F$1005,Con_ve!$C$6:$C$1005,$C744,Con_ve!$I$6:$I$1005,"Fechada",Con_ve!$Q$6:$Q$1005,Cad_cl!AP$5)))</f>
        <v/>
      </c>
      <c r="AQ744" s="134" t="str">
        <f>IF(ISERR(IF($C744="","",SUMIFS(Con_ve!$F$6:$F$1005,Con_ve!$C$6:$C$1005,$C744,Con_ve!$I$6:$I$1005,"Fechada",Con_ve!$Q$6:$Q$1005,Cad_cl!AQ$5))),"",IF($C744="","",SUMIFS(Con_ve!$F$6:$F$1005,Con_ve!$C$6:$C$1005,$C744,Con_ve!$I$6:$I$1005,"Fechada",Con_ve!$Q$6:$Q$1005,Cad_cl!AQ$5)))</f>
        <v/>
      </c>
      <c r="AR744" s="134" t="str">
        <f>IF(ISERR(IF($C744="","",SUMIFS(Con_ve!$F$6:$F$1005,Con_ve!$C$6:$C$1005,$C744,Con_ve!$I$6:$I$1005,"Fechada",Con_ve!$Q$6:$Q$1005,Cad_cl!AR$5))),"",IF($C744="","",SUMIFS(Con_ve!$F$6:$F$1005,Con_ve!$C$6:$C$1005,$C744,Con_ve!$I$6:$I$1005,"Fechada",Con_ve!$Q$6:$Q$1005,Cad_cl!AR$5)))</f>
        <v/>
      </c>
      <c r="AS744" s="134" t="str">
        <f>IF(ISERR(IF($C744="","",SUMIFS(Con_ve!$F$6:$F$1005,Con_ve!$C$6:$C$1005,$C744,Con_ve!$I$6:$I$1005,"Fechada",Con_ve!$Q$6:$Q$1005,Cad_cl!AS$5))),"",IF($C744="","",SUMIFS(Con_ve!$F$6:$F$1005,Con_ve!$C$6:$C$1005,$C744,Con_ve!$I$6:$I$1005,"Fechada",Con_ve!$Q$6:$Q$1005,Cad_cl!AS$5)))</f>
        <v/>
      </c>
      <c r="AT744" s="134" t="str">
        <f>IF(ISERR(IF($C744="","",SUMIFS(Con_ve!$F$6:$F$1005,Con_ve!$C$6:$C$1005,$C744,Con_ve!$I$6:$I$1005,"Fechada",Con_ve!$Q$6:$Q$1005,Cad_cl!AT$5))),"",IF($C744="","",SUMIFS(Con_ve!$F$6:$F$1005,Con_ve!$C$6:$C$1005,$C744,Con_ve!$I$6:$I$1005,"Fechada",Con_ve!$Q$6:$Q$1005,Cad_cl!AT$5)))</f>
        <v/>
      </c>
      <c r="AU744" s="134" t="str">
        <f>IF(ISERR(IF($C744="","",SUMIFS(Con_ve!$F$6:$F$1005,Con_ve!$C$6:$C$1005,$C744,Con_ve!$I$6:$I$1005,"Fechada",Con_ve!$Q$6:$Q$1005,Cad_cl!AU$5))),"",IF($C744="","",SUMIFS(Con_ve!$F$6:$F$1005,Con_ve!$C$6:$C$1005,$C744,Con_ve!$I$6:$I$1005,"Fechada",Con_ve!$Q$6:$Q$1005,Cad_cl!AU$5)))</f>
        <v/>
      </c>
      <c r="AV744" s="134" t="str">
        <f>IF(ISERR(IF($C744="","",SUMIFS(Con_ve!$F$6:$F$1005,Con_ve!$C$6:$C$1005,$C744,Con_ve!$I$6:$I$1005,"Fechada",Con_ve!$Q$6:$Q$1005,Cad_cl!AV$5))),"",IF($C744="","",SUMIFS(Con_ve!$F$6:$F$1005,Con_ve!$C$6:$C$1005,$C744,Con_ve!$I$6:$I$1005,"Fechada",Con_ve!$Q$6:$Q$1005,Cad_cl!AV$5)))</f>
        <v/>
      </c>
      <c r="AW744" s="134" t="str">
        <f>IF(ISERR(IF($C744="","",SUMIFS(Con_ve!$F$6:$F$1005,Con_ve!$C$6:$C$1005,$C744,Con_ve!$I$6:$I$1005,"Fechada",Con_ve!$Q$6:$Q$1005,Cad_cl!AW$5))),"",IF($C744="","",SUMIFS(Con_ve!$F$6:$F$1005,Con_ve!$C$6:$C$1005,$C744,Con_ve!$I$6:$I$1005,"Fechada",Con_ve!$Q$6:$Q$1005,Cad_cl!AW$5)))</f>
        <v/>
      </c>
      <c r="AX744" s="134" t="str">
        <f>IF(ISERR(IF($C744="","",SUMIFS(Con_ve!$F$6:$F$1005,Con_ve!$C$6:$C$1005,$C744,Con_ve!$I$6:$I$1005,"Fechada",Con_ve!$Q$6:$Q$1005,Cad_cl!AX$5))),"",IF($C744="","",SUMIFS(Con_ve!$F$6:$F$1005,Con_ve!$C$6:$C$1005,$C744,Con_ve!$I$6:$I$1005,"Fechada",Con_ve!$Q$6:$Q$1005,Cad_cl!AX$5)))</f>
        <v/>
      </c>
      <c r="AY744" s="134" t="str">
        <f>IF(ISERR(IF($C744="","",SUMIFS(Con_ve!$F$6:$F$1005,Con_ve!$C$6:$C$1005,$C744,Con_ve!$I$6:$I$1005,"Fechada",Con_ve!$Q$6:$Q$1005,Cad_cl!AY$5))),"",IF($C744="","",SUMIFS(Con_ve!$F$6:$F$1005,Con_ve!$C$6:$C$1005,$C744,Con_ve!$I$6:$I$1005,"Fechada",Con_ve!$Q$6:$Q$1005,Cad_cl!AY$5)))</f>
        <v/>
      </c>
      <c r="AZ744" s="134" t="str">
        <f>IF(ISERR(IF($C744="","",SUMIFS(Con_ve!$F$6:$F$1005,Con_ve!$C$6:$C$1005,$C744,Con_ve!$I$6:$I$1005,"Fechada",Con_ve!$Q$6:$Q$1005,Cad_cl!AZ$5))),"",IF($C744="","",SUMIFS(Con_ve!$F$6:$F$1005,Con_ve!$C$6:$C$1005,$C744,Con_ve!$I$6:$I$1005,"Fechada",Con_ve!$Q$6:$Q$1005,Cad_cl!AZ$5)))</f>
        <v/>
      </c>
      <c r="BA744" s="134" t="str">
        <f>IF(ISERR(IF($C744="","",SUMIFS(Con_ve!$F$6:$F$1005,Con_ve!$C$6:$C$1005,$C744,Con_ve!$I$6:$I$1005,"Fechada",Con_ve!$Q$6:$Q$1005,Cad_cl!BA$5))),"",IF($C744="","",SUMIFS(Con_ve!$F$6:$F$1005,Con_ve!$C$6:$C$1005,$C744,Con_ve!$I$6:$I$1005,"Fechada",Con_ve!$Q$6:$Q$1005,Cad_cl!BA$5)))</f>
        <v/>
      </c>
      <c r="BB744" s="134">
        <f t="shared" si="33"/>
        <v>0</v>
      </c>
      <c r="BD744" s="134" t="str">
        <f>IF(ISERR(IF($C744="","",SUMIFS(Con_ve!$F$6:$F$1005,Con_ve!$C$6:$C$1005,$C744,Con_ve!$I$6:$I$1005,"Em negociação",Con_ve!$Q$6:$Q$1005,Cad_cl!BD$5))),"",IF($C744="","",SUMIFS(Con_ve!$F$6:$F$1005,Con_ve!$C$6:$C$1005,$C744,Con_ve!$I$6:$I$1005,"Em negociação",Con_ve!$Q$6:$Q$1005,Cad_cl!BD$5)))</f>
        <v/>
      </c>
      <c r="BE744" s="134" t="str">
        <f>IF(ISERR(IF($C744="","",SUMIFS(Con_ve!$F$6:$F$1005,Con_ve!$C$6:$C$1005,$C744,Con_ve!$I$6:$I$1005,"Em negociação",Con_ve!$Q$6:$Q$1005,Cad_cl!BE$5))),"",IF($C744="","",SUMIFS(Con_ve!$F$6:$F$1005,Con_ve!$C$6:$C$1005,$C744,Con_ve!$I$6:$I$1005,"Em negociação",Con_ve!$Q$6:$Q$1005,Cad_cl!BE$5)))</f>
        <v/>
      </c>
      <c r="BF744" s="134" t="str">
        <f>IF(ISERR(IF($C744="","",SUMIFS(Con_ve!$F$6:$F$1005,Con_ve!$C$6:$C$1005,$C744,Con_ve!$I$6:$I$1005,"Em negociação",Con_ve!$Q$6:$Q$1005,Cad_cl!BF$5))),"",IF($C744="","",SUMIFS(Con_ve!$F$6:$F$1005,Con_ve!$C$6:$C$1005,$C744,Con_ve!$I$6:$I$1005,"Em negociação",Con_ve!$Q$6:$Q$1005,Cad_cl!BF$5)))</f>
        <v/>
      </c>
      <c r="BG744" s="134" t="str">
        <f>IF(ISERR(IF($C744="","",SUMIFS(Con_ve!$F$6:$F$1005,Con_ve!$C$6:$C$1005,$C744,Con_ve!$I$6:$I$1005,"Em negociação",Con_ve!$Q$6:$Q$1005,Cad_cl!BG$5))),"",IF($C744="","",SUMIFS(Con_ve!$F$6:$F$1005,Con_ve!$C$6:$C$1005,$C744,Con_ve!$I$6:$I$1005,"Em negociação",Con_ve!$Q$6:$Q$1005,Cad_cl!BG$5)))</f>
        <v/>
      </c>
      <c r="BH744" s="134" t="str">
        <f>IF(ISERR(IF($C744="","",SUMIFS(Con_ve!$F$6:$F$1005,Con_ve!$C$6:$C$1005,$C744,Con_ve!$I$6:$I$1005,"Em negociação",Con_ve!$Q$6:$Q$1005,Cad_cl!BH$5))),"",IF($C744="","",SUMIFS(Con_ve!$F$6:$F$1005,Con_ve!$C$6:$C$1005,$C744,Con_ve!$I$6:$I$1005,"Em negociação",Con_ve!$Q$6:$Q$1005,Cad_cl!BH$5)))</f>
        <v/>
      </c>
      <c r="BI744" s="134" t="str">
        <f>IF(ISERR(IF($C744="","",SUMIFS(Con_ve!$F$6:$F$1005,Con_ve!$C$6:$C$1005,$C744,Con_ve!$I$6:$I$1005,"Em negociação",Con_ve!$Q$6:$Q$1005,Cad_cl!BI$5))),"",IF($C744="","",SUMIFS(Con_ve!$F$6:$F$1005,Con_ve!$C$6:$C$1005,$C744,Con_ve!$I$6:$I$1005,"Em negociação",Con_ve!$Q$6:$Q$1005,Cad_cl!BI$5)))</f>
        <v/>
      </c>
      <c r="BJ744" s="134" t="str">
        <f>IF(ISERR(IF($C744="","",SUMIFS(Con_ve!$F$6:$F$1005,Con_ve!$C$6:$C$1005,$C744,Con_ve!$I$6:$I$1005,"Em negociação",Con_ve!$Q$6:$Q$1005,Cad_cl!BJ$5))),"",IF($C744="","",SUMIFS(Con_ve!$F$6:$F$1005,Con_ve!$C$6:$C$1005,$C744,Con_ve!$I$6:$I$1005,"Em negociação",Con_ve!$Q$6:$Q$1005,Cad_cl!BJ$5)))</f>
        <v/>
      </c>
      <c r="BK744" s="134" t="str">
        <f>IF(ISERR(IF($C744="","",SUMIFS(Con_ve!$F$6:$F$1005,Con_ve!$C$6:$C$1005,$C744,Con_ve!$I$6:$I$1005,"Em negociação",Con_ve!$Q$6:$Q$1005,Cad_cl!BK$5))),"",IF($C744="","",SUMIFS(Con_ve!$F$6:$F$1005,Con_ve!$C$6:$C$1005,$C744,Con_ve!$I$6:$I$1005,"Em negociação",Con_ve!$Q$6:$Q$1005,Cad_cl!BK$5)))</f>
        <v/>
      </c>
      <c r="BL744" s="134" t="str">
        <f>IF(ISERR(IF($C744="","",SUMIFS(Con_ve!$F$6:$F$1005,Con_ve!$C$6:$C$1005,$C744,Con_ve!$I$6:$I$1005,"Em negociação",Con_ve!$Q$6:$Q$1005,Cad_cl!BL$5))),"",IF($C744="","",SUMIFS(Con_ve!$F$6:$F$1005,Con_ve!$C$6:$C$1005,$C744,Con_ve!$I$6:$I$1005,"Em negociação",Con_ve!$Q$6:$Q$1005,Cad_cl!BL$5)))</f>
        <v/>
      </c>
      <c r="BM744" s="134" t="str">
        <f>IF(ISERR(IF($C744="","",SUMIFS(Con_ve!$F$6:$F$1005,Con_ve!$C$6:$C$1005,$C744,Con_ve!$I$6:$I$1005,"Em negociação",Con_ve!$Q$6:$Q$1005,Cad_cl!BM$5))),"",IF($C744="","",SUMIFS(Con_ve!$F$6:$F$1005,Con_ve!$C$6:$C$1005,$C744,Con_ve!$I$6:$I$1005,"Em negociação",Con_ve!$Q$6:$Q$1005,Cad_cl!BM$5)))</f>
        <v/>
      </c>
      <c r="BN744" s="134" t="str">
        <f>IF(ISERR(IF($C744="","",SUMIFS(Con_ve!$F$6:$F$1005,Con_ve!$C$6:$C$1005,$C744,Con_ve!$I$6:$I$1005,"Em negociação",Con_ve!$Q$6:$Q$1005,Cad_cl!BN$5))),"",IF($C744="","",SUMIFS(Con_ve!$F$6:$F$1005,Con_ve!$C$6:$C$1005,$C744,Con_ve!$I$6:$I$1005,"Em negociação",Con_ve!$Q$6:$Q$1005,Cad_cl!BN$5)))</f>
        <v/>
      </c>
      <c r="BO744" s="134" t="str">
        <f>IF(ISERR(IF($C744="","",SUMIFS(Con_ve!$F$6:$F$1005,Con_ve!$C$6:$C$1005,$C744,Con_ve!$I$6:$I$1005,"Em negociação",Con_ve!$Q$6:$Q$1005,Cad_cl!BO$5))),"",IF($C744="","",SUMIFS(Con_ve!$F$6:$F$1005,Con_ve!$C$6:$C$1005,$C744,Con_ve!$I$6:$I$1005,"Em negociação",Con_ve!$Q$6:$Q$1005,Cad_cl!BO$5)))</f>
        <v/>
      </c>
      <c r="BP744" s="134">
        <f t="shared" si="34"/>
        <v>0</v>
      </c>
      <c r="BR744" s="125" t="str">
        <f>IF(ISERR(IF(AND($I744=Re_lo!$E$5,BR$5=VLOOKUP(Re_lo!$H$5,Re_lo!$N$5:$O$16,2,0)),AP744,"")),"",IF(AND($I744=Re_lo!$E$5,BR$5=VLOOKUP(Re_lo!$H$5,Re_lo!$N$5:$O$16,2,0)),AP744,""))</f>
        <v/>
      </c>
      <c r="BS744" s="125" t="str">
        <f>IF(ISERR(IF(AND($I744=Re_lo!$E$5,BS$5=VLOOKUP(Re_lo!$H$5,Re_lo!$N$5:$O$16,2,0)),AQ744,"")),"",IF(AND($I744=Re_lo!$E$5,BS$5=VLOOKUP(Re_lo!$H$5,Re_lo!$N$5:$O$16,2,0)),AQ744,""))</f>
        <v/>
      </c>
      <c r="BT744" s="125" t="str">
        <f>IF(ISERR(IF(AND($I744=Re_lo!$E$5,BT$5=VLOOKUP(Re_lo!$H$5,Re_lo!$N$5:$O$16,2,0)),AR744,"")),"",IF(AND($I744=Re_lo!$E$5,BT$5=VLOOKUP(Re_lo!$H$5,Re_lo!$N$5:$O$16,2,0)),AR744,""))</f>
        <v/>
      </c>
      <c r="BU744" s="125" t="str">
        <f>IF(ISERR(IF(AND($I744=Re_lo!$E$5,BU$5=VLOOKUP(Re_lo!$H$5,Re_lo!$N$5:$O$16,2,0)),AS744,"")),"",IF(AND($I744=Re_lo!$E$5,BU$5=VLOOKUP(Re_lo!$H$5,Re_lo!$N$5:$O$16,2,0)),AS744,""))</f>
        <v/>
      </c>
      <c r="BV744" s="125" t="str">
        <f>IF(ISERR(IF(AND($I744=Re_lo!$E$5,BV$5=VLOOKUP(Re_lo!$H$5,Re_lo!$N$5:$O$16,2,0)),AT744,"")),"",IF(AND($I744=Re_lo!$E$5,BV$5=VLOOKUP(Re_lo!$H$5,Re_lo!$N$5:$O$16,2,0)),AT744,""))</f>
        <v/>
      </c>
      <c r="BW744" s="125" t="str">
        <f>IF(ISERR(IF(AND($I744=Re_lo!$E$5,BW$5=VLOOKUP(Re_lo!$H$5,Re_lo!$N$5:$O$16,2,0)),AU744,"")),"",IF(AND($I744=Re_lo!$E$5,BW$5=VLOOKUP(Re_lo!$H$5,Re_lo!$N$5:$O$16,2,0)),AU744,""))</f>
        <v/>
      </c>
      <c r="BX744" s="125" t="str">
        <f>IF(ISERR(IF(AND($I744=Re_lo!$E$5,BX$5=VLOOKUP(Re_lo!$H$5,Re_lo!$N$5:$O$16,2,0)),AV744,"")),"",IF(AND($I744=Re_lo!$E$5,BX$5=VLOOKUP(Re_lo!$H$5,Re_lo!$N$5:$O$16,2,0)),AV744,""))</f>
        <v/>
      </c>
      <c r="BY744" s="125" t="str">
        <f>IF(ISERR(IF(AND($I744=Re_lo!$E$5,BY$5=VLOOKUP(Re_lo!$H$5,Re_lo!$N$5:$O$16,2,0)),AW744,"")),"",IF(AND($I744=Re_lo!$E$5,BY$5=VLOOKUP(Re_lo!$H$5,Re_lo!$N$5:$O$16,2,0)),AW744,""))</f>
        <v/>
      </c>
      <c r="BZ744" s="125" t="str">
        <f>IF(ISERR(IF(AND($I744=Re_lo!$E$5,BZ$5=VLOOKUP(Re_lo!$H$5,Re_lo!$N$5:$O$16,2,0)),AX744,"")),"",IF(AND($I744=Re_lo!$E$5,BZ$5=VLOOKUP(Re_lo!$H$5,Re_lo!$N$5:$O$16,2,0)),AX744,""))</f>
        <v/>
      </c>
      <c r="CA744" s="125" t="str">
        <f>IF(ISERR(IF(AND($I744=Re_lo!$E$5,CA$5=VLOOKUP(Re_lo!$H$5,Re_lo!$N$5:$O$16,2,0)),AY744,"")),"",IF(AND($I744=Re_lo!$E$5,CA$5=VLOOKUP(Re_lo!$H$5,Re_lo!$N$5:$O$16,2,0)),AY744,""))</f>
        <v/>
      </c>
      <c r="CB744" s="125" t="str">
        <f>IF(ISERR(IF(AND($I744=Re_lo!$E$5,CB$5=VLOOKUP(Re_lo!$H$5,Re_lo!$N$5:$O$16,2,0)),AZ744,"")),"",IF(AND($I744=Re_lo!$E$5,CB$5=VLOOKUP(Re_lo!$H$5,Re_lo!$N$5:$O$16,2,0)),AZ744,""))</f>
        <v/>
      </c>
      <c r="CC744" s="125" t="str">
        <f>IF(ISERR(IF(AND($I744=Re_lo!$E$5,CC$5=VLOOKUP(Re_lo!$H$5,Re_lo!$N$5:$O$16,2,0)),BA744,"")),"",IF(AND($I744=Re_lo!$E$5,CC$5=VLOOKUP(Re_lo!$H$5,Re_lo!$N$5:$O$16,2,0)),BA744,""))</f>
        <v/>
      </c>
      <c r="CD744" s="125" t="str">
        <f>IF(ISERR(IF(AND($I744=Re_lo!$E$5,CD$5=VLOOKUP(Re_lo!$H$5,Re_lo!$N$5:$O$16,2,0)),BB744,"")),"",IF(AND($I744=Re_lo!$E$5,CD$5=VLOOKUP(Re_lo!$H$5,Re_lo!$N$5:$O$16,2,0)),BB744,""))</f>
        <v/>
      </c>
      <c r="CF744" s="125" t="str">
        <f>IF($C744="","",COUNTIFS(Con_ve!$C$6:$C$1005,$C744,Con_ve!$Q$6:$Q$1005,Cad_cl!CF$5))</f>
        <v/>
      </c>
      <c r="CG744" s="125" t="str">
        <f>IF($C744="","",COUNTIFS(Con_ve!$C$6:$C$1005,$C744,Con_ve!$Q$6:$Q$1005,Cad_cl!CG$5))</f>
        <v/>
      </c>
      <c r="CH744" s="125" t="str">
        <f>IF($C744="","",COUNTIFS(Con_ve!$C$6:$C$1005,$C744,Con_ve!$Q$6:$Q$1005,Cad_cl!CH$5))</f>
        <v/>
      </c>
      <c r="CI744" s="125" t="str">
        <f>IF($C744="","",COUNTIFS(Con_ve!$C$6:$C$1005,$C744,Con_ve!$Q$6:$Q$1005,Cad_cl!CI$5))</f>
        <v/>
      </c>
      <c r="CJ744" s="125" t="str">
        <f>IF($C744="","",COUNTIFS(Con_ve!$C$6:$C$1005,$C744,Con_ve!$Q$6:$Q$1005,Cad_cl!CJ$5))</f>
        <v/>
      </c>
      <c r="CK744" s="125" t="str">
        <f>IF($C744="","",COUNTIFS(Con_ve!$C$6:$C$1005,$C744,Con_ve!$Q$6:$Q$1005,Cad_cl!CK$5))</f>
        <v/>
      </c>
      <c r="CL744" s="125" t="str">
        <f>IF($C744="","",COUNTIFS(Con_ve!$C$6:$C$1005,$C744,Con_ve!$Q$6:$Q$1005,Cad_cl!CL$5))</f>
        <v/>
      </c>
      <c r="CM744" s="125" t="str">
        <f>IF($C744="","",COUNTIFS(Con_ve!$C$6:$C$1005,$C744,Con_ve!$Q$6:$Q$1005,Cad_cl!CM$5))</f>
        <v/>
      </c>
      <c r="CN744" s="125" t="str">
        <f>IF($C744="","",COUNTIFS(Con_ve!$C$6:$C$1005,$C744,Con_ve!$Q$6:$Q$1005,Cad_cl!CN$5))</f>
        <v/>
      </c>
      <c r="CO744" s="125" t="str">
        <f>IF($C744="","",COUNTIFS(Con_ve!$C$6:$C$1005,$C744,Con_ve!$Q$6:$Q$1005,Cad_cl!CO$5))</f>
        <v/>
      </c>
      <c r="CP744" s="125" t="str">
        <f>IF($C744="","",COUNTIFS(Con_ve!$C$6:$C$1005,$C744,Con_ve!$Q$6:$Q$1005,Cad_cl!CP$5))</f>
        <v/>
      </c>
      <c r="CQ744" s="125" t="str">
        <f>IF($C744="","",COUNTIFS(Con_ve!$C$6:$C$1005,$C744,Con_ve!$Q$6:$Q$1005,Cad_cl!CQ$5))</f>
        <v/>
      </c>
      <c r="CR744" s="125">
        <f t="shared" si="35"/>
        <v>0</v>
      </c>
    </row>
    <row r="745" spans="3:96" ht="30" customHeight="1">
      <c r="C745" s="153"/>
      <c r="D745" s="153"/>
      <c r="E745" s="154"/>
      <c r="F745" s="153"/>
      <c r="G745" s="155"/>
      <c r="H745" s="153"/>
      <c r="I745" s="153"/>
      <c r="J745" s="132" t="s">
        <v>309</v>
      </c>
      <c r="K745" s="133" t="s">
        <v>309</v>
      </c>
      <c r="L745" s="153"/>
      <c r="M745" s="153"/>
      <c r="N745" s="153"/>
      <c r="O745" s="153"/>
      <c r="P745" s="153"/>
      <c r="Q745" s="153"/>
      <c r="AP745" s="134" t="str">
        <f>IF(ISERR(IF($C745="","",SUMIFS(Con_ve!$F$6:$F$1005,Con_ve!$C$6:$C$1005,$C745,Con_ve!$I$6:$I$1005,"Fechada",Con_ve!$Q$6:$Q$1005,Cad_cl!AP$5))),"",IF($C745="","",SUMIFS(Con_ve!$F$6:$F$1005,Con_ve!$C$6:$C$1005,$C745,Con_ve!$I$6:$I$1005,"Fechada",Con_ve!$Q$6:$Q$1005,Cad_cl!AP$5)))</f>
        <v/>
      </c>
      <c r="AQ745" s="134" t="str">
        <f>IF(ISERR(IF($C745="","",SUMIFS(Con_ve!$F$6:$F$1005,Con_ve!$C$6:$C$1005,$C745,Con_ve!$I$6:$I$1005,"Fechada",Con_ve!$Q$6:$Q$1005,Cad_cl!AQ$5))),"",IF($C745="","",SUMIFS(Con_ve!$F$6:$F$1005,Con_ve!$C$6:$C$1005,$C745,Con_ve!$I$6:$I$1005,"Fechada",Con_ve!$Q$6:$Q$1005,Cad_cl!AQ$5)))</f>
        <v/>
      </c>
      <c r="AR745" s="134" t="str">
        <f>IF(ISERR(IF($C745="","",SUMIFS(Con_ve!$F$6:$F$1005,Con_ve!$C$6:$C$1005,$C745,Con_ve!$I$6:$I$1005,"Fechada",Con_ve!$Q$6:$Q$1005,Cad_cl!AR$5))),"",IF($C745="","",SUMIFS(Con_ve!$F$6:$F$1005,Con_ve!$C$6:$C$1005,$C745,Con_ve!$I$6:$I$1005,"Fechada",Con_ve!$Q$6:$Q$1005,Cad_cl!AR$5)))</f>
        <v/>
      </c>
      <c r="AS745" s="134" t="str">
        <f>IF(ISERR(IF($C745="","",SUMIFS(Con_ve!$F$6:$F$1005,Con_ve!$C$6:$C$1005,$C745,Con_ve!$I$6:$I$1005,"Fechada",Con_ve!$Q$6:$Q$1005,Cad_cl!AS$5))),"",IF($C745="","",SUMIFS(Con_ve!$F$6:$F$1005,Con_ve!$C$6:$C$1005,$C745,Con_ve!$I$6:$I$1005,"Fechada",Con_ve!$Q$6:$Q$1005,Cad_cl!AS$5)))</f>
        <v/>
      </c>
      <c r="AT745" s="134" t="str">
        <f>IF(ISERR(IF($C745="","",SUMIFS(Con_ve!$F$6:$F$1005,Con_ve!$C$6:$C$1005,$C745,Con_ve!$I$6:$I$1005,"Fechada",Con_ve!$Q$6:$Q$1005,Cad_cl!AT$5))),"",IF($C745="","",SUMIFS(Con_ve!$F$6:$F$1005,Con_ve!$C$6:$C$1005,$C745,Con_ve!$I$6:$I$1005,"Fechada",Con_ve!$Q$6:$Q$1005,Cad_cl!AT$5)))</f>
        <v/>
      </c>
      <c r="AU745" s="134" t="str">
        <f>IF(ISERR(IF($C745="","",SUMIFS(Con_ve!$F$6:$F$1005,Con_ve!$C$6:$C$1005,$C745,Con_ve!$I$6:$I$1005,"Fechada",Con_ve!$Q$6:$Q$1005,Cad_cl!AU$5))),"",IF($C745="","",SUMIFS(Con_ve!$F$6:$F$1005,Con_ve!$C$6:$C$1005,$C745,Con_ve!$I$6:$I$1005,"Fechada",Con_ve!$Q$6:$Q$1005,Cad_cl!AU$5)))</f>
        <v/>
      </c>
      <c r="AV745" s="134" t="str">
        <f>IF(ISERR(IF($C745="","",SUMIFS(Con_ve!$F$6:$F$1005,Con_ve!$C$6:$C$1005,$C745,Con_ve!$I$6:$I$1005,"Fechada",Con_ve!$Q$6:$Q$1005,Cad_cl!AV$5))),"",IF($C745="","",SUMIFS(Con_ve!$F$6:$F$1005,Con_ve!$C$6:$C$1005,$C745,Con_ve!$I$6:$I$1005,"Fechada",Con_ve!$Q$6:$Q$1005,Cad_cl!AV$5)))</f>
        <v/>
      </c>
      <c r="AW745" s="134" t="str">
        <f>IF(ISERR(IF($C745="","",SUMIFS(Con_ve!$F$6:$F$1005,Con_ve!$C$6:$C$1005,$C745,Con_ve!$I$6:$I$1005,"Fechada",Con_ve!$Q$6:$Q$1005,Cad_cl!AW$5))),"",IF($C745="","",SUMIFS(Con_ve!$F$6:$F$1005,Con_ve!$C$6:$C$1005,$C745,Con_ve!$I$6:$I$1005,"Fechada",Con_ve!$Q$6:$Q$1005,Cad_cl!AW$5)))</f>
        <v/>
      </c>
      <c r="AX745" s="134" t="str">
        <f>IF(ISERR(IF($C745="","",SUMIFS(Con_ve!$F$6:$F$1005,Con_ve!$C$6:$C$1005,$C745,Con_ve!$I$6:$I$1005,"Fechada",Con_ve!$Q$6:$Q$1005,Cad_cl!AX$5))),"",IF($C745="","",SUMIFS(Con_ve!$F$6:$F$1005,Con_ve!$C$6:$C$1005,$C745,Con_ve!$I$6:$I$1005,"Fechada",Con_ve!$Q$6:$Q$1005,Cad_cl!AX$5)))</f>
        <v/>
      </c>
      <c r="AY745" s="134" t="str">
        <f>IF(ISERR(IF($C745="","",SUMIFS(Con_ve!$F$6:$F$1005,Con_ve!$C$6:$C$1005,$C745,Con_ve!$I$6:$I$1005,"Fechada",Con_ve!$Q$6:$Q$1005,Cad_cl!AY$5))),"",IF($C745="","",SUMIFS(Con_ve!$F$6:$F$1005,Con_ve!$C$6:$C$1005,$C745,Con_ve!$I$6:$I$1005,"Fechada",Con_ve!$Q$6:$Q$1005,Cad_cl!AY$5)))</f>
        <v/>
      </c>
      <c r="AZ745" s="134" t="str">
        <f>IF(ISERR(IF($C745="","",SUMIFS(Con_ve!$F$6:$F$1005,Con_ve!$C$6:$C$1005,$C745,Con_ve!$I$6:$I$1005,"Fechada",Con_ve!$Q$6:$Q$1005,Cad_cl!AZ$5))),"",IF($C745="","",SUMIFS(Con_ve!$F$6:$F$1005,Con_ve!$C$6:$C$1005,$C745,Con_ve!$I$6:$I$1005,"Fechada",Con_ve!$Q$6:$Q$1005,Cad_cl!AZ$5)))</f>
        <v/>
      </c>
      <c r="BA745" s="134" t="str">
        <f>IF(ISERR(IF($C745="","",SUMIFS(Con_ve!$F$6:$F$1005,Con_ve!$C$6:$C$1005,$C745,Con_ve!$I$6:$I$1005,"Fechada",Con_ve!$Q$6:$Q$1005,Cad_cl!BA$5))),"",IF($C745="","",SUMIFS(Con_ve!$F$6:$F$1005,Con_ve!$C$6:$C$1005,$C745,Con_ve!$I$6:$I$1005,"Fechada",Con_ve!$Q$6:$Q$1005,Cad_cl!BA$5)))</f>
        <v/>
      </c>
      <c r="BB745" s="134">
        <f t="shared" si="33"/>
        <v>0</v>
      </c>
      <c r="BD745" s="134" t="str">
        <f>IF(ISERR(IF($C745="","",SUMIFS(Con_ve!$F$6:$F$1005,Con_ve!$C$6:$C$1005,$C745,Con_ve!$I$6:$I$1005,"Em negociação",Con_ve!$Q$6:$Q$1005,Cad_cl!BD$5))),"",IF($C745="","",SUMIFS(Con_ve!$F$6:$F$1005,Con_ve!$C$6:$C$1005,$C745,Con_ve!$I$6:$I$1005,"Em negociação",Con_ve!$Q$6:$Q$1005,Cad_cl!BD$5)))</f>
        <v/>
      </c>
      <c r="BE745" s="134" t="str">
        <f>IF(ISERR(IF($C745="","",SUMIFS(Con_ve!$F$6:$F$1005,Con_ve!$C$6:$C$1005,$C745,Con_ve!$I$6:$I$1005,"Em negociação",Con_ve!$Q$6:$Q$1005,Cad_cl!BE$5))),"",IF($C745="","",SUMIFS(Con_ve!$F$6:$F$1005,Con_ve!$C$6:$C$1005,$C745,Con_ve!$I$6:$I$1005,"Em negociação",Con_ve!$Q$6:$Q$1005,Cad_cl!BE$5)))</f>
        <v/>
      </c>
      <c r="BF745" s="134" t="str">
        <f>IF(ISERR(IF($C745="","",SUMIFS(Con_ve!$F$6:$F$1005,Con_ve!$C$6:$C$1005,$C745,Con_ve!$I$6:$I$1005,"Em negociação",Con_ve!$Q$6:$Q$1005,Cad_cl!BF$5))),"",IF($C745="","",SUMIFS(Con_ve!$F$6:$F$1005,Con_ve!$C$6:$C$1005,$C745,Con_ve!$I$6:$I$1005,"Em negociação",Con_ve!$Q$6:$Q$1005,Cad_cl!BF$5)))</f>
        <v/>
      </c>
      <c r="BG745" s="134" t="str">
        <f>IF(ISERR(IF($C745="","",SUMIFS(Con_ve!$F$6:$F$1005,Con_ve!$C$6:$C$1005,$C745,Con_ve!$I$6:$I$1005,"Em negociação",Con_ve!$Q$6:$Q$1005,Cad_cl!BG$5))),"",IF($C745="","",SUMIFS(Con_ve!$F$6:$F$1005,Con_ve!$C$6:$C$1005,$C745,Con_ve!$I$6:$I$1005,"Em negociação",Con_ve!$Q$6:$Q$1005,Cad_cl!BG$5)))</f>
        <v/>
      </c>
      <c r="BH745" s="134" t="str">
        <f>IF(ISERR(IF($C745="","",SUMIFS(Con_ve!$F$6:$F$1005,Con_ve!$C$6:$C$1005,$C745,Con_ve!$I$6:$I$1005,"Em negociação",Con_ve!$Q$6:$Q$1005,Cad_cl!BH$5))),"",IF($C745="","",SUMIFS(Con_ve!$F$6:$F$1005,Con_ve!$C$6:$C$1005,$C745,Con_ve!$I$6:$I$1005,"Em negociação",Con_ve!$Q$6:$Q$1005,Cad_cl!BH$5)))</f>
        <v/>
      </c>
      <c r="BI745" s="134" t="str">
        <f>IF(ISERR(IF($C745="","",SUMIFS(Con_ve!$F$6:$F$1005,Con_ve!$C$6:$C$1005,$C745,Con_ve!$I$6:$I$1005,"Em negociação",Con_ve!$Q$6:$Q$1005,Cad_cl!BI$5))),"",IF($C745="","",SUMIFS(Con_ve!$F$6:$F$1005,Con_ve!$C$6:$C$1005,$C745,Con_ve!$I$6:$I$1005,"Em negociação",Con_ve!$Q$6:$Q$1005,Cad_cl!BI$5)))</f>
        <v/>
      </c>
      <c r="BJ745" s="134" t="str">
        <f>IF(ISERR(IF($C745="","",SUMIFS(Con_ve!$F$6:$F$1005,Con_ve!$C$6:$C$1005,$C745,Con_ve!$I$6:$I$1005,"Em negociação",Con_ve!$Q$6:$Q$1005,Cad_cl!BJ$5))),"",IF($C745="","",SUMIFS(Con_ve!$F$6:$F$1005,Con_ve!$C$6:$C$1005,$C745,Con_ve!$I$6:$I$1005,"Em negociação",Con_ve!$Q$6:$Q$1005,Cad_cl!BJ$5)))</f>
        <v/>
      </c>
      <c r="BK745" s="134" t="str">
        <f>IF(ISERR(IF($C745="","",SUMIFS(Con_ve!$F$6:$F$1005,Con_ve!$C$6:$C$1005,$C745,Con_ve!$I$6:$I$1005,"Em negociação",Con_ve!$Q$6:$Q$1005,Cad_cl!BK$5))),"",IF($C745="","",SUMIFS(Con_ve!$F$6:$F$1005,Con_ve!$C$6:$C$1005,$C745,Con_ve!$I$6:$I$1005,"Em negociação",Con_ve!$Q$6:$Q$1005,Cad_cl!BK$5)))</f>
        <v/>
      </c>
      <c r="BL745" s="134" t="str">
        <f>IF(ISERR(IF($C745="","",SUMIFS(Con_ve!$F$6:$F$1005,Con_ve!$C$6:$C$1005,$C745,Con_ve!$I$6:$I$1005,"Em negociação",Con_ve!$Q$6:$Q$1005,Cad_cl!BL$5))),"",IF($C745="","",SUMIFS(Con_ve!$F$6:$F$1005,Con_ve!$C$6:$C$1005,$C745,Con_ve!$I$6:$I$1005,"Em negociação",Con_ve!$Q$6:$Q$1005,Cad_cl!BL$5)))</f>
        <v/>
      </c>
      <c r="BM745" s="134" t="str">
        <f>IF(ISERR(IF($C745="","",SUMIFS(Con_ve!$F$6:$F$1005,Con_ve!$C$6:$C$1005,$C745,Con_ve!$I$6:$I$1005,"Em negociação",Con_ve!$Q$6:$Q$1005,Cad_cl!BM$5))),"",IF($C745="","",SUMIFS(Con_ve!$F$6:$F$1005,Con_ve!$C$6:$C$1005,$C745,Con_ve!$I$6:$I$1005,"Em negociação",Con_ve!$Q$6:$Q$1005,Cad_cl!BM$5)))</f>
        <v/>
      </c>
      <c r="BN745" s="134" t="str">
        <f>IF(ISERR(IF($C745="","",SUMIFS(Con_ve!$F$6:$F$1005,Con_ve!$C$6:$C$1005,$C745,Con_ve!$I$6:$I$1005,"Em negociação",Con_ve!$Q$6:$Q$1005,Cad_cl!BN$5))),"",IF($C745="","",SUMIFS(Con_ve!$F$6:$F$1005,Con_ve!$C$6:$C$1005,$C745,Con_ve!$I$6:$I$1005,"Em negociação",Con_ve!$Q$6:$Q$1005,Cad_cl!BN$5)))</f>
        <v/>
      </c>
      <c r="BO745" s="134" t="str">
        <f>IF(ISERR(IF($C745="","",SUMIFS(Con_ve!$F$6:$F$1005,Con_ve!$C$6:$C$1005,$C745,Con_ve!$I$6:$I$1005,"Em negociação",Con_ve!$Q$6:$Q$1005,Cad_cl!BO$5))),"",IF($C745="","",SUMIFS(Con_ve!$F$6:$F$1005,Con_ve!$C$6:$C$1005,$C745,Con_ve!$I$6:$I$1005,"Em negociação",Con_ve!$Q$6:$Q$1005,Cad_cl!BO$5)))</f>
        <v/>
      </c>
      <c r="BP745" s="134">
        <f t="shared" si="34"/>
        <v>0</v>
      </c>
      <c r="BR745" s="125" t="str">
        <f>IF(ISERR(IF(AND($I745=Re_lo!$E$5,BR$5=VLOOKUP(Re_lo!$H$5,Re_lo!$N$5:$O$16,2,0)),AP745,"")),"",IF(AND($I745=Re_lo!$E$5,BR$5=VLOOKUP(Re_lo!$H$5,Re_lo!$N$5:$O$16,2,0)),AP745,""))</f>
        <v/>
      </c>
      <c r="BS745" s="125" t="str">
        <f>IF(ISERR(IF(AND($I745=Re_lo!$E$5,BS$5=VLOOKUP(Re_lo!$H$5,Re_lo!$N$5:$O$16,2,0)),AQ745,"")),"",IF(AND($I745=Re_lo!$E$5,BS$5=VLOOKUP(Re_lo!$H$5,Re_lo!$N$5:$O$16,2,0)),AQ745,""))</f>
        <v/>
      </c>
      <c r="BT745" s="125" t="str">
        <f>IF(ISERR(IF(AND($I745=Re_lo!$E$5,BT$5=VLOOKUP(Re_lo!$H$5,Re_lo!$N$5:$O$16,2,0)),AR745,"")),"",IF(AND($I745=Re_lo!$E$5,BT$5=VLOOKUP(Re_lo!$H$5,Re_lo!$N$5:$O$16,2,0)),AR745,""))</f>
        <v/>
      </c>
      <c r="BU745" s="125" t="str">
        <f>IF(ISERR(IF(AND($I745=Re_lo!$E$5,BU$5=VLOOKUP(Re_lo!$H$5,Re_lo!$N$5:$O$16,2,0)),AS745,"")),"",IF(AND($I745=Re_lo!$E$5,BU$5=VLOOKUP(Re_lo!$H$5,Re_lo!$N$5:$O$16,2,0)),AS745,""))</f>
        <v/>
      </c>
      <c r="BV745" s="125" t="str">
        <f>IF(ISERR(IF(AND($I745=Re_lo!$E$5,BV$5=VLOOKUP(Re_lo!$H$5,Re_lo!$N$5:$O$16,2,0)),AT745,"")),"",IF(AND($I745=Re_lo!$E$5,BV$5=VLOOKUP(Re_lo!$H$5,Re_lo!$N$5:$O$16,2,0)),AT745,""))</f>
        <v/>
      </c>
      <c r="BW745" s="125" t="str">
        <f>IF(ISERR(IF(AND($I745=Re_lo!$E$5,BW$5=VLOOKUP(Re_lo!$H$5,Re_lo!$N$5:$O$16,2,0)),AU745,"")),"",IF(AND($I745=Re_lo!$E$5,BW$5=VLOOKUP(Re_lo!$H$5,Re_lo!$N$5:$O$16,2,0)),AU745,""))</f>
        <v/>
      </c>
      <c r="BX745" s="125" t="str">
        <f>IF(ISERR(IF(AND($I745=Re_lo!$E$5,BX$5=VLOOKUP(Re_lo!$H$5,Re_lo!$N$5:$O$16,2,0)),AV745,"")),"",IF(AND($I745=Re_lo!$E$5,BX$5=VLOOKUP(Re_lo!$H$5,Re_lo!$N$5:$O$16,2,0)),AV745,""))</f>
        <v/>
      </c>
      <c r="BY745" s="125" t="str">
        <f>IF(ISERR(IF(AND($I745=Re_lo!$E$5,BY$5=VLOOKUP(Re_lo!$H$5,Re_lo!$N$5:$O$16,2,0)),AW745,"")),"",IF(AND($I745=Re_lo!$E$5,BY$5=VLOOKUP(Re_lo!$H$5,Re_lo!$N$5:$O$16,2,0)),AW745,""))</f>
        <v/>
      </c>
      <c r="BZ745" s="125" t="str">
        <f>IF(ISERR(IF(AND($I745=Re_lo!$E$5,BZ$5=VLOOKUP(Re_lo!$H$5,Re_lo!$N$5:$O$16,2,0)),AX745,"")),"",IF(AND($I745=Re_lo!$E$5,BZ$5=VLOOKUP(Re_lo!$H$5,Re_lo!$N$5:$O$16,2,0)),AX745,""))</f>
        <v/>
      </c>
      <c r="CA745" s="125" t="str">
        <f>IF(ISERR(IF(AND($I745=Re_lo!$E$5,CA$5=VLOOKUP(Re_lo!$H$5,Re_lo!$N$5:$O$16,2,0)),AY745,"")),"",IF(AND($I745=Re_lo!$E$5,CA$5=VLOOKUP(Re_lo!$H$5,Re_lo!$N$5:$O$16,2,0)),AY745,""))</f>
        <v/>
      </c>
      <c r="CB745" s="125" t="str">
        <f>IF(ISERR(IF(AND($I745=Re_lo!$E$5,CB$5=VLOOKUP(Re_lo!$H$5,Re_lo!$N$5:$O$16,2,0)),AZ745,"")),"",IF(AND($I745=Re_lo!$E$5,CB$5=VLOOKUP(Re_lo!$H$5,Re_lo!$N$5:$O$16,2,0)),AZ745,""))</f>
        <v/>
      </c>
      <c r="CC745" s="125" t="str">
        <f>IF(ISERR(IF(AND($I745=Re_lo!$E$5,CC$5=VLOOKUP(Re_lo!$H$5,Re_lo!$N$5:$O$16,2,0)),BA745,"")),"",IF(AND($I745=Re_lo!$E$5,CC$5=VLOOKUP(Re_lo!$H$5,Re_lo!$N$5:$O$16,2,0)),BA745,""))</f>
        <v/>
      </c>
      <c r="CD745" s="125" t="str">
        <f>IF(ISERR(IF(AND($I745=Re_lo!$E$5,CD$5=VLOOKUP(Re_lo!$H$5,Re_lo!$N$5:$O$16,2,0)),BB745,"")),"",IF(AND($I745=Re_lo!$E$5,CD$5=VLOOKUP(Re_lo!$H$5,Re_lo!$N$5:$O$16,2,0)),BB745,""))</f>
        <v/>
      </c>
      <c r="CF745" s="125" t="str">
        <f>IF($C745="","",COUNTIFS(Con_ve!$C$6:$C$1005,$C745,Con_ve!$Q$6:$Q$1005,Cad_cl!CF$5))</f>
        <v/>
      </c>
      <c r="CG745" s="125" t="str">
        <f>IF($C745="","",COUNTIFS(Con_ve!$C$6:$C$1005,$C745,Con_ve!$Q$6:$Q$1005,Cad_cl!CG$5))</f>
        <v/>
      </c>
      <c r="CH745" s="125" t="str">
        <f>IF($C745="","",COUNTIFS(Con_ve!$C$6:$C$1005,$C745,Con_ve!$Q$6:$Q$1005,Cad_cl!CH$5))</f>
        <v/>
      </c>
      <c r="CI745" s="125" t="str">
        <f>IF($C745="","",COUNTIFS(Con_ve!$C$6:$C$1005,$C745,Con_ve!$Q$6:$Q$1005,Cad_cl!CI$5))</f>
        <v/>
      </c>
      <c r="CJ745" s="125" t="str">
        <f>IF($C745="","",COUNTIFS(Con_ve!$C$6:$C$1005,$C745,Con_ve!$Q$6:$Q$1005,Cad_cl!CJ$5))</f>
        <v/>
      </c>
      <c r="CK745" s="125" t="str">
        <f>IF($C745="","",COUNTIFS(Con_ve!$C$6:$C$1005,$C745,Con_ve!$Q$6:$Q$1005,Cad_cl!CK$5))</f>
        <v/>
      </c>
      <c r="CL745" s="125" t="str">
        <f>IF($C745="","",COUNTIFS(Con_ve!$C$6:$C$1005,$C745,Con_ve!$Q$6:$Q$1005,Cad_cl!CL$5))</f>
        <v/>
      </c>
      <c r="CM745" s="125" t="str">
        <f>IF($C745="","",COUNTIFS(Con_ve!$C$6:$C$1005,$C745,Con_ve!$Q$6:$Q$1005,Cad_cl!CM$5))</f>
        <v/>
      </c>
      <c r="CN745" s="125" t="str">
        <f>IF($C745="","",COUNTIFS(Con_ve!$C$6:$C$1005,$C745,Con_ve!$Q$6:$Q$1005,Cad_cl!CN$5))</f>
        <v/>
      </c>
      <c r="CO745" s="125" t="str">
        <f>IF($C745="","",COUNTIFS(Con_ve!$C$6:$C$1005,$C745,Con_ve!$Q$6:$Q$1005,Cad_cl!CO$5))</f>
        <v/>
      </c>
      <c r="CP745" s="125" t="str">
        <f>IF($C745="","",COUNTIFS(Con_ve!$C$6:$C$1005,$C745,Con_ve!$Q$6:$Q$1005,Cad_cl!CP$5))</f>
        <v/>
      </c>
      <c r="CQ745" s="125" t="str">
        <f>IF($C745="","",COUNTIFS(Con_ve!$C$6:$C$1005,$C745,Con_ve!$Q$6:$Q$1005,Cad_cl!CQ$5))</f>
        <v/>
      </c>
      <c r="CR745" s="125">
        <f t="shared" si="35"/>
        <v>0</v>
      </c>
    </row>
    <row r="746" spans="3:96" ht="30" customHeight="1">
      <c r="C746" s="153"/>
      <c r="D746" s="153"/>
      <c r="E746" s="154"/>
      <c r="F746" s="153"/>
      <c r="G746" s="155"/>
      <c r="H746" s="153"/>
      <c r="I746" s="153"/>
      <c r="J746" s="132" t="s">
        <v>309</v>
      </c>
      <c r="K746" s="133" t="s">
        <v>309</v>
      </c>
      <c r="L746" s="153"/>
      <c r="M746" s="153"/>
      <c r="N746" s="153"/>
      <c r="O746" s="153"/>
      <c r="P746" s="153"/>
      <c r="Q746" s="153"/>
      <c r="AP746" s="134" t="str">
        <f>IF(ISERR(IF($C746="","",SUMIFS(Con_ve!$F$6:$F$1005,Con_ve!$C$6:$C$1005,$C746,Con_ve!$I$6:$I$1005,"Fechada",Con_ve!$Q$6:$Q$1005,Cad_cl!AP$5))),"",IF($C746="","",SUMIFS(Con_ve!$F$6:$F$1005,Con_ve!$C$6:$C$1005,$C746,Con_ve!$I$6:$I$1005,"Fechada",Con_ve!$Q$6:$Q$1005,Cad_cl!AP$5)))</f>
        <v/>
      </c>
      <c r="AQ746" s="134" t="str">
        <f>IF(ISERR(IF($C746="","",SUMIFS(Con_ve!$F$6:$F$1005,Con_ve!$C$6:$C$1005,$C746,Con_ve!$I$6:$I$1005,"Fechada",Con_ve!$Q$6:$Q$1005,Cad_cl!AQ$5))),"",IF($C746="","",SUMIFS(Con_ve!$F$6:$F$1005,Con_ve!$C$6:$C$1005,$C746,Con_ve!$I$6:$I$1005,"Fechada",Con_ve!$Q$6:$Q$1005,Cad_cl!AQ$5)))</f>
        <v/>
      </c>
      <c r="AR746" s="134" t="str">
        <f>IF(ISERR(IF($C746="","",SUMIFS(Con_ve!$F$6:$F$1005,Con_ve!$C$6:$C$1005,$C746,Con_ve!$I$6:$I$1005,"Fechada",Con_ve!$Q$6:$Q$1005,Cad_cl!AR$5))),"",IF($C746="","",SUMIFS(Con_ve!$F$6:$F$1005,Con_ve!$C$6:$C$1005,$C746,Con_ve!$I$6:$I$1005,"Fechada",Con_ve!$Q$6:$Q$1005,Cad_cl!AR$5)))</f>
        <v/>
      </c>
      <c r="AS746" s="134" t="str">
        <f>IF(ISERR(IF($C746="","",SUMIFS(Con_ve!$F$6:$F$1005,Con_ve!$C$6:$C$1005,$C746,Con_ve!$I$6:$I$1005,"Fechada",Con_ve!$Q$6:$Q$1005,Cad_cl!AS$5))),"",IF($C746="","",SUMIFS(Con_ve!$F$6:$F$1005,Con_ve!$C$6:$C$1005,$C746,Con_ve!$I$6:$I$1005,"Fechada",Con_ve!$Q$6:$Q$1005,Cad_cl!AS$5)))</f>
        <v/>
      </c>
      <c r="AT746" s="134" t="str">
        <f>IF(ISERR(IF($C746="","",SUMIFS(Con_ve!$F$6:$F$1005,Con_ve!$C$6:$C$1005,$C746,Con_ve!$I$6:$I$1005,"Fechada",Con_ve!$Q$6:$Q$1005,Cad_cl!AT$5))),"",IF($C746="","",SUMIFS(Con_ve!$F$6:$F$1005,Con_ve!$C$6:$C$1005,$C746,Con_ve!$I$6:$I$1005,"Fechada",Con_ve!$Q$6:$Q$1005,Cad_cl!AT$5)))</f>
        <v/>
      </c>
      <c r="AU746" s="134" t="str">
        <f>IF(ISERR(IF($C746="","",SUMIFS(Con_ve!$F$6:$F$1005,Con_ve!$C$6:$C$1005,$C746,Con_ve!$I$6:$I$1005,"Fechada",Con_ve!$Q$6:$Q$1005,Cad_cl!AU$5))),"",IF($C746="","",SUMIFS(Con_ve!$F$6:$F$1005,Con_ve!$C$6:$C$1005,$C746,Con_ve!$I$6:$I$1005,"Fechada",Con_ve!$Q$6:$Q$1005,Cad_cl!AU$5)))</f>
        <v/>
      </c>
      <c r="AV746" s="134" t="str">
        <f>IF(ISERR(IF($C746="","",SUMIFS(Con_ve!$F$6:$F$1005,Con_ve!$C$6:$C$1005,$C746,Con_ve!$I$6:$I$1005,"Fechada",Con_ve!$Q$6:$Q$1005,Cad_cl!AV$5))),"",IF($C746="","",SUMIFS(Con_ve!$F$6:$F$1005,Con_ve!$C$6:$C$1005,$C746,Con_ve!$I$6:$I$1005,"Fechada",Con_ve!$Q$6:$Q$1005,Cad_cl!AV$5)))</f>
        <v/>
      </c>
      <c r="AW746" s="134" t="str">
        <f>IF(ISERR(IF($C746="","",SUMIFS(Con_ve!$F$6:$F$1005,Con_ve!$C$6:$C$1005,$C746,Con_ve!$I$6:$I$1005,"Fechada",Con_ve!$Q$6:$Q$1005,Cad_cl!AW$5))),"",IF($C746="","",SUMIFS(Con_ve!$F$6:$F$1005,Con_ve!$C$6:$C$1005,$C746,Con_ve!$I$6:$I$1005,"Fechada",Con_ve!$Q$6:$Q$1005,Cad_cl!AW$5)))</f>
        <v/>
      </c>
      <c r="AX746" s="134" t="str">
        <f>IF(ISERR(IF($C746="","",SUMIFS(Con_ve!$F$6:$F$1005,Con_ve!$C$6:$C$1005,$C746,Con_ve!$I$6:$I$1005,"Fechada",Con_ve!$Q$6:$Q$1005,Cad_cl!AX$5))),"",IF($C746="","",SUMIFS(Con_ve!$F$6:$F$1005,Con_ve!$C$6:$C$1005,$C746,Con_ve!$I$6:$I$1005,"Fechada",Con_ve!$Q$6:$Q$1005,Cad_cl!AX$5)))</f>
        <v/>
      </c>
      <c r="AY746" s="134" t="str">
        <f>IF(ISERR(IF($C746="","",SUMIFS(Con_ve!$F$6:$F$1005,Con_ve!$C$6:$C$1005,$C746,Con_ve!$I$6:$I$1005,"Fechada",Con_ve!$Q$6:$Q$1005,Cad_cl!AY$5))),"",IF($C746="","",SUMIFS(Con_ve!$F$6:$F$1005,Con_ve!$C$6:$C$1005,$C746,Con_ve!$I$6:$I$1005,"Fechada",Con_ve!$Q$6:$Q$1005,Cad_cl!AY$5)))</f>
        <v/>
      </c>
      <c r="AZ746" s="134" t="str">
        <f>IF(ISERR(IF($C746="","",SUMIFS(Con_ve!$F$6:$F$1005,Con_ve!$C$6:$C$1005,$C746,Con_ve!$I$6:$I$1005,"Fechada",Con_ve!$Q$6:$Q$1005,Cad_cl!AZ$5))),"",IF($C746="","",SUMIFS(Con_ve!$F$6:$F$1005,Con_ve!$C$6:$C$1005,$C746,Con_ve!$I$6:$I$1005,"Fechada",Con_ve!$Q$6:$Q$1005,Cad_cl!AZ$5)))</f>
        <v/>
      </c>
      <c r="BA746" s="134" t="str">
        <f>IF(ISERR(IF($C746="","",SUMIFS(Con_ve!$F$6:$F$1005,Con_ve!$C$6:$C$1005,$C746,Con_ve!$I$6:$I$1005,"Fechada",Con_ve!$Q$6:$Q$1005,Cad_cl!BA$5))),"",IF($C746="","",SUMIFS(Con_ve!$F$6:$F$1005,Con_ve!$C$6:$C$1005,$C746,Con_ve!$I$6:$I$1005,"Fechada",Con_ve!$Q$6:$Q$1005,Cad_cl!BA$5)))</f>
        <v/>
      </c>
      <c r="BB746" s="134">
        <f t="shared" si="33"/>
        <v>0</v>
      </c>
      <c r="BD746" s="134" t="str">
        <f>IF(ISERR(IF($C746="","",SUMIFS(Con_ve!$F$6:$F$1005,Con_ve!$C$6:$C$1005,$C746,Con_ve!$I$6:$I$1005,"Em negociação",Con_ve!$Q$6:$Q$1005,Cad_cl!BD$5))),"",IF($C746="","",SUMIFS(Con_ve!$F$6:$F$1005,Con_ve!$C$6:$C$1005,$C746,Con_ve!$I$6:$I$1005,"Em negociação",Con_ve!$Q$6:$Q$1005,Cad_cl!BD$5)))</f>
        <v/>
      </c>
      <c r="BE746" s="134" t="str">
        <f>IF(ISERR(IF($C746="","",SUMIFS(Con_ve!$F$6:$F$1005,Con_ve!$C$6:$C$1005,$C746,Con_ve!$I$6:$I$1005,"Em negociação",Con_ve!$Q$6:$Q$1005,Cad_cl!BE$5))),"",IF($C746="","",SUMIFS(Con_ve!$F$6:$F$1005,Con_ve!$C$6:$C$1005,$C746,Con_ve!$I$6:$I$1005,"Em negociação",Con_ve!$Q$6:$Q$1005,Cad_cl!BE$5)))</f>
        <v/>
      </c>
      <c r="BF746" s="134" t="str">
        <f>IF(ISERR(IF($C746="","",SUMIFS(Con_ve!$F$6:$F$1005,Con_ve!$C$6:$C$1005,$C746,Con_ve!$I$6:$I$1005,"Em negociação",Con_ve!$Q$6:$Q$1005,Cad_cl!BF$5))),"",IF($C746="","",SUMIFS(Con_ve!$F$6:$F$1005,Con_ve!$C$6:$C$1005,$C746,Con_ve!$I$6:$I$1005,"Em negociação",Con_ve!$Q$6:$Q$1005,Cad_cl!BF$5)))</f>
        <v/>
      </c>
      <c r="BG746" s="134" t="str">
        <f>IF(ISERR(IF($C746="","",SUMIFS(Con_ve!$F$6:$F$1005,Con_ve!$C$6:$C$1005,$C746,Con_ve!$I$6:$I$1005,"Em negociação",Con_ve!$Q$6:$Q$1005,Cad_cl!BG$5))),"",IF($C746="","",SUMIFS(Con_ve!$F$6:$F$1005,Con_ve!$C$6:$C$1005,$C746,Con_ve!$I$6:$I$1005,"Em negociação",Con_ve!$Q$6:$Q$1005,Cad_cl!BG$5)))</f>
        <v/>
      </c>
      <c r="BH746" s="134" t="str">
        <f>IF(ISERR(IF($C746="","",SUMIFS(Con_ve!$F$6:$F$1005,Con_ve!$C$6:$C$1005,$C746,Con_ve!$I$6:$I$1005,"Em negociação",Con_ve!$Q$6:$Q$1005,Cad_cl!BH$5))),"",IF($C746="","",SUMIFS(Con_ve!$F$6:$F$1005,Con_ve!$C$6:$C$1005,$C746,Con_ve!$I$6:$I$1005,"Em negociação",Con_ve!$Q$6:$Q$1005,Cad_cl!BH$5)))</f>
        <v/>
      </c>
      <c r="BI746" s="134" t="str">
        <f>IF(ISERR(IF($C746="","",SUMIFS(Con_ve!$F$6:$F$1005,Con_ve!$C$6:$C$1005,$C746,Con_ve!$I$6:$I$1005,"Em negociação",Con_ve!$Q$6:$Q$1005,Cad_cl!BI$5))),"",IF($C746="","",SUMIFS(Con_ve!$F$6:$F$1005,Con_ve!$C$6:$C$1005,$C746,Con_ve!$I$6:$I$1005,"Em negociação",Con_ve!$Q$6:$Q$1005,Cad_cl!BI$5)))</f>
        <v/>
      </c>
      <c r="BJ746" s="134" t="str">
        <f>IF(ISERR(IF($C746="","",SUMIFS(Con_ve!$F$6:$F$1005,Con_ve!$C$6:$C$1005,$C746,Con_ve!$I$6:$I$1005,"Em negociação",Con_ve!$Q$6:$Q$1005,Cad_cl!BJ$5))),"",IF($C746="","",SUMIFS(Con_ve!$F$6:$F$1005,Con_ve!$C$6:$C$1005,$C746,Con_ve!$I$6:$I$1005,"Em negociação",Con_ve!$Q$6:$Q$1005,Cad_cl!BJ$5)))</f>
        <v/>
      </c>
      <c r="BK746" s="134" t="str">
        <f>IF(ISERR(IF($C746="","",SUMIFS(Con_ve!$F$6:$F$1005,Con_ve!$C$6:$C$1005,$C746,Con_ve!$I$6:$I$1005,"Em negociação",Con_ve!$Q$6:$Q$1005,Cad_cl!BK$5))),"",IF($C746="","",SUMIFS(Con_ve!$F$6:$F$1005,Con_ve!$C$6:$C$1005,$C746,Con_ve!$I$6:$I$1005,"Em negociação",Con_ve!$Q$6:$Q$1005,Cad_cl!BK$5)))</f>
        <v/>
      </c>
      <c r="BL746" s="134" t="str">
        <f>IF(ISERR(IF($C746="","",SUMIFS(Con_ve!$F$6:$F$1005,Con_ve!$C$6:$C$1005,$C746,Con_ve!$I$6:$I$1005,"Em negociação",Con_ve!$Q$6:$Q$1005,Cad_cl!BL$5))),"",IF($C746="","",SUMIFS(Con_ve!$F$6:$F$1005,Con_ve!$C$6:$C$1005,$C746,Con_ve!$I$6:$I$1005,"Em negociação",Con_ve!$Q$6:$Q$1005,Cad_cl!BL$5)))</f>
        <v/>
      </c>
      <c r="BM746" s="134" t="str">
        <f>IF(ISERR(IF($C746="","",SUMIFS(Con_ve!$F$6:$F$1005,Con_ve!$C$6:$C$1005,$C746,Con_ve!$I$6:$I$1005,"Em negociação",Con_ve!$Q$6:$Q$1005,Cad_cl!BM$5))),"",IF($C746="","",SUMIFS(Con_ve!$F$6:$F$1005,Con_ve!$C$6:$C$1005,$C746,Con_ve!$I$6:$I$1005,"Em negociação",Con_ve!$Q$6:$Q$1005,Cad_cl!BM$5)))</f>
        <v/>
      </c>
      <c r="BN746" s="134" t="str">
        <f>IF(ISERR(IF($C746="","",SUMIFS(Con_ve!$F$6:$F$1005,Con_ve!$C$6:$C$1005,$C746,Con_ve!$I$6:$I$1005,"Em negociação",Con_ve!$Q$6:$Q$1005,Cad_cl!BN$5))),"",IF($C746="","",SUMIFS(Con_ve!$F$6:$F$1005,Con_ve!$C$6:$C$1005,$C746,Con_ve!$I$6:$I$1005,"Em negociação",Con_ve!$Q$6:$Q$1005,Cad_cl!BN$5)))</f>
        <v/>
      </c>
      <c r="BO746" s="134" t="str">
        <f>IF(ISERR(IF($C746="","",SUMIFS(Con_ve!$F$6:$F$1005,Con_ve!$C$6:$C$1005,$C746,Con_ve!$I$6:$I$1005,"Em negociação",Con_ve!$Q$6:$Q$1005,Cad_cl!BO$5))),"",IF($C746="","",SUMIFS(Con_ve!$F$6:$F$1005,Con_ve!$C$6:$C$1005,$C746,Con_ve!$I$6:$I$1005,"Em negociação",Con_ve!$Q$6:$Q$1005,Cad_cl!BO$5)))</f>
        <v/>
      </c>
      <c r="BP746" s="134">
        <f t="shared" si="34"/>
        <v>0</v>
      </c>
      <c r="BR746" s="125" t="str">
        <f>IF(ISERR(IF(AND($I746=Re_lo!$E$5,BR$5=VLOOKUP(Re_lo!$H$5,Re_lo!$N$5:$O$16,2,0)),AP746,"")),"",IF(AND($I746=Re_lo!$E$5,BR$5=VLOOKUP(Re_lo!$H$5,Re_lo!$N$5:$O$16,2,0)),AP746,""))</f>
        <v/>
      </c>
      <c r="BS746" s="125" t="str">
        <f>IF(ISERR(IF(AND($I746=Re_lo!$E$5,BS$5=VLOOKUP(Re_lo!$H$5,Re_lo!$N$5:$O$16,2,0)),AQ746,"")),"",IF(AND($I746=Re_lo!$E$5,BS$5=VLOOKUP(Re_lo!$H$5,Re_lo!$N$5:$O$16,2,0)),AQ746,""))</f>
        <v/>
      </c>
      <c r="BT746" s="125" t="str">
        <f>IF(ISERR(IF(AND($I746=Re_lo!$E$5,BT$5=VLOOKUP(Re_lo!$H$5,Re_lo!$N$5:$O$16,2,0)),AR746,"")),"",IF(AND($I746=Re_lo!$E$5,BT$5=VLOOKUP(Re_lo!$H$5,Re_lo!$N$5:$O$16,2,0)),AR746,""))</f>
        <v/>
      </c>
      <c r="BU746" s="125" t="str">
        <f>IF(ISERR(IF(AND($I746=Re_lo!$E$5,BU$5=VLOOKUP(Re_lo!$H$5,Re_lo!$N$5:$O$16,2,0)),AS746,"")),"",IF(AND($I746=Re_lo!$E$5,BU$5=VLOOKUP(Re_lo!$H$5,Re_lo!$N$5:$O$16,2,0)),AS746,""))</f>
        <v/>
      </c>
      <c r="BV746" s="125" t="str">
        <f>IF(ISERR(IF(AND($I746=Re_lo!$E$5,BV$5=VLOOKUP(Re_lo!$H$5,Re_lo!$N$5:$O$16,2,0)),AT746,"")),"",IF(AND($I746=Re_lo!$E$5,BV$5=VLOOKUP(Re_lo!$H$5,Re_lo!$N$5:$O$16,2,0)),AT746,""))</f>
        <v/>
      </c>
      <c r="BW746" s="125" t="str">
        <f>IF(ISERR(IF(AND($I746=Re_lo!$E$5,BW$5=VLOOKUP(Re_lo!$H$5,Re_lo!$N$5:$O$16,2,0)),AU746,"")),"",IF(AND($I746=Re_lo!$E$5,BW$5=VLOOKUP(Re_lo!$H$5,Re_lo!$N$5:$O$16,2,0)),AU746,""))</f>
        <v/>
      </c>
      <c r="BX746" s="125" t="str">
        <f>IF(ISERR(IF(AND($I746=Re_lo!$E$5,BX$5=VLOOKUP(Re_lo!$H$5,Re_lo!$N$5:$O$16,2,0)),AV746,"")),"",IF(AND($I746=Re_lo!$E$5,BX$5=VLOOKUP(Re_lo!$H$5,Re_lo!$N$5:$O$16,2,0)),AV746,""))</f>
        <v/>
      </c>
      <c r="BY746" s="125" t="str">
        <f>IF(ISERR(IF(AND($I746=Re_lo!$E$5,BY$5=VLOOKUP(Re_lo!$H$5,Re_lo!$N$5:$O$16,2,0)),AW746,"")),"",IF(AND($I746=Re_lo!$E$5,BY$5=VLOOKUP(Re_lo!$H$5,Re_lo!$N$5:$O$16,2,0)),AW746,""))</f>
        <v/>
      </c>
      <c r="BZ746" s="125" t="str">
        <f>IF(ISERR(IF(AND($I746=Re_lo!$E$5,BZ$5=VLOOKUP(Re_lo!$H$5,Re_lo!$N$5:$O$16,2,0)),AX746,"")),"",IF(AND($I746=Re_lo!$E$5,BZ$5=VLOOKUP(Re_lo!$H$5,Re_lo!$N$5:$O$16,2,0)),AX746,""))</f>
        <v/>
      </c>
      <c r="CA746" s="125" t="str">
        <f>IF(ISERR(IF(AND($I746=Re_lo!$E$5,CA$5=VLOOKUP(Re_lo!$H$5,Re_lo!$N$5:$O$16,2,0)),AY746,"")),"",IF(AND($I746=Re_lo!$E$5,CA$5=VLOOKUP(Re_lo!$H$5,Re_lo!$N$5:$O$16,2,0)),AY746,""))</f>
        <v/>
      </c>
      <c r="CB746" s="125" t="str">
        <f>IF(ISERR(IF(AND($I746=Re_lo!$E$5,CB$5=VLOOKUP(Re_lo!$H$5,Re_lo!$N$5:$O$16,2,0)),AZ746,"")),"",IF(AND($I746=Re_lo!$E$5,CB$5=VLOOKUP(Re_lo!$H$5,Re_lo!$N$5:$O$16,2,0)),AZ746,""))</f>
        <v/>
      </c>
      <c r="CC746" s="125" t="str">
        <f>IF(ISERR(IF(AND($I746=Re_lo!$E$5,CC$5=VLOOKUP(Re_lo!$H$5,Re_lo!$N$5:$O$16,2,0)),BA746,"")),"",IF(AND($I746=Re_lo!$E$5,CC$5=VLOOKUP(Re_lo!$H$5,Re_lo!$N$5:$O$16,2,0)),BA746,""))</f>
        <v/>
      </c>
      <c r="CD746" s="125" t="str">
        <f>IF(ISERR(IF(AND($I746=Re_lo!$E$5,CD$5=VLOOKUP(Re_lo!$H$5,Re_lo!$N$5:$O$16,2,0)),BB746,"")),"",IF(AND($I746=Re_lo!$E$5,CD$5=VLOOKUP(Re_lo!$H$5,Re_lo!$N$5:$O$16,2,0)),BB746,""))</f>
        <v/>
      </c>
      <c r="CF746" s="125" t="str">
        <f>IF($C746="","",COUNTIFS(Con_ve!$C$6:$C$1005,$C746,Con_ve!$Q$6:$Q$1005,Cad_cl!CF$5))</f>
        <v/>
      </c>
      <c r="CG746" s="125" t="str">
        <f>IF($C746="","",COUNTIFS(Con_ve!$C$6:$C$1005,$C746,Con_ve!$Q$6:$Q$1005,Cad_cl!CG$5))</f>
        <v/>
      </c>
      <c r="CH746" s="125" t="str">
        <f>IF($C746="","",COUNTIFS(Con_ve!$C$6:$C$1005,$C746,Con_ve!$Q$6:$Q$1005,Cad_cl!CH$5))</f>
        <v/>
      </c>
      <c r="CI746" s="125" t="str">
        <f>IF($C746="","",COUNTIFS(Con_ve!$C$6:$C$1005,$C746,Con_ve!$Q$6:$Q$1005,Cad_cl!CI$5))</f>
        <v/>
      </c>
      <c r="CJ746" s="125" t="str">
        <f>IF($C746="","",COUNTIFS(Con_ve!$C$6:$C$1005,$C746,Con_ve!$Q$6:$Q$1005,Cad_cl!CJ$5))</f>
        <v/>
      </c>
      <c r="CK746" s="125" t="str">
        <f>IF($C746="","",COUNTIFS(Con_ve!$C$6:$C$1005,$C746,Con_ve!$Q$6:$Q$1005,Cad_cl!CK$5))</f>
        <v/>
      </c>
      <c r="CL746" s="125" t="str">
        <f>IF($C746="","",COUNTIFS(Con_ve!$C$6:$C$1005,$C746,Con_ve!$Q$6:$Q$1005,Cad_cl!CL$5))</f>
        <v/>
      </c>
      <c r="CM746" s="125" t="str">
        <f>IF($C746="","",COUNTIFS(Con_ve!$C$6:$C$1005,$C746,Con_ve!$Q$6:$Q$1005,Cad_cl!CM$5))</f>
        <v/>
      </c>
      <c r="CN746" s="125" t="str">
        <f>IF($C746="","",COUNTIFS(Con_ve!$C$6:$C$1005,$C746,Con_ve!$Q$6:$Q$1005,Cad_cl!CN$5))</f>
        <v/>
      </c>
      <c r="CO746" s="125" t="str">
        <f>IF($C746="","",COUNTIFS(Con_ve!$C$6:$C$1005,$C746,Con_ve!$Q$6:$Q$1005,Cad_cl!CO$5))</f>
        <v/>
      </c>
      <c r="CP746" s="125" t="str">
        <f>IF($C746="","",COUNTIFS(Con_ve!$C$6:$C$1005,$C746,Con_ve!$Q$6:$Q$1005,Cad_cl!CP$5))</f>
        <v/>
      </c>
      <c r="CQ746" s="125" t="str">
        <f>IF($C746="","",COUNTIFS(Con_ve!$C$6:$C$1005,$C746,Con_ve!$Q$6:$Q$1005,Cad_cl!CQ$5))</f>
        <v/>
      </c>
      <c r="CR746" s="125">
        <f t="shared" si="35"/>
        <v>0</v>
      </c>
    </row>
    <row r="747" spans="3:96" ht="30" customHeight="1">
      <c r="C747" s="153"/>
      <c r="D747" s="153"/>
      <c r="E747" s="154"/>
      <c r="F747" s="153"/>
      <c r="G747" s="155"/>
      <c r="H747" s="153"/>
      <c r="I747" s="153"/>
      <c r="J747" s="132" t="s">
        <v>309</v>
      </c>
      <c r="K747" s="133" t="s">
        <v>309</v>
      </c>
      <c r="L747" s="153"/>
      <c r="M747" s="153"/>
      <c r="N747" s="153"/>
      <c r="O747" s="153"/>
      <c r="P747" s="153"/>
      <c r="Q747" s="153"/>
      <c r="AP747" s="134" t="str">
        <f>IF(ISERR(IF($C747="","",SUMIFS(Con_ve!$F$6:$F$1005,Con_ve!$C$6:$C$1005,$C747,Con_ve!$I$6:$I$1005,"Fechada",Con_ve!$Q$6:$Q$1005,Cad_cl!AP$5))),"",IF($C747="","",SUMIFS(Con_ve!$F$6:$F$1005,Con_ve!$C$6:$C$1005,$C747,Con_ve!$I$6:$I$1005,"Fechada",Con_ve!$Q$6:$Q$1005,Cad_cl!AP$5)))</f>
        <v/>
      </c>
      <c r="AQ747" s="134" t="str">
        <f>IF(ISERR(IF($C747="","",SUMIFS(Con_ve!$F$6:$F$1005,Con_ve!$C$6:$C$1005,$C747,Con_ve!$I$6:$I$1005,"Fechada",Con_ve!$Q$6:$Q$1005,Cad_cl!AQ$5))),"",IF($C747="","",SUMIFS(Con_ve!$F$6:$F$1005,Con_ve!$C$6:$C$1005,$C747,Con_ve!$I$6:$I$1005,"Fechada",Con_ve!$Q$6:$Q$1005,Cad_cl!AQ$5)))</f>
        <v/>
      </c>
      <c r="AR747" s="134" t="str">
        <f>IF(ISERR(IF($C747="","",SUMIFS(Con_ve!$F$6:$F$1005,Con_ve!$C$6:$C$1005,$C747,Con_ve!$I$6:$I$1005,"Fechada",Con_ve!$Q$6:$Q$1005,Cad_cl!AR$5))),"",IF($C747="","",SUMIFS(Con_ve!$F$6:$F$1005,Con_ve!$C$6:$C$1005,$C747,Con_ve!$I$6:$I$1005,"Fechada",Con_ve!$Q$6:$Q$1005,Cad_cl!AR$5)))</f>
        <v/>
      </c>
      <c r="AS747" s="134" t="str">
        <f>IF(ISERR(IF($C747="","",SUMIFS(Con_ve!$F$6:$F$1005,Con_ve!$C$6:$C$1005,$C747,Con_ve!$I$6:$I$1005,"Fechada",Con_ve!$Q$6:$Q$1005,Cad_cl!AS$5))),"",IF($C747="","",SUMIFS(Con_ve!$F$6:$F$1005,Con_ve!$C$6:$C$1005,$C747,Con_ve!$I$6:$I$1005,"Fechada",Con_ve!$Q$6:$Q$1005,Cad_cl!AS$5)))</f>
        <v/>
      </c>
      <c r="AT747" s="134" t="str">
        <f>IF(ISERR(IF($C747="","",SUMIFS(Con_ve!$F$6:$F$1005,Con_ve!$C$6:$C$1005,$C747,Con_ve!$I$6:$I$1005,"Fechada",Con_ve!$Q$6:$Q$1005,Cad_cl!AT$5))),"",IF($C747="","",SUMIFS(Con_ve!$F$6:$F$1005,Con_ve!$C$6:$C$1005,$C747,Con_ve!$I$6:$I$1005,"Fechada",Con_ve!$Q$6:$Q$1005,Cad_cl!AT$5)))</f>
        <v/>
      </c>
      <c r="AU747" s="134" t="str">
        <f>IF(ISERR(IF($C747="","",SUMIFS(Con_ve!$F$6:$F$1005,Con_ve!$C$6:$C$1005,$C747,Con_ve!$I$6:$I$1005,"Fechada",Con_ve!$Q$6:$Q$1005,Cad_cl!AU$5))),"",IF($C747="","",SUMIFS(Con_ve!$F$6:$F$1005,Con_ve!$C$6:$C$1005,$C747,Con_ve!$I$6:$I$1005,"Fechada",Con_ve!$Q$6:$Q$1005,Cad_cl!AU$5)))</f>
        <v/>
      </c>
      <c r="AV747" s="134" t="str">
        <f>IF(ISERR(IF($C747="","",SUMIFS(Con_ve!$F$6:$F$1005,Con_ve!$C$6:$C$1005,$C747,Con_ve!$I$6:$I$1005,"Fechada",Con_ve!$Q$6:$Q$1005,Cad_cl!AV$5))),"",IF($C747="","",SUMIFS(Con_ve!$F$6:$F$1005,Con_ve!$C$6:$C$1005,$C747,Con_ve!$I$6:$I$1005,"Fechada",Con_ve!$Q$6:$Q$1005,Cad_cl!AV$5)))</f>
        <v/>
      </c>
      <c r="AW747" s="134" t="str">
        <f>IF(ISERR(IF($C747="","",SUMIFS(Con_ve!$F$6:$F$1005,Con_ve!$C$6:$C$1005,$C747,Con_ve!$I$6:$I$1005,"Fechada",Con_ve!$Q$6:$Q$1005,Cad_cl!AW$5))),"",IF($C747="","",SUMIFS(Con_ve!$F$6:$F$1005,Con_ve!$C$6:$C$1005,$C747,Con_ve!$I$6:$I$1005,"Fechada",Con_ve!$Q$6:$Q$1005,Cad_cl!AW$5)))</f>
        <v/>
      </c>
      <c r="AX747" s="134" t="str">
        <f>IF(ISERR(IF($C747="","",SUMIFS(Con_ve!$F$6:$F$1005,Con_ve!$C$6:$C$1005,$C747,Con_ve!$I$6:$I$1005,"Fechada",Con_ve!$Q$6:$Q$1005,Cad_cl!AX$5))),"",IF($C747="","",SUMIFS(Con_ve!$F$6:$F$1005,Con_ve!$C$6:$C$1005,$C747,Con_ve!$I$6:$I$1005,"Fechada",Con_ve!$Q$6:$Q$1005,Cad_cl!AX$5)))</f>
        <v/>
      </c>
      <c r="AY747" s="134" t="str">
        <f>IF(ISERR(IF($C747="","",SUMIFS(Con_ve!$F$6:$F$1005,Con_ve!$C$6:$C$1005,$C747,Con_ve!$I$6:$I$1005,"Fechada",Con_ve!$Q$6:$Q$1005,Cad_cl!AY$5))),"",IF($C747="","",SUMIFS(Con_ve!$F$6:$F$1005,Con_ve!$C$6:$C$1005,$C747,Con_ve!$I$6:$I$1005,"Fechada",Con_ve!$Q$6:$Q$1005,Cad_cl!AY$5)))</f>
        <v/>
      </c>
      <c r="AZ747" s="134" t="str">
        <f>IF(ISERR(IF($C747="","",SUMIFS(Con_ve!$F$6:$F$1005,Con_ve!$C$6:$C$1005,$C747,Con_ve!$I$6:$I$1005,"Fechada",Con_ve!$Q$6:$Q$1005,Cad_cl!AZ$5))),"",IF($C747="","",SUMIFS(Con_ve!$F$6:$F$1005,Con_ve!$C$6:$C$1005,$C747,Con_ve!$I$6:$I$1005,"Fechada",Con_ve!$Q$6:$Q$1005,Cad_cl!AZ$5)))</f>
        <v/>
      </c>
      <c r="BA747" s="134" t="str">
        <f>IF(ISERR(IF($C747="","",SUMIFS(Con_ve!$F$6:$F$1005,Con_ve!$C$6:$C$1005,$C747,Con_ve!$I$6:$I$1005,"Fechada",Con_ve!$Q$6:$Q$1005,Cad_cl!BA$5))),"",IF($C747="","",SUMIFS(Con_ve!$F$6:$F$1005,Con_ve!$C$6:$C$1005,$C747,Con_ve!$I$6:$I$1005,"Fechada",Con_ve!$Q$6:$Q$1005,Cad_cl!BA$5)))</f>
        <v/>
      </c>
      <c r="BB747" s="134">
        <f t="shared" si="33"/>
        <v>0</v>
      </c>
      <c r="BD747" s="134" t="str">
        <f>IF(ISERR(IF($C747="","",SUMIFS(Con_ve!$F$6:$F$1005,Con_ve!$C$6:$C$1005,$C747,Con_ve!$I$6:$I$1005,"Em negociação",Con_ve!$Q$6:$Q$1005,Cad_cl!BD$5))),"",IF($C747="","",SUMIFS(Con_ve!$F$6:$F$1005,Con_ve!$C$6:$C$1005,$C747,Con_ve!$I$6:$I$1005,"Em negociação",Con_ve!$Q$6:$Q$1005,Cad_cl!BD$5)))</f>
        <v/>
      </c>
      <c r="BE747" s="134" t="str">
        <f>IF(ISERR(IF($C747="","",SUMIFS(Con_ve!$F$6:$F$1005,Con_ve!$C$6:$C$1005,$C747,Con_ve!$I$6:$I$1005,"Em negociação",Con_ve!$Q$6:$Q$1005,Cad_cl!BE$5))),"",IF($C747="","",SUMIFS(Con_ve!$F$6:$F$1005,Con_ve!$C$6:$C$1005,$C747,Con_ve!$I$6:$I$1005,"Em negociação",Con_ve!$Q$6:$Q$1005,Cad_cl!BE$5)))</f>
        <v/>
      </c>
      <c r="BF747" s="134" t="str">
        <f>IF(ISERR(IF($C747="","",SUMIFS(Con_ve!$F$6:$F$1005,Con_ve!$C$6:$C$1005,$C747,Con_ve!$I$6:$I$1005,"Em negociação",Con_ve!$Q$6:$Q$1005,Cad_cl!BF$5))),"",IF($C747="","",SUMIFS(Con_ve!$F$6:$F$1005,Con_ve!$C$6:$C$1005,$C747,Con_ve!$I$6:$I$1005,"Em negociação",Con_ve!$Q$6:$Q$1005,Cad_cl!BF$5)))</f>
        <v/>
      </c>
      <c r="BG747" s="134" t="str">
        <f>IF(ISERR(IF($C747="","",SUMIFS(Con_ve!$F$6:$F$1005,Con_ve!$C$6:$C$1005,$C747,Con_ve!$I$6:$I$1005,"Em negociação",Con_ve!$Q$6:$Q$1005,Cad_cl!BG$5))),"",IF($C747="","",SUMIFS(Con_ve!$F$6:$F$1005,Con_ve!$C$6:$C$1005,$C747,Con_ve!$I$6:$I$1005,"Em negociação",Con_ve!$Q$6:$Q$1005,Cad_cl!BG$5)))</f>
        <v/>
      </c>
      <c r="BH747" s="134" t="str">
        <f>IF(ISERR(IF($C747="","",SUMIFS(Con_ve!$F$6:$F$1005,Con_ve!$C$6:$C$1005,$C747,Con_ve!$I$6:$I$1005,"Em negociação",Con_ve!$Q$6:$Q$1005,Cad_cl!BH$5))),"",IF($C747="","",SUMIFS(Con_ve!$F$6:$F$1005,Con_ve!$C$6:$C$1005,$C747,Con_ve!$I$6:$I$1005,"Em negociação",Con_ve!$Q$6:$Q$1005,Cad_cl!BH$5)))</f>
        <v/>
      </c>
      <c r="BI747" s="134" t="str">
        <f>IF(ISERR(IF($C747="","",SUMIFS(Con_ve!$F$6:$F$1005,Con_ve!$C$6:$C$1005,$C747,Con_ve!$I$6:$I$1005,"Em negociação",Con_ve!$Q$6:$Q$1005,Cad_cl!BI$5))),"",IF($C747="","",SUMIFS(Con_ve!$F$6:$F$1005,Con_ve!$C$6:$C$1005,$C747,Con_ve!$I$6:$I$1005,"Em negociação",Con_ve!$Q$6:$Q$1005,Cad_cl!BI$5)))</f>
        <v/>
      </c>
      <c r="BJ747" s="134" t="str">
        <f>IF(ISERR(IF($C747="","",SUMIFS(Con_ve!$F$6:$F$1005,Con_ve!$C$6:$C$1005,$C747,Con_ve!$I$6:$I$1005,"Em negociação",Con_ve!$Q$6:$Q$1005,Cad_cl!BJ$5))),"",IF($C747="","",SUMIFS(Con_ve!$F$6:$F$1005,Con_ve!$C$6:$C$1005,$C747,Con_ve!$I$6:$I$1005,"Em negociação",Con_ve!$Q$6:$Q$1005,Cad_cl!BJ$5)))</f>
        <v/>
      </c>
      <c r="BK747" s="134" t="str">
        <f>IF(ISERR(IF($C747="","",SUMIFS(Con_ve!$F$6:$F$1005,Con_ve!$C$6:$C$1005,$C747,Con_ve!$I$6:$I$1005,"Em negociação",Con_ve!$Q$6:$Q$1005,Cad_cl!BK$5))),"",IF($C747="","",SUMIFS(Con_ve!$F$6:$F$1005,Con_ve!$C$6:$C$1005,$C747,Con_ve!$I$6:$I$1005,"Em negociação",Con_ve!$Q$6:$Q$1005,Cad_cl!BK$5)))</f>
        <v/>
      </c>
      <c r="BL747" s="134" t="str">
        <f>IF(ISERR(IF($C747="","",SUMIFS(Con_ve!$F$6:$F$1005,Con_ve!$C$6:$C$1005,$C747,Con_ve!$I$6:$I$1005,"Em negociação",Con_ve!$Q$6:$Q$1005,Cad_cl!BL$5))),"",IF($C747="","",SUMIFS(Con_ve!$F$6:$F$1005,Con_ve!$C$6:$C$1005,$C747,Con_ve!$I$6:$I$1005,"Em negociação",Con_ve!$Q$6:$Q$1005,Cad_cl!BL$5)))</f>
        <v/>
      </c>
      <c r="BM747" s="134" t="str">
        <f>IF(ISERR(IF($C747="","",SUMIFS(Con_ve!$F$6:$F$1005,Con_ve!$C$6:$C$1005,$C747,Con_ve!$I$6:$I$1005,"Em negociação",Con_ve!$Q$6:$Q$1005,Cad_cl!BM$5))),"",IF($C747="","",SUMIFS(Con_ve!$F$6:$F$1005,Con_ve!$C$6:$C$1005,$C747,Con_ve!$I$6:$I$1005,"Em negociação",Con_ve!$Q$6:$Q$1005,Cad_cl!BM$5)))</f>
        <v/>
      </c>
      <c r="BN747" s="134" t="str">
        <f>IF(ISERR(IF($C747="","",SUMIFS(Con_ve!$F$6:$F$1005,Con_ve!$C$6:$C$1005,$C747,Con_ve!$I$6:$I$1005,"Em negociação",Con_ve!$Q$6:$Q$1005,Cad_cl!BN$5))),"",IF($C747="","",SUMIFS(Con_ve!$F$6:$F$1005,Con_ve!$C$6:$C$1005,$C747,Con_ve!$I$6:$I$1005,"Em negociação",Con_ve!$Q$6:$Q$1005,Cad_cl!BN$5)))</f>
        <v/>
      </c>
      <c r="BO747" s="134" t="str">
        <f>IF(ISERR(IF($C747="","",SUMIFS(Con_ve!$F$6:$F$1005,Con_ve!$C$6:$C$1005,$C747,Con_ve!$I$6:$I$1005,"Em negociação",Con_ve!$Q$6:$Q$1005,Cad_cl!BO$5))),"",IF($C747="","",SUMIFS(Con_ve!$F$6:$F$1005,Con_ve!$C$6:$C$1005,$C747,Con_ve!$I$6:$I$1005,"Em negociação",Con_ve!$Q$6:$Q$1005,Cad_cl!BO$5)))</f>
        <v/>
      </c>
      <c r="BP747" s="134">
        <f t="shared" si="34"/>
        <v>0</v>
      </c>
      <c r="BR747" s="125" t="str">
        <f>IF(ISERR(IF(AND($I747=Re_lo!$E$5,BR$5=VLOOKUP(Re_lo!$H$5,Re_lo!$N$5:$O$16,2,0)),AP747,"")),"",IF(AND($I747=Re_lo!$E$5,BR$5=VLOOKUP(Re_lo!$H$5,Re_lo!$N$5:$O$16,2,0)),AP747,""))</f>
        <v/>
      </c>
      <c r="BS747" s="125" t="str">
        <f>IF(ISERR(IF(AND($I747=Re_lo!$E$5,BS$5=VLOOKUP(Re_lo!$H$5,Re_lo!$N$5:$O$16,2,0)),AQ747,"")),"",IF(AND($I747=Re_lo!$E$5,BS$5=VLOOKUP(Re_lo!$H$5,Re_lo!$N$5:$O$16,2,0)),AQ747,""))</f>
        <v/>
      </c>
      <c r="BT747" s="125" t="str">
        <f>IF(ISERR(IF(AND($I747=Re_lo!$E$5,BT$5=VLOOKUP(Re_lo!$H$5,Re_lo!$N$5:$O$16,2,0)),AR747,"")),"",IF(AND($I747=Re_lo!$E$5,BT$5=VLOOKUP(Re_lo!$H$5,Re_lo!$N$5:$O$16,2,0)),AR747,""))</f>
        <v/>
      </c>
      <c r="BU747" s="125" t="str">
        <f>IF(ISERR(IF(AND($I747=Re_lo!$E$5,BU$5=VLOOKUP(Re_lo!$H$5,Re_lo!$N$5:$O$16,2,0)),AS747,"")),"",IF(AND($I747=Re_lo!$E$5,BU$5=VLOOKUP(Re_lo!$H$5,Re_lo!$N$5:$O$16,2,0)),AS747,""))</f>
        <v/>
      </c>
      <c r="BV747" s="125" t="str">
        <f>IF(ISERR(IF(AND($I747=Re_lo!$E$5,BV$5=VLOOKUP(Re_lo!$H$5,Re_lo!$N$5:$O$16,2,0)),AT747,"")),"",IF(AND($I747=Re_lo!$E$5,BV$5=VLOOKUP(Re_lo!$H$5,Re_lo!$N$5:$O$16,2,0)),AT747,""))</f>
        <v/>
      </c>
      <c r="BW747" s="125" t="str">
        <f>IF(ISERR(IF(AND($I747=Re_lo!$E$5,BW$5=VLOOKUP(Re_lo!$H$5,Re_lo!$N$5:$O$16,2,0)),AU747,"")),"",IF(AND($I747=Re_lo!$E$5,BW$5=VLOOKUP(Re_lo!$H$5,Re_lo!$N$5:$O$16,2,0)),AU747,""))</f>
        <v/>
      </c>
      <c r="BX747" s="125" t="str">
        <f>IF(ISERR(IF(AND($I747=Re_lo!$E$5,BX$5=VLOOKUP(Re_lo!$H$5,Re_lo!$N$5:$O$16,2,0)),AV747,"")),"",IF(AND($I747=Re_lo!$E$5,BX$5=VLOOKUP(Re_lo!$H$5,Re_lo!$N$5:$O$16,2,0)),AV747,""))</f>
        <v/>
      </c>
      <c r="BY747" s="125" t="str">
        <f>IF(ISERR(IF(AND($I747=Re_lo!$E$5,BY$5=VLOOKUP(Re_lo!$H$5,Re_lo!$N$5:$O$16,2,0)),AW747,"")),"",IF(AND($I747=Re_lo!$E$5,BY$5=VLOOKUP(Re_lo!$H$5,Re_lo!$N$5:$O$16,2,0)),AW747,""))</f>
        <v/>
      </c>
      <c r="BZ747" s="125" t="str">
        <f>IF(ISERR(IF(AND($I747=Re_lo!$E$5,BZ$5=VLOOKUP(Re_lo!$H$5,Re_lo!$N$5:$O$16,2,0)),AX747,"")),"",IF(AND($I747=Re_lo!$E$5,BZ$5=VLOOKUP(Re_lo!$H$5,Re_lo!$N$5:$O$16,2,0)),AX747,""))</f>
        <v/>
      </c>
      <c r="CA747" s="125" t="str">
        <f>IF(ISERR(IF(AND($I747=Re_lo!$E$5,CA$5=VLOOKUP(Re_lo!$H$5,Re_lo!$N$5:$O$16,2,0)),AY747,"")),"",IF(AND($I747=Re_lo!$E$5,CA$5=VLOOKUP(Re_lo!$H$5,Re_lo!$N$5:$O$16,2,0)),AY747,""))</f>
        <v/>
      </c>
      <c r="CB747" s="125" t="str">
        <f>IF(ISERR(IF(AND($I747=Re_lo!$E$5,CB$5=VLOOKUP(Re_lo!$H$5,Re_lo!$N$5:$O$16,2,0)),AZ747,"")),"",IF(AND($I747=Re_lo!$E$5,CB$5=VLOOKUP(Re_lo!$H$5,Re_lo!$N$5:$O$16,2,0)),AZ747,""))</f>
        <v/>
      </c>
      <c r="CC747" s="125" t="str">
        <f>IF(ISERR(IF(AND($I747=Re_lo!$E$5,CC$5=VLOOKUP(Re_lo!$H$5,Re_lo!$N$5:$O$16,2,0)),BA747,"")),"",IF(AND($I747=Re_lo!$E$5,CC$5=VLOOKUP(Re_lo!$H$5,Re_lo!$N$5:$O$16,2,0)),BA747,""))</f>
        <v/>
      </c>
      <c r="CD747" s="125" t="str">
        <f>IF(ISERR(IF(AND($I747=Re_lo!$E$5,CD$5=VLOOKUP(Re_lo!$H$5,Re_lo!$N$5:$O$16,2,0)),BB747,"")),"",IF(AND($I747=Re_lo!$E$5,CD$5=VLOOKUP(Re_lo!$H$5,Re_lo!$N$5:$O$16,2,0)),BB747,""))</f>
        <v/>
      </c>
      <c r="CF747" s="125" t="str">
        <f>IF($C747="","",COUNTIFS(Con_ve!$C$6:$C$1005,$C747,Con_ve!$Q$6:$Q$1005,Cad_cl!CF$5))</f>
        <v/>
      </c>
      <c r="CG747" s="125" t="str">
        <f>IF($C747="","",COUNTIFS(Con_ve!$C$6:$C$1005,$C747,Con_ve!$Q$6:$Q$1005,Cad_cl!CG$5))</f>
        <v/>
      </c>
      <c r="CH747" s="125" t="str">
        <f>IF($C747="","",COUNTIFS(Con_ve!$C$6:$C$1005,$C747,Con_ve!$Q$6:$Q$1005,Cad_cl!CH$5))</f>
        <v/>
      </c>
      <c r="CI747" s="125" t="str">
        <f>IF($C747="","",COUNTIFS(Con_ve!$C$6:$C$1005,$C747,Con_ve!$Q$6:$Q$1005,Cad_cl!CI$5))</f>
        <v/>
      </c>
      <c r="CJ747" s="125" t="str">
        <f>IF($C747="","",COUNTIFS(Con_ve!$C$6:$C$1005,$C747,Con_ve!$Q$6:$Q$1005,Cad_cl!CJ$5))</f>
        <v/>
      </c>
      <c r="CK747" s="125" t="str">
        <f>IF($C747="","",COUNTIFS(Con_ve!$C$6:$C$1005,$C747,Con_ve!$Q$6:$Q$1005,Cad_cl!CK$5))</f>
        <v/>
      </c>
      <c r="CL747" s="125" t="str">
        <f>IF($C747="","",COUNTIFS(Con_ve!$C$6:$C$1005,$C747,Con_ve!$Q$6:$Q$1005,Cad_cl!CL$5))</f>
        <v/>
      </c>
      <c r="CM747" s="125" t="str">
        <f>IF($C747="","",COUNTIFS(Con_ve!$C$6:$C$1005,$C747,Con_ve!$Q$6:$Q$1005,Cad_cl!CM$5))</f>
        <v/>
      </c>
      <c r="CN747" s="125" t="str">
        <f>IF($C747="","",COUNTIFS(Con_ve!$C$6:$C$1005,$C747,Con_ve!$Q$6:$Q$1005,Cad_cl!CN$5))</f>
        <v/>
      </c>
      <c r="CO747" s="125" t="str">
        <f>IF($C747="","",COUNTIFS(Con_ve!$C$6:$C$1005,$C747,Con_ve!$Q$6:$Q$1005,Cad_cl!CO$5))</f>
        <v/>
      </c>
      <c r="CP747" s="125" t="str">
        <f>IF($C747="","",COUNTIFS(Con_ve!$C$6:$C$1005,$C747,Con_ve!$Q$6:$Q$1005,Cad_cl!CP$5))</f>
        <v/>
      </c>
      <c r="CQ747" s="125" t="str">
        <f>IF($C747="","",COUNTIFS(Con_ve!$C$6:$C$1005,$C747,Con_ve!$Q$6:$Q$1005,Cad_cl!CQ$5))</f>
        <v/>
      </c>
      <c r="CR747" s="125">
        <f t="shared" si="35"/>
        <v>0</v>
      </c>
    </row>
    <row r="748" spans="3:96" ht="30" customHeight="1">
      <c r="C748" s="153"/>
      <c r="D748" s="153"/>
      <c r="E748" s="154"/>
      <c r="F748" s="153"/>
      <c r="G748" s="155"/>
      <c r="H748" s="153"/>
      <c r="I748" s="153"/>
      <c r="J748" s="132" t="s">
        <v>309</v>
      </c>
      <c r="K748" s="133" t="s">
        <v>309</v>
      </c>
      <c r="L748" s="153"/>
      <c r="M748" s="153"/>
      <c r="N748" s="153"/>
      <c r="O748" s="153"/>
      <c r="P748" s="153"/>
      <c r="Q748" s="153"/>
      <c r="AP748" s="134" t="str">
        <f>IF(ISERR(IF($C748="","",SUMIFS(Con_ve!$F$6:$F$1005,Con_ve!$C$6:$C$1005,$C748,Con_ve!$I$6:$I$1005,"Fechada",Con_ve!$Q$6:$Q$1005,Cad_cl!AP$5))),"",IF($C748="","",SUMIFS(Con_ve!$F$6:$F$1005,Con_ve!$C$6:$C$1005,$C748,Con_ve!$I$6:$I$1005,"Fechada",Con_ve!$Q$6:$Q$1005,Cad_cl!AP$5)))</f>
        <v/>
      </c>
      <c r="AQ748" s="134" t="str">
        <f>IF(ISERR(IF($C748="","",SUMIFS(Con_ve!$F$6:$F$1005,Con_ve!$C$6:$C$1005,$C748,Con_ve!$I$6:$I$1005,"Fechada",Con_ve!$Q$6:$Q$1005,Cad_cl!AQ$5))),"",IF($C748="","",SUMIFS(Con_ve!$F$6:$F$1005,Con_ve!$C$6:$C$1005,$C748,Con_ve!$I$6:$I$1005,"Fechada",Con_ve!$Q$6:$Q$1005,Cad_cl!AQ$5)))</f>
        <v/>
      </c>
      <c r="AR748" s="134" t="str">
        <f>IF(ISERR(IF($C748="","",SUMIFS(Con_ve!$F$6:$F$1005,Con_ve!$C$6:$C$1005,$C748,Con_ve!$I$6:$I$1005,"Fechada",Con_ve!$Q$6:$Q$1005,Cad_cl!AR$5))),"",IF($C748="","",SUMIFS(Con_ve!$F$6:$F$1005,Con_ve!$C$6:$C$1005,$C748,Con_ve!$I$6:$I$1005,"Fechada",Con_ve!$Q$6:$Q$1005,Cad_cl!AR$5)))</f>
        <v/>
      </c>
      <c r="AS748" s="134" t="str">
        <f>IF(ISERR(IF($C748="","",SUMIFS(Con_ve!$F$6:$F$1005,Con_ve!$C$6:$C$1005,$C748,Con_ve!$I$6:$I$1005,"Fechada",Con_ve!$Q$6:$Q$1005,Cad_cl!AS$5))),"",IF($C748="","",SUMIFS(Con_ve!$F$6:$F$1005,Con_ve!$C$6:$C$1005,$C748,Con_ve!$I$6:$I$1005,"Fechada",Con_ve!$Q$6:$Q$1005,Cad_cl!AS$5)))</f>
        <v/>
      </c>
      <c r="AT748" s="134" t="str">
        <f>IF(ISERR(IF($C748="","",SUMIFS(Con_ve!$F$6:$F$1005,Con_ve!$C$6:$C$1005,$C748,Con_ve!$I$6:$I$1005,"Fechada",Con_ve!$Q$6:$Q$1005,Cad_cl!AT$5))),"",IF($C748="","",SUMIFS(Con_ve!$F$6:$F$1005,Con_ve!$C$6:$C$1005,$C748,Con_ve!$I$6:$I$1005,"Fechada",Con_ve!$Q$6:$Q$1005,Cad_cl!AT$5)))</f>
        <v/>
      </c>
      <c r="AU748" s="134" t="str">
        <f>IF(ISERR(IF($C748="","",SUMIFS(Con_ve!$F$6:$F$1005,Con_ve!$C$6:$C$1005,$C748,Con_ve!$I$6:$I$1005,"Fechada",Con_ve!$Q$6:$Q$1005,Cad_cl!AU$5))),"",IF($C748="","",SUMIFS(Con_ve!$F$6:$F$1005,Con_ve!$C$6:$C$1005,$C748,Con_ve!$I$6:$I$1005,"Fechada",Con_ve!$Q$6:$Q$1005,Cad_cl!AU$5)))</f>
        <v/>
      </c>
      <c r="AV748" s="134" t="str">
        <f>IF(ISERR(IF($C748="","",SUMIFS(Con_ve!$F$6:$F$1005,Con_ve!$C$6:$C$1005,$C748,Con_ve!$I$6:$I$1005,"Fechada",Con_ve!$Q$6:$Q$1005,Cad_cl!AV$5))),"",IF($C748="","",SUMIFS(Con_ve!$F$6:$F$1005,Con_ve!$C$6:$C$1005,$C748,Con_ve!$I$6:$I$1005,"Fechada",Con_ve!$Q$6:$Q$1005,Cad_cl!AV$5)))</f>
        <v/>
      </c>
      <c r="AW748" s="134" t="str">
        <f>IF(ISERR(IF($C748="","",SUMIFS(Con_ve!$F$6:$F$1005,Con_ve!$C$6:$C$1005,$C748,Con_ve!$I$6:$I$1005,"Fechada",Con_ve!$Q$6:$Q$1005,Cad_cl!AW$5))),"",IF($C748="","",SUMIFS(Con_ve!$F$6:$F$1005,Con_ve!$C$6:$C$1005,$C748,Con_ve!$I$6:$I$1005,"Fechada",Con_ve!$Q$6:$Q$1005,Cad_cl!AW$5)))</f>
        <v/>
      </c>
      <c r="AX748" s="134" t="str">
        <f>IF(ISERR(IF($C748="","",SUMIFS(Con_ve!$F$6:$F$1005,Con_ve!$C$6:$C$1005,$C748,Con_ve!$I$6:$I$1005,"Fechada",Con_ve!$Q$6:$Q$1005,Cad_cl!AX$5))),"",IF($C748="","",SUMIFS(Con_ve!$F$6:$F$1005,Con_ve!$C$6:$C$1005,$C748,Con_ve!$I$6:$I$1005,"Fechada",Con_ve!$Q$6:$Q$1005,Cad_cl!AX$5)))</f>
        <v/>
      </c>
      <c r="AY748" s="134" t="str">
        <f>IF(ISERR(IF($C748="","",SUMIFS(Con_ve!$F$6:$F$1005,Con_ve!$C$6:$C$1005,$C748,Con_ve!$I$6:$I$1005,"Fechada",Con_ve!$Q$6:$Q$1005,Cad_cl!AY$5))),"",IF($C748="","",SUMIFS(Con_ve!$F$6:$F$1005,Con_ve!$C$6:$C$1005,$C748,Con_ve!$I$6:$I$1005,"Fechada",Con_ve!$Q$6:$Q$1005,Cad_cl!AY$5)))</f>
        <v/>
      </c>
      <c r="AZ748" s="134" t="str">
        <f>IF(ISERR(IF($C748="","",SUMIFS(Con_ve!$F$6:$F$1005,Con_ve!$C$6:$C$1005,$C748,Con_ve!$I$6:$I$1005,"Fechada",Con_ve!$Q$6:$Q$1005,Cad_cl!AZ$5))),"",IF($C748="","",SUMIFS(Con_ve!$F$6:$F$1005,Con_ve!$C$6:$C$1005,$C748,Con_ve!$I$6:$I$1005,"Fechada",Con_ve!$Q$6:$Q$1005,Cad_cl!AZ$5)))</f>
        <v/>
      </c>
      <c r="BA748" s="134" t="str">
        <f>IF(ISERR(IF($C748="","",SUMIFS(Con_ve!$F$6:$F$1005,Con_ve!$C$6:$C$1005,$C748,Con_ve!$I$6:$I$1005,"Fechada",Con_ve!$Q$6:$Q$1005,Cad_cl!BA$5))),"",IF($C748="","",SUMIFS(Con_ve!$F$6:$F$1005,Con_ve!$C$6:$C$1005,$C748,Con_ve!$I$6:$I$1005,"Fechada",Con_ve!$Q$6:$Q$1005,Cad_cl!BA$5)))</f>
        <v/>
      </c>
      <c r="BB748" s="134">
        <f t="shared" si="33"/>
        <v>0</v>
      </c>
      <c r="BD748" s="134" t="str">
        <f>IF(ISERR(IF($C748="","",SUMIFS(Con_ve!$F$6:$F$1005,Con_ve!$C$6:$C$1005,$C748,Con_ve!$I$6:$I$1005,"Em negociação",Con_ve!$Q$6:$Q$1005,Cad_cl!BD$5))),"",IF($C748="","",SUMIFS(Con_ve!$F$6:$F$1005,Con_ve!$C$6:$C$1005,$C748,Con_ve!$I$6:$I$1005,"Em negociação",Con_ve!$Q$6:$Q$1005,Cad_cl!BD$5)))</f>
        <v/>
      </c>
      <c r="BE748" s="134" t="str">
        <f>IF(ISERR(IF($C748="","",SUMIFS(Con_ve!$F$6:$F$1005,Con_ve!$C$6:$C$1005,$C748,Con_ve!$I$6:$I$1005,"Em negociação",Con_ve!$Q$6:$Q$1005,Cad_cl!BE$5))),"",IF($C748="","",SUMIFS(Con_ve!$F$6:$F$1005,Con_ve!$C$6:$C$1005,$C748,Con_ve!$I$6:$I$1005,"Em negociação",Con_ve!$Q$6:$Q$1005,Cad_cl!BE$5)))</f>
        <v/>
      </c>
      <c r="BF748" s="134" t="str">
        <f>IF(ISERR(IF($C748="","",SUMIFS(Con_ve!$F$6:$F$1005,Con_ve!$C$6:$C$1005,$C748,Con_ve!$I$6:$I$1005,"Em negociação",Con_ve!$Q$6:$Q$1005,Cad_cl!BF$5))),"",IF($C748="","",SUMIFS(Con_ve!$F$6:$F$1005,Con_ve!$C$6:$C$1005,$C748,Con_ve!$I$6:$I$1005,"Em negociação",Con_ve!$Q$6:$Q$1005,Cad_cl!BF$5)))</f>
        <v/>
      </c>
      <c r="BG748" s="134" t="str">
        <f>IF(ISERR(IF($C748="","",SUMIFS(Con_ve!$F$6:$F$1005,Con_ve!$C$6:$C$1005,$C748,Con_ve!$I$6:$I$1005,"Em negociação",Con_ve!$Q$6:$Q$1005,Cad_cl!BG$5))),"",IF($C748="","",SUMIFS(Con_ve!$F$6:$F$1005,Con_ve!$C$6:$C$1005,$C748,Con_ve!$I$6:$I$1005,"Em negociação",Con_ve!$Q$6:$Q$1005,Cad_cl!BG$5)))</f>
        <v/>
      </c>
      <c r="BH748" s="134" t="str">
        <f>IF(ISERR(IF($C748="","",SUMIFS(Con_ve!$F$6:$F$1005,Con_ve!$C$6:$C$1005,$C748,Con_ve!$I$6:$I$1005,"Em negociação",Con_ve!$Q$6:$Q$1005,Cad_cl!BH$5))),"",IF($C748="","",SUMIFS(Con_ve!$F$6:$F$1005,Con_ve!$C$6:$C$1005,$C748,Con_ve!$I$6:$I$1005,"Em negociação",Con_ve!$Q$6:$Q$1005,Cad_cl!BH$5)))</f>
        <v/>
      </c>
      <c r="BI748" s="134" t="str">
        <f>IF(ISERR(IF($C748="","",SUMIFS(Con_ve!$F$6:$F$1005,Con_ve!$C$6:$C$1005,$C748,Con_ve!$I$6:$I$1005,"Em negociação",Con_ve!$Q$6:$Q$1005,Cad_cl!BI$5))),"",IF($C748="","",SUMIFS(Con_ve!$F$6:$F$1005,Con_ve!$C$6:$C$1005,$C748,Con_ve!$I$6:$I$1005,"Em negociação",Con_ve!$Q$6:$Q$1005,Cad_cl!BI$5)))</f>
        <v/>
      </c>
      <c r="BJ748" s="134" t="str">
        <f>IF(ISERR(IF($C748="","",SUMIFS(Con_ve!$F$6:$F$1005,Con_ve!$C$6:$C$1005,$C748,Con_ve!$I$6:$I$1005,"Em negociação",Con_ve!$Q$6:$Q$1005,Cad_cl!BJ$5))),"",IF($C748="","",SUMIFS(Con_ve!$F$6:$F$1005,Con_ve!$C$6:$C$1005,$C748,Con_ve!$I$6:$I$1005,"Em negociação",Con_ve!$Q$6:$Q$1005,Cad_cl!BJ$5)))</f>
        <v/>
      </c>
      <c r="BK748" s="134" t="str">
        <f>IF(ISERR(IF($C748="","",SUMIFS(Con_ve!$F$6:$F$1005,Con_ve!$C$6:$C$1005,$C748,Con_ve!$I$6:$I$1005,"Em negociação",Con_ve!$Q$6:$Q$1005,Cad_cl!BK$5))),"",IF($C748="","",SUMIFS(Con_ve!$F$6:$F$1005,Con_ve!$C$6:$C$1005,$C748,Con_ve!$I$6:$I$1005,"Em negociação",Con_ve!$Q$6:$Q$1005,Cad_cl!BK$5)))</f>
        <v/>
      </c>
      <c r="BL748" s="134" t="str">
        <f>IF(ISERR(IF($C748="","",SUMIFS(Con_ve!$F$6:$F$1005,Con_ve!$C$6:$C$1005,$C748,Con_ve!$I$6:$I$1005,"Em negociação",Con_ve!$Q$6:$Q$1005,Cad_cl!BL$5))),"",IF($C748="","",SUMIFS(Con_ve!$F$6:$F$1005,Con_ve!$C$6:$C$1005,$C748,Con_ve!$I$6:$I$1005,"Em negociação",Con_ve!$Q$6:$Q$1005,Cad_cl!BL$5)))</f>
        <v/>
      </c>
      <c r="BM748" s="134" t="str">
        <f>IF(ISERR(IF($C748="","",SUMIFS(Con_ve!$F$6:$F$1005,Con_ve!$C$6:$C$1005,$C748,Con_ve!$I$6:$I$1005,"Em negociação",Con_ve!$Q$6:$Q$1005,Cad_cl!BM$5))),"",IF($C748="","",SUMIFS(Con_ve!$F$6:$F$1005,Con_ve!$C$6:$C$1005,$C748,Con_ve!$I$6:$I$1005,"Em negociação",Con_ve!$Q$6:$Q$1005,Cad_cl!BM$5)))</f>
        <v/>
      </c>
      <c r="BN748" s="134" t="str">
        <f>IF(ISERR(IF($C748="","",SUMIFS(Con_ve!$F$6:$F$1005,Con_ve!$C$6:$C$1005,$C748,Con_ve!$I$6:$I$1005,"Em negociação",Con_ve!$Q$6:$Q$1005,Cad_cl!BN$5))),"",IF($C748="","",SUMIFS(Con_ve!$F$6:$F$1005,Con_ve!$C$6:$C$1005,$C748,Con_ve!$I$6:$I$1005,"Em negociação",Con_ve!$Q$6:$Q$1005,Cad_cl!BN$5)))</f>
        <v/>
      </c>
      <c r="BO748" s="134" t="str">
        <f>IF(ISERR(IF($C748="","",SUMIFS(Con_ve!$F$6:$F$1005,Con_ve!$C$6:$C$1005,$C748,Con_ve!$I$6:$I$1005,"Em negociação",Con_ve!$Q$6:$Q$1005,Cad_cl!BO$5))),"",IF($C748="","",SUMIFS(Con_ve!$F$6:$F$1005,Con_ve!$C$6:$C$1005,$C748,Con_ve!$I$6:$I$1005,"Em negociação",Con_ve!$Q$6:$Q$1005,Cad_cl!BO$5)))</f>
        <v/>
      </c>
      <c r="BP748" s="134">
        <f t="shared" si="34"/>
        <v>0</v>
      </c>
      <c r="BR748" s="125" t="str">
        <f>IF(ISERR(IF(AND($I748=Re_lo!$E$5,BR$5=VLOOKUP(Re_lo!$H$5,Re_lo!$N$5:$O$16,2,0)),AP748,"")),"",IF(AND($I748=Re_lo!$E$5,BR$5=VLOOKUP(Re_lo!$H$5,Re_lo!$N$5:$O$16,2,0)),AP748,""))</f>
        <v/>
      </c>
      <c r="BS748" s="125" t="str">
        <f>IF(ISERR(IF(AND($I748=Re_lo!$E$5,BS$5=VLOOKUP(Re_lo!$H$5,Re_lo!$N$5:$O$16,2,0)),AQ748,"")),"",IF(AND($I748=Re_lo!$E$5,BS$5=VLOOKUP(Re_lo!$H$5,Re_lo!$N$5:$O$16,2,0)),AQ748,""))</f>
        <v/>
      </c>
      <c r="BT748" s="125" t="str">
        <f>IF(ISERR(IF(AND($I748=Re_lo!$E$5,BT$5=VLOOKUP(Re_lo!$H$5,Re_lo!$N$5:$O$16,2,0)),AR748,"")),"",IF(AND($I748=Re_lo!$E$5,BT$5=VLOOKUP(Re_lo!$H$5,Re_lo!$N$5:$O$16,2,0)),AR748,""))</f>
        <v/>
      </c>
      <c r="BU748" s="125" t="str">
        <f>IF(ISERR(IF(AND($I748=Re_lo!$E$5,BU$5=VLOOKUP(Re_lo!$H$5,Re_lo!$N$5:$O$16,2,0)),AS748,"")),"",IF(AND($I748=Re_lo!$E$5,BU$5=VLOOKUP(Re_lo!$H$5,Re_lo!$N$5:$O$16,2,0)),AS748,""))</f>
        <v/>
      </c>
      <c r="BV748" s="125" t="str">
        <f>IF(ISERR(IF(AND($I748=Re_lo!$E$5,BV$5=VLOOKUP(Re_lo!$H$5,Re_lo!$N$5:$O$16,2,0)),AT748,"")),"",IF(AND($I748=Re_lo!$E$5,BV$5=VLOOKUP(Re_lo!$H$5,Re_lo!$N$5:$O$16,2,0)),AT748,""))</f>
        <v/>
      </c>
      <c r="BW748" s="125" t="str">
        <f>IF(ISERR(IF(AND($I748=Re_lo!$E$5,BW$5=VLOOKUP(Re_lo!$H$5,Re_lo!$N$5:$O$16,2,0)),AU748,"")),"",IF(AND($I748=Re_lo!$E$5,BW$5=VLOOKUP(Re_lo!$H$5,Re_lo!$N$5:$O$16,2,0)),AU748,""))</f>
        <v/>
      </c>
      <c r="BX748" s="125" t="str">
        <f>IF(ISERR(IF(AND($I748=Re_lo!$E$5,BX$5=VLOOKUP(Re_lo!$H$5,Re_lo!$N$5:$O$16,2,0)),AV748,"")),"",IF(AND($I748=Re_lo!$E$5,BX$5=VLOOKUP(Re_lo!$H$5,Re_lo!$N$5:$O$16,2,0)),AV748,""))</f>
        <v/>
      </c>
      <c r="BY748" s="125" t="str">
        <f>IF(ISERR(IF(AND($I748=Re_lo!$E$5,BY$5=VLOOKUP(Re_lo!$H$5,Re_lo!$N$5:$O$16,2,0)),AW748,"")),"",IF(AND($I748=Re_lo!$E$5,BY$5=VLOOKUP(Re_lo!$H$5,Re_lo!$N$5:$O$16,2,0)),AW748,""))</f>
        <v/>
      </c>
      <c r="BZ748" s="125" t="str">
        <f>IF(ISERR(IF(AND($I748=Re_lo!$E$5,BZ$5=VLOOKUP(Re_lo!$H$5,Re_lo!$N$5:$O$16,2,0)),AX748,"")),"",IF(AND($I748=Re_lo!$E$5,BZ$5=VLOOKUP(Re_lo!$H$5,Re_lo!$N$5:$O$16,2,0)),AX748,""))</f>
        <v/>
      </c>
      <c r="CA748" s="125" t="str">
        <f>IF(ISERR(IF(AND($I748=Re_lo!$E$5,CA$5=VLOOKUP(Re_lo!$H$5,Re_lo!$N$5:$O$16,2,0)),AY748,"")),"",IF(AND($I748=Re_lo!$E$5,CA$5=VLOOKUP(Re_lo!$H$5,Re_lo!$N$5:$O$16,2,0)),AY748,""))</f>
        <v/>
      </c>
      <c r="CB748" s="125" t="str">
        <f>IF(ISERR(IF(AND($I748=Re_lo!$E$5,CB$5=VLOOKUP(Re_lo!$H$5,Re_lo!$N$5:$O$16,2,0)),AZ748,"")),"",IF(AND($I748=Re_lo!$E$5,CB$5=VLOOKUP(Re_lo!$H$5,Re_lo!$N$5:$O$16,2,0)),AZ748,""))</f>
        <v/>
      </c>
      <c r="CC748" s="125" t="str">
        <f>IF(ISERR(IF(AND($I748=Re_lo!$E$5,CC$5=VLOOKUP(Re_lo!$H$5,Re_lo!$N$5:$O$16,2,0)),BA748,"")),"",IF(AND($I748=Re_lo!$E$5,CC$5=VLOOKUP(Re_lo!$H$5,Re_lo!$N$5:$O$16,2,0)),BA748,""))</f>
        <v/>
      </c>
      <c r="CD748" s="125" t="str">
        <f>IF(ISERR(IF(AND($I748=Re_lo!$E$5,CD$5=VLOOKUP(Re_lo!$H$5,Re_lo!$N$5:$O$16,2,0)),BB748,"")),"",IF(AND($I748=Re_lo!$E$5,CD$5=VLOOKUP(Re_lo!$H$5,Re_lo!$N$5:$O$16,2,0)),BB748,""))</f>
        <v/>
      </c>
      <c r="CF748" s="125" t="str">
        <f>IF($C748="","",COUNTIFS(Con_ve!$C$6:$C$1005,$C748,Con_ve!$Q$6:$Q$1005,Cad_cl!CF$5))</f>
        <v/>
      </c>
      <c r="CG748" s="125" t="str">
        <f>IF($C748="","",COUNTIFS(Con_ve!$C$6:$C$1005,$C748,Con_ve!$Q$6:$Q$1005,Cad_cl!CG$5))</f>
        <v/>
      </c>
      <c r="CH748" s="125" t="str">
        <f>IF($C748="","",COUNTIFS(Con_ve!$C$6:$C$1005,$C748,Con_ve!$Q$6:$Q$1005,Cad_cl!CH$5))</f>
        <v/>
      </c>
      <c r="CI748" s="125" t="str">
        <f>IF($C748="","",COUNTIFS(Con_ve!$C$6:$C$1005,$C748,Con_ve!$Q$6:$Q$1005,Cad_cl!CI$5))</f>
        <v/>
      </c>
      <c r="CJ748" s="125" t="str">
        <f>IF($C748="","",COUNTIFS(Con_ve!$C$6:$C$1005,$C748,Con_ve!$Q$6:$Q$1005,Cad_cl!CJ$5))</f>
        <v/>
      </c>
      <c r="CK748" s="125" t="str">
        <f>IF($C748="","",COUNTIFS(Con_ve!$C$6:$C$1005,$C748,Con_ve!$Q$6:$Q$1005,Cad_cl!CK$5))</f>
        <v/>
      </c>
      <c r="CL748" s="125" t="str">
        <f>IF($C748="","",COUNTIFS(Con_ve!$C$6:$C$1005,$C748,Con_ve!$Q$6:$Q$1005,Cad_cl!CL$5))</f>
        <v/>
      </c>
      <c r="CM748" s="125" t="str">
        <f>IF($C748="","",COUNTIFS(Con_ve!$C$6:$C$1005,$C748,Con_ve!$Q$6:$Q$1005,Cad_cl!CM$5))</f>
        <v/>
      </c>
      <c r="CN748" s="125" t="str">
        <f>IF($C748="","",COUNTIFS(Con_ve!$C$6:$C$1005,$C748,Con_ve!$Q$6:$Q$1005,Cad_cl!CN$5))</f>
        <v/>
      </c>
      <c r="CO748" s="125" t="str">
        <f>IF($C748="","",COUNTIFS(Con_ve!$C$6:$C$1005,$C748,Con_ve!$Q$6:$Q$1005,Cad_cl!CO$5))</f>
        <v/>
      </c>
      <c r="CP748" s="125" t="str">
        <f>IF($C748="","",COUNTIFS(Con_ve!$C$6:$C$1005,$C748,Con_ve!$Q$6:$Q$1005,Cad_cl!CP$5))</f>
        <v/>
      </c>
      <c r="CQ748" s="125" t="str">
        <f>IF($C748="","",COUNTIFS(Con_ve!$C$6:$C$1005,$C748,Con_ve!$Q$6:$Q$1005,Cad_cl!CQ$5))</f>
        <v/>
      </c>
      <c r="CR748" s="125">
        <f t="shared" si="35"/>
        <v>0</v>
      </c>
    </row>
    <row r="749" spans="3:96" ht="30" customHeight="1">
      <c r="C749" s="153"/>
      <c r="D749" s="153"/>
      <c r="E749" s="154"/>
      <c r="F749" s="153"/>
      <c r="G749" s="155"/>
      <c r="H749" s="153"/>
      <c r="I749" s="153"/>
      <c r="J749" s="132" t="s">
        <v>309</v>
      </c>
      <c r="K749" s="133" t="s">
        <v>309</v>
      </c>
      <c r="L749" s="153"/>
      <c r="M749" s="153"/>
      <c r="N749" s="153"/>
      <c r="O749" s="153"/>
      <c r="P749" s="153"/>
      <c r="Q749" s="153"/>
      <c r="AP749" s="134" t="str">
        <f>IF(ISERR(IF($C749="","",SUMIFS(Con_ve!$F$6:$F$1005,Con_ve!$C$6:$C$1005,$C749,Con_ve!$I$6:$I$1005,"Fechada",Con_ve!$Q$6:$Q$1005,Cad_cl!AP$5))),"",IF($C749="","",SUMIFS(Con_ve!$F$6:$F$1005,Con_ve!$C$6:$C$1005,$C749,Con_ve!$I$6:$I$1005,"Fechada",Con_ve!$Q$6:$Q$1005,Cad_cl!AP$5)))</f>
        <v/>
      </c>
      <c r="AQ749" s="134" t="str">
        <f>IF(ISERR(IF($C749="","",SUMIFS(Con_ve!$F$6:$F$1005,Con_ve!$C$6:$C$1005,$C749,Con_ve!$I$6:$I$1005,"Fechada",Con_ve!$Q$6:$Q$1005,Cad_cl!AQ$5))),"",IF($C749="","",SUMIFS(Con_ve!$F$6:$F$1005,Con_ve!$C$6:$C$1005,$C749,Con_ve!$I$6:$I$1005,"Fechada",Con_ve!$Q$6:$Q$1005,Cad_cl!AQ$5)))</f>
        <v/>
      </c>
      <c r="AR749" s="134" t="str">
        <f>IF(ISERR(IF($C749="","",SUMIFS(Con_ve!$F$6:$F$1005,Con_ve!$C$6:$C$1005,$C749,Con_ve!$I$6:$I$1005,"Fechada",Con_ve!$Q$6:$Q$1005,Cad_cl!AR$5))),"",IF($C749="","",SUMIFS(Con_ve!$F$6:$F$1005,Con_ve!$C$6:$C$1005,$C749,Con_ve!$I$6:$I$1005,"Fechada",Con_ve!$Q$6:$Q$1005,Cad_cl!AR$5)))</f>
        <v/>
      </c>
      <c r="AS749" s="134" t="str">
        <f>IF(ISERR(IF($C749="","",SUMIFS(Con_ve!$F$6:$F$1005,Con_ve!$C$6:$C$1005,$C749,Con_ve!$I$6:$I$1005,"Fechada",Con_ve!$Q$6:$Q$1005,Cad_cl!AS$5))),"",IF($C749="","",SUMIFS(Con_ve!$F$6:$F$1005,Con_ve!$C$6:$C$1005,$C749,Con_ve!$I$6:$I$1005,"Fechada",Con_ve!$Q$6:$Q$1005,Cad_cl!AS$5)))</f>
        <v/>
      </c>
      <c r="AT749" s="134" t="str">
        <f>IF(ISERR(IF($C749="","",SUMIFS(Con_ve!$F$6:$F$1005,Con_ve!$C$6:$C$1005,$C749,Con_ve!$I$6:$I$1005,"Fechada",Con_ve!$Q$6:$Q$1005,Cad_cl!AT$5))),"",IF($C749="","",SUMIFS(Con_ve!$F$6:$F$1005,Con_ve!$C$6:$C$1005,$C749,Con_ve!$I$6:$I$1005,"Fechada",Con_ve!$Q$6:$Q$1005,Cad_cl!AT$5)))</f>
        <v/>
      </c>
      <c r="AU749" s="134" t="str">
        <f>IF(ISERR(IF($C749="","",SUMIFS(Con_ve!$F$6:$F$1005,Con_ve!$C$6:$C$1005,$C749,Con_ve!$I$6:$I$1005,"Fechada",Con_ve!$Q$6:$Q$1005,Cad_cl!AU$5))),"",IF($C749="","",SUMIFS(Con_ve!$F$6:$F$1005,Con_ve!$C$6:$C$1005,$C749,Con_ve!$I$6:$I$1005,"Fechada",Con_ve!$Q$6:$Q$1005,Cad_cl!AU$5)))</f>
        <v/>
      </c>
      <c r="AV749" s="134" t="str">
        <f>IF(ISERR(IF($C749="","",SUMIFS(Con_ve!$F$6:$F$1005,Con_ve!$C$6:$C$1005,$C749,Con_ve!$I$6:$I$1005,"Fechada",Con_ve!$Q$6:$Q$1005,Cad_cl!AV$5))),"",IF($C749="","",SUMIFS(Con_ve!$F$6:$F$1005,Con_ve!$C$6:$C$1005,$C749,Con_ve!$I$6:$I$1005,"Fechada",Con_ve!$Q$6:$Q$1005,Cad_cl!AV$5)))</f>
        <v/>
      </c>
      <c r="AW749" s="134" t="str">
        <f>IF(ISERR(IF($C749="","",SUMIFS(Con_ve!$F$6:$F$1005,Con_ve!$C$6:$C$1005,$C749,Con_ve!$I$6:$I$1005,"Fechada",Con_ve!$Q$6:$Q$1005,Cad_cl!AW$5))),"",IF($C749="","",SUMIFS(Con_ve!$F$6:$F$1005,Con_ve!$C$6:$C$1005,$C749,Con_ve!$I$6:$I$1005,"Fechada",Con_ve!$Q$6:$Q$1005,Cad_cl!AW$5)))</f>
        <v/>
      </c>
      <c r="AX749" s="134" t="str">
        <f>IF(ISERR(IF($C749="","",SUMIFS(Con_ve!$F$6:$F$1005,Con_ve!$C$6:$C$1005,$C749,Con_ve!$I$6:$I$1005,"Fechada",Con_ve!$Q$6:$Q$1005,Cad_cl!AX$5))),"",IF($C749="","",SUMIFS(Con_ve!$F$6:$F$1005,Con_ve!$C$6:$C$1005,$C749,Con_ve!$I$6:$I$1005,"Fechada",Con_ve!$Q$6:$Q$1005,Cad_cl!AX$5)))</f>
        <v/>
      </c>
      <c r="AY749" s="134" t="str">
        <f>IF(ISERR(IF($C749="","",SUMIFS(Con_ve!$F$6:$F$1005,Con_ve!$C$6:$C$1005,$C749,Con_ve!$I$6:$I$1005,"Fechada",Con_ve!$Q$6:$Q$1005,Cad_cl!AY$5))),"",IF($C749="","",SUMIFS(Con_ve!$F$6:$F$1005,Con_ve!$C$6:$C$1005,$C749,Con_ve!$I$6:$I$1005,"Fechada",Con_ve!$Q$6:$Q$1005,Cad_cl!AY$5)))</f>
        <v/>
      </c>
      <c r="AZ749" s="134" t="str">
        <f>IF(ISERR(IF($C749="","",SUMIFS(Con_ve!$F$6:$F$1005,Con_ve!$C$6:$C$1005,$C749,Con_ve!$I$6:$I$1005,"Fechada",Con_ve!$Q$6:$Q$1005,Cad_cl!AZ$5))),"",IF($C749="","",SUMIFS(Con_ve!$F$6:$F$1005,Con_ve!$C$6:$C$1005,$C749,Con_ve!$I$6:$I$1005,"Fechada",Con_ve!$Q$6:$Q$1005,Cad_cl!AZ$5)))</f>
        <v/>
      </c>
      <c r="BA749" s="134" t="str">
        <f>IF(ISERR(IF($C749="","",SUMIFS(Con_ve!$F$6:$F$1005,Con_ve!$C$6:$C$1005,$C749,Con_ve!$I$6:$I$1005,"Fechada",Con_ve!$Q$6:$Q$1005,Cad_cl!BA$5))),"",IF($C749="","",SUMIFS(Con_ve!$F$6:$F$1005,Con_ve!$C$6:$C$1005,$C749,Con_ve!$I$6:$I$1005,"Fechada",Con_ve!$Q$6:$Q$1005,Cad_cl!BA$5)))</f>
        <v/>
      </c>
      <c r="BB749" s="134">
        <f t="shared" si="33"/>
        <v>0</v>
      </c>
      <c r="BD749" s="134" t="str">
        <f>IF(ISERR(IF($C749="","",SUMIFS(Con_ve!$F$6:$F$1005,Con_ve!$C$6:$C$1005,$C749,Con_ve!$I$6:$I$1005,"Em negociação",Con_ve!$Q$6:$Q$1005,Cad_cl!BD$5))),"",IF($C749="","",SUMIFS(Con_ve!$F$6:$F$1005,Con_ve!$C$6:$C$1005,$C749,Con_ve!$I$6:$I$1005,"Em negociação",Con_ve!$Q$6:$Q$1005,Cad_cl!BD$5)))</f>
        <v/>
      </c>
      <c r="BE749" s="134" t="str">
        <f>IF(ISERR(IF($C749="","",SUMIFS(Con_ve!$F$6:$F$1005,Con_ve!$C$6:$C$1005,$C749,Con_ve!$I$6:$I$1005,"Em negociação",Con_ve!$Q$6:$Q$1005,Cad_cl!BE$5))),"",IF($C749="","",SUMIFS(Con_ve!$F$6:$F$1005,Con_ve!$C$6:$C$1005,$C749,Con_ve!$I$6:$I$1005,"Em negociação",Con_ve!$Q$6:$Q$1005,Cad_cl!BE$5)))</f>
        <v/>
      </c>
      <c r="BF749" s="134" t="str">
        <f>IF(ISERR(IF($C749="","",SUMIFS(Con_ve!$F$6:$F$1005,Con_ve!$C$6:$C$1005,$C749,Con_ve!$I$6:$I$1005,"Em negociação",Con_ve!$Q$6:$Q$1005,Cad_cl!BF$5))),"",IF($C749="","",SUMIFS(Con_ve!$F$6:$F$1005,Con_ve!$C$6:$C$1005,$C749,Con_ve!$I$6:$I$1005,"Em negociação",Con_ve!$Q$6:$Q$1005,Cad_cl!BF$5)))</f>
        <v/>
      </c>
      <c r="BG749" s="134" t="str">
        <f>IF(ISERR(IF($C749="","",SUMIFS(Con_ve!$F$6:$F$1005,Con_ve!$C$6:$C$1005,$C749,Con_ve!$I$6:$I$1005,"Em negociação",Con_ve!$Q$6:$Q$1005,Cad_cl!BG$5))),"",IF($C749="","",SUMIFS(Con_ve!$F$6:$F$1005,Con_ve!$C$6:$C$1005,$C749,Con_ve!$I$6:$I$1005,"Em negociação",Con_ve!$Q$6:$Q$1005,Cad_cl!BG$5)))</f>
        <v/>
      </c>
      <c r="BH749" s="134" t="str">
        <f>IF(ISERR(IF($C749="","",SUMIFS(Con_ve!$F$6:$F$1005,Con_ve!$C$6:$C$1005,$C749,Con_ve!$I$6:$I$1005,"Em negociação",Con_ve!$Q$6:$Q$1005,Cad_cl!BH$5))),"",IF($C749="","",SUMIFS(Con_ve!$F$6:$F$1005,Con_ve!$C$6:$C$1005,$C749,Con_ve!$I$6:$I$1005,"Em negociação",Con_ve!$Q$6:$Q$1005,Cad_cl!BH$5)))</f>
        <v/>
      </c>
      <c r="BI749" s="134" t="str">
        <f>IF(ISERR(IF($C749="","",SUMIFS(Con_ve!$F$6:$F$1005,Con_ve!$C$6:$C$1005,$C749,Con_ve!$I$6:$I$1005,"Em negociação",Con_ve!$Q$6:$Q$1005,Cad_cl!BI$5))),"",IF($C749="","",SUMIFS(Con_ve!$F$6:$F$1005,Con_ve!$C$6:$C$1005,$C749,Con_ve!$I$6:$I$1005,"Em negociação",Con_ve!$Q$6:$Q$1005,Cad_cl!BI$5)))</f>
        <v/>
      </c>
      <c r="BJ749" s="134" t="str">
        <f>IF(ISERR(IF($C749="","",SUMIFS(Con_ve!$F$6:$F$1005,Con_ve!$C$6:$C$1005,$C749,Con_ve!$I$6:$I$1005,"Em negociação",Con_ve!$Q$6:$Q$1005,Cad_cl!BJ$5))),"",IF($C749="","",SUMIFS(Con_ve!$F$6:$F$1005,Con_ve!$C$6:$C$1005,$C749,Con_ve!$I$6:$I$1005,"Em negociação",Con_ve!$Q$6:$Q$1005,Cad_cl!BJ$5)))</f>
        <v/>
      </c>
      <c r="BK749" s="134" t="str">
        <f>IF(ISERR(IF($C749="","",SUMIFS(Con_ve!$F$6:$F$1005,Con_ve!$C$6:$C$1005,$C749,Con_ve!$I$6:$I$1005,"Em negociação",Con_ve!$Q$6:$Q$1005,Cad_cl!BK$5))),"",IF($C749="","",SUMIFS(Con_ve!$F$6:$F$1005,Con_ve!$C$6:$C$1005,$C749,Con_ve!$I$6:$I$1005,"Em negociação",Con_ve!$Q$6:$Q$1005,Cad_cl!BK$5)))</f>
        <v/>
      </c>
      <c r="BL749" s="134" t="str">
        <f>IF(ISERR(IF($C749="","",SUMIFS(Con_ve!$F$6:$F$1005,Con_ve!$C$6:$C$1005,$C749,Con_ve!$I$6:$I$1005,"Em negociação",Con_ve!$Q$6:$Q$1005,Cad_cl!BL$5))),"",IF($C749="","",SUMIFS(Con_ve!$F$6:$F$1005,Con_ve!$C$6:$C$1005,$C749,Con_ve!$I$6:$I$1005,"Em negociação",Con_ve!$Q$6:$Q$1005,Cad_cl!BL$5)))</f>
        <v/>
      </c>
      <c r="BM749" s="134" t="str">
        <f>IF(ISERR(IF($C749="","",SUMIFS(Con_ve!$F$6:$F$1005,Con_ve!$C$6:$C$1005,$C749,Con_ve!$I$6:$I$1005,"Em negociação",Con_ve!$Q$6:$Q$1005,Cad_cl!BM$5))),"",IF($C749="","",SUMIFS(Con_ve!$F$6:$F$1005,Con_ve!$C$6:$C$1005,$C749,Con_ve!$I$6:$I$1005,"Em negociação",Con_ve!$Q$6:$Q$1005,Cad_cl!BM$5)))</f>
        <v/>
      </c>
      <c r="BN749" s="134" t="str">
        <f>IF(ISERR(IF($C749="","",SUMIFS(Con_ve!$F$6:$F$1005,Con_ve!$C$6:$C$1005,$C749,Con_ve!$I$6:$I$1005,"Em negociação",Con_ve!$Q$6:$Q$1005,Cad_cl!BN$5))),"",IF($C749="","",SUMIFS(Con_ve!$F$6:$F$1005,Con_ve!$C$6:$C$1005,$C749,Con_ve!$I$6:$I$1005,"Em negociação",Con_ve!$Q$6:$Q$1005,Cad_cl!BN$5)))</f>
        <v/>
      </c>
      <c r="BO749" s="134" t="str">
        <f>IF(ISERR(IF($C749="","",SUMIFS(Con_ve!$F$6:$F$1005,Con_ve!$C$6:$C$1005,$C749,Con_ve!$I$6:$I$1005,"Em negociação",Con_ve!$Q$6:$Q$1005,Cad_cl!BO$5))),"",IF($C749="","",SUMIFS(Con_ve!$F$6:$F$1005,Con_ve!$C$6:$C$1005,$C749,Con_ve!$I$6:$I$1005,"Em negociação",Con_ve!$Q$6:$Q$1005,Cad_cl!BO$5)))</f>
        <v/>
      </c>
      <c r="BP749" s="134">
        <f t="shared" si="34"/>
        <v>0</v>
      </c>
      <c r="BR749" s="125" t="str">
        <f>IF(ISERR(IF(AND($I749=Re_lo!$E$5,BR$5=VLOOKUP(Re_lo!$H$5,Re_lo!$N$5:$O$16,2,0)),AP749,"")),"",IF(AND($I749=Re_lo!$E$5,BR$5=VLOOKUP(Re_lo!$H$5,Re_lo!$N$5:$O$16,2,0)),AP749,""))</f>
        <v/>
      </c>
      <c r="BS749" s="125" t="str">
        <f>IF(ISERR(IF(AND($I749=Re_lo!$E$5,BS$5=VLOOKUP(Re_lo!$H$5,Re_lo!$N$5:$O$16,2,0)),AQ749,"")),"",IF(AND($I749=Re_lo!$E$5,BS$5=VLOOKUP(Re_lo!$H$5,Re_lo!$N$5:$O$16,2,0)),AQ749,""))</f>
        <v/>
      </c>
      <c r="BT749" s="125" t="str">
        <f>IF(ISERR(IF(AND($I749=Re_lo!$E$5,BT$5=VLOOKUP(Re_lo!$H$5,Re_lo!$N$5:$O$16,2,0)),AR749,"")),"",IF(AND($I749=Re_lo!$E$5,BT$5=VLOOKUP(Re_lo!$H$5,Re_lo!$N$5:$O$16,2,0)),AR749,""))</f>
        <v/>
      </c>
      <c r="BU749" s="125" t="str">
        <f>IF(ISERR(IF(AND($I749=Re_lo!$E$5,BU$5=VLOOKUP(Re_lo!$H$5,Re_lo!$N$5:$O$16,2,0)),AS749,"")),"",IF(AND($I749=Re_lo!$E$5,BU$5=VLOOKUP(Re_lo!$H$5,Re_lo!$N$5:$O$16,2,0)),AS749,""))</f>
        <v/>
      </c>
      <c r="BV749" s="125" t="str">
        <f>IF(ISERR(IF(AND($I749=Re_lo!$E$5,BV$5=VLOOKUP(Re_lo!$H$5,Re_lo!$N$5:$O$16,2,0)),AT749,"")),"",IF(AND($I749=Re_lo!$E$5,BV$5=VLOOKUP(Re_lo!$H$5,Re_lo!$N$5:$O$16,2,0)),AT749,""))</f>
        <v/>
      </c>
      <c r="BW749" s="125" t="str">
        <f>IF(ISERR(IF(AND($I749=Re_lo!$E$5,BW$5=VLOOKUP(Re_lo!$H$5,Re_lo!$N$5:$O$16,2,0)),AU749,"")),"",IF(AND($I749=Re_lo!$E$5,BW$5=VLOOKUP(Re_lo!$H$5,Re_lo!$N$5:$O$16,2,0)),AU749,""))</f>
        <v/>
      </c>
      <c r="BX749" s="125" t="str">
        <f>IF(ISERR(IF(AND($I749=Re_lo!$E$5,BX$5=VLOOKUP(Re_lo!$H$5,Re_lo!$N$5:$O$16,2,0)),AV749,"")),"",IF(AND($I749=Re_lo!$E$5,BX$5=VLOOKUP(Re_lo!$H$5,Re_lo!$N$5:$O$16,2,0)),AV749,""))</f>
        <v/>
      </c>
      <c r="BY749" s="125" t="str">
        <f>IF(ISERR(IF(AND($I749=Re_lo!$E$5,BY$5=VLOOKUP(Re_lo!$H$5,Re_lo!$N$5:$O$16,2,0)),AW749,"")),"",IF(AND($I749=Re_lo!$E$5,BY$5=VLOOKUP(Re_lo!$H$5,Re_lo!$N$5:$O$16,2,0)),AW749,""))</f>
        <v/>
      </c>
      <c r="BZ749" s="125" t="str">
        <f>IF(ISERR(IF(AND($I749=Re_lo!$E$5,BZ$5=VLOOKUP(Re_lo!$H$5,Re_lo!$N$5:$O$16,2,0)),AX749,"")),"",IF(AND($I749=Re_lo!$E$5,BZ$5=VLOOKUP(Re_lo!$H$5,Re_lo!$N$5:$O$16,2,0)),AX749,""))</f>
        <v/>
      </c>
      <c r="CA749" s="125" t="str">
        <f>IF(ISERR(IF(AND($I749=Re_lo!$E$5,CA$5=VLOOKUP(Re_lo!$H$5,Re_lo!$N$5:$O$16,2,0)),AY749,"")),"",IF(AND($I749=Re_lo!$E$5,CA$5=VLOOKUP(Re_lo!$H$5,Re_lo!$N$5:$O$16,2,0)),AY749,""))</f>
        <v/>
      </c>
      <c r="CB749" s="125" t="str">
        <f>IF(ISERR(IF(AND($I749=Re_lo!$E$5,CB$5=VLOOKUP(Re_lo!$H$5,Re_lo!$N$5:$O$16,2,0)),AZ749,"")),"",IF(AND($I749=Re_lo!$E$5,CB$5=VLOOKUP(Re_lo!$H$5,Re_lo!$N$5:$O$16,2,0)),AZ749,""))</f>
        <v/>
      </c>
      <c r="CC749" s="125" t="str">
        <f>IF(ISERR(IF(AND($I749=Re_lo!$E$5,CC$5=VLOOKUP(Re_lo!$H$5,Re_lo!$N$5:$O$16,2,0)),BA749,"")),"",IF(AND($I749=Re_lo!$E$5,CC$5=VLOOKUP(Re_lo!$H$5,Re_lo!$N$5:$O$16,2,0)),BA749,""))</f>
        <v/>
      </c>
      <c r="CD749" s="125" t="str">
        <f>IF(ISERR(IF(AND($I749=Re_lo!$E$5,CD$5=VLOOKUP(Re_lo!$H$5,Re_lo!$N$5:$O$16,2,0)),BB749,"")),"",IF(AND($I749=Re_lo!$E$5,CD$5=VLOOKUP(Re_lo!$H$5,Re_lo!$N$5:$O$16,2,0)),BB749,""))</f>
        <v/>
      </c>
      <c r="CF749" s="125" t="str">
        <f>IF($C749="","",COUNTIFS(Con_ve!$C$6:$C$1005,$C749,Con_ve!$Q$6:$Q$1005,Cad_cl!CF$5))</f>
        <v/>
      </c>
      <c r="CG749" s="125" t="str">
        <f>IF($C749="","",COUNTIFS(Con_ve!$C$6:$C$1005,$C749,Con_ve!$Q$6:$Q$1005,Cad_cl!CG$5))</f>
        <v/>
      </c>
      <c r="CH749" s="125" t="str">
        <f>IF($C749="","",COUNTIFS(Con_ve!$C$6:$C$1005,$C749,Con_ve!$Q$6:$Q$1005,Cad_cl!CH$5))</f>
        <v/>
      </c>
      <c r="CI749" s="125" t="str">
        <f>IF($C749="","",COUNTIFS(Con_ve!$C$6:$C$1005,$C749,Con_ve!$Q$6:$Q$1005,Cad_cl!CI$5))</f>
        <v/>
      </c>
      <c r="CJ749" s="125" t="str">
        <f>IF($C749="","",COUNTIFS(Con_ve!$C$6:$C$1005,$C749,Con_ve!$Q$6:$Q$1005,Cad_cl!CJ$5))</f>
        <v/>
      </c>
      <c r="CK749" s="125" t="str">
        <f>IF($C749="","",COUNTIFS(Con_ve!$C$6:$C$1005,$C749,Con_ve!$Q$6:$Q$1005,Cad_cl!CK$5))</f>
        <v/>
      </c>
      <c r="CL749" s="125" t="str">
        <f>IF($C749="","",COUNTIFS(Con_ve!$C$6:$C$1005,$C749,Con_ve!$Q$6:$Q$1005,Cad_cl!CL$5))</f>
        <v/>
      </c>
      <c r="CM749" s="125" t="str">
        <f>IF($C749="","",COUNTIFS(Con_ve!$C$6:$C$1005,$C749,Con_ve!$Q$6:$Q$1005,Cad_cl!CM$5))</f>
        <v/>
      </c>
      <c r="CN749" s="125" t="str">
        <f>IF($C749="","",COUNTIFS(Con_ve!$C$6:$C$1005,$C749,Con_ve!$Q$6:$Q$1005,Cad_cl!CN$5))</f>
        <v/>
      </c>
      <c r="CO749" s="125" t="str">
        <f>IF($C749="","",COUNTIFS(Con_ve!$C$6:$C$1005,$C749,Con_ve!$Q$6:$Q$1005,Cad_cl!CO$5))</f>
        <v/>
      </c>
      <c r="CP749" s="125" t="str">
        <f>IF($C749="","",COUNTIFS(Con_ve!$C$6:$C$1005,$C749,Con_ve!$Q$6:$Q$1005,Cad_cl!CP$5))</f>
        <v/>
      </c>
      <c r="CQ749" s="125" t="str">
        <f>IF($C749="","",COUNTIFS(Con_ve!$C$6:$C$1005,$C749,Con_ve!$Q$6:$Q$1005,Cad_cl!CQ$5))</f>
        <v/>
      </c>
      <c r="CR749" s="125">
        <f t="shared" si="35"/>
        <v>0</v>
      </c>
    </row>
    <row r="750" spans="3:96" ht="30" customHeight="1">
      <c r="C750" s="153"/>
      <c r="D750" s="153"/>
      <c r="E750" s="154"/>
      <c r="F750" s="153"/>
      <c r="G750" s="155"/>
      <c r="H750" s="153"/>
      <c r="I750" s="153"/>
      <c r="J750" s="132" t="s">
        <v>309</v>
      </c>
      <c r="K750" s="133" t="s">
        <v>309</v>
      </c>
      <c r="L750" s="153"/>
      <c r="M750" s="153"/>
      <c r="N750" s="153"/>
      <c r="O750" s="153"/>
      <c r="P750" s="153"/>
      <c r="Q750" s="153"/>
      <c r="AP750" s="134" t="str">
        <f>IF(ISERR(IF($C750="","",SUMIFS(Con_ve!$F$6:$F$1005,Con_ve!$C$6:$C$1005,$C750,Con_ve!$I$6:$I$1005,"Fechada",Con_ve!$Q$6:$Q$1005,Cad_cl!AP$5))),"",IF($C750="","",SUMIFS(Con_ve!$F$6:$F$1005,Con_ve!$C$6:$C$1005,$C750,Con_ve!$I$6:$I$1005,"Fechada",Con_ve!$Q$6:$Q$1005,Cad_cl!AP$5)))</f>
        <v/>
      </c>
      <c r="AQ750" s="134" t="str">
        <f>IF(ISERR(IF($C750="","",SUMIFS(Con_ve!$F$6:$F$1005,Con_ve!$C$6:$C$1005,$C750,Con_ve!$I$6:$I$1005,"Fechada",Con_ve!$Q$6:$Q$1005,Cad_cl!AQ$5))),"",IF($C750="","",SUMIFS(Con_ve!$F$6:$F$1005,Con_ve!$C$6:$C$1005,$C750,Con_ve!$I$6:$I$1005,"Fechada",Con_ve!$Q$6:$Q$1005,Cad_cl!AQ$5)))</f>
        <v/>
      </c>
      <c r="AR750" s="134" t="str">
        <f>IF(ISERR(IF($C750="","",SUMIFS(Con_ve!$F$6:$F$1005,Con_ve!$C$6:$C$1005,$C750,Con_ve!$I$6:$I$1005,"Fechada",Con_ve!$Q$6:$Q$1005,Cad_cl!AR$5))),"",IF($C750="","",SUMIFS(Con_ve!$F$6:$F$1005,Con_ve!$C$6:$C$1005,$C750,Con_ve!$I$6:$I$1005,"Fechada",Con_ve!$Q$6:$Q$1005,Cad_cl!AR$5)))</f>
        <v/>
      </c>
      <c r="AS750" s="134" t="str">
        <f>IF(ISERR(IF($C750="","",SUMIFS(Con_ve!$F$6:$F$1005,Con_ve!$C$6:$C$1005,$C750,Con_ve!$I$6:$I$1005,"Fechada",Con_ve!$Q$6:$Q$1005,Cad_cl!AS$5))),"",IF($C750="","",SUMIFS(Con_ve!$F$6:$F$1005,Con_ve!$C$6:$C$1005,$C750,Con_ve!$I$6:$I$1005,"Fechada",Con_ve!$Q$6:$Q$1005,Cad_cl!AS$5)))</f>
        <v/>
      </c>
      <c r="AT750" s="134" t="str">
        <f>IF(ISERR(IF($C750="","",SUMIFS(Con_ve!$F$6:$F$1005,Con_ve!$C$6:$C$1005,$C750,Con_ve!$I$6:$I$1005,"Fechada",Con_ve!$Q$6:$Q$1005,Cad_cl!AT$5))),"",IF($C750="","",SUMIFS(Con_ve!$F$6:$F$1005,Con_ve!$C$6:$C$1005,$C750,Con_ve!$I$6:$I$1005,"Fechada",Con_ve!$Q$6:$Q$1005,Cad_cl!AT$5)))</f>
        <v/>
      </c>
      <c r="AU750" s="134" t="str">
        <f>IF(ISERR(IF($C750="","",SUMIFS(Con_ve!$F$6:$F$1005,Con_ve!$C$6:$C$1005,$C750,Con_ve!$I$6:$I$1005,"Fechada",Con_ve!$Q$6:$Q$1005,Cad_cl!AU$5))),"",IF($C750="","",SUMIFS(Con_ve!$F$6:$F$1005,Con_ve!$C$6:$C$1005,$C750,Con_ve!$I$6:$I$1005,"Fechada",Con_ve!$Q$6:$Q$1005,Cad_cl!AU$5)))</f>
        <v/>
      </c>
      <c r="AV750" s="134" t="str">
        <f>IF(ISERR(IF($C750="","",SUMIFS(Con_ve!$F$6:$F$1005,Con_ve!$C$6:$C$1005,$C750,Con_ve!$I$6:$I$1005,"Fechada",Con_ve!$Q$6:$Q$1005,Cad_cl!AV$5))),"",IF($C750="","",SUMIFS(Con_ve!$F$6:$F$1005,Con_ve!$C$6:$C$1005,$C750,Con_ve!$I$6:$I$1005,"Fechada",Con_ve!$Q$6:$Q$1005,Cad_cl!AV$5)))</f>
        <v/>
      </c>
      <c r="AW750" s="134" t="str">
        <f>IF(ISERR(IF($C750="","",SUMIFS(Con_ve!$F$6:$F$1005,Con_ve!$C$6:$C$1005,$C750,Con_ve!$I$6:$I$1005,"Fechada",Con_ve!$Q$6:$Q$1005,Cad_cl!AW$5))),"",IF($C750="","",SUMIFS(Con_ve!$F$6:$F$1005,Con_ve!$C$6:$C$1005,$C750,Con_ve!$I$6:$I$1005,"Fechada",Con_ve!$Q$6:$Q$1005,Cad_cl!AW$5)))</f>
        <v/>
      </c>
      <c r="AX750" s="134" t="str">
        <f>IF(ISERR(IF($C750="","",SUMIFS(Con_ve!$F$6:$F$1005,Con_ve!$C$6:$C$1005,$C750,Con_ve!$I$6:$I$1005,"Fechada",Con_ve!$Q$6:$Q$1005,Cad_cl!AX$5))),"",IF($C750="","",SUMIFS(Con_ve!$F$6:$F$1005,Con_ve!$C$6:$C$1005,$C750,Con_ve!$I$6:$I$1005,"Fechada",Con_ve!$Q$6:$Q$1005,Cad_cl!AX$5)))</f>
        <v/>
      </c>
      <c r="AY750" s="134" t="str">
        <f>IF(ISERR(IF($C750="","",SUMIFS(Con_ve!$F$6:$F$1005,Con_ve!$C$6:$C$1005,$C750,Con_ve!$I$6:$I$1005,"Fechada",Con_ve!$Q$6:$Q$1005,Cad_cl!AY$5))),"",IF($C750="","",SUMIFS(Con_ve!$F$6:$F$1005,Con_ve!$C$6:$C$1005,$C750,Con_ve!$I$6:$I$1005,"Fechada",Con_ve!$Q$6:$Q$1005,Cad_cl!AY$5)))</f>
        <v/>
      </c>
      <c r="AZ750" s="134" t="str">
        <f>IF(ISERR(IF($C750="","",SUMIFS(Con_ve!$F$6:$F$1005,Con_ve!$C$6:$C$1005,$C750,Con_ve!$I$6:$I$1005,"Fechada",Con_ve!$Q$6:$Q$1005,Cad_cl!AZ$5))),"",IF($C750="","",SUMIFS(Con_ve!$F$6:$F$1005,Con_ve!$C$6:$C$1005,$C750,Con_ve!$I$6:$I$1005,"Fechada",Con_ve!$Q$6:$Q$1005,Cad_cl!AZ$5)))</f>
        <v/>
      </c>
      <c r="BA750" s="134" t="str">
        <f>IF(ISERR(IF($C750="","",SUMIFS(Con_ve!$F$6:$F$1005,Con_ve!$C$6:$C$1005,$C750,Con_ve!$I$6:$I$1005,"Fechada",Con_ve!$Q$6:$Q$1005,Cad_cl!BA$5))),"",IF($C750="","",SUMIFS(Con_ve!$F$6:$F$1005,Con_ve!$C$6:$C$1005,$C750,Con_ve!$I$6:$I$1005,"Fechada",Con_ve!$Q$6:$Q$1005,Cad_cl!BA$5)))</f>
        <v/>
      </c>
      <c r="BB750" s="134">
        <f t="shared" si="33"/>
        <v>0</v>
      </c>
      <c r="BD750" s="134" t="str">
        <f>IF(ISERR(IF($C750="","",SUMIFS(Con_ve!$F$6:$F$1005,Con_ve!$C$6:$C$1005,$C750,Con_ve!$I$6:$I$1005,"Em negociação",Con_ve!$Q$6:$Q$1005,Cad_cl!BD$5))),"",IF($C750="","",SUMIFS(Con_ve!$F$6:$F$1005,Con_ve!$C$6:$C$1005,$C750,Con_ve!$I$6:$I$1005,"Em negociação",Con_ve!$Q$6:$Q$1005,Cad_cl!BD$5)))</f>
        <v/>
      </c>
      <c r="BE750" s="134" t="str">
        <f>IF(ISERR(IF($C750="","",SUMIFS(Con_ve!$F$6:$F$1005,Con_ve!$C$6:$C$1005,$C750,Con_ve!$I$6:$I$1005,"Em negociação",Con_ve!$Q$6:$Q$1005,Cad_cl!BE$5))),"",IF($C750="","",SUMIFS(Con_ve!$F$6:$F$1005,Con_ve!$C$6:$C$1005,$C750,Con_ve!$I$6:$I$1005,"Em negociação",Con_ve!$Q$6:$Q$1005,Cad_cl!BE$5)))</f>
        <v/>
      </c>
      <c r="BF750" s="134" t="str">
        <f>IF(ISERR(IF($C750="","",SUMIFS(Con_ve!$F$6:$F$1005,Con_ve!$C$6:$C$1005,$C750,Con_ve!$I$6:$I$1005,"Em negociação",Con_ve!$Q$6:$Q$1005,Cad_cl!BF$5))),"",IF($C750="","",SUMIFS(Con_ve!$F$6:$F$1005,Con_ve!$C$6:$C$1005,$C750,Con_ve!$I$6:$I$1005,"Em negociação",Con_ve!$Q$6:$Q$1005,Cad_cl!BF$5)))</f>
        <v/>
      </c>
      <c r="BG750" s="134" t="str">
        <f>IF(ISERR(IF($C750="","",SUMIFS(Con_ve!$F$6:$F$1005,Con_ve!$C$6:$C$1005,$C750,Con_ve!$I$6:$I$1005,"Em negociação",Con_ve!$Q$6:$Q$1005,Cad_cl!BG$5))),"",IF($C750="","",SUMIFS(Con_ve!$F$6:$F$1005,Con_ve!$C$6:$C$1005,$C750,Con_ve!$I$6:$I$1005,"Em negociação",Con_ve!$Q$6:$Q$1005,Cad_cl!BG$5)))</f>
        <v/>
      </c>
      <c r="BH750" s="134" t="str">
        <f>IF(ISERR(IF($C750="","",SUMIFS(Con_ve!$F$6:$F$1005,Con_ve!$C$6:$C$1005,$C750,Con_ve!$I$6:$I$1005,"Em negociação",Con_ve!$Q$6:$Q$1005,Cad_cl!BH$5))),"",IF($C750="","",SUMIFS(Con_ve!$F$6:$F$1005,Con_ve!$C$6:$C$1005,$C750,Con_ve!$I$6:$I$1005,"Em negociação",Con_ve!$Q$6:$Q$1005,Cad_cl!BH$5)))</f>
        <v/>
      </c>
      <c r="BI750" s="134" t="str">
        <f>IF(ISERR(IF($C750="","",SUMIFS(Con_ve!$F$6:$F$1005,Con_ve!$C$6:$C$1005,$C750,Con_ve!$I$6:$I$1005,"Em negociação",Con_ve!$Q$6:$Q$1005,Cad_cl!BI$5))),"",IF($C750="","",SUMIFS(Con_ve!$F$6:$F$1005,Con_ve!$C$6:$C$1005,$C750,Con_ve!$I$6:$I$1005,"Em negociação",Con_ve!$Q$6:$Q$1005,Cad_cl!BI$5)))</f>
        <v/>
      </c>
      <c r="BJ750" s="134" t="str">
        <f>IF(ISERR(IF($C750="","",SUMIFS(Con_ve!$F$6:$F$1005,Con_ve!$C$6:$C$1005,$C750,Con_ve!$I$6:$I$1005,"Em negociação",Con_ve!$Q$6:$Q$1005,Cad_cl!BJ$5))),"",IF($C750="","",SUMIFS(Con_ve!$F$6:$F$1005,Con_ve!$C$6:$C$1005,$C750,Con_ve!$I$6:$I$1005,"Em negociação",Con_ve!$Q$6:$Q$1005,Cad_cl!BJ$5)))</f>
        <v/>
      </c>
      <c r="BK750" s="134" t="str">
        <f>IF(ISERR(IF($C750="","",SUMIFS(Con_ve!$F$6:$F$1005,Con_ve!$C$6:$C$1005,$C750,Con_ve!$I$6:$I$1005,"Em negociação",Con_ve!$Q$6:$Q$1005,Cad_cl!BK$5))),"",IF($C750="","",SUMIFS(Con_ve!$F$6:$F$1005,Con_ve!$C$6:$C$1005,$C750,Con_ve!$I$6:$I$1005,"Em negociação",Con_ve!$Q$6:$Q$1005,Cad_cl!BK$5)))</f>
        <v/>
      </c>
      <c r="BL750" s="134" t="str">
        <f>IF(ISERR(IF($C750="","",SUMIFS(Con_ve!$F$6:$F$1005,Con_ve!$C$6:$C$1005,$C750,Con_ve!$I$6:$I$1005,"Em negociação",Con_ve!$Q$6:$Q$1005,Cad_cl!BL$5))),"",IF($C750="","",SUMIFS(Con_ve!$F$6:$F$1005,Con_ve!$C$6:$C$1005,$C750,Con_ve!$I$6:$I$1005,"Em negociação",Con_ve!$Q$6:$Q$1005,Cad_cl!BL$5)))</f>
        <v/>
      </c>
      <c r="BM750" s="134" t="str">
        <f>IF(ISERR(IF($C750="","",SUMIFS(Con_ve!$F$6:$F$1005,Con_ve!$C$6:$C$1005,$C750,Con_ve!$I$6:$I$1005,"Em negociação",Con_ve!$Q$6:$Q$1005,Cad_cl!BM$5))),"",IF($C750="","",SUMIFS(Con_ve!$F$6:$F$1005,Con_ve!$C$6:$C$1005,$C750,Con_ve!$I$6:$I$1005,"Em negociação",Con_ve!$Q$6:$Q$1005,Cad_cl!BM$5)))</f>
        <v/>
      </c>
      <c r="BN750" s="134" t="str">
        <f>IF(ISERR(IF($C750="","",SUMIFS(Con_ve!$F$6:$F$1005,Con_ve!$C$6:$C$1005,$C750,Con_ve!$I$6:$I$1005,"Em negociação",Con_ve!$Q$6:$Q$1005,Cad_cl!BN$5))),"",IF($C750="","",SUMIFS(Con_ve!$F$6:$F$1005,Con_ve!$C$6:$C$1005,$C750,Con_ve!$I$6:$I$1005,"Em negociação",Con_ve!$Q$6:$Q$1005,Cad_cl!BN$5)))</f>
        <v/>
      </c>
      <c r="BO750" s="134" t="str">
        <f>IF(ISERR(IF($C750="","",SUMIFS(Con_ve!$F$6:$F$1005,Con_ve!$C$6:$C$1005,$C750,Con_ve!$I$6:$I$1005,"Em negociação",Con_ve!$Q$6:$Q$1005,Cad_cl!BO$5))),"",IF($C750="","",SUMIFS(Con_ve!$F$6:$F$1005,Con_ve!$C$6:$C$1005,$C750,Con_ve!$I$6:$I$1005,"Em negociação",Con_ve!$Q$6:$Q$1005,Cad_cl!BO$5)))</f>
        <v/>
      </c>
      <c r="BP750" s="134">
        <f t="shared" si="34"/>
        <v>0</v>
      </c>
      <c r="BR750" s="125" t="str">
        <f>IF(ISERR(IF(AND($I750=Re_lo!$E$5,BR$5=VLOOKUP(Re_lo!$H$5,Re_lo!$N$5:$O$16,2,0)),AP750,"")),"",IF(AND($I750=Re_lo!$E$5,BR$5=VLOOKUP(Re_lo!$H$5,Re_lo!$N$5:$O$16,2,0)),AP750,""))</f>
        <v/>
      </c>
      <c r="BS750" s="125" t="str">
        <f>IF(ISERR(IF(AND($I750=Re_lo!$E$5,BS$5=VLOOKUP(Re_lo!$H$5,Re_lo!$N$5:$O$16,2,0)),AQ750,"")),"",IF(AND($I750=Re_lo!$E$5,BS$5=VLOOKUP(Re_lo!$H$5,Re_lo!$N$5:$O$16,2,0)),AQ750,""))</f>
        <v/>
      </c>
      <c r="BT750" s="125" t="str">
        <f>IF(ISERR(IF(AND($I750=Re_lo!$E$5,BT$5=VLOOKUP(Re_lo!$H$5,Re_lo!$N$5:$O$16,2,0)),AR750,"")),"",IF(AND($I750=Re_lo!$E$5,BT$5=VLOOKUP(Re_lo!$H$5,Re_lo!$N$5:$O$16,2,0)),AR750,""))</f>
        <v/>
      </c>
      <c r="BU750" s="125" t="str">
        <f>IF(ISERR(IF(AND($I750=Re_lo!$E$5,BU$5=VLOOKUP(Re_lo!$H$5,Re_lo!$N$5:$O$16,2,0)),AS750,"")),"",IF(AND($I750=Re_lo!$E$5,BU$5=VLOOKUP(Re_lo!$H$5,Re_lo!$N$5:$O$16,2,0)),AS750,""))</f>
        <v/>
      </c>
      <c r="BV750" s="125" t="str">
        <f>IF(ISERR(IF(AND($I750=Re_lo!$E$5,BV$5=VLOOKUP(Re_lo!$H$5,Re_lo!$N$5:$O$16,2,0)),AT750,"")),"",IF(AND($I750=Re_lo!$E$5,BV$5=VLOOKUP(Re_lo!$H$5,Re_lo!$N$5:$O$16,2,0)),AT750,""))</f>
        <v/>
      </c>
      <c r="BW750" s="125" t="str">
        <f>IF(ISERR(IF(AND($I750=Re_lo!$E$5,BW$5=VLOOKUP(Re_lo!$H$5,Re_lo!$N$5:$O$16,2,0)),AU750,"")),"",IF(AND($I750=Re_lo!$E$5,BW$5=VLOOKUP(Re_lo!$H$5,Re_lo!$N$5:$O$16,2,0)),AU750,""))</f>
        <v/>
      </c>
      <c r="BX750" s="125" t="str">
        <f>IF(ISERR(IF(AND($I750=Re_lo!$E$5,BX$5=VLOOKUP(Re_lo!$H$5,Re_lo!$N$5:$O$16,2,0)),AV750,"")),"",IF(AND($I750=Re_lo!$E$5,BX$5=VLOOKUP(Re_lo!$H$5,Re_lo!$N$5:$O$16,2,0)),AV750,""))</f>
        <v/>
      </c>
      <c r="BY750" s="125" t="str">
        <f>IF(ISERR(IF(AND($I750=Re_lo!$E$5,BY$5=VLOOKUP(Re_lo!$H$5,Re_lo!$N$5:$O$16,2,0)),AW750,"")),"",IF(AND($I750=Re_lo!$E$5,BY$5=VLOOKUP(Re_lo!$H$5,Re_lo!$N$5:$O$16,2,0)),AW750,""))</f>
        <v/>
      </c>
      <c r="BZ750" s="125" t="str">
        <f>IF(ISERR(IF(AND($I750=Re_lo!$E$5,BZ$5=VLOOKUP(Re_lo!$H$5,Re_lo!$N$5:$O$16,2,0)),AX750,"")),"",IF(AND($I750=Re_lo!$E$5,BZ$5=VLOOKUP(Re_lo!$H$5,Re_lo!$N$5:$O$16,2,0)),AX750,""))</f>
        <v/>
      </c>
      <c r="CA750" s="125" t="str">
        <f>IF(ISERR(IF(AND($I750=Re_lo!$E$5,CA$5=VLOOKUP(Re_lo!$H$5,Re_lo!$N$5:$O$16,2,0)),AY750,"")),"",IF(AND($I750=Re_lo!$E$5,CA$5=VLOOKUP(Re_lo!$H$5,Re_lo!$N$5:$O$16,2,0)),AY750,""))</f>
        <v/>
      </c>
      <c r="CB750" s="125" t="str">
        <f>IF(ISERR(IF(AND($I750=Re_lo!$E$5,CB$5=VLOOKUP(Re_lo!$H$5,Re_lo!$N$5:$O$16,2,0)),AZ750,"")),"",IF(AND($I750=Re_lo!$E$5,CB$5=VLOOKUP(Re_lo!$H$5,Re_lo!$N$5:$O$16,2,0)),AZ750,""))</f>
        <v/>
      </c>
      <c r="CC750" s="125" t="str">
        <f>IF(ISERR(IF(AND($I750=Re_lo!$E$5,CC$5=VLOOKUP(Re_lo!$H$5,Re_lo!$N$5:$O$16,2,0)),BA750,"")),"",IF(AND($I750=Re_lo!$E$5,CC$5=VLOOKUP(Re_lo!$H$5,Re_lo!$N$5:$O$16,2,0)),BA750,""))</f>
        <v/>
      </c>
      <c r="CD750" s="125" t="str">
        <f>IF(ISERR(IF(AND($I750=Re_lo!$E$5,CD$5=VLOOKUP(Re_lo!$H$5,Re_lo!$N$5:$O$16,2,0)),BB750,"")),"",IF(AND($I750=Re_lo!$E$5,CD$5=VLOOKUP(Re_lo!$H$5,Re_lo!$N$5:$O$16,2,0)),BB750,""))</f>
        <v/>
      </c>
      <c r="CF750" s="125" t="str">
        <f>IF($C750="","",COUNTIFS(Con_ve!$C$6:$C$1005,$C750,Con_ve!$Q$6:$Q$1005,Cad_cl!CF$5))</f>
        <v/>
      </c>
      <c r="CG750" s="125" t="str">
        <f>IF($C750="","",COUNTIFS(Con_ve!$C$6:$C$1005,$C750,Con_ve!$Q$6:$Q$1005,Cad_cl!CG$5))</f>
        <v/>
      </c>
      <c r="CH750" s="125" t="str">
        <f>IF($C750="","",COUNTIFS(Con_ve!$C$6:$C$1005,$C750,Con_ve!$Q$6:$Q$1005,Cad_cl!CH$5))</f>
        <v/>
      </c>
      <c r="CI750" s="125" t="str">
        <f>IF($C750="","",COUNTIFS(Con_ve!$C$6:$C$1005,$C750,Con_ve!$Q$6:$Q$1005,Cad_cl!CI$5))</f>
        <v/>
      </c>
      <c r="CJ750" s="125" t="str">
        <f>IF($C750="","",COUNTIFS(Con_ve!$C$6:$C$1005,$C750,Con_ve!$Q$6:$Q$1005,Cad_cl!CJ$5))</f>
        <v/>
      </c>
      <c r="CK750" s="125" t="str">
        <f>IF($C750="","",COUNTIFS(Con_ve!$C$6:$C$1005,$C750,Con_ve!$Q$6:$Q$1005,Cad_cl!CK$5))</f>
        <v/>
      </c>
      <c r="CL750" s="125" t="str">
        <f>IF($C750="","",COUNTIFS(Con_ve!$C$6:$C$1005,$C750,Con_ve!$Q$6:$Q$1005,Cad_cl!CL$5))</f>
        <v/>
      </c>
      <c r="CM750" s="125" t="str">
        <f>IF($C750="","",COUNTIFS(Con_ve!$C$6:$C$1005,$C750,Con_ve!$Q$6:$Q$1005,Cad_cl!CM$5))</f>
        <v/>
      </c>
      <c r="CN750" s="125" t="str">
        <f>IF($C750="","",COUNTIFS(Con_ve!$C$6:$C$1005,$C750,Con_ve!$Q$6:$Q$1005,Cad_cl!CN$5))</f>
        <v/>
      </c>
      <c r="CO750" s="125" t="str">
        <f>IF($C750="","",COUNTIFS(Con_ve!$C$6:$C$1005,$C750,Con_ve!$Q$6:$Q$1005,Cad_cl!CO$5))</f>
        <v/>
      </c>
      <c r="CP750" s="125" t="str">
        <f>IF($C750="","",COUNTIFS(Con_ve!$C$6:$C$1005,$C750,Con_ve!$Q$6:$Q$1005,Cad_cl!CP$5))</f>
        <v/>
      </c>
      <c r="CQ750" s="125" t="str">
        <f>IF($C750="","",COUNTIFS(Con_ve!$C$6:$C$1005,$C750,Con_ve!$Q$6:$Q$1005,Cad_cl!CQ$5))</f>
        <v/>
      </c>
      <c r="CR750" s="125">
        <f t="shared" si="35"/>
        <v>0</v>
      </c>
    </row>
    <row r="751" spans="3:96" ht="30" customHeight="1">
      <c r="C751" s="153"/>
      <c r="D751" s="153"/>
      <c r="E751" s="154"/>
      <c r="F751" s="153"/>
      <c r="G751" s="155"/>
      <c r="H751" s="153"/>
      <c r="I751" s="153"/>
      <c r="J751" s="132" t="s">
        <v>309</v>
      </c>
      <c r="K751" s="133" t="s">
        <v>309</v>
      </c>
      <c r="L751" s="153"/>
      <c r="M751" s="153"/>
      <c r="N751" s="153"/>
      <c r="O751" s="153"/>
      <c r="P751" s="153"/>
      <c r="Q751" s="153"/>
      <c r="AP751" s="134" t="str">
        <f>IF(ISERR(IF($C751="","",SUMIFS(Con_ve!$F$6:$F$1005,Con_ve!$C$6:$C$1005,$C751,Con_ve!$I$6:$I$1005,"Fechada",Con_ve!$Q$6:$Q$1005,Cad_cl!AP$5))),"",IF($C751="","",SUMIFS(Con_ve!$F$6:$F$1005,Con_ve!$C$6:$C$1005,$C751,Con_ve!$I$6:$I$1005,"Fechada",Con_ve!$Q$6:$Q$1005,Cad_cl!AP$5)))</f>
        <v/>
      </c>
      <c r="AQ751" s="134" t="str">
        <f>IF(ISERR(IF($C751="","",SUMIFS(Con_ve!$F$6:$F$1005,Con_ve!$C$6:$C$1005,$C751,Con_ve!$I$6:$I$1005,"Fechada",Con_ve!$Q$6:$Q$1005,Cad_cl!AQ$5))),"",IF($C751="","",SUMIFS(Con_ve!$F$6:$F$1005,Con_ve!$C$6:$C$1005,$C751,Con_ve!$I$6:$I$1005,"Fechada",Con_ve!$Q$6:$Q$1005,Cad_cl!AQ$5)))</f>
        <v/>
      </c>
      <c r="AR751" s="134" t="str">
        <f>IF(ISERR(IF($C751="","",SUMIFS(Con_ve!$F$6:$F$1005,Con_ve!$C$6:$C$1005,$C751,Con_ve!$I$6:$I$1005,"Fechada",Con_ve!$Q$6:$Q$1005,Cad_cl!AR$5))),"",IF($C751="","",SUMIFS(Con_ve!$F$6:$F$1005,Con_ve!$C$6:$C$1005,$C751,Con_ve!$I$6:$I$1005,"Fechada",Con_ve!$Q$6:$Q$1005,Cad_cl!AR$5)))</f>
        <v/>
      </c>
      <c r="AS751" s="134" t="str">
        <f>IF(ISERR(IF($C751="","",SUMIFS(Con_ve!$F$6:$F$1005,Con_ve!$C$6:$C$1005,$C751,Con_ve!$I$6:$I$1005,"Fechada",Con_ve!$Q$6:$Q$1005,Cad_cl!AS$5))),"",IF($C751="","",SUMIFS(Con_ve!$F$6:$F$1005,Con_ve!$C$6:$C$1005,$C751,Con_ve!$I$6:$I$1005,"Fechada",Con_ve!$Q$6:$Q$1005,Cad_cl!AS$5)))</f>
        <v/>
      </c>
      <c r="AT751" s="134" t="str">
        <f>IF(ISERR(IF($C751="","",SUMIFS(Con_ve!$F$6:$F$1005,Con_ve!$C$6:$C$1005,$C751,Con_ve!$I$6:$I$1005,"Fechada",Con_ve!$Q$6:$Q$1005,Cad_cl!AT$5))),"",IF($C751="","",SUMIFS(Con_ve!$F$6:$F$1005,Con_ve!$C$6:$C$1005,$C751,Con_ve!$I$6:$I$1005,"Fechada",Con_ve!$Q$6:$Q$1005,Cad_cl!AT$5)))</f>
        <v/>
      </c>
      <c r="AU751" s="134" t="str">
        <f>IF(ISERR(IF($C751="","",SUMIFS(Con_ve!$F$6:$F$1005,Con_ve!$C$6:$C$1005,$C751,Con_ve!$I$6:$I$1005,"Fechada",Con_ve!$Q$6:$Q$1005,Cad_cl!AU$5))),"",IF($C751="","",SUMIFS(Con_ve!$F$6:$F$1005,Con_ve!$C$6:$C$1005,$C751,Con_ve!$I$6:$I$1005,"Fechada",Con_ve!$Q$6:$Q$1005,Cad_cl!AU$5)))</f>
        <v/>
      </c>
      <c r="AV751" s="134" t="str">
        <f>IF(ISERR(IF($C751="","",SUMIFS(Con_ve!$F$6:$F$1005,Con_ve!$C$6:$C$1005,$C751,Con_ve!$I$6:$I$1005,"Fechada",Con_ve!$Q$6:$Q$1005,Cad_cl!AV$5))),"",IF($C751="","",SUMIFS(Con_ve!$F$6:$F$1005,Con_ve!$C$6:$C$1005,$C751,Con_ve!$I$6:$I$1005,"Fechada",Con_ve!$Q$6:$Q$1005,Cad_cl!AV$5)))</f>
        <v/>
      </c>
      <c r="AW751" s="134" t="str">
        <f>IF(ISERR(IF($C751="","",SUMIFS(Con_ve!$F$6:$F$1005,Con_ve!$C$6:$C$1005,$C751,Con_ve!$I$6:$I$1005,"Fechada",Con_ve!$Q$6:$Q$1005,Cad_cl!AW$5))),"",IF($C751="","",SUMIFS(Con_ve!$F$6:$F$1005,Con_ve!$C$6:$C$1005,$C751,Con_ve!$I$6:$I$1005,"Fechada",Con_ve!$Q$6:$Q$1005,Cad_cl!AW$5)))</f>
        <v/>
      </c>
      <c r="AX751" s="134" t="str">
        <f>IF(ISERR(IF($C751="","",SUMIFS(Con_ve!$F$6:$F$1005,Con_ve!$C$6:$C$1005,$C751,Con_ve!$I$6:$I$1005,"Fechada",Con_ve!$Q$6:$Q$1005,Cad_cl!AX$5))),"",IF($C751="","",SUMIFS(Con_ve!$F$6:$F$1005,Con_ve!$C$6:$C$1005,$C751,Con_ve!$I$6:$I$1005,"Fechada",Con_ve!$Q$6:$Q$1005,Cad_cl!AX$5)))</f>
        <v/>
      </c>
      <c r="AY751" s="134" t="str">
        <f>IF(ISERR(IF($C751="","",SUMIFS(Con_ve!$F$6:$F$1005,Con_ve!$C$6:$C$1005,$C751,Con_ve!$I$6:$I$1005,"Fechada",Con_ve!$Q$6:$Q$1005,Cad_cl!AY$5))),"",IF($C751="","",SUMIFS(Con_ve!$F$6:$F$1005,Con_ve!$C$6:$C$1005,$C751,Con_ve!$I$6:$I$1005,"Fechada",Con_ve!$Q$6:$Q$1005,Cad_cl!AY$5)))</f>
        <v/>
      </c>
      <c r="AZ751" s="134" t="str">
        <f>IF(ISERR(IF($C751="","",SUMIFS(Con_ve!$F$6:$F$1005,Con_ve!$C$6:$C$1005,$C751,Con_ve!$I$6:$I$1005,"Fechada",Con_ve!$Q$6:$Q$1005,Cad_cl!AZ$5))),"",IF($C751="","",SUMIFS(Con_ve!$F$6:$F$1005,Con_ve!$C$6:$C$1005,$C751,Con_ve!$I$6:$I$1005,"Fechada",Con_ve!$Q$6:$Q$1005,Cad_cl!AZ$5)))</f>
        <v/>
      </c>
      <c r="BA751" s="134" t="str">
        <f>IF(ISERR(IF($C751="","",SUMIFS(Con_ve!$F$6:$F$1005,Con_ve!$C$6:$C$1005,$C751,Con_ve!$I$6:$I$1005,"Fechada",Con_ve!$Q$6:$Q$1005,Cad_cl!BA$5))),"",IF($C751="","",SUMIFS(Con_ve!$F$6:$F$1005,Con_ve!$C$6:$C$1005,$C751,Con_ve!$I$6:$I$1005,"Fechada",Con_ve!$Q$6:$Q$1005,Cad_cl!BA$5)))</f>
        <v/>
      </c>
      <c r="BB751" s="134">
        <f t="shared" si="33"/>
        <v>0</v>
      </c>
      <c r="BD751" s="134" t="str">
        <f>IF(ISERR(IF($C751="","",SUMIFS(Con_ve!$F$6:$F$1005,Con_ve!$C$6:$C$1005,$C751,Con_ve!$I$6:$I$1005,"Em negociação",Con_ve!$Q$6:$Q$1005,Cad_cl!BD$5))),"",IF($C751="","",SUMIFS(Con_ve!$F$6:$F$1005,Con_ve!$C$6:$C$1005,$C751,Con_ve!$I$6:$I$1005,"Em negociação",Con_ve!$Q$6:$Q$1005,Cad_cl!BD$5)))</f>
        <v/>
      </c>
      <c r="BE751" s="134" t="str">
        <f>IF(ISERR(IF($C751="","",SUMIFS(Con_ve!$F$6:$F$1005,Con_ve!$C$6:$C$1005,$C751,Con_ve!$I$6:$I$1005,"Em negociação",Con_ve!$Q$6:$Q$1005,Cad_cl!BE$5))),"",IF($C751="","",SUMIFS(Con_ve!$F$6:$F$1005,Con_ve!$C$6:$C$1005,$C751,Con_ve!$I$6:$I$1005,"Em negociação",Con_ve!$Q$6:$Q$1005,Cad_cl!BE$5)))</f>
        <v/>
      </c>
      <c r="BF751" s="134" t="str">
        <f>IF(ISERR(IF($C751="","",SUMIFS(Con_ve!$F$6:$F$1005,Con_ve!$C$6:$C$1005,$C751,Con_ve!$I$6:$I$1005,"Em negociação",Con_ve!$Q$6:$Q$1005,Cad_cl!BF$5))),"",IF($C751="","",SUMIFS(Con_ve!$F$6:$F$1005,Con_ve!$C$6:$C$1005,$C751,Con_ve!$I$6:$I$1005,"Em negociação",Con_ve!$Q$6:$Q$1005,Cad_cl!BF$5)))</f>
        <v/>
      </c>
      <c r="BG751" s="134" t="str">
        <f>IF(ISERR(IF($C751="","",SUMIFS(Con_ve!$F$6:$F$1005,Con_ve!$C$6:$C$1005,$C751,Con_ve!$I$6:$I$1005,"Em negociação",Con_ve!$Q$6:$Q$1005,Cad_cl!BG$5))),"",IF($C751="","",SUMIFS(Con_ve!$F$6:$F$1005,Con_ve!$C$6:$C$1005,$C751,Con_ve!$I$6:$I$1005,"Em negociação",Con_ve!$Q$6:$Q$1005,Cad_cl!BG$5)))</f>
        <v/>
      </c>
      <c r="BH751" s="134" t="str">
        <f>IF(ISERR(IF($C751="","",SUMIFS(Con_ve!$F$6:$F$1005,Con_ve!$C$6:$C$1005,$C751,Con_ve!$I$6:$I$1005,"Em negociação",Con_ve!$Q$6:$Q$1005,Cad_cl!BH$5))),"",IF($C751="","",SUMIFS(Con_ve!$F$6:$F$1005,Con_ve!$C$6:$C$1005,$C751,Con_ve!$I$6:$I$1005,"Em negociação",Con_ve!$Q$6:$Q$1005,Cad_cl!BH$5)))</f>
        <v/>
      </c>
      <c r="BI751" s="134" t="str">
        <f>IF(ISERR(IF($C751="","",SUMIFS(Con_ve!$F$6:$F$1005,Con_ve!$C$6:$C$1005,$C751,Con_ve!$I$6:$I$1005,"Em negociação",Con_ve!$Q$6:$Q$1005,Cad_cl!BI$5))),"",IF($C751="","",SUMIFS(Con_ve!$F$6:$F$1005,Con_ve!$C$6:$C$1005,$C751,Con_ve!$I$6:$I$1005,"Em negociação",Con_ve!$Q$6:$Q$1005,Cad_cl!BI$5)))</f>
        <v/>
      </c>
      <c r="BJ751" s="134" t="str">
        <f>IF(ISERR(IF($C751="","",SUMIFS(Con_ve!$F$6:$F$1005,Con_ve!$C$6:$C$1005,$C751,Con_ve!$I$6:$I$1005,"Em negociação",Con_ve!$Q$6:$Q$1005,Cad_cl!BJ$5))),"",IF($C751="","",SUMIFS(Con_ve!$F$6:$F$1005,Con_ve!$C$6:$C$1005,$C751,Con_ve!$I$6:$I$1005,"Em negociação",Con_ve!$Q$6:$Q$1005,Cad_cl!BJ$5)))</f>
        <v/>
      </c>
      <c r="BK751" s="134" t="str">
        <f>IF(ISERR(IF($C751="","",SUMIFS(Con_ve!$F$6:$F$1005,Con_ve!$C$6:$C$1005,$C751,Con_ve!$I$6:$I$1005,"Em negociação",Con_ve!$Q$6:$Q$1005,Cad_cl!BK$5))),"",IF($C751="","",SUMIFS(Con_ve!$F$6:$F$1005,Con_ve!$C$6:$C$1005,$C751,Con_ve!$I$6:$I$1005,"Em negociação",Con_ve!$Q$6:$Q$1005,Cad_cl!BK$5)))</f>
        <v/>
      </c>
      <c r="BL751" s="134" t="str">
        <f>IF(ISERR(IF($C751="","",SUMIFS(Con_ve!$F$6:$F$1005,Con_ve!$C$6:$C$1005,$C751,Con_ve!$I$6:$I$1005,"Em negociação",Con_ve!$Q$6:$Q$1005,Cad_cl!BL$5))),"",IF($C751="","",SUMIFS(Con_ve!$F$6:$F$1005,Con_ve!$C$6:$C$1005,$C751,Con_ve!$I$6:$I$1005,"Em negociação",Con_ve!$Q$6:$Q$1005,Cad_cl!BL$5)))</f>
        <v/>
      </c>
      <c r="BM751" s="134" t="str">
        <f>IF(ISERR(IF($C751="","",SUMIFS(Con_ve!$F$6:$F$1005,Con_ve!$C$6:$C$1005,$C751,Con_ve!$I$6:$I$1005,"Em negociação",Con_ve!$Q$6:$Q$1005,Cad_cl!BM$5))),"",IF($C751="","",SUMIFS(Con_ve!$F$6:$F$1005,Con_ve!$C$6:$C$1005,$C751,Con_ve!$I$6:$I$1005,"Em negociação",Con_ve!$Q$6:$Q$1005,Cad_cl!BM$5)))</f>
        <v/>
      </c>
      <c r="BN751" s="134" t="str">
        <f>IF(ISERR(IF($C751="","",SUMIFS(Con_ve!$F$6:$F$1005,Con_ve!$C$6:$C$1005,$C751,Con_ve!$I$6:$I$1005,"Em negociação",Con_ve!$Q$6:$Q$1005,Cad_cl!BN$5))),"",IF($C751="","",SUMIFS(Con_ve!$F$6:$F$1005,Con_ve!$C$6:$C$1005,$C751,Con_ve!$I$6:$I$1005,"Em negociação",Con_ve!$Q$6:$Q$1005,Cad_cl!BN$5)))</f>
        <v/>
      </c>
      <c r="BO751" s="134" t="str">
        <f>IF(ISERR(IF($C751="","",SUMIFS(Con_ve!$F$6:$F$1005,Con_ve!$C$6:$C$1005,$C751,Con_ve!$I$6:$I$1005,"Em negociação",Con_ve!$Q$6:$Q$1005,Cad_cl!BO$5))),"",IF($C751="","",SUMIFS(Con_ve!$F$6:$F$1005,Con_ve!$C$6:$C$1005,$C751,Con_ve!$I$6:$I$1005,"Em negociação",Con_ve!$Q$6:$Q$1005,Cad_cl!BO$5)))</f>
        <v/>
      </c>
      <c r="BP751" s="134">
        <f t="shared" si="34"/>
        <v>0</v>
      </c>
      <c r="BR751" s="125" t="str">
        <f>IF(ISERR(IF(AND($I751=Re_lo!$E$5,BR$5=VLOOKUP(Re_lo!$H$5,Re_lo!$N$5:$O$16,2,0)),AP751,"")),"",IF(AND($I751=Re_lo!$E$5,BR$5=VLOOKUP(Re_lo!$H$5,Re_lo!$N$5:$O$16,2,0)),AP751,""))</f>
        <v/>
      </c>
      <c r="BS751" s="125" t="str">
        <f>IF(ISERR(IF(AND($I751=Re_lo!$E$5,BS$5=VLOOKUP(Re_lo!$H$5,Re_lo!$N$5:$O$16,2,0)),AQ751,"")),"",IF(AND($I751=Re_lo!$E$5,BS$5=VLOOKUP(Re_lo!$H$5,Re_lo!$N$5:$O$16,2,0)),AQ751,""))</f>
        <v/>
      </c>
      <c r="BT751" s="125" t="str">
        <f>IF(ISERR(IF(AND($I751=Re_lo!$E$5,BT$5=VLOOKUP(Re_lo!$H$5,Re_lo!$N$5:$O$16,2,0)),AR751,"")),"",IF(AND($I751=Re_lo!$E$5,BT$5=VLOOKUP(Re_lo!$H$5,Re_lo!$N$5:$O$16,2,0)),AR751,""))</f>
        <v/>
      </c>
      <c r="BU751" s="125" t="str">
        <f>IF(ISERR(IF(AND($I751=Re_lo!$E$5,BU$5=VLOOKUP(Re_lo!$H$5,Re_lo!$N$5:$O$16,2,0)),AS751,"")),"",IF(AND($I751=Re_lo!$E$5,BU$5=VLOOKUP(Re_lo!$H$5,Re_lo!$N$5:$O$16,2,0)),AS751,""))</f>
        <v/>
      </c>
      <c r="BV751" s="125" t="str">
        <f>IF(ISERR(IF(AND($I751=Re_lo!$E$5,BV$5=VLOOKUP(Re_lo!$H$5,Re_lo!$N$5:$O$16,2,0)),AT751,"")),"",IF(AND($I751=Re_lo!$E$5,BV$5=VLOOKUP(Re_lo!$H$5,Re_lo!$N$5:$O$16,2,0)),AT751,""))</f>
        <v/>
      </c>
      <c r="BW751" s="125" t="str">
        <f>IF(ISERR(IF(AND($I751=Re_lo!$E$5,BW$5=VLOOKUP(Re_lo!$H$5,Re_lo!$N$5:$O$16,2,0)),AU751,"")),"",IF(AND($I751=Re_lo!$E$5,BW$5=VLOOKUP(Re_lo!$H$5,Re_lo!$N$5:$O$16,2,0)),AU751,""))</f>
        <v/>
      </c>
      <c r="BX751" s="125" t="str">
        <f>IF(ISERR(IF(AND($I751=Re_lo!$E$5,BX$5=VLOOKUP(Re_lo!$H$5,Re_lo!$N$5:$O$16,2,0)),AV751,"")),"",IF(AND($I751=Re_lo!$E$5,BX$5=VLOOKUP(Re_lo!$H$5,Re_lo!$N$5:$O$16,2,0)),AV751,""))</f>
        <v/>
      </c>
      <c r="BY751" s="125" t="str">
        <f>IF(ISERR(IF(AND($I751=Re_lo!$E$5,BY$5=VLOOKUP(Re_lo!$H$5,Re_lo!$N$5:$O$16,2,0)),AW751,"")),"",IF(AND($I751=Re_lo!$E$5,BY$5=VLOOKUP(Re_lo!$H$5,Re_lo!$N$5:$O$16,2,0)),AW751,""))</f>
        <v/>
      </c>
      <c r="BZ751" s="125" t="str">
        <f>IF(ISERR(IF(AND($I751=Re_lo!$E$5,BZ$5=VLOOKUP(Re_lo!$H$5,Re_lo!$N$5:$O$16,2,0)),AX751,"")),"",IF(AND($I751=Re_lo!$E$5,BZ$5=VLOOKUP(Re_lo!$H$5,Re_lo!$N$5:$O$16,2,0)),AX751,""))</f>
        <v/>
      </c>
      <c r="CA751" s="125" t="str">
        <f>IF(ISERR(IF(AND($I751=Re_lo!$E$5,CA$5=VLOOKUP(Re_lo!$H$5,Re_lo!$N$5:$O$16,2,0)),AY751,"")),"",IF(AND($I751=Re_lo!$E$5,CA$5=VLOOKUP(Re_lo!$H$5,Re_lo!$N$5:$O$16,2,0)),AY751,""))</f>
        <v/>
      </c>
      <c r="CB751" s="125" t="str">
        <f>IF(ISERR(IF(AND($I751=Re_lo!$E$5,CB$5=VLOOKUP(Re_lo!$H$5,Re_lo!$N$5:$O$16,2,0)),AZ751,"")),"",IF(AND($I751=Re_lo!$E$5,CB$5=VLOOKUP(Re_lo!$H$5,Re_lo!$N$5:$O$16,2,0)),AZ751,""))</f>
        <v/>
      </c>
      <c r="CC751" s="125" t="str">
        <f>IF(ISERR(IF(AND($I751=Re_lo!$E$5,CC$5=VLOOKUP(Re_lo!$H$5,Re_lo!$N$5:$O$16,2,0)),BA751,"")),"",IF(AND($I751=Re_lo!$E$5,CC$5=VLOOKUP(Re_lo!$H$5,Re_lo!$N$5:$O$16,2,0)),BA751,""))</f>
        <v/>
      </c>
      <c r="CD751" s="125" t="str">
        <f>IF(ISERR(IF(AND($I751=Re_lo!$E$5,CD$5=VLOOKUP(Re_lo!$H$5,Re_lo!$N$5:$O$16,2,0)),BB751,"")),"",IF(AND($I751=Re_lo!$E$5,CD$5=VLOOKUP(Re_lo!$H$5,Re_lo!$N$5:$O$16,2,0)),BB751,""))</f>
        <v/>
      </c>
      <c r="CF751" s="125" t="str">
        <f>IF($C751="","",COUNTIFS(Con_ve!$C$6:$C$1005,$C751,Con_ve!$Q$6:$Q$1005,Cad_cl!CF$5))</f>
        <v/>
      </c>
      <c r="CG751" s="125" t="str">
        <f>IF($C751="","",COUNTIFS(Con_ve!$C$6:$C$1005,$C751,Con_ve!$Q$6:$Q$1005,Cad_cl!CG$5))</f>
        <v/>
      </c>
      <c r="CH751" s="125" t="str">
        <f>IF($C751="","",COUNTIFS(Con_ve!$C$6:$C$1005,$C751,Con_ve!$Q$6:$Q$1005,Cad_cl!CH$5))</f>
        <v/>
      </c>
      <c r="CI751" s="125" t="str">
        <f>IF($C751="","",COUNTIFS(Con_ve!$C$6:$C$1005,$C751,Con_ve!$Q$6:$Q$1005,Cad_cl!CI$5))</f>
        <v/>
      </c>
      <c r="CJ751" s="125" t="str">
        <f>IF($C751="","",COUNTIFS(Con_ve!$C$6:$C$1005,$C751,Con_ve!$Q$6:$Q$1005,Cad_cl!CJ$5))</f>
        <v/>
      </c>
      <c r="CK751" s="125" t="str">
        <f>IF($C751="","",COUNTIFS(Con_ve!$C$6:$C$1005,$C751,Con_ve!$Q$6:$Q$1005,Cad_cl!CK$5))</f>
        <v/>
      </c>
      <c r="CL751" s="125" t="str">
        <f>IF($C751="","",COUNTIFS(Con_ve!$C$6:$C$1005,$C751,Con_ve!$Q$6:$Q$1005,Cad_cl!CL$5))</f>
        <v/>
      </c>
      <c r="CM751" s="125" t="str">
        <f>IF($C751="","",COUNTIFS(Con_ve!$C$6:$C$1005,$C751,Con_ve!$Q$6:$Q$1005,Cad_cl!CM$5))</f>
        <v/>
      </c>
      <c r="CN751" s="125" t="str">
        <f>IF($C751="","",COUNTIFS(Con_ve!$C$6:$C$1005,$C751,Con_ve!$Q$6:$Q$1005,Cad_cl!CN$5))</f>
        <v/>
      </c>
      <c r="CO751" s="125" t="str">
        <f>IF($C751="","",COUNTIFS(Con_ve!$C$6:$C$1005,$C751,Con_ve!$Q$6:$Q$1005,Cad_cl!CO$5))</f>
        <v/>
      </c>
      <c r="CP751" s="125" t="str">
        <f>IF($C751="","",COUNTIFS(Con_ve!$C$6:$C$1005,$C751,Con_ve!$Q$6:$Q$1005,Cad_cl!CP$5))</f>
        <v/>
      </c>
      <c r="CQ751" s="125" t="str">
        <f>IF($C751="","",COUNTIFS(Con_ve!$C$6:$C$1005,$C751,Con_ve!$Q$6:$Q$1005,Cad_cl!CQ$5))</f>
        <v/>
      </c>
      <c r="CR751" s="125">
        <f t="shared" si="35"/>
        <v>0</v>
      </c>
    </row>
    <row r="752" spans="3:96" ht="30" customHeight="1">
      <c r="C752" s="153"/>
      <c r="D752" s="153"/>
      <c r="E752" s="154"/>
      <c r="F752" s="153"/>
      <c r="G752" s="155"/>
      <c r="H752" s="153"/>
      <c r="I752" s="153"/>
      <c r="J752" s="132" t="s">
        <v>309</v>
      </c>
      <c r="K752" s="133" t="s">
        <v>309</v>
      </c>
      <c r="L752" s="153"/>
      <c r="M752" s="153"/>
      <c r="N752" s="153"/>
      <c r="O752" s="153"/>
      <c r="P752" s="153"/>
      <c r="Q752" s="153"/>
      <c r="AP752" s="134" t="str">
        <f>IF(ISERR(IF($C752="","",SUMIFS(Con_ve!$F$6:$F$1005,Con_ve!$C$6:$C$1005,$C752,Con_ve!$I$6:$I$1005,"Fechada",Con_ve!$Q$6:$Q$1005,Cad_cl!AP$5))),"",IF($C752="","",SUMIFS(Con_ve!$F$6:$F$1005,Con_ve!$C$6:$C$1005,$C752,Con_ve!$I$6:$I$1005,"Fechada",Con_ve!$Q$6:$Q$1005,Cad_cl!AP$5)))</f>
        <v/>
      </c>
      <c r="AQ752" s="134" t="str">
        <f>IF(ISERR(IF($C752="","",SUMIFS(Con_ve!$F$6:$F$1005,Con_ve!$C$6:$C$1005,$C752,Con_ve!$I$6:$I$1005,"Fechada",Con_ve!$Q$6:$Q$1005,Cad_cl!AQ$5))),"",IF($C752="","",SUMIFS(Con_ve!$F$6:$F$1005,Con_ve!$C$6:$C$1005,$C752,Con_ve!$I$6:$I$1005,"Fechada",Con_ve!$Q$6:$Q$1005,Cad_cl!AQ$5)))</f>
        <v/>
      </c>
      <c r="AR752" s="134" t="str">
        <f>IF(ISERR(IF($C752="","",SUMIFS(Con_ve!$F$6:$F$1005,Con_ve!$C$6:$C$1005,$C752,Con_ve!$I$6:$I$1005,"Fechada",Con_ve!$Q$6:$Q$1005,Cad_cl!AR$5))),"",IF($C752="","",SUMIFS(Con_ve!$F$6:$F$1005,Con_ve!$C$6:$C$1005,$C752,Con_ve!$I$6:$I$1005,"Fechada",Con_ve!$Q$6:$Q$1005,Cad_cl!AR$5)))</f>
        <v/>
      </c>
      <c r="AS752" s="134" t="str">
        <f>IF(ISERR(IF($C752="","",SUMIFS(Con_ve!$F$6:$F$1005,Con_ve!$C$6:$C$1005,$C752,Con_ve!$I$6:$I$1005,"Fechada",Con_ve!$Q$6:$Q$1005,Cad_cl!AS$5))),"",IF($C752="","",SUMIFS(Con_ve!$F$6:$F$1005,Con_ve!$C$6:$C$1005,$C752,Con_ve!$I$6:$I$1005,"Fechada",Con_ve!$Q$6:$Q$1005,Cad_cl!AS$5)))</f>
        <v/>
      </c>
      <c r="AT752" s="134" t="str">
        <f>IF(ISERR(IF($C752="","",SUMIFS(Con_ve!$F$6:$F$1005,Con_ve!$C$6:$C$1005,$C752,Con_ve!$I$6:$I$1005,"Fechada",Con_ve!$Q$6:$Q$1005,Cad_cl!AT$5))),"",IF($C752="","",SUMIFS(Con_ve!$F$6:$F$1005,Con_ve!$C$6:$C$1005,$C752,Con_ve!$I$6:$I$1005,"Fechada",Con_ve!$Q$6:$Q$1005,Cad_cl!AT$5)))</f>
        <v/>
      </c>
      <c r="AU752" s="134" t="str">
        <f>IF(ISERR(IF($C752="","",SUMIFS(Con_ve!$F$6:$F$1005,Con_ve!$C$6:$C$1005,$C752,Con_ve!$I$6:$I$1005,"Fechada",Con_ve!$Q$6:$Q$1005,Cad_cl!AU$5))),"",IF($C752="","",SUMIFS(Con_ve!$F$6:$F$1005,Con_ve!$C$6:$C$1005,$C752,Con_ve!$I$6:$I$1005,"Fechada",Con_ve!$Q$6:$Q$1005,Cad_cl!AU$5)))</f>
        <v/>
      </c>
      <c r="AV752" s="134" t="str">
        <f>IF(ISERR(IF($C752="","",SUMIFS(Con_ve!$F$6:$F$1005,Con_ve!$C$6:$C$1005,$C752,Con_ve!$I$6:$I$1005,"Fechada",Con_ve!$Q$6:$Q$1005,Cad_cl!AV$5))),"",IF($C752="","",SUMIFS(Con_ve!$F$6:$F$1005,Con_ve!$C$6:$C$1005,$C752,Con_ve!$I$6:$I$1005,"Fechada",Con_ve!$Q$6:$Q$1005,Cad_cl!AV$5)))</f>
        <v/>
      </c>
      <c r="AW752" s="134" t="str">
        <f>IF(ISERR(IF($C752="","",SUMIFS(Con_ve!$F$6:$F$1005,Con_ve!$C$6:$C$1005,$C752,Con_ve!$I$6:$I$1005,"Fechada",Con_ve!$Q$6:$Q$1005,Cad_cl!AW$5))),"",IF($C752="","",SUMIFS(Con_ve!$F$6:$F$1005,Con_ve!$C$6:$C$1005,$C752,Con_ve!$I$6:$I$1005,"Fechada",Con_ve!$Q$6:$Q$1005,Cad_cl!AW$5)))</f>
        <v/>
      </c>
      <c r="AX752" s="134" t="str">
        <f>IF(ISERR(IF($C752="","",SUMIFS(Con_ve!$F$6:$F$1005,Con_ve!$C$6:$C$1005,$C752,Con_ve!$I$6:$I$1005,"Fechada",Con_ve!$Q$6:$Q$1005,Cad_cl!AX$5))),"",IF($C752="","",SUMIFS(Con_ve!$F$6:$F$1005,Con_ve!$C$6:$C$1005,$C752,Con_ve!$I$6:$I$1005,"Fechada",Con_ve!$Q$6:$Q$1005,Cad_cl!AX$5)))</f>
        <v/>
      </c>
      <c r="AY752" s="134" t="str">
        <f>IF(ISERR(IF($C752="","",SUMIFS(Con_ve!$F$6:$F$1005,Con_ve!$C$6:$C$1005,$C752,Con_ve!$I$6:$I$1005,"Fechada",Con_ve!$Q$6:$Q$1005,Cad_cl!AY$5))),"",IF($C752="","",SUMIFS(Con_ve!$F$6:$F$1005,Con_ve!$C$6:$C$1005,$C752,Con_ve!$I$6:$I$1005,"Fechada",Con_ve!$Q$6:$Q$1005,Cad_cl!AY$5)))</f>
        <v/>
      </c>
      <c r="AZ752" s="134" t="str">
        <f>IF(ISERR(IF($C752="","",SUMIFS(Con_ve!$F$6:$F$1005,Con_ve!$C$6:$C$1005,$C752,Con_ve!$I$6:$I$1005,"Fechada",Con_ve!$Q$6:$Q$1005,Cad_cl!AZ$5))),"",IF($C752="","",SUMIFS(Con_ve!$F$6:$F$1005,Con_ve!$C$6:$C$1005,$C752,Con_ve!$I$6:$I$1005,"Fechada",Con_ve!$Q$6:$Q$1005,Cad_cl!AZ$5)))</f>
        <v/>
      </c>
      <c r="BA752" s="134" t="str">
        <f>IF(ISERR(IF($C752="","",SUMIFS(Con_ve!$F$6:$F$1005,Con_ve!$C$6:$C$1005,$C752,Con_ve!$I$6:$I$1005,"Fechada",Con_ve!$Q$6:$Q$1005,Cad_cl!BA$5))),"",IF($C752="","",SUMIFS(Con_ve!$F$6:$F$1005,Con_ve!$C$6:$C$1005,$C752,Con_ve!$I$6:$I$1005,"Fechada",Con_ve!$Q$6:$Q$1005,Cad_cl!BA$5)))</f>
        <v/>
      </c>
      <c r="BB752" s="134">
        <f t="shared" si="33"/>
        <v>0</v>
      </c>
      <c r="BD752" s="134" t="str">
        <f>IF(ISERR(IF($C752="","",SUMIFS(Con_ve!$F$6:$F$1005,Con_ve!$C$6:$C$1005,$C752,Con_ve!$I$6:$I$1005,"Em negociação",Con_ve!$Q$6:$Q$1005,Cad_cl!BD$5))),"",IF($C752="","",SUMIFS(Con_ve!$F$6:$F$1005,Con_ve!$C$6:$C$1005,$C752,Con_ve!$I$6:$I$1005,"Em negociação",Con_ve!$Q$6:$Q$1005,Cad_cl!BD$5)))</f>
        <v/>
      </c>
      <c r="BE752" s="134" t="str">
        <f>IF(ISERR(IF($C752="","",SUMIFS(Con_ve!$F$6:$F$1005,Con_ve!$C$6:$C$1005,$C752,Con_ve!$I$6:$I$1005,"Em negociação",Con_ve!$Q$6:$Q$1005,Cad_cl!BE$5))),"",IF($C752="","",SUMIFS(Con_ve!$F$6:$F$1005,Con_ve!$C$6:$C$1005,$C752,Con_ve!$I$6:$I$1005,"Em negociação",Con_ve!$Q$6:$Q$1005,Cad_cl!BE$5)))</f>
        <v/>
      </c>
      <c r="BF752" s="134" t="str">
        <f>IF(ISERR(IF($C752="","",SUMIFS(Con_ve!$F$6:$F$1005,Con_ve!$C$6:$C$1005,$C752,Con_ve!$I$6:$I$1005,"Em negociação",Con_ve!$Q$6:$Q$1005,Cad_cl!BF$5))),"",IF($C752="","",SUMIFS(Con_ve!$F$6:$F$1005,Con_ve!$C$6:$C$1005,$C752,Con_ve!$I$6:$I$1005,"Em negociação",Con_ve!$Q$6:$Q$1005,Cad_cl!BF$5)))</f>
        <v/>
      </c>
      <c r="BG752" s="134" t="str">
        <f>IF(ISERR(IF($C752="","",SUMIFS(Con_ve!$F$6:$F$1005,Con_ve!$C$6:$C$1005,$C752,Con_ve!$I$6:$I$1005,"Em negociação",Con_ve!$Q$6:$Q$1005,Cad_cl!BG$5))),"",IF($C752="","",SUMIFS(Con_ve!$F$6:$F$1005,Con_ve!$C$6:$C$1005,$C752,Con_ve!$I$6:$I$1005,"Em negociação",Con_ve!$Q$6:$Q$1005,Cad_cl!BG$5)))</f>
        <v/>
      </c>
      <c r="BH752" s="134" t="str">
        <f>IF(ISERR(IF($C752="","",SUMIFS(Con_ve!$F$6:$F$1005,Con_ve!$C$6:$C$1005,$C752,Con_ve!$I$6:$I$1005,"Em negociação",Con_ve!$Q$6:$Q$1005,Cad_cl!BH$5))),"",IF($C752="","",SUMIFS(Con_ve!$F$6:$F$1005,Con_ve!$C$6:$C$1005,$C752,Con_ve!$I$6:$I$1005,"Em negociação",Con_ve!$Q$6:$Q$1005,Cad_cl!BH$5)))</f>
        <v/>
      </c>
      <c r="BI752" s="134" t="str">
        <f>IF(ISERR(IF($C752="","",SUMIFS(Con_ve!$F$6:$F$1005,Con_ve!$C$6:$C$1005,$C752,Con_ve!$I$6:$I$1005,"Em negociação",Con_ve!$Q$6:$Q$1005,Cad_cl!BI$5))),"",IF($C752="","",SUMIFS(Con_ve!$F$6:$F$1005,Con_ve!$C$6:$C$1005,$C752,Con_ve!$I$6:$I$1005,"Em negociação",Con_ve!$Q$6:$Q$1005,Cad_cl!BI$5)))</f>
        <v/>
      </c>
      <c r="BJ752" s="134" t="str">
        <f>IF(ISERR(IF($C752="","",SUMIFS(Con_ve!$F$6:$F$1005,Con_ve!$C$6:$C$1005,$C752,Con_ve!$I$6:$I$1005,"Em negociação",Con_ve!$Q$6:$Q$1005,Cad_cl!BJ$5))),"",IF($C752="","",SUMIFS(Con_ve!$F$6:$F$1005,Con_ve!$C$6:$C$1005,$C752,Con_ve!$I$6:$I$1005,"Em negociação",Con_ve!$Q$6:$Q$1005,Cad_cl!BJ$5)))</f>
        <v/>
      </c>
      <c r="BK752" s="134" t="str">
        <f>IF(ISERR(IF($C752="","",SUMIFS(Con_ve!$F$6:$F$1005,Con_ve!$C$6:$C$1005,$C752,Con_ve!$I$6:$I$1005,"Em negociação",Con_ve!$Q$6:$Q$1005,Cad_cl!BK$5))),"",IF($C752="","",SUMIFS(Con_ve!$F$6:$F$1005,Con_ve!$C$6:$C$1005,$C752,Con_ve!$I$6:$I$1005,"Em negociação",Con_ve!$Q$6:$Q$1005,Cad_cl!BK$5)))</f>
        <v/>
      </c>
      <c r="BL752" s="134" t="str">
        <f>IF(ISERR(IF($C752="","",SUMIFS(Con_ve!$F$6:$F$1005,Con_ve!$C$6:$C$1005,$C752,Con_ve!$I$6:$I$1005,"Em negociação",Con_ve!$Q$6:$Q$1005,Cad_cl!BL$5))),"",IF($C752="","",SUMIFS(Con_ve!$F$6:$F$1005,Con_ve!$C$6:$C$1005,$C752,Con_ve!$I$6:$I$1005,"Em negociação",Con_ve!$Q$6:$Q$1005,Cad_cl!BL$5)))</f>
        <v/>
      </c>
      <c r="BM752" s="134" t="str">
        <f>IF(ISERR(IF($C752="","",SUMIFS(Con_ve!$F$6:$F$1005,Con_ve!$C$6:$C$1005,$C752,Con_ve!$I$6:$I$1005,"Em negociação",Con_ve!$Q$6:$Q$1005,Cad_cl!BM$5))),"",IF($C752="","",SUMIFS(Con_ve!$F$6:$F$1005,Con_ve!$C$6:$C$1005,$C752,Con_ve!$I$6:$I$1005,"Em negociação",Con_ve!$Q$6:$Q$1005,Cad_cl!BM$5)))</f>
        <v/>
      </c>
      <c r="BN752" s="134" t="str">
        <f>IF(ISERR(IF($C752="","",SUMIFS(Con_ve!$F$6:$F$1005,Con_ve!$C$6:$C$1005,$C752,Con_ve!$I$6:$I$1005,"Em negociação",Con_ve!$Q$6:$Q$1005,Cad_cl!BN$5))),"",IF($C752="","",SUMIFS(Con_ve!$F$6:$F$1005,Con_ve!$C$6:$C$1005,$C752,Con_ve!$I$6:$I$1005,"Em negociação",Con_ve!$Q$6:$Q$1005,Cad_cl!BN$5)))</f>
        <v/>
      </c>
      <c r="BO752" s="134" t="str">
        <f>IF(ISERR(IF($C752="","",SUMIFS(Con_ve!$F$6:$F$1005,Con_ve!$C$6:$C$1005,$C752,Con_ve!$I$6:$I$1005,"Em negociação",Con_ve!$Q$6:$Q$1005,Cad_cl!BO$5))),"",IF($C752="","",SUMIFS(Con_ve!$F$6:$F$1005,Con_ve!$C$6:$C$1005,$C752,Con_ve!$I$6:$I$1005,"Em negociação",Con_ve!$Q$6:$Q$1005,Cad_cl!BO$5)))</f>
        <v/>
      </c>
      <c r="BP752" s="134">
        <f t="shared" si="34"/>
        <v>0</v>
      </c>
      <c r="BR752" s="125" t="str">
        <f>IF(ISERR(IF(AND($I752=Re_lo!$E$5,BR$5=VLOOKUP(Re_lo!$H$5,Re_lo!$N$5:$O$16,2,0)),AP752,"")),"",IF(AND($I752=Re_lo!$E$5,BR$5=VLOOKUP(Re_lo!$H$5,Re_lo!$N$5:$O$16,2,0)),AP752,""))</f>
        <v/>
      </c>
      <c r="BS752" s="125" t="str">
        <f>IF(ISERR(IF(AND($I752=Re_lo!$E$5,BS$5=VLOOKUP(Re_lo!$H$5,Re_lo!$N$5:$O$16,2,0)),AQ752,"")),"",IF(AND($I752=Re_lo!$E$5,BS$5=VLOOKUP(Re_lo!$H$5,Re_lo!$N$5:$O$16,2,0)),AQ752,""))</f>
        <v/>
      </c>
      <c r="BT752" s="125" t="str">
        <f>IF(ISERR(IF(AND($I752=Re_lo!$E$5,BT$5=VLOOKUP(Re_lo!$H$5,Re_lo!$N$5:$O$16,2,0)),AR752,"")),"",IF(AND($I752=Re_lo!$E$5,BT$5=VLOOKUP(Re_lo!$H$5,Re_lo!$N$5:$O$16,2,0)),AR752,""))</f>
        <v/>
      </c>
      <c r="BU752" s="125" t="str">
        <f>IF(ISERR(IF(AND($I752=Re_lo!$E$5,BU$5=VLOOKUP(Re_lo!$H$5,Re_lo!$N$5:$O$16,2,0)),AS752,"")),"",IF(AND($I752=Re_lo!$E$5,BU$5=VLOOKUP(Re_lo!$H$5,Re_lo!$N$5:$O$16,2,0)),AS752,""))</f>
        <v/>
      </c>
      <c r="BV752" s="125" t="str">
        <f>IF(ISERR(IF(AND($I752=Re_lo!$E$5,BV$5=VLOOKUP(Re_lo!$H$5,Re_lo!$N$5:$O$16,2,0)),AT752,"")),"",IF(AND($I752=Re_lo!$E$5,BV$5=VLOOKUP(Re_lo!$H$5,Re_lo!$N$5:$O$16,2,0)),AT752,""))</f>
        <v/>
      </c>
      <c r="BW752" s="125" t="str">
        <f>IF(ISERR(IF(AND($I752=Re_lo!$E$5,BW$5=VLOOKUP(Re_lo!$H$5,Re_lo!$N$5:$O$16,2,0)),AU752,"")),"",IF(AND($I752=Re_lo!$E$5,BW$5=VLOOKUP(Re_lo!$H$5,Re_lo!$N$5:$O$16,2,0)),AU752,""))</f>
        <v/>
      </c>
      <c r="BX752" s="125" t="str">
        <f>IF(ISERR(IF(AND($I752=Re_lo!$E$5,BX$5=VLOOKUP(Re_lo!$H$5,Re_lo!$N$5:$O$16,2,0)),AV752,"")),"",IF(AND($I752=Re_lo!$E$5,BX$5=VLOOKUP(Re_lo!$H$5,Re_lo!$N$5:$O$16,2,0)),AV752,""))</f>
        <v/>
      </c>
      <c r="BY752" s="125" t="str">
        <f>IF(ISERR(IF(AND($I752=Re_lo!$E$5,BY$5=VLOOKUP(Re_lo!$H$5,Re_lo!$N$5:$O$16,2,0)),AW752,"")),"",IF(AND($I752=Re_lo!$E$5,BY$5=VLOOKUP(Re_lo!$H$5,Re_lo!$N$5:$O$16,2,0)),AW752,""))</f>
        <v/>
      </c>
      <c r="BZ752" s="125" t="str">
        <f>IF(ISERR(IF(AND($I752=Re_lo!$E$5,BZ$5=VLOOKUP(Re_lo!$H$5,Re_lo!$N$5:$O$16,2,0)),AX752,"")),"",IF(AND($I752=Re_lo!$E$5,BZ$5=VLOOKUP(Re_lo!$H$5,Re_lo!$N$5:$O$16,2,0)),AX752,""))</f>
        <v/>
      </c>
      <c r="CA752" s="125" t="str">
        <f>IF(ISERR(IF(AND($I752=Re_lo!$E$5,CA$5=VLOOKUP(Re_lo!$H$5,Re_lo!$N$5:$O$16,2,0)),AY752,"")),"",IF(AND($I752=Re_lo!$E$5,CA$5=VLOOKUP(Re_lo!$H$5,Re_lo!$N$5:$O$16,2,0)),AY752,""))</f>
        <v/>
      </c>
      <c r="CB752" s="125" t="str">
        <f>IF(ISERR(IF(AND($I752=Re_lo!$E$5,CB$5=VLOOKUP(Re_lo!$H$5,Re_lo!$N$5:$O$16,2,0)),AZ752,"")),"",IF(AND($I752=Re_lo!$E$5,CB$5=VLOOKUP(Re_lo!$H$5,Re_lo!$N$5:$O$16,2,0)),AZ752,""))</f>
        <v/>
      </c>
      <c r="CC752" s="125" t="str">
        <f>IF(ISERR(IF(AND($I752=Re_lo!$E$5,CC$5=VLOOKUP(Re_lo!$H$5,Re_lo!$N$5:$O$16,2,0)),BA752,"")),"",IF(AND($I752=Re_lo!$E$5,CC$5=VLOOKUP(Re_lo!$H$5,Re_lo!$N$5:$O$16,2,0)),BA752,""))</f>
        <v/>
      </c>
      <c r="CD752" s="125" t="str">
        <f>IF(ISERR(IF(AND($I752=Re_lo!$E$5,CD$5=VLOOKUP(Re_lo!$H$5,Re_lo!$N$5:$O$16,2,0)),BB752,"")),"",IF(AND($I752=Re_lo!$E$5,CD$5=VLOOKUP(Re_lo!$H$5,Re_lo!$N$5:$O$16,2,0)),BB752,""))</f>
        <v/>
      </c>
      <c r="CF752" s="125" t="str">
        <f>IF($C752="","",COUNTIFS(Con_ve!$C$6:$C$1005,$C752,Con_ve!$Q$6:$Q$1005,Cad_cl!CF$5))</f>
        <v/>
      </c>
      <c r="CG752" s="125" t="str">
        <f>IF($C752="","",COUNTIFS(Con_ve!$C$6:$C$1005,$C752,Con_ve!$Q$6:$Q$1005,Cad_cl!CG$5))</f>
        <v/>
      </c>
      <c r="CH752" s="125" t="str">
        <f>IF($C752="","",COUNTIFS(Con_ve!$C$6:$C$1005,$C752,Con_ve!$Q$6:$Q$1005,Cad_cl!CH$5))</f>
        <v/>
      </c>
      <c r="CI752" s="125" t="str">
        <f>IF($C752="","",COUNTIFS(Con_ve!$C$6:$C$1005,$C752,Con_ve!$Q$6:$Q$1005,Cad_cl!CI$5))</f>
        <v/>
      </c>
      <c r="CJ752" s="125" t="str">
        <f>IF($C752="","",COUNTIFS(Con_ve!$C$6:$C$1005,$C752,Con_ve!$Q$6:$Q$1005,Cad_cl!CJ$5))</f>
        <v/>
      </c>
      <c r="CK752" s="125" t="str">
        <f>IF($C752="","",COUNTIFS(Con_ve!$C$6:$C$1005,$C752,Con_ve!$Q$6:$Q$1005,Cad_cl!CK$5))</f>
        <v/>
      </c>
      <c r="CL752" s="125" t="str">
        <f>IF($C752="","",COUNTIFS(Con_ve!$C$6:$C$1005,$C752,Con_ve!$Q$6:$Q$1005,Cad_cl!CL$5))</f>
        <v/>
      </c>
      <c r="CM752" s="125" t="str">
        <f>IF($C752="","",COUNTIFS(Con_ve!$C$6:$C$1005,$C752,Con_ve!$Q$6:$Q$1005,Cad_cl!CM$5))</f>
        <v/>
      </c>
      <c r="CN752" s="125" t="str">
        <f>IF($C752="","",COUNTIFS(Con_ve!$C$6:$C$1005,$C752,Con_ve!$Q$6:$Q$1005,Cad_cl!CN$5))</f>
        <v/>
      </c>
      <c r="CO752" s="125" t="str">
        <f>IF($C752="","",COUNTIFS(Con_ve!$C$6:$C$1005,$C752,Con_ve!$Q$6:$Q$1005,Cad_cl!CO$5))</f>
        <v/>
      </c>
      <c r="CP752" s="125" t="str">
        <f>IF($C752="","",COUNTIFS(Con_ve!$C$6:$C$1005,$C752,Con_ve!$Q$6:$Q$1005,Cad_cl!CP$5))</f>
        <v/>
      </c>
      <c r="CQ752" s="125" t="str">
        <f>IF($C752="","",COUNTIFS(Con_ve!$C$6:$C$1005,$C752,Con_ve!$Q$6:$Q$1005,Cad_cl!CQ$5))</f>
        <v/>
      </c>
      <c r="CR752" s="125">
        <f t="shared" si="35"/>
        <v>0</v>
      </c>
    </row>
    <row r="753" spans="3:96" ht="30" customHeight="1">
      <c r="C753" s="153"/>
      <c r="D753" s="153"/>
      <c r="E753" s="154"/>
      <c r="F753" s="153"/>
      <c r="G753" s="155"/>
      <c r="H753" s="153"/>
      <c r="I753" s="153"/>
      <c r="J753" s="132" t="s">
        <v>309</v>
      </c>
      <c r="K753" s="133" t="s">
        <v>309</v>
      </c>
      <c r="L753" s="153"/>
      <c r="M753" s="153"/>
      <c r="N753" s="153"/>
      <c r="O753" s="153"/>
      <c r="P753" s="153"/>
      <c r="Q753" s="153"/>
      <c r="AP753" s="134" t="str">
        <f>IF(ISERR(IF($C753="","",SUMIFS(Con_ve!$F$6:$F$1005,Con_ve!$C$6:$C$1005,$C753,Con_ve!$I$6:$I$1005,"Fechada",Con_ve!$Q$6:$Q$1005,Cad_cl!AP$5))),"",IF($C753="","",SUMIFS(Con_ve!$F$6:$F$1005,Con_ve!$C$6:$C$1005,$C753,Con_ve!$I$6:$I$1005,"Fechada",Con_ve!$Q$6:$Q$1005,Cad_cl!AP$5)))</f>
        <v/>
      </c>
      <c r="AQ753" s="134" t="str">
        <f>IF(ISERR(IF($C753="","",SUMIFS(Con_ve!$F$6:$F$1005,Con_ve!$C$6:$C$1005,$C753,Con_ve!$I$6:$I$1005,"Fechada",Con_ve!$Q$6:$Q$1005,Cad_cl!AQ$5))),"",IF($C753="","",SUMIFS(Con_ve!$F$6:$F$1005,Con_ve!$C$6:$C$1005,$C753,Con_ve!$I$6:$I$1005,"Fechada",Con_ve!$Q$6:$Q$1005,Cad_cl!AQ$5)))</f>
        <v/>
      </c>
      <c r="AR753" s="134" t="str">
        <f>IF(ISERR(IF($C753="","",SUMIFS(Con_ve!$F$6:$F$1005,Con_ve!$C$6:$C$1005,$C753,Con_ve!$I$6:$I$1005,"Fechada",Con_ve!$Q$6:$Q$1005,Cad_cl!AR$5))),"",IF($C753="","",SUMIFS(Con_ve!$F$6:$F$1005,Con_ve!$C$6:$C$1005,$C753,Con_ve!$I$6:$I$1005,"Fechada",Con_ve!$Q$6:$Q$1005,Cad_cl!AR$5)))</f>
        <v/>
      </c>
      <c r="AS753" s="134" t="str">
        <f>IF(ISERR(IF($C753="","",SUMIFS(Con_ve!$F$6:$F$1005,Con_ve!$C$6:$C$1005,$C753,Con_ve!$I$6:$I$1005,"Fechada",Con_ve!$Q$6:$Q$1005,Cad_cl!AS$5))),"",IF($C753="","",SUMIFS(Con_ve!$F$6:$F$1005,Con_ve!$C$6:$C$1005,$C753,Con_ve!$I$6:$I$1005,"Fechada",Con_ve!$Q$6:$Q$1005,Cad_cl!AS$5)))</f>
        <v/>
      </c>
      <c r="AT753" s="134" t="str">
        <f>IF(ISERR(IF($C753="","",SUMIFS(Con_ve!$F$6:$F$1005,Con_ve!$C$6:$C$1005,$C753,Con_ve!$I$6:$I$1005,"Fechada",Con_ve!$Q$6:$Q$1005,Cad_cl!AT$5))),"",IF($C753="","",SUMIFS(Con_ve!$F$6:$F$1005,Con_ve!$C$6:$C$1005,$C753,Con_ve!$I$6:$I$1005,"Fechada",Con_ve!$Q$6:$Q$1005,Cad_cl!AT$5)))</f>
        <v/>
      </c>
      <c r="AU753" s="134" t="str">
        <f>IF(ISERR(IF($C753="","",SUMIFS(Con_ve!$F$6:$F$1005,Con_ve!$C$6:$C$1005,$C753,Con_ve!$I$6:$I$1005,"Fechada",Con_ve!$Q$6:$Q$1005,Cad_cl!AU$5))),"",IF($C753="","",SUMIFS(Con_ve!$F$6:$F$1005,Con_ve!$C$6:$C$1005,$C753,Con_ve!$I$6:$I$1005,"Fechada",Con_ve!$Q$6:$Q$1005,Cad_cl!AU$5)))</f>
        <v/>
      </c>
      <c r="AV753" s="134" t="str">
        <f>IF(ISERR(IF($C753="","",SUMIFS(Con_ve!$F$6:$F$1005,Con_ve!$C$6:$C$1005,$C753,Con_ve!$I$6:$I$1005,"Fechada",Con_ve!$Q$6:$Q$1005,Cad_cl!AV$5))),"",IF($C753="","",SUMIFS(Con_ve!$F$6:$F$1005,Con_ve!$C$6:$C$1005,$C753,Con_ve!$I$6:$I$1005,"Fechada",Con_ve!$Q$6:$Q$1005,Cad_cl!AV$5)))</f>
        <v/>
      </c>
      <c r="AW753" s="134" t="str">
        <f>IF(ISERR(IF($C753="","",SUMIFS(Con_ve!$F$6:$F$1005,Con_ve!$C$6:$C$1005,$C753,Con_ve!$I$6:$I$1005,"Fechada",Con_ve!$Q$6:$Q$1005,Cad_cl!AW$5))),"",IF($C753="","",SUMIFS(Con_ve!$F$6:$F$1005,Con_ve!$C$6:$C$1005,$C753,Con_ve!$I$6:$I$1005,"Fechada",Con_ve!$Q$6:$Q$1005,Cad_cl!AW$5)))</f>
        <v/>
      </c>
      <c r="AX753" s="134" t="str">
        <f>IF(ISERR(IF($C753="","",SUMIFS(Con_ve!$F$6:$F$1005,Con_ve!$C$6:$C$1005,$C753,Con_ve!$I$6:$I$1005,"Fechada",Con_ve!$Q$6:$Q$1005,Cad_cl!AX$5))),"",IF($C753="","",SUMIFS(Con_ve!$F$6:$F$1005,Con_ve!$C$6:$C$1005,$C753,Con_ve!$I$6:$I$1005,"Fechada",Con_ve!$Q$6:$Q$1005,Cad_cl!AX$5)))</f>
        <v/>
      </c>
      <c r="AY753" s="134" t="str">
        <f>IF(ISERR(IF($C753="","",SUMIFS(Con_ve!$F$6:$F$1005,Con_ve!$C$6:$C$1005,$C753,Con_ve!$I$6:$I$1005,"Fechada",Con_ve!$Q$6:$Q$1005,Cad_cl!AY$5))),"",IF($C753="","",SUMIFS(Con_ve!$F$6:$F$1005,Con_ve!$C$6:$C$1005,$C753,Con_ve!$I$6:$I$1005,"Fechada",Con_ve!$Q$6:$Q$1005,Cad_cl!AY$5)))</f>
        <v/>
      </c>
      <c r="AZ753" s="134" t="str">
        <f>IF(ISERR(IF($C753="","",SUMIFS(Con_ve!$F$6:$F$1005,Con_ve!$C$6:$C$1005,$C753,Con_ve!$I$6:$I$1005,"Fechada",Con_ve!$Q$6:$Q$1005,Cad_cl!AZ$5))),"",IF($C753="","",SUMIFS(Con_ve!$F$6:$F$1005,Con_ve!$C$6:$C$1005,$C753,Con_ve!$I$6:$I$1005,"Fechada",Con_ve!$Q$6:$Q$1005,Cad_cl!AZ$5)))</f>
        <v/>
      </c>
      <c r="BA753" s="134" t="str">
        <f>IF(ISERR(IF($C753="","",SUMIFS(Con_ve!$F$6:$F$1005,Con_ve!$C$6:$C$1005,$C753,Con_ve!$I$6:$I$1005,"Fechada",Con_ve!$Q$6:$Q$1005,Cad_cl!BA$5))),"",IF($C753="","",SUMIFS(Con_ve!$F$6:$F$1005,Con_ve!$C$6:$C$1005,$C753,Con_ve!$I$6:$I$1005,"Fechada",Con_ve!$Q$6:$Q$1005,Cad_cl!BA$5)))</f>
        <v/>
      </c>
      <c r="BB753" s="134">
        <f t="shared" si="33"/>
        <v>0</v>
      </c>
      <c r="BD753" s="134" t="str">
        <f>IF(ISERR(IF($C753="","",SUMIFS(Con_ve!$F$6:$F$1005,Con_ve!$C$6:$C$1005,$C753,Con_ve!$I$6:$I$1005,"Em negociação",Con_ve!$Q$6:$Q$1005,Cad_cl!BD$5))),"",IF($C753="","",SUMIFS(Con_ve!$F$6:$F$1005,Con_ve!$C$6:$C$1005,$C753,Con_ve!$I$6:$I$1005,"Em negociação",Con_ve!$Q$6:$Q$1005,Cad_cl!BD$5)))</f>
        <v/>
      </c>
      <c r="BE753" s="134" t="str">
        <f>IF(ISERR(IF($C753="","",SUMIFS(Con_ve!$F$6:$F$1005,Con_ve!$C$6:$C$1005,$C753,Con_ve!$I$6:$I$1005,"Em negociação",Con_ve!$Q$6:$Q$1005,Cad_cl!BE$5))),"",IF($C753="","",SUMIFS(Con_ve!$F$6:$F$1005,Con_ve!$C$6:$C$1005,$C753,Con_ve!$I$6:$I$1005,"Em negociação",Con_ve!$Q$6:$Q$1005,Cad_cl!BE$5)))</f>
        <v/>
      </c>
      <c r="BF753" s="134" t="str">
        <f>IF(ISERR(IF($C753="","",SUMIFS(Con_ve!$F$6:$F$1005,Con_ve!$C$6:$C$1005,$C753,Con_ve!$I$6:$I$1005,"Em negociação",Con_ve!$Q$6:$Q$1005,Cad_cl!BF$5))),"",IF($C753="","",SUMIFS(Con_ve!$F$6:$F$1005,Con_ve!$C$6:$C$1005,$C753,Con_ve!$I$6:$I$1005,"Em negociação",Con_ve!$Q$6:$Q$1005,Cad_cl!BF$5)))</f>
        <v/>
      </c>
      <c r="BG753" s="134" t="str">
        <f>IF(ISERR(IF($C753="","",SUMIFS(Con_ve!$F$6:$F$1005,Con_ve!$C$6:$C$1005,$C753,Con_ve!$I$6:$I$1005,"Em negociação",Con_ve!$Q$6:$Q$1005,Cad_cl!BG$5))),"",IF($C753="","",SUMIFS(Con_ve!$F$6:$F$1005,Con_ve!$C$6:$C$1005,$C753,Con_ve!$I$6:$I$1005,"Em negociação",Con_ve!$Q$6:$Q$1005,Cad_cl!BG$5)))</f>
        <v/>
      </c>
      <c r="BH753" s="134" t="str">
        <f>IF(ISERR(IF($C753="","",SUMIFS(Con_ve!$F$6:$F$1005,Con_ve!$C$6:$C$1005,$C753,Con_ve!$I$6:$I$1005,"Em negociação",Con_ve!$Q$6:$Q$1005,Cad_cl!BH$5))),"",IF($C753="","",SUMIFS(Con_ve!$F$6:$F$1005,Con_ve!$C$6:$C$1005,$C753,Con_ve!$I$6:$I$1005,"Em negociação",Con_ve!$Q$6:$Q$1005,Cad_cl!BH$5)))</f>
        <v/>
      </c>
      <c r="BI753" s="134" t="str">
        <f>IF(ISERR(IF($C753="","",SUMIFS(Con_ve!$F$6:$F$1005,Con_ve!$C$6:$C$1005,$C753,Con_ve!$I$6:$I$1005,"Em negociação",Con_ve!$Q$6:$Q$1005,Cad_cl!BI$5))),"",IF($C753="","",SUMIFS(Con_ve!$F$6:$F$1005,Con_ve!$C$6:$C$1005,$C753,Con_ve!$I$6:$I$1005,"Em negociação",Con_ve!$Q$6:$Q$1005,Cad_cl!BI$5)))</f>
        <v/>
      </c>
      <c r="BJ753" s="134" t="str">
        <f>IF(ISERR(IF($C753="","",SUMIFS(Con_ve!$F$6:$F$1005,Con_ve!$C$6:$C$1005,$C753,Con_ve!$I$6:$I$1005,"Em negociação",Con_ve!$Q$6:$Q$1005,Cad_cl!BJ$5))),"",IF($C753="","",SUMIFS(Con_ve!$F$6:$F$1005,Con_ve!$C$6:$C$1005,$C753,Con_ve!$I$6:$I$1005,"Em negociação",Con_ve!$Q$6:$Q$1005,Cad_cl!BJ$5)))</f>
        <v/>
      </c>
      <c r="BK753" s="134" t="str">
        <f>IF(ISERR(IF($C753="","",SUMIFS(Con_ve!$F$6:$F$1005,Con_ve!$C$6:$C$1005,$C753,Con_ve!$I$6:$I$1005,"Em negociação",Con_ve!$Q$6:$Q$1005,Cad_cl!BK$5))),"",IF($C753="","",SUMIFS(Con_ve!$F$6:$F$1005,Con_ve!$C$6:$C$1005,$C753,Con_ve!$I$6:$I$1005,"Em negociação",Con_ve!$Q$6:$Q$1005,Cad_cl!BK$5)))</f>
        <v/>
      </c>
      <c r="BL753" s="134" t="str">
        <f>IF(ISERR(IF($C753="","",SUMIFS(Con_ve!$F$6:$F$1005,Con_ve!$C$6:$C$1005,$C753,Con_ve!$I$6:$I$1005,"Em negociação",Con_ve!$Q$6:$Q$1005,Cad_cl!BL$5))),"",IF($C753="","",SUMIFS(Con_ve!$F$6:$F$1005,Con_ve!$C$6:$C$1005,$C753,Con_ve!$I$6:$I$1005,"Em negociação",Con_ve!$Q$6:$Q$1005,Cad_cl!BL$5)))</f>
        <v/>
      </c>
      <c r="BM753" s="134" t="str">
        <f>IF(ISERR(IF($C753="","",SUMIFS(Con_ve!$F$6:$F$1005,Con_ve!$C$6:$C$1005,$C753,Con_ve!$I$6:$I$1005,"Em negociação",Con_ve!$Q$6:$Q$1005,Cad_cl!BM$5))),"",IF($C753="","",SUMIFS(Con_ve!$F$6:$F$1005,Con_ve!$C$6:$C$1005,$C753,Con_ve!$I$6:$I$1005,"Em negociação",Con_ve!$Q$6:$Q$1005,Cad_cl!BM$5)))</f>
        <v/>
      </c>
      <c r="BN753" s="134" t="str">
        <f>IF(ISERR(IF($C753="","",SUMIFS(Con_ve!$F$6:$F$1005,Con_ve!$C$6:$C$1005,$C753,Con_ve!$I$6:$I$1005,"Em negociação",Con_ve!$Q$6:$Q$1005,Cad_cl!BN$5))),"",IF($C753="","",SUMIFS(Con_ve!$F$6:$F$1005,Con_ve!$C$6:$C$1005,$C753,Con_ve!$I$6:$I$1005,"Em negociação",Con_ve!$Q$6:$Q$1005,Cad_cl!BN$5)))</f>
        <v/>
      </c>
      <c r="BO753" s="134" t="str">
        <f>IF(ISERR(IF($C753="","",SUMIFS(Con_ve!$F$6:$F$1005,Con_ve!$C$6:$C$1005,$C753,Con_ve!$I$6:$I$1005,"Em negociação",Con_ve!$Q$6:$Q$1005,Cad_cl!BO$5))),"",IF($C753="","",SUMIFS(Con_ve!$F$6:$F$1005,Con_ve!$C$6:$C$1005,$C753,Con_ve!$I$6:$I$1005,"Em negociação",Con_ve!$Q$6:$Q$1005,Cad_cl!BO$5)))</f>
        <v/>
      </c>
      <c r="BP753" s="134">
        <f t="shared" si="34"/>
        <v>0</v>
      </c>
      <c r="BR753" s="125" t="str">
        <f>IF(ISERR(IF(AND($I753=Re_lo!$E$5,BR$5=VLOOKUP(Re_lo!$H$5,Re_lo!$N$5:$O$16,2,0)),AP753,"")),"",IF(AND($I753=Re_lo!$E$5,BR$5=VLOOKUP(Re_lo!$H$5,Re_lo!$N$5:$O$16,2,0)),AP753,""))</f>
        <v/>
      </c>
      <c r="BS753" s="125" t="str">
        <f>IF(ISERR(IF(AND($I753=Re_lo!$E$5,BS$5=VLOOKUP(Re_lo!$H$5,Re_lo!$N$5:$O$16,2,0)),AQ753,"")),"",IF(AND($I753=Re_lo!$E$5,BS$5=VLOOKUP(Re_lo!$H$5,Re_lo!$N$5:$O$16,2,0)),AQ753,""))</f>
        <v/>
      </c>
      <c r="BT753" s="125" t="str">
        <f>IF(ISERR(IF(AND($I753=Re_lo!$E$5,BT$5=VLOOKUP(Re_lo!$H$5,Re_lo!$N$5:$O$16,2,0)),AR753,"")),"",IF(AND($I753=Re_lo!$E$5,BT$5=VLOOKUP(Re_lo!$H$5,Re_lo!$N$5:$O$16,2,0)),AR753,""))</f>
        <v/>
      </c>
      <c r="BU753" s="125" t="str">
        <f>IF(ISERR(IF(AND($I753=Re_lo!$E$5,BU$5=VLOOKUP(Re_lo!$H$5,Re_lo!$N$5:$O$16,2,0)),AS753,"")),"",IF(AND($I753=Re_lo!$E$5,BU$5=VLOOKUP(Re_lo!$H$5,Re_lo!$N$5:$O$16,2,0)),AS753,""))</f>
        <v/>
      </c>
      <c r="BV753" s="125" t="str">
        <f>IF(ISERR(IF(AND($I753=Re_lo!$E$5,BV$5=VLOOKUP(Re_lo!$H$5,Re_lo!$N$5:$O$16,2,0)),AT753,"")),"",IF(AND($I753=Re_lo!$E$5,BV$5=VLOOKUP(Re_lo!$H$5,Re_lo!$N$5:$O$16,2,0)),AT753,""))</f>
        <v/>
      </c>
      <c r="BW753" s="125" t="str">
        <f>IF(ISERR(IF(AND($I753=Re_lo!$E$5,BW$5=VLOOKUP(Re_lo!$H$5,Re_lo!$N$5:$O$16,2,0)),AU753,"")),"",IF(AND($I753=Re_lo!$E$5,BW$5=VLOOKUP(Re_lo!$H$5,Re_lo!$N$5:$O$16,2,0)),AU753,""))</f>
        <v/>
      </c>
      <c r="BX753" s="125" t="str">
        <f>IF(ISERR(IF(AND($I753=Re_lo!$E$5,BX$5=VLOOKUP(Re_lo!$H$5,Re_lo!$N$5:$O$16,2,0)),AV753,"")),"",IF(AND($I753=Re_lo!$E$5,BX$5=VLOOKUP(Re_lo!$H$5,Re_lo!$N$5:$O$16,2,0)),AV753,""))</f>
        <v/>
      </c>
      <c r="BY753" s="125" t="str">
        <f>IF(ISERR(IF(AND($I753=Re_lo!$E$5,BY$5=VLOOKUP(Re_lo!$H$5,Re_lo!$N$5:$O$16,2,0)),AW753,"")),"",IF(AND($I753=Re_lo!$E$5,BY$5=VLOOKUP(Re_lo!$H$5,Re_lo!$N$5:$O$16,2,0)),AW753,""))</f>
        <v/>
      </c>
      <c r="BZ753" s="125" t="str">
        <f>IF(ISERR(IF(AND($I753=Re_lo!$E$5,BZ$5=VLOOKUP(Re_lo!$H$5,Re_lo!$N$5:$O$16,2,0)),AX753,"")),"",IF(AND($I753=Re_lo!$E$5,BZ$5=VLOOKUP(Re_lo!$H$5,Re_lo!$N$5:$O$16,2,0)),AX753,""))</f>
        <v/>
      </c>
      <c r="CA753" s="125" t="str">
        <f>IF(ISERR(IF(AND($I753=Re_lo!$E$5,CA$5=VLOOKUP(Re_lo!$H$5,Re_lo!$N$5:$O$16,2,0)),AY753,"")),"",IF(AND($I753=Re_lo!$E$5,CA$5=VLOOKUP(Re_lo!$H$5,Re_lo!$N$5:$O$16,2,0)),AY753,""))</f>
        <v/>
      </c>
      <c r="CB753" s="125" t="str">
        <f>IF(ISERR(IF(AND($I753=Re_lo!$E$5,CB$5=VLOOKUP(Re_lo!$H$5,Re_lo!$N$5:$O$16,2,0)),AZ753,"")),"",IF(AND($I753=Re_lo!$E$5,CB$5=VLOOKUP(Re_lo!$H$5,Re_lo!$N$5:$O$16,2,0)),AZ753,""))</f>
        <v/>
      </c>
      <c r="CC753" s="125" t="str">
        <f>IF(ISERR(IF(AND($I753=Re_lo!$E$5,CC$5=VLOOKUP(Re_lo!$H$5,Re_lo!$N$5:$O$16,2,0)),BA753,"")),"",IF(AND($I753=Re_lo!$E$5,CC$5=VLOOKUP(Re_lo!$H$5,Re_lo!$N$5:$O$16,2,0)),BA753,""))</f>
        <v/>
      </c>
      <c r="CD753" s="125" t="str">
        <f>IF(ISERR(IF(AND($I753=Re_lo!$E$5,CD$5=VLOOKUP(Re_lo!$H$5,Re_lo!$N$5:$O$16,2,0)),BB753,"")),"",IF(AND($I753=Re_lo!$E$5,CD$5=VLOOKUP(Re_lo!$H$5,Re_lo!$N$5:$O$16,2,0)),BB753,""))</f>
        <v/>
      </c>
      <c r="CF753" s="125" t="str">
        <f>IF($C753="","",COUNTIFS(Con_ve!$C$6:$C$1005,$C753,Con_ve!$Q$6:$Q$1005,Cad_cl!CF$5))</f>
        <v/>
      </c>
      <c r="CG753" s="125" t="str">
        <f>IF($C753="","",COUNTIFS(Con_ve!$C$6:$C$1005,$C753,Con_ve!$Q$6:$Q$1005,Cad_cl!CG$5))</f>
        <v/>
      </c>
      <c r="CH753" s="125" t="str">
        <f>IF($C753="","",COUNTIFS(Con_ve!$C$6:$C$1005,$C753,Con_ve!$Q$6:$Q$1005,Cad_cl!CH$5))</f>
        <v/>
      </c>
      <c r="CI753" s="125" t="str">
        <f>IF($C753="","",COUNTIFS(Con_ve!$C$6:$C$1005,$C753,Con_ve!$Q$6:$Q$1005,Cad_cl!CI$5))</f>
        <v/>
      </c>
      <c r="CJ753" s="125" t="str">
        <f>IF($C753="","",COUNTIFS(Con_ve!$C$6:$C$1005,$C753,Con_ve!$Q$6:$Q$1005,Cad_cl!CJ$5))</f>
        <v/>
      </c>
      <c r="CK753" s="125" t="str">
        <f>IF($C753="","",COUNTIFS(Con_ve!$C$6:$C$1005,$C753,Con_ve!$Q$6:$Q$1005,Cad_cl!CK$5))</f>
        <v/>
      </c>
      <c r="CL753" s="125" t="str">
        <f>IF($C753="","",COUNTIFS(Con_ve!$C$6:$C$1005,$C753,Con_ve!$Q$6:$Q$1005,Cad_cl!CL$5))</f>
        <v/>
      </c>
      <c r="CM753" s="125" t="str">
        <f>IF($C753="","",COUNTIFS(Con_ve!$C$6:$C$1005,$C753,Con_ve!$Q$6:$Q$1005,Cad_cl!CM$5))</f>
        <v/>
      </c>
      <c r="CN753" s="125" t="str">
        <f>IF($C753="","",COUNTIFS(Con_ve!$C$6:$C$1005,$C753,Con_ve!$Q$6:$Q$1005,Cad_cl!CN$5))</f>
        <v/>
      </c>
      <c r="CO753" s="125" t="str">
        <f>IF($C753="","",COUNTIFS(Con_ve!$C$6:$C$1005,$C753,Con_ve!$Q$6:$Q$1005,Cad_cl!CO$5))</f>
        <v/>
      </c>
      <c r="CP753" s="125" t="str">
        <f>IF($C753="","",COUNTIFS(Con_ve!$C$6:$C$1005,$C753,Con_ve!$Q$6:$Q$1005,Cad_cl!CP$5))</f>
        <v/>
      </c>
      <c r="CQ753" s="125" t="str">
        <f>IF($C753="","",COUNTIFS(Con_ve!$C$6:$C$1005,$C753,Con_ve!$Q$6:$Q$1005,Cad_cl!CQ$5))</f>
        <v/>
      </c>
      <c r="CR753" s="125">
        <f t="shared" si="35"/>
        <v>0</v>
      </c>
    </row>
    <row r="754" spans="3:96" ht="30" customHeight="1">
      <c r="C754" s="153"/>
      <c r="D754" s="153"/>
      <c r="E754" s="154"/>
      <c r="F754" s="153"/>
      <c r="G754" s="155"/>
      <c r="H754" s="153"/>
      <c r="I754" s="153"/>
      <c r="J754" s="132" t="s">
        <v>309</v>
      </c>
      <c r="K754" s="133" t="s">
        <v>309</v>
      </c>
      <c r="L754" s="153"/>
      <c r="M754" s="153"/>
      <c r="N754" s="153"/>
      <c r="O754" s="153"/>
      <c r="P754" s="153"/>
      <c r="Q754" s="153"/>
      <c r="AP754" s="134" t="str">
        <f>IF(ISERR(IF($C754="","",SUMIFS(Con_ve!$F$6:$F$1005,Con_ve!$C$6:$C$1005,$C754,Con_ve!$I$6:$I$1005,"Fechada",Con_ve!$Q$6:$Q$1005,Cad_cl!AP$5))),"",IF($C754="","",SUMIFS(Con_ve!$F$6:$F$1005,Con_ve!$C$6:$C$1005,$C754,Con_ve!$I$6:$I$1005,"Fechada",Con_ve!$Q$6:$Q$1005,Cad_cl!AP$5)))</f>
        <v/>
      </c>
      <c r="AQ754" s="134" t="str">
        <f>IF(ISERR(IF($C754="","",SUMIFS(Con_ve!$F$6:$F$1005,Con_ve!$C$6:$C$1005,$C754,Con_ve!$I$6:$I$1005,"Fechada",Con_ve!$Q$6:$Q$1005,Cad_cl!AQ$5))),"",IF($C754="","",SUMIFS(Con_ve!$F$6:$F$1005,Con_ve!$C$6:$C$1005,$C754,Con_ve!$I$6:$I$1005,"Fechada",Con_ve!$Q$6:$Q$1005,Cad_cl!AQ$5)))</f>
        <v/>
      </c>
      <c r="AR754" s="134" t="str">
        <f>IF(ISERR(IF($C754="","",SUMIFS(Con_ve!$F$6:$F$1005,Con_ve!$C$6:$C$1005,$C754,Con_ve!$I$6:$I$1005,"Fechada",Con_ve!$Q$6:$Q$1005,Cad_cl!AR$5))),"",IF($C754="","",SUMIFS(Con_ve!$F$6:$F$1005,Con_ve!$C$6:$C$1005,$C754,Con_ve!$I$6:$I$1005,"Fechada",Con_ve!$Q$6:$Q$1005,Cad_cl!AR$5)))</f>
        <v/>
      </c>
      <c r="AS754" s="134" t="str">
        <f>IF(ISERR(IF($C754="","",SUMIFS(Con_ve!$F$6:$F$1005,Con_ve!$C$6:$C$1005,$C754,Con_ve!$I$6:$I$1005,"Fechada",Con_ve!$Q$6:$Q$1005,Cad_cl!AS$5))),"",IF($C754="","",SUMIFS(Con_ve!$F$6:$F$1005,Con_ve!$C$6:$C$1005,$C754,Con_ve!$I$6:$I$1005,"Fechada",Con_ve!$Q$6:$Q$1005,Cad_cl!AS$5)))</f>
        <v/>
      </c>
      <c r="AT754" s="134" t="str">
        <f>IF(ISERR(IF($C754="","",SUMIFS(Con_ve!$F$6:$F$1005,Con_ve!$C$6:$C$1005,$C754,Con_ve!$I$6:$I$1005,"Fechada",Con_ve!$Q$6:$Q$1005,Cad_cl!AT$5))),"",IF($C754="","",SUMIFS(Con_ve!$F$6:$F$1005,Con_ve!$C$6:$C$1005,$C754,Con_ve!$I$6:$I$1005,"Fechada",Con_ve!$Q$6:$Q$1005,Cad_cl!AT$5)))</f>
        <v/>
      </c>
      <c r="AU754" s="134" t="str">
        <f>IF(ISERR(IF($C754="","",SUMIFS(Con_ve!$F$6:$F$1005,Con_ve!$C$6:$C$1005,$C754,Con_ve!$I$6:$I$1005,"Fechada",Con_ve!$Q$6:$Q$1005,Cad_cl!AU$5))),"",IF($C754="","",SUMIFS(Con_ve!$F$6:$F$1005,Con_ve!$C$6:$C$1005,$C754,Con_ve!$I$6:$I$1005,"Fechada",Con_ve!$Q$6:$Q$1005,Cad_cl!AU$5)))</f>
        <v/>
      </c>
      <c r="AV754" s="134" t="str">
        <f>IF(ISERR(IF($C754="","",SUMIFS(Con_ve!$F$6:$F$1005,Con_ve!$C$6:$C$1005,$C754,Con_ve!$I$6:$I$1005,"Fechada",Con_ve!$Q$6:$Q$1005,Cad_cl!AV$5))),"",IF($C754="","",SUMIFS(Con_ve!$F$6:$F$1005,Con_ve!$C$6:$C$1005,$C754,Con_ve!$I$6:$I$1005,"Fechada",Con_ve!$Q$6:$Q$1005,Cad_cl!AV$5)))</f>
        <v/>
      </c>
      <c r="AW754" s="134" t="str">
        <f>IF(ISERR(IF($C754="","",SUMIFS(Con_ve!$F$6:$F$1005,Con_ve!$C$6:$C$1005,$C754,Con_ve!$I$6:$I$1005,"Fechada",Con_ve!$Q$6:$Q$1005,Cad_cl!AW$5))),"",IF($C754="","",SUMIFS(Con_ve!$F$6:$F$1005,Con_ve!$C$6:$C$1005,$C754,Con_ve!$I$6:$I$1005,"Fechada",Con_ve!$Q$6:$Q$1005,Cad_cl!AW$5)))</f>
        <v/>
      </c>
      <c r="AX754" s="134" t="str">
        <f>IF(ISERR(IF($C754="","",SUMIFS(Con_ve!$F$6:$F$1005,Con_ve!$C$6:$C$1005,$C754,Con_ve!$I$6:$I$1005,"Fechada",Con_ve!$Q$6:$Q$1005,Cad_cl!AX$5))),"",IF($C754="","",SUMIFS(Con_ve!$F$6:$F$1005,Con_ve!$C$6:$C$1005,$C754,Con_ve!$I$6:$I$1005,"Fechada",Con_ve!$Q$6:$Q$1005,Cad_cl!AX$5)))</f>
        <v/>
      </c>
      <c r="AY754" s="134" t="str">
        <f>IF(ISERR(IF($C754="","",SUMIFS(Con_ve!$F$6:$F$1005,Con_ve!$C$6:$C$1005,$C754,Con_ve!$I$6:$I$1005,"Fechada",Con_ve!$Q$6:$Q$1005,Cad_cl!AY$5))),"",IF($C754="","",SUMIFS(Con_ve!$F$6:$F$1005,Con_ve!$C$6:$C$1005,$C754,Con_ve!$I$6:$I$1005,"Fechada",Con_ve!$Q$6:$Q$1005,Cad_cl!AY$5)))</f>
        <v/>
      </c>
      <c r="AZ754" s="134" t="str">
        <f>IF(ISERR(IF($C754="","",SUMIFS(Con_ve!$F$6:$F$1005,Con_ve!$C$6:$C$1005,$C754,Con_ve!$I$6:$I$1005,"Fechada",Con_ve!$Q$6:$Q$1005,Cad_cl!AZ$5))),"",IF($C754="","",SUMIFS(Con_ve!$F$6:$F$1005,Con_ve!$C$6:$C$1005,$C754,Con_ve!$I$6:$I$1005,"Fechada",Con_ve!$Q$6:$Q$1005,Cad_cl!AZ$5)))</f>
        <v/>
      </c>
      <c r="BA754" s="134" t="str">
        <f>IF(ISERR(IF($C754="","",SUMIFS(Con_ve!$F$6:$F$1005,Con_ve!$C$6:$C$1005,$C754,Con_ve!$I$6:$I$1005,"Fechada",Con_ve!$Q$6:$Q$1005,Cad_cl!BA$5))),"",IF($C754="","",SUMIFS(Con_ve!$F$6:$F$1005,Con_ve!$C$6:$C$1005,$C754,Con_ve!$I$6:$I$1005,"Fechada",Con_ve!$Q$6:$Q$1005,Cad_cl!BA$5)))</f>
        <v/>
      </c>
      <c r="BB754" s="134">
        <f t="shared" si="33"/>
        <v>0</v>
      </c>
      <c r="BD754" s="134" t="str">
        <f>IF(ISERR(IF($C754="","",SUMIFS(Con_ve!$F$6:$F$1005,Con_ve!$C$6:$C$1005,$C754,Con_ve!$I$6:$I$1005,"Em negociação",Con_ve!$Q$6:$Q$1005,Cad_cl!BD$5))),"",IF($C754="","",SUMIFS(Con_ve!$F$6:$F$1005,Con_ve!$C$6:$C$1005,$C754,Con_ve!$I$6:$I$1005,"Em negociação",Con_ve!$Q$6:$Q$1005,Cad_cl!BD$5)))</f>
        <v/>
      </c>
      <c r="BE754" s="134" t="str">
        <f>IF(ISERR(IF($C754="","",SUMIFS(Con_ve!$F$6:$F$1005,Con_ve!$C$6:$C$1005,$C754,Con_ve!$I$6:$I$1005,"Em negociação",Con_ve!$Q$6:$Q$1005,Cad_cl!BE$5))),"",IF($C754="","",SUMIFS(Con_ve!$F$6:$F$1005,Con_ve!$C$6:$C$1005,$C754,Con_ve!$I$6:$I$1005,"Em negociação",Con_ve!$Q$6:$Q$1005,Cad_cl!BE$5)))</f>
        <v/>
      </c>
      <c r="BF754" s="134" t="str">
        <f>IF(ISERR(IF($C754="","",SUMIFS(Con_ve!$F$6:$F$1005,Con_ve!$C$6:$C$1005,$C754,Con_ve!$I$6:$I$1005,"Em negociação",Con_ve!$Q$6:$Q$1005,Cad_cl!BF$5))),"",IF($C754="","",SUMIFS(Con_ve!$F$6:$F$1005,Con_ve!$C$6:$C$1005,$C754,Con_ve!$I$6:$I$1005,"Em negociação",Con_ve!$Q$6:$Q$1005,Cad_cl!BF$5)))</f>
        <v/>
      </c>
      <c r="BG754" s="134" t="str">
        <f>IF(ISERR(IF($C754="","",SUMIFS(Con_ve!$F$6:$F$1005,Con_ve!$C$6:$C$1005,$C754,Con_ve!$I$6:$I$1005,"Em negociação",Con_ve!$Q$6:$Q$1005,Cad_cl!BG$5))),"",IF($C754="","",SUMIFS(Con_ve!$F$6:$F$1005,Con_ve!$C$6:$C$1005,$C754,Con_ve!$I$6:$I$1005,"Em negociação",Con_ve!$Q$6:$Q$1005,Cad_cl!BG$5)))</f>
        <v/>
      </c>
      <c r="BH754" s="134" t="str">
        <f>IF(ISERR(IF($C754="","",SUMIFS(Con_ve!$F$6:$F$1005,Con_ve!$C$6:$C$1005,$C754,Con_ve!$I$6:$I$1005,"Em negociação",Con_ve!$Q$6:$Q$1005,Cad_cl!BH$5))),"",IF($C754="","",SUMIFS(Con_ve!$F$6:$F$1005,Con_ve!$C$6:$C$1005,$C754,Con_ve!$I$6:$I$1005,"Em negociação",Con_ve!$Q$6:$Q$1005,Cad_cl!BH$5)))</f>
        <v/>
      </c>
      <c r="BI754" s="134" t="str">
        <f>IF(ISERR(IF($C754="","",SUMIFS(Con_ve!$F$6:$F$1005,Con_ve!$C$6:$C$1005,$C754,Con_ve!$I$6:$I$1005,"Em negociação",Con_ve!$Q$6:$Q$1005,Cad_cl!BI$5))),"",IF($C754="","",SUMIFS(Con_ve!$F$6:$F$1005,Con_ve!$C$6:$C$1005,$C754,Con_ve!$I$6:$I$1005,"Em negociação",Con_ve!$Q$6:$Q$1005,Cad_cl!BI$5)))</f>
        <v/>
      </c>
      <c r="BJ754" s="134" t="str">
        <f>IF(ISERR(IF($C754="","",SUMIFS(Con_ve!$F$6:$F$1005,Con_ve!$C$6:$C$1005,$C754,Con_ve!$I$6:$I$1005,"Em negociação",Con_ve!$Q$6:$Q$1005,Cad_cl!BJ$5))),"",IF($C754="","",SUMIFS(Con_ve!$F$6:$F$1005,Con_ve!$C$6:$C$1005,$C754,Con_ve!$I$6:$I$1005,"Em negociação",Con_ve!$Q$6:$Q$1005,Cad_cl!BJ$5)))</f>
        <v/>
      </c>
      <c r="BK754" s="134" t="str">
        <f>IF(ISERR(IF($C754="","",SUMIFS(Con_ve!$F$6:$F$1005,Con_ve!$C$6:$C$1005,$C754,Con_ve!$I$6:$I$1005,"Em negociação",Con_ve!$Q$6:$Q$1005,Cad_cl!BK$5))),"",IF($C754="","",SUMIFS(Con_ve!$F$6:$F$1005,Con_ve!$C$6:$C$1005,$C754,Con_ve!$I$6:$I$1005,"Em negociação",Con_ve!$Q$6:$Q$1005,Cad_cl!BK$5)))</f>
        <v/>
      </c>
      <c r="BL754" s="134" t="str">
        <f>IF(ISERR(IF($C754="","",SUMIFS(Con_ve!$F$6:$F$1005,Con_ve!$C$6:$C$1005,$C754,Con_ve!$I$6:$I$1005,"Em negociação",Con_ve!$Q$6:$Q$1005,Cad_cl!BL$5))),"",IF($C754="","",SUMIFS(Con_ve!$F$6:$F$1005,Con_ve!$C$6:$C$1005,$C754,Con_ve!$I$6:$I$1005,"Em negociação",Con_ve!$Q$6:$Q$1005,Cad_cl!BL$5)))</f>
        <v/>
      </c>
      <c r="BM754" s="134" t="str">
        <f>IF(ISERR(IF($C754="","",SUMIFS(Con_ve!$F$6:$F$1005,Con_ve!$C$6:$C$1005,$C754,Con_ve!$I$6:$I$1005,"Em negociação",Con_ve!$Q$6:$Q$1005,Cad_cl!BM$5))),"",IF($C754="","",SUMIFS(Con_ve!$F$6:$F$1005,Con_ve!$C$6:$C$1005,$C754,Con_ve!$I$6:$I$1005,"Em negociação",Con_ve!$Q$6:$Q$1005,Cad_cl!BM$5)))</f>
        <v/>
      </c>
      <c r="BN754" s="134" t="str">
        <f>IF(ISERR(IF($C754="","",SUMIFS(Con_ve!$F$6:$F$1005,Con_ve!$C$6:$C$1005,$C754,Con_ve!$I$6:$I$1005,"Em negociação",Con_ve!$Q$6:$Q$1005,Cad_cl!BN$5))),"",IF($C754="","",SUMIFS(Con_ve!$F$6:$F$1005,Con_ve!$C$6:$C$1005,$C754,Con_ve!$I$6:$I$1005,"Em negociação",Con_ve!$Q$6:$Q$1005,Cad_cl!BN$5)))</f>
        <v/>
      </c>
      <c r="BO754" s="134" t="str">
        <f>IF(ISERR(IF($C754="","",SUMIFS(Con_ve!$F$6:$F$1005,Con_ve!$C$6:$C$1005,$C754,Con_ve!$I$6:$I$1005,"Em negociação",Con_ve!$Q$6:$Q$1005,Cad_cl!BO$5))),"",IF($C754="","",SUMIFS(Con_ve!$F$6:$F$1005,Con_ve!$C$6:$C$1005,$C754,Con_ve!$I$6:$I$1005,"Em negociação",Con_ve!$Q$6:$Q$1005,Cad_cl!BO$5)))</f>
        <v/>
      </c>
      <c r="BP754" s="134">
        <f t="shared" si="34"/>
        <v>0</v>
      </c>
      <c r="BR754" s="125" t="str">
        <f>IF(ISERR(IF(AND($I754=Re_lo!$E$5,BR$5=VLOOKUP(Re_lo!$H$5,Re_lo!$N$5:$O$16,2,0)),AP754,"")),"",IF(AND($I754=Re_lo!$E$5,BR$5=VLOOKUP(Re_lo!$H$5,Re_lo!$N$5:$O$16,2,0)),AP754,""))</f>
        <v/>
      </c>
      <c r="BS754" s="125" t="str">
        <f>IF(ISERR(IF(AND($I754=Re_lo!$E$5,BS$5=VLOOKUP(Re_lo!$H$5,Re_lo!$N$5:$O$16,2,0)),AQ754,"")),"",IF(AND($I754=Re_lo!$E$5,BS$5=VLOOKUP(Re_lo!$H$5,Re_lo!$N$5:$O$16,2,0)),AQ754,""))</f>
        <v/>
      </c>
      <c r="BT754" s="125" t="str">
        <f>IF(ISERR(IF(AND($I754=Re_lo!$E$5,BT$5=VLOOKUP(Re_lo!$H$5,Re_lo!$N$5:$O$16,2,0)),AR754,"")),"",IF(AND($I754=Re_lo!$E$5,BT$5=VLOOKUP(Re_lo!$H$5,Re_lo!$N$5:$O$16,2,0)),AR754,""))</f>
        <v/>
      </c>
      <c r="BU754" s="125" t="str">
        <f>IF(ISERR(IF(AND($I754=Re_lo!$E$5,BU$5=VLOOKUP(Re_lo!$H$5,Re_lo!$N$5:$O$16,2,0)),AS754,"")),"",IF(AND($I754=Re_lo!$E$5,BU$5=VLOOKUP(Re_lo!$H$5,Re_lo!$N$5:$O$16,2,0)),AS754,""))</f>
        <v/>
      </c>
      <c r="BV754" s="125" t="str">
        <f>IF(ISERR(IF(AND($I754=Re_lo!$E$5,BV$5=VLOOKUP(Re_lo!$H$5,Re_lo!$N$5:$O$16,2,0)),AT754,"")),"",IF(AND($I754=Re_lo!$E$5,BV$5=VLOOKUP(Re_lo!$H$5,Re_lo!$N$5:$O$16,2,0)),AT754,""))</f>
        <v/>
      </c>
      <c r="BW754" s="125" t="str">
        <f>IF(ISERR(IF(AND($I754=Re_lo!$E$5,BW$5=VLOOKUP(Re_lo!$H$5,Re_lo!$N$5:$O$16,2,0)),AU754,"")),"",IF(AND($I754=Re_lo!$E$5,BW$5=VLOOKUP(Re_lo!$H$5,Re_lo!$N$5:$O$16,2,0)),AU754,""))</f>
        <v/>
      </c>
      <c r="BX754" s="125" t="str">
        <f>IF(ISERR(IF(AND($I754=Re_lo!$E$5,BX$5=VLOOKUP(Re_lo!$H$5,Re_lo!$N$5:$O$16,2,0)),AV754,"")),"",IF(AND($I754=Re_lo!$E$5,BX$5=VLOOKUP(Re_lo!$H$5,Re_lo!$N$5:$O$16,2,0)),AV754,""))</f>
        <v/>
      </c>
      <c r="BY754" s="125" t="str">
        <f>IF(ISERR(IF(AND($I754=Re_lo!$E$5,BY$5=VLOOKUP(Re_lo!$H$5,Re_lo!$N$5:$O$16,2,0)),AW754,"")),"",IF(AND($I754=Re_lo!$E$5,BY$5=VLOOKUP(Re_lo!$H$5,Re_lo!$N$5:$O$16,2,0)),AW754,""))</f>
        <v/>
      </c>
      <c r="BZ754" s="125" t="str">
        <f>IF(ISERR(IF(AND($I754=Re_lo!$E$5,BZ$5=VLOOKUP(Re_lo!$H$5,Re_lo!$N$5:$O$16,2,0)),AX754,"")),"",IF(AND($I754=Re_lo!$E$5,BZ$5=VLOOKUP(Re_lo!$H$5,Re_lo!$N$5:$O$16,2,0)),AX754,""))</f>
        <v/>
      </c>
      <c r="CA754" s="125" t="str">
        <f>IF(ISERR(IF(AND($I754=Re_lo!$E$5,CA$5=VLOOKUP(Re_lo!$H$5,Re_lo!$N$5:$O$16,2,0)),AY754,"")),"",IF(AND($I754=Re_lo!$E$5,CA$5=VLOOKUP(Re_lo!$H$5,Re_lo!$N$5:$O$16,2,0)),AY754,""))</f>
        <v/>
      </c>
      <c r="CB754" s="125" t="str">
        <f>IF(ISERR(IF(AND($I754=Re_lo!$E$5,CB$5=VLOOKUP(Re_lo!$H$5,Re_lo!$N$5:$O$16,2,0)),AZ754,"")),"",IF(AND($I754=Re_lo!$E$5,CB$5=VLOOKUP(Re_lo!$H$5,Re_lo!$N$5:$O$16,2,0)),AZ754,""))</f>
        <v/>
      </c>
      <c r="CC754" s="125" t="str">
        <f>IF(ISERR(IF(AND($I754=Re_lo!$E$5,CC$5=VLOOKUP(Re_lo!$H$5,Re_lo!$N$5:$O$16,2,0)),BA754,"")),"",IF(AND($I754=Re_lo!$E$5,CC$5=VLOOKUP(Re_lo!$H$5,Re_lo!$N$5:$O$16,2,0)),BA754,""))</f>
        <v/>
      </c>
      <c r="CD754" s="125" t="str">
        <f>IF(ISERR(IF(AND($I754=Re_lo!$E$5,CD$5=VLOOKUP(Re_lo!$H$5,Re_lo!$N$5:$O$16,2,0)),BB754,"")),"",IF(AND($I754=Re_lo!$E$5,CD$5=VLOOKUP(Re_lo!$H$5,Re_lo!$N$5:$O$16,2,0)),BB754,""))</f>
        <v/>
      </c>
      <c r="CF754" s="125" t="str">
        <f>IF($C754="","",COUNTIFS(Con_ve!$C$6:$C$1005,$C754,Con_ve!$Q$6:$Q$1005,Cad_cl!CF$5))</f>
        <v/>
      </c>
      <c r="CG754" s="125" t="str">
        <f>IF($C754="","",COUNTIFS(Con_ve!$C$6:$C$1005,$C754,Con_ve!$Q$6:$Q$1005,Cad_cl!CG$5))</f>
        <v/>
      </c>
      <c r="CH754" s="125" t="str">
        <f>IF($C754="","",COUNTIFS(Con_ve!$C$6:$C$1005,$C754,Con_ve!$Q$6:$Q$1005,Cad_cl!CH$5))</f>
        <v/>
      </c>
      <c r="CI754" s="125" t="str">
        <f>IF($C754="","",COUNTIFS(Con_ve!$C$6:$C$1005,$C754,Con_ve!$Q$6:$Q$1005,Cad_cl!CI$5))</f>
        <v/>
      </c>
      <c r="CJ754" s="125" t="str">
        <f>IF($C754="","",COUNTIFS(Con_ve!$C$6:$C$1005,$C754,Con_ve!$Q$6:$Q$1005,Cad_cl!CJ$5))</f>
        <v/>
      </c>
      <c r="CK754" s="125" t="str">
        <f>IF($C754="","",COUNTIFS(Con_ve!$C$6:$C$1005,$C754,Con_ve!$Q$6:$Q$1005,Cad_cl!CK$5))</f>
        <v/>
      </c>
      <c r="CL754" s="125" t="str">
        <f>IF($C754="","",COUNTIFS(Con_ve!$C$6:$C$1005,$C754,Con_ve!$Q$6:$Q$1005,Cad_cl!CL$5))</f>
        <v/>
      </c>
      <c r="CM754" s="125" t="str">
        <f>IF($C754="","",COUNTIFS(Con_ve!$C$6:$C$1005,$C754,Con_ve!$Q$6:$Q$1005,Cad_cl!CM$5))</f>
        <v/>
      </c>
      <c r="CN754" s="125" t="str">
        <f>IF($C754="","",COUNTIFS(Con_ve!$C$6:$C$1005,$C754,Con_ve!$Q$6:$Q$1005,Cad_cl!CN$5))</f>
        <v/>
      </c>
      <c r="CO754" s="125" t="str">
        <f>IF($C754="","",COUNTIFS(Con_ve!$C$6:$C$1005,$C754,Con_ve!$Q$6:$Q$1005,Cad_cl!CO$5))</f>
        <v/>
      </c>
      <c r="CP754" s="125" t="str">
        <f>IF($C754="","",COUNTIFS(Con_ve!$C$6:$C$1005,$C754,Con_ve!$Q$6:$Q$1005,Cad_cl!CP$5))</f>
        <v/>
      </c>
      <c r="CQ754" s="125" t="str">
        <f>IF($C754="","",COUNTIFS(Con_ve!$C$6:$C$1005,$C754,Con_ve!$Q$6:$Q$1005,Cad_cl!CQ$5))</f>
        <v/>
      </c>
      <c r="CR754" s="125">
        <f t="shared" si="35"/>
        <v>0</v>
      </c>
    </row>
    <row r="755" spans="3:96" ht="30" customHeight="1">
      <c r="C755" s="153"/>
      <c r="D755" s="153"/>
      <c r="E755" s="154"/>
      <c r="F755" s="153"/>
      <c r="G755" s="155"/>
      <c r="H755" s="153"/>
      <c r="I755" s="153"/>
      <c r="J755" s="132" t="s">
        <v>309</v>
      </c>
      <c r="K755" s="133" t="s">
        <v>309</v>
      </c>
      <c r="L755" s="153"/>
      <c r="M755" s="153"/>
      <c r="N755" s="153"/>
      <c r="O755" s="153"/>
      <c r="P755" s="153"/>
      <c r="Q755" s="153"/>
      <c r="AP755" s="134" t="str">
        <f>IF(ISERR(IF($C755="","",SUMIFS(Con_ve!$F$6:$F$1005,Con_ve!$C$6:$C$1005,$C755,Con_ve!$I$6:$I$1005,"Fechada",Con_ve!$Q$6:$Q$1005,Cad_cl!AP$5))),"",IF($C755="","",SUMIFS(Con_ve!$F$6:$F$1005,Con_ve!$C$6:$C$1005,$C755,Con_ve!$I$6:$I$1005,"Fechada",Con_ve!$Q$6:$Q$1005,Cad_cl!AP$5)))</f>
        <v/>
      </c>
      <c r="AQ755" s="134" t="str">
        <f>IF(ISERR(IF($C755="","",SUMIFS(Con_ve!$F$6:$F$1005,Con_ve!$C$6:$C$1005,$C755,Con_ve!$I$6:$I$1005,"Fechada",Con_ve!$Q$6:$Q$1005,Cad_cl!AQ$5))),"",IF($C755="","",SUMIFS(Con_ve!$F$6:$F$1005,Con_ve!$C$6:$C$1005,$C755,Con_ve!$I$6:$I$1005,"Fechada",Con_ve!$Q$6:$Q$1005,Cad_cl!AQ$5)))</f>
        <v/>
      </c>
      <c r="AR755" s="134" t="str">
        <f>IF(ISERR(IF($C755="","",SUMIFS(Con_ve!$F$6:$F$1005,Con_ve!$C$6:$C$1005,$C755,Con_ve!$I$6:$I$1005,"Fechada",Con_ve!$Q$6:$Q$1005,Cad_cl!AR$5))),"",IF($C755="","",SUMIFS(Con_ve!$F$6:$F$1005,Con_ve!$C$6:$C$1005,$C755,Con_ve!$I$6:$I$1005,"Fechada",Con_ve!$Q$6:$Q$1005,Cad_cl!AR$5)))</f>
        <v/>
      </c>
      <c r="AS755" s="134" t="str">
        <f>IF(ISERR(IF($C755="","",SUMIFS(Con_ve!$F$6:$F$1005,Con_ve!$C$6:$C$1005,$C755,Con_ve!$I$6:$I$1005,"Fechada",Con_ve!$Q$6:$Q$1005,Cad_cl!AS$5))),"",IF($C755="","",SUMIFS(Con_ve!$F$6:$F$1005,Con_ve!$C$6:$C$1005,$C755,Con_ve!$I$6:$I$1005,"Fechada",Con_ve!$Q$6:$Q$1005,Cad_cl!AS$5)))</f>
        <v/>
      </c>
      <c r="AT755" s="134" t="str">
        <f>IF(ISERR(IF($C755="","",SUMIFS(Con_ve!$F$6:$F$1005,Con_ve!$C$6:$C$1005,$C755,Con_ve!$I$6:$I$1005,"Fechada",Con_ve!$Q$6:$Q$1005,Cad_cl!AT$5))),"",IF($C755="","",SUMIFS(Con_ve!$F$6:$F$1005,Con_ve!$C$6:$C$1005,$C755,Con_ve!$I$6:$I$1005,"Fechada",Con_ve!$Q$6:$Q$1005,Cad_cl!AT$5)))</f>
        <v/>
      </c>
      <c r="AU755" s="134" t="str">
        <f>IF(ISERR(IF($C755="","",SUMIFS(Con_ve!$F$6:$F$1005,Con_ve!$C$6:$C$1005,$C755,Con_ve!$I$6:$I$1005,"Fechada",Con_ve!$Q$6:$Q$1005,Cad_cl!AU$5))),"",IF($C755="","",SUMIFS(Con_ve!$F$6:$F$1005,Con_ve!$C$6:$C$1005,$C755,Con_ve!$I$6:$I$1005,"Fechada",Con_ve!$Q$6:$Q$1005,Cad_cl!AU$5)))</f>
        <v/>
      </c>
      <c r="AV755" s="134" t="str">
        <f>IF(ISERR(IF($C755="","",SUMIFS(Con_ve!$F$6:$F$1005,Con_ve!$C$6:$C$1005,$C755,Con_ve!$I$6:$I$1005,"Fechada",Con_ve!$Q$6:$Q$1005,Cad_cl!AV$5))),"",IF($C755="","",SUMIFS(Con_ve!$F$6:$F$1005,Con_ve!$C$6:$C$1005,$C755,Con_ve!$I$6:$I$1005,"Fechada",Con_ve!$Q$6:$Q$1005,Cad_cl!AV$5)))</f>
        <v/>
      </c>
      <c r="AW755" s="134" t="str">
        <f>IF(ISERR(IF($C755="","",SUMIFS(Con_ve!$F$6:$F$1005,Con_ve!$C$6:$C$1005,$C755,Con_ve!$I$6:$I$1005,"Fechada",Con_ve!$Q$6:$Q$1005,Cad_cl!AW$5))),"",IF($C755="","",SUMIFS(Con_ve!$F$6:$F$1005,Con_ve!$C$6:$C$1005,$C755,Con_ve!$I$6:$I$1005,"Fechada",Con_ve!$Q$6:$Q$1005,Cad_cl!AW$5)))</f>
        <v/>
      </c>
      <c r="AX755" s="134" t="str">
        <f>IF(ISERR(IF($C755="","",SUMIFS(Con_ve!$F$6:$F$1005,Con_ve!$C$6:$C$1005,$C755,Con_ve!$I$6:$I$1005,"Fechada",Con_ve!$Q$6:$Q$1005,Cad_cl!AX$5))),"",IF($C755="","",SUMIFS(Con_ve!$F$6:$F$1005,Con_ve!$C$6:$C$1005,$C755,Con_ve!$I$6:$I$1005,"Fechada",Con_ve!$Q$6:$Q$1005,Cad_cl!AX$5)))</f>
        <v/>
      </c>
      <c r="AY755" s="134" t="str">
        <f>IF(ISERR(IF($C755="","",SUMIFS(Con_ve!$F$6:$F$1005,Con_ve!$C$6:$C$1005,$C755,Con_ve!$I$6:$I$1005,"Fechada",Con_ve!$Q$6:$Q$1005,Cad_cl!AY$5))),"",IF($C755="","",SUMIFS(Con_ve!$F$6:$F$1005,Con_ve!$C$6:$C$1005,$C755,Con_ve!$I$6:$I$1005,"Fechada",Con_ve!$Q$6:$Q$1005,Cad_cl!AY$5)))</f>
        <v/>
      </c>
      <c r="AZ755" s="134" t="str">
        <f>IF(ISERR(IF($C755="","",SUMIFS(Con_ve!$F$6:$F$1005,Con_ve!$C$6:$C$1005,$C755,Con_ve!$I$6:$I$1005,"Fechada",Con_ve!$Q$6:$Q$1005,Cad_cl!AZ$5))),"",IF($C755="","",SUMIFS(Con_ve!$F$6:$F$1005,Con_ve!$C$6:$C$1005,$C755,Con_ve!$I$6:$I$1005,"Fechada",Con_ve!$Q$6:$Q$1005,Cad_cl!AZ$5)))</f>
        <v/>
      </c>
      <c r="BA755" s="134" t="str">
        <f>IF(ISERR(IF($C755="","",SUMIFS(Con_ve!$F$6:$F$1005,Con_ve!$C$6:$C$1005,$C755,Con_ve!$I$6:$I$1005,"Fechada",Con_ve!$Q$6:$Q$1005,Cad_cl!BA$5))),"",IF($C755="","",SUMIFS(Con_ve!$F$6:$F$1005,Con_ve!$C$6:$C$1005,$C755,Con_ve!$I$6:$I$1005,"Fechada",Con_ve!$Q$6:$Q$1005,Cad_cl!BA$5)))</f>
        <v/>
      </c>
      <c r="BB755" s="134">
        <f t="shared" si="33"/>
        <v>0</v>
      </c>
      <c r="BD755" s="134" t="str">
        <f>IF(ISERR(IF($C755="","",SUMIFS(Con_ve!$F$6:$F$1005,Con_ve!$C$6:$C$1005,$C755,Con_ve!$I$6:$I$1005,"Em negociação",Con_ve!$Q$6:$Q$1005,Cad_cl!BD$5))),"",IF($C755="","",SUMIFS(Con_ve!$F$6:$F$1005,Con_ve!$C$6:$C$1005,$C755,Con_ve!$I$6:$I$1005,"Em negociação",Con_ve!$Q$6:$Q$1005,Cad_cl!BD$5)))</f>
        <v/>
      </c>
      <c r="BE755" s="134" t="str">
        <f>IF(ISERR(IF($C755="","",SUMIFS(Con_ve!$F$6:$F$1005,Con_ve!$C$6:$C$1005,$C755,Con_ve!$I$6:$I$1005,"Em negociação",Con_ve!$Q$6:$Q$1005,Cad_cl!BE$5))),"",IF($C755="","",SUMIFS(Con_ve!$F$6:$F$1005,Con_ve!$C$6:$C$1005,$C755,Con_ve!$I$6:$I$1005,"Em negociação",Con_ve!$Q$6:$Q$1005,Cad_cl!BE$5)))</f>
        <v/>
      </c>
      <c r="BF755" s="134" t="str">
        <f>IF(ISERR(IF($C755="","",SUMIFS(Con_ve!$F$6:$F$1005,Con_ve!$C$6:$C$1005,$C755,Con_ve!$I$6:$I$1005,"Em negociação",Con_ve!$Q$6:$Q$1005,Cad_cl!BF$5))),"",IF($C755="","",SUMIFS(Con_ve!$F$6:$F$1005,Con_ve!$C$6:$C$1005,$C755,Con_ve!$I$6:$I$1005,"Em negociação",Con_ve!$Q$6:$Q$1005,Cad_cl!BF$5)))</f>
        <v/>
      </c>
      <c r="BG755" s="134" t="str">
        <f>IF(ISERR(IF($C755="","",SUMIFS(Con_ve!$F$6:$F$1005,Con_ve!$C$6:$C$1005,$C755,Con_ve!$I$6:$I$1005,"Em negociação",Con_ve!$Q$6:$Q$1005,Cad_cl!BG$5))),"",IF($C755="","",SUMIFS(Con_ve!$F$6:$F$1005,Con_ve!$C$6:$C$1005,$C755,Con_ve!$I$6:$I$1005,"Em negociação",Con_ve!$Q$6:$Q$1005,Cad_cl!BG$5)))</f>
        <v/>
      </c>
      <c r="BH755" s="134" t="str">
        <f>IF(ISERR(IF($C755="","",SUMIFS(Con_ve!$F$6:$F$1005,Con_ve!$C$6:$C$1005,$C755,Con_ve!$I$6:$I$1005,"Em negociação",Con_ve!$Q$6:$Q$1005,Cad_cl!BH$5))),"",IF($C755="","",SUMIFS(Con_ve!$F$6:$F$1005,Con_ve!$C$6:$C$1005,$C755,Con_ve!$I$6:$I$1005,"Em negociação",Con_ve!$Q$6:$Q$1005,Cad_cl!BH$5)))</f>
        <v/>
      </c>
      <c r="BI755" s="134" t="str">
        <f>IF(ISERR(IF($C755="","",SUMIFS(Con_ve!$F$6:$F$1005,Con_ve!$C$6:$C$1005,$C755,Con_ve!$I$6:$I$1005,"Em negociação",Con_ve!$Q$6:$Q$1005,Cad_cl!BI$5))),"",IF($C755="","",SUMIFS(Con_ve!$F$6:$F$1005,Con_ve!$C$6:$C$1005,$C755,Con_ve!$I$6:$I$1005,"Em negociação",Con_ve!$Q$6:$Q$1005,Cad_cl!BI$5)))</f>
        <v/>
      </c>
      <c r="BJ755" s="134" t="str">
        <f>IF(ISERR(IF($C755="","",SUMIFS(Con_ve!$F$6:$F$1005,Con_ve!$C$6:$C$1005,$C755,Con_ve!$I$6:$I$1005,"Em negociação",Con_ve!$Q$6:$Q$1005,Cad_cl!BJ$5))),"",IF($C755="","",SUMIFS(Con_ve!$F$6:$F$1005,Con_ve!$C$6:$C$1005,$C755,Con_ve!$I$6:$I$1005,"Em negociação",Con_ve!$Q$6:$Q$1005,Cad_cl!BJ$5)))</f>
        <v/>
      </c>
      <c r="BK755" s="134" t="str">
        <f>IF(ISERR(IF($C755="","",SUMIFS(Con_ve!$F$6:$F$1005,Con_ve!$C$6:$C$1005,$C755,Con_ve!$I$6:$I$1005,"Em negociação",Con_ve!$Q$6:$Q$1005,Cad_cl!BK$5))),"",IF($C755="","",SUMIFS(Con_ve!$F$6:$F$1005,Con_ve!$C$6:$C$1005,$C755,Con_ve!$I$6:$I$1005,"Em negociação",Con_ve!$Q$6:$Q$1005,Cad_cl!BK$5)))</f>
        <v/>
      </c>
      <c r="BL755" s="134" t="str">
        <f>IF(ISERR(IF($C755="","",SUMIFS(Con_ve!$F$6:$F$1005,Con_ve!$C$6:$C$1005,$C755,Con_ve!$I$6:$I$1005,"Em negociação",Con_ve!$Q$6:$Q$1005,Cad_cl!BL$5))),"",IF($C755="","",SUMIFS(Con_ve!$F$6:$F$1005,Con_ve!$C$6:$C$1005,$C755,Con_ve!$I$6:$I$1005,"Em negociação",Con_ve!$Q$6:$Q$1005,Cad_cl!BL$5)))</f>
        <v/>
      </c>
      <c r="BM755" s="134" t="str">
        <f>IF(ISERR(IF($C755="","",SUMIFS(Con_ve!$F$6:$F$1005,Con_ve!$C$6:$C$1005,$C755,Con_ve!$I$6:$I$1005,"Em negociação",Con_ve!$Q$6:$Q$1005,Cad_cl!BM$5))),"",IF($C755="","",SUMIFS(Con_ve!$F$6:$F$1005,Con_ve!$C$6:$C$1005,$C755,Con_ve!$I$6:$I$1005,"Em negociação",Con_ve!$Q$6:$Q$1005,Cad_cl!BM$5)))</f>
        <v/>
      </c>
      <c r="BN755" s="134" t="str">
        <f>IF(ISERR(IF($C755="","",SUMIFS(Con_ve!$F$6:$F$1005,Con_ve!$C$6:$C$1005,$C755,Con_ve!$I$6:$I$1005,"Em negociação",Con_ve!$Q$6:$Q$1005,Cad_cl!BN$5))),"",IF($C755="","",SUMIFS(Con_ve!$F$6:$F$1005,Con_ve!$C$6:$C$1005,$C755,Con_ve!$I$6:$I$1005,"Em negociação",Con_ve!$Q$6:$Q$1005,Cad_cl!BN$5)))</f>
        <v/>
      </c>
      <c r="BO755" s="134" t="str">
        <f>IF(ISERR(IF($C755="","",SUMIFS(Con_ve!$F$6:$F$1005,Con_ve!$C$6:$C$1005,$C755,Con_ve!$I$6:$I$1005,"Em negociação",Con_ve!$Q$6:$Q$1005,Cad_cl!BO$5))),"",IF($C755="","",SUMIFS(Con_ve!$F$6:$F$1005,Con_ve!$C$6:$C$1005,$C755,Con_ve!$I$6:$I$1005,"Em negociação",Con_ve!$Q$6:$Q$1005,Cad_cl!BO$5)))</f>
        <v/>
      </c>
      <c r="BP755" s="134">
        <f t="shared" si="34"/>
        <v>0</v>
      </c>
      <c r="BR755" s="125" t="str">
        <f>IF(ISERR(IF(AND($I755=Re_lo!$E$5,BR$5=VLOOKUP(Re_lo!$H$5,Re_lo!$N$5:$O$16,2,0)),AP755,"")),"",IF(AND($I755=Re_lo!$E$5,BR$5=VLOOKUP(Re_lo!$H$5,Re_lo!$N$5:$O$16,2,0)),AP755,""))</f>
        <v/>
      </c>
      <c r="BS755" s="125" t="str">
        <f>IF(ISERR(IF(AND($I755=Re_lo!$E$5,BS$5=VLOOKUP(Re_lo!$H$5,Re_lo!$N$5:$O$16,2,0)),AQ755,"")),"",IF(AND($I755=Re_lo!$E$5,BS$5=VLOOKUP(Re_lo!$H$5,Re_lo!$N$5:$O$16,2,0)),AQ755,""))</f>
        <v/>
      </c>
      <c r="BT755" s="125" t="str">
        <f>IF(ISERR(IF(AND($I755=Re_lo!$E$5,BT$5=VLOOKUP(Re_lo!$H$5,Re_lo!$N$5:$O$16,2,0)),AR755,"")),"",IF(AND($I755=Re_lo!$E$5,BT$5=VLOOKUP(Re_lo!$H$5,Re_lo!$N$5:$O$16,2,0)),AR755,""))</f>
        <v/>
      </c>
      <c r="BU755" s="125" t="str">
        <f>IF(ISERR(IF(AND($I755=Re_lo!$E$5,BU$5=VLOOKUP(Re_lo!$H$5,Re_lo!$N$5:$O$16,2,0)),AS755,"")),"",IF(AND($I755=Re_lo!$E$5,BU$5=VLOOKUP(Re_lo!$H$5,Re_lo!$N$5:$O$16,2,0)),AS755,""))</f>
        <v/>
      </c>
      <c r="BV755" s="125" t="str">
        <f>IF(ISERR(IF(AND($I755=Re_lo!$E$5,BV$5=VLOOKUP(Re_lo!$H$5,Re_lo!$N$5:$O$16,2,0)),AT755,"")),"",IF(AND($I755=Re_lo!$E$5,BV$5=VLOOKUP(Re_lo!$H$5,Re_lo!$N$5:$O$16,2,0)),AT755,""))</f>
        <v/>
      </c>
      <c r="BW755" s="125" t="str">
        <f>IF(ISERR(IF(AND($I755=Re_lo!$E$5,BW$5=VLOOKUP(Re_lo!$H$5,Re_lo!$N$5:$O$16,2,0)),AU755,"")),"",IF(AND($I755=Re_lo!$E$5,BW$5=VLOOKUP(Re_lo!$H$5,Re_lo!$N$5:$O$16,2,0)),AU755,""))</f>
        <v/>
      </c>
      <c r="BX755" s="125" t="str">
        <f>IF(ISERR(IF(AND($I755=Re_lo!$E$5,BX$5=VLOOKUP(Re_lo!$H$5,Re_lo!$N$5:$O$16,2,0)),AV755,"")),"",IF(AND($I755=Re_lo!$E$5,BX$5=VLOOKUP(Re_lo!$H$5,Re_lo!$N$5:$O$16,2,0)),AV755,""))</f>
        <v/>
      </c>
      <c r="BY755" s="125" t="str">
        <f>IF(ISERR(IF(AND($I755=Re_lo!$E$5,BY$5=VLOOKUP(Re_lo!$H$5,Re_lo!$N$5:$O$16,2,0)),AW755,"")),"",IF(AND($I755=Re_lo!$E$5,BY$5=VLOOKUP(Re_lo!$H$5,Re_lo!$N$5:$O$16,2,0)),AW755,""))</f>
        <v/>
      </c>
      <c r="BZ755" s="125" t="str">
        <f>IF(ISERR(IF(AND($I755=Re_lo!$E$5,BZ$5=VLOOKUP(Re_lo!$H$5,Re_lo!$N$5:$O$16,2,0)),AX755,"")),"",IF(AND($I755=Re_lo!$E$5,BZ$5=VLOOKUP(Re_lo!$H$5,Re_lo!$N$5:$O$16,2,0)),AX755,""))</f>
        <v/>
      </c>
      <c r="CA755" s="125" t="str">
        <f>IF(ISERR(IF(AND($I755=Re_lo!$E$5,CA$5=VLOOKUP(Re_lo!$H$5,Re_lo!$N$5:$O$16,2,0)),AY755,"")),"",IF(AND($I755=Re_lo!$E$5,CA$5=VLOOKUP(Re_lo!$H$5,Re_lo!$N$5:$O$16,2,0)),AY755,""))</f>
        <v/>
      </c>
      <c r="CB755" s="125" t="str">
        <f>IF(ISERR(IF(AND($I755=Re_lo!$E$5,CB$5=VLOOKUP(Re_lo!$H$5,Re_lo!$N$5:$O$16,2,0)),AZ755,"")),"",IF(AND($I755=Re_lo!$E$5,CB$5=VLOOKUP(Re_lo!$H$5,Re_lo!$N$5:$O$16,2,0)),AZ755,""))</f>
        <v/>
      </c>
      <c r="CC755" s="125" t="str">
        <f>IF(ISERR(IF(AND($I755=Re_lo!$E$5,CC$5=VLOOKUP(Re_lo!$H$5,Re_lo!$N$5:$O$16,2,0)),BA755,"")),"",IF(AND($I755=Re_lo!$E$5,CC$5=VLOOKUP(Re_lo!$H$5,Re_lo!$N$5:$O$16,2,0)),BA755,""))</f>
        <v/>
      </c>
      <c r="CD755" s="125" t="str">
        <f>IF(ISERR(IF(AND($I755=Re_lo!$E$5,CD$5=VLOOKUP(Re_lo!$H$5,Re_lo!$N$5:$O$16,2,0)),BB755,"")),"",IF(AND($I755=Re_lo!$E$5,CD$5=VLOOKUP(Re_lo!$H$5,Re_lo!$N$5:$O$16,2,0)),BB755,""))</f>
        <v/>
      </c>
      <c r="CF755" s="125" t="str">
        <f>IF($C755="","",COUNTIFS(Con_ve!$C$6:$C$1005,$C755,Con_ve!$Q$6:$Q$1005,Cad_cl!CF$5))</f>
        <v/>
      </c>
      <c r="CG755" s="125" t="str">
        <f>IF($C755="","",COUNTIFS(Con_ve!$C$6:$C$1005,$C755,Con_ve!$Q$6:$Q$1005,Cad_cl!CG$5))</f>
        <v/>
      </c>
      <c r="CH755" s="125" t="str">
        <f>IF($C755="","",COUNTIFS(Con_ve!$C$6:$C$1005,$C755,Con_ve!$Q$6:$Q$1005,Cad_cl!CH$5))</f>
        <v/>
      </c>
      <c r="CI755" s="125" t="str">
        <f>IF($C755="","",COUNTIFS(Con_ve!$C$6:$C$1005,$C755,Con_ve!$Q$6:$Q$1005,Cad_cl!CI$5))</f>
        <v/>
      </c>
      <c r="CJ755" s="125" t="str">
        <f>IF($C755="","",COUNTIFS(Con_ve!$C$6:$C$1005,$C755,Con_ve!$Q$6:$Q$1005,Cad_cl!CJ$5))</f>
        <v/>
      </c>
      <c r="CK755" s="125" t="str">
        <f>IF($C755="","",COUNTIFS(Con_ve!$C$6:$C$1005,$C755,Con_ve!$Q$6:$Q$1005,Cad_cl!CK$5))</f>
        <v/>
      </c>
      <c r="CL755" s="125" t="str">
        <f>IF($C755="","",COUNTIFS(Con_ve!$C$6:$C$1005,$C755,Con_ve!$Q$6:$Q$1005,Cad_cl!CL$5))</f>
        <v/>
      </c>
      <c r="CM755" s="125" t="str">
        <f>IF($C755="","",COUNTIFS(Con_ve!$C$6:$C$1005,$C755,Con_ve!$Q$6:$Q$1005,Cad_cl!CM$5))</f>
        <v/>
      </c>
      <c r="CN755" s="125" t="str">
        <f>IF($C755="","",COUNTIFS(Con_ve!$C$6:$C$1005,$C755,Con_ve!$Q$6:$Q$1005,Cad_cl!CN$5))</f>
        <v/>
      </c>
      <c r="CO755" s="125" t="str">
        <f>IF($C755="","",COUNTIFS(Con_ve!$C$6:$C$1005,$C755,Con_ve!$Q$6:$Q$1005,Cad_cl!CO$5))</f>
        <v/>
      </c>
      <c r="CP755" s="125" t="str">
        <f>IF($C755="","",COUNTIFS(Con_ve!$C$6:$C$1005,$C755,Con_ve!$Q$6:$Q$1005,Cad_cl!CP$5))</f>
        <v/>
      </c>
      <c r="CQ755" s="125" t="str">
        <f>IF($C755="","",COUNTIFS(Con_ve!$C$6:$C$1005,$C755,Con_ve!$Q$6:$Q$1005,Cad_cl!CQ$5))</f>
        <v/>
      </c>
      <c r="CR755" s="125">
        <f t="shared" si="35"/>
        <v>0</v>
      </c>
    </row>
    <row r="756" spans="3:96" ht="30" customHeight="1">
      <c r="C756" s="153"/>
      <c r="D756" s="153"/>
      <c r="E756" s="154"/>
      <c r="F756" s="153"/>
      <c r="G756" s="155"/>
      <c r="H756" s="153"/>
      <c r="I756" s="153"/>
      <c r="J756" s="132" t="s">
        <v>309</v>
      </c>
      <c r="K756" s="133" t="s">
        <v>309</v>
      </c>
      <c r="L756" s="153"/>
      <c r="M756" s="153"/>
      <c r="N756" s="153"/>
      <c r="O756" s="153"/>
      <c r="P756" s="153"/>
      <c r="Q756" s="153"/>
      <c r="AP756" s="134" t="str">
        <f>IF(ISERR(IF($C756="","",SUMIFS(Con_ve!$F$6:$F$1005,Con_ve!$C$6:$C$1005,$C756,Con_ve!$I$6:$I$1005,"Fechada",Con_ve!$Q$6:$Q$1005,Cad_cl!AP$5))),"",IF($C756="","",SUMIFS(Con_ve!$F$6:$F$1005,Con_ve!$C$6:$C$1005,$C756,Con_ve!$I$6:$I$1005,"Fechada",Con_ve!$Q$6:$Q$1005,Cad_cl!AP$5)))</f>
        <v/>
      </c>
      <c r="AQ756" s="134" t="str">
        <f>IF(ISERR(IF($C756="","",SUMIFS(Con_ve!$F$6:$F$1005,Con_ve!$C$6:$C$1005,$C756,Con_ve!$I$6:$I$1005,"Fechada",Con_ve!$Q$6:$Q$1005,Cad_cl!AQ$5))),"",IF($C756="","",SUMIFS(Con_ve!$F$6:$F$1005,Con_ve!$C$6:$C$1005,$C756,Con_ve!$I$6:$I$1005,"Fechada",Con_ve!$Q$6:$Q$1005,Cad_cl!AQ$5)))</f>
        <v/>
      </c>
      <c r="AR756" s="134" t="str">
        <f>IF(ISERR(IF($C756="","",SUMIFS(Con_ve!$F$6:$F$1005,Con_ve!$C$6:$C$1005,$C756,Con_ve!$I$6:$I$1005,"Fechada",Con_ve!$Q$6:$Q$1005,Cad_cl!AR$5))),"",IF($C756="","",SUMIFS(Con_ve!$F$6:$F$1005,Con_ve!$C$6:$C$1005,$C756,Con_ve!$I$6:$I$1005,"Fechada",Con_ve!$Q$6:$Q$1005,Cad_cl!AR$5)))</f>
        <v/>
      </c>
      <c r="AS756" s="134" t="str">
        <f>IF(ISERR(IF($C756="","",SUMIFS(Con_ve!$F$6:$F$1005,Con_ve!$C$6:$C$1005,$C756,Con_ve!$I$6:$I$1005,"Fechada",Con_ve!$Q$6:$Q$1005,Cad_cl!AS$5))),"",IF($C756="","",SUMIFS(Con_ve!$F$6:$F$1005,Con_ve!$C$6:$C$1005,$C756,Con_ve!$I$6:$I$1005,"Fechada",Con_ve!$Q$6:$Q$1005,Cad_cl!AS$5)))</f>
        <v/>
      </c>
      <c r="AT756" s="134" t="str">
        <f>IF(ISERR(IF($C756="","",SUMIFS(Con_ve!$F$6:$F$1005,Con_ve!$C$6:$C$1005,$C756,Con_ve!$I$6:$I$1005,"Fechada",Con_ve!$Q$6:$Q$1005,Cad_cl!AT$5))),"",IF($C756="","",SUMIFS(Con_ve!$F$6:$F$1005,Con_ve!$C$6:$C$1005,$C756,Con_ve!$I$6:$I$1005,"Fechada",Con_ve!$Q$6:$Q$1005,Cad_cl!AT$5)))</f>
        <v/>
      </c>
      <c r="AU756" s="134" t="str">
        <f>IF(ISERR(IF($C756="","",SUMIFS(Con_ve!$F$6:$F$1005,Con_ve!$C$6:$C$1005,$C756,Con_ve!$I$6:$I$1005,"Fechada",Con_ve!$Q$6:$Q$1005,Cad_cl!AU$5))),"",IF($C756="","",SUMIFS(Con_ve!$F$6:$F$1005,Con_ve!$C$6:$C$1005,$C756,Con_ve!$I$6:$I$1005,"Fechada",Con_ve!$Q$6:$Q$1005,Cad_cl!AU$5)))</f>
        <v/>
      </c>
      <c r="AV756" s="134" t="str">
        <f>IF(ISERR(IF($C756="","",SUMIFS(Con_ve!$F$6:$F$1005,Con_ve!$C$6:$C$1005,$C756,Con_ve!$I$6:$I$1005,"Fechada",Con_ve!$Q$6:$Q$1005,Cad_cl!AV$5))),"",IF($C756="","",SUMIFS(Con_ve!$F$6:$F$1005,Con_ve!$C$6:$C$1005,$C756,Con_ve!$I$6:$I$1005,"Fechada",Con_ve!$Q$6:$Q$1005,Cad_cl!AV$5)))</f>
        <v/>
      </c>
      <c r="AW756" s="134" t="str">
        <f>IF(ISERR(IF($C756="","",SUMIFS(Con_ve!$F$6:$F$1005,Con_ve!$C$6:$C$1005,$C756,Con_ve!$I$6:$I$1005,"Fechada",Con_ve!$Q$6:$Q$1005,Cad_cl!AW$5))),"",IF($C756="","",SUMIFS(Con_ve!$F$6:$F$1005,Con_ve!$C$6:$C$1005,$C756,Con_ve!$I$6:$I$1005,"Fechada",Con_ve!$Q$6:$Q$1005,Cad_cl!AW$5)))</f>
        <v/>
      </c>
      <c r="AX756" s="134" t="str">
        <f>IF(ISERR(IF($C756="","",SUMIFS(Con_ve!$F$6:$F$1005,Con_ve!$C$6:$C$1005,$C756,Con_ve!$I$6:$I$1005,"Fechada",Con_ve!$Q$6:$Q$1005,Cad_cl!AX$5))),"",IF($C756="","",SUMIFS(Con_ve!$F$6:$F$1005,Con_ve!$C$6:$C$1005,$C756,Con_ve!$I$6:$I$1005,"Fechada",Con_ve!$Q$6:$Q$1005,Cad_cl!AX$5)))</f>
        <v/>
      </c>
      <c r="AY756" s="134" t="str">
        <f>IF(ISERR(IF($C756="","",SUMIFS(Con_ve!$F$6:$F$1005,Con_ve!$C$6:$C$1005,$C756,Con_ve!$I$6:$I$1005,"Fechada",Con_ve!$Q$6:$Q$1005,Cad_cl!AY$5))),"",IF($C756="","",SUMIFS(Con_ve!$F$6:$F$1005,Con_ve!$C$6:$C$1005,$C756,Con_ve!$I$6:$I$1005,"Fechada",Con_ve!$Q$6:$Q$1005,Cad_cl!AY$5)))</f>
        <v/>
      </c>
      <c r="AZ756" s="134" t="str">
        <f>IF(ISERR(IF($C756="","",SUMIFS(Con_ve!$F$6:$F$1005,Con_ve!$C$6:$C$1005,$C756,Con_ve!$I$6:$I$1005,"Fechada",Con_ve!$Q$6:$Q$1005,Cad_cl!AZ$5))),"",IF($C756="","",SUMIFS(Con_ve!$F$6:$F$1005,Con_ve!$C$6:$C$1005,$C756,Con_ve!$I$6:$I$1005,"Fechada",Con_ve!$Q$6:$Q$1005,Cad_cl!AZ$5)))</f>
        <v/>
      </c>
      <c r="BA756" s="134" t="str">
        <f>IF(ISERR(IF($C756="","",SUMIFS(Con_ve!$F$6:$F$1005,Con_ve!$C$6:$C$1005,$C756,Con_ve!$I$6:$I$1005,"Fechada",Con_ve!$Q$6:$Q$1005,Cad_cl!BA$5))),"",IF($C756="","",SUMIFS(Con_ve!$F$6:$F$1005,Con_ve!$C$6:$C$1005,$C756,Con_ve!$I$6:$I$1005,"Fechada",Con_ve!$Q$6:$Q$1005,Cad_cl!BA$5)))</f>
        <v/>
      </c>
      <c r="BB756" s="134">
        <f t="shared" si="33"/>
        <v>0</v>
      </c>
      <c r="BD756" s="134" t="str">
        <f>IF(ISERR(IF($C756="","",SUMIFS(Con_ve!$F$6:$F$1005,Con_ve!$C$6:$C$1005,$C756,Con_ve!$I$6:$I$1005,"Em negociação",Con_ve!$Q$6:$Q$1005,Cad_cl!BD$5))),"",IF($C756="","",SUMIFS(Con_ve!$F$6:$F$1005,Con_ve!$C$6:$C$1005,$C756,Con_ve!$I$6:$I$1005,"Em negociação",Con_ve!$Q$6:$Q$1005,Cad_cl!BD$5)))</f>
        <v/>
      </c>
      <c r="BE756" s="134" t="str">
        <f>IF(ISERR(IF($C756="","",SUMIFS(Con_ve!$F$6:$F$1005,Con_ve!$C$6:$C$1005,$C756,Con_ve!$I$6:$I$1005,"Em negociação",Con_ve!$Q$6:$Q$1005,Cad_cl!BE$5))),"",IF($C756="","",SUMIFS(Con_ve!$F$6:$F$1005,Con_ve!$C$6:$C$1005,$C756,Con_ve!$I$6:$I$1005,"Em negociação",Con_ve!$Q$6:$Q$1005,Cad_cl!BE$5)))</f>
        <v/>
      </c>
      <c r="BF756" s="134" t="str">
        <f>IF(ISERR(IF($C756="","",SUMIFS(Con_ve!$F$6:$F$1005,Con_ve!$C$6:$C$1005,$C756,Con_ve!$I$6:$I$1005,"Em negociação",Con_ve!$Q$6:$Q$1005,Cad_cl!BF$5))),"",IF($C756="","",SUMIFS(Con_ve!$F$6:$F$1005,Con_ve!$C$6:$C$1005,$C756,Con_ve!$I$6:$I$1005,"Em negociação",Con_ve!$Q$6:$Q$1005,Cad_cl!BF$5)))</f>
        <v/>
      </c>
      <c r="BG756" s="134" t="str">
        <f>IF(ISERR(IF($C756="","",SUMIFS(Con_ve!$F$6:$F$1005,Con_ve!$C$6:$C$1005,$C756,Con_ve!$I$6:$I$1005,"Em negociação",Con_ve!$Q$6:$Q$1005,Cad_cl!BG$5))),"",IF($C756="","",SUMIFS(Con_ve!$F$6:$F$1005,Con_ve!$C$6:$C$1005,$C756,Con_ve!$I$6:$I$1005,"Em negociação",Con_ve!$Q$6:$Q$1005,Cad_cl!BG$5)))</f>
        <v/>
      </c>
      <c r="BH756" s="134" t="str">
        <f>IF(ISERR(IF($C756="","",SUMIFS(Con_ve!$F$6:$F$1005,Con_ve!$C$6:$C$1005,$C756,Con_ve!$I$6:$I$1005,"Em negociação",Con_ve!$Q$6:$Q$1005,Cad_cl!BH$5))),"",IF($C756="","",SUMIFS(Con_ve!$F$6:$F$1005,Con_ve!$C$6:$C$1005,$C756,Con_ve!$I$6:$I$1005,"Em negociação",Con_ve!$Q$6:$Q$1005,Cad_cl!BH$5)))</f>
        <v/>
      </c>
      <c r="BI756" s="134" t="str">
        <f>IF(ISERR(IF($C756="","",SUMIFS(Con_ve!$F$6:$F$1005,Con_ve!$C$6:$C$1005,$C756,Con_ve!$I$6:$I$1005,"Em negociação",Con_ve!$Q$6:$Q$1005,Cad_cl!BI$5))),"",IF($C756="","",SUMIFS(Con_ve!$F$6:$F$1005,Con_ve!$C$6:$C$1005,$C756,Con_ve!$I$6:$I$1005,"Em negociação",Con_ve!$Q$6:$Q$1005,Cad_cl!BI$5)))</f>
        <v/>
      </c>
      <c r="BJ756" s="134" t="str">
        <f>IF(ISERR(IF($C756="","",SUMIFS(Con_ve!$F$6:$F$1005,Con_ve!$C$6:$C$1005,$C756,Con_ve!$I$6:$I$1005,"Em negociação",Con_ve!$Q$6:$Q$1005,Cad_cl!BJ$5))),"",IF($C756="","",SUMIFS(Con_ve!$F$6:$F$1005,Con_ve!$C$6:$C$1005,$C756,Con_ve!$I$6:$I$1005,"Em negociação",Con_ve!$Q$6:$Q$1005,Cad_cl!BJ$5)))</f>
        <v/>
      </c>
      <c r="BK756" s="134" t="str">
        <f>IF(ISERR(IF($C756="","",SUMIFS(Con_ve!$F$6:$F$1005,Con_ve!$C$6:$C$1005,$C756,Con_ve!$I$6:$I$1005,"Em negociação",Con_ve!$Q$6:$Q$1005,Cad_cl!BK$5))),"",IF($C756="","",SUMIFS(Con_ve!$F$6:$F$1005,Con_ve!$C$6:$C$1005,$C756,Con_ve!$I$6:$I$1005,"Em negociação",Con_ve!$Q$6:$Q$1005,Cad_cl!BK$5)))</f>
        <v/>
      </c>
      <c r="BL756" s="134" t="str">
        <f>IF(ISERR(IF($C756="","",SUMIFS(Con_ve!$F$6:$F$1005,Con_ve!$C$6:$C$1005,$C756,Con_ve!$I$6:$I$1005,"Em negociação",Con_ve!$Q$6:$Q$1005,Cad_cl!BL$5))),"",IF($C756="","",SUMIFS(Con_ve!$F$6:$F$1005,Con_ve!$C$6:$C$1005,$C756,Con_ve!$I$6:$I$1005,"Em negociação",Con_ve!$Q$6:$Q$1005,Cad_cl!BL$5)))</f>
        <v/>
      </c>
      <c r="BM756" s="134" t="str">
        <f>IF(ISERR(IF($C756="","",SUMIFS(Con_ve!$F$6:$F$1005,Con_ve!$C$6:$C$1005,$C756,Con_ve!$I$6:$I$1005,"Em negociação",Con_ve!$Q$6:$Q$1005,Cad_cl!BM$5))),"",IF($C756="","",SUMIFS(Con_ve!$F$6:$F$1005,Con_ve!$C$6:$C$1005,$C756,Con_ve!$I$6:$I$1005,"Em negociação",Con_ve!$Q$6:$Q$1005,Cad_cl!BM$5)))</f>
        <v/>
      </c>
      <c r="BN756" s="134" t="str">
        <f>IF(ISERR(IF($C756="","",SUMIFS(Con_ve!$F$6:$F$1005,Con_ve!$C$6:$C$1005,$C756,Con_ve!$I$6:$I$1005,"Em negociação",Con_ve!$Q$6:$Q$1005,Cad_cl!BN$5))),"",IF($C756="","",SUMIFS(Con_ve!$F$6:$F$1005,Con_ve!$C$6:$C$1005,$C756,Con_ve!$I$6:$I$1005,"Em negociação",Con_ve!$Q$6:$Q$1005,Cad_cl!BN$5)))</f>
        <v/>
      </c>
      <c r="BO756" s="134" t="str">
        <f>IF(ISERR(IF($C756="","",SUMIFS(Con_ve!$F$6:$F$1005,Con_ve!$C$6:$C$1005,$C756,Con_ve!$I$6:$I$1005,"Em negociação",Con_ve!$Q$6:$Q$1005,Cad_cl!BO$5))),"",IF($C756="","",SUMIFS(Con_ve!$F$6:$F$1005,Con_ve!$C$6:$C$1005,$C756,Con_ve!$I$6:$I$1005,"Em negociação",Con_ve!$Q$6:$Q$1005,Cad_cl!BO$5)))</f>
        <v/>
      </c>
      <c r="BP756" s="134">
        <f t="shared" si="34"/>
        <v>0</v>
      </c>
      <c r="BR756" s="125" t="str">
        <f>IF(ISERR(IF(AND($I756=Re_lo!$E$5,BR$5=VLOOKUP(Re_lo!$H$5,Re_lo!$N$5:$O$16,2,0)),AP756,"")),"",IF(AND($I756=Re_lo!$E$5,BR$5=VLOOKUP(Re_lo!$H$5,Re_lo!$N$5:$O$16,2,0)),AP756,""))</f>
        <v/>
      </c>
      <c r="BS756" s="125" t="str">
        <f>IF(ISERR(IF(AND($I756=Re_lo!$E$5,BS$5=VLOOKUP(Re_lo!$H$5,Re_lo!$N$5:$O$16,2,0)),AQ756,"")),"",IF(AND($I756=Re_lo!$E$5,BS$5=VLOOKUP(Re_lo!$H$5,Re_lo!$N$5:$O$16,2,0)),AQ756,""))</f>
        <v/>
      </c>
      <c r="BT756" s="125" t="str">
        <f>IF(ISERR(IF(AND($I756=Re_lo!$E$5,BT$5=VLOOKUP(Re_lo!$H$5,Re_lo!$N$5:$O$16,2,0)),AR756,"")),"",IF(AND($I756=Re_lo!$E$5,BT$5=VLOOKUP(Re_lo!$H$5,Re_lo!$N$5:$O$16,2,0)),AR756,""))</f>
        <v/>
      </c>
      <c r="BU756" s="125" t="str">
        <f>IF(ISERR(IF(AND($I756=Re_lo!$E$5,BU$5=VLOOKUP(Re_lo!$H$5,Re_lo!$N$5:$O$16,2,0)),AS756,"")),"",IF(AND($I756=Re_lo!$E$5,BU$5=VLOOKUP(Re_lo!$H$5,Re_lo!$N$5:$O$16,2,0)),AS756,""))</f>
        <v/>
      </c>
      <c r="BV756" s="125" t="str">
        <f>IF(ISERR(IF(AND($I756=Re_lo!$E$5,BV$5=VLOOKUP(Re_lo!$H$5,Re_lo!$N$5:$O$16,2,0)),AT756,"")),"",IF(AND($I756=Re_lo!$E$5,BV$5=VLOOKUP(Re_lo!$H$5,Re_lo!$N$5:$O$16,2,0)),AT756,""))</f>
        <v/>
      </c>
      <c r="BW756" s="125" t="str">
        <f>IF(ISERR(IF(AND($I756=Re_lo!$E$5,BW$5=VLOOKUP(Re_lo!$H$5,Re_lo!$N$5:$O$16,2,0)),AU756,"")),"",IF(AND($I756=Re_lo!$E$5,BW$5=VLOOKUP(Re_lo!$H$5,Re_lo!$N$5:$O$16,2,0)),AU756,""))</f>
        <v/>
      </c>
      <c r="BX756" s="125" t="str">
        <f>IF(ISERR(IF(AND($I756=Re_lo!$E$5,BX$5=VLOOKUP(Re_lo!$H$5,Re_lo!$N$5:$O$16,2,0)),AV756,"")),"",IF(AND($I756=Re_lo!$E$5,BX$5=VLOOKUP(Re_lo!$H$5,Re_lo!$N$5:$O$16,2,0)),AV756,""))</f>
        <v/>
      </c>
      <c r="BY756" s="125" t="str">
        <f>IF(ISERR(IF(AND($I756=Re_lo!$E$5,BY$5=VLOOKUP(Re_lo!$H$5,Re_lo!$N$5:$O$16,2,0)),AW756,"")),"",IF(AND($I756=Re_lo!$E$5,BY$5=VLOOKUP(Re_lo!$H$5,Re_lo!$N$5:$O$16,2,0)),AW756,""))</f>
        <v/>
      </c>
      <c r="BZ756" s="125" t="str">
        <f>IF(ISERR(IF(AND($I756=Re_lo!$E$5,BZ$5=VLOOKUP(Re_lo!$H$5,Re_lo!$N$5:$O$16,2,0)),AX756,"")),"",IF(AND($I756=Re_lo!$E$5,BZ$5=VLOOKUP(Re_lo!$H$5,Re_lo!$N$5:$O$16,2,0)),AX756,""))</f>
        <v/>
      </c>
      <c r="CA756" s="125" t="str">
        <f>IF(ISERR(IF(AND($I756=Re_lo!$E$5,CA$5=VLOOKUP(Re_lo!$H$5,Re_lo!$N$5:$O$16,2,0)),AY756,"")),"",IF(AND($I756=Re_lo!$E$5,CA$5=VLOOKUP(Re_lo!$H$5,Re_lo!$N$5:$O$16,2,0)),AY756,""))</f>
        <v/>
      </c>
      <c r="CB756" s="125" t="str">
        <f>IF(ISERR(IF(AND($I756=Re_lo!$E$5,CB$5=VLOOKUP(Re_lo!$H$5,Re_lo!$N$5:$O$16,2,0)),AZ756,"")),"",IF(AND($I756=Re_lo!$E$5,CB$5=VLOOKUP(Re_lo!$H$5,Re_lo!$N$5:$O$16,2,0)),AZ756,""))</f>
        <v/>
      </c>
      <c r="CC756" s="125" t="str">
        <f>IF(ISERR(IF(AND($I756=Re_lo!$E$5,CC$5=VLOOKUP(Re_lo!$H$5,Re_lo!$N$5:$O$16,2,0)),BA756,"")),"",IF(AND($I756=Re_lo!$E$5,CC$5=VLOOKUP(Re_lo!$H$5,Re_lo!$N$5:$O$16,2,0)),BA756,""))</f>
        <v/>
      </c>
      <c r="CD756" s="125" t="str">
        <f>IF(ISERR(IF(AND($I756=Re_lo!$E$5,CD$5=VLOOKUP(Re_lo!$H$5,Re_lo!$N$5:$O$16,2,0)),BB756,"")),"",IF(AND($I756=Re_lo!$E$5,CD$5=VLOOKUP(Re_lo!$H$5,Re_lo!$N$5:$O$16,2,0)),BB756,""))</f>
        <v/>
      </c>
      <c r="CF756" s="125" t="str">
        <f>IF($C756="","",COUNTIFS(Con_ve!$C$6:$C$1005,$C756,Con_ve!$Q$6:$Q$1005,Cad_cl!CF$5))</f>
        <v/>
      </c>
      <c r="CG756" s="125" t="str">
        <f>IF($C756="","",COUNTIFS(Con_ve!$C$6:$C$1005,$C756,Con_ve!$Q$6:$Q$1005,Cad_cl!CG$5))</f>
        <v/>
      </c>
      <c r="CH756" s="125" t="str">
        <f>IF($C756="","",COUNTIFS(Con_ve!$C$6:$C$1005,$C756,Con_ve!$Q$6:$Q$1005,Cad_cl!CH$5))</f>
        <v/>
      </c>
      <c r="CI756" s="125" t="str">
        <f>IF($C756="","",COUNTIFS(Con_ve!$C$6:$C$1005,$C756,Con_ve!$Q$6:$Q$1005,Cad_cl!CI$5))</f>
        <v/>
      </c>
      <c r="CJ756" s="125" t="str">
        <f>IF($C756="","",COUNTIFS(Con_ve!$C$6:$C$1005,$C756,Con_ve!$Q$6:$Q$1005,Cad_cl!CJ$5))</f>
        <v/>
      </c>
      <c r="CK756" s="125" t="str">
        <f>IF($C756="","",COUNTIFS(Con_ve!$C$6:$C$1005,$C756,Con_ve!$Q$6:$Q$1005,Cad_cl!CK$5))</f>
        <v/>
      </c>
      <c r="CL756" s="125" t="str">
        <f>IF($C756="","",COUNTIFS(Con_ve!$C$6:$C$1005,$C756,Con_ve!$Q$6:$Q$1005,Cad_cl!CL$5))</f>
        <v/>
      </c>
      <c r="CM756" s="125" t="str">
        <f>IF($C756="","",COUNTIFS(Con_ve!$C$6:$C$1005,$C756,Con_ve!$Q$6:$Q$1005,Cad_cl!CM$5))</f>
        <v/>
      </c>
      <c r="CN756" s="125" t="str">
        <f>IF($C756="","",COUNTIFS(Con_ve!$C$6:$C$1005,$C756,Con_ve!$Q$6:$Q$1005,Cad_cl!CN$5))</f>
        <v/>
      </c>
      <c r="CO756" s="125" t="str">
        <f>IF($C756="","",COUNTIFS(Con_ve!$C$6:$C$1005,$C756,Con_ve!$Q$6:$Q$1005,Cad_cl!CO$5))</f>
        <v/>
      </c>
      <c r="CP756" s="125" t="str">
        <f>IF($C756="","",COUNTIFS(Con_ve!$C$6:$C$1005,$C756,Con_ve!$Q$6:$Q$1005,Cad_cl!CP$5))</f>
        <v/>
      </c>
      <c r="CQ756" s="125" t="str">
        <f>IF($C756="","",COUNTIFS(Con_ve!$C$6:$C$1005,$C756,Con_ve!$Q$6:$Q$1005,Cad_cl!CQ$5))</f>
        <v/>
      </c>
      <c r="CR756" s="125">
        <f t="shared" si="35"/>
        <v>0</v>
      </c>
    </row>
    <row r="757" spans="3:96" ht="30" customHeight="1">
      <c r="C757" s="153"/>
      <c r="D757" s="153"/>
      <c r="E757" s="154"/>
      <c r="F757" s="153"/>
      <c r="G757" s="155"/>
      <c r="H757" s="153"/>
      <c r="I757" s="153"/>
      <c r="J757" s="132" t="s">
        <v>309</v>
      </c>
      <c r="K757" s="133" t="s">
        <v>309</v>
      </c>
      <c r="L757" s="153"/>
      <c r="M757" s="153"/>
      <c r="N757" s="153"/>
      <c r="O757" s="153"/>
      <c r="P757" s="153"/>
      <c r="Q757" s="153"/>
      <c r="AP757" s="134" t="str">
        <f>IF(ISERR(IF($C757="","",SUMIFS(Con_ve!$F$6:$F$1005,Con_ve!$C$6:$C$1005,$C757,Con_ve!$I$6:$I$1005,"Fechada",Con_ve!$Q$6:$Q$1005,Cad_cl!AP$5))),"",IF($C757="","",SUMIFS(Con_ve!$F$6:$F$1005,Con_ve!$C$6:$C$1005,$C757,Con_ve!$I$6:$I$1005,"Fechada",Con_ve!$Q$6:$Q$1005,Cad_cl!AP$5)))</f>
        <v/>
      </c>
      <c r="AQ757" s="134" t="str">
        <f>IF(ISERR(IF($C757="","",SUMIFS(Con_ve!$F$6:$F$1005,Con_ve!$C$6:$C$1005,$C757,Con_ve!$I$6:$I$1005,"Fechada",Con_ve!$Q$6:$Q$1005,Cad_cl!AQ$5))),"",IF($C757="","",SUMIFS(Con_ve!$F$6:$F$1005,Con_ve!$C$6:$C$1005,$C757,Con_ve!$I$6:$I$1005,"Fechada",Con_ve!$Q$6:$Q$1005,Cad_cl!AQ$5)))</f>
        <v/>
      </c>
      <c r="AR757" s="134" t="str">
        <f>IF(ISERR(IF($C757="","",SUMIFS(Con_ve!$F$6:$F$1005,Con_ve!$C$6:$C$1005,$C757,Con_ve!$I$6:$I$1005,"Fechada",Con_ve!$Q$6:$Q$1005,Cad_cl!AR$5))),"",IF($C757="","",SUMIFS(Con_ve!$F$6:$F$1005,Con_ve!$C$6:$C$1005,$C757,Con_ve!$I$6:$I$1005,"Fechada",Con_ve!$Q$6:$Q$1005,Cad_cl!AR$5)))</f>
        <v/>
      </c>
      <c r="AS757" s="134" t="str">
        <f>IF(ISERR(IF($C757="","",SUMIFS(Con_ve!$F$6:$F$1005,Con_ve!$C$6:$C$1005,$C757,Con_ve!$I$6:$I$1005,"Fechada",Con_ve!$Q$6:$Q$1005,Cad_cl!AS$5))),"",IF($C757="","",SUMIFS(Con_ve!$F$6:$F$1005,Con_ve!$C$6:$C$1005,$C757,Con_ve!$I$6:$I$1005,"Fechada",Con_ve!$Q$6:$Q$1005,Cad_cl!AS$5)))</f>
        <v/>
      </c>
      <c r="AT757" s="134" t="str">
        <f>IF(ISERR(IF($C757="","",SUMIFS(Con_ve!$F$6:$F$1005,Con_ve!$C$6:$C$1005,$C757,Con_ve!$I$6:$I$1005,"Fechada",Con_ve!$Q$6:$Q$1005,Cad_cl!AT$5))),"",IF($C757="","",SUMIFS(Con_ve!$F$6:$F$1005,Con_ve!$C$6:$C$1005,$C757,Con_ve!$I$6:$I$1005,"Fechada",Con_ve!$Q$6:$Q$1005,Cad_cl!AT$5)))</f>
        <v/>
      </c>
      <c r="AU757" s="134" t="str">
        <f>IF(ISERR(IF($C757="","",SUMIFS(Con_ve!$F$6:$F$1005,Con_ve!$C$6:$C$1005,$C757,Con_ve!$I$6:$I$1005,"Fechada",Con_ve!$Q$6:$Q$1005,Cad_cl!AU$5))),"",IF($C757="","",SUMIFS(Con_ve!$F$6:$F$1005,Con_ve!$C$6:$C$1005,$C757,Con_ve!$I$6:$I$1005,"Fechada",Con_ve!$Q$6:$Q$1005,Cad_cl!AU$5)))</f>
        <v/>
      </c>
      <c r="AV757" s="134" t="str">
        <f>IF(ISERR(IF($C757="","",SUMIFS(Con_ve!$F$6:$F$1005,Con_ve!$C$6:$C$1005,$C757,Con_ve!$I$6:$I$1005,"Fechada",Con_ve!$Q$6:$Q$1005,Cad_cl!AV$5))),"",IF($C757="","",SUMIFS(Con_ve!$F$6:$F$1005,Con_ve!$C$6:$C$1005,$C757,Con_ve!$I$6:$I$1005,"Fechada",Con_ve!$Q$6:$Q$1005,Cad_cl!AV$5)))</f>
        <v/>
      </c>
      <c r="AW757" s="134" t="str">
        <f>IF(ISERR(IF($C757="","",SUMIFS(Con_ve!$F$6:$F$1005,Con_ve!$C$6:$C$1005,$C757,Con_ve!$I$6:$I$1005,"Fechada",Con_ve!$Q$6:$Q$1005,Cad_cl!AW$5))),"",IF($C757="","",SUMIFS(Con_ve!$F$6:$F$1005,Con_ve!$C$6:$C$1005,$C757,Con_ve!$I$6:$I$1005,"Fechada",Con_ve!$Q$6:$Q$1005,Cad_cl!AW$5)))</f>
        <v/>
      </c>
      <c r="AX757" s="134" t="str">
        <f>IF(ISERR(IF($C757="","",SUMIFS(Con_ve!$F$6:$F$1005,Con_ve!$C$6:$C$1005,$C757,Con_ve!$I$6:$I$1005,"Fechada",Con_ve!$Q$6:$Q$1005,Cad_cl!AX$5))),"",IF($C757="","",SUMIFS(Con_ve!$F$6:$F$1005,Con_ve!$C$6:$C$1005,$C757,Con_ve!$I$6:$I$1005,"Fechada",Con_ve!$Q$6:$Q$1005,Cad_cl!AX$5)))</f>
        <v/>
      </c>
      <c r="AY757" s="134" t="str">
        <f>IF(ISERR(IF($C757="","",SUMIFS(Con_ve!$F$6:$F$1005,Con_ve!$C$6:$C$1005,$C757,Con_ve!$I$6:$I$1005,"Fechada",Con_ve!$Q$6:$Q$1005,Cad_cl!AY$5))),"",IF($C757="","",SUMIFS(Con_ve!$F$6:$F$1005,Con_ve!$C$6:$C$1005,$C757,Con_ve!$I$6:$I$1005,"Fechada",Con_ve!$Q$6:$Q$1005,Cad_cl!AY$5)))</f>
        <v/>
      </c>
      <c r="AZ757" s="134" t="str">
        <f>IF(ISERR(IF($C757="","",SUMIFS(Con_ve!$F$6:$F$1005,Con_ve!$C$6:$C$1005,$C757,Con_ve!$I$6:$I$1005,"Fechada",Con_ve!$Q$6:$Q$1005,Cad_cl!AZ$5))),"",IF($C757="","",SUMIFS(Con_ve!$F$6:$F$1005,Con_ve!$C$6:$C$1005,$C757,Con_ve!$I$6:$I$1005,"Fechada",Con_ve!$Q$6:$Q$1005,Cad_cl!AZ$5)))</f>
        <v/>
      </c>
      <c r="BA757" s="134" t="str">
        <f>IF(ISERR(IF($C757="","",SUMIFS(Con_ve!$F$6:$F$1005,Con_ve!$C$6:$C$1005,$C757,Con_ve!$I$6:$I$1005,"Fechada",Con_ve!$Q$6:$Q$1005,Cad_cl!BA$5))),"",IF($C757="","",SUMIFS(Con_ve!$F$6:$F$1005,Con_ve!$C$6:$C$1005,$C757,Con_ve!$I$6:$I$1005,"Fechada",Con_ve!$Q$6:$Q$1005,Cad_cl!BA$5)))</f>
        <v/>
      </c>
      <c r="BB757" s="134">
        <f t="shared" si="33"/>
        <v>0</v>
      </c>
      <c r="BD757" s="134" t="str">
        <f>IF(ISERR(IF($C757="","",SUMIFS(Con_ve!$F$6:$F$1005,Con_ve!$C$6:$C$1005,$C757,Con_ve!$I$6:$I$1005,"Em negociação",Con_ve!$Q$6:$Q$1005,Cad_cl!BD$5))),"",IF($C757="","",SUMIFS(Con_ve!$F$6:$F$1005,Con_ve!$C$6:$C$1005,$C757,Con_ve!$I$6:$I$1005,"Em negociação",Con_ve!$Q$6:$Q$1005,Cad_cl!BD$5)))</f>
        <v/>
      </c>
      <c r="BE757" s="134" t="str">
        <f>IF(ISERR(IF($C757="","",SUMIFS(Con_ve!$F$6:$F$1005,Con_ve!$C$6:$C$1005,$C757,Con_ve!$I$6:$I$1005,"Em negociação",Con_ve!$Q$6:$Q$1005,Cad_cl!BE$5))),"",IF($C757="","",SUMIFS(Con_ve!$F$6:$F$1005,Con_ve!$C$6:$C$1005,$C757,Con_ve!$I$6:$I$1005,"Em negociação",Con_ve!$Q$6:$Q$1005,Cad_cl!BE$5)))</f>
        <v/>
      </c>
      <c r="BF757" s="134" t="str">
        <f>IF(ISERR(IF($C757="","",SUMIFS(Con_ve!$F$6:$F$1005,Con_ve!$C$6:$C$1005,$C757,Con_ve!$I$6:$I$1005,"Em negociação",Con_ve!$Q$6:$Q$1005,Cad_cl!BF$5))),"",IF($C757="","",SUMIFS(Con_ve!$F$6:$F$1005,Con_ve!$C$6:$C$1005,$C757,Con_ve!$I$6:$I$1005,"Em negociação",Con_ve!$Q$6:$Q$1005,Cad_cl!BF$5)))</f>
        <v/>
      </c>
      <c r="BG757" s="134" t="str">
        <f>IF(ISERR(IF($C757="","",SUMIFS(Con_ve!$F$6:$F$1005,Con_ve!$C$6:$C$1005,$C757,Con_ve!$I$6:$I$1005,"Em negociação",Con_ve!$Q$6:$Q$1005,Cad_cl!BG$5))),"",IF($C757="","",SUMIFS(Con_ve!$F$6:$F$1005,Con_ve!$C$6:$C$1005,$C757,Con_ve!$I$6:$I$1005,"Em negociação",Con_ve!$Q$6:$Q$1005,Cad_cl!BG$5)))</f>
        <v/>
      </c>
      <c r="BH757" s="134" t="str">
        <f>IF(ISERR(IF($C757="","",SUMIFS(Con_ve!$F$6:$F$1005,Con_ve!$C$6:$C$1005,$C757,Con_ve!$I$6:$I$1005,"Em negociação",Con_ve!$Q$6:$Q$1005,Cad_cl!BH$5))),"",IF($C757="","",SUMIFS(Con_ve!$F$6:$F$1005,Con_ve!$C$6:$C$1005,$C757,Con_ve!$I$6:$I$1005,"Em negociação",Con_ve!$Q$6:$Q$1005,Cad_cl!BH$5)))</f>
        <v/>
      </c>
      <c r="BI757" s="134" t="str">
        <f>IF(ISERR(IF($C757="","",SUMIFS(Con_ve!$F$6:$F$1005,Con_ve!$C$6:$C$1005,$C757,Con_ve!$I$6:$I$1005,"Em negociação",Con_ve!$Q$6:$Q$1005,Cad_cl!BI$5))),"",IF($C757="","",SUMIFS(Con_ve!$F$6:$F$1005,Con_ve!$C$6:$C$1005,$C757,Con_ve!$I$6:$I$1005,"Em negociação",Con_ve!$Q$6:$Q$1005,Cad_cl!BI$5)))</f>
        <v/>
      </c>
      <c r="BJ757" s="134" t="str">
        <f>IF(ISERR(IF($C757="","",SUMIFS(Con_ve!$F$6:$F$1005,Con_ve!$C$6:$C$1005,$C757,Con_ve!$I$6:$I$1005,"Em negociação",Con_ve!$Q$6:$Q$1005,Cad_cl!BJ$5))),"",IF($C757="","",SUMIFS(Con_ve!$F$6:$F$1005,Con_ve!$C$6:$C$1005,$C757,Con_ve!$I$6:$I$1005,"Em negociação",Con_ve!$Q$6:$Q$1005,Cad_cl!BJ$5)))</f>
        <v/>
      </c>
      <c r="BK757" s="134" t="str">
        <f>IF(ISERR(IF($C757="","",SUMIFS(Con_ve!$F$6:$F$1005,Con_ve!$C$6:$C$1005,$C757,Con_ve!$I$6:$I$1005,"Em negociação",Con_ve!$Q$6:$Q$1005,Cad_cl!BK$5))),"",IF($C757="","",SUMIFS(Con_ve!$F$6:$F$1005,Con_ve!$C$6:$C$1005,$C757,Con_ve!$I$6:$I$1005,"Em negociação",Con_ve!$Q$6:$Q$1005,Cad_cl!BK$5)))</f>
        <v/>
      </c>
      <c r="BL757" s="134" t="str">
        <f>IF(ISERR(IF($C757="","",SUMIFS(Con_ve!$F$6:$F$1005,Con_ve!$C$6:$C$1005,$C757,Con_ve!$I$6:$I$1005,"Em negociação",Con_ve!$Q$6:$Q$1005,Cad_cl!BL$5))),"",IF($C757="","",SUMIFS(Con_ve!$F$6:$F$1005,Con_ve!$C$6:$C$1005,$C757,Con_ve!$I$6:$I$1005,"Em negociação",Con_ve!$Q$6:$Q$1005,Cad_cl!BL$5)))</f>
        <v/>
      </c>
      <c r="BM757" s="134" t="str">
        <f>IF(ISERR(IF($C757="","",SUMIFS(Con_ve!$F$6:$F$1005,Con_ve!$C$6:$C$1005,$C757,Con_ve!$I$6:$I$1005,"Em negociação",Con_ve!$Q$6:$Q$1005,Cad_cl!BM$5))),"",IF($C757="","",SUMIFS(Con_ve!$F$6:$F$1005,Con_ve!$C$6:$C$1005,$C757,Con_ve!$I$6:$I$1005,"Em negociação",Con_ve!$Q$6:$Q$1005,Cad_cl!BM$5)))</f>
        <v/>
      </c>
      <c r="BN757" s="134" t="str">
        <f>IF(ISERR(IF($C757="","",SUMIFS(Con_ve!$F$6:$F$1005,Con_ve!$C$6:$C$1005,$C757,Con_ve!$I$6:$I$1005,"Em negociação",Con_ve!$Q$6:$Q$1005,Cad_cl!BN$5))),"",IF($C757="","",SUMIFS(Con_ve!$F$6:$F$1005,Con_ve!$C$6:$C$1005,$C757,Con_ve!$I$6:$I$1005,"Em negociação",Con_ve!$Q$6:$Q$1005,Cad_cl!BN$5)))</f>
        <v/>
      </c>
      <c r="BO757" s="134" t="str">
        <f>IF(ISERR(IF($C757="","",SUMIFS(Con_ve!$F$6:$F$1005,Con_ve!$C$6:$C$1005,$C757,Con_ve!$I$6:$I$1005,"Em negociação",Con_ve!$Q$6:$Q$1005,Cad_cl!BO$5))),"",IF($C757="","",SUMIFS(Con_ve!$F$6:$F$1005,Con_ve!$C$6:$C$1005,$C757,Con_ve!$I$6:$I$1005,"Em negociação",Con_ve!$Q$6:$Q$1005,Cad_cl!BO$5)))</f>
        <v/>
      </c>
      <c r="BP757" s="134">
        <f t="shared" si="34"/>
        <v>0</v>
      </c>
      <c r="BR757" s="125" t="str">
        <f>IF(ISERR(IF(AND($I757=Re_lo!$E$5,BR$5=VLOOKUP(Re_lo!$H$5,Re_lo!$N$5:$O$16,2,0)),AP757,"")),"",IF(AND($I757=Re_lo!$E$5,BR$5=VLOOKUP(Re_lo!$H$5,Re_lo!$N$5:$O$16,2,0)),AP757,""))</f>
        <v/>
      </c>
      <c r="BS757" s="125" t="str">
        <f>IF(ISERR(IF(AND($I757=Re_lo!$E$5,BS$5=VLOOKUP(Re_lo!$H$5,Re_lo!$N$5:$O$16,2,0)),AQ757,"")),"",IF(AND($I757=Re_lo!$E$5,BS$5=VLOOKUP(Re_lo!$H$5,Re_lo!$N$5:$O$16,2,0)),AQ757,""))</f>
        <v/>
      </c>
      <c r="BT757" s="125" t="str">
        <f>IF(ISERR(IF(AND($I757=Re_lo!$E$5,BT$5=VLOOKUP(Re_lo!$H$5,Re_lo!$N$5:$O$16,2,0)),AR757,"")),"",IF(AND($I757=Re_lo!$E$5,BT$5=VLOOKUP(Re_lo!$H$5,Re_lo!$N$5:$O$16,2,0)),AR757,""))</f>
        <v/>
      </c>
      <c r="BU757" s="125" t="str">
        <f>IF(ISERR(IF(AND($I757=Re_lo!$E$5,BU$5=VLOOKUP(Re_lo!$H$5,Re_lo!$N$5:$O$16,2,0)),AS757,"")),"",IF(AND($I757=Re_lo!$E$5,BU$5=VLOOKUP(Re_lo!$H$5,Re_lo!$N$5:$O$16,2,0)),AS757,""))</f>
        <v/>
      </c>
      <c r="BV757" s="125" t="str">
        <f>IF(ISERR(IF(AND($I757=Re_lo!$E$5,BV$5=VLOOKUP(Re_lo!$H$5,Re_lo!$N$5:$O$16,2,0)),AT757,"")),"",IF(AND($I757=Re_lo!$E$5,BV$5=VLOOKUP(Re_lo!$H$5,Re_lo!$N$5:$O$16,2,0)),AT757,""))</f>
        <v/>
      </c>
      <c r="BW757" s="125" t="str">
        <f>IF(ISERR(IF(AND($I757=Re_lo!$E$5,BW$5=VLOOKUP(Re_lo!$H$5,Re_lo!$N$5:$O$16,2,0)),AU757,"")),"",IF(AND($I757=Re_lo!$E$5,BW$5=VLOOKUP(Re_lo!$H$5,Re_lo!$N$5:$O$16,2,0)),AU757,""))</f>
        <v/>
      </c>
      <c r="BX757" s="125" t="str">
        <f>IF(ISERR(IF(AND($I757=Re_lo!$E$5,BX$5=VLOOKUP(Re_lo!$H$5,Re_lo!$N$5:$O$16,2,0)),AV757,"")),"",IF(AND($I757=Re_lo!$E$5,BX$5=VLOOKUP(Re_lo!$H$5,Re_lo!$N$5:$O$16,2,0)),AV757,""))</f>
        <v/>
      </c>
      <c r="BY757" s="125" t="str">
        <f>IF(ISERR(IF(AND($I757=Re_lo!$E$5,BY$5=VLOOKUP(Re_lo!$H$5,Re_lo!$N$5:$O$16,2,0)),AW757,"")),"",IF(AND($I757=Re_lo!$E$5,BY$5=VLOOKUP(Re_lo!$H$5,Re_lo!$N$5:$O$16,2,0)),AW757,""))</f>
        <v/>
      </c>
      <c r="BZ757" s="125" t="str">
        <f>IF(ISERR(IF(AND($I757=Re_lo!$E$5,BZ$5=VLOOKUP(Re_lo!$H$5,Re_lo!$N$5:$O$16,2,0)),AX757,"")),"",IF(AND($I757=Re_lo!$E$5,BZ$5=VLOOKUP(Re_lo!$H$5,Re_lo!$N$5:$O$16,2,0)),AX757,""))</f>
        <v/>
      </c>
      <c r="CA757" s="125" t="str">
        <f>IF(ISERR(IF(AND($I757=Re_lo!$E$5,CA$5=VLOOKUP(Re_lo!$H$5,Re_lo!$N$5:$O$16,2,0)),AY757,"")),"",IF(AND($I757=Re_lo!$E$5,CA$5=VLOOKUP(Re_lo!$H$5,Re_lo!$N$5:$O$16,2,0)),AY757,""))</f>
        <v/>
      </c>
      <c r="CB757" s="125" t="str">
        <f>IF(ISERR(IF(AND($I757=Re_lo!$E$5,CB$5=VLOOKUP(Re_lo!$H$5,Re_lo!$N$5:$O$16,2,0)),AZ757,"")),"",IF(AND($I757=Re_lo!$E$5,CB$5=VLOOKUP(Re_lo!$H$5,Re_lo!$N$5:$O$16,2,0)),AZ757,""))</f>
        <v/>
      </c>
      <c r="CC757" s="125" t="str">
        <f>IF(ISERR(IF(AND($I757=Re_lo!$E$5,CC$5=VLOOKUP(Re_lo!$H$5,Re_lo!$N$5:$O$16,2,0)),BA757,"")),"",IF(AND($I757=Re_lo!$E$5,CC$5=VLOOKUP(Re_lo!$H$5,Re_lo!$N$5:$O$16,2,0)),BA757,""))</f>
        <v/>
      </c>
      <c r="CD757" s="125" t="str">
        <f>IF(ISERR(IF(AND($I757=Re_lo!$E$5,CD$5=VLOOKUP(Re_lo!$H$5,Re_lo!$N$5:$O$16,2,0)),BB757,"")),"",IF(AND($I757=Re_lo!$E$5,CD$5=VLOOKUP(Re_lo!$H$5,Re_lo!$N$5:$O$16,2,0)),BB757,""))</f>
        <v/>
      </c>
      <c r="CF757" s="125" t="str">
        <f>IF($C757="","",COUNTIFS(Con_ve!$C$6:$C$1005,$C757,Con_ve!$Q$6:$Q$1005,Cad_cl!CF$5))</f>
        <v/>
      </c>
      <c r="CG757" s="125" t="str">
        <f>IF($C757="","",COUNTIFS(Con_ve!$C$6:$C$1005,$C757,Con_ve!$Q$6:$Q$1005,Cad_cl!CG$5))</f>
        <v/>
      </c>
      <c r="CH757" s="125" t="str">
        <f>IF($C757="","",COUNTIFS(Con_ve!$C$6:$C$1005,$C757,Con_ve!$Q$6:$Q$1005,Cad_cl!CH$5))</f>
        <v/>
      </c>
      <c r="CI757" s="125" t="str">
        <f>IF($C757="","",COUNTIFS(Con_ve!$C$6:$C$1005,$C757,Con_ve!$Q$6:$Q$1005,Cad_cl!CI$5))</f>
        <v/>
      </c>
      <c r="CJ757" s="125" t="str">
        <f>IF($C757="","",COUNTIFS(Con_ve!$C$6:$C$1005,$C757,Con_ve!$Q$6:$Q$1005,Cad_cl!CJ$5))</f>
        <v/>
      </c>
      <c r="CK757" s="125" t="str">
        <f>IF($C757="","",COUNTIFS(Con_ve!$C$6:$C$1005,$C757,Con_ve!$Q$6:$Q$1005,Cad_cl!CK$5))</f>
        <v/>
      </c>
      <c r="CL757" s="125" t="str">
        <f>IF($C757="","",COUNTIFS(Con_ve!$C$6:$C$1005,$C757,Con_ve!$Q$6:$Q$1005,Cad_cl!CL$5))</f>
        <v/>
      </c>
      <c r="CM757" s="125" t="str">
        <f>IF($C757="","",COUNTIFS(Con_ve!$C$6:$C$1005,$C757,Con_ve!$Q$6:$Q$1005,Cad_cl!CM$5))</f>
        <v/>
      </c>
      <c r="CN757" s="125" t="str">
        <f>IF($C757="","",COUNTIFS(Con_ve!$C$6:$C$1005,$C757,Con_ve!$Q$6:$Q$1005,Cad_cl!CN$5))</f>
        <v/>
      </c>
      <c r="CO757" s="125" t="str">
        <f>IF($C757="","",COUNTIFS(Con_ve!$C$6:$C$1005,$C757,Con_ve!$Q$6:$Q$1005,Cad_cl!CO$5))</f>
        <v/>
      </c>
      <c r="CP757" s="125" t="str">
        <f>IF($C757="","",COUNTIFS(Con_ve!$C$6:$C$1005,$C757,Con_ve!$Q$6:$Q$1005,Cad_cl!CP$5))</f>
        <v/>
      </c>
      <c r="CQ757" s="125" t="str">
        <f>IF($C757="","",COUNTIFS(Con_ve!$C$6:$C$1005,$C757,Con_ve!$Q$6:$Q$1005,Cad_cl!CQ$5))</f>
        <v/>
      </c>
      <c r="CR757" s="125">
        <f t="shared" si="35"/>
        <v>0</v>
      </c>
    </row>
    <row r="758" spans="3:96" ht="30" customHeight="1">
      <c r="C758" s="153"/>
      <c r="D758" s="153"/>
      <c r="E758" s="154"/>
      <c r="F758" s="153"/>
      <c r="G758" s="155"/>
      <c r="H758" s="153"/>
      <c r="I758" s="153"/>
      <c r="J758" s="132" t="s">
        <v>309</v>
      </c>
      <c r="K758" s="133" t="s">
        <v>309</v>
      </c>
      <c r="L758" s="153"/>
      <c r="M758" s="153"/>
      <c r="N758" s="153"/>
      <c r="O758" s="153"/>
      <c r="P758" s="153"/>
      <c r="Q758" s="153"/>
      <c r="AP758" s="134" t="str">
        <f>IF(ISERR(IF($C758="","",SUMIFS(Con_ve!$F$6:$F$1005,Con_ve!$C$6:$C$1005,$C758,Con_ve!$I$6:$I$1005,"Fechada",Con_ve!$Q$6:$Q$1005,Cad_cl!AP$5))),"",IF($C758="","",SUMIFS(Con_ve!$F$6:$F$1005,Con_ve!$C$6:$C$1005,$C758,Con_ve!$I$6:$I$1005,"Fechada",Con_ve!$Q$6:$Q$1005,Cad_cl!AP$5)))</f>
        <v/>
      </c>
      <c r="AQ758" s="134" t="str">
        <f>IF(ISERR(IF($C758="","",SUMIFS(Con_ve!$F$6:$F$1005,Con_ve!$C$6:$C$1005,$C758,Con_ve!$I$6:$I$1005,"Fechada",Con_ve!$Q$6:$Q$1005,Cad_cl!AQ$5))),"",IF($C758="","",SUMIFS(Con_ve!$F$6:$F$1005,Con_ve!$C$6:$C$1005,$C758,Con_ve!$I$6:$I$1005,"Fechada",Con_ve!$Q$6:$Q$1005,Cad_cl!AQ$5)))</f>
        <v/>
      </c>
      <c r="AR758" s="134" t="str">
        <f>IF(ISERR(IF($C758="","",SUMIFS(Con_ve!$F$6:$F$1005,Con_ve!$C$6:$C$1005,$C758,Con_ve!$I$6:$I$1005,"Fechada",Con_ve!$Q$6:$Q$1005,Cad_cl!AR$5))),"",IF($C758="","",SUMIFS(Con_ve!$F$6:$F$1005,Con_ve!$C$6:$C$1005,$C758,Con_ve!$I$6:$I$1005,"Fechada",Con_ve!$Q$6:$Q$1005,Cad_cl!AR$5)))</f>
        <v/>
      </c>
      <c r="AS758" s="134" t="str">
        <f>IF(ISERR(IF($C758="","",SUMIFS(Con_ve!$F$6:$F$1005,Con_ve!$C$6:$C$1005,$C758,Con_ve!$I$6:$I$1005,"Fechada",Con_ve!$Q$6:$Q$1005,Cad_cl!AS$5))),"",IF($C758="","",SUMIFS(Con_ve!$F$6:$F$1005,Con_ve!$C$6:$C$1005,$C758,Con_ve!$I$6:$I$1005,"Fechada",Con_ve!$Q$6:$Q$1005,Cad_cl!AS$5)))</f>
        <v/>
      </c>
      <c r="AT758" s="134" t="str">
        <f>IF(ISERR(IF($C758="","",SUMIFS(Con_ve!$F$6:$F$1005,Con_ve!$C$6:$C$1005,$C758,Con_ve!$I$6:$I$1005,"Fechada",Con_ve!$Q$6:$Q$1005,Cad_cl!AT$5))),"",IF($C758="","",SUMIFS(Con_ve!$F$6:$F$1005,Con_ve!$C$6:$C$1005,$C758,Con_ve!$I$6:$I$1005,"Fechada",Con_ve!$Q$6:$Q$1005,Cad_cl!AT$5)))</f>
        <v/>
      </c>
      <c r="AU758" s="134" t="str">
        <f>IF(ISERR(IF($C758="","",SUMIFS(Con_ve!$F$6:$F$1005,Con_ve!$C$6:$C$1005,$C758,Con_ve!$I$6:$I$1005,"Fechada",Con_ve!$Q$6:$Q$1005,Cad_cl!AU$5))),"",IF($C758="","",SUMIFS(Con_ve!$F$6:$F$1005,Con_ve!$C$6:$C$1005,$C758,Con_ve!$I$6:$I$1005,"Fechada",Con_ve!$Q$6:$Q$1005,Cad_cl!AU$5)))</f>
        <v/>
      </c>
      <c r="AV758" s="134" t="str">
        <f>IF(ISERR(IF($C758="","",SUMIFS(Con_ve!$F$6:$F$1005,Con_ve!$C$6:$C$1005,$C758,Con_ve!$I$6:$I$1005,"Fechada",Con_ve!$Q$6:$Q$1005,Cad_cl!AV$5))),"",IF($C758="","",SUMIFS(Con_ve!$F$6:$F$1005,Con_ve!$C$6:$C$1005,$C758,Con_ve!$I$6:$I$1005,"Fechada",Con_ve!$Q$6:$Q$1005,Cad_cl!AV$5)))</f>
        <v/>
      </c>
      <c r="AW758" s="134" t="str">
        <f>IF(ISERR(IF($C758="","",SUMIFS(Con_ve!$F$6:$F$1005,Con_ve!$C$6:$C$1005,$C758,Con_ve!$I$6:$I$1005,"Fechada",Con_ve!$Q$6:$Q$1005,Cad_cl!AW$5))),"",IF($C758="","",SUMIFS(Con_ve!$F$6:$F$1005,Con_ve!$C$6:$C$1005,$C758,Con_ve!$I$6:$I$1005,"Fechada",Con_ve!$Q$6:$Q$1005,Cad_cl!AW$5)))</f>
        <v/>
      </c>
      <c r="AX758" s="134" t="str">
        <f>IF(ISERR(IF($C758="","",SUMIFS(Con_ve!$F$6:$F$1005,Con_ve!$C$6:$C$1005,$C758,Con_ve!$I$6:$I$1005,"Fechada",Con_ve!$Q$6:$Q$1005,Cad_cl!AX$5))),"",IF($C758="","",SUMIFS(Con_ve!$F$6:$F$1005,Con_ve!$C$6:$C$1005,$C758,Con_ve!$I$6:$I$1005,"Fechada",Con_ve!$Q$6:$Q$1005,Cad_cl!AX$5)))</f>
        <v/>
      </c>
      <c r="AY758" s="134" t="str">
        <f>IF(ISERR(IF($C758="","",SUMIFS(Con_ve!$F$6:$F$1005,Con_ve!$C$6:$C$1005,$C758,Con_ve!$I$6:$I$1005,"Fechada",Con_ve!$Q$6:$Q$1005,Cad_cl!AY$5))),"",IF($C758="","",SUMIFS(Con_ve!$F$6:$F$1005,Con_ve!$C$6:$C$1005,$C758,Con_ve!$I$6:$I$1005,"Fechada",Con_ve!$Q$6:$Q$1005,Cad_cl!AY$5)))</f>
        <v/>
      </c>
      <c r="AZ758" s="134" t="str">
        <f>IF(ISERR(IF($C758="","",SUMIFS(Con_ve!$F$6:$F$1005,Con_ve!$C$6:$C$1005,$C758,Con_ve!$I$6:$I$1005,"Fechada",Con_ve!$Q$6:$Q$1005,Cad_cl!AZ$5))),"",IF($C758="","",SUMIFS(Con_ve!$F$6:$F$1005,Con_ve!$C$6:$C$1005,$C758,Con_ve!$I$6:$I$1005,"Fechada",Con_ve!$Q$6:$Q$1005,Cad_cl!AZ$5)))</f>
        <v/>
      </c>
      <c r="BA758" s="134" t="str">
        <f>IF(ISERR(IF($C758="","",SUMIFS(Con_ve!$F$6:$F$1005,Con_ve!$C$6:$C$1005,$C758,Con_ve!$I$6:$I$1005,"Fechada",Con_ve!$Q$6:$Q$1005,Cad_cl!BA$5))),"",IF($C758="","",SUMIFS(Con_ve!$F$6:$F$1005,Con_ve!$C$6:$C$1005,$C758,Con_ve!$I$6:$I$1005,"Fechada",Con_ve!$Q$6:$Q$1005,Cad_cl!BA$5)))</f>
        <v/>
      </c>
      <c r="BB758" s="134">
        <f t="shared" si="33"/>
        <v>0</v>
      </c>
      <c r="BD758" s="134" t="str">
        <f>IF(ISERR(IF($C758="","",SUMIFS(Con_ve!$F$6:$F$1005,Con_ve!$C$6:$C$1005,$C758,Con_ve!$I$6:$I$1005,"Em negociação",Con_ve!$Q$6:$Q$1005,Cad_cl!BD$5))),"",IF($C758="","",SUMIFS(Con_ve!$F$6:$F$1005,Con_ve!$C$6:$C$1005,$C758,Con_ve!$I$6:$I$1005,"Em negociação",Con_ve!$Q$6:$Q$1005,Cad_cl!BD$5)))</f>
        <v/>
      </c>
      <c r="BE758" s="134" t="str">
        <f>IF(ISERR(IF($C758="","",SUMIFS(Con_ve!$F$6:$F$1005,Con_ve!$C$6:$C$1005,$C758,Con_ve!$I$6:$I$1005,"Em negociação",Con_ve!$Q$6:$Q$1005,Cad_cl!BE$5))),"",IF($C758="","",SUMIFS(Con_ve!$F$6:$F$1005,Con_ve!$C$6:$C$1005,$C758,Con_ve!$I$6:$I$1005,"Em negociação",Con_ve!$Q$6:$Q$1005,Cad_cl!BE$5)))</f>
        <v/>
      </c>
      <c r="BF758" s="134" t="str">
        <f>IF(ISERR(IF($C758="","",SUMIFS(Con_ve!$F$6:$F$1005,Con_ve!$C$6:$C$1005,$C758,Con_ve!$I$6:$I$1005,"Em negociação",Con_ve!$Q$6:$Q$1005,Cad_cl!BF$5))),"",IF($C758="","",SUMIFS(Con_ve!$F$6:$F$1005,Con_ve!$C$6:$C$1005,$C758,Con_ve!$I$6:$I$1005,"Em negociação",Con_ve!$Q$6:$Q$1005,Cad_cl!BF$5)))</f>
        <v/>
      </c>
      <c r="BG758" s="134" t="str">
        <f>IF(ISERR(IF($C758="","",SUMIFS(Con_ve!$F$6:$F$1005,Con_ve!$C$6:$C$1005,$C758,Con_ve!$I$6:$I$1005,"Em negociação",Con_ve!$Q$6:$Q$1005,Cad_cl!BG$5))),"",IF($C758="","",SUMIFS(Con_ve!$F$6:$F$1005,Con_ve!$C$6:$C$1005,$C758,Con_ve!$I$6:$I$1005,"Em negociação",Con_ve!$Q$6:$Q$1005,Cad_cl!BG$5)))</f>
        <v/>
      </c>
      <c r="BH758" s="134" t="str">
        <f>IF(ISERR(IF($C758="","",SUMIFS(Con_ve!$F$6:$F$1005,Con_ve!$C$6:$C$1005,$C758,Con_ve!$I$6:$I$1005,"Em negociação",Con_ve!$Q$6:$Q$1005,Cad_cl!BH$5))),"",IF($C758="","",SUMIFS(Con_ve!$F$6:$F$1005,Con_ve!$C$6:$C$1005,$C758,Con_ve!$I$6:$I$1005,"Em negociação",Con_ve!$Q$6:$Q$1005,Cad_cl!BH$5)))</f>
        <v/>
      </c>
      <c r="BI758" s="134" t="str">
        <f>IF(ISERR(IF($C758="","",SUMIFS(Con_ve!$F$6:$F$1005,Con_ve!$C$6:$C$1005,$C758,Con_ve!$I$6:$I$1005,"Em negociação",Con_ve!$Q$6:$Q$1005,Cad_cl!BI$5))),"",IF($C758="","",SUMIFS(Con_ve!$F$6:$F$1005,Con_ve!$C$6:$C$1005,$C758,Con_ve!$I$6:$I$1005,"Em negociação",Con_ve!$Q$6:$Q$1005,Cad_cl!BI$5)))</f>
        <v/>
      </c>
      <c r="BJ758" s="134" t="str">
        <f>IF(ISERR(IF($C758="","",SUMIFS(Con_ve!$F$6:$F$1005,Con_ve!$C$6:$C$1005,$C758,Con_ve!$I$6:$I$1005,"Em negociação",Con_ve!$Q$6:$Q$1005,Cad_cl!BJ$5))),"",IF($C758="","",SUMIFS(Con_ve!$F$6:$F$1005,Con_ve!$C$6:$C$1005,$C758,Con_ve!$I$6:$I$1005,"Em negociação",Con_ve!$Q$6:$Q$1005,Cad_cl!BJ$5)))</f>
        <v/>
      </c>
      <c r="BK758" s="134" t="str">
        <f>IF(ISERR(IF($C758="","",SUMIFS(Con_ve!$F$6:$F$1005,Con_ve!$C$6:$C$1005,$C758,Con_ve!$I$6:$I$1005,"Em negociação",Con_ve!$Q$6:$Q$1005,Cad_cl!BK$5))),"",IF($C758="","",SUMIFS(Con_ve!$F$6:$F$1005,Con_ve!$C$6:$C$1005,$C758,Con_ve!$I$6:$I$1005,"Em negociação",Con_ve!$Q$6:$Q$1005,Cad_cl!BK$5)))</f>
        <v/>
      </c>
      <c r="BL758" s="134" t="str">
        <f>IF(ISERR(IF($C758="","",SUMIFS(Con_ve!$F$6:$F$1005,Con_ve!$C$6:$C$1005,$C758,Con_ve!$I$6:$I$1005,"Em negociação",Con_ve!$Q$6:$Q$1005,Cad_cl!BL$5))),"",IF($C758="","",SUMIFS(Con_ve!$F$6:$F$1005,Con_ve!$C$6:$C$1005,$C758,Con_ve!$I$6:$I$1005,"Em negociação",Con_ve!$Q$6:$Q$1005,Cad_cl!BL$5)))</f>
        <v/>
      </c>
      <c r="BM758" s="134" t="str">
        <f>IF(ISERR(IF($C758="","",SUMIFS(Con_ve!$F$6:$F$1005,Con_ve!$C$6:$C$1005,$C758,Con_ve!$I$6:$I$1005,"Em negociação",Con_ve!$Q$6:$Q$1005,Cad_cl!BM$5))),"",IF($C758="","",SUMIFS(Con_ve!$F$6:$F$1005,Con_ve!$C$6:$C$1005,$C758,Con_ve!$I$6:$I$1005,"Em negociação",Con_ve!$Q$6:$Q$1005,Cad_cl!BM$5)))</f>
        <v/>
      </c>
      <c r="BN758" s="134" t="str">
        <f>IF(ISERR(IF($C758="","",SUMIFS(Con_ve!$F$6:$F$1005,Con_ve!$C$6:$C$1005,$C758,Con_ve!$I$6:$I$1005,"Em negociação",Con_ve!$Q$6:$Q$1005,Cad_cl!BN$5))),"",IF($C758="","",SUMIFS(Con_ve!$F$6:$F$1005,Con_ve!$C$6:$C$1005,$C758,Con_ve!$I$6:$I$1005,"Em negociação",Con_ve!$Q$6:$Q$1005,Cad_cl!BN$5)))</f>
        <v/>
      </c>
      <c r="BO758" s="134" t="str">
        <f>IF(ISERR(IF($C758="","",SUMIFS(Con_ve!$F$6:$F$1005,Con_ve!$C$6:$C$1005,$C758,Con_ve!$I$6:$I$1005,"Em negociação",Con_ve!$Q$6:$Q$1005,Cad_cl!BO$5))),"",IF($C758="","",SUMIFS(Con_ve!$F$6:$F$1005,Con_ve!$C$6:$C$1005,$C758,Con_ve!$I$6:$I$1005,"Em negociação",Con_ve!$Q$6:$Q$1005,Cad_cl!BO$5)))</f>
        <v/>
      </c>
      <c r="BP758" s="134">
        <f t="shared" si="34"/>
        <v>0</v>
      </c>
      <c r="BR758" s="125" t="str">
        <f>IF(ISERR(IF(AND($I758=Re_lo!$E$5,BR$5=VLOOKUP(Re_lo!$H$5,Re_lo!$N$5:$O$16,2,0)),AP758,"")),"",IF(AND($I758=Re_lo!$E$5,BR$5=VLOOKUP(Re_lo!$H$5,Re_lo!$N$5:$O$16,2,0)),AP758,""))</f>
        <v/>
      </c>
      <c r="BS758" s="125" t="str">
        <f>IF(ISERR(IF(AND($I758=Re_lo!$E$5,BS$5=VLOOKUP(Re_lo!$H$5,Re_lo!$N$5:$O$16,2,0)),AQ758,"")),"",IF(AND($I758=Re_lo!$E$5,BS$5=VLOOKUP(Re_lo!$H$5,Re_lo!$N$5:$O$16,2,0)),AQ758,""))</f>
        <v/>
      </c>
      <c r="BT758" s="125" t="str">
        <f>IF(ISERR(IF(AND($I758=Re_lo!$E$5,BT$5=VLOOKUP(Re_lo!$H$5,Re_lo!$N$5:$O$16,2,0)),AR758,"")),"",IF(AND($I758=Re_lo!$E$5,BT$5=VLOOKUP(Re_lo!$H$5,Re_lo!$N$5:$O$16,2,0)),AR758,""))</f>
        <v/>
      </c>
      <c r="BU758" s="125" t="str">
        <f>IF(ISERR(IF(AND($I758=Re_lo!$E$5,BU$5=VLOOKUP(Re_lo!$H$5,Re_lo!$N$5:$O$16,2,0)),AS758,"")),"",IF(AND($I758=Re_lo!$E$5,BU$5=VLOOKUP(Re_lo!$H$5,Re_lo!$N$5:$O$16,2,0)),AS758,""))</f>
        <v/>
      </c>
      <c r="BV758" s="125" t="str">
        <f>IF(ISERR(IF(AND($I758=Re_lo!$E$5,BV$5=VLOOKUP(Re_lo!$H$5,Re_lo!$N$5:$O$16,2,0)),AT758,"")),"",IF(AND($I758=Re_lo!$E$5,BV$5=VLOOKUP(Re_lo!$H$5,Re_lo!$N$5:$O$16,2,0)),AT758,""))</f>
        <v/>
      </c>
      <c r="BW758" s="125" t="str">
        <f>IF(ISERR(IF(AND($I758=Re_lo!$E$5,BW$5=VLOOKUP(Re_lo!$H$5,Re_lo!$N$5:$O$16,2,0)),AU758,"")),"",IF(AND($I758=Re_lo!$E$5,BW$5=VLOOKUP(Re_lo!$H$5,Re_lo!$N$5:$O$16,2,0)),AU758,""))</f>
        <v/>
      </c>
      <c r="BX758" s="125" t="str">
        <f>IF(ISERR(IF(AND($I758=Re_lo!$E$5,BX$5=VLOOKUP(Re_lo!$H$5,Re_lo!$N$5:$O$16,2,0)),AV758,"")),"",IF(AND($I758=Re_lo!$E$5,BX$5=VLOOKUP(Re_lo!$H$5,Re_lo!$N$5:$O$16,2,0)),AV758,""))</f>
        <v/>
      </c>
      <c r="BY758" s="125" t="str">
        <f>IF(ISERR(IF(AND($I758=Re_lo!$E$5,BY$5=VLOOKUP(Re_lo!$H$5,Re_lo!$N$5:$O$16,2,0)),AW758,"")),"",IF(AND($I758=Re_lo!$E$5,BY$5=VLOOKUP(Re_lo!$H$5,Re_lo!$N$5:$O$16,2,0)),AW758,""))</f>
        <v/>
      </c>
      <c r="BZ758" s="125" t="str">
        <f>IF(ISERR(IF(AND($I758=Re_lo!$E$5,BZ$5=VLOOKUP(Re_lo!$H$5,Re_lo!$N$5:$O$16,2,0)),AX758,"")),"",IF(AND($I758=Re_lo!$E$5,BZ$5=VLOOKUP(Re_lo!$H$5,Re_lo!$N$5:$O$16,2,0)),AX758,""))</f>
        <v/>
      </c>
      <c r="CA758" s="125" t="str">
        <f>IF(ISERR(IF(AND($I758=Re_lo!$E$5,CA$5=VLOOKUP(Re_lo!$H$5,Re_lo!$N$5:$O$16,2,0)),AY758,"")),"",IF(AND($I758=Re_lo!$E$5,CA$5=VLOOKUP(Re_lo!$H$5,Re_lo!$N$5:$O$16,2,0)),AY758,""))</f>
        <v/>
      </c>
      <c r="CB758" s="125" t="str">
        <f>IF(ISERR(IF(AND($I758=Re_lo!$E$5,CB$5=VLOOKUP(Re_lo!$H$5,Re_lo!$N$5:$O$16,2,0)),AZ758,"")),"",IF(AND($I758=Re_lo!$E$5,CB$5=VLOOKUP(Re_lo!$H$5,Re_lo!$N$5:$O$16,2,0)),AZ758,""))</f>
        <v/>
      </c>
      <c r="CC758" s="125" t="str">
        <f>IF(ISERR(IF(AND($I758=Re_lo!$E$5,CC$5=VLOOKUP(Re_lo!$H$5,Re_lo!$N$5:$O$16,2,0)),BA758,"")),"",IF(AND($I758=Re_lo!$E$5,CC$5=VLOOKUP(Re_lo!$H$5,Re_lo!$N$5:$O$16,2,0)),BA758,""))</f>
        <v/>
      </c>
      <c r="CD758" s="125" t="str">
        <f>IF(ISERR(IF(AND($I758=Re_lo!$E$5,CD$5=VLOOKUP(Re_lo!$H$5,Re_lo!$N$5:$O$16,2,0)),BB758,"")),"",IF(AND($I758=Re_lo!$E$5,CD$5=VLOOKUP(Re_lo!$H$5,Re_lo!$N$5:$O$16,2,0)),BB758,""))</f>
        <v/>
      </c>
      <c r="CF758" s="125" t="str">
        <f>IF($C758="","",COUNTIFS(Con_ve!$C$6:$C$1005,$C758,Con_ve!$Q$6:$Q$1005,Cad_cl!CF$5))</f>
        <v/>
      </c>
      <c r="CG758" s="125" t="str">
        <f>IF($C758="","",COUNTIFS(Con_ve!$C$6:$C$1005,$C758,Con_ve!$Q$6:$Q$1005,Cad_cl!CG$5))</f>
        <v/>
      </c>
      <c r="CH758" s="125" t="str">
        <f>IF($C758="","",COUNTIFS(Con_ve!$C$6:$C$1005,$C758,Con_ve!$Q$6:$Q$1005,Cad_cl!CH$5))</f>
        <v/>
      </c>
      <c r="CI758" s="125" t="str">
        <f>IF($C758="","",COUNTIFS(Con_ve!$C$6:$C$1005,$C758,Con_ve!$Q$6:$Q$1005,Cad_cl!CI$5))</f>
        <v/>
      </c>
      <c r="CJ758" s="125" t="str">
        <f>IF($C758="","",COUNTIFS(Con_ve!$C$6:$C$1005,$C758,Con_ve!$Q$6:$Q$1005,Cad_cl!CJ$5))</f>
        <v/>
      </c>
      <c r="CK758" s="125" t="str">
        <f>IF($C758="","",COUNTIFS(Con_ve!$C$6:$C$1005,$C758,Con_ve!$Q$6:$Q$1005,Cad_cl!CK$5))</f>
        <v/>
      </c>
      <c r="CL758" s="125" t="str">
        <f>IF($C758="","",COUNTIFS(Con_ve!$C$6:$C$1005,$C758,Con_ve!$Q$6:$Q$1005,Cad_cl!CL$5))</f>
        <v/>
      </c>
      <c r="CM758" s="125" t="str">
        <f>IF($C758="","",COUNTIFS(Con_ve!$C$6:$C$1005,$C758,Con_ve!$Q$6:$Q$1005,Cad_cl!CM$5))</f>
        <v/>
      </c>
      <c r="CN758" s="125" t="str">
        <f>IF($C758="","",COUNTIFS(Con_ve!$C$6:$C$1005,$C758,Con_ve!$Q$6:$Q$1005,Cad_cl!CN$5))</f>
        <v/>
      </c>
      <c r="CO758" s="125" t="str">
        <f>IF($C758="","",COUNTIFS(Con_ve!$C$6:$C$1005,$C758,Con_ve!$Q$6:$Q$1005,Cad_cl!CO$5))</f>
        <v/>
      </c>
      <c r="CP758" s="125" t="str">
        <f>IF($C758="","",COUNTIFS(Con_ve!$C$6:$C$1005,$C758,Con_ve!$Q$6:$Q$1005,Cad_cl!CP$5))</f>
        <v/>
      </c>
      <c r="CQ758" s="125" t="str">
        <f>IF($C758="","",COUNTIFS(Con_ve!$C$6:$C$1005,$C758,Con_ve!$Q$6:$Q$1005,Cad_cl!CQ$5))</f>
        <v/>
      </c>
      <c r="CR758" s="125">
        <f t="shared" si="35"/>
        <v>0</v>
      </c>
    </row>
    <row r="759" spans="3:96" ht="30" customHeight="1">
      <c r="C759" s="153"/>
      <c r="D759" s="153"/>
      <c r="E759" s="154"/>
      <c r="F759" s="153"/>
      <c r="G759" s="155"/>
      <c r="H759" s="153"/>
      <c r="I759" s="153"/>
      <c r="J759" s="132" t="s">
        <v>309</v>
      </c>
      <c r="K759" s="133" t="s">
        <v>309</v>
      </c>
      <c r="L759" s="153"/>
      <c r="M759" s="153"/>
      <c r="N759" s="153"/>
      <c r="O759" s="153"/>
      <c r="P759" s="153"/>
      <c r="Q759" s="153"/>
      <c r="AP759" s="134" t="str">
        <f>IF(ISERR(IF($C759="","",SUMIFS(Con_ve!$F$6:$F$1005,Con_ve!$C$6:$C$1005,$C759,Con_ve!$I$6:$I$1005,"Fechada",Con_ve!$Q$6:$Q$1005,Cad_cl!AP$5))),"",IF($C759="","",SUMIFS(Con_ve!$F$6:$F$1005,Con_ve!$C$6:$C$1005,$C759,Con_ve!$I$6:$I$1005,"Fechada",Con_ve!$Q$6:$Q$1005,Cad_cl!AP$5)))</f>
        <v/>
      </c>
      <c r="AQ759" s="134" t="str">
        <f>IF(ISERR(IF($C759="","",SUMIFS(Con_ve!$F$6:$F$1005,Con_ve!$C$6:$C$1005,$C759,Con_ve!$I$6:$I$1005,"Fechada",Con_ve!$Q$6:$Q$1005,Cad_cl!AQ$5))),"",IF($C759="","",SUMIFS(Con_ve!$F$6:$F$1005,Con_ve!$C$6:$C$1005,$C759,Con_ve!$I$6:$I$1005,"Fechada",Con_ve!$Q$6:$Q$1005,Cad_cl!AQ$5)))</f>
        <v/>
      </c>
      <c r="AR759" s="134" t="str">
        <f>IF(ISERR(IF($C759="","",SUMIFS(Con_ve!$F$6:$F$1005,Con_ve!$C$6:$C$1005,$C759,Con_ve!$I$6:$I$1005,"Fechada",Con_ve!$Q$6:$Q$1005,Cad_cl!AR$5))),"",IF($C759="","",SUMIFS(Con_ve!$F$6:$F$1005,Con_ve!$C$6:$C$1005,$C759,Con_ve!$I$6:$I$1005,"Fechada",Con_ve!$Q$6:$Q$1005,Cad_cl!AR$5)))</f>
        <v/>
      </c>
      <c r="AS759" s="134" t="str">
        <f>IF(ISERR(IF($C759="","",SUMIFS(Con_ve!$F$6:$F$1005,Con_ve!$C$6:$C$1005,$C759,Con_ve!$I$6:$I$1005,"Fechada",Con_ve!$Q$6:$Q$1005,Cad_cl!AS$5))),"",IF($C759="","",SUMIFS(Con_ve!$F$6:$F$1005,Con_ve!$C$6:$C$1005,$C759,Con_ve!$I$6:$I$1005,"Fechada",Con_ve!$Q$6:$Q$1005,Cad_cl!AS$5)))</f>
        <v/>
      </c>
      <c r="AT759" s="134" t="str">
        <f>IF(ISERR(IF($C759="","",SUMIFS(Con_ve!$F$6:$F$1005,Con_ve!$C$6:$C$1005,$C759,Con_ve!$I$6:$I$1005,"Fechada",Con_ve!$Q$6:$Q$1005,Cad_cl!AT$5))),"",IF($C759="","",SUMIFS(Con_ve!$F$6:$F$1005,Con_ve!$C$6:$C$1005,$C759,Con_ve!$I$6:$I$1005,"Fechada",Con_ve!$Q$6:$Q$1005,Cad_cl!AT$5)))</f>
        <v/>
      </c>
      <c r="AU759" s="134" t="str">
        <f>IF(ISERR(IF($C759="","",SUMIFS(Con_ve!$F$6:$F$1005,Con_ve!$C$6:$C$1005,$C759,Con_ve!$I$6:$I$1005,"Fechada",Con_ve!$Q$6:$Q$1005,Cad_cl!AU$5))),"",IF($C759="","",SUMIFS(Con_ve!$F$6:$F$1005,Con_ve!$C$6:$C$1005,$C759,Con_ve!$I$6:$I$1005,"Fechada",Con_ve!$Q$6:$Q$1005,Cad_cl!AU$5)))</f>
        <v/>
      </c>
      <c r="AV759" s="134" t="str">
        <f>IF(ISERR(IF($C759="","",SUMIFS(Con_ve!$F$6:$F$1005,Con_ve!$C$6:$C$1005,$C759,Con_ve!$I$6:$I$1005,"Fechada",Con_ve!$Q$6:$Q$1005,Cad_cl!AV$5))),"",IF($C759="","",SUMIFS(Con_ve!$F$6:$F$1005,Con_ve!$C$6:$C$1005,$C759,Con_ve!$I$6:$I$1005,"Fechada",Con_ve!$Q$6:$Q$1005,Cad_cl!AV$5)))</f>
        <v/>
      </c>
      <c r="AW759" s="134" t="str">
        <f>IF(ISERR(IF($C759="","",SUMIFS(Con_ve!$F$6:$F$1005,Con_ve!$C$6:$C$1005,$C759,Con_ve!$I$6:$I$1005,"Fechada",Con_ve!$Q$6:$Q$1005,Cad_cl!AW$5))),"",IF($C759="","",SUMIFS(Con_ve!$F$6:$F$1005,Con_ve!$C$6:$C$1005,$C759,Con_ve!$I$6:$I$1005,"Fechada",Con_ve!$Q$6:$Q$1005,Cad_cl!AW$5)))</f>
        <v/>
      </c>
      <c r="AX759" s="134" t="str">
        <f>IF(ISERR(IF($C759="","",SUMIFS(Con_ve!$F$6:$F$1005,Con_ve!$C$6:$C$1005,$C759,Con_ve!$I$6:$I$1005,"Fechada",Con_ve!$Q$6:$Q$1005,Cad_cl!AX$5))),"",IF($C759="","",SUMIFS(Con_ve!$F$6:$F$1005,Con_ve!$C$6:$C$1005,$C759,Con_ve!$I$6:$I$1005,"Fechada",Con_ve!$Q$6:$Q$1005,Cad_cl!AX$5)))</f>
        <v/>
      </c>
      <c r="AY759" s="134" t="str">
        <f>IF(ISERR(IF($C759="","",SUMIFS(Con_ve!$F$6:$F$1005,Con_ve!$C$6:$C$1005,$C759,Con_ve!$I$6:$I$1005,"Fechada",Con_ve!$Q$6:$Q$1005,Cad_cl!AY$5))),"",IF($C759="","",SUMIFS(Con_ve!$F$6:$F$1005,Con_ve!$C$6:$C$1005,$C759,Con_ve!$I$6:$I$1005,"Fechada",Con_ve!$Q$6:$Q$1005,Cad_cl!AY$5)))</f>
        <v/>
      </c>
      <c r="AZ759" s="134" t="str">
        <f>IF(ISERR(IF($C759="","",SUMIFS(Con_ve!$F$6:$F$1005,Con_ve!$C$6:$C$1005,$C759,Con_ve!$I$6:$I$1005,"Fechada",Con_ve!$Q$6:$Q$1005,Cad_cl!AZ$5))),"",IF($C759="","",SUMIFS(Con_ve!$F$6:$F$1005,Con_ve!$C$6:$C$1005,$C759,Con_ve!$I$6:$I$1005,"Fechada",Con_ve!$Q$6:$Q$1005,Cad_cl!AZ$5)))</f>
        <v/>
      </c>
      <c r="BA759" s="134" t="str">
        <f>IF(ISERR(IF($C759="","",SUMIFS(Con_ve!$F$6:$F$1005,Con_ve!$C$6:$C$1005,$C759,Con_ve!$I$6:$I$1005,"Fechada",Con_ve!$Q$6:$Q$1005,Cad_cl!BA$5))),"",IF($C759="","",SUMIFS(Con_ve!$F$6:$F$1005,Con_ve!$C$6:$C$1005,$C759,Con_ve!$I$6:$I$1005,"Fechada",Con_ve!$Q$6:$Q$1005,Cad_cl!BA$5)))</f>
        <v/>
      </c>
      <c r="BB759" s="134">
        <f t="shared" si="33"/>
        <v>0</v>
      </c>
      <c r="BD759" s="134" t="str">
        <f>IF(ISERR(IF($C759="","",SUMIFS(Con_ve!$F$6:$F$1005,Con_ve!$C$6:$C$1005,$C759,Con_ve!$I$6:$I$1005,"Em negociação",Con_ve!$Q$6:$Q$1005,Cad_cl!BD$5))),"",IF($C759="","",SUMIFS(Con_ve!$F$6:$F$1005,Con_ve!$C$6:$C$1005,$C759,Con_ve!$I$6:$I$1005,"Em negociação",Con_ve!$Q$6:$Q$1005,Cad_cl!BD$5)))</f>
        <v/>
      </c>
      <c r="BE759" s="134" t="str">
        <f>IF(ISERR(IF($C759="","",SUMIFS(Con_ve!$F$6:$F$1005,Con_ve!$C$6:$C$1005,$C759,Con_ve!$I$6:$I$1005,"Em negociação",Con_ve!$Q$6:$Q$1005,Cad_cl!BE$5))),"",IF($C759="","",SUMIFS(Con_ve!$F$6:$F$1005,Con_ve!$C$6:$C$1005,$C759,Con_ve!$I$6:$I$1005,"Em negociação",Con_ve!$Q$6:$Q$1005,Cad_cl!BE$5)))</f>
        <v/>
      </c>
      <c r="BF759" s="134" t="str">
        <f>IF(ISERR(IF($C759="","",SUMIFS(Con_ve!$F$6:$F$1005,Con_ve!$C$6:$C$1005,$C759,Con_ve!$I$6:$I$1005,"Em negociação",Con_ve!$Q$6:$Q$1005,Cad_cl!BF$5))),"",IF($C759="","",SUMIFS(Con_ve!$F$6:$F$1005,Con_ve!$C$6:$C$1005,$C759,Con_ve!$I$6:$I$1005,"Em negociação",Con_ve!$Q$6:$Q$1005,Cad_cl!BF$5)))</f>
        <v/>
      </c>
      <c r="BG759" s="134" t="str">
        <f>IF(ISERR(IF($C759="","",SUMIFS(Con_ve!$F$6:$F$1005,Con_ve!$C$6:$C$1005,$C759,Con_ve!$I$6:$I$1005,"Em negociação",Con_ve!$Q$6:$Q$1005,Cad_cl!BG$5))),"",IF($C759="","",SUMIFS(Con_ve!$F$6:$F$1005,Con_ve!$C$6:$C$1005,$C759,Con_ve!$I$6:$I$1005,"Em negociação",Con_ve!$Q$6:$Q$1005,Cad_cl!BG$5)))</f>
        <v/>
      </c>
      <c r="BH759" s="134" t="str">
        <f>IF(ISERR(IF($C759="","",SUMIFS(Con_ve!$F$6:$F$1005,Con_ve!$C$6:$C$1005,$C759,Con_ve!$I$6:$I$1005,"Em negociação",Con_ve!$Q$6:$Q$1005,Cad_cl!BH$5))),"",IF($C759="","",SUMIFS(Con_ve!$F$6:$F$1005,Con_ve!$C$6:$C$1005,$C759,Con_ve!$I$6:$I$1005,"Em negociação",Con_ve!$Q$6:$Q$1005,Cad_cl!BH$5)))</f>
        <v/>
      </c>
      <c r="BI759" s="134" t="str">
        <f>IF(ISERR(IF($C759="","",SUMIFS(Con_ve!$F$6:$F$1005,Con_ve!$C$6:$C$1005,$C759,Con_ve!$I$6:$I$1005,"Em negociação",Con_ve!$Q$6:$Q$1005,Cad_cl!BI$5))),"",IF($C759="","",SUMIFS(Con_ve!$F$6:$F$1005,Con_ve!$C$6:$C$1005,$C759,Con_ve!$I$6:$I$1005,"Em negociação",Con_ve!$Q$6:$Q$1005,Cad_cl!BI$5)))</f>
        <v/>
      </c>
      <c r="BJ759" s="134" t="str">
        <f>IF(ISERR(IF($C759="","",SUMIFS(Con_ve!$F$6:$F$1005,Con_ve!$C$6:$C$1005,$C759,Con_ve!$I$6:$I$1005,"Em negociação",Con_ve!$Q$6:$Q$1005,Cad_cl!BJ$5))),"",IF($C759="","",SUMIFS(Con_ve!$F$6:$F$1005,Con_ve!$C$6:$C$1005,$C759,Con_ve!$I$6:$I$1005,"Em negociação",Con_ve!$Q$6:$Q$1005,Cad_cl!BJ$5)))</f>
        <v/>
      </c>
      <c r="BK759" s="134" t="str">
        <f>IF(ISERR(IF($C759="","",SUMIFS(Con_ve!$F$6:$F$1005,Con_ve!$C$6:$C$1005,$C759,Con_ve!$I$6:$I$1005,"Em negociação",Con_ve!$Q$6:$Q$1005,Cad_cl!BK$5))),"",IF($C759="","",SUMIFS(Con_ve!$F$6:$F$1005,Con_ve!$C$6:$C$1005,$C759,Con_ve!$I$6:$I$1005,"Em negociação",Con_ve!$Q$6:$Q$1005,Cad_cl!BK$5)))</f>
        <v/>
      </c>
      <c r="BL759" s="134" t="str">
        <f>IF(ISERR(IF($C759="","",SUMIFS(Con_ve!$F$6:$F$1005,Con_ve!$C$6:$C$1005,$C759,Con_ve!$I$6:$I$1005,"Em negociação",Con_ve!$Q$6:$Q$1005,Cad_cl!BL$5))),"",IF($C759="","",SUMIFS(Con_ve!$F$6:$F$1005,Con_ve!$C$6:$C$1005,$C759,Con_ve!$I$6:$I$1005,"Em negociação",Con_ve!$Q$6:$Q$1005,Cad_cl!BL$5)))</f>
        <v/>
      </c>
      <c r="BM759" s="134" t="str">
        <f>IF(ISERR(IF($C759="","",SUMIFS(Con_ve!$F$6:$F$1005,Con_ve!$C$6:$C$1005,$C759,Con_ve!$I$6:$I$1005,"Em negociação",Con_ve!$Q$6:$Q$1005,Cad_cl!BM$5))),"",IF($C759="","",SUMIFS(Con_ve!$F$6:$F$1005,Con_ve!$C$6:$C$1005,$C759,Con_ve!$I$6:$I$1005,"Em negociação",Con_ve!$Q$6:$Q$1005,Cad_cl!BM$5)))</f>
        <v/>
      </c>
      <c r="BN759" s="134" t="str">
        <f>IF(ISERR(IF($C759="","",SUMIFS(Con_ve!$F$6:$F$1005,Con_ve!$C$6:$C$1005,$C759,Con_ve!$I$6:$I$1005,"Em negociação",Con_ve!$Q$6:$Q$1005,Cad_cl!BN$5))),"",IF($C759="","",SUMIFS(Con_ve!$F$6:$F$1005,Con_ve!$C$6:$C$1005,$C759,Con_ve!$I$6:$I$1005,"Em negociação",Con_ve!$Q$6:$Q$1005,Cad_cl!BN$5)))</f>
        <v/>
      </c>
      <c r="BO759" s="134" t="str">
        <f>IF(ISERR(IF($C759="","",SUMIFS(Con_ve!$F$6:$F$1005,Con_ve!$C$6:$C$1005,$C759,Con_ve!$I$6:$I$1005,"Em negociação",Con_ve!$Q$6:$Q$1005,Cad_cl!BO$5))),"",IF($C759="","",SUMIFS(Con_ve!$F$6:$F$1005,Con_ve!$C$6:$C$1005,$C759,Con_ve!$I$6:$I$1005,"Em negociação",Con_ve!$Q$6:$Q$1005,Cad_cl!BO$5)))</f>
        <v/>
      </c>
      <c r="BP759" s="134">
        <f t="shared" si="34"/>
        <v>0</v>
      </c>
      <c r="BR759" s="125" t="str">
        <f>IF(ISERR(IF(AND($I759=Re_lo!$E$5,BR$5=VLOOKUP(Re_lo!$H$5,Re_lo!$N$5:$O$16,2,0)),AP759,"")),"",IF(AND($I759=Re_lo!$E$5,BR$5=VLOOKUP(Re_lo!$H$5,Re_lo!$N$5:$O$16,2,0)),AP759,""))</f>
        <v/>
      </c>
      <c r="BS759" s="125" t="str">
        <f>IF(ISERR(IF(AND($I759=Re_lo!$E$5,BS$5=VLOOKUP(Re_lo!$H$5,Re_lo!$N$5:$O$16,2,0)),AQ759,"")),"",IF(AND($I759=Re_lo!$E$5,BS$5=VLOOKUP(Re_lo!$H$5,Re_lo!$N$5:$O$16,2,0)),AQ759,""))</f>
        <v/>
      </c>
      <c r="BT759" s="125" t="str">
        <f>IF(ISERR(IF(AND($I759=Re_lo!$E$5,BT$5=VLOOKUP(Re_lo!$H$5,Re_lo!$N$5:$O$16,2,0)),AR759,"")),"",IF(AND($I759=Re_lo!$E$5,BT$5=VLOOKUP(Re_lo!$H$5,Re_lo!$N$5:$O$16,2,0)),AR759,""))</f>
        <v/>
      </c>
      <c r="BU759" s="125" t="str">
        <f>IF(ISERR(IF(AND($I759=Re_lo!$E$5,BU$5=VLOOKUP(Re_lo!$H$5,Re_lo!$N$5:$O$16,2,0)),AS759,"")),"",IF(AND($I759=Re_lo!$E$5,BU$5=VLOOKUP(Re_lo!$H$5,Re_lo!$N$5:$O$16,2,0)),AS759,""))</f>
        <v/>
      </c>
      <c r="BV759" s="125" t="str">
        <f>IF(ISERR(IF(AND($I759=Re_lo!$E$5,BV$5=VLOOKUP(Re_lo!$H$5,Re_lo!$N$5:$O$16,2,0)),AT759,"")),"",IF(AND($I759=Re_lo!$E$5,BV$5=VLOOKUP(Re_lo!$H$5,Re_lo!$N$5:$O$16,2,0)),AT759,""))</f>
        <v/>
      </c>
      <c r="BW759" s="125" t="str">
        <f>IF(ISERR(IF(AND($I759=Re_lo!$E$5,BW$5=VLOOKUP(Re_lo!$H$5,Re_lo!$N$5:$O$16,2,0)),AU759,"")),"",IF(AND($I759=Re_lo!$E$5,BW$5=VLOOKUP(Re_lo!$H$5,Re_lo!$N$5:$O$16,2,0)),AU759,""))</f>
        <v/>
      </c>
      <c r="BX759" s="125" t="str">
        <f>IF(ISERR(IF(AND($I759=Re_lo!$E$5,BX$5=VLOOKUP(Re_lo!$H$5,Re_lo!$N$5:$O$16,2,0)),AV759,"")),"",IF(AND($I759=Re_lo!$E$5,BX$5=VLOOKUP(Re_lo!$H$5,Re_lo!$N$5:$O$16,2,0)),AV759,""))</f>
        <v/>
      </c>
      <c r="BY759" s="125" t="str">
        <f>IF(ISERR(IF(AND($I759=Re_lo!$E$5,BY$5=VLOOKUP(Re_lo!$H$5,Re_lo!$N$5:$O$16,2,0)),AW759,"")),"",IF(AND($I759=Re_lo!$E$5,BY$5=VLOOKUP(Re_lo!$H$5,Re_lo!$N$5:$O$16,2,0)),AW759,""))</f>
        <v/>
      </c>
      <c r="BZ759" s="125" t="str">
        <f>IF(ISERR(IF(AND($I759=Re_lo!$E$5,BZ$5=VLOOKUP(Re_lo!$H$5,Re_lo!$N$5:$O$16,2,0)),AX759,"")),"",IF(AND($I759=Re_lo!$E$5,BZ$5=VLOOKUP(Re_lo!$H$5,Re_lo!$N$5:$O$16,2,0)),AX759,""))</f>
        <v/>
      </c>
      <c r="CA759" s="125" t="str">
        <f>IF(ISERR(IF(AND($I759=Re_lo!$E$5,CA$5=VLOOKUP(Re_lo!$H$5,Re_lo!$N$5:$O$16,2,0)),AY759,"")),"",IF(AND($I759=Re_lo!$E$5,CA$5=VLOOKUP(Re_lo!$H$5,Re_lo!$N$5:$O$16,2,0)),AY759,""))</f>
        <v/>
      </c>
      <c r="CB759" s="125" t="str">
        <f>IF(ISERR(IF(AND($I759=Re_lo!$E$5,CB$5=VLOOKUP(Re_lo!$H$5,Re_lo!$N$5:$O$16,2,0)),AZ759,"")),"",IF(AND($I759=Re_lo!$E$5,CB$5=VLOOKUP(Re_lo!$H$5,Re_lo!$N$5:$O$16,2,0)),AZ759,""))</f>
        <v/>
      </c>
      <c r="CC759" s="125" t="str">
        <f>IF(ISERR(IF(AND($I759=Re_lo!$E$5,CC$5=VLOOKUP(Re_lo!$H$5,Re_lo!$N$5:$O$16,2,0)),BA759,"")),"",IF(AND($I759=Re_lo!$E$5,CC$5=VLOOKUP(Re_lo!$H$5,Re_lo!$N$5:$O$16,2,0)),BA759,""))</f>
        <v/>
      </c>
      <c r="CD759" s="125" t="str">
        <f>IF(ISERR(IF(AND($I759=Re_lo!$E$5,CD$5=VLOOKUP(Re_lo!$H$5,Re_lo!$N$5:$O$16,2,0)),BB759,"")),"",IF(AND($I759=Re_lo!$E$5,CD$5=VLOOKUP(Re_lo!$H$5,Re_lo!$N$5:$O$16,2,0)),BB759,""))</f>
        <v/>
      </c>
      <c r="CF759" s="125" t="str">
        <f>IF($C759="","",COUNTIFS(Con_ve!$C$6:$C$1005,$C759,Con_ve!$Q$6:$Q$1005,Cad_cl!CF$5))</f>
        <v/>
      </c>
      <c r="CG759" s="125" t="str">
        <f>IF($C759="","",COUNTIFS(Con_ve!$C$6:$C$1005,$C759,Con_ve!$Q$6:$Q$1005,Cad_cl!CG$5))</f>
        <v/>
      </c>
      <c r="CH759" s="125" t="str">
        <f>IF($C759="","",COUNTIFS(Con_ve!$C$6:$C$1005,$C759,Con_ve!$Q$6:$Q$1005,Cad_cl!CH$5))</f>
        <v/>
      </c>
      <c r="CI759" s="125" t="str">
        <f>IF($C759="","",COUNTIFS(Con_ve!$C$6:$C$1005,$C759,Con_ve!$Q$6:$Q$1005,Cad_cl!CI$5))</f>
        <v/>
      </c>
      <c r="CJ759" s="125" t="str">
        <f>IF($C759="","",COUNTIFS(Con_ve!$C$6:$C$1005,$C759,Con_ve!$Q$6:$Q$1005,Cad_cl!CJ$5))</f>
        <v/>
      </c>
      <c r="CK759" s="125" t="str">
        <f>IF($C759="","",COUNTIFS(Con_ve!$C$6:$C$1005,$C759,Con_ve!$Q$6:$Q$1005,Cad_cl!CK$5))</f>
        <v/>
      </c>
      <c r="CL759" s="125" t="str">
        <f>IF($C759="","",COUNTIFS(Con_ve!$C$6:$C$1005,$C759,Con_ve!$Q$6:$Q$1005,Cad_cl!CL$5))</f>
        <v/>
      </c>
      <c r="CM759" s="125" t="str">
        <f>IF($C759="","",COUNTIFS(Con_ve!$C$6:$C$1005,$C759,Con_ve!$Q$6:$Q$1005,Cad_cl!CM$5))</f>
        <v/>
      </c>
      <c r="CN759" s="125" t="str">
        <f>IF($C759="","",COUNTIFS(Con_ve!$C$6:$C$1005,$C759,Con_ve!$Q$6:$Q$1005,Cad_cl!CN$5))</f>
        <v/>
      </c>
      <c r="CO759" s="125" t="str">
        <f>IF($C759="","",COUNTIFS(Con_ve!$C$6:$C$1005,$C759,Con_ve!$Q$6:$Q$1005,Cad_cl!CO$5))</f>
        <v/>
      </c>
      <c r="CP759" s="125" t="str">
        <f>IF($C759="","",COUNTIFS(Con_ve!$C$6:$C$1005,$C759,Con_ve!$Q$6:$Q$1005,Cad_cl!CP$5))</f>
        <v/>
      </c>
      <c r="CQ759" s="125" t="str">
        <f>IF($C759="","",COUNTIFS(Con_ve!$C$6:$C$1005,$C759,Con_ve!$Q$6:$Q$1005,Cad_cl!CQ$5))</f>
        <v/>
      </c>
      <c r="CR759" s="125">
        <f t="shared" si="35"/>
        <v>0</v>
      </c>
    </row>
    <row r="760" spans="3:96" ht="30" customHeight="1">
      <c r="C760" s="153"/>
      <c r="D760" s="153"/>
      <c r="E760" s="154"/>
      <c r="F760" s="153"/>
      <c r="G760" s="155"/>
      <c r="H760" s="153"/>
      <c r="I760" s="153"/>
      <c r="J760" s="132" t="s">
        <v>309</v>
      </c>
      <c r="K760" s="133" t="s">
        <v>309</v>
      </c>
      <c r="L760" s="153"/>
      <c r="M760" s="153"/>
      <c r="N760" s="153"/>
      <c r="O760" s="153"/>
      <c r="P760" s="153"/>
      <c r="Q760" s="153"/>
      <c r="AP760" s="134" t="str">
        <f>IF(ISERR(IF($C760="","",SUMIFS(Con_ve!$F$6:$F$1005,Con_ve!$C$6:$C$1005,$C760,Con_ve!$I$6:$I$1005,"Fechada",Con_ve!$Q$6:$Q$1005,Cad_cl!AP$5))),"",IF($C760="","",SUMIFS(Con_ve!$F$6:$F$1005,Con_ve!$C$6:$C$1005,$C760,Con_ve!$I$6:$I$1005,"Fechada",Con_ve!$Q$6:$Q$1005,Cad_cl!AP$5)))</f>
        <v/>
      </c>
      <c r="AQ760" s="134" t="str">
        <f>IF(ISERR(IF($C760="","",SUMIFS(Con_ve!$F$6:$F$1005,Con_ve!$C$6:$C$1005,$C760,Con_ve!$I$6:$I$1005,"Fechada",Con_ve!$Q$6:$Q$1005,Cad_cl!AQ$5))),"",IF($C760="","",SUMIFS(Con_ve!$F$6:$F$1005,Con_ve!$C$6:$C$1005,$C760,Con_ve!$I$6:$I$1005,"Fechada",Con_ve!$Q$6:$Q$1005,Cad_cl!AQ$5)))</f>
        <v/>
      </c>
      <c r="AR760" s="134" t="str">
        <f>IF(ISERR(IF($C760="","",SUMIFS(Con_ve!$F$6:$F$1005,Con_ve!$C$6:$C$1005,$C760,Con_ve!$I$6:$I$1005,"Fechada",Con_ve!$Q$6:$Q$1005,Cad_cl!AR$5))),"",IF($C760="","",SUMIFS(Con_ve!$F$6:$F$1005,Con_ve!$C$6:$C$1005,$C760,Con_ve!$I$6:$I$1005,"Fechada",Con_ve!$Q$6:$Q$1005,Cad_cl!AR$5)))</f>
        <v/>
      </c>
      <c r="AS760" s="134" t="str">
        <f>IF(ISERR(IF($C760="","",SUMIFS(Con_ve!$F$6:$F$1005,Con_ve!$C$6:$C$1005,$C760,Con_ve!$I$6:$I$1005,"Fechada",Con_ve!$Q$6:$Q$1005,Cad_cl!AS$5))),"",IF($C760="","",SUMIFS(Con_ve!$F$6:$F$1005,Con_ve!$C$6:$C$1005,$C760,Con_ve!$I$6:$I$1005,"Fechada",Con_ve!$Q$6:$Q$1005,Cad_cl!AS$5)))</f>
        <v/>
      </c>
      <c r="AT760" s="134" t="str">
        <f>IF(ISERR(IF($C760="","",SUMIFS(Con_ve!$F$6:$F$1005,Con_ve!$C$6:$C$1005,$C760,Con_ve!$I$6:$I$1005,"Fechada",Con_ve!$Q$6:$Q$1005,Cad_cl!AT$5))),"",IF($C760="","",SUMIFS(Con_ve!$F$6:$F$1005,Con_ve!$C$6:$C$1005,$C760,Con_ve!$I$6:$I$1005,"Fechada",Con_ve!$Q$6:$Q$1005,Cad_cl!AT$5)))</f>
        <v/>
      </c>
      <c r="AU760" s="134" t="str">
        <f>IF(ISERR(IF($C760="","",SUMIFS(Con_ve!$F$6:$F$1005,Con_ve!$C$6:$C$1005,$C760,Con_ve!$I$6:$I$1005,"Fechada",Con_ve!$Q$6:$Q$1005,Cad_cl!AU$5))),"",IF($C760="","",SUMIFS(Con_ve!$F$6:$F$1005,Con_ve!$C$6:$C$1005,$C760,Con_ve!$I$6:$I$1005,"Fechada",Con_ve!$Q$6:$Q$1005,Cad_cl!AU$5)))</f>
        <v/>
      </c>
      <c r="AV760" s="134" t="str">
        <f>IF(ISERR(IF($C760="","",SUMIFS(Con_ve!$F$6:$F$1005,Con_ve!$C$6:$C$1005,$C760,Con_ve!$I$6:$I$1005,"Fechada",Con_ve!$Q$6:$Q$1005,Cad_cl!AV$5))),"",IF($C760="","",SUMIFS(Con_ve!$F$6:$F$1005,Con_ve!$C$6:$C$1005,$C760,Con_ve!$I$6:$I$1005,"Fechada",Con_ve!$Q$6:$Q$1005,Cad_cl!AV$5)))</f>
        <v/>
      </c>
      <c r="AW760" s="134" t="str">
        <f>IF(ISERR(IF($C760="","",SUMIFS(Con_ve!$F$6:$F$1005,Con_ve!$C$6:$C$1005,$C760,Con_ve!$I$6:$I$1005,"Fechada",Con_ve!$Q$6:$Q$1005,Cad_cl!AW$5))),"",IF($C760="","",SUMIFS(Con_ve!$F$6:$F$1005,Con_ve!$C$6:$C$1005,$C760,Con_ve!$I$6:$I$1005,"Fechada",Con_ve!$Q$6:$Q$1005,Cad_cl!AW$5)))</f>
        <v/>
      </c>
      <c r="AX760" s="134" t="str">
        <f>IF(ISERR(IF($C760="","",SUMIFS(Con_ve!$F$6:$F$1005,Con_ve!$C$6:$C$1005,$C760,Con_ve!$I$6:$I$1005,"Fechada",Con_ve!$Q$6:$Q$1005,Cad_cl!AX$5))),"",IF($C760="","",SUMIFS(Con_ve!$F$6:$F$1005,Con_ve!$C$6:$C$1005,$C760,Con_ve!$I$6:$I$1005,"Fechada",Con_ve!$Q$6:$Q$1005,Cad_cl!AX$5)))</f>
        <v/>
      </c>
      <c r="AY760" s="134" t="str">
        <f>IF(ISERR(IF($C760="","",SUMIFS(Con_ve!$F$6:$F$1005,Con_ve!$C$6:$C$1005,$C760,Con_ve!$I$6:$I$1005,"Fechada",Con_ve!$Q$6:$Q$1005,Cad_cl!AY$5))),"",IF($C760="","",SUMIFS(Con_ve!$F$6:$F$1005,Con_ve!$C$6:$C$1005,$C760,Con_ve!$I$6:$I$1005,"Fechada",Con_ve!$Q$6:$Q$1005,Cad_cl!AY$5)))</f>
        <v/>
      </c>
      <c r="AZ760" s="134" t="str">
        <f>IF(ISERR(IF($C760="","",SUMIFS(Con_ve!$F$6:$F$1005,Con_ve!$C$6:$C$1005,$C760,Con_ve!$I$6:$I$1005,"Fechada",Con_ve!$Q$6:$Q$1005,Cad_cl!AZ$5))),"",IF($C760="","",SUMIFS(Con_ve!$F$6:$F$1005,Con_ve!$C$6:$C$1005,$C760,Con_ve!$I$6:$I$1005,"Fechada",Con_ve!$Q$6:$Q$1005,Cad_cl!AZ$5)))</f>
        <v/>
      </c>
      <c r="BA760" s="134" t="str">
        <f>IF(ISERR(IF($C760="","",SUMIFS(Con_ve!$F$6:$F$1005,Con_ve!$C$6:$C$1005,$C760,Con_ve!$I$6:$I$1005,"Fechada",Con_ve!$Q$6:$Q$1005,Cad_cl!BA$5))),"",IF($C760="","",SUMIFS(Con_ve!$F$6:$F$1005,Con_ve!$C$6:$C$1005,$C760,Con_ve!$I$6:$I$1005,"Fechada",Con_ve!$Q$6:$Q$1005,Cad_cl!BA$5)))</f>
        <v/>
      </c>
      <c r="BB760" s="134">
        <f t="shared" si="33"/>
        <v>0</v>
      </c>
      <c r="BD760" s="134" t="str">
        <f>IF(ISERR(IF($C760="","",SUMIFS(Con_ve!$F$6:$F$1005,Con_ve!$C$6:$C$1005,$C760,Con_ve!$I$6:$I$1005,"Em negociação",Con_ve!$Q$6:$Q$1005,Cad_cl!BD$5))),"",IF($C760="","",SUMIFS(Con_ve!$F$6:$F$1005,Con_ve!$C$6:$C$1005,$C760,Con_ve!$I$6:$I$1005,"Em negociação",Con_ve!$Q$6:$Q$1005,Cad_cl!BD$5)))</f>
        <v/>
      </c>
      <c r="BE760" s="134" t="str">
        <f>IF(ISERR(IF($C760="","",SUMIFS(Con_ve!$F$6:$F$1005,Con_ve!$C$6:$C$1005,$C760,Con_ve!$I$6:$I$1005,"Em negociação",Con_ve!$Q$6:$Q$1005,Cad_cl!BE$5))),"",IF($C760="","",SUMIFS(Con_ve!$F$6:$F$1005,Con_ve!$C$6:$C$1005,$C760,Con_ve!$I$6:$I$1005,"Em negociação",Con_ve!$Q$6:$Q$1005,Cad_cl!BE$5)))</f>
        <v/>
      </c>
      <c r="BF760" s="134" t="str">
        <f>IF(ISERR(IF($C760="","",SUMIFS(Con_ve!$F$6:$F$1005,Con_ve!$C$6:$C$1005,$C760,Con_ve!$I$6:$I$1005,"Em negociação",Con_ve!$Q$6:$Q$1005,Cad_cl!BF$5))),"",IF($C760="","",SUMIFS(Con_ve!$F$6:$F$1005,Con_ve!$C$6:$C$1005,$C760,Con_ve!$I$6:$I$1005,"Em negociação",Con_ve!$Q$6:$Q$1005,Cad_cl!BF$5)))</f>
        <v/>
      </c>
      <c r="BG760" s="134" t="str">
        <f>IF(ISERR(IF($C760="","",SUMIFS(Con_ve!$F$6:$F$1005,Con_ve!$C$6:$C$1005,$C760,Con_ve!$I$6:$I$1005,"Em negociação",Con_ve!$Q$6:$Q$1005,Cad_cl!BG$5))),"",IF($C760="","",SUMIFS(Con_ve!$F$6:$F$1005,Con_ve!$C$6:$C$1005,$C760,Con_ve!$I$6:$I$1005,"Em negociação",Con_ve!$Q$6:$Q$1005,Cad_cl!BG$5)))</f>
        <v/>
      </c>
      <c r="BH760" s="134" t="str">
        <f>IF(ISERR(IF($C760="","",SUMIFS(Con_ve!$F$6:$F$1005,Con_ve!$C$6:$C$1005,$C760,Con_ve!$I$6:$I$1005,"Em negociação",Con_ve!$Q$6:$Q$1005,Cad_cl!BH$5))),"",IF($C760="","",SUMIFS(Con_ve!$F$6:$F$1005,Con_ve!$C$6:$C$1005,$C760,Con_ve!$I$6:$I$1005,"Em negociação",Con_ve!$Q$6:$Q$1005,Cad_cl!BH$5)))</f>
        <v/>
      </c>
      <c r="BI760" s="134" t="str">
        <f>IF(ISERR(IF($C760="","",SUMIFS(Con_ve!$F$6:$F$1005,Con_ve!$C$6:$C$1005,$C760,Con_ve!$I$6:$I$1005,"Em negociação",Con_ve!$Q$6:$Q$1005,Cad_cl!BI$5))),"",IF($C760="","",SUMIFS(Con_ve!$F$6:$F$1005,Con_ve!$C$6:$C$1005,$C760,Con_ve!$I$6:$I$1005,"Em negociação",Con_ve!$Q$6:$Q$1005,Cad_cl!BI$5)))</f>
        <v/>
      </c>
      <c r="BJ760" s="134" t="str">
        <f>IF(ISERR(IF($C760="","",SUMIFS(Con_ve!$F$6:$F$1005,Con_ve!$C$6:$C$1005,$C760,Con_ve!$I$6:$I$1005,"Em negociação",Con_ve!$Q$6:$Q$1005,Cad_cl!BJ$5))),"",IF($C760="","",SUMIFS(Con_ve!$F$6:$F$1005,Con_ve!$C$6:$C$1005,$C760,Con_ve!$I$6:$I$1005,"Em negociação",Con_ve!$Q$6:$Q$1005,Cad_cl!BJ$5)))</f>
        <v/>
      </c>
      <c r="BK760" s="134" t="str">
        <f>IF(ISERR(IF($C760="","",SUMIFS(Con_ve!$F$6:$F$1005,Con_ve!$C$6:$C$1005,$C760,Con_ve!$I$6:$I$1005,"Em negociação",Con_ve!$Q$6:$Q$1005,Cad_cl!BK$5))),"",IF($C760="","",SUMIFS(Con_ve!$F$6:$F$1005,Con_ve!$C$6:$C$1005,$C760,Con_ve!$I$6:$I$1005,"Em negociação",Con_ve!$Q$6:$Q$1005,Cad_cl!BK$5)))</f>
        <v/>
      </c>
      <c r="BL760" s="134" t="str">
        <f>IF(ISERR(IF($C760="","",SUMIFS(Con_ve!$F$6:$F$1005,Con_ve!$C$6:$C$1005,$C760,Con_ve!$I$6:$I$1005,"Em negociação",Con_ve!$Q$6:$Q$1005,Cad_cl!BL$5))),"",IF($C760="","",SUMIFS(Con_ve!$F$6:$F$1005,Con_ve!$C$6:$C$1005,$C760,Con_ve!$I$6:$I$1005,"Em negociação",Con_ve!$Q$6:$Q$1005,Cad_cl!BL$5)))</f>
        <v/>
      </c>
      <c r="BM760" s="134" t="str">
        <f>IF(ISERR(IF($C760="","",SUMIFS(Con_ve!$F$6:$F$1005,Con_ve!$C$6:$C$1005,$C760,Con_ve!$I$6:$I$1005,"Em negociação",Con_ve!$Q$6:$Q$1005,Cad_cl!BM$5))),"",IF($C760="","",SUMIFS(Con_ve!$F$6:$F$1005,Con_ve!$C$6:$C$1005,$C760,Con_ve!$I$6:$I$1005,"Em negociação",Con_ve!$Q$6:$Q$1005,Cad_cl!BM$5)))</f>
        <v/>
      </c>
      <c r="BN760" s="134" t="str">
        <f>IF(ISERR(IF($C760="","",SUMIFS(Con_ve!$F$6:$F$1005,Con_ve!$C$6:$C$1005,$C760,Con_ve!$I$6:$I$1005,"Em negociação",Con_ve!$Q$6:$Q$1005,Cad_cl!BN$5))),"",IF($C760="","",SUMIFS(Con_ve!$F$6:$F$1005,Con_ve!$C$6:$C$1005,$C760,Con_ve!$I$6:$I$1005,"Em negociação",Con_ve!$Q$6:$Q$1005,Cad_cl!BN$5)))</f>
        <v/>
      </c>
      <c r="BO760" s="134" t="str">
        <f>IF(ISERR(IF($C760="","",SUMIFS(Con_ve!$F$6:$F$1005,Con_ve!$C$6:$C$1005,$C760,Con_ve!$I$6:$I$1005,"Em negociação",Con_ve!$Q$6:$Q$1005,Cad_cl!BO$5))),"",IF($C760="","",SUMIFS(Con_ve!$F$6:$F$1005,Con_ve!$C$6:$C$1005,$C760,Con_ve!$I$6:$I$1005,"Em negociação",Con_ve!$Q$6:$Q$1005,Cad_cl!BO$5)))</f>
        <v/>
      </c>
      <c r="BP760" s="134">
        <f t="shared" si="34"/>
        <v>0</v>
      </c>
      <c r="BR760" s="125" t="str">
        <f>IF(ISERR(IF(AND($I760=Re_lo!$E$5,BR$5=VLOOKUP(Re_lo!$H$5,Re_lo!$N$5:$O$16,2,0)),AP760,"")),"",IF(AND($I760=Re_lo!$E$5,BR$5=VLOOKUP(Re_lo!$H$5,Re_lo!$N$5:$O$16,2,0)),AP760,""))</f>
        <v/>
      </c>
      <c r="BS760" s="125" t="str">
        <f>IF(ISERR(IF(AND($I760=Re_lo!$E$5,BS$5=VLOOKUP(Re_lo!$H$5,Re_lo!$N$5:$O$16,2,0)),AQ760,"")),"",IF(AND($I760=Re_lo!$E$5,BS$5=VLOOKUP(Re_lo!$H$5,Re_lo!$N$5:$O$16,2,0)),AQ760,""))</f>
        <v/>
      </c>
      <c r="BT760" s="125" t="str">
        <f>IF(ISERR(IF(AND($I760=Re_lo!$E$5,BT$5=VLOOKUP(Re_lo!$H$5,Re_lo!$N$5:$O$16,2,0)),AR760,"")),"",IF(AND($I760=Re_lo!$E$5,BT$5=VLOOKUP(Re_lo!$H$5,Re_lo!$N$5:$O$16,2,0)),AR760,""))</f>
        <v/>
      </c>
      <c r="BU760" s="125" t="str">
        <f>IF(ISERR(IF(AND($I760=Re_lo!$E$5,BU$5=VLOOKUP(Re_lo!$H$5,Re_lo!$N$5:$O$16,2,0)),AS760,"")),"",IF(AND($I760=Re_lo!$E$5,BU$5=VLOOKUP(Re_lo!$H$5,Re_lo!$N$5:$O$16,2,0)),AS760,""))</f>
        <v/>
      </c>
      <c r="BV760" s="125" t="str">
        <f>IF(ISERR(IF(AND($I760=Re_lo!$E$5,BV$5=VLOOKUP(Re_lo!$H$5,Re_lo!$N$5:$O$16,2,0)),AT760,"")),"",IF(AND($I760=Re_lo!$E$5,BV$5=VLOOKUP(Re_lo!$H$5,Re_lo!$N$5:$O$16,2,0)),AT760,""))</f>
        <v/>
      </c>
      <c r="BW760" s="125" t="str">
        <f>IF(ISERR(IF(AND($I760=Re_lo!$E$5,BW$5=VLOOKUP(Re_lo!$H$5,Re_lo!$N$5:$O$16,2,0)),AU760,"")),"",IF(AND($I760=Re_lo!$E$5,BW$5=VLOOKUP(Re_lo!$H$5,Re_lo!$N$5:$O$16,2,0)),AU760,""))</f>
        <v/>
      </c>
      <c r="BX760" s="125" t="str">
        <f>IF(ISERR(IF(AND($I760=Re_lo!$E$5,BX$5=VLOOKUP(Re_lo!$H$5,Re_lo!$N$5:$O$16,2,0)),AV760,"")),"",IF(AND($I760=Re_lo!$E$5,BX$5=VLOOKUP(Re_lo!$H$5,Re_lo!$N$5:$O$16,2,0)),AV760,""))</f>
        <v/>
      </c>
      <c r="BY760" s="125" t="str">
        <f>IF(ISERR(IF(AND($I760=Re_lo!$E$5,BY$5=VLOOKUP(Re_lo!$H$5,Re_lo!$N$5:$O$16,2,0)),AW760,"")),"",IF(AND($I760=Re_lo!$E$5,BY$5=VLOOKUP(Re_lo!$H$5,Re_lo!$N$5:$O$16,2,0)),AW760,""))</f>
        <v/>
      </c>
      <c r="BZ760" s="125" t="str">
        <f>IF(ISERR(IF(AND($I760=Re_lo!$E$5,BZ$5=VLOOKUP(Re_lo!$H$5,Re_lo!$N$5:$O$16,2,0)),AX760,"")),"",IF(AND($I760=Re_lo!$E$5,BZ$5=VLOOKUP(Re_lo!$H$5,Re_lo!$N$5:$O$16,2,0)),AX760,""))</f>
        <v/>
      </c>
      <c r="CA760" s="125" t="str">
        <f>IF(ISERR(IF(AND($I760=Re_lo!$E$5,CA$5=VLOOKUP(Re_lo!$H$5,Re_lo!$N$5:$O$16,2,0)),AY760,"")),"",IF(AND($I760=Re_lo!$E$5,CA$5=VLOOKUP(Re_lo!$H$5,Re_lo!$N$5:$O$16,2,0)),AY760,""))</f>
        <v/>
      </c>
      <c r="CB760" s="125" t="str">
        <f>IF(ISERR(IF(AND($I760=Re_lo!$E$5,CB$5=VLOOKUP(Re_lo!$H$5,Re_lo!$N$5:$O$16,2,0)),AZ760,"")),"",IF(AND($I760=Re_lo!$E$5,CB$5=VLOOKUP(Re_lo!$H$5,Re_lo!$N$5:$O$16,2,0)),AZ760,""))</f>
        <v/>
      </c>
      <c r="CC760" s="125" t="str">
        <f>IF(ISERR(IF(AND($I760=Re_lo!$E$5,CC$5=VLOOKUP(Re_lo!$H$5,Re_lo!$N$5:$O$16,2,0)),BA760,"")),"",IF(AND($I760=Re_lo!$E$5,CC$5=VLOOKUP(Re_lo!$H$5,Re_lo!$N$5:$O$16,2,0)),BA760,""))</f>
        <v/>
      </c>
      <c r="CD760" s="125" t="str">
        <f>IF(ISERR(IF(AND($I760=Re_lo!$E$5,CD$5=VLOOKUP(Re_lo!$H$5,Re_lo!$N$5:$O$16,2,0)),BB760,"")),"",IF(AND($I760=Re_lo!$E$5,CD$5=VLOOKUP(Re_lo!$H$5,Re_lo!$N$5:$O$16,2,0)),BB760,""))</f>
        <v/>
      </c>
      <c r="CF760" s="125" t="str">
        <f>IF($C760="","",COUNTIFS(Con_ve!$C$6:$C$1005,$C760,Con_ve!$Q$6:$Q$1005,Cad_cl!CF$5))</f>
        <v/>
      </c>
      <c r="CG760" s="125" t="str">
        <f>IF($C760="","",COUNTIFS(Con_ve!$C$6:$C$1005,$C760,Con_ve!$Q$6:$Q$1005,Cad_cl!CG$5))</f>
        <v/>
      </c>
      <c r="CH760" s="125" t="str">
        <f>IF($C760="","",COUNTIFS(Con_ve!$C$6:$C$1005,$C760,Con_ve!$Q$6:$Q$1005,Cad_cl!CH$5))</f>
        <v/>
      </c>
      <c r="CI760" s="125" t="str">
        <f>IF($C760="","",COUNTIFS(Con_ve!$C$6:$C$1005,$C760,Con_ve!$Q$6:$Q$1005,Cad_cl!CI$5))</f>
        <v/>
      </c>
      <c r="CJ760" s="125" t="str">
        <f>IF($C760="","",COUNTIFS(Con_ve!$C$6:$C$1005,$C760,Con_ve!$Q$6:$Q$1005,Cad_cl!CJ$5))</f>
        <v/>
      </c>
      <c r="CK760" s="125" t="str">
        <f>IF($C760="","",COUNTIFS(Con_ve!$C$6:$C$1005,$C760,Con_ve!$Q$6:$Q$1005,Cad_cl!CK$5))</f>
        <v/>
      </c>
      <c r="CL760" s="125" t="str">
        <f>IF($C760="","",COUNTIFS(Con_ve!$C$6:$C$1005,$C760,Con_ve!$Q$6:$Q$1005,Cad_cl!CL$5))</f>
        <v/>
      </c>
      <c r="CM760" s="125" t="str">
        <f>IF($C760="","",COUNTIFS(Con_ve!$C$6:$C$1005,$C760,Con_ve!$Q$6:$Q$1005,Cad_cl!CM$5))</f>
        <v/>
      </c>
      <c r="CN760" s="125" t="str">
        <f>IF($C760="","",COUNTIFS(Con_ve!$C$6:$C$1005,$C760,Con_ve!$Q$6:$Q$1005,Cad_cl!CN$5))</f>
        <v/>
      </c>
      <c r="CO760" s="125" t="str">
        <f>IF($C760="","",COUNTIFS(Con_ve!$C$6:$C$1005,$C760,Con_ve!$Q$6:$Q$1005,Cad_cl!CO$5))</f>
        <v/>
      </c>
      <c r="CP760" s="125" t="str">
        <f>IF($C760="","",COUNTIFS(Con_ve!$C$6:$C$1005,$C760,Con_ve!$Q$6:$Q$1005,Cad_cl!CP$5))</f>
        <v/>
      </c>
      <c r="CQ760" s="125" t="str">
        <f>IF($C760="","",COUNTIFS(Con_ve!$C$6:$C$1005,$C760,Con_ve!$Q$6:$Q$1005,Cad_cl!CQ$5))</f>
        <v/>
      </c>
      <c r="CR760" s="125">
        <f t="shared" si="35"/>
        <v>0</v>
      </c>
    </row>
    <row r="761" spans="3:96" ht="30" customHeight="1">
      <c r="C761" s="153"/>
      <c r="D761" s="153"/>
      <c r="E761" s="154"/>
      <c r="F761" s="153"/>
      <c r="G761" s="155"/>
      <c r="H761" s="153"/>
      <c r="I761" s="153"/>
      <c r="J761" s="132" t="s">
        <v>309</v>
      </c>
      <c r="K761" s="133" t="s">
        <v>309</v>
      </c>
      <c r="L761" s="153"/>
      <c r="M761" s="153"/>
      <c r="N761" s="153"/>
      <c r="O761" s="153"/>
      <c r="P761" s="153"/>
      <c r="Q761" s="153"/>
      <c r="AP761" s="134" t="str">
        <f>IF(ISERR(IF($C761="","",SUMIFS(Con_ve!$F$6:$F$1005,Con_ve!$C$6:$C$1005,$C761,Con_ve!$I$6:$I$1005,"Fechada",Con_ve!$Q$6:$Q$1005,Cad_cl!AP$5))),"",IF($C761="","",SUMIFS(Con_ve!$F$6:$F$1005,Con_ve!$C$6:$C$1005,$C761,Con_ve!$I$6:$I$1005,"Fechada",Con_ve!$Q$6:$Q$1005,Cad_cl!AP$5)))</f>
        <v/>
      </c>
      <c r="AQ761" s="134" t="str">
        <f>IF(ISERR(IF($C761="","",SUMIFS(Con_ve!$F$6:$F$1005,Con_ve!$C$6:$C$1005,$C761,Con_ve!$I$6:$I$1005,"Fechada",Con_ve!$Q$6:$Q$1005,Cad_cl!AQ$5))),"",IF($C761="","",SUMIFS(Con_ve!$F$6:$F$1005,Con_ve!$C$6:$C$1005,$C761,Con_ve!$I$6:$I$1005,"Fechada",Con_ve!$Q$6:$Q$1005,Cad_cl!AQ$5)))</f>
        <v/>
      </c>
      <c r="AR761" s="134" t="str">
        <f>IF(ISERR(IF($C761="","",SUMIFS(Con_ve!$F$6:$F$1005,Con_ve!$C$6:$C$1005,$C761,Con_ve!$I$6:$I$1005,"Fechada",Con_ve!$Q$6:$Q$1005,Cad_cl!AR$5))),"",IF($C761="","",SUMIFS(Con_ve!$F$6:$F$1005,Con_ve!$C$6:$C$1005,$C761,Con_ve!$I$6:$I$1005,"Fechada",Con_ve!$Q$6:$Q$1005,Cad_cl!AR$5)))</f>
        <v/>
      </c>
      <c r="AS761" s="134" t="str">
        <f>IF(ISERR(IF($C761="","",SUMIFS(Con_ve!$F$6:$F$1005,Con_ve!$C$6:$C$1005,$C761,Con_ve!$I$6:$I$1005,"Fechada",Con_ve!$Q$6:$Q$1005,Cad_cl!AS$5))),"",IF($C761="","",SUMIFS(Con_ve!$F$6:$F$1005,Con_ve!$C$6:$C$1005,$C761,Con_ve!$I$6:$I$1005,"Fechada",Con_ve!$Q$6:$Q$1005,Cad_cl!AS$5)))</f>
        <v/>
      </c>
      <c r="AT761" s="134" t="str">
        <f>IF(ISERR(IF($C761="","",SUMIFS(Con_ve!$F$6:$F$1005,Con_ve!$C$6:$C$1005,$C761,Con_ve!$I$6:$I$1005,"Fechada",Con_ve!$Q$6:$Q$1005,Cad_cl!AT$5))),"",IF($C761="","",SUMIFS(Con_ve!$F$6:$F$1005,Con_ve!$C$6:$C$1005,$C761,Con_ve!$I$6:$I$1005,"Fechada",Con_ve!$Q$6:$Q$1005,Cad_cl!AT$5)))</f>
        <v/>
      </c>
      <c r="AU761" s="134" t="str">
        <f>IF(ISERR(IF($C761="","",SUMIFS(Con_ve!$F$6:$F$1005,Con_ve!$C$6:$C$1005,$C761,Con_ve!$I$6:$I$1005,"Fechada",Con_ve!$Q$6:$Q$1005,Cad_cl!AU$5))),"",IF($C761="","",SUMIFS(Con_ve!$F$6:$F$1005,Con_ve!$C$6:$C$1005,$C761,Con_ve!$I$6:$I$1005,"Fechada",Con_ve!$Q$6:$Q$1005,Cad_cl!AU$5)))</f>
        <v/>
      </c>
      <c r="AV761" s="134" t="str">
        <f>IF(ISERR(IF($C761="","",SUMIFS(Con_ve!$F$6:$F$1005,Con_ve!$C$6:$C$1005,$C761,Con_ve!$I$6:$I$1005,"Fechada",Con_ve!$Q$6:$Q$1005,Cad_cl!AV$5))),"",IF($C761="","",SUMIFS(Con_ve!$F$6:$F$1005,Con_ve!$C$6:$C$1005,$C761,Con_ve!$I$6:$I$1005,"Fechada",Con_ve!$Q$6:$Q$1005,Cad_cl!AV$5)))</f>
        <v/>
      </c>
      <c r="AW761" s="134" t="str">
        <f>IF(ISERR(IF($C761="","",SUMIFS(Con_ve!$F$6:$F$1005,Con_ve!$C$6:$C$1005,$C761,Con_ve!$I$6:$I$1005,"Fechada",Con_ve!$Q$6:$Q$1005,Cad_cl!AW$5))),"",IF($C761="","",SUMIFS(Con_ve!$F$6:$F$1005,Con_ve!$C$6:$C$1005,$C761,Con_ve!$I$6:$I$1005,"Fechada",Con_ve!$Q$6:$Q$1005,Cad_cl!AW$5)))</f>
        <v/>
      </c>
      <c r="AX761" s="134" t="str">
        <f>IF(ISERR(IF($C761="","",SUMIFS(Con_ve!$F$6:$F$1005,Con_ve!$C$6:$C$1005,$C761,Con_ve!$I$6:$I$1005,"Fechada",Con_ve!$Q$6:$Q$1005,Cad_cl!AX$5))),"",IF($C761="","",SUMIFS(Con_ve!$F$6:$F$1005,Con_ve!$C$6:$C$1005,$C761,Con_ve!$I$6:$I$1005,"Fechada",Con_ve!$Q$6:$Q$1005,Cad_cl!AX$5)))</f>
        <v/>
      </c>
      <c r="AY761" s="134" t="str">
        <f>IF(ISERR(IF($C761="","",SUMIFS(Con_ve!$F$6:$F$1005,Con_ve!$C$6:$C$1005,$C761,Con_ve!$I$6:$I$1005,"Fechada",Con_ve!$Q$6:$Q$1005,Cad_cl!AY$5))),"",IF($C761="","",SUMIFS(Con_ve!$F$6:$F$1005,Con_ve!$C$6:$C$1005,$C761,Con_ve!$I$6:$I$1005,"Fechada",Con_ve!$Q$6:$Q$1005,Cad_cl!AY$5)))</f>
        <v/>
      </c>
      <c r="AZ761" s="134" t="str">
        <f>IF(ISERR(IF($C761="","",SUMIFS(Con_ve!$F$6:$F$1005,Con_ve!$C$6:$C$1005,$C761,Con_ve!$I$6:$I$1005,"Fechada",Con_ve!$Q$6:$Q$1005,Cad_cl!AZ$5))),"",IF($C761="","",SUMIFS(Con_ve!$F$6:$F$1005,Con_ve!$C$6:$C$1005,$C761,Con_ve!$I$6:$I$1005,"Fechada",Con_ve!$Q$6:$Q$1005,Cad_cl!AZ$5)))</f>
        <v/>
      </c>
      <c r="BA761" s="134" t="str">
        <f>IF(ISERR(IF($C761="","",SUMIFS(Con_ve!$F$6:$F$1005,Con_ve!$C$6:$C$1005,$C761,Con_ve!$I$6:$I$1005,"Fechada",Con_ve!$Q$6:$Q$1005,Cad_cl!BA$5))),"",IF($C761="","",SUMIFS(Con_ve!$F$6:$F$1005,Con_ve!$C$6:$C$1005,$C761,Con_ve!$I$6:$I$1005,"Fechada",Con_ve!$Q$6:$Q$1005,Cad_cl!BA$5)))</f>
        <v/>
      </c>
      <c r="BB761" s="134">
        <f t="shared" si="33"/>
        <v>0</v>
      </c>
      <c r="BD761" s="134" t="str">
        <f>IF(ISERR(IF($C761="","",SUMIFS(Con_ve!$F$6:$F$1005,Con_ve!$C$6:$C$1005,$C761,Con_ve!$I$6:$I$1005,"Em negociação",Con_ve!$Q$6:$Q$1005,Cad_cl!BD$5))),"",IF($C761="","",SUMIFS(Con_ve!$F$6:$F$1005,Con_ve!$C$6:$C$1005,$C761,Con_ve!$I$6:$I$1005,"Em negociação",Con_ve!$Q$6:$Q$1005,Cad_cl!BD$5)))</f>
        <v/>
      </c>
      <c r="BE761" s="134" t="str">
        <f>IF(ISERR(IF($C761="","",SUMIFS(Con_ve!$F$6:$F$1005,Con_ve!$C$6:$C$1005,$C761,Con_ve!$I$6:$I$1005,"Em negociação",Con_ve!$Q$6:$Q$1005,Cad_cl!BE$5))),"",IF($C761="","",SUMIFS(Con_ve!$F$6:$F$1005,Con_ve!$C$6:$C$1005,$C761,Con_ve!$I$6:$I$1005,"Em negociação",Con_ve!$Q$6:$Q$1005,Cad_cl!BE$5)))</f>
        <v/>
      </c>
      <c r="BF761" s="134" t="str">
        <f>IF(ISERR(IF($C761="","",SUMIFS(Con_ve!$F$6:$F$1005,Con_ve!$C$6:$C$1005,$C761,Con_ve!$I$6:$I$1005,"Em negociação",Con_ve!$Q$6:$Q$1005,Cad_cl!BF$5))),"",IF($C761="","",SUMIFS(Con_ve!$F$6:$F$1005,Con_ve!$C$6:$C$1005,$C761,Con_ve!$I$6:$I$1005,"Em negociação",Con_ve!$Q$6:$Q$1005,Cad_cl!BF$5)))</f>
        <v/>
      </c>
      <c r="BG761" s="134" t="str">
        <f>IF(ISERR(IF($C761="","",SUMIFS(Con_ve!$F$6:$F$1005,Con_ve!$C$6:$C$1005,$C761,Con_ve!$I$6:$I$1005,"Em negociação",Con_ve!$Q$6:$Q$1005,Cad_cl!BG$5))),"",IF($C761="","",SUMIFS(Con_ve!$F$6:$F$1005,Con_ve!$C$6:$C$1005,$C761,Con_ve!$I$6:$I$1005,"Em negociação",Con_ve!$Q$6:$Q$1005,Cad_cl!BG$5)))</f>
        <v/>
      </c>
      <c r="BH761" s="134" t="str">
        <f>IF(ISERR(IF($C761="","",SUMIFS(Con_ve!$F$6:$F$1005,Con_ve!$C$6:$C$1005,$C761,Con_ve!$I$6:$I$1005,"Em negociação",Con_ve!$Q$6:$Q$1005,Cad_cl!BH$5))),"",IF($C761="","",SUMIFS(Con_ve!$F$6:$F$1005,Con_ve!$C$6:$C$1005,$C761,Con_ve!$I$6:$I$1005,"Em negociação",Con_ve!$Q$6:$Q$1005,Cad_cl!BH$5)))</f>
        <v/>
      </c>
      <c r="BI761" s="134" t="str">
        <f>IF(ISERR(IF($C761="","",SUMIFS(Con_ve!$F$6:$F$1005,Con_ve!$C$6:$C$1005,$C761,Con_ve!$I$6:$I$1005,"Em negociação",Con_ve!$Q$6:$Q$1005,Cad_cl!BI$5))),"",IF($C761="","",SUMIFS(Con_ve!$F$6:$F$1005,Con_ve!$C$6:$C$1005,$C761,Con_ve!$I$6:$I$1005,"Em negociação",Con_ve!$Q$6:$Q$1005,Cad_cl!BI$5)))</f>
        <v/>
      </c>
      <c r="BJ761" s="134" t="str">
        <f>IF(ISERR(IF($C761="","",SUMIFS(Con_ve!$F$6:$F$1005,Con_ve!$C$6:$C$1005,$C761,Con_ve!$I$6:$I$1005,"Em negociação",Con_ve!$Q$6:$Q$1005,Cad_cl!BJ$5))),"",IF($C761="","",SUMIFS(Con_ve!$F$6:$F$1005,Con_ve!$C$6:$C$1005,$C761,Con_ve!$I$6:$I$1005,"Em negociação",Con_ve!$Q$6:$Q$1005,Cad_cl!BJ$5)))</f>
        <v/>
      </c>
      <c r="BK761" s="134" t="str">
        <f>IF(ISERR(IF($C761="","",SUMIFS(Con_ve!$F$6:$F$1005,Con_ve!$C$6:$C$1005,$C761,Con_ve!$I$6:$I$1005,"Em negociação",Con_ve!$Q$6:$Q$1005,Cad_cl!BK$5))),"",IF($C761="","",SUMIFS(Con_ve!$F$6:$F$1005,Con_ve!$C$6:$C$1005,$C761,Con_ve!$I$6:$I$1005,"Em negociação",Con_ve!$Q$6:$Q$1005,Cad_cl!BK$5)))</f>
        <v/>
      </c>
      <c r="BL761" s="134" t="str">
        <f>IF(ISERR(IF($C761="","",SUMIFS(Con_ve!$F$6:$F$1005,Con_ve!$C$6:$C$1005,$C761,Con_ve!$I$6:$I$1005,"Em negociação",Con_ve!$Q$6:$Q$1005,Cad_cl!BL$5))),"",IF($C761="","",SUMIFS(Con_ve!$F$6:$F$1005,Con_ve!$C$6:$C$1005,$C761,Con_ve!$I$6:$I$1005,"Em negociação",Con_ve!$Q$6:$Q$1005,Cad_cl!BL$5)))</f>
        <v/>
      </c>
      <c r="BM761" s="134" t="str">
        <f>IF(ISERR(IF($C761="","",SUMIFS(Con_ve!$F$6:$F$1005,Con_ve!$C$6:$C$1005,$C761,Con_ve!$I$6:$I$1005,"Em negociação",Con_ve!$Q$6:$Q$1005,Cad_cl!BM$5))),"",IF($C761="","",SUMIFS(Con_ve!$F$6:$F$1005,Con_ve!$C$6:$C$1005,$C761,Con_ve!$I$6:$I$1005,"Em negociação",Con_ve!$Q$6:$Q$1005,Cad_cl!BM$5)))</f>
        <v/>
      </c>
      <c r="BN761" s="134" t="str">
        <f>IF(ISERR(IF($C761="","",SUMIFS(Con_ve!$F$6:$F$1005,Con_ve!$C$6:$C$1005,$C761,Con_ve!$I$6:$I$1005,"Em negociação",Con_ve!$Q$6:$Q$1005,Cad_cl!BN$5))),"",IF($C761="","",SUMIFS(Con_ve!$F$6:$F$1005,Con_ve!$C$6:$C$1005,$C761,Con_ve!$I$6:$I$1005,"Em negociação",Con_ve!$Q$6:$Q$1005,Cad_cl!BN$5)))</f>
        <v/>
      </c>
      <c r="BO761" s="134" t="str">
        <f>IF(ISERR(IF($C761="","",SUMIFS(Con_ve!$F$6:$F$1005,Con_ve!$C$6:$C$1005,$C761,Con_ve!$I$6:$I$1005,"Em negociação",Con_ve!$Q$6:$Q$1005,Cad_cl!BO$5))),"",IF($C761="","",SUMIFS(Con_ve!$F$6:$F$1005,Con_ve!$C$6:$C$1005,$C761,Con_ve!$I$6:$I$1005,"Em negociação",Con_ve!$Q$6:$Q$1005,Cad_cl!BO$5)))</f>
        <v/>
      </c>
      <c r="BP761" s="134">
        <f t="shared" si="34"/>
        <v>0</v>
      </c>
      <c r="BR761" s="125" t="str">
        <f>IF(ISERR(IF(AND($I761=Re_lo!$E$5,BR$5=VLOOKUP(Re_lo!$H$5,Re_lo!$N$5:$O$16,2,0)),AP761,"")),"",IF(AND($I761=Re_lo!$E$5,BR$5=VLOOKUP(Re_lo!$H$5,Re_lo!$N$5:$O$16,2,0)),AP761,""))</f>
        <v/>
      </c>
      <c r="BS761" s="125" t="str">
        <f>IF(ISERR(IF(AND($I761=Re_lo!$E$5,BS$5=VLOOKUP(Re_lo!$H$5,Re_lo!$N$5:$O$16,2,0)),AQ761,"")),"",IF(AND($I761=Re_lo!$E$5,BS$5=VLOOKUP(Re_lo!$H$5,Re_lo!$N$5:$O$16,2,0)),AQ761,""))</f>
        <v/>
      </c>
      <c r="BT761" s="125" t="str">
        <f>IF(ISERR(IF(AND($I761=Re_lo!$E$5,BT$5=VLOOKUP(Re_lo!$H$5,Re_lo!$N$5:$O$16,2,0)),AR761,"")),"",IF(AND($I761=Re_lo!$E$5,BT$5=VLOOKUP(Re_lo!$H$5,Re_lo!$N$5:$O$16,2,0)),AR761,""))</f>
        <v/>
      </c>
      <c r="BU761" s="125" t="str">
        <f>IF(ISERR(IF(AND($I761=Re_lo!$E$5,BU$5=VLOOKUP(Re_lo!$H$5,Re_lo!$N$5:$O$16,2,0)),AS761,"")),"",IF(AND($I761=Re_lo!$E$5,BU$5=VLOOKUP(Re_lo!$H$5,Re_lo!$N$5:$O$16,2,0)),AS761,""))</f>
        <v/>
      </c>
      <c r="BV761" s="125" t="str">
        <f>IF(ISERR(IF(AND($I761=Re_lo!$E$5,BV$5=VLOOKUP(Re_lo!$H$5,Re_lo!$N$5:$O$16,2,0)),AT761,"")),"",IF(AND($I761=Re_lo!$E$5,BV$5=VLOOKUP(Re_lo!$H$5,Re_lo!$N$5:$O$16,2,0)),AT761,""))</f>
        <v/>
      </c>
      <c r="BW761" s="125" t="str">
        <f>IF(ISERR(IF(AND($I761=Re_lo!$E$5,BW$5=VLOOKUP(Re_lo!$H$5,Re_lo!$N$5:$O$16,2,0)),AU761,"")),"",IF(AND($I761=Re_lo!$E$5,BW$5=VLOOKUP(Re_lo!$H$5,Re_lo!$N$5:$O$16,2,0)),AU761,""))</f>
        <v/>
      </c>
      <c r="BX761" s="125" t="str">
        <f>IF(ISERR(IF(AND($I761=Re_lo!$E$5,BX$5=VLOOKUP(Re_lo!$H$5,Re_lo!$N$5:$O$16,2,0)),AV761,"")),"",IF(AND($I761=Re_lo!$E$5,BX$5=VLOOKUP(Re_lo!$H$5,Re_lo!$N$5:$O$16,2,0)),AV761,""))</f>
        <v/>
      </c>
      <c r="BY761" s="125" t="str">
        <f>IF(ISERR(IF(AND($I761=Re_lo!$E$5,BY$5=VLOOKUP(Re_lo!$H$5,Re_lo!$N$5:$O$16,2,0)),AW761,"")),"",IF(AND($I761=Re_lo!$E$5,BY$5=VLOOKUP(Re_lo!$H$5,Re_lo!$N$5:$O$16,2,0)),AW761,""))</f>
        <v/>
      </c>
      <c r="BZ761" s="125" t="str">
        <f>IF(ISERR(IF(AND($I761=Re_lo!$E$5,BZ$5=VLOOKUP(Re_lo!$H$5,Re_lo!$N$5:$O$16,2,0)),AX761,"")),"",IF(AND($I761=Re_lo!$E$5,BZ$5=VLOOKUP(Re_lo!$H$5,Re_lo!$N$5:$O$16,2,0)),AX761,""))</f>
        <v/>
      </c>
      <c r="CA761" s="125" t="str">
        <f>IF(ISERR(IF(AND($I761=Re_lo!$E$5,CA$5=VLOOKUP(Re_lo!$H$5,Re_lo!$N$5:$O$16,2,0)),AY761,"")),"",IF(AND($I761=Re_lo!$E$5,CA$5=VLOOKUP(Re_lo!$H$5,Re_lo!$N$5:$O$16,2,0)),AY761,""))</f>
        <v/>
      </c>
      <c r="CB761" s="125" t="str">
        <f>IF(ISERR(IF(AND($I761=Re_lo!$E$5,CB$5=VLOOKUP(Re_lo!$H$5,Re_lo!$N$5:$O$16,2,0)),AZ761,"")),"",IF(AND($I761=Re_lo!$E$5,CB$5=VLOOKUP(Re_lo!$H$5,Re_lo!$N$5:$O$16,2,0)),AZ761,""))</f>
        <v/>
      </c>
      <c r="CC761" s="125" t="str">
        <f>IF(ISERR(IF(AND($I761=Re_lo!$E$5,CC$5=VLOOKUP(Re_lo!$H$5,Re_lo!$N$5:$O$16,2,0)),BA761,"")),"",IF(AND($I761=Re_lo!$E$5,CC$5=VLOOKUP(Re_lo!$H$5,Re_lo!$N$5:$O$16,2,0)),BA761,""))</f>
        <v/>
      </c>
      <c r="CD761" s="125" t="str">
        <f>IF(ISERR(IF(AND($I761=Re_lo!$E$5,CD$5=VLOOKUP(Re_lo!$H$5,Re_lo!$N$5:$O$16,2,0)),BB761,"")),"",IF(AND($I761=Re_lo!$E$5,CD$5=VLOOKUP(Re_lo!$H$5,Re_lo!$N$5:$O$16,2,0)),BB761,""))</f>
        <v/>
      </c>
      <c r="CF761" s="125" t="str">
        <f>IF($C761="","",COUNTIFS(Con_ve!$C$6:$C$1005,$C761,Con_ve!$Q$6:$Q$1005,Cad_cl!CF$5))</f>
        <v/>
      </c>
      <c r="CG761" s="125" t="str">
        <f>IF($C761="","",COUNTIFS(Con_ve!$C$6:$C$1005,$C761,Con_ve!$Q$6:$Q$1005,Cad_cl!CG$5))</f>
        <v/>
      </c>
      <c r="CH761" s="125" t="str">
        <f>IF($C761="","",COUNTIFS(Con_ve!$C$6:$C$1005,$C761,Con_ve!$Q$6:$Q$1005,Cad_cl!CH$5))</f>
        <v/>
      </c>
      <c r="CI761" s="125" t="str">
        <f>IF($C761="","",COUNTIFS(Con_ve!$C$6:$C$1005,$C761,Con_ve!$Q$6:$Q$1005,Cad_cl!CI$5))</f>
        <v/>
      </c>
      <c r="CJ761" s="125" t="str">
        <f>IF($C761="","",COUNTIFS(Con_ve!$C$6:$C$1005,$C761,Con_ve!$Q$6:$Q$1005,Cad_cl!CJ$5))</f>
        <v/>
      </c>
      <c r="CK761" s="125" t="str">
        <f>IF($C761="","",COUNTIFS(Con_ve!$C$6:$C$1005,$C761,Con_ve!$Q$6:$Q$1005,Cad_cl!CK$5))</f>
        <v/>
      </c>
      <c r="CL761" s="125" t="str">
        <f>IF($C761="","",COUNTIFS(Con_ve!$C$6:$C$1005,$C761,Con_ve!$Q$6:$Q$1005,Cad_cl!CL$5))</f>
        <v/>
      </c>
      <c r="CM761" s="125" t="str">
        <f>IF($C761="","",COUNTIFS(Con_ve!$C$6:$C$1005,$C761,Con_ve!$Q$6:$Q$1005,Cad_cl!CM$5))</f>
        <v/>
      </c>
      <c r="CN761" s="125" t="str">
        <f>IF($C761="","",COUNTIFS(Con_ve!$C$6:$C$1005,$C761,Con_ve!$Q$6:$Q$1005,Cad_cl!CN$5))</f>
        <v/>
      </c>
      <c r="CO761" s="125" t="str">
        <f>IF($C761="","",COUNTIFS(Con_ve!$C$6:$C$1005,$C761,Con_ve!$Q$6:$Q$1005,Cad_cl!CO$5))</f>
        <v/>
      </c>
      <c r="CP761" s="125" t="str">
        <f>IF($C761="","",COUNTIFS(Con_ve!$C$6:$C$1005,$C761,Con_ve!$Q$6:$Q$1005,Cad_cl!CP$5))</f>
        <v/>
      </c>
      <c r="CQ761" s="125" t="str">
        <f>IF($C761="","",COUNTIFS(Con_ve!$C$6:$C$1005,$C761,Con_ve!$Q$6:$Q$1005,Cad_cl!CQ$5))</f>
        <v/>
      </c>
      <c r="CR761" s="125">
        <f t="shared" si="35"/>
        <v>0</v>
      </c>
    </row>
    <row r="762" spans="3:96" ht="30" customHeight="1">
      <c r="C762" s="153"/>
      <c r="D762" s="153"/>
      <c r="E762" s="154"/>
      <c r="F762" s="153"/>
      <c r="G762" s="155"/>
      <c r="H762" s="153"/>
      <c r="I762" s="153"/>
      <c r="J762" s="132" t="s">
        <v>309</v>
      </c>
      <c r="K762" s="133" t="s">
        <v>309</v>
      </c>
      <c r="L762" s="153"/>
      <c r="M762" s="153"/>
      <c r="N762" s="153"/>
      <c r="O762" s="153"/>
      <c r="P762" s="153"/>
      <c r="Q762" s="153"/>
      <c r="AP762" s="134" t="str">
        <f>IF(ISERR(IF($C762="","",SUMIFS(Con_ve!$F$6:$F$1005,Con_ve!$C$6:$C$1005,$C762,Con_ve!$I$6:$I$1005,"Fechada",Con_ve!$Q$6:$Q$1005,Cad_cl!AP$5))),"",IF($C762="","",SUMIFS(Con_ve!$F$6:$F$1005,Con_ve!$C$6:$C$1005,$C762,Con_ve!$I$6:$I$1005,"Fechada",Con_ve!$Q$6:$Q$1005,Cad_cl!AP$5)))</f>
        <v/>
      </c>
      <c r="AQ762" s="134" t="str">
        <f>IF(ISERR(IF($C762="","",SUMIFS(Con_ve!$F$6:$F$1005,Con_ve!$C$6:$C$1005,$C762,Con_ve!$I$6:$I$1005,"Fechada",Con_ve!$Q$6:$Q$1005,Cad_cl!AQ$5))),"",IF($C762="","",SUMIFS(Con_ve!$F$6:$F$1005,Con_ve!$C$6:$C$1005,$C762,Con_ve!$I$6:$I$1005,"Fechada",Con_ve!$Q$6:$Q$1005,Cad_cl!AQ$5)))</f>
        <v/>
      </c>
      <c r="AR762" s="134" t="str">
        <f>IF(ISERR(IF($C762="","",SUMIFS(Con_ve!$F$6:$F$1005,Con_ve!$C$6:$C$1005,$C762,Con_ve!$I$6:$I$1005,"Fechada",Con_ve!$Q$6:$Q$1005,Cad_cl!AR$5))),"",IF($C762="","",SUMIFS(Con_ve!$F$6:$F$1005,Con_ve!$C$6:$C$1005,$C762,Con_ve!$I$6:$I$1005,"Fechada",Con_ve!$Q$6:$Q$1005,Cad_cl!AR$5)))</f>
        <v/>
      </c>
      <c r="AS762" s="134" t="str">
        <f>IF(ISERR(IF($C762="","",SUMIFS(Con_ve!$F$6:$F$1005,Con_ve!$C$6:$C$1005,$C762,Con_ve!$I$6:$I$1005,"Fechada",Con_ve!$Q$6:$Q$1005,Cad_cl!AS$5))),"",IF($C762="","",SUMIFS(Con_ve!$F$6:$F$1005,Con_ve!$C$6:$C$1005,$C762,Con_ve!$I$6:$I$1005,"Fechada",Con_ve!$Q$6:$Q$1005,Cad_cl!AS$5)))</f>
        <v/>
      </c>
      <c r="AT762" s="134" t="str">
        <f>IF(ISERR(IF($C762="","",SUMIFS(Con_ve!$F$6:$F$1005,Con_ve!$C$6:$C$1005,$C762,Con_ve!$I$6:$I$1005,"Fechada",Con_ve!$Q$6:$Q$1005,Cad_cl!AT$5))),"",IF($C762="","",SUMIFS(Con_ve!$F$6:$F$1005,Con_ve!$C$6:$C$1005,$C762,Con_ve!$I$6:$I$1005,"Fechada",Con_ve!$Q$6:$Q$1005,Cad_cl!AT$5)))</f>
        <v/>
      </c>
      <c r="AU762" s="134" t="str">
        <f>IF(ISERR(IF($C762="","",SUMIFS(Con_ve!$F$6:$F$1005,Con_ve!$C$6:$C$1005,$C762,Con_ve!$I$6:$I$1005,"Fechada",Con_ve!$Q$6:$Q$1005,Cad_cl!AU$5))),"",IF($C762="","",SUMIFS(Con_ve!$F$6:$F$1005,Con_ve!$C$6:$C$1005,$C762,Con_ve!$I$6:$I$1005,"Fechada",Con_ve!$Q$6:$Q$1005,Cad_cl!AU$5)))</f>
        <v/>
      </c>
      <c r="AV762" s="134" t="str">
        <f>IF(ISERR(IF($C762="","",SUMIFS(Con_ve!$F$6:$F$1005,Con_ve!$C$6:$C$1005,$C762,Con_ve!$I$6:$I$1005,"Fechada",Con_ve!$Q$6:$Q$1005,Cad_cl!AV$5))),"",IF($C762="","",SUMIFS(Con_ve!$F$6:$F$1005,Con_ve!$C$6:$C$1005,$C762,Con_ve!$I$6:$I$1005,"Fechada",Con_ve!$Q$6:$Q$1005,Cad_cl!AV$5)))</f>
        <v/>
      </c>
      <c r="AW762" s="134" t="str">
        <f>IF(ISERR(IF($C762="","",SUMIFS(Con_ve!$F$6:$F$1005,Con_ve!$C$6:$C$1005,$C762,Con_ve!$I$6:$I$1005,"Fechada",Con_ve!$Q$6:$Q$1005,Cad_cl!AW$5))),"",IF($C762="","",SUMIFS(Con_ve!$F$6:$F$1005,Con_ve!$C$6:$C$1005,$C762,Con_ve!$I$6:$I$1005,"Fechada",Con_ve!$Q$6:$Q$1005,Cad_cl!AW$5)))</f>
        <v/>
      </c>
      <c r="AX762" s="134" t="str">
        <f>IF(ISERR(IF($C762="","",SUMIFS(Con_ve!$F$6:$F$1005,Con_ve!$C$6:$C$1005,$C762,Con_ve!$I$6:$I$1005,"Fechada",Con_ve!$Q$6:$Q$1005,Cad_cl!AX$5))),"",IF($C762="","",SUMIFS(Con_ve!$F$6:$F$1005,Con_ve!$C$6:$C$1005,$C762,Con_ve!$I$6:$I$1005,"Fechada",Con_ve!$Q$6:$Q$1005,Cad_cl!AX$5)))</f>
        <v/>
      </c>
      <c r="AY762" s="134" t="str">
        <f>IF(ISERR(IF($C762="","",SUMIFS(Con_ve!$F$6:$F$1005,Con_ve!$C$6:$C$1005,$C762,Con_ve!$I$6:$I$1005,"Fechada",Con_ve!$Q$6:$Q$1005,Cad_cl!AY$5))),"",IF($C762="","",SUMIFS(Con_ve!$F$6:$F$1005,Con_ve!$C$6:$C$1005,$C762,Con_ve!$I$6:$I$1005,"Fechada",Con_ve!$Q$6:$Q$1005,Cad_cl!AY$5)))</f>
        <v/>
      </c>
      <c r="AZ762" s="134" t="str">
        <f>IF(ISERR(IF($C762="","",SUMIFS(Con_ve!$F$6:$F$1005,Con_ve!$C$6:$C$1005,$C762,Con_ve!$I$6:$I$1005,"Fechada",Con_ve!$Q$6:$Q$1005,Cad_cl!AZ$5))),"",IF($C762="","",SUMIFS(Con_ve!$F$6:$F$1005,Con_ve!$C$6:$C$1005,$C762,Con_ve!$I$6:$I$1005,"Fechada",Con_ve!$Q$6:$Q$1005,Cad_cl!AZ$5)))</f>
        <v/>
      </c>
      <c r="BA762" s="134" t="str">
        <f>IF(ISERR(IF($C762="","",SUMIFS(Con_ve!$F$6:$F$1005,Con_ve!$C$6:$C$1005,$C762,Con_ve!$I$6:$I$1005,"Fechada",Con_ve!$Q$6:$Q$1005,Cad_cl!BA$5))),"",IF($C762="","",SUMIFS(Con_ve!$F$6:$F$1005,Con_ve!$C$6:$C$1005,$C762,Con_ve!$I$6:$I$1005,"Fechada",Con_ve!$Q$6:$Q$1005,Cad_cl!BA$5)))</f>
        <v/>
      </c>
      <c r="BB762" s="134">
        <f t="shared" si="33"/>
        <v>0</v>
      </c>
      <c r="BD762" s="134" t="str">
        <f>IF(ISERR(IF($C762="","",SUMIFS(Con_ve!$F$6:$F$1005,Con_ve!$C$6:$C$1005,$C762,Con_ve!$I$6:$I$1005,"Em negociação",Con_ve!$Q$6:$Q$1005,Cad_cl!BD$5))),"",IF($C762="","",SUMIFS(Con_ve!$F$6:$F$1005,Con_ve!$C$6:$C$1005,$C762,Con_ve!$I$6:$I$1005,"Em negociação",Con_ve!$Q$6:$Q$1005,Cad_cl!BD$5)))</f>
        <v/>
      </c>
      <c r="BE762" s="134" t="str">
        <f>IF(ISERR(IF($C762="","",SUMIFS(Con_ve!$F$6:$F$1005,Con_ve!$C$6:$C$1005,$C762,Con_ve!$I$6:$I$1005,"Em negociação",Con_ve!$Q$6:$Q$1005,Cad_cl!BE$5))),"",IF($C762="","",SUMIFS(Con_ve!$F$6:$F$1005,Con_ve!$C$6:$C$1005,$C762,Con_ve!$I$6:$I$1005,"Em negociação",Con_ve!$Q$6:$Q$1005,Cad_cl!BE$5)))</f>
        <v/>
      </c>
      <c r="BF762" s="134" t="str">
        <f>IF(ISERR(IF($C762="","",SUMIFS(Con_ve!$F$6:$F$1005,Con_ve!$C$6:$C$1005,$C762,Con_ve!$I$6:$I$1005,"Em negociação",Con_ve!$Q$6:$Q$1005,Cad_cl!BF$5))),"",IF($C762="","",SUMIFS(Con_ve!$F$6:$F$1005,Con_ve!$C$6:$C$1005,$C762,Con_ve!$I$6:$I$1005,"Em negociação",Con_ve!$Q$6:$Q$1005,Cad_cl!BF$5)))</f>
        <v/>
      </c>
      <c r="BG762" s="134" t="str">
        <f>IF(ISERR(IF($C762="","",SUMIFS(Con_ve!$F$6:$F$1005,Con_ve!$C$6:$C$1005,$C762,Con_ve!$I$6:$I$1005,"Em negociação",Con_ve!$Q$6:$Q$1005,Cad_cl!BG$5))),"",IF($C762="","",SUMIFS(Con_ve!$F$6:$F$1005,Con_ve!$C$6:$C$1005,$C762,Con_ve!$I$6:$I$1005,"Em negociação",Con_ve!$Q$6:$Q$1005,Cad_cl!BG$5)))</f>
        <v/>
      </c>
      <c r="BH762" s="134" t="str">
        <f>IF(ISERR(IF($C762="","",SUMIFS(Con_ve!$F$6:$F$1005,Con_ve!$C$6:$C$1005,$C762,Con_ve!$I$6:$I$1005,"Em negociação",Con_ve!$Q$6:$Q$1005,Cad_cl!BH$5))),"",IF($C762="","",SUMIFS(Con_ve!$F$6:$F$1005,Con_ve!$C$6:$C$1005,$C762,Con_ve!$I$6:$I$1005,"Em negociação",Con_ve!$Q$6:$Q$1005,Cad_cl!BH$5)))</f>
        <v/>
      </c>
      <c r="BI762" s="134" t="str">
        <f>IF(ISERR(IF($C762="","",SUMIFS(Con_ve!$F$6:$F$1005,Con_ve!$C$6:$C$1005,$C762,Con_ve!$I$6:$I$1005,"Em negociação",Con_ve!$Q$6:$Q$1005,Cad_cl!BI$5))),"",IF($C762="","",SUMIFS(Con_ve!$F$6:$F$1005,Con_ve!$C$6:$C$1005,$C762,Con_ve!$I$6:$I$1005,"Em negociação",Con_ve!$Q$6:$Q$1005,Cad_cl!BI$5)))</f>
        <v/>
      </c>
      <c r="BJ762" s="134" t="str">
        <f>IF(ISERR(IF($C762="","",SUMIFS(Con_ve!$F$6:$F$1005,Con_ve!$C$6:$C$1005,$C762,Con_ve!$I$6:$I$1005,"Em negociação",Con_ve!$Q$6:$Q$1005,Cad_cl!BJ$5))),"",IF($C762="","",SUMIFS(Con_ve!$F$6:$F$1005,Con_ve!$C$6:$C$1005,$C762,Con_ve!$I$6:$I$1005,"Em negociação",Con_ve!$Q$6:$Q$1005,Cad_cl!BJ$5)))</f>
        <v/>
      </c>
      <c r="BK762" s="134" t="str">
        <f>IF(ISERR(IF($C762="","",SUMIFS(Con_ve!$F$6:$F$1005,Con_ve!$C$6:$C$1005,$C762,Con_ve!$I$6:$I$1005,"Em negociação",Con_ve!$Q$6:$Q$1005,Cad_cl!BK$5))),"",IF($C762="","",SUMIFS(Con_ve!$F$6:$F$1005,Con_ve!$C$6:$C$1005,$C762,Con_ve!$I$6:$I$1005,"Em negociação",Con_ve!$Q$6:$Q$1005,Cad_cl!BK$5)))</f>
        <v/>
      </c>
      <c r="BL762" s="134" t="str">
        <f>IF(ISERR(IF($C762="","",SUMIFS(Con_ve!$F$6:$F$1005,Con_ve!$C$6:$C$1005,$C762,Con_ve!$I$6:$I$1005,"Em negociação",Con_ve!$Q$6:$Q$1005,Cad_cl!BL$5))),"",IF($C762="","",SUMIFS(Con_ve!$F$6:$F$1005,Con_ve!$C$6:$C$1005,$C762,Con_ve!$I$6:$I$1005,"Em negociação",Con_ve!$Q$6:$Q$1005,Cad_cl!BL$5)))</f>
        <v/>
      </c>
      <c r="BM762" s="134" t="str">
        <f>IF(ISERR(IF($C762="","",SUMIFS(Con_ve!$F$6:$F$1005,Con_ve!$C$6:$C$1005,$C762,Con_ve!$I$6:$I$1005,"Em negociação",Con_ve!$Q$6:$Q$1005,Cad_cl!BM$5))),"",IF($C762="","",SUMIFS(Con_ve!$F$6:$F$1005,Con_ve!$C$6:$C$1005,$C762,Con_ve!$I$6:$I$1005,"Em negociação",Con_ve!$Q$6:$Q$1005,Cad_cl!BM$5)))</f>
        <v/>
      </c>
      <c r="BN762" s="134" t="str">
        <f>IF(ISERR(IF($C762="","",SUMIFS(Con_ve!$F$6:$F$1005,Con_ve!$C$6:$C$1005,$C762,Con_ve!$I$6:$I$1005,"Em negociação",Con_ve!$Q$6:$Q$1005,Cad_cl!BN$5))),"",IF($C762="","",SUMIFS(Con_ve!$F$6:$F$1005,Con_ve!$C$6:$C$1005,$C762,Con_ve!$I$6:$I$1005,"Em negociação",Con_ve!$Q$6:$Q$1005,Cad_cl!BN$5)))</f>
        <v/>
      </c>
      <c r="BO762" s="134" t="str">
        <f>IF(ISERR(IF($C762="","",SUMIFS(Con_ve!$F$6:$F$1005,Con_ve!$C$6:$C$1005,$C762,Con_ve!$I$6:$I$1005,"Em negociação",Con_ve!$Q$6:$Q$1005,Cad_cl!BO$5))),"",IF($C762="","",SUMIFS(Con_ve!$F$6:$F$1005,Con_ve!$C$6:$C$1005,$C762,Con_ve!$I$6:$I$1005,"Em negociação",Con_ve!$Q$6:$Q$1005,Cad_cl!BO$5)))</f>
        <v/>
      </c>
      <c r="BP762" s="134">
        <f t="shared" si="34"/>
        <v>0</v>
      </c>
      <c r="BR762" s="125" t="str">
        <f>IF(ISERR(IF(AND($I762=Re_lo!$E$5,BR$5=VLOOKUP(Re_lo!$H$5,Re_lo!$N$5:$O$16,2,0)),AP762,"")),"",IF(AND($I762=Re_lo!$E$5,BR$5=VLOOKUP(Re_lo!$H$5,Re_lo!$N$5:$O$16,2,0)),AP762,""))</f>
        <v/>
      </c>
      <c r="BS762" s="125" t="str">
        <f>IF(ISERR(IF(AND($I762=Re_lo!$E$5,BS$5=VLOOKUP(Re_lo!$H$5,Re_lo!$N$5:$O$16,2,0)),AQ762,"")),"",IF(AND($I762=Re_lo!$E$5,BS$5=VLOOKUP(Re_lo!$H$5,Re_lo!$N$5:$O$16,2,0)),AQ762,""))</f>
        <v/>
      </c>
      <c r="BT762" s="125" t="str">
        <f>IF(ISERR(IF(AND($I762=Re_lo!$E$5,BT$5=VLOOKUP(Re_lo!$H$5,Re_lo!$N$5:$O$16,2,0)),AR762,"")),"",IF(AND($I762=Re_lo!$E$5,BT$5=VLOOKUP(Re_lo!$H$5,Re_lo!$N$5:$O$16,2,0)),AR762,""))</f>
        <v/>
      </c>
      <c r="BU762" s="125" t="str">
        <f>IF(ISERR(IF(AND($I762=Re_lo!$E$5,BU$5=VLOOKUP(Re_lo!$H$5,Re_lo!$N$5:$O$16,2,0)),AS762,"")),"",IF(AND($I762=Re_lo!$E$5,BU$5=VLOOKUP(Re_lo!$H$5,Re_lo!$N$5:$O$16,2,0)),AS762,""))</f>
        <v/>
      </c>
      <c r="BV762" s="125" t="str">
        <f>IF(ISERR(IF(AND($I762=Re_lo!$E$5,BV$5=VLOOKUP(Re_lo!$H$5,Re_lo!$N$5:$O$16,2,0)),AT762,"")),"",IF(AND($I762=Re_lo!$E$5,BV$5=VLOOKUP(Re_lo!$H$5,Re_lo!$N$5:$O$16,2,0)),AT762,""))</f>
        <v/>
      </c>
      <c r="BW762" s="125" t="str">
        <f>IF(ISERR(IF(AND($I762=Re_lo!$E$5,BW$5=VLOOKUP(Re_lo!$H$5,Re_lo!$N$5:$O$16,2,0)),AU762,"")),"",IF(AND($I762=Re_lo!$E$5,BW$5=VLOOKUP(Re_lo!$H$5,Re_lo!$N$5:$O$16,2,0)),AU762,""))</f>
        <v/>
      </c>
      <c r="BX762" s="125" t="str">
        <f>IF(ISERR(IF(AND($I762=Re_lo!$E$5,BX$5=VLOOKUP(Re_lo!$H$5,Re_lo!$N$5:$O$16,2,0)),AV762,"")),"",IF(AND($I762=Re_lo!$E$5,BX$5=VLOOKUP(Re_lo!$H$5,Re_lo!$N$5:$O$16,2,0)),AV762,""))</f>
        <v/>
      </c>
      <c r="BY762" s="125" t="str">
        <f>IF(ISERR(IF(AND($I762=Re_lo!$E$5,BY$5=VLOOKUP(Re_lo!$H$5,Re_lo!$N$5:$O$16,2,0)),AW762,"")),"",IF(AND($I762=Re_lo!$E$5,BY$5=VLOOKUP(Re_lo!$H$5,Re_lo!$N$5:$O$16,2,0)),AW762,""))</f>
        <v/>
      </c>
      <c r="BZ762" s="125" t="str">
        <f>IF(ISERR(IF(AND($I762=Re_lo!$E$5,BZ$5=VLOOKUP(Re_lo!$H$5,Re_lo!$N$5:$O$16,2,0)),AX762,"")),"",IF(AND($I762=Re_lo!$E$5,BZ$5=VLOOKUP(Re_lo!$H$5,Re_lo!$N$5:$O$16,2,0)),AX762,""))</f>
        <v/>
      </c>
      <c r="CA762" s="125" t="str">
        <f>IF(ISERR(IF(AND($I762=Re_lo!$E$5,CA$5=VLOOKUP(Re_lo!$H$5,Re_lo!$N$5:$O$16,2,0)),AY762,"")),"",IF(AND($I762=Re_lo!$E$5,CA$5=VLOOKUP(Re_lo!$H$5,Re_lo!$N$5:$O$16,2,0)),AY762,""))</f>
        <v/>
      </c>
      <c r="CB762" s="125" t="str">
        <f>IF(ISERR(IF(AND($I762=Re_lo!$E$5,CB$5=VLOOKUP(Re_lo!$H$5,Re_lo!$N$5:$O$16,2,0)),AZ762,"")),"",IF(AND($I762=Re_lo!$E$5,CB$5=VLOOKUP(Re_lo!$H$5,Re_lo!$N$5:$O$16,2,0)),AZ762,""))</f>
        <v/>
      </c>
      <c r="CC762" s="125" t="str">
        <f>IF(ISERR(IF(AND($I762=Re_lo!$E$5,CC$5=VLOOKUP(Re_lo!$H$5,Re_lo!$N$5:$O$16,2,0)),BA762,"")),"",IF(AND($I762=Re_lo!$E$5,CC$5=VLOOKUP(Re_lo!$H$5,Re_lo!$N$5:$O$16,2,0)),BA762,""))</f>
        <v/>
      </c>
      <c r="CD762" s="125" t="str">
        <f>IF(ISERR(IF(AND($I762=Re_lo!$E$5,CD$5=VLOOKUP(Re_lo!$H$5,Re_lo!$N$5:$O$16,2,0)),BB762,"")),"",IF(AND($I762=Re_lo!$E$5,CD$5=VLOOKUP(Re_lo!$H$5,Re_lo!$N$5:$O$16,2,0)),BB762,""))</f>
        <v/>
      </c>
      <c r="CF762" s="125" t="str">
        <f>IF($C762="","",COUNTIFS(Con_ve!$C$6:$C$1005,$C762,Con_ve!$Q$6:$Q$1005,Cad_cl!CF$5))</f>
        <v/>
      </c>
      <c r="CG762" s="125" t="str">
        <f>IF($C762="","",COUNTIFS(Con_ve!$C$6:$C$1005,$C762,Con_ve!$Q$6:$Q$1005,Cad_cl!CG$5))</f>
        <v/>
      </c>
      <c r="CH762" s="125" t="str">
        <f>IF($C762="","",COUNTIFS(Con_ve!$C$6:$C$1005,$C762,Con_ve!$Q$6:$Q$1005,Cad_cl!CH$5))</f>
        <v/>
      </c>
      <c r="CI762" s="125" t="str">
        <f>IF($C762="","",COUNTIFS(Con_ve!$C$6:$C$1005,$C762,Con_ve!$Q$6:$Q$1005,Cad_cl!CI$5))</f>
        <v/>
      </c>
      <c r="CJ762" s="125" t="str">
        <f>IF($C762="","",COUNTIFS(Con_ve!$C$6:$C$1005,$C762,Con_ve!$Q$6:$Q$1005,Cad_cl!CJ$5))</f>
        <v/>
      </c>
      <c r="CK762" s="125" t="str">
        <f>IF($C762="","",COUNTIFS(Con_ve!$C$6:$C$1005,$C762,Con_ve!$Q$6:$Q$1005,Cad_cl!CK$5))</f>
        <v/>
      </c>
      <c r="CL762" s="125" t="str">
        <f>IF($C762="","",COUNTIFS(Con_ve!$C$6:$C$1005,$C762,Con_ve!$Q$6:$Q$1005,Cad_cl!CL$5))</f>
        <v/>
      </c>
      <c r="CM762" s="125" t="str">
        <f>IF($C762="","",COUNTIFS(Con_ve!$C$6:$C$1005,$C762,Con_ve!$Q$6:$Q$1005,Cad_cl!CM$5))</f>
        <v/>
      </c>
      <c r="CN762" s="125" t="str">
        <f>IF($C762="","",COUNTIFS(Con_ve!$C$6:$C$1005,$C762,Con_ve!$Q$6:$Q$1005,Cad_cl!CN$5))</f>
        <v/>
      </c>
      <c r="CO762" s="125" t="str">
        <f>IF($C762="","",COUNTIFS(Con_ve!$C$6:$C$1005,$C762,Con_ve!$Q$6:$Q$1005,Cad_cl!CO$5))</f>
        <v/>
      </c>
      <c r="CP762" s="125" t="str">
        <f>IF($C762="","",COUNTIFS(Con_ve!$C$6:$C$1005,$C762,Con_ve!$Q$6:$Q$1005,Cad_cl!CP$5))</f>
        <v/>
      </c>
      <c r="CQ762" s="125" t="str">
        <f>IF($C762="","",COUNTIFS(Con_ve!$C$6:$C$1005,$C762,Con_ve!$Q$6:$Q$1005,Cad_cl!CQ$5))</f>
        <v/>
      </c>
      <c r="CR762" s="125">
        <f t="shared" si="35"/>
        <v>0</v>
      </c>
    </row>
    <row r="763" spans="3:96" ht="30" customHeight="1">
      <c r="C763" s="153"/>
      <c r="D763" s="153"/>
      <c r="E763" s="154"/>
      <c r="F763" s="153"/>
      <c r="G763" s="155"/>
      <c r="H763" s="153"/>
      <c r="I763" s="153"/>
      <c r="J763" s="132" t="s">
        <v>309</v>
      </c>
      <c r="K763" s="133" t="s">
        <v>309</v>
      </c>
      <c r="L763" s="153"/>
      <c r="M763" s="153"/>
      <c r="N763" s="153"/>
      <c r="O763" s="153"/>
      <c r="P763" s="153"/>
      <c r="Q763" s="153"/>
      <c r="AP763" s="134" t="str">
        <f>IF(ISERR(IF($C763="","",SUMIFS(Con_ve!$F$6:$F$1005,Con_ve!$C$6:$C$1005,$C763,Con_ve!$I$6:$I$1005,"Fechada",Con_ve!$Q$6:$Q$1005,Cad_cl!AP$5))),"",IF($C763="","",SUMIFS(Con_ve!$F$6:$F$1005,Con_ve!$C$6:$C$1005,$C763,Con_ve!$I$6:$I$1005,"Fechada",Con_ve!$Q$6:$Q$1005,Cad_cl!AP$5)))</f>
        <v/>
      </c>
      <c r="AQ763" s="134" t="str">
        <f>IF(ISERR(IF($C763="","",SUMIFS(Con_ve!$F$6:$F$1005,Con_ve!$C$6:$C$1005,$C763,Con_ve!$I$6:$I$1005,"Fechada",Con_ve!$Q$6:$Q$1005,Cad_cl!AQ$5))),"",IF($C763="","",SUMIFS(Con_ve!$F$6:$F$1005,Con_ve!$C$6:$C$1005,$C763,Con_ve!$I$6:$I$1005,"Fechada",Con_ve!$Q$6:$Q$1005,Cad_cl!AQ$5)))</f>
        <v/>
      </c>
      <c r="AR763" s="134" t="str">
        <f>IF(ISERR(IF($C763="","",SUMIFS(Con_ve!$F$6:$F$1005,Con_ve!$C$6:$C$1005,$C763,Con_ve!$I$6:$I$1005,"Fechada",Con_ve!$Q$6:$Q$1005,Cad_cl!AR$5))),"",IF($C763="","",SUMIFS(Con_ve!$F$6:$F$1005,Con_ve!$C$6:$C$1005,$C763,Con_ve!$I$6:$I$1005,"Fechada",Con_ve!$Q$6:$Q$1005,Cad_cl!AR$5)))</f>
        <v/>
      </c>
      <c r="AS763" s="134" t="str">
        <f>IF(ISERR(IF($C763="","",SUMIFS(Con_ve!$F$6:$F$1005,Con_ve!$C$6:$C$1005,$C763,Con_ve!$I$6:$I$1005,"Fechada",Con_ve!$Q$6:$Q$1005,Cad_cl!AS$5))),"",IF($C763="","",SUMIFS(Con_ve!$F$6:$F$1005,Con_ve!$C$6:$C$1005,$C763,Con_ve!$I$6:$I$1005,"Fechada",Con_ve!$Q$6:$Q$1005,Cad_cl!AS$5)))</f>
        <v/>
      </c>
      <c r="AT763" s="134" t="str">
        <f>IF(ISERR(IF($C763="","",SUMIFS(Con_ve!$F$6:$F$1005,Con_ve!$C$6:$C$1005,$C763,Con_ve!$I$6:$I$1005,"Fechada",Con_ve!$Q$6:$Q$1005,Cad_cl!AT$5))),"",IF($C763="","",SUMIFS(Con_ve!$F$6:$F$1005,Con_ve!$C$6:$C$1005,$C763,Con_ve!$I$6:$I$1005,"Fechada",Con_ve!$Q$6:$Q$1005,Cad_cl!AT$5)))</f>
        <v/>
      </c>
      <c r="AU763" s="134" t="str">
        <f>IF(ISERR(IF($C763="","",SUMIFS(Con_ve!$F$6:$F$1005,Con_ve!$C$6:$C$1005,$C763,Con_ve!$I$6:$I$1005,"Fechada",Con_ve!$Q$6:$Q$1005,Cad_cl!AU$5))),"",IF($C763="","",SUMIFS(Con_ve!$F$6:$F$1005,Con_ve!$C$6:$C$1005,$C763,Con_ve!$I$6:$I$1005,"Fechada",Con_ve!$Q$6:$Q$1005,Cad_cl!AU$5)))</f>
        <v/>
      </c>
      <c r="AV763" s="134" t="str">
        <f>IF(ISERR(IF($C763="","",SUMIFS(Con_ve!$F$6:$F$1005,Con_ve!$C$6:$C$1005,$C763,Con_ve!$I$6:$I$1005,"Fechada",Con_ve!$Q$6:$Q$1005,Cad_cl!AV$5))),"",IF($C763="","",SUMIFS(Con_ve!$F$6:$F$1005,Con_ve!$C$6:$C$1005,$C763,Con_ve!$I$6:$I$1005,"Fechada",Con_ve!$Q$6:$Q$1005,Cad_cl!AV$5)))</f>
        <v/>
      </c>
      <c r="AW763" s="134" t="str">
        <f>IF(ISERR(IF($C763="","",SUMIFS(Con_ve!$F$6:$F$1005,Con_ve!$C$6:$C$1005,$C763,Con_ve!$I$6:$I$1005,"Fechada",Con_ve!$Q$6:$Q$1005,Cad_cl!AW$5))),"",IF($C763="","",SUMIFS(Con_ve!$F$6:$F$1005,Con_ve!$C$6:$C$1005,$C763,Con_ve!$I$6:$I$1005,"Fechada",Con_ve!$Q$6:$Q$1005,Cad_cl!AW$5)))</f>
        <v/>
      </c>
      <c r="AX763" s="134" t="str">
        <f>IF(ISERR(IF($C763="","",SUMIFS(Con_ve!$F$6:$F$1005,Con_ve!$C$6:$C$1005,$C763,Con_ve!$I$6:$I$1005,"Fechada",Con_ve!$Q$6:$Q$1005,Cad_cl!AX$5))),"",IF($C763="","",SUMIFS(Con_ve!$F$6:$F$1005,Con_ve!$C$6:$C$1005,$C763,Con_ve!$I$6:$I$1005,"Fechada",Con_ve!$Q$6:$Q$1005,Cad_cl!AX$5)))</f>
        <v/>
      </c>
      <c r="AY763" s="134" t="str">
        <f>IF(ISERR(IF($C763="","",SUMIFS(Con_ve!$F$6:$F$1005,Con_ve!$C$6:$C$1005,$C763,Con_ve!$I$6:$I$1005,"Fechada",Con_ve!$Q$6:$Q$1005,Cad_cl!AY$5))),"",IF($C763="","",SUMIFS(Con_ve!$F$6:$F$1005,Con_ve!$C$6:$C$1005,$C763,Con_ve!$I$6:$I$1005,"Fechada",Con_ve!$Q$6:$Q$1005,Cad_cl!AY$5)))</f>
        <v/>
      </c>
      <c r="AZ763" s="134" t="str">
        <f>IF(ISERR(IF($C763="","",SUMIFS(Con_ve!$F$6:$F$1005,Con_ve!$C$6:$C$1005,$C763,Con_ve!$I$6:$I$1005,"Fechada",Con_ve!$Q$6:$Q$1005,Cad_cl!AZ$5))),"",IF($C763="","",SUMIFS(Con_ve!$F$6:$F$1005,Con_ve!$C$6:$C$1005,$C763,Con_ve!$I$6:$I$1005,"Fechada",Con_ve!$Q$6:$Q$1005,Cad_cl!AZ$5)))</f>
        <v/>
      </c>
      <c r="BA763" s="134" t="str">
        <f>IF(ISERR(IF($C763="","",SUMIFS(Con_ve!$F$6:$F$1005,Con_ve!$C$6:$C$1005,$C763,Con_ve!$I$6:$I$1005,"Fechada",Con_ve!$Q$6:$Q$1005,Cad_cl!BA$5))),"",IF($C763="","",SUMIFS(Con_ve!$F$6:$F$1005,Con_ve!$C$6:$C$1005,$C763,Con_ve!$I$6:$I$1005,"Fechada",Con_ve!$Q$6:$Q$1005,Cad_cl!BA$5)))</f>
        <v/>
      </c>
      <c r="BB763" s="134">
        <f t="shared" si="33"/>
        <v>0</v>
      </c>
      <c r="BD763" s="134" t="str">
        <f>IF(ISERR(IF($C763="","",SUMIFS(Con_ve!$F$6:$F$1005,Con_ve!$C$6:$C$1005,$C763,Con_ve!$I$6:$I$1005,"Em negociação",Con_ve!$Q$6:$Q$1005,Cad_cl!BD$5))),"",IF($C763="","",SUMIFS(Con_ve!$F$6:$F$1005,Con_ve!$C$6:$C$1005,$C763,Con_ve!$I$6:$I$1005,"Em negociação",Con_ve!$Q$6:$Q$1005,Cad_cl!BD$5)))</f>
        <v/>
      </c>
      <c r="BE763" s="134" t="str">
        <f>IF(ISERR(IF($C763="","",SUMIFS(Con_ve!$F$6:$F$1005,Con_ve!$C$6:$C$1005,$C763,Con_ve!$I$6:$I$1005,"Em negociação",Con_ve!$Q$6:$Q$1005,Cad_cl!BE$5))),"",IF($C763="","",SUMIFS(Con_ve!$F$6:$F$1005,Con_ve!$C$6:$C$1005,$C763,Con_ve!$I$6:$I$1005,"Em negociação",Con_ve!$Q$6:$Q$1005,Cad_cl!BE$5)))</f>
        <v/>
      </c>
      <c r="BF763" s="134" t="str">
        <f>IF(ISERR(IF($C763="","",SUMIFS(Con_ve!$F$6:$F$1005,Con_ve!$C$6:$C$1005,$C763,Con_ve!$I$6:$I$1005,"Em negociação",Con_ve!$Q$6:$Q$1005,Cad_cl!BF$5))),"",IF($C763="","",SUMIFS(Con_ve!$F$6:$F$1005,Con_ve!$C$6:$C$1005,$C763,Con_ve!$I$6:$I$1005,"Em negociação",Con_ve!$Q$6:$Q$1005,Cad_cl!BF$5)))</f>
        <v/>
      </c>
      <c r="BG763" s="134" t="str">
        <f>IF(ISERR(IF($C763="","",SUMIFS(Con_ve!$F$6:$F$1005,Con_ve!$C$6:$C$1005,$C763,Con_ve!$I$6:$I$1005,"Em negociação",Con_ve!$Q$6:$Q$1005,Cad_cl!BG$5))),"",IF($C763="","",SUMIFS(Con_ve!$F$6:$F$1005,Con_ve!$C$6:$C$1005,$C763,Con_ve!$I$6:$I$1005,"Em negociação",Con_ve!$Q$6:$Q$1005,Cad_cl!BG$5)))</f>
        <v/>
      </c>
      <c r="BH763" s="134" t="str">
        <f>IF(ISERR(IF($C763="","",SUMIFS(Con_ve!$F$6:$F$1005,Con_ve!$C$6:$C$1005,$C763,Con_ve!$I$6:$I$1005,"Em negociação",Con_ve!$Q$6:$Q$1005,Cad_cl!BH$5))),"",IF($C763="","",SUMIFS(Con_ve!$F$6:$F$1005,Con_ve!$C$6:$C$1005,$C763,Con_ve!$I$6:$I$1005,"Em negociação",Con_ve!$Q$6:$Q$1005,Cad_cl!BH$5)))</f>
        <v/>
      </c>
      <c r="BI763" s="134" t="str">
        <f>IF(ISERR(IF($C763="","",SUMIFS(Con_ve!$F$6:$F$1005,Con_ve!$C$6:$C$1005,$C763,Con_ve!$I$6:$I$1005,"Em negociação",Con_ve!$Q$6:$Q$1005,Cad_cl!BI$5))),"",IF($C763="","",SUMIFS(Con_ve!$F$6:$F$1005,Con_ve!$C$6:$C$1005,$C763,Con_ve!$I$6:$I$1005,"Em negociação",Con_ve!$Q$6:$Q$1005,Cad_cl!BI$5)))</f>
        <v/>
      </c>
      <c r="BJ763" s="134" t="str">
        <f>IF(ISERR(IF($C763="","",SUMIFS(Con_ve!$F$6:$F$1005,Con_ve!$C$6:$C$1005,$C763,Con_ve!$I$6:$I$1005,"Em negociação",Con_ve!$Q$6:$Q$1005,Cad_cl!BJ$5))),"",IF($C763="","",SUMIFS(Con_ve!$F$6:$F$1005,Con_ve!$C$6:$C$1005,$C763,Con_ve!$I$6:$I$1005,"Em negociação",Con_ve!$Q$6:$Q$1005,Cad_cl!BJ$5)))</f>
        <v/>
      </c>
      <c r="BK763" s="134" t="str">
        <f>IF(ISERR(IF($C763="","",SUMIFS(Con_ve!$F$6:$F$1005,Con_ve!$C$6:$C$1005,$C763,Con_ve!$I$6:$I$1005,"Em negociação",Con_ve!$Q$6:$Q$1005,Cad_cl!BK$5))),"",IF($C763="","",SUMIFS(Con_ve!$F$6:$F$1005,Con_ve!$C$6:$C$1005,$C763,Con_ve!$I$6:$I$1005,"Em negociação",Con_ve!$Q$6:$Q$1005,Cad_cl!BK$5)))</f>
        <v/>
      </c>
      <c r="BL763" s="134" t="str">
        <f>IF(ISERR(IF($C763="","",SUMIFS(Con_ve!$F$6:$F$1005,Con_ve!$C$6:$C$1005,$C763,Con_ve!$I$6:$I$1005,"Em negociação",Con_ve!$Q$6:$Q$1005,Cad_cl!BL$5))),"",IF($C763="","",SUMIFS(Con_ve!$F$6:$F$1005,Con_ve!$C$6:$C$1005,$C763,Con_ve!$I$6:$I$1005,"Em negociação",Con_ve!$Q$6:$Q$1005,Cad_cl!BL$5)))</f>
        <v/>
      </c>
      <c r="BM763" s="134" t="str">
        <f>IF(ISERR(IF($C763="","",SUMIFS(Con_ve!$F$6:$F$1005,Con_ve!$C$6:$C$1005,$C763,Con_ve!$I$6:$I$1005,"Em negociação",Con_ve!$Q$6:$Q$1005,Cad_cl!BM$5))),"",IF($C763="","",SUMIFS(Con_ve!$F$6:$F$1005,Con_ve!$C$6:$C$1005,$C763,Con_ve!$I$6:$I$1005,"Em negociação",Con_ve!$Q$6:$Q$1005,Cad_cl!BM$5)))</f>
        <v/>
      </c>
      <c r="BN763" s="134" t="str">
        <f>IF(ISERR(IF($C763="","",SUMIFS(Con_ve!$F$6:$F$1005,Con_ve!$C$6:$C$1005,$C763,Con_ve!$I$6:$I$1005,"Em negociação",Con_ve!$Q$6:$Q$1005,Cad_cl!BN$5))),"",IF($C763="","",SUMIFS(Con_ve!$F$6:$F$1005,Con_ve!$C$6:$C$1005,$C763,Con_ve!$I$6:$I$1005,"Em negociação",Con_ve!$Q$6:$Q$1005,Cad_cl!BN$5)))</f>
        <v/>
      </c>
      <c r="BO763" s="134" t="str">
        <f>IF(ISERR(IF($C763="","",SUMIFS(Con_ve!$F$6:$F$1005,Con_ve!$C$6:$C$1005,$C763,Con_ve!$I$6:$I$1005,"Em negociação",Con_ve!$Q$6:$Q$1005,Cad_cl!BO$5))),"",IF($C763="","",SUMIFS(Con_ve!$F$6:$F$1005,Con_ve!$C$6:$C$1005,$C763,Con_ve!$I$6:$I$1005,"Em negociação",Con_ve!$Q$6:$Q$1005,Cad_cl!BO$5)))</f>
        <v/>
      </c>
      <c r="BP763" s="134">
        <f t="shared" si="34"/>
        <v>0</v>
      </c>
      <c r="BR763" s="125" t="str">
        <f>IF(ISERR(IF(AND($I763=Re_lo!$E$5,BR$5=VLOOKUP(Re_lo!$H$5,Re_lo!$N$5:$O$16,2,0)),AP763,"")),"",IF(AND($I763=Re_lo!$E$5,BR$5=VLOOKUP(Re_lo!$H$5,Re_lo!$N$5:$O$16,2,0)),AP763,""))</f>
        <v/>
      </c>
      <c r="BS763" s="125" t="str">
        <f>IF(ISERR(IF(AND($I763=Re_lo!$E$5,BS$5=VLOOKUP(Re_lo!$H$5,Re_lo!$N$5:$O$16,2,0)),AQ763,"")),"",IF(AND($I763=Re_lo!$E$5,BS$5=VLOOKUP(Re_lo!$H$5,Re_lo!$N$5:$O$16,2,0)),AQ763,""))</f>
        <v/>
      </c>
      <c r="BT763" s="125" t="str">
        <f>IF(ISERR(IF(AND($I763=Re_lo!$E$5,BT$5=VLOOKUP(Re_lo!$H$5,Re_lo!$N$5:$O$16,2,0)),AR763,"")),"",IF(AND($I763=Re_lo!$E$5,BT$5=VLOOKUP(Re_lo!$H$5,Re_lo!$N$5:$O$16,2,0)),AR763,""))</f>
        <v/>
      </c>
      <c r="BU763" s="125" t="str">
        <f>IF(ISERR(IF(AND($I763=Re_lo!$E$5,BU$5=VLOOKUP(Re_lo!$H$5,Re_lo!$N$5:$O$16,2,0)),AS763,"")),"",IF(AND($I763=Re_lo!$E$5,BU$5=VLOOKUP(Re_lo!$H$5,Re_lo!$N$5:$O$16,2,0)),AS763,""))</f>
        <v/>
      </c>
      <c r="BV763" s="125" t="str">
        <f>IF(ISERR(IF(AND($I763=Re_lo!$E$5,BV$5=VLOOKUP(Re_lo!$H$5,Re_lo!$N$5:$O$16,2,0)),AT763,"")),"",IF(AND($I763=Re_lo!$E$5,BV$5=VLOOKUP(Re_lo!$H$5,Re_lo!$N$5:$O$16,2,0)),AT763,""))</f>
        <v/>
      </c>
      <c r="BW763" s="125" t="str">
        <f>IF(ISERR(IF(AND($I763=Re_lo!$E$5,BW$5=VLOOKUP(Re_lo!$H$5,Re_lo!$N$5:$O$16,2,0)),AU763,"")),"",IF(AND($I763=Re_lo!$E$5,BW$5=VLOOKUP(Re_lo!$H$5,Re_lo!$N$5:$O$16,2,0)),AU763,""))</f>
        <v/>
      </c>
      <c r="BX763" s="125" t="str">
        <f>IF(ISERR(IF(AND($I763=Re_lo!$E$5,BX$5=VLOOKUP(Re_lo!$H$5,Re_lo!$N$5:$O$16,2,0)),AV763,"")),"",IF(AND($I763=Re_lo!$E$5,BX$5=VLOOKUP(Re_lo!$H$5,Re_lo!$N$5:$O$16,2,0)),AV763,""))</f>
        <v/>
      </c>
      <c r="BY763" s="125" t="str">
        <f>IF(ISERR(IF(AND($I763=Re_lo!$E$5,BY$5=VLOOKUP(Re_lo!$H$5,Re_lo!$N$5:$O$16,2,0)),AW763,"")),"",IF(AND($I763=Re_lo!$E$5,BY$5=VLOOKUP(Re_lo!$H$5,Re_lo!$N$5:$O$16,2,0)),AW763,""))</f>
        <v/>
      </c>
      <c r="BZ763" s="125" t="str">
        <f>IF(ISERR(IF(AND($I763=Re_lo!$E$5,BZ$5=VLOOKUP(Re_lo!$H$5,Re_lo!$N$5:$O$16,2,0)),AX763,"")),"",IF(AND($I763=Re_lo!$E$5,BZ$5=VLOOKUP(Re_lo!$H$5,Re_lo!$N$5:$O$16,2,0)),AX763,""))</f>
        <v/>
      </c>
      <c r="CA763" s="125" t="str">
        <f>IF(ISERR(IF(AND($I763=Re_lo!$E$5,CA$5=VLOOKUP(Re_lo!$H$5,Re_lo!$N$5:$O$16,2,0)),AY763,"")),"",IF(AND($I763=Re_lo!$E$5,CA$5=VLOOKUP(Re_lo!$H$5,Re_lo!$N$5:$O$16,2,0)),AY763,""))</f>
        <v/>
      </c>
      <c r="CB763" s="125" t="str">
        <f>IF(ISERR(IF(AND($I763=Re_lo!$E$5,CB$5=VLOOKUP(Re_lo!$H$5,Re_lo!$N$5:$O$16,2,0)),AZ763,"")),"",IF(AND($I763=Re_lo!$E$5,CB$5=VLOOKUP(Re_lo!$H$5,Re_lo!$N$5:$O$16,2,0)),AZ763,""))</f>
        <v/>
      </c>
      <c r="CC763" s="125" t="str">
        <f>IF(ISERR(IF(AND($I763=Re_lo!$E$5,CC$5=VLOOKUP(Re_lo!$H$5,Re_lo!$N$5:$O$16,2,0)),BA763,"")),"",IF(AND($I763=Re_lo!$E$5,CC$5=VLOOKUP(Re_lo!$H$5,Re_lo!$N$5:$O$16,2,0)),BA763,""))</f>
        <v/>
      </c>
      <c r="CD763" s="125" t="str">
        <f>IF(ISERR(IF(AND($I763=Re_lo!$E$5,CD$5=VLOOKUP(Re_lo!$H$5,Re_lo!$N$5:$O$16,2,0)),BB763,"")),"",IF(AND($I763=Re_lo!$E$5,CD$5=VLOOKUP(Re_lo!$H$5,Re_lo!$N$5:$O$16,2,0)),BB763,""))</f>
        <v/>
      </c>
      <c r="CF763" s="125" t="str">
        <f>IF($C763="","",COUNTIFS(Con_ve!$C$6:$C$1005,$C763,Con_ve!$Q$6:$Q$1005,Cad_cl!CF$5))</f>
        <v/>
      </c>
      <c r="CG763" s="125" t="str">
        <f>IF($C763="","",COUNTIFS(Con_ve!$C$6:$C$1005,$C763,Con_ve!$Q$6:$Q$1005,Cad_cl!CG$5))</f>
        <v/>
      </c>
      <c r="CH763" s="125" t="str">
        <f>IF($C763="","",COUNTIFS(Con_ve!$C$6:$C$1005,$C763,Con_ve!$Q$6:$Q$1005,Cad_cl!CH$5))</f>
        <v/>
      </c>
      <c r="CI763" s="125" t="str">
        <f>IF($C763="","",COUNTIFS(Con_ve!$C$6:$C$1005,$C763,Con_ve!$Q$6:$Q$1005,Cad_cl!CI$5))</f>
        <v/>
      </c>
      <c r="CJ763" s="125" t="str">
        <f>IF($C763="","",COUNTIFS(Con_ve!$C$6:$C$1005,$C763,Con_ve!$Q$6:$Q$1005,Cad_cl!CJ$5))</f>
        <v/>
      </c>
      <c r="CK763" s="125" t="str">
        <f>IF($C763="","",COUNTIFS(Con_ve!$C$6:$C$1005,$C763,Con_ve!$Q$6:$Q$1005,Cad_cl!CK$5))</f>
        <v/>
      </c>
      <c r="CL763" s="125" t="str">
        <f>IF($C763="","",COUNTIFS(Con_ve!$C$6:$C$1005,$C763,Con_ve!$Q$6:$Q$1005,Cad_cl!CL$5))</f>
        <v/>
      </c>
      <c r="CM763" s="125" t="str">
        <f>IF($C763="","",COUNTIFS(Con_ve!$C$6:$C$1005,$C763,Con_ve!$Q$6:$Q$1005,Cad_cl!CM$5))</f>
        <v/>
      </c>
      <c r="CN763" s="125" t="str">
        <f>IF($C763="","",COUNTIFS(Con_ve!$C$6:$C$1005,$C763,Con_ve!$Q$6:$Q$1005,Cad_cl!CN$5))</f>
        <v/>
      </c>
      <c r="CO763" s="125" t="str">
        <f>IF($C763="","",COUNTIFS(Con_ve!$C$6:$C$1005,$C763,Con_ve!$Q$6:$Q$1005,Cad_cl!CO$5))</f>
        <v/>
      </c>
      <c r="CP763" s="125" t="str">
        <f>IF($C763="","",COUNTIFS(Con_ve!$C$6:$C$1005,$C763,Con_ve!$Q$6:$Q$1005,Cad_cl!CP$5))</f>
        <v/>
      </c>
      <c r="CQ763" s="125" t="str">
        <f>IF($C763="","",COUNTIFS(Con_ve!$C$6:$C$1005,$C763,Con_ve!$Q$6:$Q$1005,Cad_cl!CQ$5))</f>
        <v/>
      </c>
      <c r="CR763" s="125">
        <f t="shared" si="35"/>
        <v>0</v>
      </c>
    </row>
    <row r="764" spans="3:96" ht="30" customHeight="1">
      <c r="C764" s="153"/>
      <c r="D764" s="153"/>
      <c r="E764" s="154"/>
      <c r="F764" s="153"/>
      <c r="G764" s="155"/>
      <c r="H764" s="153"/>
      <c r="I764" s="153"/>
      <c r="J764" s="132" t="s">
        <v>309</v>
      </c>
      <c r="K764" s="133" t="s">
        <v>309</v>
      </c>
      <c r="L764" s="153"/>
      <c r="M764" s="153"/>
      <c r="N764" s="153"/>
      <c r="O764" s="153"/>
      <c r="P764" s="153"/>
      <c r="Q764" s="153"/>
      <c r="AP764" s="134" t="str">
        <f>IF(ISERR(IF($C764="","",SUMIFS(Con_ve!$F$6:$F$1005,Con_ve!$C$6:$C$1005,$C764,Con_ve!$I$6:$I$1005,"Fechada",Con_ve!$Q$6:$Q$1005,Cad_cl!AP$5))),"",IF($C764="","",SUMIFS(Con_ve!$F$6:$F$1005,Con_ve!$C$6:$C$1005,$C764,Con_ve!$I$6:$I$1005,"Fechada",Con_ve!$Q$6:$Q$1005,Cad_cl!AP$5)))</f>
        <v/>
      </c>
      <c r="AQ764" s="134" t="str">
        <f>IF(ISERR(IF($C764="","",SUMIFS(Con_ve!$F$6:$F$1005,Con_ve!$C$6:$C$1005,$C764,Con_ve!$I$6:$I$1005,"Fechada",Con_ve!$Q$6:$Q$1005,Cad_cl!AQ$5))),"",IF($C764="","",SUMIFS(Con_ve!$F$6:$F$1005,Con_ve!$C$6:$C$1005,$C764,Con_ve!$I$6:$I$1005,"Fechada",Con_ve!$Q$6:$Q$1005,Cad_cl!AQ$5)))</f>
        <v/>
      </c>
      <c r="AR764" s="134" t="str">
        <f>IF(ISERR(IF($C764="","",SUMIFS(Con_ve!$F$6:$F$1005,Con_ve!$C$6:$C$1005,$C764,Con_ve!$I$6:$I$1005,"Fechada",Con_ve!$Q$6:$Q$1005,Cad_cl!AR$5))),"",IF($C764="","",SUMIFS(Con_ve!$F$6:$F$1005,Con_ve!$C$6:$C$1005,$C764,Con_ve!$I$6:$I$1005,"Fechada",Con_ve!$Q$6:$Q$1005,Cad_cl!AR$5)))</f>
        <v/>
      </c>
      <c r="AS764" s="134" t="str">
        <f>IF(ISERR(IF($C764="","",SUMIFS(Con_ve!$F$6:$F$1005,Con_ve!$C$6:$C$1005,$C764,Con_ve!$I$6:$I$1005,"Fechada",Con_ve!$Q$6:$Q$1005,Cad_cl!AS$5))),"",IF($C764="","",SUMIFS(Con_ve!$F$6:$F$1005,Con_ve!$C$6:$C$1005,$C764,Con_ve!$I$6:$I$1005,"Fechada",Con_ve!$Q$6:$Q$1005,Cad_cl!AS$5)))</f>
        <v/>
      </c>
      <c r="AT764" s="134" t="str">
        <f>IF(ISERR(IF($C764="","",SUMIFS(Con_ve!$F$6:$F$1005,Con_ve!$C$6:$C$1005,$C764,Con_ve!$I$6:$I$1005,"Fechada",Con_ve!$Q$6:$Q$1005,Cad_cl!AT$5))),"",IF($C764="","",SUMIFS(Con_ve!$F$6:$F$1005,Con_ve!$C$6:$C$1005,$C764,Con_ve!$I$6:$I$1005,"Fechada",Con_ve!$Q$6:$Q$1005,Cad_cl!AT$5)))</f>
        <v/>
      </c>
      <c r="AU764" s="134" t="str">
        <f>IF(ISERR(IF($C764="","",SUMIFS(Con_ve!$F$6:$F$1005,Con_ve!$C$6:$C$1005,$C764,Con_ve!$I$6:$I$1005,"Fechada",Con_ve!$Q$6:$Q$1005,Cad_cl!AU$5))),"",IF($C764="","",SUMIFS(Con_ve!$F$6:$F$1005,Con_ve!$C$6:$C$1005,$C764,Con_ve!$I$6:$I$1005,"Fechada",Con_ve!$Q$6:$Q$1005,Cad_cl!AU$5)))</f>
        <v/>
      </c>
      <c r="AV764" s="134" t="str">
        <f>IF(ISERR(IF($C764="","",SUMIFS(Con_ve!$F$6:$F$1005,Con_ve!$C$6:$C$1005,$C764,Con_ve!$I$6:$I$1005,"Fechada",Con_ve!$Q$6:$Q$1005,Cad_cl!AV$5))),"",IF($C764="","",SUMIFS(Con_ve!$F$6:$F$1005,Con_ve!$C$6:$C$1005,$C764,Con_ve!$I$6:$I$1005,"Fechada",Con_ve!$Q$6:$Q$1005,Cad_cl!AV$5)))</f>
        <v/>
      </c>
      <c r="AW764" s="134" t="str">
        <f>IF(ISERR(IF($C764="","",SUMIFS(Con_ve!$F$6:$F$1005,Con_ve!$C$6:$C$1005,$C764,Con_ve!$I$6:$I$1005,"Fechada",Con_ve!$Q$6:$Q$1005,Cad_cl!AW$5))),"",IF($C764="","",SUMIFS(Con_ve!$F$6:$F$1005,Con_ve!$C$6:$C$1005,$C764,Con_ve!$I$6:$I$1005,"Fechada",Con_ve!$Q$6:$Q$1005,Cad_cl!AW$5)))</f>
        <v/>
      </c>
      <c r="AX764" s="134" t="str">
        <f>IF(ISERR(IF($C764="","",SUMIFS(Con_ve!$F$6:$F$1005,Con_ve!$C$6:$C$1005,$C764,Con_ve!$I$6:$I$1005,"Fechada",Con_ve!$Q$6:$Q$1005,Cad_cl!AX$5))),"",IF($C764="","",SUMIFS(Con_ve!$F$6:$F$1005,Con_ve!$C$6:$C$1005,$C764,Con_ve!$I$6:$I$1005,"Fechada",Con_ve!$Q$6:$Q$1005,Cad_cl!AX$5)))</f>
        <v/>
      </c>
      <c r="AY764" s="134" t="str">
        <f>IF(ISERR(IF($C764="","",SUMIFS(Con_ve!$F$6:$F$1005,Con_ve!$C$6:$C$1005,$C764,Con_ve!$I$6:$I$1005,"Fechada",Con_ve!$Q$6:$Q$1005,Cad_cl!AY$5))),"",IF($C764="","",SUMIFS(Con_ve!$F$6:$F$1005,Con_ve!$C$6:$C$1005,$C764,Con_ve!$I$6:$I$1005,"Fechada",Con_ve!$Q$6:$Q$1005,Cad_cl!AY$5)))</f>
        <v/>
      </c>
      <c r="AZ764" s="134" t="str">
        <f>IF(ISERR(IF($C764="","",SUMIFS(Con_ve!$F$6:$F$1005,Con_ve!$C$6:$C$1005,$C764,Con_ve!$I$6:$I$1005,"Fechada",Con_ve!$Q$6:$Q$1005,Cad_cl!AZ$5))),"",IF($C764="","",SUMIFS(Con_ve!$F$6:$F$1005,Con_ve!$C$6:$C$1005,$C764,Con_ve!$I$6:$I$1005,"Fechada",Con_ve!$Q$6:$Q$1005,Cad_cl!AZ$5)))</f>
        <v/>
      </c>
      <c r="BA764" s="134" t="str">
        <f>IF(ISERR(IF($C764="","",SUMIFS(Con_ve!$F$6:$F$1005,Con_ve!$C$6:$C$1005,$C764,Con_ve!$I$6:$I$1005,"Fechada",Con_ve!$Q$6:$Q$1005,Cad_cl!BA$5))),"",IF($C764="","",SUMIFS(Con_ve!$F$6:$F$1005,Con_ve!$C$6:$C$1005,$C764,Con_ve!$I$6:$I$1005,"Fechada",Con_ve!$Q$6:$Q$1005,Cad_cl!BA$5)))</f>
        <v/>
      </c>
      <c r="BB764" s="134">
        <f t="shared" si="33"/>
        <v>0</v>
      </c>
      <c r="BD764" s="134" t="str">
        <f>IF(ISERR(IF($C764="","",SUMIFS(Con_ve!$F$6:$F$1005,Con_ve!$C$6:$C$1005,$C764,Con_ve!$I$6:$I$1005,"Em negociação",Con_ve!$Q$6:$Q$1005,Cad_cl!BD$5))),"",IF($C764="","",SUMIFS(Con_ve!$F$6:$F$1005,Con_ve!$C$6:$C$1005,$C764,Con_ve!$I$6:$I$1005,"Em negociação",Con_ve!$Q$6:$Q$1005,Cad_cl!BD$5)))</f>
        <v/>
      </c>
      <c r="BE764" s="134" t="str">
        <f>IF(ISERR(IF($C764="","",SUMIFS(Con_ve!$F$6:$F$1005,Con_ve!$C$6:$C$1005,$C764,Con_ve!$I$6:$I$1005,"Em negociação",Con_ve!$Q$6:$Q$1005,Cad_cl!BE$5))),"",IF($C764="","",SUMIFS(Con_ve!$F$6:$F$1005,Con_ve!$C$6:$C$1005,$C764,Con_ve!$I$6:$I$1005,"Em negociação",Con_ve!$Q$6:$Q$1005,Cad_cl!BE$5)))</f>
        <v/>
      </c>
      <c r="BF764" s="134" t="str">
        <f>IF(ISERR(IF($C764="","",SUMIFS(Con_ve!$F$6:$F$1005,Con_ve!$C$6:$C$1005,$C764,Con_ve!$I$6:$I$1005,"Em negociação",Con_ve!$Q$6:$Q$1005,Cad_cl!BF$5))),"",IF($C764="","",SUMIFS(Con_ve!$F$6:$F$1005,Con_ve!$C$6:$C$1005,$C764,Con_ve!$I$6:$I$1005,"Em negociação",Con_ve!$Q$6:$Q$1005,Cad_cl!BF$5)))</f>
        <v/>
      </c>
      <c r="BG764" s="134" t="str">
        <f>IF(ISERR(IF($C764="","",SUMIFS(Con_ve!$F$6:$F$1005,Con_ve!$C$6:$C$1005,$C764,Con_ve!$I$6:$I$1005,"Em negociação",Con_ve!$Q$6:$Q$1005,Cad_cl!BG$5))),"",IF($C764="","",SUMIFS(Con_ve!$F$6:$F$1005,Con_ve!$C$6:$C$1005,$C764,Con_ve!$I$6:$I$1005,"Em negociação",Con_ve!$Q$6:$Q$1005,Cad_cl!BG$5)))</f>
        <v/>
      </c>
      <c r="BH764" s="134" t="str">
        <f>IF(ISERR(IF($C764="","",SUMIFS(Con_ve!$F$6:$F$1005,Con_ve!$C$6:$C$1005,$C764,Con_ve!$I$6:$I$1005,"Em negociação",Con_ve!$Q$6:$Q$1005,Cad_cl!BH$5))),"",IF($C764="","",SUMIFS(Con_ve!$F$6:$F$1005,Con_ve!$C$6:$C$1005,$C764,Con_ve!$I$6:$I$1005,"Em negociação",Con_ve!$Q$6:$Q$1005,Cad_cl!BH$5)))</f>
        <v/>
      </c>
      <c r="BI764" s="134" t="str">
        <f>IF(ISERR(IF($C764="","",SUMIFS(Con_ve!$F$6:$F$1005,Con_ve!$C$6:$C$1005,$C764,Con_ve!$I$6:$I$1005,"Em negociação",Con_ve!$Q$6:$Q$1005,Cad_cl!BI$5))),"",IF($C764="","",SUMIFS(Con_ve!$F$6:$F$1005,Con_ve!$C$6:$C$1005,$C764,Con_ve!$I$6:$I$1005,"Em negociação",Con_ve!$Q$6:$Q$1005,Cad_cl!BI$5)))</f>
        <v/>
      </c>
      <c r="BJ764" s="134" t="str">
        <f>IF(ISERR(IF($C764="","",SUMIFS(Con_ve!$F$6:$F$1005,Con_ve!$C$6:$C$1005,$C764,Con_ve!$I$6:$I$1005,"Em negociação",Con_ve!$Q$6:$Q$1005,Cad_cl!BJ$5))),"",IF($C764="","",SUMIFS(Con_ve!$F$6:$F$1005,Con_ve!$C$6:$C$1005,$C764,Con_ve!$I$6:$I$1005,"Em negociação",Con_ve!$Q$6:$Q$1005,Cad_cl!BJ$5)))</f>
        <v/>
      </c>
      <c r="BK764" s="134" t="str">
        <f>IF(ISERR(IF($C764="","",SUMIFS(Con_ve!$F$6:$F$1005,Con_ve!$C$6:$C$1005,$C764,Con_ve!$I$6:$I$1005,"Em negociação",Con_ve!$Q$6:$Q$1005,Cad_cl!BK$5))),"",IF($C764="","",SUMIFS(Con_ve!$F$6:$F$1005,Con_ve!$C$6:$C$1005,$C764,Con_ve!$I$6:$I$1005,"Em negociação",Con_ve!$Q$6:$Q$1005,Cad_cl!BK$5)))</f>
        <v/>
      </c>
      <c r="BL764" s="134" t="str">
        <f>IF(ISERR(IF($C764="","",SUMIFS(Con_ve!$F$6:$F$1005,Con_ve!$C$6:$C$1005,$C764,Con_ve!$I$6:$I$1005,"Em negociação",Con_ve!$Q$6:$Q$1005,Cad_cl!BL$5))),"",IF($C764="","",SUMIFS(Con_ve!$F$6:$F$1005,Con_ve!$C$6:$C$1005,$C764,Con_ve!$I$6:$I$1005,"Em negociação",Con_ve!$Q$6:$Q$1005,Cad_cl!BL$5)))</f>
        <v/>
      </c>
      <c r="BM764" s="134" t="str">
        <f>IF(ISERR(IF($C764="","",SUMIFS(Con_ve!$F$6:$F$1005,Con_ve!$C$6:$C$1005,$C764,Con_ve!$I$6:$I$1005,"Em negociação",Con_ve!$Q$6:$Q$1005,Cad_cl!BM$5))),"",IF($C764="","",SUMIFS(Con_ve!$F$6:$F$1005,Con_ve!$C$6:$C$1005,$C764,Con_ve!$I$6:$I$1005,"Em negociação",Con_ve!$Q$6:$Q$1005,Cad_cl!BM$5)))</f>
        <v/>
      </c>
      <c r="BN764" s="134" t="str">
        <f>IF(ISERR(IF($C764="","",SUMIFS(Con_ve!$F$6:$F$1005,Con_ve!$C$6:$C$1005,$C764,Con_ve!$I$6:$I$1005,"Em negociação",Con_ve!$Q$6:$Q$1005,Cad_cl!BN$5))),"",IF($C764="","",SUMIFS(Con_ve!$F$6:$F$1005,Con_ve!$C$6:$C$1005,$C764,Con_ve!$I$6:$I$1005,"Em negociação",Con_ve!$Q$6:$Q$1005,Cad_cl!BN$5)))</f>
        <v/>
      </c>
      <c r="BO764" s="134" t="str">
        <f>IF(ISERR(IF($C764="","",SUMIFS(Con_ve!$F$6:$F$1005,Con_ve!$C$6:$C$1005,$C764,Con_ve!$I$6:$I$1005,"Em negociação",Con_ve!$Q$6:$Q$1005,Cad_cl!BO$5))),"",IF($C764="","",SUMIFS(Con_ve!$F$6:$F$1005,Con_ve!$C$6:$C$1005,$C764,Con_ve!$I$6:$I$1005,"Em negociação",Con_ve!$Q$6:$Q$1005,Cad_cl!BO$5)))</f>
        <v/>
      </c>
      <c r="BP764" s="134">
        <f t="shared" si="34"/>
        <v>0</v>
      </c>
      <c r="BR764" s="125" t="str">
        <f>IF(ISERR(IF(AND($I764=Re_lo!$E$5,BR$5=VLOOKUP(Re_lo!$H$5,Re_lo!$N$5:$O$16,2,0)),AP764,"")),"",IF(AND($I764=Re_lo!$E$5,BR$5=VLOOKUP(Re_lo!$H$5,Re_lo!$N$5:$O$16,2,0)),AP764,""))</f>
        <v/>
      </c>
      <c r="BS764" s="125" t="str">
        <f>IF(ISERR(IF(AND($I764=Re_lo!$E$5,BS$5=VLOOKUP(Re_lo!$H$5,Re_lo!$N$5:$O$16,2,0)),AQ764,"")),"",IF(AND($I764=Re_lo!$E$5,BS$5=VLOOKUP(Re_lo!$H$5,Re_lo!$N$5:$O$16,2,0)),AQ764,""))</f>
        <v/>
      </c>
      <c r="BT764" s="125" t="str">
        <f>IF(ISERR(IF(AND($I764=Re_lo!$E$5,BT$5=VLOOKUP(Re_lo!$H$5,Re_lo!$N$5:$O$16,2,0)),AR764,"")),"",IF(AND($I764=Re_lo!$E$5,BT$5=VLOOKUP(Re_lo!$H$5,Re_lo!$N$5:$O$16,2,0)),AR764,""))</f>
        <v/>
      </c>
      <c r="BU764" s="125" t="str">
        <f>IF(ISERR(IF(AND($I764=Re_lo!$E$5,BU$5=VLOOKUP(Re_lo!$H$5,Re_lo!$N$5:$O$16,2,0)),AS764,"")),"",IF(AND($I764=Re_lo!$E$5,BU$5=VLOOKUP(Re_lo!$H$5,Re_lo!$N$5:$O$16,2,0)),AS764,""))</f>
        <v/>
      </c>
      <c r="BV764" s="125" t="str">
        <f>IF(ISERR(IF(AND($I764=Re_lo!$E$5,BV$5=VLOOKUP(Re_lo!$H$5,Re_lo!$N$5:$O$16,2,0)),AT764,"")),"",IF(AND($I764=Re_lo!$E$5,BV$5=VLOOKUP(Re_lo!$H$5,Re_lo!$N$5:$O$16,2,0)),AT764,""))</f>
        <v/>
      </c>
      <c r="BW764" s="125" t="str">
        <f>IF(ISERR(IF(AND($I764=Re_lo!$E$5,BW$5=VLOOKUP(Re_lo!$H$5,Re_lo!$N$5:$O$16,2,0)),AU764,"")),"",IF(AND($I764=Re_lo!$E$5,BW$5=VLOOKUP(Re_lo!$H$5,Re_lo!$N$5:$O$16,2,0)),AU764,""))</f>
        <v/>
      </c>
      <c r="BX764" s="125" t="str">
        <f>IF(ISERR(IF(AND($I764=Re_lo!$E$5,BX$5=VLOOKUP(Re_lo!$H$5,Re_lo!$N$5:$O$16,2,0)),AV764,"")),"",IF(AND($I764=Re_lo!$E$5,BX$5=VLOOKUP(Re_lo!$H$5,Re_lo!$N$5:$O$16,2,0)),AV764,""))</f>
        <v/>
      </c>
      <c r="BY764" s="125" t="str">
        <f>IF(ISERR(IF(AND($I764=Re_lo!$E$5,BY$5=VLOOKUP(Re_lo!$H$5,Re_lo!$N$5:$O$16,2,0)),AW764,"")),"",IF(AND($I764=Re_lo!$E$5,BY$5=VLOOKUP(Re_lo!$H$5,Re_lo!$N$5:$O$16,2,0)),AW764,""))</f>
        <v/>
      </c>
      <c r="BZ764" s="125" t="str">
        <f>IF(ISERR(IF(AND($I764=Re_lo!$E$5,BZ$5=VLOOKUP(Re_lo!$H$5,Re_lo!$N$5:$O$16,2,0)),AX764,"")),"",IF(AND($I764=Re_lo!$E$5,BZ$5=VLOOKUP(Re_lo!$H$5,Re_lo!$N$5:$O$16,2,0)),AX764,""))</f>
        <v/>
      </c>
      <c r="CA764" s="125" t="str">
        <f>IF(ISERR(IF(AND($I764=Re_lo!$E$5,CA$5=VLOOKUP(Re_lo!$H$5,Re_lo!$N$5:$O$16,2,0)),AY764,"")),"",IF(AND($I764=Re_lo!$E$5,CA$5=VLOOKUP(Re_lo!$H$5,Re_lo!$N$5:$O$16,2,0)),AY764,""))</f>
        <v/>
      </c>
      <c r="CB764" s="125" t="str">
        <f>IF(ISERR(IF(AND($I764=Re_lo!$E$5,CB$5=VLOOKUP(Re_lo!$H$5,Re_lo!$N$5:$O$16,2,0)),AZ764,"")),"",IF(AND($I764=Re_lo!$E$5,CB$5=VLOOKUP(Re_lo!$H$5,Re_lo!$N$5:$O$16,2,0)),AZ764,""))</f>
        <v/>
      </c>
      <c r="CC764" s="125" t="str">
        <f>IF(ISERR(IF(AND($I764=Re_lo!$E$5,CC$5=VLOOKUP(Re_lo!$H$5,Re_lo!$N$5:$O$16,2,0)),BA764,"")),"",IF(AND($I764=Re_lo!$E$5,CC$5=VLOOKUP(Re_lo!$H$5,Re_lo!$N$5:$O$16,2,0)),BA764,""))</f>
        <v/>
      </c>
      <c r="CD764" s="125" t="str">
        <f>IF(ISERR(IF(AND($I764=Re_lo!$E$5,CD$5=VLOOKUP(Re_lo!$H$5,Re_lo!$N$5:$O$16,2,0)),BB764,"")),"",IF(AND($I764=Re_lo!$E$5,CD$5=VLOOKUP(Re_lo!$H$5,Re_lo!$N$5:$O$16,2,0)),BB764,""))</f>
        <v/>
      </c>
      <c r="CF764" s="125" t="str">
        <f>IF($C764="","",COUNTIFS(Con_ve!$C$6:$C$1005,$C764,Con_ve!$Q$6:$Q$1005,Cad_cl!CF$5))</f>
        <v/>
      </c>
      <c r="CG764" s="125" t="str">
        <f>IF($C764="","",COUNTIFS(Con_ve!$C$6:$C$1005,$C764,Con_ve!$Q$6:$Q$1005,Cad_cl!CG$5))</f>
        <v/>
      </c>
      <c r="CH764" s="125" t="str">
        <f>IF($C764="","",COUNTIFS(Con_ve!$C$6:$C$1005,$C764,Con_ve!$Q$6:$Q$1005,Cad_cl!CH$5))</f>
        <v/>
      </c>
      <c r="CI764" s="125" t="str">
        <f>IF($C764="","",COUNTIFS(Con_ve!$C$6:$C$1005,$C764,Con_ve!$Q$6:$Q$1005,Cad_cl!CI$5))</f>
        <v/>
      </c>
      <c r="CJ764" s="125" t="str">
        <f>IF($C764="","",COUNTIFS(Con_ve!$C$6:$C$1005,$C764,Con_ve!$Q$6:$Q$1005,Cad_cl!CJ$5))</f>
        <v/>
      </c>
      <c r="CK764" s="125" t="str">
        <f>IF($C764="","",COUNTIFS(Con_ve!$C$6:$C$1005,$C764,Con_ve!$Q$6:$Q$1005,Cad_cl!CK$5))</f>
        <v/>
      </c>
      <c r="CL764" s="125" t="str">
        <f>IF($C764="","",COUNTIFS(Con_ve!$C$6:$C$1005,$C764,Con_ve!$Q$6:$Q$1005,Cad_cl!CL$5))</f>
        <v/>
      </c>
      <c r="CM764" s="125" t="str">
        <f>IF($C764="","",COUNTIFS(Con_ve!$C$6:$C$1005,$C764,Con_ve!$Q$6:$Q$1005,Cad_cl!CM$5))</f>
        <v/>
      </c>
      <c r="CN764" s="125" t="str">
        <f>IF($C764="","",COUNTIFS(Con_ve!$C$6:$C$1005,$C764,Con_ve!$Q$6:$Q$1005,Cad_cl!CN$5))</f>
        <v/>
      </c>
      <c r="CO764" s="125" t="str">
        <f>IF($C764="","",COUNTIFS(Con_ve!$C$6:$C$1005,$C764,Con_ve!$Q$6:$Q$1005,Cad_cl!CO$5))</f>
        <v/>
      </c>
      <c r="CP764" s="125" t="str">
        <f>IF($C764="","",COUNTIFS(Con_ve!$C$6:$C$1005,$C764,Con_ve!$Q$6:$Q$1005,Cad_cl!CP$5))</f>
        <v/>
      </c>
      <c r="CQ764" s="125" t="str">
        <f>IF($C764="","",COUNTIFS(Con_ve!$C$6:$C$1005,$C764,Con_ve!$Q$6:$Q$1005,Cad_cl!CQ$5))</f>
        <v/>
      </c>
      <c r="CR764" s="125">
        <f t="shared" si="35"/>
        <v>0</v>
      </c>
    </row>
    <row r="765" spans="3:96" ht="30" customHeight="1">
      <c r="C765" s="153"/>
      <c r="D765" s="153"/>
      <c r="E765" s="154"/>
      <c r="F765" s="153"/>
      <c r="G765" s="155"/>
      <c r="H765" s="153"/>
      <c r="I765" s="153"/>
      <c r="J765" s="132" t="s">
        <v>309</v>
      </c>
      <c r="K765" s="133" t="s">
        <v>309</v>
      </c>
      <c r="L765" s="153"/>
      <c r="M765" s="153"/>
      <c r="N765" s="153"/>
      <c r="O765" s="153"/>
      <c r="P765" s="153"/>
      <c r="Q765" s="153"/>
      <c r="AP765" s="134" t="str">
        <f>IF(ISERR(IF($C765="","",SUMIFS(Con_ve!$F$6:$F$1005,Con_ve!$C$6:$C$1005,$C765,Con_ve!$I$6:$I$1005,"Fechada",Con_ve!$Q$6:$Q$1005,Cad_cl!AP$5))),"",IF($C765="","",SUMIFS(Con_ve!$F$6:$F$1005,Con_ve!$C$6:$C$1005,$C765,Con_ve!$I$6:$I$1005,"Fechada",Con_ve!$Q$6:$Q$1005,Cad_cl!AP$5)))</f>
        <v/>
      </c>
      <c r="AQ765" s="134" t="str">
        <f>IF(ISERR(IF($C765="","",SUMIFS(Con_ve!$F$6:$F$1005,Con_ve!$C$6:$C$1005,$C765,Con_ve!$I$6:$I$1005,"Fechada",Con_ve!$Q$6:$Q$1005,Cad_cl!AQ$5))),"",IF($C765="","",SUMIFS(Con_ve!$F$6:$F$1005,Con_ve!$C$6:$C$1005,$C765,Con_ve!$I$6:$I$1005,"Fechada",Con_ve!$Q$6:$Q$1005,Cad_cl!AQ$5)))</f>
        <v/>
      </c>
      <c r="AR765" s="134" t="str">
        <f>IF(ISERR(IF($C765="","",SUMIFS(Con_ve!$F$6:$F$1005,Con_ve!$C$6:$C$1005,$C765,Con_ve!$I$6:$I$1005,"Fechada",Con_ve!$Q$6:$Q$1005,Cad_cl!AR$5))),"",IF($C765="","",SUMIFS(Con_ve!$F$6:$F$1005,Con_ve!$C$6:$C$1005,$C765,Con_ve!$I$6:$I$1005,"Fechada",Con_ve!$Q$6:$Q$1005,Cad_cl!AR$5)))</f>
        <v/>
      </c>
      <c r="AS765" s="134" t="str">
        <f>IF(ISERR(IF($C765="","",SUMIFS(Con_ve!$F$6:$F$1005,Con_ve!$C$6:$C$1005,$C765,Con_ve!$I$6:$I$1005,"Fechada",Con_ve!$Q$6:$Q$1005,Cad_cl!AS$5))),"",IF($C765="","",SUMIFS(Con_ve!$F$6:$F$1005,Con_ve!$C$6:$C$1005,$C765,Con_ve!$I$6:$I$1005,"Fechada",Con_ve!$Q$6:$Q$1005,Cad_cl!AS$5)))</f>
        <v/>
      </c>
      <c r="AT765" s="134" t="str">
        <f>IF(ISERR(IF($C765="","",SUMIFS(Con_ve!$F$6:$F$1005,Con_ve!$C$6:$C$1005,$C765,Con_ve!$I$6:$I$1005,"Fechada",Con_ve!$Q$6:$Q$1005,Cad_cl!AT$5))),"",IF($C765="","",SUMIFS(Con_ve!$F$6:$F$1005,Con_ve!$C$6:$C$1005,$C765,Con_ve!$I$6:$I$1005,"Fechada",Con_ve!$Q$6:$Q$1005,Cad_cl!AT$5)))</f>
        <v/>
      </c>
      <c r="AU765" s="134" t="str">
        <f>IF(ISERR(IF($C765="","",SUMIFS(Con_ve!$F$6:$F$1005,Con_ve!$C$6:$C$1005,$C765,Con_ve!$I$6:$I$1005,"Fechada",Con_ve!$Q$6:$Q$1005,Cad_cl!AU$5))),"",IF($C765="","",SUMIFS(Con_ve!$F$6:$F$1005,Con_ve!$C$6:$C$1005,$C765,Con_ve!$I$6:$I$1005,"Fechada",Con_ve!$Q$6:$Q$1005,Cad_cl!AU$5)))</f>
        <v/>
      </c>
      <c r="AV765" s="134" t="str">
        <f>IF(ISERR(IF($C765="","",SUMIFS(Con_ve!$F$6:$F$1005,Con_ve!$C$6:$C$1005,$C765,Con_ve!$I$6:$I$1005,"Fechada",Con_ve!$Q$6:$Q$1005,Cad_cl!AV$5))),"",IF($C765="","",SUMIFS(Con_ve!$F$6:$F$1005,Con_ve!$C$6:$C$1005,$C765,Con_ve!$I$6:$I$1005,"Fechada",Con_ve!$Q$6:$Q$1005,Cad_cl!AV$5)))</f>
        <v/>
      </c>
      <c r="AW765" s="134" t="str">
        <f>IF(ISERR(IF($C765="","",SUMIFS(Con_ve!$F$6:$F$1005,Con_ve!$C$6:$C$1005,$C765,Con_ve!$I$6:$I$1005,"Fechada",Con_ve!$Q$6:$Q$1005,Cad_cl!AW$5))),"",IF($C765="","",SUMIFS(Con_ve!$F$6:$F$1005,Con_ve!$C$6:$C$1005,$C765,Con_ve!$I$6:$I$1005,"Fechada",Con_ve!$Q$6:$Q$1005,Cad_cl!AW$5)))</f>
        <v/>
      </c>
      <c r="AX765" s="134" t="str">
        <f>IF(ISERR(IF($C765="","",SUMIFS(Con_ve!$F$6:$F$1005,Con_ve!$C$6:$C$1005,$C765,Con_ve!$I$6:$I$1005,"Fechada",Con_ve!$Q$6:$Q$1005,Cad_cl!AX$5))),"",IF($C765="","",SUMIFS(Con_ve!$F$6:$F$1005,Con_ve!$C$6:$C$1005,$C765,Con_ve!$I$6:$I$1005,"Fechada",Con_ve!$Q$6:$Q$1005,Cad_cl!AX$5)))</f>
        <v/>
      </c>
      <c r="AY765" s="134" t="str">
        <f>IF(ISERR(IF($C765="","",SUMIFS(Con_ve!$F$6:$F$1005,Con_ve!$C$6:$C$1005,$C765,Con_ve!$I$6:$I$1005,"Fechada",Con_ve!$Q$6:$Q$1005,Cad_cl!AY$5))),"",IF($C765="","",SUMIFS(Con_ve!$F$6:$F$1005,Con_ve!$C$6:$C$1005,$C765,Con_ve!$I$6:$I$1005,"Fechada",Con_ve!$Q$6:$Q$1005,Cad_cl!AY$5)))</f>
        <v/>
      </c>
      <c r="AZ765" s="134" t="str">
        <f>IF(ISERR(IF($C765="","",SUMIFS(Con_ve!$F$6:$F$1005,Con_ve!$C$6:$C$1005,$C765,Con_ve!$I$6:$I$1005,"Fechada",Con_ve!$Q$6:$Q$1005,Cad_cl!AZ$5))),"",IF($C765="","",SUMIFS(Con_ve!$F$6:$F$1005,Con_ve!$C$6:$C$1005,$C765,Con_ve!$I$6:$I$1005,"Fechada",Con_ve!$Q$6:$Q$1005,Cad_cl!AZ$5)))</f>
        <v/>
      </c>
      <c r="BA765" s="134" t="str">
        <f>IF(ISERR(IF($C765="","",SUMIFS(Con_ve!$F$6:$F$1005,Con_ve!$C$6:$C$1005,$C765,Con_ve!$I$6:$I$1005,"Fechada",Con_ve!$Q$6:$Q$1005,Cad_cl!BA$5))),"",IF($C765="","",SUMIFS(Con_ve!$F$6:$F$1005,Con_ve!$C$6:$C$1005,$C765,Con_ve!$I$6:$I$1005,"Fechada",Con_ve!$Q$6:$Q$1005,Cad_cl!BA$5)))</f>
        <v/>
      </c>
      <c r="BB765" s="134">
        <f t="shared" si="33"/>
        <v>0</v>
      </c>
      <c r="BD765" s="134" t="str">
        <f>IF(ISERR(IF($C765="","",SUMIFS(Con_ve!$F$6:$F$1005,Con_ve!$C$6:$C$1005,$C765,Con_ve!$I$6:$I$1005,"Em negociação",Con_ve!$Q$6:$Q$1005,Cad_cl!BD$5))),"",IF($C765="","",SUMIFS(Con_ve!$F$6:$F$1005,Con_ve!$C$6:$C$1005,$C765,Con_ve!$I$6:$I$1005,"Em negociação",Con_ve!$Q$6:$Q$1005,Cad_cl!BD$5)))</f>
        <v/>
      </c>
      <c r="BE765" s="134" t="str">
        <f>IF(ISERR(IF($C765="","",SUMIFS(Con_ve!$F$6:$F$1005,Con_ve!$C$6:$C$1005,$C765,Con_ve!$I$6:$I$1005,"Em negociação",Con_ve!$Q$6:$Q$1005,Cad_cl!BE$5))),"",IF($C765="","",SUMIFS(Con_ve!$F$6:$F$1005,Con_ve!$C$6:$C$1005,$C765,Con_ve!$I$6:$I$1005,"Em negociação",Con_ve!$Q$6:$Q$1005,Cad_cl!BE$5)))</f>
        <v/>
      </c>
      <c r="BF765" s="134" t="str">
        <f>IF(ISERR(IF($C765="","",SUMIFS(Con_ve!$F$6:$F$1005,Con_ve!$C$6:$C$1005,$C765,Con_ve!$I$6:$I$1005,"Em negociação",Con_ve!$Q$6:$Q$1005,Cad_cl!BF$5))),"",IF($C765="","",SUMIFS(Con_ve!$F$6:$F$1005,Con_ve!$C$6:$C$1005,$C765,Con_ve!$I$6:$I$1005,"Em negociação",Con_ve!$Q$6:$Q$1005,Cad_cl!BF$5)))</f>
        <v/>
      </c>
      <c r="BG765" s="134" t="str">
        <f>IF(ISERR(IF($C765="","",SUMIFS(Con_ve!$F$6:$F$1005,Con_ve!$C$6:$C$1005,$C765,Con_ve!$I$6:$I$1005,"Em negociação",Con_ve!$Q$6:$Q$1005,Cad_cl!BG$5))),"",IF($C765="","",SUMIFS(Con_ve!$F$6:$F$1005,Con_ve!$C$6:$C$1005,$C765,Con_ve!$I$6:$I$1005,"Em negociação",Con_ve!$Q$6:$Q$1005,Cad_cl!BG$5)))</f>
        <v/>
      </c>
      <c r="BH765" s="134" t="str">
        <f>IF(ISERR(IF($C765="","",SUMIFS(Con_ve!$F$6:$F$1005,Con_ve!$C$6:$C$1005,$C765,Con_ve!$I$6:$I$1005,"Em negociação",Con_ve!$Q$6:$Q$1005,Cad_cl!BH$5))),"",IF($C765="","",SUMIFS(Con_ve!$F$6:$F$1005,Con_ve!$C$6:$C$1005,$C765,Con_ve!$I$6:$I$1005,"Em negociação",Con_ve!$Q$6:$Q$1005,Cad_cl!BH$5)))</f>
        <v/>
      </c>
      <c r="BI765" s="134" t="str">
        <f>IF(ISERR(IF($C765="","",SUMIFS(Con_ve!$F$6:$F$1005,Con_ve!$C$6:$C$1005,$C765,Con_ve!$I$6:$I$1005,"Em negociação",Con_ve!$Q$6:$Q$1005,Cad_cl!BI$5))),"",IF($C765="","",SUMIFS(Con_ve!$F$6:$F$1005,Con_ve!$C$6:$C$1005,$C765,Con_ve!$I$6:$I$1005,"Em negociação",Con_ve!$Q$6:$Q$1005,Cad_cl!BI$5)))</f>
        <v/>
      </c>
      <c r="BJ765" s="134" t="str">
        <f>IF(ISERR(IF($C765="","",SUMIFS(Con_ve!$F$6:$F$1005,Con_ve!$C$6:$C$1005,$C765,Con_ve!$I$6:$I$1005,"Em negociação",Con_ve!$Q$6:$Q$1005,Cad_cl!BJ$5))),"",IF($C765="","",SUMIFS(Con_ve!$F$6:$F$1005,Con_ve!$C$6:$C$1005,$C765,Con_ve!$I$6:$I$1005,"Em negociação",Con_ve!$Q$6:$Q$1005,Cad_cl!BJ$5)))</f>
        <v/>
      </c>
      <c r="BK765" s="134" t="str">
        <f>IF(ISERR(IF($C765="","",SUMIFS(Con_ve!$F$6:$F$1005,Con_ve!$C$6:$C$1005,$C765,Con_ve!$I$6:$I$1005,"Em negociação",Con_ve!$Q$6:$Q$1005,Cad_cl!BK$5))),"",IF($C765="","",SUMIFS(Con_ve!$F$6:$F$1005,Con_ve!$C$6:$C$1005,$C765,Con_ve!$I$6:$I$1005,"Em negociação",Con_ve!$Q$6:$Q$1005,Cad_cl!BK$5)))</f>
        <v/>
      </c>
      <c r="BL765" s="134" t="str">
        <f>IF(ISERR(IF($C765="","",SUMIFS(Con_ve!$F$6:$F$1005,Con_ve!$C$6:$C$1005,$C765,Con_ve!$I$6:$I$1005,"Em negociação",Con_ve!$Q$6:$Q$1005,Cad_cl!BL$5))),"",IF($C765="","",SUMIFS(Con_ve!$F$6:$F$1005,Con_ve!$C$6:$C$1005,$C765,Con_ve!$I$6:$I$1005,"Em negociação",Con_ve!$Q$6:$Q$1005,Cad_cl!BL$5)))</f>
        <v/>
      </c>
      <c r="BM765" s="134" t="str">
        <f>IF(ISERR(IF($C765="","",SUMIFS(Con_ve!$F$6:$F$1005,Con_ve!$C$6:$C$1005,$C765,Con_ve!$I$6:$I$1005,"Em negociação",Con_ve!$Q$6:$Q$1005,Cad_cl!BM$5))),"",IF($C765="","",SUMIFS(Con_ve!$F$6:$F$1005,Con_ve!$C$6:$C$1005,$C765,Con_ve!$I$6:$I$1005,"Em negociação",Con_ve!$Q$6:$Q$1005,Cad_cl!BM$5)))</f>
        <v/>
      </c>
      <c r="BN765" s="134" t="str">
        <f>IF(ISERR(IF($C765="","",SUMIFS(Con_ve!$F$6:$F$1005,Con_ve!$C$6:$C$1005,$C765,Con_ve!$I$6:$I$1005,"Em negociação",Con_ve!$Q$6:$Q$1005,Cad_cl!BN$5))),"",IF($C765="","",SUMIFS(Con_ve!$F$6:$F$1005,Con_ve!$C$6:$C$1005,$C765,Con_ve!$I$6:$I$1005,"Em negociação",Con_ve!$Q$6:$Q$1005,Cad_cl!BN$5)))</f>
        <v/>
      </c>
      <c r="BO765" s="134" t="str">
        <f>IF(ISERR(IF($C765="","",SUMIFS(Con_ve!$F$6:$F$1005,Con_ve!$C$6:$C$1005,$C765,Con_ve!$I$6:$I$1005,"Em negociação",Con_ve!$Q$6:$Q$1005,Cad_cl!BO$5))),"",IF($C765="","",SUMIFS(Con_ve!$F$6:$F$1005,Con_ve!$C$6:$C$1005,$C765,Con_ve!$I$6:$I$1005,"Em negociação",Con_ve!$Q$6:$Q$1005,Cad_cl!BO$5)))</f>
        <v/>
      </c>
      <c r="BP765" s="134">
        <f t="shared" si="34"/>
        <v>0</v>
      </c>
      <c r="BR765" s="125" t="str">
        <f>IF(ISERR(IF(AND($I765=Re_lo!$E$5,BR$5=VLOOKUP(Re_lo!$H$5,Re_lo!$N$5:$O$16,2,0)),AP765,"")),"",IF(AND($I765=Re_lo!$E$5,BR$5=VLOOKUP(Re_lo!$H$5,Re_lo!$N$5:$O$16,2,0)),AP765,""))</f>
        <v/>
      </c>
      <c r="BS765" s="125" t="str">
        <f>IF(ISERR(IF(AND($I765=Re_lo!$E$5,BS$5=VLOOKUP(Re_lo!$H$5,Re_lo!$N$5:$O$16,2,0)),AQ765,"")),"",IF(AND($I765=Re_lo!$E$5,BS$5=VLOOKUP(Re_lo!$H$5,Re_lo!$N$5:$O$16,2,0)),AQ765,""))</f>
        <v/>
      </c>
      <c r="BT765" s="125" t="str">
        <f>IF(ISERR(IF(AND($I765=Re_lo!$E$5,BT$5=VLOOKUP(Re_lo!$H$5,Re_lo!$N$5:$O$16,2,0)),AR765,"")),"",IF(AND($I765=Re_lo!$E$5,BT$5=VLOOKUP(Re_lo!$H$5,Re_lo!$N$5:$O$16,2,0)),AR765,""))</f>
        <v/>
      </c>
      <c r="BU765" s="125" t="str">
        <f>IF(ISERR(IF(AND($I765=Re_lo!$E$5,BU$5=VLOOKUP(Re_lo!$H$5,Re_lo!$N$5:$O$16,2,0)),AS765,"")),"",IF(AND($I765=Re_lo!$E$5,BU$5=VLOOKUP(Re_lo!$H$5,Re_lo!$N$5:$O$16,2,0)),AS765,""))</f>
        <v/>
      </c>
      <c r="BV765" s="125" t="str">
        <f>IF(ISERR(IF(AND($I765=Re_lo!$E$5,BV$5=VLOOKUP(Re_lo!$H$5,Re_lo!$N$5:$O$16,2,0)),AT765,"")),"",IF(AND($I765=Re_lo!$E$5,BV$5=VLOOKUP(Re_lo!$H$5,Re_lo!$N$5:$O$16,2,0)),AT765,""))</f>
        <v/>
      </c>
      <c r="BW765" s="125" t="str">
        <f>IF(ISERR(IF(AND($I765=Re_lo!$E$5,BW$5=VLOOKUP(Re_lo!$H$5,Re_lo!$N$5:$O$16,2,0)),AU765,"")),"",IF(AND($I765=Re_lo!$E$5,BW$5=VLOOKUP(Re_lo!$H$5,Re_lo!$N$5:$O$16,2,0)),AU765,""))</f>
        <v/>
      </c>
      <c r="BX765" s="125" t="str">
        <f>IF(ISERR(IF(AND($I765=Re_lo!$E$5,BX$5=VLOOKUP(Re_lo!$H$5,Re_lo!$N$5:$O$16,2,0)),AV765,"")),"",IF(AND($I765=Re_lo!$E$5,BX$5=VLOOKUP(Re_lo!$H$5,Re_lo!$N$5:$O$16,2,0)),AV765,""))</f>
        <v/>
      </c>
      <c r="BY765" s="125" t="str">
        <f>IF(ISERR(IF(AND($I765=Re_lo!$E$5,BY$5=VLOOKUP(Re_lo!$H$5,Re_lo!$N$5:$O$16,2,0)),AW765,"")),"",IF(AND($I765=Re_lo!$E$5,BY$5=VLOOKUP(Re_lo!$H$5,Re_lo!$N$5:$O$16,2,0)),AW765,""))</f>
        <v/>
      </c>
      <c r="BZ765" s="125" t="str">
        <f>IF(ISERR(IF(AND($I765=Re_lo!$E$5,BZ$5=VLOOKUP(Re_lo!$H$5,Re_lo!$N$5:$O$16,2,0)),AX765,"")),"",IF(AND($I765=Re_lo!$E$5,BZ$5=VLOOKUP(Re_lo!$H$5,Re_lo!$N$5:$O$16,2,0)),AX765,""))</f>
        <v/>
      </c>
      <c r="CA765" s="125" t="str">
        <f>IF(ISERR(IF(AND($I765=Re_lo!$E$5,CA$5=VLOOKUP(Re_lo!$H$5,Re_lo!$N$5:$O$16,2,0)),AY765,"")),"",IF(AND($I765=Re_lo!$E$5,CA$5=VLOOKUP(Re_lo!$H$5,Re_lo!$N$5:$O$16,2,0)),AY765,""))</f>
        <v/>
      </c>
      <c r="CB765" s="125" t="str">
        <f>IF(ISERR(IF(AND($I765=Re_lo!$E$5,CB$5=VLOOKUP(Re_lo!$H$5,Re_lo!$N$5:$O$16,2,0)),AZ765,"")),"",IF(AND($I765=Re_lo!$E$5,CB$5=VLOOKUP(Re_lo!$H$5,Re_lo!$N$5:$O$16,2,0)),AZ765,""))</f>
        <v/>
      </c>
      <c r="CC765" s="125" t="str">
        <f>IF(ISERR(IF(AND($I765=Re_lo!$E$5,CC$5=VLOOKUP(Re_lo!$H$5,Re_lo!$N$5:$O$16,2,0)),BA765,"")),"",IF(AND($I765=Re_lo!$E$5,CC$5=VLOOKUP(Re_lo!$H$5,Re_lo!$N$5:$O$16,2,0)),BA765,""))</f>
        <v/>
      </c>
      <c r="CD765" s="125" t="str">
        <f>IF(ISERR(IF(AND($I765=Re_lo!$E$5,CD$5=VLOOKUP(Re_lo!$H$5,Re_lo!$N$5:$O$16,2,0)),BB765,"")),"",IF(AND($I765=Re_lo!$E$5,CD$5=VLOOKUP(Re_lo!$H$5,Re_lo!$N$5:$O$16,2,0)),BB765,""))</f>
        <v/>
      </c>
      <c r="CF765" s="125" t="str">
        <f>IF($C765="","",COUNTIFS(Con_ve!$C$6:$C$1005,$C765,Con_ve!$Q$6:$Q$1005,Cad_cl!CF$5))</f>
        <v/>
      </c>
      <c r="CG765" s="125" t="str">
        <f>IF($C765="","",COUNTIFS(Con_ve!$C$6:$C$1005,$C765,Con_ve!$Q$6:$Q$1005,Cad_cl!CG$5))</f>
        <v/>
      </c>
      <c r="CH765" s="125" t="str">
        <f>IF($C765="","",COUNTIFS(Con_ve!$C$6:$C$1005,$C765,Con_ve!$Q$6:$Q$1005,Cad_cl!CH$5))</f>
        <v/>
      </c>
      <c r="CI765" s="125" t="str">
        <f>IF($C765="","",COUNTIFS(Con_ve!$C$6:$C$1005,$C765,Con_ve!$Q$6:$Q$1005,Cad_cl!CI$5))</f>
        <v/>
      </c>
      <c r="CJ765" s="125" t="str">
        <f>IF($C765="","",COUNTIFS(Con_ve!$C$6:$C$1005,$C765,Con_ve!$Q$6:$Q$1005,Cad_cl!CJ$5))</f>
        <v/>
      </c>
      <c r="CK765" s="125" t="str">
        <f>IF($C765="","",COUNTIFS(Con_ve!$C$6:$C$1005,$C765,Con_ve!$Q$6:$Q$1005,Cad_cl!CK$5))</f>
        <v/>
      </c>
      <c r="CL765" s="125" t="str">
        <f>IF($C765="","",COUNTIFS(Con_ve!$C$6:$C$1005,$C765,Con_ve!$Q$6:$Q$1005,Cad_cl!CL$5))</f>
        <v/>
      </c>
      <c r="CM765" s="125" t="str">
        <f>IF($C765="","",COUNTIFS(Con_ve!$C$6:$C$1005,$C765,Con_ve!$Q$6:$Q$1005,Cad_cl!CM$5))</f>
        <v/>
      </c>
      <c r="CN765" s="125" t="str">
        <f>IF($C765="","",COUNTIFS(Con_ve!$C$6:$C$1005,$C765,Con_ve!$Q$6:$Q$1005,Cad_cl!CN$5))</f>
        <v/>
      </c>
      <c r="CO765" s="125" t="str">
        <f>IF($C765="","",COUNTIFS(Con_ve!$C$6:$C$1005,$C765,Con_ve!$Q$6:$Q$1005,Cad_cl!CO$5))</f>
        <v/>
      </c>
      <c r="CP765" s="125" t="str">
        <f>IF($C765="","",COUNTIFS(Con_ve!$C$6:$C$1005,$C765,Con_ve!$Q$6:$Q$1005,Cad_cl!CP$5))</f>
        <v/>
      </c>
      <c r="CQ765" s="125" t="str">
        <f>IF($C765="","",COUNTIFS(Con_ve!$C$6:$C$1005,$C765,Con_ve!$Q$6:$Q$1005,Cad_cl!CQ$5))</f>
        <v/>
      </c>
      <c r="CR765" s="125">
        <f t="shared" si="35"/>
        <v>0</v>
      </c>
    </row>
    <row r="766" spans="3:96" ht="30" customHeight="1">
      <c r="C766" s="153"/>
      <c r="D766" s="153"/>
      <c r="E766" s="154"/>
      <c r="F766" s="153"/>
      <c r="G766" s="155"/>
      <c r="H766" s="153"/>
      <c r="I766" s="153"/>
      <c r="J766" s="132" t="s">
        <v>309</v>
      </c>
      <c r="K766" s="133" t="s">
        <v>309</v>
      </c>
      <c r="L766" s="153"/>
      <c r="M766" s="153"/>
      <c r="N766" s="153"/>
      <c r="O766" s="153"/>
      <c r="P766" s="153"/>
      <c r="Q766" s="153"/>
      <c r="AP766" s="134" t="str">
        <f>IF(ISERR(IF($C766="","",SUMIFS(Con_ve!$F$6:$F$1005,Con_ve!$C$6:$C$1005,$C766,Con_ve!$I$6:$I$1005,"Fechada",Con_ve!$Q$6:$Q$1005,Cad_cl!AP$5))),"",IF($C766="","",SUMIFS(Con_ve!$F$6:$F$1005,Con_ve!$C$6:$C$1005,$C766,Con_ve!$I$6:$I$1005,"Fechada",Con_ve!$Q$6:$Q$1005,Cad_cl!AP$5)))</f>
        <v/>
      </c>
      <c r="AQ766" s="134" t="str">
        <f>IF(ISERR(IF($C766="","",SUMIFS(Con_ve!$F$6:$F$1005,Con_ve!$C$6:$C$1005,$C766,Con_ve!$I$6:$I$1005,"Fechada",Con_ve!$Q$6:$Q$1005,Cad_cl!AQ$5))),"",IF($C766="","",SUMIFS(Con_ve!$F$6:$F$1005,Con_ve!$C$6:$C$1005,$C766,Con_ve!$I$6:$I$1005,"Fechada",Con_ve!$Q$6:$Q$1005,Cad_cl!AQ$5)))</f>
        <v/>
      </c>
      <c r="AR766" s="134" t="str">
        <f>IF(ISERR(IF($C766="","",SUMIFS(Con_ve!$F$6:$F$1005,Con_ve!$C$6:$C$1005,$C766,Con_ve!$I$6:$I$1005,"Fechada",Con_ve!$Q$6:$Q$1005,Cad_cl!AR$5))),"",IF($C766="","",SUMIFS(Con_ve!$F$6:$F$1005,Con_ve!$C$6:$C$1005,$C766,Con_ve!$I$6:$I$1005,"Fechada",Con_ve!$Q$6:$Q$1005,Cad_cl!AR$5)))</f>
        <v/>
      </c>
      <c r="AS766" s="134" t="str">
        <f>IF(ISERR(IF($C766="","",SUMIFS(Con_ve!$F$6:$F$1005,Con_ve!$C$6:$C$1005,$C766,Con_ve!$I$6:$I$1005,"Fechada",Con_ve!$Q$6:$Q$1005,Cad_cl!AS$5))),"",IF($C766="","",SUMIFS(Con_ve!$F$6:$F$1005,Con_ve!$C$6:$C$1005,$C766,Con_ve!$I$6:$I$1005,"Fechada",Con_ve!$Q$6:$Q$1005,Cad_cl!AS$5)))</f>
        <v/>
      </c>
      <c r="AT766" s="134" t="str">
        <f>IF(ISERR(IF($C766="","",SUMIFS(Con_ve!$F$6:$F$1005,Con_ve!$C$6:$C$1005,$C766,Con_ve!$I$6:$I$1005,"Fechada",Con_ve!$Q$6:$Q$1005,Cad_cl!AT$5))),"",IF($C766="","",SUMIFS(Con_ve!$F$6:$F$1005,Con_ve!$C$6:$C$1005,$C766,Con_ve!$I$6:$I$1005,"Fechada",Con_ve!$Q$6:$Q$1005,Cad_cl!AT$5)))</f>
        <v/>
      </c>
      <c r="AU766" s="134" t="str">
        <f>IF(ISERR(IF($C766="","",SUMIFS(Con_ve!$F$6:$F$1005,Con_ve!$C$6:$C$1005,$C766,Con_ve!$I$6:$I$1005,"Fechada",Con_ve!$Q$6:$Q$1005,Cad_cl!AU$5))),"",IF($C766="","",SUMIFS(Con_ve!$F$6:$F$1005,Con_ve!$C$6:$C$1005,$C766,Con_ve!$I$6:$I$1005,"Fechada",Con_ve!$Q$6:$Q$1005,Cad_cl!AU$5)))</f>
        <v/>
      </c>
      <c r="AV766" s="134" t="str">
        <f>IF(ISERR(IF($C766="","",SUMIFS(Con_ve!$F$6:$F$1005,Con_ve!$C$6:$C$1005,$C766,Con_ve!$I$6:$I$1005,"Fechada",Con_ve!$Q$6:$Q$1005,Cad_cl!AV$5))),"",IF($C766="","",SUMIFS(Con_ve!$F$6:$F$1005,Con_ve!$C$6:$C$1005,$C766,Con_ve!$I$6:$I$1005,"Fechada",Con_ve!$Q$6:$Q$1005,Cad_cl!AV$5)))</f>
        <v/>
      </c>
      <c r="AW766" s="134" t="str">
        <f>IF(ISERR(IF($C766="","",SUMIFS(Con_ve!$F$6:$F$1005,Con_ve!$C$6:$C$1005,$C766,Con_ve!$I$6:$I$1005,"Fechada",Con_ve!$Q$6:$Q$1005,Cad_cl!AW$5))),"",IF($C766="","",SUMIFS(Con_ve!$F$6:$F$1005,Con_ve!$C$6:$C$1005,$C766,Con_ve!$I$6:$I$1005,"Fechada",Con_ve!$Q$6:$Q$1005,Cad_cl!AW$5)))</f>
        <v/>
      </c>
      <c r="AX766" s="134" t="str">
        <f>IF(ISERR(IF($C766="","",SUMIFS(Con_ve!$F$6:$F$1005,Con_ve!$C$6:$C$1005,$C766,Con_ve!$I$6:$I$1005,"Fechada",Con_ve!$Q$6:$Q$1005,Cad_cl!AX$5))),"",IF($C766="","",SUMIFS(Con_ve!$F$6:$F$1005,Con_ve!$C$6:$C$1005,$C766,Con_ve!$I$6:$I$1005,"Fechada",Con_ve!$Q$6:$Q$1005,Cad_cl!AX$5)))</f>
        <v/>
      </c>
      <c r="AY766" s="134" t="str">
        <f>IF(ISERR(IF($C766="","",SUMIFS(Con_ve!$F$6:$F$1005,Con_ve!$C$6:$C$1005,$C766,Con_ve!$I$6:$I$1005,"Fechada",Con_ve!$Q$6:$Q$1005,Cad_cl!AY$5))),"",IF($C766="","",SUMIFS(Con_ve!$F$6:$F$1005,Con_ve!$C$6:$C$1005,$C766,Con_ve!$I$6:$I$1005,"Fechada",Con_ve!$Q$6:$Q$1005,Cad_cl!AY$5)))</f>
        <v/>
      </c>
      <c r="AZ766" s="134" t="str">
        <f>IF(ISERR(IF($C766="","",SUMIFS(Con_ve!$F$6:$F$1005,Con_ve!$C$6:$C$1005,$C766,Con_ve!$I$6:$I$1005,"Fechada",Con_ve!$Q$6:$Q$1005,Cad_cl!AZ$5))),"",IF($C766="","",SUMIFS(Con_ve!$F$6:$F$1005,Con_ve!$C$6:$C$1005,$C766,Con_ve!$I$6:$I$1005,"Fechada",Con_ve!$Q$6:$Q$1005,Cad_cl!AZ$5)))</f>
        <v/>
      </c>
      <c r="BA766" s="134" t="str">
        <f>IF(ISERR(IF($C766="","",SUMIFS(Con_ve!$F$6:$F$1005,Con_ve!$C$6:$C$1005,$C766,Con_ve!$I$6:$I$1005,"Fechada",Con_ve!$Q$6:$Q$1005,Cad_cl!BA$5))),"",IF($C766="","",SUMIFS(Con_ve!$F$6:$F$1005,Con_ve!$C$6:$C$1005,$C766,Con_ve!$I$6:$I$1005,"Fechada",Con_ve!$Q$6:$Q$1005,Cad_cl!BA$5)))</f>
        <v/>
      </c>
      <c r="BB766" s="134">
        <f t="shared" si="33"/>
        <v>0</v>
      </c>
      <c r="BD766" s="134" t="str">
        <f>IF(ISERR(IF($C766="","",SUMIFS(Con_ve!$F$6:$F$1005,Con_ve!$C$6:$C$1005,$C766,Con_ve!$I$6:$I$1005,"Em negociação",Con_ve!$Q$6:$Q$1005,Cad_cl!BD$5))),"",IF($C766="","",SUMIFS(Con_ve!$F$6:$F$1005,Con_ve!$C$6:$C$1005,$C766,Con_ve!$I$6:$I$1005,"Em negociação",Con_ve!$Q$6:$Q$1005,Cad_cl!BD$5)))</f>
        <v/>
      </c>
      <c r="BE766" s="134" t="str">
        <f>IF(ISERR(IF($C766="","",SUMIFS(Con_ve!$F$6:$F$1005,Con_ve!$C$6:$C$1005,$C766,Con_ve!$I$6:$I$1005,"Em negociação",Con_ve!$Q$6:$Q$1005,Cad_cl!BE$5))),"",IF($C766="","",SUMIFS(Con_ve!$F$6:$F$1005,Con_ve!$C$6:$C$1005,$C766,Con_ve!$I$6:$I$1005,"Em negociação",Con_ve!$Q$6:$Q$1005,Cad_cl!BE$5)))</f>
        <v/>
      </c>
      <c r="BF766" s="134" t="str">
        <f>IF(ISERR(IF($C766="","",SUMIFS(Con_ve!$F$6:$F$1005,Con_ve!$C$6:$C$1005,$C766,Con_ve!$I$6:$I$1005,"Em negociação",Con_ve!$Q$6:$Q$1005,Cad_cl!BF$5))),"",IF($C766="","",SUMIFS(Con_ve!$F$6:$F$1005,Con_ve!$C$6:$C$1005,$C766,Con_ve!$I$6:$I$1005,"Em negociação",Con_ve!$Q$6:$Q$1005,Cad_cl!BF$5)))</f>
        <v/>
      </c>
      <c r="BG766" s="134" t="str">
        <f>IF(ISERR(IF($C766="","",SUMIFS(Con_ve!$F$6:$F$1005,Con_ve!$C$6:$C$1005,$C766,Con_ve!$I$6:$I$1005,"Em negociação",Con_ve!$Q$6:$Q$1005,Cad_cl!BG$5))),"",IF($C766="","",SUMIFS(Con_ve!$F$6:$F$1005,Con_ve!$C$6:$C$1005,$C766,Con_ve!$I$6:$I$1005,"Em negociação",Con_ve!$Q$6:$Q$1005,Cad_cl!BG$5)))</f>
        <v/>
      </c>
      <c r="BH766" s="134" t="str">
        <f>IF(ISERR(IF($C766="","",SUMIFS(Con_ve!$F$6:$F$1005,Con_ve!$C$6:$C$1005,$C766,Con_ve!$I$6:$I$1005,"Em negociação",Con_ve!$Q$6:$Q$1005,Cad_cl!BH$5))),"",IF($C766="","",SUMIFS(Con_ve!$F$6:$F$1005,Con_ve!$C$6:$C$1005,$C766,Con_ve!$I$6:$I$1005,"Em negociação",Con_ve!$Q$6:$Q$1005,Cad_cl!BH$5)))</f>
        <v/>
      </c>
      <c r="BI766" s="134" t="str">
        <f>IF(ISERR(IF($C766="","",SUMIFS(Con_ve!$F$6:$F$1005,Con_ve!$C$6:$C$1005,$C766,Con_ve!$I$6:$I$1005,"Em negociação",Con_ve!$Q$6:$Q$1005,Cad_cl!BI$5))),"",IF($C766="","",SUMIFS(Con_ve!$F$6:$F$1005,Con_ve!$C$6:$C$1005,$C766,Con_ve!$I$6:$I$1005,"Em negociação",Con_ve!$Q$6:$Q$1005,Cad_cl!BI$5)))</f>
        <v/>
      </c>
      <c r="BJ766" s="134" t="str">
        <f>IF(ISERR(IF($C766="","",SUMIFS(Con_ve!$F$6:$F$1005,Con_ve!$C$6:$C$1005,$C766,Con_ve!$I$6:$I$1005,"Em negociação",Con_ve!$Q$6:$Q$1005,Cad_cl!BJ$5))),"",IF($C766="","",SUMIFS(Con_ve!$F$6:$F$1005,Con_ve!$C$6:$C$1005,$C766,Con_ve!$I$6:$I$1005,"Em negociação",Con_ve!$Q$6:$Q$1005,Cad_cl!BJ$5)))</f>
        <v/>
      </c>
      <c r="BK766" s="134" t="str">
        <f>IF(ISERR(IF($C766="","",SUMIFS(Con_ve!$F$6:$F$1005,Con_ve!$C$6:$C$1005,$C766,Con_ve!$I$6:$I$1005,"Em negociação",Con_ve!$Q$6:$Q$1005,Cad_cl!BK$5))),"",IF($C766="","",SUMIFS(Con_ve!$F$6:$F$1005,Con_ve!$C$6:$C$1005,$C766,Con_ve!$I$6:$I$1005,"Em negociação",Con_ve!$Q$6:$Q$1005,Cad_cl!BK$5)))</f>
        <v/>
      </c>
      <c r="BL766" s="134" t="str">
        <f>IF(ISERR(IF($C766="","",SUMIFS(Con_ve!$F$6:$F$1005,Con_ve!$C$6:$C$1005,$C766,Con_ve!$I$6:$I$1005,"Em negociação",Con_ve!$Q$6:$Q$1005,Cad_cl!BL$5))),"",IF($C766="","",SUMIFS(Con_ve!$F$6:$F$1005,Con_ve!$C$6:$C$1005,$C766,Con_ve!$I$6:$I$1005,"Em negociação",Con_ve!$Q$6:$Q$1005,Cad_cl!BL$5)))</f>
        <v/>
      </c>
      <c r="BM766" s="134" t="str">
        <f>IF(ISERR(IF($C766="","",SUMIFS(Con_ve!$F$6:$F$1005,Con_ve!$C$6:$C$1005,$C766,Con_ve!$I$6:$I$1005,"Em negociação",Con_ve!$Q$6:$Q$1005,Cad_cl!BM$5))),"",IF($C766="","",SUMIFS(Con_ve!$F$6:$F$1005,Con_ve!$C$6:$C$1005,$C766,Con_ve!$I$6:$I$1005,"Em negociação",Con_ve!$Q$6:$Q$1005,Cad_cl!BM$5)))</f>
        <v/>
      </c>
      <c r="BN766" s="134" t="str">
        <f>IF(ISERR(IF($C766="","",SUMIFS(Con_ve!$F$6:$F$1005,Con_ve!$C$6:$C$1005,$C766,Con_ve!$I$6:$I$1005,"Em negociação",Con_ve!$Q$6:$Q$1005,Cad_cl!BN$5))),"",IF($C766="","",SUMIFS(Con_ve!$F$6:$F$1005,Con_ve!$C$6:$C$1005,$C766,Con_ve!$I$6:$I$1005,"Em negociação",Con_ve!$Q$6:$Q$1005,Cad_cl!BN$5)))</f>
        <v/>
      </c>
      <c r="BO766" s="134" t="str">
        <f>IF(ISERR(IF($C766="","",SUMIFS(Con_ve!$F$6:$F$1005,Con_ve!$C$6:$C$1005,$C766,Con_ve!$I$6:$I$1005,"Em negociação",Con_ve!$Q$6:$Q$1005,Cad_cl!BO$5))),"",IF($C766="","",SUMIFS(Con_ve!$F$6:$F$1005,Con_ve!$C$6:$C$1005,$C766,Con_ve!$I$6:$I$1005,"Em negociação",Con_ve!$Q$6:$Q$1005,Cad_cl!BO$5)))</f>
        <v/>
      </c>
      <c r="BP766" s="134">
        <f t="shared" si="34"/>
        <v>0</v>
      </c>
      <c r="BR766" s="125" t="str">
        <f>IF(ISERR(IF(AND($I766=Re_lo!$E$5,BR$5=VLOOKUP(Re_lo!$H$5,Re_lo!$N$5:$O$16,2,0)),AP766,"")),"",IF(AND($I766=Re_lo!$E$5,BR$5=VLOOKUP(Re_lo!$H$5,Re_lo!$N$5:$O$16,2,0)),AP766,""))</f>
        <v/>
      </c>
      <c r="BS766" s="125" t="str">
        <f>IF(ISERR(IF(AND($I766=Re_lo!$E$5,BS$5=VLOOKUP(Re_lo!$H$5,Re_lo!$N$5:$O$16,2,0)),AQ766,"")),"",IF(AND($I766=Re_lo!$E$5,BS$5=VLOOKUP(Re_lo!$H$5,Re_lo!$N$5:$O$16,2,0)),AQ766,""))</f>
        <v/>
      </c>
      <c r="BT766" s="125" t="str">
        <f>IF(ISERR(IF(AND($I766=Re_lo!$E$5,BT$5=VLOOKUP(Re_lo!$H$5,Re_lo!$N$5:$O$16,2,0)),AR766,"")),"",IF(AND($I766=Re_lo!$E$5,BT$5=VLOOKUP(Re_lo!$H$5,Re_lo!$N$5:$O$16,2,0)),AR766,""))</f>
        <v/>
      </c>
      <c r="BU766" s="125" t="str">
        <f>IF(ISERR(IF(AND($I766=Re_lo!$E$5,BU$5=VLOOKUP(Re_lo!$H$5,Re_lo!$N$5:$O$16,2,0)),AS766,"")),"",IF(AND($I766=Re_lo!$E$5,BU$5=VLOOKUP(Re_lo!$H$5,Re_lo!$N$5:$O$16,2,0)),AS766,""))</f>
        <v/>
      </c>
      <c r="BV766" s="125" t="str">
        <f>IF(ISERR(IF(AND($I766=Re_lo!$E$5,BV$5=VLOOKUP(Re_lo!$H$5,Re_lo!$N$5:$O$16,2,0)),AT766,"")),"",IF(AND($I766=Re_lo!$E$5,BV$5=VLOOKUP(Re_lo!$H$5,Re_lo!$N$5:$O$16,2,0)),AT766,""))</f>
        <v/>
      </c>
      <c r="BW766" s="125" t="str">
        <f>IF(ISERR(IF(AND($I766=Re_lo!$E$5,BW$5=VLOOKUP(Re_lo!$H$5,Re_lo!$N$5:$O$16,2,0)),AU766,"")),"",IF(AND($I766=Re_lo!$E$5,BW$5=VLOOKUP(Re_lo!$H$5,Re_lo!$N$5:$O$16,2,0)),AU766,""))</f>
        <v/>
      </c>
      <c r="BX766" s="125" t="str">
        <f>IF(ISERR(IF(AND($I766=Re_lo!$E$5,BX$5=VLOOKUP(Re_lo!$H$5,Re_lo!$N$5:$O$16,2,0)),AV766,"")),"",IF(AND($I766=Re_lo!$E$5,BX$5=VLOOKUP(Re_lo!$H$5,Re_lo!$N$5:$O$16,2,0)),AV766,""))</f>
        <v/>
      </c>
      <c r="BY766" s="125" t="str">
        <f>IF(ISERR(IF(AND($I766=Re_lo!$E$5,BY$5=VLOOKUP(Re_lo!$H$5,Re_lo!$N$5:$O$16,2,0)),AW766,"")),"",IF(AND($I766=Re_lo!$E$5,BY$5=VLOOKUP(Re_lo!$H$5,Re_lo!$N$5:$O$16,2,0)),AW766,""))</f>
        <v/>
      </c>
      <c r="BZ766" s="125" t="str">
        <f>IF(ISERR(IF(AND($I766=Re_lo!$E$5,BZ$5=VLOOKUP(Re_lo!$H$5,Re_lo!$N$5:$O$16,2,0)),AX766,"")),"",IF(AND($I766=Re_lo!$E$5,BZ$5=VLOOKUP(Re_lo!$H$5,Re_lo!$N$5:$O$16,2,0)),AX766,""))</f>
        <v/>
      </c>
      <c r="CA766" s="125" t="str">
        <f>IF(ISERR(IF(AND($I766=Re_lo!$E$5,CA$5=VLOOKUP(Re_lo!$H$5,Re_lo!$N$5:$O$16,2,0)),AY766,"")),"",IF(AND($I766=Re_lo!$E$5,CA$5=VLOOKUP(Re_lo!$H$5,Re_lo!$N$5:$O$16,2,0)),AY766,""))</f>
        <v/>
      </c>
      <c r="CB766" s="125" t="str">
        <f>IF(ISERR(IF(AND($I766=Re_lo!$E$5,CB$5=VLOOKUP(Re_lo!$H$5,Re_lo!$N$5:$O$16,2,0)),AZ766,"")),"",IF(AND($I766=Re_lo!$E$5,CB$5=VLOOKUP(Re_lo!$H$5,Re_lo!$N$5:$O$16,2,0)),AZ766,""))</f>
        <v/>
      </c>
      <c r="CC766" s="125" t="str">
        <f>IF(ISERR(IF(AND($I766=Re_lo!$E$5,CC$5=VLOOKUP(Re_lo!$H$5,Re_lo!$N$5:$O$16,2,0)),BA766,"")),"",IF(AND($I766=Re_lo!$E$5,CC$5=VLOOKUP(Re_lo!$H$5,Re_lo!$N$5:$O$16,2,0)),BA766,""))</f>
        <v/>
      </c>
      <c r="CD766" s="125" t="str">
        <f>IF(ISERR(IF(AND($I766=Re_lo!$E$5,CD$5=VLOOKUP(Re_lo!$H$5,Re_lo!$N$5:$O$16,2,0)),BB766,"")),"",IF(AND($I766=Re_lo!$E$5,CD$5=VLOOKUP(Re_lo!$H$5,Re_lo!$N$5:$O$16,2,0)),BB766,""))</f>
        <v/>
      </c>
      <c r="CF766" s="125" t="str">
        <f>IF($C766="","",COUNTIFS(Con_ve!$C$6:$C$1005,$C766,Con_ve!$Q$6:$Q$1005,Cad_cl!CF$5))</f>
        <v/>
      </c>
      <c r="CG766" s="125" t="str">
        <f>IF($C766="","",COUNTIFS(Con_ve!$C$6:$C$1005,$C766,Con_ve!$Q$6:$Q$1005,Cad_cl!CG$5))</f>
        <v/>
      </c>
      <c r="CH766" s="125" t="str">
        <f>IF($C766="","",COUNTIFS(Con_ve!$C$6:$C$1005,$C766,Con_ve!$Q$6:$Q$1005,Cad_cl!CH$5))</f>
        <v/>
      </c>
      <c r="CI766" s="125" t="str">
        <f>IF($C766="","",COUNTIFS(Con_ve!$C$6:$C$1005,$C766,Con_ve!$Q$6:$Q$1005,Cad_cl!CI$5))</f>
        <v/>
      </c>
      <c r="CJ766" s="125" t="str">
        <f>IF($C766="","",COUNTIFS(Con_ve!$C$6:$C$1005,$C766,Con_ve!$Q$6:$Q$1005,Cad_cl!CJ$5))</f>
        <v/>
      </c>
      <c r="CK766" s="125" t="str">
        <f>IF($C766="","",COUNTIFS(Con_ve!$C$6:$C$1005,$C766,Con_ve!$Q$6:$Q$1005,Cad_cl!CK$5))</f>
        <v/>
      </c>
      <c r="CL766" s="125" t="str">
        <f>IF($C766="","",COUNTIFS(Con_ve!$C$6:$C$1005,$C766,Con_ve!$Q$6:$Q$1005,Cad_cl!CL$5))</f>
        <v/>
      </c>
      <c r="CM766" s="125" t="str">
        <f>IF($C766="","",COUNTIFS(Con_ve!$C$6:$C$1005,$C766,Con_ve!$Q$6:$Q$1005,Cad_cl!CM$5))</f>
        <v/>
      </c>
      <c r="CN766" s="125" t="str">
        <f>IF($C766="","",COUNTIFS(Con_ve!$C$6:$C$1005,$C766,Con_ve!$Q$6:$Q$1005,Cad_cl!CN$5))</f>
        <v/>
      </c>
      <c r="CO766" s="125" t="str">
        <f>IF($C766="","",COUNTIFS(Con_ve!$C$6:$C$1005,$C766,Con_ve!$Q$6:$Q$1005,Cad_cl!CO$5))</f>
        <v/>
      </c>
      <c r="CP766" s="125" t="str">
        <f>IF($C766="","",COUNTIFS(Con_ve!$C$6:$C$1005,$C766,Con_ve!$Q$6:$Q$1005,Cad_cl!CP$5))</f>
        <v/>
      </c>
      <c r="CQ766" s="125" t="str">
        <f>IF($C766="","",COUNTIFS(Con_ve!$C$6:$C$1005,$C766,Con_ve!$Q$6:$Q$1005,Cad_cl!CQ$5))</f>
        <v/>
      </c>
      <c r="CR766" s="125">
        <f t="shared" si="35"/>
        <v>0</v>
      </c>
    </row>
    <row r="767" spans="3:96" ht="30" customHeight="1">
      <c r="C767" s="153"/>
      <c r="D767" s="153"/>
      <c r="E767" s="154"/>
      <c r="F767" s="153"/>
      <c r="G767" s="155"/>
      <c r="H767" s="153"/>
      <c r="I767" s="153"/>
      <c r="J767" s="132" t="s">
        <v>309</v>
      </c>
      <c r="K767" s="133" t="s">
        <v>309</v>
      </c>
      <c r="L767" s="153"/>
      <c r="M767" s="153"/>
      <c r="N767" s="153"/>
      <c r="O767" s="153"/>
      <c r="P767" s="153"/>
      <c r="Q767" s="153"/>
      <c r="AP767" s="134" t="str">
        <f>IF(ISERR(IF($C767="","",SUMIFS(Con_ve!$F$6:$F$1005,Con_ve!$C$6:$C$1005,$C767,Con_ve!$I$6:$I$1005,"Fechada",Con_ve!$Q$6:$Q$1005,Cad_cl!AP$5))),"",IF($C767="","",SUMIFS(Con_ve!$F$6:$F$1005,Con_ve!$C$6:$C$1005,$C767,Con_ve!$I$6:$I$1005,"Fechada",Con_ve!$Q$6:$Q$1005,Cad_cl!AP$5)))</f>
        <v/>
      </c>
      <c r="AQ767" s="134" t="str">
        <f>IF(ISERR(IF($C767="","",SUMIFS(Con_ve!$F$6:$F$1005,Con_ve!$C$6:$C$1005,$C767,Con_ve!$I$6:$I$1005,"Fechada",Con_ve!$Q$6:$Q$1005,Cad_cl!AQ$5))),"",IF($C767="","",SUMIFS(Con_ve!$F$6:$F$1005,Con_ve!$C$6:$C$1005,$C767,Con_ve!$I$6:$I$1005,"Fechada",Con_ve!$Q$6:$Q$1005,Cad_cl!AQ$5)))</f>
        <v/>
      </c>
      <c r="AR767" s="134" t="str">
        <f>IF(ISERR(IF($C767="","",SUMIFS(Con_ve!$F$6:$F$1005,Con_ve!$C$6:$C$1005,$C767,Con_ve!$I$6:$I$1005,"Fechada",Con_ve!$Q$6:$Q$1005,Cad_cl!AR$5))),"",IF($C767="","",SUMIFS(Con_ve!$F$6:$F$1005,Con_ve!$C$6:$C$1005,$C767,Con_ve!$I$6:$I$1005,"Fechada",Con_ve!$Q$6:$Q$1005,Cad_cl!AR$5)))</f>
        <v/>
      </c>
      <c r="AS767" s="134" t="str">
        <f>IF(ISERR(IF($C767="","",SUMIFS(Con_ve!$F$6:$F$1005,Con_ve!$C$6:$C$1005,$C767,Con_ve!$I$6:$I$1005,"Fechada",Con_ve!$Q$6:$Q$1005,Cad_cl!AS$5))),"",IF($C767="","",SUMIFS(Con_ve!$F$6:$F$1005,Con_ve!$C$6:$C$1005,$C767,Con_ve!$I$6:$I$1005,"Fechada",Con_ve!$Q$6:$Q$1005,Cad_cl!AS$5)))</f>
        <v/>
      </c>
      <c r="AT767" s="134" t="str">
        <f>IF(ISERR(IF($C767="","",SUMIFS(Con_ve!$F$6:$F$1005,Con_ve!$C$6:$C$1005,$C767,Con_ve!$I$6:$I$1005,"Fechada",Con_ve!$Q$6:$Q$1005,Cad_cl!AT$5))),"",IF($C767="","",SUMIFS(Con_ve!$F$6:$F$1005,Con_ve!$C$6:$C$1005,$C767,Con_ve!$I$6:$I$1005,"Fechada",Con_ve!$Q$6:$Q$1005,Cad_cl!AT$5)))</f>
        <v/>
      </c>
      <c r="AU767" s="134" t="str">
        <f>IF(ISERR(IF($C767="","",SUMIFS(Con_ve!$F$6:$F$1005,Con_ve!$C$6:$C$1005,$C767,Con_ve!$I$6:$I$1005,"Fechada",Con_ve!$Q$6:$Q$1005,Cad_cl!AU$5))),"",IF($C767="","",SUMIFS(Con_ve!$F$6:$F$1005,Con_ve!$C$6:$C$1005,$C767,Con_ve!$I$6:$I$1005,"Fechada",Con_ve!$Q$6:$Q$1005,Cad_cl!AU$5)))</f>
        <v/>
      </c>
      <c r="AV767" s="134" t="str">
        <f>IF(ISERR(IF($C767="","",SUMIFS(Con_ve!$F$6:$F$1005,Con_ve!$C$6:$C$1005,$C767,Con_ve!$I$6:$I$1005,"Fechada",Con_ve!$Q$6:$Q$1005,Cad_cl!AV$5))),"",IF($C767="","",SUMIFS(Con_ve!$F$6:$F$1005,Con_ve!$C$6:$C$1005,$C767,Con_ve!$I$6:$I$1005,"Fechada",Con_ve!$Q$6:$Q$1005,Cad_cl!AV$5)))</f>
        <v/>
      </c>
      <c r="AW767" s="134" t="str">
        <f>IF(ISERR(IF($C767="","",SUMIFS(Con_ve!$F$6:$F$1005,Con_ve!$C$6:$C$1005,$C767,Con_ve!$I$6:$I$1005,"Fechada",Con_ve!$Q$6:$Q$1005,Cad_cl!AW$5))),"",IF($C767="","",SUMIFS(Con_ve!$F$6:$F$1005,Con_ve!$C$6:$C$1005,$C767,Con_ve!$I$6:$I$1005,"Fechada",Con_ve!$Q$6:$Q$1005,Cad_cl!AW$5)))</f>
        <v/>
      </c>
      <c r="AX767" s="134" t="str">
        <f>IF(ISERR(IF($C767="","",SUMIFS(Con_ve!$F$6:$F$1005,Con_ve!$C$6:$C$1005,$C767,Con_ve!$I$6:$I$1005,"Fechada",Con_ve!$Q$6:$Q$1005,Cad_cl!AX$5))),"",IF($C767="","",SUMIFS(Con_ve!$F$6:$F$1005,Con_ve!$C$6:$C$1005,$C767,Con_ve!$I$6:$I$1005,"Fechada",Con_ve!$Q$6:$Q$1005,Cad_cl!AX$5)))</f>
        <v/>
      </c>
      <c r="AY767" s="134" t="str">
        <f>IF(ISERR(IF($C767="","",SUMIFS(Con_ve!$F$6:$F$1005,Con_ve!$C$6:$C$1005,$C767,Con_ve!$I$6:$I$1005,"Fechada",Con_ve!$Q$6:$Q$1005,Cad_cl!AY$5))),"",IF($C767="","",SUMIFS(Con_ve!$F$6:$F$1005,Con_ve!$C$6:$C$1005,$C767,Con_ve!$I$6:$I$1005,"Fechada",Con_ve!$Q$6:$Q$1005,Cad_cl!AY$5)))</f>
        <v/>
      </c>
      <c r="AZ767" s="134" t="str">
        <f>IF(ISERR(IF($C767="","",SUMIFS(Con_ve!$F$6:$F$1005,Con_ve!$C$6:$C$1005,$C767,Con_ve!$I$6:$I$1005,"Fechada",Con_ve!$Q$6:$Q$1005,Cad_cl!AZ$5))),"",IF($C767="","",SUMIFS(Con_ve!$F$6:$F$1005,Con_ve!$C$6:$C$1005,$C767,Con_ve!$I$6:$I$1005,"Fechada",Con_ve!$Q$6:$Q$1005,Cad_cl!AZ$5)))</f>
        <v/>
      </c>
      <c r="BA767" s="134" t="str">
        <f>IF(ISERR(IF($C767="","",SUMIFS(Con_ve!$F$6:$F$1005,Con_ve!$C$6:$C$1005,$C767,Con_ve!$I$6:$I$1005,"Fechada",Con_ve!$Q$6:$Q$1005,Cad_cl!BA$5))),"",IF($C767="","",SUMIFS(Con_ve!$F$6:$F$1005,Con_ve!$C$6:$C$1005,$C767,Con_ve!$I$6:$I$1005,"Fechada",Con_ve!$Q$6:$Q$1005,Cad_cl!BA$5)))</f>
        <v/>
      </c>
      <c r="BB767" s="134">
        <f t="shared" si="33"/>
        <v>0</v>
      </c>
      <c r="BD767" s="134" t="str">
        <f>IF(ISERR(IF($C767="","",SUMIFS(Con_ve!$F$6:$F$1005,Con_ve!$C$6:$C$1005,$C767,Con_ve!$I$6:$I$1005,"Em negociação",Con_ve!$Q$6:$Q$1005,Cad_cl!BD$5))),"",IF($C767="","",SUMIFS(Con_ve!$F$6:$F$1005,Con_ve!$C$6:$C$1005,$C767,Con_ve!$I$6:$I$1005,"Em negociação",Con_ve!$Q$6:$Q$1005,Cad_cl!BD$5)))</f>
        <v/>
      </c>
      <c r="BE767" s="134" t="str">
        <f>IF(ISERR(IF($C767="","",SUMIFS(Con_ve!$F$6:$F$1005,Con_ve!$C$6:$C$1005,$C767,Con_ve!$I$6:$I$1005,"Em negociação",Con_ve!$Q$6:$Q$1005,Cad_cl!BE$5))),"",IF($C767="","",SUMIFS(Con_ve!$F$6:$F$1005,Con_ve!$C$6:$C$1005,$C767,Con_ve!$I$6:$I$1005,"Em negociação",Con_ve!$Q$6:$Q$1005,Cad_cl!BE$5)))</f>
        <v/>
      </c>
      <c r="BF767" s="134" t="str">
        <f>IF(ISERR(IF($C767="","",SUMIFS(Con_ve!$F$6:$F$1005,Con_ve!$C$6:$C$1005,$C767,Con_ve!$I$6:$I$1005,"Em negociação",Con_ve!$Q$6:$Q$1005,Cad_cl!BF$5))),"",IF($C767="","",SUMIFS(Con_ve!$F$6:$F$1005,Con_ve!$C$6:$C$1005,$C767,Con_ve!$I$6:$I$1005,"Em negociação",Con_ve!$Q$6:$Q$1005,Cad_cl!BF$5)))</f>
        <v/>
      </c>
      <c r="BG767" s="134" t="str">
        <f>IF(ISERR(IF($C767="","",SUMIFS(Con_ve!$F$6:$F$1005,Con_ve!$C$6:$C$1005,$C767,Con_ve!$I$6:$I$1005,"Em negociação",Con_ve!$Q$6:$Q$1005,Cad_cl!BG$5))),"",IF($C767="","",SUMIFS(Con_ve!$F$6:$F$1005,Con_ve!$C$6:$C$1005,$C767,Con_ve!$I$6:$I$1005,"Em negociação",Con_ve!$Q$6:$Q$1005,Cad_cl!BG$5)))</f>
        <v/>
      </c>
      <c r="BH767" s="134" t="str">
        <f>IF(ISERR(IF($C767="","",SUMIFS(Con_ve!$F$6:$F$1005,Con_ve!$C$6:$C$1005,$C767,Con_ve!$I$6:$I$1005,"Em negociação",Con_ve!$Q$6:$Q$1005,Cad_cl!BH$5))),"",IF($C767="","",SUMIFS(Con_ve!$F$6:$F$1005,Con_ve!$C$6:$C$1005,$C767,Con_ve!$I$6:$I$1005,"Em negociação",Con_ve!$Q$6:$Q$1005,Cad_cl!BH$5)))</f>
        <v/>
      </c>
      <c r="BI767" s="134" t="str">
        <f>IF(ISERR(IF($C767="","",SUMIFS(Con_ve!$F$6:$F$1005,Con_ve!$C$6:$C$1005,$C767,Con_ve!$I$6:$I$1005,"Em negociação",Con_ve!$Q$6:$Q$1005,Cad_cl!BI$5))),"",IF($C767="","",SUMIFS(Con_ve!$F$6:$F$1005,Con_ve!$C$6:$C$1005,$C767,Con_ve!$I$6:$I$1005,"Em negociação",Con_ve!$Q$6:$Q$1005,Cad_cl!BI$5)))</f>
        <v/>
      </c>
      <c r="BJ767" s="134" t="str">
        <f>IF(ISERR(IF($C767="","",SUMIFS(Con_ve!$F$6:$F$1005,Con_ve!$C$6:$C$1005,$C767,Con_ve!$I$6:$I$1005,"Em negociação",Con_ve!$Q$6:$Q$1005,Cad_cl!BJ$5))),"",IF($C767="","",SUMIFS(Con_ve!$F$6:$F$1005,Con_ve!$C$6:$C$1005,$C767,Con_ve!$I$6:$I$1005,"Em negociação",Con_ve!$Q$6:$Q$1005,Cad_cl!BJ$5)))</f>
        <v/>
      </c>
      <c r="BK767" s="134" t="str">
        <f>IF(ISERR(IF($C767="","",SUMIFS(Con_ve!$F$6:$F$1005,Con_ve!$C$6:$C$1005,$C767,Con_ve!$I$6:$I$1005,"Em negociação",Con_ve!$Q$6:$Q$1005,Cad_cl!BK$5))),"",IF($C767="","",SUMIFS(Con_ve!$F$6:$F$1005,Con_ve!$C$6:$C$1005,$C767,Con_ve!$I$6:$I$1005,"Em negociação",Con_ve!$Q$6:$Q$1005,Cad_cl!BK$5)))</f>
        <v/>
      </c>
      <c r="BL767" s="134" t="str">
        <f>IF(ISERR(IF($C767="","",SUMIFS(Con_ve!$F$6:$F$1005,Con_ve!$C$6:$C$1005,$C767,Con_ve!$I$6:$I$1005,"Em negociação",Con_ve!$Q$6:$Q$1005,Cad_cl!BL$5))),"",IF($C767="","",SUMIFS(Con_ve!$F$6:$F$1005,Con_ve!$C$6:$C$1005,$C767,Con_ve!$I$6:$I$1005,"Em negociação",Con_ve!$Q$6:$Q$1005,Cad_cl!BL$5)))</f>
        <v/>
      </c>
      <c r="BM767" s="134" t="str">
        <f>IF(ISERR(IF($C767="","",SUMIFS(Con_ve!$F$6:$F$1005,Con_ve!$C$6:$C$1005,$C767,Con_ve!$I$6:$I$1005,"Em negociação",Con_ve!$Q$6:$Q$1005,Cad_cl!BM$5))),"",IF($C767="","",SUMIFS(Con_ve!$F$6:$F$1005,Con_ve!$C$6:$C$1005,$C767,Con_ve!$I$6:$I$1005,"Em negociação",Con_ve!$Q$6:$Q$1005,Cad_cl!BM$5)))</f>
        <v/>
      </c>
      <c r="BN767" s="134" t="str">
        <f>IF(ISERR(IF($C767="","",SUMIFS(Con_ve!$F$6:$F$1005,Con_ve!$C$6:$C$1005,$C767,Con_ve!$I$6:$I$1005,"Em negociação",Con_ve!$Q$6:$Q$1005,Cad_cl!BN$5))),"",IF($C767="","",SUMIFS(Con_ve!$F$6:$F$1005,Con_ve!$C$6:$C$1005,$C767,Con_ve!$I$6:$I$1005,"Em negociação",Con_ve!$Q$6:$Q$1005,Cad_cl!BN$5)))</f>
        <v/>
      </c>
      <c r="BO767" s="134" t="str">
        <f>IF(ISERR(IF($C767="","",SUMIFS(Con_ve!$F$6:$F$1005,Con_ve!$C$6:$C$1005,$C767,Con_ve!$I$6:$I$1005,"Em negociação",Con_ve!$Q$6:$Q$1005,Cad_cl!BO$5))),"",IF($C767="","",SUMIFS(Con_ve!$F$6:$F$1005,Con_ve!$C$6:$C$1005,$C767,Con_ve!$I$6:$I$1005,"Em negociação",Con_ve!$Q$6:$Q$1005,Cad_cl!BO$5)))</f>
        <v/>
      </c>
      <c r="BP767" s="134">
        <f t="shared" si="34"/>
        <v>0</v>
      </c>
      <c r="BR767" s="125" t="str">
        <f>IF(ISERR(IF(AND($I767=Re_lo!$E$5,BR$5=VLOOKUP(Re_lo!$H$5,Re_lo!$N$5:$O$16,2,0)),AP767,"")),"",IF(AND($I767=Re_lo!$E$5,BR$5=VLOOKUP(Re_lo!$H$5,Re_lo!$N$5:$O$16,2,0)),AP767,""))</f>
        <v/>
      </c>
      <c r="BS767" s="125" t="str">
        <f>IF(ISERR(IF(AND($I767=Re_lo!$E$5,BS$5=VLOOKUP(Re_lo!$H$5,Re_lo!$N$5:$O$16,2,0)),AQ767,"")),"",IF(AND($I767=Re_lo!$E$5,BS$5=VLOOKUP(Re_lo!$H$5,Re_lo!$N$5:$O$16,2,0)),AQ767,""))</f>
        <v/>
      </c>
      <c r="BT767" s="125" t="str">
        <f>IF(ISERR(IF(AND($I767=Re_lo!$E$5,BT$5=VLOOKUP(Re_lo!$H$5,Re_lo!$N$5:$O$16,2,0)),AR767,"")),"",IF(AND($I767=Re_lo!$E$5,BT$5=VLOOKUP(Re_lo!$H$5,Re_lo!$N$5:$O$16,2,0)),AR767,""))</f>
        <v/>
      </c>
      <c r="BU767" s="125" t="str">
        <f>IF(ISERR(IF(AND($I767=Re_lo!$E$5,BU$5=VLOOKUP(Re_lo!$H$5,Re_lo!$N$5:$O$16,2,0)),AS767,"")),"",IF(AND($I767=Re_lo!$E$5,BU$5=VLOOKUP(Re_lo!$H$5,Re_lo!$N$5:$O$16,2,0)),AS767,""))</f>
        <v/>
      </c>
      <c r="BV767" s="125" t="str">
        <f>IF(ISERR(IF(AND($I767=Re_lo!$E$5,BV$5=VLOOKUP(Re_lo!$H$5,Re_lo!$N$5:$O$16,2,0)),AT767,"")),"",IF(AND($I767=Re_lo!$E$5,BV$5=VLOOKUP(Re_lo!$H$5,Re_lo!$N$5:$O$16,2,0)),AT767,""))</f>
        <v/>
      </c>
      <c r="BW767" s="125" t="str">
        <f>IF(ISERR(IF(AND($I767=Re_lo!$E$5,BW$5=VLOOKUP(Re_lo!$H$5,Re_lo!$N$5:$O$16,2,0)),AU767,"")),"",IF(AND($I767=Re_lo!$E$5,BW$5=VLOOKUP(Re_lo!$H$5,Re_lo!$N$5:$O$16,2,0)),AU767,""))</f>
        <v/>
      </c>
      <c r="BX767" s="125" t="str">
        <f>IF(ISERR(IF(AND($I767=Re_lo!$E$5,BX$5=VLOOKUP(Re_lo!$H$5,Re_lo!$N$5:$O$16,2,0)),AV767,"")),"",IF(AND($I767=Re_lo!$E$5,BX$5=VLOOKUP(Re_lo!$H$5,Re_lo!$N$5:$O$16,2,0)),AV767,""))</f>
        <v/>
      </c>
      <c r="BY767" s="125" t="str">
        <f>IF(ISERR(IF(AND($I767=Re_lo!$E$5,BY$5=VLOOKUP(Re_lo!$H$5,Re_lo!$N$5:$O$16,2,0)),AW767,"")),"",IF(AND($I767=Re_lo!$E$5,BY$5=VLOOKUP(Re_lo!$H$5,Re_lo!$N$5:$O$16,2,0)),AW767,""))</f>
        <v/>
      </c>
      <c r="BZ767" s="125" t="str">
        <f>IF(ISERR(IF(AND($I767=Re_lo!$E$5,BZ$5=VLOOKUP(Re_lo!$H$5,Re_lo!$N$5:$O$16,2,0)),AX767,"")),"",IF(AND($I767=Re_lo!$E$5,BZ$5=VLOOKUP(Re_lo!$H$5,Re_lo!$N$5:$O$16,2,0)),AX767,""))</f>
        <v/>
      </c>
      <c r="CA767" s="125" t="str">
        <f>IF(ISERR(IF(AND($I767=Re_lo!$E$5,CA$5=VLOOKUP(Re_lo!$H$5,Re_lo!$N$5:$O$16,2,0)),AY767,"")),"",IF(AND($I767=Re_lo!$E$5,CA$5=VLOOKUP(Re_lo!$H$5,Re_lo!$N$5:$O$16,2,0)),AY767,""))</f>
        <v/>
      </c>
      <c r="CB767" s="125" t="str">
        <f>IF(ISERR(IF(AND($I767=Re_lo!$E$5,CB$5=VLOOKUP(Re_lo!$H$5,Re_lo!$N$5:$O$16,2,0)),AZ767,"")),"",IF(AND($I767=Re_lo!$E$5,CB$5=VLOOKUP(Re_lo!$H$5,Re_lo!$N$5:$O$16,2,0)),AZ767,""))</f>
        <v/>
      </c>
      <c r="CC767" s="125" t="str">
        <f>IF(ISERR(IF(AND($I767=Re_lo!$E$5,CC$5=VLOOKUP(Re_lo!$H$5,Re_lo!$N$5:$O$16,2,0)),BA767,"")),"",IF(AND($I767=Re_lo!$E$5,CC$5=VLOOKUP(Re_lo!$H$5,Re_lo!$N$5:$O$16,2,0)),BA767,""))</f>
        <v/>
      </c>
      <c r="CD767" s="125" t="str">
        <f>IF(ISERR(IF(AND($I767=Re_lo!$E$5,CD$5=VLOOKUP(Re_lo!$H$5,Re_lo!$N$5:$O$16,2,0)),BB767,"")),"",IF(AND($I767=Re_lo!$E$5,CD$5=VLOOKUP(Re_lo!$H$5,Re_lo!$N$5:$O$16,2,0)),BB767,""))</f>
        <v/>
      </c>
      <c r="CF767" s="125" t="str">
        <f>IF($C767="","",COUNTIFS(Con_ve!$C$6:$C$1005,$C767,Con_ve!$Q$6:$Q$1005,Cad_cl!CF$5))</f>
        <v/>
      </c>
      <c r="CG767" s="125" t="str">
        <f>IF($C767="","",COUNTIFS(Con_ve!$C$6:$C$1005,$C767,Con_ve!$Q$6:$Q$1005,Cad_cl!CG$5))</f>
        <v/>
      </c>
      <c r="CH767" s="125" t="str">
        <f>IF($C767="","",COUNTIFS(Con_ve!$C$6:$C$1005,$C767,Con_ve!$Q$6:$Q$1005,Cad_cl!CH$5))</f>
        <v/>
      </c>
      <c r="CI767" s="125" t="str">
        <f>IF($C767="","",COUNTIFS(Con_ve!$C$6:$C$1005,$C767,Con_ve!$Q$6:$Q$1005,Cad_cl!CI$5))</f>
        <v/>
      </c>
      <c r="CJ767" s="125" t="str">
        <f>IF($C767="","",COUNTIFS(Con_ve!$C$6:$C$1005,$C767,Con_ve!$Q$6:$Q$1005,Cad_cl!CJ$5))</f>
        <v/>
      </c>
      <c r="CK767" s="125" t="str">
        <f>IF($C767="","",COUNTIFS(Con_ve!$C$6:$C$1005,$C767,Con_ve!$Q$6:$Q$1005,Cad_cl!CK$5))</f>
        <v/>
      </c>
      <c r="CL767" s="125" t="str">
        <f>IF($C767="","",COUNTIFS(Con_ve!$C$6:$C$1005,$C767,Con_ve!$Q$6:$Q$1005,Cad_cl!CL$5))</f>
        <v/>
      </c>
      <c r="CM767" s="125" t="str">
        <f>IF($C767="","",COUNTIFS(Con_ve!$C$6:$C$1005,$C767,Con_ve!$Q$6:$Q$1005,Cad_cl!CM$5))</f>
        <v/>
      </c>
      <c r="CN767" s="125" t="str">
        <f>IF($C767="","",COUNTIFS(Con_ve!$C$6:$C$1005,$C767,Con_ve!$Q$6:$Q$1005,Cad_cl!CN$5))</f>
        <v/>
      </c>
      <c r="CO767" s="125" t="str">
        <f>IF($C767="","",COUNTIFS(Con_ve!$C$6:$C$1005,$C767,Con_ve!$Q$6:$Q$1005,Cad_cl!CO$5))</f>
        <v/>
      </c>
      <c r="CP767" s="125" t="str">
        <f>IF($C767="","",COUNTIFS(Con_ve!$C$6:$C$1005,$C767,Con_ve!$Q$6:$Q$1005,Cad_cl!CP$5))</f>
        <v/>
      </c>
      <c r="CQ767" s="125" t="str">
        <f>IF($C767="","",COUNTIFS(Con_ve!$C$6:$C$1005,$C767,Con_ve!$Q$6:$Q$1005,Cad_cl!CQ$5))</f>
        <v/>
      </c>
      <c r="CR767" s="125">
        <f t="shared" si="35"/>
        <v>0</v>
      </c>
    </row>
    <row r="768" spans="3:96" ht="30" customHeight="1">
      <c r="C768" s="153"/>
      <c r="D768" s="153"/>
      <c r="E768" s="154"/>
      <c r="F768" s="153"/>
      <c r="G768" s="155"/>
      <c r="H768" s="153"/>
      <c r="I768" s="153"/>
      <c r="J768" s="132" t="s">
        <v>309</v>
      </c>
      <c r="K768" s="133" t="s">
        <v>309</v>
      </c>
      <c r="L768" s="153"/>
      <c r="M768" s="153"/>
      <c r="N768" s="153"/>
      <c r="O768" s="153"/>
      <c r="P768" s="153"/>
      <c r="Q768" s="153"/>
      <c r="AP768" s="134" t="str">
        <f>IF(ISERR(IF($C768="","",SUMIFS(Con_ve!$F$6:$F$1005,Con_ve!$C$6:$C$1005,$C768,Con_ve!$I$6:$I$1005,"Fechada",Con_ve!$Q$6:$Q$1005,Cad_cl!AP$5))),"",IF($C768="","",SUMIFS(Con_ve!$F$6:$F$1005,Con_ve!$C$6:$C$1005,$C768,Con_ve!$I$6:$I$1005,"Fechada",Con_ve!$Q$6:$Q$1005,Cad_cl!AP$5)))</f>
        <v/>
      </c>
      <c r="AQ768" s="134" t="str">
        <f>IF(ISERR(IF($C768="","",SUMIFS(Con_ve!$F$6:$F$1005,Con_ve!$C$6:$C$1005,$C768,Con_ve!$I$6:$I$1005,"Fechada",Con_ve!$Q$6:$Q$1005,Cad_cl!AQ$5))),"",IF($C768="","",SUMIFS(Con_ve!$F$6:$F$1005,Con_ve!$C$6:$C$1005,$C768,Con_ve!$I$6:$I$1005,"Fechada",Con_ve!$Q$6:$Q$1005,Cad_cl!AQ$5)))</f>
        <v/>
      </c>
      <c r="AR768" s="134" t="str">
        <f>IF(ISERR(IF($C768="","",SUMIFS(Con_ve!$F$6:$F$1005,Con_ve!$C$6:$C$1005,$C768,Con_ve!$I$6:$I$1005,"Fechada",Con_ve!$Q$6:$Q$1005,Cad_cl!AR$5))),"",IF($C768="","",SUMIFS(Con_ve!$F$6:$F$1005,Con_ve!$C$6:$C$1005,$C768,Con_ve!$I$6:$I$1005,"Fechada",Con_ve!$Q$6:$Q$1005,Cad_cl!AR$5)))</f>
        <v/>
      </c>
      <c r="AS768" s="134" t="str">
        <f>IF(ISERR(IF($C768="","",SUMIFS(Con_ve!$F$6:$F$1005,Con_ve!$C$6:$C$1005,$C768,Con_ve!$I$6:$I$1005,"Fechada",Con_ve!$Q$6:$Q$1005,Cad_cl!AS$5))),"",IF($C768="","",SUMIFS(Con_ve!$F$6:$F$1005,Con_ve!$C$6:$C$1005,$C768,Con_ve!$I$6:$I$1005,"Fechada",Con_ve!$Q$6:$Q$1005,Cad_cl!AS$5)))</f>
        <v/>
      </c>
      <c r="AT768" s="134" t="str">
        <f>IF(ISERR(IF($C768="","",SUMIFS(Con_ve!$F$6:$F$1005,Con_ve!$C$6:$C$1005,$C768,Con_ve!$I$6:$I$1005,"Fechada",Con_ve!$Q$6:$Q$1005,Cad_cl!AT$5))),"",IF($C768="","",SUMIFS(Con_ve!$F$6:$F$1005,Con_ve!$C$6:$C$1005,$C768,Con_ve!$I$6:$I$1005,"Fechada",Con_ve!$Q$6:$Q$1005,Cad_cl!AT$5)))</f>
        <v/>
      </c>
      <c r="AU768" s="134" t="str">
        <f>IF(ISERR(IF($C768="","",SUMIFS(Con_ve!$F$6:$F$1005,Con_ve!$C$6:$C$1005,$C768,Con_ve!$I$6:$I$1005,"Fechada",Con_ve!$Q$6:$Q$1005,Cad_cl!AU$5))),"",IF($C768="","",SUMIFS(Con_ve!$F$6:$F$1005,Con_ve!$C$6:$C$1005,$C768,Con_ve!$I$6:$I$1005,"Fechada",Con_ve!$Q$6:$Q$1005,Cad_cl!AU$5)))</f>
        <v/>
      </c>
      <c r="AV768" s="134" t="str">
        <f>IF(ISERR(IF($C768="","",SUMIFS(Con_ve!$F$6:$F$1005,Con_ve!$C$6:$C$1005,$C768,Con_ve!$I$6:$I$1005,"Fechada",Con_ve!$Q$6:$Q$1005,Cad_cl!AV$5))),"",IF($C768="","",SUMIFS(Con_ve!$F$6:$F$1005,Con_ve!$C$6:$C$1005,$C768,Con_ve!$I$6:$I$1005,"Fechada",Con_ve!$Q$6:$Q$1005,Cad_cl!AV$5)))</f>
        <v/>
      </c>
      <c r="AW768" s="134" t="str">
        <f>IF(ISERR(IF($C768="","",SUMIFS(Con_ve!$F$6:$F$1005,Con_ve!$C$6:$C$1005,$C768,Con_ve!$I$6:$I$1005,"Fechada",Con_ve!$Q$6:$Q$1005,Cad_cl!AW$5))),"",IF($C768="","",SUMIFS(Con_ve!$F$6:$F$1005,Con_ve!$C$6:$C$1005,$C768,Con_ve!$I$6:$I$1005,"Fechada",Con_ve!$Q$6:$Q$1005,Cad_cl!AW$5)))</f>
        <v/>
      </c>
      <c r="AX768" s="134" t="str">
        <f>IF(ISERR(IF($C768="","",SUMIFS(Con_ve!$F$6:$F$1005,Con_ve!$C$6:$C$1005,$C768,Con_ve!$I$6:$I$1005,"Fechada",Con_ve!$Q$6:$Q$1005,Cad_cl!AX$5))),"",IF($C768="","",SUMIFS(Con_ve!$F$6:$F$1005,Con_ve!$C$6:$C$1005,$C768,Con_ve!$I$6:$I$1005,"Fechada",Con_ve!$Q$6:$Q$1005,Cad_cl!AX$5)))</f>
        <v/>
      </c>
      <c r="AY768" s="134" t="str">
        <f>IF(ISERR(IF($C768="","",SUMIFS(Con_ve!$F$6:$F$1005,Con_ve!$C$6:$C$1005,$C768,Con_ve!$I$6:$I$1005,"Fechada",Con_ve!$Q$6:$Q$1005,Cad_cl!AY$5))),"",IF($C768="","",SUMIFS(Con_ve!$F$6:$F$1005,Con_ve!$C$6:$C$1005,$C768,Con_ve!$I$6:$I$1005,"Fechada",Con_ve!$Q$6:$Q$1005,Cad_cl!AY$5)))</f>
        <v/>
      </c>
      <c r="AZ768" s="134" t="str">
        <f>IF(ISERR(IF($C768="","",SUMIFS(Con_ve!$F$6:$F$1005,Con_ve!$C$6:$C$1005,$C768,Con_ve!$I$6:$I$1005,"Fechada",Con_ve!$Q$6:$Q$1005,Cad_cl!AZ$5))),"",IF($C768="","",SUMIFS(Con_ve!$F$6:$F$1005,Con_ve!$C$6:$C$1005,$C768,Con_ve!$I$6:$I$1005,"Fechada",Con_ve!$Q$6:$Q$1005,Cad_cl!AZ$5)))</f>
        <v/>
      </c>
      <c r="BA768" s="134" t="str">
        <f>IF(ISERR(IF($C768="","",SUMIFS(Con_ve!$F$6:$F$1005,Con_ve!$C$6:$C$1005,$C768,Con_ve!$I$6:$I$1005,"Fechada",Con_ve!$Q$6:$Q$1005,Cad_cl!BA$5))),"",IF($C768="","",SUMIFS(Con_ve!$F$6:$F$1005,Con_ve!$C$6:$C$1005,$C768,Con_ve!$I$6:$I$1005,"Fechada",Con_ve!$Q$6:$Q$1005,Cad_cl!BA$5)))</f>
        <v/>
      </c>
      <c r="BB768" s="134">
        <f t="shared" si="33"/>
        <v>0</v>
      </c>
      <c r="BD768" s="134" t="str">
        <f>IF(ISERR(IF($C768="","",SUMIFS(Con_ve!$F$6:$F$1005,Con_ve!$C$6:$C$1005,$C768,Con_ve!$I$6:$I$1005,"Em negociação",Con_ve!$Q$6:$Q$1005,Cad_cl!BD$5))),"",IF($C768="","",SUMIFS(Con_ve!$F$6:$F$1005,Con_ve!$C$6:$C$1005,$C768,Con_ve!$I$6:$I$1005,"Em negociação",Con_ve!$Q$6:$Q$1005,Cad_cl!BD$5)))</f>
        <v/>
      </c>
      <c r="BE768" s="134" t="str">
        <f>IF(ISERR(IF($C768="","",SUMIFS(Con_ve!$F$6:$F$1005,Con_ve!$C$6:$C$1005,$C768,Con_ve!$I$6:$I$1005,"Em negociação",Con_ve!$Q$6:$Q$1005,Cad_cl!BE$5))),"",IF($C768="","",SUMIFS(Con_ve!$F$6:$F$1005,Con_ve!$C$6:$C$1005,$C768,Con_ve!$I$6:$I$1005,"Em negociação",Con_ve!$Q$6:$Q$1005,Cad_cl!BE$5)))</f>
        <v/>
      </c>
      <c r="BF768" s="134" t="str">
        <f>IF(ISERR(IF($C768="","",SUMIFS(Con_ve!$F$6:$F$1005,Con_ve!$C$6:$C$1005,$C768,Con_ve!$I$6:$I$1005,"Em negociação",Con_ve!$Q$6:$Q$1005,Cad_cl!BF$5))),"",IF($C768="","",SUMIFS(Con_ve!$F$6:$F$1005,Con_ve!$C$6:$C$1005,$C768,Con_ve!$I$6:$I$1005,"Em negociação",Con_ve!$Q$6:$Q$1005,Cad_cl!BF$5)))</f>
        <v/>
      </c>
      <c r="BG768" s="134" t="str">
        <f>IF(ISERR(IF($C768="","",SUMIFS(Con_ve!$F$6:$F$1005,Con_ve!$C$6:$C$1005,$C768,Con_ve!$I$6:$I$1005,"Em negociação",Con_ve!$Q$6:$Q$1005,Cad_cl!BG$5))),"",IF($C768="","",SUMIFS(Con_ve!$F$6:$F$1005,Con_ve!$C$6:$C$1005,$C768,Con_ve!$I$6:$I$1005,"Em negociação",Con_ve!$Q$6:$Q$1005,Cad_cl!BG$5)))</f>
        <v/>
      </c>
      <c r="BH768" s="134" t="str">
        <f>IF(ISERR(IF($C768="","",SUMIFS(Con_ve!$F$6:$F$1005,Con_ve!$C$6:$C$1005,$C768,Con_ve!$I$6:$I$1005,"Em negociação",Con_ve!$Q$6:$Q$1005,Cad_cl!BH$5))),"",IF($C768="","",SUMIFS(Con_ve!$F$6:$F$1005,Con_ve!$C$6:$C$1005,$C768,Con_ve!$I$6:$I$1005,"Em negociação",Con_ve!$Q$6:$Q$1005,Cad_cl!BH$5)))</f>
        <v/>
      </c>
      <c r="BI768" s="134" t="str">
        <f>IF(ISERR(IF($C768="","",SUMIFS(Con_ve!$F$6:$F$1005,Con_ve!$C$6:$C$1005,$C768,Con_ve!$I$6:$I$1005,"Em negociação",Con_ve!$Q$6:$Q$1005,Cad_cl!BI$5))),"",IF($C768="","",SUMIFS(Con_ve!$F$6:$F$1005,Con_ve!$C$6:$C$1005,$C768,Con_ve!$I$6:$I$1005,"Em negociação",Con_ve!$Q$6:$Q$1005,Cad_cl!BI$5)))</f>
        <v/>
      </c>
      <c r="BJ768" s="134" t="str">
        <f>IF(ISERR(IF($C768="","",SUMIFS(Con_ve!$F$6:$F$1005,Con_ve!$C$6:$C$1005,$C768,Con_ve!$I$6:$I$1005,"Em negociação",Con_ve!$Q$6:$Q$1005,Cad_cl!BJ$5))),"",IF($C768="","",SUMIFS(Con_ve!$F$6:$F$1005,Con_ve!$C$6:$C$1005,$C768,Con_ve!$I$6:$I$1005,"Em negociação",Con_ve!$Q$6:$Q$1005,Cad_cl!BJ$5)))</f>
        <v/>
      </c>
      <c r="BK768" s="134" t="str">
        <f>IF(ISERR(IF($C768="","",SUMIFS(Con_ve!$F$6:$F$1005,Con_ve!$C$6:$C$1005,$C768,Con_ve!$I$6:$I$1005,"Em negociação",Con_ve!$Q$6:$Q$1005,Cad_cl!BK$5))),"",IF($C768="","",SUMIFS(Con_ve!$F$6:$F$1005,Con_ve!$C$6:$C$1005,$C768,Con_ve!$I$6:$I$1005,"Em negociação",Con_ve!$Q$6:$Q$1005,Cad_cl!BK$5)))</f>
        <v/>
      </c>
      <c r="BL768" s="134" t="str">
        <f>IF(ISERR(IF($C768="","",SUMIFS(Con_ve!$F$6:$F$1005,Con_ve!$C$6:$C$1005,$C768,Con_ve!$I$6:$I$1005,"Em negociação",Con_ve!$Q$6:$Q$1005,Cad_cl!BL$5))),"",IF($C768="","",SUMIFS(Con_ve!$F$6:$F$1005,Con_ve!$C$6:$C$1005,$C768,Con_ve!$I$6:$I$1005,"Em negociação",Con_ve!$Q$6:$Q$1005,Cad_cl!BL$5)))</f>
        <v/>
      </c>
      <c r="BM768" s="134" t="str">
        <f>IF(ISERR(IF($C768="","",SUMIFS(Con_ve!$F$6:$F$1005,Con_ve!$C$6:$C$1005,$C768,Con_ve!$I$6:$I$1005,"Em negociação",Con_ve!$Q$6:$Q$1005,Cad_cl!BM$5))),"",IF($C768="","",SUMIFS(Con_ve!$F$6:$F$1005,Con_ve!$C$6:$C$1005,$C768,Con_ve!$I$6:$I$1005,"Em negociação",Con_ve!$Q$6:$Q$1005,Cad_cl!BM$5)))</f>
        <v/>
      </c>
      <c r="BN768" s="134" t="str">
        <f>IF(ISERR(IF($C768="","",SUMIFS(Con_ve!$F$6:$F$1005,Con_ve!$C$6:$C$1005,$C768,Con_ve!$I$6:$I$1005,"Em negociação",Con_ve!$Q$6:$Q$1005,Cad_cl!BN$5))),"",IF($C768="","",SUMIFS(Con_ve!$F$6:$F$1005,Con_ve!$C$6:$C$1005,$C768,Con_ve!$I$6:$I$1005,"Em negociação",Con_ve!$Q$6:$Q$1005,Cad_cl!BN$5)))</f>
        <v/>
      </c>
      <c r="BO768" s="134" t="str">
        <f>IF(ISERR(IF($C768="","",SUMIFS(Con_ve!$F$6:$F$1005,Con_ve!$C$6:$C$1005,$C768,Con_ve!$I$6:$I$1005,"Em negociação",Con_ve!$Q$6:$Q$1005,Cad_cl!BO$5))),"",IF($C768="","",SUMIFS(Con_ve!$F$6:$F$1005,Con_ve!$C$6:$C$1005,$C768,Con_ve!$I$6:$I$1005,"Em negociação",Con_ve!$Q$6:$Q$1005,Cad_cl!BO$5)))</f>
        <v/>
      </c>
      <c r="BP768" s="134">
        <f t="shared" si="34"/>
        <v>0</v>
      </c>
      <c r="BR768" s="125" t="str">
        <f>IF(ISERR(IF(AND($I768=Re_lo!$E$5,BR$5=VLOOKUP(Re_lo!$H$5,Re_lo!$N$5:$O$16,2,0)),AP768,"")),"",IF(AND($I768=Re_lo!$E$5,BR$5=VLOOKUP(Re_lo!$H$5,Re_lo!$N$5:$O$16,2,0)),AP768,""))</f>
        <v/>
      </c>
      <c r="BS768" s="125" t="str">
        <f>IF(ISERR(IF(AND($I768=Re_lo!$E$5,BS$5=VLOOKUP(Re_lo!$H$5,Re_lo!$N$5:$O$16,2,0)),AQ768,"")),"",IF(AND($I768=Re_lo!$E$5,BS$5=VLOOKUP(Re_lo!$H$5,Re_lo!$N$5:$O$16,2,0)),AQ768,""))</f>
        <v/>
      </c>
      <c r="BT768" s="125" t="str">
        <f>IF(ISERR(IF(AND($I768=Re_lo!$E$5,BT$5=VLOOKUP(Re_lo!$H$5,Re_lo!$N$5:$O$16,2,0)),AR768,"")),"",IF(AND($I768=Re_lo!$E$5,BT$5=VLOOKUP(Re_lo!$H$5,Re_lo!$N$5:$O$16,2,0)),AR768,""))</f>
        <v/>
      </c>
      <c r="BU768" s="125" t="str">
        <f>IF(ISERR(IF(AND($I768=Re_lo!$E$5,BU$5=VLOOKUP(Re_lo!$H$5,Re_lo!$N$5:$O$16,2,0)),AS768,"")),"",IF(AND($I768=Re_lo!$E$5,BU$5=VLOOKUP(Re_lo!$H$5,Re_lo!$N$5:$O$16,2,0)),AS768,""))</f>
        <v/>
      </c>
      <c r="BV768" s="125" t="str">
        <f>IF(ISERR(IF(AND($I768=Re_lo!$E$5,BV$5=VLOOKUP(Re_lo!$H$5,Re_lo!$N$5:$O$16,2,0)),AT768,"")),"",IF(AND($I768=Re_lo!$E$5,BV$5=VLOOKUP(Re_lo!$H$5,Re_lo!$N$5:$O$16,2,0)),AT768,""))</f>
        <v/>
      </c>
      <c r="BW768" s="125" t="str">
        <f>IF(ISERR(IF(AND($I768=Re_lo!$E$5,BW$5=VLOOKUP(Re_lo!$H$5,Re_lo!$N$5:$O$16,2,0)),AU768,"")),"",IF(AND($I768=Re_lo!$E$5,BW$5=VLOOKUP(Re_lo!$H$5,Re_lo!$N$5:$O$16,2,0)),AU768,""))</f>
        <v/>
      </c>
      <c r="BX768" s="125" t="str">
        <f>IF(ISERR(IF(AND($I768=Re_lo!$E$5,BX$5=VLOOKUP(Re_lo!$H$5,Re_lo!$N$5:$O$16,2,0)),AV768,"")),"",IF(AND($I768=Re_lo!$E$5,BX$5=VLOOKUP(Re_lo!$H$5,Re_lo!$N$5:$O$16,2,0)),AV768,""))</f>
        <v/>
      </c>
      <c r="BY768" s="125" t="str">
        <f>IF(ISERR(IF(AND($I768=Re_lo!$E$5,BY$5=VLOOKUP(Re_lo!$H$5,Re_lo!$N$5:$O$16,2,0)),AW768,"")),"",IF(AND($I768=Re_lo!$E$5,BY$5=VLOOKUP(Re_lo!$H$5,Re_lo!$N$5:$O$16,2,0)),AW768,""))</f>
        <v/>
      </c>
      <c r="BZ768" s="125" t="str">
        <f>IF(ISERR(IF(AND($I768=Re_lo!$E$5,BZ$5=VLOOKUP(Re_lo!$H$5,Re_lo!$N$5:$O$16,2,0)),AX768,"")),"",IF(AND($I768=Re_lo!$E$5,BZ$5=VLOOKUP(Re_lo!$H$5,Re_lo!$N$5:$O$16,2,0)),AX768,""))</f>
        <v/>
      </c>
      <c r="CA768" s="125" t="str">
        <f>IF(ISERR(IF(AND($I768=Re_lo!$E$5,CA$5=VLOOKUP(Re_lo!$H$5,Re_lo!$N$5:$O$16,2,0)),AY768,"")),"",IF(AND($I768=Re_lo!$E$5,CA$5=VLOOKUP(Re_lo!$H$5,Re_lo!$N$5:$O$16,2,0)),AY768,""))</f>
        <v/>
      </c>
      <c r="CB768" s="125" t="str">
        <f>IF(ISERR(IF(AND($I768=Re_lo!$E$5,CB$5=VLOOKUP(Re_lo!$H$5,Re_lo!$N$5:$O$16,2,0)),AZ768,"")),"",IF(AND($I768=Re_lo!$E$5,CB$5=VLOOKUP(Re_lo!$H$5,Re_lo!$N$5:$O$16,2,0)),AZ768,""))</f>
        <v/>
      </c>
      <c r="CC768" s="125" t="str">
        <f>IF(ISERR(IF(AND($I768=Re_lo!$E$5,CC$5=VLOOKUP(Re_lo!$H$5,Re_lo!$N$5:$O$16,2,0)),BA768,"")),"",IF(AND($I768=Re_lo!$E$5,CC$5=VLOOKUP(Re_lo!$H$5,Re_lo!$N$5:$O$16,2,0)),BA768,""))</f>
        <v/>
      </c>
      <c r="CD768" s="125" t="str">
        <f>IF(ISERR(IF(AND($I768=Re_lo!$E$5,CD$5=VLOOKUP(Re_lo!$H$5,Re_lo!$N$5:$O$16,2,0)),BB768,"")),"",IF(AND($I768=Re_lo!$E$5,CD$5=VLOOKUP(Re_lo!$H$5,Re_lo!$N$5:$O$16,2,0)),BB768,""))</f>
        <v/>
      </c>
      <c r="CF768" s="125" t="str">
        <f>IF($C768="","",COUNTIFS(Con_ve!$C$6:$C$1005,$C768,Con_ve!$Q$6:$Q$1005,Cad_cl!CF$5))</f>
        <v/>
      </c>
      <c r="CG768" s="125" t="str">
        <f>IF($C768="","",COUNTIFS(Con_ve!$C$6:$C$1005,$C768,Con_ve!$Q$6:$Q$1005,Cad_cl!CG$5))</f>
        <v/>
      </c>
      <c r="CH768" s="125" t="str">
        <f>IF($C768="","",COUNTIFS(Con_ve!$C$6:$C$1005,$C768,Con_ve!$Q$6:$Q$1005,Cad_cl!CH$5))</f>
        <v/>
      </c>
      <c r="CI768" s="125" t="str">
        <f>IF($C768="","",COUNTIFS(Con_ve!$C$6:$C$1005,$C768,Con_ve!$Q$6:$Q$1005,Cad_cl!CI$5))</f>
        <v/>
      </c>
      <c r="CJ768" s="125" t="str">
        <f>IF($C768="","",COUNTIFS(Con_ve!$C$6:$C$1005,$C768,Con_ve!$Q$6:$Q$1005,Cad_cl!CJ$5))</f>
        <v/>
      </c>
      <c r="CK768" s="125" t="str">
        <f>IF($C768="","",COUNTIFS(Con_ve!$C$6:$C$1005,$C768,Con_ve!$Q$6:$Q$1005,Cad_cl!CK$5))</f>
        <v/>
      </c>
      <c r="CL768" s="125" t="str">
        <f>IF($C768="","",COUNTIFS(Con_ve!$C$6:$C$1005,$C768,Con_ve!$Q$6:$Q$1005,Cad_cl!CL$5))</f>
        <v/>
      </c>
      <c r="CM768" s="125" t="str">
        <f>IF($C768="","",COUNTIFS(Con_ve!$C$6:$C$1005,$C768,Con_ve!$Q$6:$Q$1005,Cad_cl!CM$5))</f>
        <v/>
      </c>
      <c r="CN768" s="125" t="str">
        <f>IF($C768="","",COUNTIFS(Con_ve!$C$6:$C$1005,$C768,Con_ve!$Q$6:$Q$1005,Cad_cl!CN$5))</f>
        <v/>
      </c>
      <c r="CO768" s="125" t="str">
        <f>IF($C768="","",COUNTIFS(Con_ve!$C$6:$C$1005,$C768,Con_ve!$Q$6:$Q$1005,Cad_cl!CO$5))</f>
        <v/>
      </c>
      <c r="CP768" s="125" t="str">
        <f>IF($C768="","",COUNTIFS(Con_ve!$C$6:$C$1005,$C768,Con_ve!$Q$6:$Q$1005,Cad_cl!CP$5))</f>
        <v/>
      </c>
      <c r="CQ768" s="125" t="str">
        <f>IF($C768="","",COUNTIFS(Con_ve!$C$6:$C$1005,$C768,Con_ve!$Q$6:$Q$1005,Cad_cl!CQ$5))</f>
        <v/>
      </c>
      <c r="CR768" s="125">
        <f t="shared" si="35"/>
        <v>0</v>
      </c>
    </row>
    <row r="769" spans="3:96" ht="30" customHeight="1">
      <c r="C769" s="153"/>
      <c r="D769" s="153"/>
      <c r="E769" s="154"/>
      <c r="F769" s="153"/>
      <c r="G769" s="155"/>
      <c r="H769" s="153"/>
      <c r="I769" s="153"/>
      <c r="J769" s="132" t="s">
        <v>309</v>
      </c>
      <c r="K769" s="133" t="s">
        <v>309</v>
      </c>
      <c r="L769" s="153"/>
      <c r="M769" s="153"/>
      <c r="N769" s="153"/>
      <c r="O769" s="153"/>
      <c r="P769" s="153"/>
      <c r="Q769" s="153"/>
      <c r="AP769" s="134" t="str">
        <f>IF(ISERR(IF($C769="","",SUMIFS(Con_ve!$F$6:$F$1005,Con_ve!$C$6:$C$1005,$C769,Con_ve!$I$6:$I$1005,"Fechada",Con_ve!$Q$6:$Q$1005,Cad_cl!AP$5))),"",IF($C769="","",SUMIFS(Con_ve!$F$6:$F$1005,Con_ve!$C$6:$C$1005,$C769,Con_ve!$I$6:$I$1005,"Fechada",Con_ve!$Q$6:$Q$1005,Cad_cl!AP$5)))</f>
        <v/>
      </c>
      <c r="AQ769" s="134" t="str">
        <f>IF(ISERR(IF($C769="","",SUMIFS(Con_ve!$F$6:$F$1005,Con_ve!$C$6:$C$1005,$C769,Con_ve!$I$6:$I$1005,"Fechada",Con_ve!$Q$6:$Q$1005,Cad_cl!AQ$5))),"",IF($C769="","",SUMIFS(Con_ve!$F$6:$F$1005,Con_ve!$C$6:$C$1005,$C769,Con_ve!$I$6:$I$1005,"Fechada",Con_ve!$Q$6:$Q$1005,Cad_cl!AQ$5)))</f>
        <v/>
      </c>
      <c r="AR769" s="134" t="str">
        <f>IF(ISERR(IF($C769="","",SUMIFS(Con_ve!$F$6:$F$1005,Con_ve!$C$6:$C$1005,$C769,Con_ve!$I$6:$I$1005,"Fechada",Con_ve!$Q$6:$Q$1005,Cad_cl!AR$5))),"",IF($C769="","",SUMIFS(Con_ve!$F$6:$F$1005,Con_ve!$C$6:$C$1005,$C769,Con_ve!$I$6:$I$1005,"Fechada",Con_ve!$Q$6:$Q$1005,Cad_cl!AR$5)))</f>
        <v/>
      </c>
      <c r="AS769" s="134" t="str">
        <f>IF(ISERR(IF($C769="","",SUMIFS(Con_ve!$F$6:$F$1005,Con_ve!$C$6:$C$1005,$C769,Con_ve!$I$6:$I$1005,"Fechada",Con_ve!$Q$6:$Q$1005,Cad_cl!AS$5))),"",IF($C769="","",SUMIFS(Con_ve!$F$6:$F$1005,Con_ve!$C$6:$C$1005,$C769,Con_ve!$I$6:$I$1005,"Fechada",Con_ve!$Q$6:$Q$1005,Cad_cl!AS$5)))</f>
        <v/>
      </c>
      <c r="AT769" s="134" t="str">
        <f>IF(ISERR(IF($C769="","",SUMIFS(Con_ve!$F$6:$F$1005,Con_ve!$C$6:$C$1005,$C769,Con_ve!$I$6:$I$1005,"Fechada",Con_ve!$Q$6:$Q$1005,Cad_cl!AT$5))),"",IF($C769="","",SUMIFS(Con_ve!$F$6:$F$1005,Con_ve!$C$6:$C$1005,$C769,Con_ve!$I$6:$I$1005,"Fechada",Con_ve!$Q$6:$Q$1005,Cad_cl!AT$5)))</f>
        <v/>
      </c>
      <c r="AU769" s="134" t="str">
        <f>IF(ISERR(IF($C769="","",SUMIFS(Con_ve!$F$6:$F$1005,Con_ve!$C$6:$C$1005,$C769,Con_ve!$I$6:$I$1005,"Fechada",Con_ve!$Q$6:$Q$1005,Cad_cl!AU$5))),"",IF($C769="","",SUMIFS(Con_ve!$F$6:$F$1005,Con_ve!$C$6:$C$1005,$C769,Con_ve!$I$6:$I$1005,"Fechada",Con_ve!$Q$6:$Q$1005,Cad_cl!AU$5)))</f>
        <v/>
      </c>
      <c r="AV769" s="134" t="str">
        <f>IF(ISERR(IF($C769="","",SUMIFS(Con_ve!$F$6:$F$1005,Con_ve!$C$6:$C$1005,$C769,Con_ve!$I$6:$I$1005,"Fechada",Con_ve!$Q$6:$Q$1005,Cad_cl!AV$5))),"",IF($C769="","",SUMIFS(Con_ve!$F$6:$F$1005,Con_ve!$C$6:$C$1005,$C769,Con_ve!$I$6:$I$1005,"Fechada",Con_ve!$Q$6:$Q$1005,Cad_cl!AV$5)))</f>
        <v/>
      </c>
      <c r="AW769" s="134" t="str">
        <f>IF(ISERR(IF($C769="","",SUMIFS(Con_ve!$F$6:$F$1005,Con_ve!$C$6:$C$1005,$C769,Con_ve!$I$6:$I$1005,"Fechada",Con_ve!$Q$6:$Q$1005,Cad_cl!AW$5))),"",IF($C769="","",SUMIFS(Con_ve!$F$6:$F$1005,Con_ve!$C$6:$C$1005,$C769,Con_ve!$I$6:$I$1005,"Fechada",Con_ve!$Q$6:$Q$1005,Cad_cl!AW$5)))</f>
        <v/>
      </c>
      <c r="AX769" s="134" t="str">
        <f>IF(ISERR(IF($C769="","",SUMIFS(Con_ve!$F$6:$F$1005,Con_ve!$C$6:$C$1005,$C769,Con_ve!$I$6:$I$1005,"Fechada",Con_ve!$Q$6:$Q$1005,Cad_cl!AX$5))),"",IF($C769="","",SUMIFS(Con_ve!$F$6:$F$1005,Con_ve!$C$6:$C$1005,$C769,Con_ve!$I$6:$I$1005,"Fechada",Con_ve!$Q$6:$Q$1005,Cad_cl!AX$5)))</f>
        <v/>
      </c>
      <c r="AY769" s="134" t="str">
        <f>IF(ISERR(IF($C769="","",SUMIFS(Con_ve!$F$6:$F$1005,Con_ve!$C$6:$C$1005,$C769,Con_ve!$I$6:$I$1005,"Fechada",Con_ve!$Q$6:$Q$1005,Cad_cl!AY$5))),"",IF($C769="","",SUMIFS(Con_ve!$F$6:$F$1005,Con_ve!$C$6:$C$1005,$C769,Con_ve!$I$6:$I$1005,"Fechada",Con_ve!$Q$6:$Q$1005,Cad_cl!AY$5)))</f>
        <v/>
      </c>
      <c r="AZ769" s="134" t="str">
        <f>IF(ISERR(IF($C769="","",SUMIFS(Con_ve!$F$6:$F$1005,Con_ve!$C$6:$C$1005,$C769,Con_ve!$I$6:$I$1005,"Fechada",Con_ve!$Q$6:$Q$1005,Cad_cl!AZ$5))),"",IF($C769="","",SUMIFS(Con_ve!$F$6:$F$1005,Con_ve!$C$6:$C$1005,$C769,Con_ve!$I$6:$I$1005,"Fechada",Con_ve!$Q$6:$Q$1005,Cad_cl!AZ$5)))</f>
        <v/>
      </c>
      <c r="BA769" s="134" t="str">
        <f>IF(ISERR(IF($C769="","",SUMIFS(Con_ve!$F$6:$F$1005,Con_ve!$C$6:$C$1005,$C769,Con_ve!$I$6:$I$1005,"Fechada",Con_ve!$Q$6:$Q$1005,Cad_cl!BA$5))),"",IF($C769="","",SUMIFS(Con_ve!$F$6:$F$1005,Con_ve!$C$6:$C$1005,$C769,Con_ve!$I$6:$I$1005,"Fechada",Con_ve!$Q$6:$Q$1005,Cad_cl!BA$5)))</f>
        <v/>
      </c>
      <c r="BB769" s="134">
        <f t="shared" si="33"/>
        <v>0</v>
      </c>
      <c r="BD769" s="134" t="str">
        <f>IF(ISERR(IF($C769="","",SUMIFS(Con_ve!$F$6:$F$1005,Con_ve!$C$6:$C$1005,$C769,Con_ve!$I$6:$I$1005,"Em negociação",Con_ve!$Q$6:$Q$1005,Cad_cl!BD$5))),"",IF($C769="","",SUMIFS(Con_ve!$F$6:$F$1005,Con_ve!$C$6:$C$1005,$C769,Con_ve!$I$6:$I$1005,"Em negociação",Con_ve!$Q$6:$Q$1005,Cad_cl!BD$5)))</f>
        <v/>
      </c>
      <c r="BE769" s="134" t="str">
        <f>IF(ISERR(IF($C769="","",SUMIFS(Con_ve!$F$6:$F$1005,Con_ve!$C$6:$C$1005,$C769,Con_ve!$I$6:$I$1005,"Em negociação",Con_ve!$Q$6:$Q$1005,Cad_cl!BE$5))),"",IF($C769="","",SUMIFS(Con_ve!$F$6:$F$1005,Con_ve!$C$6:$C$1005,$C769,Con_ve!$I$6:$I$1005,"Em negociação",Con_ve!$Q$6:$Q$1005,Cad_cl!BE$5)))</f>
        <v/>
      </c>
      <c r="BF769" s="134" t="str">
        <f>IF(ISERR(IF($C769="","",SUMIFS(Con_ve!$F$6:$F$1005,Con_ve!$C$6:$C$1005,$C769,Con_ve!$I$6:$I$1005,"Em negociação",Con_ve!$Q$6:$Q$1005,Cad_cl!BF$5))),"",IF($C769="","",SUMIFS(Con_ve!$F$6:$F$1005,Con_ve!$C$6:$C$1005,$C769,Con_ve!$I$6:$I$1005,"Em negociação",Con_ve!$Q$6:$Q$1005,Cad_cl!BF$5)))</f>
        <v/>
      </c>
      <c r="BG769" s="134" t="str">
        <f>IF(ISERR(IF($C769="","",SUMIFS(Con_ve!$F$6:$F$1005,Con_ve!$C$6:$C$1005,$C769,Con_ve!$I$6:$I$1005,"Em negociação",Con_ve!$Q$6:$Q$1005,Cad_cl!BG$5))),"",IF($C769="","",SUMIFS(Con_ve!$F$6:$F$1005,Con_ve!$C$6:$C$1005,$C769,Con_ve!$I$6:$I$1005,"Em negociação",Con_ve!$Q$6:$Q$1005,Cad_cl!BG$5)))</f>
        <v/>
      </c>
      <c r="BH769" s="134" t="str">
        <f>IF(ISERR(IF($C769="","",SUMIFS(Con_ve!$F$6:$F$1005,Con_ve!$C$6:$C$1005,$C769,Con_ve!$I$6:$I$1005,"Em negociação",Con_ve!$Q$6:$Q$1005,Cad_cl!BH$5))),"",IF($C769="","",SUMIFS(Con_ve!$F$6:$F$1005,Con_ve!$C$6:$C$1005,$C769,Con_ve!$I$6:$I$1005,"Em negociação",Con_ve!$Q$6:$Q$1005,Cad_cl!BH$5)))</f>
        <v/>
      </c>
      <c r="BI769" s="134" t="str">
        <f>IF(ISERR(IF($C769="","",SUMIFS(Con_ve!$F$6:$F$1005,Con_ve!$C$6:$C$1005,$C769,Con_ve!$I$6:$I$1005,"Em negociação",Con_ve!$Q$6:$Q$1005,Cad_cl!BI$5))),"",IF($C769="","",SUMIFS(Con_ve!$F$6:$F$1005,Con_ve!$C$6:$C$1005,$C769,Con_ve!$I$6:$I$1005,"Em negociação",Con_ve!$Q$6:$Q$1005,Cad_cl!BI$5)))</f>
        <v/>
      </c>
      <c r="BJ769" s="134" t="str">
        <f>IF(ISERR(IF($C769="","",SUMIFS(Con_ve!$F$6:$F$1005,Con_ve!$C$6:$C$1005,$C769,Con_ve!$I$6:$I$1005,"Em negociação",Con_ve!$Q$6:$Q$1005,Cad_cl!BJ$5))),"",IF($C769="","",SUMIFS(Con_ve!$F$6:$F$1005,Con_ve!$C$6:$C$1005,$C769,Con_ve!$I$6:$I$1005,"Em negociação",Con_ve!$Q$6:$Q$1005,Cad_cl!BJ$5)))</f>
        <v/>
      </c>
      <c r="BK769" s="134" t="str">
        <f>IF(ISERR(IF($C769="","",SUMIFS(Con_ve!$F$6:$F$1005,Con_ve!$C$6:$C$1005,$C769,Con_ve!$I$6:$I$1005,"Em negociação",Con_ve!$Q$6:$Q$1005,Cad_cl!BK$5))),"",IF($C769="","",SUMIFS(Con_ve!$F$6:$F$1005,Con_ve!$C$6:$C$1005,$C769,Con_ve!$I$6:$I$1005,"Em negociação",Con_ve!$Q$6:$Q$1005,Cad_cl!BK$5)))</f>
        <v/>
      </c>
      <c r="BL769" s="134" t="str">
        <f>IF(ISERR(IF($C769="","",SUMIFS(Con_ve!$F$6:$F$1005,Con_ve!$C$6:$C$1005,$C769,Con_ve!$I$6:$I$1005,"Em negociação",Con_ve!$Q$6:$Q$1005,Cad_cl!BL$5))),"",IF($C769="","",SUMIFS(Con_ve!$F$6:$F$1005,Con_ve!$C$6:$C$1005,$C769,Con_ve!$I$6:$I$1005,"Em negociação",Con_ve!$Q$6:$Q$1005,Cad_cl!BL$5)))</f>
        <v/>
      </c>
      <c r="BM769" s="134" t="str">
        <f>IF(ISERR(IF($C769="","",SUMIFS(Con_ve!$F$6:$F$1005,Con_ve!$C$6:$C$1005,$C769,Con_ve!$I$6:$I$1005,"Em negociação",Con_ve!$Q$6:$Q$1005,Cad_cl!BM$5))),"",IF($C769="","",SUMIFS(Con_ve!$F$6:$F$1005,Con_ve!$C$6:$C$1005,$C769,Con_ve!$I$6:$I$1005,"Em negociação",Con_ve!$Q$6:$Q$1005,Cad_cl!BM$5)))</f>
        <v/>
      </c>
      <c r="BN769" s="134" t="str">
        <f>IF(ISERR(IF($C769="","",SUMIFS(Con_ve!$F$6:$F$1005,Con_ve!$C$6:$C$1005,$C769,Con_ve!$I$6:$I$1005,"Em negociação",Con_ve!$Q$6:$Q$1005,Cad_cl!BN$5))),"",IF($C769="","",SUMIFS(Con_ve!$F$6:$F$1005,Con_ve!$C$6:$C$1005,$C769,Con_ve!$I$6:$I$1005,"Em negociação",Con_ve!$Q$6:$Q$1005,Cad_cl!BN$5)))</f>
        <v/>
      </c>
      <c r="BO769" s="134" t="str">
        <f>IF(ISERR(IF($C769="","",SUMIFS(Con_ve!$F$6:$F$1005,Con_ve!$C$6:$C$1005,$C769,Con_ve!$I$6:$I$1005,"Em negociação",Con_ve!$Q$6:$Q$1005,Cad_cl!BO$5))),"",IF($C769="","",SUMIFS(Con_ve!$F$6:$F$1005,Con_ve!$C$6:$C$1005,$C769,Con_ve!$I$6:$I$1005,"Em negociação",Con_ve!$Q$6:$Q$1005,Cad_cl!BO$5)))</f>
        <v/>
      </c>
      <c r="BP769" s="134">
        <f t="shared" si="34"/>
        <v>0</v>
      </c>
      <c r="BR769" s="125" t="str">
        <f>IF(ISERR(IF(AND($I769=Re_lo!$E$5,BR$5=VLOOKUP(Re_lo!$H$5,Re_lo!$N$5:$O$16,2,0)),AP769,"")),"",IF(AND($I769=Re_lo!$E$5,BR$5=VLOOKUP(Re_lo!$H$5,Re_lo!$N$5:$O$16,2,0)),AP769,""))</f>
        <v/>
      </c>
      <c r="BS769" s="125" t="str">
        <f>IF(ISERR(IF(AND($I769=Re_lo!$E$5,BS$5=VLOOKUP(Re_lo!$H$5,Re_lo!$N$5:$O$16,2,0)),AQ769,"")),"",IF(AND($I769=Re_lo!$E$5,BS$5=VLOOKUP(Re_lo!$H$5,Re_lo!$N$5:$O$16,2,0)),AQ769,""))</f>
        <v/>
      </c>
      <c r="BT769" s="125" t="str">
        <f>IF(ISERR(IF(AND($I769=Re_lo!$E$5,BT$5=VLOOKUP(Re_lo!$H$5,Re_lo!$N$5:$O$16,2,0)),AR769,"")),"",IF(AND($I769=Re_lo!$E$5,BT$5=VLOOKUP(Re_lo!$H$5,Re_lo!$N$5:$O$16,2,0)),AR769,""))</f>
        <v/>
      </c>
      <c r="BU769" s="125" t="str">
        <f>IF(ISERR(IF(AND($I769=Re_lo!$E$5,BU$5=VLOOKUP(Re_lo!$H$5,Re_lo!$N$5:$O$16,2,0)),AS769,"")),"",IF(AND($I769=Re_lo!$E$5,BU$5=VLOOKUP(Re_lo!$H$5,Re_lo!$N$5:$O$16,2,0)),AS769,""))</f>
        <v/>
      </c>
      <c r="BV769" s="125" t="str">
        <f>IF(ISERR(IF(AND($I769=Re_lo!$E$5,BV$5=VLOOKUP(Re_lo!$H$5,Re_lo!$N$5:$O$16,2,0)),AT769,"")),"",IF(AND($I769=Re_lo!$E$5,BV$5=VLOOKUP(Re_lo!$H$5,Re_lo!$N$5:$O$16,2,0)),AT769,""))</f>
        <v/>
      </c>
      <c r="BW769" s="125" t="str">
        <f>IF(ISERR(IF(AND($I769=Re_lo!$E$5,BW$5=VLOOKUP(Re_lo!$H$5,Re_lo!$N$5:$O$16,2,0)),AU769,"")),"",IF(AND($I769=Re_lo!$E$5,BW$5=VLOOKUP(Re_lo!$H$5,Re_lo!$N$5:$O$16,2,0)),AU769,""))</f>
        <v/>
      </c>
      <c r="BX769" s="125" t="str">
        <f>IF(ISERR(IF(AND($I769=Re_lo!$E$5,BX$5=VLOOKUP(Re_lo!$H$5,Re_lo!$N$5:$O$16,2,0)),AV769,"")),"",IF(AND($I769=Re_lo!$E$5,BX$5=VLOOKUP(Re_lo!$H$5,Re_lo!$N$5:$O$16,2,0)),AV769,""))</f>
        <v/>
      </c>
      <c r="BY769" s="125" t="str">
        <f>IF(ISERR(IF(AND($I769=Re_lo!$E$5,BY$5=VLOOKUP(Re_lo!$H$5,Re_lo!$N$5:$O$16,2,0)),AW769,"")),"",IF(AND($I769=Re_lo!$E$5,BY$5=VLOOKUP(Re_lo!$H$5,Re_lo!$N$5:$O$16,2,0)),AW769,""))</f>
        <v/>
      </c>
      <c r="BZ769" s="125" t="str">
        <f>IF(ISERR(IF(AND($I769=Re_lo!$E$5,BZ$5=VLOOKUP(Re_lo!$H$5,Re_lo!$N$5:$O$16,2,0)),AX769,"")),"",IF(AND($I769=Re_lo!$E$5,BZ$5=VLOOKUP(Re_lo!$H$5,Re_lo!$N$5:$O$16,2,0)),AX769,""))</f>
        <v/>
      </c>
      <c r="CA769" s="125" t="str">
        <f>IF(ISERR(IF(AND($I769=Re_lo!$E$5,CA$5=VLOOKUP(Re_lo!$H$5,Re_lo!$N$5:$O$16,2,0)),AY769,"")),"",IF(AND($I769=Re_lo!$E$5,CA$5=VLOOKUP(Re_lo!$H$5,Re_lo!$N$5:$O$16,2,0)),AY769,""))</f>
        <v/>
      </c>
      <c r="CB769" s="125" t="str">
        <f>IF(ISERR(IF(AND($I769=Re_lo!$E$5,CB$5=VLOOKUP(Re_lo!$H$5,Re_lo!$N$5:$O$16,2,0)),AZ769,"")),"",IF(AND($I769=Re_lo!$E$5,CB$5=VLOOKUP(Re_lo!$H$5,Re_lo!$N$5:$O$16,2,0)),AZ769,""))</f>
        <v/>
      </c>
      <c r="CC769" s="125" t="str">
        <f>IF(ISERR(IF(AND($I769=Re_lo!$E$5,CC$5=VLOOKUP(Re_lo!$H$5,Re_lo!$N$5:$O$16,2,0)),BA769,"")),"",IF(AND($I769=Re_lo!$E$5,CC$5=VLOOKUP(Re_lo!$H$5,Re_lo!$N$5:$O$16,2,0)),BA769,""))</f>
        <v/>
      </c>
      <c r="CD769" s="125" t="str">
        <f>IF(ISERR(IF(AND($I769=Re_lo!$E$5,CD$5=VLOOKUP(Re_lo!$H$5,Re_lo!$N$5:$O$16,2,0)),BB769,"")),"",IF(AND($I769=Re_lo!$E$5,CD$5=VLOOKUP(Re_lo!$H$5,Re_lo!$N$5:$O$16,2,0)),BB769,""))</f>
        <v/>
      </c>
      <c r="CF769" s="125" t="str">
        <f>IF($C769="","",COUNTIFS(Con_ve!$C$6:$C$1005,$C769,Con_ve!$Q$6:$Q$1005,Cad_cl!CF$5))</f>
        <v/>
      </c>
      <c r="CG769" s="125" t="str">
        <f>IF($C769="","",COUNTIFS(Con_ve!$C$6:$C$1005,$C769,Con_ve!$Q$6:$Q$1005,Cad_cl!CG$5))</f>
        <v/>
      </c>
      <c r="CH769" s="125" t="str">
        <f>IF($C769="","",COUNTIFS(Con_ve!$C$6:$C$1005,$C769,Con_ve!$Q$6:$Q$1005,Cad_cl!CH$5))</f>
        <v/>
      </c>
      <c r="CI769" s="125" t="str">
        <f>IF($C769="","",COUNTIFS(Con_ve!$C$6:$C$1005,$C769,Con_ve!$Q$6:$Q$1005,Cad_cl!CI$5))</f>
        <v/>
      </c>
      <c r="CJ769" s="125" t="str">
        <f>IF($C769="","",COUNTIFS(Con_ve!$C$6:$C$1005,$C769,Con_ve!$Q$6:$Q$1005,Cad_cl!CJ$5))</f>
        <v/>
      </c>
      <c r="CK769" s="125" t="str">
        <f>IF($C769="","",COUNTIFS(Con_ve!$C$6:$C$1005,$C769,Con_ve!$Q$6:$Q$1005,Cad_cl!CK$5))</f>
        <v/>
      </c>
      <c r="CL769" s="125" t="str">
        <f>IF($C769="","",COUNTIFS(Con_ve!$C$6:$C$1005,$C769,Con_ve!$Q$6:$Q$1005,Cad_cl!CL$5))</f>
        <v/>
      </c>
      <c r="CM769" s="125" t="str">
        <f>IF($C769="","",COUNTIFS(Con_ve!$C$6:$C$1005,$C769,Con_ve!$Q$6:$Q$1005,Cad_cl!CM$5))</f>
        <v/>
      </c>
      <c r="CN769" s="125" t="str">
        <f>IF($C769="","",COUNTIFS(Con_ve!$C$6:$C$1005,$C769,Con_ve!$Q$6:$Q$1005,Cad_cl!CN$5))</f>
        <v/>
      </c>
      <c r="CO769" s="125" t="str">
        <f>IF($C769="","",COUNTIFS(Con_ve!$C$6:$C$1005,$C769,Con_ve!$Q$6:$Q$1005,Cad_cl!CO$5))</f>
        <v/>
      </c>
      <c r="CP769" s="125" t="str">
        <f>IF($C769="","",COUNTIFS(Con_ve!$C$6:$C$1005,$C769,Con_ve!$Q$6:$Q$1005,Cad_cl!CP$5))</f>
        <v/>
      </c>
      <c r="CQ769" s="125" t="str">
        <f>IF($C769="","",COUNTIFS(Con_ve!$C$6:$C$1005,$C769,Con_ve!$Q$6:$Q$1005,Cad_cl!CQ$5))</f>
        <v/>
      </c>
      <c r="CR769" s="125">
        <f t="shared" si="35"/>
        <v>0</v>
      </c>
    </row>
    <row r="770" spans="3:96" ht="30" customHeight="1">
      <c r="C770" s="153"/>
      <c r="D770" s="153"/>
      <c r="E770" s="154"/>
      <c r="F770" s="153"/>
      <c r="G770" s="155"/>
      <c r="H770" s="153"/>
      <c r="I770" s="153"/>
      <c r="J770" s="132" t="s">
        <v>309</v>
      </c>
      <c r="K770" s="133" t="s">
        <v>309</v>
      </c>
      <c r="L770" s="153"/>
      <c r="M770" s="153"/>
      <c r="N770" s="153"/>
      <c r="O770" s="153"/>
      <c r="P770" s="153"/>
      <c r="Q770" s="153"/>
      <c r="AP770" s="134" t="str">
        <f>IF(ISERR(IF($C770="","",SUMIFS(Con_ve!$F$6:$F$1005,Con_ve!$C$6:$C$1005,$C770,Con_ve!$I$6:$I$1005,"Fechada",Con_ve!$Q$6:$Q$1005,Cad_cl!AP$5))),"",IF($C770="","",SUMIFS(Con_ve!$F$6:$F$1005,Con_ve!$C$6:$C$1005,$C770,Con_ve!$I$6:$I$1005,"Fechada",Con_ve!$Q$6:$Q$1005,Cad_cl!AP$5)))</f>
        <v/>
      </c>
      <c r="AQ770" s="134" t="str">
        <f>IF(ISERR(IF($C770="","",SUMIFS(Con_ve!$F$6:$F$1005,Con_ve!$C$6:$C$1005,$C770,Con_ve!$I$6:$I$1005,"Fechada",Con_ve!$Q$6:$Q$1005,Cad_cl!AQ$5))),"",IF($C770="","",SUMIFS(Con_ve!$F$6:$F$1005,Con_ve!$C$6:$C$1005,$C770,Con_ve!$I$6:$I$1005,"Fechada",Con_ve!$Q$6:$Q$1005,Cad_cl!AQ$5)))</f>
        <v/>
      </c>
      <c r="AR770" s="134" t="str">
        <f>IF(ISERR(IF($C770="","",SUMIFS(Con_ve!$F$6:$F$1005,Con_ve!$C$6:$C$1005,$C770,Con_ve!$I$6:$I$1005,"Fechada",Con_ve!$Q$6:$Q$1005,Cad_cl!AR$5))),"",IF($C770="","",SUMIFS(Con_ve!$F$6:$F$1005,Con_ve!$C$6:$C$1005,$C770,Con_ve!$I$6:$I$1005,"Fechada",Con_ve!$Q$6:$Q$1005,Cad_cl!AR$5)))</f>
        <v/>
      </c>
      <c r="AS770" s="134" t="str">
        <f>IF(ISERR(IF($C770="","",SUMIFS(Con_ve!$F$6:$F$1005,Con_ve!$C$6:$C$1005,$C770,Con_ve!$I$6:$I$1005,"Fechada",Con_ve!$Q$6:$Q$1005,Cad_cl!AS$5))),"",IF($C770="","",SUMIFS(Con_ve!$F$6:$F$1005,Con_ve!$C$6:$C$1005,$C770,Con_ve!$I$6:$I$1005,"Fechada",Con_ve!$Q$6:$Q$1005,Cad_cl!AS$5)))</f>
        <v/>
      </c>
      <c r="AT770" s="134" t="str">
        <f>IF(ISERR(IF($C770="","",SUMIFS(Con_ve!$F$6:$F$1005,Con_ve!$C$6:$C$1005,$C770,Con_ve!$I$6:$I$1005,"Fechada",Con_ve!$Q$6:$Q$1005,Cad_cl!AT$5))),"",IF($C770="","",SUMIFS(Con_ve!$F$6:$F$1005,Con_ve!$C$6:$C$1005,$C770,Con_ve!$I$6:$I$1005,"Fechada",Con_ve!$Q$6:$Q$1005,Cad_cl!AT$5)))</f>
        <v/>
      </c>
      <c r="AU770" s="134" t="str">
        <f>IF(ISERR(IF($C770="","",SUMIFS(Con_ve!$F$6:$F$1005,Con_ve!$C$6:$C$1005,$C770,Con_ve!$I$6:$I$1005,"Fechada",Con_ve!$Q$6:$Q$1005,Cad_cl!AU$5))),"",IF($C770="","",SUMIFS(Con_ve!$F$6:$F$1005,Con_ve!$C$6:$C$1005,$C770,Con_ve!$I$6:$I$1005,"Fechada",Con_ve!$Q$6:$Q$1005,Cad_cl!AU$5)))</f>
        <v/>
      </c>
      <c r="AV770" s="134" t="str">
        <f>IF(ISERR(IF($C770="","",SUMIFS(Con_ve!$F$6:$F$1005,Con_ve!$C$6:$C$1005,$C770,Con_ve!$I$6:$I$1005,"Fechada",Con_ve!$Q$6:$Q$1005,Cad_cl!AV$5))),"",IF($C770="","",SUMIFS(Con_ve!$F$6:$F$1005,Con_ve!$C$6:$C$1005,$C770,Con_ve!$I$6:$I$1005,"Fechada",Con_ve!$Q$6:$Q$1005,Cad_cl!AV$5)))</f>
        <v/>
      </c>
      <c r="AW770" s="134" t="str">
        <f>IF(ISERR(IF($C770="","",SUMIFS(Con_ve!$F$6:$F$1005,Con_ve!$C$6:$C$1005,$C770,Con_ve!$I$6:$I$1005,"Fechada",Con_ve!$Q$6:$Q$1005,Cad_cl!AW$5))),"",IF($C770="","",SUMIFS(Con_ve!$F$6:$F$1005,Con_ve!$C$6:$C$1005,$C770,Con_ve!$I$6:$I$1005,"Fechada",Con_ve!$Q$6:$Q$1005,Cad_cl!AW$5)))</f>
        <v/>
      </c>
      <c r="AX770" s="134" t="str">
        <f>IF(ISERR(IF($C770="","",SUMIFS(Con_ve!$F$6:$F$1005,Con_ve!$C$6:$C$1005,$C770,Con_ve!$I$6:$I$1005,"Fechada",Con_ve!$Q$6:$Q$1005,Cad_cl!AX$5))),"",IF($C770="","",SUMIFS(Con_ve!$F$6:$F$1005,Con_ve!$C$6:$C$1005,$C770,Con_ve!$I$6:$I$1005,"Fechada",Con_ve!$Q$6:$Q$1005,Cad_cl!AX$5)))</f>
        <v/>
      </c>
      <c r="AY770" s="134" t="str">
        <f>IF(ISERR(IF($C770="","",SUMIFS(Con_ve!$F$6:$F$1005,Con_ve!$C$6:$C$1005,$C770,Con_ve!$I$6:$I$1005,"Fechada",Con_ve!$Q$6:$Q$1005,Cad_cl!AY$5))),"",IF($C770="","",SUMIFS(Con_ve!$F$6:$F$1005,Con_ve!$C$6:$C$1005,$C770,Con_ve!$I$6:$I$1005,"Fechada",Con_ve!$Q$6:$Q$1005,Cad_cl!AY$5)))</f>
        <v/>
      </c>
      <c r="AZ770" s="134" t="str">
        <f>IF(ISERR(IF($C770="","",SUMIFS(Con_ve!$F$6:$F$1005,Con_ve!$C$6:$C$1005,$C770,Con_ve!$I$6:$I$1005,"Fechada",Con_ve!$Q$6:$Q$1005,Cad_cl!AZ$5))),"",IF($C770="","",SUMIFS(Con_ve!$F$6:$F$1005,Con_ve!$C$6:$C$1005,$C770,Con_ve!$I$6:$I$1005,"Fechada",Con_ve!$Q$6:$Q$1005,Cad_cl!AZ$5)))</f>
        <v/>
      </c>
      <c r="BA770" s="134" t="str">
        <f>IF(ISERR(IF($C770="","",SUMIFS(Con_ve!$F$6:$F$1005,Con_ve!$C$6:$C$1005,$C770,Con_ve!$I$6:$I$1005,"Fechada",Con_ve!$Q$6:$Q$1005,Cad_cl!BA$5))),"",IF($C770="","",SUMIFS(Con_ve!$F$6:$F$1005,Con_ve!$C$6:$C$1005,$C770,Con_ve!$I$6:$I$1005,"Fechada",Con_ve!$Q$6:$Q$1005,Cad_cl!BA$5)))</f>
        <v/>
      </c>
      <c r="BB770" s="134">
        <f t="shared" si="33"/>
        <v>0</v>
      </c>
      <c r="BD770" s="134" t="str">
        <f>IF(ISERR(IF($C770="","",SUMIFS(Con_ve!$F$6:$F$1005,Con_ve!$C$6:$C$1005,$C770,Con_ve!$I$6:$I$1005,"Em negociação",Con_ve!$Q$6:$Q$1005,Cad_cl!BD$5))),"",IF($C770="","",SUMIFS(Con_ve!$F$6:$F$1005,Con_ve!$C$6:$C$1005,$C770,Con_ve!$I$6:$I$1005,"Em negociação",Con_ve!$Q$6:$Q$1005,Cad_cl!BD$5)))</f>
        <v/>
      </c>
      <c r="BE770" s="134" t="str">
        <f>IF(ISERR(IF($C770="","",SUMIFS(Con_ve!$F$6:$F$1005,Con_ve!$C$6:$C$1005,$C770,Con_ve!$I$6:$I$1005,"Em negociação",Con_ve!$Q$6:$Q$1005,Cad_cl!BE$5))),"",IF($C770="","",SUMIFS(Con_ve!$F$6:$F$1005,Con_ve!$C$6:$C$1005,$C770,Con_ve!$I$6:$I$1005,"Em negociação",Con_ve!$Q$6:$Q$1005,Cad_cl!BE$5)))</f>
        <v/>
      </c>
      <c r="BF770" s="134" t="str">
        <f>IF(ISERR(IF($C770="","",SUMIFS(Con_ve!$F$6:$F$1005,Con_ve!$C$6:$C$1005,$C770,Con_ve!$I$6:$I$1005,"Em negociação",Con_ve!$Q$6:$Q$1005,Cad_cl!BF$5))),"",IF($C770="","",SUMIFS(Con_ve!$F$6:$F$1005,Con_ve!$C$6:$C$1005,$C770,Con_ve!$I$6:$I$1005,"Em negociação",Con_ve!$Q$6:$Q$1005,Cad_cl!BF$5)))</f>
        <v/>
      </c>
      <c r="BG770" s="134" t="str">
        <f>IF(ISERR(IF($C770="","",SUMIFS(Con_ve!$F$6:$F$1005,Con_ve!$C$6:$C$1005,$C770,Con_ve!$I$6:$I$1005,"Em negociação",Con_ve!$Q$6:$Q$1005,Cad_cl!BG$5))),"",IF($C770="","",SUMIFS(Con_ve!$F$6:$F$1005,Con_ve!$C$6:$C$1005,$C770,Con_ve!$I$6:$I$1005,"Em negociação",Con_ve!$Q$6:$Q$1005,Cad_cl!BG$5)))</f>
        <v/>
      </c>
      <c r="BH770" s="134" t="str">
        <f>IF(ISERR(IF($C770="","",SUMIFS(Con_ve!$F$6:$F$1005,Con_ve!$C$6:$C$1005,$C770,Con_ve!$I$6:$I$1005,"Em negociação",Con_ve!$Q$6:$Q$1005,Cad_cl!BH$5))),"",IF($C770="","",SUMIFS(Con_ve!$F$6:$F$1005,Con_ve!$C$6:$C$1005,$C770,Con_ve!$I$6:$I$1005,"Em negociação",Con_ve!$Q$6:$Q$1005,Cad_cl!BH$5)))</f>
        <v/>
      </c>
      <c r="BI770" s="134" t="str">
        <f>IF(ISERR(IF($C770="","",SUMIFS(Con_ve!$F$6:$F$1005,Con_ve!$C$6:$C$1005,$C770,Con_ve!$I$6:$I$1005,"Em negociação",Con_ve!$Q$6:$Q$1005,Cad_cl!BI$5))),"",IF($C770="","",SUMIFS(Con_ve!$F$6:$F$1005,Con_ve!$C$6:$C$1005,$C770,Con_ve!$I$6:$I$1005,"Em negociação",Con_ve!$Q$6:$Q$1005,Cad_cl!BI$5)))</f>
        <v/>
      </c>
      <c r="BJ770" s="134" t="str">
        <f>IF(ISERR(IF($C770="","",SUMIFS(Con_ve!$F$6:$F$1005,Con_ve!$C$6:$C$1005,$C770,Con_ve!$I$6:$I$1005,"Em negociação",Con_ve!$Q$6:$Q$1005,Cad_cl!BJ$5))),"",IF($C770="","",SUMIFS(Con_ve!$F$6:$F$1005,Con_ve!$C$6:$C$1005,$C770,Con_ve!$I$6:$I$1005,"Em negociação",Con_ve!$Q$6:$Q$1005,Cad_cl!BJ$5)))</f>
        <v/>
      </c>
      <c r="BK770" s="134" t="str">
        <f>IF(ISERR(IF($C770="","",SUMIFS(Con_ve!$F$6:$F$1005,Con_ve!$C$6:$C$1005,$C770,Con_ve!$I$6:$I$1005,"Em negociação",Con_ve!$Q$6:$Q$1005,Cad_cl!BK$5))),"",IF($C770="","",SUMIFS(Con_ve!$F$6:$F$1005,Con_ve!$C$6:$C$1005,$C770,Con_ve!$I$6:$I$1005,"Em negociação",Con_ve!$Q$6:$Q$1005,Cad_cl!BK$5)))</f>
        <v/>
      </c>
      <c r="BL770" s="134" t="str">
        <f>IF(ISERR(IF($C770="","",SUMIFS(Con_ve!$F$6:$F$1005,Con_ve!$C$6:$C$1005,$C770,Con_ve!$I$6:$I$1005,"Em negociação",Con_ve!$Q$6:$Q$1005,Cad_cl!BL$5))),"",IF($C770="","",SUMIFS(Con_ve!$F$6:$F$1005,Con_ve!$C$6:$C$1005,$C770,Con_ve!$I$6:$I$1005,"Em negociação",Con_ve!$Q$6:$Q$1005,Cad_cl!BL$5)))</f>
        <v/>
      </c>
      <c r="BM770" s="134" t="str">
        <f>IF(ISERR(IF($C770="","",SUMIFS(Con_ve!$F$6:$F$1005,Con_ve!$C$6:$C$1005,$C770,Con_ve!$I$6:$I$1005,"Em negociação",Con_ve!$Q$6:$Q$1005,Cad_cl!BM$5))),"",IF($C770="","",SUMIFS(Con_ve!$F$6:$F$1005,Con_ve!$C$6:$C$1005,$C770,Con_ve!$I$6:$I$1005,"Em negociação",Con_ve!$Q$6:$Q$1005,Cad_cl!BM$5)))</f>
        <v/>
      </c>
      <c r="BN770" s="134" t="str">
        <f>IF(ISERR(IF($C770="","",SUMIFS(Con_ve!$F$6:$F$1005,Con_ve!$C$6:$C$1005,$C770,Con_ve!$I$6:$I$1005,"Em negociação",Con_ve!$Q$6:$Q$1005,Cad_cl!BN$5))),"",IF($C770="","",SUMIFS(Con_ve!$F$6:$F$1005,Con_ve!$C$6:$C$1005,$C770,Con_ve!$I$6:$I$1005,"Em negociação",Con_ve!$Q$6:$Q$1005,Cad_cl!BN$5)))</f>
        <v/>
      </c>
      <c r="BO770" s="134" t="str">
        <f>IF(ISERR(IF($C770="","",SUMIFS(Con_ve!$F$6:$F$1005,Con_ve!$C$6:$C$1005,$C770,Con_ve!$I$6:$I$1005,"Em negociação",Con_ve!$Q$6:$Q$1005,Cad_cl!BO$5))),"",IF($C770="","",SUMIFS(Con_ve!$F$6:$F$1005,Con_ve!$C$6:$C$1005,$C770,Con_ve!$I$6:$I$1005,"Em negociação",Con_ve!$Q$6:$Q$1005,Cad_cl!BO$5)))</f>
        <v/>
      </c>
      <c r="BP770" s="134">
        <f t="shared" si="34"/>
        <v>0</v>
      </c>
      <c r="BR770" s="125" t="str">
        <f>IF(ISERR(IF(AND($I770=Re_lo!$E$5,BR$5=VLOOKUP(Re_lo!$H$5,Re_lo!$N$5:$O$16,2,0)),AP770,"")),"",IF(AND($I770=Re_lo!$E$5,BR$5=VLOOKUP(Re_lo!$H$5,Re_lo!$N$5:$O$16,2,0)),AP770,""))</f>
        <v/>
      </c>
      <c r="BS770" s="125" t="str">
        <f>IF(ISERR(IF(AND($I770=Re_lo!$E$5,BS$5=VLOOKUP(Re_lo!$H$5,Re_lo!$N$5:$O$16,2,0)),AQ770,"")),"",IF(AND($I770=Re_lo!$E$5,BS$5=VLOOKUP(Re_lo!$H$5,Re_lo!$N$5:$O$16,2,0)),AQ770,""))</f>
        <v/>
      </c>
      <c r="BT770" s="125" t="str">
        <f>IF(ISERR(IF(AND($I770=Re_lo!$E$5,BT$5=VLOOKUP(Re_lo!$H$5,Re_lo!$N$5:$O$16,2,0)),AR770,"")),"",IF(AND($I770=Re_lo!$E$5,BT$5=VLOOKUP(Re_lo!$H$5,Re_lo!$N$5:$O$16,2,0)),AR770,""))</f>
        <v/>
      </c>
      <c r="BU770" s="125" t="str">
        <f>IF(ISERR(IF(AND($I770=Re_lo!$E$5,BU$5=VLOOKUP(Re_lo!$H$5,Re_lo!$N$5:$O$16,2,0)),AS770,"")),"",IF(AND($I770=Re_lo!$E$5,BU$5=VLOOKUP(Re_lo!$H$5,Re_lo!$N$5:$O$16,2,0)),AS770,""))</f>
        <v/>
      </c>
      <c r="BV770" s="125" t="str">
        <f>IF(ISERR(IF(AND($I770=Re_lo!$E$5,BV$5=VLOOKUP(Re_lo!$H$5,Re_lo!$N$5:$O$16,2,0)),AT770,"")),"",IF(AND($I770=Re_lo!$E$5,BV$5=VLOOKUP(Re_lo!$H$5,Re_lo!$N$5:$O$16,2,0)),AT770,""))</f>
        <v/>
      </c>
      <c r="BW770" s="125" t="str">
        <f>IF(ISERR(IF(AND($I770=Re_lo!$E$5,BW$5=VLOOKUP(Re_lo!$H$5,Re_lo!$N$5:$O$16,2,0)),AU770,"")),"",IF(AND($I770=Re_lo!$E$5,BW$5=VLOOKUP(Re_lo!$H$5,Re_lo!$N$5:$O$16,2,0)),AU770,""))</f>
        <v/>
      </c>
      <c r="BX770" s="125" t="str">
        <f>IF(ISERR(IF(AND($I770=Re_lo!$E$5,BX$5=VLOOKUP(Re_lo!$H$5,Re_lo!$N$5:$O$16,2,0)),AV770,"")),"",IF(AND($I770=Re_lo!$E$5,BX$5=VLOOKUP(Re_lo!$H$5,Re_lo!$N$5:$O$16,2,0)),AV770,""))</f>
        <v/>
      </c>
      <c r="BY770" s="125" t="str">
        <f>IF(ISERR(IF(AND($I770=Re_lo!$E$5,BY$5=VLOOKUP(Re_lo!$H$5,Re_lo!$N$5:$O$16,2,0)),AW770,"")),"",IF(AND($I770=Re_lo!$E$5,BY$5=VLOOKUP(Re_lo!$H$5,Re_lo!$N$5:$O$16,2,0)),AW770,""))</f>
        <v/>
      </c>
      <c r="BZ770" s="125" t="str">
        <f>IF(ISERR(IF(AND($I770=Re_lo!$E$5,BZ$5=VLOOKUP(Re_lo!$H$5,Re_lo!$N$5:$O$16,2,0)),AX770,"")),"",IF(AND($I770=Re_lo!$E$5,BZ$5=VLOOKUP(Re_lo!$H$5,Re_lo!$N$5:$O$16,2,0)),AX770,""))</f>
        <v/>
      </c>
      <c r="CA770" s="125" t="str">
        <f>IF(ISERR(IF(AND($I770=Re_lo!$E$5,CA$5=VLOOKUP(Re_lo!$H$5,Re_lo!$N$5:$O$16,2,0)),AY770,"")),"",IF(AND($I770=Re_lo!$E$5,CA$5=VLOOKUP(Re_lo!$H$5,Re_lo!$N$5:$O$16,2,0)),AY770,""))</f>
        <v/>
      </c>
      <c r="CB770" s="125" t="str">
        <f>IF(ISERR(IF(AND($I770=Re_lo!$E$5,CB$5=VLOOKUP(Re_lo!$H$5,Re_lo!$N$5:$O$16,2,0)),AZ770,"")),"",IF(AND($I770=Re_lo!$E$5,CB$5=VLOOKUP(Re_lo!$H$5,Re_lo!$N$5:$O$16,2,0)),AZ770,""))</f>
        <v/>
      </c>
      <c r="CC770" s="125" t="str">
        <f>IF(ISERR(IF(AND($I770=Re_lo!$E$5,CC$5=VLOOKUP(Re_lo!$H$5,Re_lo!$N$5:$O$16,2,0)),BA770,"")),"",IF(AND($I770=Re_lo!$E$5,CC$5=VLOOKUP(Re_lo!$H$5,Re_lo!$N$5:$O$16,2,0)),BA770,""))</f>
        <v/>
      </c>
      <c r="CD770" s="125" t="str">
        <f>IF(ISERR(IF(AND($I770=Re_lo!$E$5,CD$5=VLOOKUP(Re_lo!$H$5,Re_lo!$N$5:$O$16,2,0)),BB770,"")),"",IF(AND($I770=Re_lo!$E$5,CD$5=VLOOKUP(Re_lo!$H$5,Re_lo!$N$5:$O$16,2,0)),BB770,""))</f>
        <v/>
      </c>
      <c r="CF770" s="125" t="str">
        <f>IF($C770="","",COUNTIFS(Con_ve!$C$6:$C$1005,$C770,Con_ve!$Q$6:$Q$1005,Cad_cl!CF$5))</f>
        <v/>
      </c>
      <c r="CG770" s="125" t="str">
        <f>IF($C770="","",COUNTIFS(Con_ve!$C$6:$C$1005,$C770,Con_ve!$Q$6:$Q$1005,Cad_cl!CG$5))</f>
        <v/>
      </c>
      <c r="CH770" s="125" t="str">
        <f>IF($C770="","",COUNTIFS(Con_ve!$C$6:$C$1005,$C770,Con_ve!$Q$6:$Q$1005,Cad_cl!CH$5))</f>
        <v/>
      </c>
      <c r="CI770" s="125" t="str">
        <f>IF($C770="","",COUNTIFS(Con_ve!$C$6:$C$1005,$C770,Con_ve!$Q$6:$Q$1005,Cad_cl!CI$5))</f>
        <v/>
      </c>
      <c r="CJ770" s="125" t="str">
        <f>IF($C770="","",COUNTIFS(Con_ve!$C$6:$C$1005,$C770,Con_ve!$Q$6:$Q$1005,Cad_cl!CJ$5))</f>
        <v/>
      </c>
      <c r="CK770" s="125" t="str">
        <f>IF($C770="","",COUNTIFS(Con_ve!$C$6:$C$1005,$C770,Con_ve!$Q$6:$Q$1005,Cad_cl!CK$5))</f>
        <v/>
      </c>
      <c r="CL770" s="125" t="str">
        <f>IF($C770="","",COUNTIFS(Con_ve!$C$6:$C$1005,$C770,Con_ve!$Q$6:$Q$1005,Cad_cl!CL$5))</f>
        <v/>
      </c>
      <c r="CM770" s="125" t="str">
        <f>IF($C770="","",COUNTIFS(Con_ve!$C$6:$C$1005,$C770,Con_ve!$Q$6:$Q$1005,Cad_cl!CM$5))</f>
        <v/>
      </c>
      <c r="CN770" s="125" t="str">
        <f>IF($C770="","",COUNTIFS(Con_ve!$C$6:$C$1005,$C770,Con_ve!$Q$6:$Q$1005,Cad_cl!CN$5))</f>
        <v/>
      </c>
      <c r="CO770" s="125" t="str">
        <f>IF($C770="","",COUNTIFS(Con_ve!$C$6:$C$1005,$C770,Con_ve!$Q$6:$Q$1005,Cad_cl!CO$5))</f>
        <v/>
      </c>
      <c r="CP770" s="125" t="str">
        <f>IF($C770="","",COUNTIFS(Con_ve!$C$6:$C$1005,$C770,Con_ve!$Q$6:$Q$1005,Cad_cl!CP$5))</f>
        <v/>
      </c>
      <c r="CQ770" s="125" t="str">
        <f>IF($C770="","",COUNTIFS(Con_ve!$C$6:$C$1005,$C770,Con_ve!$Q$6:$Q$1005,Cad_cl!CQ$5))</f>
        <v/>
      </c>
      <c r="CR770" s="125">
        <f t="shared" si="35"/>
        <v>0</v>
      </c>
    </row>
    <row r="771" spans="3:96" ht="30" customHeight="1">
      <c r="C771" s="153"/>
      <c r="D771" s="153"/>
      <c r="E771" s="154"/>
      <c r="F771" s="153"/>
      <c r="G771" s="155"/>
      <c r="H771" s="153"/>
      <c r="I771" s="153"/>
      <c r="J771" s="132" t="s">
        <v>309</v>
      </c>
      <c r="K771" s="133" t="s">
        <v>309</v>
      </c>
      <c r="L771" s="153"/>
      <c r="M771" s="153"/>
      <c r="N771" s="153"/>
      <c r="O771" s="153"/>
      <c r="P771" s="153"/>
      <c r="Q771" s="153"/>
      <c r="AP771" s="134" t="str">
        <f>IF(ISERR(IF($C771="","",SUMIFS(Con_ve!$F$6:$F$1005,Con_ve!$C$6:$C$1005,$C771,Con_ve!$I$6:$I$1005,"Fechada",Con_ve!$Q$6:$Q$1005,Cad_cl!AP$5))),"",IF($C771="","",SUMIFS(Con_ve!$F$6:$F$1005,Con_ve!$C$6:$C$1005,$C771,Con_ve!$I$6:$I$1005,"Fechada",Con_ve!$Q$6:$Q$1005,Cad_cl!AP$5)))</f>
        <v/>
      </c>
      <c r="AQ771" s="134" t="str">
        <f>IF(ISERR(IF($C771="","",SUMIFS(Con_ve!$F$6:$F$1005,Con_ve!$C$6:$C$1005,$C771,Con_ve!$I$6:$I$1005,"Fechada",Con_ve!$Q$6:$Q$1005,Cad_cl!AQ$5))),"",IF($C771="","",SUMIFS(Con_ve!$F$6:$F$1005,Con_ve!$C$6:$C$1005,$C771,Con_ve!$I$6:$I$1005,"Fechada",Con_ve!$Q$6:$Q$1005,Cad_cl!AQ$5)))</f>
        <v/>
      </c>
      <c r="AR771" s="134" t="str">
        <f>IF(ISERR(IF($C771="","",SUMIFS(Con_ve!$F$6:$F$1005,Con_ve!$C$6:$C$1005,$C771,Con_ve!$I$6:$I$1005,"Fechada",Con_ve!$Q$6:$Q$1005,Cad_cl!AR$5))),"",IF($C771="","",SUMIFS(Con_ve!$F$6:$F$1005,Con_ve!$C$6:$C$1005,$C771,Con_ve!$I$6:$I$1005,"Fechada",Con_ve!$Q$6:$Q$1005,Cad_cl!AR$5)))</f>
        <v/>
      </c>
      <c r="AS771" s="134" t="str">
        <f>IF(ISERR(IF($C771="","",SUMIFS(Con_ve!$F$6:$F$1005,Con_ve!$C$6:$C$1005,$C771,Con_ve!$I$6:$I$1005,"Fechada",Con_ve!$Q$6:$Q$1005,Cad_cl!AS$5))),"",IF($C771="","",SUMIFS(Con_ve!$F$6:$F$1005,Con_ve!$C$6:$C$1005,$C771,Con_ve!$I$6:$I$1005,"Fechada",Con_ve!$Q$6:$Q$1005,Cad_cl!AS$5)))</f>
        <v/>
      </c>
      <c r="AT771" s="134" t="str">
        <f>IF(ISERR(IF($C771="","",SUMIFS(Con_ve!$F$6:$F$1005,Con_ve!$C$6:$C$1005,$C771,Con_ve!$I$6:$I$1005,"Fechada",Con_ve!$Q$6:$Q$1005,Cad_cl!AT$5))),"",IF($C771="","",SUMIFS(Con_ve!$F$6:$F$1005,Con_ve!$C$6:$C$1005,$C771,Con_ve!$I$6:$I$1005,"Fechada",Con_ve!$Q$6:$Q$1005,Cad_cl!AT$5)))</f>
        <v/>
      </c>
      <c r="AU771" s="134" t="str">
        <f>IF(ISERR(IF($C771="","",SUMIFS(Con_ve!$F$6:$F$1005,Con_ve!$C$6:$C$1005,$C771,Con_ve!$I$6:$I$1005,"Fechada",Con_ve!$Q$6:$Q$1005,Cad_cl!AU$5))),"",IF($C771="","",SUMIFS(Con_ve!$F$6:$F$1005,Con_ve!$C$6:$C$1005,$C771,Con_ve!$I$6:$I$1005,"Fechada",Con_ve!$Q$6:$Q$1005,Cad_cl!AU$5)))</f>
        <v/>
      </c>
      <c r="AV771" s="134" t="str">
        <f>IF(ISERR(IF($C771="","",SUMIFS(Con_ve!$F$6:$F$1005,Con_ve!$C$6:$C$1005,$C771,Con_ve!$I$6:$I$1005,"Fechada",Con_ve!$Q$6:$Q$1005,Cad_cl!AV$5))),"",IF($C771="","",SUMIFS(Con_ve!$F$6:$F$1005,Con_ve!$C$6:$C$1005,$C771,Con_ve!$I$6:$I$1005,"Fechada",Con_ve!$Q$6:$Q$1005,Cad_cl!AV$5)))</f>
        <v/>
      </c>
      <c r="AW771" s="134" t="str">
        <f>IF(ISERR(IF($C771="","",SUMIFS(Con_ve!$F$6:$F$1005,Con_ve!$C$6:$C$1005,$C771,Con_ve!$I$6:$I$1005,"Fechada",Con_ve!$Q$6:$Q$1005,Cad_cl!AW$5))),"",IF($C771="","",SUMIFS(Con_ve!$F$6:$F$1005,Con_ve!$C$6:$C$1005,$C771,Con_ve!$I$6:$I$1005,"Fechada",Con_ve!$Q$6:$Q$1005,Cad_cl!AW$5)))</f>
        <v/>
      </c>
      <c r="AX771" s="134" t="str">
        <f>IF(ISERR(IF($C771="","",SUMIFS(Con_ve!$F$6:$F$1005,Con_ve!$C$6:$C$1005,$C771,Con_ve!$I$6:$I$1005,"Fechada",Con_ve!$Q$6:$Q$1005,Cad_cl!AX$5))),"",IF($C771="","",SUMIFS(Con_ve!$F$6:$F$1005,Con_ve!$C$6:$C$1005,$C771,Con_ve!$I$6:$I$1005,"Fechada",Con_ve!$Q$6:$Q$1005,Cad_cl!AX$5)))</f>
        <v/>
      </c>
      <c r="AY771" s="134" t="str">
        <f>IF(ISERR(IF($C771="","",SUMIFS(Con_ve!$F$6:$F$1005,Con_ve!$C$6:$C$1005,$C771,Con_ve!$I$6:$I$1005,"Fechada",Con_ve!$Q$6:$Q$1005,Cad_cl!AY$5))),"",IF($C771="","",SUMIFS(Con_ve!$F$6:$F$1005,Con_ve!$C$6:$C$1005,$C771,Con_ve!$I$6:$I$1005,"Fechada",Con_ve!$Q$6:$Q$1005,Cad_cl!AY$5)))</f>
        <v/>
      </c>
      <c r="AZ771" s="134" t="str">
        <f>IF(ISERR(IF($C771="","",SUMIFS(Con_ve!$F$6:$F$1005,Con_ve!$C$6:$C$1005,$C771,Con_ve!$I$6:$I$1005,"Fechada",Con_ve!$Q$6:$Q$1005,Cad_cl!AZ$5))),"",IF($C771="","",SUMIFS(Con_ve!$F$6:$F$1005,Con_ve!$C$6:$C$1005,$C771,Con_ve!$I$6:$I$1005,"Fechada",Con_ve!$Q$6:$Q$1005,Cad_cl!AZ$5)))</f>
        <v/>
      </c>
      <c r="BA771" s="134" t="str">
        <f>IF(ISERR(IF($C771="","",SUMIFS(Con_ve!$F$6:$F$1005,Con_ve!$C$6:$C$1005,$C771,Con_ve!$I$6:$I$1005,"Fechada",Con_ve!$Q$6:$Q$1005,Cad_cl!BA$5))),"",IF($C771="","",SUMIFS(Con_ve!$F$6:$F$1005,Con_ve!$C$6:$C$1005,$C771,Con_ve!$I$6:$I$1005,"Fechada",Con_ve!$Q$6:$Q$1005,Cad_cl!BA$5)))</f>
        <v/>
      </c>
      <c r="BB771" s="134">
        <f t="shared" si="33"/>
        <v>0</v>
      </c>
      <c r="BD771" s="134" t="str">
        <f>IF(ISERR(IF($C771="","",SUMIFS(Con_ve!$F$6:$F$1005,Con_ve!$C$6:$C$1005,$C771,Con_ve!$I$6:$I$1005,"Em negociação",Con_ve!$Q$6:$Q$1005,Cad_cl!BD$5))),"",IF($C771="","",SUMIFS(Con_ve!$F$6:$F$1005,Con_ve!$C$6:$C$1005,$C771,Con_ve!$I$6:$I$1005,"Em negociação",Con_ve!$Q$6:$Q$1005,Cad_cl!BD$5)))</f>
        <v/>
      </c>
      <c r="BE771" s="134" t="str">
        <f>IF(ISERR(IF($C771="","",SUMIFS(Con_ve!$F$6:$F$1005,Con_ve!$C$6:$C$1005,$C771,Con_ve!$I$6:$I$1005,"Em negociação",Con_ve!$Q$6:$Q$1005,Cad_cl!BE$5))),"",IF($C771="","",SUMIFS(Con_ve!$F$6:$F$1005,Con_ve!$C$6:$C$1005,$C771,Con_ve!$I$6:$I$1005,"Em negociação",Con_ve!$Q$6:$Q$1005,Cad_cl!BE$5)))</f>
        <v/>
      </c>
      <c r="BF771" s="134" t="str">
        <f>IF(ISERR(IF($C771="","",SUMIFS(Con_ve!$F$6:$F$1005,Con_ve!$C$6:$C$1005,$C771,Con_ve!$I$6:$I$1005,"Em negociação",Con_ve!$Q$6:$Q$1005,Cad_cl!BF$5))),"",IF($C771="","",SUMIFS(Con_ve!$F$6:$F$1005,Con_ve!$C$6:$C$1005,$C771,Con_ve!$I$6:$I$1005,"Em negociação",Con_ve!$Q$6:$Q$1005,Cad_cl!BF$5)))</f>
        <v/>
      </c>
      <c r="BG771" s="134" t="str">
        <f>IF(ISERR(IF($C771="","",SUMIFS(Con_ve!$F$6:$F$1005,Con_ve!$C$6:$C$1005,$C771,Con_ve!$I$6:$I$1005,"Em negociação",Con_ve!$Q$6:$Q$1005,Cad_cl!BG$5))),"",IF($C771="","",SUMIFS(Con_ve!$F$6:$F$1005,Con_ve!$C$6:$C$1005,$C771,Con_ve!$I$6:$I$1005,"Em negociação",Con_ve!$Q$6:$Q$1005,Cad_cl!BG$5)))</f>
        <v/>
      </c>
      <c r="BH771" s="134" t="str">
        <f>IF(ISERR(IF($C771="","",SUMIFS(Con_ve!$F$6:$F$1005,Con_ve!$C$6:$C$1005,$C771,Con_ve!$I$6:$I$1005,"Em negociação",Con_ve!$Q$6:$Q$1005,Cad_cl!BH$5))),"",IF($C771="","",SUMIFS(Con_ve!$F$6:$F$1005,Con_ve!$C$6:$C$1005,$C771,Con_ve!$I$6:$I$1005,"Em negociação",Con_ve!$Q$6:$Q$1005,Cad_cl!BH$5)))</f>
        <v/>
      </c>
      <c r="BI771" s="134" t="str">
        <f>IF(ISERR(IF($C771="","",SUMIFS(Con_ve!$F$6:$F$1005,Con_ve!$C$6:$C$1005,$C771,Con_ve!$I$6:$I$1005,"Em negociação",Con_ve!$Q$6:$Q$1005,Cad_cl!BI$5))),"",IF($C771="","",SUMIFS(Con_ve!$F$6:$F$1005,Con_ve!$C$6:$C$1005,$C771,Con_ve!$I$6:$I$1005,"Em negociação",Con_ve!$Q$6:$Q$1005,Cad_cl!BI$5)))</f>
        <v/>
      </c>
      <c r="BJ771" s="134" t="str">
        <f>IF(ISERR(IF($C771="","",SUMIFS(Con_ve!$F$6:$F$1005,Con_ve!$C$6:$C$1005,$C771,Con_ve!$I$6:$I$1005,"Em negociação",Con_ve!$Q$6:$Q$1005,Cad_cl!BJ$5))),"",IF($C771="","",SUMIFS(Con_ve!$F$6:$F$1005,Con_ve!$C$6:$C$1005,$C771,Con_ve!$I$6:$I$1005,"Em negociação",Con_ve!$Q$6:$Q$1005,Cad_cl!BJ$5)))</f>
        <v/>
      </c>
      <c r="BK771" s="134" t="str">
        <f>IF(ISERR(IF($C771="","",SUMIFS(Con_ve!$F$6:$F$1005,Con_ve!$C$6:$C$1005,$C771,Con_ve!$I$6:$I$1005,"Em negociação",Con_ve!$Q$6:$Q$1005,Cad_cl!BK$5))),"",IF($C771="","",SUMIFS(Con_ve!$F$6:$F$1005,Con_ve!$C$6:$C$1005,$C771,Con_ve!$I$6:$I$1005,"Em negociação",Con_ve!$Q$6:$Q$1005,Cad_cl!BK$5)))</f>
        <v/>
      </c>
      <c r="BL771" s="134" t="str">
        <f>IF(ISERR(IF($C771="","",SUMIFS(Con_ve!$F$6:$F$1005,Con_ve!$C$6:$C$1005,$C771,Con_ve!$I$6:$I$1005,"Em negociação",Con_ve!$Q$6:$Q$1005,Cad_cl!BL$5))),"",IF($C771="","",SUMIFS(Con_ve!$F$6:$F$1005,Con_ve!$C$6:$C$1005,$C771,Con_ve!$I$6:$I$1005,"Em negociação",Con_ve!$Q$6:$Q$1005,Cad_cl!BL$5)))</f>
        <v/>
      </c>
      <c r="BM771" s="134" t="str">
        <f>IF(ISERR(IF($C771="","",SUMIFS(Con_ve!$F$6:$F$1005,Con_ve!$C$6:$C$1005,$C771,Con_ve!$I$6:$I$1005,"Em negociação",Con_ve!$Q$6:$Q$1005,Cad_cl!BM$5))),"",IF($C771="","",SUMIFS(Con_ve!$F$6:$F$1005,Con_ve!$C$6:$C$1005,$C771,Con_ve!$I$6:$I$1005,"Em negociação",Con_ve!$Q$6:$Q$1005,Cad_cl!BM$5)))</f>
        <v/>
      </c>
      <c r="BN771" s="134" t="str">
        <f>IF(ISERR(IF($C771="","",SUMIFS(Con_ve!$F$6:$F$1005,Con_ve!$C$6:$C$1005,$C771,Con_ve!$I$6:$I$1005,"Em negociação",Con_ve!$Q$6:$Q$1005,Cad_cl!BN$5))),"",IF($C771="","",SUMIFS(Con_ve!$F$6:$F$1005,Con_ve!$C$6:$C$1005,$C771,Con_ve!$I$6:$I$1005,"Em negociação",Con_ve!$Q$6:$Q$1005,Cad_cl!BN$5)))</f>
        <v/>
      </c>
      <c r="BO771" s="134" t="str">
        <f>IF(ISERR(IF($C771="","",SUMIFS(Con_ve!$F$6:$F$1005,Con_ve!$C$6:$C$1005,$C771,Con_ve!$I$6:$I$1005,"Em negociação",Con_ve!$Q$6:$Q$1005,Cad_cl!BO$5))),"",IF($C771="","",SUMIFS(Con_ve!$F$6:$F$1005,Con_ve!$C$6:$C$1005,$C771,Con_ve!$I$6:$I$1005,"Em negociação",Con_ve!$Q$6:$Q$1005,Cad_cl!BO$5)))</f>
        <v/>
      </c>
      <c r="BP771" s="134">
        <f t="shared" si="34"/>
        <v>0</v>
      </c>
      <c r="BR771" s="125" t="str">
        <f>IF(ISERR(IF(AND($I771=Re_lo!$E$5,BR$5=VLOOKUP(Re_lo!$H$5,Re_lo!$N$5:$O$16,2,0)),AP771,"")),"",IF(AND($I771=Re_lo!$E$5,BR$5=VLOOKUP(Re_lo!$H$5,Re_lo!$N$5:$O$16,2,0)),AP771,""))</f>
        <v/>
      </c>
      <c r="BS771" s="125" t="str">
        <f>IF(ISERR(IF(AND($I771=Re_lo!$E$5,BS$5=VLOOKUP(Re_lo!$H$5,Re_lo!$N$5:$O$16,2,0)),AQ771,"")),"",IF(AND($I771=Re_lo!$E$5,BS$5=VLOOKUP(Re_lo!$H$5,Re_lo!$N$5:$O$16,2,0)),AQ771,""))</f>
        <v/>
      </c>
      <c r="BT771" s="125" t="str">
        <f>IF(ISERR(IF(AND($I771=Re_lo!$E$5,BT$5=VLOOKUP(Re_lo!$H$5,Re_lo!$N$5:$O$16,2,0)),AR771,"")),"",IF(AND($I771=Re_lo!$E$5,BT$5=VLOOKUP(Re_lo!$H$5,Re_lo!$N$5:$O$16,2,0)),AR771,""))</f>
        <v/>
      </c>
      <c r="BU771" s="125" t="str">
        <f>IF(ISERR(IF(AND($I771=Re_lo!$E$5,BU$5=VLOOKUP(Re_lo!$H$5,Re_lo!$N$5:$O$16,2,0)),AS771,"")),"",IF(AND($I771=Re_lo!$E$5,BU$5=VLOOKUP(Re_lo!$H$5,Re_lo!$N$5:$O$16,2,0)),AS771,""))</f>
        <v/>
      </c>
      <c r="BV771" s="125" t="str">
        <f>IF(ISERR(IF(AND($I771=Re_lo!$E$5,BV$5=VLOOKUP(Re_lo!$H$5,Re_lo!$N$5:$O$16,2,0)),AT771,"")),"",IF(AND($I771=Re_lo!$E$5,BV$5=VLOOKUP(Re_lo!$H$5,Re_lo!$N$5:$O$16,2,0)),AT771,""))</f>
        <v/>
      </c>
      <c r="BW771" s="125" t="str">
        <f>IF(ISERR(IF(AND($I771=Re_lo!$E$5,BW$5=VLOOKUP(Re_lo!$H$5,Re_lo!$N$5:$O$16,2,0)),AU771,"")),"",IF(AND($I771=Re_lo!$E$5,BW$5=VLOOKUP(Re_lo!$H$5,Re_lo!$N$5:$O$16,2,0)),AU771,""))</f>
        <v/>
      </c>
      <c r="BX771" s="125" t="str">
        <f>IF(ISERR(IF(AND($I771=Re_lo!$E$5,BX$5=VLOOKUP(Re_lo!$H$5,Re_lo!$N$5:$O$16,2,0)),AV771,"")),"",IF(AND($I771=Re_lo!$E$5,BX$5=VLOOKUP(Re_lo!$H$5,Re_lo!$N$5:$O$16,2,0)),AV771,""))</f>
        <v/>
      </c>
      <c r="BY771" s="125" t="str">
        <f>IF(ISERR(IF(AND($I771=Re_lo!$E$5,BY$5=VLOOKUP(Re_lo!$H$5,Re_lo!$N$5:$O$16,2,0)),AW771,"")),"",IF(AND($I771=Re_lo!$E$5,BY$5=VLOOKUP(Re_lo!$H$5,Re_lo!$N$5:$O$16,2,0)),AW771,""))</f>
        <v/>
      </c>
      <c r="BZ771" s="125" t="str">
        <f>IF(ISERR(IF(AND($I771=Re_lo!$E$5,BZ$5=VLOOKUP(Re_lo!$H$5,Re_lo!$N$5:$O$16,2,0)),AX771,"")),"",IF(AND($I771=Re_lo!$E$5,BZ$5=VLOOKUP(Re_lo!$H$5,Re_lo!$N$5:$O$16,2,0)),AX771,""))</f>
        <v/>
      </c>
      <c r="CA771" s="125" t="str">
        <f>IF(ISERR(IF(AND($I771=Re_lo!$E$5,CA$5=VLOOKUP(Re_lo!$H$5,Re_lo!$N$5:$O$16,2,0)),AY771,"")),"",IF(AND($I771=Re_lo!$E$5,CA$5=VLOOKUP(Re_lo!$H$5,Re_lo!$N$5:$O$16,2,0)),AY771,""))</f>
        <v/>
      </c>
      <c r="CB771" s="125" t="str">
        <f>IF(ISERR(IF(AND($I771=Re_lo!$E$5,CB$5=VLOOKUP(Re_lo!$H$5,Re_lo!$N$5:$O$16,2,0)),AZ771,"")),"",IF(AND($I771=Re_lo!$E$5,CB$5=VLOOKUP(Re_lo!$H$5,Re_lo!$N$5:$O$16,2,0)),AZ771,""))</f>
        <v/>
      </c>
      <c r="CC771" s="125" t="str">
        <f>IF(ISERR(IF(AND($I771=Re_lo!$E$5,CC$5=VLOOKUP(Re_lo!$H$5,Re_lo!$N$5:$O$16,2,0)),BA771,"")),"",IF(AND($I771=Re_lo!$E$5,CC$5=VLOOKUP(Re_lo!$H$5,Re_lo!$N$5:$O$16,2,0)),BA771,""))</f>
        <v/>
      </c>
      <c r="CD771" s="125" t="str">
        <f>IF(ISERR(IF(AND($I771=Re_lo!$E$5,CD$5=VLOOKUP(Re_lo!$H$5,Re_lo!$N$5:$O$16,2,0)),BB771,"")),"",IF(AND($I771=Re_lo!$E$5,CD$5=VLOOKUP(Re_lo!$H$5,Re_lo!$N$5:$O$16,2,0)),BB771,""))</f>
        <v/>
      </c>
      <c r="CF771" s="125" t="str">
        <f>IF($C771="","",COUNTIFS(Con_ve!$C$6:$C$1005,$C771,Con_ve!$Q$6:$Q$1005,Cad_cl!CF$5))</f>
        <v/>
      </c>
      <c r="CG771" s="125" t="str">
        <f>IF($C771="","",COUNTIFS(Con_ve!$C$6:$C$1005,$C771,Con_ve!$Q$6:$Q$1005,Cad_cl!CG$5))</f>
        <v/>
      </c>
      <c r="CH771" s="125" t="str">
        <f>IF($C771="","",COUNTIFS(Con_ve!$C$6:$C$1005,$C771,Con_ve!$Q$6:$Q$1005,Cad_cl!CH$5))</f>
        <v/>
      </c>
      <c r="CI771" s="125" t="str">
        <f>IF($C771="","",COUNTIFS(Con_ve!$C$6:$C$1005,$C771,Con_ve!$Q$6:$Q$1005,Cad_cl!CI$5))</f>
        <v/>
      </c>
      <c r="CJ771" s="125" t="str">
        <f>IF($C771="","",COUNTIFS(Con_ve!$C$6:$C$1005,$C771,Con_ve!$Q$6:$Q$1005,Cad_cl!CJ$5))</f>
        <v/>
      </c>
      <c r="CK771" s="125" t="str">
        <f>IF($C771="","",COUNTIFS(Con_ve!$C$6:$C$1005,$C771,Con_ve!$Q$6:$Q$1005,Cad_cl!CK$5))</f>
        <v/>
      </c>
      <c r="CL771" s="125" t="str">
        <f>IF($C771="","",COUNTIFS(Con_ve!$C$6:$C$1005,$C771,Con_ve!$Q$6:$Q$1005,Cad_cl!CL$5))</f>
        <v/>
      </c>
      <c r="CM771" s="125" t="str">
        <f>IF($C771="","",COUNTIFS(Con_ve!$C$6:$C$1005,$C771,Con_ve!$Q$6:$Q$1005,Cad_cl!CM$5))</f>
        <v/>
      </c>
      <c r="CN771" s="125" t="str">
        <f>IF($C771="","",COUNTIFS(Con_ve!$C$6:$C$1005,$C771,Con_ve!$Q$6:$Q$1005,Cad_cl!CN$5))</f>
        <v/>
      </c>
      <c r="CO771" s="125" t="str">
        <f>IF($C771="","",COUNTIFS(Con_ve!$C$6:$C$1005,$C771,Con_ve!$Q$6:$Q$1005,Cad_cl!CO$5))</f>
        <v/>
      </c>
      <c r="CP771" s="125" t="str">
        <f>IF($C771="","",COUNTIFS(Con_ve!$C$6:$C$1005,$C771,Con_ve!$Q$6:$Q$1005,Cad_cl!CP$5))</f>
        <v/>
      </c>
      <c r="CQ771" s="125" t="str">
        <f>IF($C771="","",COUNTIFS(Con_ve!$C$6:$C$1005,$C771,Con_ve!$Q$6:$Q$1005,Cad_cl!CQ$5))</f>
        <v/>
      </c>
      <c r="CR771" s="125">
        <f t="shared" si="35"/>
        <v>0</v>
      </c>
    </row>
    <row r="772" spans="3:96" ht="30" customHeight="1">
      <c r="C772" s="153"/>
      <c r="D772" s="153"/>
      <c r="E772" s="154"/>
      <c r="F772" s="153"/>
      <c r="G772" s="155"/>
      <c r="H772" s="153"/>
      <c r="I772" s="153"/>
      <c r="J772" s="132" t="s">
        <v>309</v>
      </c>
      <c r="K772" s="133" t="s">
        <v>309</v>
      </c>
      <c r="L772" s="153"/>
      <c r="M772" s="153"/>
      <c r="N772" s="153"/>
      <c r="O772" s="153"/>
      <c r="P772" s="153"/>
      <c r="Q772" s="153"/>
      <c r="AP772" s="134" t="str">
        <f>IF(ISERR(IF($C772="","",SUMIFS(Con_ve!$F$6:$F$1005,Con_ve!$C$6:$C$1005,$C772,Con_ve!$I$6:$I$1005,"Fechada",Con_ve!$Q$6:$Q$1005,Cad_cl!AP$5))),"",IF($C772="","",SUMIFS(Con_ve!$F$6:$F$1005,Con_ve!$C$6:$C$1005,$C772,Con_ve!$I$6:$I$1005,"Fechada",Con_ve!$Q$6:$Q$1005,Cad_cl!AP$5)))</f>
        <v/>
      </c>
      <c r="AQ772" s="134" t="str">
        <f>IF(ISERR(IF($C772="","",SUMIFS(Con_ve!$F$6:$F$1005,Con_ve!$C$6:$C$1005,$C772,Con_ve!$I$6:$I$1005,"Fechada",Con_ve!$Q$6:$Q$1005,Cad_cl!AQ$5))),"",IF($C772="","",SUMIFS(Con_ve!$F$6:$F$1005,Con_ve!$C$6:$C$1005,$C772,Con_ve!$I$6:$I$1005,"Fechada",Con_ve!$Q$6:$Q$1005,Cad_cl!AQ$5)))</f>
        <v/>
      </c>
      <c r="AR772" s="134" t="str">
        <f>IF(ISERR(IF($C772="","",SUMIFS(Con_ve!$F$6:$F$1005,Con_ve!$C$6:$C$1005,$C772,Con_ve!$I$6:$I$1005,"Fechada",Con_ve!$Q$6:$Q$1005,Cad_cl!AR$5))),"",IF($C772="","",SUMIFS(Con_ve!$F$6:$F$1005,Con_ve!$C$6:$C$1005,$C772,Con_ve!$I$6:$I$1005,"Fechada",Con_ve!$Q$6:$Q$1005,Cad_cl!AR$5)))</f>
        <v/>
      </c>
      <c r="AS772" s="134" t="str">
        <f>IF(ISERR(IF($C772="","",SUMIFS(Con_ve!$F$6:$F$1005,Con_ve!$C$6:$C$1005,$C772,Con_ve!$I$6:$I$1005,"Fechada",Con_ve!$Q$6:$Q$1005,Cad_cl!AS$5))),"",IF($C772="","",SUMIFS(Con_ve!$F$6:$F$1005,Con_ve!$C$6:$C$1005,$C772,Con_ve!$I$6:$I$1005,"Fechada",Con_ve!$Q$6:$Q$1005,Cad_cl!AS$5)))</f>
        <v/>
      </c>
      <c r="AT772" s="134" t="str">
        <f>IF(ISERR(IF($C772="","",SUMIFS(Con_ve!$F$6:$F$1005,Con_ve!$C$6:$C$1005,$C772,Con_ve!$I$6:$I$1005,"Fechada",Con_ve!$Q$6:$Q$1005,Cad_cl!AT$5))),"",IF($C772="","",SUMIFS(Con_ve!$F$6:$F$1005,Con_ve!$C$6:$C$1005,$C772,Con_ve!$I$6:$I$1005,"Fechada",Con_ve!$Q$6:$Q$1005,Cad_cl!AT$5)))</f>
        <v/>
      </c>
      <c r="AU772" s="134" t="str">
        <f>IF(ISERR(IF($C772="","",SUMIFS(Con_ve!$F$6:$F$1005,Con_ve!$C$6:$C$1005,$C772,Con_ve!$I$6:$I$1005,"Fechada",Con_ve!$Q$6:$Q$1005,Cad_cl!AU$5))),"",IF($C772="","",SUMIFS(Con_ve!$F$6:$F$1005,Con_ve!$C$6:$C$1005,$C772,Con_ve!$I$6:$I$1005,"Fechada",Con_ve!$Q$6:$Q$1005,Cad_cl!AU$5)))</f>
        <v/>
      </c>
      <c r="AV772" s="134" t="str">
        <f>IF(ISERR(IF($C772="","",SUMIFS(Con_ve!$F$6:$F$1005,Con_ve!$C$6:$C$1005,$C772,Con_ve!$I$6:$I$1005,"Fechada",Con_ve!$Q$6:$Q$1005,Cad_cl!AV$5))),"",IF($C772="","",SUMIFS(Con_ve!$F$6:$F$1005,Con_ve!$C$6:$C$1005,$C772,Con_ve!$I$6:$I$1005,"Fechada",Con_ve!$Q$6:$Q$1005,Cad_cl!AV$5)))</f>
        <v/>
      </c>
      <c r="AW772" s="134" t="str">
        <f>IF(ISERR(IF($C772="","",SUMIFS(Con_ve!$F$6:$F$1005,Con_ve!$C$6:$C$1005,$C772,Con_ve!$I$6:$I$1005,"Fechada",Con_ve!$Q$6:$Q$1005,Cad_cl!AW$5))),"",IF($C772="","",SUMIFS(Con_ve!$F$6:$F$1005,Con_ve!$C$6:$C$1005,$C772,Con_ve!$I$6:$I$1005,"Fechada",Con_ve!$Q$6:$Q$1005,Cad_cl!AW$5)))</f>
        <v/>
      </c>
      <c r="AX772" s="134" t="str">
        <f>IF(ISERR(IF($C772="","",SUMIFS(Con_ve!$F$6:$F$1005,Con_ve!$C$6:$C$1005,$C772,Con_ve!$I$6:$I$1005,"Fechada",Con_ve!$Q$6:$Q$1005,Cad_cl!AX$5))),"",IF($C772="","",SUMIFS(Con_ve!$F$6:$F$1005,Con_ve!$C$6:$C$1005,$C772,Con_ve!$I$6:$I$1005,"Fechada",Con_ve!$Q$6:$Q$1005,Cad_cl!AX$5)))</f>
        <v/>
      </c>
      <c r="AY772" s="134" t="str">
        <f>IF(ISERR(IF($C772="","",SUMIFS(Con_ve!$F$6:$F$1005,Con_ve!$C$6:$C$1005,$C772,Con_ve!$I$6:$I$1005,"Fechada",Con_ve!$Q$6:$Q$1005,Cad_cl!AY$5))),"",IF($C772="","",SUMIFS(Con_ve!$F$6:$F$1005,Con_ve!$C$6:$C$1005,$C772,Con_ve!$I$6:$I$1005,"Fechada",Con_ve!$Q$6:$Q$1005,Cad_cl!AY$5)))</f>
        <v/>
      </c>
      <c r="AZ772" s="134" t="str">
        <f>IF(ISERR(IF($C772="","",SUMIFS(Con_ve!$F$6:$F$1005,Con_ve!$C$6:$C$1005,$C772,Con_ve!$I$6:$I$1005,"Fechada",Con_ve!$Q$6:$Q$1005,Cad_cl!AZ$5))),"",IF($C772="","",SUMIFS(Con_ve!$F$6:$F$1005,Con_ve!$C$6:$C$1005,$C772,Con_ve!$I$6:$I$1005,"Fechada",Con_ve!$Q$6:$Q$1005,Cad_cl!AZ$5)))</f>
        <v/>
      </c>
      <c r="BA772" s="134" t="str">
        <f>IF(ISERR(IF($C772="","",SUMIFS(Con_ve!$F$6:$F$1005,Con_ve!$C$6:$C$1005,$C772,Con_ve!$I$6:$I$1005,"Fechada",Con_ve!$Q$6:$Q$1005,Cad_cl!BA$5))),"",IF($C772="","",SUMIFS(Con_ve!$F$6:$F$1005,Con_ve!$C$6:$C$1005,$C772,Con_ve!$I$6:$I$1005,"Fechada",Con_ve!$Q$6:$Q$1005,Cad_cl!BA$5)))</f>
        <v/>
      </c>
      <c r="BB772" s="134">
        <f t="shared" si="33"/>
        <v>0</v>
      </c>
      <c r="BD772" s="134" t="str">
        <f>IF(ISERR(IF($C772="","",SUMIFS(Con_ve!$F$6:$F$1005,Con_ve!$C$6:$C$1005,$C772,Con_ve!$I$6:$I$1005,"Em negociação",Con_ve!$Q$6:$Q$1005,Cad_cl!BD$5))),"",IF($C772="","",SUMIFS(Con_ve!$F$6:$F$1005,Con_ve!$C$6:$C$1005,$C772,Con_ve!$I$6:$I$1005,"Em negociação",Con_ve!$Q$6:$Q$1005,Cad_cl!BD$5)))</f>
        <v/>
      </c>
      <c r="BE772" s="134" t="str">
        <f>IF(ISERR(IF($C772="","",SUMIFS(Con_ve!$F$6:$F$1005,Con_ve!$C$6:$C$1005,$C772,Con_ve!$I$6:$I$1005,"Em negociação",Con_ve!$Q$6:$Q$1005,Cad_cl!BE$5))),"",IF($C772="","",SUMIFS(Con_ve!$F$6:$F$1005,Con_ve!$C$6:$C$1005,$C772,Con_ve!$I$6:$I$1005,"Em negociação",Con_ve!$Q$6:$Q$1005,Cad_cl!BE$5)))</f>
        <v/>
      </c>
      <c r="BF772" s="134" t="str">
        <f>IF(ISERR(IF($C772="","",SUMIFS(Con_ve!$F$6:$F$1005,Con_ve!$C$6:$C$1005,$C772,Con_ve!$I$6:$I$1005,"Em negociação",Con_ve!$Q$6:$Q$1005,Cad_cl!BF$5))),"",IF($C772="","",SUMIFS(Con_ve!$F$6:$F$1005,Con_ve!$C$6:$C$1005,$C772,Con_ve!$I$6:$I$1005,"Em negociação",Con_ve!$Q$6:$Q$1005,Cad_cl!BF$5)))</f>
        <v/>
      </c>
      <c r="BG772" s="134" t="str">
        <f>IF(ISERR(IF($C772="","",SUMIFS(Con_ve!$F$6:$F$1005,Con_ve!$C$6:$C$1005,$C772,Con_ve!$I$6:$I$1005,"Em negociação",Con_ve!$Q$6:$Q$1005,Cad_cl!BG$5))),"",IF($C772="","",SUMIFS(Con_ve!$F$6:$F$1005,Con_ve!$C$6:$C$1005,$C772,Con_ve!$I$6:$I$1005,"Em negociação",Con_ve!$Q$6:$Q$1005,Cad_cl!BG$5)))</f>
        <v/>
      </c>
      <c r="BH772" s="134" t="str">
        <f>IF(ISERR(IF($C772="","",SUMIFS(Con_ve!$F$6:$F$1005,Con_ve!$C$6:$C$1005,$C772,Con_ve!$I$6:$I$1005,"Em negociação",Con_ve!$Q$6:$Q$1005,Cad_cl!BH$5))),"",IF($C772="","",SUMIFS(Con_ve!$F$6:$F$1005,Con_ve!$C$6:$C$1005,$C772,Con_ve!$I$6:$I$1005,"Em negociação",Con_ve!$Q$6:$Q$1005,Cad_cl!BH$5)))</f>
        <v/>
      </c>
      <c r="BI772" s="134" t="str">
        <f>IF(ISERR(IF($C772="","",SUMIFS(Con_ve!$F$6:$F$1005,Con_ve!$C$6:$C$1005,$C772,Con_ve!$I$6:$I$1005,"Em negociação",Con_ve!$Q$6:$Q$1005,Cad_cl!BI$5))),"",IF($C772="","",SUMIFS(Con_ve!$F$6:$F$1005,Con_ve!$C$6:$C$1005,$C772,Con_ve!$I$6:$I$1005,"Em negociação",Con_ve!$Q$6:$Q$1005,Cad_cl!BI$5)))</f>
        <v/>
      </c>
      <c r="BJ772" s="134" t="str">
        <f>IF(ISERR(IF($C772="","",SUMIFS(Con_ve!$F$6:$F$1005,Con_ve!$C$6:$C$1005,$C772,Con_ve!$I$6:$I$1005,"Em negociação",Con_ve!$Q$6:$Q$1005,Cad_cl!BJ$5))),"",IF($C772="","",SUMIFS(Con_ve!$F$6:$F$1005,Con_ve!$C$6:$C$1005,$C772,Con_ve!$I$6:$I$1005,"Em negociação",Con_ve!$Q$6:$Q$1005,Cad_cl!BJ$5)))</f>
        <v/>
      </c>
      <c r="BK772" s="134" t="str">
        <f>IF(ISERR(IF($C772="","",SUMIFS(Con_ve!$F$6:$F$1005,Con_ve!$C$6:$C$1005,$C772,Con_ve!$I$6:$I$1005,"Em negociação",Con_ve!$Q$6:$Q$1005,Cad_cl!BK$5))),"",IF($C772="","",SUMIFS(Con_ve!$F$6:$F$1005,Con_ve!$C$6:$C$1005,$C772,Con_ve!$I$6:$I$1005,"Em negociação",Con_ve!$Q$6:$Q$1005,Cad_cl!BK$5)))</f>
        <v/>
      </c>
      <c r="BL772" s="134" t="str">
        <f>IF(ISERR(IF($C772="","",SUMIFS(Con_ve!$F$6:$F$1005,Con_ve!$C$6:$C$1005,$C772,Con_ve!$I$6:$I$1005,"Em negociação",Con_ve!$Q$6:$Q$1005,Cad_cl!BL$5))),"",IF($C772="","",SUMIFS(Con_ve!$F$6:$F$1005,Con_ve!$C$6:$C$1005,$C772,Con_ve!$I$6:$I$1005,"Em negociação",Con_ve!$Q$6:$Q$1005,Cad_cl!BL$5)))</f>
        <v/>
      </c>
      <c r="BM772" s="134" t="str">
        <f>IF(ISERR(IF($C772="","",SUMIFS(Con_ve!$F$6:$F$1005,Con_ve!$C$6:$C$1005,$C772,Con_ve!$I$6:$I$1005,"Em negociação",Con_ve!$Q$6:$Q$1005,Cad_cl!BM$5))),"",IF($C772="","",SUMIFS(Con_ve!$F$6:$F$1005,Con_ve!$C$6:$C$1005,$C772,Con_ve!$I$6:$I$1005,"Em negociação",Con_ve!$Q$6:$Q$1005,Cad_cl!BM$5)))</f>
        <v/>
      </c>
      <c r="BN772" s="134" t="str">
        <f>IF(ISERR(IF($C772="","",SUMIFS(Con_ve!$F$6:$F$1005,Con_ve!$C$6:$C$1005,$C772,Con_ve!$I$6:$I$1005,"Em negociação",Con_ve!$Q$6:$Q$1005,Cad_cl!BN$5))),"",IF($C772="","",SUMIFS(Con_ve!$F$6:$F$1005,Con_ve!$C$6:$C$1005,$C772,Con_ve!$I$6:$I$1005,"Em negociação",Con_ve!$Q$6:$Q$1005,Cad_cl!BN$5)))</f>
        <v/>
      </c>
      <c r="BO772" s="134" t="str">
        <f>IF(ISERR(IF($C772="","",SUMIFS(Con_ve!$F$6:$F$1005,Con_ve!$C$6:$C$1005,$C772,Con_ve!$I$6:$I$1005,"Em negociação",Con_ve!$Q$6:$Q$1005,Cad_cl!BO$5))),"",IF($C772="","",SUMIFS(Con_ve!$F$6:$F$1005,Con_ve!$C$6:$C$1005,$C772,Con_ve!$I$6:$I$1005,"Em negociação",Con_ve!$Q$6:$Q$1005,Cad_cl!BO$5)))</f>
        <v/>
      </c>
      <c r="BP772" s="134">
        <f t="shared" si="34"/>
        <v>0</v>
      </c>
      <c r="BR772" s="125" t="str">
        <f>IF(ISERR(IF(AND($I772=Re_lo!$E$5,BR$5=VLOOKUP(Re_lo!$H$5,Re_lo!$N$5:$O$16,2,0)),AP772,"")),"",IF(AND($I772=Re_lo!$E$5,BR$5=VLOOKUP(Re_lo!$H$5,Re_lo!$N$5:$O$16,2,0)),AP772,""))</f>
        <v/>
      </c>
      <c r="BS772" s="125" t="str">
        <f>IF(ISERR(IF(AND($I772=Re_lo!$E$5,BS$5=VLOOKUP(Re_lo!$H$5,Re_lo!$N$5:$O$16,2,0)),AQ772,"")),"",IF(AND($I772=Re_lo!$E$5,BS$5=VLOOKUP(Re_lo!$H$5,Re_lo!$N$5:$O$16,2,0)),AQ772,""))</f>
        <v/>
      </c>
      <c r="BT772" s="125" t="str">
        <f>IF(ISERR(IF(AND($I772=Re_lo!$E$5,BT$5=VLOOKUP(Re_lo!$H$5,Re_lo!$N$5:$O$16,2,0)),AR772,"")),"",IF(AND($I772=Re_lo!$E$5,BT$5=VLOOKUP(Re_lo!$H$5,Re_lo!$N$5:$O$16,2,0)),AR772,""))</f>
        <v/>
      </c>
      <c r="BU772" s="125" t="str">
        <f>IF(ISERR(IF(AND($I772=Re_lo!$E$5,BU$5=VLOOKUP(Re_lo!$H$5,Re_lo!$N$5:$O$16,2,0)),AS772,"")),"",IF(AND($I772=Re_lo!$E$5,BU$5=VLOOKUP(Re_lo!$H$5,Re_lo!$N$5:$O$16,2,0)),AS772,""))</f>
        <v/>
      </c>
      <c r="BV772" s="125" t="str">
        <f>IF(ISERR(IF(AND($I772=Re_lo!$E$5,BV$5=VLOOKUP(Re_lo!$H$5,Re_lo!$N$5:$O$16,2,0)),AT772,"")),"",IF(AND($I772=Re_lo!$E$5,BV$5=VLOOKUP(Re_lo!$H$5,Re_lo!$N$5:$O$16,2,0)),AT772,""))</f>
        <v/>
      </c>
      <c r="BW772" s="125" t="str">
        <f>IF(ISERR(IF(AND($I772=Re_lo!$E$5,BW$5=VLOOKUP(Re_lo!$H$5,Re_lo!$N$5:$O$16,2,0)),AU772,"")),"",IF(AND($I772=Re_lo!$E$5,BW$5=VLOOKUP(Re_lo!$H$5,Re_lo!$N$5:$O$16,2,0)),AU772,""))</f>
        <v/>
      </c>
      <c r="BX772" s="125" t="str">
        <f>IF(ISERR(IF(AND($I772=Re_lo!$E$5,BX$5=VLOOKUP(Re_lo!$H$5,Re_lo!$N$5:$O$16,2,0)),AV772,"")),"",IF(AND($I772=Re_lo!$E$5,BX$5=VLOOKUP(Re_lo!$H$5,Re_lo!$N$5:$O$16,2,0)),AV772,""))</f>
        <v/>
      </c>
      <c r="BY772" s="125" t="str">
        <f>IF(ISERR(IF(AND($I772=Re_lo!$E$5,BY$5=VLOOKUP(Re_lo!$H$5,Re_lo!$N$5:$O$16,2,0)),AW772,"")),"",IF(AND($I772=Re_lo!$E$5,BY$5=VLOOKUP(Re_lo!$H$5,Re_lo!$N$5:$O$16,2,0)),AW772,""))</f>
        <v/>
      </c>
      <c r="BZ772" s="125" t="str">
        <f>IF(ISERR(IF(AND($I772=Re_lo!$E$5,BZ$5=VLOOKUP(Re_lo!$H$5,Re_lo!$N$5:$O$16,2,0)),AX772,"")),"",IF(AND($I772=Re_lo!$E$5,BZ$5=VLOOKUP(Re_lo!$H$5,Re_lo!$N$5:$O$16,2,0)),AX772,""))</f>
        <v/>
      </c>
      <c r="CA772" s="125" t="str">
        <f>IF(ISERR(IF(AND($I772=Re_lo!$E$5,CA$5=VLOOKUP(Re_lo!$H$5,Re_lo!$N$5:$O$16,2,0)),AY772,"")),"",IF(AND($I772=Re_lo!$E$5,CA$5=VLOOKUP(Re_lo!$H$5,Re_lo!$N$5:$O$16,2,0)),AY772,""))</f>
        <v/>
      </c>
      <c r="CB772" s="125" t="str">
        <f>IF(ISERR(IF(AND($I772=Re_lo!$E$5,CB$5=VLOOKUP(Re_lo!$H$5,Re_lo!$N$5:$O$16,2,0)),AZ772,"")),"",IF(AND($I772=Re_lo!$E$5,CB$5=VLOOKUP(Re_lo!$H$5,Re_lo!$N$5:$O$16,2,0)),AZ772,""))</f>
        <v/>
      </c>
      <c r="CC772" s="125" t="str">
        <f>IF(ISERR(IF(AND($I772=Re_lo!$E$5,CC$5=VLOOKUP(Re_lo!$H$5,Re_lo!$N$5:$O$16,2,0)),BA772,"")),"",IF(AND($I772=Re_lo!$E$5,CC$5=VLOOKUP(Re_lo!$H$5,Re_lo!$N$5:$O$16,2,0)),BA772,""))</f>
        <v/>
      </c>
      <c r="CD772" s="125" t="str">
        <f>IF(ISERR(IF(AND($I772=Re_lo!$E$5,CD$5=VLOOKUP(Re_lo!$H$5,Re_lo!$N$5:$O$16,2,0)),BB772,"")),"",IF(AND($I772=Re_lo!$E$5,CD$5=VLOOKUP(Re_lo!$H$5,Re_lo!$N$5:$O$16,2,0)),BB772,""))</f>
        <v/>
      </c>
      <c r="CF772" s="125" t="str">
        <f>IF($C772="","",COUNTIFS(Con_ve!$C$6:$C$1005,$C772,Con_ve!$Q$6:$Q$1005,Cad_cl!CF$5))</f>
        <v/>
      </c>
      <c r="CG772" s="125" t="str">
        <f>IF($C772="","",COUNTIFS(Con_ve!$C$6:$C$1005,$C772,Con_ve!$Q$6:$Q$1005,Cad_cl!CG$5))</f>
        <v/>
      </c>
      <c r="CH772" s="125" t="str">
        <f>IF($C772="","",COUNTIFS(Con_ve!$C$6:$C$1005,$C772,Con_ve!$Q$6:$Q$1005,Cad_cl!CH$5))</f>
        <v/>
      </c>
      <c r="CI772" s="125" t="str">
        <f>IF($C772="","",COUNTIFS(Con_ve!$C$6:$C$1005,$C772,Con_ve!$Q$6:$Q$1005,Cad_cl!CI$5))</f>
        <v/>
      </c>
      <c r="CJ772" s="125" t="str">
        <f>IF($C772="","",COUNTIFS(Con_ve!$C$6:$C$1005,$C772,Con_ve!$Q$6:$Q$1005,Cad_cl!CJ$5))</f>
        <v/>
      </c>
      <c r="CK772" s="125" t="str">
        <f>IF($C772="","",COUNTIFS(Con_ve!$C$6:$C$1005,$C772,Con_ve!$Q$6:$Q$1005,Cad_cl!CK$5))</f>
        <v/>
      </c>
      <c r="CL772" s="125" t="str">
        <f>IF($C772="","",COUNTIFS(Con_ve!$C$6:$C$1005,$C772,Con_ve!$Q$6:$Q$1005,Cad_cl!CL$5))</f>
        <v/>
      </c>
      <c r="CM772" s="125" t="str">
        <f>IF($C772="","",COUNTIFS(Con_ve!$C$6:$C$1005,$C772,Con_ve!$Q$6:$Q$1005,Cad_cl!CM$5))</f>
        <v/>
      </c>
      <c r="CN772" s="125" t="str">
        <f>IF($C772="","",COUNTIFS(Con_ve!$C$6:$C$1005,$C772,Con_ve!$Q$6:$Q$1005,Cad_cl!CN$5))</f>
        <v/>
      </c>
      <c r="CO772" s="125" t="str">
        <f>IF($C772="","",COUNTIFS(Con_ve!$C$6:$C$1005,$C772,Con_ve!$Q$6:$Q$1005,Cad_cl!CO$5))</f>
        <v/>
      </c>
      <c r="CP772" s="125" t="str">
        <f>IF($C772="","",COUNTIFS(Con_ve!$C$6:$C$1005,$C772,Con_ve!$Q$6:$Q$1005,Cad_cl!CP$5))</f>
        <v/>
      </c>
      <c r="CQ772" s="125" t="str">
        <f>IF($C772="","",COUNTIFS(Con_ve!$C$6:$C$1005,$C772,Con_ve!$Q$6:$Q$1005,Cad_cl!CQ$5))</f>
        <v/>
      </c>
      <c r="CR772" s="125">
        <f t="shared" si="35"/>
        <v>0</v>
      </c>
    </row>
    <row r="773" spans="3:96" ht="30" customHeight="1">
      <c r="C773" s="153"/>
      <c r="D773" s="153"/>
      <c r="E773" s="154"/>
      <c r="F773" s="153"/>
      <c r="G773" s="155"/>
      <c r="H773" s="153"/>
      <c r="I773" s="153"/>
      <c r="J773" s="132" t="s">
        <v>309</v>
      </c>
      <c r="K773" s="133" t="s">
        <v>309</v>
      </c>
      <c r="L773" s="153"/>
      <c r="M773" s="153"/>
      <c r="N773" s="153"/>
      <c r="O773" s="153"/>
      <c r="P773" s="153"/>
      <c r="Q773" s="153"/>
      <c r="AP773" s="134" t="str">
        <f>IF(ISERR(IF($C773="","",SUMIFS(Con_ve!$F$6:$F$1005,Con_ve!$C$6:$C$1005,$C773,Con_ve!$I$6:$I$1005,"Fechada",Con_ve!$Q$6:$Q$1005,Cad_cl!AP$5))),"",IF($C773="","",SUMIFS(Con_ve!$F$6:$F$1005,Con_ve!$C$6:$C$1005,$C773,Con_ve!$I$6:$I$1005,"Fechada",Con_ve!$Q$6:$Q$1005,Cad_cl!AP$5)))</f>
        <v/>
      </c>
      <c r="AQ773" s="134" t="str">
        <f>IF(ISERR(IF($C773="","",SUMIFS(Con_ve!$F$6:$F$1005,Con_ve!$C$6:$C$1005,$C773,Con_ve!$I$6:$I$1005,"Fechada",Con_ve!$Q$6:$Q$1005,Cad_cl!AQ$5))),"",IF($C773="","",SUMIFS(Con_ve!$F$6:$F$1005,Con_ve!$C$6:$C$1005,$C773,Con_ve!$I$6:$I$1005,"Fechada",Con_ve!$Q$6:$Q$1005,Cad_cl!AQ$5)))</f>
        <v/>
      </c>
      <c r="AR773" s="134" t="str">
        <f>IF(ISERR(IF($C773="","",SUMIFS(Con_ve!$F$6:$F$1005,Con_ve!$C$6:$C$1005,$C773,Con_ve!$I$6:$I$1005,"Fechada",Con_ve!$Q$6:$Q$1005,Cad_cl!AR$5))),"",IF($C773="","",SUMIFS(Con_ve!$F$6:$F$1005,Con_ve!$C$6:$C$1005,$C773,Con_ve!$I$6:$I$1005,"Fechada",Con_ve!$Q$6:$Q$1005,Cad_cl!AR$5)))</f>
        <v/>
      </c>
      <c r="AS773" s="134" t="str">
        <f>IF(ISERR(IF($C773="","",SUMIFS(Con_ve!$F$6:$F$1005,Con_ve!$C$6:$C$1005,$C773,Con_ve!$I$6:$I$1005,"Fechada",Con_ve!$Q$6:$Q$1005,Cad_cl!AS$5))),"",IF($C773="","",SUMIFS(Con_ve!$F$6:$F$1005,Con_ve!$C$6:$C$1005,$C773,Con_ve!$I$6:$I$1005,"Fechada",Con_ve!$Q$6:$Q$1005,Cad_cl!AS$5)))</f>
        <v/>
      </c>
      <c r="AT773" s="134" t="str">
        <f>IF(ISERR(IF($C773="","",SUMIFS(Con_ve!$F$6:$F$1005,Con_ve!$C$6:$C$1005,$C773,Con_ve!$I$6:$I$1005,"Fechada",Con_ve!$Q$6:$Q$1005,Cad_cl!AT$5))),"",IF($C773="","",SUMIFS(Con_ve!$F$6:$F$1005,Con_ve!$C$6:$C$1005,$C773,Con_ve!$I$6:$I$1005,"Fechada",Con_ve!$Q$6:$Q$1005,Cad_cl!AT$5)))</f>
        <v/>
      </c>
      <c r="AU773" s="134" t="str">
        <f>IF(ISERR(IF($C773="","",SUMIFS(Con_ve!$F$6:$F$1005,Con_ve!$C$6:$C$1005,$C773,Con_ve!$I$6:$I$1005,"Fechada",Con_ve!$Q$6:$Q$1005,Cad_cl!AU$5))),"",IF($C773="","",SUMIFS(Con_ve!$F$6:$F$1005,Con_ve!$C$6:$C$1005,$C773,Con_ve!$I$6:$I$1005,"Fechada",Con_ve!$Q$6:$Q$1005,Cad_cl!AU$5)))</f>
        <v/>
      </c>
      <c r="AV773" s="134" t="str">
        <f>IF(ISERR(IF($C773="","",SUMIFS(Con_ve!$F$6:$F$1005,Con_ve!$C$6:$C$1005,$C773,Con_ve!$I$6:$I$1005,"Fechada",Con_ve!$Q$6:$Q$1005,Cad_cl!AV$5))),"",IF($C773="","",SUMIFS(Con_ve!$F$6:$F$1005,Con_ve!$C$6:$C$1005,$C773,Con_ve!$I$6:$I$1005,"Fechada",Con_ve!$Q$6:$Q$1005,Cad_cl!AV$5)))</f>
        <v/>
      </c>
      <c r="AW773" s="134" t="str">
        <f>IF(ISERR(IF($C773="","",SUMIFS(Con_ve!$F$6:$F$1005,Con_ve!$C$6:$C$1005,$C773,Con_ve!$I$6:$I$1005,"Fechada",Con_ve!$Q$6:$Q$1005,Cad_cl!AW$5))),"",IF($C773="","",SUMIFS(Con_ve!$F$6:$F$1005,Con_ve!$C$6:$C$1005,$C773,Con_ve!$I$6:$I$1005,"Fechada",Con_ve!$Q$6:$Q$1005,Cad_cl!AW$5)))</f>
        <v/>
      </c>
      <c r="AX773" s="134" t="str">
        <f>IF(ISERR(IF($C773="","",SUMIFS(Con_ve!$F$6:$F$1005,Con_ve!$C$6:$C$1005,$C773,Con_ve!$I$6:$I$1005,"Fechada",Con_ve!$Q$6:$Q$1005,Cad_cl!AX$5))),"",IF($C773="","",SUMIFS(Con_ve!$F$6:$F$1005,Con_ve!$C$6:$C$1005,$C773,Con_ve!$I$6:$I$1005,"Fechada",Con_ve!$Q$6:$Q$1005,Cad_cl!AX$5)))</f>
        <v/>
      </c>
      <c r="AY773" s="134" t="str">
        <f>IF(ISERR(IF($C773="","",SUMIFS(Con_ve!$F$6:$F$1005,Con_ve!$C$6:$C$1005,$C773,Con_ve!$I$6:$I$1005,"Fechada",Con_ve!$Q$6:$Q$1005,Cad_cl!AY$5))),"",IF($C773="","",SUMIFS(Con_ve!$F$6:$F$1005,Con_ve!$C$6:$C$1005,$C773,Con_ve!$I$6:$I$1005,"Fechada",Con_ve!$Q$6:$Q$1005,Cad_cl!AY$5)))</f>
        <v/>
      </c>
      <c r="AZ773" s="134" t="str">
        <f>IF(ISERR(IF($C773="","",SUMIFS(Con_ve!$F$6:$F$1005,Con_ve!$C$6:$C$1005,$C773,Con_ve!$I$6:$I$1005,"Fechada",Con_ve!$Q$6:$Q$1005,Cad_cl!AZ$5))),"",IF($C773="","",SUMIFS(Con_ve!$F$6:$F$1005,Con_ve!$C$6:$C$1005,$C773,Con_ve!$I$6:$I$1005,"Fechada",Con_ve!$Q$6:$Q$1005,Cad_cl!AZ$5)))</f>
        <v/>
      </c>
      <c r="BA773" s="134" t="str">
        <f>IF(ISERR(IF($C773="","",SUMIFS(Con_ve!$F$6:$F$1005,Con_ve!$C$6:$C$1005,$C773,Con_ve!$I$6:$I$1005,"Fechada",Con_ve!$Q$6:$Q$1005,Cad_cl!BA$5))),"",IF($C773="","",SUMIFS(Con_ve!$F$6:$F$1005,Con_ve!$C$6:$C$1005,$C773,Con_ve!$I$6:$I$1005,"Fechada",Con_ve!$Q$6:$Q$1005,Cad_cl!BA$5)))</f>
        <v/>
      </c>
      <c r="BB773" s="134">
        <f t="shared" si="33"/>
        <v>0</v>
      </c>
      <c r="BD773" s="134" t="str">
        <f>IF(ISERR(IF($C773="","",SUMIFS(Con_ve!$F$6:$F$1005,Con_ve!$C$6:$C$1005,$C773,Con_ve!$I$6:$I$1005,"Em negociação",Con_ve!$Q$6:$Q$1005,Cad_cl!BD$5))),"",IF($C773="","",SUMIFS(Con_ve!$F$6:$F$1005,Con_ve!$C$6:$C$1005,$C773,Con_ve!$I$6:$I$1005,"Em negociação",Con_ve!$Q$6:$Q$1005,Cad_cl!BD$5)))</f>
        <v/>
      </c>
      <c r="BE773" s="134" t="str">
        <f>IF(ISERR(IF($C773="","",SUMIFS(Con_ve!$F$6:$F$1005,Con_ve!$C$6:$C$1005,$C773,Con_ve!$I$6:$I$1005,"Em negociação",Con_ve!$Q$6:$Q$1005,Cad_cl!BE$5))),"",IF($C773="","",SUMIFS(Con_ve!$F$6:$F$1005,Con_ve!$C$6:$C$1005,$C773,Con_ve!$I$6:$I$1005,"Em negociação",Con_ve!$Q$6:$Q$1005,Cad_cl!BE$5)))</f>
        <v/>
      </c>
      <c r="BF773" s="134" t="str">
        <f>IF(ISERR(IF($C773="","",SUMIFS(Con_ve!$F$6:$F$1005,Con_ve!$C$6:$C$1005,$C773,Con_ve!$I$6:$I$1005,"Em negociação",Con_ve!$Q$6:$Q$1005,Cad_cl!BF$5))),"",IF($C773="","",SUMIFS(Con_ve!$F$6:$F$1005,Con_ve!$C$6:$C$1005,$C773,Con_ve!$I$6:$I$1005,"Em negociação",Con_ve!$Q$6:$Q$1005,Cad_cl!BF$5)))</f>
        <v/>
      </c>
      <c r="BG773" s="134" t="str">
        <f>IF(ISERR(IF($C773="","",SUMIFS(Con_ve!$F$6:$F$1005,Con_ve!$C$6:$C$1005,$C773,Con_ve!$I$6:$I$1005,"Em negociação",Con_ve!$Q$6:$Q$1005,Cad_cl!BG$5))),"",IF($C773="","",SUMIFS(Con_ve!$F$6:$F$1005,Con_ve!$C$6:$C$1005,$C773,Con_ve!$I$6:$I$1005,"Em negociação",Con_ve!$Q$6:$Q$1005,Cad_cl!BG$5)))</f>
        <v/>
      </c>
      <c r="BH773" s="134" t="str">
        <f>IF(ISERR(IF($C773="","",SUMIFS(Con_ve!$F$6:$F$1005,Con_ve!$C$6:$C$1005,$C773,Con_ve!$I$6:$I$1005,"Em negociação",Con_ve!$Q$6:$Q$1005,Cad_cl!BH$5))),"",IF($C773="","",SUMIFS(Con_ve!$F$6:$F$1005,Con_ve!$C$6:$C$1005,$C773,Con_ve!$I$6:$I$1005,"Em negociação",Con_ve!$Q$6:$Q$1005,Cad_cl!BH$5)))</f>
        <v/>
      </c>
      <c r="BI773" s="134" t="str">
        <f>IF(ISERR(IF($C773="","",SUMIFS(Con_ve!$F$6:$F$1005,Con_ve!$C$6:$C$1005,$C773,Con_ve!$I$6:$I$1005,"Em negociação",Con_ve!$Q$6:$Q$1005,Cad_cl!BI$5))),"",IF($C773="","",SUMIFS(Con_ve!$F$6:$F$1005,Con_ve!$C$6:$C$1005,$C773,Con_ve!$I$6:$I$1005,"Em negociação",Con_ve!$Q$6:$Q$1005,Cad_cl!BI$5)))</f>
        <v/>
      </c>
      <c r="BJ773" s="134" t="str">
        <f>IF(ISERR(IF($C773="","",SUMIFS(Con_ve!$F$6:$F$1005,Con_ve!$C$6:$C$1005,$C773,Con_ve!$I$6:$I$1005,"Em negociação",Con_ve!$Q$6:$Q$1005,Cad_cl!BJ$5))),"",IF($C773="","",SUMIFS(Con_ve!$F$6:$F$1005,Con_ve!$C$6:$C$1005,$C773,Con_ve!$I$6:$I$1005,"Em negociação",Con_ve!$Q$6:$Q$1005,Cad_cl!BJ$5)))</f>
        <v/>
      </c>
      <c r="BK773" s="134" t="str">
        <f>IF(ISERR(IF($C773="","",SUMIFS(Con_ve!$F$6:$F$1005,Con_ve!$C$6:$C$1005,$C773,Con_ve!$I$6:$I$1005,"Em negociação",Con_ve!$Q$6:$Q$1005,Cad_cl!BK$5))),"",IF($C773="","",SUMIFS(Con_ve!$F$6:$F$1005,Con_ve!$C$6:$C$1005,$C773,Con_ve!$I$6:$I$1005,"Em negociação",Con_ve!$Q$6:$Q$1005,Cad_cl!BK$5)))</f>
        <v/>
      </c>
      <c r="BL773" s="134" t="str">
        <f>IF(ISERR(IF($C773="","",SUMIFS(Con_ve!$F$6:$F$1005,Con_ve!$C$6:$C$1005,$C773,Con_ve!$I$6:$I$1005,"Em negociação",Con_ve!$Q$6:$Q$1005,Cad_cl!BL$5))),"",IF($C773="","",SUMIFS(Con_ve!$F$6:$F$1005,Con_ve!$C$6:$C$1005,$C773,Con_ve!$I$6:$I$1005,"Em negociação",Con_ve!$Q$6:$Q$1005,Cad_cl!BL$5)))</f>
        <v/>
      </c>
      <c r="BM773" s="134" t="str">
        <f>IF(ISERR(IF($C773="","",SUMIFS(Con_ve!$F$6:$F$1005,Con_ve!$C$6:$C$1005,$C773,Con_ve!$I$6:$I$1005,"Em negociação",Con_ve!$Q$6:$Q$1005,Cad_cl!BM$5))),"",IF($C773="","",SUMIFS(Con_ve!$F$6:$F$1005,Con_ve!$C$6:$C$1005,$C773,Con_ve!$I$6:$I$1005,"Em negociação",Con_ve!$Q$6:$Q$1005,Cad_cl!BM$5)))</f>
        <v/>
      </c>
      <c r="BN773" s="134" t="str">
        <f>IF(ISERR(IF($C773="","",SUMIFS(Con_ve!$F$6:$F$1005,Con_ve!$C$6:$C$1005,$C773,Con_ve!$I$6:$I$1005,"Em negociação",Con_ve!$Q$6:$Q$1005,Cad_cl!BN$5))),"",IF($C773="","",SUMIFS(Con_ve!$F$6:$F$1005,Con_ve!$C$6:$C$1005,$C773,Con_ve!$I$6:$I$1005,"Em negociação",Con_ve!$Q$6:$Q$1005,Cad_cl!BN$5)))</f>
        <v/>
      </c>
      <c r="BO773" s="134" t="str">
        <f>IF(ISERR(IF($C773="","",SUMIFS(Con_ve!$F$6:$F$1005,Con_ve!$C$6:$C$1005,$C773,Con_ve!$I$6:$I$1005,"Em negociação",Con_ve!$Q$6:$Q$1005,Cad_cl!BO$5))),"",IF($C773="","",SUMIFS(Con_ve!$F$6:$F$1005,Con_ve!$C$6:$C$1005,$C773,Con_ve!$I$6:$I$1005,"Em negociação",Con_ve!$Q$6:$Q$1005,Cad_cl!BO$5)))</f>
        <v/>
      </c>
      <c r="BP773" s="134">
        <f t="shared" si="34"/>
        <v>0</v>
      </c>
      <c r="BR773" s="125" t="str">
        <f>IF(ISERR(IF(AND($I773=Re_lo!$E$5,BR$5=VLOOKUP(Re_lo!$H$5,Re_lo!$N$5:$O$16,2,0)),AP773,"")),"",IF(AND($I773=Re_lo!$E$5,BR$5=VLOOKUP(Re_lo!$H$5,Re_lo!$N$5:$O$16,2,0)),AP773,""))</f>
        <v/>
      </c>
      <c r="BS773" s="125" t="str">
        <f>IF(ISERR(IF(AND($I773=Re_lo!$E$5,BS$5=VLOOKUP(Re_lo!$H$5,Re_lo!$N$5:$O$16,2,0)),AQ773,"")),"",IF(AND($I773=Re_lo!$E$5,BS$5=VLOOKUP(Re_lo!$H$5,Re_lo!$N$5:$O$16,2,0)),AQ773,""))</f>
        <v/>
      </c>
      <c r="BT773" s="125" t="str">
        <f>IF(ISERR(IF(AND($I773=Re_lo!$E$5,BT$5=VLOOKUP(Re_lo!$H$5,Re_lo!$N$5:$O$16,2,0)),AR773,"")),"",IF(AND($I773=Re_lo!$E$5,BT$5=VLOOKUP(Re_lo!$H$5,Re_lo!$N$5:$O$16,2,0)),AR773,""))</f>
        <v/>
      </c>
      <c r="BU773" s="125" t="str">
        <f>IF(ISERR(IF(AND($I773=Re_lo!$E$5,BU$5=VLOOKUP(Re_lo!$H$5,Re_lo!$N$5:$O$16,2,0)),AS773,"")),"",IF(AND($I773=Re_lo!$E$5,BU$5=VLOOKUP(Re_lo!$H$5,Re_lo!$N$5:$O$16,2,0)),AS773,""))</f>
        <v/>
      </c>
      <c r="BV773" s="125" t="str">
        <f>IF(ISERR(IF(AND($I773=Re_lo!$E$5,BV$5=VLOOKUP(Re_lo!$H$5,Re_lo!$N$5:$O$16,2,0)),AT773,"")),"",IF(AND($I773=Re_lo!$E$5,BV$5=VLOOKUP(Re_lo!$H$5,Re_lo!$N$5:$O$16,2,0)),AT773,""))</f>
        <v/>
      </c>
      <c r="BW773" s="125" t="str">
        <f>IF(ISERR(IF(AND($I773=Re_lo!$E$5,BW$5=VLOOKUP(Re_lo!$H$5,Re_lo!$N$5:$O$16,2,0)),AU773,"")),"",IF(AND($I773=Re_lo!$E$5,BW$5=VLOOKUP(Re_lo!$H$5,Re_lo!$N$5:$O$16,2,0)),AU773,""))</f>
        <v/>
      </c>
      <c r="BX773" s="125" t="str">
        <f>IF(ISERR(IF(AND($I773=Re_lo!$E$5,BX$5=VLOOKUP(Re_lo!$H$5,Re_lo!$N$5:$O$16,2,0)),AV773,"")),"",IF(AND($I773=Re_lo!$E$5,BX$5=VLOOKUP(Re_lo!$H$5,Re_lo!$N$5:$O$16,2,0)),AV773,""))</f>
        <v/>
      </c>
      <c r="BY773" s="125" t="str">
        <f>IF(ISERR(IF(AND($I773=Re_lo!$E$5,BY$5=VLOOKUP(Re_lo!$H$5,Re_lo!$N$5:$O$16,2,0)),AW773,"")),"",IF(AND($I773=Re_lo!$E$5,BY$5=VLOOKUP(Re_lo!$H$5,Re_lo!$N$5:$O$16,2,0)),AW773,""))</f>
        <v/>
      </c>
      <c r="BZ773" s="125" t="str">
        <f>IF(ISERR(IF(AND($I773=Re_lo!$E$5,BZ$5=VLOOKUP(Re_lo!$H$5,Re_lo!$N$5:$O$16,2,0)),AX773,"")),"",IF(AND($I773=Re_lo!$E$5,BZ$5=VLOOKUP(Re_lo!$H$5,Re_lo!$N$5:$O$16,2,0)),AX773,""))</f>
        <v/>
      </c>
      <c r="CA773" s="125" t="str">
        <f>IF(ISERR(IF(AND($I773=Re_lo!$E$5,CA$5=VLOOKUP(Re_lo!$H$5,Re_lo!$N$5:$O$16,2,0)),AY773,"")),"",IF(AND($I773=Re_lo!$E$5,CA$5=VLOOKUP(Re_lo!$H$5,Re_lo!$N$5:$O$16,2,0)),AY773,""))</f>
        <v/>
      </c>
      <c r="CB773" s="125" t="str">
        <f>IF(ISERR(IF(AND($I773=Re_lo!$E$5,CB$5=VLOOKUP(Re_lo!$H$5,Re_lo!$N$5:$O$16,2,0)),AZ773,"")),"",IF(AND($I773=Re_lo!$E$5,CB$5=VLOOKUP(Re_lo!$H$5,Re_lo!$N$5:$O$16,2,0)),AZ773,""))</f>
        <v/>
      </c>
      <c r="CC773" s="125" t="str">
        <f>IF(ISERR(IF(AND($I773=Re_lo!$E$5,CC$5=VLOOKUP(Re_lo!$H$5,Re_lo!$N$5:$O$16,2,0)),BA773,"")),"",IF(AND($I773=Re_lo!$E$5,CC$5=VLOOKUP(Re_lo!$H$5,Re_lo!$N$5:$O$16,2,0)),BA773,""))</f>
        <v/>
      </c>
      <c r="CD773" s="125" t="str">
        <f>IF(ISERR(IF(AND($I773=Re_lo!$E$5,CD$5=VLOOKUP(Re_lo!$H$5,Re_lo!$N$5:$O$16,2,0)),BB773,"")),"",IF(AND($I773=Re_lo!$E$5,CD$5=VLOOKUP(Re_lo!$H$5,Re_lo!$N$5:$O$16,2,0)),BB773,""))</f>
        <v/>
      </c>
      <c r="CF773" s="125" t="str">
        <f>IF($C773="","",COUNTIFS(Con_ve!$C$6:$C$1005,$C773,Con_ve!$Q$6:$Q$1005,Cad_cl!CF$5))</f>
        <v/>
      </c>
      <c r="CG773" s="125" t="str">
        <f>IF($C773="","",COUNTIFS(Con_ve!$C$6:$C$1005,$C773,Con_ve!$Q$6:$Q$1005,Cad_cl!CG$5))</f>
        <v/>
      </c>
      <c r="CH773" s="125" t="str">
        <f>IF($C773="","",COUNTIFS(Con_ve!$C$6:$C$1005,$C773,Con_ve!$Q$6:$Q$1005,Cad_cl!CH$5))</f>
        <v/>
      </c>
      <c r="CI773" s="125" t="str">
        <f>IF($C773="","",COUNTIFS(Con_ve!$C$6:$C$1005,$C773,Con_ve!$Q$6:$Q$1005,Cad_cl!CI$5))</f>
        <v/>
      </c>
      <c r="CJ773" s="125" t="str">
        <f>IF($C773="","",COUNTIFS(Con_ve!$C$6:$C$1005,$C773,Con_ve!$Q$6:$Q$1005,Cad_cl!CJ$5))</f>
        <v/>
      </c>
      <c r="CK773" s="125" t="str">
        <f>IF($C773="","",COUNTIFS(Con_ve!$C$6:$C$1005,$C773,Con_ve!$Q$6:$Q$1005,Cad_cl!CK$5))</f>
        <v/>
      </c>
      <c r="CL773" s="125" t="str">
        <f>IF($C773="","",COUNTIFS(Con_ve!$C$6:$C$1005,$C773,Con_ve!$Q$6:$Q$1005,Cad_cl!CL$5))</f>
        <v/>
      </c>
      <c r="CM773" s="125" t="str">
        <f>IF($C773="","",COUNTIFS(Con_ve!$C$6:$C$1005,$C773,Con_ve!$Q$6:$Q$1005,Cad_cl!CM$5))</f>
        <v/>
      </c>
      <c r="CN773" s="125" t="str">
        <f>IF($C773="","",COUNTIFS(Con_ve!$C$6:$C$1005,$C773,Con_ve!$Q$6:$Q$1005,Cad_cl!CN$5))</f>
        <v/>
      </c>
      <c r="CO773" s="125" t="str">
        <f>IF($C773="","",COUNTIFS(Con_ve!$C$6:$C$1005,$C773,Con_ve!$Q$6:$Q$1005,Cad_cl!CO$5))</f>
        <v/>
      </c>
      <c r="CP773" s="125" t="str">
        <f>IF($C773="","",COUNTIFS(Con_ve!$C$6:$C$1005,$C773,Con_ve!$Q$6:$Q$1005,Cad_cl!CP$5))</f>
        <v/>
      </c>
      <c r="CQ773" s="125" t="str">
        <f>IF($C773="","",COUNTIFS(Con_ve!$C$6:$C$1005,$C773,Con_ve!$Q$6:$Q$1005,Cad_cl!CQ$5))</f>
        <v/>
      </c>
      <c r="CR773" s="125">
        <f t="shared" si="35"/>
        <v>0</v>
      </c>
    </row>
    <row r="774" spans="3:96" ht="30" customHeight="1">
      <c r="C774" s="153"/>
      <c r="D774" s="153"/>
      <c r="E774" s="154"/>
      <c r="F774" s="153"/>
      <c r="G774" s="155"/>
      <c r="H774" s="153"/>
      <c r="I774" s="153"/>
      <c r="J774" s="132" t="s">
        <v>309</v>
      </c>
      <c r="K774" s="133" t="s">
        <v>309</v>
      </c>
      <c r="L774" s="153"/>
      <c r="M774" s="153"/>
      <c r="N774" s="153"/>
      <c r="O774" s="153"/>
      <c r="P774" s="153"/>
      <c r="Q774" s="153"/>
      <c r="AP774" s="134" t="str">
        <f>IF(ISERR(IF($C774="","",SUMIFS(Con_ve!$F$6:$F$1005,Con_ve!$C$6:$C$1005,$C774,Con_ve!$I$6:$I$1005,"Fechada",Con_ve!$Q$6:$Q$1005,Cad_cl!AP$5))),"",IF($C774="","",SUMIFS(Con_ve!$F$6:$F$1005,Con_ve!$C$6:$C$1005,$C774,Con_ve!$I$6:$I$1005,"Fechada",Con_ve!$Q$6:$Q$1005,Cad_cl!AP$5)))</f>
        <v/>
      </c>
      <c r="AQ774" s="134" t="str">
        <f>IF(ISERR(IF($C774="","",SUMIFS(Con_ve!$F$6:$F$1005,Con_ve!$C$6:$C$1005,$C774,Con_ve!$I$6:$I$1005,"Fechada",Con_ve!$Q$6:$Q$1005,Cad_cl!AQ$5))),"",IF($C774="","",SUMIFS(Con_ve!$F$6:$F$1005,Con_ve!$C$6:$C$1005,$C774,Con_ve!$I$6:$I$1005,"Fechada",Con_ve!$Q$6:$Q$1005,Cad_cl!AQ$5)))</f>
        <v/>
      </c>
      <c r="AR774" s="134" t="str">
        <f>IF(ISERR(IF($C774="","",SUMIFS(Con_ve!$F$6:$F$1005,Con_ve!$C$6:$C$1005,$C774,Con_ve!$I$6:$I$1005,"Fechada",Con_ve!$Q$6:$Q$1005,Cad_cl!AR$5))),"",IF($C774="","",SUMIFS(Con_ve!$F$6:$F$1005,Con_ve!$C$6:$C$1005,$C774,Con_ve!$I$6:$I$1005,"Fechada",Con_ve!$Q$6:$Q$1005,Cad_cl!AR$5)))</f>
        <v/>
      </c>
      <c r="AS774" s="134" t="str">
        <f>IF(ISERR(IF($C774="","",SUMIFS(Con_ve!$F$6:$F$1005,Con_ve!$C$6:$C$1005,$C774,Con_ve!$I$6:$I$1005,"Fechada",Con_ve!$Q$6:$Q$1005,Cad_cl!AS$5))),"",IF($C774="","",SUMIFS(Con_ve!$F$6:$F$1005,Con_ve!$C$6:$C$1005,$C774,Con_ve!$I$6:$I$1005,"Fechada",Con_ve!$Q$6:$Q$1005,Cad_cl!AS$5)))</f>
        <v/>
      </c>
      <c r="AT774" s="134" t="str">
        <f>IF(ISERR(IF($C774="","",SUMIFS(Con_ve!$F$6:$F$1005,Con_ve!$C$6:$C$1005,$C774,Con_ve!$I$6:$I$1005,"Fechada",Con_ve!$Q$6:$Q$1005,Cad_cl!AT$5))),"",IF($C774="","",SUMIFS(Con_ve!$F$6:$F$1005,Con_ve!$C$6:$C$1005,$C774,Con_ve!$I$6:$I$1005,"Fechada",Con_ve!$Q$6:$Q$1005,Cad_cl!AT$5)))</f>
        <v/>
      </c>
      <c r="AU774" s="134" t="str">
        <f>IF(ISERR(IF($C774="","",SUMIFS(Con_ve!$F$6:$F$1005,Con_ve!$C$6:$C$1005,$C774,Con_ve!$I$6:$I$1005,"Fechada",Con_ve!$Q$6:$Q$1005,Cad_cl!AU$5))),"",IF($C774="","",SUMIFS(Con_ve!$F$6:$F$1005,Con_ve!$C$6:$C$1005,$C774,Con_ve!$I$6:$I$1005,"Fechada",Con_ve!$Q$6:$Q$1005,Cad_cl!AU$5)))</f>
        <v/>
      </c>
      <c r="AV774" s="134" t="str">
        <f>IF(ISERR(IF($C774="","",SUMIFS(Con_ve!$F$6:$F$1005,Con_ve!$C$6:$C$1005,$C774,Con_ve!$I$6:$I$1005,"Fechada",Con_ve!$Q$6:$Q$1005,Cad_cl!AV$5))),"",IF($C774="","",SUMIFS(Con_ve!$F$6:$F$1005,Con_ve!$C$6:$C$1005,$C774,Con_ve!$I$6:$I$1005,"Fechada",Con_ve!$Q$6:$Q$1005,Cad_cl!AV$5)))</f>
        <v/>
      </c>
      <c r="AW774" s="134" t="str">
        <f>IF(ISERR(IF($C774="","",SUMIFS(Con_ve!$F$6:$F$1005,Con_ve!$C$6:$C$1005,$C774,Con_ve!$I$6:$I$1005,"Fechada",Con_ve!$Q$6:$Q$1005,Cad_cl!AW$5))),"",IF($C774="","",SUMIFS(Con_ve!$F$6:$F$1005,Con_ve!$C$6:$C$1005,$C774,Con_ve!$I$6:$I$1005,"Fechada",Con_ve!$Q$6:$Q$1005,Cad_cl!AW$5)))</f>
        <v/>
      </c>
      <c r="AX774" s="134" t="str">
        <f>IF(ISERR(IF($C774="","",SUMIFS(Con_ve!$F$6:$F$1005,Con_ve!$C$6:$C$1005,$C774,Con_ve!$I$6:$I$1005,"Fechada",Con_ve!$Q$6:$Q$1005,Cad_cl!AX$5))),"",IF($C774="","",SUMIFS(Con_ve!$F$6:$F$1005,Con_ve!$C$6:$C$1005,$C774,Con_ve!$I$6:$I$1005,"Fechada",Con_ve!$Q$6:$Q$1005,Cad_cl!AX$5)))</f>
        <v/>
      </c>
      <c r="AY774" s="134" t="str">
        <f>IF(ISERR(IF($C774="","",SUMIFS(Con_ve!$F$6:$F$1005,Con_ve!$C$6:$C$1005,$C774,Con_ve!$I$6:$I$1005,"Fechada",Con_ve!$Q$6:$Q$1005,Cad_cl!AY$5))),"",IF($C774="","",SUMIFS(Con_ve!$F$6:$F$1005,Con_ve!$C$6:$C$1005,$C774,Con_ve!$I$6:$I$1005,"Fechada",Con_ve!$Q$6:$Q$1005,Cad_cl!AY$5)))</f>
        <v/>
      </c>
      <c r="AZ774" s="134" t="str">
        <f>IF(ISERR(IF($C774="","",SUMIFS(Con_ve!$F$6:$F$1005,Con_ve!$C$6:$C$1005,$C774,Con_ve!$I$6:$I$1005,"Fechada",Con_ve!$Q$6:$Q$1005,Cad_cl!AZ$5))),"",IF($C774="","",SUMIFS(Con_ve!$F$6:$F$1005,Con_ve!$C$6:$C$1005,$C774,Con_ve!$I$6:$I$1005,"Fechada",Con_ve!$Q$6:$Q$1005,Cad_cl!AZ$5)))</f>
        <v/>
      </c>
      <c r="BA774" s="134" t="str">
        <f>IF(ISERR(IF($C774="","",SUMIFS(Con_ve!$F$6:$F$1005,Con_ve!$C$6:$C$1005,$C774,Con_ve!$I$6:$I$1005,"Fechada",Con_ve!$Q$6:$Q$1005,Cad_cl!BA$5))),"",IF($C774="","",SUMIFS(Con_ve!$F$6:$F$1005,Con_ve!$C$6:$C$1005,$C774,Con_ve!$I$6:$I$1005,"Fechada",Con_ve!$Q$6:$Q$1005,Cad_cl!BA$5)))</f>
        <v/>
      </c>
      <c r="BB774" s="134">
        <f t="shared" si="33"/>
        <v>0</v>
      </c>
      <c r="BD774" s="134" t="str">
        <f>IF(ISERR(IF($C774="","",SUMIFS(Con_ve!$F$6:$F$1005,Con_ve!$C$6:$C$1005,$C774,Con_ve!$I$6:$I$1005,"Em negociação",Con_ve!$Q$6:$Q$1005,Cad_cl!BD$5))),"",IF($C774="","",SUMIFS(Con_ve!$F$6:$F$1005,Con_ve!$C$6:$C$1005,$C774,Con_ve!$I$6:$I$1005,"Em negociação",Con_ve!$Q$6:$Q$1005,Cad_cl!BD$5)))</f>
        <v/>
      </c>
      <c r="BE774" s="134" t="str">
        <f>IF(ISERR(IF($C774="","",SUMIFS(Con_ve!$F$6:$F$1005,Con_ve!$C$6:$C$1005,$C774,Con_ve!$I$6:$I$1005,"Em negociação",Con_ve!$Q$6:$Q$1005,Cad_cl!BE$5))),"",IF($C774="","",SUMIFS(Con_ve!$F$6:$F$1005,Con_ve!$C$6:$C$1005,$C774,Con_ve!$I$6:$I$1005,"Em negociação",Con_ve!$Q$6:$Q$1005,Cad_cl!BE$5)))</f>
        <v/>
      </c>
      <c r="BF774" s="134" t="str">
        <f>IF(ISERR(IF($C774="","",SUMIFS(Con_ve!$F$6:$F$1005,Con_ve!$C$6:$C$1005,$C774,Con_ve!$I$6:$I$1005,"Em negociação",Con_ve!$Q$6:$Q$1005,Cad_cl!BF$5))),"",IF($C774="","",SUMIFS(Con_ve!$F$6:$F$1005,Con_ve!$C$6:$C$1005,$C774,Con_ve!$I$6:$I$1005,"Em negociação",Con_ve!$Q$6:$Q$1005,Cad_cl!BF$5)))</f>
        <v/>
      </c>
      <c r="BG774" s="134" t="str">
        <f>IF(ISERR(IF($C774="","",SUMIFS(Con_ve!$F$6:$F$1005,Con_ve!$C$6:$C$1005,$C774,Con_ve!$I$6:$I$1005,"Em negociação",Con_ve!$Q$6:$Q$1005,Cad_cl!BG$5))),"",IF($C774="","",SUMIFS(Con_ve!$F$6:$F$1005,Con_ve!$C$6:$C$1005,$C774,Con_ve!$I$6:$I$1005,"Em negociação",Con_ve!$Q$6:$Q$1005,Cad_cl!BG$5)))</f>
        <v/>
      </c>
      <c r="BH774" s="134" t="str">
        <f>IF(ISERR(IF($C774="","",SUMIFS(Con_ve!$F$6:$F$1005,Con_ve!$C$6:$C$1005,$C774,Con_ve!$I$6:$I$1005,"Em negociação",Con_ve!$Q$6:$Q$1005,Cad_cl!BH$5))),"",IF($C774="","",SUMIFS(Con_ve!$F$6:$F$1005,Con_ve!$C$6:$C$1005,$C774,Con_ve!$I$6:$I$1005,"Em negociação",Con_ve!$Q$6:$Q$1005,Cad_cl!BH$5)))</f>
        <v/>
      </c>
      <c r="BI774" s="134" t="str">
        <f>IF(ISERR(IF($C774="","",SUMIFS(Con_ve!$F$6:$F$1005,Con_ve!$C$6:$C$1005,$C774,Con_ve!$I$6:$I$1005,"Em negociação",Con_ve!$Q$6:$Q$1005,Cad_cl!BI$5))),"",IF($C774="","",SUMIFS(Con_ve!$F$6:$F$1005,Con_ve!$C$6:$C$1005,$C774,Con_ve!$I$6:$I$1005,"Em negociação",Con_ve!$Q$6:$Q$1005,Cad_cl!BI$5)))</f>
        <v/>
      </c>
      <c r="BJ774" s="134" t="str">
        <f>IF(ISERR(IF($C774="","",SUMIFS(Con_ve!$F$6:$F$1005,Con_ve!$C$6:$C$1005,$C774,Con_ve!$I$6:$I$1005,"Em negociação",Con_ve!$Q$6:$Q$1005,Cad_cl!BJ$5))),"",IF($C774="","",SUMIFS(Con_ve!$F$6:$F$1005,Con_ve!$C$6:$C$1005,$C774,Con_ve!$I$6:$I$1005,"Em negociação",Con_ve!$Q$6:$Q$1005,Cad_cl!BJ$5)))</f>
        <v/>
      </c>
      <c r="BK774" s="134" t="str">
        <f>IF(ISERR(IF($C774="","",SUMIFS(Con_ve!$F$6:$F$1005,Con_ve!$C$6:$C$1005,$C774,Con_ve!$I$6:$I$1005,"Em negociação",Con_ve!$Q$6:$Q$1005,Cad_cl!BK$5))),"",IF($C774="","",SUMIFS(Con_ve!$F$6:$F$1005,Con_ve!$C$6:$C$1005,$C774,Con_ve!$I$6:$I$1005,"Em negociação",Con_ve!$Q$6:$Q$1005,Cad_cl!BK$5)))</f>
        <v/>
      </c>
      <c r="BL774" s="134" t="str">
        <f>IF(ISERR(IF($C774="","",SUMIFS(Con_ve!$F$6:$F$1005,Con_ve!$C$6:$C$1005,$C774,Con_ve!$I$6:$I$1005,"Em negociação",Con_ve!$Q$6:$Q$1005,Cad_cl!BL$5))),"",IF($C774="","",SUMIFS(Con_ve!$F$6:$F$1005,Con_ve!$C$6:$C$1005,$C774,Con_ve!$I$6:$I$1005,"Em negociação",Con_ve!$Q$6:$Q$1005,Cad_cl!BL$5)))</f>
        <v/>
      </c>
      <c r="BM774" s="134" t="str">
        <f>IF(ISERR(IF($C774="","",SUMIFS(Con_ve!$F$6:$F$1005,Con_ve!$C$6:$C$1005,$C774,Con_ve!$I$6:$I$1005,"Em negociação",Con_ve!$Q$6:$Q$1005,Cad_cl!BM$5))),"",IF($C774="","",SUMIFS(Con_ve!$F$6:$F$1005,Con_ve!$C$6:$C$1005,$C774,Con_ve!$I$6:$I$1005,"Em negociação",Con_ve!$Q$6:$Q$1005,Cad_cl!BM$5)))</f>
        <v/>
      </c>
      <c r="BN774" s="134" t="str">
        <f>IF(ISERR(IF($C774="","",SUMIFS(Con_ve!$F$6:$F$1005,Con_ve!$C$6:$C$1005,$C774,Con_ve!$I$6:$I$1005,"Em negociação",Con_ve!$Q$6:$Q$1005,Cad_cl!BN$5))),"",IF($C774="","",SUMIFS(Con_ve!$F$6:$F$1005,Con_ve!$C$6:$C$1005,$C774,Con_ve!$I$6:$I$1005,"Em negociação",Con_ve!$Q$6:$Q$1005,Cad_cl!BN$5)))</f>
        <v/>
      </c>
      <c r="BO774" s="134" t="str">
        <f>IF(ISERR(IF($C774="","",SUMIFS(Con_ve!$F$6:$F$1005,Con_ve!$C$6:$C$1005,$C774,Con_ve!$I$6:$I$1005,"Em negociação",Con_ve!$Q$6:$Q$1005,Cad_cl!BO$5))),"",IF($C774="","",SUMIFS(Con_ve!$F$6:$F$1005,Con_ve!$C$6:$C$1005,$C774,Con_ve!$I$6:$I$1005,"Em negociação",Con_ve!$Q$6:$Q$1005,Cad_cl!BO$5)))</f>
        <v/>
      </c>
      <c r="BP774" s="134">
        <f t="shared" si="34"/>
        <v>0</v>
      </c>
      <c r="BR774" s="125" t="str">
        <f>IF(ISERR(IF(AND($I774=Re_lo!$E$5,BR$5=VLOOKUP(Re_lo!$H$5,Re_lo!$N$5:$O$16,2,0)),AP774,"")),"",IF(AND($I774=Re_lo!$E$5,BR$5=VLOOKUP(Re_lo!$H$5,Re_lo!$N$5:$O$16,2,0)),AP774,""))</f>
        <v/>
      </c>
      <c r="BS774" s="125" t="str">
        <f>IF(ISERR(IF(AND($I774=Re_lo!$E$5,BS$5=VLOOKUP(Re_lo!$H$5,Re_lo!$N$5:$O$16,2,0)),AQ774,"")),"",IF(AND($I774=Re_lo!$E$5,BS$5=VLOOKUP(Re_lo!$H$5,Re_lo!$N$5:$O$16,2,0)),AQ774,""))</f>
        <v/>
      </c>
      <c r="BT774" s="125" t="str">
        <f>IF(ISERR(IF(AND($I774=Re_lo!$E$5,BT$5=VLOOKUP(Re_lo!$H$5,Re_lo!$N$5:$O$16,2,0)),AR774,"")),"",IF(AND($I774=Re_lo!$E$5,BT$5=VLOOKUP(Re_lo!$H$5,Re_lo!$N$5:$O$16,2,0)),AR774,""))</f>
        <v/>
      </c>
      <c r="BU774" s="125" t="str">
        <f>IF(ISERR(IF(AND($I774=Re_lo!$E$5,BU$5=VLOOKUP(Re_lo!$H$5,Re_lo!$N$5:$O$16,2,0)),AS774,"")),"",IF(AND($I774=Re_lo!$E$5,BU$5=VLOOKUP(Re_lo!$H$5,Re_lo!$N$5:$O$16,2,0)),AS774,""))</f>
        <v/>
      </c>
      <c r="BV774" s="125" t="str">
        <f>IF(ISERR(IF(AND($I774=Re_lo!$E$5,BV$5=VLOOKUP(Re_lo!$H$5,Re_lo!$N$5:$O$16,2,0)),AT774,"")),"",IF(AND($I774=Re_lo!$E$5,BV$5=VLOOKUP(Re_lo!$H$5,Re_lo!$N$5:$O$16,2,0)),AT774,""))</f>
        <v/>
      </c>
      <c r="BW774" s="125" t="str">
        <f>IF(ISERR(IF(AND($I774=Re_lo!$E$5,BW$5=VLOOKUP(Re_lo!$H$5,Re_lo!$N$5:$O$16,2,0)),AU774,"")),"",IF(AND($I774=Re_lo!$E$5,BW$5=VLOOKUP(Re_lo!$H$5,Re_lo!$N$5:$O$16,2,0)),AU774,""))</f>
        <v/>
      </c>
      <c r="BX774" s="125" t="str">
        <f>IF(ISERR(IF(AND($I774=Re_lo!$E$5,BX$5=VLOOKUP(Re_lo!$H$5,Re_lo!$N$5:$O$16,2,0)),AV774,"")),"",IF(AND($I774=Re_lo!$E$5,BX$5=VLOOKUP(Re_lo!$H$5,Re_lo!$N$5:$O$16,2,0)),AV774,""))</f>
        <v/>
      </c>
      <c r="BY774" s="125" t="str">
        <f>IF(ISERR(IF(AND($I774=Re_lo!$E$5,BY$5=VLOOKUP(Re_lo!$H$5,Re_lo!$N$5:$O$16,2,0)),AW774,"")),"",IF(AND($I774=Re_lo!$E$5,BY$5=VLOOKUP(Re_lo!$H$5,Re_lo!$N$5:$O$16,2,0)),AW774,""))</f>
        <v/>
      </c>
      <c r="BZ774" s="125" t="str">
        <f>IF(ISERR(IF(AND($I774=Re_lo!$E$5,BZ$5=VLOOKUP(Re_lo!$H$5,Re_lo!$N$5:$O$16,2,0)),AX774,"")),"",IF(AND($I774=Re_lo!$E$5,BZ$5=VLOOKUP(Re_lo!$H$5,Re_lo!$N$5:$O$16,2,0)),AX774,""))</f>
        <v/>
      </c>
      <c r="CA774" s="125" t="str">
        <f>IF(ISERR(IF(AND($I774=Re_lo!$E$5,CA$5=VLOOKUP(Re_lo!$H$5,Re_lo!$N$5:$O$16,2,0)),AY774,"")),"",IF(AND($I774=Re_lo!$E$5,CA$5=VLOOKUP(Re_lo!$H$5,Re_lo!$N$5:$O$16,2,0)),AY774,""))</f>
        <v/>
      </c>
      <c r="CB774" s="125" t="str">
        <f>IF(ISERR(IF(AND($I774=Re_lo!$E$5,CB$5=VLOOKUP(Re_lo!$H$5,Re_lo!$N$5:$O$16,2,0)),AZ774,"")),"",IF(AND($I774=Re_lo!$E$5,CB$5=VLOOKUP(Re_lo!$H$5,Re_lo!$N$5:$O$16,2,0)),AZ774,""))</f>
        <v/>
      </c>
      <c r="CC774" s="125" t="str">
        <f>IF(ISERR(IF(AND($I774=Re_lo!$E$5,CC$5=VLOOKUP(Re_lo!$H$5,Re_lo!$N$5:$O$16,2,0)),BA774,"")),"",IF(AND($I774=Re_lo!$E$5,CC$5=VLOOKUP(Re_lo!$H$5,Re_lo!$N$5:$O$16,2,0)),BA774,""))</f>
        <v/>
      </c>
      <c r="CD774" s="125" t="str">
        <f>IF(ISERR(IF(AND($I774=Re_lo!$E$5,CD$5=VLOOKUP(Re_lo!$H$5,Re_lo!$N$5:$O$16,2,0)),BB774,"")),"",IF(AND($I774=Re_lo!$E$5,CD$5=VLOOKUP(Re_lo!$H$5,Re_lo!$N$5:$O$16,2,0)),BB774,""))</f>
        <v/>
      </c>
      <c r="CF774" s="125" t="str">
        <f>IF($C774="","",COUNTIFS(Con_ve!$C$6:$C$1005,$C774,Con_ve!$Q$6:$Q$1005,Cad_cl!CF$5))</f>
        <v/>
      </c>
      <c r="CG774" s="125" t="str">
        <f>IF($C774="","",COUNTIFS(Con_ve!$C$6:$C$1005,$C774,Con_ve!$Q$6:$Q$1005,Cad_cl!CG$5))</f>
        <v/>
      </c>
      <c r="CH774" s="125" t="str">
        <f>IF($C774="","",COUNTIFS(Con_ve!$C$6:$C$1005,$C774,Con_ve!$Q$6:$Q$1005,Cad_cl!CH$5))</f>
        <v/>
      </c>
      <c r="CI774" s="125" t="str">
        <f>IF($C774="","",COUNTIFS(Con_ve!$C$6:$C$1005,$C774,Con_ve!$Q$6:$Q$1005,Cad_cl!CI$5))</f>
        <v/>
      </c>
      <c r="CJ774" s="125" t="str">
        <f>IF($C774="","",COUNTIFS(Con_ve!$C$6:$C$1005,$C774,Con_ve!$Q$6:$Q$1005,Cad_cl!CJ$5))</f>
        <v/>
      </c>
      <c r="CK774" s="125" t="str">
        <f>IF($C774="","",COUNTIFS(Con_ve!$C$6:$C$1005,$C774,Con_ve!$Q$6:$Q$1005,Cad_cl!CK$5))</f>
        <v/>
      </c>
      <c r="CL774" s="125" t="str">
        <f>IF($C774="","",COUNTIFS(Con_ve!$C$6:$C$1005,$C774,Con_ve!$Q$6:$Q$1005,Cad_cl!CL$5))</f>
        <v/>
      </c>
      <c r="CM774" s="125" t="str">
        <f>IF($C774="","",COUNTIFS(Con_ve!$C$6:$C$1005,$C774,Con_ve!$Q$6:$Q$1005,Cad_cl!CM$5))</f>
        <v/>
      </c>
      <c r="CN774" s="125" t="str">
        <f>IF($C774="","",COUNTIFS(Con_ve!$C$6:$C$1005,$C774,Con_ve!$Q$6:$Q$1005,Cad_cl!CN$5))</f>
        <v/>
      </c>
      <c r="CO774" s="125" t="str">
        <f>IF($C774="","",COUNTIFS(Con_ve!$C$6:$C$1005,$C774,Con_ve!$Q$6:$Q$1005,Cad_cl!CO$5))</f>
        <v/>
      </c>
      <c r="CP774" s="125" t="str">
        <f>IF($C774="","",COUNTIFS(Con_ve!$C$6:$C$1005,$C774,Con_ve!$Q$6:$Q$1005,Cad_cl!CP$5))</f>
        <v/>
      </c>
      <c r="CQ774" s="125" t="str">
        <f>IF($C774="","",COUNTIFS(Con_ve!$C$6:$C$1005,$C774,Con_ve!$Q$6:$Q$1005,Cad_cl!CQ$5))</f>
        <v/>
      </c>
      <c r="CR774" s="125">
        <f t="shared" si="35"/>
        <v>0</v>
      </c>
    </row>
    <row r="775" spans="3:96" ht="30" customHeight="1">
      <c r="C775" s="153"/>
      <c r="D775" s="153"/>
      <c r="E775" s="154"/>
      <c r="F775" s="153"/>
      <c r="G775" s="155"/>
      <c r="H775" s="153"/>
      <c r="I775" s="153"/>
      <c r="J775" s="132" t="s">
        <v>309</v>
      </c>
      <c r="K775" s="133" t="s">
        <v>309</v>
      </c>
      <c r="L775" s="153"/>
      <c r="M775" s="153"/>
      <c r="N775" s="153"/>
      <c r="O775" s="153"/>
      <c r="P775" s="153"/>
      <c r="Q775" s="153"/>
      <c r="AP775" s="134" t="str">
        <f>IF(ISERR(IF($C775="","",SUMIFS(Con_ve!$F$6:$F$1005,Con_ve!$C$6:$C$1005,$C775,Con_ve!$I$6:$I$1005,"Fechada",Con_ve!$Q$6:$Q$1005,Cad_cl!AP$5))),"",IF($C775="","",SUMIFS(Con_ve!$F$6:$F$1005,Con_ve!$C$6:$C$1005,$C775,Con_ve!$I$6:$I$1005,"Fechada",Con_ve!$Q$6:$Q$1005,Cad_cl!AP$5)))</f>
        <v/>
      </c>
      <c r="AQ775" s="134" t="str">
        <f>IF(ISERR(IF($C775="","",SUMIFS(Con_ve!$F$6:$F$1005,Con_ve!$C$6:$C$1005,$C775,Con_ve!$I$6:$I$1005,"Fechada",Con_ve!$Q$6:$Q$1005,Cad_cl!AQ$5))),"",IF($C775="","",SUMIFS(Con_ve!$F$6:$F$1005,Con_ve!$C$6:$C$1005,$C775,Con_ve!$I$6:$I$1005,"Fechada",Con_ve!$Q$6:$Q$1005,Cad_cl!AQ$5)))</f>
        <v/>
      </c>
      <c r="AR775" s="134" t="str">
        <f>IF(ISERR(IF($C775="","",SUMIFS(Con_ve!$F$6:$F$1005,Con_ve!$C$6:$C$1005,$C775,Con_ve!$I$6:$I$1005,"Fechada",Con_ve!$Q$6:$Q$1005,Cad_cl!AR$5))),"",IF($C775="","",SUMIFS(Con_ve!$F$6:$F$1005,Con_ve!$C$6:$C$1005,$C775,Con_ve!$I$6:$I$1005,"Fechada",Con_ve!$Q$6:$Q$1005,Cad_cl!AR$5)))</f>
        <v/>
      </c>
      <c r="AS775" s="134" t="str">
        <f>IF(ISERR(IF($C775="","",SUMIFS(Con_ve!$F$6:$F$1005,Con_ve!$C$6:$C$1005,$C775,Con_ve!$I$6:$I$1005,"Fechada",Con_ve!$Q$6:$Q$1005,Cad_cl!AS$5))),"",IF($C775="","",SUMIFS(Con_ve!$F$6:$F$1005,Con_ve!$C$6:$C$1005,$C775,Con_ve!$I$6:$I$1005,"Fechada",Con_ve!$Q$6:$Q$1005,Cad_cl!AS$5)))</f>
        <v/>
      </c>
      <c r="AT775" s="134" t="str">
        <f>IF(ISERR(IF($C775="","",SUMIFS(Con_ve!$F$6:$F$1005,Con_ve!$C$6:$C$1005,$C775,Con_ve!$I$6:$I$1005,"Fechada",Con_ve!$Q$6:$Q$1005,Cad_cl!AT$5))),"",IF($C775="","",SUMIFS(Con_ve!$F$6:$F$1005,Con_ve!$C$6:$C$1005,$C775,Con_ve!$I$6:$I$1005,"Fechada",Con_ve!$Q$6:$Q$1005,Cad_cl!AT$5)))</f>
        <v/>
      </c>
      <c r="AU775" s="134" t="str">
        <f>IF(ISERR(IF($C775="","",SUMIFS(Con_ve!$F$6:$F$1005,Con_ve!$C$6:$C$1005,$C775,Con_ve!$I$6:$I$1005,"Fechada",Con_ve!$Q$6:$Q$1005,Cad_cl!AU$5))),"",IF($C775="","",SUMIFS(Con_ve!$F$6:$F$1005,Con_ve!$C$6:$C$1005,$C775,Con_ve!$I$6:$I$1005,"Fechada",Con_ve!$Q$6:$Q$1005,Cad_cl!AU$5)))</f>
        <v/>
      </c>
      <c r="AV775" s="134" t="str">
        <f>IF(ISERR(IF($C775="","",SUMIFS(Con_ve!$F$6:$F$1005,Con_ve!$C$6:$C$1005,$C775,Con_ve!$I$6:$I$1005,"Fechada",Con_ve!$Q$6:$Q$1005,Cad_cl!AV$5))),"",IF($C775="","",SUMIFS(Con_ve!$F$6:$F$1005,Con_ve!$C$6:$C$1005,$C775,Con_ve!$I$6:$I$1005,"Fechada",Con_ve!$Q$6:$Q$1005,Cad_cl!AV$5)))</f>
        <v/>
      </c>
      <c r="AW775" s="134" t="str">
        <f>IF(ISERR(IF($C775="","",SUMIFS(Con_ve!$F$6:$F$1005,Con_ve!$C$6:$C$1005,$C775,Con_ve!$I$6:$I$1005,"Fechada",Con_ve!$Q$6:$Q$1005,Cad_cl!AW$5))),"",IF($C775="","",SUMIFS(Con_ve!$F$6:$F$1005,Con_ve!$C$6:$C$1005,$C775,Con_ve!$I$6:$I$1005,"Fechada",Con_ve!$Q$6:$Q$1005,Cad_cl!AW$5)))</f>
        <v/>
      </c>
      <c r="AX775" s="134" t="str">
        <f>IF(ISERR(IF($C775="","",SUMIFS(Con_ve!$F$6:$F$1005,Con_ve!$C$6:$C$1005,$C775,Con_ve!$I$6:$I$1005,"Fechada",Con_ve!$Q$6:$Q$1005,Cad_cl!AX$5))),"",IF($C775="","",SUMIFS(Con_ve!$F$6:$F$1005,Con_ve!$C$6:$C$1005,$C775,Con_ve!$I$6:$I$1005,"Fechada",Con_ve!$Q$6:$Q$1005,Cad_cl!AX$5)))</f>
        <v/>
      </c>
      <c r="AY775" s="134" t="str">
        <f>IF(ISERR(IF($C775="","",SUMIFS(Con_ve!$F$6:$F$1005,Con_ve!$C$6:$C$1005,$C775,Con_ve!$I$6:$I$1005,"Fechada",Con_ve!$Q$6:$Q$1005,Cad_cl!AY$5))),"",IF($C775="","",SUMIFS(Con_ve!$F$6:$F$1005,Con_ve!$C$6:$C$1005,$C775,Con_ve!$I$6:$I$1005,"Fechada",Con_ve!$Q$6:$Q$1005,Cad_cl!AY$5)))</f>
        <v/>
      </c>
      <c r="AZ775" s="134" t="str">
        <f>IF(ISERR(IF($C775="","",SUMIFS(Con_ve!$F$6:$F$1005,Con_ve!$C$6:$C$1005,$C775,Con_ve!$I$6:$I$1005,"Fechada",Con_ve!$Q$6:$Q$1005,Cad_cl!AZ$5))),"",IF($C775="","",SUMIFS(Con_ve!$F$6:$F$1005,Con_ve!$C$6:$C$1005,$C775,Con_ve!$I$6:$I$1005,"Fechada",Con_ve!$Q$6:$Q$1005,Cad_cl!AZ$5)))</f>
        <v/>
      </c>
      <c r="BA775" s="134" t="str">
        <f>IF(ISERR(IF($C775="","",SUMIFS(Con_ve!$F$6:$F$1005,Con_ve!$C$6:$C$1005,$C775,Con_ve!$I$6:$I$1005,"Fechada",Con_ve!$Q$6:$Q$1005,Cad_cl!BA$5))),"",IF($C775="","",SUMIFS(Con_ve!$F$6:$F$1005,Con_ve!$C$6:$C$1005,$C775,Con_ve!$I$6:$I$1005,"Fechada",Con_ve!$Q$6:$Q$1005,Cad_cl!BA$5)))</f>
        <v/>
      </c>
      <c r="BB775" s="134">
        <f t="shared" ref="BB775:BB838" si="36">SUM(AP775:BA775)</f>
        <v>0</v>
      </c>
      <c r="BD775" s="134" t="str">
        <f>IF(ISERR(IF($C775="","",SUMIFS(Con_ve!$F$6:$F$1005,Con_ve!$C$6:$C$1005,$C775,Con_ve!$I$6:$I$1005,"Em negociação",Con_ve!$Q$6:$Q$1005,Cad_cl!BD$5))),"",IF($C775="","",SUMIFS(Con_ve!$F$6:$F$1005,Con_ve!$C$6:$C$1005,$C775,Con_ve!$I$6:$I$1005,"Em negociação",Con_ve!$Q$6:$Q$1005,Cad_cl!BD$5)))</f>
        <v/>
      </c>
      <c r="BE775" s="134" t="str">
        <f>IF(ISERR(IF($C775="","",SUMIFS(Con_ve!$F$6:$F$1005,Con_ve!$C$6:$C$1005,$C775,Con_ve!$I$6:$I$1005,"Em negociação",Con_ve!$Q$6:$Q$1005,Cad_cl!BE$5))),"",IF($C775="","",SUMIFS(Con_ve!$F$6:$F$1005,Con_ve!$C$6:$C$1005,$C775,Con_ve!$I$6:$I$1005,"Em negociação",Con_ve!$Q$6:$Q$1005,Cad_cl!BE$5)))</f>
        <v/>
      </c>
      <c r="BF775" s="134" t="str">
        <f>IF(ISERR(IF($C775="","",SUMIFS(Con_ve!$F$6:$F$1005,Con_ve!$C$6:$C$1005,$C775,Con_ve!$I$6:$I$1005,"Em negociação",Con_ve!$Q$6:$Q$1005,Cad_cl!BF$5))),"",IF($C775="","",SUMIFS(Con_ve!$F$6:$F$1005,Con_ve!$C$6:$C$1005,$C775,Con_ve!$I$6:$I$1005,"Em negociação",Con_ve!$Q$6:$Q$1005,Cad_cl!BF$5)))</f>
        <v/>
      </c>
      <c r="BG775" s="134" t="str">
        <f>IF(ISERR(IF($C775="","",SUMIFS(Con_ve!$F$6:$F$1005,Con_ve!$C$6:$C$1005,$C775,Con_ve!$I$6:$I$1005,"Em negociação",Con_ve!$Q$6:$Q$1005,Cad_cl!BG$5))),"",IF($C775="","",SUMIFS(Con_ve!$F$6:$F$1005,Con_ve!$C$6:$C$1005,$C775,Con_ve!$I$6:$I$1005,"Em negociação",Con_ve!$Q$6:$Q$1005,Cad_cl!BG$5)))</f>
        <v/>
      </c>
      <c r="BH775" s="134" t="str">
        <f>IF(ISERR(IF($C775="","",SUMIFS(Con_ve!$F$6:$F$1005,Con_ve!$C$6:$C$1005,$C775,Con_ve!$I$6:$I$1005,"Em negociação",Con_ve!$Q$6:$Q$1005,Cad_cl!BH$5))),"",IF($C775="","",SUMIFS(Con_ve!$F$6:$F$1005,Con_ve!$C$6:$C$1005,$C775,Con_ve!$I$6:$I$1005,"Em negociação",Con_ve!$Q$6:$Q$1005,Cad_cl!BH$5)))</f>
        <v/>
      </c>
      <c r="BI775" s="134" t="str">
        <f>IF(ISERR(IF($C775="","",SUMIFS(Con_ve!$F$6:$F$1005,Con_ve!$C$6:$C$1005,$C775,Con_ve!$I$6:$I$1005,"Em negociação",Con_ve!$Q$6:$Q$1005,Cad_cl!BI$5))),"",IF($C775="","",SUMIFS(Con_ve!$F$6:$F$1005,Con_ve!$C$6:$C$1005,$C775,Con_ve!$I$6:$I$1005,"Em negociação",Con_ve!$Q$6:$Q$1005,Cad_cl!BI$5)))</f>
        <v/>
      </c>
      <c r="BJ775" s="134" t="str">
        <f>IF(ISERR(IF($C775="","",SUMIFS(Con_ve!$F$6:$F$1005,Con_ve!$C$6:$C$1005,$C775,Con_ve!$I$6:$I$1005,"Em negociação",Con_ve!$Q$6:$Q$1005,Cad_cl!BJ$5))),"",IF($C775="","",SUMIFS(Con_ve!$F$6:$F$1005,Con_ve!$C$6:$C$1005,$C775,Con_ve!$I$6:$I$1005,"Em negociação",Con_ve!$Q$6:$Q$1005,Cad_cl!BJ$5)))</f>
        <v/>
      </c>
      <c r="BK775" s="134" t="str">
        <f>IF(ISERR(IF($C775="","",SUMIFS(Con_ve!$F$6:$F$1005,Con_ve!$C$6:$C$1005,$C775,Con_ve!$I$6:$I$1005,"Em negociação",Con_ve!$Q$6:$Q$1005,Cad_cl!BK$5))),"",IF($C775="","",SUMIFS(Con_ve!$F$6:$F$1005,Con_ve!$C$6:$C$1005,$C775,Con_ve!$I$6:$I$1005,"Em negociação",Con_ve!$Q$6:$Q$1005,Cad_cl!BK$5)))</f>
        <v/>
      </c>
      <c r="BL775" s="134" t="str">
        <f>IF(ISERR(IF($C775="","",SUMIFS(Con_ve!$F$6:$F$1005,Con_ve!$C$6:$C$1005,$C775,Con_ve!$I$6:$I$1005,"Em negociação",Con_ve!$Q$6:$Q$1005,Cad_cl!BL$5))),"",IF($C775="","",SUMIFS(Con_ve!$F$6:$F$1005,Con_ve!$C$6:$C$1005,$C775,Con_ve!$I$6:$I$1005,"Em negociação",Con_ve!$Q$6:$Q$1005,Cad_cl!BL$5)))</f>
        <v/>
      </c>
      <c r="BM775" s="134" t="str">
        <f>IF(ISERR(IF($C775="","",SUMIFS(Con_ve!$F$6:$F$1005,Con_ve!$C$6:$C$1005,$C775,Con_ve!$I$6:$I$1005,"Em negociação",Con_ve!$Q$6:$Q$1005,Cad_cl!BM$5))),"",IF($C775="","",SUMIFS(Con_ve!$F$6:$F$1005,Con_ve!$C$6:$C$1005,$C775,Con_ve!$I$6:$I$1005,"Em negociação",Con_ve!$Q$6:$Q$1005,Cad_cl!BM$5)))</f>
        <v/>
      </c>
      <c r="BN775" s="134" t="str">
        <f>IF(ISERR(IF($C775="","",SUMIFS(Con_ve!$F$6:$F$1005,Con_ve!$C$6:$C$1005,$C775,Con_ve!$I$6:$I$1005,"Em negociação",Con_ve!$Q$6:$Q$1005,Cad_cl!BN$5))),"",IF($C775="","",SUMIFS(Con_ve!$F$6:$F$1005,Con_ve!$C$6:$C$1005,$C775,Con_ve!$I$6:$I$1005,"Em negociação",Con_ve!$Q$6:$Q$1005,Cad_cl!BN$5)))</f>
        <v/>
      </c>
      <c r="BO775" s="134" t="str">
        <f>IF(ISERR(IF($C775="","",SUMIFS(Con_ve!$F$6:$F$1005,Con_ve!$C$6:$C$1005,$C775,Con_ve!$I$6:$I$1005,"Em negociação",Con_ve!$Q$6:$Q$1005,Cad_cl!BO$5))),"",IF($C775="","",SUMIFS(Con_ve!$F$6:$F$1005,Con_ve!$C$6:$C$1005,$C775,Con_ve!$I$6:$I$1005,"Em negociação",Con_ve!$Q$6:$Q$1005,Cad_cl!BO$5)))</f>
        <v/>
      </c>
      <c r="BP775" s="134">
        <f t="shared" ref="BP775:BP838" si="37">SUM(BD775:BO775)</f>
        <v>0</v>
      </c>
      <c r="BR775" s="125" t="str">
        <f>IF(ISERR(IF(AND($I775=Re_lo!$E$5,BR$5=VLOOKUP(Re_lo!$H$5,Re_lo!$N$5:$O$16,2,0)),AP775,"")),"",IF(AND($I775=Re_lo!$E$5,BR$5=VLOOKUP(Re_lo!$H$5,Re_lo!$N$5:$O$16,2,0)),AP775,""))</f>
        <v/>
      </c>
      <c r="BS775" s="125" t="str">
        <f>IF(ISERR(IF(AND($I775=Re_lo!$E$5,BS$5=VLOOKUP(Re_lo!$H$5,Re_lo!$N$5:$O$16,2,0)),AQ775,"")),"",IF(AND($I775=Re_lo!$E$5,BS$5=VLOOKUP(Re_lo!$H$5,Re_lo!$N$5:$O$16,2,0)),AQ775,""))</f>
        <v/>
      </c>
      <c r="BT775" s="125" t="str">
        <f>IF(ISERR(IF(AND($I775=Re_lo!$E$5,BT$5=VLOOKUP(Re_lo!$H$5,Re_lo!$N$5:$O$16,2,0)),AR775,"")),"",IF(AND($I775=Re_lo!$E$5,BT$5=VLOOKUP(Re_lo!$H$5,Re_lo!$N$5:$O$16,2,0)),AR775,""))</f>
        <v/>
      </c>
      <c r="BU775" s="125" t="str">
        <f>IF(ISERR(IF(AND($I775=Re_lo!$E$5,BU$5=VLOOKUP(Re_lo!$H$5,Re_lo!$N$5:$O$16,2,0)),AS775,"")),"",IF(AND($I775=Re_lo!$E$5,BU$5=VLOOKUP(Re_lo!$H$5,Re_lo!$N$5:$O$16,2,0)),AS775,""))</f>
        <v/>
      </c>
      <c r="BV775" s="125" t="str">
        <f>IF(ISERR(IF(AND($I775=Re_lo!$E$5,BV$5=VLOOKUP(Re_lo!$H$5,Re_lo!$N$5:$O$16,2,0)),AT775,"")),"",IF(AND($I775=Re_lo!$E$5,BV$5=VLOOKUP(Re_lo!$H$5,Re_lo!$N$5:$O$16,2,0)),AT775,""))</f>
        <v/>
      </c>
      <c r="BW775" s="125" t="str">
        <f>IF(ISERR(IF(AND($I775=Re_lo!$E$5,BW$5=VLOOKUP(Re_lo!$H$5,Re_lo!$N$5:$O$16,2,0)),AU775,"")),"",IF(AND($I775=Re_lo!$E$5,BW$5=VLOOKUP(Re_lo!$H$5,Re_lo!$N$5:$O$16,2,0)),AU775,""))</f>
        <v/>
      </c>
      <c r="BX775" s="125" t="str">
        <f>IF(ISERR(IF(AND($I775=Re_lo!$E$5,BX$5=VLOOKUP(Re_lo!$H$5,Re_lo!$N$5:$O$16,2,0)),AV775,"")),"",IF(AND($I775=Re_lo!$E$5,BX$5=VLOOKUP(Re_lo!$H$5,Re_lo!$N$5:$O$16,2,0)),AV775,""))</f>
        <v/>
      </c>
      <c r="BY775" s="125" t="str">
        <f>IF(ISERR(IF(AND($I775=Re_lo!$E$5,BY$5=VLOOKUP(Re_lo!$H$5,Re_lo!$N$5:$O$16,2,0)),AW775,"")),"",IF(AND($I775=Re_lo!$E$5,BY$5=VLOOKUP(Re_lo!$H$5,Re_lo!$N$5:$O$16,2,0)),AW775,""))</f>
        <v/>
      </c>
      <c r="BZ775" s="125" t="str">
        <f>IF(ISERR(IF(AND($I775=Re_lo!$E$5,BZ$5=VLOOKUP(Re_lo!$H$5,Re_lo!$N$5:$O$16,2,0)),AX775,"")),"",IF(AND($I775=Re_lo!$E$5,BZ$5=VLOOKUP(Re_lo!$H$5,Re_lo!$N$5:$O$16,2,0)),AX775,""))</f>
        <v/>
      </c>
      <c r="CA775" s="125" t="str">
        <f>IF(ISERR(IF(AND($I775=Re_lo!$E$5,CA$5=VLOOKUP(Re_lo!$H$5,Re_lo!$N$5:$O$16,2,0)),AY775,"")),"",IF(AND($I775=Re_lo!$E$5,CA$5=VLOOKUP(Re_lo!$H$5,Re_lo!$N$5:$O$16,2,0)),AY775,""))</f>
        <v/>
      </c>
      <c r="CB775" s="125" t="str">
        <f>IF(ISERR(IF(AND($I775=Re_lo!$E$5,CB$5=VLOOKUP(Re_lo!$H$5,Re_lo!$N$5:$O$16,2,0)),AZ775,"")),"",IF(AND($I775=Re_lo!$E$5,CB$5=VLOOKUP(Re_lo!$H$5,Re_lo!$N$5:$O$16,2,0)),AZ775,""))</f>
        <v/>
      </c>
      <c r="CC775" s="125" t="str">
        <f>IF(ISERR(IF(AND($I775=Re_lo!$E$5,CC$5=VLOOKUP(Re_lo!$H$5,Re_lo!$N$5:$O$16,2,0)),BA775,"")),"",IF(AND($I775=Re_lo!$E$5,CC$5=VLOOKUP(Re_lo!$H$5,Re_lo!$N$5:$O$16,2,0)),BA775,""))</f>
        <v/>
      </c>
      <c r="CD775" s="125" t="str">
        <f>IF(ISERR(IF(AND($I775=Re_lo!$E$5,CD$5=VLOOKUP(Re_lo!$H$5,Re_lo!$N$5:$O$16,2,0)),BB775,"")),"",IF(AND($I775=Re_lo!$E$5,CD$5=VLOOKUP(Re_lo!$H$5,Re_lo!$N$5:$O$16,2,0)),BB775,""))</f>
        <v/>
      </c>
      <c r="CF775" s="125" t="str">
        <f>IF($C775="","",COUNTIFS(Con_ve!$C$6:$C$1005,$C775,Con_ve!$Q$6:$Q$1005,Cad_cl!CF$5))</f>
        <v/>
      </c>
      <c r="CG775" s="125" t="str">
        <f>IF($C775="","",COUNTIFS(Con_ve!$C$6:$C$1005,$C775,Con_ve!$Q$6:$Q$1005,Cad_cl!CG$5))</f>
        <v/>
      </c>
      <c r="CH775" s="125" t="str">
        <f>IF($C775="","",COUNTIFS(Con_ve!$C$6:$C$1005,$C775,Con_ve!$Q$6:$Q$1005,Cad_cl!CH$5))</f>
        <v/>
      </c>
      <c r="CI775" s="125" t="str">
        <f>IF($C775="","",COUNTIFS(Con_ve!$C$6:$C$1005,$C775,Con_ve!$Q$6:$Q$1005,Cad_cl!CI$5))</f>
        <v/>
      </c>
      <c r="CJ775" s="125" t="str">
        <f>IF($C775="","",COUNTIFS(Con_ve!$C$6:$C$1005,$C775,Con_ve!$Q$6:$Q$1005,Cad_cl!CJ$5))</f>
        <v/>
      </c>
      <c r="CK775" s="125" t="str">
        <f>IF($C775="","",COUNTIFS(Con_ve!$C$6:$C$1005,$C775,Con_ve!$Q$6:$Q$1005,Cad_cl!CK$5))</f>
        <v/>
      </c>
      <c r="CL775" s="125" t="str">
        <f>IF($C775="","",COUNTIFS(Con_ve!$C$6:$C$1005,$C775,Con_ve!$Q$6:$Q$1005,Cad_cl!CL$5))</f>
        <v/>
      </c>
      <c r="CM775" s="125" t="str">
        <f>IF($C775="","",COUNTIFS(Con_ve!$C$6:$C$1005,$C775,Con_ve!$Q$6:$Q$1005,Cad_cl!CM$5))</f>
        <v/>
      </c>
      <c r="CN775" s="125" t="str">
        <f>IF($C775="","",COUNTIFS(Con_ve!$C$6:$C$1005,$C775,Con_ve!$Q$6:$Q$1005,Cad_cl!CN$5))</f>
        <v/>
      </c>
      <c r="CO775" s="125" t="str">
        <f>IF($C775="","",COUNTIFS(Con_ve!$C$6:$C$1005,$C775,Con_ve!$Q$6:$Q$1005,Cad_cl!CO$5))</f>
        <v/>
      </c>
      <c r="CP775" s="125" t="str">
        <f>IF($C775="","",COUNTIFS(Con_ve!$C$6:$C$1005,$C775,Con_ve!$Q$6:$Q$1005,Cad_cl!CP$5))</f>
        <v/>
      </c>
      <c r="CQ775" s="125" t="str">
        <f>IF($C775="","",COUNTIFS(Con_ve!$C$6:$C$1005,$C775,Con_ve!$Q$6:$Q$1005,Cad_cl!CQ$5))</f>
        <v/>
      </c>
      <c r="CR775" s="125">
        <f t="shared" ref="CR775:CR838" si="38">SUM(CF775:CQ775)</f>
        <v>0</v>
      </c>
    </row>
    <row r="776" spans="3:96" ht="30" customHeight="1">
      <c r="C776" s="153"/>
      <c r="D776" s="153"/>
      <c r="E776" s="154"/>
      <c r="F776" s="153"/>
      <c r="G776" s="155"/>
      <c r="H776" s="153"/>
      <c r="I776" s="153"/>
      <c r="J776" s="132" t="s">
        <v>309</v>
      </c>
      <c r="K776" s="133" t="s">
        <v>309</v>
      </c>
      <c r="L776" s="153"/>
      <c r="M776" s="153"/>
      <c r="N776" s="153"/>
      <c r="O776" s="153"/>
      <c r="P776" s="153"/>
      <c r="Q776" s="153"/>
      <c r="AP776" s="134" t="str">
        <f>IF(ISERR(IF($C776="","",SUMIFS(Con_ve!$F$6:$F$1005,Con_ve!$C$6:$C$1005,$C776,Con_ve!$I$6:$I$1005,"Fechada",Con_ve!$Q$6:$Q$1005,Cad_cl!AP$5))),"",IF($C776="","",SUMIFS(Con_ve!$F$6:$F$1005,Con_ve!$C$6:$C$1005,$C776,Con_ve!$I$6:$I$1005,"Fechada",Con_ve!$Q$6:$Q$1005,Cad_cl!AP$5)))</f>
        <v/>
      </c>
      <c r="AQ776" s="134" t="str">
        <f>IF(ISERR(IF($C776="","",SUMIFS(Con_ve!$F$6:$F$1005,Con_ve!$C$6:$C$1005,$C776,Con_ve!$I$6:$I$1005,"Fechada",Con_ve!$Q$6:$Q$1005,Cad_cl!AQ$5))),"",IF($C776="","",SUMIFS(Con_ve!$F$6:$F$1005,Con_ve!$C$6:$C$1005,$C776,Con_ve!$I$6:$I$1005,"Fechada",Con_ve!$Q$6:$Q$1005,Cad_cl!AQ$5)))</f>
        <v/>
      </c>
      <c r="AR776" s="134" t="str">
        <f>IF(ISERR(IF($C776="","",SUMIFS(Con_ve!$F$6:$F$1005,Con_ve!$C$6:$C$1005,$C776,Con_ve!$I$6:$I$1005,"Fechada",Con_ve!$Q$6:$Q$1005,Cad_cl!AR$5))),"",IF($C776="","",SUMIFS(Con_ve!$F$6:$F$1005,Con_ve!$C$6:$C$1005,$C776,Con_ve!$I$6:$I$1005,"Fechada",Con_ve!$Q$6:$Q$1005,Cad_cl!AR$5)))</f>
        <v/>
      </c>
      <c r="AS776" s="134" t="str">
        <f>IF(ISERR(IF($C776="","",SUMIFS(Con_ve!$F$6:$F$1005,Con_ve!$C$6:$C$1005,$C776,Con_ve!$I$6:$I$1005,"Fechada",Con_ve!$Q$6:$Q$1005,Cad_cl!AS$5))),"",IF($C776="","",SUMIFS(Con_ve!$F$6:$F$1005,Con_ve!$C$6:$C$1005,$C776,Con_ve!$I$6:$I$1005,"Fechada",Con_ve!$Q$6:$Q$1005,Cad_cl!AS$5)))</f>
        <v/>
      </c>
      <c r="AT776" s="134" t="str">
        <f>IF(ISERR(IF($C776="","",SUMIFS(Con_ve!$F$6:$F$1005,Con_ve!$C$6:$C$1005,$C776,Con_ve!$I$6:$I$1005,"Fechada",Con_ve!$Q$6:$Q$1005,Cad_cl!AT$5))),"",IF($C776="","",SUMIFS(Con_ve!$F$6:$F$1005,Con_ve!$C$6:$C$1005,$C776,Con_ve!$I$6:$I$1005,"Fechada",Con_ve!$Q$6:$Q$1005,Cad_cl!AT$5)))</f>
        <v/>
      </c>
      <c r="AU776" s="134" t="str">
        <f>IF(ISERR(IF($C776="","",SUMIFS(Con_ve!$F$6:$F$1005,Con_ve!$C$6:$C$1005,$C776,Con_ve!$I$6:$I$1005,"Fechada",Con_ve!$Q$6:$Q$1005,Cad_cl!AU$5))),"",IF($C776="","",SUMIFS(Con_ve!$F$6:$F$1005,Con_ve!$C$6:$C$1005,$C776,Con_ve!$I$6:$I$1005,"Fechada",Con_ve!$Q$6:$Q$1005,Cad_cl!AU$5)))</f>
        <v/>
      </c>
      <c r="AV776" s="134" t="str">
        <f>IF(ISERR(IF($C776="","",SUMIFS(Con_ve!$F$6:$F$1005,Con_ve!$C$6:$C$1005,$C776,Con_ve!$I$6:$I$1005,"Fechada",Con_ve!$Q$6:$Q$1005,Cad_cl!AV$5))),"",IF($C776="","",SUMIFS(Con_ve!$F$6:$F$1005,Con_ve!$C$6:$C$1005,$C776,Con_ve!$I$6:$I$1005,"Fechada",Con_ve!$Q$6:$Q$1005,Cad_cl!AV$5)))</f>
        <v/>
      </c>
      <c r="AW776" s="134" t="str">
        <f>IF(ISERR(IF($C776="","",SUMIFS(Con_ve!$F$6:$F$1005,Con_ve!$C$6:$C$1005,$C776,Con_ve!$I$6:$I$1005,"Fechada",Con_ve!$Q$6:$Q$1005,Cad_cl!AW$5))),"",IF($C776="","",SUMIFS(Con_ve!$F$6:$F$1005,Con_ve!$C$6:$C$1005,$C776,Con_ve!$I$6:$I$1005,"Fechada",Con_ve!$Q$6:$Q$1005,Cad_cl!AW$5)))</f>
        <v/>
      </c>
      <c r="AX776" s="134" t="str">
        <f>IF(ISERR(IF($C776="","",SUMIFS(Con_ve!$F$6:$F$1005,Con_ve!$C$6:$C$1005,$C776,Con_ve!$I$6:$I$1005,"Fechada",Con_ve!$Q$6:$Q$1005,Cad_cl!AX$5))),"",IF($C776="","",SUMIFS(Con_ve!$F$6:$F$1005,Con_ve!$C$6:$C$1005,$C776,Con_ve!$I$6:$I$1005,"Fechada",Con_ve!$Q$6:$Q$1005,Cad_cl!AX$5)))</f>
        <v/>
      </c>
      <c r="AY776" s="134" t="str">
        <f>IF(ISERR(IF($C776="","",SUMIFS(Con_ve!$F$6:$F$1005,Con_ve!$C$6:$C$1005,$C776,Con_ve!$I$6:$I$1005,"Fechada",Con_ve!$Q$6:$Q$1005,Cad_cl!AY$5))),"",IF($C776="","",SUMIFS(Con_ve!$F$6:$F$1005,Con_ve!$C$6:$C$1005,$C776,Con_ve!$I$6:$I$1005,"Fechada",Con_ve!$Q$6:$Q$1005,Cad_cl!AY$5)))</f>
        <v/>
      </c>
      <c r="AZ776" s="134" t="str">
        <f>IF(ISERR(IF($C776="","",SUMIFS(Con_ve!$F$6:$F$1005,Con_ve!$C$6:$C$1005,$C776,Con_ve!$I$6:$I$1005,"Fechada",Con_ve!$Q$6:$Q$1005,Cad_cl!AZ$5))),"",IF($C776="","",SUMIFS(Con_ve!$F$6:$F$1005,Con_ve!$C$6:$C$1005,$C776,Con_ve!$I$6:$I$1005,"Fechada",Con_ve!$Q$6:$Q$1005,Cad_cl!AZ$5)))</f>
        <v/>
      </c>
      <c r="BA776" s="134" t="str">
        <f>IF(ISERR(IF($C776="","",SUMIFS(Con_ve!$F$6:$F$1005,Con_ve!$C$6:$C$1005,$C776,Con_ve!$I$6:$I$1005,"Fechada",Con_ve!$Q$6:$Q$1005,Cad_cl!BA$5))),"",IF($C776="","",SUMIFS(Con_ve!$F$6:$F$1005,Con_ve!$C$6:$C$1005,$C776,Con_ve!$I$6:$I$1005,"Fechada",Con_ve!$Q$6:$Q$1005,Cad_cl!BA$5)))</f>
        <v/>
      </c>
      <c r="BB776" s="134">
        <f t="shared" si="36"/>
        <v>0</v>
      </c>
      <c r="BD776" s="134" t="str">
        <f>IF(ISERR(IF($C776="","",SUMIFS(Con_ve!$F$6:$F$1005,Con_ve!$C$6:$C$1005,$C776,Con_ve!$I$6:$I$1005,"Em negociação",Con_ve!$Q$6:$Q$1005,Cad_cl!BD$5))),"",IF($C776="","",SUMIFS(Con_ve!$F$6:$F$1005,Con_ve!$C$6:$C$1005,$C776,Con_ve!$I$6:$I$1005,"Em negociação",Con_ve!$Q$6:$Q$1005,Cad_cl!BD$5)))</f>
        <v/>
      </c>
      <c r="BE776" s="134" t="str">
        <f>IF(ISERR(IF($C776="","",SUMIFS(Con_ve!$F$6:$F$1005,Con_ve!$C$6:$C$1005,$C776,Con_ve!$I$6:$I$1005,"Em negociação",Con_ve!$Q$6:$Q$1005,Cad_cl!BE$5))),"",IF($C776="","",SUMIFS(Con_ve!$F$6:$F$1005,Con_ve!$C$6:$C$1005,$C776,Con_ve!$I$6:$I$1005,"Em negociação",Con_ve!$Q$6:$Q$1005,Cad_cl!BE$5)))</f>
        <v/>
      </c>
      <c r="BF776" s="134" t="str">
        <f>IF(ISERR(IF($C776="","",SUMIFS(Con_ve!$F$6:$F$1005,Con_ve!$C$6:$C$1005,$C776,Con_ve!$I$6:$I$1005,"Em negociação",Con_ve!$Q$6:$Q$1005,Cad_cl!BF$5))),"",IF($C776="","",SUMIFS(Con_ve!$F$6:$F$1005,Con_ve!$C$6:$C$1005,$C776,Con_ve!$I$6:$I$1005,"Em negociação",Con_ve!$Q$6:$Q$1005,Cad_cl!BF$5)))</f>
        <v/>
      </c>
      <c r="BG776" s="134" t="str">
        <f>IF(ISERR(IF($C776="","",SUMIFS(Con_ve!$F$6:$F$1005,Con_ve!$C$6:$C$1005,$C776,Con_ve!$I$6:$I$1005,"Em negociação",Con_ve!$Q$6:$Q$1005,Cad_cl!BG$5))),"",IF($C776="","",SUMIFS(Con_ve!$F$6:$F$1005,Con_ve!$C$6:$C$1005,$C776,Con_ve!$I$6:$I$1005,"Em negociação",Con_ve!$Q$6:$Q$1005,Cad_cl!BG$5)))</f>
        <v/>
      </c>
      <c r="BH776" s="134" t="str">
        <f>IF(ISERR(IF($C776="","",SUMIFS(Con_ve!$F$6:$F$1005,Con_ve!$C$6:$C$1005,$C776,Con_ve!$I$6:$I$1005,"Em negociação",Con_ve!$Q$6:$Q$1005,Cad_cl!BH$5))),"",IF($C776="","",SUMIFS(Con_ve!$F$6:$F$1005,Con_ve!$C$6:$C$1005,$C776,Con_ve!$I$6:$I$1005,"Em negociação",Con_ve!$Q$6:$Q$1005,Cad_cl!BH$5)))</f>
        <v/>
      </c>
      <c r="BI776" s="134" t="str">
        <f>IF(ISERR(IF($C776="","",SUMIFS(Con_ve!$F$6:$F$1005,Con_ve!$C$6:$C$1005,$C776,Con_ve!$I$6:$I$1005,"Em negociação",Con_ve!$Q$6:$Q$1005,Cad_cl!BI$5))),"",IF($C776="","",SUMIFS(Con_ve!$F$6:$F$1005,Con_ve!$C$6:$C$1005,$C776,Con_ve!$I$6:$I$1005,"Em negociação",Con_ve!$Q$6:$Q$1005,Cad_cl!BI$5)))</f>
        <v/>
      </c>
      <c r="BJ776" s="134" t="str">
        <f>IF(ISERR(IF($C776="","",SUMIFS(Con_ve!$F$6:$F$1005,Con_ve!$C$6:$C$1005,$C776,Con_ve!$I$6:$I$1005,"Em negociação",Con_ve!$Q$6:$Q$1005,Cad_cl!BJ$5))),"",IF($C776="","",SUMIFS(Con_ve!$F$6:$F$1005,Con_ve!$C$6:$C$1005,$C776,Con_ve!$I$6:$I$1005,"Em negociação",Con_ve!$Q$6:$Q$1005,Cad_cl!BJ$5)))</f>
        <v/>
      </c>
      <c r="BK776" s="134" t="str">
        <f>IF(ISERR(IF($C776="","",SUMIFS(Con_ve!$F$6:$F$1005,Con_ve!$C$6:$C$1005,$C776,Con_ve!$I$6:$I$1005,"Em negociação",Con_ve!$Q$6:$Q$1005,Cad_cl!BK$5))),"",IF($C776="","",SUMIFS(Con_ve!$F$6:$F$1005,Con_ve!$C$6:$C$1005,$C776,Con_ve!$I$6:$I$1005,"Em negociação",Con_ve!$Q$6:$Q$1005,Cad_cl!BK$5)))</f>
        <v/>
      </c>
      <c r="BL776" s="134" t="str">
        <f>IF(ISERR(IF($C776="","",SUMIFS(Con_ve!$F$6:$F$1005,Con_ve!$C$6:$C$1005,$C776,Con_ve!$I$6:$I$1005,"Em negociação",Con_ve!$Q$6:$Q$1005,Cad_cl!BL$5))),"",IF($C776="","",SUMIFS(Con_ve!$F$6:$F$1005,Con_ve!$C$6:$C$1005,$C776,Con_ve!$I$6:$I$1005,"Em negociação",Con_ve!$Q$6:$Q$1005,Cad_cl!BL$5)))</f>
        <v/>
      </c>
      <c r="BM776" s="134" t="str">
        <f>IF(ISERR(IF($C776="","",SUMIFS(Con_ve!$F$6:$F$1005,Con_ve!$C$6:$C$1005,$C776,Con_ve!$I$6:$I$1005,"Em negociação",Con_ve!$Q$6:$Q$1005,Cad_cl!BM$5))),"",IF($C776="","",SUMIFS(Con_ve!$F$6:$F$1005,Con_ve!$C$6:$C$1005,$C776,Con_ve!$I$6:$I$1005,"Em negociação",Con_ve!$Q$6:$Q$1005,Cad_cl!BM$5)))</f>
        <v/>
      </c>
      <c r="BN776" s="134" t="str">
        <f>IF(ISERR(IF($C776="","",SUMIFS(Con_ve!$F$6:$F$1005,Con_ve!$C$6:$C$1005,$C776,Con_ve!$I$6:$I$1005,"Em negociação",Con_ve!$Q$6:$Q$1005,Cad_cl!BN$5))),"",IF($C776="","",SUMIFS(Con_ve!$F$6:$F$1005,Con_ve!$C$6:$C$1005,$C776,Con_ve!$I$6:$I$1005,"Em negociação",Con_ve!$Q$6:$Q$1005,Cad_cl!BN$5)))</f>
        <v/>
      </c>
      <c r="BO776" s="134" t="str">
        <f>IF(ISERR(IF($C776="","",SUMIFS(Con_ve!$F$6:$F$1005,Con_ve!$C$6:$C$1005,$C776,Con_ve!$I$6:$I$1005,"Em negociação",Con_ve!$Q$6:$Q$1005,Cad_cl!BO$5))),"",IF($C776="","",SUMIFS(Con_ve!$F$6:$F$1005,Con_ve!$C$6:$C$1005,$C776,Con_ve!$I$6:$I$1005,"Em negociação",Con_ve!$Q$6:$Q$1005,Cad_cl!BO$5)))</f>
        <v/>
      </c>
      <c r="BP776" s="134">
        <f t="shared" si="37"/>
        <v>0</v>
      </c>
      <c r="BR776" s="125" t="str">
        <f>IF(ISERR(IF(AND($I776=Re_lo!$E$5,BR$5=VLOOKUP(Re_lo!$H$5,Re_lo!$N$5:$O$16,2,0)),AP776,"")),"",IF(AND($I776=Re_lo!$E$5,BR$5=VLOOKUP(Re_lo!$H$5,Re_lo!$N$5:$O$16,2,0)),AP776,""))</f>
        <v/>
      </c>
      <c r="BS776" s="125" t="str">
        <f>IF(ISERR(IF(AND($I776=Re_lo!$E$5,BS$5=VLOOKUP(Re_lo!$H$5,Re_lo!$N$5:$O$16,2,0)),AQ776,"")),"",IF(AND($I776=Re_lo!$E$5,BS$5=VLOOKUP(Re_lo!$H$5,Re_lo!$N$5:$O$16,2,0)),AQ776,""))</f>
        <v/>
      </c>
      <c r="BT776" s="125" t="str">
        <f>IF(ISERR(IF(AND($I776=Re_lo!$E$5,BT$5=VLOOKUP(Re_lo!$H$5,Re_lo!$N$5:$O$16,2,0)),AR776,"")),"",IF(AND($I776=Re_lo!$E$5,BT$5=VLOOKUP(Re_lo!$H$5,Re_lo!$N$5:$O$16,2,0)),AR776,""))</f>
        <v/>
      </c>
      <c r="BU776" s="125" t="str">
        <f>IF(ISERR(IF(AND($I776=Re_lo!$E$5,BU$5=VLOOKUP(Re_lo!$H$5,Re_lo!$N$5:$O$16,2,0)),AS776,"")),"",IF(AND($I776=Re_lo!$E$5,BU$5=VLOOKUP(Re_lo!$H$5,Re_lo!$N$5:$O$16,2,0)),AS776,""))</f>
        <v/>
      </c>
      <c r="BV776" s="125" t="str">
        <f>IF(ISERR(IF(AND($I776=Re_lo!$E$5,BV$5=VLOOKUP(Re_lo!$H$5,Re_lo!$N$5:$O$16,2,0)),AT776,"")),"",IF(AND($I776=Re_lo!$E$5,BV$5=VLOOKUP(Re_lo!$H$5,Re_lo!$N$5:$O$16,2,0)),AT776,""))</f>
        <v/>
      </c>
      <c r="BW776" s="125" t="str">
        <f>IF(ISERR(IF(AND($I776=Re_lo!$E$5,BW$5=VLOOKUP(Re_lo!$H$5,Re_lo!$N$5:$O$16,2,0)),AU776,"")),"",IF(AND($I776=Re_lo!$E$5,BW$5=VLOOKUP(Re_lo!$H$5,Re_lo!$N$5:$O$16,2,0)),AU776,""))</f>
        <v/>
      </c>
      <c r="BX776" s="125" t="str">
        <f>IF(ISERR(IF(AND($I776=Re_lo!$E$5,BX$5=VLOOKUP(Re_lo!$H$5,Re_lo!$N$5:$O$16,2,0)),AV776,"")),"",IF(AND($I776=Re_lo!$E$5,BX$5=VLOOKUP(Re_lo!$H$5,Re_lo!$N$5:$O$16,2,0)),AV776,""))</f>
        <v/>
      </c>
      <c r="BY776" s="125" t="str">
        <f>IF(ISERR(IF(AND($I776=Re_lo!$E$5,BY$5=VLOOKUP(Re_lo!$H$5,Re_lo!$N$5:$O$16,2,0)),AW776,"")),"",IF(AND($I776=Re_lo!$E$5,BY$5=VLOOKUP(Re_lo!$H$5,Re_lo!$N$5:$O$16,2,0)),AW776,""))</f>
        <v/>
      </c>
      <c r="BZ776" s="125" t="str">
        <f>IF(ISERR(IF(AND($I776=Re_lo!$E$5,BZ$5=VLOOKUP(Re_lo!$H$5,Re_lo!$N$5:$O$16,2,0)),AX776,"")),"",IF(AND($I776=Re_lo!$E$5,BZ$5=VLOOKUP(Re_lo!$H$5,Re_lo!$N$5:$O$16,2,0)),AX776,""))</f>
        <v/>
      </c>
      <c r="CA776" s="125" t="str">
        <f>IF(ISERR(IF(AND($I776=Re_lo!$E$5,CA$5=VLOOKUP(Re_lo!$H$5,Re_lo!$N$5:$O$16,2,0)),AY776,"")),"",IF(AND($I776=Re_lo!$E$5,CA$5=VLOOKUP(Re_lo!$H$5,Re_lo!$N$5:$O$16,2,0)),AY776,""))</f>
        <v/>
      </c>
      <c r="CB776" s="125" t="str">
        <f>IF(ISERR(IF(AND($I776=Re_lo!$E$5,CB$5=VLOOKUP(Re_lo!$H$5,Re_lo!$N$5:$O$16,2,0)),AZ776,"")),"",IF(AND($I776=Re_lo!$E$5,CB$5=VLOOKUP(Re_lo!$H$5,Re_lo!$N$5:$O$16,2,0)),AZ776,""))</f>
        <v/>
      </c>
      <c r="CC776" s="125" t="str">
        <f>IF(ISERR(IF(AND($I776=Re_lo!$E$5,CC$5=VLOOKUP(Re_lo!$H$5,Re_lo!$N$5:$O$16,2,0)),BA776,"")),"",IF(AND($I776=Re_lo!$E$5,CC$5=VLOOKUP(Re_lo!$H$5,Re_lo!$N$5:$O$16,2,0)),BA776,""))</f>
        <v/>
      </c>
      <c r="CD776" s="125" t="str">
        <f>IF(ISERR(IF(AND($I776=Re_lo!$E$5,CD$5=VLOOKUP(Re_lo!$H$5,Re_lo!$N$5:$O$16,2,0)),BB776,"")),"",IF(AND($I776=Re_lo!$E$5,CD$5=VLOOKUP(Re_lo!$H$5,Re_lo!$N$5:$O$16,2,0)),BB776,""))</f>
        <v/>
      </c>
      <c r="CF776" s="125" t="str">
        <f>IF($C776="","",COUNTIFS(Con_ve!$C$6:$C$1005,$C776,Con_ve!$Q$6:$Q$1005,Cad_cl!CF$5))</f>
        <v/>
      </c>
      <c r="CG776" s="125" t="str">
        <f>IF($C776="","",COUNTIFS(Con_ve!$C$6:$C$1005,$C776,Con_ve!$Q$6:$Q$1005,Cad_cl!CG$5))</f>
        <v/>
      </c>
      <c r="CH776" s="125" t="str">
        <f>IF($C776="","",COUNTIFS(Con_ve!$C$6:$C$1005,$C776,Con_ve!$Q$6:$Q$1005,Cad_cl!CH$5))</f>
        <v/>
      </c>
      <c r="CI776" s="125" t="str">
        <f>IF($C776="","",COUNTIFS(Con_ve!$C$6:$C$1005,$C776,Con_ve!$Q$6:$Q$1005,Cad_cl!CI$5))</f>
        <v/>
      </c>
      <c r="CJ776" s="125" t="str">
        <f>IF($C776="","",COUNTIFS(Con_ve!$C$6:$C$1005,$C776,Con_ve!$Q$6:$Q$1005,Cad_cl!CJ$5))</f>
        <v/>
      </c>
      <c r="CK776" s="125" t="str">
        <f>IF($C776="","",COUNTIFS(Con_ve!$C$6:$C$1005,$C776,Con_ve!$Q$6:$Q$1005,Cad_cl!CK$5))</f>
        <v/>
      </c>
      <c r="CL776" s="125" t="str">
        <f>IF($C776="","",COUNTIFS(Con_ve!$C$6:$C$1005,$C776,Con_ve!$Q$6:$Q$1005,Cad_cl!CL$5))</f>
        <v/>
      </c>
      <c r="CM776" s="125" t="str">
        <f>IF($C776="","",COUNTIFS(Con_ve!$C$6:$C$1005,$C776,Con_ve!$Q$6:$Q$1005,Cad_cl!CM$5))</f>
        <v/>
      </c>
      <c r="CN776" s="125" t="str">
        <f>IF($C776="","",COUNTIFS(Con_ve!$C$6:$C$1005,$C776,Con_ve!$Q$6:$Q$1005,Cad_cl!CN$5))</f>
        <v/>
      </c>
      <c r="CO776" s="125" t="str">
        <f>IF($C776="","",COUNTIFS(Con_ve!$C$6:$C$1005,$C776,Con_ve!$Q$6:$Q$1005,Cad_cl!CO$5))</f>
        <v/>
      </c>
      <c r="CP776" s="125" t="str">
        <f>IF($C776="","",COUNTIFS(Con_ve!$C$6:$C$1005,$C776,Con_ve!$Q$6:$Q$1005,Cad_cl!CP$5))</f>
        <v/>
      </c>
      <c r="CQ776" s="125" t="str">
        <f>IF($C776="","",COUNTIFS(Con_ve!$C$6:$C$1005,$C776,Con_ve!$Q$6:$Q$1005,Cad_cl!CQ$5))</f>
        <v/>
      </c>
      <c r="CR776" s="125">
        <f t="shared" si="38"/>
        <v>0</v>
      </c>
    </row>
    <row r="777" spans="3:96" ht="30" customHeight="1">
      <c r="C777" s="153"/>
      <c r="D777" s="153"/>
      <c r="E777" s="154"/>
      <c r="F777" s="153"/>
      <c r="G777" s="155"/>
      <c r="H777" s="153"/>
      <c r="I777" s="153"/>
      <c r="J777" s="132" t="s">
        <v>309</v>
      </c>
      <c r="K777" s="133" t="s">
        <v>309</v>
      </c>
      <c r="L777" s="153"/>
      <c r="M777" s="153"/>
      <c r="N777" s="153"/>
      <c r="O777" s="153"/>
      <c r="P777" s="153"/>
      <c r="Q777" s="153"/>
      <c r="AP777" s="134" t="str">
        <f>IF(ISERR(IF($C777="","",SUMIFS(Con_ve!$F$6:$F$1005,Con_ve!$C$6:$C$1005,$C777,Con_ve!$I$6:$I$1005,"Fechada",Con_ve!$Q$6:$Q$1005,Cad_cl!AP$5))),"",IF($C777="","",SUMIFS(Con_ve!$F$6:$F$1005,Con_ve!$C$6:$C$1005,$C777,Con_ve!$I$6:$I$1005,"Fechada",Con_ve!$Q$6:$Q$1005,Cad_cl!AP$5)))</f>
        <v/>
      </c>
      <c r="AQ777" s="134" t="str">
        <f>IF(ISERR(IF($C777="","",SUMIFS(Con_ve!$F$6:$F$1005,Con_ve!$C$6:$C$1005,$C777,Con_ve!$I$6:$I$1005,"Fechada",Con_ve!$Q$6:$Q$1005,Cad_cl!AQ$5))),"",IF($C777="","",SUMIFS(Con_ve!$F$6:$F$1005,Con_ve!$C$6:$C$1005,$C777,Con_ve!$I$6:$I$1005,"Fechada",Con_ve!$Q$6:$Q$1005,Cad_cl!AQ$5)))</f>
        <v/>
      </c>
      <c r="AR777" s="134" t="str">
        <f>IF(ISERR(IF($C777="","",SUMIFS(Con_ve!$F$6:$F$1005,Con_ve!$C$6:$C$1005,$C777,Con_ve!$I$6:$I$1005,"Fechada",Con_ve!$Q$6:$Q$1005,Cad_cl!AR$5))),"",IF($C777="","",SUMIFS(Con_ve!$F$6:$F$1005,Con_ve!$C$6:$C$1005,$C777,Con_ve!$I$6:$I$1005,"Fechada",Con_ve!$Q$6:$Q$1005,Cad_cl!AR$5)))</f>
        <v/>
      </c>
      <c r="AS777" s="134" t="str">
        <f>IF(ISERR(IF($C777="","",SUMIFS(Con_ve!$F$6:$F$1005,Con_ve!$C$6:$C$1005,$C777,Con_ve!$I$6:$I$1005,"Fechada",Con_ve!$Q$6:$Q$1005,Cad_cl!AS$5))),"",IF($C777="","",SUMIFS(Con_ve!$F$6:$F$1005,Con_ve!$C$6:$C$1005,$C777,Con_ve!$I$6:$I$1005,"Fechada",Con_ve!$Q$6:$Q$1005,Cad_cl!AS$5)))</f>
        <v/>
      </c>
      <c r="AT777" s="134" t="str">
        <f>IF(ISERR(IF($C777="","",SUMIFS(Con_ve!$F$6:$F$1005,Con_ve!$C$6:$C$1005,$C777,Con_ve!$I$6:$I$1005,"Fechada",Con_ve!$Q$6:$Q$1005,Cad_cl!AT$5))),"",IF($C777="","",SUMIFS(Con_ve!$F$6:$F$1005,Con_ve!$C$6:$C$1005,$C777,Con_ve!$I$6:$I$1005,"Fechada",Con_ve!$Q$6:$Q$1005,Cad_cl!AT$5)))</f>
        <v/>
      </c>
      <c r="AU777" s="134" t="str">
        <f>IF(ISERR(IF($C777="","",SUMIFS(Con_ve!$F$6:$F$1005,Con_ve!$C$6:$C$1005,$C777,Con_ve!$I$6:$I$1005,"Fechada",Con_ve!$Q$6:$Q$1005,Cad_cl!AU$5))),"",IF($C777="","",SUMIFS(Con_ve!$F$6:$F$1005,Con_ve!$C$6:$C$1005,$C777,Con_ve!$I$6:$I$1005,"Fechada",Con_ve!$Q$6:$Q$1005,Cad_cl!AU$5)))</f>
        <v/>
      </c>
      <c r="AV777" s="134" t="str">
        <f>IF(ISERR(IF($C777="","",SUMIFS(Con_ve!$F$6:$F$1005,Con_ve!$C$6:$C$1005,$C777,Con_ve!$I$6:$I$1005,"Fechada",Con_ve!$Q$6:$Q$1005,Cad_cl!AV$5))),"",IF($C777="","",SUMIFS(Con_ve!$F$6:$F$1005,Con_ve!$C$6:$C$1005,$C777,Con_ve!$I$6:$I$1005,"Fechada",Con_ve!$Q$6:$Q$1005,Cad_cl!AV$5)))</f>
        <v/>
      </c>
      <c r="AW777" s="134" t="str">
        <f>IF(ISERR(IF($C777="","",SUMIFS(Con_ve!$F$6:$F$1005,Con_ve!$C$6:$C$1005,$C777,Con_ve!$I$6:$I$1005,"Fechada",Con_ve!$Q$6:$Q$1005,Cad_cl!AW$5))),"",IF($C777="","",SUMIFS(Con_ve!$F$6:$F$1005,Con_ve!$C$6:$C$1005,$C777,Con_ve!$I$6:$I$1005,"Fechada",Con_ve!$Q$6:$Q$1005,Cad_cl!AW$5)))</f>
        <v/>
      </c>
      <c r="AX777" s="134" t="str">
        <f>IF(ISERR(IF($C777="","",SUMIFS(Con_ve!$F$6:$F$1005,Con_ve!$C$6:$C$1005,$C777,Con_ve!$I$6:$I$1005,"Fechada",Con_ve!$Q$6:$Q$1005,Cad_cl!AX$5))),"",IF($C777="","",SUMIFS(Con_ve!$F$6:$F$1005,Con_ve!$C$6:$C$1005,$C777,Con_ve!$I$6:$I$1005,"Fechada",Con_ve!$Q$6:$Q$1005,Cad_cl!AX$5)))</f>
        <v/>
      </c>
      <c r="AY777" s="134" t="str">
        <f>IF(ISERR(IF($C777="","",SUMIFS(Con_ve!$F$6:$F$1005,Con_ve!$C$6:$C$1005,$C777,Con_ve!$I$6:$I$1005,"Fechada",Con_ve!$Q$6:$Q$1005,Cad_cl!AY$5))),"",IF($C777="","",SUMIFS(Con_ve!$F$6:$F$1005,Con_ve!$C$6:$C$1005,$C777,Con_ve!$I$6:$I$1005,"Fechada",Con_ve!$Q$6:$Q$1005,Cad_cl!AY$5)))</f>
        <v/>
      </c>
      <c r="AZ777" s="134" t="str">
        <f>IF(ISERR(IF($C777="","",SUMIFS(Con_ve!$F$6:$F$1005,Con_ve!$C$6:$C$1005,$C777,Con_ve!$I$6:$I$1005,"Fechada",Con_ve!$Q$6:$Q$1005,Cad_cl!AZ$5))),"",IF($C777="","",SUMIFS(Con_ve!$F$6:$F$1005,Con_ve!$C$6:$C$1005,$C777,Con_ve!$I$6:$I$1005,"Fechada",Con_ve!$Q$6:$Q$1005,Cad_cl!AZ$5)))</f>
        <v/>
      </c>
      <c r="BA777" s="134" t="str">
        <f>IF(ISERR(IF($C777="","",SUMIFS(Con_ve!$F$6:$F$1005,Con_ve!$C$6:$C$1005,$C777,Con_ve!$I$6:$I$1005,"Fechada",Con_ve!$Q$6:$Q$1005,Cad_cl!BA$5))),"",IF($C777="","",SUMIFS(Con_ve!$F$6:$F$1005,Con_ve!$C$6:$C$1005,$C777,Con_ve!$I$6:$I$1005,"Fechada",Con_ve!$Q$6:$Q$1005,Cad_cl!BA$5)))</f>
        <v/>
      </c>
      <c r="BB777" s="134">
        <f t="shared" si="36"/>
        <v>0</v>
      </c>
      <c r="BD777" s="134" t="str">
        <f>IF(ISERR(IF($C777="","",SUMIFS(Con_ve!$F$6:$F$1005,Con_ve!$C$6:$C$1005,$C777,Con_ve!$I$6:$I$1005,"Em negociação",Con_ve!$Q$6:$Q$1005,Cad_cl!BD$5))),"",IF($C777="","",SUMIFS(Con_ve!$F$6:$F$1005,Con_ve!$C$6:$C$1005,$C777,Con_ve!$I$6:$I$1005,"Em negociação",Con_ve!$Q$6:$Q$1005,Cad_cl!BD$5)))</f>
        <v/>
      </c>
      <c r="BE777" s="134" t="str">
        <f>IF(ISERR(IF($C777="","",SUMIFS(Con_ve!$F$6:$F$1005,Con_ve!$C$6:$C$1005,$C777,Con_ve!$I$6:$I$1005,"Em negociação",Con_ve!$Q$6:$Q$1005,Cad_cl!BE$5))),"",IF($C777="","",SUMIFS(Con_ve!$F$6:$F$1005,Con_ve!$C$6:$C$1005,$C777,Con_ve!$I$6:$I$1005,"Em negociação",Con_ve!$Q$6:$Q$1005,Cad_cl!BE$5)))</f>
        <v/>
      </c>
      <c r="BF777" s="134" t="str">
        <f>IF(ISERR(IF($C777="","",SUMIFS(Con_ve!$F$6:$F$1005,Con_ve!$C$6:$C$1005,$C777,Con_ve!$I$6:$I$1005,"Em negociação",Con_ve!$Q$6:$Q$1005,Cad_cl!BF$5))),"",IF($C777="","",SUMIFS(Con_ve!$F$6:$F$1005,Con_ve!$C$6:$C$1005,$C777,Con_ve!$I$6:$I$1005,"Em negociação",Con_ve!$Q$6:$Q$1005,Cad_cl!BF$5)))</f>
        <v/>
      </c>
      <c r="BG777" s="134" t="str">
        <f>IF(ISERR(IF($C777="","",SUMIFS(Con_ve!$F$6:$F$1005,Con_ve!$C$6:$C$1005,$C777,Con_ve!$I$6:$I$1005,"Em negociação",Con_ve!$Q$6:$Q$1005,Cad_cl!BG$5))),"",IF($C777="","",SUMIFS(Con_ve!$F$6:$F$1005,Con_ve!$C$6:$C$1005,$C777,Con_ve!$I$6:$I$1005,"Em negociação",Con_ve!$Q$6:$Q$1005,Cad_cl!BG$5)))</f>
        <v/>
      </c>
      <c r="BH777" s="134" t="str">
        <f>IF(ISERR(IF($C777="","",SUMIFS(Con_ve!$F$6:$F$1005,Con_ve!$C$6:$C$1005,$C777,Con_ve!$I$6:$I$1005,"Em negociação",Con_ve!$Q$6:$Q$1005,Cad_cl!BH$5))),"",IF($C777="","",SUMIFS(Con_ve!$F$6:$F$1005,Con_ve!$C$6:$C$1005,$C777,Con_ve!$I$6:$I$1005,"Em negociação",Con_ve!$Q$6:$Q$1005,Cad_cl!BH$5)))</f>
        <v/>
      </c>
      <c r="BI777" s="134" t="str">
        <f>IF(ISERR(IF($C777="","",SUMIFS(Con_ve!$F$6:$F$1005,Con_ve!$C$6:$C$1005,$C777,Con_ve!$I$6:$I$1005,"Em negociação",Con_ve!$Q$6:$Q$1005,Cad_cl!BI$5))),"",IF($C777="","",SUMIFS(Con_ve!$F$6:$F$1005,Con_ve!$C$6:$C$1005,$C777,Con_ve!$I$6:$I$1005,"Em negociação",Con_ve!$Q$6:$Q$1005,Cad_cl!BI$5)))</f>
        <v/>
      </c>
      <c r="BJ777" s="134" t="str">
        <f>IF(ISERR(IF($C777="","",SUMIFS(Con_ve!$F$6:$F$1005,Con_ve!$C$6:$C$1005,$C777,Con_ve!$I$6:$I$1005,"Em negociação",Con_ve!$Q$6:$Q$1005,Cad_cl!BJ$5))),"",IF($C777="","",SUMIFS(Con_ve!$F$6:$F$1005,Con_ve!$C$6:$C$1005,$C777,Con_ve!$I$6:$I$1005,"Em negociação",Con_ve!$Q$6:$Q$1005,Cad_cl!BJ$5)))</f>
        <v/>
      </c>
      <c r="BK777" s="134" t="str">
        <f>IF(ISERR(IF($C777="","",SUMIFS(Con_ve!$F$6:$F$1005,Con_ve!$C$6:$C$1005,$C777,Con_ve!$I$6:$I$1005,"Em negociação",Con_ve!$Q$6:$Q$1005,Cad_cl!BK$5))),"",IF($C777="","",SUMIFS(Con_ve!$F$6:$F$1005,Con_ve!$C$6:$C$1005,$C777,Con_ve!$I$6:$I$1005,"Em negociação",Con_ve!$Q$6:$Q$1005,Cad_cl!BK$5)))</f>
        <v/>
      </c>
      <c r="BL777" s="134" t="str">
        <f>IF(ISERR(IF($C777="","",SUMIFS(Con_ve!$F$6:$F$1005,Con_ve!$C$6:$C$1005,$C777,Con_ve!$I$6:$I$1005,"Em negociação",Con_ve!$Q$6:$Q$1005,Cad_cl!BL$5))),"",IF($C777="","",SUMIFS(Con_ve!$F$6:$F$1005,Con_ve!$C$6:$C$1005,$C777,Con_ve!$I$6:$I$1005,"Em negociação",Con_ve!$Q$6:$Q$1005,Cad_cl!BL$5)))</f>
        <v/>
      </c>
      <c r="BM777" s="134" t="str">
        <f>IF(ISERR(IF($C777="","",SUMIFS(Con_ve!$F$6:$F$1005,Con_ve!$C$6:$C$1005,$C777,Con_ve!$I$6:$I$1005,"Em negociação",Con_ve!$Q$6:$Q$1005,Cad_cl!BM$5))),"",IF($C777="","",SUMIFS(Con_ve!$F$6:$F$1005,Con_ve!$C$6:$C$1005,$C777,Con_ve!$I$6:$I$1005,"Em negociação",Con_ve!$Q$6:$Q$1005,Cad_cl!BM$5)))</f>
        <v/>
      </c>
      <c r="BN777" s="134" t="str">
        <f>IF(ISERR(IF($C777="","",SUMIFS(Con_ve!$F$6:$F$1005,Con_ve!$C$6:$C$1005,$C777,Con_ve!$I$6:$I$1005,"Em negociação",Con_ve!$Q$6:$Q$1005,Cad_cl!BN$5))),"",IF($C777="","",SUMIFS(Con_ve!$F$6:$F$1005,Con_ve!$C$6:$C$1005,$C777,Con_ve!$I$6:$I$1005,"Em negociação",Con_ve!$Q$6:$Q$1005,Cad_cl!BN$5)))</f>
        <v/>
      </c>
      <c r="BO777" s="134" t="str">
        <f>IF(ISERR(IF($C777="","",SUMIFS(Con_ve!$F$6:$F$1005,Con_ve!$C$6:$C$1005,$C777,Con_ve!$I$6:$I$1005,"Em negociação",Con_ve!$Q$6:$Q$1005,Cad_cl!BO$5))),"",IF($C777="","",SUMIFS(Con_ve!$F$6:$F$1005,Con_ve!$C$6:$C$1005,$C777,Con_ve!$I$6:$I$1005,"Em negociação",Con_ve!$Q$6:$Q$1005,Cad_cl!BO$5)))</f>
        <v/>
      </c>
      <c r="BP777" s="134">
        <f t="shared" si="37"/>
        <v>0</v>
      </c>
      <c r="BR777" s="125" t="str">
        <f>IF(ISERR(IF(AND($I777=Re_lo!$E$5,BR$5=VLOOKUP(Re_lo!$H$5,Re_lo!$N$5:$O$16,2,0)),AP777,"")),"",IF(AND($I777=Re_lo!$E$5,BR$5=VLOOKUP(Re_lo!$H$5,Re_lo!$N$5:$O$16,2,0)),AP777,""))</f>
        <v/>
      </c>
      <c r="BS777" s="125" t="str">
        <f>IF(ISERR(IF(AND($I777=Re_lo!$E$5,BS$5=VLOOKUP(Re_lo!$H$5,Re_lo!$N$5:$O$16,2,0)),AQ777,"")),"",IF(AND($I777=Re_lo!$E$5,BS$5=VLOOKUP(Re_lo!$H$5,Re_lo!$N$5:$O$16,2,0)),AQ777,""))</f>
        <v/>
      </c>
      <c r="BT777" s="125" t="str">
        <f>IF(ISERR(IF(AND($I777=Re_lo!$E$5,BT$5=VLOOKUP(Re_lo!$H$5,Re_lo!$N$5:$O$16,2,0)),AR777,"")),"",IF(AND($I777=Re_lo!$E$5,BT$5=VLOOKUP(Re_lo!$H$5,Re_lo!$N$5:$O$16,2,0)),AR777,""))</f>
        <v/>
      </c>
      <c r="BU777" s="125" t="str">
        <f>IF(ISERR(IF(AND($I777=Re_lo!$E$5,BU$5=VLOOKUP(Re_lo!$H$5,Re_lo!$N$5:$O$16,2,0)),AS777,"")),"",IF(AND($I777=Re_lo!$E$5,BU$5=VLOOKUP(Re_lo!$H$5,Re_lo!$N$5:$O$16,2,0)),AS777,""))</f>
        <v/>
      </c>
      <c r="BV777" s="125" t="str">
        <f>IF(ISERR(IF(AND($I777=Re_lo!$E$5,BV$5=VLOOKUP(Re_lo!$H$5,Re_lo!$N$5:$O$16,2,0)),AT777,"")),"",IF(AND($I777=Re_lo!$E$5,BV$5=VLOOKUP(Re_lo!$H$5,Re_lo!$N$5:$O$16,2,0)),AT777,""))</f>
        <v/>
      </c>
      <c r="BW777" s="125" t="str">
        <f>IF(ISERR(IF(AND($I777=Re_lo!$E$5,BW$5=VLOOKUP(Re_lo!$H$5,Re_lo!$N$5:$O$16,2,0)),AU777,"")),"",IF(AND($I777=Re_lo!$E$5,BW$5=VLOOKUP(Re_lo!$H$5,Re_lo!$N$5:$O$16,2,0)),AU777,""))</f>
        <v/>
      </c>
      <c r="BX777" s="125" t="str">
        <f>IF(ISERR(IF(AND($I777=Re_lo!$E$5,BX$5=VLOOKUP(Re_lo!$H$5,Re_lo!$N$5:$O$16,2,0)),AV777,"")),"",IF(AND($I777=Re_lo!$E$5,BX$5=VLOOKUP(Re_lo!$H$5,Re_lo!$N$5:$O$16,2,0)),AV777,""))</f>
        <v/>
      </c>
      <c r="BY777" s="125" t="str">
        <f>IF(ISERR(IF(AND($I777=Re_lo!$E$5,BY$5=VLOOKUP(Re_lo!$H$5,Re_lo!$N$5:$O$16,2,0)),AW777,"")),"",IF(AND($I777=Re_lo!$E$5,BY$5=VLOOKUP(Re_lo!$H$5,Re_lo!$N$5:$O$16,2,0)),AW777,""))</f>
        <v/>
      </c>
      <c r="BZ777" s="125" t="str">
        <f>IF(ISERR(IF(AND($I777=Re_lo!$E$5,BZ$5=VLOOKUP(Re_lo!$H$5,Re_lo!$N$5:$O$16,2,0)),AX777,"")),"",IF(AND($I777=Re_lo!$E$5,BZ$5=VLOOKUP(Re_lo!$H$5,Re_lo!$N$5:$O$16,2,0)),AX777,""))</f>
        <v/>
      </c>
      <c r="CA777" s="125" t="str">
        <f>IF(ISERR(IF(AND($I777=Re_lo!$E$5,CA$5=VLOOKUP(Re_lo!$H$5,Re_lo!$N$5:$O$16,2,0)),AY777,"")),"",IF(AND($I777=Re_lo!$E$5,CA$5=VLOOKUP(Re_lo!$H$5,Re_lo!$N$5:$O$16,2,0)),AY777,""))</f>
        <v/>
      </c>
      <c r="CB777" s="125" t="str">
        <f>IF(ISERR(IF(AND($I777=Re_lo!$E$5,CB$5=VLOOKUP(Re_lo!$H$5,Re_lo!$N$5:$O$16,2,0)),AZ777,"")),"",IF(AND($I777=Re_lo!$E$5,CB$5=VLOOKUP(Re_lo!$H$5,Re_lo!$N$5:$O$16,2,0)),AZ777,""))</f>
        <v/>
      </c>
      <c r="CC777" s="125" t="str">
        <f>IF(ISERR(IF(AND($I777=Re_lo!$E$5,CC$5=VLOOKUP(Re_lo!$H$5,Re_lo!$N$5:$O$16,2,0)),BA777,"")),"",IF(AND($I777=Re_lo!$E$5,CC$5=VLOOKUP(Re_lo!$H$5,Re_lo!$N$5:$O$16,2,0)),BA777,""))</f>
        <v/>
      </c>
      <c r="CD777" s="125" t="str">
        <f>IF(ISERR(IF(AND($I777=Re_lo!$E$5,CD$5=VLOOKUP(Re_lo!$H$5,Re_lo!$N$5:$O$16,2,0)),BB777,"")),"",IF(AND($I777=Re_lo!$E$5,CD$5=VLOOKUP(Re_lo!$H$5,Re_lo!$N$5:$O$16,2,0)),BB777,""))</f>
        <v/>
      </c>
      <c r="CF777" s="125" t="str">
        <f>IF($C777="","",COUNTIFS(Con_ve!$C$6:$C$1005,$C777,Con_ve!$Q$6:$Q$1005,Cad_cl!CF$5))</f>
        <v/>
      </c>
      <c r="CG777" s="125" t="str">
        <f>IF($C777="","",COUNTIFS(Con_ve!$C$6:$C$1005,$C777,Con_ve!$Q$6:$Q$1005,Cad_cl!CG$5))</f>
        <v/>
      </c>
      <c r="CH777" s="125" t="str">
        <f>IF($C777="","",COUNTIFS(Con_ve!$C$6:$C$1005,$C777,Con_ve!$Q$6:$Q$1005,Cad_cl!CH$5))</f>
        <v/>
      </c>
      <c r="CI777" s="125" t="str">
        <f>IF($C777="","",COUNTIFS(Con_ve!$C$6:$C$1005,$C777,Con_ve!$Q$6:$Q$1005,Cad_cl!CI$5))</f>
        <v/>
      </c>
      <c r="CJ777" s="125" t="str">
        <f>IF($C777="","",COUNTIFS(Con_ve!$C$6:$C$1005,$C777,Con_ve!$Q$6:$Q$1005,Cad_cl!CJ$5))</f>
        <v/>
      </c>
      <c r="CK777" s="125" t="str">
        <f>IF($C777="","",COUNTIFS(Con_ve!$C$6:$C$1005,$C777,Con_ve!$Q$6:$Q$1005,Cad_cl!CK$5))</f>
        <v/>
      </c>
      <c r="CL777" s="125" t="str">
        <f>IF($C777="","",COUNTIFS(Con_ve!$C$6:$C$1005,$C777,Con_ve!$Q$6:$Q$1005,Cad_cl!CL$5))</f>
        <v/>
      </c>
      <c r="CM777" s="125" t="str">
        <f>IF($C777="","",COUNTIFS(Con_ve!$C$6:$C$1005,$C777,Con_ve!$Q$6:$Q$1005,Cad_cl!CM$5))</f>
        <v/>
      </c>
      <c r="CN777" s="125" t="str">
        <f>IF($C777="","",COUNTIFS(Con_ve!$C$6:$C$1005,$C777,Con_ve!$Q$6:$Q$1005,Cad_cl!CN$5))</f>
        <v/>
      </c>
      <c r="CO777" s="125" t="str">
        <f>IF($C777="","",COUNTIFS(Con_ve!$C$6:$C$1005,$C777,Con_ve!$Q$6:$Q$1005,Cad_cl!CO$5))</f>
        <v/>
      </c>
      <c r="CP777" s="125" t="str">
        <f>IF($C777="","",COUNTIFS(Con_ve!$C$6:$C$1005,$C777,Con_ve!$Q$6:$Q$1005,Cad_cl!CP$5))</f>
        <v/>
      </c>
      <c r="CQ777" s="125" t="str">
        <f>IF($C777="","",COUNTIFS(Con_ve!$C$6:$C$1005,$C777,Con_ve!$Q$6:$Q$1005,Cad_cl!CQ$5))</f>
        <v/>
      </c>
      <c r="CR777" s="125">
        <f t="shared" si="38"/>
        <v>0</v>
      </c>
    </row>
    <row r="778" spans="3:96" ht="30" customHeight="1">
      <c r="C778" s="153"/>
      <c r="D778" s="153"/>
      <c r="E778" s="154"/>
      <c r="F778" s="153"/>
      <c r="G778" s="155"/>
      <c r="H778" s="153"/>
      <c r="I778" s="153"/>
      <c r="J778" s="132" t="s">
        <v>309</v>
      </c>
      <c r="K778" s="133" t="s">
        <v>309</v>
      </c>
      <c r="L778" s="153"/>
      <c r="M778" s="153"/>
      <c r="N778" s="153"/>
      <c r="O778" s="153"/>
      <c r="P778" s="153"/>
      <c r="Q778" s="153"/>
      <c r="AP778" s="134" t="str">
        <f>IF(ISERR(IF($C778="","",SUMIFS(Con_ve!$F$6:$F$1005,Con_ve!$C$6:$C$1005,$C778,Con_ve!$I$6:$I$1005,"Fechada",Con_ve!$Q$6:$Q$1005,Cad_cl!AP$5))),"",IF($C778="","",SUMIFS(Con_ve!$F$6:$F$1005,Con_ve!$C$6:$C$1005,$C778,Con_ve!$I$6:$I$1005,"Fechada",Con_ve!$Q$6:$Q$1005,Cad_cl!AP$5)))</f>
        <v/>
      </c>
      <c r="AQ778" s="134" t="str">
        <f>IF(ISERR(IF($C778="","",SUMIFS(Con_ve!$F$6:$F$1005,Con_ve!$C$6:$C$1005,$C778,Con_ve!$I$6:$I$1005,"Fechada",Con_ve!$Q$6:$Q$1005,Cad_cl!AQ$5))),"",IF($C778="","",SUMIFS(Con_ve!$F$6:$F$1005,Con_ve!$C$6:$C$1005,$C778,Con_ve!$I$6:$I$1005,"Fechada",Con_ve!$Q$6:$Q$1005,Cad_cl!AQ$5)))</f>
        <v/>
      </c>
      <c r="AR778" s="134" t="str">
        <f>IF(ISERR(IF($C778="","",SUMIFS(Con_ve!$F$6:$F$1005,Con_ve!$C$6:$C$1005,$C778,Con_ve!$I$6:$I$1005,"Fechada",Con_ve!$Q$6:$Q$1005,Cad_cl!AR$5))),"",IF($C778="","",SUMIFS(Con_ve!$F$6:$F$1005,Con_ve!$C$6:$C$1005,$C778,Con_ve!$I$6:$I$1005,"Fechada",Con_ve!$Q$6:$Q$1005,Cad_cl!AR$5)))</f>
        <v/>
      </c>
      <c r="AS778" s="134" t="str">
        <f>IF(ISERR(IF($C778="","",SUMIFS(Con_ve!$F$6:$F$1005,Con_ve!$C$6:$C$1005,$C778,Con_ve!$I$6:$I$1005,"Fechada",Con_ve!$Q$6:$Q$1005,Cad_cl!AS$5))),"",IF($C778="","",SUMIFS(Con_ve!$F$6:$F$1005,Con_ve!$C$6:$C$1005,$C778,Con_ve!$I$6:$I$1005,"Fechada",Con_ve!$Q$6:$Q$1005,Cad_cl!AS$5)))</f>
        <v/>
      </c>
      <c r="AT778" s="134" t="str">
        <f>IF(ISERR(IF($C778="","",SUMIFS(Con_ve!$F$6:$F$1005,Con_ve!$C$6:$C$1005,$C778,Con_ve!$I$6:$I$1005,"Fechada",Con_ve!$Q$6:$Q$1005,Cad_cl!AT$5))),"",IF($C778="","",SUMIFS(Con_ve!$F$6:$F$1005,Con_ve!$C$6:$C$1005,$C778,Con_ve!$I$6:$I$1005,"Fechada",Con_ve!$Q$6:$Q$1005,Cad_cl!AT$5)))</f>
        <v/>
      </c>
      <c r="AU778" s="134" t="str">
        <f>IF(ISERR(IF($C778="","",SUMIFS(Con_ve!$F$6:$F$1005,Con_ve!$C$6:$C$1005,$C778,Con_ve!$I$6:$I$1005,"Fechada",Con_ve!$Q$6:$Q$1005,Cad_cl!AU$5))),"",IF($C778="","",SUMIFS(Con_ve!$F$6:$F$1005,Con_ve!$C$6:$C$1005,$C778,Con_ve!$I$6:$I$1005,"Fechada",Con_ve!$Q$6:$Q$1005,Cad_cl!AU$5)))</f>
        <v/>
      </c>
      <c r="AV778" s="134" t="str">
        <f>IF(ISERR(IF($C778="","",SUMIFS(Con_ve!$F$6:$F$1005,Con_ve!$C$6:$C$1005,$C778,Con_ve!$I$6:$I$1005,"Fechada",Con_ve!$Q$6:$Q$1005,Cad_cl!AV$5))),"",IF($C778="","",SUMIFS(Con_ve!$F$6:$F$1005,Con_ve!$C$6:$C$1005,$C778,Con_ve!$I$6:$I$1005,"Fechada",Con_ve!$Q$6:$Q$1005,Cad_cl!AV$5)))</f>
        <v/>
      </c>
      <c r="AW778" s="134" t="str">
        <f>IF(ISERR(IF($C778="","",SUMIFS(Con_ve!$F$6:$F$1005,Con_ve!$C$6:$C$1005,$C778,Con_ve!$I$6:$I$1005,"Fechada",Con_ve!$Q$6:$Q$1005,Cad_cl!AW$5))),"",IF($C778="","",SUMIFS(Con_ve!$F$6:$F$1005,Con_ve!$C$6:$C$1005,$C778,Con_ve!$I$6:$I$1005,"Fechada",Con_ve!$Q$6:$Q$1005,Cad_cl!AW$5)))</f>
        <v/>
      </c>
      <c r="AX778" s="134" t="str">
        <f>IF(ISERR(IF($C778="","",SUMIFS(Con_ve!$F$6:$F$1005,Con_ve!$C$6:$C$1005,$C778,Con_ve!$I$6:$I$1005,"Fechada",Con_ve!$Q$6:$Q$1005,Cad_cl!AX$5))),"",IF($C778="","",SUMIFS(Con_ve!$F$6:$F$1005,Con_ve!$C$6:$C$1005,$C778,Con_ve!$I$6:$I$1005,"Fechada",Con_ve!$Q$6:$Q$1005,Cad_cl!AX$5)))</f>
        <v/>
      </c>
      <c r="AY778" s="134" t="str">
        <f>IF(ISERR(IF($C778="","",SUMIFS(Con_ve!$F$6:$F$1005,Con_ve!$C$6:$C$1005,$C778,Con_ve!$I$6:$I$1005,"Fechada",Con_ve!$Q$6:$Q$1005,Cad_cl!AY$5))),"",IF($C778="","",SUMIFS(Con_ve!$F$6:$F$1005,Con_ve!$C$6:$C$1005,$C778,Con_ve!$I$6:$I$1005,"Fechada",Con_ve!$Q$6:$Q$1005,Cad_cl!AY$5)))</f>
        <v/>
      </c>
      <c r="AZ778" s="134" t="str">
        <f>IF(ISERR(IF($C778="","",SUMIFS(Con_ve!$F$6:$F$1005,Con_ve!$C$6:$C$1005,$C778,Con_ve!$I$6:$I$1005,"Fechada",Con_ve!$Q$6:$Q$1005,Cad_cl!AZ$5))),"",IF($C778="","",SUMIFS(Con_ve!$F$6:$F$1005,Con_ve!$C$6:$C$1005,$C778,Con_ve!$I$6:$I$1005,"Fechada",Con_ve!$Q$6:$Q$1005,Cad_cl!AZ$5)))</f>
        <v/>
      </c>
      <c r="BA778" s="134" t="str">
        <f>IF(ISERR(IF($C778="","",SUMIFS(Con_ve!$F$6:$F$1005,Con_ve!$C$6:$C$1005,$C778,Con_ve!$I$6:$I$1005,"Fechada",Con_ve!$Q$6:$Q$1005,Cad_cl!BA$5))),"",IF($C778="","",SUMIFS(Con_ve!$F$6:$F$1005,Con_ve!$C$6:$C$1005,$C778,Con_ve!$I$6:$I$1005,"Fechada",Con_ve!$Q$6:$Q$1005,Cad_cl!BA$5)))</f>
        <v/>
      </c>
      <c r="BB778" s="134">
        <f t="shared" si="36"/>
        <v>0</v>
      </c>
      <c r="BD778" s="134" t="str">
        <f>IF(ISERR(IF($C778="","",SUMIFS(Con_ve!$F$6:$F$1005,Con_ve!$C$6:$C$1005,$C778,Con_ve!$I$6:$I$1005,"Em negociação",Con_ve!$Q$6:$Q$1005,Cad_cl!BD$5))),"",IF($C778="","",SUMIFS(Con_ve!$F$6:$F$1005,Con_ve!$C$6:$C$1005,$C778,Con_ve!$I$6:$I$1005,"Em negociação",Con_ve!$Q$6:$Q$1005,Cad_cl!BD$5)))</f>
        <v/>
      </c>
      <c r="BE778" s="134" t="str">
        <f>IF(ISERR(IF($C778="","",SUMIFS(Con_ve!$F$6:$F$1005,Con_ve!$C$6:$C$1005,$C778,Con_ve!$I$6:$I$1005,"Em negociação",Con_ve!$Q$6:$Q$1005,Cad_cl!BE$5))),"",IF($C778="","",SUMIFS(Con_ve!$F$6:$F$1005,Con_ve!$C$6:$C$1005,$C778,Con_ve!$I$6:$I$1005,"Em negociação",Con_ve!$Q$6:$Q$1005,Cad_cl!BE$5)))</f>
        <v/>
      </c>
      <c r="BF778" s="134" t="str">
        <f>IF(ISERR(IF($C778="","",SUMIFS(Con_ve!$F$6:$F$1005,Con_ve!$C$6:$C$1005,$C778,Con_ve!$I$6:$I$1005,"Em negociação",Con_ve!$Q$6:$Q$1005,Cad_cl!BF$5))),"",IF($C778="","",SUMIFS(Con_ve!$F$6:$F$1005,Con_ve!$C$6:$C$1005,$C778,Con_ve!$I$6:$I$1005,"Em negociação",Con_ve!$Q$6:$Q$1005,Cad_cl!BF$5)))</f>
        <v/>
      </c>
      <c r="BG778" s="134" t="str">
        <f>IF(ISERR(IF($C778="","",SUMIFS(Con_ve!$F$6:$F$1005,Con_ve!$C$6:$C$1005,$C778,Con_ve!$I$6:$I$1005,"Em negociação",Con_ve!$Q$6:$Q$1005,Cad_cl!BG$5))),"",IF($C778="","",SUMIFS(Con_ve!$F$6:$F$1005,Con_ve!$C$6:$C$1005,$C778,Con_ve!$I$6:$I$1005,"Em negociação",Con_ve!$Q$6:$Q$1005,Cad_cl!BG$5)))</f>
        <v/>
      </c>
      <c r="BH778" s="134" t="str">
        <f>IF(ISERR(IF($C778="","",SUMIFS(Con_ve!$F$6:$F$1005,Con_ve!$C$6:$C$1005,$C778,Con_ve!$I$6:$I$1005,"Em negociação",Con_ve!$Q$6:$Q$1005,Cad_cl!BH$5))),"",IF($C778="","",SUMIFS(Con_ve!$F$6:$F$1005,Con_ve!$C$6:$C$1005,$C778,Con_ve!$I$6:$I$1005,"Em negociação",Con_ve!$Q$6:$Q$1005,Cad_cl!BH$5)))</f>
        <v/>
      </c>
      <c r="BI778" s="134" t="str">
        <f>IF(ISERR(IF($C778="","",SUMIFS(Con_ve!$F$6:$F$1005,Con_ve!$C$6:$C$1005,$C778,Con_ve!$I$6:$I$1005,"Em negociação",Con_ve!$Q$6:$Q$1005,Cad_cl!BI$5))),"",IF($C778="","",SUMIFS(Con_ve!$F$6:$F$1005,Con_ve!$C$6:$C$1005,$C778,Con_ve!$I$6:$I$1005,"Em negociação",Con_ve!$Q$6:$Q$1005,Cad_cl!BI$5)))</f>
        <v/>
      </c>
      <c r="BJ778" s="134" t="str">
        <f>IF(ISERR(IF($C778="","",SUMIFS(Con_ve!$F$6:$F$1005,Con_ve!$C$6:$C$1005,$C778,Con_ve!$I$6:$I$1005,"Em negociação",Con_ve!$Q$6:$Q$1005,Cad_cl!BJ$5))),"",IF($C778="","",SUMIFS(Con_ve!$F$6:$F$1005,Con_ve!$C$6:$C$1005,$C778,Con_ve!$I$6:$I$1005,"Em negociação",Con_ve!$Q$6:$Q$1005,Cad_cl!BJ$5)))</f>
        <v/>
      </c>
      <c r="BK778" s="134" t="str">
        <f>IF(ISERR(IF($C778="","",SUMIFS(Con_ve!$F$6:$F$1005,Con_ve!$C$6:$C$1005,$C778,Con_ve!$I$6:$I$1005,"Em negociação",Con_ve!$Q$6:$Q$1005,Cad_cl!BK$5))),"",IF($C778="","",SUMIFS(Con_ve!$F$6:$F$1005,Con_ve!$C$6:$C$1005,$C778,Con_ve!$I$6:$I$1005,"Em negociação",Con_ve!$Q$6:$Q$1005,Cad_cl!BK$5)))</f>
        <v/>
      </c>
      <c r="BL778" s="134" t="str">
        <f>IF(ISERR(IF($C778="","",SUMIFS(Con_ve!$F$6:$F$1005,Con_ve!$C$6:$C$1005,$C778,Con_ve!$I$6:$I$1005,"Em negociação",Con_ve!$Q$6:$Q$1005,Cad_cl!BL$5))),"",IF($C778="","",SUMIFS(Con_ve!$F$6:$F$1005,Con_ve!$C$6:$C$1005,$C778,Con_ve!$I$6:$I$1005,"Em negociação",Con_ve!$Q$6:$Q$1005,Cad_cl!BL$5)))</f>
        <v/>
      </c>
      <c r="BM778" s="134" t="str">
        <f>IF(ISERR(IF($C778="","",SUMIFS(Con_ve!$F$6:$F$1005,Con_ve!$C$6:$C$1005,$C778,Con_ve!$I$6:$I$1005,"Em negociação",Con_ve!$Q$6:$Q$1005,Cad_cl!BM$5))),"",IF($C778="","",SUMIFS(Con_ve!$F$6:$F$1005,Con_ve!$C$6:$C$1005,$C778,Con_ve!$I$6:$I$1005,"Em negociação",Con_ve!$Q$6:$Q$1005,Cad_cl!BM$5)))</f>
        <v/>
      </c>
      <c r="BN778" s="134" t="str">
        <f>IF(ISERR(IF($C778="","",SUMIFS(Con_ve!$F$6:$F$1005,Con_ve!$C$6:$C$1005,$C778,Con_ve!$I$6:$I$1005,"Em negociação",Con_ve!$Q$6:$Q$1005,Cad_cl!BN$5))),"",IF($C778="","",SUMIFS(Con_ve!$F$6:$F$1005,Con_ve!$C$6:$C$1005,$C778,Con_ve!$I$6:$I$1005,"Em negociação",Con_ve!$Q$6:$Q$1005,Cad_cl!BN$5)))</f>
        <v/>
      </c>
      <c r="BO778" s="134" t="str">
        <f>IF(ISERR(IF($C778="","",SUMIFS(Con_ve!$F$6:$F$1005,Con_ve!$C$6:$C$1005,$C778,Con_ve!$I$6:$I$1005,"Em negociação",Con_ve!$Q$6:$Q$1005,Cad_cl!BO$5))),"",IF($C778="","",SUMIFS(Con_ve!$F$6:$F$1005,Con_ve!$C$6:$C$1005,$C778,Con_ve!$I$6:$I$1005,"Em negociação",Con_ve!$Q$6:$Q$1005,Cad_cl!BO$5)))</f>
        <v/>
      </c>
      <c r="BP778" s="134">
        <f t="shared" si="37"/>
        <v>0</v>
      </c>
      <c r="BR778" s="125" t="str">
        <f>IF(ISERR(IF(AND($I778=Re_lo!$E$5,BR$5=VLOOKUP(Re_lo!$H$5,Re_lo!$N$5:$O$16,2,0)),AP778,"")),"",IF(AND($I778=Re_lo!$E$5,BR$5=VLOOKUP(Re_lo!$H$5,Re_lo!$N$5:$O$16,2,0)),AP778,""))</f>
        <v/>
      </c>
      <c r="BS778" s="125" t="str">
        <f>IF(ISERR(IF(AND($I778=Re_lo!$E$5,BS$5=VLOOKUP(Re_lo!$H$5,Re_lo!$N$5:$O$16,2,0)),AQ778,"")),"",IF(AND($I778=Re_lo!$E$5,BS$5=VLOOKUP(Re_lo!$H$5,Re_lo!$N$5:$O$16,2,0)),AQ778,""))</f>
        <v/>
      </c>
      <c r="BT778" s="125" t="str">
        <f>IF(ISERR(IF(AND($I778=Re_lo!$E$5,BT$5=VLOOKUP(Re_lo!$H$5,Re_lo!$N$5:$O$16,2,0)),AR778,"")),"",IF(AND($I778=Re_lo!$E$5,BT$5=VLOOKUP(Re_lo!$H$5,Re_lo!$N$5:$O$16,2,0)),AR778,""))</f>
        <v/>
      </c>
      <c r="BU778" s="125" t="str">
        <f>IF(ISERR(IF(AND($I778=Re_lo!$E$5,BU$5=VLOOKUP(Re_lo!$H$5,Re_lo!$N$5:$O$16,2,0)),AS778,"")),"",IF(AND($I778=Re_lo!$E$5,BU$5=VLOOKUP(Re_lo!$H$5,Re_lo!$N$5:$O$16,2,0)),AS778,""))</f>
        <v/>
      </c>
      <c r="BV778" s="125" t="str">
        <f>IF(ISERR(IF(AND($I778=Re_lo!$E$5,BV$5=VLOOKUP(Re_lo!$H$5,Re_lo!$N$5:$O$16,2,0)),AT778,"")),"",IF(AND($I778=Re_lo!$E$5,BV$5=VLOOKUP(Re_lo!$H$5,Re_lo!$N$5:$O$16,2,0)),AT778,""))</f>
        <v/>
      </c>
      <c r="BW778" s="125" t="str">
        <f>IF(ISERR(IF(AND($I778=Re_lo!$E$5,BW$5=VLOOKUP(Re_lo!$H$5,Re_lo!$N$5:$O$16,2,0)),AU778,"")),"",IF(AND($I778=Re_lo!$E$5,BW$5=VLOOKUP(Re_lo!$H$5,Re_lo!$N$5:$O$16,2,0)),AU778,""))</f>
        <v/>
      </c>
      <c r="BX778" s="125" t="str">
        <f>IF(ISERR(IF(AND($I778=Re_lo!$E$5,BX$5=VLOOKUP(Re_lo!$H$5,Re_lo!$N$5:$O$16,2,0)),AV778,"")),"",IF(AND($I778=Re_lo!$E$5,BX$5=VLOOKUP(Re_lo!$H$5,Re_lo!$N$5:$O$16,2,0)),AV778,""))</f>
        <v/>
      </c>
      <c r="BY778" s="125" t="str">
        <f>IF(ISERR(IF(AND($I778=Re_lo!$E$5,BY$5=VLOOKUP(Re_lo!$H$5,Re_lo!$N$5:$O$16,2,0)),AW778,"")),"",IF(AND($I778=Re_lo!$E$5,BY$5=VLOOKUP(Re_lo!$H$5,Re_lo!$N$5:$O$16,2,0)),AW778,""))</f>
        <v/>
      </c>
      <c r="BZ778" s="125" t="str">
        <f>IF(ISERR(IF(AND($I778=Re_lo!$E$5,BZ$5=VLOOKUP(Re_lo!$H$5,Re_lo!$N$5:$O$16,2,0)),AX778,"")),"",IF(AND($I778=Re_lo!$E$5,BZ$5=VLOOKUP(Re_lo!$H$5,Re_lo!$N$5:$O$16,2,0)),AX778,""))</f>
        <v/>
      </c>
      <c r="CA778" s="125" t="str">
        <f>IF(ISERR(IF(AND($I778=Re_lo!$E$5,CA$5=VLOOKUP(Re_lo!$H$5,Re_lo!$N$5:$O$16,2,0)),AY778,"")),"",IF(AND($I778=Re_lo!$E$5,CA$5=VLOOKUP(Re_lo!$H$5,Re_lo!$N$5:$O$16,2,0)),AY778,""))</f>
        <v/>
      </c>
      <c r="CB778" s="125" t="str">
        <f>IF(ISERR(IF(AND($I778=Re_lo!$E$5,CB$5=VLOOKUP(Re_lo!$H$5,Re_lo!$N$5:$O$16,2,0)),AZ778,"")),"",IF(AND($I778=Re_lo!$E$5,CB$5=VLOOKUP(Re_lo!$H$5,Re_lo!$N$5:$O$16,2,0)),AZ778,""))</f>
        <v/>
      </c>
      <c r="CC778" s="125" t="str">
        <f>IF(ISERR(IF(AND($I778=Re_lo!$E$5,CC$5=VLOOKUP(Re_lo!$H$5,Re_lo!$N$5:$O$16,2,0)),BA778,"")),"",IF(AND($I778=Re_lo!$E$5,CC$5=VLOOKUP(Re_lo!$H$5,Re_lo!$N$5:$O$16,2,0)),BA778,""))</f>
        <v/>
      </c>
      <c r="CD778" s="125" t="str">
        <f>IF(ISERR(IF(AND($I778=Re_lo!$E$5,CD$5=VLOOKUP(Re_lo!$H$5,Re_lo!$N$5:$O$16,2,0)),BB778,"")),"",IF(AND($I778=Re_lo!$E$5,CD$5=VLOOKUP(Re_lo!$H$5,Re_lo!$N$5:$O$16,2,0)),BB778,""))</f>
        <v/>
      </c>
      <c r="CF778" s="125" t="str">
        <f>IF($C778="","",COUNTIFS(Con_ve!$C$6:$C$1005,$C778,Con_ve!$Q$6:$Q$1005,Cad_cl!CF$5))</f>
        <v/>
      </c>
      <c r="CG778" s="125" t="str">
        <f>IF($C778="","",COUNTIFS(Con_ve!$C$6:$C$1005,$C778,Con_ve!$Q$6:$Q$1005,Cad_cl!CG$5))</f>
        <v/>
      </c>
      <c r="CH778" s="125" t="str">
        <f>IF($C778="","",COUNTIFS(Con_ve!$C$6:$C$1005,$C778,Con_ve!$Q$6:$Q$1005,Cad_cl!CH$5))</f>
        <v/>
      </c>
      <c r="CI778" s="125" t="str">
        <f>IF($C778="","",COUNTIFS(Con_ve!$C$6:$C$1005,$C778,Con_ve!$Q$6:$Q$1005,Cad_cl!CI$5))</f>
        <v/>
      </c>
      <c r="CJ778" s="125" t="str">
        <f>IF($C778="","",COUNTIFS(Con_ve!$C$6:$C$1005,$C778,Con_ve!$Q$6:$Q$1005,Cad_cl!CJ$5))</f>
        <v/>
      </c>
      <c r="CK778" s="125" t="str">
        <f>IF($C778="","",COUNTIFS(Con_ve!$C$6:$C$1005,$C778,Con_ve!$Q$6:$Q$1005,Cad_cl!CK$5))</f>
        <v/>
      </c>
      <c r="CL778" s="125" t="str">
        <f>IF($C778="","",COUNTIFS(Con_ve!$C$6:$C$1005,$C778,Con_ve!$Q$6:$Q$1005,Cad_cl!CL$5))</f>
        <v/>
      </c>
      <c r="CM778" s="125" t="str">
        <f>IF($C778="","",COUNTIFS(Con_ve!$C$6:$C$1005,$C778,Con_ve!$Q$6:$Q$1005,Cad_cl!CM$5))</f>
        <v/>
      </c>
      <c r="CN778" s="125" t="str">
        <f>IF($C778="","",COUNTIFS(Con_ve!$C$6:$C$1005,$C778,Con_ve!$Q$6:$Q$1005,Cad_cl!CN$5))</f>
        <v/>
      </c>
      <c r="CO778" s="125" t="str">
        <f>IF($C778="","",COUNTIFS(Con_ve!$C$6:$C$1005,$C778,Con_ve!$Q$6:$Q$1005,Cad_cl!CO$5))</f>
        <v/>
      </c>
      <c r="CP778" s="125" t="str">
        <f>IF($C778="","",COUNTIFS(Con_ve!$C$6:$C$1005,$C778,Con_ve!$Q$6:$Q$1005,Cad_cl!CP$5))</f>
        <v/>
      </c>
      <c r="CQ778" s="125" t="str">
        <f>IF($C778="","",COUNTIFS(Con_ve!$C$6:$C$1005,$C778,Con_ve!$Q$6:$Q$1005,Cad_cl!CQ$5))</f>
        <v/>
      </c>
      <c r="CR778" s="125">
        <f t="shared" si="38"/>
        <v>0</v>
      </c>
    </row>
    <row r="779" spans="3:96" ht="30" customHeight="1">
      <c r="C779" s="153"/>
      <c r="D779" s="153"/>
      <c r="E779" s="154"/>
      <c r="F779" s="153"/>
      <c r="G779" s="155"/>
      <c r="H779" s="153"/>
      <c r="I779" s="153"/>
      <c r="J779" s="132" t="s">
        <v>309</v>
      </c>
      <c r="K779" s="133" t="s">
        <v>309</v>
      </c>
      <c r="L779" s="153"/>
      <c r="M779" s="153"/>
      <c r="N779" s="153"/>
      <c r="O779" s="153"/>
      <c r="P779" s="153"/>
      <c r="Q779" s="153"/>
      <c r="AP779" s="134" t="str">
        <f>IF(ISERR(IF($C779="","",SUMIFS(Con_ve!$F$6:$F$1005,Con_ve!$C$6:$C$1005,$C779,Con_ve!$I$6:$I$1005,"Fechada",Con_ve!$Q$6:$Q$1005,Cad_cl!AP$5))),"",IF($C779="","",SUMIFS(Con_ve!$F$6:$F$1005,Con_ve!$C$6:$C$1005,$C779,Con_ve!$I$6:$I$1005,"Fechada",Con_ve!$Q$6:$Q$1005,Cad_cl!AP$5)))</f>
        <v/>
      </c>
      <c r="AQ779" s="134" t="str">
        <f>IF(ISERR(IF($C779="","",SUMIFS(Con_ve!$F$6:$F$1005,Con_ve!$C$6:$C$1005,$C779,Con_ve!$I$6:$I$1005,"Fechada",Con_ve!$Q$6:$Q$1005,Cad_cl!AQ$5))),"",IF($C779="","",SUMIFS(Con_ve!$F$6:$F$1005,Con_ve!$C$6:$C$1005,$C779,Con_ve!$I$6:$I$1005,"Fechada",Con_ve!$Q$6:$Q$1005,Cad_cl!AQ$5)))</f>
        <v/>
      </c>
      <c r="AR779" s="134" t="str">
        <f>IF(ISERR(IF($C779="","",SUMIFS(Con_ve!$F$6:$F$1005,Con_ve!$C$6:$C$1005,$C779,Con_ve!$I$6:$I$1005,"Fechada",Con_ve!$Q$6:$Q$1005,Cad_cl!AR$5))),"",IF($C779="","",SUMIFS(Con_ve!$F$6:$F$1005,Con_ve!$C$6:$C$1005,$C779,Con_ve!$I$6:$I$1005,"Fechada",Con_ve!$Q$6:$Q$1005,Cad_cl!AR$5)))</f>
        <v/>
      </c>
      <c r="AS779" s="134" t="str">
        <f>IF(ISERR(IF($C779="","",SUMIFS(Con_ve!$F$6:$F$1005,Con_ve!$C$6:$C$1005,$C779,Con_ve!$I$6:$I$1005,"Fechada",Con_ve!$Q$6:$Q$1005,Cad_cl!AS$5))),"",IF($C779="","",SUMIFS(Con_ve!$F$6:$F$1005,Con_ve!$C$6:$C$1005,$C779,Con_ve!$I$6:$I$1005,"Fechada",Con_ve!$Q$6:$Q$1005,Cad_cl!AS$5)))</f>
        <v/>
      </c>
      <c r="AT779" s="134" t="str">
        <f>IF(ISERR(IF($C779="","",SUMIFS(Con_ve!$F$6:$F$1005,Con_ve!$C$6:$C$1005,$C779,Con_ve!$I$6:$I$1005,"Fechada",Con_ve!$Q$6:$Q$1005,Cad_cl!AT$5))),"",IF($C779="","",SUMIFS(Con_ve!$F$6:$F$1005,Con_ve!$C$6:$C$1005,$C779,Con_ve!$I$6:$I$1005,"Fechada",Con_ve!$Q$6:$Q$1005,Cad_cl!AT$5)))</f>
        <v/>
      </c>
      <c r="AU779" s="134" t="str">
        <f>IF(ISERR(IF($C779="","",SUMIFS(Con_ve!$F$6:$F$1005,Con_ve!$C$6:$C$1005,$C779,Con_ve!$I$6:$I$1005,"Fechada",Con_ve!$Q$6:$Q$1005,Cad_cl!AU$5))),"",IF($C779="","",SUMIFS(Con_ve!$F$6:$F$1005,Con_ve!$C$6:$C$1005,$C779,Con_ve!$I$6:$I$1005,"Fechada",Con_ve!$Q$6:$Q$1005,Cad_cl!AU$5)))</f>
        <v/>
      </c>
      <c r="AV779" s="134" t="str">
        <f>IF(ISERR(IF($C779="","",SUMIFS(Con_ve!$F$6:$F$1005,Con_ve!$C$6:$C$1005,$C779,Con_ve!$I$6:$I$1005,"Fechada",Con_ve!$Q$6:$Q$1005,Cad_cl!AV$5))),"",IF($C779="","",SUMIFS(Con_ve!$F$6:$F$1005,Con_ve!$C$6:$C$1005,$C779,Con_ve!$I$6:$I$1005,"Fechada",Con_ve!$Q$6:$Q$1005,Cad_cl!AV$5)))</f>
        <v/>
      </c>
      <c r="AW779" s="134" t="str">
        <f>IF(ISERR(IF($C779="","",SUMIFS(Con_ve!$F$6:$F$1005,Con_ve!$C$6:$C$1005,$C779,Con_ve!$I$6:$I$1005,"Fechada",Con_ve!$Q$6:$Q$1005,Cad_cl!AW$5))),"",IF($C779="","",SUMIFS(Con_ve!$F$6:$F$1005,Con_ve!$C$6:$C$1005,$C779,Con_ve!$I$6:$I$1005,"Fechada",Con_ve!$Q$6:$Q$1005,Cad_cl!AW$5)))</f>
        <v/>
      </c>
      <c r="AX779" s="134" t="str">
        <f>IF(ISERR(IF($C779="","",SUMIFS(Con_ve!$F$6:$F$1005,Con_ve!$C$6:$C$1005,$C779,Con_ve!$I$6:$I$1005,"Fechada",Con_ve!$Q$6:$Q$1005,Cad_cl!AX$5))),"",IF($C779="","",SUMIFS(Con_ve!$F$6:$F$1005,Con_ve!$C$6:$C$1005,$C779,Con_ve!$I$6:$I$1005,"Fechada",Con_ve!$Q$6:$Q$1005,Cad_cl!AX$5)))</f>
        <v/>
      </c>
      <c r="AY779" s="134" t="str">
        <f>IF(ISERR(IF($C779="","",SUMIFS(Con_ve!$F$6:$F$1005,Con_ve!$C$6:$C$1005,$C779,Con_ve!$I$6:$I$1005,"Fechada",Con_ve!$Q$6:$Q$1005,Cad_cl!AY$5))),"",IF($C779="","",SUMIFS(Con_ve!$F$6:$F$1005,Con_ve!$C$6:$C$1005,$C779,Con_ve!$I$6:$I$1005,"Fechada",Con_ve!$Q$6:$Q$1005,Cad_cl!AY$5)))</f>
        <v/>
      </c>
      <c r="AZ779" s="134" t="str">
        <f>IF(ISERR(IF($C779="","",SUMIFS(Con_ve!$F$6:$F$1005,Con_ve!$C$6:$C$1005,$C779,Con_ve!$I$6:$I$1005,"Fechada",Con_ve!$Q$6:$Q$1005,Cad_cl!AZ$5))),"",IF($C779="","",SUMIFS(Con_ve!$F$6:$F$1005,Con_ve!$C$6:$C$1005,$C779,Con_ve!$I$6:$I$1005,"Fechada",Con_ve!$Q$6:$Q$1005,Cad_cl!AZ$5)))</f>
        <v/>
      </c>
      <c r="BA779" s="134" t="str">
        <f>IF(ISERR(IF($C779="","",SUMIFS(Con_ve!$F$6:$F$1005,Con_ve!$C$6:$C$1005,$C779,Con_ve!$I$6:$I$1005,"Fechada",Con_ve!$Q$6:$Q$1005,Cad_cl!BA$5))),"",IF($C779="","",SUMIFS(Con_ve!$F$6:$F$1005,Con_ve!$C$6:$C$1005,$C779,Con_ve!$I$6:$I$1005,"Fechada",Con_ve!$Q$6:$Q$1005,Cad_cl!BA$5)))</f>
        <v/>
      </c>
      <c r="BB779" s="134">
        <f t="shared" si="36"/>
        <v>0</v>
      </c>
      <c r="BD779" s="134" t="str">
        <f>IF(ISERR(IF($C779="","",SUMIFS(Con_ve!$F$6:$F$1005,Con_ve!$C$6:$C$1005,$C779,Con_ve!$I$6:$I$1005,"Em negociação",Con_ve!$Q$6:$Q$1005,Cad_cl!BD$5))),"",IF($C779="","",SUMIFS(Con_ve!$F$6:$F$1005,Con_ve!$C$6:$C$1005,$C779,Con_ve!$I$6:$I$1005,"Em negociação",Con_ve!$Q$6:$Q$1005,Cad_cl!BD$5)))</f>
        <v/>
      </c>
      <c r="BE779" s="134" t="str">
        <f>IF(ISERR(IF($C779="","",SUMIFS(Con_ve!$F$6:$F$1005,Con_ve!$C$6:$C$1005,$C779,Con_ve!$I$6:$I$1005,"Em negociação",Con_ve!$Q$6:$Q$1005,Cad_cl!BE$5))),"",IF($C779="","",SUMIFS(Con_ve!$F$6:$F$1005,Con_ve!$C$6:$C$1005,$C779,Con_ve!$I$6:$I$1005,"Em negociação",Con_ve!$Q$6:$Q$1005,Cad_cl!BE$5)))</f>
        <v/>
      </c>
      <c r="BF779" s="134" t="str">
        <f>IF(ISERR(IF($C779="","",SUMIFS(Con_ve!$F$6:$F$1005,Con_ve!$C$6:$C$1005,$C779,Con_ve!$I$6:$I$1005,"Em negociação",Con_ve!$Q$6:$Q$1005,Cad_cl!BF$5))),"",IF($C779="","",SUMIFS(Con_ve!$F$6:$F$1005,Con_ve!$C$6:$C$1005,$C779,Con_ve!$I$6:$I$1005,"Em negociação",Con_ve!$Q$6:$Q$1005,Cad_cl!BF$5)))</f>
        <v/>
      </c>
      <c r="BG779" s="134" t="str">
        <f>IF(ISERR(IF($C779="","",SUMIFS(Con_ve!$F$6:$F$1005,Con_ve!$C$6:$C$1005,$C779,Con_ve!$I$6:$I$1005,"Em negociação",Con_ve!$Q$6:$Q$1005,Cad_cl!BG$5))),"",IF($C779="","",SUMIFS(Con_ve!$F$6:$F$1005,Con_ve!$C$6:$C$1005,$C779,Con_ve!$I$6:$I$1005,"Em negociação",Con_ve!$Q$6:$Q$1005,Cad_cl!BG$5)))</f>
        <v/>
      </c>
      <c r="BH779" s="134" t="str">
        <f>IF(ISERR(IF($C779="","",SUMIFS(Con_ve!$F$6:$F$1005,Con_ve!$C$6:$C$1005,$C779,Con_ve!$I$6:$I$1005,"Em negociação",Con_ve!$Q$6:$Q$1005,Cad_cl!BH$5))),"",IF($C779="","",SUMIFS(Con_ve!$F$6:$F$1005,Con_ve!$C$6:$C$1005,$C779,Con_ve!$I$6:$I$1005,"Em negociação",Con_ve!$Q$6:$Q$1005,Cad_cl!BH$5)))</f>
        <v/>
      </c>
      <c r="BI779" s="134" t="str">
        <f>IF(ISERR(IF($C779="","",SUMIFS(Con_ve!$F$6:$F$1005,Con_ve!$C$6:$C$1005,$C779,Con_ve!$I$6:$I$1005,"Em negociação",Con_ve!$Q$6:$Q$1005,Cad_cl!BI$5))),"",IF($C779="","",SUMIFS(Con_ve!$F$6:$F$1005,Con_ve!$C$6:$C$1005,$C779,Con_ve!$I$6:$I$1005,"Em negociação",Con_ve!$Q$6:$Q$1005,Cad_cl!BI$5)))</f>
        <v/>
      </c>
      <c r="BJ779" s="134" t="str">
        <f>IF(ISERR(IF($C779="","",SUMIFS(Con_ve!$F$6:$F$1005,Con_ve!$C$6:$C$1005,$C779,Con_ve!$I$6:$I$1005,"Em negociação",Con_ve!$Q$6:$Q$1005,Cad_cl!BJ$5))),"",IF($C779="","",SUMIFS(Con_ve!$F$6:$F$1005,Con_ve!$C$6:$C$1005,$C779,Con_ve!$I$6:$I$1005,"Em negociação",Con_ve!$Q$6:$Q$1005,Cad_cl!BJ$5)))</f>
        <v/>
      </c>
      <c r="BK779" s="134" t="str">
        <f>IF(ISERR(IF($C779="","",SUMIFS(Con_ve!$F$6:$F$1005,Con_ve!$C$6:$C$1005,$C779,Con_ve!$I$6:$I$1005,"Em negociação",Con_ve!$Q$6:$Q$1005,Cad_cl!BK$5))),"",IF($C779="","",SUMIFS(Con_ve!$F$6:$F$1005,Con_ve!$C$6:$C$1005,$C779,Con_ve!$I$6:$I$1005,"Em negociação",Con_ve!$Q$6:$Q$1005,Cad_cl!BK$5)))</f>
        <v/>
      </c>
      <c r="BL779" s="134" t="str">
        <f>IF(ISERR(IF($C779="","",SUMIFS(Con_ve!$F$6:$F$1005,Con_ve!$C$6:$C$1005,$C779,Con_ve!$I$6:$I$1005,"Em negociação",Con_ve!$Q$6:$Q$1005,Cad_cl!BL$5))),"",IF($C779="","",SUMIFS(Con_ve!$F$6:$F$1005,Con_ve!$C$6:$C$1005,$C779,Con_ve!$I$6:$I$1005,"Em negociação",Con_ve!$Q$6:$Q$1005,Cad_cl!BL$5)))</f>
        <v/>
      </c>
      <c r="BM779" s="134" t="str">
        <f>IF(ISERR(IF($C779="","",SUMIFS(Con_ve!$F$6:$F$1005,Con_ve!$C$6:$C$1005,$C779,Con_ve!$I$6:$I$1005,"Em negociação",Con_ve!$Q$6:$Q$1005,Cad_cl!BM$5))),"",IF($C779="","",SUMIFS(Con_ve!$F$6:$F$1005,Con_ve!$C$6:$C$1005,$C779,Con_ve!$I$6:$I$1005,"Em negociação",Con_ve!$Q$6:$Q$1005,Cad_cl!BM$5)))</f>
        <v/>
      </c>
      <c r="BN779" s="134" t="str">
        <f>IF(ISERR(IF($C779="","",SUMIFS(Con_ve!$F$6:$F$1005,Con_ve!$C$6:$C$1005,$C779,Con_ve!$I$6:$I$1005,"Em negociação",Con_ve!$Q$6:$Q$1005,Cad_cl!BN$5))),"",IF($C779="","",SUMIFS(Con_ve!$F$6:$F$1005,Con_ve!$C$6:$C$1005,$C779,Con_ve!$I$6:$I$1005,"Em negociação",Con_ve!$Q$6:$Q$1005,Cad_cl!BN$5)))</f>
        <v/>
      </c>
      <c r="BO779" s="134" t="str">
        <f>IF(ISERR(IF($C779="","",SUMIFS(Con_ve!$F$6:$F$1005,Con_ve!$C$6:$C$1005,$C779,Con_ve!$I$6:$I$1005,"Em negociação",Con_ve!$Q$6:$Q$1005,Cad_cl!BO$5))),"",IF($C779="","",SUMIFS(Con_ve!$F$6:$F$1005,Con_ve!$C$6:$C$1005,$C779,Con_ve!$I$6:$I$1005,"Em negociação",Con_ve!$Q$6:$Q$1005,Cad_cl!BO$5)))</f>
        <v/>
      </c>
      <c r="BP779" s="134">
        <f t="shared" si="37"/>
        <v>0</v>
      </c>
      <c r="BR779" s="125" t="str">
        <f>IF(ISERR(IF(AND($I779=Re_lo!$E$5,BR$5=VLOOKUP(Re_lo!$H$5,Re_lo!$N$5:$O$16,2,0)),AP779,"")),"",IF(AND($I779=Re_lo!$E$5,BR$5=VLOOKUP(Re_lo!$H$5,Re_lo!$N$5:$O$16,2,0)),AP779,""))</f>
        <v/>
      </c>
      <c r="BS779" s="125" t="str">
        <f>IF(ISERR(IF(AND($I779=Re_lo!$E$5,BS$5=VLOOKUP(Re_lo!$H$5,Re_lo!$N$5:$O$16,2,0)),AQ779,"")),"",IF(AND($I779=Re_lo!$E$5,BS$5=VLOOKUP(Re_lo!$H$5,Re_lo!$N$5:$O$16,2,0)),AQ779,""))</f>
        <v/>
      </c>
      <c r="BT779" s="125" t="str">
        <f>IF(ISERR(IF(AND($I779=Re_lo!$E$5,BT$5=VLOOKUP(Re_lo!$H$5,Re_lo!$N$5:$O$16,2,0)),AR779,"")),"",IF(AND($I779=Re_lo!$E$5,BT$5=VLOOKUP(Re_lo!$H$5,Re_lo!$N$5:$O$16,2,0)),AR779,""))</f>
        <v/>
      </c>
      <c r="BU779" s="125" t="str">
        <f>IF(ISERR(IF(AND($I779=Re_lo!$E$5,BU$5=VLOOKUP(Re_lo!$H$5,Re_lo!$N$5:$O$16,2,0)),AS779,"")),"",IF(AND($I779=Re_lo!$E$5,BU$5=VLOOKUP(Re_lo!$H$5,Re_lo!$N$5:$O$16,2,0)),AS779,""))</f>
        <v/>
      </c>
      <c r="BV779" s="125" t="str">
        <f>IF(ISERR(IF(AND($I779=Re_lo!$E$5,BV$5=VLOOKUP(Re_lo!$H$5,Re_lo!$N$5:$O$16,2,0)),AT779,"")),"",IF(AND($I779=Re_lo!$E$5,BV$5=VLOOKUP(Re_lo!$H$5,Re_lo!$N$5:$O$16,2,0)),AT779,""))</f>
        <v/>
      </c>
      <c r="BW779" s="125" t="str">
        <f>IF(ISERR(IF(AND($I779=Re_lo!$E$5,BW$5=VLOOKUP(Re_lo!$H$5,Re_lo!$N$5:$O$16,2,0)),AU779,"")),"",IF(AND($I779=Re_lo!$E$5,BW$5=VLOOKUP(Re_lo!$H$5,Re_lo!$N$5:$O$16,2,0)),AU779,""))</f>
        <v/>
      </c>
      <c r="BX779" s="125" t="str">
        <f>IF(ISERR(IF(AND($I779=Re_lo!$E$5,BX$5=VLOOKUP(Re_lo!$H$5,Re_lo!$N$5:$O$16,2,0)),AV779,"")),"",IF(AND($I779=Re_lo!$E$5,BX$5=VLOOKUP(Re_lo!$H$5,Re_lo!$N$5:$O$16,2,0)),AV779,""))</f>
        <v/>
      </c>
      <c r="BY779" s="125" t="str">
        <f>IF(ISERR(IF(AND($I779=Re_lo!$E$5,BY$5=VLOOKUP(Re_lo!$H$5,Re_lo!$N$5:$O$16,2,0)),AW779,"")),"",IF(AND($I779=Re_lo!$E$5,BY$5=VLOOKUP(Re_lo!$H$5,Re_lo!$N$5:$O$16,2,0)),AW779,""))</f>
        <v/>
      </c>
      <c r="BZ779" s="125" t="str">
        <f>IF(ISERR(IF(AND($I779=Re_lo!$E$5,BZ$5=VLOOKUP(Re_lo!$H$5,Re_lo!$N$5:$O$16,2,0)),AX779,"")),"",IF(AND($I779=Re_lo!$E$5,BZ$5=VLOOKUP(Re_lo!$H$5,Re_lo!$N$5:$O$16,2,0)),AX779,""))</f>
        <v/>
      </c>
      <c r="CA779" s="125" t="str">
        <f>IF(ISERR(IF(AND($I779=Re_lo!$E$5,CA$5=VLOOKUP(Re_lo!$H$5,Re_lo!$N$5:$O$16,2,0)),AY779,"")),"",IF(AND($I779=Re_lo!$E$5,CA$5=VLOOKUP(Re_lo!$H$5,Re_lo!$N$5:$O$16,2,0)),AY779,""))</f>
        <v/>
      </c>
      <c r="CB779" s="125" t="str">
        <f>IF(ISERR(IF(AND($I779=Re_lo!$E$5,CB$5=VLOOKUP(Re_lo!$H$5,Re_lo!$N$5:$O$16,2,0)),AZ779,"")),"",IF(AND($I779=Re_lo!$E$5,CB$5=VLOOKUP(Re_lo!$H$5,Re_lo!$N$5:$O$16,2,0)),AZ779,""))</f>
        <v/>
      </c>
      <c r="CC779" s="125" t="str">
        <f>IF(ISERR(IF(AND($I779=Re_lo!$E$5,CC$5=VLOOKUP(Re_lo!$H$5,Re_lo!$N$5:$O$16,2,0)),BA779,"")),"",IF(AND($I779=Re_lo!$E$5,CC$5=VLOOKUP(Re_lo!$H$5,Re_lo!$N$5:$O$16,2,0)),BA779,""))</f>
        <v/>
      </c>
      <c r="CD779" s="125" t="str">
        <f>IF(ISERR(IF(AND($I779=Re_lo!$E$5,CD$5=VLOOKUP(Re_lo!$H$5,Re_lo!$N$5:$O$16,2,0)),BB779,"")),"",IF(AND($I779=Re_lo!$E$5,CD$5=VLOOKUP(Re_lo!$H$5,Re_lo!$N$5:$O$16,2,0)),BB779,""))</f>
        <v/>
      </c>
      <c r="CF779" s="125" t="str">
        <f>IF($C779="","",COUNTIFS(Con_ve!$C$6:$C$1005,$C779,Con_ve!$Q$6:$Q$1005,Cad_cl!CF$5))</f>
        <v/>
      </c>
      <c r="CG779" s="125" t="str">
        <f>IF($C779="","",COUNTIFS(Con_ve!$C$6:$C$1005,$C779,Con_ve!$Q$6:$Q$1005,Cad_cl!CG$5))</f>
        <v/>
      </c>
      <c r="CH779" s="125" t="str">
        <f>IF($C779="","",COUNTIFS(Con_ve!$C$6:$C$1005,$C779,Con_ve!$Q$6:$Q$1005,Cad_cl!CH$5))</f>
        <v/>
      </c>
      <c r="CI779" s="125" t="str">
        <f>IF($C779="","",COUNTIFS(Con_ve!$C$6:$C$1005,$C779,Con_ve!$Q$6:$Q$1005,Cad_cl!CI$5))</f>
        <v/>
      </c>
      <c r="CJ779" s="125" t="str">
        <f>IF($C779="","",COUNTIFS(Con_ve!$C$6:$C$1005,$C779,Con_ve!$Q$6:$Q$1005,Cad_cl!CJ$5))</f>
        <v/>
      </c>
      <c r="CK779" s="125" t="str">
        <f>IF($C779="","",COUNTIFS(Con_ve!$C$6:$C$1005,$C779,Con_ve!$Q$6:$Q$1005,Cad_cl!CK$5))</f>
        <v/>
      </c>
      <c r="CL779" s="125" t="str">
        <f>IF($C779="","",COUNTIFS(Con_ve!$C$6:$C$1005,$C779,Con_ve!$Q$6:$Q$1005,Cad_cl!CL$5))</f>
        <v/>
      </c>
      <c r="CM779" s="125" t="str">
        <f>IF($C779="","",COUNTIFS(Con_ve!$C$6:$C$1005,$C779,Con_ve!$Q$6:$Q$1005,Cad_cl!CM$5))</f>
        <v/>
      </c>
      <c r="CN779" s="125" t="str">
        <f>IF($C779="","",COUNTIFS(Con_ve!$C$6:$C$1005,$C779,Con_ve!$Q$6:$Q$1005,Cad_cl!CN$5))</f>
        <v/>
      </c>
      <c r="CO779" s="125" t="str">
        <f>IF($C779="","",COUNTIFS(Con_ve!$C$6:$C$1005,$C779,Con_ve!$Q$6:$Q$1005,Cad_cl!CO$5))</f>
        <v/>
      </c>
      <c r="CP779" s="125" t="str">
        <f>IF($C779="","",COUNTIFS(Con_ve!$C$6:$C$1005,$C779,Con_ve!$Q$6:$Q$1005,Cad_cl!CP$5))</f>
        <v/>
      </c>
      <c r="CQ779" s="125" t="str">
        <f>IF($C779="","",COUNTIFS(Con_ve!$C$6:$C$1005,$C779,Con_ve!$Q$6:$Q$1005,Cad_cl!CQ$5))</f>
        <v/>
      </c>
      <c r="CR779" s="125">
        <f t="shared" si="38"/>
        <v>0</v>
      </c>
    </row>
    <row r="780" spans="3:96" ht="30" customHeight="1">
      <c r="C780" s="153"/>
      <c r="D780" s="153"/>
      <c r="E780" s="154"/>
      <c r="F780" s="153"/>
      <c r="G780" s="155"/>
      <c r="H780" s="153"/>
      <c r="I780" s="153"/>
      <c r="J780" s="132" t="s">
        <v>309</v>
      </c>
      <c r="K780" s="133" t="s">
        <v>309</v>
      </c>
      <c r="L780" s="153"/>
      <c r="M780" s="153"/>
      <c r="N780" s="153"/>
      <c r="O780" s="153"/>
      <c r="P780" s="153"/>
      <c r="Q780" s="153"/>
      <c r="AP780" s="134" t="str">
        <f>IF(ISERR(IF($C780="","",SUMIFS(Con_ve!$F$6:$F$1005,Con_ve!$C$6:$C$1005,$C780,Con_ve!$I$6:$I$1005,"Fechada",Con_ve!$Q$6:$Q$1005,Cad_cl!AP$5))),"",IF($C780="","",SUMIFS(Con_ve!$F$6:$F$1005,Con_ve!$C$6:$C$1005,$C780,Con_ve!$I$6:$I$1005,"Fechada",Con_ve!$Q$6:$Q$1005,Cad_cl!AP$5)))</f>
        <v/>
      </c>
      <c r="AQ780" s="134" t="str">
        <f>IF(ISERR(IF($C780="","",SUMIFS(Con_ve!$F$6:$F$1005,Con_ve!$C$6:$C$1005,$C780,Con_ve!$I$6:$I$1005,"Fechada",Con_ve!$Q$6:$Q$1005,Cad_cl!AQ$5))),"",IF($C780="","",SUMIFS(Con_ve!$F$6:$F$1005,Con_ve!$C$6:$C$1005,$C780,Con_ve!$I$6:$I$1005,"Fechada",Con_ve!$Q$6:$Q$1005,Cad_cl!AQ$5)))</f>
        <v/>
      </c>
      <c r="AR780" s="134" t="str">
        <f>IF(ISERR(IF($C780="","",SUMIFS(Con_ve!$F$6:$F$1005,Con_ve!$C$6:$C$1005,$C780,Con_ve!$I$6:$I$1005,"Fechada",Con_ve!$Q$6:$Q$1005,Cad_cl!AR$5))),"",IF($C780="","",SUMIFS(Con_ve!$F$6:$F$1005,Con_ve!$C$6:$C$1005,$C780,Con_ve!$I$6:$I$1005,"Fechada",Con_ve!$Q$6:$Q$1005,Cad_cl!AR$5)))</f>
        <v/>
      </c>
      <c r="AS780" s="134" t="str">
        <f>IF(ISERR(IF($C780="","",SUMIFS(Con_ve!$F$6:$F$1005,Con_ve!$C$6:$C$1005,$C780,Con_ve!$I$6:$I$1005,"Fechada",Con_ve!$Q$6:$Q$1005,Cad_cl!AS$5))),"",IF($C780="","",SUMIFS(Con_ve!$F$6:$F$1005,Con_ve!$C$6:$C$1005,$C780,Con_ve!$I$6:$I$1005,"Fechada",Con_ve!$Q$6:$Q$1005,Cad_cl!AS$5)))</f>
        <v/>
      </c>
      <c r="AT780" s="134" t="str">
        <f>IF(ISERR(IF($C780="","",SUMIFS(Con_ve!$F$6:$F$1005,Con_ve!$C$6:$C$1005,$C780,Con_ve!$I$6:$I$1005,"Fechada",Con_ve!$Q$6:$Q$1005,Cad_cl!AT$5))),"",IF($C780="","",SUMIFS(Con_ve!$F$6:$F$1005,Con_ve!$C$6:$C$1005,$C780,Con_ve!$I$6:$I$1005,"Fechada",Con_ve!$Q$6:$Q$1005,Cad_cl!AT$5)))</f>
        <v/>
      </c>
      <c r="AU780" s="134" t="str">
        <f>IF(ISERR(IF($C780="","",SUMIFS(Con_ve!$F$6:$F$1005,Con_ve!$C$6:$C$1005,$C780,Con_ve!$I$6:$I$1005,"Fechada",Con_ve!$Q$6:$Q$1005,Cad_cl!AU$5))),"",IF($C780="","",SUMIFS(Con_ve!$F$6:$F$1005,Con_ve!$C$6:$C$1005,$C780,Con_ve!$I$6:$I$1005,"Fechada",Con_ve!$Q$6:$Q$1005,Cad_cl!AU$5)))</f>
        <v/>
      </c>
      <c r="AV780" s="134" t="str">
        <f>IF(ISERR(IF($C780="","",SUMIFS(Con_ve!$F$6:$F$1005,Con_ve!$C$6:$C$1005,$C780,Con_ve!$I$6:$I$1005,"Fechada",Con_ve!$Q$6:$Q$1005,Cad_cl!AV$5))),"",IF($C780="","",SUMIFS(Con_ve!$F$6:$F$1005,Con_ve!$C$6:$C$1005,$C780,Con_ve!$I$6:$I$1005,"Fechada",Con_ve!$Q$6:$Q$1005,Cad_cl!AV$5)))</f>
        <v/>
      </c>
      <c r="AW780" s="134" t="str">
        <f>IF(ISERR(IF($C780="","",SUMIFS(Con_ve!$F$6:$F$1005,Con_ve!$C$6:$C$1005,$C780,Con_ve!$I$6:$I$1005,"Fechada",Con_ve!$Q$6:$Q$1005,Cad_cl!AW$5))),"",IF($C780="","",SUMIFS(Con_ve!$F$6:$F$1005,Con_ve!$C$6:$C$1005,$C780,Con_ve!$I$6:$I$1005,"Fechada",Con_ve!$Q$6:$Q$1005,Cad_cl!AW$5)))</f>
        <v/>
      </c>
      <c r="AX780" s="134" t="str">
        <f>IF(ISERR(IF($C780="","",SUMIFS(Con_ve!$F$6:$F$1005,Con_ve!$C$6:$C$1005,$C780,Con_ve!$I$6:$I$1005,"Fechada",Con_ve!$Q$6:$Q$1005,Cad_cl!AX$5))),"",IF($C780="","",SUMIFS(Con_ve!$F$6:$F$1005,Con_ve!$C$6:$C$1005,$C780,Con_ve!$I$6:$I$1005,"Fechada",Con_ve!$Q$6:$Q$1005,Cad_cl!AX$5)))</f>
        <v/>
      </c>
      <c r="AY780" s="134" t="str">
        <f>IF(ISERR(IF($C780="","",SUMIFS(Con_ve!$F$6:$F$1005,Con_ve!$C$6:$C$1005,$C780,Con_ve!$I$6:$I$1005,"Fechada",Con_ve!$Q$6:$Q$1005,Cad_cl!AY$5))),"",IF($C780="","",SUMIFS(Con_ve!$F$6:$F$1005,Con_ve!$C$6:$C$1005,$C780,Con_ve!$I$6:$I$1005,"Fechada",Con_ve!$Q$6:$Q$1005,Cad_cl!AY$5)))</f>
        <v/>
      </c>
      <c r="AZ780" s="134" t="str">
        <f>IF(ISERR(IF($C780="","",SUMIFS(Con_ve!$F$6:$F$1005,Con_ve!$C$6:$C$1005,$C780,Con_ve!$I$6:$I$1005,"Fechada",Con_ve!$Q$6:$Q$1005,Cad_cl!AZ$5))),"",IF($C780="","",SUMIFS(Con_ve!$F$6:$F$1005,Con_ve!$C$6:$C$1005,$C780,Con_ve!$I$6:$I$1005,"Fechada",Con_ve!$Q$6:$Q$1005,Cad_cl!AZ$5)))</f>
        <v/>
      </c>
      <c r="BA780" s="134" t="str">
        <f>IF(ISERR(IF($C780="","",SUMIFS(Con_ve!$F$6:$F$1005,Con_ve!$C$6:$C$1005,$C780,Con_ve!$I$6:$I$1005,"Fechada",Con_ve!$Q$6:$Q$1005,Cad_cl!BA$5))),"",IF($C780="","",SUMIFS(Con_ve!$F$6:$F$1005,Con_ve!$C$6:$C$1005,$C780,Con_ve!$I$6:$I$1005,"Fechada",Con_ve!$Q$6:$Q$1005,Cad_cl!BA$5)))</f>
        <v/>
      </c>
      <c r="BB780" s="134">
        <f t="shared" si="36"/>
        <v>0</v>
      </c>
      <c r="BD780" s="134" t="str">
        <f>IF(ISERR(IF($C780="","",SUMIFS(Con_ve!$F$6:$F$1005,Con_ve!$C$6:$C$1005,$C780,Con_ve!$I$6:$I$1005,"Em negociação",Con_ve!$Q$6:$Q$1005,Cad_cl!BD$5))),"",IF($C780="","",SUMIFS(Con_ve!$F$6:$F$1005,Con_ve!$C$6:$C$1005,$C780,Con_ve!$I$6:$I$1005,"Em negociação",Con_ve!$Q$6:$Q$1005,Cad_cl!BD$5)))</f>
        <v/>
      </c>
      <c r="BE780" s="134" t="str">
        <f>IF(ISERR(IF($C780="","",SUMIFS(Con_ve!$F$6:$F$1005,Con_ve!$C$6:$C$1005,$C780,Con_ve!$I$6:$I$1005,"Em negociação",Con_ve!$Q$6:$Q$1005,Cad_cl!BE$5))),"",IF($C780="","",SUMIFS(Con_ve!$F$6:$F$1005,Con_ve!$C$6:$C$1005,$C780,Con_ve!$I$6:$I$1005,"Em negociação",Con_ve!$Q$6:$Q$1005,Cad_cl!BE$5)))</f>
        <v/>
      </c>
      <c r="BF780" s="134" t="str">
        <f>IF(ISERR(IF($C780="","",SUMIFS(Con_ve!$F$6:$F$1005,Con_ve!$C$6:$C$1005,$C780,Con_ve!$I$6:$I$1005,"Em negociação",Con_ve!$Q$6:$Q$1005,Cad_cl!BF$5))),"",IF($C780="","",SUMIFS(Con_ve!$F$6:$F$1005,Con_ve!$C$6:$C$1005,$C780,Con_ve!$I$6:$I$1005,"Em negociação",Con_ve!$Q$6:$Q$1005,Cad_cl!BF$5)))</f>
        <v/>
      </c>
      <c r="BG780" s="134" t="str">
        <f>IF(ISERR(IF($C780="","",SUMIFS(Con_ve!$F$6:$F$1005,Con_ve!$C$6:$C$1005,$C780,Con_ve!$I$6:$I$1005,"Em negociação",Con_ve!$Q$6:$Q$1005,Cad_cl!BG$5))),"",IF($C780="","",SUMIFS(Con_ve!$F$6:$F$1005,Con_ve!$C$6:$C$1005,$C780,Con_ve!$I$6:$I$1005,"Em negociação",Con_ve!$Q$6:$Q$1005,Cad_cl!BG$5)))</f>
        <v/>
      </c>
      <c r="BH780" s="134" t="str">
        <f>IF(ISERR(IF($C780="","",SUMIFS(Con_ve!$F$6:$F$1005,Con_ve!$C$6:$C$1005,$C780,Con_ve!$I$6:$I$1005,"Em negociação",Con_ve!$Q$6:$Q$1005,Cad_cl!BH$5))),"",IF($C780="","",SUMIFS(Con_ve!$F$6:$F$1005,Con_ve!$C$6:$C$1005,$C780,Con_ve!$I$6:$I$1005,"Em negociação",Con_ve!$Q$6:$Q$1005,Cad_cl!BH$5)))</f>
        <v/>
      </c>
      <c r="BI780" s="134" t="str">
        <f>IF(ISERR(IF($C780="","",SUMIFS(Con_ve!$F$6:$F$1005,Con_ve!$C$6:$C$1005,$C780,Con_ve!$I$6:$I$1005,"Em negociação",Con_ve!$Q$6:$Q$1005,Cad_cl!BI$5))),"",IF($C780="","",SUMIFS(Con_ve!$F$6:$F$1005,Con_ve!$C$6:$C$1005,$C780,Con_ve!$I$6:$I$1005,"Em negociação",Con_ve!$Q$6:$Q$1005,Cad_cl!BI$5)))</f>
        <v/>
      </c>
      <c r="BJ780" s="134" t="str">
        <f>IF(ISERR(IF($C780="","",SUMIFS(Con_ve!$F$6:$F$1005,Con_ve!$C$6:$C$1005,$C780,Con_ve!$I$6:$I$1005,"Em negociação",Con_ve!$Q$6:$Q$1005,Cad_cl!BJ$5))),"",IF($C780="","",SUMIFS(Con_ve!$F$6:$F$1005,Con_ve!$C$6:$C$1005,$C780,Con_ve!$I$6:$I$1005,"Em negociação",Con_ve!$Q$6:$Q$1005,Cad_cl!BJ$5)))</f>
        <v/>
      </c>
      <c r="BK780" s="134" t="str">
        <f>IF(ISERR(IF($C780="","",SUMIFS(Con_ve!$F$6:$F$1005,Con_ve!$C$6:$C$1005,$C780,Con_ve!$I$6:$I$1005,"Em negociação",Con_ve!$Q$6:$Q$1005,Cad_cl!BK$5))),"",IF($C780="","",SUMIFS(Con_ve!$F$6:$F$1005,Con_ve!$C$6:$C$1005,$C780,Con_ve!$I$6:$I$1005,"Em negociação",Con_ve!$Q$6:$Q$1005,Cad_cl!BK$5)))</f>
        <v/>
      </c>
      <c r="BL780" s="134" t="str">
        <f>IF(ISERR(IF($C780="","",SUMIFS(Con_ve!$F$6:$F$1005,Con_ve!$C$6:$C$1005,$C780,Con_ve!$I$6:$I$1005,"Em negociação",Con_ve!$Q$6:$Q$1005,Cad_cl!BL$5))),"",IF($C780="","",SUMIFS(Con_ve!$F$6:$F$1005,Con_ve!$C$6:$C$1005,$C780,Con_ve!$I$6:$I$1005,"Em negociação",Con_ve!$Q$6:$Q$1005,Cad_cl!BL$5)))</f>
        <v/>
      </c>
      <c r="BM780" s="134" t="str">
        <f>IF(ISERR(IF($C780="","",SUMIFS(Con_ve!$F$6:$F$1005,Con_ve!$C$6:$C$1005,$C780,Con_ve!$I$6:$I$1005,"Em negociação",Con_ve!$Q$6:$Q$1005,Cad_cl!BM$5))),"",IF($C780="","",SUMIFS(Con_ve!$F$6:$F$1005,Con_ve!$C$6:$C$1005,$C780,Con_ve!$I$6:$I$1005,"Em negociação",Con_ve!$Q$6:$Q$1005,Cad_cl!BM$5)))</f>
        <v/>
      </c>
      <c r="BN780" s="134" t="str">
        <f>IF(ISERR(IF($C780="","",SUMIFS(Con_ve!$F$6:$F$1005,Con_ve!$C$6:$C$1005,$C780,Con_ve!$I$6:$I$1005,"Em negociação",Con_ve!$Q$6:$Q$1005,Cad_cl!BN$5))),"",IF($C780="","",SUMIFS(Con_ve!$F$6:$F$1005,Con_ve!$C$6:$C$1005,$C780,Con_ve!$I$6:$I$1005,"Em negociação",Con_ve!$Q$6:$Q$1005,Cad_cl!BN$5)))</f>
        <v/>
      </c>
      <c r="BO780" s="134" t="str">
        <f>IF(ISERR(IF($C780="","",SUMIFS(Con_ve!$F$6:$F$1005,Con_ve!$C$6:$C$1005,$C780,Con_ve!$I$6:$I$1005,"Em negociação",Con_ve!$Q$6:$Q$1005,Cad_cl!BO$5))),"",IF($C780="","",SUMIFS(Con_ve!$F$6:$F$1005,Con_ve!$C$6:$C$1005,$C780,Con_ve!$I$6:$I$1005,"Em negociação",Con_ve!$Q$6:$Q$1005,Cad_cl!BO$5)))</f>
        <v/>
      </c>
      <c r="BP780" s="134">
        <f t="shared" si="37"/>
        <v>0</v>
      </c>
      <c r="BR780" s="125" t="str">
        <f>IF(ISERR(IF(AND($I780=Re_lo!$E$5,BR$5=VLOOKUP(Re_lo!$H$5,Re_lo!$N$5:$O$16,2,0)),AP780,"")),"",IF(AND($I780=Re_lo!$E$5,BR$5=VLOOKUP(Re_lo!$H$5,Re_lo!$N$5:$O$16,2,0)),AP780,""))</f>
        <v/>
      </c>
      <c r="BS780" s="125" t="str">
        <f>IF(ISERR(IF(AND($I780=Re_lo!$E$5,BS$5=VLOOKUP(Re_lo!$H$5,Re_lo!$N$5:$O$16,2,0)),AQ780,"")),"",IF(AND($I780=Re_lo!$E$5,BS$5=VLOOKUP(Re_lo!$H$5,Re_lo!$N$5:$O$16,2,0)),AQ780,""))</f>
        <v/>
      </c>
      <c r="BT780" s="125" t="str">
        <f>IF(ISERR(IF(AND($I780=Re_lo!$E$5,BT$5=VLOOKUP(Re_lo!$H$5,Re_lo!$N$5:$O$16,2,0)),AR780,"")),"",IF(AND($I780=Re_lo!$E$5,BT$5=VLOOKUP(Re_lo!$H$5,Re_lo!$N$5:$O$16,2,0)),AR780,""))</f>
        <v/>
      </c>
      <c r="BU780" s="125" t="str">
        <f>IF(ISERR(IF(AND($I780=Re_lo!$E$5,BU$5=VLOOKUP(Re_lo!$H$5,Re_lo!$N$5:$O$16,2,0)),AS780,"")),"",IF(AND($I780=Re_lo!$E$5,BU$5=VLOOKUP(Re_lo!$H$5,Re_lo!$N$5:$O$16,2,0)),AS780,""))</f>
        <v/>
      </c>
      <c r="BV780" s="125" t="str">
        <f>IF(ISERR(IF(AND($I780=Re_lo!$E$5,BV$5=VLOOKUP(Re_lo!$H$5,Re_lo!$N$5:$O$16,2,0)),AT780,"")),"",IF(AND($I780=Re_lo!$E$5,BV$5=VLOOKUP(Re_lo!$H$5,Re_lo!$N$5:$O$16,2,0)),AT780,""))</f>
        <v/>
      </c>
      <c r="BW780" s="125" t="str">
        <f>IF(ISERR(IF(AND($I780=Re_lo!$E$5,BW$5=VLOOKUP(Re_lo!$H$5,Re_lo!$N$5:$O$16,2,0)),AU780,"")),"",IF(AND($I780=Re_lo!$E$5,BW$5=VLOOKUP(Re_lo!$H$5,Re_lo!$N$5:$O$16,2,0)),AU780,""))</f>
        <v/>
      </c>
      <c r="BX780" s="125" t="str">
        <f>IF(ISERR(IF(AND($I780=Re_lo!$E$5,BX$5=VLOOKUP(Re_lo!$H$5,Re_lo!$N$5:$O$16,2,0)),AV780,"")),"",IF(AND($I780=Re_lo!$E$5,BX$5=VLOOKUP(Re_lo!$H$5,Re_lo!$N$5:$O$16,2,0)),AV780,""))</f>
        <v/>
      </c>
      <c r="BY780" s="125" t="str">
        <f>IF(ISERR(IF(AND($I780=Re_lo!$E$5,BY$5=VLOOKUP(Re_lo!$H$5,Re_lo!$N$5:$O$16,2,0)),AW780,"")),"",IF(AND($I780=Re_lo!$E$5,BY$5=VLOOKUP(Re_lo!$H$5,Re_lo!$N$5:$O$16,2,0)),AW780,""))</f>
        <v/>
      </c>
      <c r="BZ780" s="125" t="str">
        <f>IF(ISERR(IF(AND($I780=Re_lo!$E$5,BZ$5=VLOOKUP(Re_lo!$H$5,Re_lo!$N$5:$O$16,2,0)),AX780,"")),"",IF(AND($I780=Re_lo!$E$5,BZ$5=VLOOKUP(Re_lo!$H$5,Re_lo!$N$5:$O$16,2,0)),AX780,""))</f>
        <v/>
      </c>
      <c r="CA780" s="125" t="str">
        <f>IF(ISERR(IF(AND($I780=Re_lo!$E$5,CA$5=VLOOKUP(Re_lo!$H$5,Re_lo!$N$5:$O$16,2,0)),AY780,"")),"",IF(AND($I780=Re_lo!$E$5,CA$5=VLOOKUP(Re_lo!$H$5,Re_lo!$N$5:$O$16,2,0)),AY780,""))</f>
        <v/>
      </c>
      <c r="CB780" s="125" t="str">
        <f>IF(ISERR(IF(AND($I780=Re_lo!$E$5,CB$5=VLOOKUP(Re_lo!$H$5,Re_lo!$N$5:$O$16,2,0)),AZ780,"")),"",IF(AND($I780=Re_lo!$E$5,CB$5=VLOOKUP(Re_lo!$H$5,Re_lo!$N$5:$O$16,2,0)),AZ780,""))</f>
        <v/>
      </c>
      <c r="CC780" s="125" t="str">
        <f>IF(ISERR(IF(AND($I780=Re_lo!$E$5,CC$5=VLOOKUP(Re_lo!$H$5,Re_lo!$N$5:$O$16,2,0)),BA780,"")),"",IF(AND($I780=Re_lo!$E$5,CC$5=VLOOKUP(Re_lo!$H$5,Re_lo!$N$5:$O$16,2,0)),BA780,""))</f>
        <v/>
      </c>
      <c r="CD780" s="125" t="str">
        <f>IF(ISERR(IF(AND($I780=Re_lo!$E$5,CD$5=VLOOKUP(Re_lo!$H$5,Re_lo!$N$5:$O$16,2,0)),BB780,"")),"",IF(AND($I780=Re_lo!$E$5,CD$5=VLOOKUP(Re_lo!$H$5,Re_lo!$N$5:$O$16,2,0)),BB780,""))</f>
        <v/>
      </c>
      <c r="CF780" s="125" t="str">
        <f>IF($C780="","",COUNTIFS(Con_ve!$C$6:$C$1005,$C780,Con_ve!$Q$6:$Q$1005,Cad_cl!CF$5))</f>
        <v/>
      </c>
      <c r="CG780" s="125" t="str">
        <f>IF($C780="","",COUNTIFS(Con_ve!$C$6:$C$1005,$C780,Con_ve!$Q$6:$Q$1005,Cad_cl!CG$5))</f>
        <v/>
      </c>
      <c r="CH780" s="125" t="str">
        <f>IF($C780="","",COUNTIFS(Con_ve!$C$6:$C$1005,$C780,Con_ve!$Q$6:$Q$1005,Cad_cl!CH$5))</f>
        <v/>
      </c>
      <c r="CI780" s="125" t="str">
        <f>IF($C780="","",COUNTIFS(Con_ve!$C$6:$C$1005,$C780,Con_ve!$Q$6:$Q$1005,Cad_cl!CI$5))</f>
        <v/>
      </c>
      <c r="CJ780" s="125" t="str">
        <f>IF($C780="","",COUNTIFS(Con_ve!$C$6:$C$1005,$C780,Con_ve!$Q$6:$Q$1005,Cad_cl!CJ$5))</f>
        <v/>
      </c>
      <c r="CK780" s="125" t="str">
        <f>IF($C780="","",COUNTIFS(Con_ve!$C$6:$C$1005,$C780,Con_ve!$Q$6:$Q$1005,Cad_cl!CK$5))</f>
        <v/>
      </c>
      <c r="CL780" s="125" t="str">
        <f>IF($C780="","",COUNTIFS(Con_ve!$C$6:$C$1005,$C780,Con_ve!$Q$6:$Q$1005,Cad_cl!CL$5))</f>
        <v/>
      </c>
      <c r="CM780" s="125" t="str">
        <f>IF($C780="","",COUNTIFS(Con_ve!$C$6:$C$1005,$C780,Con_ve!$Q$6:$Q$1005,Cad_cl!CM$5))</f>
        <v/>
      </c>
      <c r="CN780" s="125" t="str">
        <f>IF($C780="","",COUNTIFS(Con_ve!$C$6:$C$1005,$C780,Con_ve!$Q$6:$Q$1005,Cad_cl!CN$5))</f>
        <v/>
      </c>
      <c r="CO780" s="125" t="str">
        <f>IF($C780="","",COUNTIFS(Con_ve!$C$6:$C$1005,$C780,Con_ve!$Q$6:$Q$1005,Cad_cl!CO$5))</f>
        <v/>
      </c>
      <c r="CP780" s="125" t="str">
        <f>IF($C780="","",COUNTIFS(Con_ve!$C$6:$C$1005,$C780,Con_ve!$Q$6:$Q$1005,Cad_cl!CP$5))</f>
        <v/>
      </c>
      <c r="CQ780" s="125" t="str">
        <f>IF($C780="","",COUNTIFS(Con_ve!$C$6:$C$1005,$C780,Con_ve!$Q$6:$Q$1005,Cad_cl!CQ$5))</f>
        <v/>
      </c>
      <c r="CR780" s="125">
        <f t="shared" si="38"/>
        <v>0</v>
      </c>
    </row>
    <row r="781" spans="3:96" ht="30" customHeight="1">
      <c r="C781" s="153"/>
      <c r="D781" s="153"/>
      <c r="E781" s="154"/>
      <c r="F781" s="153"/>
      <c r="G781" s="155"/>
      <c r="H781" s="153"/>
      <c r="I781" s="153"/>
      <c r="J781" s="132" t="s">
        <v>309</v>
      </c>
      <c r="K781" s="133" t="s">
        <v>309</v>
      </c>
      <c r="L781" s="153"/>
      <c r="M781" s="153"/>
      <c r="N781" s="153"/>
      <c r="O781" s="153"/>
      <c r="P781" s="153"/>
      <c r="Q781" s="153"/>
      <c r="AP781" s="134" t="str">
        <f>IF(ISERR(IF($C781="","",SUMIFS(Con_ve!$F$6:$F$1005,Con_ve!$C$6:$C$1005,$C781,Con_ve!$I$6:$I$1005,"Fechada",Con_ve!$Q$6:$Q$1005,Cad_cl!AP$5))),"",IF($C781="","",SUMIFS(Con_ve!$F$6:$F$1005,Con_ve!$C$6:$C$1005,$C781,Con_ve!$I$6:$I$1005,"Fechada",Con_ve!$Q$6:$Q$1005,Cad_cl!AP$5)))</f>
        <v/>
      </c>
      <c r="AQ781" s="134" t="str">
        <f>IF(ISERR(IF($C781="","",SUMIFS(Con_ve!$F$6:$F$1005,Con_ve!$C$6:$C$1005,$C781,Con_ve!$I$6:$I$1005,"Fechada",Con_ve!$Q$6:$Q$1005,Cad_cl!AQ$5))),"",IF($C781="","",SUMIFS(Con_ve!$F$6:$F$1005,Con_ve!$C$6:$C$1005,$C781,Con_ve!$I$6:$I$1005,"Fechada",Con_ve!$Q$6:$Q$1005,Cad_cl!AQ$5)))</f>
        <v/>
      </c>
      <c r="AR781" s="134" t="str">
        <f>IF(ISERR(IF($C781="","",SUMIFS(Con_ve!$F$6:$F$1005,Con_ve!$C$6:$C$1005,$C781,Con_ve!$I$6:$I$1005,"Fechada",Con_ve!$Q$6:$Q$1005,Cad_cl!AR$5))),"",IF($C781="","",SUMIFS(Con_ve!$F$6:$F$1005,Con_ve!$C$6:$C$1005,$C781,Con_ve!$I$6:$I$1005,"Fechada",Con_ve!$Q$6:$Q$1005,Cad_cl!AR$5)))</f>
        <v/>
      </c>
      <c r="AS781" s="134" t="str">
        <f>IF(ISERR(IF($C781="","",SUMIFS(Con_ve!$F$6:$F$1005,Con_ve!$C$6:$C$1005,$C781,Con_ve!$I$6:$I$1005,"Fechada",Con_ve!$Q$6:$Q$1005,Cad_cl!AS$5))),"",IF($C781="","",SUMIFS(Con_ve!$F$6:$F$1005,Con_ve!$C$6:$C$1005,$C781,Con_ve!$I$6:$I$1005,"Fechada",Con_ve!$Q$6:$Q$1005,Cad_cl!AS$5)))</f>
        <v/>
      </c>
      <c r="AT781" s="134" t="str">
        <f>IF(ISERR(IF($C781="","",SUMIFS(Con_ve!$F$6:$F$1005,Con_ve!$C$6:$C$1005,$C781,Con_ve!$I$6:$I$1005,"Fechada",Con_ve!$Q$6:$Q$1005,Cad_cl!AT$5))),"",IF($C781="","",SUMIFS(Con_ve!$F$6:$F$1005,Con_ve!$C$6:$C$1005,$C781,Con_ve!$I$6:$I$1005,"Fechada",Con_ve!$Q$6:$Q$1005,Cad_cl!AT$5)))</f>
        <v/>
      </c>
      <c r="AU781" s="134" t="str">
        <f>IF(ISERR(IF($C781="","",SUMIFS(Con_ve!$F$6:$F$1005,Con_ve!$C$6:$C$1005,$C781,Con_ve!$I$6:$I$1005,"Fechada",Con_ve!$Q$6:$Q$1005,Cad_cl!AU$5))),"",IF($C781="","",SUMIFS(Con_ve!$F$6:$F$1005,Con_ve!$C$6:$C$1005,$C781,Con_ve!$I$6:$I$1005,"Fechada",Con_ve!$Q$6:$Q$1005,Cad_cl!AU$5)))</f>
        <v/>
      </c>
      <c r="AV781" s="134" t="str">
        <f>IF(ISERR(IF($C781="","",SUMIFS(Con_ve!$F$6:$F$1005,Con_ve!$C$6:$C$1005,$C781,Con_ve!$I$6:$I$1005,"Fechada",Con_ve!$Q$6:$Q$1005,Cad_cl!AV$5))),"",IF($C781="","",SUMIFS(Con_ve!$F$6:$F$1005,Con_ve!$C$6:$C$1005,$C781,Con_ve!$I$6:$I$1005,"Fechada",Con_ve!$Q$6:$Q$1005,Cad_cl!AV$5)))</f>
        <v/>
      </c>
      <c r="AW781" s="134" t="str">
        <f>IF(ISERR(IF($C781="","",SUMIFS(Con_ve!$F$6:$F$1005,Con_ve!$C$6:$C$1005,$C781,Con_ve!$I$6:$I$1005,"Fechada",Con_ve!$Q$6:$Q$1005,Cad_cl!AW$5))),"",IF($C781="","",SUMIFS(Con_ve!$F$6:$F$1005,Con_ve!$C$6:$C$1005,$C781,Con_ve!$I$6:$I$1005,"Fechada",Con_ve!$Q$6:$Q$1005,Cad_cl!AW$5)))</f>
        <v/>
      </c>
      <c r="AX781" s="134" t="str">
        <f>IF(ISERR(IF($C781="","",SUMIFS(Con_ve!$F$6:$F$1005,Con_ve!$C$6:$C$1005,$C781,Con_ve!$I$6:$I$1005,"Fechada",Con_ve!$Q$6:$Q$1005,Cad_cl!AX$5))),"",IF($C781="","",SUMIFS(Con_ve!$F$6:$F$1005,Con_ve!$C$6:$C$1005,$C781,Con_ve!$I$6:$I$1005,"Fechada",Con_ve!$Q$6:$Q$1005,Cad_cl!AX$5)))</f>
        <v/>
      </c>
      <c r="AY781" s="134" t="str">
        <f>IF(ISERR(IF($C781="","",SUMIFS(Con_ve!$F$6:$F$1005,Con_ve!$C$6:$C$1005,$C781,Con_ve!$I$6:$I$1005,"Fechada",Con_ve!$Q$6:$Q$1005,Cad_cl!AY$5))),"",IF($C781="","",SUMIFS(Con_ve!$F$6:$F$1005,Con_ve!$C$6:$C$1005,$C781,Con_ve!$I$6:$I$1005,"Fechada",Con_ve!$Q$6:$Q$1005,Cad_cl!AY$5)))</f>
        <v/>
      </c>
      <c r="AZ781" s="134" t="str">
        <f>IF(ISERR(IF($C781="","",SUMIFS(Con_ve!$F$6:$F$1005,Con_ve!$C$6:$C$1005,$C781,Con_ve!$I$6:$I$1005,"Fechada",Con_ve!$Q$6:$Q$1005,Cad_cl!AZ$5))),"",IF($C781="","",SUMIFS(Con_ve!$F$6:$F$1005,Con_ve!$C$6:$C$1005,$C781,Con_ve!$I$6:$I$1005,"Fechada",Con_ve!$Q$6:$Q$1005,Cad_cl!AZ$5)))</f>
        <v/>
      </c>
      <c r="BA781" s="134" t="str">
        <f>IF(ISERR(IF($C781="","",SUMIFS(Con_ve!$F$6:$F$1005,Con_ve!$C$6:$C$1005,$C781,Con_ve!$I$6:$I$1005,"Fechada",Con_ve!$Q$6:$Q$1005,Cad_cl!BA$5))),"",IF($C781="","",SUMIFS(Con_ve!$F$6:$F$1005,Con_ve!$C$6:$C$1005,$C781,Con_ve!$I$6:$I$1005,"Fechada",Con_ve!$Q$6:$Q$1005,Cad_cl!BA$5)))</f>
        <v/>
      </c>
      <c r="BB781" s="134">
        <f t="shared" si="36"/>
        <v>0</v>
      </c>
      <c r="BD781" s="134" t="str">
        <f>IF(ISERR(IF($C781="","",SUMIFS(Con_ve!$F$6:$F$1005,Con_ve!$C$6:$C$1005,$C781,Con_ve!$I$6:$I$1005,"Em negociação",Con_ve!$Q$6:$Q$1005,Cad_cl!BD$5))),"",IF($C781="","",SUMIFS(Con_ve!$F$6:$F$1005,Con_ve!$C$6:$C$1005,$C781,Con_ve!$I$6:$I$1005,"Em negociação",Con_ve!$Q$6:$Q$1005,Cad_cl!BD$5)))</f>
        <v/>
      </c>
      <c r="BE781" s="134" t="str">
        <f>IF(ISERR(IF($C781="","",SUMIFS(Con_ve!$F$6:$F$1005,Con_ve!$C$6:$C$1005,$C781,Con_ve!$I$6:$I$1005,"Em negociação",Con_ve!$Q$6:$Q$1005,Cad_cl!BE$5))),"",IF($C781="","",SUMIFS(Con_ve!$F$6:$F$1005,Con_ve!$C$6:$C$1005,$C781,Con_ve!$I$6:$I$1005,"Em negociação",Con_ve!$Q$6:$Q$1005,Cad_cl!BE$5)))</f>
        <v/>
      </c>
      <c r="BF781" s="134" t="str">
        <f>IF(ISERR(IF($C781="","",SUMIFS(Con_ve!$F$6:$F$1005,Con_ve!$C$6:$C$1005,$C781,Con_ve!$I$6:$I$1005,"Em negociação",Con_ve!$Q$6:$Q$1005,Cad_cl!BF$5))),"",IF($C781="","",SUMIFS(Con_ve!$F$6:$F$1005,Con_ve!$C$6:$C$1005,$C781,Con_ve!$I$6:$I$1005,"Em negociação",Con_ve!$Q$6:$Q$1005,Cad_cl!BF$5)))</f>
        <v/>
      </c>
      <c r="BG781" s="134" t="str">
        <f>IF(ISERR(IF($C781="","",SUMIFS(Con_ve!$F$6:$F$1005,Con_ve!$C$6:$C$1005,$C781,Con_ve!$I$6:$I$1005,"Em negociação",Con_ve!$Q$6:$Q$1005,Cad_cl!BG$5))),"",IF($C781="","",SUMIFS(Con_ve!$F$6:$F$1005,Con_ve!$C$6:$C$1005,$C781,Con_ve!$I$6:$I$1005,"Em negociação",Con_ve!$Q$6:$Q$1005,Cad_cl!BG$5)))</f>
        <v/>
      </c>
      <c r="BH781" s="134" t="str">
        <f>IF(ISERR(IF($C781="","",SUMIFS(Con_ve!$F$6:$F$1005,Con_ve!$C$6:$C$1005,$C781,Con_ve!$I$6:$I$1005,"Em negociação",Con_ve!$Q$6:$Q$1005,Cad_cl!BH$5))),"",IF($C781="","",SUMIFS(Con_ve!$F$6:$F$1005,Con_ve!$C$6:$C$1005,$C781,Con_ve!$I$6:$I$1005,"Em negociação",Con_ve!$Q$6:$Q$1005,Cad_cl!BH$5)))</f>
        <v/>
      </c>
      <c r="BI781" s="134" t="str">
        <f>IF(ISERR(IF($C781="","",SUMIFS(Con_ve!$F$6:$F$1005,Con_ve!$C$6:$C$1005,$C781,Con_ve!$I$6:$I$1005,"Em negociação",Con_ve!$Q$6:$Q$1005,Cad_cl!BI$5))),"",IF($C781="","",SUMIFS(Con_ve!$F$6:$F$1005,Con_ve!$C$6:$C$1005,$C781,Con_ve!$I$6:$I$1005,"Em negociação",Con_ve!$Q$6:$Q$1005,Cad_cl!BI$5)))</f>
        <v/>
      </c>
      <c r="BJ781" s="134" t="str">
        <f>IF(ISERR(IF($C781="","",SUMIFS(Con_ve!$F$6:$F$1005,Con_ve!$C$6:$C$1005,$C781,Con_ve!$I$6:$I$1005,"Em negociação",Con_ve!$Q$6:$Q$1005,Cad_cl!BJ$5))),"",IF($C781="","",SUMIFS(Con_ve!$F$6:$F$1005,Con_ve!$C$6:$C$1005,$C781,Con_ve!$I$6:$I$1005,"Em negociação",Con_ve!$Q$6:$Q$1005,Cad_cl!BJ$5)))</f>
        <v/>
      </c>
      <c r="BK781" s="134" t="str">
        <f>IF(ISERR(IF($C781="","",SUMIFS(Con_ve!$F$6:$F$1005,Con_ve!$C$6:$C$1005,$C781,Con_ve!$I$6:$I$1005,"Em negociação",Con_ve!$Q$6:$Q$1005,Cad_cl!BK$5))),"",IF($C781="","",SUMIFS(Con_ve!$F$6:$F$1005,Con_ve!$C$6:$C$1005,$C781,Con_ve!$I$6:$I$1005,"Em negociação",Con_ve!$Q$6:$Q$1005,Cad_cl!BK$5)))</f>
        <v/>
      </c>
      <c r="BL781" s="134" t="str">
        <f>IF(ISERR(IF($C781="","",SUMIFS(Con_ve!$F$6:$F$1005,Con_ve!$C$6:$C$1005,$C781,Con_ve!$I$6:$I$1005,"Em negociação",Con_ve!$Q$6:$Q$1005,Cad_cl!BL$5))),"",IF($C781="","",SUMIFS(Con_ve!$F$6:$F$1005,Con_ve!$C$6:$C$1005,$C781,Con_ve!$I$6:$I$1005,"Em negociação",Con_ve!$Q$6:$Q$1005,Cad_cl!BL$5)))</f>
        <v/>
      </c>
      <c r="BM781" s="134" t="str">
        <f>IF(ISERR(IF($C781="","",SUMIFS(Con_ve!$F$6:$F$1005,Con_ve!$C$6:$C$1005,$C781,Con_ve!$I$6:$I$1005,"Em negociação",Con_ve!$Q$6:$Q$1005,Cad_cl!BM$5))),"",IF($C781="","",SUMIFS(Con_ve!$F$6:$F$1005,Con_ve!$C$6:$C$1005,$C781,Con_ve!$I$6:$I$1005,"Em negociação",Con_ve!$Q$6:$Q$1005,Cad_cl!BM$5)))</f>
        <v/>
      </c>
      <c r="BN781" s="134" t="str">
        <f>IF(ISERR(IF($C781="","",SUMIFS(Con_ve!$F$6:$F$1005,Con_ve!$C$6:$C$1005,$C781,Con_ve!$I$6:$I$1005,"Em negociação",Con_ve!$Q$6:$Q$1005,Cad_cl!BN$5))),"",IF($C781="","",SUMIFS(Con_ve!$F$6:$F$1005,Con_ve!$C$6:$C$1005,$C781,Con_ve!$I$6:$I$1005,"Em negociação",Con_ve!$Q$6:$Q$1005,Cad_cl!BN$5)))</f>
        <v/>
      </c>
      <c r="BO781" s="134" t="str">
        <f>IF(ISERR(IF($C781="","",SUMIFS(Con_ve!$F$6:$F$1005,Con_ve!$C$6:$C$1005,$C781,Con_ve!$I$6:$I$1005,"Em negociação",Con_ve!$Q$6:$Q$1005,Cad_cl!BO$5))),"",IF($C781="","",SUMIFS(Con_ve!$F$6:$F$1005,Con_ve!$C$6:$C$1005,$C781,Con_ve!$I$6:$I$1005,"Em negociação",Con_ve!$Q$6:$Q$1005,Cad_cl!BO$5)))</f>
        <v/>
      </c>
      <c r="BP781" s="134">
        <f t="shared" si="37"/>
        <v>0</v>
      </c>
      <c r="BR781" s="125" t="str">
        <f>IF(ISERR(IF(AND($I781=Re_lo!$E$5,BR$5=VLOOKUP(Re_lo!$H$5,Re_lo!$N$5:$O$16,2,0)),AP781,"")),"",IF(AND($I781=Re_lo!$E$5,BR$5=VLOOKUP(Re_lo!$H$5,Re_lo!$N$5:$O$16,2,0)),AP781,""))</f>
        <v/>
      </c>
      <c r="BS781" s="125" t="str">
        <f>IF(ISERR(IF(AND($I781=Re_lo!$E$5,BS$5=VLOOKUP(Re_lo!$H$5,Re_lo!$N$5:$O$16,2,0)),AQ781,"")),"",IF(AND($I781=Re_lo!$E$5,BS$5=VLOOKUP(Re_lo!$H$5,Re_lo!$N$5:$O$16,2,0)),AQ781,""))</f>
        <v/>
      </c>
      <c r="BT781" s="125" t="str">
        <f>IF(ISERR(IF(AND($I781=Re_lo!$E$5,BT$5=VLOOKUP(Re_lo!$H$5,Re_lo!$N$5:$O$16,2,0)),AR781,"")),"",IF(AND($I781=Re_lo!$E$5,BT$5=VLOOKUP(Re_lo!$H$5,Re_lo!$N$5:$O$16,2,0)),AR781,""))</f>
        <v/>
      </c>
      <c r="BU781" s="125" t="str">
        <f>IF(ISERR(IF(AND($I781=Re_lo!$E$5,BU$5=VLOOKUP(Re_lo!$H$5,Re_lo!$N$5:$O$16,2,0)),AS781,"")),"",IF(AND($I781=Re_lo!$E$5,BU$5=VLOOKUP(Re_lo!$H$5,Re_lo!$N$5:$O$16,2,0)),AS781,""))</f>
        <v/>
      </c>
      <c r="BV781" s="125" t="str">
        <f>IF(ISERR(IF(AND($I781=Re_lo!$E$5,BV$5=VLOOKUP(Re_lo!$H$5,Re_lo!$N$5:$O$16,2,0)),AT781,"")),"",IF(AND($I781=Re_lo!$E$5,BV$5=VLOOKUP(Re_lo!$H$5,Re_lo!$N$5:$O$16,2,0)),AT781,""))</f>
        <v/>
      </c>
      <c r="BW781" s="125" t="str">
        <f>IF(ISERR(IF(AND($I781=Re_lo!$E$5,BW$5=VLOOKUP(Re_lo!$H$5,Re_lo!$N$5:$O$16,2,0)),AU781,"")),"",IF(AND($I781=Re_lo!$E$5,BW$5=VLOOKUP(Re_lo!$H$5,Re_lo!$N$5:$O$16,2,0)),AU781,""))</f>
        <v/>
      </c>
      <c r="BX781" s="125" t="str">
        <f>IF(ISERR(IF(AND($I781=Re_lo!$E$5,BX$5=VLOOKUP(Re_lo!$H$5,Re_lo!$N$5:$O$16,2,0)),AV781,"")),"",IF(AND($I781=Re_lo!$E$5,BX$5=VLOOKUP(Re_lo!$H$5,Re_lo!$N$5:$O$16,2,0)),AV781,""))</f>
        <v/>
      </c>
      <c r="BY781" s="125" t="str">
        <f>IF(ISERR(IF(AND($I781=Re_lo!$E$5,BY$5=VLOOKUP(Re_lo!$H$5,Re_lo!$N$5:$O$16,2,0)),AW781,"")),"",IF(AND($I781=Re_lo!$E$5,BY$5=VLOOKUP(Re_lo!$H$5,Re_lo!$N$5:$O$16,2,0)),AW781,""))</f>
        <v/>
      </c>
      <c r="BZ781" s="125" t="str">
        <f>IF(ISERR(IF(AND($I781=Re_lo!$E$5,BZ$5=VLOOKUP(Re_lo!$H$5,Re_lo!$N$5:$O$16,2,0)),AX781,"")),"",IF(AND($I781=Re_lo!$E$5,BZ$5=VLOOKUP(Re_lo!$H$5,Re_lo!$N$5:$O$16,2,0)),AX781,""))</f>
        <v/>
      </c>
      <c r="CA781" s="125" t="str">
        <f>IF(ISERR(IF(AND($I781=Re_lo!$E$5,CA$5=VLOOKUP(Re_lo!$H$5,Re_lo!$N$5:$O$16,2,0)),AY781,"")),"",IF(AND($I781=Re_lo!$E$5,CA$5=VLOOKUP(Re_lo!$H$5,Re_lo!$N$5:$O$16,2,0)),AY781,""))</f>
        <v/>
      </c>
      <c r="CB781" s="125" t="str">
        <f>IF(ISERR(IF(AND($I781=Re_lo!$E$5,CB$5=VLOOKUP(Re_lo!$H$5,Re_lo!$N$5:$O$16,2,0)),AZ781,"")),"",IF(AND($I781=Re_lo!$E$5,CB$5=VLOOKUP(Re_lo!$H$5,Re_lo!$N$5:$O$16,2,0)),AZ781,""))</f>
        <v/>
      </c>
      <c r="CC781" s="125" t="str">
        <f>IF(ISERR(IF(AND($I781=Re_lo!$E$5,CC$5=VLOOKUP(Re_lo!$H$5,Re_lo!$N$5:$O$16,2,0)),BA781,"")),"",IF(AND($I781=Re_lo!$E$5,CC$5=VLOOKUP(Re_lo!$H$5,Re_lo!$N$5:$O$16,2,0)),BA781,""))</f>
        <v/>
      </c>
      <c r="CD781" s="125" t="str">
        <f>IF(ISERR(IF(AND($I781=Re_lo!$E$5,CD$5=VLOOKUP(Re_lo!$H$5,Re_lo!$N$5:$O$16,2,0)),BB781,"")),"",IF(AND($I781=Re_lo!$E$5,CD$5=VLOOKUP(Re_lo!$H$5,Re_lo!$N$5:$O$16,2,0)),BB781,""))</f>
        <v/>
      </c>
      <c r="CF781" s="125" t="str">
        <f>IF($C781="","",COUNTIFS(Con_ve!$C$6:$C$1005,$C781,Con_ve!$Q$6:$Q$1005,Cad_cl!CF$5))</f>
        <v/>
      </c>
      <c r="CG781" s="125" t="str">
        <f>IF($C781="","",COUNTIFS(Con_ve!$C$6:$C$1005,$C781,Con_ve!$Q$6:$Q$1005,Cad_cl!CG$5))</f>
        <v/>
      </c>
      <c r="CH781" s="125" t="str">
        <f>IF($C781="","",COUNTIFS(Con_ve!$C$6:$C$1005,$C781,Con_ve!$Q$6:$Q$1005,Cad_cl!CH$5))</f>
        <v/>
      </c>
      <c r="CI781" s="125" t="str">
        <f>IF($C781="","",COUNTIFS(Con_ve!$C$6:$C$1005,$C781,Con_ve!$Q$6:$Q$1005,Cad_cl!CI$5))</f>
        <v/>
      </c>
      <c r="CJ781" s="125" t="str">
        <f>IF($C781="","",COUNTIFS(Con_ve!$C$6:$C$1005,$C781,Con_ve!$Q$6:$Q$1005,Cad_cl!CJ$5))</f>
        <v/>
      </c>
      <c r="CK781" s="125" t="str">
        <f>IF($C781="","",COUNTIFS(Con_ve!$C$6:$C$1005,$C781,Con_ve!$Q$6:$Q$1005,Cad_cl!CK$5))</f>
        <v/>
      </c>
      <c r="CL781" s="125" t="str">
        <f>IF($C781="","",COUNTIFS(Con_ve!$C$6:$C$1005,$C781,Con_ve!$Q$6:$Q$1005,Cad_cl!CL$5))</f>
        <v/>
      </c>
      <c r="CM781" s="125" t="str">
        <f>IF($C781="","",COUNTIFS(Con_ve!$C$6:$C$1005,$C781,Con_ve!$Q$6:$Q$1005,Cad_cl!CM$5))</f>
        <v/>
      </c>
      <c r="CN781" s="125" t="str">
        <f>IF($C781="","",COUNTIFS(Con_ve!$C$6:$C$1005,$C781,Con_ve!$Q$6:$Q$1005,Cad_cl!CN$5))</f>
        <v/>
      </c>
      <c r="CO781" s="125" t="str">
        <f>IF($C781="","",COUNTIFS(Con_ve!$C$6:$C$1005,$C781,Con_ve!$Q$6:$Q$1005,Cad_cl!CO$5))</f>
        <v/>
      </c>
      <c r="CP781" s="125" t="str">
        <f>IF($C781="","",COUNTIFS(Con_ve!$C$6:$C$1005,$C781,Con_ve!$Q$6:$Q$1005,Cad_cl!CP$5))</f>
        <v/>
      </c>
      <c r="CQ781" s="125" t="str">
        <f>IF($C781="","",COUNTIFS(Con_ve!$C$6:$C$1005,$C781,Con_ve!$Q$6:$Q$1005,Cad_cl!CQ$5))</f>
        <v/>
      </c>
      <c r="CR781" s="125">
        <f t="shared" si="38"/>
        <v>0</v>
      </c>
    </row>
    <row r="782" spans="3:96" ht="30" customHeight="1">
      <c r="C782" s="153"/>
      <c r="D782" s="153"/>
      <c r="E782" s="154"/>
      <c r="F782" s="153"/>
      <c r="G782" s="155"/>
      <c r="H782" s="153"/>
      <c r="I782" s="153"/>
      <c r="J782" s="132" t="s">
        <v>309</v>
      </c>
      <c r="K782" s="133" t="s">
        <v>309</v>
      </c>
      <c r="L782" s="153"/>
      <c r="M782" s="153"/>
      <c r="N782" s="153"/>
      <c r="O782" s="153"/>
      <c r="P782" s="153"/>
      <c r="Q782" s="153"/>
      <c r="AP782" s="134" t="str">
        <f>IF(ISERR(IF($C782="","",SUMIFS(Con_ve!$F$6:$F$1005,Con_ve!$C$6:$C$1005,$C782,Con_ve!$I$6:$I$1005,"Fechada",Con_ve!$Q$6:$Q$1005,Cad_cl!AP$5))),"",IF($C782="","",SUMIFS(Con_ve!$F$6:$F$1005,Con_ve!$C$6:$C$1005,$C782,Con_ve!$I$6:$I$1005,"Fechada",Con_ve!$Q$6:$Q$1005,Cad_cl!AP$5)))</f>
        <v/>
      </c>
      <c r="AQ782" s="134" t="str">
        <f>IF(ISERR(IF($C782="","",SUMIFS(Con_ve!$F$6:$F$1005,Con_ve!$C$6:$C$1005,$C782,Con_ve!$I$6:$I$1005,"Fechada",Con_ve!$Q$6:$Q$1005,Cad_cl!AQ$5))),"",IF($C782="","",SUMIFS(Con_ve!$F$6:$F$1005,Con_ve!$C$6:$C$1005,$C782,Con_ve!$I$6:$I$1005,"Fechada",Con_ve!$Q$6:$Q$1005,Cad_cl!AQ$5)))</f>
        <v/>
      </c>
      <c r="AR782" s="134" t="str">
        <f>IF(ISERR(IF($C782="","",SUMIFS(Con_ve!$F$6:$F$1005,Con_ve!$C$6:$C$1005,$C782,Con_ve!$I$6:$I$1005,"Fechada",Con_ve!$Q$6:$Q$1005,Cad_cl!AR$5))),"",IF($C782="","",SUMIFS(Con_ve!$F$6:$F$1005,Con_ve!$C$6:$C$1005,$C782,Con_ve!$I$6:$I$1005,"Fechada",Con_ve!$Q$6:$Q$1005,Cad_cl!AR$5)))</f>
        <v/>
      </c>
      <c r="AS782" s="134" t="str">
        <f>IF(ISERR(IF($C782="","",SUMIFS(Con_ve!$F$6:$F$1005,Con_ve!$C$6:$C$1005,$C782,Con_ve!$I$6:$I$1005,"Fechada",Con_ve!$Q$6:$Q$1005,Cad_cl!AS$5))),"",IF($C782="","",SUMIFS(Con_ve!$F$6:$F$1005,Con_ve!$C$6:$C$1005,$C782,Con_ve!$I$6:$I$1005,"Fechada",Con_ve!$Q$6:$Q$1005,Cad_cl!AS$5)))</f>
        <v/>
      </c>
      <c r="AT782" s="134" t="str">
        <f>IF(ISERR(IF($C782="","",SUMIFS(Con_ve!$F$6:$F$1005,Con_ve!$C$6:$C$1005,$C782,Con_ve!$I$6:$I$1005,"Fechada",Con_ve!$Q$6:$Q$1005,Cad_cl!AT$5))),"",IF($C782="","",SUMIFS(Con_ve!$F$6:$F$1005,Con_ve!$C$6:$C$1005,$C782,Con_ve!$I$6:$I$1005,"Fechada",Con_ve!$Q$6:$Q$1005,Cad_cl!AT$5)))</f>
        <v/>
      </c>
      <c r="AU782" s="134" t="str">
        <f>IF(ISERR(IF($C782="","",SUMIFS(Con_ve!$F$6:$F$1005,Con_ve!$C$6:$C$1005,$C782,Con_ve!$I$6:$I$1005,"Fechada",Con_ve!$Q$6:$Q$1005,Cad_cl!AU$5))),"",IF($C782="","",SUMIFS(Con_ve!$F$6:$F$1005,Con_ve!$C$6:$C$1005,$C782,Con_ve!$I$6:$I$1005,"Fechada",Con_ve!$Q$6:$Q$1005,Cad_cl!AU$5)))</f>
        <v/>
      </c>
      <c r="AV782" s="134" t="str">
        <f>IF(ISERR(IF($C782="","",SUMIFS(Con_ve!$F$6:$F$1005,Con_ve!$C$6:$C$1005,$C782,Con_ve!$I$6:$I$1005,"Fechada",Con_ve!$Q$6:$Q$1005,Cad_cl!AV$5))),"",IF($C782="","",SUMIFS(Con_ve!$F$6:$F$1005,Con_ve!$C$6:$C$1005,$C782,Con_ve!$I$6:$I$1005,"Fechada",Con_ve!$Q$6:$Q$1005,Cad_cl!AV$5)))</f>
        <v/>
      </c>
      <c r="AW782" s="134" t="str">
        <f>IF(ISERR(IF($C782="","",SUMIFS(Con_ve!$F$6:$F$1005,Con_ve!$C$6:$C$1005,$C782,Con_ve!$I$6:$I$1005,"Fechada",Con_ve!$Q$6:$Q$1005,Cad_cl!AW$5))),"",IF($C782="","",SUMIFS(Con_ve!$F$6:$F$1005,Con_ve!$C$6:$C$1005,$C782,Con_ve!$I$6:$I$1005,"Fechada",Con_ve!$Q$6:$Q$1005,Cad_cl!AW$5)))</f>
        <v/>
      </c>
      <c r="AX782" s="134" t="str">
        <f>IF(ISERR(IF($C782="","",SUMIFS(Con_ve!$F$6:$F$1005,Con_ve!$C$6:$C$1005,$C782,Con_ve!$I$6:$I$1005,"Fechada",Con_ve!$Q$6:$Q$1005,Cad_cl!AX$5))),"",IF($C782="","",SUMIFS(Con_ve!$F$6:$F$1005,Con_ve!$C$6:$C$1005,$C782,Con_ve!$I$6:$I$1005,"Fechada",Con_ve!$Q$6:$Q$1005,Cad_cl!AX$5)))</f>
        <v/>
      </c>
      <c r="AY782" s="134" t="str">
        <f>IF(ISERR(IF($C782="","",SUMIFS(Con_ve!$F$6:$F$1005,Con_ve!$C$6:$C$1005,$C782,Con_ve!$I$6:$I$1005,"Fechada",Con_ve!$Q$6:$Q$1005,Cad_cl!AY$5))),"",IF($C782="","",SUMIFS(Con_ve!$F$6:$F$1005,Con_ve!$C$6:$C$1005,$C782,Con_ve!$I$6:$I$1005,"Fechada",Con_ve!$Q$6:$Q$1005,Cad_cl!AY$5)))</f>
        <v/>
      </c>
      <c r="AZ782" s="134" t="str">
        <f>IF(ISERR(IF($C782="","",SUMIFS(Con_ve!$F$6:$F$1005,Con_ve!$C$6:$C$1005,$C782,Con_ve!$I$6:$I$1005,"Fechada",Con_ve!$Q$6:$Q$1005,Cad_cl!AZ$5))),"",IF($C782="","",SUMIFS(Con_ve!$F$6:$F$1005,Con_ve!$C$6:$C$1005,$C782,Con_ve!$I$6:$I$1005,"Fechada",Con_ve!$Q$6:$Q$1005,Cad_cl!AZ$5)))</f>
        <v/>
      </c>
      <c r="BA782" s="134" t="str">
        <f>IF(ISERR(IF($C782="","",SUMIFS(Con_ve!$F$6:$F$1005,Con_ve!$C$6:$C$1005,$C782,Con_ve!$I$6:$I$1005,"Fechada",Con_ve!$Q$6:$Q$1005,Cad_cl!BA$5))),"",IF($C782="","",SUMIFS(Con_ve!$F$6:$F$1005,Con_ve!$C$6:$C$1005,$C782,Con_ve!$I$6:$I$1005,"Fechada",Con_ve!$Q$6:$Q$1005,Cad_cl!BA$5)))</f>
        <v/>
      </c>
      <c r="BB782" s="134">
        <f t="shared" si="36"/>
        <v>0</v>
      </c>
      <c r="BD782" s="134" t="str">
        <f>IF(ISERR(IF($C782="","",SUMIFS(Con_ve!$F$6:$F$1005,Con_ve!$C$6:$C$1005,$C782,Con_ve!$I$6:$I$1005,"Em negociação",Con_ve!$Q$6:$Q$1005,Cad_cl!BD$5))),"",IF($C782="","",SUMIFS(Con_ve!$F$6:$F$1005,Con_ve!$C$6:$C$1005,$C782,Con_ve!$I$6:$I$1005,"Em negociação",Con_ve!$Q$6:$Q$1005,Cad_cl!BD$5)))</f>
        <v/>
      </c>
      <c r="BE782" s="134" t="str">
        <f>IF(ISERR(IF($C782="","",SUMIFS(Con_ve!$F$6:$F$1005,Con_ve!$C$6:$C$1005,$C782,Con_ve!$I$6:$I$1005,"Em negociação",Con_ve!$Q$6:$Q$1005,Cad_cl!BE$5))),"",IF($C782="","",SUMIFS(Con_ve!$F$6:$F$1005,Con_ve!$C$6:$C$1005,$C782,Con_ve!$I$6:$I$1005,"Em negociação",Con_ve!$Q$6:$Q$1005,Cad_cl!BE$5)))</f>
        <v/>
      </c>
      <c r="BF782" s="134" t="str">
        <f>IF(ISERR(IF($C782="","",SUMIFS(Con_ve!$F$6:$F$1005,Con_ve!$C$6:$C$1005,$C782,Con_ve!$I$6:$I$1005,"Em negociação",Con_ve!$Q$6:$Q$1005,Cad_cl!BF$5))),"",IF($C782="","",SUMIFS(Con_ve!$F$6:$F$1005,Con_ve!$C$6:$C$1005,$C782,Con_ve!$I$6:$I$1005,"Em negociação",Con_ve!$Q$6:$Q$1005,Cad_cl!BF$5)))</f>
        <v/>
      </c>
      <c r="BG782" s="134" t="str">
        <f>IF(ISERR(IF($C782="","",SUMIFS(Con_ve!$F$6:$F$1005,Con_ve!$C$6:$C$1005,$C782,Con_ve!$I$6:$I$1005,"Em negociação",Con_ve!$Q$6:$Q$1005,Cad_cl!BG$5))),"",IF($C782="","",SUMIFS(Con_ve!$F$6:$F$1005,Con_ve!$C$6:$C$1005,$C782,Con_ve!$I$6:$I$1005,"Em negociação",Con_ve!$Q$6:$Q$1005,Cad_cl!BG$5)))</f>
        <v/>
      </c>
      <c r="BH782" s="134" t="str">
        <f>IF(ISERR(IF($C782="","",SUMIFS(Con_ve!$F$6:$F$1005,Con_ve!$C$6:$C$1005,$C782,Con_ve!$I$6:$I$1005,"Em negociação",Con_ve!$Q$6:$Q$1005,Cad_cl!BH$5))),"",IF($C782="","",SUMIFS(Con_ve!$F$6:$F$1005,Con_ve!$C$6:$C$1005,$C782,Con_ve!$I$6:$I$1005,"Em negociação",Con_ve!$Q$6:$Q$1005,Cad_cl!BH$5)))</f>
        <v/>
      </c>
      <c r="BI782" s="134" t="str">
        <f>IF(ISERR(IF($C782="","",SUMIFS(Con_ve!$F$6:$F$1005,Con_ve!$C$6:$C$1005,$C782,Con_ve!$I$6:$I$1005,"Em negociação",Con_ve!$Q$6:$Q$1005,Cad_cl!BI$5))),"",IF($C782="","",SUMIFS(Con_ve!$F$6:$F$1005,Con_ve!$C$6:$C$1005,$C782,Con_ve!$I$6:$I$1005,"Em negociação",Con_ve!$Q$6:$Q$1005,Cad_cl!BI$5)))</f>
        <v/>
      </c>
      <c r="BJ782" s="134" t="str">
        <f>IF(ISERR(IF($C782="","",SUMIFS(Con_ve!$F$6:$F$1005,Con_ve!$C$6:$C$1005,$C782,Con_ve!$I$6:$I$1005,"Em negociação",Con_ve!$Q$6:$Q$1005,Cad_cl!BJ$5))),"",IF($C782="","",SUMIFS(Con_ve!$F$6:$F$1005,Con_ve!$C$6:$C$1005,$C782,Con_ve!$I$6:$I$1005,"Em negociação",Con_ve!$Q$6:$Q$1005,Cad_cl!BJ$5)))</f>
        <v/>
      </c>
      <c r="BK782" s="134" t="str">
        <f>IF(ISERR(IF($C782="","",SUMIFS(Con_ve!$F$6:$F$1005,Con_ve!$C$6:$C$1005,$C782,Con_ve!$I$6:$I$1005,"Em negociação",Con_ve!$Q$6:$Q$1005,Cad_cl!BK$5))),"",IF($C782="","",SUMIFS(Con_ve!$F$6:$F$1005,Con_ve!$C$6:$C$1005,$C782,Con_ve!$I$6:$I$1005,"Em negociação",Con_ve!$Q$6:$Q$1005,Cad_cl!BK$5)))</f>
        <v/>
      </c>
      <c r="BL782" s="134" t="str">
        <f>IF(ISERR(IF($C782="","",SUMIFS(Con_ve!$F$6:$F$1005,Con_ve!$C$6:$C$1005,$C782,Con_ve!$I$6:$I$1005,"Em negociação",Con_ve!$Q$6:$Q$1005,Cad_cl!BL$5))),"",IF($C782="","",SUMIFS(Con_ve!$F$6:$F$1005,Con_ve!$C$6:$C$1005,$C782,Con_ve!$I$6:$I$1005,"Em negociação",Con_ve!$Q$6:$Q$1005,Cad_cl!BL$5)))</f>
        <v/>
      </c>
      <c r="BM782" s="134" t="str">
        <f>IF(ISERR(IF($C782="","",SUMIFS(Con_ve!$F$6:$F$1005,Con_ve!$C$6:$C$1005,$C782,Con_ve!$I$6:$I$1005,"Em negociação",Con_ve!$Q$6:$Q$1005,Cad_cl!BM$5))),"",IF($C782="","",SUMIFS(Con_ve!$F$6:$F$1005,Con_ve!$C$6:$C$1005,$C782,Con_ve!$I$6:$I$1005,"Em negociação",Con_ve!$Q$6:$Q$1005,Cad_cl!BM$5)))</f>
        <v/>
      </c>
      <c r="BN782" s="134" t="str">
        <f>IF(ISERR(IF($C782="","",SUMIFS(Con_ve!$F$6:$F$1005,Con_ve!$C$6:$C$1005,$C782,Con_ve!$I$6:$I$1005,"Em negociação",Con_ve!$Q$6:$Q$1005,Cad_cl!BN$5))),"",IF($C782="","",SUMIFS(Con_ve!$F$6:$F$1005,Con_ve!$C$6:$C$1005,$C782,Con_ve!$I$6:$I$1005,"Em negociação",Con_ve!$Q$6:$Q$1005,Cad_cl!BN$5)))</f>
        <v/>
      </c>
      <c r="BO782" s="134" t="str">
        <f>IF(ISERR(IF($C782="","",SUMIFS(Con_ve!$F$6:$F$1005,Con_ve!$C$6:$C$1005,$C782,Con_ve!$I$6:$I$1005,"Em negociação",Con_ve!$Q$6:$Q$1005,Cad_cl!BO$5))),"",IF($C782="","",SUMIFS(Con_ve!$F$6:$F$1005,Con_ve!$C$6:$C$1005,$C782,Con_ve!$I$6:$I$1005,"Em negociação",Con_ve!$Q$6:$Q$1005,Cad_cl!BO$5)))</f>
        <v/>
      </c>
      <c r="BP782" s="134">
        <f t="shared" si="37"/>
        <v>0</v>
      </c>
      <c r="BR782" s="125" t="str">
        <f>IF(ISERR(IF(AND($I782=Re_lo!$E$5,BR$5=VLOOKUP(Re_lo!$H$5,Re_lo!$N$5:$O$16,2,0)),AP782,"")),"",IF(AND($I782=Re_lo!$E$5,BR$5=VLOOKUP(Re_lo!$H$5,Re_lo!$N$5:$O$16,2,0)),AP782,""))</f>
        <v/>
      </c>
      <c r="BS782" s="125" t="str">
        <f>IF(ISERR(IF(AND($I782=Re_lo!$E$5,BS$5=VLOOKUP(Re_lo!$H$5,Re_lo!$N$5:$O$16,2,0)),AQ782,"")),"",IF(AND($I782=Re_lo!$E$5,BS$5=VLOOKUP(Re_lo!$H$5,Re_lo!$N$5:$O$16,2,0)),AQ782,""))</f>
        <v/>
      </c>
      <c r="BT782" s="125" t="str">
        <f>IF(ISERR(IF(AND($I782=Re_lo!$E$5,BT$5=VLOOKUP(Re_lo!$H$5,Re_lo!$N$5:$O$16,2,0)),AR782,"")),"",IF(AND($I782=Re_lo!$E$5,BT$5=VLOOKUP(Re_lo!$H$5,Re_lo!$N$5:$O$16,2,0)),AR782,""))</f>
        <v/>
      </c>
      <c r="BU782" s="125" t="str">
        <f>IF(ISERR(IF(AND($I782=Re_lo!$E$5,BU$5=VLOOKUP(Re_lo!$H$5,Re_lo!$N$5:$O$16,2,0)),AS782,"")),"",IF(AND($I782=Re_lo!$E$5,BU$5=VLOOKUP(Re_lo!$H$5,Re_lo!$N$5:$O$16,2,0)),AS782,""))</f>
        <v/>
      </c>
      <c r="BV782" s="125" t="str">
        <f>IF(ISERR(IF(AND($I782=Re_lo!$E$5,BV$5=VLOOKUP(Re_lo!$H$5,Re_lo!$N$5:$O$16,2,0)),AT782,"")),"",IF(AND($I782=Re_lo!$E$5,BV$5=VLOOKUP(Re_lo!$H$5,Re_lo!$N$5:$O$16,2,0)),AT782,""))</f>
        <v/>
      </c>
      <c r="BW782" s="125" t="str">
        <f>IF(ISERR(IF(AND($I782=Re_lo!$E$5,BW$5=VLOOKUP(Re_lo!$H$5,Re_lo!$N$5:$O$16,2,0)),AU782,"")),"",IF(AND($I782=Re_lo!$E$5,BW$5=VLOOKUP(Re_lo!$H$5,Re_lo!$N$5:$O$16,2,0)),AU782,""))</f>
        <v/>
      </c>
      <c r="BX782" s="125" t="str">
        <f>IF(ISERR(IF(AND($I782=Re_lo!$E$5,BX$5=VLOOKUP(Re_lo!$H$5,Re_lo!$N$5:$O$16,2,0)),AV782,"")),"",IF(AND($I782=Re_lo!$E$5,BX$5=VLOOKUP(Re_lo!$H$5,Re_lo!$N$5:$O$16,2,0)),AV782,""))</f>
        <v/>
      </c>
      <c r="BY782" s="125" t="str">
        <f>IF(ISERR(IF(AND($I782=Re_lo!$E$5,BY$5=VLOOKUP(Re_lo!$H$5,Re_lo!$N$5:$O$16,2,0)),AW782,"")),"",IF(AND($I782=Re_lo!$E$5,BY$5=VLOOKUP(Re_lo!$H$5,Re_lo!$N$5:$O$16,2,0)),AW782,""))</f>
        <v/>
      </c>
      <c r="BZ782" s="125" t="str">
        <f>IF(ISERR(IF(AND($I782=Re_lo!$E$5,BZ$5=VLOOKUP(Re_lo!$H$5,Re_lo!$N$5:$O$16,2,0)),AX782,"")),"",IF(AND($I782=Re_lo!$E$5,BZ$5=VLOOKUP(Re_lo!$H$5,Re_lo!$N$5:$O$16,2,0)),AX782,""))</f>
        <v/>
      </c>
      <c r="CA782" s="125" t="str">
        <f>IF(ISERR(IF(AND($I782=Re_lo!$E$5,CA$5=VLOOKUP(Re_lo!$H$5,Re_lo!$N$5:$O$16,2,0)),AY782,"")),"",IF(AND($I782=Re_lo!$E$5,CA$5=VLOOKUP(Re_lo!$H$5,Re_lo!$N$5:$O$16,2,0)),AY782,""))</f>
        <v/>
      </c>
      <c r="CB782" s="125" t="str">
        <f>IF(ISERR(IF(AND($I782=Re_lo!$E$5,CB$5=VLOOKUP(Re_lo!$H$5,Re_lo!$N$5:$O$16,2,0)),AZ782,"")),"",IF(AND($I782=Re_lo!$E$5,CB$5=VLOOKUP(Re_lo!$H$5,Re_lo!$N$5:$O$16,2,0)),AZ782,""))</f>
        <v/>
      </c>
      <c r="CC782" s="125" t="str">
        <f>IF(ISERR(IF(AND($I782=Re_lo!$E$5,CC$5=VLOOKUP(Re_lo!$H$5,Re_lo!$N$5:$O$16,2,0)),BA782,"")),"",IF(AND($I782=Re_lo!$E$5,CC$5=VLOOKUP(Re_lo!$H$5,Re_lo!$N$5:$O$16,2,0)),BA782,""))</f>
        <v/>
      </c>
      <c r="CD782" s="125" t="str">
        <f>IF(ISERR(IF(AND($I782=Re_lo!$E$5,CD$5=VLOOKUP(Re_lo!$H$5,Re_lo!$N$5:$O$16,2,0)),BB782,"")),"",IF(AND($I782=Re_lo!$E$5,CD$5=VLOOKUP(Re_lo!$H$5,Re_lo!$N$5:$O$16,2,0)),BB782,""))</f>
        <v/>
      </c>
      <c r="CF782" s="125" t="str">
        <f>IF($C782="","",COUNTIFS(Con_ve!$C$6:$C$1005,$C782,Con_ve!$Q$6:$Q$1005,Cad_cl!CF$5))</f>
        <v/>
      </c>
      <c r="CG782" s="125" t="str">
        <f>IF($C782="","",COUNTIFS(Con_ve!$C$6:$C$1005,$C782,Con_ve!$Q$6:$Q$1005,Cad_cl!CG$5))</f>
        <v/>
      </c>
      <c r="CH782" s="125" t="str">
        <f>IF($C782="","",COUNTIFS(Con_ve!$C$6:$C$1005,$C782,Con_ve!$Q$6:$Q$1005,Cad_cl!CH$5))</f>
        <v/>
      </c>
      <c r="CI782" s="125" t="str">
        <f>IF($C782="","",COUNTIFS(Con_ve!$C$6:$C$1005,$C782,Con_ve!$Q$6:$Q$1005,Cad_cl!CI$5))</f>
        <v/>
      </c>
      <c r="CJ782" s="125" t="str">
        <f>IF($C782="","",COUNTIFS(Con_ve!$C$6:$C$1005,$C782,Con_ve!$Q$6:$Q$1005,Cad_cl!CJ$5))</f>
        <v/>
      </c>
      <c r="CK782" s="125" t="str">
        <f>IF($C782="","",COUNTIFS(Con_ve!$C$6:$C$1005,$C782,Con_ve!$Q$6:$Q$1005,Cad_cl!CK$5))</f>
        <v/>
      </c>
      <c r="CL782" s="125" t="str">
        <f>IF($C782="","",COUNTIFS(Con_ve!$C$6:$C$1005,$C782,Con_ve!$Q$6:$Q$1005,Cad_cl!CL$5))</f>
        <v/>
      </c>
      <c r="CM782" s="125" t="str">
        <f>IF($C782="","",COUNTIFS(Con_ve!$C$6:$C$1005,$C782,Con_ve!$Q$6:$Q$1005,Cad_cl!CM$5))</f>
        <v/>
      </c>
      <c r="CN782" s="125" t="str">
        <f>IF($C782="","",COUNTIFS(Con_ve!$C$6:$C$1005,$C782,Con_ve!$Q$6:$Q$1005,Cad_cl!CN$5))</f>
        <v/>
      </c>
      <c r="CO782" s="125" t="str">
        <f>IF($C782="","",COUNTIFS(Con_ve!$C$6:$C$1005,$C782,Con_ve!$Q$6:$Q$1005,Cad_cl!CO$5))</f>
        <v/>
      </c>
      <c r="CP782" s="125" t="str">
        <f>IF($C782="","",COUNTIFS(Con_ve!$C$6:$C$1005,$C782,Con_ve!$Q$6:$Q$1005,Cad_cl!CP$5))</f>
        <v/>
      </c>
      <c r="CQ782" s="125" t="str">
        <f>IF($C782="","",COUNTIFS(Con_ve!$C$6:$C$1005,$C782,Con_ve!$Q$6:$Q$1005,Cad_cl!CQ$5))</f>
        <v/>
      </c>
      <c r="CR782" s="125">
        <f t="shared" si="38"/>
        <v>0</v>
      </c>
    </row>
    <row r="783" spans="3:96" ht="30" customHeight="1">
      <c r="C783" s="153"/>
      <c r="D783" s="153"/>
      <c r="E783" s="154"/>
      <c r="F783" s="153"/>
      <c r="G783" s="155"/>
      <c r="H783" s="153"/>
      <c r="I783" s="153"/>
      <c r="J783" s="132" t="s">
        <v>309</v>
      </c>
      <c r="K783" s="133" t="s">
        <v>309</v>
      </c>
      <c r="L783" s="153"/>
      <c r="M783" s="153"/>
      <c r="N783" s="153"/>
      <c r="O783" s="153"/>
      <c r="P783" s="153"/>
      <c r="Q783" s="153"/>
      <c r="AP783" s="134" t="str">
        <f>IF(ISERR(IF($C783="","",SUMIFS(Con_ve!$F$6:$F$1005,Con_ve!$C$6:$C$1005,$C783,Con_ve!$I$6:$I$1005,"Fechada",Con_ve!$Q$6:$Q$1005,Cad_cl!AP$5))),"",IF($C783="","",SUMIFS(Con_ve!$F$6:$F$1005,Con_ve!$C$6:$C$1005,$C783,Con_ve!$I$6:$I$1005,"Fechada",Con_ve!$Q$6:$Q$1005,Cad_cl!AP$5)))</f>
        <v/>
      </c>
      <c r="AQ783" s="134" t="str">
        <f>IF(ISERR(IF($C783="","",SUMIFS(Con_ve!$F$6:$F$1005,Con_ve!$C$6:$C$1005,$C783,Con_ve!$I$6:$I$1005,"Fechada",Con_ve!$Q$6:$Q$1005,Cad_cl!AQ$5))),"",IF($C783="","",SUMIFS(Con_ve!$F$6:$F$1005,Con_ve!$C$6:$C$1005,$C783,Con_ve!$I$6:$I$1005,"Fechada",Con_ve!$Q$6:$Q$1005,Cad_cl!AQ$5)))</f>
        <v/>
      </c>
      <c r="AR783" s="134" t="str">
        <f>IF(ISERR(IF($C783="","",SUMIFS(Con_ve!$F$6:$F$1005,Con_ve!$C$6:$C$1005,$C783,Con_ve!$I$6:$I$1005,"Fechada",Con_ve!$Q$6:$Q$1005,Cad_cl!AR$5))),"",IF($C783="","",SUMIFS(Con_ve!$F$6:$F$1005,Con_ve!$C$6:$C$1005,$C783,Con_ve!$I$6:$I$1005,"Fechada",Con_ve!$Q$6:$Q$1005,Cad_cl!AR$5)))</f>
        <v/>
      </c>
      <c r="AS783" s="134" t="str">
        <f>IF(ISERR(IF($C783="","",SUMIFS(Con_ve!$F$6:$F$1005,Con_ve!$C$6:$C$1005,$C783,Con_ve!$I$6:$I$1005,"Fechada",Con_ve!$Q$6:$Q$1005,Cad_cl!AS$5))),"",IF($C783="","",SUMIFS(Con_ve!$F$6:$F$1005,Con_ve!$C$6:$C$1005,$C783,Con_ve!$I$6:$I$1005,"Fechada",Con_ve!$Q$6:$Q$1005,Cad_cl!AS$5)))</f>
        <v/>
      </c>
      <c r="AT783" s="134" t="str">
        <f>IF(ISERR(IF($C783="","",SUMIFS(Con_ve!$F$6:$F$1005,Con_ve!$C$6:$C$1005,$C783,Con_ve!$I$6:$I$1005,"Fechada",Con_ve!$Q$6:$Q$1005,Cad_cl!AT$5))),"",IF($C783="","",SUMIFS(Con_ve!$F$6:$F$1005,Con_ve!$C$6:$C$1005,$C783,Con_ve!$I$6:$I$1005,"Fechada",Con_ve!$Q$6:$Q$1005,Cad_cl!AT$5)))</f>
        <v/>
      </c>
      <c r="AU783" s="134" t="str">
        <f>IF(ISERR(IF($C783="","",SUMIFS(Con_ve!$F$6:$F$1005,Con_ve!$C$6:$C$1005,$C783,Con_ve!$I$6:$I$1005,"Fechada",Con_ve!$Q$6:$Q$1005,Cad_cl!AU$5))),"",IF($C783="","",SUMIFS(Con_ve!$F$6:$F$1005,Con_ve!$C$6:$C$1005,$C783,Con_ve!$I$6:$I$1005,"Fechada",Con_ve!$Q$6:$Q$1005,Cad_cl!AU$5)))</f>
        <v/>
      </c>
      <c r="AV783" s="134" t="str">
        <f>IF(ISERR(IF($C783="","",SUMIFS(Con_ve!$F$6:$F$1005,Con_ve!$C$6:$C$1005,$C783,Con_ve!$I$6:$I$1005,"Fechada",Con_ve!$Q$6:$Q$1005,Cad_cl!AV$5))),"",IF($C783="","",SUMIFS(Con_ve!$F$6:$F$1005,Con_ve!$C$6:$C$1005,$C783,Con_ve!$I$6:$I$1005,"Fechada",Con_ve!$Q$6:$Q$1005,Cad_cl!AV$5)))</f>
        <v/>
      </c>
      <c r="AW783" s="134" t="str">
        <f>IF(ISERR(IF($C783="","",SUMIFS(Con_ve!$F$6:$F$1005,Con_ve!$C$6:$C$1005,$C783,Con_ve!$I$6:$I$1005,"Fechada",Con_ve!$Q$6:$Q$1005,Cad_cl!AW$5))),"",IF($C783="","",SUMIFS(Con_ve!$F$6:$F$1005,Con_ve!$C$6:$C$1005,$C783,Con_ve!$I$6:$I$1005,"Fechada",Con_ve!$Q$6:$Q$1005,Cad_cl!AW$5)))</f>
        <v/>
      </c>
      <c r="AX783" s="134" t="str">
        <f>IF(ISERR(IF($C783="","",SUMIFS(Con_ve!$F$6:$F$1005,Con_ve!$C$6:$C$1005,$C783,Con_ve!$I$6:$I$1005,"Fechada",Con_ve!$Q$6:$Q$1005,Cad_cl!AX$5))),"",IF($C783="","",SUMIFS(Con_ve!$F$6:$F$1005,Con_ve!$C$6:$C$1005,$C783,Con_ve!$I$6:$I$1005,"Fechada",Con_ve!$Q$6:$Q$1005,Cad_cl!AX$5)))</f>
        <v/>
      </c>
      <c r="AY783" s="134" t="str">
        <f>IF(ISERR(IF($C783="","",SUMIFS(Con_ve!$F$6:$F$1005,Con_ve!$C$6:$C$1005,$C783,Con_ve!$I$6:$I$1005,"Fechada",Con_ve!$Q$6:$Q$1005,Cad_cl!AY$5))),"",IF($C783="","",SUMIFS(Con_ve!$F$6:$F$1005,Con_ve!$C$6:$C$1005,$C783,Con_ve!$I$6:$I$1005,"Fechada",Con_ve!$Q$6:$Q$1005,Cad_cl!AY$5)))</f>
        <v/>
      </c>
      <c r="AZ783" s="134" t="str">
        <f>IF(ISERR(IF($C783="","",SUMIFS(Con_ve!$F$6:$F$1005,Con_ve!$C$6:$C$1005,$C783,Con_ve!$I$6:$I$1005,"Fechada",Con_ve!$Q$6:$Q$1005,Cad_cl!AZ$5))),"",IF($C783="","",SUMIFS(Con_ve!$F$6:$F$1005,Con_ve!$C$6:$C$1005,$C783,Con_ve!$I$6:$I$1005,"Fechada",Con_ve!$Q$6:$Q$1005,Cad_cl!AZ$5)))</f>
        <v/>
      </c>
      <c r="BA783" s="134" t="str">
        <f>IF(ISERR(IF($C783="","",SUMIFS(Con_ve!$F$6:$F$1005,Con_ve!$C$6:$C$1005,$C783,Con_ve!$I$6:$I$1005,"Fechada",Con_ve!$Q$6:$Q$1005,Cad_cl!BA$5))),"",IF($C783="","",SUMIFS(Con_ve!$F$6:$F$1005,Con_ve!$C$6:$C$1005,$C783,Con_ve!$I$6:$I$1005,"Fechada",Con_ve!$Q$6:$Q$1005,Cad_cl!BA$5)))</f>
        <v/>
      </c>
      <c r="BB783" s="134">
        <f t="shared" si="36"/>
        <v>0</v>
      </c>
      <c r="BD783" s="134" t="str">
        <f>IF(ISERR(IF($C783="","",SUMIFS(Con_ve!$F$6:$F$1005,Con_ve!$C$6:$C$1005,$C783,Con_ve!$I$6:$I$1005,"Em negociação",Con_ve!$Q$6:$Q$1005,Cad_cl!BD$5))),"",IF($C783="","",SUMIFS(Con_ve!$F$6:$F$1005,Con_ve!$C$6:$C$1005,$C783,Con_ve!$I$6:$I$1005,"Em negociação",Con_ve!$Q$6:$Q$1005,Cad_cl!BD$5)))</f>
        <v/>
      </c>
      <c r="BE783" s="134" t="str">
        <f>IF(ISERR(IF($C783="","",SUMIFS(Con_ve!$F$6:$F$1005,Con_ve!$C$6:$C$1005,$C783,Con_ve!$I$6:$I$1005,"Em negociação",Con_ve!$Q$6:$Q$1005,Cad_cl!BE$5))),"",IF($C783="","",SUMIFS(Con_ve!$F$6:$F$1005,Con_ve!$C$6:$C$1005,$C783,Con_ve!$I$6:$I$1005,"Em negociação",Con_ve!$Q$6:$Q$1005,Cad_cl!BE$5)))</f>
        <v/>
      </c>
      <c r="BF783" s="134" t="str">
        <f>IF(ISERR(IF($C783="","",SUMIFS(Con_ve!$F$6:$F$1005,Con_ve!$C$6:$C$1005,$C783,Con_ve!$I$6:$I$1005,"Em negociação",Con_ve!$Q$6:$Q$1005,Cad_cl!BF$5))),"",IF($C783="","",SUMIFS(Con_ve!$F$6:$F$1005,Con_ve!$C$6:$C$1005,$C783,Con_ve!$I$6:$I$1005,"Em negociação",Con_ve!$Q$6:$Q$1005,Cad_cl!BF$5)))</f>
        <v/>
      </c>
      <c r="BG783" s="134" t="str">
        <f>IF(ISERR(IF($C783="","",SUMIFS(Con_ve!$F$6:$F$1005,Con_ve!$C$6:$C$1005,$C783,Con_ve!$I$6:$I$1005,"Em negociação",Con_ve!$Q$6:$Q$1005,Cad_cl!BG$5))),"",IF($C783="","",SUMIFS(Con_ve!$F$6:$F$1005,Con_ve!$C$6:$C$1005,$C783,Con_ve!$I$6:$I$1005,"Em negociação",Con_ve!$Q$6:$Q$1005,Cad_cl!BG$5)))</f>
        <v/>
      </c>
      <c r="BH783" s="134" t="str">
        <f>IF(ISERR(IF($C783="","",SUMIFS(Con_ve!$F$6:$F$1005,Con_ve!$C$6:$C$1005,$C783,Con_ve!$I$6:$I$1005,"Em negociação",Con_ve!$Q$6:$Q$1005,Cad_cl!BH$5))),"",IF($C783="","",SUMIFS(Con_ve!$F$6:$F$1005,Con_ve!$C$6:$C$1005,$C783,Con_ve!$I$6:$I$1005,"Em negociação",Con_ve!$Q$6:$Q$1005,Cad_cl!BH$5)))</f>
        <v/>
      </c>
      <c r="BI783" s="134" t="str">
        <f>IF(ISERR(IF($C783="","",SUMIFS(Con_ve!$F$6:$F$1005,Con_ve!$C$6:$C$1005,$C783,Con_ve!$I$6:$I$1005,"Em negociação",Con_ve!$Q$6:$Q$1005,Cad_cl!BI$5))),"",IF($C783="","",SUMIFS(Con_ve!$F$6:$F$1005,Con_ve!$C$6:$C$1005,$C783,Con_ve!$I$6:$I$1005,"Em negociação",Con_ve!$Q$6:$Q$1005,Cad_cl!BI$5)))</f>
        <v/>
      </c>
      <c r="BJ783" s="134" t="str">
        <f>IF(ISERR(IF($C783="","",SUMIFS(Con_ve!$F$6:$F$1005,Con_ve!$C$6:$C$1005,$C783,Con_ve!$I$6:$I$1005,"Em negociação",Con_ve!$Q$6:$Q$1005,Cad_cl!BJ$5))),"",IF($C783="","",SUMIFS(Con_ve!$F$6:$F$1005,Con_ve!$C$6:$C$1005,$C783,Con_ve!$I$6:$I$1005,"Em negociação",Con_ve!$Q$6:$Q$1005,Cad_cl!BJ$5)))</f>
        <v/>
      </c>
      <c r="BK783" s="134" t="str">
        <f>IF(ISERR(IF($C783="","",SUMIFS(Con_ve!$F$6:$F$1005,Con_ve!$C$6:$C$1005,$C783,Con_ve!$I$6:$I$1005,"Em negociação",Con_ve!$Q$6:$Q$1005,Cad_cl!BK$5))),"",IF($C783="","",SUMIFS(Con_ve!$F$6:$F$1005,Con_ve!$C$6:$C$1005,$C783,Con_ve!$I$6:$I$1005,"Em negociação",Con_ve!$Q$6:$Q$1005,Cad_cl!BK$5)))</f>
        <v/>
      </c>
      <c r="BL783" s="134" t="str">
        <f>IF(ISERR(IF($C783="","",SUMIFS(Con_ve!$F$6:$F$1005,Con_ve!$C$6:$C$1005,$C783,Con_ve!$I$6:$I$1005,"Em negociação",Con_ve!$Q$6:$Q$1005,Cad_cl!BL$5))),"",IF($C783="","",SUMIFS(Con_ve!$F$6:$F$1005,Con_ve!$C$6:$C$1005,$C783,Con_ve!$I$6:$I$1005,"Em negociação",Con_ve!$Q$6:$Q$1005,Cad_cl!BL$5)))</f>
        <v/>
      </c>
      <c r="BM783" s="134" t="str">
        <f>IF(ISERR(IF($C783="","",SUMIFS(Con_ve!$F$6:$F$1005,Con_ve!$C$6:$C$1005,$C783,Con_ve!$I$6:$I$1005,"Em negociação",Con_ve!$Q$6:$Q$1005,Cad_cl!BM$5))),"",IF($C783="","",SUMIFS(Con_ve!$F$6:$F$1005,Con_ve!$C$6:$C$1005,$C783,Con_ve!$I$6:$I$1005,"Em negociação",Con_ve!$Q$6:$Q$1005,Cad_cl!BM$5)))</f>
        <v/>
      </c>
      <c r="BN783" s="134" t="str">
        <f>IF(ISERR(IF($C783="","",SUMIFS(Con_ve!$F$6:$F$1005,Con_ve!$C$6:$C$1005,$C783,Con_ve!$I$6:$I$1005,"Em negociação",Con_ve!$Q$6:$Q$1005,Cad_cl!BN$5))),"",IF($C783="","",SUMIFS(Con_ve!$F$6:$F$1005,Con_ve!$C$6:$C$1005,$C783,Con_ve!$I$6:$I$1005,"Em negociação",Con_ve!$Q$6:$Q$1005,Cad_cl!BN$5)))</f>
        <v/>
      </c>
      <c r="BO783" s="134" t="str">
        <f>IF(ISERR(IF($C783="","",SUMIFS(Con_ve!$F$6:$F$1005,Con_ve!$C$6:$C$1005,$C783,Con_ve!$I$6:$I$1005,"Em negociação",Con_ve!$Q$6:$Q$1005,Cad_cl!BO$5))),"",IF($C783="","",SUMIFS(Con_ve!$F$6:$F$1005,Con_ve!$C$6:$C$1005,$C783,Con_ve!$I$6:$I$1005,"Em negociação",Con_ve!$Q$6:$Q$1005,Cad_cl!BO$5)))</f>
        <v/>
      </c>
      <c r="BP783" s="134">
        <f t="shared" si="37"/>
        <v>0</v>
      </c>
      <c r="BR783" s="125" t="str">
        <f>IF(ISERR(IF(AND($I783=Re_lo!$E$5,BR$5=VLOOKUP(Re_lo!$H$5,Re_lo!$N$5:$O$16,2,0)),AP783,"")),"",IF(AND($I783=Re_lo!$E$5,BR$5=VLOOKUP(Re_lo!$H$5,Re_lo!$N$5:$O$16,2,0)),AP783,""))</f>
        <v/>
      </c>
      <c r="BS783" s="125" t="str">
        <f>IF(ISERR(IF(AND($I783=Re_lo!$E$5,BS$5=VLOOKUP(Re_lo!$H$5,Re_lo!$N$5:$O$16,2,0)),AQ783,"")),"",IF(AND($I783=Re_lo!$E$5,BS$5=VLOOKUP(Re_lo!$H$5,Re_lo!$N$5:$O$16,2,0)),AQ783,""))</f>
        <v/>
      </c>
      <c r="BT783" s="125" t="str">
        <f>IF(ISERR(IF(AND($I783=Re_lo!$E$5,BT$5=VLOOKUP(Re_lo!$H$5,Re_lo!$N$5:$O$16,2,0)),AR783,"")),"",IF(AND($I783=Re_lo!$E$5,BT$5=VLOOKUP(Re_lo!$H$5,Re_lo!$N$5:$O$16,2,0)),AR783,""))</f>
        <v/>
      </c>
      <c r="BU783" s="125" t="str">
        <f>IF(ISERR(IF(AND($I783=Re_lo!$E$5,BU$5=VLOOKUP(Re_lo!$H$5,Re_lo!$N$5:$O$16,2,0)),AS783,"")),"",IF(AND($I783=Re_lo!$E$5,BU$5=VLOOKUP(Re_lo!$H$5,Re_lo!$N$5:$O$16,2,0)),AS783,""))</f>
        <v/>
      </c>
      <c r="BV783" s="125" t="str">
        <f>IF(ISERR(IF(AND($I783=Re_lo!$E$5,BV$5=VLOOKUP(Re_lo!$H$5,Re_lo!$N$5:$O$16,2,0)),AT783,"")),"",IF(AND($I783=Re_lo!$E$5,BV$5=VLOOKUP(Re_lo!$H$5,Re_lo!$N$5:$O$16,2,0)),AT783,""))</f>
        <v/>
      </c>
      <c r="BW783" s="125" t="str">
        <f>IF(ISERR(IF(AND($I783=Re_lo!$E$5,BW$5=VLOOKUP(Re_lo!$H$5,Re_lo!$N$5:$O$16,2,0)),AU783,"")),"",IF(AND($I783=Re_lo!$E$5,BW$5=VLOOKUP(Re_lo!$H$5,Re_lo!$N$5:$O$16,2,0)),AU783,""))</f>
        <v/>
      </c>
      <c r="BX783" s="125" t="str">
        <f>IF(ISERR(IF(AND($I783=Re_lo!$E$5,BX$5=VLOOKUP(Re_lo!$H$5,Re_lo!$N$5:$O$16,2,0)),AV783,"")),"",IF(AND($I783=Re_lo!$E$5,BX$5=VLOOKUP(Re_lo!$H$5,Re_lo!$N$5:$O$16,2,0)),AV783,""))</f>
        <v/>
      </c>
      <c r="BY783" s="125" t="str">
        <f>IF(ISERR(IF(AND($I783=Re_lo!$E$5,BY$5=VLOOKUP(Re_lo!$H$5,Re_lo!$N$5:$O$16,2,0)),AW783,"")),"",IF(AND($I783=Re_lo!$E$5,BY$5=VLOOKUP(Re_lo!$H$5,Re_lo!$N$5:$O$16,2,0)),AW783,""))</f>
        <v/>
      </c>
      <c r="BZ783" s="125" t="str">
        <f>IF(ISERR(IF(AND($I783=Re_lo!$E$5,BZ$5=VLOOKUP(Re_lo!$H$5,Re_lo!$N$5:$O$16,2,0)),AX783,"")),"",IF(AND($I783=Re_lo!$E$5,BZ$5=VLOOKUP(Re_lo!$H$5,Re_lo!$N$5:$O$16,2,0)),AX783,""))</f>
        <v/>
      </c>
      <c r="CA783" s="125" t="str">
        <f>IF(ISERR(IF(AND($I783=Re_lo!$E$5,CA$5=VLOOKUP(Re_lo!$H$5,Re_lo!$N$5:$O$16,2,0)),AY783,"")),"",IF(AND($I783=Re_lo!$E$5,CA$5=VLOOKUP(Re_lo!$H$5,Re_lo!$N$5:$O$16,2,0)),AY783,""))</f>
        <v/>
      </c>
      <c r="CB783" s="125" t="str">
        <f>IF(ISERR(IF(AND($I783=Re_lo!$E$5,CB$5=VLOOKUP(Re_lo!$H$5,Re_lo!$N$5:$O$16,2,0)),AZ783,"")),"",IF(AND($I783=Re_lo!$E$5,CB$5=VLOOKUP(Re_lo!$H$5,Re_lo!$N$5:$O$16,2,0)),AZ783,""))</f>
        <v/>
      </c>
      <c r="CC783" s="125" t="str">
        <f>IF(ISERR(IF(AND($I783=Re_lo!$E$5,CC$5=VLOOKUP(Re_lo!$H$5,Re_lo!$N$5:$O$16,2,0)),BA783,"")),"",IF(AND($I783=Re_lo!$E$5,CC$5=VLOOKUP(Re_lo!$H$5,Re_lo!$N$5:$O$16,2,0)),BA783,""))</f>
        <v/>
      </c>
      <c r="CD783" s="125" t="str">
        <f>IF(ISERR(IF(AND($I783=Re_lo!$E$5,CD$5=VLOOKUP(Re_lo!$H$5,Re_lo!$N$5:$O$16,2,0)),BB783,"")),"",IF(AND($I783=Re_lo!$E$5,CD$5=VLOOKUP(Re_lo!$H$5,Re_lo!$N$5:$O$16,2,0)),BB783,""))</f>
        <v/>
      </c>
      <c r="CF783" s="125" t="str">
        <f>IF($C783="","",COUNTIFS(Con_ve!$C$6:$C$1005,$C783,Con_ve!$Q$6:$Q$1005,Cad_cl!CF$5))</f>
        <v/>
      </c>
      <c r="CG783" s="125" t="str">
        <f>IF($C783="","",COUNTIFS(Con_ve!$C$6:$C$1005,$C783,Con_ve!$Q$6:$Q$1005,Cad_cl!CG$5))</f>
        <v/>
      </c>
      <c r="CH783" s="125" t="str">
        <f>IF($C783="","",COUNTIFS(Con_ve!$C$6:$C$1005,$C783,Con_ve!$Q$6:$Q$1005,Cad_cl!CH$5))</f>
        <v/>
      </c>
      <c r="CI783" s="125" t="str">
        <f>IF($C783="","",COUNTIFS(Con_ve!$C$6:$C$1005,$C783,Con_ve!$Q$6:$Q$1005,Cad_cl!CI$5))</f>
        <v/>
      </c>
      <c r="CJ783" s="125" t="str">
        <f>IF($C783="","",COUNTIFS(Con_ve!$C$6:$C$1005,$C783,Con_ve!$Q$6:$Q$1005,Cad_cl!CJ$5))</f>
        <v/>
      </c>
      <c r="CK783" s="125" t="str">
        <f>IF($C783="","",COUNTIFS(Con_ve!$C$6:$C$1005,$C783,Con_ve!$Q$6:$Q$1005,Cad_cl!CK$5))</f>
        <v/>
      </c>
      <c r="CL783" s="125" t="str">
        <f>IF($C783="","",COUNTIFS(Con_ve!$C$6:$C$1005,$C783,Con_ve!$Q$6:$Q$1005,Cad_cl!CL$5))</f>
        <v/>
      </c>
      <c r="CM783" s="125" t="str">
        <f>IF($C783="","",COUNTIFS(Con_ve!$C$6:$C$1005,$C783,Con_ve!$Q$6:$Q$1005,Cad_cl!CM$5))</f>
        <v/>
      </c>
      <c r="CN783" s="125" t="str">
        <f>IF($C783="","",COUNTIFS(Con_ve!$C$6:$C$1005,$C783,Con_ve!$Q$6:$Q$1005,Cad_cl!CN$5))</f>
        <v/>
      </c>
      <c r="CO783" s="125" t="str">
        <f>IF($C783="","",COUNTIFS(Con_ve!$C$6:$C$1005,$C783,Con_ve!$Q$6:$Q$1005,Cad_cl!CO$5))</f>
        <v/>
      </c>
      <c r="CP783" s="125" t="str">
        <f>IF($C783="","",COUNTIFS(Con_ve!$C$6:$C$1005,$C783,Con_ve!$Q$6:$Q$1005,Cad_cl!CP$5))</f>
        <v/>
      </c>
      <c r="CQ783" s="125" t="str">
        <f>IF($C783="","",COUNTIFS(Con_ve!$C$6:$C$1005,$C783,Con_ve!$Q$6:$Q$1005,Cad_cl!CQ$5))</f>
        <v/>
      </c>
      <c r="CR783" s="125">
        <f t="shared" si="38"/>
        <v>0</v>
      </c>
    </row>
    <row r="784" spans="3:96" ht="30" customHeight="1">
      <c r="C784" s="153"/>
      <c r="D784" s="153"/>
      <c r="E784" s="154"/>
      <c r="F784" s="153"/>
      <c r="G784" s="155"/>
      <c r="H784" s="153"/>
      <c r="I784" s="153"/>
      <c r="J784" s="132" t="s">
        <v>309</v>
      </c>
      <c r="K784" s="133" t="s">
        <v>309</v>
      </c>
      <c r="L784" s="153"/>
      <c r="M784" s="153"/>
      <c r="N784" s="153"/>
      <c r="O784" s="153"/>
      <c r="P784" s="153"/>
      <c r="Q784" s="153"/>
      <c r="AP784" s="134" t="str">
        <f>IF(ISERR(IF($C784="","",SUMIFS(Con_ve!$F$6:$F$1005,Con_ve!$C$6:$C$1005,$C784,Con_ve!$I$6:$I$1005,"Fechada",Con_ve!$Q$6:$Q$1005,Cad_cl!AP$5))),"",IF($C784="","",SUMIFS(Con_ve!$F$6:$F$1005,Con_ve!$C$6:$C$1005,$C784,Con_ve!$I$6:$I$1005,"Fechada",Con_ve!$Q$6:$Q$1005,Cad_cl!AP$5)))</f>
        <v/>
      </c>
      <c r="AQ784" s="134" t="str">
        <f>IF(ISERR(IF($C784="","",SUMIFS(Con_ve!$F$6:$F$1005,Con_ve!$C$6:$C$1005,$C784,Con_ve!$I$6:$I$1005,"Fechada",Con_ve!$Q$6:$Q$1005,Cad_cl!AQ$5))),"",IF($C784="","",SUMIFS(Con_ve!$F$6:$F$1005,Con_ve!$C$6:$C$1005,$C784,Con_ve!$I$6:$I$1005,"Fechada",Con_ve!$Q$6:$Q$1005,Cad_cl!AQ$5)))</f>
        <v/>
      </c>
      <c r="AR784" s="134" t="str">
        <f>IF(ISERR(IF($C784="","",SUMIFS(Con_ve!$F$6:$F$1005,Con_ve!$C$6:$C$1005,$C784,Con_ve!$I$6:$I$1005,"Fechada",Con_ve!$Q$6:$Q$1005,Cad_cl!AR$5))),"",IF($C784="","",SUMIFS(Con_ve!$F$6:$F$1005,Con_ve!$C$6:$C$1005,$C784,Con_ve!$I$6:$I$1005,"Fechada",Con_ve!$Q$6:$Q$1005,Cad_cl!AR$5)))</f>
        <v/>
      </c>
      <c r="AS784" s="134" t="str">
        <f>IF(ISERR(IF($C784="","",SUMIFS(Con_ve!$F$6:$F$1005,Con_ve!$C$6:$C$1005,$C784,Con_ve!$I$6:$I$1005,"Fechada",Con_ve!$Q$6:$Q$1005,Cad_cl!AS$5))),"",IF($C784="","",SUMIFS(Con_ve!$F$6:$F$1005,Con_ve!$C$6:$C$1005,$C784,Con_ve!$I$6:$I$1005,"Fechada",Con_ve!$Q$6:$Q$1005,Cad_cl!AS$5)))</f>
        <v/>
      </c>
      <c r="AT784" s="134" t="str">
        <f>IF(ISERR(IF($C784="","",SUMIFS(Con_ve!$F$6:$F$1005,Con_ve!$C$6:$C$1005,$C784,Con_ve!$I$6:$I$1005,"Fechada",Con_ve!$Q$6:$Q$1005,Cad_cl!AT$5))),"",IF($C784="","",SUMIFS(Con_ve!$F$6:$F$1005,Con_ve!$C$6:$C$1005,$C784,Con_ve!$I$6:$I$1005,"Fechada",Con_ve!$Q$6:$Q$1005,Cad_cl!AT$5)))</f>
        <v/>
      </c>
      <c r="AU784" s="134" t="str">
        <f>IF(ISERR(IF($C784="","",SUMIFS(Con_ve!$F$6:$F$1005,Con_ve!$C$6:$C$1005,$C784,Con_ve!$I$6:$I$1005,"Fechada",Con_ve!$Q$6:$Q$1005,Cad_cl!AU$5))),"",IF($C784="","",SUMIFS(Con_ve!$F$6:$F$1005,Con_ve!$C$6:$C$1005,$C784,Con_ve!$I$6:$I$1005,"Fechada",Con_ve!$Q$6:$Q$1005,Cad_cl!AU$5)))</f>
        <v/>
      </c>
      <c r="AV784" s="134" t="str">
        <f>IF(ISERR(IF($C784="","",SUMIFS(Con_ve!$F$6:$F$1005,Con_ve!$C$6:$C$1005,$C784,Con_ve!$I$6:$I$1005,"Fechada",Con_ve!$Q$6:$Q$1005,Cad_cl!AV$5))),"",IF($C784="","",SUMIFS(Con_ve!$F$6:$F$1005,Con_ve!$C$6:$C$1005,$C784,Con_ve!$I$6:$I$1005,"Fechada",Con_ve!$Q$6:$Q$1005,Cad_cl!AV$5)))</f>
        <v/>
      </c>
      <c r="AW784" s="134" t="str">
        <f>IF(ISERR(IF($C784="","",SUMIFS(Con_ve!$F$6:$F$1005,Con_ve!$C$6:$C$1005,$C784,Con_ve!$I$6:$I$1005,"Fechada",Con_ve!$Q$6:$Q$1005,Cad_cl!AW$5))),"",IF($C784="","",SUMIFS(Con_ve!$F$6:$F$1005,Con_ve!$C$6:$C$1005,$C784,Con_ve!$I$6:$I$1005,"Fechada",Con_ve!$Q$6:$Q$1005,Cad_cl!AW$5)))</f>
        <v/>
      </c>
      <c r="AX784" s="134" t="str">
        <f>IF(ISERR(IF($C784="","",SUMIFS(Con_ve!$F$6:$F$1005,Con_ve!$C$6:$C$1005,$C784,Con_ve!$I$6:$I$1005,"Fechada",Con_ve!$Q$6:$Q$1005,Cad_cl!AX$5))),"",IF($C784="","",SUMIFS(Con_ve!$F$6:$F$1005,Con_ve!$C$6:$C$1005,$C784,Con_ve!$I$6:$I$1005,"Fechada",Con_ve!$Q$6:$Q$1005,Cad_cl!AX$5)))</f>
        <v/>
      </c>
      <c r="AY784" s="134" t="str">
        <f>IF(ISERR(IF($C784="","",SUMIFS(Con_ve!$F$6:$F$1005,Con_ve!$C$6:$C$1005,$C784,Con_ve!$I$6:$I$1005,"Fechada",Con_ve!$Q$6:$Q$1005,Cad_cl!AY$5))),"",IF($C784="","",SUMIFS(Con_ve!$F$6:$F$1005,Con_ve!$C$6:$C$1005,$C784,Con_ve!$I$6:$I$1005,"Fechada",Con_ve!$Q$6:$Q$1005,Cad_cl!AY$5)))</f>
        <v/>
      </c>
      <c r="AZ784" s="134" t="str">
        <f>IF(ISERR(IF($C784="","",SUMIFS(Con_ve!$F$6:$F$1005,Con_ve!$C$6:$C$1005,$C784,Con_ve!$I$6:$I$1005,"Fechada",Con_ve!$Q$6:$Q$1005,Cad_cl!AZ$5))),"",IF($C784="","",SUMIFS(Con_ve!$F$6:$F$1005,Con_ve!$C$6:$C$1005,$C784,Con_ve!$I$6:$I$1005,"Fechada",Con_ve!$Q$6:$Q$1005,Cad_cl!AZ$5)))</f>
        <v/>
      </c>
      <c r="BA784" s="134" t="str">
        <f>IF(ISERR(IF($C784="","",SUMIFS(Con_ve!$F$6:$F$1005,Con_ve!$C$6:$C$1005,$C784,Con_ve!$I$6:$I$1005,"Fechada",Con_ve!$Q$6:$Q$1005,Cad_cl!BA$5))),"",IF($C784="","",SUMIFS(Con_ve!$F$6:$F$1005,Con_ve!$C$6:$C$1005,$C784,Con_ve!$I$6:$I$1005,"Fechada",Con_ve!$Q$6:$Q$1005,Cad_cl!BA$5)))</f>
        <v/>
      </c>
      <c r="BB784" s="134">
        <f t="shared" si="36"/>
        <v>0</v>
      </c>
      <c r="BD784" s="134" t="str">
        <f>IF(ISERR(IF($C784="","",SUMIFS(Con_ve!$F$6:$F$1005,Con_ve!$C$6:$C$1005,$C784,Con_ve!$I$6:$I$1005,"Em negociação",Con_ve!$Q$6:$Q$1005,Cad_cl!BD$5))),"",IF($C784="","",SUMIFS(Con_ve!$F$6:$F$1005,Con_ve!$C$6:$C$1005,$C784,Con_ve!$I$6:$I$1005,"Em negociação",Con_ve!$Q$6:$Q$1005,Cad_cl!BD$5)))</f>
        <v/>
      </c>
      <c r="BE784" s="134" t="str">
        <f>IF(ISERR(IF($C784="","",SUMIFS(Con_ve!$F$6:$F$1005,Con_ve!$C$6:$C$1005,$C784,Con_ve!$I$6:$I$1005,"Em negociação",Con_ve!$Q$6:$Q$1005,Cad_cl!BE$5))),"",IF($C784="","",SUMIFS(Con_ve!$F$6:$F$1005,Con_ve!$C$6:$C$1005,$C784,Con_ve!$I$6:$I$1005,"Em negociação",Con_ve!$Q$6:$Q$1005,Cad_cl!BE$5)))</f>
        <v/>
      </c>
      <c r="BF784" s="134" t="str">
        <f>IF(ISERR(IF($C784="","",SUMIFS(Con_ve!$F$6:$F$1005,Con_ve!$C$6:$C$1005,$C784,Con_ve!$I$6:$I$1005,"Em negociação",Con_ve!$Q$6:$Q$1005,Cad_cl!BF$5))),"",IF($C784="","",SUMIFS(Con_ve!$F$6:$F$1005,Con_ve!$C$6:$C$1005,$C784,Con_ve!$I$6:$I$1005,"Em negociação",Con_ve!$Q$6:$Q$1005,Cad_cl!BF$5)))</f>
        <v/>
      </c>
      <c r="BG784" s="134" t="str">
        <f>IF(ISERR(IF($C784="","",SUMIFS(Con_ve!$F$6:$F$1005,Con_ve!$C$6:$C$1005,$C784,Con_ve!$I$6:$I$1005,"Em negociação",Con_ve!$Q$6:$Q$1005,Cad_cl!BG$5))),"",IF($C784="","",SUMIFS(Con_ve!$F$6:$F$1005,Con_ve!$C$6:$C$1005,$C784,Con_ve!$I$6:$I$1005,"Em negociação",Con_ve!$Q$6:$Q$1005,Cad_cl!BG$5)))</f>
        <v/>
      </c>
      <c r="BH784" s="134" t="str">
        <f>IF(ISERR(IF($C784="","",SUMIFS(Con_ve!$F$6:$F$1005,Con_ve!$C$6:$C$1005,$C784,Con_ve!$I$6:$I$1005,"Em negociação",Con_ve!$Q$6:$Q$1005,Cad_cl!BH$5))),"",IF($C784="","",SUMIFS(Con_ve!$F$6:$F$1005,Con_ve!$C$6:$C$1005,$C784,Con_ve!$I$6:$I$1005,"Em negociação",Con_ve!$Q$6:$Q$1005,Cad_cl!BH$5)))</f>
        <v/>
      </c>
      <c r="BI784" s="134" t="str">
        <f>IF(ISERR(IF($C784="","",SUMIFS(Con_ve!$F$6:$F$1005,Con_ve!$C$6:$C$1005,$C784,Con_ve!$I$6:$I$1005,"Em negociação",Con_ve!$Q$6:$Q$1005,Cad_cl!BI$5))),"",IF($C784="","",SUMIFS(Con_ve!$F$6:$F$1005,Con_ve!$C$6:$C$1005,$C784,Con_ve!$I$6:$I$1005,"Em negociação",Con_ve!$Q$6:$Q$1005,Cad_cl!BI$5)))</f>
        <v/>
      </c>
      <c r="BJ784" s="134" t="str">
        <f>IF(ISERR(IF($C784="","",SUMIFS(Con_ve!$F$6:$F$1005,Con_ve!$C$6:$C$1005,$C784,Con_ve!$I$6:$I$1005,"Em negociação",Con_ve!$Q$6:$Q$1005,Cad_cl!BJ$5))),"",IF($C784="","",SUMIFS(Con_ve!$F$6:$F$1005,Con_ve!$C$6:$C$1005,$C784,Con_ve!$I$6:$I$1005,"Em negociação",Con_ve!$Q$6:$Q$1005,Cad_cl!BJ$5)))</f>
        <v/>
      </c>
      <c r="BK784" s="134" t="str">
        <f>IF(ISERR(IF($C784="","",SUMIFS(Con_ve!$F$6:$F$1005,Con_ve!$C$6:$C$1005,$C784,Con_ve!$I$6:$I$1005,"Em negociação",Con_ve!$Q$6:$Q$1005,Cad_cl!BK$5))),"",IF($C784="","",SUMIFS(Con_ve!$F$6:$F$1005,Con_ve!$C$6:$C$1005,$C784,Con_ve!$I$6:$I$1005,"Em negociação",Con_ve!$Q$6:$Q$1005,Cad_cl!BK$5)))</f>
        <v/>
      </c>
      <c r="BL784" s="134" t="str">
        <f>IF(ISERR(IF($C784="","",SUMIFS(Con_ve!$F$6:$F$1005,Con_ve!$C$6:$C$1005,$C784,Con_ve!$I$6:$I$1005,"Em negociação",Con_ve!$Q$6:$Q$1005,Cad_cl!BL$5))),"",IF($C784="","",SUMIFS(Con_ve!$F$6:$F$1005,Con_ve!$C$6:$C$1005,$C784,Con_ve!$I$6:$I$1005,"Em negociação",Con_ve!$Q$6:$Q$1005,Cad_cl!BL$5)))</f>
        <v/>
      </c>
      <c r="BM784" s="134" t="str">
        <f>IF(ISERR(IF($C784="","",SUMIFS(Con_ve!$F$6:$F$1005,Con_ve!$C$6:$C$1005,$C784,Con_ve!$I$6:$I$1005,"Em negociação",Con_ve!$Q$6:$Q$1005,Cad_cl!BM$5))),"",IF($C784="","",SUMIFS(Con_ve!$F$6:$F$1005,Con_ve!$C$6:$C$1005,$C784,Con_ve!$I$6:$I$1005,"Em negociação",Con_ve!$Q$6:$Q$1005,Cad_cl!BM$5)))</f>
        <v/>
      </c>
      <c r="BN784" s="134" t="str">
        <f>IF(ISERR(IF($C784="","",SUMIFS(Con_ve!$F$6:$F$1005,Con_ve!$C$6:$C$1005,$C784,Con_ve!$I$6:$I$1005,"Em negociação",Con_ve!$Q$6:$Q$1005,Cad_cl!BN$5))),"",IF($C784="","",SUMIFS(Con_ve!$F$6:$F$1005,Con_ve!$C$6:$C$1005,$C784,Con_ve!$I$6:$I$1005,"Em negociação",Con_ve!$Q$6:$Q$1005,Cad_cl!BN$5)))</f>
        <v/>
      </c>
      <c r="BO784" s="134" t="str">
        <f>IF(ISERR(IF($C784="","",SUMIFS(Con_ve!$F$6:$F$1005,Con_ve!$C$6:$C$1005,$C784,Con_ve!$I$6:$I$1005,"Em negociação",Con_ve!$Q$6:$Q$1005,Cad_cl!BO$5))),"",IF($C784="","",SUMIFS(Con_ve!$F$6:$F$1005,Con_ve!$C$6:$C$1005,$C784,Con_ve!$I$6:$I$1005,"Em negociação",Con_ve!$Q$6:$Q$1005,Cad_cl!BO$5)))</f>
        <v/>
      </c>
      <c r="BP784" s="134">
        <f t="shared" si="37"/>
        <v>0</v>
      </c>
      <c r="BR784" s="125" t="str">
        <f>IF(ISERR(IF(AND($I784=Re_lo!$E$5,BR$5=VLOOKUP(Re_lo!$H$5,Re_lo!$N$5:$O$16,2,0)),AP784,"")),"",IF(AND($I784=Re_lo!$E$5,BR$5=VLOOKUP(Re_lo!$H$5,Re_lo!$N$5:$O$16,2,0)),AP784,""))</f>
        <v/>
      </c>
      <c r="BS784" s="125" t="str">
        <f>IF(ISERR(IF(AND($I784=Re_lo!$E$5,BS$5=VLOOKUP(Re_lo!$H$5,Re_lo!$N$5:$O$16,2,0)),AQ784,"")),"",IF(AND($I784=Re_lo!$E$5,BS$5=VLOOKUP(Re_lo!$H$5,Re_lo!$N$5:$O$16,2,0)),AQ784,""))</f>
        <v/>
      </c>
      <c r="BT784" s="125" t="str">
        <f>IF(ISERR(IF(AND($I784=Re_lo!$E$5,BT$5=VLOOKUP(Re_lo!$H$5,Re_lo!$N$5:$O$16,2,0)),AR784,"")),"",IF(AND($I784=Re_lo!$E$5,BT$5=VLOOKUP(Re_lo!$H$5,Re_lo!$N$5:$O$16,2,0)),AR784,""))</f>
        <v/>
      </c>
      <c r="BU784" s="125" t="str">
        <f>IF(ISERR(IF(AND($I784=Re_lo!$E$5,BU$5=VLOOKUP(Re_lo!$H$5,Re_lo!$N$5:$O$16,2,0)),AS784,"")),"",IF(AND($I784=Re_lo!$E$5,BU$5=VLOOKUP(Re_lo!$H$5,Re_lo!$N$5:$O$16,2,0)),AS784,""))</f>
        <v/>
      </c>
      <c r="BV784" s="125" t="str">
        <f>IF(ISERR(IF(AND($I784=Re_lo!$E$5,BV$5=VLOOKUP(Re_lo!$H$5,Re_lo!$N$5:$O$16,2,0)),AT784,"")),"",IF(AND($I784=Re_lo!$E$5,BV$5=VLOOKUP(Re_lo!$H$5,Re_lo!$N$5:$O$16,2,0)),AT784,""))</f>
        <v/>
      </c>
      <c r="BW784" s="125" t="str">
        <f>IF(ISERR(IF(AND($I784=Re_lo!$E$5,BW$5=VLOOKUP(Re_lo!$H$5,Re_lo!$N$5:$O$16,2,0)),AU784,"")),"",IF(AND($I784=Re_lo!$E$5,BW$5=VLOOKUP(Re_lo!$H$5,Re_lo!$N$5:$O$16,2,0)),AU784,""))</f>
        <v/>
      </c>
      <c r="BX784" s="125" t="str">
        <f>IF(ISERR(IF(AND($I784=Re_lo!$E$5,BX$5=VLOOKUP(Re_lo!$H$5,Re_lo!$N$5:$O$16,2,0)),AV784,"")),"",IF(AND($I784=Re_lo!$E$5,BX$5=VLOOKUP(Re_lo!$H$5,Re_lo!$N$5:$O$16,2,0)),AV784,""))</f>
        <v/>
      </c>
      <c r="BY784" s="125" t="str">
        <f>IF(ISERR(IF(AND($I784=Re_lo!$E$5,BY$5=VLOOKUP(Re_lo!$H$5,Re_lo!$N$5:$O$16,2,0)),AW784,"")),"",IF(AND($I784=Re_lo!$E$5,BY$5=VLOOKUP(Re_lo!$H$5,Re_lo!$N$5:$O$16,2,0)),AW784,""))</f>
        <v/>
      </c>
      <c r="BZ784" s="125" t="str">
        <f>IF(ISERR(IF(AND($I784=Re_lo!$E$5,BZ$5=VLOOKUP(Re_lo!$H$5,Re_lo!$N$5:$O$16,2,0)),AX784,"")),"",IF(AND($I784=Re_lo!$E$5,BZ$5=VLOOKUP(Re_lo!$H$5,Re_lo!$N$5:$O$16,2,0)),AX784,""))</f>
        <v/>
      </c>
      <c r="CA784" s="125" t="str">
        <f>IF(ISERR(IF(AND($I784=Re_lo!$E$5,CA$5=VLOOKUP(Re_lo!$H$5,Re_lo!$N$5:$O$16,2,0)),AY784,"")),"",IF(AND($I784=Re_lo!$E$5,CA$5=VLOOKUP(Re_lo!$H$5,Re_lo!$N$5:$O$16,2,0)),AY784,""))</f>
        <v/>
      </c>
      <c r="CB784" s="125" t="str">
        <f>IF(ISERR(IF(AND($I784=Re_lo!$E$5,CB$5=VLOOKUP(Re_lo!$H$5,Re_lo!$N$5:$O$16,2,0)),AZ784,"")),"",IF(AND($I784=Re_lo!$E$5,CB$5=VLOOKUP(Re_lo!$H$5,Re_lo!$N$5:$O$16,2,0)),AZ784,""))</f>
        <v/>
      </c>
      <c r="CC784" s="125" t="str">
        <f>IF(ISERR(IF(AND($I784=Re_lo!$E$5,CC$5=VLOOKUP(Re_lo!$H$5,Re_lo!$N$5:$O$16,2,0)),BA784,"")),"",IF(AND($I784=Re_lo!$E$5,CC$5=VLOOKUP(Re_lo!$H$5,Re_lo!$N$5:$O$16,2,0)),BA784,""))</f>
        <v/>
      </c>
      <c r="CD784" s="125" t="str">
        <f>IF(ISERR(IF(AND($I784=Re_lo!$E$5,CD$5=VLOOKUP(Re_lo!$H$5,Re_lo!$N$5:$O$16,2,0)),BB784,"")),"",IF(AND($I784=Re_lo!$E$5,CD$5=VLOOKUP(Re_lo!$H$5,Re_lo!$N$5:$O$16,2,0)),BB784,""))</f>
        <v/>
      </c>
      <c r="CF784" s="125" t="str">
        <f>IF($C784="","",COUNTIFS(Con_ve!$C$6:$C$1005,$C784,Con_ve!$Q$6:$Q$1005,Cad_cl!CF$5))</f>
        <v/>
      </c>
      <c r="CG784" s="125" t="str">
        <f>IF($C784="","",COUNTIFS(Con_ve!$C$6:$C$1005,$C784,Con_ve!$Q$6:$Q$1005,Cad_cl!CG$5))</f>
        <v/>
      </c>
      <c r="CH784" s="125" t="str">
        <f>IF($C784="","",COUNTIFS(Con_ve!$C$6:$C$1005,$C784,Con_ve!$Q$6:$Q$1005,Cad_cl!CH$5))</f>
        <v/>
      </c>
      <c r="CI784" s="125" t="str">
        <f>IF($C784="","",COUNTIFS(Con_ve!$C$6:$C$1005,$C784,Con_ve!$Q$6:$Q$1005,Cad_cl!CI$5))</f>
        <v/>
      </c>
      <c r="CJ784" s="125" t="str">
        <f>IF($C784="","",COUNTIFS(Con_ve!$C$6:$C$1005,$C784,Con_ve!$Q$6:$Q$1005,Cad_cl!CJ$5))</f>
        <v/>
      </c>
      <c r="CK784" s="125" t="str">
        <f>IF($C784="","",COUNTIFS(Con_ve!$C$6:$C$1005,$C784,Con_ve!$Q$6:$Q$1005,Cad_cl!CK$5))</f>
        <v/>
      </c>
      <c r="CL784" s="125" t="str">
        <f>IF($C784="","",COUNTIFS(Con_ve!$C$6:$C$1005,$C784,Con_ve!$Q$6:$Q$1005,Cad_cl!CL$5))</f>
        <v/>
      </c>
      <c r="CM784" s="125" t="str">
        <f>IF($C784="","",COUNTIFS(Con_ve!$C$6:$C$1005,$C784,Con_ve!$Q$6:$Q$1005,Cad_cl!CM$5))</f>
        <v/>
      </c>
      <c r="CN784" s="125" t="str">
        <f>IF($C784="","",COUNTIFS(Con_ve!$C$6:$C$1005,$C784,Con_ve!$Q$6:$Q$1005,Cad_cl!CN$5))</f>
        <v/>
      </c>
      <c r="CO784" s="125" t="str">
        <f>IF($C784="","",COUNTIFS(Con_ve!$C$6:$C$1005,$C784,Con_ve!$Q$6:$Q$1005,Cad_cl!CO$5))</f>
        <v/>
      </c>
      <c r="CP784" s="125" t="str">
        <f>IF($C784="","",COUNTIFS(Con_ve!$C$6:$C$1005,$C784,Con_ve!$Q$6:$Q$1005,Cad_cl!CP$5))</f>
        <v/>
      </c>
      <c r="CQ784" s="125" t="str">
        <f>IF($C784="","",COUNTIFS(Con_ve!$C$6:$C$1005,$C784,Con_ve!$Q$6:$Q$1005,Cad_cl!CQ$5))</f>
        <v/>
      </c>
      <c r="CR784" s="125">
        <f t="shared" si="38"/>
        <v>0</v>
      </c>
    </row>
    <row r="785" spans="3:96" ht="30" customHeight="1">
      <c r="C785" s="153"/>
      <c r="D785" s="153"/>
      <c r="E785" s="154"/>
      <c r="F785" s="153"/>
      <c r="G785" s="155"/>
      <c r="H785" s="153"/>
      <c r="I785" s="153"/>
      <c r="J785" s="132" t="s">
        <v>309</v>
      </c>
      <c r="K785" s="133" t="s">
        <v>309</v>
      </c>
      <c r="L785" s="153"/>
      <c r="M785" s="153"/>
      <c r="N785" s="153"/>
      <c r="O785" s="153"/>
      <c r="P785" s="153"/>
      <c r="Q785" s="153"/>
      <c r="AP785" s="134" t="str">
        <f>IF(ISERR(IF($C785="","",SUMIFS(Con_ve!$F$6:$F$1005,Con_ve!$C$6:$C$1005,$C785,Con_ve!$I$6:$I$1005,"Fechada",Con_ve!$Q$6:$Q$1005,Cad_cl!AP$5))),"",IF($C785="","",SUMIFS(Con_ve!$F$6:$F$1005,Con_ve!$C$6:$C$1005,$C785,Con_ve!$I$6:$I$1005,"Fechada",Con_ve!$Q$6:$Q$1005,Cad_cl!AP$5)))</f>
        <v/>
      </c>
      <c r="AQ785" s="134" t="str">
        <f>IF(ISERR(IF($C785="","",SUMIFS(Con_ve!$F$6:$F$1005,Con_ve!$C$6:$C$1005,$C785,Con_ve!$I$6:$I$1005,"Fechada",Con_ve!$Q$6:$Q$1005,Cad_cl!AQ$5))),"",IF($C785="","",SUMIFS(Con_ve!$F$6:$F$1005,Con_ve!$C$6:$C$1005,$C785,Con_ve!$I$6:$I$1005,"Fechada",Con_ve!$Q$6:$Q$1005,Cad_cl!AQ$5)))</f>
        <v/>
      </c>
      <c r="AR785" s="134" t="str">
        <f>IF(ISERR(IF($C785="","",SUMIFS(Con_ve!$F$6:$F$1005,Con_ve!$C$6:$C$1005,$C785,Con_ve!$I$6:$I$1005,"Fechada",Con_ve!$Q$6:$Q$1005,Cad_cl!AR$5))),"",IF($C785="","",SUMIFS(Con_ve!$F$6:$F$1005,Con_ve!$C$6:$C$1005,$C785,Con_ve!$I$6:$I$1005,"Fechada",Con_ve!$Q$6:$Q$1005,Cad_cl!AR$5)))</f>
        <v/>
      </c>
      <c r="AS785" s="134" t="str">
        <f>IF(ISERR(IF($C785="","",SUMIFS(Con_ve!$F$6:$F$1005,Con_ve!$C$6:$C$1005,$C785,Con_ve!$I$6:$I$1005,"Fechada",Con_ve!$Q$6:$Q$1005,Cad_cl!AS$5))),"",IF($C785="","",SUMIFS(Con_ve!$F$6:$F$1005,Con_ve!$C$6:$C$1005,$C785,Con_ve!$I$6:$I$1005,"Fechada",Con_ve!$Q$6:$Q$1005,Cad_cl!AS$5)))</f>
        <v/>
      </c>
      <c r="AT785" s="134" t="str">
        <f>IF(ISERR(IF($C785="","",SUMIFS(Con_ve!$F$6:$F$1005,Con_ve!$C$6:$C$1005,$C785,Con_ve!$I$6:$I$1005,"Fechada",Con_ve!$Q$6:$Q$1005,Cad_cl!AT$5))),"",IF($C785="","",SUMIFS(Con_ve!$F$6:$F$1005,Con_ve!$C$6:$C$1005,$C785,Con_ve!$I$6:$I$1005,"Fechada",Con_ve!$Q$6:$Q$1005,Cad_cl!AT$5)))</f>
        <v/>
      </c>
      <c r="AU785" s="134" t="str">
        <f>IF(ISERR(IF($C785="","",SUMIFS(Con_ve!$F$6:$F$1005,Con_ve!$C$6:$C$1005,$C785,Con_ve!$I$6:$I$1005,"Fechada",Con_ve!$Q$6:$Q$1005,Cad_cl!AU$5))),"",IF($C785="","",SUMIFS(Con_ve!$F$6:$F$1005,Con_ve!$C$6:$C$1005,$C785,Con_ve!$I$6:$I$1005,"Fechada",Con_ve!$Q$6:$Q$1005,Cad_cl!AU$5)))</f>
        <v/>
      </c>
      <c r="AV785" s="134" t="str">
        <f>IF(ISERR(IF($C785="","",SUMIFS(Con_ve!$F$6:$F$1005,Con_ve!$C$6:$C$1005,$C785,Con_ve!$I$6:$I$1005,"Fechada",Con_ve!$Q$6:$Q$1005,Cad_cl!AV$5))),"",IF($C785="","",SUMIFS(Con_ve!$F$6:$F$1005,Con_ve!$C$6:$C$1005,$C785,Con_ve!$I$6:$I$1005,"Fechada",Con_ve!$Q$6:$Q$1005,Cad_cl!AV$5)))</f>
        <v/>
      </c>
      <c r="AW785" s="134" t="str">
        <f>IF(ISERR(IF($C785="","",SUMIFS(Con_ve!$F$6:$F$1005,Con_ve!$C$6:$C$1005,$C785,Con_ve!$I$6:$I$1005,"Fechada",Con_ve!$Q$6:$Q$1005,Cad_cl!AW$5))),"",IF($C785="","",SUMIFS(Con_ve!$F$6:$F$1005,Con_ve!$C$6:$C$1005,$C785,Con_ve!$I$6:$I$1005,"Fechada",Con_ve!$Q$6:$Q$1005,Cad_cl!AW$5)))</f>
        <v/>
      </c>
      <c r="AX785" s="134" t="str">
        <f>IF(ISERR(IF($C785="","",SUMIFS(Con_ve!$F$6:$F$1005,Con_ve!$C$6:$C$1005,$C785,Con_ve!$I$6:$I$1005,"Fechada",Con_ve!$Q$6:$Q$1005,Cad_cl!AX$5))),"",IF($C785="","",SUMIFS(Con_ve!$F$6:$F$1005,Con_ve!$C$6:$C$1005,$C785,Con_ve!$I$6:$I$1005,"Fechada",Con_ve!$Q$6:$Q$1005,Cad_cl!AX$5)))</f>
        <v/>
      </c>
      <c r="AY785" s="134" t="str">
        <f>IF(ISERR(IF($C785="","",SUMIFS(Con_ve!$F$6:$F$1005,Con_ve!$C$6:$C$1005,$C785,Con_ve!$I$6:$I$1005,"Fechada",Con_ve!$Q$6:$Q$1005,Cad_cl!AY$5))),"",IF($C785="","",SUMIFS(Con_ve!$F$6:$F$1005,Con_ve!$C$6:$C$1005,$C785,Con_ve!$I$6:$I$1005,"Fechada",Con_ve!$Q$6:$Q$1005,Cad_cl!AY$5)))</f>
        <v/>
      </c>
      <c r="AZ785" s="134" t="str">
        <f>IF(ISERR(IF($C785="","",SUMIFS(Con_ve!$F$6:$F$1005,Con_ve!$C$6:$C$1005,$C785,Con_ve!$I$6:$I$1005,"Fechada",Con_ve!$Q$6:$Q$1005,Cad_cl!AZ$5))),"",IF($C785="","",SUMIFS(Con_ve!$F$6:$F$1005,Con_ve!$C$6:$C$1005,$C785,Con_ve!$I$6:$I$1005,"Fechada",Con_ve!$Q$6:$Q$1005,Cad_cl!AZ$5)))</f>
        <v/>
      </c>
      <c r="BA785" s="134" t="str">
        <f>IF(ISERR(IF($C785="","",SUMIFS(Con_ve!$F$6:$F$1005,Con_ve!$C$6:$C$1005,$C785,Con_ve!$I$6:$I$1005,"Fechada",Con_ve!$Q$6:$Q$1005,Cad_cl!BA$5))),"",IF($C785="","",SUMIFS(Con_ve!$F$6:$F$1005,Con_ve!$C$6:$C$1005,$C785,Con_ve!$I$6:$I$1005,"Fechada",Con_ve!$Q$6:$Q$1005,Cad_cl!BA$5)))</f>
        <v/>
      </c>
      <c r="BB785" s="134">
        <f t="shared" si="36"/>
        <v>0</v>
      </c>
      <c r="BD785" s="134" t="str">
        <f>IF(ISERR(IF($C785="","",SUMIFS(Con_ve!$F$6:$F$1005,Con_ve!$C$6:$C$1005,$C785,Con_ve!$I$6:$I$1005,"Em negociação",Con_ve!$Q$6:$Q$1005,Cad_cl!BD$5))),"",IF($C785="","",SUMIFS(Con_ve!$F$6:$F$1005,Con_ve!$C$6:$C$1005,$C785,Con_ve!$I$6:$I$1005,"Em negociação",Con_ve!$Q$6:$Q$1005,Cad_cl!BD$5)))</f>
        <v/>
      </c>
      <c r="BE785" s="134" t="str">
        <f>IF(ISERR(IF($C785="","",SUMIFS(Con_ve!$F$6:$F$1005,Con_ve!$C$6:$C$1005,$C785,Con_ve!$I$6:$I$1005,"Em negociação",Con_ve!$Q$6:$Q$1005,Cad_cl!BE$5))),"",IF($C785="","",SUMIFS(Con_ve!$F$6:$F$1005,Con_ve!$C$6:$C$1005,$C785,Con_ve!$I$6:$I$1005,"Em negociação",Con_ve!$Q$6:$Q$1005,Cad_cl!BE$5)))</f>
        <v/>
      </c>
      <c r="BF785" s="134" t="str">
        <f>IF(ISERR(IF($C785="","",SUMIFS(Con_ve!$F$6:$F$1005,Con_ve!$C$6:$C$1005,$C785,Con_ve!$I$6:$I$1005,"Em negociação",Con_ve!$Q$6:$Q$1005,Cad_cl!BF$5))),"",IF($C785="","",SUMIFS(Con_ve!$F$6:$F$1005,Con_ve!$C$6:$C$1005,$C785,Con_ve!$I$6:$I$1005,"Em negociação",Con_ve!$Q$6:$Q$1005,Cad_cl!BF$5)))</f>
        <v/>
      </c>
      <c r="BG785" s="134" t="str">
        <f>IF(ISERR(IF($C785="","",SUMIFS(Con_ve!$F$6:$F$1005,Con_ve!$C$6:$C$1005,$C785,Con_ve!$I$6:$I$1005,"Em negociação",Con_ve!$Q$6:$Q$1005,Cad_cl!BG$5))),"",IF($C785="","",SUMIFS(Con_ve!$F$6:$F$1005,Con_ve!$C$6:$C$1005,$C785,Con_ve!$I$6:$I$1005,"Em negociação",Con_ve!$Q$6:$Q$1005,Cad_cl!BG$5)))</f>
        <v/>
      </c>
      <c r="BH785" s="134" t="str">
        <f>IF(ISERR(IF($C785="","",SUMIFS(Con_ve!$F$6:$F$1005,Con_ve!$C$6:$C$1005,$C785,Con_ve!$I$6:$I$1005,"Em negociação",Con_ve!$Q$6:$Q$1005,Cad_cl!BH$5))),"",IF($C785="","",SUMIFS(Con_ve!$F$6:$F$1005,Con_ve!$C$6:$C$1005,$C785,Con_ve!$I$6:$I$1005,"Em negociação",Con_ve!$Q$6:$Q$1005,Cad_cl!BH$5)))</f>
        <v/>
      </c>
      <c r="BI785" s="134" t="str">
        <f>IF(ISERR(IF($C785="","",SUMIFS(Con_ve!$F$6:$F$1005,Con_ve!$C$6:$C$1005,$C785,Con_ve!$I$6:$I$1005,"Em negociação",Con_ve!$Q$6:$Q$1005,Cad_cl!BI$5))),"",IF($C785="","",SUMIFS(Con_ve!$F$6:$F$1005,Con_ve!$C$6:$C$1005,$C785,Con_ve!$I$6:$I$1005,"Em negociação",Con_ve!$Q$6:$Q$1005,Cad_cl!BI$5)))</f>
        <v/>
      </c>
      <c r="BJ785" s="134" t="str">
        <f>IF(ISERR(IF($C785="","",SUMIFS(Con_ve!$F$6:$F$1005,Con_ve!$C$6:$C$1005,$C785,Con_ve!$I$6:$I$1005,"Em negociação",Con_ve!$Q$6:$Q$1005,Cad_cl!BJ$5))),"",IF($C785="","",SUMIFS(Con_ve!$F$6:$F$1005,Con_ve!$C$6:$C$1005,$C785,Con_ve!$I$6:$I$1005,"Em negociação",Con_ve!$Q$6:$Q$1005,Cad_cl!BJ$5)))</f>
        <v/>
      </c>
      <c r="BK785" s="134" t="str">
        <f>IF(ISERR(IF($C785="","",SUMIFS(Con_ve!$F$6:$F$1005,Con_ve!$C$6:$C$1005,$C785,Con_ve!$I$6:$I$1005,"Em negociação",Con_ve!$Q$6:$Q$1005,Cad_cl!BK$5))),"",IF($C785="","",SUMIFS(Con_ve!$F$6:$F$1005,Con_ve!$C$6:$C$1005,$C785,Con_ve!$I$6:$I$1005,"Em negociação",Con_ve!$Q$6:$Q$1005,Cad_cl!BK$5)))</f>
        <v/>
      </c>
      <c r="BL785" s="134" t="str">
        <f>IF(ISERR(IF($C785="","",SUMIFS(Con_ve!$F$6:$F$1005,Con_ve!$C$6:$C$1005,$C785,Con_ve!$I$6:$I$1005,"Em negociação",Con_ve!$Q$6:$Q$1005,Cad_cl!BL$5))),"",IF($C785="","",SUMIFS(Con_ve!$F$6:$F$1005,Con_ve!$C$6:$C$1005,$C785,Con_ve!$I$6:$I$1005,"Em negociação",Con_ve!$Q$6:$Q$1005,Cad_cl!BL$5)))</f>
        <v/>
      </c>
      <c r="BM785" s="134" t="str">
        <f>IF(ISERR(IF($C785="","",SUMIFS(Con_ve!$F$6:$F$1005,Con_ve!$C$6:$C$1005,$C785,Con_ve!$I$6:$I$1005,"Em negociação",Con_ve!$Q$6:$Q$1005,Cad_cl!BM$5))),"",IF($C785="","",SUMIFS(Con_ve!$F$6:$F$1005,Con_ve!$C$6:$C$1005,$C785,Con_ve!$I$6:$I$1005,"Em negociação",Con_ve!$Q$6:$Q$1005,Cad_cl!BM$5)))</f>
        <v/>
      </c>
      <c r="BN785" s="134" t="str">
        <f>IF(ISERR(IF($C785="","",SUMIFS(Con_ve!$F$6:$F$1005,Con_ve!$C$6:$C$1005,$C785,Con_ve!$I$6:$I$1005,"Em negociação",Con_ve!$Q$6:$Q$1005,Cad_cl!BN$5))),"",IF($C785="","",SUMIFS(Con_ve!$F$6:$F$1005,Con_ve!$C$6:$C$1005,$C785,Con_ve!$I$6:$I$1005,"Em negociação",Con_ve!$Q$6:$Q$1005,Cad_cl!BN$5)))</f>
        <v/>
      </c>
      <c r="BO785" s="134" t="str">
        <f>IF(ISERR(IF($C785="","",SUMIFS(Con_ve!$F$6:$F$1005,Con_ve!$C$6:$C$1005,$C785,Con_ve!$I$6:$I$1005,"Em negociação",Con_ve!$Q$6:$Q$1005,Cad_cl!BO$5))),"",IF($C785="","",SUMIFS(Con_ve!$F$6:$F$1005,Con_ve!$C$6:$C$1005,$C785,Con_ve!$I$6:$I$1005,"Em negociação",Con_ve!$Q$6:$Q$1005,Cad_cl!BO$5)))</f>
        <v/>
      </c>
      <c r="BP785" s="134">
        <f t="shared" si="37"/>
        <v>0</v>
      </c>
      <c r="BR785" s="125" t="str">
        <f>IF(ISERR(IF(AND($I785=Re_lo!$E$5,BR$5=VLOOKUP(Re_lo!$H$5,Re_lo!$N$5:$O$16,2,0)),AP785,"")),"",IF(AND($I785=Re_lo!$E$5,BR$5=VLOOKUP(Re_lo!$H$5,Re_lo!$N$5:$O$16,2,0)),AP785,""))</f>
        <v/>
      </c>
      <c r="BS785" s="125" t="str">
        <f>IF(ISERR(IF(AND($I785=Re_lo!$E$5,BS$5=VLOOKUP(Re_lo!$H$5,Re_lo!$N$5:$O$16,2,0)),AQ785,"")),"",IF(AND($I785=Re_lo!$E$5,BS$5=VLOOKUP(Re_lo!$H$5,Re_lo!$N$5:$O$16,2,0)),AQ785,""))</f>
        <v/>
      </c>
      <c r="BT785" s="125" t="str">
        <f>IF(ISERR(IF(AND($I785=Re_lo!$E$5,BT$5=VLOOKUP(Re_lo!$H$5,Re_lo!$N$5:$O$16,2,0)),AR785,"")),"",IF(AND($I785=Re_lo!$E$5,BT$5=VLOOKUP(Re_lo!$H$5,Re_lo!$N$5:$O$16,2,0)),AR785,""))</f>
        <v/>
      </c>
      <c r="BU785" s="125" t="str">
        <f>IF(ISERR(IF(AND($I785=Re_lo!$E$5,BU$5=VLOOKUP(Re_lo!$H$5,Re_lo!$N$5:$O$16,2,0)),AS785,"")),"",IF(AND($I785=Re_lo!$E$5,BU$5=VLOOKUP(Re_lo!$H$5,Re_lo!$N$5:$O$16,2,0)),AS785,""))</f>
        <v/>
      </c>
      <c r="BV785" s="125" t="str">
        <f>IF(ISERR(IF(AND($I785=Re_lo!$E$5,BV$5=VLOOKUP(Re_lo!$H$5,Re_lo!$N$5:$O$16,2,0)),AT785,"")),"",IF(AND($I785=Re_lo!$E$5,BV$5=VLOOKUP(Re_lo!$H$5,Re_lo!$N$5:$O$16,2,0)),AT785,""))</f>
        <v/>
      </c>
      <c r="BW785" s="125" t="str">
        <f>IF(ISERR(IF(AND($I785=Re_lo!$E$5,BW$5=VLOOKUP(Re_lo!$H$5,Re_lo!$N$5:$O$16,2,0)),AU785,"")),"",IF(AND($I785=Re_lo!$E$5,BW$5=VLOOKUP(Re_lo!$H$5,Re_lo!$N$5:$O$16,2,0)),AU785,""))</f>
        <v/>
      </c>
      <c r="BX785" s="125" t="str">
        <f>IF(ISERR(IF(AND($I785=Re_lo!$E$5,BX$5=VLOOKUP(Re_lo!$H$5,Re_lo!$N$5:$O$16,2,0)),AV785,"")),"",IF(AND($I785=Re_lo!$E$5,BX$5=VLOOKUP(Re_lo!$H$5,Re_lo!$N$5:$O$16,2,0)),AV785,""))</f>
        <v/>
      </c>
      <c r="BY785" s="125" t="str">
        <f>IF(ISERR(IF(AND($I785=Re_lo!$E$5,BY$5=VLOOKUP(Re_lo!$H$5,Re_lo!$N$5:$O$16,2,0)),AW785,"")),"",IF(AND($I785=Re_lo!$E$5,BY$5=VLOOKUP(Re_lo!$H$5,Re_lo!$N$5:$O$16,2,0)),AW785,""))</f>
        <v/>
      </c>
      <c r="BZ785" s="125" t="str">
        <f>IF(ISERR(IF(AND($I785=Re_lo!$E$5,BZ$5=VLOOKUP(Re_lo!$H$5,Re_lo!$N$5:$O$16,2,0)),AX785,"")),"",IF(AND($I785=Re_lo!$E$5,BZ$5=VLOOKUP(Re_lo!$H$5,Re_lo!$N$5:$O$16,2,0)),AX785,""))</f>
        <v/>
      </c>
      <c r="CA785" s="125" t="str">
        <f>IF(ISERR(IF(AND($I785=Re_lo!$E$5,CA$5=VLOOKUP(Re_lo!$H$5,Re_lo!$N$5:$O$16,2,0)),AY785,"")),"",IF(AND($I785=Re_lo!$E$5,CA$5=VLOOKUP(Re_lo!$H$5,Re_lo!$N$5:$O$16,2,0)),AY785,""))</f>
        <v/>
      </c>
      <c r="CB785" s="125" t="str">
        <f>IF(ISERR(IF(AND($I785=Re_lo!$E$5,CB$5=VLOOKUP(Re_lo!$H$5,Re_lo!$N$5:$O$16,2,0)),AZ785,"")),"",IF(AND($I785=Re_lo!$E$5,CB$5=VLOOKUP(Re_lo!$H$5,Re_lo!$N$5:$O$16,2,0)),AZ785,""))</f>
        <v/>
      </c>
      <c r="CC785" s="125" t="str">
        <f>IF(ISERR(IF(AND($I785=Re_lo!$E$5,CC$5=VLOOKUP(Re_lo!$H$5,Re_lo!$N$5:$O$16,2,0)),BA785,"")),"",IF(AND($I785=Re_lo!$E$5,CC$5=VLOOKUP(Re_lo!$H$5,Re_lo!$N$5:$O$16,2,0)),BA785,""))</f>
        <v/>
      </c>
      <c r="CD785" s="125" t="str">
        <f>IF(ISERR(IF(AND($I785=Re_lo!$E$5,CD$5=VLOOKUP(Re_lo!$H$5,Re_lo!$N$5:$O$16,2,0)),BB785,"")),"",IF(AND($I785=Re_lo!$E$5,CD$5=VLOOKUP(Re_lo!$H$5,Re_lo!$N$5:$O$16,2,0)),BB785,""))</f>
        <v/>
      </c>
      <c r="CF785" s="125" t="str">
        <f>IF($C785="","",COUNTIFS(Con_ve!$C$6:$C$1005,$C785,Con_ve!$Q$6:$Q$1005,Cad_cl!CF$5))</f>
        <v/>
      </c>
      <c r="CG785" s="125" t="str">
        <f>IF($C785="","",COUNTIFS(Con_ve!$C$6:$C$1005,$C785,Con_ve!$Q$6:$Q$1005,Cad_cl!CG$5))</f>
        <v/>
      </c>
      <c r="CH785" s="125" t="str">
        <f>IF($C785="","",COUNTIFS(Con_ve!$C$6:$C$1005,$C785,Con_ve!$Q$6:$Q$1005,Cad_cl!CH$5))</f>
        <v/>
      </c>
      <c r="CI785" s="125" t="str">
        <f>IF($C785="","",COUNTIFS(Con_ve!$C$6:$C$1005,$C785,Con_ve!$Q$6:$Q$1005,Cad_cl!CI$5))</f>
        <v/>
      </c>
      <c r="CJ785" s="125" t="str">
        <f>IF($C785="","",COUNTIFS(Con_ve!$C$6:$C$1005,$C785,Con_ve!$Q$6:$Q$1005,Cad_cl!CJ$5))</f>
        <v/>
      </c>
      <c r="CK785" s="125" t="str">
        <f>IF($C785="","",COUNTIFS(Con_ve!$C$6:$C$1005,$C785,Con_ve!$Q$6:$Q$1005,Cad_cl!CK$5))</f>
        <v/>
      </c>
      <c r="CL785" s="125" t="str">
        <f>IF($C785="","",COUNTIFS(Con_ve!$C$6:$C$1005,$C785,Con_ve!$Q$6:$Q$1005,Cad_cl!CL$5))</f>
        <v/>
      </c>
      <c r="CM785" s="125" t="str">
        <f>IF($C785="","",COUNTIFS(Con_ve!$C$6:$C$1005,$C785,Con_ve!$Q$6:$Q$1005,Cad_cl!CM$5))</f>
        <v/>
      </c>
      <c r="CN785" s="125" t="str">
        <f>IF($C785="","",COUNTIFS(Con_ve!$C$6:$C$1005,$C785,Con_ve!$Q$6:$Q$1005,Cad_cl!CN$5))</f>
        <v/>
      </c>
      <c r="CO785" s="125" t="str">
        <f>IF($C785="","",COUNTIFS(Con_ve!$C$6:$C$1005,$C785,Con_ve!$Q$6:$Q$1005,Cad_cl!CO$5))</f>
        <v/>
      </c>
      <c r="CP785" s="125" t="str">
        <f>IF($C785="","",COUNTIFS(Con_ve!$C$6:$C$1005,$C785,Con_ve!$Q$6:$Q$1005,Cad_cl!CP$5))</f>
        <v/>
      </c>
      <c r="CQ785" s="125" t="str">
        <f>IF($C785="","",COUNTIFS(Con_ve!$C$6:$C$1005,$C785,Con_ve!$Q$6:$Q$1005,Cad_cl!CQ$5))</f>
        <v/>
      </c>
      <c r="CR785" s="125">
        <f t="shared" si="38"/>
        <v>0</v>
      </c>
    </row>
    <row r="786" spans="3:96" ht="30" customHeight="1">
      <c r="C786" s="153"/>
      <c r="D786" s="153"/>
      <c r="E786" s="154"/>
      <c r="F786" s="153"/>
      <c r="G786" s="155"/>
      <c r="H786" s="153"/>
      <c r="I786" s="153"/>
      <c r="J786" s="132" t="s">
        <v>309</v>
      </c>
      <c r="K786" s="133" t="s">
        <v>309</v>
      </c>
      <c r="L786" s="153"/>
      <c r="M786" s="153"/>
      <c r="N786" s="153"/>
      <c r="O786" s="153"/>
      <c r="P786" s="153"/>
      <c r="Q786" s="153"/>
      <c r="AP786" s="134" t="str">
        <f>IF(ISERR(IF($C786="","",SUMIFS(Con_ve!$F$6:$F$1005,Con_ve!$C$6:$C$1005,$C786,Con_ve!$I$6:$I$1005,"Fechada",Con_ve!$Q$6:$Q$1005,Cad_cl!AP$5))),"",IF($C786="","",SUMIFS(Con_ve!$F$6:$F$1005,Con_ve!$C$6:$C$1005,$C786,Con_ve!$I$6:$I$1005,"Fechada",Con_ve!$Q$6:$Q$1005,Cad_cl!AP$5)))</f>
        <v/>
      </c>
      <c r="AQ786" s="134" t="str">
        <f>IF(ISERR(IF($C786="","",SUMIFS(Con_ve!$F$6:$F$1005,Con_ve!$C$6:$C$1005,$C786,Con_ve!$I$6:$I$1005,"Fechada",Con_ve!$Q$6:$Q$1005,Cad_cl!AQ$5))),"",IF($C786="","",SUMIFS(Con_ve!$F$6:$F$1005,Con_ve!$C$6:$C$1005,$C786,Con_ve!$I$6:$I$1005,"Fechada",Con_ve!$Q$6:$Q$1005,Cad_cl!AQ$5)))</f>
        <v/>
      </c>
      <c r="AR786" s="134" t="str">
        <f>IF(ISERR(IF($C786="","",SUMIFS(Con_ve!$F$6:$F$1005,Con_ve!$C$6:$C$1005,$C786,Con_ve!$I$6:$I$1005,"Fechada",Con_ve!$Q$6:$Q$1005,Cad_cl!AR$5))),"",IF($C786="","",SUMIFS(Con_ve!$F$6:$F$1005,Con_ve!$C$6:$C$1005,$C786,Con_ve!$I$6:$I$1005,"Fechada",Con_ve!$Q$6:$Q$1005,Cad_cl!AR$5)))</f>
        <v/>
      </c>
      <c r="AS786" s="134" t="str">
        <f>IF(ISERR(IF($C786="","",SUMIFS(Con_ve!$F$6:$F$1005,Con_ve!$C$6:$C$1005,$C786,Con_ve!$I$6:$I$1005,"Fechada",Con_ve!$Q$6:$Q$1005,Cad_cl!AS$5))),"",IF($C786="","",SUMIFS(Con_ve!$F$6:$F$1005,Con_ve!$C$6:$C$1005,$C786,Con_ve!$I$6:$I$1005,"Fechada",Con_ve!$Q$6:$Q$1005,Cad_cl!AS$5)))</f>
        <v/>
      </c>
      <c r="AT786" s="134" t="str">
        <f>IF(ISERR(IF($C786="","",SUMIFS(Con_ve!$F$6:$F$1005,Con_ve!$C$6:$C$1005,$C786,Con_ve!$I$6:$I$1005,"Fechada",Con_ve!$Q$6:$Q$1005,Cad_cl!AT$5))),"",IF($C786="","",SUMIFS(Con_ve!$F$6:$F$1005,Con_ve!$C$6:$C$1005,$C786,Con_ve!$I$6:$I$1005,"Fechada",Con_ve!$Q$6:$Q$1005,Cad_cl!AT$5)))</f>
        <v/>
      </c>
      <c r="AU786" s="134" t="str">
        <f>IF(ISERR(IF($C786="","",SUMIFS(Con_ve!$F$6:$F$1005,Con_ve!$C$6:$C$1005,$C786,Con_ve!$I$6:$I$1005,"Fechada",Con_ve!$Q$6:$Q$1005,Cad_cl!AU$5))),"",IF($C786="","",SUMIFS(Con_ve!$F$6:$F$1005,Con_ve!$C$6:$C$1005,$C786,Con_ve!$I$6:$I$1005,"Fechada",Con_ve!$Q$6:$Q$1005,Cad_cl!AU$5)))</f>
        <v/>
      </c>
      <c r="AV786" s="134" t="str">
        <f>IF(ISERR(IF($C786="","",SUMIFS(Con_ve!$F$6:$F$1005,Con_ve!$C$6:$C$1005,$C786,Con_ve!$I$6:$I$1005,"Fechada",Con_ve!$Q$6:$Q$1005,Cad_cl!AV$5))),"",IF($C786="","",SUMIFS(Con_ve!$F$6:$F$1005,Con_ve!$C$6:$C$1005,$C786,Con_ve!$I$6:$I$1005,"Fechada",Con_ve!$Q$6:$Q$1005,Cad_cl!AV$5)))</f>
        <v/>
      </c>
      <c r="AW786" s="134" t="str">
        <f>IF(ISERR(IF($C786="","",SUMIFS(Con_ve!$F$6:$F$1005,Con_ve!$C$6:$C$1005,$C786,Con_ve!$I$6:$I$1005,"Fechada",Con_ve!$Q$6:$Q$1005,Cad_cl!AW$5))),"",IF($C786="","",SUMIFS(Con_ve!$F$6:$F$1005,Con_ve!$C$6:$C$1005,$C786,Con_ve!$I$6:$I$1005,"Fechada",Con_ve!$Q$6:$Q$1005,Cad_cl!AW$5)))</f>
        <v/>
      </c>
      <c r="AX786" s="134" t="str">
        <f>IF(ISERR(IF($C786="","",SUMIFS(Con_ve!$F$6:$F$1005,Con_ve!$C$6:$C$1005,$C786,Con_ve!$I$6:$I$1005,"Fechada",Con_ve!$Q$6:$Q$1005,Cad_cl!AX$5))),"",IF($C786="","",SUMIFS(Con_ve!$F$6:$F$1005,Con_ve!$C$6:$C$1005,$C786,Con_ve!$I$6:$I$1005,"Fechada",Con_ve!$Q$6:$Q$1005,Cad_cl!AX$5)))</f>
        <v/>
      </c>
      <c r="AY786" s="134" t="str">
        <f>IF(ISERR(IF($C786="","",SUMIFS(Con_ve!$F$6:$F$1005,Con_ve!$C$6:$C$1005,$C786,Con_ve!$I$6:$I$1005,"Fechada",Con_ve!$Q$6:$Q$1005,Cad_cl!AY$5))),"",IF($C786="","",SUMIFS(Con_ve!$F$6:$F$1005,Con_ve!$C$6:$C$1005,$C786,Con_ve!$I$6:$I$1005,"Fechada",Con_ve!$Q$6:$Q$1005,Cad_cl!AY$5)))</f>
        <v/>
      </c>
      <c r="AZ786" s="134" t="str">
        <f>IF(ISERR(IF($C786="","",SUMIFS(Con_ve!$F$6:$F$1005,Con_ve!$C$6:$C$1005,$C786,Con_ve!$I$6:$I$1005,"Fechada",Con_ve!$Q$6:$Q$1005,Cad_cl!AZ$5))),"",IF($C786="","",SUMIFS(Con_ve!$F$6:$F$1005,Con_ve!$C$6:$C$1005,$C786,Con_ve!$I$6:$I$1005,"Fechada",Con_ve!$Q$6:$Q$1005,Cad_cl!AZ$5)))</f>
        <v/>
      </c>
      <c r="BA786" s="134" t="str">
        <f>IF(ISERR(IF($C786="","",SUMIFS(Con_ve!$F$6:$F$1005,Con_ve!$C$6:$C$1005,$C786,Con_ve!$I$6:$I$1005,"Fechada",Con_ve!$Q$6:$Q$1005,Cad_cl!BA$5))),"",IF($C786="","",SUMIFS(Con_ve!$F$6:$F$1005,Con_ve!$C$6:$C$1005,$C786,Con_ve!$I$6:$I$1005,"Fechada",Con_ve!$Q$6:$Q$1005,Cad_cl!BA$5)))</f>
        <v/>
      </c>
      <c r="BB786" s="134">
        <f t="shared" si="36"/>
        <v>0</v>
      </c>
      <c r="BD786" s="134" t="str">
        <f>IF(ISERR(IF($C786="","",SUMIFS(Con_ve!$F$6:$F$1005,Con_ve!$C$6:$C$1005,$C786,Con_ve!$I$6:$I$1005,"Em negociação",Con_ve!$Q$6:$Q$1005,Cad_cl!BD$5))),"",IF($C786="","",SUMIFS(Con_ve!$F$6:$F$1005,Con_ve!$C$6:$C$1005,$C786,Con_ve!$I$6:$I$1005,"Em negociação",Con_ve!$Q$6:$Q$1005,Cad_cl!BD$5)))</f>
        <v/>
      </c>
      <c r="BE786" s="134" t="str">
        <f>IF(ISERR(IF($C786="","",SUMIFS(Con_ve!$F$6:$F$1005,Con_ve!$C$6:$C$1005,$C786,Con_ve!$I$6:$I$1005,"Em negociação",Con_ve!$Q$6:$Q$1005,Cad_cl!BE$5))),"",IF($C786="","",SUMIFS(Con_ve!$F$6:$F$1005,Con_ve!$C$6:$C$1005,$C786,Con_ve!$I$6:$I$1005,"Em negociação",Con_ve!$Q$6:$Q$1005,Cad_cl!BE$5)))</f>
        <v/>
      </c>
      <c r="BF786" s="134" t="str">
        <f>IF(ISERR(IF($C786="","",SUMIFS(Con_ve!$F$6:$F$1005,Con_ve!$C$6:$C$1005,$C786,Con_ve!$I$6:$I$1005,"Em negociação",Con_ve!$Q$6:$Q$1005,Cad_cl!BF$5))),"",IF($C786="","",SUMIFS(Con_ve!$F$6:$F$1005,Con_ve!$C$6:$C$1005,$C786,Con_ve!$I$6:$I$1005,"Em negociação",Con_ve!$Q$6:$Q$1005,Cad_cl!BF$5)))</f>
        <v/>
      </c>
      <c r="BG786" s="134" t="str">
        <f>IF(ISERR(IF($C786="","",SUMIFS(Con_ve!$F$6:$F$1005,Con_ve!$C$6:$C$1005,$C786,Con_ve!$I$6:$I$1005,"Em negociação",Con_ve!$Q$6:$Q$1005,Cad_cl!BG$5))),"",IF($C786="","",SUMIFS(Con_ve!$F$6:$F$1005,Con_ve!$C$6:$C$1005,$C786,Con_ve!$I$6:$I$1005,"Em negociação",Con_ve!$Q$6:$Q$1005,Cad_cl!BG$5)))</f>
        <v/>
      </c>
      <c r="BH786" s="134" t="str">
        <f>IF(ISERR(IF($C786="","",SUMIFS(Con_ve!$F$6:$F$1005,Con_ve!$C$6:$C$1005,$C786,Con_ve!$I$6:$I$1005,"Em negociação",Con_ve!$Q$6:$Q$1005,Cad_cl!BH$5))),"",IF($C786="","",SUMIFS(Con_ve!$F$6:$F$1005,Con_ve!$C$6:$C$1005,$C786,Con_ve!$I$6:$I$1005,"Em negociação",Con_ve!$Q$6:$Q$1005,Cad_cl!BH$5)))</f>
        <v/>
      </c>
      <c r="BI786" s="134" t="str">
        <f>IF(ISERR(IF($C786="","",SUMIFS(Con_ve!$F$6:$F$1005,Con_ve!$C$6:$C$1005,$C786,Con_ve!$I$6:$I$1005,"Em negociação",Con_ve!$Q$6:$Q$1005,Cad_cl!BI$5))),"",IF($C786="","",SUMIFS(Con_ve!$F$6:$F$1005,Con_ve!$C$6:$C$1005,$C786,Con_ve!$I$6:$I$1005,"Em negociação",Con_ve!$Q$6:$Q$1005,Cad_cl!BI$5)))</f>
        <v/>
      </c>
      <c r="BJ786" s="134" t="str">
        <f>IF(ISERR(IF($C786="","",SUMIFS(Con_ve!$F$6:$F$1005,Con_ve!$C$6:$C$1005,$C786,Con_ve!$I$6:$I$1005,"Em negociação",Con_ve!$Q$6:$Q$1005,Cad_cl!BJ$5))),"",IF($C786="","",SUMIFS(Con_ve!$F$6:$F$1005,Con_ve!$C$6:$C$1005,$C786,Con_ve!$I$6:$I$1005,"Em negociação",Con_ve!$Q$6:$Q$1005,Cad_cl!BJ$5)))</f>
        <v/>
      </c>
      <c r="BK786" s="134" t="str">
        <f>IF(ISERR(IF($C786="","",SUMIFS(Con_ve!$F$6:$F$1005,Con_ve!$C$6:$C$1005,$C786,Con_ve!$I$6:$I$1005,"Em negociação",Con_ve!$Q$6:$Q$1005,Cad_cl!BK$5))),"",IF($C786="","",SUMIFS(Con_ve!$F$6:$F$1005,Con_ve!$C$6:$C$1005,$C786,Con_ve!$I$6:$I$1005,"Em negociação",Con_ve!$Q$6:$Q$1005,Cad_cl!BK$5)))</f>
        <v/>
      </c>
      <c r="BL786" s="134" t="str">
        <f>IF(ISERR(IF($C786="","",SUMIFS(Con_ve!$F$6:$F$1005,Con_ve!$C$6:$C$1005,$C786,Con_ve!$I$6:$I$1005,"Em negociação",Con_ve!$Q$6:$Q$1005,Cad_cl!BL$5))),"",IF($C786="","",SUMIFS(Con_ve!$F$6:$F$1005,Con_ve!$C$6:$C$1005,$C786,Con_ve!$I$6:$I$1005,"Em negociação",Con_ve!$Q$6:$Q$1005,Cad_cl!BL$5)))</f>
        <v/>
      </c>
      <c r="BM786" s="134" t="str">
        <f>IF(ISERR(IF($C786="","",SUMIFS(Con_ve!$F$6:$F$1005,Con_ve!$C$6:$C$1005,$C786,Con_ve!$I$6:$I$1005,"Em negociação",Con_ve!$Q$6:$Q$1005,Cad_cl!BM$5))),"",IF($C786="","",SUMIFS(Con_ve!$F$6:$F$1005,Con_ve!$C$6:$C$1005,$C786,Con_ve!$I$6:$I$1005,"Em negociação",Con_ve!$Q$6:$Q$1005,Cad_cl!BM$5)))</f>
        <v/>
      </c>
      <c r="BN786" s="134" t="str">
        <f>IF(ISERR(IF($C786="","",SUMIFS(Con_ve!$F$6:$F$1005,Con_ve!$C$6:$C$1005,$C786,Con_ve!$I$6:$I$1005,"Em negociação",Con_ve!$Q$6:$Q$1005,Cad_cl!BN$5))),"",IF($C786="","",SUMIFS(Con_ve!$F$6:$F$1005,Con_ve!$C$6:$C$1005,$C786,Con_ve!$I$6:$I$1005,"Em negociação",Con_ve!$Q$6:$Q$1005,Cad_cl!BN$5)))</f>
        <v/>
      </c>
      <c r="BO786" s="134" t="str">
        <f>IF(ISERR(IF($C786="","",SUMIFS(Con_ve!$F$6:$F$1005,Con_ve!$C$6:$C$1005,$C786,Con_ve!$I$6:$I$1005,"Em negociação",Con_ve!$Q$6:$Q$1005,Cad_cl!BO$5))),"",IF($C786="","",SUMIFS(Con_ve!$F$6:$F$1005,Con_ve!$C$6:$C$1005,$C786,Con_ve!$I$6:$I$1005,"Em negociação",Con_ve!$Q$6:$Q$1005,Cad_cl!BO$5)))</f>
        <v/>
      </c>
      <c r="BP786" s="134">
        <f t="shared" si="37"/>
        <v>0</v>
      </c>
      <c r="BR786" s="125" t="str">
        <f>IF(ISERR(IF(AND($I786=Re_lo!$E$5,BR$5=VLOOKUP(Re_lo!$H$5,Re_lo!$N$5:$O$16,2,0)),AP786,"")),"",IF(AND($I786=Re_lo!$E$5,BR$5=VLOOKUP(Re_lo!$H$5,Re_lo!$N$5:$O$16,2,0)),AP786,""))</f>
        <v/>
      </c>
      <c r="BS786" s="125" t="str">
        <f>IF(ISERR(IF(AND($I786=Re_lo!$E$5,BS$5=VLOOKUP(Re_lo!$H$5,Re_lo!$N$5:$O$16,2,0)),AQ786,"")),"",IF(AND($I786=Re_lo!$E$5,BS$5=VLOOKUP(Re_lo!$H$5,Re_lo!$N$5:$O$16,2,0)),AQ786,""))</f>
        <v/>
      </c>
      <c r="BT786" s="125" t="str">
        <f>IF(ISERR(IF(AND($I786=Re_lo!$E$5,BT$5=VLOOKUP(Re_lo!$H$5,Re_lo!$N$5:$O$16,2,0)),AR786,"")),"",IF(AND($I786=Re_lo!$E$5,BT$5=VLOOKUP(Re_lo!$H$5,Re_lo!$N$5:$O$16,2,0)),AR786,""))</f>
        <v/>
      </c>
      <c r="BU786" s="125" t="str">
        <f>IF(ISERR(IF(AND($I786=Re_lo!$E$5,BU$5=VLOOKUP(Re_lo!$H$5,Re_lo!$N$5:$O$16,2,0)),AS786,"")),"",IF(AND($I786=Re_lo!$E$5,BU$5=VLOOKUP(Re_lo!$H$5,Re_lo!$N$5:$O$16,2,0)),AS786,""))</f>
        <v/>
      </c>
      <c r="BV786" s="125" t="str">
        <f>IF(ISERR(IF(AND($I786=Re_lo!$E$5,BV$5=VLOOKUP(Re_lo!$H$5,Re_lo!$N$5:$O$16,2,0)),AT786,"")),"",IF(AND($I786=Re_lo!$E$5,BV$5=VLOOKUP(Re_lo!$H$5,Re_lo!$N$5:$O$16,2,0)),AT786,""))</f>
        <v/>
      </c>
      <c r="BW786" s="125" t="str">
        <f>IF(ISERR(IF(AND($I786=Re_lo!$E$5,BW$5=VLOOKUP(Re_lo!$H$5,Re_lo!$N$5:$O$16,2,0)),AU786,"")),"",IF(AND($I786=Re_lo!$E$5,BW$5=VLOOKUP(Re_lo!$H$5,Re_lo!$N$5:$O$16,2,0)),AU786,""))</f>
        <v/>
      </c>
      <c r="BX786" s="125" t="str">
        <f>IF(ISERR(IF(AND($I786=Re_lo!$E$5,BX$5=VLOOKUP(Re_lo!$H$5,Re_lo!$N$5:$O$16,2,0)),AV786,"")),"",IF(AND($I786=Re_lo!$E$5,BX$5=VLOOKUP(Re_lo!$H$5,Re_lo!$N$5:$O$16,2,0)),AV786,""))</f>
        <v/>
      </c>
      <c r="BY786" s="125" t="str">
        <f>IF(ISERR(IF(AND($I786=Re_lo!$E$5,BY$5=VLOOKUP(Re_lo!$H$5,Re_lo!$N$5:$O$16,2,0)),AW786,"")),"",IF(AND($I786=Re_lo!$E$5,BY$5=VLOOKUP(Re_lo!$H$5,Re_lo!$N$5:$O$16,2,0)),AW786,""))</f>
        <v/>
      </c>
      <c r="BZ786" s="125" t="str">
        <f>IF(ISERR(IF(AND($I786=Re_lo!$E$5,BZ$5=VLOOKUP(Re_lo!$H$5,Re_lo!$N$5:$O$16,2,0)),AX786,"")),"",IF(AND($I786=Re_lo!$E$5,BZ$5=VLOOKUP(Re_lo!$H$5,Re_lo!$N$5:$O$16,2,0)),AX786,""))</f>
        <v/>
      </c>
      <c r="CA786" s="125" t="str">
        <f>IF(ISERR(IF(AND($I786=Re_lo!$E$5,CA$5=VLOOKUP(Re_lo!$H$5,Re_lo!$N$5:$O$16,2,0)),AY786,"")),"",IF(AND($I786=Re_lo!$E$5,CA$5=VLOOKUP(Re_lo!$H$5,Re_lo!$N$5:$O$16,2,0)),AY786,""))</f>
        <v/>
      </c>
      <c r="CB786" s="125" t="str">
        <f>IF(ISERR(IF(AND($I786=Re_lo!$E$5,CB$5=VLOOKUP(Re_lo!$H$5,Re_lo!$N$5:$O$16,2,0)),AZ786,"")),"",IF(AND($I786=Re_lo!$E$5,CB$5=VLOOKUP(Re_lo!$H$5,Re_lo!$N$5:$O$16,2,0)),AZ786,""))</f>
        <v/>
      </c>
      <c r="CC786" s="125" t="str">
        <f>IF(ISERR(IF(AND($I786=Re_lo!$E$5,CC$5=VLOOKUP(Re_lo!$H$5,Re_lo!$N$5:$O$16,2,0)),BA786,"")),"",IF(AND($I786=Re_lo!$E$5,CC$5=VLOOKUP(Re_lo!$H$5,Re_lo!$N$5:$O$16,2,0)),BA786,""))</f>
        <v/>
      </c>
      <c r="CD786" s="125" t="str">
        <f>IF(ISERR(IF(AND($I786=Re_lo!$E$5,CD$5=VLOOKUP(Re_lo!$H$5,Re_lo!$N$5:$O$16,2,0)),BB786,"")),"",IF(AND($I786=Re_lo!$E$5,CD$5=VLOOKUP(Re_lo!$H$5,Re_lo!$N$5:$O$16,2,0)),BB786,""))</f>
        <v/>
      </c>
      <c r="CF786" s="125" t="str">
        <f>IF($C786="","",COUNTIFS(Con_ve!$C$6:$C$1005,$C786,Con_ve!$Q$6:$Q$1005,Cad_cl!CF$5))</f>
        <v/>
      </c>
      <c r="CG786" s="125" t="str">
        <f>IF($C786="","",COUNTIFS(Con_ve!$C$6:$C$1005,$C786,Con_ve!$Q$6:$Q$1005,Cad_cl!CG$5))</f>
        <v/>
      </c>
      <c r="CH786" s="125" t="str">
        <f>IF($C786="","",COUNTIFS(Con_ve!$C$6:$C$1005,$C786,Con_ve!$Q$6:$Q$1005,Cad_cl!CH$5))</f>
        <v/>
      </c>
      <c r="CI786" s="125" t="str">
        <f>IF($C786="","",COUNTIFS(Con_ve!$C$6:$C$1005,$C786,Con_ve!$Q$6:$Q$1005,Cad_cl!CI$5))</f>
        <v/>
      </c>
      <c r="CJ786" s="125" t="str">
        <f>IF($C786="","",COUNTIFS(Con_ve!$C$6:$C$1005,$C786,Con_ve!$Q$6:$Q$1005,Cad_cl!CJ$5))</f>
        <v/>
      </c>
      <c r="CK786" s="125" t="str">
        <f>IF($C786="","",COUNTIFS(Con_ve!$C$6:$C$1005,$C786,Con_ve!$Q$6:$Q$1005,Cad_cl!CK$5))</f>
        <v/>
      </c>
      <c r="CL786" s="125" t="str">
        <f>IF($C786="","",COUNTIFS(Con_ve!$C$6:$C$1005,$C786,Con_ve!$Q$6:$Q$1005,Cad_cl!CL$5))</f>
        <v/>
      </c>
      <c r="CM786" s="125" t="str">
        <f>IF($C786="","",COUNTIFS(Con_ve!$C$6:$C$1005,$C786,Con_ve!$Q$6:$Q$1005,Cad_cl!CM$5))</f>
        <v/>
      </c>
      <c r="CN786" s="125" t="str">
        <f>IF($C786="","",COUNTIFS(Con_ve!$C$6:$C$1005,$C786,Con_ve!$Q$6:$Q$1005,Cad_cl!CN$5))</f>
        <v/>
      </c>
      <c r="CO786" s="125" t="str">
        <f>IF($C786="","",COUNTIFS(Con_ve!$C$6:$C$1005,$C786,Con_ve!$Q$6:$Q$1005,Cad_cl!CO$5))</f>
        <v/>
      </c>
      <c r="CP786" s="125" t="str">
        <f>IF($C786="","",COUNTIFS(Con_ve!$C$6:$C$1005,$C786,Con_ve!$Q$6:$Q$1005,Cad_cl!CP$5))</f>
        <v/>
      </c>
      <c r="CQ786" s="125" t="str">
        <f>IF($C786="","",COUNTIFS(Con_ve!$C$6:$C$1005,$C786,Con_ve!$Q$6:$Q$1005,Cad_cl!CQ$5))</f>
        <v/>
      </c>
      <c r="CR786" s="125">
        <f t="shared" si="38"/>
        <v>0</v>
      </c>
    </row>
    <row r="787" spans="3:96" ht="30" customHeight="1">
      <c r="C787" s="153"/>
      <c r="D787" s="153"/>
      <c r="E787" s="154"/>
      <c r="F787" s="153"/>
      <c r="G787" s="155"/>
      <c r="H787" s="153"/>
      <c r="I787" s="153"/>
      <c r="J787" s="132" t="s">
        <v>309</v>
      </c>
      <c r="K787" s="133" t="s">
        <v>309</v>
      </c>
      <c r="L787" s="153"/>
      <c r="M787" s="153"/>
      <c r="N787" s="153"/>
      <c r="O787" s="153"/>
      <c r="P787" s="153"/>
      <c r="Q787" s="153"/>
      <c r="AP787" s="134" t="str">
        <f>IF(ISERR(IF($C787="","",SUMIFS(Con_ve!$F$6:$F$1005,Con_ve!$C$6:$C$1005,$C787,Con_ve!$I$6:$I$1005,"Fechada",Con_ve!$Q$6:$Q$1005,Cad_cl!AP$5))),"",IF($C787="","",SUMIFS(Con_ve!$F$6:$F$1005,Con_ve!$C$6:$C$1005,$C787,Con_ve!$I$6:$I$1005,"Fechada",Con_ve!$Q$6:$Q$1005,Cad_cl!AP$5)))</f>
        <v/>
      </c>
      <c r="AQ787" s="134" t="str">
        <f>IF(ISERR(IF($C787="","",SUMIFS(Con_ve!$F$6:$F$1005,Con_ve!$C$6:$C$1005,$C787,Con_ve!$I$6:$I$1005,"Fechada",Con_ve!$Q$6:$Q$1005,Cad_cl!AQ$5))),"",IF($C787="","",SUMIFS(Con_ve!$F$6:$F$1005,Con_ve!$C$6:$C$1005,$C787,Con_ve!$I$6:$I$1005,"Fechada",Con_ve!$Q$6:$Q$1005,Cad_cl!AQ$5)))</f>
        <v/>
      </c>
      <c r="AR787" s="134" t="str">
        <f>IF(ISERR(IF($C787="","",SUMIFS(Con_ve!$F$6:$F$1005,Con_ve!$C$6:$C$1005,$C787,Con_ve!$I$6:$I$1005,"Fechada",Con_ve!$Q$6:$Q$1005,Cad_cl!AR$5))),"",IF($C787="","",SUMIFS(Con_ve!$F$6:$F$1005,Con_ve!$C$6:$C$1005,$C787,Con_ve!$I$6:$I$1005,"Fechada",Con_ve!$Q$6:$Q$1005,Cad_cl!AR$5)))</f>
        <v/>
      </c>
      <c r="AS787" s="134" t="str">
        <f>IF(ISERR(IF($C787="","",SUMIFS(Con_ve!$F$6:$F$1005,Con_ve!$C$6:$C$1005,$C787,Con_ve!$I$6:$I$1005,"Fechada",Con_ve!$Q$6:$Q$1005,Cad_cl!AS$5))),"",IF($C787="","",SUMIFS(Con_ve!$F$6:$F$1005,Con_ve!$C$6:$C$1005,$C787,Con_ve!$I$6:$I$1005,"Fechada",Con_ve!$Q$6:$Q$1005,Cad_cl!AS$5)))</f>
        <v/>
      </c>
      <c r="AT787" s="134" t="str">
        <f>IF(ISERR(IF($C787="","",SUMIFS(Con_ve!$F$6:$F$1005,Con_ve!$C$6:$C$1005,$C787,Con_ve!$I$6:$I$1005,"Fechada",Con_ve!$Q$6:$Q$1005,Cad_cl!AT$5))),"",IF($C787="","",SUMIFS(Con_ve!$F$6:$F$1005,Con_ve!$C$6:$C$1005,$C787,Con_ve!$I$6:$I$1005,"Fechada",Con_ve!$Q$6:$Q$1005,Cad_cl!AT$5)))</f>
        <v/>
      </c>
      <c r="AU787" s="134" t="str">
        <f>IF(ISERR(IF($C787="","",SUMIFS(Con_ve!$F$6:$F$1005,Con_ve!$C$6:$C$1005,$C787,Con_ve!$I$6:$I$1005,"Fechada",Con_ve!$Q$6:$Q$1005,Cad_cl!AU$5))),"",IF($C787="","",SUMIFS(Con_ve!$F$6:$F$1005,Con_ve!$C$6:$C$1005,$C787,Con_ve!$I$6:$I$1005,"Fechada",Con_ve!$Q$6:$Q$1005,Cad_cl!AU$5)))</f>
        <v/>
      </c>
      <c r="AV787" s="134" t="str">
        <f>IF(ISERR(IF($C787="","",SUMIFS(Con_ve!$F$6:$F$1005,Con_ve!$C$6:$C$1005,$C787,Con_ve!$I$6:$I$1005,"Fechada",Con_ve!$Q$6:$Q$1005,Cad_cl!AV$5))),"",IF($C787="","",SUMIFS(Con_ve!$F$6:$F$1005,Con_ve!$C$6:$C$1005,$C787,Con_ve!$I$6:$I$1005,"Fechada",Con_ve!$Q$6:$Q$1005,Cad_cl!AV$5)))</f>
        <v/>
      </c>
      <c r="AW787" s="134" t="str">
        <f>IF(ISERR(IF($C787="","",SUMIFS(Con_ve!$F$6:$F$1005,Con_ve!$C$6:$C$1005,$C787,Con_ve!$I$6:$I$1005,"Fechada",Con_ve!$Q$6:$Q$1005,Cad_cl!AW$5))),"",IF($C787="","",SUMIFS(Con_ve!$F$6:$F$1005,Con_ve!$C$6:$C$1005,$C787,Con_ve!$I$6:$I$1005,"Fechada",Con_ve!$Q$6:$Q$1005,Cad_cl!AW$5)))</f>
        <v/>
      </c>
      <c r="AX787" s="134" t="str">
        <f>IF(ISERR(IF($C787="","",SUMIFS(Con_ve!$F$6:$F$1005,Con_ve!$C$6:$C$1005,$C787,Con_ve!$I$6:$I$1005,"Fechada",Con_ve!$Q$6:$Q$1005,Cad_cl!AX$5))),"",IF($C787="","",SUMIFS(Con_ve!$F$6:$F$1005,Con_ve!$C$6:$C$1005,$C787,Con_ve!$I$6:$I$1005,"Fechada",Con_ve!$Q$6:$Q$1005,Cad_cl!AX$5)))</f>
        <v/>
      </c>
      <c r="AY787" s="134" t="str">
        <f>IF(ISERR(IF($C787="","",SUMIFS(Con_ve!$F$6:$F$1005,Con_ve!$C$6:$C$1005,$C787,Con_ve!$I$6:$I$1005,"Fechada",Con_ve!$Q$6:$Q$1005,Cad_cl!AY$5))),"",IF($C787="","",SUMIFS(Con_ve!$F$6:$F$1005,Con_ve!$C$6:$C$1005,$C787,Con_ve!$I$6:$I$1005,"Fechada",Con_ve!$Q$6:$Q$1005,Cad_cl!AY$5)))</f>
        <v/>
      </c>
      <c r="AZ787" s="134" t="str">
        <f>IF(ISERR(IF($C787="","",SUMIFS(Con_ve!$F$6:$F$1005,Con_ve!$C$6:$C$1005,$C787,Con_ve!$I$6:$I$1005,"Fechada",Con_ve!$Q$6:$Q$1005,Cad_cl!AZ$5))),"",IF($C787="","",SUMIFS(Con_ve!$F$6:$F$1005,Con_ve!$C$6:$C$1005,$C787,Con_ve!$I$6:$I$1005,"Fechada",Con_ve!$Q$6:$Q$1005,Cad_cl!AZ$5)))</f>
        <v/>
      </c>
      <c r="BA787" s="134" t="str">
        <f>IF(ISERR(IF($C787="","",SUMIFS(Con_ve!$F$6:$F$1005,Con_ve!$C$6:$C$1005,$C787,Con_ve!$I$6:$I$1005,"Fechada",Con_ve!$Q$6:$Q$1005,Cad_cl!BA$5))),"",IF($C787="","",SUMIFS(Con_ve!$F$6:$F$1005,Con_ve!$C$6:$C$1005,$C787,Con_ve!$I$6:$I$1005,"Fechada",Con_ve!$Q$6:$Q$1005,Cad_cl!BA$5)))</f>
        <v/>
      </c>
      <c r="BB787" s="134">
        <f t="shared" si="36"/>
        <v>0</v>
      </c>
      <c r="BD787" s="134" t="str">
        <f>IF(ISERR(IF($C787="","",SUMIFS(Con_ve!$F$6:$F$1005,Con_ve!$C$6:$C$1005,$C787,Con_ve!$I$6:$I$1005,"Em negociação",Con_ve!$Q$6:$Q$1005,Cad_cl!BD$5))),"",IF($C787="","",SUMIFS(Con_ve!$F$6:$F$1005,Con_ve!$C$6:$C$1005,$C787,Con_ve!$I$6:$I$1005,"Em negociação",Con_ve!$Q$6:$Q$1005,Cad_cl!BD$5)))</f>
        <v/>
      </c>
      <c r="BE787" s="134" t="str">
        <f>IF(ISERR(IF($C787="","",SUMIFS(Con_ve!$F$6:$F$1005,Con_ve!$C$6:$C$1005,$C787,Con_ve!$I$6:$I$1005,"Em negociação",Con_ve!$Q$6:$Q$1005,Cad_cl!BE$5))),"",IF($C787="","",SUMIFS(Con_ve!$F$6:$F$1005,Con_ve!$C$6:$C$1005,$C787,Con_ve!$I$6:$I$1005,"Em negociação",Con_ve!$Q$6:$Q$1005,Cad_cl!BE$5)))</f>
        <v/>
      </c>
      <c r="BF787" s="134" t="str">
        <f>IF(ISERR(IF($C787="","",SUMIFS(Con_ve!$F$6:$F$1005,Con_ve!$C$6:$C$1005,$C787,Con_ve!$I$6:$I$1005,"Em negociação",Con_ve!$Q$6:$Q$1005,Cad_cl!BF$5))),"",IF($C787="","",SUMIFS(Con_ve!$F$6:$F$1005,Con_ve!$C$6:$C$1005,$C787,Con_ve!$I$6:$I$1005,"Em negociação",Con_ve!$Q$6:$Q$1005,Cad_cl!BF$5)))</f>
        <v/>
      </c>
      <c r="BG787" s="134" t="str">
        <f>IF(ISERR(IF($C787="","",SUMIFS(Con_ve!$F$6:$F$1005,Con_ve!$C$6:$C$1005,$C787,Con_ve!$I$6:$I$1005,"Em negociação",Con_ve!$Q$6:$Q$1005,Cad_cl!BG$5))),"",IF($C787="","",SUMIFS(Con_ve!$F$6:$F$1005,Con_ve!$C$6:$C$1005,$C787,Con_ve!$I$6:$I$1005,"Em negociação",Con_ve!$Q$6:$Q$1005,Cad_cl!BG$5)))</f>
        <v/>
      </c>
      <c r="BH787" s="134" t="str">
        <f>IF(ISERR(IF($C787="","",SUMIFS(Con_ve!$F$6:$F$1005,Con_ve!$C$6:$C$1005,$C787,Con_ve!$I$6:$I$1005,"Em negociação",Con_ve!$Q$6:$Q$1005,Cad_cl!BH$5))),"",IF($C787="","",SUMIFS(Con_ve!$F$6:$F$1005,Con_ve!$C$6:$C$1005,$C787,Con_ve!$I$6:$I$1005,"Em negociação",Con_ve!$Q$6:$Q$1005,Cad_cl!BH$5)))</f>
        <v/>
      </c>
      <c r="BI787" s="134" t="str">
        <f>IF(ISERR(IF($C787="","",SUMIFS(Con_ve!$F$6:$F$1005,Con_ve!$C$6:$C$1005,$C787,Con_ve!$I$6:$I$1005,"Em negociação",Con_ve!$Q$6:$Q$1005,Cad_cl!BI$5))),"",IF($C787="","",SUMIFS(Con_ve!$F$6:$F$1005,Con_ve!$C$6:$C$1005,$C787,Con_ve!$I$6:$I$1005,"Em negociação",Con_ve!$Q$6:$Q$1005,Cad_cl!BI$5)))</f>
        <v/>
      </c>
      <c r="BJ787" s="134" t="str">
        <f>IF(ISERR(IF($C787="","",SUMIFS(Con_ve!$F$6:$F$1005,Con_ve!$C$6:$C$1005,$C787,Con_ve!$I$6:$I$1005,"Em negociação",Con_ve!$Q$6:$Q$1005,Cad_cl!BJ$5))),"",IF($C787="","",SUMIFS(Con_ve!$F$6:$F$1005,Con_ve!$C$6:$C$1005,$C787,Con_ve!$I$6:$I$1005,"Em negociação",Con_ve!$Q$6:$Q$1005,Cad_cl!BJ$5)))</f>
        <v/>
      </c>
      <c r="BK787" s="134" t="str">
        <f>IF(ISERR(IF($C787="","",SUMIFS(Con_ve!$F$6:$F$1005,Con_ve!$C$6:$C$1005,$C787,Con_ve!$I$6:$I$1005,"Em negociação",Con_ve!$Q$6:$Q$1005,Cad_cl!BK$5))),"",IF($C787="","",SUMIFS(Con_ve!$F$6:$F$1005,Con_ve!$C$6:$C$1005,$C787,Con_ve!$I$6:$I$1005,"Em negociação",Con_ve!$Q$6:$Q$1005,Cad_cl!BK$5)))</f>
        <v/>
      </c>
      <c r="BL787" s="134" t="str">
        <f>IF(ISERR(IF($C787="","",SUMIFS(Con_ve!$F$6:$F$1005,Con_ve!$C$6:$C$1005,$C787,Con_ve!$I$6:$I$1005,"Em negociação",Con_ve!$Q$6:$Q$1005,Cad_cl!BL$5))),"",IF($C787="","",SUMIFS(Con_ve!$F$6:$F$1005,Con_ve!$C$6:$C$1005,$C787,Con_ve!$I$6:$I$1005,"Em negociação",Con_ve!$Q$6:$Q$1005,Cad_cl!BL$5)))</f>
        <v/>
      </c>
      <c r="BM787" s="134" t="str">
        <f>IF(ISERR(IF($C787="","",SUMIFS(Con_ve!$F$6:$F$1005,Con_ve!$C$6:$C$1005,$C787,Con_ve!$I$6:$I$1005,"Em negociação",Con_ve!$Q$6:$Q$1005,Cad_cl!BM$5))),"",IF($C787="","",SUMIFS(Con_ve!$F$6:$F$1005,Con_ve!$C$6:$C$1005,$C787,Con_ve!$I$6:$I$1005,"Em negociação",Con_ve!$Q$6:$Q$1005,Cad_cl!BM$5)))</f>
        <v/>
      </c>
      <c r="BN787" s="134" t="str">
        <f>IF(ISERR(IF($C787="","",SUMIFS(Con_ve!$F$6:$F$1005,Con_ve!$C$6:$C$1005,$C787,Con_ve!$I$6:$I$1005,"Em negociação",Con_ve!$Q$6:$Q$1005,Cad_cl!BN$5))),"",IF($C787="","",SUMIFS(Con_ve!$F$6:$F$1005,Con_ve!$C$6:$C$1005,$C787,Con_ve!$I$6:$I$1005,"Em negociação",Con_ve!$Q$6:$Q$1005,Cad_cl!BN$5)))</f>
        <v/>
      </c>
      <c r="BO787" s="134" t="str">
        <f>IF(ISERR(IF($C787="","",SUMIFS(Con_ve!$F$6:$F$1005,Con_ve!$C$6:$C$1005,$C787,Con_ve!$I$6:$I$1005,"Em negociação",Con_ve!$Q$6:$Q$1005,Cad_cl!BO$5))),"",IF($C787="","",SUMIFS(Con_ve!$F$6:$F$1005,Con_ve!$C$6:$C$1005,$C787,Con_ve!$I$6:$I$1005,"Em negociação",Con_ve!$Q$6:$Q$1005,Cad_cl!BO$5)))</f>
        <v/>
      </c>
      <c r="BP787" s="134">
        <f t="shared" si="37"/>
        <v>0</v>
      </c>
      <c r="BR787" s="125" t="str">
        <f>IF(ISERR(IF(AND($I787=Re_lo!$E$5,BR$5=VLOOKUP(Re_lo!$H$5,Re_lo!$N$5:$O$16,2,0)),AP787,"")),"",IF(AND($I787=Re_lo!$E$5,BR$5=VLOOKUP(Re_lo!$H$5,Re_lo!$N$5:$O$16,2,0)),AP787,""))</f>
        <v/>
      </c>
      <c r="BS787" s="125" t="str">
        <f>IF(ISERR(IF(AND($I787=Re_lo!$E$5,BS$5=VLOOKUP(Re_lo!$H$5,Re_lo!$N$5:$O$16,2,0)),AQ787,"")),"",IF(AND($I787=Re_lo!$E$5,BS$5=VLOOKUP(Re_lo!$H$5,Re_lo!$N$5:$O$16,2,0)),AQ787,""))</f>
        <v/>
      </c>
      <c r="BT787" s="125" t="str">
        <f>IF(ISERR(IF(AND($I787=Re_lo!$E$5,BT$5=VLOOKUP(Re_lo!$H$5,Re_lo!$N$5:$O$16,2,0)),AR787,"")),"",IF(AND($I787=Re_lo!$E$5,BT$5=VLOOKUP(Re_lo!$H$5,Re_lo!$N$5:$O$16,2,0)),AR787,""))</f>
        <v/>
      </c>
      <c r="BU787" s="125" t="str">
        <f>IF(ISERR(IF(AND($I787=Re_lo!$E$5,BU$5=VLOOKUP(Re_lo!$H$5,Re_lo!$N$5:$O$16,2,0)),AS787,"")),"",IF(AND($I787=Re_lo!$E$5,BU$5=VLOOKUP(Re_lo!$H$5,Re_lo!$N$5:$O$16,2,0)),AS787,""))</f>
        <v/>
      </c>
      <c r="BV787" s="125" t="str">
        <f>IF(ISERR(IF(AND($I787=Re_lo!$E$5,BV$5=VLOOKUP(Re_lo!$H$5,Re_lo!$N$5:$O$16,2,0)),AT787,"")),"",IF(AND($I787=Re_lo!$E$5,BV$5=VLOOKUP(Re_lo!$H$5,Re_lo!$N$5:$O$16,2,0)),AT787,""))</f>
        <v/>
      </c>
      <c r="BW787" s="125" t="str">
        <f>IF(ISERR(IF(AND($I787=Re_lo!$E$5,BW$5=VLOOKUP(Re_lo!$H$5,Re_lo!$N$5:$O$16,2,0)),AU787,"")),"",IF(AND($I787=Re_lo!$E$5,BW$5=VLOOKUP(Re_lo!$H$5,Re_lo!$N$5:$O$16,2,0)),AU787,""))</f>
        <v/>
      </c>
      <c r="BX787" s="125" t="str">
        <f>IF(ISERR(IF(AND($I787=Re_lo!$E$5,BX$5=VLOOKUP(Re_lo!$H$5,Re_lo!$N$5:$O$16,2,0)),AV787,"")),"",IF(AND($I787=Re_lo!$E$5,BX$5=VLOOKUP(Re_lo!$H$5,Re_lo!$N$5:$O$16,2,0)),AV787,""))</f>
        <v/>
      </c>
      <c r="BY787" s="125" t="str">
        <f>IF(ISERR(IF(AND($I787=Re_lo!$E$5,BY$5=VLOOKUP(Re_lo!$H$5,Re_lo!$N$5:$O$16,2,0)),AW787,"")),"",IF(AND($I787=Re_lo!$E$5,BY$5=VLOOKUP(Re_lo!$H$5,Re_lo!$N$5:$O$16,2,0)),AW787,""))</f>
        <v/>
      </c>
      <c r="BZ787" s="125" t="str">
        <f>IF(ISERR(IF(AND($I787=Re_lo!$E$5,BZ$5=VLOOKUP(Re_lo!$H$5,Re_lo!$N$5:$O$16,2,0)),AX787,"")),"",IF(AND($I787=Re_lo!$E$5,BZ$5=VLOOKUP(Re_lo!$H$5,Re_lo!$N$5:$O$16,2,0)),AX787,""))</f>
        <v/>
      </c>
      <c r="CA787" s="125" t="str">
        <f>IF(ISERR(IF(AND($I787=Re_lo!$E$5,CA$5=VLOOKUP(Re_lo!$H$5,Re_lo!$N$5:$O$16,2,0)),AY787,"")),"",IF(AND($I787=Re_lo!$E$5,CA$5=VLOOKUP(Re_lo!$H$5,Re_lo!$N$5:$O$16,2,0)),AY787,""))</f>
        <v/>
      </c>
      <c r="CB787" s="125" t="str">
        <f>IF(ISERR(IF(AND($I787=Re_lo!$E$5,CB$5=VLOOKUP(Re_lo!$H$5,Re_lo!$N$5:$O$16,2,0)),AZ787,"")),"",IF(AND($I787=Re_lo!$E$5,CB$5=VLOOKUP(Re_lo!$H$5,Re_lo!$N$5:$O$16,2,0)),AZ787,""))</f>
        <v/>
      </c>
      <c r="CC787" s="125" t="str">
        <f>IF(ISERR(IF(AND($I787=Re_lo!$E$5,CC$5=VLOOKUP(Re_lo!$H$5,Re_lo!$N$5:$O$16,2,0)),BA787,"")),"",IF(AND($I787=Re_lo!$E$5,CC$5=VLOOKUP(Re_lo!$H$5,Re_lo!$N$5:$O$16,2,0)),BA787,""))</f>
        <v/>
      </c>
      <c r="CD787" s="125" t="str">
        <f>IF(ISERR(IF(AND($I787=Re_lo!$E$5,CD$5=VLOOKUP(Re_lo!$H$5,Re_lo!$N$5:$O$16,2,0)),BB787,"")),"",IF(AND($I787=Re_lo!$E$5,CD$5=VLOOKUP(Re_lo!$H$5,Re_lo!$N$5:$O$16,2,0)),BB787,""))</f>
        <v/>
      </c>
      <c r="CF787" s="125" t="str">
        <f>IF($C787="","",COUNTIFS(Con_ve!$C$6:$C$1005,$C787,Con_ve!$Q$6:$Q$1005,Cad_cl!CF$5))</f>
        <v/>
      </c>
      <c r="CG787" s="125" t="str">
        <f>IF($C787="","",COUNTIFS(Con_ve!$C$6:$C$1005,$C787,Con_ve!$Q$6:$Q$1005,Cad_cl!CG$5))</f>
        <v/>
      </c>
      <c r="CH787" s="125" t="str">
        <f>IF($C787="","",COUNTIFS(Con_ve!$C$6:$C$1005,$C787,Con_ve!$Q$6:$Q$1005,Cad_cl!CH$5))</f>
        <v/>
      </c>
      <c r="CI787" s="125" t="str">
        <f>IF($C787="","",COUNTIFS(Con_ve!$C$6:$C$1005,$C787,Con_ve!$Q$6:$Q$1005,Cad_cl!CI$5))</f>
        <v/>
      </c>
      <c r="CJ787" s="125" t="str">
        <f>IF($C787="","",COUNTIFS(Con_ve!$C$6:$C$1005,$C787,Con_ve!$Q$6:$Q$1005,Cad_cl!CJ$5))</f>
        <v/>
      </c>
      <c r="CK787" s="125" t="str">
        <f>IF($C787="","",COUNTIFS(Con_ve!$C$6:$C$1005,$C787,Con_ve!$Q$6:$Q$1005,Cad_cl!CK$5))</f>
        <v/>
      </c>
      <c r="CL787" s="125" t="str">
        <f>IF($C787="","",COUNTIFS(Con_ve!$C$6:$C$1005,$C787,Con_ve!$Q$6:$Q$1005,Cad_cl!CL$5))</f>
        <v/>
      </c>
      <c r="CM787" s="125" t="str">
        <f>IF($C787="","",COUNTIFS(Con_ve!$C$6:$C$1005,$C787,Con_ve!$Q$6:$Q$1005,Cad_cl!CM$5))</f>
        <v/>
      </c>
      <c r="CN787" s="125" t="str">
        <f>IF($C787="","",COUNTIFS(Con_ve!$C$6:$C$1005,$C787,Con_ve!$Q$6:$Q$1005,Cad_cl!CN$5))</f>
        <v/>
      </c>
      <c r="CO787" s="125" t="str">
        <f>IF($C787="","",COUNTIFS(Con_ve!$C$6:$C$1005,$C787,Con_ve!$Q$6:$Q$1005,Cad_cl!CO$5))</f>
        <v/>
      </c>
      <c r="CP787" s="125" t="str">
        <f>IF($C787="","",COUNTIFS(Con_ve!$C$6:$C$1005,$C787,Con_ve!$Q$6:$Q$1005,Cad_cl!CP$5))</f>
        <v/>
      </c>
      <c r="CQ787" s="125" t="str">
        <f>IF($C787="","",COUNTIFS(Con_ve!$C$6:$C$1005,$C787,Con_ve!$Q$6:$Q$1005,Cad_cl!CQ$5))</f>
        <v/>
      </c>
      <c r="CR787" s="125">
        <f t="shared" si="38"/>
        <v>0</v>
      </c>
    </row>
    <row r="788" spans="3:96" ht="30" customHeight="1">
      <c r="C788" s="153"/>
      <c r="D788" s="153"/>
      <c r="E788" s="154"/>
      <c r="F788" s="153"/>
      <c r="G788" s="155"/>
      <c r="H788" s="153"/>
      <c r="I788" s="153"/>
      <c r="J788" s="132" t="s">
        <v>309</v>
      </c>
      <c r="K788" s="133" t="s">
        <v>309</v>
      </c>
      <c r="L788" s="153"/>
      <c r="M788" s="153"/>
      <c r="N788" s="153"/>
      <c r="O788" s="153"/>
      <c r="P788" s="153"/>
      <c r="Q788" s="153"/>
      <c r="AP788" s="134" t="str">
        <f>IF(ISERR(IF($C788="","",SUMIFS(Con_ve!$F$6:$F$1005,Con_ve!$C$6:$C$1005,$C788,Con_ve!$I$6:$I$1005,"Fechada",Con_ve!$Q$6:$Q$1005,Cad_cl!AP$5))),"",IF($C788="","",SUMIFS(Con_ve!$F$6:$F$1005,Con_ve!$C$6:$C$1005,$C788,Con_ve!$I$6:$I$1005,"Fechada",Con_ve!$Q$6:$Q$1005,Cad_cl!AP$5)))</f>
        <v/>
      </c>
      <c r="AQ788" s="134" t="str">
        <f>IF(ISERR(IF($C788="","",SUMIFS(Con_ve!$F$6:$F$1005,Con_ve!$C$6:$C$1005,$C788,Con_ve!$I$6:$I$1005,"Fechada",Con_ve!$Q$6:$Q$1005,Cad_cl!AQ$5))),"",IF($C788="","",SUMIFS(Con_ve!$F$6:$F$1005,Con_ve!$C$6:$C$1005,$C788,Con_ve!$I$6:$I$1005,"Fechada",Con_ve!$Q$6:$Q$1005,Cad_cl!AQ$5)))</f>
        <v/>
      </c>
      <c r="AR788" s="134" t="str">
        <f>IF(ISERR(IF($C788="","",SUMIFS(Con_ve!$F$6:$F$1005,Con_ve!$C$6:$C$1005,$C788,Con_ve!$I$6:$I$1005,"Fechada",Con_ve!$Q$6:$Q$1005,Cad_cl!AR$5))),"",IF($C788="","",SUMIFS(Con_ve!$F$6:$F$1005,Con_ve!$C$6:$C$1005,$C788,Con_ve!$I$6:$I$1005,"Fechada",Con_ve!$Q$6:$Q$1005,Cad_cl!AR$5)))</f>
        <v/>
      </c>
      <c r="AS788" s="134" t="str">
        <f>IF(ISERR(IF($C788="","",SUMIFS(Con_ve!$F$6:$F$1005,Con_ve!$C$6:$C$1005,$C788,Con_ve!$I$6:$I$1005,"Fechada",Con_ve!$Q$6:$Q$1005,Cad_cl!AS$5))),"",IF($C788="","",SUMIFS(Con_ve!$F$6:$F$1005,Con_ve!$C$6:$C$1005,$C788,Con_ve!$I$6:$I$1005,"Fechada",Con_ve!$Q$6:$Q$1005,Cad_cl!AS$5)))</f>
        <v/>
      </c>
      <c r="AT788" s="134" t="str">
        <f>IF(ISERR(IF($C788="","",SUMIFS(Con_ve!$F$6:$F$1005,Con_ve!$C$6:$C$1005,$C788,Con_ve!$I$6:$I$1005,"Fechada",Con_ve!$Q$6:$Q$1005,Cad_cl!AT$5))),"",IF($C788="","",SUMIFS(Con_ve!$F$6:$F$1005,Con_ve!$C$6:$C$1005,$C788,Con_ve!$I$6:$I$1005,"Fechada",Con_ve!$Q$6:$Q$1005,Cad_cl!AT$5)))</f>
        <v/>
      </c>
      <c r="AU788" s="134" t="str">
        <f>IF(ISERR(IF($C788="","",SUMIFS(Con_ve!$F$6:$F$1005,Con_ve!$C$6:$C$1005,$C788,Con_ve!$I$6:$I$1005,"Fechada",Con_ve!$Q$6:$Q$1005,Cad_cl!AU$5))),"",IF($C788="","",SUMIFS(Con_ve!$F$6:$F$1005,Con_ve!$C$6:$C$1005,$C788,Con_ve!$I$6:$I$1005,"Fechada",Con_ve!$Q$6:$Q$1005,Cad_cl!AU$5)))</f>
        <v/>
      </c>
      <c r="AV788" s="134" t="str">
        <f>IF(ISERR(IF($C788="","",SUMIFS(Con_ve!$F$6:$F$1005,Con_ve!$C$6:$C$1005,$C788,Con_ve!$I$6:$I$1005,"Fechada",Con_ve!$Q$6:$Q$1005,Cad_cl!AV$5))),"",IF($C788="","",SUMIFS(Con_ve!$F$6:$F$1005,Con_ve!$C$6:$C$1005,$C788,Con_ve!$I$6:$I$1005,"Fechada",Con_ve!$Q$6:$Q$1005,Cad_cl!AV$5)))</f>
        <v/>
      </c>
      <c r="AW788" s="134" t="str">
        <f>IF(ISERR(IF($C788="","",SUMIFS(Con_ve!$F$6:$F$1005,Con_ve!$C$6:$C$1005,$C788,Con_ve!$I$6:$I$1005,"Fechada",Con_ve!$Q$6:$Q$1005,Cad_cl!AW$5))),"",IF($C788="","",SUMIFS(Con_ve!$F$6:$F$1005,Con_ve!$C$6:$C$1005,$C788,Con_ve!$I$6:$I$1005,"Fechada",Con_ve!$Q$6:$Q$1005,Cad_cl!AW$5)))</f>
        <v/>
      </c>
      <c r="AX788" s="134" t="str">
        <f>IF(ISERR(IF($C788="","",SUMIFS(Con_ve!$F$6:$F$1005,Con_ve!$C$6:$C$1005,$C788,Con_ve!$I$6:$I$1005,"Fechada",Con_ve!$Q$6:$Q$1005,Cad_cl!AX$5))),"",IF($C788="","",SUMIFS(Con_ve!$F$6:$F$1005,Con_ve!$C$6:$C$1005,$C788,Con_ve!$I$6:$I$1005,"Fechada",Con_ve!$Q$6:$Q$1005,Cad_cl!AX$5)))</f>
        <v/>
      </c>
      <c r="AY788" s="134" t="str">
        <f>IF(ISERR(IF($C788="","",SUMIFS(Con_ve!$F$6:$F$1005,Con_ve!$C$6:$C$1005,$C788,Con_ve!$I$6:$I$1005,"Fechada",Con_ve!$Q$6:$Q$1005,Cad_cl!AY$5))),"",IF($C788="","",SUMIFS(Con_ve!$F$6:$F$1005,Con_ve!$C$6:$C$1005,$C788,Con_ve!$I$6:$I$1005,"Fechada",Con_ve!$Q$6:$Q$1005,Cad_cl!AY$5)))</f>
        <v/>
      </c>
      <c r="AZ788" s="134" t="str">
        <f>IF(ISERR(IF($C788="","",SUMIFS(Con_ve!$F$6:$F$1005,Con_ve!$C$6:$C$1005,$C788,Con_ve!$I$6:$I$1005,"Fechada",Con_ve!$Q$6:$Q$1005,Cad_cl!AZ$5))),"",IF($C788="","",SUMIFS(Con_ve!$F$6:$F$1005,Con_ve!$C$6:$C$1005,$C788,Con_ve!$I$6:$I$1005,"Fechada",Con_ve!$Q$6:$Q$1005,Cad_cl!AZ$5)))</f>
        <v/>
      </c>
      <c r="BA788" s="134" t="str">
        <f>IF(ISERR(IF($C788="","",SUMIFS(Con_ve!$F$6:$F$1005,Con_ve!$C$6:$C$1005,$C788,Con_ve!$I$6:$I$1005,"Fechada",Con_ve!$Q$6:$Q$1005,Cad_cl!BA$5))),"",IF($C788="","",SUMIFS(Con_ve!$F$6:$F$1005,Con_ve!$C$6:$C$1005,$C788,Con_ve!$I$6:$I$1005,"Fechada",Con_ve!$Q$6:$Q$1005,Cad_cl!BA$5)))</f>
        <v/>
      </c>
      <c r="BB788" s="134">
        <f t="shared" si="36"/>
        <v>0</v>
      </c>
      <c r="BD788" s="134" t="str">
        <f>IF(ISERR(IF($C788="","",SUMIFS(Con_ve!$F$6:$F$1005,Con_ve!$C$6:$C$1005,$C788,Con_ve!$I$6:$I$1005,"Em negociação",Con_ve!$Q$6:$Q$1005,Cad_cl!BD$5))),"",IF($C788="","",SUMIFS(Con_ve!$F$6:$F$1005,Con_ve!$C$6:$C$1005,$C788,Con_ve!$I$6:$I$1005,"Em negociação",Con_ve!$Q$6:$Q$1005,Cad_cl!BD$5)))</f>
        <v/>
      </c>
      <c r="BE788" s="134" t="str">
        <f>IF(ISERR(IF($C788="","",SUMIFS(Con_ve!$F$6:$F$1005,Con_ve!$C$6:$C$1005,$C788,Con_ve!$I$6:$I$1005,"Em negociação",Con_ve!$Q$6:$Q$1005,Cad_cl!BE$5))),"",IF($C788="","",SUMIFS(Con_ve!$F$6:$F$1005,Con_ve!$C$6:$C$1005,$C788,Con_ve!$I$6:$I$1005,"Em negociação",Con_ve!$Q$6:$Q$1005,Cad_cl!BE$5)))</f>
        <v/>
      </c>
      <c r="BF788" s="134" t="str">
        <f>IF(ISERR(IF($C788="","",SUMIFS(Con_ve!$F$6:$F$1005,Con_ve!$C$6:$C$1005,$C788,Con_ve!$I$6:$I$1005,"Em negociação",Con_ve!$Q$6:$Q$1005,Cad_cl!BF$5))),"",IF($C788="","",SUMIFS(Con_ve!$F$6:$F$1005,Con_ve!$C$6:$C$1005,$C788,Con_ve!$I$6:$I$1005,"Em negociação",Con_ve!$Q$6:$Q$1005,Cad_cl!BF$5)))</f>
        <v/>
      </c>
      <c r="BG788" s="134" t="str">
        <f>IF(ISERR(IF($C788="","",SUMIFS(Con_ve!$F$6:$F$1005,Con_ve!$C$6:$C$1005,$C788,Con_ve!$I$6:$I$1005,"Em negociação",Con_ve!$Q$6:$Q$1005,Cad_cl!BG$5))),"",IF($C788="","",SUMIFS(Con_ve!$F$6:$F$1005,Con_ve!$C$6:$C$1005,$C788,Con_ve!$I$6:$I$1005,"Em negociação",Con_ve!$Q$6:$Q$1005,Cad_cl!BG$5)))</f>
        <v/>
      </c>
      <c r="BH788" s="134" t="str">
        <f>IF(ISERR(IF($C788="","",SUMIFS(Con_ve!$F$6:$F$1005,Con_ve!$C$6:$C$1005,$C788,Con_ve!$I$6:$I$1005,"Em negociação",Con_ve!$Q$6:$Q$1005,Cad_cl!BH$5))),"",IF($C788="","",SUMIFS(Con_ve!$F$6:$F$1005,Con_ve!$C$6:$C$1005,$C788,Con_ve!$I$6:$I$1005,"Em negociação",Con_ve!$Q$6:$Q$1005,Cad_cl!BH$5)))</f>
        <v/>
      </c>
      <c r="BI788" s="134" t="str">
        <f>IF(ISERR(IF($C788="","",SUMIFS(Con_ve!$F$6:$F$1005,Con_ve!$C$6:$C$1005,$C788,Con_ve!$I$6:$I$1005,"Em negociação",Con_ve!$Q$6:$Q$1005,Cad_cl!BI$5))),"",IF($C788="","",SUMIFS(Con_ve!$F$6:$F$1005,Con_ve!$C$6:$C$1005,$C788,Con_ve!$I$6:$I$1005,"Em negociação",Con_ve!$Q$6:$Q$1005,Cad_cl!BI$5)))</f>
        <v/>
      </c>
      <c r="BJ788" s="134" t="str">
        <f>IF(ISERR(IF($C788="","",SUMIFS(Con_ve!$F$6:$F$1005,Con_ve!$C$6:$C$1005,$C788,Con_ve!$I$6:$I$1005,"Em negociação",Con_ve!$Q$6:$Q$1005,Cad_cl!BJ$5))),"",IF($C788="","",SUMIFS(Con_ve!$F$6:$F$1005,Con_ve!$C$6:$C$1005,$C788,Con_ve!$I$6:$I$1005,"Em negociação",Con_ve!$Q$6:$Q$1005,Cad_cl!BJ$5)))</f>
        <v/>
      </c>
      <c r="BK788" s="134" t="str">
        <f>IF(ISERR(IF($C788="","",SUMIFS(Con_ve!$F$6:$F$1005,Con_ve!$C$6:$C$1005,$C788,Con_ve!$I$6:$I$1005,"Em negociação",Con_ve!$Q$6:$Q$1005,Cad_cl!BK$5))),"",IF($C788="","",SUMIFS(Con_ve!$F$6:$F$1005,Con_ve!$C$6:$C$1005,$C788,Con_ve!$I$6:$I$1005,"Em negociação",Con_ve!$Q$6:$Q$1005,Cad_cl!BK$5)))</f>
        <v/>
      </c>
      <c r="BL788" s="134" t="str">
        <f>IF(ISERR(IF($C788="","",SUMIFS(Con_ve!$F$6:$F$1005,Con_ve!$C$6:$C$1005,$C788,Con_ve!$I$6:$I$1005,"Em negociação",Con_ve!$Q$6:$Q$1005,Cad_cl!BL$5))),"",IF($C788="","",SUMIFS(Con_ve!$F$6:$F$1005,Con_ve!$C$6:$C$1005,$C788,Con_ve!$I$6:$I$1005,"Em negociação",Con_ve!$Q$6:$Q$1005,Cad_cl!BL$5)))</f>
        <v/>
      </c>
      <c r="BM788" s="134" t="str">
        <f>IF(ISERR(IF($C788="","",SUMIFS(Con_ve!$F$6:$F$1005,Con_ve!$C$6:$C$1005,$C788,Con_ve!$I$6:$I$1005,"Em negociação",Con_ve!$Q$6:$Q$1005,Cad_cl!BM$5))),"",IF($C788="","",SUMIFS(Con_ve!$F$6:$F$1005,Con_ve!$C$6:$C$1005,$C788,Con_ve!$I$6:$I$1005,"Em negociação",Con_ve!$Q$6:$Q$1005,Cad_cl!BM$5)))</f>
        <v/>
      </c>
      <c r="BN788" s="134" t="str">
        <f>IF(ISERR(IF($C788="","",SUMIFS(Con_ve!$F$6:$F$1005,Con_ve!$C$6:$C$1005,$C788,Con_ve!$I$6:$I$1005,"Em negociação",Con_ve!$Q$6:$Q$1005,Cad_cl!BN$5))),"",IF($C788="","",SUMIFS(Con_ve!$F$6:$F$1005,Con_ve!$C$6:$C$1005,$C788,Con_ve!$I$6:$I$1005,"Em negociação",Con_ve!$Q$6:$Q$1005,Cad_cl!BN$5)))</f>
        <v/>
      </c>
      <c r="BO788" s="134" t="str">
        <f>IF(ISERR(IF($C788="","",SUMIFS(Con_ve!$F$6:$F$1005,Con_ve!$C$6:$C$1005,$C788,Con_ve!$I$6:$I$1005,"Em negociação",Con_ve!$Q$6:$Q$1005,Cad_cl!BO$5))),"",IF($C788="","",SUMIFS(Con_ve!$F$6:$F$1005,Con_ve!$C$6:$C$1005,$C788,Con_ve!$I$6:$I$1005,"Em negociação",Con_ve!$Q$6:$Q$1005,Cad_cl!BO$5)))</f>
        <v/>
      </c>
      <c r="BP788" s="134">
        <f t="shared" si="37"/>
        <v>0</v>
      </c>
      <c r="BR788" s="125" t="str">
        <f>IF(ISERR(IF(AND($I788=Re_lo!$E$5,BR$5=VLOOKUP(Re_lo!$H$5,Re_lo!$N$5:$O$16,2,0)),AP788,"")),"",IF(AND($I788=Re_lo!$E$5,BR$5=VLOOKUP(Re_lo!$H$5,Re_lo!$N$5:$O$16,2,0)),AP788,""))</f>
        <v/>
      </c>
      <c r="BS788" s="125" t="str">
        <f>IF(ISERR(IF(AND($I788=Re_lo!$E$5,BS$5=VLOOKUP(Re_lo!$H$5,Re_lo!$N$5:$O$16,2,0)),AQ788,"")),"",IF(AND($I788=Re_lo!$E$5,BS$5=VLOOKUP(Re_lo!$H$5,Re_lo!$N$5:$O$16,2,0)),AQ788,""))</f>
        <v/>
      </c>
      <c r="BT788" s="125" t="str">
        <f>IF(ISERR(IF(AND($I788=Re_lo!$E$5,BT$5=VLOOKUP(Re_lo!$H$5,Re_lo!$N$5:$O$16,2,0)),AR788,"")),"",IF(AND($I788=Re_lo!$E$5,BT$5=VLOOKUP(Re_lo!$H$5,Re_lo!$N$5:$O$16,2,0)),AR788,""))</f>
        <v/>
      </c>
      <c r="BU788" s="125" t="str">
        <f>IF(ISERR(IF(AND($I788=Re_lo!$E$5,BU$5=VLOOKUP(Re_lo!$H$5,Re_lo!$N$5:$O$16,2,0)),AS788,"")),"",IF(AND($I788=Re_lo!$E$5,BU$5=VLOOKUP(Re_lo!$H$5,Re_lo!$N$5:$O$16,2,0)),AS788,""))</f>
        <v/>
      </c>
      <c r="BV788" s="125" t="str">
        <f>IF(ISERR(IF(AND($I788=Re_lo!$E$5,BV$5=VLOOKUP(Re_lo!$H$5,Re_lo!$N$5:$O$16,2,0)),AT788,"")),"",IF(AND($I788=Re_lo!$E$5,BV$5=VLOOKUP(Re_lo!$H$5,Re_lo!$N$5:$O$16,2,0)),AT788,""))</f>
        <v/>
      </c>
      <c r="BW788" s="125" t="str">
        <f>IF(ISERR(IF(AND($I788=Re_lo!$E$5,BW$5=VLOOKUP(Re_lo!$H$5,Re_lo!$N$5:$O$16,2,0)),AU788,"")),"",IF(AND($I788=Re_lo!$E$5,BW$5=VLOOKUP(Re_lo!$H$5,Re_lo!$N$5:$O$16,2,0)),AU788,""))</f>
        <v/>
      </c>
      <c r="BX788" s="125" t="str">
        <f>IF(ISERR(IF(AND($I788=Re_lo!$E$5,BX$5=VLOOKUP(Re_lo!$H$5,Re_lo!$N$5:$O$16,2,0)),AV788,"")),"",IF(AND($I788=Re_lo!$E$5,BX$5=VLOOKUP(Re_lo!$H$5,Re_lo!$N$5:$O$16,2,0)),AV788,""))</f>
        <v/>
      </c>
      <c r="BY788" s="125" t="str">
        <f>IF(ISERR(IF(AND($I788=Re_lo!$E$5,BY$5=VLOOKUP(Re_lo!$H$5,Re_lo!$N$5:$O$16,2,0)),AW788,"")),"",IF(AND($I788=Re_lo!$E$5,BY$5=VLOOKUP(Re_lo!$H$5,Re_lo!$N$5:$O$16,2,0)),AW788,""))</f>
        <v/>
      </c>
      <c r="BZ788" s="125" t="str">
        <f>IF(ISERR(IF(AND($I788=Re_lo!$E$5,BZ$5=VLOOKUP(Re_lo!$H$5,Re_lo!$N$5:$O$16,2,0)),AX788,"")),"",IF(AND($I788=Re_lo!$E$5,BZ$5=VLOOKUP(Re_lo!$H$5,Re_lo!$N$5:$O$16,2,0)),AX788,""))</f>
        <v/>
      </c>
      <c r="CA788" s="125" t="str">
        <f>IF(ISERR(IF(AND($I788=Re_lo!$E$5,CA$5=VLOOKUP(Re_lo!$H$5,Re_lo!$N$5:$O$16,2,0)),AY788,"")),"",IF(AND($I788=Re_lo!$E$5,CA$5=VLOOKUP(Re_lo!$H$5,Re_lo!$N$5:$O$16,2,0)),AY788,""))</f>
        <v/>
      </c>
      <c r="CB788" s="125" t="str">
        <f>IF(ISERR(IF(AND($I788=Re_lo!$E$5,CB$5=VLOOKUP(Re_lo!$H$5,Re_lo!$N$5:$O$16,2,0)),AZ788,"")),"",IF(AND($I788=Re_lo!$E$5,CB$5=VLOOKUP(Re_lo!$H$5,Re_lo!$N$5:$O$16,2,0)),AZ788,""))</f>
        <v/>
      </c>
      <c r="CC788" s="125" t="str">
        <f>IF(ISERR(IF(AND($I788=Re_lo!$E$5,CC$5=VLOOKUP(Re_lo!$H$5,Re_lo!$N$5:$O$16,2,0)),BA788,"")),"",IF(AND($I788=Re_lo!$E$5,CC$5=VLOOKUP(Re_lo!$H$5,Re_lo!$N$5:$O$16,2,0)),BA788,""))</f>
        <v/>
      </c>
      <c r="CD788" s="125" t="str">
        <f>IF(ISERR(IF(AND($I788=Re_lo!$E$5,CD$5=VLOOKUP(Re_lo!$H$5,Re_lo!$N$5:$O$16,2,0)),BB788,"")),"",IF(AND($I788=Re_lo!$E$5,CD$5=VLOOKUP(Re_lo!$H$5,Re_lo!$N$5:$O$16,2,0)),BB788,""))</f>
        <v/>
      </c>
      <c r="CF788" s="125" t="str">
        <f>IF($C788="","",COUNTIFS(Con_ve!$C$6:$C$1005,$C788,Con_ve!$Q$6:$Q$1005,Cad_cl!CF$5))</f>
        <v/>
      </c>
      <c r="CG788" s="125" t="str">
        <f>IF($C788="","",COUNTIFS(Con_ve!$C$6:$C$1005,$C788,Con_ve!$Q$6:$Q$1005,Cad_cl!CG$5))</f>
        <v/>
      </c>
      <c r="CH788" s="125" t="str">
        <f>IF($C788="","",COUNTIFS(Con_ve!$C$6:$C$1005,$C788,Con_ve!$Q$6:$Q$1005,Cad_cl!CH$5))</f>
        <v/>
      </c>
      <c r="CI788" s="125" t="str">
        <f>IF($C788="","",COUNTIFS(Con_ve!$C$6:$C$1005,$C788,Con_ve!$Q$6:$Q$1005,Cad_cl!CI$5))</f>
        <v/>
      </c>
      <c r="CJ788" s="125" t="str">
        <f>IF($C788="","",COUNTIFS(Con_ve!$C$6:$C$1005,$C788,Con_ve!$Q$6:$Q$1005,Cad_cl!CJ$5))</f>
        <v/>
      </c>
      <c r="CK788" s="125" t="str">
        <f>IF($C788="","",COUNTIFS(Con_ve!$C$6:$C$1005,$C788,Con_ve!$Q$6:$Q$1005,Cad_cl!CK$5))</f>
        <v/>
      </c>
      <c r="CL788" s="125" t="str">
        <f>IF($C788="","",COUNTIFS(Con_ve!$C$6:$C$1005,$C788,Con_ve!$Q$6:$Q$1005,Cad_cl!CL$5))</f>
        <v/>
      </c>
      <c r="CM788" s="125" t="str">
        <f>IF($C788="","",COUNTIFS(Con_ve!$C$6:$C$1005,$C788,Con_ve!$Q$6:$Q$1005,Cad_cl!CM$5))</f>
        <v/>
      </c>
      <c r="CN788" s="125" t="str">
        <f>IF($C788="","",COUNTIFS(Con_ve!$C$6:$C$1005,$C788,Con_ve!$Q$6:$Q$1005,Cad_cl!CN$5))</f>
        <v/>
      </c>
      <c r="CO788" s="125" t="str">
        <f>IF($C788="","",COUNTIFS(Con_ve!$C$6:$C$1005,$C788,Con_ve!$Q$6:$Q$1005,Cad_cl!CO$5))</f>
        <v/>
      </c>
      <c r="CP788" s="125" t="str">
        <f>IF($C788="","",COUNTIFS(Con_ve!$C$6:$C$1005,$C788,Con_ve!$Q$6:$Q$1005,Cad_cl!CP$5))</f>
        <v/>
      </c>
      <c r="CQ788" s="125" t="str">
        <f>IF($C788="","",COUNTIFS(Con_ve!$C$6:$C$1005,$C788,Con_ve!$Q$6:$Q$1005,Cad_cl!CQ$5))</f>
        <v/>
      </c>
      <c r="CR788" s="125">
        <f t="shared" si="38"/>
        <v>0</v>
      </c>
    </row>
    <row r="789" spans="3:96" ht="30" customHeight="1">
      <c r="C789" s="153"/>
      <c r="D789" s="153"/>
      <c r="E789" s="154"/>
      <c r="F789" s="153"/>
      <c r="G789" s="155"/>
      <c r="H789" s="153"/>
      <c r="I789" s="153"/>
      <c r="J789" s="132" t="s">
        <v>309</v>
      </c>
      <c r="K789" s="133" t="s">
        <v>309</v>
      </c>
      <c r="L789" s="153"/>
      <c r="M789" s="153"/>
      <c r="N789" s="153"/>
      <c r="O789" s="153"/>
      <c r="P789" s="153"/>
      <c r="Q789" s="153"/>
      <c r="AP789" s="134" t="str">
        <f>IF(ISERR(IF($C789="","",SUMIFS(Con_ve!$F$6:$F$1005,Con_ve!$C$6:$C$1005,$C789,Con_ve!$I$6:$I$1005,"Fechada",Con_ve!$Q$6:$Q$1005,Cad_cl!AP$5))),"",IF($C789="","",SUMIFS(Con_ve!$F$6:$F$1005,Con_ve!$C$6:$C$1005,$C789,Con_ve!$I$6:$I$1005,"Fechada",Con_ve!$Q$6:$Q$1005,Cad_cl!AP$5)))</f>
        <v/>
      </c>
      <c r="AQ789" s="134" t="str">
        <f>IF(ISERR(IF($C789="","",SUMIFS(Con_ve!$F$6:$F$1005,Con_ve!$C$6:$C$1005,$C789,Con_ve!$I$6:$I$1005,"Fechada",Con_ve!$Q$6:$Q$1005,Cad_cl!AQ$5))),"",IF($C789="","",SUMIFS(Con_ve!$F$6:$F$1005,Con_ve!$C$6:$C$1005,$C789,Con_ve!$I$6:$I$1005,"Fechada",Con_ve!$Q$6:$Q$1005,Cad_cl!AQ$5)))</f>
        <v/>
      </c>
      <c r="AR789" s="134" t="str">
        <f>IF(ISERR(IF($C789="","",SUMIFS(Con_ve!$F$6:$F$1005,Con_ve!$C$6:$C$1005,$C789,Con_ve!$I$6:$I$1005,"Fechada",Con_ve!$Q$6:$Q$1005,Cad_cl!AR$5))),"",IF($C789="","",SUMIFS(Con_ve!$F$6:$F$1005,Con_ve!$C$6:$C$1005,$C789,Con_ve!$I$6:$I$1005,"Fechada",Con_ve!$Q$6:$Q$1005,Cad_cl!AR$5)))</f>
        <v/>
      </c>
      <c r="AS789" s="134" t="str">
        <f>IF(ISERR(IF($C789="","",SUMIFS(Con_ve!$F$6:$F$1005,Con_ve!$C$6:$C$1005,$C789,Con_ve!$I$6:$I$1005,"Fechada",Con_ve!$Q$6:$Q$1005,Cad_cl!AS$5))),"",IF($C789="","",SUMIFS(Con_ve!$F$6:$F$1005,Con_ve!$C$6:$C$1005,$C789,Con_ve!$I$6:$I$1005,"Fechada",Con_ve!$Q$6:$Q$1005,Cad_cl!AS$5)))</f>
        <v/>
      </c>
      <c r="AT789" s="134" t="str">
        <f>IF(ISERR(IF($C789="","",SUMIFS(Con_ve!$F$6:$F$1005,Con_ve!$C$6:$C$1005,$C789,Con_ve!$I$6:$I$1005,"Fechada",Con_ve!$Q$6:$Q$1005,Cad_cl!AT$5))),"",IF($C789="","",SUMIFS(Con_ve!$F$6:$F$1005,Con_ve!$C$6:$C$1005,$C789,Con_ve!$I$6:$I$1005,"Fechada",Con_ve!$Q$6:$Q$1005,Cad_cl!AT$5)))</f>
        <v/>
      </c>
      <c r="AU789" s="134" t="str">
        <f>IF(ISERR(IF($C789="","",SUMIFS(Con_ve!$F$6:$F$1005,Con_ve!$C$6:$C$1005,$C789,Con_ve!$I$6:$I$1005,"Fechada",Con_ve!$Q$6:$Q$1005,Cad_cl!AU$5))),"",IF($C789="","",SUMIFS(Con_ve!$F$6:$F$1005,Con_ve!$C$6:$C$1005,$C789,Con_ve!$I$6:$I$1005,"Fechada",Con_ve!$Q$6:$Q$1005,Cad_cl!AU$5)))</f>
        <v/>
      </c>
      <c r="AV789" s="134" t="str">
        <f>IF(ISERR(IF($C789="","",SUMIFS(Con_ve!$F$6:$F$1005,Con_ve!$C$6:$C$1005,$C789,Con_ve!$I$6:$I$1005,"Fechada",Con_ve!$Q$6:$Q$1005,Cad_cl!AV$5))),"",IF($C789="","",SUMIFS(Con_ve!$F$6:$F$1005,Con_ve!$C$6:$C$1005,$C789,Con_ve!$I$6:$I$1005,"Fechada",Con_ve!$Q$6:$Q$1005,Cad_cl!AV$5)))</f>
        <v/>
      </c>
      <c r="AW789" s="134" t="str">
        <f>IF(ISERR(IF($C789="","",SUMIFS(Con_ve!$F$6:$F$1005,Con_ve!$C$6:$C$1005,$C789,Con_ve!$I$6:$I$1005,"Fechada",Con_ve!$Q$6:$Q$1005,Cad_cl!AW$5))),"",IF($C789="","",SUMIFS(Con_ve!$F$6:$F$1005,Con_ve!$C$6:$C$1005,$C789,Con_ve!$I$6:$I$1005,"Fechada",Con_ve!$Q$6:$Q$1005,Cad_cl!AW$5)))</f>
        <v/>
      </c>
      <c r="AX789" s="134" t="str">
        <f>IF(ISERR(IF($C789="","",SUMIFS(Con_ve!$F$6:$F$1005,Con_ve!$C$6:$C$1005,$C789,Con_ve!$I$6:$I$1005,"Fechada",Con_ve!$Q$6:$Q$1005,Cad_cl!AX$5))),"",IF($C789="","",SUMIFS(Con_ve!$F$6:$F$1005,Con_ve!$C$6:$C$1005,$C789,Con_ve!$I$6:$I$1005,"Fechada",Con_ve!$Q$6:$Q$1005,Cad_cl!AX$5)))</f>
        <v/>
      </c>
      <c r="AY789" s="134" t="str">
        <f>IF(ISERR(IF($C789="","",SUMIFS(Con_ve!$F$6:$F$1005,Con_ve!$C$6:$C$1005,$C789,Con_ve!$I$6:$I$1005,"Fechada",Con_ve!$Q$6:$Q$1005,Cad_cl!AY$5))),"",IF($C789="","",SUMIFS(Con_ve!$F$6:$F$1005,Con_ve!$C$6:$C$1005,$C789,Con_ve!$I$6:$I$1005,"Fechada",Con_ve!$Q$6:$Q$1005,Cad_cl!AY$5)))</f>
        <v/>
      </c>
      <c r="AZ789" s="134" t="str">
        <f>IF(ISERR(IF($C789="","",SUMIFS(Con_ve!$F$6:$F$1005,Con_ve!$C$6:$C$1005,$C789,Con_ve!$I$6:$I$1005,"Fechada",Con_ve!$Q$6:$Q$1005,Cad_cl!AZ$5))),"",IF($C789="","",SUMIFS(Con_ve!$F$6:$F$1005,Con_ve!$C$6:$C$1005,$C789,Con_ve!$I$6:$I$1005,"Fechada",Con_ve!$Q$6:$Q$1005,Cad_cl!AZ$5)))</f>
        <v/>
      </c>
      <c r="BA789" s="134" t="str">
        <f>IF(ISERR(IF($C789="","",SUMIFS(Con_ve!$F$6:$F$1005,Con_ve!$C$6:$C$1005,$C789,Con_ve!$I$6:$I$1005,"Fechada",Con_ve!$Q$6:$Q$1005,Cad_cl!BA$5))),"",IF($C789="","",SUMIFS(Con_ve!$F$6:$F$1005,Con_ve!$C$6:$C$1005,$C789,Con_ve!$I$6:$I$1005,"Fechada",Con_ve!$Q$6:$Q$1005,Cad_cl!BA$5)))</f>
        <v/>
      </c>
      <c r="BB789" s="134">
        <f t="shared" si="36"/>
        <v>0</v>
      </c>
      <c r="BD789" s="134" t="str">
        <f>IF(ISERR(IF($C789="","",SUMIFS(Con_ve!$F$6:$F$1005,Con_ve!$C$6:$C$1005,$C789,Con_ve!$I$6:$I$1005,"Em negociação",Con_ve!$Q$6:$Q$1005,Cad_cl!BD$5))),"",IF($C789="","",SUMIFS(Con_ve!$F$6:$F$1005,Con_ve!$C$6:$C$1005,$C789,Con_ve!$I$6:$I$1005,"Em negociação",Con_ve!$Q$6:$Q$1005,Cad_cl!BD$5)))</f>
        <v/>
      </c>
      <c r="BE789" s="134" t="str">
        <f>IF(ISERR(IF($C789="","",SUMIFS(Con_ve!$F$6:$F$1005,Con_ve!$C$6:$C$1005,$C789,Con_ve!$I$6:$I$1005,"Em negociação",Con_ve!$Q$6:$Q$1005,Cad_cl!BE$5))),"",IF($C789="","",SUMIFS(Con_ve!$F$6:$F$1005,Con_ve!$C$6:$C$1005,$C789,Con_ve!$I$6:$I$1005,"Em negociação",Con_ve!$Q$6:$Q$1005,Cad_cl!BE$5)))</f>
        <v/>
      </c>
      <c r="BF789" s="134" t="str">
        <f>IF(ISERR(IF($C789="","",SUMIFS(Con_ve!$F$6:$F$1005,Con_ve!$C$6:$C$1005,$C789,Con_ve!$I$6:$I$1005,"Em negociação",Con_ve!$Q$6:$Q$1005,Cad_cl!BF$5))),"",IF($C789="","",SUMIFS(Con_ve!$F$6:$F$1005,Con_ve!$C$6:$C$1005,$C789,Con_ve!$I$6:$I$1005,"Em negociação",Con_ve!$Q$6:$Q$1005,Cad_cl!BF$5)))</f>
        <v/>
      </c>
      <c r="BG789" s="134" t="str">
        <f>IF(ISERR(IF($C789="","",SUMIFS(Con_ve!$F$6:$F$1005,Con_ve!$C$6:$C$1005,$C789,Con_ve!$I$6:$I$1005,"Em negociação",Con_ve!$Q$6:$Q$1005,Cad_cl!BG$5))),"",IF($C789="","",SUMIFS(Con_ve!$F$6:$F$1005,Con_ve!$C$6:$C$1005,$C789,Con_ve!$I$6:$I$1005,"Em negociação",Con_ve!$Q$6:$Q$1005,Cad_cl!BG$5)))</f>
        <v/>
      </c>
      <c r="BH789" s="134" t="str">
        <f>IF(ISERR(IF($C789="","",SUMIFS(Con_ve!$F$6:$F$1005,Con_ve!$C$6:$C$1005,$C789,Con_ve!$I$6:$I$1005,"Em negociação",Con_ve!$Q$6:$Q$1005,Cad_cl!BH$5))),"",IF($C789="","",SUMIFS(Con_ve!$F$6:$F$1005,Con_ve!$C$6:$C$1005,$C789,Con_ve!$I$6:$I$1005,"Em negociação",Con_ve!$Q$6:$Q$1005,Cad_cl!BH$5)))</f>
        <v/>
      </c>
      <c r="BI789" s="134" t="str">
        <f>IF(ISERR(IF($C789="","",SUMIFS(Con_ve!$F$6:$F$1005,Con_ve!$C$6:$C$1005,$C789,Con_ve!$I$6:$I$1005,"Em negociação",Con_ve!$Q$6:$Q$1005,Cad_cl!BI$5))),"",IF($C789="","",SUMIFS(Con_ve!$F$6:$F$1005,Con_ve!$C$6:$C$1005,$C789,Con_ve!$I$6:$I$1005,"Em negociação",Con_ve!$Q$6:$Q$1005,Cad_cl!BI$5)))</f>
        <v/>
      </c>
      <c r="BJ789" s="134" t="str">
        <f>IF(ISERR(IF($C789="","",SUMIFS(Con_ve!$F$6:$F$1005,Con_ve!$C$6:$C$1005,$C789,Con_ve!$I$6:$I$1005,"Em negociação",Con_ve!$Q$6:$Q$1005,Cad_cl!BJ$5))),"",IF($C789="","",SUMIFS(Con_ve!$F$6:$F$1005,Con_ve!$C$6:$C$1005,$C789,Con_ve!$I$6:$I$1005,"Em negociação",Con_ve!$Q$6:$Q$1005,Cad_cl!BJ$5)))</f>
        <v/>
      </c>
      <c r="BK789" s="134" t="str">
        <f>IF(ISERR(IF($C789="","",SUMIFS(Con_ve!$F$6:$F$1005,Con_ve!$C$6:$C$1005,$C789,Con_ve!$I$6:$I$1005,"Em negociação",Con_ve!$Q$6:$Q$1005,Cad_cl!BK$5))),"",IF($C789="","",SUMIFS(Con_ve!$F$6:$F$1005,Con_ve!$C$6:$C$1005,$C789,Con_ve!$I$6:$I$1005,"Em negociação",Con_ve!$Q$6:$Q$1005,Cad_cl!BK$5)))</f>
        <v/>
      </c>
      <c r="BL789" s="134" t="str">
        <f>IF(ISERR(IF($C789="","",SUMIFS(Con_ve!$F$6:$F$1005,Con_ve!$C$6:$C$1005,$C789,Con_ve!$I$6:$I$1005,"Em negociação",Con_ve!$Q$6:$Q$1005,Cad_cl!BL$5))),"",IF($C789="","",SUMIFS(Con_ve!$F$6:$F$1005,Con_ve!$C$6:$C$1005,$C789,Con_ve!$I$6:$I$1005,"Em negociação",Con_ve!$Q$6:$Q$1005,Cad_cl!BL$5)))</f>
        <v/>
      </c>
      <c r="BM789" s="134" t="str">
        <f>IF(ISERR(IF($C789="","",SUMIFS(Con_ve!$F$6:$F$1005,Con_ve!$C$6:$C$1005,$C789,Con_ve!$I$6:$I$1005,"Em negociação",Con_ve!$Q$6:$Q$1005,Cad_cl!BM$5))),"",IF($C789="","",SUMIFS(Con_ve!$F$6:$F$1005,Con_ve!$C$6:$C$1005,$C789,Con_ve!$I$6:$I$1005,"Em negociação",Con_ve!$Q$6:$Q$1005,Cad_cl!BM$5)))</f>
        <v/>
      </c>
      <c r="BN789" s="134" t="str">
        <f>IF(ISERR(IF($C789="","",SUMIFS(Con_ve!$F$6:$F$1005,Con_ve!$C$6:$C$1005,$C789,Con_ve!$I$6:$I$1005,"Em negociação",Con_ve!$Q$6:$Q$1005,Cad_cl!BN$5))),"",IF($C789="","",SUMIFS(Con_ve!$F$6:$F$1005,Con_ve!$C$6:$C$1005,$C789,Con_ve!$I$6:$I$1005,"Em negociação",Con_ve!$Q$6:$Q$1005,Cad_cl!BN$5)))</f>
        <v/>
      </c>
      <c r="BO789" s="134" t="str">
        <f>IF(ISERR(IF($C789="","",SUMIFS(Con_ve!$F$6:$F$1005,Con_ve!$C$6:$C$1005,$C789,Con_ve!$I$6:$I$1005,"Em negociação",Con_ve!$Q$6:$Q$1005,Cad_cl!BO$5))),"",IF($C789="","",SUMIFS(Con_ve!$F$6:$F$1005,Con_ve!$C$6:$C$1005,$C789,Con_ve!$I$6:$I$1005,"Em negociação",Con_ve!$Q$6:$Q$1005,Cad_cl!BO$5)))</f>
        <v/>
      </c>
      <c r="BP789" s="134">
        <f t="shared" si="37"/>
        <v>0</v>
      </c>
      <c r="BR789" s="125" t="str">
        <f>IF(ISERR(IF(AND($I789=Re_lo!$E$5,BR$5=VLOOKUP(Re_lo!$H$5,Re_lo!$N$5:$O$16,2,0)),AP789,"")),"",IF(AND($I789=Re_lo!$E$5,BR$5=VLOOKUP(Re_lo!$H$5,Re_lo!$N$5:$O$16,2,0)),AP789,""))</f>
        <v/>
      </c>
      <c r="BS789" s="125" t="str">
        <f>IF(ISERR(IF(AND($I789=Re_lo!$E$5,BS$5=VLOOKUP(Re_lo!$H$5,Re_lo!$N$5:$O$16,2,0)),AQ789,"")),"",IF(AND($I789=Re_lo!$E$5,BS$5=VLOOKUP(Re_lo!$H$5,Re_lo!$N$5:$O$16,2,0)),AQ789,""))</f>
        <v/>
      </c>
      <c r="BT789" s="125" t="str">
        <f>IF(ISERR(IF(AND($I789=Re_lo!$E$5,BT$5=VLOOKUP(Re_lo!$H$5,Re_lo!$N$5:$O$16,2,0)),AR789,"")),"",IF(AND($I789=Re_lo!$E$5,BT$5=VLOOKUP(Re_lo!$H$5,Re_lo!$N$5:$O$16,2,0)),AR789,""))</f>
        <v/>
      </c>
      <c r="BU789" s="125" t="str">
        <f>IF(ISERR(IF(AND($I789=Re_lo!$E$5,BU$5=VLOOKUP(Re_lo!$H$5,Re_lo!$N$5:$O$16,2,0)),AS789,"")),"",IF(AND($I789=Re_lo!$E$5,BU$5=VLOOKUP(Re_lo!$H$5,Re_lo!$N$5:$O$16,2,0)),AS789,""))</f>
        <v/>
      </c>
      <c r="BV789" s="125" t="str">
        <f>IF(ISERR(IF(AND($I789=Re_lo!$E$5,BV$5=VLOOKUP(Re_lo!$H$5,Re_lo!$N$5:$O$16,2,0)),AT789,"")),"",IF(AND($I789=Re_lo!$E$5,BV$5=VLOOKUP(Re_lo!$H$5,Re_lo!$N$5:$O$16,2,0)),AT789,""))</f>
        <v/>
      </c>
      <c r="BW789" s="125" t="str">
        <f>IF(ISERR(IF(AND($I789=Re_lo!$E$5,BW$5=VLOOKUP(Re_lo!$H$5,Re_lo!$N$5:$O$16,2,0)),AU789,"")),"",IF(AND($I789=Re_lo!$E$5,BW$5=VLOOKUP(Re_lo!$H$5,Re_lo!$N$5:$O$16,2,0)),AU789,""))</f>
        <v/>
      </c>
      <c r="BX789" s="125" t="str">
        <f>IF(ISERR(IF(AND($I789=Re_lo!$E$5,BX$5=VLOOKUP(Re_lo!$H$5,Re_lo!$N$5:$O$16,2,0)),AV789,"")),"",IF(AND($I789=Re_lo!$E$5,BX$5=VLOOKUP(Re_lo!$H$5,Re_lo!$N$5:$O$16,2,0)),AV789,""))</f>
        <v/>
      </c>
      <c r="BY789" s="125" t="str">
        <f>IF(ISERR(IF(AND($I789=Re_lo!$E$5,BY$5=VLOOKUP(Re_lo!$H$5,Re_lo!$N$5:$O$16,2,0)),AW789,"")),"",IF(AND($I789=Re_lo!$E$5,BY$5=VLOOKUP(Re_lo!$H$5,Re_lo!$N$5:$O$16,2,0)),AW789,""))</f>
        <v/>
      </c>
      <c r="BZ789" s="125" t="str">
        <f>IF(ISERR(IF(AND($I789=Re_lo!$E$5,BZ$5=VLOOKUP(Re_lo!$H$5,Re_lo!$N$5:$O$16,2,0)),AX789,"")),"",IF(AND($I789=Re_lo!$E$5,BZ$5=VLOOKUP(Re_lo!$H$5,Re_lo!$N$5:$O$16,2,0)),AX789,""))</f>
        <v/>
      </c>
      <c r="CA789" s="125" t="str">
        <f>IF(ISERR(IF(AND($I789=Re_lo!$E$5,CA$5=VLOOKUP(Re_lo!$H$5,Re_lo!$N$5:$O$16,2,0)),AY789,"")),"",IF(AND($I789=Re_lo!$E$5,CA$5=VLOOKUP(Re_lo!$H$5,Re_lo!$N$5:$O$16,2,0)),AY789,""))</f>
        <v/>
      </c>
      <c r="CB789" s="125" t="str">
        <f>IF(ISERR(IF(AND($I789=Re_lo!$E$5,CB$5=VLOOKUP(Re_lo!$H$5,Re_lo!$N$5:$O$16,2,0)),AZ789,"")),"",IF(AND($I789=Re_lo!$E$5,CB$5=VLOOKUP(Re_lo!$H$5,Re_lo!$N$5:$O$16,2,0)),AZ789,""))</f>
        <v/>
      </c>
      <c r="CC789" s="125" t="str">
        <f>IF(ISERR(IF(AND($I789=Re_lo!$E$5,CC$5=VLOOKUP(Re_lo!$H$5,Re_lo!$N$5:$O$16,2,0)),BA789,"")),"",IF(AND($I789=Re_lo!$E$5,CC$5=VLOOKUP(Re_lo!$H$5,Re_lo!$N$5:$O$16,2,0)),BA789,""))</f>
        <v/>
      </c>
      <c r="CD789" s="125" t="str">
        <f>IF(ISERR(IF(AND($I789=Re_lo!$E$5,CD$5=VLOOKUP(Re_lo!$H$5,Re_lo!$N$5:$O$16,2,0)),BB789,"")),"",IF(AND($I789=Re_lo!$E$5,CD$5=VLOOKUP(Re_lo!$H$5,Re_lo!$N$5:$O$16,2,0)),BB789,""))</f>
        <v/>
      </c>
      <c r="CF789" s="125" t="str">
        <f>IF($C789="","",COUNTIFS(Con_ve!$C$6:$C$1005,$C789,Con_ve!$Q$6:$Q$1005,Cad_cl!CF$5))</f>
        <v/>
      </c>
      <c r="CG789" s="125" t="str">
        <f>IF($C789="","",COUNTIFS(Con_ve!$C$6:$C$1005,$C789,Con_ve!$Q$6:$Q$1005,Cad_cl!CG$5))</f>
        <v/>
      </c>
      <c r="CH789" s="125" t="str">
        <f>IF($C789="","",COUNTIFS(Con_ve!$C$6:$C$1005,$C789,Con_ve!$Q$6:$Q$1005,Cad_cl!CH$5))</f>
        <v/>
      </c>
      <c r="CI789" s="125" t="str">
        <f>IF($C789="","",COUNTIFS(Con_ve!$C$6:$C$1005,$C789,Con_ve!$Q$6:$Q$1005,Cad_cl!CI$5))</f>
        <v/>
      </c>
      <c r="CJ789" s="125" t="str">
        <f>IF($C789="","",COUNTIFS(Con_ve!$C$6:$C$1005,$C789,Con_ve!$Q$6:$Q$1005,Cad_cl!CJ$5))</f>
        <v/>
      </c>
      <c r="CK789" s="125" t="str">
        <f>IF($C789="","",COUNTIFS(Con_ve!$C$6:$C$1005,$C789,Con_ve!$Q$6:$Q$1005,Cad_cl!CK$5))</f>
        <v/>
      </c>
      <c r="CL789" s="125" t="str">
        <f>IF($C789="","",COUNTIFS(Con_ve!$C$6:$C$1005,$C789,Con_ve!$Q$6:$Q$1005,Cad_cl!CL$5))</f>
        <v/>
      </c>
      <c r="CM789" s="125" t="str">
        <f>IF($C789="","",COUNTIFS(Con_ve!$C$6:$C$1005,$C789,Con_ve!$Q$6:$Q$1005,Cad_cl!CM$5))</f>
        <v/>
      </c>
      <c r="CN789" s="125" t="str">
        <f>IF($C789="","",COUNTIFS(Con_ve!$C$6:$C$1005,$C789,Con_ve!$Q$6:$Q$1005,Cad_cl!CN$5))</f>
        <v/>
      </c>
      <c r="CO789" s="125" t="str">
        <f>IF($C789="","",COUNTIFS(Con_ve!$C$6:$C$1005,$C789,Con_ve!$Q$6:$Q$1005,Cad_cl!CO$5))</f>
        <v/>
      </c>
      <c r="CP789" s="125" t="str">
        <f>IF($C789="","",COUNTIFS(Con_ve!$C$6:$C$1005,$C789,Con_ve!$Q$6:$Q$1005,Cad_cl!CP$5))</f>
        <v/>
      </c>
      <c r="CQ789" s="125" t="str">
        <f>IF($C789="","",COUNTIFS(Con_ve!$C$6:$C$1005,$C789,Con_ve!$Q$6:$Q$1005,Cad_cl!CQ$5))</f>
        <v/>
      </c>
      <c r="CR789" s="125">
        <f t="shared" si="38"/>
        <v>0</v>
      </c>
    </row>
    <row r="790" spans="3:96" ht="30" customHeight="1">
      <c r="C790" s="153"/>
      <c r="D790" s="153"/>
      <c r="E790" s="154"/>
      <c r="F790" s="153"/>
      <c r="G790" s="155"/>
      <c r="H790" s="153"/>
      <c r="I790" s="153"/>
      <c r="J790" s="132" t="s">
        <v>309</v>
      </c>
      <c r="K790" s="133" t="s">
        <v>309</v>
      </c>
      <c r="L790" s="153"/>
      <c r="M790" s="153"/>
      <c r="N790" s="153"/>
      <c r="O790" s="153"/>
      <c r="P790" s="153"/>
      <c r="Q790" s="153"/>
      <c r="AP790" s="134" t="str">
        <f>IF(ISERR(IF($C790="","",SUMIFS(Con_ve!$F$6:$F$1005,Con_ve!$C$6:$C$1005,$C790,Con_ve!$I$6:$I$1005,"Fechada",Con_ve!$Q$6:$Q$1005,Cad_cl!AP$5))),"",IF($C790="","",SUMIFS(Con_ve!$F$6:$F$1005,Con_ve!$C$6:$C$1005,$C790,Con_ve!$I$6:$I$1005,"Fechada",Con_ve!$Q$6:$Q$1005,Cad_cl!AP$5)))</f>
        <v/>
      </c>
      <c r="AQ790" s="134" t="str">
        <f>IF(ISERR(IF($C790="","",SUMIFS(Con_ve!$F$6:$F$1005,Con_ve!$C$6:$C$1005,$C790,Con_ve!$I$6:$I$1005,"Fechada",Con_ve!$Q$6:$Q$1005,Cad_cl!AQ$5))),"",IF($C790="","",SUMIFS(Con_ve!$F$6:$F$1005,Con_ve!$C$6:$C$1005,$C790,Con_ve!$I$6:$I$1005,"Fechada",Con_ve!$Q$6:$Q$1005,Cad_cl!AQ$5)))</f>
        <v/>
      </c>
      <c r="AR790" s="134" t="str">
        <f>IF(ISERR(IF($C790="","",SUMIFS(Con_ve!$F$6:$F$1005,Con_ve!$C$6:$C$1005,$C790,Con_ve!$I$6:$I$1005,"Fechada",Con_ve!$Q$6:$Q$1005,Cad_cl!AR$5))),"",IF($C790="","",SUMIFS(Con_ve!$F$6:$F$1005,Con_ve!$C$6:$C$1005,$C790,Con_ve!$I$6:$I$1005,"Fechada",Con_ve!$Q$6:$Q$1005,Cad_cl!AR$5)))</f>
        <v/>
      </c>
      <c r="AS790" s="134" t="str">
        <f>IF(ISERR(IF($C790="","",SUMIFS(Con_ve!$F$6:$F$1005,Con_ve!$C$6:$C$1005,$C790,Con_ve!$I$6:$I$1005,"Fechada",Con_ve!$Q$6:$Q$1005,Cad_cl!AS$5))),"",IF($C790="","",SUMIFS(Con_ve!$F$6:$F$1005,Con_ve!$C$6:$C$1005,$C790,Con_ve!$I$6:$I$1005,"Fechada",Con_ve!$Q$6:$Q$1005,Cad_cl!AS$5)))</f>
        <v/>
      </c>
      <c r="AT790" s="134" t="str">
        <f>IF(ISERR(IF($C790="","",SUMIFS(Con_ve!$F$6:$F$1005,Con_ve!$C$6:$C$1005,$C790,Con_ve!$I$6:$I$1005,"Fechada",Con_ve!$Q$6:$Q$1005,Cad_cl!AT$5))),"",IF($C790="","",SUMIFS(Con_ve!$F$6:$F$1005,Con_ve!$C$6:$C$1005,$C790,Con_ve!$I$6:$I$1005,"Fechada",Con_ve!$Q$6:$Q$1005,Cad_cl!AT$5)))</f>
        <v/>
      </c>
      <c r="AU790" s="134" t="str">
        <f>IF(ISERR(IF($C790="","",SUMIFS(Con_ve!$F$6:$F$1005,Con_ve!$C$6:$C$1005,$C790,Con_ve!$I$6:$I$1005,"Fechada",Con_ve!$Q$6:$Q$1005,Cad_cl!AU$5))),"",IF($C790="","",SUMIFS(Con_ve!$F$6:$F$1005,Con_ve!$C$6:$C$1005,$C790,Con_ve!$I$6:$I$1005,"Fechada",Con_ve!$Q$6:$Q$1005,Cad_cl!AU$5)))</f>
        <v/>
      </c>
      <c r="AV790" s="134" t="str">
        <f>IF(ISERR(IF($C790="","",SUMIFS(Con_ve!$F$6:$F$1005,Con_ve!$C$6:$C$1005,$C790,Con_ve!$I$6:$I$1005,"Fechada",Con_ve!$Q$6:$Q$1005,Cad_cl!AV$5))),"",IF($C790="","",SUMIFS(Con_ve!$F$6:$F$1005,Con_ve!$C$6:$C$1005,$C790,Con_ve!$I$6:$I$1005,"Fechada",Con_ve!$Q$6:$Q$1005,Cad_cl!AV$5)))</f>
        <v/>
      </c>
      <c r="AW790" s="134" t="str">
        <f>IF(ISERR(IF($C790="","",SUMIFS(Con_ve!$F$6:$F$1005,Con_ve!$C$6:$C$1005,$C790,Con_ve!$I$6:$I$1005,"Fechada",Con_ve!$Q$6:$Q$1005,Cad_cl!AW$5))),"",IF($C790="","",SUMIFS(Con_ve!$F$6:$F$1005,Con_ve!$C$6:$C$1005,$C790,Con_ve!$I$6:$I$1005,"Fechada",Con_ve!$Q$6:$Q$1005,Cad_cl!AW$5)))</f>
        <v/>
      </c>
      <c r="AX790" s="134" t="str">
        <f>IF(ISERR(IF($C790="","",SUMIFS(Con_ve!$F$6:$F$1005,Con_ve!$C$6:$C$1005,$C790,Con_ve!$I$6:$I$1005,"Fechada",Con_ve!$Q$6:$Q$1005,Cad_cl!AX$5))),"",IF($C790="","",SUMIFS(Con_ve!$F$6:$F$1005,Con_ve!$C$6:$C$1005,$C790,Con_ve!$I$6:$I$1005,"Fechada",Con_ve!$Q$6:$Q$1005,Cad_cl!AX$5)))</f>
        <v/>
      </c>
      <c r="AY790" s="134" t="str">
        <f>IF(ISERR(IF($C790="","",SUMIFS(Con_ve!$F$6:$F$1005,Con_ve!$C$6:$C$1005,$C790,Con_ve!$I$6:$I$1005,"Fechada",Con_ve!$Q$6:$Q$1005,Cad_cl!AY$5))),"",IF($C790="","",SUMIFS(Con_ve!$F$6:$F$1005,Con_ve!$C$6:$C$1005,$C790,Con_ve!$I$6:$I$1005,"Fechada",Con_ve!$Q$6:$Q$1005,Cad_cl!AY$5)))</f>
        <v/>
      </c>
      <c r="AZ790" s="134" t="str">
        <f>IF(ISERR(IF($C790="","",SUMIFS(Con_ve!$F$6:$F$1005,Con_ve!$C$6:$C$1005,$C790,Con_ve!$I$6:$I$1005,"Fechada",Con_ve!$Q$6:$Q$1005,Cad_cl!AZ$5))),"",IF($C790="","",SUMIFS(Con_ve!$F$6:$F$1005,Con_ve!$C$6:$C$1005,$C790,Con_ve!$I$6:$I$1005,"Fechada",Con_ve!$Q$6:$Q$1005,Cad_cl!AZ$5)))</f>
        <v/>
      </c>
      <c r="BA790" s="134" t="str">
        <f>IF(ISERR(IF($C790="","",SUMIFS(Con_ve!$F$6:$F$1005,Con_ve!$C$6:$C$1005,$C790,Con_ve!$I$6:$I$1005,"Fechada",Con_ve!$Q$6:$Q$1005,Cad_cl!BA$5))),"",IF($C790="","",SUMIFS(Con_ve!$F$6:$F$1005,Con_ve!$C$6:$C$1005,$C790,Con_ve!$I$6:$I$1005,"Fechada",Con_ve!$Q$6:$Q$1005,Cad_cl!BA$5)))</f>
        <v/>
      </c>
      <c r="BB790" s="134">
        <f t="shared" si="36"/>
        <v>0</v>
      </c>
      <c r="BD790" s="134" t="str">
        <f>IF(ISERR(IF($C790="","",SUMIFS(Con_ve!$F$6:$F$1005,Con_ve!$C$6:$C$1005,$C790,Con_ve!$I$6:$I$1005,"Em negociação",Con_ve!$Q$6:$Q$1005,Cad_cl!BD$5))),"",IF($C790="","",SUMIFS(Con_ve!$F$6:$F$1005,Con_ve!$C$6:$C$1005,$C790,Con_ve!$I$6:$I$1005,"Em negociação",Con_ve!$Q$6:$Q$1005,Cad_cl!BD$5)))</f>
        <v/>
      </c>
      <c r="BE790" s="134" t="str">
        <f>IF(ISERR(IF($C790="","",SUMIFS(Con_ve!$F$6:$F$1005,Con_ve!$C$6:$C$1005,$C790,Con_ve!$I$6:$I$1005,"Em negociação",Con_ve!$Q$6:$Q$1005,Cad_cl!BE$5))),"",IF($C790="","",SUMIFS(Con_ve!$F$6:$F$1005,Con_ve!$C$6:$C$1005,$C790,Con_ve!$I$6:$I$1005,"Em negociação",Con_ve!$Q$6:$Q$1005,Cad_cl!BE$5)))</f>
        <v/>
      </c>
      <c r="BF790" s="134" t="str">
        <f>IF(ISERR(IF($C790="","",SUMIFS(Con_ve!$F$6:$F$1005,Con_ve!$C$6:$C$1005,$C790,Con_ve!$I$6:$I$1005,"Em negociação",Con_ve!$Q$6:$Q$1005,Cad_cl!BF$5))),"",IF($C790="","",SUMIFS(Con_ve!$F$6:$F$1005,Con_ve!$C$6:$C$1005,$C790,Con_ve!$I$6:$I$1005,"Em negociação",Con_ve!$Q$6:$Q$1005,Cad_cl!BF$5)))</f>
        <v/>
      </c>
      <c r="BG790" s="134" t="str">
        <f>IF(ISERR(IF($C790="","",SUMIFS(Con_ve!$F$6:$F$1005,Con_ve!$C$6:$C$1005,$C790,Con_ve!$I$6:$I$1005,"Em negociação",Con_ve!$Q$6:$Q$1005,Cad_cl!BG$5))),"",IF($C790="","",SUMIFS(Con_ve!$F$6:$F$1005,Con_ve!$C$6:$C$1005,$C790,Con_ve!$I$6:$I$1005,"Em negociação",Con_ve!$Q$6:$Q$1005,Cad_cl!BG$5)))</f>
        <v/>
      </c>
      <c r="BH790" s="134" t="str">
        <f>IF(ISERR(IF($C790="","",SUMIFS(Con_ve!$F$6:$F$1005,Con_ve!$C$6:$C$1005,$C790,Con_ve!$I$6:$I$1005,"Em negociação",Con_ve!$Q$6:$Q$1005,Cad_cl!BH$5))),"",IF($C790="","",SUMIFS(Con_ve!$F$6:$F$1005,Con_ve!$C$6:$C$1005,$C790,Con_ve!$I$6:$I$1005,"Em negociação",Con_ve!$Q$6:$Q$1005,Cad_cl!BH$5)))</f>
        <v/>
      </c>
      <c r="BI790" s="134" t="str">
        <f>IF(ISERR(IF($C790="","",SUMIFS(Con_ve!$F$6:$F$1005,Con_ve!$C$6:$C$1005,$C790,Con_ve!$I$6:$I$1005,"Em negociação",Con_ve!$Q$6:$Q$1005,Cad_cl!BI$5))),"",IF($C790="","",SUMIFS(Con_ve!$F$6:$F$1005,Con_ve!$C$6:$C$1005,$C790,Con_ve!$I$6:$I$1005,"Em negociação",Con_ve!$Q$6:$Q$1005,Cad_cl!BI$5)))</f>
        <v/>
      </c>
      <c r="BJ790" s="134" t="str">
        <f>IF(ISERR(IF($C790="","",SUMIFS(Con_ve!$F$6:$F$1005,Con_ve!$C$6:$C$1005,$C790,Con_ve!$I$6:$I$1005,"Em negociação",Con_ve!$Q$6:$Q$1005,Cad_cl!BJ$5))),"",IF($C790="","",SUMIFS(Con_ve!$F$6:$F$1005,Con_ve!$C$6:$C$1005,$C790,Con_ve!$I$6:$I$1005,"Em negociação",Con_ve!$Q$6:$Q$1005,Cad_cl!BJ$5)))</f>
        <v/>
      </c>
      <c r="BK790" s="134" t="str">
        <f>IF(ISERR(IF($C790="","",SUMIFS(Con_ve!$F$6:$F$1005,Con_ve!$C$6:$C$1005,$C790,Con_ve!$I$6:$I$1005,"Em negociação",Con_ve!$Q$6:$Q$1005,Cad_cl!BK$5))),"",IF($C790="","",SUMIFS(Con_ve!$F$6:$F$1005,Con_ve!$C$6:$C$1005,$C790,Con_ve!$I$6:$I$1005,"Em negociação",Con_ve!$Q$6:$Q$1005,Cad_cl!BK$5)))</f>
        <v/>
      </c>
      <c r="BL790" s="134" t="str">
        <f>IF(ISERR(IF($C790="","",SUMIFS(Con_ve!$F$6:$F$1005,Con_ve!$C$6:$C$1005,$C790,Con_ve!$I$6:$I$1005,"Em negociação",Con_ve!$Q$6:$Q$1005,Cad_cl!BL$5))),"",IF($C790="","",SUMIFS(Con_ve!$F$6:$F$1005,Con_ve!$C$6:$C$1005,$C790,Con_ve!$I$6:$I$1005,"Em negociação",Con_ve!$Q$6:$Q$1005,Cad_cl!BL$5)))</f>
        <v/>
      </c>
      <c r="BM790" s="134" t="str">
        <f>IF(ISERR(IF($C790="","",SUMIFS(Con_ve!$F$6:$F$1005,Con_ve!$C$6:$C$1005,$C790,Con_ve!$I$6:$I$1005,"Em negociação",Con_ve!$Q$6:$Q$1005,Cad_cl!BM$5))),"",IF($C790="","",SUMIFS(Con_ve!$F$6:$F$1005,Con_ve!$C$6:$C$1005,$C790,Con_ve!$I$6:$I$1005,"Em negociação",Con_ve!$Q$6:$Q$1005,Cad_cl!BM$5)))</f>
        <v/>
      </c>
      <c r="BN790" s="134" t="str">
        <f>IF(ISERR(IF($C790="","",SUMIFS(Con_ve!$F$6:$F$1005,Con_ve!$C$6:$C$1005,$C790,Con_ve!$I$6:$I$1005,"Em negociação",Con_ve!$Q$6:$Q$1005,Cad_cl!BN$5))),"",IF($C790="","",SUMIFS(Con_ve!$F$6:$F$1005,Con_ve!$C$6:$C$1005,$C790,Con_ve!$I$6:$I$1005,"Em negociação",Con_ve!$Q$6:$Q$1005,Cad_cl!BN$5)))</f>
        <v/>
      </c>
      <c r="BO790" s="134" t="str">
        <f>IF(ISERR(IF($C790="","",SUMIFS(Con_ve!$F$6:$F$1005,Con_ve!$C$6:$C$1005,$C790,Con_ve!$I$6:$I$1005,"Em negociação",Con_ve!$Q$6:$Q$1005,Cad_cl!BO$5))),"",IF($C790="","",SUMIFS(Con_ve!$F$6:$F$1005,Con_ve!$C$6:$C$1005,$C790,Con_ve!$I$6:$I$1005,"Em negociação",Con_ve!$Q$6:$Q$1005,Cad_cl!BO$5)))</f>
        <v/>
      </c>
      <c r="BP790" s="134">
        <f t="shared" si="37"/>
        <v>0</v>
      </c>
      <c r="BR790" s="125" t="str">
        <f>IF(ISERR(IF(AND($I790=Re_lo!$E$5,BR$5=VLOOKUP(Re_lo!$H$5,Re_lo!$N$5:$O$16,2,0)),AP790,"")),"",IF(AND($I790=Re_lo!$E$5,BR$5=VLOOKUP(Re_lo!$H$5,Re_lo!$N$5:$O$16,2,0)),AP790,""))</f>
        <v/>
      </c>
      <c r="BS790" s="125" t="str">
        <f>IF(ISERR(IF(AND($I790=Re_lo!$E$5,BS$5=VLOOKUP(Re_lo!$H$5,Re_lo!$N$5:$O$16,2,0)),AQ790,"")),"",IF(AND($I790=Re_lo!$E$5,BS$5=VLOOKUP(Re_lo!$H$5,Re_lo!$N$5:$O$16,2,0)),AQ790,""))</f>
        <v/>
      </c>
      <c r="BT790" s="125" t="str">
        <f>IF(ISERR(IF(AND($I790=Re_lo!$E$5,BT$5=VLOOKUP(Re_lo!$H$5,Re_lo!$N$5:$O$16,2,0)),AR790,"")),"",IF(AND($I790=Re_lo!$E$5,BT$5=VLOOKUP(Re_lo!$H$5,Re_lo!$N$5:$O$16,2,0)),AR790,""))</f>
        <v/>
      </c>
      <c r="BU790" s="125" t="str">
        <f>IF(ISERR(IF(AND($I790=Re_lo!$E$5,BU$5=VLOOKUP(Re_lo!$H$5,Re_lo!$N$5:$O$16,2,0)),AS790,"")),"",IF(AND($I790=Re_lo!$E$5,BU$5=VLOOKUP(Re_lo!$H$5,Re_lo!$N$5:$O$16,2,0)),AS790,""))</f>
        <v/>
      </c>
      <c r="BV790" s="125" t="str">
        <f>IF(ISERR(IF(AND($I790=Re_lo!$E$5,BV$5=VLOOKUP(Re_lo!$H$5,Re_lo!$N$5:$O$16,2,0)),AT790,"")),"",IF(AND($I790=Re_lo!$E$5,BV$5=VLOOKUP(Re_lo!$H$5,Re_lo!$N$5:$O$16,2,0)),AT790,""))</f>
        <v/>
      </c>
      <c r="BW790" s="125" t="str">
        <f>IF(ISERR(IF(AND($I790=Re_lo!$E$5,BW$5=VLOOKUP(Re_lo!$H$5,Re_lo!$N$5:$O$16,2,0)),AU790,"")),"",IF(AND($I790=Re_lo!$E$5,BW$5=VLOOKUP(Re_lo!$H$5,Re_lo!$N$5:$O$16,2,0)),AU790,""))</f>
        <v/>
      </c>
      <c r="BX790" s="125" t="str">
        <f>IF(ISERR(IF(AND($I790=Re_lo!$E$5,BX$5=VLOOKUP(Re_lo!$H$5,Re_lo!$N$5:$O$16,2,0)),AV790,"")),"",IF(AND($I790=Re_lo!$E$5,BX$5=VLOOKUP(Re_lo!$H$5,Re_lo!$N$5:$O$16,2,0)),AV790,""))</f>
        <v/>
      </c>
      <c r="BY790" s="125" t="str">
        <f>IF(ISERR(IF(AND($I790=Re_lo!$E$5,BY$5=VLOOKUP(Re_lo!$H$5,Re_lo!$N$5:$O$16,2,0)),AW790,"")),"",IF(AND($I790=Re_lo!$E$5,BY$5=VLOOKUP(Re_lo!$H$5,Re_lo!$N$5:$O$16,2,0)),AW790,""))</f>
        <v/>
      </c>
      <c r="BZ790" s="125" t="str">
        <f>IF(ISERR(IF(AND($I790=Re_lo!$E$5,BZ$5=VLOOKUP(Re_lo!$H$5,Re_lo!$N$5:$O$16,2,0)),AX790,"")),"",IF(AND($I790=Re_lo!$E$5,BZ$5=VLOOKUP(Re_lo!$H$5,Re_lo!$N$5:$O$16,2,0)),AX790,""))</f>
        <v/>
      </c>
      <c r="CA790" s="125" t="str">
        <f>IF(ISERR(IF(AND($I790=Re_lo!$E$5,CA$5=VLOOKUP(Re_lo!$H$5,Re_lo!$N$5:$O$16,2,0)),AY790,"")),"",IF(AND($I790=Re_lo!$E$5,CA$5=VLOOKUP(Re_lo!$H$5,Re_lo!$N$5:$O$16,2,0)),AY790,""))</f>
        <v/>
      </c>
      <c r="CB790" s="125" t="str">
        <f>IF(ISERR(IF(AND($I790=Re_lo!$E$5,CB$5=VLOOKUP(Re_lo!$H$5,Re_lo!$N$5:$O$16,2,0)),AZ790,"")),"",IF(AND($I790=Re_lo!$E$5,CB$5=VLOOKUP(Re_lo!$H$5,Re_lo!$N$5:$O$16,2,0)),AZ790,""))</f>
        <v/>
      </c>
      <c r="CC790" s="125" t="str">
        <f>IF(ISERR(IF(AND($I790=Re_lo!$E$5,CC$5=VLOOKUP(Re_lo!$H$5,Re_lo!$N$5:$O$16,2,0)),BA790,"")),"",IF(AND($I790=Re_lo!$E$5,CC$5=VLOOKUP(Re_lo!$H$5,Re_lo!$N$5:$O$16,2,0)),BA790,""))</f>
        <v/>
      </c>
      <c r="CD790" s="125" t="str">
        <f>IF(ISERR(IF(AND($I790=Re_lo!$E$5,CD$5=VLOOKUP(Re_lo!$H$5,Re_lo!$N$5:$O$16,2,0)),BB790,"")),"",IF(AND($I790=Re_lo!$E$5,CD$5=VLOOKUP(Re_lo!$H$5,Re_lo!$N$5:$O$16,2,0)),BB790,""))</f>
        <v/>
      </c>
      <c r="CF790" s="125" t="str">
        <f>IF($C790="","",COUNTIFS(Con_ve!$C$6:$C$1005,$C790,Con_ve!$Q$6:$Q$1005,Cad_cl!CF$5))</f>
        <v/>
      </c>
      <c r="CG790" s="125" t="str">
        <f>IF($C790="","",COUNTIFS(Con_ve!$C$6:$C$1005,$C790,Con_ve!$Q$6:$Q$1005,Cad_cl!CG$5))</f>
        <v/>
      </c>
      <c r="CH790" s="125" t="str">
        <f>IF($C790="","",COUNTIFS(Con_ve!$C$6:$C$1005,$C790,Con_ve!$Q$6:$Q$1005,Cad_cl!CH$5))</f>
        <v/>
      </c>
      <c r="CI790" s="125" t="str">
        <f>IF($C790="","",COUNTIFS(Con_ve!$C$6:$C$1005,$C790,Con_ve!$Q$6:$Q$1005,Cad_cl!CI$5))</f>
        <v/>
      </c>
      <c r="CJ790" s="125" t="str">
        <f>IF($C790="","",COUNTIFS(Con_ve!$C$6:$C$1005,$C790,Con_ve!$Q$6:$Q$1005,Cad_cl!CJ$5))</f>
        <v/>
      </c>
      <c r="CK790" s="125" t="str">
        <f>IF($C790="","",COUNTIFS(Con_ve!$C$6:$C$1005,$C790,Con_ve!$Q$6:$Q$1005,Cad_cl!CK$5))</f>
        <v/>
      </c>
      <c r="CL790" s="125" t="str">
        <f>IF($C790="","",COUNTIFS(Con_ve!$C$6:$C$1005,$C790,Con_ve!$Q$6:$Q$1005,Cad_cl!CL$5))</f>
        <v/>
      </c>
      <c r="CM790" s="125" t="str">
        <f>IF($C790="","",COUNTIFS(Con_ve!$C$6:$C$1005,$C790,Con_ve!$Q$6:$Q$1005,Cad_cl!CM$5))</f>
        <v/>
      </c>
      <c r="CN790" s="125" t="str">
        <f>IF($C790="","",COUNTIFS(Con_ve!$C$6:$C$1005,$C790,Con_ve!$Q$6:$Q$1005,Cad_cl!CN$5))</f>
        <v/>
      </c>
      <c r="CO790" s="125" t="str">
        <f>IF($C790="","",COUNTIFS(Con_ve!$C$6:$C$1005,$C790,Con_ve!$Q$6:$Q$1005,Cad_cl!CO$5))</f>
        <v/>
      </c>
      <c r="CP790" s="125" t="str">
        <f>IF($C790="","",COUNTIFS(Con_ve!$C$6:$C$1005,$C790,Con_ve!$Q$6:$Q$1005,Cad_cl!CP$5))</f>
        <v/>
      </c>
      <c r="CQ790" s="125" t="str">
        <f>IF($C790="","",COUNTIFS(Con_ve!$C$6:$C$1005,$C790,Con_ve!$Q$6:$Q$1005,Cad_cl!CQ$5))</f>
        <v/>
      </c>
      <c r="CR790" s="125">
        <f t="shared" si="38"/>
        <v>0</v>
      </c>
    </row>
    <row r="791" spans="3:96" ht="30" customHeight="1">
      <c r="C791" s="153"/>
      <c r="D791" s="153"/>
      <c r="E791" s="154"/>
      <c r="F791" s="153"/>
      <c r="G791" s="155"/>
      <c r="H791" s="153"/>
      <c r="I791" s="153"/>
      <c r="J791" s="132" t="s">
        <v>309</v>
      </c>
      <c r="K791" s="133" t="s">
        <v>309</v>
      </c>
      <c r="L791" s="153"/>
      <c r="M791" s="153"/>
      <c r="N791" s="153"/>
      <c r="O791" s="153"/>
      <c r="P791" s="153"/>
      <c r="Q791" s="153"/>
      <c r="AP791" s="134" t="str">
        <f>IF(ISERR(IF($C791="","",SUMIFS(Con_ve!$F$6:$F$1005,Con_ve!$C$6:$C$1005,$C791,Con_ve!$I$6:$I$1005,"Fechada",Con_ve!$Q$6:$Q$1005,Cad_cl!AP$5))),"",IF($C791="","",SUMIFS(Con_ve!$F$6:$F$1005,Con_ve!$C$6:$C$1005,$C791,Con_ve!$I$6:$I$1005,"Fechada",Con_ve!$Q$6:$Q$1005,Cad_cl!AP$5)))</f>
        <v/>
      </c>
      <c r="AQ791" s="134" t="str">
        <f>IF(ISERR(IF($C791="","",SUMIFS(Con_ve!$F$6:$F$1005,Con_ve!$C$6:$C$1005,$C791,Con_ve!$I$6:$I$1005,"Fechada",Con_ve!$Q$6:$Q$1005,Cad_cl!AQ$5))),"",IF($C791="","",SUMIFS(Con_ve!$F$6:$F$1005,Con_ve!$C$6:$C$1005,$C791,Con_ve!$I$6:$I$1005,"Fechada",Con_ve!$Q$6:$Q$1005,Cad_cl!AQ$5)))</f>
        <v/>
      </c>
      <c r="AR791" s="134" t="str">
        <f>IF(ISERR(IF($C791="","",SUMIFS(Con_ve!$F$6:$F$1005,Con_ve!$C$6:$C$1005,$C791,Con_ve!$I$6:$I$1005,"Fechada",Con_ve!$Q$6:$Q$1005,Cad_cl!AR$5))),"",IF($C791="","",SUMIFS(Con_ve!$F$6:$F$1005,Con_ve!$C$6:$C$1005,$C791,Con_ve!$I$6:$I$1005,"Fechada",Con_ve!$Q$6:$Q$1005,Cad_cl!AR$5)))</f>
        <v/>
      </c>
      <c r="AS791" s="134" t="str">
        <f>IF(ISERR(IF($C791="","",SUMIFS(Con_ve!$F$6:$F$1005,Con_ve!$C$6:$C$1005,$C791,Con_ve!$I$6:$I$1005,"Fechada",Con_ve!$Q$6:$Q$1005,Cad_cl!AS$5))),"",IF($C791="","",SUMIFS(Con_ve!$F$6:$F$1005,Con_ve!$C$6:$C$1005,$C791,Con_ve!$I$6:$I$1005,"Fechada",Con_ve!$Q$6:$Q$1005,Cad_cl!AS$5)))</f>
        <v/>
      </c>
      <c r="AT791" s="134" t="str">
        <f>IF(ISERR(IF($C791="","",SUMIFS(Con_ve!$F$6:$F$1005,Con_ve!$C$6:$C$1005,$C791,Con_ve!$I$6:$I$1005,"Fechada",Con_ve!$Q$6:$Q$1005,Cad_cl!AT$5))),"",IF($C791="","",SUMIFS(Con_ve!$F$6:$F$1005,Con_ve!$C$6:$C$1005,$C791,Con_ve!$I$6:$I$1005,"Fechada",Con_ve!$Q$6:$Q$1005,Cad_cl!AT$5)))</f>
        <v/>
      </c>
      <c r="AU791" s="134" t="str">
        <f>IF(ISERR(IF($C791="","",SUMIFS(Con_ve!$F$6:$F$1005,Con_ve!$C$6:$C$1005,$C791,Con_ve!$I$6:$I$1005,"Fechada",Con_ve!$Q$6:$Q$1005,Cad_cl!AU$5))),"",IF($C791="","",SUMIFS(Con_ve!$F$6:$F$1005,Con_ve!$C$6:$C$1005,$C791,Con_ve!$I$6:$I$1005,"Fechada",Con_ve!$Q$6:$Q$1005,Cad_cl!AU$5)))</f>
        <v/>
      </c>
      <c r="AV791" s="134" t="str">
        <f>IF(ISERR(IF($C791="","",SUMIFS(Con_ve!$F$6:$F$1005,Con_ve!$C$6:$C$1005,$C791,Con_ve!$I$6:$I$1005,"Fechada",Con_ve!$Q$6:$Q$1005,Cad_cl!AV$5))),"",IF($C791="","",SUMIFS(Con_ve!$F$6:$F$1005,Con_ve!$C$6:$C$1005,$C791,Con_ve!$I$6:$I$1005,"Fechada",Con_ve!$Q$6:$Q$1005,Cad_cl!AV$5)))</f>
        <v/>
      </c>
      <c r="AW791" s="134" t="str">
        <f>IF(ISERR(IF($C791="","",SUMIFS(Con_ve!$F$6:$F$1005,Con_ve!$C$6:$C$1005,$C791,Con_ve!$I$6:$I$1005,"Fechada",Con_ve!$Q$6:$Q$1005,Cad_cl!AW$5))),"",IF($C791="","",SUMIFS(Con_ve!$F$6:$F$1005,Con_ve!$C$6:$C$1005,$C791,Con_ve!$I$6:$I$1005,"Fechada",Con_ve!$Q$6:$Q$1005,Cad_cl!AW$5)))</f>
        <v/>
      </c>
      <c r="AX791" s="134" t="str">
        <f>IF(ISERR(IF($C791="","",SUMIFS(Con_ve!$F$6:$F$1005,Con_ve!$C$6:$C$1005,$C791,Con_ve!$I$6:$I$1005,"Fechada",Con_ve!$Q$6:$Q$1005,Cad_cl!AX$5))),"",IF($C791="","",SUMIFS(Con_ve!$F$6:$F$1005,Con_ve!$C$6:$C$1005,$C791,Con_ve!$I$6:$I$1005,"Fechada",Con_ve!$Q$6:$Q$1005,Cad_cl!AX$5)))</f>
        <v/>
      </c>
      <c r="AY791" s="134" t="str">
        <f>IF(ISERR(IF($C791="","",SUMIFS(Con_ve!$F$6:$F$1005,Con_ve!$C$6:$C$1005,$C791,Con_ve!$I$6:$I$1005,"Fechada",Con_ve!$Q$6:$Q$1005,Cad_cl!AY$5))),"",IF($C791="","",SUMIFS(Con_ve!$F$6:$F$1005,Con_ve!$C$6:$C$1005,$C791,Con_ve!$I$6:$I$1005,"Fechada",Con_ve!$Q$6:$Q$1005,Cad_cl!AY$5)))</f>
        <v/>
      </c>
      <c r="AZ791" s="134" t="str">
        <f>IF(ISERR(IF($C791="","",SUMIFS(Con_ve!$F$6:$F$1005,Con_ve!$C$6:$C$1005,$C791,Con_ve!$I$6:$I$1005,"Fechada",Con_ve!$Q$6:$Q$1005,Cad_cl!AZ$5))),"",IF($C791="","",SUMIFS(Con_ve!$F$6:$F$1005,Con_ve!$C$6:$C$1005,$C791,Con_ve!$I$6:$I$1005,"Fechada",Con_ve!$Q$6:$Q$1005,Cad_cl!AZ$5)))</f>
        <v/>
      </c>
      <c r="BA791" s="134" t="str">
        <f>IF(ISERR(IF($C791="","",SUMIFS(Con_ve!$F$6:$F$1005,Con_ve!$C$6:$C$1005,$C791,Con_ve!$I$6:$I$1005,"Fechada",Con_ve!$Q$6:$Q$1005,Cad_cl!BA$5))),"",IF($C791="","",SUMIFS(Con_ve!$F$6:$F$1005,Con_ve!$C$6:$C$1005,$C791,Con_ve!$I$6:$I$1005,"Fechada",Con_ve!$Q$6:$Q$1005,Cad_cl!BA$5)))</f>
        <v/>
      </c>
      <c r="BB791" s="134">
        <f t="shared" si="36"/>
        <v>0</v>
      </c>
      <c r="BD791" s="134" t="str">
        <f>IF(ISERR(IF($C791="","",SUMIFS(Con_ve!$F$6:$F$1005,Con_ve!$C$6:$C$1005,$C791,Con_ve!$I$6:$I$1005,"Em negociação",Con_ve!$Q$6:$Q$1005,Cad_cl!BD$5))),"",IF($C791="","",SUMIFS(Con_ve!$F$6:$F$1005,Con_ve!$C$6:$C$1005,$C791,Con_ve!$I$6:$I$1005,"Em negociação",Con_ve!$Q$6:$Q$1005,Cad_cl!BD$5)))</f>
        <v/>
      </c>
      <c r="BE791" s="134" t="str">
        <f>IF(ISERR(IF($C791="","",SUMIFS(Con_ve!$F$6:$F$1005,Con_ve!$C$6:$C$1005,$C791,Con_ve!$I$6:$I$1005,"Em negociação",Con_ve!$Q$6:$Q$1005,Cad_cl!BE$5))),"",IF($C791="","",SUMIFS(Con_ve!$F$6:$F$1005,Con_ve!$C$6:$C$1005,$C791,Con_ve!$I$6:$I$1005,"Em negociação",Con_ve!$Q$6:$Q$1005,Cad_cl!BE$5)))</f>
        <v/>
      </c>
      <c r="BF791" s="134" t="str">
        <f>IF(ISERR(IF($C791="","",SUMIFS(Con_ve!$F$6:$F$1005,Con_ve!$C$6:$C$1005,$C791,Con_ve!$I$6:$I$1005,"Em negociação",Con_ve!$Q$6:$Q$1005,Cad_cl!BF$5))),"",IF($C791="","",SUMIFS(Con_ve!$F$6:$F$1005,Con_ve!$C$6:$C$1005,$C791,Con_ve!$I$6:$I$1005,"Em negociação",Con_ve!$Q$6:$Q$1005,Cad_cl!BF$5)))</f>
        <v/>
      </c>
      <c r="BG791" s="134" t="str">
        <f>IF(ISERR(IF($C791="","",SUMIFS(Con_ve!$F$6:$F$1005,Con_ve!$C$6:$C$1005,$C791,Con_ve!$I$6:$I$1005,"Em negociação",Con_ve!$Q$6:$Q$1005,Cad_cl!BG$5))),"",IF($C791="","",SUMIFS(Con_ve!$F$6:$F$1005,Con_ve!$C$6:$C$1005,$C791,Con_ve!$I$6:$I$1005,"Em negociação",Con_ve!$Q$6:$Q$1005,Cad_cl!BG$5)))</f>
        <v/>
      </c>
      <c r="BH791" s="134" t="str">
        <f>IF(ISERR(IF($C791="","",SUMIFS(Con_ve!$F$6:$F$1005,Con_ve!$C$6:$C$1005,$C791,Con_ve!$I$6:$I$1005,"Em negociação",Con_ve!$Q$6:$Q$1005,Cad_cl!BH$5))),"",IF($C791="","",SUMIFS(Con_ve!$F$6:$F$1005,Con_ve!$C$6:$C$1005,$C791,Con_ve!$I$6:$I$1005,"Em negociação",Con_ve!$Q$6:$Q$1005,Cad_cl!BH$5)))</f>
        <v/>
      </c>
      <c r="BI791" s="134" t="str">
        <f>IF(ISERR(IF($C791="","",SUMIFS(Con_ve!$F$6:$F$1005,Con_ve!$C$6:$C$1005,$C791,Con_ve!$I$6:$I$1005,"Em negociação",Con_ve!$Q$6:$Q$1005,Cad_cl!BI$5))),"",IF($C791="","",SUMIFS(Con_ve!$F$6:$F$1005,Con_ve!$C$6:$C$1005,$C791,Con_ve!$I$6:$I$1005,"Em negociação",Con_ve!$Q$6:$Q$1005,Cad_cl!BI$5)))</f>
        <v/>
      </c>
      <c r="BJ791" s="134" t="str">
        <f>IF(ISERR(IF($C791="","",SUMIFS(Con_ve!$F$6:$F$1005,Con_ve!$C$6:$C$1005,$C791,Con_ve!$I$6:$I$1005,"Em negociação",Con_ve!$Q$6:$Q$1005,Cad_cl!BJ$5))),"",IF($C791="","",SUMIFS(Con_ve!$F$6:$F$1005,Con_ve!$C$6:$C$1005,$C791,Con_ve!$I$6:$I$1005,"Em negociação",Con_ve!$Q$6:$Q$1005,Cad_cl!BJ$5)))</f>
        <v/>
      </c>
      <c r="BK791" s="134" t="str">
        <f>IF(ISERR(IF($C791="","",SUMIFS(Con_ve!$F$6:$F$1005,Con_ve!$C$6:$C$1005,$C791,Con_ve!$I$6:$I$1005,"Em negociação",Con_ve!$Q$6:$Q$1005,Cad_cl!BK$5))),"",IF($C791="","",SUMIFS(Con_ve!$F$6:$F$1005,Con_ve!$C$6:$C$1005,$C791,Con_ve!$I$6:$I$1005,"Em negociação",Con_ve!$Q$6:$Q$1005,Cad_cl!BK$5)))</f>
        <v/>
      </c>
      <c r="BL791" s="134" t="str">
        <f>IF(ISERR(IF($C791="","",SUMIFS(Con_ve!$F$6:$F$1005,Con_ve!$C$6:$C$1005,$C791,Con_ve!$I$6:$I$1005,"Em negociação",Con_ve!$Q$6:$Q$1005,Cad_cl!BL$5))),"",IF($C791="","",SUMIFS(Con_ve!$F$6:$F$1005,Con_ve!$C$6:$C$1005,$C791,Con_ve!$I$6:$I$1005,"Em negociação",Con_ve!$Q$6:$Q$1005,Cad_cl!BL$5)))</f>
        <v/>
      </c>
      <c r="BM791" s="134" t="str">
        <f>IF(ISERR(IF($C791="","",SUMIFS(Con_ve!$F$6:$F$1005,Con_ve!$C$6:$C$1005,$C791,Con_ve!$I$6:$I$1005,"Em negociação",Con_ve!$Q$6:$Q$1005,Cad_cl!BM$5))),"",IF($C791="","",SUMIFS(Con_ve!$F$6:$F$1005,Con_ve!$C$6:$C$1005,$C791,Con_ve!$I$6:$I$1005,"Em negociação",Con_ve!$Q$6:$Q$1005,Cad_cl!BM$5)))</f>
        <v/>
      </c>
      <c r="BN791" s="134" t="str">
        <f>IF(ISERR(IF($C791="","",SUMIFS(Con_ve!$F$6:$F$1005,Con_ve!$C$6:$C$1005,$C791,Con_ve!$I$6:$I$1005,"Em negociação",Con_ve!$Q$6:$Q$1005,Cad_cl!BN$5))),"",IF($C791="","",SUMIFS(Con_ve!$F$6:$F$1005,Con_ve!$C$6:$C$1005,$C791,Con_ve!$I$6:$I$1005,"Em negociação",Con_ve!$Q$6:$Q$1005,Cad_cl!BN$5)))</f>
        <v/>
      </c>
      <c r="BO791" s="134" t="str">
        <f>IF(ISERR(IF($C791="","",SUMIFS(Con_ve!$F$6:$F$1005,Con_ve!$C$6:$C$1005,$C791,Con_ve!$I$6:$I$1005,"Em negociação",Con_ve!$Q$6:$Q$1005,Cad_cl!BO$5))),"",IF($C791="","",SUMIFS(Con_ve!$F$6:$F$1005,Con_ve!$C$6:$C$1005,$C791,Con_ve!$I$6:$I$1005,"Em negociação",Con_ve!$Q$6:$Q$1005,Cad_cl!BO$5)))</f>
        <v/>
      </c>
      <c r="BP791" s="134">
        <f t="shared" si="37"/>
        <v>0</v>
      </c>
      <c r="BR791" s="125" t="str">
        <f>IF(ISERR(IF(AND($I791=Re_lo!$E$5,BR$5=VLOOKUP(Re_lo!$H$5,Re_lo!$N$5:$O$16,2,0)),AP791,"")),"",IF(AND($I791=Re_lo!$E$5,BR$5=VLOOKUP(Re_lo!$H$5,Re_lo!$N$5:$O$16,2,0)),AP791,""))</f>
        <v/>
      </c>
      <c r="BS791" s="125" t="str">
        <f>IF(ISERR(IF(AND($I791=Re_lo!$E$5,BS$5=VLOOKUP(Re_lo!$H$5,Re_lo!$N$5:$O$16,2,0)),AQ791,"")),"",IF(AND($I791=Re_lo!$E$5,BS$5=VLOOKUP(Re_lo!$H$5,Re_lo!$N$5:$O$16,2,0)),AQ791,""))</f>
        <v/>
      </c>
      <c r="BT791" s="125" t="str">
        <f>IF(ISERR(IF(AND($I791=Re_lo!$E$5,BT$5=VLOOKUP(Re_lo!$H$5,Re_lo!$N$5:$O$16,2,0)),AR791,"")),"",IF(AND($I791=Re_lo!$E$5,BT$5=VLOOKUP(Re_lo!$H$5,Re_lo!$N$5:$O$16,2,0)),AR791,""))</f>
        <v/>
      </c>
      <c r="BU791" s="125" t="str">
        <f>IF(ISERR(IF(AND($I791=Re_lo!$E$5,BU$5=VLOOKUP(Re_lo!$H$5,Re_lo!$N$5:$O$16,2,0)),AS791,"")),"",IF(AND($I791=Re_lo!$E$5,BU$5=VLOOKUP(Re_lo!$H$5,Re_lo!$N$5:$O$16,2,0)),AS791,""))</f>
        <v/>
      </c>
      <c r="BV791" s="125" t="str">
        <f>IF(ISERR(IF(AND($I791=Re_lo!$E$5,BV$5=VLOOKUP(Re_lo!$H$5,Re_lo!$N$5:$O$16,2,0)),AT791,"")),"",IF(AND($I791=Re_lo!$E$5,BV$5=VLOOKUP(Re_lo!$H$5,Re_lo!$N$5:$O$16,2,0)),AT791,""))</f>
        <v/>
      </c>
      <c r="BW791" s="125" t="str">
        <f>IF(ISERR(IF(AND($I791=Re_lo!$E$5,BW$5=VLOOKUP(Re_lo!$H$5,Re_lo!$N$5:$O$16,2,0)),AU791,"")),"",IF(AND($I791=Re_lo!$E$5,BW$5=VLOOKUP(Re_lo!$H$5,Re_lo!$N$5:$O$16,2,0)),AU791,""))</f>
        <v/>
      </c>
      <c r="BX791" s="125" t="str">
        <f>IF(ISERR(IF(AND($I791=Re_lo!$E$5,BX$5=VLOOKUP(Re_lo!$H$5,Re_lo!$N$5:$O$16,2,0)),AV791,"")),"",IF(AND($I791=Re_lo!$E$5,BX$5=VLOOKUP(Re_lo!$H$5,Re_lo!$N$5:$O$16,2,0)),AV791,""))</f>
        <v/>
      </c>
      <c r="BY791" s="125" t="str">
        <f>IF(ISERR(IF(AND($I791=Re_lo!$E$5,BY$5=VLOOKUP(Re_lo!$H$5,Re_lo!$N$5:$O$16,2,0)),AW791,"")),"",IF(AND($I791=Re_lo!$E$5,BY$5=VLOOKUP(Re_lo!$H$5,Re_lo!$N$5:$O$16,2,0)),AW791,""))</f>
        <v/>
      </c>
      <c r="BZ791" s="125" t="str">
        <f>IF(ISERR(IF(AND($I791=Re_lo!$E$5,BZ$5=VLOOKUP(Re_lo!$H$5,Re_lo!$N$5:$O$16,2,0)),AX791,"")),"",IF(AND($I791=Re_lo!$E$5,BZ$5=VLOOKUP(Re_lo!$H$5,Re_lo!$N$5:$O$16,2,0)),AX791,""))</f>
        <v/>
      </c>
      <c r="CA791" s="125" t="str">
        <f>IF(ISERR(IF(AND($I791=Re_lo!$E$5,CA$5=VLOOKUP(Re_lo!$H$5,Re_lo!$N$5:$O$16,2,0)),AY791,"")),"",IF(AND($I791=Re_lo!$E$5,CA$5=VLOOKUP(Re_lo!$H$5,Re_lo!$N$5:$O$16,2,0)),AY791,""))</f>
        <v/>
      </c>
      <c r="CB791" s="125" t="str">
        <f>IF(ISERR(IF(AND($I791=Re_lo!$E$5,CB$5=VLOOKUP(Re_lo!$H$5,Re_lo!$N$5:$O$16,2,0)),AZ791,"")),"",IF(AND($I791=Re_lo!$E$5,CB$5=VLOOKUP(Re_lo!$H$5,Re_lo!$N$5:$O$16,2,0)),AZ791,""))</f>
        <v/>
      </c>
      <c r="CC791" s="125" t="str">
        <f>IF(ISERR(IF(AND($I791=Re_lo!$E$5,CC$5=VLOOKUP(Re_lo!$H$5,Re_lo!$N$5:$O$16,2,0)),BA791,"")),"",IF(AND($I791=Re_lo!$E$5,CC$5=VLOOKUP(Re_lo!$H$5,Re_lo!$N$5:$O$16,2,0)),BA791,""))</f>
        <v/>
      </c>
      <c r="CD791" s="125" t="str">
        <f>IF(ISERR(IF(AND($I791=Re_lo!$E$5,CD$5=VLOOKUP(Re_lo!$H$5,Re_lo!$N$5:$O$16,2,0)),BB791,"")),"",IF(AND($I791=Re_lo!$E$5,CD$5=VLOOKUP(Re_lo!$H$5,Re_lo!$N$5:$O$16,2,0)),BB791,""))</f>
        <v/>
      </c>
      <c r="CF791" s="125" t="str">
        <f>IF($C791="","",COUNTIFS(Con_ve!$C$6:$C$1005,$C791,Con_ve!$Q$6:$Q$1005,Cad_cl!CF$5))</f>
        <v/>
      </c>
      <c r="CG791" s="125" t="str">
        <f>IF($C791="","",COUNTIFS(Con_ve!$C$6:$C$1005,$C791,Con_ve!$Q$6:$Q$1005,Cad_cl!CG$5))</f>
        <v/>
      </c>
      <c r="CH791" s="125" t="str">
        <f>IF($C791="","",COUNTIFS(Con_ve!$C$6:$C$1005,$C791,Con_ve!$Q$6:$Q$1005,Cad_cl!CH$5))</f>
        <v/>
      </c>
      <c r="CI791" s="125" t="str">
        <f>IF($C791="","",COUNTIFS(Con_ve!$C$6:$C$1005,$C791,Con_ve!$Q$6:$Q$1005,Cad_cl!CI$5))</f>
        <v/>
      </c>
      <c r="CJ791" s="125" t="str">
        <f>IF($C791="","",COUNTIFS(Con_ve!$C$6:$C$1005,$C791,Con_ve!$Q$6:$Q$1005,Cad_cl!CJ$5))</f>
        <v/>
      </c>
      <c r="CK791" s="125" t="str">
        <f>IF($C791="","",COUNTIFS(Con_ve!$C$6:$C$1005,$C791,Con_ve!$Q$6:$Q$1005,Cad_cl!CK$5))</f>
        <v/>
      </c>
      <c r="CL791" s="125" t="str">
        <f>IF($C791="","",COUNTIFS(Con_ve!$C$6:$C$1005,$C791,Con_ve!$Q$6:$Q$1005,Cad_cl!CL$5))</f>
        <v/>
      </c>
      <c r="CM791" s="125" t="str">
        <f>IF($C791="","",COUNTIFS(Con_ve!$C$6:$C$1005,$C791,Con_ve!$Q$6:$Q$1005,Cad_cl!CM$5))</f>
        <v/>
      </c>
      <c r="CN791" s="125" t="str">
        <f>IF($C791="","",COUNTIFS(Con_ve!$C$6:$C$1005,$C791,Con_ve!$Q$6:$Q$1005,Cad_cl!CN$5))</f>
        <v/>
      </c>
      <c r="CO791" s="125" t="str">
        <f>IF($C791="","",COUNTIFS(Con_ve!$C$6:$C$1005,$C791,Con_ve!$Q$6:$Q$1005,Cad_cl!CO$5))</f>
        <v/>
      </c>
      <c r="CP791" s="125" t="str">
        <f>IF($C791="","",COUNTIFS(Con_ve!$C$6:$C$1005,$C791,Con_ve!$Q$6:$Q$1005,Cad_cl!CP$5))</f>
        <v/>
      </c>
      <c r="CQ791" s="125" t="str">
        <f>IF($C791="","",COUNTIFS(Con_ve!$C$6:$C$1005,$C791,Con_ve!$Q$6:$Q$1005,Cad_cl!CQ$5))</f>
        <v/>
      </c>
      <c r="CR791" s="125">
        <f t="shared" si="38"/>
        <v>0</v>
      </c>
    </row>
    <row r="792" spans="3:96" ht="30" customHeight="1">
      <c r="C792" s="153"/>
      <c r="D792" s="153"/>
      <c r="E792" s="154"/>
      <c r="F792" s="153"/>
      <c r="G792" s="155"/>
      <c r="H792" s="153"/>
      <c r="I792" s="153"/>
      <c r="J792" s="132" t="s">
        <v>309</v>
      </c>
      <c r="K792" s="133" t="s">
        <v>309</v>
      </c>
      <c r="L792" s="153"/>
      <c r="M792" s="153"/>
      <c r="N792" s="153"/>
      <c r="O792" s="153"/>
      <c r="P792" s="153"/>
      <c r="Q792" s="153"/>
      <c r="AP792" s="134" t="str">
        <f>IF(ISERR(IF($C792="","",SUMIFS(Con_ve!$F$6:$F$1005,Con_ve!$C$6:$C$1005,$C792,Con_ve!$I$6:$I$1005,"Fechada",Con_ve!$Q$6:$Q$1005,Cad_cl!AP$5))),"",IF($C792="","",SUMIFS(Con_ve!$F$6:$F$1005,Con_ve!$C$6:$C$1005,$C792,Con_ve!$I$6:$I$1005,"Fechada",Con_ve!$Q$6:$Q$1005,Cad_cl!AP$5)))</f>
        <v/>
      </c>
      <c r="AQ792" s="134" t="str">
        <f>IF(ISERR(IF($C792="","",SUMIFS(Con_ve!$F$6:$F$1005,Con_ve!$C$6:$C$1005,$C792,Con_ve!$I$6:$I$1005,"Fechada",Con_ve!$Q$6:$Q$1005,Cad_cl!AQ$5))),"",IF($C792="","",SUMIFS(Con_ve!$F$6:$F$1005,Con_ve!$C$6:$C$1005,$C792,Con_ve!$I$6:$I$1005,"Fechada",Con_ve!$Q$6:$Q$1005,Cad_cl!AQ$5)))</f>
        <v/>
      </c>
      <c r="AR792" s="134" t="str">
        <f>IF(ISERR(IF($C792="","",SUMIFS(Con_ve!$F$6:$F$1005,Con_ve!$C$6:$C$1005,$C792,Con_ve!$I$6:$I$1005,"Fechada",Con_ve!$Q$6:$Q$1005,Cad_cl!AR$5))),"",IF($C792="","",SUMIFS(Con_ve!$F$6:$F$1005,Con_ve!$C$6:$C$1005,$C792,Con_ve!$I$6:$I$1005,"Fechada",Con_ve!$Q$6:$Q$1005,Cad_cl!AR$5)))</f>
        <v/>
      </c>
      <c r="AS792" s="134" t="str">
        <f>IF(ISERR(IF($C792="","",SUMIFS(Con_ve!$F$6:$F$1005,Con_ve!$C$6:$C$1005,$C792,Con_ve!$I$6:$I$1005,"Fechada",Con_ve!$Q$6:$Q$1005,Cad_cl!AS$5))),"",IF($C792="","",SUMIFS(Con_ve!$F$6:$F$1005,Con_ve!$C$6:$C$1005,$C792,Con_ve!$I$6:$I$1005,"Fechada",Con_ve!$Q$6:$Q$1005,Cad_cl!AS$5)))</f>
        <v/>
      </c>
      <c r="AT792" s="134" t="str">
        <f>IF(ISERR(IF($C792="","",SUMIFS(Con_ve!$F$6:$F$1005,Con_ve!$C$6:$C$1005,$C792,Con_ve!$I$6:$I$1005,"Fechada",Con_ve!$Q$6:$Q$1005,Cad_cl!AT$5))),"",IF($C792="","",SUMIFS(Con_ve!$F$6:$F$1005,Con_ve!$C$6:$C$1005,$C792,Con_ve!$I$6:$I$1005,"Fechada",Con_ve!$Q$6:$Q$1005,Cad_cl!AT$5)))</f>
        <v/>
      </c>
      <c r="AU792" s="134" t="str">
        <f>IF(ISERR(IF($C792="","",SUMIFS(Con_ve!$F$6:$F$1005,Con_ve!$C$6:$C$1005,$C792,Con_ve!$I$6:$I$1005,"Fechada",Con_ve!$Q$6:$Q$1005,Cad_cl!AU$5))),"",IF($C792="","",SUMIFS(Con_ve!$F$6:$F$1005,Con_ve!$C$6:$C$1005,$C792,Con_ve!$I$6:$I$1005,"Fechada",Con_ve!$Q$6:$Q$1005,Cad_cl!AU$5)))</f>
        <v/>
      </c>
      <c r="AV792" s="134" t="str">
        <f>IF(ISERR(IF($C792="","",SUMIFS(Con_ve!$F$6:$F$1005,Con_ve!$C$6:$C$1005,$C792,Con_ve!$I$6:$I$1005,"Fechada",Con_ve!$Q$6:$Q$1005,Cad_cl!AV$5))),"",IF($C792="","",SUMIFS(Con_ve!$F$6:$F$1005,Con_ve!$C$6:$C$1005,$C792,Con_ve!$I$6:$I$1005,"Fechada",Con_ve!$Q$6:$Q$1005,Cad_cl!AV$5)))</f>
        <v/>
      </c>
      <c r="AW792" s="134" t="str">
        <f>IF(ISERR(IF($C792="","",SUMIFS(Con_ve!$F$6:$F$1005,Con_ve!$C$6:$C$1005,$C792,Con_ve!$I$6:$I$1005,"Fechada",Con_ve!$Q$6:$Q$1005,Cad_cl!AW$5))),"",IF($C792="","",SUMIFS(Con_ve!$F$6:$F$1005,Con_ve!$C$6:$C$1005,$C792,Con_ve!$I$6:$I$1005,"Fechada",Con_ve!$Q$6:$Q$1005,Cad_cl!AW$5)))</f>
        <v/>
      </c>
      <c r="AX792" s="134" t="str">
        <f>IF(ISERR(IF($C792="","",SUMIFS(Con_ve!$F$6:$F$1005,Con_ve!$C$6:$C$1005,$C792,Con_ve!$I$6:$I$1005,"Fechada",Con_ve!$Q$6:$Q$1005,Cad_cl!AX$5))),"",IF($C792="","",SUMIFS(Con_ve!$F$6:$F$1005,Con_ve!$C$6:$C$1005,$C792,Con_ve!$I$6:$I$1005,"Fechada",Con_ve!$Q$6:$Q$1005,Cad_cl!AX$5)))</f>
        <v/>
      </c>
      <c r="AY792" s="134" t="str">
        <f>IF(ISERR(IF($C792="","",SUMIFS(Con_ve!$F$6:$F$1005,Con_ve!$C$6:$C$1005,$C792,Con_ve!$I$6:$I$1005,"Fechada",Con_ve!$Q$6:$Q$1005,Cad_cl!AY$5))),"",IF($C792="","",SUMIFS(Con_ve!$F$6:$F$1005,Con_ve!$C$6:$C$1005,$C792,Con_ve!$I$6:$I$1005,"Fechada",Con_ve!$Q$6:$Q$1005,Cad_cl!AY$5)))</f>
        <v/>
      </c>
      <c r="AZ792" s="134" t="str">
        <f>IF(ISERR(IF($C792="","",SUMIFS(Con_ve!$F$6:$F$1005,Con_ve!$C$6:$C$1005,$C792,Con_ve!$I$6:$I$1005,"Fechada",Con_ve!$Q$6:$Q$1005,Cad_cl!AZ$5))),"",IF($C792="","",SUMIFS(Con_ve!$F$6:$F$1005,Con_ve!$C$6:$C$1005,$C792,Con_ve!$I$6:$I$1005,"Fechada",Con_ve!$Q$6:$Q$1005,Cad_cl!AZ$5)))</f>
        <v/>
      </c>
      <c r="BA792" s="134" t="str">
        <f>IF(ISERR(IF($C792="","",SUMIFS(Con_ve!$F$6:$F$1005,Con_ve!$C$6:$C$1005,$C792,Con_ve!$I$6:$I$1005,"Fechada",Con_ve!$Q$6:$Q$1005,Cad_cl!BA$5))),"",IF($C792="","",SUMIFS(Con_ve!$F$6:$F$1005,Con_ve!$C$6:$C$1005,$C792,Con_ve!$I$6:$I$1005,"Fechada",Con_ve!$Q$6:$Q$1005,Cad_cl!BA$5)))</f>
        <v/>
      </c>
      <c r="BB792" s="134">
        <f t="shared" si="36"/>
        <v>0</v>
      </c>
      <c r="BD792" s="134" t="str">
        <f>IF(ISERR(IF($C792="","",SUMIFS(Con_ve!$F$6:$F$1005,Con_ve!$C$6:$C$1005,$C792,Con_ve!$I$6:$I$1005,"Em negociação",Con_ve!$Q$6:$Q$1005,Cad_cl!BD$5))),"",IF($C792="","",SUMIFS(Con_ve!$F$6:$F$1005,Con_ve!$C$6:$C$1005,$C792,Con_ve!$I$6:$I$1005,"Em negociação",Con_ve!$Q$6:$Q$1005,Cad_cl!BD$5)))</f>
        <v/>
      </c>
      <c r="BE792" s="134" t="str">
        <f>IF(ISERR(IF($C792="","",SUMIFS(Con_ve!$F$6:$F$1005,Con_ve!$C$6:$C$1005,$C792,Con_ve!$I$6:$I$1005,"Em negociação",Con_ve!$Q$6:$Q$1005,Cad_cl!BE$5))),"",IF($C792="","",SUMIFS(Con_ve!$F$6:$F$1005,Con_ve!$C$6:$C$1005,$C792,Con_ve!$I$6:$I$1005,"Em negociação",Con_ve!$Q$6:$Q$1005,Cad_cl!BE$5)))</f>
        <v/>
      </c>
      <c r="BF792" s="134" t="str">
        <f>IF(ISERR(IF($C792="","",SUMIFS(Con_ve!$F$6:$F$1005,Con_ve!$C$6:$C$1005,$C792,Con_ve!$I$6:$I$1005,"Em negociação",Con_ve!$Q$6:$Q$1005,Cad_cl!BF$5))),"",IF($C792="","",SUMIFS(Con_ve!$F$6:$F$1005,Con_ve!$C$6:$C$1005,$C792,Con_ve!$I$6:$I$1005,"Em negociação",Con_ve!$Q$6:$Q$1005,Cad_cl!BF$5)))</f>
        <v/>
      </c>
      <c r="BG792" s="134" t="str">
        <f>IF(ISERR(IF($C792="","",SUMIFS(Con_ve!$F$6:$F$1005,Con_ve!$C$6:$C$1005,$C792,Con_ve!$I$6:$I$1005,"Em negociação",Con_ve!$Q$6:$Q$1005,Cad_cl!BG$5))),"",IF($C792="","",SUMIFS(Con_ve!$F$6:$F$1005,Con_ve!$C$6:$C$1005,$C792,Con_ve!$I$6:$I$1005,"Em negociação",Con_ve!$Q$6:$Q$1005,Cad_cl!BG$5)))</f>
        <v/>
      </c>
      <c r="BH792" s="134" t="str">
        <f>IF(ISERR(IF($C792="","",SUMIFS(Con_ve!$F$6:$F$1005,Con_ve!$C$6:$C$1005,$C792,Con_ve!$I$6:$I$1005,"Em negociação",Con_ve!$Q$6:$Q$1005,Cad_cl!BH$5))),"",IF($C792="","",SUMIFS(Con_ve!$F$6:$F$1005,Con_ve!$C$6:$C$1005,$C792,Con_ve!$I$6:$I$1005,"Em negociação",Con_ve!$Q$6:$Q$1005,Cad_cl!BH$5)))</f>
        <v/>
      </c>
      <c r="BI792" s="134" t="str">
        <f>IF(ISERR(IF($C792="","",SUMIFS(Con_ve!$F$6:$F$1005,Con_ve!$C$6:$C$1005,$C792,Con_ve!$I$6:$I$1005,"Em negociação",Con_ve!$Q$6:$Q$1005,Cad_cl!BI$5))),"",IF($C792="","",SUMIFS(Con_ve!$F$6:$F$1005,Con_ve!$C$6:$C$1005,$C792,Con_ve!$I$6:$I$1005,"Em negociação",Con_ve!$Q$6:$Q$1005,Cad_cl!BI$5)))</f>
        <v/>
      </c>
      <c r="BJ792" s="134" t="str">
        <f>IF(ISERR(IF($C792="","",SUMIFS(Con_ve!$F$6:$F$1005,Con_ve!$C$6:$C$1005,$C792,Con_ve!$I$6:$I$1005,"Em negociação",Con_ve!$Q$6:$Q$1005,Cad_cl!BJ$5))),"",IF($C792="","",SUMIFS(Con_ve!$F$6:$F$1005,Con_ve!$C$6:$C$1005,$C792,Con_ve!$I$6:$I$1005,"Em negociação",Con_ve!$Q$6:$Q$1005,Cad_cl!BJ$5)))</f>
        <v/>
      </c>
      <c r="BK792" s="134" t="str">
        <f>IF(ISERR(IF($C792="","",SUMIFS(Con_ve!$F$6:$F$1005,Con_ve!$C$6:$C$1005,$C792,Con_ve!$I$6:$I$1005,"Em negociação",Con_ve!$Q$6:$Q$1005,Cad_cl!BK$5))),"",IF($C792="","",SUMIFS(Con_ve!$F$6:$F$1005,Con_ve!$C$6:$C$1005,$C792,Con_ve!$I$6:$I$1005,"Em negociação",Con_ve!$Q$6:$Q$1005,Cad_cl!BK$5)))</f>
        <v/>
      </c>
      <c r="BL792" s="134" t="str">
        <f>IF(ISERR(IF($C792="","",SUMIFS(Con_ve!$F$6:$F$1005,Con_ve!$C$6:$C$1005,$C792,Con_ve!$I$6:$I$1005,"Em negociação",Con_ve!$Q$6:$Q$1005,Cad_cl!BL$5))),"",IF($C792="","",SUMIFS(Con_ve!$F$6:$F$1005,Con_ve!$C$6:$C$1005,$C792,Con_ve!$I$6:$I$1005,"Em negociação",Con_ve!$Q$6:$Q$1005,Cad_cl!BL$5)))</f>
        <v/>
      </c>
      <c r="BM792" s="134" t="str">
        <f>IF(ISERR(IF($C792="","",SUMIFS(Con_ve!$F$6:$F$1005,Con_ve!$C$6:$C$1005,$C792,Con_ve!$I$6:$I$1005,"Em negociação",Con_ve!$Q$6:$Q$1005,Cad_cl!BM$5))),"",IF($C792="","",SUMIFS(Con_ve!$F$6:$F$1005,Con_ve!$C$6:$C$1005,$C792,Con_ve!$I$6:$I$1005,"Em negociação",Con_ve!$Q$6:$Q$1005,Cad_cl!BM$5)))</f>
        <v/>
      </c>
      <c r="BN792" s="134" t="str">
        <f>IF(ISERR(IF($C792="","",SUMIFS(Con_ve!$F$6:$F$1005,Con_ve!$C$6:$C$1005,$C792,Con_ve!$I$6:$I$1005,"Em negociação",Con_ve!$Q$6:$Q$1005,Cad_cl!BN$5))),"",IF($C792="","",SUMIFS(Con_ve!$F$6:$F$1005,Con_ve!$C$6:$C$1005,$C792,Con_ve!$I$6:$I$1005,"Em negociação",Con_ve!$Q$6:$Q$1005,Cad_cl!BN$5)))</f>
        <v/>
      </c>
      <c r="BO792" s="134" t="str">
        <f>IF(ISERR(IF($C792="","",SUMIFS(Con_ve!$F$6:$F$1005,Con_ve!$C$6:$C$1005,$C792,Con_ve!$I$6:$I$1005,"Em negociação",Con_ve!$Q$6:$Q$1005,Cad_cl!BO$5))),"",IF($C792="","",SUMIFS(Con_ve!$F$6:$F$1005,Con_ve!$C$6:$C$1005,$C792,Con_ve!$I$6:$I$1005,"Em negociação",Con_ve!$Q$6:$Q$1005,Cad_cl!BO$5)))</f>
        <v/>
      </c>
      <c r="BP792" s="134">
        <f t="shared" si="37"/>
        <v>0</v>
      </c>
      <c r="BR792" s="125" t="str">
        <f>IF(ISERR(IF(AND($I792=Re_lo!$E$5,BR$5=VLOOKUP(Re_lo!$H$5,Re_lo!$N$5:$O$16,2,0)),AP792,"")),"",IF(AND($I792=Re_lo!$E$5,BR$5=VLOOKUP(Re_lo!$H$5,Re_lo!$N$5:$O$16,2,0)),AP792,""))</f>
        <v/>
      </c>
      <c r="BS792" s="125" t="str">
        <f>IF(ISERR(IF(AND($I792=Re_lo!$E$5,BS$5=VLOOKUP(Re_lo!$H$5,Re_lo!$N$5:$O$16,2,0)),AQ792,"")),"",IF(AND($I792=Re_lo!$E$5,BS$5=VLOOKUP(Re_lo!$H$5,Re_lo!$N$5:$O$16,2,0)),AQ792,""))</f>
        <v/>
      </c>
      <c r="BT792" s="125" t="str">
        <f>IF(ISERR(IF(AND($I792=Re_lo!$E$5,BT$5=VLOOKUP(Re_lo!$H$5,Re_lo!$N$5:$O$16,2,0)),AR792,"")),"",IF(AND($I792=Re_lo!$E$5,BT$5=VLOOKUP(Re_lo!$H$5,Re_lo!$N$5:$O$16,2,0)),AR792,""))</f>
        <v/>
      </c>
      <c r="BU792" s="125" t="str">
        <f>IF(ISERR(IF(AND($I792=Re_lo!$E$5,BU$5=VLOOKUP(Re_lo!$H$5,Re_lo!$N$5:$O$16,2,0)),AS792,"")),"",IF(AND($I792=Re_lo!$E$5,BU$5=VLOOKUP(Re_lo!$H$5,Re_lo!$N$5:$O$16,2,0)),AS792,""))</f>
        <v/>
      </c>
      <c r="BV792" s="125" t="str">
        <f>IF(ISERR(IF(AND($I792=Re_lo!$E$5,BV$5=VLOOKUP(Re_lo!$H$5,Re_lo!$N$5:$O$16,2,0)),AT792,"")),"",IF(AND($I792=Re_lo!$E$5,BV$5=VLOOKUP(Re_lo!$H$5,Re_lo!$N$5:$O$16,2,0)),AT792,""))</f>
        <v/>
      </c>
      <c r="BW792" s="125" t="str">
        <f>IF(ISERR(IF(AND($I792=Re_lo!$E$5,BW$5=VLOOKUP(Re_lo!$H$5,Re_lo!$N$5:$O$16,2,0)),AU792,"")),"",IF(AND($I792=Re_lo!$E$5,BW$5=VLOOKUP(Re_lo!$H$5,Re_lo!$N$5:$O$16,2,0)),AU792,""))</f>
        <v/>
      </c>
      <c r="BX792" s="125" t="str">
        <f>IF(ISERR(IF(AND($I792=Re_lo!$E$5,BX$5=VLOOKUP(Re_lo!$H$5,Re_lo!$N$5:$O$16,2,0)),AV792,"")),"",IF(AND($I792=Re_lo!$E$5,BX$5=VLOOKUP(Re_lo!$H$5,Re_lo!$N$5:$O$16,2,0)),AV792,""))</f>
        <v/>
      </c>
      <c r="BY792" s="125" t="str">
        <f>IF(ISERR(IF(AND($I792=Re_lo!$E$5,BY$5=VLOOKUP(Re_lo!$H$5,Re_lo!$N$5:$O$16,2,0)),AW792,"")),"",IF(AND($I792=Re_lo!$E$5,BY$5=VLOOKUP(Re_lo!$H$5,Re_lo!$N$5:$O$16,2,0)),AW792,""))</f>
        <v/>
      </c>
      <c r="BZ792" s="125" t="str">
        <f>IF(ISERR(IF(AND($I792=Re_lo!$E$5,BZ$5=VLOOKUP(Re_lo!$H$5,Re_lo!$N$5:$O$16,2,0)),AX792,"")),"",IF(AND($I792=Re_lo!$E$5,BZ$5=VLOOKUP(Re_lo!$H$5,Re_lo!$N$5:$O$16,2,0)),AX792,""))</f>
        <v/>
      </c>
      <c r="CA792" s="125" t="str">
        <f>IF(ISERR(IF(AND($I792=Re_lo!$E$5,CA$5=VLOOKUP(Re_lo!$H$5,Re_lo!$N$5:$O$16,2,0)),AY792,"")),"",IF(AND($I792=Re_lo!$E$5,CA$5=VLOOKUP(Re_lo!$H$5,Re_lo!$N$5:$O$16,2,0)),AY792,""))</f>
        <v/>
      </c>
      <c r="CB792" s="125" t="str">
        <f>IF(ISERR(IF(AND($I792=Re_lo!$E$5,CB$5=VLOOKUP(Re_lo!$H$5,Re_lo!$N$5:$O$16,2,0)),AZ792,"")),"",IF(AND($I792=Re_lo!$E$5,CB$5=VLOOKUP(Re_lo!$H$5,Re_lo!$N$5:$O$16,2,0)),AZ792,""))</f>
        <v/>
      </c>
      <c r="CC792" s="125" t="str">
        <f>IF(ISERR(IF(AND($I792=Re_lo!$E$5,CC$5=VLOOKUP(Re_lo!$H$5,Re_lo!$N$5:$O$16,2,0)),BA792,"")),"",IF(AND($I792=Re_lo!$E$5,CC$5=VLOOKUP(Re_lo!$H$5,Re_lo!$N$5:$O$16,2,0)),BA792,""))</f>
        <v/>
      </c>
      <c r="CD792" s="125" t="str">
        <f>IF(ISERR(IF(AND($I792=Re_lo!$E$5,CD$5=VLOOKUP(Re_lo!$H$5,Re_lo!$N$5:$O$16,2,0)),BB792,"")),"",IF(AND($I792=Re_lo!$E$5,CD$5=VLOOKUP(Re_lo!$H$5,Re_lo!$N$5:$O$16,2,0)),BB792,""))</f>
        <v/>
      </c>
      <c r="CF792" s="125" t="str">
        <f>IF($C792="","",COUNTIFS(Con_ve!$C$6:$C$1005,$C792,Con_ve!$Q$6:$Q$1005,Cad_cl!CF$5))</f>
        <v/>
      </c>
      <c r="CG792" s="125" t="str">
        <f>IF($C792="","",COUNTIFS(Con_ve!$C$6:$C$1005,$C792,Con_ve!$Q$6:$Q$1005,Cad_cl!CG$5))</f>
        <v/>
      </c>
      <c r="CH792" s="125" t="str">
        <f>IF($C792="","",COUNTIFS(Con_ve!$C$6:$C$1005,$C792,Con_ve!$Q$6:$Q$1005,Cad_cl!CH$5))</f>
        <v/>
      </c>
      <c r="CI792" s="125" t="str">
        <f>IF($C792="","",COUNTIFS(Con_ve!$C$6:$C$1005,$C792,Con_ve!$Q$6:$Q$1005,Cad_cl!CI$5))</f>
        <v/>
      </c>
      <c r="CJ792" s="125" t="str">
        <f>IF($C792="","",COUNTIFS(Con_ve!$C$6:$C$1005,$C792,Con_ve!$Q$6:$Q$1005,Cad_cl!CJ$5))</f>
        <v/>
      </c>
      <c r="CK792" s="125" t="str">
        <f>IF($C792="","",COUNTIFS(Con_ve!$C$6:$C$1005,$C792,Con_ve!$Q$6:$Q$1005,Cad_cl!CK$5))</f>
        <v/>
      </c>
      <c r="CL792" s="125" t="str">
        <f>IF($C792="","",COUNTIFS(Con_ve!$C$6:$C$1005,$C792,Con_ve!$Q$6:$Q$1005,Cad_cl!CL$5))</f>
        <v/>
      </c>
      <c r="CM792" s="125" t="str">
        <f>IF($C792="","",COUNTIFS(Con_ve!$C$6:$C$1005,$C792,Con_ve!$Q$6:$Q$1005,Cad_cl!CM$5))</f>
        <v/>
      </c>
      <c r="CN792" s="125" t="str">
        <f>IF($C792="","",COUNTIFS(Con_ve!$C$6:$C$1005,$C792,Con_ve!$Q$6:$Q$1005,Cad_cl!CN$5))</f>
        <v/>
      </c>
      <c r="CO792" s="125" t="str">
        <f>IF($C792="","",COUNTIFS(Con_ve!$C$6:$C$1005,$C792,Con_ve!$Q$6:$Q$1005,Cad_cl!CO$5))</f>
        <v/>
      </c>
      <c r="CP792" s="125" t="str">
        <f>IF($C792="","",COUNTIFS(Con_ve!$C$6:$C$1005,$C792,Con_ve!$Q$6:$Q$1005,Cad_cl!CP$5))</f>
        <v/>
      </c>
      <c r="CQ792" s="125" t="str">
        <f>IF($C792="","",COUNTIFS(Con_ve!$C$6:$C$1005,$C792,Con_ve!$Q$6:$Q$1005,Cad_cl!CQ$5))</f>
        <v/>
      </c>
      <c r="CR792" s="125">
        <f t="shared" si="38"/>
        <v>0</v>
      </c>
    </row>
    <row r="793" spans="3:96" ht="30" customHeight="1">
      <c r="C793" s="153"/>
      <c r="D793" s="153"/>
      <c r="E793" s="154"/>
      <c r="F793" s="153"/>
      <c r="G793" s="155"/>
      <c r="H793" s="153"/>
      <c r="I793" s="153"/>
      <c r="J793" s="132" t="s">
        <v>309</v>
      </c>
      <c r="K793" s="133" t="s">
        <v>309</v>
      </c>
      <c r="L793" s="153"/>
      <c r="M793" s="153"/>
      <c r="N793" s="153"/>
      <c r="O793" s="153"/>
      <c r="P793" s="153"/>
      <c r="Q793" s="153"/>
      <c r="AP793" s="134" t="str">
        <f>IF(ISERR(IF($C793="","",SUMIFS(Con_ve!$F$6:$F$1005,Con_ve!$C$6:$C$1005,$C793,Con_ve!$I$6:$I$1005,"Fechada",Con_ve!$Q$6:$Q$1005,Cad_cl!AP$5))),"",IF($C793="","",SUMIFS(Con_ve!$F$6:$F$1005,Con_ve!$C$6:$C$1005,$C793,Con_ve!$I$6:$I$1005,"Fechada",Con_ve!$Q$6:$Q$1005,Cad_cl!AP$5)))</f>
        <v/>
      </c>
      <c r="AQ793" s="134" t="str">
        <f>IF(ISERR(IF($C793="","",SUMIFS(Con_ve!$F$6:$F$1005,Con_ve!$C$6:$C$1005,$C793,Con_ve!$I$6:$I$1005,"Fechada",Con_ve!$Q$6:$Q$1005,Cad_cl!AQ$5))),"",IF($C793="","",SUMIFS(Con_ve!$F$6:$F$1005,Con_ve!$C$6:$C$1005,$C793,Con_ve!$I$6:$I$1005,"Fechada",Con_ve!$Q$6:$Q$1005,Cad_cl!AQ$5)))</f>
        <v/>
      </c>
      <c r="AR793" s="134" t="str">
        <f>IF(ISERR(IF($C793="","",SUMIFS(Con_ve!$F$6:$F$1005,Con_ve!$C$6:$C$1005,$C793,Con_ve!$I$6:$I$1005,"Fechada",Con_ve!$Q$6:$Q$1005,Cad_cl!AR$5))),"",IF($C793="","",SUMIFS(Con_ve!$F$6:$F$1005,Con_ve!$C$6:$C$1005,$C793,Con_ve!$I$6:$I$1005,"Fechada",Con_ve!$Q$6:$Q$1005,Cad_cl!AR$5)))</f>
        <v/>
      </c>
      <c r="AS793" s="134" t="str">
        <f>IF(ISERR(IF($C793="","",SUMIFS(Con_ve!$F$6:$F$1005,Con_ve!$C$6:$C$1005,$C793,Con_ve!$I$6:$I$1005,"Fechada",Con_ve!$Q$6:$Q$1005,Cad_cl!AS$5))),"",IF($C793="","",SUMIFS(Con_ve!$F$6:$F$1005,Con_ve!$C$6:$C$1005,$C793,Con_ve!$I$6:$I$1005,"Fechada",Con_ve!$Q$6:$Q$1005,Cad_cl!AS$5)))</f>
        <v/>
      </c>
      <c r="AT793" s="134" t="str">
        <f>IF(ISERR(IF($C793="","",SUMIFS(Con_ve!$F$6:$F$1005,Con_ve!$C$6:$C$1005,$C793,Con_ve!$I$6:$I$1005,"Fechada",Con_ve!$Q$6:$Q$1005,Cad_cl!AT$5))),"",IF($C793="","",SUMIFS(Con_ve!$F$6:$F$1005,Con_ve!$C$6:$C$1005,$C793,Con_ve!$I$6:$I$1005,"Fechada",Con_ve!$Q$6:$Q$1005,Cad_cl!AT$5)))</f>
        <v/>
      </c>
      <c r="AU793" s="134" t="str">
        <f>IF(ISERR(IF($C793="","",SUMIFS(Con_ve!$F$6:$F$1005,Con_ve!$C$6:$C$1005,$C793,Con_ve!$I$6:$I$1005,"Fechada",Con_ve!$Q$6:$Q$1005,Cad_cl!AU$5))),"",IF($C793="","",SUMIFS(Con_ve!$F$6:$F$1005,Con_ve!$C$6:$C$1005,$C793,Con_ve!$I$6:$I$1005,"Fechada",Con_ve!$Q$6:$Q$1005,Cad_cl!AU$5)))</f>
        <v/>
      </c>
      <c r="AV793" s="134" t="str">
        <f>IF(ISERR(IF($C793="","",SUMIFS(Con_ve!$F$6:$F$1005,Con_ve!$C$6:$C$1005,$C793,Con_ve!$I$6:$I$1005,"Fechada",Con_ve!$Q$6:$Q$1005,Cad_cl!AV$5))),"",IF($C793="","",SUMIFS(Con_ve!$F$6:$F$1005,Con_ve!$C$6:$C$1005,$C793,Con_ve!$I$6:$I$1005,"Fechada",Con_ve!$Q$6:$Q$1005,Cad_cl!AV$5)))</f>
        <v/>
      </c>
      <c r="AW793" s="134" t="str">
        <f>IF(ISERR(IF($C793="","",SUMIFS(Con_ve!$F$6:$F$1005,Con_ve!$C$6:$C$1005,$C793,Con_ve!$I$6:$I$1005,"Fechada",Con_ve!$Q$6:$Q$1005,Cad_cl!AW$5))),"",IF($C793="","",SUMIFS(Con_ve!$F$6:$F$1005,Con_ve!$C$6:$C$1005,$C793,Con_ve!$I$6:$I$1005,"Fechada",Con_ve!$Q$6:$Q$1005,Cad_cl!AW$5)))</f>
        <v/>
      </c>
      <c r="AX793" s="134" t="str">
        <f>IF(ISERR(IF($C793="","",SUMIFS(Con_ve!$F$6:$F$1005,Con_ve!$C$6:$C$1005,$C793,Con_ve!$I$6:$I$1005,"Fechada",Con_ve!$Q$6:$Q$1005,Cad_cl!AX$5))),"",IF($C793="","",SUMIFS(Con_ve!$F$6:$F$1005,Con_ve!$C$6:$C$1005,$C793,Con_ve!$I$6:$I$1005,"Fechada",Con_ve!$Q$6:$Q$1005,Cad_cl!AX$5)))</f>
        <v/>
      </c>
      <c r="AY793" s="134" t="str">
        <f>IF(ISERR(IF($C793="","",SUMIFS(Con_ve!$F$6:$F$1005,Con_ve!$C$6:$C$1005,$C793,Con_ve!$I$6:$I$1005,"Fechada",Con_ve!$Q$6:$Q$1005,Cad_cl!AY$5))),"",IF($C793="","",SUMIFS(Con_ve!$F$6:$F$1005,Con_ve!$C$6:$C$1005,$C793,Con_ve!$I$6:$I$1005,"Fechada",Con_ve!$Q$6:$Q$1005,Cad_cl!AY$5)))</f>
        <v/>
      </c>
      <c r="AZ793" s="134" t="str">
        <f>IF(ISERR(IF($C793="","",SUMIFS(Con_ve!$F$6:$F$1005,Con_ve!$C$6:$C$1005,$C793,Con_ve!$I$6:$I$1005,"Fechada",Con_ve!$Q$6:$Q$1005,Cad_cl!AZ$5))),"",IF($C793="","",SUMIFS(Con_ve!$F$6:$F$1005,Con_ve!$C$6:$C$1005,$C793,Con_ve!$I$6:$I$1005,"Fechada",Con_ve!$Q$6:$Q$1005,Cad_cl!AZ$5)))</f>
        <v/>
      </c>
      <c r="BA793" s="134" t="str">
        <f>IF(ISERR(IF($C793="","",SUMIFS(Con_ve!$F$6:$F$1005,Con_ve!$C$6:$C$1005,$C793,Con_ve!$I$6:$I$1005,"Fechada",Con_ve!$Q$6:$Q$1005,Cad_cl!BA$5))),"",IF($C793="","",SUMIFS(Con_ve!$F$6:$F$1005,Con_ve!$C$6:$C$1005,$C793,Con_ve!$I$6:$I$1005,"Fechada",Con_ve!$Q$6:$Q$1005,Cad_cl!BA$5)))</f>
        <v/>
      </c>
      <c r="BB793" s="134">
        <f t="shared" si="36"/>
        <v>0</v>
      </c>
      <c r="BD793" s="134" t="str">
        <f>IF(ISERR(IF($C793="","",SUMIFS(Con_ve!$F$6:$F$1005,Con_ve!$C$6:$C$1005,$C793,Con_ve!$I$6:$I$1005,"Em negociação",Con_ve!$Q$6:$Q$1005,Cad_cl!BD$5))),"",IF($C793="","",SUMIFS(Con_ve!$F$6:$F$1005,Con_ve!$C$6:$C$1005,$C793,Con_ve!$I$6:$I$1005,"Em negociação",Con_ve!$Q$6:$Q$1005,Cad_cl!BD$5)))</f>
        <v/>
      </c>
      <c r="BE793" s="134" t="str">
        <f>IF(ISERR(IF($C793="","",SUMIFS(Con_ve!$F$6:$F$1005,Con_ve!$C$6:$C$1005,$C793,Con_ve!$I$6:$I$1005,"Em negociação",Con_ve!$Q$6:$Q$1005,Cad_cl!BE$5))),"",IF($C793="","",SUMIFS(Con_ve!$F$6:$F$1005,Con_ve!$C$6:$C$1005,$C793,Con_ve!$I$6:$I$1005,"Em negociação",Con_ve!$Q$6:$Q$1005,Cad_cl!BE$5)))</f>
        <v/>
      </c>
      <c r="BF793" s="134" t="str">
        <f>IF(ISERR(IF($C793="","",SUMIFS(Con_ve!$F$6:$F$1005,Con_ve!$C$6:$C$1005,$C793,Con_ve!$I$6:$I$1005,"Em negociação",Con_ve!$Q$6:$Q$1005,Cad_cl!BF$5))),"",IF($C793="","",SUMIFS(Con_ve!$F$6:$F$1005,Con_ve!$C$6:$C$1005,$C793,Con_ve!$I$6:$I$1005,"Em negociação",Con_ve!$Q$6:$Q$1005,Cad_cl!BF$5)))</f>
        <v/>
      </c>
      <c r="BG793" s="134" t="str">
        <f>IF(ISERR(IF($C793="","",SUMIFS(Con_ve!$F$6:$F$1005,Con_ve!$C$6:$C$1005,$C793,Con_ve!$I$6:$I$1005,"Em negociação",Con_ve!$Q$6:$Q$1005,Cad_cl!BG$5))),"",IF($C793="","",SUMIFS(Con_ve!$F$6:$F$1005,Con_ve!$C$6:$C$1005,$C793,Con_ve!$I$6:$I$1005,"Em negociação",Con_ve!$Q$6:$Q$1005,Cad_cl!BG$5)))</f>
        <v/>
      </c>
      <c r="BH793" s="134" t="str">
        <f>IF(ISERR(IF($C793="","",SUMIFS(Con_ve!$F$6:$F$1005,Con_ve!$C$6:$C$1005,$C793,Con_ve!$I$6:$I$1005,"Em negociação",Con_ve!$Q$6:$Q$1005,Cad_cl!BH$5))),"",IF($C793="","",SUMIFS(Con_ve!$F$6:$F$1005,Con_ve!$C$6:$C$1005,$C793,Con_ve!$I$6:$I$1005,"Em negociação",Con_ve!$Q$6:$Q$1005,Cad_cl!BH$5)))</f>
        <v/>
      </c>
      <c r="BI793" s="134" t="str">
        <f>IF(ISERR(IF($C793="","",SUMIFS(Con_ve!$F$6:$F$1005,Con_ve!$C$6:$C$1005,$C793,Con_ve!$I$6:$I$1005,"Em negociação",Con_ve!$Q$6:$Q$1005,Cad_cl!BI$5))),"",IF($C793="","",SUMIFS(Con_ve!$F$6:$F$1005,Con_ve!$C$6:$C$1005,$C793,Con_ve!$I$6:$I$1005,"Em negociação",Con_ve!$Q$6:$Q$1005,Cad_cl!BI$5)))</f>
        <v/>
      </c>
      <c r="BJ793" s="134" t="str">
        <f>IF(ISERR(IF($C793="","",SUMIFS(Con_ve!$F$6:$F$1005,Con_ve!$C$6:$C$1005,$C793,Con_ve!$I$6:$I$1005,"Em negociação",Con_ve!$Q$6:$Q$1005,Cad_cl!BJ$5))),"",IF($C793="","",SUMIFS(Con_ve!$F$6:$F$1005,Con_ve!$C$6:$C$1005,$C793,Con_ve!$I$6:$I$1005,"Em negociação",Con_ve!$Q$6:$Q$1005,Cad_cl!BJ$5)))</f>
        <v/>
      </c>
      <c r="BK793" s="134" t="str">
        <f>IF(ISERR(IF($C793="","",SUMIFS(Con_ve!$F$6:$F$1005,Con_ve!$C$6:$C$1005,$C793,Con_ve!$I$6:$I$1005,"Em negociação",Con_ve!$Q$6:$Q$1005,Cad_cl!BK$5))),"",IF($C793="","",SUMIFS(Con_ve!$F$6:$F$1005,Con_ve!$C$6:$C$1005,$C793,Con_ve!$I$6:$I$1005,"Em negociação",Con_ve!$Q$6:$Q$1005,Cad_cl!BK$5)))</f>
        <v/>
      </c>
      <c r="BL793" s="134" t="str">
        <f>IF(ISERR(IF($C793="","",SUMIFS(Con_ve!$F$6:$F$1005,Con_ve!$C$6:$C$1005,$C793,Con_ve!$I$6:$I$1005,"Em negociação",Con_ve!$Q$6:$Q$1005,Cad_cl!BL$5))),"",IF($C793="","",SUMIFS(Con_ve!$F$6:$F$1005,Con_ve!$C$6:$C$1005,$C793,Con_ve!$I$6:$I$1005,"Em negociação",Con_ve!$Q$6:$Q$1005,Cad_cl!BL$5)))</f>
        <v/>
      </c>
      <c r="BM793" s="134" t="str">
        <f>IF(ISERR(IF($C793="","",SUMIFS(Con_ve!$F$6:$F$1005,Con_ve!$C$6:$C$1005,$C793,Con_ve!$I$6:$I$1005,"Em negociação",Con_ve!$Q$6:$Q$1005,Cad_cl!BM$5))),"",IF($C793="","",SUMIFS(Con_ve!$F$6:$F$1005,Con_ve!$C$6:$C$1005,$C793,Con_ve!$I$6:$I$1005,"Em negociação",Con_ve!$Q$6:$Q$1005,Cad_cl!BM$5)))</f>
        <v/>
      </c>
      <c r="BN793" s="134" t="str">
        <f>IF(ISERR(IF($C793="","",SUMIFS(Con_ve!$F$6:$F$1005,Con_ve!$C$6:$C$1005,$C793,Con_ve!$I$6:$I$1005,"Em negociação",Con_ve!$Q$6:$Q$1005,Cad_cl!BN$5))),"",IF($C793="","",SUMIFS(Con_ve!$F$6:$F$1005,Con_ve!$C$6:$C$1005,$C793,Con_ve!$I$6:$I$1005,"Em negociação",Con_ve!$Q$6:$Q$1005,Cad_cl!BN$5)))</f>
        <v/>
      </c>
      <c r="BO793" s="134" t="str">
        <f>IF(ISERR(IF($C793="","",SUMIFS(Con_ve!$F$6:$F$1005,Con_ve!$C$6:$C$1005,$C793,Con_ve!$I$6:$I$1005,"Em negociação",Con_ve!$Q$6:$Q$1005,Cad_cl!BO$5))),"",IF($C793="","",SUMIFS(Con_ve!$F$6:$F$1005,Con_ve!$C$6:$C$1005,$C793,Con_ve!$I$6:$I$1005,"Em negociação",Con_ve!$Q$6:$Q$1005,Cad_cl!BO$5)))</f>
        <v/>
      </c>
      <c r="BP793" s="134">
        <f t="shared" si="37"/>
        <v>0</v>
      </c>
      <c r="BR793" s="125" t="str">
        <f>IF(ISERR(IF(AND($I793=Re_lo!$E$5,BR$5=VLOOKUP(Re_lo!$H$5,Re_lo!$N$5:$O$16,2,0)),AP793,"")),"",IF(AND($I793=Re_lo!$E$5,BR$5=VLOOKUP(Re_lo!$H$5,Re_lo!$N$5:$O$16,2,0)),AP793,""))</f>
        <v/>
      </c>
      <c r="BS793" s="125" t="str">
        <f>IF(ISERR(IF(AND($I793=Re_lo!$E$5,BS$5=VLOOKUP(Re_lo!$H$5,Re_lo!$N$5:$O$16,2,0)),AQ793,"")),"",IF(AND($I793=Re_lo!$E$5,BS$5=VLOOKUP(Re_lo!$H$5,Re_lo!$N$5:$O$16,2,0)),AQ793,""))</f>
        <v/>
      </c>
      <c r="BT793" s="125" t="str">
        <f>IF(ISERR(IF(AND($I793=Re_lo!$E$5,BT$5=VLOOKUP(Re_lo!$H$5,Re_lo!$N$5:$O$16,2,0)),AR793,"")),"",IF(AND($I793=Re_lo!$E$5,BT$5=VLOOKUP(Re_lo!$H$5,Re_lo!$N$5:$O$16,2,0)),AR793,""))</f>
        <v/>
      </c>
      <c r="BU793" s="125" t="str">
        <f>IF(ISERR(IF(AND($I793=Re_lo!$E$5,BU$5=VLOOKUP(Re_lo!$H$5,Re_lo!$N$5:$O$16,2,0)),AS793,"")),"",IF(AND($I793=Re_lo!$E$5,BU$5=VLOOKUP(Re_lo!$H$5,Re_lo!$N$5:$O$16,2,0)),AS793,""))</f>
        <v/>
      </c>
      <c r="BV793" s="125" t="str">
        <f>IF(ISERR(IF(AND($I793=Re_lo!$E$5,BV$5=VLOOKUP(Re_lo!$H$5,Re_lo!$N$5:$O$16,2,0)),AT793,"")),"",IF(AND($I793=Re_lo!$E$5,BV$5=VLOOKUP(Re_lo!$H$5,Re_lo!$N$5:$O$16,2,0)),AT793,""))</f>
        <v/>
      </c>
      <c r="BW793" s="125" t="str">
        <f>IF(ISERR(IF(AND($I793=Re_lo!$E$5,BW$5=VLOOKUP(Re_lo!$H$5,Re_lo!$N$5:$O$16,2,0)),AU793,"")),"",IF(AND($I793=Re_lo!$E$5,BW$5=VLOOKUP(Re_lo!$H$5,Re_lo!$N$5:$O$16,2,0)),AU793,""))</f>
        <v/>
      </c>
      <c r="BX793" s="125" t="str">
        <f>IF(ISERR(IF(AND($I793=Re_lo!$E$5,BX$5=VLOOKUP(Re_lo!$H$5,Re_lo!$N$5:$O$16,2,0)),AV793,"")),"",IF(AND($I793=Re_lo!$E$5,BX$5=VLOOKUP(Re_lo!$H$5,Re_lo!$N$5:$O$16,2,0)),AV793,""))</f>
        <v/>
      </c>
      <c r="BY793" s="125" t="str">
        <f>IF(ISERR(IF(AND($I793=Re_lo!$E$5,BY$5=VLOOKUP(Re_lo!$H$5,Re_lo!$N$5:$O$16,2,0)),AW793,"")),"",IF(AND($I793=Re_lo!$E$5,BY$5=VLOOKUP(Re_lo!$H$5,Re_lo!$N$5:$O$16,2,0)),AW793,""))</f>
        <v/>
      </c>
      <c r="BZ793" s="125" t="str">
        <f>IF(ISERR(IF(AND($I793=Re_lo!$E$5,BZ$5=VLOOKUP(Re_lo!$H$5,Re_lo!$N$5:$O$16,2,0)),AX793,"")),"",IF(AND($I793=Re_lo!$E$5,BZ$5=VLOOKUP(Re_lo!$H$5,Re_lo!$N$5:$O$16,2,0)),AX793,""))</f>
        <v/>
      </c>
      <c r="CA793" s="125" t="str">
        <f>IF(ISERR(IF(AND($I793=Re_lo!$E$5,CA$5=VLOOKUP(Re_lo!$H$5,Re_lo!$N$5:$O$16,2,0)),AY793,"")),"",IF(AND($I793=Re_lo!$E$5,CA$5=VLOOKUP(Re_lo!$H$5,Re_lo!$N$5:$O$16,2,0)),AY793,""))</f>
        <v/>
      </c>
      <c r="CB793" s="125" t="str">
        <f>IF(ISERR(IF(AND($I793=Re_lo!$E$5,CB$5=VLOOKUP(Re_lo!$H$5,Re_lo!$N$5:$O$16,2,0)),AZ793,"")),"",IF(AND($I793=Re_lo!$E$5,CB$5=VLOOKUP(Re_lo!$H$5,Re_lo!$N$5:$O$16,2,0)),AZ793,""))</f>
        <v/>
      </c>
      <c r="CC793" s="125" t="str">
        <f>IF(ISERR(IF(AND($I793=Re_lo!$E$5,CC$5=VLOOKUP(Re_lo!$H$5,Re_lo!$N$5:$O$16,2,0)),BA793,"")),"",IF(AND($I793=Re_lo!$E$5,CC$5=VLOOKUP(Re_lo!$H$5,Re_lo!$N$5:$O$16,2,0)),BA793,""))</f>
        <v/>
      </c>
      <c r="CD793" s="125" t="str">
        <f>IF(ISERR(IF(AND($I793=Re_lo!$E$5,CD$5=VLOOKUP(Re_lo!$H$5,Re_lo!$N$5:$O$16,2,0)),BB793,"")),"",IF(AND($I793=Re_lo!$E$5,CD$5=VLOOKUP(Re_lo!$H$5,Re_lo!$N$5:$O$16,2,0)),BB793,""))</f>
        <v/>
      </c>
      <c r="CF793" s="125" t="str">
        <f>IF($C793="","",COUNTIFS(Con_ve!$C$6:$C$1005,$C793,Con_ve!$Q$6:$Q$1005,Cad_cl!CF$5))</f>
        <v/>
      </c>
      <c r="CG793" s="125" t="str">
        <f>IF($C793="","",COUNTIFS(Con_ve!$C$6:$C$1005,$C793,Con_ve!$Q$6:$Q$1005,Cad_cl!CG$5))</f>
        <v/>
      </c>
      <c r="CH793" s="125" t="str">
        <f>IF($C793="","",COUNTIFS(Con_ve!$C$6:$C$1005,$C793,Con_ve!$Q$6:$Q$1005,Cad_cl!CH$5))</f>
        <v/>
      </c>
      <c r="CI793" s="125" t="str">
        <f>IF($C793="","",COUNTIFS(Con_ve!$C$6:$C$1005,$C793,Con_ve!$Q$6:$Q$1005,Cad_cl!CI$5))</f>
        <v/>
      </c>
      <c r="CJ793" s="125" t="str">
        <f>IF($C793="","",COUNTIFS(Con_ve!$C$6:$C$1005,$C793,Con_ve!$Q$6:$Q$1005,Cad_cl!CJ$5))</f>
        <v/>
      </c>
      <c r="CK793" s="125" t="str">
        <f>IF($C793="","",COUNTIFS(Con_ve!$C$6:$C$1005,$C793,Con_ve!$Q$6:$Q$1005,Cad_cl!CK$5))</f>
        <v/>
      </c>
      <c r="CL793" s="125" t="str">
        <f>IF($C793="","",COUNTIFS(Con_ve!$C$6:$C$1005,$C793,Con_ve!$Q$6:$Q$1005,Cad_cl!CL$5))</f>
        <v/>
      </c>
      <c r="CM793" s="125" t="str">
        <f>IF($C793="","",COUNTIFS(Con_ve!$C$6:$C$1005,$C793,Con_ve!$Q$6:$Q$1005,Cad_cl!CM$5))</f>
        <v/>
      </c>
      <c r="CN793" s="125" t="str">
        <f>IF($C793="","",COUNTIFS(Con_ve!$C$6:$C$1005,$C793,Con_ve!$Q$6:$Q$1005,Cad_cl!CN$5))</f>
        <v/>
      </c>
      <c r="CO793" s="125" t="str">
        <f>IF($C793="","",COUNTIFS(Con_ve!$C$6:$C$1005,$C793,Con_ve!$Q$6:$Q$1005,Cad_cl!CO$5))</f>
        <v/>
      </c>
      <c r="CP793" s="125" t="str">
        <f>IF($C793="","",COUNTIFS(Con_ve!$C$6:$C$1005,$C793,Con_ve!$Q$6:$Q$1005,Cad_cl!CP$5))</f>
        <v/>
      </c>
      <c r="CQ793" s="125" t="str">
        <f>IF($C793="","",COUNTIFS(Con_ve!$C$6:$C$1005,$C793,Con_ve!$Q$6:$Q$1005,Cad_cl!CQ$5))</f>
        <v/>
      </c>
      <c r="CR793" s="125">
        <f t="shared" si="38"/>
        <v>0</v>
      </c>
    </row>
    <row r="794" spans="3:96" ht="30" customHeight="1">
      <c r="C794" s="153"/>
      <c r="D794" s="153"/>
      <c r="E794" s="154"/>
      <c r="F794" s="153"/>
      <c r="G794" s="155"/>
      <c r="H794" s="153"/>
      <c r="I794" s="153"/>
      <c r="J794" s="132" t="s">
        <v>309</v>
      </c>
      <c r="K794" s="133" t="s">
        <v>309</v>
      </c>
      <c r="L794" s="153"/>
      <c r="M794" s="153"/>
      <c r="N794" s="153"/>
      <c r="O794" s="153"/>
      <c r="P794" s="153"/>
      <c r="Q794" s="153"/>
      <c r="AP794" s="134" t="str">
        <f>IF(ISERR(IF($C794="","",SUMIFS(Con_ve!$F$6:$F$1005,Con_ve!$C$6:$C$1005,$C794,Con_ve!$I$6:$I$1005,"Fechada",Con_ve!$Q$6:$Q$1005,Cad_cl!AP$5))),"",IF($C794="","",SUMIFS(Con_ve!$F$6:$F$1005,Con_ve!$C$6:$C$1005,$C794,Con_ve!$I$6:$I$1005,"Fechada",Con_ve!$Q$6:$Q$1005,Cad_cl!AP$5)))</f>
        <v/>
      </c>
      <c r="AQ794" s="134" t="str">
        <f>IF(ISERR(IF($C794="","",SUMIFS(Con_ve!$F$6:$F$1005,Con_ve!$C$6:$C$1005,$C794,Con_ve!$I$6:$I$1005,"Fechada",Con_ve!$Q$6:$Q$1005,Cad_cl!AQ$5))),"",IF($C794="","",SUMIFS(Con_ve!$F$6:$F$1005,Con_ve!$C$6:$C$1005,$C794,Con_ve!$I$6:$I$1005,"Fechada",Con_ve!$Q$6:$Q$1005,Cad_cl!AQ$5)))</f>
        <v/>
      </c>
      <c r="AR794" s="134" t="str">
        <f>IF(ISERR(IF($C794="","",SUMIFS(Con_ve!$F$6:$F$1005,Con_ve!$C$6:$C$1005,$C794,Con_ve!$I$6:$I$1005,"Fechada",Con_ve!$Q$6:$Q$1005,Cad_cl!AR$5))),"",IF($C794="","",SUMIFS(Con_ve!$F$6:$F$1005,Con_ve!$C$6:$C$1005,$C794,Con_ve!$I$6:$I$1005,"Fechada",Con_ve!$Q$6:$Q$1005,Cad_cl!AR$5)))</f>
        <v/>
      </c>
      <c r="AS794" s="134" t="str">
        <f>IF(ISERR(IF($C794="","",SUMIFS(Con_ve!$F$6:$F$1005,Con_ve!$C$6:$C$1005,$C794,Con_ve!$I$6:$I$1005,"Fechada",Con_ve!$Q$6:$Q$1005,Cad_cl!AS$5))),"",IF($C794="","",SUMIFS(Con_ve!$F$6:$F$1005,Con_ve!$C$6:$C$1005,$C794,Con_ve!$I$6:$I$1005,"Fechada",Con_ve!$Q$6:$Q$1005,Cad_cl!AS$5)))</f>
        <v/>
      </c>
      <c r="AT794" s="134" t="str">
        <f>IF(ISERR(IF($C794="","",SUMIFS(Con_ve!$F$6:$F$1005,Con_ve!$C$6:$C$1005,$C794,Con_ve!$I$6:$I$1005,"Fechada",Con_ve!$Q$6:$Q$1005,Cad_cl!AT$5))),"",IF($C794="","",SUMIFS(Con_ve!$F$6:$F$1005,Con_ve!$C$6:$C$1005,$C794,Con_ve!$I$6:$I$1005,"Fechada",Con_ve!$Q$6:$Q$1005,Cad_cl!AT$5)))</f>
        <v/>
      </c>
      <c r="AU794" s="134" t="str">
        <f>IF(ISERR(IF($C794="","",SUMIFS(Con_ve!$F$6:$F$1005,Con_ve!$C$6:$C$1005,$C794,Con_ve!$I$6:$I$1005,"Fechada",Con_ve!$Q$6:$Q$1005,Cad_cl!AU$5))),"",IF($C794="","",SUMIFS(Con_ve!$F$6:$F$1005,Con_ve!$C$6:$C$1005,$C794,Con_ve!$I$6:$I$1005,"Fechada",Con_ve!$Q$6:$Q$1005,Cad_cl!AU$5)))</f>
        <v/>
      </c>
      <c r="AV794" s="134" t="str">
        <f>IF(ISERR(IF($C794="","",SUMIFS(Con_ve!$F$6:$F$1005,Con_ve!$C$6:$C$1005,$C794,Con_ve!$I$6:$I$1005,"Fechada",Con_ve!$Q$6:$Q$1005,Cad_cl!AV$5))),"",IF($C794="","",SUMIFS(Con_ve!$F$6:$F$1005,Con_ve!$C$6:$C$1005,$C794,Con_ve!$I$6:$I$1005,"Fechada",Con_ve!$Q$6:$Q$1005,Cad_cl!AV$5)))</f>
        <v/>
      </c>
      <c r="AW794" s="134" t="str">
        <f>IF(ISERR(IF($C794="","",SUMIFS(Con_ve!$F$6:$F$1005,Con_ve!$C$6:$C$1005,$C794,Con_ve!$I$6:$I$1005,"Fechada",Con_ve!$Q$6:$Q$1005,Cad_cl!AW$5))),"",IF($C794="","",SUMIFS(Con_ve!$F$6:$F$1005,Con_ve!$C$6:$C$1005,$C794,Con_ve!$I$6:$I$1005,"Fechada",Con_ve!$Q$6:$Q$1005,Cad_cl!AW$5)))</f>
        <v/>
      </c>
      <c r="AX794" s="134" t="str">
        <f>IF(ISERR(IF($C794="","",SUMIFS(Con_ve!$F$6:$F$1005,Con_ve!$C$6:$C$1005,$C794,Con_ve!$I$6:$I$1005,"Fechada",Con_ve!$Q$6:$Q$1005,Cad_cl!AX$5))),"",IF($C794="","",SUMIFS(Con_ve!$F$6:$F$1005,Con_ve!$C$6:$C$1005,$C794,Con_ve!$I$6:$I$1005,"Fechada",Con_ve!$Q$6:$Q$1005,Cad_cl!AX$5)))</f>
        <v/>
      </c>
      <c r="AY794" s="134" t="str">
        <f>IF(ISERR(IF($C794="","",SUMIFS(Con_ve!$F$6:$F$1005,Con_ve!$C$6:$C$1005,$C794,Con_ve!$I$6:$I$1005,"Fechada",Con_ve!$Q$6:$Q$1005,Cad_cl!AY$5))),"",IF($C794="","",SUMIFS(Con_ve!$F$6:$F$1005,Con_ve!$C$6:$C$1005,$C794,Con_ve!$I$6:$I$1005,"Fechada",Con_ve!$Q$6:$Q$1005,Cad_cl!AY$5)))</f>
        <v/>
      </c>
      <c r="AZ794" s="134" t="str">
        <f>IF(ISERR(IF($C794="","",SUMIFS(Con_ve!$F$6:$F$1005,Con_ve!$C$6:$C$1005,$C794,Con_ve!$I$6:$I$1005,"Fechada",Con_ve!$Q$6:$Q$1005,Cad_cl!AZ$5))),"",IF($C794="","",SUMIFS(Con_ve!$F$6:$F$1005,Con_ve!$C$6:$C$1005,$C794,Con_ve!$I$6:$I$1005,"Fechada",Con_ve!$Q$6:$Q$1005,Cad_cl!AZ$5)))</f>
        <v/>
      </c>
      <c r="BA794" s="134" t="str">
        <f>IF(ISERR(IF($C794="","",SUMIFS(Con_ve!$F$6:$F$1005,Con_ve!$C$6:$C$1005,$C794,Con_ve!$I$6:$I$1005,"Fechada",Con_ve!$Q$6:$Q$1005,Cad_cl!BA$5))),"",IF($C794="","",SUMIFS(Con_ve!$F$6:$F$1005,Con_ve!$C$6:$C$1005,$C794,Con_ve!$I$6:$I$1005,"Fechada",Con_ve!$Q$6:$Q$1005,Cad_cl!BA$5)))</f>
        <v/>
      </c>
      <c r="BB794" s="134">
        <f t="shared" si="36"/>
        <v>0</v>
      </c>
      <c r="BD794" s="134" t="str">
        <f>IF(ISERR(IF($C794="","",SUMIFS(Con_ve!$F$6:$F$1005,Con_ve!$C$6:$C$1005,$C794,Con_ve!$I$6:$I$1005,"Em negociação",Con_ve!$Q$6:$Q$1005,Cad_cl!BD$5))),"",IF($C794="","",SUMIFS(Con_ve!$F$6:$F$1005,Con_ve!$C$6:$C$1005,$C794,Con_ve!$I$6:$I$1005,"Em negociação",Con_ve!$Q$6:$Q$1005,Cad_cl!BD$5)))</f>
        <v/>
      </c>
      <c r="BE794" s="134" t="str">
        <f>IF(ISERR(IF($C794="","",SUMIFS(Con_ve!$F$6:$F$1005,Con_ve!$C$6:$C$1005,$C794,Con_ve!$I$6:$I$1005,"Em negociação",Con_ve!$Q$6:$Q$1005,Cad_cl!BE$5))),"",IF($C794="","",SUMIFS(Con_ve!$F$6:$F$1005,Con_ve!$C$6:$C$1005,$C794,Con_ve!$I$6:$I$1005,"Em negociação",Con_ve!$Q$6:$Q$1005,Cad_cl!BE$5)))</f>
        <v/>
      </c>
      <c r="BF794" s="134" t="str">
        <f>IF(ISERR(IF($C794="","",SUMIFS(Con_ve!$F$6:$F$1005,Con_ve!$C$6:$C$1005,$C794,Con_ve!$I$6:$I$1005,"Em negociação",Con_ve!$Q$6:$Q$1005,Cad_cl!BF$5))),"",IF($C794="","",SUMIFS(Con_ve!$F$6:$F$1005,Con_ve!$C$6:$C$1005,$C794,Con_ve!$I$6:$I$1005,"Em negociação",Con_ve!$Q$6:$Q$1005,Cad_cl!BF$5)))</f>
        <v/>
      </c>
      <c r="BG794" s="134" t="str">
        <f>IF(ISERR(IF($C794="","",SUMIFS(Con_ve!$F$6:$F$1005,Con_ve!$C$6:$C$1005,$C794,Con_ve!$I$6:$I$1005,"Em negociação",Con_ve!$Q$6:$Q$1005,Cad_cl!BG$5))),"",IF($C794="","",SUMIFS(Con_ve!$F$6:$F$1005,Con_ve!$C$6:$C$1005,$C794,Con_ve!$I$6:$I$1005,"Em negociação",Con_ve!$Q$6:$Q$1005,Cad_cl!BG$5)))</f>
        <v/>
      </c>
      <c r="BH794" s="134" t="str">
        <f>IF(ISERR(IF($C794="","",SUMIFS(Con_ve!$F$6:$F$1005,Con_ve!$C$6:$C$1005,$C794,Con_ve!$I$6:$I$1005,"Em negociação",Con_ve!$Q$6:$Q$1005,Cad_cl!BH$5))),"",IF($C794="","",SUMIFS(Con_ve!$F$6:$F$1005,Con_ve!$C$6:$C$1005,$C794,Con_ve!$I$6:$I$1005,"Em negociação",Con_ve!$Q$6:$Q$1005,Cad_cl!BH$5)))</f>
        <v/>
      </c>
      <c r="BI794" s="134" t="str">
        <f>IF(ISERR(IF($C794="","",SUMIFS(Con_ve!$F$6:$F$1005,Con_ve!$C$6:$C$1005,$C794,Con_ve!$I$6:$I$1005,"Em negociação",Con_ve!$Q$6:$Q$1005,Cad_cl!BI$5))),"",IF($C794="","",SUMIFS(Con_ve!$F$6:$F$1005,Con_ve!$C$6:$C$1005,$C794,Con_ve!$I$6:$I$1005,"Em negociação",Con_ve!$Q$6:$Q$1005,Cad_cl!BI$5)))</f>
        <v/>
      </c>
      <c r="BJ794" s="134" t="str">
        <f>IF(ISERR(IF($C794="","",SUMIFS(Con_ve!$F$6:$F$1005,Con_ve!$C$6:$C$1005,$C794,Con_ve!$I$6:$I$1005,"Em negociação",Con_ve!$Q$6:$Q$1005,Cad_cl!BJ$5))),"",IF($C794="","",SUMIFS(Con_ve!$F$6:$F$1005,Con_ve!$C$6:$C$1005,$C794,Con_ve!$I$6:$I$1005,"Em negociação",Con_ve!$Q$6:$Q$1005,Cad_cl!BJ$5)))</f>
        <v/>
      </c>
      <c r="BK794" s="134" t="str">
        <f>IF(ISERR(IF($C794="","",SUMIFS(Con_ve!$F$6:$F$1005,Con_ve!$C$6:$C$1005,$C794,Con_ve!$I$6:$I$1005,"Em negociação",Con_ve!$Q$6:$Q$1005,Cad_cl!BK$5))),"",IF($C794="","",SUMIFS(Con_ve!$F$6:$F$1005,Con_ve!$C$6:$C$1005,$C794,Con_ve!$I$6:$I$1005,"Em negociação",Con_ve!$Q$6:$Q$1005,Cad_cl!BK$5)))</f>
        <v/>
      </c>
      <c r="BL794" s="134" t="str">
        <f>IF(ISERR(IF($C794="","",SUMIFS(Con_ve!$F$6:$F$1005,Con_ve!$C$6:$C$1005,$C794,Con_ve!$I$6:$I$1005,"Em negociação",Con_ve!$Q$6:$Q$1005,Cad_cl!BL$5))),"",IF($C794="","",SUMIFS(Con_ve!$F$6:$F$1005,Con_ve!$C$6:$C$1005,$C794,Con_ve!$I$6:$I$1005,"Em negociação",Con_ve!$Q$6:$Q$1005,Cad_cl!BL$5)))</f>
        <v/>
      </c>
      <c r="BM794" s="134" t="str">
        <f>IF(ISERR(IF($C794="","",SUMIFS(Con_ve!$F$6:$F$1005,Con_ve!$C$6:$C$1005,$C794,Con_ve!$I$6:$I$1005,"Em negociação",Con_ve!$Q$6:$Q$1005,Cad_cl!BM$5))),"",IF($C794="","",SUMIFS(Con_ve!$F$6:$F$1005,Con_ve!$C$6:$C$1005,$C794,Con_ve!$I$6:$I$1005,"Em negociação",Con_ve!$Q$6:$Q$1005,Cad_cl!BM$5)))</f>
        <v/>
      </c>
      <c r="BN794" s="134" t="str">
        <f>IF(ISERR(IF($C794="","",SUMIFS(Con_ve!$F$6:$F$1005,Con_ve!$C$6:$C$1005,$C794,Con_ve!$I$6:$I$1005,"Em negociação",Con_ve!$Q$6:$Q$1005,Cad_cl!BN$5))),"",IF($C794="","",SUMIFS(Con_ve!$F$6:$F$1005,Con_ve!$C$6:$C$1005,$C794,Con_ve!$I$6:$I$1005,"Em negociação",Con_ve!$Q$6:$Q$1005,Cad_cl!BN$5)))</f>
        <v/>
      </c>
      <c r="BO794" s="134" t="str">
        <f>IF(ISERR(IF($C794="","",SUMIFS(Con_ve!$F$6:$F$1005,Con_ve!$C$6:$C$1005,$C794,Con_ve!$I$6:$I$1005,"Em negociação",Con_ve!$Q$6:$Q$1005,Cad_cl!BO$5))),"",IF($C794="","",SUMIFS(Con_ve!$F$6:$F$1005,Con_ve!$C$6:$C$1005,$C794,Con_ve!$I$6:$I$1005,"Em negociação",Con_ve!$Q$6:$Q$1005,Cad_cl!BO$5)))</f>
        <v/>
      </c>
      <c r="BP794" s="134">
        <f t="shared" si="37"/>
        <v>0</v>
      </c>
      <c r="BR794" s="125" t="str">
        <f>IF(ISERR(IF(AND($I794=Re_lo!$E$5,BR$5=VLOOKUP(Re_lo!$H$5,Re_lo!$N$5:$O$16,2,0)),AP794,"")),"",IF(AND($I794=Re_lo!$E$5,BR$5=VLOOKUP(Re_lo!$H$5,Re_lo!$N$5:$O$16,2,0)),AP794,""))</f>
        <v/>
      </c>
      <c r="BS794" s="125" t="str">
        <f>IF(ISERR(IF(AND($I794=Re_lo!$E$5,BS$5=VLOOKUP(Re_lo!$H$5,Re_lo!$N$5:$O$16,2,0)),AQ794,"")),"",IF(AND($I794=Re_lo!$E$5,BS$5=VLOOKUP(Re_lo!$H$5,Re_lo!$N$5:$O$16,2,0)),AQ794,""))</f>
        <v/>
      </c>
      <c r="BT794" s="125" t="str">
        <f>IF(ISERR(IF(AND($I794=Re_lo!$E$5,BT$5=VLOOKUP(Re_lo!$H$5,Re_lo!$N$5:$O$16,2,0)),AR794,"")),"",IF(AND($I794=Re_lo!$E$5,BT$5=VLOOKUP(Re_lo!$H$5,Re_lo!$N$5:$O$16,2,0)),AR794,""))</f>
        <v/>
      </c>
      <c r="BU794" s="125" t="str">
        <f>IF(ISERR(IF(AND($I794=Re_lo!$E$5,BU$5=VLOOKUP(Re_lo!$H$5,Re_lo!$N$5:$O$16,2,0)),AS794,"")),"",IF(AND($I794=Re_lo!$E$5,BU$5=VLOOKUP(Re_lo!$H$5,Re_lo!$N$5:$O$16,2,0)),AS794,""))</f>
        <v/>
      </c>
      <c r="BV794" s="125" t="str">
        <f>IF(ISERR(IF(AND($I794=Re_lo!$E$5,BV$5=VLOOKUP(Re_lo!$H$5,Re_lo!$N$5:$O$16,2,0)),AT794,"")),"",IF(AND($I794=Re_lo!$E$5,BV$5=VLOOKUP(Re_lo!$H$5,Re_lo!$N$5:$O$16,2,0)),AT794,""))</f>
        <v/>
      </c>
      <c r="BW794" s="125" t="str">
        <f>IF(ISERR(IF(AND($I794=Re_lo!$E$5,BW$5=VLOOKUP(Re_lo!$H$5,Re_lo!$N$5:$O$16,2,0)),AU794,"")),"",IF(AND($I794=Re_lo!$E$5,BW$5=VLOOKUP(Re_lo!$H$5,Re_lo!$N$5:$O$16,2,0)),AU794,""))</f>
        <v/>
      </c>
      <c r="BX794" s="125" t="str">
        <f>IF(ISERR(IF(AND($I794=Re_lo!$E$5,BX$5=VLOOKUP(Re_lo!$H$5,Re_lo!$N$5:$O$16,2,0)),AV794,"")),"",IF(AND($I794=Re_lo!$E$5,BX$5=VLOOKUP(Re_lo!$H$5,Re_lo!$N$5:$O$16,2,0)),AV794,""))</f>
        <v/>
      </c>
      <c r="BY794" s="125" t="str">
        <f>IF(ISERR(IF(AND($I794=Re_lo!$E$5,BY$5=VLOOKUP(Re_lo!$H$5,Re_lo!$N$5:$O$16,2,0)),AW794,"")),"",IF(AND($I794=Re_lo!$E$5,BY$5=VLOOKUP(Re_lo!$H$5,Re_lo!$N$5:$O$16,2,0)),AW794,""))</f>
        <v/>
      </c>
      <c r="BZ794" s="125" t="str">
        <f>IF(ISERR(IF(AND($I794=Re_lo!$E$5,BZ$5=VLOOKUP(Re_lo!$H$5,Re_lo!$N$5:$O$16,2,0)),AX794,"")),"",IF(AND($I794=Re_lo!$E$5,BZ$5=VLOOKUP(Re_lo!$H$5,Re_lo!$N$5:$O$16,2,0)),AX794,""))</f>
        <v/>
      </c>
      <c r="CA794" s="125" t="str">
        <f>IF(ISERR(IF(AND($I794=Re_lo!$E$5,CA$5=VLOOKUP(Re_lo!$H$5,Re_lo!$N$5:$O$16,2,0)),AY794,"")),"",IF(AND($I794=Re_lo!$E$5,CA$5=VLOOKUP(Re_lo!$H$5,Re_lo!$N$5:$O$16,2,0)),AY794,""))</f>
        <v/>
      </c>
      <c r="CB794" s="125" t="str">
        <f>IF(ISERR(IF(AND($I794=Re_lo!$E$5,CB$5=VLOOKUP(Re_lo!$H$5,Re_lo!$N$5:$O$16,2,0)),AZ794,"")),"",IF(AND($I794=Re_lo!$E$5,CB$5=VLOOKUP(Re_lo!$H$5,Re_lo!$N$5:$O$16,2,0)),AZ794,""))</f>
        <v/>
      </c>
      <c r="CC794" s="125" t="str">
        <f>IF(ISERR(IF(AND($I794=Re_lo!$E$5,CC$5=VLOOKUP(Re_lo!$H$5,Re_lo!$N$5:$O$16,2,0)),BA794,"")),"",IF(AND($I794=Re_lo!$E$5,CC$5=VLOOKUP(Re_lo!$H$5,Re_lo!$N$5:$O$16,2,0)),BA794,""))</f>
        <v/>
      </c>
      <c r="CD794" s="125" t="str">
        <f>IF(ISERR(IF(AND($I794=Re_lo!$E$5,CD$5=VLOOKUP(Re_lo!$H$5,Re_lo!$N$5:$O$16,2,0)),BB794,"")),"",IF(AND($I794=Re_lo!$E$5,CD$5=VLOOKUP(Re_lo!$H$5,Re_lo!$N$5:$O$16,2,0)),BB794,""))</f>
        <v/>
      </c>
      <c r="CF794" s="125" t="str">
        <f>IF($C794="","",COUNTIFS(Con_ve!$C$6:$C$1005,$C794,Con_ve!$Q$6:$Q$1005,Cad_cl!CF$5))</f>
        <v/>
      </c>
      <c r="CG794" s="125" t="str">
        <f>IF($C794="","",COUNTIFS(Con_ve!$C$6:$C$1005,$C794,Con_ve!$Q$6:$Q$1005,Cad_cl!CG$5))</f>
        <v/>
      </c>
      <c r="CH794" s="125" t="str">
        <f>IF($C794="","",COUNTIFS(Con_ve!$C$6:$C$1005,$C794,Con_ve!$Q$6:$Q$1005,Cad_cl!CH$5))</f>
        <v/>
      </c>
      <c r="CI794" s="125" t="str">
        <f>IF($C794="","",COUNTIFS(Con_ve!$C$6:$C$1005,$C794,Con_ve!$Q$6:$Q$1005,Cad_cl!CI$5))</f>
        <v/>
      </c>
      <c r="CJ794" s="125" t="str">
        <f>IF($C794="","",COUNTIFS(Con_ve!$C$6:$C$1005,$C794,Con_ve!$Q$6:$Q$1005,Cad_cl!CJ$5))</f>
        <v/>
      </c>
      <c r="CK794" s="125" t="str">
        <f>IF($C794="","",COUNTIFS(Con_ve!$C$6:$C$1005,$C794,Con_ve!$Q$6:$Q$1005,Cad_cl!CK$5))</f>
        <v/>
      </c>
      <c r="CL794" s="125" t="str">
        <f>IF($C794="","",COUNTIFS(Con_ve!$C$6:$C$1005,$C794,Con_ve!$Q$6:$Q$1005,Cad_cl!CL$5))</f>
        <v/>
      </c>
      <c r="CM794" s="125" t="str">
        <f>IF($C794="","",COUNTIFS(Con_ve!$C$6:$C$1005,$C794,Con_ve!$Q$6:$Q$1005,Cad_cl!CM$5))</f>
        <v/>
      </c>
      <c r="CN794" s="125" t="str">
        <f>IF($C794="","",COUNTIFS(Con_ve!$C$6:$C$1005,$C794,Con_ve!$Q$6:$Q$1005,Cad_cl!CN$5))</f>
        <v/>
      </c>
      <c r="CO794" s="125" t="str">
        <f>IF($C794="","",COUNTIFS(Con_ve!$C$6:$C$1005,$C794,Con_ve!$Q$6:$Q$1005,Cad_cl!CO$5))</f>
        <v/>
      </c>
      <c r="CP794" s="125" t="str">
        <f>IF($C794="","",COUNTIFS(Con_ve!$C$6:$C$1005,$C794,Con_ve!$Q$6:$Q$1005,Cad_cl!CP$5))</f>
        <v/>
      </c>
      <c r="CQ794" s="125" t="str">
        <f>IF($C794="","",COUNTIFS(Con_ve!$C$6:$C$1005,$C794,Con_ve!$Q$6:$Q$1005,Cad_cl!CQ$5))</f>
        <v/>
      </c>
      <c r="CR794" s="125">
        <f t="shared" si="38"/>
        <v>0</v>
      </c>
    </row>
    <row r="795" spans="3:96" ht="30" customHeight="1">
      <c r="C795" s="153"/>
      <c r="D795" s="153"/>
      <c r="E795" s="154"/>
      <c r="F795" s="153"/>
      <c r="G795" s="155"/>
      <c r="H795" s="153"/>
      <c r="I795" s="153"/>
      <c r="J795" s="132" t="s">
        <v>309</v>
      </c>
      <c r="K795" s="133" t="s">
        <v>309</v>
      </c>
      <c r="L795" s="153"/>
      <c r="M795" s="153"/>
      <c r="N795" s="153"/>
      <c r="O795" s="153"/>
      <c r="P795" s="153"/>
      <c r="Q795" s="153"/>
      <c r="AP795" s="134" t="str">
        <f>IF(ISERR(IF($C795="","",SUMIFS(Con_ve!$F$6:$F$1005,Con_ve!$C$6:$C$1005,$C795,Con_ve!$I$6:$I$1005,"Fechada",Con_ve!$Q$6:$Q$1005,Cad_cl!AP$5))),"",IF($C795="","",SUMIFS(Con_ve!$F$6:$F$1005,Con_ve!$C$6:$C$1005,$C795,Con_ve!$I$6:$I$1005,"Fechada",Con_ve!$Q$6:$Q$1005,Cad_cl!AP$5)))</f>
        <v/>
      </c>
      <c r="AQ795" s="134" t="str">
        <f>IF(ISERR(IF($C795="","",SUMIFS(Con_ve!$F$6:$F$1005,Con_ve!$C$6:$C$1005,$C795,Con_ve!$I$6:$I$1005,"Fechada",Con_ve!$Q$6:$Q$1005,Cad_cl!AQ$5))),"",IF($C795="","",SUMIFS(Con_ve!$F$6:$F$1005,Con_ve!$C$6:$C$1005,$C795,Con_ve!$I$6:$I$1005,"Fechada",Con_ve!$Q$6:$Q$1005,Cad_cl!AQ$5)))</f>
        <v/>
      </c>
      <c r="AR795" s="134" t="str">
        <f>IF(ISERR(IF($C795="","",SUMIFS(Con_ve!$F$6:$F$1005,Con_ve!$C$6:$C$1005,$C795,Con_ve!$I$6:$I$1005,"Fechada",Con_ve!$Q$6:$Q$1005,Cad_cl!AR$5))),"",IF($C795="","",SUMIFS(Con_ve!$F$6:$F$1005,Con_ve!$C$6:$C$1005,$C795,Con_ve!$I$6:$I$1005,"Fechada",Con_ve!$Q$6:$Q$1005,Cad_cl!AR$5)))</f>
        <v/>
      </c>
      <c r="AS795" s="134" t="str">
        <f>IF(ISERR(IF($C795="","",SUMIFS(Con_ve!$F$6:$F$1005,Con_ve!$C$6:$C$1005,$C795,Con_ve!$I$6:$I$1005,"Fechada",Con_ve!$Q$6:$Q$1005,Cad_cl!AS$5))),"",IF($C795="","",SUMIFS(Con_ve!$F$6:$F$1005,Con_ve!$C$6:$C$1005,$C795,Con_ve!$I$6:$I$1005,"Fechada",Con_ve!$Q$6:$Q$1005,Cad_cl!AS$5)))</f>
        <v/>
      </c>
      <c r="AT795" s="134" t="str">
        <f>IF(ISERR(IF($C795="","",SUMIFS(Con_ve!$F$6:$F$1005,Con_ve!$C$6:$C$1005,$C795,Con_ve!$I$6:$I$1005,"Fechada",Con_ve!$Q$6:$Q$1005,Cad_cl!AT$5))),"",IF($C795="","",SUMIFS(Con_ve!$F$6:$F$1005,Con_ve!$C$6:$C$1005,$C795,Con_ve!$I$6:$I$1005,"Fechada",Con_ve!$Q$6:$Q$1005,Cad_cl!AT$5)))</f>
        <v/>
      </c>
      <c r="AU795" s="134" t="str">
        <f>IF(ISERR(IF($C795="","",SUMIFS(Con_ve!$F$6:$F$1005,Con_ve!$C$6:$C$1005,$C795,Con_ve!$I$6:$I$1005,"Fechada",Con_ve!$Q$6:$Q$1005,Cad_cl!AU$5))),"",IF($C795="","",SUMIFS(Con_ve!$F$6:$F$1005,Con_ve!$C$6:$C$1005,$C795,Con_ve!$I$6:$I$1005,"Fechada",Con_ve!$Q$6:$Q$1005,Cad_cl!AU$5)))</f>
        <v/>
      </c>
      <c r="AV795" s="134" t="str">
        <f>IF(ISERR(IF($C795="","",SUMIFS(Con_ve!$F$6:$F$1005,Con_ve!$C$6:$C$1005,$C795,Con_ve!$I$6:$I$1005,"Fechada",Con_ve!$Q$6:$Q$1005,Cad_cl!AV$5))),"",IF($C795="","",SUMIFS(Con_ve!$F$6:$F$1005,Con_ve!$C$6:$C$1005,$C795,Con_ve!$I$6:$I$1005,"Fechada",Con_ve!$Q$6:$Q$1005,Cad_cl!AV$5)))</f>
        <v/>
      </c>
      <c r="AW795" s="134" t="str">
        <f>IF(ISERR(IF($C795="","",SUMIFS(Con_ve!$F$6:$F$1005,Con_ve!$C$6:$C$1005,$C795,Con_ve!$I$6:$I$1005,"Fechada",Con_ve!$Q$6:$Q$1005,Cad_cl!AW$5))),"",IF($C795="","",SUMIFS(Con_ve!$F$6:$F$1005,Con_ve!$C$6:$C$1005,$C795,Con_ve!$I$6:$I$1005,"Fechada",Con_ve!$Q$6:$Q$1005,Cad_cl!AW$5)))</f>
        <v/>
      </c>
      <c r="AX795" s="134" t="str">
        <f>IF(ISERR(IF($C795="","",SUMIFS(Con_ve!$F$6:$F$1005,Con_ve!$C$6:$C$1005,$C795,Con_ve!$I$6:$I$1005,"Fechada",Con_ve!$Q$6:$Q$1005,Cad_cl!AX$5))),"",IF($C795="","",SUMIFS(Con_ve!$F$6:$F$1005,Con_ve!$C$6:$C$1005,$C795,Con_ve!$I$6:$I$1005,"Fechada",Con_ve!$Q$6:$Q$1005,Cad_cl!AX$5)))</f>
        <v/>
      </c>
      <c r="AY795" s="134" t="str">
        <f>IF(ISERR(IF($C795="","",SUMIFS(Con_ve!$F$6:$F$1005,Con_ve!$C$6:$C$1005,$C795,Con_ve!$I$6:$I$1005,"Fechada",Con_ve!$Q$6:$Q$1005,Cad_cl!AY$5))),"",IF($C795="","",SUMIFS(Con_ve!$F$6:$F$1005,Con_ve!$C$6:$C$1005,$C795,Con_ve!$I$6:$I$1005,"Fechada",Con_ve!$Q$6:$Q$1005,Cad_cl!AY$5)))</f>
        <v/>
      </c>
      <c r="AZ795" s="134" t="str">
        <f>IF(ISERR(IF($C795="","",SUMIFS(Con_ve!$F$6:$F$1005,Con_ve!$C$6:$C$1005,$C795,Con_ve!$I$6:$I$1005,"Fechada",Con_ve!$Q$6:$Q$1005,Cad_cl!AZ$5))),"",IF($C795="","",SUMIFS(Con_ve!$F$6:$F$1005,Con_ve!$C$6:$C$1005,$C795,Con_ve!$I$6:$I$1005,"Fechada",Con_ve!$Q$6:$Q$1005,Cad_cl!AZ$5)))</f>
        <v/>
      </c>
      <c r="BA795" s="134" t="str">
        <f>IF(ISERR(IF($C795="","",SUMIFS(Con_ve!$F$6:$F$1005,Con_ve!$C$6:$C$1005,$C795,Con_ve!$I$6:$I$1005,"Fechada",Con_ve!$Q$6:$Q$1005,Cad_cl!BA$5))),"",IF($C795="","",SUMIFS(Con_ve!$F$6:$F$1005,Con_ve!$C$6:$C$1005,$C795,Con_ve!$I$6:$I$1005,"Fechada",Con_ve!$Q$6:$Q$1005,Cad_cl!BA$5)))</f>
        <v/>
      </c>
      <c r="BB795" s="134">
        <f t="shared" si="36"/>
        <v>0</v>
      </c>
      <c r="BD795" s="134" t="str">
        <f>IF(ISERR(IF($C795="","",SUMIFS(Con_ve!$F$6:$F$1005,Con_ve!$C$6:$C$1005,$C795,Con_ve!$I$6:$I$1005,"Em negociação",Con_ve!$Q$6:$Q$1005,Cad_cl!BD$5))),"",IF($C795="","",SUMIFS(Con_ve!$F$6:$F$1005,Con_ve!$C$6:$C$1005,$C795,Con_ve!$I$6:$I$1005,"Em negociação",Con_ve!$Q$6:$Q$1005,Cad_cl!BD$5)))</f>
        <v/>
      </c>
      <c r="BE795" s="134" t="str">
        <f>IF(ISERR(IF($C795="","",SUMIFS(Con_ve!$F$6:$F$1005,Con_ve!$C$6:$C$1005,$C795,Con_ve!$I$6:$I$1005,"Em negociação",Con_ve!$Q$6:$Q$1005,Cad_cl!BE$5))),"",IF($C795="","",SUMIFS(Con_ve!$F$6:$F$1005,Con_ve!$C$6:$C$1005,$C795,Con_ve!$I$6:$I$1005,"Em negociação",Con_ve!$Q$6:$Q$1005,Cad_cl!BE$5)))</f>
        <v/>
      </c>
      <c r="BF795" s="134" t="str">
        <f>IF(ISERR(IF($C795="","",SUMIFS(Con_ve!$F$6:$F$1005,Con_ve!$C$6:$C$1005,$C795,Con_ve!$I$6:$I$1005,"Em negociação",Con_ve!$Q$6:$Q$1005,Cad_cl!BF$5))),"",IF($C795="","",SUMIFS(Con_ve!$F$6:$F$1005,Con_ve!$C$6:$C$1005,$C795,Con_ve!$I$6:$I$1005,"Em negociação",Con_ve!$Q$6:$Q$1005,Cad_cl!BF$5)))</f>
        <v/>
      </c>
      <c r="BG795" s="134" t="str">
        <f>IF(ISERR(IF($C795="","",SUMIFS(Con_ve!$F$6:$F$1005,Con_ve!$C$6:$C$1005,$C795,Con_ve!$I$6:$I$1005,"Em negociação",Con_ve!$Q$6:$Q$1005,Cad_cl!BG$5))),"",IF($C795="","",SUMIFS(Con_ve!$F$6:$F$1005,Con_ve!$C$6:$C$1005,$C795,Con_ve!$I$6:$I$1005,"Em negociação",Con_ve!$Q$6:$Q$1005,Cad_cl!BG$5)))</f>
        <v/>
      </c>
      <c r="BH795" s="134" t="str">
        <f>IF(ISERR(IF($C795="","",SUMIFS(Con_ve!$F$6:$F$1005,Con_ve!$C$6:$C$1005,$C795,Con_ve!$I$6:$I$1005,"Em negociação",Con_ve!$Q$6:$Q$1005,Cad_cl!BH$5))),"",IF($C795="","",SUMIFS(Con_ve!$F$6:$F$1005,Con_ve!$C$6:$C$1005,$C795,Con_ve!$I$6:$I$1005,"Em negociação",Con_ve!$Q$6:$Q$1005,Cad_cl!BH$5)))</f>
        <v/>
      </c>
      <c r="BI795" s="134" t="str">
        <f>IF(ISERR(IF($C795="","",SUMIFS(Con_ve!$F$6:$F$1005,Con_ve!$C$6:$C$1005,$C795,Con_ve!$I$6:$I$1005,"Em negociação",Con_ve!$Q$6:$Q$1005,Cad_cl!BI$5))),"",IF($C795="","",SUMIFS(Con_ve!$F$6:$F$1005,Con_ve!$C$6:$C$1005,$C795,Con_ve!$I$6:$I$1005,"Em negociação",Con_ve!$Q$6:$Q$1005,Cad_cl!BI$5)))</f>
        <v/>
      </c>
      <c r="BJ795" s="134" t="str">
        <f>IF(ISERR(IF($C795="","",SUMIFS(Con_ve!$F$6:$F$1005,Con_ve!$C$6:$C$1005,$C795,Con_ve!$I$6:$I$1005,"Em negociação",Con_ve!$Q$6:$Q$1005,Cad_cl!BJ$5))),"",IF($C795="","",SUMIFS(Con_ve!$F$6:$F$1005,Con_ve!$C$6:$C$1005,$C795,Con_ve!$I$6:$I$1005,"Em negociação",Con_ve!$Q$6:$Q$1005,Cad_cl!BJ$5)))</f>
        <v/>
      </c>
      <c r="BK795" s="134" t="str">
        <f>IF(ISERR(IF($C795="","",SUMIFS(Con_ve!$F$6:$F$1005,Con_ve!$C$6:$C$1005,$C795,Con_ve!$I$6:$I$1005,"Em negociação",Con_ve!$Q$6:$Q$1005,Cad_cl!BK$5))),"",IF($C795="","",SUMIFS(Con_ve!$F$6:$F$1005,Con_ve!$C$6:$C$1005,$C795,Con_ve!$I$6:$I$1005,"Em negociação",Con_ve!$Q$6:$Q$1005,Cad_cl!BK$5)))</f>
        <v/>
      </c>
      <c r="BL795" s="134" t="str">
        <f>IF(ISERR(IF($C795="","",SUMIFS(Con_ve!$F$6:$F$1005,Con_ve!$C$6:$C$1005,$C795,Con_ve!$I$6:$I$1005,"Em negociação",Con_ve!$Q$6:$Q$1005,Cad_cl!BL$5))),"",IF($C795="","",SUMIFS(Con_ve!$F$6:$F$1005,Con_ve!$C$6:$C$1005,$C795,Con_ve!$I$6:$I$1005,"Em negociação",Con_ve!$Q$6:$Q$1005,Cad_cl!BL$5)))</f>
        <v/>
      </c>
      <c r="BM795" s="134" t="str">
        <f>IF(ISERR(IF($C795="","",SUMIFS(Con_ve!$F$6:$F$1005,Con_ve!$C$6:$C$1005,$C795,Con_ve!$I$6:$I$1005,"Em negociação",Con_ve!$Q$6:$Q$1005,Cad_cl!BM$5))),"",IF($C795="","",SUMIFS(Con_ve!$F$6:$F$1005,Con_ve!$C$6:$C$1005,$C795,Con_ve!$I$6:$I$1005,"Em negociação",Con_ve!$Q$6:$Q$1005,Cad_cl!BM$5)))</f>
        <v/>
      </c>
      <c r="BN795" s="134" t="str">
        <f>IF(ISERR(IF($C795="","",SUMIFS(Con_ve!$F$6:$F$1005,Con_ve!$C$6:$C$1005,$C795,Con_ve!$I$6:$I$1005,"Em negociação",Con_ve!$Q$6:$Q$1005,Cad_cl!BN$5))),"",IF($C795="","",SUMIFS(Con_ve!$F$6:$F$1005,Con_ve!$C$6:$C$1005,$C795,Con_ve!$I$6:$I$1005,"Em negociação",Con_ve!$Q$6:$Q$1005,Cad_cl!BN$5)))</f>
        <v/>
      </c>
      <c r="BO795" s="134" t="str">
        <f>IF(ISERR(IF($C795="","",SUMIFS(Con_ve!$F$6:$F$1005,Con_ve!$C$6:$C$1005,$C795,Con_ve!$I$6:$I$1005,"Em negociação",Con_ve!$Q$6:$Q$1005,Cad_cl!BO$5))),"",IF($C795="","",SUMIFS(Con_ve!$F$6:$F$1005,Con_ve!$C$6:$C$1005,$C795,Con_ve!$I$6:$I$1005,"Em negociação",Con_ve!$Q$6:$Q$1005,Cad_cl!BO$5)))</f>
        <v/>
      </c>
      <c r="BP795" s="134">
        <f t="shared" si="37"/>
        <v>0</v>
      </c>
      <c r="BR795" s="125" t="str">
        <f>IF(ISERR(IF(AND($I795=Re_lo!$E$5,BR$5=VLOOKUP(Re_lo!$H$5,Re_lo!$N$5:$O$16,2,0)),AP795,"")),"",IF(AND($I795=Re_lo!$E$5,BR$5=VLOOKUP(Re_lo!$H$5,Re_lo!$N$5:$O$16,2,0)),AP795,""))</f>
        <v/>
      </c>
      <c r="BS795" s="125" t="str">
        <f>IF(ISERR(IF(AND($I795=Re_lo!$E$5,BS$5=VLOOKUP(Re_lo!$H$5,Re_lo!$N$5:$O$16,2,0)),AQ795,"")),"",IF(AND($I795=Re_lo!$E$5,BS$5=VLOOKUP(Re_lo!$H$5,Re_lo!$N$5:$O$16,2,0)),AQ795,""))</f>
        <v/>
      </c>
      <c r="BT795" s="125" t="str">
        <f>IF(ISERR(IF(AND($I795=Re_lo!$E$5,BT$5=VLOOKUP(Re_lo!$H$5,Re_lo!$N$5:$O$16,2,0)),AR795,"")),"",IF(AND($I795=Re_lo!$E$5,BT$5=VLOOKUP(Re_lo!$H$5,Re_lo!$N$5:$O$16,2,0)),AR795,""))</f>
        <v/>
      </c>
      <c r="BU795" s="125" t="str">
        <f>IF(ISERR(IF(AND($I795=Re_lo!$E$5,BU$5=VLOOKUP(Re_lo!$H$5,Re_lo!$N$5:$O$16,2,0)),AS795,"")),"",IF(AND($I795=Re_lo!$E$5,BU$5=VLOOKUP(Re_lo!$H$5,Re_lo!$N$5:$O$16,2,0)),AS795,""))</f>
        <v/>
      </c>
      <c r="BV795" s="125" t="str">
        <f>IF(ISERR(IF(AND($I795=Re_lo!$E$5,BV$5=VLOOKUP(Re_lo!$H$5,Re_lo!$N$5:$O$16,2,0)),AT795,"")),"",IF(AND($I795=Re_lo!$E$5,BV$5=VLOOKUP(Re_lo!$H$5,Re_lo!$N$5:$O$16,2,0)),AT795,""))</f>
        <v/>
      </c>
      <c r="BW795" s="125" t="str">
        <f>IF(ISERR(IF(AND($I795=Re_lo!$E$5,BW$5=VLOOKUP(Re_lo!$H$5,Re_lo!$N$5:$O$16,2,0)),AU795,"")),"",IF(AND($I795=Re_lo!$E$5,BW$5=VLOOKUP(Re_lo!$H$5,Re_lo!$N$5:$O$16,2,0)),AU795,""))</f>
        <v/>
      </c>
      <c r="BX795" s="125" t="str">
        <f>IF(ISERR(IF(AND($I795=Re_lo!$E$5,BX$5=VLOOKUP(Re_lo!$H$5,Re_lo!$N$5:$O$16,2,0)),AV795,"")),"",IF(AND($I795=Re_lo!$E$5,BX$5=VLOOKUP(Re_lo!$H$5,Re_lo!$N$5:$O$16,2,0)),AV795,""))</f>
        <v/>
      </c>
      <c r="BY795" s="125" t="str">
        <f>IF(ISERR(IF(AND($I795=Re_lo!$E$5,BY$5=VLOOKUP(Re_lo!$H$5,Re_lo!$N$5:$O$16,2,0)),AW795,"")),"",IF(AND($I795=Re_lo!$E$5,BY$5=VLOOKUP(Re_lo!$H$5,Re_lo!$N$5:$O$16,2,0)),AW795,""))</f>
        <v/>
      </c>
      <c r="BZ795" s="125" t="str">
        <f>IF(ISERR(IF(AND($I795=Re_lo!$E$5,BZ$5=VLOOKUP(Re_lo!$H$5,Re_lo!$N$5:$O$16,2,0)),AX795,"")),"",IF(AND($I795=Re_lo!$E$5,BZ$5=VLOOKUP(Re_lo!$H$5,Re_lo!$N$5:$O$16,2,0)),AX795,""))</f>
        <v/>
      </c>
      <c r="CA795" s="125" t="str">
        <f>IF(ISERR(IF(AND($I795=Re_lo!$E$5,CA$5=VLOOKUP(Re_lo!$H$5,Re_lo!$N$5:$O$16,2,0)),AY795,"")),"",IF(AND($I795=Re_lo!$E$5,CA$5=VLOOKUP(Re_lo!$H$5,Re_lo!$N$5:$O$16,2,0)),AY795,""))</f>
        <v/>
      </c>
      <c r="CB795" s="125" t="str">
        <f>IF(ISERR(IF(AND($I795=Re_lo!$E$5,CB$5=VLOOKUP(Re_lo!$H$5,Re_lo!$N$5:$O$16,2,0)),AZ795,"")),"",IF(AND($I795=Re_lo!$E$5,CB$5=VLOOKUP(Re_lo!$H$5,Re_lo!$N$5:$O$16,2,0)),AZ795,""))</f>
        <v/>
      </c>
      <c r="CC795" s="125" t="str">
        <f>IF(ISERR(IF(AND($I795=Re_lo!$E$5,CC$5=VLOOKUP(Re_lo!$H$5,Re_lo!$N$5:$O$16,2,0)),BA795,"")),"",IF(AND($I795=Re_lo!$E$5,CC$5=VLOOKUP(Re_lo!$H$5,Re_lo!$N$5:$O$16,2,0)),BA795,""))</f>
        <v/>
      </c>
      <c r="CD795" s="125" t="str">
        <f>IF(ISERR(IF(AND($I795=Re_lo!$E$5,CD$5=VLOOKUP(Re_lo!$H$5,Re_lo!$N$5:$O$16,2,0)),BB795,"")),"",IF(AND($I795=Re_lo!$E$5,CD$5=VLOOKUP(Re_lo!$H$5,Re_lo!$N$5:$O$16,2,0)),BB795,""))</f>
        <v/>
      </c>
      <c r="CF795" s="125" t="str">
        <f>IF($C795="","",COUNTIFS(Con_ve!$C$6:$C$1005,$C795,Con_ve!$Q$6:$Q$1005,Cad_cl!CF$5))</f>
        <v/>
      </c>
      <c r="CG795" s="125" t="str">
        <f>IF($C795="","",COUNTIFS(Con_ve!$C$6:$C$1005,$C795,Con_ve!$Q$6:$Q$1005,Cad_cl!CG$5))</f>
        <v/>
      </c>
      <c r="CH795" s="125" t="str">
        <f>IF($C795="","",COUNTIFS(Con_ve!$C$6:$C$1005,$C795,Con_ve!$Q$6:$Q$1005,Cad_cl!CH$5))</f>
        <v/>
      </c>
      <c r="CI795" s="125" t="str">
        <f>IF($C795="","",COUNTIFS(Con_ve!$C$6:$C$1005,$C795,Con_ve!$Q$6:$Q$1005,Cad_cl!CI$5))</f>
        <v/>
      </c>
      <c r="CJ795" s="125" t="str">
        <f>IF($C795="","",COUNTIFS(Con_ve!$C$6:$C$1005,$C795,Con_ve!$Q$6:$Q$1005,Cad_cl!CJ$5))</f>
        <v/>
      </c>
      <c r="CK795" s="125" t="str">
        <f>IF($C795="","",COUNTIFS(Con_ve!$C$6:$C$1005,$C795,Con_ve!$Q$6:$Q$1005,Cad_cl!CK$5))</f>
        <v/>
      </c>
      <c r="CL795" s="125" t="str">
        <f>IF($C795="","",COUNTIFS(Con_ve!$C$6:$C$1005,$C795,Con_ve!$Q$6:$Q$1005,Cad_cl!CL$5))</f>
        <v/>
      </c>
      <c r="CM795" s="125" t="str">
        <f>IF($C795="","",COUNTIFS(Con_ve!$C$6:$C$1005,$C795,Con_ve!$Q$6:$Q$1005,Cad_cl!CM$5))</f>
        <v/>
      </c>
      <c r="CN795" s="125" t="str">
        <f>IF($C795="","",COUNTIFS(Con_ve!$C$6:$C$1005,$C795,Con_ve!$Q$6:$Q$1005,Cad_cl!CN$5))</f>
        <v/>
      </c>
      <c r="CO795" s="125" t="str">
        <f>IF($C795="","",COUNTIFS(Con_ve!$C$6:$C$1005,$C795,Con_ve!$Q$6:$Q$1005,Cad_cl!CO$5))</f>
        <v/>
      </c>
      <c r="CP795" s="125" t="str">
        <f>IF($C795="","",COUNTIFS(Con_ve!$C$6:$C$1005,$C795,Con_ve!$Q$6:$Q$1005,Cad_cl!CP$5))</f>
        <v/>
      </c>
      <c r="CQ795" s="125" t="str">
        <f>IF($C795="","",COUNTIFS(Con_ve!$C$6:$C$1005,$C795,Con_ve!$Q$6:$Q$1005,Cad_cl!CQ$5))</f>
        <v/>
      </c>
      <c r="CR795" s="125">
        <f t="shared" si="38"/>
        <v>0</v>
      </c>
    </row>
    <row r="796" spans="3:96" ht="30" customHeight="1">
      <c r="C796" s="153"/>
      <c r="D796" s="153"/>
      <c r="E796" s="154"/>
      <c r="F796" s="153"/>
      <c r="G796" s="155"/>
      <c r="H796" s="153"/>
      <c r="I796" s="153"/>
      <c r="J796" s="132" t="s">
        <v>309</v>
      </c>
      <c r="K796" s="133" t="s">
        <v>309</v>
      </c>
      <c r="L796" s="153"/>
      <c r="M796" s="153"/>
      <c r="N796" s="153"/>
      <c r="O796" s="153"/>
      <c r="P796" s="153"/>
      <c r="Q796" s="153"/>
      <c r="AP796" s="134" t="str">
        <f>IF(ISERR(IF($C796="","",SUMIFS(Con_ve!$F$6:$F$1005,Con_ve!$C$6:$C$1005,$C796,Con_ve!$I$6:$I$1005,"Fechada",Con_ve!$Q$6:$Q$1005,Cad_cl!AP$5))),"",IF($C796="","",SUMIFS(Con_ve!$F$6:$F$1005,Con_ve!$C$6:$C$1005,$C796,Con_ve!$I$6:$I$1005,"Fechada",Con_ve!$Q$6:$Q$1005,Cad_cl!AP$5)))</f>
        <v/>
      </c>
      <c r="AQ796" s="134" t="str">
        <f>IF(ISERR(IF($C796="","",SUMIFS(Con_ve!$F$6:$F$1005,Con_ve!$C$6:$C$1005,$C796,Con_ve!$I$6:$I$1005,"Fechada",Con_ve!$Q$6:$Q$1005,Cad_cl!AQ$5))),"",IF($C796="","",SUMIFS(Con_ve!$F$6:$F$1005,Con_ve!$C$6:$C$1005,$C796,Con_ve!$I$6:$I$1005,"Fechada",Con_ve!$Q$6:$Q$1005,Cad_cl!AQ$5)))</f>
        <v/>
      </c>
      <c r="AR796" s="134" t="str">
        <f>IF(ISERR(IF($C796="","",SUMIFS(Con_ve!$F$6:$F$1005,Con_ve!$C$6:$C$1005,$C796,Con_ve!$I$6:$I$1005,"Fechada",Con_ve!$Q$6:$Q$1005,Cad_cl!AR$5))),"",IF($C796="","",SUMIFS(Con_ve!$F$6:$F$1005,Con_ve!$C$6:$C$1005,$C796,Con_ve!$I$6:$I$1005,"Fechada",Con_ve!$Q$6:$Q$1005,Cad_cl!AR$5)))</f>
        <v/>
      </c>
      <c r="AS796" s="134" t="str">
        <f>IF(ISERR(IF($C796="","",SUMIFS(Con_ve!$F$6:$F$1005,Con_ve!$C$6:$C$1005,$C796,Con_ve!$I$6:$I$1005,"Fechada",Con_ve!$Q$6:$Q$1005,Cad_cl!AS$5))),"",IF($C796="","",SUMIFS(Con_ve!$F$6:$F$1005,Con_ve!$C$6:$C$1005,$C796,Con_ve!$I$6:$I$1005,"Fechada",Con_ve!$Q$6:$Q$1005,Cad_cl!AS$5)))</f>
        <v/>
      </c>
      <c r="AT796" s="134" t="str">
        <f>IF(ISERR(IF($C796="","",SUMIFS(Con_ve!$F$6:$F$1005,Con_ve!$C$6:$C$1005,$C796,Con_ve!$I$6:$I$1005,"Fechada",Con_ve!$Q$6:$Q$1005,Cad_cl!AT$5))),"",IF($C796="","",SUMIFS(Con_ve!$F$6:$F$1005,Con_ve!$C$6:$C$1005,$C796,Con_ve!$I$6:$I$1005,"Fechada",Con_ve!$Q$6:$Q$1005,Cad_cl!AT$5)))</f>
        <v/>
      </c>
      <c r="AU796" s="134" t="str">
        <f>IF(ISERR(IF($C796="","",SUMIFS(Con_ve!$F$6:$F$1005,Con_ve!$C$6:$C$1005,$C796,Con_ve!$I$6:$I$1005,"Fechada",Con_ve!$Q$6:$Q$1005,Cad_cl!AU$5))),"",IF($C796="","",SUMIFS(Con_ve!$F$6:$F$1005,Con_ve!$C$6:$C$1005,$C796,Con_ve!$I$6:$I$1005,"Fechada",Con_ve!$Q$6:$Q$1005,Cad_cl!AU$5)))</f>
        <v/>
      </c>
      <c r="AV796" s="134" t="str">
        <f>IF(ISERR(IF($C796="","",SUMIFS(Con_ve!$F$6:$F$1005,Con_ve!$C$6:$C$1005,$C796,Con_ve!$I$6:$I$1005,"Fechada",Con_ve!$Q$6:$Q$1005,Cad_cl!AV$5))),"",IF($C796="","",SUMIFS(Con_ve!$F$6:$F$1005,Con_ve!$C$6:$C$1005,$C796,Con_ve!$I$6:$I$1005,"Fechada",Con_ve!$Q$6:$Q$1005,Cad_cl!AV$5)))</f>
        <v/>
      </c>
      <c r="AW796" s="134" t="str">
        <f>IF(ISERR(IF($C796="","",SUMIFS(Con_ve!$F$6:$F$1005,Con_ve!$C$6:$C$1005,$C796,Con_ve!$I$6:$I$1005,"Fechada",Con_ve!$Q$6:$Q$1005,Cad_cl!AW$5))),"",IF($C796="","",SUMIFS(Con_ve!$F$6:$F$1005,Con_ve!$C$6:$C$1005,$C796,Con_ve!$I$6:$I$1005,"Fechada",Con_ve!$Q$6:$Q$1005,Cad_cl!AW$5)))</f>
        <v/>
      </c>
      <c r="AX796" s="134" t="str">
        <f>IF(ISERR(IF($C796="","",SUMIFS(Con_ve!$F$6:$F$1005,Con_ve!$C$6:$C$1005,$C796,Con_ve!$I$6:$I$1005,"Fechada",Con_ve!$Q$6:$Q$1005,Cad_cl!AX$5))),"",IF($C796="","",SUMIFS(Con_ve!$F$6:$F$1005,Con_ve!$C$6:$C$1005,$C796,Con_ve!$I$6:$I$1005,"Fechada",Con_ve!$Q$6:$Q$1005,Cad_cl!AX$5)))</f>
        <v/>
      </c>
      <c r="AY796" s="134" t="str">
        <f>IF(ISERR(IF($C796="","",SUMIFS(Con_ve!$F$6:$F$1005,Con_ve!$C$6:$C$1005,$C796,Con_ve!$I$6:$I$1005,"Fechada",Con_ve!$Q$6:$Q$1005,Cad_cl!AY$5))),"",IF($C796="","",SUMIFS(Con_ve!$F$6:$F$1005,Con_ve!$C$6:$C$1005,$C796,Con_ve!$I$6:$I$1005,"Fechada",Con_ve!$Q$6:$Q$1005,Cad_cl!AY$5)))</f>
        <v/>
      </c>
      <c r="AZ796" s="134" t="str">
        <f>IF(ISERR(IF($C796="","",SUMIFS(Con_ve!$F$6:$F$1005,Con_ve!$C$6:$C$1005,$C796,Con_ve!$I$6:$I$1005,"Fechada",Con_ve!$Q$6:$Q$1005,Cad_cl!AZ$5))),"",IF($C796="","",SUMIFS(Con_ve!$F$6:$F$1005,Con_ve!$C$6:$C$1005,$C796,Con_ve!$I$6:$I$1005,"Fechada",Con_ve!$Q$6:$Q$1005,Cad_cl!AZ$5)))</f>
        <v/>
      </c>
      <c r="BA796" s="134" t="str">
        <f>IF(ISERR(IF($C796="","",SUMIFS(Con_ve!$F$6:$F$1005,Con_ve!$C$6:$C$1005,$C796,Con_ve!$I$6:$I$1005,"Fechada",Con_ve!$Q$6:$Q$1005,Cad_cl!BA$5))),"",IF($C796="","",SUMIFS(Con_ve!$F$6:$F$1005,Con_ve!$C$6:$C$1005,$C796,Con_ve!$I$6:$I$1005,"Fechada",Con_ve!$Q$6:$Q$1005,Cad_cl!BA$5)))</f>
        <v/>
      </c>
      <c r="BB796" s="134">
        <f t="shared" si="36"/>
        <v>0</v>
      </c>
      <c r="BD796" s="134" t="str">
        <f>IF(ISERR(IF($C796="","",SUMIFS(Con_ve!$F$6:$F$1005,Con_ve!$C$6:$C$1005,$C796,Con_ve!$I$6:$I$1005,"Em negociação",Con_ve!$Q$6:$Q$1005,Cad_cl!BD$5))),"",IF($C796="","",SUMIFS(Con_ve!$F$6:$F$1005,Con_ve!$C$6:$C$1005,$C796,Con_ve!$I$6:$I$1005,"Em negociação",Con_ve!$Q$6:$Q$1005,Cad_cl!BD$5)))</f>
        <v/>
      </c>
      <c r="BE796" s="134" t="str">
        <f>IF(ISERR(IF($C796="","",SUMIFS(Con_ve!$F$6:$F$1005,Con_ve!$C$6:$C$1005,$C796,Con_ve!$I$6:$I$1005,"Em negociação",Con_ve!$Q$6:$Q$1005,Cad_cl!BE$5))),"",IF($C796="","",SUMIFS(Con_ve!$F$6:$F$1005,Con_ve!$C$6:$C$1005,$C796,Con_ve!$I$6:$I$1005,"Em negociação",Con_ve!$Q$6:$Q$1005,Cad_cl!BE$5)))</f>
        <v/>
      </c>
      <c r="BF796" s="134" t="str">
        <f>IF(ISERR(IF($C796="","",SUMIFS(Con_ve!$F$6:$F$1005,Con_ve!$C$6:$C$1005,$C796,Con_ve!$I$6:$I$1005,"Em negociação",Con_ve!$Q$6:$Q$1005,Cad_cl!BF$5))),"",IF($C796="","",SUMIFS(Con_ve!$F$6:$F$1005,Con_ve!$C$6:$C$1005,$C796,Con_ve!$I$6:$I$1005,"Em negociação",Con_ve!$Q$6:$Q$1005,Cad_cl!BF$5)))</f>
        <v/>
      </c>
      <c r="BG796" s="134" t="str">
        <f>IF(ISERR(IF($C796="","",SUMIFS(Con_ve!$F$6:$F$1005,Con_ve!$C$6:$C$1005,$C796,Con_ve!$I$6:$I$1005,"Em negociação",Con_ve!$Q$6:$Q$1005,Cad_cl!BG$5))),"",IF($C796="","",SUMIFS(Con_ve!$F$6:$F$1005,Con_ve!$C$6:$C$1005,$C796,Con_ve!$I$6:$I$1005,"Em negociação",Con_ve!$Q$6:$Q$1005,Cad_cl!BG$5)))</f>
        <v/>
      </c>
      <c r="BH796" s="134" t="str">
        <f>IF(ISERR(IF($C796="","",SUMIFS(Con_ve!$F$6:$F$1005,Con_ve!$C$6:$C$1005,$C796,Con_ve!$I$6:$I$1005,"Em negociação",Con_ve!$Q$6:$Q$1005,Cad_cl!BH$5))),"",IF($C796="","",SUMIFS(Con_ve!$F$6:$F$1005,Con_ve!$C$6:$C$1005,$C796,Con_ve!$I$6:$I$1005,"Em negociação",Con_ve!$Q$6:$Q$1005,Cad_cl!BH$5)))</f>
        <v/>
      </c>
      <c r="BI796" s="134" t="str">
        <f>IF(ISERR(IF($C796="","",SUMIFS(Con_ve!$F$6:$F$1005,Con_ve!$C$6:$C$1005,$C796,Con_ve!$I$6:$I$1005,"Em negociação",Con_ve!$Q$6:$Q$1005,Cad_cl!BI$5))),"",IF($C796="","",SUMIFS(Con_ve!$F$6:$F$1005,Con_ve!$C$6:$C$1005,$C796,Con_ve!$I$6:$I$1005,"Em negociação",Con_ve!$Q$6:$Q$1005,Cad_cl!BI$5)))</f>
        <v/>
      </c>
      <c r="BJ796" s="134" t="str">
        <f>IF(ISERR(IF($C796="","",SUMIFS(Con_ve!$F$6:$F$1005,Con_ve!$C$6:$C$1005,$C796,Con_ve!$I$6:$I$1005,"Em negociação",Con_ve!$Q$6:$Q$1005,Cad_cl!BJ$5))),"",IF($C796="","",SUMIFS(Con_ve!$F$6:$F$1005,Con_ve!$C$6:$C$1005,$C796,Con_ve!$I$6:$I$1005,"Em negociação",Con_ve!$Q$6:$Q$1005,Cad_cl!BJ$5)))</f>
        <v/>
      </c>
      <c r="BK796" s="134" t="str">
        <f>IF(ISERR(IF($C796="","",SUMIFS(Con_ve!$F$6:$F$1005,Con_ve!$C$6:$C$1005,$C796,Con_ve!$I$6:$I$1005,"Em negociação",Con_ve!$Q$6:$Q$1005,Cad_cl!BK$5))),"",IF($C796="","",SUMIFS(Con_ve!$F$6:$F$1005,Con_ve!$C$6:$C$1005,$C796,Con_ve!$I$6:$I$1005,"Em negociação",Con_ve!$Q$6:$Q$1005,Cad_cl!BK$5)))</f>
        <v/>
      </c>
      <c r="BL796" s="134" t="str">
        <f>IF(ISERR(IF($C796="","",SUMIFS(Con_ve!$F$6:$F$1005,Con_ve!$C$6:$C$1005,$C796,Con_ve!$I$6:$I$1005,"Em negociação",Con_ve!$Q$6:$Q$1005,Cad_cl!BL$5))),"",IF($C796="","",SUMIFS(Con_ve!$F$6:$F$1005,Con_ve!$C$6:$C$1005,$C796,Con_ve!$I$6:$I$1005,"Em negociação",Con_ve!$Q$6:$Q$1005,Cad_cl!BL$5)))</f>
        <v/>
      </c>
      <c r="BM796" s="134" t="str">
        <f>IF(ISERR(IF($C796="","",SUMIFS(Con_ve!$F$6:$F$1005,Con_ve!$C$6:$C$1005,$C796,Con_ve!$I$6:$I$1005,"Em negociação",Con_ve!$Q$6:$Q$1005,Cad_cl!BM$5))),"",IF($C796="","",SUMIFS(Con_ve!$F$6:$F$1005,Con_ve!$C$6:$C$1005,$C796,Con_ve!$I$6:$I$1005,"Em negociação",Con_ve!$Q$6:$Q$1005,Cad_cl!BM$5)))</f>
        <v/>
      </c>
      <c r="BN796" s="134" t="str">
        <f>IF(ISERR(IF($C796="","",SUMIFS(Con_ve!$F$6:$F$1005,Con_ve!$C$6:$C$1005,$C796,Con_ve!$I$6:$I$1005,"Em negociação",Con_ve!$Q$6:$Q$1005,Cad_cl!BN$5))),"",IF($C796="","",SUMIFS(Con_ve!$F$6:$F$1005,Con_ve!$C$6:$C$1005,$C796,Con_ve!$I$6:$I$1005,"Em negociação",Con_ve!$Q$6:$Q$1005,Cad_cl!BN$5)))</f>
        <v/>
      </c>
      <c r="BO796" s="134" t="str">
        <f>IF(ISERR(IF($C796="","",SUMIFS(Con_ve!$F$6:$F$1005,Con_ve!$C$6:$C$1005,$C796,Con_ve!$I$6:$I$1005,"Em negociação",Con_ve!$Q$6:$Q$1005,Cad_cl!BO$5))),"",IF($C796="","",SUMIFS(Con_ve!$F$6:$F$1005,Con_ve!$C$6:$C$1005,$C796,Con_ve!$I$6:$I$1005,"Em negociação",Con_ve!$Q$6:$Q$1005,Cad_cl!BO$5)))</f>
        <v/>
      </c>
      <c r="BP796" s="134">
        <f t="shared" si="37"/>
        <v>0</v>
      </c>
      <c r="BR796" s="125" t="str">
        <f>IF(ISERR(IF(AND($I796=Re_lo!$E$5,BR$5=VLOOKUP(Re_lo!$H$5,Re_lo!$N$5:$O$16,2,0)),AP796,"")),"",IF(AND($I796=Re_lo!$E$5,BR$5=VLOOKUP(Re_lo!$H$5,Re_lo!$N$5:$O$16,2,0)),AP796,""))</f>
        <v/>
      </c>
      <c r="BS796" s="125" t="str">
        <f>IF(ISERR(IF(AND($I796=Re_lo!$E$5,BS$5=VLOOKUP(Re_lo!$H$5,Re_lo!$N$5:$O$16,2,0)),AQ796,"")),"",IF(AND($I796=Re_lo!$E$5,BS$5=VLOOKUP(Re_lo!$H$5,Re_lo!$N$5:$O$16,2,0)),AQ796,""))</f>
        <v/>
      </c>
      <c r="BT796" s="125" t="str">
        <f>IF(ISERR(IF(AND($I796=Re_lo!$E$5,BT$5=VLOOKUP(Re_lo!$H$5,Re_lo!$N$5:$O$16,2,0)),AR796,"")),"",IF(AND($I796=Re_lo!$E$5,BT$5=VLOOKUP(Re_lo!$H$5,Re_lo!$N$5:$O$16,2,0)),AR796,""))</f>
        <v/>
      </c>
      <c r="BU796" s="125" t="str">
        <f>IF(ISERR(IF(AND($I796=Re_lo!$E$5,BU$5=VLOOKUP(Re_lo!$H$5,Re_lo!$N$5:$O$16,2,0)),AS796,"")),"",IF(AND($I796=Re_lo!$E$5,BU$5=VLOOKUP(Re_lo!$H$5,Re_lo!$N$5:$O$16,2,0)),AS796,""))</f>
        <v/>
      </c>
      <c r="BV796" s="125" t="str">
        <f>IF(ISERR(IF(AND($I796=Re_lo!$E$5,BV$5=VLOOKUP(Re_lo!$H$5,Re_lo!$N$5:$O$16,2,0)),AT796,"")),"",IF(AND($I796=Re_lo!$E$5,BV$5=VLOOKUP(Re_lo!$H$5,Re_lo!$N$5:$O$16,2,0)),AT796,""))</f>
        <v/>
      </c>
      <c r="BW796" s="125" t="str">
        <f>IF(ISERR(IF(AND($I796=Re_lo!$E$5,BW$5=VLOOKUP(Re_lo!$H$5,Re_lo!$N$5:$O$16,2,0)),AU796,"")),"",IF(AND($I796=Re_lo!$E$5,BW$5=VLOOKUP(Re_lo!$H$5,Re_lo!$N$5:$O$16,2,0)),AU796,""))</f>
        <v/>
      </c>
      <c r="BX796" s="125" t="str">
        <f>IF(ISERR(IF(AND($I796=Re_lo!$E$5,BX$5=VLOOKUP(Re_lo!$H$5,Re_lo!$N$5:$O$16,2,0)),AV796,"")),"",IF(AND($I796=Re_lo!$E$5,BX$5=VLOOKUP(Re_lo!$H$5,Re_lo!$N$5:$O$16,2,0)),AV796,""))</f>
        <v/>
      </c>
      <c r="BY796" s="125" t="str">
        <f>IF(ISERR(IF(AND($I796=Re_lo!$E$5,BY$5=VLOOKUP(Re_lo!$H$5,Re_lo!$N$5:$O$16,2,0)),AW796,"")),"",IF(AND($I796=Re_lo!$E$5,BY$5=VLOOKUP(Re_lo!$H$5,Re_lo!$N$5:$O$16,2,0)),AW796,""))</f>
        <v/>
      </c>
      <c r="BZ796" s="125" t="str">
        <f>IF(ISERR(IF(AND($I796=Re_lo!$E$5,BZ$5=VLOOKUP(Re_lo!$H$5,Re_lo!$N$5:$O$16,2,0)),AX796,"")),"",IF(AND($I796=Re_lo!$E$5,BZ$5=VLOOKUP(Re_lo!$H$5,Re_lo!$N$5:$O$16,2,0)),AX796,""))</f>
        <v/>
      </c>
      <c r="CA796" s="125" t="str">
        <f>IF(ISERR(IF(AND($I796=Re_lo!$E$5,CA$5=VLOOKUP(Re_lo!$H$5,Re_lo!$N$5:$O$16,2,0)),AY796,"")),"",IF(AND($I796=Re_lo!$E$5,CA$5=VLOOKUP(Re_lo!$H$5,Re_lo!$N$5:$O$16,2,0)),AY796,""))</f>
        <v/>
      </c>
      <c r="CB796" s="125" t="str">
        <f>IF(ISERR(IF(AND($I796=Re_lo!$E$5,CB$5=VLOOKUP(Re_lo!$H$5,Re_lo!$N$5:$O$16,2,0)),AZ796,"")),"",IF(AND($I796=Re_lo!$E$5,CB$5=VLOOKUP(Re_lo!$H$5,Re_lo!$N$5:$O$16,2,0)),AZ796,""))</f>
        <v/>
      </c>
      <c r="CC796" s="125" t="str">
        <f>IF(ISERR(IF(AND($I796=Re_lo!$E$5,CC$5=VLOOKUP(Re_lo!$H$5,Re_lo!$N$5:$O$16,2,0)),BA796,"")),"",IF(AND($I796=Re_lo!$E$5,CC$5=VLOOKUP(Re_lo!$H$5,Re_lo!$N$5:$O$16,2,0)),BA796,""))</f>
        <v/>
      </c>
      <c r="CD796" s="125" t="str">
        <f>IF(ISERR(IF(AND($I796=Re_lo!$E$5,CD$5=VLOOKUP(Re_lo!$H$5,Re_lo!$N$5:$O$16,2,0)),BB796,"")),"",IF(AND($I796=Re_lo!$E$5,CD$5=VLOOKUP(Re_lo!$H$5,Re_lo!$N$5:$O$16,2,0)),BB796,""))</f>
        <v/>
      </c>
      <c r="CF796" s="125" t="str">
        <f>IF($C796="","",COUNTIFS(Con_ve!$C$6:$C$1005,$C796,Con_ve!$Q$6:$Q$1005,Cad_cl!CF$5))</f>
        <v/>
      </c>
      <c r="CG796" s="125" t="str">
        <f>IF($C796="","",COUNTIFS(Con_ve!$C$6:$C$1005,$C796,Con_ve!$Q$6:$Q$1005,Cad_cl!CG$5))</f>
        <v/>
      </c>
      <c r="CH796" s="125" t="str">
        <f>IF($C796="","",COUNTIFS(Con_ve!$C$6:$C$1005,$C796,Con_ve!$Q$6:$Q$1005,Cad_cl!CH$5))</f>
        <v/>
      </c>
      <c r="CI796" s="125" t="str">
        <f>IF($C796="","",COUNTIFS(Con_ve!$C$6:$C$1005,$C796,Con_ve!$Q$6:$Q$1005,Cad_cl!CI$5))</f>
        <v/>
      </c>
      <c r="CJ796" s="125" t="str">
        <f>IF($C796="","",COUNTIFS(Con_ve!$C$6:$C$1005,$C796,Con_ve!$Q$6:$Q$1005,Cad_cl!CJ$5))</f>
        <v/>
      </c>
      <c r="CK796" s="125" t="str">
        <f>IF($C796="","",COUNTIFS(Con_ve!$C$6:$C$1005,$C796,Con_ve!$Q$6:$Q$1005,Cad_cl!CK$5))</f>
        <v/>
      </c>
      <c r="CL796" s="125" t="str">
        <f>IF($C796="","",COUNTIFS(Con_ve!$C$6:$C$1005,$C796,Con_ve!$Q$6:$Q$1005,Cad_cl!CL$5))</f>
        <v/>
      </c>
      <c r="CM796" s="125" t="str">
        <f>IF($C796="","",COUNTIFS(Con_ve!$C$6:$C$1005,$C796,Con_ve!$Q$6:$Q$1005,Cad_cl!CM$5))</f>
        <v/>
      </c>
      <c r="CN796" s="125" t="str">
        <f>IF($C796="","",COUNTIFS(Con_ve!$C$6:$C$1005,$C796,Con_ve!$Q$6:$Q$1005,Cad_cl!CN$5))</f>
        <v/>
      </c>
      <c r="CO796" s="125" t="str">
        <f>IF($C796="","",COUNTIFS(Con_ve!$C$6:$C$1005,$C796,Con_ve!$Q$6:$Q$1005,Cad_cl!CO$5))</f>
        <v/>
      </c>
      <c r="CP796" s="125" t="str">
        <f>IF($C796="","",COUNTIFS(Con_ve!$C$6:$C$1005,$C796,Con_ve!$Q$6:$Q$1005,Cad_cl!CP$5))</f>
        <v/>
      </c>
      <c r="CQ796" s="125" t="str">
        <f>IF($C796="","",COUNTIFS(Con_ve!$C$6:$C$1005,$C796,Con_ve!$Q$6:$Q$1005,Cad_cl!CQ$5))</f>
        <v/>
      </c>
      <c r="CR796" s="125">
        <f t="shared" si="38"/>
        <v>0</v>
      </c>
    </row>
    <row r="797" spans="3:96" ht="30" customHeight="1">
      <c r="C797" s="153"/>
      <c r="D797" s="153"/>
      <c r="E797" s="154"/>
      <c r="F797" s="153"/>
      <c r="G797" s="155"/>
      <c r="H797" s="153"/>
      <c r="I797" s="153"/>
      <c r="J797" s="132" t="s">
        <v>309</v>
      </c>
      <c r="K797" s="133" t="s">
        <v>309</v>
      </c>
      <c r="L797" s="153"/>
      <c r="M797" s="153"/>
      <c r="N797" s="153"/>
      <c r="O797" s="153"/>
      <c r="P797" s="153"/>
      <c r="Q797" s="153"/>
      <c r="AP797" s="134" t="str">
        <f>IF(ISERR(IF($C797="","",SUMIFS(Con_ve!$F$6:$F$1005,Con_ve!$C$6:$C$1005,$C797,Con_ve!$I$6:$I$1005,"Fechada",Con_ve!$Q$6:$Q$1005,Cad_cl!AP$5))),"",IF($C797="","",SUMIFS(Con_ve!$F$6:$F$1005,Con_ve!$C$6:$C$1005,$C797,Con_ve!$I$6:$I$1005,"Fechada",Con_ve!$Q$6:$Q$1005,Cad_cl!AP$5)))</f>
        <v/>
      </c>
      <c r="AQ797" s="134" t="str">
        <f>IF(ISERR(IF($C797="","",SUMIFS(Con_ve!$F$6:$F$1005,Con_ve!$C$6:$C$1005,$C797,Con_ve!$I$6:$I$1005,"Fechada",Con_ve!$Q$6:$Q$1005,Cad_cl!AQ$5))),"",IF($C797="","",SUMIFS(Con_ve!$F$6:$F$1005,Con_ve!$C$6:$C$1005,$C797,Con_ve!$I$6:$I$1005,"Fechada",Con_ve!$Q$6:$Q$1005,Cad_cl!AQ$5)))</f>
        <v/>
      </c>
      <c r="AR797" s="134" t="str">
        <f>IF(ISERR(IF($C797="","",SUMIFS(Con_ve!$F$6:$F$1005,Con_ve!$C$6:$C$1005,$C797,Con_ve!$I$6:$I$1005,"Fechada",Con_ve!$Q$6:$Q$1005,Cad_cl!AR$5))),"",IF($C797="","",SUMIFS(Con_ve!$F$6:$F$1005,Con_ve!$C$6:$C$1005,$C797,Con_ve!$I$6:$I$1005,"Fechada",Con_ve!$Q$6:$Q$1005,Cad_cl!AR$5)))</f>
        <v/>
      </c>
      <c r="AS797" s="134" t="str">
        <f>IF(ISERR(IF($C797="","",SUMIFS(Con_ve!$F$6:$F$1005,Con_ve!$C$6:$C$1005,$C797,Con_ve!$I$6:$I$1005,"Fechada",Con_ve!$Q$6:$Q$1005,Cad_cl!AS$5))),"",IF($C797="","",SUMIFS(Con_ve!$F$6:$F$1005,Con_ve!$C$6:$C$1005,$C797,Con_ve!$I$6:$I$1005,"Fechada",Con_ve!$Q$6:$Q$1005,Cad_cl!AS$5)))</f>
        <v/>
      </c>
      <c r="AT797" s="134" t="str">
        <f>IF(ISERR(IF($C797="","",SUMIFS(Con_ve!$F$6:$F$1005,Con_ve!$C$6:$C$1005,$C797,Con_ve!$I$6:$I$1005,"Fechada",Con_ve!$Q$6:$Q$1005,Cad_cl!AT$5))),"",IF($C797="","",SUMIFS(Con_ve!$F$6:$F$1005,Con_ve!$C$6:$C$1005,$C797,Con_ve!$I$6:$I$1005,"Fechada",Con_ve!$Q$6:$Q$1005,Cad_cl!AT$5)))</f>
        <v/>
      </c>
      <c r="AU797" s="134" t="str">
        <f>IF(ISERR(IF($C797="","",SUMIFS(Con_ve!$F$6:$F$1005,Con_ve!$C$6:$C$1005,$C797,Con_ve!$I$6:$I$1005,"Fechada",Con_ve!$Q$6:$Q$1005,Cad_cl!AU$5))),"",IF($C797="","",SUMIFS(Con_ve!$F$6:$F$1005,Con_ve!$C$6:$C$1005,$C797,Con_ve!$I$6:$I$1005,"Fechada",Con_ve!$Q$6:$Q$1005,Cad_cl!AU$5)))</f>
        <v/>
      </c>
      <c r="AV797" s="134" t="str">
        <f>IF(ISERR(IF($C797="","",SUMIFS(Con_ve!$F$6:$F$1005,Con_ve!$C$6:$C$1005,$C797,Con_ve!$I$6:$I$1005,"Fechada",Con_ve!$Q$6:$Q$1005,Cad_cl!AV$5))),"",IF($C797="","",SUMIFS(Con_ve!$F$6:$F$1005,Con_ve!$C$6:$C$1005,$C797,Con_ve!$I$6:$I$1005,"Fechada",Con_ve!$Q$6:$Q$1005,Cad_cl!AV$5)))</f>
        <v/>
      </c>
      <c r="AW797" s="134" t="str">
        <f>IF(ISERR(IF($C797="","",SUMIFS(Con_ve!$F$6:$F$1005,Con_ve!$C$6:$C$1005,$C797,Con_ve!$I$6:$I$1005,"Fechada",Con_ve!$Q$6:$Q$1005,Cad_cl!AW$5))),"",IF($C797="","",SUMIFS(Con_ve!$F$6:$F$1005,Con_ve!$C$6:$C$1005,$C797,Con_ve!$I$6:$I$1005,"Fechada",Con_ve!$Q$6:$Q$1005,Cad_cl!AW$5)))</f>
        <v/>
      </c>
      <c r="AX797" s="134" t="str">
        <f>IF(ISERR(IF($C797="","",SUMIFS(Con_ve!$F$6:$F$1005,Con_ve!$C$6:$C$1005,$C797,Con_ve!$I$6:$I$1005,"Fechada",Con_ve!$Q$6:$Q$1005,Cad_cl!AX$5))),"",IF($C797="","",SUMIFS(Con_ve!$F$6:$F$1005,Con_ve!$C$6:$C$1005,$C797,Con_ve!$I$6:$I$1005,"Fechada",Con_ve!$Q$6:$Q$1005,Cad_cl!AX$5)))</f>
        <v/>
      </c>
      <c r="AY797" s="134" t="str">
        <f>IF(ISERR(IF($C797="","",SUMIFS(Con_ve!$F$6:$F$1005,Con_ve!$C$6:$C$1005,$C797,Con_ve!$I$6:$I$1005,"Fechada",Con_ve!$Q$6:$Q$1005,Cad_cl!AY$5))),"",IF($C797="","",SUMIFS(Con_ve!$F$6:$F$1005,Con_ve!$C$6:$C$1005,$C797,Con_ve!$I$6:$I$1005,"Fechada",Con_ve!$Q$6:$Q$1005,Cad_cl!AY$5)))</f>
        <v/>
      </c>
      <c r="AZ797" s="134" t="str">
        <f>IF(ISERR(IF($C797="","",SUMIFS(Con_ve!$F$6:$F$1005,Con_ve!$C$6:$C$1005,$C797,Con_ve!$I$6:$I$1005,"Fechada",Con_ve!$Q$6:$Q$1005,Cad_cl!AZ$5))),"",IF($C797="","",SUMIFS(Con_ve!$F$6:$F$1005,Con_ve!$C$6:$C$1005,$C797,Con_ve!$I$6:$I$1005,"Fechada",Con_ve!$Q$6:$Q$1005,Cad_cl!AZ$5)))</f>
        <v/>
      </c>
      <c r="BA797" s="134" t="str">
        <f>IF(ISERR(IF($C797="","",SUMIFS(Con_ve!$F$6:$F$1005,Con_ve!$C$6:$C$1005,$C797,Con_ve!$I$6:$I$1005,"Fechada",Con_ve!$Q$6:$Q$1005,Cad_cl!BA$5))),"",IF($C797="","",SUMIFS(Con_ve!$F$6:$F$1005,Con_ve!$C$6:$C$1005,$C797,Con_ve!$I$6:$I$1005,"Fechada",Con_ve!$Q$6:$Q$1005,Cad_cl!BA$5)))</f>
        <v/>
      </c>
      <c r="BB797" s="134">
        <f t="shared" si="36"/>
        <v>0</v>
      </c>
      <c r="BD797" s="134" t="str">
        <f>IF(ISERR(IF($C797="","",SUMIFS(Con_ve!$F$6:$F$1005,Con_ve!$C$6:$C$1005,$C797,Con_ve!$I$6:$I$1005,"Em negociação",Con_ve!$Q$6:$Q$1005,Cad_cl!BD$5))),"",IF($C797="","",SUMIFS(Con_ve!$F$6:$F$1005,Con_ve!$C$6:$C$1005,$C797,Con_ve!$I$6:$I$1005,"Em negociação",Con_ve!$Q$6:$Q$1005,Cad_cl!BD$5)))</f>
        <v/>
      </c>
      <c r="BE797" s="134" t="str">
        <f>IF(ISERR(IF($C797="","",SUMIFS(Con_ve!$F$6:$F$1005,Con_ve!$C$6:$C$1005,$C797,Con_ve!$I$6:$I$1005,"Em negociação",Con_ve!$Q$6:$Q$1005,Cad_cl!BE$5))),"",IF($C797="","",SUMIFS(Con_ve!$F$6:$F$1005,Con_ve!$C$6:$C$1005,$C797,Con_ve!$I$6:$I$1005,"Em negociação",Con_ve!$Q$6:$Q$1005,Cad_cl!BE$5)))</f>
        <v/>
      </c>
      <c r="BF797" s="134" t="str">
        <f>IF(ISERR(IF($C797="","",SUMIFS(Con_ve!$F$6:$F$1005,Con_ve!$C$6:$C$1005,$C797,Con_ve!$I$6:$I$1005,"Em negociação",Con_ve!$Q$6:$Q$1005,Cad_cl!BF$5))),"",IF($C797="","",SUMIFS(Con_ve!$F$6:$F$1005,Con_ve!$C$6:$C$1005,$C797,Con_ve!$I$6:$I$1005,"Em negociação",Con_ve!$Q$6:$Q$1005,Cad_cl!BF$5)))</f>
        <v/>
      </c>
      <c r="BG797" s="134" t="str">
        <f>IF(ISERR(IF($C797="","",SUMIFS(Con_ve!$F$6:$F$1005,Con_ve!$C$6:$C$1005,$C797,Con_ve!$I$6:$I$1005,"Em negociação",Con_ve!$Q$6:$Q$1005,Cad_cl!BG$5))),"",IF($C797="","",SUMIFS(Con_ve!$F$6:$F$1005,Con_ve!$C$6:$C$1005,$C797,Con_ve!$I$6:$I$1005,"Em negociação",Con_ve!$Q$6:$Q$1005,Cad_cl!BG$5)))</f>
        <v/>
      </c>
      <c r="BH797" s="134" t="str">
        <f>IF(ISERR(IF($C797="","",SUMIFS(Con_ve!$F$6:$F$1005,Con_ve!$C$6:$C$1005,$C797,Con_ve!$I$6:$I$1005,"Em negociação",Con_ve!$Q$6:$Q$1005,Cad_cl!BH$5))),"",IF($C797="","",SUMIFS(Con_ve!$F$6:$F$1005,Con_ve!$C$6:$C$1005,$C797,Con_ve!$I$6:$I$1005,"Em negociação",Con_ve!$Q$6:$Q$1005,Cad_cl!BH$5)))</f>
        <v/>
      </c>
      <c r="BI797" s="134" t="str">
        <f>IF(ISERR(IF($C797="","",SUMIFS(Con_ve!$F$6:$F$1005,Con_ve!$C$6:$C$1005,$C797,Con_ve!$I$6:$I$1005,"Em negociação",Con_ve!$Q$6:$Q$1005,Cad_cl!BI$5))),"",IF($C797="","",SUMIFS(Con_ve!$F$6:$F$1005,Con_ve!$C$6:$C$1005,$C797,Con_ve!$I$6:$I$1005,"Em negociação",Con_ve!$Q$6:$Q$1005,Cad_cl!BI$5)))</f>
        <v/>
      </c>
      <c r="BJ797" s="134" t="str">
        <f>IF(ISERR(IF($C797="","",SUMIFS(Con_ve!$F$6:$F$1005,Con_ve!$C$6:$C$1005,$C797,Con_ve!$I$6:$I$1005,"Em negociação",Con_ve!$Q$6:$Q$1005,Cad_cl!BJ$5))),"",IF($C797="","",SUMIFS(Con_ve!$F$6:$F$1005,Con_ve!$C$6:$C$1005,$C797,Con_ve!$I$6:$I$1005,"Em negociação",Con_ve!$Q$6:$Q$1005,Cad_cl!BJ$5)))</f>
        <v/>
      </c>
      <c r="BK797" s="134" t="str">
        <f>IF(ISERR(IF($C797="","",SUMIFS(Con_ve!$F$6:$F$1005,Con_ve!$C$6:$C$1005,$C797,Con_ve!$I$6:$I$1005,"Em negociação",Con_ve!$Q$6:$Q$1005,Cad_cl!BK$5))),"",IF($C797="","",SUMIFS(Con_ve!$F$6:$F$1005,Con_ve!$C$6:$C$1005,$C797,Con_ve!$I$6:$I$1005,"Em negociação",Con_ve!$Q$6:$Q$1005,Cad_cl!BK$5)))</f>
        <v/>
      </c>
      <c r="BL797" s="134" t="str">
        <f>IF(ISERR(IF($C797="","",SUMIFS(Con_ve!$F$6:$F$1005,Con_ve!$C$6:$C$1005,$C797,Con_ve!$I$6:$I$1005,"Em negociação",Con_ve!$Q$6:$Q$1005,Cad_cl!BL$5))),"",IF($C797="","",SUMIFS(Con_ve!$F$6:$F$1005,Con_ve!$C$6:$C$1005,$C797,Con_ve!$I$6:$I$1005,"Em negociação",Con_ve!$Q$6:$Q$1005,Cad_cl!BL$5)))</f>
        <v/>
      </c>
      <c r="BM797" s="134" t="str">
        <f>IF(ISERR(IF($C797="","",SUMIFS(Con_ve!$F$6:$F$1005,Con_ve!$C$6:$C$1005,$C797,Con_ve!$I$6:$I$1005,"Em negociação",Con_ve!$Q$6:$Q$1005,Cad_cl!BM$5))),"",IF($C797="","",SUMIFS(Con_ve!$F$6:$F$1005,Con_ve!$C$6:$C$1005,$C797,Con_ve!$I$6:$I$1005,"Em negociação",Con_ve!$Q$6:$Q$1005,Cad_cl!BM$5)))</f>
        <v/>
      </c>
      <c r="BN797" s="134" t="str">
        <f>IF(ISERR(IF($C797="","",SUMIFS(Con_ve!$F$6:$F$1005,Con_ve!$C$6:$C$1005,$C797,Con_ve!$I$6:$I$1005,"Em negociação",Con_ve!$Q$6:$Q$1005,Cad_cl!BN$5))),"",IF($C797="","",SUMIFS(Con_ve!$F$6:$F$1005,Con_ve!$C$6:$C$1005,$C797,Con_ve!$I$6:$I$1005,"Em negociação",Con_ve!$Q$6:$Q$1005,Cad_cl!BN$5)))</f>
        <v/>
      </c>
      <c r="BO797" s="134" t="str">
        <f>IF(ISERR(IF($C797="","",SUMIFS(Con_ve!$F$6:$F$1005,Con_ve!$C$6:$C$1005,$C797,Con_ve!$I$6:$I$1005,"Em negociação",Con_ve!$Q$6:$Q$1005,Cad_cl!BO$5))),"",IF($C797="","",SUMIFS(Con_ve!$F$6:$F$1005,Con_ve!$C$6:$C$1005,$C797,Con_ve!$I$6:$I$1005,"Em negociação",Con_ve!$Q$6:$Q$1005,Cad_cl!BO$5)))</f>
        <v/>
      </c>
      <c r="BP797" s="134">
        <f t="shared" si="37"/>
        <v>0</v>
      </c>
      <c r="BR797" s="125" t="str">
        <f>IF(ISERR(IF(AND($I797=Re_lo!$E$5,BR$5=VLOOKUP(Re_lo!$H$5,Re_lo!$N$5:$O$16,2,0)),AP797,"")),"",IF(AND($I797=Re_lo!$E$5,BR$5=VLOOKUP(Re_lo!$H$5,Re_lo!$N$5:$O$16,2,0)),AP797,""))</f>
        <v/>
      </c>
      <c r="BS797" s="125" t="str">
        <f>IF(ISERR(IF(AND($I797=Re_lo!$E$5,BS$5=VLOOKUP(Re_lo!$H$5,Re_lo!$N$5:$O$16,2,0)),AQ797,"")),"",IF(AND($I797=Re_lo!$E$5,BS$5=VLOOKUP(Re_lo!$H$5,Re_lo!$N$5:$O$16,2,0)),AQ797,""))</f>
        <v/>
      </c>
      <c r="BT797" s="125" t="str">
        <f>IF(ISERR(IF(AND($I797=Re_lo!$E$5,BT$5=VLOOKUP(Re_lo!$H$5,Re_lo!$N$5:$O$16,2,0)),AR797,"")),"",IF(AND($I797=Re_lo!$E$5,BT$5=VLOOKUP(Re_lo!$H$5,Re_lo!$N$5:$O$16,2,0)),AR797,""))</f>
        <v/>
      </c>
      <c r="BU797" s="125" t="str">
        <f>IF(ISERR(IF(AND($I797=Re_lo!$E$5,BU$5=VLOOKUP(Re_lo!$H$5,Re_lo!$N$5:$O$16,2,0)),AS797,"")),"",IF(AND($I797=Re_lo!$E$5,BU$5=VLOOKUP(Re_lo!$H$5,Re_lo!$N$5:$O$16,2,0)),AS797,""))</f>
        <v/>
      </c>
      <c r="BV797" s="125" t="str">
        <f>IF(ISERR(IF(AND($I797=Re_lo!$E$5,BV$5=VLOOKUP(Re_lo!$H$5,Re_lo!$N$5:$O$16,2,0)),AT797,"")),"",IF(AND($I797=Re_lo!$E$5,BV$5=VLOOKUP(Re_lo!$H$5,Re_lo!$N$5:$O$16,2,0)),AT797,""))</f>
        <v/>
      </c>
      <c r="BW797" s="125" t="str">
        <f>IF(ISERR(IF(AND($I797=Re_lo!$E$5,BW$5=VLOOKUP(Re_lo!$H$5,Re_lo!$N$5:$O$16,2,0)),AU797,"")),"",IF(AND($I797=Re_lo!$E$5,BW$5=VLOOKUP(Re_lo!$H$5,Re_lo!$N$5:$O$16,2,0)),AU797,""))</f>
        <v/>
      </c>
      <c r="BX797" s="125" t="str">
        <f>IF(ISERR(IF(AND($I797=Re_lo!$E$5,BX$5=VLOOKUP(Re_lo!$H$5,Re_lo!$N$5:$O$16,2,0)),AV797,"")),"",IF(AND($I797=Re_lo!$E$5,BX$5=VLOOKUP(Re_lo!$H$5,Re_lo!$N$5:$O$16,2,0)),AV797,""))</f>
        <v/>
      </c>
      <c r="BY797" s="125" t="str">
        <f>IF(ISERR(IF(AND($I797=Re_lo!$E$5,BY$5=VLOOKUP(Re_lo!$H$5,Re_lo!$N$5:$O$16,2,0)),AW797,"")),"",IF(AND($I797=Re_lo!$E$5,BY$5=VLOOKUP(Re_lo!$H$5,Re_lo!$N$5:$O$16,2,0)),AW797,""))</f>
        <v/>
      </c>
      <c r="BZ797" s="125" t="str">
        <f>IF(ISERR(IF(AND($I797=Re_lo!$E$5,BZ$5=VLOOKUP(Re_lo!$H$5,Re_lo!$N$5:$O$16,2,0)),AX797,"")),"",IF(AND($I797=Re_lo!$E$5,BZ$5=VLOOKUP(Re_lo!$H$5,Re_lo!$N$5:$O$16,2,0)),AX797,""))</f>
        <v/>
      </c>
      <c r="CA797" s="125" t="str">
        <f>IF(ISERR(IF(AND($I797=Re_lo!$E$5,CA$5=VLOOKUP(Re_lo!$H$5,Re_lo!$N$5:$O$16,2,0)),AY797,"")),"",IF(AND($I797=Re_lo!$E$5,CA$5=VLOOKUP(Re_lo!$H$5,Re_lo!$N$5:$O$16,2,0)),AY797,""))</f>
        <v/>
      </c>
      <c r="CB797" s="125" t="str">
        <f>IF(ISERR(IF(AND($I797=Re_lo!$E$5,CB$5=VLOOKUP(Re_lo!$H$5,Re_lo!$N$5:$O$16,2,0)),AZ797,"")),"",IF(AND($I797=Re_lo!$E$5,CB$5=VLOOKUP(Re_lo!$H$5,Re_lo!$N$5:$O$16,2,0)),AZ797,""))</f>
        <v/>
      </c>
      <c r="CC797" s="125" t="str">
        <f>IF(ISERR(IF(AND($I797=Re_lo!$E$5,CC$5=VLOOKUP(Re_lo!$H$5,Re_lo!$N$5:$O$16,2,0)),BA797,"")),"",IF(AND($I797=Re_lo!$E$5,CC$5=VLOOKUP(Re_lo!$H$5,Re_lo!$N$5:$O$16,2,0)),BA797,""))</f>
        <v/>
      </c>
      <c r="CD797" s="125" t="str">
        <f>IF(ISERR(IF(AND($I797=Re_lo!$E$5,CD$5=VLOOKUP(Re_lo!$H$5,Re_lo!$N$5:$O$16,2,0)),BB797,"")),"",IF(AND($I797=Re_lo!$E$5,CD$5=VLOOKUP(Re_lo!$H$5,Re_lo!$N$5:$O$16,2,0)),BB797,""))</f>
        <v/>
      </c>
      <c r="CF797" s="125" t="str">
        <f>IF($C797="","",COUNTIFS(Con_ve!$C$6:$C$1005,$C797,Con_ve!$Q$6:$Q$1005,Cad_cl!CF$5))</f>
        <v/>
      </c>
      <c r="CG797" s="125" t="str">
        <f>IF($C797="","",COUNTIFS(Con_ve!$C$6:$C$1005,$C797,Con_ve!$Q$6:$Q$1005,Cad_cl!CG$5))</f>
        <v/>
      </c>
      <c r="CH797" s="125" t="str">
        <f>IF($C797="","",COUNTIFS(Con_ve!$C$6:$C$1005,$C797,Con_ve!$Q$6:$Q$1005,Cad_cl!CH$5))</f>
        <v/>
      </c>
      <c r="CI797" s="125" t="str">
        <f>IF($C797="","",COUNTIFS(Con_ve!$C$6:$C$1005,$C797,Con_ve!$Q$6:$Q$1005,Cad_cl!CI$5))</f>
        <v/>
      </c>
      <c r="CJ797" s="125" t="str">
        <f>IF($C797="","",COUNTIFS(Con_ve!$C$6:$C$1005,$C797,Con_ve!$Q$6:$Q$1005,Cad_cl!CJ$5))</f>
        <v/>
      </c>
      <c r="CK797" s="125" t="str">
        <f>IF($C797="","",COUNTIFS(Con_ve!$C$6:$C$1005,$C797,Con_ve!$Q$6:$Q$1005,Cad_cl!CK$5))</f>
        <v/>
      </c>
      <c r="CL797" s="125" t="str">
        <f>IF($C797="","",COUNTIFS(Con_ve!$C$6:$C$1005,$C797,Con_ve!$Q$6:$Q$1005,Cad_cl!CL$5))</f>
        <v/>
      </c>
      <c r="CM797" s="125" t="str">
        <f>IF($C797="","",COUNTIFS(Con_ve!$C$6:$C$1005,$C797,Con_ve!$Q$6:$Q$1005,Cad_cl!CM$5))</f>
        <v/>
      </c>
      <c r="CN797" s="125" t="str">
        <f>IF($C797="","",COUNTIFS(Con_ve!$C$6:$C$1005,$C797,Con_ve!$Q$6:$Q$1005,Cad_cl!CN$5))</f>
        <v/>
      </c>
      <c r="CO797" s="125" t="str">
        <f>IF($C797="","",COUNTIFS(Con_ve!$C$6:$C$1005,$C797,Con_ve!$Q$6:$Q$1005,Cad_cl!CO$5))</f>
        <v/>
      </c>
      <c r="CP797" s="125" t="str">
        <f>IF($C797="","",COUNTIFS(Con_ve!$C$6:$C$1005,$C797,Con_ve!$Q$6:$Q$1005,Cad_cl!CP$5))</f>
        <v/>
      </c>
      <c r="CQ797" s="125" t="str">
        <f>IF($C797="","",COUNTIFS(Con_ve!$C$6:$C$1005,$C797,Con_ve!$Q$6:$Q$1005,Cad_cl!CQ$5))</f>
        <v/>
      </c>
      <c r="CR797" s="125">
        <f t="shared" si="38"/>
        <v>0</v>
      </c>
    </row>
    <row r="798" spans="3:96" ht="30" customHeight="1">
      <c r="C798" s="153"/>
      <c r="D798" s="153"/>
      <c r="E798" s="154"/>
      <c r="F798" s="153"/>
      <c r="G798" s="155"/>
      <c r="H798" s="153"/>
      <c r="I798" s="153"/>
      <c r="J798" s="132" t="s">
        <v>309</v>
      </c>
      <c r="K798" s="133" t="s">
        <v>309</v>
      </c>
      <c r="L798" s="153"/>
      <c r="M798" s="153"/>
      <c r="N798" s="153"/>
      <c r="O798" s="153"/>
      <c r="P798" s="153"/>
      <c r="Q798" s="153"/>
      <c r="AP798" s="134" t="str">
        <f>IF(ISERR(IF($C798="","",SUMIFS(Con_ve!$F$6:$F$1005,Con_ve!$C$6:$C$1005,$C798,Con_ve!$I$6:$I$1005,"Fechada",Con_ve!$Q$6:$Q$1005,Cad_cl!AP$5))),"",IF($C798="","",SUMIFS(Con_ve!$F$6:$F$1005,Con_ve!$C$6:$C$1005,$C798,Con_ve!$I$6:$I$1005,"Fechada",Con_ve!$Q$6:$Q$1005,Cad_cl!AP$5)))</f>
        <v/>
      </c>
      <c r="AQ798" s="134" t="str">
        <f>IF(ISERR(IF($C798="","",SUMIFS(Con_ve!$F$6:$F$1005,Con_ve!$C$6:$C$1005,$C798,Con_ve!$I$6:$I$1005,"Fechada",Con_ve!$Q$6:$Q$1005,Cad_cl!AQ$5))),"",IF($C798="","",SUMIFS(Con_ve!$F$6:$F$1005,Con_ve!$C$6:$C$1005,$C798,Con_ve!$I$6:$I$1005,"Fechada",Con_ve!$Q$6:$Q$1005,Cad_cl!AQ$5)))</f>
        <v/>
      </c>
      <c r="AR798" s="134" t="str">
        <f>IF(ISERR(IF($C798="","",SUMIFS(Con_ve!$F$6:$F$1005,Con_ve!$C$6:$C$1005,$C798,Con_ve!$I$6:$I$1005,"Fechada",Con_ve!$Q$6:$Q$1005,Cad_cl!AR$5))),"",IF($C798="","",SUMIFS(Con_ve!$F$6:$F$1005,Con_ve!$C$6:$C$1005,$C798,Con_ve!$I$6:$I$1005,"Fechada",Con_ve!$Q$6:$Q$1005,Cad_cl!AR$5)))</f>
        <v/>
      </c>
      <c r="AS798" s="134" t="str">
        <f>IF(ISERR(IF($C798="","",SUMIFS(Con_ve!$F$6:$F$1005,Con_ve!$C$6:$C$1005,$C798,Con_ve!$I$6:$I$1005,"Fechada",Con_ve!$Q$6:$Q$1005,Cad_cl!AS$5))),"",IF($C798="","",SUMIFS(Con_ve!$F$6:$F$1005,Con_ve!$C$6:$C$1005,$C798,Con_ve!$I$6:$I$1005,"Fechada",Con_ve!$Q$6:$Q$1005,Cad_cl!AS$5)))</f>
        <v/>
      </c>
      <c r="AT798" s="134" t="str">
        <f>IF(ISERR(IF($C798="","",SUMIFS(Con_ve!$F$6:$F$1005,Con_ve!$C$6:$C$1005,$C798,Con_ve!$I$6:$I$1005,"Fechada",Con_ve!$Q$6:$Q$1005,Cad_cl!AT$5))),"",IF($C798="","",SUMIFS(Con_ve!$F$6:$F$1005,Con_ve!$C$6:$C$1005,$C798,Con_ve!$I$6:$I$1005,"Fechada",Con_ve!$Q$6:$Q$1005,Cad_cl!AT$5)))</f>
        <v/>
      </c>
      <c r="AU798" s="134" t="str">
        <f>IF(ISERR(IF($C798="","",SUMIFS(Con_ve!$F$6:$F$1005,Con_ve!$C$6:$C$1005,$C798,Con_ve!$I$6:$I$1005,"Fechada",Con_ve!$Q$6:$Q$1005,Cad_cl!AU$5))),"",IF($C798="","",SUMIFS(Con_ve!$F$6:$F$1005,Con_ve!$C$6:$C$1005,$C798,Con_ve!$I$6:$I$1005,"Fechada",Con_ve!$Q$6:$Q$1005,Cad_cl!AU$5)))</f>
        <v/>
      </c>
      <c r="AV798" s="134" t="str">
        <f>IF(ISERR(IF($C798="","",SUMIFS(Con_ve!$F$6:$F$1005,Con_ve!$C$6:$C$1005,$C798,Con_ve!$I$6:$I$1005,"Fechada",Con_ve!$Q$6:$Q$1005,Cad_cl!AV$5))),"",IF($C798="","",SUMIFS(Con_ve!$F$6:$F$1005,Con_ve!$C$6:$C$1005,$C798,Con_ve!$I$6:$I$1005,"Fechada",Con_ve!$Q$6:$Q$1005,Cad_cl!AV$5)))</f>
        <v/>
      </c>
      <c r="AW798" s="134" t="str">
        <f>IF(ISERR(IF($C798="","",SUMIFS(Con_ve!$F$6:$F$1005,Con_ve!$C$6:$C$1005,$C798,Con_ve!$I$6:$I$1005,"Fechada",Con_ve!$Q$6:$Q$1005,Cad_cl!AW$5))),"",IF($C798="","",SUMIFS(Con_ve!$F$6:$F$1005,Con_ve!$C$6:$C$1005,$C798,Con_ve!$I$6:$I$1005,"Fechada",Con_ve!$Q$6:$Q$1005,Cad_cl!AW$5)))</f>
        <v/>
      </c>
      <c r="AX798" s="134" t="str">
        <f>IF(ISERR(IF($C798="","",SUMIFS(Con_ve!$F$6:$F$1005,Con_ve!$C$6:$C$1005,$C798,Con_ve!$I$6:$I$1005,"Fechada",Con_ve!$Q$6:$Q$1005,Cad_cl!AX$5))),"",IF($C798="","",SUMIFS(Con_ve!$F$6:$F$1005,Con_ve!$C$6:$C$1005,$C798,Con_ve!$I$6:$I$1005,"Fechada",Con_ve!$Q$6:$Q$1005,Cad_cl!AX$5)))</f>
        <v/>
      </c>
      <c r="AY798" s="134" t="str">
        <f>IF(ISERR(IF($C798="","",SUMIFS(Con_ve!$F$6:$F$1005,Con_ve!$C$6:$C$1005,$C798,Con_ve!$I$6:$I$1005,"Fechada",Con_ve!$Q$6:$Q$1005,Cad_cl!AY$5))),"",IF($C798="","",SUMIFS(Con_ve!$F$6:$F$1005,Con_ve!$C$6:$C$1005,$C798,Con_ve!$I$6:$I$1005,"Fechada",Con_ve!$Q$6:$Q$1005,Cad_cl!AY$5)))</f>
        <v/>
      </c>
      <c r="AZ798" s="134" t="str">
        <f>IF(ISERR(IF($C798="","",SUMIFS(Con_ve!$F$6:$F$1005,Con_ve!$C$6:$C$1005,$C798,Con_ve!$I$6:$I$1005,"Fechada",Con_ve!$Q$6:$Q$1005,Cad_cl!AZ$5))),"",IF($C798="","",SUMIFS(Con_ve!$F$6:$F$1005,Con_ve!$C$6:$C$1005,$C798,Con_ve!$I$6:$I$1005,"Fechada",Con_ve!$Q$6:$Q$1005,Cad_cl!AZ$5)))</f>
        <v/>
      </c>
      <c r="BA798" s="134" t="str">
        <f>IF(ISERR(IF($C798="","",SUMIFS(Con_ve!$F$6:$F$1005,Con_ve!$C$6:$C$1005,$C798,Con_ve!$I$6:$I$1005,"Fechada",Con_ve!$Q$6:$Q$1005,Cad_cl!BA$5))),"",IF($C798="","",SUMIFS(Con_ve!$F$6:$F$1005,Con_ve!$C$6:$C$1005,$C798,Con_ve!$I$6:$I$1005,"Fechada",Con_ve!$Q$6:$Q$1005,Cad_cl!BA$5)))</f>
        <v/>
      </c>
      <c r="BB798" s="134">
        <f t="shared" si="36"/>
        <v>0</v>
      </c>
      <c r="BD798" s="134" t="str">
        <f>IF(ISERR(IF($C798="","",SUMIFS(Con_ve!$F$6:$F$1005,Con_ve!$C$6:$C$1005,$C798,Con_ve!$I$6:$I$1005,"Em negociação",Con_ve!$Q$6:$Q$1005,Cad_cl!BD$5))),"",IF($C798="","",SUMIFS(Con_ve!$F$6:$F$1005,Con_ve!$C$6:$C$1005,$C798,Con_ve!$I$6:$I$1005,"Em negociação",Con_ve!$Q$6:$Q$1005,Cad_cl!BD$5)))</f>
        <v/>
      </c>
      <c r="BE798" s="134" t="str">
        <f>IF(ISERR(IF($C798="","",SUMIFS(Con_ve!$F$6:$F$1005,Con_ve!$C$6:$C$1005,$C798,Con_ve!$I$6:$I$1005,"Em negociação",Con_ve!$Q$6:$Q$1005,Cad_cl!BE$5))),"",IF($C798="","",SUMIFS(Con_ve!$F$6:$F$1005,Con_ve!$C$6:$C$1005,$C798,Con_ve!$I$6:$I$1005,"Em negociação",Con_ve!$Q$6:$Q$1005,Cad_cl!BE$5)))</f>
        <v/>
      </c>
      <c r="BF798" s="134" t="str">
        <f>IF(ISERR(IF($C798="","",SUMIFS(Con_ve!$F$6:$F$1005,Con_ve!$C$6:$C$1005,$C798,Con_ve!$I$6:$I$1005,"Em negociação",Con_ve!$Q$6:$Q$1005,Cad_cl!BF$5))),"",IF($C798="","",SUMIFS(Con_ve!$F$6:$F$1005,Con_ve!$C$6:$C$1005,$C798,Con_ve!$I$6:$I$1005,"Em negociação",Con_ve!$Q$6:$Q$1005,Cad_cl!BF$5)))</f>
        <v/>
      </c>
      <c r="BG798" s="134" t="str">
        <f>IF(ISERR(IF($C798="","",SUMIFS(Con_ve!$F$6:$F$1005,Con_ve!$C$6:$C$1005,$C798,Con_ve!$I$6:$I$1005,"Em negociação",Con_ve!$Q$6:$Q$1005,Cad_cl!BG$5))),"",IF($C798="","",SUMIFS(Con_ve!$F$6:$F$1005,Con_ve!$C$6:$C$1005,$C798,Con_ve!$I$6:$I$1005,"Em negociação",Con_ve!$Q$6:$Q$1005,Cad_cl!BG$5)))</f>
        <v/>
      </c>
      <c r="BH798" s="134" t="str">
        <f>IF(ISERR(IF($C798="","",SUMIFS(Con_ve!$F$6:$F$1005,Con_ve!$C$6:$C$1005,$C798,Con_ve!$I$6:$I$1005,"Em negociação",Con_ve!$Q$6:$Q$1005,Cad_cl!BH$5))),"",IF($C798="","",SUMIFS(Con_ve!$F$6:$F$1005,Con_ve!$C$6:$C$1005,$C798,Con_ve!$I$6:$I$1005,"Em negociação",Con_ve!$Q$6:$Q$1005,Cad_cl!BH$5)))</f>
        <v/>
      </c>
      <c r="BI798" s="134" t="str">
        <f>IF(ISERR(IF($C798="","",SUMIFS(Con_ve!$F$6:$F$1005,Con_ve!$C$6:$C$1005,$C798,Con_ve!$I$6:$I$1005,"Em negociação",Con_ve!$Q$6:$Q$1005,Cad_cl!BI$5))),"",IF($C798="","",SUMIFS(Con_ve!$F$6:$F$1005,Con_ve!$C$6:$C$1005,$C798,Con_ve!$I$6:$I$1005,"Em negociação",Con_ve!$Q$6:$Q$1005,Cad_cl!BI$5)))</f>
        <v/>
      </c>
      <c r="BJ798" s="134" t="str">
        <f>IF(ISERR(IF($C798="","",SUMIFS(Con_ve!$F$6:$F$1005,Con_ve!$C$6:$C$1005,$C798,Con_ve!$I$6:$I$1005,"Em negociação",Con_ve!$Q$6:$Q$1005,Cad_cl!BJ$5))),"",IF($C798="","",SUMIFS(Con_ve!$F$6:$F$1005,Con_ve!$C$6:$C$1005,$C798,Con_ve!$I$6:$I$1005,"Em negociação",Con_ve!$Q$6:$Q$1005,Cad_cl!BJ$5)))</f>
        <v/>
      </c>
      <c r="BK798" s="134" t="str">
        <f>IF(ISERR(IF($C798="","",SUMIFS(Con_ve!$F$6:$F$1005,Con_ve!$C$6:$C$1005,$C798,Con_ve!$I$6:$I$1005,"Em negociação",Con_ve!$Q$6:$Q$1005,Cad_cl!BK$5))),"",IF($C798="","",SUMIFS(Con_ve!$F$6:$F$1005,Con_ve!$C$6:$C$1005,$C798,Con_ve!$I$6:$I$1005,"Em negociação",Con_ve!$Q$6:$Q$1005,Cad_cl!BK$5)))</f>
        <v/>
      </c>
      <c r="BL798" s="134" t="str">
        <f>IF(ISERR(IF($C798="","",SUMIFS(Con_ve!$F$6:$F$1005,Con_ve!$C$6:$C$1005,$C798,Con_ve!$I$6:$I$1005,"Em negociação",Con_ve!$Q$6:$Q$1005,Cad_cl!BL$5))),"",IF($C798="","",SUMIFS(Con_ve!$F$6:$F$1005,Con_ve!$C$6:$C$1005,$C798,Con_ve!$I$6:$I$1005,"Em negociação",Con_ve!$Q$6:$Q$1005,Cad_cl!BL$5)))</f>
        <v/>
      </c>
      <c r="BM798" s="134" t="str">
        <f>IF(ISERR(IF($C798="","",SUMIFS(Con_ve!$F$6:$F$1005,Con_ve!$C$6:$C$1005,$C798,Con_ve!$I$6:$I$1005,"Em negociação",Con_ve!$Q$6:$Q$1005,Cad_cl!BM$5))),"",IF($C798="","",SUMIFS(Con_ve!$F$6:$F$1005,Con_ve!$C$6:$C$1005,$C798,Con_ve!$I$6:$I$1005,"Em negociação",Con_ve!$Q$6:$Q$1005,Cad_cl!BM$5)))</f>
        <v/>
      </c>
      <c r="BN798" s="134" t="str">
        <f>IF(ISERR(IF($C798="","",SUMIFS(Con_ve!$F$6:$F$1005,Con_ve!$C$6:$C$1005,$C798,Con_ve!$I$6:$I$1005,"Em negociação",Con_ve!$Q$6:$Q$1005,Cad_cl!BN$5))),"",IF($C798="","",SUMIFS(Con_ve!$F$6:$F$1005,Con_ve!$C$6:$C$1005,$C798,Con_ve!$I$6:$I$1005,"Em negociação",Con_ve!$Q$6:$Q$1005,Cad_cl!BN$5)))</f>
        <v/>
      </c>
      <c r="BO798" s="134" t="str">
        <f>IF(ISERR(IF($C798="","",SUMIFS(Con_ve!$F$6:$F$1005,Con_ve!$C$6:$C$1005,$C798,Con_ve!$I$6:$I$1005,"Em negociação",Con_ve!$Q$6:$Q$1005,Cad_cl!BO$5))),"",IF($C798="","",SUMIFS(Con_ve!$F$6:$F$1005,Con_ve!$C$6:$C$1005,$C798,Con_ve!$I$6:$I$1005,"Em negociação",Con_ve!$Q$6:$Q$1005,Cad_cl!BO$5)))</f>
        <v/>
      </c>
      <c r="BP798" s="134">
        <f t="shared" si="37"/>
        <v>0</v>
      </c>
      <c r="BR798" s="125" t="str">
        <f>IF(ISERR(IF(AND($I798=Re_lo!$E$5,BR$5=VLOOKUP(Re_lo!$H$5,Re_lo!$N$5:$O$16,2,0)),AP798,"")),"",IF(AND($I798=Re_lo!$E$5,BR$5=VLOOKUP(Re_lo!$H$5,Re_lo!$N$5:$O$16,2,0)),AP798,""))</f>
        <v/>
      </c>
      <c r="BS798" s="125" t="str">
        <f>IF(ISERR(IF(AND($I798=Re_lo!$E$5,BS$5=VLOOKUP(Re_lo!$H$5,Re_lo!$N$5:$O$16,2,0)),AQ798,"")),"",IF(AND($I798=Re_lo!$E$5,BS$5=VLOOKUP(Re_lo!$H$5,Re_lo!$N$5:$O$16,2,0)),AQ798,""))</f>
        <v/>
      </c>
      <c r="BT798" s="125" t="str">
        <f>IF(ISERR(IF(AND($I798=Re_lo!$E$5,BT$5=VLOOKUP(Re_lo!$H$5,Re_lo!$N$5:$O$16,2,0)),AR798,"")),"",IF(AND($I798=Re_lo!$E$5,BT$5=VLOOKUP(Re_lo!$H$5,Re_lo!$N$5:$O$16,2,0)),AR798,""))</f>
        <v/>
      </c>
      <c r="BU798" s="125" t="str">
        <f>IF(ISERR(IF(AND($I798=Re_lo!$E$5,BU$5=VLOOKUP(Re_lo!$H$5,Re_lo!$N$5:$O$16,2,0)),AS798,"")),"",IF(AND($I798=Re_lo!$E$5,BU$5=VLOOKUP(Re_lo!$H$5,Re_lo!$N$5:$O$16,2,0)),AS798,""))</f>
        <v/>
      </c>
      <c r="BV798" s="125" t="str">
        <f>IF(ISERR(IF(AND($I798=Re_lo!$E$5,BV$5=VLOOKUP(Re_lo!$H$5,Re_lo!$N$5:$O$16,2,0)),AT798,"")),"",IF(AND($I798=Re_lo!$E$5,BV$5=VLOOKUP(Re_lo!$H$5,Re_lo!$N$5:$O$16,2,0)),AT798,""))</f>
        <v/>
      </c>
      <c r="BW798" s="125" t="str">
        <f>IF(ISERR(IF(AND($I798=Re_lo!$E$5,BW$5=VLOOKUP(Re_lo!$H$5,Re_lo!$N$5:$O$16,2,0)),AU798,"")),"",IF(AND($I798=Re_lo!$E$5,BW$5=VLOOKUP(Re_lo!$H$5,Re_lo!$N$5:$O$16,2,0)),AU798,""))</f>
        <v/>
      </c>
      <c r="BX798" s="125" t="str">
        <f>IF(ISERR(IF(AND($I798=Re_lo!$E$5,BX$5=VLOOKUP(Re_lo!$H$5,Re_lo!$N$5:$O$16,2,0)),AV798,"")),"",IF(AND($I798=Re_lo!$E$5,BX$5=VLOOKUP(Re_lo!$H$5,Re_lo!$N$5:$O$16,2,0)),AV798,""))</f>
        <v/>
      </c>
      <c r="BY798" s="125" t="str">
        <f>IF(ISERR(IF(AND($I798=Re_lo!$E$5,BY$5=VLOOKUP(Re_lo!$H$5,Re_lo!$N$5:$O$16,2,0)),AW798,"")),"",IF(AND($I798=Re_lo!$E$5,BY$5=VLOOKUP(Re_lo!$H$5,Re_lo!$N$5:$O$16,2,0)),AW798,""))</f>
        <v/>
      </c>
      <c r="BZ798" s="125" t="str">
        <f>IF(ISERR(IF(AND($I798=Re_lo!$E$5,BZ$5=VLOOKUP(Re_lo!$H$5,Re_lo!$N$5:$O$16,2,0)),AX798,"")),"",IF(AND($I798=Re_lo!$E$5,BZ$5=VLOOKUP(Re_lo!$H$5,Re_lo!$N$5:$O$16,2,0)),AX798,""))</f>
        <v/>
      </c>
      <c r="CA798" s="125" t="str">
        <f>IF(ISERR(IF(AND($I798=Re_lo!$E$5,CA$5=VLOOKUP(Re_lo!$H$5,Re_lo!$N$5:$O$16,2,0)),AY798,"")),"",IF(AND($I798=Re_lo!$E$5,CA$5=VLOOKUP(Re_lo!$H$5,Re_lo!$N$5:$O$16,2,0)),AY798,""))</f>
        <v/>
      </c>
      <c r="CB798" s="125" t="str">
        <f>IF(ISERR(IF(AND($I798=Re_lo!$E$5,CB$5=VLOOKUP(Re_lo!$H$5,Re_lo!$N$5:$O$16,2,0)),AZ798,"")),"",IF(AND($I798=Re_lo!$E$5,CB$5=VLOOKUP(Re_lo!$H$5,Re_lo!$N$5:$O$16,2,0)),AZ798,""))</f>
        <v/>
      </c>
      <c r="CC798" s="125" t="str">
        <f>IF(ISERR(IF(AND($I798=Re_lo!$E$5,CC$5=VLOOKUP(Re_lo!$H$5,Re_lo!$N$5:$O$16,2,0)),BA798,"")),"",IF(AND($I798=Re_lo!$E$5,CC$5=VLOOKUP(Re_lo!$H$5,Re_lo!$N$5:$O$16,2,0)),BA798,""))</f>
        <v/>
      </c>
      <c r="CD798" s="125" t="str">
        <f>IF(ISERR(IF(AND($I798=Re_lo!$E$5,CD$5=VLOOKUP(Re_lo!$H$5,Re_lo!$N$5:$O$16,2,0)),BB798,"")),"",IF(AND($I798=Re_lo!$E$5,CD$5=VLOOKUP(Re_lo!$H$5,Re_lo!$N$5:$O$16,2,0)),BB798,""))</f>
        <v/>
      </c>
      <c r="CF798" s="125" t="str">
        <f>IF($C798="","",COUNTIFS(Con_ve!$C$6:$C$1005,$C798,Con_ve!$Q$6:$Q$1005,Cad_cl!CF$5))</f>
        <v/>
      </c>
      <c r="CG798" s="125" t="str">
        <f>IF($C798="","",COUNTIFS(Con_ve!$C$6:$C$1005,$C798,Con_ve!$Q$6:$Q$1005,Cad_cl!CG$5))</f>
        <v/>
      </c>
      <c r="CH798" s="125" t="str">
        <f>IF($C798="","",COUNTIFS(Con_ve!$C$6:$C$1005,$C798,Con_ve!$Q$6:$Q$1005,Cad_cl!CH$5))</f>
        <v/>
      </c>
      <c r="CI798" s="125" t="str">
        <f>IF($C798="","",COUNTIFS(Con_ve!$C$6:$C$1005,$C798,Con_ve!$Q$6:$Q$1005,Cad_cl!CI$5))</f>
        <v/>
      </c>
      <c r="CJ798" s="125" t="str">
        <f>IF($C798="","",COUNTIFS(Con_ve!$C$6:$C$1005,$C798,Con_ve!$Q$6:$Q$1005,Cad_cl!CJ$5))</f>
        <v/>
      </c>
      <c r="CK798" s="125" t="str">
        <f>IF($C798="","",COUNTIFS(Con_ve!$C$6:$C$1005,$C798,Con_ve!$Q$6:$Q$1005,Cad_cl!CK$5))</f>
        <v/>
      </c>
      <c r="CL798" s="125" t="str">
        <f>IF($C798="","",COUNTIFS(Con_ve!$C$6:$C$1005,$C798,Con_ve!$Q$6:$Q$1005,Cad_cl!CL$5))</f>
        <v/>
      </c>
      <c r="CM798" s="125" t="str">
        <f>IF($C798="","",COUNTIFS(Con_ve!$C$6:$C$1005,$C798,Con_ve!$Q$6:$Q$1005,Cad_cl!CM$5))</f>
        <v/>
      </c>
      <c r="CN798" s="125" t="str">
        <f>IF($C798="","",COUNTIFS(Con_ve!$C$6:$C$1005,$C798,Con_ve!$Q$6:$Q$1005,Cad_cl!CN$5))</f>
        <v/>
      </c>
      <c r="CO798" s="125" t="str">
        <f>IF($C798="","",COUNTIFS(Con_ve!$C$6:$C$1005,$C798,Con_ve!$Q$6:$Q$1005,Cad_cl!CO$5))</f>
        <v/>
      </c>
      <c r="CP798" s="125" t="str">
        <f>IF($C798="","",COUNTIFS(Con_ve!$C$6:$C$1005,$C798,Con_ve!$Q$6:$Q$1005,Cad_cl!CP$5))</f>
        <v/>
      </c>
      <c r="CQ798" s="125" t="str">
        <f>IF($C798="","",COUNTIFS(Con_ve!$C$6:$C$1005,$C798,Con_ve!$Q$6:$Q$1005,Cad_cl!CQ$5))</f>
        <v/>
      </c>
      <c r="CR798" s="125">
        <f t="shared" si="38"/>
        <v>0</v>
      </c>
    </row>
    <row r="799" spans="3:96" ht="30" customHeight="1">
      <c r="C799" s="153"/>
      <c r="D799" s="153"/>
      <c r="E799" s="154"/>
      <c r="F799" s="153"/>
      <c r="G799" s="155"/>
      <c r="H799" s="153"/>
      <c r="I799" s="153"/>
      <c r="J799" s="132" t="s">
        <v>309</v>
      </c>
      <c r="K799" s="133" t="s">
        <v>309</v>
      </c>
      <c r="L799" s="153"/>
      <c r="M799" s="153"/>
      <c r="N799" s="153"/>
      <c r="O799" s="153"/>
      <c r="P799" s="153"/>
      <c r="Q799" s="153"/>
      <c r="AP799" s="134" t="str">
        <f>IF(ISERR(IF($C799="","",SUMIFS(Con_ve!$F$6:$F$1005,Con_ve!$C$6:$C$1005,$C799,Con_ve!$I$6:$I$1005,"Fechada",Con_ve!$Q$6:$Q$1005,Cad_cl!AP$5))),"",IF($C799="","",SUMIFS(Con_ve!$F$6:$F$1005,Con_ve!$C$6:$C$1005,$C799,Con_ve!$I$6:$I$1005,"Fechada",Con_ve!$Q$6:$Q$1005,Cad_cl!AP$5)))</f>
        <v/>
      </c>
      <c r="AQ799" s="134" t="str">
        <f>IF(ISERR(IF($C799="","",SUMIFS(Con_ve!$F$6:$F$1005,Con_ve!$C$6:$C$1005,$C799,Con_ve!$I$6:$I$1005,"Fechada",Con_ve!$Q$6:$Q$1005,Cad_cl!AQ$5))),"",IF($C799="","",SUMIFS(Con_ve!$F$6:$F$1005,Con_ve!$C$6:$C$1005,$C799,Con_ve!$I$6:$I$1005,"Fechada",Con_ve!$Q$6:$Q$1005,Cad_cl!AQ$5)))</f>
        <v/>
      </c>
      <c r="AR799" s="134" t="str">
        <f>IF(ISERR(IF($C799="","",SUMIFS(Con_ve!$F$6:$F$1005,Con_ve!$C$6:$C$1005,$C799,Con_ve!$I$6:$I$1005,"Fechada",Con_ve!$Q$6:$Q$1005,Cad_cl!AR$5))),"",IF($C799="","",SUMIFS(Con_ve!$F$6:$F$1005,Con_ve!$C$6:$C$1005,$C799,Con_ve!$I$6:$I$1005,"Fechada",Con_ve!$Q$6:$Q$1005,Cad_cl!AR$5)))</f>
        <v/>
      </c>
      <c r="AS799" s="134" t="str">
        <f>IF(ISERR(IF($C799="","",SUMIFS(Con_ve!$F$6:$F$1005,Con_ve!$C$6:$C$1005,$C799,Con_ve!$I$6:$I$1005,"Fechada",Con_ve!$Q$6:$Q$1005,Cad_cl!AS$5))),"",IF($C799="","",SUMIFS(Con_ve!$F$6:$F$1005,Con_ve!$C$6:$C$1005,$C799,Con_ve!$I$6:$I$1005,"Fechada",Con_ve!$Q$6:$Q$1005,Cad_cl!AS$5)))</f>
        <v/>
      </c>
      <c r="AT799" s="134" t="str">
        <f>IF(ISERR(IF($C799="","",SUMIFS(Con_ve!$F$6:$F$1005,Con_ve!$C$6:$C$1005,$C799,Con_ve!$I$6:$I$1005,"Fechada",Con_ve!$Q$6:$Q$1005,Cad_cl!AT$5))),"",IF($C799="","",SUMIFS(Con_ve!$F$6:$F$1005,Con_ve!$C$6:$C$1005,$C799,Con_ve!$I$6:$I$1005,"Fechada",Con_ve!$Q$6:$Q$1005,Cad_cl!AT$5)))</f>
        <v/>
      </c>
      <c r="AU799" s="134" t="str">
        <f>IF(ISERR(IF($C799="","",SUMIFS(Con_ve!$F$6:$F$1005,Con_ve!$C$6:$C$1005,$C799,Con_ve!$I$6:$I$1005,"Fechada",Con_ve!$Q$6:$Q$1005,Cad_cl!AU$5))),"",IF($C799="","",SUMIFS(Con_ve!$F$6:$F$1005,Con_ve!$C$6:$C$1005,$C799,Con_ve!$I$6:$I$1005,"Fechada",Con_ve!$Q$6:$Q$1005,Cad_cl!AU$5)))</f>
        <v/>
      </c>
      <c r="AV799" s="134" t="str">
        <f>IF(ISERR(IF($C799="","",SUMIFS(Con_ve!$F$6:$F$1005,Con_ve!$C$6:$C$1005,$C799,Con_ve!$I$6:$I$1005,"Fechada",Con_ve!$Q$6:$Q$1005,Cad_cl!AV$5))),"",IF($C799="","",SUMIFS(Con_ve!$F$6:$F$1005,Con_ve!$C$6:$C$1005,$C799,Con_ve!$I$6:$I$1005,"Fechada",Con_ve!$Q$6:$Q$1005,Cad_cl!AV$5)))</f>
        <v/>
      </c>
      <c r="AW799" s="134" t="str">
        <f>IF(ISERR(IF($C799="","",SUMIFS(Con_ve!$F$6:$F$1005,Con_ve!$C$6:$C$1005,$C799,Con_ve!$I$6:$I$1005,"Fechada",Con_ve!$Q$6:$Q$1005,Cad_cl!AW$5))),"",IF($C799="","",SUMIFS(Con_ve!$F$6:$F$1005,Con_ve!$C$6:$C$1005,$C799,Con_ve!$I$6:$I$1005,"Fechada",Con_ve!$Q$6:$Q$1005,Cad_cl!AW$5)))</f>
        <v/>
      </c>
      <c r="AX799" s="134" t="str">
        <f>IF(ISERR(IF($C799="","",SUMIFS(Con_ve!$F$6:$F$1005,Con_ve!$C$6:$C$1005,$C799,Con_ve!$I$6:$I$1005,"Fechada",Con_ve!$Q$6:$Q$1005,Cad_cl!AX$5))),"",IF($C799="","",SUMIFS(Con_ve!$F$6:$F$1005,Con_ve!$C$6:$C$1005,$C799,Con_ve!$I$6:$I$1005,"Fechada",Con_ve!$Q$6:$Q$1005,Cad_cl!AX$5)))</f>
        <v/>
      </c>
      <c r="AY799" s="134" t="str">
        <f>IF(ISERR(IF($C799="","",SUMIFS(Con_ve!$F$6:$F$1005,Con_ve!$C$6:$C$1005,$C799,Con_ve!$I$6:$I$1005,"Fechada",Con_ve!$Q$6:$Q$1005,Cad_cl!AY$5))),"",IF($C799="","",SUMIFS(Con_ve!$F$6:$F$1005,Con_ve!$C$6:$C$1005,$C799,Con_ve!$I$6:$I$1005,"Fechada",Con_ve!$Q$6:$Q$1005,Cad_cl!AY$5)))</f>
        <v/>
      </c>
      <c r="AZ799" s="134" t="str">
        <f>IF(ISERR(IF($C799="","",SUMIFS(Con_ve!$F$6:$F$1005,Con_ve!$C$6:$C$1005,$C799,Con_ve!$I$6:$I$1005,"Fechada",Con_ve!$Q$6:$Q$1005,Cad_cl!AZ$5))),"",IF($C799="","",SUMIFS(Con_ve!$F$6:$F$1005,Con_ve!$C$6:$C$1005,$C799,Con_ve!$I$6:$I$1005,"Fechada",Con_ve!$Q$6:$Q$1005,Cad_cl!AZ$5)))</f>
        <v/>
      </c>
      <c r="BA799" s="134" t="str">
        <f>IF(ISERR(IF($C799="","",SUMIFS(Con_ve!$F$6:$F$1005,Con_ve!$C$6:$C$1005,$C799,Con_ve!$I$6:$I$1005,"Fechada",Con_ve!$Q$6:$Q$1005,Cad_cl!BA$5))),"",IF($C799="","",SUMIFS(Con_ve!$F$6:$F$1005,Con_ve!$C$6:$C$1005,$C799,Con_ve!$I$6:$I$1005,"Fechada",Con_ve!$Q$6:$Q$1005,Cad_cl!BA$5)))</f>
        <v/>
      </c>
      <c r="BB799" s="134">
        <f t="shared" si="36"/>
        <v>0</v>
      </c>
      <c r="BD799" s="134" t="str">
        <f>IF(ISERR(IF($C799="","",SUMIFS(Con_ve!$F$6:$F$1005,Con_ve!$C$6:$C$1005,$C799,Con_ve!$I$6:$I$1005,"Em negociação",Con_ve!$Q$6:$Q$1005,Cad_cl!BD$5))),"",IF($C799="","",SUMIFS(Con_ve!$F$6:$F$1005,Con_ve!$C$6:$C$1005,$C799,Con_ve!$I$6:$I$1005,"Em negociação",Con_ve!$Q$6:$Q$1005,Cad_cl!BD$5)))</f>
        <v/>
      </c>
      <c r="BE799" s="134" t="str">
        <f>IF(ISERR(IF($C799="","",SUMIFS(Con_ve!$F$6:$F$1005,Con_ve!$C$6:$C$1005,$C799,Con_ve!$I$6:$I$1005,"Em negociação",Con_ve!$Q$6:$Q$1005,Cad_cl!BE$5))),"",IF($C799="","",SUMIFS(Con_ve!$F$6:$F$1005,Con_ve!$C$6:$C$1005,$C799,Con_ve!$I$6:$I$1005,"Em negociação",Con_ve!$Q$6:$Q$1005,Cad_cl!BE$5)))</f>
        <v/>
      </c>
      <c r="BF799" s="134" t="str">
        <f>IF(ISERR(IF($C799="","",SUMIFS(Con_ve!$F$6:$F$1005,Con_ve!$C$6:$C$1005,$C799,Con_ve!$I$6:$I$1005,"Em negociação",Con_ve!$Q$6:$Q$1005,Cad_cl!BF$5))),"",IF($C799="","",SUMIFS(Con_ve!$F$6:$F$1005,Con_ve!$C$6:$C$1005,$C799,Con_ve!$I$6:$I$1005,"Em negociação",Con_ve!$Q$6:$Q$1005,Cad_cl!BF$5)))</f>
        <v/>
      </c>
      <c r="BG799" s="134" t="str">
        <f>IF(ISERR(IF($C799="","",SUMIFS(Con_ve!$F$6:$F$1005,Con_ve!$C$6:$C$1005,$C799,Con_ve!$I$6:$I$1005,"Em negociação",Con_ve!$Q$6:$Q$1005,Cad_cl!BG$5))),"",IF($C799="","",SUMIFS(Con_ve!$F$6:$F$1005,Con_ve!$C$6:$C$1005,$C799,Con_ve!$I$6:$I$1005,"Em negociação",Con_ve!$Q$6:$Q$1005,Cad_cl!BG$5)))</f>
        <v/>
      </c>
      <c r="BH799" s="134" t="str">
        <f>IF(ISERR(IF($C799="","",SUMIFS(Con_ve!$F$6:$F$1005,Con_ve!$C$6:$C$1005,$C799,Con_ve!$I$6:$I$1005,"Em negociação",Con_ve!$Q$6:$Q$1005,Cad_cl!BH$5))),"",IF($C799="","",SUMIFS(Con_ve!$F$6:$F$1005,Con_ve!$C$6:$C$1005,$C799,Con_ve!$I$6:$I$1005,"Em negociação",Con_ve!$Q$6:$Q$1005,Cad_cl!BH$5)))</f>
        <v/>
      </c>
      <c r="BI799" s="134" t="str">
        <f>IF(ISERR(IF($C799="","",SUMIFS(Con_ve!$F$6:$F$1005,Con_ve!$C$6:$C$1005,$C799,Con_ve!$I$6:$I$1005,"Em negociação",Con_ve!$Q$6:$Q$1005,Cad_cl!BI$5))),"",IF($C799="","",SUMIFS(Con_ve!$F$6:$F$1005,Con_ve!$C$6:$C$1005,$C799,Con_ve!$I$6:$I$1005,"Em negociação",Con_ve!$Q$6:$Q$1005,Cad_cl!BI$5)))</f>
        <v/>
      </c>
      <c r="BJ799" s="134" t="str">
        <f>IF(ISERR(IF($C799="","",SUMIFS(Con_ve!$F$6:$F$1005,Con_ve!$C$6:$C$1005,$C799,Con_ve!$I$6:$I$1005,"Em negociação",Con_ve!$Q$6:$Q$1005,Cad_cl!BJ$5))),"",IF($C799="","",SUMIFS(Con_ve!$F$6:$F$1005,Con_ve!$C$6:$C$1005,$C799,Con_ve!$I$6:$I$1005,"Em negociação",Con_ve!$Q$6:$Q$1005,Cad_cl!BJ$5)))</f>
        <v/>
      </c>
      <c r="BK799" s="134" t="str">
        <f>IF(ISERR(IF($C799="","",SUMIFS(Con_ve!$F$6:$F$1005,Con_ve!$C$6:$C$1005,$C799,Con_ve!$I$6:$I$1005,"Em negociação",Con_ve!$Q$6:$Q$1005,Cad_cl!BK$5))),"",IF($C799="","",SUMIFS(Con_ve!$F$6:$F$1005,Con_ve!$C$6:$C$1005,$C799,Con_ve!$I$6:$I$1005,"Em negociação",Con_ve!$Q$6:$Q$1005,Cad_cl!BK$5)))</f>
        <v/>
      </c>
      <c r="BL799" s="134" t="str">
        <f>IF(ISERR(IF($C799="","",SUMIFS(Con_ve!$F$6:$F$1005,Con_ve!$C$6:$C$1005,$C799,Con_ve!$I$6:$I$1005,"Em negociação",Con_ve!$Q$6:$Q$1005,Cad_cl!BL$5))),"",IF($C799="","",SUMIFS(Con_ve!$F$6:$F$1005,Con_ve!$C$6:$C$1005,$C799,Con_ve!$I$6:$I$1005,"Em negociação",Con_ve!$Q$6:$Q$1005,Cad_cl!BL$5)))</f>
        <v/>
      </c>
      <c r="BM799" s="134" t="str">
        <f>IF(ISERR(IF($C799="","",SUMIFS(Con_ve!$F$6:$F$1005,Con_ve!$C$6:$C$1005,$C799,Con_ve!$I$6:$I$1005,"Em negociação",Con_ve!$Q$6:$Q$1005,Cad_cl!BM$5))),"",IF($C799="","",SUMIFS(Con_ve!$F$6:$F$1005,Con_ve!$C$6:$C$1005,$C799,Con_ve!$I$6:$I$1005,"Em negociação",Con_ve!$Q$6:$Q$1005,Cad_cl!BM$5)))</f>
        <v/>
      </c>
      <c r="BN799" s="134" t="str">
        <f>IF(ISERR(IF($C799="","",SUMIFS(Con_ve!$F$6:$F$1005,Con_ve!$C$6:$C$1005,$C799,Con_ve!$I$6:$I$1005,"Em negociação",Con_ve!$Q$6:$Q$1005,Cad_cl!BN$5))),"",IF($C799="","",SUMIFS(Con_ve!$F$6:$F$1005,Con_ve!$C$6:$C$1005,$C799,Con_ve!$I$6:$I$1005,"Em negociação",Con_ve!$Q$6:$Q$1005,Cad_cl!BN$5)))</f>
        <v/>
      </c>
      <c r="BO799" s="134" t="str">
        <f>IF(ISERR(IF($C799="","",SUMIFS(Con_ve!$F$6:$F$1005,Con_ve!$C$6:$C$1005,$C799,Con_ve!$I$6:$I$1005,"Em negociação",Con_ve!$Q$6:$Q$1005,Cad_cl!BO$5))),"",IF($C799="","",SUMIFS(Con_ve!$F$6:$F$1005,Con_ve!$C$6:$C$1005,$C799,Con_ve!$I$6:$I$1005,"Em negociação",Con_ve!$Q$6:$Q$1005,Cad_cl!BO$5)))</f>
        <v/>
      </c>
      <c r="BP799" s="134">
        <f t="shared" si="37"/>
        <v>0</v>
      </c>
      <c r="BR799" s="125" t="str">
        <f>IF(ISERR(IF(AND($I799=Re_lo!$E$5,BR$5=VLOOKUP(Re_lo!$H$5,Re_lo!$N$5:$O$16,2,0)),AP799,"")),"",IF(AND($I799=Re_lo!$E$5,BR$5=VLOOKUP(Re_lo!$H$5,Re_lo!$N$5:$O$16,2,0)),AP799,""))</f>
        <v/>
      </c>
      <c r="BS799" s="125" t="str">
        <f>IF(ISERR(IF(AND($I799=Re_lo!$E$5,BS$5=VLOOKUP(Re_lo!$H$5,Re_lo!$N$5:$O$16,2,0)),AQ799,"")),"",IF(AND($I799=Re_lo!$E$5,BS$5=VLOOKUP(Re_lo!$H$5,Re_lo!$N$5:$O$16,2,0)),AQ799,""))</f>
        <v/>
      </c>
      <c r="BT799" s="125" t="str">
        <f>IF(ISERR(IF(AND($I799=Re_lo!$E$5,BT$5=VLOOKUP(Re_lo!$H$5,Re_lo!$N$5:$O$16,2,0)),AR799,"")),"",IF(AND($I799=Re_lo!$E$5,BT$5=VLOOKUP(Re_lo!$H$5,Re_lo!$N$5:$O$16,2,0)),AR799,""))</f>
        <v/>
      </c>
      <c r="BU799" s="125" t="str">
        <f>IF(ISERR(IF(AND($I799=Re_lo!$E$5,BU$5=VLOOKUP(Re_lo!$H$5,Re_lo!$N$5:$O$16,2,0)),AS799,"")),"",IF(AND($I799=Re_lo!$E$5,BU$5=VLOOKUP(Re_lo!$H$5,Re_lo!$N$5:$O$16,2,0)),AS799,""))</f>
        <v/>
      </c>
      <c r="BV799" s="125" t="str">
        <f>IF(ISERR(IF(AND($I799=Re_lo!$E$5,BV$5=VLOOKUP(Re_lo!$H$5,Re_lo!$N$5:$O$16,2,0)),AT799,"")),"",IF(AND($I799=Re_lo!$E$5,BV$5=VLOOKUP(Re_lo!$H$5,Re_lo!$N$5:$O$16,2,0)),AT799,""))</f>
        <v/>
      </c>
      <c r="BW799" s="125" t="str">
        <f>IF(ISERR(IF(AND($I799=Re_lo!$E$5,BW$5=VLOOKUP(Re_lo!$H$5,Re_lo!$N$5:$O$16,2,0)),AU799,"")),"",IF(AND($I799=Re_lo!$E$5,BW$5=VLOOKUP(Re_lo!$H$5,Re_lo!$N$5:$O$16,2,0)),AU799,""))</f>
        <v/>
      </c>
      <c r="BX799" s="125" t="str">
        <f>IF(ISERR(IF(AND($I799=Re_lo!$E$5,BX$5=VLOOKUP(Re_lo!$H$5,Re_lo!$N$5:$O$16,2,0)),AV799,"")),"",IF(AND($I799=Re_lo!$E$5,BX$5=VLOOKUP(Re_lo!$H$5,Re_lo!$N$5:$O$16,2,0)),AV799,""))</f>
        <v/>
      </c>
      <c r="BY799" s="125" t="str">
        <f>IF(ISERR(IF(AND($I799=Re_lo!$E$5,BY$5=VLOOKUP(Re_lo!$H$5,Re_lo!$N$5:$O$16,2,0)),AW799,"")),"",IF(AND($I799=Re_lo!$E$5,BY$5=VLOOKUP(Re_lo!$H$5,Re_lo!$N$5:$O$16,2,0)),AW799,""))</f>
        <v/>
      </c>
      <c r="BZ799" s="125" t="str">
        <f>IF(ISERR(IF(AND($I799=Re_lo!$E$5,BZ$5=VLOOKUP(Re_lo!$H$5,Re_lo!$N$5:$O$16,2,0)),AX799,"")),"",IF(AND($I799=Re_lo!$E$5,BZ$5=VLOOKUP(Re_lo!$H$5,Re_lo!$N$5:$O$16,2,0)),AX799,""))</f>
        <v/>
      </c>
      <c r="CA799" s="125" t="str">
        <f>IF(ISERR(IF(AND($I799=Re_lo!$E$5,CA$5=VLOOKUP(Re_lo!$H$5,Re_lo!$N$5:$O$16,2,0)),AY799,"")),"",IF(AND($I799=Re_lo!$E$5,CA$5=VLOOKUP(Re_lo!$H$5,Re_lo!$N$5:$O$16,2,0)),AY799,""))</f>
        <v/>
      </c>
      <c r="CB799" s="125" t="str">
        <f>IF(ISERR(IF(AND($I799=Re_lo!$E$5,CB$5=VLOOKUP(Re_lo!$H$5,Re_lo!$N$5:$O$16,2,0)),AZ799,"")),"",IF(AND($I799=Re_lo!$E$5,CB$5=VLOOKUP(Re_lo!$H$5,Re_lo!$N$5:$O$16,2,0)),AZ799,""))</f>
        <v/>
      </c>
      <c r="CC799" s="125" t="str">
        <f>IF(ISERR(IF(AND($I799=Re_lo!$E$5,CC$5=VLOOKUP(Re_lo!$H$5,Re_lo!$N$5:$O$16,2,0)),BA799,"")),"",IF(AND($I799=Re_lo!$E$5,CC$5=VLOOKUP(Re_lo!$H$5,Re_lo!$N$5:$O$16,2,0)),BA799,""))</f>
        <v/>
      </c>
      <c r="CD799" s="125" t="str">
        <f>IF(ISERR(IF(AND($I799=Re_lo!$E$5,CD$5=VLOOKUP(Re_lo!$H$5,Re_lo!$N$5:$O$16,2,0)),BB799,"")),"",IF(AND($I799=Re_lo!$E$5,CD$5=VLOOKUP(Re_lo!$H$5,Re_lo!$N$5:$O$16,2,0)),BB799,""))</f>
        <v/>
      </c>
      <c r="CF799" s="125" t="str">
        <f>IF($C799="","",COUNTIFS(Con_ve!$C$6:$C$1005,$C799,Con_ve!$Q$6:$Q$1005,Cad_cl!CF$5))</f>
        <v/>
      </c>
      <c r="CG799" s="125" t="str">
        <f>IF($C799="","",COUNTIFS(Con_ve!$C$6:$C$1005,$C799,Con_ve!$Q$6:$Q$1005,Cad_cl!CG$5))</f>
        <v/>
      </c>
      <c r="CH799" s="125" t="str">
        <f>IF($C799="","",COUNTIFS(Con_ve!$C$6:$C$1005,$C799,Con_ve!$Q$6:$Q$1005,Cad_cl!CH$5))</f>
        <v/>
      </c>
      <c r="CI799" s="125" t="str">
        <f>IF($C799="","",COUNTIFS(Con_ve!$C$6:$C$1005,$C799,Con_ve!$Q$6:$Q$1005,Cad_cl!CI$5))</f>
        <v/>
      </c>
      <c r="CJ799" s="125" t="str">
        <f>IF($C799="","",COUNTIFS(Con_ve!$C$6:$C$1005,$C799,Con_ve!$Q$6:$Q$1005,Cad_cl!CJ$5))</f>
        <v/>
      </c>
      <c r="CK799" s="125" t="str">
        <f>IF($C799="","",COUNTIFS(Con_ve!$C$6:$C$1005,$C799,Con_ve!$Q$6:$Q$1005,Cad_cl!CK$5))</f>
        <v/>
      </c>
      <c r="CL799" s="125" t="str">
        <f>IF($C799="","",COUNTIFS(Con_ve!$C$6:$C$1005,$C799,Con_ve!$Q$6:$Q$1005,Cad_cl!CL$5))</f>
        <v/>
      </c>
      <c r="CM799" s="125" t="str">
        <f>IF($C799="","",COUNTIFS(Con_ve!$C$6:$C$1005,$C799,Con_ve!$Q$6:$Q$1005,Cad_cl!CM$5))</f>
        <v/>
      </c>
      <c r="CN799" s="125" t="str">
        <f>IF($C799="","",COUNTIFS(Con_ve!$C$6:$C$1005,$C799,Con_ve!$Q$6:$Q$1005,Cad_cl!CN$5))</f>
        <v/>
      </c>
      <c r="CO799" s="125" t="str">
        <f>IF($C799="","",COUNTIFS(Con_ve!$C$6:$C$1005,$C799,Con_ve!$Q$6:$Q$1005,Cad_cl!CO$5))</f>
        <v/>
      </c>
      <c r="CP799" s="125" t="str">
        <f>IF($C799="","",COUNTIFS(Con_ve!$C$6:$C$1005,$C799,Con_ve!$Q$6:$Q$1005,Cad_cl!CP$5))</f>
        <v/>
      </c>
      <c r="CQ799" s="125" t="str">
        <f>IF($C799="","",COUNTIFS(Con_ve!$C$6:$C$1005,$C799,Con_ve!$Q$6:$Q$1005,Cad_cl!CQ$5))</f>
        <v/>
      </c>
      <c r="CR799" s="125">
        <f t="shared" si="38"/>
        <v>0</v>
      </c>
    </row>
    <row r="800" spans="3:96" ht="30" customHeight="1">
      <c r="C800" s="153"/>
      <c r="D800" s="153"/>
      <c r="E800" s="154"/>
      <c r="F800" s="153"/>
      <c r="G800" s="155"/>
      <c r="H800" s="153"/>
      <c r="I800" s="153"/>
      <c r="J800" s="132" t="s">
        <v>309</v>
      </c>
      <c r="K800" s="133" t="s">
        <v>309</v>
      </c>
      <c r="L800" s="153"/>
      <c r="M800" s="153"/>
      <c r="N800" s="153"/>
      <c r="O800" s="153"/>
      <c r="P800" s="153"/>
      <c r="Q800" s="153"/>
      <c r="AP800" s="134" t="str">
        <f>IF(ISERR(IF($C800="","",SUMIFS(Con_ve!$F$6:$F$1005,Con_ve!$C$6:$C$1005,$C800,Con_ve!$I$6:$I$1005,"Fechada",Con_ve!$Q$6:$Q$1005,Cad_cl!AP$5))),"",IF($C800="","",SUMIFS(Con_ve!$F$6:$F$1005,Con_ve!$C$6:$C$1005,$C800,Con_ve!$I$6:$I$1005,"Fechada",Con_ve!$Q$6:$Q$1005,Cad_cl!AP$5)))</f>
        <v/>
      </c>
      <c r="AQ800" s="134" t="str">
        <f>IF(ISERR(IF($C800="","",SUMIFS(Con_ve!$F$6:$F$1005,Con_ve!$C$6:$C$1005,$C800,Con_ve!$I$6:$I$1005,"Fechada",Con_ve!$Q$6:$Q$1005,Cad_cl!AQ$5))),"",IF($C800="","",SUMIFS(Con_ve!$F$6:$F$1005,Con_ve!$C$6:$C$1005,$C800,Con_ve!$I$6:$I$1005,"Fechada",Con_ve!$Q$6:$Q$1005,Cad_cl!AQ$5)))</f>
        <v/>
      </c>
      <c r="AR800" s="134" t="str">
        <f>IF(ISERR(IF($C800="","",SUMIFS(Con_ve!$F$6:$F$1005,Con_ve!$C$6:$C$1005,$C800,Con_ve!$I$6:$I$1005,"Fechada",Con_ve!$Q$6:$Q$1005,Cad_cl!AR$5))),"",IF($C800="","",SUMIFS(Con_ve!$F$6:$F$1005,Con_ve!$C$6:$C$1005,$C800,Con_ve!$I$6:$I$1005,"Fechada",Con_ve!$Q$6:$Q$1005,Cad_cl!AR$5)))</f>
        <v/>
      </c>
      <c r="AS800" s="134" t="str">
        <f>IF(ISERR(IF($C800="","",SUMIFS(Con_ve!$F$6:$F$1005,Con_ve!$C$6:$C$1005,$C800,Con_ve!$I$6:$I$1005,"Fechada",Con_ve!$Q$6:$Q$1005,Cad_cl!AS$5))),"",IF($C800="","",SUMIFS(Con_ve!$F$6:$F$1005,Con_ve!$C$6:$C$1005,$C800,Con_ve!$I$6:$I$1005,"Fechada",Con_ve!$Q$6:$Q$1005,Cad_cl!AS$5)))</f>
        <v/>
      </c>
      <c r="AT800" s="134" t="str">
        <f>IF(ISERR(IF($C800="","",SUMIFS(Con_ve!$F$6:$F$1005,Con_ve!$C$6:$C$1005,$C800,Con_ve!$I$6:$I$1005,"Fechada",Con_ve!$Q$6:$Q$1005,Cad_cl!AT$5))),"",IF($C800="","",SUMIFS(Con_ve!$F$6:$F$1005,Con_ve!$C$6:$C$1005,$C800,Con_ve!$I$6:$I$1005,"Fechada",Con_ve!$Q$6:$Q$1005,Cad_cl!AT$5)))</f>
        <v/>
      </c>
      <c r="AU800" s="134" t="str">
        <f>IF(ISERR(IF($C800="","",SUMIFS(Con_ve!$F$6:$F$1005,Con_ve!$C$6:$C$1005,$C800,Con_ve!$I$6:$I$1005,"Fechada",Con_ve!$Q$6:$Q$1005,Cad_cl!AU$5))),"",IF($C800="","",SUMIFS(Con_ve!$F$6:$F$1005,Con_ve!$C$6:$C$1005,$C800,Con_ve!$I$6:$I$1005,"Fechada",Con_ve!$Q$6:$Q$1005,Cad_cl!AU$5)))</f>
        <v/>
      </c>
      <c r="AV800" s="134" t="str">
        <f>IF(ISERR(IF($C800="","",SUMIFS(Con_ve!$F$6:$F$1005,Con_ve!$C$6:$C$1005,$C800,Con_ve!$I$6:$I$1005,"Fechada",Con_ve!$Q$6:$Q$1005,Cad_cl!AV$5))),"",IF($C800="","",SUMIFS(Con_ve!$F$6:$F$1005,Con_ve!$C$6:$C$1005,$C800,Con_ve!$I$6:$I$1005,"Fechada",Con_ve!$Q$6:$Q$1005,Cad_cl!AV$5)))</f>
        <v/>
      </c>
      <c r="AW800" s="134" t="str">
        <f>IF(ISERR(IF($C800="","",SUMIFS(Con_ve!$F$6:$F$1005,Con_ve!$C$6:$C$1005,$C800,Con_ve!$I$6:$I$1005,"Fechada",Con_ve!$Q$6:$Q$1005,Cad_cl!AW$5))),"",IF($C800="","",SUMIFS(Con_ve!$F$6:$F$1005,Con_ve!$C$6:$C$1005,$C800,Con_ve!$I$6:$I$1005,"Fechada",Con_ve!$Q$6:$Q$1005,Cad_cl!AW$5)))</f>
        <v/>
      </c>
      <c r="AX800" s="134" t="str">
        <f>IF(ISERR(IF($C800="","",SUMIFS(Con_ve!$F$6:$F$1005,Con_ve!$C$6:$C$1005,$C800,Con_ve!$I$6:$I$1005,"Fechada",Con_ve!$Q$6:$Q$1005,Cad_cl!AX$5))),"",IF($C800="","",SUMIFS(Con_ve!$F$6:$F$1005,Con_ve!$C$6:$C$1005,$C800,Con_ve!$I$6:$I$1005,"Fechada",Con_ve!$Q$6:$Q$1005,Cad_cl!AX$5)))</f>
        <v/>
      </c>
      <c r="AY800" s="134" t="str">
        <f>IF(ISERR(IF($C800="","",SUMIFS(Con_ve!$F$6:$F$1005,Con_ve!$C$6:$C$1005,$C800,Con_ve!$I$6:$I$1005,"Fechada",Con_ve!$Q$6:$Q$1005,Cad_cl!AY$5))),"",IF($C800="","",SUMIFS(Con_ve!$F$6:$F$1005,Con_ve!$C$6:$C$1005,$C800,Con_ve!$I$6:$I$1005,"Fechada",Con_ve!$Q$6:$Q$1005,Cad_cl!AY$5)))</f>
        <v/>
      </c>
      <c r="AZ800" s="134" t="str">
        <f>IF(ISERR(IF($C800="","",SUMIFS(Con_ve!$F$6:$F$1005,Con_ve!$C$6:$C$1005,$C800,Con_ve!$I$6:$I$1005,"Fechada",Con_ve!$Q$6:$Q$1005,Cad_cl!AZ$5))),"",IF($C800="","",SUMIFS(Con_ve!$F$6:$F$1005,Con_ve!$C$6:$C$1005,$C800,Con_ve!$I$6:$I$1005,"Fechada",Con_ve!$Q$6:$Q$1005,Cad_cl!AZ$5)))</f>
        <v/>
      </c>
      <c r="BA800" s="134" t="str">
        <f>IF(ISERR(IF($C800="","",SUMIFS(Con_ve!$F$6:$F$1005,Con_ve!$C$6:$C$1005,$C800,Con_ve!$I$6:$I$1005,"Fechada",Con_ve!$Q$6:$Q$1005,Cad_cl!BA$5))),"",IF($C800="","",SUMIFS(Con_ve!$F$6:$F$1005,Con_ve!$C$6:$C$1005,$C800,Con_ve!$I$6:$I$1005,"Fechada",Con_ve!$Q$6:$Q$1005,Cad_cl!BA$5)))</f>
        <v/>
      </c>
      <c r="BB800" s="134">
        <f t="shared" si="36"/>
        <v>0</v>
      </c>
      <c r="BD800" s="134" t="str">
        <f>IF(ISERR(IF($C800="","",SUMIFS(Con_ve!$F$6:$F$1005,Con_ve!$C$6:$C$1005,$C800,Con_ve!$I$6:$I$1005,"Em negociação",Con_ve!$Q$6:$Q$1005,Cad_cl!BD$5))),"",IF($C800="","",SUMIFS(Con_ve!$F$6:$F$1005,Con_ve!$C$6:$C$1005,$C800,Con_ve!$I$6:$I$1005,"Em negociação",Con_ve!$Q$6:$Q$1005,Cad_cl!BD$5)))</f>
        <v/>
      </c>
      <c r="BE800" s="134" t="str">
        <f>IF(ISERR(IF($C800="","",SUMIFS(Con_ve!$F$6:$F$1005,Con_ve!$C$6:$C$1005,$C800,Con_ve!$I$6:$I$1005,"Em negociação",Con_ve!$Q$6:$Q$1005,Cad_cl!BE$5))),"",IF($C800="","",SUMIFS(Con_ve!$F$6:$F$1005,Con_ve!$C$6:$C$1005,$C800,Con_ve!$I$6:$I$1005,"Em negociação",Con_ve!$Q$6:$Q$1005,Cad_cl!BE$5)))</f>
        <v/>
      </c>
      <c r="BF800" s="134" t="str">
        <f>IF(ISERR(IF($C800="","",SUMIFS(Con_ve!$F$6:$F$1005,Con_ve!$C$6:$C$1005,$C800,Con_ve!$I$6:$I$1005,"Em negociação",Con_ve!$Q$6:$Q$1005,Cad_cl!BF$5))),"",IF($C800="","",SUMIFS(Con_ve!$F$6:$F$1005,Con_ve!$C$6:$C$1005,$C800,Con_ve!$I$6:$I$1005,"Em negociação",Con_ve!$Q$6:$Q$1005,Cad_cl!BF$5)))</f>
        <v/>
      </c>
      <c r="BG800" s="134" t="str">
        <f>IF(ISERR(IF($C800="","",SUMIFS(Con_ve!$F$6:$F$1005,Con_ve!$C$6:$C$1005,$C800,Con_ve!$I$6:$I$1005,"Em negociação",Con_ve!$Q$6:$Q$1005,Cad_cl!BG$5))),"",IF($C800="","",SUMIFS(Con_ve!$F$6:$F$1005,Con_ve!$C$6:$C$1005,$C800,Con_ve!$I$6:$I$1005,"Em negociação",Con_ve!$Q$6:$Q$1005,Cad_cl!BG$5)))</f>
        <v/>
      </c>
      <c r="BH800" s="134" t="str">
        <f>IF(ISERR(IF($C800="","",SUMIFS(Con_ve!$F$6:$F$1005,Con_ve!$C$6:$C$1005,$C800,Con_ve!$I$6:$I$1005,"Em negociação",Con_ve!$Q$6:$Q$1005,Cad_cl!BH$5))),"",IF($C800="","",SUMIFS(Con_ve!$F$6:$F$1005,Con_ve!$C$6:$C$1005,$C800,Con_ve!$I$6:$I$1005,"Em negociação",Con_ve!$Q$6:$Q$1005,Cad_cl!BH$5)))</f>
        <v/>
      </c>
      <c r="BI800" s="134" t="str">
        <f>IF(ISERR(IF($C800="","",SUMIFS(Con_ve!$F$6:$F$1005,Con_ve!$C$6:$C$1005,$C800,Con_ve!$I$6:$I$1005,"Em negociação",Con_ve!$Q$6:$Q$1005,Cad_cl!BI$5))),"",IF($C800="","",SUMIFS(Con_ve!$F$6:$F$1005,Con_ve!$C$6:$C$1005,$C800,Con_ve!$I$6:$I$1005,"Em negociação",Con_ve!$Q$6:$Q$1005,Cad_cl!BI$5)))</f>
        <v/>
      </c>
      <c r="BJ800" s="134" t="str">
        <f>IF(ISERR(IF($C800="","",SUMIFS(Con_ve!$F$6:$F$1005,Con_ve!$C$6:$C$1005,$C800,Con_ve!$I$6:$I$1005,"Em negociação",Con_ve!$Q$6:$Q$1005,Cad_cl!BJ$5))),"",IF($C800="","",SUMIFS(Con_ve!$F$6:$F$1005,Con_ve!$C$6:$C$1005,$C800,Con_ve!$I$6:$I$1005,"Em negociação",Con_ve!$Q$6:$Q$1005,Cad_cl!BJ$5)))</f>
        <v/>
      </c>
      <c r="BK800" s="134" t="str">
        <f>IF(ISERR(IF($C800="","",SUMIFS(Con_ve!$F$6:$F$1005,Con_ve!$C$6:$C$1005,$C800,Con_ve!$I$6:$I$1005,"Em negociação",Con_ve!$Q$6:$Q$1005,Cad_cl!BK$5))),"",IF($C800="","",SUMIFS(Con_ve!$F$6:$F$1005,Con_ve!$C$6:$C$1005,$C800,Con_ve!$I$6:$I$1005,"Em negociação",Con_ve!$Q$6:$Q$1005,Cad_cl!BK$5)))</f>
        <v/>
      </c>
      <c r="BL800" s="134" t="str">
        <f>IF(ISERR(IF($C800="","",SUMIFS(Con_ve!$F$6:$F$1005,Con_ve!$C$6:$C$1005,$C800,Con_ve!$I$6:$I$1005,"Em negociação",Con_ve!$Q$6:$Q$1005,Cad_cl!BL$5))),"",IF($C800="","",SUMIFS(Con_ve!$F$6:$F$1005,Con_ve!$C$6:$C$1005,$C800,Con_ve!$I$6:$I$1005,"Em negociação",Con_ve!$Q$6:$Q$1005,Cad_cl!BL$5)))</f>
        <v/>
      </c>
      <c r="BM800" s="134" t="str">
        <f>IF(ISERR(IF($C800="","",SUMIFS(Con_ve!$F$6:$F$1005,Con_ve!$C$6:$C$1005,$C800,Con_ve!$I$6:$I$1005,"Em negociação",Con_ve!$Q$6:$Q$1005,Cad_cl!BM$5))),"",IF($C800="","",SUMIFS(Con_ve!$F$6:$F$1005,Con_ve!$C$6:$C$1005,$C800,Con_ve!$I$6:$I$1005,"Em negociação",Con_ve!$Q$6:$Q$1005,Cad_cl!BM$5)))</f>
        <v/>
      </c>
      <c r="BN800" s="134" t="str">
        <f>IF(ISERR(IF($C800="","",SUMIFS(Con_ve!$F$6:$F$1005,Con_ve!$C$6:$C$1005,$C800,Con_ve!$I$6:$I$1005,"Em negociação",Con_ve!$Q$6:$Q$1005,Cad_cl!BN$5))),"",IF($C800="","",SUMIFS(Con_ve!$F$6:$F$1005,Con_ve!$C$6:$C$1005,$C800,Con_ve!$I$6:$I$1005,"Em negociação",Con_ve!$Q$6:$Q$1005,Cad_cl!BN$5)))</f>
        <v/>
      </c>
      <c r="BO800" s="134" t="str">
        <f>IF(ISERR(IF($C800="","",SUMIFS(Con_ve!$F$6:$F$1005,Con_ve!$C$6:$C$1005,$C800,Con_ve!$I$6:$I$1005,"Em negociação",Con_ve!$Q$6:$Q$1005,Cad_cl!BO$5))),"",IF($C800="","",SUMIFS(Con_ve!$F$6:$F$1005,Con_ve!$C$6:$C$1005,$C800,Con_ve!$I$6:$I$1005,"Em negociação",Con_ve!$Q$6:$Q$1005,Cad_cl!BO$5)))</f>
        <v/>
      </c>
      <c r="BP800" s="134">
        <f t="shared" si="37"/>
        <v>0</v>
      </c>
      <c r="BR800" s="125" t="str">
        <f>IF(ISERR(IF(AND($I800=Re_lo!$E$5,BR$5=VLOOKUP(Re_lo!$H$5,Re_lo!$N$5:$O$16,2,0)),AP800,"")),"",IF(AND($I800=Re_lo!$E$5,BR$5=VLOOKUP(Re_lo!$H$5,Re_lo!$N$5:$O$16,2,0)),AP800,""))</f>
        <v/>
      </c>
      <c r="BS800" s="125" t="str">
        <f>IF(ISERR(IF(AND($I800=Re_lo!$E$5,BS$5=VLOOKUP(Re_lo!$H$5,Re_lo!$N$5:$O$16,2,0)),AQ800,"")),"",IF(AND($I800=Re_lo!$E$5,BS$5=VLOOKUP(Re_lo!$H$5,Re_lo!$N$5:$O$16,2,0)),AQ800,""))</f>
        <v/>
      </c>
      <c r="BT800" s="125" t="str">
        <f>IF(ISERR(IF(AND($I800=Re_lo!$E$5,BT$5=VLOOKUP(Re_lo!$H$5,Re_lo!$N$5:$O$16,2,0)),AR800,"")),"",IF(AND($I800=Re_lo!$E$5,BT$5=VLOOKUP(Re_lo!$H$5,Re_lo!$N$5:$O$16,2,0)),AR800,""))</f>
        <v/>
      </c>
      <c r="BU800" s="125" t="str">
        <f>IF(ISERR(IF(AND($I800=Re_lo!$E$5,BU$5=VLOOKUP(Re_lo!$H$5,Re_lo!$N$5:$O$16,2,0)),AS800,"")),"",IF(AND($I800=Re_lo!$E$5,BU$5=VLOOKUP(Re_lo!$H$5,Re_lo!$N$5:$O$16,2,0)),AS800,""))</f>
        <v/>
      </c>
      <c r="BV800" s="125" t="str">
        <f>IF(ISERR(IF(AND($I800=Re_lo!$E$5,BV$5=VLOOKUP(Re_lo!$H$5,Re_lo!$N$5:$O$16,2,0)),AT800,"")),"",IF(AND($I800=Re_lo!$E$5,BV$5=VLOOKUP(Re_lo!$H$5,Re_lo!$N$5:$O$16,2,0)),AT800,""))</f>
        <v/>
      </c>
      <c r="BW800" s="125" t="str">
        <f>IF(ISERR(IF(AND($I800=Re_lo!$E$5,BW$5=VLOOKUP(Re_lo!$H$5,Re_lo!$N$5:$O$16,2,0)),AU800,"")),"",IF(AND($I800=Re_lo!$E$5,BW$5=VLOOKUP(Re_lo!$H$5,Re_lo!$N$5:$O$16,2,0)),AU800,""))</f>
        <v/>
      </c>
      <c r="BX800" s="125" t="str">
        <f>IF(ISERR(IF(AND($I800=Re_lo!$E$5,BX$5=VLOOKUP(Re_lo!$H$5,Re_lo!$N$5:$O$16,2,0)),AV800,"")),"",IF(AND($I800=Re_lo!$E$5,BX$5=VLOOKUP(Re_lo!$H$5,Re_lo!$N$5:$O$16,2,0)),AV800,""))</f>
        <v/>
      </c>
      <c r="BY800" s="125" t="str">
        <f>IF(ISERR(IF(AND($I800=Re_lo!$E$5,BY$5=VLOOKUP(Re_lo!$H$5,Re_lo!$N$5:$O$16,2,0)),AW800,"")),"",IF(AND($I800=Re_lo!$E$5,BY$5=VLOOKUP(Re_lo!$H$5,Re_lo!$N$5:$O$16,2,0)),AW800,""))</f>
        <v/>
      </c>
      <c r="BZ800" s="125" t="str">
        <f>IF(ISERR(IF(AND($I800=Re_lo!$E$5,BZ$5=VLOOKUP(Re_lo!$H$5,Re_lo!$N$5:$O$16,2,0)),AX800,"")),"",IF(AND($I800=Re_lo!$E$5,BZ$5=VLOOKUP(Re_lo!$H$5,Re_lo!$N$5:$O$16,2,0)),AX800,""))</f>
        <v/>
      </c>
      <c r="CA800" s="125" t="str">
        <f>IF(ISERR(IF(AND($I800=Re_lo!$E$5,CA$5=VLOOKUP(Re_lo!$H$5,Re_lo!$N$5:$O$16,2,0)),AY800,"")),"",IF(AND($I800=Re_lo!$E$5,CA$5=VLOOKUP(Re_lo!$H$5,Re_lo!$N$5:$O$16,2,0)),AY800,""))</f>
        <v/>
      </c>
      <c r="CB800" s="125" t="str">
        <f>IF(ISERR(IF(AND($I800=Re_lo!$E$5,CB$5=VLOOKUP(Re_lo!$H$5,Re_lo!$N$5:$O$16,2,0)),AZ800,"")),"",IF(AND($I800=Re_lo!$E$5,CB$5=VLOOKUP(Re_lo!$H$5,Re_lo!$N$5:$O$16,2,0)),AZ800,""))</f>
        <v/>
      </c>
      <c r="CC800" s="125" t="str">
        <f>IF(ISERR(IF(AND($I800=Re_lo!$E$5,CC$5=VLOOKUP(Re_lo!$H$5,Re_lo!$N$5:$O$16,2,0)),BA800,"")),"",IF(AND($I800=Re_lo!$E$5,CC$5=VLOOKUP(Re_lo!$H$5,Re_lo!$N$5:$O$16,2,0)),BA800,""))</f>
        <v/>
      </c>
      <c r="CD800" s="125" t="str">
        <f>IF(ISERR(IF(AND($I800=Re_lo!$E$5,CD$5=VLOOKUP(Re_lo!$H$5,Re_lo!$N$5:$O$16,2,0)),BB800,"")),"",IF(AND($I800=Re_lo!$E$5,CD$5=VLOOKUP(Re_lo!$H$5,Re_lo!$N$5:$O$16,2,0)),BB800,""))</f>
        <v/>
      </c>
      <c r="CF800" s="125" t="str">
        <f>IF($C800="","",COUNTIFS(Con_ve!$C$6:$C$1005,$C800,Con_ve!$Q$6:$Q$1005,Cad_cl!CF$5))</f>
        <v/>
      </c>
      <c r="CG800" s="125" t="str">
        <f>IF($C800="","",COUNTIFS(Con_ve!$C$6:$C$1005,$C800,Con_ve!$Q$6:$Q$1005,Cad_cl!CG$5))</f>
        <v/>
      </c>
      <c r="CH800" s="125" t="str">
        <f>IF($C800="","",COUNTIFS(Con_ve!$C$6:$C$1005,$C800,Con_ve!$Q$6:$Q$1005,Cad_cl!CH$5))</f>
        <v/>
      </c>
      <c r="CI800" s="125" t="str">
        <f>IF($C800="","",COUNTIFS(Con_ve!$C$6:$C$1005,$C800,Con_ve!$Q$6:$Q$1005,Cad_cl!CI$5))</f>
        <v/>
      </c>
      <c r="CJ800" s="125" t="str">
        <f>IF($C800="","",COUNTIFS(Con_ve!$C$6:$C$1005,$C800,Con_ve!$Q$6:$Q$1005,Cad_cl!CJ$5))</f>
        <v/>
      </c>
      <c r="CK800" s="125" t="str">
        <f>IF($C800="","",COUNTIFS(Con_ve!$C$6:$C$1005,$C800,Con_ve!$Q$6:$Q$1005,Cad_cl!CK$5))</f>
        <v/>
      </c>
      <c r="CL800" s="125" t="str">
        <f>IF($C800="","",COUNTIFS(Con_ve!$C$6:$C$1005,$C800,Con_ve!$Q$6:$Q$1005,Cad_cl!CL$5))</f>
        <v/>
      </c>
      <c r="CM800" s="125" t="str">
        <f>IF($C800="","",COUNTIFS(Con_ve!$C$6:$C$1005,$C800,Con_ve!$Q$6:$Q$1005,Cad_cl!CM$5))</f>
        <v/>
      </c>
      <c r="CN800" s="125" t="str">
        <f>IF($C800="","",COUNTIFS(Con_ve!$C$6:$C$1005,$C800,Con_ve!$Q$6:$Q$1005,Cad_cl!CN$5))</f>
        <v/>
      </c>
      <c r="CO800" s="125" t="str">
        <f>IF($C800="","",COUNTIFS(Con_ve!$C$6:$C$1005,$C800,Con_ve!$Q$6:$Q$1005,Cad_cl!CO$5))</f>
        <v/>
      </c>
      <c r="CP800" s="125" t="str">
        <f>IF($C800="","",COUNTIFS(Con_ve!$C$6:$C$1005,$C800,Con_ve!$Q$6:$Q$1005,Cad_cl!CP$5))</f>
        <v/>
      </c>
      <c r="CQ800" s="125" t="str">
        <f>IF($C800="","",COUNTIFS(Con_ve!$C$6:$C$1005,$C800,Con_ve!$Q$6:$Q$1005,Cad_cl!CQ$5))</f>
        <v/>
      </c>
      <c r="CR800" s="125">
        <f t="shared" si="38"/>
        <v>0</v>
      </c>
    </row>
    <row r="801" spans="3:96" ht="30" customHeight="1">
      <c r="C801" s="153"/>
      <c r="D801" s="153"/>
      <c r="E801" s="154"/>
      <c r="F801" s="153"/>
      <c r="G801" s="155"/>
      <c r="H801" s="153"/>
      <c r="I801" s="153"/>
      <c r="J801" s="132" t="s">
        <v>309</v>
      </c>
      <c r="K801" s="133" t="s">
        <v>309</v>
      </c>
      <c r="L801" s="153"/>
      <c r="M801" s="153"/>
      <c r="N801" s="153"/>
      <c r="O801" s="153"/>
      <c r="P801" s="153"/>
      <c r="Q801" s="153"/>
      <c r="AP801" s="134" t="str">
        <f>IF(ISERR(IF($C801="","",SUMIFS(Con_ve!$F$6:$F$1005,Con_ve!$C$6:$C$1005,$C801,Con_ve!$I$6:$I$1005,"Fechada",Con_ve!$Q$6:$Q$1005,Cad_cl!AP$5))),"",IF($C801="","",SUMIFS(Con_ve!$F$6:$F$1005,Con_ve!$C$6:$C$1005,$C801,Con_ve!$I$6:$I$1005,"Fechada",Con_ve!$Q$6:$Q$1005,Cad_cl!AP$5)))</f>
        <v/>
      </c>
      <c r="AQ801" s="134" t="str">
        <f>IF(ISERR(IF($C801="","",SUMIFS(Con_ve!$F$6:$F$1005,Con_ve!$C$6:$C$1005,$C801,Con_ve!$I$6:$I$1005,"Fechada",Con_ve!$Q$6:$Q$1005,Cad_cl!AQ$5))),"",IF($C801="","",SUMIFS(Con_ve!$F$6:$F$1005,Con_ve!$C$6:$C$1005,$C801,Con_ve!$I$6:$I$1005,"Fechada",Con_ve!$Q$6:$Q$1005,Cad_cl!AQ$5)))</f>
        <v/>
      </c>
      <c r="AR801" s="134" t="str">
        <f>IF(ISERR(IF($C801="","",SUMIFS(Con_ve!$F$6:$F$1005,Con_ve!$C$6:$C$1005,$C801,Con_ve!$I$6:$I$1005,"Fechada",Con_ve!$Q$6:$Q$1005,Cad_cl!AR$5))),"",IF($C801="","",SUMIFS(Con_ve!$F$6:$F$1005,Con_ve!$C$6:$C$1005,$C801,Con_ve!$I$6:$I$1005,"Fechada",Con_ve!$Q$6:$Q$1005,Cad_cl!AR$5)))</f>
        <v/>
      </c>
      <c r="AS801" s="134" t="str">
        <f>IF(ISERR(IF($C801="","",SUMIFS(Con_ve!$F$6:$F$1005,Con_ve!$C$6:$C$1005,$C801,Con_ve!$I$6:$I$1005,"Fechada",Con_ve!$Q$6:$Q$1005,Cad_cl!AS$5))),"",IF($C801="","",SUMIFS(Con_ve!$F$6:$F$1005,Con_ve!$C$6:$C$1005,$C801,Con_ve!$I$6:$I$1005,"Fechada",Con_ve!$Q$6:$Q$1005,Cad_cl!AS$5)))</f>
        <v/>
      </c>
      <c r="AT801" s="134" t="str">
        <f>IF(ISERR(IF($C801="","",SUMIFS(Con_ve!$F$6:$F$1005,Con_ve!$C$6:$C$1005,$C801,Con_ve!$I$6:$I$1005,"Fechada",Con_ve!$Q$6:$Q$1005,Cad_cl!AT$5))),"",IF($C801="","",SUMIFS(Con_ve!$F$6:$F$1005,Con_ve!$C$6:$C$1005,$C801,Con_ve!$I$6:$I$1005,"Fechada",Con_ve!$Q$6:$Q$1005,Cad_cl!AT$5)))</f>
        <v/>
      </c>
      <c r="AU801" s="134" t="str">
        <f>IF(ISERR(IF($C801="","",SUMIFS(Con_ve!$F$6:$F$1005,Con_ve!$C$6:$C$1005,$C801,Con_ve!$I$6:$I$1005,"Fechada",Con_ve!$Q$6:$Q$1005,Cad_cl!AU$5))),"",IF($C801="","",SUMIFS(Con_ve!$F$6:$F$1005,Con_ve!$C$6:$C$1005,$C801,Con_ve!$I$6:$I$1005,"Fechada",Con_ve!$Q$6:$Q$1005,Cad_cl!AU$5)))</f>
        <v/>
      </c>
      <c r="AV801" s="134" t="str">
        <f>IF(ISERR(IF($C801="","",SUMIFS(Con_ve!$F$6:$F$1005,Con_ve!$C$6:$C$1005,$C801,Con_ve!$I$6:$I$1005,"Fechada",Con_ve!$Q$6:$Q$1005,Cad_cl!AV$5))),"",IF($C801="","",SUMIFS(Con_ve!$F$6:$F$1005,Con_ve!$C$6:$C$1005,$C801,Con_ve!$I$6:$I$1005,"Fechada",Con_ve!$Q$6:$Q$1005,Cad_cl!AV$5)))</f>
        <v/>
      </c>
      <c r="AW801" s="134" t="str">
        <f>IF(ISERR(IF($C801="","",SUMIFS(Con_ve!$F$6:$F$1005,Con_ve!$C$6:$C$1005,$C801,Con_ve!$I$6:$I$1005,"Fechada",Con_ve!$Q$6:$Q$1005,Cad_cl!AW$5))),"",IF($C801="","",SUMIFS(Con_ve!$F$6:$F$1005,Con_ve!$C$6:$C$1005,$C801,Con_ve!$I$6:$I$1005,"Fechada",Con_ve!$Q$6:$Q$1005,Cad_cl!AW$5)))</f>
        <v/>
      </c>
      <c r="AX801" s="134" t="str">
        <f>IF(ISERR(IF($C801="","",SUMIFS(Con_ve!$F$6:$F$1005,Con_ve!$C$6:$C$1005,$C801,Con_ve!$I$6:$I$1005,"Fechada",Con_ve!$Q$6:$Q$1005,Cad_cl!AX$5))),"",IF($C801="","",SUMIFS(Con_ve!$F$6:$F$1005,Con_ve!$C$6:$C$1005,$C801,Con_ve!$I$6:$I$1005,"Fechada",Con_ve!$Q$6:$Q$1005,Cad_cl!AX$5)))</f>
        <v/>
      </c>
      <c r="AY801" s="134" t="str">
        <f>IF(ISERR(IF($C801="","",SUMIFS(Con_ve!$F$6:$F$1005,Con_ve!$C$6:$C$1005,$C801,Con_ve!$I$6:$I$1005,"Fechada",Con_ve!$Q$6:$Q$1005,Cad_cl!AY$5))),"",IF($C801="","",SUMIFS(Con_ve!$F$6:$F$1005,Con_ve!$C$6:$C$1005,$C801,Con_ve!$I$6:$I$1005,"Fechada",Con_ve!$Q$6:$Q$1005,Cad_cl!AY$5)))</f>
        <v/>
      </c>
      <c r="AZ801" s="134" t="str">
        <f>IF(ISERR(IF($C801="","",SUMIFS(Con_ve!$F$6:$F$1005,Con_ve!$C$6:$C$1005,$C801,Con_ve!$I$6:$I$1005,"Fechada",Con_ve!$Q$6:$Q$1005,Cad_cl!AZ$5))),"",IF($C801="","",SUMIFS(Con_ve!$F$6:$F$1005,Con_ve!$C$6:$C$1005,$C801,Con_ve!$I$6:$I$1005,"Fechada",Con_ve!$Q$6:$Q$1005,Cad_cl!AZ$5)))</f>
        <v/>
      </c>
      <c r="BA801" s="134" t="str">
        <f>IF(ISERR(IF($C801="","",SUMIFS(Con_ve!$F$6:$F$1005,Con_ve!$C$6:$C$1005,$C801,Con_ve!$I$6:$I$1005,"Fechada",Con_ve!$Q$6:$Q$1005,Cad_cl!BA$5))),"",IF($C801="","",SUMIFS(Con_ve!$F$6:$F$1005,Con_ve!$C$6:$C$1005,$C801,Con_ve!$I$6:$I$1005,"Fechada",Con_ve!$Q$6:$Q$1005,Cad_cl!BA$5)))</f>
        <v/>
      </c>
      <c r="BB801" s="134">
        <f t="shared" si="36"/>
        <v>0</v>
      </c>
      <c r="BD801" s="134" t="str">
        <f>IF(ISERR(IF($C801="","",SUMIFS(Con_ve!$F$6:$F$1005,Con_ve!$C$6:$C$1005,$C801,Con_ve!$I$6:$I$1005,"Em negociação",Con_ve!$Q$6:$Q$1005,Cad_cl!BD$5))),"",IF($C801="","",SUMIFS(Con_ve!$F$6:$F$1005,Con_ve!$C$6:$C$1005,$C801,Con_ve!$I$6:$I$1005,"Em negociação",Con_ve!$Q$6:$Q$1005,Cad_cl!BD$5)))</f>
        <v/>
      </c>
      <c r="BE801" s="134" t="str">
        <f>IF(ISERR(IF($C801="","",SUMIFS(Con_ve!$F$6:$F$1005,Con_ve!$C$6:$C$1005,$C801,Con_ve!$I$6:$I$1005,"Em negociação",Con_ve!$Q$6:$Q$1005,Cad_cl!BE$5))),"",IF($C801="","",SUMIFS(Con_ve!$F$6:$F$1005,Con_ve!$C$6:$C$1005,$C801,Con_ve!$I$6:$I$1005,"Em negociação",Con_ve!$Q$6:$Q$1005,Cad_cl!BE$5)))</f>
        <v/>
      </c>
      <c r="BF801" s="134" t="str">
        <f>IF(ISERR(IF($C801="","",SUMIFS(Con_ve!$F$6:$F$1005,Con_ve!$C$6:$C$1005,$C801,Con_ve!$I$6:$I$1005,"Em negociação",Con_ve!$Q$6:$Q$1005,Cad_cl!BF$5))),"",IF($C801="","",SUMIFS(Con_ve!$F$6:$F$1005,Con_ve!$C$6:$C$1005,$C801,Con_ve!$I$6:$I$1005,"Em negociação",Con_ve!$Q$6:$Q$1005,Cad_cl!BF$5)))</f>
        <v/>
      </c>
      <c r="BG801" s="134" t="str">
        <f>IF(ISERR(IF($C801="","",SUMIFS(Con_ve!$F$6:$F$1005,Con_ve!$C$6:$C$1005,$C801,Con_ve!$I$6:$I$1005,"Em negociação",Con_ve!$Q$6:$Q$1005,Cad_cl!BG$5))),"",IF($C801="","",SUMIFS(Con_ve!$F$6:$F$1005,Con_ve!$C$6:$C$1005,$C801,Con_ve!$I$6:$I$1005,"Em negociação",Con_ve!$Q$6:$Q$1005,Cad_cl!BG$5)))</f>
        <v/>
      </c>
      <c r="BH801" s="134" t="str">
        <f>IF(ISERR(IF($C801="","",SUMIFS(Con_ve!$F$6:$F$1005,Con_ve!$C$6:$C$1005,$C801,Con_ve!$I$6:$I$1005,"Em negociação",Con_ve!$Q$6:$Q$1005,Cad_cl!BH$5))),"",IF($C801="","",SUMIFS(Con_ve!$F$6:$F$1005,Con_ve!$C$6:$C$1005,$C801,Con_ve!$I$6:$I$1005,"Em negociação",Con_ve!$Q$6:$Q$1005,Cad_cl!BH$5)))</f>
        <v/>
      </c>
      <c r="BI801" s="134" t="str">
        <f>IF(ISERR(IF($C801="","",SUMIFS(Con_ve!$F$6:$F$1005,Con_ve!$C$6:$C$1005,$C801,Con_ve!$I$6:$I$1005,"Em negociação",Con_ve!$Q$6:$Q$1005,Cad_cl!BI$5))),"",IF($C801="","",SUMIFS(Con_ve!$F$6:$F$1005,Con_ve!$C$6:$C$1005,$C801,Con_ve!$I$6:$I$1005,"Em negociação",Con_ve!$Q$6:$Q$1005,Cad_cl!BI$5)))</f>
        <v/>
      </c>
      <c r="BJ801" s="134" t="str">
        <f>IF(ISERR(IF($C801="","",SUMIFS(Con_ve!$F$6:$F$1005,Con_ve!$C$6:$C$1005,$C801,Con_ve!$I$6:$I$1005,"Em negociação",Con_ve!$Q$6:$Q$1005,Cad_cl!BJ$5))),"",IF($C801="","",SUMIFS(Con_ve!$F$6:$F$1005,Con_ve!$C$6:$C$1005,$C801,Con_ve!$I$6:$I$1005,"Em negociação",Con_ve!$Q$6:$Q$1005,Cad_cl!BJ$5)))</f>
        <v/>
      </c>
      <c r="BK801" s="134" t="str">
        <f>IF(ISERR(IF($C801="","",SUMIFS(Con_ve!$F$6:$F$1005,Con_ve!$C$6:$C$1005,$C801,Con_ve!$I$6:$I$1005,"Em negociação",Con_ve!$Q$6:$Q$1005,Cad_cl!BK$5))),"",IF($C801="","",SUMIFS(Con_ve!$F$6:$F$1005,Con_ve!$C$6:$C$1005,$C801,Con_ve!$I$6:$I$1005,"Em negociação",Con_ve!$Q$6:$Q$1005,Cad_cl!BK$5)))</f>
        <v/>
      </c>
      <c r="BL801" s="134" t="str">
        <f>IF(ISERR(IF($C801="","",SUMIFS(Con_ve!$F$6:$F$1005,Con_ve!$C$6:$C$1005,$C801,Con_ve!$I$6:$I$1005,"Em negociação",Con_ve!$Q$6:$Q$1005,Cad_cl!BL$5))),"",IF($C801="","",SUMIFS(Con_ve!$F$6:$F$1005,Con_ve!$C$6:$C$1005,$C801,Con_ve!$I$6:$I$1005,"Em negociação",Con_ve!$Q$6:$Q$1005,Cad_cl!BL$5)))</f>
        <v/>
      </c>
      <c r="BM801" s="134" t="str">
        <f>IF(ISERR(IF($C801="","",SUMIFS(Con_ve!$F$6:$F$1005,Con_ve!$C$6:$C$1005,$C801,Con_ve!$I$6:$I$1005,"Em negociação",Con_ve!$Q$6:$Q$1005,Cad_cl!BM$5))),"",IF($C801="","",SUMIFS(Con_ve!$F$6:$F$1005,Con_ve!$C$6:$C$1005,$C801,Con_ve!$I$6:$I$1005,"Em negociação",Con_ve!$Q$6:$Q$1005,Cad_cl!BM$5)))</f>
        <v/>
      </c>
      <c r="BN801" s="134" t="str">
        <f>IF(ISERR(IF($C801="","",SUMIFS(Con_ve!$F$6:$F$1005,Con_ve!$C$6:$C$1005,$C801,Con_ve!$I$6:$I$1005,"Em negociação",Con_ve!$Q$6:$Q$1005,Cad_cl!BN$5))),"",IF($C801="","",SUMIFS(Con_ve!$F$6:$F$1005,Con_ve!$C$6:$C$1005,$C801,Con_ve!$I$6:$I$1005,"Em negociação",Con_ve!$Q$6:$Q$1005,Cad_cl!BN$5)))</f>
        <v/>
      </c>
      <c r="BO801" s="134" t="str">
        <f>IF(ISERR(IF($C801="","",SUMIFS(Con_ve!$F$6:$F$1005,Con_ve!$C$6:$C$1005,$C801,Con_ve!$I$6:$I$1005,"Em negociação",Con_ve!$Q$6:$Q$1005,Cad_cl!BO$5))),"",IF($C801="","",SUMIFS(Con_ve!$F$6:$F$1005,Con_ve!$C$6:$C$1005,$C801,Con_ve!$I$6:$I$1005,"Em negociação",Con_ve!$Q$6:$Q$1005,Cad_cl!BO$5)))</f>
        <v/>
      </c>
      <c r="BP801" s="134">
        <f t="shared" si="37"/>
        <v>0</v>
      </c>
      <c r="BR801" s="125" t="str">
        <f>IF(ISERR(IF(AND($I801=Re_lo!$E$5,BR$5=VLOOKUP(Re_lo!$H$5,Re_lo!$N$5:$O$16,2,0)),AP801,"")),"",IF(AND($I801=Re_lo!$E$5,BR$5=VLOOKUP(Re_lo!$H$5,Re_lo!$N$5:$O$16,2,0)),AP801,""))</f>
        <v/>
      </c>
      <c r="BS801" s="125" t="str">
        <f>IF(ISERR(IF(AND($I801=Re_lo!$E$5,BS$5=VLOOKUP(Re_lo!$H$5,Re_lo!$N$5:$O$16,2,0)),AQ801,"")),"",IF(AND($I801=Re_lo!$E$5,BS$5=VLOOKUP(Re_lo!$H$5,Re_lo!$N$5:$O$16,2,0)),AQ801,""))</f>
        <v/>
      </c>
      <c r="BT801" s="125" t="str">
        <f>IF(ISERR(IF(AND($I801=Re_lo!$E$5,BT$5=VLOOKUP(Re_lo!$H$5,Re_lo!$N$5:$O$16,2,0)),AR801,"")),"",IF(AND($I801=Re_lo!$E$5,BT$5=VLOOKUP(Re_lo!$H$5,Re_lo!$N$5:$O$16,2,0)),AR801,""))</f>
        <v/>
      </c>
      <c r="BU801" s="125" t="str">
        <f>IF(ISERR(IF(AND($I801=Re_lo!$E$5,BU$5=VLOOKUP(Re_lo!$H$5,Re_lo!$N$5:$O$16,2,0)),AS801,"")),"",IF(AND($I801=Re_lo!$E$5,BU$5=VLOOKUP(Re_lo!$H$5,Re_lo!$N$5:$O$16,2,0)),AS801,""))</f>
        <v/>
      </c>
      <c r="BV801" s="125" t="str">
        <f>IF(ISERR(IF(AND($I801=Re_lo!$E$5,BV$5=VLOOKUP(Re_lo!$H$5,Re_lo!$N$5:$O$16,2,0)),AT801,"")),"",IF(AND($I801=Re_lo!$E$5,BV$5=VLOOKUP(Re_lo!$H$5,Re_lo!$N$5:$O$16,2,0)),AT801,""))</f>
        <v/>
      </c>
      <c r="BW801" s="125" t="str">
        <f>IF(ISERR(IF(AND($I801=Re_lo!$E$5,BW$5=VLOOKUP(Re_lo!$H$5,Re_lo!$N$5:$O$16,2,0)),AU801,"")),"",IF(AND($I801=Re_lo!$E$5,BW$5=VLOOKUP(Re_lo!$H$5,Re_lo!$N$5:$O$16,2,0)),AU801,""))</f>
        <v/>
      </c>
      <c r="BX801" s="125" t="str">
        <f>IF(ISERR(IF(AND($I801=Re_lo!$E$5,BX$5=VLOOKUP(Re_lo!$H$5,Re_lo!$N$5:$O$16,2,0)),AV801,"")),"",IF(AND($I801=Re_lo!$E$5,BX$5=VLOOKUP(Re_lo!$H$5,Re_lo!$N$5:$O$16,2,0)),AV801,""))</f>
        <v/>
      </c>
      <c r="BY801" s="125" t="str">
        <f>IF(ISERR(IF(AND($I801=Re_lo!$E$5,BY$5=VLOOKUP(Re_lo!$H$5,Re_lo!$N$5:$O$16,2,0)),AW801,"")),"",IF(AND($I801=Re_lo!$E$5,BY$5=VLOOKUP(Re_lo!$H$5,Re_lo!$N$5:$O$16,2,0)),AW801,""))</f>
        <v/>
      </c>
      <c r="BZ801" s="125" t="str">
        <f>IF(ISERR(IF(AND($I801=Re_lo!$E$5,BZ$5=VLOOKUP(Re_lo!$H$5,Re_lo!$N$5:$O$16,2,0)),AX801,"")),"",IF(AND($I801=Re_lo!$E$5,BZ$5=VLOOKUP(Re_lo!$H$5,Re_lo!$N$5:$O$16,2,0)),AX801,""))</f>
        <v/>
      </c>
      <c r="CA801" s="125" t="str">
        <f>IF(ISERR(IF(AND($I801=Re_lo!$E$5,CA$5=VLOOKUP(Re_lo!$H$5,Re_lo!$N$5:$O$16,2,0)),AY801,"")),"",IF(AND($I801=Re_lo!$E$5,CA$5=VLOOKUP(Re_lo!$H$5,Re_lo!$N$5:$O$16,2,0)),AY801,""))</f>
        <v/>
      </c>
      <c r="CB801" s="125" t="str">
        <f>IF(ISERR(IF(AND($I801=Re_lo!$E$5,CB$5=VLOOKUP(Re_lo!$H$5,Re_lo!$N$5:$O$16,2,0)),AZ801,"")),"",IF(AND($I801=Re_lo!$E$5,CB$5=VLOOKUP(Re_lo!$H$5,Re_lo!$N$5:$O$16,2,0)),AZ801,""))</f>
        <v/>
      </c>
      <c r="CC801" s="125" t="str">
        <f>IF(ISERR(IF(AND($I801=Re_lo!$E$5,CC$5=VLOOKUP(Re_lo!$H$5,Re_lo!$N$5:$O$16,2,0)),BA801,"")),"",IF(AND($I801=Re_lo!$E$5,CC$5=VLOOKUP(Re_lo!$H$5,Re_lo!$N$5:$O$16,2,0)),BA801,""))</f>
        <v/>
      </c>
      <c r="CD801" s="125" t="str">
        <f>IF(ISERR(IF(AND($I801=Re_lo!$E$5,CD$5=VLOOKUP(Re_lo!$H$5,Re_lo!$N$5:$O$16,2,0)),BB801,"")),"",IF(AND($I801=Re_lo!$E$5,CD$5=VLOOKUP(Re_lo!$H$5,Re_lo!$N$5:$O$16,2,0)),BB801,""))</f>
        <v/>
      </c>
      <c r="CF801" s="125" t="str">
        <f>IF($C801="","",COUNTIFS(Con_ve!$C$6:$C$1005,$C801,Con_ve!$Q$6:$Q$1005,Cad_cl!CF$5))</f>
        <v/>
      </c>
      <c r="CG801" s="125" t="str">
        <f>IF($C801="","",COUNTIFS(Con_ve!$C$6:$C$1005,$C801,Con_ve!$Q$6:$Q$1005,Cad_cl!CG$5))</f>
        <v/>
      </c>
      <c r="CH801" s="125" t="str">
        <f>IF($C801="","",COUNTIFS(Con_ve!$C$6:$C$1005,$C801,Con_ve!$Q$6:$Q$1005,Cad_cl!CH$5))</f>
        <v/>
      </c>
      <c r="CI801" s="125" t="str">
        <f>IF($C801="","",COUNTIFS(Con_ve!$C$6:$C$1005,$C801,Con_ve!$Q$6:$Q$1005,Cad_cl!CI$5))</f>
        <v/>
      </c>
      <c r="CJ801" s="125" t="str">
        <f>IF($C801="","",COUNTIFS(Con_ve!$C$6:$C$1005,$C801,Con_ve!$Q$6:$Q$1005,Cad_cl!CJ$5))</f>
        <v/>
      </c>
      <c r="CK801" s="125" t="str">
        <f>IF($C801="","",COUNTIFS(Con_ve!$C$6:$C$1005,$C801,Con_ve!$Q$6:$Q$1005,Cad_cl!CK$5))</f>
        <v/>
      </c>
      <c r="CL801" s="125" t="str">
        <f>IF($C801="","",COUNTIFS(Con_ve!$C$6:$C$1005,$C801,Con_ve!$Q$6:$Q$1005,Cad_cl!CL$5))</f>
        <v/>
      </c>
      <c r="CM801" s="125" t="str">
        <f>IF($C801="","",COUNTIFS(Con_ve!$C$6:$C$1005,$C801,Con_ve!$Q$6:$Q$1005,Cad_cl!CM$5))</f>
        <v/>
      </c>
      <c r="CN801" s="125" t="str">
        <f>IF($C801="","",COUNTIFS(Con_ve!$C$6:$C$1005,$C801,Con_ve!$Q$6:$Q$1005,Cad_cl!CN$5))</f>
        <v/>
      </c>
      <c r="CO801" s="125" t="str">
        <f>IF($C801="","",COUNTIFS(Con_ve!$C$6:$C$1005,$C801,Con_ve!$Q$6:$Q$1005,Cad_cl!CO$5))</f>
        <v/>
      </c>
      <c r="CP801" s="125" t="str">
        <f>IF($C801="","",COUNTIFS(Con_ve!$C$6:$C$1005,$C801,Con_ve!$Q$6:$Q$1005,Cad_cl!CP$5))</f>
        <v/>
      </c>
      <c r="CQ801" s="125" t="str">
        <f>IF($C801="","",COUNTIFS(Con_ve!$C$6:$C$1005,$C801,Con_ve!$Q$6:$Q$1005,Cad_cl!CQ$5))</f>
        <v/>
      </c>
      <c r="CR801" s="125">
        <f t="shared" si="38"/>
        <v>0</v>
      </c>
    </row>
    <row r="802" spans="3:96" ht="30" customHeight="1">
      <c r="C802" s="153"/>
      <c r="D802" s="153"/>
      <c r="E802" s="154"/>
      <c r="F802" s="153"/>
      <c r="G802" s="155"/>
      <c r="H802" s="153"/>
      <c r="I802" s="153"/>
      <c r="J802" s="132" t="s">
        <v>309</v>
      </c>
      <c r="K802" s="133" t="s">
        <v>309</v>
      </c>
      <c r="L802" s="153"/>
      <c r="M802" s="153"/>
      <c r="N802" s="153"/>
      <c r="O802" s="153"/>
      <c r="P802" s="153"/>
      <c r="Q802" s="153"/>
      <c r="AP802" s="134" t="str">
        <f>IF(ISERR(IF($C802="","",SUMIFS(Con_ve!$F$6:$F$1005,Con_ve!$C$6:$C$1005,$C802,Con_ve!$I$6:$I$1005,"Fechada",Con_ve!$Q$6:$Q$1005,Cad_cl!AP$5))),"",IF($C802="","",SUMIFS(Con_ve!$F$6:$F$1005,Con_ve!$C$6:$C$1005,$C802,Con_ve!$I$6:$I$1005,"Fechada",Con_ve!$Q$6:$Q$1005,Cad_cl!AP$5)))</f>
        <v/>
      </c>
      <c r="AQ802" s="134" t="str">
        <f>IF(ISERR(IF($C802="","",SUMIFS(Con_ve!$F$6:$F$1005,Con_ve!$C$6:$C$1005,$C802,Con_ve!$I$6:$I$1005,"Fechada",Con_ve!$Q$6:$Q$1005,Cad_cl!AQ$5))),"",IF($C802="","",SUMIFS(Con_ve!$F$6:$F$1005,Con_ve!$C$6:$C$1005,$C802,Con_ve!$I$6:$I$1005,"Fechada",Con_ve!$Q$6:$Q$1005,Cad_cl!AQ$5)))</f>
        <v/>
      </c>
      <c r="AR802" s="134" t="str">
        <f>IF(ISERR(IF($C802="","",SUMIFS(Con_ve!$F$6:$F$1005,Con_ve!$C$6:$C$1005,$C802,Con_ve!$I$6:$I$1005,"Fechada",Con_ve!$Q$6:$Q$1005,Cad_cl!AR$5))),"",IF($C802="","",SUMIFS(Con_ve!$F$6:$F$1005,Con_ve!$C$6:$C$1005,$C802,Con_ve!$I$6:$I$1005,"Fechada",Con_ve!$Q$6:$Q$1005,Cad_cl!AR$5)))</f>
        <v/>
      </c>
      <c r="AS802" s="134" t="str">
        <f>IF(ISERR(IF($C802="","",SUMIFS(Con_ve!$F$6:$F$1005,Con_ve!$C$6:$C$1005,$C802,Con_ve!$I$6:$I$1005,"Fechada",Con_ve!$Q$6:$Q$1005,Cad_cl!AS$5))),"",IF($C802="","",SUMIFS(Con_ve!$F$6:$F$1005,Con_ve!$C$6:$C$1005,$C802,Con_ve!$I$6:$I$1005,"Fechada",Con_ve!$Q$6:$Q$1005,Cad_cl!AS$5)))</f>
        <v/>
      </c>
      <c r="AT802" s="134" t="str">
        <f>IF(ISERR(IF($C802="","",SUMIFS(Con_ve!$F$6:$F$1005,Con_ve!$C$6:$C$1005,$C802,Con_ve!$I$6:$I$1005,"Fechada",Con_ve!$Q$6:$Q$1005,Cad_cl!AT$5))),"",IF($C802="","",SUMIFS(Con_ve!$F$6:$F$1005,Con_ve!$C$6:$C$1005,$C802,Con_ve!$I$6:$I$1005,"Fechada",Con_ve!$Q$6:$Q$1005,Cad_cl!AT$5)))</f>
        <v/>
      </c>
      <c r="AU802" s="134" t="str">
        <f>IF(ISERR(IF($C802="","",SUMIFS(Con_ve!$F$6:$F$1005,Con_ve!$C$6:$C$1005,$C802,Con_ve!$I$6:$I$1005,"Fechada",Con_ve!$Q$6:$Q$1005,Cad_cl!AU$5))),"",IF($C802="","",SUMIFS(Con_ve!$F$6:$F$1005,Con_ve!$C$6:$C$1005,$C802,Con_ve!$I$6:$I$1005,"Fechada",Con_ve!$Q$6:$Q$1005,Cad_cl!AU$5)))</f>
        <v/>
      </c>
      <c r="AV802" s="134" t="str">
        <f>IF(ISERR(IF($C802="","",SUMIFS(Con_ve!$F$6:$F$1005,Con_ve!$C$6:$C$1005,$C802,Con_ve!$I$6:$I$1005,"Fechada",Con_ve!$Q$6:$Q$1005,Cad_cl!AV$5))),"",IF($C802="","",SUMIFS(Con_ve!$F$6:$F$1005,Con_ve!$C$6:$C$1005,$C802,Con_ve!$I$6:$I$1005,"Fechada",Con_ve!$Q$6:$Q$1005,Cad_cl!AV$5)))</f>
        <v/>
      </c>
      <c r="AW802" s="134" t="str">
        <f>IF(ISERR(IF($C802="","",SUMIFS(Con_ve!$F$6:$F$1005,Con_ve!$C$6:$C$1005,$C802,Con_ve!$I$6:$I$1005,"Fechada",Con_ve!$Q$6:$Q$1005,Cad_cl!AW$5))),"",IF($C802="","",SUMIFS(Con_ve!$F$6:$F$1005,Con_ve!$C$6:$C$1005,$C802,Con_ve!$I$6:$I$1005,"Fechada",Con_ve!$Q$6:$Q$1005,Cad_cl!AW$5)))</f>
        <v/>
      </c>
      <c r="AX802" s="134" t="str">
        <f>IF(ISERR(IF($C802="","",SUMIFS(Con_ve!$F$6:$F$1005,Con_ve!$C$6:$C$1005,$C802,Con_ve!$I$6:$I$1005,"Fechada",Con_ve!$Q$6:$Q$1005,Cad_cl!AX$5))),"",IF($C802="","",SUMIFS(Con_ve!$F$6:$F$1005,Con_ve!$C$6:$C$1005,$C802,Con_ve!$I$6:$I$1005,"Fechada",Con_ve!$Q$6:$Q$1005,Cad_cl!AX$5)))</f>
        <v/>
      </c>
      <c r="AY802" s="134" t="str">
        <f>IF(ISERR(IF($C802="","",SUMIFS(Con_ve!$F$6:$F$1005,Con_ve!$C$6:$C$1005,$C802,Con_ve!$I$6:$I$1005,"Fechada",Con_ve!$Q$6:$Q$1005,Cad_cl!AY$5))),"",IF($C802="","",SUMIFS(Con_ve!$F$6:$F$1005,Con_ve!$C$6:$C$1005,$C802,Con_ve!$I$6:$I$1005,"Fechada",Con_ve!$Q$6:$Q$1005,Cad_cl!AY$5)))</f>
        <v/>
      </c>
      <c r="AZ802" s="134" t="str">
        <f>IF(ISERR(IF($C802="","",SUMIFS(Con_ve!$F$6:$F$1005,Con_ve!$C$6:$C$1005,$C802,Con_ve!$I$6:$I$1005,"Fechada",Con_ve!$Q$6:$Q$1005,Cad_cl!AZ$5))),"",IF($C802="","",SUMIFS(Con_ve!$F$6:$F$1005,Con_ve!$C$6:$C$1005,$C802,Con_ve!$I$6:$I$1005,"Fechada",Con_ve!$Q$6:$Q$1005,Cad_cl!AZ$5)))</f>
        <v/>
      </c>
      <c r="BA802" s="134" t="str">
        <f>IF(ISERR(IF($C802="","",SUMIFS(Con_ve!$F$6:$F$1005,Con_ve!$C$6:$C$1005,$C802,Con_ve!$I$6:$I$1005,"Fechada",Con_ve!$Q$6:$Q$1005,Cad_cl!BA$5))),"",IF($C802="","",SUMIFS(Con_ve!$F$6:$F$1005,Con_ve!$C$6:$C$1005,$C802,Con_ve!$I$6:$I$1005,"Fechada",Con_ve!$Q$6:$Q$1005,Cad_cl!BA$5)))</f>
        <v/>
      </c>
      <c r="BB802" s="134">
        <f t="shared" si="36"/>
        <v>0</v>
      </c>
      <c r="BD802" s="134" t="str">
        <f>IF(ISERR(IF($C802="","",SUMIFS(Con_ve!$F$6:$F$1005,Con_ve!$C$6:$C$1005,$C802,Con_ve!$I$6:$I$1005,"Em negociação",Con_ve!$Q$6:$Q$1005,Cad_cl!BD$5))),"",IF($C802="","",SUMIFS(Con_ve!$F$6:$F$1005,Con_ve!$C$6:$C$1005,$C802,Con_ve!$I$6:$I$1005,"Em negociação",Con_ve!$Q$6:$Q$1005,Cad_cl!BD$5)))</f>
        <v/>
      </c>
      <c r="BE802" s="134" t="str">
        <f>IF(ISERR(IF($C802="","",SUMIFS(Con_ve!$F$6:$F$1005,Con_ve!$C$6:$C$1005,$C802,Con_ve!$I$6:$I$1005,"Em negociação",Con_ve!$Q$6:$Q$1005,Cad_cl!BE$5))),"",IF($C802="","",SUMIFS(Con_ve!$F$6:$F$1005,Con_ve!$C$6:$C$1005,$C802,Con_ve!$I$6:$I$1005,"Em negociação",Con_ve!$Q$6:$Q$1005,Cad_cl!BE$5)))</f>
        <v/>
      </c>
      <c r="BF802" s="134" t="str">
        <f>IF(ISERR(IF($C802="","",SUMIFS(Con_ve!$F$6:$F$1005,Con_ve!$C$6:$C$1005,$C802,Con_ve!$I$6:$I$1005,"Em negociação",Con_ve!$Q$6:$Q$1005,Cad_cl!BF$5))),"",IF($C802="","",SUMIFS(Con_ve!$F$6:$F$1005,Con_ve!$C$6:$C$1005,$C802,Con_ve!$I$6:$I$1005,"Em negociação",Con_ve!$Q$6:$Q$1005,Cad_cl!BF$5)))</f>
        <v/>
      </c>
      <c r="BG802" s="134" t="str">
        <f>IF(ISERR(IF($C802="","",SUMIFS(Con_ve!$F$6:$F$1005,Con_ve!$C$6:$C$1005,$C802,Con_ve!$I$6:$I$1005,"Em negociação",Con_ve!$Q$6:$Q$1005,Cad_cl!BG$5))),"",IF($C802="","",SUMIFS(Con_ve!$F$6:$F$1005,Con_ve!$C$6:$C$1005,$C802,Con_ve!$I$6:$I$1005,"Em negociação",Con_ve!$Q$6:$Q$1005,Cad_cl!BG$5)))</f>
        <v/>
      </c>
      <c r="BH802" s="134" t="str">
        <f>IF(ISERR(IF($C802="","",SUMIFS(Con_ve!$F$6:$F$1005,Con_ve!$C$6:$C$1005,$C802,Con_ve!$I$6:$I$1005,"Em negociação",Con_ve!$Q$6:$Q$1005,Cad_cl!BH$5))),"",IF($C802="","",SUMIFS(Con_ve!$F$6:$F$1005,Con_ve!$C$6:$C$1005,$C802,Con_ve!$I$6:$I$1005,"Em negociação",Con_ve!$Q$6:$Q$1005,Cad_cl!BH$5)))</f>
        <v/>
      </c>
      <c r="BI802" s="134" t="str">
        <f>IF(ISERR(IF($C802="","",SUMIFS(Con_ve!$F$6:$F$1005,Con_ve!$C$6:$C$1005,$C802,Con_ve!$I$6:$I$1005,"Em negociação",Con_ve!$Q$6:$Q$1005,Cad_cl!BI$5))),"",IF($C802="","",SUMIFS(Con_ve!$F$6:$F$1005,Con_ve!$C$6:$C$1005,$C802,Con_ve!$I$6:$I$1005,"Em negociação",Con_ve!$Q$6:$Q$1005,Cad_cl!BI$5)))</f>
        <v/>
      </c>
      <c r="BJ802" s="134" t="str">
        <f>IF(ISERR(IF($C802="","",SUMIFS(Con_ve!$F$6:$F$1005,Con_ve!$C$6:$C$1005,$C802,Con_ve!$I$6:$I$1005,"Em negociação",Con_ve!$Q$6:$Q$1005,Cad_cl!BJ$5))),"",IF($C802="","",SUMIFS(Con_ve!$F$6:$F$1005,Con_ve!$C$6:$C$1005,$C802,Con_ve!$I$6:$I$1005,"Em negociação",Con_ve!$Q$6:$Q$1005,Cad_cl!BJ$5)))</f>
        <v/>
      </c>
      <c r="BK802" s="134" t="str">
        <f>IF(ISERR(IF($C802="","",SUMIFS(Con_ve!$F$6:$F$1005,Con_ve!$C$6:$C$1005,$C802,Con_ve!$I$6:$I$1005,"Em negociação",Con_ve!$Q$6:$Q$1005,Cad_cl!BK$5))),"",IF($C802="","",SUMIFS(Con_ve!$F$6:$F$1005,Con_ve!$C$6:$C$1005,$C802,Con_ve!$I$6:$I$1005,"Em negociação",Con_ve!$Q$6:$Q$1005,Cad_cl!BK$5)))</f>
        <v/>
      </c>
      <c r="BL802" s="134" t="str">
        <f>IF(ISERR(IF($C802="","",SUMIFS(Con_ve!$F$6:$F$1005,Con_ve!$C$6:$C$1005,$C802,Con_ve!$I$6:$I$1005,"Em negociação",Con_ve!$Q$6:$Q$1005,Cad_cl!BL$5))),"",IF($C802="","",SUMIFS(Con_ve!$F$6:$F$1005,Con_ve!$C$6:$C$1005,$C802,Con_ve!$I$6:$I$1005,"Em negociação",Con_ve!$Q$6:$Q$1005,Cad_cl!BL$5)))</f>
        <v/>
      </c>
      <c r="BM802" s="134" t="str">
        <f>IF(ISERR(IF($C802="","",SUMIFS(Con_ve!$F$6:$F$1005,Con_ve!$C$6:$C$1005,$C802,Con_ve!$I$6:$I$1005,"Em negociação",Con_ve!$Q$6:$Q$1005,Cad_cl!BM$5))),"",IF($C802="","",SUMIFS(Con_ve!$F$6:$F$1005,Con_ve!$C$6:$C$1005,$C802,Con_ve!$I$6:$I$1005,"Em negociação",Con_ve!$Q$6:$Q$1005,Cad_cl!BM$5)))</f>
        <v/>
      </c>
      <c r="BN802" s="134" t="str">
        <f>IF(ISERR(IF($C802="","",SUMIFS(Con_ve!$F$6:$F$1005,Con_ve!$C$6:$C$1005,$C802,Con_ve!$I$6:$I$1005,"Em negociação",Con_ve!$Q$6:$Q$1005,Cad_cl!BN$5))),"",IF($C802="","",SUMIFS(Con_ve!$F$6:$F$1005,Con_ve!$C$6:$C$1005,$C802,Con_ve!$I$6:$I$1005,"Em negociação",Con_ve!$Q$6:$Q$1005,Cad_cl!BN$5)))</f>
        <v/>
      </c>
      <c r="BO802" s="134" t="str">
        <f>IF(ISERR(IF($C802="","",SUMIFS(Con_ve!$F$6:$F$1005,Con_ve!$C$6:$C$1005,$C802,Con_ve!$I$6:$I$1005,"Em negociação",Con_ve!$Q$6:$Q$1005,Cad_cl!BO$5))),"",IF($C802="","",SUMIFS(Con_ve!$F$6:$F$1005,Con_ve!$C$6:$C$1005,$C802,Con_ve!$I$6:$I$1005,"Em negociação",Con_ve!$Q$6:$Q$1005,Cad_cl!BO$5)))</f>
        <v/>
      </c>
      <c r="BP802" s="134">
        <f t="shared" si="37"/>
        <v>0</v>
      </c>
      <c r="BR802" s="125" t="str">
        <f>IF(ISERR(IF(AND($I802=Re_lo!$E$5,BR$5=VLOOKUP(Re_lo!$H$5,Re_lo!$N$5:$O$16,2,0)),AP802,"")),"",IF(AND($I802=Re_lo!$E$5,BR$5=VLOOKUP(Re_lo!$H$5,Re_lo!$N$5:$O$16,2,0)),AP802,""))</f>
        <v/>
      </c>
      <c r="BS802" s="125" t="str">
        <f>IF(ISERR(IF(AND($I802=Re_lo!$E$5,BS$5=VLOOKUP(Re_lo!$H$5,Re_lo!$N$5:$O$16,2,0)),AQ802,"")),"",IF(AND($I802=Re_lo!$E$5,BS$5=VLOOKUP(Re_lo!$H$5,Re_lo!$N$5:$O$16,2,0)),AQ802,""))</f>
        <v/>
      </c>
      <c r="BT802" s="125" t="str">
        <f>IF(ISERR(IF(AND($I802=Re_lo!$E$5,BT$5=VLOOKUP(Re_lo!$H$5,Re_lo!$N$5:$O$16,2,0)),AR802,"")),"",IF(AND($I802=Re_lo!$E$5,BT$5=VLOOKUP(Re_lo!$H$5,Re_lo!$N$5:$O$16,2,0)),AR802,""))</f>
        <v/>
      </c>
      <c r="BU802" s="125" t="str">
        <f>IF(ISERR(IF(AND($I802=Re_lo!$E$5,BU$5=VLOOKUP(Re_lo!$H$5,Re_lo!$N$5:$O$16,2,0)),AS802,"")),"",IF(AND($I802=Re_lo!$E$5,BU$5=VLOOKUP(Re_lo!$H$5,Re_lo!$N$5:$O$16,2,0)),AS802,""))</f>
        <v/>
      </c>
      <c r="BV802" s="125" t="str">
        <f>IF(ISERR(IF(AND($I802=Re_lo!$E$5,BV$5=VLOOKUP(Re_lo!$H$5,Re_lo!$N$5:$O$16,2,0)),AT802,"")),"",IF(AND($I802=Re_lo!$E$5,BV$5=VLOOKUP(Re_lo!$H$5,Re_lo!$N$5:$O$16,2,0)),AT802,""))</f>
        <v/>
      </c>
      <c r="BW802" s="125" t="str">
        <f>IF(ISERR(IF(AND($I802=Re_lo!$E$5,BW$5=VLOOKUP(Re_lo!$H$5,Re_lo!$N$5:$O$16,2,0)),AU802,"")),"",IF(AND($I802=Re_lo!$E$5,BW$5=VLOOKUP(Re_lo!$H$5,Re_lo!$N$5:$O$16,2,0)),AU802,""))</f>
        <v/>
      </c>
      <c r="BX802" s="125" t="str">
        <f>IF(ISERR(IF(AND($I802=Re_lo!$E$5,BX$5=VLOOKUP(Re_lo!$H$5,Re_lo!$N$5:$O$16,2,0)),AV802,"")),"",IF(AND($I802=Re_lo!$E$5,BX$5=VLOOKUP(Re_lo!$H$5,Re_lo!$N$5:$O$16,2,0)),AV802,""))</f>
        <v/>
      </c>
      <c r="BY802" s="125" t="str">
        <f>IF(ISERR(IF(AND($I802=Re_lo!$E$5,BY$5=VLOOKUP(Re_lo!$H$5,Re_lo!$N$5:$O$16,2,0)),AW802,"")),"",IF(AND($I802=Re_lo!$E$5,BY$5=VLOOKUP(Re_lo!$H$5,Re_lo!$N$5:$O$16,2,0)),AW802,""))</f>
        <v/>
      </c>
      <c r="BZ802" s="125" t="str">
        <f>IF(ISERR(IF(AND($I802=Re_lo!$E$5,BZ$5=VLOOKUP(Re_lo!$H$5,Re_lo!$N$5:$O$16,2,0)),AX802,"")),"",IF(AND($I802=Re_lo!$E$5,BZ$5=VLOOKUP(Re_lo!$H$5,Re_lo!$N$5:$O$16,2,0)),AX802,""))</f>
        <v/>
      </c>
      <c r="CA802" s="125" t="str">
        <f>IF(ISERR(IF(AND($I802=Re_lo!$E$5,CA$5=VLOOKUP(Re_lo!$H$5,Re_lo!$N$5:$O$16,2,0)),AY802,"")),"",IF(AND($I802=Re_lo!$E$5,CA$5=VLOOKUP(Re_lo!$H$5,Re_lo!$N$5:$O$16,2,0)),AY802,""))</f>
        <v/>
      </c>
      <c r="CB802" s="125" t="str">
        <f>IF(ISERR(IF(AND($I802=Re_lo!$E$5,CB$5=VLOOKUP(Re_lo!$H$5,Re_lo!$N$5:$O$16,2,0)),AZ802,"")),"",IF(AND($I802=Re_lo!$E$5,CB$5=VLOOKUP(Re_lo!$H$5,Re_lo!$N$5:$O$16,2,0)),AZ802,""))</f>
        <v/>
      </c>
      <c r="CC802" s="125" t="str">
        <f>IF(ISERR(IF(AND($I802=Re_lo!$E$5,CC$5=VLOOKUP(Re_lo!$H$5,Re_lo!$N$5:$O$16,2,0)),BA802,"")),"",IF(AND($I802=Re_lo!$E$5,CC$5=VLOOKUP(Re_lo!$H$5,Re_lo!$N$5:$O$16,2,0)),BA802,""))</f>
        <v/>
      </c>
      <c r="CD802" s="125" t="str">
        <f>IF(ISERR(IF(AND($I802=Re_lo!$E$5,CD$5=VLOOKUP(Re_lo!$H$5,Re_lo!$N$5:$O$16,2,0)),BB802,"")),"",IF(AND($I802=Re_lo!$E$5,CD$5=VLOOKUP(Re_lo!$H$5,Re_lo!$N$5:$O$16,2,0)),BB802,""))</f>
        <v/>
      </c>
      <c r="CF802" s="125" t="str">
        <f>IF($C802="","",COUNTIFS(Con_ve!$C$6:$C$1005,$C802,Con_ve!$Q$6:$Q$1005,Cad_cl!CF$5))</f>
        <v/>
      </c>
      <c r="CG802" s="125" t="str">
        <f>IF($C802="","",COUNTIFS(Con_ve!$C$6:$C$1005,$C802,Con_ve!$Q$6:$Q$1005,Cad_cl!CG$5))</f>
        <v/>
      </c>
      <c r="CH802" s="125" t="str">
        <f>IF($C802="","",COUNTIFS(Con_ve!$C$6:$C$1005,$C802,Con_ve!$Q$6:$Q$1005,Cad_cl!CH$5))</f>
        <v/>
      </c>
      <c r="CI802" s="125" t="str">
        <f>IF($C802="","",COUNTIFS(Con_ve!$C$6:$C$1005,$C802,Con_ve!$Q$6:$Q$1005,Cad_cl!CI$5))</f>
        <v/>
      </c>
      <c r="CJ802" s="125" t="str">
        <f>IF($C802="","",COUNTIFS(Con_ve!$C$6:$C$1005,$C802,Con_ve!$Q$6:$Q$1005,Cad_cl!CJ$5))</f>
        <v/>
      </c>
      <c r="CK802" s="125" t="str">
        <f>IF($C802="","",COUNTIFS(Con_ve!$C$6:$C$1005,$C802,Con_ve!$Q$6:$Q$1005,Cad_cl!CK$5))</f>
        <v/>
      </c>
      <c r="CL802" s="125" t="str">
        <f>IF($C802="","",COUNTIFS(Con_ve!$C$6:$C$1005,$C802,Con_ve!$Q$6:$Q$1005,Cad_cl!CL$5))</f>
        <v/>
      </c>
      <c r="CM802" s="125" t="str">
        <f>IF($C802="","",COUNTIFS(Con_ve!$C$6:$C$1005,$C802,Con_ve!$Q$6:$Q$1005,Cad_cl!CM$5))</f>
        <v/>
      </c>
      <c r="CN802" s="125" t="str">
        <f>IF($C802="","",COUNTIFS(Con_ve!$C$6:$C$1005,$C802,Con_ve!$Q$6:$Q$1005,Cad_cl!CN$5))</f>
        <v/>
      </c>
      <c r="CO802" s="125" t="str">
        <f>IF($C802="","",COUNTIFS(Con_ve!$C$6:$C$1005,$C802,Con_ve!$Q$6:$Q$1005,Cad_cl!CO$5))</f>
        <v/>
      </c>
      <c r="CP802" s="125" t="str">
        <f>IF($C802="","",COUNTIFS(Con_ve!$C$6:$C$1005,$C802,Con_ve!$Q$6:$Q$1005,Cad_cl!CP$5))</f>
        <v/>
      </c>
      <c r="CQ802" s="125" t="str">
        <f>IF($C802="","",COUNTIFS(Con_ve!$C$6:$C$1005,$C802,Con_ve!$Q$6:$Q$1005,Cad_cl!CQ$5))</f>
        <v/>
      </c>
      <c r="CR802" s="125">
        <f t="shared" si="38"/>
        <v>0</v>
      </c>
    </row>
    <row r="803" spans="3:96" ht="30" customHeight="1">
      <c r="C803" s="153"/>
      <c r="D803" s="153"/>
      <c r="E803" s="154"/>
      <c r="F803" s="153"/>
      <c r="G803" s="155"/>
      <c r="H803" s="153"/>
      <c r="I803" s="153"/>
      <c r="J803" s="132" t="s">
        <v>309</v>
      </c>
      <c r="K803" s="133" t="s">
        <v>309</v>
      </c>
      <c r="L803" s="153"/>
      <c r="M803" s="153"/>
      <c r="N803" s="153"/>
      <c r="O803" s="153"/>
      <c r="P803" s="153"/>
      <c r="Q803" s="153"/>
      <c r="AP803" s="134" t="str">
        <f>IF(ISERR(IF($C803="","",SUMIFS(Con_ve!$F$6:$F$1005,Con_ve!$C$6:$C$1005,$C803,Con_ve!$I$6:$I$1005,"Fechada",Con_ve!$Q$6:$Q$1005,Cad_cl!AP$5))),"",IF($C803="","",SUMIFS(Con_ve!$F$6:$F$1005,Con_ve!$C$6:$C$1005,$C803,Con_ve!$I$6:$I$1005,"Fechada",Con_ve!$Q$6:$Q$1005,Cad_cl!AP$5)))</f>
        <v/>
      </c>
      <c r="AQ803" s="134" t="str">
        <f>IF(ISERR(IF($C803="","",SUMIFS(Con_ve!$F$6:$F$1005,Con_ve!$C$6:$C$1005,$C803,Con_ve!$I$6:$I$1005,"Fechada",Con_ve!$Q$6:$Q$1005,Cad_cl!AQ$5))),"",IF($C803="","",SUMIFS(Con_ve!$F$6:$F$1005,Con_ve!$C$6:$C$1005,$C803,Con_ve!$I$6:$I$1005,"Fechada",Con_ve!$Q$6:$Q$1005,Cad_cl!AQ$5)))</f>
        <v/>
      </c>
      <c r="AR803" s="134" t="str">
        <f>IF(ISERR(IF($C803="","",SUMIFS(Con_ve!$F$6:$F$1005,Con_ve!$C$6:$C$1005,$C803,Con_ve!$I$6:$I$1005,"Fechada",Con_ve!$Q$6:$Q$1005,Cad_cl!AR$5))),"",IF($C803="","",SUMIFS(Con_ve!$F$6:$F$1005,Con_ve!$C$6:$C$1005,$C803,Con_ve!$I$6:$I$1005,"Fechada",Con_ve!$Q$6:$Q$1005,Cad_cl!AR$5)))</f>
        <v/>
      </c>
      <c r="AS803" s="134" t="str">
        <f>IF(ISERR(IF($C803="","",SUMIFS(Con_ve!$F$6:$F$1005,Con_ve!$C$6:$C$1005,$C803,Con_ve!$I$6:$I$1005,"Fechada",Con_ve!$Q$6:$Q$1005,Cad_cl!AS$5))),"",IF($C803="","",SUMIFS(Con_ve!$F$6:$F$1005,Con_ve!$C$6:$C$1005,$C803,Con_ve!$I$6:$I$1005,"Fechada",Con_ve!$Q$6:$Q$1005,Cad_cl!AS$5)))</f>
        <v/>
      </c>
      <c r="AT803" s="134" t="str">
        <f>IF(ISERR(IF($C803="","",SUMIFS(Con_ve!$F$6:$F$1005,Con_ve!$C$6:$C$1005,$C803,Con_ve!$I$6:$I$1005,"Fechada",Con_ve!$Q$6:$Q$1005,Cad_cl!AT$5))),"",IF($C803="","",SUMIFS(Con_ve!$F$6:$F$1005,Con_ve!$C$6:$C$1005,$C803,Con_ve!$I$6:$I$1005,"Fechada",Con_ve!$Q$6:$Q$1005,Cad_cl!AT$5)))</f>
        <v/>
      </c>
      <c r="AU803" s="134" t="str">
        <f>IF(ISERR(IF($C803="","",SUMIFS(Con_ve!$F$6:$F$1005,Con_ve!$C$6:$C$1005,$C803,Con_ve!$I$6:$I$1005,"Fechada",Con_ve!$Q$6:$Q$1005,Cad_cl!AU$5))),"",IF($C803="","",SUMIFS(Con_ve!$F$6:$F$1005,Con_ve!$C$6:$C$1005,$C803,Con_ve!$I$6:$I$1005,"Fechada",Con_ve!$Q$6:$Q$1005,Cad_cl!AU$5)))</f>
        <v/>
      </c>
      <c r="AV803" s="134" t="str">
        <f>IF(ISERR(IF($C803="","",SUMIFS(Con_ve!$F$6:$F$1005,Con_ve!$C$6:$C$1005,$C803,Con_ve!$I$6:$I$1005,"Fechada",Con_ve!$Q$6:$Q$1005,Cad_cl!AV$5))),"",IF($C803="","",SUMIFS(Con_ve!$F$6:$F$1005,Con_ve!$C$6:$C$1005,$C803,Con_ve!$I$6:$I$1005,"Fechada",Con_ve!$Q$6:$Q$1005,Cad_cl!AV$5)))</f>
        <v/>
      </c>
      <c r="AW803" s="134" t="str">
        <f>IF(ISERR(IF($C803="","",SUMIFS(Con_ve!$F$6:$F$1005,Con_ve!$C$6:$C$1005,$C803,Con_ve!$I$6:$I$1005,"Fechada",Con_ve!$Q$6:$Q$1005,Cad_cl!AW$5))),"",IF($C803="","",SUMIFS(Con_ve!$F$6:$F$1005,Con_ve!$C$6:$C$1005,$C803,Con_ve!$I$6:$I$1005,"Fechada",Con_ve!$Q$6:$Q$1005,Cad_cl!AW$5)))</f>
        <v/>
      </c>
      <c r="AX803" s="134" t="str">
        <f>IF(ISERR(IF($C803="","",SUMIFS(Con_ve!$F$6:$F$1005,Con_ve!$C$6:$C$1005,$C803,Con_ve!$I$6:$I$1005,"Fechada",Con_ve!$Q$6:$Q$1005,Cad_cl!AX$5))),"",IF($C803="","",SUMIFS(Con_ve!$F$6:$F$1005,Con_ve!$C$6:$C$1005,$C803,Con_ve!$I$6:$I$1005,"Fechada",Con_ve!$Q$6:$Q$1005,Cad_cl!AX$5)))</f>
        <v/>
      </c>
      <c r="AY803" s="134" t="str">
        <f>IF(ISERR(IF($C803="","",SUMIFS(Con_ve!$F$6:$F$1005,Con_ve!$C$6:$C$1005,$C803,Con_ve!$I$6:$I$1005,"Fechada",Con_ve!$Q$6:$Q$1005,Cad_cl!AY$5))),"",IF($C803="","",SUMIFS(Con_ve!$F$6:$F$1005,Con_ve!$C$6:$C$1005,$C803,Con_ve!$I$6:$I$1005,"Fechada",Con_ve!$Q$6:$Q$1005,Cad_cl!AY$5)))</f>
        <v/>
      </c>
      <c r="AZ803" s="134" t="str">
        <f>IF(ISERR(IF($C803="","",SUMIFS(Con_ve!$F$6:$F$1005,Con_ve!$C$6:$C$1005,$C803,Con_ve!$I$6:$I$1005,"Fechada",Con_ve!$Q$6:$Q$1005,Cad_cl!AZ$5))),"",IF($C803="","",SUMIFS(Con_ve!$F$6:$F$1005,Con_ve!$C$6:$C$1005,$C803,Con_ve!$I$6:$I$1005,"Fechada",Con_ve!$Q$6:$Q$1005,Cad_cl!AZ$5)))</f>
        <v/>
      </c>
      <c r="BA803" s="134" t="str">
        <f>IF(ISERR(IF($C803="","",SUMIFS(Con_ve!$F$6:$F$1005,Con_ve!$C$6:$C$1005,$C803,Con_ve!$I$6:$I$1005,"Fechada",Con_ve!$Q$6:$Q$1005,Cad_cl!BA$5))),"",IF($C803="","",SUMIFS(Con_ve!$F$6:$F$1005,Con_ve!$C$6:$C$1005,$C803,Con_ve!$I$6:$I$1005,"Fechada",Con_ve!$Q$6:$Q$1005,Cad_cl!BA$5)))</f>
        <v/>
      </c>
      <c r="BB803" s="134">
        <f t="shared" si="36"/>
        <v>0</v>
      </c>
      <c r="BD803" s="134" t="str">
        <f>IF(ISERR(IF($C803="","",SUMIFS(Con_ve!$F$6:$F$1005,Con_ve!$C$6:$C$1005,$C803,Con_ve!$I$6:$I$1005,"Em negociação",Con_ve!$Q$6:$Q$1005,Cad_cl!BD$5))),"",IF($C803="","",SUMIFS(Con_ve!$F$6:$F$1005,Con_ve!$C$6:$C$1005,$C803,Con_ve!$I$6:$I$1005,"Em negociação",Con_ve!$Q$6:$Q$1005,Cad_cl!BD$5)))</f>
        <v/>
      </c>
      <c r="BE803" s="134" t="str">
        <f>IF(ISERR(IF($C803="","",SUMIFS(Con_ve!$F$6:$F$1005,Con_ve!$C$6:$C$1005,$C803,Con_ve!$I$6:$I$1005,"Em negociação",Con_ve!$Q$6:$Q$1005,Cad_cl!BE$5))),"",IF($C803="","",SUMIFS(Con_ve!$F$6:$F$1005,Con_ve!$C$6:$C$1005,$C803,Con_ve!$I$6:$I$1005,"Em negociação",Con_ve!$Q$6:$Q$1005,Cad_cl!BE$5)))</f>
        <v/>
      </c>
      <c r="BF803" s="134" t="str">
        <f>IF(ISERR(IF($C803="","",SUMIFS(Con_ve!$F$6:$F$1005,Con_ve!$C$6:$C$1005,$C803,Con_ve!$I$6:$I$1005,"Em negociação",Con_ve!$Q$6:$Q$1005,Cad_cl!BF$5))),"",IF($C803="","",SUMIFS(Con_ve!$F$6:$F$1005,Con_ve!$C$6:$C$1005,$C803,Con_ve!$I$6:$I$1005,"Em negociação",Con_ve!$Q$6:$Q$1005,Cad_cl!BF$5)))</f>
        <v/>
      </c>
      <c r="BG803" s="134" t="str">
        <f>IF(ISERR(IF($C803="","",SUMIFS(Con_ve!$F$6:$F$1005,Con_ve!$C$6:$C$1005,$C803,Con_ve!$I$6:$I$1005,"Em negociação",Con_ve!$Q$6:$Q$1005,Cad_cl!BG$5))),"",IF($C803="","",SUMIFS(Con_ve!$F$6:$F$1005,Con_ve!$C$6:$C$1005,$C803,Con_ve!$I$6:$I$1005,"Em negociação",Con_ve!$Q$6:$Q$1005,Cad_cl!BG$5)))</f>
        <v/>
      </c>
      <c r="BH803" s="134" t="str">
        <f>IF(ISERR(IF($C803="","",SUMIFS(Con_ve!$F$6:$F$1005,Con_ve!$C$6:$C$1005,$C803,Con_ve!$I$6:$I$1005,"Em negociação",Con_ve!$Q$6:$Q$1005,Cad_cl!BH$5))),"",IF($C803="","",SUMIFS(Con_ve!$F$6:$F$1005,Con_ve!$C$6:$C$1005,$C803,Con_ve!$I$6:$I$1005,"Em negociação",Con_ve!$Q$6:$Q$1005,Cad_cl!BH$5)))</f>
        <v/>
      </c>
      <c r="BI803" s="134" t="str">
        <f>IF(ISERR(IF($C803="","",SUMIFS(Con_ve!$F$6:$F$1005,Con_ve!$C$6:$C$1005,$C803,Con_ve!$I$6:$I$1005,"Em negociação",Con_ve!$Q$6:$Q$1005,Cad_cl!BI$5))),"",IF($C803="","",SUMIFS(Con_ve!$F$6:$F$1005,Con_ve!$C$6:$C$1005,$C803,Con_ve!$I$6:$I$1005,"Em negociação",Con_ve!$Q$6:$Q$1005,Cad_cl!BI$5)))</f>
        <v/>
      </c>
      <c r="BJ803" s="134" t="str">
        <f>IF(ISERR(IF($C803="","",SUMIFS(Con_ve!$F$6:$F$1005,Con_ve!$C$6:$C$1005,$C803,Con_ve!$I$6:$I$1005,"Em negociação",Con_ve!$Q$6:$Q$1005,Cad_cl!BJ$5))),"",IF($C803="","",SUMIFS(Con_ve!$F$6:$F$1005,Con_ve!$C$6:$C$1005,$C803,Con_ve!$I$6:$I$1005,"Em negociação",Con_ve!$Q$6:$Q$1005,Cad_cl!BJ$5)))</f>
        <v/>
      </c>
      <c r="BK803" s="134" t="str">
        <f>IF(ISERR(IF($C803="","",SUMIFS(Con_ve!$F$6:$F$1005,Con_ve!$C$6:$C$1005,$C803,Con_ve!$I$6:$I$1005,"Em negociação",Con_ve!$Q$6:$Q$1005,Cad_cl!BK$5))),"",IF($C803="","",SUMIFS(Con_ve!$F$6:$F$1005,Con_ve!$C$6:$C$1005,$C803,Con_ve!$I$6:$I$1005,"Em negociação",Con_ve!$Q$6:$Q$1005,Cad_cl!BK$5)))</f>
        <v/>
      </c>
      <c r="BL803" s="134" t="str">
        <f>IF(ISERR(IF($C803="","",SUMIFS(Con_ve!$F$6:$F$1005,Con_ve!$C$6:$C$1005,$C803,Con_ve!$I$6:$I$1005,"Em negociação",Con_ve!$Q$6:$Q$1005,Cad_cl!BL$5))),"",IF($C803="","",SUMIFS(Con_ve!$F$6:$F$1005,Con_ve!$C$6:$C$1005,$C803,Con_ve!$I$6:$I$1005,"Em negociação",Con_ve!$Q$6:$Q$1005,Cad_cl!BL$5)))</f>
        <v/>
      </c>
      <c r="BM803" s="134" t="str">
        <f>IF(ISERR(IF($C803="","",SUMIFS(Con_ve!$F$6:$F$1005,Con_ve!$C$6:$C$1005,$C803,Con_ve!$I$6:$I$1005,"Em negociação",Con_ve!$Q$6:$Q$1005,Cad_cl!BM$5))),"",IF($C803="","",SUMIFS(Con_ve!$F$6:$F$1005,Con_ve!$C$6:$C$1005,$C803,Con_ve!$I$6:$I$1005,"Em negociação",Con_ve!$Q$6:$Q$1005,Cad_cl!BM$5)))</f>
        <v/>
      </c>
      <c r="BN803" s="134" t="str">
        <f>IF(ISERR(IF($C803="","",SUMIFS(Con_ve!$F$6:$F$1005,Con_ve!$C$6:$C$1005,$C803,Con_ve!$I$6:$I$1005,"Em negociação",Con_ve!$Q$6:$Q$1005,Cad_cl!BN$5))),"",IF($C803="","",SUMIFS(Con_ve!$F$6:$F$1005,Con_ve!$C$6:$C$1005,$C803,Con_ve!$I$6:$I$1005,"Em negociação",Con_ve!$Q$6:$Q$1005,Cad_cl!BN$5)))</f>
        <v/>
      </c>
      <c r="BO803" s="134" t="str">
        <f>IF(ISERR(IF($C803="","",SUMIFS(Con_ve!$F$6:$F$1005,Con_ve!$C$6:$C$1005,$C803,Con_ve!$I$6:$I$1005,"Em negociação",Con_ve!$Q$6:$Q$1005,Cad_cl!BO$5))),"",IF($C803="","",SUMIFS(Con_ve!$F$6:$F$1005,Con_ve!$C$6:$C$1005,$C803,Con_ve!$I$6:$I$1005,"Em negociação",Con_ve!$Q$6:$Q$1005,Cad_cl!BO$5)))</f>
        <v/>
      </c>
      <c r="BP803" s="134">
        <f t="shared" si="37"/>
        <v>0</v>
      </c>
      <c r="BR803" s="125" t="str">
        <f>IF(ISERR(IF(AND($I803=Re_lo!$E$5,BR$5=VLOOKUP(Re_lo!$H$5,Re_lo!$N$5:$O$16,2,0)),AP803,"")),"",IF(AND($I803=Re_lo!$E$5,BR$5=VLOOKUP(Re_lo!$H$5,Re_lo!$N$5:$O$16,2,0)),AP803,""))</f>
        <v/>
      </c>
      <c r="BS803" s="125" t="str">
        <f>IF(ISERR(IF(AND($I803=Re_lo!$E$5,BS$5=VLOOKUP(Re_lo!$H$5,Re_lo!$N$5:$O$16,2,0)),AQ803,"")),"",IF(AND($I803=Re_lo!$E$5,BS$5=VLOOKUP(Re_lo!$H$5,Re_lo!$N$5:$O$16,2,0)),AQ803,""))</f>
        <v/>
      </c>
      <c r="BT803" s="125" t="str">
        <f>IF(ISERR(IF(AND($I803=Re_lo!$E$5,BT$5=VLOOKUP(Re_lo!$H$5,Re_lo!$N$5:$O$16,2,0)),AR803,"")),"",IF(AND($I803=Re_lo!$E$5,BT$5=VLOOKUP(Re_lo!$H$5,Re_lo!$N$5:$O$16,2,0)),AR803,""))</f>
        <v/>
      </c>
      <c r="BU803" s="125" t="str">
        <f>IF(ISERR(IF(AND($I803=Re_lo!$E$5,BU$5=VLOOKUP(Re_lo!$H$5,Re_lo!$N$5:$O$16,2,0)),AS803,"")),"",IF(AND($I803=Re_lo!$E$5,BU$5=VLOOKUP(Re_lo!$H$5,Re_lo!$N$5:$O$16,2,0)),AS803,""))</f>
        <v/>
      </c>
      <c r="BV803" s="125" t="str">
        <f>IF(ISERR(IF(AND($I803=Re_lo!$E$5,BV$5=VLOOKUP(Re_lo!$H$5,Re_lo!$N$5:$O$16,2,0)),AT803,"")),"",IF(AND($I803=Re_lo!$E$5,BV$5=VLOOKUP(Re_lo!$H$5,Re_lo!$N$5:$O$16,2,0)),AT803,""))</f>
        <v/>
      </c>
      <c r="BW803" s="125" t="str">
        <f>IF(ISERR(IF(AND($I803=Re_lo!$E$5,BW$5=VLOOKUP(Re_lo!$H$5,Re_lo!$N$5:$O$16,2,0)),AU803,"")),"",IF(AND($I803=Re_lo!$E$5,BW$5=VLOOKUP(Re_lo!$H$5,Re_lo!$N$5:$O$16,2,0)),AU803,""))</f>
        <v/>
      </c>
      <c r="BX803" s="125" t="str">
        <f>IF(ISERR(IF(AND($I803=Re_lo!$E$5,BX$5=VLOOKUP(Re_lo!$H$5,Re_lo!$N$5:$O$16,2,0)),AV803,"")),"",IF(AND($I803=Re_lo!$E$5,BX$5=VLOOKUP(Re_lo!$H$5,Re_lo!$N$5:$O$16,2,0)),AV803,""))</f>
        <v/>
      </c>
      <c r="BY803" s="125" t="str">
        <f>IF(ISERR(IF(AND($I803=Re_lo!$E$5,BY$5=VLOOKUP(Re_lo!$H$5,Re_lo!$N$5:$O$16,2,0)),AW803,"")),"",IF(AND($I803=Re_lo!$E$5,BY$5=VLOOKUP(Re_lo!$H$5,Re_lo!$N$5:$O$16,2,0)),AW803,""))</f>
        <v/>
      </c>
      <c r="BZ803" s="125" t="str">
        <f>IF(ISERR(IF(AND($I803=Re_lo!$E$5,BZ$5=VLOOKUP(Re_lo!$H$5,Re_lo!$N$5:$O$16,2,0)),AX803,"")),"",IF(AND($I803=Re_lo!$E$5,BZ$5=VLOOKUP(Re_lo!$H$5,Re_lo!$N$5:$O$16,2,0)),AX803,""))</f>
        <v/>
      </c>
      <c r="CA803" s="125" t="str">
        <f>IF(ISERR(IF(AND($I803=Re_lo!$E$5,CA$5=VLOOKUP(Re_lo!$H$5,Re_lo!$N$5:$O$16,2,0)),AY803,"")),"",IF(AND($I803=Re_lo!$E$5,CA$5=VLOOKUP(Re_lo!$H$5,Re_lo!$N$5:$O$16,2,0)),AY803,""))</f>
        <v/>
      </c>
      <c r="CB803" s="125" t="str">
        <f>IF(ISERR(IF(AND($I803=Re_lo!$E$5,CB$5=VLOOKUP(Re_lo!$H$5,Re_lo!$N$5:$O$16,2,0)),AZ803,"")),"",IF(AND($I803=Re_lo!$E$5,CB$5=VLOOKUP(Re_lo!$H$5,Re_lo!$N$5:$O$16,2,0)),AZ803,""))</f>
        <v/>
      </c>
      <c r="CC803" s="125" t="str">
        <f>IF(ISERR(IF(AND($I803=Re_lo!$E$5,CC$5=VLOOKUP(Re_lo!$H$5,Re_lo!$N$5:$O$16,2,0)),BA803,"")),"",IF(AND($I803=Re_lo!$E$5,CC$5=VLOOKUP(Re_lo!$H$5,Re_lo!$N$5:$O$16,2,0)),BA803,""))</f>
        <v/>
      </c>
      <c r="CD803" s="125" t="str">
        <f>IF(ISERR(IF(AND($I803=Re_lo!$E$5,CD$5=VLOOKUP(Re_lo!$H$5,Re_lo!$N$5:$O$16,2,0)),BB803,"")),"",IF(AND($I803=Re_lo!$E$5,CD$5=VLOOKUP(Re_lo!$H$5,Re_lo!$N$5:$O$16,2,0)),BB803,""))</f>
        <v/>
      </c>
      <c r="CF803" s="125" t="str">
        <f>IF($C803="","",COUNTIFS(Con_ve!$C$6:$C$1005,$C803,Con_ve!$Q$6:$Q$1005,Cad_cl!CF$5))</f>
        <v/>
      </c>
      <c r="CG803" s="125" t="str">
        <f>IF($C803="","",COUNTIFS(Con_ve!$C$6:$C$1005,$C803,Con_ve!$Q$6:$Q$1005,Cad_cl!CG$5))</f>
        <v/>
      </c>
      <c r="CH803" s="125" t="str">
        <f>IF($C803="","",COUNTIFS(Con_ve!$C$6:$C$1005,$C803,Con_ve!$Q$6:$Q$1005,Cad_cl!CH$5))</f>
        <v/>
      </c>
      <c r="CI803" s="125" t="str">
        <f>IF($C803="","",COUNTIFS(Con_ve!$C$6:$C$1005,$C803,Con_ve!$Q$6:$Q$1005,Cad_cl!CI$5))</f>
        <v/>
      </c>
      <c r="CJ803" s="125" t="str">
        <f>IF($C803="","",COUNTIFS(Con_ve!$C$6:$C$1005,$C803,Con_ve!$Q$6:$Q$1005,Cad_cl!CJ$5))</f>
        <v/>
      </c>
      <c r="CK803" s="125" t="str">
        <f>IF($C803="","",COUNTIFS(Con_ve!$C$6:$C$1005,$C803,Con_ve!$Q$6:$Q$1005,Cad_cl!CK$5))</f>
        <v/>
      </c>
      <c r="CL803" s="125" t="str">
        <f>IF($C803="","",COUNTIFS(Con_ve!$C$6:$C$1005,$C803,Con_ve!$Q$6:$Q$1005,Cad_cl!CL$5))</f>
        <v/>
      </c>
      <c r="CM803" s="125" t="str">
        <f>IF($C803="","",COUNTIFS(Con_ve!$C$6:$C$1005,$C803,Con_ve!$Q$6:$Q$1005,Cad_cl!CM$5))</f>
        <v/>
      </c>
      <c r="CN803" s="125" t="str">
        <f>IF($C803="","",COUNTIFS(Con_ve!$C$6:$C$1005,$C803,Con_ve!$Q$6:$Q$1005,Cad_cl!CN$5))</f>
        <v/>
      </c>
      <c r="CO803" s="125" t="str">
        <f>IF($C803="","",COUNTIFS(Con_ve!$C$6:$C$1005,$C803,Con_ve!$Q$6:$Q$1005,Cad_cl!CO$5))</f>
        <v/>
      </c>
      <c r="CP803" s="125" t="str">
        <f>IF($C803="","",COUNTIFS(Con_ve!$C$6:$C$1005,$C803,Con_ve!$Q$6:$Q$1005,Cad_cl!CP$5))</f>
        <v/>
      </c>
      <c r="CQ803" s="125" t="str">
        <f>IF($C803="","",COUNTIFS(Con_ve!$C$6:$C$1005,$C803,Con_ve!$Q$6:$Q$1005,Cad_cl!CQ$5))</f>
        <v/>
      </c>
      <c r="CR803" s="125">
        <f t="shared" si="38"/>
        <v>0</v>
      </c>
    </row>
    <row r="804" spans="3:96" ht="30" customHeight="1">
      <c r="C804" s="153"/>
      <c r="D804" s="153"/>
      <c r="E804" s="154"/>
      <c r="F804" s="153"/>
      <c r="G804" s="155"/>
      <c r="H804" s="153"/>
      <c r="I804" s="153"/>
      <c r="J804" s="132" t="s">
        <v>309</v>
      </c>
      <c r="K804" s="133" t="s">
        <v>309</v>
      </c>
      <c r="L804" s="153"/>
      <c r="M804" s="153"/>
      <c r="N804" s="153"/>
      <c r="O804" s="153"/>
      <c r="P804" s="153"/>
      <c r="Q804" s="153"/>
      <c r="AP804" s="134" t="str">
        <f>IF(ISERR(IF($C804="","",SUMIFS(Con_ve!$F$6:$F$1005,Con_ve!$C$6:$C$1005,$C804,Con_ve!$I$6:$I$1005,"Fechada",Con_ve!$Q$6:$Q$1005,Cad_cl!AP$5))),"",IF($C804="","",SUMIFS(Con_ve!$F$6:$F$1005,Con_ve!$C$6:$C$1005,$C804,Con_ve!$I$6:$I$1005,"Fechada",Con_ve!$Q$6:$Q$1005,Cad_cl!AP$5)))</f>
        <v/>
      </c>
      <c r="AQ804" s="134" t="str">
        <f>IF(ISERR(IF($C804="","",SUMIFS(Con_ve!$F$6:$F$1005,Con_ve!$C$6:$C$1005,$C804,Con_ve!$I$6:$I$1005,"Fechada",Con_ve!$Q$6:$Q$1005,Cad_cl!AQ$5))),"",IF($C804="","",SUMIFS(Con_ve!$F$6:$F$1005,Con_ve!$C$6:$C$1005,$C804,Con_ve!$I$6:$I$1005,"Fechada",Con_ve!$Q$6:$Q$1005,Cad_cl!AQ$5)))</f>
        <v/>
      </c>
      <c r="AR804" s="134" t="str">
        <f>IF(ISERR(IF($C804="","",SUMIFS(Con_ve!$F$6:$F$1005,Con_ve!$C$6:$C$1005,$C804,Con_ve!$I$6:$I$1005,"Fechada",Con_ve!$Q$6:$Q$1005,Cad_cl!AR$5))),"",IF($C804="","",SUMIFS(Con_ve!$F$6:$F$1005,Con_ve!$C$6:$C$1005,$C804,Con_ve!$I$6:$I$1005,"Fechada",Con_ve!$Q$6:$Q$1005,Cad_cl!AR$5)))</f>
        <v/>
      </c>
      <c r="AS804" s="134" t="str">
        <f>IF(ISERR(IF($C804="","",SUMIFS(Con_ve!$F$6:$F$1005,Con_ve!$C$6:$C$1005,$C804,Con_ve!$I$6:$I$1005,"Fechada",Con_ve!$Q$6:$Q$1005,Cad_cl!AS$5))),"",IF($C804="","",SUMIFS(Con_ve!$F$6:$F$1005,Con_ve!$C$6:$C$1005,$C804,Con_ve!$I$6:$I$1005,"Fechada",Con_ve!$Q$6:$Q$1005,Cad_cl!AS$5)))</f>
        <v/>
      </c>
      <c r="AT804" s="134" t="str">
        <f>IF(ISERR(IF($C804="","",SUMIFS(Con_ve!$F$6:$F$1005,Con_ve!$C$6:$C$1005,$C804,Con_ve!$I$6:$I$1005,"Fechada",Con_ve!$Q$6:$Q$1005,Cad_cl!AT$5))),"",IF($C804="","",SUMIFS(Con_ve!$F$6:$F$1005,Con_ve!$C$6:$C$1005,$C804,Con_ve!$I$6:$I$1005,"Fechada",Con_ve!$Q$6:$Q$1005,Cad_cl!AT$5)))</f>
        <v/>
      </c>
      <c r="AU804" s="134" t="str">
        <f>IF(ISERR(IF($C804="","",SUMIFS(Con_ve!$F$6:$F$1005,Con_ve!$C$6:$C$1005,$C804,Con_ve!$I$6:$I$1005,"Fechada",Con_ve!$Q$6:$Q$1005,Cad_cl!AU$5))),"",IF($C804="","",SUMIFS(Con_ve!$F$6:$F$1005,Con_ve!$C$6:$C$1005,$C804,Con_ve!$I$6:$I$1005,"Fechada",Con_ve!$Q$6:$Q$1005,Cad_cl!AU$5)))</f>
        <v/>
      </c>
      <c r="AV804" s="134" t="str">
        <f>IF(ISERR(IF($C804="","",SUMIFS(Con_ve!$F$6:$F$1005,Con_ve!$C$6:$C$1005,$C804,Con_ve!$I$6:$I$1005,"Fechada",Con_ve!$Q$6:$Q$1005,Cad_cl!AV$5))),"",IF($C804="","",SUMIFS(Con_ve!$F$6:$F$1005,Con_ve!$C$6:$C$1005,$C804,Con_ve!$I$6:$I$1005,"Fechada",Con_ve!$Q$6:$Q$1005,Cad_cl!AV$5)))</f>
        <v/>
      </c>
      <c r="AW804" s="134" t="str">
        <f>IF(ISERR(IF($C804="","",SUMIFS(Con_ve!$F$6:$F$1005,Con_ve!$C$6:$C$1005,$C804,Con_ve!$I$6:$I$1005,"Fechada",Con_ve!$Q$6:$Q$1005,Cad_cl!AW$5))),"",IF($C804="","",SUMIFS(Con_ve!$F$6:$F$1005,Con_ve!$C$6:$C$1005,$C804,Con_ve!$I$6:$I$1005,"Fechada",Con_ve!$Q$6:$Q$1005,Cad_cl!AW$5)))</f>
        <v/>
      </c>
      <c r="AX804" s="134" t="str">
        <f>IF(ISERR(IF($C804="","",SUMIFS(Con_ve!$F$6:$F$1005,Con_ve!$C$6:$C$1005,$C804,Con_ve!$I$6:$I$1005,"Fechada",Con_ve!$Q$6:$Q$1005,Cad_cl!AX$5))),"",IF($C804="","",SUMIFS(Con_ve!$F$6:$F$1005,Con_ve!$C$6:$C$1005,$C804,Con_ve!$I$6:$I$1005,"Fechada",Con_ve!$Q$6:$Q$1005,Cad_cl!AX$5)))</f>
        <v/>
      </c>
      <c r="AY804" s="134" t="str">
        <f>IF(ISERR(IF($C804="","",SUMIFS(Con_ve!$F$6:$F$1005,Con_ve!$C$6:$C$1005,$C804,Con_ve!$I$6:$I$1005,"Fechada",Con_ve!$Q$6:$Q$1005,Cad_cl!AY$5))),"",IF($C804="","",SUMIFS(Con_ve!$F$6:$F$1005,Con_ve!$C$6:$C$1005,$C804,Con_ve!$I$6:$I$1005,"Fechada",Con_ve!$Q$6:$Q$1005,Cad_cl!AY$5)))</f>
        <v/>
      </c>
      <c r="AZ804" s="134" t="str">
        <f>IF(ISERR(IF($C804="","",SUMIFS(Con_ve!$F$6:$F$1005,Con_ve!$C$6:$C$1005,$C804,Con_ve!$I$6:$I$1005,"Fechada",Con_ve!$Q$6:$Q$1005,Cad_cl!AZ$5))),"",IF($C804="","",SUMIFS(Con_ve!$F$6:$F$1005,Con_ve!$C$6:$C$1005,$C804,Con_ve!$I$6:$I$1005,"Fechada",Con_ve!$Q$6:$Q$1005,Cad_cl!AZ$5)))</f>
        <v/>
      </c>
      <c r="BA804" s="134" t="str">
        <f>IF(ISERR(IF($C804="","",SUMIFS(Con_ve!$F$6:$F$1005,Con_ve!$C$6:$C$1005,$C804,Con_ve!$I$6:$I$1005,"Fechada",Con_ve!$Q$6:$Q$1005,Cad_cl!BA$5))),"",IF($C804="","",SUMIFS(Con_ve!$F$6:$F$1005,Con_ve!$C$6:$C$1005,$C804,Con_ve!$I$6:$I$1005,"Fechada",Con_ve!$Q$6:$Q$1005,Cad_cl!BA$5)))</f>
        <v/>
      </c>
      <c r="BB804" s="134">
        <f t="shared" si="36"/>
        <v>0</v>
      </c>
      <c r="BD804" s="134" t="str">
        <f>IF(ISERR(IF($C804="","",SUMIFS(Con_ve!$F$6:$F$1005,Con_ve!$C$6:$C$1005,$C804,Con_ve!$I$6:$I$1005,"Em negociação",Con_ve!$Q$6:$Q$1005,Cad_cl!BD$5))),"",IF($C804="","",SUMIFS(Con_ve!$F$6:$F$1005,Con_ve!$C$6:$C$1005,$C804,Con_ve!$I$6:$I$1005,"Em negociação",Con_ve!$Q$6:$Q$1005,Cad_cl!BD$5)))</f>
        <v/>
      </c>
      <c r="BE804" s="134" t="str">
        <f>IF(ISERR(IF($C804="","",SUMIFS(Con_ve!$F$6:$F$1005,Con_ve!$C$6:$C$1005,$C804,Con_ve!$I$6:$I$1005,"Em negociação",Con_ve!$Q$6:$Q$1005,Cad_cl!BE$5))),"",IF($C804="","",SUMIFS(Con_ve!$F$6:$F$1005,Con_ve!$C$6:$C$1005,$C804,Con_ve!$I$6:$I$1005,"Em negociação",Con_ve!$Q$6:$Q$1005,Cad_cl!BE$5)))</f>
        <v/>
      </c>
      <c r="BF804" s="134" t="str">
        <f>IF(ISERR(IF($C804="","",SUMIFS(Con_ve!$F$6:$F$1005,Con_ve!$C$6:$C$1005,$C804,Con_ve!$I$6:$I$1005,"Em negociação",Con_ve!$Q$6:$Q$1005,Cad_cl!BF$5))),"",IF($C804="","",SUMIFS(Con_ve!$F$6:$F$1005,Con_ve!$C$6:$C$1005,$C804,Con_ve!$I$6:$I$1005,"Em negociação",Con_ve!$Q$6:$Q$1005,Cad_cl!BF$5)))</f>
        <v/>
      </c>
      <c r="BG804" s="134" t="str">
        <f>IF(ISERR(IF($C804="","",SUMIFS(Con_ve!$F$6:$F$1005,Con_ve!$C$6:$C$1005,$C804,Con_ve!$I$6:$I$1005,"Em negociação",Con_ve!$Q$6:$Q$1005,Cad_cl!BG$5))),"",IF($C804="","",SUMIFS(Con_ve!$F$6:$F$1005,Con_ve!$C$6:$C$1005,$C804,Con_ve!$I$6:$I$1005,"Em negociação",Con_ve!$Q$6:$Q$1005,Cad_cl!BG$5)))</f>
        <v/>
      </c>
      <c r="BH804" s="134" t="str">
        <f>IF(ISERR(IF($C804="","",SUMIFS(Con_ve!$F$6:$F$1005,Con_ve!$C$6:$C$1005,$C804,Con_ve!$I$6:$I$1005,"Em negociação",Con_ve!$Q$6:$Q$1005,Cad_cl!BH$5))),"",IF($C804="","",SUMIFS(Con_ve!$F$6:$F$1005,Con_ve!$C$6:$C$1005,$C804,Con_ve!$I$6:$I$1005,"Em negociação",Con_ve!$Q$6:$Q$1005,Cad_cl!BH$5)))</f>
        <v/>
      </c>
      <c r="BI804" s="134" t="str">
        <f>IF(ISERR(IF($C804="","",SUMIFS(Con_ve!$F$6:$F$1005,Con_ve!$C$6:$C$1005,$C804,Con_ve!$I$6:$I$1005,"Em negociação",Con_ve!$Q$6:$Q$1005,Cad_cl!BI$5))),"",IF($C804="","",SUMIFS(Con_ve!$F$6:$F$1005,Con_ve!$C$6:$C$1005,$C804,Con_ve!$I$6:$I$1005,"Em negociação",Con_ve!$Q$6:$Q$1005,Cad_cl!BI$5)))</f>
        <v/>
      </c>
      <c r="BJ804" s="134" t="str">
        <f>IF(ISERR(IF($C804="","",SUMIFS(Con_ve!$F$6:$F$1005,Con_ve!$C$6:$C$1005,$C804,Con_ve!$I$6:$I$1005,"Em negociação",Con_ve!$Q$6:$Q$1005,Cad_cl!BJ$5))),"",IF($C804="","",SUMIFS(Con_ve!$F$6:$F$1005,Con_ve!$C$6:$C$1005,$C804,Con_ve!$I$6:$I$1005,"Em negociação",Con_ve!$Q$6:$Q$1005,Cad_cl!BJ$5)))</f>
        <v/>
      </c>
      <c r="BK804" s="134" t="str">
        <f>IF(ISERR(IF($C804="","",SUMIFS(Con_ve!$F$6:$F$1005,Con_ve!$C$6:$C$1005,$C804,Con_ve!$I$6:$I$1005,"Em negociação",Con_ve!$Q$6:$Q$1005,Cad_cl!BK$5))),"",IF($C804="","",SUMIFS(Con_ve!$F$6:$F$1005,Con_ve!$C$6:$C$1005,$C804,Con_ve!$I$6:$I$1005,"Em negociação",Con_ve!$Q$6:$Q$1005,Cad_cl!BK$5)))</f>
        <v/>
      </c>
      <c r="BL804" s="134" t="str">
        <f>IF(ISERR(IF($C804="","",SUMIFS(Con_ve!$F$6:$F$1005,Con_ve!$C$6:$C$1005,$C804,Con_ve!$I$6:$I$1005,"Em negociação",Con_ve!$Q$6:$Q$1005,Cad_cl!BL$5))),"",IF($C804="","",SUMIFS(Con_ve!$F$6:$F$1005,Con_ve!$C$6:$C$1005,$C804,Con_ve!$I$6:$I$1005,"Em negociação",Con_ve!$Q$6:$Q$1005,Cad_cl!BL$5)))</f>
        <v/>
      </c>
      <c r="BM804" s="134" t="str">
        <f>IF(ISERR(IF($C804="","",SUMIFS(Con_ve!$F$6:$F$1005,Con_ve!$C$6:$C$1005,$C804,Con_ve!$I$6:$I$1005,"Em negociação",Con_ve!$Q$6:$Q$1005,Cad_cl!BM$5))),"",IF($C804="","",SUMIFS(Con_ve!$F$6:$F$1005,Con_ve!$C$6:$C$1005,$C804,Con_ve!$I$6:$I$1005,"Em negociação",Con_ve!$Q$6:$Q$1005,Cad_cl!BM$5)))</f>
        <v/>
      </c>
      <c r="BN804" s="134" t="str">
        <f>IF(ISERR(IF($C804="","",SUMIFS(Con_ve!$F$6:$F$1005,Con_ve!$C$6:$C$1005,$C804,Con_ve!$I$6:$I$1005,"Em negociação",Con_ve!$Q$6:$Q$1005,Cad_cl!BN$5))),"",IF($C804="","",SUMIFS(Con_ve!$F$6:$F$1005,Con_ve!$C$6:$C$1005,$C804,Con_ve!$I$6:$I$1005,"Em negociação",Con_ve!$Q$6:$Q$1005,Cad_cl!BN$5)))</f>
        <v/>
      </c>
      <c r="BO804" s="134" t="str">
        <f>IF(ISERR(IF($C804="","",SUMIFS(Con_ve!$F$6:$F$1005,Con_ve!$C$6:$C$1005,$C804,Con_ve!$I$6:$I$1005,"Em negociação",Con_ve!$Q$6:$Q$1005,Cad_cl!BO$5))),"",IF($C804="","",SUMIFS(Con_ve!$F$6:$F$1005,Con_ve!$C$6:$C$1005,$C804,Con_ve!$I$6:$I$1005,"Em negociação",Con_ve!$Q$6:$Q$1005,Cad_cl!BO$5)))</f>
        <v/>
      </c>
      <c r="BP804" s="134">
        <f t="shared" si="37"/>
        <v>0</v>
      </c>
      <c r="BR804" s="125" t="str">
        <f>IF(ISERR(IF(AND($I804=Re_lo!$E$5,BR$5=VLOOKUP(Re_lo!$H$5,Re_lo!$N$5:$O$16,2,0)),AP804,"")),"",IF(AND($I804=Re_lo!$E$5,BR$5=VLOOKUP(Re_lo!$H$5,Re_lo!$N$5:$O$16,2,0)),AP804,""))</f>
        <v/>
      </c>
      <c r="BS804" s="125" t="str">
        <f>IF(ISERR(IF(AND($I804=Re_lo!$E$5,BS$5=VLOOKUP(Re_lo!$H$5,Re_lo!$N$5:$O$16,2,0)),AQ804,"")),"",IF(AND($I804=Re_lo!$E$5,BS$5=VLOOKUP(Re_lo!$H$5,Re_lo!$N$5:$O$16,2,0)),AQ804,""))</f>
        <v/>
      </c>
      <c r="BT804" s="125" t="str">
        <f>IF(ISERR(IF(AND($I804=Re_lo!$E$5,BT$5=VLOOKUP(Re_lo!$H$5,Re_lo!$N$5:$O$16,2,0)),AR804,"")),"",IF(AND($I804=Re_lo!$E$5,BT$5=VLOOKUP(Re_lo!$H$5,Re_lo!$N$5:$O$16,2,0)),AR804,""))</f>
        <v/>
      </c>
      <c r="BU804" s="125" t="str">
        <f>IF(ISERR(IF(AND($I804=Re_lo!$E$5,BU$5=VLOOKUP(Re_lo!$H$5,Re_lo!$N$5:$O$16,2,0)),AS804,"")),"",IF(AND($I804=Re_lo!$E$5,BU$5=VLOOKUP(Re_lo!$H$5,Re_lo!$N$5:$O$16,2,0)),AS804,""))</f>
        <v/>
      </c>
      <c r="BV804" s="125" t="str">
        <f>IF(ISERR(IF(AND($I804=Re_lo!$E$5,BV$5=VLOOKUP(Re_lo!$H$5,Re_lo!$N$5:$O$16,2,0)),AT804,"")),"",IF(AND($I804=Re_lo!$E$5,BV$5=VLOOKUP(Re_lo!$H$5,Re_lo!$N$5:$O$16,2,0)),AT804,""))</f>
        <v/>
      </c>
      <c r="BW804" s="125" t="str">
        <f>IF(ISERR(IF(AND($I804=Re_lo!$E$5,BW$5=VLOOKUP(Re_lo!$H$5,Re_lo!$N$5:$O$16,2,0)),AU804,"")),"",IF(AND($I804=Re_lo!$E$5,BW$5=VLOOKUP(Re_lo!$H$5,Re_lo!$N$5:$O$16,2,0)),AU804,""))</f>
        <v/>
      </c>
      <c r="BX804" s="125" t="str">
        <f>IF(ISERR(IF(AND($I804=Re_lo!$E$5,BX$5=VLOOKUP(Re_lo!$H$5,Re_lo!$N$5:$O$16,2,0)),AV804,"")),"",IF(AND($I804=Re_lo!$E$5,BX$5=VLOOKUP(Re_lo!$H$5,Re_lo!$N$5:$O$16,2,0)),AV804,""))</f>
        <v/>
      </c>
      <c r="BY804" s="125" t="str">
        <f>IF(ISERR(IF(AND($I804=Re_lo!$E$5,BY$5=VLOOKUP(Re_lo!$H$5,Re_lo!$N$5:$O$16,2,0)),AW804,"")),"",IF(AND($I804=Re_lo!$E$5,BY$5=VLOOKUP(Re_lo!$H$5,Re_lo!$N$5:$O$16,2,0)),AW804,""))</f>
        <v/>
      </c>
      <c r="BZ804" s="125" t="str">
        <f>IF(ISERR(IF(AND($I804=Re_lo!$E$5,BZ$5=VLOOKUP(Re_lo!$H$5,Re_lo!$N$5:$O$16,2,0)),AX804,"")),"",IF(AND($I804=Re_lo!$E$5,BZ$5=VLOOKUP(Re_lo!$H$5,Re_lo!$N$5:$O$16,2,0)),AX804,""))</f>
        <v/>
      </c>
      <c r="CA804" s="125" t="str">
        <f>IF(ISERR(IF(AND($I804=Re_lo!$E$5,CA$5=VLOOKUP(Re_lo!$H$5,Re_lo!$N$5:$O$16,2,0)),AY804,"")),"",IF(AND($I804=Re_lo!$E$5,CA$5=VLOOKUP(Re_lo!$H$5,Re_lo!$N$5:$O$16,2,0)),AY804,""))</f>
        <v/>
      </c>
      <c r="CB804" s="125" t="str">
        <f>IF(ISERR(IF(AND($I804=Re_lo!$E$5,CB$5=VLOOKUP(Re_lo!$H$5,Re_lo!$N$5:$O$16,2,0)),AZ804,"")),"",IF(AND($I804=Re_lo!$E$5,CB$5=VLOOKUP(Re_lo!$H$5,Re_lo!$N$5:$O$16,2,0)),AZ804,""))</f>
        <v/>
      </c>
      <c r="CC804" s="125" t="str">
        <f>IF(ISERR(IF(AND($I804=Re_lo!$E$5,CC$5=VLOOKUP(Re_lo!$H$5,Re_lo!$N$5:$O$16,2,0)),BA804,"")),"",IF(AND($I804=Re_lo!$E$5,CC$5=VLOOKUP(Re_lo!$H$5,Re_lo!$N$5:$O$16,2,0)),BA804,""))</f>
        <v/>
      </c>
      <c r="CD804" s="125" t="str">
        <f>IF(ISERR(IF(AND($I804=Re_lo!$E$5,CD$5=VLOOKUP(Re_lo!$H$5,Re_lo!$N$5:$O$16,2,0)),BB804,"")),"",IF(AND($I804=Re_lo!$E$5,CD$5=VLOOKUP(Re_lo!$H$5,Re_lo!$N$5:$O$16,2,0)),BB804,""))</f>
        <v/>
      </c>
      <c r="CF804" s="125" t="str">
        <f>IF($C804="","",COUNTIFS(Con_ve!$C$6:$C$1005,$C804,Con_ve!$Q$6:$Q$1005,Cad_cl!CF$5))</f>
        <v/>
      </c>
      <c r="CG804" s="125" t="str">
        <f>IF($C804="","",COUNTIFS(Con_ve!$C$6:$C$1005,$C804,Con_ve!$Q$6:$Q$1005,Cad_cl!CG$5))</f>
        <v/>
      </c>
      <c r="CH804" s="125" t="str">
        <f>IF($C804="","",COUNTIFS(Con_ve!$C$6:$C$1005,$C804,Con_ve!$Q$6:$Q$1005,Cad_cl!CH$5))</f>
        <v/>
      </c>
      <c r="CI804" s="125" t="str">
        <f>IF($C804="","",COUNTIFS(Con_ve!$C$6:$C$1005,$C804,Con_ve!$Q$6:$Q$1005,Cad_cl!CI$5))</f>
        <v/>
      </c>
      <c r="CJ804" s="125" t="str">
        <f>IF($C804="","",COUNTIFS(Con_ve!$C$6:$C$1005,$C804,Con_ve!$Q$6:$Q$1005,Cad_cl!CJ$5))</f>
        <v/>
      </c>
      <c r="CK804" s="125" t="str">
        <f>IF($C804="","",COUNTIFS(Con_ve!$C$6:$C$1005,$C804,Con_ve!$Q$6:$Q$1005,Cad_cl!CK$5))</f>
        <v/>
      </c>
      <c r="CL804" s="125" t="str">
        <f>IF($C804="","",COUNTIFS(Con_ve!$C$6:$C$1005,$C804,Con_ve!$Q$6:$Q$1005,Cad_cl!CL$5))</f>
        <v/>
      </c>
      <c r="CM804" s="125" t="str">
        <f>IF($C804="","",COUNTIFS(Con_ve!$C$6:$C$1005,$C804,Con_ve!$Q$6:$Q$1005,Cad_cl!CM$5))</f>
        <v/>
      </c>
      <c r="CN804" s="125" t="str">
        <f>IF($C804="","",COUNTIFS(Con_ve!$C$6:$C$1005,$C804,Con_ve!$Q$6:$Q$1005,Cad_cl!CN$5))</f>
        <v/>
      </c>
      <c r="CO804" s="125" t="str">
        <f>IF($C804="","",COUNTIFS(Con_ve!$C$6:$C$1005,$C804,Con_ve!$Q$6:$Q$1005,Cad_cl!CO$5))</f>
        <v/>
      </c>
      <c r="CP804" s="125" t="str">
        <f>IF($C804="","",COUNTIFS(Con_ve!$C$6:$C$1005,$C804,Con_ve!$Q$6:$Q$1005,Cad_cl!CP$5))</f>
        <v/>
      </c>
      <c r="CQ804" s="125" t="str">
        <f>IF($C804="","",COUNTIFS(Con_ve!$C$6:$C$1005,$C804,Con_ve!$Q$6:$Q$1005,Cad_cl!CQ$5))</f>
        <v/>
      </c>
      <c r="CR804" s="125">
        <f t="shared" si="38"/>
        <v>0</v>
      </c>
    </row>
    <row r="805" spans="3:96" ht="30" customHeight="1">
      <c r="C805" s="153"/>
      <c r="D805" s="153"/>
      <c r="E805" s="154"/>
      <c r="F805" s="153"/>
      <c r="G805" s="155"/>
      <c r="H805" s="153"/>
      <c r="I805" s="153"/>
      <c r="J805" s="132" t="s">
        <v>309</v>
      </c>
      <c r="K805" s="133" t="s">
        <v>309</v>
      </c>
      <c r="L805" s="153"/>
      <c r="M805" s="153"/>
      <c r="N805" s="153"/>
      <c r="O805" s="153"/>
      <c r="P805" s="153"/>
      <c r="Q805" s="153"/>
      <c r="AP805" s="134" t="str">
        <f>IF(ISERR(IF($C805="","",SUMIFS(Con_ve!$F$6:$F$1005,Con_ve!$C$6:$C$1005,$C805,Con_ve!$I$6:$I$1005,"Fechada",Con_ve!$Q$6:$Q$1005,Cad_cl!AP$5))),"",IF($C805="","",SUMIFS(Con_ve!$F$6:$F$1005,Con_ve!$C$6:$C$1005,$C805,Con_ve!$I$6:$I$1005,"Fechada",Con_ve!$Q$6:$Q$1005,Cad_cl!AP$5)))</f>
        <v/>
      </c>
      <c r="AQ805" s="134" t="str">
        <f>IF(ISERR(IF($C805="","",SUMIFS(Con_ve!$F$6:$F$1005,Con_ve!$C$6:$C$1005,$C805,Con_ve!$I$6:$I$1005,"Fechada",Con_ve!$Q$6:$Q$1005,Cad_cl!AQ$5))),"",IF($C805="","",SUMIFS(Con_ve!$F$6:$F$1005,Con_ve!$C$6:$C$1005,$C805,Con_ve!$I$6:$I$1005,"Fechada",Con_ve!$Q$6:$Q$1005,Cad_cl!AQ$5)))</f>
        <v/>
      </c>
      <c r="AR805" s="134" t="str">
        <f>IF(ISERR(IF($C805="","",SUMIFS(Con_ve!$F$6:$F$1005,Con_ve!$C$6:$C$1005,$C805,Con_ve!$I$6:$I$1005,"Fechada",Con_ve!$Q$6:$Q$1005,Cad_cl!AR$5))),"",IF($C805="","",SUMIFS(Con_ve!$F$6:$F$1005,Con_ve!$C$6:$C$1005,$C805,Con_ve!$I$6:$I$1005,"Fechada",Con_ve!$Q$6:$Q$1005,Cad_cl!AR$5)))</f>
        <v/>
      </c>
      <c r="AS805" s="134" t="str">
        <f>IF(ISERR(IF($C805="","",SUMIFS(Con_ve!$F$6:$F$1005,Con_ve!$C$6:$C$1005,$C805,Con_ve!$I$6:$I$1005,"Fechada",Con_ve!$Q$6:$Q$1005,Cad_cl!AS$5))),"",IF($C805="","",SUMIFS(Con_ve!$F$6:$F$1005,Con_ve!$C$6:$C$1005,$C805,Con_ve!$I$6:$I$1005,"Fechada",Con_ve!$Q$6:$Q$1005,Cad_cl!AS$5)))</f>
        <v/>
      </c>
      <c r="AT805" s="134" t="str">
        <f>IF(ISERR(IF($C805="","",SUMIFS(Con_ve!$F$6:$F$1005,Con_ve!$C$6:$C$1005,$C805,Con_ve!$I$6:$I$1005,"Fechada",Con_ve!$Q$6:$Q$1005,Cad_cl!AT$5))),"",IF($C805="","",SUMIFS(Con_ve!$F$6:$F$1005,Con_ve!$C$6:$C$1005,$C805,Con_ve!$I$6:$I$1005,"Fechada",Con_ve!$Q$6:$Q$1005,Cad_cl!AT$5)))</f>
        <v/>
      </c>
      <c r="AU805" s="134" t="str">
        <f>IF(ISERR(IF($C805="","",SUMIFS(Con_ve!$F$6:$F$1005,Con_ve!$C$6:$C$1005,$C805,Con_ve!$I$6:$I$1005,"Fechada",Con_ve!$Q$6:$Q$1005,Cad_cl!AU$5))),"",IF($C805="","",SUMIFS(Con_ve!$F$6:$F$1005,Con_ve!$C$6:$C$1005,$C805,Con_ve!$I$6:$I$1005,"Fechada",Con_ve!$Q$6:$Q$1005,Cad_cl!AU$5)))</f>
        <v/>
      </c>
      <c r="AV805" s="134" t="str">
        <f>IF(ISERR(IF($C805="","",SUMIFS(Con_ve!$F$6:$F$1005,Con_ve!$C$6:$C$1005,$C805,Con_ve!$I$6:$I$1005,"Fechada",Con_ve!$Q$6:$Q$1005,Cad_cl!AV$5))),"",IF($C805="","",SUMIFS(Con_ve!$F$6:$F$1005,Con_ve!$C$6:$C$1005,$C805,Con_ve!$I$6:$I$1005,"Fechada",Con_ve!$Q$6:$Q$1005,Cad_cl!AV$5)))</f>
        <v/>
      </c>
      <c r="AW805" s="134" t="str">
        <f>IF(ISERR(IF($C805="","",SUMIFS(Con_ve!$F$6:$F$1005,Con_ve!$C$6:$C$1005,$C805,Con_ve!$I$6:$I$1005,"Fechada",Con_ve!$Q$6:$Q$1005,Cad_cl!AW$5))),"",IF($C805="","",SUMIFS(Con_ve!$F$6:$F$1005,Con_ve!$C$6:$C$1005,$C805,Con_ve!$I$6:$I$1005,"Fechada",Con_ve!$Q$6:$Q$1005,Cad_cl!AW$5)))</f>
        <v/>
      </c>
      <c r="AX805" s="134" t="str">
        <f>IF(ISERR(IF($C805="","",SUMIFS(Con_ve!$F$6:$F$1005,Con_ve!$C$6:$C$1005,$C805,Con_ve!$I$6:$I$1005,"Fechada",Con_ve!$Q$6:$Q$1005,Cad_cl!AX$5))),"",IF($C805="","",SUMIFS(Con_ve!$F$6:$F$1005,Con_ve!$C$6:$C$1005,$C805,Con_ve!$I$6:$I$1005,"Fechada",Con_ve!$Q$6:$Q$1005,Cad_cl!AX$5)))</f>
        <v/>
      </c>
      <c r="AY805" s="134" t="str">
        <f>IF(ISERR(IF($C805="","",SUMIFS(Con_ve!$F$6:$F$1005,Con_ve!$C$6:$C$1005,$C805,Con_ve!$I$6:$I$1005,"Fechada",Con_ve!$Q$6:$Q$1005,Cad_cl!AY$5))),"",IF($C805="","",SUMIFS(Con_ve!$F$6:$F$1005,Con_ve!$C$6:$C$1005,$C805,Con_ve!$I$6:$I$1005,"Fechada",Con_ve!$Q$6:$Q$1005,Cad_cl!AY$5)))</f>
        <v/>
      </c>
      <c r="AZ805" s="134" t="str">
        <f>IF(ISERR(IF($C805="","",SUMIFS(Con_ve!$F$6:$F$1005,Con_ve!$C$6:$C$1005,$C805,Con_ve!$I$6:$I$1005,"Fechada",Con_ve!$Q$6:$Q$1005,Cad_cl!AZ$5))),"",IF($C805="","",SUMIFS(Con_ve!$F$6:$F$1005,Con_ve!$C$6:$C$1005,$C805,Con_ve!$I$6:$I$1005,"Fechada",Con_ve!$Q$6:$Q$1005,Cad_cl!AZ$5)))</f>
        <v/>
      </c>
      <c r="BA805" s="134" t="str">
        <f>IF(ISERR(IF($C805="","",SUMIFS(Con_ve!$F$6:$F$1005,Con_ve!$C$6:$C$1005,$C805,Con_ve!$I$6:$I$1005,"Fechada",Con_ve!$Q$6:$Q$1005,Cad_cl!BA$5))),"",IF($C805="","",SUMIFS(Con_ve!$F$6:$F$1005,Con_ve!$C$6:$C$1005,$C805,Con_ve!$I$6:$I$1005,"Fechada",Con_ve!$Q$6:$Q$1005,Cad_cl!BA$5)))</f>
        <v/>
      </c>
      <c r="BB805" s="134">
        <f t="shared" si="36"/>
        <v>0</v>
      </c>
      <c r="BD805" s="134" t="str">
        <f>IF(ISERR(IF($C805="","",SUMIFS(Con_ve!$F$6:$F$1005,Con_ve!$C$6:$C$1005,$C805,Con_ve!$I$6:$I$1005,"Em negociação",Con_ve!$Q$6:$Q$1005,Cad_cl!BD$5))),"",IF($C805="","",SUMIFS(Con_ve!$F$6:$F$1005,Con_ve!$C$6:$C$1005,$C805,Con_ve!$I$6:$I$1005,"Em negociação",Con_ve!$Q$6:$Q$1005,Cad_cl!BD$5)))</f>
        <v/>
      </c>
      <c r="BE805" s="134" t="str">
        <f>IF(ISERR(IF($C805="","",SUMIFS(Con_ve!$F$6:$F$1005,Con_ve!$C$6:$C$1005,$C805,Con_ve!$I$6:$I$1005,"Em negociação",Con_ve!$Q$6:$Q$1005,Cad_cl!BE$5))),"",IF($C805="","",SUMIFS(Con_ve!$F$6:$F$1005,Con_ve!$C$6:$C$1005,$C805,Con_ve!$I$6:$I$1005,"Em negociação",Con_ve!$Q$6:$Q$1005,Cad_cl!BE$5)))</f>
        <v/>
      </c>
      <c r="BF805" s="134" t="str">
        <f>IF(ISERR(IF($C805="","",SUMIFS(Con_ve!$F$6:$F$1005,Con_ve!$C$6:$C$1005,$C805,Con_ve!$I$6:$I$1005,"Em negociação",Con_ve!$Q$6:$Q$1005,Cad_cl!BF$5))),"",IF($C805="","",SUMIFS(Con_ve!$F$6:$F$1005,Con_ve!$C$6:$C$1005,$C805,Con_ve!$I$6:$I$1005,"Em negociação",Con_ve!$Q$6:$Q$1005,Cad_cl!BF$5)))</f>
        <v/>
      </c>
      <c r="BG805" s="134" t="str">
        <f>IF(ISERR(IF($C805="","",SUMIFS(Con_ve!$F$6:$F$1005,Con_ve!$C$6:$C$1005,$C805,Con_ve!$I$6:$I$1005,"Em negociação",Con_ve!$Q$6:$Q$1005,Cad_cl!BG$5))),"",IF($C805="","",SUMIFS(Con_ve!$F$6:$F$1005,Con_ve!$C$6:$C$1005,$C805,Con_ve!$I$6:$I$1005,"Em negociação",Con_ve!$Q$6:$Q$1005,Cad_cl!BG$5)))</f>
        <v/>
      </c>
      <c r="BH805" s="134" t="str">
        <f>IF(ISERR(IF($C805="","",SUMIFS(Con_ve!$F$6:$F$1005,Con_ve!$C$6:$C$1005,$C805,Con_ve!$I$6:$I$1005,"Em negociação",Con_ve!$Q$6:$Q$1005,Cad_cl!BH$5))),"",IF($C805="","",SUMIFS(Con_ve!$F$6:$F$1005,Con_ve!$C$6:$C$1005,$C805,Con_ve!$I$6:$I$1005,"Em negociação",Con_ve!$Q$6:$Q$1005,Cad_cl!BH$5)))</f>
        <v/>
      </c>
      <c r="BI805" s="134" t="str">
        <f>IF(ISERR(IF($C805="","",SUMIFS(Con_ve!$F$6:$F$1005,Con_ve!$C$6:$C$1005,$C805,Con_ve!$I$6:$I$1005,"Em negociação",Con_ve!$Q$6:$Q$1005,Cad_cl!BI$5))),"",IF($C805="","",SUMIFS(Con_ve!$F$6:$F$1005,Con_ve!$C$6:$C$1005,$C805,Con_ve!$I$6:$I$1005,"Em negociação",Con_ve!$Q$6:$Q$1005,Cad_cl!BI$5)))</f>
        <v/>
      </c>
      <c r="BJ805" s="134" t="str">
        <f>IF(ISERR(IF($C805="","",SUMIFS(Con_ve!$F$6:$F$1005,Con_ve!$C$6:$C$1005,$C805,Con_ve!$I$6:$I$1005,"Em negociação",Con_ve!$Q$6:$Q$1005,Cad_cl!BJ$5))),"",IF($C805="","",SUMIFS(Con_ve!$F$6:$F$1005,Con_ve!$C$6:$C$1005,$C805,Con_ve!$I$6:$I$1005,"Em negociação",Con_ve!$Q$6:$Q$1005,Cad_cl!BJ$5)))</f>
        <v/>
      </c>
      <c r="BK805" s="134" t="str">
        <f>IF(ISERR(IF($C805="","",SUMIFS(Con_ve!$F$6:$F$1005,Con_ve!$C$6:$C$1005,$C805,Con_ve!$I$6:$I$1005,"Em negociação",Con_ve!$Q$6:$Q$1005,Cad_cl!BK$5))),"",IF($C805="","",SUMIFS(Con_ve!$F$6:$F$1005,Con_ve!$C$6:$C$1005,$C805,Con_ve!$I$6:$I$1005,"Em negociação",Con_ve!$Q$6:$Q$1005,Cad_cl!BK$5)))</f>
        <v/>
      </c>
      <c r="BL805" s="134" t="str">
        <f>IF(ISERR(IF($C805="","",SUMIFS(Con_ve!$F$6:$F$1005,Con_ve!$C$6:$C$1005,$C805,Con_ve!$I$6:$I$1005,"Em negociação",Con_ve!$Q$6:$Q$1005,Cad_cl!BL$5))),"",IF($C805="","",SUMIFS(Con_ve!$F$6:$F$1005,Con_ve!$C$6:$C$1005,$C805,Con_ve!$I$6:$I$1005,"Em negociação",Con_ve!$Q$6:$Q$1005,Cad_cl!BL$5)))</f>
        <v/>
      </c>
      <c r="BM805" s="134" t="str">
        <f>IF(ISERR(IF($C805="","",SUMIFS(Con_ve!$F$6:$F$1005,Con_ve!$C$6:$C$1005,$C805,Con_ve!$I$6:$I$1005,"Em negociação",Con_ve!$Q$6:$Q$1005,Cad_cl!BM$5))),"",IF($C805="","",SUMIFS(Con_ve!$F$6:$F$1005,Con_ve!$C$6:$C$1005,$C805,Con_ve!$I$6:$I$1005,"Em negociação",Con_ve!$Q$6:$Q$1005,Cad_cl!BM$5)))</f>
        <v/>
      </c>
      <c r="BN805" s="134" t="str">
        <f>IF(ISERR(IF($C805="","",SUMIFS(Con_ve!$F$6:$F$1005,Con_ve!$C$6:$C$1005,$C805,Con_ve!$I$6:$I$1005,"Em negociação",Con_ve!$Q$6:$Q$1005,Cad_cl!BN$5))),"",IF($C805="","",SUMIFS(Con_ve!$F$6:$F$1005,Con_ve!$C$6:$C$1005,$C805,Con_ve!$I$6:$I$1005,"Em negociação",Con_ve!$Q$6:$Q$1005,Cad_cl!BN$5)))</f>
        <v/>
      </c>
      <c r="BO805" s="134" t="str">
        <f>IF(ISERR(IF($C805="","",SUMIFS(Con_ve!$F$6:$F$1005,Con_ve!$C$6:$C$1005,$C805,Con_ve!$I$6:$I$1005,"Em negociação",Con_ve!$Q$6:$Q$1005,Cad_cl!BO$5))),"",IF($C805="","",SUMIFS(Con_ve!$F$6:$F$1005,Con_ve!$C$6:$C$1005,$C805,Con_ve!$I$6:$I$1005,"Em negociação",Con_ve!$Q$6:$Q$1005,Cad_cl!BO$5)))</f>
        <v/>
      </c>
      <c r="BP805" s="134">
        <f t="shared" si="37"/>
        <v>0</v>
      </c>
      <c r="BR805" s="125" t="str">
        <f>IF(ISERR(IF(AND($I805=Re_lo!$E$5,BR$5=VLOOKUP(Re_lo!$H$5,Re_lo!$N$5:$O$16,2,0)),AP805,"")),"",IF(AND($I805=Re_lo!$E$5,BR$5=VLOOKUP(Re_lo!$H$5,Re_lo!$N$5:$O$16,2,0)),AP805,""))</f>
        <v/>
      </c>
      <c r="BS805" s="125" t="str">
        <f>IF(ISERR(IF(AND($I805=Re_lo!$E$5,BS$5=VLOOKUP(Re_lo!$H$5,Re_lo!$N$5:$O$16,2,0)),AQ805,"")),"",IF(AND($I805=Re_lo!$E$5,BS$5=VLOOKUP(Re_lo!$H$5,Re_lo!$N$5:$O$16,2,0)),AQ805,""))</f>
        <v/>
      </c>
      <c r="BT805" s="125" t="str">
        <f>IF(ISERR(IF(AND($I805=Re_lo!$E$5,BT$5=VLOOKUP(Re_lo!$H$5,Re_lo!$N$5:$O$16,2,0)),AR805,"")),"",IF(AND($I805=Re_lo!$E$5,BT$5=VLOOKUP(Re_lo!$H$5,Re_lo!$N$5:$O$16,2,0)),AR805,""))</f>
        <v/>
      </c>
      <c r="BU805" s="125" t="str">
        <f>IF(ISERR(IF(AND($I805=Re_lo!$E$5,BU$5=VLOOKUP(Re_lo!$H$5,Re_lo!$N$5:$O$16,2,0)),AS805,"")),"",IF(AND($I805=Re_lo!$E$5,BU$5=VLOOKUP(Re_lo!$H$5,Re_lo!$N$5:$O$16,2,0)),AS805,""))</f>
        <v/>
      </c>
      <c r="BV805" s="125" t="str">
        <f>IF(ISERR(IF(AND($I805=Re_lo!$E$5,BV$5=VLOOKUP(Re_lo!$H$5,Re_lo!$N$5:$O$16,2,0)),AT805,"")),"",IF(AND($I805=Re_lo!$E$5,BV$5=VLOOKUP(Re_lo!$H$5,Re_lo!$N$5:$O$16,2,0)),AT805,""))</f>
        <v/>
      </c>
      <c r="BW805" s="125" t="str">
        <f>IF(ISERR(IF(AND($I805=Re_lo!$E$5,BW$5=VLOOKUP(Re_lo!$H$5,Re_lo!$N$5:$O$16,2,0)),AU805,"")),"",IF(AND($I805=Re_lo!$E$5,BW$5=VLOOKUP(Re_lo!$H$5,Re_lo!$N$5:$O$16,2,0)),AU805,""))</f>
        <v/>
      </c>
      <c r="BX805" s="125" t="str">
        <f>IF(ISERR(IF(AND($I805=Re_lo!$E$5,BX$5=VLOOKUP(Re_lo!$H$5,Re_lo!$N$5:$O$16,2,0)),AV805,"")),"",IF(AND($I805=Re_lo!$E$5,BX$5=VLOOKUP(Re_lo!$H$5,Re_lo!$N$5:$O$16,2,0)),AV805,""))</f>
        <v/>
      </c>
      <c r="BY805" s="125" t="str">
        <f>IF(ISERR(IF(AND($I805=Re_lo!$E$5,BY$5=VLOOKUP(Re_lo!$H$5,Re_lo!$N$5:$O$16,2,0)),AW805,"")),"",IF(AND($I805=Re_lo!$E$5,BY$5=VLOOKUP(Re_lo!$H$5,Re_lo!$N$5:$O$16,2,0)),AW805,""))</f>
        <v/>
      </c>
      <c r="BZ805" s="125" t="str">
        <f>IF(ISERR(IF(AND($I805=Re_lo!$E$5,BZ$5=VLOOKUP(Re_lo!$H$5,Re_lo!$N$5:$O$16,2,0)),AX805,"")),"",IF(AND($I805=Re_lo!$E$5,BZ$5=VLOOKUP(Re_lo!$H$5,Re_lo!$N$5:$O$16,2,0)),AX805,""))</f>
        <v/>
      </c>
      <c r="CA805" s="125" t="str">
        <f>IF(ISERR(IF(AND($I805=Re_lo!$E$5,CA$5=VLOOKUP(Re_lo!$H$5,Re_lo!$N$5:$O$16,2,0)),AY805,"")),"",IF(AND($I805=Re_lo!$E$5,CA$5=VLOOKUP(Re_lo!$H$5,Re_lo!$N$5:$O$16,2,0)),AY805,""))</f>
        <v/>
      </c>
      <c r="CB805" s="125" t="str">
        <f>IF(ISERR(IF(AND($I805=Re_lo!$E$5,CB$5=VLOOKUP(Re_lo!$H$5,Re_lo!$N$5:$O$16,2,0)),AZ805,"")),"",IF(AND($I805=Re_lo!$E$5,CB$5=VLOOKUP(Re_lo!$H$5,Re_lo!$N$5:$O$16,2,0)),AZ805,""))</f>
        <v/>
      </c>
      <c r="CC805" s="125" t="str">
        <f>IF(ISERR(IF(AND($I805=Re_lo!$E$5,CC$5=VLOOKUP(Re_lo!$H$5,Re_lo!$N$5:$O$16,2,0)),BA805,"")),"",IF(AND($I805=Re_lo!$E$5,CC$5=VLOOKUP(Re_lo!$H$5,Re_lo!$N$5:$O$16,2,0)),BA805,""))</f>
        <v/>
      </c>
      <c r="CD805" s="125" t="str">
        <f>IF(ISERR(IF(AND($I805=Re_lo!$E$5,CD$5=VLOOKUP(Re_lo!$H$5,Re_lo!$N$5:$O$16,2,0)),BB805,"")),"",IF(AND($I805=Re_lo!$E$5,CD$5=VLOOKUP(Re_lo!$H$5,Re_lo!$N$5:$O$16,2,0)),BB805,""))</f>
        <v/>
      </c>
      <c r="CF805" s="125" t="str">
        <f>IF($C805="","",COUNTIFS(Con_ve!$C$6:$C$1005,$C805,Con_ve!$Q$6:$Q$1005,Cad_cl!CF$5))</f>
        <v/>
      </c>
      <c r="CG805" s="125" t="str">
        <f>IF($C805="","",COUNTIFS(Con_ve!$C$6:$C$1005,$C805,Con_ve!$Q$6:$Q$1005,Cad_cl!CG$5))</f>
        <v/>
      </c>
      <c r="CH805" s="125" t="str">
        <f>IF($C805="","",COUNTIFS(Con_ve!$C$6:$C$1005,$C805,Con_ve!$Q$6:$Q$1005,Cad_cl!CH$5))</f>
        <v/>
      </c>
      <c r="CI805" s="125" t="str">
        <f>IF($C805="","",COUNTIFS(Con_ve!$C$6:$C$1005,$C805,Con_ve!$Q$6:$Q$1005,Cad_cl!CI$5))</f>
        <v/>
      </c>
      <c r="CJ805" s="125" t="str">
        <f>IF($C805="","",COUNTIFS(Con_ve!$C$6:$C$1005,$C805,Con_ve!$Q$6:$Q$1005,Cad_cl!CJ$5))</f>
        <v/>
      </c>
      <c r="CK805" s="125" t="str">
        <f>IF($C805="","",COUNTIFS(Con_ve!$C$6:$C$1005,$C805,Con_ve!$Q$6:$Q$1005,Cad_cl!CK$5))</f>
        <v/>
      </c>
      <c r="CL805" s="125" t="str">
        <f>IF($C805="","",COUNTIFS(Con_ve!$C$6:$C$1005,$C805,Con_ve!$Q$6:$Q$1005,Cad_cl!CL$5))</f>
        <v/>
      </c>
      <c r="CM805" s="125" t="str">
        <f>IF($C805="","",COUNTIFS(Con_ve!$C$6:$C$1005,$C805,Con_ve!$Q$6:$Q$1005,Cad_cl!CM$5))</f>
        <v/>
      </c>
      <c r="CN805" s="125" t="str">
        <f>IF($C805="","",COUNTIFS(Con_ve!$C$6:$C$1005,$C805,Con_ve!$Q$6:$Q$1005,Cad_cl!CN$5))</f>
        <v/>
      </c>
      <c r="CO805" s="125" t="str">
        <f>IF($C805="","",COUNTIFS(Con_ve!$C$6:$C$1005,$C805,Con_ve!$Q$6:$Q$1005,Cad_cl!CO$5))</f>
        <v/>
      </c>
      <c r="CP805" s="125" t="str">
        <f>IF($C805="","",COUNTIFS(Con_ve!$C$6:$C$1005,$C805,Con_ve!$Q$6:$Q$1005,Cad_cl!CP$5))</f>
        <v/>
      </c>
      <c r="CQ805" s="125" t="str">
        <f>IF($C805="","",COUNTIFS(Con_ve!$C$6:$C$1005,$C805,Con_ve!$Q$6:$Q$1005,Cad_cl!CQ$5))</f>
        <v/>
      </c>
      <c r="CR805" s="125">
        <f t="shared" si="38"/>
        <v>0</v>
      </c>
    </row>
    <row r="806" spans="3:96" ht="30" customHeight="1">
      <c r="C806" s="153"/>
      <c r="D806" s="153"/>
      <c r="E806" s="154"/>
      <c r="F806" s="153"/>
      <c r="G806" s="155"/>
      <c r="H806" s="153"/>
      <c r="I806" s="153"/>
      <c r="J806" s="132" t="s">
        <v>309</v>
      </c>
      <c r="K806" s="133" t="s">
        <v>309</v>
      </c>
      <c r="L806" s="153"/>
      <c r="M806" s="153"/>
      <c r="N806" s="153"/>
      <c r="O806" s="153"/>
      <c r="P806" s="153"/>
      <c r="Q806" s="153"/>
      <c r="AP806" s="134" t="str">
        <f>IF(ISERR(IF($C806="","",SUMIFS(Con_ve!$F$6:$F$1005,Con_ve!$C$6:$C$1005,$C806,Con_ve!$I$6:$I$1005,"Fechada",Con_ve!$Q$6:$Q$1005,Cad_cl!AP$5))),"",IF($C806="","",SUMIFS(Con_ve!$F$6:$F$1005,Con_ve!$C$6:$C$1005,$C806,Con_ve!$I$6:$I$1005,"Fechada",Con_ve!$Q$6:$Q$1005,Cad_cl!AP$5)))</f>
        <v/>
      </c>
      <c r="AQ806" s="134" t="str">
        <f>IF(ISERR(IF($C806="","",SUMIFS(Con_ve!$F$6:$F$1005,Con_ve!$C$6:$C$1005,$C806,Con_ve!$I$6:$I$1005,"Fechada",Con_ve!$Q$6:$Q$1005,Cad_cl!AQ$5))),"",IF($C806="","",SUMIFS(Con_ve!$F$6:$F$1005,Con_ve!$C$6:$C$1005,$C806,Con_ve!$I$6:$I$1005,"Fechada",Con_ve!$Q$6:$Q$1005,Cad_cl!AQ$5)))</f>
        <v/>
      </c>
      <c r="AR806" s="134" t="str">
        <f>IF(ISERR(IF($C806="","",SUMIFS(Con_ve!$F$6:$F$1005,Con_ve!$C$6:$C$1005,$C806,Con_ve!$I$6:$I$1005,"Fechada",Con_ve!$Q$6:$Q$1005,Cad_cl!AR$5))),"",IF($C806="","",SUMIFS(Con_ve!$F$6:$F$1005,Con_ve!$C$6:$C$1005,$C806,Con_ve!$I$6:$I$1005,"Fechada",Con_ve!$Q$6:$Q$1005,Cad_cl!AR$5)))</f>
        <v/>
      </c>
      <c r="AS806" s="134" t="str">
        <f>IF(ISERR(IF($C806="","",SUMIFS(Con_ve!$F$6:$F$1005,Con_ve!$C$6:$C$1005,$C806,Con_ve!$I$6:$I$1005,"Fechada",Con_ve!$Q$6:$Q$1005,Cad_cl!AS$5))),"",IF($C806="","",SUMIFS(Con_ve!$F$6:$F$1005,Con_ve!$C$6:$C$1005,$C806,Con_ve!$I$6:$I$1005,"Fechada",Con_ve!$Q$6:$Q$1005,Cad_cl!AS$5)))</f>
        <v/>
      </c>
      <c r="AT806" s="134" t="str">
        <f>IF(ISERR(IF($C806="","",SUMIFS(Con_ve!$F$6:$F$1005,Con_ve!$C$6:$C$1005,$C806,Con_ve!$I$6:$I$1005,"Fechada",Con_ve!$Q$6:$Q$1005,Cad_cl!AT$5))),"",IF($C806="","",SUMIFS(Con_ve!$F$6:$F$1005,Con_ve!$C$6:$C$1005,$C806,Con_ve!$I$6:$I$1005,"Fechada",Con_ve!$Q$6:$Q$1005,Cad_cl!AT$5)))</f>
        <v/>
      </c>
      <c r="AU806" s="134" t="str">
        <f>IF(ISERR(IF($C806="","",SUMIFS(Con_ve!$F$6:$F$1005,Con_ve!$C$6:$C$1005,$C806,Con_ve!$I$6:$I$1005,"Fechada",Con_ve!$Q$6:$Q$1005,Cad_cl!AU$5))),"",IF($C806="","",SUMIFS(Con_ve!$F$6:$F$1005,Con_ve!$C$6:$C$1005,$C806,Con_ve!$I$6:$I$1005,"Fechada",Con_ve!$Q$6:$Q$1005,Cad_cl!AU$5)))</f>
        <v/>
      </c>
      <c r="AV806" s="134" t="str">
        <f>IF(ISERR(IF($C806="","",SUMIFS(Con_ve!$F$6:$F$1005,Con_ve!$C$6:$C$1005,$C806,Con_ve!$I$6:$I$1005,"Fechada",Con_ve!$Q$6:$Q$1005,Cad_cl!AV$5))),"",IF($C806="","",SUMIFS(Con_ve!$F$6:$F$1005,Con_ve!$C$6:$C$1005,$C806,Con_ve!$I$6:$I$1005,"Fechada",Con_ve!$Q$6:$Q$1005,Cad_cl!AV$5)))</f>
        <v/>
      </c>
      <c r="AW806" s="134" t="str">
        <f>IF(ISERR(IF($C806="","",SUMIFS(Con_ve!$F$6:$F$1005,Con_ve!$C$6:$C$1005,$C806,Con_ve!$I$6:$I$1005,"Fechada",Con_ve!$Q$6:$Q$1005,Cad_cl!AW$5))),"",IF($C806="","",SUMIFS(Con_ve!$F$6:$F$1005,Con_ve!$C$6:$C$1005,$C806,Con_ve!$I$6:$I$1005,"Fechada",Con_ve!$Q$6:$Q$1005,Cad_cl!AW$5)))</f>
        <v/>
      </c>
      <c r="AX806" s="134" t="str">
        <f>IF(ISERR(IF($C806="","",SUMIFS(Con_ve!$F$6:$F$1005,Con_ve!$C$6:$C$1005,$C806,Con_ve!$I$6:$I$1005,"Fechada",Con_ve!$Q$6:$Q$1005,Cad_cl!AX$5))),"",IF($C806="","",SUMIFS(Con_ve!$F$6:$F$1005,Con_ve!$C$6:$C$1005,$C806,Con_ve!$I$6:$I$1005,"Fechada",Con_ve!$Q$6:$Q$1005,Cad_cl!AX$5)))</f>
        <v/>
      </c>
      <c r="AY806" s="134" t="str">
        <f>IF(ISERR(IF($C806="","",SUMIFS(Con_ve!$F$6:$F$1005,Con_ve!$C$6:$C$1005,$C806,Con_ve!$I$6:$I$1005,"Fechada",Con_ve!$Q$6:$Q$1005,Cad_cl!AY$5))),"",IF($C806="","",SUMIFS(Con_ve!$F$6:$F$1005,Con_ve!$C$6:$C$1005,$C806,Con_ve!$I$6:$I$1005,"Fechada",Con_ve!$Q$6:$Q$1005,Cad_cl!AY$5)))</f>
        <v/>
      </c>
      <c r="AZ806" s="134" t="str">
        <f>IF(ISERR(IF($C806="","",SUMIFS(Con_ve!$F$6:$F$1005,Con_ve!$C$6:$C$1005,$C806,Con_ve!$I$6:$I$1005,"Fechada",Con_ve!$Q$6:$Q$1005,Cad_cl!AZ$5))),"",IF($C806="","",SUMIFS(Con_ve!$F$6:$F$1005,Con_ve!$C$6:$C$1005,$C806,Con_ve!$I$6:$I$1005,"Fechada",Con_ve!$Q$6:$Q$1005,Cad_cl!AZ$5)))</f>
        <v/>
      </c>
      <c r="BA806" s="134" t="str">
        <f>IF(ISERR(IF($C806="","",SUMIFS(Con_ve!$F$6:$F$1005,Con_ve!$C$6:$C$1005,$C806,Con_ve!$I$6:$I$1005,"Fechada",Con_ve!$Q$6:$Q$1005,Cad_cl!BA$5))),"",IF($C806="","",SUMIFS(Con_ve!$F$6:$F$1005,Con_ve!$C$6:$C$1005,$C806,Con_ve!$I$6:$I$1005,"Fechada",Con_ve!$Q$6:$Q$1005,Cad_cl!BA$5)))</f>
        <v/>
      </c>
      <c r="BB806" s="134">
        <f t="shared" si="36"/>
        <v>0</v>
      </c>
      <c r="BD806" s="134" t="str">
        <f>IF(ISERR(IF($C806="","",SUMIFS(Con_ve!$F$6:$F$1005,Con_ve!$C$6:$C$1005,$C806,Con_ve!$I$6:$I$1005,"Em negociação",Con_ve!$Q$6:$Q$1005,Cad_cl!BD$5))),"",IF($C806="","",SUMIFS(Con_ve!$F$6:$F$1005,Con_ve!$C$6:$C$1005,$C806,Con_ve!$I$6:$I$1005,"Em negociação",Con_ve!$Q$6:$Q$1005,Cad_cl!BD$5)))</f>
        <v/>
      </c>
      <c r="BE806" s="134" t="str">
        <f>IF(ISERR(IF($C806="","",SUMIFS(Con_ve!$F$6:$F$1005,Con_ve!$C$6:$C$1005,$C806,Con_ve!$I$6:$I$1005,"Em negociação",Con_ve!$Q$6:$Q$1005,Cad_cl!BE$5))),"",IF($C806="","",SUMIFS(Con_ve!$F$6:$F$1005,Con_ve!$C$6:$C$1005,$C806,Con_ve!$I$6:$I$1005,"Em negociação",Con_ve!$Q$6:$Q$1005,Cad_cl!BE$5)))</f>
        <v/>
      </c>
      <c r="BF806" s="134" t="str">
        <f>IF(ISERR(IF($C806="","",SUMIFS(Con_ve!$F$6:$F$1005,Con_ve!$C$6:$C$1005,$C806,Con_ve!$I$6:$I$1005,"Em negociação",Con_ve!$Q$6:$Q$1005,Cad_cl!BF$5))),"",IF($C806="","",SUMIFS(Con_ve!$F$6:$F$1005,Con_ve!$C$6:$C$1005,$C806,Con_ve!$I$6:$I$1005,"Em negociação",Con_ve!$Q$6:$Q$1005,Cad_cl!BF$5)))</f>
        <v/>
      </c>
      <c r="BG806" s="134" t="str">
        <f>IF(ISERR(IF($C806="","",SUMIFS(Con_ve!$F$6:$F$1005,Con_ve!$C$6:$C$1005,$C806,Con_ve!$I$6:$I$1005,"Em negociação",Con_ve!$Q$6:$Q$1005,Cad_cl!BG$5))),"",IF($C806="","",SUMIFS(Con_ve!$F$6:$F$1005,Con_ve!$C$6:$C$1005,$C806,Con_ve!$I$6:$I$1005,"Em negociação",Con_ve!$Q$6:$Q$1005,Cad_cl!BG$5)))</f>
        <v/>
      </c>
      <c r="BH806" s="134" t="str">
        <f>IF(ISERR(IF($C806="","",SUMIFS(Con_ve!$F$6:$F$1005,Con_ve!$C$6:$C$1005,$C806,Con_ve!$I$6:$I$1005,"Em negociação",Con_ve!$Q$6:$Q$1005,Cad_cl!BH$5))),"",IF($C806="","",SUMIFS(Con_ve!$F$6:$F$1005,Con_ve!$C$6:$C$1005,$C806,Con_ve!$I$6:$I$1005,"Em negociação",Con_ve!$Q$6:$Q$1005,Cad_cl!BH$5)))</f>
        <v/>
      </c>
      <c r="BI806" s="134" t="str">
        <f>IF(ISERR(IF($C806="","",SUMIFS(Con_ve!$F$6:$F$1005,Con_ve!$C$6:$C$1005,$C806,Con_ve!$I$6:$I$1005,"Em negociação",Con_ve!$Q$6:$Q$1005,Cad_cl!BI$5))),"",IF($C806="","",SUMIFS(Con_ve!$F$6:$F$1005,Con_ve!$C$6:$C$1005,$C806,Con_ve!$I$6:$I$1005,"Em negociação",Con_ve!$Q$6:$Q$1005,Cad_cl!BI$5)))</f>
        <v/>
      </c>
      <c r="BJ806" s="134" t="str">
        <f>IF(ISERR(IF($C806="","",SUMIFS(Con_ve!$F$6:$F$1005,Con_ve!$C$6:$C$1005,$C806,Con_ve!$I$6:$I$1005,"Em negociação",Con_ve!$Q$6:$Q$1005,Cad_cl!BJ$5))),"",IF($C806="","",SUMIFS(Con_ve!$F$6:$F$1005,Con_ve!$C$6:$C$1005,$C806,Con_ve!$I$6:$I$1005,"Em negociação",Con_ve!$Q$6:$Q$1005,Cad_cl!BJ$5)))</f>
        <v/>
      </c>
      <c r="BK806" s="134" t="str">
        <f>IF(ISERR(IF($C806="","",SUMIFS(Con_ve!$F$6:$F$1005,Con_ve!$C$6:$C$1005,$C806,Con_ve!$I$6:$I$1005,"Em negociação",Con_ve!$Q$6:$Q$1005,Cad_cl!BK$5))),"",IF($C806="","",SUMIFS(Con_ve!$F$6:$F$1005,Con_ve!$C$6:$C$1005,$C806,Con_ve!$I$6:$I$1005,"Em negociação",Con_ve!$Q$6:$Q$1005,Cad_cl!BK$5)))</f>
        <v/>
      </c>
      <c r="BL806" s="134" t="str">
        <f>IF(ISERR(IF($C806="","",SUMIFS(Con_ve!$F$6:$F$1005,Con_ve!$C$6:$C$1005,$C806,Con_ve!$I$6:$I$1005,"Em negociação",Con_ve!$Q$6:$Q$1005,Cad_cl!BL$5))),"",IF($C806="","",SUMIFS(Con_ve!$F$6:$F$1005,Con_ve!$C$6:$C$1005,$C806,Con_ve!$I$6:$I$1005,"Em negociação",Con_ve!$Q$6:$Q$1005,Cad_cl!BL$5)))</f>
        <v/>
      </c>
      <c r="BM806" s="134" t="str">
        <f>IF(ISERR(IF($C806="","",SUMIFS(Con_ve!$F$6:$F$1005,Con_ve!$C$6:$C$1005,$C806,Con_ve!$I$6:$I$1005,"Em negociação",Con_ve!$Q$6:$Q$1005,Cad_cl!BM$5))),"",IF($C806="","",SUMIFS(Con_ve!$F$6:$F$1005,Con_ve!$C$6:$C$1005,$C806,Con_ve!$I$6:$I$1005,"Em negociação",Con_ve!$Q$6:$Q$1005,Cad_cl!BM$5)))</f>
        <v/>
      </c>
      <c r="BN806" s="134" t="str">
        <f>IF(ISERR(IF($C806="","",SUMIFS(Con_ve!$F$6:$F$1005,Con_ve!$C$6:$C$1005,$C806,Con_ve!$I$6:$I$1005,"Em negociação",Con_ve!$Q$6:$Q$1005,Cad_cl!BN$5))),"",IF($C806="","",SUMIFS(Con_ve!$F$6:$F$1005,Con_ve!$C$6:$C$1005,$C806,Con_ve!$I$6:$I$1005,"Em negociação",Con_ve!$Q$6:$Q$1005,Cad_cl!BN$5)))</f>
        <v/>
      </c>
      <c r="BO806" s="134" t="str">
        <f>IF(ISERR(IF($C806="","",SUMIFS(Con_ve!$F$6:$F$1005,Con_ve!$C$6:$C$1005,$C806,Con_ve!$I$6:$I$1005,"Em negociação",Con_ve!$Q$6:$Q$1005,Cad_cl!BO$5))),"",IF($C806="","",SUMIFS(Con_ve!$F$6:$F$1005,Con_ve!$C$6:$C$1005,$C806,Con_ve!$I$6:$I$1005,"Em negociação",Con_ve!$Q$6:$Q$1005,Cad_cl!BO$5)))</f>
        <v/>
      </c>
      <c r="BP806" s="134">
        <f t="shared" si="37"/>
        <v>0</v>
      </c>
      <c r="BR806" s="125" t="str">
        <f>IF(ISERR(IF(AND($I806=Re_lo!$E$5,BR$5=VLOOKUP(Re_lo!$H$5,Re_lo!$N$5:$O$16,2,0)),AP806,"")),"",IF(AND($I806=Re_lo!$E$5,BR$5=VLOOKUP(Re_lo!$H$5,Re_lo!$N$5:$O$16,2,0)),AP806,""))</f>
        <v/>
      </c>
      <c r="BS806" s="125" t="str">
        <f>IF(ISERR(IF(AND($I806=Re_lo!$E$5,BS$5=VLOOKUP(Re_lo!$H$5,Re_lo!$N$5:$O$16,2,0)),AQ806,"")),"",IF(AND($I806=Re_lo!$E$5,BS$5=VLOOKUP(Re_lo!$H$5,Re_lo!$N$5:$O$16,2,0)),AQ806,""))</f>
        <v/>
      </c>
      <c r="BT806" s="125" t="str">
        <f>IF(ISERR(IF(AND($I806=Re_lo!$E$5,BT$5=VLOOKUP(Re_lo!$H$5,Re_lo!$N$5:$O$16,2,0)),AR806,"")),"",IF(AND($I806=Re_lo!$E$5,BT$5=VLOOKUP(Re_lo!$H$5,Re_lo!$N$5:$O$16,2,0)),AR806,""))</f>
        <v/>
      </c>
      <c r="BU806" s="125" t="str">
        <f>IF(ISERR(IF(AND($I806=Re_lo!$E$5,BU$5=VLOOKUP(Re_lo!$H$5,Re_lo!$N$5:$O$16,2,0)),AS806,"")),"",IF(AND($I806=Re_lo!$E$5,BU$5=VLOOKUP(Re_lo!$H$5,Re_lo!$N$5:$O$16,2,0)),AS806,""))</f>
        <v/>
      </c>
      <c r="BV806" s="125" t="str">
        <f>IF(ISERR(IF(AND($I806=Re_lo!$E$5,BV$5=VLOOKUP(Re_lo!$H$5,Re_lo!$N$5:$O$16,2,0)),AT806,"")),"",IF(AND($I806=Re_lo!$E$5,BV$5=VLOOKUP(Re_lo!$H$5,Re_lo!$N$5:$O$16,2,0)),AT806,""))</f>
        <v/>
      </c>
      <c r="BW806" s="125" t="str">
        <f>IF(ISERR(IF(AND($I806=Re_lo!$E$5,BW$5=VLOOKUP(Re_lo!$H$5,Re_lo!$N$5:$O$16,2,0)),AU806,"")),"",IF(AND($I806=Re_lo!$E$5,BW$5=VLOOKUP(Re_lo!$H$5,Re_lo!$N$5:$O$16,2,0)),AU806,""))</f>
        <v/>
      </c>
      <c r="BX806" s="125" t="str">
        <f>IF(ISERR(IF(AND($I806=Re_lo!$E$5,BX$5=VLOOKUP(Re_lo!$H$5,Re_lo!$N$5:$O$16,2,0)),AV806,"")),"",IF(AND($I806=Re_lo!$E$5,BX$5=VLOOKUP(Re_lo!$H$5,Re_lo!$N$5:$O$16,2,0)),AV806,""))</f>
        <v/>
      </c>
      <c r="BY806" s="125" t="str">
        <f>IF(ISERR(IF(AND($I806=Re_lo!$E$5,BY$5=VLOOKUP(Re_lo!$H$5,Re_lo!$N$5:$O$16,2,0)),AW806,"")),"",IF(AND($I806=Re_lo!$E$5,BY$5=VLOOKUP(Re_lo!$H$5,Re_lo!$N$5:$O$16,2,0)),AW806,""))</f>
        <v/>
      </c>
      <c r="BZ806" s="125" t="str">
        <f>IF(ISERR(IF(AND($I806=Re_lo!$E$5,BZ$5=VLOOKUP(Re_lo!$H$5,Re_lo!$N$5:$O$16,2,0)),AX806,"")),"",IF(AND($I806=Re_lo!$E$5,BZ$5=VLOOKUP(Re_lo!$H$5,Re_lo!$N$5:$O$16,2,0)),AX806,""))</f>
        <v/>
      </c>
      <c r="CA806" s="125" t="str">
        <f>IF(ISERR(IF(AND($I806=Re_lo!$E$5,CA$5=VLOOKUP(Re_lo!$H$5,Re_lo!$N$5:$O$16,2,0)),AY806,"")),"",IF(AND($I806=Re_lo!$E$5,CA$5=VLOOKUP(Re_lo!$H$5,Re_lo!$N$5:$O$16,2,0)),AY806,""))</f>
        <v/>
      </c>
      <c r="CB806" s="125" t="str">
        <f>IF(ISERR(IF(AND($I806=Re_lo!$E$5,CB$5=VLOOKUP(Re_lo!$H$5,Re_lo!$N$5:$O$16,2,0)),AZ806,"")),"",IF(AND($I806=Re_lo!$E$5,CB$5=VLOOKUP(Re_lo!$H$5,Re_lo!$N$5:$O$16,2,0)),AZ806,""))</f>
        <v/>
      </c>
      <c r="CC806" s="125" t="str">
        <f>IF(ISERR(IF(AND($I806=Re_lo!$E$5,CC$5=VLOOKUP(Re_lo!$H$5,Re_lo!$N$5:$O$16,2,0)),BA806,"")),"",IF(AND($I806=Re_lo!$E$5,CC$5=VLOOKUP(Re_lo!$H$5,Re_lo!$N$5:$O$16,2,0)),BA806,""))</f>
        <v/>
      </c>
      <c r="CD806" s="125" t="str">
        <f>IF(ISERR(IF(AND($I806=Re_lo!$E$5,CD$5=VLOOKUP(Re_lo!$H$5,Re_lo!$N$5:$O$16,2,0)),BB806,"")),"",IF(AND($I806=Re_lo!$E$5,CD$5=VLOOKUP(Re_lo!$H$5,Re_lo!$N$5:$O$16,2,0)),BB806,""))</f>
        <v/>
      </c>
      <c r="CF806" s="125" t="str">
        <f>IF($C806="","",COUNTIFS(Con_ve!$C$6:$C$1005,$C806,Con_ve!$Q$6:$Q$1005,Cad_cl!CF$5))</f>
        <v/>
      </c>
      <c r="CG806" s="125" t="str">
        <f>IF($C806="","",COUNTIFS(Con_ve!$C$6:$C$1005,$C806,Con_ve!$Q$6:$Q$1005,Cad_cl!CG$5))</f>
        <v/>
      </c>
      <c r="CH806" s="125" t="str">
        <f>IF($C806="","",COUNTIFS(Con_ve!$C$6:$C$1005,$C806,Con_ve!$Q$6:$Q$1005,Cad_cl!CH$5))</f>
        <v/>
      </c>
      <c r="CI806" s="125" t="str">
        <f>IF($C806="","",COUNTIFS(Con_ve!$C$6:$C$1005,$C806,Con_ve!$Q$6:$Q$1005,Cad_cl!CI$5))</f>
        <v/>
      </c>
      <c r="CJ806" s="125" t="str">
        <f>IF($C806="","",COUNTIFS(Con_ve!$C$6:$C$1005,$C806,Con_ve!$Q$6:$Q$1005,Cad_cl!CJ$5))</f>
        <v/>
      </c>
      <c r="CK806" s="125" t="str">
        <f>IF($C806="","",COUNTIFS(Con_ve!$C$6:$C$1005,$C806,Con_ve!$Q$6:$Q$1005,Cad_cl!CK$5))</f>
        <v/>
      </c>
      <c r="CL806" s="125" t="str">
        <f>IF($C806="","",COUNTIFS(Con_ve!$C$6:$C$1005,$C806,Con_ve!$Q$6:$Q$1005,Cad_cl!CL$5))</f>
        <v/>
      </c>
      <c r="CM806" s="125" t="str">
        <f>IF($C806="","",COUNTIFS(Con_ve!$C$6:$C$1005,$C806,Con_ve!$Q$6:$Q$1005,Cad_cl!CM$5))</f>
        <v/>
      </c>
      <c r="CN806" s="125" t="str">
        <f>IF($C806="","",COUNTIFS(Con_ve!$C$6:$C$1005,$C806,Con_ve!$Q$6:$Q$1005,Cad_cl!CN$5))</f>
        <v/>
      </c>
      <c r="CO806" s="125" t="str">
        <f>IF($C806="","",COUNTIFS(Con_ve!$C$6:$C$1005,$C806,Con_ve!$Q$6:$Q$1005,Cad_cl!CO$5))</f>
        <v/>
      </c>
      <c r="CP806" s="125" t="str">
        <f>IF($C806="","",COUNTIFS(Con_ve!$C$6:$C$1005,$C806,Con_ve!$Q$6:$Q$1005,Cad_cl!CP$5))</f>
        <v/>
      </c>
      <c r="CQ806" s="125" t="str">
        <f>IF($C806="","",COUNTIFS(Con_ve!$C$6:$C$1005,$C806,Con_ve!$Q$6:$Q$1005,Cad_cl!CQ$5))</f>
        <v/>
      </c>
      <c r="CR806" s="125">
        <f t="shared" si="38"/>
        <v>0</v>
      </c>
    </row>
    <row r="807" spans="3:96" ht="30" customHeight="1">
      <c r="C807" s="153"/>
      <c r="D807" s="153"/>
      <c r="E807" s="154"/>
      <c r="F807" s="153"/>
      <c r="G807" s="155"/>
      <c r="H807" s="153"/>
      <c r="I807" s="153"/>
      <c r="J807" s="132" t="s">
        <v>309</v>
      </c>
      <c r="K807" s="133" t="s">
        <v>309</v>
      </c>
      <c r="L807" s="153"/>
      <c r="M807" s="153"/>
      <c r="N807" s="153"/>
      <c r="O807" s="153"/>
      <c r="P807" s="153"/>
      <c r="Q807" s="153"/>
      <c r="AP807" s="134" t="str">
        <f>IF(ISERR(IF($C807="","",SUMIFS(Con_ve!$F$6:$F$1005,Con_ve!$C$6:$C$1005,$C807,Con_ve!$I$6:$I$1005,"Fechada",Con_ve!$Q$6:$Q$1005,Cad_cl!AP$5))),"",IF($C807="","",SUMIFS(Con_ve!$F$6:$F$1005,Con_ve!$C$6:$C$1005,$C807,Con_ve!$I$6:$I$1005,"Fechada",Con_ve!$Q$6:$Q$1005,Cad_cl!AP$5)))</f>
        <v/>
      </c>
      <c r="AQ807" s="134" t="str">
        <f>IF(ISERR(IF($C807="","",SUMIFS(Con_ve!$F$6:$F$1005,Con_ve!$C$6:$C$1005,$C807,Con_ve!$I$6:$I$1005,"Fechada",Con_ve!$Q$6:$Q$1005,Cad_cl!AQ$5))),"",IF($C807="","",SUMIFS(Con_ve!$F$6:$F$1005,Con_ve!$C$6:$C$1005,$C807,Con_ve!$I$6:$I$1005,"Fechada",Con_ve!$Q$6:$Q$1005,Cad_cl!AQ$5)))</f>
        <v/>
      </c>
      <c r="AR807" s="134" t="str">
        <f>IF(ISERR(IF($C807="","",SUMIFS(Con_ve!$F$6:$F$1005,Con_ve!$C$6:$C$1005,$C807,Con_ve!$I$6:$I$1005,"Fechada",Con_ve!$Q$6:$Q$1005,Cad_cl!AR$5))),"",IF($C807="","",SUMIFS(Con_ve!$F$6:$F$1005,Con_ve!$C$6:$C$1005,$C807,Con_ve!$I$6:$I$1005,"Fechada",Con_ve!$Q$6:$Q$1005,Cad_cl!AR$5)))</f>
        <v/>
      </c>
      <c r="AS807" s="134" t="str">
        <f>IF(ISERR(IF($C807="","",SUMIFS(Con_ve!$F$6:$F$1005,Con_ve!$C$6:$C$1005,$C807,Con_ve!$I$6:$I$1005,"Fechada",Con_ve!$Q$6:$Q$1005,Cad_cl!AS$5))),"",IF($C807="","",SUMIFS(Con_ve!$F$6:$F$1005,Con_ve!$C$6:$C$1005,$C807,Con_ve!$I$6:$I$1005,"Fechada",Con_ve!$Q$6:$Q$1005,Cad_cl!AS$5)))</f>
        <v/>
      </c>
      <c r="AT807" s="134" t="str">
        <f>IF(ISERR(IF($C807="","",SUMIFS(Con_ve!$F$6:$F$1005,Con_ve!$C$6:$C$1005,$C807,Con_ve!$I$6:$I$1005,"Fechada",Con_ve!$Q$6:$Q$1005,Cad_cl!AT$5))),"",IF($C807="","",SUMIFS(Con_ve!$F$6:$F$1005,Con_ve!$C$6:$C$1005,$C807,Con_ve!$I$6:$I$1005,"Fechada",Con_ve!$Q$6:$Q$1005,Cad_cl!AT$5)))</f>
        <v/>
      </c>
      <c r="AU807" s="134" t="str">
        <f>IF(ISERR(IF($C807="","",SUMIFS(Con_ve!$F$6:$F$1005,Con_ve!$C$6:$C$1005,$C807,Con_ve!$I$6:$I$1005,"Fechada",Con_ve!$Q$6:$Q$1005,Cad_cl!AU$5))),"",IF($C807="","",SUMIFS(Con_ve!$F$6:$F$1005,Con_ve!$C$6:$C$1005,$C807,Con_ve!$I$6:$I$1005,"Fechada",Con_ve!$Q$6:$Q$1005,Cad_cl!AU$5)))</f>
        <v/>
      </c>
      <c r="AV807" s="134" t="str">
        <f>IF(ISERR(IF($C807="","",SUMIFS(Con_ve!$F$6:$F$1005,Con_ve!$C$6:$C$1005,$C807,Con_ve!$I$6:$I$1005,"Fechada",Con_ve!$Q$6:$Q$1005,Cad_cl!AV$5))),"",IF($C807="","",SUMIFS(Con_ve!$F$6:$F$1005,Con_ve!$C$6:$C$1005,$C807,Con_ve!$I$6:$I$1005,"Fechada",Con_ve!$Q$6:$Q$1005,Cad_cl!AV$5)))</f>
        <v/>
      </c>
      <c r="AW807" s="134" t="str">
        <f>IF(ISERR(IF($C807="","",SUMIFS(Con_ve!$F$6:$F$1005,Con_ve!$C$6:$C$1005,$C807,Con_ve!$I$6:$I$1005,"Fechada",Con_ve!$Q$6:$Q$1005,Cad_cl!AW$5))),"",IF($C807="","",SUMIFS(Con_ve!$F$6:$F$1005,Con_ve!$C$6:$C$1005,$C807,Con_ve!$I$6:$I$1005,"Fechada",Con_ve!$Q$6:$Q$1005,Cad_cl!AW$5)))</f>
        <v/>
      </c>
      <c r="AX807" s="134" t="str">
        <f>IF(ISERR(IF($C807="","",SUMIFS(Con_ve!$F$6:$F$1005,Con_ve!$C$6:$C$1005,$C807,Con_ve!$I$6:$I$1005,"Fechada",Con_ve!$Q$6:$Q$1005,Cad_cl!AX$5))),"",IF($C807="","",SUMIFS(Con_ve!$F$6:$F$1005,Con_ve!$C$6:$C$1005,$C807,Con_ve!$I$6:$I$1005,"Fechada",Con_ve!$Q$6:$Q$1005,Cad_cl!AX$5)))</f>
        <v/>
      </c>
      <c r="AY807" s="134" t="str">
        <f>IF(ISERR(IF($C807="","",SUMIFS(Con_ve!$F$6:$F$1005,Con_ve!$C$6:$C$1005,$C807,Con_ve!$I$6:$I$1005,"Fechada",Con_ve!$Q$6:$Q$1005,Cad_cl!AY$5))),"",IF($C807="","",SUMIFS(Con_ve!$F$6:$F$1005,Con_ve!$C$6:$C$1005,$C807,Con_ve!$I$6:$I$1005,"Fechada",Con_ve!$Q$6:$Q$1005,Cad_cl!AY$5)))</f>
        <v/>
      </c>
      <c r="AZ807" s="134" t="str">
        <f>IF(ISERR(IF($C807="","",SUMIFS(Con_ve!$F$6:$F$1005,Con_ve!$C$6:$C$1005,$C807,Con_ve!$I$6:$I$1005,"Fechada",Con_ve!$Q$6:$Q$1005,Cad_cl!AZ$5))),"",IF($C807="","",SUMIFS(Con_ve!$F$6:$F$1005,Con_ve!$C$6:$C$1005,$C807,Con_ve!$I$6:$I$1005,"Fechada",Con_ve!$Q$6:$Q$1005,Cad_cl!AZ$5)))</f>
        <v/>
      </c>
      <c r="BA807" s="134" t="str">
        <f>IF(ISERR(IF($C807="","",SUMIFS(Con_ve!$F$6:$F$1005,Con_ve!$C$6:$C$1005,$C807,Con_ve!$I$6:$I$1005,"Fechada",Con_ve!$Q$6:$Q$1005,Cad_cl!BA$5))),"",IF($C807="","",SUMIFS(Con_ve!$F$6:$F$1005,Con_ve!$C$6:$C$1005,$C807,Con_ve!$I$6:$I$1005,"Fechada",Con_ve!$Q$6:$Q$1005,Cad_cl!BA$5)))</f>
        <v/>
      </c>
      <c r="BB807" s="134">
        <f t="shared" si="36"/>
        <v>0</v>
      </c>
      <c r="BD807" s="134" t="str">
        <f>IF(ISERR(IF($C807="","",SUMIFS(Con_ve!$F$6:$F$1005,Con_ve!$C$6:$C$1005,$C807,Con_ve!$I$6:$I$1005,"Em negociação",Con_ve!$Q$6:$Q$1005,Cad_cl!BD$5))),"",IF($C807="","",SUMIFS(Con_ve!$F$6:$F$1005,Con_ve!$C$6:$C$1005,$C807,Con_ve!$I$6:$I$1005,"Em negociação",Con_ve!$Q$6:$Q$1005,Cad_cl!BD$5)))</f>
        <v/>
      </c>
      <c r="BE807" s="134" t="str">
        <f>IF(ISERR(IF($C807="","",SUMIFS(Con_ve!$F$6:$F$1005,Con_ve!$C$6:$C$1005,$C807,Con_ve!$I$6:$I$1005,"Em negociação",Con_ve!$Q$6:$Q$1005,Cad_cl!BE$5))),"",IF($C807="","",SUMIFS(Con_ve!$F$6:$F$1005,Con_ve!$C$6:$C$1005,$C807,Con_ve!$I$6:$I$1005,"Em negociação",Con_ve!$Q$6:$Q$1005,Cad_cl!BE$5)))</f>
        <v/>
      </c>
      <c r="BF807" s="134" t="str">
        <f>IF(ISERR(IF($C807="","",SUMIFS(Con_ve!$F$6:$F$1005,Con_ve!$C$6:$C$1005,$C807,Con_ve!$I$6:$I$1005,"Em negociação",Con_ve!$Q$6:$Q$1005,Cad_cl!BF$5))),"",IF($C807="","",SUMIFS(Con_ve!$F$6:$F$1005,Con_ve!$C$6:$C$1005,$C807,Con_ve!$I$6:$I$1005,"Em negociação",Con_ve!$Q$6:$Q$1005,Cad_cl!BF$5)))</f>
        <v/>
      </c>
      <c r="BG807" s="134" t="str">
        <f>IF(ISERR(IF($C807="","",SUMIFS(Con_ve!$F$6:$F$1005,Con_ve!$C$6:$C$1005,$C807,Con_ve!$I$6:$I$1005,"Em negociação",Con_ve!$Q$6:$Q$1005,Cad_cl!BG$5))),"",IF($C807="","",SUMIFS(Con_ve!$F$6:$F$1005,Con_ve!$C$6:$C$1005,$C807,Con_ve!$I$6:$I$1005,"Em negociação",Con_ve!$Q$6:$Q$1005,Cad_cl!BG$5)))</f>
        <v/>
      </c>
      <c r="BH807" s="134" t="str">
        <f>IF(ISERR(IF($C807="","",SUMIFS(Con_ve!$F$6:$F$1005,Con_ve!$C$6:$C$1005,$C807,Con_ve!$I$6:$I$1005,"Em negociação",Con_ve!$Q$6:$Q$1005,Cad_cl!BH$5))),"",IF($C807="","",SUMIFS(Con_ve!$F$6:$F$1005,Con_ve!$C$6:$C$1005,$C807,Con_ve!$I$6:$I$1005,"Em negociação",Con_ve!$Q$6:$Q$1005,Cad_cl!BH$5)))</f>
        <v/>
      </c>
      <c r="BI807" s="134" t="str">
        <f>IF(ISERR(IF($C807="","",SUMIFS(Con_ve!$F$6:$F$1005,Con_ve!$C$6:$C$1005,$C807,Con_ve!$I$6:$I$1005,"Em negociação",Con_ve!$Q$6:$Q$1005,Cad_cl!BI$5))),"",IF($C807="","",SUMIFS(Con_ve!$F$6:$F$1005,Con_ve!$C$6:$C$1005,$C807,Con_ve!$I$6:$I$1005,"Em negociação",Con_ve!$Q$6:$Q$1005,Cad_cl!BI$5)))</f>
        <v/>
      </c>
      <c r="BJ807" s="134" t="str">
        <f>IF(ISERR(IF($C807="","",SUMIFS(Con_ve!$F$6:$F$1005,Con_ve!$C$6:$C$1005,$C807,Con_ve!$I$6:$I$1005,"Em negociação",Con_ve!$Q$6:$Q$1005,Cad_cl!BJ$5))),"",IF($C807="","",SUMIFS(Con_ve!$F$6:$F$1005,Con_ve!$C$6:$C$1005,$C807,Con_ve!$I$6:$I$1005,"Em negociação",Con_ve!$Q$6:$Q$1005,Cad_cl!BJ$5)))</f>
        <v/>
      </c>
      <c r="BK807" s="134" t="str">
        <f>IF(ISERR(IF($C807="","",SUMIFS(Con_ve!$F$6:$F$1005,Con_ve!$C$6:$C$1005,$C807,Con_ve!$I$6:$I$1005,"Em negociação",Con_ve!$Q$6:$Q$1005,Cad_cl!BK$5))),"",IF($C807="","",SUMIFS(Con_ve!$F$6:$F$1005,Con_ve!$C$6:$C$1005,$C807,Con_ve!$I$6:$I$1005,"Em negociação",Con_ve!$Q$6:$Q$1005,Cad_cl!BK$5)))</f>
        <v/>
      </c>
      <c r="BL807" s="134" t="str">
        <f>IF(ISERR(IF($C807="","",SUMIFS(Con_ve!$F$6:$F$1005,Con_ve!$C$6:$C$1005,$C807,Con_ve!$I$6:$I$1005,"Em negociação",Con_ve!$Q$6:$Q$1005,Cad_cl!BL$5))),"",IF($C807="","",SUMIFS(Con_ve!$F$6:$F$1005,Con_ve!$C$6:$C$1005,$C807,Con_ve!$I$6:$I$1005,"Em negociação",Con_ve!$Q$6:$Q$1005,Cad_cl!BL$5)))</f>
        <v/>
      </c>
      <c r="BM807" s="134" t="str">
        <f>IF(ISERR(IF($C807="","",SUMIFS(Con_ve!$F$6:$F$1005,Con_ve!$C$6:$C$1005,$C807,Con_ve!$I$6:$I$1005,"Em negociação",Con_ve!$Q$6:$Q$1005,Cad_cl!BM$5))),"",IF($C807="","",SUMIFS(Con_ve!$F$6:$F$1005,Con_ve!$C$6:$C$1005,$C807,Con_ve!$I$6:$I$1005,"Em negociação",Con_ve!$Q$6:$Q$1005,Cad_cl!BM$5)))</f>
        <v/>
      </c>
      <c r="BN807" s="134" t="str">
        <f>IF(ISERR(IF($C807="","",SUMIFS(Con_ve!$F$6:$F$1005,Con_ve!$C$6:$C$1005,$C807,Con_ve!$I$6:$I$1005,"Em negociação",Con_ve!$Q$6:$Q$1005,Cad_cl!BN$5))),"",IF($C807="","",SUMIFS(Con_ve!$F$6:$F$1005,Con_ve!$C$6:$C$1005,$C807,Con_ve!$I$6:$I$1005,"Em negociação",Con_ve!$Q$6:$Q$1005,Cad_cl!BN$5)))</f>
        <v/>
      </c>
      <c r="BO807" s="134" t="str">
        <f>IF(ISERR(IF($C807="","",SUMIFS(Con_ve!$F$6:$F$1005,Con_ve!$C$6:$C$1005,$C807,Con_ve!$I$6:$I$1005,"Em negociação",Con_ve!$Q$6:$Q$1005,Cad_cl!BO$5))),"",IF($C807="","",SUMIFS(Con_ve!$F$6:$F$1005,Con_ve!$C$6:$C$1005,$C807,Con_ve!$I$6:$I$1005,"Em negociação",Con_ve!$Q$6:$Q$1005,Cad_cl!BO$5)))</f>
        <v/>
      </c>
      <c r="BP807" s="134">
        <f t="shared" si="37"/>
        <v>0</v>
      </c>
      <c r="BR807" s="125" t="str">
        <f>IF(ISERR(IF(AND($I807=Re_lo!$E$5,BR$5=VLOOKUP(Re_lo!$H$5,Re_lo!$N$5:$O$16,2,0)),AP807,"")),"",IF(AND($I807=Re_lo!$E$5,BR$5=VLOOKUP(Re_lo!$H$5,Re_lo!$N$5:$O$16,2,0)),AP807,""))</f>
        <v/>
      </c>
      <c r="BS807" s="125" t="str">
        <f>IF(ISERR(IF(AND($I807=Re_lo!$E$5,BS$5=VLOOKUP(Re_lo!$H$5,Re_lo!$N$5:$O$16,2,0)),AQ807,"")),"",IF(AND($I807=Re_lo!$E$5,BS$5=VLOOKUP(Re_lo!$H$5,Re_lo!$N$5:$O$16,2,0)),AQ807,""))</f>
        <v/>
      </c>
      <c r="BT807" s="125" t="str">
        <f>IF(ISERR(IF(AND($I807=Re_lo!$E$5,BT$5=VLOOKUP(Re_lo!$H$5,Re_lo!$N$5:$O$16,2,0)),AR807,"")),"",IF(AND($I807=Re_lo!$E$5,BT$5=VLOOKUP(Re_lo!$H$5,Re_lo!$N$5:$O$16,2,0)),AR807,""))</f>
        <v/>
      </c>
      <c r="BU807" s="125" t="str">
        <f>IF(ISERR(IF(AND($I807=Re_lo!$E$5,BU$5=VLOOKUP(Re_lo!$H$5,Re_lo!$N$5:$O$16,2,0)),AS807,"")),"",IF(AND($I807=Re_lo!$E$5,BU$5=VLOOKUP(Re_lo!$H$5,Re_lo!$N$5:$O$16,2,0)),AS807,""))</f>
        <v/>
      </c>
      <c r="BV807" s="125" t="str">
        <f>IF(ISERR(IF(AND($I807=Re_lo!$E$5,BV$5=VLOOKUP(Re_lo!$H$5,Re_lo!$N$5:$O$16,2,0)),AT807,"")),"",IF(AND($I807=Re_lo!$E$5,BV$5=VLOOKUP(Re_lo!$H$5,Re_lo!$N$5:$O$16,2,0)),AT807,""))</f>
        <v/>
      </c>
      <c r="BW807" s="125" t="str">
        <f>IF(ISERR(IF(AND($I807=Re_lo!$E$5,BW$5=VLOOKUP(Re_lo!$H$5,Re_lo!$N$5:$O$16,2,0)),AU807,"")),"",IF(AND($I807=Re_lo!$E$5,BW$5=VLOOKUP(Re_lo!$H$5,Re_lo!$N$5:$O$16,2,0)),AU807,""))</f>
        <v/>
      </c>
      <c r="BX807" s="125" t="str">
        <f>IF(ISERR(IF(AND($I807=Re_lo!$E$5,BX$5=VLOOKUP(Re_lo!$H$5,Re_lo!$N$5:$O$16,2,0)),AV807,"")),"",IF(AND($I807=Re_lo!$E$5,BX$5=VLOOKUP(Re_lo!$H$5,Re_lo!$N$5:$O$16,2,0)),AV807,""))</f>
        <v/>
      </c>
      <c r="BY807" s="125" t="str">
        <f>IF(ISERR(IF(AND($I807=Re_lo!$E$5,BY$5=VLOOKUP(Re_lo!$H$5,Re_lo!$N$5:$O$16,2,0)),AW807,"")),"",IF(AND($I807=Re_lo!$E$5,BY$5=VLOOKUP(Re_lo!$H$5,Re_lo!$N$5:$O$16,2,0)),AW807,""))</f>
        <v/>
      </c>
      <c r="BZ807" s="125" t="str">
        <f>IF(ISERR(IF(AND($I807=Re_lo!$E$5,BZ$5=VLOOKUP(Re_lo!$H$5,Re_lo!$N$5:$O$16,2,0)),AX807,"")),"",IF(AND($I807=Re_lo!$E$5,BZ$5=VLOOKUP(Re_lo!$H$5,Re_lo!$N$5:$O$16,2,0)),AX807,""))</f>
        <v/>
      </c>
      <c r="CA807" s="125" t="str">
        <f>IF(ISERR(IF(AND($I807=Re_lo!$E$5,CA$5=VLOOKUP(Re_lo!$H$5,Re_lo!$N$5:$O$16,2,0)),AY807,"")),"",IF(AND($I807=Re_lo!$E$5,CA$5=VLOOKUP(Re_lo!$H$5,Re_lo!$N$5:$O$16,2,0)),AY807,""))</f>
        <v/>
      </c>
      <c r="CB807" s="125" t="str">
        <f>IF(ISERR(IF(AND($I807=Re_lo!$E$5,CB$5=VLOOKUP(Re_lo!$H$5,Re_lo!$N$5:$O$16,2,0)),AZ807,"")),"",IF(AND($I807=Re_lo!$E$5,CB$5=VLOOKUP(Re_lo!$H$5,Re_lo!$N$5:$O$16,2,0)),AZ807,""))</f>
        <v/>
      </c>
      <c r="CC807" s="125" t="str">
        <f>IF(ISERR(IF(AND($I807=Re_lo!$E$5,CC$5=VLOOKUP(Re_lo!$H$5,Re_lo!$N$5:$O$16,2,0)),BA807,"")),"",IF(AND($I807=Re_lo!$E$5,CC$5=VLOOKUP(Re_lo!$H$5,Re_lo!$N$5:$O$16,2,0)),BA807,""))</f>
        <v/>
      </c>
      <c r="CD807" s="125" t="str">
        <f>IF(ISERR(IF(AND($I807=Re_lo!$E$5,CD$5=VLOOKUP(Re_lo!$H$5,Re_lo!$N$5:$O$16,2,0)),BB807,"")),"",IF(AND($I807=Re_lo!$E$5,CD$5=VLOOKUP(Re_lo!$H$5,Re_lo!$N$5:$O$16,2,0)),BB807,""))</f>
        <v/>
      </c>
      <c r="CF807" s="125" t="str">
        <f>IF($C807="","",COUNTIFS(Con_ve!$C$6:$C$1005,$C807,Con_ve!$Q$6:$Q$1005,Cad_cl!CF$5))</f>
        <v/>
      </c>
      <c r="CG807" s="125" t="str">
        <f>IF($C807="","",COUNTIFS(Con_ve!$C$6:$C$1005,$C807,Con_ve!$Q$6:$Q$1005,Cad_cl!CG$5))</f>
        <v/>
      </c>
      <c r="CH807" s="125" t="str">
        <f>IF($C807="","",COUNTIFS(Con_ve!$C$6:$C$1005,$C807,Con_ve!$Q$6:$Q$1005,Cad_cl!CH$5))</f>
        <v/>
      </c>
      <c r="CI807" s="125" t="str">
        <f>IF($C807="","",COUNTIFS(Con_ve!$C$6:$C$1005,$C807,Con_ve!$Q$6:$Q$1005,Cad_cl!CI$5))</f>
        <v/>
      </c>
      <c r="CJ807" s="125" t="str">
        <f>IF($C807="","",COUNTIFS(Con_ve!$C$6:$C$1005,$C807,Con_ve!$Q$6:$Q$1005,Cad_cl!CJ$5))</f>
        <v/>
      </c>
      <c r="CK807" s="125" t="str">
        <f>IF($C807="","",COUNTIFS(Con_ve!$C$6:$C$1005,$C807,Con_ve!$Q$6:$Q$1005,Cad_cl!CK$5))</f>
        <v/>
      </c>
      <c r="CL807" s="125" t="str">
        <f>IF($C807="","",COUNTIFS(Con_ve!$C$6:$C$1005,$C807,Con_ve!$Q$6:$Q$1005,Cad_cl!CL$5))</f>
        <v/>
      </c>
      <c r="CM807" s="125" t="str">
        <f>IF($C807="","",COUNTIFS(Con_ve!$C$6:$C$1005,$C807,Con_ve!$Q$6:$Q$1005,Cad_cl!CM$5))</f>
        <v/>
      </c>
      <c r="CN807" s="125" t="str">
        <f>IF($C807="","",COUNTIFS(Con_ve!$C$6:$C$1005,$C807,Con_ve!$Q$6:$Q$1005,Cad_cl!CN$5))</f>
        <v/>
      </c>
      <c r="CO807" s="125" t="str">
        <f>IF($C807="","",COUNTIFS(Con_ve!$C$6:$C$1005,$C807,Con_ve!$Q$6:$Q$1005,Cad_cl!CO$5))</f>
        <v/>
      </c>
      <c r="CP807" s="125" t="str">
        <f>IF($C807="","",COUNTIFS(Con_ve!$C$6:$C$1005,$C807,Con_ve!$Q$6:$Q$1005,Cad_cl!CP$5))</f>
        <v/>
      </c>
      <c r="CQ807" s="125" t="str">
        <f>IF($C807="","",COUNTIFS(Con_ve!$C$6:$C$1005,$C807,Con_ve!$Q$6:$Q$1005,Cad_cl!CQ$5))</f>
        <v/>
      </c>
      <c r="CR807" s="125">
        <f t="shared" si="38"/>
        <v>0</v>
      </c>
    </row>
    <row r="808" spans="3:96" ht="30" customHeight="1">
      <c r="C808" s="153"/>
      <c r="D808" s="153"/>
      <c r="E808" s="154"/>
      <c r="F808" s="153"/>
      <c r="G808" s="155"/>
      <c r="H808" s="153"/>
      <c r="I808" s="153"/>
      <c r="J808" s="132" t="s">
        <v>309</v>
      </c>
      <c r="K808" s="133" t="s">
        <v>309</v>
      </c>
      <c r="L808" s="153"/>
      <c r="M808" s="153"/>
      <c r="N808" s="153"/>
      <c r="O808" s="153"/>
      <c r="P808" s="153"/>
      <c r="Q808" s="153"/>
      <c r="AP808" s="134" t="str">
        <f>IF(ISERR(IF($C808="","",SUMIFS(Con_ve!$F$6:$F$1005,Con_ve!$C$6:$C$1005,$C808,Con_ve!$I$6:$I$1005,"Fechada",Con_ve!$Q$6:$Q$1005,Cad_cl!AP$5))),"",IF($C808="","",SUMIFS(Con_ve!$F$6:$F$1005,Con_ve!$C$6:$C$1005,$C808,Con_ve!$I$6:$I$1005,"Fechada",Con_ve!$Q$6:$Q$1005,Cad_cl!AP$5)))</f>
        <v/>
      </c>
      <c r="AQ808" s="134" t="str">
        <f>IF(ISERR(IF($C808="","",SUMIFS(Con_ve!$F$6:$F$1005,Con_ve!$C$6:$C$1005,$C808,Con_ve!$I$6:$I$1005,"Fechada",Con_ve!$Q$6:$Q$1005,Cad_cl!AQ$5))),"",IF($C808="","",SUMIFS(Con_ve!$F$6:$F$1005,Con_ve!$C$6:$C$1005,$C808,Con_ve!$I$6:$I$1005,"Fechada",Con_ve!$Q$6:$Q$1005,Cad_cl!AQ$5)))</f>
        <v/>
      </c>
      <c r="AR808" s="134" t="str">
        <f>IF(ISERR(IF($C808="","",SUMIFS(Con_ve!$F$6:$F$1005,Con_ve!$C$6:$C$1005,$C808,Con_ve!$I$6:$I$1005,"Fechada",Con_ve!$Q$6:$Q$1005,Cad_cl!AR$5))),"",IF($C808="","",SUMIFS(Con_ve!$F$6:$F$1005,Con_ve!$C$6:$C$1005,$C808,Con_ve!$I$6:$I$1005,"Fechada",Con_ve!$Q$6:$Q$1005,Cad_cl!AR$5)))</f>
        <v/>
      </c>
      <c r="AS808" s="134" t="str">
        <f>IF(ISERR(IF($C808="","",SUMIFS(Con_ve!$F$6:$F$1005,Con_ve!$C$6:$C$1005,$C808,Con_ve!$I$6:$I$1005,"Fechada",Con_ve!$Q$6:$Q$1005,Cad_cl!AS$5))),"",IF($C808="","",SUMIFS(Con_ve!$F$6:$F$1005,Con_ve!$C$6:$C$1005,$C808,Con_ve!$I$6:$I$1005,"Fechada",Con_ve!$Q$6:$Q$1005,Cad_cl!AS$5)))</f>
        <v/>
      </c>
      <c r="AT808" s="134" t="str">
        <f>IF(ISERR(IF($C808="","",SUMIFS(Con_ve!$F$6:$F$1005,Con_ve!$C$6:$C$1005,$C808,Con_ve!$I$6:$I$1005,"Fechada",Con_ve!$Q$6:$Q$1005,Cad_cl!AT$5))),"",IF($C808="","",SUMIFS(Con_ve!$F$6:$F$1005,Con_ve!$C$6:$C$1005,$C808,Con_ve!$I$6:$I$1005,"Fechada",Con_ve!$Q$6:$Q$1005,Cad_cl!AT$5)))</f>
        <v/>
      </c>
      <c r="AU808" s="134" t="str">
        <f>IF(ISERR(IF($C808="","",SUMIFS(Con_ve!$F$6:$F$1005,Con_ve!$C$6:$C$1005,$C808,Con_ve!$I$6:$I$1005,"Fechada",Con_ve!$Q$6:$Q$1005,Cad_cl!AU$5))),"",IF($C808="","",SUMIFS(Con_ve!$F$6:$F$1005,Con_ve!$C$6:$C$1005,$C808,Con_ve!$I$6:$I$1005,"Fechada",Con_ve!$Q$6:$Q$1005,Cad_cl!AU$5)))</f>
        <v/>
      </c>
      <c r="AV808" s="134" t="str">
        <f>IF(ISERR(IF($C808="","",SUMIFS(Con_ve!$F$6:$F$1005,Con_ve!$C$6:$C$1005,$C808,Con_ve!$I$6:$I$1005,"Fechada",Con_ve!$Q$6:$Q$1005,Cad_cl!AV$5))),"",IF($C808="","",SUMIFS(Con_ve!$F$6:$F$1005,Con_ve!$C$6:$C$1005,$C808,Con_ve!$I$6:$I$1005,"Fechada",Con_ve!$Q$6:$Q$1005,Cad_cl!AV$5)))</f>
        <v/>
      </c>
      <c r="AW808" s="134" t="str">
        <f>IF(ISERR(IF($C808="","",SUMIFS(Con_ve!$F$6:$F$1005,Con_ve!$C$6:$C$1005,$C808,Con_ve!$I$6:$I$1005,"Fechada",Con_ve!$Q$6:$Q$1005,Cad_cl!AW$5))),"",IF($C808="","",SUMIFS(Con_ve!$F$6:$F$1005,Con_ve!$C$6:$C$1005,$C808,Con_ve!$I$6:$I$1005,"Fechada",Con_ve!$Q$6:$Q$1005,Cad_cl!AW$5)))</f>
        <v/>
      </c>
      <c r="AX808" s="134" t="str">
        <f>IF(ISERR(IF($C808="","",SUMIFS(Con_ve!$F$6:$F$1005,Con_ve!$C$6:$C$1005,$C808,Con_ve!$I$6:$I$1005,"Fechada",Con_ve!$Q$6:$Q$1005,Cad_cl!AX$5))),"",IF($C808="","",SUMIFS(Con_ve!$F$6:$F$1005,Con_ve!$C$6:$C$1005,$C808,Con_ve!$I$6:$I$1005,"Fechada",Con_ve!$Q$6:$Q$1005,Cad_cl!AX$5)))</f>
        <v/>
      </c>
      <c r="AY808" s="134" t="str">
        <f>IF(ISERR(IF($C808="","",SUMIFS(Con_ve!$F$6:$F$1005,Con_ve!$C$6:$C$1005,$C808,Con_ve!$I$6:$I$1005,"Fechada",Con_ve!$Q$6:$Q$1005,Cad_cl!AY$5))),"",IF($C808="","",SUMIFS(Con_ve!$F$6:$F$1005,Con_ve!$C$6:$C$1005,$C808,Con_ve!$I$6:$I$1005,"Fechada",Con_ve!$Q$6:$Q$1005,Cad_cl!AY$5)))</f>
        <v/>
      </c>
      <c r="AZ808" s="134" t="str">
        <f>IF(ISERR(IF($C808="","",SUMIFS(Con_ve!$F$6:$F$1005,Con_ve!$C$6:$C$1005,$C808,Con_ve!$I$6:$I$1005,"Fechada",Con_ve!$Q$6:$Q$1005,Cad_cl!AZ$5))),"",IF($C808="","",SUMIFS(Con_ve!$F$6:$F$1005,Con_ve!$C$6:$C$1005,$C808,Con_ve!$I$6:$I$1005,"Fechada",Con_ve!$Q$6:$Q$1005,Cad_cl!AZ$5)))</f>
        <v/>
      </c>
      <c r="BA808" s="134" t="str">
        <f>IF(ISERR(IF($C808="","",SUMIFS(Con_ve!$F$6:$F$1005,Con_ve!$C$6:$C$1005,$C808,Con_ve!$I$6:$I$1005,"Fechada",Con_ve!$Q$6:$Q$1005,Cad_cl!BA$5))),"",IF($C808="","",SUMIFS(Con_ve!$F$6:$F$1005,Con_ve!$C$6:$C$1005,$C808,Con_ve!$I$6:$I$1005,"Fechada",Con_ve!$Q$6:$Q$1005,Cad_cl!BA$5)))</f>
        <v/>
      </c>
      <c r="BB808" s="134">
        <f t="shared" si="36"/>
        <v>0</v>
      </c>
      <c r="BD808" s="134" t="str">
        <f>IF(ISERR(IF($C808="","",SUMIFS(Con_ve!$F$6:$F$1005,Con_ve!$C$6:$C$1005,$C808,Con_ve!$I$6:$I$1005,"Em negociação",Con_ve!$Q$6:$Q$1005,Cad_cl!BD$5))),"",IF($C808="","",SUMIFS(Con_ve!$F$6:$F$1005,Con_ve!$C$6:$C$1005,$C808,Con_ve!$I$6:$I$1005,"Em negociação",Con_ve!$Q$6:$Q$1005,Cad_cl!BD$5)))</f>
        <v/>
      </c>
      <c r="BE808" s="134" t="str">
        <f>IF(ISERR(IF($C808="","",SUMIFS(Con_ve!$F$6:$F$1005,Con_ve!$C$6:$C$1005,$C808,Con_ve!$I$6:$I$1005,"Em negociação",Con_ve!$Q$6:$Q$1005,Cad_cl!BE$5))),"",IF($C808="","",SUMIFS(Con_ve!$F$6:$F$1005,Con_ve!$C$6:$C$1005,$C808,Con_ve!$I$6:$I$1005,"Em negociação",Con_ve!$Q$6:$Q$1005,Cad_cl!BE$5)))</f>
        <v/>
      </c>
      <c r="BF808" s="134" t="str">
        <f>IF(ISERR(IF($C808="","",SUMIFS(Con_ve!$F$6:$F$1005,Con_ve!$C$6:$C$1005,$C808,Con_ve!$I$6:$I$1005,"Em negociação",Con_ve!$Q$6:$Q$1005,Cad_cl!BF$5))),"",IF($C808="","",SUMIFS(Con_ve!$F$6:$F$1005,Con_ve!$C$6:$C$1005,$C808,Con_ve!$I$6:$I$1005,"Em negociação",Con_ve!$Q$6:$Q$1005,Cad_cl!BF$5)))</f>
        <v/>
      </c>
      <c r="BG808" s="134" t="str">
        <f>IF(ISERR(IF($C808="","",SUMIFS(Con_ve!$F$6:$F$1005,Con_ve!$C$6:$C$1005,$C808,Con_ve!$I$6:$I$1005,"Em negociação",Con_ve!$Q$6:$Q$1005,Cad_cl!BG$5))),"",IF($C808="","",SUMIFS(Con_ve!$F$6:$F$1005,Con_ve!$C$6:$C$1005,$C808,Con_ve!$I$6:$I$1005,"Em negociação",Con_ve!$Q$6:$Q$1005,Cad_cl!BG$5)))</f>
        <v/>
      </c>
      <c r="BH808" s="134" t="str">
        <f>IF(ISERR(IF($C808="","",SUMIFS(Con_ve!$F$6:$F$1005,Con_ve!$C$6:$C$1005,$C808,Con_ve!$I$6:$I$1005,"Em negociação",Con_ve!$Q$6:$Q$1005,Cad_cl!BH$5))),"",IF($C808="","",SUMIFS(Con_ve!$F$6:$F$1005,Con_ve!$C$6:$C$1005,$C808,Con_ve!$I$6:$I$1005,"Em negociação",Con_ve!$Q$6:$Q$1005,Cad_cl!BH$5)))</f>
        <v/>
      </c>
      <c r="BI808" s="134" t="str">
        <f>IF(ISERR(IF($C808="","",SUMIFS(Con_ve!$F$6:$F$1005,Con_ve!$C$6:$C$1005,$C808,Con_ve!$I$6:$I$1005,"Em negociação",Con_ve!$Q$6:$Q$1005,Cad_cl!BI$5))),"",IF($C808="","",SUMIFS(Con_ve!$F$6:$F$1005,Con_ve!$C$6:$C$1005,$C808,Con_ve!$I$6:$I$1005,"Em negociação",Con_ve!$Q$6:$Q$1005,Cad_cl!BI$5)))</f>
        <v/>
      </c>
      <c r="BJ808" s="134" t="str">
        <f>IF(ISERR(IF($C808="","",SUMIFS(Con_ve!$F$6:$F$1005,Con_ve!$C$6:$C$1005,$C808,Con_ve!$I$6:$I$1005,"Em negociação",Con_ve!$Q$6:$Q$1005,Cad_cl!BJ$5))),"",IF($C808="","",SUMIFS(Con_ve!$F$6:$F$1005,Con_ve!$C$6:$C$1005,$C808,Con_ve!$I$6:$I$1005,"Em negociação",Con_ve!$Q$6:$Q$1005,Cad_cl!BJ$5)))</f>
        <v/>
      </c>
      <c r="BK808" s="134" t="str">
        <f>IF(ISERR(IF($C808="","",SUMIFS(Con_ve!$F$6:$F$1005,Con_ve!$C$6:$C$1005,$C808,Con_ve!$I$6:$I$1005,"Em negociação",Con_ve!$Q$6:$Q$1005,Cad_cl!BK$5))),"",IF($C808="","",SUMIFS(Con_ve!$F$6:$F$1005,Con_ve!$C$6:$C$1005,$C808,Con_ve!$I$6:$I$1005,"Em negociação",Con_ve!$Q$6:$Q$1005,Cad_cl!BK$5)))</f>
        <v/>
      </c>
      <c r="BL808" s="134" t="str">
        <f>IF(ISERR(IF($C808="","",SUMIFS(Con_ve!$F$6:$F$1005,Con_ve!$C$6:$C$1005,$C808,Con_ve!$I$6:$I$1005,"Em negociação",Con_ve!$Q$6:$Q$1005,Cad_cl!BL$5))),"",IF($C808="","",SUMIFS(Con_ve!$F$6:$F$1005,Con_ve!$C$6:$C$1005,$C808,Con_ve!$I$6:$I$1005,"Em negociação",Con_ve!$Q$6:$Q$1005,Cad_cl!BL$5)))</f>
        <v/>
      </c>
      <c r="BM808" s="134" t="str">
        <f>IF(ISERR(IF($C808="","",SUMIFS(Con_ve!$F$6:$F$1005,Con_ve!$C$6:$C$1005,$C808,Con_ve!$I$6:$I$1005,"Em negociação",Con_ve!$Q$6:$Q$1005,Cad_cl!BM$5))),"",IF($C808="","",SUMIFS(Con_ve!$F$6:$F$1005,Con_ve!$C$6:$C$1005,$C808,Con_ve!$I$6:$I$1005,"Em negociação",Con_ve!$Q$6:$Q$1005,Cad_cl!BM$5)))</f>
        <v/>
      </c>
      <c r="BN808" s="134" t="str">
        <f>IF(ISERR(IF($C808="","",SUMIFS(Con_ve!$F$6:$F$1005,Con_ve!$C$6:$C$1005,$C808,Con_ve!$I$6:$I$1005,"Em negociação",Con_ve!$Q$6:$Q$1005,Cad_cl!BN$5))),"",IF($C808="","",SUMIFS(Con_ve!$F$6:$F$1005,Con_ve!$C$6:$C$1005,$C808,Con_ve!$I$6:$I$1005,"Em negociação",Con_ve!$Q$6:$Q$1005,Cad_cl!BN$5)))</f>
        <v/>
      </c>
      <c r="BO808" s="134" t="str">
        <f>IF(ISERR(IF($C808="","",SUMIFS(Con_ve!$F$6:$F$1005,Con_ve!$C$6:$C$1005,$C808,Con_ve!$I$6:$I$1005,"Em negociação",Con_ve!$Q$6:$Q$1005,Cad_cl!BO$5))),"",IF($C808="","",SUMIFS(Con_ve!$F$6:$F$1005,Con_ve!$C$6:$C$1005,$C808,Con_ve!$I$6:$I$1005,"Em negociação",Con_ve!$Q$6:$Q$1005,Cad_cl!BO$5)))</f>
        <v/>
      </c>
      <c r="BP808" s="134">
        <f t="shared" si="37"/>
        <v>0</v>
      </c>
      <c r="BR808" s="125" t="str">
        <f>IF(ISERR(IF(AND($I808=Re_lo!$E$5,BR$5=VLOOKUP(Re_lo!$H$5,Re_lo!$N$5:$O$16,2,0)),AP808,"")),"",IF(AND($I808=Re_lo!$E$5,BR$5=VLOOKUP(Re_lo!$H$5,Re_lo!$N$5:$O$16,2,0)),AP808,""))</f>
        <v/>
      </c>
      <c r="BS808" s="125" t="str">
        <f>IF(ISERR(IF(AND($I808=Re_lo!$E$5,BS$5=VLOOKUP(Re_lo!$H$5,Re_lo!$N$5:$O$16,2,0)),AQ808,"")),"",IF(AND($I808=Re_lo!$E$5,BS$5=VLOOKUP(Re_lo!$H$5,Re_lo!$N$5:$O$16,2,0)),AQ808,""))</f>
        <v/>
      </c>
      <c r="BT808" s="125" t="str">
        <f>IF(ISERR(IF(AND($I808=Re_lo!$E$5,BT$5=VLOOKUP(Re_lo!$H$5,Re_lo!$N$5:$O$16,2,0)),AR808,"")),"",IF(AND($I808=Re_lo!$E$5,BT$5=VLOOKUP(Re_lo!$H$5,Re_lo!$N$5:$O$16,2,0)),AR808,""))</f>
        <v/>
      </c>
      <c r="BU808" s="125" t="str">
        <f>IF(ISERR(IF(AND($I808=Re_lo!$E$5,BU$5=VLOOKUP(Re_lo!$H$5,Re_lo!$N$5:$O$16,2,0)),AS808,"")),"",IF(AND($I808=Re_lo!$E$5,BU$5=VLOOKUP(Re_lo!$H$5,Re_lo!$N$5:$O$16,2,0)),AS808,""))</f>
        <v/>
      </c>
      <c r="BV808" s="125" t="str">
        <f>IF(ISERR(IF(AND($I808=Re_lo!$E$5,BV$5=VLOOKUP(Re_lo!$H$5,Re_lo!$N$5:$O$16,2,0)),AT808,"")),"",IF(AND($I808=Re_lo!$E$5,BV$5=VLOOKUP(Re_lo!$H$5,Re_lo!$N$5:$O$16,2,0)),AT808,""))</f>
        <v/>
      </c>
      <c r="BW808" s="125" t="str">
        <f>IF(ISERR(IF(AND($I808=Re_lo!$E$5,BW$5=VLOOKUP(Re_lo!$H$5,Re_lo!$N$5:$O$16,2,0)),AU808,"")),"",IF(AND($I808=Re_lo!$E$5,BW$5=VLOOKUP(Re_lo!$H$5,Re_lo!$N$5:$O$16,2,0)),AU808,""))</f>
        <v/>
      </c>
      <c r="BX808" s="125" t="str">
        <f>IF(ISERR(IF(AND($I808=Re_lo!$E$5,BX$5=VLOOKUP(Re_lo!$H$5,Re_lo!$N$5:$O$16,2,0)),AV808,"")),"",IF(AND($I808=Re_lo!$E$5,BX$5=VLOOKUP(Re_lo!$H$5,Re_lo!$N$5:$O$16,2,0)),AV808,""))</f>
        <v/>
      </c>
      <c r="BY808" s="125" t="str">
        <f>IF(ISERR(IF(AND($I808=Re_lo!$E$5,BY$5=VLOOKUP(Re_lo!$H$5,Re_lo!$N$5:$O$16,2,0)),AW808,"")),"",IF(AND($I808=Re_lo!$E$5,BY$5=VLOOKUP(Re_lo!$H$5,Re_lo!$N$5:$O$16,2,0)),AW808,""))</f>
        <v/>
      </c>
      <c r="BZ808" s="125" t="str">
        <f>IF(ISERR(IF(AND($I808=Re_lo!$E$5,BZ$5=VLOOKUP(Re_lo!$H$5,Re_lo!$N$5:$O$16,2,0)),AX808,"")),"",IF(AND($I808=Re_lo!$E$5,BZ$5=VLOOKUP(Re_lo!$H$5,Re_lo!$N$5:$O$16,2,0)),AX808,""))</f>
        <v/>
      </c>
      <c r="CA808" s="125" t="str">
        <f>IF(ISERR(IF(AND($I808=Re_lo!$E$5,CA$5=VLOOKUP(Re_lo!$H$5,Re_lo!$N$5:$O$16,2,0)),AY808,"")),"",IF(AND($I808=Re_lo!$E$5,CA$5=VLOOKUP(Re_lo!$H$5,Re_lo!$N$5:$O$16,2,0)),AY808,""))</f>
        <v/>
      </c>
      <c r="CB808" s="125" t="str">
        <f>IF(ISERR(IF(AND($I808=Re_lo!$E$5,CB$5=VLOOKUP(Re_lo!$H$5,Re_lo!$N$5:$O$16,2,0)),AZ808,"")),"",IF(AND($I808=Re_lo!$E$5,CB$5=VLOOKUP(Re_lo!$H$5,Re_lo!$N$5:$O$16,2,0)),AZ808,""))</f>
        <v/>
      </c>
      <c r="CC808" s="125" t="str">
        <f>IF(ISERR(IF(AND($I808=Re_lo!$E$5,CC$5=VLOOKUP(Re_lo!$H$5,Re_lo!$N$5:$O$16,2,0)),BA808,"")),"",IF(AND($I808=Re_lo!$E$5,CC$5=VLOOKUP(Re_lo!$H$5,Re_lo!$N$5:$O$16,2,0)),BA808,""))</f>
        <v/>
      </c>
      <c r="CD808" s="125" t="str">
        <f>IF(ISERR(IF(AND($I808=Re_lo!$E$5,CD$5=VLOOKUP(Re_lo!$H$5,Re_lo!$N$5:$O$16,2,0)),BB808,"")),"",IF(AND($I808=Re_lo!$E$5,CD$5=VLOOKUP(Re_lo!$H$5,Re_lo!$N$5:$O$16,2,0)),BB808,""))</f>
        <v/>
      </c>
      <c r="CF808" s="125" t="str">
        <f>IF($C808="","",COUNTIFS(Con_ve!$C$6:$C$1005,$C808,Con_ve!$Q$6:$Q$1005,Cad_cl!CF$5))</f>
        <v/>
      </c>
      <c r="CG808" s="125" t="str">
        <f>IF($C808="","",COUNTIFS(Con_ve!$C$6:$C$1005,$C808,Con_ve!$Q$6:$Q$1005,Cad_cl!CG$5))</f>
        <v/>
      </c>
      <c r="CH808" s="125" t="str">
        <f>IF($C808="","",COUNTIFS(Con_ve!$C$6:$C$1005,$C808,Con_ve!$Q$6:$Q$1005,Cad_cl!CH$5))</f>
        <v/>
      </c>
      <c r="CI808" s="125" t="str">
        <f>IF($C808="","",COUNTIFS(Con_ve!$C$6:$C$1005,$C808,Con_ve!$Q$6:$Q$1005,Cad_cl!CI$5))</f>
        <v/>
      </c>
      <c r="CJ808" s="125" t="str">
        <f>IF($C808="","",COUNTIFS(Con_ve!$C$6:$C$1005,$C808,Con_ve!$Q$6:$Q$1005,Cad_cl!CJ$5))</f>
        <v/>
      </c>
      <c r="CK808" s="125" t="str">
        <f>IF($C808="","",COUNTIFS(Con_ve!$C$6:$C$1005,$C808,Con_ve!$Q$6:$Q$1005,Cad_cl!CK$5))</f>
        <v/>
      </c>
      <c r="CL808" s="125" t="str">
        <f>IF($C808="","",COUNTIFS(Con_ve!$C$6:$C$1005,$C808,Con_ve!$Q$6:$Q$1005,Cad_cl!CL$5))</f>
        <v/>
      </c>
      <c r="CM808" s="125" t="str">
        <f>IF($C808="","",COUNTIFS(Con_ve!$C$6:$C$1005,$C808,Con_ve!$Q$6:$Q$1005,Cad_cl!CM$5))</f>
        <v/>
      </c>
      <c r="CN808" s="125" t="str">
        <f>IF($C808="","",COUNTIFS(Con_ve!$C$6:$C$1005,$C808,Con_ve!$Q$6:$Q$1005,Cad_cl!CN$5))</f>
        <v/>
      </c>
      <c r="CO808" s="125" t="str">
        <f>IF($C808="","",COUNTIFS(Con_ve!$C$6:$C$1005,$C808,Con_ve!$Q$6:$Q$1005,Cad_cl!CO$5))</f>
        <v/>
      </c>
      <c r="CP808" s="125" t="str">
        <f>IF($C808="","",COUNTIFS(Con_ve!$C$6:$C$1005,$C808,Con_ve!$Q$6:$Q$1005,Cad_cl!CP$5))</f>
        <v/>
      </c>
      <c r="CQ808" s="125" t="str">
        <f>IF($C808="","",COUNTIFS(Con_ve!$C$6:$C$1005,$C808,Con_ve!$Q$6:$Q$1005,Cad_cl!CQ$5))</f>
        <v/>
      </c>
      <c r="CR808" s="125">
        <f t="shared" si="38"/>
        <v>0</v>
      </c>
    </row>
    <row r="809" spans="3:96" ht="30" customHeight="1">
      <c r="C809" s="153"/>
      <c r="D809" s="153"/>
      <c r="E809" s="154"/>
      <c r="F809" s="153"/>
      <c r="G809" s="155"/>
      <c r="H809" s="153"/>
      <c r="I809" s="153"/>
      <c r="J809" s="132" t="s">
        <v>309</v>
      </c>
      <c r="K809" s="133" t="s">
        <v>309</v>
      </c>
      <c r="L809" s="153"/>
      <c r="M809" s="153"/>
      <c r="N809" s="153"/>
      <c r="O809" s="153"/>
      <c r="P809" s="153"/>
      <c r="Q809" s="153"/>
      <c r="AP809" s="134" t="str">
        <f>IF(ISERR(IF($C809="","",SUMIFS(Con_ve!$F$6:$F$1005,Con_ve!$C$6:$C$1005,$C809,Con_ve!$I$6:$I$1005,"Fechada",Con_ve!$Q$6:$Q$1005,Cad_cl!AP$5))),"",IF($C809="","",SUMIFS(Con_ve!$F$6:$F$1005,Con_ve!$C$6:$C$1005,$C809,Con_ve!$I$6:$I$1005,"Fechada",Con_ve!$Q$6:$Q$1005,Cad_cl!AP$5)))</f>
        <v/>
      </c>
      <c r="AQ809" s="134" t="str">
        <f>IF(ISERR(IF($C809="","",SUMIFS(Con_ve!$F$6:$F$1005,Con_ve!$C$6:$C$1005,$C809,Con_ve!$I$6:$I$1005,"Fechada",Con_ve!$Q$6:$Q$1005,Cad_cl!AQ$5))),"",IF($C809="","",SUMIFS(Con_ve!$F$6:$F$1005,Con_ve!$C$6:$C$1005,$C809,Con_ve!$I$6:$I$1005,"Fechada",Con_ve!$Q$6:$Q$1005,Cad_cl!AQ$5)))</f>
        <v/>
      </c>
      <c r="AR809" s="134" t="str">
        <f>IF(ISERR(IF($C809="","",SUMIFS(Con_ve!$F$6:$F$1005,Con_ve!$C$6:$C$1005,$C809,Con_ve!$I$6:$I$1005,"Fechada",Con_ve!$Q$6:$Q$1005,Cad_cl!AR$5))),"",IF($C809="","",SUMIFS(Con_ve!$F$6:$F$1005,Con_ve!$C$6:$C$1005,$C809,Con_ve!$I$6:$I$1005,"Fechada",Con_ve!$Q$6:$Q$1005,Cad_cl!AR$5)))</f>
        <v/>
      </c>
      <c r="AS809" s="134" t="str">
        <f>IF(ISERR(IF($C809="","",SUMIFS(Con_ve!$F$6:$F$1005,Con_ve!$C$6:$C$1005,$C809,Con_ve!$I$6:$I$1005,"Fechada",Con_ve!$Q$6:$Q$1005,Cad_cl!AS$5))),"",IF($C809="","",SUMIFS(Con_ve!$F$6:$F$1005,Con_ve!$C$6:$C$1005,$C809,Con_ve!$I$6:$I$1005,"Fechada",Con_ve!$Q$6:$Q$1005,Cad_cl!AS$5)))</f>
        <v/>
      </c>
      <c r="AT809" s="134" t="str">
        <f>IF(ISERR(IF($C809="","",SUMIFS(Con_ve!$F$6:$F$1005,Con_ve!$C$6:$C$1005,$C809,Con_ve!$I$6:$I$1005,"Fechada",Con_ve!$Q$6:$Q$1005,Cad_cl!AT$5))),"",IF($C809="","",SUMIFS(Con_ve!$F$6:$F$1005,Con_ve!$C$6:$C$1005,$C809,Con_ve!$I$6:$I$1005,"Fechada",Con_ve!$Q$6:$Q$1005,Cad_cl!AT$5)))</f>
        <v/>
      </c>
      <c r="AU809" s="134" t="str">
        <f>IF(ISERR(IF($C809="","",SUMIFS(Con_ve!$F$6:$F$1005,Con_ve!$C$6:$C$1005,$C809,Con_ve!$I$6:$I$1005,"Fechada",Con_ve!$Q$6:$Q$1005,Cad_cl!AU$5))),"",IF($C809="","",SUMIFS(Con_ve!$F$6:$F$1005,Con_ve!$C$6:$C$1005,$C809,Con_ve!$I$6:$I$1005,"Fechada",Con_ve!$Q$6:$Q$1005,Cad_cl!AU$5)))</f>
        <v/>
      </c>
      <c r="AV809" s="134" t="str">
        <f>IF(ISERR(IF($C809="","",SUMIFS(Con_ve!$F$6:$F$1005,Con_ve!$C$6:$C$1005,$C809,Con_ve!$I$6:$I$1005,"Fechada",Con_ve!$Q$6:$Q$1005,Cad_cl!AV$5))),"",IF($C809="","",SUMIFS(Con_ve!$F$6:$F$1005,Con_ve!$C$6:$C$1005,$C809,Con_ve!$I$6:$I$1005,"Fechada",Con_ve!$Q$6:$Q$1005,Cad_cl!AV$5)))</f>
        <v/>
      </c>
      <c r="AW809" s="134" t="str">
        <f>IF(ISERR(IF($C809="","",SUMIFS(Con_ve!$F$6:$F$1005,Con_ve!$C$6:$C$1005,$C809,Con_ve!$I$6:$I$1005,"Fechada",Con_ve!$Q$6:$Q$1005,Cad_cl!AW$5))),"",IF($C809="","",SUMIFS(Con_ve!$F$6:$F$1005,Con_ve!$C$6:$C$1005,$C809,Con_ve!$I$6:$I$1005,"Fechada",Con_ve!$Q$6:$Q$1005,Cad_cl!AW$5)))</f>
        <v/>
      </c>
      <c r="AX809" s="134" t="str">
        <f>IF(ISERR(IF($C809="","",SUMIFS(Con_ve!$F$6:$F$1005,Con_ve!$C$6:$C$1005,$C809,Con_ve!$I$6:$I$1005,"Fechada",Con_ve!$Q$6:$Q$1005,Cad_cl!AX$5))),"",IF($C809="","",SUMIFS(Con_ve!$F$6:$F$1005,Con_ve!$C$6:$C$1005,$C809,Con_ve!$I$6:$I$1005,"Fechada",Con_ve!$Q$6:$Q$1005,Cad_cl!AX$5)))</f>
        <v/>
      </c>
      <c r="AY809" s="134" t="str">
        <f>IF(ISERR(IF($C809="","",SUMIFS(Con_ve!$F$6:$F$1005,Con_ve!$C$6:$C$1005,$C809,Con_ve!$I$6:$I$1005,"Fechada",Con_ve!$Q$6:$Q$1005,Cad_cl!AY$5))),"",IF($C809="","",SUMIFS(Con_ve!$F$6:$F$1005,Con_ve!$C$6:$C$1005,$C809,Con_ve!$I$6:$I$1005,"Fechada",Con_ve!$Q$6:$Q$1005,Cad_cl!AY$5)))</f>
        <v/>
      </c>
      <c r="AZ809" s="134" t="str">
        <f>IF(ISERR(IF($C809="","",SUMIFS(Con_ve!$F$6:$F$1005,Con_ve!$C$6:$C$1005,$C809,Con_ve!$I$6:$I$1005,"Fechada",Con_ve!$Q$6:$Q$1005,Cad_cl!AZ$5))),"",IF($C809="","",SUMIFS(Con_ve!$F$6:$F$1005,Con_ve!$C$6:$C$1005,$C809,Con_ve!$I$6:$I$1005,"Fechada",Con_ve!$Q$6:$Q$1005,Cad_cl!AZ$5)))</f>
        <v/>
      </c>
      <c r="BA809" s="134" t="str">
        <f>IF(ISERR(IF($C809="","",SUMIFS(Con_ve!$F$6:$F$1005,Con_ve!$C$6:$C$1005,$C809,Con_ve!$I$6:$I$1005,"Fechada",Con_ve!$Q$6:$Q$1005,Cad_cl!BA$5))),"",IF($C809="","",SUMIFS(Con_ve!$F$6:$F$1005,Con_ve!$C$6:$C$1005,$C809,Con_ve!$I$6:$I$1005,"Fechada",Con_ve!$Q$6:$Q$1005,Cad_cl!BA$5)))</f>
        <v/>
      </c>
      <c r="BB809" s="134">
        <f t="shared" si="36"/>
        <v>0</v>
      </c>
      <c r="BD809" s="134" t="str">
        <f>IF(ISERR(IF($C809="","",SUMIFS(Con_ve!$F$6:$F$1005,Con_ve!$C$6:$C$1005,$C809,Con_ve!$I$6:$I$1005,"Em negociação",Con_ve!$Q$6:$Q$1005,Cad_cl!BD$5))),"",IF($C809="","",SUMIFS(Con_ve!$F$6:$F$1005,Con_ve!$C$6:$C$1005,$C809,Con_ve!$I$6:$I$1005,"Em negociação",Con_ve!$Q$6:$Q$1005,Cad_cl!BD$5)))</f>
        <v/>
      </c>
      <c r="BE809" s="134" t="str">
        <f>IF(ISERR(IF($C809="","",SUMIFS(Con_ve!$F$6:$F$1005,Con_ve!$C$6:$C$1005,$C809,Con_ve!$I$6:$I$1005,"Em negociação",Con_ve!$Q$6:$Q$1005,Cad_cl!BE$5))),"",IF($C809="","",SUMIFS(Con_ve!$F$6:$F$1005,Con_ve!$C$6:$C$1005,$C809,Con_ve!$I$6:$I$1005,"Em negociação",Con_ve!$Q$6:$Q$1005,Cad_cl!BE$5)))</f>
        <v/>
      </c>
      <c r="BF809" s="134" t="str">
        <f>IF(ISERR(IF($C809="","",SUMIFS(Con_ve!$F$6:$F$1005,Con_ve!$C$6:$C$1005,$C809,Con_ve!$I$6:$I$1005,"Em negociação",Con_ve!$Q$6:$Q$1005,Cad_cl!BF$5))),"",IF($C809="","",SUMIFS(Con_ve!$F$6:$F$1005,Con_ve!$C$6:$C$1005,$C809,Con_ve!$I$6:$I$1005,"Em negociação",Con_ve!$Q$6:$Q$1005,Cad_cl!BF$5)))</f>
        <v/>
      </c>
      <c r="BG809" s="134" t="str">
        <f>IF(ISERR(IF($C809="","",SUMIFS(Con_ve!$F$6:$F$1005,Con_ve!$C$6:$C$1005,$C809,Con_ve!$I$6:$I$1005,"Em negociação",Con_ve!$Q$6:$Q$1005,Cad_cl!BG$5))),"",IF($C809="","",SUMIFS(Con_ve!$F$6:$F$1005,Con_ve!$C$6:$C$1005,$C809,Con_ve!$I$6:$I$1005,"Em negociação",Con_ve!$Q$6:$Q$1005,Cad_cl!BG$5)))</f>
        <v/>
      </c>
      <c r="BH809" s="134" t="str">
        <f>IF(ISERR(IF($C809="","",SUMIFS(Con_ve!$F$6:$F$1005,Con_ve!$C$6:$C$1005,$C809,Con_ve!$I$6:$I$1005,"Em negociação",Con_ve!$Q$6:$Q$1005,Cad_cl!BH$5))),"",IF($C809="","",SUMIFS(Con_ve!$F$6:$F$1005,Con_ve!$C$6:$C$1005,$C809,Con_ve!$I$6:$I$1005,"Em negociação",Con_ve!$Q$6:$Q$1005,Cad_cl!BH$5)))</f>
        <v/>
      </c>
      <c r="BI809" s="134" t="str">
        <f>IF(ISERR(IF($C809="","",SUMIFS(Con_ve!$F$6:$F$1005,Con_ve!$C$6:$C$1005,$C809,Con_ve!$I$6:$I$1005,"Em negociação",Con_ve!$Q$6:$Q$1005,Cad_cl!BI$5))),"",IF($C809="","",SUMIFS(Con_ve!$F$6:$F$1005,Con_ve!$C$6:$C$1005,$C809,Con_ve!$I$6:$I$1005,"Em negociação",Con_ve!$Q$6:$Q$1005,Cad_cl!BI$5)))</f>
        <v/>
      </c>
      <c r="BJ809" s="134" t="str">
        <f>IF(ISERR(IF($C809="","",SUMIFS(Con_ve!$F$6:$F$1005,Con_ve!$C$6:$C$1005,$C809,Con_ve!$I$6:$I$1005,"Em negociação",Con_ve!$Q$6:$Q$1005,Cad_cl!BJ$5))),"",IF($C809="","",SUMIFS(Con_ve!$F$6:$F$1005,Con_ve!$C$6:$C$1005,$C809,Con_ve!$I$6:$I$1005,"Em negociação",Con_ve!$Q$6:$Q$1005,Cad_cl!BJ$5)))</f>
        <v/>
      </c>
      <c r="BK809" s="134" t="str">
        <f>IF(ISERR(IF($C809="","",SUMIFS(Con_ve!$F$6:$F$1005,Con_ve!$C$6:$C$1005,$C809,Con_ve!$I$6:$I$1005,"Em negociação",Con_ve!$Q$6:$Q$1005,Cad_cl!BK$5))),"",IF($C809="","",SUMIFS(Con_ve!$F$6:$F$1005,Con_ve!$C$6:$C$1005,$C809,Con_ve!$I$6:$I$1005,"Em negociação",Con_ve!$Q$6:$Q$1005,Cad_cl!BK$5)))</f>
        <v/>
      </c>
      <c r="BL809" s="134" t="str">
        <f>IF(ISERR(IF($C809="","",SUMIFS(Con_ve!$F$6:$F$1005,Con_ve!$C$6:$C$1005,$C809,Con_ve!$I$6:$I$1005,"Em negociação",Con_ve!$Q$6:$Q$1005,Cad_cl!BL$5))),"",IF($C809="","",SUMIFS(Con_ve!$F$6:$F$1005,Con_ve!$C$6:$C$1005,$C809,Con_ve!$I$6:$I$1005,"Em negociação",Con_ve!$Q$6:$Q$1005,Cad_cl!BL$5)))</f>
        <v/>
      </c>
      <c r="BM809" s="134" t="str">
        <f>IF(ISERR(IF($C809="","",SUMIFS(Con_ve!$F$6:$F$1005,Con_ve!$C$6:$C$1005,$C809,Con_ve!$I$6:$I$1005,"Em negociação",Con_ve!$Q$6:$Q$1005,Cad_cl!BM$5))),"",IF($C809="","",SUMIFS(Con_ve!$F$6:$F$1005,Con_ve!$C$6:$C$1005,$C809,Con_ve!$I$6:$I$1005,"Em negociação",Con_ve!$Q$6:$Q$1005,Cad_cl!BM$5)))</f>
        <v/>
      </c>
      <c r="BN809" s="134" t="str">
        <f>IF(ISERR(IF($C809="","",SUMIFS(Con_ve!$F$6:$F$1005,Con_ve!$C$6:$C$1005,$C809,Con_ve!$I$6:$I$1005,"Em negociação",Con_ve!$Q$6:$Q$1005,Cad_cl!BN$5))),"",IF($C809="","",SUMIFS(Con_ve!$F$6:$F$1005,Con_ve!$C$6:$C$1005,$C809,Con_ve!$I$6:$I$1005,"Em negociação",Con_ve!$Q$6:$Q$1005,Cad_cl!BN$5)))</f>
        <v/>
      </c>
      <c r="BO809" s="134" t="str">
        <f>IF(ISERR(IF($C809="","",SUMIFS(Con_ve!$F$6:$F$1005,Con_ve!$C$6:$C$1005,$C809,Con_ve!$I$6:$I$1005,"Em negociação",Con_ve!$Q$6:$Q$1005,Cad_cl!BO$5))),"",IF($C809="","",SUMIFS(Con_ve!$F$6:$F$1005,Con_ve!$C$6:$C$1005,$C809,Con_ve!$I$6:$I$1005,"Em negociação",Con_ve!$Q$6:$Q$1005,Cad_cl!BO$5)))</f>
        <v/>
      </c>
      <c r="BP809" s="134">
        <f t="shared" si="37"/>
        <v>0</v>
      </c>
      <c r="BR809" s="125" t="str">
        <f>IF(ISERR(IF(AND($I809=Re_lo!$E$5,BR$5=VLOOKUP(Re_lo!$H$5,Re_lo!$N$5:$O$16,2,0)),AP809,"")),"",IF(AND($I809=Re_lo!$E$5,BR$5=VLOOKUP(Re_lo!$H$5,Re_lo!$N$5:$O$16,2,0)),AP809,""))</f>
        <v/>
      </c>
      <c r="BS809" s="125" t="str">
        <f>IF(ISERR(IF(AND($I809=Re_lo!$E$5,BS$5=VLOOKUP(Re_lo!$H$5,Re_lo!$N$5:$O$16,2,0)),AQ809,"")),"",IF(AND($I809=Re_lo!$E$5,BS$5=VLOOKUP(Re_lo!$H$5,Re_lo!$N$5:$O$16,2,0)),AQ809,""))</f>
        <v/>
      </c>
      <c r="BT809" s="125" t="str">
        <f>IF(ISERR(IF(AND($I809=Re_lo!$E$5,BT$5=VLOOKUP(Re_lo!$H$5,Re_lo!$N$5:$O$16,2,0)),AR809,"")),"",IF(AND($I809=Re_lo!$E$5,BT$5=VLOOKUP(Re_lo!$H$5,Re_lo!$N$5:$O$16,2,0)),AR809,""))</f>
        <v/>
      </c>
      <c r="BU809" s="125" t="str">
        <f>IF(ISERR(IF(AND($I809=Re_lo!$E$5,BU$5=VLOOKUP(Re_lo!$H$5,Re_lo!$N$5:$O$16,2,0)),AS809,"")),"",IF(AND($I809=Re_lo!$E$5,BU$5=VLOOKUP(Re_lo!$H$5,Re_lo!$N$5:$O$16,2,0)),AS809,""))</f>
        <v/>
      </c>
      <c r="BV809" s="125" t="str">
        <f>IF(ISERR(IF(AND($I809=Re_lo!$E$5,BV$5=VLOOKUP(Re_lo!$H$5,Re_lo!$N$5:$O$16,2,0)),AT809,"")),"",IF(AND($I809=Re_lo!$E$5,BV$5=VLOOKUP(Re_lo!$H$5,Re_lo!$N$5:$O$16,2,0)),AT809,""))</f>
        <v/>
      </c>
      <c r="BW809" s="125" t="str">
        <f>IF(ISERR(IF(AND($I809=Re_lo!$E$5,BW$5=VLOOKUP(Re_lo!$H$5,Re_lo!$N$5:$O$16,2,0)),AU809,"")),"",IF(AND($I809=Re_lo!$E$5,BW$5=VLOOKUP(Re_lo!$H$5,Re_lo!$N$5:$O$16,2,0)),AU809,""))</f>
        <v/>
      </c>
      <c r="BX809" s="125" t="str">
        <f>IF(ISERR(IF(AND($I809=Re_lo!$E$5,BX$5=VLOOKUP(Re_lo!$H$5,Re_lo!$N$5:$O$16,2,0)),AV809,"")),"",IF(AND($I809=Re_lo!$E$5,BX$5=VLOOKUP(Re_lo!$H$5,Re_lo!$N$5:$O$16,2,0)),AV809,""))</f>
        <v/>
      </c>
      <c r="BY809" s="125" t="str">
        <f>IF(ISERR(IF(AND($I809=Re_lo!$E$5,BY$5=VLOOKUP(Re_lo!$H$5,Re_lo!$N$5:$O$16,2,0)),AW809,"")),"",IF(AND($I809=Re_lo!$E$5,BY$5=VLOOKUP(Re_lo!$H$5,Re_lo!$N$5:$O$16,2,0)),AW809,""))</f>
        <v/>
      </c>
      <c r="BZ809" s="125" t="str">
        <f>IF(ISERR(IF(AND($I809=Re_lo!$E$5,BZ$5=VLOOKUP(Re_lo!$H$5,Re_lo!$N$5:$O$16,2,0)),AX809,"")),"",IF(AND($I809=Re_lo!$E$5,BZ$5=VLOOKUP(Re_lo!$H$5,Re_lo!$N$5:$O$16,2,0)),AX809,""))</f>
        <v/>
      </c>
      <c r="CA809" s="125" t="str">
        <f>IF(ISERR(IF(AND($I809=Re_lo!$E$5,CA$5=VLOOKUP(Re_lo!$H$5,Re_lo!$N$5:$O$16,2,0)),AY809,"")),"",IF(AND($I809=Re_lo!$E$5,CA$5=VLOOKUP(Re_lo!$H$5,Re_lo!$N$5:$O$16,2,0)),AY809,""))</f>
        <v/>
      </c>
      <c r="CB809" s="125" t="str">
        <f>IF(ISERR(IF(AND($I809=Re_lo!$E$5,CB$5=VLOOKUP(Re_lo!$H$5,Re_lo!$N$5:$O$16,2,0)),AZ809,"")),"",IF(AND($I809=Re_lo!$E$5,CB$5=VLOOKUP(Re_lo!$H$5,Re_lo!$N$5:$O$16,2,0)),AZ809,""))</f>
        <v/>
      </c>
      <c r="CC809" s="125" t="str">
        <f>IF(ISERR(IF(AND($I809=Re_lo!$E$5,CC$5=VLOOKUP(Re_lo!$H$5,Re_lo!$N$5:$O$16,2,0)),BA809,"")),"",IF(AND($I809=Re_lo!$E$5,CC$5=VLOOKUP(Re_lo!$H$5,Re_lo!$N$5:$O$16,2,0)),BA809,""))</f>
        <v/>
      </c>
      <c r="CD809" s="125" t="str">
        <f>IF(ISERR(IF(AND($I809=Re_lo!$E$5,CD$5=VLOOKUP(Re_lo!$H$5,Re_lo!$N$5:$O$16,2,0)),BB809,"")),"",IF(AND($I809=Re_lo!$E$5,CD$5=VLOOKUP(Re_lo!$H$5,Re_lo!$N$5:$O$16,2,0)),BB809,""))</f>
        <v/>
      </c>
      <c r="CF809" s="125" t="str">
        <f>IF($C809="","",COUNTIFS(Con_ve!$C$6:$C$1005,$C809,Con_ve!$Q$6:$Q$1005,Cad_cl!CF$5))</f>
        <v/>
      </c>
      <c r="CG809" s="125" t="str">
        <f>IF($C809="","",COUNTIFS(Con_ve!$C$6:$C$1005,$C809,Con_ve!$Q$6:$Q$1005,Cad_cl!CG$5))</f>
        <v/>
      </c>
      <c r="CH809" s="125" t="str">
        <f>IF($C809="","",COUNTIFS(Con_ve!$C$6:$C$1005,$C809,Con_ve!$Q$6:$Q$1005,Cad_cl!CH$5))</f>
        <v/>
      </c>
      <c r="CI809" s="125" t="str">
        <f>IF($C809="","",COUNTIFS(Con_ve!$C$6:$C$1005,$C809,Con_ve!$Q$6:$Q$1005,Cad_cl!CI$5))</f>
        <v/>
      </c>
      <c r="CJ809" s="125" t="str">
        <f>IF($C809="","",COUNTIFS(Con_ve!$C$6:$C$1005,$C809,Con_ve!$Q$6:$Q$1005,Cad_cl!CJ$5))</f>
        <v/>
      </c>
      <c r="CK809" s="125" t="str">
        <f>IF($C809="","",COUNTIFS(Con_ve!$C$6:$C$1005,$C809,Con_ve!$Q$6:$Q$1005,Cad_cl!CK$5))</f>
        <v/>
      </c>
      <c r="CL809" s="125" t="str">
        <f>IF($C809="","",COUNTIFS(Con_ve!$C$6:$C$1005,$C809,Con_ve!$Q$6:$Q$1005,Cad_cl!CL$5))</f>
        <v/>
      </c>
      <c r="CM809" s="125" t="str">
        <f>IF($C809="","",COUNTIFS(Con_ve!$C$6:$C$1005,$C809,Con_ve!$Q$6:$Q$1005,Cad_cl!CM$5))</f>
        <v/>
      </c>
      <c r="CN809" s="125" t="str">
        <f>IF($C809="","",COUNTIFS(Con_ve!$C$6:$C$1005,$C809,Con_ve!$Q$6:$Q$1005,Cad_cl!CN$5))</f>
        <v/>
      </c>
      <c r="CO809" s="125" t="str">
        <f>IF($C809="","",COUNTIFS(Con_ve!$C$6:$C$1005,$C809,Con_ve!$Q$6:$Q$1005,Cad_cl!CO$5))</f>
        <v/>
      </c>
      <c r="CP809" s="125" t="str">
        <f>IF($C809="","",COUNTIFS(Con_ve!$C$6:$C$1005,$C809,Con_ve!$Q$6:$Q$1005,Cad_cl!CP$5))</f>
        <v/>
      </c>
      <c r="CQ809" s="125" t="str">
        <f>IF($C809="","",COUNTIFS(Con_ve!$C$6:$C$1005,$C809,Con_ve!$Q$6:$Q$1005,Cad_cl!CQ$5))</f>
        <v/>
      </c>
      <c r="CR809" s="125">
        <f t="shared" si="38"/>
        <v>0</v>
      </c>
    </row>
    <row r="810" spans="3:96" ht="30" customHeight="1">
      <c r="C810" s="153"/>
      <c r="D810" s="153"/>
      <c r="E810" s="154"/>
      <c r="F810" s="153"/>
      <c r="G810" s="155"/>
      <c r="H810" s="153"/>
      <c r="I810" s="153"/>
      <c r="J810" s="132" t="s">
        <v>309</v>
      </c>
      <c r="K810" s="133" t="s">
        <v>309</v>
      </c>
      <c r="L810" s="153"/>
      <c r="M810" s="153"/>
      <c r="N810" s="153"/>
      <c r="O810" s="153"/>
      <c r="P810" s="153"/>
      <c r="Q810" s="153"/>
      <c r="AP810" s="134" t="str">
        <f>IF(ISERR(IF($C810="","",SUMIFS(Con_ve!$F$6:$F$1005,Con_ve!$C$6:$C$1005,$C810,Con_ve!$I$6:$I$1005,"Fechada",Con_ve!$Q$6:$Q$1005,Cad_cl!AP$5))),"",IF($C810="","",SUMIFS(Con_ve!$F$6:$F$1005,Con_ve!$C$6:$C$1005,$C810,Con_ve!$I$6:$I$1005,"Fechada",Con_ve!$Q$6:$Q$1005,Cad_cl!AP$5)))</f>
        <v/>
      </c>
      <c r="AQ810" s="134" t="str">
        <f>IF(ISERR(IF($C810="","",SUMIFS(Con_ve!$F$6:$F$1005,Con_ve!$C$6:$C$1005,$C810,Con_ve!$I$6:$I$1005,"Fechada",Con_ve!$Q$6:$Q$1005,Cad_cl!AQ$5))),"",IF($C810="","",SUMIFS(Con_ve!$F$6:$F$1005,Con_ve!$C$6:$C$1005,$C810,Con_ve!$I$6:$I$1005,"Fechada",Con_ve!$Q$6:$Q$1005,Cad_cl!AQ$5)))</f>
        <v/>
      </c>
      <c r="AR810" s="134" t="str">
        <f>IF(ISERR(IF($C810="","",SUMIFS(Con_ve!$F$6:$F$1005,Con_ve!$C$6:$C$1005,$C810,Con_ve!$I$6:$I$1005,"Fechada",Con_ve!$Q$6:$Q$1005,Cad_cl!AR$5))),"",IF($C810="","",SUMIFS(Con_ve!$F$6:$F$1005,Con_ve!$C$6:$C$1005,$C810,Con_ve!$I$6:$I$1005,"Fechada",Con_ve!$Q$6:$Q$1005,Cad_cl!AR$5)))</f>
        <v/>
      </c>
      <c r="AS810" s="134" t="str">
        <f>IF(ISERR(IF($C810="","",SUMIFS(Con_ve!$F$6:$F$1005,Con_ve!$C$6:$C$1005,$C810,Con_ve!$I$6:$I$1005,"Fechada",Con_ve!$Q$6:$Q$1005,Cad_cl!AS$5))),"",IF($C810="","",SUMIFS(Con_ve!$F$6:$F$1005,Con_ve!$C$6:$C$1005,$C810,Con_ve!$I$6:$I$1005,"Fechada",Con_ve!$Q$6:$Q$1005,Cad_cl!AS$5)))</f>
        <v/>
      </c>
      <c r="AT810" s="134" t="str">
        <f>IF(ISERR(IF($C810="","",SUMIFS(Con_ve!$F$6:$F$1005,Con_ve!$C$6:$C$1005,$C810,Con_ve!$I$6:$I$1005,"Fechada",Con_ve!$Q$6:$Q$1005,Cad_cl!AT$5))),"",IF($C810="","",SUMIFS(Con_ve!$F$6:$F$1005,Con_ve!$C$6:$C$1005,$C810,Con_ve!$I$6:$I$1005,"Fechada",Con_ve!$Q$6:$Q$1005,Cad_cl!AT$5)))</f>
        <v/>
      </c>
      <c r="AU810" s="134" t="str">
        <f>IF(ISERR(IF($C810="","",SUMIFS(Con_ve!$F$6:$F$1005,Con_ve!$C$6:$C$1005,$C810,Con_ve!$I$6:$I$1005,"Fechada",Con_ve!$Q$6:$Q$1005,Cad_cl!AU$5))),"",IF($C810="","",SUMIFS(Con_ve!$F$6:$F$1005,Con_ve!$C$6:$C$1005,$C810,Con_ve!$I$6:$I$1005,"Fechada",Con_ve!$Q$6:$Q$1005,Cad_cl!AU$5)))</f>
        <v/>
      </c>
      <c r="AV810" s="134" t="str">
        <f>IF(ISERR(IF($C810="","",SUMIFS(Con_ve!$F$6:$F$1005,Con_ve!$C$6:$C$1005,$C810,Con_ve!$I$6:$I$1005,"Fechada",Con_ve!$Q$6:$Q$1005,Cad_cl!AV$5))),"",IF($C810="","",SUMIFS(Con_ve!$F$6:$F$1005,Con_ve!$C$6:$C$1005,$C810,Con_ve!$I$6:$I$1005,"Fechada",Con_ve!$Q$6:$Q$1005,Cad_cl!AV$5)))</f>
        <v/>
      </c>
      <c r="AW810" s="134" t="str">
        <f>IF(ISERR(IF($C810="","",SUMIFS(Con_ve!$F$6:$F$1005,Con_ve!$C$6:$C$1005,$C810,Con_ve!$I$6:$I$1005,"Fechada",Con_ve!$Q$6:$Q$1005,Cad_cl!AW$5))),"",IF($C810="","",SUMIFS(Con_ve!$F$6:$F$1005,Con_ve!$C$6:$C$1005,$C810,Con_ve!$I$6:$I$1005,"Fechada",Con_ve!$Q$6:$Q$1005,Cad_cl!AW$5)))</f>
        <v/>
      </c>
      <c r="AX810" s="134" t="str">
        <f>IF(ISERR(IF($C810="","",SUMIFS(Con_ve!$F$6:$F$1005,Con_ve!$C$6:$C$1005,$C810,Con_ve!$I$6:$I$1005,"Fechada",Con_ve!$Q$6:$Q$1005,Cad_cl!AX$5))),"",IF($C810="","",SUMIFS(Con_ve!$F$6:$F$1005,Con_ve!$C$6:$C$1005,$C810,Con_ve!$I$6:$I$1005,"Fechada",Con_ve!$Q$6:$Q$1005,Cad_cl!AX$5)))</f>
        <v/>
      </c>
      <c r="AY810" s="134" t="str">
        <f>IF(ISERR(IF($C810="","",SUMIFS(Con_ve!$F$6:$F$1005,Con_ve!$C$6:$C$1005,$C810,Con_ve!$I$6:$I$1005,"Fechada",Con_ve!$Q$6:$Q$1005,Cad_cl!AY$5))),"",IF($C810="","",SUMIFS(Con_ve!$F$6:$F$1005,Con_ve!$C$6:$C$1005,$C810,Con_ve!$I$6:$I$1005,"Fechada",Con_ve!$Q$6:$Q$1005,Cad_cl!AY$5)))</f>
        <v/>
      </c>
      <c r="AZ810" s="134" t="str">
        <f>IF(ISERR(IF($C810="","",SUMIFS(Con_ve!$F$6:$F$1005,Con_ve!$C$6:$C$1005,$C810,Con_ve!$I$6:$I$1005,"Fechada",Con_ve!$Q$6:$Q$1005,Cad_cl!AZ$5))),"",IF($C810="","",SUMIFS(Con_ve!$F$6:$F$1005,Con_ve!$C$6:$C$1005,$C810,Con_ve!$I$6:$I$1005,"Fechada",Con_ve!$Q$6:$Q$1005,Cad_cl!AZ$5)))</f>
        <v/>
      </c>
      <c r="BA810" s="134" t="str">
        <f>IF(ISERR(IF($C810="","",SUMIFS(Con_ve!$F$6:$F$1005,Con_ve!$C$6:$C$1005,$C810,Con_ve!$I$6:$I$1005,"Fechada",Con_ve!$Q$6:$Q$1005,Cad_cl!BA$5))),"",IF($C810="","",SUMIFS(Con_ve!$F$6:$F$1005,Con_ve!$C$6:$C$1005,$C810,Con_ve!$I$6:$I$1005,"Fechada",Con_ve!$Q$6:$Q$1005,Cad_cl!BA$5)))</f>
        <v/>
      </c>
      <c r="BB810" s="134">
        <f t="shared" si="36"/>
        <v>0</v>
      </c>
      <c r="BD810" s="134" t="str">
        <f>IF(ISERR(IF($C810="","",SUMIFS(Con_ve!$F$6:$F$1005,Con_ve!$C$6:$C$1005,$C810,Con_ve!$I$6:$I$1005,"Em negociação",Con_ve!$Q$6:$Q$1005,Cad_cl!BD$5))),"",IF($C810="","",SUMIFS(Con_ve!$F$6:$F$1005,Con_ve!$C$6:$C$1005,$C810,Con_ve!$I$6:$I$1005,"Em negociação",Con_ve!$Q$6:$Q$1005,Cad_cl!BD$5)))</f>
        <v/>
      </c>
      <c r="BE810" s="134" t="str">
        <f>IF(ISERR(IF($C810="","",SUMIFS(Con_ve!$F$6:$F$1005,Con_ve!$C$6:$C$1005,$C810,Con_ve!$I$6:$I$1005,"Em negociação",Con_ve!$Q$6:$Q$1005,Cad_cl!BE$5))),"",IF($C810="","",SUMIFS(Con_ve!$F$6:$F$1005,Con_ve!$C$6:$C$1005,$C810,Con_ve!$I$6:$I$1005,"Em negociação",Con_ve!$Q$6:$Q$1005,Cad_cl!BE$5)))</f>
        <v/>
      </c>
      <c r="BF810" s="134" t="str">
        <f>IF(ISERR(IF($C810="","",SUMIFS(Con_ve!$F$6:$F$1005,Con_ve!$C$6:$C$1005,$C810,Con_ve!$I$6:$I$1005,"Em negociação",Con_ve!$Q$6:$Q$1005,Cad_cl!BF$5))),"",IF($C810="","",SUMIFS(Con_ve!$F$6:$F$1005,Con_ve!$C$6:$C$1005,$C810,Con_ve!$I$6:$I$1005,"Em negociação",Con_ve!$Q$6:$Q$1005,Cad_cl!BF$5)))</f>
        <v/>
      </c>
      <c r="BG810" s="134" t="str">
        <f>IF(ISERR(IF($C810="","",SUMIFS(Con_ve!$F$6:$F$1005,Con_ve!$C$6:$C$1005,$C810,Con_ve!$I$6:$I$1005,"Em negociação",Con_ve!$Q$6:$Q$1005,Cad_cl!BG$5))),"",IF($C810="","",SUMIFS(Con_ve!$F$6:$F$1005,Con_ve!$C$6:$C$1005,$C810,Con_ve!$I$6:$I$1005,"Em negociação",Con_ve!$Q$6:$Q$1005,Cad_cl!BG$5)))</f>
        <v/>
      </c>
      <c r="BH810" s="134" t="str">
        <f>IF(ISERR(IF($C810="","",SUMIFS(Con_ve!$F$6:$F$1005,Con_ve!$C$6:$C$1005,$C810,Con_ve!$I$6:$I$1005,"Em negociação",Con_ve!$Q$6:$Q$1005,Cad_cl!BH$5))),"",IF($C810="","",SUMIFS(Con_ve!$F$6:$F$1005,Con_ve!$C$6:$C$1005,$C810,Con_ve!$I$6:$I$1005,"Em negociação",Con_ve!$Q$6:$Q$1005,Cad_cl!BH$5)))</f>
        <v/>
      </c>
      <c r="BI810" s="134" t="str">
        <f>IF(ISERR(IF($C810="","",SUMIFS(Con_ve!$F$6:$F$1005,Con_ve!$C$6:$C$1005,$C810,Con_ve!$I$6:$I$1005,"Em negociação",Con_ve!$Q$6:$Q$1005,Cad_cl!BI$5))),"",IF($C810="","",SUMIFS(Con_ve!$F$6:$F$1005,Con_ve!$C$6:$C$1005,$C810,Con_ve!$I$6:$I$1005,"Em negociação",Con_ve!$Q$6:$Q$1005,Cad_cl!BI$5)))</f>
        <v/>
      </c>
      <c r="BJ810" s="134" t="str">
        <f>IF(ISERR(IF($C810="","",SUMIFS(Con_ve!$F$6:$F$1005,Con_ve!$C$6:$C$1005,$C810,Con_ve!$I$6:$I$1005,"Em negociação",Con_ve!$Q$6:$Q$1005,Cad_cl!BJ$5))),"",IF($C810="","",SUMIFS(Con_ve!$F$6:$F$1005,Con_ve!$C$6:$C$1005,$C810,Con_ve!$I$6:$I$1005,"Em negociação",Con_ve!$Q$6:$Q$1005,Cad_cl!BJ$5)))</f>
        <v/>
      </c>
      <c r="BK810" s="134" t="str">
        <f>IF(ISERR(IF($C810="","",SUMIFS(Con_ve!$F$6:$F$1005,Con_ve!$C$6:$C$1005,$C810,Con_ve!$I$6:$I$1005,"Em negociação",Con_ve!$Q$6:$Q$1005,Cad_cl!BK$5))),"",IF($C810="","",SUMIFS(Con_ve!$F$6:$F$1005,Con_ve!$C$6:$C$1005,$C810,Con_ve!$I$6:$I$1005,"Em negociação",Con_ve!$Q$6:$Q$1005,Cad_cl!BK$5)))</f>
        <v/>
      </c>
      <c r="BL810" s="134" t="str">
        <f>IF(ISERR(IF($C810="","",SUMIFS(Con_ve!$F$6:$F$1005,Con_ve!$C$6:$C$1005,$C810,Con_ve!$I$6:$I$1005,"Em negociação",Con_ve!$Q$6:$Q$1005,Cad_cl!BL$5))),"",IF($C810="","",SUMIFS(Con_ve!$F$6:$F$1005,Con_ve!$C$6:$C$1005,$C810,Con_ve!$I$6:$I$1005,"Em negociação",Con_ve!$Q$6:$Q$1005,Cad_cl!BL$5)))</f>
        <v/>
      </c>
      <c r="BM810" s="134" t="str">
        <f>IF(ISERR(IF($C810="","",SUMIFS(Con_ve!$F$6:$F$1005,Con_ve!$C$6:$C$1005,$C810,Con_ve!$I$6:$I$1005,"Em negociação",Con_ve!$Q$6:$Q$1005,Cad_cl!BM$5))),"",IF($C810="","",SUMIFS(Con_ve!$F$6:$F$1005,Con_ve!$C$6:$C$1005,$C810,Con_ve!$I$6:$I$1005,"Em negociação",Con_ve!$Q$6:$Q$1005,Cad_cl!BM$5)))</f>
        <v/>
      </c>
      <c r="BN810" s="134" t="str">
        <f>IF(ISERR(IF($C810="","",SUMIFS(Con_ve!$F$6:$F$1005,Con_ve!$C$6:$C$1005,$C810,Con_ve!$I$6:$I$1005,"Em negociação",Con_ve!$Q$6:$Q$1005,Cad_cl!BN$5))),"",IF($C810="","",SUMIFS(Con_ve!$F$6:$F$1005,Con_ve!$C$6:$C$1005,$C810,Con_ve!$I$6:$I$1005,"Em negociação",Con_ve!$Q$6:$Q$1005,Cad_cl!BN$5)))</f>
        <v/>
      </c>
      <c r="BO810" s="134" t="str">
        <f>IF(ISERR(IF($C810="","",SUMIFS(Con_ve!$F$6:$F$1005,Con_ve!$C$6:$C$1005,$C810,Con_ve!$I$6:$I$1005,"Em negociação",Con_ve!$Q$6:$Q$1005,Cad_cl!BO$5))),"",IF($C810="","",SUMIFS(Con_ve!$F$6:$F$1005,Con_ve!$C$6:$C$1005,$C810,Con_ve!$I$6:$I$1005,"Em negociação",Con_ve!$Q$6:$Q$1005,Cad_cl!BO$5)))</f>
        <v/>
      </c>
      <c r="BP810" s="134">
        <f t="shared" si="37"/>
        <v>0</v>
      </c>
      <c r="BR810" s="125" t="str">
        <f>IF(ISERR(IF(AND($I810=Re_lo!$E$5,BR$5=VLOOKUP(Re_lo!$H$5,Re_lo!$N$5:$O$16,2,0)),AP810,"")),"",IF(AND($I810=Re_lo!$E$5,BR$5=VLOOKUP(Re_lo!$H$5,Re_lo!$N$5:$O$16,2,0)),AP810,""))</f>
        <v/>
      </c>
      <c r="BS810" s="125" t="str">
        <f>IF(ISERR(IF(AND($I810=Re_lo!$E$5,BS$5=VLOOKUP(Re_lo!$H$5,Re_lo!$N$5:$O$16,2,0)),AQ810,"")),"",IF(AND($I810=Re_lo!$E$5,BS$5=VLOOKUP(Re_lo!$H$5,Re_lo!$N$5:$O$16,2,0)),AQ810,""))</f>
        <v/>
      </c>
      <c r="BT810" s="125" t="str">
        <f>IF(ISERR(IF(AND($I810=Re_lo!$E$5,BT$5=VLOOKUP(Re_lo!$H$5,Re_lo!$N$5:$O$16,2,0)),AR810,"")),"",IF(AND($I810=Re_lo!$E$5,BT$5=VLOOKUP(Re_lo!$H$5,Re_lo!$N$5:$O$16,2,0)),AR810,""))</f>
        <v/>
      </c>
      <c r="BU810" s="125" t="str">
        <f>IF(ISERR(IF(AND($I810=Re_lo!$E$5,BU$5=VLOOKUP(Re_lo!$H$5,Re_lo!$N$5:$O$16,2,0)),AS810,"")),"",IF(AND($I810=Re_lo!$E$5,BU$5=VLOOKUP(Re_lo!$H$5,Re_lo!$N$5:$O$16,2,0)),AS810,""))</f>
        <v/>
      </c>
      <c r="BV810" s="125" t="str">
        <f>IF(ISERR(IF(AND($I810=Re_lo!$E$5,BV$5=VLOOKUP(Re_lo!$H$5,Re_lo!$N$5:$O$16,2,0)),AT810,"")),"",IF(AND($I810=Re_lo!$E$5,BV$5=VLOOKUP(Re_lo!$H$5,Re_lo!$N$5:$O$16,2,0)),AT810,""))</f>
        <v/>
      </c>
      <c r="BW810" s="125" t="str">
        <f>IF(ISERR(IF(AND($I810=Re_lo!$E$5,BW$5=VLOOKUP(Re_lo!$H$5,Re_lo!$N$5:$O$16,2,0)),AU810,"")),"",IF(AND($I810=Re_lo!$E$5,BW$5=VLOOKUP(Re_lo!$H$5,Re_lo!$N$5:$O$16,2,0)),AU810,""))</f>
        <v/>
      </c>
      <c r="BX810" s="125" t="str">
        <f>IF(ISERR(IF(AND($I810=Re_lo!$E$5,BX$5=VLOOKUP(Re_lo!$H$5,Re_lo!$N$5:$O$16,2,0)),AV810,"")),"",IF(AND($I810=Re_lo!$E$5,BX$5=VLOOKUP(Re_lo!$H$5,Re_lo!$N$5:$O$16,2,0)),AV810,""))</f>
        <v/>
      </c>
      <c r="BY810" s="125" t="str">
        <f>IF(ISERR(IF(AND($I810=Re_lo!$E$5,BY$5=VLOOKUP(Re_lo!$H$5,Re_lo!$N$5:$O$16,2,0)),AW810,"")),"",IF(AND($I810=Re_lo!$E$5,BY$5=VLOOKUP(Re_lo!$H$5,Re_lo!$N$5:$O$16,2,0)),AW810,""))</f>
        <v/>
      </c>
      <c r="BZ810" s="125" t="str">
        <f>IF(ISERR(IF(AND($I810=Re_lo!$E$5,BZ$5=VLOOKUP(Re_lo!$H$5,Re_lo!$N$5:$O$16,2,0)),AX810,"")),"",IF(AND($I810=Re_lo!$E$5,BZ$5=VLOOKUP(Re_lo!$H$5,Re_lo!$N$5:$O$16,2,0)),AX810,""))</f>
        <v/>
      </c>
      <c r="CA810" s="125" t="str">
        <f>IF(ISERR(IF(AND($I810=Re_lo!$E$5,CA$5=VLOOKUP(Re_lo!$H$5,Re_lo!$N$5:$O$16,2,0)),AY810,"")),"",IF(AND($I810=Re_lo!$E$5,CA$5=VLOOKUP(Re_lo!$H$5,Re_lo!$N$5:$O$16,2,0)),AY810,""))</f>
        <v/>
      </c>
      <c r="CB810" s="125" t="str">
        <f>IF(ISERR(IF(AND($I810=Re_lo!$E$5,CB$5=VLOOKUP(Re_lo!$H$5,Re_lo!$N$5:$O$16,2,0)),AZ810,"")),"",IF(AND($I810=Re_lo!$E$5,CB$5=VLOOKUP(Re_lo!$H$5,Re_lo!$N$5:$O$16,2,0)),AZ810,""))</f>
        <v/>
      </c>
      <c r="CC810" s="125" t="str">
        <f>IF(ISERR(IF(AND($I810=Re_lo!$E$5,CC$5=VLOOKUP(Re_lo!$H$5,Re_lo!$N$5:$O$16,2,0)),BA810,"")),"",IF(AND($I810=Re_lo!$E$5,CC$5=VLOOKUP(Re_lo!$H$5,Re_lo!$N$5:$O$16,2,0)),BA810,""))</f>
        <v/>
      </c>
      <c r="CD810" s="125" t="str">
        <f>IF(ISERR(IF(AND($I810=Re_lo!$E$5,CD$5=VLOOKUP(Re_lo!$H$5,Re_lo!$N$5:$O$16,2,0)),BB810,"")),"",IF(AND($I810=Re_lo!$E$5,CD$5=VLOOKUP(Re_lo!$H$5,Re_lo!$N$5:$O$16,2,0)),BB810,""))</f>
        <v/>
      </c>
      <c r="CF810" s="125" t="str">
        <f>IF($C810="","",COUNTIFS(Con_ve!$C$6:$C$1005,$C810,Con_ve!$Q$6:$Q$1005,Cad_cl!CF$5))</f>
        <v/>
      </c>
      <c r="CG810" s="125" t="str">
        <f>IF($C810="","",COUNTIFS(Con_ve!$C$6:$C$1005,$C810,Con_ve!$Q$6:$Q$1005,Cad_cl!CG$5))</f>
        <v/>
      </c>
      <c r="CH810" s="125" t="str">
        <f>IF($C810="","",COUNTIFS(Con_ve!$C$6:$C$1005,$C810,Con_ve!$Q$6:$Q$1005,Cad_cl!CH$5))</f>
        <v/>
      </c>
      <c r="CI810" s="125" t="str">
        <f>IF($C810="","",COUNTIFS(Con_ve!$C$6:$C$1005,$C810,Con_ve!$Q$6:$Q$1005,Cad_cl!CI$5))</f>
        <v/>
      </c>
      <c r="CJ810" s="125" t="str">
        <f>IF($C810="","",COUNTIFS(Con_ve!$C$6:$C$1005,$C810,Con_ve!$Q$6:$Q$1005,Cad_cl!CJ$5))</f>
        <v/>
      </c>
      <c r="CK810" s="125" t="str">
        <f>IF($C810="","",COUNTIFS(Con_ve!$C$6:$C$1005,$C810,Con_ve!$Q$6:$Q$1005,Cad_cl!CK$5))</f>
        <v/>
      </c>
      <c r="CL810" s="125" t="str">
        <f>IF($C810="","",COUNTIFS(Con_ve!$C$6:$C$1005,$C810,Con_ve!$Q$6:$Q$1005,Cad_cl!CL$5))</f>
        <v/>
      </c>
      <c r="CM810" s="125" t="str">
        <f>IF($C810="","",COUNTIFS(Con_ve!$C$6:$C$1005,$C810,Con_ve!$Q$6:$Q$1005,Cad_cl!CM$5))</f>
        <v/>
      </c>
      <c r="CN810" s="125" t="str">
        <f>IF($C810="","",COUNTIFS(Con_ve!$C$6:$C$1005,$C810,Con_ve!$Q$6:$Q$1005,Cad_cl!CN$5))</f>
        <v/>
      </c>
      <c r="CO810" s="125" t="str">
        <f>IF($C810="","",COUNTIFS(Con_ve!$C$6:$C$1005,$C810,Con_ve!$Q$6:$Q$1005,Cad_cl!CO$5))</f>
        <v/>
      </c>
      <c r="CP810" s="125" t="str">
        <f>IF($C810="","",COUNTIFS(Con_ve!$C$6:$C$1005,$C810,Con_ve!$Q$6:$Q$1005,Cad_cl!CP$5))</f>
        <v/>
      </c>
      <c r="CQ810" s="125" t="str">
        <f>IF($C810="","",COUNTIFS(Con_ve!$C$6:$C$1005,$C810,Con_ve!$Q$6:$Q$1005,Cad_cl!CQ$5))</f>
        <v/>
      </c>
      <c r="CR810" s="125">
        <f t="shared" si="38"/>
        <v>0</v>
      </c>
    </row>
    <row r="811" spans="3:96" ht="30" customHeight="1">
      <c r="C811" s="153"/>
      <c r="D811" s="153"/>
      <c r="E811" s="154"/>
      <c r="F811" s="153"/>
      <c r="G811" s="155"/>
      <c r="H811" s="153"/>
      <c r="I811" s="153"/>
      <c r="J811" s="132" t="s">
        <v>309</v>
      </c>
      <c r="K811" s="133" t="s">
        <v>309</v>
      </c>
      <c r="L811" s="153"/>
      <c r="M811" s="153"/>
      <c r="N811" s="153"/>
      <c r="O811" s="153"/>
      <c r="P811" s="153"/>
      <c r="Q811" s="153"/>
      <c r="AP811" s="134" t="str">
        <f>IF(ISERR(IF($C811="","",SUMIFS(Con_ve!$F$6:$F$1005,Con_ve!$C$6:$C$1005,$C811,Con_ve!$I$6:$I$1005,"Fechada",Con_ve!$Q$6:$Q$1005,Cad_cl!AP$5))),"",IF($C811="","",SUMIFS(Con_ve!$F$6:$F$1005,Con_ve!$C$6:$C$1005,$C811,Con_ve!$I$6:$I$1005,"Fechada",Con_ve!$Q$6:$Q$1005,Cad_cl!AP$5)))</f>
        <v/>
      </c>
      <c r="AQ811" s="134" t="str">
        <f>IF(ISERR(IF($C811="","",SUMIFS(Con_ve!$F$6:$F$1005,Con_ve!$C$6:$C$1005,$C811,Con_ve!$I$6:$I$1005,"Fechada",Con_ve!$Q$6:$Q$1005,Cad_cl!AQ$5))),"",IF($C811="","",SUMIFS(Con_ve!$F$6:$F$1005,Con_ve!$C$6:$C$1005,$C811,Con_ve!$I$6:$I$1005,"Fechada",Con_ve!$Q$6:$Q$1005,Cad_cl!AQ$5)))</f>
        <v/>
      </c>
      <c r="AR811" s="134" t="str">
        <f>IF(ISERR(IF($C811="","",SUMIFS(Con_ve!$F$6:$F$1005,Con_ve!$C$6:$C$1005,$C811,Con_ve!$I$6:$I$1005,"Fechada",Con_ve!$Q$6:$Q$1005,Cad_cl!AR$5))),"",IF($C811="","",SUMIFS(Con_ve!$F$6:$F$1005,Con_ve!$C$6:$C$1005,$C811,Con_ve!$I$6:$I$1005,"Fechada",Con_ve!$Q$6:$Q$1005,Cad_cl!AR$5)))</f>
        <v/>
      </c>
      <c r="AS811" s="134" t="str">
        <f>IF(ISERR(IF($C811="","",SUMIFS(Con_ve!$F$6:$F$1005,Con_ve!$C$6:$C$1005,$C811,Con_ve!$I$6:$I$1005,"Fechada",Con_ve!$Q$6:$Q$1005,Cad_cl!AS$5))),"",IF($C811="","",SUMIFS(Con_ve!$F$6:$F$1005,Con_ve!$C$6:$C$1005,$C811,Con_ve!$I$6:$I$1005,"Fechada",Con_ve!$Q$6:$Q$1005,Cad_cl!AS$5)))</f>
        <v/>
      </c>
      <c r="AT811" s="134" t="str">
        <f>IF(ISERR(IF($C811="","",SUMIFS(Con_ve!$F$6:$F$1005,Con_ve!$C$6:$C$1005,$C811,Con_ve!$I$6:$I$1005,"Fechada",Con_ve!$Q$6:$Q$1005,Cad_cl!AT$5))),"",IF($C811="","",SUMIFS(Con_ve!$F$6:$F$1005,Con_ve!$C$6:$C$1005,$C811,Con_ve!$I$6:$I$1005,"Fechada",Con_ve!$Q$6:$Q$1005,Cad_cl!AT$5)))</f>
        <v/>
      </c>
      <c r="AU811" s="134" t="str">
        <f>IF(ISERR(IF($C811="","",SUMIFS(Con_ve!$F$6:$F$1005,Con_ve!$C$6:$C$1005,$C811,Con_ve!$I$6:$I$1005,"Fechada",Con_ve!$Q$6:$Q$1005,Cad_cl!AU$5))),"",IF($C811="","",SUMIFS(Con_ve!$F$6:$F$1005,Con_ve!$C$6:$C$1005,$C811,Con_ve!$I$6:$I$1005,"Fechada",Con_ve!$Q$6:$Q$1005,Cad_cl!AU$5)))</f>
        <v/>
      </c>
      <c r="AV811" s="134" t="str">
        <f>IF(ISERR(IF($C811="","",SUMIFS(Con_ve!$F$6:$F$1005,Con_ve!$C$6:$C$1005,$C811,Con_ve!$I$6:$I$1005,"Fechada",Con_ve!$Q$6:$Q$1005,Cad_cl!AV$5))),"",IF($C811="","",SUMIFS(Con_ve!$F$6:$F$1005,Con_ve!$C$6:$C$1005,$C811,Con_ve!$I$6:$I$1005,"Fechada",Con_ve!$Q$6:$Q$1005,Cad_cl!AV$5)))</f>
        <v/>
      </c>
      <c r="AW811" s="134" t="str">
        <f>IF(ISERR(IF($C811="","",SUMIFS(Con_ve!$F$6:$F$1005,Con_ve!$C$6:$C$1005,$C811,Con_ve!$I$6:$I$1005,"Fechada",Con_ve!$Q$6:$Q$1005,Cad_cl!AW$5))),"",IF($C811="","",SUMIFS(Con_ve!$F$6:$F$1005,Con_ve!$C$6:$C$1005,$C811,Con_ve!$I$6:$I$1005,"Fechada",Con_ve!$Q$6:$Q$1005,Cad_cl!AW$5)))</f>
        <v/>
      </c>
      <c r="AX811" s="134" t="str">
        <f>IF(ISERR(IF($C811="","",SUMIFS(Con_ve!$F$6:$F$1005,Con_ve!$C$6:$C$1005,$C811,Con_ve!$I$6:$I$1005,"Fechada",Con_ve!$Q$6:$Q$1005,Cad_cl!AX$5))),"",IF($C811="","",SUMIFS(Con_ve!$F$6:$F$1005,Con_ve!$C$6:$C$1005,$C811,Con_ve!$I$6:$I$1005,"Fechada",Con_ve!$Q$6:$Q$1005,Cad_cl!AX$5)))</f>
        <v/>
      </c>
      <c r="AY811" s="134" t="str">
        <f>IF(ISERR(IF($C811="","",SUMIFS(Con_ve!$F$6:$F$1005,Con_ve!$C$6:$C$1005,$C811,Con_ve!$I$6:$I$1005,"Fechada",Con_ve!$Q$6:$Q$1005,Cad_cl!AY$5))),"",IF($C811="","",SUMIFS(Con_ve!$F$6:$F$1005,Con_ve!$C$6:$C$1005,$C811,Con_ve!$I$6:$I$1005,"Fechada",Con_ve!$Q$6:$Q$1005,Cad_cl!AY$5)))</f>
        <v/>
      </c>
      <c r="AZ811" s="134" t="str">
        <f>IF(ISERR(IF($C811="","",SUMIFS(Con_ve!$F$6:$F$1005,Con_ve!$C$6:$C$1005,$C811,Con_ve!$I$6:$I$1005,"Fechada",Con_ve!$Q$6:$Q$1005,Cad_cl!AZ$5))),"",IF($C811="","",SUMIFS(Con_ve!$F$6:$F$1005,Con_ve!$C$6:$C$1005,$C811,Con_ve!$I$6:$I$1005,"Fechada",Con_ve!$Q$6:$Q$1005,Cad_cl!AZ$5)))</f>
        <v/>
      </c>
      <c r="BA811" s="134" t="str">
        <f>IF(ISERR(IF($C811="","",SUMIFS(Con_ve!$F$6:$F$1005,Con_ve!$C$6:$C$1005,$C811,Con_ve!$I$6:$I$1005,"Fechada",Con_ve!$Q$6:$Q$1005,Cad_cl!BA$5))),"",IF($C811="","",SUMIFS(Con_ve!$F$6:$F$1005,Con_ve!$C$6:$C$1005,$C811,Con_ve!$I$6:$I$1005,"Fechada",Con_ve!$Q$6:$Q$1005,Cad_cl!BA$5)))</f>
        <v/>
      </c>
      <c r="BB811" s="134">
        <f t="shared" si="36"/>
        <v>0</v>
      </c>
      <c r="BD811" s="134" t="str">
        <f>IF(ISERR(IF($C811="","",SUMIFS(Con_ve!$F$6:$F$1005,Con_ve!$C$6:$C$1005,$C811,Con_ve!$I$6:$I$1005,"Em negociação",Con_ve!$Q$6:$Q$1005,Cad_cl!BD$5))),"",IF($C811="","",SUMIFS(Con_ve!$F$6:$F$1005,Con_ve!$C$6:$C$1005,$C811,Con_ve!$I$6:$I$1005,"Em negociação",Con_ve!$Q$6:$Q$1005,Cad_cl!BD$5)))</f>
        <v/>
      </c>
      <c r="BE811" s="134" t="str">
        <f>IF(ISERR(IF($C811="","",SUMIFS(Con_ve!$F$6:$F$1005,Con_ve!$C$6:$C$1005,$C811,Con_ve!$I$6:$I$1005,"Em negociação",Con_ve!$Q$6:$Q$1005,Cad_cl!BE$5))),"",IF($C811="","",SUMIFS(Con_ve!$F$6:$F$1005,Con_ve!$C$6:$C$1005,$C811,Con_ve!$I$6:$I$1005,"Em negociação",Con_ve!$Q$6:$Q$1005,Cad_cl!BE$5)))</f>
        <v/>
      </c>
      <c r="BF811" s="134" t="str">
        <f>IF(ISERR(IF($C811="","",SUMIFS(Con_ve!$F$6:$F$1005,Con_ve!$C$6:$C$1005,$C811,Con_ve!$I$6:$I$1005,"Em negociação",Con_ve!$Q$6:$Q$1005,Cad_cl!BF$5))),"",IF($C811="","",SUMIFS(Con_ve!$F$6:$F$1005,Con_ve!$C$6:$C$1005,$C811,Con_ve!$I$6:$I$1005,"Em negociação",Con_ve!$Q$6:$Q$1005,Cad_cl!BF$5)))</f>
        <v/>
      </c>
      <c r="BG811" s="134" t="str">
        <f>IF(ISERR(IF($C811="","",SUMIFS(Con_ve!$F$6:$F$1005,Con_ve!$C$6:$C$1005,$C811,Con_ve!$I$6:$I$1005,"Em negociação",Con_ve!$Q$6:$Q$1005,Cad_cl!BG$5))),"",IF($C811="","",SUMIFS(Con_ve!$F$6:$F$1005,Con_ve!$C$6:$C$1005,$C811,Con_ve!$I$6:$I$1005,"Em negociação",Con_ve!$Q$6:$Q$1005,Cad_cl!BG$5)))</f>
        <v/>
      </c>
      <c r="BH811" s="134" t="str">
        <f>IF(ISERR(IF($C811="","",SUMIFS(Con_ve!$F$6:$F$1005,Con_ve!$C$6:$C$1005,$C811,Con_ve!$I$6:$I$1005,"Em negociação",Con_ve!$Q$6:$Q$1005,Cad_cl!BH$5))),"",IF($C811="","",SUMIFS(Con_ve!$F$6:$F$1005,Con_ve!$C$6:$C$1005,$C811,Con_ve!$I$6:$I$1005,"Em negociação",Con_ve!$Q$6:$Q$1005,Cad_cl!BH$5)))</f>
        <v/>
      </c>
      <c r="BI811" s="134" t="str">
        <f>IF(ISERR(IF($C811="","",SUMIFS(Con_ve!$F$6:$F$1005,Con_ve!$C$6:$C$1005,$C811,Con_ve!$I$6:$I$1005,"Em negociação",Con_ve!$Q$6:$Q$1005,Cad_cl!BI$5))),"",IF($C811="","",SUMIFS(Con_ve!$F$6:$F$1005,Con_ve!$C$6:$C$1005,$C811,Con_ve!$I$6:$I$1005,"Em negociação",Con_ve!$Q$6:$Q$1005,Cad_cl!BI$5)))</f>
        <v/>
      </c>
      <c r="BJ811" s="134" t="str">
        <f>IF(ISERR(IF($C811="","",SUMIFS(Con_ve!$F$6:$F$1005,Con_ve!$C$6:$C$1005,$C811,Con_ve!$I$6:$I$1005,"Em negociação",Con_ve!$Q$6:$Q$1005,Cad_cl!BJ$5))),"",IF($C811="","",SUMIFS(Con_ve!$F$6:$F$1005,Con_ve!$C$6:$C$1005,$C811,Con_ve!$I$6:$I$1005,"Em negociação",Con_ve!$Q$6:$Q$1005,Cad_cl!BJ$5)))</f>
        <v/>
      </c>
      <c r="BK811" s="134" t="str">
        <f>IF(ISERR(IF($C811="","",SUMIFS(Con_ve!$F$6:$F$1005,Con_ve!$C$6:$C$1005,$C811,Con_ve!$I$6:$I$1005,"Em negociação",Con_ve!$Q$6:$Q$1005,Cad_cl!BK$5))),"",IF($C811="","",SUMIFS(Con_ve!$F$6:$F$1005,Con_ve!$C$6:$C$1005,$C811,Con_ve!$I$6:$I$1005,"Em negociação",Con_ve!$Q$6:$Q$1005,Cad_cl!BK$5)))</f>
        <v/>
      </c>
      <c r="BL811" s="134" t="str">
        <f>IF(ISERR(IF($C811="","",SUMIFS(Con_ve!$F$6:$F$1005,Con_ve!$C$6:$C$1005,$C811,Con_ve!$I$6:$I$1005,"Em negociação",Con_ve!$Q$6:$Q$1005,Cad_cl!BL$5))),"",IF($C811="","",SUMIFS(Con_ve!$F$6:$F$1005,Con_ve!$C$6:$C$1005,$C811,Con_ve!$I$6:$I$1005,"Em negociação",Con_ve!$Q$6:$Q$1005,Cad_cl!BL$5)))</f>
        <v/>
      </c>
      <c r="BM811" s="134" t="str">
        <f>IF(ISERR(IF($C811="","",SUMIFS(Con_ve!$F$6:$F$1005,Con_ve!$C$6:$C$1005,$C811,Con_ve!$I$6:$I$1005,"Em negociação",Con_ve!$Q$6:$Q$1005,Cad_cl!BM$5))),"",IF($C811="","",SUMIFS(Con_ve!$F$6:$F$1005,Con_ve!$C$6:$C$1005,$C811,Con_ve!$I$6:$I$1005,"Em negociação",Con_ve!$Q$6:$Q$1005,Cad_cl!BM$5)))</f>
        <v/>
      </c>
      <c r="BN811" s="134" t="str">
        <f>IF(ISERR(IF($C811="","",SUMIFS(Con_ve!$F$6:$F$1005,Con_ve!$C$6:$C$1005,$C811,Con_ve!$I$6:$I$1005,"Em negociação",Con_ve!$Q$6:$Q$1005,Cad_cl!BN$5))),"",IF($C811="","",SUMIFS(Con_ve!$F$6:$F$1005,Con_ve!$C$6:$C$1005,$C811,Con_ve!$I$6:$I$1005,"Em negociação",Con_ve!$Q$6:$Q$1005,Cad_cl!BN$5)))</f>
        <v/>
      </c>
      <c r="BO811" s="134" t="str">
        <f>IF(ISERR(IF($C811="","",SUMIFS(Con_ve!$F$6:$F$1005,Con_ve!$C$6:$C$1005,$C811,Con_ve!$I$6:$I$1005,"Em negociação",Con_ve!$Q$6:$Q$1005,Cad_cl!BO$5))),"",IF($C811="","",SUMIFS(Con_ve!$F$6:$F$1005,Con_ve!$C$6:$C$1005,$C811,Con_ve!$I$6:$I$1005,"Em negociação",Con_ve!$Q$6:$Q$1005,Cad_cl!BO$5)))</f>
        <v/>
      </c>
      <c r="BP811" s="134">
        <f t="shared" si="37"/>
        <v>0</v>
      </c>
      <c r="BR811" s="125" t="str">
        <f>IF(ISERR(IF(AND($I811=Re_lo!$E$5,BR$5=VLOOKUP(Re_lo!$H$5,Re_lo!$N$5:$O$16,2,0)),AP811,"")),"",IF(AND($I811=Re_lo!$E$5,BR$5=VLOOKUP(Re_lo!$H$5,Re_lo!$N$5:$O$16,2,0)),AP811,""))</f>
        <v/>
      </c>
      <c r="BS811" s="125" t="str">
        <f>IF(ISERR(IF(AND($I811=Re_lo!$E$5,BS$5=VLOOKUP(Re_lo!$H$5,Re_lo!$N$5:$O$16,2,0)),AQ811,"")),"",IF(AND($I811=Re_lo!$E$5,BS$5=VLOOKUP(Re_lo!$H$5,Re_lo!$N$5:$O$16,2,0)),AQ811,""))</f>
        <v/>
      </c>
      <c r="BT811" s="125" t="str">
        <f>IF(ISERR(IF(AND($I811=Re_lo!$E$5,BT$5=VLOOKUP(Re_lo!$H$5,Re_lo!$N$5:$O$16,2,0)),AR811,"")),"",IF(AND($I811=Re_lo!$E$5,BT$5=VLOOKUP(Re_lo!$H$5,Re_lo!$N$5:$O$16,2,0)),AR811,""))</f>
        <v/>
      </c>
      <c r="BU811" s="125" t="str">
        <f>IF(ISERR(IF(AND($I811=Re_lo!$E$5,BU$5=VLOOKUP(Re_lo!$H$5,Re_lo!$N$5:$O$16,2,0)),AS811,"")),"",IF(AND($I811=Re_lo!$E$5,BU$5=VLOOKUP(Re_lo!$H$5,Re_lo!$N$5:$O$16,2,0)),AS811,""))</f>
        <v/>
      </c>
      <c r="BV811" s="125" t="str">
        <f>IF(ISERR(IF(AND($I811=Re_lo!$E$5,BV$5=VLOOKUP(Re_lo!$H$5,Re_lo!$N$5:$O$16,2,0)),AT811,"")),"",IF(AND($I811=Re_lo!$E$5,BV$5=VLOOKUP(Re_lo!$H$5,Re_lo!$N$5:$O$16,2,0)),AT811,""))</f>
        <v/>
      </c>
      <c r="BW811" s="125" t="str">
        <f>IF(ISERR(IF(AND($I811=Re_lo!$E$5,BW$5=VLOOKUP(Re_lo!$H$5,Re_lo!$N$5:$O$16,2,0)),AU811,"")),"",IF(AND($I811=Re_lo!$E$5,BW$5=VLOOKUP(Re_lo!$H$5,Re_lo!$N$5:$O$16,2,0)),AU811,""))</f>
        <v/>
      </c>
      <c r="BX811" s="125" t="str">
        <f>IF(ISERR(IF(AND($I811=Re_lo!$E$5,BX$5=VLOOKUP(Re_lo!$H$5,Re_lo!$N$5:$O$16,2,0)),AV811,"")),"",IF(AND($I811=Re_lo!$E$5,BX$5=VLOOKUP(Re_lo!$H$5,Re_lo!$N$5:$O$16,2,0)),AV811,""))</f>
        <v/>
      </c>
      <c r="BY811" s="125" t="str">
        <f>IF(ISERR(IF(AND($I811=Re_lo!$E$5,BY$5=VLOOKUP(Re_lo!$H$5,Re_lo!$N$5:$O$16,2,0)),AW811,"")),"",IF(AND($I811=Re_lo!$E$5,BY$5=VLOOKUP(Re_lo!$H$5,Re_lo!$N$5:$O$16,2,0)),AW811,""))</f>
        <v/>
      </c>
      <c r="BZ811" s="125" t="str">
        <f>IF(ISERR(IF(AND($I811=Re_lo!$E$5,BZ$5=VLOOKUP(Re_lo!$H$5,Re_lo!$N$5:$O$16,2,0)),AX811,"")),"",IF(AND($I811=Re_lo!$E$5,BZ$5=VLOOKUP(Re_lo!$H$5,Re_lo!$N$5:$O$16,2,0)),AX811,""))</f>
        <v/>
      </c>
      <c r="CA811" s="125" t="str">
        <f>IF(ISERR(IF(AND($I811=Re_lo!$E$5,CA$5=VLOOKUP(Re_lo!$H$5,Re_lo!$N$5:$O$16,2,0)),AY811,"")),"",IF(AND($I811=Re_lo!$E$5,CA$5=VLOOKUP(Re_lo!$H$5,Re_lo!$N$5:$O$16,2,0)),AY811,""))</f>
        <v/>
      </c>
      <c r="CB811" s="125" t="str">
        <f>IF(ISERR(IF(AND($I811=Re_lo!$E$5,CB$5=VLOOKUP(Re_lo!$H$5,Re_lo!$N$5:$O$16,2,0)),AZ811,"")),"",IF(AND($I811=Re_lo!$E$5,CB$5=VLOOKUP(Re_lo!$H$5,Re_lo!$N$5:$O$16,2,0)),AZ811,""))</f>
        <v/>
      </c>
      <c r="CC811" s="125" t="str">
        <f>IF(ISERR(IF(AND($I811=Re_lo!$E$5,CC$5=VLOOKUP(Re_lo!$H$5,Re_lo!$N$5:$O$16,2,0)),BA811,"")),"",IF(AND($I811=Re_lo!$E$5,CC$5=VLOOKUP(Re_lo!$H$5,Re_lo!$N$5:$O$16,2,0)),BA811,""))</f>
        <v/>
      </c>
      <c r="CD811" s="125" t="str">
        <f>IF(ISERR(IF(AND($I811=Re_lo!$E$5,CD$5=VLOOKUP(Re_lo!$H$5,Re_lo!$N$5:$O$16,2,0)),BB811,"")),"",IF(AND($I811=Re_lo!$E$5,CD$5=VLOOKUP(Re_lo!$H$5,Re_lo!$N$5:$O$16,2,0)),BB811,""))</f>
        <v/>
      </c>
      <c r="CF811" s="125" t="str">
        <f>IF($C811="","",COUNTIFS(Con_ve!$C$6:$C$1005,$C811,Con_ve!$Q$6:$Q$1005,Cad_cl!CF$5))</f>
        <v/>
      </c>
      <c r="CG811" s="125" t="str">
        <f>IF($C811="","",COUNTIFS(Con_ve!$C$6:$C$1005,$C811,Con_ve!$Q$6:$Q$1005,Cad_cl!CG$5))</f>
        <v/>
      </c>
      <c r="CH811" s="125" t="str">
        <f>IF($C811="","",COUNTIFS(Con_ve!$C$6:$C$1005,$C811,Con_ve!$Q$6:$Q$1005,Cad_cl!CH$5))</f>
        <v/>
      </c>
      <c r="CI811" s="125" t="str">
        <f>IF($C811="","",COUNTIFS(Con_ve!$C$6:$C$1005,$C811,Con_ve!$Q$6:$Q$1005,Cad_cl!CI$5))</f>
        <v/>
      </c>
      <c r="CJ811" s="125" t="str">
        <f>IF($C811="","",COUNTIFS(Con_ve!$C$6:$C$1005,$C811,Con_ve!$Q$6:$Q$1005,Cad_cl!CJ$5))</f>
        <v/>
      </c>
      <c r="CK811" s="125" t="str">
        <f>IF($C811="","",COUNTIFS(Con_ve!$C$6:$C$1005,$C811,Con_ve!$Q$6:$Q$1005,Cad_cl!CK$5))</f>
        <v/>
      </c>
      <c r="CL811" s="125" t="str">
        <f>IF($C811="","",COUNTIFS(Con_ve!$C$6:$C$1005,$C811,Con_ve!$Q$6:$Q$1005,Cad_cl!CL$5))</f>
        <v/>
      </c>
      <c r="CM811" s="125" t="str">
        <f>IF($C811="","",COUNTIFS(Con_ve!$C$6:$C$1005,$C811,Con_ve!$Q$6:$Q$1005,Cad_cl!CM$5))</f>
        <v/>
      </c>
      <c r="CN811" s="125" t="str">
        <f>IF($C811="","",COUNTIFS(Con_ve!$C$6:$C$1005,$C811,Con_ve!$Q$6:$Q$1005,Cad_cl!CN$5))</f>
        <v/>
      </c>
      <c r="CO811" s="125" t="str">
        <f>IF($C811="","",COUNTIFS(Con_ve!$C$6:$C$1005,$C811,Con_ve!$Q$6:$Q$1005,Cad_cl!CO$5))</f>
        <v/>
      </c>
      <c r="CP811" s="125" t="str">
        <f>IF($C811="","",COUNTIFS(Con_ve!$C$6:$C$1005,$C811,Con_ve!$Q$6:$Q$1005,Cad_cl!CP$5))</f>
        <v/>
      </c>
      <c r="CQ811" s="125" t="str">
        <f>IF($C811="","",COUNTIFS(Con_ve!$C$6:$C$1005,$C811,Con_ve!$Q$6:$Q$1005,Cad_cl!CQ$5))</f>
        <v/>
      </c>
      <c r="CR811" s="125">
        <f t="shared" si="38"/>
        <v>0</v>
      </c>
    </row>
    <row r="812" spans="3:96" ht="30" customHeight="1">
      <c r="C812" s="153"/>
      <c r="D812" s="153"/>
      <c r="E812" s="154"/>
      <c r="F812" s="153"/>
      <c r="G812" s="155"/>
      <c r="H812" s="153"/>
      <c r="I812" s="153"/>
      <c r="J812" s="132" t="s">
        <v>309</v>
      </c>
      <c r="K812" s="133" t="s">
        <v>309</v>
      </c>
      <c r="L812" s="153"/>
      <c r="M812" s="153"/>
      <c r="N812" s="153"/>
      <c r="O812" s="153"/>
      <c r="P812" s="153"/>
      <c r="Q812" s="153"/>
      <c r="AP812" s="134" t="str">
        <f>IF(ISERR(IF($C812="","",SUMIFS(Con_ve!$F$6:$F$1005,Con_ve!$C$6:$C$1005,$C812,Con_ve!$I$6:$I$1005,"Fechada",Con_ve!$Q$6:$Q$1005,Cad_cl!AP$5))),"",IF($C812="","",SUMIFS(Con_ve!$F$6:$F$1005,Con_ve!$C$6:$C$1005,$C812,Con_ve!$I$6:$I$1005,"Fechada",Con_ve!$Q$6:$Q$1005,Cad_cl!AP$5)))</f>
        <v/>
      </c>
      <c r="AQ812" s="134" t="str">
        <f>IF(ISERR(IF($C812="","",SUMIFS(Con_ve!$F$6:$F$1005,Con_ve!$C$6:$C$1005,$C812,Con_ve!$I$6:$I$1005,"Fechada",Con_ve!$Q$6:$Q$1005,Cad_cl!AQ$5))),"",IF($C812="","",SUMIFS(Con_ve!$F$6:$F$1005,Con_ve!$C$6:$C$1005,$C812,Con_ve!$I$6:$I$1005,"Fechada",Con_ve!$Q$6:$Q$1005,Cad_cl!AQ$5)))</f>
        <v/>
      </c>
      <c r="AR812" s="134" t="str">
        <f>IF(ISERR(IF($C812="","",SUMIFS(Con_ve!$F$6:$F$1005,Con_ve!$C$6:$C$1005,$C812,Con_ve!$I$6:$I$1005,"Fechada",Con_ve!$Q$6:$Q$1005,Cad_cl!AR$5))),"",IF($C812="","",SUMIFS(Con_ve!$F$6:$F$1005,Con_ve!$C$6:$C$1005,$C812,Con_ve!$I$6:$I$1005,"Fechada",Con_ve!$Q$6:$Q$1005,Cad_cl!AR$5)))</f>
        <v/>
      </c>
      <c r="AS812" s="134" t="str">
        <f>IF(ISERR(IF($C812="","",SUMIFS(Con_ve!$F$6:$F$1005,Con_ve!$C$6:$C$1005,$C812,Con_ve!$I$6:$I$1005,"Fechada",Con_ve!$Q$6:$Q$1005,Cad_cl!AS$5))),"",IF($C812="","",SUMIFS(Con_ve!$F$6:$F$1005,Con_ve!$C$6:$C$1005,$C812,Con_ve!$I$6:$I$1005,"Fechada",Con_ve!$Q$6:$Q$1005,Cad_cl!AS$5)))</f>
        <v/>
      </c>
      <c r="AT812" s="134" t="str">
        <f>IF(ISERR(IF($C812="","",SUMIFS(Con_ve!$F$6:$F$1005,Con_ve!$C$6:$C$1005,$C812,Con_ve!$I$6:$I$1005,"Fechada",Con_ve!$Q$6:$Q$1005,Cad_cl!AT$5))),"",IF($C812="","",SUMIFS(Con_ve!$F$6:$F$1005,Con_ve!$C$6:$C$1005,$C812,Con_ve!$I$6:$I$1005,"Fechada",Con_ve!$Q$6:$Q$1005,Cad_cl!AT$5)))</f>
        <v/>
      </c>
      <c r="AU812" s="134" t="str">
        <f>IF(ISERR(IF($C812="","",SUMIFS(Con_ve!$F$6:$F$1005,Con_ve!$C$6:$C$1005,$C812,Con_ve!$I$6:$I$1005,"Fechada",Con_ve!$Q$6:$Q$1005,Cad_cl!AU$5))),"",IF($C812="","",SUMIFS(Con_ve!$F$6:$F$1005,Con_ve!$C$6:$C$1005,$C812,Con_ve!$I$6:$I$1005,"Fechada",Con_ve!$Q$6:$Q$1005,Cad_cl!AU$5)))</f>
        <v/>
      </c>
      <c r="AV812" s="134" t="str">
        <f>IF(ISERR(IF($C812="","",SUMIFS(Con_ve!$F$6:$F$1005,Con_ve!$C$6:$C$1005,$C812,Con_ve!$I$6:$I$1005,"Fechada",Con_ve!$Q$6:$Q$1005,Cad_cl!AV$5))),"",IF($C812="","",SUMIFS(Con_ve!$F$6:$F$1005,Con_ve!$C$6:$C$1005,$C812,Con_ve!$I$6:$I$1005,"Fechada",Con_ve!$Q$6:$Q$1005,Cad_cl!AV$5)))</f>
        <v/>
      </c>
      <c r="AW812" s="134" t="str">
        <f>IF(ISERR(IF($C812="","",SUMIFS(Con_ve!$F$6:$F$1005,Con_ve!$C$6:$C$1005,$C812,Con_ve!$I$6:$I$1005,"Fechada",Con_ve!$Q$6:$Q$1005,Cad_cl!AW$5))),"",IF($C812="","",SUMIFS(Con_ve!$F$6:$F$1005,Con_ve!$C$6:$C$1005,$C812,Con_ve!$I$6:$I$1005,"Fechada",Con_ve!$Q$6:$Q$1005,Cad_cl!AW$5)))</f>
        <v/>
      </c>
      <c r="AX812" s="134" t="str">
        <f>IF(ISERR(IF($C812="","",SUMIFS(Con_ve!$F$6:$F$1005,Con_ve!$C$6:$C$1005,$C812,Con_ve!$I$6:$I$1005,"Fechada",Con_ve!$Q$6:$Q$1005,Cad_cl!AX$5))),"",IF($C812="","",SUMIFS(Con_ve!$F$6:$F$1005,Con_ve!$C$6:$C$1005,$C812,Con_ve!$I$6:$I$1005,"Fechada",Con_ve!$Q$6:$Q$1005,Cad_cl!AX$5)))</f>
        <v/>
      </c>
      <c r="AY812" s="134" t="str">
        <f>IF(ISERR(IF($C812="","",SUMIFS(Con_ve!$F$6:$F$1005,Con_ve!$C$6:$C$1005,$C812,Con_ve!$I$6:$I$1005,"Fechada",Con_ve!$Q$6:$Q$1005,Cad_cl!AY$5))),"",IF($C812="","",SUMIFS(Con_ve!$F$6:$F$1005,Con_ve!$C$6:$C$1005,$C812,Con_ve!$I$6:$I$1005,"Fechada",Con_ve!$Q$6:$Q$1005,Cad_cl!AY$5)))</f>
        <v/>
      </c>
      <c r="AZ812" s="134" t="str">
        <f>IF(ISERR(IF($C812="","",SUMIFS(Con_ve!$F$6:$F$1005,Con_ve!$C$6:$C$1005,$C812,Con_ve!$I$6:$I$1005,"Fechada",Con_ve!$Q$6:$Q$1005,Cad_cl!AZ$5))),"",IF($C812="","",SUMIFS(Con_ve!$F$6:$F$1005,Con_ve!$C$6:$C$1005,$C812,Con_ve!$I$6:$I$1005,"Fechada",Con_ve!$Q$6:$Q$1005,Cad_cl!AZ$5)))</f>
        <v/>
      </c>
      <c r="BA812" s="134" t="str">
        <f>IF(ISERR(IF($C812="","",SUMIFS(Con_ve!$F$6:$F$1005,Con_ve!$C$6:$C$1005,$C812,Con_ve!$I$6:$I$1005,"Fechada",Con_ve!$Q$6:$Q$1005,Cad_cl!BA$5))),"",IF($C812="","",SUMIFS(Con_ve!$F$6:$F$1005,Con_ve!$C$6:$C$1005,$C812,Con_ve!$I$6:$I$1005,"Fechada",Con_ve!$Q$6:$Q$1005,Cad_cl!BA$5)))</f>
        <v/>
      </c>
      <c r="BB812" s="134">
        <f t="shared" si="36"/>
        <v>0</v>
      </c>
      <c r="BD812" s="134" t="str">
        <f>IF(ISERR(IF($C812="","",SUMIFS(Con_ve!$F$6:$F$1005,Con_ve!$C$6:$C$1005,$C812,Con_ve!$I$6:$I$1005,"Em negociação",Con_ve!$Q$6:$Q$1005,Cad_cl!BD$5))),"",IF($C812="","",SUMIFS(Con_ve!$F$6:$F$1005,Con_ve!$C$6:$C$1005,$C812,Con_ve!$I$6:$I$1005,"Em negociação",Con_ve!$Q$6:$Q$1005,Cad_cl!BD$5)))</f>
        <v/>
      </c>
      <c r="BE812" s="134" t="str">
        <f>IF(ISERR(IF($C812="","",SUMIFS(Con_ve!$F$6:$F$1005,Con_ve!$C$6:$C$1005,$C812,Con_ve!$I$6:$I$1005,"Em negociação",Con_ve!$Q$6:$Q$1005,Cad_cl!BE$5))),"",IF($C812="","",SUMIFS(Con_ve!$F$6:$F$1005,Con_ve!$C$6:$C$1005,$C812,Con_ve!$I$6:$I$1005,"Em negociação",Con_ve!$Q$6:$Q$1005,Cad_cl!BE$5)))</f>
        <v/>
      </c>
      <c r="BF812" s="134" t="str">
        <f>IF(ISERR(IF($C812="","",SUMIFS(Con_ve!$F$6:$F$1005,Con_ve!$C$6:$C$1005,$C812,Con_ve!$I$6:$I$1005,"Em negociação",Con_ve!$Q$6:$Q$1005,Cad_cl!BF$5))),"",IF($C812="","",SUMIFS(Con_ve!$F$6:$F$1005,Con_ve!$C$6:$C$1005,$C812,Con_ve!$I$6:$I$1005,"Em negociação",Con_ve!$Q$6:$Q$1005,Cad_cl!BF$5)))</f>
        <v/>
      </c>
      <c r="BG812" s="134" t="str">
        <f>IF(ISERR(IF($C812="","",SUMIFS(Con_ve!$F$6:$F$1005,Con_ve!$C$6:$C$1005,$C812,Con_ve!$I$6:$I$1005,"Em negociação",Con_ve!$Q$6:$Q$1005,Cad_cl!BG$5))),"",IF($C812="","",SUMIFS(Con_ve!$F$6:$F$1005,Con_ve!$C$6:$C$1005,$C812,Con_ve!$I$6:$I$1005,"Em negociação",Con_ve!$Q$6:$Q$1005,Cad_cl!BG$5)))</f>
        <v/>
      </c>
      <c r="BH812" s="134" t="str">
        <f>IF(ISERR(IF($C812="","",SUMIFS(Con_ve!$F$6:$F$1005,Con_ve!$C$6:$C$1005,$C812,Con_ve!$I$6:$I$1005,"Em negociação",Con_ve!$Q$6:$Q$1005,Cad_cl!BH$5))),"",IF($C812="","",SUMIFS(Con_ve!$F$6:$F$1005,Con_ve!$C$6:$C$1005,$C812,Con_ve!$I$6:$I$1005,"Em negociação",Con_ve!$Q$6:$Q$1005,Cad_cl!BH$5)))</f>
        <v/>
      </c>
      <c r="BI812" s="134" t="str">
        <f>IF(ISERR(IF($C812="","",SUMIFS(Con_ve!$F$6:$F$1005,Con_ve!$C$6:$C$1005,$C812,Con_ve!$I$6:$I$1005,"Em negociação",Con_ve!$Q$6:$Q$1005,Cad_cl!BI$5))),"",IF($C812="","",SUMIFS(Con_ve!$F$6:$F$1005,Con_ve!$C$6:$C$1005,$C812,Con_ve!$I$6:$I$1005,"Em negociação",Con_ve!$Q$6:$Q$1005,Cad_cl!BI$5)))</f>
        <v/>
      </c>
      <c r="BJ812" s="134" t="str">
        <f>IF(ISERR(IF($C812="","",SUMIFS(Con_ve!$F$6:$F$1005,Con_ve!$C$6:$C$1005,$C812,Con_ve!$I$6:$I$1005,"Em negociação",Con_ve!$Q$6:$Q$1005,Cad_cl!BJ$5))),"",IF($C812="","",SUMIFS(Con_ve!$F$6:$F$1005,Con_ve!$C$6:$C$1005,$C812,Con_ve!$I$6:$I$1005,"Em negociação",Con_ve!$Q$6:$Q$1005,Cad_cl!BJ$5)))</f>
        <v/>
      </c>
      <c r="BK812" s="134" t="str">
        <f>IF(ISERR(IF($C812="","",SUMIFS(Con_ve!$F$6:$F$1005,Con_ve!$C$6:$C$1005,$C812,Con_ve!$I$6:$I$1005,"Em negociação",Con_ve!$Q$6:$Q$1005,Cad_cl!BK$5))),"",IF($C812="","",SUMIFS(Con_ve!$F$6:$F$1005,Con_ve!$C$6:$C$1005,$C812,Con_ve!$I$6:$I$1005,"Em negociação",Con_ve!$Q$6:$Q$1005,Cad_cl!BK$5)))</f>
        <v/>
      </c>
      <c r="BL812" s="134" t="str">
        <f>IF(ISERR(IF($C812="","",SUMIFS(Con_ve!$F$6:$F$1005,Con_ve!$C$6:$C$1005,$C812,Con_ve!$I$6:$I$1005,"Em negociação",Con_ve!$Q$6:$Q$1005,Cad_cl!BL$5))),"",IF($C812="","",SUMIFS(Con_ve!$F$6:$F$1005,Con_ve!$C$6:$C$1005,$C812,Con_ve!$I$6:$I$1005,"Em negociação",Con_ve!$Q$6:$Q$1005,Cad_cl!BL$5)))</f>
        <v/>
      </c>
      <c r="BM812" s="134" t="str">
        <f>IF(ISERR(IF($C812="","",SUMIFS(Con_ve!$F$6:$F$1005,Con_ve!$C$6:$C$1005,$C812,Con_ve!$I$6:$I$1005,"Em negociação",Con_ve!$Q$6:$Q$1005,Cad_cl!BM$5))),"",IF($C812="","",SUMIFS(Con_ve!$F$6:$F$1005,Con_ve!$C$6:$C$1005,$C812,Con_ve!$I$6:$I$1005,"Em negociação",Con_ve!$Q$6:$Q$1005,Cad_cl!BM$5)))</f>
        <v/>
      </c>
      <c r="BN812" s="134" t="str">
        <f>IF(ISERR(IF($C812="","",SUMIFS(Con_ve!$F$6:$F$1005,Con_ve!$C$6:$C$1005,$C812,Con_ve!$I$6:$I$1005,"Em negociação",Con_ve!$Q$6:$Q$1005,Cad_cl!BN$5))),"",IF($C812="","",SUMIFS(Con_ve!$F$6:$F$1005,Con_ve!$C$6:$C$1005,$C812,Con_ve!$I$6:$I$1005,"Em negociação",Con_ve!$Q$6:$Q$1005,Cad_cl!BN$5)))</f>
        <v/>
      </c>
      <c r="BO812" s="134" t="str">
        <f>IF(ISERR(IF($C812="","",SUMIFS(Con_ve!$F$6:$F$1005,Con_ve!$C$6:$C$1005,$C812,Con_ve!$I$6:$I$1005,"Em negociação",Con_ve!$Q$6:$Q$1005,Cad_cl!BO$5))),"",IF($C812="","",SUMIFS(Con_ve!$F$6:$F$1005,Con_ve!$C$6:$C$1005,$C812,Con_ve!$I$6:$I$1005,"Em negociação",Con_ve!$Q$6:$Q$1005,Cad_cl!BO$5)))</f>
        <v/>
      </c>
      <c r="BP812" s="134">
        <f t="shared" si="37"/>
        <v>0</v>
      </c>
      <c r="BR812" s="125" t="str">
        <f>IF(ISERR(IF(AND($I812=Re_lo!$E$5,BR$5=VLOOKUP(Re_lo!$H$5,Re_lo!$N$5:$O$16,2,0)),AP812,"")),"",IF(AND($I812=Re_lo!$E$5,BR$5=VLOOKUP(Re_lo!$H$5,Re_lo!$N$5:$O$16,2,0)),AP812,""))</f>
        <v/>
      </c>
      <c r="BS812" s="125" t="str">
        <f>IF(ISERR(IF(AND($I812=Re_lo!$E$5,BS$5=VLOOKUP(Re_lo!$H$5,Re_lo!$N$5:$O$16,2,0)),AQ812,"")),"",IF(AND($I812=Re_lo!$E$5,BS$5=VLOOKUP(Re_lo!$H$5,Re_lo!$N$5:$O$16,2,0)),AQ812,""))</f>
        <v/>
      </c>
      <c r="BT812" s="125" t="str">
        <f>IF(ISERR(IF(AND($I812=Re_lo!$E$5,BT$5=VLOOKUP(Re_lo!$H$5,Re_lo!$N$5:$O$16,2,0)),AR812,"")),"",IF(AND($I812=Re_lo!$E$5,BT$5=VLOOKUP(Re_lo!$H$5,Re_lo!$N$5:$O$16,2,0)),AR812,""))</f>
        <v/>
      </c>
      <c r="BU812" s="125" t="str">
        <f>IF(ISERR(IF(AND($I812=Re_lo!$E$5,BU$5=VLOOKUP(Re_lo!$H$5,Re_lo!$N$5:$O$16,2,0)),AS812,"")),"",IF(AND($I812=Re_lo!$E$5,BU$5=VLOOKUP(Re_lo!$H$5,Re_lo!$N$5:$O$16,2,0)),AS812,""))</f>
        <v/>
      </c>
      <c r="BV812" s="125" t="str">
        <f>IF(ISERR(IF(AND($I812=Re_lo!$E$5,BV$5=VLOOKUP(Re_lo!$H$5,Re_lo!$N$5:$O$16,2,0)),AT812,"")),"",IF(AND($I812=Re_lo!$E$5,BV$5=VLOOKUP(Re_lo!$H$5,Re_lo!$N$5:$O$16,2,0)),AT812,""))</f>
        <v/>
      </c>
      <c r="BW812" s="125" t="str">
        <f>IF(ISERR(IF(AND($I812=Re_lo!$E$5,BW$5=VLOOKUP(Re_lo!$H$5,Re_lo!$N$5:$O$16,2,0)),AU812,"")),"",IF(AND($I812=Re_lo!$E$5,BW$5=VLOOKUP(Re_lo!$H$5,Re_lo!$N$5:$O$16,2,0)),AU812,""))</f>
        <v/>
      </c>
      <c r="BX812" s="125" t="str">
        <f>IF(ISERR(IF(AND($I812=Re_lo!$E$5,BX$5=VLOOKUP(Re_lo!$H$5,Re_lo!$N$5:$O$16,2,0)),AV812,"")),"",IF(AND($I812=Re_lo!$E$5,BX$5=VLOOKUP(Re_lo!$H$5,Re_lo!$N$5:$O$16,2,0)),AV812,""))</f>
        <v/>
      </c>
      <c r="BY812" s="125" t="str">
        <f>IF(ISERR(IF(AND($I812=Re_lo!$E$5,BY$5=VLOOKUP(Re_lo!$H$5,Re_lo!$N$5:$O$16,2,0)),AW812,"")),"",IF(AND($I812=Re_lo!$E$5,BY$5=VLOOKUP(Re_lo!$H$5,Re_lo!$N$5:$O$16,2,0)),AW812,""))</f>
        <v/>
      </c>
      <c r="BZ812" s="125" t="str">
        <f>IF(ISERR(IF(AND($I812=Re_lo!$E$5,BZ$5=VLOOKUP(Re_lo!$H$5,Re_lo!$N$5:$O$16,2,0)),AX812,"")),"",IF(AND($I812=Re_lo!$E$5,BZ$5=VLOOKUP(Re_lo!$H$5,Re_lo!$N$5:$O$16,2,0)),AX812,""))</f>
        <v/>
      </c>
      <c r="CA812" s="125" t="str">
        <f>IF(ISERR(IF(AND($I812=Re_lo!$E$5,CA$5=VLOOKUP(Re_lo!$H$5,Re_lo!$N$5:$O$16,2,0)),AY812,"")),"",IF(AND($I812=Re_lo!$E$5,CA$5=VLOOKUP(Re_lo!$H$5,Re_lo!$N$5:$O$16,2,0)),AY812,""))</f>
        <v/>
      </c>
      <c r="CB812" s="125" t="str">
        <f>IF(ISERR(IF(AND($I812=Re_lo!$E$5,CB$5=VLOOKUP(Re_lo!$H$5,Re_lo!$N$5:$O$16,2,0)),AZ812,"")),"",IF(AND($I812=Re_lo!$E$5,CB$5=VLOOKUP(Re_lo!$H$5,Re_lo!$N$5:$O$16,2,0)),AZ812,""))</f>
        <v/>
      </c>
      <c r="CC812" s="125" t="str">
        <f>IF(ISERR(IF(AND($I812=Re_lo!$E$5,CC$5=VLOOKUP(Re_lo!$H$5,Re_lo!$N$5:$O$16,2,0)),BA812,"")),"",IF(AND($I812=Re_lo!$E$5,CC$5=VLOOKUP(Re_lo!$H$5,Re_lo!$N$5:$O$16,2,0)),BA812,""))</f>
        <v/>
      </c>
      <c r="CD812" s="125" t="str">
        <f>IF(ISERR(IF(AND($I812=Re_lo!$E$5,CD$5=VLOOKUP(Re_lo!$H$5,Re_lo!$N$5:$O$16,2,0)),BB812,"")),"",IF(AND($I812=Re_lo!$E$5,CD$5=VLOOKUP(Re_lo!$H$5,Re_lo!$N$5:$O$16,2,0)),BB812,""))</f>
        <v/>
      </c>
      <c r="CF812" s="125" t="str">
        <f>IF($C812="","",COUNTIFS(Con_ve!$C$6:$C$1005,$C812,Con_ve!$Q$6:$Q$1005,Cad_cl!CF$5))</f>
        <v/>
      </c>
      <c r="CG812" s="125" t="str">
        <f>IF($C812="","",COUNTIFS(Con_ve!$C$6:$C$1005,$C812,Con_ve!$Q$6:$Q$1005,Cad_cl!CG$5))</f>
        <v/>
      </c>
      <c r="CH812" s="125" t="str">
        <f>IF($C812="","",COUNTIFS(Con_ve!$C$6:$C$1005,$C812,Con_ve!$Q$6:$Q$1005,Cad_cl!CH$5))</f>
        <v/>
      </c>
      <c r="CI812" s="125" t="str">
        <f>IF($C812="","",COUNTIFS(Con_ve!$C$6:$C$1005,$C812,Con_ve!$Q$6:$Q$1005,Cad_cl!CI$5))</f>
        <v/>
      </c>
      <c r="CJ812" s="125" t="str">
        <f>IF($C812="","",COUNTIFS(Con_ve!$C$6:$C$1005,$C812,Con_ve!$Q$6:$Q$1005,Cad_cl!CJ$5))</f>
        <v/>
      </c>
      <c r="CK812" s="125" t="str">
        <f>IF($C812="","",COUNTIFS(Con_ve!$C$6:$C$1005,$C812,Con_ve!$Q$6:$Q$1005,Cad_cl!CK$5))</f>
        <v/>
      </c>
      <c r="CL812" s="125" t="str">
        <f>IF($C812="","",COUNTIFS(Con_ve!$C$6:$C$1005,$C812,Con_ve!$Q$6:$Q$1005,Cad_cl!CL$5))</f>
        <v/>
      </c>
      <c r="CM812" s="125" t="str">
        <f>IF($C812="","",COUNTIFS(Con_ve!$C$6:$C$1005,$C812,Con_ve!$Q$6:$Q$1005,Cad_cl!CM$5))</f>
        <v/>
      </c>
      <c r="CN812" s="125" t="str">
        <f>IF($C812="","",COUNTIFS(Con_ve!$C$6:$C$1005,$C812,Con_ve!$Q$6:$Q$1005,Cad_cl!CN$5))</f>
        <v/>
      </c>
      <c r="CO812" s="125" t="str">
        <f>IF($C812="","",COUNTIFS(Con_ve!$C$6:$C$1005,$C812,Con_ve!$Q$6:$Q$1005,Cad_cl!CO$5))</f>
        <v/>
      </c>
      <c r="CP812" s="125" t="str">
        <f>IF($C812="","",COUNTIFS(Con_ve!$C$6:$C$1005,$C812,Con_ve!$Q$6:$Q$1005,Cad_cl!CP$5))</f>
        <v/>
      </c>
      <c r="CQ812" s="125" t="str">
        <f>IF($C812="","",COUNTIFS(Con_ve!$C$6:$C$1005,$C812,Con_ve!$Q$6:$Q$1005,Cad_cl!CQ$5))</f>
        <v/>
      </c>
      <c r="CR812" s="125">
        <f t="shared" si="38"/>
        <v>0</v>
      </c>
    </row>
    <row r="813" spans="3:96" ht="30" customHeight="1">
      <c r="C813" s="153"/>
      <c r="D813" s="153"/>
      <c r="E813" s="154"/>
      <c r="F813" s="153"/>
      <c r="G813" s="155"/>
      <c r="H813" s="153"/>
      <c r="I813" s="153"/>
      <c r="J813" s="132" t="s">
        <v>309</v>
      </c>
      <c r="K813" s="133" t="s">
        <v>309</v>
      </c>
      <c r="L813" s="153"/>
      <c r="M813" s="153"/>
      <c r="N813" s="153"/>
      <c r="O813" s="153"/>
      <c r="P813" s="153"/>
      <c r="Q813" s="153"/>
      <c r="AP813" s="134" t="str">
        <f>IF(ISERR(IF($C813="","",SUMIFS(Con_ve!$F$6:$F$1005,Con_ve!$C$6:$C$1005,$C813,Con_ve!$I$6:$I$1005,"Fechada",Con_ve!$Q$6:$Q$1005,Cad_cl!AP$5))),"",IF($C813="","",SUMIFS(Con_ve!$F$6:$F$1005,Con_ve!$C$6:$C$1005,$C813,Con_ve!$I$6:$I$1005,"Fechada",Con_ve!$Q$6:$Q$1005,Cad_cl!AP$5)))</f>
        <v/>
      </c>
      <c r="AQ813" s="134" t="str">
        <f>IF(ISERR(IF($C813="","",SUMIFS(Con_ve!$F$6:$F$1005,Con_ve!$C$6:$C$1005,$C813,Con_ve!$I$6:$I$1005,"Fechada",Con_ve!$Q$6:$Q$1005,Cad_cl!AQ$5))),"",IF($C813="","",SUMIFS(Con_ve!$F$6:$F$1005,Con_ve!$C$6:$C$1005,$C813,Con_ve!$I$6:$I$1005,"Fechada",Con_ve!$Q$6:$Q$1005,Cad_cl!AQ$5)))</f>
        <v/>
      </c>
      <c r="AR813" s="134" t="str">
        <f>IF(ISERR(IF($C813="","",SUMIFS(Con_ve!$F$6:$F$1005,Con_ve!$C$6:$C$1005,$C813,Con_ve!$I$6:$I$1005,"Fechada",Con_ve!$Q$6:$Q$1005,Cad_cl!AR$5))),"",IF($C813="","",SUMIFS(Con_ve!$F$6:$F$1005,Con_ve!$C$6:$C$1005,$C813,Con_ve!$I$6:$I$1005,"Fechada",Con_ve!$Q$6:$Q$1005,Cad_cl!AR$5)))</f>
        <v/>
      </c>
      <c r="AS813" s="134" t="str">
        <f>IF(ISERR(IF($C813="","",SUMIFS(Con_ve!$F$6:$F$1005,Con_ve!$C$6:$C$1005,$C813,Con_ve!$I$6:$I$1005,"Fechada",Con_ve!$Q$6:$Q$1005,Cad_cl!AS$5))),"",IF($C813="","",SUMIFS(Con_ve!$F$6:$F$1005,Con_ve!$C$6:$C$1005,$C813,Con_ve!$I$6:$I$1005,"Fechada",Con_ve!$Q$6:$Q$1005,Cad_cl!AS$5)))</f>
        <v/>
      </c>
      <c r="AT813" s="134" t="str">
        <f>IF(ISERR(IF($C813="","",SUMIFS(Con_ve!$F$6:$F$1005,Con_ve!$C$6:$C$1005,$C813,Con_ve!$I$6:$I$1005,"Fechada",Con_ve!$Q$6:$Q$1005,Cad_cl!AT$5))),"",IF($C813="","",SUMIFS(Con_ve!$F$6:$F$1005,Con_ve!$C$6:$C$1005,$C813,Con_ve!$I$6:$I$1005,"Fechada",Con_ve!$Q$6:$Q$1005,Cad_cl!AT$5)))</f>
        <v/>
      </c>
      <c r="AU813" s="134" t="str">
        <f>IF(ISERR(IF($C813="","",SUMIFS(Con_ve!$F$6:$F$1005,Con_ve!$C$6:$C$1005,$C813,Con_ve!$I$6:$I$1005,"Fechada",Con_ve!$Q$6:$Q$1005,Cad_cl!AU$5))),"",IF($C813="","",SUMIFS(Con_ve!$F$6:$F$1005,Con_ve!$C$6:$C$1005,$C813,Con_ve!$I$6:$I$1005,"Fechada",Con_ve!$Q$6:$Q$1005,Cad_cl!AU$5)))</f>
        <v/>
      </c>
      <c r="AV813" s="134" t="str">
        <f>IF(ISERR(IF($C813="","",SUMIFS(Con_ve!$F$6:$F$1005,Con_ve!$C$6:$C$1005,$C813,Con_ve!$I$6:$I$1005,"Fechada",Con_ve!$Q$6:$Q$1005,Cad_cl!AV$5))),"",IF($C813="","",SUMIFS(Con_ve!$F$6:$F$1005,Con_ve!$C$6:$C$1005,$C813,Con_ve!$I$6:$I$1005,"Fechada",Con_ve!$Q$6:$Q$1005,Cad_cl!AV$5)))</f>
        <v/>
      </c>
      <c r="AW813" s="134" t="str">
        <f>IF(ISERR(IF($C813="","",SUMIFS(Con_ve!$F$6:$F$1005,Con_ve!$C$6:$C$1005,$C813,Con_ve!$I$6:$I$1005,"Fechada",Con_ve!$Q$6:$Q$1005,Cad_cl!AW$5))),"",IF($C813="","",SUMIFS(Con_ve!$F$6:$F$1005,Con_ve!$C$6:$C$1005,$C813,Con_ve!$I$6:$I$1005,"Fechada",Con_ve!$Q$6:$Q$1005,Cad_cl!AW$5)))</f>
        <v/>
      </c>
      <c r="AX813" s="134" t="str">
        <f>IF(ISERR(IF($C813="","",SUMIFS(Con_ve!$F$6:$F$1005,Con_ve!$C$6:$C$1005,$C813,Con_ve!$I$6:$I$1005,"Fechada",Con_ve!$Q$6:$Q$1005,Cad_cl!AX$5))),"",IF($C813="","",SUMIFS(Con_ve!$F$6:$F$1005,Con_ve!$C$6:$C$1005,$C813,Con_ve!$I$6:$I$1005,"Fechada",Con_ve!$Q$6:$Q$1005,Cad_cl!AX$5)))</f>
        <v/>
      </c>
      <c r="AY813" s="134" t="str">
        <f>IF(ISERR(IF($C813="","",SUMIFS(Con_ve!$F$6:$F$1005,Con_ve!$C$6:$C$1005,$C813,Con_ve!$I$6:$I$1005,"Fechada",Con_ve!$Q$6:$Q$1005,Cad_cl!AY$5))),"",IF($C813="","",SUMIFS(Con_ve!$F$6:$F$1005,Con_ve!$C$6:$C$1005,$C813,Con_ve!$I$6:$I$1005,"Fechada",Con_ve!$Q$6:$Q$1005,Cad_cl!AY$5)))</f>
        <v/>
      </c>
      <c r="AZ813" s="134" t="str">
        <f>IF(ISERR(IF($C813="","",SUMIFS(Con_ve!$F$6:$F$1005,Con_ve!$C$6:$C$1005,$C813,Con_ve!$I$6:$I$1005,"Fechada",Con_ve!$Q$6:$Q$1005,Cad_cl!AZ$5))),"",IF($C813="","",SUMIFS(Con_ve!$F$6:$F$1005,Con_ve!$C$6:$C$1005,$C813,Con_ve!$I$6:$I$1005,"Fechada",Con_ve!$Q$6:$Q$1005,Cad_cl!AZ$5)))</f>
        <v/>
      </c>
      <c r="BA813" s="134" t="str">
        <f>IF(ISERR(IF($C813="","",SUMIFS(Con_ve!$F$6:$F$1005,Con_ve!$C$6:$C$1005,$C813,Con_ve!$I$6:$I$1005,"Fechada",Con_ve!$Q$6:$Q$1005,Cad_cl!BA$5))),"",IF($C813="","",SUMIFS(Con_ve!$F$6:$F$1005,Con_ve!$C$6:$C$1005,$C813,Con_ve!$I$6:$I$1005,"Fechada",Con_ve!$Q$6:$Q$1005,Cad_cl!BA$5)))</f>
        <v/>
      </c>
      <c r="BB813" s="134">
        <f t="shared" si="36"/>
        <v>0</v>
      </c>
      <c r="BD813" s="134" t="str">
        <f>IF(ISERR(IF($C813="","",SUMIFS(Con_ve!$F$6:$F$1005,Con_ve!$C$6:$C$1005,$C813,Con_ve!$I$6:$I$1005,"Em negociação",Con_ve!$Q$6:$Q$1005,Cad_cl!BD$5))),"",IF($C813="","",SUMIFS(Con_ve!$F$6:$F$1005,Con_ve!$C$6:$C$1005,$C813,Con_ve!$I$6:$I$1005,"Em negociação",Con_ve!$Q$6:$Q$1005,Cad_cl!BD$5)))</f>
        <v/>
      </c>
      <c r="BE813" s="134" t="str">
        <f>IF(ISERR(IF($C813="","",SUMIFS(Con_ve!$F$6:$F$1005,Con_ve!$C$6:$C$1005,$C813,Con_ve!$I$6:$I$1005,"Em negociação",Con_ve!$Q$6:$Q$1005,Cad_cl!BE$5))),"",IF($C813="","",SUMIFS(Con_ve!$F$6:$F$1005,Con_ve!$C$6:$C$1005,$C813,Con_ve!$I$6:$I$1005,"Em negociação",Con_ve!$Q$6:$Q$1005,Cad_cl!BE$5)))</f>
        <v/>
      </c>
      <c r="BF813" s="134" t="str">
        <f>IF(ISERR(IF($C813="","",SUMIFS(Con_ve!$F$6:$F$1005,Con_ve!$C$6:$C$1005,$C813,Con_ve!$I$6:$I$1005,"Em negociação",Con_ve!$Q$6:$Q$1005,Cad_cl!BF$5))),"",IF($C813="","",SUMIFS(Con_ve!$F$6:$F$1005,Con_ve!$C$6:$C$1005,$C813,Con_ve!$I$6:$I$1005,"Em negociação",Con_ve!$Q$6:$Q$1005,Cad_cl!BF$5)))</f>
        <v/>
      </c>
      <c r="BG813" s="134" t="str">
        <f>IF(ISERR(IF($C813="","",SUMIFS(Con_ve!$F$6:$F$1005,Con_ve!$C$6:$C$1005,$C813,Con_ve!$I$6:$I$1005,"Em negociação",Con_ve!$Q$6:$Q$1005,Cad_cl!BG$5))),"",IF($C813="","",SUMIFS(Con_ve!$F$6:$F$1005,Con_ve!$C$6:$C$1005,$C813,Con_ve!$I$6:$I$1005,"Em negociação",Con_ve!$Q$6:$Q$1005,Cad_cl!BG$5)))</f>
        <v/>
      </c>
      <c r="BH813" s="134" t="str">
        <f>IF(ISERR(IF($C813="","",SUMIFS(Con_ve!$F$6:$F$1005,Con_ve!$C$6:$C$1005,$C813,Con_ve!$I$6:$I$1005,"Em negociação",Con_ve!$Q$6:$Q$1005,Cad_cl!BH$5))),"",IF($C813="","",SUMIFS(Con_ve!$F$6:$F$1005,Con_ve!$C$6:$C$1005,$C813,Con_ve!$I$6:$I$1005,"Em negociação",Con_ve!$Q$6:$Q$1005,Cad_cl!BH$5)))</f>
        <v/>
      </c>
      <c r="BI813" s="134" t="str">
        <f>IF(ISERR(IF($C813="","",SUMIFS(Con_ve!$F$6:$F$1005,Con_ve!$C$6:$C$1005,$C813,Con_ve!$I$6:$I$1005,"Em negociação",Con_ve!$Q$6:$Q$1005,Cad_cl!BI$5))),"",IF($C813="","",SUMIFS(Con_ve!$F$6:$F$1005,Con_ve!$C$6:$C$1005,$C813,Con_ve!$I$6:$I$1005,"Em negociação",Con_ve!$Q$6:$Q$1005,Cad_cl!BI$5)))</f>
        <v/>
      </c>
      <c r="BJ813" s="134" t="str">
        <f>IF(ISERR(IF($C813="","",SUMIFS(Con_ve!$F$6:$F$1005,Con_ve!$C$6:$C$1005,$C813,Con_ve!$I$6:$I$1005,"Em negociação",Con_ve!$Q$6:$Q$1005,Cad_cl!BJ$5))),"",IF($C813="","",SUMIFS(Con_ve!$F$6:$F$1005,Con_ve!$C$6:$C$1005,$C813,Con_ve!$I$6:$I$1005,"Em negociação",Con_ve!$Q$6:$Q$1005,Cad_cl!BJ$5)))</f>
        <v/>
      </c>
      <c r="BK813" s="134" t="str">
        <f>IF(ISERR(IF($C813="","",SUMIFS(Con_ve!$F$6:$F$1005,Con_ve!$C$6:$C$1005,$C813,Con_ve!$I$6:$I$1005,"Em negociação",Con_ve!$Q$6:$Q$1005,Cad_cl!BK$5))),"",IF($C813="","",SUMIFS(Con_ve!$F$6:$F$1005,Con_ve!$C$6:$C$1005,$C813,Con_ve!$I$6:$I$1005,"Em negociação",Con_ve!$Q$6:$Q$1005,Cad_cl!BK$5)))</f>
        <v/>
      </c>
      <c r="BL813" s="134" t="str">
        <f>IF(ISERR(IF($C813="","",SUMIFS(Con_ve!$F$6:$F$1005,Con_ve!$C$6:$C$1005,$C813,Con_ve!$I$6:$I$1005,"Em negociação",Con_ve!$Q$6:$Q$1005,Cad_cl!BL$5))),"",IF($C813="","",SUMIFS(Con_ve!$F$6:$F$1005,Con_ve!$C$6:$C$1005,$C813,Con_ve!$I$6:$I$1005,"Em negociação",Con_ve!$Q$6:$Q$1005,Cad_cl!BL$5)))</f>
        <v/>
      </c>
      <c r="BM813" s="134" t="str">
        <f>IF(ISERR(IF($C813="","",SUMIFS(Con_ve!$F$6:$F$1005,Con_ve!$C$6:$C$1005,$C813,Con_ve!$I$6:$I$1005,"Em negociação",Con_ve!$Q$6:$Q$1005,Cad_cl!BM$5))),"",IF($C813="","",SUMIFS(Con_ve!$F$6:$F$1005,Con_ve!$C$6:$C$1005,$C813,Con_ve!$I$6:$I$1005,"Em negociação",Con_ve!$Q$6:$Q$1005,Cad_cl!BM$5)))</f>
        <v/>
      </c>
      <c r="BN813" s="134" t="str">
        <f>IF(ISERR(IF($C813="","",SUMIFS(Con_ve!$F$6:$F$1005,Con_ve!$C$6:$C$1005,$C813,Con_ve!$I$6:$I$1005,"Em negociação",Con_ve!$Q$6:$Q$1005,Cad_cl!BN$5))),"",IF($C813="","",SUMIFS(Con_ve!$F$6:$F$1005,Con_ve!$C$6:$C$1005,$C813,Con_ve!$I$6:$I$1005,"Em negociação",Con_ve!$Q$6:$Q$1005,Cad_cl!BN$5)))</f>
        <v/>
      </c>
      <c r="BO813" s="134" t="str">
        <f>IF(ISERR(IF($C813="","",SUMIFS(Con_ve!$F$6:$F$1005,Con_ve!$C$6:$C$1005,$C813,Con_ve!$I$6:$I$1005,"Em negociação",Con_ve!$Q$6:$Q$1005,Cad_cl!BO$5))),"",IF($C813="","",SUMIFS(Con_ve!$F$6:$F$1005,Con_ve!$C$6:$C$1005,$C813,Con_ve!$I$6:$I$1005,"Em negociação",Con_ve!$Q$6:$Q$1005,Cad_cl!BO$5)))</f>
        <v/>
      </c>
      <c r="BP813" s="134">
        <f t="shared" si="37"/>
        <v>0</v>
      </c>
      <c r="BR813" s="125" t="str">
        <f>IF(ISERR(IF(AND($I813=Re_lo!$E$5,BR$5=VLOOKUP(Re_lo!$H$5,Re_lo!$N$5:$O$16,2,0)),AP813,"")),"",IF(AND($I813=Re_lo!$E$5,BR$5=VLOOKUP(Re_lo!$H$5,Re_lo!$N$5:$O$16,2,0)),AP813,""))</f>
        <v/>
      </c>
      <c r="BS813" s="125" t="str">
        <f>IF(ISERR(IF(AND($I813=Re_lo!$E$5,BS$5=VLOOKUP(Re_lo!$H$5,Re_lo!$N$5:$O$16,2,0)),AQ813,"")),"",IF(AND($I813=Re_lo!$E$5,BS$5=VLOOKUP(Re_lo!$H$5,Re_lo!$N$5:$O$16,2,0)),AQ813,""))</f>
        <v/>
      </c>
      <c r="BT813" s="125" t="str">
        <f>IF(ISERR(IF(AND($I813=Re_lo!$E$5,BT$5=VLOOKUP(Re_lo!$H$5,Re_lo!$N$5:$O$16,2,0)),AR813,"")),"",IF(AND($I813=Re_lo!$E$5,BT$5=VLOOKUP(Re_lo!$H$5,Re_lo!$N$5:$O$16,2,0)),AR813,""))</f>
        <v/>
      </c>
      <c r="BU813" s="125" t="str">
        <f>IF(ISERR(IF(AND($I813=Re_lo!$E$5,BU$5=VLOOKUP(Re_lo!$H$5,Re_lo!$N$5:$O$16,2,0)),AS813,"")),"",IF(AND($I813=Re_lo!$E$5,BU$5=VLOOKUP(Re_lo!$H$5,Re_lo!$N$5:$O$16,2,0)),AS813,""))</f>
        <v/>
      </c>
      <c r="BV813" s="125" t="str">
        <f>IF(ISERR(IF(AND($I813=Re_lo!$E$5,BV$5=VLOOKUP(Re_lo!$H$5,Re_lo!$N$5:$O$16,2,0)),AT813,"")),"",IF(AND($I813=Re_lo!$E$5,BV$5=VLOOKUP(Re_lo!$H$5,Re_lo!$N$5:$O$16,2,0)),AT813,""))</f>
        <v/>
      </c>
      <c r="BW813" s="125" t="str">
        <f>IF(ISERR(IF(AND($I813=Re_lo!$E$5,BW$5=VLOOKUP(Re_lo!$H$5,Re_lo!$N$5:$O$16,2,0)),AU813,"")),"",IF(AND($I813=Re_lo!$E$5,BW$5=VLOOKUP(Re_lo!$H$5,Re_lo!$N$5:$O$16,2,0)),AU813,""))</f>
        <v/>
      </c>
      <c r="BX813" s="125" t="str">
        <f>IF(ISERR(IF(AND($I813=Re_lo!$E$5,BX$5=VLOOKUP(Re_lo!$H$5,Re_lo!$N$5:$O$16,2,0)),AV813,"")),"",IF(AND($I813=Re_lo!$E$5,BX$5=VLOOKUP(Re_lo!$H$5,Re_lo!$N$5:$O$16,2,0)),AV813,""))</f>
        <v/>
      </c>
      <c r="BY813" s="125" t="str">
        <f>IF(ISERR(IF(AND($I813=Re_lo!$E$5,BY$5=VLOOKUP(Re_lo!$H$5,Re_lo!$N$5:$O$16,2,0)),AW813,"")),"",IF(AND($I813=Re_lo!$E$5,BY$5=VLOOKUP(Re_lo!$H$5,Re_lo!$N$5:$O$16,2,0)),AW813,""))</f>
        <v/>
      </c>
      <c r="BZ813" s="125" t="str">
        <f>IF(ISERR(IF(AND($I813=Re_lo!$E$5,BZ$5=VLOOKUP(Re_lo!$H$5,Re_lo!$N$5:$O$16,2,0)),AX813,"")),"",IF(AND($I813=Re_lo!$E$5,BZ$5=VLOOKUP(Re_lo!$H$5,Re_lo!$N$5:$O$16,2,0)),AX813,""))</f>
        <v/>
      </c>
      <c r="CA813" s="125" t="str">
        <f>IF(ISERR(IF(AND($I813=Re_lo!$E$5,CA$5=VLOOKUP(Re_lo!$H$5,Re_lo!$N$5:$O$16,2,0)),AY813,"")),"",IF(AND($I813=Re_lo!$E$5,CA$5=VLOOKUP(Re_lo!$H$5,Re_lo!$N$5:$O$16,2,0)),AY813,""))</f>
        <v/>
      </c>
      <c r="CB813" s="125" t="str">
        <f>IF(ISERR(IF(AND($I813=Re_lo!$E$5,CB$5=VLOOKUP(Re_lo!$H$5,Re_lo!$N$5:$O$16,2,0)),AZ813,"")),"",IF(AND($I813=Re_lo!$E$5,CB$5=VLOOKUP(Re_lo!$H$5,Re_lo!$N$5:$O$16,2,0)),AZ813,""))</f>
        <v/>
      </c>
      <c r="CC813" s="125" t="str">
        <f>IF(ISERR(IF(AND($I813=Re_lo!$E$5,CC$5=VLOOKUP(Re_lo!$H$5,Re_lo!$N$5:$O$16,2,0)),BA813,"")),"",IF(AND($I813=Re_lo!$E$5,CC$5=VLOOKUP(Re_lo!$H$5,Re_lo!$N$5:$O$16,2,0)),BA813,""))</f>
        <v/>
      </c>
      <c r="CD813" s="125" t="str">
        <f>IF(ISERR(IF(AND($I813=Re_lo!$E$5,CD$5=VLOOKUP(Re_lo!$H$5,Re_lo!$N$5:$O$16,2,0)),BB813,"")),"",IF(AND($I813=Re_lo!$E$5,CD$5=VLOOKUP(Re_lo!$H$5,Re_lo!$N$5:$O$16,2,0)),BB813,""))</f>
        <v/>
      </c>
      <c r="CF813" s="125" t="str">
        <f>IF($C813="","",COUNTIFS(Con_ve!$C$6:$C$1005,$C813,Con_ve!$Q$6:$Q$1005,Cad_cl!CF$5))</f>
        <v/>
      </c>
      <c r="CG813" s="125" t="str">
        <f>IF($C813="","",COUNTIFS(Con_ve!$C$6:$C$1005,$C813,Con_ve!$Q$6:$Q$1005,Cad_cl!CG$5))</f>
        <v/>
      </c>
      <c r="CH813" s="125" t="str">
        <f>IF($C813="","",COUNTIFS(Con_ve!$C$6:$C$1005,$C813,Con_ve!$Q$6:$Q$1005,Cad_cl!CH$5))</f>
        <v/>
      </c>
      <c r="CI813" s="125" t="str">
        <f>IF($C813="","",COUNTIFS(Con_ve!$C$6:$C$1005,$C813,Con_ve!$Q$6:$Q$1005,Cad_cl!CI$5))</f>
        <v/>
      </c>
      <c r="CJ813" s="125" t="str">
        <f>IF($C813="","",COUNTIFS(Con_ve!$C$6:$C$1005,$C813,Con_ve!$Q$6:$Q$1005,Cad_cl!CJ$5))</f>
        <v/>
      </c>
      <c r="CK813" s="125" t="str">
        <f>IF($C813="","",COUNTIFS(Con_ve!$C$6:$C$1005,$C813,Con_ve!$Q$6:$Q$1005,Cad_cl!CK$5))</f>
        <v/>
      </c>
      <c r="CL813" s="125" t="str">
        <f>IF($C813="","",COUNTIFS(Con_ve!$C$6:$C$1005,$C813,Con_ve!$Q$6:$Q$1005,Cad_cl!CL$5))</f>
        <v/>
      </c>
      <c r="CM813" s="125" t="str">
        <f>IF($C813="","",COUNTIFS(Con_ve!$C$6:$C$1005,$C813,Con_ve!$Q$6:$Q$1005,Cad_cl!CM$5))</f>
        <v/>
      </c>
      <c r="CN813" s="125" t="str">
        <f>IF($C813="","",COUNTIFS(Con_ve!$C$6:$C$1005,$C813,Con_ve!$Q$6:$Q$1005,Cad_cl!CN$5))</f>
        <v/>
      </c>
      <c r="CO813" s="125" t="str">
        <f>IF($C813="","",COUNTIFS(Con_ve!$C$6:$C$1005,$C813,Con_ve!$Q$6:$Q$1005,Cad_cl!CO$5))</f>
        <v/>
      </c>
      <c r="CP813" s="125" t="str">
        <f>IF($C813="","",COUNTIFS(Con_ve!$C$6:$C$1005,$C813,Con_ve!$Q$6:$Q$1005,Cad_cl!CP$5))</f>
        <v/>
      </c>
      <c r="CQ813" s="125" t="str">
        <f>IF($C813="","",COUNTIFS(Con_ve!$C$6:$C$1005,$C813,Con_ve!$Q$6:$Q$1005,Cad_cl!CQ$5))</f>
        <v/>
      </c>
      <c r="CR813" s="125">
        <f t="shared" si="38"/>
        <v>0</v>
      </c>
    </row>
    <row r="814" spans="3:96" ht="30" customHeight="1">
      <c r="C814" s="153"/>
      <c r="D814" s="153"/>
      <c r="E814" s="154"/>
      <c r="F814" s="153"/>
      <c r="G814" s="155"/>
      <c r="H814" s="153"/>
      <c r="I814" s="153"/>
      <c r="J814" s="132" t="s">
        <v>309</v>
      </c>
      <c r="K814" s="133" t="s">
        <v>309</v>
      </c>
      <c r="L814" s="153"/>
      <c r="M814" s="153"/>
      <c r="N814" s="153"/>
      <c r="O814" s="153"/>
      <c r="P814" s="153"/>
      <c r="Q814" s="153"/>
      <c r="AP814" s="134" t="str">
        <f>IF(ISERR(IF($C814="","",SUMIFS(Con_ve!$F$6:$F$1005,Con_ve!$C$6:$C$1005,$C814,Con_ve!$I$6:$I$1005,"Fechada",Con_ve!$Q$6:$Q$1005,Cad_cl!AP$5))),"",IF($C814="","",SUMIFS(Con_ve!$F$6:$F$1005,Con_ve!$C$6:$C$1005,$C814,Con_ve!$I$6:$I$1005,"Fechada",Con_ve!$Q$6:$Q$1005,Cad_cl!AP$5)))</f>
        <v/>
      </c>
      <c r="AQ814" s="134" t="str">
        <f>IF(ISERR(IF($C814="","",SUMIFS(Con_ve!$F$6:$F$1005,Con_ve!$C$6:$C$1005,$C814,Con_ve!$I$6:$I$1005,"Fechada",Con_ve!$Q$6:$Q$1005,Cad_cl!AQ$5))),"",IF($C814="","",SUMIFS(Con_ve!$F$6:$F$1005,Con_ve!$C$6:$C$1005,$C814,Con_ve!$I$6:$I$1005,"Fechada",Con_ve!$Q$6:$Q$1005,Cad_cl!AQ$5)))</f>
        <v/>
      </c>
      <c r="AR814" s="134" t="str">
        <f>IF(ISERR(IF($C814="","",SUMIFS(Con_ve!$F$6:$F$1005,Con_ve!$C$6:$C$1005,$C814,Con_ve!$I$6:$I$1005,"Fechada",Con_ve!$Q$6:$Q$1005,Cad_cl!AR$5))),"",IF($C814="","",SUMIFS(Con_ve!$F$6:$F$1005,Con_ve!$C$6:$C$1005,$C814,Con_ve!$I$6:$I$1005,"Fechada",Con_ve!$Q$6:$Q$1005,Cad_cl!AR$5)))</f>
        <v/>
      </c>
      <c r="AS814" s="134" t="str">
        <f>IF(ISERR(IF($C814="","",SUMIFS(Con_ve!$F$6:$F$1005,Con_ve!$C$6:$C$1005,$C814,Con_ve!$I$6:$I$1005,"Fechada",Con_ve!$Q$6:$Q$1005,Cad_cl!AS$5))),"",IF($C814="","",SUMIFS(Con_ve!$F$6:$F$1005,Con_ve!$C$6:$C$1005,$C814,Con_ve!$I$6:$I$1005,"Fechada",Con_ve!$Q$6:$Q$1005,Cad_cl!AS$5)))</f>
        <v/>
      </c>
      <c r="AT814" s="134" t="str">
        <f>IF(ISERR(IF($C814="","",SUMIFS(Con_ve!$F$6:$F$1005,Con_ve!$C$6:$C$1005,$C814,Con_ve!$I$6:$I$1005,"Fechada",Con_ve!$Q$6:$Q$1005,Cad_cl!AT$5))),"",IF($C814="","",SUMIFS(Con_ve!$F$6:$F$1005,Con_ve!$C$6:$C$1005,$C814,Con_ve!$I$6:$I$1005,"Fechada",Con_ve!$Q$6:$Q$1005,Cad_cl!AT$5)))</f>
        <v/>
      </c>
      <c r="AU814" s="134" t="str">
        <f>IF(ISERR(IF($C814="","",SUMIFS(Con_ve!$F$6:$F$1005,Con_ve!$C$6:$C$1005,$C814,Con_ve!$I$6:$I$1005,"Fechada",Con_ve!$Q$6:$Q$1005,Cad_cl!AU$5))),"",IF($C814="","",SUMIFS(Con_ve!$F$6:$F$1005,Con_ve!$C$6:$C$1005,$C814,Con_ve!$I$6:$I$1005,"Fechada",Con_ve!$Q$6:$Q$1005,Cad_cl!AU$5)))</f>
        <v/>
      </c>
      <c r="AV814" s="134" t="str">
        <f>IF(ISERR(IF($C814="","",SUMIFS(Con_ve!$F$6:$F$1005,Con_ve!$C$6:$C$1005,$C814,Con_ve!$I$6:$I$1005,"Fechada",Con_ve!$Q$6:$Q$1005,Cad_cl!AV$5))),"",IF($C814="","",SUMIFS(Con_ve!$F$6:$F$1005,Con_ve!$C$6:$C$1005,$C814,Con_ve!$I$6:$I$1005,"Fechada",Con_ve!$Q$6:$Q$1005,Cad_cl!AV$5)))</f>
        <v/>
      </c>
      <c r="AW814" s="134" t="str">
        <f>IF(ISERR(IF($C814="","",SUMIFS(Con_ve!$F$6:$F$1005,Con_ve!$C$6:$C$1005,$C814,Con_ve!$I$6:$I$1005,"Fechada",Con_ve!$Q$6:$Q$1005,Cad_cl!AW$5))),"",IF($C814="","",SUMIFS(Con_ve!$F$6:$F$1005,Con_ve!$C$6:$C$1005,$C814,Con_ve!$I$6:$I$1005,"Fechada",Con_ve!$Q$6:$Q$1005,Cad_cl!AW$5)))</f>
        <v/>
      </c>
      <c r="AX814" s="134" t="str">
        <f>IF(ISERR(IF($C814="","",SUMIFS(Con_ve!$F$6:$F$1005,Con_ve!$C$6:$C$1005,$C814,Con_ve!$I$6:$I$1005,"Fechada",Con_ve!$Q$6:$Q$1005,Cad_cl!AX$5))),"",IF($C814="","",SUMIFS(Con_ve!$F$6:$F$1005,Con_ve!$C$6:$C$1005,$C814,Con_ve!$I$6:$I$1005,"Fechada",Con_ve!$Q$6:$Q$1005,Cad_cl!AX$5)))</f>
        <v/>
      </c>
      <c r="AY814" s="134" t="str">
        <f>IF(ISERR(IF($C814="","",SUMIFS(Con_ve!$F$6:$F$1005,Con_ve!$C$6:$C$1005,$C814,Con_ve!$I$6:$I$1005,"Fechada",Con_ve!$Q$6:$Q$1005,Cad_cl!AY$5))),"",IF($C814="","",SUMIFS(Con_ve!$F$6:$F$1005,Con_ve!$C$6:$C$1005,$C814,Con_ve!$I$6:$I$1005,"Fechada",Con_ve!$Q$6:$Q$1005,Cad_cl!AY$5)))</f>
        <v/>
      </c>
      <c r="AZ814" s="134" t="str">
        <f>IF(ISERR(IF($C814="","",SUMIFS(Con_ve!$F$6:$F$1005,Con_ve!$C$6:$C$1005,$C814,Con_ve!$I$6:$I$1005,"Fechada",Con_ve!$Q$6:$Q$1005,Cad_cl!AZ$5))),"",IF($C814="","",SUMIFS(Con_ve!$F$6:$F$1005,Con_ve!$C$6:$C$1005,$C814,Con_ve!$I$6:$I$1005,"Fechada",Con_ve!$Q$6:$Q$1005,Cad_cl!AZ$5)))</f>
        <v/>
      </c>
      <c r="BA814" s="134" t="str">
        <f>IF(ISERR(IF($C814="","",SUMIFS(Con_ve!$F$6:$F$1005,Con_ve!$C$6:$C$1005,$C814,Con_ve!$I$6:$I$1005,"Fechada",Con_ve!$Q$6:$Q$1005,Cad_cl!BA$5))),"",IF($C814="","",SUMIFS(Con_ve!$F$6:$F$1005,Con_ve!$C$6:$C$1005,$C814,Con_ve!$I$6:$I$1005,"Fechada",Con_ve!$Q$6:$Q$1005,Cad_cl!BA$5)))</f>
        <v/>
      </c>
      <c r="BB814" s="134">
        <f t="shared" si="36"/>
        <v>0</v>
      </c>
      <c r="BD814" s="134" t="str">
        <f>IF(ISERR(IF($C814="","",SUMIFS(Con_ve!$F$6:$F$1005,Con_ve!$C$6:$C$1005,$C814,Con_ve!$I$6:$I$1005,"Em negociação",Con_ve!$Q$6:$Q$1005,Cad_cl!BD$5))),"",IF($C814="","",SUMIFS(Con_ve!$F$6:$F$1005,Con_ve!$C$6:$C$1005,$C814,Con_ve!$I$6:$I$1005,"Em negociação",Con_ve!$Q$6:$Q$1005,Cad_cl!BD$5)))</f>
        <v/>
      </c>
      <c r="BE814" s="134" t="str">
        <f>IF(ISERR(IF($C814="","",SUMIFS(Con_ve!$F$6:$F$1005,Con_ve!$C$6:$C$1005,$C814,Con_ve!$I$6:$I$1005,"Em negociação",Con_ve!$Q$6:$Q$1005,Cad_cl!BE$5))),"",IF($C814="","",SUMIFS(Con_ve!$F$6:$F$1005,Con_ve!$C$6:$C$1005,$C814,Con_ve!$I$6:$I$1005,"Em negociação",Con_ve!$Q$6:$Q$1005,Cad_cl!BE$5)))</f>
        <v/>
      </c>
      <c r="BF814" s="134" t="str">
        <f>IF(ISERR(IF($C814="","",SUMIFS(Con_ve!$F$6:$F$1005,Con_ve!$C$6:$C$1005,$C814,Con_ve!$I$6:$I$1005,"Em negociação",Con_ve!$Q$6:$Q$1005,Cad_cl!BF$5))),"",IF($C814="","",SUMIFS(Con_ve!$F$6:$F$1005,Con_ve!$C$6:$C$1005,$C814,Con_ve!$I$6:$I$1005,"Em negociação",Con_ve!$Q$6:$Q$1005,Cad_cl!BF$5)))</f>
        <v/>
      </c>
      <c r="BG814" s="134" t="str">
        <f>IF(ISERR(IF($C814="","",SUMIFS(Con_ve!$F$6:$F$1005,Con_ve!$C$6:$C$1005,$C814,Con_ve!$I$6:$I$1005,"Em negociação",Con_ve!$Q$6:$Q$1005,Cad_cl!BG$5))),"",IF($C814="","",SUMIFS(Con_ve!$F$6:$F$1005,Con_ve!$C$6:$C$1005,$C814,Con_ve!$I$6:$I$1005,"Em negociação",Con_ve!$Q$6:$Q$1005,Cad_cl!BG$5)))</f>
        <v/>
      </c>
      <c r="BH814" s="134" t="str">
        <f>IF(ISERR(IF($C814="","",SUMIFS(Con_ve!$F$6:$F$1005,Con_ve!$C$6:$C$1005,$C814,Con_ve!$I$6:$I$1005,"Em negociação",Con_ve!$Q$6:$Q$1005,Cad_cl!BH$5))),"",IF($C814="","",SUMIFS(Con_ve!$F$6:$F$1005,Con_ve!$C$6:$C$1005,$C814,Con_ve!$I$6:$I$1005,"Em negociação",Con_ve!$Q$6:$Q$1005,Cad_cl!BH$5)))</f>
        <v/>
      </c>
      <c r="BI814" s="134" t="str">
        <f>IF(ISERR(IF($C814="","",SUMIFS(Con_ve!$F$6:$F$1005,Con_ve!$C$6:$C$1005,$C814,Con_ve!$I$6:$I$1005,"Em negociação",Con_ve!$Q$6:$Q$1005,Cad_cl!BI$5))),"",IF($C814="","",SUMIFS(Con_ve!$F$6:$F$1005,Con_ve!$C$6:$C$1005,$C814,Con_ve!$I$6:$I$1005,"Em negociação",Con_ve!$Q$6:$Q$1005,Cad_cl!BI$5)))</f>
        <v/>
      </c>
      <c r="BJ814" s="134" t="str">
        <f>IF(ISERR(IF($C814="","",SUMIFS(Con_ve!$F$6:$F$1005,Con_ve!$C$6:$C$1005,$C814,Con_ve!$I$6:$I$1005,"Em negociação",Con_ve!$Q$6:$Q$1005,Cad_cl!BJ$5))),"",IF($C814="","",SUMIFS(Con_ve!$F$6:$F$1005,Con_ve!$C$6:$C$1005,$C814,Con_ve!$I$6:$I$1005,"Em negociação",Con_ve!$Q$6:$Q$1005,Cad_cl!BJ$5)))</f>
        <v/>
      </c>
      <c r="BK814" s="134" t="str">
        <f>IF(ISERR(IF($C814="","",SUMIFS(Con_ve!$F$6:$F$1005,Con_ve!$C$6:$C$1005,$C814,Con_ve!$I$6:$I$1005,"Em negociação",Con_ve!$Q$6:$Q$1005,Cad_cl!BK$5))),"",IF($C814="","",SUMIFS(Con_ve!$F$6:$F$1005,Con_ve!$C$6:$C$1005,$C814,Con_ve!$I$6:$I$1005,"Em negociação",Con_ve!$Q$6:$Q$1005,Cad_cl!BK$5)))</f>
        <v/>
      </c>
      <c r="BL814" s="134" t="str">
        <f>IF(ISERR(IF($C814="","",SUMIFS(Con_ve!$F$6:$F$1005,Con_ve!$C$6:$C$1005,$C814,Con_ve!$I$6:$I$1005,"Em negociação",Con_ve!$Q$6:$Q$1005,Cad_cl!BL$5))),"",IF($C814="","",SUMIFS(Con_ve!$F$6:$F$1005,Con_ve!$C$6:$C$1005,$C814,Con_ve!$I$6:$I$1005,"Em negociação",Con_ve!$Q$6:$Q$1005,Cad_cl!BL$5)))</f>
        <v/>
      </c>
      <c r="BM814" s="134" t="str">
        <f>IF(ISERR(IF($C814="","",SUMIFS(Con_ve!$F$6:$F$1005,Con_ve!$C$6:$C$1005,$C814,Con_ve!$I$6:$I$1005,"Em negociação",Con_ve!$Q$6:$Q$1005,Cad_cl!BM$5))),"",IF($C814="","",SUMIFS(Con_ve!$F$6:$F$1005,Con_ve!$C$6:$C$1005,$C814,Con_ve!$I$6:$I$1005,"Em negociação",Con_ve!$Q$6:$Q$1005,Cad_cl!BM$5)))</f>
        <v/>
      </c>
      <c r="BN814" s="134" t="str">
        <f>IF(ISERR(IF($C814="","",SUMIFS(Con_ve!$F$6:$F$1005,Con_ve!$C$6:$C$1005,$C814,Con_ve!$I$6:$I$1005,"Em negociação",Con_ve!$Q$6:$Q$1005,Cad_cl!BN$5))),"",IF($C814="","",SUMIFS(Con_ve!$F$6:$F$1005,Con_ve!$C$6:$C$1005,$C814,Con_ve!$I$6:$I$1005,"Em negociação",Con_ve!$Q$6:$Q$1005,Cad_cl!BN$5)))</f>
        <v/>
      </c>
      <c r="BO814" s="134" t="str">
        <f>IF(ISERR(IF($C814="","",SUMIFS(Con_ve!$F$6:$F$1005,Con_ve!$C$6:$C$1005,$C814,Con_ve!$I$6:$I$1005,"Em negociação",Con_ve!$Q$6:$Q$1005,Cad_cl!BO$5))),"",IF($C814="","",SUMIFS(Con_ve!$F$6:$F$1005,Con_ve!$C$6:$C$1005,$C814,Con_ve!$I$6:$I$1005,"Em negociação",Con_ve!$Q$6:$Q$1005,Cad_cl!BO$5)))</f>
        <v/>
      </c>
      <c r="BP814" s="134">
        <f t="shared" si="37"/>
        <v>0</v>
      </c>
      <c r="BR814" s="125" t="str">
        <f>IF(ISERR(IF(AND($I814=Re_lo!$E$5,BR$5=VLOOKUP(Re_lo!$H$5,Re_lo!$N$5:$O$16,2,0)),AP814,"")),"",IF(AND($I814=Re_lo!$E$5,BR$5=VLOOKUP(Re_lo!$H$5,Re_lo!$N$5:$O$16,2,0)),AP814,""))</f>
        <v/>
      </c>
      <c r="BS814" s="125" t="str">
        <f>IF(ISERR(IF(AND($I814=Re_lo!$E$5,BS$5=VLOOKUP(Re_lo!$H$5,Re_lo!$N$5:$O$16,2,0)),AQ814,"")),"",IF(AND($I814=Re_lo!$E$5,BS$5=VLOOKUP(Re_lo!$H$5,Re_lo!$N$5:$O$16,2,0)),AQ814,""))</f>
        <v/>
      </c>
      <c r="BT814" s="125" t="str">
        <f>IF(ISERR(IF(AND($I814=Re_lo!$E$5,BT$5=VLOOKUP(Re_lo!$H$5,Re_lo!$N$5:$O$16,2,0)),AR814,"")),"",IF(AND($I814=Re_lo!$E$5,BT$5=VLOOKUP(Re_lo!$H$5,Re_lo!$N$5:$O$16,2,0)),AR814,""))</f>
        <v/>
      </c>
      <c r="BU814" s="125" t="str">
        <f>IF(ISERR(IF(AND($I814=Re_lo!$E$5,BU$5=VLOOKUP(Re_lo!$H$5,Re_lo!$N$5:$O$16,2,0)),AS814,"")),"",IF(AND($I814=Re_lo!$E$5,BU$5=VLOOKUP(Re_lo!$H$5,Re_lo!$N$5:$O$16,2,0)),AS814,""))</f>
        <v/>
      </c>
      <c r="BV814" s="125" t="str">
        <f>IF(ISERR(IF(AND($I814=Re_lo!$E$5,BV$5=VLOOKUP(Re_lo!$H$5,Re_lo!$N$5:$O$16,2,0)),AT814,"")),"",IF(AND($I814=Re_lo!$E$5,BV$5=VLOOKUP(Re_lo!$H$5,Re_lo!$N$5:$O$16,2,0)),AT814,""))</f>
        <v/>
      </c>
      <c r="BW814" s="125" t="str">
        <f>IF(ISERR(IF(AND($I814=Re_lo!$E$5,BW$5=VLOOKUP(Re_lo!$H$5,Re_lo!$N$5:$O$16,2,0)),AU814,"")),"",IF(AND($I814=Re_lo!$E$5,BW$5=VLOOKUP(Re_lo!$H$5,Re_lo!$N$5:$O$16,2,0)),AU814,""))</f>
        <v/>
      </c>
      <c r="BX814" s="125" t="str">
        <f>IF(ISERR(IF(AND($I814=Re_lo!$E$5,BX$5=VLOOKUP(Re_lo!$H$5,Re_lo!$N$5:$O$16,2,0)),AV814,"")),"",IF(AND($I814=Re_lo!$E$5,BX$5=VLOOKUP(Re_lo!$H$5,Re_lo!$N$5:$O$16,2,0)),AV814,""))</f>
        <v/>
      </c>
      <c r="BY814" s="125" t="str">
        <f>IF(ISERR(IF(AND($I814=Re_lo!$E$5,BY$5=VLOOKUP(Re_lo!$H$5,Re_lo!$N$5:$O$16,2,0)),AW814,"")),"",IF(AND($I814=Re_lo!$E$5,BY$5=VLOOKUP(Re_lo!$H$5,Re_lo!$N$5:$O$16,2,0)),AW814,""))</f>
        <v/>
      </c>
      <c r="BZ814" s="125" t="str">
        <f>IF(ISERR(IF(AND($I814=Re_lo!$E$5,BZ$5=VLOOKUP(Re_lo!$H$5,Re_lo!$N$5:$O$16,2,0)),AX814,"")),"",IF(AND($I814=Re_lo!$E$5,BZ$5=VLOOKUP(Re_lo!$H$5,Re_lo!$N$5:$O$16,2,0)),AX814,""))</f>
        <v/>
      </c>
      <c r="CA814" s="125" t="str">
        <f>IF(ISERR(IF(AND($I814=Re_lo!$E$5,CA$5=VLOOKUP(Re_lo!$H$5,Re_lo!$N$5:$O$16,2,0)),AY814,"")),"",IF(AND($I814=Re_lo!$E$5,CA$5=VLOOKUP(Re_lo!$H$5,Re_lo!$N$5:$O$16,2,0)),AY814,""))</f>
        <v/>
      </c>
      <c r="CB814" s="125" t="str">
        <f>IF(ISERR(IF(AND($I814=Re_lo!$E$5,CB$5=VLOOKUP(Re_lo!$H$5,Re_lo!$N$5:$O$16,2,0)),AZ814,"")),"",IF(AND($I814=Re_lo!$E$5,CB$5=VLOOKUP(Re_lo!$H$5,Re_lo!$N$5:$O$16,2,0)),AZ814,""))</f>
        <v/>
      </c>
      <c r="CC814" s="125" t="str">
        <f>IF(ISERR(IF(AND($I814=Re_lo!$E$5,CC$5=VLOOKUP(Re_lo!$H$5,Re_lo!$N$5:$O$16,2,0)),BA814,"")),"",IF(AND($I814=Re_lo!$E$5,CC$5=VLOOKUP(Re_lo!$H$5,Re_lo!$N$5:$O$16,2,0)),BA814,""))</f>
        <v/>
      </c>
      <c r="CD814" s="125" t="str">
        <f>IF(ISERR(IF(AND($I814=Re_lo!$E$5,CD$5=VLOOKUP(Re_lo!$H$5,Re_lo!$N$5:$O$16,2,0)),BB814,"")),"",IF(AND($I814=Re_lo!$E$5,CD$5=VLOOKUP(Re_lo!$H$5,Re_lo!$N$5:$O$16,2,0)),BB814,""))</f>
        <v/>
      </c>
      <c r="CF814" s="125" t="str">
        <f>IF($C814="","",COUNTIFS(Con_ve!$C$6:$C$1005,$C814,Con_ve!$Q$6:$Q$1005,Cad_cl!CF$5))</f>
        <v/>
      </c>
      <c r="CG814" s="125" t="str">
        <f>IF($C814="","",COUNTIFS(Con_ve!$C$6:$C$1005,$C814,Con_ve!$Q$6:$Q$1005,Cad_cl!CG$5))</f>
        <v/>
      </c>
      <c r="CH814" s="125" t="str">
        <f>IF($C814="","",COUNTIFS(Con_ve!$C$6:$C$1005,$C814,Con_ve!$Q$6:$Q$1005,Cad_cl!CH$5))</f>
        <v/>
      </c>
      <c r="CI814" s="125" t="str">
        <f>IF($C814="","",COUNTIFS(Con_ve!$C$6:$C$1005,$C814,Con_ve!$Q$6:$Q$1005,Cad_cl!CI$5))</f>
        <v/>
      </c>
      <c r="CJ814" s="125" t="str">
        <f>IF($C814="","",COUNTIFS(Con_ve!$C$6:$C$1005,$C814,Con_ve!$Q$6:$Q$1005,Cad_cl!CJ$5))</f>
        <v/>
      </c>
      <c r="CK814" s="125" t="str">
        <f>IF($C814="","",COUNTIFS(Con_ve!$C$6:$C$1005,$C814,Con_ve!$Q$6:$Q$1005,Cad_cl!CK$5))</f>
        <v/>
      </c>
      <c r="CL814" s="125" t="str">
        <f>IF($C814="","",COUNTIFS(Con_ve!$C$6:$C$1005,$C814,Con_ve!$Q$6:$Q$1005,Cad_cl!CL$5))</f>
        <v/>
      </c>
      <c r="CM814" s="125" t="str">
        <f>IF($C814="","",COUNTIFS(Con_ve!$C$6:$C$1005,$C814,Con_ve!$Q$6:$Q$1005,Cad_cl!CM$5))</f>
        <v/>
      </c>
      <c r="CN814" s="125" t="str">
        <f>IF($C814="","",COUNTIFS(Con_ve!$C$6:$C$1005,$C814,Con_ve!$Q$6:$Q$1005,Cad_cl!CN$5))</f>
        <v/>
      </c>
      <c r="CO814" s="125" t="str">
        <f>IF($C814="","",COUNTIFS(Con_ve!$C$6:$C$1005,$C814,Con_ve!$Q$6:$Q$1005,Cad_cl!CO$5))</f>
        <v/>
      </c>
      <c r="CP814" s="125" t="str">
        <f>IF($C814="","",COUNTIFS(Con_ve!$C$6:$C$1005,$C814,Con_ve!$Q$6:$Q$1005,Cad_cl!CP$5))</f>
        <v/>
      </c>
      <c r="CQ814" s="125" t="str">
        <f>IF($C814="","",COUNTIFS(Con_ve!$C$6:$C$1005,$C814,Con_ve!$Q$6:$Q$1005,Cad_cl!CQ$5))</f>
        <v/>
      </c>
      <c r="CR814" s="125">
        <f t="shared" si="38"/>
        <v>0</v>
      </c>
    </row>
    <row r="815" spans="3:96" ht="30" customHeight="1">
      <c r="C815" s="153"/>
      <c r="D815" s="153"/>
      <c r="E815" s="154"/>
      <c r="F815" s="153"/>
      <c r="G815" s="155"/>
      <c r="H815" s="153"/>
      <c r="I815" s="153"/>
      <c r="J815" s="132" t="s">
        <v>309</v>
      </c>
      <c r="K815" s="133" t="s">
        <v>309</v>
      </c>
      <c r="L815" s="153"/>
      <c r="M815" s="153"/>
      <c r="N815" s="153"/>
      <c r="O815" s="153"/>
      <c r="P815" s="153"/>
      <c r="Q815" s="153"/>
      <c r="AP815" s="134" t="str">
        <f>IF(ISERR(IF($C815="","",SUMIFS(Con_ve!$F$6:$F$1005,Con_ve!$C$6:$C$1005,$C815,Con_ve!$I$6:$I$1005,"Fechada",Con_ve!$Q$6:$Q$1005,Cad_cl!AP$5))),"",IF($C815="","",SUMIFS(Con_ve!$F$6:$F$1005,Con_ve!$C$6:$C$1005,$C815,Con_ve!$I$6:$I$1005,"Fechada",Con_ve!$Q$6:$Q$1005,Cad_cl!AP$5)))</f>
        <v/>
      </c>
      <c r="AQ815" s="134" t="str">
        <f>IF(ISERR(IF($C815="","",SUMIFS(Con_ve!$F$6:$F$1005,Con_ve!$C$6:$C$1005,$C815,Con_ve!$I$6:$I$1005,"Fechada",Con_ve!$Q$6:$Q$1005,Cad_cl!AQ$5))),"",IF($C815="","",SUMIFS(Con_ve!$F$6:$F$1005,Con_ve!$C$6:$C$1005,$C815,Con_ve!$I$6:$I$1005,"Fechada",Con_ve!$Q$6:$Q$1005,Cad_cl!AQ$5)))</f>
        <v/>
      </c>
      <c r="AR815" s="134" t="str">
        <f>IF(ISERR(IF($C815="","",SUMIFS(Con_ve!$F$6:$F$1005,Con_ve!$C$6:$C$1005,$C815,Con_ve!$I$6:$I$1005,"Fechada",Con_ve!$Q$6:$Q$1005,Cad_cl!AR$5))),"",IF($C815="","",SUMIFS(Con_ve!$F$6:$F$1005,Con_ve!$C$6:$C$1005,$C815,Con_ve!$I$6:$I$1005,"Fechada",Con_ve!$Q$6:$Q$1005,Cad_cl!AR$5)))</f>
        <v/>
      </c>
      <c r="AS815" s="134" t="str">
        <f>IF(ISERR(IF($C815="","",SUMIFS(Con_ve!$F$6:$F$1005,Con_ve!$C$6:$C$1005,$C815,Con_ve!$I$6:$I$1005,"Fechada",Con_ve!$Q$6:$Q$1005,Cad_cl!AS$5))),"",IF($C815="","",SUMIFS(Con_ve!$F$6:$F$1005,Con_ve!$C$6:$C$1005,$C815,Con_ve!$I$6:$I$1005,"Fechada",Con_ve!$Q$6:$Q$1005,Cad_cl!AS$5)))</f>
        <v/>
      </c>
      <c r="AT815" s="134" t="str">
        <f>IF(ISERR(IF($C815="","",SUMIFS(Con_ve!$F$6:$F$1005,Con_ve!$C$6:$C$1005,$C815,Con_ve!$I$6:$I$1005,"Fechada",Con_ve!$Q$6:$Q$1005,Cad_cl!AT$5))),"",IF($C815="","",SUMIFS(Con_ve!$F$6:$F$1005,Con_ve!$C$6:$C$1005,$C815,Con_ve!$I$6:$I$1005,"Fechada",Con_ve!$Q$6:$Q$1005,Cad_cl!AT$5)))</f>
        <v/>
      </c>
      <c r="AU815" s="134" t="str">
        <f>IF(ISERR(IF($C815="","",SUMIFS(Con_ve!$F$6:$F$1005,Con_ve!$C$6:$C$1005,$C815,Con_ve!$I$6:$I$1005,"Fechada",Con_ve!$Q$6:$Q$1005,Cad_cl!AU$5))),"",IF($C815="","",SUMIFS(Con_ve!$F$6:$F$1005,Con_ve!$C$6:$C$1005,$C815,Con_ve!$I$6:$I$1005,"Fechada",Con_ve!$Q$6:$Q$1005,Cad_cl!AU$5)))</f>
        <v/>
      </c>
      <c r="AV815" s="134" t="str">
        <f>IF(ISERR(IF($C815="","",SUMIFS(Con_ve!$F$6:$F$1005,Con_ve!$C$6:$C$1005,$C815,Con_ve!$I$6:$I$1005,"Fechada",Con_ve!$Q$6:$Q$1005,Cad_cl!AV$5))),"",IF($C815="","",SUMIFS(Con_ve!$F$6:$F$1005,Con_ve!$C$6:$C$1005,$C815,Con_ve!$I$6:$I$1005,"Fechada",Con_ve!$Q$6:$Q$1005,Cad_cl!AV$5)))</f>
        <v/>
      </c>
      <c r="AW815" s="134" t="str">
        <f>IF(ISERR(IF($C815="","",SUMIFS(Con_ve!$F$6:$F$1005,Con_ve!$C$6:$C$1005,$C815,Con_ve!$I$6:$I$1005,"Fechada",Con_ve!$Q$6:$Q$1005,Cad_cl!AW$5))),"",IF($C815="","",SUMIFS(Con_ve!$F$6:$F$1005,Con_ve!$C$6:$C$1005,$C815,Con_ve!$I$6:$I$1005,"Fechada",Con_ve!$Q$6:$Q$1005,Cad_cl!AW$5)))</f>
        <v/>
      </c>
      <c r="AX815" s="134" t="str">
        <f>IF(ISERR(IF($C815="","",SUMIFS(Con_ve!$F$6:$F$1005,Con_ve!$C$6:$C$1005,$C815,Con_ve!$I$6:$I$1005,"Fechada",Con_ve!$Q$6:$Q$1005,Cad_cl!AX$5))),"",IF($C815="","",SUMIFS(Con_ve!$F$6:$F$1005,Con_ve!$C$6:$C$1005,$C815,Con_ve!$I$6:$I$1005,"Fechada",Con_ve!$Q$6:$Q$1005,Cad_cl!AX$5)))</f>
        <v/>
      </c>
      <c r="AY815" s="134" t="str">
        <f>IF(ISERR(IF($C815="","",SUMIFS(Con_ve!$F$6:$F$1005,Con_ve!$C$6:$C$1005,$C815,Con_ve!$I$6:$I$1005,"Fechada",Con_ve!$Q$6:$Q$1005,Cad_cl!AY$5))),"",IF($C815="","",SUMIFS(Con_ve!$F$6:$F$1005,Con_ve!$C$6:$C$1005,$C815,Con_ve!$I$6:$I$1005,"Fechada",Con_ve!$Q$6:$Q$1005,Cad_cl!AY$5)))</f>
        <v/>
      </c>
      <c r="AZ815" s="134" t="str">
        <f>IF(ISERR(IF($C815="","",SUMIFS(Con_ve!$F$6:$F$1005,Con_ve!$C$6:$C$1005,$C815,Con_ve!$I$6:$I$1005,"Fechada",Con_ve!$Q$6:$Q$1005,Cad_cl!AZ$5))),"",IF($C815="","",SUMIFS(Con_ve!$F$6:$F$1005,Con_ve!$C$6:$C$1005,$C815,Con_ve!$I$6:$I$1005,"Fechada",Con_ve!$Q$6:$Q$1005,Cad_cl!AZ$5)))</f>
        <v/>
      </c>
      <c r="BA815" s="134" t="str">
        <f>IF(ISERR(IF($C815="","",SUMIFS(Con_ve!$F$6:$F$1005,Con_ve!$C$6:$C$1005,$C815,Con_ve!$I$6:$I$1005,"Fechada",Con_ve!$Q$6:$Q$1005,Cad_cl!BA$5))),"",IF($C815="","",SUMIFS(Con_ve!$F$6:$F$1005,Con_ve!$C$6:$C$1005,$C815,Con_ve!$I$6:$I$1005,"Fechada",Con_ve!$Q$6:$Q$1005,Cad_cl!BA$5)))</f>
        <v/>
      </c>
      <c r="BB815" s="134">
        <f t="shared" si="36"/>
        <v>0</v>
      </c>
      <c r="BD815" s="134" t="str">
        <f>IF(ISERR(IF($C815="","",SUMIFS(Con_ve!$F$6:$F$1005,Con_ve!$C$6:$C$1005,$C815,Con_ve!$I$6:$I$1005,"Em negociação",Con_ve!$Q$6:$Q$1005,Cad_cl!BD$5))),"",IF($C815="","",SUMIFS(Con_ve!$F$6:$F$1005,Con_ve!$C$6:$C$1005,$C815,Con_ve!$I$6:$I$1005,"Em negociação",Con_ve!$Q$6:$Q$1005,Cad_cl!BD$5)))</f>
        <v/>
      </c>
      <c r="BE815" s="134" t="str">
        <f>IF(ISERR(IF($C815="","",SUMIFS(Con_ve!$F$6:$F$1005,Con_ve!$C$6:$C$1005,$C815,Con_ve!$I$6:$I$1005,"Em negociação",Con_ve!$Q$6:$Q$1005,Cad_cl!BE$5))),"",IF($C815="","",SUMIFS(Con_ve!$F$6:$F$1005,Con_ve!$C$6:$C$1005,$C815,Con_ve!$I$6:$I$1005,"Em negociação",Con_ve!$Q$6:$Q$1005,Cad_cl!BE$5)))</f>
        <v/>
      </c>
      <c r="BF815" s="134" t="str">
        <f>IF(ISERR(IF($C815="","",SUMIFS(Con_ve!$F$6:$F$1005,Con_ve!$C$6:$C$1005,$C815,Con_ve!$I$6:$I$1005,"Em negociação",Con_ve!$Q$6:$Q$1005,Cad_cl!BF$5))),"",IF($C815="","",SUMIFS(Con_ve!$F$6:$F$1005,Con_ve!$C$6:$C$1005,$C815,Con_ve!$I$6:$I$1005,"Em negociação",Con_ve!$Q$6:$Q$1005,Cad_cl!BF$5)))</f>
        <v/>
      </c>
      <c r="BG815" s="134" t="str">
        <f>IF(ISERR(IF($C815="","",SUMIFS(Con_ve!$F$6:$F$1005,Con_ve!$C$6:$C$1005,$C815,Con_ve!$I$6:$I$1005,"Em negociação",Con_ve!$Q$6:$Q$1005,Cad_cl!BG$5))),"",IF($C815="","",SUMIFS(Con_ve!$F$6:$F$1005,Con_ve!$C$6:$C$1005,$C815,Con_ve!$I$6:$I$1005,"Em negociação",Con_ve!$Q$6:$Q$1005,Cad_cl!BG$5)))</f>
        <v/>
      </c>
      <c r="BH815" s="134" t="str">
        <f>IF(ISERR(IF($C815="","",SUMIFS(Con_ve!$F$6:$F$1005,Con_ve!$C$6:$C$1005,$C815,Con_ve!$I$6:$I$1005,"Em negociação",Con_ve!$Q$6:$Q$1005,Cad_cl!BH$5))),"",IF($C815="","",SUMIFS(Con_ve!$F$6:$F$1005,Con_ve!$C$6:$C$1005,$C815,Con_ve!$I$6:$I$1005,"Em negociação",Con_ve!$Q$6:$Q$1005,Cad_cl!BH$5)))</f>
        <v/>
      </c>
      <c r="BI815" s="134" t="str">
        <f>IF(ISERR(IF($C815="","",SUMIFS(Con_ve!$F$6:$F$1005,Con_ve!$C$6:$C$1005,$C815,Con_ve!$I$6:$I$1005,"Em negociação",Con_ve!$Q$6:$Q$1005,Cad_cl!BI$5))),"",IF($C815="","",SUMIFS(Con_ve!$F$6:$F$1005,Con_ve!$C$6:$C$1005,$C815,Con_ve!$I$6:$I$1005,"Em negociação",Con_ve!$Q$6:$Q$1005,Cad_cl!BI$5)))</f>
        <v/>
      </c>
      <c r="BJ815" s="134" t="str">
        <f>IF(ISERR(IF($C815="","",SUMIFS(Con_ve!$F$6:$F$1005,Con_ve!$C$6:$C$1005,$C815,Con_ve!$I$6:$I$1005,"Em negociação",Con_ve!$Q$6:$Q$1005,Cad_cl!BJ$5))),"",IF($C815="","",SUMIFS(Con_ve!$F$6:$F$1005,Con_ve!$C$6:$C$1005,$C815,Con_ve!$I$6:$I$1005,"Em negociação",Con_ve!$Q$6:$Q$1005,Cad_cl!BJ$5)))</f>
        <v/>
      </c>
      <c r="BK815" s="134" t="str">
        <f>IF(ISERR(IF($C815="","",SUMIFS(Con_ve!$F$6:$F$1005,Con_ve!$C$6:$C$1005,$C815,Con_ve!$I$6:$I$1005,"Em negociação",Con_ve!$Q$6:$Q$1005,Cad_cl!BK$5))),"",IF($C815="","",SUMIFS(Con_ve!$F$6:$F$1005,Con_ve!$C$6:$C$1005,$C815,Con_ve!$I$6:$I$1005,"Em negociação",Con_ve!$Q$6:$Q$1005,Cad_cl!BK$5)))</f>
        <v/>
      </c>
      <c r="BL815" s="134" t="str">
        <f>IF(ISERR(IF($C815="","",SUMIFS(Con_ve!$F$6:$F$1005,Con_ve!$C$6:$C$1005,$C815,Con_ve!$I$6:$I$1005,"Em negociação",Con_ve!$Q$6:$Q$1005,Cad_cl!BL$5))),"",IF($C815="","",SUMIFS(Con_ve!$F$6:$F$1005,Con_ve!$C$6:$C$1005,$C815,Con_ve!$I$6:$I$1005,"Em negociação",Con_ve!$Q$6:$Q$1005,Cad_cl!BL$5)))</f>
        <v/>
      </c>
      <c r="BM815" s="134" t="str">
        <f>IF(ISERR(IF($C815="","",SUMIFS(Con_ve!$F$6:$F$1005,Con_ve!$C$6:$C$1005,$C815,Con_ve!$I$6:$I$1005,"Em negociação",Con_ve!$Q$6:$Q$1005,Cad_cl!BM$5))),"",IF($C815="","",SUMIFS(Con_ve!$F$6:$F$1005,Con_ve!$C$6:$C$1005,$C815,Con_ve!$I$6:$I$1005,"Em negociação",Con_ve!$Q$6:$Q$1005,Cad_cl!BM$5)))</f>
        <v/>
      </c>
      <c r="BN815" s="134" t="str">
        <f>IF(ISERR(IF($C815="","",SUMIFS(Con_ve!$F$6:$F$1005,Con_ve!$C$6:$C$1005,$C815,Con_ve!$I$6:$I$1005,"Em negociação",Con_ve!$Q$6:$Q$1005,Cad_cl!BN$5))),"",IF($C815="","",SUMIFS(Con_ve!$F$6:$F$1005,Con_ve!$C$6:$C$1005,$C815,Con_ve!$I$6:$I$1005,"Em negociação",Con_ve!$Q$6:$Q$1005,Cad_cl!BN$5)))</f>
        <v/>
      </c>
      <c r="BO815" s="134" t="str">
        <f>IF(ISERR(IF($C815="","",SUMIFS(Con_ve!$F$6:$F$1005,Con_ve!$C$6:$C$1005,$C815,Con_ve!$I$6:$I$1005,"Em negociação",Con_ve!$Q$6:$Q$1005,Cad_cl!BO$5))),"",IF($C815="","",SUMIFS(Con_ve!$F$6:$F$1005,Con_ve!$C$6:$C$1005,$C815,Con_ve!$I$6:$I$1005,"Em negociação",Con_ve!$Q$6:$Q$1005,Cad_cl!BO$5)))</f>
        <v/>
      </c>
      <c r="BP815" s="134">
        <f t="shared" si="37"/>
        <v>0</v>
      </c>
      <c r="BR815" s="125" t="str">
        <f>IF(ISERR(IF(AND($I815=Re_lo!$E$5,BR$5=VLOOKUP(Re_lo!$H$5,Re_lo!$N$5:$O$16,2,0)),AP815,"")),"",IF(AND($I815=Re_lo!$E$5,BR$5=VLOOKUP(Re_lo!$H$5,Re_lo!$N$5:$O$16,2,0)),AP815,""))</f>
        <v/>
      </c>
      <c r="BS815" s="125" t="str">
        <f>IF(ISERR(IF(AND($I815=Re_lo!$E$5,BS$5=VLOOKUP(Re_lo!$H$5,Re_lo!$N$5:$O$16,2,0)),AQ815,"")),"",IF(AND($I815=Re_lo!$E$5,BS$5=VLOOKUP(Re_lo!$H$5,Re_lo!$N$5:$O$16,2,0)),AQ815,""))</f>
        <v/>
      </c>
      <c r="BT815" s="125" t="str">
        <f>IF(ISERR(IF(AND($I815=Re_lo!$E$5,BT$5=VLOOKUP(Re_lo!$H$5,Re_lo!$N$5:$O$16,2,0)),AR815,"")),"",IF(AND($I815=Re_lo!$E$5,BT$5=VLOOKUP(Re_lo!$H$5,Re_lo!$N$5:$O$16,2,0)),AR815,""))</f>
        <v/>
      </c>
      <c r="BU815" s="125" t="str">
        <f>IF(ISERR(IF(AND($I815=Re_lo!$E$5,BU$5=VLOOKUP(Re_lo!$H$5,Re_lo!$N$5:$O$16,2,0)),AS815,"")),"",IF(AND($I815=Re_lo!$E$5,BU$5=VLOOKUP(Re_lo!$H$5,Re_lo!$N$5:$O$16,2,0)),AS815,""))</f>
        <v/>
      </c>
      <c r="BV815" s="125" t="str">
        <f>IF(ISERR(IF(AND($I815=Re_lo!$E$5,BV$5=VLOOKUP(Re_lo!$H$5,Re_lo!$N$5:$O$16,2,0)),AT815,"")),"",IF(AND($I815=Re_lo!$E$5,BV$5=VLOOKUP(Re_lo!$H$5,Re_lo!$N$5:$O$16,2,0)),AT815,""))</f>
        <v/>
      </c>
      <c r="BW815" s="125" t="str">
        <f>IF(ISERR(IF(AND($I815=Re_lo!$E$5,BW$5=VLOOKUP(Re_lo!$H$5,Re_lo!$N$5:$O$16,2,0)),AU815,"")),"",IF(AND($I815=Re_lo!$E$5,BW$5=VLOOKUP(Re_lo!$H$5,Re_lo!$N$5:$O$16,2,0)),AU815,""))</f>
        <v/>
      </c>
      <c r="BX815" s="125" t="str">
        <f>IF(ISERR(IF(AND($I815=Re_lo!$E$5,BX$5=VLOOKUP(Re_lo!$H$5,Re_lo!$N$5:$O$16,2,0)),AV815,"")),"",IF(AND($I815=Re_lo!$E$5,BX$5=VLOOKUP(Re_lo!$H$5,Re_lo!$N$5:$O$16,2,0)),AV815,""))</f>
        <v/>
      </c>
      <c r="BY815" s="125" t="str">
        <f>IF(ISERR(IF(AND($I815=Re_lo!$E$5,BY$5=VLOOKUP(Re_lo!$H$5,Re_lo!$N$5:$O$16,2,0)),AW815,"")),"",IF(AND($I815=Re_lo!$E$5,BY$5=VLOOKUP(Re_lo!$H$5,Re_lo!$N$5:$O$16,2,0)),AW815,""))</f>
        <v/>
      </c>
      <c r="BZ815" s="125" t="str">
        <f>IF(ISERR(IF(AND($I815=Re_lo!$E$5,BZ$5=VLOOKUP(Re_lo!$H$5,Re_lo!$N$5:$O$16,2,0)),AX815,"")),"",IF(AND($I815=Re_lo!$E$5,BZ$5=VLOOKUP(Re_lo!$H$5,Re_lo!$N$5:$O$16,2,0)),AX815,""))</f>
        <v/>
      </c>
      <c r="CA815" s="125" t="str">
        <f>IF(ISERR(IF(AND($I815=Re_lo!$E$5,CA$5=VLOOKUP(Re_lo!$H$5,Re_lo!$N$5:$O$16,2,0)),AY815,"")),"",IF(AND($I815=Re_lo!$E$5,CA$5=VLOOKUP(Re_lo!$H$5,Re_lo!$N$5:$O$16,2,0)),AY815,""))</f>
        <v/>
      </c>
      <c r="CB815" s="125" t="str">
        <f>IF(ISERR(IF(AND($I815=Re_lo!$E$5,CB$5=VLOOKUP(Re_lo!$H$5,Re_lo!$N$5:$O$16,2,0)),AZ815,"")),"",IF(AND($I815=Re_lo!$E$5,CB$5=VLOOKUP(Re_lo!$H$5,Re_lo!$N$5:$O$16,2,0)),AZ815,""))</f>
        <v/>
      </c>
      <c r="CC815" s="125" t="str">
        <f>IF(ISERR(IF(AND($I815=Re_lo!$E$5,CC$5=VLOOKUP(Re_lo!$H$5,Re_lo!$N$5:$O$16,2,0)),BA815,"")),"",IF(AND($I815=Re_lo!$E$5,CC$5=VLOOKUP(Re_lo!$H$5,Re_lo!$N$5:$O$16,2,0)),BA815,""))</f>
        <v/>
      </c>
      <c r="CD815" s="125" t="str">
        <f>IF(ISERR(IF(AND($I815=Re_lo!$E$5,CD$5=VLOOKUP(Re_lo!$H$5,Re_lo!$N$5:$O$16,2,0)),BB815,"")),"",IF(AND($I815=Re_lo!$E$5,CD$5=VLOOKUP(Re_lo!$H$5,Re_lo!$N$5:$O$16,2,0)),BB815,""))</f>
        <v/>
      </c>
      <c r="CF815" s="125" t="str">
        <f>IF($C815="","",COUNTIFS(Con_ve!$C$6:$C$1005,$C815,Con_ve!$Q$6:$Q$1005,Cad_cl!CF$5))</f>
        <v/>
      </c>
      <c r="CG815" s="125" t="str">
        <f>IF($C815="","",COUNTIFS(Con_ve!$C$6:$C$1005,$C815,Con_ve!$Q$6:$Q$1005,Cad_cl!CG$5))</f>
        <v/>
      </c>
      <c r="CH815" s="125" t="str">
        <f>IF($C815="","",COUNTIFS(Con_ve!$C$6:$C$1005,$C815,Con_ve!$Q$6:$Q$1005,Cad_cl!CH$5))</f>
        <v/>
      </c>
      <c r="CI815" s="125" t="str">
        <f>IF($C815="","",COUNTIFS(Con_ve!$C$6:$C$1005,$C815,Con_ve!$Q$6:$Q$1005,Cad_cl!CI$5))</f>
        <v/>
      </c>
      <c r="CJ815" s="125" t="str">
        <f>IF($C815="","",COUNTIFS(Con_ve!$C$6:$C$1005,$C815,Con_ve!$Q$6:$Q$1005,Cad_cl!CJ$5))</f>
        <v/>
      </c>
      <c r="CK815" s="125" t="str">
        <f>IF($C815="","",COUNTIFS(Con_ve!$C$6:$C$1005,$C815,Con_ve!$Q$6:$Q$1005,Cad_cl!CK$5))</f>
        <v/>
      </c>
      <c r="CL815" s="125" t="str">
        <f>IF($C815="","",COUNTIFS(Con_ve!$C$6:$C$1005,$C815,Con_ve!$Q$6:$Q$1005,Cad_cl!CL$5))</f>
        <v/>
      </c>
      <c r="CM815" s="125" t="str">
        <f>IF($C815="","",COUNTIFS(Con_ve!$C$6:$C$1005,$C815,Con_ve!$Q$6:$Q$1005,Cad_cl!CM$5))</f>
        <v/>
      </c>
      <c r="CN815" s="125" t="str">
        <f>IF($C815="","",COUNTIFS(Con_ve!$C$6:$C$1005,$C815,Con_ve!$Q$6:$Q$1005,Cad_cl!CN$5))</f>
        <v/>
      </c>
      <c r="CO815" s="125" t="str">
        <f>IF($C815="","",COUNTIFS(Con_ve!$C$6:$C$1005,$C815,Con_ve!$Q$6:$Q$1005,Cad_cl!CO$5))</f>
        <v/>
      </c>
      <c r="CP815" s="125" t="str">
        <f>IF($C815="","",COUNTIFS(Con_ve!$C$6:$C$1005,$C815,Con_ve!$Q$6:$Q$1005,Cad_cl!CP$5))</f>
        <v/>
      </c>
      <c r="CQ815" s="125" t="str">
        <f>IF($C815="","",COUNTIFS(Con_ve!$C$6:$C$1005,$C815,Con_ve!$Q$6:$Q$1005,Cad_cl!CQ$5))</f>
        <v/>
      </c>
      <c r="CR815" s="125">
        <f t="shared" si="38"/>
        <v>0</v>
      </c>
    </row>
    <row r="816" spans="3:96" ht="30" customHeight="1">
      <c r="C816" s="153"/>
      <c r="D816" s="153"/>
      <c r="E816" s="154"/>
      <c r="F816" s="153"/>
      <c r="G816" s="155"/>
      <c r="H816" s="153"/>
      <c r="I816" s="153"/>
      <c r="J816" s="132" t="s">
        <v>309</v>
      </c>
      <c r="K816" s="133" t="s">
        <v>309</v>
      </c>
      <c r="L816" s="153"/>
      <c r="M816" s="153"/>
      <c r="N816" s="153"/>
      <c r="O816" s="153"/>
      <c r="P816" s="153"/>
      <c r="Q816" s="153"/>
      <c r="AP816" s="134" t="str">
        <f>IF(ISERR(IF($C816="","",SUMIFS(Con_ve!$F$6:$F$1005,Con_ve!$C$6:$C$1005,$C816,Con_ve!$I$6:$I$1005,"Fechada",Con_ve!$Q$6:$Q$1005,Cad_cl!AP$5))),"",IF($C816="","",SUMIFS(Con_ve!$F$6:$F$1005,Con_ve!$C$6:$C$1005,$C816,Con_ve!$I$6:$I$1005,"Fechada",Con_ve!$Q$6:$Q$1005,Cad_cl!AP$5)))</f>
        <v/>
      </c>
      <c r="AQ816" s="134" t="str">
        <f>IF(ISERR(IF($C816="","",SUMIFS(Con_ve!$F$6:$F$1005,Con_ve!$C$6:$C$1005,$C816,Con_ve!$I$6:$I$1005,"Fechada",Con_ve!$Q$6:$Q$1005,Cad_cl!AQ$5))),"",IF($C816="","",SUMIFS(Con_ve!$F$6:$F$1005,Con_ve!$C$6:$C$1005,$C816,Con_ve!$I$6:$I$1005,"Fechada",Con_ve!$Q$6:$Q$1005,Cad_cl!AQ$5)))</f>
        <v/>
      </c>
      <c r="AR816" s="134" t="str">
        <f>IF(ISERR(IF($C816="","",SUMIFS(Con_ve!$F$6:$F$1005,Con_ve!$C$6:$C$1005,$C816,Con_ve!$I$6:$I$1005,"Fechada",Con_ve!$Q$6:$Q$1005,Cad_cl!AR$5))),"",IF($C816="","",SUMIFS(Con_ve!$F$6:$F$1005,Con_ve!$C$6:$C$1005,$C816,Con_ve!$I$6:$I$1005,"Fechada",Con_ve!$Q$6:$Q$1005,Cad_cl!AR$5)))</f>
        <v/>
      </c>
      <c r="AS816" s="134" t="str">
        <f>IF(ISERR(IF($C816="","",SUMIFS(Con_ve!$F$6:$F$1005,Con_ve!$C$6:$C$1005,$C816,Con_ve!$I$6:$I$1005,"Fechada",Con_ve!$Q$6:$Q$1005,Cad_cl!AS$5))),"",IF($C816="","",SUMIFS(Con_ve!$F$6:$F$1005,Con_ve!$C$6:$C$1005,$C816,Con_ve!$I$6:$I$1005,"Fechada",Con_ve!$Q$6:$Q$1005,Cad_cl!AS$5)))</f>
        <v/>
      </c>
      <c r="AT816" s="134" t="str">
        <f>IF(ISERR(IF($C816="","",SUMIFS(Con_ve!$F$6:$F$1005,Con_ve!$C$6:$C$1005,$C816,Con_ve!$I$6:$I$1005,"Fechada",Con_ve!$Q$6:$Q$1005,Cad_cl!AT$5))),"",IF($C816="","",SUMIFS(Con_ve!$F$6:$F$1005,Con_ve!$C$6:$C$1005,$C816,Con_ve!$I$6:$I$1005,"Fechada",Con_ve!$Q$6:$Q$1005,Cad_cl!AT$5)))</f>
        <v/>
      </c>
      <c r="AU816" s="134" t="str">
        <f>IF(ISERR(IF($C816="","",SUMIFS(Con_ve!$F$6:$F$1005,Con_ve!$C$6:$C$1005,$C816,Con_ve!$I$6:$I$1005,"Fechada",Con_ve!$Q$6:$Q$1005,Cad_cl!AU$5))),"",IF($C816="","",SUMIFS(Con_ve!$F$6:$F$1005,Con_ve!$C$6:$C$1005,$C816,Con_ve!$I$6:$I$1005,"Fechada",Con_ve!$Q$6:$Q$1005,Cad_cl!AU$5)))</f>
        <v/>
      </c>
      <c r="AV816" s="134" t="str">
        <f>IF(ISERR(IF($C816="","",SUMIFS(Con_ve!$F$6:$F$1005,Con_ve!$C$6:$C$1005,$C816,Con_ve!$I$6:$I$1005,"Fechada",Con_ve!$Q$6:$Q$1005,Cad_cl!AV$5))),"",IF($C816="","",SUMIFS(Con_ve!$F$6:$F$1005,Con_ve!$C$6:$C$1005,$C816,Con_ve!$I$6:$I$1005,"Fechada",Con_ve!$Q$6:$Q$1005,Cad_cl!AV$5)))</f>
        <v/>
      </c>
      <c r="AW816" s="134" t="str">
        <f>IF(ISERR(IF($C816="","",SUMIFS(Con_ve!$F$6:$F$1005,Con_ve!$C$6:$C$1005,$C816,Con_ve!$I$6:$I$1005,"Fechada",Con_ve!$Q$6:$Q$1005,Cad_cl!AW$5))),"",IF($C816="","",SUMIFS(Con_ve!$F$6:$F$1005,Con_ve!$C$6:$C$1005,$C816,Con_ve!$I$6:$I$1005,"Fechada",Con_ve!$Q$6:$Q$1005,Cad_cl!AW$5)))</f>
        <v/>
      </c>
      <c r="AX816" s="134" t="str">
        <f>IF(ISERR(IF($C816="","",SUMIFS(Con_ve!$F$6:$F$1005,Con_ve!$C$6:$C$1005,$C816,Con_ve!$I$6:$I$1005,"Fechada",Con_ve!$Q$6:$Q$1005,Cad_cl!AX$5))),"",IF($C816="","",SUMIFS(Con_ve!$F$6:$F$1005,Con_ve!$C$6:$C$1005,$C816,Con_ve!$I$6:$I$1005,"Fechada",Con_ve!$Q$6:$Q$1005,Cad_cl!AX$5)))</f>
        <v/>
      </c>
      <c r="AY816" s="134" t="str">
        <f>IF(ISERR(IF($C816="","",SUMIFS(Con_ve!$F$6:$F$1005,Con_ve!$C$6:$C$1005,$C816,Con_ve!$I$6:$I$1005,"Fechada",Con_ve!$Q$6:$Q$1005,Cad_cl!AY$5))),"",IF($C816="","",SUMIFS(Con_ve!$F$6:$F$1005,Con_ve!$C$6:$C$1005,$C816,Con_ve!$I$6:$I$1005,"Fechada",Con_ve!$Q$6:$Q$1005,Cad_cl!AY$5)))</f>
        <v/>
      </c>
      <c r="AZ816" s="134" t="str">
        <f>IF(ISERR(IF($C816="","",SUMIFS(Con_ve!$F$6:$F$1005,Con_ve!$C$6:$C$1005,$C816,Con_ve!$I$6:$I$1005,"Fechada",Con_ve!$Q$6:$Q$1005,Cad_cl!AZ$5))),"",IF($C816="","",SUMIFS(Con_ve!$F$6:$F$1005,Con_ve!$C$6:$C$1005,$C816,Con_ve!$I$6:$I$1005,"Fechada",Con_ve!$Q$6:$Q$1005,Cad_cl!AZ$5)))</f>
        <v/>
      </c>
      <c r="BA816" s="134" t="str">
        <f>IF(ISERR(IF($C816="","",SUMIFS(Con_ve!$F$6:$F$1005,Con_ve!$C$6:$C$1005,$C816,Con_ve!$I$6:$I$1005,"Fechada",Con_ve!$Q$6:$Q$1005,Cad_cl!BA$5))),"",IF($C816="","",SUMIFS(Con_ve!$F$6:$F$1005,Con_ve!$C$6:$C$1005,$C816,Con_ve!$I$6:$I$1005,"Fechada",Con_ve!$Q$6:$Q$1005,Cad_cl!BA$5)))</f>
        <v/>
      </c>
      <c r="BB816" s="134">
        <f t="shared" si="36"/>
        <v>0</v>
      </c>
      <c r="BD816" s="134" t="str">
        <f>IF(ISERR(IF($C816="","",SUMIFS(Con_ve!$F$6:$F$1005,Con_ve!$C$6:$C$1005,$C816,Con_ve!$I$6:$I$1005,"Em negociação",Con_ve!$Q$6:$Q$1005,Cad_cl!BD$5))),"",IF($C816="","",SUMIFS(Con_ve!$F$6:$F$1005,Con_ve!$C$6:$C$1005,$C816,Con_ve!$I$6:$I$1005,"Em negociação",Con_ve!$Q$6:$Q$1005,Cad_cl!BD$5)))</f>
        <v/>
      </c>
      <c r="BE816" s="134" t="str">
        <f>IF(ISERR(IF($C816="","",SUMIFS(Con_ve!$F$6:$F$1005,Con_ve!$C$6:$C$1005,$C816,Con_ve!$I$6:$I$1005,"Em negociação",Con_ve!$Q$6:$Q$1005,Cad_cl!BE$5))),"",IF($C816="","",SUMIFS(Con_ve!$F$6:$F$1005,Con_ve!$C$6:$C$1005,$C816,Con_ve!$I$6:$I$1005,"Em negociação",Con_ve!$Q$6:$Q$1005,Cad_cl!BE$5)))</f>
        <v/>
      </c>
      <c r="BF816" s="134" t="str">
        <f>IF(ISERR(IF($C816="","",SUMIFS(Con_ve!$F$6:$F$1005,Con_ve!$C$6:$C$1005,$C816,Con_ve!$I$6:$I$1005,"Em negociação",Con_ve!$Q$6:$Q$1005,Cad_cl!BF$5))),"",IF($C816="","",SUMIFS(Con_ve!$F$6:$F$1005,Con_ve!$C$6:$C$1005,$C816,Con_ve!$I$6:$I$1005,"Em negociação",Con_ve!$Q$6:$Q$1005,Cad_cl!BF$5)))</f>
        <v/>
      </c>
      <c r="BG816" s="134" t="str">
        <f>IF(ISERR(IF($C816="","",SUMIFS(Con_ve!$F$6:$F$1005,Con_ve!$C$6:$C$1005,$C816,Con_ve!$I$6:$I$1005,"Em negociação",Con_ve!$Q$6:$Q$1005,Cad_cl!BG$5))),"",IF($C816="","",SUMIFS(Con_ve!$F$6:$F$1005,Con_ve!$C$6:$C$1005,$C816,Con_ve!$I$6:$I$1005,"Em negociação",Con_ve!$Q$6:$Q$1005,Cad_cl!BG$5)))</f>
        <v/>
      </c>
      <c r="BH816" s="134" t="str">
        <f>IF(ISERR(IF($C816="","",SUMIFS(Con_ve!$F$6:$F$1005,Con_ve!$C$6:$C$1005,$C816,Con_ve!$I$6:$I$1005,"Em negociação",Con_ve!$Q$6:$Q$1005,Cad_cl!BH$5))),"",IF($C816="","",SUMIFS(Con_ve!$F$6:$F$1005,Con_ve!$C$6:$C$1005,$C816,Con_ve!$I$6:$I$1005,"Em negociação",Con_ve!$Q$6:$Q$1005,Cad_cl!BH$5)))</f>
        <v/>
      </c>
      <c r="BI816" s="134" t="str">
        <f>IF(ISERR(IF($C816="","",SUMIFS(Con_ve!$F$6:$F$1005,Con_ve!$C$6:$C$1005,$C816,Con_ve!$I$6:$I$1005,"Em negociação",Con_ve!$Q$6:$Q$1005,Cad_cl!BI$5))),"",IF($C816="","",SUMIFS(Con_ve!$F$6:$F$1005,Con_ve!$C$6:$C$1005,$C816,Con_ve!$I$6:$I$1005,"Em negociação",Con_ve!$Q$6:$Q$1005,Cad_cl!BI$5)))</f>
        <v/>
      </c>
      <c r="BJ816" s="134" t="str">
        <f>IF(ISERR(IF($C816="","",SUMIFS(Con_ve!$F$6:$F$1005,Con_ve!$C$6:$C$1005,$C816,Con_ve!$I$6:$I$1005,"Em negociação",Con_ve!$Q$6:$Q$1005,Cad_cl!BJ$5))),"",IF($C816="","",SUMIFS(Con_ve!$F$6:$F$1005,Con_ve!$C$6:$C$1005,$C816,Con_ve!$I$6:$I$1005,"Em negociação",Con_ve!$Q$6:$Q$1005,Cad_cl!BJ$5)))</f>
        <v/>
      </c>
      <c r="BK816" s="134" t="str">
        <f>IF(ISERR(IF($C816="","",SUMIFS(Con_ve!$F$6:$F$1005,Con_ve!$C$6:$C$1005,$C816,Con_ve!$I$6:$I$1005,"Em negociação",Con_ve!$Q$6:$Q$1005,Cad_cl!BK$5))),"",IF($C816="","",SUMIFS(Con_ve!$F$6:$F$1005,Con_ve!$C$6:$C$1005,$C816,Con_ve!$I$6:$I$1005,"Em negociação",Con_ve!$Q$6:$Q$1005,Cad_cl!BK$5)))</f>
        <v/>
      </c>
      <c r="BL816" s="134" t="str">
        <f>IF(ISERR(IF($C816="","",SUMIFS(Con_ve!$F$6:$F$1005,Con_ve!$C$6:$C$1005,$C816,Con_ve!$I$6:$I$1005,"Em negociação",Con_ve!$Q$6:$Q$1005,Cad_cl!BL$5))),"",IF($C816="","",SUMIFS(Con_ve!$F$6:$F$1005,Con_ve!$C$6:$C$1005,$C816,Con_ve!$I$6:$I$1005,"Em negociação",Con_ve!$Q$6:$Q$1005,Cad_cl!BL$5)))</f>
        <v/>
      </c>
      <c r="BM816" s="134" t="str">
        <f>IF(ISERR(IF($C816="","",SUMIFS(Con_ve!$F$6:$F$1005,Con_ve!$C$6:$C$1005,$C816,Con_ve!$I$6:$I$1005,"Em negociação",Con_ve!$Q$6:$Q$1005,Cad_cl!BM$5))),"",IF($C816="","",SUMIFS(Con_ve!$F$6:$F$1005,Con_ve!$C$6:$C$1005,$C816,Con_ve!$I$6:$I$1005,"Em negociação",Con_ve!$Q$6:$Q$1005,Cad_cl!BM$5)))</f>
        <v/>
      </c>
      <c r="BN816" s="134" t="str">
        <f>IF(ISERR(IF($C816="","",SUMIFS(Con_ve!$F$6:$F$1005,Con_ve!$C$6:$C$1005,$C816,Con_ve!$I$6:$I$1005,"Em negociação",Con_ve!$Q$6:$Q$1005,Cad_cl!BN$5))),"",IF($C816="","",SUMIFS(Con_ve!$F$6:$F$1005,Con_ve!$C$6:$C$1005,$C816,Con_ve!$I$6:$I$1005,"Em negociação",Con_ve!$Q$6:$Q$1005,Cad_cl!BN$5)))</f>
        <v/>
      </c>
      <c r="BO816" s="134" t="str">
        <f>IF(ISERR(IF($C816="","",SUMIFS(Con_ve!$F$6:$F$1005,Con_ve!$C$6:$C$1005,$C816,Con_ve!$I$6:$I$1005,"Em negociação",Con_ve!$Q$6:$Q$1005,Cad_cl!BO$5))),"",IF($C816="","",SUMIFS(Con_ve!$F$6:$F$1005,Con_ve!$C$6:$C$1005,$C816,Con_ve!$I$6:$I$1005,"Em negociação",Con_ve!$Q$6:$Q$1005,Cad_cl!BO$5)))</f>
        <v/>
      </c>
      <c r="BP816" s="134">
        <f t="shared" si="37"/>
        <v>0</v>
      </c>
      <c r="BR816" s="125" t="str">
        <f>IF(ISERR(IF(AND($I816=Re_lo!$E$5,BR$5=VLOOKUP(Re_lo!$H$5,Re_lo!$N$5:$O$16,2,0)),AP816,"")),"",IF(AND($I816=Re_lo!$E$5,BR$5=VLOOKUP(Re_lo!$H$5,Re_lo!$N$5:$O$16,2,0)),AP816,""))</f>
        <v/>
      </c>
      <c r="BS816" s="125" t="str">
        <f>IF(ISERR(IF(AND($I816=Re_lo!$E$5,BS$5=VLOOKUP(Re_lo!$H$5,Re_lo!$N$5:$O$16,2,0)),AQ816,"")),"",IF(AND($I816=Re_lo!$E$5,BS$5=VLOOKUP(Re_lo!$H$5,Re_lo!$N$5:$O$16,2,0)),AQ816,""))</f>
        <v/>
      </c>
      <c r="BT816" s="125" t="str">
        <f>IF(ISERR(IF(AND($I816=Re_lo!$E$5,BT$5=VLOOKUP(Re_lo!$H$5,Re_lo!$N$5:$O$16,2,0)),AR816,"")),"",IF(AND($I816=Re_lo!$E$5,BT$5=VLOOKUP(Re_lo!$H$5,Re_lo!$N$5:$O$16,2,0)),AR816,""))</f>
        <v/>
      </c>
      <c r="BU816" s="125" t="str">
        <f>IF(ISERR(IF(AND($I816=Re_lo!$E$5,BU$5=VLOOKUP(Re_lo!$H$5,Re_lo!$N$5:$O$16,2,0)),AS816,"")),"",IF(AND($I816=Re_lo!$E$5,BU$5=VLOOKUP(Re_lo!$H$5,Re_lo!$N$5:$O$16,2,0)),AS816,""))</f>
        <v/>
      </c>
      <c r="BV816" s="125" t="str">
        <f>IF(ISERR(IF(AND($I816=Re_lo!$E$5,BV$5=VLOOKUP(Re_lo!$H$5,Re_lo!$N$5:$O$16,2,0)),AT816,"")),"",IF(AND($I816=Re_lo!$E$5,BV$5=VLOOKUP(Re_lo!$H$5,Re_lo!$N$5:$O$16,2,0)),AT816,""))</f>
        <v/>
      </c>
      <c r="BW816" s="125" t="str">
        <f>IF(ISERR(IF(AND($I816=Re_lo!$E$5,BW$5=VLOOKUP(Re_lo!$H$5,Re_lo!$N$5:$O$16,2,0)),AU816,"")),"",IF(AND($I816=Re_lo!$E$5,BW$5=VLOOKUP(Re_lo!$H$5,Re_lo!$N$5:$O$16,2,0)),AU816,""))</f>
        <v/>
      </c>
      <c r="BX816" s="125" t="str">
        <f>IF(ISERR(IF(AND($I816=Re_lo!$E$5,BX$5=VLOOKUP(Re_lo!$H$5,Re_lo!$N$5:$O$16,2,0)),AV816,"")),"",IF(AND($I816=Re_lo!$E$5,BX$5=VLOOKUP(Re_lo!$H$5,Re_lo!$N$5:$O$16,2,0)),AV816,""))</f>
        <v/>
      </c>
      <c r="BY816" s="125" t="str">
        <f>IF(ISERR(IF(AND($I816=Re_lo!$E$5,BY$5=VLOOKUP(Re_lo!$H$5,Re_lo!$N$5:$O$16,2,0)),AW816,"")),"",IF(AND($I816=Re_lo!$E$5,BY$5=VLOOKUP(Re_lo!$H$5,Re_lo!$N$5:$O$16,2,0)),AW816,""))</f>
        <v/>
      </c>
      <c r="BZ816" s="125" t="str">
        <f>IF(ISERR(IF(AND($I816=Re_lo!$E$5,BZ$5=VLOOKUP(Re_lo!$H$5,Re_lo!$N$5:$O$16,2,0)),AX816,"")),"",IF(AND($I816=Re_lo!$E$5,BZ$5=VLOOKUP(Re_lo!$H$5,Re_lo!$N$5:$O$16,2,0)),AX816,""))</f>
        <v/>
      </c>
      <c r="CA816" s="125" t="str">
        <f>IF(ISERR(IF(AND($I816=Re_lo!$E$5,CA$5=VLOOKUP(Re_lo!$H$5,Re_lo!$N$5:$O$16,2,0)),AY816,"")),"",IF(AND($I816=Re_lo!$E$5,CA$5=VLOOKUP(Re_lo!$H$5,Re_lo!$N$5:$O$16,2,0)),AY816,""))</f>
        <v/>
      </c>
      <c r="CB816" s="125" t="str">
        <f>IF(ISERR(IF(AND($I816=Re_lo!$E$5,CB$5=VLOOKUP(Re_lo!$H$5,Re_lo!$N$5:$O$16,2,0)),AZ816,"")),"",IF(AND($I816=Re_lo!$E$5,CB$5=VLOOKUP(Re_lo!$H$5,Re_lo!$N$5:$O$16,2,0)),AZ816,""))</f>
        <v/>
      </c>
      <c r="CC816" s="125" t="str">
        <f>IF(ISERR(IF(AND($I816=Re_lo!$E$5,CC$5=VLOOKUP(Re_lo!$H$5,Re_lo!$N$5:$O$16,2,0)),BA816,"")),"",IF(AND($I816=Re_lo!$E$5,CC$5=VLOOKUP(Re_lo!$H$5,Re_lo!$N$5:$O$16,2,0)),BA816,""))</f>
        <v/>
      </c>
      <c r="CD816" s="125" t="str">
        <f>IF(ISERR(IF(AND($I816=Re_lo!$E$5,CD$5=VLOOKUP(Re_lo!$H$5,Re_lo!$N$5:$O$16,2,0)),BB816,"")),"",IF(AND($I816=Re_lo!$E$5,CD$5=VLOOKUP(Re_lo!$H$5,Re_lo!$N$5:$O$16,2,0)),BB816,""))</f>
        <v/>
      </c>
      <c r="CF816" s="125" t="str">
        <f>IF($C816="","",COUNTIFS(Con_ve!$C$6:$C$1005,$C816,Con_ve!$Q$6:$Q$1005,Cad_cl!CF$5))</f>
        <v/>
      </c>
      <c r="CG816" s="125" t="str">
        <f>IF($C816="","",COUNTIFS(Con_ve!$C$6:$C$1005,$C816,Con_ve!$Q$6:$Q$1005,Cad_cl!CG$5))</f>
        <v/>
      </c>
      <c r="CH816" s="125" t="str">
        <f>IF($C816="","",COUNTIFS(Con_ve!$C$6:$C$1005,$C816,Con_ve!$Q$6:$Q$1005,Cad_cl!CH$5))</f>
        <v/>
      </c>
      <c r="CI816" s="125" t="str">
        <f>IF($C816="","",COUNTIFS(Con_ve!$C$6:$C$1005,$C816,Con_ve!$Q$6:$Q$1005,Cad_cl!CI$5))</f>
        <v/>
      </c>
      <c r="CJ816" s="125" t="str">
        <f>IF($C816="","",COUNTIFS(Con_ve!$C$6:$C$1005,$C816,Con_ve!$Q$6:$Q$1005,Cad_cl!CJ$5))</f>
        <v/>
      </c>
      <c r="CK816" s="125" t="str">
        <f>IF($C816="","",COUNTIFS(Con_ve!$C$6:$C$1005,$C816,Con_ve!$Q$6:$Q$1005,Cad_cl!CK$5))</f>
        <v/>
      </c>
      <c r="CL816" s="125" t="str">
        <f>IF($C816="","",COUNTIFS(Con_ve!$C$6:$C$1005,$C816,Con_ve!$Q$6:$Q$1005,Cad_cl!CL$5))</f>
        <v/>
      </c>
      <c r="CM816" s="125" t="str">
        <f>IF($C816="","",COUNTIFS(Con_ve!$C$6:$C$1005,$C816,Con_ve!$Q$6:$Q$1005,Cad_cl!CM$5))</f>
        <v/>
      </c>
      <c r="CN816" s="125" t="str">
        <f>IF($C816="","",COUNTIFS(Con_ve!$C$6:$C$1005,$C816,Con_ve!$Q$6:$Q$1005,Cad_cl!CN$5))</f>
        <v/>
      </c>
      <c r="CO816" s="125" t="str">
        <f>IF($C816="","",COUNTIFS(Con_ve!$C$6:$C$1005,$C816,Con_ve!$Q$6:$Q$1005,Cad_cl!CO$5))</f>
        <v/>
      </c>
      <c r="CP816" s="125" t="str">
        <f>IF($C816="","",COUNTIFS(Con_ve!$C$6:$C$1005,$C816,Con_ve!$Q$6:$Q$1005,Cad_cl!CP$5))</f>
        <v/>
      </c>
      <c r="CQ816" s="125" t="str">
        <f>IF($C816="","",COUNTIFS(Con_ve!$C$6:$C$1005,$C816,Con_ve!$Q$6:$Q$1005,Cad_cl!CQ$5))</f>
        <v/>
      </c>
      <c r="CR816" s="125">
        <f t="shared" si="38"/>
        <v>0</v>
      </c>
    </row>
    <row r="817" spans="3:96" ht="30" customHeight="1">
      <c r="C817" s="153"/>
      <c r="D817" s="153"/>
      <c r="E817" s="154"/>
      <c r="F817" s="153"/>
      <c r="G817" s="155"/>
      <c r="H817" s="153"/>
      <c r="I817" s="153"/>
      <c r="J817" s="132" t="s">
        <v>309</v>
      </c>
      <c r="K817" s="133" t="s">
        <v>309</v>
      </c>
      <c r="L817" s="153"/>
      <c r="M817" s="153"/>
      <c r="N817" s="153"/>
      <c r="O817" s="153"/>
      <c r="P817" s="153"/>
      <c r="Q817" s="153"/>
      <c r="AP817" s="134" t="str">
        <f>IF(ISERR(IF($C817="","",SUMIFS(Con_ve!$F$6:$F$1005,Con_ve!$C$6:$C$1005,$C817,Con_ve!$I$6:$I$1005,"Fechada",Con_ve!$Q$6:$Q$1005,Cad_cl!AP$5))),"",IF($C817="","",SUMIFS(Con_ve!$F$6:$F$1005,Con_ve!$C$6:$C$1005,$C817,Con_ve!$I$6:$I$1005,"Fechada",Con_ve!$Q$6:$Q$1005,Cad_cl!AP$5)))</f>
        <v/>
      </c>
      <c r="AQ817" s="134" t="str">
        <f>IF(ISERR(IF($C817="","",SUMIFS(Con_ve!$F$6:$F$1005,Con_ve!$C$6:$C$1005,$C817,Con_ve!$I$6:$I$1005,"Fechada",Con_ve!$Q$6:$Q$1005,Cad_cl!AQ$5))),"",IF($C817="","",SUMIFS(Con_ve!$F$6:$F$1005,Con_ve!$C$6:$C$1005,$C817,Con_ve!$I$6:$I$1005,"Fechada",Con_ve!$Q$6:$Q$1005,Cad_cl!AQ$5)))</f>
        <v/>
      </c>
      <c r="AR817" s="134" t="str">
        <f>IF(ISERR(IF($C817="","",SUMIFS(Con_ve!$F$6:$F$1005,Con_ve!$C$6:$C$1005,$C817,Con_ve!$I$6:$I$1005,"Fechada",Con_ve!$Q$6:$Q$1005,Cad_cl!AR$5))),"",IF($C817="","",SUMIFS(Con_ve!$F$6:$F$1005,Con_ve!$C$6:$C$1005,$C817,Con_ve!$I$6:$I$1005,"Fechada",Con_ve!$Q$6:$Q$1005,Cad_cl!AR$5)))</f>
        <v/>
      </c>
      <c r="AS817" s="134" t="str">
        <f>IF(ISERR(IF($C817="","",SUMIFS(Con_ve!$F$6:$F$1005,Con_ve!$C$6:$C$1005,$C817,Con_ve!$I$6:$I$1005,"Fechada",Con_ve!$Q$6:$Q$1005,Cad_cl!AS$5))),"",IF($C817="","",SUMIFS(Con_ve!$F$6:$F$1005,Con_ve!$C$6:$C$1005,$C817,Con_ve!$I$6:$I$1005,"Fechada",Con_ve!$Q$6:$Q$1005,Cad_cl!AS$5)))</f>
        <v/>
      </c>
      <c r="AT817" s="134" t="str">
        <f>IF(ISERR(IF($C817="","",SUMIFS(Con_ve!$F$6:$F$1005,Con_ve!$C$6:$C$1005,$C817,Con_ve!$I$6:$I$1005,"Fechada",Con_ve!$Q$6:$Q$1005,Cad_cl!AT$5))),"",IF($C817="","",SUMIFS(Con_ve!$F$6:$F$1005,Con_ve!$C$6:$C$1005,$C817,Con_ve!$I$6:$I$1005,"Fechada",Con_ve!$Q$6:$Q$1005,Cad_cl!AT$5)))</f>
        <v/>
      </c>
      <c r="AU817" s="134" t="str">
        <f>IF(ISERR(IF($C817="","",SUMIFS(Con_ve!$F$6:$F$1005,Con_ve!$C$6:$C$1005,$C817,Con_ve!$I$6:$I$1005,"Fechada",Con_ve!$Q$6:$Q$1005,Cad_cl!AU$5))),"",IF($C817="","",SUMIFS(Con_ve!$F$6:$F$1005,Con_ve!$C$6:$C$1005,$C817,Con_ve!$I$6:$I$1005,"Fechada",Con_ve!$Q$6:$Q$1005,Cad_cl!AU$5)))</f>
        <v/>
      </c>
      <c r="AV817" s="134" t="str">
        <f>IF(ISERR(IF($C817="","",SUMIFS(Con_ve!$F$6:$F$1005,Con_ve!$C$6:$C$1005,$C817,Con_ve!$I$6:$I$1005,"Fechada",Con_ve!$Q$6:$Q$1005,Cad_cl!AV$5))),"",IF($C817="","",SUMIFS(Con_ve!$F$6:$F$1005,Con_ve!$C$6:$C$1005,$C817,Con_ve!$I$6:$I$1005,"Fechada",Con_ve!$Q$6:$Q$1005,Cad_cl!AV$5)))</f>
        <v/>
      </c>
      <c r="AW817" s="134" t="str">
        <f>IF(ISERR(IF($C817="","",SUMIFS(Con_ve!$F$6:$F$1005,Con_ve!$C$6:$C$1005,$C817,Con_ve!$I$6:$I$1005,"Fechada",Con_ve!$Q$6:$Q$1005,Cad_cl!AW$5))),"",IF($C817="","",SUMIFS(Con_ve!$F$6:$F$1005,Con_ve!$C$6:$C$1005,$C817,Con_ve!$I$6:$I$1005,"Fechada",Con_ve!$Q$6:$Q$1005,Cad_cl!AW$5)))</f>
        <v/>
      </c>
      <c r="AX817" s="134" t="str">
        <f>IF(ISERR(IF($C817="","",SUMIFS(Con_ve!$F$6:$F$1005,Con_ve!$C$6:$C$1005,$C817,Con_ve!$I$6:$I$1005,"Fechada",Con_ve!$Q$6:$Q$1005,Cad_cl!AX$5))),"",IF($C817="","",SUMIFS(Con_ve!$F$6:$F$1005,Con_ve!$C$6:$C$1005,$C817,Con_ve!$I$6:$I$1005,"Fechada",Con_ve!$Q$6:$Q$1005,Cad_cl!AX$5)))</f>
        <v/>
      </c>
      <c r="AY817" s="134" t="str">
        <f>IF(ISERR(IF($C817="","",SUMIFS(Con_ve!$F$6:$F$1005,Con_ve!$C$6:$C$1005,$C817,Con_ve!$I$6:$I$1005,"Fechada",Con_ve!$Q$6:$Q$1005,Cad_cl!AY$5))),"",IF($C817="","",SUMIFS(Con_ve!$F$6:$F$1005,Con_ve!$C$6:$C$1005,$C817,Con_ve!$I$6:$I$1005,"Fechada",Con_ve!$Q$6:$Q$1005,Cad_cl!AY$5)))</f>
        <v/>
      </c>
      <c r="AZ817" s="134" t="str">
        <f>IF(ISERR(IF($C817="","",SUMIFS(Con_ve!$F$6:$F$1005,Con_ve!$C$6:$C$1005,$C817,Con_ve!$I$6:$I$1005,"Fechada",Con_ve!$Q$6:$Q$1005,Cad_cl!AZ$5))),"",IF($C817="","",SUMIFS(Con_ve!$F$6:$F$1005,Con_ve!$C$6:$C$1005,$C817,Con_ve!$I$6:$I$1005,"Fechada",Con_ve!$Q$6:$Q$1005,Cad_cl!AZ$5)))</f>
        <v/>
      </c>
      <c r="BA817" s="134" t="str">
        <f>IF(ISERR(IF($C817="","",SUMIFS(Con_ve!$F$6:$F$1005,Con_ve!$C$6:$C$1005,$C817,Con_ve!$I$6:$I$1005,"Fechada",Con_ve!$Q$6:$Q$1005,Cad_cl!BA$5))),"",IF($C817="","",SUMIFS(Con_ve!$F$6:$F$1005,Con_ve!$C$6:$C$1005,$C817,Con_ve!$I$6:$I$1005,"Fechada",Con_ve!$Q$6:$Q$1005,Cad_cl!BA$5)))</f>
        <v/>
      </c>
      <c r="BB817" s="134">
        <f t="shared" si="36"/>
        <v>0</v>
      </c>
      <c r="BD817" s="134" t="str">
        <f>IF(ISERR(IF($C817="","",SUMIFS(Con_ve!$F$6:$F$1005,Con_ve!$C$6:$C$1005,$C817,Con_ve!$I$6:$I$1005,"Em negociação",Con_ve!$Q$6:$Q$1005,Cad_cl!BD$5))),"",IF($C817="","",SUMIFS(Con_ve!$F$6:$F$1005,Con_ve!$C$6:$C$1005,$C817,Con_ve!$I$6:$I$1005,"Em negociação",Con_ve!$Q$6:$Q$1005,Cad_cl!BD$5)))</f>
        <v/>
      </c>
      <c r="BE817" s="134" t="str">
        <f>IF(ISERR(IF($C817="","",SUMIFS(Con_ve!$F$6:$F$1005,Con_ve!$C$6:$C$1005,$C817,Con_ve!$I$6:$I$1005,"Em negociação",Con_ve!$Q$6:$Q$1005,Cad_cl!BE$5))),"",IF($C817="","",SUMIFS(Con_ve!$F$6:$F$1005,Con_ve!$C$6:$C$1005,$C817,Con_ve!$I$6:$I$1005,"Em negociação",Con_ve!$Q$6:$Q$1005,Cad_cl!BE$5)))</f>
        <v/>
      </c>
      <c r="BF817" s="134" t="str">
        <f>IF(ISERR(IF($C817="","",SUMIFS(Con_ve!$F$6:$F$1005,Con_ve!$C$6:$C$1005,$C817,Con_ve!$I$6:$I$1005,"Em negociação",Con_ve!$Q$6:$Q$1005,Cad_cl!BF$5))),"",IF($C817="","",SUMIFS(Con_ve!$F$6:$F$1005,Con_ve!$C$6:$C$1005,$C817,Con_ve!$I$6:$I$1005,"Em negociação",Con_ve!$Q$6:$Q$1005,Cad_cl!BF$5)))</f>
        <v/>
      </c>
      <c r="BG817" s="134" t="str">
        <f>IF(ISERR(IF($C817="","",SUMIFS(Con_ve!$F$6:$F$1005,Con_ve!$C$6:$C$1005,$C817,Con_ve!$I$6:$I$1005,"Em negociação",Con_ve!$Q$6:$Q$1005,Cad_cl!BG$5))),"",IF($C817="","",SUMIFS(Con_ve!$F$6:$F$1005,Con_ve!$C$6:$C$1005,$C817,Con_ve!$I$6:$I$1005,"Em negociação",Con_ve!$Q$6:$Q$1005,Cad_cl!BG$5)))</f>
        <v/>
      </c>
      <c r="BH817" s="134" t="str">
        <f>IF(ISERR(IF($C817="","",SUMIFS(Con_ve!$F$6:$F$1005,Con_ve!$C$6:$C$1005,$C817,Con_ve!$I$6:$I$1005,"Em negociação",Con_ve!$Q$6:$Q$1005,Cad_cl!BH$5))),"",IF($C817="","",SUMIFS(Con_ve!$F$6:$F$1005,Con_ve!$C$6:$C$1005,$C817,Con_ve!$I$6:$I$1005,"Em negociação",Con_ve!$Q$6:$Q$1005,Cad_cl!BH$5)))</f>
        <v/>
      </c>
      <c r="BI817" s="134" t="str">
        <f>IF(ISERR(IF($C817="","",SUMIFS(Con_ve!$F$6:$F$1005,Con_ve!$C$6:$C$1005,$C817,Con_ve!$I$6:$I$1005,"Em negociação",Con_ve!$Q$6:$Q$1005,Cad_cl!BI$5))),"",IF($C817="","",SUMIFS(Con_ve!$F$6:$F$1005,Con_ve!$C$6:$C$1005,$C817,Con_ve!$I$6:$I$1005,"Em negociação",Con_ve!$Q$6:$Q$1005,Cad_cl!BI$5)))</f>
        <v/>
      </c>
      <c r="BJ817" s="134" t="str">
        <f>IF(ISERR(IF($C817="","",SUMIFS(Con_ve!$F$6:$F$1005,Con_ve!$C$6:$C$1005,$C817,Con_ve!$I$6:$I$1005,"Em negociação",Con_ve!$Q$6:$Q$1005,Cad_cl!BJ$5))),"",IF($C817="","",SUMIFS(Con_ve!$F$6:$F$1005,Con_ve!$C$6:$C$1005,$C817,Con_ve!$I$6:$I$1005,"Em negociação",Con_ve!$Q$6:$Q$1005,Cad_cl!BJ$5)))</f>
        <v/>
      </c>
      <c r="BK817" s="134" t="str">
        <f>IF(ISERR(IF($C817="","",SUMIFS(Con_ve!$F$6:$F$1005,Con_ve!$C$6:$C$1005,$C817,Con_ve!$I$6:$I$1005,"Em negociação",Con_ve!$Q$6:$Q$1005,Cad_cl!BK$5))),"",IF($C817="","",SUMIFS(Con_ve!$F$6:$F$1005,Con_ve!$C$6:$C$1005,$C817,Con_ve!$I$6:$I$1005,"Em negociação",Con_ve!$Q$6:$Q$1005,Cad_cl!BK$5)))</f>
        <v/>
      </c>
      <c r="BL817" s="134" t="str">
        <f>IF(ISERR(IF($C817="","",SUMIFS(Con_ve!$F$6:$F$1005,Con_ve!$C$6:$C$1005,$C817,Con_ve!$I$6:$I$1005,"Em negociação",Con_ve!$Q$6:$Q$1005,Cad_cl!BL$5))),"",IF($C817="","",SUMIFS(Con_ve!$F$6:$F$1005,Con_ve!$C$6:$C$1005,$C817,Con_ve!$I$6:$I$1005,"Em negociação",Con_ve!$Q$6:$Q$1005,Cad_cl!BL$5)))</f>
        <v/>
      </c>
      <c r="BM817" s="134" t="str">
        <f>IF(ISERR(IF($C817="","",SUMIFS(Con_ve!$F$6:$F$1005,Con_ve!$C$6:$C$1005,$C817,Con_ve!$I$6:$I$1005,"Em negociação",Con_ve!$Q$6:$Q$1005,Cad_cl!BM$5))),"",IF($C817="","",SUMIFS(Con_ve!$F$6:$F$1005,Con_ve!$C$6:$C$1005,$C817,Con_ve!$I$6:$I$1005,"Em negociação",Con_ve!$Q$6:$Q$1005,Cad_cl!BM$5)))</f>
        <v/>
      </c>
      <c r="BN817" s="134" t="str">
        <f>IF(ISERR(IF($C817="","",SUMIFS(Con_ve!$F$6:$F$1005,Con_ve!$C$6:$C$1005,$C817,Con_ve!$I$6:$I$1005,"Em negociação",Con_ve!$Q$6:$Q$1005,Cad_cl!BN$5))),"",IF($C817="","",SUMIFS(Con_ve!$F$6:$F$1005,Con_ve!$C$6:$C$1005,$C817,Con_ve!$I$6:$I$1005,"Em negociação",Con_ve!$Q$6:$Q$1005,Cad_cl!BN$5)))</f>
        <v/>
      </c>
      <c r="BO817" s="134" t="str">
        <f>IF(ISERR(IF($C817="","",SUMIFS(Con_ve!$F$6:$F$1005,Con_ve!$C$6:$C$1005,$C817,Con_ve!$I$6:$I$1005,"Em negociação",Con_ve!$Q$6:$Q$1005,Cad_cl!BO$5))),"",IF($C817="","",SUMIFS(Con_ve!$F$6:$F$1005,Con_ve!$C$6:$C$1005,$C817,Con_ve!$I$6:$I$1005,"Em negociação",Con_ve!$Q$6:$Q$1005,Cad_cl!BO$5)))</f>
        <v/>
      </c>
      <c r="BP817" s="134">
        <f t="shared" si="37"/>
        <v>0</v>
      </c>
      <c r="BR817" s="125" t="str">
        <f>IF(ISERR(IF(AND($I817=Re_lo!$E$5,BR$5=VLOOKUP(Re_lo!$H$5,Re_lo!$N$5:$O$16,2,0)),AP817,"")),"",IF(AND($I817=Re_lo!$E$5,BR$5=VLOOKUP(Re_lo!$H$5,Re_lo!$N$5:$O$16,2,0)),AP817,""))</f>
        <v/>
      </c>
      <c r="BS817" s="125" t="str">
        <f>IF(ISERR(IF(AND($I817=Re_lo!$E$5,BS$5=VLOOKUP(Re_lo!$H$5,Re_lo!$N$5:$O$16,2,0)),AQ817,"")),"",IF(AND($I817=Re_lo!$E$5,BS$5=VLOOKUP(Re_lo!$H$5,Re_lo!$N$5:$O$16,2,0)),AQ817,""))</f>
        <v/>
      </c>
      <c r="BT817" s="125" t="str">
        <f>IF(ISERR(IF(AND($I817=Re_lo!$E$5,BT$5=VLOOKUP(Re_lo!$H$5,Re_lo!$N$5:$O$16,2,0)),AR817,"")),"",IF(AND($I817=Re_lo!$E$5,BT$5=VLOOKUP(Re_lo!$H$5,Re_lo!$N$5:$O$16,2,0)),AR817,""))</f>
        <v/>
      </c>
      <c r="BU817" s="125" t="str">
        <f>IF(ISERR(IF(AND($I817=Re_lo!$E$5,BU$5=VLOOKUP(Re_lo!$H$5,Re_lo!$N$5:$O$16,2,0)),AS817,"")),"",IF(AND($I817=Re_lo!$E$5,BU$5=VLOOKUP(Re_lo!$H$5,Re_lo!$N$5:$O$16,2,0)),AS817,""))</f>
        <v/>
      </c>
      <c r="BV817" s="125" t="str">
        <f>IF(ISERR(IF(AND($I817=Re_lo!$E$5,BV$5=VLOOKUP(Re_lo!$H$5,Re_lo!$N$5:$O$16,2,0)),AT817,"")),"",IF(AND($I817=Re_lo!$E$5,BV$5=VLOOKUP(Re_lo!$H$5,Re_lo!$N$5:$O$16,2,0)),AT817,""))</f>
        <v/>
      </c>
      <c r="BW817" s="125" t="str">
        <f>IF(ISERR(IF(AND($I817=Re_lo!$E$5,BW$5=VLOOKUP(Re_lo!$H$5,Re_lo!$N$5:$O$16,2,0)),AU817,"")),"",IF(AND($I817=Re_lo!$E$5,BW$5=VLOOKUP(Re_lo!$H$5,Re_lo!$N$5:$O$16,2,0)),AU817,""))</f>
        <v/>
      </c>
      <c r="BX817" s="125" t="str">
        <f>IF(ISERR(IF(AND($I817=Re_lo!$E$5,BX$5=VLOOKUP(Re_lo!$H$5,Re_lo!$N$5:$O$16,2,0)),AV817,"")),"",IF(AND($I817=Re_lo!$E$5,BX$5=VLOOKUP(Re_lo!$H$5,Re_lo!$N$5:$O$16,2,0)),AV817,""))</f>
        <v/>
      </c>
      <c r="BY817" s="125" t="str">
        <f>IF(ISERR(IF(AND($I817=Re_lo!$E$5,BY$5=VLOOKUP(Re_lo!$H$5,Re_lo!$N$5:$O$16,2,0)),AW817,"")),"",IF(AND($I817=Re_lo!$E$5,BY$5=VLOOKUP(Re_lo!$H$5,Re_lo!$N$5:$O$16,2,0)),AW817,""))</f>
        <v/>
      </c>
      <c r="BZ817" s="125" t="str">
        <f>IF(ISERR(IF(AND($I817=Re_lo!$E$5,BZ$5=VLOOKUP(Re_lo!$H$5,Re_lo!$N$5:$O$16,2,0)),AX817,"")),"",IF(AND($I817=Re_lo!$E$5,BZ$5=VLOOKUP(Re_lo!$H$5,Re_lo!$N$5:$O$16,2,0)),AX817,""))</f>
        <v/>
      </c>
      <c r="CA817" s="125" t="str">
        <f>IF(ISERR(IF(AND($I817=Re_lo!$E$5,CA$5=VLOOKUP(Re_lo!$H$5,Re_lo!$N$5:$O$16,2,0)),AY817,"")),"",IF(AND($I817=Re_lo!$E$5,CA$5=VLOOKUP(Re_lo!$H$5,Re_lo!$N$5:$O$16,2,0)),AY817,""))</f>
        <v/>
      </c>
      <c r="CB817" s="125" t="str">
        <f>IF(ISERR(IF(AND($I817=Re_lo!$E$5,CB$5=VLOOKUP(Re_lo!$H$5,Re_lo!$N$5:$O$16,2,0)),AZ817,"")),"",IF(AND($I817=Re_lo!$E$5,CB$5=VLOOKUP(Re_lo!$H$5,Re_lo!$N$5:$O$16,2,0)),AZ817,""))</f>
        <v/>
      </c>
      <c r="CC817" s="125" t="str">
        <f>IF(ISERR(IF(AND($I817=Re_lo!$E$5,CC$5=VLOOKUP(Re_lo!$H$5,Re_lo!$N$5:$O$16,2,0)),BA817,"")),"",IF(AND($I817=Re_lo!$E$5,CC$5=VLOOKUP(Re_lo!$H$5,Re_lo!$N$5:$O$16,2,0)),BA817,""))</f>
        <v/>
      </c>
      <c r="CD817" s="125" t="str">
        <f>IF(ISERR(IF(AND($I817=Re_lo!$E$5,CD$5=VLOOKUP(Re_lo!$H$5,Re_lo!$N$5:$O$16,2,0)),BB817,"")),"",IF(AND($I817=Re_lo!$E$5,CD$5=VLOOKUP(Re_lo!$H$5,Re_lo!$N$5:$O$16,2,0)),BB817,""))</f>
        <v/>
      </c>
      <c r="CF817" s="125" t="str">
        <f>IF($C817="","",COUNTIFS(Con_ve!$C$6:$C$1005,$C817,Con_ve!$Q$6:$Q$1005,Cad_cl!CF$5))</f>
        <v/>
      </c>
      <c r="CG817" s="125" t="str">
        <f>IF($C817="","",COUNTIFS(Con_ve!$C$6:$C$1005,$C817,Con_ve!$Q$6:$Q$1005,Cad_cl!CG$5))</f>
        <v/>
      </c>
      <c r="CH817" s="125" t="str">
        <f>IF($C817="","",COUNTIFS(Con_ve!$C$6:$C$1005,$C817,Con_ve!$Q$6:$Q$1005,Cad_cl!CH$5))</f>
        <v/>
      </c>
      <c r="CI817" s="125" t="str">
        <f>IF($C817="","",COUNTIFS(Con_ve!$C$6:$C$1005,$C817,Con_ve!$Q$6:$Q$1005,Cad_cl!CI$5))</f>
        <v/>
      </c>
      <c r="CJ817" s="125" t="str">
        <f>IF($C817="","",COUNTIFS(Con_ve!$C$6:$C$1005,$C817,Con_ve!$Q$6:$Q$1005,Cad_cl!CJ$5))</f>
        <v/>
      </c>
      <c r="CK817" s="125" t="str">
        <f>IF($C817="","",COUNTIFS(Con_ve!$C$6:$C$1005,$C817,Con_ve!$Q$6:$Q$1005,Cad_cl!CK$5))</f>
        <v/>
      </c>
      <c r="CL817" s="125" t="str">
        <f>IF($C817="","",COUNTIFS(Con_ve!$C$6:$C$1005,$C817,Con_ve!$Q$6:$Q$1005,Cad_cl!CL$5))</f>
        <v/>
      </c>
      <c r="CM817" s="125" t="str">
        <f>IF($C817="","",COUNTIFS(Con_ve!$C$6:$C$1005,$C817,Con_ve!$Q$6:$Q$1005,Cad_cl!CM$5))</f>
        <v/>
      </c>
      <c r="CN817" s="125" t="str">
        <f>IF($C817="","",COUNTIFS(Con_ve!$C$6:$C$1005,$C817,Con_ve!$Q$6:$Q$1005,Cad_cl!CN$5))</f>
        <v/>
      </c>
      <c r="CO817" s="125" t="str">
        <f>IF($C817="","",COUNTIFS(Con_ve!$C$6:$C$1005,$C817,Con_ve!$Q$6:$Q$1005,Cad_cl!CO$5))</f>
        <v/>
      </c>
      <c r="CP817" s="125" t="str">
        <f>IF($C817="","",COUNTIFS(Con_ve!$C$6:$C$1005,$C817,Con_ve!$Q$6:$Q$1005,Cad_cl!CP$5))</f>
        <v/>
      </c>
      <c r="CQ817" s="125" t="str">
        <f>IF($C817="","",COUNTIFS(Con_ve!$C$6:$C$1005,$C817,Con_ve!$Q$6:$Q$1005,Cad_cl!CQ$5))</f>
        <v/>
      </c>
      <c r="CR817" s="125">
        <f t="shared" si="38"/>
        <v>0</v>
      </c>
    </row>
    <row r="818" spans="3:96" ht="30" customHeight="1">
      <c r="C818" s="153"/>
      <c r="D818" s="153"/>
      <c r="E818" s="154"/>
      <c r="F818" s="153"/>
      <c r="G818" s="155"/>
      <c r="H818" s="153"/>
      <c r="I818" s="153"/>
      <c r="J818" s="132" t="s">
        <v>309</v>
      </c>
      <c r="K818" s="133" t="s">
        <v>309</v>
      </c>
      <c r="L818" s="153"/>
      <c r="M818" s="153"/>
      <c r="N818" s="153"/>
      <c r="O818" s="153"/>
      <c r="P818" s="153"/>
      <c r="Q818" s="153"/>
      <c r="AP818" s="134" t="str">
        <f>IF(ISERR(IF($C818="","",SUMIFS(Con_ve!$F$6:$F$1005,Con_ve!$C$6:$C$1005,$C818,Con_ve!$I$6:$I$1005,"Fechada",Con_ve!$Q$6:$Q$1005,Cad_cl!AP$5))),"",IF($C818="","",SUMIFS(Con_ve!$F$6:$F$1005,Con_ve!$C$6:$C$1005,$C818,Con_ve!$I$6:$I$1005,"Fechada",Con_ve!$Q$6:$Q$1005,Cad_cl!AP$5)))</f>
        <v/>
      </c>
      <c r="AQ818" s="134" t="str">
        <f>IF(ISERR(IF($C818="","",SUMIFS(Con_ve!$F$6:$F$1005,Con_ve!$C$6:$C$1005,$C818,Con_ve!$I$6:$I$1005,"Fechada",Con_ve!$Q$6:$Q$1005,Cad_cl!AQ$5))),"",IF($C818="","",SUMIFS(Con_ve!$F$6:$F$1005,Con_ve!$C$6:$C$1005,$C818,Con_ve!$I$6:$I$1005,"Fechada",Con_ve!$Q$6:$Q$1005,Cad_cl!AQ$5)))</f>
        <v/>
      </c>
      <c r="AR818" s="134" t="str">
        <f>IF(ISERR(IF($C818="","",SUMIFS(Con_ve!$F$6:$F$1005,Con_ve!$C$6:$C$1005,$C818,Con_ve!$I$6:$I$1005,"Fechada",Con_ve!$Q$6:$Q$1005,Cad_cl!AR$5))),"",IF($C818="","",SUMIFS(Con_ve!$F$6:$F$1005,Con_ve!$C$6:$C$1005,$C818,Con_ve!$I$6:$I$1005,"Fechada",Con_ve!$Q$6:$Q$1005,Cad_cl!AR$5)))</f>
        <v/>
      </c>
      <c r="AS818" s="134" t="str">
        <f>IF(ISERR(IF($C818="","",SUMIFS(Con_ve!$F$6:$F$1005,Con_ve!$C$6:$C$1005,$C818,Con_ve!$I$6:$I$1005,"Fechada",Con_ve!$Q$6:$Q$1005,Cad_cl!AS$5))),"",IF($C818="","",SUMIFS(Con_ve!$F$6:$F$1005,Con_ve!$C$6:$C$1005,$C818,Con_ve!$I$6:$I$1005,"Fechada",Con_ve!$Q$6:$Q$1005,Cad_cl!AS$5)))</f>
        <v/>
      </c>
      <c r="AT818" s="134" t="str">
        <f>IF(ISERR(IF($C818="","",SUMIFS(Con_ve!$F$6:$F$1005,Con_ve!$C$6:$C$1005,$C818,Con_ve!$I$6:$I$1005,"Fechada",Con_ve!$Q$6:$Q$1005,Cad_cl!AT$5))),"",IF($C818="","",SUMIFS(Con_ve!$F$6:$F$1005,Con_ve!$C$6:$C$1005,$C818,Con_ve!$I$6:$I$1005,"Fechada",Con_ve!$Q$6:$Q$1005,Cad_cl!AT$5)))</f>
        <v/>
      </c>
      <c r="AU818" s="134" t="str">
        <f>IF(ISERR(IF($C818="","",SUMIFS(Con_ve!$F$6:$F$1005,Con_ve!$C$6:$C$1005,$C818,Con_ve!$I$6:$I$1005,"Fechada",Con_ve!$Q$6:$Q$1005,Cad_cl!AU$5))),"",IF($C818="","",SUMIFS(Con_ve!$F$6:$F$1005,Con_ve!$C$6:$C$1005,$C818,Con_ve!$I$6:$I$1005,"Fechada",Con_ve!$Q$6:$Q$1005,Cad_cl!AU$5)))</f>
        <v/>
      </c>
      <c r="AV818" s="134" t="str">
        <f>IF(ISERR(IF($C818="","",SUMIFS(Con_ve!$F$6:$F$1005,Con_ve!$C$6:$C$1005,$C818,Con_ve!$I$6:$I$1005,"Fechada",Con_ve!$Q$6:$Q$1005,Cad_cl!AV$5))),"",IF($C818="","",SUMIFS(Con_ve!$F$6:$F$1005,Con_ve!$C$6:$C$1005,$C818,Con_ve!$I$6:$I$1005,"Fechada",Con_ve!$Q$6:$Q$1005,Cad_cl!AV$5)))</f>
        <v/>
      </c>
      <c r="AW818" s="134" t="str">
        <f>IF(ISERR(IF($C818="","",SUMIFS(Con_ve!$F$6:$F$1005,Con_ve!$C$6:$C$1005,$C818,Con_ve!$I$6:$I$1005,"Fechada",Con_ve!$Q$6:$Q$1005,Cad_cl!AW$5))),"",IF($C818="","",SUMIFS(Con_ve!$F$6:$F$1005,Con_ve!$C$6:$C$1005,$C818,Con_ve!$I$6:$I$1005,"Fechada",Con_ve!$Q$6:$Q$1005,Cad_cl!AW$5)))</f>
        <v/>
      </c>
      <c r="AX818" s="134" t="str">
        <f>IF(ISERR(IF($C818="","",SUMIFS(Con_ve!$F$6:$F$1005,Con_ve!$C$6:$C$1005,$C818,Con_ve!$I$6:$I$1005,"Fechada",Con_ve!$Q$6:$Q$1005,Cad_cl!AX$5))),"",IF($C818="","",SUMIFS(Con_ve!$F$6:$F$1005,Con_ve!$C$6:$C$1005,$C818,Con_ve!$I$6:$I$1005,"Fechada",Con_ve!$Q$6:$Q$1005,Cad_cl!AX$5)))</f>
        <v/>
      </c>
      <c r="AY818" s="134" t="str">
        <f>IF(ISERR(IF($C818="","",SUMIFS(Con_ve!$F$6:$F$1005,Con_ve!$C$6:$C$1005,$C818,Con_ve!$I$6:$I$1005,"Fechada",Con_ve!$Q$6:$Q$1005,Cad_cl!AY$5))),"",IF($C818="","",SUMIFS(Con_ve!$F$6:$F$1005,Con_ve!$C$6:$C$1005,$C818,Con_ve!$I$6:$I$1005,"Fechada",Con_ve!$Q$6:$Q$1005,Cad_cl!AY$5)))</f>
        <v/>
      </c>
      <c r="AZ818" s="134" t="str">
        <f>IF(ISERR(IF($C818="","",SUMIFS(Con_ve!$F$6:$F$1005,Con_ve!$C$6:$C$1005,$C818,Con_ve!$I$6:$I$1005,"Fechada",Con_ve!$Q$6:$Q$1005,Cad_cl!AZ$5))),"",IF($C818="","",SUMIFS(Con_ve!$F$6:$F$1005,Con_ve!$C$6:$C$1005,$C818,Con_ve!$I$6:$I$1005,"Fechada",Con_ve!$Q$6:$Q$1005,Cad_cl!AZ$5)))</f>
        <v/>
      </c>
      <c r="BA818" s="134" t="str">
        <f>IF(ISERR(IF($C818="","",SUMIFS(Con_ve!$F$6:$F$1005,Con_ve!$C$6:$C$1005,$C818,Con_ve!$I$6:$I$1005,"Fechada",Con_ve!$Q$6:$Q$1005,Cad_cl!BA$5))),"",IF($C818="","",SUMIFS(Con_ve!$F$6:$F$1005,Con_ve!$C$6:$C$1005,$C818,Con_ve!$I$6:$I$1005,"Fechada",Con_ve!$Q$6:$Q$1005,Cad_cl!BA$5)))</f>
        <v/>
      </c>
      <c r="BB818" s="134">
        <f t="shared" si="36"/>
        <v>0</v>
      </c>
      <c r="BD818" s="134" t="str">
        <f>IF(ISERR(IF($C818="","",SUMIFS(Con_ve!$F$6:$F$1005,Con_ve!$C$6:$C$1005,$C818,Con_ve!$I$6:$I$1005,"Em negociação",Con_ve!$Q$6:$Q$1005,Cad_cl!BD$5))),"",IF($C818="","",SUMIFS(Con_ve!$F$6:$F$1005,Con_ve!$C$6:$C$1005,$C818,Con_ve!$I$6:$I$1005,"Em negociação",Con_ve!$Q$6:$Q$1005,Cad_cl!BD$5)))</f>
        <v/>
      </c>
      <c r="BE818" s="134" t="str">
        <f>IF(ISERR(IF($C818="","",SUMIFS(Con_ve!$F$6:$F$1005,Con_ve!$C$6:$C$1005,$C818,Con_ve!$I$6:$I$1005,"Em negociação",Con_ve!$Q$6:$Q$1005,Cad_cl!BE$5))),"",IF($C818="","",SUMIFS(Con_ve!$F$6:$F$1005,Con_ve!$C$6:$C$1005,$C818,Con_ve!$I$6:$I$1005,"Em negociação",Con_ve!$Q$6:$Q$1005,Cad_cl!BE$5)))</f>
        <v/>
      </c>
      <c r="BF818" s="134" t="str">
        <f>IF(ISERR(IF($C818="","",SUMIFS(Con_ve!$F$6:$F$1005,Con_ve!$C$6:$C$1005,$C818,Con_ve!$I$6:$I$1005,"Em negociação",Con_ve!$Q$6:$Q$1005,Cad_cl!BF$5))),"",IF($C818="","",SUMIFS(Con_ve!$F$6:$F$1005,Con_ve!$C$6:$C$1005,$C818,Con_ve!$I$6:$I$1005,"Em negociação",Con_ve!$Q$6:$Q$1005,Cad_cl!BF$5)))</f>
        <v/>
      </c>
      <c r="BG818" s="134" t="str">
        <f>IF(ISERR(IF($C818="","",SUMIFS(Con_ve!$F$6:$F$1005,Con_ve!$C$6:$C$1005,$C818,Con_ve!$I$6:$I$1005,"Em negociação",Con_ve!$Q$6:$Q$1005,Cad_cl!BG$5))),"",IF($C818="","",SUMIFS(Con_ve!$F$6:$F$1005,Con_ve!$C$6:$C$1005,$C818,Con_ve!$I$6:$I$1005,"Em negociação",Con_ve!$Q$6:$Q$1005,Cad_cl!BG$5)))</f>
        <v/>
      </c>
      <c r="BH818" s="134" t="str">
        <f>IF(ISERR(IF($C818="","",SUMIFS(Con_ve!$F$6:$F$1005,Con_ve!$C$6:$C$1005,$C818,Con_ve!$I$6:$I$1005,"Em negociação",Con_ve!$Q$6:$Q$1005,Cad_cl!BH$5))),"",IF($C818="","",SUMIFS(Con_ve!$F$6:$F$1005,Con_ve!$C$6:$C$1005,$C818,Con_ve!$I$6:$I$1005,"Em negociação",Con_ve!$Q$6:$Q$1005,Cad_cl!BH$5)))</f>
        <v/>
      </c>
      <c r="BI818" s="134" t="str">
        <f>IF(ISERR(IF($C818="","",SUMIFS(Con_ve!$F$6:$F$1005,Con_ve!$C$6:$C$1005,$C818,Con_ve!$I$6:$I$1005,"Em negociação",Con_ve!$Q$6:$Q$1005,Cad_cl!BI$5))),"",IF($C818="","",SUMIFS(Con_ve!$F$6:$F$1005,Con_ve!$C$6:$C$1005,$C818,Con_ve!$I$6:$I$1005,"Em negociação",Con_ve!$Q$6:$Q$1005,Cad_cl!BI$5)))</f>
        <v/>
      </c>
      <c r="BJ818" s="134" t="str">
        <f>IF(ISERR(IF($C818="","",SUMIFS(Con_ve!$F$6:$F$1005,Con_ve!$C$6:$C$1005,$C818,Con_ve!$I$6:$I$1005,"Em negociação",Con_ve!$Q$6:$Q$1005,Cad_cl!BJ$5))),"",IF($C818="","",SUMIFS(Con_ve!$F$6:$F$1005,Con_ve!$C$6:$C$1005,$C818,Con_ve!$I$6:$I$1005,"Em negociação",Con_ve!$Q$6:$Q$1005,Cad_cl!BJ$5)))</f>
        <v/>
      </c>
      <c r="BK818" s="134" t="str">
        <f>IF(ISERR(IF($C818="","",SUMIFS(Con_ve!$F$6:$F$1005,Con_ve!$C$6:$C$1005,$C818,Con_ve!$I$6:$I$1005,"Em negociação",Con_ve!$Q$6:$Q$1005,Cad_cl!BK$5))),"",IF($C818="","",SUMIFS(Con_ve!$F$6:$F$1005,Con_ve!$C$6:$C$1005,$C818,Con_ve!$I$6:$I$1005,"Em negociação",Con_ve!$Q$6:$Q$1005,Cad_cl!BK$5)))</f>
        <v/>
      </c>
      <c r="BL818" s="134" t="str">
        <f>IF(ISERR(IF($C818="","",SUMIFS(Con_ve!$F$6:$F$1005,Con_ve!$C$6:$C$1005,$C818,Con_ve!$I$6:$I$1005,"Em negociação",Con_ve!$Q$6:$Q$1005,Cad_cl!BL$5))),"",IF($C818="","",SUMIFS(Con_ve!$F$6:$F$1005,Con_ve!$C$6:$C$1005,$C818,Con_ve!$I$6:$I$1005,"Em negociação",Con_ve!$Q$6:$Q$1005,Cad_cl!BL$5)))</f>
        <v/>
      </c>
      <c r="BM818" s="134" t="str">
        <f>IF(ISERR(IF($C818="","",SUMIFS(Con_ve!$F$6:$F$1005,Con_ve!$C$6:$C$1005,$C818,Con_ve!$I$6:$I$1005,"Em negociação",Con_ve!$Q$6:$Q$1005,Cad_cl!BM$5))),"",IF($C818="","",SUMIFS(Con_ve!$F$6:$F$1005,Con_ve!$C$6:$C$1005,$C818,Con_ve!$I$6:$I$1005,"Em negociação",Con_ve!$Q$6:$Q$1005,Cad_cl!BM$5)))</f>
        <v/>
      </c>
      <c r="BN818" s="134" t="str">
        <f>IF(ISERR(IF($C818="","",SUMIFS(Con_ve!$F$6:$F$1005,Con_ve!$C$6:$C$1005,$C818,Con_ve!$I$6:$I$1005,"Em negociação",Con_ve!$Q$6:$Q$1005,Cad_cl!BN$5))),"",IF($C818="","",SUMIFS(Con_ve!$F$6:$F$1005,Con_ve!$C$6:$C$1005,$C818,Con_ve!$I$6:$I$1005,"Em negociação",Con_ve!$Q$6:$Q$1005,Cad_cl!BN$5)))</f>
        <v/>
      </c>
      <c r="BO818" s="134" t="str">
        <f>IF(ISERR(IF($C818="","",SUMIFS(Con_ve!$F$6:$F$1005,Con_ve!$C$6:$C$1005,$C818,Con_ve!$I$6:$I$1005,"Em negociação",Con_ve!$Q$6:$Q$1005,Cad_cl!BO$5))),"",IF($C818="","",SUMIFS(Con_ve!$F$6:$F$1005,Con_ve!$C$6:$C$1005,$C818,Con_ve!$I$6:$I$1005,"Em negociação",Con_ve!$Q$6:$Q$1005,Cad_cl!BO$5)))</f>
        <v/>
      </c>
      <c r="BP818" s="134">
        <f t="shared" si="37"/>
        <v>0</v>
      </c>
      <c r="BR818" s="125" t="str">
        <f>IF(ISERR(IF(AND($I818=Re_lo!$E$5,BR$5=VLOOKUP(Re_lo!$H$5,Re_lo!$N$5:$O$16,2,0)),AP818,"")),"",IF(AND($I818=Re_lo!$E$5,BR$5=VLOOKUP(Re_lo!$H$5,Re_lo!$N$5:$O$16,2,0)),AP818,""))</f>
        <v/>
      </c>
      <c r="BS818" s="125" t="str">
        <f>IF(ISERR(IF(AND($I818=Re_lo!$E$5,BS$5=VLOOKUP(Re_lo!$H$5,Re_lo!$N$5:$O$16,2,0)),AQ818,"")),"",IF(AND($I818=Re_lo!$E$5,BS$5=VLOOKUP(Re_lo!$H$5,Re_lo!$N$5:$O$16,2,0)),AQ818,""))</f>
        <v/>
      </c>
      <c r="BT818" s="125" t="str">
        <f>IF(ISERR(IF(AND($I818=Re_lo!$E$5,BT$5=VLOOKUP(Re_lo!$H$5,Re_lo!$N$5:$O$16,2,0)),AR818,"")),"",IF(AND($I818=Re_lo!$E$5,BT$5=VLOOKUP(Re_lo!$H$5,Re_lo!$N$5:$O$16,2,0)),AR818,""))</f>
        <v/>
      </c>
      <c r="BU818" s="125" t="str">
        <f>IF(ISERR(IF(AND($I818=Re_lo!$E$5,BU$5=VLOOKUP(Re_lo!$H$5,Re_lo!$N$5:$O$16,2,0)),AS818,"")),"",IF(AND($I818=Re_lo!$E$5,BU$5=VLOOKUP(Re_lo!$H$5,Re_lo!$N$5:$O$16,2,0)),AS818,""))</f>
        <v/>
      </c>
      <c r="BV818" s="125" t="str">
        <f>IF(ISERR(IF(AND($I818=Re_lo!$E$5,BV$5=VLOOKUP(Re_lo!$H$5,Re_lo!$N$5:$O$16,2,0)),AT818,"")),"",IF(AND($I818=Re_lo!$E$5,BV$5=VLOOKUP(Re_lo!$H$5,Re_lo!$N$5:$O$16,2,0)),AT818,""))</f>
        <v/>
      </c>
      <c r="BW818" s="125" t="str">
        <f>IF(ISERR(IF(AND($I818=Re_lo!$E$5,BW$5=VLOOKUP(Re_lo!$H$5,Re_lo!$N$5:$O$16,2,0)),AU818,"")),"",IF(AND($I818=Re_lo!$E$5,BW$5=VLOOKUP(Re_lo!$H$5,Re_lo!$N$5:$O$16,2,0)),AU818,""))</f>
        <v/>
      </c>
      <c r="BX818" s="125" t="str">
        <f>IF(ISERR(IF(AND($I818=Re_lo!$E$5,BX$5=VLOOKUP(Re_lo!$H$5,Re_lo!$N$5:$O$16,2,0)),AV818,"")),"",IF(AND($I818=Re_lo!$E$5,BX$5=VLOOKUP(Re_lo!$H$5,Re_lo!$N$5:$O$16,2,0)),AV818,""))</f>
        <v/>
      </c>
      <c r="BY818" s="125" t="str">
        <f>IF(ISERR(IF(AND($I818=Re_lo!$E$5,BY$5=VLOOKUP(Re_lo!$H$5,Re_lo!$N$5:$O$16,2,0)),AW818,"")),"",IF(AND($I818=Re_lo!$E$5,BY$5=VLOOKUP(Re_lo!$H$5,Re_lo!$N$5:$O$16,2,0)),AW818,""))</f>
        <v/>
      </c>
      <c r="BZ818" s="125" t="str">
        <f>IF(ISERR(IF(AND($I818=Re_lo!$E$5,BZ$5=VLOOKUP(Re_lo!$H$5,Re_lo!$N$5:$O$16,2,0)),AX818,"")),"",IF(AND($I818=Re_lo!$E$5,BZ$5=VLOOKUP(Re_lo!$H$5,Re_lo!$N$5:$O$16,2,0)),AX818,""))</f>
        <v/>
      </c>
      <c r="CA818" s="125" t="str">
        <f>IF(ISERR(IF(AND($I818=Re_lo!$E$5,CA$5=VLOOKUP(Re_lo!$H$5,Re_lo!$N$5:$O$16,2,0)),AY818,"")),"",IF(AND($I818=Re_lo!$E$5,CA$5=VLOOKUP(Re_lo!$H$5,Re_lo!$N$5:$O$16,2,0)),AY818,""))</f>
        <v/>
      </c>
      <c r="CB818" s="125" t="str">
        <f>IF(ISERR(IF(AND($I818=Re_lo!$E$5,CB$5=VLOOKUP(Re_lo!$H$5,Re_lo!$N$5:$O$16,2,0)),AZ818,"")),"",IF(AND($I818=Re_lo!$E$5,CB$5=VLOOKUP(Re_lo!$H$5,Re_lo!$N$5:$O$16,2,0)),AZ818,""))</f>
        <v/>
      </c>
      <c r="CC818" s="125" t="str">
        <f>IF(ISERR(IF(AND($I818=Re_lo!$E$5,CC$5=VLOOKUP(Re_lo!$H$5,Re_lo!$N$5:$O$16,2,0)),BA818,"")),"",IF(AND($I818=Re_lo!$E$5,CC$5=VLOOKUP(Re_lo!$H$5,Re_lo!$N$5:$O$16,2,0)),BA818,""))</f>
        <v/>
      </c>
      <c r="CD818" s="125" t="str">
        <f>IF(ISERR(IF(AND($I818=Re_lo!$E$5,CD$5=VLOOKUP(Re_lo!$H$5,Re_lo!$N$5:$O$16,2,0)),BB818,"")),"",IF(AND($I818=Re_lo!$E$5,CD$5=VLOOKUP(Re_lo!$H$5,Re_lo!$N$5:$O$16,2,0)),BB818,""))</f>
        <v/>
      </c>
      <c r="CF818" s="125" t="str">
        <f>IF($C818="","",COUNTIFS(Con_ve!$C$6:$C$1005,$C818,Con_ve!$Q$6:$Q$1005,Cad_cl!CF$5))</f>
        <v/>
      </c>
      <c r="CG818" s="125" t="str">
        <f>IF($C818="","",COUNTIFS(Con_ve!$C$6:$C$1005,$C818,Con_ve!$Q$6:$Q$1005,Cad_cl!CG$5))</f>
        <v/>
      </c>
      <c r="CH818" s="125" t="str">
        <f>IF($C818="","",COUNTIFS(Con_ve!$C$6:$C$1005,$C818,Con_ve!$Q$6:$Q$1005,Cad_cl!CH$5))</f>
        <v/>
      </c>
      <c r="CI818" s="125" t="str">
        <f>IF($C818="","",COUNTIFS(Con_ve!$C$6:$C$1005,$C818,Con_ve!$Q$6:$Q$1005,Cad_cl!CI$5))</f>
        <v/>
      </c>
      <c r="CJ818" s="125" t="str">
        <f>IF($C818="","",COUNTIFS(Con_ve!$C$6:$C$1005,$C818,Con_ve!$Q$6:$Q$1005,Cad_cl!CJ$5))</f>
        <v/>
      </c>
      <c r="CK818" s="125" t="str">
        <f>IF($C818="","",COUNTIFS(Con_ve!$C$6:$C$1005,$C818,Con_ve!$Q$6:$Q$1005,Cad_cl!CK$5))</f>
        <v/>
      </c>
      <c r="CL818" s="125" t="str">
        <f>IF($C818="","",COUNTIFS(Con_ve!$C$6:$C$1005,$C818,Con_ve!$Q$6:$Q$1005,Cad_cl!CL$5))</f>
        <v/>
      </c>
      <c r="CM818" s="125" t="str">
        <f>IF($C818="","",COUNTIFS(Con_ve!$C$6:$C$1005,$C818,Con_ve!$Q$6:$Q$1005,Cad_cl!CM$5))</f>
        <v/>
      </c>
      <c r="CN818" s="125" t="str">
        <f>IF($C818="","",COUNTIFS(Con_ve!$C$6:$C$1005,$C818,Con_ve!$Q$6:$Q$1005,Cad_cl!CN$5))</f>
        <v/>
      </c>
      <c r="CO818" s="125" t="str">
        <f>IF($C818="","",COUNTIFS(Con_ve!$C$6:$C$1005,$C818,Con_ve!$Q$6:$Q$1005,Cad_cl!CO$5))</f>
        <v/>
      </c>
      <c r="CP818" s="125" t="str">
        <f>IF($C818="","",COUNTIFS(Con_ve!$C$6:$C$1005,$C818,Con_ve!$Q$6:$Q$1005,Cad_cl!CP$5))</f>
        <v/>
      </c>
      <c r="CQ818" s="125" t="str">
        <f>IF($C818="","",COUNTIFS(Con_ve!$C$6:$C$1005,$C818,Con_ve!$Q$6:$Q$1005,Cad_cl!CQ$5))</f>
        <v/>
      </c>
      <c r="CR818" s="125">
        <f t="shared" si="38"/>
        <v>0</v>
      </c>
    </row>
    <row r="819" spans="3:96" ht="30" customHeight="1">
      <c r="C819" s="153"/>
      <c r="D819" s="153"/>
      <c r="E819" s="154"/>
      <c r="F819" s="153"/>
      <c r="G819" s="155"/>
      <c r="H819" s="153"/>
      <c r="I819" s="153"/>
      <c r="J819" s="132" t="s">
        <v>309</v>
      </c>
      <c r="K819" s="133" t="s">
        <v>309</v>
      </c>
      <c r="L819" s="153"/>
      <c r="M819" s="153"/>
      <c r="N819" s="153"/>
      <c r="O819" s="153"/>
      <c r="P819" s="153"/>
      <c r="Q819" s="153"/>
      <c r="AP819" s="134" t="str">
        <f>IF(ISERR(IF($C819="","",SUMIFS(Con_ve!$F$6:$F$1005,Con_ve!$C$6:$C$1005,$C819,Con_ve!$I$6:$I$1005,"Fechada",Con_ve!$Q$6:$Q$1005,Cad_cl!AP$5))),"",IF($C819="","",SUMIFS(Con_ve!$F$6:$F$1005,Con_ve!$C$6:$C$1005,$C819,Con_ve!$I$6:$I$1005,"Fechada",Con_ve!$Q$6:$Q$1005,Cad_cl!AP$5)))</f>
        <v/>
      </c>
      <c r="AQ819" s="134" t="str">
        <f>IF(ISERR(IF($C819="","",SUMIFS(Con_ve!$F$6:$F$1005,Con_ve!$C$6:$C$1005,$C819,Con_ve!$I$6:$I$1005,"Fechada",Con_ve!$Q$6:$Q$1005,Cad_cl!AQ$5))),"",IF($C819="","",SUMIFS(Con_ve!$F$6:$F$1005,Con_ve!$C$6:$C$1005,$C819,Con_ve!$I$6:$I$1005,"Fechada",Con_ve!$Q$6:$Q$1005,Cad_cl!AQ$5)))</f>
        <v/>
      </c>
      <c r="AR819" s="134" t="str">
        <f>IF(ISERR(IF($C819="","",SUMIFS(Con_ve!$F$6:$F$1005,Con_ve!$C$6:$C$1005,$C819,Con_ve!$I$6:$I$1005,"Fechada",Con_ve!$Q$6:$Q$1005,Cad_cl!AR$5))),"",IF($C819="","",SUMIFS(Con_ve!$F$6:$F$1005,Con_ve!$C$6:$C$1005,$C819,Con_ve!$I$6:$I$1005,"Fechada",Con_ve!$Q$6:$Q$1005,Cad_cl!AR$5)))</f>
        <v/>
      </c>
      <c r="AS819" s="134" t="str">
        <f>IF(ISERR(IF($C819="","",SUMIFS(Con_ve!$F$6:$F$1005,Con_ve!$C$6:$C$1005,$C819,Con_ve!$I$6:$I$1005,"Fechada",Con_ve!$Q$6:$Q$1005,Cad_cl!AS$5))),"",IF($C819="","",SUMIFS(Con_ve!$F$6:$F$1005,Con_ve!$C$6:$C$1005,$C819,Con_ve!$I$6:$I$1005,"Fechada",Con_ve!$Q$6:$Q$1005,Cad_cl!AS$5)))</f>
        <v/>
      </c>
      <c r="AT819" s="134" t="str">
        <f>IF(ISERR(IF($C819="","",SUMIFS(Con_ve!$F$6:$F$1005,Con_ve!$C$6:$C$1005,$C819,Con_ve!$I$6:$I$1005,"Fechada",Con_ve!$Q$6:$Q$1005,Cad_cl!AT$5))),"",IF($C819="","",SUMIFS(Con_ve!$F$6:$F$1005,Con_ve!$C$6:$C$1005,$C819,Con_ve!$I$6:$I$1005,"Fechada",Con_ve!$Q$6:$Q$1005,Cad_cl!AT$5)))</f>
        <v/>
      </c>
      <c r="AU819" s="134" t="str">
        <f>IF(ISERR(IF($C819="","",SUMIFS(Con_ve!$F$6:$F$1005,Con_ve!$C$6:$C$1005,$C819,Con_ve!$I$6:$I$1005,"Fechada",Con_ve!$Q$6:$Q$1005,Cad_cl!AU$5))),"",IF($C819="","",SUMIFS(Con_ve!$F$6:$F$1005,Con_ve!$C$6:$C$1005,$C819,Con_ve!$I$6:$I$1005,"Fechada",Con_ve!$Q$6:$Q$1005,Cad_cl!AU$5)))</f>
        <v/>
      </c>
      <c r="AV819" s="134" t="str">
        <f>IF(ISERR(IF($C819="","",SUMIFS(Con_ve!$F$6:$F$1005,Con_ve!$C$6:$C$1005,$C819,Con_ve!$I$6:$I$1005,"Fechada",Con_ve!$Q$6:$Q$1005,Cad_cl!AV$5))),"",IF($C819="","",SUMIFS(Con_ve!$F$6:$F$1005,Con_ve!$C$6:$C$1005,$C819,Con_ve!$I$6:$I$1005,"Fechada",Con_ve!$Q$6:$Q$1005,Cad_cl!AV$5)))</f>
        <v/>
      </c>
      <c r="AW819" s="134" t="str">
        <f>IF(ISERR(IF($C819="","",SUMIFS(Con_ve!$F$6:$F$1005,Con_ve!$C$6:$C$1005,$C819,Con_ve!$I$6:$I$1005,"Fechada",Con_ve!$Q$6:$Q$1005,Cad_cl!AW$5))),"",IF($C819="","",SUMIFS(Con_ve!$F$6:$F$1005,Con_ve!$C$6:$C$1005,$C819,Con_ve!$I$6:$I$1005,"Fechada",Con_ve!$Q$6:$Q$1005,Cad_cl!AW$5)))</f>
        <v/>
      </c>
      <c r="AX819" s="134" t="str">
        <f>IF(ISERR(IF($C819="","",SUMIFS(Con_ve!$F$6:$F$1005,Con_ve!$C$6:$C$1005,$C819,Con_ve!$I$6:$I$1005,"Fechada",Con_ve!$Q$6:$Q$1005,Cad_cl!AX$5))),"",IF($C819="","",SUMIFS(Con_ve!$F$6:$F$1005,Con_ve!$C$6:$C$1005,$C819,Con_ve!$I$6:$I$1005,"Fechada",Con_ve!$Q$6:$Q$1005,Cad_cl!AX$5)))</f>
        <v/>
      </c>
      <c r="AY819" s="134" t="str">
        <f>IF(ISERR(IF($C819="","",SUMIFS(Con_ve!$F$6:$F$1005,Con_ve!$C$6:$C$1005,$C819,Con_ve!$I$6:$I$1005,"Fechada",Con_ve!$Q$6:$Q$1005,Cad_cl!AY$5))),"",IF($C819="","",SUMIFS(Con_ve!$F$6:$F$1005,Con_ve!$C$6:$C$1005,$C819,Con_ve!$I$6:$I$1005,"Fechada",Con_ve!$Q$6:$Q$1005,Cad_cl!AY$5)))</f>
        <v/>
      </c>
      <c r="AZ819" s="134" t="str">
        <f>IF(ISERR(IF($C819="","",SUMIFS(Con_ve!$F$6:$F$1005,Con_ve!$C$6:$C$1005,$C819,Con_ve!$I$6:$I$1005,"Fechada",Con_ve!$Q$6:$Q$1005,Cad_cl!AZ$5))),"",IF($C819="","",SUMIFS(Con_ve!$F$6:$F$1005,Con_ve!$C$6:$C$1005,$C819,Con_ve!$I$6:$I$1005,"Fechada",Con_ve!$Q$6:$Q$1005,Cad_cl!AZ$5)))</f>
        <v/>
      </c>
      <c r="BA819" s="134" t="str">
        <f>IF(ISERR(IF($C819="","",SUMIFS(Con_ve!$F$6:$F$1005,Con_ve!$C$6:$C$1005,$C819,Con_ve!$I$6:$I$1005,"Fechada",Con_ve!$Q$6:$Q$1005,Cad_cl!BA$5))),"",IF($C819="","",SUMIFS(Con_ve!$F$6:$F$1005,Con_ve!$C$6:$C$1005,$C819,Con_ve!$I$6:$I$1005,"Fechada",Con_ve!$Q$6:$Q$1005,Cad_cl!BA$5)))</f>
        <v/>
      </c>
      <c r="BB819" s="134">
        <f t="shared" si="36"/>
        <v>0</v>
      </c>
      <c r="BD819" s="134" t="str">
        <f>IF(ISERR(IF($C819="","",SUMIFS(Con_ve!$F$6:$F$1005,Con_ve!$C$6:$C$1005,$C819,Con_ve!$I$6:$I$1005,"Em negociação",Con_ve!$Q$6:$Q$1005,Cad_cl!BD$5))),"",IF($C819="","",SUMIFS(Con_ve!$F$6:$F$1005,Con_ve!$C$6:$C$1005,$C819,Con_ve!$I$6:$I$1005,"Em negociação",Con_ve!$Q$6:$Q$1005,Cad_cl!BD$5)))</f>
        <v/>
      </c>
      <c r="BE819" s="134" t="str">
        <f>IF(ISERR(IF($C819="","",SUMIFS(Con_ve!$F$6:$F$1005,Con_ve!$C$6:$C$1005,$C819,Con_ve!$I$6:$I$1005,"Em negociação",Con_ve!$Q$6:$Q$1005,Cad_cl!BE$5))),"",IF($C819="","",SUMIFS(Con_ve!$F$6:$F$1005,Con_ve!$C$6:$C$1005,$C819,Con_ve!$I$6:$I$1005,"Em negociação",Con_ve!$Q$6:$Q$1005,Cad_cl!BE$5)))</f>
        <v/>
      </c>
      <c r="BF819" s="134" t="str">
        <f>IF(ISERR(IF($C819="","",SUMIFS(Con_ve!$F$6:$F$1005,Con_ve!$C$6:$C$1005,$C819,Con_ve!$I$6:$I$1005,"Em negociação",Con_ve!$Q$6:$Q$1005,Cad_cl!BF$5))),"",IF($C819="","",SUMIFS(Con_ve!$F$6:$F$1005,Con_ve!$C$6:$C$1005,$C819,Con_ve!$I$6:$I$1005,"Em negociação",Con_ve!$Q$6:$Q$1005,Cad_cl!BF$5)))</f>
        <v/>
      </c>
      <c r="BG819" s="134" t="str">
        <f>IF(ISERR(IF($C819="","",SUMIFS(Con_ve!$F$6:$F$1005,Con_ve!$C$6:$C$1005,$C819,Con_ve!$I$6:$I$1005,"Em negociação",Con_ve!$Q$6:$Q$1005,Cad_cl!BG$5))),"",IF($C819="","",SUMIFS(Con_ve!$F$6:$F$1005,Con_ve!$C$6:$C$1005,$C819,Con_ve!$I$6:$I$1005,"Em negociação",Con_ve!$Q$6:$Q$1005,Cad_cl!BG$5)))</f>
        <v/>
      </c>
      <c r="BH819" s="134" t="str">
        <f>IF(ISERR(IF($C819="","",SUMIFS(Con_ve!$F$6:$F$1005,Con_ve!$C$6:$C$1005,$C819,Con_ve!$I$6:$I$1005,"Em negociação",Con_ve!$Q$6:$Q$1005,Cad_cl!BH$5))),"",IF($C819="","",SUMIFS(Con_ve!$F$6:$F$1005,Con_ve!$C$6:$C$1005,$C819,Con_ve!$I$6:$I$1005,"Em negociação",Con_ve!$Q$6:$Q$1005,Cad_cl!BH$5)))</f>
        <v/>
      </c>
      <c r="BI819" s="134" t="str">
        <f>IF(ISERR(IF($C819="","",SUMIFS(Con_ve!$F$6:$F$1005,Con_ve!$C$6:$C$1005,$C819,Con_ve!$I$6:$I$1005,"Em negociação",Con_ve!$Q$6:$Q$1005,Cad_cl!BI$5))),"",IF($C819="","",SUMIFS(Con_ve!$F$6:$F$1005,Con_ve!$C$6:$C$1005,$C819,Con_ve!$I$6:$I$1005,"Em negociação",Con_ve!$Q$6:$Q$1005,Cad_cl!BI$5)))</f>
        <v/>
      </c>
      <c r="BJ819" s="134" t="str">
        <f>IF(ISERR(IF($C819="","",SUMIFS(Con_ve!$F$6:$F$1005,Con_ve!$C$6:$C$1005,$C819,Con_ve!$I$6:$I$1005,"Em negociação",Con_ve!$Q$6:$Q$1005,Cad_cl!BJ$5))),"",IF($C819="","",SUMIFS(Con_ve!$F$6:$F$1005,Con_ve!$C$6:$C$1005,$C819,Con_ve!$I$6:$I$1005,"Em negociação",Con_ve!$Q$6:$Q$1005,Cad_cl!BJ$5)))</f>
        <v/>
      </c>
      <c r="BK819" s="134" t="str">
        <f>IF(ISERR(IF($C819="","",SUMIFS(Con_ve!$F$6:$F$1005,Con_ve!$C$6:$C$1005,$C819,Con_ve!$I$6:$I$1005,"Em negociação",Con_ve!$Q$6:$Q$1005,Cad_cl!BK$5))),"",IF($C819="","",SUMIFS(Con_ve!$F$6:$F$1005,Con_ve!$C$6:$C$1005,$C819,Con_ve!$I$6:$I$1005,"Em negociação",Con_ve!$Q$6:$Q$1005,Cad_cl!BK$5)))</f>
        <v/>
      </c>
      <c r="BL819" s="134" t="str">
        <f>IF(ISERR(IF($C819="","",SUMIFS(Con_ve!$F$6:$F$1005,Con_ve!$C$6:$C$1005,$C819,Con_ve!$I$6:$I$1005,"Em negociação",Con_ve!$Q$6:$Q$1005,Cad_cl!BL$5))),"",IF($C819="","",SUMIFS(Con_ve!$F$6:$F$1005,Con_ve!$C$6:$C$1005,$C819,Con_ve!$I$6:$I$1005,"Em negociação",Con_ve!$Q$6:$Q$1005,Cad_cl!BL$5)))</f>
        <v/>
      </c>
      <c r="BM819" s="134" t="str">
        <f>IF(ISERR(IF($C819="","",SUMIFS(Con_ve!$F$6:$F$1005,Con_ve!$C$6:$C$1005,$C819,Con_ve!$I$6:$I$1005,"Em negociação",Con_ve!$Q$6:$Q$1005,Cad_cl!BM$5))),"",IF($C819="","",SUMIFS(Con_ve!$F$6:$F$1005,Con_ve!$C$6:$C$1005,$C819,Con_ve!$I$6:$I$1005,"Em negociação",Con_ve!$Q$6:$Q$1005,Cad_cl!BM$5)))</f>
        <v/>
      </c>
      <c r="BN819" s="134" t="str">
        <f>IF(ISERR(IF($C819="","",SUMIFS(Con_ve!$F$6:$F$1005,Con_ve!$C$6:$C$1005,$C819,Con_ve!$I$6:$I$1005,"Em negociação",Con_ve!$Q$6:$Q$1005,Cad_cl!BN$5))),"",IF($C819="","",SUMIFS(Con_ve!$F$6:$F$1005,Con_ve!$C$6:$C$1005,$C819,Con_ve!$I$6:$I$1005,"Em negociação",Con_ve!$Q$6:$Q$1005,Cad_cl!BN$5)))</f>
        <v/>
      </c>
      <c r="BO819" s="134" t="str">
        <f>IF(ISERR(IF($C819="","",SUMIFS(Con_ve!$F$6:$F$1005,Con_ve!$C$6:$C$1005,$C819,Con_ve!$I$6:$I$1005,"Em negociação",Con_ve!$Q$6:$Q$1005,Cad_cl!BO$5))),"",IF($C819="","",SUMIFS(Con_ve!$F$6:$F$1005,Con_ve!$C$6:$C$1005,$C819,Con_ve!$I$6:$I$1005,"Em negociação",Con_ve!$Q$6:$Q$1005,Cad_cl!BO$5)))</f>
        <v/>
      </c>
      <c r="BP819" s="134">
        <f t="shared" si="37"/>
        <v>0</v>
      </c>
      <c r="BR819" s="125" t="str">
        <f>IF(ISERR(IF(AND($I819=Re_lo!$E$5,BR$5=VLOOKUP(Re_lo!$H$5,Re_lo!$N$5:$O$16,2,0)),AP819,"")),"",IF(AND($I819=Re_lo!$E$5,BR$5=VLOOKUP(Re_lo!$H$5,Re_lo!$N$5:$O$16,2,0)),AP819,""))</f>
        <v/>
      </c>
      <c r="BS819" s="125" t="str">
        <f>IF(ISERR(IF(AND($I819=Re_lo!$E$5,BS$5=VLOOKUP(Re_lo!$H$5,Re_lo!$N$5:$O$16,2,0)),AQ819,"")),"",IF(AND($I819=Re_lo!$E$5,BS$5=VLOOKUP(Re_lo!$H$5,Re_lo!$N$5:$O$16,2,0)),AQ819,""))</f>
        <v/>
      </c>
      <c r="BT819" s="125" t="str">
        <f>IF(ISERR(IF(AND($I819=Re_lo!$E$5,BT$5=VLOOKUP(Re_lo!$H$5,Re_lo!$N$5:$O$16,2,0)),AR819,"")),"",IF(AND($I819=Re_lo!$E$5,BT$5=VLOOKUP(Re_lo!$H$5,Re_lo!$N$5:$O$16,2,0)),AR819,""))</f>
        <v/>
      </c>
      <c r="BU819" s="125" t="str">
        <f>IF(ISERR(IF(AND($I819=Re_lo!$E$5,BU$5=VLOOKUP(Re_lo!$H$5,Re_lo!$N$5:$O$16,2,0)),AS819,"")),"",IF(AND($I819=Re_lo!$E$5,BU$5=VLOOKUP(Re_lo!$H$5,Re_lo!$N$5:$O$16,2,0)),AS819,""))</f>
        <v/>
      </c>
      <c r="BV819" s="125" t="str">
        <f>IF(ISERR(IF(AND($I819=Re_lo!$E$5,BV$5=VLOOKUP(Re_lo!$H$5,Re_lo!$N$5:$O$16,2,0)),AT819,"")),"",IF(AND($I819=Re_lo!$E$5,BV$5=VLOOKUP(Re_lo!$H$5,Re_lo!$N$5:$O$16,2,0)),AT819,""))</f>
        <v/>
      </c>
      <c r="BW819" s="125" t="str">
        <f>IF(ISERR(IF(AND($I819=Re_lo!$E$5,BW$5=VLOOKUP(Re_lo!$H$5,Re_lo!$N$5:$O$16,2,0)),AU819,"")),"",IF(AND($I819=Re_lo!$E$5,BW$5=VLOOKUP(Re_lo!$H$5,Re_lo!$N$5:$O$16,2,0)),AU819,""))</f>
        <v/>
      </c>
      <c r="BX819" s="125" t="str">
        <f>IF(ISERR(IF(AND($I819=Re_lo!$E$5,BX$5=VLOOKUP(Re_lo!$H$5,Re_lo!$N$5:$O$16,2,0)),AV819,"")),"",IF(AND($I819=Re_lo!$E$5,BX$5=VLOOKUP(Re_lo!$H$5,Re_lo!$N$5:$O$16,2,0)),AV819,""))</f>
        <v/>
      </c>
      <c r="BY819" s="125" t="str">
        <f>IF(ISERR(IF(AND($I819=Re_lo!$E$5,BY$5=VLOOKUP(Re_lo!$H$5,Re_lo!$N$5:$O$16,2,0)),AW819,"")),"",IF(AND($I819=Re_lo!$E$5,BY$5=VLOOKUP(Re_lo!$H$5,Re_lo!$N$5:$O$16,2,0)),AW819,""))</f>
        <v/>
      </c>
      <c r="BZ819" s="125" t="str">
        <f>IF(ISERR(IF(AND($I819=Re_lo!$E$5,BZ$5=VLOOKUP(Re_lo!$H$5,Re_lo!$N$5:$O$16,2,0)),AX819,"")),"",IF(AND($I819=Re_lo!$E$5,BZ$5=VLOOKUP(Re_lo!$H$5,Re_lo!$N$5:$O$16,2,0)),AX819,""))</f>
        <v/>
      </c>
      <c r="CA819" s="125" t="str">
        <f>IF(ISERR(IF(AND($I819=Re_lo!$E$5,CA$5=VLOOKUP(Re_lo!$H$5,Re_lo!$N$5:$O$16,2,0)),AY819,"")),"",IF(AND($I819=Re_lo!$E$5,CA$5=VLOOKUP(Re_lo!$H$5,Re_lo!$N$5:$O$16,2,0)),AY819,""))</f>
        <v/>
      </c>
      <c r="CB819" s="125" t="str">
        <f>IF(ISERR(IF(AND($I819=Re_lo!$E$5,CB$5=VLOOKUP(Re_lo!$H$5,Re_lo!$N$5:$O$16,2,0)),AZ819,"")),"",IF(AND($I819=Re_lo!$E$5,CB$5=VLOOKUP(Re_lo!$H$5,Re_lo!$N$5:$O$16,2,0)),AZ819,""))</f>
        <v/>
      </c>
      <c r="CC819" s="125" t="str">
        <f>IF(ISERR(IF(AND($I819=Re_lo!$E$5,CC$5=VLOOKUP(Re_lo!$H$5,Re_lo!$N$5:$O$16,2,0)),BA819,"")),"",IF(AND($I819=Re_lo!$E$5,CC$5=VLOOKUP(Re_lo!$H$5,Re_lo!$N$5:$O$16,2,0)),BA819,""))</f>
        <v/>
      </c>
      <c r="CD819" s="125" t="str">
        <f>IF(ISERR(IF(AND($I819=Re_lo!$E$5,CD$5=VLOOKUP(Re_lo!$H$5,Re_lo!$N$5:$O$16,2,0)),BB819,"")),"",IF(AND($I819=Re_lo!$E$5,CD$5=VLOOKUP(Re_lo!$H$5,Re_lo!$N$5:$O$16,2,0)),BB819,""))</f>
        <v/>
      </c>
      <c r="CF819" s="125" t="str">
        <f>IF($C819="","",COUNTIFS(Con_ve!$C$6:$C$1005,$C819,Con_ve!$Q$6:$Q$1005,Cad_cl!CF$5))</f>
        <v/>
      </c>
      <c r="CG819" s="125" t="str">
        <f>IF($C819="","",COUNTIFS(Con_ve!$C$6:$C$1005,$C819,Con_ve!$Q$6:$Q$1005,Cad_cl!CG$5))</f>
        <v/>
      </c>
      <c r="CH819" s="125" t="str">
        <f>IF($C819="","",COUNTIFS(Con_ve!$C$6:$C$1005,$C819,Con_ve!$Q$6:$Q$1005,Cad_cl!CH$5))</f>
        <v/>
      </c>
      <c r="CI819" s="125" t="str">
        <f>IF($C819="","",COUNTIFS(Con_ve!$C$6:$C$1005,$C819,Con_ve!$Q$6:$Q$1005,Cad_cl!CI$5))</f>
        <v/>
      </c>
      <c r="CJ819" s="125" t="str">
        <f>IF($C819="","",COUNTIFS(Con_ve!$C$6:$C$1005,$C819,Con_ve!$Q$6:$Q$1005,Cad_cl!CJ$5))</f>
        <v/>
      </c>
      <c r="CK819" s="125" t="str">
        <f>IF($C819="","",COUNTIFS(Con_ve!$C$6:$C$1005,$C819,Con_ve!$Q$6:$Q$1005,Cad_cl!CK$5))</f>
        <v/>
      </c>
      <c r="CL819" s="125" t="str">
        <f>IF($C819="","",COUNTIFS(Con_ve!$C$6:$C$1005,$C819,Con_ve!$Q$6:$Q$1005,Cad_cl!CL$5))</f>
        <v/>
      </c>
      <c r="CM819" s="125" t="str">
        <f>IF($C819="","",COUNTIFS(Con_ve!$C$6:$C$1005,$C819,Con_ve!$Q$6:$Q$1005,Cad_cl!CM$5))</f>
        <v/>
      </c>
      <c r="CN819" s="125" t="str">
        <f>IF($C819="","",COUNTIFS(Con_ve!$C$6:$C$1005,$C819,Con_ve!$Q$6:$Q$1005,Cad_cl!CN$5))</f>
        <v/>
      </c>
      <c r="CO819" s="125" t="str">
        <f>IF($C819="","",COUNTIFS(Con_ve!$C$6:$C$1005,$C819,Con_ve!$Q$6:$Q$1005,Cad_cl!CO$5))</f>
        <v/>
      </c>
      <c r="CP819" s="125" t="str">
        <f>IF($C819="","",COUNTIFS(Con_ve!$C$6:$C$1005,$C819,Con_ve!$Q$6:$Q$1005,Cad_cl!CP$5))</f>
        <v/>
      </c>
      <c r="CQ819" s="125" t="str">
        <f>IF($C819="","",COUNTIFS(Con_ve!$C$6:$C$1005,$C819,Con_ve!$Q$6:$Q$1005,Cad_cl!CQ$5))</f>
        <v/>
      </c>
      <c r="CR819" s="125">
        <f t="shared" si="38"/>
        <v>0</v>
      </c>
    </row>
    <row r="820" spans="3:96" ht="30" customHeight="1">
      <c r="C820" s="153"/>
      <c r="D820" s="153"/>
      <c r="E820" s="154"/>
      <c r="F820" s="153"/>
      <c r="G820" s="155"/>
      <c r="H820" s="153"/>
      <c r="I820" s="153"/>
      <c r="J820" s="132" t="s">
        <v>309</v>
      </c>
      <c r="K820" s="133" t="s">
        <v>309</v>
      </c>
      <c r="L820" s="153"/>
      <c r="M820" s="153"/>
      <c r="N820" s="153"/>
      <c r="O820" s="153"/>
      <c r="P820" s="153"/>
      <c r="Q820" s="153"/>
      <c r="AP820" s="134" t="str">
        <f>IF(ISERR(IF($C820="","",SUMIFS(Con_ve!$F$6:$F$1005,Con_ve!$C$6:$C$1005,$C820,Con_ve!$I$6:$I$1005,"Fechada",Con_ve!$Q$6:$Q$1005,Cad_cl!AP$5))),"",IF($C820="","",SUMIFS(Con_ve!$F$6:$F$1005,Con_ve!$C$6:$C$1005,$C820,Con_ve!$I$6:$I$1005,"Fechada",Con_ve!$Q$6:$Q$1005,Cad_cl!AP$5)))</f>
        <v/>
      </c>
      <c r="AQ820" s="134" t="str">
        <f>IF(ISERR(IF($C820="","",SUMIFS(Con_ve!$F$6:$F$1005,Con_ve!$C$6:$C$1005,$C820,Con_ve!$I$6:$I$1005,"Fechada",Con_ve!$Q$6:$Q$1005,Cad_cl!AQ$5))),"",IF($C820="","",SUMIFS(Con_ve!$F$6:$F$1005,Con_ve!$C$6:$C$1005,$C820,Con_ve!$I$6:$I$1005,"Fechada",Con_ve!$Q$6:$Q$1005,Cad_cl!AQ$5)))</f>
        <v/>
      </c>
      <c r="AR820" s="134" t="str">
        <f>IF(ISERR(IF($C820="","",SUMIFS(Con_ve!$F$6:$F$1005,Con_ve!$C$6:$C$1005,$C820,Con_ve!$I$6:$I$1005,"Fechada",Con_ve!$Q$6:$Q$1005,Cad_cl!AR$5))),"",IF($C820="","",SUMIFS(Con_ve!$F$6:$F$1005,Con_ve!$C$6:$C$1005,$C820,Con_ve!$I$6:$I$1005,"Fechada",Con_ve!$Q$6:$Q$1005,Cad_cl!AR$5)))</f>
        <v/>
      </c>
      <c r="AS820" s="134" t="str">
        <f>IF(ISERR(IF($C820="","",SUMIFS(Con_ve!$F$6:$F$1005,Con_ve!$C$6:$C$1005,$C820,Con_ve!$I$6:$I$1005,"Fechada",Con_ve!$Q$6:$Q$1005,Cad_cl!AS$5))),"",IF($C820="","",SUMIFS(Con_ve!$F$6:$F$1005,Con_ve!$C$6:$C$1005,$C820,Con_ve!$I$6:$I$1005,"Fechada",Con_ve!$Q$6:$Q$1005,Cad_cl!AS$5)))</f>
        <v/>
      </c>
      <c r="AT820" s="134" t="str">
        <f>IF(ISERR(IF($C820="","",SUMIFS(Con_ve!$F$6:$F$1005,Con_ve!$C$6:$C$1005,$C820,Con_ve!$I$6:$I$1005,"Fechada",Con_ve!$Q$6:$Q$1005,Cad_cl!AT$5))),"",IF($C820="","",SUMIFS(Con_ve!$F$6:$F$1005,Con_ve!$C$6:$C$1005,$C820,Con_ve!$I$6:$I$1005,"Fechada",Con_ve!$Q$6:$Q$1005,Cad_cl!AT$5)))</f>
        <v/>
      </c>
      <c r="AU820" s="134" t="str">
        <f>IF(ISERR(IF($C820="","",SUMIFS(Con_ve!$F$6:$F$1005,Con_ve!$C$6:$C$1005,$C820,Con_ve!$I$6:$I$1005,"Fechada",Con_ve!$Q$6:$Q$1005,Cad_cl!AU$5))),"",IF($C820="","",SUMIFS(Con_ve!$F$6:$F$1005,Con_ve!$C$6:$C$1005,$C820,Con_ve!$I$6:$I$1005,"Fechada",Con_ve!$Q$6:$Q$1005,Cad_cl!AU$5)))</f>
        <v/>
      </c>
      <c r="AV820" s="134" t="str">
        <f>IF(ISERR(IF($C820="","",SUMIFS(Con_ve!$F$6:$F$1005,Con_ve!$C$6:$C$1005,$C820,Con_ve!$I$6:$I$1005,"Fechada",Con_ve!$Q$6:$Q$1005,Cad_cl!AV$5))),"",IF($C820="","",SUMIFS(Con_ve!$F$6:$F$1005,Con_ve!$C$6:$C$1005,$C820,Con_ve!$I$6:$I$1005,"Fechada",Con_ve!$Q$6:$Q$1005,Cad_cl!AV$5)))</f>
        <v/>
      </c>
      <c r="AW820" s="134" t="str">
        <f>IF(ISERR(IF($C820="","",SUMIFS(Con_ve!$F$6:$F$1005,Con_ve!$C$6:$C$1005,$C820,Con_ve!$I$6:$I$1005,"Fechada",Con_ve!$Q$6:$Q$1005,Cad_cl!AW$5))),"",IF($C820="","",SUMIFS(Con_ve!$F$6:$F$1005,Con_ve!$C$6:$C$1005,$C820,Con_ve!$I$6:$I$1005,"Fechada",Con_ve!$Q$6:$Q$1005,Cad_cl!AW$5)))</f>
        <v/>
      </c>
      <c r="AX820" s="134" t="str">
        <f>IF(ISERR(IF($C820="","",SUMIFS(Con_ve!$F$6:$F$1005,Con_ve!$C$6:$C$1005,$C820,Con_ve!$I$6:$I$1005,"Fechada",Con_ve!$Q$6:$Q$1005,Cad_cl!AX$5))),"",IF($C820="","",SUMIFS(Con_ve!$F$6:$F$1005,Con_ve!$C$6:$C$1005,$C820,Con_ve!$I$6:$I$1005,"Fechada",Con_ve!$Q$6:$Q$1005,Cad_cl!AX$5)))</f>
        <v/>
      </c>
      <c r="AY820" s="134" t="str">
        <f>IF(ISERR(IF($C820="","",SUMIFS(Con_ve!$F$6:$F$1005,Con_ve!$C$6:$C$1005,$C820,Con_ve!$I$6:$I$1005,"Fechada",Con_ve!$Q$6:$Q$1005,Cad_cl!AY$5))),"",IF($C820="","",SUMIFS(Con_ve!$F$6:$F$1005,Con_ve!$C$6:$C$1005,$C820,Con_ve!$I$6:$I$1005,"Fechada",Con_ve!$Q$6:$Q$1005,Cad_cl!AY$5)))</f>
        <v/>
      </c>
      <c r="AZ820" s="134" t="str">
        <f>IF(ISERR(IF($C820="","",SUMIFS(Con_ve!$F$6:$F$1005,Con_ve!$C$6:$C$1005,$C820,Con_ve!$I$6:$I$1005,"Fechada",Con_ve!$Q$6:$Q$1005,Cad_cl!AZ$5))),"",IF($C820="","",SUMIFS(Con_ve!$F$6:$F$1005,Con_ve!$C$6:$C$1005,$C820,Con_ve!$I$6:$I$1005,"Fechada",Con_ve!$Q$6:$Q$1005,Cad_cl!AZ$5)))</f>
        <v/>
      </c>
      <c r="BA820" s="134" t="str">
        <f>IF(ISERR(IF($C820="","",SUMIFS(Con_ve!$F$6:$F$1005,Con_ve!$C$6:$C$1005,$C820,Con_ve!$I$6:$I$1005,"Fechada",Con_ve!$Q$6:$Q$1005,Cad_cl!BA$5))),"",IF($C820="","",SUMIFS(Con_ve!$F$6:$F$1005,Con_ve!$C$6:$C$1005,$C820,Con_ve!$I$6:$I$1005,"Fechada",Con_ve!$Q$6:$Q$1005,Cad_cl!BA$5)))</f>
        <v/>
      </c>
      <c r="BB820" s="134">
        <f t="shared" si="36"/>
        <v>0</v>
      </c>
      <c r="BD820" s="134" t="str">
        <f>IF(ISERR(IF($C820="","",SUMIFS(Con_ve!$F$6:$F$1005,Con_ve!$C$6:$C$1005,$C820,Con_ve!$I$6:$I$1005,"Em negociação",Con_ve!$Q$6:$Q$1005,Cad_cl!BD$5))),"",IF($C820="","",SUMIFS(Con_ve!$F$6:$F$1005,Con_ve!$C$6:$C$1005,$C820,Con_ve!$I$6:$I$1005,"Em negociação",Con_ve!$Q$6:$Q$1005,Cad_cl!BD$5)))</f>
        <v/>
      </c>
      <c r="BE820" s="134" t="str">
        <f>IF(ISERR(IF($C820="","",SUMIFS(Con_ve!$F$6:$F$1005,Con_ve!$C$6:$C$1005,$C820,Con_ve!$I$6:$I$1005,"Em negociação",Con_ve!$Q$6:$Q$1005,Cad_cl!BE$5))),"",IF($C820="","",SUMIFS(Con_ve!$F$6:$F$1005,Con_ve!$C$6:$C$1005,$C820,Con_ve!$I$6:$I$1005,"Em negociação",Con_ve!$Q$6:$Q$1005,Cad_cl!BE$5)))</f>
        <v/>
      </c>
      <c r="BF820" s="134" t="str">
        <f>IF(ISERR(IF($C820="","",SUMIFS(Con_ve!$F$6:$F$1005,Con_ve!$C$6:$C$1005,$C820,Con_ve!$I$6:$I$1005,"Em negociação",Con_ve!$Q$6:$Q$1005,Cad_cl!BF$5))),"",IF($C820="","",SUMIFS(Con_ve!$F$6:$F$1005,Con_ve!$C$6:$C$1005,$C820,Con_ve!$I$6:$I$1005,"Em negociação",Con_ve!$Q$6:$Q$1005,Cad_cl!BF$5)))</f>
        <v/>
      </c>
      <c r="BG820" s="134" t="str">
        <f>IF(ISERR(IF($C820="","",SUMIFS(Con_ve!$F$6:$F$1005,Con_ve!$C$6:$C$1005,$C820,Con_ve!$I$6:$I$1005,"Em negociação",Con_ve!$Q$6:$Q$1005,Cad_cl!BG$5))),"",IF($C820="","",SUMIFS(Con_ve!$F$6:$F$1005,Con_ve!$C$6:$C$1005,$C820,Con_ve!$I$6:$I$1005,"Em negociação",Con_ve!$Q$6:$Q$1005,Cad_cl!BG$5)))</f>
        <v/>
      </c>
      <c r="BH820" s="134" t="str">
        <f>IF(ISERR(IF($C820="","",SUMIFS(Con_ve!$F$6:$F$1005,Con_ve!$C$6:$C$1005,$C820,Con_ve!$I$6:$I$1005,"Em negociação",Con_ve!$Q$6:$Q$1005,Cad_cl!BH$5))),"",IF($C820="","",SUMIFS(Con_ve!$F$6:$F$1005,Con_ve!$C$6:$C$1005,$C820,Con_ve!$I$6:$I$1005,"Em negociação",Con_ve!$Q$6:$Q$1005,Cad_cl!BH$5)))</f>
        <v/>
      </c>
      <c r="BI820" s="134" t="str">
        <f>IF(ISERR(IF($C820="","",SUMIFS(Con_ve!$F$6:$F$1005,Con_ve!$C$6:$C$1005,$C820,Con_ve!$I$6:$I$1005,"Em negociação",Con_ve!$Q$6:$Q$1005,Cad_cl!BI$5))),"",IF($C820="","",SUMIFS(Con_ve!$F$6:$F$1005,Con_ve!$C$6:$C$1005,$C820,Con_ve!$I$6:$I$1005,"Em negociação",Con_ve!$Q$6:$Q$1005,Cad_cl!BI$5)))</f>
        <v/>
      </c>
      <c r="BJ820" s="134" t="str">
        <f>IF(ISERR(IF($C820="","",SUMIFS(Con_ve!$F$6:$F$1005,Con_ve!$C$6:$C$1005,$C820,Con_ve!$I$6:$I$1005,"Em negociação",Con_ve!$Q$6:$Q$1005,Cad_cl!BJ$5))),"",IF($C820="","",SUMIFS(Con_ve!$F$6:$F$1005,Con_ve!$C$6:$C$1005,$C820,Con_ve!$I$6:$I$1005,"Em negociação",Con_ve!$Q$6:$Q$1005,Cad_cl!BJ$5)))</f>
        <v/>
      </c>
      <c r="BK820" s="134" t="str">
        <f>IF(ISERR(IF($C820="","",SUMIFS(Con_ve!$F$6:$F$1005,Con_ve!$C$6:$C$1005,$C820,Con_ve!$I$6:$I$1005,"Em negociação",Con_ve!$Q$6:$Q$1005,Cad_cl!BK$5))),"",IF($C820="","",SUMIFS(Con_ve!$F$6:$F$1005,Con_ve!$C$6:$C$1005,$C820,Con_ve!$I$6:$I$1005,"Em negociação",Con_ve!$Q$6:$Q$1005,Cad_cl!BK$5)))</f>
        <v/>
      </c>
      <c r="BL820" s="134" t="str">
        <f>IF(ISERR(IF($C820="","",SUMIFS(Con_ve!$F$6:$F$1005,Con_ve!$C$6:$C$1005,$C820,Con_ve!$I$6:$I$1005,"Em negociação",Con_ve!$Q$6:$Q$1005,Cad_cl!BL$5))),"",IF($C820="","",SUMIFS(Con_ve!$F$6:$F$1005,Con_ve!$C$6:$C$1005,$C820,Con_ve!$I$6:$I$1005,"Em negociação",Con_ve!$Q$6:$Q$1005,Cad_cl!BL$5)))</f>
        <v/>
      </c>
      <c r="BM820" s="134" t="str">
        <f>IF(ISERR(IF($C820="","",SUMIFS(Con_ve!$F$6:$F$1005,Con_ve!$C$6:$C$1005,$C820,Con_ve!$I$6:$I$1005,"Em negociação",Con_ve!$Q$6:$Q$1005,Cad_cl!BM$5))),"",IF($C820="","",SUMIFS(Con_ve!$F$6:$F$1005,Con_ve!$C$6:$C$1005,$C820,Con_ve!$I$6:$I$1005,"Em negociação",Con_ve!$Q$6:$Q$1005,Cad_cl!BM$5)))</f>
        <v/>
      </c>
      <c r="BN820" s="134" t="str">
        <f>IF(ISERR(IF($C820="","",SUMIFS(Con_ve!$F$6:$F$1005,Con_ve!$C$6:$C$1005,$C820,Con_ve!$I$6:$I$1005,"Em negociação",Con_ve!$Q$6:$Q$1005,Cad_cl!BN$5))),"",IF($C820="","",SUMIFS(Con_ve!$F$6:$F$1005,Con_ve!$C$6:$C$1005,$C820,Con_ve!$I$6:$I$1005,"Em negociação",Con_ve!$Q$6:$Q$1005,Cad_cl!BN$5)))</f>
        <v/>
      </c>
      <c r="BO820" s="134" t="str">
        <f>IF(ISERR(IF($C820="","",SUMIFS(Con_ve!$F$6:$F$1005,Con_ve!$C$6:$C$1005,$C820,Con_ve!$I$6:$I$1005,"Em negociação",Con_ve!$Q$6:$Q$1005,Cad_cl!BO$5))),"",IF($C820="","",SUMIFS(Con_ve!$F$6:$F$1005,Con_ve!$C$6:$C$1005,$C820,Con_ve!$I$6:$I$1005,"Em negociação",Con_ve!$Q$6:$Q$1005,Cad_cl!BO$5)))</f>
        <v/>
      </c>
      <c r="BP820" s="134">
        <f t="shared" si="37"/>
        <v>0</v>
      </c>
      <c r="BR820" s="125" t="str">
        <f>IF(ISERR(IF(AND($I820=Re_lo!$E$5,BR$5=VLOOKUP(Re_lo!$H$5,Re_lo!$N$5:$O$16,2,0)),AP820,"")),"",IF(AND($I820=Re_lo!$E$5,BR$5=VLOOKUP(Re_lo!$H$5,Re_lo!$N$5:$O$16,2,0)),AP820,""))</f>
        <v/>
      </c>
      <c r="BS820" s="125" t="str">
        <f>IF(ISERR(IF(AND($I820=Re_lo!$E$5,BS$5=VLOOKUP(Re_lo!$H$5,Re_lo!$N$5:$O$16,2,0)),AQ820,"")),"",IF(AND($I820=Re_lo!$E$5,BS$5=VLOOKUP(Re_lo!$H$5,Re_lo!$N$5:$O$16,2,0)),AQ820,""))</f>
        <v/>
      </c>
      <c r="BT820" s="125" t="str">
        <f>IF(ISERR(IF(AND($I820=Re_lo!$E$5,BT$5=VLOOKUP(Re_lo!$H$5,Re_lo!$N$5:$O$16,2,0)),AR820,"")),"",IF(AND($I820=Re_lo!$E$5,BT$5=VLOOKUP(Re_lo!$H$5,Re_lo!$N$5:$O$16,2,0)),AR820,""))</f>
        <v/>
      </c>
      <c r="BU820" s="125" t="str">
        <f>IF(ISERR(IF(AND($I820=Re_lo!$E$5,BU$5=VLOOKUP(Re_lo!$H$5,Re_lo!$N$5:$O$16,2,0)),AS820,"")),"",IF(AND($I820=Re_lo!$E$5,BU$5=VLOOKUP(Re_lo!$H$5,Re_lo!$N$5:$O$16,2,0)),AS820,""))</f>
        <v/>
      </c>
      <c r="BV820" s="125" t="str">
        <f>IF(ISERR(IF(AND($I820=Re_lo!$E$5,BV$5=VLOOKUP(Re_lo!$H$5,Re_lo!$N$5:$O$16,2,0)),AT820,"")),"",IF(AND($I820=Re_lo!$E$5,BV$5=VLOOKUP(Re_lo!$H$5,Re_lo!$N$5:$O$16,2,0)),AT820,""))</f>
        <v/>
      </c>
      <c r="BW820" s="125" t="str">
        <f>IF(ISERR(IF(AND($I820=Re_lo!$E$5,BW$5=VLOOKUP(Re_lo!$H$5,Re_lo!$N$5:$O$16,2,0)),AU820,"")),"",IF(AND($I820=Re_lo!$E$5,BW$5=VLOOKUP(Re_lo!$H$5,Re_lo!$N$5:$O$16,2,0)),AU820,""))</f>
        <v/>
      </c>
      <c r="BX820" s="125" t="str">
        <f>IF(ISERR(IF(AND($I820=Re_lo!$E$5,BX$5=VLOOKUP(Re_lo!$H$5,Re_lo!$N$5:$O$16,2,0)),AV820,"")),"",IF(AND($I820=Re_lo!$E$5,BX$5=VLOOKUP(Re_lo!$H$5,Re_lo!$N$5:$O$16,2,0)),AV820,""))</f>
        <v/>
      </c>
      <c r="BY820" s="125" t="str">
        <f>IF(ISERR(IF(AND($I820=Re_lo!$E$5,BY$5=VLOOKUP(Re_lo!$H$5,Re_lo!$N$5:$O$16,2,0)),AW820,"")),"",IF(AND($I820=Re_lo!$E$5,BY$5=VLOOKUP(Re_lo!$H$5,Re_lo!$N$5:$O$16,2,0)),AW820,""))</f>
        <v/>
      </c>
      <c r="BZ820" s="125" t="str">
        <f>IF(ISERR(IF(AND($I820=Re_lo!$E$5,BZ$5=VLOOKUP(Re_lo!$H$5,Re_lo!$N$5:$O$16,2,0)),AX820,"")),"",IF(AND($I820=Re_lo!$E$5,BZ$5=VLOOKUP(Re_lo!$H$5,Re_lo!$N$5:$O$16,2,0)),AX820,""))</f>
        <v/>
      </c>
      <c r="CA820" s="125" t="str">
        <f>IF(ISERR(IF(AND($I820=Re_lo!$E$5,CA$5=VLOOKUP(Re_lo!$H$5,Re_lo!$N$5:$O$16,2,0)),AY820,"")),"",IF(AND($I820=Re_lo!$E$5,CA$5=VLOOKUP(Re_lo!$H$5,Re_lo!$N$5:$O$16,2,0)),AY820,""))</f>
        <v/>
      </c>
      <c r="CB820" s="125" t="str">
        <f>IF(ISERR(IF(AND($I820=Re_lo!$E$5,CB$5=VLOOKUP(Re_lo!$H$5,Re_lo!$N$5:$O$16,2,0)),AZ820,"")),"",IF(AND($I820=Re_lo!$E$5,CB$5=VLOOKUP(Re_lo!$H$5,Re_lo!$N$5:$O$16,2,0)),AZ820,""))</f>
        <v/>
      </c>
      <c r="CC820" s="125" t="str">
        <f>IF(ISERR(IF(AND($I820=Re_lo!$E$5,CC$5=VLOOKUP(Re_lo!$H$5,Re_lo!$N$5:$O$16,2,0)),BA820,"")),"",IF(AND($I820=Re_lo!$E$5,CC$5=VLOOKUP(Re_lo!$H$5,Re_lo!$N$5:$O$16,2,0)),BA820,""))</f>
        <v/>
      </c>
      <c r="CD820" s="125" t="str">
        <f>IF(ISERR(IF(AND($I820=Re_lo!$E$5,CD$5=VLOOKUP(Re_lo!$H$5,Re_lo!$N$5:$O$16,2,0)),BB820,"")),"",IF(AND($I820=Re_lo!$E$5,CD$5=VLOOKUP(Re_lo!$H$5,Re_lo!$N$5:$O$16,2,0)),BB820,""))</f>
        <v/>
      </c>
      <c r="CF820" s="125" t="str">
        <f>IF($C820="","",COUNTIFS(Con_ve!$C$6:$C$1005,$C820,Con_ve!$Q$6:$Q$1005,Cad_cl!CF$5))</f>
        <v/>
      </c>
      <c r="CG820" s="125" t="str">
        <f>IF($C820="","",COUNTIFS(Con_ve!$C$6:$C$1005,$C820,Con_ve!$Q$6:$Q$1005,Cad_cl!CG$5))</f>
        <v/>
      </c>
      <c r="CH820" s="125" t="str">
        <f>IF($C820="","",COUNTIFS(Con_ve!$C$6:$C$1005,$C820,Con_ve!$Q$6:$Q$1005,Cad_cl!CH$5))</f>
        <v/>
      </c>
      <c r="CI820" s="125" t="str">
        <f>IF($C820="","",COUNTIFS(Con_ve!$C$6:$C$1005,$C820,Con_ve!$Q$6:$Q$1005,Cad_cl!CI$5))</f>
        <v/>
      </c>
      <c r="CJ820" s="125" t="str">
        <f>IF($C820="","",COUNTIFS(Con_ve!$C$6:$C$1005,$C820,Con_ve!$Q$6:$Q$1005,Cad_cl!CJ$5))</f>
        <v/>
      </c>
      <c r="CK820" s="125" t="str">
        <f>IF($C820="","",COUNTIFS(Con_ve!$C$6:$C$1005,$C820,Con_ve!$Q$6:$Q$1005,Cad_cl!CK$5))</f>
        <v/>
      </c>
      <c r="CL820" s="125" t="str">
        <f>IF($C820="","",COUNTIFS(Con_ve!$C$6:$C$1005,$C820,Con_ve!$Q$6:$Q$1005,Cad_cl!CL$5))</f>
        <v/>
      </c>
      <c r="CM820" s="125" t="str">
        <f>IF($C820="","",COUNTIFS(Con_ve!$C$6:$C$1005,$C820,Con_ve!$Q$6:$Q$1005,Cad_cl!CM$5))</f>
        <v/>
      </c>
      <c r="CN820" s="125" t="str">
        <f>IF($C820="","",COUNTIFS(Con_ve!$C$6:$C$1005,$C820,Con_ve!$Q$6:$Q$1005,Cad_cl!CN$5))</f>
        <v/>
      </c>
      <c r="CO820" s="125" t="str">
        <f>IF($C820="","",COUNTIFS(Con_ve!$C$6:$C$1005,$C820,Con_ve!$Q$6:$Q$1005,Cad_cl!CO$5))</f>
        <v/>
      </c>
      <c r="CP820" s="125" t="str">
        <f>IF($C820="","",COUNTIFS(Con_ve!$C$6:$C$1005,$C820,Con_ve!$Q$6:$Q$1005,Cad_cl!CP$5))</f>
        <v/>
      </c>
      <c r="CQ820" s="125" t="str">
        <f>IF($C820="","",COUNTIFS(Con_ve!$C$6:$C$1005,$C820,Con_ve!$Q$6:$Q$1005,Cad_cl!CQ$5))</f>
        <v/>
      </c>
      <c r="CR820" s="125">
        <f t="shared" si="38"/>
        <v>0</v>
      </c>
    </row>
    <row r="821" spans="3:96" ht="30" customHeight="1">
      <c r="C821" s="153"/>
      <c r="D821" s="153"/>
      <c r="E821" s="154"/>
      <c r="F821" s="153"/>
      <c r="G821" s="155"/>
      <c r="H821" s="153"/>
      <c r="I821" s="153"/>
      <c r="J821" s="132" t="s">
        <v>309</v>
      </c>
      <c r="K821" s="133" t="s">
        <v>309</v>
      </c>
      <c r="L821" s="153"/>
      <c r="M821" s="153"/>
      <c r="N821" s="153"/>
      <c r="O821" s="153"/>
      <c r="P821" s="153"/>
      <c r="Q821" s="153"/>
      <c r="AP821" s="134" t="str">
        <f>IF(ISERR(IF($C821="","",SUMIFS(Con_ve!$F$6:$F$1005,Con_ve!$C$6:$C$1005,$C821,Con_ve!$I$6:$I$1005,"Fechada",Con_ve!$Q$6:$Q$1005,Cad_cl!AP$5))),"",IF($C821="","",SUMIFS(Con_ve!$F$6:$F$1005,Con_ve!$C$6:$C$1005,$C821,Con_ve!$I$6:$I$1005,"Fechada",Con_ve!$Q$6:$Q$1005,Cad_cl!AP$5)))</f>
        <v/>
      </c>
      <c r="AQ821" s="134" t="str">
        <f>IF(ISERR(IF($C821="","",SUMIFS(Con_ve!$F$6:$F$1005,Con_ve!$C$6:$C$1005,$C821,Con_ve!$I$6:$I$1005,"Fechada",Con_ve!$Q$6:$Q$1005,Cad_cl!AQ$5))),"",IF($C821="","",SUMIFS(Con_ve!$F$6:$F$1005,Con_ve!$C$6:$C$1005,$C821,Con_ve!$I$6:$I$1005,"Fechada",Con_ve!$Q$6:$Q$1005,Cad_cl!AQ$5)))</f>
        <v/>
      </c>
      <c r="AR821" s="134" t="str">
        <f>IF(ISERR(IF($C821="","",SUMIFS(Con_ve!$F$6:$F$1005,Con_ve!$C$6:$C$1005,$C821,Con_ve!$I$6:$I$1005,"Fechada",Con_ve!$Q$6:$Q$1005,Cad_cl!AR$5))),"",IF($C821="","",SUMIFS(Con_ve!$F$6:$F$1005,Con_ve!$C$6:$C$1005,$C821,Con_ve!$I$6:$I$1005,"Fechada",Con_ve!$Q$6:$Q$1005,Cad_cl!AR$5)))</f>
        <v/>
      </c>
      <c r="AS821" s="134" t="str">
        <f>IF(ISERR(IF($C821="","",SUMIFS(Con_ve!$F$6:$F$1005,Con_ve!$C$6:$C$1005,$C821,Con_ve!$I$6:$I$1005,"Fechada",Con_ve!$Q$6:$Q$1005,Cad_cl!AS$5))),"",IF($C821="","",SUMIFS(Con_ve!$F$6:$F$1005,Con_ve!$C$6:$C$1005,$C821,Con_ve!$I$6:$I$1005,"Fechada",Con_ve!$Q$6:$Q$1005,Cad_cl!AS$5)))</f>
        <v/>
      </c>
      <c r="AT821" s="134" t="str">
        <f>IF(ISERR(IF($C821="","",SUMIFS(Con_ve!$F$6:$F$1005,Con_ve!$C$6:$C$1005,$C821,Con_ve!$I$6:$I$1005,"Fechada",Con_ve!$Q$6:$Q$1005,Cad_cl!AT$5))),"",IF($C821="","",SUMIFS(Con_ve!$F$6:$F$1005,Con_ve!$C$6:$C$1005,$C821,Con_ve!$I$6:$I$1005,"Fechada",Con_ve!$Q$6:$Q$1005,Cad_cl!AT$5)))</f>
        <v/>
      </c>
      <c r="AU821" s="134" t="str">
        <f>IF(ISERR(IF($C821="","",SUMIFS(Con_ve!$F$6:$F$1005,Con_ve!$C$6:$C$1005,$C821,Con_ve!$I$6:$I$1005,"Fechada",Con_ve!$Q$6:$Q$1005,Cad_cl!AU$5))),"",IF($C821="","",SUMIFS(Con_ve!$F$6:$F$1005,Con_ve!$C$6:$C$1005,$C821,Con_ve!$I$6:$I$1005,"Fechada",Con_ve!$Q$6:$Q$1005,Cad_cl!AU$5)))</f>
        <v/>
      </c>
      <c r="AV821" s="134" t="str">
        <f>IF(ISERR(IF($C821="","",SUMIFS(Con_ve!$F$6:$F$1005,Con_ve!$C$6:$C$1005,$C821,Con_ve!$I$6:$I$1005,"Fechada",Con_ve!$Q$6:$Q$1005,Cad_cl!AV$5))),"",IF($C821="","",SUMIFS(Con_ve!$F$6:$F$1005,Con_ve!$C$6:$C$1005,$C821,Con_ve!$I$6:$I$1005,"Fechada",Con_ve!$Q$6:$Q$1005,Cad_cl!AV$5)))</f>
        <v/>
      </c>
      <c r="AW821" s="134" t="str">
        <f>IF(ISERR(IF($C821="","",SUMIFS(Con_ve!$F$6:$F$1005,Con_ve!$C$6:$C$1005,$C821,Con_ve!$I$6:$I$1005,"Fechada",Con_ve!$Q$6:$Q$1005,Cad_cl!AW$5))),"",IF($C821="","",SUMIFS(Con_ve!$F$6:$F$1005,Con_ve!$C$6:$C$1005,$C821,Con_ve!$I$6:$I$1005,"Fechada",Con_ve!$Q$6:$Q$1005,Cad_cl!AW$5)))</f>
        <v/>
      </c>
      <c r="AX821" s="134" t="str">
        <f>IF(ISERR(IF($C821="","",SUMIFS(Con_ve!$F$6:$F$1005,Con_ve!$C$6:$C$1005,$C821,Con_ve!$I$6:$I$1005,"Fechada",Con_ve!$Q$6:$Q$1005,Cad_cl!AX$5))),"",IF($C821="","",SUMIFS(Con_ve!$F$6:$F$1005,Con_ve!$C$6:$C$1005,$C821,Con_ve!$I$6:$I$1005,"Fechada",Con_ve!$Q$6:$Q$1005,Cad_cl!AX$5)))</f>
        <v/>
      </c>
      <c r="AY821" s="134" t="str">
        <f>IF(ISERR(IF($C821="","",SUMIFS(Con_ve!$F$6:$F$1005,Con_ve!$C$6:$C$1005,$C821,Con_ve!$I$6:$I$1005,"Fechada",Con_ve!$Q$6:$Q$1005,Cad_cl!AY$5))),"",IF($C821="","",SUMIFS(Con_ve!$F$6:$F$1005,Con_ve!$C$6:$C$1005,$C821,Con_ve!$I$6:$I$1005,"Fechada",Con_ve!$Q$6:$Q$1005,Cad_cl!AY$5)))</f>
        <v/>
      </c>
      <c r="AZ821" s="134" t="str">
        <f>IF(ISERR(IF($C821="","",SUMIFS(Con_ve!$F$6:$F$1005,Con_ve!$C$6:$C$1005,$C821,Con_ve!$I$6:$I$1005,"Fechada",Con_ve!$Q$6:$Q$1005,Cad_cl!AZ$5))),"",IF($C821="","",SUMIFS(Con_ve!$F$6:$F$1005,Con_ve!$C$6:$C$1005,$C821,Con_ve!$I$6:$I$1005,"Fechada",Con_ve!$Q$6:$Q$1005,Cad_cl!AZ$5)))</f>
        <v/>
      </c>
      <c r="BA821" s="134" t="str">
        <f>IF(ISERR(IF($C821="","",SUMIFS(Con_ve!$F$6:$F$1005,Con_ve!$C$6:$C$1005,$C821,Con_ve!$I$6:$I$1005,"Fechada",Con_ve!$Q$6:$Q$1005,Cad_cl!BA$5))),"",IF($C821="","",SUMIFS(Con_ve!$F$6:$F$1005,Con_ve!$C$6:$C$1005,$C821,Con_ve!$I$6:$I$1005,"Fechada",Con_ve!$Q$6:$Q$1005,Cad_cl!BA$5)))</f>
        <v/>
      </c>
      <c r="BB821" s="134">
        <f t="shared" si="36"/>
        <v>0</v>
      </c>
      <c r="BD821" s="134" t="str">
        <f>IF(ISERR(IF($C821="","",SUMIFS(Con_ve!$F$6:$F$1005,Con_ve!$C$6:$C$1005,$C821,Con_ve!$I$6:$I$1005,"Em negociação",Con_ve!$Q$6:$Q$1005,Cad_cl!BD$5))),"",IF($C821="","",SUMIFS(Con_ve!$F$6:$F$1005,Con_ve!$C$6:$C$1005,$C821,Con_ve!$I$6:$I$1005,"Em negociação",Con_ve!$Q$6:$Q$1005,Cad_cl!BD$5)))</f>
        <v/>
      </c>
      <c r="BE821" s="134" t="str">
        <f>IF(ISERR(IF($C821="","",SUMIFS(Con_ve!$F$6:$F$1005,Con_ve!$C$6:$C$1005,$C821,Con_ve!$I$6:$I$1005,"Em negociação",Con_ve!$Q$6:$Q$1005,Cad_cl!BE$5))),"",IF($C821="","",SUMIFS(Con_ve!$F$6:$F$1005,Con_ve!$C$6:$C$1005,$C821,Con_ve!$I$6:$I$1005,"Em negociação",Con_ve!$Q$6:$Q$1005,Cad_cl!BE$5)))</f>
        <v/>
      </c>
      <c r="BF821" s="134" t="str">
        <f>IF(ISERR(IF($C821="","",SUMIFS(Con_ve!$F$6:$F$1005,Con_ve!$C$6:$C$1005,$C821,Con_ve!$I$6:$I$1005,"Em negociação",Con_ve!$Q$6:$Q$1005,Cad_cl!BF$5))),"",IF($C821="","",SUMIFS(Con_ve!$F$6:$F$1005,Con_ve!$C$6:$C$1005,$C821,Con_ve!$I$6:$I$1005,"Em negociação",Con_ve!$Q$6:$Q$1005,Cad_cl!BF$5)))</f>
        <v/>
      </c>
      <c r="BG821" s="134" t="str">
        <f>IF(ISERR(IF($C821="","",SUMIFS(Con_ve!$F$6:$F$1005,Con_ve!$C$6:$C$1005,$C821,Con_ve!$I$6:$I$1005,"Em negociação",Con_ve!$Q$6:$Q$1005,Cad_cl!BG$5))),"",IF($C821="","",SUMIFS(Con_ve!$F$6:$F$1005,Con_ve!$C$6:$C$1005,$C821,Con_ve!$I$6:$I$1005,"Em negociação",Con_ve!$Q$6:$Q$1005,Cad_cl!BG$5)))</f>
        <v/>
      </c>
      <c r="BH821" s="134" t="str">
        <f>IF(ISERR(IF($C821="","",SUMIFS(Con_ve!$F$6:$F$1005,Con_ve!$C$6:$C$1005,$C821,Con_ve!$I$6:$I$1005,"Em negociação",Con_ve!$Q$6:$Q$1005,Cad_cl!BH$5))),"",IF($C821="","",SUMIFS(Con_ve!$F$6:$F$1005,Con_ve!$C$6:$C$1005,$C821,Con_ve!$I$6:$I$1005,"Em negociação",Con_ve!$Q$6:$Q$1005,Cad_cl!BH$5)))</f>
        <v/>
      </c>
      <c r="BI821" s="134" t="str">
        <f>IF(ISERR(IF($C821="","",SUMIFS(Con_ve!$F$6:$F$1005,Con_ve!$C$6:$C$1005,$C821,Con_ve!$I$6:$I$1005,"Em negociação",Con_ve!$Q$6:$Q$1005,Cad_cl!BI$5))),"",IF($C821="","",SUMIFS(Con_ve!$F$6:$F$1005,Con_ve!$C$6:$C$1005,$C821,Con_ve!$I$6:$I$1005,"Em negociação",Con_ve!$Q$6:$Q$1005,Cad_cl!BI$5)))</f>
        <v/>
      </c>
      <c r="BJ821" s="134" t="str">
        <f>IF(ISERR(IF($C821="","",SUMIFS(Con_ve!$F$6:$F$1005,Con_ve!$C$6:$C$1005,$C821,Con_ve!$I$6:$I$1005,"Em negociação",Con_ve!$Q$6:$Q$1005,Cad_cl!BJ$5))),"",IF($C821="","",SUMIFS(Con_ve!$F$6:$F$1005,Con_ve!$C$6:$C$1005,$C821,Con_ve!$I$6:$I$1005,"Em negociação",Con_ve!$Q$6:$Q$1005,Cad_cl!BJ$5)))</f>
        <v/>
      </c>
      <c r="BK821" s="134" t="str">
        <f>IF(ISERR(IF($C821="","",SUMIFS(Con_ve!$F$6:$F$1005,Con_ve!$C$6:$C$1005,$C821,Con_ve!$I$6:$I$1005,"Em negociação",Con_ve!$Q$6:$Q$1005,Cad_cl!BK$5))),"",IF($C821="","",SUMIFS(Con_ve!$F$6:$F$1005,Con_ve!$C$6:$C$1005,$C821,Con_ve!$I$6:$I$1005,"Em negociação",Con_ve!$Q$6:$Q$1005,Cad_cl!BK$5)))</f>
        <v/>
      </c>
      <c r="BL821" s="134" t="str">
        <f>IF(ISERR(IF($C821="","",SUMIFS(Con_ve!$F$6:$F$1005,Con_ve!$C$6:$C$1005,$C821,Con_ve!$I$6:$I$1005,"Em negociação",Con_ve!$Q$6:$Q$1005,Cad_cl!BL$5))),"",IF($C821="","",SUMIFS(Con_ve!$F$6:$F$1005,Con_ve!$C$6:$C$1005,$C821,Con_ve!$I$6:$I$1005,"Em negociação",Con_ve!$Q$6:$Q$1005,Cad_cl!BL$5)))</f>
        <v/>
      </c>
      <c r="BM821" s="134" t="str">
        <f>IF(ISERR(IF($C821="","",SUMIFS(Con_ve!$F$6:$F$1005,Con_ve!$C$6:$C$1005,$C821,Con_ve!$I$6:$I$1005,"Em negociação",Con_ve!$Q$6:$Q$1005,Cad_cl!BM$5))),"",IF($C821="","",SUMIFS(Con_ve!$F$6:$F$1005,Con_ve!$C$6:$C$1005,$C821,Con_ve!$I$6:$I$1005,"Em negociação",Con_ve!$Q$6:$Q$1005,Cad_cl!BM$5)))</f>
        <v/>
      </c>
      <c r="BN821" s="134" t="str">
        <f>IF(ISERR(IF($C821="","",SUMIFS(Con_ve!$F$6:$F$1005,Con_ve!$C$6:$C$1005,$C821,Con_ve!$I$6:$I$1005,"Em negociação",Con_ve!$Q$6:$Q$1005,Cad_cl!BN$5))),"",IF($C821="","",SUMIFS(Con_ve!$F$6:$F$1005,Con_ve!$C$6:$C$1005,$C821,Con_ve!$I$6:$I$1005,"Em negociação",Con_ve!$Q$6:$Q$1005,Cad_cl!BN$5)))</f>
        <v/>
      </c>
      <c r="BO821" s="134" t="str">
        <f>IF(ISERR(IF($C821="","",SUMIFS(Con_ve!$F$6:$F$1005,Con_ve!$C$6:$C$1005,$C821,Con_ve!$I$6:$I$1005,"Em negociação",Con_ve!$Q$6:$Q$1005,Cad_cl!BO$5))),"",IF($C821="","",SUMIFS(Con_ve!$F$6:$F$1005,Con_ve!$C$6:$C$1005,$C821,Con_ve!$I$6:$I$1005,"Em negociação",Con_ve!$Q$6:$Q$1005,Cad_cl!BO$5)))</f>
        <v/>
      </c>
      <c r="BP821" s="134">
        <f t="shared" si="37"/>
        <v>0</v>
      </c>
      <c r="BR821" s="125" t="str">
        <f>IF(ISERR(IF(AND($I821=Re_lo!$E$5,BR$5=VLOOKUP(Re_lo!$H$5,Re_lo!$N$5:$O$16,2,0)),AP821,"")),"",IF(AND($I821=Re_lo!$E$5,BR$5=VLOOKUP(Re_lo!$H$5,Re_lo!$N$5:$O$16,2,0)),AP821,""))</f>
        <v/>
      </c>
      <c r="BS821" s="125" t="str">
        <f>IF(ISERR(IF(AND($I821=Re_lo!$E$5,BS$5=VLOOKUP(Re_lo!$H$5,Re_lo!$N$5:$O$16,2,0)),AQ821,"")),"",IF(AND($I821=Re_lo!$E$5,BS$5=VLOOKUP(Re_lo!$H$5,Re_lo!$N$5:$O$16,2,0)),AQ821,""))</f>
        <v/>
      </c>
      <c r="BT821" s="125" t="str">
        <f>IF(ISERR(IF(AND($I821=Re_lo!$E$5,BT$5=VLOOKUP(Re_lo!$H$5,Re_lo!$N$5:$O$16,2,0)),AR821,"")),"",IF(AND($I821=Re_lo!$E$5,BT$5=VLOOKUP(Re_lo!$H$5,Re_lo!$N$5:$O$16,2,0)),AR821,""))</f>
        <v/>
      </c>
      <c r="BU821" s="125" t="str">
        <f>IF(ISERR(IF(AND($I821=Re_lo!$E$5,BU$5=VLOOKUP(Re_lo!$H$5,Re_lo!$N$5:$O$16,2,0)),AS821,"")),"",IF(AND($I821=Re_lo!$E$5,BU$5=VLOOKUP(Re_lo!$H$5,Re_lo!$N$5:$O$16,2,0)),AS821,""))</f>
        <v/>
      </c>
      <c r="BV821" s="125" t="str">
        <f>IF(ISERR(IF(AND($I821=Re_lo!$E$5,BV$5=VLOOKUP(Re_lo!$H$5,Re_lo!$N$5:$O$16,2,0)),AT821,"")),"",IF(AND($I821=Re_lo!$E$5,BV$5=VLOOKUP(Re_lo!$H$5,Re_lo!$N$5:$O$16,2,0)),AT821,""))</f>
        <v/>
      </c>
      <c r="BW821" s="125" t="str">
        <f>IF(ISERR(IF(AND($I821=Re_lo!$E$5,BW$5=VLOOKUP(Re_lo!$H$5,Re_lo!$N$5:$O$16,2,0)),AU821,"")),"",IF(AND($I821=Re_lo!$E$5,BW$5=VLOOKUP(Re_lo!$H$5,Re_lo!$N$5:$O$16,2,0)),AU821,""))</f>
        <v/>
      </c>
      <c r="BX821" s="125" t="str">
        <f>IF(ISERR(IF(AND($I821=Re_lo!$E$5,BX$5=VLOOKUP(Re_lo!$H$5,Re_lo!$N$5:$O$16,2,0)),AV821,"")),"",IF(AND($I821=Re_lo!$E$5,BX$5=VLOOKUP(Re_lo!$H$5,Re_lo!$N$5:$O$16,2,0)),AV821,""))</f>
        <v/>
      </c>
      <c r="BY821" s="125" t="str">
        <f>IF(ISERR(IF(AND($I821=Re_lo!$E$5,BY$5=VLOOKUP(Re_lo!$H$5,Re_lo!$N$5:$O$16,2,0)),AW821,"")),"",IF(AND($I821=Re_lo!$E$5,BY$5=VLOOKUP(Re_lo!$H$5,Re_lo!$N$5:$O$16,2,0)),AW821,""))</f>
        <v/>
      </c>
      <c r="BZ821" s="125" t="str">
        <f>IF(ISERR(IF(AND($I821=Re_lo!$E$5,BZ$5=VLOOKUP(Re_lo!$H$5,Re_lo!$N$5:$O$16,2,0)),AX821,"")),"",IF(AND($I821=Re_lo!$E$5,BZ$5=VLOOKUP(Re_lo!$H$5,Re_lo!$N$5:$O$16,2,0)),AX821,""))</f>
        <v/>
      </c>
      <c r="CA821" s="125" t="str">
        <f>IF(ISERR(IF(AND($I821=Re_lo!$E$5,CA$5=VLOOKUP(Re_lo!$H$5,Re_lo!$N$5:$O$16,2,0)),AY821,"")),"",IF(AND($I821=Re_lo!$E$5,CA$5=VLOOKUP(Re_lo!$H$5,Re_lo!$N$5:$O$16,2,0)),AY821,""))</f>
        <v/>
      </c>
      <c r="CB821" s="125" t="str">
        <f>IF(ISERR(IF(AND($I821=Re_lo!$E$5,CB$5=VLOOKUP(Re_lo!$H$5,Re_lo!$N$5:$O$16,2,0)),AZ821,"")),"",IF(AND($I821=Re_lo!$E$5,CB$5=VLOOKUP(Re_lo!$H$5,Re_lo!$N$5:$O$16,2,0)),AZ821,""))</f>
        <v/>
      </c>
      <c r="CC821" s="125" t="str">
        <f>IF(ISERR(IF(AND($I821=Re_lo!$E$5,CC$5=VLOOKUP(Re_lo!$H$5,Re_lo!$N$5:$O$16,2,0)),BA821,"")),"",IF(AND($I821=Re_lo!$E$5,CC$5=VLOOKUP(Re_lo!$H$5,Re_lo!$N$5:$O$16,2,0)),BA821,""))</f>
        <v/>
      </c>
      <c r="CD821" s="125" t="str">
        <f>IF(ISERR(IF(AND($I821=Re_lo!$E$5,CD$5=VLOOKUP(Re_lo!$H$5,Re_lo!$N$5:$O$16,2,0)),BB821,"")),"",IF(AND($I821=Re_lo!$E$5,CD$5=VLOOKUP(Re_lo!$H$5,Re_lo!$N$5:$O$16,2,0)),BB821,""))</f>
        <v/>
      </c>
      <c r="CF821" s="125" t="str">
        <f>IF($C821="","",COUNTIFS(Con_ve!$C$6:$C$1005,$C821,Con_ve!$Q$6:$Q$1005,Cad_cl!CF$5))</f>
        <v/>
      </c>
      <c r="CG821" s="125" t="str">
        <f>IF($C821="","",COUNTIFS(Con_ve!$C$6:$C$1005,$C821,Con_ve!$Q$6:$Q$1005,Cad_cl!CG$5))</f>
        <v/>
      </c>
      <c r="CH821" s="125" t="str">
        <f>IF($C821="","",COUNTIFS(Con_ve!$C$6:$C$1005,$C821,Con_ve!$Q$6:$Q$1005,Cad_cl!CH$5))</f>
        <v/>
      </c>
      <c r="CI821" s="125" t="str">
        <f>IF($C821="","",COUNTIFS(Con_ve!$C$6:$C$1005,$C821,Con_ve!$Q$6:$Q$1005,Cad_cl!CI$5))</f>
        <v/>
      </c>
      <c r="CJ821" s="125" t="str">
        <f>IF($C821="","",COUNTIFS(Con_ve!$C$6:$C$1005,$C821,Con_ve!$Q$6:$Q$1005,Cad_cl!CJ$5))</f>
        <v/>
      </c>
      <c r="CK821" s="125" t="str">
        <f>IF($C821="","",COUNTIFS(Con_ve!$C$6:$C$1005,$C821,Con_ve!$Q$6:$Q$1005,Cad_cl!CK$5))</f>
        <v/>
      </c>
      <c r="CL821" s="125" t="str">
        <f>IF($C821="","",COUNTIFS(Con_ve!$C$6:$C$1005,$C821,Con_ve!$Q$6:$Q$1005,Cad_cl!CL$5))</f>
        <v/>
      </c>
      <c r="CM821" s="125" t="str">
        <f>IF($C821="","",COUNTIFS(Con_ve!$C$6:$C$1005,$C821,Con_ve!$Q$6:$Q$1005,Cad_cl!CM$5))</f>
        <v/>
      </c>
      <c r="CN821" s="125" t="str">
        <f>IF($C821="","",COUNTIFS(Con_ve!$C$6:$C$1005,$C821,Con_ve!$Q$6:$Q$1005,Cad_cl!CN$5))</f>
        <v/>
      </c>
      <c r="CO821" s="125" t="str">
        <f>IF($C821="","",COUNTIFS(Con_ve!$C$6:$C$1005,$C821,Con_ve!$Q$6:$Q$1005,Cad_cl!CO$5))</f>
        <v/>
      </c>
      <c r="CP821" s="125" t="str">
        <f>IF($C821="","",COUNTIFS(Con_ve!$C$6:$C$1005,$C821,Con_ve!$Q$6:$Q$1005,Cad_cl!CP$5))</f>
        <v/>
      </c>
      <c r="CQ821" s="125" t="str">
        <f>IF($C821="","",COUNTIFS(Con_ve!$C$6:$C$1005,$C821,Con_ve!$Q$6:$Q$1005,Cad_cl!CQ$5))</f>
        <v/>
      </c>
      <c r="CR821" s="125">
        <f t="shared" si="38"/>
        <v>0</v>
      </c>
    </row>
    <row r="822" spans="3:96" ht="30" customHeight="1">
      <c r="C822" s="153"/>
      <c r="D822" s="153"/>
      <c r="E822" s="154"/>
      <c r="F822" s="153"/>
      <c r="G822" s="155"/>
      <c r="H822" s="153"/>
      <c r="I822" s="153"/>
      <c r="J822" s="132" t="s">
        <v>309</v>
      </c>
      <c r="K822" s="133" t="s">
        <v>309</v>
      </c>
      <c r="L822" s="153"/>
      <c r="M822" s="153"/>
      <c r="N822" s="153"/>
      <c r="O822" s="153"/>
      <c r="P822" s="153"/>
      <c r="Q822" s="153"/>
      <c r="AP822" s="134" t="str">
        <f>IF(ISERR(IF($C822="","",SUMIFS(Con_ve!$F$6:$F$1005,Con_ve!$C$6:$C$1005,$C822,Con_ve!$I$6:$I$1005,"Fechada",Con_ve!$Q$6:$Q$1005,Cad_cl!AP$5))),"",IF($C822="","",SUMIFS(Con_ve!$F$6:$F$1005,Con_ve!$C$6:$C$1005,$C822,Con_ve!$I$6:$I$1005,"Fechada",Con_ve!$Q$6:$Q$1005,Cad_cl!AP$5)))</f>
        <v/>
      </c>
      <c r="AQ822" s="134" t="str">
        <f>IF(ISERR(IF($C822="","",SUMIFS(Con_ve!$F$6:$F$1005,Con_ve!$C$6:$C$1005,$C822,Con_ve!$I$6:$I$1005,"Fechada",Con_ve!$Q$6:$Q$1005,Cad_cl!AQ$5))),"",IF($C822="","",SUMIFS(Con_ve!$F$6:$F$1005,Con_ve!$C$6:$C$1005,$C822,Con_ve!$I$6:$I$1005,"Fechada",Con_ve!$Q$6:$Q$1005,Cad_cl!AQ$5)))</f>
        <v/>
      </c>
      <c r="AR822" s="134" t="str">
        <f>IF(ISERR(IF($C822="","",SUMIFS(Con_ve!$F$6:$F$1005,Con_ve!$C$6:$C$1005,$C822,Con_ve!$I$6:$I$1005,"Fechada",Con_ve!$Q$6:$Q$1005,Cad_cl!AR$5))),"",IF($C822="","",SUMIFS(Con_ve!$F$6:$F$1005,Con_ve!$C$6:$C$1005,$C822,Con_ve!$I$6:$I$1005,"Fechada",Con_ve!$Q$6:$Q$1005,Cad_cl!AR$5)))</f>
        <v/>
      </c>
      <c r="AS822" s="134" t="str">
        <f>IF(ISERR(IF($C822="","",SUMIFS(Con_ve!$F$6:$F$1005,Con_ve!$C$6:$C$1005,$C822,Con_ve!$I$6:$I$1005,"Fechada",Con_ve!$Q$6:$Q$1005,Cad_cl!AS$5))),"",IF($C822="","",SUMIFS(Con_ve!$F$6:$F$1005,Con_ve!$C$6:$C$1005,$C822,Con_ve!$I$6:$I$1005,"Fechada",Con_ve!$Q$6:$Q$1005,Cad_cl!AS$5)))</f>
        <v/>
      </c>
      <c r="AT822" s="134" t="str">
        <f>IF(ISERR(IF($C822="","",SUMIFS(Con_ve!$F$6:$F$1005,Con_ve!$C$6:$C$1005,$C822,Con_ve!$I$6:$I$1005,"Fechada",Con_ve!$Q$6:$Q$1005,Cad_cl!AT$5))),"",IF($C822="","",SUMIFS(Con_ve!$F$6:$F$1005,Con_ve!$C$6:$C$1005,$C822,Con_ve!$I$6:$I$1005,"Fechada",Con_ve!$Q$6:$Q$1005,Cad_cl!AT$5)))</f>
        <v/>
      </c>
      <c r="AU822" s="134" t="str">
        <f>IF(ISERR(IF($C822="","",SUMIFS(Con_ve!$F$6:$F$1005,Con_ve!$C$6:$C$1005,$C822,Con_ve!$I$6:$I$1005,"Fechada",Con_ve!$Q$6:$Q$1005,Cad_cl!AU$5))),"",IF($C822="","",SUMIFS(Con_ve!$F$6:$F$1005,Con_ve!$C$6:$C$1005,$C822,Con_ve!$I$6:$I$1005,"Fechada",Con_ve!$Q$6:$Q$1005,Cad_cl!AU$5)))</f>
        <v/>
      </c>
      <c r="AV822" s="134" t="str">
        <f>IF(ISERR(IF($C822="","",SUMIFS(Con_ve!$F$6:$F$1005,Con_ve!$C$6:$C$1005,$C822,Con_ve!$I$6:$I$1005,"Fechada",Con_ve!$Q$6:$Q$1005,Cad_cl!AV$5))),"",IF($C822="","",SUMIFS(Con_ve!$F$6:$F$1005,Con_ve!$C$6:$C$1005,$C822,Con_ve!$I$6:$I$1005,"Fechada",Con_ve!$Q$6:$Q$1005,Cad_cl!AV$5)))</f>
        <v/>
      </c>
      <c r="AW822" s="134" t="str">
        <f>IF(ISERR(IF($C822="","",SUMIFS(Con_ve!$F$6:$F$1005,Con_ve!$C$6:$C$1005,$C822,Con_ve!$I$6:$I$1005,"Fechada",Con_ve!$Q$6:$Q$1005,Cad_cl!AW$5))),"",IF($C822="","",SUMIFS(Con_ve!$F$6:$F$1005,Con_ve!$C$6:$C$1005,$C822,Con_ve!$I$6:$I$1005,"Fechada",Con_ve!$Q$6:$Q$1005,Cad_cl!AW$5)))</f>
        <v/>
      </c>
      <c r="AX822" s="134" t="str">
        <f>IF(ISERR(IF($C822="","",SUMIFS(Con_ve!$F$6:$F$1005,Con_ve!$C$6:$C$1005,$C822,Con_ve!$I$6:$I$1005,"Fechada",Con_ve!$Q$6:$Q$1005,Cad_cl!AX$5))),"",IF($C822="","",SUMIFS(Con_ve!$F$6:$F$1005,Con_ve!$C$6:$C$1005,$C822,Con_ve!$I$6:$I$1005,"Fechada",Con_ve!$Q$6:$Q$1005,Cad_cl!AX$5)))</f>
        <v/>
      </c>
      <c r="AY822" s="134" t="str">
        <f>IF(ISERR(IF($C822="","",SUMIFS(Con_ve!$F$6:$F$1005,Con_ve!$C$6:$C$1005,$C822,Con_ve!$I$6:$I$1005,"Fechada",Con_ve!$Q$6:$Q$1005,Cad_cl!AY$5))),"",IF($C822="","",SUMIFS(Con_ve!$F$6:$F$1005,Con_ve!$C$6:$C$1005,$C822,Con_ve!$I$6:$I$1005,"Fechada",Con_ve!$Q$6:$Q$1005,Cad_cl!AY$5)))</f>
        <v/>
      </c>
      <c r="AZ822" s="134" t="str">
        <f>IF(ISERR(IF($C822="","",SUMIFS(Con_ve!$F$6:$F$1005,Con_ve!$C$6:$C$1005,$C822,Con_ve!$I$6:$I$1005,"Fechada",Con_ve!$Q$6:$Q$1005,Cad_cl!AZ$5))),"",IF($C822="","",SUMIFS(Con_ve!$F$6:$F$1005,Con_ve!$C$6:$C$1005,$C822,Con_ve!$I$6:$I$1005,"Fechada",Con_ve!$Q$6:$Q$1005,Cad_cl!AZ$5)))</f>
        <v/>
      </c>
      <c r="BA822" s="134" t="str">
        <f>IF(ISERR(IF($C822="","",SUMIFS(Con_ve!$F$6:$F$1005,Con_ve!$C$6:$C$1005,$C822,Con_ve!$I$6:$I$1005,"Fechada",Con_ve!$Q$6:$Q$1005,Cad_cl!BA$5))),"",IF($C822="","",SUMIFS(Con_ve!$F$6:$F$1005,Con_ve!$C$6:$C$1005,$C822,Con_ve!$I$6:$I$1005,"Fechada",Con_ve!$Q$6:$Q$1005,Cad_cl!BA$5)))</f>
        <v/>
      </c>
      <c r="BB822" s="134">
        <f t="shared" si="36"/>
        <v>0</v>
      </c>
      <c r="BD822" s="134" t="str">
        <f>IF(ISERR(IF($C822="","",SUMIFS(Con_ve!$F$6:$F$1005,Con_ve!$C$6:$C$1005,$C822,Con_ve!$I$6:$I$1005,"Em negociação",Con_ve!$Q$6:$Q$1005,Cad_cl!BD$5))),"",IF($C822="","",SUMIFS(Con_ve!$F$6:$F$1005,Con_ve!$C$6:$C$1005,$C822,Con_ve!$I$6:$I$1005,"Em negociação",Con_ve!$Q$6:$Q$1005,Cad_cl!BD$5)))</f>
        <v/>
      </c>
      <c r="BE822" s="134" t="str">
        <f>IF(ISERR(IF($C822="","",SUMIFS(Con_ve!$F$6:$F$1005,Con_ve!$C$6:$C$1005,$C822,Con_ve!$I$6:$I$1005,"Em negociação",Con_ve!$Q$6:$Q$1005,Cad_cl!BE$5))),"",IF($C822="","",SUMIFS(Con_ve!$F$6:$F$1005,Con_ve!$C$6:$C$1005,$C822,Con_ve!$I$6:$I$1005,"Em negociação",Con_ve!$Q$6:$Q$1005,Cad_cl!BE$5)))</f>
        <v/>
      </c>
      <c r="BF822" s="134" t="str">
        <f>IF(ISERR(IF($C822="","",SUMIFS(Con_ve!$F$6:$F$1005,Con_ve!$C$6:$C$1005,$C822,Con_ve!$I$6:$I$1005,"Em negociação",Con_ve!$Q$6:$Q$1005,Cad_cl!BF$5))),"",IF($C822="","",SUMIFS(Con_ve!$F$6:$F$1005,Con_ve!$C$6:$C$1005,$C822,Con_ve!$I$6:$I$1005,"Em negociação",Con_ve!$Q$6:$Q$1005,Cad_cl!BF$5)))</f>
        <v/>
      </c>
      <c r="BG822" s="134" t="str">
        <f>IF(ISERR(IF($C822="","",SUMIFS(Con_ve!$F$6:$F$1005,Con_ve!$C$6:$C$1005,$C822,Con_ve!$I$6:$I$1005,"Em negociação",Con_ve!$Q$6:$Q$1005,Cad_cl!BG$5))),"",IF($C822="","",SUMIFS(Con_ve!$F$6:$F$1005,Con_ve!$C$6:$C$1005,$C822,Con_ve!$I$6:$I$1005,"Em negociação",Con_ve!$Q$6:$Q$1005,Cad_cl!BG$5)))</f>
        <v/>
      </c>
      <c r="BH822" s="134" t="str">
        <f>IF(ISERR(IF($C822="","",SUMIFS(Con_ve!$F$6:$F$1005,Con_ve!$C$6:$C$1005,$C822,Con_ve!$I$6:$I$1005,"Em negociação",Con_ve!$Q$6:$Q$1005,Cad_cl!BH$5))),"",IF($C822="","",SUMIFS(Con_ve!$F$6:$F$1005,Con_ve!$C$6:$C$1005,$C822,Con_ve!$I$6:$I$1005,"Em negociação",Con_ve!$Q$6:$Q$1005,Cad_cl!BH$5)))</f>
        <v/>
      </c>
      <c r="BI822" s="134" t="str">
        <f>IF(ISERR(IF($C822="","",SUMIFS(Con_ve!$F$6:$F$1005,Con_ve!$C$6:$C$1005,$C822,Con_ve!$I$6:$I$1005,"Em negociação",Con_ve!$Q$6:$Q$1005,Cad_cl!BI$5))),"",IF($C822="","",SUMIFS(Con_ve!$F$6:$F$1005,Con_ve!$C$6:$C$1005,$C822,Con_ve!$I$6:$I$1005,"Em negociação",Con_ve!$Q$6:$Q$1005,Cad_cl!BI$5)))</f>
        <v/>
      </c>
      <c r="BJ822" s="134" t="str">
        <f>IF(ISERR(IF($C822="","",SUMIFS(Con_ve!$F$6:$F$1005,Con_ve!$C$6:$C$1005,$C822,Con_ve!$I$6:$I$1005,"Em negociação",Con_ve!$Q$6:$Q$1005,Cad_cl!BJ$5))),"",IF($C822="","",SUMIFS(Con_ve!$F$6:$F$1005,Con_ve!$C$6:$C$1005,$C822,Con_ve!$I$6:$I$1005,"Em negociação",Con_ve!$Q$6:$Q$1005,Cad_cl!BJ$5)))</f>
        <v/>
      </c>
      <c r="BK822" s="134" t="str">
        <f>IF(ISERR(IF($C822="","",SUMIFS(Con_ve!$F$6:$F$1005,Con_ve!$C$6:$C$1005,$C822,Con_ve!$I$6:$I$1005,"Em negociação",Con_ve!$Q$6:$Q$1005,Cad_cl!BK$5))),"",IF($C822="","",SUMIFS(Con_ve!$F$6:$F$1005,Con_ve!$C$6:$C$1005,$C822,Con_ve!$I$6:$I$1005,"Em negociação",Con_ve!$Q$6:$Q$1005,Cad_cl!BK$5)))</f>
        <v/>
      </c>
      <c r="BL822" s="134" t="str">
        <f>IF(ISERR(IF($C822="","",SUMIFS(Con_ve!$F$6:$F$1005,Con_ve!$C$6:$C$1005,$C822,Con_ve!$I$6:$I$1005,"Em negociação",Con_ve!$Q$6:$Q$1005,Cad_cl!BL$5))),"",IF($C822="","",SUMIFS(Con_ve!$F$6:$F$1005,Con_ve!$C$6:$C$1005,$C822,Con_ve!$I$6:$I$1005,"Em negociação",Con_ve!$Q$6:$Q$1005,Cad_cl!BL$5)))</f>
        <v/>
      </c>
      <c r="BM822" s="134" t="str">
        <f>IF(ISERR(IF($C822="","",SUMIFS(Con_ve!$F$6:$F$1005,Con_ve!$C$6:$C$1005,$C822,Con_ve!$I$6:$I$1005,"Em negociação",Con_ve!$Q$6:$Q$1005,Cad_cl!BM$5))),"",IF($C822="","",SUMIFS(Con_ve!$F$6:$F$1005,Con_ve!$C$6:$C$1005,$C822,Con_ve!$I$6:$I$1005,"Em negociação",Con_ve!$Q$6:$Q$1005,Cad_cl!BM$5)))</f>
        <v/>
      </c>
      <c r="BN822" s="134" t="str">
        <f>IF(ISERR(IF($C822="","",SUMIFS(Con_ve!$F$6:$F$1005,Con_ve!$C$6:$C$1005,$C822,Con_ve!$I$6:$I$1005,"Em negociação",Con_ve!$Q$6:$Q$1005,Cad_cl!BN$5))),"",IF($C822="","",SUMIFS(Con_ve!$F$6:$F$1005,Con_ve!$C$6:$C$1005,$C822,Con_ve!$I$6:$I$1005,"Em negociação",Con_ve!$Q$6:$Q$1005,Cad_cl!BN$5)))</f>
        <v/>
      </c>
      <c r="BO822" s="134" t="str">
        <f>IF(ISERR(IF($C822="","",SUMIFS(Con_ve!$F$6:$F$1005,Con_ve!$C$6:$C$1005,$C822,Con_ve!$I$6:$I$1005,"Em negociação",Con_ve!$Q$6:$Q$1005,Cad_cl!BO$5))),"",IF($C822="","",SUMIFS(Con_ve!$F$6:$F$1005,Con_ve!$C$6:$C$1005,$C822,Con_ve!$I$6:$I$1005,"Em negociação",Con_ve!$Q$6:$Q$1005,Cad_cl!BO$5)))</f>
        <v/>
      </c>
      <c r="BP822" s="134">
        <f t="shared" si="37"/>
        <v>0</v>
      </c>
      <c r="BR822" s="125" t="str">
        <f>IF(ISERR(IF(AND($I822=Re_lo!$E$5,BR$5=VLOOKUP(Re_lo!$H$5,Re_lo!$N$5:$O$16,2,0)),AP822,"")),"",IF(AND($I822=Re_lo!$E$5,BR$5=VLOOKUP(Re_lo!$H$5,Re_lo!$N$5:$O$16,2,0)),AP822,""))</f>
        <v/>
      </c>
      <c r="BS822" s="125" t="str">
        <f>IF(ISERR(IF(AND($I822=Re_lo!$E$5,BS$5=VLOOKUP(Re_lo!$H$5,Re_lo!$N$5:$O$16,2,0)),AQ822,"")),"",IF(AND($I822=Re_lo!$E$5,BS$5=VLOOKUP(Re_lo!$H$5,Re_lo!$N$5:$O$16,2,0)),AQ822,""))</f>
        <v/>
      </c>
      <c r="BT822" s="125" t="str">
        <f>IF(ISERR(IF(AND($I822=Re_lo!$E$5,BT$5=VLOOKUP(Re_lo!$H$5,Re_lo!$N$5:$O$16,2,0)),AR822,"")),"",IF(AND($I822=Re_lo!$E$5,BT$5=VLOOKUP(Re_lo!$H$5,Re_lo!$N$5:$O$16,2,0)),AR822,""))</f>
        <v/>
      </c>
      <c r="BU822" s="125" t="str">
        <f>IF(ISERR(IF(AND($I822=Re_lo!$E$5,BU$5=VLOOKUP(Re_lo!$H$5,Re_lo!$N$5:$O$16,2,0)),AS822,"")),"",IF(AND($I822=Re_lo!$E$5,BU$5=VLOOKUP(Re_lo!$H$5,Re_lo!$N$5:$O$16,2,0)),AS822,""))</f>
        <v/>
      </c>
      <c r="BV822" s="125" t="str">
        <f>IF(ISERR(IF(AND($I822=Re_lo!$E$5,BV$5=VLOOKUP(Re_lo!$H$5,Re_lo!$N$5:$O$16,2,0)),AT822,"")),"",IF(AND($I822=Re_lo!$E$5,BV$5=VLOOKUP(Re_lo!$H$5,Re_lo!$N$5:$O$16,2,0)),AT822,""))</f>
        <v/>
      </c>
      <c r="BW822" s="125" t="str">
        <f>IF(ISERR(IF(AND($I822=Re_lo!$E$5,BW$5=VLOOKUP(Re_lo!$H$5,Re_lo!$N$5:$O$16,2,0)),AU822,"")),"",IF(AND($I822=Re_lo!$E$5,BW$5=VLOOKUP(Re_lo!$H$5,Re_lo!$N$5:$O$16,2,0)),AU822,""))</f>
        <v/>
      </c>
      <c r="BX822" s="125" t="str">
        <f>IF(ISERR(IF(AND($I822=Re_lo!$E$5,BX$5=VLOOKUP(Re_lo!$H$5,Re_lo!$N$5:$O$16,2,0)),AV822,"")),"",IF(AND($I822=Re_lo!$E$5,BX$5=VLOOKUP(Re_lo!$H$5,Re_lo!$N$5:$O$16,2,0)),AV822,""))</f>
        <v/>
      </c>
      <c r="BY822" s="125" t="str">
        <f>IF(ISERR(IF(AND($I822=Re_lo!$E$5,BY$5=VLOOKUP(Re_lo!$H$5,Re_lo!$N$5:$O$16,2,0)),AW822,"")),"",IF(AND($I822=Re_lo!$E$5,BY$5=VLOOKUP(Re_lo!$H$5,Re_lo!$N$5:$O$16,2,0)),AW822,""))</f>
        <v/>
      </c>
      <c r="BZ822" s="125" t="str">
        <f>IF(ISERR(IF(AND($I822=Re_lo!$E$5,BZ$5=VLOOKUP(Re_lo!$H$5,Re_lo!$N$5:$O$16,2,0)),AX822,"")),"",IF(AND($I822=Re_lo!$E$5,BZ$5=VLOOKUP(Re_lo!$H$5,Re_lo!$N$5:$O$16,2,0)),AX822,""))</f>
        <v/>
      </c>
      <c r="CA822" s="125" t="str">
        <f>IF(ISERR(IF(AND($I822=Re_lo!$E$5,CA$5=VLOOKUP(Re_lo!$H$5,Re_lo!$N$5:$O$16,2,0)),AY822,"")),"",IF(AND($I822=Re_lo!$E$5,CA$5=VLOOKUP(Re_lo!$H$5,Re_lo!$N$5:$O$16,2,0)),AY822,""))</f>
        <v/>
      </c>
      <c r="CB822" s="125" t="str">
        <f>IF(ISERR(IF(AND($I822=Re_lo!$E$5,CB$5=VLOOKUP(Re_lo!$H$5,Re_lo!$N$5:$O$16,2,0)),AZ822,"")),"",IF(AND($I822=Re_lo!$E$5,CB$5=VLOOKUP(Re_lo!$H$5,Re_lo!$N$5:$O$16,2,0)),AZ822,""))</f>
        <v/>
      </c>
      <c r="CC822" s="125" t="str">
        <f>IF(ISERR(IF(AND($I822=Re_lo!$E$5,CC$5=VLOOKUP(Re_lo!$H$5,Re_lo!$N$5:$O$16,2,0)),BA822,"")),"",IF(AND($I822=Re_lo!$E$5,CC$5=VLOOKUP(Re_lo!$H$5,Re_lo!$N$5:$O$16,2,0)),BA822,""))</f>
        <v/>
      </c>
      <c r="CD822" s="125" t="str">
        <f>IF(ISERR(IF(AND($I822=Re_lo!$E$5,CD$5=VLOOKUP(Re_lo!$H$5,Re_lo!$N$5:$O$16,2,0)),BB822,"")),"",IF(AND($I822=Re_lo!$E$5,CD$5=VLOOKUP(Re_lo!$H$5,Re_lo!$N$5:$O$16,2,0)),BB822,""))</f>
        <v/>
      </c>
      <c r="CF822" s="125" t="str">
        <f>IF($C822="","",COUNTIFS(Con_ve!$C$6:$C$1005,$C822,Con_ve!$Q$6:$Q$1005,Cad_cl!CF$5))</f>
        <v/>
      </c>
      <c r="CG822" s="125" t="str">
        <f>IF($C822="","",COUNTIFS(Con_ve!$C$6:$C$1005,$C822,Con_ve!$Q$6:$Q$1005,Cad_cl!CG$5))</f>
        <v/>
      </c>
      <c r="CH822" s="125" t="str">
        <f>IF($C822="","",COUNTIFS(Con_ve!$C$6:$C$1005,$C822,Con_ve!$Q$6:$Q$1005,Cad_cl!CH$5))</f>
        <v/>
      </c>
      <c r="CI822" s="125" t="str">
        <f>IF($C822="","",COUNTIFS(Con_ve!$C$6:$C$1005,$C822,Con_ve!$Q$6:$Q$1005,Cad_cl!CI$5))</f>
        <v/>
      </c>
      <c r="CJ822" s="125" t="str">
        <f>IF($C822="","",COUNTIFS(Con_ve!$C$6:$C$1005,$C822,Con_ve!$Q$6:$Q$1005,Cad_cl!CJ$5))</f>
        <v/>
      </c>
      <c r="CK822" s="125" t="str">
        <f>IF($C822="","",COUNTIFS(Con_ve!$C$6:$C$1005,$C822,Con_ve!$Q$6:$Q$1005,Cad_cl!CK$5))</f>
        <v/>
      </c>
      <c r="CL822" s="125" t="str">
        <f>IF($C822="","",COUNTIFS(Con_ve!$C$6:$C$1005,$C822,Con_ve!$Q$6:$Q$1005,Cad_cl!CL$5))</f>
        <v/>
      </c>
      <c r="CM822" s="125" t="str">
        <f>IF($C822="","",COUNTIFS(Con_ve!$C$6:$C$1005,$C822,Con_ve!$Q$6:$Q$1005,Cad_cl!CM$5))</f>
        <v/>
      </c>
      <c r="CN822" s="125" t="str">
        <f>IF($C822="","",COUNTIFS(Con_ve!$C$6:$C$1005,$C822,Con_ve!$Q$6:$Q$1005,Cad_cl!CN$5))</f>
        <v/>
      </c>
      <c r="CO822" s="125" t="str">
        <f>IF($C822="","",COUNTIFS(Con_ve!$C$6:$C$1005,$C822,Con_ve!$Q$6:$Q$1005,Cad_cl!CO$5))</f>
        <v/>
      </c>
      <c r="CP822" s="125" t="str">
        <f>IF($C822="","",COUNTIFS(Con_ve!$C$6:$C$1005,$C822,Con_ve!$Q$6:$Q$1005,Cad_cl!CP$5))</f>
        <v/>
      </c>
      <c r="CQ822" s="125" t="str">
        <f>IF($C822="","",COUNTIFS(Con_ve!$C$6:$C$1005,$C822,Con_ve!$Q$6:$Q$1005,Cad_cl!CQ$5))</f>
        <v/>
      </c>
      <c r="CR822" s="125">
        <f t="shared" si="38"/>
        <v>0</v>
      </c>
    </row>
    <row r="823" spans="3:96" ht="30" customHeight="1">
      <c r="C823" s="153"/>
      <c r="D823" s="153"/>
      <c r="E823" s="154"/>
      <c r="F823" s="153"/>
      <c r="G823" s="155"/>
      <c r="H823" s="153"/>
      <c r="I823" s="153"/>
      <c r="J823" s="132" t="s">
        <v>309</v>
      </c>
      <c r="K823" s="133" t="s">
        <v>309</v>
      </c>
      <c r="L823" s="153"/>
      <c r="M823" s="153"/>
      <c r="N823" s="153"/>
      <c r="O823" s="153"/>
      <c r="P823" s="153"/>
      <c r="Q823" s="153"/>
      <c r="AP823" s="134" t="str">
        <f>IF(ISERR(IF($C823="","",SUMIFS(Con_ve!$F$6:$F$1005,Con_ve!$C$6:$C$1005,$C823,Con_ve!$I$6:$I$1005,"Fechada",Con_ve!$Q$6:$Q$1005,Cad_cl!AP$5))),"",IF($C823="","",SUMIFS(Con_ve!$F$6:$F$1005,Con_ve!$C$6:$C$1005,$C823,Con_ve!$I$6:$I$1005,"Fechada",Con_ve!$Q$6:$Q$1005,Cad_cl!AP$5)))</f>
        <v/>
      </c>
      <c r="AQ823" s="134" t="str">
        <f>IF(ISERR(IF($C823="","",SUMIFS(Con_ve!$F$6:$F$1005,Con_ve!$C$6:$C$1005,$C823,Con_ve!$I$6:$I$1005,"Fechada",Con_ve!$Q$6:$Q$1005,Cad_cl!AQ$5))),"",IF($C823="","",SUMIFS(Con_ve!$F$6:$F$1005,Con_ve!$C$6:$C$1005,$C823,Con_ve!$I$6:$I$1005,"Fechada",Con_ve!$Q$6:$Q$1005,Cad_cl!AQ$5)))</f>
        <v/>
      </c>
      <c r="AR823" s="134" t="str">
        <f>IF(ISERR(IF($C823="","",SUMIFS(Con_ve!$F$6:$F$1005,Con_ve!$C$6:$C$1005,$C823,Con_ve!$I$6:$I$1005,"Fechada",Con_ve!$Q$6:$Q$1005,Cad_cl!AR$5))),"",IF($C823="","",SUMIFS(Con_ve!$F$6:$F$1005,Con_ve!$C$6:$C$1005,$C823,Con_ve!$I$6:$I$1005,"Fechada",Con_ve!$Q$6:$Q$1005,Cad_cl!AR$5)))</f>
        <v/>
      </c>
      <c r="AS823" s="134" t="str">
        <f>IF(ISERR(IF($C823="","",SUMIFS(Con_ve!$F$6:$F$1005,Con_ve!$C$6:$C$1005,$C823,Con_ve!$I$6:$I$1005,"Fechada",Con_ve!$Q$6:$Q$1005,Cad_cl!AS$5))),"",IF($C823="","",SUMIFS(Con_ve!$F$6:$F$1005,Con_ve!$C$6:$C$1005,$C823,Con_ve!$I$6:$I$1005,"Fechada",Con_ve!$Q$6:$Q$1005,Cad_cl!AS$5)))</f>
        <v/>
      </c>
      <c r="AT823" s="134" t="str">
        <f>IF(ISERR(IF($C823="","",SUMIFS(Con_ve!$F$6:$F$1005,Con_ve!$C$6:$C$1005,$C823,Con_ve!$I$6:$I$1005,"Fechada",Con_ve!$Q$6:$Q$1005,Cad_cl!AT$5))),"",IF($C823="","",SUMIFS(Con_ve!$F$6:$F$1005,Con_ve!$C$6:$C$1005,$C823,Con_ve!$I$6:$I$1005,"Fechada",Con_ve!$Q$6:$Q$1005,Cad_cl!AT$5)))</f>
        <v/>
      </c>
      <c r="AU823" s="134" t="str">
        <f>IF(ISERR(IF($C823="","",SUMIFS(Con_ve!$F$6:$F$1005,Con_ve!$C$6:$C$1005,$C823,Con_ve!$I$6:$I$1005,"Fechada",Con_ve!$Q$6:$Q$1005,Cad_cl!AU$5))),"",IF($C823="","",SUMIFS(Con_ve!$F$6:$F$1005,Con_ve!$C$6:$C$1005,$C823,Con_ve!$I$6:$I$1005,"Fechada",Con_ve!$Q$6:$Q$1005,Cad_cl!AU$5)))</f>
        <v/>
      </c>
      <c r="AV823" s="134" t="str">
        <f>IF(ISERR(IF($C823="","",SUMIFS(Con_ve!$F$6:$F$1005,Con_ve!$C$6:$C$1005,$C823,Con_ve!$I$6:$I$1005,"Fechada",Con_ve!$Q$6:$Q$1005,Cad_cl!AV$5))),"",IF($C823="","",SUMIFS(Con_ve!$F$6:$F$1005,Con_ve!$C$6:$C$1005,$C823,Con_ve!$I$6:$I$1005,"Fechada",Con_ve!$Q$6:$Q$1005,Cad_cl!AV$5)))</f>
        <v/>
      </c>
      <c r="AW823" s="134" t="str">
        <f>IF(ISERR(IF($C823="","",SUMIFS(Con_ve!$F$6:$F$1005,Con_ve!$C$6:$C$1005,$C823,Con_ve!$I$6:$I$1005,"Fechada",Con_ve!$Q$6:$Q$1005,Cad_cl!AW$5))),"",IF($C823="","",SUMIFS(Con_ve!$F$6:$F$1005,Con_ve!$C$6:$C$1005,$C823,Con_ve!$I$6:$I$1005,"Fechada",Con_ve!$Q$6:$Q$1005,Cad_cl!AW$5)))</f>
        <v/>
      </c>
      <c r="AX823" s="134" t="str">
        <f>IF(ISERR(IF($C823="","",SUMIFS(Con_ve!$F$6:$F$1005,Con_ve!$C$6:$C$1005,$C823,Con_ve!$I$6:$I$1005,"Fechada",Con_ve!$Q$6:$Q$1005,Cad_cl!AX$5))),"",IF($C823="","",SUMIFS(Con_ve!$F$6:$F$1005,Con_ve!$C$6:$C$1005,$C823,Con_ve!$I$6:$I$1005,"Fechada",Con_ve!$Q$6:$Q$1005,Cad_cl!AX$5)))</f>
        <v/>
      </c>
      <c r="AY823" s="134" t="str">
        <f>IF(ISERR(IF($C823="","",SUMIFS(Con_ve!$F$6:$F$1005,Con_ve!$C$6:$C$1005,$C823,Con_ve!$I$6:$I$1005,"Fechada",Con_ve!$Q$6:$Q$1005,Cad_cl!AY$5))),"",IF($C823="","",SUMIFS(Con_ve!$F$6:$F$1005,Con_ve!$C$6:$C$1005,$C823,Con_ve!$I$6:$I$1005,"Fechada",Con_ve!$Q$6:$Q$1005,Cad_cl!AY$5)))</f>
        <v/>
      </c>
      <c r="AZ823" s="134" t="str">
        <f>IF(ISERR(IF($C823="","",SUMIFS(Con_ve!$F$6:$F$1005,Con_ve!$C$6:$C$1005,$C823,Con_ve!$I$6:$I$1005,"Fechada",Con_ve!$Q$6:$Q$1005,Cad_cl!AZ$5))),"",IF($C823="","",SUMIFS(Con_ve!$F$6:$F$1005,Con_ve!$C$6:$C$1005,$C823,Con_ve!$I$6:$I$1005,"Fechada",Con_ve!$Q$6:$Q$1005,Cad_cl!AZ$5)))</f>
        <v/>
      </c>
      <c r="BA823" s="134" t="str">
        <f>IF(ISERR(IF($C823="","",SUMIFS(Con_ve!$F$6:$F$1005,Con_ve!$C$6:$C$1005,$C823,Con_ve!$I$6:$I$1005,"Fechada",Con_ve!$Q$6:$Q$1005,Cad_cl!BA$5))),"",IF($C823="","",SUMIFS(Con_ve!$F$6:$F$1005,Con_ve!$C$6:$C$1005,$C823,Con_ve!$I$6:$I$1005,"Fechada",Con_ve!$Q$6:$Q$1005,Cad_cl!BA$5)))</f>
        <v/>
      </c>
      <c r="BB823" s="134">
        <f t="shared" si="36"/>
        <v>0</v>
      </c>
      <c r="BD823" s="134" t="str">
        <f>IF(ISERR(IF($C823="","",SUMIFS(Con_ve!$F$6:$F$1005,Con_ve!$C$6:$C$1005,$C823,Con_ve!$I$6:$I$1005,"Em negociação",Con_ve!$Q$6:$Q$1005,Cad_cl!BD$5))),"",IF($C823="","",SUMIFS(Con_ve!$F$6:$F$1005,Con_ve!$C$6:$C$1005,$C823,Con_ve!$I$6:$I$1005,"Em negociação",Con_ve!$Q$6:$Q$1005,Cad_cl!BD$5)))</f>
        <v/>
      </c>
      <c r="BE823" s="134" t="str">
        <f>IF(ISERR(IF($C823="","",SUMIFS(Con_ve!$F$6:$F$1005,Con_ve!$C$6:$C$1005,$C823,Con_ve!$I$6:$I$1005,"Em negociação",Con_ve!$Q$6:$Q$1005,Cad_cl!BE$5))),"",IF($C823="","",SUMIFS(Con_ve!$F$6:$F$1005,Con_ve!$C$6:$C$1005,$C823,Con_ve!$I$6:$I$1005,"Em negociação",Con_ve!$Q$6:$Q$1005,Cad_cl!BE$5)))</f>
        <v/>
      </c>
      <c r="BF823" s="134" t="str">
        <f>IF(ISERR(IF($C823="","",SUMIFS(Con_ve!$F$6:$F$1005,Con_ve!$C$6:$C$1005,$C823,Con_ve!$I$6:$I$1005,"Em negociação",Con_ve!$Q$6:$Q$1005,Cad_cl!BF$5))),"",IF($C823="","",SUMIFS(Con_ve!$F$6:$F$1005,Con_ve!$C$6:$C$1005,$C823,Con_ve!$I$6:$I$1005,"Em negociação",Con_ve!$Q$6:$Q$1005,Cad_cl!BF$5)))</f>
        <v/>
      </c>
      <c r="BG823" s="134" t="str">
        <f>IF(ISERR(IF($C823="","",SUMIFS(Con_ve!$F$6:$F$1005,Con_ve!$C$6:$C$1005,$C823,Con_ve!$I$6:$I$1005,"Em negociação",Con_ve!$Q$6:$Q$1005,Cad_cl!BG$5))),"",IF($C823="","",SUMIFS(Con_ve!$F$6:$F$1005,Con_ve!$C$6:$C$1005,$C823,Con_ve!$I$6:$I$1005,"Em negociação",Con_ve!$Q$6:$Q$1005,Cad_cl!BG$5)))</f>
        <v/>
      </c>
      <c r="BH823" s="134" t="str">
        <f>IF(ISERR(IF($C823="","",SUMIFS(Con_ve!$F$6:$F$1005,Con_ve!$C$6:$C$1005,$C823,Con_ve!$I$6:$I$1005,"Em negociação",Con_ve!$Q$6:$Q$1005,Cad_cl!BH$5))),"",IF($C823="","",SUMIFS(Con_ve!$F$6:$F$1005,Con_ve!$C$6:$C$1005,$C823,Con_ve!$I$6:$I$1005,"Em negociação",Con_ve!$Q$6:$Q$1005,Cad_cl!BH$5)))</f>
        <v/>
      </c>
      <c r="BI823" s="134" t="str">
        <f>IF(ISERR(IF($C823="","",SUMIFS(Con_ve!$F$6:$F$1005,Con_ve!$C$6:$C$1005,$C823,Con_ve!$I$6:$I$1005,"Em negociação",Con_ve!$Q$6:$Q$1005,Cad_cl!BI$5))),"",IF($C823="","",SUMIFS(Con_ve!$F$6:$F$1005,Con_ve!$C$6:$C$1005,$C823,Con_ve!$I$6:$I$1005,"Em negociação",Con_ve!$Q$6:$Q$1005,Cad_cl!BI$5)))</f>
        <v/>
      </c>
      <c r="BJ823" s="134" t="str">
        <f>IF(ISERR(IF($C823="","",SUMIFS(Con_ve!$F$6:$F$1005,Con_ve!$C$6:$C$1005,$C823,Con_ve!$I$6:$I$1005,"Em negociação",Con_ve!$Q$6:$Q$1005,Cad_cl!BJ$5))),"",IF($C823="","",SUMIFS(Con_ve!$F$6:$F$1005,Con_ve!$C$6:$C$1005,$C823,Con_ve!$I$6:$I$1005,"Em negociação",Con_ve!$Q$6:$Q$1005,Cad_cl!BJ$5)))</f>
        <v/>
      </c>
      <c r="BK823" s="134" t="str">
        <f>IF(ISERR(IF($C823="","",SUMIFS(Con_ve!$F$6:$F$1005,Con_ve!$C$6:$C$1005,$C823,Con_ve!$I$6:$I$1005,"Em negociação",Con_ve!$Q$6:$Q$1005,Cad_cl!BK$5))),"",IF($C823="","",SUMIFS(Con_ve!$F$6:$F$1005,Con_ve!$C$6:$C$1005,$C823,Con_ve!$I$6:$I$1005,"Em negociação",Con_ve!$Q$6:$Q$1005,Cad_cl!BK$5)))</f>
        <v/>
      </c>
      <c r="BL823" s="134" t="str">
        <f>IF(ISERR(IF($C823="","",SUMIFS(Con_ve!$F$6:$F$1005,Con_ve!$C$6:$C$1005,$C823,Con_ve!$I$6:$I$1005,"Em negociação",Con_ve!$Q$6:$Q$1005,Cad_cl!BL$5))),"",IF($C823="","",SUMIFS(Con_ve!$F$6:$F$1005,Con_ve!$C$6:$C$1005,$C823,Con_ve!$I$6:$I$1005,"Em negociação",Con_ve!$Q$6:$Q$1005,Cad_cl!BL$5)))</f>
        <v/>
      </c>
      <c r="BM823" s="134" t="str">
        <f>IF(ISERR(IF($C823="","",SUMIFS(Con_ve!$F$6:$F$1005,Con_ve!$C$6:$C$1005,$C823,Con_ve!$I$6:$I$1005,"Em negociação",Con_ve!$Q$6:$Q$1005,Cad_cl!BM$5))),"",IF($C823="","",SUMIFS(Con_ve!$F$6:$F$1005,Con_ve!$C$6:$C$1005,$C823,Con_ve!$I$6:$I$1005,"Em negociação",Con_ve!$Q$6:$Q$1005,Cad_cl!BM$5)))</f>
        <v/>
      </c>
      <c r="BN823" s="134" t="str">
        <f>IF(ISERR(IF($C823="","",SUMIFS(Con_ve!$F$6:$F$1005,Con_ve!$C$6:$C$1005,$C823,Con_ve!$I$6:$I$1005,"Em negociação",Con_ve!$Q$6:$Q$1005,Cad_cl!BN$5))),"",IF($C823="","",SUMIFS(Con_ve!$F$6:$F$1005,Con_ve!$C$6:$C$1005,$C823,Con_ve!$I$6:$I$1005,"Em negociação",Con_ve!$Q$6:$Q$1005,Cad_cl!BN$5)))</f>
        <v/>
      </c>
      <c r="BO823" s="134" t="str">
        <f>IF(ISERR(IF($C823="","",SUMIFS(Con_ve!$F$6:$F$1005,Con_ve!$C$6:$C$1005,$C823,Con_ve!$I$6:$I$1005,"Em negociação",Con_ve!$Q$6:$Q$1005,Cad_cl!BO$5))),"",IF($C823="","",SUMIFS(Con_ve!$F$6:$F$1005,Con_ve!$C$6:$C$1005,$C823,Con_ve!$I$6:$I$1005,"Em negociação",Con_ve!$Q$6:$Q$1005,Cad_cl!BO$5)))</f>
        <v/>
      </c>
      <c r="BP823" s="134">
        <f t="shared" si="37"/>
        <v>0</v>
      </c>
      <c r="BR823" s="125" t="str">
        <f>IF(ISERR(IF(AND($I823=Re_lo!$E$5,BR$5=VLOOKUP(Re_lo!$H$5,Re_lo!$N$5:$O$16,2,0)),AP823,"")),"",IF(AND($I823=Re_lo!$E$5,BR$5=VLOOKUP(Re_lo!$H$5,Re_lo!$N$5:$O$16,2,0)),AP823,""))</f>
        <v/>
      </c>
      <c r="BS823" s="125" t="str">
        <f>IF(ISERR(IF(AND($I823=Re_lo!$E$5,BS$5=VLOOKUP(Re_lo!$H$5,Re_lo!$N$5:$O$16,2,0)),AQ823,"")),"",IF(AND($I823=Re_lo!$E$5,BS$5=VLOOKUP(Re_lo!$H$5,Re_lo!$N$5:$O$16,2,0)),AQ823,""))</f>
        <v/>
      </c>
      <c r="BT823" s="125" t="str">
        <f>IF(ISERR(IF(AND($I823=Re_lo!$E$5,BT$5=VLOOKUP(Re_lo!$H$5,Re_lo!$N$5:$O$16,2,0)),AR823,"")),"",IF(AND($I823=Re_lo!$E$5,BT$5=VLOOKUP(Re_lo!$H$5,Re_lo!$N$5:$O$16,2,0)),AR823,""))</f>
        <v/>
      </c>
      <c r="BU823" s="125" t="str">
        <f>IF(ISERR(IF(AND($I823=Re_lo!$E$5,BU$5=VLOOKUP(Re_lo!$H$5,Re_lo!$N$5:$O$16,2,0)),AS823,"")),"",IF(AND($I823=Re_lo!$E$5,BU$5=VLOOKUP(Re_lo!$H$5,Re_lo!$N$5:$O$16,2,0)),AS823,""))</f>
        <v/>
      </c>
      <c r="BV823" s="125" t="str">
        <f>IF(ISERR(IF(AND($I823=Re_lo!$E$5,BV$5=VLOOKUP(Re_lo!$H$5,Re_lo!$N$5:$O$16,2,0)),AT823,"")),"",IF(AND($I823=Re_lo!$E$5,BV$5=VLOOKUP(Re_lo!$H$5,Re_lo!$N$5:$O$16,2,0)),AT823,""))</f>
        <v/>
      </c>
      <c r="BW823" s="125" t="str">
        <f>IF(ISERR(IF(AND($I823=Re_lo!$E$5,BW$5=VLOOKUP(Re_lo!$H$5,Re_lo!$N$5:$O$16,2,0)),AU823,"")),"",IF(AND($I823=Re_lo!$E$5,BW$5=VLOOKUP(Re_lo!$H$5,Re_lo!$N$5:$O$16,2,0)),AU823,""))</f>
        <v/>
      </c>
      <c r="BX823" s="125" t="str">
        <f>IF(ISERR(IF(AND($I823=Re_lo!$E$5,BX$5=VLOOKUP(Re_lo!$H$5,Re_lo!$N$5:$O$16,2,0)),AV823,"")),"",IF(AND($I823=Re_lo!$E$5,BX$5=VLOOKUP(Re_lo!$H$5,Re_lo!$N$5:$O$16,2,0)),AV823,""))</f>
        <v/>
      </c>
      <c r="BY823" s="125" t="str">
        <f>IF(ISERR(IF(AND($I823=Re_lo!$E$5,BY$5=VLOOKUP(Re_lo!$H$5,Re_lo!$N$5:$O$16,2,0)),AW823,"")),"",IF(AND($I823=Re_lo!$E$5,BY$5=VLOOKUP(Re_lo!$H$5,Re_lo!$N$5:$O$16,2,0)),AW823,""))</f>
        <v/>
      </c>
      <c r="BZ823" s="125" t="str">
        <f>IF(ISERR(IF(AND($I823=Re_lo!$E$5,BZ$5=VLOOKUP(Re_lo!$H$5,Re_lo!$N$5:$O$16,2,0)),AX823,"")),"",IF(AND($I823=Re_lo!$E$5,BZ$5=VLOOKUP(Re_lo!$H$5,Re_lo!$N$5:$O$16,2,0)),AX823,""))</f>
        <v/>
      </c>
      <c r="CA823" s="125" t="str">
        <f>IF(ISERR(IF(AND($I823=Re_lo!$E$5,CA$5=VLOOKUP(Re_lo!$H$5,Re_lo!$N$5:$O$16,2,0)),AY823,"")),"",IF(AND($I823=Re_lo!$E$5,CA$5=VLOOKUP(Re_lo!$H$5,Re_lo!$N$5:$O$16,2,0)),AY823,""))</f>
        <v/>
      </c>
      <c r="CB823" s="125" t="str">
        <f>IF(ISERR(IF(AND($I823=Re_lo!$E$5,CB$5=VLOOKUP(Re_lo!$H$5,Re_lo!$N$5:$O$16,2,0)),AZ823,"")),"",IF(AND($I823=Re_lo!$E$5,CB$5=VLOOKUP(Re_lo!$H$5,Re_lo!$N$5:$O$16,2,0)),AZ823,""))</f>
        <v/>
      </c>
      <c r="CC823" s="125" t="str">
        <f>IF(ISERR(IF(AND($I823=Re_lo!$E$5,CC$5=VLOOKUP(Re_lo!$H$5,Re_lo!$N$5:$O$16,2,0)),BA823,"")),"",IF(AND($I823=Re_lo!$E$5,CC$5=VLOOKUP(Re_lo!$H$5,Re_lo!$N$5:$O$16,2,0)),BA823,""))</f>
        <v/>
      </c>
      <c r="CD823" s="125" t="str">
        <f>IF(ISERR(IF(AND($I823=Re_lo!$E$5,CD$5=VLOOKUP(Re_lo!$H$5,Re_lo!$N$5:$O$16,2,0)),BB823,"")),"",IF(AND($I823=Re_lo!$E$5,CD$5=VLOOKUP(Re_lo!$H$5,Re_lo!$N$5:$O$16,2,0)),BB823,""))</f>
        <v/>
      </c>
      <c r="CF823" s="125" t="str">
        <f>IF($C823="","",COUNTIFS(Con_ve!$C$6:$C$1005,$C823,Con_ve!$Q$6:$Q$1005,Cad_cl!CF$5))</f>
        <v/>
      </c>
      <c r="CG823" s="125" t="str">
        <f>IF($C823="","",COUNTIFS(Con_ve!$C$6:$C$1005,$C823,Con_ve!$Q$6:$Q$1005,Cad_cl!CG$5))</f>
        <v/>
      </c>
      <c r="CH823" s="125" t="str">
        <f>IF($C823="","",COUNTIFS(Con_ve!$C$6:$C$1005,$C823,Con_ve!$Q$6:$Q$1005,Cad_cl!CH$5))</f>
        <v/>
      </c>
      <c r="CI823" s="125" t="str">
        <f>IF($C823="","",COUNTIFS(Con_ve!$C$6:$C$1005,$C823,Con_ve!$Q$6:$Q$1005,Cad_cl!CI$5))</f>
        <v/>
      </c>
      <c r="CJ823" s="125" t="str">
        <f>IF($C823="","",COUNTIFS(Con_ve!$C$6:$C$1005,$C823,Con_ve!$Q$6:$Q$1005,Cad_cl!CJ$5))</f>
        <v/>
      </c>
      <c r="CK823" s="125" t="str">
        <f>IF($C823="","",COUNTIFS(Con_ve!$C$6:$C$1005,$C823,Con_ve!$Q$6:$Q$1005,Cad_cl!CK$5))</f>
        <v/>
      </c>
      <c r="CL823" s="125" t="str">
        <f>IF($C823="","",COUNTIFS(Con_ve!$C$6:$C$1005,$C823,Con_ve!$Q$6:$Q$1005,Cad_cl!CL$5))</f>
        <v/>
      </c>
      <c r="CM823" s="125" t="str">
        <f>IF($C823="","",COUNTIFS(Con_ve!$C$6:$C$1005,$C823,Con_ve!$Q$6:$Q$1005,Cad_cl!CM$5))</f>
        <v/>
      </c>
      <c r="CN823" s="125" t="str">
        <f>IF($C823="","",COUNTIFS(Con_ve!$C$6:$C$1005,$C823,Con_ve!$Q$6:$Q$1005,Cad_cl!CN$5))</f>
        <v/>
      </c>
      <c r="CO823" s="125" t="str">
        <f>IF($C823="","",COUNTIFS(Con_ve!$C$6:$C$1005,$C823,Con_ve!$Q$6:$Q$1005,Cad_cl!CO$5))</f>
        <v/>
      </c>
      <c r="CP823" s="125" t="str">
        <f>IF($C823="","",COUNTIFS(Con_ve!$C$6:$C$1005,$C823,Con_ve!$Q$6:$Q$1005,Cad_cl!CP$5))</f>
        <v/>
      </c>
      <c r="CQ823" s="125" t="str">
        <f>IF($C823="","",COUNTIFS(Con_ve!$C$6:$C$1005,$C823,Con_ve!$Q$6:$Q$1005,Cad_cl!CQ$5))</f>
        <v/>
      </c>
      <c r="CR823" s="125">
        <f t="shared" si="38"/>
        <v>0</v>
      </c>
    </row>
    <row r="824" spans="3:96" ht="30" customHeight="1">
      <c r="C824" s="153"/>
      <c r="D824" s="153"/>
      <c r="E824" s="154"/>
      <c r="F824" s="153"/>
      <c r="G824" s="155"/>
      <c r="H824" s="153"/>
      <c r="I824" s="153"/>
      <c r="J824" s="132" t="s">
        <v>309</v>
      </c>
      <c r="K824" s="133" t="s">
        <v>309</v>
      </c>
      <c r="L824" s="153"/>
      <c r="M824" s="153"/>
      <c r="N824" s="153"/>
      <c r="O824" s="153"/>
      <c r="P824" s="153"/>
      <c r="Q824" s="153"/>
      <c r="AP824" s="134" t="str">
        <f>IF(ISERR(IF($C824="","",SUMIFS(Con_ve!$F$6:$F$1005,Con_ve!$C$6:$C$1005,$C824,Con_ve!$I$6:$I$1005,"Fechada",Con_ve!$Q$6:$Q$1005,Cad_cl!AP$5))),"",IF($C824="","",SUMIFS(Con_ve!$F$6:$F$1005,Con_ve!$C$6:$C$1005,$C824,Con_ve!$I$6:$I$1005,"Fechada",Con_ve!$Q$6:$Q$1005,Cad_cl!AP$5)))</f>
        <v/>
      </c>
      <c r="AQ824" s="134" t="str">
        <f>IF(ISERR(IF($C824="","",SUMIFS(Con_ve!$F$6:$F$1005,Con_ve!$C$6:$C$1005,$C824,Con_ve!$I$6:$I$1005,"Fechada",Con_ve!$Q$6:$Q$1005,Cad_cl!AQ$5))),"",IF($C824="","",SUMIFS(Con_ve!$F$6:$F$1005,Con_ve!$C$6:$C$1005,$C824,Con_ve!$I$6:$I$1005,"Fechada",Con_ve!$Q$6:$Q$1005,Cad_cl!AQ$5)))</f>
        <v/>
      </c>
      <c r="AR824" s="134" t="str">
        <f>IF(ISERR(IF($C824="","",SUMIFS(Con_ve!$F$6:$F$1005,Con_ve!$C$6:$C$1005,$C824,Con_ve!$I$6:$I$1005,"Fechada",Con_ve!$Q$6:$Q$1005,Cad_cl!AR$5))),"",IF($C824="","",SUMIFS(Con_ve!$F$6:$F$1005,Con_ve!$C$6:$C$1005,$C824,Con_ve!$I$6:$I$1005,"Fechada",Con_ve!$Q$6:$Q$1005,Cad_cl!AR$5)))</f>
        <v/>
      </c>
      <c r="AS824" s="134" t="str">
        <f>IF(ISERR(IF($C824="","",SUMIFS(Con_ve!$F$6:$F$1005,Con_ve!$C$6:$C$1005,$C824,Con_ve!$I$6:$I$1005,"Fechada",Con_ve!$Q$6:$Q$1005,Cad_cl!AS$5))),"",IF($C824="","",SUMIFS(Con_ve!$F$6:$F$1005,Con_ve!$C$6:$C$1005,$C824,Con_ve!$I$6:$I$1005,"Fechada",Con_ve!$Q$6:$Q$1005,Cad_cl!AS$5)))</f>
        <v/>
      </c>
      <c r="AT824" s="134" t="str">
        <f>IF(ISERR(IF($C824="","",SUMIFS(Con_ve!$F$6:$F$1005,Con_ve!$C$6:$C$1005,$C824,Con_ve!$I$6:$I$1005,"Fechada",Con_ve!$Q$6:$Q$1005,Cad_cl!AT$5))),"",IF($C824="","",SUMIFS(Con_ve!$F$6:$F$1005,Con_ve!$C$6:$C$1005,$C824,Con_ve!$I$6:$I$1005,"Fechada",Con_ve!$Q$6:$Q$1005,Cad_cl!AT$5)))</f>
        <v/>
      </c>
      <c r="AU824" s="134" t="str">
        <f>IF(ISERR(IF($C824="","",SUMIFS(Con_ve!$F$6:$F$1005,Con_ve!$C$6:$C$1005,$C824,Con_ve!$I$6:$I$1005,"Fechada",Con_ve!$Q$6:$Q$1005,Cad_cl!AU$5))),"",IF($C824="","",SUMIFS(Con_ve!$F$6:$F$1005,Con_ve!$C$6:$C$1005,$C824,Con_ve!$I$6:$I$1005,"Fechada",Con_ve!$Q$6:$Q$1005,Cad_cl!AU$5)))</f>
        <v/>
      </c>
      <c r="AV824" s="134" t="str">
        <f>IF(ISERR(IF($C824="","",SUMIFS(Con_ve!$F$6:$F$1005,Con_ve!$C$6:$C$1005,$C824,Con_ve!$I$6:$I$1005,"Fechada",Con_ve!$Q$6:$Q$1005,Cad_cl!AV$5))),"",IF($C824="","",SUMIFS(Con_ve!$F$6:$F$1005,Con_ve!$C$6:$C$1005,$C824,Con_ve!$I$6:$I$1005,"Fechada",Con_ve!$Q$6:$Q$1005,Cad_cl!AV$5)))</f>
        <v/>
      </c>
      <c r="AW824" s="134" t="str">
        <f>IF(ISERR(IF($C824="","",SUMIFS(Con_ve!$F$6:$F$1005,Con_ve!$C$6:$C$1005,$C824,Con_ve!$I$6:$I$1005,"Fechada",Con_ve!$Q$6:$Q$1005,Cad_cl!AW$5))),"",IF($C824="","",SUMIFS(Con_ve!$F$6:$F$1005,Con_ve!$C$6:$C$1005,$C824,Con_ve!$I$6:$I$1005,"Fechada",Con_ve!$Q$6:$Q$1005,Cad_cl!AW$5)))</f>
        <v/>
      </c>
      <c r="AX824" s="134" t="str">
        <f>IF(ISERR(IF($C824="","",SUMIFS(Con_ve!$F$6:$F$1005,Con_ve!$C$6:$C$1005,$C824,Con_ve!$I$6:$I$1005,"Fechada",Con_ve!$Q$6:$Q$1005,Cad_cl!AX$5))),"",IF($C824="","",SUMIFS(Con_ve!$F$6:$F$1005,Con_ve!$C$6:$C$1005,$C824,Con_ve!$I$6:$I$1005,"Fechada",Con_ve!$Q$6:$Q$1005,Cad_cl!AX$5)))</f>
        <v/>
      </c>
      <c r="AY824" s="134" t="str">
        <f>IF(ISERR(IF($C824="","",SUMIFS(Con_ve!$F$6:$F$1005,Con_ve!$C$6:$C$1005,$C824,Con_ve!$I$6:$I$1005,"Fechada",Con_ve!$Q$6:$Q$1005,Cad_cl!AY$5))),"",IF($C824="","",SUMIFS(Con_ve!$F$6:$F$1005,Con_ve!$C$6:$C$1005,$C824,Con_ve!$I$6:$I$1005,"Fechada",Con_ve!$Q$6:$Q$1005,Cad_cl!AY$5)))</f>
        <v/>
      </c>
      <c r="AZ824" s="134" t="str">
        <f>IF(ISERR(IF($C824="","",SUMIFS(Con_ve!$F$6:$F$1005,Con_ve!$C$6:$C$1005,$C824,Con_ve!$I$6:$I$1005,"Fechada",Con_ve!$Q$6:$Q$1005,Cad_cl!AZ$5))),"",IF($C824="","",SUMIFS(Con_ve!$F$6:$F$1005,Con_ve!$C$6:$C$1005,$C824,Con_ve!$I$6:$I$1005,"Fechada",Con_ve!$Q$6:$Q$1005,Cad_cl!AZ$5)))</f>
        <v/>
      </c>
      <c r="BA824" s="134" t="str">
        <f>IF(ISERR(IF($C824="","",SUMIFS(Con_ve!$F$6:$F$1005,Con_ve!$C$6:$C$1005,$C824,Con_ve!$I$6:$I$1005,"Fechada",Con_ve!$Q$6:$Q$1005,Cad_cl!BA$5))),"",IF($C824="","",SUMIFS(Con_ve!$F$6:$F$1005,Con_ve!$C$6:$C$1005,$C824,Con_ve!$I$6:$I$1005,"Fechada",Con_ve!$Q$6:$Q$1005,Cad_cl!BA$5)))</f>
        <v/>
      </c>
      <c r="BB824" s="134">
        <f t="shared" si="36"/>
        <v>0</v>
      </c>
      <c r="BD824" s="134" t="str">
        <f>IF(ISERR(IF($C824="","",SUMIFS(Con_ve!$F$6:$F$1005,Con_ve!$C$6:$C$1005,$C824,Con_ve!$I$6:$I$1005,"Em negociação",Con_ve!$Q$6:$Q$1005,Cad_cl!BD$5))),"",IF($C824="","",SUMIFS(Con_ve!$F$6:$F$1005,Con_ve!$C$6:$C$1005,$C824,Con_ve!$I$6:$I$1005,"Em negociação",Con_ve!$Q$6:$Q$1005,Cad_cl!BD$5)))</f>
        <v/>
      </c>
      <c r="BE824" s="134" t="str">
        <f>IF(ISERR(IF($C824="","",SUMIFS(Con_ve!$F$6:$F$1005,Con_ve!$C$6:$C$1005,$C824,Con_ve!$I$6:$I$1005,"Em negociação",Con_ve!$Q$6:$Q$1005,Cad_cl!BE$5))),"",IF($C824="","",SUMIFS(Con_ve!$F$6:$F$1005,Con_ve!$C$6:$C$1005,$C824,Con_ve!$I$6:$I$1005,"Em negociação",Con_ve!$Q$6:$Q$1005,Cad_cl!BE$5)))</f>
        <v/>
      </c>
      <c r="BF824" s="134" t="str">
        <f>IF(ISERR(IF($C824="","",SUMIFS(Con_ve!$F$6:$F$1005,Con_ve!$C$6:$C$1005,$C824,Con_ve!$I$6:$I$1005,"Em negociação",Con_ve!$Q$6:$Q$1005,Cad_cl!BF$5))),"",IF($C824="","",SUMIFS(Con_ve!$F$6:$F$1005,Con_ve!$C$6:$C$1005,$C824,Con_ve!$I$6:$I$1005,"Em negociação",Con_ve!$Q$6:$Q$1005,Cad_cl!BF$5)))</f>
        <v/>
      </c>
      <c r="BG824" s="134" t="str">
        <f>IF(ISERR(IF($C824="","",SUMIFS(Con_ve!$F$6:$F$1005,Con_ve!$C$6:$C$1005,$C824,Con_ve!$I$6:$I$1005,"Em negociação",Con_ve!$Q$6:$Q$1005,Cad_cl!BG$5))),"",IF($C824="","",SUMIFS(Con_ve!$F$6:$F$1005,Con_ve!$C$6:$C$1005,$C824,Con_ve!$I$6:$I$1005,"Em negociação",Con_ve!$Q$6:$Q$1005,Cad_cl!BG$5)))</f>
        <v/>
      </c>
      <c r="BH824" s="134" t="str">
        <f>IF(ISERR(IF($C824="","",SUMIFS(Con_ve!$F$6:$F$1005,Con_ve!$C$6:$C$1005,$C824,Con_ve!$I$6:$I$1005,"Em negociação",Con_ve!$Q$6:$Q$1005,Cad_cl!BH$5))),"",IF($C824="","",SUMIFS(Con_ve!$F$6:$F$1005,Con_ve!$C$6:$C$1005,$C824,Con_ve!$I$6:$I$1005,"Em negociação",Con_ve!$Q$6:$Q$1005,Cad_cl!BH$5)))</f>
        <v/>
      </c>
      <c r="BI824" s="134" t="str">
        <f>IF(ISERR(IF($C824="","",SUMIFS(Con_ve!$F$6:$F$1005,Con_ve!$C$6:$C$1005,$C824,Con_ve!$I$6:$I$1005,"Em negociação",Con_ve!$Q$6:$Q$1005,Cad_cl!BI$5))),"",IF($C824="","",SUMIFS(Con_ve!$F$6:$F$1005,Con_ve!$C$6:$C$1005,$C824,Con_ve!$I$6:$I$1005,"Em negociação",Con_ve!$Q$6:$Q$1005,Cad_cl!BI$5)))</f>
        <v/>
      </c>
      <c r="BJ824" s="134" t="str">
        <f>IF(ISERR(IF($C824="","",SUMIFS(Con_ve!$F$6:$F$1005,Con_ve!$C$6:$C$1005,$C824,Con_ve!$I$6:$I$1005,"Em negociação",Con_ve!$Q$6:$Q$1005,Cad_cl!BJ$5))),"",IF($C824="","",SUMIFS(Con_ve!$F$6:$F$1005,Con_ve!$C$6:$C$1005,$C824,Con_ve!$I$6:$I$1005,"Em negociação",Con_ve!$Q$6:$Q$1005,Cad_cl!BJ$5)))</f>
        <v/>
      </c>
      <c r="BK824" s="134" t="str">
        <f>IF(ISERR(IF($C824="","",SUMIFS(Con_ve!$F$6:$F$1005,Con_ve!$C$6:$C$1005,$C824,Con_ve!$I$6:$I$1005,"Em negociação",Con_ve!$Q$6:$Q$1005,Cad_cl!BK$5))),"",IF($C824="","",SUMIFS(Con_ve!$F$6:$F$1005,Con_ve!$C$6:$C$1005,$C824,Con_ve!$I$6:$I$1005,"Em negociação",Con_ve!$Q$6:$Q$1005,Cad_cl!BK$5)))</f>
        <v/>
      </c>
      <c r="BL824" s="134" t="str">
        <f>IF(ISERR(IF($C824="","",SUMIFS(Con_ve!$F$6:$F$1005,Con_ve!$C$6:$C$1005,$C824,Con_ve!$I$6:$I$1005,"Em negociação",Con_ve!$Q$6:$Q$1005,Cad_cl!BL$5))),"",IF($C824="","",SUMIFS(Con_ve!$F$6:$F$1005,Con_ve!$C$6:$C$1005,$C824,Con_ve!$I$6:$I$1005,"Em negociação",Con_ve!$Q$6:$Q$1005,Cad_cl!BL$5)))</f>
        <v/>
      </c>
      <c r="BM824" s="134" t="str">
        <f>IF(ISERR(IF($C824="","",SUMIFS(Con_ve!$F$6:$F$1005,Con_ve!$C$6:$C$1005,$C824,Con_ve!$I$6:$I$1005,"Em negociação",Con_ve!$Q$6:$Q$1005,Cad_cl!BM$5))),"",IF($C824="","",SUMIFS(Con_ve!$F$6:$F$1005,Con_ve!$C$6:$C$1005,$C824,Con_ve!$I$6:$I$1005,"Em negociação",Con_ve!$Q$6:$Q$1005,Cad_cl!BM$5)))</f>
        <v/>
      </c>
      <c r="BN824" s="134" t="str">
        <f>IF(ISERR(IF($C824="","",SUMIFS(Con_ve!$F$6:$F$1005,Con_ve!$C$6:$C$1005,$C824,Con_ve!$I$6:$I$1005,"Em negociação",Con_ve!$Q$6:$Q$1005,Cad_cl!BN$5))),"",IF($C824="","",SUMIFS(Con_ve!$F$6:$F$1005,Con_ve!$C$6:$C$1005,$C824,Con_ve!$I$6:$I$1005,"Em negociação",Con_ve!$Q$6:$Q$1005,Cad_cl!BN$5)))</f>
        <v/>
      </c>
      <c r="BO824" s="134" t="str">
        <f>IF(ISERR(IF($C824="","",SUMIFS(Con_ve!$F$6:$F$1005,Con_ve!$C$6:$C$1005,$C824,Con_ve!$I$6:$I$1005,"Em negociação",Con_ve!$Q$6:$Q$1005,Cad_cl!BO$5))),"",IF($C824="","",SUMIFS(Con_ve!$F$6:$F$1005,Con_ve!$C$6:$C$1005,$C824,Con_ve!$I$6:$I$1005,"Em negociação",Con_ve!$Q$6:$Q$1005,Cad_cl!BO$5)))</f>
        <v/>
      </c>
      <c r="BP824" s="134">
        <f t="shared" si="37"/>
        <v>0</v>
      </c>
      <c r="BR824" s="125" t="str">
        <f>IF(ISERR(IF(AND($I824=Re_lo!$E$5,BR$5=VLOOKUP(Re_lo!$H$5,Re_lo!$N$5:$O$16,2,0)),AP824,"")),"",IF(AND($I824=Re_lo!$E$5,BR$5=VLOOKUP(Re_lo!$H$5,Re_lo!$N$5:$O$16,2,0)),AP824,""))</f>
        <v/>
      </c>
      <c r="BS824" s="125" t="str">
        <f>IF(ISERR(IF(AND($I824=Re_lo!$E$5,BS$5=VLOOKUP(Re_lo!$H$5,Re_lo!$N$5:$O$16,2,0)),AQ824,"")),"",IF(AND($I824=Re_lo!$E$5,BS$5=VLOOKUP(Re_lo!$H$5,Re_lo!$N$5:$O$16,2,0)),AQ824,""))</f>
        <v/>
      </c>
      <c r="BT824" s="125" t="str">
        <f>IF(ISERR(IF(AND($I824=Re_lo!$E$5,BT$5=VLOOKUP(Re_lo!$H$5,Re_lo!$N$5:$O$16,2,0)),AR824,"")),"",IF(AND($I824=Re_lo!$E$5,BT$5=VLOOKUP(Re_lo!$H$5,Re_lo!$N$5:$O$16,2,0)),AR824,""))</f>
        <v/>
      </c>
      <c r="BU824" s="125" t="str">
        <f>IF(ISERR(IF(AND($I824=Re_lo!$E$5,BU$5=VLOOKUP(Re_lo!$H$5,Re_lo!$N$5:$O$16,2,0)),AS824,"")),"",IF(AND($I824=Re_lo!$E$5,BU$5=VLOOKUP(Re_lo!$H$5,Re_lo!$N$5:$O$16,2,0)),AS824,""))</f>
        <v/>
      </c>
      <c r="BV824" s="125" t="str">
        <f>IF(ISERR(IF(AND($I824=Re_lo!$E$5,BV$5=VLOOKUP(Re_lo!$H$5,Re_lo!$N$5:$O$16,2,0)),AT824,"")),"",IF(AND($I824=Re_lo!$E$5,BV$5=VLOOKUP(Re_lo!$H$5,Re_lo!$N$5:$O$16,2,0)),AT824,""))</f>
        <v/>
      </c>
      <c r="BW824" s="125" t="str">
        <f>IF(ISERR(IF(AND($I824=Re_lo!$E$5,BW$5=VLOOKUP(Re_lo!$H$5,Re_lo!$N$5:$O$16,2,0)),AU824,"")),"",IF(AND($I824=Re_lo!$E$5,BW$5=VLOOKUP(Re_lo!$H$5,Re_lo!$N$5:$O$16,2,0)),AU824,""))</f>
        <v/>
      </c>
      <c r="BX824" s="125" t="str">
        <f>IF(ISERR(IF(AND($I824=Re_lo!$E$5,BX$5=VLOOKUP(Re_lo!$H$5,Re_lo!$N$5:$O$16,2,0)),AV824,"")),"",IF(AND($I824=Re_lo!$E$5,BX$5=VLOOKUP(Re_lo!$H$5,Re_lo!$N$5:$O$16,2,0)),AV824,""))</f>
        <v/>
      </c>
      <c r="BY824" s="125" t="str">
        <f>IF(ISERR(IF(AND($I824=Re_lo!$E$5,BY$5=VLOOKUP(Re_lo!$H$5,Re_lo!$N$5:$O$16,2,0)),AW824,"")),"",IF(AND($I824=Re_lo!$E$5,BY$5=VLOOKUP(Re_lo!$H$5,Re_lo!$N$5:$O$16,2,0)),AW824,""))</f>
        <v/>
      </c>
      <c r="BZ824" s="125" t="str">
        <f>IF(ISERR(IF(AND($I824=Re_lo!$E$5,BZ$5=VLOOKUP(Re_lo!$H$5,Re_lo!$N$5:$O$16,2,0)),AX824,"")),"",IF(AND($I824=Re_lo!$E$5,BZ$5=VLOOKUP(Re_lo!$H$5,Re_lo!$N$5:$O$16,2,0)),AX824,""))</f>
        <v/>
      </c>
      <c r="CA824" s="125" t="str">
        <f>IF(ISERR(IF(AND($I824=Re_lo!$E$5,CA$5=VLOOKUP(Re_lo!$H$5,Re_lo!$N$5:$O$16,2,0)),AY824,"")),"",IF(AND($I824=Re_lo!$E$5,CA$5=VLOOKUP(Re_lo!$H$5,Re_lo!$N$5:$O$16,2,0)),AY824,""))</f>
        <v/>
      </c>
      <c r="CB824" s="125" t="str">
        <f>IF(ISERR(IF(AND($I824=Re_lo!$E$5,CB$5=VLOOKUP(Re_lo!$H$5,Re_lo!$N$5:$O$16,2,0)),AZ824,"")),"",IF(AND($I824=Re_lo!$E$5,CB$5=VLOOKUP(Re_lo!$H$5,Re_lo!$N$5:$O$16,2,0)),AZ824,""))</f>
        <v/>
      </c>
      <c r="CC824" s="125" t="str">
        <f>IF(ISERR(IF(AND($I824=Re_lo!$E$5,CC$5=VLOOKUP(Re_lo!$H$5,Re_lo!$N$5:$O$16,2,0)),BA824,"")),"",IF(AND($I824=Re_lo!$E$5,CC$5=VLOOKUP(Re_lo!$H$5,Re_lo!$N$5:$O$16,2,0)),BA824,""))</f>
        <v/>
      </c>
      <c r="CD824" s="125" t="str">
        <f>IF(ISERR(IF(AND($I824=Re_lo!$E$5,CD$5=VLOOKUP(Re_lo!$H$5,Re_lo!$N$5:$O$16,2,0)),BB824,"")),"",IF(AND($I824=Re_lo!$E$5,CD$5=VLOOKUP(Re_lo!$H$5,Re_lo!$N$5:$O$16,2,0)),BB824,""))</f>
        <v/>
      </c>
      <c r="CF824" s="125" t="str">
        <f>IF($C824="","",COUNTIFS(Con_ve!$C$6:$C$1005,$C824,Con_ve!$Q$6:$Q$1005,Cad_cl!CF$5))</f>
        <v/>
      </c>
      <c r="CG824" s="125" t="str">
        <f>IF($C824="","",COUNTIFS(Con_ve!$C$6:$C$1005,$C824,Con_ve!$Q$6:$Q$1005,Cad_cl!CG$5))</f>
        <v/>
      </c>
      <c r="CH824" s="125" t="str">
        <f>IF($C824="","",COUNTIFS(Con_ve!$C$6:$C$1005,$C824,Con_ve!$Q$6:$Q$1005,Cad_cl!CH$5))</f>
        <v/>
      </c>
      <c r="CI824" s="125" t="str">
        <f>IF($C824="","",COUNTIFS(Con_ve!$C$6:$C$1005,$C824,Con_ve!$Q$6:$Q$1005,Cad_cl!CI$5))</f>
        <v/>
      </c>
      <c r="CJ824" s="125" t="str">
        <f>IF($C824="","",COUNTIFS(Con_ve!$C$6:$C$1005,$C824,Con_ve!$Q$6:$Q$1005,Cad_cl!CJ$5))</f>
        <v/>
      </c>
      <c r="CK824" s="125" t="str">
        <f>IF($C824="","",COUNTIFS(Con_ve!$C$6:$C$1005,$C824,Con_ve!$Q$6:$Q$1005,Cad_cl!CK$5))</f>
        <v/>
      </c>
      <c r="CL824" s="125" t="str">
        <f>IF($C824="","",COUNTIFS(Con_ve!$C$6:$C$1005,$C824,Con_ve!$Q$6:$Q$1005,Cad_cl!CL$5))</f>
        <v/>
      </c>
      <c r="CM824" s="125" t="str">
        <f>IF($C824="","",COUNTIFS(Con_ve!$C$6:$C$1005,$C824,Con_ve!$Q$6:$Q$1005,Cad_cl!CM$5))</f>
        <v/>
      </c>
      <c r="CN824" s="125" t="str">
        <f>IF($C824="","",COUNTIFS(Con_ve!$C$6:$C$1005,$C824,Con_ve!$Q$6:$Q$1005,Cad_cl!CN$5))</f>
        <v/>
      </c>
      <c r="CO824" s="125" t="str">
        <f>IF($C824="","",COUNTIFS(Con_ve!$C$6:$C$1005,$C824,Con_ve!$Q$6:$Q$1005,Cad_cl!CO$5))</f>
        <v/>
      </c>
      <c r="CP824" s="125" t="str">
        <f>IF($C824="","",COUNTIFS(Con_ve!$C$6:$C$1005,$C824,Con_ve!$Q$6:$Q$1005,Cad_cl!CP$5))</f>
        <v/>
      </c>
      <c r="CQ824" s="125" t="str">
        <f>IF($C824="","",COUNTIFS(Con_ve!$C$6:$C$1005,$C824,Con_ve!$Q$6:$Q$1005,Cad_cl!CQ$5))</f>
        <v/>
      </c>
      <c r="CR824" s="125">
        <f t="shared" si="38"/>
        <v>0</v>
      </c>
    </row>
    <row r="825" spans="3:96" ht="30" customHeight="1">
      <c r="C825" s="153"/>
      <c r="D825" s="153"/>
      <c r="E825" s="154"/>
      <c r="F825" s="153"/>
      <c r="G825" s="155"/>
      <c r="H825" s="153"/>
      <c r="I825" s="153"/>
      <c r="J825" s="132" t="s">
        <v>309</v>
      </c>
      <c r="K825" s="133" t="s">
        <v>309</v>
      </c>
      <c r="L825" s="153"/>
      <c r="M825" s="153"/>
      <c r="N825" s="153"/>
      <c r="O825" s="153"/>
      <c r="P825" s="153"/>
      <c r="Q825" s="153"/>
      <c r="AP825" s="134" t="str">
        <f>IF(ISERR(IF($C825="","",SUMIFS(Con_ve!$F$6:$F$1005,Con_ve!$C$6:$C$1005,$C825,Con_ve!$I$6:$I$1005,"Fechada",Con_ve!$Q$6:$Q$1005,Cad_cl!AP$5))),"",IF($C825="","",SUMIFS(Con_ve!$F$6:$F$1005,Con_ve!$C$6:$C$1005,$C825,Con_ve!$I$6:$I$1005,"Fechada",Con_ve!$Q$6:$Q$1005,Cad_cl!AP$5)))</f>
        <v/>
      </c>
      <c r="AQ825" s="134" t="str">
        <f>IF(ISERR(IF($C825="","",SUMIFS(Con_ve!$F$6:$F$1005,Con_ve!$C$6:$C$1005,$C825,Con_ve!$I$6:$I$1005,"Fechada",Con_ve!$Q$6:$Q$1005,Cad_cl!AQ$5))),"",IF($C825="","",SUMIFS(Con_ve!$F$6:$F$1005,Con_ve!$C$6:$C$1005,$C825,Con_ve!$I$6:$I$1005,"Fechada",Con_ve!$Q$6:$Q$1005,Cad_cl!AQ$5)))</f>
        <v/>
      </c>
      <c r="AR825" s="134" t="str">
        <f>IF(ISERR(IF($C825="","",SUMIFS(Con_ve!$F$6:$F$1005,Con_ve!$C$6:$C$1005,$C825,Con_ve!$I$6:$I$1005,"Fechada",Con_ve!$Q$6:$Q$1005,Cad_cl!AR$5))),"",IF($C825="","",SUMIFS(Con_ve!$F$6:$F$1005,Con_ve!$C$6:$C$1005,$C825,Con_ve!$I$6:$I$1005,"Fechada",Con_ve!$Q$6:$Q$1005,Cad_cl!AR$5)))</f>
        <v/>
      </c>
      <c r="AS825" s="134" t="str">
        <f>IF(ISERR(IF($C825="","",SUMIFS(Con_ve!$F$6:$F$1005,Con_ve!$C$6:$C$1005,$C825,Con_ve!$I$6:$I$1005,"Fechada",Con_ve!$Q$6:$Q$1005,Cad_cl!AS$5))),"",IF($C825="","",SUMIFS(Con_ve!$F$6:$F$1005,Con_ve!$C$6:$C$1005,$C825,Con_ve!$I$6:$I$1005,"Fechada",Con_ve!$Q$6:$Q$1005,Cad_cl!AS$5)))</f>
        <v/>
      </c>
      <c r="AT825" s="134" t="str">
        <f>IF(ISERR(IF($C825="","",SUMIFS(Con_ve!$F$6:$F$1005,Con_ve!$C$6:$C$1005,$C825,Con_ve!$I$6:$I$1005,"Fechada",Con_ve!$Q$6:$Q$1005,Cad_cl!AT$5))),"",IF($C825="","",SUMIFS(Con_ve!$F$6:$F$1005,Con_ve!$C$6:$C$1005,$C825,Con_ve!$I$6:$I$1005,"Fechada",Con_ve!$Q$6:$Q$1005,Cad_cl!AT$5)))</f>
        <v/>
      </c>
      <c r="AU825" s="134" t="str">
        <f>IF(ISERR(IF($C825="","",SUMIFS(Con_ve!$F$6:$F$1005,Con_ve!$C$6:$C$1005,$C825,Con_ve!$I$6:$I$1005,"Fechada",Con_ve!$Q$6:$Q$1005,Cad_cl!AU$5))),"",IF($C825="","",SUMIFS(Con_ve!$F$6:$F$1005,Con_ve!$C$6:$C$1005,$C825,Con_ve!$I$6:$I$1005,"Fechada",Con_ve!$Q$6:$Q$1005,Cad_cl!AU$5)))</f>
        <v/>
      </c>
      <c r="AV825" s="134" t="str">
        <f>IF(ISERR(IF($C825="","",SUMIFS(Con_ve!$F$6:$F$1005,Con_ve!$C$6:$C$1005,$C825,Con_ve!$I$6:$I$1005,"Fechada",Con_ve!$Q$6:$Q$1005,Cad_cl!AV$5))),"",IF($C825="","",SUMIFS(Con_ve!$F$6:$F$1005,Con_ve!$C$6:$C$1005,$C825,Con_ve!$I$6:$I$1005,"Fechada",Con_ve!$Q$6:$Q$1005,Cad_cl!AV$5)))</f>
        <v/>
      </c>
      <c r="AW825" s="134" t="str">
        <f>IF(ISERR(IF($C825="","",SUMIFS(Con_ve!$F$6:$F$1005,Con_ve!$C$6:$C$1005,$C825,Con_ve!$I$6:$I$1005,"Fechada",Con_ve!$Q$6:$Q$1005,Cad_cl!AW$5))),"",IF($C825="","",SUMIFS(Con_ve!$F$6:$F$1005,Con_ve!$C$6:$C$1005,$C825,Con_ve!$I$6:$I$1005,"Fechada",Con_ve!$Q$6:$Q$1005,Cad_cl!AW$5)))</f>
        <v/>
      </c>
      <c r="AX825" s="134" t="str">
        <f>IF(ISERR(IF($C825="","",SUMIFS(Con_ve!$F$6:$F$1005,Con_ve!$C$6:$C$1005,$C825,Con_ve!$I$6:$I$1005,"Fechada",Con_ve!$Q$6:$Q$1005,Cad_cl!AX$5))),"",IF($C825="","",SUMIFS(Con_ve!$F$6:$F$1005,Con_ve!$C$6:$C$1005,$C825,Con_ve!$I$6:$I$1005,"Fechada",Con_ve!$Q$6:$Q$1005,Cad_cl!AX$5)))</f>
        <v/>
      </c>
      <c r="AY825" s="134" t="str">
        <f>IF(ISERR(IF($C825="","",SUMIFS(Con_ve!$F$6:$F$1005,Con_ve!$C$6:$C$1005,$C825,Con_ve!$I$6:$I$1005,"Fechada",Con_ve!$Q$6:$Q$1005,Cad_cl!AY$5))),"",IF($C825="","",SUMIFS(Con_ve!$F$6:$F$1005,Con_ve!$C$6:$C$1005,$C825,Con_ve!$I$6:$I$1005,"Fechada",Con_ve!$Q$6:$Q$1005,Cad_cl!AY$5)))</f>
        <v/>
      </c>
      <c r="AZ825" s="134" t="str">
        <f>IF(ISERR(IF($C825="","",SUMIFS(Con_ve!$F$6:$F$1005,Con_ve!$C$6:$C$1005,$C825,Con_ve!$I$6:$I$1005,"Fechada",Con_ve!$Q$6:$Q$1005,Cad_cl!AZ$5))),"",IF($C825="","",SUMIFS(Con_ve!$F$6:$F$1005,Con_ve!$C$6:$C$1005,$C825,Con_ve!$I$6:$I$1005,"Fechada",Con_ve!$Q$6:$Q$1005,Cad_cl!AZ$5)))</f>
        <v/>
      </c>
      <c r="BA825" s="134" t="str">
        <f>IF(ISERR(IF($C825="","",SUMIFS(Con_ve!$F$6:$F$1005,Con_ve!$C$6:$C$1005,$C825,Con_ve!$I$6:$I$1005,"Fechada",Con_ve!$Q$6:$Q$1005,Cad_cl!BA$5))),"",IF($C825="","",SUMIFS(Con_ve!$F$6:$F$1005,Con_ve!$C$6:$C$1005,$C825,Con_ve!$I$6:$I$1005,"Fechada",Con_ve!$Q$6:$Q$1005,Cad_cl!BA$5)))</f>
        <v/>
      </c>
      <c r="BB825" s="134">
        <f t="shared" si="36"/>
        <v>0</v>
      </c>
      <c r="BD825" s="134" t="str">
        <f>IF(ISERR(IF($C825="","",SUMIFS(Con_ve!$F$6:$F$1005,Con_ve!$C$6:$C$1005,$C825,Con_ve!$I$6:$I$1005,"Em negociação",Con_ve!$Q$6:$Q$1005,Cad_cl!BD$5))),"",IF($C825="","",SUMIFS(Con_ve!$F$6:$F$1005,Con_ve!$C$6:$C$1005,$C825,Con_ve!$I$6:$I$1005,"Em negociação",Con_ve!$Q$6:$Q$1005,Cad_cl!BD$5)))</f>
        <v/>
      </c>
      <c r="BE825" s="134" t="str">
        <f>IF(ISERR(IF($C825="","",SUMIFS(Con_ve!$F$6:$F$1005,Con_ve!$C$6:$C$1005,$C825,Con_ve!$I$6:$I$1005,"Em negociação",Con_ve!$Q$6:$Q$1005,Cad_cl!BE$5))),"",IF($C825="","",SUMIFS(Con_ve!$F$6:$F$1005,Con_ve!$C$6:$C$1005,$C825,Con_ve!$I$6:$I$1005,"Em negociação",Con_ve!$Q$6:$Q$1005,Cad_cl!BE$5)))</f>
        <v/>
      </c>
      <c r="BF825" s="134" t="str">
        <f>IF(ISERR(IF($C825="","",SUMIFS(Con_ve!$F$6:$F$1005,Con_ve!$C$6:$C$1005,$C825,Con_ve!$I$6:$I$1005,"Em negociação",Con_ve!$Q$6:$Q$1005,Cad_cl!BF$5))),"",IF($C825="","",SUMIFS(Con_ve!$F$6:$F$1005,Con_ve!$C$6:$C$1005,$C825,Con_ve!$I$6:$I$1005,"Em negociação",Con_ve!$Q$6:$Q$1005,Cad_cl!BF$5)))</f>
        <v/>
      </c>
      <c r="BG825" s="134" t="str">
        <f>IF(ISERR(IF($C825="","",SUMIFS(Con_ve!$F$6:$F$1005,Con_ve!$C$6:$C$1005,$C825,Con_ve!$I$6:$I$1005,"Em negociação",Con_ve!$Q$6:$Q$1005,Cad_cl!BG$5))),"",IF($C825="","",SUMIFS(Con_ve!$F$6:$F$1005,Con_ve!$C$6:$C$1005,$C825,Con_ve!$I$6:$I$1005,"Em negociação",Con_ve!$Q$6:$Q$1005,Cad_cl!BG$5)))</f>
        <v/>
      </c>
      <c r="BH825" s="134" t="str">
        <f>IF(ISERR(IF($C825="","",SUMIFS(Con_ve!$F$6:$F$1005,Con_ve!$C$6:$C$1005,$C825,Con_ve!$I$6:$I$1005,"Em negociação",Con_ve!$Q$6:$Q$1005,Cad_cl!BH$5))),"",IF($C825="","",SUMIFS(Con_ve!$F$6:$F$1005,Con_ve!$C$6:$C$1005,$C825,Con_ve!$I$6:$I$1005,"Em negociação",Con_ve!$Q$6:$Q$1005,Cad_cl!BH$5)))</f>
        <v/>
      </c>
      <c r="BI825" s="134" t="str">
        <f>IF(ISERR(IF($C825="","",SUMIFS(Con_ve!$F$6:$F$1005,Con_ve!$C$6:$C$1005,$C825,Con_ve!$I$6:$I$1005,"Em negociação",Con_ve!$Q$6:$Q$1005,Cad_cl!BI$5))),"",IF($C825="","",SUMIFS(Con_ve!$F$6:$F$1005,Con_ve!$C$6:$C$1005,$C825,Con_ve!$I$6:$I$1005,"Em negociação",Con_ve!$Q$6:$Q$1005,Cad_cl!BI$5)))</f>
        <v/>
      </c>
      <c r="BJ825" s="134" t="str">
        <f>IF(ISERR(IF($C825="","",SUMIFS(Con_ve!$F$6:$F$1005,Con_ve!$C$6:$C$1005,$C825,Con_ve!$I$6:$I$1005,"Em negociação",Con_ve!$Q$6:$Q$1005,Cad_cl!BJ$5))),"",IF($C825="","",SUMIFS(Con_ve!$F$6:$F$1005,Con_ve!$C$6:$C$1005,$C825,Con_ve!$I$6:$I$1005,"Em negociação",Con_ve!$Q$6:$Q$1005,Cad_cl!BJ$5)))</f>
        <v/>
      </c>
      <c r="BK825" s="134" t="str">
        <f>IF(ISERR(IF($C825="","",SUMIFS(Con_ve!$F$6:$F$1005,Con_ve!$C$6:$C$1005,$C825,Con_ve!$I$6:$I$1005,"Em negociação",Con_ve!$Q$6:$Q$1005,Cad_cl!BK$5))),"",IF($C825="","",SUMIFS(Con_ve!$F$6:$F$1005,Con_ve!$C$6:$C$1005,$C825,Con_ve!$I$6:$I$1005,"Em negociação",Con_ve!$Q$6:$Q$1005,Cad_cl!BK$5)))</f>
        <v/>
      </c>
      <c r="BL825" s="134" t="str">
        <f>IF(ISERR(IF($C825="","",SUMIFS(Con_ve!$F$6:$F$1005,Con_ve!$C$6:$C$1005,$C825,Con_ve!$I$6:$I$1005,"Em negociação",Con_ve!$Q$6:$Q$1005,Cad_cl!BL$5))),"",IF($C825="","",SUMIFS(Con_ve!$F$6:$F$1005,Con_ve!$C$6:$C$1005,$C825,Con_ve!$I$6:$I$1005,"Em negociação",Con_ve!$Q$6:$Q$1005,Cad_cl!BL$5)))</f>
        <v/>
      </c>
      <c r="BM825" s="134" t="str">
        <f>IF(ISERR(IF($C825="","",SUMIFS(Con_ve!$F$6:$F$1005,Con_ve!$C$6:$C$1005,$C825,Con_ve!$I$6:$I$1005,"Em negociação",Con_ve!$Q$6:$Q$1005,Cad_cl!BM$5))),"",IF($C825="","",SUMIFS(Con_ve!$F$6:$F$1005,Con_ve!$C$6:$C$1005,$C825,Con_ve!$I$6:$I$1005,"Em negociação",Con_ve!$Q$6:$Q$1005,Cad_cl!BM$5)))</f>
        <v/>
      </c>
      <c r="BN825" s="134" t="str">
        <f>IF(ISERR(IF($C825="","",SUMIFS(Con_ve!$F$6:$F$1005,Con_ve!$C$6:$C$1005,$C825,Con_ve!$I$6:$I$1005,"Em negociação",Con_ve!$Q$6:$Q$1005,Cad_cl!BN$5))),"",IF($C825="","",SUMIFS(Con_ve!$F$6:$F$1005,Con_ve!$C$6:$C$1005,$C825,Con_ve!$I$6:$I$1005,"Em negociação",Con_ve!$Q$6:$Q$1005,Cad_cl!BN$5)))</f>
        <v/>
      </c>
      <c r="BO825" s="134" t="str">
        <f>IF(ISERR(IF($C825="","",SUMIFS(Con_ve!$F$6:$F$1005,Con_ve!$C$6:$C$1005,$C825,Con_ve!$I$6:$I$1005,"Em negociação",Con_ve!$Q$6:$Q$1005,Cad_cl!BO$5))),"",IF($C825="","",SUMIFS(Con_ve!$F$6:$F$1005,Con_ve!$C$6:$C$1005,$C825,Con_ve!$I$6:$I$1005,"Em negociação",Con_ve!$Q$6:$Q$1005,Cad_cl!BO$5)))</f>
        <v/>
      </c>
      <c r="BP825" s="134">
        <f t="shared" si="37"/>
        <v>0</v>
      </c>
      <c r="BR825" s="125" t="str">
        <f>IF(ISERR(IF(AND($I825=Re_lo!$E$5,BR$5=VLOOKUP(Re_lo!$H$5,Re_lo!$N$5:$O$16,2,0)),AP825,"")),"",IF(AND($I825=Re_lo!$E$5,BR$5=VLOOKUP(Re_lo!$H$5,Re_lo!$N$5:$O$16,2,0)),AP825,""))</f>
        <v/>
      </c>
      <c r="BS825" s="125" t="str">
        <f>IF(ISERR(IF(AND($I825=Re_lo!$E$5,BS$5=VLOOKUP(Re_lo!$H$5,Re_lo!$N$5:$O$16,2,0)),AQ825,"")),"",IF(AND($I825=Re_lo!$E$5,BS$5=VLOOKUP(Re_lo!$H$5,Re_lo!$N$5:$O$16,2,0)),AQ825,""))</f>
        <v/>
      </c>
      <c r="BT825" s="125" t="str">
        <f>IF(ISERR(IF(AND($I825=Re_lo!$E$5,BT$5=VLOOKUP(Re_lo!$H$5,Re_lo!$N$5:$O$16,2,0)),AR825,"")),"",IF(AND($I825=Re_lo!$E$5,BT$5=VLOOKUP(Re_lo!$H$5,Re_lo!$N$5:$O$16,2,0)),AR825,""))</f>
        <v/>
      </c>
      <c r="BU825" s="125" t="str">
        <f>IF(ISERR(IF(AND($I825=Re_lo!$E$5,BU$5=VLOOKUP(Re_lo!$H$5,Re_lo!$N$5:$O$16,2,0)),AS825,"")),"",IF(AND($I825=Re_lo!$E$5,BU$5=VLOOKUP(Re_lo!$H$5,Re_lo!$N$5:$O$16,2,0)),AS825,""))</f>
        <v/>
      </c>
      <c r="BV825" s="125" t="str">
        <f>IF(ISERR(IF(AND($I825=Re_lo!$E$5,BV$5=VLOOKUP(Re_lo!$H$5,Re_lo!$N$5:$O$16,2,0)),AT825,"")),"",IF(AND($I825=Re_lo!$E$5,BV$5=VLOOKUP(Re_lo!$H$5,Re_lo!$N$5:$O$16,2,0)),AT825,""))</f>
        <v/>
      </c>
      <c r="BW825" s="125" t="str">
        <f>IF(ISERR(IF(AND($I825=Re_lo!$E$5,BW$5=VLOOKUP(Re_lo!$H$5,Re_lo!$N$5:$O$16,2,0)),AU825,"")),"",IF(AND($I825=Re_lo!$E$5,BW$5=VLOOKUP(Re_lo!$H$5,Re_lo!$N$5:$O$16,2,0)),AU825,""))</f>
        <v/>
      </c>
      <c r="BX825" s="125" t="str">
        <f>IF(ISERR(IF(AND($I825=Re_lo!$E$5,BX$5=VLOOKUP(Re_lo!$H$5,Re_lo!$N$5:$O$16,2,0)),AV825,"")),"",IF(AND($I825=Re_lo!$E$5,BX$5=VLOOKUP(Re_lo!$H$5,Re_lo!$N$5:$O$16,2,0)),AV825,""))</f>
        <v/>
      </c>
      <c r="BY825" s="125" t="str">
        <f>IF(ISERR(IF(AND($I825=Re_lo!$E$5,BY$5=VLOOKUP(Re_lo!$H$5,Re_lo!$N$5:$O$16,2,0)),AW825,"")),"",IF(AND($I825=Re_lo!$E$5,BY$5=VLOOKUP(Re_lo!$H$5,Re_lo!$N$5:$O$16,2,0)),AW825,""))</f>
        <v/>
      </c>
      <c r="BZ825" s="125" t="str">
        <f>IF(ISERR(IF(AND($I825=Re_lo!$E$5,BZ$5=VLOOKUP(Re_lo!$H$5,Re_lo!$N$5:$O$16,2,0)),AX825,"")),"",IF(AND($I825=Re_lo!$E$5,BZ$5=VLOOKUP(Re_lo!$H$5,Re_lo!$N$5:$O$16,2,0)),AX825,""))</f>
        <v/>
      </c>
      <c r="CA825" s="125" t="str">
        <f>IF(ISERR(IF(AND($I825=Re_lo!$E$5,CA$5=VLOOKUP(Re_lo!$H$5,Re_lo!$N$5:$O$16,2,0)),AY825,"")),"",IF(AND($I825=Re_lo!$E$5,CA$5=VLOOKUP(Re_lo!$H$5,Re_lo!$N$5:$O$16,2,0)),AY825,""))</f>
        <v/>
      </c>
      <c r="CB825" s="125" t="str">
        <f>IF(ISERR(IF(AND($I825=Re_lo!$E$5,CB$5=VLOOKUP(Re_lo!$H$5,Re_lo!$N$5:$O$16,2,0)),AZ825,"")),"",IF(AND($I825=Re_lo!$E$5,CB$5=VLOOKUP(Re_lo!$H$5,Re_lo!$N$5:$O$16,2,0)),AZ825,""))</f>
        <v/>
      </c>
      <c r="CC825" s="125" t="str">
        <f>IF(ISERR(IF(AND($I825=Re_lo!$E$5,CC$5=VLOOKUP(Re_lo!$H$5,Re_lo!$N$5:$O$16,2,0)),BA825,"")),"",IF(AND($I825=Re_lo!$E$5,CC$5=VLOOKUP(Re_lo!$H$5,Re_lo!$N$5:$O$16,2,0)),BA825,""))</f>
        <v/>
      </c>
      <c r="CD825" s="125" t="str">
        <f>IF(ISERR(IF(AND($I825=Re_lo!$E$5,CD$5=VLOOKUP(Re_lo!$H$5,Re_lo!$N$5:$O$16,2,0)),BB825,"")),"",IF(AND($I825=Re_lo!$E$5,CD$5=VLOOKUP(Re_lo!$H$5,Re_lo!$N$5:$O$16,2,0)),BB825,""))</f>
        <v/>
      </c>
      <c r="CF825" s="125" t="str">
        <f>IF($C825="","",COUNTIFS(Con_ve!$C$6:$C$1005,$C825,Con_ve!$Q$6:$Q$1005,Cad_cl!CF$5))</f>
        <v/>
      </c>
      <c r="CG825" s="125" t="str">
        <f>IF($C825="","",COUNTIFS(Con_ve!$C$6:$C$1005,$C825,Con_ve!$Q$6:$Q$1005,Cad_cl!CG$5))</f>
        <v/>
      </c>
      <c r="CH825" s="125" t="str">
        <f>IF($C825="","",COUNTIFS(Con_ve!$C$6:$C$1005,$C825,Con_ve!$Q$6:$Q$1005,Cad_cl!CH$5))</f>
        <v/>
      </c>
      <c r="CI825" s="125" t="str">
        <f>IF($C825="","",COUNTIFS(Con_ve!$C$6:$C$1005,$C825,Con_ve!$Q$6:$Q$1005,Cad_cl!CI$5))</f>
        <v/>
      </c>
      <c r="CJ825" s="125" t="str">
        <f>IF($C825="","",COUNTIFS(Con_ve!$C$6:$C$1005,$C825,Con_ve!$Q$6:$Q$1005,Cad_cl!CJ$5))</f>
        <v/>
      </c>
      <c r="CK825" s="125" t="str">
        <f>IF($C825="","",COUNTIFS(Con_ve!$C$6:$C$1005,$C825,Con_ve!$Q$6:$Q$1005,Cad_cl!CK$5))</f>
        <v/>
      </c>
      <c r="CL825" s="125" t="str">
        <f>IF($C825="","",COUNTIFS(Con_ve!$C$6:$C$1005,$C825,Con_ve!$Q$6:$Q$1005,Cad_cl!CL$5))</f>
        <v/>
      </c>
      <c r="CM825" s="125" t="str">
        <f>IF($C825="","",COUNTIFS(Con_ve!$C$6:$C$1005,$C825,Con_ve!$Q$6:$Q$1005,Cad_cl!CM$5))</f>
        <v/>
      </c>
      <c r="CN825" s="125" t="str">
        <f>IF($C825="","",COUNTIFS(Con_ve!$C$6:$C$1005,$C825,Con_ve!$Q$6:$Q$1005,Cad_cl!CN$5))</f>
        <v/>
      </c>
      <c r="CO825" s="125" t="str">
        <f>IF($C825="","",COUNTIFS(Con_ve!$C$6:$C$1005,$C825,Con_ve!$Q$6:$Q$1005,Cad_cl!CO$5))</f>
        <v/>
      </c>
      <c r="CP825" s="125" t="str">
        <f>IF($C825="","",COUNTIFS(Con_ve!$C$6:$C$1005,$C825,Con_ve!$Q$6:$Q$1005,Cad_cl!CP$5))</f>
        <v/>
      </c>
      <c r="CQ825" s="125" t="str">
        <f>IF($C825="","",COUNTIFS(Con_ve!$C$6:$C$1005,$C825,Con_ve!$Q$6:$Q$1005,Cad_cl!CQ$5))</f>
        <v/>
      </c>
      <c r="CR825" s="125">
        <f t="shared" si="38"/>
        <v>0</v>
      </c>
    </row>
    <row r="826" spans="3:96" ht="30" customHeight="1">
      <c r="C826" s="153"/>
      <c r="D826" s="153"/>
      <c r="E826" s="154"/>
      <c r="F826" s="153"/>
      <c r="G826" s="155"/>
      <c r="H826" s="153"/>
      <c r="I826" s="153"/>
      <c r="J826" s="132" t="s">
        <v>309</v>
      </c>
      <c r="K826" s="133" t="s">
        <v>309</v>
      </c>
      <c r="L826" s="153"/>
      <c r="M826" s="153"/>
      <c r="N826" s="153"/>
      <c r="O826" s="153"/>
      <c r="P826" s="153"/>
      <c r="Q826" s="153"/>
      <c r="AP826" s="134" t="str">
        <f>IF(ISERR(IF($C826="","",SUMIFS(Con_ve!$F$6:$F$1005,Con_ve!$C$6:$C$1005,$C826,Con_ve!$I$6:$I$1005,"Fechada",Con_ve!$Q$6:$Q$1005,Cad_cl!AP$5))),"",IF($C826="","",SUMIFS(Con_ve!$F$6:$F$1005,Con_ve!$C$6:$C$1005,$C826,Con_ve!$I$6:$I$1005,"Fechada",Con_ve!$Q$6:$Q$1005,Cad_cl!AP$5)))</f>
        <v/>
      </c>
      <c r="AQ826" s="134" t="str">
        <f>IF(ISERR(IF($C826="","",SUMIFS(Con_ve!$F$6:$F$1005,Con_ve!$C$6:$C$1005,$C826,Con_ve!$I$6:$I$1005,"Fechada",Con_ve!$Q$6:$Q$1005,Cad_cl!AQ$5))),"",IF($C826="","",SUMIFS(Con_ve!$F$6:$F$1005,Con_ve!$C$6:$C$1005,$C826,Con_ve!$I$6:$I$1005,"Fechada",Con_ve!$Q$6:$Q$1005,Cad_cl!AQ$5)))</f>
        <v/>
      </c>
      <c r="AR826" s="134" t="str">
        <f>IF(ISERR(IF($C826="","",SUMIFS(Con_ve!$F$6:$F$1005,Con_ve!$C$6:$C$1005,$C826,Con_ve!$I$6:$I$1005,"Fechada",Con_ve!$Q$6:$Q$1005,Cad_cl!AR$5))),"",IF($C826="","",SUMIFS(Con_ve!$F$6:$F$1005,Con_ve!$C$6:$C$1005,$C826,Con_ve!$I$6:$I$1005,"Fechada",Con_ve!$Q$6:$Q$1005,Cad_cl!AR$5)))</f>
        <v/>
      </c>
      <c r="AS826" s="134" t="str">
        <f>IF(ISERR(IF($C826="","",SUMIFS(Con_ve!$F$6:$F$1005,Con_ve!$C$6:$C$1005,$C826,Con_ve!$I$6:$I$1005,"Fechada",Con_ve!$Q$6:$Q$1005,Cad_cl!AS$5))),"",IF($C826="","",SUMIFS(Con_ve!$F$6:$F$1005,Con_ve!$C$6:$C$1005,$C826,Con_ve!$I$6:$I$1005,"Fechada",Con_ve!$Q$6:$Q$1005,Cad_cl!AS$5)))</f>
        <v/>
      </c>
      <c r="AT826" s="134" t="str">
        <f>IF(ISERR(IF($C826="","",SUMIFS(Con_ve!$F$6:$F$1005,Con_ve!$C$6:$C$1005,$C826,Con_ve!$I$6:$I$1005,"Fechada",Con_ve!$Q$6:$Q$1005,Cad_cl!AT$5))),"",IF($C826="","",SUMIFS(Con_ve!$F$6:$F$1005,Con_ve!$C$6:$C$1005,$C826,Con_ve!$I$6:$I$1005,"Fechada",Con_ve!$Q$6:$Q$1005,Cad_cl!AT$5)))</f>
        <v/>
      </c>
      <c r="AU826" s="134" t="str">
        <f>IF(ISERR(IF($C826="","",SUMIFS(Con_ve!$F$6:$F$1005,Con_ve!$C$6:$C$1005,$C826,Con_ve!$I$6:$I$1005,"Fechada",Con_ve!$Q$6:$Q$1005,Cad_cl!AU$5))),"",IF($C826="","",SUMIFS(Con_ve!$F$6:$F$1005,Con_ve!$C$6:$C$1005,$C826,Con_ve!$I$6:$I$1005,"Fechada",Con_ve!$Q$6:$Q$1005,Cad_cl!AU$5)))</f>
        <v/>
      </c>
      <c r="AV826" s="134" t="str">
        <f>IF(ISERR(IF($C826="","",SUMIFS(Con_ve!$F$6:$F$1005,Con_ve!$C$6:$C$1005,$C826,Con_ve!$I$6:$I$1005,"Fechada",Con_ve!$Q$6:$Q$1005,Cad_cl!AV$5))),"",IF($C826="","",SUMIFS(Con_ve!$F$6:$F$1005,Con_ve!$C$6:$C$1005,$C826,Con_ve!$I$6:$I$1005,"Fechada",Con_ve!$Q$6:$Q$1005,Cad_cl!AV$5)))</f>
        <v/>
      </c>
      <c r="AW826" s="134" t="str">
        <f>IF(ISERR(IF($C826="","",SUMIFS(Con_ve!$F$6:$F$1005,Con_ve!$C$6:$C$1005,$C826,Con_ve!$I$6:$I$1005,"Fechada",Con_ve!$Q$6:$Q$1005,Cad_cl!AW$5))),"",IF($C826="","",SUMIFS(Con_ve!$F$6:$F$1005,Con_ve!$C$6:$C$1005,$C826,Con_ve!$I$6:$I$1005,"Fechada",Con_ve!$Q$6:$Q$1005,Cad_cl!AW$5)))</f>
        <v/>
      </c>
      <c r="AX826" s="134" t="str">
        <f>IF(ISERR(IF($C826="","",SUMIFS(Con_ve!$F$6:$F$1005,Con_ve!$C$6:$C$1005,$C826,Con_ve!$I$6:$I$1005,"Fechada",Con_ve!$Q$6:$Q$1005,Cad_cl!AX$5))),"",IF($C826="","",SUMIFS(Con_ve!$F$6:$F$1005,Con_ve!$C$6:$C$1005,$C826,Con_ve!$I$6:$I$1005,"Fechada",Con_ve!$Q$6:$Q$1005,Cad_cl!AX$5)))</f>
        <v/>
      </c>
      <c r="AY826" s="134" t="str">
        <f>IF(ISERR(IF($C826="","",SUMIFS(Con_ve!$F$6:$F$1005,Con_ve!$C$6:$C$1005,$C826,Con_ve!$I$6:$I$1005,"Fechada",Con_ve!$Q$6:$Q$1005,Cad_cl!AY$5))),"",IF($C826="","",SUMIFS(Con_ve!$F$6:$F$1005,Con_ve!$C$6:$C$1005,$C826,Con_ve!$I$6:$I$1005,"Fechada",Con_ve!$Q$6:$Q$1005,Cad_cl!AY$5)))</f>
        <v/>
      </c>
      <c r="AZ826" s="134" t="str">
        <f>IF(ISERR(IF($C826="","",SUMIFS(Con_ve!$F$6:$F$1005,Con_ve!$C$6:$C$1005,$C826,Con_ve!$I$6:$I$1005,"Fechada",Con_ve!$Q$6:$Q$1005,Cad_cl!AZ$5))),"",IF($C826="","",SUMIFS(Con_ve!$F$6:$F$1005,Con_ve!$C$6:$C$1005,$C826,Con_ve!$I$6:$I$1005,"Fechada",Con_ve!$Q$6:$Q$1005,Cad_cl!AZ$5)))</f>
        <v/>
      </c>
      <c r="BA826" s="134" t="str">
        <f>IF(ISERR(IF($C826="","",SUMIFS(Con_ve!$F$6:$F$1005,Con_ve!$C$6:$C$1005,$C826,Con_ve!$I$6:$I$1005,"Fechada",Con_ve!$Q$6:$Q$1005,Cad_cl!BA$5))),"",IF($C826="","",SUMIFS(Con_ve!$F$6:$F$1005,Con_ve!$C$6:$C$1005,$C826,Con_ve!$I$6:$I$1005,"Fechada",Con_ve!$Q$6:$Q$1005,Cad_cl!BA$5)))</f>
        <v/>
      </c>
      <c r="BB826" s="134">
        <f t="shared" si="36"/>
        <v>0</v>
      </c>
      <c r="BD826" s="134" t="str">
        <f>IF(ISERR(IF($C826="","",SUMIFS(Con_ve!$F$6:$F$1005,Con_ve!$C$6:$C$1005,$C826,Con_ve!$I$6:$I$1005,"Em negociação",Con_ve!$Q$6:$Q$1005,Cad_cl!BD$5))),"",IF($C826="","",SUMIFS(Con_ve!$F$6:$F$1005,Con_ve!$C$6:$C$1005,$C826,Con_ve!$I$6:$I$1005,"Em negociação",Con_ve!$Q$6:$Q$1005,Cad_cl!BD$5)))</f>
        <v/>
      </c>
      <c r="BE826" s="134" t="str">
        <f>IF(ISERR(IF($C826="","",SUMIFS(Con_ve!$F$6:$F$1005,Con_ve!$C$6:$C$1005,$C826,Con_ve!$I$6:$I$1005,"Em negociação",Con_ve!$Q$6:$Q$1005,Cad_cl!BE$5))),"",IF($C826="","",SUMIFS(Con_ve!$F$6:$F$1005,Con_ve!$C$6:$C$1005,$C826,Con_ve!$I$6:$I$1005,"Em negociação",Con_ve!$Q$6:$Q$1005,Cad_cl!BE$5)))</f>
        <v/>
      </c>
      <c r="BF826" s="134" t="str">
        <f>IF(ISERR(IF($C826="","",SUMIFS(Con_ve!$F$6:$F$1005,Con_ve!$C$6:$C$1005,$C826,Con_ve!$I$6:$I$1005,"Em negociação",Con_ve!$Q$6:$Q$1005,Cad_cl!BF$5))),"",IF($C826="","",SUMIFS(Con_ve!$F$6:$F$1005,Con_ve!$C$6:$C$1005,$C826,Con_ve!$I$6:$I$1005,"Em negociação",Con_ve!$Q$6:$Q$1005,Cad_cl!BF$5)))</f>
        <v/>
      </c>
      <c r="BG826" s="134" t="str">
        <f>IF(ISERR(IF($C826="","",SUMIFS(Con_ve!$F$6:$F$1005,Con_ve!$C$6:$C$1005,$C826,Con_ve!$I$6:$I$1005,"Em negociação",Con_ve!$Q$6:$Q$1005,Cad_cl!BG$5))),"",IF($C826="","",SUMIFS(Con_ve!$F$6:$F$1005,Con_ve!$C$6:$C$1005,$C826,Con_ve!$I$6:$I$1005,"Em negociação",Con_ve!$Q$6:$Q$1005,Cad_cl!BG$5)))</f>
        <v/>
      </c>
      <c r="BH826" s="134" t="str">
        <f>IF(ISERR(IF($C826="","",SUMIFS(Con_ve!$F$6:$F$1005,Con_ve!$C$6:$C$1005,$C826,Con_ve!$I$6:$I$1005,"Em negociação",Con_ve!$Q$6:$Q$1005,Cad_cl!BH$5))),"",IF($C826="","",SUMIFS(Con_ve!$F$6:$F$1005,Con_ve!$C$6:$C$1005,$C826,Con_ve!$I$6:$I$1005,"Em negociação",Con_ve!$Q$6:$Q$1005,Cad_cl!BH$5)))</f>
        <v/>
      </c>
      <c r="BI826" s="134" t="str">
        <f>IF(ISERR(IF($C826="","",SUMIFS(Con_ve!$F$6:$F$1005,Con_ve!$C$6:$C$1005,$C826,Con_ve!$I$6:$I$1005,"Em negociação",Con_ve!$Q$6:$Q$1005,Cad_cl!BI$5))),"",IF($C826="","",SUMIFS(Con_ve!$F$6:$F$1005,Con_ve!$C$6:$C$1005,$C826,Con_ve!$I$6:$I$1005,"Em negociação",Con_ve!$Q$6:$Q$1005,Cad_cl!BI$5)))</f>
        <v/>
      </c>
      <c r="BJ826" s="134" t="str">
        <f>IF(ISERR(IF($C826="","",SUMIFS(Con_ve!$F$6:$F$1005,Con_ve!$C$6:$C$1005,$C826,Con_ve!$I$6:$I$1005,"Em negociação",Con_ve!$Q$6:$Q$1005,Cad_cl!BJ$5))),"",IF($C826="","",SUMIFS(Con_ve!$F$6:$F$1005,Con_ve!$C$6:$C$1005,$C826,Con_ve!$I$6:$I$1005,"Em negociação",Con_ve!$Q$6:$Q$1005,Cad_cl!BJ$5)))</f>
        <v/>
      </c>
      <c r="BK826" s="134" t="str">
        <f>IF(ISERR(IF($C826="","",SUMIFS(Con_ve!$F$6:$F$1005,Con_ve!$C$6:$C$1005,$C826,Con_ve!$I$6:$I$1005,"Em negociação",Con_ve!$Q$6:$Q$1005,Cad_cl!BK$5))),"",IF($C826="","",SUMIFS(Con_ve!$F$6:$F$1005,Con_ve!$C$6:$C$1005,$C826,Con_ve!$I$6:$I$1005,"Em negociação",Con_ve!$Q$6:$Q$1005,Cad_cl!BK$5)))</f>
        <v/>
      </c>
      <c r="BL826" s="134" t="str">
        <f>IF(ISERR(IF($C826="","",SUMIFS(Con_ve!$F$6:$F$1005,Con_ve!$C$6:$C$1005,$C826,Con_ve!$I$6:$I$1005,"Em negociação",Con_ve!$Q$6:$Q$1005,Cad_cl!BL$5))),"",IF($C826="","",SUMIFS(Con_ve!$F$6:$F$1005,Con_ve!$C$6:$C$1005,$C826,Con_ve!$I$6:$I$1005,"Em negociação",Con_ve!$Q$6:$Q$1005,Cad_cl!BL$5)))</f>
        <v/>
      </c>
      <c r="BM826" s="134" t="str">
        <f>IF(ISERR(IF($C826="","",SUMIFS(Con_ve!$F$6:$F$1005,Con_ve!$C$6:$C$1005,$C826,Con_ve!$I$6:$I$1005,"Em negociação",Con_ve!$Q$6:$Q$1005,Cad_cl!BM$5))),"",IF($C826="","",SUMIFS(Con_ve!$F$6:$F$1005,Con_ve!$C$6:$C$1005,$C826,Con_ve!$I$6:$I$1005,"Em negociação",Con_ve!$Q$6:$Q$1005,Cad_cl!BM$5)))</f>
        <v/>
      </c>
      <c r="BN826" s="134" t="str">
        <f>IF(ISERR(IF($C826="","",SUMIFS(Con_ve!$F$6:$F$1005,Con_ve!$C$6:$C$1005,$C826,Con_ve!$I$6:$I$1005,"Em negociação",Con_ve!$Q$6:$Q$1005,Cad_cl!BN$5))),"",IF($C826="","",SUMIFS(Con_ve!$F$6:$F$1005,Con_ve!$C$6:$C$1005,$C826,Con_ve!$I$6:$I$1005,"Em negociação",Con_ve!$Q$6:$Q$1005,Cad_cl!BN$5)))</f>
        <v/>
      </c>
      <c r="BO826" s="134" t="str">
        <f>IF(ISERR(IF($C826="","",SUMIFS(Con_ve!$F$6:$F$1005,Con_ve!$C$6:$C$1005,$C826,Con_ve!$I$6:$I$1005,"Em negociação",Con_ve!$Q$6:$Q$1005,Cad_cl!BO$5))),"",IF($C826="","",SUMIFS(Con_ve!$F$6:$F$1005,Con_ve!$C$6:$C$1005,$C826,Con_ve!$I$6:$I$1005,"Em negociação",Con_ve!$Q$6:$Q$1005,Cad_cl!BO$5)))</f>
        <v/>
      </c>
      <c r="BP826" s="134">
        <f t="shared" si="37"/>
        <v>0</v>
      </c>
      <c r="BR826" s="125" t="str">
        <f>IF(ISERR(IF(AND($I826=Re_lo!$E$5,BR$5=VLOOKUP(Re_lo!$H$5,Re_lo!$N$5:$O$16,2,0)),AP826,"")),"",IF(AND($I826=Re_lo!$E$5,BR$5=VLOOKUP(Re_lo!$H$5,Re_lo!$N$5:$O$16,2,0)),AP826,""))</f>
        <v/>
      </c>
      <c r="BS826" s="125" t="str">
        <f>IF(ISERR(IF(AND($I826=Re_lo!$E$5,BS$5=VLOOKUP(Re_lo!$H$5,Re_lo!$N$5:$O$16,2,0)),AQ826,"")),"",IF(AND($I826=Re_lo!$E$5,BS$5=VLOOKUP(Re_lo!$H$5,Re_lo!$N$5:$O$16,2,0)),AQ826,""))</f>
        <v/>
      </c>
      <c r="BT826" s="125" t="str">
        <f>IF(ISERR(IF(AND($I826=Re_lo!$E$5,BT$5=VLOOKUP(Re_lo!$H$5,Re_lo!$N$5:$O$16,2,0)),AR826,"")),"",IF(AND($I826=Re_lo!$E$5,BT$5=VLOOKUP(Re_lo!$H$5,Re_lo!$N$5:$O$16,2,0)),AR826,""))</f>
        <v/>
      </c>
      <c r="BU826" s="125" t="str">
        <f>IF(ISERR(IF(AND($I826=Re_lo!$E$5,BU$5=VLOOKUP(Re_lo!$H$5,Re_lo!$N$5:$O$16,2,0)),AS826,"")),"",IF(AND($I826=Re_lo!$E$5,BU$5=VLOOKUP(Re_lo!$H$5,Re_lo!$N$5:$O$16,2,0)),AS826,""))</f>
        <v/>
      </c>
      <c r="BV826" s="125" t="str">
        <f>IF(ISERR(IF(AND($I826=Re_lo!$E$5,BV$5=VLOOKUP(Re_lo!$H$5,Re_lo!$N$5:$O$16,2,0)),AT826,"")),"",IF(AND($I826=Re_lo!$E$5,BV$5=VLOOKUP(Re_lo!$H$5,Re_lo!$N$5:$O$16,2,0)),AT826,""))</f>
        <v/>
      </c>
      <c r="BW826" s="125" t="str">
        <f>IF(ISERR(IF(AND($I826=Re_lo!$E$5,BW$5=VLOOKUP(Re_lo!$H$5,Re_lo!$N$5:$O$16,2,0)),AU826,"")),"",IF(AND($I826=Re_lo!$E$5,BW$5=VLOOKUP(Re_lo!$H$5,Re_lo!$N$5:$O$16,2,0)),AU826,""))</f>
        <v/>
      </c>
      <c r="BX826" s="125" t="str">
        <f>IF(ISERR(IF(AND($I826=Re_lo!$E$5,BX$5=VLOOKUP(Re_lo!$H$5,Re_lo!$N$5:$O$16,2,0)),AV826,"")),"",IF(AND($I826=Re_lo!$E$5,BX$5=VLOOKUP(Re_lo!$H$5,Re_lo!$N$5:$O$16,2,0)),AV826,""))</f>
        <v/>
      </c>
      <c r="BY826" s="125" t="str">
        <f>IF(ISERR(IF(AND($I826=Re_lo!$E$5,BY$5=VLOOKUP(Re_lo!$H$5,Re_lo!$N$5:$O$16,2,0)),AW826,"")),"",IF(AND($I826=Re_lo!$E$5,BY$5=VLOOKUP(Re_lo!$H$5,Re_lo!$N$5:$O$16,2,0)),AW826,""))</f>
        <v/>
      </c>
      <c r="BZ826" s="125" t="str">
        <f>IF(ISERR(IF(AND($I826=Re_lo!$E$5,BZ$5=VLOOKUP(Re_lo!$H$5,Re_lo!$N$5:$O$16,2,0)),AX826,"")),"",IF(AND($I826=Re_lo!$E$5,BZ$5=VLOOKUP(Re_lo!$H$5,Re_lo!$N$5:$O$16,2,0)),AX826,""))</f>
        <v/>
      </c>
      <c r="CA826" s="125" t="str">
        <f>IF(ISERR(IF(AND($I826=Re_lo!$E$5,CA$5=VLOOKUP(Re_lo!$H$5,Re_lo!$N$5:$O$16,2,0)),AY826,"")),"",IF(AND($I826=Re_lo!$E$5,CA$5=VLOOKUP(Re_lo!$H$5,Re_lo!$N$5:$O$16,2,0)),AY826,""))</f>
        <v/>
      </c>
      <c r="CB826" s="125" t="str">
        <f>IF(ISERR(IF(AND($I826=Re_lo!$E$5,CB$5=VLOOKUP(Re_lo!$H$5,Re_lo!$N$5:$O$16,2,0)),AZ826,"")),"",IF(AND($I826=Re_lo!$E$5,CB$5=VLOOKUP(Re_lo!$H$5,Re_lo!$N$5:$O$16,2,0)),AZ826,""))</f>
        <v/>
      </c>
      <c r="CC826" s="125" t="str">
        <f>IF(ISERR(IF(AND($I826=Re_lo!$E$5,CC$5=VLOOKUP(Re_lo!$H$5,Re_lo!$N$5:$O$16,2,0)),BA826,"")),"",IF(AND($I826=Re_lo!$E$5,CC$5=VLOOKUP(Re_lo!$H$5,Re_lo!$N$5:$O$16,2,0)),BA826,""))</f>
        <v/>
      </c>
      <c r="CD826" s="125" t="str">
        <f>IF(ISERR(IF(AND($I826=Re_lo!$E$5,CD$5=VLOOKUP(Re_lo!$H$5,Re_lo!$N$5:$O$16,2,0)),BB826,"")),"",IF(AND($I826=Re_lo!$E$5,CD$5=VLOOKUP(Re_lo!$H$5,Re_lo!$N$5:$O$16,2,0)),BB826,""))</f>
        <v/>
      </c>
      <c r="CF826" s="125" t="str">
        <f>IF($C826="","",COUNTIFS(Con_ve!$C$6:$C$1005,$C826,Con_ve!$Q$6:$Q$1005,Cad_cl!CF$5))</f>
        <v/>
      </c>
      <c r="CG826" s="125" t="str">
        <f>IF($C826="","",COUNTIFS(Con_ve!$C$6:$C$1005,$C826,Con_ve!$Q$6:$Q$1005,Cad_cl!CG$5))</f>
        <v/>
      </c>
      <c r="CH826" s="125" t="str">
        <f>IF($C826="","",COUNTIFS(Con_ve!$C$6:$C$1005,$C826,Con_ve!$Q$6:$Q$1005,Cad_cl!CH$5))</f>
        <v/>
      </c>
      <c r="CI826" s="125" t="str">
        <f>IF($C826="","",COUNTIFS(Con_ve!$C$6:$C$1005,$C826,Con_ve!$Q$6:$Q$1005,Cad_cl!CI$5))</f>
        <v/>
      </c>
      <c r="CJ826" s="125" t="str">
        <f>IF($C826="","",COUNTIFS(Con_ve!$C$6:$C$1005,$C826,Con_ve!$Q$6:$Q$1005,Cad_cl!CJ$5))</f>
        <v/>
      </c>
      <c r="CK826" s="125" t="str">
        <f>IF($C826="","",COUNTIFS(Con_ve!$C$6:$C$1005,$C826,Con_ve!$Q$6:$Q$1005,Cad_cl!CK$5))</f>
        <v/>
      </c>
      <c r="CL826" s="125" t="str">
        <f>IF($C826="","",COUNTIFS(Con_ve!$C$6:$C$1005,$C826,Con_ve!$Q$6:$Q$1005,Cad_cl!CL$5))</f>
        <v/>
      </c>
      <c r="CM826" s="125" t="str">
        <f>IF($C826="","",COUNTIFS(Con_ve!$C$6:$C$1005,$C826,Con_ve!$Q$6:$Q$1005,Cad_cl!CM$5))</f>
        <v/>
      </c>
      <c r="CN826" s="125" t="str">
        <f>IF($C826="","",COUNTIFS(Con_ve!$C$6:$C$1005,$C826,Con_ve!$Q$6:$Q$1005,Cad_cl!CN$5))</f>
        <v/>
      </c>
      <c r="CO826" s="125" t="str">
        <f>IF($C826="","",COUNTIFS(Con_ve!$C$6:$C$1005,$C826,Con_ve!$Q$6:$Q$1005,Cad_cl!CO$5))</f>
        <v/>
      </c>
      <c r="CP826" s="125" t="str">
        <f>IF($C826="","",COUNTIFS(Con_ve!$C$6:$C$1005,$C826,Con_ve!$Q$6:$Q$1005,Cad_cl!CP$5))</f>
        <v/>
      </c>
      <c r="CQ826" s="125" t="str">
        <f>IF($C826="","",COUNTIFS(Con_ve!$C$6:$C$1005,$C826,Con_ve!$Q$6:$Q$1005,Cad_cl!CQ$5))</f>
        <v/>
      </c>
      <c r="CR826" s="125">
        <f t="shared" si="38"/>
        <v>0</v>
      </c>
    </row>
    <row r="827" spans="3:96" ht="30" customHeight="1">
      <c r="C827" s="153"/>
      <c r="D827" s="153"/>
      <c r="E827" s="154"/>
      <c r="F827" s="153"/>
      <c r="G827" s="155"/>
      <c r="H827" s="153"/>
      <c r="I827" s="153"/>
      <c r="J827" s="132" t="s">
        <v>309</v>
      </c>
      <c r="K827" s="133" t="s">
        <v>309</v>
      </c>
      <c r="L827" s="153"/>
      <c r="M827" s="153"/>
      <c r="N827" s="153"/>
      <c r="O827" s="153"/>
      <c r="P827" s="153"/>
      <c r="Q827" s="153"/>
      <c r="AP827" s="134" t="str">
        <f>IF(ISERR(IF($C827="","",SUMIFS(Con_ve!$F$6:$F$1005,Con_ve!$C$6:$C$1005,$C827,Con_ve!$I$6:$I$1005,"Fechada",Con_ve!$Q$6:$Q$1005,Cad_cl!AP$5))),"",IF($C827="","",SUMIFS(Con_ve!$F$6:$F$1005,Con_ve!$C$6:$C$1005,$C827,Con_ve!$I$6:$I$1005,"Fechada",Con_ve!$Q$6:$Q$1005,Cad_cl!AP$5)))</f>
        <v/>
      </c>
      <c r="AQ827" s="134" t="str">
        <f>IF(ISERR(IF($C827="","",SUMIFS(Con_ve!$F$6:$F$1005,Con_ve!$C$6:$C$1005,$C827,Con_ve!$I$6:$I$1005,"Fechada",Con_ve!$Q$6:$Q$1005,Cad_cl!AQ$5))),"",IF($C827="","",SUMIFS(Con_ve!$F$6:$F$1005,Con_ve!$C$6:$C$1005,$C827,Con_ve!$I$6:$I$1005,"Fechada",Con_ve!$Q$6:$Q$1005,Cad_cl!AQ$5)))</f>
        <v/>
      </c>
      <c r="AR827" s="134" t="str">
        <f>IF(ISERR(IF($C827="","",SUMIFS(Con_ve!$F$6:$F$1005,Con_ve!$C$6:$C$1005,$C827,Con_ve!$I$6:$I$1005,"Fechada",Con_ve!$Q$6:$Q$1005,Cad_cl!AR$5))),"",IF($C827="","",SUMIFS(Con_ve!$F$6:$F$1005,Con_ve!$C$6:$C$1005,$C827,Con_ve!$I$6:$I$1005,"Fechada",Con_ve!$Q$6:$Q$1005,Cad_cl!AR$5)))</f>
        <v/>
      </c>
      <c r="AS827" s="134" t="str">
        <f>IF(ISERR(IF($C827="","",SUMIFS(Con_ve!$F$6:$F$1005,Con_ve!$C$6:$C$1005,$C827,Con_ve!$I$6:$I$1005,"Fechada",Con_ve!$Q$6:$Q$1005,Cad_cl!AS$5))),"",IF($C827="","",SUMIFS(Con_ve!$F$6:$F$1005,Con_ve!$C$6:$C$1005,$C827,Con_ve!$I$6:$I$1005,"Fechada",Con_ve!$Q$6:$Q$1005,Cad_cl!AS$5)))</f>
        <v/>
      </c>
      <c r="AT827" s="134" t="str">
        <f>IF(ISERR(IF($C827="","",SUMIFS(Con_ve!$F$6:$F$1005,Con_ve!$C$6:$C$1005,$C827,Con_ve!$I$6:$I$1005,"Fechada",Con_ve!$Q$6:$Q$1005,Cad_cl!AT$5))),"",IF($C827="","",SUMIFS(Con_ve!$F$6:$F$1005,Con_ve!$C$6:$C$1005,$C827,Con_ve!$I$6:$I$1005,"Fechada",Con_ve!$Q$6:$Q$1005,Cad_cl!AT$5)))</f>
        <v/>
      </c>
      <c r="AU827" s="134" t="str">
        <f>IF(ISERR(IF($C827="","",SUMIFS(Con_ve!$F$6:$F$1005,Con_ve!$C$6:$C$1005,$C827,Con_ve!$I$6:$I$1005,"Fechada",Con_ve!$Q$6:$Q$1005,Cad_cl!AU$5))),"",IF($C827="","",SUMIFS(Con_ve!$F$6:$F$1005,Con_ve!$C$6:$C$1005,$C827,Con_ve!$I$6:$I$1005,"Fechada",Con_ve!$Q$6:$Q$1005,Cad_cl!AU$5)))</f>
        <v/>
      </c>
      <c r="AV827" s="134" t="str">
        <f>IF(ISERR(IF($C827="","",SUMIFS(Con_ve!$F$6:$F$1005,Con_ve!$C$6:$C$1005,$C827,Con_ve!$I$6:$I$1005,"Fechada",Con_ve!$Q$6:$Q$1005,Cad_cl!AV$5))),"",IF($C827="","",SUMIFS(Con_ve!$F$6:$F$1005,Con_ve!$C$6:$C$1005,$C827,Con_ve!$I$6:$I$1005,"Fechada",Con_ve!$Q$6:$Q$1005,Cad_cl!AV$5)))</f>
        <v/>
      </c>
      <c r="AW827" s="134" t="str">
        <f>IF(ISERR(IF($C827="","",SUMIFS(Con_ve!$F$6:$F$1005,Con_ve!$C$6:$C$1005,$C827,Con_ve!$I$6:$I$1005,"Fechada",Con_ve!$Q$6:$Q$1005,Cad_cl!AW$5))),"",IF($C827="","",SUMIFS(Con_ve!$F$6:$F$1005,Con_ve!$C$6:$C$1005,$C827,Con_ve!$I$6:$I$1005,"Fechada",Con_ve!$Q$6:$Q$1005,Cad_cl!AW$5)))</f>
        <v/>
      </c>
      <c r="AX827" s="134" t="str">
        <f>IF(ISERR(IF($C827="","",SUMIFS(Con_ve!$F$6:$F$1005,Con_ve!$C$6:$C$1005,$C827,Con_ve!$I$6:$I$1005,"Fechada",Con_ve!$Q$6:$Q$1005,Cad_cl!AX$5))),"",IF($C827="","",SUMIFS(Con_ve!$F$6:$F$1005,Con_ve!$C$6:$C$1005,$C827,Con_ve!$I$6:$I$1005,"Fechada",Con_ve!$Q$6:$Q$1005,Cad_cl!AX$5)))</f>
        <v/>
      </c>
      <c r="AY827" s="134" t="str">
        <f>IF(ISERR(IF($C827="","",SUMIFS(Con_ve!$F$6:$F$1005,Con_ve!$C$6:$C$1005,$C827,Con_ve!$I$6:$I$1005,"Fechada",Con_ve!$Q$6:$Q$1005,Cad_cl!AY$5))),"",IF($C827="","",SUMIFS(Con_ve!$F$6:$F$1005,Con_ve!$C$6:$C$1005,$C827,Con_ve!$I$6:$I$1005,"Fechada",Con_ve!$Q$6:$Q$1005,Cad_cl!AY$5)))</f>
        <v/>
      </c>
      <c r="AZ827" s="134" t="str">
        <f>IF(ISERR(IF($C827="","",SUMIFS(Con_ve!$F$6:$F$1005,Con_ve!$C$6:$C$1005,$C827,Con_ve!$I$6:$I$1005,"Fechada",Con_ve!$Q$6:$Q$1005,Cad_cl!AZ$5))),"",IF($C827="","",SUMIFS(Con_ve!$F$6:$F$1005,Con_ve!$C$6:$C$1005,$C827,Con_ve!$I$6:$I$1005,"Fechada",Con_ve!$Q$6:$Q$1005,Cad_cl!AZ$5)))</f>
        <v/>
      </c>
      <c r="BA827" s="134" t="str">
        <f>IF(ISERR(IF($C827="","",SUMIFS(Con_ve!$F$6:$F$1005,Con_ve!$C$6:$C$1005,$C827,Con_ve!$I$6:$I$1005,"Fechada",Con_ve!$Q$6:$Q$1005,Cad_cl!BA$5))),"",IF($C827="","",SUMIFS(Con_ve!$F$6:$F$1005,Con_ve!$C$6:$C$1005,$C827,Con_ve!$I$6:$I$1005,"Fechada",Con_ve!$Q$6:$Q$1005,Cad_cl!BA$5)))</f>
        <v/>
      </c>
      <c r="BB827" s="134">
        <f t="shared" si="36"/>
        <v>0</v>
      </c>
      <c r="BD827" s="134" t="str">
        <f>IF(ISERR(IF($C827="","",SUMIFS(Con_ve!$F$6:$F$1005,Con_ve!$C$6:$C$1005,$C827,Con_ve!$I$6:$I$1005,"Em negociação",Con_ve!$Q$6:$Q$1005,Cad_cl!BD$5))),"",IF($C827="","",SUMIFS(Con_ve!$F$6:$F$1005,Con_ve!$C$6:$C$1005,$C827,Con_ve!$I$6:$I$1005,"Em negociação",Con_ve!$Q$6:$Q$1005,Cad_cl!BD$5)))</f>
        <v/>
      </c>
      <c r="BE827" s="134" t="str">
        <f>IF(ISERR(IF($C827="","",SUMIFS(Con_ve!$F$6:$F$1005,Con_ve!$C$6:$C$1005,$C827,Con_ve!$I$6:$I$1005,"Em negociação",Con_ve!$Q$6:$Q$1005,Cad_cl!BE$5))),"",IF($C827="","",SUMIFS(Con_ve!$F$6:$F$1005,Con_ve!$C$6:$C$1005,$C827,Con_ve!$I$6:$I$1005,"Em negociação",Con_ve!$Q$6:$Q$1005,Cad_cl!BE$5)))</f>
        <v/>
      </c>
      <c r="BF827" s="134" t="str">
        <f>IF(ISERR(IF($C827="","",SUMIFS(Con_ve!$F$6:$F$1005,Con_ve!$C$6:$C$1005,$C827,Con_ve!$I$6:$I$1005,"Em negociação",Con_ve!$Q$6:$Q$1005,Cad_cl!BF$5))),"",IF($C827="","",SUMIFS(Con_ve!$F$6:$F$1005,Con_ve!$C$6:$C$1005,$C827,Con_ve!$I$6:$I$1005,"Em negociação",Con_ve!$Q$6:$Q$1005,Cad_cl!BF$5)))</f>
        <v/>
      </c>
      <c r="BG827" s="134" t="str">
        <f>IF(ISERR(IF($C827="","",SUMIFS(Con_ve!$F$6:$F$1005,Con_ve!$C$6:$C$1005,$C827,Con_ve!$I$6:$I$1005,"Em negociação",Con_ve!$Q$6:$Q$1005,Cad_cl!BG$5))),"",IF($C827="","",SUMIFS(Con_ve!$F$6:$F$1005,Con_ve!$C$6:$C$1005,$C827,Con_ve!$I$6:$I$1005,"Em negociação",Con_ve!$Q$6:$Q$1005,Cad_cl!BG$5)))</f>
        <v/>
      </c>
      <c r="BH827" s="134" t="str">
        <f>IF(ISERR(IF($C827="","",SUMIFS(Con_ve!$F$6:$F$1005,Con_ve!$C$6:$C$1005,$C827,Con_ve!$I$6:$I$1005,"Em negociação",Con_ve!$Q$6:$Q$1005,Cad_cl!BH$5))),"",IF($C827="","",SUMIFS(Con_ve!$F$6:$F$1005,Con_ve!$C$6:$C$1005,$C827,Con_ve!$I$6:$I$1005,"Em negociação",Con_ve!$Q$6:$Q$1005,Cad_cl!BH$5)))</f>
        <v/>
      </c>
      <c r="BI827" s="134" t="str">
        <f>IF(ISERR(IF($C827="","",SUMIFS(Con_ve!$F$6:$F$1005,Con_ve!$C$6:$C$1005,$C827,Con_ve!$I$6:$I$1005,"Em negociação",Con_ve!$Q$6:$Q$1005,Cad_cl!BI$5))),"",IF($C827="","",SUMIFS(Con_ve!$F$6:$F$1005,Con_ve!$C$6:$C$1005,$C827,Con_ve!$I$6:$I$1005,"Em negociação",Con_ve!$Q$6:$Q$1005,Cad_cl!BI$5)))</f>
        <v/>
      </c>
      <c r="BJ827" s="134" t="str">
        <f>IF(ISERR(IF($C827="","",SUMIFS(Con_ve!$F$6:$F$1005,Con_ve!$C$6:$C$1005,$C827,Con_ve!$I$6:$I$1005,"Em negociação",Con_ve!$Q$6:$Q$1005,Cad_cl!BJ$5))),"",IF($C827="","",SUMIFS(Con_ve!$F$6:$F$1005,Con_ve!$C$6:$C$1005,$C827,Con_ve!$I$6:$I$1005,"Em negociação",Con_ve!$Q$6:$Q$1005,Cad_cl!BJ$5)))</f>
        <v/>
      </c>
      <c r="BK827" s="134" t="str">
        <f>IF(ISERR(IF($C827="","",SUMIFS(Con_ve!$F$6:$F$1005,Con_ve!$C$6:$C$1005,$C827,Con_ve!$I$6:$I$1005,"Em negociação",Con_ve!$Q$6:$Q$1005,Cad_cl!BK$5))),"",IF($C827="","",SUMIFS(Con_ve!$F$6:$F$1005,Con_ve!$C$6:$C$1005,$C827,Con_ve!$I$6:$I$1005,"Em negociação",Con_ve!$Q$6:$Q$1005,Cad_cl!BK$5)))</f>
        <v/>
      </c>
      <c r="BL827" s="134" t="str">
        <f>IF(ISERR(IF($C827="","",SUMIFS(Con_ve!$F$6:$F$1005,Con_ve!$C$6:$C$1005,$C827,Con_ve!$I$6:$I$1005,"Em negociação",Con_ve!$Q$6:$Q$1005,Cad_cl!BL$5))),"",IF($C827="","",SUMIFS(Con_ve!$F$6:$F$1005,Con_ve!$C$6:$C$1005,$C827,Con_ve!$I$6:$I$1005,"Em negociação",Con_ve!$Q$6:$Q$1005,Cad_cl!BL$5)))</f>
        <v/>
      </c>
      <c r="BM827" s="134" t="str">
        <f>IF(ISERR(IF($C827="","",SUMIFS(Con_ve!$F$6:$F$1005,Con_ve!$C$6:$C$1005,$C827,Con_ve!$I$6:$I$1005,"Em negociação",Con_ve!$Q$6:$Q$1005,Cad_cl!BM$5))),"",IF($C827="","",SUMIFS(Con_ve!$F$6:$F$1005,Con_ve!$C$6:$C$1005,$C827,Con_ve!$I$6:$I$1005,"Em negociação",Con_ve!$Q$6:$Q$1005,Cad_cl!BM$5)))</f>
        <v/>
      </c>
      <c r="BN827" s="134" t="str">
        <f>IF(ISERR(IF($C827="","",SUMIFS(Con_ve!$F$6:$F$1005,Con_ve!$C$6:$C$1005,$C827,Con_ve!$I$6:$I$1005,"Em negociação",Con_ve!$Q$6:$Q$1005,Cad_cl!BN$5))),"",IF($C827="","",SUMIFS(Con_ve!$F$6:$F$1005,Con_ve!$C$6:$C$1005,$C827,Con_ve!$I$6:$I$1005,"Em negociação",Con_ve!$Q$6:$Q$1005,Cad_cl!BN$5)))</f>
        <v/>
      </c>
      <c r="BO827" s="134" t="str">
        <f>IF(ISERR(IF($C827="","",SUMIFS(Con_ve!$F$6:$F$1005,Con_ve!$C$6:$C$1005,$C827,Con_ve!$I$6:$I$1005,"Em negociação",Con_ve!$Q$6:$Q$1005,Cad_cl!BO$5))),"",IF($C827="","",SUMIFS(Con_ve!$F$6:$F$1005,Con_ve!$C$6:$C$1005,$C827,Con_ve!$I$6:$I$1005,"Em negociação",Con_ve!$Q$6:$Q$1005,Cad_cl!BO$5)))</f>
        <v/>
      </c>
      <c r="BP827" s="134">
        <f t="shared" si="37"/>
        <v>0</v>
      </c>
      <c r="BR827" s="125" t="str">
        <f>IF(ISERR(IF(AND($I827=Re_lo!$E$5,BR$5=VLOOKUP(Re_lo!$H$5,Re_lo!$N$5:$O$16,2,0)),AP827,"")),"",IF(AND($I827=Re_lo!$E$5,BR$5=VLOOKUP(Re_lo!$H$5,Re_lo!$N$5:$O$16,2,0)),AP827,""))</f>
        <v/>
      </c>
      <c r="BS827" s="125" t="str">
        <f>IF(ISERR(IF(AND($I827=Re_lo!$E$5,BS$5=VLOOKUP(Re_lo!$H$5,Re_lo!$N$5:$O$16,2,0)),AQ827,"")),"",IF(AND($I827=Re_lo!$E$5,BS$5=VLOOKUP(Re_lo!$H$5,Re_lo!$N$5:$O$16,2,0)),AQ827,""))</f>
        <v/>
      </c>
      <c r="BT827" s="125" t="str">
        <f>IF(ISERR(IF(AND($I827=Re_lo!$E$5,BT$5=VLOOKUP(Re_lo!$H$5,Re_lo!$N$5:$O$16,2,0)),AR827,"")),"",IF(AND($I827=Re_lo!$E$5,BT$5=VLOOKUP(Re_lo!$H$5,Re_lo!$N$5:$O$16,2,0)),AR827,""))</f>
        <v/>
      </c>
      <c r="BU827" s="125" t="str">
        <f>IF(ISERR(IF(AND($I827=Re_lo!$E$5,BU$5=VLOOKUP(Re_lo!$H$5,Re_lo!$N$5:$O$16,2,0)),AS827,"")),"",IF(AND($I827=Re_lo!$E$5,BU$5=VLOOKUP(Re_lo!$H$5,Re_lo!$N$5:$O$16,2,0)),AS827,""))</f>
        <v/>
      </c>
      <c r="BV827" s="125" t="str">
        <f>IF(ISERR(IF(AND($I827=Re_lo!$E$5,BV$5=VLOOKUP(Re_lo!$H$5,Re_lo!$N$5:$O$16,2,0)),AT827,"")),"",IF(AND($I827=Re_lo!$E$5,BV$5=VLOOKUP(Re_lo!$H$5,Re_lo!$N$5:$O$16,2,0)),AT827,""))</f>
        <v/>
      </c>
      <c r="BW827" s="125" t="str">
        <f>IF(ISERR(IF(AND($I827=Re_lo!$E$5,BW$5=VLOOKUP(Re_lo!$H$5,Re_lo!$N$5:$O$16,2,0)),AU827,"")),"",IF(AND($I827=Re_lo!$E$5,BW$5=VLOOKUP(Re_lo!$H$5,Re_lo!$N$5:$O$16,2,0)),AU827,""))</f>
        <v/>
      </c>
      <c r="BX827" s="125" t="str">
        <f>IF(ISERR(IF(AND($I827=Re_lo!$E$5,BX$5=VLOOKUP(Re_lo!$H$5,Re_lo!$N$5:$O$16,2,0)),AV827,"")),"",IF(AND($I827=Re_lo!$E$5,BX$5=VLOOKUP(Re_lo!$H$5,Re_lo!$N$5:$O$16,2,0)),AV827,""))</f>
        <v/>
      </c>
      <c r="BY827" s="125" t="str">
        <f>IF(ISERR(IF(AND($I827=Re_lo!$E$5,BY$5=VLOOKUP(Re_lo!$H$5,Re_lo!$N$5:$O$16,2,0)),AW827,"")),"",IF(AND($I827=Re_lo!$E$5,BY$5=VLOOKUP(Re_lo!$H$5,Re_lo!$N$5:$O$16,2,0)),AW827,""))</f>
        <v/>
      </c>
      <c r="BZ827" s="125" t="str">
        <f>IF(ISERR(IF(AND($I827=Re_lo!$E$5,BZ$5=VLOOKUP(Re_lo!$H$5,Re_lo!$N$5:$O$16,2,0)),AX827,"")),"",IF(AND($I827=Re_lo!$E$5,BZ$5=VLOOKUP(Re_lo!$H$5,Re_lo!$N$5:$O$16,2,0)),AX827,""))</f>
        <v/>
      </c>
      <c r="CA827" s="125" t="str">
        <f>IF(ISERR(IF(AND($I827=Re_lo!$E$5,CA$5=VLOOKUP(Re_lo!$H$5,Re_lo!$N$5:$O$16,2,0)),AY827,"")),"",IF(AND($I827=Re_lo!$E$5,CA$5=VLOOKUP(Re_lo!$H$5,Re_lo!$N$5:$O$16,2,0)),AY827,""))</f>
        <v/>
      </c>
      <c r="CB827" s="125" t="str">
        <f>IF(ISERR(IF(AND($I827=Re_lo!$E$5,CB$5=VLOOKUP(Re_lo!$H$5,Re_lo!$N$5:$O$16,2,0)),AZ827,"")),"",IF(AND($I827=Re_lo!$E$5,CB$5=VLOOKUP(Re_lo!$H$5,Re_lo!$N$5:$O$16,2,0)),AZ827,""))</f>
        <v/>
      </c>
      <c r="CC827" s="125" t="str">
        <f>IF(ISERR(IF(AND($I827=Re_lo!$E$5,CC$5=VLOOKUP(Re_lo!$H$5,Re_lo!$N$5:$O$16,2,0)),BA827,"")),"",IF(AND($I827=Re_lo!$E$5,CC$5=VLOOKUP(Re_lo!$H$5,Re_lo!$N$5:$O$16,2,0)),BA827,""))</f>
        <v/>
      </c>
      <c r="CD827" s="125" t="str">
        <f>IF(ISERR(IF(AND($I827=Re_lo!$E$5,CD$5=VLOOKUP(Re_lo!$H$5,Re_lo!$N$5:$O$16,2,0)),BB827,"")),"",IF(AND($I827=Re_lo!$E$5,CD$5=VLOOKUP(Re_lo!$H$5,Re_lo!$N$5:$O$16,2,0)),BB827,""))</f>
        <v/>
      </c>
      <c r="CF827" s="125" t="str">
        <f>IF($C827="","",COUNTIFS(Con_ve!$C$6:$C$1005,$C827,Con_ve!$Q$6:$Q$1005,Cad_cl!CF$5))</f>
        <v/>
      </c>
      <c r="CG827" s="125" t="str">
        <f>IF($C827="","",COUNTIFS(Con_ve!$C$6:$C$1005,$C827,Con_ve!$Q$6:$Q$1005,Cad_cl!CG$5))</f>
        <v/>
      </c>
      <c r="CH827" s="125" t="str">
        <f>IF($C827="","",COUNTIFS(Con_ve!$C$6:$C$1005,$C827,Con_ve!$Q$6:$Q$1005,Cad_cl!CH$5))</f>
        <v/>
      </c>
      <c r="CI827" s="125" t="str">
        <f>IF($C827="","",COUNTIFS(Con_ve!$C$6:$C$1005,$C827,Con_ve!$Q$6:$Q$1005,Cad_cl!CI$5))</f>
        <v/>
      </c>
      <c r="CJ827" s="125" t="str">
        <f>IF($C827="","",COUNTIFS(Con_ve!$C$6:$C$1005,$C827,Con_ve!$Q$6:$Q$1005,Cad_cl!CJ$5))</f>
        <v/>
      </c>
      <c r="CK827" s="125" t="str">
        <f>IF($C827="","",COUNTIFS(Con_ve!$C$6:$C$1005,$C827,Con_ve!$Q$6:$Q$1005,Cad_cl!CK$5))</f>
        <v/>
      </c>
      <c r="CL827" s="125" t="str">
        <f>IF($C827="","",COUNTIFS(Con_ve!$C$6:$C$1005,$C827,Con_ve!$Q$6:$Q$1005,Cad_cl!CL$5))</f>
        <v/>
      </c>
      <c r="CM827" s="125" t="str">
        <f>IF($C827="","",COUNTIFS(Con_ve!$C$6:$C$1005,$C827,Con_ve!$Q$6:$Q$1005,Cad_cl!CM$5))</f>
        <v/>
      </c>
      <c r="CN827" s="125" t="str">
        <f>IF($C827="","",COUNTIFS(Con_ve!$C$6:$C$1005,$C827,Con_ve!$Q$6:$Q$1005,Cad_cl!CN$5))</f>
        <v/>
      </c>
      <c r="CO827" s="125" t="str">
        <f>IF($C827="","",COUNTIFS(Con_ve!$C$6:$C$1005,$C827,Con_ve!$Q$6:$Q$1005,Cad_cl!CO$5))</f>
        <v/>
      </c>
      <c r="CP827" s="125" t="str">
        <f>IF($C827="","",COUNTIFS(Con_ve!$C$6:$C$1005,$C827,Con_ve!$Q$6:$Q$1005,Cad_cl!CP$5))</f>
        <v/>
      </c>
      <c r="CQ827" s="125" t="str">
        <f>IF($C827="","",COUNTIFS(Con_ve!$C$6:$C$1005,$C827,Con_ve!$Q$6:$Q$1005,Cad_cl!CQ$5))</f>
        <v/>
      </c>
      <c r="CR827" s="125">
        <f t="shared" si="38"/>
        <v>0</v>
      </c>
    </row>
    <row r="828" spans="3:96" ht="30" customHeight="1">
      <c r="C828" s="153"/>
      <c r="D828" s="153"/>
      <c r="E828" s="154"/>
      <c r="F828" s="153"/>
      <c r="G828" s="155"/>
      <c r="H828" s="153"/>
      <c r="I828" s="153"/>
      <c r="J828" s="132" t="s">
        <v>309</v>
      </c>
      <c r="K828" s="133" t="s">
        <v>309</v>
      </c>
      <c r="L828" s="153"/>
      <c r="M828" s="153"/>
      <c r="N828" s="153"/>
      <c r="O828" s="153"/>
      <c r="P828" s="153"/>
      <c r="Q828" s="153"/>
      <c r="AP828" s="134" t="str">
        <f>IF(ISERR(IF($C828="","",SUMIFS(Con_ve!$F$6:$F$1005,Con_ve!$C$6:$C$1005,$C828,Con_ve!$I$6:$I$1005,"Fechada",Con_ve!$Q$6:$Q$1005,Cad_cl!AP$5))),"",IF($C828="","",SUMIFS(Con_ve!$F$6:$F$1005,Con_ve!$C$6:$C$1005,$C828,Con_ve!$I$6:$I$1005,"Fechada",Con_ve!$Q$6:$Q$1005,Cad_cl!AP$5)))</f>
        <v/>
      </c>
      <c r="AQ828" s="134" t="str">
        <f>IF(ISERR(IF($C828="","",SUMIFS(Con_ve!$F$6:$F$1005,Con_ve!$C$6:$C$1005,$C828,Con_ve!$I$6:$I$1005,"Fechada",Con_ve!$Q$6:$Q$1005,Cad_cl!AQ$5))),"",IF($C828="","",SUMIFS(Con_ve!$F$6:$F$1005,Con_ve!$C$6:$C$1005,$C828,Con_ve!$I$6:$I$1005,"Fechada",Con_ve!$Q$6:$Q$1005,Cad_cl!AQ$5)))</f>
        <v/>
      </c>
      <c r="AR828" s="134" t="str">
        <f>IF(ISERR(IF($C828="","",SUMIFS(Con_ve!$F$6:$F$1005,Con_ve!$C$6:$C$1005,$C828,Con_ve!$I$6:$I$1005,"Fechada",Con_ve!$Q$6:$Q$1005,Cad_cl!AR$5))),"",IF($C828="","",SUMIFS(Con_ve!$F$6:$F$1005,Con_ve!$C$6:$C$1005,$C828,Con_ve!$I$6:$I$1005,"Fechada",Con_ve!$Q$6:$Q$1005,Cad_cl!AR$5)))</f>
        <v/>
      </c>
      <c r="AS828" s="134" t="str">
        <f>IF(ISERR(IF($C828="","",SUMIFS(Con_ve!$F$6:$F$1005,Con_ve!$C$6:$C$1005,$C828,Con_ve!$I$6:$I$1005,"Fechada",Con_ve!$Q$6:$Q$1005,Cad_cl!AS$5))),"",IF($C828="","",SUMIFS(Con_ve!$F$6:$F$1005,Con_ve!$C$6:$C$1005,$C828,Con_ve!$I$6:$I$1005,"Fechada",Con_ve!$Q$6:$Q$1005,Cad_cl!AS$5)))</f>
        <v/>
      </c>
      <c r="AT828" s="134" t="str">
        <f>IF(ISERR(IF($C828="","",SUMIFS(Con_ve!$F$6:$F$1005,Con_ve!$C$6:$C$1005,$C828,Con_ve!$I$6:$I$1005,"Fechada",Con_ve!$Q$6:$Q$1005,Cad_cl!AT$5))),"",IF($C828="","",SUMIFS(Con_ve!$F$6:$F$1005,Con_ve!$C$6:$C$1005,$C828,Con_ve!$I$6:$I$1005,"Fechada",Con_ve!$Q$6:$Q$1005,Cad_cl!AT$5)))</f>
        <v/>
      </c>
      <c r="AU828" s="134" t="str">
        <f>IF(ISERR(IF($C828="","",SUMIFS(Con_ve!$F$6:$F$1005,Con_ve!$C$6:$C$1005,$C828,Con_ve!$I$6:$I$1005,"Fechada",Con_ve!$Q$6:$Q$1005,Cad_cl!AU$5))),"",IF($C828="","",SUMIFS(Con_ve!$F$6:$F$1005,Con_ve!$C$6:$C$1005,$C828,Con_ve!$I$6:$I$1005,"Fechada",Con_ve!$Q$6:$Q$1005,Cad_cl!AU$5)))</f>
        <v/>
      </c>
      <c r="AV828" s="134" t="str">
        <f>IF(ISERR(IF($C828="","",SUMIFS(Con_ve!$F$6:$F$1005,Con_ve!$C$6:$C$1005,$C828,Con_ve!$I$6:$I$1005,"Fechada",Con_ve!$Q$6:$Q$1005,Cad_cl!AV$5))),"",IF($C828="","",SUMIFS(Con_ve!$F$6:$F$1005,Con_ve!$C$6:$C$1005,$C828,Con_ve!$I$6:$I$1005,"Fechada",Con_ve!$Q$6:$Q$1005,Cad_cl!AV$5)))</f>
        <v/>
      </c>
      <c r="AW828" s="134" t="str">
        <f>IF(ISERR(IF($C828="","",SUMIFS(Con_ve!$F$6:$F$1005,Con_ve!$C$6:$C$1005,$C828,Con_ve!$I$6:$I$1005,"Fechada",Con_ve!$Q$6:$Q$1005,Cad_cl!AW$5))),"",IF($C828="","",SUMIFS(Con_ve!$F$6:$F$1005,Con_ve!$C$6:$C$1005,$C828,Con_ve!$I$6:$I$1005,"Fechada",Con_ve!$Q$6:$Q$1005,Cad_cl!AW$5)))</f>
        <v/>
      </c>
      <c r="AX828" s="134" t="str">
        <f>IF(ISERR(IF($C828="","",SUMIFS(Con_ve!$F$6:$F$1005,Con_ve!$C$6:$C$1005,$C828,Con_ve!$I$6:$I$1005,"Fechada",Con_ve!$Q$6:$Q$1005,Cad_cl!AX$5))),"",IF($C828="","",SUMIFS(Con_ve!$F$6:$F$1005,Con_ve!$C$6:$C$1005,$C828,Con_ve!$I$6:$I$1005,"Fechada",Con_ve!$Q$6:$Q$1005,Cad_cl!AX$5)))</f>
        <v/>
      </c>
      <c r="AY828" s="134" t="str">
        <f>IF(ISERR(IF($C828="","",SUMIFS(Con_ve!$F$6:$F$1005,Con_ve!$C$6:$C$1005,$C828,Con_ve!$I$6:$I$1005,"Fechada",Con_ve!$Q$6:$Q$1005,Cad_cl!AY$5))),"",IF($C828="","",SUMIFS(Con_ve!$F$6:$F$1005,Con_ve!$C$6:$C$1005,$C828,Con_ve!$I$6:$I$1005,"Fechada",Con_ve!$Q$6:$Q$1005,Cad_cl!AY$5)))</f>
        <v/>
      </c>
      <c r="AZ828" s="134" t="str">
        <f>IF(ISERR(IF($C828="","",SUMIFS(Con_ve!$F$6:$F$1005,Con_ve!$C$6:$C$1005,$C828,Con_ve!$I$6:$I$1005,"Fechada",Con_ve!$Q$6:$Q$1005,Cad_cl!AZ$5))),"",IF($C828="","",SUMIFS(Con_ve!$F$6:$F$1005,Con_ve!$C$6:$C$1005,$C828,Con_ve!$I$6:$I$1005,"Fechada",Con_ve!$Q$6:$Q$1005,Cad_cl!AZ$5)))</f>
        <v/>
      </c>
      <c r="BA828" s="134" t="str">
        <f>IF(ISERR(IF($C828="","",SUMIFS(Con_ve!$F$6:$F$1005,Con_ve!$C$6:$C$1005,$C828,Con_ve!$I$6:$I$1005,"Fechada",Con_ve!$Q$6:$Q$1005,Cad_cl!BA$5))),"",IF($C828="","",SUMIFS(Con_ve!$F$6:$F$1005,Con_ve!$C$6:$C$1005,$C828,Con_ve!$I$6:$I$1005,"Fechada",Con_ve!$Q$6:$Q$1005,Cad_cl!BA$5)))</f>
        <v/>
      </c>
      <c r="BB828" s="134">
        <f t="shared" si="36"/>
        <v>0</v>
      </c>
      <c r="BD828" s="134" t="str">
        <f>IF(ISERR(IF($C828="","",SUMIFS(Con_ve!$F$6:$F$1005,Con_ve!$C$6:$C$1005,$C828,Con_ve!$I$6:$I$1005,"Em negociação",Con_ve!$Q$6:$Q$1005,Cad_cl!BD$5))),"",IF($C828="","",SUMIFS(Con_ve!$F$6:$F$1005,Con_ve!$C$6:$C$1005,$C828,Con_ve!$I$6:$I$1005,"Em negociação",Con_ve!$Q$6:$Q$1005,Cad_cl!BD$5)))</f>
        <v/>
      </c>
      <c r="BE828" s="134" t="str">
        <f>IF(ISERR(IF($C828="","",SUMIFS(Con_ve!$F$6:$F$1005,Con_ve!$C$6:$C$1005,$C828,Con_ve!$I$6:$I$1005,"Em negociação",Con_ve!$Q$6:$Q$1005,Cad_cl!BE$5))),"",IF($C828="","",SUMIFS(Con_ve!$F$6:$F$1005,Con_ve!$C$6:$C$1005,$C828,Con_ve!$I$6:$I$1005,"Em negociação",Con_ve!$Q$6:$Q$1005,Cad_cl!BE$5)))</f>
        <v/>
      </c>
      <c r="BF828" s="134" t="str">
        <f>IF(ISERR(IF($C828="","",SUMIFS(Con_ve!$F$6:$F$1005,Con_ve!$C$6:$C$1005,$C828,Con_ve!$I$6:$I$1005,"Em negociação",Con_ve!$Q$6:$Q$1005,Cad_cl!BF$5))),"",IF($C828="","",SUMIFS(Con_ve!$F$6:$F$1005,Con_ve!$C$6:$C$1005,$C828,Con_ve!$I$6:$I$1005,"Em negociação",Con_ve!$Q$6:$Q$1005,Cad_cl!BF$5)))</f>
        <v/>
      </c>
      <c r="BG828" s="134" t="str">
        <f>IF(ISERR(IF($C828="","",SUMIFS(Con_ve!$F$6:$F$1005,Con_ve!$C$6:$C$1005,$C828,Con_ve!$I$6:$I$1005,"Em negociação",Con_ve!$Q$6:$Q$1005,Cad_cl!BG$5))),"",IF($C828="","",SUMIFS(Con_ve!$F$6:$F$1005,Con_ve!$C$6:$C$1005,$C828,Con_ve!$I$6:$I$1005,"Em negociação",Con_ve!$Q$6:$Q$1005,Cad_cl!BG$5)))</f>
        <v/>
      </c>
      <c r="BH828" s="134" t="str">
        <f>IF(ISERR(IF($C828="","",SUMIFS(Con_ve!$F$6:$F$1005,Con_ve!$C$6:$C$1005,$C828,Con_ve!$I$6:$I$1005,"Em negociação",Con_ve!$Q$6:$Q$1005,Cad_cl!BH$5))),"",IF($C828="","",SUMIFS(Con_ve!$F$6:$F$1005,Con_ve!$C$6:$C$1005,$C828,Con_ve!$I$6:$I$1005,"Em negociação",Con_ve!$Q$6:$Q$1005,Cad_cl!BH$5)))</f>
        <v/>
      </c>
      <c r="BI828" s="134" t="str">
        <f>IF(ISERR(IF($C828="","",SUMIFS(Con_ve!$F$6:$F$1005,Con_ve!$C$6:$C$1005,$C828,Con_ve!$I$6:$I$1005,"Em negociação",Con_ve!$Q$6:$Q$1005,Cad_cl!BI$5))),"",IF($C828="","",SUMIFS(Con_ve!$F$6:$F$1005,Con_ve!$C$6:$C$1005,$C828,Con_ve!$I$6:$I$1005,"Em negociação",Con_ve!$Q$6:$Q$1005,Cad_cl!BI$5)))</f>
        <v/>
      </c>
      <c r="BJ828" s="134" t="str">
        <f>IF(ISERR(IF($C828="","",SUMIFS(Con_ve!$F$6:$F$1005,Con_ve!$C$6:$C$1005,$C828,Con_ve!$I$6:$I$1005,"Em negociação",Con_ve!$Q$6:$Q$1005,Cad_cl!BJ$5))),"",IF($C828="","",SUMIFS(Con_ve!$F$6:$F$1005,Con_ve!$C$6:$C$1005,$C828,Con_ve!$I$6:$I$1005,"Em negociação",Con_ve!$Q$6:$Q$1005,Cad_cl!BJ$5)))</f>
        <v/>
      </c>
      <c r="BK828" s="134" t="str">
        <f>IF(ISERR(IF($C828="","",SUMIFS(Con_ve!$F$6:$F$1005,Con_ve!$C$6:$C$1005,$C828,Con_ve!$I$6:$I$1005,"Em negociação",Con_ve!$Q$6:$Q$1005,Cad_cl!BK$5))),"",IF($C828="","",SUMIFS(Con_ve!$F$6:$F$1005,Con_ve!$C$6:$C$1005,$C828,Con_ve!$I$6:$I$1005,"Em negociação",Con_ve!$Q$6:$Q$1005,Cad_cl!BK$5)))</f>
        <v/>
      </c>
      <c r="BL828" s="134" t="str">
        <f>IF(ISERR(IF($C828="","",SUMIFS(Con_ve!$F$6:$F$1005,Con_ve!$C$6:$C$1005,$C828,Con_ve!$I$6:$I$1005,"Em negociação",Con_ve!$Q$6:$Q$1005,Cad_cl!BL$5))),"",IF($C828="","",SUMIFS(Con_ve!$F$6:$F$1005,Con_ve!$C$6:$C$1005,$C828,Con_ve!$I$6:$I$1005,"Em negociação",Con_ve!$Q$6:$Q$1005,Cad_cl!BL$5)))</f>
        <v/>
      </c>
      <c r="BM828" s="134" t="str">
        <f>IF(ISERR(IF($C828="","",SUMIFS(Con_ve!$F$6:$F$1005,Con_ve!$C$6:$C$1005,$C828,Con_ve!$I$6:$I$1005,"Em negociação",Con_ve!$Q$6:$Q$1005,Cad_cl!BM$5))),"",IF($C828="","",SUMIFS(Con_ve!$F$6:$F$1005,Con_ve!$C$6:$C$1005,$C828,Con_ve!$I$6:$I$1005,"Em negociação",Con_ve!$Q$6:$Q$1005,Cad_cl!BM$5)))</f>
        <v/>
      </c>
      <c r="BN828" s="134" t="str">
        <f>IF(ISERR(IF($C828="","",SUMIFS(Con_ve!$F$6:$F$1005,Con_ve!$C$6:$C$1005,$C828,Con_ve!$I$6:$I$1005,"Em negociação",Con_ve!$Q$6:$Q$1005,Cad_cl!BN$5))),"",IF($C828="","",SUMIFS(Con_ve!$F$6:$F$1005,Con_ve!$C$6:$C$1005,$C828,Con_ve!$I$6:$I$1005,"Em negociação",Con_ve!$Q$6:$Q$1005,Cad_cl!BN$5)))</f>
        <v/>
      </c>
      <c r="BO828" s="134" t="str">
        <f>IF(ISERR(IF($C828="","",SUMIFS(Con_ve!$F$6:$F$1005,Con_ve!$C$6:$C$1005,$C828,Con_ve!$I$6:$I$1005,"Em negociação",Con_ve!$Q$6:$Q$1005,Cad_cl!BO$5))),"",IF($C828="","",SUMIFS(Con_ve!$F$6:$F$1005,Con_ve!$C$6:$C$1005,$C828,Con_ve!$I$6:$I$1005,"Em negociação",Con_ve!$Q$6:$Q$1005,Cad_cl!BO$5)))</f>
        <v/>
      </c>
      <c r="BP828" s="134">
        <f t="shared" si="37"/>
        <v>0</v>
      </c>
      <c r="BR828" s="125" t="str">
        <f>IF(ISERR(IF(AND($I828=Re_lo!$E$5,BR$5=VLOOKUP(Re_lo!$H$5,Re_lo!$N$5:$O$16,2,0)),AP828,"")),"",IF(AND($I828=Re_lo!$E$5,BR$5=VLOOKUP(Re_lo!$H$5,Re_lo!$N$5:$O$16,2,0)),AP828,""))</f>
        <v/>
      </c>
      <c r="BS828" s="125" t="str">
        <f>IF(ISERR(IF(AND($I828=Re_lo!$E$5,BS$5=VLOOKUP(Re_lo!$H$5,Re_lo!$N$5:$O$16,2,0)),AQ828,"")),"",IF(AND($I828=Re_lo!$E$5,BS$5=VLOOKUP(Re_lo!$H$5,Re_lo!$N$5:$O$16,2,0)),AQ828,""))</f>
        <v/>
      </c>
      <c r="BT828" s="125" t="str">
        <f>IF(ISERR(IF(AND($I828=Re_lo!$E$5,BT$5=VLOOKUP(Re_lo!$H$5,Re_lo!$N$5:$O$16,2,0)),AR828,"")),"",IF(AND($I828=Re_lo!$E$5,BT$5=VLOOKUP(Re_lo!$H$5,Re_lo!$N$5:$O$16,2,0)),AR828,""))</f>
        <v/>
      </c>
      <c r="BU828" s="125" t="str">
        <f>IF(ISERR(IF(AND($I828=Re_lo!$E$5,BU$5=VLOOKUP(Re_lo!$H$5,Re_lo!$N$5:$O$16,2,0)),AS828,"")),"",IF(AND($I828=Re_lo!$E$5,BU$5=VLOOKUP(Re_lo!$H$5,Re_lo!$N$5:$O$16,2,0)),AS828,""))</f>
        <v/>
      </c>
      <c r="BV828" s="125" t="str">
        <f>IF(ISERR(IF(AND($I828=Re_lo!$E$5,BV$5=VLOOKUP(Re_lo!$H$5,Re_lo!$N$5:$O$16,2,0)),AT828,"")),"",IF(AND($I828=Re_lo!$E$5,BV$5=VLOOKUP(Re_lo!$H$5,Re_lo!$N$5:$O$16,2,0)),AT828,""))</f>
        <v/>
      </c>
      <c r="BW828" s="125" t="str">
        <f>IF(ISERR(IF(AND($I828=Re_lo!$E$5,BW$5=VLOOKUP(Re_lo!$H$5,Re_lo!$N$5:$O$16,2,0)),AU828,"")),"",IF(AND($I828=Re_lo!$E$5,BW$5=VLOOKUP(Re_lo!$H$5,Re_lo!$N$5:$O$16,2,0)),AU828,""))</f>
        <v/>
      </c>
      <c r="BX828" s="125" t="str">
        <f>IF(ISERR(IF(AND($I828=Re_lo!$E$5,BX$5=VLOOKUP(Re_lo!$H$5,Re_lo!$N$5:$O$16,2,0)),AV828,"")),"",IF(AND($I828=Re_lo!$E$5,BX$5=VLOOKUP(Re_lo!$H$5,Re_lo!$N$5:$O$16,2,0)),AV828,""))</f>
        <v/>
      </c>
      <c r="BY828" s="125" t="str">
        <f>IF(ISERR(IF(AND($I828=Re_lo!$E$5,BY$5=VLOOKUP(Re_lo!$H$5,Re_lo!$N$5:$O$16,2,0)),AW828,"")),"",IF(AND($I828=Re_lo!$E$5,BY$5=VLOOKUP(Re_lo!$H$5,Re_lo!$N$5:$O$16,2,0)),AW828,""))</f>
        <v/>
      </c>
      <c r="BZ828" s="125" t="str">
        <f>IF(ISERR(IF(AND($I828=Re_lo!$E$5,BZ$5=VLOOKUP(Re_lo!$H$5,Re_lo!$N$5:$O$16,2,0)),AX828,"")),"",IF(AND($I828=Re_lo!$E$5,BZ$5=VLOOKUP(Re_lo!$H$5,Re_lo!$N$5:$O$16,2,0)),AX828,""))</f>
        <v/>
      </c>
      <c r="CA828" s="125" t="str">
        <f>IF(ISERR(IF(AND($I828=Re_lo!$E$5,CA$5=VLOOKUP(Re_lo!$H$5,Re_lo!$N$5:$O$16,2,0)),AY828,"")),"",IF(AND($I828=Re_lo!$E$5,CA$5=VLOOKUP(Re_lo!$H$5,Re_lo!$N$5:$O$16,2,0)),AY828,""))</f>
        <v/>
      </c>
      <c r="CB828" s="125" t="str">
        <f>IF(ISERR(IF(AND($I828=Re_lo!$E$5,CB$5=VLOOKUP(Re_lo!$H$5,Re_lo!$N$5:$O$16,2,0)),AZ828,"")),"",IF(AND($I828=Re_lo!$E$5,CB$5=VLOOKUP(Re_lo!$H$5,Re_lo!$N$5:$O$16,2,0)),AZ828,""))</f>
        <v/>
      </c>
      <c r="CC828" s="125" t="str">
        <f>IF(ISERR(IF(AND($I828=Re_lo!$E$5,CC$5=VLOOKUP(Re_lo!$H$5,Re_lo!$N$5:$O$16,2,0)),BA828,"")),"",IF(AND($I828=Re_lo!$E$5,CC$5=VLOOKUP(Re_lo!$H$5,Re_lo!$N$5:$O$16,2,0)),BA828,""))</f>
        <v/>
      </c>
      <c r="CD828" s="125" t="str">
        <f>IF(ISERR(IF(AND($I828=Re_lo!$E$5,CD$5=VLOOKUP(Re_lo!$H$5,Re_lo!$N$5:$O$16,2,0)),BB828,"")),"",IF(AND($I828=Re_lo!$E$5,CD$5=VLOOKUP(Re_lo!$H$5,Re_lo!$N$5:$O$16,2,0)),BB828,""))</f>
        <v/>
      </c>
      <c r="CF828" s="125" t="str">
        <f>IF($C828="","",COUNTIFS(Con_ve!$C$6:$C$1005,$C828,Con_ve!$Q$6:$Q$1005,Cad_cl!CF$5))</f>
        <v/>
      </c>
      <c r="CG828" s="125" t="str">
        <f>IF($C828="","",COUNTIFS(Con_ve!$C$6:$C$1005,$C828,Con_ve!$Q$6:$Q$1005,Cad_cl!CG$5))</f>
        <v/>
      </c>
      <c r="CH828" s="125" t="str">
        <f>IF($C828="","",COUNTIFS(Con_ve!$C$6:$C$1005,$C828,Con_ve!$Q$6:$Q$1005,Cad_cl!CH$5))</f>
        <v/>
      </c>
      <c r="CI828" s="125" t="str">
        <f>IF($C828="","",COUNTIFS(Con_ve!$C$6:$C$1005,$C828,Con_ve!$Q$6:$Q$1005,Cad_cl!CI$5))</f>
        <v/>
      </c>
      <c r="CJ828" s="125" t="str">
        <f>IF($C828="","",COUNTIFS(Con_ve!$C$6:$C$1005,$C828,Con_ve!$Q$6:$Q$1005,Cad_cl!CJ$5))</f>
        <v/>
      </c>
      <c r="CK828" s="125" t="str">
        <f>IF($C828="","",COUNTIFS(Con_ve!$C$6:$C$1005,$C828,Con_ve!$Q$6:$Q$1005,Cad_cl!CK$5))</f>
        <v/>
      </c>
      <c r="CL828" s="125" t="str">
        <f>IF($C828="","",COUNTIFS(Con_ve!$C$6:$C$1005,$C828,Con_ve!$Q$6:$Q$1005,Cad_cl!CL$5))</f>
        <v/>
      </c>
      <c r="CM828" s="125" t="str">
        <f>IF($C828="","",COUNTIFS(Con_ve!$C$6:$C$1005,$C828,Con_ve!$Q$6:$Q$1005,Cad_cl!CM$5))</f>
        <v/>
      </c>
      <c r="CN828" s="125" t="str">
        <f>IF($C828="","",COUNTIFS(Con_ve!$C$6:$C$1005,$C828,Con_ve!$Q$6:$Q$1005,Cad_cl!CN$5))</f>
        <v/>
      </c>
      <c r="CO828" s="125" t="str">
        <f>IF($C828="","",COUNTIFS(Con_ve!$C$6:$C$1005,$C828,Con_ve!$Q$6:$Q$1005,Cad_cl!CO$5))</f>
        <v/>
      </c>
      <c r="CP828" s="125" t="str">
        <f>IF($C828="","",COUNTIFS(Con_ve!$C$6:$C$1005,$C828,Con_ve!$Q$6:$Q$1005,Cad_cl!CP$5))</f>
        <v/>
      </c>
      <c r="CQ828" s="125" t="str">
        <f>IF($C828="","",COUNTIFS(Con_ve!$C$6:$C$1005,$C828,Con_ve!$Q$6:$Q$1005,Cad_cl!CQ$5))</f>
        <v/>
      </c>
      <c r="CR828" s="125">
        <f t="shared" si="38"/>
        <v>0</v>
      </c>
    </row>
    <row r="829" spans="3:96" ht="30" customHeight="1">
      <c r="C829" s="153"/>
      <c r="D829" s="153"/>
      <c r="E829" s="154"/>
      <c r="F829" s="153"/>
      <c r="G829" s="155"/>
      <c r="H829" s="153"/>
      <c r="I829" s="153"/>
      <c r="J829" s="132" t="s">
        <v>309</v>
      </c>
      <c r="K829" s="133" t="s">
        <v>309</v>
      </c>
      <c r="L829" s="153"/>
      <c r="M829" s="153"/>
      <c r="N829" s="153"/>
      <c r="O829" s="153"/>
      <c r="P829" s="153"/>
      <c r="Q829" s="153"/>
      <c r="AP829" s="134" t="str">
        <f>IF(ISERR(IF($C829="","",SUMIFS(Con_ve!$F$6:$F$1005,Con_ve!$C$6:$C$1005,$C829,Con_ve!$I$6:$I$1005,"Fechada",Con_ve!$Q$6:$Q$1005,Cad_cl!AP$5))),"",IF($C829="","",SUMIFS(Con_ve!$F$6:$F$1005,Con_ve!$C$6:$C$1005,$C829,Con_ve!$I$6:$I$1005,"Fechada",Con_ve!$Q$6:$Q$1005,Cad_cl!AP$5)))</f>
        <v/>
      </c>
      <c r="AQ829" s="134" t="str">
        <f>IF(ISERR(IF($C829="","",SUMIFS(Con_ve!$F$6:$F$1005,Con_ve!$C$6:$C$1005,$C829,Con_ve!$I$6:$I$1005,"Fechada",Con_ve!$Q$6:$Q$1005,Cad_cl!AQ$5))),"",IF($C829="","",SUMIFS(Con_ve!$F$6:$F$1005,Con_ve!$C$6:$C$1005,$C829,Con_ve!$I$6:$I$1005,"Fechada",Con_ve!$Q$6:$Q$1005,Cad_cl!AQ$5)))</f>
        <v/>
      </c>
      <c r="AR829" s="134" t="str">
        <f>IF(ISERR(IF($C829="","",SUMIFS(Con_ve!$F$6:$F$1005,Con_ve!$C$6:$C$1005,$C829,Con_ve!$I$6:$I$1005,"Fechada",Con_ve!$Q$6:$Q$1005,Cad_cl!AR$5))),"",IF($C829="","",SUMIFS(Con_ve!$F$6:$F$1005,Con_ve!$C$6:$C$1005,$C829,Con_ve!$I$6:$I$1005,"Fechada",Con_ve!$Q$6:$Q$1005,Cad_cl!AR$5)))</f>
        <v/>
      </c>
      <c r="AS829" s="134" t="str">
        <f>IF(ISERR(IF($C829="","",SUMIFS(Con_ve!$F$6:$F$1005,Con_ve!$C$6:$C$1005,$C829,Con_ve!$I$6:$I$1005,"Fechada",Con_ve!$Q$6:$Q$1005,Cad_cl!AS$5))),"",IF($C829="","",SUMIFS(Con_ve!$F$6:$F$1005,Con_ve!$C$6:$C$1005,$C829,Con_ve!$I$6:$I$1005,"Fechada",Con_ve!$Q$6:$Q$1005,Cad_cl!AS$5)))</f>
        <v/>
      </c>
      <c r="AT829" s="134" t="str">
        <f>IF(ISERR(IF($C829="","",SUMIFS(Con_ve!$F$6:$F$1005,Con_ve!$C$6:$C$1005,$C829,Con_ve!$I$6:$I$1005,"Fechada",Con_ve!$Q$6:$Q$1005,Cad_cl!AT$5))),"",IF($C829="","",SUMIFS(Con_ve!$F$6:$F$1005,Con_ve!$C$6:$C$1005,$C829,Con_ve!$I$6:$I$1005,"Fechada",Con_ve!$Q$6:$Q$1005,Cad_cl!AT$5)))</f>
        <v/>
      </c>
      <c r="AU829" s="134" t="str">
        <f>IF(ISERR(IF($C829="","",SUMIFS(Con_ve!$F$6:$F$1005,Con_ve!$C$6:$C$1005,$C829,Con_ve!$I$6:$I$1005,"Fechada",Con_ve!$Q$6:$Q$1005,Cad_cl!AU$5))),"",IF($C829="","",SUMIFS(Con_ve!$F$6:$F$1005,Con_ve!$C$6:$C$1005,$C829,Con_ve!$I$6:$I$1005,"Fechada",Con_ve!$Q$6:$Q$1005,Cad_cl!AU$5)))</f>
        <v/>
      </c>
      <c r="AV829" s="134" t="str">
        <f>IF(ISERR(IF($C829="","",SUMIFS(Con_ve!$F$6:$F$1005,Con_ve!$C$6:$C$1005,$C829,Con_ve!$I$6:$I$1005,"Fechada",Con_ve!$Q$6:$Q$1005,Cad_cl!AV$5))),"",IF($C829="","",SUMIFS(Con_ve!$F$6:$F$1005,Con_ve!$C$6:$C$1005,$C829,Con_ve!$I$6:$I$1005,"Fechada",Con_ve!$Q$6:$Q$1005,Cad_cl!AV$5)))</f>
        <v/>
      </c>
      <c r="AW829" s="134" t="str">
        <f>IF(ISERR(IF($C829="","",SUMIFS(Con_ve!$F$6:$F$1005,Con_ve!$C$6:$C$1005,$C829,Con_ve!$I$6:$I$1005,"Fechada",Con_ve!$Q$6:$Q$1005,Cad_cl!AW$5))),"",IF($C829="","",SUMIFS(Con_ve!$F$6:$F$1005,Con_ve!$C$6:$C$1005,$C829,Con_ve!$I$6:$I$1005,"Fechada",Con_ve!$Q$6:$Q$1005,Cad_cl!AW$5)))</f>
        <v/>
      </c>
      <c r="AX829" s="134" t="str">
        <f>IF(ISERR(IF($C829="","",SUMIFS(Con_ve!$F$6:$F$1005,Con_ve!$C$6:$C$1005,$C829,Con_ve!$I$6:$I$1005,"Fechada",Con_ve!$Q$6:$Q$1005,Cad_cl!AX$5))),"",IF($C829="","",SUMIFS(Con_ve!$F$6:$F$1005,Con_ve!$C$6:$C$1005,$C829,Con_ve!$I$6:$I$1005,"Fechada",Con_ve!$Q$6:$Q$1005,Cad_cl!AX$5)))</f>
        <v/>
      </c>
      <c r="AY829" s="134" t="str">
        <f>IF(ISERR(IF($C829="","",SUMIFS(Con_ve!$F$6:$F$1005,Con_ve!$C$6:$C$1005,$C829,Con_ve!$I$6:$I$1005,"Fechada",Con_ve!$Q$6:$Q$1005,Cad_cl!AY$5))),"",IF($C829="","",SUMIFS(Con_ve!$F$6:$F$1005,Con_ve!$C$6:$C$1005,$C829,Con_ve!$I$6:$I$1005,"Fechada",Con_ve!$Q$6:$Q$1005,Cad_cl!AY$5)))</f>
        <v/>
      </c>
      <c r="AZ829" s="134" t="str">
        <f>IF(ISERR(IF($C829="","",SUMIFS(Con_ve!$F$6:$F$1005,Con_ve!$C$6:$C$1005,$C829,Con_ve!$I$6:$I$1005,"Fechada",Con_ve!$Q$6:$Q$1005,Cad_cl!AZ$5))),"",IF($C829="","",SUMIFS(Con_ve!$F$6:$F$1005,Con_ve!$C$6:$C$1005,$C829,Con_ve!$I$6:$I$1005,"Fechada",Con_ve!$Q$6:$Q$1005,Cad_cl!AZ$5)))</f>
        <v/>
      </c>
      <c r="BA829" s="134" t="str">
        <f>IF(ISERR(IF($C829="","",SUMIFS(Con_ve!$F$6:$F$1005,Con_ve!$C$6:$C$1005,$C829,Con_ve!$I$6:$I$1005,"Fechada",Con_ve!$Q$6:$Q$1005,Cad_cl!BA$5))),"",IF($C829="","",SUMIFS(Con_ve!$F$6:$F$1005,Con_ve!$C$6:$C$1005,$C829,Con_ve!$I$6:$I$1005,"Fechada",Con_ve!$Q$6:$Q$1005,Cad_cl!BA$5)))</f>
        <v/>
      </c>
      <c r="BB829" s="134">
        <f t="shared" si="36"/>
        <v>0</v>
      </c>
      <c r="BD829" s="134" t="str">
        <f>IF(ISERR(IF($C829="","",SUMIFS(Con_ve!$F$6:$F$1005,Con_ve!$C$6:$C$1005,$C829,Con_ve!$I$6:$I$1005,"Em negociação",Con_ve!$Q$6:$Q$1005,Cad_cl!BD$5))),"",IF($C829="","",SUMIFS(Con_ve!$F$6:$F$1005,Con_ve!$C$6:$C$1005,$C829,Con_ve!$I$6:$I$1005,"Em negociação",Con_ve!$Q$6:$Q$1005,Cad_cl!BD$5)))</f>
        <v/>
      </c>
      <c r="BE829" s="134" t="str">
        <f>IF(ISERR(IF($C829="","",SUMIFS(Con_ve!$F$6:$F$1005,Con_ve!$C$6:$C$1005,$C829,Con_ve!$I$6:$I$1005,"Em negociação",Con_ve!$Q$6:$Q$1005,Cad_cl!BE$5))),"",IF($C829="","",SUMIFS(Con_ve!$F$6:$F$1005,Con_ve!$C$6:$C$1005,$C829,Con_ve!$I$6:$I$1005,"Em negociação",Con_ve!$Q$6:$Q$1005,Cad_cl!BE$5)))</f>
        <v/>
      </c>
      <c r="BF829" s="134" t="str">
        <f>IF(ISERR(IF($C829="","",SUMIFS(Con_ve!$F$6:$F$1005,Con_ve!$C$6:$C$1005,$C829,Con_ve!$I$6:$I$1005,"Em negociação",Con_ve!$Q$6:$Q$1005,Cad_cl!BF$5))),"",IF($C829="","",SUMIFS(Con_ve!$F$6:$F$1005,Con_ve!$C$6:$C$1005,$C829,Con_ve!$I$6:$I$1005,"Em negociação",Con_ve!$Q$6:$Q$1005,Cad_cl!BF$5)))</f>
        <v/>
      </c>
      <c r="BG829" s="134" t="str">
        <f>IF(ISERR(IF($C829="","",SUMIFS(Con_ve!$F$6:$F$1005,Con_ve!$C$6:$C$1005,$C829,Con_ve!$I$6:$I$1005,"Em negociação",Con_ve!$Q$6:$Q$1005,Cad_cl!BG$5))),"",IF($C829="","",SUMIFS(Con_ve!$F$6:$F$1005,Con_ve!$C$6:$C$1005,$C829,Con_ve!$I$6:$I$1005,"Em negociação",Con_ve!$Q$6:$Q$1005,Cad_cl!BG$5)))</f>
        <v/>
      </c>
      <c r="BH829" s="134" t="str">
        <f>IF(ISERR(IF($C829="","",SUMIFS(Con_ve!$F$6:$F$1005,Con_ve!$C$6:$C$1005,$C829,Con_ve!$I$6:$I$1005,"Em negociação",Con_ve!$Q$6:$Q$1005,Cad_cl!BH$5))),"",IF($C829="","",SUMIFS(Con_ve!$F$6:$F$1005,Con_ve!$C$6:$C$1005,$C829,Con_ve!$I$6:$I$1005,"Em negociação",Con_ve!$Q$6:$Q$1005,Cad_cl!BH$5)))</f>
        <v/>
      </c>
      <c r="BI829" s="134" t="str">
        <f>IF(ISERR(IF($C829="","",SUMIFS(Con_ve!$F$6:$F$1005,Con_ve!$C$6:$C$1005,$C829,Con_ve!$I$6:$I$1005,"Em negociação",Con_ve!$Q$6:$Q$1005,Cad_cl!BI$5))),"",IF($C829="","",SUMIFS(Con_ve!$F$6:$F$1005,Con_ve!$C$6:$C$1005,$C829,Con_ve!$I$6:$I$1005,"Em negociação",Con_ve!$Q$6:$Q$1005,Cad_cl!BI$5)))</f>
        <v/>
      </c>
      <c r="BJ829" s="134" t="str">
        <f>IF(ISERR(IF($C829="","",SUMIFS(Con_ve!$F$6:$F$1005,Con_ve!$C$6:$C$1005,$C829,Con_ve!$I$6:$I$1005,"Em negociação",Con_ve!$Q$6:$Q$1005,Cad_cl!BJ$5))),"",IF($C829="","",SUMIFS(Con_ve!$F$6:$F$1005,Con_ve!$C$6:$C$1005,$C829,Con_ve!$I$6:$I$1005,"Em negociação",Con_ve!$Q$6:$Q$1005,Cad_cl!BJ$5)))</f>
        <v/>
      </c>
      <c r="BK829" s="134" t="str">
        <f>IF(ISERR(IF($C829="","",SUMIFS(Con_ve!$F$6:$F$1005,Con_ve!$C$6:$C$1005,$C829,Con_ve!$I$6:$I$1005,"Em negociação",Con_ve!$Q$6:$Q$1005,Cad_cl!BK$5))),"",IF($C829="","",SUMIFS(Con_ve!$F$6:$F$1005,Con_ve!$C$6:$C$1005,$C829,Con_ve!$I$6:$I$1005,"Em negociação",Con_ve!$Q$6:$Q$1005,Cad_cl!BK$5)))</f>
        <v/>
      </c>
      <c r="BL829" s="134" t="str">
        <f>IF(ISERR(IF($C829="","",SUMIFS(Con_ve!$F$6:$F$1005,Con_ve!$C$6:$C$1005,$C829,Con_ve!$I$6:$I$1005,"Em negociação",Con_ve!$Q$6:$Q$1005,Cad_cl!BL$5))),"",IF($C829="","",SUMIFS(Con_ve!$F$6:$F$1005,Con_ve!$C$6:$C$1005,$C829,Con_ve!$I$6:$I$1005,"Em negociação",Con_ve!$Q$6:$Q$1005,Cad_cl!BL$5)))</f>
        <v/>
      </c>
      <c r="BM829" s="134" t="str">
        <f>IF(ISERR(IF($C829="","",SUMIFS(Con_ve!$F$6:$F$1005,Con_ve!$C$6:$C$1005,$C829,Con_ve!$I$6:$I$1005,"Em negociação",Con_ve!$Q$6:$Q$1005,Cad_cl!BM$5))),"",IF($C829="","",SUMIFS(Con_ve!$F$6:$F$1005,Con_ve!$C$6:$C$1005,$C829,Con_ve!$I$6:$I$1005,"Em negociação",Con_ve!$Q$6:$Q$1005,Cad_cl!BM$5)))</f>
        <v/>
      </c>
      <c r="BN829" s="134" t="str">
        <f>IF(ISERR(IF($C829="","",SUMIFS(Con_ve!$F$6:$F$1005,Con_ve!$C$6:$C$1005,$C829,Con_ve!$I$6:$I$1005,"Em negociação",Con_ve!$Q$6:$Q$1005,Cad_cl!BN$5))),"",IF($C829="","",SUMIFS(Con_ve!$F$6:$F$1005,Con_ve!$C$6:$C$1005,$C829,Con_ve!$I$6:$I$1005,"Em negociação",Con_ve!$Q$6:$Q$1005,Cad_cl!BN$5)))</f>
        <v/>
      </c>
      <c r="BO829" s="134" t="str">
        <f>IF(ISERR(IF($C829="","",SUMIFS(Con_ve!$F$6:$F$1005,Con_ve!$C$6:$C$1005,$C829,Con_ve!$I$6:$I$1005,"Em negociação",Con_ve!$Q$6:$Q$1005,Cad_cl!BO$5))),"",IF($C829="","",SUMIFS(Con_ve!$F$6:$F$1005,Con_ve!$C$6:$C$1005,$C829,Con_ve!$I$6:$I$1005,"Em negociação",Con_ve!$Q$6:$Q$1005,Cad_cl!BO$5)))</f>
        <v/>
      </c>
      <c r="BP829" s="134">
        <f t="shared" si="37"/>
        <v>0</v>
      </c>
      <c r="BR829" s="125" t="str">
        <f>IF(ISERR(IF(AND($I829=Re_lo!$E$5,BR$5=VLOOKUP(Re_lo!$H$5,Re_lo!$N$5:$O$16,2,0)),AP829,"")),"",IF(AND($I829=Re_lo!$E$5,BR$5=VLOOKUP(Re_lo!$H$5,Re_lo!$N$5:$O$16,2,0)),AP829,""))</f>
        <v/>
      </c>
      <c r="BS829" s="125" t="str">
        <f>IF(ISERR(IF(AND($I829=Re_lo!$E$5,BS$5=VLOOKUP(Re_lo!$H$5,Re_lo!$N$5:$O$16,2,0)),AQ829,"")),"",IF(AND($I829=Re_lo!$E$5,BS$5=VLOOKUP(Re_lo!$H$5,Re_lo!$N$5:$O$16,2,0)),AQ829,""))</f>
        <v/>
      </c>
      <c r="BT829" s="125" t="str">
        <f>IF(ISERR(IF(AND($I829=Re_lo!$E$5,BT$5=VLOOKUP(Re_lo!$H$5,Re_lo!$N$5:$O$16,2,0)),AR829,"")),"",IF(AND($I829=Re_lo!$E$5,BT$5=VLOOKUP(Re_lo!$H$5,Re_lo!$N$5:$O$16,2,0)),AR829,""))</f>
        <v/>
      </c>
      <c r="BU829" s="125" t="str">
        <f>IF(ISERR(IF(AND($I829=Re_lo!$E$5,BU$5=VLOOKUP(Re_lo!$H$5,Re_lo!$N$5:$O$16,2,0)),AS829,"")),"",IF(AND($I829=Re_lo!$E$5,BU$5=VLOOKUP(Re_lo!$H$5,Re_lo!$N$5:$O$16,2,0)),AS829,""))</f>
        <v/>
      </c>
      <c r="BV829" s="125" t="str">
        <f>IF(ISERR(IF(AND($I829=Re_lo!$E$5,BV$5=VLOOKUP(Re_lo!$H$5,Re_lo!$N$5:$O$16,2,0)),AT829,"")),"",IF(AND($I829=Re_lo!$E$5,BV$5=VLOOKUP(Re_lo!$H$5,Re_lo!$N$5:$O$16,2,0)),AT829,""))</f>
        <v/>
      </c>
      <c r="BW829" s="125" t="str">
        <f>IF(ISERR(IF(AND($I829=Re_lo!$E$5,BW$5=VLOOKUP(Re_lo!$H$5,Re_lo!$N$5:$O$16,2,0)),AU829,"")),"",IF(AND($I829=Re_lo!$E$5,BW$5=VLOOKUP(Re_lo!$H$5,Re_lo!$N$5:$O$16,2,0)),AU829,""))</f>
        <v/>
      </c>
      <c r="BX829" s="125" t="str">
        <f>IF(ISERR(IF(AND($I829=Re_lo!$E$5,BX$5=VLOOKUP(Re_lo!$H$5,Re_lo!$N$5:$O$16,2,0)),AV829,"")),"",IF(AND($I829=Re_lo!$E$5,BX$5=VLOOKUP(Re_lo!$H$5,Re_lo!$N$5:$O$16,2,0)),AV829,""))</f>
        <v/>
      </c>
      <c r="BY829" s="125" t="str">
        <f>IF(ISERR(IF(AND($I829=Re_lo!$E$5,BY$5=VLOOKUP(Re_lo!$H$5,Re_lo!$N$5:$O$16,2,0)),AW829,"")),"",IF(AND($I829=Re_lo!$E$5,BY$5=VLOOKUP(Re_lo!$H$5,Re_lo!$N$5:$O$16,2,0)),AW829,""))</f>
        <v/>
      </c>
      <c r="BZ829" s="125" t="str">
        <f>IF(ISERR(IF(AND($I829=Re_lo!$E$5,BZ$5=VLOOKUP(Re_lo!$H$5,Re_lo!$N$5:$O$16,2,0)),AX829,"")),"",IF(AND($I829=Re_lo!$E$5,BZ$5=VLOOKUP(Re_lo!$H$5,Re_lo!$N$5:$O$16,2,0)),AX829,""))</f>
        <v/>
      </c>
      <c r="CA829" s="125" t="str">
        <f>IF(ISERR(IF(AND($I829=Re_lo!$E$5,CA$5=VLOOKUP(Re_lo!$H$5,Re_lo!$N$5:$O$16,2,0)),AY829,"")),"",IF(AND($I829=Re_lo!$E$5,CA$5=VLOOKUP(Re_lo!$H$5,Re_lo!$N$5:$O$16,2,0)),AY829,""))</f>
        <v/>
      </c>
      <c r="CB829" s="125" t="str">
        <f>IF(ISERR(IF(AND($I829=Re_lo!$E$5,CB$5=VLOOKUP(Re_lo!$H$5,Re_lo!$N$5:$O$16,2,0)),AZ829,"")),"",IF(AND($I829=Re_lo!$E$5,CB$5=VLOOKUP(Re_lo!$H$5,Re_lo!$N$5:$O$16,2,0)),AZ829,""))</f>
        <v/>
      </c>
      <c r="CC829" s="125" t="str">
        <f>IF(ISERR(IF(AND($I829=Re_lo!$E$5,CC$5=VLOOKUP(Re_lo!$H$5,Re_lo!$N$5:$O$16,2,0)),BA829,"")),"",IF(AND($I829=Re_lo!$E$5,CC$5=VLOOKUP(Re_lo!$H$5,Re_lo!$N$5:$O$16,2,0)),BA829,""))</f>
        <v/>
      </c>
      <c r="CD829" s="125" t="str">
        <f>IF(ISERR(IF(AND($I829=Re_lo!$E$5,CD$5=VLOOKUP(Re_lo!$H$5,Re_lo!$N$5:$O$16,2,0)),BB829,"")),"",IF(AND($I829=Re_lo!$E$5,CD$5=VLOOKUP(Re_lo!$H$5,Re_lo!$N$5:$O$16,2,0)),BB829,""))</f>
        <v/>
      </c>
      <c r="CF829" s="125" t="str">
        <f>IF($C829="","",COUNTIFS(Con_ve!$C$6:$C$1005,$C829,Con_ve!$Q$6:$Q$1005,Cad_cl!CF$5))</f>
        <v/>
      </c>
      <c r="CG829" s="125" t="str">
        <f>IF($C829="","",COUNTIFS(Con_ve!$C$6:$C$1005,$C829,Con_ve!$Q$6:$Q$1005,Cad_cl!CG$5))</f>
        <v/>
      </c>
      <c r="CH829" s="125" t="str">
        <f>IF($C829="","",COUNTIFS(Con_ve!$C$6:$C$1005,$C829,Con_ve!$Q$6:$Q$1005,Cad_cl!CH$5))</f>
        <v/>
      </c>
      <c r="CI829" s="125" t="str">
        <f>IF($C829="","",COUNTIFS(Con_ve!$C$6:$C$1005,$C829,Con_ve!$Q$6:$Q$1005,Cad_cl!CI$5))</f>
        <v/>
      </c>
      <c r="CJ829" s="125" t="str">
        <f>IF($C829="","",COUNTIFS(Con_ve!$C$6:$C$1005,$C829,Con_ve!$Q$6:$Q$1005,Cad_cl!CJ$5))</f>
        <v/>
      </c>
      <c r="CK829" s="125" t="str">
        <f>IF($C829="","",COUNTIFS(Con_ve!$C$6:$C$1005,$C829,Con_ve!$Q$6:$Q$1005,Cad_cl!CK$5))</f>
        <v/>
      </c>
      <c r="CL829" s="125" t="str">
        <f>IF($C829="","",COUNTIFS(Con_ve!$C$6:$C$1005,$C829,Con_ve!$Q$6:$Q$1005,Cad_cl!CL$5))</f>
        <v/>
      </c>
      <c r="CM829" s="125" t="str">
        <f>IF($C829="","",COUNTIFS(Con_ve!$C$6:$C$1005,$C829,Con_ve!$Q$6:$Q$1005,Cad_cl!CM$5))</f>
        <v/>
      </c>
      <c r="CN829" s="125" t="str">
        <f>IF($C829="","",COUNTIFS(Con_ve!$C$6:$C$1005,$C829,Con_ve!$Q$6:$Q$1005,Cad_cl!CN$5))</f>
        <v/>
      </c>
      <c r="CO829" s="125" t="str">
        <f>IF($C829="","",COUNTIFS(Con_ve!$C$6:$C$1005,$C829,Con_ve!$Q$6:$Q$1005,Cad_cl!CO$5))</f>
        <v/>
      </c>
      <c r="CP829" s="125" t="str">
        <f>IF($C829="","",COUNTIFS(Con_ve!$C$6:$C$1005,$C829,Con_ve!$Q$6:$Q$1005,Cad_cl!CP$5))</f>
        <v/>
      </c>
      <c r="CQ829" s="125" t="str">
        <f>IF($C829="","",COUNTIFS(Con_ve!$C$6:$C$1005,$C829,Con_ve!$Q$6:$Q$1005,Cad_cl!CQ$5))</f>
        <v/>
      </c>
      <c r="CR829" s="125">
        <f t="shared" si="38"/>
        <v>0</v>
      </c>
    </row>
    <row r="830" spans="3:96" ht="30" customHeight="1">
      <c r="C830" s="153"/>
      <c r="D830" s="153"/>
      <c r="E830" s="154"/>
      <c r="F830" s="153"/>
      <c r="G830" s="155"/>
      <c r="H830" s="153"/>
      <c r="I830" s="153"/>
      <c r="J830" s="132" t="s">
        <v>309</v>
      </c>
      <c r="K830" s="133" t="s">
        <v>309</v>
      </c>
      <c r="L830" s="153"/>
      <c r="M830" s="153"/>
      <c r="N830" s="153"/>
      <c r="O830" s="153"/>
      <c r="P830" s="153"/>
      <c r="Q830" s="153"/>
      <c r="AP830" s="134" t="str">
        <f>IF(ISERR(IF($C830="","",SUMIFS(Con_ve!$F$6:$F$1005,Con_ve!$C$6:$C$1005,$C830,Con_ve!$I$6:$I$1005,"Fechada",Con_ve!$Q$6:$Q$1005,Cad_cl!AP$5))),"",IF($C830="","",SUMIFS(Con_ve!$F$6:$F$1005,Con_ve!$C$6:$C$1005,$C830,Con_ve!$I$6:$I$1005,"Fechada",Con_ve!$Q$6:$Q$1005,Cad_cl!AP$5)))</f>
        <v/>
      </c>
      <c r="AQ830" s="134" t="str">
        <f>IF(ISERR(IF($C830="","",SUMIFS(Con_ve!$F$6:$F$1005,Con_ve!$C$6:$C$1005,$C830,Con_ve!$I$6:$I$1005,"Fechada",Con_ve!$Q$6:$Q$1005,Cad_cl!AQ$5))),"",IF($C830="","",SUMIFS(Con_ve!$F$6:$F$1005,Con_ve!$C$6:$C$1005,$C830,Con_ve!$I$6:$I$1005,"Fechada",Con_ve!$Q$6:$Q$1005,Cad_cl!AQ$5)))</f>
        <v/>
      </c>
      <c r="AR830" s="134" t="str">
        <f>IF(ISERR(IF($C830="","",SUMIFS(Con_ve!$F$6:$F$1005,Con_ve!$C$6:$C$1005,$C830,Con_ve!$I$6:$I$1005,"Fechada",Con_ve!$Q$6:$Q$1005,Cad_cl!AR$5))),"",IF($C830="","",SUMIFS(Con_ve!$F$6:$F$1005,Con_ve!$C$6:$C$1005,$C830,Con_ve!$I$6:$I$1005,"Fechada",Con_ve!$Q$6:$Q$1005,Cad_cl!AR$5)))</f>
        <v/>
      </c>
      <c r="AS830" s="134" t="str">
        <f>IF(ISERR(IF($C830="","",SUMIFS(Con_ve!$F$6:$F$1005,Con_ve!$C$6:$C$1005,$C830,Con_ve!$I$6:$I$1005,"Fechada",Con_ve!$Q$6:$Q$1005,Cad_cl!AS$5))),"",IF($C830="","",SUMIFS(Con_ve!$F$6:$F$1005,Con_ve!$C$6:$C$1005,$C830,Con_ve!$I$6:$I$1005,"Fechada",Con_ve!$Q$6:$Q$1005,Cad_cl!AS$5)))</f>
        <v/>
      </c>
      <c r="AT830" s="134" t="str">
        <f>IF(ISERR(IF($C830="","",SUMIFS(Con_ve!$F$6:$F$1005,Con_ve!$C$6:$C$1005,$C830,Con_ve!$I$6:$I$1005,"Fechada",Con_ve!$Q$6:$Q$1005,Cad_cl!AT$5))),"",IF($C830="","",SUMIFS(Con_ve!$F$6:$F$1005,Con_ve!$C$6:$C$1005,$C830,Con_ve!$I$6:$I$1005,"Fechada",Con_ve!$Q$6:$Q$1005,Cad_cl!AT$5)))</f>
        <v/>
      </c>
      <c r="AU830" s="134" t="str">
        <f>IF(ISERR(IF($C830="","",SUMIFS(Con_ve!$F$6:$F$1005,Con_ve!$C$6:$C$1005,$C830,Con_ve!$I$6:$I$1005,"Fechada",Con_ve!$Q$6:$Q$1005,Cad_cl!AU$5))),"",IF($C830="","",SUMIFS(Con_ve!$F$6:$F$1005,Con_ve!$C$6:$C$1005,$C830,Con_ve!$I$6:$I$1005,"Fechada",Con_ve!$Q$6:$Q$1005,Cad_cl!AU$5)))</f>
        <v/>
      </c>
      <c r="AV830" s="134" t="str">
        <f>IF(ISERR(IF($C830="","",SUMIFS(Con_ve!$F$6:$F$1005,Con_ve!$C$6:$C$1005,$C830,Con_ve!$I$6:$I$1005,"Fechada",Con_ve!$Q$6:$Q$1005,Cad_cl!AV$5))),"",IF($C830="","",SUMIFS(Con_ve!$F$6:$F$1005,Con_ve!$C$6:$C$1005,$C830,Con_ve!$I$6:$I$1005,"Fechada",Con_ve!$Q$6:$Q$1005,Cad_cl!AV$5)))</f>
        <v/>
      </c>
      <c r="AW830" s="134" t="str">
        <f>IF(ISERR(IF($C830="","",SUMIFS(Con_ve!$F$6:$F$1005,Con_ve!$C$6:$C$1005,$C830,Con_ve!$I$6:$I$1005,"Fechada",Con_ve!$Q$6:$Q$1005,Cad_cl!AW$5))),"",IF($C830="","",SUMIFS(Con_ve!$F$6:$F$1005,Con_ve!$C$6:$C$1005,$C830,Con_ve!$I$6:$I$1005,"Fechada",Con_ve!$Q$6:$Q$1005,Cad_cl!AW$5)))</f>
        <v/>
      </c>
      <c r="AX830" s="134" t="str">
        <f>IF(ISERR(IF($C830="","",SUMIFS(Con_ve!$F$6:$F$1005,Con_ve!$C$6:$C$1005,$C830,Con_ve!$I$6:$I$1005,"Fechada",Con_ve!$Q$6:$Q$1005,Cad_cl!AX$5))),"",IF($C830="","",SUMIFS(Con_ve!$F$6:$F$1005,Con_ve!$C$6:$C$1005,$C830,Con_ve!$I$6:$I$1005,"Fechada",Con_ve!$Q$6:$Q$1005,Cad_cl!AX$5)))</f>
        <v/>
      </c>
      <c r="AY830" s="134" t="str">
        <f>IF(ISERR(IF($C830="","",SUMIFS(Con_ve!$F$6:$F$1005,Con_ve!$C$6:$C$1005,$C830,Con_ve!$I$6:$I$1005,"Fechada",Con_ve!$Q$6:$Q$1005,Cad_cl!AY$5))),"",IF($C830="","",SUMIFS(Con_ve!$F$6:$F$1005,Con_ve!$C$6:$C$1005,$C830,Con_ve!$I$6:$I$1005,"Fechada",Con_ve!$Q$6:$Q$1005,Cad_cl!AY$5)))</f>
        <v/>
      </c>
      <c r="AZ830" s="134" t="str">
        <f>IF(ISERR(IF($C830="","",SUMIFS(Con_ve!$F$6:$F$1005,Con_ve!$C$6:$C$1005,$C830,Con_ve!$I$6:$I$1005,"Fechada",Con_ve!$Q$6:$Q$1005,Cad_cl!AZ$5))),"",IF($C830="","",SUMIFS(Con_ve!$F$6:$F$1005,Con_ve!$C$6:$C$1005,$C830,Con_ve!$I$6:$I$1005,"Fechada",Con_ve!$Q$6:$Q$1005,Cad_cl!AZ$5)))</f>
        <v/>
      </c>
      <c r="BA830" s="134" t="str">
        <f>IF(ISERR(IF($C830="","",SUMIFS(Con_ve!$F$6:$F$1005,Con_ve!$C$6:$C$1005,$C830,Con_ve!$I$6:$I$1005,"Fechada",Con_ve!$Q$6:$Q$1005,Cad_cl!BA$5))),"",IF($C830="","",SUMIFS(Con_ve!$F$6:$F$1005,Con_ve!$C$6:$C$1005,$C830,Con_ve!$I$6:$I$1005,"Fechada",Con_ve!$Q$6:$Q$1005,Cad_cl!BA$5)))</f>
        <v/>
      </c>
      <c r="BB830" s="134">
        <f t="shared" si="36"/>
        <v>0</v>
      </c>
      <c r="BD830" s="134" t="str">
        <f>IF(ISERR(IF($C830="","",SUMIFS(Con_ve!$F$6:$F$1005,Con_ve!$C$6:$C$1005,$C830,Con_ve!$I$6:$I$1005,"Em negociação",Con_ve!$Q$6:$Q$1005,Cad_cl!BD$5))),"",IF($C830="","",SUMIFS(Con_ve!$F$6:$F$1005,Con_ve!$C$6:$C$1005,$C830,Con_ve!$I$6:$I$1005,"Em negociação",Con_ve!$Q$6:$Q$1005,Cad_cl!BD$5)))</f>
        <v/>
      </c>
      <c r="BE830" s="134" t="str">
        <f>IF(ISERR(IF($C830="","",SUMIFS(Con_ve!$F$6:$F$1005,Con_ve!$C$6:$C$1005,$C830,Con_ve!$I$6:$I$1005,"Em negociação",Con_ve!$Q$6:$Q$1005,Cad_cl!BE$5))),"",IF($C830="","",SUMIFS(Con_ve!$F$6:$F$1005,Con_ve!$C$6:$C$1005,$C830,Con_ve!$I$6:$I$1005,"Em negociação",Con_ve!$Q$6:$Q$1005,Cad_cl!BE$5)))</f>
        <v/>
      </c>
      <c r="BF830" s="134" t="str">
        <f>IF(ISERR(IF($C830="","",SUMIFS(Con_ve!$F$6:$F$1005,Con_ve!$C$6:$C$1005,$C830,Con_ve!$I$6:$I$1005,"Em negociação",Con_ve!$Q$6:$Q$1005,Cad_cl!BF$5))),"",IF($C830="","",SUMIFS(Con_ve!$F$6:$F$1005,Con_ve!$C$6:$C$1005,$C830,Con_ve!$I$6:$I$1005,"Em negociação",Con_ve!$Q$6:$Q$1005,Cad_cl!BF$5)))</f>
        <v/>
      </c>
      <c r="BG830" s="134" t="str">
        <f>IF(ISERR(IF($C830="","",SUMIFS(Con_ve!$F$6:$F$1005,Con_ve!$C$6:$C$1005,$C830,Con_ve!$I$6:$I$1005,"Em negociação",Con_ve!$Q$6:$Q$1005,Cad_cl!BG$5))),"",IF($C830="","",SUMIFS(Con_ve!$F$6:$F$1005,Con_ve!$C$6:$C$1005,$C830,Con_ve!$I$6:$I$1005,"Em negociação",Con_ve!$Q$6:$Q$1005,Cad_cl!BG$5)))</f>
        <v/>
      </c>
      <c r="BH830" s="134" t="str">
        <f>IF(ISERR(IF($C830="","",SUMIFS(Con_ve!$F$6:$F$1005,Con_ve!$C$6:$C$1005,$C830,Con_ve!$I$6:$I$1005,"Em negociação",Con_ve!$Q$6:$Q$1005,Cad_cl!BH$5))),"",IF($C830="","",SUMIFS(Con_ve!$F$6:$F$1005,Con_ve!$C$6:$C$1005,$C830,Con_ve!$I$6:$I$1005,"Em negociação",Con_ve!$Q$6:$Q$1005,Cad_cl!BH$5)))</f>
        <v/>
      </c>
      <c r="BI830" s="134" t="str">
        <f>IF(ISERR(IF($C830="","",SUMIFS(Con_ve!$F$6:$F$1005,Con_ve!$C$6:$C$1005,$C830,Con_ve!$I$6:$I$1005,"Em negociação",Con_ve!$Q$6:$Q$1005,Cad_cl!BI$5))),"",IF($C830="","",SUMIFS(Con_ve!$F$6:$F$1005,Con_ve!$C$6:$C$1005,$C830,Con_ve!$I$6:$I$1005,"Em negociação",Con_ve!$Q$6:$Q$1005,Cad_cl!BI$5)))</f>
        <v/>
      </c>
      <c r="BJ830" s="134" t="str">
        <f>IF(ISERR(IF($C830="","",SUMIFS(Con_ve!$F$6:$F$1005,Con_ve!$C$6:$C$1005,$C830,Con_ve!$I$6:$I$1005,"Em negociação",Con_ve!$Q$6:$Q$1005,Cad_cl!BJ$5))),"",IF($C830="","",SUMIFS(Con_ve!$F$6:$F$1005,Con_ve!$C$6:$C$1005,$C830,Con_ve!$I$6:$I$1005,"Em negociação",Con_ve!$Q$6:$Q$1005,Cad_cl!BJ$5)))</f>
        <v/>
      </c>
      <c r="BK830" s="134" t="str">
        <f>IF(ISERR(IF($C830="","",SUMIFS(Con_ve!$F$6:$F$1005,Con_ve!$C$6:$C$1005,$C830,Con_ve!$I$6:$I$1005,"Em negociação",Con_ve!$Q$6:$Q$1005,Cad_cl!BK$5))),"",IF($C830="","",SUMIFS(Con_ve!$F$6:$F$1005,Con_ve!$C$6:$C$1005,$C830,Con_ve!$I$6:$I$1005,"Em negociação",Con_ve!$Q$6:$Q$1005,Cad_cl!BK$5)))</f>
        <v/>
      </c>
      <c r="BL830" s="134" t="str">
        <f>IF(ISERR(IF($C830="","",SUMIFS(Con_ve!$F$6:$F$1005,Con_ve!$C$6:$C$1005,$C830,Con_ve!$I$6:$I$1005,"Em negociação",Con_ve!$Q$6:$Q$1005,Cad_cl!BL$5))),"",IF($C830="","",SUMIFS(Con_ve!$F$6:$F$1005,Con_ve!$C$6:$C$1005,$C830,Con_ve!$I$6:$I$1005,"Em negociação",Con_ve!$Q$6:$Q$1005,Cad_cl!BL$5)))</f>
        <v/>
      </c>
      <c r="BM830" s="134" t="str">
        <f>IF(ISERR(IF($C830="","",SUMIFS(Con_ve!$F$6:$F$1005,Con_ve!$C$6:$C$1005,$C830,Con_ve!$I$6:$I$1005,"Em negociação",Con_ve!$Q$6:$Q$1005,Cad_cl!BM$5))),"",IF($C830="","",SUMIFS(Con_ve!$F$6:$F$1005,Con_ve!$C$6:$C$1005,$C830,Con_ve!$I$6:$I$1005,"Em negociação",Con_ve!$Q$6:$Q$1005,Cad_cl!BM$5)))</f>
        <v/>
      </c>
      <c r="BN830" s="134" t="str">
        <f>IF(ISERR(IF($C830="","",SUMIFS(Con_ve!$F$6:$F$1005,Con_ve!$C$6:$C$1005,$C830,Con_ve!$I$6:$I$1005,"Em negociação",Con_ve!$Q$6:$Q$1005,Cad_cl!BN$5))),"",IF($C830="","",SUMIFS(Con_ve!$F$6:$F$1005,Con_ve!$C$6:$C$1005,$C830,Con_ve!$I$6:$I$1005,"Em negociação",Con_ve!$Q$6:$Q$1005,Cad_cl!BN$5)))</f>
        <v/>
      </c>
      <c r="BO830" s="134" t="str">
        <f>IF(ISERR(IF($C830="","",SUMIFS(Con_ve!$F$6:$F$1005,Con_ve!$C$6:$C$1005,$C830,Con_ve!$I$6:$I$1005,"Em negociação",Con_ve!$Q$6:$Q$1005,Cad_cl!BO$5))),"",IF($C830="","",SUMIFS(Con_ve!$F$6:$F$1005,Con_ve!$C$6:$C$1005,$C830,Con_ve!$I$6:$I$1005,"Em negociação",Con_ve!$Q$6:$Q$1005,Cad_cl!BO$5)))</f>
        <v/>
      </c>
      <c r="BP830" s="134">
        <f t="shared" si="37"/>
        <v>0</v>
      </c>
      <c r="BR830" s="125" t="str">
        <f>IF(ISERR(IF(AND($I830=Re_lo!$E$5,BR$5=VLOOKUP(Re_lo!$H$5,Re_lo!$N$5:$O$16,2,0)),AP830,"")),"",IF(AND($I830=Re_lo!$E$5,BR$5=VLOOKUP(Re_lo!$H$5,Re_lo!$N$5:$O$16,2,0)),AP830,""))</f>
        <v/>
      </c>
      <c r="BS830" s="125" t="str">
        <f>IF(ISERR(IF(AND($I830=Re_lo!$E$5,BS$5=VLOOKUP(Re_lo!$H$5,Re_lo!$N$5:$O$16,2,0)),AQ830,"")),"",IF(AND($I830=Re_lo!$E$5,BS$5=VLOOKUP(Re_lo!$H$5,Re_lo!$N$5:$O$16,2,0)),AQ830,""))</f>
        <v/>
      </c>
      <c r="BT830" s="125" t="str">
        <f>IF(ISERR(IF(AND($I830=Re_lo!$E$5,BT$5=VLOOKUP(Re_lo!$H$5,Re_lo!$N$5:$O$16,2,0)),AR830,"")),"",IF(AND($I830=Re_lo!$E$5,BT$5=VLOOKUP(Re_lo!$H$5,Re_lo!$N$5:$O$16,2,0)),AR830,""))</f>
        <v/>
      </c>
      <c r="BU830" s="125" t="str">
        <f>IF(ISERR(IF(AND($I830=Re_lo!$E$5,BU$5=VLOOKUP(Re_lo!$H$5,Re_lo!$N$5:$O$16,2,0)),AS830,"")),"",IF(AND($I830=Re_lo!$E$5,BU$5=VLOOKUP(Re_lo!$H$5,Re_lo!$N$5:$O$16,2,0)),AS830,""))</f>
        <v/>
      </c>
      <c r="BV830" s="125" t="str">
        <f>IF(ISERR(IF(AND($I830=Re_lo!$E$5,BV$5=VLOOKUP(Re_lo!$H$5,Re_lo!$N$5:$O$16,2,0)),AT830,"")),"",IF(AND($I830=Re_lo!$E$5,BV$5=VLOOKUP(Re_lo!$H$5,Re_lo!$N$5:$O$16,2,0)),AT830,""))</f>
        <v/>
      </c>
      <c r="BW830" s="125" t="str">
        <f>IF(ISERR(IF(AND($I830=Re_lo!$E$5,BW$5=VLOOKUP(Re_lo!$H$5,Re_lo!$N$5:$O$16,2,0)),AU830,"")),"",IF(AND($I830=Re_lo!$E$5,BW$5=VLOOKUP(Re_lo!$H$5,Re_lo!$N$5:$O$16,2,0)),AU830,""))</f>
        <v/>
      </c>
      <c r="BX830" s="125" t="str">
        <f>IF(ISERR(IF(AND($I830=Re_lo!$E$5,BX$5=VLOOKUP(Re_lo!$H$5,Re_lo!$N$5:$O$16,2,0)),AV830,"")),"",IF(AND($I830=Re_lo!$E$5,BX$5=VLOOKUP(Re_lo!$H$5,Re_lo!$N$5:$O$16,2,0)),AV830,""))</f>
        <v/>
      </c>
      <c r="BY830" s="125" t="str">
        <f>IF(ISERR(IF(AND($I830=Re_lo!$E$5,BY$5=VLOOKUP(Re_lo!$H$5,Re_lo!$N$5:$O$16,2,0)),AW830,"")),"",IF(AND($I830=Re_lo!$E$5,BY$5=VLOOKUP(Re_lo!$H$5,Re_lo!$N$5:$O$16,2,0)),AW830,""))</f>
        <v/>
      </c>
      <c r="BZ830" s="125" t="str">
        <f>IF(ISERR(IF(AND($I830=Re_lo!$E$5,BZ$5=VLOOKUP(Re_lo!$H$5,Re_lo!$N$5:$O$16,2,0)),AX830,"")),"",IF(AND($I830=Re_lo!$E$5,BZ$5=VLOOKUP(Re_lo!$H$5,Re_lo!$N$5:$O$16,2,0)),AX830,""))</f>
        <v/>
      </c>
      <c r="CA830" s="125" t="str">
        <f>IF(ISERR(IF(AND($I830=Re_lo!$E$5,CA$5=VLOOKUP(Re_lo!$H$5,Re_lo!$N$5:$O$16,2,0)),AY830,"")),"",IF(AND($I830=Re_lo!$E$5,CA$5=VLOOKUP(Re_lo!$H$5,Re_lo!$N$5:$O$16,2,0)),AY830,""))</f>
        <v/>
      </c>
      <c r="CB830" s="125" t="str">
        <f>IF(ISERR(IF(AND($I830=Re_lo!$E$5,CB$5=VLOOKUP(Re_lo!$H$5,Re_lo!$N$5:$O$16,2,0)),AZ830,"")),"",IF(AND($I830=Re_lo!$E$5,CB$5=VLOOKUP(Re_lo!$H$5,Re_lo!$N$5:$O$16,2,0)),AZ830,""))</f>
        <v/>
      </c>
      <c r="CC830" s="125" t="str">
        <f>IF(ISERR(IF(AND($I830=Re_lo!$E$5,CC$5=VLOOKUP(Re_lo!$H$5,Re_lo!$N$5:$O$16,2,0)),BA830,"")),"",IF(AND($I830=Re_lo!$E$5,CC$5=VLOOKUP(Re_lo!$H$5,Re_lo!$N$5:$O$16,2,0)),BA830,""))</f>
        <v/>
      </c>
      <c r="CD830" s="125" t="str">
        <f>IF(ISERR(IF(AND($I830=Re_lo!$E$5,CD$5=VLOOKUP(Re_lo!$H$5,Re_lo!$N$5:$O$16,2,0)),BB830,"")),"",IF(AND($I830=Re_lo!$E$5,CD$5=VLOOKUP(Re_lo!$H$5,Re_lo!$N$5:$O$16,2,0)),BB830,""))</f>
        <v/>
      </c>
      <c r="CF830" s="125" t="str">
        <f>IF($C830="","",COUNTIFS(Con_ve!$C$6:$C$1005,$C830,Con_ve!$Q$6:$Q$1005,Cad_cl!CF$5))</f>
        <v/>
      </c>
      <c r="CG830" s="125" t="str">
        <f>IF($C830="","",COUNTIFS(Con_ve!$C$6:$C$1005,$C830,Con_ve!$Q$6:$Q$1005,Cad_cl!CG$5))</f>
        <v/>
      </c>
      <c r="CH830" s="125" t="str">
        <f>IF($C830="","",COUNTIFS(Con_ve!$C$6:$C$1005,$C830,Con_ve!$Q$6:$Q$1005,Cad_cl!CH$5))</f>
        <v/>
      </c>
      <c r="CI830" s="125" t="str">
        <f>IF($C830="","",COUNTIFS(Con_ve!$C$6:$C$1005,$C830,Con_ve!$Q$6:$Q$1005,Cad_cl!CI$5))</f>
        <v/>
      </c>
      <c r="CJ830" s="125" t="str">
        <f>IF($C830="","",COUNTIFS(Con_ve!$C$6:$C$1005,$C830,Con_ve!$Q$6:$Q$1005,Cad_cl!CJ$5))</f>
        <v/>
      </c>
      <c r="CK830" s="125" t="str">
        <f>IF($C830="","",COUNTIFS(Con_ve!$C$6:$C$1005,$C830,Con_ve!$Q$6:$Q$1005,Cad_cl!CK$5))</f>
        <v/>
      </c>
      <c r="CL830" s="125" t="str">
        <f>IF($C830="","",COUNTIFS(Con_ve!$C$6:$C$1005,$C830,Con_ve!$Q$6:$Q$1005,Cad_cl!CL$5))</f>
        <v/>
      </c>
      <c r="CM830" s="125" t="str">
        <f>IF($C830="","",COUNTIFS(Con_ve!$C$6:$C$1005,$C830,Con_ve!$Q$6:$Q$1005,Cad_cl!CM$5))</f>
        <v/>
      </c>
      <c r="CN830" s="125" t="str">
        <f>IF($C830="","",COUNTIFS(Con_ve!$C$6:$C$1005,$C830,Con_ve!$Q$6:$Q$1005,Cad_cl!CN$5))</f>
        <v/>
      </c>
      <c r="CO830" s="125" t="str">
        <f>IF($C830="","",COUNTIFS(Con_ve!$C$6:$C$1005,$C830,Con_ve!$Q$6:$Q$1005,Cad_cl!CO$5))</f>
        <v/>
      </c>
      <c r="CP830" s="125" t="str">
        <f>IF($C830="","",COUNTIFS(Con_ve!$C$6:$C$1005,$C830,Con_ve!$Q$6:$Q$1005,Cad_cl!CP$5))</f>
        <v/>
      </c>
      <c r="CQ830" s="125" t="str">
        <f>IF($C830="","",COUNTIFS(Con_ve!$C$6:$C$1005,$C830,Con_ve!$Q$6:$Q$1005,Cad_cl!CQ$5))</f>
        <v/>
      </c>
      <c r="CR830" s="125">
        <f t="shared" si="38"/>
        <v>0</v>
      </c>
    </row>
    <row r="831" spans="3:96" ht="30" customHeight="1">
      <c r="C831" s="153"/>
      <c r="D831" s="153"/>
      <c r="E831" s="154"/>
      <c r="F831" s="153"/>
      <c r="G831" s="155"/>
      <c r="H831" s="153"/>
      <c r="I831" s="153"/>
      <c r="J831" s="132" t="s">
        <v>309</v>
      </c>
      <c r="K831" s="133" t="s">
        <v>309</v>
      </c>
      <c r="L831" s="153"/>
      <c r="M831" s="153"/>
      <c r="N831" s="153"/>
      <c r="O831" s="153"/>
      <c r="P831" s="153"/>
      <c r="Q831" s="153"/>
      <c r="AP831" s="134" t="str">
        <f>IF(ISERR(IF($C831="","",SUMIFS(Con_ve!$F$6:$F$1005,Con_ve!$C$6:$C$1005,$C831,Con_ve!$I$6:$I$1005,"Fechada",Con_ve!$Q$6:$Q$1005,Cad_cl!AP$5))),"",IF($C831="","",SUMIFS(Con_ve!$F$6:$F$1005,Con_ve!$C$6:$C$1005,$C831,Con_ve!$I$6:$I$1005,"Fechada",Con_ve!$Q$6:$Q$1005,Cad_cl!AP$5)))</f>
        <v/>
      </c>
      <c r="AQ831" s="134" t="str">
        <f>IF(ISERR(IF($C831="","",SUMIFS(Con_ve!$F$6:$F$1005,Con_ve!$C$6:$C$1005,$C831,Con_ve!$I$6:$I$1005,"Fechada",Con_ve!$Q$6:$Q$1005,Cad_cl!AQ$5))),"",IF($C831="","",SUMIFS(Con_ve!$F$6:$F$1005,Con_ve!$C$6:$C$1005,$C831,Con_ve!$I$6:$I$1005,"Fechada",Con_ve!$Q$6:$Q$1005,Cad_cl!AQ$5)))</f>
        <v/>
      </c>
      <c r="AR831" s="134" t="str">
        <f>IF(ISERR(IF($C831="","",SUMIFS(Con_ve!$F$6:$F$1005,Con_ve!$C$6:$C$1005,$C831,Con_ve!$I$6:$I$1005,"Fechada",Con_ve!$Q$6:$Q$1005,Cad_cl!AR$5))),"",IF($C831="","",SUMIFS(Con_ve!$F$6:$F$1005,Con_ve!$C$6:$C$1005,$C831,Con_ve!$I$6:$I$1005,"Fechada",Con_ve!$Q$6:$Q$1005,Cad_cl!AR$5)))</f>
        <v/>
      </c>
      <c r="AS831" s="134" t="str">
        <f>IF(ISERR(IF($C831="","",SUMIFS(Con_ve!$F$6:$F$1005,Con_ve!$C$6:$C$1005,$C831,Con_ve!$I$6:$I$1005,"Fechada",Con_ve!$Q$6:$Q$1005,Cad_cl!AS$5))),"",IF($C831="","",SUMIFS(Con_ve!$F$6:$F$1005,Con_ve!$C$6:$C$1005,$C831,Con_ve!$I$6:$I$1005,"Fechada",Con_ve!$Q$6:$Q$1005,Cad_cl!AS$5)))</f>
        <v/>
      </c>
      <c r="AT831" s="134" t="str">
        <f>IF(ISERR(IF($C831="","",SUMIFS(Con_ve!$F$6:$F$1005,Con_ve!$C$6:$C$1005,$C831,Con_ve!$I$6:$I$1005,"Fechada",Con_ve!$Q$6:$Q$1005,Cad_cl!AT$5))),"",IF($C831="","",SUMIFS(Con_ve!$F$6:$F$1005,Con_ve!$C$6:$C$1005,$C831,Con_ve!$I$6:$I$1005,"Fechada",Con_ve!$Q$6:$Q$1005,Cad_cl!AT$5)))</f>
        <v/>
      </c>
      <c r="AU831" s="134" t="str">
        <f>IF(ISERR(IF($C831="","",SUMIFS(Con_ve!$F$6:$F$1005,Con_ve!$C$6:$C$1005,$C831,Con_ve!$I$6:$I$1005,"Fechada",Con_ve!$Q$6:$Q$1005,Cad_cl!AU$5))),"",IF($C831="","",SUMIFS(Con_ve!$F$6:$F$1005,Con_ve!$C$6:$C$1005,$C831,Con_ve!$I$6:$I$1005,"Fechada",Con_ve!$Q$6:$Q$1005,Cad_cl!AU$5)))</f>
        <v/>
      </c>
      <c r="AV831" s="134" t="str">
        <f>IF(ISERR(IF($C831="","",SUMIFS(Con_ve!$F$6:$F$1005,Con_ve!$C$6:$C$1005,$C831,Con_ve!$I$6:$I$1005,"Fechada",Con_ve!$Q$6:$Q$1005,Cad_cl!AV$5))),"",IF($C831="","",SUMIFS(Con_ve!$F$6:$F$1005,Con_ve!$C$6:$C$1005,$C831,Con_ve!$I$6:$I$1005,"Fechada",Con_ve!$Q$6:$Q$1005,Cad_cl!AV$5)))</f>
        <v/>
      </c>
      <c r="AW831" s="134" t="str">
        <f>IF(ISERR(IF($C831="","",SUMIFS(Con_ve!$F$6:$F$1005,Con_ve!$C$6:$C$1005,$C831,Con_ve!$I$6:$I$1005,"Fechada",Con_ve!$Q$6:$Q$1005,Cad_cl!AW$5))),"",IF($C831="","",SUMIFS(Con_ve!$F$6:$F$1005,Con_ve!$C$6:$C$1005,$C831,Con_ve!$I$6:$I$1005,"Fechada",Con_ve!$Q$6:$Q$1005,Cad_cl!AW$5)))</f>
        <v/>
      </c>
      <c r="AX831" s="134" t="str">
        <f>IF(ISERR(IF($C831="","",SUMIFS(Con_ve!$F$6:$F$1005,Con_ve!$C$6:$C$1005,$C831,Con_ve!$I$6:$I$1005,"Fechada",Con_ve!$Q$6:$Q$1005,Cad_cl!AX$5))),"",IF($C831="","",SUMIFS(Con_ve!$F$6:$F$1005,Con_ve!$C$6:$C$1005,$C831,Con_ve!$I$6:$I$1005,"Fechada",Con_ve!$Q$6:$Q$1005,Cad_cl!AX$5)))</f>
        <v/>
      </c>
      <c r="AY831" s="134" t="str">
        <f>IF(ISERR(IF($C831="","",SUMIFS(Con_ve!$F$6:$F$1005,Con_ve!$C$6:$C$1005,$C831,Con_ve!$I$6:$I$1005,"Fechada",Con_ve!$Q$6:$Q$1005,Cad_cl!AY$5))),"",IF($C831="","",SUMIFS(Con_ve!$F$6:$F$1005,Con_ve!$C$6:$C$1005,$C831,Con_ve!$I$6:$I$1005,"Fechada",Con_ve!$Q$6:$Q$1005,Cad_cl!AY$5)))</f>
        <v/>
      </c>
      <c r="AZ831" s="134" t="str">
        <f>IF(ISERR(IF($C831="","",SUMIFS(Con_ve!$F$6:$F$1005,Con_ve!$C$6:$C$1005,$C831,Con_ve!$I$6:$I$1005,"Fechada",Con_ve!$Q$6:$Q$1005,Cad_cl!AZ$5))),"",IF($C831="","",SUMIFS(Con_ve!$F$6:$F$1005,Con_ve!$C$6:$C$1005,$C831,Con_ve!$I$6:$I$1005,"Fechada",Con_ve!$Q$6:$Q$1005,Cad_cl!AZ$5)))</f>
        <v/>
      </c>
      <c r="BA831" s="134" t="str">
        <f>IF(ISERR(IF($C831="","",SUMIFS(Con_ve!$F$6:$F$1005,Con_ve!$C$6:$C$1005,$C831,Con_ve!$I$6:$I$1005,"Fechada",Con_ve!$Q$6:$Q$1005,Cad_cl!BA$5))),"",IF($C831="","",SUMIFS(Con_ve!$F$6:$F$1005,Con_ve!$C$6:$C$1005,$C831,Con_ve!$I$6:$I$1005,"Fechada",Con_ve!$Q$6:$Q$1005,Cad_cl!BA$5)))</f>
        <v/>
      </c>
      <c r="BB831" s="134">
        <f t="shared" si="36"/>
        <v>0</v>
      </c>
      <c r="BD831" s="134" t="str">
        <f>IF(ISERR(IF($C831="","",SUMIFS(Con_ve!$F$6:$F$1005,Con_ve!$C$6:$C$1005,$C831,Con_ve!$I$6:$I$1005,"Em negociação",Con_ve!$Q$6:$Q$1005,Cad_cl!BD$5))),"",IF($C831="","",SUMIFS(Con_ve!$F$6:$F$1005,Con_ve!$C$6:$C$1005,$C831,Con_ve!$I$6:$I$1005,"Em negociação",Con_ve!$Q$6:$Q$1005,Cad_cl!BD$5)))</f>
        <v/>
      </c>
      <c r="BE831" s="134" t="str">
        <f>IF(ISERR(IF($C831="","",SUMIFS(Con_ve!$F$6:$F$1005,Con_ve!$C$6:$C$1005,$C831,Con_ve!$I$6:$I$1005,"Em negociação",Con_ve!$Q$6:$Q$1005,Cad_cl!BE$5))),"",IF($C831="","",SUMIFS(Con_ve!$F$6:$F$1005,Con_ve!$C$6:$C$1005,$C831,Con_ve!$I$6:$I$1005,"Em negociação",Con_ve!$Q$6:$Q$1005,Cad_cl!BE$5)))</f>
        <v/>
      </c>
      <c r="BF831" s="134" t="str">
        <f>IF(ISERR(IF($C831="","",SUMIFS(Con_ve!$F$6:$F$1005,Con_ve!$C$6:$C$1005,$C831,Con_ve!$I$6:$I$1005,"Em negociação",Con_ve!$Q$6:$Q$1005,Cad_cl!BF$5))),"",IF($C831="","",SUMIFS(Con_ve!$F$6:$F$1005,Con_ve!$C$6:$C$1005,$C831,Con_ve!$I$6:$I$1005,"Em negociação",Con_ve!$Q$6:$Q$1005,Cad_cl!BF$5)))</f>
        <v/>
      </c>
      <c r="BG831" s="134" t="str">
        <f>IF(ISERR(IF($C831="","",SUMIFS(Con_ve!$F$6:$F$1005,Con_ve!$C$6:$C$1005,$C831,Con_ve!$I$6:$I$1005,"Em negociação",Con_ve!$Q$6:$Q$1005,Cad_cl!BG$5))),"",IF($C831="","",SUMIFS(Con_ve!$F$6:$F$1005,Con_ve!$C$6:$C$1005,$C831,Con_ve!$I$6:$I$1005,"Em negociação",Con_ve!$Q$6:$Q$1005,Cad_cl!BG$5)))</f>
        <v/>
      </c>
      <c r="BH831" s="134" t="str">
        <f>IF(ISERR(IF($C831="","",SUMIFS(Con_ve!$F$6:$F$1005,Con_ve!$C$6:$C$1005,$C831,Con_ve!$I$6:$I$1005,"Em negociação",Con_ve!$Q$6:$Q$1005,Cad_cl!BH$5))),"",IF($C831="","",SUMIFS(Con_ve!$F$6:$F$1005,Con_ve!$C$6:$C$1005,$C831,Con_ve!$I$6:$I$1005,"Em negociação",Con_ve!$Q$6:$Q$1005,Cad_cl!BH$5)))</f>
        <v/>
      </c>
      <c r="BI831" s="134" t="str">
        <f>IF(ISERR(IF($C831="","",SUMIFS(Con_ve!$F$6:$F$1005,Con_ve!$C$6:$C$1005,$C831,Con_ve!$I$6:$I$1005,"Em negociação",Con_ve!$Q$6:$Q$1005,Cad_cl!BI$5))),"",IF($C831="","",SUMIFS(Con_ve!$F$6:$F$1005,Con_ve!$C$6:$C$1005,$C831,Con_ve!$I$6:$I$1005,"Em negociação",Con_ve!$Q$6:$Q$1005,Cad_cl!BI$5)))</f>
        <v/>
      </c>
      <c r="BJ831" s="134" t="str">
        <f>IF(ISERR(IF($C831="","",SUMIFS(Con_ve!$F$6:$F$1005,Con_ve!$C$6:$C$1005,$C831,Con_ve!$I$6:$I$1005,"Em negociação",Con_ve!$Q$6:$Q$1005,Cad_cl!BJ$5))),"",IF($C831="","",SUMIFS(Con_ve!$F$6:$F$1005,Con_ve!$C$6:$C$1005,$C831,Con_ve!$I$6:$I$1005,"Em negociação",Con_ve!$Q$6:$Q$1005,Cad_cl!BJ$5)))</f>
        <v/>
      </c>
      <c r="BK831" s="134" t="str">
        <f>IF(ISERR(IF($C831="","",SUMIFS(Con_ve!$F$6:$F$1005,Con_ve!$C$6:$C$1005,$C831,Con_ve!$I$6:$I$1005,"Em negociação",Con_ve!$Q$6:$Q$1005,Cad_cl!BK$5))),"",IF($C831="","",SUMIFS(Con_ve!$F$6:$F$1005,Con_ve!$C$6:$C$1005,$C831,Con_ve!$I$6:$I$1005,"Em negociação",Con_ve!$Q$6:$Q$1005,Cad_cl!BK$5)))</f>
        <v/>
      </c>
      <c r="BL831" s="134" t="str">
        <f>IF(ISERR(IF($C831="","",SUMIFS(Con_ve!$F$6:$F$1005,Con_ve!$C$6:$C$1005,$C831,Con_ve!$I$6:$I$1005,"Em negociação",Con_ve!$Q$6:$Q$1005,Cad_cl!BL$5))),"",IF($C831="","",SUMIFS(Con_ve!$F$6:$F$1005,Con_ve!$C$6:$C$1005,$C831,Con_ve!$I$6:$I$1005,"Em negociação",Con_ve!$Q$6:$Q$1005,Cad_cl!BL$5)))</f>
        <v/>
      </c>
      <c r="BM831" s="134" t="str">
        <f>IF(ISERR(IF($C831="","",SUMIFS(Con_ve!$F$6:$F$1005,Con_ve!$C$6:$C$1005,$C831,Con_ve!$I$6:$I$1005,"Em negociação",Con_ve!$Q$6:$Q$1005,Cad_cl!BM$5))),"",IF($C831="","",SUMIFS(Con_ve!$F$6:$F$1005,Con_ve!$C$6:$C$1005,$C831,Con_ve!$I$6:$I$1005,"Em negociação",Con_ve!$Q$6:$Q$1005,Cad_cl!BM$5)))</f>
        <v/>
      </c>
      <c r="BN831" s="134" t="str">
        <f>IF(ISERR(IF($C831="","",SUMIFS(Con_ve!$F$6:$F$1005,Con_ve!$C$6:$C$1005,$C831,Con_ve!$I$6:$I$1005,"Em negociação",Con_ve!$Q$6:$Q$1005,Cad_cl!BN$5))),"",IF($C831="","",SUMIFS(Con_ve!$F$6:$F$1005,Con_ve!$C$6:$C$1005,$C831,Con_ve!$I$6:$I$1005,"Em negociação",Con_ve!$Q$6:$Q$1005,Cad_cl!BN$5)))</f>
        <v/>
      </c>
      <c r="BO831" s="134" t="str">
        <f>IF(ISERR(IF($C831="","",SUMIFS(Con_ve!$F$6:$F$1005,Con_ve!$C$6:$C$1005,$C831,Con_ve!$I$6:$I$1005,"Em negociação",Con_ve!$Q$6:$Q$1005,Cad_cl!BO$5))),"",IF($C831="","",SUMIFS(Con_ve!$F$6:$F$1005,Con_ve!$C$6:$C$1005,$C831,Con_ve!$I$6:$I$1005,"Em negociação",Con_ve!$Q$6:$Q$1005,Cad_cl!BO$5)))</f>
        <v/>
      </c>
      <c r="BP831" s="134">
        <f t="shared" si="37"/>
        <v>0</v>
      </c>
      <c r="BR831" s="125" t="str">
        <f>IF(ISERR(IF(AND($I831=Re_lo!$E$5,BR$5=VLOOKUP(Re_lo!$H$5,Re_lo!$N$5:$O$16,2,0)),AP831,"")),"",IF(AND($I831=Re_lo!$E$5,BR$5=VLOOKUP(Re_lo!$H$5,Re_lo!$N$5:$O$16,2,0)),AP831,""))</f>
        <v/>
      </c>
      <c r="BS831" s="125" t="str">
        <f>IF(ISERR(IF(AND($I831=Re_lo!$E$5,BS$5=VLOOKUP(Re_lo!$H$5,Re_lo!$N$5:$O$16,2,0)),AQ831,"")),"",IF(AND($I831=Re_lo!$E$5,BS$5=VLOOKUP(Re_lo!$H$5,Re_lo!$N$5:$O$16,2,0)),AQ831,""))</f>
        <v/>
      </c>
      <c r="BT831" s="125" t="str">
        <f>IF(ISERR(IF(AND($I831=Re_lo!$E$5,BT$5=VLOOKUP(Re_lo!$H$5,Re_lo!$N$5:$O$16,2,0)),AR831,"")),"",IF(AND($I831=Re_lo!$E$5,BT$5=VLOOKUP(Re_lo!$H$5,Re_lo!$N$5:$O$16,2,0)),AR831,""))</f>
        <v/>
      </c>
      <c r="BU831" s="125" t="str">
        <f>IF(ISERR(IF(AND($I831=Re_lo!$E$5,BU$5=VLOOKUP(Re_lo!$H$5,Re_lo!$N$5:$O$16,2,0)),AS831,"")),"",IF(AND($I831=Re_lo!$E$5,BU$5=VLOOKUP(Re_lo!$H$5,Re_lo!$N$5:$O$16,2,0)),AS831,""))</f>
        <v/>
      </c>
      <c r="BV831" s="125" t="str">
        <f>IF(ISERR(IF(AND($I831=Re_lo!$E$5,BV$5=VLOOKUP(Re_lo!$H$5,Re_lo!$N$5:$O$16,2,0)),AT831,"")),"",IF(AND($I831=Re_lo!$E$5,BV$5=VLOOKUP(Re_lo!$H$5,Re_lo!$N$5:$O$16,2,0)),AT831,""))</f>
        <v/>
      </c>
      <c r="BW831" s="125" t="str">
        <f>IF(ISERR(IF(AND($I831=Re_lo!$E$5,BW$5=VLOOKUP(Re_lo!$H$5,Re_lo!$N$5:$O$16,2,0)),AU831,"")),"",IF(AND($I831=Re_lo!$E$5,BW$5=VLOOKUP(Re_lo!$H$5,Re_lo!$N$5:$O$16,2,0)),AU831,""))</f>
        <v/>
      </c>
      <c r="BX831" s="125" t="str">
        <f>IF(ISERR(IF(AND($I831=Re_lo!$E$5,BX$5=VLOOKUP(Re_lo!$H$5,Re_lo!$N$5:$O$16,2,0)),AV831,"")),"",IF(AND($I831=Re_lo!$E$5,BX$5=VLOOKUP(Re_lo!$H$5,Re_lo!$N$5:$O$16,2,0)),AV831,""))</f>
        <v/>
      </c>
      <c r="BY831" s="125" t="str">
        <f>IF(ISERR(IF(AND($I831=Re_lo!$E$5,BY$5=VLOOKUP(Re_lo!$H$5,Re_lo!$N$5:$O$16,2,0)),AW831,"")),"",IF(AND($I831=Re_lo!$E$5,BY$5=VLOOKUP(Re_lo!$H$5,Re_lo!$N$5:$O$16,2,0)),AW831,""))</f>
        <v/>
      </c>
      <c r="BZ831" s="125" t="str">
        <f>IF(ISERR(IF(AND($I831=Re_lo!$E$5,BZ$5=VLOOKUP(Re_lo!$H$5,Re_lo!$N$5:$O$16,2,0)),AX831,"")),"",IF(AND($I831=Re_lo!$E$5,BZ$5=VLOOKUP(Re_lo!$H$5,Re_lo!$N$5:$O$16,2,0)),AX831,""))</f>
        <v/>
      </c>
      <c r="CA831" s="125" t="str">
        <f>IF(ISERR(IF(AND($I831=Re_lo!$E$5,CA$5=VLOOKUP(Re_lo!$H$5,Re_lo!$N$5:$O$16,2,0)),AY831,"")),"",IF(AND($I831=Re_lo!$E$5,CA$5=VLOOKUP(Re_lo!$H$5,Re_lo!$N$5:$O$16,2,0)),AY831,""))</f>
        <v/>
      </c>
      <c r="CB831" s="125" t="str">
        <f>IF(ISERR(IF(AND($I831=Re_lo!$E$5,CB$5=VLOOKUP(Re_lo!$H$5,Re_lo!$N$5:$O$16,2,0)),AZ831,"")),"",IF(AND($I831=Re_lo!$E$5,CB$5=VLOOKUP(Re_lo!$H$5,Re_lo!$N$5:$O$16,2,0)),AZ831,""))</f>
        <v/>
      </c>
      <c r="CC831" s="125" t="str">
        <f>IF(ISERR(IF(AND($I831=Re_lo!$E$5,CC$5=VLOOKUP(Re_lo!$H$5,Re_lo!$N$5:$O$16,2,0)),BA831,"")),"",IF(AND($I831=Re_lo!$E$5,CC$5=VLOOKUP(Re_lo!$H$5,Re_lo!$N$5:$O$16,2,0)),BA831,""))</f>
        <v/>
      </c>
      <c r="CD831" s="125" t="str">
        <f>IF(ISERR(IF(AND($I831=Re_lo!$E$5,CD$5=VLOOKUP(Re_lo!$H$5,Re_lo!$N$5:$O$16,2,0)),BB831,"")),"",IF(AND($I831=Re_lo!$E$5,CD$5=VLOOKUP(Re_lo!$H$5,Re_lo!$N$5:$O$16,2,0)),BB831,""))</f>
        <v/>
      </c>
      <c r="CF831" s="125" t="str">
        <f>IF($C831="","",COUNTIFS(Con_ve!$C$6:$C$1005,$C831,Con_ve!$Q$6:$Q$1005,Cad_cl!CF$5))</f>
        <v/>
      </c>
      <c r="CG831" s="125" t="str">
        <f>IF($C831="","",COUNTIFS(Con_ve!$C$6:$C$1005,$C831,Con_ve!$Q$6:$Q$1005,Cad_cl!CG$5))</f>
        <v/>
      </c>
      <c r="CH831" s="125" t="str">
        <f>IF($C831="","",COUNTIFS(Con_ve!$C$6:$C$1005,$C831,Con_ve!$Q$6:$Q$1005,Cad_cl!CH$5))</f>
        <v/>
      </c>
      <c r="CI831" s="125" t="str">
        <f>IF($C831="","",COUNTIFS(Con_ve!$C$6:$C$1005,$C831,Con_ve!$Q$6:$Q$1005,Cad_cl!CI$5))</f>
        <v/>
      </c>
      <c r="CJ831" s="125" t="str">
        <f>IF($C831="","",COUNTIFS(Con_ve!$C$6:$C$1005,$C831,Con_ve!$Q$6:$Q$1005,Cad_cl!CJ$5))</f>
        <v/>
      </c>
      <c r="CK831" s="125" t="str">
        <f>IF($C831="","",COUNTIFS(Con_ve!$C$6:$C$1005,$C831,Con_ve!$Q$6:$Q$1005,Cad_cl!CK$5))</f>
        <v/>
      </c>
      <c r="CL831" s="125" t="str">
        <f>IF($C831="","",COUNTIFS(Con_ve!$C$6:$C$1005,$C831,Con_ve!$Q$6:$Q$1005,Cad_cl!CL$5))</f>
        <v/>
      </c>
      <c r="CM831" s="125" t="str">
        <f>IF($C831="","",COUNTIFS(Con_ve!$C$6:$C$1005,$C831,Con_ve!$Q$6:$Q$1005,Cad_cl!CM$5))</f>
        <v/>
      </c>
      <c r="CN831" s="125" t="str">
        <f>IF($C831="","",COUNTIFS(Con_ve!$C$6:$C$1005,$C831,Con_ve!$Q$6:$Q$1005,Cad_cl!CN$5))</f>
        <v/>
      </c>
      <c r="CO831" s="125" t="str">
        <f>IF($C831="","",COUNTIFS(Con_ve!$C$6:$C$1005,$C831,Con_ve!$Q$6:$Q$1005,Cad_cl!CO$5))</f>
        <v/>
      </c>
      <c r="CP831" s="125" t="str">
        <f>IF($C831="","",COUNTIFS(Con_ve!$C$6:$C$1005,$C831,Con_ve!$Q$6:$Q$1005,Cad_cl!CP$5))</f>
        <v/>
      </c>
      <c r="CQ831" s="125" t="str">
        <f>IF($C831="","",COUNTIFS(Con_ve!$C$6:$C$1005,$C831,Con_ve!$Q$6:$Q$1005,Cad_cl!CQ$5))</f>
        <v/>
      </c>
      <c r="CR831" s="125">
        <f t="shared" si="38"/>
        <v>0</v>
      </c>
    </row>
    <row r="832" spans="3:96" ht="30" customHeight="1">
      <c r="C832" s="153"/>
      <c r="D832" s="153"/>
      <c r="E832" s="154"/>
      <c r="F832" s="153"/>
      <c r="G832" s="155"/>
      <c r="H832" s="153"/>
      <c r="I832" s="153"/>
      <c r="J832" s="132" t="s">
        <v>309</v>
      </c>
      <c r="K832" s="133" t="s">
        <v>309</v>
      </c>
      <c r="L832" s="153"/>
      <c r="M832" s="153"/>
      <c r="N832" s="153"/>
      <c r="O832" s="153"/>
      <c r="P832" s="153"/>
      <c r="Q832" s="153"/>
      <c r="AP832" s="134" t="str">
        <f>IF(ISERR(IF($C832="","",SUMIFS(Con_ve!$F$6:$F$1005,Con_ve!$C$6:$C$1005,$C832,Con_ve!$I$6:$I$1005,"Fechada",Con_ve!$Q$6:$Q$1005,Cad_cl!AP$5))),"",IF($C832="","",SUMIFS(Con_ve!$F$6:$F$1005,Con_ve!$C$6:$C$1005,$C832,Con_ve!$I$6:$I$1005,"Fechada",Con_ve!$Q$6:$Q$1005,Cad_cl!AP$5)))</f>
        <v/>
      </c>
      <c r="AQ832" s="134" t="str">
        <f>IF(ISERR(IF($C832="","",SUMIFS(Con_ve!$F$6:$F$1005,Con_ve!$C$6:$C$1005,$C832,Con_ve!$I$6:$I$1005,"Fechada",Con_ve!$Q$6:$Q$1005,Cad_cl!AQ$5))),"",IF($C832="","",SUMIFS(Con_ve!$F$6:$F$1005,Con_ve!$C$6:$C$1005,$C832,Con_ve!$I$6:$I$1005,"Fechada",Con_ve!$Q$6:$Q$1005,Cad_cl!AQ$5)))</f>
        <v/>
      </c>
      <c r="AR832" s="134" t="str">
        <f>IF(ISERR(IF($C832="","",SUMIFS(Con_ve!$F$6:$F$1005,Con_ve!$C$6:$C$1005,$C832,Con_ve!$I$6:$I$1005,"Fechada",Con_ve!$Q$6:$Q$1005,Cad_cl!AR$5))),"",IF($C832="","",SUMIFS(Con_ve!$F$6:$F$1005,Con_ve!$C$6:$C$1005,$C832,Con_ve!$I$6:$I$1005,"Fechada",Con_ve!$Q$6:$Q$1005,Cad_cl!AR$5)))</f>
        <v/>
      </c>
      <c r="AS832" s="134" t="str">
        <f>IF(ISERR(IF($C832="","",SUMIFS(Con_ve!$F$6:$F$1005,Con_ve!$C$6:$C$1005,$C832,Con_ve!$I$6:$I$1005,"Fechada",Con_ve!$Q$6:$Q$1005,Cad_cl!AS$5))),"",IF($C832="","",SUMIFS(Con_ve!$F$6:$F$1005,Con_ve!$C$6:$C$1005,$C832,Con_ve!$I$6:$I$1005,"Fechada",Con_ve!$Q$6:$Q$1005,Cad_cl!AS$5)))</f>
        <v/>
      </c>
      <c r="AT832" s="134" t="str">
        <f>IF(ISERR(IF($C832="","",SUMIFS(Con_ve!$F$6:$F$1005,Con_ve!$C$6:$C$1005,$C832,Con_ve!$I$6:$I$1005,"Fechada",Con_ve!$Q$6:$Q$1005,Cad_cl!AT$5))),"",IF($C832="","",SUMIFS(Con_ve!$F$6:$F$1005,Con_ve!$C$6:$C$1005,$C832,Con_ve!$I$6:$I$1005,"Fechada",Con_ve!$Q$6:$Q$1005,Cad_cl!AT$5)))</f>
        <v/>
      </c>
      <c r="AU832" s="134" t="str">
        <f>IF(ISERR(IF($C832="","",SUMIFS(Con_ve!$F$6:$F$1005,Con_ve!$C$6:$C$1005,$C832,Con_ve!$I$6:$I$1005,"Fechada",Con_ve!$Q$6:$Q$1005,Cad_cl!AU$5))),"",IF($C832="","",SUMIFS(Con_ve!$F$6:$F$1005,Con_ve!$C$6:$C$1005,$C832,Con_ve!$I$6:$I$1005,"Fechada",Con_ve!$Q$6:$Q$1005,Cad_cl!AU$5)))</f>
        <v/>
      </c>
      <c r="AV832" s="134" t="str">
        <f>IF(ISERR(IF($C832="","",SUMIFS(Con_ve!$F$6:$F$1005,Con_ve!$C$6:$C$1005,$C832,Con_ve!$I$6:$I$1005,"Fechada",Con_ve!$Q$6:$Q$1005,Cad_cl!AV$5))),"",IF($C832="","",SUMIFS(Con_ve!$F$6:$F$1005,Con_ve!$C$6:$C$1005,$C832,Con_ve!$I$6:$I$1005,"Fechada",Con_ve!$Q$6:$Q$1005,Cad_cl!AV$5)))</f>
        <v/>
      </c>
      <c r="AW832" s="134" t="str">
        <f>IF(ISERR(IF($C832="","",SUMIFS(Con_ve!$F$6:$F$1005,Con_ve!$C$6:$C$1005,$C832,Con_ve!$I$6:$I$1005,"Fechada",Con_ve!$Q$6:$Q$1005,Cad_cl!AW$5))),"",IF($C832="","",SUMIFS(Con_ve!$F$6:$F$1005,Con_ve!$C$6:$C$1005,$C832,Con_ve!$I$6:$I$1005,"Fechada",Con_ve!$Q$6:$Q$1005,Cad_cl!AW$5)))</f>
        <v/>
      </c>
      <c r="AX832" s="134" t="str">
        <f>IF(ISERR(IF($C832="","",SUMIFS(Con_ve!$F$6:$F$1005,Con_ve!$C$6:$C$1005,$C832,Con_ve!$I$6:$I$1005,"Fechada",Con_ve!$Q$6:$Q$1005,Cad_cl!AX$5))),"",IF($C832="","",SUMIFS(Con_ve!$F$6:$F$1005,Con_ve!$C$6:$C$1005,$C832,Con_ve!$I$6:$I$1005,"Fechada",Con_ve!$Q$6:$Q$1005,Cad_cl!AX$5)))</f>
        <v/>
      </c>
      <c r="AY832" s="134" t="str">
        <f>IF(ISERR(IF($C832="","",SUMIFS(Con_ve!$F$6:$F$1005,Con_ve!$C$6:$C$1005,$C832,Con_ve!$I$6:$I$1005,"Fechada",Con_ve!$Q$6:$Q$1005,Cad_cl!AY$5))),"",IF($C832="","",SUMIFS(Con_ve!$F$6:$F$1005,Con_ve!$C$6:$C$1005,$C832,Con_ve!$I$6:$I$1005,"Fechada",Con_ve!$Q$6:$Q$1005,Cad_cl!AY$5)))</f>
        <v/>
      </c>
      <c r="AZ832" s="134" t="str">
        <f>IF(ISERR(IF($C832="","",SUMIFS(Con_ve!$F$6:$F$1005,Con_ve!$C$6:$C$1005,$C832,Con_ve!$I$6:$I$1005,"Fechada",Con_ve!$Q$6:$Q$1005,Cad_cl!AZ$5))),"",IF($C832="","",SUMIFS(Con_ve!$F$6:$F$1005,Con_ve!$C$6:$C$1005,$C832,Con_ve!$I$6:$I$1005,"Fechada",Con_ve!$Q$6:$Q$1005,Cad_cl!AZ$5)))</f>
        <v/>
      </c>
      <c r="BA832" s="134" t="str">
        <f>IF(ISERR(IF($C832="","",SUMIFS(Con_ve!$F$6:$F$1005,Con_ve!$C$6:$C$1005,$C832,Con_ve!$I$6:$I$1005,"Fechada",Con_ve!$Q$6:$Q$1005,Cad_cl!BA$5))),"",IF($C832="","",SUMIFS(Con_ve!$F$6:$F$1005,Con_ve!$C$6:$C$1005,$C832,Con_ve!$I$6:$I$1005,"Fechada",Con_ve!$Q$6:$Q$1005,Cad_cl!BA$5)))</f>
        <v/>
      </c>
      <c r="BB832" s="134">
        <f t="shared" si="36"/>
        <v>0</v>
      </c>
      <c r="BD832" s="134" t="str">
        <f>IF(ISERR(IF($C832="","",SUMIFS(Con_ve!$F$6:$F$1005,Con_ve!$C$6:$C$1005,$C832,Con_ve!$I$6:$I$1005,"Em negociação",Con_ve!$Q$6:$Q$1005,Cad_cl!BD$5))),"",IF($C832="","",SUMIFS(Con_ve!$F$6:$F$1005,Con_ve!$C$6:$C$1005,$C832,Con_ve!$I$6:$I$1005,"Em negociação",Con_ve!$Q$6:$Q$1005,Cad_cl!BD$5)))</f>
        <v/>
      </c>
      <c r="BE832" s="134" t="str">
        <f>IF(ISERR(IF($C832="","",SUMIFS(Con_ve!$F$6:$F$1005,Con_ve!$C$6:$C$1005,$C832,Con_ve!$I$6:$I$1005,"Em negociação",Con_ve!$Q$6:$Q$1005,Cad_cl!BE$5))),"",IF($C832="","",SUMIFS(Con_ve!$F$6:$F$1005,Con_ve!$C$6:$C$1005,$C832,Con_ve!$I$6:$I$1005,"Em negociação",Con_ve!$Q$6:$Q$1005,Cad_cl!BE$5)))</f>
        <v/>
      </c>
      <c r="BF832" s="134" t="str">
        <f>IF(ISERR(IF($C832="","",SUMIFS(Con_ve!$F$6:$F$1005,Con_ve!$C$6:$C$1005,$C832,Con_ve!$I$6:$I$1005,"Em negociação",Con_ve!$Q$6:$Q$1005,Cad_cl!BF$5))),"",IF($C832="","",SUMIFS(Con_ve!$F$6:$F$1005,Con_ve!$C$6:$C$1005,$C832,Con_ve!$I$6:$I$1005,"Em negociação",Con_ve!$Q$6:$Q$1005,Cad_cl!BF$5)))</f>
        <v/>
      </c>
      <c r="BG832" s="134" t="str">
        <f>IF(ISERR(IF($C832="","",SUMIFS(Con_ve!$F$6:$F$1005,Con_ve!$C$6:$C$1005,$C832,Con_ve!$I$6:$I$1005,"Em negociação",Con_ve!$Q$6:$Q$1005,Cad_cl!BG$5))),"",IF($C832="","",SUMIFS(Con_ve!$F$6:$F$1005,Con_ve!$C$6:$C$1005,$C832,Con_ve!$I$6:$I$1005,"Em negociação",Con_ve!$Q$6:$Q$1005,Cad_cl!BG$5)))</f>
        <v/>
      </c>
      <c r="BH832" s="134" t="str">
        <f>IF(ISERR(IF($C832="","",SUMIFS(Con_ve!$F$6:$F$1005,Con_ve!$C$6:$C$1005,$C832,Con_ve!$I$6:$I$1005,"Em negociação",Con_ve!$Q$6:$Q$1005,Cad_cl!BH$5))),"",IF($C832="","",SUMIFS(Con_ve!$F$6:$F$1005,Con_ve!$C$6:$C$1005,$C832,Con_ve!$I$6:$I$1005,"Em negociação",Con_ve!$Q$6:$Q$1005,Cad_cl!BH$5)))</f>
        <v/>
      </c>
      <c r="BI832" s="134" t="str">
        <f>IF(ISERR(IF($C832="","",SUMIFS(Con_ve!$F$6:$F$1005,Con_ve!$C$6:$C$1005,$C832,Con_ve!$I$6:$I$1005,"Em negociação",Con_ve!$Q$6:$Q$1005,Cad_cl!BI$5))),"",IF($C832="","",SUMIFS(Con_ve!$F$6:$F$1005,Con_ve!$C$6:$C$1005,$C832,Con_ve!$I$6:$I$1005,"Em negociação",Con_ve!$Q$6:$Q$1005,Cad_cl!BI$5)))</f>
        <v/>
      </c>
      <c r="BJ832" s="134" t="str">
        <f>IF(ISERR(IF($C832="","",SUMIFS(Con_ve!$F$6:$F$1005,Con_ve!$C$6:$C$1005,$C832,Con_ve!$I$6:$I$1005,"Em negociação",Con_ve!$Q$6:$Q$1005,Cad_cl!BJ$5))),"",IF($C832="","",SUMIFS(Con_ve!$F$6:$F$1005,Con_ve!$C$6:$C$1005,$C832,Con_ve!$I$6:$I$1005,"Em negociação",Con_ve!$Q$6:$Q$1005,Cad_cl!BJ$5)))</f>
        <v/>
      </c>
      <c r="BK832" s="134" t="str">
        <f>IF(ISERR(IF($C832="","",SUMIFS(Con_ve!$F$6:$F$1005,Con_ve!$C$6:$C$1005,$C832,Con_ve!$I$6:$I$1005,"Em negociação",Con_ve!$Q$6:$Q$1005,Cad_cl!BK$5))),"",IF($C832="","",SUMIFS(Con_ve!$F$6:$F$1005,Con_ve!$C$6:$C$1005,$C832,Con_ve!$I$6:$I$1005,"Em negociação",Con_ve!$Q$6:$Q$1005,Cad_cl!BK$5)))</f>
        <v/>
      </c>
      <c r="BL832" s="134" t="str">
        <f>IF(ISERR(IF($C832="","",SUMIFS(Con_ve!$F$6:$F$1005,Con_ve!$C$6:$C$1005,$C832,Con_ve!$I$6:$I$1005,"Em negociação",Con_ve!$Q$6:$Q$1005,Cad_cl!BL$5))),"",IF($C832="","",SUMIFS(Con_ve!$F$6:$F$1005,Con_ve!$C$6:$C$1005,$C832,Con_ve!$I$6:$I$1005,"Em negociação",Con_ve!$Q$6:$Q$1005,Cad_cl!BL$5)))</f>
        <v/>
      </c>
      <c r="BM832" s="134" t="str">
        <f>IF(ISERR(IF($C832="","",SUMIFS(Con_ve!$F$6:$F$1005,Con_ve!$C$6:$C$1005,$C832,Con_ve!$I$6:$I$1005,"Em negociação",Con_ve!$Q$6:$Q$1005,Cad_cl!BM$5))),"",IF($C832="","",SUMIFS(Con_ve!$F$6:$F$1005,Con_ve!$C$6:$C$1005,$C832,Con_ve!$I$6:$I$1005,"Em negociação",Con_ve!$Q$6:$Q$1005,Cad_cl!BM$5)))</f>
        <v/>
      </c>
      <c r="BN832" s="134" t="str">
        <f>IF(ISERR(IF($C832="","",SUMIFS(Con_ve!$F$6:$F$1005,Con_ve!$C$6:$C$1005,$C832,Con_ve!$I$6:$I$1005,"Em negociação",Con_ve!$Q$6:$Q$1005,Cad_cl!BN$5))),"",IF($C832="","",SUMIFS(Con_ve!$F$6:$F$1005,Con_ve!$C$6:$C$1005,$C832,Con_ve!$I$6:$I$1005,"Em negociação",Con_ve!$Q$6:$Q$1005,Cad_cl!BN$5)))</f>
        <v/>
      </c>
      <c r="BO832" s="134" t="str">
        <f>IF(ISERR(IF($C832="","",SUMIFS(Con_ve!$F$6:$F$1005,Con_ve!$C$6:$C$1005,$C832,Con_ve!$I$6:$I$1005,"Em negociação",Con_ve!$Q$6:$Q$1005,Cad_cl!BO$5))),"",IF($C832="","",SUMIFS(Con_ve!$F$6:$F$1005,Con_ve!$C$6:$C$1005,$C832,Con_ve!$I$6:$I$1005,"Em negociação",Con_ve!$Q$6:$Q$1005,Cad_cl!BO$5)))</f>
        <v/>
      </c>
      <c r="BP832" s="134">
        <f t="shared" si="37"/>
        <v>0</v>
      </c>
      <c r="BR832" s="125" t="str">
        <f>IF(ISERR(IF(AND($I832=Re_lo!$E$5,BR$5=VLOOKUP(Re_lo!$H$5,Re_lo!$N$5:$O$16,2,0)),AP832,"")),"",IF(AND($I832=Re_lo!$E$5,BR$5=VLOOKUP(Re_lo!$H$5,Re_lo!$N$5:$O$16,2,0)),AP832,""))</f>
        <v/>
      </c>
      <c r="BS832" s="125" t="str">
        <f>IF(ISERR(IF(AND($I832=Re_lo!$E$5,BS$5=VLOOKUP(Re_lo!$H$5,Re_lo!$N$5:$O$16,2,0)),AQ832,"")),"",IF(AND($I832=Re_lo!$E$5,BS$5=VLOOKUP(Re_lo!$H$5,Re_lo!$N$5:$O$16,2,0)),AQ832,""))</f>
        <v/>
      </c>
      <c r="BT832" s="125" t="str">
        <f>IF(ISERR(IF(AND($I832=Re_lo!$E$5,BT$5=VLOOKUP(Re_lo!$H$5,Re_lo!$N$5:$O$16,2,0)),AR832,"")),"",IF(AND($I832=Re_lo!$E$5,BT$5=VLOOKUP(Re_lo!$H$5,Re_lo!$N$5:$O$16,2,0)),AR832,""))</f>
        <v/>
      </c>
      <c r="BU832" s="125" t="str">
        <f>IF(ISERR(IF(AND($I832=Re_lo!$E$5,BU$5=VLOOKUP(Re_lo!$H$5,Re_lo!$N$5:$O$16,2,0)),AS832,"")),"",IF(AND($I832=Re_lo!$E$5,BU$5=VLOOKUP(Re_lo!$H$5,Re_lo!$N$5:$O$16,2,0)),AS832,""))</f>
        <v/>
      </c>
      <c r="BV832" s="125" t="str">
        <f>IF(ISERR(IF(AND($I832=Re_lo!$E$5,BV$5=VLOOKUP(Re_lo!$H$5,Re_lo!$N$5:$O$16,2,0)),AT832,"")),"",IF(AND($I832=Re_lo!$E$5,BV$5=VLOOKUP(Re_lo!$H$5,Re_lo!$N$5:$O$16,2,0)),AT832,""))</f>
        <v/>
      </c>
      <c r="BW832" s="125" t="str">
        <f>IF(ISERR(IF(AND($I832=Re_lo!$E$5,BW$5=VLOOKUP(Re_lo!$H$5,Re_lo!$N$5:$O$16,2,0)),AU832,"")),"",IF(AND($I832=Re_lo!$E$5,BW$5=VLOOKUP(Re_lo!$H$5,Re_lo!$N$5:$O$16,2,0)),AU832,""))</f>
        <v/>
      </c>
      <c r="BX832" s="125" t="str">
        <f>IF(ISERR(IF(AND($I832=Re_lo!$E$5,BX$5=VLOOKUP(Re_lo!$H$5,Re_lo!$N$5:$O$16,2,0)),AV832,"")),"",IF(AND($I832=Re_lo!$E$5,BX$5=VLOOKUP(Re_lo!$H$5,Re_lo!$N$5:$O$16,2,0)),AV832,""))</f>
        <v/>
      </c>
      <c r="BY832" s="125" t="str">
        <f>IF(ISERR(IF(AND($I832=Re_lo!$E$5,BY$5=VLOOKUP(Re_lo!$H$5,Re_lo!$N$5:$O$16,2,0)),AW832,"")),"",IF(AND($I832=Re_lo!$E$5,BY$5=VLOOKUP(Re_lo!$H$5,Re_lo!$N$5:$O$16,2,0)),AW832,""))</f>
        <v/>
      </c>
      <c r="BZ832" s="125" t="str">
        <f>IF(ISERR(IF(AND($I832=Re_lo!$E$5,BZ$5=VLOOKUP(Re_lo!$H$5,Re_lo!$N$5:$O$16,2,0)),AX832,"")),"",IF(AND($I832=Re_lo!$E$5,BZ$5=VLOOKUP(Re_lo!$H$5,Re_lo!$N$5:$O$16,2,0)),AX832,""))</f>
        <v/>
      </c>
      <c r="CA832" s="125" t="str">
        <f>IF(ISERR(IF(AND($I832=Re_lo!$E$5,CA$5=VLOOKUP(Re_lo!$H$5,Re_lo!$N$5:$O$16,2,0)),AY832,"")),"",IF(AND($I832=Re_lo!$E$5,CA$5=VLOOKUP(Re_lo!$H$5,Re_lo!$N$5:$O$16,2,0)),AY832,""))</f>
        <v/>
      </c>
      <c r="CB832" s="125" t="str">
        <f>IF(ISERR(IF(AND($I832=Re_lo!$E$5,CB$5=VLOOKUP(Re_lo!$H$5,Re_lo!$N$5:$O$16,2,0)),AZ832,"")),"",IF(AND($I832=Re_lo!$E$5,CB$5=VLOOKUP(Re_lo!$H$5,Re_lo!$N$5:$O$16,2,0)),AZ832,""))</f>
        <v/>
      </c>
      <c r="CC832" s="125" t="str">
        <f>IF(ISERR(IF(AND($I832=Re_lo!$E$5,CC$5=VLOOKUP(Re_lo!$H$5,Re_lo!$N$5:$O$16,2,0)),BA832,"")),"",IF(AND($I832=Re_lo!$E$5,CC$5=VLOOKUP(Re_lo!$H$5,Re_lo!$N$5:$O$16,2,0)),BA832,""))</f>
        <v/>
      </c>
      <c r="CD832" s="125" t="str">
        <f>IF(ISERR(IF(AND($I832=Re_lo!$E$5,CD$5=VLOOKUP(Re_lo!$H$5,Re_lo!$N$5:$O$16,2,0)),BB832,"")),"",IF(AND($I832=Re_lo!$E$5,CD$5=VLOOKUP(Re_lo!$H$5,Re_lo!$N$5:$O$16,2,0)),BB832,""))</f>
        <v/>
      </c>
      <c r="CF832" s="125" t="str">
        <f>IF($C832="","",COUNTIFS(Con_ve!$C$6:$C$1005,$C832,Con_ve!$Q$6:$Q$1005,Cad_cl!CF$5))</f>
        <v/>
      </c>
      <c r="CG832" s="125" t="str">
        <f>IF($C832="","",COUNTIFS(Con_ve!$C$6:$C$1005,$C832,Con_ve!$Q$6:$Q$1005,Cad_cl!CG$5))</f>
        <v/>
      </c>
      <c r="CH832" s="125" t="str">
        <f>IF($C832="","",COUNTIFS(Con_ve!$C$6:$C$1005,$C832,Con_ve!$Q$6:$Q$1005,Cad_cl!CH$5))</f>
        <v/>
      </c>
      <c r="CI832" s="125" t="str">
        <f>IF($C832="","",COUNTIFS(Con_ve!$C$6:$C$1005,$C832,Con_ve!$Q$6:$Q$1005,Cad_cl!CI$5))</f>
        <v/>
      </c>
      <c r="CJ832" s="125" t="str">
        <f>IF($C832="","",COUNTIFS(Con_ve!$C$6:$C$1005,$C832,Con_ve!$Q$6:$Q$1005,Cad_cl!CJ$5))</f>
        <v/>
      </c>
      <c r="CK832" s="125" t="str">
        <f>IF($C832="","",COUNTIFS(Con_ve!$C$6:$C$1005,$C832,Con_ve!$Q$6:$Q$1005,Cad_cl!CK$5))</f>
        <v/>
      </c>
      <c r="CL832" s="125" t="str">
        <f>IF($C832="","",COUNTIFS(Con_ve!$C$6:$C$1005,$C832,Con_ve!$Q$6:$Q$1005,Cad_cl!CL$5))</f>
        <v/>
      </c>
      <c r="CM832" s="125" t="str">
        <f>IF($C832="","",COUNTIFS(Con_ve!$C$6:$C$1005,$C832,Con_ve!$Q$6:$Q$1005,Cad_cl!CM$5))</f>
        <v/>
      </c>
      <c r="CN832" s="125" t="str">
        <f>IF($C832="","",COUNTIFS(Con_ve!$C$6:$C$1005,$C832,Con_ve!$Q$6:$Q$1005,Cad_cl!CN$5))</f>
        <v/>
      </c>
      <c r="CO832" s="125" t="str">
        <f>IF($C832="","",COUNTIFS(Con_ve!$C$6:$C$1005,$C832,Con_ve!$Q$6:$Q$1005,Cad_cl!CO$5))</f>
        <v/>
      </c>
      <c r="CP832" s="125" t="str">
        <f>IF($C832="","",COUNTIFS(Con_ve!$C$6:$C$1005,$C832,Con_ve!$Q$6:$Q$1005,Cad_cl!CP$5))</f>
        <v/>
      </c>
      <c r="CQ832" s="125" t="str">
        <f>IF($C832="","",COUNTIFS(Con_ve!$C$6:$C$1005,$C832,Con_ve!$Q$6:$Q$1005,Cad_cl!CQ$5))</f>
        <v/>
      </c>
      <c r="CR832" s="125">
        <f t="shared" si="38"/>
        <v>0</v>
      </c>
    </row>
    <row r="833" spans="3:96" ht="30" customHeight="1">
      <c r="C833" s="153"/>
      <c r="D833" s="153"/>
      <c r="E833" s="154"/>
      <c r="F833" s="153"/>
      <c r="G833" s="155"/>
      <c r="H833" s="153"/>
      <c r="I833" s="153"/>
      <c r="J833" s="132" t="s">
        <v>309</v>
      </c>
      <c r="K833" s="133" t="s">
        <v>309</v>
      </c>
      <c r="L833" s="153"/>
      <c r="M833" s="153"/>
      <c r="N833" s="153"/>
      <c r="O833" s="153"/>
      <c r="P833" s="153"/>
      <c r="Q833" s="153"/>
      <c r="AP833" s="134" t="str">
        <f>IF(ISERR(IF($C833="","",SUMIFS(Con_ve!$F$6:$F$1005,Con_ve!$C$6:$C$1005,$C833,Con_ve!$I$6:$I$1005,"Fechada",Con_ve!$Q$6:$Q$1005,Cad_cl!AP$5))),"",IF($C833="","",SUMIFS(Con_ve!$F$6:$F$1005,Con_ve!$C$6:$C$1005,$C833,Con_ve!$I$6:$I$1005,"Fechada",Con_ve!$Q$6:$Q$1005,Cad_cl!AP$5)))</f>
        <v/>
      </c>
      <c r="AQ833" s="134" t="str">
        <f>IF(ISERR(IF($C833="","",SUMIFS(Con_ve!$F$6:$F$1005,Con_ve!$C$6:$C$1005,$C833,Con_ve!$I$6:$I$1005,"Fechada",Con_ve!$Q$6:$Q$1005,Cad_cl!AQ$5))),"",IF($C833="","",SUMIFS(Con_ve!$F$6:$F$1005,Con_ve!$C$6:$C$1005,$C833,Con_ve!$I$6:$I$1005,"Fechada",Con_ve!$Q$6:$Q$1005,Cad_cl!AQ$5)))</f>
        <v/>
      </c>
      <c r="AR833" s="134" t="str">
        <f>IF(ISERR(IF($C833="","",SUMIFS(Con_ve!$F$6:$F$1005,Con_ve!$C$6:$C$1005,$C833,Con_ve!$I$6:$I$1005,"Fechada",Con_ve!$Q$6:$Q$1005,Cad_cl!AR$5))),"",IF($C833="","",SUMIFS(Con_ve!$F$6:$F$1005,Con_ve!$C$6:$C$1005,$C833,Con_ve!$I$6:$I$1005,"Fechada",Con_ve!$Q$6:$Q$1005,Cad_cl!AR$5)))</f>
        <v/>
      </c>
      <c r="AS833" s="134" t="str">
        <f>IF(ISERR(IF($C833="","",SUMIFS(Con_ve!$F$6:$F$1005,Con_ve!$C$6:$C$1005,$C833,Con_ve!$I$6:$I$1005,"Fechada",Con_ve!$Q$6:$Q$1005,Cad_cl!AS$5))),"",IF($C833="","",SUMIFS(Con_ve!$F$6:$F$1005,Con_ve!$C$6:$C$1005,$C833,Con_ve!$I$6:$I$1005,"Fechada",Con_ve!$Q$6:$Q$1005,Cad_cl!AS$5)))</f>
        <v/>
      </c>
      <c r="AT833" s="134" t="str">
        <f>IF(ISERR(IF($C833="","",SUMIFS(Con_ve!$F$6:$F$1005,Con_ve!$C$6:$C$1005,$C833,Con_ve!$I$6:$I$1005,"Fechada",Con_ve!$Q$6:$Q$1005,Cad_cl!AT$5))),"",IF($C833="","",SUMIFS(Con_ve!$F$6:$F$1005,Con_ve!$C$6:$C$1005,$C833,Con_ve!$I$6:$I$1005,"Fechada",Con_ve!$Q$6:$Q$1005,Cad_cl!AT$5)))</f>
        <v/>
      </c>
      <c r="AU833" s="134" t="str">
        <f>IF(ISERR(IF($C833="","",SUMIFS(Con_ve!$F$6:$F$1005,Con_ve!$C$6:$C$1005,$C833,Con_ve!$I$6:$I$1005,"Fechada",Con_ve!$Q$6:$Q$1005,Cad_cl!AU$5))),"",IF($C833="","",SUMIFS(Con_ve!$F$6:$F$1005,Con_ve!$C$6:$C$1005,$C833,Con_ve!$I$6:$I$1005,"Fechada",Con_ve!$Q$6:$Q$1005,Cad_cl!AU$5)))</f>
        <v/>
      </c>
      <c r="AV833" s="134" t="str">
        <f>IF(ISERR(IF($C833="","",SUMIFS(Con_ve!$F$6:$F$1005,Con_ve!$C$6:$C$1005,$C833,Con_ve!$I$6:$I$1005,"Fechada",Con_ve!$Q$6:$Q$1005,Cad_cl!AV$5))),"",IF($C833="","",SUMIFS(Con_ve!$F$6:$F$1005,Con_ve!$C$6:$C$1005,$C833,Con_ve!$I$6:$I$1005,"Fechada",Con_ve!$Q$6:$Q$1005,Cad_cl!AV$5)))</f>
        <v/>
      </c>
      <c r="AW833" s="134" t="str">
        <f>IF(ISERR(IF($C833="","",SUMIFS(Con_ve!$F$6:$F$1005,Con_ve!$C$6:$C$1005,$C833,Con_ve!$I$6:$I$1005,"Fechada",Con_ve!$Q$6:$Q$1005,Cad_cl!AW$5))),"",IF($C833="","",SUMIFS(Con_ve!$F$6:$F$1005,Con_ve!$C$6:$C$1005,$C833,Con_ve!$I$6:$I$1005,"Fechada",Con_ve!$Q$6:$Q$1005,Cad_cl!AW$5)))</f>
        <v/>
      </c>
      <c r="AX833" s="134" t="str">
        <f>IF(ISERR(IF($C833="","",SUMIFS(Con_ve!$F$6:$F$1005,Con_ve!$C$6:$C$1005,$C833,Con_ve!$I$6:$I$1005,"Fechada",Con_ve!$Q$6:$Q$1005,Cad_cl!AX$5))),"",IF($C833="","",SUMIFS(Con_ve!$F$6:$F$1005,Con_ve!$C$6:$C$1005,$C833,Con_ve!$I$6:$I$1005,"Fechada",Con_ve!$Q$6:$Q$1005,Cad_cl!AX$5)))</f>
        <v/>
      </c>
      <c r="AY833" s="134" t="str">
        <f>IF(ISERR(IF($C833="","",SUMIFS(Con_ve!$F$6:$F$1005,Con_ve!$C$6:$C$1005,$C833,Con_ve!$I$6:$I$1005,"Fechada",Con_ve!$Q$6:$Q$1005,Cad_cl!AY$5))),"",IF($C833="","",SUMIFS(Con_ve!$F$6:$F$1005,Con_ve!$C$6:$C$1005,$C833,Con_ve!$I$6:$I$1005,"Fechada",Con_ve!$Q$6:$Q$1005,Cad_cl!AY$5)))</f>
        <v/>
      </c>
      <c r="AZ833" s="134" t="str">
        <f>IF(ISERR(IF($C833="","",SUMIFS(Con_ve!$F$6:$F$1005,Con_ve!$C$6:$C$1005,$C833,Con_ve!$I$6:$I$1005,"Fechada",Con_ve!$Q$6:$Q$1005,Cad_cl!AZ$5))),"",IF($C833="","",SUMIFS(Con_ve!$F$6:$F$1005,Con_ve!$C$6:$C$1005,$C833,Con_ve!$I$6:$I$1005,"Fechada",Con_ve!$Q$6:$Q$1005,Cad_cl!AZ$5)))</f>
        <v/>
      </c>
      <c r="BA833" s="134" t="str">
        <f>IF(ISERR(IF($C833="","",SUMIFS(Con_ve!$F$6:$F$1005,Con_ve!$C$6:$C$1005,$C833,Con_ve!$I$6:$I$1005,"Fechada",Con_ve!$Q$6:$Q$1005,Cad_cl!BA$5))),"",IF($C833="","",SUMIFS(Con_ve!$F$6:$F$1005,Con_ve!$C$6:$C$1005,$C833,Con_ve!$I$6:$I$1005,"Fechada",Con_ve!$Q$6:$Q$1005,Cad_cl!BA$5)))</f>
        <v/>
      </c>
      <c r="BB833" s="134">
        <f t="shared" si="36"/>
        <v>0</v>
      </c>
      <c r="BD833" s="134" t="str">
        <f>IF(ISERR(IF($C833="","",SUMIFS(Con_ve!$F$6:$F$1005,Con_ve!$C$6:$C$1005,$C833,Con_ve!$I$6:$I$1005,"Em negociação",Con_ve!$Q$6:$Q$1005,Cad_cl!BD$5))),"",IF($C833="","",SUMIFS(Con_ve!$F$6:$F$1005,Con_ve!$C$6:$C$1005,$C833,Con_ve!$I$6:$I$1005,"Em negociação",Con_ve!$Q$6:$Q$1005,Cad_cl!BD$5)))</f>
        <v/>
      </c>
      <c r="BE833" s="134" t="str">
        <f>IF(ISERR(IF($C833="","",SUMIFS(Con_ve!$F$6:$F$1005,Con_ve!$C$6:$C$1005,$C833,Con_ve!$I$6:$I$1005,"Em negociação",Con_ve!$Q$6:$Q$1005,Cad_cl!BE$5))),"",IF($C833="","",SUMIFS(Con_ve!$F$6:$F$1005,Con_ve!$C$6:$C$1005,$C833,Con_ve!$I$6:$I$1005,"Em negociação",Con_ve!$Q$6:$Q$1005,Cad_cl!BE$5)))</f>
        <v/>
      </c>
      <c r="BF833" s="134" t="str">
        <f>IF(ISERR(IF($C833="","",SUMIFS(Con_ve!$F$6:$F$1005,Con_ve!$C$6:$C$1005,$C833,Con_ve!$I$6:$I$1005,"Em negociação",Con_ve!$Q$6:$Q$1005,Cad_cl!BF$5))),"",IF($C833="","",SUMIFS(Con_ve!$F$6:$F$1005,Con_ve!$C$6:$C$1005,$C833,Con_ve!$I$6:$I$1005,"Em negociação",Con_ve!$Q$6:$Q$1005,Cad_cl!BF$5)))</f>
        <v/>
      </c>
      <c r="BG833" s="134" t="str">
        <f>IF(ISERR(IF($C833="","",SUMIFS(Con_ve!$F$6:$F$1005,Con_ve!$C$6:$C$1005,$C833,Con_ve!$I$6:$I$1005,"Em negociação",Con_ve!$Q$6:$Q$1005,Cad_cl!BG$5))),"",IF($C833="","",SUMIFS(Con_ve!$F$6:$F$1005,Con_ve!$C$6:$C$1005,$C833,Con_ve!$I$6:$I$1005,"Em negociação",Con_ve!$Q$6:$Q$1005,Cad_cl!BG$5)))</f>
        <v/>
      </c>
      <c r="BH833" s="134" t="str">
        <f>IF(ISERR(IF($C833="","",SUMIFS(Con_ve!$F$6:$F$1005,Con_ve!$C$6:$C$1005,$C833,Con_ve!$I$6:$I$1005,"Em negociação",Con_ve!$Q$6:$Q$1005,Cad_cl!BH$5))),"",IF($C833="","",SUMIFS(Con_ve!$F$6:$F$1005,Con_ve!$C$6:$C$1005,$C833,Con_ve!$I$6:$I$1005,"Em negociação",Con_ve!$Q$6:$Q$1005,Cad_cl!BH$5)))</f>
        <v/>
      </c>
      <c r="BI833" s="134" t="str">
        <f>IF(ISERR(IF($C833="","",SUMIFS(Con_ve!$F$6:$F$1005,Con_ve!$C$6:$C$1005,$C833,Con_ve!$I$6:$I$1005,"Em negociação",Con_ve!$Q$6:$Q$1005,Cad_cl!BI$5))),"",IF($C833="","",SUMIFS(Con_ve!$F$6:$F$1005,Con_ve!$C$6:$C$1005,$C833,Con_ve!$I$6:$I$1005,"Em negociação",Con_ve!$Q$6:$Q$1005,Cad_cl!BI$5)))</f>
        <v/>
      </c>
      <c r="BJ833" s="134" t="str">
        <f>IF(ISERR(IF($C833="","",SUMIFS(Con_ve!$F$6:$F$1005,Con_ve!$C$6:$C$1005,$C833,Con_ve!$I$6:$I$1005,"Em negociação",Con_ve!$Q$6:$Q$1005,Cad_cl!BJ$5))),"",IF($C833="","",SUMIFS(Con_ve!$F$6:$F$1005,Con_ve!$C$6:$C$1005,$C833,Con_ve!$I$6:$I$1005,"Em negociação",Con_ve!$Q$6:$Q$1005,Cad_cl!BJ$5)))</f>
        <v/>
      </c>
      <c r="BK833" s="134" t="str">
        <f>IF(ISERR(IF($C833="","",SUMIFS(Con_ve!$F$6:$F$1005,Con_ve!$C$6:$C$1005,$C833,Con_ve!$I$6:$I$1005,"Em negociação",Con_ve!$Q$6:$Q$1005,Cad_cl!BK$5))),"",IF($C833="","",SUMIFS(Con_ve!$F$6:$F$1005,Con_ve!$C$6:$C$1005,$C833,Con_ve!$I$6:$I$1005,"Em negociação",Con_ve!$Q$6:$Q$1005,Cad_cl!BK$5)))</f>
        <v/>
      </c>
      <c r="BL833" s="134" t="str">
        <f>IF(ISERR(IF($C833="","",SUMIFS(Con_ve!$F$6:$F$1005,Con_ve!$C$6:$C$1005,$C833,Con_ve!$I$6:$I$1005,"Em negociação",Con_ve!$Q$6:$Q$1005,Cad_cl!BL$5))),"",IF($C833="","",SUMIFS(Con_ve!$F$6:$F$1005,Con_ve!$C$6:$C$1005,$C833,Con_ve!$I$6:$I$1005,"Em negociação",Con_ve!$Q$6:$Q$1005,Cad_cl!BL$5)))</f>
        <v/>
      </c>
      <c r="BM833" s="134" t="str">
        <f>IF(ISERR(IF($C833="","",SUMIFS(Con_ve!$F$6:$F$1005,Con_ve!$C$6:$C$1005,$C833,Con_ve!$I$6:$I$1005,"Em negociação",Con_ve!$Q$6:$Q$1005,Cad_cl!BM$5))),"",IF($C833="","",SUMIFS(Con_ve!$F$6:$F$1005,Con_ve!$C$6:$C$1005,$C833,Con_ve!$I$6:$I$1005,"Em negociação",Con_ve!$Q$6:$Q$1005,Cad_cl!BM$5)))</f>
        <v/>
      </c>
      <c r="BN833" s="134" t="str">
        <f>IF(ISERR(IF($C833="","",SUMIFS(Con_ve!$F$6:$F$1005,Con_ve!$C$6:$C$1005,$C833,Con_ve!$I$6:$I$1005,"Em negociação",Con_ve!$Q$6:$Q$1005,Cad_cl!BN$5))),"",IF($C833="","",SUMIFS(Con_ve!$F$6:$F$1005,Con_ve!$C$6:$C$1005,$C833,Con_ve!$I$6:$I$1005,"Em negociação",Con_ve!$Q$6:$Q$1005,Cad_cl!BN$5)))</f>
        <v/>
      </c>
      <c r="BO833" s="134" t="str">
        <f>IF(ISERR(IF($C833="","",SUMIFS(Con_ve!$F$6:$F$1005,Con_ve!$C$6:$C$1005,$C833,Con_ve!$I$6:$I$1005,"Em negociação",Con_ve!$Q$6:$Q$1005,Cad_cl!BO$5))),"",IF($C833="","",SUMIFS(Con_ve!$F$6:$F$1005,Con_ve!$C$6:$C$1005,$C833,Con_ve!$I$6:$I$1005,"Em negociação",Con_ve!$Q$6:$Q$1005,Cad_cl!BO$5)))</f>
        <v/>
      </c>
      <c r="BP833" s="134">
        <f t="shared" si="37"/>
        <v>0</v>
      </c>
      <c r="BR833" s="125" t="str">
        <f>IF(ISERR(IF(AND($I833=Re_lo!$E$5,BR$5=VLOOKUP(Re_lo!$H$5,Re_lo!$N$5:$O$16,2,0)),AP833,"")),"",IF(AND($I833=Re_lo!$E$5,BR$5=VLOOKUP(Re_lo!$H$5,Re_lo!$N$5:$O$16,2,0)),AP833,""))</f>
        <v/>
      </c>
      <c r="BS833" s="125" t="str">
        <f>IF(ISERR(IF(AND($I833=Re_lo!$E$5,BS$5=VLOOKUP(Re_lo!$H$5,Re_lo!$N$5:$O$16,2,0)),AQ833,"")),"",IF(AND($I833=Re_lo!$E$5,BS$5=VLOOKUP(Re_lo!$H$5,Re_lo!$N$5:$O$16,2,0)),AQ833,""))</f>
        <v/>
      </c>
      <c r="BT833" s="125" t="str">
        <f>IF(ISERR(IF(AND($I833=Re_lo!$E$5,BT$5=VLOOKUP(Re_lo!$H$5,Re_lo!$N$5:$O$16,2,0)),AR833,"")),"",IF(AND($I833=Re_lo!$E$5,BT$5=VLOOKUP(Re_lo!$H$5,Re_lo!$N$5:$O$16,2,0)),AR833,""))</f>
        <v/>
      </c>
      <c r="BU833" s="125" t="str">
        <f>IF(ISERR(IF(AND($I833=Re_lo!$E$5,BU$5=VLOOKUP(Re_lo!$H$5,Re_lo!$N$5:$O$16,2,0)),AS833,"")),"",IF(AND($I833=Re_lo!$E$5,BU$5=VLOOKUP(Re_lo!$H$5,Re_lo!$N$5:$O$16,2,0)),AS833,""))</f>
        <v/>
      </c>
      <c r="BV833" s="125" t="str">
        <f>IF(ISERR(IF(AND($I833=Re_lo!$E$5,BV$5=VLOOKUP(Re_lo!$H$5,Re_lo!$N$5:$O$16,2,0)),AT833,"")),"",IF(AND($I833=Re_lo!$E$5,BV$5=VLOOKUP(Re_lo!$H$5,Re_lo!$N$5:$O$16,2,0)),AT833,""))</f>
        <v/>
      </c>
      <c r="BW833" s="125" t="str">
        <f>IF(ISERR(IF(AND($I833=Re_lo!$E$5,BW$5=VLOOKUP(Re_lo!$H$5,Re_lo!$N$5:$O$16,2,0)),AU833,"")),"",IF(AND($I833=Re_lo!$E$5,BW$5=VLOOKUP(Re_lo!$H$5,Re_lo!$N$5:$O$16,2,0)),AU833,""))</f>
        <v/>
      </c>
      <c r="BX833" s="125" t="str">
        <f>IF(ISERR(IF(AND($I833=Re_lo!$E$5,BX$5=VLOOKUP(Re_lo!$H$5,Re_lo!$N$5:$O$16,2,0)),AV833,"")),"",IF(AND($I833=Re_lo!$E$5,BX$5=VLOOKUP(Re_lo!$H$5,Re_lo!$N$5:$O$16,2,0)),AV833,""))</f>
        <v/>
      </c>
      <c r="BY833" s="125" t="str">
        <f>IF(ISERR(IF(AND($I833=Re_lo!$E$5,BY$5=VLOOKUP(Re_lo!$H$5,Re_lo!$N$5:$O$16,2,0)),AW833,"")),"",IF(AND($I833=Re_lo!$E$5,BY$5=VLOOKUP(Re_lo!$H$5,Re_lo!$N$5:$O$16,2,0)),AW833,""))</f>
        <v/>
      </c>
      <c r="BZ833" s="125" t="str">
        <f>IF(ISERR(IF(AND($I833=Re_lo!$E$5,BZ$5=VLOOKUP(Re_lo!$H$5,Re_lo!$N$5:$O$16,2,0)),AX833,"")),"",IF(AND($I833=Re_lo!$E$5,BZ$5=VLOOKUP(Re_lo!$H$5,Re_lo!$N$5:$O$16,2,0)),AX833,""))</f>
        <v/>
      </c>
      <c r="CA833" s="125" t="str">
        <f>IF(ISERR(IF(AND($I833=Re_lo!$E$5,CA$5=VLOOKUP(Re_lo!$H$5,Re_lo!$N$5:$O$16,2,0)),AY833,"")),"",IF(AND($I833=Re_lo!$E$5,CA$5=VLOOKUP(Re_lo!$H$5,Re_lo!$N$5:$O$16,2,0)),AY833,""))</f>
        <v/>
      </c>
      <c r="CB833" s="125" t="str">
        <f>IF(ISERR(IF(AND($I833=Re_lo!$E$5,CB$5=VLOOKUP(Re_lo!$H$5,Re_lo!$N$5:$O$16,2,0)),AZ833,"")),"",IF(AND($I833=Re_lo!$E$5,CB$5=VLOOKUP(Re_lo!$H$5,Re_lo!$N$5:$O$16,2,0)),AZ833,""))</f>
        <v/>
      </c>
      <c r="CC833" s="125" t="str">
        <f>IF(ISERR(IF(AND($I833=Re_lo!$E$5,CC$5=VLOOKUP(Re_lo!$H$5,Re_lo!$N$5:$O$16,2,0)),BA833,"")),"",IF(AND($I833=Re_lo!$E$5,CC$5=VLOOKUP(Re_lo!$H$5,Re_lo!$N$5:$O$16,2,0)),BA833,""))</f>
        <v/>
      </c>
      <c r="CD833" s="125" t="str">
        <f>IF(ISERR(IF(AND($I833=Re_lo!$E$5,CD$5=VLOOKUP(Re_lo!$H$5,Re_lo!$N$5:$O$16,2,0)),BB833,"")),"",IF(AND($I833=Re_lo!$E$5,CD$5=VLOOKUP(Re_lo!$H$5,Re_lo!$N$5:$O$16,2,0)),BB833,""))</f>
        <v/>
      </c>
      <c r="CF833" s="125" t="str">
        <f>IF($C833="","",COUNTIFS(Con_ve!$C$6:$C$1005,$C833,Con_ve!$Q$6:$Q$1005,Cad_cl!CF$5))</f>
        <v/>
      </c>
      <c r="CG833" s="125" t="str">
        <f>IF($C833="","",COUNTIFS(Con_ve!$C$6:$C$1005,$C833,Con_ve!$Q$6:$Q$1005,Cad_cl!CG$5))</f>
        <v/>
      </c>
      <c r="CH833" s="125" t="str">
        <f>IF($C833="","",COUNTIFS(Con_ve!$C$6:$C$1005,$C833,Con_ve!$Q$6:$Q$1005,Cad_cl!CH$5))</f>
        <v/>
      </c>
      <c r="CI833" s="125" t="str">
        <f>IF($C833="","",COUNTIFS(Con_ve!$C$6:$C$1005,$C833,Con_ve!$Q$6:$Q$1005,Cad_cl!CI$5))</f>
        <v/>
      </c>
      <c r="CJ833" s="125" t="str">
        <f>IF($C833="","",COUNTIFS(Con_ve!$C$6:$C$1005,$C833,Con_ve!$Q$6:$Q$1005,Cad_cl!CJ$5))</f>
        <v/>
      </c>
      <c r="CK833" s="125" t="str">
        <f>IF($C833="","",COUNTIFS(Con_ve!$C$6:$C$1005,$C833,Con_ve!$Q$6:$Q$1005,Cad_cl!CK$5))</f>
        <v/>
      </c>
      <c r="CL833" s="125" t="str">
        <f>IF($C833="","",COUNTIFS(Con_ve!$C$6:$C$1005,$C833,Con_ve!$Q$6:$Q$1005,Cad_cl!CL$5))</f>
        <v/>
      </c>
      <c r="CM833" s="125" t="str">
        <f>IF($C833="","",COUNTIFS(Con_ve!$C$6:$C$1005,$C833,Con_ve!$Q$6:$Q$1005,Cad_cl!CM$5))</f>
        <v/>
      </c>
      <c r="CN833" s="125" t="str">
        <f>IF($C833="","",COUNTIFS(Con_ve!$C$6:$C$1005,$C833,Con_ve!$Q$6:$Q$1005,Cad_cl!CN$5))</f>
        <v/>
      </c>
      <c r="CO833" s="125" t="str">
        <f>IF($C833="","",COUNTIFS(Con_ve!$C$6:$C$1005,$C833,Con_ve!$Q$6:$Q$1005,Cad_cl!CO$5))</f>
        <v/>
      </c>
      <c r="CP833" s="125" t="str">
        <f>IF($C833="","",COUNTIFS(Con_ve!$C$6:$C$1005,$C833,Con_ve!$Q$6:$Q$1005,Cad_cl!CP$5))</f>
        <v/>
      </c>
      <c r="CQ833" s="125" t="str">
        <f>IF($C833="","",COUNTIFS(Con_ve!$C$6:$C$1005,$C833,Con_ve!$Q$6:$Q$1005,Cad_cl!CQ$5))</f>
        <v/>
      </c>
      <c r="CR833" s="125">
        <f t="shared" si="38"/>
        <v>0</v>
      </c>
    </row>
    <row r="834" spans="3:96" ht="30" customHeight="1">
      <c r="C834" s="153"/>
      <c r="D834" s="153"/>
      <c r="E834" s="154"/>
      <c r="F834" s="153"/>
      <c r="G834" s="155"/>
      <c r="H834" s="153"/>
      <c r="I834" s="153"/>
      <c r="J834" s="132" t="s">
        <v>309</v>
      </c>
      <c r="K834" s="133" t="s">
        <v>309</v>
      </c>
      <c r="L834" s="153"/>
      <c r="M834" s="153"/>
      <c r="N834" s="153"/>
      <c r="O834" s="153"/>
      <c r="P834" s="153"/>
      <c r="Q834" s="153"/>
      <c r="AP834" s="134" t="str">
        <f>IF(ISERR(IF($C834="","",SUMIFS(Con_ve!$F$6:$F$1005,Con_ve!$C$6:$C$1005,$C834,Con_ve!$I$6:$I$1005,"Fechada",Con_ve!$Q$6:$Q$1005,Cad_cl!AP$5))),"",IF($C834="","",SUMIFS(Con_ve!$F$6:$F$1005,Con_ve!$C$6:$C$1005,$C834,Con_ve!$I$6:$I$1005,"Fechada",Con_ve!$Q$6:$Q$1005,Cad_cl!AP$5)))</f>
        <v/>
      </c>
      <c r="AQ834" s="134" t="str">
        <f>IF(ISERR(IF($C834="","",SUMIFS(Con_ve!$F$6:$F$1005,Con_ve!$C$6:$C$1005,$C834,Con_ve!$I$6:$I$1005,"Fechada",Con_ve!$Q$6:$Q$1005,Cad_cl!AQ$5))),"",IF($C834="","",SUMIFS(Con_ve!$F$6:$F$1005,Con_ve!$C$6:$C$1005,$C834,Con_ve!$I$6:$I$1005,"Fechada",Con_ve!$Q$6:$Q$1005,Cad_cl!AQ$5)))</f>
        <v/>
      </c>
      <c r="AR834" s="134" t="str">
        <f>IF(ISERR(IF($C834="","",SUMIFS(Con_ve!$F$6:$F$1005,Con_ve!$C$6:$C$1005,$C834,Con_ve!$I$6:$I$1005,"Fechada",Con_ve!$Q$6:$Q$1005,Cad_cl!AR$5))),"",IF($C834="","",SUMIFS(Con_ve!$F$6:$F$1005,Con_ve!$C$6:$C$1005,$C834,Con_ve!$I$6:$I$1005,"Fechada",Con_ve!$Q$6:$Q$1005,Cad_cl!AR$5)))</f>
        <v/>
      </c>
      <c r="AS834" s="134" t="str">
        <f>IF(ISERR(IF($C834="","",SUMIFS(Con_ve!$F$6:$F$1005,Con_ve!$C$6:$C$1005,$C834,Con_ve!$I$6:$I$1005,"Fechada",Con_ve!$Q$6:$Q$1005,Cad_cl!AS$5))),"",IF($C834="","",SUMIFS(Con_ve!$F$6:$F$1005,Con_ve!$C$6:$C$1005,$C834,Con_ve!$I$6:$I$1005,"Fechada",Con_ve!$Q$6:$Q$1005,Cad_cl!AS$5)))</f>
        <v/>
      </c>
      <c r="AT834" s="134" t="str">
        <f>IF(ISERR(IF($C834="","",SUMIFS(Con_ve!$F$6:$F$1005,Con_ve!$C$6:$C$1005,$C834,Con_ve!$I$6:$I$1005,"Fechada",Con_ve!$Q$6:$Q$1005,Cad_cl!AT$5))),"",IF($C834="","",SUMIFS(Con_ve!$F$6:$F$1005,Con_ve!$C$6:$C$1005,$C834,Con_ve!$I$6:$I$1005,"Fechada",Con_ve!$Q$6:$Q$1005,Cad_cl!AT$5)))</f>
        <v/>
      </c>
      <c r="AU834" s="134" t="str">
        <f>IF(ISERR(IF($C834="","",SUMIFS(Con_ve!$F$6:$F$1005,Con_ve!$C$6:$C$1005,$C834,Con_ve!$I$6:$I$1005,"Fechada",Con_ve!$Q$6:$Q$1005,Cad_cl!AU$5))),"",IF($C834="","",SUMIFS(Con_ve!$F$6:$F$1005,Con_ve!$C$6:$C$1005,$C834,Con_ve!$I$6:$I$1005,"Fechada",Con_ve!$Q$6:$Q$1005,Cad_cl!AU$5)))</f>
        <v/>
      </c>
      <c r="AV834" s="134" t="str">
        <f>IF(ISERR(IF($C834="","",SUMIFS(Con_ve!$F$6:$F$1005,Con_ve!$C$6:$C$1005,$C834,Con_ve!$I$6:$I$1005,"Fechada",Con_ve!$Q$6:$Q$1005,Cad_cl!AV$5))),"",IF($C834="","",SUMIFS(Con_ve!$F$6:$F$1005,Con_ve!$C$6:$C$1005,$C834,Con_ve!$I$6:$I$1005,"Fechada",Con_ve!$Q$6:$Q$1005,Cad_cl!AV$5)))</f>
        <v/>
      </c>
      <c r="AW834" s="134" t="str">
        <f>IF(ISERR(IF($C834="","",SUMIFS(Con_ve!$F$6:$F$1005,Con_ve!$C$6:$C$1005,$C834,Con_ve!$I$6:$I$1005,"Fechada",Con_ve!$Q$6:$Q$1005,Cad_cl!AW$5))),"",IF($C834="","",SUMIFS(Con_ve!$F$6:$F$1005,Con_ve!$C$6:$C$1005,$C834,Con_ve!$I$6:$I$1005,"Fechada",Con_ve!$Q$6:$Q$1005,Cad_cl!AW$5)))</f>
        <v/>
      </c>
      <c r="AX834" s="134" t="str">
        <f>IF(ISERR(IF($C834="","",SUMIFS(Con_ve!$F$6:$F$1005,Con_ve!$C$6:$C$1005,$C834,Con_ve!$I$6:$I$1005,"Fechada",Con_ve!$Q$6:$Q$1005,Cad_cl!AX$5))),"",IF($C834="","",SUMIFS(Con_ve!$F$6:$F$1005,Con_ve!$C$6:$C$1005,$C834,Con_ve!$I$6:$I$1005,"Fechada",Con_ve!$Q$6:$Q$1005,Cad_cl!AX$5)))</f>
        <v/>
      </c>
      <c r="AY834" s="134" t="str">
        <f>IF(ISERR(IF($C834="","",SUMIFS(Con_ve!$F$6:$F$1005,Con_ve!$C$6:$C$1005,$C834,Con_ve!$I$6:$I$1005,"Fechada",Con_ve!$Q$6:$Q$1005,Cad_cl!AY$5))),"",IF($C834="","",SUMIFS(Con_ve!$F$6:$F$1005,Con_ve!$C$6:$C$1005,$C834,Con_ve!$I$6:$I$1005,"Fechada",Con_ve!$Q$6:$Q$1005,Cad_cl!AY$5)))</f>
        <v/>
      </c>
      <c r="AZ834" s="134" t="str">
        <f>IF(ISERR(IF($C834="","",SUMIFS(Con_ve!$F$6:$F$1005,Con_ve!$C$6:$C$1005,$C834,Con_ve!$I$6:$I$1005,"Fechada",Con_ve!$Q$6:$Q$1005,Cad_cl!AZ$5))),"",IF($C834="","",SUMIFS(Con_ve!$F$6:$F$1005,Con_ve!$C$6:$C$1005,$C834,Con_ve!$I$6:$I$1005,"Fechada",Con_ve!$Q$6:$Q$1005,Cad_cl!AZ$5)))</f>
        <v/>
      </c>
      <c r="BA834" s="134" t="str">
        <f>IF(ISERR(IF($C834="","",SUMIFS(Con_ve!$F$6:$F$1005,Con_ve!$C$6:$C$1005,$C834,Con_ve!$I$6:$I$1005,"Fechada",Con_ve!$Q$6:$Q$1005,Cad_cl!BA$5))),"",IF($C834="","",SUMIFS(Con_ve!$F$6:$F$1005,Con_ve!$C$6:$C$1005,$C834,Con_ve!$I$6:$I$1005,"Fechada",Con_ve!$Q$6:$Q$1005,Cad_cl!BA$5)))</f>
        <v/>
      </c>
      <c r="BB834" s="134">
        <f t="shared" si="36"/>
        <v>0</v>
      </c>
      <c r="BD834" s="134" t="str">
        <f>IF(ISERR(IF($C834="","",SUMIFS(Con_ve!$F$6:$F$1005,Con_ve!$C$6:$C$1005,$C834,Con_ve!$I$6:$I$1005,"Em negociação",Con_ve!$Q$6:$Q$1005,Cad_cl!BD$5))),"",IF($C834="","",SUMIFS(Con_ve!$F$6:$F$1005,Con_ve!$C$6:$C$1005,$C834,Con_ve!$I$6:$I$1005,"Em negociação",Con_ve!$Q$6:$Q$1005,Cad_cl!BD$5)))</f>
        <v/>
      </c>
      <c r="BE834" s="134" t="str">
        <f>IF(ISERR(IF($C834="","",SUMIFS(Con_ve!$F$6:$F$1005,Con_ve!$C$6:$C$1005,$C834,Con_ve!$I$6:$I$1005,"Em negociação",Con_ve!$Q$6:$Q$1005,Cad_cl!BE$5))),"",IF($C834="","",SUMIFS(Con_ve!$F$6:$F$1005,Con_ve!$C$6:$C$1005,$C834,Con_ve!$I$6:$I$1005,"Em negociação",Con_ve!$Q$6:$Q$1005,Cad_cl!BE$5)))</f>
        <v/>
      </c>
      <c r="BF834" s="134" t="str">
        <f>IF(ISERR(IF($C834="","",SUMIFS(Con_ve!$F$6:$F$1005,Con_ve!$C$6:$C$1005,$C834,Con_ve!$I$6:$I$1005,"Em negociação",Con_ve!$Q$6:$Q$1005,Cad_cl!BF$5))),"",IF($C834="","",SUMIFS(Con_ve!$F$6:$F$1005,Con_ve!$C$6:$C$1005,$C834,Con_ve!$I$6:$I$1005,"Em negociação",Con_ve!$Q$6:$Q$1005,Cad_cl!BF$5)))</f>
        <v/>
      </c>
      <c r="BG834" s="134" t="str">
        <f>IF(ISERR(IF($C834="","",SUMIFS(Con_ve!$F$6:$F$1005,Con_ve!$C$6:$C$1005,$C834,Con_ve!$I$6:$I$1005,"Em negociação",Con_ve!$Q$6:$Q$1005,Cad_cl!BG$5))),"",IF($C834="","",SUMIFS(Con_ve!$F$6:$F$1005,Con_ve!$C$6:$C$1005,$C834,Con_ve!$I$6:$I$1005,"Em negociação",Con_ve!$Q$6:$Q$1005,Cad_cl!BG$5)))</f>
        <v/>
      </c>
      <c r="BH834" s="134" t="str">
        <f>IF(ISERR(IF($C834="","",SUMIFS(Con_ve!$F$6:$F$1005,Con_ve!$C$6:$C$1005,$C834,Con_ve!$I$6:$I$1005,"Em negociação",Con_ve!$Q$6:$Q$1005,Cad_cl!BH$5))),"",IF($C834="","",SUMIFS(Con_ve!$F$6:$F$1005,Con_ve!$C$6:$C$1005,$C834,Con_ve!$I$6:$I$1005,"Em negociação",Con_ve!$Q$6:$Q$1005,Cad_cl!BH$5)))</f>
        <v/>
      </c>
      <c r="BI834" s="134" t="str">
        <f>IF(ISERR(IF($C834="","",SUMIFS(Con_ve!$F$6:$F$1005,Con_ve!$C$6:$C$1005,$C834,Con_ve!$I$6:$I$1005,"Em negociação",Con_ve!$Q$6:$Q$1005,Cad_cl!BI$5))),"",IF($C834="","",SUMIFS(Con_ve!$F$6:$F$1005,Con_ve!$C$6:$C$1005,$C834,Con_ve!$I$6:$I$1005,"Em negociação",Con_ve!$Q$6:$Q$1005,Cad_cl!BI$5)))</f>
        <v/>
      </c>
      <c r="BJ834" s="134" t="str">
        <f>IF(ISERR(IF($C834="","",SUMIFS(Con_ve!$F$6:$F$1005,Con_ve!$C$6:$C$1005,$C834,Con_ve!$I$6:$I$1005,"Em negociação",Con_ve!$Q$6:$Q$1005,Cad_cl!BJ$5))),"",IF($C834="","",SUMIFS(Con_ve!$F$6:$F$1005,Con_ve!$C$6:$C$1005,$C834,Con_ve!$I$6:$I$1005,"Em negociação",Con_ve!$Q$6:$Q$1005,Cad_cl!BJ$5)))</f>
        <v/>
      </c>
      <c r="BK834" s="134" t="str">
        <f>IF(ISERR(IF($C834="","",SUMIFS(Con_ve!$F$6:$F$1005,Con_ve!$C$6:$C$1005,$C834,Con_ve!$I$6:$I$1005,"Em negociação",Con_ve!$Q$6:$Q$1005,Cad_cl!BK$5))),"",IF($C834="","",SUMIFS(Con_ve!$F$6:$F$1005,Con_ve!$C$6:$C$1005,$C834,Con_ve!$I$6:$I$1005,"Em negociação",Con_ve!$Q$6:$Q$1005,Cad_cl!BK$5)))</f>
        <v/>
      </c>
      <c r="BL834" s="134" t="str">
        <f>IF(ISERR(IF($C834="","",SUMIFS(Con_ve!$F$6:$F$1005,Con_ve!$C$6:$C$1005,$C834,Con_ve!$I$6:$I$1005,"Em negociação",Con_ve!$Q$6:$Q$1005,Cad_cl!BL$5))),"",IF($C834="","",SUMIFS(Con_ve!$F$6:$F$1005,Con_ve!$C$6:$C$1005,$C834,Con_ve!$I$6:$I$1005,"Em negociação",Con_ve!$Q$6:$Q$1005,Cad_cl!BL$5)))</f>
        <v/>
      </c>
      <c r="BM834" s="134" t="str">
        <f>IF(ISERR(IF($C834="","",SUMIFS(Con_ve!$F$6:$F$1005,Con_ve!$C$6:$C$1005,$C834,Con_ve!$I$6:$I$1005,"Em negociação",Con_ve!$Q$6:$Q$1005,Cad_cl!BM$5))),"",IF($C834="","",SUMIFS(Con_ve!$F$6:$F$1005,Con_ve!$C$6:$C$1005,$C834,Con_ve!$I$6:$I$1005,"Em negociação",Con_ve!$Q$6:$Q$1005,Cad_cl!BM$5)))</f>
        <v/>
      </c>
      <c r="BN834" s="134" t="str">
        <f>IF(ISERR(IF($C834="","",SUMIFS(Con_ve!$F$6:$F$1005,Con_ve!$C$6:$C$1005,$C834,Con_ve!$I$6:$I$1005,"Em negociação",Con_ve!$Q$6:$Q$1005,Cad_cl!BN$5))),"",IF($C834="","",SUMIFS(Con_ve!$F$6:$F$1005,Con_ve!$C$6:$C$1005,$C834,Con_ve!$I$6:$I$1005,"Em negociação",Con_ve!$Q$6:$Q$1005,Cad_cl!BN$5)))</f>
        <v/>
      </c>
      <c r="BO834" s="134" t="str">
        <f>IF(ISERR(IF($C834="","",SUMIFS(Con_ve!$F$6:$F$1005,Con_ve!$C$6:$C$1005,$C834,Con_ve!$I$6:$I$1005,"Em negociação",Con_ve!$Q$6:$Q$1005,Cad_cl!BO$5))),"",IF($C834="","",SUMIFS(Con_ve!$F$6:$F$1005,Con_ve!$C$6:$C$1005,$C834,Con_ve!$I$6:$I$1005,"Em negociação",Con_ve!$Q$6:$Q$1005,Cad_cl!BO$5)))</f>
        <v/>
      </c>
      <c r="BP834" s="134">
        <f t="shared" si="37"/>
        <v>0</v>
      </c>
      <c r="BR834" s="125" t="str">
        <f>IF(ISERR(IF(AND($I834=Re_lo!$E$5,BR$5=VLOOKUP(Re_lo!$H$5,Re_lo!$N$5:$O$16,2,0)),AP834,"")),"",IF(AND($I834=Re_lo!$E$5,BR$5=VLOOKUP(Re_lo!$H$5,Re_lo!$N$5:$O$16,2,0)),AP834,""))</f>
        <v/>
      </c>
      <c r="BS834" s="125" t="str">
        <f>IF(ISERR(IF(AND($I834=Re_lo!$E$5,BS$5=VLOOKUP(Re_lo!$H$5,Re_lo!$N$5:$O$16,2,0)),AQ834,"")),"",IF(AND($I834=Re_lo!$E$5,BS$5=VLOOKUP(Re_lo!$H$5,Re_lo!$N$5:$O$16,2,0)),AQ834,""))</f>
        <v/>
      </c>
      <c r="BT834" s="125" t="str">
        <f>IF(ISERR(IF(AND($I834=Re_lo!$E$5,BT$5=VLOOKUP(Re_lo!$H$5,Re_lo!$N$5:$O$16,2,0)),AR834,"")),"",IF(AND($I834=Re_lo!$E$5,BT$5=VLOOKUP(Re_lo!$H$5,Re_lo!$N$5:$O$16,2,0)),AR834,""))</f>
        <v/>
      </c>
      <c r="BU834" s="125" t="str">
        <f>IF(ISERR(IF(AND($I834=Re_lo!$E$5,BU$5=VLOOKUP(Re_lo!$H$5,Re_lo!$N$5:$O$16,2,0)),AS834,"")),"",IF(AND($I834=Re_lo!$E$5,BU$5=VLOOKUP(Re_lo!$H$5,Re_lo!$N$5:$O$16,2,0)),AS834,""))</f>
        <v/>
      </c>
      <c r="BV834" s="125" t="str">
        <f>IF(ISERR(IF(AND($I834=Re_lo!$E$5,BV$5=VLOOKUP(Re_lo!$H$5,Re_lo!$N$5:$O$16,2,0)),AT834,"")),"",IF(AND($I834=Re_lo!$E$5,BV$5=VLOOKUP(Re_lo!$H$5,Re_lo!$N$5:$O$16,2,0)),AT834,""))</f>
        <v/>
      </c>
      <c r="BW834" s="125" t="str">
        <f>IF(ISERR(IF(AND($I834=Re_lo!$E$5,BW$5=VLOOKUP(Re_lo!$H$5,Re_lo!$N$5:$O$16,2,0)),AU834,"")),"",IF(AND($I834=Re_lo!$E$5,BW$5=VLOOKUP(Re_lo!$H$5,Re_lo!$N$5:$O$16,2,0)),AU834,""))</f>
        <v/>
      </c>
      <c r="BX834" s="125" t="str">
        <f>IF(ISERR(IF(AND($I834=Re_lo!$E$5,BX$5=VLOOKUP(Re_lo!$H$5,Re_lo!$N$5:$O$16,2,0)),AV834,"")),"",IF(AND($I834=Re_lo!$E$5,BX$5=VLOOKUP(Re_lo!$H$5,Re_lo!$N$5:$O$16,2,0)),AV834,""))</f>
        <v/>
      </c>
      <c r="BY834" s="125" t="str">
        <f>IF(ISERR(IF(AND($I834=Re_lo!$E$5,BY$5=VLOOKUP(Re_lo!$H$5,Re_lo!$N$5:$O$16,2,0)),AW834,"")),"",IF(AND($I834=Re_lo!$E$5,BY$5=VLOOKUP(Re_lo!$H$5,Re_lo!$N$5:$O$16,2,0)),AW834,""))</f>
        <v/>
      </c>
      <c r="BZ834" s="125" t="str">
        <f>IF(ISERR(IF(AND($I834=Re_lo!$E$5,BZ$5=VLOOKUP(Re_lo!$H$5,Re_lo!$N$5:$O$16,2,0)),AX834,"")),"",IF(AND($I834=Re_lo!$E$5,BZ$5=VLOOKUP(Re_lo!$H$5,Re_lo!$N$5:$O$16,2,0)),AX834,""))</f>
        <v/>
      </c>
      <c r="CA834" s="125" t="str">
        <f>IF(ISERR(IF(AND($I834=Re_lo!$E$5,CA$5=VLOOKUP(Re_lo!$H$5,Re_lo!$N$5:$O$16,2,0)),AY834,"")),"",IF(AND($I834=Re_lo!$E$5,CA$5=VLOOKUP(Re_lo!$H$5,Re_lo!$N$5:$O$16,2,0)),AY834,""))</f>
        <v/>
      </c>
      <c r="CB834" s="125" t="str">
        <f>IF(ISERR(IF(AND($I834=Re_lo!$E$5,CB$5=VLOOKUP(Re_lo!$H$5,Re_lo!$N$5:$O$16,2,0)),AZ834,"")),"",IF(AND($I834=Re_lo!$E$5,CB$5=VLOOKUP(Re_lo!$H$5,Re_lo!$N$5:$O$16,2,0)),AZ834,""))</f>
        <v/>
      </c>
      <c r="CC834" s="125" t="str">
        <f>IF(ISERR(IF(AND($I834=Re_lo!$E$5,CC$5=VLOOKUP(Re_lo!$H$5,Re_lo!$N$5:$O$16,2,0)),BA834,"")),"",IF(AND($I834=Re_lo!$E$5,CC$5=VLOOKUP(Re_lo!$H$5,Re_lo!$N$5:$O$16,2,0)),BA834,""))</f>
        <v/>
      </c>
      <c r="CD834" s="125" t="str">
        <f>IF(ISERR(IF(AND($I834=Re_lo!$E$5,CD$5=VLOOKUP(Re_lo!$H$5,Re_lo!$N$5:$O$16,2,0)),BB834,"")),"",IF(AND($I834=Re_lo!$E$5,CD$5=VLOOKUP(Re_lo!$H$5,Re_lo!$N$5:$O$16,2,0)),BB834,""))</f>
        <v/>
      </c>
      <c r="CF834" s="125" t="str">
        <f>IF($C834="","",COUNTIFS(Con_ve!$C$6:$C$1005,$C834,Con_ve!$Q$6:$Q$1005,Cad_cl!CF$5))</f>
        <v/>
      </c>
      <c r="CG834" s="125" t="str">
        <f>IF($C834="","",COUNTIFS(Con_ve!$C$6:$C$1005,$C834,Con_ve!$Q$6:$Q$1005,Cad_cl!CG$5))</f>
        <v/>
      </c>
      <c r="CH834" s="125" t="str">
        <f>IF($C834="","",COUNTIFS(Con_ve!$C$6:$C$1005,$C834,Con_ve!$Q$6:$Q$1005,Cad_cl!CH$5))</f>
        <v/>
      </c>
      <c r="CI834" s="125" t="str">
        <f>IF($C834="","",COUNTIFS(Con_ve!$C$6:$C$1005,$C834,Con_ve!$Q$6:$Q$1005,Cad_cl!CI$5))</f>
        <v/>
      </c>
      <c r="CJ834" s="125" t="str">
        <f>IF($C834="","",COUNTIFS(Con_ve!$C$6:$C$1005,$C834,Con_ve!$Q$6:$Q$1005,Cad_cl!CJ$5))</f>
        <v/>
      </c>
      <c r="CK834" s="125" t="str">
        <f>IF($C834="","",COUNTIFS(Con_ve!$C$6:$C$1005,$C834,Con_ve!$Q$6:$Q$1005,Cad_cl!CK$5))</f>
        <v/>
      </c>
      <c r="CL834" s="125" t="str">
        <f>IF($C834="","",COUNTIFS(Con_ve!$C$6:$C$1005,$C834,Con_ve!$Q$6:$Q$1005,Cad_cl!CL$5))</f>
        <v/>
      </c>
      <c r="CM834" s="125" t="str">
        <f>IF($C834="","",COUNTIFS(Con_ve!$C$6:$C$1005,$C834,Con_ve!$Q$6:$Q$1005,Cad_cl!CM$5))</f>
        <v/>
      </c>
      <c r="CN834" s="125" t="str">
        <f>IF($C834="","",COUNTIFS(Con_ve!$C$6:$C$1005,$C834,Con_ve!$Q$6:$Q$1005,Cad_cl!CN$5))</f>
        <v/>
      </c>
      <c r="CO834" s="125" t="str">
        <f>IF($C834="","",COUNTIFS(Con_ve!$C$6:$C$1005,$C834,Con_ve!$Q$6:$Q$1005,Cad_cl!CO$5))</f>
        <v/>
      </c>
      <c r="CP834" s="125" t="str">
        <f>IF($C834="","",COUNTIFS(Con_ve!$C$6:$C$1005,$C834,Con_ve!$Q$6:$Q$1005,Cad_cl!CP$5))</f>
        <v/>
      </c>
      <c r="CQ834" s="125" t="str">
        <f>IF($C834="","",COUNTIFS(Con_ve!$C$6:$C$1005,$C834,Con_ve!$Q$6:$Q$1005,Cad_cl!CQ$5))</f>
        <v/>
      </c>
      <c r="CR834" s="125">
        <f t="shared" si="38"/>
        <v>0</v>
      </c>
    </row>
    <row r="835" spans="3:96" ht="30" customHeight="1">
      <c r="C835" s="153"/>
      <c r="D835" s="153"/>
      <c r="E835" s="154"/>
      <c r="F835" s="153"/>
      <c r="G835" s="155"/>
      <c r="H835" s="153"/>
      <c r="I835" s="153"/>
      <c r="J835" s="132" t="s">
        <v>309</v>
      </c>
      <c r="K835" s="133" t="s">
        <v>309</v>
      </c>
      <c r="L835" s="153"/>
      <c r="M835" s="153"/>
      <c r="N835" s="153"/>
      <c r="O835" s="153"/>
      <c r="P835" s="153"/>
      <c r="Q835" s="153"/>
      <c r="AP835" s="134" t="str">
        <f>IF(ISERR(IF($C835="","",SUMIFS(Con_ve!$F$6:$F$1005,Con_ve!$C$6:$C$1005,$C835,Con_ve!$I$6:$I$1005,"Fechada",Con_ve!$Q$6:$Q$1005,Cad_cl!AP$5))),"",IF($C835="","",SUMIFS(Con_ve!$F$6:$F$1005,Con_ve!$C$6:$C$1005,$C835,Con_ve!$I$6:$I$1005,"Fechada",Con_ve!$Q$6:$Q$1005,Cad_cl!AP$5)))</f>
        <v/>
      </c>
      <c r="AQ835" s="134" t="str">
        <f>IF(ISERR(IF($C835="","",SUMIFS(Con_ve!$F$6:$F$1005,Con_ve!$C$6:$C$1005,$C835,Con_ve!$I$6:$I$1005,"Fechada",Con_ve!$Q$6:$Q$1005,Cad_cl!AQ$5))),"",IF($C835="","",SUMIFS(Con_ve!$F$6:$F$1005,Con_ve!$C$6:$C$1005,$C835,Con_ve!$I$6:$I$1005,"Fechada",Con_ve!$Q$6:$Q$1005,Cad_cl!AQ$5)))</f>
        <v/>
      </c>
      <c r="AR835" s="134" t="str">
        <f>IF(ISERR(IF($C835="","",SUMIFS(Con_ve!$F$6:$F$1005,Con_ve!$C$6:$C$1005,$C835,Con_ve!$I$6:$I$1005,"Fechada",Con_ve!$Q$6:$Q$1005,Cad_cl!AR$5))),"",IF($C835="","",SUMIFS(Con_ve!$F$6:$F$1005,Con_ve!$C$6:$C$1005,$C835,Con_ve!$I$6:$I$1005,"Fechada",Con_ve!$Q$6:$Q$1005,Cad_cl!AR$5)))</f>
        <v/>
      </c>
      <c r="AS835" s="134" t="str">
        <f>IF(ISERR(IF($C835="","",SUMIFS(Con_ve!$F$6:$F$1005,Con_ve!$C$6:$C$1005,$C835,Con_ve!$I$6:$I$1005,"Fechada",Con_ve!$Q$6:$Q$1005,Cad_cl!AS$5))),"",IF($C835="","",SUMIFS(Con_ve!$F$6:$F$1005,Con_ve!$C$6:$C$1005,$C835,Con_ve!$I$6:$I$1005,"Fechada",Con_ve!$Q$6:$Q$1005,Cad_cl!AS$5)))</f>
        <v/>
      </c>
      <c r="AT835" s="134" t="str">
        <f>IF(ISERR(IF($C835="","",SUMIFS(Con_ve!$F$6:$F$1005,Con_ve!$C$6:$C$1005,$C835,Con_ve!$I$6:$I$1005,"Fechada",Con_ve!$Q$6:$Q$1005,Cad_cl!AT$5))),"",IF($C835="","",SUMIFS(Con_ve!$F$6:$F$1005,Con_ve!$C$6:$C$1005,$C835,Con_ve!$I$6:$I$1005,"Fechada",Con_ve!$Q$6:$Q$1005,Cad_cl!AT$5)))</f>
        <v/>
      </c>
      <c r="AU835" s="134" t="str">
        <f>IF(ISERR(IF($C835="","",SUMIFS(Con_ve!$F$6:$F$1005,Con_ve!$C$6:$C$1005,$C835,Con_ve!$I$6:$I$1005,"Fechada",Con_ve!$Q$6:$Q$1005,Cad_cl!AU$5))),"",IF($C835="","",SUMIFS(Con_ve!$F$6:$F$1005,Con_ve!$C$6:$C$1005,$C835,Con_ve!$I$6:$I$1005,"Fechada",Con_ve!$Q$6:$Q$1005,Cad_cl!AU$5)))</f>
        <v/>
      </c>
      <c r="AV835" s="134" t="str">
        <f>IF(ISERR(IF($C835="","",SUMIFS(Con_ve!$F$6:$F$1005,Con_ve!$C$6:$C$1005,$C835,Con_ve!$I$6:$I$1005,"Fechada",Con_ve!$Q$6:$Q$1005,Cad_cl!AV$5))),"",IF($C835="","",SUMIFS(Con_ve!$F$6:$F$1005,Con_ve!$C$6:$C$1005,$C835,Con_ve!$I$6:$I$1005,"Fechada",Con_ve!$Q$6:$Q$1005,Cad_cl!AV$5)))</f>
        <v/>
      </c>
      <c r="AW835" s="134" t="str">
        <f>IF(ISERR(IF($C835="","",SUMIFS(Con_ve!$F$6:$F$1005,Con_ve!$C$6:$C$1005,$C835,Con_ve!$I$6:$I$1005,"Fechada",Con_ve!$Q$6:$Q$1005,Cad_cl!AW$5))),"",IF($C835="","",SUMIFS(Con_ve!$F$6:$F$1005,Con_ve!$C$6:$C$1005,$C835,Con_ve!$I$6:$I$1005,"Fechada",Con_ve!$Q$6:$Q$1005,Cad_cl!AW$5)))</f>
        <v/>
      </c>
      <c r="AX835" s="134" t="str">
        <f>IF(ISERR(IF($C835="","",SUMIFS(Con_ve!$F$6:$F$1005,Con_ve!$C$6:$C$1005,$C835,Con_ve!$I$6:$I$1005,"Fechada",Con_ve!$Q$6:$Q$1005,Cad_cl!AX$5))),"",IF($C835="","",SUMIFS(Con_ve!$F$6:$F$1005,Con_ve!$C$6:$C$1005,$C835,Con_ve!$I$6:$I$1005,"Fechada",Con_ve!$Q$6:$Q$1005,Cad_cl!AX$5)))</f>
        <v/>
      </c>
      <c r="AY835" s="134" t="str">
        <f>IF(ISERR(IF($C835="","",SUMIFS(Con_ve!$F$6:$F$1005,Con_ve!$C$6:$C$1005,$C835,Con_ve!$I$6:$I$1005,"Fechada",Con_ve!$Q$6:$Q$1005,Cad_cl!AY$5))),"",IF($C835="","",SUMIFS(Con_ve!$F$6:$F$1005,Con_ve!$C$6:$C$1005,$C835,Con_ve!$I$6:$I$1005,"Fechada",Con_ve!$Q$6:$Q$1005,Cad_cl!AY$5)))</f>
        <v/>
      </c>
      <c r="AZ835" s="134" t="str">
        <f>IF(ISERR(IF($C835="","",SUMIFS(Con_ve!$F$6:$F$1005,Con_ve!$C$6:$C$1005,$C835,Con_ve!$I$6:$I$1005,"Fechada",Con_ve!$Q$6:$Q$1005,Cad_cl!AZ$5))),"",IF($C835="","",SUMIFS(Con_ve!$F$6:$F$1005,Con_ve!$C$6:$C$1005,$C835,Con_ve!$I$6:$I$1005,"Fechada",Con_ve!$Q$6:$Q$1005,Cad_cl!AZ$5)))</f>
        <v/>
      </c>
      <c r="BA835" s="134" t="str">
        <f>IF(ISERR(IF($C835="","",SUMIFS(Con_ve!$F$6:$F$1005,Con_ve!$C$6:$C$1005,$C835,Con_ve!$I$6:$I$1005,"Fechada",Con_ve!$Q$6:$Q$1005,Cad_cl!BA$5))),"",IF($C835="","",SUMIFS(Con_ve!$F$6:$F$1005,Con_ve!$C$6:$C$1005,$C835,Con_ve!$I$6:$I$1005,"Fechada",Con_ve!$Q$6:$Q$1005,Cad_cl!BA$5)))</f>
        <v/>
      </c>
      <c r="BB835" s="134">
        <f t="shared" si="36"/>
        <v>0</v>
      </c>
      <c r="BD835" s="134" t="str">
        <f>IF(ISERR(IF($C835="","",SUMIFS(Con_ve!$F$6:$F$1005,Con_ve!$C$6:$C$1005,$C835,Con_ve!$I$6:$I$1005,"Em negociação",Con_ve!$Q$6:$Q$1005,Cad_cl!BD$5))),"",IF($C835="","",SUMIFS(Con_ve!$F$6:$F$1005,Con_ve!$C$6:$C$1005,$C835,Con_ve!$I$6:$I$1005,"Em negociação",Con_ve!$Q$6:$Q$1005,Cad_cl!BD$5)))</f>
        <v/>
      </c>
      <c r="BE835" s="134" t="str">
        <f>IF(ISERR(IF($C835="","",SUMIFS(Con_ve!$F$6:$F$1005,Con_ve!$C$6:$C$1005,$C835,Con_ve!$I$6:$I$1005,"Em negociação",Con_ve!$Q$6:$Q$1005,Cad_cl!BE$5))),"",IF($C835="","",SUMIFS(Con_ve!$F$6:$F$1005,Con_ve!$C$6:$C$1005,$C835,Con_ve!$I$6:$I$1005,"Em negociação",Con_ve!$Q$6:$Q$1005,Cad_cl!BE$5)))</f>
        <v/>
      </c>
      <c r="BF835" s="134" t="str">
        <f>IF(ISERR(IF($C835="","",SUMIFS(Con_ve!$F$6:$F$1005,Con_ve!$C$6:$C$1005,$C835,Con_ve!$I$6:$I$1005,"Em negociação",Con_ve!$Q$6:$Q$1005,Cad_cl!BF$5))),"",IF($C835="","",SUMIFS(Con_ve!$F$6:$F$1005,Con_ve!$C$6:$C$1005,$C835,Con_ve!$I$6:$I$1005,"Em negociação",Con_ve!$Q$6:$Q$1005,Cad_cl!BF$5)))</f>
        <v/>
      </c>
      <c r="BG835" s="134" t="str">
        <f>IF(ISERR(IF($C835="","",SUMIFS(Con_ve!$F$6:$F$1005,Con_ve!$C$6:$C$1005,$C835,Con_ve!$I$6:$I$1005,"Em negociação",Con_ve!$Q$6:$Q$1005,Cad_cl!BG$5))),"",IF($C835="","",SUMIFS(Con_ve!$F$6:$F$1005,Con_ve!$C$6:$C$1005,$C835,Con_ve!$I$6:$I$1005,"Em negociação",Con_ve!$Q$6:$Q$1005,Cad_cl!BG$5)))</f>
        <v/>
      </c>
      <c r="BH835" s="134" t="str">
        <f>IF(ISERR(IF($C835="","",SUMIFS(Con_ve!$F$6:$F$1005,Con_ve!$C$6:$C$1005,$C835,Con_ve!$I$6:$I$1005,"Em negociação",Con_ve!$Q$6:$Q$1005,Cad_cl!BH$5))),"",IF($C835="","",SUMIFS(Con_ve!$F$6:$F$1005,Con_ve!$C$6:$C$1005,$C835,Con_ve!$I$6:$I$1005,"Em negociação",Con_ve!$Q$6:$Q$1005,Cad_cl!BH$5)))</f>
        <v/>
      </c>
      <c r="BI835" s="134" t="str">
        <f>IF(ISERR(IF($C835="","",SUMIFS(Con_ve!$F$6:$F$1005,Con_ve!$C$6:$C$1005,$C835,Con_ve!$I$6:$I$1005,"Em negociação",Con_ve!$Q$6:$Q$1005,Cad_cl!BI$5))),"",IF($C835="","",SUMIFS(Con_ve!$F$6:$F$1005,Con_ve!$C$6:$C$1005,$C835,Con_ve!$I$6:$I$1005,"Em negociação",Con_ve!$Q$6:$Q$1005,Cad_cl!BI$5)))</f>
        <v/>
      </c>
      <c r="BJ835" s="134" t="str">
        <f>IF(ISERR(IF($C835="","",SUMIFS(Con_ve!$F$6:$F$1005,Con_ve!$C$6:$C$1005,$C835,Con_ve!$I$6:$I$1005,"Em negociação",Con_ve!$Q$6:$Q$1005,Cad_cl!BJ$5))),"",IF($C835="","",SUMIFS(Con_ve!$F$6:$F$1005,Con_ve!$C$6:$C$1005,$C835,Con_ve!$I$6:$I$1005,"Em negociação",Con_ve!$Q$6:$Q$1005,Cad_cl!BJ$5)))</f>
        <v/>
      </c>
      <c r="BK835" s="134" t="str">
        <f>IF(ISERR(IF($C835="","",SUMIFS(Con_ve!$F$6:$F$1005,Con_ve!$C$6:$C$1005,$C835,Con_ve!$I$6:$I$1005,"Em negociação",Con_ve!$Q$6:$Q$1005,Cad_cl!BK$5))),"",IF($C835="","",SUMIFS(Con_ve!$F$6:$F$1005,Con_ve!$C$6:$C$1005,$C835,Con_ve!$I$6:$I$1005,"Em negociação",Con_ve!$Q$6:$Q$1005,Cad_cl!BK$5)))</f>
        <v/>
      </c>
      <c r="BL835" s="134" t="str">
        <f>IF(ISERR(IF($C835="","",SUMIFS(Con_ve!$F$6:$F$1005,Con_ve!$C$6:$C$1005,$C835,Con_ve!$I$6:$I$1005,"Em negociação",Con_ve!$Q$6:$Q$1005,Cad_cl!BL$5))),"",IF($C835="","",SUMIFS(Con_ve!$F$6:$F$1005,Con_ve!$C$6:$C$1005,$C835,Con_ve!$I$6:$I$1005,"Em negociação",Con_ve!$Q$6:$Q$1005,Cad_cl!BL$5)))</f>
        <v/>
      </c>
      <c r="BM835" s="134" t="str">
        <f>IF(ISERR(IF($C835="","",SUMIFS(Con_ve!$F$6:$F$1005,Con_ve!$C$6:$C$1005,$C835,Con_ve!$I$6:$I$1005,"Em negociação",Con_ve!$Q$6:$Q$1005,Cad_cl!BM$5))),"",IF($C835="","",SUMIFS(Con_ve!$F$6:$F$1005,Con_ve!$C$6:$C$1005,$C835,Con_ve!$I$6:$I$1005,"Em negociação",Con_ve!$Q$6:$Q$1005,Cad_cl!BM$5)))</f>
        <v/>
      </c>
      <c r="BN835" s="134" t="str">
        <f>IF(ISERR(IF($C835="","",SUMIFS(Con_ve!$F$6:$F$1005,Con_ve!$C$6:$C$1005,$C835,Con_ve!$I$6:$I$1005,"Em negociação",Con_ve!$Q$6:$Q$1005,Cad_cl!BN$5))),"",IF($C835="","",SUMIFS(Con_ve!$F$6:$F$1005,Con_ve!$C$6:$C$1005,$C835,Con_ve!$I$6:$I$1005,"Em negociação",Con_ve!$Q$6:$Q$1005,Cad_cl!BN$5)))</f>
        <v/>
      </c>
      <c r="BO835" s="134" t="str">
        <f>IF(ISERR(IF($C835="","",SUMIFS(Con_ve!$F$6:$F$1005,Con_ve!$C$6:$C$1005,$C835,Con_ve!$I$6:$I$1005,"Em negociação",Con_ve!$Q$6:$Q$1005,Cad_cl!BO$5))),"",IF($C835="","",SUMIFS(Con_ve!$F$6:$F$1005,Con_ve!$C$6:$C$1005,$C835,Con_ve!$I$6:$I$1005,"Em negociação",Con_ve!$Q$6:$Q$1005,Cad_cl!BO$5)))</f>
        <v/>
      </c>
      <c r="BP835" s="134">
        <f t="shared" si="37"/>
        <v>0</v>
      </c>
      <c r="BR835" s="125" t="str">
        <f>IF(ISERR(IF(AND($I835=Re_lo!$E$5,BR$5=VLOOKUP(Re_lo!$H$5,Re_lo!$N$5:$O$16,2,0)),AP835,"")),"",IF(AND($I835=Re_lo!$E$5,BR$5=VLOOKUP(Re_lo!$H$5,Re_lo!$N$5:$O$16,2,0)),AP835,""))</f>
        <v/>
      </c>
      <c r="BS835" s="125" t="str">
        <f>IF(ISERR(IF(AND($I835=Re_lo!$E$5,BS$5=VLOOKUP(Re_lo!$H$5,Re_lo!$N$5:$O$16,2,0)),AQ835,"")),"",IF(AND($I835=Re_lo!$E$5,BS$5=VLOOKUP(Re_lo!$H$5,Re_lo!$N$5:$O$16,2,0)),AQ835,""))</f>
        <v/>
      </c>
      <c r="BT835" s="125" t="str">
        <f>IF(ISERR(IF(AND($I835=Re_lo!$E$5,BT$5=VLOOKUP(Re_lo!$H$5,Re_lo!$N$5:$O$16,2,0)),AR835,"")),"",IF(AND($I835=Re_lo!$E$5,BT$5=VLOOKUP(Re_lo!$H$5,Re_lo!$N$5:$O$16,2,0)),AR835,""))</f>
        <v/>
      </c>
      <c r="BU835" s="125" t="str">
        <f>IF(ISERR(IF(AND($I835=Re_lo!$E$5,BU$5=VLOOKUP(Re_lo!$H$5,Re_lo!$N$5:$O$16,2,0)),AS835,"")),"",IF(AND($I835=Re_lo!$E$5,BU$5=VLOOKUP(Re_lo!$H$5,Re_lo!$N$5:$O$16,2,0)),AS835,""))</f>
        <v/>
      </c>
      <c r="BV835" s="125" t="str">
        <f>IF(ISERR(IF(AND($I835=Re_lo!$E$5,BV$5=VLOOKUP(Re_lo!$H$5,Re_lo!$N$5:$O$16,2,0)),AT835,"")),"",IF(AND($I835=Re_lo!$E$5,BV$5=VLOOKUP(Re_lo!$H$5,Re_lo!$N$5:$O$16,2,0)),AT835,""))</f>
        <v/>
      </c>
      <c r="BW835" s="125" t="str">
        <f>IF(ISERR(IF(AND($I835=Re_lo!$E$5,BW$5=VLOOKUP(Re_lo!$H$5,Re_lo!$N$5:$O$16,2,0)),AU835,"")),"",IF(AND($I835=Re_lo!$E$5,BW$5=VLOOKUP(Re_lo!$H$5,Re_lo!$N$5:$O$16,2,0)),AU835,""))</f>
        <v/>
      </c>
      <c r="BX835" s="125" t="str">
        <f>IF(ISERR(IF(AND($I835=Re_lo!$E$5,BX$5=VLOOKUP(Re_lo!$H$5,Re_lo!$N$5:$O$16,2,0)),AV835,"")),"",IF(AND($I835=Re_lo!$E$5,BX$5=VLOOKUP(Re_lo!$H$5,Re_lo!$N$5:$O$16,2,0)),AV835,""))</f>
        <v/>
      </c>
      <c r="BY835" s="125" t="str">
        <f>IF(ISERR(IF(AND($I835=Re_lo!$E$5,BY$5=VLOOKUP(Re_lo!$H$5,Re_lo!$N$5:$O$16,2,0)),AW835,"")),"",IF(AND($I835=Re_lo!$E$5,BY$5=VLOOKUP(Re_lo!$H$5,Re_lo!$N$5:$O$16,2,0)),AW835,""))</f>
        <v/>
      </c>
      <c r="BZ835" s="125" t="str">
        <f>IF(ISERR(IF(AND($I835=Re_lo!$E$5,BZ$5=VLOOKUP(Re_lo!$H$5,Re_lo!$N$5:$O$16,2,0)),AX835,"")),"",IF(AND($I835=Re_lo!$E$5,BZ$5=VLOOKUP(Re_lo!$H$5,Re_lo!$N$5:$O$16,2,0)),AX835,""))</f>
        <v/>
      </c>
      <c r="CA835" s="125" t="str">
        <f>IF(ISERR(IF(AND($I835=Re_lo!$E$5,CA$5=VLOOKUP(Re_lo!$H$5,Re_lo!$N$5:$O$16,2,0)),AY835,"")),"",IF(AND($I835=Re_lo!$E$5,CA$5=VLOOKUP(Re_lo!$H$5,Re_lo!$N$5:$O$16,2,0)),AY835,""))</f>
        <v/>
      </c>
      <c r="CB835" s="125" t="str">
        <f>IF(ISERR(IF(AND($I835=Re_lo!$E$5,CB$5=VLOOKUP(Re_lo!$H$5,Re_lo!$N$5:$O$16,2,0)),AZ835,"")),"",IF(AND($I835=Re_lo!$E$5,CB$5=VLOOKUP(Re_lo!$H$5,Re_lo!$N$5:$O$16,2,0)),AZ835,""))</f>
        <v/>
      </c>
      <c r="CC835" s="125" t="str">
        <f>IF(ISERR(IF(AND($I835=Re_lo!$E$5,CC$5=VLOOKUP(Re_lo!$H$5,Re_lo!$N$5:$O$16,2,0)),BA835,"")),"",IF(AND($I835=Re_lo!$E$5,CC$5=VLOOKUP(Re_lo!$H$5,Re_lo!$N$5:$O$16,2,0)),BA835,""))</f>
        <v/>
      </c>
      <c r="CD835" s="125" t="str">
        <f>IF(ISERR(IF(AND($I835=Re_lo!$E$5,CD$5=VLOOKUP(Re_lo!$H$5,Re_lo!$N$5:$O$16,2,0)),BB835,"")),"",IF(AND($I835=Re_lo!$E$5,CD$5=VLOOKUP(Re_lo!$H$5,Re_lo!$N$5:$O$16,2,0)),BB835,""))</f>
        <v/>
      </c>
      <c r="CF835" s="125" t="str">
        <f>IF($C835="","",COUNTIFS(Con_ve!$C$6:$C$1005,$C835,Con_ve!$Q$6:$Q$1005,Cad_cl!CF$5))</f>
        <v/>
      </c>
      <c r="CG835" s="125" t="str">
        <f>IF($C835="","",COUNTIFS(Con_ve!$C$6:$C$1005,$C835,Con_ve!$Q$6:$Q$1005,Cad_cl!CG$5))</f>
        <v/>
      </c>
      <c r="CH835" s="125" t="str">
        <f>IF($C835="","",COUNTIFS(Con_ve!$C$6:$C$1005,$C835,Con_ve!$Q$6:$Q$1005,Cad_cl!CH$5))</f>
        <v/>
      </c>
      <c r="CI835" s="125" t="str">
        <f>IF($C835="","",COUNTIFS(Con_ve!$C$6:$C$1005,$C835,Con_ve!$Q$6:$Q$1005,Cad_cl!CI$5))</f>
        <v/>
      </c>
      <c r="CJ835" s="125" t="str">
        <f>IF($C835="","",COUNTIFS(Con_ve!$C$6:$C$1005,$C835,Con_ve!$Q$6:$Q$1005,Cad_cl!CJ$5))</f>
        <v/>
      </c>
      <c r="CK835" s="125" t="str">
        <f>IF($C835="","",COUNTIFS(Con_ve!$C$6:$C$1005,$C835,Con_ve!$Q$6:$Q$1005,Cad_cl!CK$5))</f>
        <v/>
      </c>
      <c r="CL835" s="125" t="str">
        <f>IF($C835="","",COUNTIFS(Con_ve!$C$6:$C$1005,$C835,Con_ve!$Q$6:$Q$1005,Cad_cl!CL$5))</f>
        <v/>
      </c>
      <c r="CM835" s="125" t="str">
        <f>IF($C835="","",COUNTIFS(Con_ve!$C$6:$C$1005,$C835,Con_ve!$Q$6:$Q$1005,Cad_cl!CM$5))</f>
        <v/>
      </c>
      <c r="CN835" s="125" t="str">
        <f>IF($C835="","",COUNTIFS(Con_ve!$C$6:$C$1005,$C835,Con_ve!$Q$6:$Q$1005,Cad_cl!CN$5))</f>
        <v/>
      </c>
      <c r="CO835" s="125" t="str">
        <f>IF($C835="","",COUNTIFS(Con_ve!$C$6:$C$1005,$C835,Con_ve!$Q$6:$Q$1005,Cad_cl!CO$5))</f>
        <v/>
      </c>
      <c r="CP835" s="125" t="str">
        <f>IF($C835="","",COUNTIFS(Con_ve!$C$6:$C$1005,$C835,Con_ve!$Q$6:$Q$1005,Cad_cl!CP$5))</f>
        <v/>
      </c>
      <c r="CQ835" s="125" t="str">
        <f>IF($C835="","",COUNTIFS(Con_ve!$C$6:$C$1005,$C835,Con_ve!$Q$6:$Q$1005,Cad_cl!CQ$5))</f>
        <v/>
      </c>
      <c r="CR835" s="125">
        <f t="shared" si="38"/>
        <v>0</v>
      </c>
    </row>
    <row r="836" spans="3:96" ht="30" customHeight="1">
      <c r="C836" s="153"/>
      <c r="D836" s="153"/>
      <c r="E836" s="154"/>
      <c r="F836" s="153"/>
      <c r="G836" s="155"/>
      <c r="H836" s="153"/>
      <c r="I836" s="153"/>
      <c r="J836" s="132" t="s">
        <v>309</v>
      </c>
      <c r="K836" s="133" t="s">
        <v>309</v>
      </c>
      <c r="L836" s="153"/>
      <c r="M836" s="153"/>
      <c r="N836" s="153"/>
      <c r="O836" s="153"/>
      <c r="P836" s="153"/>
      <c r="Q836" s="153"/>
      <c r="AP836" s="134" t="str">
        <f>IF(ISERR(IF($C836="","",SUMIFS(Con_ve!$F$6:$F$1005,Con_ve!$C$6:$C$1005,$C836,Con_ve!$I$6:$I$1005,"Fechada",Con_ve!$Q$6:$Q$1005,Cad_cl!AP$5))),"",IF($C836="","",SUMIFS(Con_ve!$F$6:$F$1005,Con_ve!$C$6:$C$1005,$C836,Con_ve!$I$6:$I$1005,"Fechada",Con_ve!$Q$6:$Q$1005,Cad_cl!AP$5)))</f>
        <v/>
      </c>
      <c r="AQ836" s="134" t="str">
        <f>IF(ISERR(IF($C836="","",SUMIFS(Con_ve!$F$6:$F$1005,Con_ve!$C$6:$C$1005,$C836,Con_ve!$I$6:$I$1005,"Fechada",Con_ve!$Q$6:$Q$1005,Cad_cl!AQ$5))),"",IF($C836="","",SUMIFS(Con_ve!$F$6:$F$1005,Con_ve!$C$6:$C$1005,$C836,Con_ve!$I$6:$I$1005,"Fechada",Con_ve!$Q$6:$Q$1005,Cad_cl!AQ$5)))</f>
        <v/>
      </c>
      <c r="AR836" s="134" t="str">
        <f>IF(ISERR(IF($C836="","",SUMIFS(Con_ve!$F$6:$F$1005,Con_ve!$C$6:$C$1005,$C836,Con_ve!$I$6:$I$1005,"Fechada",Con_ve!$Q$6:$Q$1005,Cad_cl!AR$5))),"",IF($C836="","",SUMIFS(Con_ve!$F$6:$F$1005,Con_ve!$C$6:$C$1005,$C836,Con_ve!$I$6:$I$1005,"Fechada",Con_ve!$Q$6:$Q$1005,Cad_cl!AR$5)))</f>
        <v/>
      </c>
      <c r="AS836" s="134" t="str">
        <f>IF(ISERR(IF($C836="","",SUMIFS(Con_ve!$F$6:$F$1005,Con_ve!$C$6:$C$1005,$C836,Con_ve!$I$6:$I$1005,"Fechada",Con_ve!$Q$6:$Q$1005,Cad_cl!AS$5))),"",IF($C836="","",SUMIFS(Con_ve!$F$6:$F$1005,Con_ve!$C$6:$C$1005,$C836,Con_ve!$I$6:$I$1005,"Fechada",Con_ve!$Q$6:$Q$1005,Cad_cl!AS$5)))</f>
        <v/>
      </c>
      <c r="AT836" s="134" t="str">
        <f>IF(ISERR(IF($C836="","",SUMIFS(Con_ve!$F$6:$F$1005,Con_ve!$C$6:$C$1005,$C836,Con_ve!$I$6:$I$1005,"Fechada",Con_ve!$Q$6:$Q$1005,Cad_cl!AT$5))),"",IF($C836="","",SUMIFS(Con_ve!$F$6:$F$1005,Con_ve!$C$6:$C$1005,$C836,Con_ve!$I$6:$I$1005,"Fechada",Con_ve!$Q$6:$Q$1005,Cad_cl!AT$5)))</f>
        <v/>
      </c>
      <c r="AU836" s="134" t="str">
        <f>IF(ISERR(IF($C836="","",SUMIFS(Con_ve!$F$6:$F$1005,Con_ve!$C$6:$C$1005,$C836,Con_ve!$I$6:$I$1005,"Fechada",Con_ve!$Q$6:$Q$1005,Cad_cl!AU$5))),"",IF($C836="","",SUMIFS(Con_ve!$F$6:$F$1005,Con_ve!$C$6:$C$1005,$C836,Con_ve!$I$6:$I$1005,"Fechada",Con_ve!$Q$6:$Q$1005,Cad_cl!AU$5)))</f>
        <v/>
      </c>
      <c r="AV836" s="134" t="str">
        <f>IF(ISERR(IF($C836="","",SUMIFS(Con_ve!$F$6:$F$1005,Con_ve!$C$6:$C$1005,$C836,Con_ve!$I$6:$I$1005,"Fechada",Con_ve!$Q$6:$Q$1005,Cad_cl!AV$5))),"",IF($C836="","",SUMIFS(Con_ve!$F$6:$F$1005,Con_ve!$C$6:$C$1005,$C836,Con_ve!$I$6:$I$1005,"Fechada",Con_ve!$Q$6:$Q$1005,Cad_cl!AV$5)))</f>
        <v/>
      </c>
      <c r="AW836" s="134" t="str">
        <f>IF(ISERR(IF($C836="","",SUMIFS(Con_ve!$F$6:$F$1005,Con_ve!$C$6:$C$1005,$C836,Con_ve!$I$6:$I$1005,"Fechada",Con_ve!$Q$6:$Q$1005,Cad_cl!AW$5))),"",IF($C836="","",SUMIFS(Con_ve!$F$6:$F$1005,Con_ve!$C$6:$C$1005,$C836,Con_ve!$I$6:$I$1005,"Fechada",Con_ve!$Q$6:$Q$1005,Cad_cl!AW$5)))</f>
        <v/>
      </c>
      <c r="AX836" s="134" t="str">
        <f>IF(ISERR(IF($C836="","",SUMIFS(Con_ve!$F$6:$F$1005,Con_ve!$C$6:$C$1005,$C836,Con_ve!$I$6:$I$1005,"Fechada",Con_ve!$Q$6:$Q$1005,Cad_cl!AX$5))),"",IF($C836="","",SUMIFS(Con_ve!$F$6:$F$1005,Con_ve!$C$6:$C$1005,$C836,Con_ve!$I$6:$I$1005,"Fechada",Con_ve!$Q$6:$Q$1005,Cad_cl!AX$5)))</f>
        <v/>
      </c>
      <c r="AY836" s="134" t="str">
        <f>IF(ISERR(IF($C836="","",SUMIFS(Con_ve!$F$6:$F$1005,Con_ve!$C$6:$C$1005,$C836,Con_ve!$I$6:$I$1005,"Fechada",Con_ve!$Q$6:$Q$1005,Cad_cl!AY$5))),"",IF($C836="","",SUMIFS(Con_ve!$F$6:$F$1005,Con_ve!$C$6:$C$1005,$C836,Con_ve!$I$6:$I$1005,"Fechada",Con_ve!$Q$6:$Q$1005,Cad_cl!AY$5)))</f>
        <v/>
      </c>
      <c r="AZ836" s="134" t="str">
        <f>IF(ISERR(IF($C836="","",SUMIFS(Con_ve!$F$6:$F$1005,Con_ve!$C$6:$C$1005,$C836,Con_ve!$I$6:$I$1005,"Fechada",Con_ve!$Q$6:$Q$1005,Cad_cl!AZ$5))),"",IF($C836="","",SUMIFS(Con_ve!$F$6:$F$1005,Con_ve!$C$6:$C$1005,$C836,Con_ve!$I$6:$I$1005,"Fechada",Con_ve!$Q$6:$Q$1005,Cad_cl!AZ$5)))</f>
        <v/>
      </c>
      <c r="BA836" s="134" t="str">
        <f>IF(ISERR(IF($C836="","",SUMIFS(Con_ve!$F$6:$F$1005,Con_ve!$C$6:$C$1005,$C836,Con_ve!$I$6:$I$1005,"Fechada",Con_ve!$Q$6:$Q$1005,Cad_cl!BA$5))),"",IF($C836="","",SUMIFS(Con_ve!$F$6:$F$1005,Con_ve!$C$6:$C$1005,$C836,Con_ve!$I$6:$I$1005,"Fechada",Con_ve!$Q$6:$Q$1005,Cad_cl!BA$5)))</f>
        <v/>
      </c>
      <c r="BB836" s="134">
        <f t="shared" si="36"/>
        <v>0</v>
      </c>
      <c r="BD836" s="134" t="str">
        <f>IF(ISERR(IF($C836="","",SUMIFS(Con_ve!$F$6:$F$1005,Con_ve!$C$6:$C$1005,$C836,Con_ve!$I$6:$I$1005,"Em negociação",Con_ve!$Q$6:$Q$1005,Cad_cl!BD$5))),"",IF($C836="","",SUMIFS(Con_ve!$F$6:$F$1005,Con_ve!$C$6:$C$1005,$C836,Con_ve!$I$6:$I$1005,"Em negociação",Con_ve!$Q$6:$Q$1005,Cad_cl!BD$5)))</f>
        <v/>
      </c>
      <c r="BE836" s="134" t="str">
        <f>IF(ISERR(IF($C836="","",SUMIFS(Con_ve!$F$6:$F$1005,Con_ve!$C$6:$C$1005,$C836,Con_ve!$I$6:$I$1005,"Em negociação",Con_ve!$Q$6:$Q$1005,Cad_cl!BE$5))),"",IF($C836="","",SUMIFS(Con_ve!$F$6:$F$1005,Con_ve!$C$6:$C$1005,$C836,Con_ve!$I$6:$I$1005,"Em negociação",Con_ve!$Q$6:$Q$1005,Cad_cl!BE$5)))</f>
        <v/>
      </c>
      <c r="BF836" s="134" t="str">
        <f>IF(ISERR(IF($C836="","",SUMIFS(Con_ve!$F$6:$F$1005,Con_ve!$C$6:$C$1005,$C836,Con_ve!$I$6:$I$1005,"Em negociação",Con_ve!$Q$6:$Q$1005,Cad_cl!BF$5))),"",IF($C836="","",SUMIFS(Con_ve!$F$6:$F$1005,Con_ve!$C$6:$C$1005,$C836,Con_ve!$I$6:$I$1005,"Em negociação",Con_ve!$Q$6:$Q$1005,Cad_cl!BF$5)))</f>
        <v/>
      </c>
      <c r="BG836" s="134" t="str">
        <f>IF(ISERR(IF($C836="","",SUMIFS(Con_ve!$F$6:$F$1005,Con_ve!$C$6:$C$1005,$C836,Con_ve!$I$6:$I$1005,"Em negociação",Con_ve!$Q$6:$Q$1005,Cad_cl!BG$5))),"",IF($C836="","",SUMIFS(Con_ve!$F$6:$F$1005,Con_ve!$C$6:$C$1005,$C836,Con_ve!$I$6:$I$1005,"Em negociação",Con_ve!$Q$6:$Q$1005,Cad_cl!BG$5)))</f>
        <v/>
      </c>
      <c r="BH836" s="134" t="str">
        <f>IF(ISERR(IF($C836="","",SUMIFS(Con_ve!$F$6:$F$1005,Con_ve!$C$6:$C$1005,$C836,Con_ve!$I$6:$I$1005,"Em negociação",Con_ve!$Q$6:$Q$1005,Cad_cl!BH$5))),"",IF($C836="","",SUMIFS(Con_ve!$F$6:$F$1005,Con_ve!$C$6:$C$1005,$C836,Con_ve!$I$6:$I$1005,"Em negociação",Con_ve!$Q$6:$Q$1005,Cad_cl!BH$5)))</f>
        <v/>
      </c>
      <c r="BI836" s="134" t="str">
        <f>IF(ISERR(IF($C836="","",SUMIFS(Con_ve!$F$6:$F$1005,Con_ve!$C$6:$C$1005,$C836,Con_ve!$I$6:$I$1005,"Em negociação",Con_ve!$Q$6:$Q$1005,Cad_cl!BI$5))),"",IF($C836="","",SUMIFS(Con_ve!$F$6:$F$1005,Con_ve!$C$6:$C$1005,$C836,Con_ve!$I$6:$I$1005,"Em negociação",Con_ve!$Q$6:$Q$1005,Cad_cl!BI$5)))</f>
        <v/>
      </c>
      <c r="BJ836" s="134" t="str">
        <f>IF(ISERR(IF($C836="","",SUMIFS(Con_ve!$F$6:$F$1005,Con_ve!$C$6:$C$1005,$C836,Con_ve!$I$6:$I$1005,"Em negociação",Con_ve!$Q$6:$Q$1005,Cad_cl!BJ$5))),"",IF($C836="","",SUMIFS(Con_ve!$F$6:$F$1005,Con_ve!$C$6:$C$1005,$C836,Con_ve!$I$6:$I$1005,"Em negociação",Con_ve!$Q$6:$Q$1005,Cad_cl!BJ$5)))</f>
        <v/>
      </c>
      <c r="BK836" s="134" t="str">
        <f>IF(ISERR(IF($C836="","",SUMIFS(Con_ve!$F$6:$F$1005,Con_ve!$C$6:$C$1005,$C836,Con_ve!$I$6:$I$1005,"Em negociação",Con_ve!$Q$6:$Q$1005,Cad_cl!BK$5))),"",IF($C836="","",SUMIFS(Con_ve!$F$6:$F$1005,Con_ve!$C$6:$C$1005,$C836,Con_ve!$I$6:$I$1005,"Em negociação",Con_ve!$Q$6:$Q$1005,Cad_cl!BK$5)))</f>
        <v/>
      </c>
      <c r="BL836" s="134" t="str">
        <f>IF(ISERR(IF($C836="","",SUMIFS(Con_ve!$F$6:$F$1005,Con_ve!$C$6:$C$1005,$C836,Con_ve!$I$6:$I$1005,"Em negociação",Con_ve!$Q$6:$Q$1005,Cad_cl!BL$5))),"",IF($C836="","",SUMIFS(Con_ve!$F$6:$F$1005,Con_ve!$C$6:$C$1005,$C836,Con_ve!$I$6:$I$1005,"Em negociação",Con_ve!$Q$6:$Q$1005,Cad_cl!BL$5)))</f>
        <v/>
      </c>
      <c r="BM836" s="134" t="str">
        <f>IF(ISERR(IF($C836="","",SUMIFS(Con_ve!$F$6:$F$1005,Con_ve!$C$6:$C$1005,$C836,Con_ve!$I$6:$I$1005,"Em negociação",Con_ve!$Q$6:$Q$1005,Cad_cl!BM$5))),"",IF($C836="","",SUMIFS(Con_ve!$F$6:$F$1005,Con_ve!$C$6:$C$1005,$C836,Con_ve!$I$6:$I$1005,"Em negociação",Con_ve!$Q$6:$Q$1005,Cad_cl!BM$5)))</f>
        <v/>
      </c>
      <c r="BN836" s="134" t="str">
        <f>IF(ISERR(IF($C836="","",SUMIFS(Con_ve!$F$6:$F$1005,Con_ve!$C$6:$C$1005,$C836,Con_ve!$I$6:$I$1005,"Em negociação",Con_ve!$Q$6:$Q$1005,Cad_cl!BN$5))),"",IF($C836="","",SUMIFS(Con_ve!$F$6:$F$1005,Con_ve!$C$6:$C$1005,$C836,Con_ve!$I$6:$I$1005,"Em negociação",Con_ve!$Q$6:$Q$1005,Cad_cl!BN$5)))</f>
        <v/>
      </c>
      <c r="BO836" s="134" t="str">
        <f>IF(ISERR(IF($C836="","",SUMIFS(Con_ve!$F$6:$F$1005,Con_ve!$C$6:$C$1005,$C836,Con_ve!$I$6:$I$1005,"Em negociação",Con_ve!$Q$6:$Q$1005,Cad_cl!BO$5))),"",IF($C836="","",SUMIFS(Con_ve!$F$6:$F$1005,Con_ve!$C$6:$C$1005,$C836,Con_ve!$I$6:$I$1005,"Em negociação",Con_ve!$Q$6:$Q$1005,Cad_cl!BO$5)))</f>
        <v/>
      </c>
      <c r="BP836" s="134">
        <f t="shared" si="37"/>
        <v>0</v>
      </c>
      <c r="BR836" s="125" t="str">
        <f>IF(ISERR(IF(AND($I836=Re_lo!$E$5,BR$5=VLOOKUP(Re_lo!$H$5,Re_lo!$N$5:$O$16,2,0)),AP836,"")),"",IF(AND($I836=Re_lo!$E$5,BR$5=VLOOKUP(Re_lo!$H$5,Re_lo!$N$5:$O$16,2,0)),AP836,""))</f>
        <v/>
      </c>
      <c r="BS836" s="125" t="str">
        <f>IF(ISERR(IF(AND($I836=Re_lo!$E$5,BS$5=VLOOKUP(Re_lo!$H$5,Re_lo!$N$5:$O$16,2,0)),AQ836,"")),"",IF(AND($I836=Re_lo!$E$5,BS$5=VLOOKUP(Re_lo!$H$5,Re_lo!$N$5:$O$16,2,0)),AQ836,""))</f>
        <v/>
      </c>
      <c r="BT836" s="125" t="str">
        <f>IF(ISERR(IF(AND($I836=Re_lo!$E$5,BT$5=VLOOKUP(Re_lo!$H$5,Re_lo!$N$5:$O$16,2,0)),AR836,"")),"",IF(AND($I836=Re_lo!$E$5,BT$5=VLOOKUP(Re_lo!$H$5,Re_lo!$N$5:$O$16,2,0)),AR836,""))</f>
        <v/>
      </c>
      <c r="BU836" s="125" t="str">
        <f>IF(ISERR(IF(AND($I836=Re_lo!$E$5,BU$5=VLOOKUP(Re_lo!$H$5,Re_lo!$N$5:$O$16,2,0)),AS836,"")),"",IF(AND($I836=Re_lo!$E$5,BU$5=VLOOKUP(Re_lo!$H$5,Re_lo!$N$5:$O$16,2,0)),AS836,""))</f>
        <v/>
      </c>
      <c r="BV836" s="125" t="str">
        <f>IF(ISERR(IF(AND($I836=Re_lo!$E$5,BV$5=VLOOKUP(Re_lo!$H$5,Re_lo!$N$5:$O$16,2,0)),AT836,"")),"",IF(AND($I836=Re_lo!$E$5,BV$5=VLOOKUP(Re_lo!$H$5,Re_lo!$N$5:$O$16,2,0)),AT836,""))</f>
        <v/>
      </c>
      <c r="BW836" s="125" t="str">
        <f>IF(ISERR(IF(AND($I836=Re_lo!$E$5,BW$5=VLOOKUP(Re_lo!$H$5,Re_lo!$N$5:$O$16,2,0)),AU836,"")),"",IF(AND($I836=Re_lo!$E$5,BW$5=VLOOKUP(Re_lo!$H$5,Re_lo!$N$5:$O$16,2,0)),AU836,""))</f>
        <v/>
      </c>
      <c r="BX836" s="125" t="str">
        <f>IF(ISERR(IF(AND($I836=Re_lo!$E$5,BX$5=VLOOKUP(Re_lo!$H$5,Re_lo!$N$5:$O$16,2,0)),AV836,"")),"",IF(AND($I836=Re_lo!$E$5,BX$5=VLOOKUP(Re_lo!$H$5,Re_lo!$N$5:$O$16,2,0)),AV836,""))</f>
        <v/>
      </c>
      <c r="BY836" s="125" t="str">
        <f>IF(ISERR(IF(AND($I836=Re_lo!$E$5,BY$5=VLOOKUP(Re_lo!$H$5,Re_lo!$N$5:$O$16,2,0)),AW836,"")),"",IF(AND($I836=Re_lo!$E$5,BY$5=VLOOKUP(Re_lo!$H$5,Re_lo!$N$5:$O$16,2,0)),AW836,""))</f>
        <v/>
      </c>
      <c r="BZ836" s="125" t="str">
        <f>IF(ISERR(IF(AND($I836=Re_lo!$E$5,BZ$5=VLOOKUP(Re_lo!$H$5,Re_lo!$N$5:$O$16,2,0)),AX836,"")),"",IF(AND($I836=Re_lo!$E$5,BZ$5=VLOOKUP(Re_lo!$H$5,Re_lo!$N$5:$O$16,2,0)),AX836,""))</f>
        <v/>
      </c>
      <c r="CA836" s="125" t="str">
        <f>IF(ISERR(IF(AND($I836=Re_lo!$E$5,CA$5=VLOOKUP(Re_lo!$H$5,Re_lo!$N$5:$O$16,2,0)),AY836,"")),"",IF(AND($I836=Re_lo!$E$5,CA$5=VLOOKUP(Re_lo!$H$5,Re_lo!$N$5:$O$16,2,0)),AY836,""))</f>
        <v/>
      </c>
      <c r="CB836" s="125" t="str">
        <f>IF(ISERR(IF(AND($I836=Re_lo!$E$5,CB$5=VLOOKUP(Re_lo!$H$5,Re_lo!$N$5:$O$16,2,0)),AZ836,"")),"",IF(AND($I836=Re_lo!$E$5,CB$5=VLOOKUP(Re_lo!$H$5,Re_lo!$N$5:$O$16,2,0)),AZ836,""))</f>
        <v/>
      </c>
      <c r="CC836" s="125" t="str">
        <f>IF(ISERR(IF(AND($I836=Re_lo!$E$5,CC$5=VLOOKUP(Re_lo!$H$5,Re_lo!$N$5:$O$16,2,0)),BA836,"")),"",IF(AND($I836=Re_lo!$E$5,CC$5=VLOOKUP(Re_lo!$H$5,Re_lo!$N$5:$O$16,2,0)),BA836,""))</f>
        <v/>
      </c>
      <c r="CD836" s="125" t="str">
        <f>IF(ISERR(IF(AND($I836=Re_lo!$E$5,CD$5=VLOOKUP(Re_lo!$H$5,Re_lo!$N$5:$O$16,2,0)),BB836,"")),"",IF(AND($I836=Re_lo!$E$5,CD$5=VLOOKUP(Re_lo!$H$5,Re_lo!$N$5:$O$16,2,0)),BB836,""))</f>
        <v/>
      </c>
      <c r="CF836" s="125" t="str">
        <f>IF($C836="","",COUNTIFS(Con_ve!$C$6:$C$1005,$C836,Con_ve!$Q$6:$Q$1005,Cad_cl!CF$5))</f>
        <v/>
      </c>
      <c r="CG836" s="125" t="str">
        <f>IF($C836="","",COUNTIFS(Con_ve!$C$6:$C$1005,$C836,Con_ve!$Q$6:$Q$1005,Cad_cl!CG$5))</f>
        <v/>
      </c>
      <c r="CH836" s="125" t="str">
        <f>IF($C836="","",COUNTIFS(Con_ve!$C$6:$C$1005,$C836,Con_ve!$Q$6:$Q$1005,Cad_cl!CH$5))</f>
        <v/>
      </c>
      <c r="CI836" s="125" t="str">
        <f>IF($C836="","",COUNTIFS(Con_ve!$C$6:$C$1005,$C836,Con_ve!$Q$6:$Q$1005,Cad_cl!CI$5))</f>
        <v/>
      </c>
      <c r="CJ836" s="125" t="str">
        <f>IF($C836="","",COUNTIFS(Con_ve!$C$6:$C$1005,$C836,Con_ve!$Q$6:$Q$1005,Cad_cl!CJ$5))</f>
        <v/>
      </c>
      <c r="CK836" s="125" t="str">
        <f>IF($C836="","",COUNTIFS(Con_ve!$C$6:$C$1005,$C836,Con_ve!$Q$6:$Q$1005,Cad_cl!CK$5))</f>
        <v/>
      </c>
      <c r="CL836" s="125" t="str">
        <f>IF($C836="","",COUNTIFS(Con_ve!$C$6:$C$1005,$C836,Con_ve!$Q$6:$Q$1005,Cad_cl!CL$5))</f>
        <v/>
      </c>
      <c r="CM836" s="125" t="str">
        <f>IF($C836="","",COUNTIFS(Con_ve!$C$6:$C$1005,$C836,Con_ve!$Q$6:$Q$1005,Cad_cl!CM$5))</f>
        <v/>
      </c>
      <c r="CN836" s="125" t="str">
        <f>IF($C836="","",COUNTIFS(Con_ve!$C$6:$C$1005,$C836,Con_ve!$Q$6:$Q$1005,Cad_cl!CN$5))</f>
        <v/>
      </c>
      <c r="CO836" s="125" t="str">
        <f>IF($C836="","",COUNTIFS(Con_ve!$C$6:$C$1005,$C836,Con_ve!$Q$6:$Q$1005,Cad_cl!CO$5))</f>
        <v/>
      </c>
      <c r="CP836" s="125" t="str">
        <f>IF($C836="","",COUNTIFS(Con_ve!$C$6:$C$1005,$C836,Con_ve!$Q$6:$Q$1005,Cad_cl!CP$5))</f>
        <v/>
      </c>
      <c r="CQ836" s="125" t="str">
        <f>IF($C836="","",COUNTIFS(Con_ve!$C$6:$C$1005,$C836,Con_ve!$Q$6:$Q$1005,Cad_cl!CQ$5))</f>
        <v/>
      </c>
      <c r="CR836" s="125">
        <f t="shared" si="38"/>
        <v>0</v>
      </c>
    </row>
    <row r="837" spans="3:96" ht="30" customHeight="1">
      <c r="C837" s="153"/>
      <c r="D837" s="153"/>
      <c r="E837" s="154"/>
      <c r="F837" s="153"/>
      <c r="G837" s="155"/>
      <c r="H837" s="153"/>
      <c r="I837" s="153"/>
      <c r="J837" s="132" t="s">
        <v>309</v>
      </c>
      <c r="K837" s="133" t="s">
        <v>309</v>
      </c>
      <c r="L837" s="153"/>
      <c r="M837" s="153"/>
      <c r="N837" s="153"/>
      <c r="O837" s="153"/>
      <c r="P837" s="153"/>
      <c r="Q837" s="153"/>
      <c r="AP837" s="134" t="str">
        <f>IF(ISERR(IF($C837="","",SUMIFS(Con_ve!$F$6:$F$1005,Con_ve!$C$6:$C$1005,$C837,Con_ve!$I$6:$I$1005,"Fechada",Con_ve!$Q$6:$Q$1005,Cad_cl!AP$5))),"",IF($C837="","",SUMIFS(Con_ve!$F$6:$F$1005,Con_ve!$C$6:$C$1005,$C837,Con_ve!$I$6:$I$1005,"Fechada",Con_ve!$Q$6:$Q$1005,Cad_cl!AP$5)))</f>
        <v/>
      </c>
      <c r="AQ837" s="134" t="str">
        <f>IF(ISERR(IF($C837="","",SUMIFS(Con_ve!$F$6:$F$1005,Con_ve!$C$6:$C$1005,$C837,Con_ve!$I$6:$I$1005,"Fechada",Con_ve!$Q$6:$Q$1005,Cad_cl!AQ$5))),"",IF($C837="","",SUMIFS(Con_ve!$F$6:$F$1005,Con_ve!$C$6:$C$1005,$C837,Con_ve!$I$6:$I$1005,"Fechada",Con_ve!$Q$6:$Q$1005,Cad_cl!AQ$5)))</f>
        <v/>
      </c>
      <c r="AR837" s="134" t="str">
        <f>IF(ISERR(IF($C837="","",SUMIFS(Con_ve!$F$6:$F$1005,Con_ve!$C$6:$C$1005,$C837,Con_ve!$I$6:$I$1005,"Fechada",Con_ve!$Q$6:$Q$1005,Cad_cl!AR$5))),"",IF($C837="","",SUMIFS(Con_ve!$F$6:$F$1005,Con_ve!$C$6:$C$1005,$C837,Con_ve!$I$6:$I$1005,"Fechada",Con_ve!$Q$6:$Q$1005,Cad_cl!AR$5)))</f>
        <v/>
      </c>
      <c r="AS837" s="134" t="str">
        <f>IF(ISERR(IF($C837="","",SUMIFS(Con_ve!$F$6:$F$1005,Con_ve!$C$6:$C$1005,$C837,Con_ve!$I$6:$I$1005,"Fechada",Con_ve!$Q$6:$Q$1005,Cad_cl!AS$5))),"",IF($C837="","",SUMIFS(Con_ve!$F$6:$F$1005,Con_ve!$C$6:$C$1005,$C837,Con_ve!$I$6:$I$1005,"Fechada",Con_ve!$Q$6:$Q$1005,Cad_cl!AS$5)))</f>
        <v/>
      </c>
      <c r="AT837" s="134" t="str">
        <f>IF(ISERR(IF($C837="","",SUMIFS(Con_ve!$F$6:$F$1005,Con_ve!$C$6:$C$1005,$C837,Con_ve!$I$6:$I$1005,"Fechada",Con_ve!$Q$6:$Q$1005,Cad_cl!AT$5))),"",IF($C837="","",SUMIFS(Con_ve!$F$6:$F$1005,Con_ve!$C$6:$C$1005,$C837,Con_ve!$I$6:$I$1005,"Fechada",Con_ve!$Q$6:$Q$1005,Cad_cl!AT$5)))</f>
        <v/>
      </c>
      <c r="AU837" s="134" t="str">
        <f>IF(ISERR(IF($C837="","",SUMIFS(Con_ve!$F$6:$F$1005,Con_ve!$C$6:$C$1005,$C837,Con_ve!$I$6:$I$1005,"Fechada",Con_ve!$Q$6:$Q$1005,Cad_cl!AU$5))),"",IF($C837="","",SUMIFS(Con_ve!$F$6:$F$1005,Con_ve!$C$6:$C$1005,$C837,Con_ve!$I$6:$I$1005,"Fechada",Con_ve!$Q$6:$Q$1005,Cad_cl!AU$5)))</f>
        <v/>
      </c>
      <c r="AV837" s="134" t="str">
        <f>IF(ISERR(IF($C837="","",SUMIFS(Con_ve!$F$6:$F$1005,Con_ve!$C$6:$C$1005,$C837,Con_ve!$I$6:$I$1005,"Fechada",Con_ve!$Q$6:$Q$1005,Cad_cl!AV$5))),"",IF($C837="","",SUMIFS(Con_ve!$F$6:$F$1005,Con_ve!$C$6:$C$1005,$C837,Con_ve!$I$6:$I$1005,"Fechada",Con_ve!$Q$6:$Q$1005,Cad_cl!AV$5)))</f>
        <v/>
      </c>
      <c r="AW837" s="134" t="str">
        <f>IF(ISERR(IF($C837="","",SUMIFS(Con_ve!$F$6:$F$1005,Con_ve!$C$6:$C$1005,$C837,Con_ve!$I$6:$I$1005,"Fechada",Con_ve!$Q$6:$Q$1005,Cad_cl!AW$5))),"",IF($C837="","",SUMIFS(Con_ve!$F$6:$F$1005,Con_ve!$C$6:$C$1005,$C837,Con_ve!$I$6:$I$1005,"Fechada",Con_ve!$Q$6:$Q$1005,Cad_cl!AW$5)))</f>
        <v/>
      </c>
      <c r="AX837" s="134" t="str">
        <f>IF(ISERR(IF($C837="","",SUMIFS(Con_ve!$F$6:$F$1005,Con_ve!$C$6:$C$1005,$C837,Con_ve!$I$6:$I$1005,"Fechada",Con_ve!$Q$6:$Q$1005,Cad_cl!AX$5))),"",IF($C837="","",SUMIFS(Con_ve!$F$6:$F$1005,Con_ve!$C$6:$C$1005,$C837,Con_ve!$I$6:$I$1005,"Fechada",Con_ve!$Q$6:$Q$1005,Cad_cl!AX$5)))</f>
        <v/>
      </c>
      <c r="AY837" s="134" t="str">
        <f>IF(ISERR(IF($C837="","",SUMIFS(Con_ve!$F$6:$F$1005,Con_ve!$C$6:$C$1005,$C837,Con_ve!$I$6:$I$1005,"Fechada",Con_ve!$Q$6:$Q$1005,Cad_cl!AY$5))),"",IF($C837="","",SUMIFS(Con_ve!$F$6:$F$1005,Con_ve!$C$6:$C$1005,$C837,Con_ve!$I$6:$I$1005,"Fechada",Con_ve!$Q$6:$Q$1005,Cad_cl!AY$5)))</f>
        <v/>
      </c>
      <c r="AZ837" s="134" t="str">
        <f>IF(ISERR(IF($C837="","",SUMIFS(Con_ve!$F$6:$F$1005,Con_ve!$C$6:$C$1005,$C837,Con_ve!$I$6:$I$1005,"Fechada",Con_ve!$Q$6:$Q$1005,Cad_cl!AZ$5))),"",IF($C837="","",SUMIFS(Con_ve!$F$6:$F$1005,Con_ve!$C$6:$C$1005,$C837,Con_ve!$I$6:$I$1005,"Fechada",Con_ve!$Q$6:$Q$1005,Cad_cl!AZ$5)))</f>
        <v/>
      </c>
      <c r="BA837" s="134" t="str">
        <f>IF(ISERR(IF($C837="","",SUMIFS(Con_ve!$F$6:$F$1005,Con_ve!$C$6:$C$1005,$C837,Con_ve!$I$6:$I$1005,"Fechada",Con_ve!$Q$6:$Q$1005,Cad_cl!BA$5))),"",IF($C837="","",SUMIFS(Con_ve!$F$6:$F$1005,Con_ve!$C$6:$C$1005,$C837,Con_ve!$I$6:$I$1005,"Fechada",Con_ve!$Q$6:$Q$1005,Cad_cl!BA$5)))</f>
        <v/>
      </c>
      <c r="BB837" s="134">
        <f t="shared" si="36"/>
        <v>0</v>
      </c>
      <c r="BD837" s="134" t="str">
        <f>IF(ISERR(IF($C837="","",SUMIFS(Con_ve!$F$6:$F$1005,Con_ve!$C$6:$C$1005,$C837,Con_ve!$I$6:$I$1005,"Em negociação",Con_ve!$Q$6:$Q$1005,Cad_cl!BD$5))),"",IF($C837="","",SUMIFS(Con_ve!$F$6:$F$1005,Con_ve!$C$6:$C$1005,$C837,Con_ve!$I$6:$I$1005,"Em negociação",Con_ve!$Q$6:$Q$1005,Cad_cl!BD$5)))</f>
        <v/>
      </c>
      <c r="BE837" s="134" t="str">
        <f>IF(ISERR(IF($C837="","",SUMIFS(Con_ve!$F$6:$F$1005,Con_ve!$C$6:$C$1005,$C837,Con_ve!$I$6:$I$1005,"Em negociação",Con_ve!$Q$6:$Q$1005,Cad_cl!BE$5))),"",IF($C837="","",SUMIFS(Con_ve!$F$6:$F$1005,Con_ve!$C$6:$C$1005,$C837,Con_ve!$I$6:$I$1005,"Em negociação",Con_ve!$Q$6:$Q$1005,Cad_cl!BE$5)))</f>
        <v/>
      </c>
      <c r="BF837" s="134" t="str">
        <f>IF(ISERR(IF($C837="","",SUMIFS(Con_ve!$F$6:$F$1005,Con_ve!$C$6:$C$1005,$C837,Con_ve!$I$6:$I$1005,"Em negociação",Con_ve!$Q$6:$Q$1005,Cad_cl!BF$5))),"",IF($C837="","",SUMIFS(Con_ve!$F$6:$F$1005,Con_ve!$C$6:$C$1005,$C837,Con_ve!$I$6:$I$1005,"Em negociação",Con_ve!$Q$6:$Q$1005,Cad_cl!BF$5)))</f>
        <v/>
      </c>
      <c r="BG837" s="134" t="str">
        <f>IF(ISERR(IF($C837="","",SUMIFS(Con_ve!$F$6:$F$1005,Con_ve!$C$6:$C$1005,$C837,Con_ve!$I$6:$I$1005,"Em negociação",Con_ve!$Q$6:$Q$1005,Cad_cl!BG$5))),"",IF($C837="","",SUMIFS(Con_ve!$F$6:$F$1005,Con_ve!$C$6:$C$1005,$C837,Con_ve!$I$6:$I$1005,"Em negociação",Con_ve!$Q$6:$Q$1005,Cad_cl!BG$5)))</f>
        <v/>
      </c>
      <c r="BH837" s="134" t="str">
        <f>IF(ISERR(IF($C837="","",SUMIFS(Con_ve!$F$6:$F$1005,Con_ve!$C$6:$C$1005,$C837,Con_ve!$I$6:$I$1005,"Em negociação",Con_ve!$Q$6:$Q$1005,Cad_cl!BH$5))),"",IF($C837="","",SUMIFS(Con_ve!$F$6:$F$1005,Con_ve!$C$6:$C$1005,$C837,Con_ve!$I$6:$I$1005,"Em negociação",Con_ve!$Q$6:$Q$1005,Cad_cl!BH$5)))</f>
        <v/>
      </c>
      <c r="BI837" s="134" t="str">
        <f>IF(ISERR(IF($C837="","",SUMIFS(Con_ve!$F$6:$F$1005,Con_ve!$C$6:$C$1005,$C837,Con_ve!$I$6:$I$1005,"Em negociação",Con_ve!$Q$6:$Q$1005,Cad_cl!BI$5))),"",IF($C837="","",SUMIFS(Con_ve!$F$6:$F$1005,Con_ve!$C$6:$C$1005,$C837,Con_ve!$I$6:$I$1005,"Em negociação",Con_ve!$Q$6:$Q$1005,Cad_cl!BI$5)))</f>
        <v/>
      </c>
      <c r="BJ837" s="134" t="str">
        <f>IF(ISERR(IF($C837="","",SUMIFS(Con_ve!$F$6:$F$1005,Con_ve!$C$6:$C$1005,$C837,Con_ve!$I$6:$I$1005,"Em negociação",Con_ve!$Q$6:$Q$1005,Cad_cl!BJ$5))),"",IF($C837="","",SUMIFS(Con_ve!$F$6:$F$1005,Con_ve!$C$6:$C$1005,$C837,Con_ve!$I$6:$I$1005,"Em negociação",Con_ve!$Q$6:$Q$1005,Cad_cl!BJ$5)))</f>
        <v/>
      </c>
      <c r="BK837" s="134" t="str">
        <f>IF(ISERR(IF($C837="","",SUMIFS(Con_ve!$F$6:$F$1005,Con_ve!$C$6:$C$1005,$C837,Con_ve!$I$6:$I$1005,"Em negociação",Con_ve!$Q$6:$Q$1005,Cad_cl!BK$5))),"",IF($C837="","",SUMIFS(Con_ve!$F$6:$F$1005,Con_ve!$C$6:$C$1005,$C837,Con_ve!$I$6:$I$1005,"Em negociação",Con_ve!$Q$6:$Q$1005,Cad_cl!BK$5)))</f>
        <v/>
      </c>
      <c r="BL837" s="134" t="str">
        <f>IF(ISERR(IF($C837="","",SUMIFS(Con_ve!$F$6:$F$1005,Con_ve!$C$6:$C$1005,$C837,Con_ve!$I$6:$I$1005,"Em negociação",Con_ve!$Q$6:$Q$1005,Cad_cl!BL$5))),"",IF($C837="","",SUMIFS(Con_ve!$F$6:$F$1005,Con_ve!$C$6:$C$1005,$C837,Con_ve!$I$6:$I$1005,"Em negociação",Con_ve!$Q$6:$Q$1005,Cad_cl!BL$5)))</f>
        <v/>
      </c>
      <c r="BM837" s="134" t="str">
        <f>IF(ISERR(IF($C837="","",SUMIFS(Con_ve!$F$6:$F$1005,Con_ve!$C$6:$C$1005,$C837,Con_ve!$I$6:$I$1005,"Em negociação",Con_ve!$Q$6:$Q$1005,Cad_cl!BM$5))),"",IF($C837="","",SUMIFS(Con_ve!$F$6:$F$1005,Con_ve!$C$6:$C$1005,$C837,Con_ve!$I$6:$I$1005,"Em negociação",Con_ve!$Q$6:$Q$1005,Cad_cl!BM$5)))</f>
        <v/>
      </c>
      <c r="BN837" s="134" t="str">
        <f>IF(ISERR(IF($C837="","",SUMIFS(Con_ve!$F$6:$F$1005,Con_ve!$C$6:$C$1005,$C837,Con_ve!$I$6:$I$1005,"Em negociação",Con_ve!$Q$6:$Q$1005,Cad_cl!BN$5))),"",IF($C837="","",SUMIFS(Con_ve!$F$6:$F$1005,Con_ve!$C$6:$C$1005,$C837,Con_ve!$I$6:$I$1005,"Em negociação",Con_ve!$Q$6:$Q$1005,Cad_cl!BN$5)))</f>
        <v/>
      </c>
      <c r="BO837" s="134" t="str">
        <f>IF(ISERR(IF($C837="","",SUMIFS(Con_ve!$F$6:$F$1005,Con_ve!$C$6:$C$1005,$C837,Con_ve!$I$6:$I$1005,"Em negociação",Con_ve!$Q$6:$Q$1005,Cad_cl!BO$5))),"",IF($C837="","",SUMIFS(Con_ve!$F$6:$F$1005,Con_ve!$C$6:$C$1005,$C837,Con_ve!$I$6:$I$1005,"Em negociação",Con_ve!$Q$6:$Q$1005,Cad_cl!BO$5)))</f>
        <v/>
      </c>
      <c r="BP837" s="134">
        <f t="shared" si="37"/>
        <v>0</v>
      </c>
      <c r="BR837" s="125" t="str">
        <f>IF(ISERR(IF(AND($I837=Re_lo!$E$5,BR$5=VLOOKUP(Re_lo!$H$5,Re_lo!$N$5:$O$16,2,0)),AP837,"")),"",IF(AND($I837=Re_lo!$E$5,BR$5=VLOOKUP(Re_lo!$H$5,Re_lo!$N$5:$O$16,2,0)),AP837,""))</f>
        <v/>
      </c>
      <c r="BS837" s="125" t="str">
        <f>IF(ISERR(IF(AND($I837=Re_lo!$E$5,BS$5=VLOOKUP(Re_lo!$H$5,Re_lo!$N$5:$O$16,2,0)),AQ837,"")),"",IF(AND($I837=Re_lo!$E$5,BS$5=VLOOKUP(Re_lo!$H$5,Re_lo!$N$5:$O$16,2,0)),AQ837,""))</f>
        <v/>
      </c>
      <c r="BT837" s="125" t="str">
        <f>IF(ISERR(IF(AND($I837=Re_lo!$E$5,BT$5=VLOOKUP(Re_lo!$H$5,Re_lo!$N$5:$O$16,2,0)),AR837,"")),"",IF(AND($I837=Re_lo!$E$5,BT$5=VLOOKUP(Re_lo!$H$5,Re_lo!$N$5:$O$16,2,0)),AR837,""))</f>
        <v/>
      </c>
      <c r="BU837" s="125" t="str">
        <f>IF(ISERR(IF(AND($I837=Re_lo!$E$5,BU$5=VLOOKUP(Re_lo!$H$5,Re_lo!$N$5:$O$16,2,0)),AS837,"")),"",IF(AND($I837=Re_lo!$E$5,BU$5=VLOOKUP(Re_lo!$H$5,Re_lo!$N$5:$O$16,2,0)),AS837,""))</f>
        <v/>
      </c>
      <c r="BV837" s="125" t="str">
        <f>IF(ISERR(IF(AND($I837=Re_lo!$E$5,BV$5=VLOOKUP(Re_lo!$H$5,Re_lo!$N$5:$O$16,2,0)),AT837,"")),"",IF(AND($I837=Re_lo!$E$5,BV$5=VLOOKUP(Re_lo!$H$5,Re_lo!$N$5:$O$16,2,0)),AT837,""))</f>
        <v/>
      </c>
      <c r="BW837" s="125" t="str">
        <f>IF(ISERR(IF(AND($I837=Re_lo!$E$5,BW$5=VLOOKUP(Re_lo!$H$5,Re_lo!$N$5:$O$16,2,0)),AU837,"")),"",IF(AND($I837=Re_lo!$E$5,BW$5=VLOOKUP(Re_lo!$H$5,Re_lo!$N$5:$O$16,2,0)),AU837,""))</f>
        <v/>
      </c>
      <c r="BX837" s="125" t="str">
        <f>IF(ISERR(IF(AND($I837=Re_lo!$E$5,BX$5=VLOOKUP(Re_lo!$H$5,Re_lo!$N$5:$O$16,2,0)),AV837,"")),"",IF(AND($I837=Re_lo!$E$5,BX$5=VLOOKUP(Re_lo!$H$5,Re_lo!$N$5:$O$16,2,0)),AV837,""))</f>
        <v/>
      </c>
      <c r="BY837" s="125" t="str">
        <f>IF(ISERR(IF(AND($I837=Re_lo!$E$5,BY$5=VLOOKUP(Re_lo!$H$5,Re_lo!$N$5:$O$16,2,0)),AW837,"")),"",IF(AND($I837=Re_lo!$E$5,BY$5=VLOOKUP(Re_lo!$H$5,Re_lo!$N$5:$O$16,2,0)),AW837,""))</f>
        <v/>
      </c>
      <c r="BZ837" s="125" t="str">
        <f>IF(ISERR(IF(AND($I837=Re_lo!$E$5,BZ$5=VLOOKUP(Re_lo!$H$5,Re_lo!$N$5:$O$16,2,0)),AX837,"")),"",IF(AND($I837=Re_lo!$E$5,BZ$5=VLOOKUP(Re_lo!$H$5,Re_lo!$N$5:$O$16,2,0)),AX837,""))</f>
        <v/>
      </c>
      <c r="CA837" s="125" t="str">
        <f>IF(ISERR(IF(AND($I837=Re_lo!$E$5,CA$5=VLOOKUP(Re_lo!$H$5,Re_lo!$N$5:$O$16,2,0)),AY837,"")),"",IF(AND($I837=Re_lo!$E$5,CA$5=VLOOKUP(Re_lo!$H$5,Re_lo!$N$5:$O$16,2,0)),AY837,""))</f>
        <v/>
      </c>
      <c r="CB837" s="125" t="str">
        <f>IF(ISERR(IF(AND($I837=Re_lo!$E$5,CB$5=VLOOKUP(Re_lo!$H$5,Re_lo!$N$5:$O$16,2,0)),AZ837,"")),"",IF(AND($I837=Re_lo!$E$5,CB$5=VLOOKUP(Re_lo!$H$5,Re_lo!$N$5:$O$16,2,0)),AZ837,""))</f>
        <v/>
      </c>
      <c r="CC837" s="125" t="str">
        <f>IF(ISERR(IF(AND($I837=Re_lo!$E$5,CC$5=VLOOKUP(Re_lo!$H$5,Re_lo!$N$5:$O$16,2,0)),BA837,"")),"",IF(AND($I837=Re_lo!$E$5,CC$5=VLOOKUP(Re_lo!$H$5,Re_lo!$N$5:$O$16,2,0)),BA837,""))</f>
        <v/>
      </c>
      <c r="CD837" s="125" t="str">
        <f>IF(ISERR(IF(AND($I837=Re_lo!$E$5,CD$5=VLOOKUP(Re_lo!$H$5,Re_lo!$N$5:$O$16,2,0)),BB837,"")),"",IF(AND($I837=Re_lo!$E$5,CD$5=VLOOKUP(Re_lo!$H$5,Re_lo!$N$5:$O$16,2,0)),BB837,""))</f>
        <v/>
      </c>
      <c r="CF837" s="125" t="str">
        <f>IF($C837="","",COUNTIFS(Con_ve!$C$6:$C$1005,$C837,Con_ve!$Q$6:$Q$1005,Cad_cl!CF$5))</f>
        <v/>
      </c>
      <c r="CG837" s="125" t="str">
        <f>IF($C837="","",COUNTIFS(Con_ve!$C$6:$C$1005,$C837,Con_ve!$Q$6:$Q$1005,Cad_cl!CG$5))</f>
        <v/>
      </c>
      <c r="CH837" s="125" t="str">
        <f>IF($C837="","",COUNTIFS(Con_ve!$C$6:$C$1005,$C837,Con_ve!$Q$6:$Q$1005,Cad_cl!CH$5))</f>
        <v/>
      </c>
      <c r="CI837" s="125" t="str">
        <f>IF($C837="","",COUNTIFS(Con_ve!$C$6:$C$1005,$C837,Con_ve!$Q$6:$Q$1005,Cad_cl!CI$5))</f>
        <v/>
      </c>
      <c r="CJ837" s="125" t="str">
        <f>IF($C837="","",COUNTIFS(Con_ve!$C$6:$C$1005,$C837,Con_ve!$Q$6:$Q$1005,Cad_cl!CJ$5))</f>
        <v/>
      </c>
      <c r="CK837" s="125" t="str">
        <f>IF($C837="","",COUNTIFS(Con_ve!$C$6:$C$1005,$C837,Con_ve!$Q$6:$Q$1005,Cad_cl!CK$5))</f>
        <v/>
      </c>
      <c r="CL837" s="125" t="str">
        <f>IF($C837="","",COUNTIFS(Con_ve!$C$6:$C$1005,$C837,Con_ve!$Q$6:$Q$1005,Cad_cl!CL$5))</f>
        <v/>
      </c>
      <c r="CM837" s="125" t="str">
        <f>IF($C837="","",COUNTIFS(Con_ve!$C$6:$C$1005,$C837,Con_ve!$Q$6:$Q$1005,Cad_cl!CM$5))</f>
        <v/>
      </c>
      <c r="CN837" s="125" t="str">
        <f>IF($C837="","",COUNTIFS(Con_ve!$C$6:$C$1005,$C837,Con_ve!$Q$6:$Q$1005,Cad_cl!CN$5))</f>
        <v/>
      </c>
      <c r="CO837" s="125" t="str">
        <f>IF($C837="","",COUNTIFS(Con_ve!$C$6:$C$1005,$C837,Con_ve!$Q$6:$Q$1005,Cad_cl!CO$5))</f>
        <v/>
      </c>
      <c r="CP837" s="125" t="str">
        <f>IF($C837="","",COUNTIFS(Con_ve!$C$6:$C$1005,$C837,Con_ve!$Q$6:$Q$1005,Cad_cl!CP$5))</f>
        <v/>
      </c>
      <c r="CQ837" s="125" t="str">
        <f>IF($C837="","",COUNTIFS(Con_ve!$C$6:$C$1005,$C837,Con_ve!$Q$6:$Q$1005,Cad_cl!CQ$5))</f>
        <v/>
      </c>
      <c r="CR837" s="125">
        <f t="shared" si="38"/>
        <v>0</v>
      </c>
    </row>
    <row r="838" spans="3:96" ht="30" customHeight="1">
      <c r="C838" s="153"/>
      <c r="D838" s="153"/>
      <c r="E838" s="154"/>
      <c r="F838" s="153"/>
      <c r="G838" s="155"/>
      <c r="H838" s="153"/>
      <c r="I838" s="153"/>
      <c r="J838" s="132" t="s">
        <v>309</v>
      </c>
      <c r="K838" s="133" t="s">
        <v>309</v>
      </c>
      <c r="L838" s="153"/>
      <c r="M838" s="153"/>
      <c r="N838" s="153"/>
      <c r="O838" s="153"/>
      <c r="P838" s="153"/>
      <c r="Q838" s="153"/>
      <c r="AP838" s="134" t="str">
        <f>IF(ISERR(IF($C838="","",SUMIFS(Con_ve!$F$6:$F$1005,Con_ve!$C$6:$C$1005,$C838,Con_ve!$I$6:$I$1005,"Fechada",Con_ve!$Q$6:$Q$1005,Cad_cl!AP$5))),"",IF($C838="","",SUMIFS(Con_ve!$F$6:$F$1005,Con_ve!$C$6:$C$1005,$C838,Con_ve!$I$6:$I$1005,"Fechada",Con_ve!$Q$6:$Q$1005,Cad_cl!AP$5)))</f>
        <v/>
      </c>
      <c r="AQ838" s="134" t="str">
        <f>IF(ISERR(IF($C838="","",SUMIFS(Con_ve!$F$6:$F$1005,Con_ve!$C$6:$C$1005,$C838,Con_ve!$I$6:$I$1005,"Fechada",Con_ve!$Q$6:$Q$1005,Cad_cl!AQ$5))),"",IF($C838="","",SUMIFS(Con_ve!$F$6:$F$1005,Con_ve!$C$6:$C$1005,$C838,Con_ve!$I$6:$I$1005,"Fechada",Con_ve!$Q$6:$Q$1005,Cad_cl!AQ$5)))</f>
        <v/>
      </c>
      <c r="AR838" s="134" t="str">
        <f>IF(ISERR(IF($C838="","",SUMIFS(Con_ve!$F$6:$F$1005,Con_ve!$C$6:$C$1005,$C838,Con_ve!$I$6:$I$1005,"Fechada",Con_ve!$Q$6:$Q$1005,Cad_cl!AR$5))),"",IF($C838="","",SUMIFS(Con_ve!$F$6:$F$1005,Con_ve!$C$6:$C$1005,$C838,Con_ve!$I$6:$I$1005,"Fechada",Con_ve!$Q$6:$Q$1005,Cad_cl!AR$5)))</f>
        <v/>
      </c>
      <c r="AS838" s="134" t="str">
        <f>IF(ISERR(IF($C838="","",SUMIFS(Con_ve!$F$6:$F$1005,Con_ve!$C$6:$C$1005,$C838,Con_ve!$I$6:$I$1005,"Fechada",Con_ve!$Q$6:$Q$1005,Cad_cl!AS$5))),"",IF($C838="","",SUMIFS(Con_ve!$F$6:$F$1005,Con_ve!$C$6:$C$1005,$C838,Con_ve!$I$6:$I$1005,"Fechada",Con_ve!$Q$6:$Q$1005,Cad_cl!AS$5)))</f>
        <v/>
      </c>
      <c r="AT838" s="134" t="str">
        <f>IF(ISERR(IF($C838="","",SUMIFS(Con_ve!$F$6:$F$1005,Con_ve!$C$6:$C$1005,$C838,Con_ve!$I$6:$I$1005,"Fechada",Con_ve!$Q$6:$Q$1005,Cad_cl!AT$5))),"",IF($C838="","",SUMIFS(Con_ve!$F$6:$F$1005,Con_ve!$C$6:$C$1005,$C838,Con_ve!$I$6:$I$1005,"Fechada",Con_ve!$Q$6:$Q$1005,Cad_cl!AT$5)))</f>
        <v/>
      </c>
      <c r="AU838" s="134" t="str">
        <f>IF(ISERR(IF($C838="","",SUMIFS(Con_ve!$F$6:$F$1005,Con_ve!$C$6:$C$1005,$C838,Con_ve!$I$6:$I$1005,"Fechada",Con_ve!$Q$6:$Q$1005,Cad_cl!AU$5))),"",IF($C838="","",SUMIFS(Con_ve!$F$6:$F$1005,Con_ve!$C$6:$C$1005,$C838,Con_ve!$I$6:$I$1005,"Fechada",Con_ve!$Q$6:$Q$1005,Cad_cl!AU$5)))</f>
        <v/>
      </c>
      <c r="AV838" s="134" t="str">
        <f>IF(ISERR(IF($C838="","",SUMIFS(Con_ve!$F$6:$F$1005,Con_ve!$C$6:$C$1005,$C838,Con_ve!$I$6:$I$1005,"Fechada",Con_ve!$Q$6:$Q$1005,Cad_cl!AV$5))),"",IF($C838="","",SUMIFS(Con_ve!$F$6:$F$1005,Con_ve!$C$6:$C$1005,$C838,Con_ve!$I$6:$I$1005,"Fechada",Con_ve!$Q$6:$Q$1005,Cad_cl!AV$5)))</f>
        <v/>
      </c>
      <c r="AW838" s="134" t="str">
        <f>IF(ISERR(IF($C838="","",SUMIFS(Con_ve!$F$6:$F$1005,Con_ve!$C$6:$C$1005,$C838,Con_ve!$I$6:$I$1005,"Fechada",Con_ve!$Q$6:$Q$1005,Cad_cl!AW$5))),"",IF($C838="","",SUMIFS(Con_ve!$F$6:$F$1005,Con_ve!$C$6:$C$1005,$C838,Con_ve!$I$6:$I$1005,"Fechada",Con_ve!$Q$6:$Q$1005,Cad_cl!AW$5)))</f>
        <v/>
      </c>
      <c r="AX838" s="134" t="str">
        <f>IF(ISERR(IF($C838="","",SUMIFS(Con_ve!$F$6:$F$1005,Con_ve!$C$6:$C$1005,$C838,Con_ve!$I$6:$I$1005,"Fechada",Con_ve!$Q$6:$Q$1005,Cad_cl!AX$5))),"",IF($C838="","",SUMIFS(Con_ve!$F$6:$F$1005,Con_ve!$C$6:$C$1005,$C838,Con_ve!$I$6:$I$1005,"Fechada",Con_ve!$Q$6:$Q$1005,Cad_cl!AX$5)))</f>
        <v/>
      </c>
      <c r="AY838" s="134" t="str">
        <f>IF(ISERR(IF($C838="","",SUMIFS(Con_ve!$F$6:$F$1005,Con_ve!$C$6:$C$1005,$C838,Con_ve!$I$6:$I$1005,"Fechada",Con_ve!$Q$6:$Q$1005,Cad_cl!AY$5))),"",IF($C838="","",SUMIFS(Con_ve!$F$6:$F$1005,Con_ve!$C$6:$C$1005,$C838,Con_ve!$I$6:$I$1005,"Fechada",Con_ve!$Q$6:$Q$1005,Cad_cl!AY$5)))</f>
        <v/>
      </c>
      <c r="AZ838" s="134" t="str">
        <f>IF(ISERR(IF($C838="","",SUMIFS(Con_ve!$F$6:$F$1005,Con_ve!$C$6:$C$1005,$C838,Con_ve!$I$6:$I$1005,"Fechada",Con_ve!$Q$6:$Q$1005,Cad_cl!AZ$5))),"",IF($C838="","",SUMIFS(Con_ve!$F$6:$F$1005,Con_ve!$C$6:$C$1005,$C838,Con_ve!$I$6:$I$1005,"Fechada",Con_ve!$Q$6:$Q$1005,Cad_cl!AZ$5)))</f>
        <v/>
      </c>
      <c r="BA838" s="134" t="str">
        <f>IF(ISERR(IF($C838="","",SUMIFS(Con_ve!$F$6:$F$1005,Con_ve!$C$6:$C$1005,$C838,Con_ve!$I$6:$I$1005,"Fechada",Con_ve!$Q$6:$Q$1005,Cad_cl!BA$5))),"",IF($C838="","",SUMIFS(Con_ve!$F$6:$F$1005,Con_ve!$C$6:$C$1005,$C838,Con_ve!$I$6:$I$1005,"Fechada",Con_ve!$Q$6:$Q$1005,Cad_cl!BA$5)))</f>
        <v/>
      </c>
      <c r="BB838" s="134">
        <f t="shared" si="36"/>
        <v>0</v>
      </c>
      <c r="BD838" s="134" t="str">
        <f>IF(ISERR(IF($C838="","",SUMIFS(Con_ve!$F$6:$F$1005,Con_ve!$C$6:$C$1005,$C838,Con_ve!$I$6:$I$1005,"Em negociação",Con_ve!$Q$6:$Q$1005,Cad_cl!BD$5))),"",IF($C838="","",SUMIFS(Con_ve!$F$6:$F$1005,Con_ve!$C$6:$C$1005,$C838,Con_ve!$I$6:$I$1005,"Em negociação",Con_ve!$Q$6:$Q$1005,Cad_cl!BD$5)))</f>
        <v/>
      </c>
      <c r="BE838" s="134" t="str">
        <f>IF(ISERR(IF($C838="","",SUMIFS(Con_ve!$F$6:$F$1005,Con_ve!$C$6:$C$1005,$C838,Con_ve!$I$6:$I$1005,"Em negociação",Con_ve!$Q$6:$Q$1005,Cad_cl!BE$5))),"",IF($C838="","",SUMIFS(Con_ve!$F$6:$F$1005,Con_ve!$C$6:$C$1005,$C838,Con_ve!$I$6:$I$1005,"Em negociação",Con_ve!$Q$6:$Q$1005,Cad_cl!BE$5)))</f>
        <v/>
      </c>
      <c r="BF838" s="134" t="str">
        <f>IF(ISERR(IF($C838="","",SUMIFS(Con_ve!$F$6:$F$1005,Con_ve!$C$6:$C$1005,$C838,Con_ve!$I$6:$I$1005,"Em negociação",Con_ve!$Q$6:$Q$1005,Cad_cl!BF$5))),"",IF($C838="","",SUMIFS(Con_ve!$F$6:$F$1005,Con_ve!$C$6:$C$1005,$C838,Con_ve!$I$6:$I$1005,"Em negociação",Con_ve!$Q$6:$Q$1005,Cad_cl!BF$5)))</f>
        <v/>
      </c>
      <c r="BG838" s="134" t="str">
        <f>IF(ISERR(IF($C838="","",SUMIFS(Con_ve!$F$6:$F$1005,Con_ve!$C$6:$C$1005,$C838,Con_ve!$I$6:$I$1005,"Em negociação",Con_ve!$Q$6:$Q$1005,Cad_cl!BG$5))),"",IF($C838="","",SUMIFS(Con_ve!$F$6:$F$1005,Con_ve!$C$6:$C$1005,$C838,Con_ve!$I$6:$I$1005,"Em negociação",Con_ve!$Q$6:$Q$1005,Cad_cl!BG$5)))</f>
        <v/>
      </c>
      <c r="BH838" s="134" t="str">
        <f>IF(ISERR(IF($C838="","",SUMIFS(Con_ve!$F$6:$F$1005,Con_ve!$C$6:$C$1005,$C838,Con_ve!$I$6:$I$1005,"Em negociação",Con_ve!$Q$6:$Q$1005,Cad_cl!BH$5))),"",IF($C838="","",SUMIFS(Con_ve!$F$6:$F$1005,Con_ve!$C$6:$C$1005,$C838,Con_ve!$I$6:$I$1005,"Em negociação",Con_ve!$Q$6:$Q$1005,Cad_cl!BH$5)))</f>
        <v/>
      </c>
      <c r="BI838" s="134" t="str">
        <f>IF(ISERR(IF($C838="","",SUMIFS(Con_ve!$F$6:$F$1005,Con_ve!$C$6:$C$1005,$C838,Con_ve!$I$6:$I$1005,"Em negociação",Con_ve!$Q$6:$Q$1005,Cad_cl!BI$5))),"",IF($C838="","",SUMIFS(Con_ve!$F$6:$F$1005,Con_ve!$C$6:$C$1005,$C838,Con_ve!$I$6:$I$1005,"Em negociação",Con_ve!$Q$6:$Q$1005,Cad_cl!BI$5)))</f>
        <v/>
      </c>
      <c r="BJ838" s="134" t="str">
        <f>IF(ISERR(IF($C838="","",SUMIFS(Con_ve!$F$6:$F$1005,Con_ve!$C$6:$C$1005,$C838,Con_ve!$I$6:$I$1005,"Em negociação",Con_ve!$Q$6:$Q$1005,Cad_cl!BJ$5))),"",IF($C838="","",SUMIFS(Con_ve!$F$6:$F$1005,Con_ve!$C$6:$C$1005,$C838,Con_ve!$I$6:$I$1005,"Em negociação",Con_ve!$Q$6:$Q$1005,Cad_cl!BJ$5)))</f>
        <v/>
      </c>
      <c r="BK838" s="134" t="str">
        <f>IF(ISERR(IF($C838="","",SUMIFS(Con_ve!$F$6:$F$1005,Con_ve!$C$6:$C$1005,$C838,Con_ve!$I$6:$I$1005,"Em negociação",Con_ve!$Q$6:$Q$1005,Cad_cl!BK$5))),"",IF($C838="","",SUMIFS(Con_ve!$F$6:$F$1005,Con_ve!$C$6:$C$1005,$C838,Con_ve!$I$6:$I$1005,"Em negociação",Con_ve!$Q$6:$Q$1005,Cad_cl!BK$5)))</f>
        <v/>
      </c>
      <c r="BL838" s="134" t="str">
        <f>IF(ISERR(IF($C838="","",SUMIFS(Con_ve!$F$6:$F$1005,Con_ve!$C$6:$C$1005,$C838,Con_ve!$I$6:$I$1005,"Em negociação",Con_ve!$Q$6:$Q$1005,Cad_cl!BL$5))),"",IF($C838="","",SUMIFS(Con_ve!$F$6:$F$1005,Con_ve!$C$6:$C$1005,$C838,Con_ve!$I$6:$I$1005,"Em negociação",Con_ve!$Q$6:$Q$1005,Cad_cl!BL$5)))</f>
        <v/>
      </c>
      <c r="BM838" s="134" t="str">
        <f>IF(ISERR(IF($C838="","",SUMIFS(Con_ve!$F$6:$F$1005,Con_ve!$C$6:$C$1005,$C838,Con_ve!$I$6:$I$1005,"Em negociação",Con_ve!$Q$6:$Q$1005,Cad_cl!BM$5))),"",IF($C838="","",SUMIFS(Con_ve!$F$6:$F$1005,Con_ve!$C$6:$C$1005,$C838,Con_ve!$I$6:$I$1005,"Em negociação",Con_ve!$Q$6:$Q$1005,Cad_cl!BM$5)))</f>
        <v/>
      </c>
      <c r="BN838" s="134" t="str">
        <f>IF(ISERR(IF($C838="","",SUMIFS(Con_ve!$F$6:$F$1005,Con_ve!$C$6:$C$1005,$C838,Con_ve!$I$6:$I$1005,"Em negociação",Con_ve!$Q$6:$Q$1005,Cad_cl!BN$5))),"",IF($C838="","",SUMIFS(Con_ve!$F$6:$F$1005,Con_ve!$C$6:$C$1005,$C838,Con_ve!$I$6:$I$1005,"Em negociação",Con_ve!$Q$6:$Q$1005,Cad_cl!BN$5)))</f>
        <v/>
      </c>
      <c r="BO838" s="134" t="str">
        <f>IF(ISERR(IF($C838="","",SUMIFS(Con_ve!$F$6:$F$1005,Con_ve!$C$6:$C$1005,$C838,Con_ve!$I$6:$I$1005,"Em negociação",Con_ve!$Q$6:$Q$1005,Cad_cl!BO$5))),"",IF($C838="","",SUMIFS(Con_ve!$F$6:$F$1005,Con_ve!$C$6:$C$1005,$C838,Con_ve!$I$6:$I$1005,"Em negociação",Con_ve!$Q$6:$Q$1005,Cad_cl!BO$5)))</f>
        <v/>
      </c>
      <c r="BP838" s="134">
        <f t="shared" si="37"/>
        <v>0</v>
      </c>
      <c r="BR838" s="125" t="str">
        <f>IF(ISERR(IF(AND($I838=Re_lo!$E$5,BR$5=VLOOKUP(Re_lo!$H$5,Re_lo!$N$5:$O$16,2,0)),AP838,"")),"",IF(AND($I838=Re_lo!$E$5,BR$5=VLOOKUP(Re_lo!$H$5,Re_lo!$N$5:$O$16,2,0)),AP838,""))</f>
        <v/>
      </c>
      <c r="BS838" s="125" t="str">
        <f>IF(ISERR(IF(AND($I838=Re_lo!$E$5,BS$5=VLOOKUP(Re_lo!$H$5,Re_lo!$N$5:$O$16,2,0)),AQ838,"")),"",IF(AND($I838=Re_lo!$E$5,BS$5=VLOOKUP(Re_lo!$H$5,Re_lo!$N$5:$O$16,2,0)),AQ838,""))</f>
        <v/>
      </c>
      <c r="BT838" s="125" t="str">
        <f>IF(ISERR(IF(AND($I838=Re_lo!$E$5,BT$5=VLOOKUP(Re_lo!$H$5,Re_lo!$N$5:$O$16,2,0)),AR838,"")),"",IF(AND($I838=Re_lo!$E$5,BT$5=VLOOKUP(Re_lo!$H$5,Re_lo!$N$5:$O$16,2,0)),AR838,""))</f>
        <v/>
      </c>
      <c r="BU838" s="125" t="str">
        <f>IF(ISERR(IF(AND($I838=Re_lo!$E$5,BU$5=VLOOKUP(Re_lo!$H$5,Re_lo!$N$5:$O$16,2,0)),AS838,"")),"",IF(AND($I838=Re_lo!$E$5,BU$5=VLOOKUP(Re_lo!$H$5,Re_lo!$N$5:$O$16,2,0)),AS838,""))</f>
        <v/>
      </c>
      <c r="BV838" s="125" t="str">
        <f>IF(ISERR(IF(AND($I838=Re_lo!$E$5,BV$5=VLOOKUP(Re_lo!$H$5,Re_lo!$N$5:$O$16,2,0)),AT838,"")),"",IF(AND($I838=Re_lo!$E$5,BV$5=VLOOKUP(Re_lo!$H$5,Re_lo!$N$5:$O$16,2,0)),AT838,""))</f>
        <v/>
      </c>
      <c r="BW838" s="125" t="str">
        <f>IF(ISERR(IF(AND($I838=Re_lo!$E$5,BW$5=VLOOKUP(Re_lo!$H$5,Re_lo!$N$5:$O$16,2,0)),AU838,"")),"",IF(AND($I838=Re_lo!$E$5,BW$5=VLOOKUP(Re_lo!$H$5,Re_lo!$N$5:$O$16,2,0)),AU838,""))</f>
        <v/>
      </c>
      <c r="BX838" s="125" t="str">
        <f>IF(ISERR(IF(AND($I838=Re_lo!$E$5,BX$5=VLOOKUP(Re_lo!$H$5,Re_lo!$N$5:$O$16,2,0)),AV838,"")),"",IF(AND($I838=Re_lo!$E$5,BX$5=VLOOKUP(Re_lo!$H$5,Re_lo!$N$5:$O$16,2,0)),AV838,""))</f>
        <v/>
      </c>
      <c r="BY838" s="125" t="str">
        <f>IF(ISERR(IF(AND($I838=Re_lo!$E$5,BY$5=VLOOKUP(Re_lo!$H$5,Re_lo!$N$5:$O$16,2,0)),AW838,"")),"",IF(AND($I838=Re_lo!$E$5,BY$5=VLOOKUP(Re_lo!$H$5,Re_lo!$N$5:$O$16,2,0)),AW838,""))</f>
        <v/>
      </c>
      <c r="BZ838" s="125" t="str">
        <f>IF(ISERR(IF(AND($I838=Re_lo!$E$5,BZ$5=VLOOKUP(Re_lo!$H$5,Re_lo!$N$5:$O$16,2,0)),AX838,"")),"",IF(AND($I838=Re_lo!$E$5,BZ$5=VLOOKUP(Re_lo!$H$5,Re_lo!$N$5:$O$16,2,0)),AX838,""))</f>
        <v/>
      </c>
      <c r="CA838" s="125" t="str">
        <f>IF(ISERR(IF(AND($I838=Re_lo!$E$5,CA$5=VLOOKUP(Re_lo!$H$5,Re_lo!$N$5:$O$16,2,0)),AY838,"")),"",IF(AND($I838=Re_lo!$E$5,CA$5=VLOOKUP(Re_lo!$H$5,Re_lo!$N$5:$O$16,2,0)),AY838,""))</f>
        <v/>
      </c>
      <c r="CB838" s="125" t="str">
        <f>IF(ISERR(IF(AND($I838=Re_lo!$E$5,CB$5=VLOOKUP(Re_lo!$H$5,Re_lo!$N$5:$O$16,2,0)),AZ838,"")),"",IF(AND($I838=Re_lo!$E$5,CB$5=VLOOKUP(Re_lo!$H$5,Re_lo!$N$5:$O$16,2,0)),AZ838,""))</f>
        <v/>
      </c>
      <c r="CC838" s="125" t="str">
        <f>IF(ISERR(IF(AND($I838=Re_lo!$E$5,CC$5=VLOOKUP(Re_lo!$H$5,Re_lo!$N$5:$O$16,2,0)),BA838,"")),"",IF(AND($I838=Re_lo!$E$5,CC$5=VLOOKUP(Re_lo!$H$5,Re_lo!$N$5:$O$16,2,0)),BA838,""))</f>
        <v/>
      </c>
      <c r="CD838" s="125" t="str">
        <f>IF(ISERR(IF(AND($I838=Re_lo!$E$5,CD$5=VLOOKUP(Re_lo!$H$5,Re_lo!$N$5:$O$16,2,0)),BB838,"")),"",IF(AND($I838=Re_lo!$E$5,CD$5=VLOOKUP(Re_lo!$H$5,Re_lo!$N$5:$O$16,2,0)),BB838,""))</f>
        <v/>
      </c>
      <c r="CF838" s="125" t="str">
        <f>IF($C838="","",COUNTIFS(Con_ve!$C$6:$C$1005,$C838,Con_ve!$Q$6:$Q$1005,Cad_cl!CF$5))</f>
        <v/>
      </c>
      <c r="CG838" s="125" t="str">
        <f>IF($C838="","",COUNTIFS(Con_ve!$C$6:$C$1005,$C838,Con_ve!$Q$6:$Q$1005,Cad_cl!CG$5))</f>
        <v/>
      </c>
      <c r="CH838" s="125" t="str">
        <f>IF($C838="","",COUNTIFS(Con_ve!$C$6:$C$1005,$C838,Con_ve!$Q$6:$Q$1005,Cad_cl!CH$5))</f>
        <v/>
      </c>
      <c r="CI838" s="125" t="str">
        <f>IF($C838="","",COUNTIFS(Con_ve!$C$6:$C$1005,$C838,Con_ve!$Q$6:$Q$1005,Cad_cl!CI$5))</f>
        <v/>
      </c>
      <c r="CJ838" s="125" t="str">
        <f>IF($C838="","",COUNTIFS(Con_ve!$C$6:$C$1005,$C838,Con_ve!$Q$6:$Q$1005,Cad_cl!CJ$5))</f>
        <v/>
      </c>
      <c r="CK838" s="125" t="str">
        <f>IF($C838="","",COUNTIFS(Con_ve!$C$6:$C$1005,$C838,Con_ve!$Q$6:$Q$1005,Cad_cl!CK$5))</f>
        <v/>
      </c>
      <c r="CL838" s="125" t="str">
        <f>IF($C838="","",COUNTIFS(Con_ve!$C$6:$C$1005,$C838,Con_ve!$Q$6:$Q$1005,Cad_cl!CL$5))</f>
        <v/>
      </c>
      <c r="CM838" s="125" t="str">
        <f>IF($C838="","",COUNTIFS(Con_ve!$C$6:$C$1005,$C838,Con_ve!$Q$6:$Q$1005,Cad_cl!CM$5))</f>
        <v/>
      </c>
      <c r="CN838" s="125" t="str">
        <f>IF($C838="","",COUNTIFS(Con_ve!$C$6:$C$1005,$C838,Con_ve!$Q$6:$Q$1005,Cad_cl!CN$5))</f>
        <v/>
      </c>
      <c r="CO838" s="125" t="str">
        <f>IF($C838="","",COUNTIFS(Con_ve!$C$6:$C$1005,$C838,Con_ve!$Q$6:$Q$1005,Cad_cl!CO$5))</f>
        <v/>
      </c>
      <c r="CP838" s="125" t="str">
        <f>IF($C838="","",COUNTIFS(Con_ve!$C$6:$C$1005,$C838,Con_ve!$Q$6:$Q$1005,Cad_cl!CP$5))</f>
        <v/>
      </c>
      <c r="CQ838" s="125" t="str">
        <f>IF($C838="","",COUNTIFS(Con_ve!$C$6:$C$1005,$C838,Con_ve!$Q$6:$Q$1005,Cad_cl!CQ$5))</f>
        <v/>
      </c>
      <c r="CR838" s="125">
        <f t="shared" si="38"/>
        <v>0</v>
      </c>
    </row>
    <row r="839" spans="3:96" ht="30" customHeight="1">
      <c r="C839" s="153"/>
      <c r="D839" s="153"/>
      <c r="E839" s="154"/>
      <c r="F839" s="153"/>
      <c r="G839" s="155"/>
      <c r="H839" s="153"/>
      <c r="I839" s="153"/>
      <c r="J839" s="132" t="s">
        <v>309</v>
      </c>
      <c r="K839" s="133" t="s">
        <v>309</v>
      </c>
      <c r="L839" s="153"/>
      <c r="M839" s="153"/>
      <c r="N839" s="153"/>
      <c r="O839" s="153"/>
      <c r="P839" s="153"/>
      <c r="Q839" s="153"/>
      <c r="AP839" s="134" t="str">
        <f>IF(ISERR(IF($C839="","",SUMIFS(Con_ve!$F$6:$F$1005,Con_ve!$C$6:$C$1005,$C839,Con_ve!$I$6:$I$1005,"Fechada",Con_ve!$Q$6:$Q$1005,Cad_cl!AP$5))),"",IF($C839="","",SUMIFS(Con_ve!$F$6:$F$1005,Con_ve!$C$6:$C$1005,$C839,Con_ve!$I$6:$I$1005,"Fechada",Con_ve!$Q$6:$Q$1005,Cad_cl!AP$5)))</f>
        <v/>
      </c>
      <c r="AQ839" s="134" t="str">
        <f>IF(ISERR(IF($C839="","",SUMIFS(Con_ve!$F$6:$F$1005,Con_ve!$C$6:$C$1005,$C839,Con_ve!$I$6:$I$1005,"Fechada",Con_ve!$Q$6:$Q$1005,Cad_cl!AQ$5))),"",IF($C839="","",SUMIFS(Con_ve!$F$6:$F$1005,Con_ve!$C$6:$C$1005,$C839,Con_ve!$I$6:$I$1005,"Fechada",Con_ve!$Q$6:$Q$1005,Cad_cl!AQ$5)))</f>
        <v/>
      </c>
      <c r="AR839" s="134" t="str">
        <f>IF(ISERR(IF($C839="","",SUMIFS(Con_ve!$F$6:$F$1005,Con_ve!$C$6:$C$1005,$C839,Con_ve!$I$6:$I$1005,"Fechada",Con_ve!$Q$6:$Q$1005,Cad_cl!AR$5))),"",IF($C839="","",SUMIFS(Con_ve!$F$6:$F$1005,Con_ve!$C$6:$C$1005,$C839,Con_ve!$I$6:$I$1005,"Fechada",Con_ve!$Q$6:$Q$1005,Cad_cl!AR$5)))</f>
        <v/>
      </c>
      <c r="AS839" s="134" t="str">
        <f>IF(ISERR(IF($C839="","",SUMIFS(Con_ve!$F$6:$F$1005,Con_ve!$C$6:$C$1005,$C839,Con_ve!$I$6:$I$1005,"Fechada",Con_ve!$Q$6:$Q$1005,Cad_cl!AS$5))),"",IF($C839="","",SUMIFS(Con_ve!$F$6:$F$1005,Con_ve!$C$6:$C$1005,$C839,Con_ve!$I$6:$I$1005,"Fechada",Con_ve!$Q$6:$Q$1005,Cad_cl!AS$5)))</f>
        <v/>
      </c>
      <c r="AT839" s="134" t="str">
        <f>IF(ISERR(IF($C839="","",SUMIFS(Con_ve!$F$6:$F$1005,Con_ve!$C$6:$C$1005,$C839,Con_ve!$I$6:$I$1005,"Fechada",Con_ve!$Q$6:$Q$1005,Cad_cl!AT$5))),"",IF($C839="","",SUMIFS(Con_ve!$F$6:$F$1005,Con_ve!$C$6:$C$1005,$C839,Con_ve!$I$6:$I$1005,"Fechada",Con_ve!$Q$6:$Q$1005,Cad_cl!AT$5)))</f>
        <v/>
      </c>
      <c r="AU839" s="134" t="str">
        <f>IF(ISERR(IF($C839="","",SUMIFS(Con_ve!$F$6:$F$1005,Con_ve!$C$6:$C$1005,$C839,Con_ve!$I$6:$I$1005,"Fechada",Con_ve!$Q$6:$Q$1005,Cad_cl!AU$5))),"",IF($C839="","",SUMIFS(Con_ve!$F$6:$F$1005,Con_ve!$C$6:$C$1005,$C839,Con_ve!$I$6:$I$1005,"Fechada",Con_ve!$Q$6:$Q$1005,Cad_cl!AU$5)))</f>
        <v/>
      </c>
      <c r="AV839" s="134" t="str">
        <f>IF(ISERR(IF($C839="","",SUMIFS(Con_ve!$F$6:$F$1005,Con_ve!$C$6:$C$1005,$C839,Con_ve!$I$6:$I$1005,"Fechada",Con_ve!$Q$6:$Q$1005,Cad_cl!AV$5))),"",IF($C839="","",SUMIFS(Con_ve!$F$6:$F$1005,Con_ve!$C$6:$C$1005,$C839,Con_ve!$I$6:$I$1005,"Fechada",Con_ve!$Q$6:$Q$1005,Cad_cl!AV$5)))</f>
        <v/>
      </c>
      <c r="AW839" s="134" t="str">
        <f>IF(ISERR(IF($C839="","",SUMIFS(Con_ve!$F$6:$F$1005,Con_ve!$C$6:$C$1005,$C839,Con_ve!$I$6:$I$1005,"Fechada",Con_ve!$Q$6:$Q$1005,Cad_cl!AW$5))),"",IF($C839="","",SUMIFS(Con_ve!$F$6:$F$1005,Con_ve!$C$6:$C$1005,$C839,Con_ve!$I$6:$I$1005,"Fechada",Con_ve!$Q$6:$Q$1005,Cad_cl!AW$5)))</f>
        <v/>
      </c>
      <c r="AX839" s="134" t="str">
        <f>IF(ISERR(IF($C839="","",SUMIFS(Con_ve!$F$6:$F$1005,Con_ve!$C$6:$C$1005,$C839,Con_ve!$I$6:$I$1005,"Fechada",Con_ve!$Q$6:$Q$1005,Cad_cl!AX$5))),"",IF($C839="","",SUMIFS(Con_ve!$F$6:$F$1005,Con_ve!$C$6:$C$1005,$C839,Con_ve!$I$6:$I$1005,"Fechada",Con_ve!$Q$6:$Q$1005,Cad_cl!AX$5)))</f>
        <v/>
      </c>
      <c r="AY839" s="134" t="str">
        <f>IF(ISERR(IF($C839="","",SUMIFS(Con_ve!$F$6:$F$1005,Con_ve!$C$6:$C$1005,$C839,Con_ve!$I$6:$I$1005,"Fechada",Con_ve!$Q$6:$Q$1005,Cad_cl!AY$5))),"",IF($C839="","",SUMIFS(Con_ve!$F$6:$F$1005,Con_ve!$C$6:$C$1005,$C839,Con_ve!$I$6:$I$1005,"Fechada",Con_ve!$Q$6:$Q$1005,Cad_cl!AY$5)))</f>
        <v/>
      </c>
      <c r="AZ839" s="134" t="str">
        <f>IF(ISERR(IF($C839="","",SUMIFS(Con_ve!$F$6:$F$1005,Con_ve!$C$6:$C$1005,$C839,Con_ve!$I$6:$I$1005,"Fechada",Con_ve!$Q$6:$Q$1005,Cad_cl!AZ$5))),"",IF($C839="","",SUMIFS(Con_ve!$F$6:$F$1005,Con_ve!$C$6:$C$1005,$C839,Con_ve!$I$6:$I$1005,"Fechada",Con_ve!$Q$6:$Q$1005,Cad_cl!AZ$5)))</f>
        <v/>
      </c>
      <c r="BA839" s="134" t="str">
        <f>IF(ISERR(IF($C839="","",SUMIFS(Con_ve!$F$6:$F$1005,Con_ve!$C$6:$C$1005,$C839,Con_ve!$I$6:$I$1005,"Fechada",Con_ve!$Q$6:$Q$1005,Cad_cl!BA$5))),"",IF($C839="","",SUMIFS(Con_ve!$F$6:$F$1005,Con_ve!$C$6:$C$1005,$C839,Con_ve!$I$6:$I$1005,"Fechada",Con_ve!$Q$6:$Q$1005,Cad_cl!BA$5)))</f>
        <v/>
      </c>
      <c r="BB839" s="134">
        <f t="shared" ref="BB839:BB902" si="39">SUM(AP839:BA839)</f>
        <v>0</v>
      </c>
      <c r="BD839" s="134" t="str">
        <f>IF(ISERR(IF($C839="","",SUMIFS(Con_ve!$F$6:$F$1005,Con_ve!$C$6:$C$1005,$C839,Con_ve!$I$6:$I$1005,"Em negociação",Con_ve!$Q$6:$Q$1005,Cad_cl!BD$5))),"",IF($C839="","",SUMIFS(Con_ve!$F$6:$F$1005,Con_ve!$C$6:$C$1005,$C839,Con_ve!$I$6:$I$1005,"Em negociação",Con_ve!$Q$6:$Q$1005,Cad_cl!BD$5)))</f>
        <v/>
      </c>
      <c r="BE839" s="134" t="str">
        <f>IF(ISERR(IF($C839="","",SUMIFS(Con_ve!$F$6:$F$1005,Con_ve!$C$6:$C$1005,$C839,Con_ve!$I$6:$I$1005,"Em negociação",Con_ve!$Q$6:$Q$1005,Cad_cl!BE$5))),"",IF($C839="","",SUMIFS(Con_ve!$F$6:$F$1005,Con_ve!$C$6:$C$1005,$C839,Con_ve!$I$6:$I$1005,"Em negociação",Con_ve!$Q$6:$Q$1005,Cad_cl!BE$5)))</f>
        <v/>
      </c>
      <c r="BF839" s="134" t="str">
        <f>IF(ISERR(IF($C839="","",SUMIFS(Con_ve!$F$6:$F$1005,Con_ve!$C$6:$C$1005,$C839,Con_ve!$I$6:$I$1005,"Em negociação",Con_ve!$Q$6:$Q$1005,Cad_cl!BF$5))),"",IF($C839="","",SUMIFS(Con_ve!$F$6:$F$1005,Con_ve!$C$6:$C$1005,$C839,Con_ve!$I$6:$I$1005,"Em negociação",Con_ve!$Q$6:$Q$1005,Cad_cl!BF$5)))</f>
        <v/>
      </c>
      <c r="BG839" s="134" t="str">
        <f>IF(ISERR(IF($C839="","",SUMIFS(Con_ve!$F$6:$F$1005,Con_ve!$C$6:$C$1005,$C839,Con_ve!$I$6:$I$1005,"Em negociação",Con_ve!$Q$6:$Q$1005,Cad_cl!BG$5))),"",IF($C839="","",SUMIFS(Con_ve!$F$6:$F$1005,Con_ve!$C$6:$C$1005,$C839,Con_ve!$I$6:$I$1005,"Em negociação",Con_ve!$Q$6:$Q$1005,Cad_cl!BG$5)))</f>
        <v/>
      </c>
      <c r="BH839" s="134" t="str">
        <f>IF(ISERR(IF($C839="","",SUMIFS(Con_ve!$F$6:$F$1005,Con_ve!$C$6:$C$1005,$C839,Con_ve!$I$6:$I$1005,"Em negociação",Con_ve!$Q$6:$Q$1005,Cad_cl!BH$5))),"",IF($C839="","",SUMIFS(Con_ve!$F$6:$F$1005,Con_ve!$C$6:$C$1005,$C839,Con_ve!$I$6:$I$1005,"Em negociação",Con_ve!$Q$6:$Q$1005,Cad_cl!BH$5)))</f>
        <v/>
      </c>
      <c r="BI839" s="134" t="str">
        <f>IF(ISERR(IF($C839="","",SUMIFS(Con_ve!$F$6:$F$1005,Con_ve!$C$6:$C$1005,$C839,Con_ve!$I$6:$I$1005,"Em negociação",Con_ve!$Q$6:$Q$1005,Cad_cl!BI$5))),"",IF($C839="","",SUMIFS(Con_ve!$F$6:$F$1005,Con_ve!$C$6:$C$1005,$C839,Con_ve!$I$6:$I$1005,"Em negociação",Con_ve!$Q$6:$Q$1005,Cad_cl!BI$5)))</f>
        <v/>
      </c>
      <c r="BJ839" s="134" t="str">
        <f>IF(ISERR(IF($C839="","",SUMIFS(Con_ve!$F$6:$F$1005,Con_ve!$C$6:$C$1005,$C839,Con_ve!$I$6:$I$1005,"Em negociação",Con_ve!$Q$6:$Q$1005,Cad_cl!BJ$5))),"",IF($C839="","",SUMIFS(Con_ve!$F$6:$F$1005,Con_ve!$C$6:$C$1005,$C839,Con_ve!$I$6:$I$1005,"Em negociação",Con_ve!$Q$6:$Q$1005,Cad_cl!BJ$5)))</f>
        <v/>
      </c>
      <c r="BK839" s="134" t="str">
        <f>IF(ISERR(IF($C839="","",SUMIFS(Con_ve!$F$6:$F$1005,Con_ve!$C$6:$C$1005,$C839,Con_ve!$I$6:$I$1005,"Em negociação",Con_ve!$Q$6:$Q$1005,Cad_cl!BK$5))),"",IF($C839="","",SUMIFS(Con_ve!$F$6:$F$1005,Con_ve!$C$6:$C$1005,$C839,Con_ve!$I$6:$I$1005,"Em negociação",Con_ve!$Q$6:$Q$1005,Cad_cl!BK$5)))</f>
        <v/>
      </c>
      <c r="BL839" s="134" t="str">
        <f>IF(ISERR(IF($C839="","",SUMIFS(Con_ve!$F$6:$F$1005,Con_ve!$C$6:$C$1005,$C839,Con_ve!$I$6:$I$1005,"Em negociação",Con_ve!$Q$6:$Q$1005,Cad_cl!BL$5))),"",IF($C839="","",SUMIFS(Con_ve!$F$6:$F$1005,Con_ve!$C$6:$C$1005,$C839,Con_ve!$I$6:$I$1005,"Em negociação",Con_ve!$Q$6:$Q$1005,Cad_cl!BL$5)))</f>
        <v/>
      </c>
      <c r="BM839" s="134" t="str">
        <f>IF(ISERR(IF($C839="","",SUMIFS(Con_ve!$F$6:$F$1005,Con_ve!$C$6:$C$1005,$C839,Con_ve!$I$6:$I$1005,"Em negociação",Con_ve!$Q$6:$Q$1005,Cad_cl!BM$5))),"",IF($C839="","",SUMIFS(Con_ve!$F$6:$F$1005,Con_ve!$C$6:$C$1005,$C839,Con_ve!$I$6:$I$1005,"Em negociação",Con_ve!$Q$6:$Q$1005,Cad_cl!BM$5)))</f>
        <v/>
      </c>
      <c r="BN839" s="134" t="str">
        <f>IF(ISERR(IF($C839="","",SUMIFS(Con_ve!$F$6:$F$1005,Con_ve!$C$6:$C$1005,$C839,Con_ve!$I$6:$I$1005,"Em negociação",Con_ve!$Q$6:$Q$1005,Cad_cl!BN$5))),"",IF($C839="","",SUMIFS(Con_ve!$F$6:$F$1005,Con_ve!$C$6:$C$1005,$C839,Con_ve!$I$6:$I$1005,"Em negociação",Con_ve!$Q$6:$Q$1005,Cad_cl!BN$5)))</f>
        <v/>
      </c>
      <c r="BO839" s="134" t="str">
        <f>IF(ISERR(IF($C839="","",SUMIFS(Con_ve!$F$6:$F$1005,Con_ve!$C$6:$C$1005,$C839,Con_ve!$I$6:$I$1005,"Em negociação",Con_ve!$Q$6:$Q$1005,Cad_cl!BO$5))),"",IF($C839="","",SUMIFS(Con_ve!$F$6:$F$1005,Con_ve!$C$6:$C$1005,$C839,Con_ve!$I$6:$I$1005,"Em negociação",Con_ve!$Q$6:$Q$1005,Cad_cl!BO$5)))</f>
        <v/>
      </c>
      <c r="BP839" s="134">
        <f t="shared" ref="BP839:BP902" si="40">SUM(BD839:BO839)</f>
        <v>0</v>
      </c>
      <c r="BR839" s="125" t="str">
        <f>IF(ISERR(IF(AND($I839=Re_lo!$E$5,BR$5=VLOOKUP(Re_lo!$H$5,Re_lo!$N$5:$O$16,2,0)),AP839,"")),"",IF(AND($I839=Re_lo!$E$5,BR$5=VLOOKUP(Re_lo!$H$5,Re_lo!$N$5:$O$16,2,0)),AP839,""))</f>
        <v/>
      </c>
      <c r="BS839" s="125" t="str">
        <f>IF(ISERR(IF(AND($I839=Re_lo!$E$5,BS$5=VLOOKUP(Re_lo!$H$5,Re_lo!$N$5:$O$16,2,0)),AQ839,"")),"",IF(AND($I839=Re_lo!$E$5,BS$5=VLOOKUP(Re_lo!$H$5,Re_lo!$N$5:$O$16,2,0)),AQ839,""))</f>
        <v/>
      </c>
      <c r="BT839" s="125" t="str">
        <f>IF(ISERR(IF(AND($I839=Re_lo!$E$5,BT$5=VLOOKUP(Re_lo!$H$5,Re_lo!$N$5:$O$16,2,0)),AR839,"")),"",IF(AND($I839=Re_lo!$E$5,BT$5=VLOOKUP(Re_lo!$H$5,Re_lo!$N$5:$O$16,2,0)),AR839,""))</f>
        <v/>
      </c>
      <c r="BU839" s="125" t="str">
        <f>IF(ISERR(IF(AND($I839=Re_lo!$E$5,BU$5=VLOOKUP(Re_lo!$H$5,Re_lo!$N$5:$O$16,2,0)),AS839,"")),"",IF(AND($I839=Re_lo!$E$5,BU$5=VLOOKUP(Re_lo!$H$5,Re_lo!$N$5:$O$16,2,0)),AS839,""))</f>
        <v/>
      </c>
      <c r="BV839" s="125" t="str">
        <f>IF(ISERR(IF(AND($I839=Re_lo!$E$5,BV$5=VLOOKUP(Re_lo!$H$5,Re_lo!$N$5:$O$16,2,0)),AT839,"")),"",IF(AND($I839=Re_lo!$E$5,BV$5=VLOOKUP(Re_lo!$H$5,Re_lo!$N$5:$O$16,2,0)),AT839,""))</f>
        <v/>
      </c>
      <c r="BW839" s="125" t="str">
        <f>IF(ISERR(IF(AND($I839=Re_lo!$E$5,BW$5=VLOOKUP(Re_lo!$H$5,Re_lo!$N$5:$O$16,2,0)),AU839,"")),"",IF(AND($I839=Re_lo!$E$5,BW$5=VLOOKUP(Re_lo!$H$5,Re_lo!$N$5:$O$16,2,0)),AU839,""))</f>
        <v/>
      </c>
      <c r="BX839" s="125" t="str">
        <f>IF(ISERR(IF(AND($I839=Re_lo!$E$5,BX$5=VLOOKUP(Re_lo!$H$5,Re_lo!$N$5:$O$16,2,0)),AV839,"")),"",IF(AND($I839=Re_lo!$E$5,BX$5=VLOOKUP(Re_lo!$H$5,Re_lo!$N$5:$O$16,2,0)),AV839,""))</f>
        <v/>
      </c>
      <c r="BY839" s="125" t="str">
        <f>IF(ISERR(IF(AND($I839=Re_lo!$E$5,BY$5=VLOOKUP(Re_lo!$H$5,Re_lo!$N$5:$O$16,2,0)),AW839,"")),"",IF(AND($I839=Re_lo!$E$5,BY$5=VLOOKUP(Re_lo!$H$5,Re_lo!$N$5:$O$16,2,0)),AW839,""))</f>
        <v/>
      </c>
      <c r="BZ839" s="125" t="str">
        <f>IF(ISERR(IF(AND($I839=Re_lo!$E$5,BZ$5=VLOOKUP(Re_lo!$H$5,Re_lo!$N$5:$O$16,2,0)),AX839,"")),"",IF(AND($I839=Re_lo!$E$5,BZ$5=VLOOKUP(Re_lo!$H$5,Re_lo!$N$5:$O$16,2,0)),AX839,""))</f>
        <v/>
      </c>
      <c r="CA839" s="125" t="str">
        <f>IF(ISERR(IF(AND($I839=Re_lo!$E$5,CA$5=VLOOKUP(Re_lo!$H$5,Re_lo!$N$5:$O$16,2,0)),AY839,"")),"",IF(AND($I839=Re_lo!$E$5,CA$5=VLOOKUP(Re_lo!$H$5,Re_lo!$N$5:$O$16,2,0)),AY839,""))</f>
        <v/>
      </c>
      <c r="CB839" s="125" t="str">
        <f>IF(ISERR(IF(AND($I839=Re_lo!$E$5,CB$5=VLOOKUP(Re_lo!$H$5,Re_lo!$N$5:$O$16,2,0)),AZ839,"")),"",IF(AND($I839=Re_lo!$E$5,CB$5=VLOOKUP(Re_lo!$H$5,Re_lo!$N$5:$O$16,2,0)),AZ839,""))</f>
        <v/>
      </c>
      <c r="CC839" s="125" t="str">
        <f>IF(ISERR(IF(AND($I839=Re_lo!$E$5,CC$5=VLOOKUP(Re_lo!$H$5,Re_lo!$N$5:$O$16,2,0)),BA839,"")),"",IF(AND($I839=Re_lo!$E$5,CC$5=VLOOKUP(Re_lo!$H$5,Re_lo!$N$5:$O$16,2,0)),BA839,""))</f>
        <v/>
      </c>
      <c r="CD839" s="125" t="str">
        <f>IF(ISERR(IF(AND($I839=Re_lo!$E$5,CD$5=VLOOKUP(Re_lo!$H$5,Re_lo!$N$5:$O$16,2,0)),BB839,"")),"",IF(AND($I839=Re_lo!$E$5,CD$5=VLOOKUP(Re_lo!$H$5,Re_lo!$N$5:$O$16,2,0)),BB839,""))</f>
        <v/>
      </c>
      <c r="CF839" s="125" t="str">
        <f>IF($C839="","",COUNTIFS(Con_ve!$C$6:$C$1005,$C839,Con_ve!$Q$6:$Q$1005,Cad_cl!CF$5))</f>
        <v/>
      </c>
      <c r="CG839" s="125" t="str">
        <f>IF($C839="","",COUNTIFS(Con_ve!$C$6:$C$1005,$C839,Con_ve!$Q$6:$Q$1005,Cad_cl!CG$5))</f>
        <v/>
      </c>
      <c r="CH839" s="125" t="str">
        <f>IF($C839="","",COUNTIFS(Con_ve!$C$6:$C$1005,$C839,Con_ve!$Q$6:$Q$1005,Cad_cl!CH$5))</f>
        <v/>
      </c>
      <c r="CI839" s="125" t="str">
        <f>IF($C839="","",COUNTIFS(Con_ve!$C$6:$C$1005,$C839,Con_ve!$Q$6:$Q$1005,Cad_cl!CI$5))</f>
        <v/>
      </c>
      <c r="CJ839" s="125" t="str">
        <f>IF($C839="","",COUNTIFS(Con_ve!$C$6:$C$1005,$C839,Con_ve!$Q$6:$Q$1005,Cad_cl!CJ$5))</f>
        <v/>
      </c>
      <c r="CK839" s="125" t="str">
        <f>IF($C839="","",COUNTIFS(Con_ve!$C$6:$C$1005,$C839,Con_ve!$Q$6:$Q$1005,Cad_cl!CK$5))</f>
        <v/>
      </c>
      <c r="CL839" s="125" t="str">
        <f>IF($C839="","",COUNTIFS(Con_ve!$C$6:$C$1005,$C839,Con_ve!$Q$6:$Q$1005,Cad_cl!CL$5))</f>
        <v/>
      </c>
      <c r="CM839" s="125" t="str">
        <f>IF($C839="","",COUNTIFS(Con_ve!$C$6:$C$1005,$C839,Con_ve!$Q$6:$Q$1005,Cad_cl!CM$5))</f>
        <v/>
      </c>
      <c r="CN839" s="125" t="str">
        <f>IF($C839="","",COUNTIFS(Con_ve!$C$6:$C$1005,$C839,Con_ve!$Q$6:$Q$1005,Cad_cl!CN$5))</f>
        <v/>
      </c>
      <c r="CO839" s="125" t="str">
        <f>IF($C839="","",COUNTIFS(Con_ve!$C$6:$C$1005,$C839,Con_ve!$Q$6:$Q$1005,Cad_cl!CO$5))</f>
        <v/>
      </c>
      <c r="CP839" s="125" t="str">
        <f>IF($C839="","",COUNTIFS(Con_ve!$C$6:$C$1005,$C839,Con_ve!$Q$6:$Q$1005,Cad_cl!CP$5))</f>
        <v/>
      </c>
      <c r="CQ839" s="125" t="str">
        <f>IF($C839="","",COUNTIFS(Con_ve!$C$6:$C$1005,$C839,Con_ve!$Q$6:$Q$1005,Cad_cl!CQ$5))</f>
        <v/>
      </c>
      <c r="CR839" s="125">
        <f t="shared" ref="CR839:CR902" si="41">SUM(CF839:CQ839)</f>
        <v>0</v>
      </c>
    </row>
    <row r="840" spans="3:96" ht="30" customHeight="1">
      <c r="C840" s="153"/>
      <c r="D840" s="153"/>
      <c r="E840" s="154"/>
      <c r="F840" s="153"/>
      <c r="G840" s="155"/>
      <c r="H840" s="153"/>
      <c r="I840" s="153"/>
      <c r="J840" s="132" t="s">
        <v>309</v>
      </c>
      <c r="K840" s="133" t="s">
        <v>309</v>
      </c>
      <c r="L840" s="153"/>
      <c r="M840" s="153"/>
      <c r="N840" s="153"/>
      <c r="O840" s="153"/>
      <c r="P840" s="153"/>
      <c r="Q840" s="153"/>
      <c r="AP840" s="134" t="str">
        <f>IF(ISERR(IF($C840="","",SUMIFS(Con_ve!$F$6:$F$1005,Con_ve!$C$6:$C$1005,$C840,Con_ve!$I$6:$I$1005,"Fechada",Con_ve!$Q$6:$Q$1005,Cad_cl!AP$5))),"",IF($C840="","",SUMIFS(Con_ve!$F$6:$F$1005,Con_ve!$C$6:$C$1005,$C840,Con_ve!$I$6:$I$1005,"Fechada",Con_ve!$Q$6:$Q$1005,Cad_cl!AP$5)))</f>
        <v/>
      </c>
      <c r="AQ840" s="134" t="str">
        <f>IF(ISERR(IF($C840="","",SUMIFS(Con_ve!$F$6:$F$1005,Con_ve!$C$6:$C$1005,$C840,Con_ve!$I$6:$I$1005,"Fechada",Con_ve!$Q$6:$Q$1005,Cad_cl!AQ$5))),"",IF($C840="","",SUMIFS(Con_ve!$F$6:$F$1005,Con_ve!$C$6:$C$1005,$C840,Con_ve!$I$6:$I$1005,"Fechada",Con_ve!$Q$6:$Q$1005,Cad_cl!AQ$5)))</f>
        <v/>
      </c>
      <c r="AR840" s="134" t="str">
        <f>IF(ISERR(IF($C840="","",SUMIFS(Con_ve!$F$6:$F$1005,Con_ve!$C$6:$C$1005,$C840,Con_ve!$I$6:$I$1005,"Fechada",Con_ve!$Q$6:$Q$1005,Cad_cl!AR$5))),"",IF($C840="","",SUMIFS(Con_ve!$F$6:$F$1005,Con_ve!$C$6:$C$1005,$C840,Con_ve!$I$6:$I$1005,"Fechada",Con_ve!$Q$6:$Q$1005,Cad_cl!AR$5)))</f>
        <v/>
      </c>
      <c r="AS840" s="134" t="str">
        <f>IF(ISERR(IF($C840="","",SUMIFS(Con_ve!$F$6:$F$1005,Con_ve!$C$6:$C$1005,$C840,Con_ve!$I$6:$I$1005,"Fechada",Con_ve!$Q$6:$Q$1005,Cad_cl!AS$5))),"",IF($C840="","",SUMIFS(Con_ve!$F$6:$F$1005,Con_ve!$C$6:$C$1005,$C840,Con_ve!$I$6:$I$1005,"Fechada",Con_ve!$Q$6:$Q$1005,Cad_cl!AS$5)))</f>
        <v/>
      </c>
      <c r="AT840" s="134" t="str">
        <f>IF(ISERR(IF($C840="","",SUMIFS(Con_ve!$F$6:$F$1005,Con_ve!$C$6:$C$1005,$C840,Con_ve!$I$6:$I$1005,"Fechada",Con_ve!$Q$6:$Q$1005,Cad_cl!AT$5))),"",IF($C840="","",SUMIFS(Con_ve!$F$6:$F$1005,Con_ve!$C$6:$C$1005,$C840,Con_ve!$I$6:$I$1005,"Fechada",Con_ve!$Q$6:$Q$1005,Cad_cl!AT$5)))</f>
        <v/>
      </c>
      <c r="AU840" s="134" t="str">
        <f>IF(ISERR(IF($C840="","",SUMIFS(Con_ve!$F$6:$F$1005,Con_ve!$C$6:$C$1005,$C840,Con_ve!$I$6:$I$1005,"Fechada",Con_ve!$Q$6:$Q$1005,Cad_cl!AU$5))),"",IF($C840="","",SUMIFS(Con_ve!$F$6:$F$1005,Con_ve!$C$6:$C$1005,$C840,Con_ve!$I$6:$I$1005,"Fechada",Con_ve!$Q$6:$Q$1005,Cad_cl!AU$5)))</f>
        <v/>
      </c>
      <c r="AV840" s="134" t="str">
        <f>IF(ISERR(IF($C840="","",SUMIFS(Con_ve!$F$6:$F$1005,Con_ve!$C$6:$C$1005,$C840,Con_ve!$I$6:$I$1005,"Fechada",Con_ve!$Q$6:$Q$1005,Cad_cl!AV$5))),"",IF($C840="","",SUMIFS(Con_ve!$F$6:$F$1005,Con_ve!$C$6:$C$1005,$C840,Con_ve!$I$6:$I$1005,"Fechada",Con_ve!$Q$6:$Q$1005,Cad_cl!AV$5)))</f>
        <v/>
      </c>
      <c r="AW840" s="134" t="str">
        <f>IF(ISERR(IF($C840="","",SUMIFS(Con_ve!$F$6:$F$1005,Con_ve!$C$6:$C$1005,$C840,Con_ve!$I$6:$I$1005,"Fechada",Con_ve!$Q$6:$Q$1005,Cad_cl!AW$5))),"",IF($C840="","",SUMIFS(Con_ve!$F$6:$F$1005,Con_ve!$C$6:$C$1005,$C840,Con_ve!$I$6:$I$1005,"Fechada",Con_ve!$Q$6:$Q$1005,Cad_cl!AW$5)))</f>
        <v/>
      </c>
      <c r="AX840" s="134" t="str">
        <f>IF(ISERR(IF($C840="","",SUMIFS(Con_ve!$F$6:$F$1005,Con_ve!$C$6:$C$1005,$C840,Con_ve!$I$6:$I$1005,"Fechada",Con_ve!$Q$6:$Q$1005,Cad_cl!AX$5))),"",IF($C840="","",SUMIFS(Con_ve!$F$6:$F$1005,Con_ve!$C$6:$C$1005,$C840,Con_ve!$I$6:$I$1005,"Fechada",Con_ve!$Q$6:$Q$1005,Cad_cl!AX$5)))</f>
        <v/>
      </c>
      <c r="AY840" s="134" t="str">
        <f>IF(ISERR(IF($C840="","",SUMIFS(Con_ve!$F$6:$F$1005,Con_ve!$C$6:$C$1005,$C840,Con_ve!$I$6:$I$1005,"Fechada",Con_ve!$Q$6:$Q$1005,Cad_cl!AY$5))),"",IF($C840="","",SUMIFS(Con_ve!$F$6:$F$1005,Con_ve!$C$6:$C$1005,$C840,Con_ve!$I$6:$I$1005,"Fechada",Con_ve!$Q$6:$Q$1005,Cad_cl!AY$5)))</f>
        <v/>
      </c>
      <c r="AZ840" s="134" t="str">
        <f>IF(ISERR(IF($C840="","",SUMIFS(Con_ve!$F$6:$F$1005,Con_ve!$C$6:$C$1005,$C840,Con_ve!$I$6:$I$1005,"Fechada",Con_ve!$Q$6:$Q$1005,Cad_cl!AZ$5))),"",IF($C840="","",SUMIFS(Con_ve!$F$6:$F$1005,Con_ve!$C$6:$C$1005,$C840,Con_ve!$I$6:$I$1005,"Fechada",Con_ve!$Q$6:$Q$1005,Cad_cl!AZ$5)))</f>
        <v/>
      </c>
      <c r="BA840" s="134" t="str">
        <f>IF(ISERR(IF($C840="","",SUMIFS(Con_ve!$F$6:$F$1005,Con_ve!$C$6:$C$1005,$C840,Con_ve!$I$6:$I$1005,"Fechada",Con_ve!$Q$6:$Q$1005,Cad_cl!BA$5))),"",IF($C840="","",SUMIFS(Con_ve!$F$6:$F$1005,Con_ve!$C$6:$C$1005,$C840,Con_ve!$I$6:$I$1005,"Fechada",Con_ve!$Q$6:$Q$1005,Cad_cl!BA$5)))</f>
        <v/>
      </c>
      <c r="BB840" s="134">
        <f t="shared" si="39"/>
        <v>0</v>
      </c>
      <c r="BD840" s="134" t="str">
        <f>IF(ISERR(IF($C840="","",SUMIFS(Con_ve!$F$6:$F$1005,Con_ve!$C$6:$C$1005,$C840,Con_ve!$I$6:$I$1005,"Em negociação",Con_ve!$Q$6:$Q$1005,Cad_cl!BD$5))),"",IF($C840="","",SUMIFS(Con_ve!$F$6:$F$1005,Con_ve!$C$6:$C$1005,$C840,Con_ve!$I$6:$I$1005,"Em negociação",Con_ve!$Q$6:$Q$1005,Cad_cl!BD$5)))</f>
        <v/>
      </c>
      <c r="BE840" s="134" t="str">
        <f>IF(ISERR(IF($C840="","",SUMIFS(Con_ve!$F$6:$F$1005,Con_ve!$C$6:$C$1005,$C840,Con_ve!$I$6:$I$1005,"Em negociação",Con_ve!$Q$6:$Q$1005,Cad_cl!BE$5))),"",IF($C840="","",SUMIFS(Con_ve!$F$6:$F$1005,Con_ve!$C$6:$C$1005,$C840,Con_ve!$I$6:$I$1005,"Em negociação",Con_ve!$Q$6:$Q$1005,Cad_cl!BE$5)))</f>
        <v/>
      </c>
      <c r="BF840" s="134" t="str">
        <f>IF(ISERR(IF($C840="","",SUMIFS(Con_ve!$F$6:$F$1005,Con_ve!$C$6:$C$1005,$C840,Con_ve!$I$6:$I$1005,"Em negociação",Con_ve!$Q$6:$Q$1005,Cad_cl!BF$5))),"",IF($C840="","",SUMIFS(Con_ve!$F$6:$F$1005,Con_ve!$C$6:$C$1005,$C840,Con_ve!$I$6:$I$1005,"Em negociação",Con_ve!$Q$6:$Q$1005,Cad_cl!BF$5)))</f>
        <v/>
      </c>
      <c r="BG840" s="134" t="str">
        <f>IF(ISERR(IF($C840="","",SUMIFS(Con_ve!$F$6:$F$1005,Con_ve!$C$6:$C$1005,$C840,Con_ve!$I$6:$I$1005,"Em negociação",Con_ve!$Q$6:$Q$1005,Cad_cl!BG$5))),"",IF($C840="","",SUMIFS(Con_ve!$F$6:$F$1005,Con_ve!$C$6:$C$1005,$C840,Con_ve!$I$6:$I$1005,"Em negociação",Con_ve!$Q$6:$Q$1005,Cad_cl!BG$5)))</f>
        <v/>
      </c>
      <c r="BH840" s="134" t="str">
        <f>IF(ISERR(IF($C840="","",SUMIFS(Con_ve!$F$6:$F$1005,Con_ve!$C$6:$C$1005,$C840,Con_ve!$I$6:$I$1005,"Em negociação",Con_ve!$Q$6:$Q$1005,Cad_cl!BH$5))),"",IF($C840="","",SUMIFS(Con_ve!$F$6:$F$1005,Con_ve!$C$6:$C$1005,$C840,Con_ve!$I$6:$I$1005,"Em negociação",Con_ve!$Q$6:$Q$1005,Cad_cl!BH$5)))</f>
        <v/>
      </c>
      <c r="BI840" s="134" t="str">
        <f>IF(ISERR(IF($C840="","",SUMIFS(Con_ve!$F$6:$F$1005,Con_ve!$C$6:$C$1005,$C840,Con_ve!$I$6:$I$1005,"Em negociação",Con_ve!$Q$6:$Q$1005,Cad_cl!BI$5))),"",IF($C840="","",SUMIFS(Con_ve!$F$6:$F$1005,Con_ve!$C$6:$C$1005,$C840,Con_ve!$I$6:$I$1005,"Em negociação",Con_ve!$Q$6:$Q$1005,Cad_cl!BI$5)))</f>
        <v/>
      </c>
      <c r="BJ840" s="134" t="str">
        <f>IF(ISERR(IF($C840="","",SUMIFS(Con_ve!$F$6:$F$1005,Con_ve!$C$6:$C$1005,$C840,Con_ve!$I$6:$I$1005,"Em negociação",Con_ve!$Q$6:$Q$1005,Cad_cl!BJ$5))),"",IF($C840="","",SUMIFS(Con_ve!$F$6:$F$1005,Con_ve!$C$6:$C$1005,$C840,Con_ve!$I$6:$I$1005,"Em negociação",Con_ve!$Q$6:$Q$1005,Cad_cl!BJ$5)))</f>
        <v/>
      </c>
      <c r="BK840" s="134" t="str">
        <f>IF(ISERR(IF($C840="","",SUMIFS(Con_ve!$F$6:$F$1005,Con_ve!$C$6:$C$1005,$C840,Con_ve!$I$6:$I$1005,"Em negociação",Con_ve!$Q$6:$Q$1005,Cad_cl!BK$5))),"",IF($C840="","",SUMIFS(Con_ve!$F$6:$F$1005,Con_ve!$C$6:$C$1005,$C840,Con_ve!$I$6:$I$1005,"Em negociação",Con_ve!$Q$6:$Q$1005,Cad_cl!BK$5)))</f>
        <v/>
      </c>
      <c r="BL840" s="134" t="str">
        <f>IF(ISERR(IF($C840="","",SUMIFS(Con_ve!$F$6:$F$1005,Con_ve!$C$6:$C$1005,$C840,Con_ve!$I$6:$I$1005,"Em negociação",Con_ve!$Q$6:$Q$1005,Cad_cl!BL$5))),"",IF($C840="","",SUMIFS(Con_ve!$F$6:$F$1005,Con_ve!$C$6:$C$1005,$C840,Con_ve!$I$6:$I$1005,"Em negociação",Con_ve!$Q$6:$Q$1005,Cad_cl!BL$5)))</f>
        <v/>
      </c>
      <c r="BM840" s="134" t="str">
        <f>IF(ISERR(IF($C840="","",SUMIFS(Con_ve!$F$6:$F$1005,Con_ve!$C$6:$C$1005,$C840,Con_ve!$I$6:$I$1005,"Em negociação",Con_ve!$Q$6:$Q$1005,Cad_cl!BM$5))),"",IF($C840="","",SUMIFS(Con_ve!$F$6:$F$1005,Con_ve!$C$6:$C$1005,$C840,Con_ve!$I$6:$I$1005,"Em negociação",Con_ve!$Q$6:$Q$1005,Cad_cl!BM$5)))</f>
        <v/>
      </c>
      <c r="BN840" s="134" t="str">
        <f>IF(ISERR(IF($C840="","",SUMIFS(Con_ve!$F$6:$F$1005,Con_ve!$C$6:$C$1005,$C840,Con_ve!$I$6:$I$1005,"Em negociação",Con_ve!$Q$6:$Q$1005,Cad_cl!BN$5))),"",IF($C840="","",SUMIFS(Con_ve!$F$6:$F$1005,Con_ve!$C$6:$C$1005,$C840,Con_ve!$I$6:$I$1005,"Em negociação",Con_ve!$Q$6:$Q$1005,Cad_cl!BN$5)))</f>
        <v/>
      </c>
      <c r="BO840" s="134" t="str">
        <f>IF(ISERR(IF($C840="","",SUMIFS(Con_ve!$F$6:$F$1005,Con_ve!$C$6:$C$1005,$C840,Con_ve!$I$6:$I$1005,"Em negociação",Con_ve!$Q$6:$Q$1005,Cad_cl!BO$5))),"",IF($C840="","",SUMIFS(Con_ve!$F$6:$F$1005,Con_ve!$C$6:$C$1005,$C840,Con_ve!$I$6:$I$1005,"Em negociação",Con_ve!$Q$6:$Q$1005,Cad_cl!BO$5)))</f>
        <v/>
      </c>
      <c r="BP840" s="134">
        <f t="shared" si="40"/>
        <v>0</v>
      </c>
      <c r="BR840" s="125" t="str">
        <f>IF(ISERR(IF(AND($I840=Re_lo!$E$5,BR$5=VLOOKUP(Re_lo!$H$5,Re_lo!$N$5:$O$16,2,0)),AP840,"")),"",IF(AND($I840=Re_lo!$E$5,BR$5=VLOOKUP(Re_lo!$H$5,Re_lo!$N$5:$O$16,2,0)),AP840,""))</f>
        <v/>
      </c>
      <c r="BS840" s="125" t="str">
        <f>IF(ISERR(IF(AND($I840=Re_lo!$E$5,BS$5=VLOOKUP(Re_lo!$H$5,Re_lo!$N$5:$O$16,2,0)),AQ840,"")),"",IF(AND($I840=Re_lo!$E$5,BS$5=VLOOKUP(Re_lo!$H$5,Re_lo!$N$5:$O$16,2,0)),AQ840,""))</f>
        <v/>
      </c>
      <c r="BT840" s="125" t="str">
        <f>IF(ISERR(IF(AND($I840=Re_lo!$E$5,BT$5=VLOOKUP(Re_lo!$H$5,Re_lo!$N$5:$O$16,2,0)),AR840,"")),"",IF(AND($I840=Re_lo!$E$5,BT$5=VLOOKUP(Re_lo!$H$5,Re_lo!$N$5:$O$16,2,0)),AR840,""))</f>
        <v/>
      </c>
      <c r="BU840" s="125" t="str">
        <f>IF(ISERR(IF(AND($I840=Re_lo!$E$5,BU$5=VLOOKUP(Re_lo!$H$5,Re_lo!$N$5:$O$16,2,0)),AS840,"")),"",IF(AND($I840=Re_lo!$E$5,BU$5=VLOOKUP(Re_lo!$H$5,Re_lo!$N$5:$O$16,2,0)),AS840,""))</f>
        <v/>
      </c>
      <c r="BV840" s="125" t="str">
        <f>IF(ISERR(IF(AND($I840=Re_lo!$E$5,BV$5=VLOOKUP(Re_lo!$H$5,Re_lo!$N$5:$O$16,2,0)),AT840,"")),"",IF(AND($I840=Re_lo!$E$5,BV$5=VLOOKUP(Re_lo!$H$5,Re_lo!$N$5:$O$16,2,0)),AT840,""))</f>
        <v/>
      </c>
      <c r="BW840" s="125" t="str">
        <f>IF(ISERR(IF(AND($I840=Re_lo!$E$5,BW$5=VLOOKUP(Re_lo!$H$5,Re_lo!$N$5:$O$16,2,0)),AU840,"")),"",IF(AND($I840=Re_lo!$E$5,BW$5=VLOOKUP(Re_lo!$H$5,Re_lo!$N$5:$O$16,2,0)),AU840,""))</f>
        <v/>
      </c>
      <c r="BX840" s="125" t="str">
        <f>IF(ISERR(IF(AND($I840=Re_lo!$E$5,BX$5=VLOOKUP(Re_lo!$H$5,Re_lo!$N$5:$O$16,2,0)),AV840,"")),"",IF(AND($I840=Re_lo!$E$5,BX$5=VLOOKUP(Re_lo!$H$5,Re_lo!$N$5:$O$16,2,0)),AV840,""))</f>
        <v/>
      </c>
      <c r="BY840" s="125" t="str">
        <f>IF(ISERR(IF(AND($I840=Re_lo!$E$5,BY$5=VLOOKUP(Re_lo!$H$5,Re_lo!$N$5:$O$16,2,0)),AW840,"")),"",IF(AND($I840=Re_lo!$E$5,BY$5=VLOOKUP(Re_lo!$H$5,Re_lo!$N$5:$O$16,2,0)),AW840,""))</f>
        <v/>
      </c>
      <c r="BZ840" s="125" t="str">
        <f>IF(ISERR(IF(AND($I840=Re_lo!$E$5,BZ$5=VLOOKUP(Re_lo!$H$5,Re_lo!$N$5:$O$16,2,0)),AX840,"")),"",IF(AND($I840=Re_lo!$E$5,BZ$5=VLOOKUP(Re_lo!$H$5,Re_lo!$N$5:$O$16,2,0)),AX840,""))</f>
        <v/>
      </c>
      <c r="CA840" s="125" t="str">
        <f>IF(ISERR(IF(AND($I840=Re_lo!$E$5,CA$5=VLOOKUP(Re_lo!$H$5,Re_lo!$N$5:$O$16,2,0)),AY840,"")),"",IF(AND($I840=Re_lo!$E$5,CA$5=VLOOKUP(Re_lo!$H$5,Re_lo!$N$5:$O$16,2,0)),AY840,""))</f>
        <v/>
      </c>
      <c r="CB840" s="125" t="str">
        <f>IF(ISERR(IF(AND($I840=Re_lo!$E$5,CB$5=VLOOKUP(Re_lo!$H$5,Re_lo!$N$5:$O$16,2,0)),AZ840,"")),"",IF(AND($I840=Re_lo!$E$5,CB$5=VLOOKUP(Re_lo!$H$5,Re_lo!$N$5:$O$16,2,0)),AZ840,""))</f>
        <v/>
      </c>
      <c r="CC840" s="125" t="str">
        <f>IF(ISERR(IF(AND($I840=Re_lo!$E$5,CC$5=VLOOKUP(Re_lo!$H$5,Re_lo!$N$5:$O$16,2,0)),BA840,"")),"",IF(AND($I840=Re_lo!$E$5,CC$5=VLOOKUP(Re_lo!$H$5,Re_lo!$N$5:$O$16,2,0)),BA840,""))</f>
        <v/>
      </c>
      <c r="CD840" s="125" t="str">
        <f>IF(ISERR(IF(AND($I840=Re_lo!$E$5,CD$5=VLOOKUP(Re_lo!$H$5,Re_lo!$N$5:$O$16,2,0)),BB840,"")),"",IF(AND($I840=Re_lo!$E$5,CD$5=VLOOKUP(Re_lo!$H$5,Re_lo!$N$5:$O$16,2,0)),BB840,""))</f>
        <v/>
      </c>
      <c r="CF840" s="125" t="str">
        <f>IF($C840="","",COUNTIFS(Con_ve!$C$6:$C$1005,$C840,Con_ve!$Q$6:$Q$1005,Cad_cl!CF$5))</f>
        <v/>
      </c>
      <c r="CG840" s="125" t="str">
        <f>IF($C840="","",COUNTIFS(Con_ve!$C$6:$C$1005,$C840,Con_ve!$Q$6:$Q$1005,Cad_cl!CG$5))</f>
        <v/>
      </c>
      <c r="CH840" s="125" t="str">
        <f>IF($C840="","",COUNTIFS(Con_ve!$C$6:$C$1005,$C840,Con_ve!$Q$6:$Q$1005,Cad_cl!CH$5))</f>
        <v/>
      </c>
      <c r="CI840" s="125" t="str">
        <f>IF($C840="","",COUNTIFS(Con_ve!$C$6:$C$1005,$C840,Con_ve!$Q$6:$Q$1005,Cad_cl!CI$5))</f>
        <v/>
      </c>
      <c r="CJ840" s="125" t="str">
        <f>IF($C840="","",COUNTIFS(Con_ve!$C$6:$C$1005,$C840,Con_ve!$Q$6:$Q$1005,Cad_cl!CJ$5))</f>
        <v/>
      </c>
      <c r="CK840" s="125" t="str">
        <f>IF($C840="","",COUNTIFS(Con_ve!$C$6:$C$1005,$C840,Con_ve!$Q$6:$Q$1005,Cad_cl!CK$5))</f>
        <v/>
      </c>
      <c r="CL840" s="125" t="str">
        <f>IF($C840="","",COUNTIFS(Con_ve!$C$6:$C$1005,$C840,Con_ve!$Q$6:$Q$1005,Cad_cl!CL$5))</f>
        <v/>
      </c>
      <c r="CM840" s="125" t="str">
        <f>IF($C840="","",COUNTIFS(Con_ve!$C$6:$C$1005,$C840,Con_ve!$Q$6:$Q$1005,Cad_cl!CM$5))</f>
        <v/>
      </c>
      <c r="CN840" s="125" t="str">
        <f>IF($C840="","",COUNTIFS(Con_ve!$C$6:$C$1005,$C840,Con_ve!$Q$6:$Q$1005,Cad_cl!CN$5))</f>
        <v/>
      </c>
      <c r="CO840" s="125" t="str">
        <f>IF($C840="","",COUNTIFS(Con_ve!$C$6:$C$1005,$C840,Con_ve!$Q$6:$Q$1005,Cad_cl!CO$5))</f>
        <v/>
      </c>
      <c r="CP840" s="125" t="str">
        <f>IF($C840="","",COUNTIFS(Con_ve!$C$6:$C$1005,$C840,Con_ve!$Q$6:$Q$1005,Cad_cl!CP$5))</f>
        <v/>
      </c>
      <c r="CQ840" s="125" t="str">
        <f>IF($C840="","",COUNTIFS(Con_ve!$C$6:$C$1005,$C840,Con_ve!$Q$6:$Q$1005,Cad_cl!CQ$5))</f>
        <v/>
      </c>
      <c r="CR840" s="125">
        <f t="shared" si="41"/>
        <v>0</v>
      </c>
    </row>
    <row r="841" spans="3:96" ht="30" customHeight="1">
      <c r="C841" s="153"/>
      <c r="D841" s="153"/>
      <c r="E841" s="154"/>
      <c r="F841" s="153"/>
      <c r="G841" s="155"/>
      <c r="H841" s="153"/>
      <c r="I841" s="153"/>
      <c r="J841" s="132" t="s">
        <v>309</v>
      </c>
      <c r="K841" s="133" t="s">
        <v>309</v>
      </c>
      <c r="L841" s="153"/>
      <c r="M841" s="153"/>
      <c r="N841" s="153"/>
      <c r="O841" s="153"/>
      <c r="P841" s="153"/>
      <c r="Q841" s="153"/>
      <c r="AP841" s="134" t="str">
        <f>IF(ISERR(IF($C841="","",SUMIFS(Con_ve!$F$6:$F$1005,Con_ve!$C$6:$C$1005,$C841,Con_ve!$I$6:$I$1005,"Fechada",Con_ve!$Q$6:$Q$1005,Cad_cl!AP$5))),"",IF($C841="","",SUMIFS(Con_ve!$F$6:$F$1005,Con_ve!$C$6:$C$1005,$C841,Con_ve!$I$6:$I$1005,"Fechada",Con_ve!$Q$6:$Q$1005,Cad_cl!AP$5)))</f>
        <v/>
      </c>
      <c r="AQ841" s="134" t="str">
        <f>IF(ISERR(IF($C841="","",SUMIFS(Con_ve!$F$6:$F$1005,Con_ve!$C$6:$C$1005,$C841,Con_ve!$I$6:$I$1005,"Fechada",Con_ve!$Q$6:$Q$1005,Cad_cl!AQ$5))),"",IF($C841="","",SUMIFS(Con_ve!$F$6:$F$1005,Con_ve!$C$6:$C$1005,$C841,Con_ve!$I$6:$I$1005,"Fechada",Con_ve!$Q$6:$Q$1005,Cad_cl!AQ$5)))</f>
        <v/>
      </c>
      <c r="AR841" s="134" t="str">
        <f>IF(ISERR(IF($C841="","",SUMIFS(Con_ve!$F$6:$F$1005,Con_ve!$C$6:$C$1005,$C841,Con_ve!$I$6:$I$1005,"Fechada",Con_ve!$Q$6:$Q$1005,Cad_cl!AR$5))),"",IF($C841="","",SUMIFS(Con_ve!$F$6:$F$1005,Con_ve!$C$6:$C$1005,$C841,Con_ve!$I$6:$I$1005,"Fechada",Con_ve!$Q$6:$Q$1005,Cad_cl!AR$5)))</f>
        <v/>
      </c>
      <c r="AS841" s="134" t="str">
        <f>IF(ISERR(IF($C841="","",SUMIFS(Con_ve!$F$6:$F$1005,Con_ve!$C$6:$C$1005,$C841,Con_ve!$I$6:$I$1005,"Fechada",Con_ve!$Q$6:$Q$1005,Cad_cl!AS$5))),"",IF($C841="","",SUMIFS(Con_ve!$F$6:$F$1005,Con_ve!$C$6:$C$1005,$C841,Con_ve!$I$6:$I$1005,"Fechada",Con_ve!$Q$6:$Q$1005,Cad_cl!AS$5)))</f>
        <v/>
      </c>
      <c r="AT841" s="134" t="str">
        <f>IF(ISERR(IF($C841="","",SUMIFS(Con_ve!$F$6:$F$1005,Con_ve!$C$6:$C$1005,$C841,Con_ve!$I$6:$I$1005,"Fechada",Con_ve!$Q$6:$Q$1005,Cad_cl!AT$5))),"",IF($C841="","",SUMIFS(Con_ve!$F$6:$F$1005,Con_ve!$C$6:$C$1005,$C841,Con_ve!$I$6:$I$1005,"Fechada",Con_ve!$Q$6:$Q$1005,Cad_cl!AT$5)))</f>
        <v/>
      </c>
      <c r="AU841" s="134" t="str">
        <f>IF(ISERR(IF($C841="","",SUMIFS(Con_ve!$F$6:$F$1005,Con_ve!$C$6:$C$1005,$C841,Con_ve!$I$6:$I$1005,"Fechada",Con_ve!$Q$6:$Q$1005,Cad_cl!AU$5))),"",IF($C841="","",SUMIFS(Con_ve!$F$6:$F$1005,Con_ve!$C$6:$C$1005,$C841,Con_ve!$I$6:$I$1005,"Fechada",Con_ve!$Q$6:$Q$1005,Cad_cl!AU$5)))</f>
        <v/>
      </c>
      <c r="AV841" s="134" t="str">
        <f>IF(ISERR(IF($C841="","",SUMIFS(Con_ve!$F$6:$F$1005,Con_ve!$C$6:$C$1005,$C841,Con_ve!$I$6:$I$1005,"Fechada",Con_ve!$Q$6:$Q$1005,Cad_cl!AV$5))),"",IF($C841="","",SUMIFS(Con_ve!$F$6:$F$1005,Con_ve!$C$6:$C$1005,$C841,Con_ve!$I$6:$I$1005,"Fechada",Con_ve!$Q$6:$Q$1005,Cad_cl!AV$5)))</f>
        <v/>
      </c>
      <c r="AW841" s="134" t="str">
        <f>IF(ISERR(IF($C841="","",SUMIFS(Con_ve!$F$6:$F$1005,Con_ve!$C$6:$C$1005,$C841,Con_ve!$I$6:$I$1005,"Fechada",Con_ve!$Q$6:$Q$1005,Cad_cl!AW$5))),"",IF($C841="","",SUMIFS(Con_ve!$F$6:$F$1005,Con_ve!$C$6:$C$1005,$C841,Con_ve!$I$6:$I$1005,"Fechada",Con_ve!$Q$6:$Q$1005,Cad_cl!AW$5)))</f>
        <v/>
      </c>
      <c r="AX841" s="134" t="str">
        <f>IF(ISERR(IF($C841="","",SUMIFS(Con_ve!$F$6:$F$1005,Con_ve!$C$6:$C$1005,$C841,Con_ve!$I$6:$I$1005,"Fechada",Con_ve!$Q$6:$Q$1005,Cad_cl!AX$5))),"",IF($C841="","",SUMIFS(Con_ve!$F$6:$F$1005,Con_ve!$C$6:$C$1005,$C841,Con_ve!$I$6:$I$1005,"Fechada",Con_ve!$Q$6:$Q$1005,Cad_cl!AX$5)))</f>
        <v/>
      </c>
      <c r="AY841" s="134" t="str">
        <f>IF(ISERR(IF($C841="","",SUMIFS(Con_ve!$F$6:$F$1005,Con_ve!$C$6:$C$1005,$C841,Con_ve!$I$6:$I$1005,"Fechada",Con_ve!$Q$6:$Q$1005,Cad_cl!AY$5))),"",IF($C841="","",SUMIFS(Con_ve!$F$6:$F$1005,Con_ve!$C$6:$C$1005,$C841,Con_ve!$I$6:$I$1005,"Fechada",Con_ve!$Q$6:$Q$1005,Cad_cl!AY$5)))</f>
        <v/>
      </c>
      <c r="AZ841" s="134" t="str">
        <f>IF(ISERR(IF($C841="","",SUMIFS(Con_ve!$F$6:$F$1005,Con_ve!$C$6:$C$1005,$C841,Con_ve!$I$6:$I$1005,"Fechada",Con_ve!$Q$6:$Q$1005,Cad_cl!AZ$5))),"",IF($C841="","",SUMIFS(Con_ve!$F$6:$F$1005,Con_ve!$C$6:$C$1005,$C841,Con_ve!$I$6:$I$1005,"Fechada",Con_ve!$Q$6:$Q$1005,Cad_cl!AZ$5)))</f>
        <v/>
      </c>
      <c r="BA841" s="134" t="str">
        <f>IF(ISERR(IF($C841="","",SUMIFS(Con_ve!$F$6:$F$1005,Con_ve!$C$6:$C$1005,$C841,Con_ve!$I$6:$I$1005,"Fechada",Con_ve!$Q$6:$Q$1005,Cad_cl!BA$5))),"",IF($C841="","",SUMIFS(Con_ve!$F$6:$F$1005,Con_ve!$C$6:$C$1005,$C841,Con_ve!$I$6:$I$1005,"Fechada",Con_ve!$Q$6:$Q$1005,Cad_cl!BA$5)))</f>
        <v/>
      </c>
      <c r="BB841" s="134">
        <f t="shared" si="39"/>
        <v>0</v>
      </c>
      <c r="BD841" s="134" t="str">
        <f>IF(ISERR(IF($C841="","",SUMIFS(Con_ve!$F$6:$F$1005,Con_ve!$C$6:$C$1005,$C841,Con_ve!$I$6:$I$1005,"Em negociação",Con_ve!$Q$6:$Q$1005,Cad_cl!BD$5))),"",IF($C841="","",SUMIFS(Con_ve!$F$6:$F$1005,Con_ve!$C$6:$C$1005,$C841,Con_ve!$I$6:$I$1005,"Em negociação",Con_ve!$Q$6:$Q$1005,Cad_cl!BD$5)))</f>
        <v/>
      </c>
      <c r="BE841" s="134" t="str">
        <f>IF(ISERR(IF($C841="","",SUMIFS(Con_ve!$F$6:$F$1005,Con_ve!$C$6:$C$1005,$C841,Con_ve!$I$6:$I$1005,"Em negociação",Con_ve!$Q$6:$Q$1005,Cad_cl!BE$5))),"",IF($C841="","",SUMIFS(Con_ve!$F$6:$F$1005,Con_ve!$C$6:$C$1005,$C841,Con_ve!$I$6:$I$1005,"Em negociação",Con_ve!$Q$6:$Q$1005,Cad_cl!BE$5)))</f>
        <v/>
      </c>
      <c r="BF841" s="134" t="str">
        <f>IF(ISERR(IF($C841="","",SUMIFS(Con_ve!$F$6:$F$1005,Con_ve!$C$6:$C$1005,$C841,Con_ve!$I$6:$I$1005,"Em negociação",Con_ve!$Q$6:$Q$1005,Cad_cl!BF$5))),"",IF($C841="","",SUMIFS(Con_ve!$F$6:$F$1005,Con_ve!$C$6:$C$1005,$C841,Con_ve!$I$6:$I$1005,"Em negociação",Con_ve!$Q$6:$Q$1005,Cad_cl!BF$5)))</f>
        <v/>
      </c>
      <c r="BG841" s="134" t="str">
        <f>IF(ISERR(IF($C841="","",SUMIFS(Con_ve!$F$6:$F$1005,Con_ve!$C$6:$C$1005,$C841,Con_ve!$I$6:$I$1005,"Em negociação",Con_ve!$Q$6:$Q$1005,Cad_cl!BG$5))),"",IF($C841="","",SUMIFS(Con_ve!$F$6:$F$1005,Con_ve!$C$6:$C$1005,$C841,Con_ve!$I$6:$I$1005,"Em negociação",Con_ve!$Q$6:$Q$1005,Cad_cl!BG$5)))</f>
        <v/>
      </c>
      <c r="BH841" s="134" t="str">
        <f>IF(ISERR(IF($C841="","",SUMIFS(Con_ve!$F$6:$F$1005,Con_ve!$C$6:$C$1005,$C841,Con_ve!$I$6:$I$1005,"Em negociação",Con_ve!$Q$6:$Q$1005,Cad_cl!BH$5))),"",IF($C841="","",SUMIFS(Con_ve!$F$6:$F$1005,Con_ve!$C$6:$C$1005,$C841,Con_ve!$I$6:$I$1005,"Em negociação",Con_ve!$Q$6:$Q$1005,Cad_cl!BH$5)))</f>
        <v/>
      </c>
      <c r="BI841" s="134" t="str">
        <f>IF(ISERR(IF($C841="","",SUMIFS(Con_ve!$F$6:$F$1005,Con_ve!$C$6:$C$1005,$C841,Con_ve!$I$6:$I$1005,"Em negociação",Con_ve!$Q$6:$Q$1005,Cad_cl!BI$5))),"",IF($C841="","",SUMIFS(Con_ve!$F$6:$F$1005,Con_ve!$C$6:$C$1005,$C841,Con_ve!$I$6:$I$1005,"Em negociação",Con_ve!$Q$6:$Q$1005,Cad_cl!BI$5)))</f>
        <v/>
      </c>
      <c r="BJ841" s="134" t="str">
        <f>IF(ISERR(IF($C841="","",SUMIFS(Con_ve!$F$6:$F$1005,Con_ve!$C$6:$C$1005,$C841,Con_ve!$I$6:$I$1005,"Em negociação",Con_ve!$Q$6:$Q$1005,Cad_cl!BJ$5))),"",IF($C841="","",SUMIFS(Con_ve!$F$6:$F$1005,Con_ve!$C$6:$C$1005,$C841,Con_ve!$I$6:$I$1005,"Em negociação",Con_ve!$Q$6:$Q$1005,Cad_cl!BJ$5)))</f>
        <v/>
      </c>
      <c r="BK841" s="134" t="str">
        <f>IF(ISERR(IF($C841="","",SUMIFS(Con_ve!$F$6:$F$1005,Con_ve!$C$6:$C$1005,$C841,Con_ve!$I$6:$I$1005,"Em negociação",Con_ve!$Q$6:$Q$1005,Cad_cl!BK$5))),"",IF($C841="","",SUMIFS(Con_ve!$F$6:$F$1005,Con_ve!$C$6:$C$1005,$C841,Con_ve!$I$6:$I$1005,"Em negociação",Con_ve!$Q$6:$Q$1005,Cad_cl!BK$5)))</f>
        <v/>
      </c>
      <c r="BL841" s="134" t="str">
        <f>IF(ISERR(IF($C841="","",SUMIFS(Con_ve!$F$6:$F$1005,Con_ve!$C$6:$C$1005,$C841,Con_ve!$I$6:$I$1005,"Em negociação",Con_ve!$Q$6:$Q$1005,Cad_cl!BL$5))),"",IF($C841="","",SUMIFS(Con_ve!$F$6:$F$1005,Con_ve!$C$6:$C$1005,$C841,Con_ve!$I$6:$I$1005,"Em negociação",Con_ve!$Q$6:$Q$1005,Cad_cl!BL$5)))</f>
        <v/>
      </c>
      <c r="BM841" s="134" t="str">
        <f>IF(ISERR(IF($C841="","",SUMIFS(Con_ve!$F$6:$F$1005,Con_ve!$C$6:$C$1005,$C841,Con_ve!$I$6:$I$1005,"Em negociação",Con_ve!$Q$6:$Q$1005,Cad_cl!BM$5))),"",IF($C841="","",SUMIFS(Con_ve!$F$6:$F$1005,Con_ve!$C$6:$C$1005,$C841,Con_ve!$I$6:$I$1005,"Em negociação",Con_ve!$Q$6:$Q$1005,Cad_cl!BM$5)))</f>
        <v/>
      </c>
      <c r="BN841" s="134" t="str">
        <f>IF(ISERR(IF($C841="","",SUMIFS(Con_ve!$F$6:$F$1005,Con_ve!$C$6:$C$1005,$C841,Con_ve!$I$6:$I$1005,"Em negociação",Con_ve!$Q$6:$Q$1005,Cad_cl!BN$5))),"",IF($C841="","",SUMIFS(Con_ve!$F$6:$F$1005,Con_ve!$C$6:$C$1005,$C841,Con_ve!$I$6:$I$1005,"Em negociação",Con_ve!$Q$6:$Q$1005,Cad_cl!BN$5)))</f>
        <v/>
      </c>
      <c r="BO841" s="134" t="str">
        <f>IF(ISERR(IF($C841="","",SUMIFS(Con_ve!$F$6:$F$1005,Con_ve!$C$6:$C$1005,$C841,Con_ve!$I$6:$I$1005,"Em negociação",Con_ve!$Q$6:$Q$1005,Cad_cl!BO$5))),"",IF($C841="","",SUMIFS(Con_ve!$F$6:$F$1005,Con_ve!$C$6:$C$1005,$C841,Con_ve!$I$6:$I$1005,"Em negociação",Con_ve!$Q$6:$Q$1005,Cad_cl!BO$5)))</f>
        <v/>
      </c>
      <c r="BP841" s="134">
        <f t="shared" si="40"/>
        <v>0</v>
      </c>
      <c r="BR841" s="125" t="str">
        <f>IF(ISERR(IF(AND($I841=Re_lo!$E$5,BR$5=VLOOKUP(Re_lo!$H$5,Re_lo!$N$5:$O$16,2,0)),AP841,"")),"",IF(AND($I841=Re_lo!$E$5,BR$5=VLOOKUP(Re_lo!$H$5,Re_lo!$N$5:$O$16,2,0)),AP841,""))</f>
        <v/>
      </c>
      <c r="BS841" s="125" t="str">
        <f>IF(ISERR(IF(AND($I841=Re_lo!$E$5,BS$5=VLOOKUP(Re_lo!$H$5,Re_lo!$N$5:$O$16,2,0)),AQ841,"")),"",IF(AND($I841=Re_lo!$E$5,BS$5=VLOOKUP(Re_lo!$H$5,Re_lo!$N$5:$O$16,2,0)),AQ841,""))</f>
        <v/>
      </c>
      <c r="BT841" s="125" t="str">
        <f>IF(ISERR(IF(AND($I841=Re_lo!$E$5,BT$5=VLOOKUP(Re_lo!$H$5,Re_lo!$N$5:$O$16,2,0)),AR841,"")),"",IF(AND($I841=Re_lo!$E$5,BT$5=VLOOKUP(Re_lo!$H$5,Re_lo!$N$5:$O$16,2,0)),AR841,""))</f>
        <v/>
      </c>
      <c r="BU841" s="125" t="str">
        <f>IF(ISERR(IF(AND($I841=Re_lo!$E$5,BU$5=VLOOKUP(Re_lo!$H$5,Re_lo!$N$5:$O$16,2,0)),AS841,"")),"",IF(AND($I841=Re_lo!$E$5,BU$5=VLOOKUP(Re_lo!$H$5,Re_lo!$N$5:$O$16,2,0)),AS841,""))</f>
        <v/>
      </c>
      <c r="BV841" s="125" t="str">
        <f>IF(ISERR(IF(AND($I841=Re_lo!$E$5,BV$5=VLOOKUP(Re_lo!$H$5,Re_lo!$N$5:$O$16,2,0)),AT841,"")),"",IF(AND($I841=Re_lo!$E$5,BV$5=VLOOKUP(Re_lo!$H$5,Re_lo!$N$5:$O$16,2,0)),AT841,""))</f>
        <v/>
      </c>
      <c r="BW841" s="125" t="str">
        <f>IF(ISERR(IF(AND($I841=Re_lo!$E$5,BW$5=VLOOKUP(Re_lo!$H$5,Re_lo!$N$5:$O$16,2,0)),AU841,"")),"",IF(AND($I841=Re_lo!$E$5,BW$5=VLOOKUP(Re_lo!$H$5,Re_lo!$N$5:$O$16,2,0)),AU841,""))</f>
        <v/>
      </c>
      <c r="BX841" s="125" t="str">
        <f>IF(ISERR(IF(AND($I841=Re_lo!$E$5,BX$5=VLOOKUP(Re_lo!$H$5,Re_lo!$N$5:$O$16,2,0)),AV841,"")),"",IF(AND($I841=Re_lo!$E$5,BX$5=VLOOKUP(Re_lo!$H$5,Re_lo!$N$5:$O$16,2,0)),AV841,""))</f>
        <v/>
      </c>
      <c r="BY841" s="125" t="str">
        <f>IF(ISERR(IF(AND($I841=Re_lo!$E$5,BY$5=VLOOKUP(Re_lo!$H$5,Re_lo!$N$5:$O$16,2,0)),AW841,"")),"",IF(AND($I841=Re_lo!$E$5,BY$5=VLOOKUP(Re_lo!$H$5,Re_lo!$N$5:$O$16,2,0)),AW841,""))</f>
        <v/>
      </c>
      <c r="BZ841" s="125" t="str">
        <f>IF(ISERR(IF(AND($I841=Re_lo!$E$5,BZ$5=VLOOKUP(Re_lo!$H$5,Re_lo!$N$5:$O$16,2,0)),AX841,"")),"",IF(AND($I841=Re_lo!$E$5,BZ$5=VLOOKUP(Re_lo!$H$5,Re_lo!$N$5:$O$16,2,0)),AX841,""))</f>
        <v/>
      </c>
      <c r="CA841" s="125" t="str">
        <f>IF(ISERR(IF(AND($I841=Re_lo!$E$5,CA$5=VLOOKUP(Re_lo!$H$5,Re_lo!$N$5:$O$16,2,0)),AY841,"")),"",IF(AND($I841=Re_lo!$E$5,CA$5=VLOOKUP(Re_lo!$H$5,Re_lo!$N$5:$O$16,2,0)),AY841,""))</f>
        <v/>
      </c>
      <c r="CB841" s="125" t="str">
        <f>IF(ISERR(IF(AND($I841=Re_lo!$E$5,CB$5=VLOOKUP(Re_lo!$H$5,Re_lo!$N$5:$O$16,2,0)),AZ841,"")),"",IF(AND($I841=Re_lo!$E$5,CB$5=VLOOKUP(Re_lo!$H$5,Re_lo!$N$5:$O$16,2,0)),AZ841,""))</f>
        <v/>
      </c>
      <c r="CC841" s="125" t="str">
        <f>IF(ISERR(IF(AND($I841=Re_lo!$E$5,CC$5=VLOOKUP(Re_lo!$H$5,Re_lo!$N$5:$O$16,2,0)),BA841,"")),"",IF(AND($I841=Re_lo!$E$5,CC$5=VLOOKUP(Re_lo!$H$5,Re_lo!$N$5:$O$16,2,0)),BA841,""))</f>
        <v/>
      </c>
      <c r="CD841" s="125" t="str">
        <f>IF(ISERR(IF(AND($I841=Re_lo!$E$5,CD$5=VLOOKUP(Re_lo!$H$5,Re_lo!$N$5:$O$16,2,0)),BB841,"")),"",IF(AND($I841=Re_lo!$E$5,CD$5=VLOOKUP(Re_lo!$H$5,Re_lo!$N$5:$O$16,2,0)),BB841,""))</f>
        <v/>
      </c>
      <c r="CF841" s="125" t="str">
        <f>IF($C841="","",COUNTIFS(Con_ve!$C$6:$C$1005,$C841,Con_ve!$Q$6:$Q$1005,Cad_cl!CF$5))</f>
        <v/>
      </c>
      <c r="CG841" s="125" t="str">
        <f>IF($C841="","",COUNTIFS(Con_ve!$C$6:$C$1005,$C841,Con_ve!$Q$6:$Q$1005,Cad_cl!CG$5))</f>
        <v/>
      </c>
      <c r="CH841" s="125" t="str">
        <f>IF($C841="","",COUNTIFS(Con_ve!$C$6:$C$1005,$C841,Con_ve!$Q$6:$Q$1005,Cad_cl!CH$5))</f>
        <v/>
      </c>
      <c r="CI841" s="125" t="str">
        <f>IF($C841="","",COUNTIFS(Con_ve!$C$6:$C$1005,$C841,Con_ve!$Q$6:$Q$1005,Cad_cl!CI$5))</f>
        <v/>
      </c>
      <c r="CJ841" s="125" t="str">
        <f>IF($C841="","",COUNTIFS(Con_ve!$C$6:$C$1005,$C841,Con_ve!$Q$6:$Q$1005,Cad_cl!CJ$5))</f>
        <v/>
      </c>
      <c r="CK841" s="125" t="str">
        <f>IF($C841="","",COUNTIFS(Con_ve!$C$6:$C$1005,$C841,Con_ve!$Q$6:$Q$1005,Cad_cl!CK$5))</f>
        <v/>
      </c>
      <c r="CL841" s="125" t="str">
        <f>IF($C841="","",COUNTIFS(Con_ve!$C$6:$C$1005,$C841,Con_ve!$Q$6:$Q$1005,Cad_cl!CL$5))</f>
        <v/>
      </c>
      <c r="CM841" s="125" t="str">
        <f>IF($C841="","",COUNTIFS(Con_ve!$C$6:$C$1005,$C841,Con_ve!$Q$6:$Q$1005,Cad_cl!CM$5))</f>
        <v/>
      </c>
      <c r="CN841" s="125" t="str">
        <f>IF($C841="","",COUNTIFS(Con_ve!$C$6:$C$1005,$C841,Con_ve!$Q$6:$Q$1005,Cad_cl!CN$5))</f>
        <v/>
      </c>
      <c r="CO841" s="125" t="str">
        <f>IF($C841="","",COUNTIFS(Con_ve!$C$6:$C$1005,$C841,Con_ve!$Q$6:$Q$1005,Cad_cl!CO$5))</f>
        <v/>
      </c>
      <c r="CP841" s="125" t="str">
        <f>IF($C841="","",COUNTIFS(Con_ve!$C$6:$C$1005,$C841,Con_ve!$Q$6:$Q$1005,Cad_cl!CP$5))</f>
        <v/>
      </c>
      <c r="CQ841" s="125" t="str">
        <f>IF($C841="","",COUNTIFS(Con_ve!$C$6:$C$1005,$C841,Con_ve!$Q$6:$Q$1005,Cad_cl!CQ$5))</f>
        <v/>
      </c>
      <c r="CR841" s="125">
        <f t="shared" si="41"/>
        <v>0</v>
      </c>
    </row>
    <row r="842" spans="3:96" ht="30" customHeight="1">
      <c r="C842" s="153"/>
      <c r="D842" s="153"/>
      <c r="E842" s="154"/>
      <c r="F842" s="153"/>
      <c r="G842" s="155"/>
      <c r="H842" s="153"/>
      <c r="I842" s="153"/>
      <c r="J842" s="132" t="s">
        <v>309</v>
      </c>
      <c r="K842" s="133" t="s">
        <v>309</v>
      </c>
      <c r="L842" s="153"/>
      <c r="M842" s="153"/>
      <c r="N842" s="153"/>
      <c r="O842" s="153"/>
      <c r="P842" s="153"/>
      <c r="Q842" s="153"/>
      <c r="AP842" s="134" t="str">
        <f>IF(ISERR(IF($C842="","",SUMIFS(Con_ve!$F$6:$F$1005,Con_ve!$C$6:$C$1005,$C842,Con_ve!$I$6:$I$1005,"Fechada",Con_ve!$Q$6:$Q$1005,Cad_cl!AP$5))),"",IF($C842="","",SUMIFS(Con_ve!$F$6:$F$1005,Con_ve!$C$6:$C$1005,$C842,Con_ve!$I$6:$I$1005,"Fechada",Con_ve!$Q$6:$Q$1005,Cad_cl!AP$5)))</f>
        <v/>
      </c>
      <c r="AQ842" s="134" t="str">
        <f>IF(ISERR(IF($C842="","",SUMIFS(Con_ve!$F$6:$F$1005,Con_ve!$C$6:$C$1005,$C842,Con_ve!$I$6:$I$1005,"Fechada",Con_ve!$Q$6:$Q$1005,Cad_cl!AQ$5))),"",IF($C842="","",SUMIFS(Con_ve!$F$6:$F$1005,Con_ve!$C$6:$C$1005,$C842,Con_ve!$I$6:$I$1005,"Fechada",Con_ve!$Q$6:$Q$1005,Cad_cl!AQ$5)))</f>
        <v/>
      </c>
      <c r="AR842" s="134" t="str">
        <f>IF(ISERR(IF($C842="","",SUMIFS(Con_ve!$F$6:$F$1005,Con_ve!$C$6:$C$1005,$C842,Con_ve!$I$6:$I$1005,"Fechada",Con_ve!$Q$6:$Q$1005,Cad_cl!AR$5))),"",IF($C842="","",SUMIFS(Con_ve!$F$6:$F$1005,Con_ve!$C$6:$C$1005,$C842,Con_ve!$I$6:$I$1005,"Fechada",Con_ve!$Q$6:$Q$1005,Cad_cl!AR$5)))</f>
        <v/>
      </c>
      <c r="AS842" s="134" t="str">
        <f>IF(ISERR(IF($C842="","",SUMIFS(Con_ve!$F$6:$F$1005,Con_ve!$C$6:$C$1005,$C842,Con_ve!$I$6:$I$1005,"Fechada",Con_ve!$Q$6:$Q$1005,Cad_cl!AS$5))),"",IF($C842="","",SUMIFS(Con_ve!$F$6:$F$1005,Con_ve!$C$6:$C$1005,$C842,Con_ve!$I$6:$I$1005,"Fechada",Con_ve!$Q$6:$Q$1005,Cad_cl!AS$5)))</f>
        <v/>
      </c>
      <c r="AT842" s="134" t="str">
        <f>IF(ISERR(IF($C842="","",SUMIFS(Con_ve!$F$6:$F$1005,Con_ve!$C$6:$C$1005,$C842,Con_ve!$I$6:$I$1005,"Fechada",Con_ve!$Q$6:$Q$1005,Cad_cl!AT$5))),"",IF($C842="","",SUMIFS(Con_ve!$F$6:$F$1005,Con_ve!$C$6:$C$1005,$C842,Con_ve!$I$6:$I$1005,"Fechada",Con_ve!$Q$6:$Q$1005,Cad_cl!AT$5)))</f>
        <v/>
      </c>
      <c r="AU842" s="134" t="str">
        <f>IF(ISERR(IF($C842="","",SUMIFS(Con_ve!$F$6:$F$1005,Con_ve!$C$6:$C$1005,$C842,Con_ve!$I$6:$I$1005,"Fechada",Con_ve!$Q$6:$Q$1005,Cad_cl!AU$5))),"",IF($C842="","",SUMIFS(Con_ve!$F$6:$F$1005,Con_ve!$C$6:$C$1005,$C842,Con_ve!$I$6:$I$1005,"Fechada",Con_ve!$Q$6:$Q$1005,Cad_cl!AU$5)))</f>
        <v/>
      </c>
      <c r="AV842" s="134" t="str">
        <f>IF(ISERR(IF($C842="","",SUMIFS(Con_ve!$F$6:$F$1005,Con_ve!$C$6:$C$1005,$C842,Con_ve!$I$6:$I$1005,"Fechada",Con_ve!$Q$6:$Q$1005,Cad_cl!AV$5))),"",IF($C842="","",SUMIFS(Con_ve!$F$6:$F$1005,Con_ve!$C$6:$C$1005,$C842,Con_ve!$I$6:$I$1005,"Fechada",Con_ve!$Q$6:$Q$1005,Cad_cl!AV$5)))</f>
        <v/>
      </c>
      <c r="AW842" s="134" t="str">
        <f>IF(ISERR(IF($C842="","",SUMIFS(Con_ve!$F$6:$F$1005,Con_ve!$C$6:$C$1005,$C842,Con_ve!$I$6:$I$1005,"Fechada",Con_ve!$Q$6:$Q$1005,Cad_cl!AW$5))),"",IF($C842="","",SUMIFS(Con_ve!$F$6:$F$1005,Con_ve!$C$6:$C$1005,$C842,Con_ve!$I$6:$I$1005,"Fechada",Con_ve!$Q$6:$Q$1005,Cad_cl!AW$5)))</f>
        <v/>
      </c>
      <c r="AX842" s="134" t="str">
        <f>IF(ISERR(IF($C842="","",SUMIFS(Con_ve!$F$6:$F$1005,Con_ve!$C$6:$C$1005,$C842,Con_ve!$I$6:$I$1005,"Fechada",Con_ve!$Q$6:$Q$1005,Cad_cl!AX$5))),"",IF($C842="","",SUMIFS(Con_ve!$F$6:$F$1005,Con_ve!$C$6:$C$1005,$C842,Con_ve!$I$6:$I$1005,"Fechada",Con_ve!$Q$6:$Q$1005,Cad_cl!AX$5)))</f>
        <v/>
      </c>
      <c r="AY842" s="134" t="str">
        <f>IF(ISERR(IF($C842="","",SUMIFS(Con_ve!$F$6:$F$1005,Con_ve!$C$6:$C$1005,$C842,Con_ve!$I$6:$I$1005,"Fechada",Con_ve!$Q$6:$Q$1005,Cad_cl!AY$5))),"",IF($C842="","",SUMIFS(Con_ve!$F$6:$F$1005,Con_ve!$C$6:$C$1005,$C842,Con_ve!$I$6:$I$1005,"Fechada",Con_ve!$Q$6:$Q$1005,Cad_cl!AY$5)))</f>
        <v/>
      </c>
      <c r="AZ842" s="134" t="str">
        <f>IF(ISERR(IF($C842="","",SUMIFS(Con_ve!$F$6:$F$1005,Con_ve!$C$6:$C$1005,$C842,Con_ve!$I$6:$I$1005,"Fechada",Con_ve!$Q$6:$Q$1005,Cad_cl!AZ$5))),"",IF($C842="","",SUMIFS(Con_ve!$F$6:$F$1005,Con_ve!$C$6:$C$1005,$C842,Con_ve!$I$6:$I$1005,"Fechada",Con_ve!$Q$6:$Q$1005,Cad_cl!AZ$5)))</f>
        <v/>
      </c>
      <c r="BA842" s="134" t="str">
        <f>IF(ISERR(IF($C842="","",SUMIFS(Con_ve!$F$6:$F$1005,Con_ve!$C$6:$C$1005,$C842,Con_ve!$I$6:$I$1005,"Fechada",Con_ve!$Q$6:$Q$1005,Cad_cl!BA$5))),"",IF($C842="","",SUMIFS(Con_ve!$F$6:$F$1005,Con_ve!$C$6:$C$1005,$C842,Con_ve!$I$6:$I$1005,"Fechada",Con_ve!$Q$6:$Q$1005,Cad_cl!BA$5)))</f>
        <v/>
      </c>
      <c r="BB842" s="134">
        <f t="shared" si="39"/>
        <v>0</v>
      </c>
      <c r="BD842" s="134" t="str">
        <f>IF(ISERR(IF($C842="","",SUMIFS(Con_ve!$F$6:$F$1005,Con_ve!$C$6:$C$1005,$C842,Con_ve!$I$6:$I$1005,"Em negociação",Con_ve!$Q$6:$Q$1005,Cad_cl!BD$5))),"",IF($C842="","",SUMIFS(Con_ve!$F$6:$F$1005,Con_ve!$C$6:$C$1005,$C842,Con_ve!$I$6:$I$1005,"Em negociação",Con_ve!$Q$6:$Q$1005,Cad_cl!BD$5)))</f>
        <v/>
      </c>
      <c r="BE842" s="134" t="str">
        <f>IF(ISERR(IF($C842="","",SUMIFS(Con_ve!$F$6:$F$1005,Con_ve!$C$6:$C$1005,$C842,Con_ve!$I$6:$I$1005,"Em negociação",Con_ve!$Q$6:$Q$1005,Cad_cl!BE$5))),"",IF($C842="","",SUMIFS(Con_ve!$F$6:$F$1005,Con_ve!$C$6:$C$1005,$C842,Con_ve!$I$6:$I$1005,"Em negociação",Con_ve!$Q$6:$Q$1005,Cad_cl!BE$5)))</f>
        <v/>
      </c>
      <c r="BF842" s="134" t="str">
        <f>IF(ISERR(IF($C842="","",SUMIFS(Con_ve!$F$6:$F$1005,Con_ve!$C$6:$C$1005,$C842,Con_ve!$I$6:$I$1005,"Em negociação",Con_ve!$Q$6:$Q$1005,Cad_cl!BF$5))),"",IF($C842="","",SUMIFS(Con_ve!$F$6:$F$1005,Con_ve!$C$6:$C$1005,$C842,Con_ve!$I$6:$I$1005,"Em negociação",Con_ve!$Q$6:$Q$1005,Cad_cl!BF$5)))</f>
        <v/>
      </c>
      <c r="BG842" s="134" t="str">
        <f>IF(ISERR(IF($C842="","",SUMIFS(Con_ve!$F$6:$F$1005,Con_ve!$C$6:$C$1005,$C842,Con_ve!$I$6:$I$1005,"Em negociação",Con_ve!$Q$6:$Q$1005,Cad_cl!BG$5))),"",IF($C842="","",SUMIFS(Con_ve!$F$6:$F$1005,Con_ve!$C$6:$C$1005,$C842,Con_ve!$I$6:$I$1005,"Em negociação",Con_ve!$Q$6:$Q$1005,Cad_cl!BG$5)))</f>
        <v/>
      </c>
      <c r="BH842" s="134" t="str">
        <f>IF(ISERR(IF($C842="","",SUMIFS(Con_ve!$F$6:$F$1005,Con_ve!$C$6:$C$1005,$C842,Con_ve!$I$6:$I$1005,"Em negociação",Con_ve!$Q$6:$Q$1005,Cad_cl!BH$5))),"",IF($C842="","",SUMIFS(Con_ve!$F$6:$F$1005,Con_ve!$C$6:$C$1005,$C842,Con_ve!$I$6:$I$1005,"Em negociação",Con_ve!$Q$6:$Q$1005,Cad_cl!BH$5)))</f>
        <v/>
      </c>
      <c r="BI842" s="134" t="str">
        <f>IF(ISERR(IF($C842="","",SUMIFS(Con_ve!$F$6:$F$1005,Con_ve!$C$6:$C$1005,$C842,Con_ve!$I$6:$I$1005,"Em negociação",Con_ve!$Q$6:$Q$1005,Cad_cl!BI$5))),"",IF($C842="","",SUMIFS(Con_ve!$F$6:$F$1005,Con_ve!$C$6:$C$1005,$C842,Con_ve!$I$6:$I$1005,"Em negociação",Con_ve!$Q$6:$Q$1005,Cad_cl!BI$5)))</f>
        <v/>
      </c>
      <c r="BJ842" s="134" t="str">
        <f>IF(ISERR(IF($C842="","",SUMIFS(Con_ve!$F$6:$F$1005,Con_ve!$C$6:$C$1005,$C842,Con_ve!$I$6:$I$1005,"Em negociação",Con_ve!$Q$6:$Q$1005,Cad_cl!BJ$5))),"",IF($C842="","",SUMIFS(Con_ve!$F$6:$F$1005,Con_ve!$C$6:$C$1005,$C842,Con_ve!$I$6:$I$1005,"Em negociação",Con_ve!$Q$6:$Q$1005,Cad_cl!BJ$5)))</f>
        <v/>
      </c>
      <c r="BK842" s="134" t="str">
        <f>IF(ISERR(IF($C842="","",SUMIFS(Con_ve!$F$6:$F$1005,Con_ve!$C$6:$C$1005,$C842,Con_ve!$I$6:$I$1005,"Em negociação",Con_ve!$Q$6:$Q$1005,Cad_cl!BK$5))),"",IF($C842="","",SUMIFS(Con_ve!$F$6:$F$1005,Con_ve!$C$6:$C$1005,$C842,Con_ve!$I$6:$I$1005,"Em negociação",Con_ve!$Q$6:$Q$1005,Cad_cl!BK$5)))</f>
        <v/>
      </c>
      <c r="BL842" s="134" t="str">
        <f>IF(ISERR(IF($C842="","",SUMIFS(Con_ve!$F$6:$F$1005,Con_ve!$C$6:$C$1005,$C842,Con_ve!$I$6:$I$1005,"Em negociação",Con_ve!$Q$6:$Q$1005,Cad_cl!BL$5))),"",IF($C842="","",SUMIFS(Con_ve!$F$6:$F$1005,Con_ve!$C$6:$C$1005,$C842,Con_ve!$I$6:$I$1005,"Em negociação",Con_ve!$Q$6:$Q$1005,Cad_cl!BL$5)))</f>
        <v/>
      </c>
      <c r="BM842" s="134" t="str">
        <f>IF(ISERR(IF($C842="","",SUMIFS(Con_ve!$F$6:$F$1005,Con_ve!$C$6:$C$1005,$C842,Con_ve!$I$6:$I$1005,"Em negociação",Con_ve!$Q$6:$Q$1005,Cad_cl!BM$5))),"",IF($C842="","",SUMIFS(Con_ve!$F$6:$F$1005,Con_ve!$C$6:$C$1005,$C842,Con_ve!$I$6:$I$1005,"Em negociação",Con_ve!$Q$6:$Q$1005,Cad_cl!BM$5)))</f>
        <v/>
      </c>
      <c r="BN842" s="134" t="str">
        <f>IF(ISERR(IF($C842="","",SUMIFS(Con_ve!$F$6:$F$1005,Con_ve!$C$6:$C$1005,$C842,Con_ve!$I$6:$I$1005,"Em negociação",Con_ve!$Q$6:$Q$1005,Cad_cl!BN$5))),"",IF($C842="","",SUMIFS(Con_ve!$F$6:$F$1005,Con_ve!$C$6:$C$1005,$C842,Con_ve!$I$6:$I$1005,"Em negociação",Con_ve!$Q$6:$Q$1005,Cad_cl!BN$5)))</f>
        <v/>
      </c>
      <c r="BO842" s="134" t="str">
        <f>IF(ISERR(IF($C842="","",SUMIFS(Con_ve!$F$6:$F$1005,Con_ve!$C$6:$C$1005,$C842,Con_ve!$I$6:$I$1005,"Em negociação",Con_ve!$Q$6:$Q$1005,Cad_cl!BO$5))),"",IF($C842="","",SUMIFS(Con_ve!$F$6:$F$1005,Con_ve!$C$6:$C$1005,$C842,Con_ve!$I$6:$I$1005,"Em negociação",Con_ve!$Q$6:$Q$1005,Cad_cl!BO$5)))</f>
        <v/>
      </c>
      <c r="BP842" s="134">
        <f t="shared" si="40"/>
        <v>0</v>
      </c>
      <c r="BR842" s="125" t="str">
        <f>IF(ISERR(IF(AND($I842=Re_lo!$E$5,BR$5=VLOOKUP(Re_lo!$H$5,Re_lo!$N$5:$O$16,2,0)),AP842,"")),"",IF(AND($I842=Re_lo!$E$5,BR$5=VLOOKUP(Re_lo!$H$5,Re_lo!$N$5:$O$16,2,0)),AP842,""))</f>
        <v/>
      </c>
      <c r="BS842" s="125" t="str">
        <f>IF(ISERR(IF(AND($I842=Re_lo!$E$5,BS$5=VLOOKUP(Re_lo!$H$5,Re_lo!$N$5:$O$16,2,0)),AQ842,"")),"",IF(AND($I842=Re_lo!$E$5,BS$5=VLOOKUP(Re_lo!$H$5,Re_lo!$N$5:$O$16,2,0)),AQ842,""))</f>
        <v/>
      </c>
      <c r="BT842" s="125" t="str">
        <f>IF(ISERR(IF(AND($I842=Re_lo!$E$5,BT$5=VLOOKUP(Re_lo!$H$5,Re_lo!$N$5:$O$16,2,0)),AR842,"")),"",IF(AND($I842=Re_lo!$E$5,BT$5=VLOOKUP(Re_lo!$H$5,Re_lo!$N$5:$O$16,2,0)),AR842,""))</f>
        <v/>
      </c>
      <c r="BU842" s="125" t="str">
        <f>IF(ISERR(IF(AND($I842=Re_lo!$E$5,BU$5=VLOOKUP(Re_lo!$H$5,Re_lo!$N$5:$O$16,2,0)),AS842,"")),"",IF(AND($I842=Re_lo!$E$5,BU$5=VLOOKUP(Re_lo!$H$5,Re_lo!$N$5:$O$16,2,0)),AS842,""))</f>
        <v/>
      </c>
      <c r="BV842" s="125" t="str">
        <f>IF(ISERR(IF(AND($I842=Re_lo!$E$5,BV$5=VLOOKUP(Re_lo!$H$5,Re_lo!$N$5:$O$16,2,0)),AT842,"")),"",IF(AND($I842=Re_lo!$E$5,BV$5=VLOOKUP(Re_lo!$H$5,Re_lo!$N$5:$O$16,2,0)),AT842,""))</f>
        <v/>
      </c>
      <c r="BW842" s="125" t="str">
        <f>IF(ISERR(IF(AND($I842=Re_lo!$E$5,BW$5=VLOOKUP(Re_lo!$H$5,Re_lo!$N$5:$O$16,2,0)),AU842,"")),"",IF(AND($I842=Re_lo!$E$5,BW$5=VLOOKUP(Re_lo!$H$5,Re_lo!$N$5:$O$16,2,0)),AU842,""))</f>
        <v/>
      </c>
      <c r="BX842" s="125" t="str">
        <f>IF(ISERR(IF(AND($I842=Re_lo!$E$5,BX$5=VLOOKUP(Re_lo!$H$5,Re_lo!$N$5:$O$16,2,0)),AV842,"")),"",IF(AND($I842=Re_lo!$E$5,BX$5=VLOOKUP(Re_lo!$H$5,Re_lo!$N$5:$O$16,2,0)),AV842,""))</f>
        <v/>
      </c>
      <c r="BY842" s="125" t="str">
        <f>IF(ISERR(IF(AND($I842=Re_lo!$E$5,BY$5=VLOOKUP(Re_lo!$H$5,Re_lo!$N$5:$O$16,2,0)),AW842,"")),"",IF(AND($I842=Re_lo!$E$5,BY$5=VLOOKUP(Re_lo!$H$5,Re_lo!$N$5:$O$16,2,0)),AW842,""))</f>
        <v/>
      </c>
      <c r="BZ842" s="125" t="str">
        <f>IF(ISERR(IF(AND($I842=Re_lo!$E$5,BZ$5=VLOOKUP(Re_lo!$H$5,Re_lo!$N$5:$O$16,2,0)),AX842,"")),"",IF(AND($I842=Re_lo!$E$5,BZ$5=VLOOKUP(Re_lo!$H$5,Re_lo!$N$5:$O$16,2,0)),AX842,""))</f>
        <v/>
      </c>
      <c r="CA842" s="125" t="str">
        <f>IF(ISERR(IF(AND($I842=Re_lo!$E$5,CA$5=VLOOKUP(Re_lo!$H$5,Re_lo!$N$5:$O$16,2,0)),AY842,"")),"",IF(AND($I842=Re_lo!$E$5,CA$5=VLOOKUP(Re_lo!$H$5,Re_lo!$N$5:$O$16,2,0)),AY842,""))</f>
        <v/>
      </c>
      <c r="CB842" s="125" t="str">
        <f>IF(ISERR(IF(AND($I842=Re_lo!$E$5,CB$5=VLOOKUP(Re_lo!$H$5,Re_lo!$N$5:$O$16,2,0)),AZ842,"")),"",IF(AND($I842=Re_lo!$E$5,CB$5=VLOOKUP(Re_lo!$H$5,Re_lo!$N$5:$O$16,2,0)),AZ842,""))</f>
        <v/>
      </c>
      <c r="CC842" s="125" t="str">
        <f>IF(ISERR(IF(AND($I842=Re_lo!$E$5,CC$5=VLOOKUP(Re_lo!$H$5,Re_lo!$N$5:$O$16,2,0)),BA842,"")),"",IF(AND($I842=Re_lo!$E$5,CC$5=VLOOKUP(Re_lo!$H$5,Re_lo!$N$5:$O$16,2,0)),BA842,""))</f>
        <v/>
      </c>
      <c r="CD842" s="125" t="str">
        <f>IF(ISERR(IF(AND($I842=Re_lo!$E$5,CD$5=VLOOKUP(Re_lo!$H$5,Re_lo!$N$5:$O$16,2,0)),BB842,"")),"",IF(AND($I842=Re_lo!$E$5,CD$5=VLOOKUP(Re_lo!$H$5,Re_lo!$N$5:$O$16,2,0)),BB842,""))</f>
        <v/>
      </c>
      <c r="CF842" s="125" t="str">
        <f>IF($C842="","",COUNTIFS(Con_ve!$C$6:$C$1005,$C842,Con_ve!$Q$6:$Q$1005,Cad_cl!CF$5))</f>
        <v/>
      </c>
      <c r="CG842" s="125" t="str">
        <f>IF($C842="","",COUNTIFS(Con_ve!$C$6:$C$1005,$C842,Con_ve!$Q$6:$Q$1005,Cad_cl!CG$5))</f>
        <v/>
      </c>
      <c r="CH842" s="125" t="str">
        <f>IF($C842="","",COUNTIFS(Con_ve!$C$6:$C$1005,$C842,Con_ve!$Q$6:$Q$1005,Cad_cl!CH$5))</f>
        <v/>
      </c>
      <c r="CI842" s="125" t="str">
        <f>IF($C842="","",COUNTIFS(Con_ve!$C$6:$C$1005,$C842,Con_ve!$Q$6:$Q$1005,Cad_cl!CI$5))</f>
        <v/>
      </c>
      <c r="CJ842" s="125" t="str">
        <f>IF($C842="","",COUNTIFS(Con_ve!$C$6:$C$1005,$C842,Con_ve!$Q$6:$Q$1005,Cad_cl!CJ$5))</f>
        <v/>
      </c>
      <c r="CK842" s="125" t="str">
        <f>IF($C842="","",COUNTIFS(Con_ve!$C$6:$C$1005,$C842,Con_ve!$Q$6:$Q$1005,Cad_cl!CK$5))</f>
        <v/>
      </c>
      <c r="CL842" s="125" t="str">
        <f>IF($C842="","",COUNTIFS(Con_ve!$C$6:$C$1005,$C842,Con_ve!$Q$6:$Q$1005,Cad_cl!CL$5))</f>
        <v/>
      </c>
      <c r="CM842" s="125" t="str">
        <f>IF($C842="","",COUNTIFS(Con_ve!$C$6:$C$1005,$C842,Con_ve!$Q$6:$Q$1005,Cad_cl!CM$5))</f>
        <v/>
      </c>
      <c r="CN842" s="125" t="str">
        <f>IF($C842="","",COUNTIFS(Con_ve!$C$6:$C$1005,$C842,Con_ve!$Q$6:$Q$1005,Cad_cl!CN$5))</f>
        <v/>
      </c>
      <c r="CO842" s="125" t="str">
        <f>IF($C842="","",COUNTIFS(Con_ve!$C$6:$C$1005,$C842,Con_ve!$Q$6:$Q$1005,Cad_cl!CO$5))</f>
        <v/>
      </c>
      <c r="CP842" s="125" t="str">
        <f>IF($C842="","",COUNTIFS(Con_ve!$C$6:$C$1005,$C842,Con_ve!$Q$6:$Q$1005,Cad_cl!CP$5))</f>
        <v/>
      </c>
      <c r="CQ842" s="125" t="str">
        <f>IF($C842="","",COUNTIFS(Con_ve!$C$6:$C$1005,$C842,Con_ve!$Q$6:$Q$1005,Cad_cl!CQ$5))</f>
        <v/>
      </c>
      <c r="CR842" s="125">
        <f t="shared" si="41"/>
        <v>0</v>
      </c>
    </row>
    <row r="843" spans="3:96" ht="30" customHeight="1">
      <c r="C843" s="153"/>
      <c r="D843" s="153"/>
      <c r="E843" s="154"/>
      <c r="F843" s="153"/>
      <c r="G843" s="155"/>
      <c r="H843" s="153"/>
      <c r="I843" s="153"/>
      <c r="J843" s="132" t="s">
        <v>309</v>
      </c>
      <c r="K843" s="133" t="s">
        <v>309</v>
      </c>
      <c r="L843" s="153"/>
      <c r="M843" s="153"/>
      <c r="N843" s="153"/>
      <c r="O843" s="153"/>
      <c r="P843" s="153"/>
      <c r="Q843" s="153"/>
      <c r="AP843" s="134" t="str">
        <f>IF(ISERR(IF($C843="","",SUMIFS(Con_ve!$F$6:$F$1005,Con_ve!$C$6:$C$1005,$C843,Con_ve!$I$6:$I$1005,"Fechada",Con_ve!$Q$6:$Q$1005,Cad_cl!AP$5))),"",IF($C843="","",SUMIFS(Con_ve!$F$6:$F$1005,Con_ve!$C$6:$C$1005,$C843,Con_ve!$I$6:$I$1005,"Fechada",Con_ve!$Q$6:$Q$1005,Cad_cl!AP$5)))</f>
        <v/>
      </c>
      <c r="AQ843" s="134" t="str">
        <f>IF(ISERR(IF($C843="","",SUMIFS(Con_ve!$F$6:$F$1005,Con_ve!$C$6:$C$1005,$C843,Con_ve!$I$6:$I$1005,"Fechada",Con_ve!$Q$6:$Q$1005,Cad_cl!AQ$5))),"",IF($C843="","",SUMIFS(Con_ve!$F$6:$F$1005,Con_ve!$C$6:$C$1005,$C843,Con_ve!$I$6:$I$1005,"Fechada",Con_ve!$Q$6:$Q$1005,Cad_cl!AQ$5)))</f>
        <v/>
      </c>
      <c r="AR843" s="134" t="str">
        <f>IF(ISERR(IF($C843="","",SUMIFS(Con_ve!$F$6:$F$1005,Con_ve!$C$6:$C$1005,$C843,Con_ve!$I$6:$I$1005,"Fechada",Con_ve!$Q$6:$Q$1005,Cad_cl!AR$5))),"",IF($C843="","",SUMIFS(Con_ve!$F$6:$F$1005,Con_ve!$C$6:$C$1005,$C843,Con_ve!$I$6:$I$1005,"Fechada",Con_ve!$Q$6:$Q$1005,Cad_cl!AR$5)))</f>
        <v/>
      </c>
      <c r="AS843" s="134" t="str">
        <f>IF(ISERR(IF($C843="","",SUMIFS(Con_ve!$F$6:$F$1005,Con_ve!$C$6:$C$1005,$C843,Con_ve!$I$6:$I$1005,"Fechada",Con_ve!$Q$6:$Q$1005,Cad_cl!AS$5))),"",IF($C843="","",SUMIFS(Con_ve!$F$6:$F$1005,Con_ve!$C$6:$C$1005,$C843,Con_ve!$I$6:$I$1005,"Fechada",Con_ve!$Q$6:$Q$1005,Cad_cl!AS$5)))</f>
        <v/>
      </c>
      <c r="AT843" s="134" t="str">
        <f>IF(ISERR(IF($C843="","",SUMIFS(Con_ve!$F$6:$F$1005,Con_ve!$C$6:$C$1005,$C843,Con_ve!$I$6:$I$1005,"Fechada",Con_ve!$Q$6:$Q$1005,Cad_cl!AT$5))),"",IF($C843="","",SUMIFS(Con_ve!$F$6:$F$1005,Con_ve!$C$6:$C$1005,$C843,Con_ve!$I$6:$I$1005,"Fechada",Con_ve!$Q$6:$Q$1005,Cad_cl!AT$5)))</f>
        <v/>
      </c>
      <c r="AU843" s="134" t="str">
        <f>IF(ISERR(IF($C843="","",SUMIFS(Con_ve!$F$6:$F$1005,Con_ve!$C$6:$C$1005,$C843,Con_ve!$I$6:$I$1005,"Fechada",Con_ve!$Q$6:$Q$1005,Cad_cl!AU$5))),"",IF($C843="","",SUMIFS(Con_ve!$F$6:$F$1005,Con_ve!$C$6:$C$1005,$C843,Con_ve!$I$6:$I$1005,"Fechada",Con_ve!$Q$6:$Q$1005,Cad_cl!AU$5)))</f>
        <v/>
      </c>
      <c r="AV843" s="134" t="str">
        <f>IF(ISERR(IF($C843="","",SUMIFS(Con_ve!$F$6:$F$1005,Con_ve!$C$6:$C$1005,$C843,Con_ve!$I$6:$I$1005,"Fechada",Con_ve!$Q$6:$Q$1005,Cad_cl!AV$5))),"",IF($C843="","",SUMIFS(Con_ve!$F$6:$F$1005,Con_ve!$C$6:$C$1005,$C843,Con_ve!$I$6:$I$1005,"Fechada",Con_ve!$Q$6:$Q$1005,Cad_cl!AV$5)))</f>
        <v/>
      </c>
      <c r="AW843" s="134" t="str">
        <f>IF(ISERR(IF($C843="","",SUMIFS(Con_ve!$F$6:$F$1005,Con_ve!$C$6:$C$1005,$C843,Con_ve!$I$6:$I$1005,"Fechada",Con_ve!$Q$6:$Q$1005,Cad_cl!AW$5))),"",IF($C843="","",SUMIFS(Con_ve!$F$6:$F$1005,Con_ve!$C$6:$C$1005,$C843,Con_ve!$I$6:$I$1005,"Fechada",Con_ve!$Q$6:$Q$1005,Cad_cl!AW$5)))</f>
        <v/>
      </c>
      <c r="AX843" s="134" t="str">
        <f>IF(ISERR(IF($C843="","",SUMIFS(Con_ve!$F$6:$F$1005,Con_ve!$C$6:$C$1005,$C843,Con_ve!$I$6:$I$1005,"Fechada",Con_ve!$Q$6:$Q$1005,Cad_cl!AX$5))),"",IF($C843="","",SUMIFS(Con_ve!$F$6:$F$1005,Con_ve!$C$6:$C$1005,$C843,Con_ve!$I$6:$I$1005,"Fechada",Con_ve!$Q$6:$Q$1005,Cad_cl!AX$5)))</f>
        <v/>
      </c>
      <c r="AY843" s="134" t="str">
        <f>IF(ISERR(IF($C843="","",SUMIFS(Con_ve!$F$6:$F$1005,Con_ve!$C$6:$C$1005,$C843,Con_ve!$I$6:$I$1005,"Fechada",Con_ve!$Q$6:$Q$1005,Cad_cl!AY$5))),"",IF($C843="","",SUMIFS(Con_ve!$F$6:$F$1005,Con_ve!$C$6:$C$1005,$C843,Con_ve!$I$6:$I$1005,"Fechada",Con_ve!$Q$6:$Q$1005,Cad_cl!AY$5)))</f>
        <v/>
      </c>
      <c r="AZ843" s="134" t="str">
        <f>IF(ISERR(IF($C843="","",SUMIFS(Con_ve!$F$6:$F$1005,Con_ve!$C$6:$C$1005,$C843,Con_ve!$I$6:$I$1005,"Fechada",Con_ve!$Q$6:$Q$1005,Cad_cl!AZ$5))),"",IF($C843="","",SUMIFS(Con_ve!$F$6:$F$1005,Con_ve!$C$6:$C$1005,$C843,Con_ve!$I$6:$I$1005,"Fechada",Con_ve!$Q$6:$Q$1005,Cad_cl!AZ$5)))</f>
        <v/>
      </c>
      <c r="BA843" s="134" t="str">
        <f>IF(ISERR(IF($C843="","",SUMIFS(Con_ve!$F$6:$F$1005,Con_ve!$C$6:$C$1005,$C843,Con_ve!$I$6:$I$1005,"Fechada",Con_ve!$Q$6:$Q$1005,Cad_cl!BA$5))),"",IF($C843="","",SUMIFS(Con_ve!$F$6:$F$1005,Con_ve!$C$6:$C$1005,$C843,Con_ve!$I$6:$I$1005,"Fechada",Con_ve!$Q$6:$Q$1005,Cad_cl!BA$5)))</f>
        <v/>
      </c>
      <c r="BB843" s="134">
        <f t="shared" si="39"/>
        <v>0</v>
      </c>
      <c r="BD843" s="134" t="str">
        <f>IF(ISERR(IF($C843="","",SUMIFS(Con_ve!$F$6:$F$1005,Con_ve!$C$6:$C$1005,$C843,Con_ve!$I$6:$I$1005,"Em negociação",Con_ve!$Q$6:$Q$1005,Cad_cl!BD$5))),"",IF($C843="","",SUMIFS(Con_ve!$F$6:$F$1005,Con_ve!$C$6:$C$1005,$C843,Con_ve!$I$6:$I$1005,"Em negociação",Con_ve!$Q$6:$Q$1005,Cad_cl!BD$5)))</f>
        <v/>
      </c>
      <c r="BE843" s="134" t="str">
        <f>IF(ISERR(IF($C843="","",SUMIFS(Con_ve!$F$6:$F$1005,Con_ve!$C$6:$C$1005,$C843,Con_ve!$I$6:$I$1005,"Em negociação",Con_ve!$Q$6:$Q$1005,Cad_cl!BE$5))),"",IF($C843="","",SUMIFS(Con_ve!$F$6:$F$1005,Con_ve!$C$6:$C$1005,$C843,Con_ve!$I$6:$I$1005,"Em negociação",Con_ve!$Q$6:$Q$1005,Cad_cl!BE$5)))</f>
        <v/>
      </c>
      <c r="BF843" s="134" t="str">
        <f>IF(ISERR(IF($C843="","",SUMIFS(Con_ve!$F$6:$F$1005,Con_ve!$C$6:$C$1005,$C843,Con_ve!$I$6:$I$1005,"Em negociação",Con_ve!$Q$6:$Q$1005,Cad_cl!BF$5))),"",IF($C843="","",SUMIFS(Con_ve!$F$6:$F$1005,Con_ve!$C$6:$C$1005,$C843,Con_ve!$I$6:$I$1005,"Em negociação",Con_ve!$Q$6:$Q$1005,Cad_cl!BF$5)))</f>
        <v/>
      </c>
      <c r="BG843" s="134" t="str">
        <f>IF(ISERR(IF($C843="","",SUMIFS(Con_ve!$F$6:$F$1005,Con_ve!$C$6:$C$1005,$C843,Con_ve!$I$6:$I$1005,"Em negociação",Con_ve!$Q$6:$Q$1005,Cad_cl!BG$5))),"",IF($C843="","",SUMIFS(Con_ve!$F$6:$F$1005,Con_ve!$C$6:$C$1005,$C843,Con_ve!$I$6:$I$1005,"Em negociação",Con_ve!$Q$6:$Q$1005,Cad_cl!BG$5)))</f>
        <v/>
      </c>
      <c r="BH843" s="134" t="str">
        <f>IF(ISERR(IF($C843="","",SUMIFS(Con_ve!$F$6:$F$1005,Con_ve!$C$6:$C$1005,$C843,Con_ve!$I$6:$I$1005,"Em negociação",Con_ve!$Q$6:$Q$1005,Cad_cl!BH$5))),"",IF($C843="","",SUMIFS(Con_ve!$F$6:$F$1005,Con_ve!$C$6:$C$1005,$C843,Con_ve!$I$6:$I$1005,"Em negociação",Con_ve!$Q$6:$Q$1005,Cad_cl!BH$5)))</f>
        <v/>
      </c>
      <c r="BI843" s="134" t="str">
        <f>IF(ISERR(IF($C843="","",SUMIFS(Con_ve!$F$6:$F$1005,Con_ve!$C$6:$C$1005,$C843,Con_ve!$I$6:$I$1005,"Em negociação",Con_ve!$Q$6:$Q$1005,Cad_cl!BI$5))),"",IF($C843="","",SUMIFS(Con_ve!$F$6:$F$1005,Con_ve!$C$6:$C$1005,$C843,Con_ve!$I$6:$I$1005,"Em negociação",Con_ve!$Q$6:$Q$1005,Cad_cl!BI$5)))</f>
        <v/>
      </c>
      <c r="BJ843" s="134" t="str">
        <f>IF(ISERR(IF($C843="","",SUMIFS(Con_ve!$F$6:$F$1005,Con_ve!$C$6:$C$1005,$C843,Con_ve!$I$6:$I$1005,"Em negociação",Con_ve!$Q$6:$Q$1005,Cad_cl!BJ$5))),"",IF($C843="","",SUMIFS(Con_ve!$F$6:$F$1005,Con_ve!$C$6:$C$1005,$C843,Con_ve!$I$6:$I$1005,"Em negociação",Con_ve!$Q$6:$Q$1005,Cad_cl!BJ$5)))</f>
        <v/>
      </c>
      <c r="BK843" s="134" t="str">
        <f>IF(ISERR(IF($C843="","",SUMIFS(Con_ve!$F$6:$F$1005,Con_ve!$C$6:$C$1005,$C843,Con_ve!$I$6:$I$1005,"Em negociação",Con_ve!$Q$6:$Q$1005,Cad_cl!BK$5))),"",IF($C843="","",SUMIFS(Con_ve!$F$6:$F$1005,Con_ve!$C$6:$C$1005,$C843,Con_ve!$I$6:$I$1005,"Em negociação",Con_ve!$Q$6:$Q$1005,Cad_cl!BK$5)))</f>
        <v/>
      </c>
      <c r="BL843" s="134" t="str">
        <f>IF(ISERR(IF($C843="","",SUMIFS(Con_ve!$F$6:$F$1005,Con_ve!$C$6:$C$1005,$C843,Con_ve!$I$6:$I$1005,"Em negociação",Con_ve!$Q$6:$Q$1005,Cad_cl!BL$5))),"",IF($C843="","",SUMIFS(Con_ve!$F$6:$F$1005,Con_ve!$C$6:$C$1005,$C843,Con_ve!$I$6:$I$1005,"Em negociação",Con_ve!$Q$6:$Q$1005,Cad_cl!BL$5)))</f>
        <v/>
      </c>
      <c r="BM843" s="134" t="str">
        <f>IF(ISERR(IF($C843="","",SUMIFS(Con_ve!$F$6:$F$1005,Con_ve!$C$6:$C$1005,$C843,Con_ve!$I$6:$I$1005,"Em negociação",Con_ve!$Q$6:$Q$1005,Cad_cl!BM$5))),"",IF($C843="","",SUMIFS(Con_ve!$F$6:$F$1005,Con_ve!$C$6:$C$1005,$C843,Con_ve!$I$6:$I$1005,"Em negociação",Con_ve!$Q$6:$Q$1005,Cad_cl!BM$5)))</f>
        <v/>
      </c>
      <c r="BN843" s="134" t="str">
        <f>IF(ISERR(IF($C843="","",SUMIFS(Con_ve!$F$6:$F$1005,Con_ve!$C$6:$C$1005,$C843,Con_ve!$I$6:$I$1005,"Em negociação",Con_ve!$Q$6:$Q$1005,Cad_cl!BN$5))),"",IF($C843="","",SUMIFS(Con_ve!$F$6:$F$1005,Con_ve!$C$6:$C$1005,$C843,Con_ve!$I$6:$I$1005,"Em negociação",Con_ve!$Q$6:$Q$1005,Cad_cl!BN$5)))</f>
        <v/>
      </c>
      <c r="BO843" s="134" t="str">
        <f>IF(ISERR(IF($C843="","",SUMIFS(Con_ve!$F$6:$F$1005,Con_ve!$C$6:$C$1005,$C843,Con_ve!$I$6:$I$1005,"Em negociação",Con_ve!$Q$6:$Q$1005,Cad_cl!BO$5))),"",IF($C843="","",SUMIFS(Con_ve!$F$6:$F$1005,Con_ve!$C$6:$C$1005,$C843,Con_ve!$I$6:$I$1005,"Em negociação",Con_ve!$Q$6:$Q$1005,Cad_cl!BO$5)))</f>
        <v/>
      </c>
      <c r="BP843" s="134">
        <f t="shared" si="40"/>
        <v>0</v>
      </c>
      <c r="BR843" s="125" t="str">
        <f>IF(ISERR(IF(AND($I843=Re_lo!$E$5,BR$5=VLOOKUP(Re_lo!$H$5,Re_lo!$N$5:$O$16,2,0)),AP843,"")),"",IF(AND($I843=Re_lo!$E$5,BR$5=VLOOKUP(Re_lo!$H$5,Re_lo!$N$5:$O$16,2,0)),AP843,""))</f>
        <v/>
      </c>
      <c r="BS843" s="125" t="str">
        <f>IF(ISERR(IF(AND($I843=Re_lo!$E$5,BS$5=VLOOKUP(Re_lo!$H$5,Re_lo!$N$5:$O$16,2,0)),AQ843,"")),"",IF(AND($I843=Re_lo!$E$5,BS$5=VLOOKUP(Re_lo!$H$5,Re_lo!$N$5:$O$16,2,0)),AQ843,""))</f>
        <v/>
      </c>
      <c r="BT843" s="125" t="str">
        <f>IF(ISERR(IF(AND($I843=Re_lo!$E$5,BT$5=VLOOKUP(Re_lo!$H$5,Re_lo!$N$5:$O$16,2,0)),AR843,"")),"",IF(AND($I843=Re_lo!$E$5,BT$5=VLOOKUP(Re_lo!$H$5,Re_lo!$N$5:$O$16,2,0)),AR843,""))</f>
        <v/>
      </c>
      <c r="BU843" s="125" t="str">
        <f>IF(ISERR(IF(AND($I843=Re_lo!$E$5,BU$5=VLOOKUP(Re_lo!$H$5,Re_lo!$N$5:$O$16,2,0)),AS843,"")),"",IF(AND($I843=Re_lo!$E$5,BU$5=VLOOKUP(Re_lo!$H$5,Re_lo!$N$5:$O$16,2,0)),AS843,""))</f>
        <v/>
      </c>
      <c r="BV843" s="125" t="str">
        <f>IF(ISERR(IF(AND($I843=Re_lo!$E$5,BV$5=VLOOKUP(Re_lo!$H$5,Re_lo!$N$5:$O$16,2,0)),AT843,"")),"",IF(AND($I843=Re_lo!$E$5,BV$5=VLOOKUP(Re_lo!$H$5,Re_lo!$N$5:$O$16,2,0)),AT843,""))</f>
        <v/>
      </c>
      <c r="BW843" s="125" t="str">
        <f>IF(ISERR(IF(AND($I843=Re_lo!$E$5,BW$5=VLOOKUP(Re_lo!$H$5,Re_lo!$N$5:$O$16,2,0)),AU843,"")),"",IF(AND($I843=Re_lo!$E$5,BW$5=VLOOKUP(Re_lo!$H$5,Re_lo!$N$5:$O$16,2,0)),AU843,""))</f>
        <v/>
      </c>
      <c r="BX843" s="125" t="str">
        <f>IF(ISERR(IF(AND($I843=Re_lo!$E$5,BX$5=VLOOKUP(Re_lo!$H$5,Re_lo!$N$5:$O$16,2,0)),AV843,"")),"",IF(AND($I843=Re_lo!$E$5,BX$5=VLOOKUP(Re_lo!$H$5,Re_lo!$N$5:$O$16,2,0)),AV843,""))</f>
        <v/>
      </c>
      <c r="BY843" s="125" t="str">
        <f>IF(ISERR(IF(AND($I843=Re_lo!$E$5,BY$5=VLOOKUP(Re_lo!$H$5,Re_lo!$N$5:$O$16,2,0)),AW843,"")),"",IF(AND($I843=Re_lo!$E$5,BY$5=VLOOKUP(Re_lo!$H$5,Re_lo!$N$5:$O$16,2,0)),AW843,""))</f>
        <v/>
      </c>
      <c r="BZ843" s="125" t="str">
        <f>IF(ISERR(IF(AND($I843=Re_lo!$E$5,BZ$5=VLOOKUP(Re_lo!$H$5,Re_lo!$N$5:$O$16,2,0)),AX843,"")),"",IF(AND($I843=Re_lo!$E$5,BZ$5=VLOOKUP(Re_lo!$H$5,Re_lo!$N$5:$O$16,2,0)),AX843,""))</f>
        <v/>
      </c>
      <c r="CA843" s="125" t="str">
        <f>IF(ISERR(IF(AND($I843=Re_lo!$E$5,CA$5=VLOOKUP(Re_lo!$H$5,Re_lo!$N$5:$O$16,2,0)),AY843,"")),"",IF(AND($I843=Re_lo!$E$5,CA$5=VLOOKUP(Re_lo!$H$5,Re_lo!$N$5:$O$16,2,0)),AY843,""))</f>
        <v/>
      </c>
      <c r="CB843" s="125" t="str">
        <f>IF(ISERR(IF(AND($I843=Re_lo!$E$5,CB$5=VLOOKUP(Re_lo!$H$5,Re_lo!$N$5:$O$16,2,0)),AZ843,"")),"",IF(AND($I843=Re_lo!$E$5,CB$5=VLOOKUP(Re_lo!$H$5,Re_lo!$N$5:$O$16,2,0)),AZ843,""))</f>
        <v/>
      </c>
      <c r="CC843" s="125" t="str">
        <f>IF(ISERR(IF(AND($I843=Re_lo!$E$5,CC$5=VLOOKUP(Re_lo!$H$5,Re_lo!$N$5:$O$16,2,0)),BA843,"")),"",IF(AND($I843=Re_lo!$E$5,CC$5=VLOOKUP(Re_lo!$H$5,Re_lo!$N$5:$O$16,2,0)),BA843,""))</f>
        <v/>
      </c>
      <c r="CD843" s="125" t="str">
        <f>IF(ISERR(IF(AND($I843=Re_lo!$E$5,CD$5=VLOOKUP(Re_lo!$H$5,Re_lo!$N$5:$O$16,2,0)),BB843,"")),"",IF(AND($I843=Re_lo!$E$5,CD$5=VLOOKUP(Re_lo!$H$5,Re_lo!$N$5:$O$16,2,0)),BB843,""))</f>
        <v/>
      </c>
      <c r="CF843" s="125" t="str">
        <f>IF($C843="","",COUNTIFS(Con_ve!$C$6:$C$1005,$C843,Con_ve!$Q$6:$Q$1005,Cad_cl!CF$5))</f>
        <v/>
      </c>
      <c r="CG843" s="125" t="str">
        <f>IF($C843="","",COUNTIFS(Con_ve!$C$6:$C$1005,$C843,Con_ve!$Q$6:$Q$1005,Cad_cl!CG$5))</f>
        <v/>
      </c>
      <c r="CH843" s="125" t="str">
        <f>IF($C843="","",COUNTIFS(Con_ve!$C$6:$C$1005,$C843,Con_ve!$Q$6:$Q$1005,Cad_cl!CH$5))</f>
        <v/>
      </c>
      <c r="CI843" s="125" t="str">
        <f>IF($C843="","",COUNTIFS(Con_ve!$C$6:$C$1005,$C843,Con_ve!$Q$6:$Q$1005,Cad_cl!CI$5))</f>
        <v/>
      </c>
      <c r="CJ843" s="125" t="str">
        <f>IF($C843="","",COUNTIFS(Con_ve!$C$6:$C$1005,$C843,Con_ve!$Q$6:$Q$1005,Cad_cl!CJ$5))</f>
        <v/>
      </c>
      <c r="CK843" s="125" t="str">
        <f>IF($C843="","",COUNTIFS(Con_ve!$C$6:$C$1005,$C843,Con_ve!$Q$6:$Q$1005,Cad_cl!CK$5))</f>
        <v/>
      </c>
      <c r="CL843" s="125" t="str">
        <f>IF($C843="","",COUNTIFS(Con_ve!$C$6:$C$1005,$C843,Con_ve!$Q$6:$Q$1005,Cad_cl!CL$5))</f>
        <v/>
      </c>
      <c r="CM843" s="125" t="str">
        <f>IF($C843="","",COUNTIFS(Con_ve!$C$6:$C$1005,$C843,Con_ve!$Q$6:$Q$1005,Cad_cl!CM$5))</f>
        <v/>
      </c>
      <c r="CN843" s="125" t="str">
        <f>IF($C843="","",COUNTIFS(Con_ve!$C$6:$C$1005,$C843,Con_ve!$Q$6:$Q$1005,Cad_cl!CN$5))</f>
        <v/>
      </c>
      <c r="CO843" s="125" t="str">
        <f>IF($C843="","",COUNTIFS(Con_ve!$C$6:$C$1005,$C843,Con_ve!$Q$6:$Q$1005,Cad_cl!CO$5))</f>
        <v/>
      </c>
      <c r="CP843" s="125" t="str">
        <f>IF($C843="","",COUNTIFS(Con_ve!$C$6:$C$1005,$C843,Con_ve!$Q$6:$Q$1005,Cad_cl!CP$5))</f>
        <v/>
      </c>
      <c r="CQ843" s="125" t="str">
        <f>IF($C843="","",COUNTIFS(Con_ve!$C$6:$C$1005,$C843,Con_ve!$Q$6:$Q$1005,Cad_cl!CQ$5))</f>
        <v/>
      </c>
      <c r="CR843" s="125">
        <f t="shared" si="41"/>
        <v>0</v>
      </c>
    </row>
    <row r="844" spans="3:96" ht="30" customHeight="1">
      <c r="C844" s="153"/>
      <c r="D844" s="153"/>
      <c r="E844" s="154"/>
      <c r="F844" s="153"/>
      <c r="G844" s="155"/>
      <c r="H844" s="153"/>
      <c r="I844" s="153"/>
      <c r="J844" s="132" t="s">
        <v>309</v>
      </c>
      <c r="K844" s="133" t="s">
        <v>309</v>
      </c>
      <c r="L844" s="153"/>
      <c r="M844" s="153"/>
      <c r="N844" s="153"/>
      <c r="O844" s="153"/>
      <c r="P844" s="153"/>
      <c r="Q844" s="153"/>
      <c r="AP844" s="134" t="str">
        <f>IF(ISERR(IF($C844="","",SUMIFS(Con_ve!$F$6:$F$1005,Con_ve!$C$6:$C$1005,$C844,Con_ve!$I$6:$I$1005,"Fechada",Con_ve!$Q$6:$Q$1005,Cad_cl!AP$5))),"",IF($C844="","",SUMIFS(Con_ve!$F$6:$F$1005,Con_ve!$C$6:$C$1005,$C844,Con_ve!$I$6:$I$1005,"Fechada",Con_ve!$Q$6:$Q$1005,Cad_cl!AP$5)))</f>
        <v/>
      </c>
      <c r="AQ844" s="134" t="str">
        <f>IF(ISERR(IF($C844="","",SUMIFS(Con_ve!$F$6:$F$1005,Con_ve!$C$6:$C$1005,$C844,Con_ve!$I$6:$I$1005,"Fechada",Con_ve!$Q$6:$Q$1005,Cad_cl!AQ$5))),"",IF($C844="","",SUMIFS(Con_ve!$F$6:$F$1005,Con_ve!$C$6:$C$1005,$C844,Con_ve!$I$6:$I$1005,"Fechada",Con_ve!$Q$6:$Q$1005,Cad_cl!AQ$5)))</f>
        <v/>
      </c>
      <c r="AR844" s="134" t="str">
        <f>IF(ISERR(IF($C844="","",SUMIFS(Con_ve!$F$6:$F$1005,Con_ve!$C$6:$C$1005,$C844,Con_ve!$I$6:$I$1005,"Fechada",Con_ve!$Q$6:$Q$1005,Cad_cl!AR$5))),"",IF($C844="","",SUMIFS(Con_ve!$F$6:$F$1005,Con_ve!$C$6:$C$1005,$C844,Con_ve!$I$6:$I$1005,"Fechada",Con_ve!$Q$6:$Q$1005,Cad_cl!AR$5)))</f>
        <v/>
      </c>
      <c r="AS844" s="134" t="str">
        <f>IF(ISERR(IF($C844="","",SUMIFS(Con_ve!$F$6:$F$1005,Con_ve!$C$6:$C$1005,$C844,Con_ve!$I$6:$I$1005,"Fechada",Con_ve!$Q$6:$Q$1005,Cad_cl!AS$5))),"",IF($C844="","",SUMIFS(Con_ve!$F$6:$F$1005,Con_ve!$C$6:$C$1005,$C844,Con_ve!$I$6:$I$1005,"Fechada",Con_ve!$Q$6:$Q$1005,Cad_cl!AS$5)))</f>
        <v/>
      </c>
      <c r="AT844" s="134" t="str">
        <f>IF(ISERR(IF($C844="","",SUMIFS(Con_ve!$F$6:$F$1005,Con_ve!$C$6:$C$1005,$C844,Con_ve!$I$6:$I$1005,"Fechada",Con_ve!$Q$6:$Q$1005,Cad_cl!AT$5))),"",IF($C844="","",SUMIFS(Con_ve!$F$6:$F$1005,Con_ve!$C$6:$C$1005,$C844,Con_ve!$I$6:$I$1005,"Fechada",Con_ve!$Q$6:$Q$1005,Cad_cl!AT$5)))</f>
        <v/>
      </c>
      <c r="AU844" s="134" t="str">
        <f>IF(ISERR(IF($C844="","",SUMIFS(Con_ve!$F$6:$F$1005,Con_ve!$C$6:$C$1005,$C844,Con_ve!$I$6:$I$1005,"Fechada",Con_ve!$Q$6:$Q$1005,Cad_cl!AU$5))),"",IF($C844="","",SUMIFS(Con_ve!$F$6:$F$1005,Con_ve!$C$6:$C$1005,$C844,Con_ve!$I$6:$I$1005,"Fechada",Con_ve!$Q$6:$Q$1005,Cad_cl!AU$5)))</f>
        <v/>
      </c>
      <c r="AV844" s="134" t="str">
        <f>IF(ISERR(IF($C844="","",SUMIFS(Con_ve!$F$6:$F$1005,Con_ve!$C$6:$C$1005,$C844,Con_ve!$I$6:$I$1005,"Fechada",Con_ve!$Q$6:$Q$1005,Cad_cl!AV$5))),"",IF($C844="","",SUMIFS(Con_ve!$F$6:$F$1005,Con_ve!$C$6:$C$1005,$C844,Con_ve!$I$6:$I$1005,"Fechada",Con_ve!$Q$6:$Q$1005,Cad_cl!AV$5)))</f>
        <v/>
      </c>
      <c r="AW844" s="134" t="str">
        <f>IF(ISERR(IF($C844="","",SUMIFS(Con_ve!$F$6:$F$1005,Con_ve!$C$6:$C$1005,$C844,Con_ve!$I$6:$I$1005,"Fechada",Con_ve!$Q$6:$Q$1005,Cad_cl!AW$5))),"",IF($C844="","",SUMIFS(Con_ve!$F$6:$F$1005,Con_ve!$C$6:$C$1005,$C844,Con_ve!$I$6:$I$1005,"Fechada",Con_ve!$Q$6:$Q$1005,Cad_cl!AW$5)))</f>
        <v/>
      </c>
      <c r="AX844" s="134" t="str">
        <f>IF(ISERR(IF($C844="","",SUMIFS(Con_ve!$F$6:$F$1005,Con_ve!$C$6:$C$1005,$C844,Con_ve!$I$6:$I$1005,"Fechada",Con_ve!$Q$6:$Q$1005,Cad_cl!AX$5))),"",IF($C844="","",SUMIFS(Con_ve!$F$6:$F$1005,Con_ve!$C$6:$C$1005,$C844,Con_ve!$I$6:$I$1005,"Fechada",Con_ve!$Q$6:$Q$1005,Cad_cl!AX$5)))</f>
        <v/>
      </c>
      <c r="AY844" s="134" t="str">
        <f>IF(ISERR(IF($C844="","",SUMIFS(Con_ve!$F$6:$F$1005,Con_ve!$C$6:$C$1005,$C844,Con_ve!$I$6:$I$1005,"Fechada",Con_ve!$Q$6:$Q$1005,Cad_cl!AY$5))),"",IF($C844="","",SUMIFS(Con_ve!$F$6:$F$1005,Con_ve!$C$6:$C$1005,$C844,Con_ve!$I$6:$I$1005,"Fechada",Con_ve!$Q$6:$Q$1005,Cad_cl!AY$5)))</f>
        <v/>
      </c>
      <c r="AZ844" s="134" t="str">
        <f>IF(ISERR(IF($C844="","",SUMIFS(Con_ve!$F$6:$F$1005,Con_ve!$C$6:$C$1005,$C844,Con_ve!$I$6:$I$1005,"Fechada",Con_ve!$Q$6:$Q$1005,Cad_cl!AZ$5))),"",IF($C844="","",SUMIFS(Con_ve!$F$6:$F$1005,Con_ve!$C$6:$C$1005,$C844,Con_ve!$I$6:$I$1005,"Fechada",Con_ve!$Q$6:$Q$1005,Cad_cl!AZ$5)))</f>
        <v/>
      </c>
      <c r="BA844" s="134" t="str">
        <f>IF(ISERR(IF($C844="","",SUMIFS(Con_ve!$F$6:$F$1005,Con_ve!$C$6:$C$1005,$C844,Con_ve!$I$6:$I$1005,"Fechada",Con_ve!$Q$6:$Q$1005,Cad_cl!BA$5))),"",IF($C844="","",SUMIFS(Con_ve!$F$6:$F$1005,Con_ve!$C$6:$C$1005,$C844,Con_ve!$I$6:$I$1005,"Fechada",Con_ve!$Q$6:$Q$1005,Cad_cl!BA$5)))</f>
        <v/>
      </c>
      <c r="BB844" s="134">
        <f t="shared" si="39"/>
        <v>0</v>
      </c>
      <c r="BD844" s="134" t="str">
        <f>IF(ISERR(IF($C844="","",SUMIFS(Con_ve!$F$6:$F$1005,Con_ve!$C$6:$C$1005,$C844,Con_ve!$I$6:$I$1005,"Em negociação",Con_ve!$Q$6:$Q$1005,Cad_cl!BD$5))),"",IF($C844="","",SUMIFS(Con_ve!$F$6:$F$1005,Con_ve!$C$6:$C$1005,$C844,Con_ve!$I$6:$I$1005,"Em negociação",Con_ve!$Q$6:$Q$1005,Cad_cl!BD$5)))</f>
        <v/>
      </c>
      <c r="BE844" s="134" t="str">
        <f>IF(ISERR(IF($C844="","",SUMIFS(Con_ve!$F$6:$F$1005,Con_ve!$C$6:$C$1005,$C844,Con_ve!$I$6:$I$1005,"Em negociação",Con_ve!$Q$6:$Q$1005,Cad_cl!BE$5))),"",IF($C844="","",SUMIFS(Con_ve!$F$6:$F$1005,Con_ve!$C$6:$C$1005,$C844,Con_ve!$I$6:$I$1005,"Em negociação",Con_ve!$Q$6:$Q$1005,Cad_cl!BE$5)))</f>
        <v/>
      </c>
      <c r="BF844" s="134" t="str">
        <f>IF(ISERR(IF($C844="","",SUMIFS(Con_ve!$F$6:$F$1005,Con_ve!$C$6:$C$1005,$C844,Con_ve!$I$6:$I$1005,"Em negociação",Con_ve!$Q$6:$Q$1005,Cad_cl!BF$5))),"",IF($C844="","",SUMIFS(Con_ve!$F$6:$F$1005,Con_ve!$C$6:$C$1005,$C844,Con_ve!$I$6:$I$1005,"Em negociação",Con_ve!$Q$6:$Q$1005,Cad_cl!BF$5)))</f>
        <v/>
      </c>
      <c r="BG844" s="134" t="str">
        <f>IF(ISERR(IF($C844="","",SUMIFS(Con_ve!$F$6:$F$1005,Con_ve!$C$6:$C$1005,$C844,Con_ve!$I$6:$I$1005,"Em negociação",Con_ve!$Q$6:$Q$1005,Cad_cl!BG$5))),"",IF($C844="","",SUMIFS(Con_ve!$F$6:$F$1005,Con_ve!$C$6:$C$1005,$C844,Con_ve!$I$6:$I$1005,"Em negociação",Con_ve!$Q$6:$Q$1005,Cad_cl!BG$5)))</f>
        <v/>
      </c>
      <c r="BH844" s="134" t="str">
        <f>IF(ISERR(IF($C844="","",SUMIFS(Con_ve!$F$6:$F$1005,Con_ve!$C$6:$C$1005,$C844,Con_ve!$I$6:$I$1005,"Em negociação",Con_ve!$Q$6:$Q$1005,Cad_cl!BH$5))),"",IF($C844="","",SUMIFS(Con_ve!$F$6:$F$1005,Con_ve!$C$6:$C$1005,$C844,Con_ve!$I$6:$I$1005,"Em negociação",Con_ve!$Q$6:$Q$1005,Cad_cl!BH$5)))</f>
        <v/>
      </c>
      <c r="BI844" s="134" t="str">
        <f>IF(ISERR(IF($C844="","",SUMIFS(Con_ve!$F$6:$F$1005,Con_ve!$C$6:$C$1005,$C844,Con_ve!$I$6:$I$1005,"Em negociação",Con_ve!$Q$6:$Q$1005,Cad_cl!BI$5))),"",IF($C844="","",SUMIFS(Con_ve!$F$6:$F$1005,Con_ve!$C$6:$C$1005,$C844,Con_ve!$I$6:$I$1005,"Em negociação",Con_ve!$Q$6:$Q$1005,Cad_cl!BI$5)))</f>
        <v/>
      </c>
      <c r="BJ844" s="134" t="str">
        <f>IF(ISERR(IF($C844="","",SUMIFS(Con_ve!$F$6:$F$1005,Con_ve!$C$6:$C$1005,$C844,Con_ve!$I$6:$I$1005,"Em negociação",Con_ve!$Q$6:$Q$1005,Cad_cl!BJ$5))),"",IF($C844="","",SUMIFS(Con_ve!$F$6:$F$1005,Con_ve!$C$6:$C$1005,$C844,Con_ve!$I$6:$I$1005,"Em negociação",Con_ve!$Q$6:$Q$1005,Cad_cl!BJ$5)))</f>
        <v/>
      </c>
      <c r="BK844" s="134" t="str">
        <f>IF(ISERR(IF($C844="","",SUMIFS(Con_ve!$F$6:$F$1005,Con_ve!$C$6:$C$1005,$C844,Con_ve!$I$6:$I$1005,"Em negociação",Con_ve!$Q$6:$Q$1005,Cad_cl!BK$5))),"",IF($C844="","",SUMIFS(Con_ve!$F$6:$F$1005,Con_ve!$C$6:$C$1005,$C844,Con_ve!$I$6:$I$1005,"Em negociação",Con_ve!$Q$6:$Q$1005,Cad_cl!BK$5)))</f>
        <v/>
      </c>
      <c r="BL844" s="134" t="str">
        <f>IF(ISERR(IF($C844="","",SUMIFS(Con_ve!$F$6:$F$1005,Con_ve!$C$6:$C$1005,$C844,Con_ve!$I$6:$I$1005,"Em negociação",Con_ve!$Q$6:$Q$1005,Cad_cl!BL$5))),"",IF($C844="","",SUMIFS(Con_ve!$F$6:$F$1005,Con_ve!$C$6:$C$1005,$C844,Con_ve!$I$6:$I$1005,"Em negociação",Con_ve!$Q$6:$Q$1005,Cad_cl!BL$5)))</f>
        <v/>
      </c>
      <c r="BM844" s="134" t="str">
        <f>IF(ISERR(IF($C844="","",SUMIFS(Con_ve!$F$6:$F$1005,Con_ve!$C$6:$C$1005,$C844,Con_ve!$I$6:$I$1005,"Em negociação",Con_ve!$Q$6:$Q$1005,Cad_cl!BM$5))),"",IF($C844="","",SUMIFS(Con_ve!$F$6:$F$1005,Con_ve!$C$6:$C$1005,$C844,Con_ve!$I$6:$I$1005,"Em negociação",Con_ve!$Q$6:$Q$1005,Cad_cl!BM$5)))</f>
        <v/>
      </c>
      <c r="BN844" s="134" t="str">
        <f>IF(ISERR(IF($C844="","",SUMIFS(Con_ve!$F$6:$F$1005,Con_ve!$C$6:$C$1005,$C844,Con_ve!$I$6:$I$1005,"Em negociação",Con_ve!$Q$6:$Q$1005,Cad_cl!BN$5))),"",IF($C844="","",SUMIFS(Con_ve!$F$6:$F$1005,Con_ve!$C$6:$C$1005,$C844,Con_ve!$I$6:$I$1005,"Em negociação",Con_ve!$Q$6:$Q$1005,Cad_cl!BN$5)))</f>
        <v/>
      </c>
      <c r="BO844" s="134" t="str">
        <f>IF(ISERR(IF($C844="","",SUMIFS(Con_ve!$F$6:$F$1005,Con_ve!$C$6:$C$1005,$C844,Con_ve!$I$6:$I$1005,"Em negociação",Con_ve!$Q$6:$Q$1005,Cad_cl!BO$5))),"",IF($C844="","",SUMIFS(Con_ve!$F$6:$F$1005,Con_ve!$C$6:$C$1005,$C844,Con_ve!$I$6:$I$1005,"Em negociação",Con_ve!$Q$6:$Q$1005,Cad_cl!BO$5)))</f>
        <v/>
      </c>
      <c r="BP844" s="134">
        <f t="shared" si="40"/>
        <v>0</v>
      </c>
      <c r="BR844" s="125" t="str">
        <f>IF(ISERR(IF(AND($I844=Re_lo!$E$5,BR$5=VLOOKUP(Re_lo!$H$5,Re_lo!$N$5:$O$16,2,0)),AP844,"")),"",IF(AND($I844=Re_lo!$E$5,BR$5=VLOOKUP(Re_lo!$H$5,Re_lo!$N$5:$O$16,2,0)),AP844,""))</f>
        <v/>
      </c>
      <c r="BS844" s="125" t="str">
        <f>IF(ISERR(IF(AND($I844=Re_lo!$E$5,BS$5=VLOOKUP(Re_lo!$H$5,Re_lo!$N$5:$O$16,2,0)),AQ844,"")),"",IF(AND($I844=Re_lo!$E$5,BS$5=VLOOKUP(Re_lo!$H$5,Re_lo!$N$5:$O$16,2,0)),AQ844,""))</f>
        <v/>
      </c>
      <c r="BT844" s="125" t="str">
        <f>IF(ISERR(IF(AND($I844=Re_lo!$E$5,BT$5=VLOOKUP(Re_lo!$H$5,Re_lo!$N$5:$O$16,2,0)),AR844,"")),"",IF(AND($I844=Re_lo!$E$5,BT$5=VLOOKUP(Re_lo!$H$5,Re_lo!$N$5:$O$16,2,0)),AR844,""))</f>
        <v/>
      </c>
      <c r="BU844" s="125" t="str">
        <f>IF(ISERR(IF(AND($I844=Re_lo!$E$5,BU$5=VLOOKUP(Re_lo!$H$5,Re_lo!$N$5:$O$16,2,0)),AS844,"")),"",IF(AND($I844=Re_lo!$E$5,BU$5=VLOOKUP(Re_lo!$H$5,Re_lo!$N$5:$O$16,2,0)),AS844,""))</f>
        <v/>
      </c>
      <c r="BV844" s="125" t="str">
        <f>IF(ISERR(IF(AND($I844=Re_lo!$E$5,BV$5=VLOOKUP(Re_lo!$H$5,Re_lo!$N$5:$O$16,2,0)),AT844,"")),"",IF(AND($I844=Re_lo!$E$5,BV$5=VLOOKUP(Re_lo!$H$5,Re_lo!$N$5:$O$16,2,0)),AT844,""))</f>
        <v/>
      </c>
      <c r="BW844" s="125" t="str">
        <f>IF(ISERR(IF(AND($I844=Re_lo!$E$5,BW$5=VLOOKUP(Re_lo!$H$5,Re_lo!$N$5:$O$16,2,0)),AU844,"")),"",IF(AND($I844=Re_lo!$E$5,BW$5=VLOOKUP(Re_lo!$H$5,Re_lo!$N$5:$O$16,2,0)),AU844,""))</f>
        <v/>
      </c>
      <c r="BX844" s="125" t="str">
        <f>IF(ISERR(IF(AND($I844=Re_lo!$E$5,BX$5=VLOOKUP(Re_lo!$H$5,Re_lo!$N$5:$O$16,2,0)),AV844,"")),"",IF(AND($I844=Re_lo!$E$5,BX$5=VLOOKUP(Re_lo!$H$5,Re_lo!$N$5:$O$16,2,0)),AV844,""))</f>
        <v/>
      </c>
      <c r="BY844" s="125" t="str">
        <f>IF(ISERR(IF(AND($I844=Re_lo!$E$5,BY$5=VLOOKUP(Re_lo!$H$5,Re_lo!$N$5:$O$16,2,0)),AW844,"")),"",IF(AND($I844=Re_lo!$E$5,BY$5=VLOOKUP(Re_lo!$H$5,Re_lo!$N$5:$O$16,2,0)),AW844,""))</f>
        <v/>
      </c>
      <c r="BZ844" s="125" t="str">
        <f>IF(ISERR(IF(AND($I844=Re_lo!$E$5,BZ$5=VLOOKUP(Re_lo!$H$5,Re_lo!$N$5:$O$16,2,0)),AX844,"")),"",IF(AND($I844=Re_lo!$E$5,BZ$5=VLOOKUP(Re_lo!$H$5,Re_lo!$N$5:$O$16,2,0)),AX844,""))</f>
        <v/>
      </c>
      <c r="CA844" s="125" t="str">
        <f>IF(ISERR(IF(AND($I844=Re_lo!$E$5,CA$5=VLOOKUP(Re_lo!$H$5,Re_lo!$N$5:$O$16,2,0)),AY844,"")),"",IF(AND($I844=Re_lo!$E$5,CA$5=VLOOKUP(Re_lo!$H$5,Re_lo!$N$5:$O$16,2,0)),AY844,""))</f>
        <v/>
      </c>
      <c r="CB844" s="125" t="str">
        <f>IF(ISERR(IF(AND($I844=Re_lo!$E$5,CB$5=VLOOKUP(Re_lo!$H$5,Re_lo!$N$5:$O$16,2,0)),AZ844,"")),"",IF(AND($I844=Re_lo!$E$5,CB$5=VLOOKUP(Re_lo!$H$5,Re_lo!$N$5:$O$16,2,0)),AZ844,""))</f>
        <v/>
      </c>
      <c r="CC844" s="125" t="str">
        <f>IF(ISERR(IF(AND($I844=Re_lo!$E$5,CC$5=VLOOKUP(Re_lo!$H$5,Re_lo!$N$5:$O$16,2,0)),BA844,"")),"",IF(AND($I844=Re_lo!$E$5,CC$5=VLOOKUP(Re_lo!$H$5,Re_lo!$N$5:$O$16,2,0)),BA844,""))</f>
        <v/>
      </c>
      <c r="CD844" s="125" t="str">
        <f>IF(ISERR(IF(AND($I844=Re_lo!$E$5,CD$5=VLOOKUP(Re_lo!$H$5,Re_lo!$N$5:$O$16,2,0)),BB844,"")),"",IF(AND($I844=Re_lo!$E$5,CD$5=VLOOKUP(Re_lo!$H$5,Re_lo!$N$5:$O$16,2,0)),BB844,""))</f>
        <v/>
      </c>
      <c r="CF844" s="125" t="str">
        <f>IF($C844="","",COUNTIFS(Con_ve!$C$6:$C$1005,$C844,Con_ve!$Q$6:$Q$1005,Cad_cl!CF$5))</f>
        <v/>
      </c>
      <c r="CG844" s="125" t="str">
        <f>IF($C844="","",COUNTIFS(Con_ve!$C$6:$C$1005,$C844,Con_ve!$Q$6:$Q$1005,Cad_cl!CG$5))</f>
        <v/>
      </c>
      <c r="CH844" s="125" t="str">
        <f>IF($C844="","",COUNTIFS(Con_ve!$C$6:$C$1005,$C844,Con_ve!$Q$6:$Q$1005,Cad_cl!CH$5))</f>
        <v/>
      </c>
      <c r="CI844" s="125" t="str">
        <f>IF($C844="","",COUNTIFS(Con_ve!$C$6:$C$1005,$C844,Con_ve!$Q$6:$Q$1005,Cad_cl!CI$5))</f>
        <v/>
      </c>
      <c r="CJ844" s="125" t="str">
        <f>IF($C844="","",COUNTIFS(Con_ve!$C$6:$C$1005,$C844,Con_ve!$Q$6:$Q$1005,Cad_cl!CJ$5))</f>
        <v/>
      </c>
      <c r="CK844" s="125" t="str">
        <f>IF($C844="","",COUNTIFS(Con_ve!$C$6:$C$1005,$C844,Con_ve!$Q$6:$Q$1005,Cad_cl!CK$5))</f>
        <v/>
      </c>
      <c r="CL844" s="125" t="str">
        <f>IF($C844="","",COUNTIFS(Con_ve!$C$6:$C$1005,$C844,Con_ve!$Q$6:$Q$1005,Cad_cl!CL$5))</f>
        <v/>
      </c>
      <c r="CM844" s="125" t="str">
        <f>IF($C844="","",COUNTIFS(Con_ve!$C$6:$C$1005,$C844,Con_ve!$Q$6:$Q$1005,Cad_cl!CM$5))</f>
        <v/>
      </c>
      <c r="CN844" s="125" t="str">
        <f>IF($C844="","",COUNTIFS(Con_ve!$C$6:$C$1005,$C844,Con_ve!$Q$6:$Q$1005,Cad_cl!CN$5))</f>
        <v/>
      </c>
      <c r="CO844" s="125" t="str">
        <f>IF($C844="","",COUNTIFS(Con_ve!$C$6:$C$1005,$C844,Con_ve!$Q$6:$Q$1005,Cad_cl!CO$5))</f>
        <v/>
      </c>
      <c r="CP844" s="125" t="str">
        <f>IF($C844="","",COUNTIFS(Con_ve!$C$6:$C$1005,$C844,Con_ve!$Q$6:$Q$1005,Cad_cl!CP$5))</f>
        <v/>
      </c>
      <c r="CQ844" s="125" t="str">
        <f>IF($C844="","",COUNTIFS(Con_ve!$C$6:$C$1005,$C844,Con_ve!$Q$6:$Q$1005,Cad_cl!CQ$5))</f>
        <v/>
      </c>
      <c r="CR844" s="125">
        <f t="shared" si="41"/>
        <v>0</v>
      </c>
    </row>
    <row r="845" spans="3:96" ht="30" customHeight="1">
      <c r="C845" s="153"/>
      <c r="D845" s="153"/>
      <c r="E845" s="154"/>
      <c r="F845" s="153"/>
      <c r="G845" s="155"/>
      <c r="H845" s="153"/>
      <c r="I845" s="153"/>
      <c r="J845" s="132" t="s">
        <v>309</v>
      </c>
      <c r="K845" s="133" t="s">
        <v>309</v>
      </c>
      <c r="L845" s="153"/>
      <c r="M845" s="153"/>
      <c r="N845" s="153"/>
      <c r="O845" s="153"/>
      <c r="P845" s="153"/>
      <c r="Q845" s="153"/>
      <c r="AP845" s="134" t="str">
        <f>IF(ISERR(IF($C845="","",SUMIFS(Con_ve!$F$6:$F$1005,Con_ve!$C$6:$C$1005,$C845,Con_ve!$I$6:$I$1005,"Fechada",Con_ve!$Q$6:$Q$1005,Cad_cl!AP$5))),"",IF($C845="","",SUMIFS(Con_ve!$F$6:$F$1005,Con_ve!$C$6:$C$1005,$C845,Con_ve!$I$6:$I$1005,"Fechada",Con_ve!$Q$6:$Q$1005,Cad_cl!AP$5)))</f>
        <v/>
      </c>
      <c r="AQ845" s="134" t="str">
        <f>IF(ISERR(IF($C845="","",SUMIFS(Con_ve!$F$6:$F$1005,Con_ve!$C$6:$C$1005,$C845,Con_ve!$I$6:$I$1005,"Fechada",Con_ve!$Q$6:$Q$1005,Cad_cl!AQ$5))),"",IF($C845="","",SUMIFS(Con_ve!$F$6:$F$1005,Con_ve!$C$6:$C$1005,$C845,Con_ve!$I$6:$I$1005,"Fechada",Con_ve!$Q$6:$Q$1005,Cad_cl!AQ$5)))</f>
        <v/>
      </c>
      <c r="AR845" s="134" t="str">
        <f>IF(ISERR(IF($C845="","",SUMIFS(Con_ve!$F$6:$F$1005,Con_ve!$C$6:$C$1005,$C845,Con_ve!$I$6:$I$1005,"Fechada",Con_ve!$Q$6:$Q$1005,Cad_cl!AR$5))),"",IF($C845="","",SUMIFS(Con_ve!$F$6:$F$1005,Con_ve!$C$6:$C$1005,$C845,Con_ve!$I$6:$I$1005,"Fechada",Con_ve!$Q$6:$Q$1005,Cad_cl!AR$5)))</f>
        <v/>
      </c>
      <c r="AS845" s="134" t="str">
        <f>IF(ISERR(IF($C845="","",SUMIFS(Con_ve!$F$6:$F$1005,Con_ve!$C$6:$C$1005,$C845,Con_ve!$I$6:$I$1005,"Fechada",Con_ve!$Q$6:$Q$1005,Cad_cl!AS$5))),"",IF($C845="","",SUMIFS(Con_ve!$F$6:$F$1005,Con_ve!$C$6:$C$1005,$C845,Con_ve!$I$6:$I$1005,"Fechada",Con_ve!$Q$6:$Q$1005,Cad_cl!AS$5)))</f>
        <v/>
      </c>
      <c r="AT845" s="134" t="str">
        <f>IF(ISERR(IF($C845="","",SUMIFS(Con_ve!$F$6:$F$1005,Con_ve!$C$6:$C$1005,$C845,Con_ve!$I$6:$I$1005,"Fechada",Con_ve!$Q$6:$Q$1005,Cad_cl!AT$5))),"",IF($C845="","",SUMIFS(Con_ve!$F$6:$F$1005,Con_ve!$C$6:$C$1005,$C845,Con_ve!$I$6:$I$1005,"Fechada",Con_ve!$Q$6:$Q$1005,Cad_cl!AT$5)))</f>
        <v/>
      </c>
      <c r="AU845" s="134" t="str">
        <f>IF(ISERR(IF($C845="","",SUMIFS(Con_ve!$F$6:$F$1005,Con_ve!$C$6:$C$1005,$C845,Con_ve!$I$6:$I$1005,"Fechada",Con_ve!$Q$6:$Q$1005,Cad_cl!AU$5))),"",IF($C845="","",SUMIFS(Con_ve!$F$6:$F$1005,Con_ve!$C$6:$C$1005,$C845,Con_ve!$I$6:$I$1005,"Fechada",Con_ve!$Q$6:$Q$1005,Cad_cl!AU$5)))</f>
        <v/>
      </c>
      <c r="AV845" s="134" t="str">
        <f>IF(ISERR(IF($C845="","",SUMIFS(Con_ve!$F$6:$F$1005,Con_ve!$C$6:$C$1005,$C845,Con_ve!$I$6:$I$1005,"Fechada",Con_ve!$Q$6:$Q$1005,Cad_cl!AV$5))),"",IF($C845="","",SUMIFS(Con_ve!$F$6:$F$1005,Con_ve!$C$6:$C$1005,$C845,Con_ve!$I$6:$I$1005,"Fechada",Con_ve!$Q$6:$Q$1005,Cad_cl!AV$5)))</f>
        <v/>
      </c>
      <c r="AW845" s="134" t="str">
        <f>IF(ISERR(IF($C845="","",SUMIFS(Con_ve!$F$6:$F$1005,Con_ve!$C$6:$C$1005,$C845,Con_ve!$I$6:$I$1005,"Fechada",Con_ve!$Q$6:$Q$1005,Cad_cl!AW$5))),"",IF($C845="","",SUMIFS(Con_ve!$F$6:$F$1005,Con_ve!$C$6:$C$1005,$C845,Con_ve!$I$6:$I$1005,"Fechada",Con_ve!$Q$6:$Q$1005,Cad_cl!AW$5)))</f>
        <v/>
      </c>
      <c r="AX845" s="134" t="str">
        <f>IF(ISERR(IF($C845="","",SUMIFS(Con_ve!$F$6:$F$1005,Con_ve!$C$6:$C$1005,$C845,Con_ve!$I$6:$I$1005,"Fechada",Con_ve!$Q$6:$Q$1005,Cad_cl!AX$5))),"",IF($C845="","",SUMIFS(Con_ve!$F$6:$F$1005,Con_ve!$C$6:$C$1005,$C845,Con_ve!$I$6:$I$1005,"Fechada",Con_ve!$Q$6:$Q$1005,Cad_cl!AX$5)))</f>
        <v/>
      </c>
      <c r="AY845" s="134" t="str">
        <f>IF(ISERR(IF($C845="","",SUMIFS(Con_ve!$F$6:$F$1005,Con_ve!$C$6:$C$1005,$C845,Con_ve!$I$6:$I$1005,"Fechada",Con_ve!$Q$6:$Q$1005,Cad_cl!AY$5))),"",IF($C845="","",SUMIFS(Con_ve!$F$6:$F$1005,Con_ve!$C$6:$C$1005,$C845,Con_ve!$I$6:$I$1005,"Fechada",Con_ve!$Q$6:$Q$1005,Cad_cl!AY$5)))</f>
        <v/>
      </c>
      <c r="AZ845" s="134" t="str">
        <f>IF(ISERR(IF($C845="","",SUMIFS(Con_ve!$F$6:$F$1005,Con_ve!$C$6:$C$1005,$C845,Con_ve!$I$6:$I$1005,"Fechada",Con_ve!$Q$6:$Q$1005,Cad_cl!AZ$5))),"",IF($C845="","",SUMIFS(Con_ve!$F$6:$F$1005,Con_ve!$C$6:$C$1005,$C845,Con_ve!$I$6:$I$1005,"Fechada",Con_ve!$Q$6:$Q$1005,Cad_cl!AZ$5)))</f>
        <v/>
      </c>
      <c r="BA845" s="134" t="str">
        <f>IF(ISERR(IF($C845="","",SUMIFS(Con_ve!$F$6:$F$1005,Con_ve!$C$6:$C$1005,$C845,Con_ve!$I$6:$I$1005,"Fechada",Con_ve!$Q$6:$Q$1005,Cad_cl!BA$5))),"",IF($C845="","",SUMIFS(Con_ve!$F$6:$F$1005,Con_ve!$C$6:$C$1005,$C845,Con_ve!$I$6:$I$1005,"Fechada",Con_ve!$Q$6:$Q$1005,Cad_cl!BA$5)))</f>
        <v/>
      </c>
      <c r="BB845" s="134">
        <f t="shared" si="39"/>
        <v>0</v>
      </c>
      <c r="BD845" s="134" t="str">
        <f>IF(ISERR(IF($C845="","",SUMIFS(Con_ve!$F$6:$F$1005,Con_ve!$C$6:$C$1005,$C845,Con_ve!$I$6:$I$1005,"Em negociação",Con_ve!$Q$6:$Q$1005,Cad_cl!BD$5))),"",IF($C845="","",SUMIFS(Con_ve!$F$6:$F$1005,Con_ve!$C$6:$C$1005,$C845,Con_ve!$I$6:$I$1005,"Em negociação",Con_ve!$Q$6:$Q$1005,Cad_cl!BD$5)))</f>
        <v/>
      </c>
      <c r="BE845" s="134" t="str">
        <f>IF(ISERR(IF($C845="","",SUMIFS(Con_ve!$F$6:$F$1005,Con_ve!$C$6:$C$1005,$C845,Con_ve!$I$6:$I$1005,"Em negociação",Con_ve!$Q$6:$Q$1005,Cad_cl!BE$5))),"",IF($C845="","",SUMIFS(Con_ve!$F$6:$F$1005,Con_ve!$C$6:$C$1005,$C845,Con_ve!$I$6:$I$1005,"Em negociação",Con_ve!$Q$6:$Q$1005,Cad_cl!BE$5)))</f>
        <v/>
      </c>
      <c r="BF845" s="134" t="str">
        <f>IF(ISERR(IF($C845="","",SUMIFS(Con_ve!$F$6:$F$1005,Con_ve!$C$6:$C$1005,$C845,Con_ve!$I$6:$I$1005,"Em negociação",Con_ve!$Q$6:$Q$1005,Cad_cl!BF$5))),"",IF($C845="","",SUMIFS(Con_ve!$F$6:$F$1005,Con_ve!$C$6:$C$1005,$C845,Con_ve!$I$6:$I$1005,"Em negociação",Con_ve!$Q$6:$Q$1005,Cad_cl!BF$5)))</f>
        <v/>
      </c>
      <c r="BG845" s="134" t="str">
        <f>IF(ISERR(IF($C845="","",SUMIFS(Con_ve!$F$6:$F$1005,Con_ve!$C$6:$C$1005,$C845,Con_ve!$I$6:$I$1005,"Em negociação",Con_ve!$Q$6:$Q$1005,Cad_cl!BG$5))),"",IF($C845="","",SUMIFS(Con_ve!$F$6:$F$1005,Con_ve!$C$6:$C$1005,$C845,Con_ve!$I$6:$I$1005,"Em negociação",Con_ve!$Q$6:$Q$1005,Cad_cl!BG$5)))</f>
        <v/>
      </c>
      <c r="BH845" s="134" t="str">
        <f>IF(ISERR(IF($C845="","",SUMIFS(Con_ve!$F$6:$F$1005,Con_ve!$C$6:$C$1005,$C845,Con_ve!$I$6:$I$1005,"Em negociação",Con_ve!$Q$6:$Q$1005,Cad_cl!BH$5))),"",IF($C845="","",SUMIFS(Con_ve!$F$6:$F$1005,Con_ve!$C$6:$C$1005,$C845,Con_ve!$I$6:$I$1005,"Em negociação",Con_ve!$Q$6:$Q$1005,Cad_cl!BH$5)))</f>
        <v/>
      </c>
      <c r="BI845" s="134" t="str">
        <f>IF(ISERR(IF($C845="","",SUMIFS(Con_ve!$F$6:$F$1005,Con_ve!$C$6:$C$1005,$C845,Con_ve!$I$6:$I$1005,"Em negociação",Con_ve!$Q$6:$Q$1005,Cad_cl!BI$5))),"",IF($C845="","",SUMIFS(Con_ve!$F$6:$F$1005,Con_ve!$C$6:$C$1005,$C845,Con_ve!$I$6:$I$1005,"Em negociação",Con_ve!$Q$6:$Q$1005,Cad_cl!BI$5)))</f>
        <v/>
      </c>
      <c r="BJ845" s="134" t="str">
        <f>IF(ISERR(IF($C845="","",SUMIFS(Con_ve!$F$6:$F$1005,Con_ve!$C$6:$C$1005,$C845,Con_ve!$I$6:$I$1005,"Em negociação",Con_ve!$Q$6:$Q$1005,Cad_cl!BJ$5))),"",IF($C845="","",SUMIFS(Con_ve!$F$6:$F$1005,Con_ve!$C$6:$C$1005,$C845,Con_ve!$I$6:$I$1005,"Em negociação",Con_ve!$Q$6:$Q$1005,Cad_cl!BJ$5)))</f>
        <v/>
      </c>
      <c r="BK845" s="134" t="str">
        <f>IF(ISERR(IF($C845="","",SUMIFS(Con_ve!$F$6:$F$1005,Con_ve!$C$6:$C$1005,$C845,Con_ve!$I$6:$I$1005,"Em negociação",Con_ve!$Q$6:$Q$1005,Cad_cl!BK$5))),"",IF($C845="","",SUMIFS(Con_ve!$F$6:$F$1005,Con_ve!$C$6:$C$1005,$C845,Con_ve!$I$6:$I$1005,"Em negociação",Con_ve!$Q$6:$Q$1005,Cad_cl!BK$5)))</f>
        <v/>
      </c>
      <c r="BL845" s="134" t="str">
        <f>IF(ISERR(IF($C845="","",SUMIFS(Con_ve!$F$6:$F$1005,Con_ve!$C$6:$C$1005,$C845,Con_ve!$I$6:$I$1005,"Em negociação",Con_ve!$Q$6:$Q$1005,Cad_cl!BL$5))),"",IF($C845="","",SUMIFS(Con_ve!$F$6:$F$1005,Con_ve!$C$6:$C$1005,$C845,Con_ve!$I$6:$I$1005,"Em negociação",Con_ve!$Q$6:$Q$1005,Cad_cl!BL$5)))</f>
        <v/>
      </c>
      <c r="BM845" s="134" t="str">
        <f>IF(ISERR(IF($C845="","",SUMIFS(Con_ve!$F$6:$F$1005,Con_ve!$C$6:$C$1005,$C845,Con_ve!$I$6:$I$1005,"Em negociação",Con_ve!$Q$6:$Q$1005,Cad_cl!BM$5))),"",IF($C845="","",SUMIFS(Con_ve!$F$6:$F$1005,Con_ve!$C$6:$C$1005,$C845,Con_ve!$I$6:$I$1005,"Em negociação",Con_ve!$Q$6:$Q$1005,Cad_cl!BM$5)))</f>
        <v/>
      </c>
      <c r="BN845" s="134" t="str">
        <f>IF(ISERR(IF($C845="","",SUMIFS(Con_ve!$F$6:$F$1005,Con_ve!$C$6:$C$1005,$C845,Con_ve!$I$6:$I$1005,"Em negociação",Con_ve!$Q$6:$Q$1005,Cad_cl!BN$5))),"",IF($C845="","",SUMIFS(Con_ve!$F$6:$F$1005,Con_ve!$C$6:$C$1005,$C845,Con_ve!$I$6:$I$1005,"Em negociação",Con_ve!$Q$6:$Q$1005,Cad_cl!BN$5)))</f>
        <v/>
      </c>
      <c r="BO845" s="134" t="str">
        <f>IF(ISERR(IF($C845="","",SUMIFS(Con_ve!$F$6:$F$1005,Con_ve!$C$6:$C$1005,$C845,Con_ve!$I$6:$I$1005,"Em negociação",Con_ve!$Q$6:$Q$1005,Cad_cl!BO$5))),"",IF($C845="","",SUMIFS(Con_ve!$F$6:$F$1005,Con_ve!$C$6:$C$1005,$C845,Con_ve!$I$6:$I$1005,"Em negociação",Con_ve!$Q$6:$Q$1005,Cad_cl!BO$5)))</f>
        <v/>
      </c>
      <c r="BP845" s="134">
        <f t="shared" si="40"/>
        <v>0</v>
      </c>
      <c r="BR845" s="125" t="str">
        <f>IF(ISERR(IF(AND($I845=Re_lo!$E$5,BR$5=VLOOKUP(Re_lo!$H$5,Re_lo!$N$5:$O$16,2,0)),AP845,"")),"",IF(AND($I845=Re_lo!$E$5,BR$5=VLOOKUP(Re_lo!$H$5,Re_lo!$N$5:$O$16,2,0)),AP845,""))</f>
        <v/>
      </c>
      <c r="BS845" s="125" t="str">
        <f>IF(ISERR(IF(AND($I845=Re_lo!$E$5,BS$5=VLOOKUP(Re_lo!$H$5,Re_lo!$N$5:$O$16,2,0)),AQ845,"")),"",IF(AND($I845=Re_lo!$E$5,BS$5=VLOOKUP(Re_lo!$H$5,Re_lo!$N$5:$O$16,2,0)),AQ845,""))</f>
        <v/>
      </c>
      <c r="BT845" s="125" t="str">
        <f>IF(ISERR(IF(AND($I845=Re_lo!$E$5,BT$5=VLOOKUP(Re_lo!$H$5,Re_lo!$N$5:$O$16,2,0)),AR845,"")),"",IF(AND($I845=Re_lo!$E$5,BT$5=VLOOKUP(Re_lo!$H$5,Re_lo!$N$5:$O$16,2,0)),AR845,""))</f>
        <v/>
      </c>
      <c r="BU845" s="125" t="str">
        <f>IF(ISERR(IF(AND($I845=Re_lo!$E$5,BU$5=VLOOKUP(Re_lo!$H$5,Re_lo!$N$5:$O$16,2,0)),AS845,"")),"",IF(AND($I845=Re_lo!$E$5,BU$5=VLOOKUP(Re_lo!$H$5,Re_lo!$N$5:$O$16,2,0)),AS845,""))</f>
        <v/>
      </c>
      <c r="BV845" s="125" t="str">
        <f>IF(ISERR(IF(AND($I845=Re_lo!$E$5,BV$5=VLOOKUP(Re_lo!$H$5,Re_lo!$N$5:$O$16,2,0)),AT845,"")),"",IF(AND($I845=Re_lo!$E$5,BV$5=VLOOKUP(Re_lo!$H$5,Re_lo!$N$5:$O$16,2,0)),AT845,""))</f>
        <v/>
      </c>
      <c r="BW845" s="125" t="str">
        <f>IF(ISERR(IF(AND($I845=Re_lo!$E$5,BW$5=VLOOKUP(Re_lo!$H$5,Re_lo!$N$5:$O$16,2,0)),AU845,"")),"",IF(AND($I845=Re_lo!$E$5,BW$5=VLOOKUP(Re_lo!$H$5,Re_lo!$N$5:$O$16,2,0)),AU845,""))</f>
        <v/>
      </c>
      <c r="BX845" s="125" t="str">
        <f>IF(ISERR(IF(AND($I845=Re_lo!$E$5,BX$5=VLOOKUP(Re_lo!$H$5,Re_lo!$N$5:$O$16,2,0)),AV845,"")),"",IF(AND($I845=Re_lo!$E$5,BX$5=VLOOKUP(Re_lo!$H$5,Re_lo!$N$5:$O$16,2,0)),AV845,""))</f>
        <v/>
      </c>
      <c r="BY845" s="125" t="str">
        <f>IF(ISERR(IF(AND($I845=Re_lo!$E$5,BY$5=VLOOKUP(Re_lo!$H$5,Re_lo!$N$5:$O$16,2,0)),AW845,"")),"",IF(AND($I845=Re_lo!$E$5,BY$5=VLOOKUP(Re_lo!$H$5,Re_lo!$N$5:$O$16,2,0)),AW845,""))</f>
        <v/>
      </c>
      <c r="BZ845" s="125" t="str">
        <f>IF(ISERR(IF(AND($I845=Re_lo!$E$5,BZ$5=VLOOKUP(Re_lo!$H$5,Re_lo!$N$5:$O$16,2,0)),AX845,"")),"",IF(AND($I845=Re_lo!$E$5,BZ$5=VLOOKUP(Re_lo!$H$5,Re_lo!$N$5:$O$16,2,0)),AX845,""))</f>
        <v/>
      </c>
      <c r="CA845" s="125" t="str">
        <f>IF(ISERR(IF(AND($I845=Re_lo!$E$5,CA$5=VLOOKUP(Re_lo!$H$5,Re_lo!$N$5:$O$16,2,0)),AY845,"")),"",IF(AND($I845=Re_lo!$E$5,CA$5=VLOOKUP(Re_lo!$H$5,Re_lo!$N$5:$O$16,2,0)),AY845,""))</f>
        <v/>
      </c>
      <c r="CB845" s="125" t="str">
        <f>IF(ISERR(IF(AND($I845=Re_lo!$E$5,CB$5=VLOOKUP(Re_lo!$H$5,Re_lo!$N$5:$O$16,2,0)),AZ845,"")),"",IF(AND($I845=Re_lo!$E$5,CB$5=VLOOKUP(Re_lo!$H$5,Re_lo!$N$5:$O$16,2,0)),AZ845,""))</f>
        <v/>
      </c>
      <c r="CC845" s="125" t="str">
        <f>IF(ISERR(IF(AND($I845=Re_lo!$E$5,CC$5=VLOOKUP(Re_lo!$H$5,Re_lo!$N$5:$O$16,2,0)),BA845,"")),"",IF(AND($I845=Re_lo!$E$5,CC$5=VLOOKUP(Re_lo!$H$5,Re_lo!$N$5:$O$16,2,0)),BA845,""))</f>
        <v/>
      </c>
      <c r="CD845" s="125" t="str">
        <f>IF(ISERR(IF(AND($I845=Re_lo!$E$5,CD$5=VLOOKUP(Re_lo!$H$5,Re_lo!$N$5:$O$16,2,0)),BB845,"")),"",IF(AND($I845=Re_lo!$E$5,CD$5=VLOOKUP(Re_lo!$H$5,Re_lo!$N$5:$O$16,2,0)),BB845,""))</f>
        <v/>
      </c>
      <c r="CF845" s="125" t="str">
        <f>IF($C845="","",COUNTIFS(Con_ve!$C$6:$C$1005,$C845,Con_ve!$Q$6:$Q$1005,Cad_cl!CF$5))</f>
        <v/>
      </c>
      <c r="CG845" s="125" t="str">
        <f>IF($C845="","",COUNTIFS(Con_ve!$C$6:$C$1005,$C845,Con_ve!$Q$6:$Q$1005,Cad_cl!CG$5))</f>
        <v/>
      </c>
      <c r="CH845" s="125" t="str">
        <f>IF($C845="","",COUNTIFS(Con_ve!$C$6:$C$1005,$C845,Con_ve!$Q$6:$Q$1005,Cad_cl!CH$5))</f>
        <v/>
      </c>
      <c r="CI845" s="125" t="str">
        <f>IF($C845="","",COUNTIFS(Con_ve!$C$6:$C$1005,$C845,Con_ve!$Q$6:$Q$1005,Cad_cl!CI$5))</f>
        <v/>
      </c>
      <c r="CJ845" s="125" t="str">
        <f>IF($C845="","",COUNTIFS(Con_ve!$C$6:$C$1005,$C845,Con_ve!$Q$6:$Q$1005,Cad_cl!CJ$5))</f>
        <v/>
      </c>
      <c r="CK845" s="125" t="str">
        <f>IF($C845="","",COUNTIFS(Con_ve!$C$6:$C$1005,$C845,Con_ve!$Q$6:$Q$1005,Cad_cl!CK$5))</f>
        <v/>
      </c>
      <c r="CL845" s="125" t="str">
        <f>IF($C845="","",COUNTIFS(Con_ve!$C$6:$C$1005,$C845,Con_ve!$Q$6:$Q$1005,Cad_cl!CL$5))</f>
        <v/>
      </c>
      <c r="CM845" s="125" t="str">
        <f>IF($C845="","",COUNTIFS(Con_ve!$C$6:$C$1005,$C845,Con_ve!$Q$6:$Q$1005,Cad_cl!CM$5))</f>
        <v/>
      </c>
      <c r="CN845" s="125" t="str">
        <f>IF($C845="","",COUNTIFS(Con_ve!$C$6:$C$1005,$C845,Con_ve!$Q$6:$Q$1005,Cad_cl!CN$5))</f>
        <v/>
      </c>
      <c r="CO845" s="125" t="str">
        <f>IF($C845="","",COUNTIFS(Con_ve!$C$6:$C$1005,$C845,Con_ve!$Q$6:$Q$1005,Cad_cl!CO$5))</f>
        <v/>
      </c>
      <c r="CP845" s="125" t="str">
        <f>IF($C845="","",COUNTIFS(Con_ve!$C$6:$C$1005,$C845,Con_ve!$Q$6:$Q$1005,Cad_cl!CP$5))</f>
        <v/>
      </c>
      <c r="CQ845" s="125" t="str">
        <f>IF($C845="","",COUNTIFS(Con_ve!$C$6:$C$1005,$C845,Con_ve!$Q$6:$Q$1005,Cad_cl!CQ$5))</f>
        <v/>
      </c>
      <c r="CR845" s="125">
        <f t="shared" si="41"/>
        <v>0</v>
      </c>
    </row>
    <row r="846" spans="3:96" ht="30" customHeight="1">
      <c r="C846" s="153"/>
      <c r="D846" s="153"/>
      <c r="E846" s="154"/>
      <c r="F846" s="153"/>
      <c r="G846" s="155"/>
      <c r="H846" s="153"/>
      <c r="I846" s="153"/>
      <c r="J846" s="132" t="s">
        <v>309</v>
      </c>
      <c r="K846" s="133" t="s">
        <v>309</v>
      </c>
      <c r="L846" s="153"/>
      <c r="M846" s="153"/>
      <c r="N846" s="153"/>
      <c r="O846" s="153"/>
      <c r="P846" s="153"/>
      <c r="Q846" s="153"/>
      <c r="AP846" s="134" t="str">
        <f>IF(ISERR(IF($C846="","",SUMIFS(Con_ve!$F$6:$F$1005,Con_ve!$C$6:$C$1005,$C846,Con_ve!$I$6:$I$1005,"Fechada",Con_ve!$Q$6:$Q$1005,Cad_cl!AP$5))),"",IF($C846="","",SUMIFS(Con_ve!$F$6:$F$1005,Con_ve!$C$6:$C$1005,$C846,Con_ve!$I$6:$I$1005,"Fechada",Con_ve!$Q$6:$Q$1005,Cad_cl!AP$5)))</f>
        <v/>
      </c>
      <c r="AQ846" s="134" t="str">
        <f>IF(ISERR(IF($C846="","",SUMIFS(Con_ve!$F$6:$F$1005,Con_ve!$C$6:$C$1005,$C846,Con_ve!$I$6:$I$1005,"Fechada",Con_ve!$Q$6:$Q$1005,Cad_cl!AQ$5))),"",IF($C846="","",SUMIFS(Con_ve!$F$6:$F$1005,Con_ve!$C$6:$C$1005,$C846,Con_ve!$I$6:$I$1005,"Fechada",Con_ve!$Q$6:$Q$1005,Cad_cl!AQ$5)))</f>
        <v/>
      </c>
      <c r="AR846" s="134" t="str">
        <f>IF(ISERR(IF($C846="","",SUMIFS(Con_ve!$F$6:$F$1005,Con_ve!$C$6:$C$1005,$C846,Con_ve!$I$6:$I$1005,"Fechada",Con_ve!$Q$6:$Q$1005,Cad_cl!AR$5))),"",IF($C846="","",SUMIFS(Con_ve!$F$6:$F$1005,Con_ve!$C$6:$C$1005,$C846,Con_ve!$I$6:$I$1005,"Fechada",Con_ve!$Q$6:$Q$1005,Cad_cl!AR$5)))</f>
        <v/>
      </c>
      <c r="AS846" s="134" t="str">
        <f>IF(ISERR(IF($C846="","",SUMIFS(Con_ve!$F$6:$F$1005,Con_ve!$C$6:$C$1005,$C846,Con_ve!$I$6:$I$1005,"Fechada",Con_ve!$Q$6:$Q$1005,Cad_cl!AS$5))),"",IF($C846="","",SUMIFS(Con_ve!$F$6:$F$1005,Con_ve!$C$6:$C$1005,$C846,Con_ve!$I$6:$I$1005,"Fechada",Con_ve!$Q$6:$Q$1005,Cad_cl!AS$5)))</f>
        <v/>
      </c>
      <c r="AT846" s="134" t="str">
        <f>IF(ISERR(IF($C846="","",SUMIFS(Con_ve!$F$6:$F$1005,Con_ve!$C$6:$C$1005,$C846,Con_ve!$I$6:$I$1005,"Fechada",Con_ve!$Q$6:$Q$1005,Cad_cl!AT$5))),"",IF($C846="","",SUMIFS(Con_ve!$F$6:$F$1005,Con_ve!$C$6:$C$1005,$C846,Con_ve!$I$6:$I$1005,"Fechada",Con_ve!$Q$6:$Q$1005,Cad_cl!AT$5)))</f>
        <v/>
      </c>
      <c r="AU846" s="134" t="str">
        <f>IF(ISERR(IF($C846="","",SUMIFS(Con_ve!$F$6:$F$1005,Con_ve!$C$6:$C$1005,$C846,Con_ve!$I$6:$I$1005,"Fechada",Con_ve!$Q$6:$Q$1005,Cad_cl!AU$5))),"",IF($C846="","",SUMIFS(Con_ve!$F$6:$F$1005,Con_ve!$C$6:$C$1005,$C846,Con_ve!$I$6:$I$1005,"Fechada",Con_ve!$Q$6:$Q$1005,Cad_cl!AU$5)))</f>
        <v/>
      </c>
      <c r="AV846" s="134" t="str">
        <f>IF(ISERR(IF($C846="","",SUMIFS(Con_ve!$F$6:$F$1005,Con_ve!$C$6:$C$1005,$C846,Con_ve!$I$6:$I$1005,"Fechada",Con_ve!$Q$6:$Q$1005,Cad_cl!AV$5))),"",IF($C846="","",SUMIFS(Con_ve!$F$6:$F$1005,Con_ve!$C$6:$C$1005,$C846,Con_ve!$I$6:$I$1005,"Fechada",Con_ve!$Q$6:$Q$1005,Cad_cl!AV$5)))</f>
        <v/>
      </c>
      <c r="AW846" s="134" t="str">
        <f>IF(ISERR(IF($C846="","",SUMIFS(Con_ve!$F$6:$F$1005,Con_ve!$C$6:$C$1005,$C846,Con_ve!$I$6:$I$1005,"Fechada",Con_ve!$Q$6:$Q$1005,Cad_cl!AW$5))),"",IF($C846="","",SUMIFS(Con_ve!$F$6:$F$1005,Con_ve!$C$6:$C$1005,$C846,Con_ve!$I$6:$I$1005,"Fechada",Con_ve!$Q$6:$Q$1005,Cad_cl!AW$5)))</f>
        <v/>
      </c>
      <c r="AX846" s="134" t="str">
        <f>IF(ISERR(IF($C846="","",SUMIFS(Con_ve!$F$6:$F$1005,Con_ve!$C$6:$C$1005,$C846,Con_ve!$I$6:$I$1005,"Fechada",Con_ve!$Q$6:$Q$1005,Cad_cl!AX$5))),"",IF($C846="","",SUMIFS(Con_ve!$F$6:$F$1005,Con_ve!$C$6:$C$1005,$C846,Con_ve!$I$6:$I$1005,"Fechada",Con_ve!$Q$6:$Q$1005,Cad_cl!AX$5)))</f>
        <v/>
      </c>
      <c r="AY846" s="134" t="str">
        <f>IF(ISERR(IF($C846="","",SUMIFS(Con_ve!$F$6:$F$1005,Con_ve!$C$6:$C$1005,$C846,Con_ve!$I$6:$I$1005,"Fechada",Con_ve!$Q$6:$Q$1005,Cad_cl!AY$5))),"",IF($C846="","",SUMIFS(Con_ve!$F$6:$F$1005,Con_ve!$C$6:$C$1005,$C846,Con_ve!$I$6:$I$1005,"Fechada",Con_ve!$Q$6:$Q$1005,Cad_cl!AY$5)))</f>
        <v/>
      </c>
      <c r="AZ846" s="134" t="str">
        <f>IF(ISERR(IF($C846="","",SUMIFS(Con_ve!$F$6:$F$1005,Con_ve!$C$6:$C$1005,$C846,Con_ve!$I$6:$I$1005,"Fechada",Con_ve!$Q$6:$Q$1005,Cad_cl!AZ$5))),"",IF($C846="","",SUMIFS(Con_ve!$F$6:$F$1005,Con_ve!$C$6:$C$1005,$C846,Con_ve!$I$6:$I$1005,"Fechada",Con_ve!$Q$6:$Q$1005,Cad_cl!AZ$5)))</f>
        <v/>
      </c>
      <c r="BA846" s="134" t="str">
        <f>IF(ISERR(IF($C846="","",SUMIFS(Con_ve!$F$6:$F$1005,Con_ve!$C$6:$C$1005,$C846,Con_ve!$I$6:$I$1005,"Fechada",Con_ve!$Q$6:$Q$1005,Cad_cl!BA$5))),"",IF($C846="","",SUMIFS(Con_ve!$F$6:$F$1005,Con_ve!$C$6:$C$1005,$C846,Con_ve!$I$6:$I$1005,"Fechada",Con_ve!$Q$6:$Q$1005,Cad_cl!BA$5)))</f>
        <v/>
      </c>
      <c r="BB846" s="134">
        <f t="shared" si="39"/>
        <v>0</v>
      </c>
      <c r="BD846" s="134" t="str">
        <f>IF(ISERR(IF($C846="","",SUMIFS(Con_ve!$F$6:$F$1005,Con_ve!$C$6:$C$1005,$C846,Con_ve!$I$6:$I$1005,"Em negociação",Con_ve!$Q$6:$Q$1005,Cad_cl!BD$5))),"",IF($C846="","",SUMIFS(Con_ve!$F$6:$F$1005,Con_ve!$C$6:$C$1005,$C846,Con_ve!$I$6:$I$1005,"Em negociação",Con_ve!$Q$6:$Q$1005,Cad_cl!BD$5)))</f>
        <v/>
      </c>
      <c r="BE846" s="134" t="str">
        <f>IF(ISERR(IF($C846="","",SUMIFS(Con_ve!$F$6:$F$1005,Con_ve!$C$6:$C$1005,$C846,Con_ve!$I$6:$I$1005,"Em negociação",Con_ve!$Q$6:$Q$1005,Cad_cl!BE$5))),"",IF($C846="","",SUMIFS(Con_ve!$F$6:$F$1005,Con_ve!$C$6:$C$1005,$C846,Con_ve!$I$6:$I$1005,"Em negociação",Con_ve!$Q$6:$Q$1005,Cad_cl!BE$5)))</f>
        <v/>
      </c>
      <c r="BF846" s="134" t="str">
        <f>IF(ISERR(IF($C846="","",SUMIFS(Con_ve!$F$6:$F$1005,Con_ve!$C$6:$C$1005,$C846,Con_ve!$I$6:$I$1005,"Em negociação",Con_ve!$Q$6:$Q$1005,Cad_cl!BF$5))),"",IF($C846="","",SUMIFS(Con_ve!$F$6:$F$1005,Con_ve!$C$6:$C$1005,$C846,Con_ve!$I$6:$I$1005,"Em negociação",Con_ve!$Q$6:$Q$1005,Cad_cl!BF$5)))</f>
        <v/>
      </c>
      <c r="BG846" s="134" t="str">
        <f>IF(ISERR(IF($C846="","",SUMIFS(Con_ve!$F$6:$F$1005,Con_ve!$C$6:$C$1005,$C846,Con_ve!$I$6:$I$1005,"Em negociação",Con_ve!$Q$6:$Q$1005,Cad_cl!BG$5))),"",IF($C846="","",SUMIFS(Con_ve!$F$6:$F$1005,Con_ve!$C$6:$C$1005,$C846,Con_ve!$I$6:$I$1005,"Em negociação",Con_ve!$Q$6:$Q$1005,Cad_cl!BG$5)))</f>
        <v/>
      </c>
      <c r="BH846" s="134" t="str">
        <f>IF(ISERR(IF($C846="","",SUMIFS(Con_ve!$F$6:$F$1005,Con_ve!$C$6:$C$1005,$C846,Con_ve!$I$6:$I$1005,"Em negociação",Con_ve!$Q$6:$Q$1005,Cad_cl!BH$5))),"",IF($C846="","",SUMIFS(Con_ve!$F$6:$F$1005,Con_ve!$C$6:$C$1005,$C846,Con_ve!$I$6:$I$1005,"Em negociação",Con_ve!$Q$6:$Q$1005,Cad_cl!BH$5)))</f>
        <v/>
      </c>
      <c r="BI846" s="134" t="str">
        <f>IF(ISERR(IF($C846="","",SUMIFS(Con_ve!$F$6:$F$1005,Con_ve!$C$6:$C$1005,$C846,Con_ve!$I$6:$I$1005,"Em negociação",Con_ve!$Q$6:$Q$1005,Cad_cl!BI$5))),"",IF($C846="","",SUMIFS(Con_ve!$F$6:$F$1005,Con_ve!$C$6:$C$1005,$C846,Con_ve!$I$6:$I$1005,"Em negociação",Con_ve!$Q$6:$Q$1005,Cad_cl!BI$5)))</f>
        <v/>
      </c>
      <c r="BJ846" s="134" t="str">
        <f>IF(ISERR(IF($C846="","",SUMIFS(Con_ve!$F$6:$F$1005,Con_ve!$C$6:$C$1005,$C846,Con_ve!$I$6:$I$1005,"Em negociação",Con_ve!$Q$6:$Q$1005,Cad_cl!BJ$5))),"",IF($C846="","",SUMIFS(Con_ve!$F$6:$F$1005,Con_ve!$C$6:$C$1005,$C846,Con_ve!$I$6:$I$1005,"Em negociação",Con_ve!$Q$6:$Q$1005,Cad_cl!BJ$5)))</f>
        <v/>
      </c>
      <c r="BK846" s="134" t="str">
        <f>IF(ISERR(IF($C846="","",SUMIFS(Con_ve!$F$6:$F$1005,Con_ve!$C$6:$C$1005,$C846,Con_ve!$I$6:$I$1005,"Em negociação",Con_ve!$Q$6:$Q$1005,Cad_cl!BK$5))),"",IF($C846="","",SUMIFS(Con_ve!$F$6:$F$1005,Con_ve!$C$6:$C$1005,$C846,Con_ve!$I$6:$I$1005,"Em negociação",Con_ve!$Q$6:$Q$1005,Cad_cl!BK$5)))</f>
        <v/>
      </c>
      <c r="BL846" s="134" t="str">
        <f>IF(ISERR(IF($C846="","",SUMIFS(Con_ve!$F$6:$F$1005,Con_ve!$C$6:$C$1005,$C846,Con_ve!$I$6:$I$1005,"Em negociação",Con_ve!$Q$6:$Q$1005,Cad_cl!BL$5))),"",IF($C846="","",SUMIFS(Con_ve!$F$6:$F$1005,Con_ve!$C$6:$C$1005,$C846,Con_ve!$I$6:$I$1005,"Em negociação",Con_ve!$Q$6:$Q$1005,Cad_cl!BL$5)))</f>
        <v/>
      </c>
      <c r="BM846" s="134" t="str">
        <f>IF(ISERR(IF($C846="","",SUMIFS(Con_ve!$F$6:$F$1005,Con_ve!$C$6:$C$1005,$C846,Con_ve!$I$6:$I$1005,"Em negociação",Con_ve!$Q$6:$Q$1005,Cad_cl!BM$5))),"",IF($C846="","",SUMIFS(Con_ve!$F$6:$F$1005,Con_ve!$C$6:$C$1005,$C846,Con_ve!$I$6:$I$1005,"Em negociação",Con_ve!$Q$6:$Q$1005,Cad_cl!BM$5)))</f>
        <v/>
      </c>
      <c r="BN846" s="134" t="str">
        <f>IF(ISERR(IF($C846="","",SUMIFS(Con_ve!$F$6:$F$1005,Con_ve!$C$6:$C$1005,$C846,Con_ve!$I$6:$I$1005,"Em negociação",Con_ve!$Q$6:$Q$1005,Cad_cl!BN$5))),"",IF($C846="","",SUMIFS(Con_ve!$F$6:$F$1005,Con_ve!$C$6:$C$1005,$C846,Con_ve!$I$6:$I$1005,"Em negociação",Con_ve!$Q$6:$Q$1005,Cad_cl!BN$5)))</f>
        <v/>
      </c>
      <c r="BO846" s="134" t="str">
        <f>IF(ISERR(IF($C846="","",SUMIFS(Con_ve!$F$6:$F$1005,Con_ve!$C$6:$C$1005,$C846,Con_ve!$I$6:$I$1005,"Em negociação",Con_ve!$Q$6:$Q$1005,Cad_cl!BO$5))),"",IF($C846="","",SUMIFS(Con_ve!$F$6:$F$1005,Con_ve!$C$6:$C$1005,$C846,Con_ve!$I$6:$I$1005,"Em negociação",Con_ve!$Q$6:$Q$1005,Cad_cl!BO$5)))</f>
        <v/>
      </c>
      <c r="BP846" s="134">
        <f t="shared" si="40"/>
        <v>0</v>
      </c>
      <c r="BR846" s="125" t="str">
        <f>IF(ISERR(IF(AND($I846=Re_lo!$E$5,BR$5=VLOOKUP(Re_lo!$H$5,Re_lo!$N$5:$O$16,2,0)),AP846,"")),"",IF(AND($I846=Re_lo!$E$5,BR$5=VLOOKUP(Re_lo!$H$5,Re_lo!$N$5:$O$16,2,0)),AP846,""))</f>
        <v/>
      </c>
      <c r="BS846" s="125" t="str">
        <f>IF(ISERR(IF(AND($I846=Re_lo!$E$5,BS$5=VLOOKUP(Re_lo!$H$5,Re_lo!$N$5:$O$16,2,0)),AQ846,"")),"",IF(AND($I846=Re_lo!$E$5,BS$5=VLOOKUP(Re_lo!$H$5,Re_lo!$N$5:$O$16,2,0)),AQ846,""))</f>
        <v/>
      </c>
      <c r="BT846" s="125" t="str">
        <f>IF(ISERR(IF(AND($I846=Re_lo!$E$5,BT$5=VLOOKUP(Re_lo!$H$5,Re_lo!$N$5:$O$16,2,0)),AR846,"")),"",IF(AND($I846=Re_lo!$E$5,BT$5=VLOOKUP(Re_lo!$H$5,Re_lo!$N$5:$O$16,2,0)),AR846,""))</f>
        <v/>
      </c>
      <c r="BU846" s="125" t="str">
        <f>IF(ISERR(IF(AND($I846=Re_lo!$E$5,BU$5=VLOOKUP(Re_lo!$H$5,Re_lo!$N$5:$O$16,2,0)),AS846,"")),"",IF(AND($I846=Re_lo!$E$5,BU$5=VLOOKUP(Re_lo!$H$5,Re_lo!$N$5:$O$16,2,0)),AS846,""))</f>
        <v/>
      </c>
      <c r="BV846" s="125" t="str">
        <f>IF(ISERR(IF(AND($I846=Re_lo!$E$5,BV$5=VLOOKUP(Re_lo!$H$5,Re_lo!$N$5:$O$16,2,0)),AT846,"")),"",IF(AND($I846=Re_lo!$E$5,BV$5=VLOOKUP(Re_lo!$H$5,Re_lo!$N$5:$O$16,2,0)),AT846,""))</f>
        <v/>
      </c>
      <c r="BW846" s="125" t="str">
        <f>IF(ISERR(IF(AND($I846=Re_lo!$E$5,BW$5=VLOOKUP(Re_lo!$H$5,Re_lo!$N$5:$O$16,2,0)),AU846,"")),"",IF(AND($I846=Re_lo!$E$5,BW$5=VLOOKUP(Re_lo!$H$5,Re_lo!$N$5:$O$16,2,0)),AU846,""))</f>
        <v/>
      </c>
      <c r="BX846" s="125" t="str">
        <f>IF(ISERR(IF(AND($I846=Re_lo!$E$5,BX$5=VLOOKUP(Re_lo!$H$5,Re_lo!$N$5:$O$16,2,0)),AV846,"")),"",IF(AND($I846=Re_lo!$E$5,BX$5=VLOOKUP(Re_lo!$H$5,Re_lo!$N$5:$O$16,2,0)),AV846,""))</f>
        <v/>
      </c>
      <c r="BY846" s="125" t="str">
        <f>IF(ISERR(IF(AND($I846=Re_lo!$E$5,BY$5=VLOOKUP(Re_lo!$H$5,Re_lo!$N$5:$O$16,2,0)),AW846,"")),"",IF(AND($I846=Re_lo!$E$5,BY$5=VLOOKUP(Re_lo!$H$5,Re_lo!$N$5:$O$16,2,0)),AW846,""))</f>
        <v/>
      </c>
      <c r="BZ846" s="125" t="str">
        <f>IF(ISERR(IF(AND($I846=Re_lo!$E$5,BZ$5=VLOOKUP(Re_lo!$H$5,Re_lo!$N$5:$O$16,2,0)),AX846,"")),"",IF(AND($I846=Re_lo!$E$5,BZ$5=VLOOKUP(Re_lo!$H$5,Re_lo!$N$5:$O$16,2,0)),AX846,""))</f>
        <v/>
      </c>
      <c r="CA846" s="125" t="str">
        <f>IF(ISERR(IF(AND($I846=Re_lo!$E$5,CA$5=VLOOKUP(Re_lo!$H$5,Re_lo!$N$5:$O$16,2,0)),AY846,"")),"",IF(AND($I846=Re_lo!$E$5,CA$5=VLOOKUP(Re_lo!$H$5,Re_lo!$N$5:$O$16,2,0)),AY846,""))</f>
        <v/>
      </c>
      <c r="CB846" s="125" t="str">
        <f>IF(ISERR(IF(AND($I846=Re_lo!$E$5,CB$5=VLOOKUP(Re_lo!$H$5,Re_lo!$N$5:$O$16,2,0)),AZ846,"")),"",IF(AND($I846=Re_lo!$E$5,CB$5=VLOOKUP(Re_lo!$H$5,Re_lo!$N$5:$O$16,2,0)),AZ846,""))</f>
        <v/>
      </c>
      <c r="CC846" s="125" t="str">
        <f>IF(ISERR(IF(AND($I846=Re_lo!$E$5,CC$5=VLOOKUP(Re_lo!$H$5,Re_lo!$N$5:$O$16,2,0)),BA846,"")),"",IF(AND($I846=Re_lo!$E$5,CC$5=VLOOKUP(Re_lo!$H$5,Re_lo!$N$5:$O$16,2,0)),BA846,""))</f>
        <v/>
      </c>
      <c r="CD846" s="125" t="str">
        <f>IF(ISERR(IF(AND($I846=Re_lo!$E$5,CD$5=VLOOKUP(Re_lo!$H$5,Re_lo!$N$5:$O$16,2,0)),BB846,"")),"",IF(AND($I846=Re_lo!$E$5,CD$5=VLOOKUP(Re_lo!$H$5,Re_lo!$N$5:$O$16,2,0)),BB846,""))</f>
        <v/>
      </c>
      <c r="CF846" s="125" t="str">
        <f>IF($C846="","",COUNTIFS(Con_ve!$C$6:$C$1005,$C846,Con_ve!$Q$6:$Q$1005,Cad_cl!CF$5))</f>
        <v/>
      </c>
      <c r="CG846" s="125" t="str">
        <f>IF($C846="","",COUNTIFS(Con_ve!$C$6:$C$1005,$C846,Con_ve!$Q$6:$Q$1005,Cad_cl!CG$5))</f>
        <v/>
      </c>
      <c r="CH846" s="125" t="str">
        <f>IF($C846="","",COUNTIFS(Con_ve!$C$6:$C$1005,$C846,Con_ve!$Q$6:$Q$1005,Cad_cl!CH$5))</f>
        <v/>
      </c>
      <c r="CI846" s="125" t="str">
        <f>IF($C846="","",COUNTIFS(Con_ve!$C$6:$C$1005,$C846,Con_ve!$Q$6:$Q$1005,Cad_cl!CI$5))</f>
        <v/>
      </c>
      <c r="CJ846" s="125" t="str">
        <f>IF($C846="","",COUNTIFS(Con_ve!$C$6:$C$1005,$C846,Con_ve!$Q$6:$Q$1005,Cad_cl!CJ$5))</f>
        <v/>
      </c>
      <c r="CK846" s="125" t="str">
        <f>IF($C846="","",COUNTIFS(Con_ve!$C$6:$C$1005,$C846,Con_ve!$Q$6:$Q$1005,Cad_cl!CK$5))</f>
        <v/>
      </c>
      <c r="CL846" s="125" t="str">
        <f>IF($C846="","",COUNTIFS(Con_ve!$C$6:$C$1005,$C846,Con_ve!$Q$6:$Q$1005,Cad_cl!CL$5))</f>
        <v/>
      </c>
      <c r="CM846" s="125" t="str">
        <f>IF($C846="","",COUNTIFS(Con_ve!$C$6:$C$1005,$C846,Con_ve!$Q$6:$Q$1005,Cad_cl!CM$5))</f>
        <v/>
      </c>
      <c r="CN846" s="125" t="str">
        <f>IF($C846="","",COUNTIFS(Con_ve!$C$6:$C$1005,$C846,Con_ve!$Q$6:$Q$1005,Cad_cl!CN$5))</f>
        <v/>
      </c>
      <c r="CO846" s="125" t="str">
        <f>IF($C846="","",COUNTIFS(Con_ve!$C$6:$C$1005,$C846,Con_ve!$Q$6:$Q$1005,Cad_cl!CO$5))</f>
        <v/>
      </c>
      <c r="CP846" s="125" t="str">
        <f>IF($C846="","",COUNTIFS(Con_ve!$C$6:$C$1005,$C846,Con_ve!$Q$6:$Q$1005,Cad_cl!CP$5))</f>
        <v/>
      </c>
      <c r="CQ846" s="125" t="str">
        <f>IF($C846="","",COUNTIFS(Con_ve!$C$6:$C$1005,$C846,Con_ve!$Q$6:$Q$1005,Cad_cl!CQ$5))</f>
        <v/>
      </c>
      <c r="CR846" s="125">
        <f t="shared" si="41"/>
        <v>0</v>
      </c>
    </row>
    <row r="847" spans="3:96" ht="30" customHeight="1">
      <c r="C847" s="153"/>
      <c r="D847" s="153"/>
      <c r="E847" s="154"/>
      <c r="F847" s="153"/>
      <c r="G847" s="155"/>
      <c r="H847" s="153"/>
      <c r="I847" s="153"/>
      <c r="J847" s="132" t="s">
        <v>309</v>
      </c>
      <c r="K847" s="133" t="s">
        <v>309</v>
      </c>
      <c r="L847" s="153"/>
      <c r="M847" s="153"/>
      <c r="N847" s="153"/>
      <c r="O847" s="153"/>
      <c r="P847" s="153"/>
      <c r="Q847" s="153"/>
      <c r="AP847" s="134" t="str">
        <f>IF(ISERR(IF($C847="","",SUMIFS(Con_ve!$F$6:$F$1005,Con_ve!$C$6:$C$1005,$C847,Con_ve!$I$6:$I$1005,"Fechada",Con_ve!$Q$6:$Q$1005,Cad_cl!AP$5))),"",IF($C847="","",SUMIFS(Con_ve!$F$6:$F$1005,Con_ve!$C$6:$C$1005,$C847,Con_ve!$I$6:$I$1005,"Fechada",Con_ve!$Q$6:$Q$1005,Cad_cl!AP$5)))</f>
        <v/>
      </c>
      <c r="AQ847" s="134" t="str">
        <f>IF(ISERR(IF($C847="","",SUMIFS(Con_ve!$F$6:$F$1005,Con_ve!$C$6:$C$1005,$C847,Con_ve!$I$6:$I$1005,"Fechada",Con_ve!$Q$6:$Q$1005,Cad_cl!AQ$5))),"",IF($C847="","",SUMIFS(Con_ve!$F$6:$F$1005,Con_ve!$C$6:$C$1005,$C847,Con_ve!$I$6:$I$1005,"Fechada",Con_ve!$Q$6:$Q$1005,Cad_cl!AQ$5)))</f>
        <v/>
      </c>
      <c r="AR847" s="134" t="str">
        <f>IF(ISERR(IF($C847="","",SUMIFS(Con_ve!$F$6:$F$1005,Con_ve!$C$6:$C$1005,$C847,Con_ve!$I$6:$I$1005,"Fechada",Con_ve!$Q$6:$Q$1005,Cad_cl!AR$5))),"",IF($C847="","",SUMIFS(Con_ve!$F$6:$F$1005,Con_ve!$C$6:$C$1005,$C847,Con_ve!$I$6:$I$1005,"Fechada",Con_ve!$Q$6:$Q$1005,Cad_cl!AR$5)))</f>
        <v/>
      </c>
      <c r="AS847" s="134" t="str">
        <f>IF(ISERR(IF($C847="","",SUMIFS(Con_ve!$F$6:$F$1005,Con_ve!$C$6:$C$1005,$C847,Con_ve!$I$6:$I$1005,"Fechada",Con_ve!$Q$6:$Q$1005,Cad_cl!AS$5))),"",IF($C847="","",SUMIFS(Con_ve!$F$6:$F$1005,Con_ve!$C$6:$C$1005,$C847,Con_ve!$I$6:$I$1005,"Fechada",Con_ve!$Q$6:$Q$1005,Cad_cl!AS$5)))</f>
        <v/>
      </c>
      <c r="AT847" s="134" t="str">
        <f>IF(ISERR(IF($C847="","",SUMIFS(Con_ve!$F$6:$F$1005,Con_ve!$C$6:$C$1005,$C847,Con_ve!$I$6:$I$1005,"Fechada",Con_ve!$Q$6:$Q$1005,Cad_cl!AT$5))),"",IF($C847="","",SUMIFS(Con_ve!$F$6:$F$1005,Con_ve!$C$6:$C$1005,$C847,Con_ve!$I$6:$I$1005,"Fechada",Con_ve!$Q$6:$Q$1005,Cad_cl!AT$5)))</f>
        <v/>
      </c>
      <c r="AU847" s="134" t="str">
        <f>IF(ISERR(IF($C847="","",SUMIFS(Con_ve!$F$6:$F$1005,Con_ve!$C$6:$C$1005,$C847,Con_ve!$I$6:$I$1005,"Fechada",Con_ve!$Q$6:$Q$1005,Cad_cl!AU$5))),"",IF($C847="","",SUMIFS(Con_ve!$F$6:$F$1005,Con_ve!$C$6:$C$1005,$C847,Con_ve!$I$6:$I$1005,"Fechada",Con_ve!$Q$6:$Q$1005,Cad_cl!AU$5)))</f>
        <v/>
      </c>
      <c r="AV847" s="134" t="str">
        <f>IF(ISERR(IF($C847="","",SUMIFS(Con_ve!$F$6:$F$1005,Con_ve!$C$6:$C$1005,$C847,Con_ve!$I$6:$I$1005,"Fechada",Con_ve!$Q$6:$Q$1005,Cad_cl!AV$5))),"",IF($C847="","",SUMIFS(Con_ve!$F$6:$F$1005,Con_ve!$C$6:$C$1005,$C847,Con_ve!$I$6:$I$1005,"Fechada",Con_ve!$Q$6:$Q$1005,Cad_cl!AV$5)))</f>
        <v/>
      </c>
      <c r="AW847" s="134" t="str">
        <f>IF(ISERR(IF($C847="","",SUMIFS(Con_ve!$F$6:$F$1005,Con_ve!$C$6:$C$1005,$C847,Con_ve!$I$6:$I$1005,"Fechada",Con_ve!$Q$6:$Q$1005,Cad_cl!AW$5))),"",IF($C847="","",SUMIFS(Con_ve!$F$6:$F$1005,Con_ve!$C$6:$C$1005,$C847,Con_ve!$I$6:$I$1005,"Fechada",Con_ve!$Q$6:$Q$1005,Cad_cl!AW$5)))</f>
        <v/>
      </c>
      <c r="AX847" s="134" t="str">
        <f>IF(ISERR(IF($C847="","",SUMIFS(Con_ve!$F$6:$F$1005,Con_ve!$C$6:$C$1005,$C847,Con_ve!$I$6:$I$1005,"Fechada",Con_ve!$Q$6:$Q$1005,Cad_cl!AX$5))),"",IF($C847="","",SUMIFS(Con_ve!$F$6:$F$1005,Con_ve!$C$6:$C$1005,$C847,Con_ve!$I$6:$I$1005,"Fechada",Con_ve!$Q$6:$Q$1005,Cad_cl!AX$5)))</f>
        <v/>
      </c>
      <c r="AY847" s="134" t="str">
        <f>IF(ISERR(IF($C847="","",SUMIFS(Con_ve!$F$6:$F$1005,Con_ve!$C$6:$C$1005,$C847,Con_ve!$I$6:$I$1005,"Fechada",Con_ve!$Q$6:$Q$1005,Cad_cl!AY$5))),"",IF($C847="","",SUMIFS(Con_ve!$F$6:$F$1005,Con_ve!$C$6:$C$1005,$C847,Con_ve!$I$6:$I$1005,"Fechada",Con_ve!$Q$6:$Q$1005,Cad_cl!AY$5)))</f>
        <v/>
      </c>
      <c r="AZ847" s="134" t="str">
        <f>IF(ISERR(IF($C847="","",SUMIFS(Con_ve!$F$6:$F$1005,Con_ve!$C$6:$C$1005,$C847,Con_ve!$I$6:$I$1005,"Fechada",Con_ve!$Q$6:$Q$1005,Cad_cl!AZ$5))),"",IF($C847="","",SUMIFS(Con_ve!$F$6:$F$1005,Con_ve!$C$6:$C$1005,$C847,Con_ve!$I$6:$I$1005,"Fechada",Con_ve!$Q$6:$Q$1005,Cad_cl!AZ$5)))</f>
        <v/>
      </c>
      <c r="BA847" s="134" t="str">
        <f>IF(ISERR(IF($C847="","",SUMIFS(Con_ve!$F$6:$F$1005,Con_ve!$C$6:$C$1005,$C847,Con_ve!$I$6:$I$1005,"Fechada",Con_ve!$Q$6:$Q$1005,Cad_cl!BA$5))),"",IF($C847="","",SUMIFS(Con_ve!$F$6:$F$1005,Con_ve!$C$6:$C$1005,$C847,Con_ve!$I$6:$I$1005,"Fechada",Con_ve!$Q$6:$Q$1005,Cad_cl!BA$5)))</f>
        <v/>
      </c>
      <c r="BB847" s="134">
        <f t="shared" si="39"/>
        <v>0</v>
      </c>
      <c r="BD847" s="134" t="str">
        <f>IF(ISERR(IF($C847="","",SUMIFS(Con_ve!$F$6:$F$1005,Con_ve!$C$6:$C$1005,$C847,Con_ve!$I$6:$I$1005,"Em negociação",Con_ve!$Q$6:$Q$1005,Cad_cl!BD$5))),"",IF($C847="","",SUMIFS(Con_ve!$F$6:$F$1005,Con_ve!$C$6:$C$1005,$C847,Con_ve!$I$6:$I$1005,"Em negociação",Con_ve!$Q$6:$Q$1005,Cad_cl!BD$5)))</f>
        <v/>
      </c>
      <c r="BE847" s="134" t="str">
        <f>IF(ISERR(IF($C847="","",SUMIFS(Con_ve!$F$6:$F$1005,Con_ve!$C$6:$C$1005,$C847,Con_ve!$I$6:$I$1005,"Em negociação",Con_ve!$Q$6:$Q$1005,Cad_cl!BE$5))),"",IF($C847="","",SUMIFS(Con_ve!$F$6:$F$1005,Con_ve!$C$6:$C$1005,$C847,Con_ve!$I$6:$I$1005,"Em negociação",Con_ve!$Q$6:$Q$1005,Cad_cl!BE$5)))</f>
        <v/>
      </c>
      <c r="BF847" s="134" t="str">
        <f>IF(ISERR(IF($C847="","",SUMIFS(Con_ve!$F$6:$F$1005,Con_ve!$C$6:$C$1005,$C847,Con_ve!$I$6:$I$1005,"Em negociação",Con_ve!$Q$6:$Q$1005,Cad_cl!BF$5))),"",IF($C847="","",SUMIFS(Con_ve!$F$6:$F$1005,Con_ve!$C$6:$C$1005,$C847,Con_ve!$I$6:$I$1005,"Em negociação",Con_ve!$Q$6:$Q$1005,Cad_cl!BF$5)))</f>
        <v/>
      </c>
      <c r="BG847" s="134" t="str">
        <f>IF(ISERR(IF($C847="","",SUMIFS(Con_ve!$F$6:$F$1005,Con_ve!$C$6:$C$1005,$C847,Con_ve!$I$6:$I$1005,"Em negociação",Con_ve!$Q$6:$Q$1005,Cad_cl!BG$5))),"",IF($C847="","",SUMIFS(Con_ve!$F$6:$F$1005,Con_ve!$C$6:$C$1005,$C847,Con_ve!$I$6:$I$1005,"Em negociação",Con_ve!$Q$6:$Q$1005,Cad_cl!BG$5)))</f>
        <v/>
      </c>
      <c r="BH847" s="134" t="str">
        <f>IF(ISERR(IF($C847="","",SUMIFS(Con_ve!$F$6:$F$1005,Con_ve!$C$6:$C$1005,$C847,Con_ve!$I$6:$I$1005,"Em negociação",Con_ve!$Q$6:$Q$1005,Cad_cl!BH$5))),"",IF($C847="","",SUMIFS(Con_ve!$F$6:$F$1005,Con_ve!$C$6:$C$1005,$C847,Con_ve!$I$6:$I$1005,"Em negociação",Con_ve!$Q$6:$Q$1005,Cad_cl!BH$5)))</f>
        <v/>
      </c>
      <c r="BI847" s="134" t="str">
        <f>IF(ISERR(IF($C847="","",SUMIFS(Con_ve!$F$6:$F$1005,Con_ve!$C$6:$C$1005,$C847,Con_ve!$I$6:$I$1005,"Em negociação",Con_ve!$Q$6:$Q$1005,Cad_cl!BI$5))),"",IF($C847="","",SUMIFS(Con_ve!$F$6:$F$1005,Con_ve!$C$6:$C$1005,$C847,Con_ve!$I$6:$I$1005,"Em negociação",Con_ve!$Q$6:$Q$1005,Cad_cl!BI$5)))</f>
        <v/>
      </c>
      <c r="BJ847" s="134" t="str">
        <f>IF(ISERR(IF($C847="","",SUMIFS(Con_ve!$F$6:$F$1005,Con_ve!$C$6:$C$1005,$C847,Con_ve!$I$6:$I$1005,"Em negociação",Con_ve!$Q$6:$Q$1005,Cad_cl!BJ$5))),"",IF($C847="","",SUMIFS(Con_ve!$F$6:$F$1005,Con_ve!$C$6:$C$1005,$C847,Con_ve!$I$6:$I$1005,"Em negociação",Con_ve!$Q$6:$Q$1005,Cad_cl!BJ$5)))</f>
        <v/>
      </c>
      <c r="BK847" s="134" t="str">
        <f>IF(ISERR(IF($C847="","",SUMIFS(Con_ve!$F$6:$F$1005,Con_ve!$C$6:$C$1005,$C847,Con_ve!$I$6:$I$1005,"Em negociação",Con_ve!$Q$6:$Q$1005,Cad_cl!BK$5))),"",IF($C847="","",SUMIFS(Con_ve!$F$6:$F$1005,Con_ve!$C$6:$C$1005,$C847,Con_ve!$I$6:$I$1005,"Em negociação",Con_ve!$Q$6:$Q$1005,Cad_cl!BK$5)))</f>
        <v/>
      </c>
      <c r="BL847" s="134" t="str">
        <f>IF(ISERR(IF($C847="","",SUMIFS(Con_ve!$F$6:$F$1005,Con_ve!$C$6:$C$1005,$C847,Con_ve!$I$6:$I$1005,"Em negociação",Con_ve!$Q$6:$Q$1005,Cad_cl!BL$5))),"",IF($C847="","",SUMIFS(Con_ve!$F$6:$F$1005,Con_ve!$C$6:$C$1005,$C847,Con_ve!$I$6:$I$1005,"Em negociação",Con_ve!$Q$6:$Q$1005,Cad_cl!BL$5)))</f>
        <v/>
      </c>
      <c r="BM847" s="134" t="str">
        <f>IF(ISERR(IF($C847="","",SUMIFS(Con_ve!$F$6:$F$1005,Con_ve!$C$6:$C$1005,$C847,Con_ve!$I$6:$I$1005,"Em negociação",Con_ve!$Q$6:$Q$1005,Cad_cl!BM$5))),"",IF($C847="","",SUMIFS(Con_ve!$F$6:$F$1005,Con_ve!$C$6:$C$1005,$C847,Con_ve!$I$6:$I$1005,"Em negociação",Con_ve!$Q$6:$Q$1005,Cad_cl!BM$5)))</f>
        <v/>
      </c>
      <c r="BN847" s="134" t="str">
        <f>IF(ISERR(IF($C847="","",SUMIFS(Con_ve!$F$6:$F$1005,Con_ve!$C$6:$C$1005,$C847,Con_ve!$I$6:$I$1005,"Em negociação",Con_ve!$Q$6:$Q$1005,Cad_cl!BN$5))),"",IF($C847="","",SUMIFS(Con_ve!$F$6:$F$1005,Con_ve!$C$6:$C$1005,$C847,Con_ve!$I$6:$I$1005,"Em negociação",Con_ve!$Q$6:$Q$1005,Cad_cl!BN$5)))</f>
        <v/>
      </c>
      <c r="BO847" s="134" t="str">
        <f>IF(ISERR(IF($C847="","",SUMIFS(Con_ve!$F$6:$F$1005,Con_ve!$C$6:$C$1005,$C847,Con_ve!$I$6:$I$1005,"Em negociação",Con_ve!$Q$6:$Q$1005,Cad_cl!BO$5))),"",IF($C847="","",SUMIFS(Con_ve!$F$6:$F$1005,Con_ve!$C$6:$C$1005,$C847,Con_ve!$I$6:$I$1005,"Em negociação",Con_ve!$Q$6:$Q$1005,Cad_cl!BO$5)))</f>
        <v/>
      </c>
      <c r="BP847" s="134">
        <f t="shared" si="40"/>
        <v>0</v>
      </c>
      <c r="BR847" s="125" t="str">
        <f>IF(ISERR(IF(AND($I847=Re_lo!$E$5,BR$5=VLOOKUP(Re_lo!$H$5,Re_lo!$N$5:$O$16,2,0)),AP847,"")),"",IF(AND($I847=Re_lo!$E$5,BR$5=VLOOKUP(Re_lo!$H$5,Re_lo!$N$5:$O$16,2,0)),AP847,""))</f>
        <v/>
      </c>
      <c r="BS847" s="125" t="str">
        <f>IF(ISERR(IF(AND($I847=Re_lo!$E$5,BS$5=VLOOKUP(Re_lo!$H$5,Re_lo!$N$5:$O$16,2,0)),AQ847,"")),"",IF(AND($I847=Re_lo!$E$5,BS$5=VLOOKUP(Re_lo!$H$5,Re_lo!$N$5:$O$16,2,0)),AQ847,""))</f>
        <v/>
      </c>
      <c r="BT847" s="125" t="str">
        <f>IF(ISERR(IF(AND($I847=Re_lo!$E$5,BT$5=VLOOKUP(Re_lo!$H$5,Re_lo!$N$5:$O$16,2,0)),AR847,"")),"",IF(AND($I847=Re_lo!$E$5,BT$5=VLOOKUP(Re_lo!$H$5,Re_lo!$N$5:$O$16,2,0)),AR847,""))</f>
        <v/>
      </c>
      <c r="BU847" s="125" t="str">
        <f>IF(ISERR(IF(AND($I847=Re_lo!$E$5,BU$5=VLOOKUP(Re_lo!$H$5,Re_lo!$N$5:$O$16,2,0)),AS847,"")),"",IF(AND($I847=Re_lo!$E$5,BU$5=VLOOKUP(Re_lo!$H$5,Re_lo!$N$5:$O$16,2,0)),AS847,""))</f>
        <v/>
      </c>
      <c r="BV847" s="125" t="str">
        <f>IF(ISERR(IF(AND($I847=Re_lo!$E$5,BV$5=VLOOKUP(Re_lo!$H$5,Re_lo!$N$5:$O$16,2,0)),AT847,"")),"",IF(AND($I847=Re_lo!$E$5,BV$5=VLOOKUP(Re_lo!$H$5,Re_lo!$N$5:$O$16,2,0)),AT847,""))</f>
        <v/>
      </c>
      <c r="BW847" s="125" t="str">
        <f>IF(ISERR(IF(AND($I847=Re_lo!$E$5,BW$5=VLOOKUP(Re_lo!$H$5,Re_lo!$N$5:$O$16,2,0)),AU847,"")),"",IF(AND($I847=Re_lo!$E$5,BW$5=VLOOKUP(Re_lo!$H$5,Re_lo!$N$5:$O$16,2,0)),AU847,""))</f>
        <v/>
      </c>
      <c r="BX847" s="125" t="str">
        <f>IF(ISERR(IF(AND($I847=Re_lo!$E$5,BX$5=VLOOKUP(Re_lo!$H$5,Re_lo!$N$5:$O$16,2,0)),AV847,"")),"",IF(AND($I847=Re_lo!$E$5,BX$5=VLOOKUP(Re_lo!$H$5,Re_lo!$N$5:$O$16,2,0)),AV847,""))</f>
        <v/>
      </c>
      <c r="BY847" s="125" t="str">
        <f>IF(ISERR(IF(AND($I847=Re_lo!$E$5,BY$5=VLOOKUP(Re_lo!$H$5,Re_lo!$N$5:$O$16,2,0)),AW847,"")),"",IF(AND($I847=Re_lo!$E$5,BY$5=VLOOKUP(Re_lo!$H$5,Re_lo!$N$5:$O$16,2,0)),AW847,""))</f>
        <v/>
      </c>
      <c r="BZ847" s="125" t="str">
        <f>IF(ISERR(IF(AND($I847=Re_lo!$E$5,BZ$5=VLOOKUP(Re_lo!$H$5,Re_lo!$N$5:$O$16,2,0)),AX847,"")),"",IF(AND($I847=Re_lo!$E$5,BZ$5=VLOOKUP(Re_lo!$H$5,Re_lo!$N$5:$O$16,2,0)),AX847,""))</f>
        <v/>
      </c>
      <c r="CA847" s="125" t="str">
        <f>IF(ISERR(IF(AND($I847=Re_lo!$E$5,CA$5=VLOOKUP(Re_lo!$H$5,Re_lo!$N$5:$O$16,2,0)),AY847,"")),"",IF(AND($I847=Re_lo!$E$5,CA$5=VLOOKUP(Re_lo!$H$5,Re_lo!$N$5:$O$16,2,0)),AY847,""))</f>
        <v/>
      </c>
      <c r="CB847" s="125" t="str">
        <f>IF(ISERR(IF(AND($I847=Re_lo!$E$5,CB$5=VLOOKUP(Re_lo!$H$5,Re_lo!$N$5:$O$16,2,0)),AZ847,"")),"",IF(AND($I847=Re_lo!$E$5,CB$5=VLOOKUP(Re_lo!$H$5,Re_lo!$N$5:$O$16,2,0)),AZ847,""))</f>
        <v/>
      </c>
      <c r="CC847" s="125" t="str">
        <f>IF(ISERR(IF(AND($I847=Re_lo!$E$5,CC$5=VLOOKUP(Re_lo!$H$5,Re_lo!$N$5:$O$16,2,0)),BA847,"")),"",IF(AND($I847=Re_lo!$E$5,CC$5=VLOOKUP(Re_lo!$H$5,Re_lo!$N$5:$O$16,2,0)),BA847,""))</f>
        <v/>
      </c>
      <c r="CD847" s="125" t="str">
        <f>IF(ISERR(IF(AND($I847=Re_lo!$E$5,CD$5=VLOOKUP(Re_lo!$H$5,Re_lo!$N$5:$O$16,2,0)),BB847,"")),"",IF(AND($I847=Re_lo!$E$5,CD$5=VLOOKUP(Re_lo!$H$5,Re_lo!$N$5:$O$16,2,0)),BB847,""))</f>
        <v/>
      </c>
      <c r="CF847" s="125" t="str">
        <f>IF($C847="","",COUNTIFS(Con_ve!$C$6:$C$1005,$C847,Con_ve!$Q$6:$Q$1005,Cad_cl!CF$5))</f>
        <v/>
      </c>
      <c r="CG847" s="125" t="str">
        <f>IF($C847="","",COUNTIFS(Con_ve!$C$6:$C$1005,$C847,Con_ve!$Q$6:$Q$1005,Cad_cl!CG$5))</f>
        <v/>
      </c>
      <c r="CH847" s="125" t="str">
        <f>IF($C847="","",COUNTIFS(Con_ve!$C$6:$C$1005,$C847,Con_ve!$Q$6:$Q$1005,Cad_cl!CH$5))</f>
        <v/>
      </c>
      <c r="CI847" s="125" t="str">
        <f>IF($C847="","",COUNTIFS(Con_ve!$C$6:$C$1005,$C847,Con_ve!$Q$6:$Q$1005,Cad_cl!CI$5))</f>
        <v/>
      </c>
      <c r="CJ847" s="125" t="str">
        <f>IF($C847="","",COUNTIFS(Con_ve!$C$6:$C$1005,$C847,Con_ve!$Q$6:$Q$1005,Cad_cl!CJ$5))</f>
        <v/>
      </c>
      <c r="CK847" s="125" t="str">
        <f>IF($C847="","",COUNTIFS(Con_ve!$C$6:$C$1005,$C847,Con_ve!$Q$6:$Q$1005,Cad_cl!CK$5))</f>
        <v/>
      </c>
      <c r="CL847" s="125" t="str">
        <f>IF($C847="","",COUNTIFS(Con_ve!$C$6:$C$1005,$C847,Con_ve!$Q$6:$Q$1005,Cad_cl!CL$5))</f>
        <v/>
      </c>
      <c r="CM847" s="125" t="str">
        <f>IF($C847="","",COUNTIFS(Con_ve!$C$6:$C$1005,$C847,Con_ve!$Q$6:$Q$1005,Cad_cl!CM$5))</f>
        <v/>
      </c>
      <c r="CN847" s="125" t="str">
        <f>IF($C847="","",COUNTIFS(Con_ve!$C$6:$C$1005,$C847,Con_ve!$Q$6:$Q$1005,Cad_cl!CN$5))</f>
        <v/>
      </c>
      <c r="CO847" s="125" t="str">
        <f>IF($C847="","",COUNTIFS(Con_ve!$C$6:$C$1005,$C847,Con_ve!$Q$6:$Q$1005,Cad_cl!CO$5))</f>
        <v/>
      </c>
      <c r="CP847" s="125" t="str">
        <f>IF($C847="","",COUNTIFS(Con_ve!$C$6:$C$1005,$C847,Con_ve!$Q$6:$Q$1005,Cad_cl!CP$5))</f>
        <v/>
      </c>
      <c r="CQ847" s="125" t="str">
        <f>IF($C847="","",COUNTIFS(Con_ve!$C$6:$C$1005,$C847,Con_ve!$Q$6:$Q$1005,Cad_cl!CQ$5))</f>
        <v/>
      </c>
      <c r="CR847" s="125">
        <f t="shared" si="41"/>
        <v>0</v>
      </c>
    </row>
    <row r="848" spans="3:96" ht="30" customHeight="1">
      <c r="C848" s="153"/>
      <c r="D848" s="153"/>
      <c r="E848" s="154"/>
      <c r="F848" s="153"/>
      <c r="G848" s="155"/>
      <c r="H848" s="153"/>
      <c r="I848" s="153"/>
      <c r="J848" s="132" t="s">
        <v>309</v>
      </c>
      <c r="K848" s="133" t="s">
        <v>309</v>
      </c>
      <c r="L848" s="153"/>
      <c r="M848" s="153"/>
      <c r="N848" s="153"/>
      <c r="O848" s="153"/>
      <c r="P848" s="153"/>
      <c r="Q848" s="153"/>
      <c r="AP848" s="134" t="str">
        <f>IF(ISERR(IF($C848="","",SUMIFS(Con_ve!$F$6:$F$1005,Con_ve!$C$6:$C$1005,$C848,Con_ve!$I$6:$I$1005,"Fechada",Con_ve!$Q$6:$Q$1005,Cad_cl!AP$5))),"",IF($C848="","",SUMIFS(Con_ve!$F$6:$F$1005,Con_ve!$C$6:$C$1005,$C848,Con_ve!$I$6:$I$1005,"Fechada",Con_ve!$Q$6:$Q$1005,Cad_cl!AP$5)))</f>
        <v/>
      </c>
      <c r="AQ848" s="134" t="str">
        <f>IF(ISERR(IF($C848="","",SUMIFS(Con_ve!$F$6:$F$1005,Con_ve!$C$6:$C$1005,$C848,Con_ve!$I$6:$I$1005,"Fechada",Con_ve!$Q$6:$Q$1005,Cad_cl!AQ$5))),"",IF($C848="","",SUMIFS(Con_ve!$F$6:$F$1005,Con_ve!$C$6:$C$1005,$C848,Con_ve!$I$6:$I$1005,"Fechada",Con_ve!$Q$6:$Q$1005,Cad_cl!AQ$5)))</f>
        <v/>
      </c>
      <c r="AR848" s="134" t="str">
        <f>IF(ISERR(IF($C848="","",SUMIFS(Con_ve!$F$6:$F$1005,Con_ve!$C$6:$C$1005,$C848,Con_ve!$I$6:$I$1005,"Fechada",Con_ve!$Q$6:$Q$1005,Cad_cl!AR$5))),"",IF($C848="","",SUMIFS(Con_ve!$F$6:$F$1005,Con_ve!$C$6:$C$1005,$C848,Con_ve!$I$6:$I$1005,"Fechada",Con_ve!$Q$6:$Q$1005,Cad_cl!AR$5)))</f>
        <v/>
      </c>
      <c r="AS848" s="134" t="str">
        <f>IF(ISERR(IF($C848="","",SUMIFS(Con_ve!$F$6:$F$1005,Con_ve!$C$6:$C$1005,$C848,Con_ve!$I$6:$I$1005,"Fechada",Con_ve!$Q$6:$Q$1005,Cad_cl!AS$5))),"",IF($C848="","",SUMIFS(Con_ve!$F$6:$F$1005,Con_ve!$C$6:$C$1005,$C848,Con_ve!$I$6:$I$1005,"Fechada",Con_ve!$Q$6:$Q$1005,Cad_cl!AS$5)))</f>
        <v/>
      </c>
      <c r="AT848" s="134" t="str">
        <f>IF(ISERR(IF($C848="","",SUMIFS(Con_ve!$F$6:$F$1005,Con_ve!$C$6:$C$1005,$C848,Con_ve!$I$6:$I$1005,"Fechada",Con_ve!$Q$6:$Q$1005,Cad_cl!AT$5))),"",IF($C848="","",SUMIFS(Con_ve!$F$6:$F$1005,Con_ve!$C$6:$C$1005,$C848,Con_ve!$I$6:$I$1005,"Fechada",Con_ve!$Q$6:$Q$1005,Cad_cl!AT$5)))</f>
        <v/>
      </c>
      <c r="AU848" s="134" t="str">
        <f>IF(ISERR(IF($C848="","",SUMIFS(Con_ve!$F$6:$F$1005,Con_ve!$C$6:$C$1005,$C848,Con_ve!$I$6:$I$1005,"Fechada",Con_ve!$Q$6:$Q$1005,Cad_cl!AU$5))),"",IF($C848="","",SUMIFS(Con_ve!$F$6:$F$1005,Con_ve!$C$6:$C$1005,$C848,Con_ve!$I$6:$I$1005,"Fechada",Con_ve!$Q$6:$Q$1005,Cad_cl!AU$5)))</f>
        <v/>
      </c>
      <c r="AV848" s="134" t="str">
        <f>IF(ISERR(IF($C848="","",SUMIFS(Con_ve!$F$6:$F$1005,Con_ve!$C$6:$C$1005,$C848,Con_ve!$I$6:$I$1005,"Fechada",Con_ve!$Q$6:$Q$1005,Cad_cl!AV$5))),"",IF($C848="","",SUMIFS(Con_ve!$F$6:$F$1005,Con_ve!$C$6:$C$1005,$C848,Con_ve!$I$6:$I$1005,"Fechada",Con_ve!$Q$6:$Q$1005,Cad_cl!AV$5)))</f>
        <v/>
      </c>
      <c r="AW848" s="134" t="str">
        <f>IF(ISERR(IF($C848="","",SUMIFS(Con_ve!$F$6:$F$1005,Con_ve!$C$6:$C$1005,$C848,Con_ve!$I$6:$I$1005,"Fechada",Con_ve!$Q$6:$Q$1005,Cad_cl!AW$5))),"",IF($C848="","",SUMIFS(Con_ve!$F$6:$F$1005,Con_ve!$C$6:$C$1005,$C848,Con_ve!$I$6:$I$1005,"Fechada",Con_ve!$Q$6:$Q$1005,Cad_cl!AW$5)))</f>
        <v/>
      </c>
      <c r="AX848" s="134" t="str">
        <f>IF(ISERR(IF($C848="","",SUMIFS(Con_ve!$F$6:$F$1005,Con_ve!$C$6:$C$1005,$C848,Con_ve!$I$6:$I$1005,"Fechada",Con_ve!$Q$6:$Q$1005,Cad_cl!AX$5))),"",IF($C848="","",SUMIFS(Con_ve!$F$6:$F$1005,Con_ve!$C$6:$C$1005,$C848,Con_ve!$I$6:$I$1005,"Fechada",Con_ve!$Q$6:$Q$1005,Cad_cl!AX$5)))</f>
        <v/>
      </c>
      <c r="AY848" s="134" t="str">
        <f>IF(ISERR(IF($C848="","",SUMIFS(Con_ve!$F$6:$F$1005,Con_ve!$C$6:$C$1005,$C848,Con_ve!$I$6:$I$1005,"Fechada",Con_ve!$Q$6:$Q$1005,Cad_cl!AY$5))),"",IF($C848="","",SUMIFS(Con_ve!$F$6:$F$1005,Con_ve!$C$6:$C$1005,$C848,Con_ve!$I$6:$I$1005,"Fechada",Con_ve!$Q$6:$Q$1005,Cad_cl!AY$5)))</f>
        <v/>
      </c>
      <c r="AZ848" s="134" t="str">
        <f>IF(ISERR(IF($C848="","",SUMIFS(Con_ve!$F$6:$F$1005,Con_ve!$C$6:$C$1005,$C848,Con_ve!$I$6:$I$1005,"Fechada",Con_ve!$Q$6:$Q$1005,Cad_cl!AZ$5))),"",IF($C848="","",SUMIFS(Con_ve!$F$6:$F$1005,Con_ve!$C$6:$C$1005,$C848,Con_ve!$I$6:$I$1005,"Fechada",Con_ve!$Q$6:$Q$1005,Cad_cl!AZ$5)))</f>
        <v/>
      </c>
      <c r="BA848" s="134" t="str">
        <f>IF(ISERR(IF($C848="","",SUMIFS(Con_ve!$F$6:$F$1005,Con_ve!$C$6:$C$1005,$C848,Con_ve!$I$6:$I$1005,"Fechada",Con_ve!$Q$6:$Q$1005,Cad_cl!BA$5))),"",IF($C848="","",SUMIFS(Con_ve!$F$6:$F$1005,Con_ve!$C$6:$C$1005,$C848,Con_ve!$I$6:$I$1005,"Fechada",Con_ve!$Q$6:$Q$1005,Cad_cl!BA$5)))</f>
        <v/>
      </c>
      <c r="BB848" s="134">
        <f t="shared" si="39"/>
        <v>0</v>
      </c>
      <c r="BD848" s="134" t="str">
        <f>IF(ISERR(IF($C848="","",SUMIFS(Con_ve!$F$6:$F$1005,Con_ve!$C$6:$C$1005,$C848,Con_ve!$I$6:$I$1005,"Em negociação",Con_ve!$Q$6:$Q$1005,Cad_cl!BD$5))),"",IF($C848="","",SUMIFS(Con_ve!$F$6:$F$1005,Con_ve!$C$6:$C$1005,$C848,Con_ve!$I$6:$I$1005,"Em negociação",Con_ve!$Q$6:$Q$1005,Cad_cl!BD$5)))</f>
        <v/>
      </c>
      <c r="BE848" s="134" t="str">
        <f>IF(ISERR(IF($C848="","",SUMIFS(Con_ve!$F$6:$F$1005,Con_ve!$C$6:$C$1005,$C848,Con_ve!$I$6:$I$1005,"Em negociação",Con_ve!$Q$6:$Q$1005,Cad_cl!BE$5))),"",IF($C848="","",SUMIFS(Con_ve!$F$6:$F$1005,Con_ve!$C$6:$C$1005,$C848,Con_ve!$I$6:$I$1005,"Em negociação",Con_ve!$Q$6:$Q$1005,Cad_cl!BE$5)))</f>
        <v/>
      </c>
      <c r="BF848" s="134" t="str">
        <f>IF(ISERR(IF($C848="","",SUMIFS(Con_ve!$F$6:$F$1005,Con_ve!$C$6:$C$1005,$C848,Con_ve!$I$6:$I$1005,"Em negociação",Con_ve!$Q$6:$Q$1005,Cad_cl!BF$5))),"",IF($C848="","",SUMIFS(Con_ve!$F$6:$F$1005,Con_ve!$C$6:$C$1005,$C848,Con_ve!$I$6:$I$1005,"Em negociação",Con_ve!$Q$6:$Q$1005,Cad_cl!BF$5)))</f>
        <v/>
      </c>
      <c r="BG848" s="134" t="str">
        <f>IF(ISERR(IF($C848="","",SUMIFS(Con_ve!$F$6:$F$1005,Con_ve!$C$6:$C$1005,$C848,Con_ve!$I$6:$I$1005,"Em negociação",Con_ve!$Q$6:$Q$1005,Cad_cl!BG$5))),"",IF($C848="","",SUMIFS(Con_ve!$F$6:$F$1005,Con_ve!$C$6:$C$1005,$C848,Con_ve!$I$6:$I$1005,"Em negociação",Con_ve!$Q$6:$Q$1005,Cad_cl!BG$5)))</f>
        <v/>
      </c>
      <c r="BH848" s="134" t="str">
        <f>IF(ISERR(IF($C848="","",SUMIFS(Con_ve!$F$6:$F$1005,Con_ve!$C$6:$C$1005,$C848,Con_ve!$I$6:$I$1005,"Em negociação",Con_ve!$Q$6:$Q$1005,Cad_cl!BH$5))),"",IF($C848="","",SUMIFS(Con_ve!$F$6:$F$1005,Con_ve!$C$6:$C$1005,$C848,Con_ve!$I$6:$I$1005,"Em negociação",Con_ve!$Q$6:$Q$1005,Cad_cl!BH$5)))</f>
        <v/>
      </c>
      <c r="BI848" s="134" t="str">
        <f>IF(ISERR(IF($C848="","",SUMIFS(Con_ve!$F$6:$F$1005,Con_ve!$C$6:$C$1005,$C848,Con_ve!$I$6:$I$1005,"Em negociação",Con_ve!$Q$6:$Q$1005,Cad_cl!BI$5))),"",IF($C848="","",SUMIFS(Con_ve!$F$6:$F$1005,Con_ve!$C$6:$C$1005,$C848,Con_ve!$I$6:$I$1005,"Em negociação",Con_ve!$Q$6:$Q$1005,Cad_cl!BI$5)))</f>
        <v/>
      </c>
      <c r="BJ848" s="134" t="str">
        <f>IF(ISERR(IF($C848="","",SUMIFS(Con_ve!$F$6:$F$1005,Con_ve!$C$6:$C$1005,$C848,Con_ve!$I$6:$I$1005,"Em negociação",Con_ve!$Q$6:$Q$1005,Cad_cl!BJ$5))),"",IF($C848="","",SUMIFS(Con_ve!$F$6:$F$1005,Con_ve!$C$6:$C$1005,$C848,Con_ve!$I$6:$I$1005,"Em negociação",Con_ve!$Q$6:$Q$1005,Cad_cl!BJ$5)))</f>
        <v/>
      </c>
      <c r="BK848" s="134" t="str">
        <f>IF(ISERR(IF($C848="","",SUMIFS(Con_ve!$F$6:$F$1005,Con_ve!$C$6:$C$1005,$C848,Con_ve!$I$6:$I$1005,"Em negociação",Con_ve!$Q$6:$Q$1005,Cad_cl!BK$5))),"",IF($C848="","",SUMIFS(Con_ve!$F$6:$F$1005,Con_ve!$C$6:$C$1005,$C848,Con_ve!$I$6:$I$1005,"Em negociação",Con_ve!$Q$6:$Q$1005,Cad_cl!BK$5)))</f>
        <v/>
      </c>
      <c r="BL848" s="134" t="str">
        <f>IF(ISERR(IF($C848="","",SUMIFS(Con_ve!$F$6:$F$1005,Con_ve!$C$6:$C$1005,$C848,Con_ve!$I$6:$I$1005,"Em negociação",Con_ve!$Q$6:$Q$1005,Cad_cl!BL$5))),"",IF($C848="","",SUMIFS(Con_ve!$F$6:$F$1005,Con_ve!$C$6:$C$1005,$C848,Con_ve!$I$6:$I$1005,"Em negociação",Con_ve!$Q$6:$Q$1005,Cad_cl!BL$5)))</f>
        <v/>
      </c>
      <c r="BM848" s="134" t="str">
        <f>IF(ISERR(IF($C848="","",SUMIFS(Con_ve!$F$6:$F$1005,Con_ve!$C$6:$C$1005,$C848,Con_ve!$I$6:$I$1005,"Em negociação",Con_ve!$Q$6:$Q$1005,Cad_cl!BM$5))),"",IF($C848="","",SUMIFS(Con_ve!$F$6:$F$1005,Con_ve!$C$6:$C$1005,$C848,Con_ve!$I$6:$I$1005,"Em negociação",Con_ve!$Q$6:$Q$1005,Cad_cl!BM$5)))</f>
        <v/>
      </c>
      <c r="BN848" s="134" t="str">
        <f>IF(ISERR(IF($C848="","",SUMIFS(Con_ve!$F$6:$F$1005,Con_ve!$C$6:$C$1005,$C848,Con_ve!$I$6:$I$1005,"Em negociação",Con_ve!$Q$6:$Q$1005,Cad_cl!BN$5))),"",IF($C848="","",SUMIFS(Con_ve!$F$6:$F$1005,Con_ve!$C$6:$C$1005,$C848,Con_ve!$I$6:$I$1005,"Em negociação",Con_ve!$Q$6:$Q$1005,Cad_cl!BN$5)))</f>
        <v/>
      </c>
      <c r="BO848" s="134" t="str">
        <f>IF(ISERR(IF($C848="","",SUMIFS(Con_ve!$F$6:$F$1005,Con_ve!$C$6:$C$1005,$C848,Con_ve!$I$6:$I$1005,"Em negociação",Con_ve!$Q$6:$Q$1005,Cad_cl!BO$5))),"",IF($C848="","",SUMIFS(Con_ve!$F$6:$F$1005,Con_ve!$C$6:$C$1005,$C848,Con_ve!$I$6:$I$1005,"Em negociação",Con_ve!$Q$6:$Q$1005,Cad_cl!BO$5)))</f>
        <v/>
      </c>
      <c r="BP848" s="134">
        <f t="shared" si="40"/>
        <v>0</v>
      </c>
      <c r="BR848" s="125" t="str">
        <f>IF(ISERR(IF(AND($I848=Re_lo!$E$5,BR$5=VLOOKUP(Re_lo!$H$5,Re_lo!$N$5:$O$16,2,0)),AP848,"")),"",IF(AND($I848=Re_lo!$E$5,BR$5=VLOOKUP(Re_lo!$H$5,Re_lo!$N$5:$O$16,2,0)),AP848,""))</f>
        <v/>
      </c>
      <c r="BS848" s="125" t="str">
        <f>IF(ISERR(IF(AND($I848=Re_lo!$E$5,BS$5=VLOOKUP(Re_lo!$H$5,Re_lo!$N$5:$O$16,2,0)),AQ848,"")),"",IF(AND($I848=Re_lo!$E$5,BS$5=VLOOKUP(Re_lo!$H$5,Re_lo!$N$5:$O$16,2,0)),AQ848,""))</f>
        <v/>
      </c>
      <c r="BT848" s="125" t="str">
        <f>IF(ISERR(IF(AND($I848=Re_lo!$E$5,BT$5=VLOOKUP(Re_lo!$H$5,Re_lo!$N$5:$O$16,2,0)),AR848,"")),"",IF(AND($I848=Re_lo!$E$5,BT$5=VLOOKUP(Re_lo!$H$5,Re_lo!$N$5:$O$16,2,0)),AR848,""))</f>
        <v/>
      </c>
      <c r="BU848" s="125" t="str">
        <f>IF(ISERR(IF(AND($I848=Re_lo!$E$5,BU$5=VLOOKUP(Re_lo!$H$5,Re_lo!$N$5:$O$16,2,0)),AS848,"")),"",IF(AND($I848=Re_lo!$E$5,BU$5=VLOOKUP(Re_lo!$H$5,Re_lo!$N$5:$O$16,2,0)),AS848,""))</f>
        <v/>
      </c>
      <c r="BV848" s="125" t="str">
        <f>IF(ISERR(IF(AND($I848=Re_lo!$E$5,BV$5=VLOOKUP(Re_lo!$H$5,Re_lo!$N$5:$O$16,2,0)),AT848,"")),"",IF(AND($I848=Re_lo!$E$5,BV$5=VLOOKUP(Re_lo!$H$5,Re_lo!$N$5:$O$16,2,0)),AT848,""))</f>
        <v/>
      </c>
      <c r="BW848" s="125" t="str">
        <f>IF(ISERR(IF(AND($I848=Re_lo!$E$5,BW$5=VLOOKUP(Re_lo!$H$5,Re_lo!$N$5:$O$16,2,0)),AU848,"")),"",IF(AND($I848=Re_lo!$E$5,BW$5=VLOOKUP(Re_lo!$H$5,Re_lo!$N$5:$O$16,2,0)),AU848,""))</f>
        <v/>
      </c>
      <c r="BX848" s="125" t="str">
        <f>IF(ISERR(IF(AND($I848=Re_lo!$E$5,BX$5=VLOOKUP(Re_lo!$H$5,Re_lo!$N$5:$O$16,2,0)),AV848,"")),"",IF(AND($I848=Re_lo!$E$5,BX$5=VLOOKUP(Re_lo!$H$5,Re_lo!$N$5:$O$16,2,0)),AV848,""))</f>
        <v/>
      </c>
      <c r="BY848" s="125" t="str">
        <f>IF(ISERR(IF(AND($I848=Re_lo!$E$5,BY$5=VLOOKUP(Re_lo!$H$5,Re_lo!$N$5:$O$16,2,0)),AW848,"")),"",IF(AND($I848=Re_lo!$E$5,BY$5=VLOOKUP(Re_lo!$H$5,Re_lo!$N$5:$O$16,2,0)),AW848,""))</f>
        <v/>
      </c>
      <c r="BZ848" s="125" t="str">
        <f>IF(ISERR(IF(AND($I848=Re_lo!$E$5,BZ$5=VLOOKUP(Re_lo!$H$5,Re_lo!$N$5:$O$16,2,0)),AX848,"")),"",IF(AND($I848=Re_lo!$E$5,BZ$5=VLOOKUP(Re_lo!$H$5,Re_lo!$N$5:$O$16,2,0)),AX848,""))</f>
        <v/>
      </c>
      <c r="CA848" s="125" t="str">
        <f>IF(ISERR(IF(AND($I848=Re_lo!$E$5,CA$5=VLOOKUP(Re_lo!$H$5,Re_lo!$N$5:$O$16,2,0)),AY848,"")),"",IF(AND($I848=Re_lo!$E$5,CA$5=VLOOKUP(Re_lo!$H$5,Re_lo!$N$5:$O$16,2,0)),AY848,""))</f>
        <v/>
      </c>
      <c r="CB848" s="125" t="str">
        <f>IF(ISERR(IF(AND($I848=Re_lo!$E$5,CB$5=VLOOKUP(Re_lo!$H$5,Re_lo!$N$5:$O$16,2,0)),AZ848,"")),"",IF(AND($I848=Re_lo!$E$5,CB$5=VLOOKUP(Re_lo!$H$5,Re_lo!$N$5:$O$16,2,0)),AZ848,""))</f>
        <v/>
      </c>
      <c r="CC848" s="125" t="str">
        <f>IF(ISERR(IF(AND($I848=Re_lo!$E$5,CC$5=VLOOKUP(Re_lo!$H$5,Re_lo!$N$5:$O$16,2,0)),BA848,"")),"",IF(AND($I848=Re_lo!$E$5,CC$5=VLOOKUP(Re_lo!$H$5,Re_lo!$N$5:$O$16,2,0)),BA848,""))</f>
        <v/>
      </c>
      <c r="CD848" s="125" t="str">
        <f>IF(ISERR(IF(AND($I848=Re_lo!$E$5,CD$5=VLOOKUP(Re_lo!$H$5,Re_lo!$N$5:$O$16,2,0)),BB848,"")),"",IF(AND($I848=Re_lo!$E$5,CD$5=VLOOKUP(Re_lo!$H$5,Re_lo!$N$5:$O$16,2,0)),BB848,""))</f>
        <v/>
      </c>
      <c r="CF848" s="125" t="str">
        <f>IF($C848="","",COUNTIFS(Con_ve!$C$6:$C$1005,$C848,Con_ve!$Q$6:$Q$1005,Cad_cl!CF$5))</f>
        <v/>
      </c>
      <c r="CG848" s="125" t="str">
        <f>IF($C848="","",COUNTIFS(Con_ve!$C$6:$C$1005,$C848,Con_ve!$Q$6:$Q$1005,Cad_cl!CG$5))</f>
        <v/>
      </c>
      <c r="CH848" s="125" t="str">
        <f>IF($C848="","",COUNTIFS(Con_ve!$C$6:$C$1005,$C848,Con_ve!$Q$6:$Q$1005,Cad_cl!CH$5))</f>
        <v/>
      </c>
      <c r="CI848" s="125" t="str">
        <f>IF($C848="","",COUNTIFS(Con_ve!$C$6:$C$1005,$C848,Con_ve!$Q$6:$Q$1005,Cad_cl!CI$5))</f>
        <v/>
      </c>
      <c r="CJ848" s="125" t="str">
        <f>IF($C848="","",COUNTIFS(Con_ve!$C$6:$C$1005,$C848,Con_ve!$Q$6:$Q$1005,Cad_cl!CJ$5))</f>
        <v/>
      </c>
      <c r="CK848" s="125" t="str">
        <f>IF($C848="","",COUNTIFS(Con_ve!$C$6:$C$1005,$C848,Con_ve!$Q$6:$Q$1005,Cad_cl!CK$5))</f>
        <v/>
      </c>
      <c r="CL848" s="125" t="str">
        <f>IF($C848="","",COUNTIFS(Con_ve!$C$6:$C$1005,$C848,Con_ve!$Q$6:$Q$1005,Cad_cl!CL$5))</f>
        <v/>
      </c>
      <c r="CM848" s="125" t="str">
        <f>IF($C848="","",COUNTIFS(Con_ve!$C$6:$C$1005,$C848,Con_ve!$Q$6:$Q$1005,Cad_cl!CM$5))</f>
        <v/>
      </c>
      <c r="CN848" s="125" t="str">
        <f>IF($C848="","",COUNTIFS(Con_ve!$C$6:$C$1005,$C848,Con_ve!$Q$6:$Q$1005,Cad_cl!CN$5))</f>
        <v/>
      </c>
      <c r="CO848" s="125" t="str">
        <f>IF($C848="","",COUNTIFS(Con_ve!$C$6:$C$1005,$C848,Con_ve!$Q$6:$Q$1005,Cad_cl!CO$5))</f>
        <v/>
      </c>
      <c r="CP848" s="125" t="str">
        <f>IF($C848="","",COUNTIFS(Con_ve!$C$6:$C$1005,$C848,Con_ve!$Q$6:$Q$1005,Cad_cl!CP$5))</f>
        <v/>
      </c>
      <c r="CQ848" s="125" t="str">
        <f>IF($C848="","",COUNTIFS(Con_ve!$C$6:$C$1005,$C848,Con_ve!$Q$6:$Q$1005,Cad_cl!CQ$5))</f>
        <v/>
      </c>
      <c r="CR848" s="125">
        <f t="shared" si="41"/>
        <v>0</v>
      </c>
    </row>
    <row r="849" spans="3:96" ht="30" customHeight="1">
      <c r="C849" s="153"/>
      <c r="D849" s="153"/>
      <c r="E849" s="154"/>
      <c r="F849" s="153"/>
      <c r="G849" s="155"/>
      <c r="H849" s="153"/>
      <c r="I849" s="153"/>
      <c r="J849" s="132" t="s">
        <v>309</v>
      </c>
      <c r="K849" s="133" t="s">
        <v>309</v>
      </c>
      <c r="L849" s="153"/>
      <c r="M849" s="153"/>
      <c r="N849" s="153"/>
      <c r="O849" s="153"/>
      <c r="P849" s="153"/>
      <c r="Q849" s="153"/>
      <c r="AP849" s="134" t="str">
        <f>IF(ISERR(IF($C849="","",SUMIFS(Con_ve!$F$6:$F$1005,Con_ve!$C$6:$C$1005,$C849,Con_ve!$I$6:$I$1005,"Fechada",Con_ve!$Q$6:$Q$1005,Cad_cl!AP$5))),"",IF($C849="","",SUMIFS(Con_ve!$F$6:$F$1005,Con_ve!$C$6:$C$1005,$C849,Con_ve!$I$6:$I$1005,"Fechada",Con_ve!$Q$6:$Q$1005,Cad_cl!AP$5)))</f>
        <v/>
      </c>
      <c r="AQ849" s="134" t="str">
        <f>IF(ISERR(IF($C849="","",SUMIFS(Con_ve!$F$6:$F$1005,Con_ve!$C$6:$C$1005,$C849,Con_ve!$I$6:$I$1005,"Fechada",Con_ve!$Q$6:$Q$1005,Cad_cl!AQ$5))),"",IF($C849="","",SUMIFS(Con_ve!$F$6:$F$1005,Con_ve!$C$6:$C$1005,$C849,Con_ve!$I$6:$I$1005,"Fechada",Con_ve!$Q$6:$Q$1005,Cad_cl!AQ$5)))</f>
        <v/>
      </c>
      <c r="AR849" s="134" t="str">
        <f>IF(ISERR(IF($C849="","",SUMIFS(Con_ve!$F$6:$F$1005,Con_ve!$C$6:$C$1005,$C849,Con_ve!$I$6:$I$1005,"Fechada",Con_ve!$Q$6:$Q$1005,Cad_cl!AR$5))),"",IF($C849="","",SUMIFS(Con_ve!$F$6:$F$1005,Con_ve!$C$6:$C$1005,$C849,Con_ve!$I$6:$I$1005,"Fechada",Con_ve!$Q$6:$Q$1005,Cad_cl!AR$5)))</f>
        <v/>
      </c>
      <c r="AS849" s="134" t="str">
        <f>IF(ISERR(IF($C849="","",SUMIFS(Con_ve!$F$6:$F$1005,Con_ve!$C$6:$C$1005,$C849,Con_ve!$I$6:$I$1005,"Fechada",Con_ve!$Q$6:$Q$1005,Cad_cl!AS$5))),"",IF($C849="","",SUMIFS(Con_ve!$F$6:$F$1005,Con_ve!$C$6:$C$1005,$C849,Con_ve!$I$6:$I$1005,"Fechada",Con_ve!$Q$6:$Q$1005,Cad_cl!AS$5)))</f>
        <v/>
      </c>
      <c r="AT849" s="134" t="str">
        <f>IF(ISERR(IF($C849="","",SUMIFS(Con_ve!$F$6:$F$1005,Con_ve!$C$6:$C$1005,$C849,Con_ve!$I$6:$I$1005,"Fechada",Con_ve!$Q$6:$Q$1005,Cad_cl!AT$5))),"",IF($C849="","",SUMIFS(Con_ve!$F$6:$F$1005,Con_ve!$C$6:$C$1005,$C849,Con_ve!$I$6:$I$1005,"Fechada",Con_ve!$Q$6:$Q$1005,Cad_cl!AT$5)))</f>
        <v/>
      </c>
      <c r="AU849" s="134" t="str">
        <f>IF(ISERR(IF($C849="","",SUMIFS(Con_ve!$F$6:$F$1005,Con_ve!$C$6:$C$1005,$C849,Con_ve!$I$6:$I$1005,"Fechada",Con_ve!$Q$6:$Q$1005,Cad_cl!AU$5))),"",IF($C849="","",SUMIFS(Con_ve!$F$6:$F$1005,Con_ve!$C$6:$C$1005,$C849,Con_ve!$I$6:$I$1005,"Fechada",Con_ve!$Q$6:$Q$1005,Cad_cl!AU$5)))</f>
        <v/>
      </c>
      <c r="AV849" s="134" t="str">
        <f>IF(ISERR(IF($C849="","",SUMIFS(Con_ve!$F$6:$F$1005,Con_ve!$C$6:$C$1005,$C849,Con_ve!$I$6:$I$1005,"Fechada",Con_ve!$Q$6:$Q$1005,Cad_cl!AV$5))),"",IF($C849="","",SUMIFS(Con_ve!$F$6:$F$1005,Con_ve!$C$6:$C$1005,$C849,Con_ve!$I$6:$I$1005,"Fechada",Con_ve!$Q$6:$Q$1005,Cad_cl!AV$5)))</f>
        <v/>
      </c>
      <c r="AW849" s="134" t="str">
        <f>IF(ISERR(IF($C849="","",SUMIFS(Con_ve!$F$6:$F$1005,Con_ve!$C$6:$C$1005,$C849,Con_ve!$I$6:$I$1005,"Fechada",Con_ve!$Q$6:$Q$1005,Cad_cl!AW$5))),"",IF($C849="","",SUMIFS(Con_ve!$F$6:$F$1005,Con_ve!$C$6:$C$1005,$C849,Con_ve!$I$6:$I$1005,"Fechada",Con_ve!$Q$6:$Q$1005,Cad_cl!AW$5)))</f>
        <v/>
      </c>
      <c r="AX849" s="134" t="str">
        <f>IF(ISERR(IF($C849="","",SUMIFS(Con_ve!$F$6:$F$1005,Con_ve!$C$6:$C$1005,$C849,Con_ve!$I$6:$I$1005,"Fechada",Con_ve!$Q$6:$Q$1005,Cad_cl!AX$5))),"",IF($C849="","",SUMIFS(Con_ve!$F$6:$F$1005,Con_ve!$C$6:$C$1005,$C849,Con_ve!$I$6:$I$1005,"Fechada",Con_ve!$Q$6:$Q$1005,Cad_cl!AX$5)))</f>
        <v/>
      </c>
      <c r="AY849" s="134" t="str">
        <f>IF(ISERR(IF($C849="","",SUMIFS(Con_ve!$F$6:$F$1005,Con_ve!$C$6:$C$1005,$C849,Con_ve!$I$6:$I$1005,"Fechada",Con_ve!$Q$6:$Q$1005,Cad_cl!AY$5))),"",IF($C849="","",SUMIFS(Con_ve!$F$6:$F$1005,Con_ve!$C$6:$C$1005,$C849,Con_ve!$I$6:$I$1005,"Fechada",Con_ve!$Q$6:$Q$1005,Cad_cl!AY$5)))</f>
        <v/>
      </c>
      <c r="AZ849" s="134" t="str">
        <f>IF(ISERR(IF($C849="","",SUMIFS(Con_ve!$F$6:$F$1005,Con_ve!$C$6:$C$1005,$C849,Con_ve!$I$6:$I$1005,"Fechada",Con_ve!$Q$6:$Q$1005,Cad_cl!AZ$5))),"",IF($C849="","",SUMIFS(Con_ve!$F$6:$F$1005,Con_ve!$C$6:$C$1005,$C849,Con_ve!$I$6:$I$1005,"Fechada",Con_ve!$Q$6:$Q$1005,Cad_cl!AZ$5)))</f>
        <v/>
      </c>
      <c r="BA849" s="134" t="str">
        <f>IF(ISERR(IF($C849="","",SUMIFS(Con_ve!$F$6:$F$1005,Con_ve!$C$6:$C$1005,$C849,Con_ve!$I$6:$I$1005,"Fechada",Con_ve!$Q$6:$Q$1005,Cad_cl!BA$5))),"",IF($C849="","",SUMIFS(Con_ve!$F$6:$F$1005,Con_ve!$C$6:$C$1005,$C849,Con_ve!$I$6:$I$1005,"Fechada",Con_ve!$Q$6:$Q$1005,Cad_cl!BA$5)))</f>
        <v/>
      </c>
      <c r="BB849" s="134">
        <f t="shared" si="39"/>
        <v>0</v>
      </c>
      <c r="BD849" s="134" t="str">
        <f>IF(ISERR(IF($C849="","",SUMIFS(Con_ve!$F$6:$F$1005,Con_ve!$C$6:$C$1005,$C849,Con_ve!$I$6:$I$1005,"Em negociação",Con_ve!$Q$6:$Q$1005,Cad_cl!BD$5))),"",IF($C849="","",SUMIFS(Con_ve!$F$6:$F$1005,Con_ve!$C$6:$C$1005,$C849,Con_ve!$I$6:$I$1005,"Em negociação",Con_ve!$Q$6:$Q$1005,Cad_cl!BD$5)))</f>
        <v/>
      </c>
      <c r="BE849" s="134" t="str">
        <f>IF(ISERR(IF($C849="","",SUMIFS(Con_ve!$F$6:$F$1005,Con_ve!$C$6:$C$1005,$C849,Con_ve!$I$6:$I$1005,"Em negociação",Con_ve!$Q$6:$Q$1005,Cad_cl!BE$5))),"",IF($C849="","",SUMIFS(Con_ve!$F$6:$F$1005,Con_ve!$C$6:$C$1005,$C849,Con_ve!$I$6:$I$1005,"Em negociação",Con_ve!$Q$6:$Q$1005,Cad_cl!BE$5)))</f>
        <v/>
      </c>
      <c r="BF849" s="134" t="str">
        <f>IF(ISERR(IF($C849="","",SUMIFS(Con_ve!$F$6:$F$1005,Con_ve!$C$6:$C$1005,$C849,Con_ve!$I$6:$I$1005,"Em negociação",Con_ve!$Q$6:$Q$1005,Cad_cl!BF$5))),"",IF($C849="","",SUMIFS(Con_ve!$F$6:$F$1005,Con_ve!$C$6:$C$1005,$C849,Con_ve!$I$6:$I$1005,"Em negociação",Con_ve!$Q$6:$Q$1005,Cad_cl!BF$5)))</f>
        <v/>
      </c>
      <c r="BG849" s="134" t="str">
        <f>IF(ISERR(IF($C849="","",SUMIFS(Con_ve!$F$6:$F$1005,Con_ve!$C$6:$C$1005,$C849,Con_ve!$I$6:$I$1005,"Em negociação",Con_ve!$Q$6:$Q$1005,Cad_cl!BG$5))),"",IF($C849="","",SUMIFS(Con_ve!$F$6:$F$1005,Con_ve!$C$6:$C$1005,$C849,Con_ve!$I$6:$I$1005,"Em negociação",Con_ve!$Q$6:$Q$1005,Cad_cl!BG$5)))</f>
        <v/>
      </c>
      <c r="BH849" s="134" t="str">
        <f>IF(ISERR(IF($C849="","",SUMIFS(Con_ve!$F$6:$F$1005,Con_ve!$C$6:$C$1005,$C849,Con_ve!$I$6:$I$1005,"Em negociação",Con_ve!$Q$6:$Q$1005,Cad_cl!BH$5))),"",IF($C849="","",SUMIFS(Con_ve!$F$6:$F$1005,Con_ve!$C$6:$C$1005,$C849,Con_ve!$I$6:$I$1005,"Em negociação",Con_ve!$Q$6:$Q$1005,Cad_cl!BH$5)))</f>
        <v/>
      </c>
      <c r="BI849" s="134" t="str">
        <f>IF(ISERR(IF($C849="","",SUMIFS(Con_ve!$F$6:$F$1005,Con_ve!$C$6:$C$1005,$C849,Con_ve!$I$6:$I$1005,"Em negociação",Con_ve!$Q$6:$Q$1005,Cad_cl!BI$5))),"",IF($C849="","",SUMIFS(Con_ve!$F$6:$F$1005,Con_ve!$C$6:$C$1005,$C849,Con_ve!$I$6:$I$1005,"Em negociação",Con_ve!$Q$6:$Q$1005,Cad_cl!BI$5)))</f>
        <v/>
      </c>
      <c r="BJ849" s="134" t="str">
        <f>IF(ISERR(IF($C849="","",SUMIFS(Con_ve!$F$6:$F$1005,Con_ve!$C$6:$C$1005,$C849,Con_ve!$I$6:$I$1005,"Em negociação",Con_ve!$Q$6:$Q$1005,Cad_cl!BJ$5))),"",IF($C849="","",SUMIFS(Con_ve!$F$6:$F$1005,Con_ve!$C$6:$C$1005,$C849,Con_ve!$I$6:$I$1005,"Em negociação",Con_ve!$Q$6:$Q$1005,Cad_cl!BJ$5)))</f>
        <v/>
      </c>
      <c r="BK849" s="134" t="str">
        <f>IF(ISERR(IF($C849="","",SUMIFS(Con_ve!$F$6:$F$1005,Con_ve!$C$6:$C$1005,$C849,Con_ve!$I$6:$I$1005,"Em negociação",Con_ve!$Q$6:$Q$1005,Cad_cl!BK$5))),"",IF($C849="","",SUMIFS(Con_ve!$F$6:$F$1005,Con_ve!$C$6:$C$1005,$C849,Con_ve!$I$6:$I$1005,"Em negociação",Con_ve!$Q$6:$Q$1005,Cad_cl!BK$5)))</f>
        <v/>
      </c>
      <c r="BL849" s="134" t="str">
        <f>IF(ISERR(IF($C849="","",SUMIFS(Con_ve!$F$6:$F$1005,Con_ve!$C$6:$C$1005,$C849,Con_ve!$I$6:$I$1005,"Em negociação",Con_ve!$Q$6:$Q$1005,Cad_cl!BL$5))),"",IF($C849="","",SUMIFS(Con_ve!$F$6:$F$1005,Con_ve!$C$6:$C$1005,$C849,Con_ve!$I$6:$I$1005,"Em negociação",Con_ve!$Q$6:$Q$1005,Cad_cl!BL$5)))</f>
        <v/>
      </c>
      <c r="BM849" s="134" t="str">
        <f>IF(ISERR(IF($C849="","",SUMIFS(Con_ve!$F$6:$F$1005,Con_ve!$C$6:$C$1005,$C849,Con_ve!$I$6:$I$1005,"Em negociação",Con_ve!$Q$6:$Q$1005,Cad_cl!BM$5))),"",IF($C849="","",SUMIFS(Con_ve!$F$6:$F$1005,Con_ve!$C$6:$C$1005,$C849,Con_ve!$I$6:$I$1005,"Em negociação",Con_ve!$Q$6:$Q$1005,Cad_cl!BM$5)))</f>
        <v/>
      </c>
      <c r="BN849" s="134" t="str">
        <f>IF(ISERR(IF($C849="","",SUMIFS(Con_ve!$F$6:$F$1005,Con_ve!$C$6:$C$1005,$C849,Con_ve!$I$6:$I$1005,"Em negociação",Con_ve!$Q$6:$Q$1005,Cad_cl!BN$5))),"",IF($C849="","",SUMIFS(Con_ve!$F$6:$F$1005,Con_ve!$C$6:$C$1005,$C849,Con_ve!$I$6:$I$1005,"Em negociação",Con_ve!$Q$6:$Q$1005,Cad_cl!BN$5)))</f>
        <v/>
      </c>
      <c r="BO849" s="134" t="str">
        <f>IF(ISERR(IF($C849="","",SUMIFS(Con_ve!$F$6:$F$1005,Con_ve!$C$6:$C$1005,$C849,Con_ve!$I$6:$I$1005,"Em negociação",Con_ve!$Q$6:$Q$1005,Cad_cl!BO$5))),"",IF($C849="","",SUMIFS(Con_ve!$F$6:$F$1005,Con_ve!$C$6:$C$1005,$C849,Con_ve!$I$6:$I$1005,"Em negociação",Con_ve!$Q$6:$Q$1005,Cad_cl!BO$5)))</f>
        <v/>
      </c>
      <c r="BP849" s="134">
        <f t="shared" si="40"/>
        <v>0</v>
      </c>
      <c r="BR849" s="125" t="str">
        <f>IF(ISERR(IF(AND($I849=Re_lo!$E$5,BR$5=VLOOKUP(Re_lo!$H$5,Re_lo!$N$5:$O$16,2,0)),AP849,"")),"",IF(AND($I849=Re_lo!$E$5,BR$5=VLOOKUP(Re_lo!$H$5,Re_lo!$N$5:$O$16,2,0)),AP849,""))</f>
        <v/>
      </c>
      <c r="BS849" s="125" t="str">
        <f>IF(ISERR(IF(AND($I849=Re_lo!$E$5,BS$5=VLOOKUP(Re_lo!$H$5,Re_lo!$N$5:$O$16,2,0)),AQ849,"")),"",IF(AND($I849=Re_lo!$E$5,BS$5=VLOOKUP(Re_lo!$H$5,Re_lo!$N$5:$O$16,2,0)),AQ849,""))</f>
        <v/>
      </c>
      <c r="BT849" s="125" t="str">
        <f>IF(ISERR(IF(AND($I849=Re_lo!$E$5,BT$5=VLOOKUP(Re_lo!$H$5,Re_lo!$N$5:$O$16,2,0)),AR849,"")),"",IF(AND($I849=Re_lo!$E$5,BT$5=VLOOKUP(Re_lo!$H$5,Re_lo!$N$5:$O$16,2,0)),AR849,""))</f>
        <v/>
      </c>
      <c r="BU849" s="125" t="str">
        <f>IF(ISERR(IF(AND($I849=Re_lo!$E$5,BU$5=VLOOKUP(Re_lo!$H$5,Re_lo!$N$5:$O$16,2,0)),AS849,"")),"",IF(AND($I849=Re_lo!$E$5,BU$5=VLOOKUP(Re_lo!$H$5,Re_lo!$N$5:$O$16,2,0)),AS849,""))</f>
        <v/>
      </c>
      <c r="BV849" s="125" t="str">
        <f>IF(ISERR(IF(AND($I849=Re_lo!$E$5,BV$5=VLOOKUP(Re_lo!$H$5,Re_lo!$N$5:$O$16,2,0)),AT849,"")),"",IF(AND($I849=Re_lo!$E$5,BV$5=VLOOKUP(Re_lo!$H$5,Re_lo!$N$5:$O$16,2,0)),AT849,""))</f>
        <v/>
      </c>
      <c r="BW849" s="125" t="str">
        <f>IF(ISERR(IF(AND($I849=Re_lo!$E$5,BW$5=VLOOKUP(Re_lo!$H$5,Re_lo!$N$5:$O$16,2,0)),AU849,"")),"",IF(AND($I849=Re_lo!$E$5,BW$5=VLOOKUP(Re_lo!$H$5,Re_lo!$N$5:$O$16,2,0)),AU849,""))</f>
        <v/>
      </c>
      <c r="BX849" s="125" t="str">
        <f>IF(ISERR(IF(AND($I849=Re_lo!$E$5,BX$5=VLOOKUP(Re_lo!$H$5,Re_lo!$N$5:$O$16,2,0)),AV849,"")),"",IF(AND($I849=Re_lo!$E$5,BX$5=VLOOKUP(Re_lo!$H$5,Re_lo!$N$5:$O$16,2,0)),AV849,""))</f>
        <v/>
      </c>
      <c r="BY849" s="125" t="str">
        <f>IF(ISERR(IF(AND($I849=Re_lo!$E$5,BY$5=VLOOKUP(Re_lo!$H$5,Re_lo!$N$5:$O$16,2,0)),AW849,"")),"",IF(AND($I849=Re_lo!$E$5,BY$5=VLOOKUP(Re_lo!$H$5,Re_lo!$N$5:$O$16,2,0)),AW849,""))</f>
        <v/>
      </c>
      <c r="BZ849" s="125" t="str">
        <f>IF(ISERR(IF(AND($I849=Re_lo!$E$5,BZ$5=VLOOKUP(Re_lo!$H$5,Re_lo!$N$5:$O$16,2,0)),AX849,"")),"",IF(AND($I849=Re_lo!$E$5,BZ$5=VLOOKUP(Re_lo!$H$5,Re_lo!$N$5:$O$16,2,0)),AX849,""))</f>
        <v/>
      </c>
      <c r="CA849" s="125" t="str">
        <f>IF(ISERR(IF(AND($I849=Re_lo!$E$5,CA$5=VLOOKUP(Re_lo!$H$5,Re_lo!$N$5:$O$16,2,0)),AY849,"")),"",IF(AND($I849=Re_lo!$E$5,CA$5=VLOOKUP(Re_lo!$H$5,Re_lo!$N$5:$O$16,2,0)),AY849,""))</f>
        <v/>
      </c>
      <c r="CB849" s="125" t="str">
        <f>IF(ISERR(IF(AND($I849=Re_lo!$E$5,CB$5=VLOOKUP(Re_lo!$H$5,Re_lo!$N$5:$O$16,2,0)),AZ849,"")),"",IF(AND($I849=Re_lo!$E$5,CB$5=VLOOKUP(Re_lo!$H$5,Re_lo!$N$5:$O$16,2,0)),AZ849,""))</f>
        <v/>
      </c>
      <c r="CC849" s="125" t="str">
        <f>IF(ISERR(IF(AND($I849=Re_lo!$E$5,CC$5=VLOOKUP(Re_lo!$H$5,Re_lo!$N$5:$O$16,2,0)),BA849,"")),"",IF(AND($I849=Re_lo!$E$5,CC$5=VLOOKUP(Re_lo!$H$5,Re_lo!$N$5:$O$16,2,0)),BA849,""))</f>
        <v/>
      </c>
      <c r="CD849" s="125" t="str">
        <f>IF(ISERR(IF(AND($I849=Re_lo!$E$5,CD$5=VLOOKUP(Re_lo!$H$5,Re_lo!$N$5:$O$16,2,0)),BB849,"")),"",IF(AND($I849=Re_lo!$E$5,CD$5=VLOOKUP(Re_lo!$H$5,Re_lo!$N$5:$O$16,2,0)),BB849,""))</f>
        <v/>
      </c>
      <c r="CF849" s="125" t="str">
        <f>IF($C849="","",COUNTIFS(Con_ve!$C$6:$C$1005,$C849,Con_ve!$Q$6:$Q$1005,Cad_cl!CF$5))</f>
        <v/>
      </c>
      <c r="CG849" s="125" t="str">
        <f>IF($C849="","",COUNTIFS(Con_ve!$C$6:$C$1005,$C849,Con_ve!$Q$6:$Q$1005,Cad_cl!CG$5))</f>
        <v/>
      </c>
      <c r="CH849" s="125" t="str">
        <f>IF($C849="","",COUNTIFS(Con_ve!$C$6:$C$1005,$C849,Con_ve!$Q$6:$Q$1005,Cad_cl!CH$5))</f>
        <v/>
      </c>
      <c r="CI849" s="125" t="str">
        <f>IF($C849="","",COUNTIFS(Con_ve!$C$6:$C$1005,$C849,Con_ve!$Q$6:$Q$1005,Cad_cl!CI$5))</f>
        <v/>
      </c>
      <c r="CJ849" s="125" t="str">
        <f>IF($C849="","",COUNTIFS(Con_ve!$C$6:$C$1005,$C849,Con_ve!$Q$6:$Q$1005,Cad_cl!CJ$5))</f>
        <v/>
      </c>
      <c r="CK849" s="125" t="str">
        <f>IF($C849="","",COUNTIFS(Con_ve!$C$6:$C$1005,$C849,Con_ve!$Q$6:$Q$1005,Cad_cl!CK$5))</f>
        <v/>
      </c>
      <c r="CL849" s="125" t="str">
        <f>IF($C849="","",COUNTIFS(Con_ve!$C$6:$C$1005,$C849,Con_ve!$Q$6:$Q$1005,Cad_cl!CL$5))</f>
        <v/>
      </c>
      <c r="CM849" s="125" t="str">
        <f>IF($C849="","",COUNTIFS(Con_ve!$C$6:$C$1005,$C849,Con_ve!$Q$6:$Q$1005,Cad_cl!CM$5))</f>
        <v/>
      </c>
      <c r="CN849" s="125" t="str">
        <f>IF($C849="","",COUNTIFS(Con_ve!$C$6:$C$1005,$C849,Con_ve!$Q$6:$Q$1005,Cad_cl!CN$5))</f>
        <v/>
      </c>
      <c r="CO849" s="125" t="str">
        <f>IF($C849="","",COUNTIFS(Con_ve!$C$6:$C$1005,$C849,Con_ve!$Q$6:$Q$1005,Cad_cl!CO$5))</f>
        <v/>
      </c>
      <c r="CP849" s="125" t="str">
        <f>IF($C849="","",COUNTIFS(Con_ve!$C$6:$C$1005,$C849,Con_ve!$Q$6:$Q$1005,Cad_cl!CP$5))</f>
        <v/>
      </c>
      <c r="CQ849" s="125" t="str">
        <f>IF($C849="","",COUNTIFS(Con_ve!$C$6:$C$1005,$C849,Con_ve!$Q$6:$Q$1005,Cad_cl!CQ$5))</f>
        <v/>
      </c>
      <c r="CR849" s="125">
        <f t="shared" si="41"/>
        <v>0</v>
      </c>
    </row>
    <row r="850" spans="3:96" ht="30" customHeight="1">
      <c r="C850" s="153"/>
      <c r="D850" s="153"/>
      <c r="E850" s="154"/>
      <c r="F850" s="153"/>
      <c r="G850" s="155"/>
      <c r="H850" s="153"/>
      <c r="I850" s="153"/>
      <c r="J850" s="132" t="s">
        <v>309</v>
      </c>
      <c r="K850" s="133" t="s">
        <v>309</v>
      </c>
      <c r="L850" s="153"/>
      <c r="M850" s="153"/>
      <c r="N850" s="153"/>
      <c r="O850" s="153"/>
      <c r="P850" s="153"/>
      <c r="Q850" s="153"/>
      <c r="AP850" s="134" t="str">
        <f>IF(ISERR(IF($C850="","",SUMIFS(Con_ve!$F$6:$F$1005,Con_ve!$C$6:$C$1005,$C850,Con_ve!$I$6:$I$1005,"Fechada",Con_ve!$Q$6:$Q$1005,Cad_cl!AP$5))),"",IF($C850="","",SUMIFS(Con_ve!$F$6:$F$1005,Con_ve!$C$6:$C$1005,$C850,Con_ve!$I$6:$I$1005,"Fechada",Con_ve!$Q$6:$Q$1005,Cad_cl!AP$5)))</f>
        <v/>
      </c>
      <c r="AQ850" s="134" t="str">
        <f>IF(ISERR(IF($C850="","",SUMIFS(Con_ve!$F$6:$F$1005,Con_ve!$C$6:$C$1005,$C850,Con_ve!$I$6:$I$1005,"Fechada",Con_ve!$Q$6:$Q$1005,Cad_cl!AQ$5))),"",IF($C850="","",SUMIFS(Con_ve!$F$6:$F$1005,Con_ve!$C$6:$C$1005,$C850,Con_ve!$I$6:$I$1005,"Fechada",Con_ve!$Q$6:$Q$1005,Cad_cl!AQ$5)))</f>
        <v/>
      </c>
      <c r="AR850" s="134" t="str">
        <f>IF(ISERR(IF($C850="","",SUMIFS(Con_ve!$F$6:$F$1005,Con_ve!$C$6:$C$1005,$C850,Con_ve!$I$6:$I$1005,"Fechada",Con_ve!$Q$6:$Q$1005,Cad_cl!AR$5))),"",IF($C850="","",SUMIFS(Con_ve!$F$6:$F$1005,Con_ve!$C$6:$C$1005,$C850,Con_ve!$I$6:$I$1005,"Fechada",Con_ve!$Q$6:$Q$1005,Cad_cl!AR$5)))</f>
        <v/>
      </c>
      <c r="AS850" s="134" t="str">
        <f>IF(ISERR(IF($C850="","",SUMIFS(Con_ve!$F$6:$F$1005,Con_ve!$C$6:$C$1005,$C850,Con_ve!$I$6:$I$1005,"Fechada",Con_ve!$Q$6:$Q$1005,Cad_cl!AS$5))),"",IF($C850="","",SUMIFS(Con_ve!$F$6:$F$1005,Con_ve!$C$6:$C$1005,$C850,Con_ve!$I$6:$I$1005,"Fechada",Con_ve!$Q$6:$Q$1005,Cad_cl!AS$5)))</f>
        <v/>
      </c>
      <c r="AT850" s="134" t="str">
        <f>IF(ISERR(IF($C850="","",SUMIFS(Con_ve!$F$6:$F$1005,Con_ve!$C$6:$C$1005,$C850,Con_ve!$I$6:$I$1005,"Fechada",Con_ve!$Q$6:$Q$1005,Cad_cl!AT$5))),"",IF($C850="","",SUMIFS(Con_ve!$F$6:$F$1005,Con_ve!$C$6:$C$1005,$C850,Con_ve!$I$6:$I$1005,"Fechada",Con_ve!$Q$6:$Q$1005,Cad_cl!AT$5)))</f>
        <v/>
      </c>
      <c r="AU850" s="134" t="str">
        <f>IF(ISERR(IF($C850="","",SUMIFS(Con_ve!$F$6:$F$1005,Con_ve!$C$6:$C$1005,$C850,Con_ve!$I$6:$I$1005,"Fechada",Con_ve!$Q$6:$Q$1005,Cad_cl!AU$5))),"",IF($C850="","",SUMIFS(Con_ve!$F$6:$F$1005,Con_ve!$C$6:$C$1005,$C850,Con_ve!$I$6:$I$1005,"Fechada",Con_ve!$Q$6:$Q$1005,Cad_cl!AU$5)))</f>
        <v/>
      </c>
      <c r="AV850" s="134" t="str">
        <f>IF(ISERR(IF($C850="","",SUMIFS(Con_ve!$F$6:$F$1005,Con_ve!$C$6:$C$1005,$C850,Con_ve!$I$6:$I$1005,"Fechada",Con_ve!$Q$6:$Q$1005,Cad_cl!AV$5))),"",IF($C850="","",SUMIFS(Con_ve!$F$6:$F$1005,Con_ve!$C$6:$C$1005,$C850,Con_ve!$I$6:$I$1005,"Fechada",Con_ve!$Q$6:$Q$1005,Cad_cl!AV$5)))</f>
        <v/>
      </c>
      <c r="AW850" s="134" t="str">
        <f>IF(ISERR(IF($C850="","",SUMIFS(Con_ve!$F$6:$F$1005,Con_ve!$C$6:$C$1005,$C850,Con_ve!$I$6:$I$1005,"Fechada",Con_ve!$Q$6:$Q$1005,Cad_cl!AW$5))),"",IF($C850="","",SUMIFS(Con_ve!$F$6:$F$1005,Con_ve!$C$6:$C$1005,$C850,Con_ve!$I$6:$I$1005,"Fechada",Con_ve!$Q$6:$Q$1005,Cad_cl!AW$5)))</f>
        <v/>
      </c>
      <c r="AX850" s="134" t="str">
        <f>IF(ISERR(IF($C850="","",SUMIFS(Con_ve!$F$6:$F$1005,Con_ve!$C$6:$C$1005,$C850,Con_ve!$I$6:$I$1005,"Fechada",Con_ve!$Q$6:$Q$1005,Cad_cl!AX$5))),"",IF($C850="","",SUMIFS(Con_ve!$F$6:$F$1005,Con_ve!$C$6:$C$1005,$C850,Con_ve!$I$6:$I$1005,"Fechada",Con_ve!$Q$6:$Q$1005,Cad_cl!AX$5)))</f>
        <v/>
      </c>
      <c r="AY850" s="134" t="str">
        <f>IF(ISERR(IF($C850="","",SUMIFS(Con_ve!$F$6:$F$1005,Con_ve!$C$6:$C$1005,$C850,Con_ve!$I$6:$I$1005,"Fechada",Con_ve!$Q$6:$Q$1005,Cad_cl!AY$5))),"",IF($C850="","",SUMIFS(Con_ve!$F$6:$F$1005,Con_ve!$C$6:$C$1005,$C850,Con_ve!$I$6:$I$1005,"Fechada",Con_ve!$Q$6:$Q$1005,Cad_cl!AY$5)))</f>
        <v/>
      </c>
      <c r="AZ850" s="134" t="str">
        <f>IF(ISERR(IF($C850="","",SUMIFS(Con_ve!$F$6:$F$1005,Con_ve!$C$6:$C$1005,$C850,Con_ve!$I$6:$I$1005,"Fechada",Con_ve!$Q$6:$Q$1005,Cad_cl!AZ$5))),"",IF($C850="","",SUMIFS(Con_ve!$F$6:$F$1005,Con_ve!$C$6:$C$1005,$C850,Con_ve!$I$6:$I$1005,"Fechada",Con_ve!$Q$6:$Q$1005,Cad_cl!AZ$5)))</f>
        <v/>
      </c>
      <c r="BA850" s="134" t="str">
        <f>IF(ISERR(IF($C850="","",SUMIFS(Con_ve!$F$6:$F$1005,Con_ve!$C$6:$C$1005,$C850,Con_ve!$I$6:$I$1005,"Fechada",Con_ve!$Q$6:$Q$1005,Cad_cl!BA$5))),"",IF($C850="","",SUMIFS(Con_ve!$F$6:$F$1005,Con_ve!$C$6:$C$1005,$C850,Con_ve!$I$6:$I$1005,"Fechada",Con_ve!$Q$6:$Q$1005,Cad_cl!BA$5)))</f>
        <v/>
      </c>
      <c r="BB850" s="134">
        <f t="shared" si="39"/>
        <v>0</v>
      </c>
      <c r="BD850" s="134" t="str">
        <f>IF(ISERR(IF($C850="","",SUMIFS(Con_ve!$F$6:$F$1005,Con_ve!$C$6:$C$1005,$C850,Con_ve!$I$6:$I$1005,"Em negociação",Con_ve!$Q$6:$Q$1005,Cad_cl!BD$5))),"",IF($C850="","",SUMIFS(Con_ve!$F$6:$F$1005,Con_ve!$C$6:$C$1005,$C850,Con_ve!$I$6:$I$1005,"Em negociação",Con_ve!$Q$6:$Q$1005,Cad_cl!BD$5)))</f>
        <v/>
      </c>
      <c r="BE850" s="134" t="str">
        <f>IF(ISERR(IF($C850="","",SUMIFS(Con_ve!$F$6:$F$1005,Con_ve!$C$6:$C$1005,$C850,Con_ve!$I$6:$I$1005,"Em negociação",Con_ve!$Q$6:$Q$1005,Cad_cl!BE$5))),"",IF($C850="","",SUMIFS(Con_ve!$F$6:$F$1005,Con_ve!$C$6:$C$1005,$C850,Con_ve!$I$6:$I$1005,"Em negociação",Con_ve!$Q$6:$Q$1005,Cad_cl!BE$5)))</f>
        <v/>
      </c>
      <c r="BF850" s="134" t="str">
        <f>IF(ISERR(IF($C850="","",SUMIFS(Con_ve!$F$6:$F$1005,Con_ve!$C$6:$C$1005,$C850,Con_ve!$I$6:$I$1005,"Em negociação",Con_ve!$Q$6:$Q$1005,Cad_cl!BF$5))),"",IF($C850="","",SUMIFS(Con_ve!$F$6:$F$1005,Con_ve!$C$6:$C$1005,$C850,Con_ve!$I$6:$I$1005,"Em negociação",Con_ve!$Q$6:$Q$1005,Cad_cl!BF$5)))</f>
        <v/>
      </c>
      <c r="BG850" s="134" t="str">
        <f>IF(ISERR(IF($C850="","",SUMIFS(Con_ve!$F$6:$F$1005,Con_ve!$C$6:$C$1005,$C850,Con_ve!$I$6:$I$1005,"Em negociação",Con_ve!$Q$6:$Q$1005,Cad_cl!BG$5))),"",IF($C850="","",SUMIFS(Con_ve!$F$6:$F$1005,Con_ve!$C$6:$C$1005,$C850,Con_ve!$I$6:$I$1005,"Em negociação",Con_ve!$Q$6:$Q$1005,Cad_cl!BG$5)))</f>
        <v/>
      </c>
      <c r="BH850" s="134" t="str">
        <f>IF(ISERR(IF($C850="","",SUMIFS(Con_ve!$F$6:$F$1005,Con_ve!$C$6:$C$1005,$C850,Con_ve!$I$6:$I$1005,"Em negociação",Con_ve!$Q$6:$Q$1005,Cad_cl!BH$5))),"",IF($C850="","",SUMIFS(Con_ve!$F$6:$F$1005,Con_ve!$C$6:$C$1005,$C850,Con_ve!$I$6:$I$1005,"Em negociação",Con_ve!$Q$6:$Q$1005,Cad_cl!BH$5)))</f>
        <v/>
      </c>
      <c r="BI850" s="134" t="str">
        <f>IF(ISERR(IF($C850="","",SUMIFS(Con_ve!$F$6:$F$1005,Con_ve!$C$6:$C$1005,$C850,Con_ve!$I$6:$I$1005,"Em negociação",Con_ve!$Q$6:$Q$1005,Cad_cl!BI$5))),"",IF($C850="","",SUMIFS(Con_ve!$F$6:$F$1005,Con_ve!$C$6:$C$1005,$C850,Con_ve!$I$6:$I$1005,"Em negociação",Con_ve!$Q$6:$Q$1005,Cad_cl!BI$5)))</f>
        <v/>
      </c>
      <c r="BJ850" s="134" t="str">
        <f>IF(ISERR(IF($C850="","",SUMIFS(Con_ve!$F$6:$F$1005,Con_ve!$C$6:$C$1005,$C850,Con_ve!$I$6:$I$1005,"Em negociação",Con_ve!$Q$6:$Q$1005,Cad_cl!BJ$5))),"",IF($C850="","",SUMIFS(Con_ve!$F$6:$F$1005,Con_ve!$C$6:$C$1005,$C850,Con_ve!$I$6:$I$1005,"Em negociação",Con_ve!$Q$6:$Q$1005,Cad_cl!BJ$5)))</f>
        <v/>
      </c>
      <c r="BK850" s="134" t="str">
        <f>IF(ISERR(IF($C850="","",SUMIFS(Con_ve!$F$6:$F$1005,Con_ve!$C$6:$C$1005,$C850,Con_ve!$I$6:$I$1005,"Em negociação",Con_ve!$Q$6:$Q$1005,Cad_cl!BK$5))),"",IF($C850="","",SUMIFS(Con_ve!$F$6:$F$1005,Con_ve!$C$6:$C$1005,$C850,Con_ve!$I$6:$I$1005,"Em negociação",Con_ve!$Q$6:$Q$1005,Cad_cl!BK$5)))</f>
        <v/>
      </c>
      <c r="BL850" s="134" t="str">
        <f>IF(ISERR(IF($C850="","",SUMIFS(Con_ve!$F$6:$F$1005,Con_ve!$C$6:$C$1005,$C850,Con_ve!$I$6:$I$1005,"Em negociação",Con_ve!$Q$6:$Q$1005,Cad_cl!BL$5))),"",IF($C850="","",SUMIFS(Con_ve!$F$6:$F$1005,Con_ve!$C$6:$C$1005,$C850,Con_ve!$I$6:$I$1005,"Em negociação",Con_ve!$Q$6:$Q$1005,Cad_cl!BL$5)))</f>
        <v/>
      </c>
      <c r="BM850" s="134" t="str">
        <f>IF(ISERR(IF($C850="","",SUMIFS(Con_ve!$F$6:$F$1005,Con_ve!$C$6:$C$1005,$C850,Con_ve!$I$6:$I$1005,"Em negociação",Con_ve!$Q$6:$Q$1005,Cad_cl!BM$5))),"",IF($C850="","",SUMIFS(Con_ve!$F$6:$F$1005,Con_ve!$C$6:$C$1005,$C850,Con_ve!$I$6:$I$1005,"Em negociação",Con_ve!$Q$6:$Q$1005,Cad_cl!BM$5)))</f>
        <v/>
      </c>
      <c r="BN850" s="134" t="str">
        <f>IF(ISERR(IF($C850="","",SUMIFS(Con_ve!$F$6:$F$1005,Con_ve!$C$6:$C$1005,$C850,Con_ve!$I$6:$I$1005,"Em negociação",Con_ve!$Q$6:$Q$1005,Cad_cl!BN$5))),"",IF($C850="","",SUMIFS(Con_ve!$F$6:$F$1005,Con_ve!$C$6:$C$1005,$C850,Con_ve!$I$6:$I$1005,"Em negociação",Con_ve!$Q$6:$Q$1005,Cad_cl!BN$5)))</f>
        <v/>
      </c>
      <c r="BO850" s="134" t="str">
        <f>IF(ISERR(IF($C850="","",SUMIFS(Con_ve!$F$6:$F$1005,Con_ve!$C$6:$C$1005,$C850,Con_ve!$I$6:$I$1005,"Em negociação",Con_ve!$Q$6:$Q$1005,Cad_cl!BO$5))),"",IF($C850="","",SUMIFS(Con_ve!$F$6:$F$1005,Con_ve!$C$6:$C$1005,$C850,Con_ve!$I$6:$I$1005,"Em negociação",Con_ve!$Q$6:$Q$1005,Cad_cl!BO$5)))</f>
        <v/>
      </c>
      <c r="BP850" s="134">
        <f t="shared" si="40"/>
        <v>0</v>
      </c>
      <c r="BR850" s="125" t="str">
        <f>IF(ISERR(IF(AND($I850=Re_lo!$E$5,BR$5=VLOOKUP(Re_lo!$H$5,Re_lo!$N$5:$O$16,2,0)),AP850,"")),"",IF(AND($I850=Re_lo!$E$5,BR$5=VLOOKUP(Re_lo!$H$5,Re_lo!$N$5:$O$16,2,0)),AP850,""))</f>
        <v/>
      </c>
      <c r="BS850" s="125" t="str">
        <f>IF(ISERR(IF(AND($I850=Re_lo!$E$5,BS$5=VLOOKUP(Re_lo!$H$5,Re_lo!$N$5:$O$16,2,0)),AQ850,"")),"",IF(AND($I850=Re_lo!$E$5,BS$5=VLOOKUP(Re_lo!$H$5,Re_lo!$N$5:$O$16,2,0)),AQ850,""))</f>
        <v/>
      </c>
      <c r="BT850" s="125" t="str">
        <f>IF(ISERR(IF(AND($I850=Re_lo!$E$5,BT$5=VLOOKUP(Re_lo!$H$5,Re_lo!$N$5:$O$16,2,0)),AR850,"")),"",IF(AND($I850=Re_lo!$E$5,BT$5=VLOOKUP(Re_lo!$H$5,Re_lo!$N$5:$O$16,2,0)),AR850,""))</f>
        <v/>
      </c>
      <c r="BU850" s="125" t="str">
        <f>IF(ISERR(IF(AND($I850=Re_lo!$E$5,BU$5=VLOOKUP(Re_lo!$H$5,Re_lo!$N$5:$O$16,2,0)),AS850,"")),"",IF(AND($I850=Re_lo!$E$5,BU$5=VLOOKUP(Re_lo!$H$5,Re_lo!$N$5:$O$16,2,0)),AS850,""))</f>
        <v/>
      </c>
      <c r="BV850" s="125" t="str">
        <f>IF(ISERR(IF(AND($I850=Re_lo!$E$5,BV$5=VLOOKUP(Re_lo!$H$5,Re_lo!$N$5:$O$16,2,0)),AT850,"")),"",IF(AND($I850=Re_lo!$E$5,BV$5=VLOOKUP(Re_lo!$H$5,Re_lo!$N$5:$O$16,2,0)),AT850,""))</f>
        <v/>
      </c>
      <c r="BW850" s="125" t="str">
        <f>IF(ISERR(IF(AND($I850=Re_lo!$E$5,BW$5=VLOOKUP(Re_lo!$H$5,Re_lo!$N$5:$O$16,2,0)),AU850,"")),"",IF(AND($I850=Re_lo!$E$5,BW$5=VLOOKUP(Re_lo!$H$5,Re_lo!$N$5:$O$16,2,0)),AU850,""))</f>
        <v/>
      </c>
      <c r="BX850" s="125" t="str">
        <f>IF(ISERR(IF(AND($I850=Re_lo!$E$5,BX$5=VLOOKUP(Re_lo!$H$5,Re_lo!$N$5:$O$16,2,0)),AV850,"")),"",IF(AND($I850=Re_lo!$E$5,BX$5=VLOOKUP(Re_lo!$H$5,Re_lo!$N$5:$O$16,2,0)),AV850,""))</f>
        <v/>
      </c>
      <c r="BY850" s="125" t="str">
        <f>IF(ISERR(IF(AND($I850=Re_lo!$E$5,BY$5=VLOOKUP(Re_lo!$H$5,Re_lo!$N$5:$O$16,2,0)),AW850,"")),"",IF(AND($I850=Re_lo!$E$5,BY$5=VLOOKUP(Re_lo!$H$5,Re_lo!$N$5:$O$16,2,0)),AW850,""))</f>
        <v/>
      </c>
      <c r="BZ850" s="125" t="str">
        <f>IF(ISERR(IF(AND($I850=Re_lo!$E$5,BZ$5=VLOOKUP(Re_lo!$H$5,Re_lo!$N$5:$O$16,2,0)),AX850,"")),"",IF(AND($I850=Re_lo!$E$5,BZ$5=VLOOKUP(Re_lo!$H$5,Re_lo!$N$5:$O$16,2,0)),AX850,""))</f>
        <v/>
      </c>
      <c r="CA850" s="125" t="str">
        <f>IF(ISERR(IF(AND($I850=Re_lo!$E$5,CA$5=VLOOKUP(Re_lo!$H$5,Re_lo!$N$5:$O$16,2,0)),AY850,"")),"",IF(AND($I850=Re_lo!$E$5,CA$5=VLOOKUP(Re_lo!$H$5,Re_lo!$N$5:$O$16,2,0)),AY850,""))</f>
        <v/>
      </c>
      <c r="CB850" s="125" t="str">
        <f>IF(ISERR(IF(AND($I850=Re_lo!$E$5,CB$5=VLOOKUP(Re_lo!$H$5,Re_lo!$N$5:$O$16,2,0)),AZ850,"")),"",IF(AND($I850=Re_lo!$E$5,CB$5=VLOOKUP(Re_lo!$H$5,Re_lo!$N$5:$O$16,2,0)),AZ850,""))</f>
        <v/>
      </c>
      <c r="CC850" s="125" t="str">
        <f>IF(ISERR(IF(AND($I850=Re_lo!$E$5,CC$5=VLOOKUP(Re_lo!$H$5,Re_lo!$N$5:$O$16,2,0)),BA850,"")),"",IF(AND($I850=Re_lo!$E$5,CC$5=VLOOKUP(Re_lo!$H$5,Re_lo!$N$5:$O$16,2,0)),BA850,""))</f>
        <v/>
      </c>
      <c r="CD850" s="125" t="str">
        <f>IF(ISERR(IF(AND($I850=Re_lo!$E$5,CD$5=VLOOKUP(Re_lo!$H$5,Re_lo!$N$5:$O$16,2,0)),BB850,"")),"",IF(AND($I850=Re_lo!$E$5,CD$5=VLOOKUP(Re_lo!$H$5,Re_lo!$N$5:$O$16,2,0)),BB850,""))</f>
        <v/>
      </c>
      <c r="CF850" s="125" t="str">
        <f>IF($C850="","",COUNTIFS(Con_ve!$C$6:$C$1005,$C850,Con_ve!$Q$6:$Q$1005,Cad_cl!CF$5))</f>
        <v/>
      </c>
      <c r="CG850" s="125" t="str">
        <f>IF($C850="","",COUNTIFS(Con_ve!$C$6:$C$1005,$C850,Con_ve!$Q$6:$Q$1005,Cad_cl!CG$5))</f>
        <v/>
      </c>
      <c r="CH850" s="125" t="str">
        <f>IF($C850="","",COUNTIFS(Con_ve!$C$6:$C$1005,$C850,Con_ve!$Q$6:$Q$1005,Cad_cl!CH$5))</f>
        <v/>
      </c>
      <c r="CI850" s="125" t="str">
        <f>IF($C850="","",COUNTIFS(Con_ve!$C$6:$C$1005,$C850,Con_ve!$Q$6:$Q$1005,Cad_cl!CI$5))</f>
        <v/>
      </c>
      <c r="CJ850" s="125" t="str">
        <f>IF($C850="","",COUNTIFS(Con_ve!$C$6:$C$1005,$C850,Con_ve!$Q$6:$Q$1005,Cad_cl!CJ$5))</f>
        <v/>
      </c>
      <c r="CK850" s="125" t="str">
        <f>IF($C850="","",COUNTIFS(Con_ve!$C$6:$C$1005,$C850,Con_ve!$Q$6:$Q$1005,Cad_cl!CK$5))</f>
        <v/>
      </c>
      <c r="CL850" s="125" t="str">
        <f>IF($C850="","",COUNTIFS(Con_ve!$C$6:$C$1005,$C850,Con_ve!$Q$6:$Q$1005,Cad_cl!CL$5))</f>
        <v/>
      </c>
      <c r="CM850" s="125" t="str">
        <f>IF($C850="","",COUNTIFS(Con_ve!$C$6:$C$1005,$C850,Con_ve!$Q$6:$Q$1005,Cad_cl!CM$5))</f>
        <v/>
      </c>
      <c r="CN850" s="125" t="str">
        <f>IF($C850="","",COUNTIFS(Con_ve!$C$6:$C$1005,$C850,Con_ve!$Q$6:$Q$1005,Cad_cl!CN$5))</f>
        <v/>
      </c>
      <c r="CO850" s="125" t="str">
        <f>IF($C850="","",COUNTIFS(Con_ve!$C$6:$C$1005,$C850,Con_ve!$Q$6:$Q$1005,Cad_cl!CO$5))</f>
        <v/>
      </c>
      <c r="CP850" s="125" t="str">
        <f>IF($C850="","",COUNTIFS(Con_ve!$C$6:$C$1005,$C850,Con_ve!$Q$6:$Q$1005,Cad_cl!CP$5))</f>
        <v/>
      </c>
      <c r="CQ850" s="125" t="str">
        <f>IF($C850="","",COUNTIFS(Con_ve!$C$6:$C$1005,$C850,Con_ve!$Q$6:$Q$1005,Cad_cl!CQ$5))</f>
        <v/>
      </c>
      <c r="CR850" s="125">
        <f t="shared" si="41"/>
        <v>0</v>
      </c>
    </row>
    <row r="851" spans="3:96" ht="30" customHeight="1">
      <c r="C851" s="153"/>
      <c r="D851" s="153"/>
      <c r="E851" s="154"/>
      <c r="F851" s="153"/>
      <c r="G851" s="155"/>
      <c r="H851" s="153"/>
      <c r="I851" s="153"/>
      <c r="J851" s="132" t="s">
        <v>309</v>
      </c>
      <c r="K851" s="133" t="s">
        <v>309</v>
      </c>
      <c r="L851" s="153"/>
      <c r="M851" s="153"/>
      <c r="N851" s="153"/>
      <c r="O851" s="153"/>
      <c r="P851" s="153"/>
      <c r="Q851" s="153"/>
      <c r="AP851" s="134" t="str">
        <f>IF(ISERR(IF($C851="","",SUMIFS(Con_ve!$F$6:$F$1005,Con_ve!$C$6:$C$1005,$C851,Con_ve!$I$6:$I$1005,"Fechada",Con_ve!$Q$6:$Q$1005,Cad_cl!AP$5))),"",IF($C851="","",SUMIFS(Con_ve!$F$6:$F$1005,Con_ve!$C$6:$C$1005,$C851,Con_ve!$I$6:$I$1005,"Fechada",Con_ve!$Q$6:$Q$1005,Cad_cl!AP$5)))</f>
        <v/>
      </c>
      <c r="AQ851" s="134" t="str">
        <f>IF(ISERR(IF($C851="","",SUMIFS(Con_ve!$F$6:$F$1005,Con_ve!$C$6:$C$1005,$C851,Con_ve!$I$6:$I$1005,"Fechada",Con_ve!$Q$6:$Q$1005,Cad_cl!AQ$5))),"",IF($C851="","",SUMIFS(Con_ve!$F$6:$F$1005,Con_ve!$C$6:$C$1005,$C851,Con_ve!$I$6:$I$1005,"Fechada",Con_ve!$Q$6:$Q$1005,Cad_cl!AQ$5)))</f>
        <v/>
      </c>
      <c r="AR851" s="134" t="str">
        <f>IF(ISERR(IF($C851="","",SUMIFS(Con_ve!$F$6:$F$1005,Con_ve!$C$6:$C$1005,$C851,Con_ve!$I$6:$I$1005,"Fechada",Con_ve!$Q$6:$Q$1005,Cad_cl!AR$5))),"",IF($C851="","",SUMIFS(Con_ve!$F$6:$F$1005,Con_ve!$C$6:$C$1005,$C851,Con_ve!$I$6:$I$1005,"Fechada",Con_ve!$Q$6:$Q$1005,Cad_cl!AR$5)))</f>
        <v/>
      </c>
      <c r="AS851" s="134" t="str">
        <f>IF(ISERR(IF($C851="","",SUMIFS(Con_ve!$F$6:$F$1005,Con_ve!$C$6:$C$1005,$C851,Con_ve!$I$6:$I$1005,"Fechada",Con_ve!$Q$6:$Q$1005,Cad_cl!AS$5))),"",IF($C851="","",SUMIFS(Con_ve!$F$6:$F$1005,Con_ve!$C$6:$C$1005,$C851,Con_ve!$I$6:$I$1005,"Fechada",Con_ve!$Q$6:$Q$1005,Cad_cl!AS$5)))</f>
        <v/>
      </c>
      <c r="AT851" s="134" t="str">
        <f>IF(ISERR(IF($C851="","",SUMIFS(Con_ve!$F$6:$F$1005,Con_ve!$C$6:$C$1005,$C851,Con_ve!$I$6:$I$1005,"Fechada",Con_ve!$Q$6:$Q$1005,Cad_cl!AT$5))),"",IF($C851="","",SUMIFS(Con_ve!$F$6:$F$1005,Con_ve!$C$6:$C$1005,$C851,Con_ve!$I$6:$I$1005,"Fechada",Con_ve!$Q$6:$Q$1005,Cad_cl!AT$5)))</f>
        <v/>
      </c>
      <c r="AU851" s="134" t="str">
        <f>IF(ISERR(IF($C851="","",SUMIFS(Con_ve!$F$6:$F$1005,Con_ve!$C$6:$C$1005,$C851,Con_ve!$I$6:$I$1005,"Fechada",Con_ve!$Q$6:$Q$1005,Cad_cl!AU$5))),"",IF($C851="","",SUMIFS(Con_ve!$F$6:$F$1005,Con_ve!$C$6:$C$1005,$C851,Con_ve!$I$6:$I$1005,"Fechada",Con_ve!$Q$6:$Q$1005,Cad_cl!AU$5)))</f>
        <v/>
      </c>
      <c r="AV851" s="134" t="str">
        <f>IF(ISERR(IF($C851="","",SUMIFS(Con_ve!$F$6:$F$1005,Con_ve!$C$6:$C$1005,$C851,Con_ve!$I$6:$I$1005,"Fechada",Con_ve!$Q$6:$Q$1005,Cad_cl!AV$5))),"",IF($C851="","",SUMIFS(Con_ve!$F$6:$F$1005,Con_ve!$C$6:$C$1005,$C851,Con_ve!$I$6:$I$1005,"Fechada",Con_ve!$Q$6:$Q$1005,Cad_cl!AV$5)))</f>
        <v/>
      </c>
      <c r="AW851" s="134" t="str">
        <f>IF(ISERR(IF($C851="","",SUMIFS(Con_ve!$F$6:$F$1005,Con_ve!$C$6:$C$1005,$C851,Con_ve!$I$6:$I$1005,"Fechada",Con_ve!$Q$6:$Q$1005,Cad_cl!AW$5))),"",IF($C851="","",SUMIFS(Con_ve!$F$6:$F$1005,Con_ve!$C$6:$C$1005,$C851,Con_ve!$I$6:$I$1005,"Fechada",Con_ve!$Q$6:$Q$1005,Cad_cl!AW$5)))</f>
        <v/>
      </c>
      <c r="AX851" s="134" t="str">
        <f>IF(ISERR(IF($C851="","",SUMIFS(Con_ve!$F$6:$F$1005,Con_ve!$C$6:$C$1005,$C851,Con_ve!$I$6:$I$1005,"Fechada",Con_ve!$Q$6:$Q$1005,Cad_cl!AX$5))),"",IF($C851="","",SUMIFS(Con_ve!$F$6:$F$1005,Con_ve!$C$6:$C$1005,$C851,Con_ve!$I$6:$I$1005,"Fechada",Con_ve!$Q$6:$Q$1005,Cad_cl!AX$5)))</f>
        <v/>
      </c>
      <c r="AY851" s="134" t="str">
        <f>IF(ISERR(IF($C851="","",SUMIFS(Con_ve!$F$6:$F$1005,Con_ve!$C$6:$C$1005,$C851,Con_ve!$I$6:$I$1005,"Fechada",Con_ve!$Q$6:$Q$1005,Cad_cl!AY$5))),"",IF($C851="","",SUMIFS(Con_ve!$F$6:$F$1005,Con_ve!$C$6:$C$1005,$C851,Con_ve!$I$6:$I$1005,"Fechada",Con_ve!$Q$6:$Q$1005,Cad_cl!AY$5)))</f>
        <v/>
      </c>
      <c r="AZ851" s="134" t="str">
        <f>IF(ISERR(IF($C851="","",SUMIFS(Con_ve!$F$6:$F$1005,Con_ve!$C$6:$C$1005,$C851,Con_ve!$I$6:$I$1005,"Fechada",Con_ve!$Q$6:$Q$1005,Cad_cl!AZ$5))),"",IF($C851="","",SUMIFS(Con_ve!$F$6:$F$1005,Con_ve!$C$6:$C$1005,$C851,Con_ve!$I$6:$I$1005,"Fechada",Con_ve!$Q$6:$Q$1005,Cad_cl!AZ$5)))</f>
        <v/>
      </c>
      <c r="BA851" s="134" t="str">
        <f>IF(ISERR(IF($C851="","",SUMIFS(Con_ve!$F$6:$F$1005,Con_ve!$C$6:$C$1005,$C851,Con_ve!$I$6:$I$1005,"Fechada",Con_ve!$Q$6:$Q$1005,Cad_cl!BA$5))),"",IF($C851="","",SUMIFS(Con_ve!$F$6:$F$1005,Con_ve!$C$6:$C$1005,$C851,Con_ve!$I$6:$I$1005,"Fechada",Con_ve!$Q$6:$Q$1005,Cad_cl!BA$5)))</f>
        <v/>
      </c>
      <c r="BB851" s="134">
        <f t="shared" si="39"/>
        <v>0</v>
      </c>
      <c r="BD851" s="134" t="str">
        <f>IF(ISERR(IF($C851="","",SUMIFS(Con_ve!$F$6:$F$1005,Con_ve!$C$6:$C$1005,$C851,Con_ve!$I$6:$I$1005,"Em negociação",Con_ve!$Q$6:$Q$1005,Cad_cl!BD$5))),"",IF($C851="","",SUMIFS(Con_ve!$F$6:$F$1005,Con_ve!$C$6:$C$1005,$C851,Con_ve!$I$6:$I$1005,"Em negociação",Con_ve!$Q$6:$Q$1005,Cad_cl!BD$5)))</f>
        <v/>
      </c>
      <c r="BE851" s="134" t="str">
        <f>IF(ISERR(IF($C851="","",SUMIFS(Con_ve!$F$6:$F$1005,Con_ve!$C$6:$C$1005,$C851,Con_ve!$I$6:$I$1005,"Em negociação",Con_ve!$Q$6:$Q$1005,Cad_cl!BE$5))),"",IF($C851="","",SUMIFS(Con_ve!$F$6:$F$1005,Con_ve!$C$6:$C$1005,$C851,Con_ve!$I$6:$I$1005,"Em negociação",Con_ve!$Q$6:$Q$1005,Cad_cl!BE$5)))</f>
        <v/>
      </c>
      <c r="BF851" s="134" t="str">
        <f>IF(ISERR(IF($C851="","",SUMIFS(Con_ve!$F$6:$F$1005,Con_ve!$C$6:$C$1005,$C851,Con_ve!$I$6:$I$1005,"Em negociação",Con_ve!$Q$6:$Q$1005,Cad_cl!BF$5))),"",IF($C851="","",SUMIFS(Con_ve!$F$6:$F$1005,Con_ve!$C$6:$C$1005,$C851,Con_ve!$I$6:$I$1005,"Em negociação",Con_ve!$Q$6:$Q$1005,Cad_cl!BF$5)))</f>
        <v/>
      </c>
      <c r="BG851" s="134" t="str">
        <f>IF(ISERR(IF($C851="","",SUMIFS(Con_ve!$F$6:$F$1005,Con_ve!$C$6:$C$1005,$C851,Con_ve!$I$6:$I$1005,"Em negociação",Con_ve!$Q$6:$Q$1005,Cad_cl!BG$5))),"",IF($C851="","",SUMIFS(Con_ve!$F$6:$F$1005,Con_ve!$C$6:$C$1005,$C851,Con_ve!$I$6:$I$1005,"Em negociação",Con_ve!$Q$6:$Q$1005,Cad_cl!BG$5)))</f>
        <v/>
      </c>
      <c r="BH851" s="134" t="str">
        <f>IF(ISERR(IF($C851="","",SUMIFS(Con_ve!$F$6:$F$1005,Con_ve!$C$6:$C$1005,$C851,Con_ve!$I$6:$I$1005,"Em negociação",Con_ve!$Q$6:$Q$1005,Cad_cl!BH$5))),"",IF($C851="","",SUMIFS(Con_ve!$F$6:$F$1005,Con_ve!$C$6:$C$1005,$C851,Con_ve!$I$6:$I$1005,"Em negociação",Con_ve!$Q$6:$Q$1005,Cad_cl!BH$5)))</f>
        <v/>
      </c>
      <c r="BI851" s="134" t="str">
        <f>IF(ISERR(IF($C851="","",SUMIFS(Con_ve!$F$6:$F$1005,Con_ve!$C$6:$C$1005,$C851,Con_ve!$I$6:$I$1005,"Em negociação",Con_ve!$Q$6:$Q$1005,Cad_cl!BI$5))),"",IF($C851="","",SUMIFS(Con_ve!$F$6:$F$1005,Con_ve!$C$6:$C$1005,$C851,Con_ve!$I$6:$I$1005,"Em negociação",Con_ve!$Q$6:$Q$1005,Cad_cl!BI$5)))</f>
        <v/>
      </c>
      <c r="BJ851" s="134" t="str">
        <f>IF(ISERR(IF($C851="","",SUMIFS(Con_ve!$F$6:$F$1005,Con_ve!$C$6:$C$1005,$C851,Con_ve!$I$6:$I$1005,"Em negociação",Con_ve!$Q$6:$Q$1005,Cad_cl!BJ$5))),"",IF($C851="","",SUMIFS(Con_ve!$F$6:$F$1005,Con_ve!$C$6:$C$1005,$C851,Con_ve!$I$6:$I$1005,"Em negociação",Con_ve!$Q$6:$Q$1005,Cad_cl!BJ$5)))</f>
        <v/>
      </c>
      <c r="BK851" s="134" t="str">
        <f>IF(ISERR(IF($C851="","",SUMIFS(Con_ve!$F$6:$F$1005,Con_ve!$C$6:$C$1005,$C851,Con_ve!$I$6:$I$1005,"Em negociação",Con_ve!$Q$6:$Q$1005,Cad_cl!BK$5))),"",IF($C851="","",SUMIFS(Con_ve!$F$6:$F$1005,Con_ve!$C$6:$C$1005,$C851,Con_ve!$I$6:$I$1005,"Em negociação",Con_ve!$Q$6:$Q$1005,Cad_cl!BK$5)))</f>
        <v/>
      </c>
      <c r="BL851" s="134" t="str">
        <f>IF(ISERR(IF($C851="","",SUMIFS(Con_ve!$F$6:$F$1005,Con_ve!$C$6:$C$1005,$C851,Con_ve!$I$6:$I$1005,"Em negociação",Con_ve!$Q$6:$Q$1005,Cad_cl!BL$5))),"",IF($C851="","",SUMIFS(Con_ve!$F$6:$F$1005,Con_ve!$C$6:$C$1005,$C851,Con_ve!$I$6:$I$1005,"Em negociação",Con_ve!$Q$6:$Q$1005,Cad_cl!BL$5)))</f>
        <v/>
      </c>
      <c r="BM851" s="134" t="str">
        <f>IF(ISERR(IF($C851="","",SUMIFS(Con_ve!$F$6:$F$1005,Con_ve!$C$6:$C$1005,$C851,Con_ve!$I$6:$I$1005,"Em negociação",Con_ve!$Q$6:$Q$1005,Cad_cl!BM$5))),"",IF($C851="","",SUMIFS(Con_ve!$F$6:$F$1005,Con_ve!$C$6:$C$1005,$C851,Con_ve!$I$6:$I$1005,"Em negociação",Con_ve!$Q$6:$Q$1005,Cad_cl!BM$5)))</f>
        <v/>
      </c>
      <c r="BN851" s="134" t="str">
        <f>IF(ISERR(IF($C851="","",SUMIFS(Con_ve!$F$6:$F$1005,Con_ve!$C$6:$C$1005,$C851,Con_ve!$I$6:$I$1005,"Em negociação",Con_ve!$Q$6:$Q$1005,Cad_cl!BN$5))),"",IF($C851="","",SUMIFS(Con_ve!$F$6:$F$1005,Con_ve!$C$6:$C$1005,$C851,Con_ve!$I$6:$I$1005,"Em negociação",Con_ve!$Q$6:$Q$1005,Cad_cl!BN$5)))</f>
        <v/>
      </c>
      <c r="BO851" s="134" t="str">
        <f>IF(ISERR(IF($C851="","",SUMIFS(Con_ve!$F$6:$F$1005,Con_ve!$C$6:$C$1005,$C851,Con_ve!$I$6:$I$1005,"Em negociação",Con_ve!$Q$6:$Q$1005,Cad_cl!BO$5))),"",IF($C851="","",SUMIFS(Con_ve!$F$6:$F$1005,Con_ve!$C$6:$C$1005,$C851,Con_ve!$I$6:$I$1005,"Em negociação",Con_ve!$Q$6:$Q$1005,Cad_cl!BO$5)))</f>
        <v/>
      </c>
      <c r="BP851" s="134">
        <f t="shared" si="40"/>
        <v>0</v>
      </c>
      <c r="BR851" s="125" t="str">
        <f>IF(ISERR(IF(AND($I851=Re_lo!$E$5,BR$5=VLOOKUP(Re_lo!$H$5,Re_lo!$N$5:$O$16,2,0)),AP851,"")),"",IF(AND($I851=Re_lo!$E$5,BR$5=VLOOKUP(Re_lo!$H$5,Re_lo!$N$5:$O$16,2,0)),AP851,""))</f>
        <v/>
      </c>
      <c r="BS851" s="125" t="str">
        <f>IF(ISERR(IF(AND($I851=Re_lo!$E$5,BS$5=VLOOKUP(Re_lo!$H$5,Re_lo!$N$5:$O$16,2,0)),AQ851,"")),"",IF(AND($I851=Re_lo!$E$5,BS$5=VLOOKUP(Re_lo!$H$5,Re_lo!$N$5:$O$16,2,0)),AQ851,""))</f>
        <v/>
      </c>
      <c r="BT851" s="125" t="str">
        <f>IF(ISERR(IF(AND($I851=Re_lo!$E$5,BT$5=VLOOKUP(Re_lo!$H$5,Re_lo!$N$5:$O$16,2,0)),AR851,"")),"",IF(AND($I851=Re_lo!$E$5,BT$5=VLOOKUP(Re_lo!$H$5,Re_lo!$N$5:$O$16,2,0)),AR851,""))</f>
        <v/>
      </c>
      <c r="BU851" s="125" t="str">
        <f>IF(ISERR(IF(AND($I851=Re_lo!$E$5,BU$5=VLOOKUP(Re_lo!$H$5,Re_lo!$N$5:$O$16,2,0)),AS851,"")),"",IF(AND($I851=Re_lo!$E$5,BU$5=VLOOKUP(Re_lo!$H$5,Re_lo!$N$5:$O$16,2,0)),AS851,""))</f>
        <v/>
      </c>
      <c r="BV851" s="125" t="str">
        <f>IF(ISERR(IF(AND($I851=Re_lo!$E$5,BV$5=VLOOKUP(Re_lo!$H$5,Re_lo!$N$5:$O$16,2,0)),AT851,"")),"",IF(AND($I851=Re_lo!$E$5,BV$5=VLOOKUP(Re_lo!$H$5,Re_lo!$N$5:$O$16,2,0)),AT851,""))</f>
        <v/>
      </c>
      <c r="BW851" s="125" t="str">
        <f>IF(ISERR(IF(AND($I851=Re_lo!$E$5,BW$5=VLOOKUP(Re_lo!$H$5,Re_lo!$N$5:$O$16,2,0)),AU851,"")),"",IF(AND($I851=Re_lo!$E$5,BW$5=VLOOKUP(Re_lo!$H$5,Re_lo!$N$5:$O$16,2,0)),AU851,""))</f>
        <v/>
      </c>
      <c r="BX851" s="125" t="str">
        <f>IF(ISERR(IF(AND($I851=Re_lo!$E$5,BX$5=VLOOKUP(Re_lo!$H$5,Re_lo!$N$5:$O$16,2,0)),AV851,"")),"",IF(AND($I851=Re_lo!$E$5,BX$5=VLOOKUP(Re_lo!$H$5,Re_lo!$N$5:$O$16,2,0)),AV851,""))</f>
        <v/>
      </c>
      <c r="BY851" s="125" t="str">
        <f>IF(ISERR(IF(AND($I851=Re_lo!$E$5,BY$5=VLOOKUP(Re_lo!$H$5,Re_lo!$N$5:$O$16,2,0)),AW851,"")),"",IF(AND($I851=Re_lo!$E$5,BY$5=VLOOKUP(Re_lo!$H$5,Re_lo!$N$5:$O$16,2,0)),AW851,""))</f>
        <v/>
      </c>
      <c r="BZ851" s="125" t="str">
        <f>IF(ISERR(IF(AND($I851=Re_lo!$E$5,BZ$5=VLOOKUP(Re_lo!$H$5,Re_lo!$N$5:$O$16,2,0)),AX851,"")),"",IF(AND($I851=Re_lo!$E$5,BZ$5=VLOOKUP(Re_lo!$H$5,Re_lo!$N$5:$O$16,2,0)),AX851,""))</f>
        <v/>
      </c>
      <c r="CA851" s="125" t="str">
        <f>IF(ISERR(IF(AND($I851=Re_lo!$E$5,CA$5=VLOOKUP(Re_lo!$H$5,Re_lo!$N$5:$O$16,2,0)),AY851,"")),"",IF(AND($I851=Re_lo!$E$5,CA$5=VLOOKUP(Re_lo!$H$5,Re_lo!$N$5:$O$16,2,0)),AY851,""))</f>
        <v/>
      </c>
      <c r="CB851" s="125" t="str">
        <f>IF(ISERR(IF(AND($I851=Re_lo!$E$5,CB$5=VLOOKUP(Re_lo!$H$5,Re_lo!$N$5:$O$16,2,0)),AZ851,"")),"",IF(AND($I851=Re_lo!$E$5,CB$5=VLOOKUP(Re_lo!$H$5,Re_lo!$N$5:$O$16,2,0)),AZ851,""))</f>
        <v/>
      </c>
      <c r="CC851" s="125" t="str">
        <f>IF(ISERR(IF(AND($I851=Re_lo!$E$5,CC$5=VLOOKUP(Re_lo!$H$5,Re_lo!$N$5:$O$16,2,0)),BA851,"")),"",IF(AND($I851=Re_lo!$E$5,CC$5=VLOOKUP(Re_lo!$H$5,Re_lo!$N$5:$O$16,2,0)),BA851,""))</f>
        <v/>
      </c>
      <c r="CD851" s="125" t="str">
        <f>IF(ISERR(IF(AND($I851=Re_lo!$E$5,CD$5=VLOOKUP(Re_lo!$H$5,Re_lo!$N$5:$O$16,2,0)),BB851,"")),"",IF(AND($I851=Re_lo!$E$5,CD$5=VLOOKUP(Re_lo!$H$5,Re_lo!$N$5:$O$16,2,0)),BB851,""))</f>
        <v/>
      </c>
      <c r="CF851" s="125" t="str">
        <f>IF($C851="","",COUNTIFS(Con_ve!$C$6:$C$1005,$C851,Con_ve!$Q$6:$Q$1005,Cad_cl!CF$5))</f>
        <v/>
      </c>
      <c r="CG851" s="125" t="str">
        <f>IF($C851="","",COUNTIFS(Con_ve!$C$6:$C$1005,$C851,Con_ve!$Q$6:$Q$1005,Cad_cl!CG$5))</f>
        <v/>
      </c>
      <c r="CH851" s="125" t="str">
        <f>IF($C851="","",COUNTIFS(Con_ve!$C$6:$C$1005,$C851,Con_ve!$Q$6:$Q$1005,Cad_cl!CH$5))</f>
        <v/>
      </c>
      <c r="CI851" s="125" t="str">
        <f>IF($C851="","",COUNTIFS(Con_ve!$C$6:$C$1005,$C851,Con_ve!$Q$6:$Q$1005,Cad_cl!CI$5))</f>
        <v/>
      </c>
      <c r="CJ851" s="125" t="str">
        <f>IF($C851="","",COUNTIFS(Con_ve!$C$6:$C$1005,$C851,Con_ve!$Q$6:$Q$1005,Cad_cl!CJ$5))</f>
        <v/>
      </c>
      <c r="CK851" s="125" t="str">
        <f>IF($C851="","",COUNTIFS(Con_ve!$C$6:$C$1005,$C851,Con_ve!$Q$6:$Q$1005,Cad_cl!CK$5))</f>
        <v/>
      </c>
      <c r="CL851" s="125" t="str">
        <f>IF($C851="","",COUNTIFS(Con_ve!$C$6:$C$1005,$C851,Con_ve!$Q$6:$Q$1005,Cad_cl!CL$5))</f>
        <v/>
      </c>
      <c r="CM851" s="125" t="str">
        <f>IF($C851="","",COUNTIFS(Con_ve!$C$6:$C$1005,$C851,Con_ve!$Q$6:$Q$1005,Cad_cl!CM$5))</f>
        <v/>
      </c>
      <c r="CN851" s="125" t="str">
        <f>IF($C851="","",COUNTIFS(Con_ve!$C$6:$C$1005,$C851,Con_ve!$Q$6:$Q$1005,Cad_cl!CN$5))</f>
        <v/>
      </c>
      <c r="CO851" s="125" t="str">
        <f>IF($C851="","",COUNTIFS(Con_ve!$C$6:$C$1005,$C851,Con_ve!$Q$6:$Q$1005,Cad_cl!CO$5))</f>
        <v/>
      </c>
      <c r="CP851" s="125" t="str">
        <f>IF($C851="","",COUNTIFS(Con_ve!$C$6:$C$1005,$C851,Con_ve!$Q$6:$Q$1005,Cad_cl!CP$5))</f>
        <v/>
      </c>
      <c r="CQ851" s="125" t="str">
        <f>IF($C851="","",COUNTIFS(Con_ve!$C$6:$C$1005,$C851,Con_ve!$Q$6:$Q$1005,Cad_cl!CQ$5))</f>
        <v/>
      </c>
      <c r="CR851" s="125">
        <f t="shared" si="41"/>
        <v>0</v>
      </c>
    </row>
    <row r="852" spans="3:96" ht="30" customHeight="1">
      <c r="C852" s="153"/>
      <c r="D852" s="153"/>
      <c r="E852" s="154"/>
      <c r="F852" s="153"/>
      <c r="G852" s="155"/>
      <c r="H852" s="153"/>
      <c r="I852" s="153"/>
      <c r="J852" s="132" t="s">
        <v>309</v>
      </c>
      <c r="K852" s="133" t="s">
        <v>309</v>
      </c>
      <c r="L852" s="153"/>
      <c r="M852" s="153"/>
      <c r="N852" s="153"/>
      <c r="O852" s="153"/>
      <c r="P852" s="153"/>
      <c r="Q852" s="153"/>
      <c r="AP852" s="134" t="str">
        <f>IF(ISERR(IF($C852="","",SUMIFS(Con_ve!$F$6:$F$1005,Con_ve!$C$6:$C$1005,$C852,Con_ve!$I$6:$I$1005,"Fechada",Con_ve!$Q$6:$Q$1005,Cad_cl!AP$5))),"",IF($C852="","",SUMIFS(Con_ve!$F$6:$F$1005,Con_ve!$C$6:$C$1005,$C852,Con_ve!$I$6:$I$1005,"Fechada",Con_ve!$Q$6:$Q$1005,Cad_cl!AP$5)))</f>
        <v/>
      </c>
      <c r="AQ852" s="134" t="str">
        <f>IF(ISERR(IF($C852="","",SUMIFS(Con_ve!$F$6:$F$1005,Con_ve!$C$6:$C$1005,$C852,Con_ve!$I$6:$I$1005,"Fechada",Con_ve!$Q$6:$Q$1005,Cad_cl!AQ$5))),"",IF($C852="","",SUMIFS(Con_ve!$F$6:$F$1005,Con_ve!$C$6:$C$1005,$C852,Con_ve!$I$6:$I$1005,"Fechada",Con_ve!$Q$6:$Q$1005,Cad_cl!AQ$5)))</f>
        <v/>
      </c>
      <c r="AR852" s="134" t="str">
        <f>IF(ISERR(IF($C852="","",SUMIFS(Con_ve!$F$6:$F$1005,Con_ve!$C$6:$C$1005,$C852,Con_ve!$I$6:$I$1005,"Fechada",Con_ve!$Q$6:$Q$1005,Cad_cl!AR$5))),"",IF($C852="","",SUMIFS(Con_ve!$F$6:$F$1005,Con_ve!$C$6:$C$1005,$C852,Con_ve!$I$6:$I$1005,"Fechada",Con_ve!$Q$6:$Q$1005,Cad_cl!AR$5)))</f>
        <v/>
      </c>
      <c r="AS852" s="134" t="str">
        <f>IF(ISERR(IF($C852="","",SUMIFS(Con_ve!$F$6:$F$1005,Con_ve!$C$6:$C$1005,$C852,Con_ve!$I$6:$I$1005,"Fechada",Con_ve!$Q$6:$Q$1005,Cad_cl!AS$5))),"",IF($C852="","",SUMIFS(Con_ve!$F$6:$F$1005,Con_ve!$C$6:$C$1005,$C852,Con_ve!$I$6:$I$1005,"Fechada",Con_ve!$Q$6:$Q$1005,Cad_cl!AS$5)))</f>
        <v/>
      </c>
      <c r="AT852" s="134" t="str">
        <f>IF(ISERR(IF($C852="","",SUMIFS(Con_ve!$F$6:$F$1005,Con_ve!$C$6:$C$1005,$C852,Con_ve!$I$6:$I$1005,"Fechada",Con_ve!$Q$6:$Q$1005,Cad_cl!AT$5))),"",IF($C852="","",SUMIFS(Con_ve!$F$6:$F$1005,Con_ve!$C$6:$C$1005,$C852,Con_ve!$I$6:$I$1005,"Fechada",Con_ve!$Q$6:$Q$1005,Cad_cl!AT$5)))</f>
        <v/>
      </c>
      <c r="AU852" s="134" t="str">
        <f>IF(ISERR(IF($C852="","",SUMIFS(Con_ve!$F$6:$F$1005,Con_ve!$C$6:$C$1005,$C852,Con_ve!$I$6:$I$1005,"Fechada",Con_ve!$Q$6:$Q$1005,Cad_cl!AU$5))),"",IF($C852="","",SUMIFS(Con_ve!$F$6:$F$1005,Con_ve!$C$6:$C$1005,$C852,Con_ve!$I$6:$I$1005,"Fechada",Con_ve!$Q$6:$Q$1005,Cad_cl!AU$5)))</f>
        <v/>
      </c>
      <c r="AV852" s="134" t="str">
        <f>IF(ISERR(IF($C852="","",SUMIFS(Con_ve!$F$6:$F$1005,Con_ve!$C$6:$C$1005,$C852,Con_ve!$I$6:$I$1005,"Fechada",Con_ve!$Q$6:$Q$1005,Cad_cl!AV$5))),"",IF($C852="","",SUMIFS(Con_ve!$F$6:$F$1005,Con_ve!$C$6:$C$1005,$C852,Con_ve!$I$6:$I$1005,"Fechada",Con_ve!$Q$6:$Q$1005,Cad_cl!AV$5)))</f>
        <v/>
      </c>
      <c r="AW852" s="134" t="str">
        <f>IF(ISERR(IF($C852="","",SUMIFS(Con_ve!$F$6:$F$1005,Con_ve!$C$6:$C$1005,$C852,Con_ve!$I$6:$I$1005,"Fechada",Con_ve!$Q$6:$Q$1005,Cad_cl!AW$5))),"",IF($C852="","",SUMIFS(Con_ve!$F$6:$F$1005,Con_ve!$C$6:$C$1005,$C852,Con_ve!$I$6:$I$1005,"Fechada",Con_ve!$Q$6:$Q$1005,Cad_cl!AW$5)))</f>
        <v/>
      </c>
      <c r="AX852" s="134" t="str">
        <f>IF(ISERR(IF($C852="","",SUMIFS(Con_ve!$F$6:$F$1005,Con_ve!$C$6:$C$1005,$C852,Con_ve!$I$6:$I$1005,"Fechada",Con_ve!$Q$6:$Q$1005,Cad_cl!AX$5))),"",IF($C852="","",SUMIFS(Con_ve!$F$6:$F$1005,Con_ve!$C$6:$C$1005,$C852,Con_ve!$I$6:$I$1005,"Fechada",Con_ve!$Q$6:$Q$1005,Cad_cl!AX$5)))</f>
        <v/>
      </c>
      <c r="AY852" s="134" t="str">
        <f>IF(ISERR(IF($C852="","",SUMIFS(Con_ve!$F$6:$F$1005,Con_ve!$C$6:$C$1005,$C852,Con_ve!$I$6:$I$1005,"Fechada",Con_ve!$Q$6:$Q$1005,Cad_cl!AY$5))),"",IF($C852="","",SUMIFS(Con_ve!$F$6:$F$1005,Con_ve!$C$6:$C$1005,$C852,Con_ve!$I$6:$I$1005,"Fechada",Con_ve!$Q$6:$Q$1005,Cad_cl!AY$5)))</f>
        <v/>
      </c>
      <c r="AZ852" s="134" t="str">
        <f>IF(ISERR(IF($C852="","",SUMIFS(Con_ve!$F$6:$F$1005,Con_ve!$C$6:$C$1005,$C852,Con_ve!$I$6:$I$1005,"Fechada",Con_ve!$Q$6:$Q$1005,Cad_cl!AZ$5))),"",IF($C852="","",SUMIFS(Con_ve!$F$6:$F$1005,Con_ve!$C$6:$C$1005,$C852,Con_ve!$I$6:$I$1005,"Fechada",Con_ve!$Q$6:$Q$1005,Cad_cl!AZ$5)))</f>
        <v/>
      </c>
      <c r="BA852" s="134" t="str">
        <f>IF(ISERR(IF($C852="","",SUMIFS(Con_ve!$F$6:$F$1005,Con_ve!$C$6:$C$1005,$C852,Con_ve!$I$6:$I$1005,"Fechada",Con_ve!$Q$6:$Q$1005,Cad_cl!BA$5))),"",IF($C852="","",SUMIFS(Con_ve!$F$6:$F$1005,Con_ve!$C$6:$C$1005,$C852,Con_ve!$I$6:$I$1005,"Fechada",Con_ve!$Q$6:$Q$1005,Cad_cl!BA$5)))</f>
        <v/>
      </c>
      <c r="BB852" s="134">
        <f t="shared" si="39"/>
        <v>0</v>
      </c>
      <c r="BD852" s="134" t="str">
        <f>IF(ISERR(IF($C852="","",SUMIFS(Con_ve!$F$6:$F$1005,Con_ve!$C$6:$C$1005,$C852,Con_ve!$I$6:$I$1005,"Em negociação",Con_ve!$Q$6:$Q$1005,Cad_cl!BD$5))),"",IF($C852="","",SUMIFS(Con_ve!$F$6:$F$1005,Con_ve!$C$6:$C$1005,$C852,Con_ve!$I$6:$I$1005,"Em negociação",Con_ve!$Q$6:$Q$1005,Cad_cl!BD$5)))</f>
        <v/>
      </c>
      <c r="BE852" s="134" t="str">
        <f>IF(ISERR(IF($C852="","",SUMIFS(Con_ve!$F$6:$F$1005,Con_ve!$C$6:$C$1005,$C852,Con_ve!$I$6:$I$1005,"Em negociação",Con_ve!$Q$6:$Q$1005,Cad_cl!BE$5))),"",IF($C852="","",SUMIFS(Con_ve!$F$6:$F$1005,Con_ve!$C$6:$C$1005,$C852,Con_ve!$I$6:$I$1005,"Em negociação",Con_ve!$Q$6:$Q$1005,Cad_cl!BE$5)))</f>
        <v/>
      </c>
      <c r="BF852" s="134" t="str">
        <f>IF(ISERR(IF($C852="","",SUMIFS(Con_ve!$F$6:$F$1005,Con_ve!$C$6:$C$1005,$C852,Con_ve!$I$6:$I$1005,"Em negociação",Con_ve!$Q$6:$Q$1005,Cad_cl!BF$5))),"",IF($C852="","",SUMIFS(Con_ve!$F$6:$F$1005,Con_ve!$C$6:$C$1005,$C852,Con_ve!$I$6:$I$1005,"Em negociação",Con_ve!$Q$6:$Q$1005,Cad_cl!BF$5)))</f>
        <v/>
      </c>
      <c r="BG852" s="134" t="str">
        <f>IF(ISERR(IF($C852="","",SUMIFS(Con_ve!$F$6:$F$1005,Con_ve!$C$6:$C$1005,$C852,Con_ve!$I$6:$I$1005,"Em negociação",Con_ve!$Q$6:$Q$1005,Cad_cl!BG$5))),"",IF($C852="","",SUMIFS(Con_ve!$F$6:$F$1005,Con_ve!$C$6:$C$1005,$C852,Con_ve!$I$6:$I$1005,"Em negociação",Con_ve!$Q$6:$Q$1005,Cad_cl!BG$5)))</f>
        <v/>
      </c>
      <c r="BH852" s="134" t="str">
        <f>IF(ISERR(IF($C852="","",SUMIFS(Con_ve!$F$6:$F$1005,Con_ve!$C$6:$C$1005,$C852,Con_ve!$I$6:$I$1005,"Em negociação",Con_ve!$Q$6:$Q$1005,Cad_cl!BH$5))),"",IF($C852="","",SUMIFS(Con_ve!$F$6:$F$1005,Con_ve!$C$6:$C$1005,$C852,Con_ve!$I$6:$I$1005,"Em negociação",Con_ve!$Q$6:$Q$1005,Cad_cl!BH$5)))</f>
        <v/>
      </c>
      <c r="BI852" s="134" t="str">
        <f>IF(ISERR(IF($C852="","",SUMIFS(Con_ve!$F$6:$F$1005,Con_ve!$C$6:$C$1005,$C852,Con_ve!$I$6:$I$1005,"Em negociação",Con_ve!$Q$6:$Q$1005,Cad_cl!BI$5))),"",IF($C852="","",SUMIFS(Con_ve!$F$6:$F$1005,Con_ve!$C$6:$C$1005,$C852,Con_ve!$I$6:$I$1005,"Em negociação",Con_ve!$Q$6:$Q$1005,Cad_cl!BI$5)))</f>
        <v/>
      </c>
      <c r="BJ852" s="134" t="str">
        <f>IF(ISERR(IF($C852="","",SUMIFS(Con_ve!$F$6:$F$1005,Con_ve!$C$6:$C$1005,$C852,Con_ve!$I$6:$I$1005,"Em negociação",Con_ve!$Q$6:$Q$1005,Cad_cl!BJ$5))),"",IF($C852="","",SUMIFS(Con_ve!$F$6:$F$1005,Con_ve!$C$6:$C$1005,$C852,Con_ve!$I$6:$I$1005,"Em negociação",Con_ve!$Q$6:$Q$1005,Cad_cl!BJ$5)))</f>
        <v/>
      </c>
      <c r="BK852" s="134" t="str">
        <f>IF(ISERR(IF($C852="","",SUMIFS(Con_ve!$F$6:$F$1005,Con_ve!$C$6:$C$1005,$C852,Con_ve!$I$6:$I$1005,"Em negociação",Con_ve!$Q$6:$Q$1005,Cad_cl!BK$5))),"",IF($C852="","",SUMIFS(Con_ve!$F$6:$F$1005,Con_ve!$C$6:$C$1005,$C852,Con_ve!$I$6:$I$1005,"Em negociação",Con_ve!$Q$6:$Q$1005,Cad_cl!BK$5)))</f>
        <v/>
      </c>
      <c r="BL852" s="134" t="str">
        <f>IF(ISERR(IF($C852="","",SUMIFS(Con_ve!$F$6:$F$1005,Con_ve!$C$6:$C$1005,$C852,Con_ve!$I$6:$I$1005,"Em negociação",Con_ve!$Q$6:$Q$1005,Cad_cl!BL$5))),"",IF($C852="","",SUMIFS(Con_ve!$F$6:$F$1005,Con_ve!$C$6:$C$1005,$C852,Con_ve!$I$6:$I$1005,"Em negociação",Con_ve!$Q$6:$Q$1005,Cad_cl!BL$5)))</f>
        <v/>
      </c>
      <c r="BM852" s="134" t="str">
        <f>IF(ISERR(IF($C852="","",SUMIFS(Con_ve!$F$6:$F$1005,Con_ve!$C$6:$C$1005,$C852,Con_ve!$I$6:$I$1005,"Em negociação",Con_ve!$Q$6:$Q$1005,Cad_cl!BM$5))),"",IF($C852="","",SUMIFS(Con_ve!$F$6:$F$1005,Con_ve!$C$6:$C$1005,$C852,Con_ve!$I$6:$I$1005,"Em negociação",Con_ve!$Q$6:$Q$1005,Cad_cl!BM$5)))</f>
        <v/>
      </c>
      <c r="BN852" s="134" t="str">
        <f>IF(ISERR(IF($C852="","",SUMIFS(Con_ve!$F$6:$F$1005,Con_ve!$C$6:$C$1005,$C852,Con_ve!$I$6:$I$1005,"Em negociação",Con_ve!$Q$6:$Q$1005,Cad_cl!BN$5))),"",IF($C852="","",SUMIFS(Con_ve!$F$6:$F$1005,Con_ve!$C$6:$C$1005,$C852,Con_ve!$I$6:$I$1005,"Em negociação",Con_ve!$Q$6:$Q$1005,Cad_cl!BN$5)))</f>
        <v/>
      </c>
      <c r="BO852" s="134" t="str">
        <f>IF(ISERR(IF($C852="","",SUMIFS(Con_ve!$F$6:$F$1005,Con_ve!$C$6:$C$1005,$C852,Con_ve!$I$6:$I$1005,"Em negociação",Con_ve!$Q$6:$Q$1005,Cad_cl!BO$5))),"",IF($C852="","",SUMIFS(Con_ve!$F$6:$F$1005,Con_ve!$C$6:$C$1005,$C852,Con_ve!$I$6:$I$1005,"Em negociação",Con_ve!$Q$6:$Q$1005,Cad_cl!BO$5)))</f>
        <v/>
      </c>
      <c r="BP852" s="134">
        <f t="shared" si="40"/>
        <v>0</v>
      </c>
      <c r="BR852" s="125" t="str">
        <f>IF(ISERR(IF(AND($I852=Re_lo!$E$5,BR$5=VLOOKUP(Re_lo!$H$5,Re_lo!$N$5:$O$16,2,0)),AP852,"")),"",IF(AND($I852=Re_lo!$E$5,BR$5=VLOOKUP(Re_lo!$H$5,Re_lo!$N$5:$O$16,2,0)),AP852,""))</f>
        <v/>
      </c>
      <c r="BS852" s="125" t="str">
        <f>IF(ISERR(IF(AND($I852=Re_lo!$E$5,BS$5=VLOOKUP(Re_lo!$H$5,Re_lo!$N$5:$O$16,2,0)),AQ852,"")),"",IF(AND($I852=Re_lo!$E$5,BS$5=VLOOKUP(Re_lo!$H$5,Re_lo!$N$5:$O$16,2,0)),AQ852,""))</f>
        <v/>
      </c>
      <c r="BT852" s="125" t="str">
        <f>IF(ISERR(IF(AND($I852=Re_lo!$E$5,BT$5=VLOOKUP(Re_lo!$H$5,Re_lo!$N$5:$O$16,2,0)),AR852,"")),"",IF(AND($I852=Re_lo!$E$5,BT$5=VLOOKUP(Re_lo!$H$5,Re_lo!$N$5:$O$16,2,0)),AR852,""))</f>
        <v/>
      </c>
      <c r="BU852" s="125" t="str">
        <f>IF(ISERR(IF(AND($I852=Re_lo!$E$5,BU$5=VLOOKUP(Re_lo!$H$5,Re_lo!$N$5:$O$16,2,0)),AS852,"")),"",IF(AND($I852=Re_lo!$E$5,BU$5=VLOOKUP(Re_lo!$H$5,Re_lo!$N$5:$O$16,2,0)),AS852,""))</f>
        <v/>
      </c>
      <c r="BV852" s="125" t="str">
        <f>IF(ISERR(IF(AND($I852=Re_lo!$E$5,BV$5=VLOOKUP(Re_lo!$H$5,Re_lo!$N$5:$O$16,2,0)),AT852,"")),"",IF(AND($I852=Re_lo!$E$5,BV$5=VLOOKUP(Re_lo!$H$5,Re_lo!$N$5:$O$16,2,0)),AT852,""))</f>
        <v/>
      </c>
      <c r="BW852" s="125" t="str">
        <f>IF(ISERR(IF(AND($I852=Re_lo!$E$5,BW$5=VLOOKUP(Re_lo!$H$5,Re_lo!$N$5:$O$16,2,0)),AU852,"")),"",IF(AND($I852=Re_lo!$E$5,BW$5=VLOOKUP(Re_lo!$H$5,Re_lo!$N$5:$O$16,2,0)),AU852,""))</f>
        <v/>
      </c>
      <c r="BX852" s="125" t="str">
        <f>IF(ISERR(IF(AND($I852=Re_lo!$E$5,BX$5=VLOOKUP(Re_lo!$H$5,Re_lo!$N$5:$O$16,2,0)),AV852,"")),"",IF(AND($I852=Re_lo!$E$5,BX$5=VLOOKUP(Re_lo!$H$5,Re_lo!$N$5:$O$16,2,0)),AV852,""))</f>
        <v/>
      </c>
      <c r="BY852" s="125" t="str">
        <f>IF(ISERR(IF(AND($I852=Re_lo!$E$5,BY$5=VLOOKUP(Re_lo!$H$5,Re_lo!$N$5:$O$16,2,0)),AW852,"")),"",IF(AND($I852=Re_lo!$E$5,BY$5=VLOOKUP(Re_lo!$H$5,Re_lo!$N$5:$O$16,2,0)),AW852,""))</f>
        <v/>
      </c>
      <c r="BZ852" s="125" t="str">
        <f>IF(ISERR(IF(AND($I852=Re_lo!$E$5,BZ$5=VLOOKUP(Re_lo!$H$5,Re_lo!$N$5:$O$16,2,0)),AX852,"")),"",IF(AND($I852=Re_lo!$E$5,BZ$5=VLOOKUP(Re_lo!$H$5,Re_lo!$N$5:$O$16,2,0)),AX852,""))</f>
        <v/>
      </c>
      <c r="CA852" s="125" t="str">
        <f>IF(ISERR(IF(AND($I852=Re_lo!$E$5,CA$5=VLOOKUP(Re_lo!$H$5,Re_lo!$N$5:$O$16,2,0)),AY852,"")),"",IF(AND($I852=Re_lo!$E$5,CA$5=VLOOKUP(Re_lo!$H$5,Re_lo!$N$5:$O$16,2,0)),AY852,""))</f>
        <v/>
      </c>
      <c r="CB852" s="125" t="str">
        <f>IF(ISERR(IF(AND($I852=Re_lo!$E$5,CB$5=VLOOKUP(Re_lo!$H$5,Re_lo!$N$5:$O$16,2,0)),AZ852,"")),"",IF(AND($I852=Re_lo!$E$5,CB$5=VLOOKUP(Re_lo!$H$5,Re_lo!$N$5:$O$16,2,0)),AZ852,""))</f>
        <v/>
      </c>
      <c r="CC852" s="125" t="str">
        <f>IF(ISERR(IF(AND($I852=Re_lo!$E$5,CC$5=VLOOKUP(Re_lo!$H$5,Re_lo!$N$5:$O$16,2,0)),BA852,"")),"",IF(AND($I852=Re_lo!$E$5,CC$5=VLOOKUP(Re_lo!$H$5,Re_lo!$N$5:$O$16,2,0)),BA852,""))</f>
        <v/>
      </c>
      <c r="CD852" s="125" t="str">
        <f>IF(ISERR(IF(AND($I852=Re_lo!$E$5,CD$5=VLOOKUP(Re_lo!$H$5,Re_lo!$N$5:$O$16,2,0)),BB852,"")),"",IF(AND($I852=Re_lo!$E$5,CD$5=VLOOKUP(Re_lo!$H$5,Re_lo!$N$5:$O$16,2,0)),BB852,""))</f>
        <v/>
      </c>
      <c r="CF852" s="125" t="str">
        <f>IF($C852="","",COUNTIFS(Con_ve!$C$6:$C$1005,$C852,Con_ve!$Q$6:$Q$1005,Cad_cl!CF$5))</f>
        <v/>
      </c>
      <c r="CG852" s="125" t="str">
        <f>IF($C852="","",COUNTIFS(Con_ve!$C$6:$C$1005,$C852,Con_ve!$Q$6:$Q$1005,Cad_cl!CG$5))</f>
        <v/>
      </c>
      <c r="CH852" s="125" t="str">
        <f>IF($C852="","",COUNTIFS(Con_ve!$C$6:$C$1005,$C852,Con_ve!$Q$6:$Q$1005,Cad_cl!CH$5))</f>
        <v/>
      </c>
      <c r="CI852" s="125" t="str">
        <f>IF($C852="","",COUNTIFS(Con_ve!$C$6:$C$1005,$C852,Con_ve!$Q$6:$Q$1005,Cad_cl!CI$5))</f>
        <v/>
      </c>
      <c r="CJ852" s="125" t="str">
        <f>IF($C852="","",COUNTIFS(Con_ve!$C$6:$C$1005,$C852,Con_ve!$Q$6:$Q$1005,Cad_cl!CJ$5))</f>
        <v/>
      </c>
      <c r="CK852" s="125" t="str">
        <f>IF($C852="","",COUNTIFS(Con_ve!$C$6:$C$1005,$C852,Con_ve!$Q$6:$Q$1005,Cad_cl!CK$5))</f>
        <v/>
      </c>
      <c r="CL852" s="125" t="str">
        <f>IF($C852="","",COUNTIFS(Con_ve!$C$6:$C$1005,$C852,Con_ve!$Q$6:$Q$1005,Cad_cl!CL$5))</f>
        <v/>
      </c>
      <c r="CM852" s="125" t="str">
        <f>IF($C852="","",COUNTIFS(Con_ve!$C$6:$C$1005,$C852,Con_ve!$Q$6:$Q$1005,Cad_cl!CM$5))</f>
        <v/>
      </c>
      <c r="CN852" s="125" t="str">
        <f>IF($C852="","",COUNTIFS(Con_ve!$C$6:$C$1005,$C852,Con_ve!$Q$6:$Q$1005,Cad_cl!CN$5))</f>
        <v/>
      </c>
      <c r="CO852" s="125" t="str">
        <f>IF($C852="","",COUNTIFS(Con_ve!$C$6:$C$1005,$C852,Con_ve!$Q$6:$Q$1005,Cad_cl!CO$5))</f>
        <v/>
      </c>
      <c r="CP852" s="125" t="str">
        <f>IF($C852="","",COUNTIFS(Con_ve!$C$6:$C$1005,$C852,Con_ve!$Q$6:$Q$1005,Cad_cl!CP$5))</f>
        <v/>
      </c>
      <c r="CQ852" s="125" t="str">
        <f>IF($C852="","",COUNTIFS(Con_ve!$C$6:$C$1005,$C852,Con_ve!$Q$6:$Q$1005,Cad_cl!CQ$5))</f>
        <v/>
      </c>
      <c r="CR852" s="125">
        <f t="shared" si="41"/>
        <v>0</v>
      </c>
    </row>
    <row r="853" spans="3:96" ht="30" customHeight="1">
      <c r="C853" s="153"/>
      <c r="D853" s="153"/>
      <c r="E853" s="154"/>
      <c r="F853" s="153"/>
      <c r="G853" s="155"/>
      <c r="H853" s="153"/>
      <c r="I853" s="153"/>
      <c r="J853" s="132" t="s">
        <v>309</v>
      </c>
      <c r="K853" s="133" t="s">
        <v>309</v>
      </c>
      <c r="L853" s="153"/>
      <c r="M853" s="153"/>
      <c r="N853" s="153"/>
      <c r="O853" s="153"/>
      <c r="P853" s="153"/>
      <c r="Q853" s="153"/>
      <c r="AP853" s="134" t="str">
        <f>IF(ISERR(IF($C853="","",SUMIFS(Con_ve!$F$6:$F$1005,Con_ve!$C$6:$C$1005,$C853,Con_ve!$I$6:$I$1005,"Fechada",Con_ve!$Q$6:$Q$1005,Cad_cl!AP$5))),"",IF($C853="","",SUMIFS(Con_ve!$F$6:$F$1005,Con_ve!$C$6:$C$1005,$C853,Con_ve!$I$6:$I$1005,"Fechada",Con_ve!$Q$6:$Q$1005,Cad_cl!AP$5)))</f>
        <v/>
      </c>
      <c r="AQ853" s="134" t="str">
        <f>IF(ISERR(IF($C853="","",SUMIFS(Con_ve!$F$6:$F$1005,Con_ve!$C$6:$C$1005,$C853,Con_ve!$I$6:$I$1005,"Fechada",Con_ve!$Q$6:$Q$1005,Cad_cl!AQ$5))),"",IF($C853="","",SUMIFS(Con_ve!$F$6:$F$1005,Con_ve!$C$6:$C$1005,$C853,Con_ve!$I$6:$I$1005,"Fechada",Con_ve!$Q$6:$Q$1005,Cad_cl!AQ$5)))</f>
        <v/>
      </c>
      <c r="AR853" s="134" t="str">
        <f>IF(ISERR(IF($C853="","",SUMIFS(Con_ve!$F$6:$F$1005,Con_ve!$C$6:$C$1005,$C853,Con_ve!$I$6:$I$1005,"Fechada",Con_ve!$Q$6:$Q$1005,Cad_cl!AR$5))),"",IF($C853="","",SUMIFS(Con_ve!$F$6:$F$1005,Con_ve!$C$6:$C$1005,$C853,Con_ve!$I$6:$I$1005,"Fechada",Con_ve!$Q$6:$Q$1005,Cad_cl!AR$5)))</f>
        <v/>
      </c>
      <c r="AS853" s="134" t="str">
        <f>IF(ISERR(IF($C853="","",SUMIFS(Con_ve!$F$6:$F$1005,Con_ve!$C$6:$C$1005,$C853,Con_ve!$I$6:$I$1005,"Fechada",Con_ve!$Q$6:$Q$1005,Cad_cl!AS$5))),"",IF($C853="","",SUMIFS(Con_ve!$F$6:$F$1005,Con_ve!$C$6:$C$1005,$C853,Con_ve!$I$6:$I$1005,"Fechada",Con_ve!$Q$6:$Q$1005,Cad_cl!AS$5)))</f>
        <v/>
      </c>
      <c r="AT853" s="134" t="str">
        <f>IF(ISERR(IF($C853="","",SUMIFS(Con_ve!$F$6:$F$1005,Con_ve!$C$6:$C$1005,$C853,Con_ve!$I$6:$I$1005,"Fechada",Con_ve!$Q$6:$Q$1005,Cad_cl!AT$5))),"",IF($C853="","",SUMIFS(Con_ve!$F$6:$F$1005,Con_ve!$C$6:$C$1005,$C853,Con_ve!$I$6:$I$1005,"Fechada",Con_ve!$Q$6:$Q$1005,Cad_cl!AT$5)))</f>
        <v/>
      </c>
      <c r="AU853" s="134" t="str">
        <f>IF(ISERR(IF($C853="","",SUMIFS(Con_ve!$F$6:$F$1005,Con_ve!$C$6:$C$1005,$C853,Con_ve!$I$6:$I$1005,"Fechada",Con_ve!$Q$6:$Q$1005,Cad_cl!AU$5))),"",IF($C853="","",SUMIFS(Con_ve!$F$6:$F$1005,Con_ve!$C$6:$C$1005,$C853,Con_ve!$I$6:$I$1005,"Fechada",Con_ve!$Q$6:$Q$1005,Cad_cl!AU$5)))</f>
        <v/>
      </c>
      <c r="AV853" s="134" t="str">
        <f>IF(ISERR(IF($C853="","",SUMIFS(Con_ve!$F$6:$F$1005,Con_ve!$C$6:$C$1005,$C853,Con_ve!$I$6:$I$1005,"Fechada",Con_ve!$Q$6:$Q$1005,Cad_cl!AV$5))),"",IF($C853="","",SUMIFS(Con_ve!$F$6:$F$1005,Con_ve!$C$6:$C$1005,$C853,Con_ve!$I$6:$I$1005,"Fechada",Con_ve!$Q$6:$Q$1005,Cad_cl!AV$5)))</f>
        <v/>
      </c>
      <c r="AW853" s="134" t="str">
        <f>IF(ISERR(IF($C853="","",SUMIFS(Con_ve!$F$6:$F$1005,Con_ve!$C$6:$C$1005,$C853,Con_ve!$I$6:$I$1005,"Fechada",Con_ve!$Q$6:$Q$1005,Cad_cl!AW$5))),"",IF($C853="","",SUMIFS(Con_ve!$F$6:$F$1005,Con_ve!$C$6:$C$1005,$C853,Con_ve!$I$6:$I$1005,"Fechada",Con_ve!$Q$6:$Q$1005,Cad_cl!AW$5)))</f>
        <v/>
      </c>
      <c r="AX853" s="134" t="str">
        <f>IF(ISERR(IF($C853="","",SUMIFS(Con_ve!$F$6:$F$1005,Con_ve!$C$6:$C$1005,$C853,Con_ve!$I$6:$I$1005,"Fechada",Con_ve!$Q$6:$Q$1005,Cad_cl!AX$5))),"",IF($C853="","",SUMIFS(Con_ve!$F$6:$F$1005,Con_ve!$C$6:$C$1005,$C853,Con_ve!$I$6:$I$1005,"Fechada",Con_ve!$Q$6:$Q$1005,Cad_cl!AX$5)))</f>
        <v/>
      </c>
      <c r="AY853" s="134" t="str">
        <f>IF(ISERR(IF($C853="","",SUMIFS(Con_ve!$F$6:$F$1005,Con_ve!$C$6:$C$1005,$C853,Con_ve!$I$6:$I$1005,"Fechada",Con_ve!$Q$6:$Q$1005,Cad_cl!AY$5))),"",IF($C853="","",SUMIFS(Con_ve!$F$6:$F$1005,Con_ve!$C$6:$C$1005,$C853,Con_ve!$I$6:$I$1005,"Fechada",Con_ve!$Q$6:$Q$1005,Cad_cl!AY$5)))</f>
        <v/>
      </c>
      <c r="AZ853" s="134" t="str">
        <f>IF(ISERR(IF($C853="","",SUMIFS(Con_ve!$F$6:$F$1005,Con_ve!$C$6:$C$1005,$C853,Con_ve!$I$6:$I$1005,"Fechada",Con_ve!$Q$6:$Q$1005,Cad_cl!AZ$5))),"",IF($C853="","",SUMIFS(Con_ve!$F$6:$F$1005,Con_ve!$C$6:$C$1005,$C853,Con_ve!$I$6:$I$1005,"Fechada",Con_ve!$Q$6:$Q$1005,Cad_cl!AZ$5)))</f>
        <v/>
      </c>
      <c r="BA853" s="134" t="str">
        <f>IF(ISERR(IF($C853="","",SUMIFS(Con_ve!$F$6:$F$1005,Con_ve!$C$6:$C$1005,$C853,Con_ve!$I$6:$I$1005,"Fechada",Con_ve!$Q$6:$Q$1005,Cad_cl!BA$5))),"",IF($C853="","",SUMIFS(Con_ve!$F$6:$F$1005,Con_ve!$C$6:$C$1005,$C853,Con_ve!$I$6:$I$1005,"Fechada",Con_ve!$Q$6:$Q$1005,Cad_cl!BA$5)))</f>
        <v/>
      </c>
      <c r="BB853" s="134">
        <f t="shared" si="39"/>
        <v>0</v>
      </c>
      <c r="BD853" s="134" t="str">
        <f>IF(ISERR(IF($C853="","",SUMIFS(Con_ve!$F$6:$F$1005,Con_ve!$C$6:$C$1005,$C853,Con_ve!$I$6:$I$1005,"Em negociação",Con_ve!$Q$6:$Q$1005,Cad_cl!BD$5))),"",IF($C853="","",SUMIFS(Con_ve!$F$6:$F$1005,Con_ve!$C$6:$C$1005,$C853,Con_ve!$I$6:$I$1005,"Em negociação",Con_ve!$Q$6:$Q$1005,Cad_cl!BD$5)))</f>
        <v/>
      </c>
      <c r="BE853" s="134" t="str">
        <f>IF(ISERR(IF($C853="","",SUMIFS(Con_ve!$F$6:$F$1005,Con_ve!$C$6:$C$1005,$C853,Con_ve!$I$6:$I$1005,"Em negociação",Con_ve!$Q$6:$Q$1005,Cad_cl!BE$5))),"",IF($C853="","",SUMIFS(Con_ve!$F$6:$F$1005,Con_ve!$C$6:$C$1005,$C853,Con_ve!$I$6:$I$1005,"Em negociação",Con_ve!$Q$6:$Q$1005,Cad_cl!BE$5)))</f>
        <v/>
      </c>
      <c r="BF853" s="134" t="str">
        <f>IF(ISERR(IF($C853="","",SUMIFS(Con_ve!$F$6:$F$1005,Con_ve!$C$6:$C$1005,$C853,Con_ve!$I$6:$I$1005,"Em negociação",Con_ve!$Q$6:$Q$1005,Cad_cl!BF$5))),"",IF($C853="","",SUMIFS(Con_ve!$F$6:$F$1005,Con_ve!$C$6:$C$1005,$C853,Con_ve!$I$6:$I$1005,"Em negociação",Con_ve!$Q$6:$Q$1005,Cad_cl!BF$5)))</f>
        <v/>
      </c>
      <c r="BG853" s="134" t="str">
        <f>IF(ISERR(IF($C853="","",SUMIFS(Con_ve!$F$6:$F$1005,Con_ve!$C$6:$C$1005,$C853,Con_ve!$I$6:$I$1005,"Em negociação",Con_ve!$Q$6:$Q$1005,Cad_cl!BG$5))),"",IF($C853="","",SUMIFS(Con_ve!$F$6:$F$1005,Con_ve!$C$6:$C$1005,$C853,Con_ve!$I$6:$I$1005,"Em negociação",Con_ve!$Q$6:$Q$1005,Cad_cl!BG$5)))</f>
        <v/>
      </c>
      <c r="BH853" s="134" t="str">
        <f>IF(ISERR(IF($C853="","",SUMIFS(Con_ve!$F$6:$F$1005,Con_ve!$C$6:$C$1005,$C853,Con_ve!$I$6:$I$1005,"Em negociação",Con_ve!$Q$6:$Q$1005,Cad_cl!BH$5))),"",IF($C853="","",SUMIFS(Con_ve!$F$6:$F$1005,Con_ve!$C$6:$C$1005,$C853,Con_ve!$I$6:$I$1005,"Em negociação",Con_ve!$Q$6:$Q$1005,Cad_cl!BH$5)))</f>
        <v/>
      </c>
      <c r="BI853" s="134" t="str">
        <f>IF(ISERR(IF($C853="","",SUMIFS(Con_ve!$F$6:$F$1005,Con_ve!$C$6:$C$1005,$C853,Con_ve!$I$6:$I$1005,"Em negociação",Con_ve!$Q$6:$Q$1005,Cad_cl!BI$5))),"",IF($C853="","",SUMIFS(Con_ve!$F$6:$F$1005,Con_ve!$C$6:$C$1005,$C853,Con_ve!$I$6:$I$1005,"Em negociação",Con_ve!$Q$6:$Q$1005,Cad_cl!BI$5)))</f>
        <v/>
      </c>
      <c r="BJ853" s="134" t="str">
        <f>IF(ISERR(IF($C853="","",SUMIFS(Con_ve!$F$6:$F$1005,Con_ve!$C$6:$C$1005,$C853,Con_ve!$I$6:$I$1005,"Em negociação",Con_ve!$Q$6:$Q$1005,Cad_cl!BJ$5))),"",IF($C853="","",SUMIFS(Con_ve!$F$6:$F$1005,Con_ve!$C$6:$C$1005,$C853,Con_ve!$I$6:$I$1005,"Em negociação",Con_ve!$Q$6:$Q$1005,Cad_cl!BJ$5)))</f>
        <v/>
      </c>
      <c r="BK853" s="134" t="str">
        <f>IF(ISERR(IF($C853="","",SUMIFS(Con_ve!$F$6:$F$1005,Con_ve!$C$6:$C$1005,$C853,Con_ve!$I$6:$I$1005,"Em negociação",Con_ve!$Q$6:$Q$1005,Cad_cl!BK$5))),"",IF($C853="","",SUMIFS(Con_ve!$F$6:$F$1005,Con_ve!$C$6:$C$1005,$C853,Con_ve!$I$6:$I$1005,"Em negociação",Con_ve!$Q$6:$Q$1005,Cad_cl!BK$5)))</f>
        <v/>
      </c>
      <c r="BL853" s="134" t="str">
        <f>IF(ISERR(IF($C853="","",SUMIFS(Con_ve!$F$6:$F$1005,Con_ve!$C$6:$C$1005,$C853,Con_ve!$I$6:$I$1005,"Em negociação",Con_ve!$Q$6:$Q$1005,Cad_cl!BL$5))),"",IF($C853="","",SUMIFS(Con_ve!$F$6:$F$1005,Con_ve!$C$6:$C$1005,$C853,Con_ve!$I$6:$I$1005,"Em negociação",Con_ve!$Q$6:$Q$1005,Cad_cl!BL$5)))</f>
        <v/>
      </c>
      <c r="BM853" s="134" t="str">
        <f>IF(ISERR(IF($C853="","",SUMIFS(Con_ve!$F$6:$F$1005,Con_ve!$C$6:$C$1005,$C853,Con_ve!$I$6:$I$1005,"Em negociação",Con_ve!$Q$6:$Q$1005,Cad_cl!BM$5))),"",IF($C853="","",SUMIFS(Con_ve!$F$6:$F$1005,Con_ve!$C$6:$C$1005,$C853,Con_ve!$I$6:$I$1005,"Em negociação",Con_ve!$Q$6:$Q$1005,Cad_cl!BM$5)))</f>
        <v/>
      </c>
      <c r="BN853" s="134" t="str">
        <f>IF(ISERR(IF($C853="","",SUMIFS(Con_ve!$F$6:$F$1005,Con_ve!$C$6:$C$1005,$C853,Con_ve!$I$6:$I$1005,"Em negociação",Con_ve!$Q$6:$Q$1005,Cad_cl!BN$5))),"",IF($C853="","",SUMIFS(Con_ve!$F$6:$F$1005,Con_ve!$C$6:$C$1005,$C853,Con_ve!$I$6:$I$1005,"Em negociação",Con_ve!$Q$6:$Q$1005,Cad_cl!BN$5)))</f>
        <v/>
      </c>
      <c r="BO853" s="134" t="str">
        <f>IF(ISERR(IF($C853="","",SUMIFS(Con_ve!$F$6:$F$1005,Con_ve!$C$6:$C$1005,$C853,Con_ve!$I$6:$I$1005,"Em negociação",Con_ve!$Q$6:$Q$1005,Cad_cl!BO$5))),"",IF($C853="","",SUMIFS(Con_ve!$F$6:$F$1005,Con_ve!$C$6:$C$1005,$C853,Con_ve!$I$6:$I$1005,"Em negociação",Con_ve!$Q$6:$Q$1005,Cad_cl!BO$5)))</f>
        <v/>
      </c>
      <c r="BP853" s="134">
        <f t="shared" si="40"/>
        <v>0</v>
      </c>
      <c r="BR853" s="125" t="str">
        <f>IF(ISERR(IF(AND($I853=Re_lo!$E$5,BR$5=VLOOKUP(Re_lo!$H$5,Re_lo!$N$5:$O$16,2,0)),AP853,"")),"",IF(AND($I853=Re_lo!$E$5,BR$5=VLOOKUP(Re_lo!$H$5,Re_lo!$N$5:$O$16,2,0)),AP853,""))</f>
        <v/>
      </c>
      <c r="BS853" s="125" t="str">
        <f>IF(ISERR(IF(AND($I853=Re_lo!$E$5,BS$5=VLOOKUP(Re_lo!$H$5,Re_lo!$N$5:$O$16,2,0)),AQ853,"")),"",IF(AND($I853=Re_lo!$E$5,BS$5=VLOOKUP(Re_lo!$H$5,Re_lo!$N$5:$O$16,2,0)),AQ853,""))</f>
        <v/>
      </c>
      <c r="BT853" s="125" t="str">
        <f>IF(ISERR(IF(AND($I853=Re_lo!$E$5,BT$5=VLOOKUP(Re_lo!$H$5,Re_lo!$N$5:$O$16,2,0)),AR853,"")),"",IF(AND($I853=Re_lo!$E$5,BT$5=VLOOKUP(Re_lo!$H$5,Re_lo!$N$5:$O$16,2,0)),AR853,""))</f>
        <v/>
      </c>
      <c r="BU853" s="125" t="str">
        <f>IF(ISERR(IF(AND($I853=Re_lo!$E$5,BU$5=VLOOKUP(Re_lo!$H$5,Re_lo!$N$5:$O$16,2,0)),AS853,"")),"",IF(AND($I853=Re_lo!$E$5,BU$5=VLOOKUP(Re_lo!$H$5,Re_lo!$N$5:$O$16,2,0)),AS853,""))</f>
        <v/>
      </c>
      <c r="BV853" s="125" t="str">
        <f>IF(ISERR(IF(AND($I853=Re_lo!$E$5,BV$5=VLOOKUP(Re_lo!$H$5,Re_lo!$N$5:$O$16,2,0)),AT853,"")),"",IF(AND($I853=Re_lo!$E$5,BV$5=VLOOKUP(Re_lo!$H$5,Re_lo!$N$5:$O$16,2,0)),AT853,""))</f>
        <v/>
      </c>
      <c r="BW853" s="125" t="str">
        <f>IF(ISERR(IF(AND($I853=Re_lo!$E$5,BW$5=VLOOKUP(Re_lo!$H$5,Re_lo!$N$5:$O$16,2,0)),AU853,"")),"",IF(AND($I853=Re_lo!$E$5,BW$5=VLOOKUP(Re_lo!$H$5,Re_lo!$N$5:$O$16,2,0)),AU853,""))</f>
        <v/>
      </c>
      <c r="BX853" s="125" t="str">
        <f>IF(ISERR(IF(AND($I853=Re_lo!$E$5,BX$5=VLOOKUP(Re_lo!$H$5,Re_lo!$N$5:$O$16,2,0)),AV853,"")),"",IF(AND($I853=Re_lo!$E$5,BX$5=VLOOKUP(Re_lo!$H$5,Re_lo!$N$5:$O$16,2,0)),AV853,""))</f>
        <v/>
      </c>
      <c r="BY853" s="125" t="str">
        <f>IF(ISERR(IF(AND($I853=Re_lo!$E$5,BY$5=VLOOKUP(Re_lo!$H$5,Re_lo!$N$5:$O$16,2,0)),AW853,"")),"",IF(AND($I853=Re_lo!$E$5,BY$5=VLOOKUP(Re_lo!$H$5,Re_lo!$N$5:$O$16,2,0)),AW853,""))</f>
        <v/>
      </c>
      <c r="BZ853" s="125" t="str">
        <f>IF(ISERR(IF(AND($I853=Re_lo!$E$5,BZ$5=VLOOKUP(Re_lo!$H$5,Re_lo!$N$5:$O$16,2,0)),AX853,"")),"",IF(AND($I853=Re_lo!$E$5,BZ$5=VLOOKUP(Re_lo!$H$5,Re_lo!$N$5:$O$16,2,0)),AX853,""))</f>
        <v/>
      </c>
      <c r="CA853" s="125" t="str">
        <f>IF(ISERR(IF(AND($I853=Re_lo!$E$5,CA$5=VLOOKUP(Re_lo!$H$5,Re_lo!$N$5:$O$16,2,0)),AY853,"")),"",IF(AND($I853=Re_lo!$E$5,CA$5=VLOOKUP(Re_lo!$H$5,Re_lo!$N$5:$O$16,2,0)),AY853,""))</f>
        <v/>
      </c>
      <c r="CB853" s="125" t="str">
        <f>IF(ISERR(IF(AND($I853=Re_lo!$E$5,CB$5=VLOOKUP(Re_lo!$H$5,Re_lo!$N$5:$O$16,2,0)),AZ853,"")),"",IF(AND($I853=Re_lo!$E$5,CB$5=VLOOKUP(Re_lo!$H$5,Re_lo!$N$5:$O$16,2,0)),AZ853,""))</f>
        <v/>
      </c>
      <c r="CC853" s="125" t="str">
        <f>IF(ISERR(IF(AND($I853=Re_lo!$E$5,CC$5=VLOOKUP(Re_lo!$H$5,Re_lo!$N$5:$O$16,2,0)),BA853,"")),"",IF(AND($I853=Re_lo!$E$5,CC$5=VLOOKUP(Re_lo!$H$5,Re_lo!$N$5:$O$16,2,0)),BA853,""))</f>
        <v/>
      </c>
      <c r="CD853" s="125" t="str">
        <f>IF(ISERR(IF(AND($I853=Re_lo!$E$5,CD$5=VLOOKUP(Re_lo!$H$5,Re_lo!$N$5:$O$16,2,0)),BB853,"")),"",IF(AND($I853=Re_lo!$E$5,CD$5=VLOOKUP(Re_lo!$H$5,Re_lo!$N$5:$O$16,2,0)),BB853,""))</f>
        <v/>
      </c>
      <c r="CF853" s="125" t="str">
        <f>IF($C853="","",COUNTIFS(Con_ve!$C$6:$C$1005,$C853,Con_ve!$Q$6:$Q$1005,Cad_cl!CF$5))</f>
        <v/>
      </c>
      <c r="CG853" s="125" t="str">
        <f>IF($C853="","",COUNTIFS(Con_ve!$C$6:$C$1005,$C853,Con_ve!$Q$6:$Q$1005,Cad_cl!CG$5))</f>
        <v/>
      </c>
      <c r="CH853" s="125" t="str">
        <f>IF($C853="","",COUNTIFS(Con_ve!$C$6:$C$1005,$C853,Con_ve!$Q$6:$Q$1005,Cad_cl!CH$5))</f>
        <v/>
      </c>
      <c r="CI853" s="125" t="str">
        <f>IF($C853="","",COUNTIFS(Con_ve!$C$6:$C$1005,$C853,Con_ve!$Q$6:$Q$1005,Cad_cl!CI$5))</f>
        <v/>
      </c>
      <c r="CJ853" s="125" t="str">
        <f>IF($C853="","",COUNTIFS(Con_ve!$C$6:$C$1005,$C853,Con_ve!$Q$6:$Q$1005,Cad_cl!CJ$5))</f>
        <v/>
      </c>
      <c r="CK853" s="125" t="str">
        <f>IF($C853="","",COUNTIFS(Con_ve!$C$6:$C$1005,$C853,Con_ve!$Q$6:$Q$1005,Cad_cl!CK$5))</f>
        <v/>
      </c>
      <c r="CL853" s="125" t="str">
        <f>IF($C853="","",COUNTIFS(Con_ve!$C$6:$C$1005,$C853,Con_ve!$Q$6:$Q$1005,Cad_cl!CL$5))</f>
        <v/>
      </c>
      <c r="CM853" s="125" t="str">
        <f>IF($C853="","",COUNTIFS(Con_ve!$C$6:$C$1005,$C853,Con_ve!$Q$6:$Q$1005,Cad_cl!CM$5))</f>
        <v/>
      </c>
      <c r="CN853" s="125" t="str">
        <f>IF($C853="","",COUNTIFS(Con_ve!$C$6:$C$1005,$C853,Con_ve!$Q$6:$Q$1005,Cad_cl!CN$5))</f>
        <v/>
      </c>
      <c r="CO853" s="125" t="str">
        <f>IF($C853="","",COUNTIFS(Con_ve!$C$6:$C$1005,$C853,Con_ve!$Q$6:$Q$1005,Cad_cl!CO$5))</f>
        <v/>
      </c>
      <c r="CP853" s="125" t="str">
        <f>IF($C853="","",COUNTIFS(Con_ve!$C$6:$C$1005,$C853,Con_ve!$Q$6:$Q$1005,Cad_cl!CP$5))</f>
        <v/>
      </c>
      <c r="CQ853" s="125" t="str">
        <f>IF($C853="","",COUNTIFS(Con_ve!$C$6:$C$1005,$C853,Con_ve!$Q$6:$Q$1005,Cad_cl!CQ$5))</f>
        <v/>
      </c>
      <c r="CR853" s="125">
        <f t="shared" si="41"/>
        <v>0</v>
      </c>
    </row>
    <row r="854" spans="3:96" ht="30" customHeight="1">
      <c r="C854" s="153"/>
      <c r="D854" s="153"/>
      <c r="E854" s="154"/>
      <c r="F854" s="153"/>
      <c r="G854" s="155"/>
      <c r="H854" s="153"/>
      <c r="I854" s="153"/>
      <c r="J854" s="132" t="s">
        <v>309</v>
      </c>
      <c r="K854" s="133" t="s">
        <v>309</v>
      </c>
      <c r="L854" s="153"/>
      <c r="M854" s="153"/>
      <c r="N854" s="153"/>
      <c r="O854" s="153"/>
      <c r="P854" s="153"/>
      <c r="Q854" s="153"/>
      <c r="AP854" s="134" t="str">
        <f>IF(ISERR(IF($C854="","",SUMIFS(Con_ve!$F$6:$F$1005,Con_ve!$C$6:$C$1005,$C854,Con_ve!$I$6:$I$1005,"Fechada",Con_ve!$Q$6:$Q$1005,Cad_cl!AP$5))),"",IF($C854="","",SUMIFS(Con_ve!$F$6:$F$1005,Con_ve!$C$6:$C$1005,$C854,Con_ve!$I$6:$I$1005,"Fechada",Con_ve!$Q$6:$Q$1005,Cad_cl!AP$5)))</f>
        <v/>
      </c>
      <c r="AQ854" s="134" t="str">
        <f>IF(ISERR(IF($C854="","",SUMIFS(Con_ve!$F$6:$F$1005,Con_ve!$C$6:$C$1005,$C854,Con_ve!$I$6:$I$1005,"Fechada",Con_ve!$Q$6:$Q$1005,Cad_cl!AQ$5))),"",IF($C854="","",SUMIFS(Con_ve!$F$6:$F$1005,Con_ve!$C$6:$C$1005,$C854,Con_ve!$I$6:$I$1005,"Fechada",Con_ve!$Q$6:$Q$1005,Cad_cl!AQ$5)))</f>
        <v/>
      </c>
      <c r="AR854" s="134" t="str">
        <f>IF(ISERR(IF($C854="","",SUMIFS(Con_ve!$F$6:$F$1005,Con_ve!$C$6:$C$1005,$C854,Con_ve!$I$6:$I$1005,"Fechada",Con_ve!$Q$6:$Q$1005,Cad_cl!AR$5))),"",IF($C854="","",SUMIFS(Con_ve!$F$6:$F$1005,Con_ve!$C$6:$C$1005,$C854,Con_ve!$I$6:$I$1005,"Fechada",Con_ve!$Q$6:$Q$1005,Cad_cl!AR$5)))</f>
        <v/>
      </c>
      <c r="AS854" s="134" t="str">
        <f>IF(ISERR(IF($C854="","",SUMIFS(Con_ve!$F$6:$F$1005,Con_ve!$C$6:$C$1005,$C854,Con_ve!$I$6:$I$1005,"Fechada",Con_ve!$Q$6:$Q$1005,Cad_cl!AS$5))),"",IF($C854="","",SUMIFS(Con_ve!$F$6:$F$1005,Con_ve!$C$6:$C$1005,$C854,Con_ve!$I$6:$I$1005,"Fechada",Con_ve!$Q$6:$Q$1005,Cad_cl!AS$5)))</f>
        <v/>
      </c>
      <c r="AT854" s="134" t="str">
        <f>IF(ISERR(IF($C854="","",SUMIFS(Con_ve!$F$6:$F$1005,Con_ve!$C$6:$C$1005,$C854,Con_ve!$I$6:$I$1005,"Fechada",Con_ve!$Q$6:$Q$1005,Cad_cl!AT$5))),"",IF($C854="","",SUMIFS(Con_ve!$F$6:$F$1005,Con_ve!$C$6:$C$1005,$C854,Con_ve!$I$6:$I$1005,"Fechada",Con_ve!$Q$6:$Q$1005,Cad_cl!AT$5)))</f>
        <v/>
      </c>
      <c r="AU854" s="134" t="str">
        <f>IF(ISERR(IF($C854="","",SUMIFS(Con_ve!$F$6:$F$1005,Con_ve!$C$6:$C$1005,$C854,Con_ve!$I$6:$I$1005,"Fechada",Con_ve!$Q$6:$Q$1005,Cad_cl!AU$5))),"",IF($C854="","",SUMIFS(Con_ve!$F$6:$F$1005,Con_ve!$C$6:$C$1005,$C854,Con_ve!$I$6:$I$1005,"Fechada",Con_ve!$Q$6:$Q$1005,Cad_cl!AU$5)))</f>
        <v/>
      </c>
      <c r="AV854" s="134" t="str">
        <f>IF(ISERR(IF($C854="","",SUMIFS(Con_ve!$F$6:$F$1005,Con_ve!$C$6:$C$1005,$C854,Con_ve!$I$6:$I$1005,"Fechada",Con_ve!$Q$6:$Q$1005,Cad_cl!AV$5))),"",IF($C854="","",SUMIFS(Con_ve!$F$6:$F$1005,Con_ve!$C$6:$C$1005,$C854,Con_ve!$I$6:$I$1005,"Fechada",Con_ve!$Q$6:$Q$1005,Cad_cl!AV$5)))</f>
        <v/>
      </c>
      <c r="AW854" s="134" t="str">
        <f>IF(ISERR(IF($C854="","",SUMIFS(Con_ve!$F$6:$F$1005,Con_ve!$C$6:$C$1005,$C854,Con_ve!$I$6:$I$1005,"Fechada",Con_ve!$Q$6:$Q$1005,Cad_cl!AW$5))),"",IF($C854="","",SUMIFS(Con_ve!$F$6:$F$1005,Con_ve!$C$6:$C$1005,$C854,Con_ve!$I$6:$I$1005,"Fechada",Con_ve!$Q$6:$Q$1005,Cad_cl!AW$5)))</f>
        <v/>
      </c>
      <c r="AX854" s="134" t="str">
        <f>IF(ISERR(IF($C854="","",SUMIFS(Con_ve!$F$6:$F$1005,Con_ve!$C$6:$C$1005,$C854,Con_ve!$I$6:$I$1005,"Fechada",Con_ve!$Q$6:$Q$1005,Cad_cl!AX$5))),"",IF($C854="","",SUMIFS(Con_ve!$F$6:$F$1005,Con_ve!$C$6:$C$1005,$C854,Con_ve!$I$6:$I$1005,"Fechada",Con_ve!$Q$6:$Q$1005,Cad_cl!AX$5)))</f>
        <v/>
      </c>
      <c r="AY854" s="134" t="str">
        <f>IF(ISERR(IF($C854="","",SUMIFS(Con_ve!$F$6:$F$1005,Con_ve!$C$6:$C$1005,$C854,Con_ve!$I$6:$I$1005,"Fechada",Con_ve!$Q$6:$Q$1005,Cad_cl!AY$5))),"",IF($C854="","",SUMIFS(Con_ve!$F$6:$F$1005,Con_ve!$C$6:$C$1005,$C854,Con_ve!$I$6:$I$1005,"Fechada",Con_ve!$Q$6:$Q$1005,Cad_cl!AY$5)))</f>
        <v/>
      </c>
      <c r="AZ854" s="134" t="str">
        <f>IF(ISERR(IF($C854="","",SUMIFS(Con_ve!$F$6:$F$1005,Con_ve!$C$6:$C$1005,$C854,Con_ve!$I$6:$I$1005,"Fechada",Con_ve!$Q$6:$Q$1005,Cad_cl!AZ$5))),"",IF($C854="","",SUMIFS(Con_ve!$F$6:$F$1005,Con_ve!$C$6:$C$1005,$C854,Con_ve!$I$6:$I$1005,"Fechada",Con_ve!$Q$6:$Q$1005,Cad_cl!AZ$5)))</f>
        <v/>
      </c>
      <c r="BA854" s="134" t="str">
        <f>IF(ISERR(IF($C854="","",SUMIFS(Con_ve!$F$6:$F$1005,Con_ve!$C$6:$C$1005,$C854,Con_ve!$I$6:$I$1005,"Fechada",Con_ve!$Q$6:$Q$1005,Cad_cl!BA$5))),"",IF($C854="","",SUMIFS(Con_ve!$F$6:$F$1005,Con_ve!$C$6:$C$1005,$C854,Con_ve!$I$6:$I$1005,"Fechada",Con_ve!$Q$6:$Q$1005,Cad_cl!BA$5)))</f>
        <v/>
      </c>
      <c r="BB854" s="134">
        <f t="shared" si="39"/>
        <v>0</v>
      </c>
      <c r="BD854" s="134" t="str">
        <f>IF(ISERR(IF($C854="","",SUMIFS(Con_ve!$F$6:$F$1005,Con_ve!$C$6:$C$1005,$C854,Con_ve!$I$6:$I$1005,"Em negociação",Con_ve!$Q$6:$Q$1005,Cad_cl!BD$5))),"",IF($C854="","",SUMIFS(Con_ve!$F$6:$F$1005,Con_ve!$C$6:$C$1005,$C854,Con_ve!$I$6:$I$1005,"Em negociação",Con_ve!$Q$6:$Q$1005,Cad_cl!BD$5)))</f>
        <v/>
      </c>
      <c r="BE854" s="134" t="str">
        <f>IF(ISERR(IF($C854="","",SUMIFS(Con_ve!$F$6:$F$1005,Con_ve!$C$6:$C$1005,$C854,Con_ve!$I$6:$I$1005,"Em negociação",Con_ve!$Q$6:$Q$1005,Cad_cl!BE$5))),"",IF($C854="","",SUMIFS(Con_ve!$F$6:$F$1005,Con_ve!$C$6:$C$1005,$C854,Con_ve!$I$6:$I$1005,"Em negociação",Con_ve!$Q$6:$Q$1005,Cad_cl!BE$5)))</f>
        <v/>
      </c>
      <c r="BF854" s="134" t="str">
        <f>IF(ISERR(IF($C854="","",SUMIFS(Con_ve!$F$6:$F$1005,Con_ve!$C$6:$C$1005,$C854,Con_ve!$I$6:$I$1005,"Em negociação",Con_ve!$Q$6:$Q$1005,Cad_cl!BF$5))),"",IF($C854="","",SUMIFS(Con_ve!$F$6:$F$1005,Con_ve!$C$6:$C$1005,$C854,Con_ve!$I$6:$I$1005,"Em negociação",Con_ve!$Q$6:$Q$1005,Cad_cl!BF$5)))</f>
        <v/>
      </c>
      <c r="BG854" s="134" t="str">
        <f>IF(ISERR(IF($C854="","",SUMIFS(Con_ve!$F$6:$F$1005,Con_ve!$C$6:$C$1005,$C854,Con_ve!$I$6:$I$1005,"Em negociação",Con_ve!$Q$6:$Q$1005,Cad_cl!BG$5))),"",IF($C854="","",SUMIFS(Con_ve!$F$6:$F$1005,Con_ve!$C$6:$C$1005,$C854,Con_ve!$I$6:$I$1005,"Em negociação",Con_ve!$Q$6:$Q$1005,Cad_cl!BG$5)))</f>
        <v/>
      </c>
      <c r="BH854" s="134" t="str">
        <f>IF(ISERR(IF($C854="","",SUMIFS(Con_ve!$F$6:$F$1005,Con_ve!$C$6:$C$1005,$C854,Con_ve!$I$6:$I$1005,"Em negociação",Con_ve!$Q$6:$Q$1005,Cad_cl!BH$5))),"",IF($C854="","",SUMIFS(Con_ve!$F$6:$F$1005,Con_ve!$C$6:$C$1005,$C854,Con_ve!$I$6:$I$1005,"Em negociação",Con_ve!$Q$6:$Q$1005,Cad_cl!BH$5)))</f>
        <v/>
      </c>
      <c r="BI854" s="134" t="str">
        <f>IF(ISERR(IF($C854="","",SUMIFS(Con_ve!$F$6:$F$1005,Con_ve!$C$6:$C$1005,$C854,Con_ve!$I$6:$I$1005,"Em negociação",Con_ve!$Q$6:$Q$1005,Cad_cl!BI$5))),"",IF($C854="","",SUMIFS(Con_ve!$F$6:$F$1005,Con_ve!$C$6:$C$1005,$C854,Con_ve!$I$6:$I$1005,"Em negociação",Con_ve!$Q$6:$Q$1005,Cad_cl!BI$5)))</f>
        <v/>
      </c>
      <c r="BJ854" s="134" t="str">
        <f>IF(ISERR(IF($C854="","",SUMIFS(Con_ve!$F$6:$F$1005,Con_ve!$C$6:$C$1005,$C854,Con_ve!$I$6:$I$1005,"Em negociação",Con_ve!$Q$6:$Q$1005,Cad_cl!BJ$5))),"",IF($C854="","",SUMIFS(Con_ve!$F$6:$F$1005,Con_ve!$C$6:$C$1005,$C854,Con_ve!$I$6:$I$1005,"Em negociação",Con_ve!$Q$6:$Q$1005,Cad_cl!BJ$5)))</f>
        <v/>
      </c>
      <c r="BK854" s="134" t="str">
        <f>IF(ISERR(IF($C854="","",SUMIFS(Con_ve!$F$6:$F$1005,Con_ve!$C$6:$C$1005,$C854,Con_ve!$I$6:$I$1005,"Em negociação",Con_ve!$Q$6:$Q$1005,Cad_cl!BK$5))),"",IF($C854="","",SUMIFS(Con_ve!$F$6:$F$1005,Con_ve!$C$6:$C$1005,$C854,Con_ve!$I$6:$I$1005,"Em negociação",Con_ve!$Q$6:$Q$1005,Cad_cl!BK$5)))</f>
        <v/>
      </c>
      <c r="BL854" s="134" t="str">
        <f>IF(ISERR(IF($C854="","",SUMIFS(Con_ve!$F$6:$F$1005,Con_ve!$C$6:$C$1005,$C854,Con_ve!$I$6:$I$1005,"Em negociação",Con_ve!$Q$6:$Q$1005,Cad_cl!BL$5))),"",IF($C854="","",SUMIFS(Con_ve!$F$6:$F$1005,Con_ve!$C$6:$C$1005,$C854,Con_ve!$I$6:$I$1005,"Em negociação",Con_ve!$Q$6:$Q$1005,Cad_cl!BL$5)))</f>
        <v/>
      </c>
      <c r="BM854" s="134" t="str">
        <f>IF(ISERR(IF($C854="","",SUMIFS(Con_ve!$F$6:$F$1005,Con_ve!$C$6:$C$1005,$C854,Con_ve!$I$6:$I$1005,"Em negociação",Con_ve!$Q$6:$Q$1005,Cad_cl!BM$5))),"",IF($C854="","",SUMIFS(Con_ve!$F$6:$F$1005,Con_ve!$C$6:$C$1005,$C854,Con_ve!$I$6:$I$1005,"Em negociação",Con_ve!$Q$6:$Q$1005,Cad_cl!BM$5)))</f>
        <v/>
      </c>
      <c r="BN854" s="134" t="str">
        <f>IF(ISERR(IF($C854="","",SUMIFS(Con_ve!$F$6:$F$1005,Con_ve!$C$6:$C$1005,$C854,Con_ve!$I$6:$I$1005,"Em negociação",Con_ve!$Q$6:$Q$1005,Cad_cl!BN$5))),"",IF($C854="","",SUMIFS(Con_ve!$F$6:$F$1005,Con_ve!$C$6:$C$1005,$C854,Con_ve!$I$6:$I$1005,"Em negociação",Con_ve!$Q$6:$Q$1005,Cad_cl!BN$5)))</f>
        <v/>
      </c>
      <c r="BO854" s="134" t="str">
        <f>IF(ISERR(IF($C854="","",SUMIFS(Con_ve!$F$6:$F$1005,Con_ve!$C$6:$C$1005,$C854,Con_ve!$I$6:$I$1005,"Em negociação",Con_ve!$Q$6:$Q$1005,Cad_cl!BO$5))),"",IF($C854="","",SUMIFS(Con_ve!$F$6:$F$1005,Con_ve!$C$6:$C$1005,$C854,Con_ve!$I$6:$I$1005,"Em negociação",Con_ve!$Q$6:$Q$1005,Cad_cl!BO$5)))</f>
        <v/>
      </c>
      <c r="BP854" s="134">
        <f t="shared" si="40"/>
        <v>0</v>
      </c>
      <c r="BR854" s="125" t="str">
        <f>IF(ISERR(IF(AND($I854=Re_lo!$E$5,BR$5=VLOOKUP(Re_lo!$H$5,Re_lo!$N$5:$O$16,2,0)),AP854,"")),"",IF(AND($I854=Re_lo!$E$5,BR$5=VLOOKUP(Re_lo!$H$5,Re_lo!$N$5:$O$16,2,0)),AP854,""))</f>
        <v/>
      </c>
      <c r="BS854" s="125" t="str">
        <f>IF(ISERR(IF(AND($I854=Re_lo!$E$5,BS$5=VLOOKUP(Re_lo!$H$5,Re_lo!$N$5:$O$16,2,0)),AQ854,"")),"",IF(AND($I854=Re_lo!$E$5,BS$5=VLOOKUP(Re_lo!$H$5,Re_lo!$N$5:$O$16,2,0)),AQ854,""))</f>
        <v/>
      </c>
      <c r="BT854" s="125" t="str">
        <f>IF(ISERR(IF(AND($I854=Re_lo!$E$5,BT$5=VLOOKUP(Re_lo!$H$5,Re_lo!$N$5:$O$16,2,0)),AR854,"")),"",IF(AND($I854=Re_lo!$E$5,BT$5=VLOOKUP(Re_lo!$H$5,Re_lo!$N$5:$O$16,2,0)),AR854,""))</f>
        <v/>
      </c>
      <c r="BU854" s="125" t="str">
        <f>IF(ISERR(IF(AND($I854=Re_lo!$E$5,BU$5=VLOOKUP(Re_lo!$H$5,Re_lo!$N$5:$O$16,2,0)),AS854,"")),"",IF(AND($I854=Re_lo!$E$5,BU$5=VLOOKUP(Re_lo!$H$5,Re_lo!$N$5:$O$16,2,0)),AS854,""))</f>
        <v/>
      </c>
      <c r="BV854" s="125" t="str">
        <f>IF(ISERR(IF(AND($I854=Re_lo!$E$5,BV$5=VLOOKUP(Re_lo!$H$5,Re_lo!$N$5:$O$16,2,0)),AT854,"")),"",IF(AND($I854=Re_lo!$E$5,BV$5=VLOOKUP(Re_lo!$H$5,Re_lo!$N$5:$O$16,2,0)),AT854,""))</f>
        <v/>
      </c>
      <c r="BW854" s="125" t="str">
        <f>IF(ISERR(IF(AND($I854=Re_lo!$E$5,BW$5=VLOOKUP(Re_lo!$H$5,Re_lo!$N$5:$O$16,2,0)),AU854,"")),"",IF(AND($I854=Re_lo!$E$5,BW$5=VLOOKUP(Re_lo!$H$5,Re_lo!$N$5:$O$16,2,0)),AU854,""))</f>
        <v/>
      </c>
      <c r="BX854" s="125" t="str">
        <f>IF(ISERR(IF(AND($I854=Re_lo!$E$5,BX$5=VLOOKUP(Re_lo!$H$5,Re_lo!$N$5:$O$16,2,0)),AV854,"")),"",IF(AND($I854=Re_lo!$E$5,BX$5=VLOOKUP(Re_lo!$H$5,Re_lo!$N$5:$O$16,2,0)),AV854,""))</f>
        <v/>
      </c>
      <c r="BY854" s="125" t="str">
        <f>IF(ISERR(IF(AND($I854=Re_lo!$E$5,BY$5=VLOOKUP(Re_lo!$H$5,Re_lo!$N$5:$O$16,2,0)),AW854,"")),"",IF(AND($I854=Re_lo!$E$5,BY$5=VLOOKUP(Re_lo!$H$5,Re_lo!$N$5:$O$16,2,0)),AW854,""))</f>
        <v/>
      </c>
      <c r="BZ854" s="125" t="str">
        <f>IF(ISERR(IF(AND($I854=Re_lo!$E$5,BZ$5=VLOOKUP(Re_lo!$H$5,Re_lo!$N$5:$O$16,2,0)),AX854,"")),"",IF(AND($I854=Re_lo!$E$5,BZ$5=VLOOKUP(Re_lo!$H$5,Re_lo!$N$5:$O$16,2,0)),AX854,""))</f>
        <v/>
      </c>
      <c r="CA854" s="125" t="str">
        <f>IF(ISERR(IF(AND($I854=Re_lo!$E$5,CA$5=VLOOKUP(Re_lo!$H$5,Re_lo!$N$5:$O$16,2,0)),AY854,"")),"",IF(AND($I854=Re_lo!$E$5,CA$5=VLOOKUP(Re_lo!$H$5,Re_lo!$N$5:$O$16,2,0)),AY854,""))</f>
        <v/>
      </c>
      <c r="CB854" s="125" t="str">
        <f>IF(ISERR(IF(AND($I854=Re_lo!$E$5,CB$5=VLOOKUP(Re_lo!$H$5,Re_lo!$N$5:$O$16,2,0)),AZ854,"")),"",IF(AND($I854=Re_lo!$E$5,CB$5=VLOOKUP(Re_lo!$H$5,Re_lo!$N$5:$O$16,2,0)),AZ854,""))</f>
        <v/>
      </c>
      <c r="CC854" s="125" t="str">
        <f>IF(ISERR(IF(AND($I854=Re_lo!$E$5,CC$5=VLOOKUP(Re_lo!$H$5,Re_lo!$N$5:$O$16,2,0)),BA854,"")),"",IF(AND($I854=Re_lo!$E$5,CC$5=VLOOKUP(Re_lo!$H$5,Re_lo!$N$5:$O$16,2,0)),BA854,""))</f>
        <v/>
      </c>
      <c r="CD854" s="125" t="str">
        <f>IF(ISERR(IF(AND($I854=Re_lo!$E$5,CD$5=VLOOKUP(Re_lo!$H$5,Re_lo!$N$5:$O$16,2,0)),BB854,"")),"",IF(AND($I854=Re_lo!$E$5,CD$5=VLOOKUP(Re_lo!$H$5,Re_lo!$N$5:$O$16,2,0)),BB854,""))</f>
        <v/>
      </c>
      <c r="CF854" s="125" t="str">
        <f>IF($C854="","",COUNTIFS(Con_ve!$C$6:$C$1005,$C854,Con_ve!$Q$6:$Q$1005,Cad_cl!CF$5))</f>
        <v/>
      </c>
      <c r="CG854" s="125" t="str">
        <f>IF($C854="","",COUNTIFS(Con_ve!$C$6:$C$1005,$C854,Con_ve!$Q$6:$Q$1005,Cad_cl!CG$5))</f>
        <v/>
      </c>
      <c r="CH854" s="125" t="str">
        <f>IF($C854="","",COUNTIFS(Con_ve!$C$6:$C$1005,$C854,Con_ve!$Q$6:$Q$1005,Cad_cl!CH$5))</f>
        <v/>
      </c>
      <c r="CI854" s="125" t="str">
        <f>IF($C854="","",COUNTIFS(Con_ve!$C$6:$C$1005,$C854,Con_ve!$Q$6:$Q$1005,Cad_cl!CI$5))</f>
        <v/>
      </c>
      <c r="CJ854" s="125" t="str">
        <f>IF($C854="","",COUNTIFS(Con_ve!$C$6:$C$1005,$C854,Con_ve!$Q$6:$Q$1005,Cad_cl!CJ$5))</f>
        <v/>
      </c>
      <c r="CK854" s="125" t="str">
        <f>IF($C854="","",COUNTIFS(Con_ve!$C$6:$C$1005,$C854,Con_ve!$Q$6:$Q$1005,Cad_cl!CK$5))</f>
        <v/>
      </c>
      <c r="CL854" s="125" t="str">
        <f>IF($C854="","",COUNTIFS(Con_ve!$C$6:$C$1005,$C854,Con_ve!$Q$6:$Q$1005,Cad_cl!CL$5))</f>
        <v/>
      </c>
      <c r="CM854" s="125" t="str">
        <f>IF($C854="","",COUNTIFS(Con_ve!$C$6:$C$1005,$C854,Con_ve!$Q$6:$Q$1005,Cad_cl!CM$5))</f>
        <v/>
      </c>
      <c r="CN854" s="125" t="str">
        <f>IF($C854="","",COUNTIFS(Con_ve!$C$6:$C$1005,$C854,Con_ve!$Q$6:$Q$1005,Cad_cl!CN$5))</f>
        <v/>
      </c>
      <c r="CO854" s="125" t="str">
        <f>IF($C854="","",COUNTIFS(Con_ve!$C$6:$C$1005,$C854,Con_ve!$Q$6:$Q$1005,Cad_cl!CO$5))</f>
        <v/>
      </c>
      <c r="CP854" s="125" t="str">
        <f>IF($C854="","",COUNTIFS(Con_ve!$C$6:$C$1005,$C854,Con_ve!$Q$6:$Q$1005,Cad_cl!CP$5))</f>
        <v/>
      </c>
      <c r="CQ854" s="125" t="str">
        <f>IF($C854="","",COUNTIFS(Con_ve!$C$6:$C$1005,$C854,Con_ve!$Q$6:$Q$1005,Cad_cl!CQ$5))</f>
        <v/>
      </c>
      <c r="CR854" s="125">
        <f t="shared" si="41"/>
        <v>0</v>
      </c>
    </row>
    <row r="855" spans="3:96" ht="30" customHeight="1">
      <c r="C855" s="153"/>
      <c r="D855" s="153"/>
      <c r="E855" s="154"/>
      <c r="F855" s="153"/>
      <c r="G855" s="155"/>
      <c r="H855" s="153"/>
      <c r="I855" s="153"/>
      <c r="J855" s="132" t="s">
        <v>309</v>
      </c>
      <c r="K855" s="133" t="s">
        <v>309</v>
      </c>
      <c r="L855" s="153"/>
      <c r="M855" s="153"/>
      <c r="N855" s="153"/>
      <c r="O855" s="153"/>
      <c r="P855" s="153"/>
      <c r="Q855" s="153"/>
      <c r="AP855" s="134" t="str">
        <f>IF(ISERR(IF($C855="","",SUMIFS(Con_ve!$F$6:$F$1005,Con_ve!$C$6:$C$1005,$C855,Con_ve!$I$6:$I$1005,"Fechada",Con_ve!$Q$6:$Q$1005,Cad_cl!AP$5))),"",IF($C855="","",SUMIFS(Con_ve!$F$6:$F$1005,Con_ve!$C$6:$C$1005,$C855,Con_ve!$I$6:$I$1005,"Fechada",Con_ve!$Q$6:$Q$1005,Cad_cl!AP$5)))</f>
        <v/>
      </c>
      <c r="AQ855" s="134" t="str">
        <f>IF(ISERR(IF($C855="","",SUMIFS(Con_ve!$F$6:$F$1005,Con_ve!$C$6:$C$1005,$C855,Con_ve!$I$6:$I$1005,"Fechada",Con_ve!$Q$6:$Q$1005,Cad_cl!AQ$5))),"",IF($C855="","",SUMIFS(Con_ve!$F$6:$F$1005,Con_ve!$C$6:$C$1005,$C855,Con_ve!$I$6:$I$1005,"Fechada",Con_ve!$Q$6:$Q$1005,Cad_cl!AQ$5)))</f>
        <v/>
      </c>
      <c r="AR855" s="134" t="str">
        <f>IF(ISERR(IF($C855="","",SUMIFS(Con_ve!$F$6:$F$1005,Con_ve!$C$6:$C$1005,$C855,Con_ve!$I$6:$I$1005,"Fechada",Con_ve!$Q$6:$Q$1005,Cad_cl!AR$5))),"",IF($C855="","",SUMIFS(Con_ve!$F$6:$F$1005,Con_ve!$C$6:$C$1005,$C855,Con_ve!$I$6:$I$1005,"Fechada",Con_ve!$Q$6:$Q$1005,Cad_cl!AR$5)))</f>
        <v/>
      </c>
      <c r="AS855" s="134" t="str">
        <f>IF(ISERR(IF($C855="","",SUMIFS(Con_ve!$F$6:$F$1005,Con_ve!$C$6:$C$1005,$C855,Con_ve!$I$6:$I$1005,"Fechada",Con_ve!$Q$6:$Q$1005,Cad_cl!AS$5))),"",IF($C855="","",SUMIFS(Con_ve!$F$6:$F$1005,Con_ve!$C$6:$C$1005,$C855,Con_ve!$I$6:$I$1005,"Fechada",Con_ve!$Q$6:$Q$1005,Cad_cl!AS$5)))</f>
        <v/>
      </c>
      <c r="AT855" s="134" t="str">
        <f>IF(ISERR(IF($C855="","",SUMIFS(Con_ve!$F$6:$F$1005,Con_ve!$C$6:$C$1005,$C855,Con_ve!$I$6:$I$1005,"Fechada",Con_ve!$Q$6:$Q$1005,Cad_cl!AT$5))),"",IF($C855="","",SUMIFS(Con_ve!$F$6:$F$1005,Con_ve!$C$6:$C$1005,$C855,Con_ve!$I$6:$I$1005,"Fechada",Con_ve!$Q$6:$Q$1005,Cad_cl!AT$5)))</f>
        <v/>
      </c>
      <c r="AU855" s="134" t="str">
        <f>IF(ISERR(IF($C855="","",SUMIFS(Con_ve!$F$6:$F$1005,Con_ve!$C$6:$C$1005,$C855,Con_ve!$I$6:$I$1005,"Fechada",Con_ve!$Q$6:$Q$1005,Cad_cl!AU$5))),"",IF($C855="","",SUMIFS(Con_ve!$F$6:$F$1005,Con_ve!$C$6:$C$1005,$C855,Con_ve!$I$6:$I$1005,"Fechada",Con_ve!$Q$6:$Q$1005,Cad_cl!AU$5)))</f>
        <v/>
      </c>
      <c r="AV855" s="134" t="str">
        <f>IF(ISERR(IF($C855="","",SUMIFS(Con_ve!$F$6:$F$1005,Con_ve!$C$6:$C$1005,$C855,Con_ve!$I$6:$I$1005,"Fechada",Con_ve!$Q$6:$Q$1005,Cad_cl!AV$5))),"",IF($C855="","",SUMIFS(Con_ve!$F$6:$F$1005,Con_ve!$C$6:$C$1005,$C855,Con_ve!$I$6:$I$1005,"Fechada",Con_ve!$Q$6:$Q$1005,Cad_cl!AV$5)))</f>
        <v/>
      </c>
      <c r="AW855" s="134" t="str">
        <f>IF(ISERR(IF($C855="","",SUMIFS(Con_ve!$F$6:$F$1005,Con_ve!$C$6:$C$1005,$C855,Con_ve!$I$6:$I$1005,"Fechada",Con_ve!$Q$6:$Q$1005,Cad_cl!AW$5))),"",IF($C855="","",SUMIFS(Con_ve!$F$6:$F$1005,Con_ve!$C$6:$C$1005,$C855,Con_ve!$I$6:$I$1005,"Fechada",Con_ve!$Q$6:$Q$1005,Cad_cl!AW$5)))</f>
        <v/>
      </c>
      <c r="AX855" s="134" t="str">
        <f>IF(ISERR(IF($C855="","",SUMIFS(Con_ve!$F$6:$F$1005,Con_ve!$C$6:$C$1005,$C855,Con_ve!$I$6:$I$1005,"Fechada",Con_ve!$Q$6:$Q$1005,Cad_cl!AX$5))),"",IF($C855="","",SUMIFS(Con_ve!$F$6:$F$1005,Con_ve!$C$6:$C$1005,$C855,Con_ve!$I$6:$I$1005,"Fechada",Con_ve!$Q$6:$Q$1005,Cad_cl!AX$5)))</f>
        <v/>
      </c>
      <c r="AY855" s="134" t="str">
        <f>IF(ISERR(IF($C855="","",SUMIFS(Con_ve!$F$6:$F$1005,Con_ve!$C$6:$C$1005,$C855,Con_ve!$I$6:$I$1005,"Fechada",Con_ve!$Q$6:$Q$1005,Cad_cl!AY$5))),"",IF($C855="","",SUMIFS(Con_ve!$F$6:$F$1005,Con_ve!$C$6:$C$1005,$C855,Con_ve!$I$6:$I$1005,"Fechada",Con_ve!$Q$6:$Q$1005,Cad_cl!AY$5)))</f>
        <v/>
      </c>
      <c r="AZ855" s="134" t="str">
        <f>IF(ISERR(IF($C855="","",SUMIFS(Con_ve!$F$6:$F$1005,Con_ve!$C$6:$C$1005,$C855,Con_ve!$I$6:$I$1005,"Fechada",Con_ve!$Q$6:$Q$1005,Cad_cl!AZ$5))),"",IF($C855="","",SUMIFS(Con_ve!$F$6:$F$1005,Con_ve!$C$6:$C$1005,$C855,Con_ve!$I$6:$I$1005,"Fechada",Con_ve!$Q$6:$Q$1005,Cad_cl!AZ$5)))</f>
        <v/>
      </c>
      <c r="BA855" s="134" t="str">
        <f>IF(ISERR(IF($C855="","",SUMIFS(Con_ve!$F$6:$F$1005,Con_ve!$C$6:$C$1005,$C855,Con_ve!$I$6:$I$1005,"Fechada",Con_ve!$Q$6:$Q$1005,Cad_cl!BA$5))),"",IF($C855="","",SUMIFS(Con_ve!$F$6:$F$1005,Con_ve!$C$6:$C$1005,$C855,Con_ve!$I$6:$I$1005,"Fechada",Con_ve!$Q$6:$Q$1005,Cad_cl!BA$5)))</f>
        <v/>
      </c>
      <c r="BB855" s="134">
        <f t="shared" si="39"/>
        <v>0</v>
      </c>
      <c r="BD855" s="134" t="str">
        <f>IF(ISERR(IF($C855="","",SUMIFS(Con_ve!$F$6:$F$1005,Con_ve!$C$6:$C$1005,$C855,Con_ve!$I$6:$I$1005,"Em negociação",Con_ve!$Q$6:$Q$1005,Cad_cl!BD$5))),"",IF($C855="","",SUMIFS(Con_ve!$F$6:$F$1005,Con_ve!$C$6:$C$1005,$C855,Con_ve!$I$6:$I$1005,"Em negociação",Con_ve!$Q$6:$Q$1005,Cad_cl!BD$5)))</f>
        <v/>
      </c>
      <c r="BE855" s="134" t="str">
        <f>IF(ISERR(IF($C855="","",SUMIFS(Con_ve!$F$6:$F$1005,Con_ve!$C$6:$C$1005,$C855,Con_ve!$I$6:$I$1005,"Em negociação",Con_ve!$Q$6:$Q$1005,Cad_cl!BE$5))),"",IF($C855="","",SUMIFS(Con_ve!$F$6:$F$1005,Con_ve!$C$6:$C$1005,$C855,Con_ve!$I$6:$I$1005,"Em negociação",Con_ve!$Q$6:$Q$1005,Cad_cl!BE$5)))</f>
        <v/>
      </c>
      <c r="BF855" s="134" t="str">
        <f>IF(ISERR(IF($C855="","",SUMIFS(Con_ve!$F$6:$F$1005,Con_ve!$C$6:$C$1005,$C855,Con_ve!$I$6:$I$1005,"Em negociação",Con_ve!$Q$6:$Q$1005,Cad_cl!BF$5))),"",IF($C855="","",SUMIFS(Con_ve!$F$6:$F$1005,Con_ve!$C$6:$C$1005,$C855,Con_ve!$I$6:$I$1005,"Em negociação",Con_ve!$Q$6:$Q$1005,Cad_cl!BF$5)))</f>
        <v/>
      </c>
      <c r="BG855" s="134" t="str">
        <f>IF(ISERR(IF($C855="","",SUMIFS(Con_ve!$F$6:$F$1005,Con_ve!$C$6:$C$1005,$C855,Con_ve!$I$6:$I$1005,"Em negociação",Con_ve!$Q$6:$Q$1005,Cad_cl!BG$5))),"",IF($C855="","",SUMIFS(Con_ve!$F$6:$F$1005,Con_ve!$C$6:$C$1005,$C855,Con_ve!$I$6:$I$1005,"Em negociação",Con_ve!$Q$6:$Q$1005,Cad_cl!BG$5)))</f>
        <v/>
      </c>
      <c r="BH855" s="134" t="str">
        <f>IF(ISERR(IF($C855="","",SUMIFS(Con_ve!$F$6:$F$1005,Con_ve!$C$6:$C$1005,$C855,Con_ve!$I$6:$I$1005,"Em negociação",Con_ve!$Q$6:$Q$1005,Cad_cl!BH$5))),"",IF($C855="","",SUMIFS(Con_ve!$F$6:$F$1005,Con_ve!$C$6:$C$1005,$C855,Con_ve!$I$6:$I$1005,"Em negociação",Con_ve!$Q$6:$Q$1005,Cad_cl!BH$5)))</f>
        <v/>
      </c>
      <c r="BI855" s="134" t="str">
        <f>IF(ISERR(IF($C855="","",SUMIFS(Con_ve!$F$6:$F$1005,Con_ve!$C$6:$C$1005,$C855,Con_ve!$I$6:$I$1005,"Em negociação",Con_ve!$Q$6:$Q$1005,Cad_cl!BI$5))),"",IF($C855="","",SUMIFS(Con_ve!$F$6:$F$1005,Con_ve!$C$6:$C$1005,$C855,Con_ve!$I$6:$I$1005,"Em negociação",Con_ve!$Q$6:$Q$1005,Cad_cl!BI$5)))</f>
        <v/>
      </c>
      <c r="BJ855" s="134" t="str">
        <f>IF(ISERR(IF($C855="","",SUMIFS(Con_ve!$F$6:$F$1005,Con_ve!$C$6:$C$1005,$C855,Con_ve!$I$6:$I$1005,"Em negociação",Con_ve!$Q$6:$Q$1005,Cad_cl!BJ$5))),"",IF($C855="","",SUMIFS(Con_ve!$F$6:$F$1005,Con_ve!$C$6:$C$1005,$C855,Con_ve!$I$6:$I$1005,"Em negociação",Con_ve!$Q$6:$Q$1005,Cad_cl!BJ$5)))</f>
        <v/>
      </c>
      <c r="BK855" s="134" t="str">
        <f>IF(ISERR(IF($C855="","",SUMIFS(Con_ve!$F$6:$F$1005,Con_ve!$C$6:$C$1005,$C855,Con_ve!$I$6:$I$1005,"Em negociação",Con_ve!$Q$6:$Q$1005,Cad_cl!BK$5))),"",IF($C855="","",SUMIFS(Con_ve!$F$6:$F$1005,Con_ve!$C$6:$C$1005,$C855,Con_ve!$I$6:$I$1005,"Em negociação",Con_ve!$Q$6:$Q$1005,Cad_cl!BK$5)))</f>
        <v/>
      </c>
      <c r="BL855" s="134" t="str">
        <f>IF(ISERR(IF($C855="","",SUMIFS(Con_ve!$F$6:$F$1005,Con_ve!$C$6:$C$1005,$C855,Con_ve!$I$6:$I$1005,"Em negociação",Con_ve!$Q$6:$Q$1005,Cad_cl!BL$5))),"",IF($C855="","",SUMIFS(Con_ve!$F$6:$F$1005,Con_ve!$C$6:$C$1005,$C855,Con_ve!$I$6:$I$1005,"Em negociação",Con_ve!$Q$6:$Q$1005,Cad_cl!BL$5)))</f>
        <v/>
      </c>
      <c r="BM855" s="134" t="str">
        <f>IF(ISERR(IF($C855="","",SUMIFS(Con_ve!$F$6:$F$1005,Con_ve!$C$6:$C$1005,$C855,Con_ve!$I$6:$I$1005,"Em negociação",Con_ve!$Q$6:$Q$1005,Cad_cl!BM$5))),"",IF($C855="","",SUMIFS(Con_ve!$F$6:$F$1005,Con_ve!$C$6:$C$1005,$C855,Con_ve!$I$6:$I$1005,"Em negociação",Con_ve!$Q$6:$Q$1005,Cad_cl!BM$5)))</f>
        <v/>
      </c>
      <c r="BN855" s="134" t="str">
        <f>IF(ISERR(IF($C855="","",SUMIFS(Con_ve!$F$6:$F$1005,Con_ve!$C$6:$C$1005,$C855,Con_ve!$I$6:$I$1005,"Em negociação",Con_ve!$Q$6:$Q$1005,Cad_cl!BN$5))),"",IF($C855="","",SUMIFS(Con_ve!$F$6:$F$1005,Con_ve!$C$6:$C$1005,$C855,Con_ve!$I$6:$I$1005,"Em negociação",Con_ve!$Q$6:$Q$1005,Cad_cl!BN$5)))</f>
        <v/>
      </c>
      <c r="BO855" s="134" t="str">
        <f>IF(ISERR(IF($C855="","",SUMIFS(Con_ve!$F$6:$F$1005,Con_ve!$C$6:$C$1005,$C855,Con_ve!$I$6:$I$1005,"Em negociação",Con_ve!$Q$6:$Q$1005,Cad_cl!BO$5))),"",IF($C855="","",SUMIFS(Con_ve!$F$6:$F$1005,Con_ve!$C$6:$C$1005,$C855,Con_ve!$I$6:$I$1005,"Em negociação",Con_ve!$Q$6:$Q$1005,Cad_cl!BO$5)))</f>
        <v/>
      </c>
      <c r="BP855" s="134">
        <f t="shared" si="40"/>
        <v>0</v>
      </c>
      <c r="BR855" s="125" t="str">
        <f>IF(ISERR(IF(AND($I855=Re_lo!$E$5,BR$5=VLOOKUP(Re_lo!$H$5,Re_lo!$N$5:$O$16,2,0)),AP855,"")),"",IF(AND($I855=Re_lo!$E$5,BR$5=VLOOKUP(Re_lo!$H$5,Re_lo!$N$5:$O$16,2,0)),AP855,""))</f>
        <v/>
      </c>
      <c r="BS855" s="125" t="str">
        <f>IF(ISERR(IF(AND($I855=Re_lo!$E$5,BS$5=VLOOKUP(Re_lo!$H$5,Re_lo!$N$5:$O$16,2,0)),AQ855,"")),"",IF(AND($I855=Re_lo!$E$5,BS$5=VLOOKUP(Re_lo!$H$5,Re_lo!$N$5:$O$16,2,0)),AQ855,""))</f>
        <v/>
      </c>
      <c r="BT855" s="125" t="str">
        <f>IF(ISERR(IF(AND($I855=Re_lo!$E$5,BT$5=VLOOKUP(Re_lo!$H$5,Re_lo!$N$5:$O$16,2,0)),AR855,"")),"",IF(AND($I855=Re_lo!$E$5,BT$5=VLOOKUP(Re_lo!$H$5,Re_lo!$N$5:$O$16,2,0)),AR855,""))</f>
        <v/>
      </c>
      <c r="BU855" s="125" t="str">
        <f>IF(ISERR(IF(AND($I855=Re_lo!$E$5,BU$5=VLOOKUP(Re_lo!$H$5,Re_lo!$N$5:$O$16,2,0)),AS855,"")),"",IF(AND($I855=Re_lo!$E$5,BU$5=VLOOKUP(Re_lo!$H$5,Re_lo!$N$5:$O$16,2,0)),AS855,""))</f>
        <v/>
      </c>
      <c r="BV855" s="125" t="str">
        <f>IF(ISERR(IF(AND($I855=Re_lo!$E$5,BV$5=VLOOKUP(Re_lo!$H$5,Re_lo!$N$5:$O$16,2,0)),AT855,"")),"",IF(AND($I855=Re_lo!$E$5,BV$5=VLOOKUP(Re_lo!$H$5,Re_lo!$N$5:$O$16,2,0)),AT855,""))</f>
        <v/>
      </c>
      <c r="BW855" s="125" t="str">
        <f>IF(ISERR(IF(AND($I855=Re_lo!$E$5,BW$5=VLOOKUP(Re_lo!$H$5,Re_lo!$N$5:$O$16,2,0)),AU855,"")),"",IF(AND($I855=Re_lo!$E$5,BW$5=VLOOKUP(Re_lo!$H$5,Re_lo!$N$5:$O$16,2,0)),AU855,""))</f>
        <v/>
      </c>
      <c r="BX855" s="125" t="str">
        <f>IF(ISERR(IF(AND($I855=Re_lo!$E$5,BX$5=VLOOKUP(Re_lo!$H$5,Re_lo!$N$5:$O$16,2,0)),AV855,"")),"",IF(AND($I855=Re_lo!$E$5,BX$5=VLOOKUP(Re_lo!$H$5,Re_lo!$N$5:$O$16,2,0)),AV855,""))</f>
        <v/>
      </c>
      <c r="BY855" s="125" t="str">
        <f>IF(ISERR(IF(AND($I855=Re_lo!$E$5,BY$5=VLOOKUP(Re_lo!$H$5,Re_lo!$N$5:$O$16,2,0)),AW855,"")),"",IF(AND($I855=Re_lo!$E$5,BY$5=VLOOKUP(Re_lo!$H$5,Re_lo!$N$5:$O$16,2,0)),AW855,""))</f>
        <v/>
      </c>
      <c r="BZ855" s="125" t="str">
        <f>IF(ISERR(IF(AND($I855=Re_lo!$E$5,BZ$5=VLOOKUP(Re_lo!$H$5,Re_lo!$N$5:$O$16,2,0)),AX855,"")),"",IF(AND($I855=Re_lo!$E$5,BZ$5=VLOOKUP(Re_lo!$H$5,Re_lo!$N$5:$O$16,2,0)),AX855,""))</f>
        <v/>
      </c>
      <c r="CA855" s="125" t="str">
        <f>IF(ISERR(IF(AND($I855=Re_lo!$E$5,CA$5=VLOOKUP(Re_lo!$H$5,Re_lo!$N$5:$O$16,2,0)),AY855,"")),"",IF(AND($I855=Re_lo!$E$5,CA$5=VLOOKUP(Re_lo!$H$5,Re_lo!$N$5:$O$16,2,0)),AY855,""))</f>
        <v/>
      </c>
      <c r="CB855" s="125" t="str">
        <f>IF(ISERR(IF(AND($I855=Re_lo!$E$5,CB$5=VLOOKUP(Re_lo!$H$5,Re_lo!$N$5:$O$16,2,0)),AZ855,"")),"",IF(AND($I855=Re_lo!$E$5,CB$5=VLOOKUP(Re_lo!$H$5,Re_lo!$N$5:$O$16,2,0)),AZ855,""))</f>
        <v/>
      </c>
      <c r="CC855" s="125" t="str">
        <f>IF(ISERR(IF(AND($I855=Re_lo!$E$5,CC$5=VLOOKUP(Re_lo!$H$5,Re_lo!$N$5:$O$16,2,0)),BA855,"")),"",IF(AND($I855=Re_lo!$E$5,CC$5=VLOOKUP(Re_lo!$H$5,Re_lo!$N$5:$O$16,2,0)),BA855,""))</f>
        <v/>
      </c>
      <c r="CD855" s="125" t="str">
        <f>IF(ISERR(IF(AND($I855=Re_lo!$E$5,CD$5=VLOOKUP(Re_lo!$H$5,Re_lo!$N$5:$O$16,2,0)),BB855,"")),"",IF(AND($I855=Re_lo!$E$5,CD$5=VLOOKUP(Re_lo!$H$5,Re_lo!$N$5:$O$16,2,0)),BB855,""))</f>
        <v/>
      </c>
      <c r="CF855" s="125" t="str">
        <f>IF($C855="","",COUNTIFS(Con_ve!$C$6:$C$1005,$C855,Con_ve!$Q$6:$Q$1005,Cad_cl!CF$5))</f>
        <v/>
      </c>
      <c r="CG855" s="125" t="str">
        <f>IF($C855="","",COUNTIFS(Con_ve!$C$6:$C$1005,$C855,Con_ve!$Q$6:$Q$1005,Cad_cl!CG$5))</f>
        <v/>
      </c>
      <c r="CH855" s="125" t="str">
        <f>IF($C855="","",COUNTIFS(Con_ve!$C$6:$C$1005,$C855,Con_ve!$Q$6:$Q$1005,Cad_cl!CH$5))</f>
        <v/>
      </c>
      <c r="CI855" s="125" t="str">
        <f>IF($C855="","",COUNTIFS(Con_ve!$C$6:$C$1005,$C855,Con_ve!$Q$6:$Q$1005,Cad_cl!CI$5))</f>
        <v/>
      </c>
      <c r="CJ855" s="125" t="str">
        <f>IF($C855="","",COUNTIFS(Con_ve!$C$6:$C$1005,$C855,Con_ve!$Q$6:$Q$1005,Cad_cl!CJ$5))</f>
        <v/>
      </c>
      <c r="CK855" s="125" t="str">
        <f>IF($C855="","",COUNTIFS(Con_ve!$C$6:$C$1005,$C855,Con_ve!$Q$6:$Q$1005,Cad_cl!CK$5))</f>
        <v/>
      </c>
      <c r="CL855" s="125" t="str">
        <f>IF($C855="","",COUNTIFS(Con_ve!$C$6:$C$1005,$C855,Con_ve!$Q$6:$Q$1005,Cad_cl!CL$5))</f>
        <v/>
      </c>
      <c r="CM855" s="125" t="str">
        <f>IF($C855="","",COUNTIFS(Con_ve!$C$6:$C$1005,$C855,Con_ve!$Q$6:$Q$1005,Cad_cl!CM$5))</f>
        <v/>
      </c>
      <c r="CN855" s="125" t="str">
        <f>IF($C855="","",COUNTIFS(Con_ve!$C$6:$C$1005,$C855,Con_ve!$Q$6:$Q$1005,Cad_cl!CN$5))</f>
        <v/>
      </c>
      <c r="CO855" s="125" t="str">
        <f>IF($C855="","",COUNTIFS(Con_ve!$C$6:$C$1005,$C855,Con_ve!$Q$6:$Q$1005,Cad_cl!CO$5))</f>
        <v/>
      </c>
      <c r="CP855" s="125" t="str">
        <f>IF($C855="","",COUNTIFS(Con_ve!$C$6:$C$1005,$C855,Con_ve!$Q$6:$Q$1005,Cad_cl!CP$5))</f>
        <v/>
      </c>
      <c r="CQ855" s="125" t="str">
        <f>IF($C855="","",COUNTIFS(Con_ve!$C$6:$C$1005,$C855,Con_ve!$Q$6:$Q$1005,Cad_cl!CQ$5))</f>
        <v/>
      </c>
      <c r="CR855" s="125">
        <f t="shared" si="41"/>
        <v>0</v>
      </c>
    </row>
    <row r="856" spans="3:96" ht="30" customHeight="1">
      <c r="C856" s="153"/>
      <c r="D856" s="153"/>
      <c r="E856" s="154"/>
      <c r="F856" s="153"/>
      <c r="G856" s="155"/>
      <c r="H856" s="153"/>
      <c r="I856" s="153"/>
      <c r="J856" s="132" t="s">
        <v>309</v>
      </c>
      <c r="K856" s="133" t="s">
        <v>309</v>
      </c>
      <c r="L856" s="153"/>
      <c r="M856" s="153"/>
      <c r="N856" s="153"/>
      <c r="O856" s="153"/>
      <c r="P856" s="153"/>
      <c r="Q856" s="153"/>
      <c r="AP856" s="134" t="str">
        <f>IF(ISERR(IF($C856="","",SUMIFS(Con_ve!$F$6:$F$1005,Con_ve!$C$6:$C$1005,$C856,Con_ve!$I$6:$I$1005,"Fechada",Con_ve!$Q$6:$Q$1005,Cad_cl!AP$5))),"",IF($C856="","",SUMIFS(Con_ve!$F$6:$F$1005,Con_ve!$C$6:$C$1005,$C856,Con_ve!$I$6:$I$1005,"Fechada",Con_ve!$Q$6:$Q$1005,Cad_cl!AP$5)))</f>
        <v/>
      </c>
      <c r="AQ856" s="134" t="str">
        <f>IF(ISERR(IF($C856="","",SUMIFS(Con_ve!$F$6:$F$1005,Con_ve!$C$6:$C$1005,$C856,Con_ve!$I$6:$I$1005,"Fechada",Con_ve!$Q$6:$Q$1005,Cad_cl!AQ$5))),"",IF($C856="","",SUMIFS(Con_ve!$F$6:$F$1005,Con_ve!$C$6:$C$1005,$C856,Con_ve!$I$6:$I$1005,"Fechada",Con_ve!$Q$6:$Q$1005,Cad_cl!AQ$5)))</f>
        <v/>
      </c>
      <c r="AR856" s="134" t="str">
        <f>IF(ISERR(IF($C856="","",SUMIFS(Con_ve!$F$6:$F$1005,Con_ve!$C$6:$C$1005,$C856,Con_ve!$I$6:$I$1005,"Fechada",Con_ve!$Q$6:$Q$1005,Cad_cl!AR$5))),"",IF($C856="","",SUMIFS(Con_ve!$F$6:$F$1005,Con_ve!$C$6:$C$1005,$C856,Con_ve!$I$6:$I$1005,"Fechada",Con_ve!$Q$6:$Q$1005,Cad_cl!AR$5)))</f>
        <v/>
      </c>
      <c r="AS856" s="134" t="str">
        <f>IF(ISERR(IF($C856="","",SUMIFS(Con_ve!$F$6:$F$1005,Con_ve!$C$6:$C$1005,$C856,Con_ve!$I$6:$I$1005,"Fechada",Con_ve!$Q$6:$Q$1005,Cad_cl!AS$5))),"",IF($C856="","",SUMIFS(Con_ve!$F$6:$F$1005,Con_ve!$C$6:$C$1005,$C856,Con_ve!$I$6:$I$1005,"Fechada",Con_ve!$Q$6:$Q$1005,Cad_cl!AS$5)))</f>
        <v/>
      </c>
      <c r="AT856" s="134" t="str">
        <f>IF(ISERR(IF($C856="","",SUMIFS(Con_ve!$F$6:$F$1005,Con_ve!$C$6:$C$1005,$C856,Con_ve!$I$6:$I$1005,"Fechada",Con_ve!$Q$6:$Q$1005,Cad_cl!AT$5))),"",IF($C856="","",SUMIFS(Con_ve!$F$6:$F$1005,Con_ve!$C$6:$C$1005,$C856,Con_ve!$I$6:$I$1005,"Fechada",Con_ve!$Q$6:$Q$1005,Cad_cl!AT$5)))</f>
        <v/>
      </c>
      <c r="AU856" s="134" t="str">
        <f>IF(ISERR(IF($C856="","",SUMIFS(Con_ve!$F$6:$F$1005,Con_ve!$C$6:$C$1005,$C856,Con_ve!$I$6:$I$1005,"Fechada",Con_ve!$Q$6:$Q$1005,Cad_cl!AU$5))),"",IF($C856="","",SUMIFS(Con_ve!$F$6:$F$1005,Con_ve!$C$6:$C$1005,$C856,Con_ve!$I$6:$I$1005,"Fechada",Con_ve!$Q$6:$Q$1005,Cad_cl!AU$5)))</f>
        <v/>
      </c>
      <c r="AV856" s="134" t="str">
        <f>IF(ISERR(IF($C856="","",SUMIFS(Con_ve!$F$6:$F$1005,Con_ve!$C$6:$C$1005,$C856,Con_ve!$I$6:$I$1005,"Fechada",Con_ve!$Q$6:$Q$1005,Cad_cl!AV$5))),"",IF($C856="","",SUMIFS(Con_ve!$F$6:$F$1005,Con_ve!$C$6:$C$1005,$C856,Con_ve!$I$6:$I$1005,"Fechada",Con_ve!$Q$6:$Q$1005,Cad_cl!AV$5)))</f>
        <v/>
      </c>
      <c r="AW856" s="134" t="str">
        <f>IF(ISERR(IF($C856="","",SUMIFS(Con_ve!$F$6:$F$1005,Con_ve!$C$6:$C$1005,$C856,Con_ve!$I$6:$I$1005,"Fechada",Con_ve!$Q$6:$Q$1005,Cad_cl!AW$5))),"",IF($C856="","",SUMIFS(Con_ve!$F$6:$F$1005,Con_ve!$C$6:$C$1005,$C856,Con_ve!$I$6:$I$1005,"Fechada",Con_ve!$Q$6:$Q$1005,Cad_cl!AW$5)))</f>
        <v/>
      </c>
      <c r="AX856" s="134" t="str">
        <f>IF(ISERR(IF($C856="","",SUMIFS(Con_ve!$F$6:$F$1005,Con_ve!$C$6:$C$1005,$C856,Con_ve!$I$6:$I$1005,"Fechada",Con_ve!$Q$6:$Q$1005,Cad_cl!AX$5))),"",IF($C856="","",SUMIFS(Con_ve!$F$6:$F$1005,Con_ve!$C$6:$C$1005,$C856,Con_ve!$I$6:$I$1005,"Fechada",Con_ve!$Q$6:$Q$1005,Cad_cl!AX$5)))</f>
        <v/>
      </c>
      <c r="AY856" s="134" t="str">
        <f>IF(ISERR(IF($C856="","",SUMIFS(Con_ve!$F$6:$F$1005,Con_ve!$C$6:$C$1005,$C856,Con_ve!$I$6:$I$1005,"Fechada",Con_ve!$Q$6:$Q$1005,Cad_cl!AY$5))),"",IF($C856="","",SUMIFS(Con_ve!$F$6:$F$1005,Con_ve!$C$6:$C$1005,$C856,Con_ve!$I$6:$I$1005,"Fechada",Con_ve!$Q$6:$Q$1005,Cad_cl!AY$5)))</f>
        <v/>
      </c>
      <c r="AZ856" s="134" t="str">
        <f>IF(ISERR(IF($C856="","",SUMIFS(Con_ve!$F$6:$F$1005,Con_ve!$C$6:$C$1005,$C856,Con_ve!$I$6:$I$1005,"Fechada",Con_ve!$Q$6:$Q$1005,Cad_cl!AZ$5))),"",IF($C856="","",SUMIFS(Con_ve!$F$6:$F$1005,Con_ve!$C$6:$C$1005,$C856,Con_ve!$I$6:$I$1005,"Fechada",Con_ve!$Q$6:$Q$1005,Cad_cl!AZ$5)))</f>
        <v/>
      </c>
      <c r="BA856" s="134" t="str">
        <f>IF(ISERR(IF($C856="","",SUMIFS(Con_ve!$F$6:$F$1005,Con_ve!$C$6:$C$1005,$C856,Con_ve!$I$6:$I$1005,"Fechada",Con_ve!$Q$6:$Q$1005,Cad_cl!BA$5))),"",IF($C856="","",SUMIFS(Con_ve!$F$6:$F$1005,Con_ve!$C$6:$C$1005,$C856,Con_ve!$I$6:$I$1005,"Fechada",Con_ve!$Q$6:$Q$1005,Cad_cl!BA$5)))</f>
        <v/>
      </c>
      <c r="BB856" s="134">
        <f t="shared" si="39"/>
        <v>0</v>
      </c>
      <c r="BD856" s="134" t="str">
        <f>IF(ISERR(IF($C856="","",SUMIFS(Con_ve!$F$6:$F$1005,Con_ve!$C$6:$C$1005,$C856,Con_ve!$I$6:$I$1005,"Em negociação",Con_ve!$Q$6:$Q$1005,Cad_cl!BD$5))),"",IF($C856="","",SUMIFS(Con_ve!$F$6:$F$1005,Con_ve!$C$6:$C$1005,$C856,Con_ve!$I$6:$I$1005,"Em negociação",Con_ve!$Q$6:$Q$1005,Cad_cl!BD$5)))</f>
        <v/>
      </c>
      <c r="BE856" s="134" t="str">
        <f>IF(ISERR(IF($C856="","",SUMIFS(Con_ve!$F$6:$F$1005,Con_ve!$C$6:$C$1005,$C856,Con_ve!$I$6:$I$1005,"Em negociação",Con_ve!$Q$6:$Q$1005,Cad_cl!BE$5))),"",IF($C856="","",SUMIFS(Con_ve!$F$6:$F$1005,Con_ve!$C$6:$C$1005,$C856,Con_ve!$I$6:$I$1005,"Em negociação",Con_ve!$Q$6:$Q$1005,Cad_cl!BE$5)))</f>
        <v/>
      </c>
      <c r="BF856" s="134" t="str">
        <f>IF(ISERR(IF($C856="","",SUMIFS(Con_ve!$F$6:$F$1005,Con_ve!$C$6:$C$1005,$C856,Con_ve!$I$6:$I$1005,"Em negociação",Con_ve!$Q$6:$Q$1005,Cad_cl!BF$5))),"",IF($C856="","",SUMIFS(Con_ve!$F$6:$F$1005,Con_ve!$C$6:$C$1005,$C856,Con_ve!$I$6:$I$1005,"Em negociação",Con_ve!$Q$6:$Q$1005,Cad_cl!BF$5)))</f>
        <v/>
      </c>
      <c r="BG856" s="134" t="str">
        <f>IF(ISERR(IF($C856="","",SUMIFS(Con_ve!$F$6:$F$1005,Con_ve!$C$6:$C$1005,$C856,Con_ve!$I$6:$I$1005,"Em negociação",Con_ve!$Q$6:$Q$1005,Cad_cl!BG$5))),"",IF($C856="","",SUMIFS(Con_ve!$F$6:$F$1005,Con_ve!$C$6:$C$1005,$C856,Con_ve!$I$6:$I$1005,"Em negociação",Con_ve!$Q$6:$Q$1005,Cad_cl!BG$5)))</f>
        <v/>
      </c>
      <c r="BH856" s="134" t="str">
        <f>IF(ISERR(IF($C856="","",SUMIFS(Con_ve!$F$6:$F$1005,Con_ve!$C$6:$C$1005,$C856,Con_ve!$I$6:$I$1005,"Em negociação",Con_ve!$Q$6:$Q$1005,Cad_cl!BH$5))),"",IF($C856="","",SUMIFS(Con_ve!$F$6:$F$1005,Con_ve!$C$6:$C$1005,$C856,Con_ve!$I$6:$I$1005,"Em negociação",Con_ve!$Q$6:$Q$1005,Cad_cl!BH$5)))</f>
        <v/>
      </c>
      <c r="BI856" s="134" t="str">
        <f>IF(ISERR(IF($C856="","",SUMIFS(Con_ve!$F$6:$F$1005,Con_ve!$C$6:$C$1005,$C856,Con_ve!$I$6:$I$1005,"Em negociação",Con_ve!$Q$6:$Q$1005,Cad_cl!BI$5))),"",IF($C856="","",SUMIFS(Con_ve!$F$6:$F$1005,Con_ve!$C$6:$C$1005,$C856,Con_ve!$I$6:$I$1005,"Em negociação",Con_ve!$Q$6:$Q$1005,Cad_cl!BI$5)))</f>
        <v/>
      </c>
      <c r="BJ856" s="134" t="str">
        <f>IF(ISERR(IF($C856="","",SUMIFS(Con_ve!$F$6:$F$1005,Con_ve!$C$6:$C$1005,$C856,Con_ve!$I$6:$I$1005,"Em negociação",Con_ve!$Q$6:$Q$1005,Cad_cl!BJ$5))),"",IF($C856="","",SUMIFS(Con_ve!$F$6:$F$1005,Con_ve!$C$6:$C$1005,$C856,Con_ve!$I$6:$I$1005,"Em negociação",Con_ve!$Q$6:$Q$1005,Cad_cl!BJ$5)))</f>
        <v/>
      </c>
      <c r="BK856" s="134" t="str">
        <f>IF(ISERR(IF($C856="","",SUMIFS(Con_ve!$F$6:$F$1005,Con_ve!$C$6:$C$1005,$C856,Con_ve!$I$6:$I$1005,"Em negociação",Con_ve!$Q$6:$Q$1005,Cad_cl!BK$5))),"",IF($C856="","",SUMIFS(Con_ve!$F$6:$F$1005,Con_ve!$C$6:$C$1005,$C856,Con_ve!$I$6:$I$1005,"Em negociação",Con_ve!$Q$6:$Q$1005,Cad_cl!BK$5)))</f>
        <v/>
      </c>
      <c r="BL856" s="134" t="str">
        <f>IF(ISERR(IF($C856="","",SUMIFS(Con_ve!$F$6:$F$1005,Con_ve!$C$6:$C$1005,$C856,Con_ve!$I$6:$I$1005,"Em negociação",Con_ve!$Q$6:$Q$1005,Cad_cl!BL$5))),"",IF($C856="","",SUMIFS(Con_ve!$F$6:$F$1005,Con_ve!$C$6:$C$1005,$C856,Con_ve!$I$6:$I$1005,"Em negociação",Con_ve!$Q$6:$Q$1005,Cad_cl!BL$5)))</f>
        <v/>
      </c>
      <c r="BM856" s="134" t="str">
        <f>IF(ISERR(IF($C856="","",SUMIFS(Con_ve!$F$6:$F$1005,Con_ve!$C$6:$C$1005,$C856,Con_ve!$I$6:$I$1005,"Em negociação",Con_ve!$Q$6:$Q$1005,Cad_cl!BM$5))),"",IF($C856="","",SUMIFS(Con_ve!$F$6:$F$1005,Con_ve!$C$6:$C$1005,$C856,Con_ve!$I$6:$I$1005,"Em negociação",Con_ve!$Q$6:$Q$1005,Cad_cl!BM$5)))</f>
        <v/>
      </c>
      <c r="BN856" s="134" t="str">
        <f>IF(ISERR(IF($C856="","",SUMIFS(Con_ve!$F$6:$F$1005,Con_ve!$C$6:$C$1005,$C856,Con_ve!$I$6:$I$1005,"Em negociação",Con_ve!$Q$6:$Q$1005,Cad_cl!BN$5))),"",IF($C856="","",SUMIFS(Con_ve!$F$6:$F$1005,Con_ve!$C$6:$C$1005,$C856,Con_ve!$I$6:$I$1005,"Em negociação",Con_ve!$Q$6:$Q$1005,Cad_cl!BN$5)))</f>
        <v/>
      </c>
      <c r="BO856" s="134" t="str">
        <f>IF(ISERR(IF($C856="","",SUMIFS(Con_ve!$F$6:$F$1005,Con_ve!$C$6:$C$1005,$C856,Con_ve!$I$6:$I$1005,"Em negociação",Con_ve!$Q$6:$Q$1005,Cad_cl!BO$5))),"",IF($C856="","",SUMIFS(Con_ve!$F$6:$F$1005,Con_ve!$C$6:$C$1005,$C856,Con_ve!$I$6:$I$1005,"Em negociação",Con_ve!$Q$6:$Q$1005,Cad_cl!BO$5)))</f>
        <v/>
      </c>
      <c r="BP856" s="134">
        <f t="shared" si="40"/>
        <v>0</v>
      </c>
      <c r="BR856" s="125" t="str">
        <f>IF(ISERR(IF(AND($I856=Re_lo!$E$5,BR$5=VLOOKUP(Re_lo!$H$5,Re_lo!$N$5:$O$16,2,0)),AP856,"")),"",IF(AND($I856=Re_lo!$E$5,BR$5=VLOOKUP(Re_lo!$H$5,Re_lo!$N$5:$O$16,2,0)),AP856,""))</f>
        <v/>
      </c>
      <c r="BS856" s="125" t="str">
        <f>IF(ISERR(IF(AND($I856=Re_lo!$E$5,BS$5=VLOOKUP(Re_lo!$H$5,Re_lo!$N$5:$O$16,2,0)),AQ856,"")),"",IF(AND($I856=Re_lo!$E$5,BS$5=VLOOKUP(Re_lo!$H$5,Re_lo!$N$5:$O$16,2,0)),AQ856,""))</f>
        <v/>
      </c>
      <c r="BT856" s="125" t="str">
        <f>IF(ISERR(IF(AND($I856=Re_lo!$E$5,BT$5=VLOOKUP(Re_lo!$H$5,Re_lo!$N$5:$O$16,2,0)),AR856,"")),"",IF(AND($I856=Re_lo!$E$5,BT$5=VLOOKUP(Re_lo!$H$5,Re_lo!$N$5:$O$16,2,0)),AR856,""))</f>
        <v/>
      </c>
      <c r="BU856" s="125" t="str">
        <f>IF(ISERR(IF(AND($I856=Re_lo!$E$5,BU$5=VLOOKUP(Re_lo!$H$5,Re_lo!$N$5:$O$16,2,0)),AS856,"")),"",IF(AND($I856=Re_lo!$E$5,BU$5=VLOOKUP(Re_lo!$H$5,Re_lo!$N$5:$O$16,2,0)),AS856,""))</f>
        <v/>
      </c>
      <c r="BV856" s="125" t="str">
        <f>IF(ISERR(IF(AND($I856=Re_lo!$E$5,BV$5=VLOOKUP(Re_lo!$H$5,Re_lo!$N$5:$O$16,2,0)),AT856,"")),"",IF(AND($I856=Re_lo!$E$5,BV$5=VLOOKUP(Re_lo!$H$5,Re_lo!$N$5:$O$16,2,0)),AT856,""))</f>
        <v/>
      </c>
      <c r="BW856" s="125" t="str">
        <f>IF(ISERR(IF(AND($I856=Re_lo!$E$5,BW$5=VLOOKUP(Re_lo!$H$5,Re_lo!$N$5:$O$16,2,0)),AU856,"")),"",IF(AND($I856=Re_lo!$E$5,BW$5=VLOOKUP(Re_lo!$H$5,Re_lo!$N$5:$O$16,2,0)),AU856,""))</f>
        <v/>
      </c>
      <c r="BX856" s="125" t="str">
        <f>IF(ISERR(IF(AND($I856=Re_lo!$E$5,BX$5=VLOOKUP(Re_lo!$H$5,Re_lo!$N$5:$O$16,2,0)),AV856,"")),"",IF(AND($I856=Re_lo!$E$5,BX$5=VLOOKUP(Re_lo!$H$5,Re_lo!$N$5:$O$16,2,0)),AV856,""))</f>
        <v/>
      </c>
      <c r="BY856" s="125" t="str">
        <f>IF(ISERR(IF(AND($I856=Re_lo!$E$5,BY$5=VLOOKUP(Re_lo!$H$5,Re_lo!$N$5:$O$16,2,0)),AW856,"")),"",IF(AND($I856=Re_lo!$E$5,BY$5=VLOOKUP(Re_lo!$H$5,Re_lo!$N$5:$O$16,2,0)),AW856,""))</f>
        <v/>
      </c>
      <c r="BZ856" s="125" t="str">
        <f>IF(ISERR(IF(AND($I856=Re_lo!$E$5,BZ$5=VLOOKUP(Re_lo!$H$5,Re_lo!$N$5:$O$16,2,0)),AX856,"")),"",IF(AND($I856=Re_lo!$E$5,BZ$5=VLOOKUP(Re_lo!$H$5,Re_lo!$N$5:$O$16,2,0)),AX856,""))</f>
        <v/>
      </c>
      <c r="CA856" s="125" t="str">
        <f>IF(ISERR(IF(AND($I856=Re_lo!$E$5,CA$5=VLOOKUP(Re_lo!$H$5,Re_lo!$N$5:$O$16,2,0)),AY856,"")),"",IF(AND($I856=Re_lo!$E$5,CA$5=VLOOKUP(Re_lo!$H$5,Re_lo!$N$5:$O$16,2,0)),AY856,""))</f>
        <v/>
      </c>
      <c r="CB856" s="125" t="str">
        <f>IF(ISERR(IF(AND($I856=Re_lo!$E$5,CB$5=VLOOKUP(Re_lo!$H$5,Re_lo!$N$5:$O$16,2,0)),AZ856,"")),"",IF(AND($I856=Re_lo!$E$5,CB$5=VLOOKUP(Re_lo!$H$5,Re_lo!$N$5:$O$16,2,0)),AZ856,""))</f>
        <v/>
      </c>
      <c r="CC856" s="125" t="str">
        <f>IF(ISERR(IF(AND($I856=Re_lo!$E$5,CC$5=VLOOKUP(Re_lo!$H$5,Re_lo!$N$5:$O$16,2,0)),BA856,"")),"",IF(AND($I856=Re_lo!$E$5,CC$5=VLOOKUP(Re_lo!$H$5,Re_lo!$N$5:$O$16,2,0)),BA856,""))</f>
        <v/>
      </c>
      <c r="CD856" s="125" t="str">
        <f>IF(ISERR(IF(AND($I856=Re_lo!$E$5,CD$5=VLOOKUP(Re_lo!$H$5,Re_lo!$N$5:$O$16,2,0)),BB856,"")),"",IF(AND($I856=Re_lo!$E$5,CD$5=VLOOKUP(Re_lo!$H$5,Re_lo!$N$5:$O$16,2,0)),BB856,""))</f>
        <v/>
      </c>
      <c r="CF856" s="125" t="str">
        <f>IF($C856="","",COUNTIFS(Con_ve!$C$6:$C$1005,$C856,Con_ve!$Q$6:$Q$1005,Cad_cl!CF$5))</f>
        <v/>
      </c>
      <c r="CG856" s="125" t="str">
        <f>IF($C856="","",COUNTIFS(Con_ve!$C$6:$C$1005,$C856,Con_ve!$Q$6:$Q$1005,Cad_cl!CG$5))</f>
        <v/>
      </c>
      <c r="CH856" s="125" t="str">
        <f>IF($C856="","",COUNTIFS(Con_ve!$C$6:$C$1005,$C856,Con_ve!$Q$6:$Q$1005,Cad_cl!CH$5))</f>
        <v/>
      </c>
      <c r="CI856" s="125" t="str">
        <f>IF($C856="","",COUNTIFS(Con_ve!$C$6:$C$1005,$C856,Con_ve!$Q$6:$Q$1005,Cad_cl!CI$5))</f>
        <v/>
      </c>
      <c r="CJ856" s="125" t="str">
        <f>IF($C856="","",COUNTIFS(Con_ve!$C$6:$C$1005,$C856,Con_ve!$Q$6:$Q$1005,Cad_cl!CJ$5))</f>
        <v/>
      </c>
      <c r="CK856" s="125" t="str">
        <f>IF($C856="","",COUNTIFS(Con_ve!$C$6:$C$1005,$C856,Con_ve!$Q$6:$Q$1005,Cad_cl!CK$5))</f>
        <v/>
      </c>
      <c r="CL856" s="125" t="str">
        <f>IF($C856="","",COUNTIFS(Con_ve!$C$6:$C$1005,$C856,Con_ve!$Q$6:$Q$1005,Cad_cl!CL$5))</f>
        <v/>
      </c>
      <c r="CM856" s="125" t="str">
        <f>IF($C856="","",COUNTIFS(Con_ve!$C$6:$C$1005,$C856,Con_ve!$Q$6:$Q$1005,Cad_cl!CM$5))</f>
        <v/>
      </c>
      <c r="CN856" s="125" t="str">
        <f>IF($C856="","",COUNTIFS(Con_ve!$C$6:$C$1005,$C856,Con_ve!$Q$6:$Q$1005,Cad_cl!CN$5))</f>
        <v/>
      </c>
      <c r="CO856" s="125" t="str">
        <f>IF($C856="","",COUNTIFS(Con_ve!$C$6:$C$1005,$C856,Con_ve!$Q$6:$Q$1005,Cad_cl!CO$5))</f>
        <v/>
      </c>
      <c r="CP856" s="125" t="str">
        <f>IF($C856="","",COUNTIFS(Con_ve!$C$6:$C$1005,$C856,Con_ve!$Q$6:$Q$1005,Cad_cl!CP$5))</f>
        <v/>
      </c>
      <c r="CQ856" s="125" t="str">
        <f>IF($C856="","",COUNTIFS(Con_ve!$C$6:$C$1005,$C856,Con_ve!$Q$6:$Q$1005,Cad_cl!CQ$5))</f>
        <v/>
      </c>
      <c r="CR856" s="125">
        <f t="shared" si="41"/>
        <v>0</v>
      </c>
    </row>
    <row r="857" spans="3:96" ht="30" customHeight="1">
      <c r="C857" s="153"/>
      <c r="D857" s="153"/>
      <c r="E857" s="154"/>
      <c r="F857" s="153"/>
      <c r="G857" s="155"/>
      <c r="H857" s="153"/>
      <c r="I857" s="153"/>
      <c r="J857" s="132" t="s">
        <v>309</v>
      </c>
      <c r="K857" s="133" t="s">
        <v>309</v>
      </c>
      <c r="L857" s="153"/>
      <c r="M857" s="153"/>
      <c r="N857" s="153"/>
      <c r="O857" s="153"/>
      <c r="P857" s="153"/>
      <c r="Q857" s="153"/>
      <c r="AP857" s="134" t="str">
        <f>IF(ISERR(IF($C857="","",SUMIFS(Con_ve!$F$6:$F$1005,Con_ve!$C$6:$C$1005,$C857,Con_ve!$I$6:$I$1005,"Fechada",Con_ve!$Q$6:$Q$1005,Cad_cl!AP$5))),"",IF($C857="","",SUMIFS(Con_ve!$F$6:$F$1005,Con_ve!$C$6:$C$1005,$C857,Con_ve!$I$6:$I$1005,"Fechada",Con_ve!$Q$6:$Q$1005,Cad_cl!AP$5)))</f>
        <v/>
      </c>
      <c r="AQ857" s="134" t="str">
        <f>IF(ISERR(IF($C857="","",SUMIFS(Con_ve!$F$6:$F$1005,Con_ve!$C$6:$C$1005,$C857,Con_ve!$I$6:$I$1005,"Fechada",Con_ve!$Q$6:$Q$1005,Cad_cl!AQ$5))),"",IF($C857="","",SUMIFS(Con_ve!$F$6:$F$1005,Con_ve!$C$6:$C$1005,$C857,Con_ve!$I$6:$I$1005,"Fechada",Con_ve!$Q$6:$Q$1005,Cad_cl!AQ$5)))</f>
        <v/>
      </c>
      <c r="AR857" s="134" t="str">
        <f>IF(ISERR(IF($C857="","",SUMIFS(Con_ve!$F$6:$F$1005,Con_ve!$C$6:$C$1005,$C857,Con_ve!$I$6:$I$1005,"Fechada",Con_ve!$Q$6:$Q$1005,Cad_cl!AR$5))),"",IF($C857="","",SUMIFS(Con_ve!$F$6:$F$1005,Con_ve!$C$6:$C$1005,$C857,Con_ve!$I$6:$I$1005,"Fechada",Con_ve!$Q$6:$Q$1005,Cad_cl!AR$5)))</f>
        <v/>
      </c>
      <c r="AS857" s="134" t="str">
        <f>IF(ISERR(IF($C857="","",SUMIFS(Con_ve!$F$6:$F$1005,Con_ve!$C$6:$C$1005,$C857,Con_ve!$I$6:$I$1005,"Fechada",Con_ve!$Q$6:$Q$1005,Cad_cl!AS$5))),"",IF($C857="","",SUMIFS(Con_ve!$F$6:$F$1005,Con_ve!$C$6:$C$1005,$C857,Con_ve!$I$6:$I$1005,"Fechada",Con_ve!$Q$6:$Q$1005,Cad_cl!AS$5)))</f>
        <v/>
      </c>
      <c r="AT857" s="134" t="str">
        <f>IF(ISERR(IF($C857="","",SUMIFS(Con_ve!$F$6:$F$1005,Con_ve!$C$6:$C$1005,$C857,Con_ve!$I$6:$I$1005,"Fechada",Con_ve!$Q$6:$Q$1005,Cad_cl!AT$5))),"",IF($C857="","",SUMIFS(Con_ve!$F$6:$F$1005,Con_ve!$C$6:$C$1005,$C857,Con_ve!$I$6:$I$1005,"Fechada",Con_ve!$Q$6:$Q$1005,Cad_cl!AT$5)))</f>
        <v/>
      </c>
      <c r="AU857" s="134" t="str">
        <f>IF(ISERR(IF($C857="","",SUMIFS(Con_ve!$F$6:$F$1005,Con_ve!$C$6:$C$1005,$C857,Con_ve!$I$6:$I$1005,"Fechada",Con_ve!$Q$6:$Q$1005,Cad_cl!AU$5))),"",IF($C857="","",SUMIFS(Con_ve!$F$6:$F$1005,Con_ve!$C$6:$C$1005,$C857,Con_ve!$I$6:$I$1005,"Fechada",Con_ve!$Q$6:$Q$1005,Cad_cl!AU$5)))</f>
        <v/>
      </c>
      <c r="AV857" s="134" t="str">
        <f>IF(ISERR(IF($C857="","",SUMIFS(Con_ve!$F$6:$F$1005,Con_ve!$C$6:$C$1005,$C857,Con_ve!$I$6:$I$1005,"Fechada",Con_ve!$Q$6:$Q$1005,Cad_cl!AV$5))),"",IF($C857="","",SUMIFS(Con_ve!$F$6:$F$1005,Con_ve!$C$6:$C$1005,$C857,Con_ve!$I$6:$I$1005,"Fechada",Con_ve!$Q$6:$Q$1005,Cad_cl!AV$5)))</f>
        <v/>
      </c>
      <c r="AW857" s="134" t="str">
        <f>IF(ISERR(IF($C857="","",SUMIFS(Con_ve!$F$6:$F$1005,Con_ve!$C$6:$C$1005,$C857,Con_ve!$I$6:$I$1005,"Fechada",Con_ve!$Q$6:$Q$1005,Cad_cl!AW$5))),"",IF($C857="","",SUMIFS(Con_ve!$F$6:$F$1005,Con_ve!$C$6:$C$1005,$C857,Con_ve!$I$6:$I$1005,"Fechada",Con_ve!$Q$6:$Q$1005,Cad_cl!AW$5)))</f>
        <v/>
      </c>
      <c r="AX857" s="134" t="str">
        <f>IF(ISERR(IF($C857="","",SUMIFS(Con_ve!$F$6:$F$1005,Con_ve!$C$6:$C$1005,$C857,Con_ve!$I$6:$I$1005,"Fechada",Con_ve!$Q$6:$Q$1005,Cad_cl!AX$5))),"",IF($C857="","",SUMIFS(Con_ve!$F$6:$F$1005,Con_ve!$C$6:$C$1005,$C857,Con_ve!$I$6:$I$1005,"Fechada",Con_ve!$Q$6:$Q$1005,Cad_cl!AX$5)))</f>
        <v/>
      </c>
      <c r="AY857" s="134" t="str">
        <f>IF(ISERR(IF($C857="","",SUMIFS(Con_ve!$F$6:$F$1005,Con_ve!$C$6:$C$1005,$C857,Con_ve!$I$6:$I$1005,"Fechada",Con_ve!$Q$6:$Q$1005,Cad_cl!AY$5))),"",IF($C857="","",SUMIFS(Con_ve!$F$6:$F$1005,Con_ve!$C$6:$C$1005,$C857,Con_ve!$I$6:$I$1005,"Fechada",Con_ve!$Q$6:$Q$1005,Cad_cl!AY$5)))</f>
        <v/>
      </c>
      <c r="AZ857" s="134" t="str">
        <f>IF(ISERR(IF($C857="","",SUMIFS(Con_ve!$F$6:$F$1005,Con_ve!$C$6:$C$1005,$C857,Con_ve!$I$6:$I$1005,"Fechada",Con_ve!$Q$6:$Q$1005,Cad_cl!AZ$5))),"",IF($C857="","",SUMIFS(Con_ve!$F$6:$F$1005,Con_ve!$C$6:$C$1005,$C857,Con_ve!$I$6:$I$1005,"Fechada",Con_ve!$Q$6:$Q$1005,Cad_cl!AZ$5)))</f>
        <v/>
      </c>
      <c r="BA857" s="134" t="str">
        <f>IF(ISERR(IF($C857="","",SUMIFS(Con_ve!$F$6:$F$1005,Con_ve!$C$6:$C$1005,$C857,Con_ve!$I$6:$I$1005,"Fechada",Con_ve!$Q$6:$Q$1005,Cad_cl!BA$5))),"",IF($C857="","",SUMIFS(Con_ve!$F$6:$F$1005,Con_ve!$C$6:$C$1005,$C857,Con_ve!$I$6:$I$1005,"Fechada",Con_ve!$Q$6:$Q$1005,Cad_cl!BA$5)))</f>
        <v/>
      </c>
      <c r="BB857" s="134">
        <f t="shared" si="39"/>
        <v>0</v>
      </c>
      <c r="BD857" s="134" t="str">
        <f>IF(ISERR(IF($C857="","",SUMIFS(Con_ve!$F$6:$F$1005,Con_ve!$C$6:$C$1005,$C857,Con_ve!$I$6:$I$1005,"Em negociação",Con_ve!$Q$6:$Q$1005,Cad_cl!BD$5))),"",IF($C857="","",SUMIFS(Con_ve!$F$6:$F$1005,Con_ve!$C$6:$C$1005,$C857,Con_ve!$I$6:$I$1005,"Em negociação",Con_ve!$Q$6:$Q$1005,Cad_cl!BD$5)))</f>
        <v/>
      </c>
      <c r="BE857" s="134" t="str">
        <f>IF(ISERR(IF($C857="","",SUMIFS(Con_ve!$F$6:$F$1005,Con_ve!$C$6:$C$1005,$C857,Con_ve!$I$6:$I$1005,"Em negociação",Con_ve!$Q$6:$Q$1005,Cad_cl!BE$5))),"",IF($C857="","",SUMIFS(Con_ve!$F$6:$F$1005,Con_ve!$C$6:$C$1005,$C857,Con_ve!$I$6:$I$1005,"Em negociação",Con_ve!$Q$6:$Q$1005,Cad_cl!BE$5)))</f>
        <v/>
      </c>
      <c r="BF857" s="134" t="str">
        <f>IF(ISERR(IF($C857="","",SUMIFS(Con_ve!$F$6:$F$1005,Con_ve!$C$6:$C$1005,$C857,Con_ve!$I$6:$I$1005,"Em negociação",Con_ve!$Q$6:$Q$1005,Cad_cl!BF$5))),"",IF($C857="","",SUMIFS(Con_ve!$F$6:$F$1005,Con_ve!$C$6:$C$1005,$C857,Con_ve!$I$6:$I$1005,"Em negociação",Con_ve!$Q$6:$Q$1005,Cad_cl!BF$5)))</f>
        <v/>
      </c>
      <c r="BG857" s="134" t="str">
        <f>IF(ISERR(IF($C857="","",SUMIFS(Con_ve!$F$6:$F$1005,Con_ve!$C$6:$C$1005,$C857,Con_ve!$I$6:$I$1005,"Em negociação",Con_ve!$Q$6:$Q$1005,Cad_cl!BG$5))),"",IF($C857="","",SUMIFS(Con_ve!$F$6:$F$1005,Con_ve!$C$6:$C$1005,$C857,Con_ve!$I$6:$I$1005,"Em negociação",Con_ve!$Q$6:$Q$1005,Cad_cl!BG$5)))</f>
        <v/>
      </c>
      <c r="BH857" s="134" t="str">
        <f>IF(ISERR(IF($C857="","",SUMIFS(Con_ve!$F$6:$F$1005,Con_ve!$C$6:$C$1005,$C857,Con_ve!$I$6:$I$1005,"Em negociação",Con_ve!$Q$6:$Q$1005,Cad_cl!BH$5))),"",IF($C857="","",SUMIFS(Con_ve!$F$6:$F$1005,Con_ve!$C$6:$C$1005,$C857,Con_ve!$I$6:$I$1005,"Em negociação",Con_ve!$Q$6:$Q$1005,Cad_cl!BH$5)))</f>
        <v/>
      </c>
      <c r="BI857" s="134" t="str">
        <f>IF(ISERR(IF($C857="","",SUMIFS(Con_ve!$F$6:$F$1005,Con_ve!$C$6:$C$1005,$C857,Con_ve!$I$6:$I$1005,"Em negociação",Con_ve!$Q$6:$Q$1005,Cad_cl!BI$5))),"",IF($C857="","",SUMIFS(Con_ve!$F$6:$F$1005,Con_ve!$C$6:$C$1005,$C857,Con_ve!$I$6:$I$1005,"Em negociação",Con_ve!$Q$6:$Q$1005,Cad_cl!BI$5)))</f>
        <v/>
      </c>
      <c r="BJ857" s="134" t="str">
        <f>IF(ISERR(IF($C857="","",SUMIFS(Con_ve!$F$6:$F$1005,Con_ve!$C$6:$C$1005,$C857,Con_ve!$I$6:$I$1005,"Em negociação",Con_ve!$Q$6:$Q$1005,Cad_cl!BJ$5))),"",IF($C857="","",SUMIFS(Con_ve!$F$6:$F$1005,Con_ve!$C$6:$C$1005,$C857,Con_ve!$I$6:$I$1005,"Em negociação",Con_ve!$Q$6:$Q$1005,Cad_cl!BJ$5)))</f>
        <v/>
      </c>
      <c r="BK857" s="134" t="str">
        <f>IF(ISERR(IF($C857="","",SUMIFS(Con_ve!$F$6:$F$1005,Con_ve!$C$6:$C$1005,$C857,Con_ve!$I$6:$I$1005,"Em negociação",Con_ve!$Q$6:$Q$1005,Cad_cl!BK$5))),"",IF($C857="","",SUMIFS(Con_ve!$F$6:$F$1005,Con_ve!$C$6:$C$1005,$C857,Con_ve!$I$6:$I$1005,"Em negociação",Con_ve!$Q$6:$Q$1005,Cad_cl!BK$5)))</f>
        <v/>
      </c>
      <c r="BL857" s="134" t="str">
        <f>IF(ISERR(IF($C857="","",SUMIFS(Con_ve!$F$6:$F$1005,Con_ve!$C$6:$C$1005,$C857,Con_ve!$I$6:$I$1005,"Em negociação",Con_ve!$Q$6:$Q$1005,Cad_cl!BL$5))),"",IF($C857="","",SUMIFS(Con_ve!$F$6:$F$1005,Con_ve!$C$6:$C$1005,$C857,Con_ve!$I$6:$I$1005,"Em negociação",Con_ve!$Q$6:$Q$1005,Cad_cl!BL$5)))</f>
        <v/>
      </c>
      <c r="BM857" s="134" t="str">
        <f>IF(ISERR(IF($C857="","",SUMIFS(Con_ve!$F$6:$F$1005,Con_ve!$C$6:$C$1005,$C857,Con_ve!$I$6:$I$1005,"Em negociação",Con_ve!$Q$6:$Q$1005,Cad_cl!BM$5))),"",IF($C857="","",SUMIFS(Con_ve!$F$6:$F$1005,Con_ve!$C$6:$C$1005,$C857,Con_ve!$I$6:$I$1005,"Em negociação",Con_ve!$Q$6:$Q$1005,Cad_cl!BM$5)))</f>
        <v/>
      </c>
      <c r="BN857" s="134" t="str">
        <f>IF(ISERR(IF($C857="","",SUMIFS(Con_ve!$F$6:$F$1005,Con_ve!$C$6:$C$1005,$C857,Con_ve!$I$6:$I$1005,"Em negociação",Con_ve!$Q$6:$Q$1005,Cad_cl!BN$5))),"",IF($C857="","",SUMIFS(Con_ve!$F$6:$F$1005,Con_ve!$C$6:$C$1005,$C857,Con_ve!$I$6:$I$1005,"Em negociação",Con_ve!$Q$6:$Q$1005,Cad_cl!BN$5)))</f>
        <v/>
      </c>
      <c r="BO857" s="134" t="str">
        <f>IF(ISERR(IF($C857="","",SUMIFS(Con_ve!$F$6:$F$1005,Con_ve!$C$6:$C$1005,$C857,Con_ve!$I$6:$I$1005,"Em negociação",Con_ve!$Q$6:$Q$1005,Cad_cl!BO$5))),"",IF($C857="","",SUMIFS(Con_ve!$F$6:$F$1005,Con_ve!$C$6:$C$1005,$C857,Con_ve!$I$6:$I$1005,"Em negociação",Con_ve!$Q$6:$Q$1005,Cad_cl!BO$5)))</f>
        <v/>
      </c>
      <c r="BP857" s="134">
        <f t="shared" si="40"/>
        <v>0</v>
      </c>
      <c r="BR857" s="125" t="str">
        <f>IF(ISERR(IF(AND($I857=Re_lo!$E$5,BR$5=VLOOKUP(Re_lo!$H$5,Re_lo!$N$5:$O$16,2,0)),AP857,"")),"",IF(AND($I857=Re_lo!$E$5,BR$5=VLOOKUP(Re_lo!$H$5,Re_lo!$N$5:$O$16,2,0)),AP857,""))</f>
        <v/>
      </c>
      <c r="BS857" s="125" t="str">
        <f>IF(ISERR(IF(AND($I857=Re_lo!$E$5,BS$5=VLOOKUP(Re_lo!$H$5,Re_lo!$N$5:$O$16,2,0)),AQ857,"")),"",IF(AND($I857=Re_lo!$E$5,BS$5=VLOOKUP(Re_lo!$H$5,Re_lo!$N$5:$O$16,2,0)),AQ857,""))</f>
        <v/>
      </c>
      <c r="BT857" s="125" t="str">
        <f>IF(ISERR(IF(AND($I857=Re_lo!$E$5,BT$5=VLOOKUP(Re_lo!$H$5,Re_lo!$N$5:$O$16,2,0)),AR857,"")),"",IF(AND($I857=Re_lo!$E$5,BT$5=VLOOKUP(Re_lo!$H$5,Re_lo!$N$5:$O$16,2,0)),AR857,""))</f>
        <v/>
      </c>
      <c r="BU857" s="125" t="str">
        <f>IF(ISERR(IF(AND($I857=Re_lo!$E$5,BU$5=VLOOKUP(Re_lo!$H$5,Re_lo!$N$5:$O$16,2,0)),AS857,"")),"",IF(AND($I857=Re_lo!$E$5,BU$5=VLOOKUP(Re_lo!$H$5,Re_lo!$N$5:$O$16,2,0)),AS857,""))</f>
        <v/>
      </c>
      <c r="BV857" s="125" t="str">
        <f>IF(ISERR(IF(AND($I857=Re_lo!$E$5,BV$5=VLOOKUP(Re_lo!$H$5,Re_lo!$N$5:$O$16,2,0)),AT857,"")),"",IF(AND($I857=Re_lo!$E$5,BV$5=VLOOKUP(Re_lo!$H$5,Re_lo!$N$5:$O$16,2,0)),AT857,""))</f>
        <v/>
      </c>
      <c r="BW857" s="125" t="str">
        <f>IF(ISERR(IF(AND($I857=Re_lo!$E$5,BW$5=VLOOKUP(Re_lo!$H$5,Re_lo!$N$5:$O$16,2,0)),AU857,"")),"",IF(AND($I857=Re_lo!$E$5,BW$5=VLOOKUP(Re_lo!$H$5,Re_lo!$N$5:$O$16,2,0)),AU857,""))</f>
        <v/>
      </c>
      <c r="BX857" s="125" t="str">
        <f>IF(ISERR(IF(AND($I857=Re_lo!$E$5,BX$5=VLOOKUP(Re_lo!$H$5,Re_lo!$N$5:$O$16,2,0)),AV857,"")),"",IF(AND($I857=Re_lo!$E$5,BX$5=VLOOKUP(Re_lo!$H$5,Re_lo!$N$5:$O$16,2,0)),AV857,""))</f>
        <v/>
      </c>
      <c r="BY857" s="125" t="str">
        <f>IF(ISERR(IF(AND($I857=Re_lo!$E$5,BY$5=VLOOKUP(Re_lo!$H$5,Re_lo!$N$5:$O$16,2,0)),AW857,"")),"",IF(AND($I857=Re_lo!$E$5,BY$5=VLOOKUP(Re_lo!$H$5,Re_lo!$N$5:$O$16,2,0)),AW857,""))</f>
        <v/>
      </c>
      <c r="BZ857" s="125" t="str">
        <f>IF(ISERR(IF(AND($I857=Re_lo!$E$5,BZ$5=VLOOKUP(Re_lo!$H$5,Re_lo!$N$5:$O$16,2,0)),AX857,"")),"",IF(AND($I857=Re_lo!$E$5,BZ$5=VLOOKUP(Re_lo!$H$5,Re_lo!$N$5:$O$16,2,0)),AX857,""))</f>
        <v/>
      </c>
      <c r="CA857" s="125" t="str">
        <f>IF(ISERR(IF(AND($I857=Re_lo!$E$5,CA$5=VLOOKUP(Re_lo!$H$5,Re_lo!$N$5:$O$16,2,0)),AY857,"")),"",IF(AND($I857=Re_lo!$E$5,CA$5=VLOOKUP(Re_lo!$H$5,Re_lo!$N$5:$O$16,2,0)),AY857,""))</f>
        <v/>
      </c>
      <c r="CB857" s="125" t="str">
        <f>IF(ISERR(IF(AND($I857=Re_lo!$E$5,CB$5=VLOOKUP(Re_lo!$H$5,Re_lo!$N$5:$O$16,2,0)),AZ857,"")),"",IF(AND($I857=Re_lo!$E$5,CB$5=VLOOKUP(Re_lo!$H$5,Re_lo!$N$5:$O$16,2,0)),AZ857,""))</f>
        <v/>
      </c>
      <c r="CC857" s="125" t="str">
        <f>IF(ISERR(IF(AND($I857=Re_lo!$E$5,CC$5=VLOOKUP(Re_lo!$H$5,Re_lo!$N$5:$O$16,2,0)),BA857,"")),"",IF(AND($I857=Re_lo!$E$5,CC$5=VLOOKUP(Re_lo!$H$5,Re_lo!$N$5:$O$16,2,0)),BA857,""))</f>
        <v/>
      </c>
      <c r="CD857" s="125" t="str">
        <f>IF(ISERR(IF(AND($I857=Re_lo!$E$5,CD$5=VLOOKUP(Re_lo!$H$5,Re_lo!$N$5:$O$16,2,0)),BB857,"")),"",IF(AND($I857=Re_lo!$E$5,CD$5=VLOOKUP(Re_lo!$H$5,Re_lo!$N$5:$O$16,2,0)),BB857,""))</f>
        <v/>
      </c>
      <c r="CF857" s="125" t="str">
        <f>IF($C857="","",COUNTIFS(Con_ve!$C$6:$C$1005,$C857,Con_ve!$Q$6:$Q$1005,Cad_cl!CF$5))</f>
        <v/>
      </c>
      <c r="CG857" s="125" t="str">
        <f>IF($C857="","",COUNTIFS(Con_ve!$C$6:$C$1005,$C857,Con_ve!$Q$6:$Q$1005,Cad_cl!CG$5))</f>
        <v/>
      </c>
      <c r="CH857" s="125" t="str">
        <f>IF($C857="","",COUNTIFS(Con_ve!$C$6:$C$1005,$C857,Con_ve!$Q$6:$Q$1005,Cad_cl!CH$5))</f>
        <v/>
      </c>
      <c r="CI857" s="125" t="str">
        <f>IF($C857="","",COUNTIFS(Con_ve!$C$6:$C$1005,$C857,Con_ve!$Q$6:$Q$1005,Cad_cl!CI$5))</f>
        <v/>
      </c>
      <c r="CJ857" s="125" t="str">
        <f>IF($C857="","",COUNTIFS(Con_ve!$C$6:$C$1005,$C857,Con_ve!$Q$6:$Q$1005,Cad_cl!CJ$5))</f>
        <v/>
      </c>
      <c r="CK857" s="125" t="str">
        <f>IF($C857="","",COUNTIFS(Con_ve!$C$6:$C$1005,$C857,Con_ve!$Q$6:$Q$1005,Cad_cl!CK$5))</f>
        <v/>
      </c>
      <c r="CL857" s="125" t="str">
        <f>IF($C857="","",COUNTIFS(Con_ve!$C$6:$C$1005,$C857,Con_ve!$Q$6:$Q$1005,Cad_cl!CL$5))</f>
        <v/>
      </c>
      <c r="CM857" s="125" t="str">
        <f>IF($C857="","",COUNTIFS(Con_ve!$C$6:$C$1005,$C857,Con_ve!$Q$6:$Q$1005,Cad_cl!CM$5))</f>
        <v/>
      </c>
      <c r="CN857" s="125" t="str">
        <f>IF($C857="","",COUNTIFS(Con_ve!$C$6:$C$1005,$C857,Con_ve!$Q$6:$Q$1005,Cad_cl!CN$5))</f>
        <v/>
      </c>
      <c r="CO857" s="125" t="str">
        <f>IF($C857="","",COUNTIFS(Con_ve!$C$6:$C$1005,$C857,Con_ve!$Q$6:$Q$1005,Cad_cl!CO$5))</f>
        <v/>
      </c>
      <c r="CP857" s="125" t="str">
        <f>IF($C857="","",COUNTIFS(Con_ve!$C$6:$C$1005,$C857,Con_ve!$Q$6:$Q$1005,Cad_cl!CP$5))</f>
        <v/>
      </c>
      <c r="CQ857" s="125" t="str">
        <f>IF($C857="","",COUNTIFS(Con_ve!$C$6:$C$1005,$C857,Con_ve!$Q$6:$Q$1005,Cad_cl!CQ$5))</f>
        <v/>
      </c>
      <c r="CR857" s="125">
        <f t="shared" si="41"/>
        <v>0</v>
      </c>
    </row>
    <row r="858" spans="3:96" ht="30" customHeight="1">
      <c r="C858" s="153"/>
      <c r="D858" s="153"/>
      <c r="E858" s="154"/>
      <c r="F858" s="153"/>
      <c r="G858" s="155"/>
      <c r="H858" s="153"/>
      <c r="I858" s="153"/>
      <c r="J858" s="132" t="s">
        <v>309</v>
      </c>
      <c r="K858" s="133" t="s">
        <v>309</v>
      </c>
      <c r="L858" s="153"/>
      <c r="M858" s="153"/>
      <c r="N858" s="153"/>
      <c r="O858" s="153"/>
      <c r="P858" s="153"/>
      <c r="Q858" s="153"/>
      <c r="AP858" s="134" t="str">
        <f>IF(ISERR(IF($C858="","",SUMIFS(Con_ve!$F$6:$F$1005,Con_ve!$C$6:$C$1005,$C858,Con_ve!$I$6:$I$1005,"Fechada",Con_ve!$Q$6:$Q$1005,Cad_cl!AP$5))),"",IF($C858="","",SUMIFS(Con_ve!$F$6:$F$1005,Con_ve!$C$6:$C$1005,$C858,Con_ve!$I$6:$I$1005,"Fechada",Con_ve!$Q$6:$Q$1005,Cad_cl!AP$5)))</f>
        <v/>
      </c>
      <c r="AQ858" s="134" t="str">
        <f>IF(ISERR(IF($C858="","",SUMIFS(Con_ve!$F$6:$F$1005,Con_ve!$C$6:$C$1005,$C858,Con_ve!$I$6:$I$1005,"Fechada",Con_ve!$Q$6:$Q$1005,Cad_cl!AQ$5))),"",IF($C858="","",SUMIFS(Con_ve!$F$6:$F$1005,Con_ve!$C$6:$C$1005,$C858,Con_ve!$I$6:$I$1005,"Fechada",Con_ve!$Q$6:$Q$1005,Cad_cl!AQ$5)))</f>
        <v/>
      </c>
      <c r="AR858" s="134" t="str">
        <f>IF(ISERR(IF($C858="","",SUMIFS(Con_ve!$F$6:$F$1005,Con_ve!$C$6:$C$1005,$C858,Con_ve!$I$6:$I$1005,"Fechada",Con_ve!$Q$6:$Q$1005,Cad_cl!AR$5))),"",IF($C858="","",SUMIFS(Con_ve!$F$6:$F$1005,Con_ve!$C$6:$C$1005,$C858,Con_ve!$I$6:$I$1005,"Fechada",Con_ve!$Q$6:$Q$1005,Cad_cl!AR$5)))</f>
        <v/>
      </c>
      <c r="AS858" s="134" t="str">
        <f>IF(ISERR(IF($C858="","",SUMIFS(Con_ve!$F$6:$F$1005,Con_ve!$C$6:$C$1005,$C858,Con_ve!$I$6:$I$1005,"Fechada",Con_ve!$Q$6:$Q$1005,Cad_cl!AS$5))),"",IF($C858="","",SUMIFS(Con_ve!$F$6:$F$1005,Con_ve!$C$6:$C$1005,$C858,Con_ve!$I$6:$I$1005,"Fechada",Con_ve!$Q$6:$Q$1005,Cad_cl!AS$5)))</f>
        <v/>
      </c>
      <c r="AT858" s="134" t="str">
        <f>IF(ISERR(IF($C858="","",SUMIFS(Con_ve!$F$6:$F$1005,Con_ve!$C$6:$C$1005,$C858,Con_ve!$I$6:$I$1005,"Fechada",Con_ve!$Q$6:$Q$1005,Cad_cl!AT$5))),"",IF($C858="","",SUMIFS(Con_ve!$F$6:$F$1005,Con_ve!$C$6:$C$1005,$C858,Con_ve!$I$6:$I$1005,"Fechada",Con_ve!$Q$6:$Q$1005,Cad_cl!AT$5)))</f>
        <v/>
      </c>
      <c r="AU858" s="134" t="str">
        <f>IF(ISERR(IF($C858="","",SUMIFS(Con_ve!$F$6:$F$1005,Con_ve!$C$6:$C$1005,$C858,Con_ve!$I$6:$I$1005,"Fechada",Con_ve!$Q$6:$Q$1005,Cad_cl!AU$5))),"",IF($C858="","",SUMIFS(Con_ve!$F$6:$F$1005,Con_ve!$C$6:$C$1005,$C858,Con_ve!$I$6:$I$1005,"Fechada",Con_ve!$Q$6:$Q$1005,Cad_cl!AU$5)))</f>
        <v/>
      </c>
      <c r="AV858" s="134" t="str">
        <f>IF(ISERR(IF($C858="","",SUMIFS(Con_ve!$F$6:$F$1005,Con_ve!$C$6:$C$1005,$C858,Con_ve!$I$6:$I$1005,"Fechada",Con_ve!$Q$6:$Q$1005,Cad_cl!AV$5))),"",IF($C858="","",SUMIFS(Con_ve!$F$6:$F$1005,Con_ve!$C$6:$C$1005,$C858,Con_ve!$I$6:$I$1005,"Fechada",Con_ve!$Q$6:$Q$1005,Cad_cl!AV$5)))</f>
        <v/>
      </c>
      <c r="AW858" s="134" t="str">
        <f>IF(ISERR(IF($C858="","",SUMIFS(Con_ve!$F$6:$F$1005,Con_ve!$C$6:$C$1005,$C858,Con_ve!$I$6:$I$1005,"Fechada",Con_ve!$Q$6:$Q$1005,Cad_cl!AW$5))),"",IF($C858="","",SUMIFS(Con_ve!$F$6:$F$1005,Con_ve!$C$6:$C$1005,$C858,Con_ve!$I$6:$I$1005,"Fechada",Con_ve!$Q$6:$Q$1005,Cad_cl!AW$5)))</f>
        <v/>
      </c>
      <c r="AX858" s="134" t="str">
        <f>IF(ISERR(IF($C858="","",SUMIFS(Con_ve!$F$6:$F$1005,Con_ve!$C$6:$C$1005,$C858,Con_ve!$I$6:$I$1005,"Fechada",Con_ve!$Q$6:$Q$1005,Cad_cl!AX$5))),"",IF($C858="","",SUMIFS(Con_ve!$F$6:$F$1005,Con_ve!$C$6:$C$1005,$C858,Con_ve!$I$6:$I$1005,"Fechada",Con_ve!$Q$6:$Q$1005,Cad_cl!AX$5)))</f>
        <v/>
      </c>
      <c r="AY858" s="134" t="str">
        <f>IF(ISERR(IF($C858="","",SUMIFS(Con_ve!$F$6:$F$1005,Con_ve!$C$6:$C$1005,$C858,Con_ve!$I$6:$I$1005,"Fechada",Con_ve!$Q$6:$Q$1005,Cad_cl!AY$5))),"",IF($C858="","",SUMIFS(Con_ve!$F$6:$F$1005,Con_ve!$C$6:$C$1005,$C858,Con_ve!$I$6:$I$1005,"Fechada",Con_ve!$Q$6:$Q$1005,Cad_cl!AY$5)))</f>
        <v/>
      </c>
      <c r="AZ858" s="134" t="str">
        <f>IF(ISERR(IF($C858="","",SUMIFS(Con_ve!$F$6:$F$1005,Con_ve!$C$6:$C$1005,$C858,Con_ve!$I$6:$I$1005,"Fechada",Con_ve!$Q$6:$Q$1005,Cad_cl!AZ$5))),"",IF($C858="","",SUMIFS(Con_ve!$F$6:$F$1005,Con_ve!$C$6:$C$1005,$C858,Con_ve!$I$6:$I$1005,"Fechada",Con_ve!$Q$6:$Q$1005,Cad_cl!AZ$5)))</f>
        <v/>
      </c>
      <c r="BA858" s="134" t="str">
        <f>IF(ISERR(IF($C858="","",SUMIFS(Con_ve!$F$6:$F$1005,Con_ve!$C$6:$C$1005,$C858,Con_ve!$I$6:$I$1005,"Fechada",Con_ve!$Q$6:$Q$1005,Cad_cl!BA$5))),"",IF($C858="","",SUMIFS(Con_ve!$F$6:$F$1005,Con_ve!$C$6:$C$1005,$C858,Con_ve!$I$6:$I$1005,"Fechada",Con_ve!$Q$6:$Q$1005,Cad_cl!BA$5)))</f>
        <v/>
      </c>
      <c r="BB858" s="134">
        <f t="shared" si="39"/>
        <v>0</v>
      </c>
      <c r="BD858" s="134" t="str">
        <f>IF(ISERR(IF($C858="","",SUMIFS(Con_ve!$F$6:$F$1005,Con_ve!$C$6:$C$1005,$C858,Con_ve!$I$6:$I$1005,"Em negociação",Con_ve!$Q$6:$Q$1005,Cad_cl!BD$5))),"",IF($C858="","",SUMIFS(Con_ve!$F$6:$F$1005,Con_ve!$C$6:$C$1005,$C858,Con_ve!$I$6:$I$1005,"Em negociação",Con_ve!$Q$6:$Q$1005,Cad_cl!BD$5)))</f>
        <v/>
      </c>
      <c r="BE858" s="134" t="str">
        <f>IF(ISERR(IF($C858="","",SUMIFS(Con_ve!$F$6:$F$1005,Con_ve!$C$6:$C$1005,$C858,Con_ve!$I$6:$I$1005,"Em negociação",Con_ve!$Q$6:$Q$1005,Cad_cl!BE$5))),"",IF($C858="","",SUMIFS(Con_ve!$F$6:$F$1005,Con_ve!$C$6:$C$1005,$C858,Con_ve!$I$6:$I$1005,"Em negociação",Con_ve!$Q$6:$Q$1005,Cad_cl!BE$5)))</f>
        <v/>
      </c>
      <c r="BF858" s="134" t="str">
        <f>IF(ISERR(IF($C858="","",SUMIFS(Con_ve!$F$6:$F$1005,Con_ve!$C$6:$C$1005,$C858,Con_ve!$I$6:$I$1005,"Em negociação",Con_ve!$Q$6:$Q$1005,Cad_cl!BF$5))),"",IF($C858="","",SUMIFS(Con_ve!$F$6:$F$1005,Con_ve!$C$6:$C$1005,$C858,Con_ve!$I$6:$I$1005,"Em negociação",Con_ve!$Q$6:$Q$1005,Cad_cl!BF$5)))</f>
        <v/>
      </c>
      <c r="BG858" s="134" t="str">
        <f>IF(ISERR(IF($C858="","",SUMIFS(Con_ve!$F$6:$F$1005,Con_ve!$C$6:$C$1005,$C858,Con_ve!$I$6:$I$1005,"Em negociação",Con_ve!$Q$6:$Q$1005,Cad_cl!BG$5))),"",IF($C858="","",SUMIFS(Con_ve!$F$6:$F$1005,Con_ve!$C$6:$C$1005,$C858,Con_ve!$I$6:$I$1005,"Em negociação",Con_ve!$Q$6:$Q$1005,Cad_cl!BG$5)))</f>
        <v/>
      </c>
      <c r="BH858" s="134" t="str">
        <f>IF(ISERR(IF($C858="","",SUMIFS(Con_ve!$F$6:$F$1005,Con_ve!$C$6:$C$1005,$C858,Con_ve!$I$6:$I$1005,"Em negociação",Con_ve!$Q$6:$Q$1005,Cad_cl!BH$5))),"",IF($C858="","",SUMIFS(Con_ve!$F$6:$F$1005,Con_ve!$C$6:$C$1005,$C858,Con_ve!$I$6:$I$1005,"Em negociação",Con_ve!$Q$6:$Q$1005,Cad_cl!BH$5)))</f>
        <v/>
      </c>
      <c r="BI858" s="134" t="str">
        <f>IF(ISERR(IF($C858="","",SUMIFS(Con_ve!$F$6:$F$1005,Con_ve!$C$6:$C$1005,$C858,Con_ve!$I$6:$I$1005,"Em negociação",Con_ve!$Q$6:$Q$1005,Cad_cl!BI$5))),"",IF($C858="","",SUMIFS(Con_ve!$F$6:$F$1005,Con_ve!$C$6:$C$1005,$C858,Con_ve!$I$6:$I$1005,"Em negociação",Con_ve!$Q$6:$Q$1005,Cad_cl!BI$5)))</f>
        <v/>
      </c>
      <c r="BJ858" s="134" t="str">
        <f>IF(ISERR(IF($C858="","",SUMIFS(Con_ve!$F$6:$F$1005,Con_ve!$C$6:$C$1005,$C858,Con_ve!$I$6:$I$1005,"Em negociação",Con_ve!$Q$6:$Q$1005,Cad_cl!BJ$5))),"",IF($C858="","",SUMIFS(Con_ve!$F$6:$F$1005,Con_ve!$C$6:$C$1005,$C858,Con_ve!$I$6:$I$1005,"Em negociação",Con_ve!$Q$6:$Q$1005,Cad_cl!BJ$5)))</f>
        <v/>
      </c>
      <c r="BK858" s="134" t="str">
        <f>IF(ISERR(IF($C858="","",SUMIFS(Con_ve!$F$6:$F$1005,Con_ve!$C$6:$C$1005,$C858,Con_ve!$I$6:$I$1005,"Em negociação",Con_ve!$Q$6:$Q$1005,Cad_cl!BK$5))),"",IF($C858="","",SUMIFS(Con_ve!$F$6:$F$1005,Con_ve!$C$6:$C$1005,$C858,Con_ve!$I$6:$I$1005,"Em negociação",Con_ve!$Q$6:$Q$1005,Cad_cl!BK$5)))</f>
        <v/>
      </c>
      <c r="BL858" s="134" t="str">
        <f>IF(ISERR(IF($C858="","",SUMIFS(Con_ve!$F$6:$F$1005,Con_ve!$C$6:$C$1005,$C858,Con_ve!$I$6:$I$1005,"Em negociação",Con_ve!$Q$6:$Q$1005,Cad_cl!BL$5))),"",IF($C858="","",SUMIFS(Con_ve!$F$6:$F$1005,Con_ve!$C$6:$C$1005,$C858,Con_ve!$I$6:$I$1005,"Em negociação",Con_ve!$Q$6:$Q$1005,Cad_cl!BL$5)))</f>
        <v/>
      </c>
      <c r="BM858" s="134" t="str">
        <f>IF(ISERR(IF($C858="","",SUMIFS(Con_ve!$F$6:$F$1005,Con_ve!$C$6:$C$1005,$C858,Con_ve!$I$6:$I$1005,"Em negociação",Con_ve!$Q$6:$Q$1005,Cad_cl!BM$5))),"",IF($C858="","",SUMIFS(Con_ve!$F$6:$F$1005,Con_ve!$C$6:$C$1005,$C858,Con_ve!$I$6:$I$1005,"Em negociação",Con_ve!$Q$6:$Q$1005,Cad_cl!BM$5)))</f>
        <v/>
      </c>
      <c r="BN858" s="134" t="str">
        <f>IF(ISERR(IF($C858="","",SUMIFS(Con_ve!$F$6:$F$1005,Con_ve!$C$6:$C$1005,$C858,Con_ve!$I$6:$I$1005,"Em negociação",Con_ve!$Q$6:$Q$1005,Cad_cl!BN$5))),"",IF($C858="","",SUMIFS(Con_ve!$F$6:$F$1005,Con_ve!$C$6:$C$1005,$C858,Con_ve!$I$6:$I$1005,"Em negociação",Con_ve!$Q$6:$Q$1005,Cad_cl!BN$5)))</f>
        <v/>
      </c>
      <c r="BO858" s="134" t="str">
        <f>IF(ISERR(IF($C858="","",SUMIFS(Con_ve!$F$6:$F$1005,Con_ve!$C$6:$C$1005,$C858,Con_ve!$I$6:$I$1005,"Em negociação",Con_ve!$Q$6:$Q$1005,Cad_cl!BO$5))),"",IF($C858="","",SUMIFS(Con_ve!$F$6:$F$1005,Con_ve!$C$6:$C$1005,$C858,Con_ve!$I$6:$I$1005,"Em negociação",Con_ve!$Q$6:$Q$1005,Cad_cl!BO$5)))</f>
        <v/>
      </c>
      <c r="BP858" s="134">
        <f t="shared" si="40"/>
        <v>0</v>
      </c>
      <c r="BR858" s="125" t="str">
        <f>IF(ISERR(IF(AND($I858=Re_lo!$E$5,BR$5=VLOOKUP(Re_lo!$H$5,Re_lo!$N$5:$O$16,2,0)),AP858,"")),"",IF(AND($I858=Re_lo!$E$5,BR$5=VLOOKUP(Re_lo!$H$5,Re_lo!$N$5:$O$16,2,0)),AP858,""))</f>
        <v/>
      </c>
      <c r="BS858" s="125" t="str">
        <f>IF(ISERR(IF(AND($I858=Re_lo!$E$5,BS$5=VLOOKUP(Re_lo!$H$5,Re_lo!$N$5:$O$16,2,0)),AQ858,"")),"",IF(AND($I858=Re_lo!$E$5,BS$5=VLOOKUP(Re_lo!$H$5,Re_lo!$N$5:$O$16,2,0)),AQ858,""))</f>
        <v/>
      </c>
      <c r="BT858" s="125" t="str">
        <f>IF(ISERR(IF(AND($I858=Re_lo!$E$5,BT$5=VLOOKUP(Re_lo!$H$5,Re_lo!$N$5:$O$16,2,0)),AR858,"")),"",IF(AND($I858=Re_lo!$E$5,BT$5=VLOOKUP(Re_lo!$H$5,Re_lo!$N$5:$O$16,2,0)),AR858,""))</f>
        <v/>
      </c>
      <c r="BU858" s="125" t="str">
        <f>IF(ISERR(IF(AND($I858=Re_lo!$E$5,BU$5=VLOOKUP(Re_lo!$H$5,Re_lo!$N$5:$O$16,2,0)),AS858,"")),"",IF(AND($I858=Re_lo!$E$5,BU$5=VLOOKUP(Re_lo!$H$5,Re_lo!$N$5:$O$16,2,0)),AS858,""))</f>
        <v/>
      </c>
      <c r="BV858" s="125" t="str">
        <f>IF(ISERR(IF(AND($I858=Re_lo!$E$5,BV$5=VLOOKUP(Re_lo!$H$5,Re_lo!$N$5:$O$16,2,0)),AT858,"")),"",IF(AND($I858=Re_lo!$E$5,BV$5=VLOOKUP(Re_lo!$H$5,Re_lo!$N$5:$O$16,2,0)),AT858,""))</f>
        <v/>
      </c>
      <c r="BW858" s="125" t="str">
        <f>IF(ISERR(IF(AND($I858=Re_lo!$E$5,BW$5=VLOOKUP(Re_lo!$H$5,Re_lo!$N$5:$O$16,2,0)),AU858,"")),"",IF(AND($I858=Re_lo!$E$5,BW$5=VLOOKUP(Re_lo!$H$5,Re_lo!$N$5:$O$16,2,0)),AU858,""))</f>
        <v/>
      </c>
      <c r="BX858" s="125" t="str">
        <f>IF(ISERR(IF(AND($I858=Re_lo!$E$5,BX$5=VLOOKUP(Re_lo!$H$5,Re_lo!$N$5:$O$16,2,0)),AV858,"")),"",IF(AND($I858=Re_lo!$E$5,BX$5=VLOOKUP(Re_lo!$H$5,Re_lo!$N$5:$O$16,2,0)),AV858,""))</f>
        <v/>
      </c>
      <c r="BY858" s="125" t="str">
        <f>IF(ISERR(IF(AND($I858=Re_lo!$E$5,BY$5=VLOOKUP(Re_lo!$H$5,Re_lo!$N$5:$O$16,2,0)),AW858,"")),"",IF(AND($I858=Re_lo!$E$5,BY$5=VLOOKUP(Re_lo!$H$5,Re_lo!$N$5:$O$16,2,0)),AW858,""))</f>
        <v/>
      </c>
      <c r="BZ858" s="125" t="str">
        <f>IF(ISERR(IF(AND($I858=Re_lo!$E$5,BZ$5=VLOOKUP(Re_lo!$H$5,Re_lo!$N$5:$O$16,2,0)),AX858,"")),"",IF(AND($I858=Re_lo!$E$5,BZ$5=VLOOKUP(Re_lo!$H$5,Re_lo!$N$5:$O$16,2,0)),AX858,""))</f>
        <v/>
      </c>
      <c r="CA858" s="125" t="str">
        <f>IF(ISERR(IF(AND($I858=Re_lo!$E$5,CA$5=VLOOKUP(Re_lo!$H$5,Re_lo!$N$5:$O$16,2,0)),AY858,"")),"",IF(AND($I858=Re_lo!$E$5,CA$5=VLOOKUP(Re_lo!$H$5,Re_lo!$N$5:$O$16,2,0)),AY858,""))</f>
        <v/>
      </c>
      <c r="CB858" s="125" t="str">
        <f>IF(ISERR(IF(AND($I858=Re_lo!$E$5,CB$5=VLOOKUP(Re_lo!$H$5,Re_lo!$N$5:$O$16,2,0)),AZ858,"")),"",IF(AND($I858=Re_lo!$E$5,CB$5=VLOOKUP(Re_lo!$H$5,Re_lo!$N$5:$O$16,2,0)),AZ858,""))</f>
        <v/>
      </c>
      <c r="CC858" s="125" t="str">
        <f>IF(ISERR(IF(AND($I858=Re_lo!$E$5,CC$5=VLOOKUP(Re_lo!$H$5,Re_lo!$N$5:$O$16,2,0)),BA858,"")),"",IF(AND($I858=Re_lo!$E$5,CC$5=VLOOKUP(Re_lo!$H$5,Re_lo!$N$5:$O$16,2,0)),BA858,""))</f>
        <v/>
      </c>
      <c r="CD858" s="125" t="str">
        <f>IF(ISERR(IF(AND($I858=Re_lo!$E$5,CD$5=VLOOKUP(Re_lo!$H$5,Re_lo!$N$5:$O$16,2,0)),BB858,"")),"",IF(AND($I858=Re_lo!$E$5,CD$5=VLOOKUP(Re_lo!$H$5,Re_lo!$N$5:$O$16,2,0)),BB858,""))</f>
        <v/>
      </c>
      <c r="CF858" s="125" t="str">
        <f>IF($C858="","",COUNTIFS(Con_ve!$C$6:$C$1005,$C858,Con_ve!$Q$6:$Q$1005,Cad_cl!CF$5))</f>
        <v/>
      </c>
      <c r="CG858" s="125" t="str">
        <f>IF($C858="","",COUNTIFS(Con_ve!$C$6:$C$1005,$C858,Con_ve!$Q$6:$Q$1005,Cad_cl!CG$5))</f>
        <v/>
      </c>
      <c r="CH858" s="125" t="str">
        <f>IF($C858="","",COUNTIFS(Con_ve!$C$6:$C$1005,$C858,Con_ve!$Q$6:$Q$1005,Cad_cl!CH$5))</f>
        <v/>
      </c>
      <c r="CI858" s="125" t="str">
        <f>IF($C858="","",COUNTIFS(Con_ve!$C$6:$C$1005,$C858,Con_ve!$Q$6:$Q$1005,Cad_cl!CI$5))</f>
        <v/>
      </c>
      <c r="CJ858" s="125" t="str">
        <f>IF($C858="","",COUNTIFS(Con_ve!$C$6:$C$1005,$C858,Con_ve!$Q$6:$Q$1005,Cad_cl!CJ$5))</f>
        <v/>
      </c>
      <c r="CK858" s="125" t="str">
        <f>IF($C858="","",COUNTIFS(Con_ve!$C$6:$C$1005,$C858,Con_ve!$Q$6:$Q$1005,Cad_cl!CK$5))</f>
        <v/>
      </c>
      <c r="CL858" s="125" t="str">
        <f>IF($C858="","",COUNTIFS(Con_ve!$C$6:$C$1005,$C858,Con_ve!$Q$6:$Q$1005,Cad_cl!CL$5))</f>
        <v/>
      </c>
      <c r="CM858" s="125" t="str">
        <f>IF($C858="","",COUNTIFS(Con_ve!$C$6:$C$1005,$C858,Con_ve!$Q$6:$Q$1005,Cad_cl!CM$5))</f>
        <v/>
      </c>
      <c r="CN858" s="125" t="str">
        <f>IF($C858="","",COUNTIFS(Con_ve!$C$6:$C$1005,$C858,Con_ve!$Q$6:$Q$1005,Cad_cl!CN$5))</f>
        <v/>
      </c>
      <c r="CO858" s="125" t="str">
        <f>IF($C858="","",COUNTIFS(Con_ve!$C$6:$C$1005,$C858,Con_ve!$Q$6:$Q$1005,Cad_cl!CO$5))</f>
        <v/>
      </c>
      <c r="CP858" s="125" t="str">
        <f>IF($C858="","",COUNTIFS(Con_ve!$C$6:$C$1005,$C858,Con_ve!$Q$6:$Q$1005,Cad_cl!CP$5))</f>
        <v/>
      </c>
      <c r="CQ858" s="125" t="str">
        <f>IF($C858="","",COUNTIFS(Con_ve!$C$6:$C$1005,$C858,Con_ve!$Q$6:$Q$1005,Cad_cl!CQ$5))</f>
        <v/>
      </c>
      <c r="CR858" s="125">
        <f t="shared" si="41"/>
        <v>0</v>
      </c>
    </row>
    <row r="859" spans="3:96" ht="30" customHeight="1">
      <c r="C859" s="153"/>
      <c r="D859" s="153"/>
      <c r="E859" s="154"/>
      <c r="F859" s="153"/>
      <c r="G859" s="155"/>
      <c r="H859" s="153"/>
      <c r="I859" s="153"/>
      <c r="J859" s="132" t="s">
        <v>309</v>
      </c>
      <c r="K859" s="133" t="s">
        <v>309</v>
      </c>
      <c r="L859" s="153"/>
      <c r="M859" s="153"/>
      <c r="N859" s="153"/>
      <c r="O859" s="153"/>
      <c r="P859" s="153"/>
      <c r="Q859" s="153"/>
      <c r="AP859" s="134" t="str">
        <f>IF(ISERR(IF($C859="","",SUMIFS(Con_ve!$F$6:$F$1005,Con_ve!$C$6:$C$1005,$C859,Con_ve!$I$6:$I$1005,"Fechada",Con_ve!$Q$6:$Q$1005,Cad_cl!AP$5))),"",IF($C859="","",SUMIFS(Con_ve!$F$6:$F$1005,Con_ve!$C$6:$C$1005,$C859,Con_ve!$I$6:$I$1005,"Fechada",Con_ve!$Q$6:$Q$1005,Cad_cl!AP$5)))</f>
        <v/>
      </c>
      <c r="AQ859" s="134" t="str">
        <f>IF(ISERR(IF($C859="","",SUMIFS(Con_ve!$F$6:$F$1005,Con_ve!$C$6:$C$1005,$C859,Con_ve!$I$6:$I$1005,"Fechada",Con_ve!$Q$6:$Q$1005,Cad_cl!AQ$5))),"",IF($C859="","",SUMIFS(Con_ve!$F$6:$F$1005,Con_ve!$C$6:$C$1005,$C859,Con_ve!$I$6:$I$1005,"Fechada",Con_ve!$Q$6:$Q$1005,Cad_cl!AQ$5)))</f>
        <v/>
      </c>
      <c r="AR859" s="134" t="str">
        <f>IF(ISERR(IF($C859="","",SUMIFS(Con_ve!$F$6:$F$1005,Con_ve!$C$6:$C$1005,$C859,Con_ve!$I$6:$I$1005,"Fechada",Con_ve!$Q$6:$Q$1005,Cad_cl!AR$5))),"",IF($C859="","",SUMIFS(Con_ve!$F$6:$F$1005,Con_ve!$C$6:$C$1005,$C859,Con_ve!$I$6:$I$1005,"Fechada",Con_ve!$Q$6:$Q$1005,Cad_cl!AR$5)))</f>
        <v/>
      </c>
      <c r="AS859" s="134" t="str">
        <f>IF(ISERR(IF($C859="","",SUMIFS(Con_ve!$F$6:$F$1005,Con_ve!$C$6:$C$1005,$C859,Con_ve!$I$6:$I$1005,"Fechada",Con_ve!$Q$6:$Q$1005,Cad_cl!AS$5))),"",IF($C859="","",SUMIFS(Con_ve!$F$6:$F$1005,Con_ve!$C$6:$C$1005,$C859,Con_ve!$I$6:$I$1005,"Fechada",Con_ve!$Q$6:$Q$1005,Cad_cl!AS$5)))</f>
        <v/>
      </c>
      <c r="AT859" s="134" t="str">
        <f>IF(ISERR(IF($C859="","",SUMIFS(Con_ve!$F$6:$F$1005,Con_ve!$C$6:$C$1005,$C859,Con_ve!$I$6:$I$1005,"Fechada",Con_ve!$Q$6:$Q$1005,Cad_cl!AT$5))),"",IF($C859="","",SUMIFS(Con_ve!$F$6:$F$1005,Con_ve!$C$6:$C$1005,$C859,Con_ve!$I$6:$I$1005,"Fechada",Con_ve!$Q$6:$Q$1005,Cad_cl!AT$5)))</f>
        <v/>
      </c>
      <c r="AU859" s="134" t="str">
        <f>IF(ISERR(IF($C859="","",SUMIFS(Con_ve!$F$6:$F$1005,Con_ve!$C$6:$C$1005,$C859,Con_ve!$I$6:$I$1005,"Fechada",Con_ve!$Q$6:$Q$1005,Cad_cl!AU$5))),"",IF($C859="","",SUMIFS(Con_ve!$F$6:$F$1005,Con_ve!$C$6:$C$1005,$C859,Con_ve!$I$6:$I$1005,"Fechada",Con_ve!$Q$6:$Q$1005,Cad_cl!AU$5)))</f>
        <v/>
      </c>
      <c r="AV859" s="134" t="str">
        <f>IF(ISERR(IF($C859="","",SUMIFS(Con_ve!$F$6:$F$1005,Con_ve!$C$6:$C$1005,$C859,Con_ve!$I$6:$I$1005,"Fechada",Con_ve!$Q$6:$Q$1005,Cad_cl!AV$5))),"",IF($C859="","",SUMIFS(Con_ve!$F$6:$F$1005,Con_ve!$C$6:$C$1005,$C859,Con_ve!$I$6:$I$1005,"Fechada",Con_ve!$Q$6:$Q$1005,Cad_cl!AV$5)))</f>
        <v/>
      </c>
      <c r="AW859" s="134" t="str">
        <f>IF(ISERR(IF($C859="","",SUMIFS(Con_ve!$F$6:$F$1005,Con_ve!$C$6:$C$1005,$C859,Con_ve!$I$6:$I$1005,"Fechada",Con_ve!$Q$6:$Q$1005,Cad_cl!AW$5))),"",IF($C859="","",SUMIFS(Con_ve!$F$6:$F$1005,Con_ve!$C$6:$C$1005,$C859,Con_ve!$I$6:$I$1005,"Fechada",Con_ve!$Q$6:$Q$1005,Cad_cl!AW$5)))</f>
        <v/>
      </c>
      <c r="AX859" s="134" t="str">
        <f>IF(ISERR(IF($C859="","",SUMIFS(Con_ve!$F$6:$F$1005,Con_ve!$C$6:$C$1005,$C859,Con_ve!$I$6:$I$1005,"Fechada",Con_ve!$Q$6:$Q$1005,Cad_cl!AX$5))),"",IF($C859="","",SUMIFS(Con_ve!$F$6:$F$1005,Con_ve!$C$6:$C$1005,$C859,Con_ve!$I$6:$I$1005,"Fechada",Con_ve!$Q$6:$Q$1005,Cad_cl!AX$5)))</f>
        <v/>
      </c>
      <c r="AY859" s="134" t="str">
        <f>IF(ISERR(IF($C859="","",SUMIFS(Con_ve!$F$6:$F$1005,Con_ve!$C$6:$C$1005,$C859,Con_ve!$I$6:$I$1005,"Fechada",Con_ve!$Q$6:$Q$1005,Cad_cl!AY$5))),"",IF($C859="","",SUMIFS(Con_ve!$F$6:$F$1005,Con_ve!$C$6:$C$1005,$C859,Con_ve!$I$6:$I$1005,"Fechada",Con_ve!$Q$6:$Q$1005,Cad_cl!AY$5)))</f>
        <v/>
      </c>
      <c r="AZ859" s="134" t="str">
        <f>IF(ISERR(IF($C859="","",SUMIFS(Con_ve!$F$6:$F$1005,Con_ve!$C$6:$C$1005,$C859,Con_ve!$I$6:$I$1005,"Fechada",Con_ve!$Q$6:$Q$1005,Cad_cl!AZ$5))),"",IF($C859="","",SUMIFS(Con_ve!$F$6:$F$1005,Con_ve!$C$6:$C$1005,$C859,Con_ve!$I$6:$I$1005,"Fechada",Con_ve!$Q$6:$Q$1005,Cad_cl!AZ$5)))</f>
        <v/>
      </c>
      <c r="BA859" s="134" t="str">
        <f>IF(ISERR(IF($C859="","",SUMIFS(Con_ve!$F$6:$F$1005,Con_ve!$C$6:$C$1005,$C859,Con_ve!$I$6:$I$1005,"Fechada",Con_ve!$Q$6:$Q$1005,Cad_cl!BA$5))),"",IF($C859="","",SUMIFS(Con_ve!$F$6:$F$1005,Con_ve!$C$6:$C$1005,$C859,Con_ve!$I$6:$I$1005,"Fechada",Con_ve!$Q$6:$Q$1005,Cad_cl!BA$5)))</f>
        <v/>
      </c>
      <c r="BB859" s="134">
        <f t="shared" si="39"/>
        <v>0</v>
      </c>
      <c r="BD859" s="134" t="str">
        <f>IF(ISERR(IF($C859="","",SUMIFS(Con_ve!$F$6:$F$1005,Con_ve!$C$6:$C$1005,$C859,Con_ve!$I$6:$I$1005,"Em negociação",Con_ve!$Q$6:$Q$1005,Cad_cl!BD$5))),"",IF($C859="","",SUMIFS(Con_ve!$F$6:$F$1005,Con_ve!$C$6:$C$1005,$C859,Con_ve!$I$6:$I$1005,"Em negociação",Con_ve!$Q$6:$Q$1005,Cad_cl!BD$5)))</f>
        <v/>
      </c>
      <c r="BE859" s="134" t="str">
        <f>IF(ISERR(IF($C859="","",SUMIFS(Con_ve!$F$6:$F$1005,Con_ve!$C$6:$C$1005,$C859,Con_ve!$I$6:$I$1005,"Em negociação",Con_ve!$Q$6:$Q$1005,Cad_cl!BE$5))),"",IF($C859="","",SUMIFS(Con_ve!$F$6:$F$1005,Con_ve!$C$6:$C$1005,$C859,Con_ve!$I$6:$I$1005,"Em negociação",Con_ve!$Q$6:$Q$1005,Cad_cl!BE$5)))</f>
        <v/>
      </c>
      <c r="BF859" s="134" t="str">
        <f>IF(ISERR(IF($C859="","",SUMIFS(Con_ve!$F$6:$F$1005,Con_ve!$C$6:$C$1005,$C859,Con_ve!$I$6:$I$1005,"Em negociação",Con_ve!$Q$6:$Q$1005,Cad_cl!BF$5))),"",IF($C859="","",SUMIFS(Con_ve!$F$6:$F$1005,Con_ve!$C$6:$C$1005,$C859,Con_ve!$I$6:$I$1005,"Em negociação",Con_ve!$Q$6:$Q$1005,Cad_cl!BF$5)))</f>
        <v/>
      </c>
      <c r="BG859" s="134" t="str">
        <f>IF(ISERR(IF($C859="","",SUMIFS(Con_ve!$F$6:$F$1005,Con_ve!$C$6:$C$1005,$C859,Con_ve!$I$6:$I$1005,"Em negociação",Con_ve!$Q$6:$Q$1005,Cad_cl!BG$5))),"",IF($C859="","",SUMIFS(Con_ve!$F$6:$F$1005,Con_ve!$C$6:$C$1005,$C859,Con_ve!$I$6:$I$1005,"Em negociação",Con_ve!$Q$6:$Q$1005,Cad_cl!BG$5)))</f>
        <v/>
      </c>
      <c r="BH859" s="134" t="str">
        <f>IF(ISERR(IF($C859="","",SUMIFS(Con_ve!$F$6:$F$1005,Con_ve!$C$6:$C$1005,$C859,Con_ve!$I$6:$I$1005,"Em negociação",Con_ve!$Q$6:$Q$1005,Cad_cl!BH$5))),"",IF($C859="","",SUMIFS(Con_ve!$F$6:$F$1005,Con_ve!$C$6:$C$1005,$C859,Con_ve!$I$6:$I$1005,"Em negociação",Con_ve!$Q$6:$Q$1005,Cad_cl!BH$5)))</f>
        <v/>
      </c>
      <c r="BI859" s="134" t="str">
        <f>IF(ISERR(IF($C859="","",SUMIFS(Con_ve!$F$6:$F$1005,Con_ve!$C$6:$C$1005,$C859,Con_ve!$I$6:$I$1005,"Em negociação",Con_ve!$Q$6:$Q$1005,Cad_cl!BI$5))),"",IF($C859="","",SUMIFS(Con_ve!$F$6:$F$1005,Con_ve!$C$6:$C$1005,$C859,Con_ve!$I$6:$I$1005,"Em negociação",Con_ve!$Q$6:$Q$1005,Cad_cl!BI$5)))</f>
        <v/>
      </c>
      <c r="BJ859" s="134" t="str">
        <f>IF(ISERR(IF($C859="","",SUMIFS(Con_ve!$F$6:$F$1005,Con_ve!$C$6:$C$1005,$C859,Con_ve!$I$6:$I$1005,"Em negociação",Con_ve!$Q$6:$Q$1005,Cad_cl!BJ$5))),"",IF($C859="","",SUMIFS(Con_ve!$F$6:$F$1005,Con_ve!$C$6:$C$1005,$C859,Con_ve!$I$6:$I$1005,"Em negociação",Con_ve!$Q$6:$Q$1005,Cad_cl!BJ$5)))</f>
        <v/>
      </c>
      <c r="BK859" s="134" t="str">
        <f>IF(ISERR(IF($C859="","",SUMIFS(Con_ve!$F$6:$F$1005,Con_ve!$C$6:$C$1005,$C859,Con_ve!$I$6:$I$1005,"Em negociação",Con_ve!$Q$6:$Q$1005,Cad_cl!BK$5))),"",IF($C859="","",SUMIFS(Con_ve!$F$6:$F$1005,Con_ve!$C$6:$C$1005,$C859,Con_ve!$I$6:$I$1005,"Em negociação",Con_ve!$Q$6:$Q$1005,Cad_cl!BK$5)))</f>
        <v/>
      </c>
      <c r="BL859" s="134" t="str">
        <f>IF(ISERR(IF($C859="","",SUMIFS(Con_ve!$F$6:$F$1005,Con_ve!$C$6:$C$1005,$C859,Con_ve!$I$6:$I$1005,"Em negociação",Con_ve!$Q$6:$Q$1005,Cad_cl!BL$5))),"",IF($C859="","",SUMIFS(Con_ve!$F$6:$F$1005,Con_ve!$C$6:$C$1005,$C859,Con_ve!$I$6:$I$1005,"Em negociação",Con_ve!$Q$6:$Q$1005,Cad_cl!BL$5)))</f>
        <v/>
      </c>
      <c r="BM859" s="134" t="str">
        <f>IF(ISERR(IF($C859="","",SUMIFS(Con_ve!$F$6:$F$1005,Con_ve!$C$6:$C$1005,$C859,Con_ve!$I$6:$I$1005,"Em negociação",Con_ve!$Q$6:$Q$1005,Cad_cl!BM$5))),"",IF($C859="","",SUMIFS(Con_ve!$F$6:$F$1005,Con_ve!$C$6:$C$1005,$C859,Con_ve!$I$6:$I$1005,"Em negociação",Con_ve!$Q$6:$Q$1005,Cad_cl!BM$5)))</f>
        <v/>
      </c>
      <c r="BN859" s="134" t="str">
        <f>IF(ISERR(IF($C859="","",SUMIFS(Con_ve!$F$6:$F$1005,Con_ve!$C$6:$C$1005,$C859,Con_ve!$I$6:$I$1005,"Em negociação",Con_ve!$Q$6:$Q$1005,Cad_cl!BN$5))),"",IF($C859="","",SUMIFS(Con_ve!$F$6:$F$1005,Con_ve!$C$6:$C$1005,$C859,Con_ve!$I$6:$I$1005,"Em negociação",Con_ve!$Q$6:$Q$1005,Cad_cl!BN$5)))</f>
        <v/>
      </c>
      <c r="BO859" s="134" t="str">
        <f>IF(ISERR(IF($C859="","",SUMIFS(Con_ve!$F$6:$F$1005,Con_ve!$C$6:$C$1005,$C859,Con_ve!$I$6:$I$1005,"Em negociação",Con_ve!$Q$6:$Q$1005,Cad_cl!BO$5))),"",IF($C859="","",SUMIFS(Con_ve!$F$6:$F$1005,Con_ve!$C$6:$C$1005,$C859,Con_ve!$I$6:$I$1005,"Em negociação",Con_ve!$Q$6:$Q$1005,Cad_cl!BO$5)))</f>
        <v/>
      </c>
      <c r="BP859" s="134">
        <f t="shared" si="40"/>
        <v>0</v>
      </c>
      <c r="BR859" s="125" t="str">
        <f>IF(ISERR(IF(AND($I859=Re_lo!$E$5,BR$5=VLOOKUP(Re_lo!$H$5,Re_lo!$N$5:$O$16,2,0)),AP859,"")),"",IF(AND($I859=Re_lo!$E$5,BR$5=VLOOKUP(Re_lo!$H$5,Re_lo!$N$5:$O$16,2,0)),AP859,""))</f>
        <v/>
      </c>
      <c r="BS859" s="125" t="str">
        <f>IF(ISERR(IF(AND($I859=Re_lo!$E$5,BS$5=VLOOKUP(Re_lo!$H$5,Re_lo!$N$5:$O$16,2,0)),AQ859,"")),"",IF(AND($I859=Re_lo!$E$5,BS$5=VLOOKUP(Re_lo!$H$5,Re_lo!$N$5:$O$16,2,0)),AQ859,""))</f>
        <v/>
      </c>
      <c r="BT859" s="125" t="str">
        <f>IF(ISERR(IF(AND($I859=Re_lo!$E$5,BT$5=VLOOKUP(Re_lo!$H$5,Re_lo!$N$5:$O$16,2,0)),AR859,"")),"",IF(AND($I859=Re_lo!$E$5,BT$5=VLOOKUP(Re_lo!$H$5,Re_lo!$N$5:$O$16,2,0)),AR859,""))</f>
        <v/>
      </c>
      <c r="BU859" s="125" t="str">
        <f>IF(ISERR(IF(AND($I859=Re_lo!$E$5,BU$5=VLOOKUP(Re_lo!$H$5,Re_lo!$N$5:$O$16,2,0)),AS859,"")),"",IF(AND($I859=Re_lo!$E$5,BU$5=VLOOKUP(Re_lo!$H$5,Re_lo!$N$5:$O$16,2,0)),AS859,""))</f>
        <v/>
      </c>
      <c r="BV859" s="125" t="str">
        <f>IF(ISERR(IF(AND($I859=Re_lo!$E$5,BV$5=VLOOKUP(Re_lo!$H$5,Re_lo!$N$5:$O$16,2,0)),AT859,"")),"",IF(AND($I859=Re_lo!$E$5,BV$5=VLOOKUP(Re_lo!$H$5,Re_lo!$N$5:$O$16,2,0)),AT859,""))</f>
        <v/>
      </c>
      <c r="BW859" s="125" t="str">
        <f>IF(ISERR(IF(AND($I859=Re_lo!$E$5,BW$5=VLOOKUP(Re_lo!$H$5,Re_lo!$N$5:$O$16,2,0)),AU859,"")),"",IF(AND($I859=Re_lo!$E$5,BW$5=VLOOKUP(Re_lo!$H$5,Re_lo!$N$5:$O$16,2,0)),AU859,""))</f>
        <v/>
      </c>
      <c r="BX859" s="125" t="str">
        <f>IF(ISERR(IF(AND($I859=Re_lo!$E$5,BX$5=VLOOKUP(Re_lo!$H$5,Re_lo!$N$5:$O$16,2,0)),AV859,"")),"",IF(AND($I859=Re_lo!$E$5,BX$5=VLOOKUP(Re_lo!$H$5,Re_lo!$N$5:$O$16,2,0)),AV859,""))</f>
        <v/>
      </c>
      <c r="BY859" s="125" t="str">
        <f>IF(ISERR(IF(AND($I859=Re_lo!$E$5,BY$5=VLOOKUP(Re_lo!$H$5,Re_lo!$N$5:$O$16,2,0)),AW859,"")),"",IF(AND($I859=Re_lo!$E$5,BY$5=VLOOKUP(Re_lo!$H$5,Re_lo!$N$5:$O$16,2,0)),AW859,""))</f>
        <v/>
      </c>
      <c r="BZ859" s="125" t="str">
        <f>IF(ISERR(IF(AND($I859=Re_lo!$E$5,BZ$5=VLOOKUP(Re_lo!$H$5,Re_lo!$N$5:$O$16,2,0)),AX859,"")),"",IF(AND($I859=Re_lo!$E$5,BZ$5=VLOOKUP(Re_lo!$H$5,Re_lo!$N$5:$O$16,2,0)),AX859,""))</f>
        <v/>
      </c>
      <c r="CA859" s="125" t="str">
        <f>IF(ISERR(IF(AND($I859=Re_lo!$E$5,CA$5=VLOOKUP(Re_lo!$H$5,Re_lo!$N$5:$O$16,2,0)),AY859,"")),"",IF(AND($I859=Re_lo!$E$5,CA$5=VLOOKUP(Re_lo!$H$5,Re_lo!$N$5:$O$16,2,0)),AY859,""))</f>
        <v/>
      </c>
      <c r="CB859" s="125" t="str">
        <f>IF(ISERR(IF(AND($I859=Re_lo!$E$5,CB$5=VLOOKUP(Re_lo!$H$5,Re_lo!$N$5:$O$16,2,0)),AZ859,"")),"",IF(AND($I859=Re_lo!$E$5,CB$5=VLOOKUP(Re_lo!$H$5,Re_lo!$N$5:$O$16,2,0)),AZ859,""))</f>
        <v/>
      </c>
      <c r="CC859" s="125" t="str">
        <f>IF(ISERR(IF(AND($I859=Re_lo!$E$5,CC$5=VLOOKUP(Re_lo!$H$5,Re_lo!$N$5:$O$16,2,0)),BA859,"")),"",IF(AND($I859=Re_lo!$E$5,CC$5=VLOOKUP(Re_lo!$H$5,Re_lo!$N$5:$O$16,2,0)),BA859,""))</f>
        <v/>
      </c>
      <c r="CD859" s="125" t="str">
        <f>IF(ISERR(IF(AND($I859=Re_lo!$E$5,CD$5=VLOOKUP(Re_lo!$H$5,Re_lo!$N$5:$O$16,2,0)),BB859,"")),"",IF(AND($I859=Re_lo!$E$5,CD$5=VLOOKUP(Re_lo!$H$5,Re_lo!$N$5:$O$16,2,0)),BB859,""))</f>
        <v/>
      </c>
      <c r="CF859" s="125" t="str">
        <f>IF($C859="","",COUNTIFS(Con_ve!$C$6:$C$1005,$C859,Con_ve!$Q$6:$Q$1005,Cad_cl!CF$5))</f>
        <v/>
      </c>
      <c r="CG859" s="125" t="str">
        <f>IF($C859="","",COUNTIFS(Con_ve!$C$6:$C$1005,$C859,Con_ve!$Q$6:$Q$1005,Cad_cl!CG$5))</f>
        <v/>
      </c>
      <c r="CH859" s="125" t="str">
        <f>IF($C859="","",COUNTIFS(Con_ve!$C$6:$C$1005,$C859,Con_ve!$Q$6:$Q$1005,Cad_cl!CH$5))</f>
        <v/>
      </c>
      <c r="CI859" s="125" t="str">
        <f>IF($C859="","",COUNTIFS(Con_ve!$C$6:$C$1005,$C859,Con_ve!$Q$6:$Q$1005,Cad_cl!CI$5))</f>
        <v/>
      </c>
      <c r="CJ859" s="125" t="str">
        <f>IF($C859="","",COUNTIFS(Con_ve!$C$6:$C$1005,$C859,Con_ve!$Q$6:$Q$1005,Cad_cl!CJ$5))</f>
        <v/>
      </c>
      <c r="CK859" s="125" t="str">
        <f>IF($C859="","",COUNTIFS(Con_ve!$C$6:$C$1005,$C859,Con_ve!$Q$6:$Q$1005,Cad_cl!CK$5))</f>
        <v/>
      </c>
      <c r="CL859" s="125" t="str">
        <f>IF($C859="","",COUNTIFS(Con_ve!$C$6:$C$1005,$C859,Con_ve!$Q$6:$Q$1005,Cad_cl!CL$5))</f>
        <v/>
      </c>
      <c r="CM859" s="125" t="str">
        <f>IF($C859="","",COUNTIFS(Con_ve!$C$6:$C$1005,$C859,Con_ve!$Q$6:$Q$1005,Cad_cl!CM$5))</f>
        <v/>
      </c>
      <c r="CN859" s="125" t="str">
        <f>IF($C859="","",COUNTIFS(Con_ve!$C$6:$C$1005,$C859,Con_ve!$Q$6:$Q$1005,Cad_cl!CN$5))</f>
        <v/>
      </c>
      <c r="CO859" s="125" t="str">
        <f>IF($C859="","",COUNTIFS(Con_ve!$C$6:$C$1005,$C859,Con_ve!$Q$6:$Q$1005,Cad_cl!CO$5))</f>
        <v/>
      </c>
      <c r="CP859" s="125" t="str">
        <f>IF($C859="","",COUNTIFS(Con_ve!$C$6:$C$1005,$C859,Con_ve!$Q$6:$Q$1005,Cad_cl!CP$5))</f>
        <v/>
      </c>
      <c r="CQ859" s="125" t="str">
        <f>IF($C859="","",COUNTIFS(Con_ve!$C$6:$C$1005,$C859,Con_ve!$Q$6:$Q$1005,Cad_cl!CQ$5))</f>
        <v/>
      </c>
      <c r="CR859" s="125">
        <f t="shared" si="41"/>
        <v>0</v>
      </c>
    </row>
    <row r="860" spans="3:96" ht="30" customHeight="1">
      <c r="C860" s="153"/>
      <c r="D860" s="153"/>
      <c r="E860" s="154"/>
      <c r="F860" s="153"/>
      <c r="G860" s="155"/>
      <c r="H860" s="153"/>
      <c r="I860" s="153"/>
      <c r="J860" s="132" t="s">
        <v>309</v>
      </c>
      <c r="K860" s="133" t="s">
        <v>309</v>
      </c>
      <c r="L860" s="153"/>
      <c r="M860" s="153"/>
      <c r="N860" s="153"/>
      <c r="O860" s="153"/>
      <c r="P860" s="153"/>
      <c r="Q860" s="153"/>
      <c r="AP860" s="134" t="str">
        <f>IF(ISERR(IF($C860="","",SUMIFS(Con_ve!$F$6:$F$1005,Con_ve!$C$6:$C$1005,$C860,Con_ve!$I$6:$I$1005,"Fechada",Con_ve!$Q$6:$Q$1005,Cad_cl!AP$5))),"",IF($C860="","",SUMIFS(Con_ve!$F$6:$F$1005,Con_ve!$C$6:$C$1005,$C860,Con_ve!$I$6:$I$1005,"Fechada",Con_ve!$Q$6:$Q$1005,Cad_cl!AP$5)))</f>
        <v/>
      </c>
      <c r="AQ860" s="134" t="str">
        <f>IF(ISERR(IF($C860="","",SUMIFS(Con_ve!$F$6:$F$1005,Con_ve!$C$6:$C$1005,$C860,Con_ve!$I$6:$I$1005,"Fechada",Con_ve!$Q$6:$Q$1005,Cad_cl!AQ$5))),"",IF($C860="","",SUMIFS(Con_ve!$F$6:$F$1005,Con_ve!$C$6:$C$1005,$C860,Con_ve!$I$6:$I$1005,"Fechada",Con_ve!$Q$6:$Q$1005,Cad_cl!AQ$5)))</f>
        <v/>
      </c>
      <c r="AR860" s="134" t="str">
        <f>IF(ISERR(IF($C860="","",SUMIFS(Con_ve!$F$6:$F$1005,Con_ve!$C$6:$C$1005,$C860,Con_ve!$I$6:$I$1005,"Fechada",Con_ve!$Q$6:$Q$1005,Cad_cl!AR$5))),"",IF($C860="","",SUMIFS(Con_ve!$F$6:$F$1005,Con_ve!$C$6:$C$1005,$C860,Con_ve!$I$6:$I$1005,"Fechada",Con_ve!$Q$6:$Q$1005,Cad_cl!AR$5)))</f>
        <v/>
      </c>
      <c r="AS860" s="134" t="str">
        <f>IF(ISERR(IF($C860="","",SUMIFS(Con_ve!$F$6:$F$1005,Con_ve!$C$6:$C$1005,$C860,Con_ve!$I$6:$I$1005,"Fechada",Con_ve!$Q$6:$Q$1005,Cad_cl!AS$5))),"",IF($C860="","",SUMIFS(Con_ve!$F$6:$F$1005,Con_ve!$C$6:$C$1005,$C860,Con_ve!$I$6:$I$1005,"Fechada",Con_ve!$Q$6:$Q$1005,Cad_cl!AS$5)))</f>
        <v/>
      </c>
      <c r="AT860" s="134" t="str">
        <f>IF(ISERR(IF($C860="","",SUMIFS(Con_ve!$F$6:$F$1005,Con_ve!$C$6:$C$1005,$C860,Con_ve!$I$6:$I$1005,"Fechada",Con_ve!$Q$6:$Q$1005,Cad_cl!AT$5))),"",IF($C860="","",SUMIFS(Con_ve!$F$6:$F$1005,Con_ve!$C$6:$C$1005,$C860,Con_ve!$I$6:$I$1005,"Fechada",Con_ve!$Q$6:$Q$1005,Cad_cl!AT$5)))</f>
        <v/>
      </c>
      <c r="AU860" s="134" t="str">
        <f>IF(ISERR(IF($C860="","",SUMIFS(Con_ve!$F$6:$F$1005,Con_ve!$C$6:$C$1005,$C860,Con_ve!$I$6:$I$1005,"Fechada",Con_ve!$Q$6:$Q$1005,Cad_cl!AU$5))),"",IF($C860="","",SUMIFS(Con_ve!$F$6:$F$1005,Con_ve!$C$6:$C$1005,$C860,Con_ve!$I$6:$I$1005,"Fechada",Con_ve!$Q$6:$Q$1005,Cad_cl!AU$5)))</f>
        <v/>
      </c>
      <c r="AV860" s="134" t="str">
        <f>IF(ISERR(IF($C860="","",SUMIFS(Con_ve!$F$6:$F$1005,Con_ve!$C$6:$C$1005,$C860,Con_ve!$I$6:$I$1005,"Fechada",Con_ve!$Q$6:$Q$1005,Cad_cl!AV$5))),"",IF($C860="","",SUMIFS(Con_ve!$F$6:$F$1005,Con_ve!$C$6:$C$1005,$C860,Con_ve!$I$6:$I$1005,"Fechada",Con_ve!$Q$6:$Q$1005,Cad_cl!AV$5)))</f>
        <v/>
      </c>
      <c r="AW860" s="134" t="str">
        <f>IF(ISERR(IF($C860="","",SUMIFS(Con_ve!$F$6:$F$1005,Con_ve!$C$6:$C$1005,$C860,Con_ve!$I$6:$I$1005,"Fechada",Con_ve!$Q$6:$Q$1005,Cad_cl!AW$5))),"",IF($C860="","",SUMIFS(Con_ve!$F$6:$F$1005,Con_ve!$C$6:$C$1005,$C860,Con_ve!$I$6:$I$1005,"Fechada",Con_ve!$Q$6:$Q$1005,Cad_cl!AW$5)))</f>
        <v/>
      </c>
      <c r="AX860" s="134" t="str">
        <f>IF(ISERR(IF($C860="","",SUMIFS(Con_ve!$F$6:$F$1005,Con_ve!$C$6:$C$1005,$C860,Con_ve!$I$6:$I$1005,"Fechada",Con_ve!$Q$6:$Q$1005,Cad_cl!AX$5))),"",IF($C860="","",SUMIFS(Con_ve!$F$6:$F$1005,Con_ve!$C$6:$C$1005,$C860,Con_ve!$I$6:$I$1005,"Fechada",Con_ve!$Q$6:$Q$1005,Cad_cl!AX$5)))</f>
        <v/>
      </c>
      <c r="AY860" s="134" t="str">
        <f>IF(ISERR(IF($C860="","",SUMIFS(Con_ve!$F$6:$F$1005,Con_ve!$C$6:$C$1005,$C860,Con_ve!$I$6:$I$1005,"Fechada",Con_ve!$Q$6:$Q$1005,Cad_cl!AY$5))),"",IF($C860="","",SUMIFS(Con_ve!$F$6:$F$1005,Con_ve!$C$6:$C$1005,$C860,Con_ve!$I$6:$I$1005,"Fechada",Con_ve!$Q$6:$Q$1005,Cad_cl!AY$5)))</f>
        <v/>
      </c>
      <c r="AZ860" s="134" t="str">
        <f>IF(ISERR(IF($C860="","",SUMIFS(Con_ve!$F$6:$F$1005,Con_ve!$C$6:$C$1005,$C860,Con_ve!$I$6:$I$1005,"Fechada",Con_ve!$Q$6:$Q$1005,Cad_cl!AZ$5))),"",IF($C860="","",SUMIFS(Con_ve!$F$6:$F$1005,Con_ve!$C$6:$C$1005,$C860,Con_ve!$I$6:$I$1005,"Fechada",Con_ve!$Q$6:$Q$1005,Cad_cl!AZ$5)))</f>
        <v/>
      </c>
      <c r="BA860" s="134" t="str">
        <f>IF(ISERR(IF($C860="","",SUMIFS(Con_ve!$F$6:$F$1005,Con_ve!$C$6:$C$1005,$C860,Con_ve!$I$6:$I$1005,"Fechada",Con_ve!$Q$6:$Q$1005,Cad_cl!BA$5))),"",IF($C860="","",SUMIFS(Con_ve!$F$6:$F$1005,Con_ve!$C$6:$C$1005,$C860,Con_ve!$I$6:$I$1005,"Fechada",Con_ve!$Q$6:$Q$1005,Cad_cl!BA$5)))</f>
        <v/>
      </c>
      <c r="BB860" s="134">
        <f t="shared" si="39"/>
        <v>0</v>
      </c>
      <c r="BD860" s="134" t="str">
        <f>IF(ISERR(IF($C860="","",SUMIFS(Con_ve!$F$6:$F$1005,Con_ve!$C$6:$C$1005,$C860,Con_ve!$I$6:$I$1005,"Em negociação",Con_ve!$Q$6:$Q$1005,Cad_cl!BD$5))),"",IF($C860="","",SUMIFS(Con_ve!$F$6:$F$1005,Con_ve!$C$6:$C$1005,$C860,Con_ve!$I$6:$I$1005,"Em negociação",Con_ve!$Q$6:$Q$1005,Cad_cl!BD$5)))</f>
        <v/>
      </c>
      <c r="BE860" s="134" t="str">
        <f>IF(ISERR(IF($C860="","",SUMIFS(Con_ve!$F$6:$F$1005,Con_ve!$C$6:$C$1005,$C860,Con_ve!$I$6:$I$1005,"Em negociação",Con_ve!$Q$6:$Q$1005,Cad_cl!BE$5))),"",IF($C860="","",SUMIFS(Con_ve!$F$6:$F$1005,Con_ve!$C$6:$C$1005,$C860,Con_ve!$I$6:$I$1005,"Em negociação",Con_ve!$Q$6:$Q$1005,Cad_cl!BE$5)))</f>
        <v/>
      </c>
      <c r="BF860" s="134" t="str">
        <f>IF(ISERR(IF($C860="","",SUMIFS(Con_ve!$F$6:$F$1005,Con_ve!$C$6:$C$1005,$C860,Con_ve!$I$6:$I$1005,"Em negociação",Con_ve!$Q$6:$Q$1005,Cad_cl!BF$5))),"",IF($C860="","",SUMIFS(Con_ve!$F$6:$F$1005,Con_ve!$C$6:$C$1005,$C860,Con_ve!$I$6:$I$1005,"Em negociação",Con_ve!$Q$6:$Q$1005,Cad_cl!BF$5)))</f>
        <v/>
      </c>
      <c r="BG860" s="134" t="str">
        <f>IF(ISERR(IF($C860="","",SUMIFS(Con_ve!$F$6:$F$1005,Con_ve!$C$6:$C$1005,$C860,Con_ve!$I$6:$I$1005,"Em negociação",Con_ve!$Q$6:$Q$1005,Cad_cl!BG$5))),"",IF($C860="","",SUMIFS(Con_ve!$F$6:$F$1005,Con_ve!$C$6:$C$1005,$C860,Con_ve!$I$6:$I$1005,"Em negociação",Con_ve!$Q$6:$Q$1005,Cad_cl!BG$5)))</f>
        <v/>
      </c>
      <c r="BH860" s="134" t="str">
        <f>IF(ISERR(IF($C860="","",SUMIFS(Con_ve!$F$6:$F$1005,Con_ve!$C$6:$C$1005,$C860,Con_ve!$I$6:$I$1005,"Em negociação",Con_ve!$Q$6:$Q$1005,Cad_cl!BH$5))),"",IF($C860="","",SUMIFS(Con_ve!$F$6:$F$1005,Con_ve!$C$6:$C$1005,$C860,Con_ve!$I$6:$I$1005,"Em negociação",Con_ve!$Q$6:$Q$1005,Cad_cl!BH$5)))</f>
        <v/>
      </c>
      <c r="BI860" s="134" t="str">
        <f>IF(ISERR(IF($C860="","",SUMIFS(Con_ve!$F$6:$F$1005,Con_ve!$C$6:$C$1005,$C860,Con_ve!$I$6:$I$1005,"Em negociação",Con_ve!$Q$6:$Q$1005,Cad_cl!BI$5))),"",IF($C860="","",SUMIFS(Con_ve!$F$6:$F$1005,Con_ve!$C$6:$C$1005,$C860,Con_ve!$I$6:$I$1005,"Em negociação",Con_ve!$Q$6:$Q$1005,Cad_cl!BI$5)))</f>
        <v/>
      </c>
      <c r="BJ860" s="134" t="str">
        <f>IF(ISERR(IF($C860="","",SUMIFS(Con_ve!$F$6:$F$1005,Con_ve!$C$6:$C$1005,$C860,Con_ve!$I$6:$I$1005,"Em negociação",Con_ve!$Q$6:$Q$1005,Cad_cl!BJ$5))),"",IF($C860="","",SUMIFS(Con_ve!$F$6:$F$1005,Con_ve!$C$6:$C$1005,$C860,Con_ve!$I$6:$I$1005,"Em negociação",Con_ve!$Q$6:$Q$1005,Cad_cl!BJ$5)))</f>
        <v/>
      </c>
      <c r="BK860" s="134" t="str">
        <f>IF(ISERR(IF($C860="","",SUMIFS(Con_ve!$F$6:$F$1005,Con_ve!$C$6:$C$1005,$C860,Con_ve!$I$6:$I$1005,"Em negociação",Con_ve!$Q$6:$Q$1005,Cad_cl!BK$5))),"",IF($C860="","",SUMIFS(Con_ve!$F$6:$F$1005,Con_ve!$C$6:$C$1005,$C860,Con_ve!$I$6:$I$1005,"Em negociação",Con_ve!$Q$6:$Q$1005,Cad_cl!BK$5)))</f>
        <v/>
      </c>
      <c r="BL860" s="134" t="str">
        <f>IF(ISERR(IF($C860="","",SUMIFS(Con_ve!$F$6:$F$1005,Con_ve!$C$6:$C$1005,$C860,Con_ve!$I$6:$I$1005,"Em negociação",Con_ve!$Q$6:$Q$1005,Cad_cl!BL$5))),"",IF($C860="","",SUMIFS(Con_ve!$F$6:$F$1005,Con_ve!$C$6:$C$1005,$C860,Con_ve!$I$6:$I$1005,"Em negociação",Con_ve!$Q$6:$Q$1005,Cad_cl!BL$5)))</f>
        <v/>
      </c>
      <c r="BM860" s="134" t="str">
        <f>IF(ISERR(IF($C860="","",SUMIFS(Con_ve!$F$6:$F$1005,Con_ve!$C$6:$C$1005,$C860,Con_ve!$I$6:$I$1005,"Em negociação",Con_ve!$Q$6:$Q$1005,Cad_cl!BM$5))),"",IF($C860="","",SUMIFS(Con_ve!$F$6:$F$1005,Con_ve!$C$6:$C$1005,$C860,Con_ve!$I$6:$I$1005,"Em negociação",Con_ve!$Q$6:$Q$1005,Cad_cl!BM$5)))</f>
        <v/>
      </c>
      <c r="BN860" s="134" t="str">
        <f>IF(ISERR(IF($C860="","",SUMIFS(Con_ve!$F$6:$F$1005,Con_ve!$C$6:$C$1005,$C860,Con_ve!$I$6:$I$1005,"Em negociação",Con_ve!$Q$6:$Q$1005,Cad_cl!BN$5))),"",IF($C860="","",SUMIFS(Con_ve!$F$6:$F$1005,Con_ve!$C$6:$C$1005,$C860,Con_ve!$I$6:$I$1005,"Em negociação",Con_ve!$Q$6:$Q$1005,Cad_cl!BN$5)))</f>
        <v/>
      </c>
      <c r="BO860" s="134" t="str">
        <f>IF(ISERR(IF($C860="","",SUMIFS(Con_ve!$F$6:$F$1005,Con_ve!$C$6:$C$1005,$C860,Con_ve!$I$6:$I$1005,"Em negociação",Con_ve!$Q$6:$Q$1005,Cad_cl!BO$5))),"",IF($C860="","",SUMIFS(Con_ve!$F$6:$F$1005,Con_ve!$C$6:$C$1005,$C860,Con_ve!$I$6:$I$1005,"Em negociação",Con_ve!$Q$6:$Q$1005,Cad_cl!BO$5)))</f>
        <v/>
      </c>
      <c r="BP860" s="134">
        <f t="shared" si="40"/>
        <v>0</v>
      </c>
      <c r="BR860" s="125" t="str">
        <f>IF(ISERR(IF(AND($I860=Re_lo!$E$5,BR$5=VLOOKUP(Re_lo!$H$5,Re_lo!$N$5:$O$16,2,0)),AP860,"")),"",IF(AND($I860=Re_lo!$E$5,BR$5=VLOOKUP(Re_lo!$H$5,Re_lo!$N$5:$O$16,2,0)),AP860,""))</f>
        <v/>
      </c>
      <c r="BS860" s="125" t="str">
        <f>IF(ISERR(IF(AND($I860=Re_lo!$E$5,BS$5=VLOOKUP(Re_lo!$H$5,Re_lo!$N$5:$O$16,2,0)),AQ860,"")),"",IF(AND($I860=Re_lo!$E$5,BS$5=VLOOKUP(Re_lo!$H$5,Re_lo!$N$5:$O$16,2,0)),AQ860,""))</f>
        <v/>
      </c>
      <c r="BT860" s="125" t="str">
        <f>IF(ISERR(IF(AND($I860=Re_lo!$E$5,BT$5=VLOOKUP(Re_lo!$H$5,Re_lo!$N$5:$O$16,2,0)),AR860,"")),"",IF(AND($I860=Re_lo!$E$5,BT$5=VLOOKUP(Re_lo!$H$5,Re_lo!$N$5:$O$16,2,0)),AR860,""))</f>
        <v/>
      </c>
      <c r="BU860" s="125" t="str">
        <f>IF(ISERR(IF(AND($I860=Re_lo!$E$5,BU$5=VLOOKUP(Re_lo!$H$5,Re_lo!$N$5:$O$16,2,0)),AS860,"")),"",IF(AND($I860=Re_lo!$E$5,BU$5=VLOOKUP(Re_lo!$H$5,Re_lo!$N$5:$O$16,2,0)),AS860,""))</f>
        <v/>
      </c>
      <c r="BV860" s="125" t="str">
        <f>IF(ISERR(IF(AND($I860=Re_lo!$E$5,BV$5=VLOOKUP(Re_lo!$H$5,Re_lo!$N$5:$O$16,2,0)),AT860,"")),"",IF(AND($I860=Re_lo!$E$5,BV$5=VLOOKUP(Re_lo!$H$5,Re_lo!$N$5:$O$16,2,0)),AT860,""))</f>
        <v/>
      </c>
      <c r="BW860" s="125" t="str">
        <f>IF(ISERR(IF(AND($I860=Re_lo!$E$5,BW$5=VLOOKUP(Re_lo!$H$5,Re_lo!$N$5:$O$16,2,0)),AU860,"")),"",IF(AND($I860=Re_lo!$E$5,BW$5=VLOOKUP(Re_lo!$H$5,Re_lo!$N$5:$O$16,2,0)),AU860,""))</f>
        <v/>
      </c>
      <c r="BX860" s="125" t="str">
        <f>IF(ISERR(IF(AND($I860=Re_lo!$E$5,BX$5=VLOOKUP(Re_lo!$H$5,Re_lo!$N$5:$O$16,2,0)),AV860,"")),"",IF(AND($I860=Re_lo!$E$5,BX$5=VLOOKUP(Re_lo!$H$5,Re_lo!$N$5:$O$16,2,0)),AV860,""))</f>
        <v/>
      </c>
      <c r="BY860" s="125" t="str">
        <f>IF(ISERR(IF(AND($I860=Re_lo!$E$5,BY$5=VLOOKUP(Re_lo!$H$5,Re_lo!$N$5:$O$16,2,0)),AW860,"")),"",IF(AND($I860=Re_lo!$E$5,BY$5=VLOOKUP(Re_lo!$H$5,Re_lo!$N$5:$O$16,2,0)),AW860,""))</f>
        <v/>
      </c>
      <c r="BZ860" s="125" t="str">
        <f>IF(ISERR(IF(AND($I860=Re_lo!$E$5,BZ$5=VLOOKUP(Re_lo!$H$5,Re_lo!$N$5:$O$16,2,0)),AX860,"")),"",IF(AND($I860=Re_lo!$E$5,BZ$5=VLOOKUP(Re_lo!$H$5,Re_lo!$N$5:$O$16,2,0)),AX860,""))</f>
        <v/>
      </c>
      <c r="CA860" s="125" t="str">
        <f>IF(ISERR(IF(AND($I860=Re_lo!$E$5,CA$5=VLOOKUP(Re_lo!$H$5,Re_lo!$N$5:$O$16,2,0)),AY860,"")),"",IF(AND($I860=Re_lo!$E$5,CA$5=VLOOKUP(Re_lo!$H$5,Re_lo!$N$5:$O$16,2,0)),AY860,""))</f>
        <v/>
      </c>
      <c r="CB860" s="125" t="str">
        <f>IF(ISERR(IF(AND($I860=Re_lo!$E$5,CB$5=VLOOKUP(Re_lo!$H$5,Re_lo!$N$5:$O$16,2,0)),AZ860,"")),"",IF(AND($I860=Re_lo!$E$5,CB$5=VLOOKUP(Re_lo!$H$5,Re_lo!$N$5:$O$16,2,0)),AZ860,""))</f>
        <v/>
      </c>
      <c r="CC860" s="125" t="str">
        <f>IF(ISERR(IF(AND($I860=Re_lo!$E$5,CC$5=VLOOKUP(Re_lo!$H$5,Re_lo!$N$5:$O$16,2,0)),BA860,"")),"",IF(AND($I860=Re_lo!$E$5,CC$5=VLOOKUP(Re_lo!$H$5,Re_lo!$N$5:$O$16,2,0)),BA860,""))</f>
        <v/>
      </c>
      <c r="CD860" s="125" t="str">
        <f>IF(ISERR(IF(AND($I860=Re_lo!$E$5,CD$5=VLOOKUP(Re_lo!$H$5,Re_lo!$N$5:$O$16,2,0)),BB860,"")),"",IF(AND($I860=Re_lo!$E$5,CD$5=VLOOKUP(Re_lo!$H$5,Re_lo!$N$5:$O$16,2,0)),BB860,""))</f>
        <v/>
      </c>
      <c r="CF860" s="125" t="str">
        <f>IF($C860="","",COUNTIFS(Con_ve!$C$6:$C$1005,$C860,Con_ve!$Q$6:$Q$1005,Cad_cl!CF$5))</f>
        <v/>
      </c>
      <c r="CG860" s="125" t="str">
        <f>IF($C860="","",COUNTIFS(Con_ve!$C$6:$C$1005,$C860,Con_ve!$Q$6:$Q$1005,Cad_cl!CG$5))</f>
        <v/>
      </c>
      <c r="CH860" s="125" t="str">
        <f>IF($C860="","",COUNTIFS(Con_ve!$C$6:$C$1005,$C860,Con_ve!$Q$6:$Q$1005,Cad_cl!CH$5))</f>
        <v/>
      </c>
      <c r="CI860" s="125" t="str">
        <f>IF($C860="","",COUNTIFS(Con_ve!$C$6:$C$1005,$C860,Con_ve!$Q$6:$Q$1005,Cad_cl!CI$5))</f>
        <v/>
      </c>
      <c r="CJ860" s="125" t="str">
        <f>IF($C860="","",COUNTIFS(Con_ve!$C$6:$C$1005,$C860,Con_ve!$Q$6:$Q$1005,Cad_cl!CJ$5))</f>
        <v/>
      </c>
      <c r="CK860" s="125" t="str">
        <f>IF($C860="","",COUNTIFS(Con_ve!$C$6:$C$1005,$C860,Con_ve!$Q$6:$Q$1005,Cad_cl!CK$5))</f>
        <v/>
      </c>
      <c r="CL860" s="125" t="str">
        <f>IF($C860="","",COUNTIFS(Con_ve!$C$6:$C$1005,$C860,Con_ve!$Q$6:$Q$1005,Cad_cl!CL$5))</f>
        <v/>
      </c>
      <c r="CM860" s="125" t="str">
        <f>IF($C860="","",COUNTIFS(Con_ve!$C$6:$C$1005,$C860,Con_ve!$Q$6:$Q$1005,Cad_cl!CM$5))</f>
        <v/>
      </c>
      <c r="CN860" s="125" t="str">
        <f>IF($C860="","",COUNTIFS(Con_ve!$C$6:$C$1005,$C860,Con_ve!$Q$6:$Q$1005,Cad_cl!CN$5))</f>
        <v/>
      </c>
      <c r="CO860" s="125" t="str">
        <f>IF($C860="","",COUNTIFS(Con_ve!$C$6:$C$1005,$C860,Con_ve!$Q$6:$Q$1005,Cad_cl!CO$5))</f>
        <v/>
      </c>
      <c r="CP860" s="125" t="str">
        <f>IF($C860="","",COUNTIFS(Con_ve!$C$6:$C$1005,$C860,Con_ve!$Q$6:$Q$1005,Cad_cl!CP$5))</f>
        <v/>
      </c>
      <c r="CQ860" s="125" t="str">
        <f>IF($C860="","",COUNTIFS(Con_ve!$C$6:$C$1005,$C860,Con_ve!$Q$6:$Q$1005,Cad_cl!CQ$5))</f>
        <v/>
      </c>
      <c r="CR860" s="125">
        <f t="shared" si="41"/>
        <v>0</v>
      </c>
    </row>
    <row r="861" spans="3:96" ht="30" customHeight="1">
      <c r="C861" s="153"/>
      <c r="D861" s="153"/>
      <c r="E861" s="154"/>
      <c r="F861" s="153"/>
      <c r="G861" s="155"/>
      <c r="H861" s="153"/>
      <c r="I861" s="153"/>
      <c r="J861" s="132" t="s">
        <v>309</v>
      </c>
      <c r="K861" s="133" t="s">
        <v>309</v>
      </c>
      <c r="L861" s="153"/>
      <c r="M861" s="153"/>
      <c r="N861" s="153"/>
      <c r="O861" s="153"/>
      <c r="P861" s="153"/>
      <c r="Q861" s="153"/>
      <c r="AP861" s="134" t="str">
        <f>IF(ISERR(IF($C861="","",SUMIFS(Con_ve!$F$6:$F$1005,Con_ve!$C$6:$C$1005,$C861,Con_ve!$I$6:$I$1005,"Fechada",Con_ve!$Q$6:$Q$1005,Cad_cl!AP$5))),"",IF($C861="","",SUMIFS(Con_ve!$F$6:$F$1005,Con_ve!$C$6:$C$1005,$C861,Con_ve!$I$6:$I$1005,"Fechada",Con_ve!$Q$6:$Q$1005,Cad_cl!AP$5)))</f>
        <v/>
      </c>
      <c r="AQ861" s="134" t="str">
        <f>IF(ISERR(IF($C861="","",SUMIFS(Con_ve!$F$6:$F$1005,Con_ve!$C$6:$C$1005,$C861,Con_ve!$I$6:$I$1005,"Fechada",Con_ve!$Q$6:$Q$1005,Cad_cl!AQ$5))),"",IF($C861="","",SUMIFS(Con_ve!$F$6:$F$1005,Con_ve!$C$6:$C$1005,$C861,Con_ve!$I$6:$I$1005,"Fechada",Con_ve!$Q$6:$Q$1005,Cad_cl!AQ$5)))</f>
        <v/>
      </c>
      <c r="AR861" s="134" t="str">
        <f>IF(ISERR(IF($C861="","",SUMIFS(Con_ve!$F$6:$F$1005,Con_ve!$C$6:$C$1005,$C861,Con_ve!$I$6:$I$1005,"Fechada",Con_ve!$Q$6:$Q$1005,Cad_cl!AR$5))),"",IF($C861="","",SUMIFS(Con_ve!$F$6:$F$1005,Con_ve!$C$6:$C$1005,$C861,Con_ve!$I$6:$I$1005,"Fechada",Con_ve!$Q$6:$Q$1005,Cad_cl!AR$5)))</f>
        <v/>
      </c>
      <c r="AS861" s="134" t="str">
        <f>IF(ISERR(IF($C861="","",SUMIFS(Con_ve!$F$6:$F$1005,Con_ve!$C$6:$C$1005,$C861,Con_ve!$I$6:$I$1005,"Fechada",Con_ve!$Q$6:$Q$1005,Cad_cl!AS$5))),"",IF($C861="","",SUMIFS(Con_ve!$F$6:$F$1005,Con_ve!$C$6:$C$1005,$C861,Con_ve!$I$6:$I$1005,"Fechada",Con_ve!$Q$6:$Q$1005,Cad_cl!AS$5)))</f>
        <v/>
      </c>
      <c r="AT861" s="134" t="str">
        <f>IF(ISERR(IF($C861="","",SUMIFS(Con_ve!$F$6:$F$1005,Con_ve!$C$6:$C$1005,$C861,Con_ve!$I$6:$I$1005,"Fechada",Con_ve!$Q$6:$Q$1005,Cad_cl!AT$5))),"",IF($C861="","",SUMIFS(Con_ve!$F$6:$F$1005,Con_ve!$C$6:$C$1005,$C861,Con_ve!$I$6:$I$1005,"Fechada",Con_ve!$Q$6:$Q$1005,Cad_cl!AT$5)))</f>
        <v/>
      </c>
      <c r="AU861" s="134" t="str">
        <f>IF(ISERR(IF($C861="","",SUMIFS(Con_ve!$F$6:$F$1005,Con_ve!$C$6:$C$1005,$C861,Con_ve!$I$6:$I$1005,"Fechada",Con_ve!$Q$6:$Q$1005,Cad_cl!AU$5))),"",IF($C861="","",SUMIFS(Con_ve!$F$6:$F$1005,Con_ve!$C$6:$C$1005,$C861,Con_ve!$I$6:$I$1005,"Fechada",Con_ve!$Q$6:$Q$1005,Cad_cl!AU$5)))</f>
        <v/>
      </c>
      <c r="AV861" s="134" t="str">
        <f>IF(ISERR(IF($C861="","",SUMIFS(Con_ve!$F$6:$F$1005,Con_ve!$C$6:$C$1005,$C861,Con_ve!$I$6:$I$1005,"Fechada",Con_ve!$Q$6:$Q$1005,Cad_cl!AV$5))),"",IF($C861="","",SUMIFS(Con_ve!$F$6:$F$1005,Con_ve!$C$6:$C$1005,$C861,Con_ve!$I$6:$I$1005,"Fechada",Con_ve!$Q$6:$Q$1005,Cad_cl!AV$5)))</f>
        <v/>
      </c>
      <c r="AW861" s="134" t="str">
        <f>IF(ISERR(IF($C861="","",SUMIFS(Con_ve!$F$6:$F$1005,Con_ve!$C$6:$C$1005,$C861,Con_ve!$I$6:$I$1005,"Fechada",Con_ve!$Q$6:$Q$1005,Cad_cl!AW$5))),"",IF($C861="","",SUMIFS(Con_ve!$F$6:$F$1005,Con_ve!$C$6:$C$1005,$C861,Con_ve!$I$6:$I$1005,"Fechada",Con_ve!$Q$6:$Q$1005,Cad_cl!AW$5)))</f>
        <v/>
      </c>
      <c r="AX861" s="134" t="str">
        <f>IF(ISERR(IF($C861="","",SUMIFS(Con_ve!$F$6:$F$1005,Con_ve!$C$6:$C$1005,$C861,Con_ve!$I$6:$I$1005,"Fechada",Con_ve!$Q$6:$Q$1005,Cad_cl!AX$5))),"",IF($C861="","",SUMIFS(Con_ve!$F$6:$F$1005,Con_ve!$C$6:$C$1005,$C861,Con_ve!$I$6:$I$1005,"Fechada",Con_ve!$Q$6:$Q$1005,Cad_cl!AX$5)))</f>
        <v/>
      </c>
      <c r="AY861" s="134" t="str">
        <f>IF(ISERR(IF($C861="","",SUMIFS(Con_ve!$F$6:$F$1005,Con_ve!$C$6:$C$1005,$C861,Con_ve!$I$6:$I$1005,"Fechada",Con_ve!$Q$6:$Q$1005,Cad_cl!AY$5))),"",IF($C861="","",SUMIFS(Con_ve!$F$6:$F$1005,Con_ve!$C$6:$C$1005,$C861,Con_ve!$I$6:$I$1005,"Fechada",Con_ve!$Q$6:$Q$1005,Cad_cl!AY$5)))</f>
        <v/>
      </c>
      <c r="AZ861" s="134" t="str">
        <f>IF(ISERR(IF($C861="","",SUMIFS(Con_ve!$F$6:$F$1005,Con_ve!$C$6:$C$1005,$C861,Con_ve!$I$6:$I$1005,"Fechada",Con_ve!$Q$6:$Q$1005,Cad_cl!AZ$5))),"",IF($C861="","",SUMIFS(Con_ve!$F$6:$F$1005,Con_ve!$C$6:$C$1005,$C861,Con_ve!$I$6:$I$1005,"Fechada",Con_ve!$Q$6:$Q$1005,Cad_cl!AZ$5)))</f>
        <v/>
      </c>
      <c r="BA861" s="134" t="str">
        <f>IF(ISERR(IF($C861="","",SUMIFS(Con_ve!$F$6:$F$1005,Con_ve!$C$6:$C$1005,$C861,Con_ve!$I$6:$I$1005,"Fechada",Con_ve!$Q$6:$Q$1005,Cad_cl!BA$5))),"",IF($C861="","",SUMIFS(Con_ve!$F$6:$F$1005,Con_ve!$C$6:$C$1005,$C861,Con_ve!$I$6:$I$1005,"Fechada",Con_ve!$Q$6:$Q$1005,Cad_cl!BA$5)))</f>
        <v/>
      </c>
      <c r="BB861" s="134">
        <f t="shared" si="39"/>
        <v>0</v>
      </c>
      <c r="BD861" s="134" t="str">
        <f>IF(ISERR(IF($C861="","",SUMIFS(Con_ve!$F$6:$F$1005,Con_ve!$C$6:$C$1005,$C861,Con_ve!$I$6:$I$1005,"Em negociação",Con_ve!$Q$6:$Q$1005,Cad_cl!BD$5))),"",IF($C861="","",SUMIFS(Con_ve!$F$6:$F$1005,Con_ve!$C$6:$C$1005,$C861,Con_ve!$I$6:$I$1005,"Em negociação",Con_ve!$Q$6:$Q$1005,Cad_cl!BD$5)))</f>
        <v/>
      </c>
      <c r="BE861" s="134" t="str">
        <f>IF(ISERR(IF($C861="","",SUMIFS(Con_ve!$F$6:$F$1005,Con_ve!$C$6:$C$1005,$C861,Con_ve!$I$6:$I$1005,"Em negociação",Con_ve!$Q$6:$Q$1005,Cad_cl!BE$5))),"",IF($C861="","",SUMIFS(Con_ve!$F$6:$F$1005,Con_ve!$C$6:$C$1005,$C861,Con_ve!$I$6:$I$1005,"Em negociação",Con_ve!$Q$6:$Q$1005,Cad_cl!BE$5)))</f>
        <v/>
      </c>
      <c r="BF861" s="134" t="str">
        <f>IF(ISERR(IF($C861="","",SUMIFS(Con_ve!$F$6:$F$1005,Con_ve!$C$6:$C$1005,$C861,Con_ve!$I$6:$I$1005,"Em negociação",Con_ve!$Q$6:$Q$1005,Cad_cl!BF$5))),"",IF($C861="","",SUMIFS(Con_ve!$F$6:$F$1005,Con_ve!$C$6:$C$1005,$C861,Con_ve!$I$6:$I$1005,"Em negociação",Con_ve!$Q$6:$Q$1005,Cad_cl!BF$5)))</f>
        <v/>
      </c>
      <c r="BG861" s="134" t="str">
        <f>IF(ISERR(IF($C861="","",SUMIFS(Con_ve!$F$6:$F$1005,Con_ve!$C$6:$C$1005,$C861,Con_ve!$I$6:$I$1005,"Em negociação",Con_ve!$Q$6:$Q$1005,Cad_cl!BG$5))),"",IF($C861="","",SUMIFS(Con_ve!$F$6:$F$1005,Con_ve!$C$6:$C$1005,$C861,Con_ve!$I$6:$I$1005,"Em negociação",Con_ve!$Q$6:$Q$1005,Cad_cl!BG$5)))</f>
        <v/>
      </c>
      <c r="BH861" s="134" t="str">
        <f>IF(ISERR(IF($C861="","",SUMIFS(Con_ve!$F$6:$F$1005,Con_ve!$C$6:$C$1005,$C861,Con_ve!$I$6:$I$1005,"Em negociação",Con_ve!$Q$6:$Q$1005,Cad_cl!BH$5))),"",IF($C861="","",SUMIFS(Con_ve!$F$6:$F$1005,Con_ve!$C$6:$C$1005,$C861,Con_ve!$I$6:$I$1005,"Em negociação",Con_ve!$Q$6:$Q$1005,Cad_cl!BH$5)))</f>
        <v/>
      </c>
      <c r="BI861" s="134" t="str">
        <f>IF(ISERR(IF($C861="","",SUMIFS(Con_ve!$F$6:$F$1005,Con_ve!$C$6:$C$1005,$C861,Con_ve!$I$6:$I$1005,"Em negociação",Con_ve!$Q$6:$Q$1005,Cad_cl!BI$5))),"",IF($C861="","",SUMIFS(Con_ve!$F$6:$F$1005,Con_ve!$C$6:$C$1005,$C861,Con_ve!$I$6:$I$1005,"Em negociação",Con_ve!$Q$6:$Q$1005,Cad_cl!BI$5)))</f>
        <v/>
      </c>
      <c r="BJ861" s="134" t="str">
        <f>IF(ISERR(IF($C861="","",SUMIFS(Con_ve!$F$6:$F$1005,Con_ve!$C$6:$C$1005,$C861,Con_ve!$I$6:$I$1005,"Em negociação",Con_ve!$Q$6:$Q$1005,Cad_cl!BJ$5))),"",IF($C861="","",SUMIFS(Con_ve!$F$6:$F$1005,Con_ve!$C$6:$C$1005,$C861,Con_ve!$I$6:$I$1005,"Em negociação",Con_ve!$Q$6:$Q$1005,Cad_cl!BJ$5)))</f>
        <v/>
      </c>
      <c r="BK861" s="134" t="str">
        <f>IF(ISERR(IF($C861="","",SUMIFS(Con_ve!$F$6:$F$1005,Con_ve!$C$6:$C$1005,$C861,Con_ve!$I$6:$I$1005,"Em negociação",Con_ve!$Q$6:$Q$1005,Cad_cl!BK$5))),"",IF($C861="","",SUMIFS(Con_ve!$F$6:$F$1005,Con_ve!$C$6:$C$1005,$C861,Con_ve!$I$6:$I$1005,"Em negociação",Con_ve!$Q$6:$Q$1005,Cad_cl!BK$5)))</f>
        <v/>
      </c>
      <c r="BL861" s="134" t="str">
        <f>IF(ISERR(IF($C861="","",SUMIFS(Con_ve!$F$6:$F$1005,Con_ve!$C$6:$C$1005,$C861,Con_ve!$I$6:$I$1005,"Em negociação",Con_ve!$Q$6:$Q$1005,Cad_cl!BL$5))),"",IF($C861="","",SUMIFS(Con_ve!$F$6:$F$1005,Con_ve!$C$6:$C$1005,$C861,Con_ve!$I$6:$I$1005,"Em negociação",Con_ve!$Q$6:$Q$1005,Cad_cl!BL$5)))</f>
        <v/>
      </c>
      <c r="BM861" s="134" t="str">
        <f>IF(ISERR(IF($C861="","",SUMIFS(Con_ve!$F$6:$F$1005,Con_ve!$C$6:$C$1005,$C861,Con_ve!$I$6:$I$1005,"Em negociação",Con_ve!$Q$6:$Q$1005,Cad_cl!BM$5))),"",IF($C861="","",SUMIFS(Con_ve!$F$6:$F$1005,Con_ve!$C$6:$C$1005,$C861,Con_ve!$I$6:$I$1005,"Em negociação",Con_ve!$Q$6:$Q$1005,Cad_cl!BM$5)))</f>
        <v/>
      </c>
      <c r="BN861" s="134" t="str">
        <f>IF(ISERR(IF($C861="","",SUMIFS(Con_ve!$F$6:$F$1005,Con_ve!$C$6:$C$1005,$C861,Con_ve!$I$6:$I$1005,"Em negociação",Con_ve!$Q$6:$Q$1005,Cad_cl!BN$5))),"",IF($C861="","",SUMIFS(Con_ve!$F$6:$F$1005,Con_ve!$C$6:$C$1005,$C861,Con_ve!$I$6:$I$1005,"Em negociação",Con_ve!$Q$6:$Q$1005,Cad_cl!BN$5)))</f>
        <v/>
      </c>
      <c r="BO861" s="134" t="str">
        <f>IF(ISERR(IF($C861="","",SUMIFS(Con_ve!$F$6:$F$1005,Con_ve!$C$6:$C$1005,$C861,Con_ve!$I$6:$I$1005,"Em negociação",Con_ve!$Q$6:$Q$1005,Cad_cl!BO$5))),"",IF($C861="","",SUMIFS(Con_ve!$F$6:$F$1005,Con_ve!$C$6:$C$1005,$C861,Con_ve!$I$6:$I$1005,"Em negociação",Con_ve!$Q$6:$Q$1005,Cad_cl!BO$5)))</f>
        <v/>
      </c>
      <c r="BP861" s="134">
        <f t="shared" si="40"/>
        <v>0</v>
      </c>
      <c r="BR861" s="125" t="str">
        <f>IF(ISERR(IF(AND($I861=Re_lo!$E$5,BR$5=VLOOKUP(Re_lo!$H$5,Re_lo!$N$5:$O$16,2,0)),AP861,"")),"",IF(AND($I861=Re_lo!$E$5,BR$5=VLOOKUP(Re_lo!$H$5,Re_lo!$N$5:$O$16,2,0)),AP861,""))</f>
        <v/>
      </c>
      <c r="BS861" s="125" t="str">
        <f>IF(ISERR(IF(AND($I861=Re_lo!$E$5,BS$5=VLOOKUP(Re_lo!$H$5,Re_lo!$N$5:$O$16,2,0)),AQ861,"")),"",IF(AND($I861=Re_lo!$E$5,BS$5=VLOOKUP(Re_lo!$H$5,Re_lo!$N$5:$O$16,2,0)),AQ861,""))</f>
        <v/>
      </c>
      <c r="BT861" s="125" t="str">
        <f>IF(ISERR(IF(AND($I861=Re_lo!$E$5,BT$5=VLOOKUP(Re_lo!$H$5,Re_lo!$N$5:$O$16,2,0)),AR861,"")),"",IF(AND($I861=Re_lo!$E$5,BT$5=VLOOKUP(Re_lo!$H$5,Re_lo!$N$5:$O$16,2,0)),AR861,""))</f>
        <v/>
      </c>
      <c r="BU861" s="125" t="str">
        <f>IF(ISERR(IF(AND($I861=Re_lo!$E$5,BU$5=VLOOKUP(Re_lo!$H$5,Re_lo!$N$5:$O$16,2,0)),AS861,"")),"",IF(AND($I861=Re_lo!$E$5,BU$5=VLOOKUP(Re_lo!$H$5,Re_lo!$N$5:$O$16,2,0)),AS861,""))</f>
        <v/>
      </c>
      <c r="BV861" s="125" t="str">
        <f>IF(ISERR(IF(AND($I861=Re_lo!$E$5,BV$5=VLOOKUP(Re_lo!$H$5,Re_lo!$N$5:$O$16,2,0)),AT861,"")),"",IF(AND($I861=Re_lo!$E$5,BV$5=VLOOKUP(Re_lo!$H$5,Re_lo!$N$5:$O$16,2,0)),AT861,""))</f>
        <v/>
      </c>
      <c r="BW861" s="125" t="str">
        <f>IF(ISERR(IF(AND($I861=Re_lo!$E$5,BW$5=VLOOKUP(Re_lo!$H$5,Re_lo!$N$5:$O$16,2,0)),AU861,"")),"",IF(AND($I861=Re_lo!$E$5,BW$5=VLOOKUP(Re_lo!$H$5,Re_lo!$N$5:$O$16,2,0)),AU861,""))</f>
        <v/>
      </c>
      <c r="BX861" s="125" t="str">
        <f>IF(ISERR(IF(AND($I861=Re_lo!$E$5,BX$5=VLOOKUP(Re_lo!$H$5,Re_lo!$N$5:$O$16,2,0)),AV861,"")),"",IF(AND($I861=Re_lo!$E$5,BX$5=VLOOKUP(Re_lo!$H$5,Re_lo!$N$5:$O$16,2,0)),AV861,""))</f>
        <v/>
      </c>
      <c r="BY861" s="125" t="str">
        <f>IF(ISERR(IF(AND($I861=Re_lo!$E$5,BY$5=VLOOKUP(Re_lo!$H$5,Re_lo!$N$5:$O$16,2,0)),AW861,"")),"",IF(AND($I861=Re_lo!$E$5,BY$5=VLOOKUP(Re_lo!$H$5,Re_lo!$N$5:$O$16,2,0)),AW861,""))</f>
        <v/>
      </c>
      <c r="BZ861" s="125" t="str">
        <f>IF(ISERR(IF(AND($I861=Re_lo!$E$5,BZ$5=VLOOKUP(Re_lo!$H$5,Re_lo!$N$5:$O$16,2,0)),AX861,"")),"",IF(AND($I861=Re_lo!$E$5,BZ$5=VLOOKUP(Re_lo!$H$5,Re_lo!$N$5:$O$16,2,0)),AX861,""))</f>
        <v/>
      </c>
      <c r="CA861" s="125" t="str">
        <f>IF(ISERR(IF(AND($I861=Re_lo!$E$5,CA$5=VLOOKUP(Re_lo!$H$5,Re_lo!$N$5:$O$16,2,0)),AY861,"")),"",IF(AND($I861=Re_lo!$E$5,CA$5=VLOOKUP(Re_lo!$H$5,Re_lo!$N$5:$O$16,2,0)),AY861,""))</f>
        <v/>
      </c>
      <c r="CB861" s="125" t="str">
        <f>IF(ISERR(IF(AND($I861=Re_lo!$E$5,CB$5=VLOOKUP(Re_lo!$H$5,Re_lo!$N$5:$O$16,2,0)),AZ861,"")),"",IF(AND($I861=Re_lo!$E$5,CB$5=VLOOKUP(Re_lo!$H$5,Re_lo!$N$5:$O$16,2,0)),AZ861,""))</f>
        <v/>
      </c>
      <c r="CC861" s="125" t="str">
        <f>IF(ISERR(IF(AND($I861=Re_lo!$E$5,CC$5=VLOOKUP(Re_lo!$H$5,Re_lo!$N$5:$O$16,2,0)),BA861,"")),"",IF(AND($I861=Re_lo!$E$5,CC$5=VLOOKUP(Re_lo!$H$5,Re_lo!$N$5:$O$16,2,0)),BA861,""))</f>
        <v/>
      </c>
      <c r="CD861" s="125" t="str">
        <f>IF(ISERR(IF(AND($I861=Re_lo!$E$5,CD$5=VLOOKUP(Re_lo!$H$5,Re_lo!$N$5:$O$16,2,0)),BB861,"")),"",IF(AND($I861=Re_lo!$E$5,CD$5=VLOOKUP(Re_lo!$H$5,Re_lo!$N$5:$O$16,2,0)),BB861,""))</f>
        <v/>
      </c>
      <c r="CF861" s="125" t="str">
        <f>IF($C861="","",COUNTIFS(Con_ve!$C$6:$C$1005,$C861,Con_ve!$Q$6:$Q$1005,Cad_cl!CF$5))</f>
        <v/>
      </c>
      <c r="CG861" s="125" t="str">
        <f>IF($C861="","",COUNTIFS(Con_ve!$C$6:$C$1005,$C861,Con_ve!$Q$6:$Q$1005,Cad_cl!CG$5))</f>
        <v/>
      </c>
      <c r="CH861" s="125" t="str">
        <f>IF($C861="","",COUNTIFS(Con_ve!$C$6:$C$1005,$C861,Con_ve!$Q$6:$Q$1005,Cad_cl!CH$5))</f>
        <v/>
      </c>
      <c r="CI861" s="125" t="str">
        <f>IF($C861="","",COUNTIFS(Con_ve!$C$6:$C$1005,$C861,Con_ve!$Q$6:$Q$1005,Cad_cl!CI$5))</f>
        <v/>
      </c>
      <c r="CJ861" s="125" t="str">
        <f>IF($C861="","",COUNTIFS(Con_ve!$C$6:$C$1005,$C861,Con_ve!$Q$6:$Q$1005,Cad_cl!CJ$5))</f>
        <v/>
      </c>
      <c r="CK861" s="125" t="str">
        <f>IF($C861="","",COUNTIFS(Con_ve!$C$6:$C$1005,$C861,Con_ve!$Q$6:$Q$1005,Cad_cl!CK$5))</f>
        <v/>
      </c>
      <c r="CL861" s="125" t="str">
        <f>IF($C861="","",COUNTIFS(Con_ve!$C$6:$C$1005,$C861,Con_ve!$Q$6:$Q$1005,Cad_cl!CL$5))</f>
        <v/>
      </c>
      <c r="CM861" s="125" t="str">
        <f>IF($C861="","",COUNTIFS(Con_ve!$C$6:$C$1005,$C861,Con_ve!$Q$6:$Q$1005,Cad_cl!CM$5))</f>
        <v/>
      </c>
      <c r="CN861" s="125" t="str">
        <f>IF($C861="","",COUNTIFS(Con_ve!$C$6:$C$1005,$C861,Con_ve!$Q$6:$Q$1005,Cad_cl!CN$5))</f>
        <v/>
      </c>
      <c r="CO861" s="125" t="str">
        <f>IF($C861="","",COUNTIFS(Con_ve!$C$6:$C$1005,$C861,Con_ve!$Q$6:$Q$1005,Cad_cl!CO$5))</f>
        <v/>
      </c>
      <c r="CP861" s="125" t="str">
        <f>IF($C861="","",COUNTIFS(Con_ve!$C$6:$C$1005,$C861,Con_ve!$Q$6:$Q$1005,Cad_cl!CP$5))</f>
        <v/>
      </c>
      <c r="CQ861" s="125" t="str">
        <f>IF($C861="","",COUNTIFS(Con_ve!$C$6:$C$1005,$C861,Con_ve!$Q$6:$Q$1005,Cad_cl!CQ$5))</f>
        <v/>
      </c>
      <c r="CR861" s="125">
        <f t="shared" si="41"/>
        <v>0</v>
      </c>
    </row>
    <row r="862" spans="3:96" ht="30" customHeight="1">
      <c r="C862" s="153"/>
      <c r="D862" s="153"/>
      <c r="E862" s="154"/>
      <c r="F862" s="153"/>
      <c r="G862" s="155"/>
      <c r="H862" s="153"/>
      <c r="I862" s="153"/>
      <c r="J862" s="132" t="s">
        <v>309</v>
      </c>
      <c r="K862" s="133" t="s">
        <v>309</v>
      </c>
      <c r="L862" s="153"/>
      <c r="M862" s="153"/>
      <c r="N862" s="153"/>
      <c r="O862" s="153"/>
      <c r="P862" s="153"/>
      <c r="Q862" s="153"/>
      <c r="AP862" s="134" t="str">
        <f>IF(ISERR(IF($C862="","",SUMIFS(Con_ve!$F$6:$F$1005,Con_ve!$C$6:$C$1005,$C862,Con_ve!$I$6:$I$1005,"Fechada",Con_ve!$Q$6:$Q$1005,Cad_cl!AP$5))),"",IF($C862="","",SUMIFS(Con_ve!$F$6:$F$1005,Con_ve!$C$6:$C$1005,$C862,Con_ve!$I$6:$I$1005,"Fechada",Con_ve!$Q$6:$Q$1005,Cad_cl!AP$5)))</f>
        <v/>
      </c>
      <c r="AQ862" s="134" t="str">
        <f>IF(ISERR(IF($C862="","",SUMIFS(Con_ve!$F$6:$F$1005,Con_ve!$C$6:$C$1005,$C862,Con_ve!$I$6:$I$1005,"Fechada",Con_ve!$Q$6:$Q$1005,Cad_cl!AQ$5))),"",IF($C862="","",SUMIFS(Con_ve!$F$6:$F$1005,Con_ve!$C$6:$C$1005,$C862,Con_ve!$I$6:$I$1005,"Fechada",Con_ve!$Q$6:$Q$1005,Cad_cl!AQ$5)))</f>
        <v/>
      </c>
      <c r="AR862" s="134" t="str">
        <f>IF(ISERR(IF($C862="","",SUMIFS(Con_ve!$F$6:$F$1005,Con_ve!$C$6:$C$1005,$C862,Con_ve!$I$6:$I$1005,"Fechada",Con_ve!$Q$6:$Q$1005,Cad_cl!AR$5))),"",IF($C862="","",SUMIFS(Con_ve!$F$6:$F$1005,Con_ve!$C$6:$C$1005,$C862,Con_ve!$I$6:$I$1005,"Fechada",Con_ve!$Q$6:$Q$1005,Cad_cl!AR$5)))</f>
        <v/>
      </c>
      <c r="AS862" s="134" t="str">
        <f>IF(ISERR(IF($C862="","",SUMIFS(Con_ve!$F$6:$F$1005,Con_ve!$C$6:$C$1005,$C862,Con_ve!$I$6:$I$1005,"Fechada",Con_ve!$Q$6:$Q$1005,Cad_cl!AS$5))),"",IF($C862="","",SUMIFS(Con_ve!$F$6:$F$1005,Con_ve!$C$6:$C$1005,$C862,Con_ve!$I$6:$I$1005,"Fechada",Con_ve!$Q$6:$Q$1005,Cad_cl!AS$5)))</f>
        <v/>
      </c>
      <c r="AT862" s="134" t="str">
        <f>IF(ISERR(IF($C862="","",SUMIFS(Con_ve!$F$6:$F$1005,Con_ve!$C$6:$C$1005,$C862,Con_ve!$I$6:$I$1005,"Fechada",Con_ve!$Q$6:$Q$1005,Cad_cl!AT$5))),"",IF($C862="","",SUMIFS(Con_ve!$F$6:$F$1005,Con_ve!$C$6:$C$1005,$C862,Con_ve!$I$6:$I$1005,"Fechada",Con_ve!$Q$6:$Q$1005,Cad_cl!AT$5)))</f>
        <v/>
      </c>
      <c r="AU862" s="134" t="str">
        <f>IF(ISERR(IF($C862="","",SUMIFS(Con_ve!$F$6:$F$1005,Con_ve!$C$6:$C$1005,$C862,Con_ve!$I$6:$I$1005,"Fechada",Con_ve!$Q$6:$Q$1005,Cad_cl!AU$5))),"",IF($C862="","",SUMIFS(Con_ve!$F$6:$F$1005,Con_ve!$C$6:$C$1005,$C862,Con_ve!$I$6:$I$1005,"Fechada",Con_ve!$Q$6:$Q$1005,Cad_cl!AU$5)))</f>
        <v/>
      </c>
      <c r="AV862" s="134" t="str">
        <f>IF(ISERR(IF($C862="","",SUMIFS(Con_ve!$F$6:$F$1005,Con_ve!$C$6:$C$1005,$C862,Con_ve!$I$6:$I$1005,"Fechada",Con_ve!$Q$6:$Q$1005,Cad_cl!AV$5))),"",IF($C862="","",SUMIFS(Con_ve!$F$6:$F$1005,Con_ve!$C$6:$C$1005,$C862,Con_ve!$I$6:$I$1005,"Fechada",Con_ve!$Q$6:$Q$1005,Cad_cl!AV$5)))</f>
        <v/>
      </c>
      <c r="AW862" s="134" t="str">
        <f>IF(ISERR(IF($C862="","",SUMIFS(Con_ve!$F$6:$F$1005,Con_ve!$C$6:$C$1005,$C862,Con_ve!$I$6:$I$1005,"Fechada",Con_ve!$Q$6:$Q$1005,Cad_cl!AW$5))),"",IF($C862="","",SUMIFS(Con_ve!$F$6:$F$1005,Con_ve!$C$6:$C$1005,$C862,Con_ve!$I$6:$I$1005,"Fechada",Con_ve!$Q$6:$Q$1005,Cad_cl!AW$5)))</f>
        <v/>
      </c>
      <c r="AX862" s="134" t="str">
        <f>IF(ISERR(IF($C862="","",SUMIFS(Con_ve!$F$6:$F$1005,Con_ve!$C$6:$C$1005,$C862,Con_ve!$I$6:$I$1005,"Fechada",Con_ve!$Q$6:$Q$1005,Cad_cl!AX$5))),"",IF($C862="","",SUMIFS(Con_ve!$F$6:$F$1005,Con_ve!$C$6:$C$1005,$C862,Con_ve!$I$6:$I$1005,"Fechada",Con_ve!$Q$6:$Q$1005,Cad_cl!AX$5)))</f>
        <v/>
      </c>
      <c r="AY862" s="134" t="str">
        <f>IF(ISERR(IF($C862="","",SUMIFS(Con_ve!$F$6:$F$1005,Con_ve!$C$6:$C$1005,$C862,Con_ve!$I$6:$I$1005,"Fechada",Con_ve!$Q$6:$Q$1005,Cad_cl!AY$5))),"",IF($C862="","",SUMIFS(Con_ve!$F$6:$F$1005,Con_ve!$C$6:$C$1005,$C862,Con_ve!$I$6:$I$1005,"Fechada",Con_ve!$Q$6:$Q$1005,Cad_cl!AY$5)))</f>
        <v/>
      </c>
      <c r="AZ862" s="134" t="str">
        <f>IF(ISERR(IF($C862="","",SUMIFS(Con_ve!$F$6:$F$1005,Con_ve!$C$6:$C$1005,$C862,Con_ve!$I$6:$I$1005,"Fechada",Con_ve!$Q$6:$Q$1005,Cad_cl!AZ$5))),"",IF($C862="","",SUMIFS(Con_ve!$F$6:$F$1005,Con_ve!$C$6:$C$1005,$C862,Con_ve!$I$6:$I$1005,"Fechada",Con_ve!$Q$6:$Q$1005,Cad_cl!AZ$5)))</f>
        <v/>
      </c>
      <c r="BA862" s="134" t="str">
        <f>IF(ISERR(IF($C862="","",SUMIFS(Con_ve!$F$6:$F$1005,Con_ve!$C$6:$C$1005,$C862,Con_ve!$I$6:$I$1005,"Fechada",Con_ve!$Q$6:$Q$1005,Cad_cl!BA$5))),"",IF($C862="","",SUMIFS(Con_ve!$F$6:$F$1005,Con_ve!$C$6:$C$1005,$C862,Con_ve!$I$6:$I$1005,"Fechada",Con_ve!$Q$6:$Q$1005,Cad_cl!BA$5)))</f>
        <v/>
      </c>
      <c r="BB862" s="134">
        <f t="shared" si="39"/>
        <v>0</v>
      </c>
      <c r="BD862" s="134" t="str">
        <f>IF(ISERR(IF($C862="","",SUMIFS(Con_ve!$F$6:$F$1005,Con_ve!$C$6:$C$1005,$C862,Con_ve!$I$6:$I$1005,"Em negociação",Con_ve!$Q$6:$Q$1005,Cad_cl!BD$5))),"",IF($C862="","",SUMIFS(Con_ve!$F$6:$F$1005,Con_ve!$C$6:$C$1005,$C862,Con_ve!$I$6:$I$1005,"Em negociação",Con_ve!$Q$6:$Q$1005,Cad_cl!BD$5)))</f>
        <v/>
      </c>
      <c r="BE862" s="134" t="str">
        <f>IF(ISERR(IF($C862="","",SUMIFS(Con_ve!$F$6:$F$1005,Con_ve!$C$6:$C$1005,$C862,Con_ve!$I$6:$I$1005,"Em negociação",Con_ve!$Q$6:$Q$1005,Cad_cl!BE$5))),"",IF($C862="","",SUMIFS(Con_ve!$F$6:$F$1005,Con_ve!$C$6:$C$1005,$C862,Con_ve!$I$6:$I$1005,"Em negociação",Con_ve!$Q$6:$Q$1005,Cad_cl!BE$5)))</f>
        <v/>
      </c>
      <c r="BF862" s="134" t="str">
        <f>IF(ISERR(IF($C862="","",SUMIFS(Con_ve!$F$6:$F$1005,Con_ve!$C$6:$C$1005,$C862,Con_ve!$I$6:$I$1005,"Em negociação",Con_ve!$Q$6:$Q$1005,Cad_cl!BF$5))),"",IF($C862="","",SUMIFS(Con_ve!$F$6:$F$1005,Con_ve!$C$6:$C$1005,$C862,Con_ve!$I$6:$I$1005,"Em negociação",Con_ve!$Q$6:$Q$1005,Cad_cl!BF$5)))</f>
        <v/>
      </c>
      <c r="BG862" s="134" t="str">
        <f>IF(ISERR(IF($C862="","",SUMIFS(Con_ve!$F$6:$F$1005,Con_ve!$C$6:$C$1005,$C862,Con_ve!$I$6:$I$1005,"Em negociação",Con_ve!$Q$6:$Q$1005,Cad_cl!BG$5))),"",IF($C862="","",SUMIFS(Con_ve!$F$6:$F$1005,Con_ve!$C$6:$C$1005,$C862,Con_ve!$I$6:$I$1005,"Em negociação",Con_ve!$Q$6:$Q$1005,Cad_cl!BG$5)))</f>
        <v/>
      </c>
      <c r="BH862" s="134" t="str">
        <f>IF(ISERR(IF($C862="","",SUMIFS(Con_ve!$F$6:$F$1005,Con_ve!$C$6:$C$1005,$C862,Con_ve!$I$6:$I$1005,"Em negociação",Con_ve!$Q$6:$Q$1005,Cad_cl!BH$5))),"",IF($C862="","",SUMIFS(Con_ve!$F$6:$F$1005,Con_ve!$C$6:$C$1005,$C862,Con_ve!$I$6:$I$1005,"Em negociação",Con_ve!$Q$6:$Q$1005,Cad_cl!BH$5)))</f>
        <v/>
      </c>
      <c r="BI862" s="134" t="str">
        <f>IF(ISERR(IF($C862="","",SUMIFS(Con_ve!$F$6:$F$1005,Con_ve!$C$6:$C$1005,$C862,Con_ve!$I$6:$I$1005,"Em negociação",Con_ve!$Q$6:$Q$1005,Cad_cl!BI$5))),"",IF($C862="","",SUMIFS(Con_ve!$F$6:$F$1005,Con_ve!$C$6:$C$1005,$C862,Con_ve!$I$6:$I$1005,"Em negociação",Con_ve!$Q$6:$Q$1005,Cad_cl!BI$5)))</f>
        <v/>
      </c>
      <c r="BJ862" s="134" t="str">
        <f>IF(ISERR(IF($C862="","",SUMIFS(Con_ve!$F$6:$F$1005,Con_ve!$C$6:$C$1005,$C862,Con_ve!$I$6:$I$1005,"Em negociação",Con_ve!$Q$6:$Q$1005,Cad_cl!BJ$5))),"",IF($C862="","",SUMIFS(Con_ve!$F$6:$F$1005,Con_ve!$C$6:$C$1005,$C862,Con_ve!$I$6:$I$1005,"Em negociação",Con_ve!$Q$6:$Q$1005,Cad_cl!BJ$5)))</f>
        <v/>
      </c>
      <c r="BK862" s="134" t="str">
        <f>IF(ISERR(IF($C862="","",SUMIFS(Con_ve!$F$6:$F$1005,Con_ve!$C$6:$C$1005,$C862,Con_ve!$I$6:$I$1005,"Em negociação",Con_ve!$Q$6:$Q$1005,Cad_cl!BK$5))),"",IF($C862="","",SUMIFS(Con_ve!$F$6:$F$1005,Con_ve!$C$6:$C$1005,$C862,Con_ve!$I$6:$I$1005,"Em negociação",Con_ve!$Q$6:$Q$1005,Cad_cl!BK$5)))</f>
        <v/>
      </c>
      <c r="BL862" s="134" t="str">
        <f>IF(ISERR(IF($C862="","",SUMIFS(Con_ve!$F$6:$F$1005,Con_ve!$C$6:$C$1005,$C862,Con_ve!$I$6:$I$1005,"Em negociação",Con_ve!$Q$6:$Q$1005,Cad_cl!BL$5))),"",IF($C862="","",SUMIFS(Con_ve!$F$6:$F$1005,Con_ve!$C$6:$C$1005,$C862,Con_ve!$I$6:$I$1005,"Em negociação",Con_ve!$Q$6:$Q$1005,Cad_cl!BL$5)))</f>
        <v/>
      </c>
      <c r="BM862" s="134" t="str">
        <f>IF(ISERR(IF($C862="","",SUMIFS(Con_ve!$F$6:$F$1005,Con_ve!$C$6:$C$1005,$C862,Con_ve!$I$6:$I$1005,"Em negociação",Con_ve!$Q$6:$Q$1005,Cad_cl!BM$5))),"",IF($C862="","",SUMIFS(Con_ve!$F$6:$F$1005,Con_ve!$C$6:$C$1005,$C862,Con_ve!$I$6:$I$1005,"Em negociação",Con_ve!$Q$6:$Q$1005,Cad_cl!BM$5)))</f>
        <v/>
      </c>
      <c r="BN862" s="134" t="str">
        <f>IF(ISERR(IF($C862="","",SUMIFS(Con_ve!$F$6:$F$1005,Con_ve!$C$6:$C$1005,$C862,Con_ve!$I$6:$I$1005,"Em negociação",Con_ve!$Q$6:$Q$1005,Cad_cl!BN$5))),"",IF($C862="","",SUMIFS(Con_ve!$F$6:$F$1005,Con_ve!$C$6:$C$1005,$C862,Con_ve!$I$6:$I$1005,"Em negociação",Con_ve!$Q$6:$Q$1005,Cad_cl!BN$5)))</f>
        <v/>
      </c>
      <c r="BO862" s="134" t="str">
        <f>IF(ISERR(IF($C862="","",SUMIFS(Con_ve!$F$6:$F$1005,Con_ve!$C$6:$C$1005,$C862,Con_ve!$I$6:$I$1005,"Em negociação",Con_ve!$Q$6:$Q$1005,Cad_cl!BO$5))),"",IF($C862="","",SUMIFS(Con_ve!$F$6:$F$1005,Con_ve!$C$6:$C$1005,$C862,Con_ve!$I$6:$I$1005,"Em negociação",Con_ve!$Q$6:$Q$1005,Cad_cl!BO$5)))</f>
        <v/>
      </c>
      <c r="BP862" s="134">
        <f t="shared" si="40"/>
        <v>0</v>
      </c>
      <c r="BR862" s="125" t="str">
        <f>IF(ISERR(IF(AND($I862=Re_lo!$E$5,BR$5=VLOOKUP(Re_lo!$H$5,Re_lo!$N$5:$O$16,2,0)),AP862,"")),"",IF(AND($I862=Re_lo!$E$5,BR$5=VLOOKUP(Re_lo!$H$5,Re_lo!$N$5:$O$16,2,0)),AP862,""))</f>
        <v/>
      </c>
      <c r="BS862" s="125" t="str">
        <f>IF(ISERR(IF(AND($I862=Re_lo!$E$5,BS$5=VLOOKUP(Re_lo!$H$5,Re_lo!$N$5:$O$16,2,0)),AQ862,"")),"",IF(AND($I862=Re_lo!$E$5,BS$5=VLOOKUP(Re_lo!$H$5,Re_lo!$N$5:$O$16,2,0)),AQ862,""))</f>
        <v/>
      </c>
      <c r="BT862" s="125" t="str">
        <f>IF(ISERR(IF(AND($I862=Re_lo!$E$5,BT$5=VLOOKUP(Re_lo!$H$5,Re_lo!$N$5:$O$16,2,0)),AR862,"")),"",IF(AND($I862=Re_lo!$E$5,BT$5=VLOOKUP(Re_lo!$H$5,Re_lo!$N$5:$O$16,2,0)),AR862,""))</f>
        <v/>
      </c>
      <c r="BU862" s="125" t="str">
        <f>IF(ISERR(IF(AND($I862=Re_lo!$E$5,BU$5=VLOOKUP(Re_lo!$H$5,Re_lo!$N$5:$O$16,2,0)),AS862,"")),"",IF(AND($I862=Re_lo!$E$5,BU$5=VLOOKUP(Re_lo!$H$5,Re_lo!$N$5:$O$16,2,0)),AS862,""))</f>
        <v/>
      </c>
      <c r="BV862" s="125" t="str">
        <f>IF(ISERR(IF(AND($I862=Re_lo!$E$5,BV$5=VLOOKUP(Re_lo!$H$5,Re_lo!$N$5:$O$16,2,0)),AT862,"")),"",IF(AND($I862=Re_lo!$E$5,BV$5=VLOOKUP(Re_lo!$H$5,Re_lo!$N$5:$O$16,2,0)),AT862,""))</f>
        <v/>
      </c>
      <c r="BW862" s="125" t="str">
        <f>IF(ISERR(IF(AND($I862=Re_lo!$E$5,BW$5=VLOOKUP(Re_lo!$H$5,Re_lo!$N$5:$O$16,2,0)),AU862,"")),"",IF(AND($I862=Re_lo!$E$5,BW$5=VLOOKUP(Re_lo!$H$5,Re_lo!$N$5:$O$16,2,0)),AU862,""))</f>
        <v/>
      </c>
      <c r="BX862" s="125" t="str">
        <f>IF(ISERR(IF(AND($I862=Re_lo!$E$5,BX$5=VLOOKUP(Re_lo!$H$5,Re_lo!$N$5:$O$16,2,0)),AV862,"")),"",IF(AND($I862=Re_lo!$E$5,BX$5=VLOOKUP(Re_lo!$H$5,Re_lo!$N$5:$O$16,2,0)),AV862,""))</f>
        <v/>
      </c>
      <c r="BY862" s="125" t="str">
        <f>IF(ISERR(IF(AND($I862=Re_lo!$E$5,BY$5=VLOOKUP(Re_lo!$H$5,Re_lo!$N$5:$O$16,2,0)),AW862,"")),"",IF(AND($I862=Re_lo!$E$5,BY$5=VLOOKUP(Re_lo!$H$5,Re_lo!$N$5:$O$16,2,0)),AW862,""))</f>
        <v/>
      </c>
      <c r="BZ862" s="125" t="str">
        <f>IF(ISERR(IF(AND($I862=Re_lo!$E$5,BZ$5=VLOOKUP(Re_lo!$H$5,Re_lo!$N$5:$O$16,2,0)),AX862,"")),"",IF(AND($I862=Re_lo!$E$5,BZ$5=VLOOKUP(Re_lo!$H$5,Re_lo!$N$5:$O$16,2,0)),AX862,""))</f>
        <v/>
      </c>
      <c r="CA862" s="125" t="str">
        <f>IF(ISERR(IF(AND($I862=Re_lo!$E$5,CA$5=VLOOKUP(Re_lo!$H$5,Re_lo!$N$5:$O$16,2,0)),AY862,"")),"",IF(AND($I862=Re_lo!$E$5,CA$5=VLOOKUP(Re_lo!$H$5,Re_lo!$N$5:$O$16,2,0)),AY862,""))</f>
        <v/>
      </c>
      <c r="CB862" s="125" t="str">
        <f>IF(ISERR(IF(AND($I862=Re_lo!$E$5,CB$5=VLOOKUP(Re_lo!$H$5,Re_lo!$N$5:$O$16,2,0)),AZ862,"")),"",IF(AND($I862=Re_lo!$E$5,CB$5=VLOOKUP(Re_lo!$H$5,Re_lo!$N$5:$O$16,2,0)),AZ862,""))</f>
        <v/>
      </c>
      <c r="CC862" s="125" t="str">
        <f>IF(ISERR(IF(AND($I862=Re_lo!$E$5,CC$5=VLOOKUP(Re_lo!$H$5,Re_lo!$N$5:$O$16,2,0)),BA862,"")),"",IF(AND($I862=Re_lo!$E$5,CC$5=VLOOKUP(Re_lo!$H$5,Re_lo!$N$5:$O$16,2,0)),BA862,""))</f>
        <v/>
      </c>
      <c r="CD862" s="125" t="str">
        <f>IF(ISERR(IF(AND($I862=Re_lo!$E$5,CD$5=VLOOKUP(Re_lo!$H$5,Re_lo!$N$5:$O$16,2,0)),BB862,"")),"",IF(AND($I862=Re_lo!$E$5,CD$5=VLOOKUP(Re_lo!$H$5,Re_lo!$N$5:$O$16,2,0)),BB862,""))</f>
        <v/>
      </c>
      <c r="CF862" s="125" t="str">
        <f>IF($C862="","",COUNTIFS(Con_ve!$C$6:$C$1005,$C862,Con_ve!$Q$6:$Q$1005,Cad_cl!CF$5))</f>
        <v/>
      </c>
      <c r="CG862" s="125" t="str">
        <f>IF($C862="","",COUNTIFS(Con_ve!$C$6:$C$1005,$C862,Con_ve!$Q$6:$Q$1005,Cad_cl!CG$5))</f>
        <v/>
      </c>
      <c r="CH862" s="125" t="str">
        <f>IF($C862="","",COUNTIFS(Con_ve!$C$6:$C$1005,$C862,Con_ve!$Q$6:$Q$1005,Cad_cl!CH$5))</f>
        <v/>
      </c>
      <c r="CI862" s="125" t="str">
        <f>IF($C862="","",COUNTIFS(Con_ve!$C$6:$C$1005,$C862,Con_ve!$Q$6:$Q$1005,Cad_cl!CI$5))</f>
        <v/>
      </c>
      <c r="CJ862" s="125" t="str">
        <f>IF($C862="","",COUNTIFS(Con_ve!$C$6:$C$1005,$C862,Con_ve!$Q$6:$Q$1005,Cad_cl!CJ$5))</f>
        <v/>
      </c>
      <c r="CK862" s="125" t="str">
        <f>IF($C862="","",COUNTIFS(Con_ve!$C$6:$C$1005,$C862,Con_ve!$Q$6:$Q$1005,Cad_cl!CK$5))</f>
        <v/>
      </c>
      <c r="CL862" s="125" t="str">
        <f>IF($C862="","",COUNTIFS(Con_ve!$C$6:$C$1005,$C862,Con_ve!$Q$6:$Q$1005,Cad_cl!CL$5))</f>
        <v/>
      </c>
      <c r="CM862" s="125" t="str">
        <f>IF($C862="","",COUNTIFS(Con_ve!$C$6:$C$1005,$C862,Con_ve!$Q$6:$Q$1005,Cad_cl!CM$5))</f>
        <v/>
      </c>
      <c r="CN862" s="125" t="str">
        <f>IF($C862="","",COUNTIFS(Con_ve!$C$6:$C$1005,$C862,Con_ve!$Q$6:$Q$1005,Cad_cl!CN$5))</f>
        <v/>
      </c>
      <c r="CO862" s="125" t="str">
        <f>IF($C862="","",COUNTIFS(Con_ve!$C$6:$C$1005,$C862,Con_ve!$Q$6:$Q$1005,Cad_cl!CO$5))</f>
        <v/>
      </c>
      <c r="CP862" s="125" t="str">
        <f>IF($C862="","",COUNTIFS(Con_ve!$C$6:$C$1005,$C862,Con_ve!$Q$6:$Q$1005,Cad_cl!CP$5))</f>
        <v/>
      </c>
      <c r="CQ862" s="125" t="str">
        <f>IF($C862="","",COUNTIFS(Con_ve!$C$6:$C$1005,$C862,Con_ve!$Q$6:$Q$1005,Cad_cl!CQ$5))</f>
        <v/>
      </c>
      <c r="CR862" s="125">
        <f t="shared" si="41"/>
        <v>0</v>
      </c>
    </row>
    <row r="863" spans="3:96" ht="30" customHeight="1">
      <c r="C863" s="153"/>
      <c r="D863" s="153"/>
      <c r="E863" s="154"/>
      <c r="F863" s="153"/>
      <c r="G863" s="155"/>
      <c r="H863" s="153"/>
      <c r="I863" s="153"/>
      <c r="J863" s="132" t="s">
        <v>309</v>
      </c>
      <c r="K863" s="133" t="s">
        <v>309</v>
      </c>
      <c r="L863" s="153"/>
      <c r="M863" s="153"/>
      <c r="N863" s="153"/>
      <c r="O863" s="153"/>
      <c r="P863" s="153"/>
      <c r="Q863" s="153"/>
      <c r="AP863" s="134" t="str">
        <f>IF(ISERR(IF($C863="","",SUMIFS(Con_ve!$F$6:$F$1005,Con_ve!$C$6:$C$1005,$C863,Con_ve!$I$6:$I$1005,"Fechada",Con_ve!$Q$6:$Q$1005,Cad_cl!AP$5))),"",IF($C863="","",SUMIFS(Con_ve!$F$6:$F$1005,Con_ve!$C$6:$C$1005,$C863,Con_ve!$I$6:$I$1005,"Fechada",Con_ve!$Q$6:$Q$1005,Cad_cl!AP$5)))</f>
        <v/>
      </c>
      <c r="AQ863" s="134" t="str">
        <f>IF(ISERR(IF($C863="","",SUMIFS(Con_ve!$F$6:$F$1005,Con_ve!$C$6:$C$1005,$C863,Con_ve!$I$6:$I$1005,"Fechada",Con_ve!$Q$6:$Q$1005,Cad_cl!AQ$5))),"",IF($C863="","",SUMIFS(Con_ve!$F$6:$F$1005,Con_ve!$C$6:$C$1005,$C863,Con_ve!$I$6:$I$1005,"Fechada",Con_ve!$Q$6:$Q$1005,Cad_cl!AQ$5)))</f>
        <v/>
      </c>
      <c r="AR863" s="134" t="str">
        <f>IF(ISERR(IF($C863="","",SUMIFS(Con_ve!$F$6:$F$1005,Con_ve!$C$6:$C$1005,$C863,Con_ve!$I$6:$I$1005,"Fechada",Con_ve!$Q$6:$Q$1005,Cad_cl!AR$5))),"",IF($C863="","",SUMIFS(Con_ve!$F$6:$F$1005,Con_ve!$C$6:$C$1005,$C863,Con_ve!$I$6:$I$1005,"Fechada",Con_ve!$Q$6:$Q$1005,Cad_cl!AR$5)))</f>
        <v/>
      </c>
      <c r="AS863" s="134" t="str">
        <f>IF(ISERR(IF($C863="","",SUMIFS(Con_ve!$F$6:$F$1005,Con_ve!$C$6:$C$1005,$C863,Con_ve!$I$6:$I$1005,"Fechada",Con_ve!$Q$6:$Q$1005,Cad_cl!AS$5))),"",IF($C863="","",SUMIFS(Con_ve!$F$6:$F$1005,Con_ve!$C$6:$C$1005,$C863,Con_ve!$I$6:$I$1005,"Fechada",Con_ve!$Q$6:$Q$1005,Cad_cl!AS$5)))</f>
        <v/>
      </c>
      <c r="AT863" s="134" t="str">
        <f>IF(ISERR(IF($C863="","",SUMIFS(Con_ve!$F$6:$F$1005,Con_ve!$C$6:$C$1005,$C863,Con_ve!$I$6:$I$1005,"Fechada",Con_ve!$Q$6:$Q$1005,Cad_cl!AT$5))),"",IF($C863="","",SUMIFS(Con_ve!$F$6:$F$1005,Con_ve!$C$6:$C$1005,$C863,Con_ve!$I$6:$I$1005,"Fechada",Con_ve!$Q$6:$Q$1005,Cad_cl!AT$5)))</f>
        <v/>
      </c>
      <c r="AU863" s="134" t="str">
        <f>IF(ISERR(IF($C863="","",SUMIFS(Con_ve!$F$6:$F$1005,Con_ve!$C$6:$C$1005,$C863,Con_ve!$I$6:$I$1005,"Fechada",Con_ve!$Q$6:$Q$1005,Cad_cl!AU$5))),"",IF($C863="","",SUMIFS(Con_ve!$F$6:$F$1005,Con_ve!$C$6:$C$1005,$C863,Con_ve!$I$6:$I$1005,"Fechada",Con_ve!$Q$6:$Q$1005,Cad_cl!AU$5)))</f>
        <v/>
      </c>
      <c r="AV863" s="134" t="str">
        <f>IF(ISERR(IF($C863="","",SUMIFS(Con_ve!$F$6:$F$1005,Con_ve!$C$6:$C$1005,$C863,Con_ve!$I$6:$I$1005,"Fechada",Con_ve!$Q$6:$Q$1005,Cad_cl!AV$5))),"",IF($C863="","",SUMIFS(Con_ve!$F$6:$F$1005,Con_ve!$C$6:$C$1005,$C863,Con_ve!$I$6:$I$1005,"Fechada",Con_ve!$Q$6:$Q$1005,Cad_cl!AV$5)))</f>
        <v/>
      </c>
      <c r="AW863" s="134" t="str">
        <f>IF(ISERR(IF($C863="","",SUMIFS(Con_ve!$F$6:$F$1005,Con_ve!$C$6:$C$1005,$C863,Con_ve!$I$6:$I$1005,"Fechada",Con_ve!$Q$6:$Q$1005,Cad_cl!AW$5))),"",IF($C863="","",SUMIFS(Con_ve!$F$6:$F$1005,Con_ve!$C$6:$C$1005,$C863,Con_ve!$I$6:$I$1005,"Fechada",Con_ve!$Q$6:$Q$1005,Cad_cl!AW$5)))</f>
        <v/>
      </c>
      <c r="AX863" s="134" t="str">
        <f>IF(ISERR(IF($C863="","",SUMIFS(Con_ve!$F$6:$F$1005,Con_ve!$C$6:$C$1005,$C863,Con_ve!$I$6:$I$1005,"Fechada",Con_ve!$Q$6:$Q$1005,Cad_cl!AX$5))),"",IF($C863="","",SUMIFS(Con_ve!$F$6:$F$1005,Con_ve!$C$6:$C$1005,$C863,Con_ve!$I$6:$I$1005,"Fechada",Con_ve!$Q$6:$Q$1005,Cad_cl!AX$5)))</f>
        <v/>
      </c>
      <c r="AY863" s="134" t="str">
        <f>IF(ISERR(IF($C863="","",SUMIFS(Con_ve!$F$6:$F$1005,Con_ve!$C$6:$C$1005,$C863,Con_ve!$I$6:$I$1005,"Fechada",Con_ve!$Q$6:$Q$1005,Cad_cl!AY$5))),"",IF($C863="","",SUMIFS(Con_ve!$F$6:$F$1005,Con_ve!$C$6:$C$1005,$C863,Con_ve!$I$6:$I$1005,"Fechada",Con_ve!$Q$6:$Q$1005,Cad_cl!AY$5)))</f>
        <v/>
      </c>
      <c r="AZ863" s="134" t="str">
        <f>IF(ISERR(IF($C863="","",SUMIFS(Con_ve!$F$6:$F$1005,Con_ve!$C$6:$C$1005,$C863,Con_ve!$I$6:$I$1005,"Fechada",Con_ve!$Q$6:$Q$1005,Cad_cl!AZ$5))),"",IF($C863="","",SUMIFS(Con_ve!$F$6:$F$1005,Con_ve!$C$6:$C$1005,$C863,Con_ve!$I$6:$I$1005,"Fechada",Con_ve!$Q$6:$Q$1005,Cad_cl!AZ$5)))</f>
        <v/>
      </c>
      <c r="BA863" s="134" t="str">
        <f>IF(ISERR(IF($C863="","",SUMIFS(Con_ve!$F$6:$F$1005,Con_ve!$C$6:$C$1005,$C863,Con_ve!$I$6:$I$1005,"Fechada",Con_ve!$Q$6:$Q$1005,Cad_cl!BA$5))),"",IF($C863="","",SUMIFS(Con_ve!$F$6:$F$1005,Con_ve!$C$6:$C$1005,$C863,Con_ve!$I$6:$I$1005,"Fechada",Con_ve!$Q$6:$Q$1005,Cad_cl!BA$5)))</f>
        <v/>
      </c>
      <c r="BB863" s="134">
        <f t="shared" si="39"/>
        <v>0</v>
      </c>
      <c r="BD863" s="134" t="str">
        <f>IF(ISERR(IF($C863="","",SUMIFS(Con_ve!$F$6:$F$1005,Con_ve!$C$6:$C$1005,$C863,Con_ve!$I$6:$I$1005,"Em negociação",Con_ve!$Q$6:$Q$1005,Cad_cl!BD$5))),"",IF($C863="","",SUMIFS(Con_ve!$F$6:$F$1005,Con_ve!$C$6:$C$1005,$C863,Con_ve!$I$6:$I$1005,"Em negociação",Con_ve!$Q$6:$Q$1005,Cad_cl!BD$5)))</f>
        <v/>
      </c>
      <c r="BE863" s="134" t="str">
        <f>IF(ISERR(IF($C863="","",SUMIFS(Con_ve!$F$6:$F$1005,Con_ve!$C$6:$C$1005,$C863,Con_ve!$I$6:$I$1005,"Em negociação",Con_ve!$Q$6:$Q$1005,Cad_cl!BE$5))),"",IF($C863="","",SUMIFS(Con_ve!$F$6:$F$1005,Con_ve!$C$6:$C$1005,$C863,Con_ve!$I$6:$I$1005,"Em negociação",Con_ve!$Q$6:$Q$1005,Cad_cl!BE$5)))</f>
        <v/>
      </c>
      <c r="BF863" s="134" t="str">
        <f>IF(ISERR(IF($C863="","",SUMIFS(Con_ve!$F$6:$F$1005,Con_ve!$C$6:$C$1005,$C863,Con_ve!$I$6:$I$1005,"Em negociação",Con_ve!$Q$6:$Q$1005,Cad_cl!BF$5))),"",IF($C863="","",SUMIFS(Con_ve!$F$6:$F$1005,Con_ve!$C$6:$C$1005,$C863,Con_ve!$I$6:$I$1005,"Em negociação",Con_ve!$Q$6:$Q$1005,Cad_cl!BF$5)))</f>
        <v/>
      </c>
      <c r="BG863" s="134" t="str">
        <f>IF(ISERR(IF($C863="","",SUMIFS(Con_ve!$F$6:$F$1005,Con_ve!$C$6:$C$1005,$C863,Con_ve!$I$6:$I$1005,"Em negociação",Con_ve!$Q$6:$Q$1005,Cad_cl!BG$5))),"",IF($C863="","",SUMIFS(Con_ve!$F$6:$F$1005,Con_ve!$C$6:$C$1005,$C863,Con_ve!$I$6:$I$1005,"Em negociação",Con_ve!$Q$6:$Q$1005,Cad_cl!BG$5)))</f>
        <v/>
      </c>
      <c r="BH863" s="134" t="str">
        <f>IF(ISERR(IF($C863="","",SUMIFS(Con_ve!$F$6:$F$1005,Con_ve!$C$6:$C$1005,$C863,Con_ve!$I$6:$I$1005,"Em negociação",Con_ve!$Q$6:$Q$1005,Cad_cl!BH$5))),"",IF($C863="","",SUMIFS(Con_ve!$F$6:$F$1005,Con_ve!$C$6:$C$1005,$C863,Con_ve!$I$6:$I$1005,"Em negociação",Con_ve!$Q$6:$Q$1005,Cad_cl!BH$5)))</f>
        <v/>
      </c>
      <c r="BI863" s="134" t="str">
        <f>IF(ISERR(IF($C863="","",SUMIFS(Con_ve!$F$6:$F$1005,Con_ve!$C$6:$C$1005,$C863,Con_ve!$I$6:$I$1005,"Em negociação",Con_ve!$Q$6:$Q$1005,Cad_cl!BI$5))),"",IF($C863="","",SUMIFS(Con_ve!$F$6:$F$1005,Con_ve!$C$6:$C$1005,$C863,Con_ve!$I$6:$I$1005,"Em negociação",Con_ve!$Q$6:$Q$1005,Cad_cl!BI$5)))</f>
        <v/>
      </c>
      <c r="BJ863" s="134" t="str">
        <f>IF(ISERR(IF($C863="","",SUMIFS(Con_ve!$F$6:$F$1005,Con_ve!$C$6:$C$1005,$C863,Con_ve!$I$6:$I$1005,"Em negociação",Con_ve!$Q$6:$Q$1005,Cad_cl!BJ$5))),"",IF($C863="","",SUMIFS(Con_ve!$F$6:$F$1005,Con_ve!$C$6:$C$1005,$C863,Con_ve!$I$6:$I$1005,"Em negociação",Con_ve!$Q$6:$Q$1005,Cad_cl!BJ$5)))</f>
        <v/>
      </c>
      <c r="BK863" s="134" t="str">
        <f>IF(ISERR(IF($C863="","",SUMIFS(Con_ve!$F$6:$F$1005,Con_ve!$C$6:$C$1005,$C863,Con_ve!$I$6:$I$1005,"Em negociação",Con_ve!$Q$6:$Q$1005,Cad_cl!BK$5))),"",IF($C863="","",SUMIFS(Con_ve!$F$6:$F$1005,Con_ve!$C$6:$C$1005,$C863,Con_ve!$I$6:$I$1005,"Em negociação",Con_ve!$Q$6:$Q$1005,Cad_cl!BK$5)))</f>
        <v/>
      </c>
      <c r="BL863" s="134" t="str">
        <f>IF(ISERR(IF($C863="","",SUMIFS(Con_ve!$F$6:$F$1005,Con_ve!$C$6:$C$1005,$C863,Con_ve!$I$6:$I$1005,"Em negociação",Con_ve!$Q$6:$Q$1005,Cad_cl!BL$5))),"",IF($C863="","",SUMIFS(Con_ve!$F$6:$F$1005,Con_ve!$C$6:$C$1005,$C863,Con_ve!$I$6:$I$1005,"Em negociação",Con_ve!$Q$6:$Q$1005,Cad_cl!BL$5)))</f>
        <v/>
      </c>
      <c r="BM863" s="134" t="str">
        <f>IF(ISERR(IF($C863="","",SUMIFS(Con_ve!$F$6:$F$1005,Con_ve!$C$6:$C$1005,$C863,Con_ve!$I$6:$I$1005,"Em negociação",Con_ve!$Q$6:$Q$1005,Cad_cl!BM$5))),"",IF($C863="","",SUMIFS(Con_ve!$F$6:$F$1005,Con_ve!$C$6:$C$1005,$C863,Con_ve!$I$6:$I$1005,"Em negociação",Con_ve!$Q$6:$Q$1005,Cad_cl!BM$5)))</f>
        <v/>
      </c>
      <c r="BN863" s="134" t="str">
        <f>IF(ISERR(IF($C863="","",SUMIFS(Con_ve!$F$6:$F$1005,Con_ve!$C$6:$C$1005,$C863,Con_ve!$I$6:$I$1005,"Em negociação",Con_ve!$Q$6:$Q$1005,Cad_cl!BN$5))),"",IF($C863="","",SUMIFS(Con_ve!$F$6:$F$1005,Con_ve!$C$6:$C$1005,$C863,Con_ve!$I$6:$I$1005,"Em negociação",Con_ve!$Q$6:$Q$1005,Cad_cl!BN$5)))</f>
        <v/>
      </c>
      <c r="BO863" s="134" t="str">
        <f>IF(ISERR(IF($C863="","",SUMIFS(Con_ve!$F$6:$F$1005,Con_ve!$C$6:$C$1005,$C863,Con_ve!$I$6:$I$1005,"Em negociação",Con_ve!$Q$6:$Q$1005,Cad_cl!BO$5))),"",IF($C863="","",SUMIFS(Con_ve!$F$6:$F$1005,Con_ve!$C$6:$C$1005,$C863,Con_ve!$I$6:$I$1005,"Em negociação",Con_ve!$Q$6:$Q$1005,Cad_cl!BO$5)))</f>
        <v/>
      </c>
      <c r="BP863" s="134">
        <f t="shared" si="40"/>
        <v>0</v>
      </c>
      <c r="BR863" s="125" t="str">
        <f>IF(ISERR(IF(AND($I863=Re_lo!$E$5,BR$5=VLOOKUP(Re_lo!$H$5,Re_lo!$N$5:$O$16,2,0)),AP863,"")),"",IF(AND($I863=Re_lo!$E$5,BR$5=VLOOKUP(Re_lo!$H$5,Re_lo!$N$5:$O$16,2,0)),AP863,""))</f>
        <v/>
      </c>
      <c r="BS863" s="125" t="str">
        <f>IF(ISERR(IF(AND($I863=Re_lo!$E$5,BS$5=VLOOKUP(Re_lo!$H$5,Re_lo!$N$5:$O$16,2,0)),AQ863,"")),"",IF(AND($I863=Re_lo!$E$5,BS$5=VLOOKUP(Re_lo!$H$5,Re_lo!$N$5:$O$16,2,0)),AQ863,""))</f>
        <v/>
      </c>
      <c r="BT863" s="125" t="str">
        <f>IF(ISERR(IF(AND($I863=Re_lo!$E$5,BT$5=VLOOKUP(Re_lo!$H$5,Re_lo!$N$5:$O$16,2,0)),AR863,"")),"",IF(AND($I863=Re_lo!$E$5,BT$5=VLOOKUP(Re_lo!$H$5,Re_lo!$N$5:$O$16,2,0)),AR863,""))</f>
        <v/>
      </c>
      <c r="BU863" s="125" t="str">
        <f>IF(ISERR(IF(AND($I863=Re_lo!$E$5,BU$5=VLOOKUP(Re_lo!$H$5,Re_lo!$N$5:$O$16,2,0)),AS863,"")),"",IF(AND($I863=Re_lo!$E$5,BU$5=VLOOKUP(Re_lo!$H$5,Re_lo!$N$5:$O$16,2,0)),AS863,""))</f>
        <v/>
      </c>
      <c r="BV863" s="125" t="str">
        <f>IF(ISERR(IF(AND($I863=Re_lo!$E$5,BV$5=VLOOKUP(Re_lo!$H$5,Re_lo!$N$5:$O$16,2,0)),AT863,"")),"",IF(AND($I863=Re_lo!$E$5,BV$5=VLOOKUP(Re_lo!$H$5,Re_lo!$N$5:$O$16,2,0)),AT863,""))</f>
        <v/>
      </c>
      <c r="BW863" s="125" t="str">
        <f>IF(ISERR(IF(AND($I863=Re_lo!$E$5,BW$5=VLOOKUP(Re_lo!$H$5,Re_lo!$N$5:$O$16,2,0)),AU863,"")),"",IF(AND($I863=Re_lo!$E$5,BW$5=VLOOKUP(Re_lo!$H$5,Re_lo!$N$5:$O$16,2,0)),AU863,""))</f>
        <v/>
      </c>
      <c r="BX863" s="125" t="str">
        <f>IF(ISERR(IF(AND($I863=Re_lo!$E$5,BX$5=VLOOKUP(Re_lo!$H$5,Re_lo!$N$5:$O$16,2,0)),AV863,"")),"",IF(AND($I863=Re_lo!$E$5,BX$5=VLOOKUP(Re_lo!$H$5,Re_lo!$N$5:$O$16,2,0)),AV863,""))</f>
        <v/>
      </c>
      <c r="BY863" s="125" t="str">
        <f>IF(ISERR(IF(AND($I863=Re_lo!$E$5,BY$5=VLOOKUP(Re_lo!$H$5,Re_lo!$N$5:$O$16,2,0)),AW863,"")),"",IF(AND($I863=Re_lo!$E$5,BY$5=VLOOKUP(Re_lo!$H$5,Re_lo!$N$5:$O$16,2,0)),AW863,""))</f>
        <v/>
      </c>
      <c r="BZ863" s="125" t="str">
        <f>IF(ISERR(IF(AND($I863=Re_lo!$E$5,BZ$5=VLOOKUP(Re_lo!$H$5,Re_lo!$N$5:$O$16,2,0)),AX863,"")),"",IF(AND($I863=Re_lo!$E$5,BZ$5=VLOOKUP(Re_lo!$H$5,Re_lo!$N$5:$O$16,2,0)),AX863,""))</f>
        <v/>
      </c>
      <c r="CA863" s="125" t="str">
        <f>IF(ISERR(IF(AND($I863=Re_lo!$E$5,CA$5=VLOOKUP(Re_lo!$H$5,Re_lo!$N$5:$O$16,2,0)),AY863,"")),"",IF(AND($I863=Re_lo!$E$5,CA$5=VLOOKUP(Re_lo!$H$5,Re_lo!$N$5:$O$16,2,0)),AY863,""))</f>
        <v/>
      </c>
      <c r="CB863" s="125" t="str">
        <f>IF(ISERR(IF(AND($I863=Re_lo!$E$5,CB$5=VLOOKUP(Re_lo!$H$5,Re_lo!$N$5:$O$16,2,0)),AZ863,"")),"",IF(AND($I863=Re_lo!$E$5,CB$5=VLOOKUP(Re_lo!$H$5,Re_lo!$N$5:$O$16,2,0)),AZ863,""))</f>
        <v/>
      </c>
      <c r="CC863" s="125" t="str">
        <f>IF(ISERR(IF(AND($I863=Re_lo!$E$5,CC$5=VLOOKUP(Re_lo!$H$5,Re_lo!$N$5:$O$16,2,0)),BA863,"")),"",IF(AND($I863=Re_lo!$E$5,CC$5=VLOOKUP(Re_lo!$H$5,Re_lo!$N$5:$O$16,2,0)),BA863,""))</f>
        <v/>
      </c>
      <c r="CD863" s="125" t="str">
        <f>IF(ISERR(IF(AND($I863=Re_lo!$E$5,CD$5=VLOOKUP(Re_lo!$H$5,Re_lo!$N$5:$O$16,2,0)),BB863,"")),"",IF(AND($I863=Re_lo!$E$5,CD$5=VLOOKUP(Re_lo!$H$5,Re_lo!$N$5:$O$16,2,0)),BB863,""))</f>
        <v/>
      </c>
      <c r="CF863" s="125" t="str">
        <f>IF($C863="","",COUNTIFS(Con_ve!$C$6:$C$1005,$C863,Con_ve!$Q$6:$Q$1005,Cad_cl!CF$5))</f>
        <v/>
      </c>
      <c r="CG863" s="125" t="str">
        <f>IF($C863="","",COUNTIFS(Con_ve!$C$6:$C$1005,$C863,Con_ve!$Q$6:$Q$1005,Cad_cl!CG$5))</f>
        <v/>
      </c>
      <c r="CH863" s="125" t="str">
        <f>IF($C863="","",COUNTIFS(Con_ve!$C$6:$C$1005,$C863,Con_ve!$Q$6:$Q$1005,Cad_cl!CH$5))</f>
        <v/>
      </c>
      <c r="CI863" s="125" t="str">
        <f>IF($C863="","",COUNTIFS(Con_ve!$C$6:$C$1005,$C863,Con_ve!$Q$6:$Q$1005,Cad_cl!CI$5))</f>
        <v/>
      </c>
      <c r="CJ863" s="125" t="str">
        <f>IF($C863="","",COUNTIFS(Con_ve!$C$6:$C$1005,$C863,Con_ve!$Q$6:$Q$1005,Cad_cl!CJ$5))</f>
        <v/>
      </c>
      <c r="CK863" s="125" t="str">
        <f>IF($C863="","",COUNTIFS(Con_ve!$C$6:$C$1005,$C863,Con_ve!$Q$6:$Q$1005,Cad_cl!CK$5))</f>
        <v/>
      </c>
      <c r="CL863" s="125" t="str">
        <f>IF($C863="","",COUNTIFS(Con_ve!$C$6:$C$1005,$C863,Con_ve!$Q$6:$Q$1005,Cad_cl!CL$5))</f>
        <v/>
      </c>
      <c r="CM863" s="125" t="str">
        <f>IF($C863="","",COUNTIFS(Con_ve!$C$6:$C$1005,$C863,Con_ve!$Q$6:$Q$1005,Cad_cl!CM$5))</f>
        <v/>
      </c>
      <c r="CN863" s="125" t="str">
        <f>IF($C863="","",COUNTIFS(Con_ve!$C$6:$C$1005,$C863,Con_ve!$Q$6:$Q$1005,Cad_cl!CN$5))</f>
        <v/>
      </c>
      <c r="CO863" s="125" t="str">
        <f>IF($C863="","",COUNTIFS(Con_ve!$C$6:$C$1005,$C863,Con_ve!$Q$6:$Q$1005,Cad_cl!CO$5))</f>
        <v/>
      </c>
      <c r="CP863" s="125" t="str">
        <f>IF($C863="","",COUNTIFS(Con_ve!$C$6:$C$1005,$C863,Con_ve!$Q$6:$Q$1005,Cad_cl!CP$5))</f>
        <v/>
      </c>
      <c r="CQ863" s="125" t="str">
        <f>IF($C863="","",COUNTIFS(Con_ve!$C$6:$C$1005,$C863,Con_ve!$Q$6:$Q$1005,Cad_cl!CQ$5))</f>
        <v/>
      </c>
      <c r="CR863" s="125">
        <f t="shared" si="41"/>
        <v>0</v>
      </c>
    </row>
    <row r="864" spans="3:96" ht="30" customHeight="1">
      <c r="C864" s="153"/>
      <c r="D864" s="153"/>
      <c r="E864" s="154"/>
      <c r="F864" s="153"/>
      <c r="G864" s="155"/>
      <c r="H864" s="153"/>
      <c r="I864" s="153"/>
      <c r="J864" s="132" t="s">
        <v>309</v>
      </c>
      <c r="K864" s="133" t="s">
        <v>309</v>
      </c>
      <c r="L864" s="153"/>
      <c r="M864" s="153"/>
      <c r="N864" s="153"/>
      <c r="O864" s="153"/>
      <c r="P864" s="153"/>
      <c r="Q864" s="153"/>
      <c r="AP864" s="134" t="str">
        <f>IF(ISERR(IF($C864="","",SUMIFS(Con_ve!$F$6:$F$1005,Con_ve!$C$6:$C$1005,$C864,Con_ve!$I$6:$I$1005,"Fechada",Con_ve!$Q$6:$Q$1005,Cad_cl!AP$5))),"",IF($C864="","",SUMIFS(Con_ve!$F$6:$F$1005,Con_ve!$C$6:$C$1005,$C864,Con_ve!$I$6:$I$1005,"Fechada",Con_ve!$Q$6:$Q$1005,Cad_cl!AP$5)))</f>
        <v/>
      </c>
      <c r="AQ864" s="134" t="str">
        <f>IF(ISERR(IF($C864="","",SUMIFS(Con_ve!$F$6:$F$1005,Con_ve!$C$6:$C$1005,$C864,Con_ve!$I$6:$I$1005,"Fechada",Con_ve!$Q$6:$Q$1005,Cad_cl!AQ$5))),"",IF($C864="","",SUMIFS(Con_ve!$F$6:$F$1005,Con_ve!$C$6:$C$1005,$C864,Con_ve!$I$6:$I$1005,"Fechada",Con_ve!$Q$6:$Q$1005,Cad_cl!AQ$5)))</f>
        <v/>
      </c>
      <c r="AR864" s="134" t="str">
        <f>IF(ISERR(IF($C864="","",SUMIFS(Con_ve!$F$6:$F$1005,Con_ve!$C$6:$C$1005,$C864,Con_ve!$I$6:$I$1005,"Fechada",Con_ve!$Q$6:$Q$1005,Cad_cl!AR$5))),"",IF($C864="","",SUMIFS(Con_ve!$F$6:$F$1005,Con_ve!$C$6:$C$1005,$C864,Con_ve!$I$6:$I$1005,"Fechada",Con_ve!$Q$6:$Q$1005,Cad_cl!AR$5)))</f>
        <v/>
      </c>
      <c r="AS864" s="134" t="str">
        <f>IF(ISERR(IF($C864="","",SUMIFS(Con_ve!$F$6:$F$1005,Con_ve!$C$6:$C$1005,$C864,Con_ve!$I$6:$I$1005,"Fechada",Con_ve!$Q$6:$Q$1005,Cad_cl!AS$5))),"",IF($C864="","",SUMIFS(Con_ve!$F$6:$F$1005,Con_ve!$C$6:$C$1005,$C864,Con_ve!$I$6:$I$1005,"Fechada",Con_ve!$Q$6:$Q$1005,Cad_cl!AS$5)))</f>
        <v/>
      </c>
      <c r="AT864" s="134" t="str">
        <f>IF(ISERR(IF($C864="","",SUMIFS(Con_ve!$F$6:$F$1005,Con_ve!$C$6:$C$1005,$C864,Con_ve!$I$6:$I$1005,"Fechada",Con_ve!$Q$6:$Q$1005,Cad_cl!AT$5))),"",IF($C864="","",SUMIFS(Con_ve!$F$6:$F$1005,Con_ve!$C$6:$C$1005,$C864,Con_ve!$I$6:$I$1005,"Fechada",Con_ve!$Q$6:$Q$1005,Cad_cl!AT$5)))</f>
        <v/>
      </c>
      <c r="AU864" s="134" t="str">
        <f>IF(ISERR(IF($C864="","",SUMIFS(Con_ve!$F$6:$F$1005,Con_ve!$C$6:$C$1005,$C864,Con_ve!$I$6:$I$1005,"Fechada",Con_ve!$Q$6:$Q$1005,Cad_cl!AU$5))),"",IF($C864="","",SUMIFS(Con_ve!$F$6:$F$1005,Con_ve!$C$6:$C$1005,$C864,Con_ve!$I$6:$I$1005,"Fechada",Con_ve!$Q$6:$Q$1005,Cad_cl!AU$5)))</f>
        <v/>
      </c>
      <c r="AV864" s="134" t="str">
        <f>IF(ISERR(IF($C864="","",SUMIFS(Con_ve!$F$6:$F$1005,Con_ve!$C$6:$C$1005,$C864,Con_ve!$I$6:$I$1005,"Fechada",Con_ve!$Q$6:$Q$1005,Cad_cl!AV$5))),"",IF($C864="","",SUMIFS(Con_ve!$F$6:$F$1005,Con_ve!$C$6:$C$1005,$C864,Con_ve!$I$6:$I$1005,"Fechada",Con_ve!$Q$6:$Q$1005,Cad_cl!AV$5)))</f>
        <v/>
      </c>
      <c r="AW864" s="134" t="str">
        <f>IF(ISERR(IF($C864="","",SUMIFS(Con_ve!$F$6:$F$1005,Con_ve!$C$6:$C$1005,$C864,Con_ve!$I$6:$I$1005,"Fechada",Con_ve!$Q$6:$Q$1005,Cad_cl!AW$5))),"",IF($C864="","",SUMIFS(Con_ve!$F$6:$F$1005,Con_ve!$C$6:$C$1005,$C864,Con_ve!$I$6:$I$1005,"Fechada",Con_ve!$Q$6:$Q$1005,Cad_cl!AW$5)))</f>
        <v/>
      </c>
      <c r="AX864" s="134" t="str">
        <f>IF(ISERR(IF($C864="","",SUMIFS(Con_ve!$F$6:$F$1005,Con_ve!$C$6:$C$1005,$C864,Con_ve!$I$6:$I$1005,"Fechada",Con_ve!$Q$6:$Q$1005,Cad_cl!AX$5))),"",IF($C864="","",SUMIFS(Con_ve!$F$6:$F$1005,Con_ve!$C$6:$C$1005,$C864,Con_ve!$I$6:$I$1005,"Fechada",Con_ve!$Q$6:$Q$1005,Cad_cl!AX$5)))</f>
        <v/>
      </c>
      <c r="AY864" s="134" t="str">
        <f>IF(ISERR(IF($C864="","",SUMIFS(Con_ve!$F$6:$F$1005,Con_ve!$C$6:$C$1005,$C864,Con_ve!$I$6:$I$1005,"Fechada",Con_ve!$Q$6:$Q$1005,Cad_cl!AY$5))),"",IF($C864="","",SUMIFS(Con_ve!$F$6:$F$1005,Con_ve!$C$6:$C$1005,$C864,Con_ve!$I$6:$I$1005,"Fechada",Con_ve!$Q$6:$Q$1005,Cad_cl!AY$5)))</f>
        <v/>
      </c>
      <c r="AZ864" s="134" t="str">
        <f>IF(ISERR(IF($C864="","",SUMIFS(Con_ve!$F$6:$F$1005,Con_ve!$C$6:$C$1005,$C864,Con_ve!$I$6:$I$1005,"Fechada",Con_ve!$Q$6:$Q$1005,Cad_cl!AZ$5))),"",IF($C864="","",SUMIFS(Con_ve!$F$6:$F$1005,Con_ve!$C$6:$C$1005,$C864,Con_ve!$I$6:$I$1005,"Fechada",Con_ve!$Q$6:$Q$1005,Cad_cl!AZ$5)))</f>
        <v/>
      </c>
      <c r="BA864" s="134" t="str">
        <f>IF(ISERR(IF($C864="","",SUMIFS(Con_ve!$F$6:$F$1005,Con_ve!$C$6:$C$1005,$C864,Con_ve!$I$6:$I$1005,"Fechada",Con_ve!$Q$6:$Q$1005,Cad_cl!BA$5))),"",IF($C864="","",SUMIFS(Con_ve!$F$6:$F$1005,Con_ve!$C$6:$C$1005,$C864,Con_ve!$I$6:$I$1005,"Fechada",Con_ve!$Q$6:$Q$1005,Cad_cl!BA$5)))</f>
        <v/>
      </c>
      <c r="BB864" s="134">
        <f t="shared" si="39"/>
        <v>0</v>
      </c>
      <c r="BD864" s="134" t="str">
        <f>IF(ISERR(IF($C864="","",SUMIFS(Con_ve!$F$6:$F$1005,Con_ve!$C$6:$C$1005,$C864,Con_ve!$I$6:$I$1005,"Em negociação",Con_ve!$Q$6:$Q$1005,Cad_cl!BD$5))),"",IF($C864="","",SUMIFS(Con_ve!$F$6:$F$1005,Con_ve!$C$6:$C$1005,$C864,Con_ve!$I$6:$I$1005,"Em negociação",Con_ve!$Q$6:$Q$1005,Cad_cl!BD$5)))</f>
        <v/>
      </c>
      <c r="BE864" s="134" t="str">
        <f>IF(ISERR(IF($C864="","",SUMIFS(Con_ve!$F$6:$F$1005,Con_ve!$C$6:$C$1005,$C864,Con_ve!$I$6:$I$1005,"Em negociação",Con_ve!$Q$6:$Q$1005,Cad_cl!BE$5))),"",IF($C864="","",SUMIFS(Con_ve!$F$6:$F$1005,Con_ve!$C$6:$C$1005,$C864,Con_ve!$I$6:$I$1005,"Em negociação",Con_ve!$Q$6:$Q$1005,Cad_cl!BE$5)))</f>
        <v/>
      </c>
      <c r="BF864" s="134" t="str">
        <f>IF(ISERR(IF($C864="","",SUMIFS(Con_ve!$F$6:$F$1005,Con_ve!$C$6:$C$1005,$C864,Con_ve!$I$6:$I$1005,"Em negociação",Con_ve!$Q$6:$Q$1005,Cad_cl!BF$5))),"",IF($C864="","",SUMIFS(Con_ve!$F$6:$F$1005,Con_ve!$C$6:$C$1005,$C864,Con_ve!$I$6:$I$1005,"Em negociação",Con_ve!$Q$6:$Q$1005,Cad_cl!BF$5)))</f>
        <v/>
      </c>
      <c r="BG864" s="134" t="str">
        <f>IF(ISERR(IF($C864="","",SUMIFS(Con_ve!$F$6:$F$1005,Con_ve!$C$6:$C$1005,$C864,Con_ve!$I$6:$I$1005,"Em negociação",Con_ve!$Q$6:$Q$1005,Cad_cl!BG$5))),"",IF($C864="","",SUMIFS(Con_ve!$F$6:$F$1005,Con_ve!$C$6:$C$1005,$C864,Con_ve!$I$6:$I$1005,"Em negociação",Con_ve!$Q$6:$Q$1005,Cad_cl!BG$5)))</f>
        <v/>
      </c>
      <c r="BH864" s="134" t="str">
        <f>IF(ISERR(IF($C864="","",SUMIFS(Con_ve!$F$6:$F$1005,Con_ve!$C$6:$C$1005,$C864,Con_ve!$I$6:$I$1005,"Em negociação",Con_ve!$Q$6:$Q$1005,Cad_cl!BH$5))),"",IF($C864="","",SUMIFS(Con_ve!$F$6:$F$1005,Con_ve!$C$6:$C$1005,$C864,Con_ve!$I$6:$I$1005,"Em negociação",Con_ve!$Q$6:$Q$1005,Cad_cl!BH$5)))</f>
        <v/>
      </c>
      <c r="BI864" s="134" t="str">
        <f>IF(ISERR(IF($C864="","",SUMIFS(Con_ve!$F$6:$F$1005,Con_ve!$C$6:$C$1005,$C864,Con_ve!$I$6:$I$1005,"Em negociação",Con_ve!$Q$6:$Q$1005,Cad_cl!BI$5))),"",IF($C864="","",SUMIFS(Con_ve!$F$6:$F$1005,Con_ve!$C$6:$C$1005,$C864,Con_ve!$I$6:$I$1005,"Em negociação",Con_ve!$Q$6:$Q$1005,Cad_cl!BI$5)))</f>
        <v/>
      </c>
      <c r="BJ864" s="134" t="str">
        <f>IF(ISERR(IF($C864="","",SUMIFS(Con_ve!$F$6:$F$1005,Con_ve!$C$6:$C$1005,$C864,Con_ve!$I$6:$I$1005,"Em negociação",Con_ve!$Q$6:$Q$1005,Cad_cl!BJ$5))),"",IF($C864="","",SUMIFS(Con_ve!$F$6:$F$1005,Con_ve!$C$6:$C$1005,$C864,Con_ve!$I$6:$I$1005,"Em negociação",Con_ve!$Q$6:$Q$1005,Cad_cl!BJ$5)))</f>
        <v/>
      </c>
      <c r="BK864" s="134" t="str">
        <f>IF(ISERR(IF($C864="","",SUMIFS(Con_ve!$F$6:$F$1005,Con_ve!$C$6:$C$1005,$C864,Con_ve!$I$6:$I$1005,"Em negociação",Con_ve!$Q$6:$Q$1005,Cad_cl!BK$5))),"",IF($C864="","",SUMIFS(Con_ve!$F$6:$F$1005,Con_ve!$C$6:$C$1005,$C864,Con_ve!$I$6:$I$1005,"Em negociação",Con_ve!$Q$6:$Q$1005,Cad_cl!BK$5)))</f>
        <v/>
      </c>
      <c r="BL864" s="134" t="str">
        <f>IF(ISERR(IF($C864="","",SUMIFS(Con_ve!$F$6:$F$1005,Con_ve!$C$6:$C$1005,$C864,Con_ve!$I$6:$I$1005,"Em negociação",Con_ve!$Q$6:$Q$1005,Cad_cl!BL$5))),"",IF($C864="","",SUMIFS(Con_ve!$F$6:$F$1005,Con_ve!$C$6:$C$1005,$C864,Con_ve!$I$6:$I$1005,"Em negociação",Con_ve!$Q$6:$Q$1005,Cad_cl!BL$5)))</f>
        <v/>
      </c>
      <c r="BM864" s="134" t="str">
        <f>IF(ISERR(IF($C864="","",SUMIFS(Con_ve!$F$6:$F$1005,Con_ve!$C$6:$C$1005,$C864,Con_ve!$I$6:$I$1005,"Em negociação",Con_ve!$Q$6:$Q$1005,Cad_cl!BM$5))),"",IF($C864="","",SUMIFS(Con_ve!$F$6:$F$1005,Con_ve!$C$6:$C$1005,$C864,Con_ve!$I$6:$I$1005,"Em negociação",Con_ve!$Q$6:$Q$1005,Cad_cl!BM$5)))</f>
        <v/>
      </c>
      <c r="BN864" s="134" t="str">
        <f>IF(ISERR(IF($C864="","",SUMIFS(Con_ve!$F$6:$F$1005,Con_ve!$C$6:$C$1005,$C864,Con_ve!$I$6:$I$1005,"Em negociação",Con_ve!$Q$6:$Q$1005,Cad_cl!BN$5))),"",IF($C864="","",SUMIFS(Con_ve!$F$6:$F$1005,Con_ve!$C$6:$C$1005,$C864,Con_ve!$I$6:$I$1005,"Em negociação",Con_ve!$Q$6:$Q$1005,Cad_cl!BN$5)))</f>
        <v/>
      </c>
      <c r="BO864" s="134" t="str">
        <f>IF(ISERR(IF($C864="","",SUMIFS(Con_ve!$F$6:$F$1005,Con_ve!$C$6:$C$1005,$C864,Con_ve!$I$6:$I$1005,"Em negociação",Con_ve!$Q$6:$Q$1005,Cad_cl!BO$5))),"",IF($C864="","",SUMIFS(Con_ve!$F$6:$F$1005,Con_ve!$C$6:$C$1005,$C864,Con_ve!$I$6:$I$1005,"Em negociação",Con_ve!$Q$6:$Q$1005,Cad_cl!BO$5)))</f>
        <v/>
      </c>
      <c r="BP864" s="134">
        <f t="shared" si="40"/>
        <v>0</v>
      </c>
      <c r="BR864" s="125" t="str">
        <f>IF(ISERR(IF(AND($I864=Re_lo!$E$5,BR$5=VLOOKUP(Re_lo!$H$5,Re_lo!$N$5:$O$16,2,0)),AP864,"")),"",IF(AND($I864=Re_lo!$E$5,BR$5=VLOOKUP(Re_lo!$H$5,Re_lo!$N$5:$O$16,2,0)),AP864,""))</f>
        <v/>
      </c>
      <c r="BS864" s="125" t="str">
        <f>IF(ISERR(IF(AND($I864=Re_lo!$E$5,BS$5=VLOOKUP(Re_lo!$H$5,Re_lo!$N$5:$O$16,2,0)),AQ864,"")),"",IF(AND($I864=Re_lo!$E$5,BS$5=VLOOKUP(Re_lo!$H$5,Re_lo!$N$5:$O$16,2,0)),AQ864,""))</f>
        <v/>
      </c>
      <c r="BT864" s="125" t="str">
        <f>IF(ISERR(IF(AND($I864=Re_lo!$E$5,BT$5=VLOOKUP(Re_lo!$H$5,Re_lo!$N$5:$O$16,2,0)),AR864,"")),"",IF(AND($I864=Re_lo!$E$5,BT$5=VLOOKUP(Re_lo!$H$5,Re_lo!$N$5:$O$16,2,0)),AR864,""))</f>
        <v/>
      </c>
      <c r="BU864" s="125" t="str">
        <f>IF(ISERR(IF(AND($I864=Re_lo!$E$5,BU$5=VLOOKUP(Re_lo!$H$5,Re_lo!$N$5:$O$16,2,0)),AS864,"")),"",IF(AND($I864=Re_lo!$E$5,BU$5=VLOOKUP(Re_lo!$H$5,Re_lo!$N$5:$O$16,2,0)),AS864,""))</f>
        <v/>
      </c>
      <c r="BV864" s="125" t="str">
        <f>IF(ISERR(IF(AND($I864=Re_lo!$E$5,BV$5=VLOOKUP(Re_lo!$H$5,Re_lo!$N$5:$O$16,2,0)),AT864,"")),"",IF(AND($I864=Re_lo!$E$5,BV$5=VLOOKUP(Re_lo!$H$5,Re_lo!$N$5:$O$16,2,0)),AT864,""))</f>
        <v/>
      </c>
      <c r="BW864" s="125" t="str">
        <f>IF(ISERR(IF(AND($I864=Re_lo!$E$5,BW$5=VLOOKUP(Re_lo!$H$5,Re_lo!$N$5:$O$16,2,0)),AU864,"")),"",IF(AND($I864=Re_lo!$E$5,BW$5=VLOOKUP(Re_lo!$H$5,Re_lo!$N$5:$O$16,2,0)),AU864,""))</f>
        <v/>
      </c>
      <c r="BX864" s="125" t="str">
        <f>IF(ISERR(IF(AND($I864=Re_lo!$E$5,BX$5=VLOOKUP(Re_lo!$H$5,Re_lo!$N$5:$O$16,2,0)),AV864,"")),"",IF(AND($I864=Re_lo!$E$5,BX$5=VLOOKUP(Re_lo!$H$5,Re_lo!$N$5:$O$16,2,0)),AV864,""))</f>
        <v/>
      </c>
      <c r="BY864" s="125" t="str">
        <f>IF(ISERR(IF(AND($I864=Re_lo!$E$5,BY$5=VLOOKUP(Re_lo!$H$5,Re_lo!$N$5:$O$16,2,0)),AW864,"")),"",IF(AND($I864=Re_lo!$E$5,BY$5=VLOOKUP(Re_lo!$H$5,Re_lo!$N$5:$O$16,2,0)),AW864,""))</f>
        <v/>
      </c>
      <c r="BZ864" s="125" t="str">
        <f>IF(ISERR(IF(AND($I864=Re_lo!$E$5,BZ$5=VLOOKUP(Re_lo!$H$5,Re_lo!$N$5:$O$16,2,0)),AX864,"")),"",IF(AND($I864=Re_lo!$E$5,BZ$5=VLOOKUP(Re_lo!$H$5,Re_lo!$N$5:$O$16,2,0)),AX864,""))</f>
        <v/>
      </c>
      <c r="CA864" s="125" t="str">
        <f>IF(ISERR(IF(AND($I864=Re_lo!$E$5,CA$5=VLOOKUP(Re_lo!$H$5,Re_lo!$N$5:$O$16,2,0)),AY864,"")),"",IF(AND($I864=Re_lo!$E$5,CA$5=VLOOKUP(Re_lo!$H$5,Re_lo!$N$5:$O$16,2,0)),AY864,""))</f>
        <v/>
      </c>
      <c r="CB864" s="125" t="str">
        <f>IF(ISERR(IF(AND($I864=Re_lo!$E$5,CB$5=VLOOKUP(Re_lo!$H$5,Re_lo!$N$5:$O$16,2,0)),AZ864,"")),"",IF(AND($I864=Re_lo!$E$5,CB$5=VLOOKUP(Re_lo!$H$5,Re_lo!$N$5:$O$16,2,0)),AZ864,""))</f>
        <v/>
      </c>
      <c r="CC864" s="125" t="str">
        <f>IF(ISERR(IF(AND($I864=Re_lo!$E$5,CC$5=VLOOKUP(Re_lo!$H$5,Re_lo!$N$5:$O$16,2,0)),BA864,"")),"",IF(AND($I864=Re_lo!$E$5,CC$5=VLOOKUP(Re_lo!$H$5,Re_lo!$N$5:$O$16,2,0)),BA864,""))</f>
        <v/>
      </c>
      <c r="CD864" s="125" t="str">
        <f>IF(ISERR(IF(AND($I864=Re_lo!$E$5,CD$5=VLOOKUP(Re_lo!$H$5,Re_lo!$N$5:$O$16,2,0)),BB864,"")),"",IF(AND($I864=Re_lo!$E$5,CD$5=VLOOKUP(Re_lo!$H$5,Re_lo!$N$5:$O$16,2,0)),BB864,""))</f>
        <v/>
      </c>
      <c r="CF864" s="125" t="str">
        <f>IF($C864="","",COUNTIFS(Con_ve!$C$6:$C$1005,$C864,Con_ve!$Q$6:$Q$1005,Cad_cl!CF$5))</f>
        <v/>
      </c>
      <c r="CG864" s="125" t="str">
        <f>IF($C864="","",COUNTIFS(Con_ve!$C$6:$C$1005,$C864,Con_ve!$Q$6:$Q$1005,Cad_cl!CG$5))</f>
        <v/>
      </c>
      <c r="CH864" s="125" t="str">
        <f>IF($C864="","",COUNTIFS(Con_ve!$C$6:$C$1005,$C864,Con_ve!$Q$6:$Q$1005,Cad_cl!CH$5))</f>
        <v/>
      </c>
      <c r="CI864" s="125" t="str">
        <f>IF($C864="","",COUNTIFS(Con_ve!$C$6:$C$1005,$C864,Con_ve!$Q$6:$Q$1005,Cad_cl!CI$5))</f>
        <v/>
      </c>
      <c r="CJ864" s="125" t="str">
        <f>IF($C864="","",COUNTIFS(Con_ve!$C$6:$C$1005,$C864,Con_ve!$Q$6:$Q$1005,Cad_cl!CJ$5))</f>
        <v/>
      </c>
      <c r="CK864" s="125" t="str">
        <f>IF($C864="","",COUNTIFS(Con_ve!$C$6:$C$1005,$C864,Con_ve!$Q$6:$Q$1005,Cad_cl!CK$5))</f>
        <v/>
      </c>
      <c r="CL864" s="125" t="str">
        <f>IF($C864="","",COUNTIFS(Con_ve!$C$6:$C$1005,$C864,Con_ve!$Q$6:$Q$1005,Cad_cl!CL$5))</f>
        <v/>
      </c>
      <c r="CM864" s="125" t="str">
        <f>IF($C864="","",COUNTIFS(Con_ve!$C$6:$C$1005,$C864,Con_ve!$Q$6:$Q$1005,Cad_cl!CM$5))</f>
        <v/>
      </c>
      <c r="CN864" s="125" t="str">
        <f>IF($C864="","",COUNTIFS(Con_ve!$C$6:$C$1005,$C864,Con_ve!$Q$6:$Q$1005,Cad_cl!CN$5))</f>
        <v/>
      </c>
      <c r="CO864" s="125" t="str">
        <f>IF($C864="","",COUNTIFS(Con_ve!$C$6:$C$1005,$C864,Con_ve!$Q$6:$Q$1005,Cad_cl!CO$5))</f>
        <v/>
      </c>
      <c r="CP864" s="125" t="str">
        <f>IF($C864="","",COUNTIFS(Con_ve!$C$6:$C$1005,$C864,Con_ve!$Q$6:$Q$1005,Cad_cl!CP$5))</f>
        <v/>
      </c>
      <c r="CQ864" s="125" t="str">
        <f>IF($C864="","",COUNTIFS(Con_ve!$C$6:$C$1005,$C864,Con_ve!$Q$6:$Q$1005,Cad_cl!CQ$5))</f>
        <v/>
      </c>
      <c r="CR864" s="125">
        <f t="shared" si="41"/>
        <v>0</v>
      </c>
    </row>
    <row r="865" spans="3:96" ht="30" customHeight="1">
      <c r="C865" s="153"/>
      <c r="D865" s="153"/>
      <c r="E865" s="154"/>
      <c r="F865" s="153"/>
      <c r="G865" s="155"/>
      <c r="H865" s="153"/>
      <c r="I865" s="153"/>
      <c r="J865" s="132" t="s">
        <v>309</v>
      </c>
      <c r="K865" s="133" t="s">
        <v>309</v>
      </c>
      <c r="L865" s="153"/>
      <c r="M865" s="153"/>
      <c r="N865" s="153"/>
      <c r="O865" s="153"/>
      <c r="P865" s="153"/>
      <c r="Q865" s="153"/>
      <c r="AP865" s="134" t="str">
        <f>IF(ISERR(IF($C865="","",SUMIFS(Con_ve!$F$6:$F$1005,Con_ve!$C$6:$C$1005,$C865,Con_ve!$I$6:$I$1005,"Fechada",Con_ve!$Q$6:$Q$1005,Cad_cl!AP$5))),"",IF($C865="","",SUMIFS(Con_ve!$F$6:$F$1005,Con_ve!$C$6:$C$1005,$C865,Con_ve!$I$6:$I$1005,"Fechada",Con_ve!$Q$6:$Q$1005,Cad_cl!AP$5)))</f>
        <v/>
      </c>
      <c r="AQ865" s="134" t="str">
        <f>IF(ISERR(IF($C865="","",SUMIFS(Con_ve!$F$6:$F$1005,Con_ve!$C$6:$C$1005,$C865,Con_ve!$I$6:$I$1005,"Fechada",Con_ve!$Q$6:$Q$1005,Cad_cl!AQ$5))),"",IF($C865="","",SUMIFS(Con_ve!$F$6:$F$1005,Con_ve!$C$6:$C$1005,$C865,Con_ve!$I$6:$I$1005,"Fechada",Con_ve!$Q$6:$Q$1005,Cad_cl!AQ$5)))</f>
        <v/>
      </c>
      <c r="AR865" s="134" t="str">
        <f>IF(ISERR(IF($C865="","",SUMIFS(Con_ve!$F$6:$F$1005,Con_ve!$C$6:$C$1005,$C865,Con_ve!$I$6:$I$1005,"Fechada",Con_ve!$Q$6:$Q$1005,Cad_cl!AR$5))),"",IF($C865="","",SUMIFS(Con_ve!$F$6:$F$1005,Con_ve!$C$6:$C$1005,$C865,Con_ve!$I$6:$I$1005,"Fechada",Con_ve!$Q$6:$Q$1005,Cad_cl!AR$5)))</f>
        <v/>
      </c>
      <c r="AS865" s="134" t="str">
        <f>IF(ISERR(IF($C865="","",SUMIFS(Con_ve!$F$6:$F$1005,Con_ve!$C$6:$C$1005,$C865,Con_ve!$I$6:$I$1005,"Fechada",Con_ve!$Q$6:$Q$1005,Cad_cl!AS$5))),"",IF($C865="","",SUMIFS(Con_ve!$F$6:$F$1005,Con_ve!$C$6:$C$1005,$C865,Con_ve!$I$6:$I$1005,"Fechada",Con_ve!$Q$6:$Q$1005,Cad_cl!AS$5)))</f>
        <v/>
      </c>
      <c r="AT865" s="134" t="str">
        <f>IF(ISERR(IF($C865="","",SUMIFS(Con_ve!$F$6:$F$1005,Con_ve!$C$6:$C$1005,$C865,Con_ve!$I$6:$I$1005,"Fechada",Con_ve!$Q$6:$Q$1005,Cad_cl!AT$5))),"",IF($C865="","",SUMIFS(Con_ve!$F$6:$F$1005,Con_ve!$C$6:$C$1005,$C865,Con_ve!$I$6:$I$1005,"Fechada",Con_ve!$Q$6:$Q$1005,Cad_cl!AT$5)))</f>
        <v/>
      </c>
      <c r="AU865" s="134" t="str">
        <f>IF(ISERR(IF($C865="","",SUMIFS(Con_ve!$F$6:$F$1005,Con_ve!$C$6:$C$1005,$C865,Con_ve!$I$6:$I$1005,"Fechada",Con_ve!$Q$6:$Q$1005,Cad_cl!AU$5))),"",IF($C865="","",SUMIFS(Con_ve!$F$6:$F$1005,Con_ve!$C$6:$C$1005,$C865,Con_ve!$I$6:$I$1005,"Fechada",Con_ve!$Q$6:$Q$1005,Cad_cl!AU$5)))</f>
        <v/>
      </c>
      <c r="AV865" s="134" t="str">
        <f>IF(ISERR(IF($C865="","",SUMIFS(Con_ve!$F$6:$F$1005,Con_ve!$C$6:$C$1005,$C865,Con_ve!$I$6:$I$1005,"Fechada",Con_ve!$Q$6:$Q$1005,Cad_cl!AV$5))),"",IF($C865="","",SUMIFS(Con_ve!$F$6:$F$1005,Con_ve!$C$6:$C$1005,$C865,Con_ve!$I$6:$I$1005,"Fechada",Con_ve!$Q$6:$Q$1005,Cad_cl!AV$5)))</f>
        <v/>
      </c>
      <c r="AW865" s="134" t="str">
        <f>IF(ISERR(IF($C865="","",SUMIFS(Con_ve!$F$6:$F$1005,Con_ve!$C$6:$C$1005,$C865,Con_ve!$I$6:$I$1005,"Fechada",Con_ve!$Q$6:$Q$1005,Cad_cl!AW$5))),"",IF($C865="","",SUMIFS(Con_ve!$F$6:$F$1005,Con_ve!$C$6:$C$1005,$C865,Con_ve!$I$6:$I$1005,"Fechada",Con_ve!$Q$6:$Q$1005,Cad_cl!AW$5)))</f>
        <v/>
      </c>
      <c r="AX865" s="134" t="str">
        <f>IF(ISERR(IF($C865="","",SUMIFS(Con_ve!$F$6:$F$1005,Con_ve!$C$6:$C$1005,$C865,Con_ve!$I$6:$I$1005,"Fechada",Con_ve!$Q$6:$Q$1005,Cad_cl!AX$5))),"",IF($C865="","",SUMIFS(Con_ve!$F$6:$F$1005,Con_ve!$C$6:$C$1005,$C865,Con_ve!$I$6:$I$1005,"Fechada",Con_ve!$Q$6:$Q$1005,Cad_cl!AX$5)))</f>
        <v/>
      </c>
      <c r="AY865" s="134" t="str">
        <f>IF(ISERR(IF($C865="","",SUMIFS(Con_ve!$F$6:$F$1005,Con_ve!$C$6:$C$1005,$C865,Con_ve!$I$6:$I$1005,"Fechada",Con_ve!$Q$6:$Q$1005,Cad_cl!AY$5))),"",IF($C865="","",SUMIFS(Con_ve!$F$6:$F$1005,Con_ve!$C$6:$C$1005,$C865,Con_ve!$I$6:$I$1005,"Fechada",Con_ve!$Q$6:$Q$1005,Cad_cl!AY$5)))</f>
        <v/>
      </c>
      <c r="AZ865" s="134" t="str">
        <f>IF(ISERR(IF($C865="","",SUMIFS(Con_ve!$F$6:$F$1005,Con_ve!$C$6:$C$1005,$C865,Con_ve!$I$6:$I$1005,"Fechada",Con_ve!$Q$6:$Q$1005,Cad_cl!AZ$5))),"",IF($C865="","",SUMIFS(Con_ve!$F$6:$F$1005,Con_ve!$C$6:$C$1005,$C865,Con_ve!$I$6:$I$1005,"Fechada",Con_ve!$Q$6:$Q$1005,Cad_cl!AZ$5)))</f>
        <v/>
      </c>
      <c r="BA865" s="134" t="str">
        <f>IF(ISERR(IF($C865="","",SUMIFS(Con_ve!$F$6:$F$1005,Con_ve!$C$6:$C$1005,$C865,Con_ve!$I$6:$I$1005,"Fechada",Con_ve!$Q$6:$Q$1005,Cad_cl!BA$5))),"",IF($C865="","",SUMIFS(Con_ve!$F$6:$F$1005,Con_ve!$C$6:$C$1005,$C865,Con_ve!$I$6:$I$1005,"Fechada",Con_ve!$Q$6:$Q$1005,Cad_cl!BA$5)))</f>
        <v/>
      </c>
      <c r="BB865" s="134">
        <f t="shared" si="39"/>
        <v>0</v>
      </c>
      <c r="BD865" s="134" t="str">
        <f>IF(ISERR(IF($C865="","",SUMIFS(Con_ve!$F$6:$F$1005,Con_ve!$C$6:$C$1005,$C865,Con_ve!$I$6:$I$1005,"Em negociação",Con_ve!$Q$6:$Q$1005,Cad_cl!BD$5))),"",IF($C865="","",SUMIFS(Con_ve!$F$6:$F$1005,Con_ve!$C$6:$C$1005,$C865,Con_ve!$I$6:$I$1005,"Em negociação",Con_ve!$Q$6:$Q$1005,Cad_cl!BD$5)))</f>
        <v/>
      </c>
      <c r="BE865" s="134" t="str">
        <f>IF(ISERR(IF($C865="","",SUMIFS(Con_ve!$F$6:$F$1005,Con_ve!$C$6:$C$1005,$C865,Con_ve!$I$6:$I$1005,"Em negociação",Con_ve!$Q$6:$Q$1005,Cad_cl!BE$5))),"",IF($C865="","",SUMIFS(Con_ve!$F$6:$F$1005,Con_ve!$C$6:$C$1005,$C865,Con_ve!$I$6:$I$1005,"Em negociação",Con_ve!$Q$6:$Q$1005,Cad_cl!BE$5)))</f>
        <v/>
      </c>
      <c r="BF865" s="134" t="str">
        <f>IF(ISERR(IF($C865="","",SUMIFS(Con_ve!$F$6:$F$1005,Con_ve!$C$6:$C$1005,$C865,Con_ve!$I$6:$I$1005,"Em negociação",Con_ve!$Q$6:$Q$1005,Cad_cl!BF$5))),"",IF($C865="","",SUMIFS(Con_ve!$F$6:$F$1005,Con_ve!$C$6:$C$1005,$C865,Con_ve!$I$6:$I$1005,"Em negociação",Con_ve!$Q$6:$Q$1005,Cad_cl!BF$5)))</f>
        <v/>
      </c>
      <c r="BG865" s="134" t="str">
        <f>IF(ISERR(IF($C865="","",SUMIFS(Con_ve!$F$6:$F$1005,Con_ve!$C$6:$C$1005,$C865,Con_ve!$I$6:$I$1005,"Em negociação",Con_ve!$Q$6:$Q$1005,Cad_cl!BG$5))),"",IF($C865="","",SUMIFS(Con_ve!$F$6:$F$1005,Con_ve!$C$6:$C$1005,$C865,Con_ve!$I$6:$I$1005,"Em negociação",Con_ve!$Q$6:$Q$1005,Cad_cl!BG$5)))</f>
        <v/>
      </c>
      <c r="BH865" s="134" t="str">
        <f>IF(ISERR(IF($C865="","",SUMIFS(Con_ve!$F$6:$F$1005,Con_ve!$C$6:$C$1005,$C865,Con_ve!$I$6:$I$1005,"Em negociação",Con_ve!$Q$6:$Q$1005,Cad_cl!BH$5))),"",IF($C865="","",SUMIFS(Con_ve!$F$6:$F$1005,Con_ve!$C$6:$C$1005,$C865,Con_ve!$I$6:$I$1005,"Em negociação",Con_ve!$Q$6:$Q$1005,Cad_cl!BH$5)))</f>
        <v/>
      </c>
      <c r="BI865" s="134" t="str">
        <f>IF(ISERR(IF($C865="","",SUMIFS(Con_ve!$F$6:$F$1005,Con_ve!$C$6:$C$1005,$C865,Con_ve!$I$6:$I$1005,"Em negociação",Con_ve!$Q$6:$Q$1005,Cad_cl!BI$5))),"",IF($C865="","",SUMIFS(Con_ve!$F$6:$F$1005,Con_ve!$C$6:$C$1005,$C865,Con_ve!$I$6:$I$1005,"Em negociação",Con_ve!$Q$6:$Q$1005,Cad_cl!BI$5)))</f>
        <v/>
      </c>
      <c r="BJ865" s="134" t="str">
        <f>IF(ISERR(IF($C865="","",SUMIFS(Con_ve!$F$6:$F$1005,Con_ve!$C$6:$C$1005,$C865,Con_ve!$I$6:$I$1005,"Em negociação",Con_ve!$Q$6:$Q$1005,Cad_cl!BJ$5))),"",IF($C865="","",SUMIFS(Con_ve!$F$6:$F$1005,Con_ve!$C$6:$C$1005,$C865,Con_ve!$I$6:$I$1005,"Em negociação",Con_ve!$Q$6:$Q$1005,Cad_cl!BJ$5)))</f>
        <v/>
      </c>
      <c r="BK865" s="134" t="str">
        <f>IF(ISERR(IF($C865="","",SUMIFS(Con_ve!$F$6:$F$1005,Con_ve!$C$6:$C$1005,$C865,Con_ve!$I$6:$I$1005,"Em negociação",Con_ve!$Q$6:$Q$1005,Cad_cl!BK$5))),"",IF($C865="","",SUMIFS(Con_ve!$F$6:$F$1005,Con_ve!$C$6:$C$1005,$C865,Con_ve!$I$6:$I$1005,"Em negociação",Con_ve!$Q$6:$Q$1005,Cad_cl!BK$5)))</f>
        <v/>
      </c>
      <c r="BL865" s="134" t="str">
        <f>IF(ISERR(IF($C865="","",SUMIFS(Con_ve!$F$6:$F$1005,Con_ve!$C$6:$C$1005,$C865,Con_ve!$I$6:$I$1005,"Em negociação",Con_ve!$Q$6:$Q$1005,Cad_cl!BL$5))),"",IF($C865="","",SUMIFS(Con_ve!$F$6:$F$1005,Con_ve!$C$6:$C$1005,$C865,Con_ve!$I$6:$I$1005,"Em negociação",Con_ve!$Q$6:$Q$1005,Cad_cl!BL$5)))</f>
        <v/>
      </c>
      <c r="BM865" s="134" t="str">
        <f>IF(ISERR(IF($C865="","",SUMIFS(Con_ve!$F$6:$F$1005,Con_ve!$C$6:$C$1005,$C865,Con_ve!$I$6:$I$1005,"Em negociação",Con_ve!$Q$6:$Q$1005,Cad_cl!BM$5))),"",IF($C865="","",SUMIFS(Con_ve!$F$6:$F$1005,Con_ve!$C$6:$C$1005,$C865,Con_ve!$I$6:$I$1005,"Em negociação",Con_ve!$Q$6:$Q$1005,Cad_cl!BM$5)))</f>
        <v/>
      </c>
      <c r="BN865" s="134" t="str">
        <f>IF(ISERR(IF($C865="","",SUMIFS(Con_ve!$F$6:$F$1005,Con_ve!$C$6:$C$1005,$C865,Con_ve!$I$6:$I$1005,"Em negociação",Con_ve!$Q$6:$Q$1005,Cad_cl!BN$5))),"",IF($C865="","",SUMIFS(Con_ve!$F$6:$F$1005,Con_ve!$C$6:$C$1005,$C865,Con_ve!$I$6:$I$1005,"Em negociação",Con_ve!$Q$6:$Q$1005,Cad_cl!BN$5)))</f>
        <v/>
      </c>
      <c r="BO865" s="134" t="str">
        <f>IF(ISERR(IF($C865="","",SUMIFS(Con_ve!$F$6:$F$1005,Con_ve!$C$6:$C$1005,$C865,Con_ve!$I$6:$I$1005,"Em negociação",Con_ve!$Q$6:$Q$1005,Cad_cl!BO$5))),"",IF($C865="","",SUMIFS(Con_ve!$F$6:$F$1005,Con_ve!$C$6:$C$1005,$C865,Con_ve!$I$6:$I$1005,"Em negociação",Con_ve!$Q$6:$Q$1005,Cad_cl!BO$5)))</f>
        <v/>
      </c>
      <c r="BP865" s="134">
        <f t="shared" si="40"/>
        <v>0</v>
      </c>
      <c r="BR865" s="125" t="str">
        <f>IF(ISERR(IF(AND($I865=Re_lo!$E$5,BR$5=VLOOKUP(Re_lo!$H$5,Re_lo!$N$5:$O$16,2,0)),AP865,"")),"",IF(AND($I865=Re_lo!$E$5,BR$5=VLOOKUP(Re_lo!$H$5,Re_lo!$N$5:$O$16,2,0)),AP865,""))</f>
        <v/>
      </c>
      <c r="BS865" s="125" t="str">
        <f>IF(ISERR(IF(AND($I865=Re_lo!$E$5,BS$5=VLOOKUP(Re_lo!$H$5,Re_lo!$N$5:$O$16,2,0)),AQ865,"")),"",IF(AND($I865=Re_lo!$E$5,BS$5=VLOOKUP(Re_lo!$H$5,Re_lo!$N$5:$O$16,2,0)),AQ865,""))</f>
        <v/>
      </c>
      <c r="BT865" s="125" t="str">
        <f>IF(ISERR(IF(AND($I865=Re_lo!$E$5,BT$5=VLOOKUP(Re_lo!$H$5,Re_lo!$N$5:$O$16,2,0)),AR865,"")),"",IF(AND($I865=Re_lo!$E$5,BT$5=VLOOKUP(Re_lo!$H$5,Re_lo!$N$5:$O$16,2,0)),AR865,""))</f>
        <v/>
      </c>
      <c r="BU865" s="125" t="str">
        <f>IF(ISERR(IF(AND($I865=Re_lo!$E$5,BU$5=VLOOKUP(Re_lo!$H$5,Re_lo!$N$5:$O$16,2,0)),AS865,"")),"",IF(AND($I865=Re_lo!$E$5,BU$5=VLOOKUP(Re_lo!$H$5,Re_lo!$N$5:$O$16,2,0)),AS865,""))</f>
        <v/>
      </c>
      <c r="BV865" s="125" t="str">
        <f>IF(ISERR(IF(AND($I865=Re_lo!$E$5,BV$5=VLOOKUP(Re_lo!$H$5,Re_lo!$N$5:$O$16,2,0)),AT865,"")),"",IF(AND($I865=Re_lo!$E$5,BV$5=VLOOKUP(Re_lo!$H$5,Re_lo!$N$5:$O$16,2,0)),AT865,""))</f>
        <v/>
      </c>
      <c r="BW865" s="125" t="str">
        <f>IF(ISERR(IF(AND($I865=Re_lo!$E$5,BW$5=VLOOKUP(Re_lo!$H$5,Re_lo!$N$5:$O$16,2,0)),AU865,"")),"",IF(AND($I865=Re_lo!$E$5,BW$5=VLOOKUP(Re_lo!$H$5,Re_lo!$N$5:$O$16,2,0)),AU865,""))</f>
        <v/>
      </c>
      <c r="BX865" s="125" t="str">
        <f>IF(ISERR(IF(AND($I865=Re_lo!$E$5,BX$5=VLOOKUP(Re_lo!$H$5,Re_lo!$N$5:$O$16,2,0)),AV865,"")),"",IF(AND($I865=Re_lo!$E$5,BX$5=VLOOKUP(Re_lo!$H$5,Re_lo!$N$5:$O$16,2,0)),AV865,""))</f>
        <v/>
      </c>
      <c r="BY865" s="125" t="str">
        <f>IF(ISERR(IF(AND($I865=Re_lo!$E$5,BY$5=VLOOKUP(Re_lo!$H$5,Re_lo!$N$5:$O$16,2,0)),AW865,"")),"",IF(AND($I865=Re_lo!$E$5,BY$5=VLOOKUP(Re_lo!$H$5,Re_lo!$N$5:$O$16,2,0)),AW865,""))</f>
        <v/>
      </c>
      <c r="BZ865" s="125" t="str">
        <f>IF(ISERR(IF(AND($I865=Re_lo!$E$5,BZ$5=VLOOKUP(Re_lo!$H$5,Re_lo!$N$5:$O$16,2,0)),AX865,"")),"",IF(AND($I865=Re_lo!$E$5,BZ$5=VLOOKUP(Re_lo!$H$5,Re_lo!$N$5:$O$16,2,0)),AX865,""))</f>
        <v/>
      </c>
      <c r="CA865" s="125" t="str">
        <f>IF(ISERR(IF(AND($I865=Re_lo!$E$5,CA$5=VLOOKUP(Re_lo!$H$5,Re_lo!$N$5:$O$16,2,0)),AY865,"")),"",IF(AND($I865=Re_lo!$E$5,CA$5=VLOOKUP(Re_lo!$H$5,Re_lo!$N$5:$O$16,2,0)),AY865,""))</f>
        <v/>
      </c>
      <c r="CB865" s="125" t="str">
        <f>IF(ISERR(IF(AND($I865=Re_lo!$E$5,CB$5=VLOOKUP(Re_lo!$H$5,Re_lo!$N$5:$O$16,2,0)),AZ865,"")),"",IF(AND($I865=Re_lo!$E$5,CB$5=VLOOKUP(Re_lo!$H$5,Re_lo!$N$5:$O$16,2,0)),AZ865,""))</f>
        <v/>
      </c>
      <c r="CC865" s="125" t="str">
        <f>IF(ISERR(IF(AND($I865=Re_lo!$E$5,CC$5=VLOOKUP(Re_lo!$H$5,Re_lo!$N$5:$O$16,2,0)),BA865,"")),"",IF(AND($I865=Re_lo!$E$5,CC$5=VLOOKUP(Re_lo!$H$5,Re_lo!$N$5:$O$16,2,0)),BA865,""))</f>
        <v/>
      </c>
      <c r="CD865" s="125" t="str">
        <f>IF(ISERR(IF(AND($I865=Re_lo!$E$5,CD$5=VLOOKUP(Re_lo!$H$5,Re_lo!$N$5:$O$16,2,0)),BB865,"")),"",IF(AND($I865=Re_lo!$E$5,CD$5=VLOOKUP(Re_lo!$H$5,Re_lo!$N$5:$O$16,2,0)),BB865,""))</f>
        <v/>
      </c>
      <c r="CF865" s="125" t="str">
        <f>IF($C865="","",COUNTIFS(Con_ve!$C$6:$C$1005,$C865,Con_ve!$Q$6:$Q$1005,Cad_cl!CF$5))</f>
        <v/>
      </c>
      <c r="CG865" s="125" t="str">
        <f>IF($C865="","",COUNTIFS(Con_ve!$C$6:$C$1005,$C865,Con_ve!$Q$6:$Q$1005,Cad_cl!CG$5))</f>
        <v/>
      </c>
      <c r="CH865" s="125" t="str">
        <f>IF($C865="","",COUNTIFS(Con_ve!$C$6:$C$1005,$C865,Con_ve!$Q$6:$Q$1005,Cad_cl!CH$5))</f>
        <v/>
      </c>
      <c r="CI865" s="125" t="str">
        <f>IF($C865="","",COUNTIFS(Con_ve!$C$6:$C$1005,$C865,Con_ve!$Q$6:$Q$1005,Cad_cl!CI$5))</f>
        <v/>
      </c>
      <c r="CJ865" s="125" t="str">
        <f>IF($C865="","",COUNTIFS(Con_ve!$C$6:$C$1005,$C865,Con_ve!$Q$6:$Q$1005,Cad_cl!CJ$5))</f>
        <v/>
      </c>
      <c r="CK865" s="125" t="str">
        <f>IF($C865="","",COUNTIFS(Con_ve!$C$6:$C$1005,$C865,Con_ve!$Q$6:$Q$1005,Cad_cl!CK$5))</f>
        <v/>
      </c>
      <c r="CL865" s="125" t="str">
        <f>IF($C865="","",COUNTIFS(Con_ve!$C$6:$C$1005,$C865,Con_ve!$Q$6:$Q$1005,Cad_cl!CL$5))</f>
        <v/>
      </c>
      <c r="CM865" s="125" t="str">
        <f>IF($C865="","",COUNTIFS(Con_ve!$C$6:$C$1005,$C865,Con_ve!$Q$6:$Q$1005,Cad_cl!CM$5))</f>
        <v/>
      </c>
      <c r="CN865" s="125" t="str">
        <f>IF($C865="","",COUNTIFS(Con_ve!$C$6:$C$1005,$C865,Con_ve!$Q$6:$Q$1005,Cad_cl!CN$5))</f>
        <v/>
      </c>
      <c r="CO865" s="125" t="str">
        <f>IF($C865="","",COUNTIFS(Con_ve!$C$6:$C$1005,$C865,Con_ve!$Q$6:$Q$1005,Cad_cl!CO$5))</f>
        <v/>
      </c>
      <c r="CP865" s="125" t="str">
        <f>IF($C865="","",COUNTIFS(Con_ve!$C$6:$C$1005,$C865,Con_ve!$Q$6:$Q$1005,Cad_cl!CP$5))</f>
        <v/>
      </c>
      <c r="CQ865" s="125" t="str">
        <f>IF($C865="","",COUNTIFS(Con_ve!$C$6:$C$1005,$C865,Con_ve!$Q$6:$Q$1005,Cad_cl!CQ$5))</f>
        <v/>
      </c>
      <c r="CR865" s="125">
        <f t="shared" si="41"/>
        <v>0</v>
      </c>
    </row>
    <row r="866" spans="3:96" ht="30" customHeight="1">
      <c r="C866" s="153"/>
      <c r="D866" s="153"/>
      <c r="E866" s="154"/>
      <c r="F866" s="153"/>
      <c r="G866" s="155"/>
      <c r="H866" s="153"/>
      <c r="I866" s="153"/>
      <c r="J866" s="132" t="s">
        <v>309</v>
      </c>
      <c r="K866" s="133" t="s">
        <v>309</v>
      </c>
      <c r="L866" s="153"/>
      <c r="M866" s="153"/>
      <c r="N866" s="153"/>
      <c r="O866" s="153"/>
      <c r="P866" s="153"/>
      <c r="Q866" s="153"/>
      <c r="AP866" s="134" t="str">
        <f>IF(ISERR(IF($C866="","",SUMIFS(Con_ve!$F$6:$F$1005,Con_ve!$C$6:$C$1005,$C866,Con_ve!$I$6:$I$1005,"Fechada",Con_ve!$Q$6:$Q$1005,Cad_cl!AP$5))),"",IF($C866="","",SUMIFS(Con_ve!$F$6:$F$1005,Con_ve!$C$6:$C$1005,$C866,Con_ve!$I$6:$I$1005,"Fechada",Con_ve!$Q$6:$Q$1005,Cad_cl!AP$5)))</f>
        <v/>
      </c>
      <c r="AQ866" s="134" t="str">
        <f>IF(ISERR(IF($C866="","",SUMIFS(Con_ve!$F$6:$F$1005,Con_ve!$C$6:$C$1005,$C866,Con_ve!$I$6:$I$1005,"Fechada",Con_ve!$Q$6:$Q$1005,Cad_cl!AQ$5))),"",IF($C866="","",SUMIFS(Con_ve!$F$6:$F$1005,Con_ve!$C$6:$C$1005,$C866,Con_ve!$I$6:$I$1005,"Fechada",Con_ve!$Q$6:$Q$1005,Cad_cl!AQ$5)))</f>
        <v/>
      </c>
      <c r="AR866" s="134" t="str">
        <f>IF(ISERR(IF($C866="","",SUMIFS(Con_ve!$F$6:$F$1005,Con_ve!$C$6:$C$1005,$C866,Con_ve!$I$6:$I$1005,"Fechada",Con_ve!$Q$6:$Q$1005,Cad_cl!AR$5))),"",IF($C866="","",SUMIFS(Con_ve!$F$6:$F$1005,Con_ve!$C$6:$C$1005,$C866,Con_ve!$I$6:$I$1005,"Fechada",Con_ve!$Q$6:$Q$1005,Cad_cl!AR$5)))</f>
        <v/>
      </c>
      <c r="AS866" s="134" t="str">
        <f>IF(ISERR(IF($C866="","",SUMIFS(Con_ve!$F$6:$F$1005,Con_ve!$C$6:$C$1005,$C866,Con_ve!$I$6:$I$1005,"Fechada",Con_ve!$Q$6:$Q$1005,Cad_cl!AS$5))),"",IF($C866="","",SUMIFS(Con_ve!$F$6:$F$1005,Con_ve!$C$6:$C$1005,$C866,Con_ve!$I$6:$I$1005,"Fechada",Con_ve!$Q$6:$Q$1005,Cad_cl!AS$5)))</f>
        <v/>
      </c>
      <c r="AT866" s="134" t="str">
        <f>IF(ISERR(IF($C866="","",SUMIFS(Con_ve!$F$6:$F$1005,Con_ve!$C$6:$C$1005,$C866,Con_ve!$I$6:$I$1005,"Fechada",Con_ve!$Q$6:$Q$1005,Cad_cl!AT$5))),"",IF($C866="","",SUMIFS(Con_ve!$F$6:$F$1005,Con_ve!$C$6:$C$1005,$C866,Con_ve!$I$6:$I$1005,"Fechada",Con_ve!$Q$6:$Q$1005,Cad_cl!AT$5)))</f>
        <v/>
      </c>
      <c r="AU866" s="134" t="str">
        <f>IF(ISERR(IF($C866="","",SUMIFS(Con_ve!$F$6:$F$1005,Con_ve!$C$6:$C$1005,$C866,Con_ve!$I$6:$I$1005,"Fechada",Con_ve!$Q$6:$Q$1005,Cad_cl!AU$5))),"",IF($C866="","",SUMIFS(Con_ve!$F$6:$F$1005,Con_ve!$C$6:$C$1005,$C866,Con_ve!$I$6:$I$1005,"Fechada",Con_ve!$Q$6:$Q$1005,Cad_cl!AU$5)))</f>
        <v/>
      </c>
      <c r="AV866" s="134" t="str">
        <f>IF(ISERR(IF($C866="","",SUMIFS(Con_ve!$F$6:$F$1005,Con_ve!$C$6:$C$1005,$C866,Con_ve!$I$6:$I$1005,"Fechada",Con_ve!$Q$6:$Q$1005,Cad_cl!AV$5))),"",IF($C866="","",SUMIFS(Con_ve!$F$6:$F$1005,Con_ve!$C$6:$C$1005,$C866,Con_ve!$I$6:$I$1005,"Fechada",Con_ve!$Q$6:$Q$1005,Cad_cl!AV$5)))</f>
        <v/>
      </c>
      <c r="AW866" s="134" t="str">
        <f>IF(ISERR(IF($C866="","",SUMIFS(Con_ve!$F$6:$F$1005,Con_ve!$C$6:$C$1005,$C866,Con_ve!$I$6:$I$1005,"Fechada",Con_ve!$Q$6:$Q$1005,Cad_cl!AW$5))),"",IF($C866="","",SUMIFS(Con_ve!$F$6:$F$1005,Con_ve!$C$6:$C$1005,$C866,Con_ve!$I$6:$I$1005,"Fechada",Con_ve!$Q$6:$Q$1005,Cad_cl!AW$5)))</f>
        <v/>
      </c>
      <c r="AX866" s="134" t="str">
        <f>IF(ISERR(IF($C866="","",SUMIFS(Con_ve!$F$6:$F$1005,Con_ve!$C$6:$C$1005,$C866,Con_ve!$I$6:$I$1005,"Fechada",Con_ve!$Q$6:$Q$1005,Cad_cl!AX$5))),"",IF($C866="","",SUMIFS(Con_ve!$F$6:$F$1005,Con_ve!$C$6:$C$1005,$C866,Con_ve!$I$6:$I$1005,"Fechada",Con_ve!$Q$6:$Q$1005,Cad_cl!AX$5)))</f>
        <v/>
      </c>
      <c r="AY866" s="134" t="str">
        <f>IF(ISERR(IF($C866="","",SUMIFS(Con_ve!$F$6:$F$1005,Con_ve!$C$6:$C$1005,$C866,Con_ve!$I$6:$I$1005,"Fechada",Con_ve!$Q$6:$Q$1005,Cad_cl!AY$5))),"",IF($C866="","",SUMIFS(Con_ve!$F$6:$F$1005,Con_ve!$C$6:$C$1005,$C866,Con_ve!$I$6:$I$1005,"Fechada",Con_ve!$Q$6:$Q$1005,Cad_cl!AY$5)))</f>
        <v/>
      </c>
      <c r="AZ866" s="134" t="str">
        <f>IF(ISERR(IF($C866="","",SUMIFS(Con_ve!$F$6:$F$1005,Con_ve!$C$6:$C$1005,$C866,Con_ve!$I$6:$I$1005,"Fechada",Con_ve!$Q$6:$Q$1005,Cad_cl!AZ$5))),"",IF($C866="","",SUMIFS(Con_ve!$F$6:$F$1005,Con_ve!$C$6:$C$1005,$C866,Con_ve!$I$6:$I$1005,"Fechada",Con_ve!$Q$6:$Q$1005,Cad_cl!AZ$5)))</f>
        <v/>
      </c>
      <c r="BA866" s="134" t="str">
        <f>IF(ISERR(IF($C866="","",SUMIFS(Con_ve!$F$6:$F$1005,Con_ve!$C$6:$C$1005,$C866,Con_ve!$I$6:$I$1005,"Fechada",Con_ve!$Q$6:$Q$1005,Cad_cl!BA$5))),"",IF($C866="","",SUMIFS(Con_ve!$F$6:$F$1005,Con_ve!$C$6:$C$1005,$C866,Con_ve!$I$6:$I$1005,"Fechada",Con_ve!$Q$6:$Q$1005,Cad_cl!BA$5)))</f>
        <v/>
      </c>
      <c r="BB866" s="134">
        <f t="shared" si="39"/>
        <v>0</v>
      </c>
      <c r="BD866" s="134" t="str">
        <f>IF(ISERR(IF($C866="","",SUMIFS(Con_ve!$F$6:$F$1005,Con_ve!$C$6:$C$1005,$C866,Con_ve!$I$6:$I$1005,"Em negociação",Con_ve!$Q$6:$Q$1005,Cad_cl!BD$5))),"",IF($C866="","",SUMIFS(Con_ve!$F$6:$F$1005,Con_ve!$C$6:$C$1005,$C866,Con_ve!$I$6:$I$1005,"Em negociação",Con_ve!$Q$6:$Q$1005,Cad_cl!BD$5)))</f>
        <v/>
      </c>
      <c r="BE866" s="134" t="str">
        <f>IF(ISERR(IF($C866="","",SUMIFS(Con_ve!$F$6:$F$1005,Con_ve!$C$6:$C$1005,$C866,Con_ve!$I$6:$I$1005,"Em negociação",Con_ve!$Q$6:$Q$1005,Cad_cl!BE$5))),"",IF($C866="","",SUMIFS(Con_ve!$F$6:$F$1005,Con_ve!$C$6:$C$1005,$C866,Con_ve!$I$6:$I$1005,"Em negociação",Con_ve!$Q$6:$Q$1005,Cad_cl!BE$5)))</f>
        <v/>
      </c>
      <c r="BF866" s="134" t="str">
        <f>IF(ISERR(IF($C866="","",SUMIFS(Con_ve!$F$6:$F$1005,Con_ve!$C$6:$C$1005,$C866,Con_ve!$I$6:$I$1005,"Em negociação",Con_ve!$Q$6:$Q$1005,Cad_cl!BF$5))),"",IF($C866="","",SUMIFS(Con_ve!$F$6:$F$1005,Con_ve!$C$6:$C$1005,$C866,Con_ve!$I$6:$I$1005,"Em negociação",Con_ve!$Q$6:$Q$1005,Cad_cl!BF$5)))</f>
        <v/>
      </c>
      <c r="BG866" s="134" t="str">
        <f>IF(ISERR(IF($C866="","",SUMIFS(Con_ve!$F$6:$F$1005,Con_ve!$C$6:$C$1005,$C866,Con_ve!$I$6:$I$1005,"Em negociação",Con_ve!$Q$6:$Q$1005,Cad_cl!BG$5))),"",IF($C866="","",SUMIFS(Con_ve!$F$6:$F$1005,Con_ve!$C$6:$C$1005,$C866,Con_ve!$I$6:$I$1005,"Em negociação",Con_ve!$Q$6:$Q$1005,Cad_cl!BG$5)))</f>
        <v/>
      </c>
      <c r="BH866" s="134" t="str">
        <f>IF(ISERR(IF($C866="","",SUMIFS(Con_ve!$F$6:$F$1005,Con_ve!$C$6:$C$1005,$C866,Con_ve!$I$6:$I$1005,"Em negociação",Con_ve!$Q$6:$Q$1005,Cad_cl!BH$5))),"",IF($C866="","",SUMIFS(Con_ve!$F$6:$F$1005,Con_ve!$C$6:$C$1005,$C866,Con_ve!$I$6:$I$1005,"Em negociação",Con_ve!$Q$6:$Q$1005,Cad_cl!BH$5)))</f>
        <v/>
      </c>
      <c r="BI866" s="134" t="str">
        <f>IF(ISERR(IF($C866="","",SUMIFS(Con_ve!$F$6:$F$1005,Con_ve!$C$6:$C$1005,$C866,Con_ve!$I$6:$I$1005,"Em negociação",Con_ve!$Q$6:$Q$1005,Cad_cl!BI$5))),"",IF($C866="","",SUMIFS(Con_ve!$F$6:$F$1005,Con_ve!$C$6:$C$1005,$C866,Con_ve!$I$6:$I$1005,"Em negociação",Con_ve!$Q$6:$Q$1005,Cad_cl!BI$5)))</f>
        <v/>
      </c>
      <c r="BJ866" s="134" t="str">
        <f>IF(ISERR(IF($C866="","",SUMIFS(Con_ve!$F$6:$F$1005,Con_ve!$C$6:$C$1005,$C866,Con_ve!$I$6:$I$1005,"Em negociação",Con_ve!$Q$6:$Q$1005,Cad_cl!BJ$5))),"",IF($C866="","",SUMIFS(Con_ve!$F$6:$F$1005,Con_ve!$C$6:$C$1005,$C866,Con_ve!$I$6:$I$1005,"Em negociação",Con_ve!$Q$6:$Q$1005,Cad_cl!BJ$5)))</f>
        <v/>
      </c>
      <c r="BK866" s="134" t="str">
        <f>IF(ISERR(IF($C866="","",SUMIFS(Con_ve!$F$6:$F$1005,Con_ve!$C$6:$C$1005,$C866,Con_ve!$I$6:$I$1005,"Em negociação",Con_ve!$Q$6:$Q$1005,Cad_cl!BK$5))),"",IF($C866="","",SUMIFS(Con_ve!$F$6:$F$1005,Con_ve!$C$6:$C$1005,$C866,Con_ve!$I$6:$I$1005,"Em negociação",Con_ve!$Q$6:$Q$1005,Cad_cl!BK$5)))</f>
        <v/>
      </c>
      <c r="BL866" s="134" t="str">
        <f>IF(ISERR(IF($C866="","",SUMIFS(Con_ve!$F$6:$F$1005,Con_ve!$C$6:$C$1005,$C866,Con_ve!$I$6:$I$1005,"Em negociação",Con_ve!$Q$6:$Q$1005,Cad_cl!BL$5))),"",IF($C866="","",SUMIFS(Con_ve!$F$6:$F$1005,Con_ve!$C$6:$C$1005,$C866,Con_ve!$I$6:$I$1005,"Em negociação",Con_ve!$Q$6:$Q$1005,Cad_cl!BL$5)))</f>
        <v/>
      </c>
      <c r="BM866" s="134" t="str">
        <f>IF(ISERR(IF($C866="","",SUMIFS(Con_ve!$F$6:$F$1005,Con_ve!$C$6:$C$1005,$C866,Con_ve!$I$6:$I$1005,"Em negociação",Con_ve!$Q$6:$Q$1005,Cad_cl!BM$5))),"",IF($C866="","",SUMIFS(Con_ve!$F$6:$F$1005,Con_ve!$C$6:$C$1005,$C866,Con_ve!$I$6:$I$1005,"Em negociação",Con_ve!$Q$6:$Q$1005,Cad_cl!BM$5)))</f>
        <v/>
      </c>
      <c r="BN866" s="134" t="str">
        <f>IF(ISERR(IF($C866="","",SUMIFS(Con_ve!$F$6:$F$1005,Con_ve!$C$6:$C$1005,$C866,Con_ve!$I$6:$I$1005,"Em negociação",Con_ve!$Q$6:$Q$1005,Cad_cl!BN$5))),"",IF($C866="","",SUMIFS(Con_ve!$F$6:$F$1005,Con_ve!$C$6:$C$1005,$C866,Con_ve!$I$6:$I$1005,"Em negociação",Con_ve!$Q$6:$Q$1005,Cad_cl!BN$5)))</f>
        <v/>
      </c>
      <c r="BO866" s="134" t="str">
        <f>IF(ISERR(IF($C866="","",SUMIFS(Con_ve!$F$6:$F$1005,Con_ve!$C$6:$C$1005,$C866,Con_ve!$I$6:$I$1005,"Em negociação",Con_ve!$Q$6:$Q$1005,Cad_cl!BO$5))),"",IF($C866="","",SUMIFS(Con_ve!$F$6:$F$1005,Con_ve!$C$6:$C$1005,$C866,Con_ve!$I$6:$I$1005,"Em negociação",Con_ve!$Q$6:$Q$1005,Cad_cl!BO$5)))</f>
        <v/>
      </c>
      <c r="BP866" s="134">
        <f t="shared" si="40"/>
        <v>0</v>
      </c>
      <c r="BR866" s="125" t="str">
        <f>IF(ISERR(IF(AND($I866=Re_lo!$E$5,BR$5=VLOOKUP(Re_lo!$H$5,Re_lo!$N$5:$O$16,2,0)),AP866,"")),"",IF(AND($I866=Re_lo!$E$5,BR$5=VLOOKUP(Re_lo!$H$5,Re_lo!$N$5:$O$16,2,0)),AP866,""))</f>
        <v/>
      </c>
      <c r="BS866" s="125" t="str">
        <f>IF(ISERR(IF(AND($I866=Re_lo!$E$5,BS$5=VLOOKUP(Re_lo!$H$5,Re_lo!$N$5:$O$16,2,0)),AQ866,"")),"",IF(AND($I866=Re_lo!$E$5,BS$5=VLOOKUP(Re_lo!$H$5,Re_lo!$N$5:$O$16,2,0)),AQ866,""))</f>
        <v/>
      </c>
      <c r="BT866" s="125" t="str">
        <f>IF(ISERR(IF(AND($I866=Re_lo!$E$5,BT$5=VLOOKUP(Re_lo!$H$5,Re_lo!$N$5:$O$16,2,0)),AR866,"")),"",IF(AND($I866=Re_lo!$E$5,BT$5=VLOOKUP(Re_lo!$H$5,Re_lo!$N$5:$O$16,2,0)),AR866,""))</f>
        <v/>
      </c>
      <c r="BU866" s="125" t="str">
        <f>IF(ISERR(IF(AND($I866=Re_lo!$E$5,BU$5=VLOOKUP(Re_lo!$H$5,Re_lo!$N$5:$O$16,2,0)),AS866,"")),"",IF(AND($I866=Re_lo!$E$5,BU$5=VLOOKUP(Re_lo!$H$5,Re_lo!$N$5:$O$16,2,0)),AS866,""))</f>
        <v/>
      </c>
      <c r="BV866" s="125" t="str">
        <f>IF(ISERR(IF(AND($I866=Re_lo!$E$5,BV$5=VLOOKUP(Re_lo!$H$5,Re_lo!$N$5:$O$16,2,0)),AT866,"")),"",IF(AND($I866=Re_lo!$E$5,BV$5=VLOOKUP(Re_lo!$H$5,Re_lo!$N$5:$O$16,2,0)),AT866,""))</f>
        <v/>
      </c>
      <c r="BW866" s="125" t="str">
        <f>IF(ISERR(IF(AND($I866=Re_lo!$E$5,BW$5=VLOOKUP(Re_lo!$H$5,Re_lo!$N$5:$O$16,2,0)),AU866,"")),"",IF(AND($I866=Re_lo!$E$5,BW$5=VLOOKUP(Re_lo!$H$5,Re_lo!$N$5:$O$16,2,0)),AU866,""))</f>
        <v/>
      </c>
      <c r="BX866" s="125" t="str">
        <f>IF(ISERR(IF(AND($I866=Re_lo!$E$5,BX$5=VLOOKUP(Re_lo!$H$5,Re_lo!$N$5:$O$16,2,0)),AV866,"")),"",IF(AND($I866=Re_lo!$E$5,BX$5=VLOOKUP(Re_lo!$H$5,Re_lo!$N$5:$O$16,2,0)),AV866,""))</f>
        <v/>
      </c>
      <c r="BY866" s="125" t="str">
        <f>IF(ISERR(IF(AND($I866=Re_lo!$E$5,BY$5=VLOOKUP(Re_lo!$H$5,Re_lo!$N$5:$O$16,2,0)),AW866,"")),"",IF(AND($I866=Re_lo!$E$5,BY$5=VLOOKUP(Re_lo!$H$5,Re_lo!$N$5:$O$16,2,0)),AW866,""))</f>
        <v/>
      </c>
      <c r="BZ866" s="125" t="str">
        <f>IF(ISERR(IF(AND($I866=Re_lo!$E$5,BZ$5=VLOOKUP(Re_lo!$H$5,Re_lo!$N$5:$O$16,2,0)),AX866,"")),"",IF(AND($I866=Re_lo!$E$5,BZ$5=VLOOKUP(Re_lo!$H$5,Re_lo!$N$5:$O$16,2,0)),AX866,""))</f>
        <v/>
      </c>
      <c r="CA866" s="125" t="str">
        <f>IF(ISERR(IF(AND($I866=Re_lo!$E$5,CA$5=VLOOKUP(Re_lo!$H$5,Re_lo!$N$5:$O$16,2,0)),AY866,"")),"",IF(AND($I866=Re_lo!$E$5,CA$5=VLOOKUP(Re_lo!$H$5,Re_lo!$N$5:$O$16,2,0)),AY866,""))</f>
        <v/>
      </c>
      <c r="CB866" s="125" t="str">
        <f>IF(ISERR(IF(AND($I866=Re_lo!$E$5,CB$5=VLOOKUP(Re_lo!$H$5,Re_lo!$N$5:$O$16,2,0)),AZ866,"")),"",IF(AND($I866=Re_lo!$E$5,CB$5=VLOOKUP(Re_lo!$H$5,Re_lo!$N$5:$O$16,2,0)),AZ866,""))</f>
        <v/>
      </c>
      <c r="CC866" s="125" t="str">
        <f>IF(ISERR(IF(AND($I866=Re_lo!$E$5,CC$5=VLOOKUP(Re_lo!$H$5,Re_lo!$N$5:$O$16,2,0)),BA866,"")),"",IF(AND($I866=Re_lo!$E$5,CC$5=VLOOKUP(Re_lo!$H$5,Re_lo!$N$5:$O$16,2,0)),BA866,""))</f>
        <v/>
      </c>
      <c r="CD866" s="125" t="str">
        <f>IF(ISERR(IF(AND($I866=Re_lo!$E$5,CD$5=VLOOKUP(Re_lo!$H$5,Re_lo!$N$5:$O$16,2,0)),BB866,"")),"",IF(AND($I866=Re_lo!$E$5,CD$5=VLOOKUP(Re_lo!$H$5,Re_lo!$N$5:$O$16,2,0)),BB866,""))</f>
        <v/>
      </c>
      <c r="CF866" s="125" t="str">
        <f>IF($C866="","",COUNTIFS(Con_ve!$C$6:$C$1005,$C866,Con_ve!$Q$6:$Q$1005,Cad_cl!CF$5))</f>
        <v/>
      </c>
      <c r="CG866" s="125" t="str">
        <f>IF($C866="","",COUNTIFS(Con_ve!$C$6:$C$1005,$C866,Con_ve!$Q$6:$Q$1005,Cad_cl!CG$5))</f>
        <v/>
      </c>
      <c r="CH866" s="125" t="str">
        <f>IF($C866="","",COUNTIFS(Con_ve!$C$6:$C$1005,$C866,Con_ve!$Q$6:$Q$1005,Cad_cl!CH$5))</f>
        <v/>
      </c>
      <c r="CI866" s="125" t="str">
        <f>IF($C866="","",COUNTIFS(Con_ve!$C$6:$C$1005,$C866,Con_ve!$Q$6:$Q$1005,Cad_cl!CI$5))</f>
        <v/>
      </c>
      <c r="CJ866" s="125" t="str">
        <f>IF($C866="","",COUNTIFS(Con_ve!$C$6:$C$1005,$C866,Con_ve!$Q$6:$Q$1005,Cad_cl!CJ$5))</f>
        <v/>
      </c>
      <c r="CK866" s="125" t="str">
        <f>IF($C866="","",COUNTIFS(Con_ve!$C$6:$C$1005,$C866,Con_ve!$Q$6:$Q$1005,Cad_cl!CK$5))</f>
        <v/>
      </c>
      <c r="CL866" s="125" t="str">
        <f>IF($C866="","",COUNTIFS(Con_ve!$C$6:$C$1005,$C866,Con_ve!$Q$6:$Q$1005,Cad_cl!CL$5))</f>
        <v/>
      </c>
      <c r="CM866" s="125" t="str">
        <f>IF($C866="","",COUNTIFS(Con_ve!$C$6:$C$1005,$C866,Con_ve!$Q$6:$Q$1005,Cad_cl!CM$5))</f>
        <v/>
      </c>
      <c r="CN866" s="125" t="str">
        <f>IF($C866="","",COUNTIFS(Con_ve!$C$6:$C$1005,$C866,Con_ve!$Q$6:$Q$1005,Cad_cl!CN$5))</f>
        <v/>
      </c>
      <c r="CO866" s="125" t="str">
        <f>IF($C866="","",COUNTIFS(Con_ve!$C$6:$C$1005,$C866,Con_ve!$Q$6:$Q$1005,Cad_cl!CO$5))</f>
        <v/>
      </c>
      <c r="CP866" s="125" t="str">
        <f>IF($C866="","",COUNTIFS(Con_ve!$C$6:$C$1005,$C866,Con_ve!$Q$6:$Q$1005,Cad_cl!CP$5))</f>
        <v/>
      </c>
      <c r="CQ866" s="125" t="str">
        <f>IF($C866="","",COUNTIFS(Con_ve!$C$6:$C$1005,$C866,Con_ve!$Q$6:$Q$1005,Cad_cl!CQ$5))</f>
        <v/>
      </c>
      <c r="CR866" s="125">
        <f t="shared" si="41"/>
        <v>0</v>
      </c>
    </row>
    <row r="867" spans="3:96" ht="30" customHeight="1">
      <c r="C867" s="153"/>
      <c r="D867" s="153"/>
      <c r="E867" s="154"/>
      <c r="F867" s="153"/>
      <c r="G867" s="155"/>
      <c r="H867" s="153"/>
      <c r="I867" s="153"/>
      <c r="J867" s="132" t="s">
        <v>309</v>
      </c>
      <c r="K867" s="133" t="s">
        <v>309</v>
      </c>
      <c r="L867" s="153"/>
      <c r="M867" s="153"/>
      <c r="N867" s="153"/>
      <c r="O867" s="153"/>
      <c r="P867" s="153"/>
      <c r="Q867" s="153"/>
      <c r="AP867" s="134" t="str">
        <f>IF(ISERR(IF($C867="","",SUMIFS(Con_ve!$F$6:$F$1005,Con_ve!$C$6:$C$1005,$C867,Con_ve!$I$6:$I$1005,"Fechada",Con_ve!$Q$6:$Q$1005,Cad_cl!AP$5))),"",IF($C867="","",SUMIFS(Con_ve!$F$6:$F$1005,Con_ve!$C$6:$C$1005,$C867,Con_ve!$I$6:$I$1005,"Fechada",Con_ve!$Q$6:$Q$1005,Cad_cl!AP$5)))</f>
        <v/>
      </c>
      <c r="AQ867" s="134" t="str">
        <f>IF(ISERR(IF($C867="","",SUMIFS(Con_ve!$F$6:$F$1005,Con_ve!$C$6:$C$1005,$C867,Con_ve!$I$6:$I$1005,"Fechada",Con_ve!$Q$6:$Q$1005,Cad_cl!AQ$5))),"",IF($C867="","",SUMIFS(Con_ve!$F$6:$F$1005,Con_ve!$C$6:$C$1005,$C867,Con_ve!$I$6:$I$1005,"Fechada",Con_ve!$Q$6:$Q$1005,Cad_cl!AQ$5)))</f>
        <v/>
      </c>
      <c r="AR867" s="134" t="str">
        <f>IF(ISERR(IF($C867="","",SUMIFS(Con_ve!$F$6:$F$1005,Con_ve!$C$6:$C$1005,$C867,Con_ve!$I$6:$I$1005,"Fechada",Con_ve!$Q$6:$Q$1005,Cad_cl!AR$5))),"",IF($C867="","",SUMIFS(Con_ve!$F$6:$F$1005,Con_ve!$C$6:$C$1005,$C867,Con_ve!$I$6:$I$1005,"Fechada",Con_ve!$Q$6:$Q$1005,Cad_cl!AR$5)))</f>
        <v/>
      </c>
      <c r="AS867" s="134" t="str">
        <f>IF(ISERR(IF($C867="","",SUMIFS(Con_ve!$F$6:$F$1005,Con_ve!$C$6:$C$1005,$C867,Con_ve!$I$6:$I$1005,"Fechada",Con_ve!$Q$6:$Q$1005,Cad_cl!AS$5))),"",IF($C867="","",SUMIFS(Con_ve!$F$6:$F$1005,Con_ve!$C$6:$C$1005,$C867,Con_ve!$I$6:$I$1005,"Fechada",Con_ve!$Q$6:$Q$1005,Cad_cl!AS$5)))</f>
        <v/>
      </c>
      <c r="AT867" s="134" t="str">
        <f>IF(ISERR(IF($C867="","",SUMIFS(Con_ve!$F$6:$F$1005,Con_ve!$C$6:$C$1005,$C867,Con_ve!$I$6:$I$1005,"Fechada",Con_ve!$Q$6:$Q$1005,Cad_cl!AT$5))),"",IF($C867="","",SUMIFS(Con_ve!$F$6:$F$1005,Con_ve!$C$6:$C$1005,$C867,Con_ve!$I$6:$I$1005,"Fechada",Con_ve!$Q$6:$Q$1005,Cad_cl!AT$5)))</f>
        <v/>
      </c>
      <c r="AU867" s="134" t="str">
        <f>IF(ISERR(IF($C867="","",SUMIFS(Con_ve!$F$6:$F$1005,Con_ve!$C$6:$C$1005,$C867,Con_ve!$I$6:$I$1005,"Fechada",Con_ve!$Q$6:$Q$1005,Cad_cl!AU$5))),"",IF($C867="","",SUMIFS(Con_ve!$F$6:$F$1005,Con_ve!$C$6:$C$1005,$C867,Con_ve!$I$6:$I$1005,"Fechada",Con_ve!$Q$6:$Q$1005,Cad_cl!AU$5)))</f>
        <v/>
      </c>
      <c r="AV867" s="134" t="str">
        <f>IF(ISERR(IF($C867="","",SUMIFS(Con_ve!$F$6:$F$1005,Con_ve!$C$6:$C$1005,$C867,Con_ve!$I$6:$I$1005,"Fechada",Con_ve!$Q$6:$Q$1005,Cad_cl!AV$5))),"",IF($C867="","",SUMIFS(Con_ve!$F$6:$F$1005,Con_ve!$C$6:$C$1005,$C867,Con_ve!$I$6:$I$1005,"Fechada",Con_ve!$Q$6:$Q$1005,Cad_cl!AV$5)))</f>
        <v/>
      </c>
      <c r="AW867" s="134" t="str">
        <f>IF(ISERR(IF($C867="","",SUMIFS(Con_ve!$F$6:$F$1005,Con_ve!$C$6:$C$1005,$C867,Con_ve!$I$6:$I$1005,"Fechada",Con_ve!$Q$6:$Q$1005,Cad_cl!AW$5))),"",IF($C867="","",SUMIFS(Con_ve!$F$6:$F$1005,Con_ve!$C$6:$C$1005,$C867,Con_ve!$I$6:$I$1005,"Fechada",Con_ve!$Q$6:$Q$1005,Cad_cl!AW$5)))</f>
        <v/>
      </c>
      <c r="AX867" s="134" t="str">
        <f>IF(ISERR(IF($C867="","",SUMIFS(Con_ve!$F$6:$F$1005,Con_ve!$C$6:$C$1005,$C867,Con_ve!$I$6:$I$1005,"Fechada",Con_ve!$Q$6:$Q$1005,Cad_cl!AX$5))),"",IF($C867="","",SUMIFS(Con_ve!$F$6:$F$1005,Con_ve!$C$6:$C$1005,$C867,Con_ve!$I$6:$I$1005,"Fechada",Con_ve!$Q$6:$Q$1005,Cad_cl!AX$5)))</f>
        <v/>
      </c>
      <c r="AY867" s="134" t="str">
        <f>IF(ISERR(IF($C867="","",SUMIFS(Con_ve!$F$6:$F$1005,Con_ve!$C$6:$C$1005,$C867,Con_ve!$I$6:$I$1005,"Fechada",Con_ve!$Q$6:$Q$1005,Cad_cl!AY$5))),"",IF($C867="","",SUMIFS(Con_ve!$F$6:$F$1005,Con_ve!$C$6:$C$1005,$C867,Con_ve!$I$6:$I$1005,"Fechada",Con_ve!$Q$6:$Q$1005,Cad_cl!AY$5)))</f>
        <v/>
      </c>
      <c r="AZ867" s="134" t="str">
        <f>IF(ISERR(IF($C867="","",SUMIFS(Con_ve!$F$6:$F$1005,Con_ve!$C$6:$C$1005,$C867,Con_ve!$I$6:$I$1005,"Fechada",Con_ve!$Q$6:$Q$1005,Cad_cl!AZ$5))),"",IF($C867="","",SUMIFS(Con_ve!$F$6:$F$1005,Con_ve!$C$6:$C$1005,$C867,Con_ve!$I$6:$I$1005,"Fechada",Con_ve!$Q$6:$Q$1005,Cad_cl!AZ$5)))</f>
        <v/>
      </c>
      <c r="BA867" s="134" t="str">
        <f>IF(ISERR(IF($C867="","",SUMIFS(Con_ve!$F$6:$F$1005,Con_ve!$C$6:$C$1005,$C867,Con_ve!$I$6:$I$1005,"Fechada",Con_ve!$Q$6:$Q$1005,Cad_cl!BA$5))),"",IF($C867="","",SUMIFS(Con_ve!$F$6:$F$1005,Con_ve!$C$6:$C$1005,$C867,Con_ve!$I$6:$I$1005,"Fechada",Con_ve!$Q$6:$Q$1005,Cad_cl!BA$5)))</f>
        <v/>
      </c>
      <c r="BB867" s="134">
        <f t="shared" si="39"/>
        <v>0</v>
      </c>
      <c r="BD867" s="134" t="str">
        <f>IF(ISERR(IF($C867="","",SUMIFS(Con_ve!$F$6:$F$1005,Con_ve!$C$6:$C$1005,$C867,Con_ve!$I$6:$I$1005,"Em negociação",Con_ve!$Q$6:$Q$1005,Cad_cl!BD$5))),"",IF($C867="","",SUMIFS(Con_ve!$F$6:$F$1005,Con_ve!$C$6:$C$1005,$C867,Con_ve!$I$6:$I$1005,"Em negociação",Con_ve!$Q$6:$Q$1005,Cad_cl!BD$5)))</f>
        <v/>
      </c>
      <c r="BE867" s="134" t="str">
        <f>IF(ISERR(IF($C867="","",SUMIFS(Con_ve!$F$6:$F$1005,Con_ve!$C$6:$C$1005,$C867,Con_ve!$I$6:$I$1005,"Em negociação",Con_ve!$Q$6:$Q$1005,Cad_cl!BE$5))),"",IF($C867="","",SUMIFS(Con_ve!$F$6:$F$1005,Con_ve!$C$6:$C$1005,$C867,Con_ve!$I$6:$I$1005,"Em negociação",Con_ve!$Q$6:$Q$1005,Cad_cl!BE$5)))</f>
        <v/>
      </c>
      <c r="BF867" s="134" t="str">
        <f>IF(ISERR(IF($C867="","",SUMIFS(Con_ve!$F$6:$F$1005,Con_ve!$C$6:$C$1005,$C867,Con_ve!$I$6:$I$1005,"Em negociação",Con_ve!$Q$6:$Q$1005,Cad_cl!BF$5))),"",IF($C867="","",SUMIFS(Con_ve!$F$6:$F$1005,Con_ve!$C$6:$C$1005,$C867,Con_ve!$I$6:$I$1005,"Em negociação",Con_ve!$Q$6:$Q$1005,Cad_cl!BF$5)))</f>
        <v/>
      </c>
      <c r="BG867" s="134" t="str">
        <f>IF(ISERR(IF($C867="","",SUMIFS(Con_ve!$F$6:$F$1005,Con_ve!$C$6:$C$1005,$C867,Con_ve!$I$6:$I$1005,"Em negociação",Con_ve!$Q$6:$Q$1005,Cad_cl!BG$5))),"",IF($C867="","",SUMIFS(Con_ve!$F$6:$F$1005,Con_ve!$C$6:$C$1005,$C867,Con_ve!$I$6:$I$1005,"Em negociação",Con_ve!$Q$6:$Q$1005,Cad_cl!BG$5)))</f>
        <v/>
      </c>
      <c r="BH867" s="134" t="str">
        <f>IF(ISERR(IF($C867="","",SUMIFS(Con_ve!$F$6:$F$1005,Con_ve!$C$6:$C$1005,$C867,Con_ve!$I$6:$I$1005,"Em negociação",Con_ve!$Q$6:$Q$1005,Cad_cl!BH$5))),"",IF($C867="","",SUMIFS(Con_ve!$F$6:$F$1005,Con_ve!$C$6:$C$1005,$C867,Con_ve!$I$6:$I$1005,"Em negociação",Con_ve!$Q$6:$Q$1005,Cad_cl!BH$5)))</f>
        <v/>
      </c>
      <c r="BI867" s="134" t="str">
        <f>IF(ISERR(IF($C867="","",SUMIFS(Con_ve!$F$6:$F$1005,Con_ve!$C$6:$C$1005,$C867,Con_ve!$I$6:$I$1005,"Em negociação",Con_ve!$Q$6:$Q$1005,Cad_cl!BI$5))),"",IF($C867="","",SUMIFS(Con_ve!$F$6:$F$1005,Con_ve!$C$6:$C$1005,$C867,Con_ve!$I$6:$I$1005,"Em negociação",Con_ve!$Q$6:$Q$1005,Cad_cl!BI$5)))</f>
        <v/>
      </c>
      <c r="BJ867" s="134" t="str">
        <f>IF(ISERR(IF($C867="","",SUMIFS(Con_ve!$F$6:$F$1005,Con_ve!$C$6:$C$1005,$C867,Con_ve!$I$6:$I$1005,"Em negociação",Con_ve!$Q$6:$Q$1005,Cad_cl!BJ$5))),"",IF($C867="","",SUMIFS(Con_ve!$F$6:$F$1005,Con_ve!$C$6:$C$1005,$C867,Con_ve!$I$6:$I$1005,"Em negociação",Con_ve!$Q$6:$Q$1005,Cad_cl!BJ$5)))</f>
        <v/>
      </c>
      <c r="BK867" s="134" t="str">
        <f>IF(ISERR(IF($C867="","",SUMIFS(Con_ve!$F$6:$F$1005,Con_ve!$C$6:$C$1005,$C867,Con_ve!$I$6:$I$1005,"Em negociação",Con_ve!$Q$6:$Q$1005,Cad_cl!BK$5))),"",IF($C867="","",SUMIFS(Con_ve!$F$6:$F$1005,Con_ve!$C$6:$C$1005,$C867,Con_ve!$I$6:$I$1005,"Em negociação",Con_ve!$Q$6:$Q$1005,Cad_cl!BK$5)))</f>
        <v/>
      </c>
      <c r="BL867" s="134" t="str">
        <f>IF(ISERR(IF($C867="","",SUMIFS(Con_ve!$F$6:$F$1005,Con_ve!$C$6:$C$1005,$C867,Con_ve!$I$6:$I$1005,"Em negociação",Con_ve!$Q$6:$Q$1005,Cad_cl!BL$5))),"",IF($C867="","",SUMIFS(Con_ve!$F$6:$F$1005,Con_ve!$C$6:$C$1005,$C867,Con_ve!$I$6:$I$1005,"Em negociação",Con_ve!$Q$6:$Q$1005,Cad_cl!BL$5)))</f>
        <v/>
      </c>
      <c r="BM867" s="134" t="str">
        <f>IF(ISERR(IF($C867="","",SUMIFS(Con_ve!$F$6:$F$1005,Con_ve!$C$6:$C$1005,$C867,Con_ve!$I$6:$I$1005,"Em negociação",Con_ve!$Q$6:$Q$1005,Cad_cl!BM$5))),"",IF($C867="","",SUMIFS(Con_ve!$F$6:$F$1005,Con_ve!$C$6:$C$1005,$C867,Con_ve!$I$6:$I$1005,"Em negociação",Con_ve!$Q$6:$Q$1005,Cad_cl!BM$5)))</f>
        <v/>
      </c>
      <c r="BN867" s="134" t="str">
        <f>IF(ISERR(IF($C867="","",SUMIFS(Con_ve!$F$6:$F$1005,Con_ve!$C$6:$C$1005,$C867,Con_ve!$I$6:$I$1005,"Em negociação",Con_ve!$Q$6:$Q$1005,Cad_cl!BN$5))),"",IF($C867="","",SUMIFS(Con_ve!$F$6:$F$1005,Con_ve!$C$6:$C$1005,$C867,Con_ve!$I$6:$I$1005,"Em negociação",Con_ve!$Q$6:$Q$1005,Cad_cl!BN$5)))</f>
        <v/>
      </c>
      <c r="BO867" s="134" t="str">
        <f>IF(ISERR(IF($C867="","",SUMIFS(Con_ve!$F$6:$F$1005,Con_ve!$C$6:$C$1005,$C867,Con_ve!$I$6:$I$1005,"Em negociação",Con_ve!$Q$6:$Q$1005,Cad_cl!BO$5))),"",IF($C867="","",SUMIFS(Con_ve!$F$6:$F$1005,Con_ve!$C$6:$C$1005,$C867,Con_ve!$I$6:$I$1005,"Em negociação",Con_ve!$Q$6:$Q$1005,Cad_cl!BO$5)))</f>
        <v/>
      </c>
      <c r="BP867" s="134">
        <f t="shared" si="40"/>
        <v>0</v>
      </c>
      <c r="BR867" s="125" t="str">
        <f>IF(ISERR(IF(AND($I867=Re_lo!$E$5,BR$5=VLOOKUP(Re_lo!$H$5,Re_lo!$N$5:$O$16,2,0)),AP867,"")),"",IF(AND($I867=Re_lo!$E$5,BR$5=VLOOKUP(Re_lo!$H$5,Re_lo!$N$5:$O$16,2,0)),AP867,""))</f>
        <v/>
      </c>
      <c r="BS867" s="125" t="str">
        <f>IF(ISERR(IF(AND($I867=Re_lo!$E$5,BS$5=VLOOKUP(Re_lo!$H$5,Re_lo!$N$5:$O$16,2,0)),AQ867,"")),"",IF(AND($I867=Re_lo!$E$5,BS$5=VLOOKUP(Re_lo!$H$5,Re_lo!$N$5:$O$16,2,0)),AQ867,""))</f>
        <v/>
      </c>
      <c r="BT867" s="125" t="str">
        <f>IF(ISERR(IF(AND($I867=Re_lo!$E$5,BT$5=VLOOKUP(Re_lo!$H$5,Re_lo!$N$5:$O$16,2,0)),AR867,"")),"",IF(AND($I867=Re_lo!$E$5,BT$5=VLOOKUP(Re_lo!$H$5,Re_lo!$N$5:$O$16,2,0)),AR867,""))</f>
        <v/>
      </c>
      <c r="BU867" s="125" t="str">
        <f>IF(ISERR(IF(AND($I867=Re_lo!$E$5,BU$5=VLOOKUP(Re_lo!$H$5,Re_lo!$N$5:$O$16,2,0)),AS867,"")),"",IF(AND($I867=Re_lo!$E$5,BU$5=VLOOKUP(Re_lo!$H$5,Re_lo!$N$5:$O$16,2,0)),AS867,""))</f>
        <v/>
      </c>
      <c r="BV867" s="125" t="str">
        <f>IF(ISERR(IF(AND($I867=Re_lo!$E$5,BV$5=VLOOKUP(Re_lo!$H$5,Re_lo!$N$5:$O$16,2,0)),AT867,"")),"",IF(AND($I867=Re_lo!$E$5,BV$5=VLOOKUP(Re_lo!$H$5,Re_lo!$N$5:$O$16,2,0)),AT867,""))</f>
        <v/>
      </c>
      <c r="BW867" s="125" t="str">
        <f>IF(ISERR(IF(AND($I867=Re_lo!$E$5,BW$5=VLOOKUP(Re_lo!$H$5,Re_lo!$N$5:$O$16,2,0)),AU867,"")),"",IF(AND($I867=Re_lo!$E$5,BW$5=VLOOKUP(Re_lo!$H$5,Re_lo!$N$5:$O$16,2,0)),AU867,""))</f>
        <v/>
      </c>
      <c r="BX867" s="125" t="str">
        <f>IF(ISERR(IF(AND($I867=Re_lo!$E$5,BX$5=VLOOKUP(Re_lo!$H$5,Re_lo!$N$5:$O$16,2,0)),AV867,"")),"",IF(AND($I867=Re_lo!$E$5,BX$5=VLOOKUP(Re_lo!$H$5,Re_lo!$N$5:$O$16,2,0)),AV867,""))</f>
        <v/>
      </c>
      <c r="BY867" s="125" t="str">
        <f>IF(ISERR(IF(AND($I867=Re_lo!$E$5,BY$5=VLOOKUP(Re_lo!$H$5,Re_lo!$N$5:$O$16,2,0)),AW867,"")),"",IF(AND($I867=Re_lo!$E$5,BY$5=VLOOKUP(Re_lo!$H$5,Re_lo!$N$5:$O$16,2,0)),AW867,""))</f>
        <v/>
      </c>
      <c r="BZ867" s="125" t="str">
        <f>IF(ISERR(IF(AND($I867=Re_lo!$E$5,BZ$5=VLOOKUP(Re_lo!$H$5,Re_lo!$N$5:$O$16,2,0)),AX867,"")),"",IF(AND($I867=Re_lo!$E$5,BZ$5=VLOOKUP(Re_lo!$H$5,Re_lo!$N$5:$O$16,2,0)),AX867,""))</f>
        <v/>
      </c>
      <c r="CA867" s="125" t="str">
        <f>IF(ISERR(IF(AND($I867=Re_lo!$E$5,CA$5=VLOOKUP(Re_lo!$H$5,Re_lo!$N$5:$O$16,2,0)),AY867,"")),"",IF(AND($I867=Re_lo!$E$5,CA$5=VLOOKUP(Re_lo!$H$5,Re_lo!$N$5:$O$16,2,0)),AY867,""))</f>
        <v/>
      </c>
      <c r="CB867" s="125" t="str">
        <f>IF(ISERR(IF(AND($I867=Re_lo!$E$5,CB$5=VLOOKUP(Re_lo!$H$5,Re_lo!$N$5:$O$16,2,0)),AZ867,"")),"",IF(AND($I867=Re_lo!$E$5,CB$5=VLOOKUP(Re_lo!$H$5,Re_lo!$N$5:$O$16,2,0)),AZ867,""))</f>
        <v/>
      </c>
      <c r="CC867" s="125" t="str">
        <f>IF(ISERR(IF(AND($I867=Re_lo!$E$5,CC$5=VLOOKUP(Re_lo!$H$5,Re_lo!$N$5:$O$16,2,0)),BA867,"")),"",IF(AND($I867=Re_lo!$E$5,CC$5=VLOOKUP(Re_lo!$H$5,Re_lo!$N$5:$O$16,2,0)),BA867,""))</f>
        <v/>
      </c>
      <c r="CD867" s="125" t="str">
        <f>IF(ISERR(IF(AND($I867=Re_lo!$E$5,CD$5=VLOOKUP(Re_lo!$H$5,Re_lo!$N$5:$O$16,2,0)),BB867,"")),"",IF(AND($I867=Re_lo!$E$5,CD$5=VLOOKUP(Re_lo!$H$5,Re_lo!$N$5:$O$16,2,0)),BB867,""))</f>
        <v/>
      </c>
      <c r="CF867" s="125" t="str">
        <f>IF($C867="","",COUNTIFS(Con_ve!$C$6:$C$1005,$C867,Con_ve!$Q$6:$Q$1005,Cad_cl!CF$5))</f>
        <v/>
      </c>
      <c r="CG867" s="125" t="str">
        <f>IF($C867="","",COUNTIFS(Con_ve!$C$6:$C$1005,$C867,Con_ve!$Q$6:$Q$1005,Cad_cl!CG$5))</f>
        <v/>
      </c>
      <c r="CH867" s="125" t="str">
        <f>IF($C867="","",COUNTIFS(Con_ve!$C$6:$C$1005,$C867,Con_ve!$Q$6:$Q$1005,Cad_cl!CH$5))</f>
        <v/>
      </c>
      <c r="CI867" s="125" t="str">
        <f>IF($C867="","",COUNTIFS(Con_ve!$C$6:$C$1005,$C867,Con_ve!$Q$6:$Q$1005,Cad_cl!CI$5))</f>
        <v/>
      </c>
      <c r="CJ867" s="125" t="str">
        <f>IF($C867="","",COUNTIFS(Con_ve!$C$6:$C$1005,$C867,Con_ve!$Q$6:$Q$1005,Cad_cl!CJ$5))</f>
        <v/>
      </c>
      <c r="CK867" s="125" t="str">
        <f>IF($C867="","",COUNTIFS(Con_ve!$C$6:$C$1005,$C867,Con_ve!$Q$6:$Q$1005,Cad_cl!CK$5))</f>
        <v/>
      </c>
      <c r="CL867" s="125" t="str">
        <f>IF($C867="","",COUNTIFS(Con_ve!$C$6:$C$1005,$C867,Con_ve!$Q$6:$Q$1005,Cad_cl!CL$5))</f>
        <v/>
      </c>
      <c r="CM867" s="125" t="str">
        <f>IF($C867="","",COUNTIFS(Con_ve!$C$6:$C$1005,$C867,Con_ve!$Q$6:$Q$1005,Cad_cl!CM$5))</f>
        <v/>
      </c>
      <c r="CN867" s="125" t="str">
        <f>IF($C867="","",COUNTIFS(Con_ve!$C$6:$C$1005,$C867,Con_ve!$Q$6:$Q$1005,Cad_cl!CN$5))</f>
        <v/>
      </c>
      <c r="CO867" s="125" t="str">
        <f>IF($C867="","",COUNTIFS(Con_ve!$C$6:$C$1005,$C867,Con_ve!$Q$6:$Q$1005,Cad_cl!CO$5))</f>
        <v/>
      </c>
      <c r="CP867" s="125" t="str">
        <f>IF($C867="","",COUNTIFS(Con_ve!$C$6:$C$1005,$C867,Con_ve!$Q$6:$Q$1005,Cad_cl!CP$5))</f>
        <v/>
      </c>
      <c r="CQ867" s="125" t="str">
        <f>IF($C867="","",COUNTIFS(Con_ve!$C$6:$C$1005,$C867,Con_ve!$Q$6:$Q$1005,Cad_cl!CQ$5))</f>
        <v/>
      </c>
      <c r="CR867" s="125">
        <f t="shared" si="41"/>
        <v>0</v>
      </c>
    </row>
    <row r="868" spans="3:96" ht="30" customHeight="1">
      <c r="C868" s="153"/>
      <c r="D868" s="153"/>
      <c r="E868" s="154"/>
      <c r="F868" s="153"/>
      <c r="G868" s="155"/>
      <c r="H868" s="153"/>
      <c r="I868" s="153"/>
      <c r="J868" s="132" t="s">
        <v>309</v>
      </c>
      <c r="K868" s="133" t="s">
        <v>309</v>
      </c>
      <c r="L868" s="153"/>
      <c r="M868" s="153"/>
      <c r="N868" s="153"/>
      <c r="O868" s="153"/>
      <c r="P868" s="153"/>
      <c r="Q868" s="153"/>
      <c r="AP868" s="134" t="str">
        <f>IF(ISERR(IF($C868="","",SUMIFS(Con_ve!$F$6:$F$1005,Con_ve!$C$6:$C$1005,$C868,Con_ve!$I$6:$I$1005,"Fechada",Con_ve!$Q$6:$Q$1005,Cad_cl!AP$5))),"",IF($C868="","",SUMIFS(Con_ve!$F$6:$F$1005,Con_ve!$C$6:$C$1005,$C868,Con_ve!$I$6:$I$1005,"Fechada",Con_ve!$Q$6:$Q$1005,Cad_cl!AP$5)))</f>
        <v/>
      </c>
      <c r="AQ868" s="134" t="str">
        <f>IF(ISERR(IF($C868="","",SUMIFS(Con_ve!$F$6:$F$1005,Con_ve!$C$6:$C$1005,$C868,Con_ve!$I$6:$I$1005,"Fechada",Con_ve!$Q$6:$Q$1005,Cad_cl!AQ$5))),"",IF($C868="","",SUMIFS(Con_ve!$F$6:$F$1005,Con_ve!$C$6:$C$1005,$C868,Con_ve!$I$6:$I$1005,"Fechada",Con_ve!$Q$6:$Q$1005,Cad_cl!AQ$5)))</f>
        <v/>
      </c>
      <c r="AR868" s="134" t="str">
        <f>IF(ISERR(IF($C868="","",SUMIFS(Con_ve!$F$6:$F$1005,Con_ve!$C$6:$C$1005,$C868,Con_ve!$I$6:$I$1005,"Fechada",Con_ve!$Q$6:$Q$1005,Cad_cl!AR$5))),"",IF($C868="","",SUMIFS(Con_ve!$F$6:$F$1005,Con_ve!$C$6:$C$1005,$C868,Con_ve!$I$6:$I$1005,"Fechada",Con_ve!$Q$6:$Q$1005,Cad_cl!AR$5)))</f>
        <v/>
      </c>
      <c r="AS868" s="134" t="str">
        <f>IF(ISERR(IF($C868="","",SUMIFS(Con_ve!$F$6:$F$1005,Con_ve!$C$6:$C$1005,$C868,Con_ve!$I$6:$I$1005,"Fechada",Con_ve!$Q$6:$Q$1005,Cad_cl!AS$5))),"",IF($C868="","",SUMIFS(Con_ve!$F$6:$F$1005,Con_ve!$C$6:$C$1005,$C868,Con_ve!$I$6:$I$1005,"Fechada",Con_ve!$Q$6:$Q$1005,Cad_cl!AS$5)))</f>
        <v/>
      </c>
      <c r="AT868" s="134" t="str">
        <f>IF(ISERR(IF($C868="","",SUMIFS(Con_ve!$F$6:$F$1005,Con_ve!$C$6:$C$1005,$C868,Con_ve!$I$6:$I$1005,"Fechada",Con_ve!$Q$6:$Q$1005,Cad_cl!AT$5))),"",IF($C868="","",SUMIFS(Con_ve!$F$6:$F$1005,Con_ve!$C$6:$C$1005,$C868,Con_ve!$I$6:$I$1005,"Fechada",Con_ve!$Q$6:$Q$1005,Cad_cl!AT$5)))</f>
        <v/>
      </c>
      <c r="AU868" s="134" t="str">
        <f>IF(ISERR(IF($C868="","",SUMIFS(Con_ve!$F$6:$F$1005,Con_ve!$C$6:$C$1005,$C868,Con_ve!$I$6:$I$1005,"Fechada",Con_ve!$Q$6:$Q$1005,Cad_cl!AU$5))),"",IF($C868="","",SUMIFS(Con_ve!$F$6:$F$1005,Con_ve!$C$6:$C$1005,$C868,Con_ve!$I$6:$I$1005,"Fechada",Con_ve!$Q$6:$Q$1005,Cad_cl!AU$5)))</f>
        <v/>
      </c>
      <c r="AV868" s="134" t="str">
        <f>IF(ISERR(IF($C868="","",SUMIFS(Con_ve!$F$6:$F$1005,Con_ve!$C$6:$C$1005,$C868,Con_ve!$I$6:$I$1005,"Fechada",Con_ve!$Q$6:$Q$1005,Cad_cl!AV$5))),"",IF($C868="","",SUMIFS(Con_ve!$F$6:$F$1005,Con_ve!$C$6:$C$1005,$C868,Con_ve!$I$6:$I$1005,"Fechada",Con_ve!$Q$6:$Q$1005,Cad_cl!AV$5)))</f>
        <v/>
      </c>
      <c r="AW868" s="134" t="str">
        <f>IF(ISERR(IF($C868="","",SUMIFS(Con_ve!$F$6:$F$1005,Con_ve!$C$6:$C$1005,$C868,Con_ve!$I$6:$I$1005,"Fechada",Con_ve!$Q$6:$Q$1005,Cad_cl!AW$5))),"",IF($C868="","",SUMIFS(Con_ve!$F$6:$F$1005,Con_ve!$C$6:$C$1005,$C868,Con_ve!$I$6:$I$1005,"Fechada",Con_ve!$Q$6:$Q$1005,Cad_cl!AW$5)))</f>
        <v/>
      </c>
      <c r="AX868" s="134" t="str">
        <f>IF(ISERR(IF($C868="","",SUMIFS(Con_ve!$F$6:$F$1005,Con_ve!$C$6:$C$1005,$C868,Con_ve!$I$6:$I$1005,"Fechada",Con_ve!$Q$6:$Q$1005,Cad_cl!AX$5))),"",IF($C868="","",SUMIFS(Con_ve!$F$6:$F$1005,Con_ve!$C$6:$C$1005,$C868,Con_ve!$I$6:$I$1005,"Fechada",Con_ve!$Q$6:$Q$1005,Cad_cl!AX$5)))</f>
        <v/>
      </c>
      <c r="AY868" s="134" t="str">
        <f>IF(ISERR(IF($C868="","",SUMIFS(Con_ve!$F$6:$F$1005,Con_ve!$C$6:$C$1005,$C868,Con_ve!$I$6:$I$1005,"Fechada",Con_ve!$Q$6:$Q$1005,Cad_cl!AY$5))),"",IF($C868="","",SUMIFS(Con_ve!$F$6:$F$1005,Con_ve!$C$6:$C$1005,$C868,Con_ve!$I$6:$I$1005,"Fechada",Con_ve!$Q$6:$Q$1005,Cad_cl!AY$5)))</f>
        <v/>
      </c>
      <c r="AZ868" s="134" t="str">
        <f>IF(ISERR(IF($C868="","",SUMIFS(Con_ve!$F$6:$F$1005,Con_ve!$C$6:$C$1005,$C868,Con_ve!$I$6:$I$1005,"Fechada",Con_ve!$Q$6:$Q$1005,Cad_cl!AZ$5))),"",IF($C868="","",SUMIFS(Con_ve!$F$6:$F$1005,Con_ve!$C$6:$C$1005,$C868,Con_ve!$I$6:$I$1005,"Fechada",Con_ve!$Q$6:$Q$1005,Cad_cl!AZ$5)))</f>
        <v/>
      </c>
      <c r="BA868" s="134" t="str">
        <f>IF(ISERR(IF($C868="","",SUMIFS(Con_ve!$F$6:$F$1005,Con_ve!$C$6:$C$1005,$C868,Con_ve!$I$6:$I$1005,"Fechada",Con_ve!$Q$6:$Q$1005,Cad_cl!BA$5))),"",IF($C868="","",SUMIFS(Con_ve!$F$6:$F$1005,Con_ve!$C$6:$C$1005,$C868,Con_ve!$I$6:$I$1005,"Fechada",Con_ve!$Q$6:$Q$1005,Cad_cl!BA$5)))</f>
        <v/>
      </c>
      <c r="BB868" s="134">
        <f t="shared" si="39"/>
        <v>0</v>
      </c>
      <c r="BD868" s="134" t="str">
        <f>IF(ISERR(IF($C868="","",SUMIFS(Con_ve!$F$6:$F$1005,Con_ve!$C$6:$C$1005,$C868,Con_ve!$I$6:$I$1005,"Em negociação",Con_ve!$Q$6:$Q$1005,Cad_cl!BD$5))),"",IF($C868="","",SUMIFS(Con_ve!$F$6:$F$1005,Con_ve!$C$6:$C$1005,$C868,Con_ve!$I$6:$I$1005,"Em negociação",Con_ve!$Q$6:$Q$1005,Cad_cl!BD$5)))</f>
        <v/>
      </c>
      <c r="BE868" s="134" t="str">
        <f>IF(ISERR(IF($C868="","",SUMIFS(Con_ve!$F$6:$F$1005,Con_ve!$C$6:$C$1005,$C868,Con_ve!$I$6:$I$1005,"Em negociação",Con_ve!$Q$6:$Q$1005,Cad_cl!BE$5))),"",IF($C868="","",SUMIFS(Con_ve!$F$6:$F$1005,Con_ve!$C$6:$C$1005,$C868,Con_ve!$I$6:$I$1005,"Em negociação",Con_ve!$Q$6:$Q$1005,Cad_cl!BE$5)))</f>
        <v/>
      </c>
      <c r="BF868" s="134" t="str">
        <f>IF(ISERR(IF($C868="","",SUMIFS(Con_ve!$F$6:$F$1005,Con_ve!$C$6:$C$1005,$C868,Con_ve!$I$6:$I$1005,"Em negociação",Con_ve!$Q$6:$Q$1005,Cad_cl!BF$5))),"",IF($C868="","",SUMIFS(Con_ve!$F$6:$F$1005,Con_ve!$C$6:$C$1005,$C868,Con_ve!$I$6:$I$1005,"Em negociação",Con_ve!$Q$6:$Q$1005,Cad_cl!BF$5)))</f>
        <v/>
      </c>
      <c r="BG868" s="134" t="str">
        <f>IF(ISERR(IF($C868="","",SUMIFS(Con_ve!$F$6:$F$1005,Con_ve!$C$6:$C$1005,$C868,Con_ve!$I$6:$I$1005,"Em negociação",Con_ve!$Q$6:$Q$1005,Cad_cl!BG$5))),"",IF($C868="","",SUMIFS(Con_ve!$F$6:$F$1005,Con_ve!$C$6:$C$1005,$C868,Con_ve!$I$6:$I$1005,"Em negociação",Con_ve!$Q$6:$Q$1005,Cad_cl!BG$5)))</f>
        <v/>
      </c>
      <c r="BH868" s="134" t="str">
        <f>IF(ISERR(IF($C868="","",SUMIFS(Con_ve!$F$6:$F$1005,Con_ve!$C$6:$C$1005,$C868,Con_ve!$I$6:$I$1005,"Em negociação",Con_ve!$Q$6:$Q$1005,Cad_cl!BH$5))),"",IF($C868="","",SUMIFS(Con_ve!$F$6:$F$1005,Con_ve!$C$6:$C$1005,$C868,Con_ve!$I$6:$I$1005,"Em negociação",Con_ve!$Q$6:$Q$1005,Cad_cl!BH$5)))</f>
        <v/>
      </c>
      <c r="BI868" s="134" t="str">
        <f>IF(ISERR(IF($C868="","",SUMIFS(Con_ve!$F$6:$F$1005,Con_ve!$C$6:$C$1005,$C868,Con_ve!$I$6:$I$1005,"Em negociação",Con_ve!$Q$6:$Q$1005,Cad_cl!BI$5))),"",IF($C868="","",SUMIFS(Con_ve!$F$6:$F$1005,Con_ve!$C$6:$C$1005,$C868,Con_ve!$I$6:$I$1005,"Em negociação",Con_ve!$Q$6:$Q$1005,Cad_cl!BI$5)))</f>
        <v/>
      </c>
      <c r="BJ868" s="134" t="str">
        <f>IF(ISERR(IF($C868="","",SUMIFS(Con_ve!$F$6:$F$1005,Con_ve!$C$6:$C$1005,$C868,Con_ve!$I$6:$I$1005,"Em negociação",Con_ve!$Q$6:$Q$1005,Cad_cl!BJ$5))),"",IF($C868="","",SUMIFS(Con_ve!$F$6:$F$1005,Con_ve!$C$6:$C$1005,$C868,Con_ve!$I$6:$I$1005,"Em negociação",Con_ve!$Q$6:$Q$1005,Cad_cl!BJ$5)))</f>
        <v/>
      </c>
      <c r="BK868" s="134" t="str">
        <f>IF(ISERR(IF($C868="","",SUMIFS(Con_ve!$F$6:$F$1005,Con_ve!$C$6:$C$1005,$C868,Con_ve!$I$6:$I$1005,"Em negociação",Con_ve!$Q$6:$Q$1005,Cad_cl!BK$5))),"",IF($C868="","",SUMIFS(Con_ve!$F$6:$F$1005,Con_ve!$C$6:$C$1005,$C868,Con_ve!$I$6:$I$1005,"Em negociação",Con_ve!$Q$6:$Q$1005,Cad_cl!BK$5)))</f>
        <v/>
      </c>
      <c r="BL868" s="134" t="str">
        <f>IF(ISERR(IF($C868="","",SUMIFS(Con_ve!$F$6:$F$1005,Con_ve!$C$6:$C$1005,$C868,Con_ve!$I$6:$I$1005,"Em negociação",Con_ve!$Q$6:$Q$1005,Cad_cl!BL$5))),"",IF($C868="","",SUMIFS(Con_ve!$F$6:$F$1005,Con_ve!$C$6:$C$1005,$C868,Con_ve!$I$6:$I$1005,"Em negociação",Con_ve!$Q$6:$Q$1005,Cad_cl!BL$5)))</f>
        <v/>
      </c>
      <c r="BM868" s="134" t="str">
        <f>IF(ISERR(IF($C868="","",SUMIFS(Con_ve!$F$6:$F$1005,Con_ve!$C$6:$C$1005,$C868,Con_ve!$I$6:$I$1005,"Em negociação",Con_ve!$Q$6:$Q$1005,Cad_cl!BM$5))),"",IF($C868="","",SUMIFS(Con_ve!$F$6:$F$1005,Con_ve!$C$6:$C$1005,$C868,Con_ve!$I$6:$I$1005,"Em negociação",Con_ve!$Q$6:$Q$1005,Cad_cl!BM$5)))</f>
        <v/>
      </c>
      <c r="BN868" s="134" t="str">
        <f>IF(ISERR(IF($C868="","",SUMIFS(Con_ve!$F$6:$F$1005,Con_ve!$C$6:$C$1005,$C868,Con_ve!$I$6:$I$1005,"Em negociação",Con_ve!$Q$6:$Q$1005,Cad_cl!BN$5))),"",IF($C868="","",SUMIFS(Con_ve!$F$6:$F$1005,Con_ve!$C$6:$C$1005,$C868,Con_ve!$I$6:$I$1005,"Em negociação",Con_ve!$Q$6:$Q$1005,Cad_cl!BN$5)))</f>
        <v/>
      </c>
      <c r="BO868" s="134" t="str">
        <f>IF(ISERR(IF($C868="","",SUMIFS(Con_ve!$F$6:$F$1005,Con_ve!$C$6:$C$1005,$C868,Con_ve!$I$6:$I$1005,"Em negociação",Con_ve!$Q$6:$Q$1005,Cad_cl!BO$5))),"",IF($C868="","",SUMIFS(Con_ve!$F$6:$F$1005,Con_ve!$C$6:$C$1005,$C868,Con_ve!$I$6:$I$1005,"Em negociação",Con_ve!$Q$6:$Q$1005,Cad_cl!BO$5)))</f>
        <v/>
      </c>
      <c r="BP868" s="134">
        <f t="shared" si="40"/>
        <v>0</v>
      </c>
      <c r="BR868" s="125" t="str">
        <f>IF(ISERR(IF(AND($I868=Re_lo!$E$5,BR$5=VLOOKUP(Re_lo!$H$5,Re_lo!$N$5:$O$16,2,0)),AP868,"")),"",IF(AND($I868=Re_lo!$E$5,BR$5=VLOOKUP(Re_lo!$H$5,Re_lo!$N$5:$O$16,2,0)),AP868,""))</f>
        <v/>
      </c>
      <c r="BS868" s="125" t="str">
        <f>IF(ISERR(IF(AND($I868=Re_lo!$E$5,BS$5=VLOOKUP(Re_lo!$H$5,Re_lo!$N$5:$O$16,2,0)),AQ868,"")),"",IF(AND($I868=Re_lo!$E$5,BS$5=VLOOKUP(Re_lo!$H$5,Re_lo!$N$5:$O$16,2,0)),AQ868,""))</f>
        <v/>
      </c>
      <c r="BT868" s="125" t="str">
        <f>IF(ISERR(IF(AND($I868=Re_lo!$E$5,BT$5=VLOOKUP(Re_lo!$H$5,Re_lo!$N$5:$O$16,2,0)),AR868,"")),"",IF(AND($I868=Re_lo!$E$5,BT$5=VLOOKUP(Re_lo!$H$5,Re_lo!$N$5:$O$16,2,0)),AR868,""))</f>
        <v/>
      </c>
      <c r="BU868" s="125" t="str">
        <f>IF(ISERR(IF(AND($I868=Re_lo!$E$5,BU$5=VLOOKUP(Re_lo!$H$5,Re_lo!$N$5:$O$16,2,0)),AS868,"")),"",IF(AND($I868=Re_lo!$E$5,BU$5=VLOOKUP(Re_lo!$H$5,Re_lo!$N$5:$O$16,2,0)),AS868,""))</f>
        <v/>
      </c>
      <c r="BV868" s="125" t="str">
        <f>IF(ISERR(IF(AND($I868=Re_lo!$E$5,BV$5=VLOOKUP(Re_lo!$H$5,Re_lo!$N$5:$O$16,2,0)),AT868,"")),"",IF(AND($I868=Re_lo!$E$5,BV$5=VLOOKUP(Re_lo!$H$5,Re_lo!$N$5:$O$16,2,0)),AT868,""))</f>
        <v/>
      </c>
      <c r="BW868" s="125" t="str">
        <f>IF(ISERR(IF(AND($I868=Re_lo!$E$5,BW$5=VLOOKUP(Re_lo!$H$5,Re_lo!$N$5:$O$16,2,0)),AU868,"")),"",IF(AND($I868=Re_lo!$E$5,BW$5=VLOOKUP(Re_lo!$H$5,Re_lo!$N$5:$O$16,2,0)),AU868,""))</f>
        <v/>
      </c>
      <c r="BX868" s="125" t="str">
        <f>IF(ISERR(IF(AND($I868=Re_lo!$E$5,BX$5=VLOOKUP(Re_lo!$H$5,Re_lo!$N$5:$O$16,2,0)),AV868,"")),"",IF(AND($I868=Re_lo!$E$5,BX$5=VLOOKUP(Re_lo!$H$5,Re_lo!$N$5:$O$16,2,0)),AV868,""))</f>
        <v/>
      </c>
      <c r="BY868" s="125" t="str">
        <f>IF(ISERR(IF(AND($I868=Re_lo!$E$5,BY$5=VLOOKUP(Re_lo!$H$5,Re_lo!$N$5:$O$16,2,0)),AW868,"")),"",IF(AND($I868=Re_lo!$E$5,BY$5=VLOOKUP(Re_lo!$H$5,Re_lo!$N$5:$O$16,2,0)),AW868,""))</f>
        <v/>
      </c>
      <c r="BZ868" s="125" t="str">
        <f>IF(ISERR(IF(AND($I868=Re_lo!$E$5,BZ$5=VLOOKUP(Re_lo!$H$5,Re_lo!$N$5:$O$16,2,0)),AX868,"")),"",IF(AND($I868=Re_lo!$E$5,BZ$5=VLOOKUP(Re_lo!$H$5,Re_lo!$N$5:$O$16,2,0)),AX868,""))</f>
        <v/>
      </c>
      <c r="CA868" s="125" t="str">
        <f>IF(ISERR(IF(AND($I868=Re_lo!$E$5,CA$5=VLOOKUP(Re_lo!$H$5,Re_lo!$N$5:$O$16,2,0)),AY868,"")),"",IF(AND($I868=Re_lo!$E$5,CA$5=VLOOKUP(Re_lo!$H$5,Re_lo!$N$5:$O$16,2,0)),AY868,""))</f>
        <v/>
      </c>
      <c r="CB868" s="125" t="str">
        <f>IF(ISERR(IF(AND($I868=Re_lo!$E$5,CB$5=VLOOKUP(Re_lo!$H$5,Re_lo!$N$5:$O$16,2,0)),AZ868,"")),"",IF(AND($I868=Re_lo!$E$5,CB$5=VLOOKUP(Re_lo!$H$5,Re_lo!$N$5:$O$16,2,0)),AZ868,""))</f>
        <v/>
      </c>
      <c r="CC868" s="125" t="str">
        <f>IF(ISERR(IF(AND($I868=Re_lo!$E$5,CC$5=VLOOKUP(Re_lo!$H$5,Re_lo!$N$5:$O$16,2,0)),BA868,"")),"",IF(AND($I868=Re_lo!$E$5,CC$5=VLOOKUP(Re_lo!$H$5,Re_lo!$N$5:$O$16,2,0)),BA868,""))</f>
        <v/>
      </c>
      <c r="CD868" s="125" t="str">
        <f>IF(ISERR(IF(AND($I868=Re_lo!$E$5,CD$5=VLOOKUP(Re_lo!$H$5,Re_lo!$N$5:$O$16,2,0)),BB868,"")),"",IF(AND($I868=Re_lo!$E$5,CD$5=VLOOKUP(Re_lo!$H$5,Re_lo!$N$5:$O$16,2,0)),BB868,""))</f>
        <v/>
      </c>
      <c r="CF868" s="125" t="str">
        <f>IF($C868="","",COUNTIFS(Con_ve!$C$6:$C$1005,$C868,Con_ve!$Q$6:$Q$1005,Cad_cl!CF$5))</f>
        <v/>
      </c>
      <c r="CG868" s="125" t="str">
        <f>IF($C868="","",COUNTIFS(Con_ve!$C$6:$C$1005,$C868,Con_ve!$Q$6:$Q$1005,Cad_cl!CG$5))</f>
        <v/>
      </c>
      <c r="CH868" s="125" t="str">
        <f>IF($C868="","",COUNTIFS(Con_ve!$C$6:$C$1005,$C868,Con_ve!$Q$6:$Q$1005,Cad_cl!CH$5))</f>
        <v/>
      </c>
      <c r="CI868" s="125" t="str">
        <f>IF($C868="","",COUNTIFS(Con_ve!$C$6:$C$1005,$C868,Con_ve!$Q$6:$Q$1005,Cad_cl!CI$5))</f>
        <v/>
      </c>
      <c r="CJ868" s="125" t="str">
        <f>IF($C868="","",COUNTIFS(Con_ve!$C$6:$C$1005,$C868,Con_ve!$Q$6:$Q$1005,Cad_cl!CJ$5))</f>
        <v/>
      </c>
      <c r="CK868" s="125" t="str">
        <f>IF($C868="","",COUNTIFS(Con_ve!$C$6:$C$1005,$C868,Con_ve!$Q$6:$Q$1005,Cad_cl!CK$5))</f>
        <v/>
      </c>
      <c r="CL868" s="125" t="str">
        <f>IF($C868="","",COUNTIFS(Con_ve!$C$6:$C$1005,$C868,Con_ve!$Q$6:$Q$1005,Cad_cl!CL$5))</f>
        <v/>
      </c>
      <c r="CM868" s="125" t="str">
        <f>IF($C868="","",COUNTIFS(Con_ve!$C$6:$C$1005,$C868,Con_ve!$Q$6:$Q$1005,Cad_cl!CM$5))</f>
        <v/>
      </c>
      <c r="CN868" s="125" t="str">
        <f>IF($C868="","",COUNTIFS(Con_ve!$C$6:$C$1005,$C868,Con_ve!$Q$6:$Q$1005,Cad_cl!CN$5))</f>
        <v/>
      </c>
      <c r="CO868" s="125" t="str">
        <f>IF($C868="","",COUNTIFS(Con_ve!$C$6:$C$1005,$C868,Con_ve!$Q$6:$Q$1005,Cad_cl!CO$5))</f>
        <v/>
      </c>
      <c r="CP868" s="125" t="str">
        <f>IF($C868="","",COUNTIFS(Con_ve!$C$6:$C$1005,$C868,Con_ve!$Q$6:$Q$1005,Cad_cl!CP$5))</f>
        <v/>
      </c>
      <c r="CQ868" s="125" t="str">
        <f>IF($C868="","",COUNTIFS(Con_ve!$C$6:$C$1005,$C868,Con_ve!$Q$6:$Q$1005,Cad_cl!CQ$5))</f>
        <v/>
      </c>
      <c r="CR868" s="125">
        <f t="shared" si="41"/>
        <v>0</v>
      </c>
    </row>
    <row r="869" spans="3:96" ht="30" customHeight="1">
      <c r="C869" s="153"/>
      <c r="D869" s="153"/>
      <c r="E869" s="154"/>
      <c r="F869" s="153"/>
      <c r="G869" s="155"/>
      <c r="H869" s="153"/>
      <c r="I869" s="153"/>
      <c r="J869" s="132" t="s">
        <v>309</v>
      </c>
      <c r="K869" s="133" t="s">
        <v>309</v>
      </c>
      <c r="L869" s="153"/>
      <c r="M869" s="153"/>
      <c r="N869" s="153"/>
      <c r="O869" s="153"/>
      <c r="P869" s="153"/>
      <c r="Q869" s="153"/>
      <c r="AP869" s="134" t="str">
        <f>IF(ISERR(IF($C869="","",SUMIFS(Con_ve!$F$6:$F$1005,Con_ve!$C$6:$C$1005,$C869,Con_ve!$I$6:$I$1005,"Fechada",Con_ve!$Q$6:$Q$1005,Cad_cl!AP$5))),"",IF($C869="","",SUMIFS(Con_ve!$F$6:$F$1005,Con_ve!$C$6:$C$1005,$C869,Con_ve!$I$6:$I$1005,"Fechada",Con_ve!$Q$6:$Q$1005,Cad_cl!AP$5)))</f>
        <v/>
      </c>
      <c r="AQ869" s="134" t="str">
        <f>IF(ISERR(IF($C869="","",SUMIFS(Con_ve!$F$6:$F$1005,Con_ve!$C$6:$C$1005,$C869,Con_ve!$I$6:$I$1005,"Fechada",Con_ve!$Q$6:$Q$1005,Cad_cl!AQ$5))),"",IF($C869="","",SUMIFS(Con_ve!$F$6:$F$1005,Con_ve!$C$6:$C$1005,$C869,Con_ve!$I$6:$I$1005,"Fechada",Con_ve!$Q$6:$Q$1005,Cad_cl!AQ$5)))</f>
        <v/>
      </c>
      <c r="AR869" s="134" t="str">
        <f>IF(ISERR(IF($C869="","",SUMIFS(Con_ve!$F$6:$F$1005,Con_ve!$C$6:$C$1005,$C869,Con_ve!$I$6:$I$1005,"Fechada",Con_ve!$Q$6:$Q$1005,Cad_cl!AR$5))),"",IF($C869="","",SUMIFS(Con_ve!$F$6:$F$1005,Con_ve!$C$6:$C$1005,$C869,Con_ve!$I$6:$I$1005,"Fechada",Con_ve!$Q$6:$Q$1005,Cad_cl!AR$5)))</f>
        <v/>
      </c>
      <c r="AS869" s="134" t="str">
        <f>IF(ISERR(IF($C869="","",SUMIFS(Con_ve!$F$6:$F$1005,Con_ve!$C$6:$C$1005,$C869,Con_ve!$I$6:$I$1005,"Fechada",Con_ve!$Q$6:$Q$1005,Cad_cl!AS$5))),"",IF($C869="","",SUMIFS(Con_ve!$F$6:$F$1005,Con_ve!$C$6:$C$1005,$C869,Con_ve!$I$6:$I$1005,"Fechada",Con_ve!$Q$6:$Q$1005,Cad_cl!AS$5)))</f>
        <v/>
      </c>
      <c r="AT869" s="134" t="str">
        <f>IF(ISERR(IF($C869="","",SUMIFS(Con_ve!$F$6:$F$1005,Con_ve!$C$6:$C$1005,$C869,Con_ve!$I$6:$I$1005,"Fechada",Con_ve!$Q$6:$Q$1005,Cad_cl!AT$5))),"",IF($C869="","",SUMIFS(Con_ve!$F$6:$F$1005,Con_ve!$C$6:$C$1005,$C869,Con_ve!$I$6:$I$1005,"Fechada",Con_ve!$Q$6:$Q$1005,Cad_cl!AT$5)))</f>
        <v/>
      </c>
      <c r="AU869" s="134" t="str">
        <f>IF(ISERR(IF($C869="","",SUMIFS(Con_ve!$F$6:$F$1005,Con_ve!$C$6:$C$1005,$C869,Con_ve!$I$6:$I$1005,"Fechada",Con_ve!$Q$6:$Q$1005,Cad_cl!AU$5))),"",IF($C869="","",SUMIFS(Con_ve!$F$6:$F$1005,Con_ve!$C$6:$C$1005,$C869,Con_ve!$I$6:$I$1005,"Fechada",Con_ve!$Q$6:$Q$1005,Cad_cl!AU$5)))</f>
        <v/>
      </c>
      <c r="AV869" s="134" t="str">
        <f>IF(ISERR(IF($C869="","",SUMIFS(Con_ve!$F$6:$F$1005,Con_ve!$C$6:$C$1005,$C869,Con_ve!$I$6:$I$1005,"Fechada",Con_ve!$Q$6:$Q$1005,Cad_cl!AV$5))),"",IF($C869="","",SUMIFS(Con_ve!$F$6:$F$1005,Con_ve!$C$6:$C$1005,$C869,Con_ve!$I$6:$I$1005,"Fechada",Con_ve!$Q$6:$Q$1005,Cad_cl!AV$5)))</f>
        <v/>
      </c>
      <c r="AW869" s="134" t="str">
        <f>IF(ISERR(IF($C869="","",SUMIFS(Con_ve!$F$6:$F$1005,Con_ve!$C$6:$C$1005,$C869,Con_ve!$I$6:$I$1005,"Fechada",Con_ve!$Q$6:$Q$1005,Cad_cl!AW$5))),"",IF($C869="","",SUMIFS(Con_ve!$F$6:$F$1005,Con_ve!$C$6:$C$1005,$C869,Con_ve!$I$6:$I$1005,"Fechada",Con_ve!$Q$6:$Q$1005,Cad_cl!AW$5)))</f>
        <v/>
      </c>
      <c r="AX869" s="134" t="str">
        <f>IF(ISERR(IF($C869="","",SUMIFS(Con_ve!$F$6:$F$1005,Con_ve!$C$6:$C$1005,$C869,Con_ve!$I$6:$I$1005,"Fechada",Con_ve!$Q$6:$Q$1005,Cad_cl!AX$5))),"",IF($C869="","",SUMIFS(Con_ve!$F$6:$F$1005,Con_ve!$C$6:$C$1005,$C869,Con_ve!$I$6:$I$1005,"Fechada",Con_ve!$Q$6:$Q$1005,Cad_cl!AX$5)))</f>
        <v/>
      </c>
      <c r="AY869" s="134" t="str">
        <f>IF(ISERR(IF($C869="","",SUMIFS(Con_ve!$F$6:$F$1005,Con_ve!$C$6:$C$1005,$C869,Con_ve!$I$6:$I$1005,"Fechada",Con_ve!$Q$6:$Q$1005,Cad_cl!AY$5))),"",IF($C869="","",SUMIFS(Con_ve!$F$6:$F$1005,Con_ve!$C$6:$C$1005,$C869,Con_ve!$I$6:$I$1005,"Fechada",Con_ve!$Q$6:$Q$1005,Cad_cl!AY$5)))</f>
        <v/>
      </c>
      <c r="AZ869" s="134" t="str">
        <f>IF(ISERR(IF($C869="","",SUMIFS(Con_ve!$F$6:$F$1005,Con_ve!$C$6:$C$1005,$C869,Con_ve!$I$6:$I$1005,"Fechada",Con_ve!$Q$6:$Q$1005,Cad_cl!AZ$5))),"",IF($C869="","",SUMIFS(Con_ve!$F$6:$F$1005,Con_ve!$C$6:$C$1005,$C869,Con_ve!$I$6:$I$1005,"Fechada",Con_ve!$Q$6:$Q$1005,Cad_cl!AZ$5)))</f>
        <v/>
      </c>
      <c r="BA869" s="134" t="str">
        <f>IF(ISERR(IF($C869="","",SUMIFS(Con_ve!$F$6:$F$1005,Con_ve!$C$6:$C$1005,$C869,Con_ve!$I$6:$I$1005,"Fechada",Con_ve!$Q$6:$Q$1005,Cad_cl!BA$5))),"",IF($C869="","",SUMIFS(Con_ve!$F$6:$F$1005,Con_ve!$C$6:$C$1005,$C869,Con_ve!$I$6:$I$1005,"Fechada",Con_ve!$Q$6:$Q$1005,Cad_cl!BA$5)))</f>
        <v/>
      </c>
      <c r="BB869" s="134">
        <f t="shared" si="39"/>
        <v>0</v>
      </c>
      <c r="BD869" s="134" t="str">
        <f>IF(ISERR(IF($C869="","",SUMIFS(Con_ve!$F$6:$F$1005,Con_ve!$C$6:$C$1005,$C869,Con_ve!$I$6:$I$1005,"Em negociação",Con_ve!$Q$6:$Q$1005,Cad_cl!BD$5))),"",IF($C869="","",SUMIFS(Con_ve!$F$6:$F$1005,Con_ve!$C$6:$C$1005,$C869,Con_ve!$I$6:$I$1005,"Em negociação",Con_ve!$Q$6:$Q$1005,Cad_cl!BD$5)))</f>
        <v/>
      </c>
      <c r="BE869" s="134" t="str">
        <f>IF(ISERR(IF($C869="","",SUMIFS(Con_ve!$F$6:$F$1005,Con_ve!$C$6:$C$1005,$C869,Con_ve!$I$6:$I$1005,"Em negociação",Con_ve!$Q$6:$Q$1005,Cad_cl!BE$5))),"",IF($C869="","",SUMIFS(Con_ve!$F$6:$F$1005,Con_ve!$C$6:$C$1005,$C869,Con_ve!$I$6:$I$1005,"Em negociação",Con_ve!$Q$6:$Q$1005,Cad_cl!BE$5)))</f>
        <v/>
      </c>
      <c r="BF869" s="134" t="str">
        <f>IF(ISERR(IF($C869="","",SUMIFS(Con_ve!$F$6:$F$1005,Con_ve!$C$6:$C$1005,$C869,Con_ve!$I$6:$I$1005,"Em negociação",Con_ve!$Q$6:$Q$1005,Cad_cl!BF$5))),"",IF($C869="","",SUMIFS(Con_ve!$F$6:$F$1005,Con_ve!$C$6:$C$1005,$C869,Con_ve!$I$6:$I$1005,"Em negociação",Con_ve!$Q$6:$Q$1005,Cad_cl!BF$5)))</f>
        <v/>
      </c>
      <c r="BG869" s="134" t="str">
        <f>IF(ISERR(IF($C869="","",SUMIFS(Con_ve!$F$6:$F$1005,Con_ve!$C$6:$C$1005,$C869,Con_ve!$I$6:$I$1005,"Em negociação",Con_ve!$Q$6:$Q$1005,Cad_cl!BG$5))),"",IF($C869="","",SUMIFS(Con_ve!$F$6:$F$1005,Con_ve!$C$6:$C$1005,$C869,Con_ve!$I$6:$I$1005,"Em negociação",Con_ve!$Q$6:$Q$1005,Cad_cl!BG$5)))</f>
        <v/>
      </c>
      <c r="BH869" s="134" t="str">
        <f>IF(ISERR(IF($C869="","",SUMIFS(Con_ve!$F$6:$F$1005,Con_ve!$C$6:$C$1005,$C869,Con_ve!$I$6:$I$1005,"Em negociação",Con_ve!$Q$6:$Q$1005,Cad_cl!BH$5))),"",IF($C869="","",SUMIFS(Con_ve!$F$6:$F$1005,Con_ve!$C$6:$C$1005,$C869,Con_ve!$I$6:$I$1005,"Em negociação",Con_ve!$Q$6:$Q$1005,Cad_cl!BH$5)))</f>
        <v/>
      </c>
      <c r="BI869" s="134" t="str">
        <f>IF(ISERR(IF($C869="","",SUMIFS(Con_ve!$F$6:$F$1005,Con_ve!$C$6:$C$1005,$C869,Con_ve!$I$6:$I$1005,"Em negociação",Con_ve!$Q$6:$Q$1005,Cad_cl!BI$5))),"",IF($C869="","",SUMIFS(Con_ve!$F$6:$F$1005,Con_ve!$C$6:$C$1005,$C869,Con_ve!$I$6:$I$1005,"Em negociação",Con_ve!$Q$6:$Q$1005,Cad_cl!BI$5)))</f>
        <v/>
      </c>
      <c r="BJ869" s="134" t="str">
        <f>IF(ISERR(IF($C869="","",SUMIFS(Con_ve!$F$6:$F$1005,Con_ve!$C$6:$C$1005,$C869,Con_ve!$I$6:$I$1005,"Em negociação",Con_ve!$Q$6:$Q$1005,Cad_cl!BJ$5))),"",IF($C869="","",SUMIFS(Con_ve!$F$6:$F$1005,Con_ve!$C$6:$C$1005,$C869,Con_ve!$I$6:$I$1005,"Em negociação",Con_ve!$Q$6:$Q$1005,Cad_cl!BJ$5)))</f>
        <v/>
      </c>
      <c r="BK869" s="134" t="str">
        <f>IF(ISERR(IF($C869="","",SUMIFS(Con_ve!$F$6:$F$1005,Con_ve!$C$6:$C$1005,$C869,Con_ve!$I$6:$I$1005,"Em negociação",Con_ve!$Q$6:$Q$1005,Cad_cl!BK$5))),"",IF($C869="","",SUMIFS(Con_ve!$F$6:$F$1005,Con_ve!$C$6:$C$1005,$C869,Con_ve!$I$6:$I$1005,"Em negociação",Con_ve!$Q$6:$Q$1005,Cad_cl!BK$5)))</f>
        <v/>
      </c>
      <c r="BL869" s="134" t="str">
        <f>IF(ISERR(IF($C869="","",SUMIFS(Con_ve!$F$6:$F$1005,Con_ve!$C$6:$C$1005,$C869,Con_ve!$I$6:$I$1005,"Em negociação",Con_ve!$Q$6:$Q$1005,Cad_cl!BL$5))),"",IF($C869="","",SUMIFS(Con_ve!$F$6:$F$1005,Con_ve!$C$6:$C$1005,$C869,Con_ve!$I$6:$I$1005,"Em negociação",Con_ve!$Q$6:$Q$1005,Cad_cl!BL$5)))</f>
        <v/>
      </c>
      <c r="BM869" s="134" t="str">
        <f>IF(ISERR(IF($C869="","",SUMIFS(Con_ve!$F$6:$F$1005,Con_ve!$C$6:$C$1005,$C869,Con_ve!$I$6:$I$1005,"Em negociação",Con_ve!$Q$6:$Q$1005,Cad_cl!BM$5))),"",IF($C869="","",SUMIFS(Con_ve!$F$6:$F$1005,Con_ve!$C$6:$C$1005,$C869,Con_ve!$I$6:$I$1005,"Em negociação",Con_ve!$Q$6:$Q$1005,Cad_cl!BM$5)))</f>
        <v/>
      </c>
      <c r="BN869" s="134" t="str">
        <f>IF(ISERR(IF($C869="","",SUMIFS(Con_ve!$F$6:$F$1005,Con_ve!$C$6:$C$1005,$C869,Con_ve!$I$6:$I$1005,"Em negociação",Con_ve!$Q$6:$Q$1005,Cad_cl!BN$5))),"",IF($C869="","",SUMIFS(Con_ve!$F$6:$F$1005,Con_ve!$C$6:$C$1005,$C869,Con_ve!$I$6:$I$1005,"Em negociação",Con_ve!$Q$6:$Q$1005,Cad_cl!BN$5)))</f>
        <v/>
      </c>
      <c r="BO869" s="134" t="str">
        <f>IF(ISERR(IF($C869="","",SUMIFS(Con_ve!$F$6:$F$1005,Con_ve!$C$6:$C$1005,$C869,Con_ve!$I$6:$I$1005,"Em negociação",Con_ve!$Q$6:$Q$1005,Cad_cl!BO$5))),"",IF($C869="","",SUMIFS(Con_ve!$F$6:$F$1005,Con_ve!$C$6:$C$1005,$C869,Con_ve!$I$6:$I$1005,"Em negociação",Con_ve!$Q$6:$Q$1005,Cad_cl!BO$5)))</f>
        <v/>
      </c>
      <c r="BP869" s="134">
        <f t="shared" si="40"/>
        <v>0</v>
      </c>
      <c r="BR869" s="125" t="str">
        <f>IF(ISERR(IF(AND($I869=Re_lo!$E$5,BR$5=VLOOKUP(Re_lo!$H$5,Re_lo!$N$5:$O$16,2,0)),AP869,"")),"",IF(AND($I869=Re_lo!$E$5,BR$5=VLOOKUP(Re_lo!$H$5,Re_lo!$N$5:$O$16,2,0)),AP869,""))</f>
        <v/>
      </c>
      <c r="BS869" s="125" t="str">
        <f>IF(ISERR(IF(AND($I869=Re_lo!$E$5,BS$5=VLOOKUP(Re_lo!$H$5,Re_lo!$N$5:$O$16,2,0)),AQ869,"")),"",IF(AND($I869=Re_lo!$E$5,BS$5=VLOOKUP(Re_lo!$H$5,Re_lo!$N$5:$O$16,2,0)),AQ869,""))</f>
        <v/>
      </c>
      <c r="BT869" s="125" t="str">
        <f>IF(ISERR(IF(AND($I869=Re_lo!$E$5,BT$5=VLOOKUP(Re_lo!$H$5,Re_lo!$N$5:$O$16,2,0)),AR869,"")),"",IF(AND($I869=Re_lo!$E$5,BT$5=VLOOKUP(Re_lo!$H$5,Re_lo!$N$5:$O$16,2,0)),AR869,""))</f>
        <v/>
      </c>
      <c r="BU869" s="125" t="str">
        <f>IF(ISERR(IF(AND($I869=Re_lo!$E$5,BU$5=VLOOKUP(Re_lo!$H$5,Re_lo!$N$5:$O$16,2,0)),AS869,"")),"",IF(AND($I869=Re_lo!$E$5,BU$5=VLOOKUP(Re_lo!$H$5,Re_lo!$N$5:$O$16,2,0)),AS869,""))</f>
        <v/>
      </c>
      <c r="BV869" s="125" t="str">
        <f>IF(ISERR(IF(AND($I869=Re_lo!$E$5,BV$5=VLOOKUP(Re_lo!$H$5,Re_lo!$N$5:$O$16,2,0)),AT869,"")),"",IF(AND($I869=Re_lo!$E$5,BV$5=VLOOKUP(Re_lo!$H$5,Re_lo!$N$5:$O$16,2,0)),AT869,""))</f>
        <v/>
      </c>
      <c r="BW869" s="125" t="str">
        <f>IF(ISERR(IF(AND($I869=Re_lo!$E$5,BW$5=VLOOKUP(Re_lo!$H$5,Re_lo!$N$5:$O$16,2,0)),AU869,"")),"",IF(AND($I869=Re_lo!$E$5,BW$5=VLOOKUP(Re_lo!$H$5,Re_lo!$N$5:$O$16,2,0)),AU869,""))</f>
        <v/>
      </c>
      <c r="BX869" s="125" t="str">
        <f>IF(ISERR(IF(AND($I869=Re_lo!$E$5,BX$5=VLOOKUP(Re_lo!$H$5,Re_lo!$N$5:$O$16,2,0)),AV869,"")),"",IF(AND($I869=Re_lo!$E$5,BX$5=VLOOKUP(Re_lo!$H$5,Re_lo!$N$5:$O$16,2,0)),AV869,""))</f>
        <v/>
      </c>
      <c r="BY869" s="125" t="str">
        <f>IF(ISERR(IF(AND($I869=Re_lo!$E$5,BY$5=VLOOKUP(Re_lo!$H$5,Re_lo!$N$5:$O$16,2,0)),AW869,"")),"",IF(AND($I869=Re_lo!$E$5,BY$5=VLOOKUP(Re_lo!$H$5,Re_lo!$N$5:$O$16,2,0)),AW869,""))</f>
        <v/>
      </c>
      <c r="BZ869" s="125" t="str">
        <f>IF(ISERR(IF(AND($I869=Re_lo!$E$5,BZ$5=VLOOKUP(Re_lo!$H$5,Re_lo!$N$5:$O$16,2,0)),AX869,"")),"",IF(AND($I869=Re_lo!$E$5,BZ$5=VLOOKUP(Re_lo!$H$5,Re_lo!$N$5:$O$16,2,0)),AX869,""))</f>
        <v/>
      </c>
      <c r="CA869" s="125" t="str">
        <f>IF(ISERR(IF(AND($I869=Re_lo!$E$5,CA$5=VLOOKUP(Re_lo!$H$5,Re_lo!$N$5:$O$16,2,0)),AY869,"")),"",IF(AND($I869=Re_lo!$E$5,CA$5=VLOOKUP(Re_lo!$H$5,Re_lo!$N$5:$O$16,2,0)),AY869,""))</f>
        <v/>
      </c>
      <c r="CB869" s="125" t="str">
        <f>IF(ISERR(IF(AND($I869=Re_lo!$E$5,CB$5=VLOOKUP(Re_lo!$H$5,Re_lo!$N$5:$O$16,2,0)),AZ869,"")),"",IF(AND($I869=Re_lo!$E$5,CB$5=VLOOKUP(Re_lo!$H$5,Re_lo!$N$5:$O$16,2,0)),AZ869,""))</f>
        <v/>
      </c>
      <c r="CC869" s="125" t="str">
        <f>IF(ISERR(IF(AND($I869=Re_lo!$E$5,CC$5=VLOOKUP(Re_lo!$H$5,Re_lo!$N$5:$O$16,2,0)),BA869,"")),"",IF(AND($I869=Re_lo!$E$5,CC$5=VLOOKUP(Re_lo!$H$5,Re_lo!$N$5:$O$16,2,0)),BA869,""))</f>
        <v/>
      </c>
      <c r="CD869" s="125" t="str">
        <f>IF(ISERR(IF(AND($I869=Re_lo!$E$5,CD$5=VLOOKUP(Re_lo!$H$5,Re_lo!$N$5:$O$16,2,0)),BB869,"")),"",IF(AND($I869=Re_lo!$E$5,CD$5=VLOOKUP(Re_lo!$H$5,Re_lo!$N$5:$O$16,2,0)),BB869,""))</f>
        <v/>
      </c>
      <c r="CF869" s="125" t="str">
        <f>IF($C869="","",COUNTIFS(Con_ve!$C$6:$C$1005,$C869,Con_ve!$Q$6:$Q$1005,Cad_cl!CF$5))</f>
        <v/>
      </c>
      <c r="CG869" s="125" t="str">
        <f>IF($C869="","",COUNTIFS(Con_ve!$C$6:$C$1005,$C869,Con_ve!$Q$6:$Q$1005,Cad_cl!CG$5))</f>
        <v/>
      </c>
      <c r="CH869" s="125" t="str">
        <f>IF($C869="","",COUNTIFS(Con_ve!$C$6:$C$1005,$C869,Con_ve!$Q$6:$Q$1005,Cad_cl!CH$5))</f>
        <v/>
      </c>
      <c r="CI869" s="125" t="str">
        <f>IF($C869="","",COUNTIFS(Con_ve!$C$6:$C$1005,$C869,Con_ve!$Q$6:$Q$1005,Cad_cl!CI$5))</f>
        <v/>
      </c>
      <c r="CJ869" s="125" t="str">
        <f>IF($C869="","",COUNTIFS(Con_ve!$C$6:$C$1005,$C869,Con_ve!$Q$6:$Q$1005,Cad_cl!CJ$5))</f>
        <v/>
      </c>
      <c r="CK869" s="125" t="str">
        <f>IF($C869="","",COUNTIFS(Con_ve!$C$6:$C$1005,$C869,Con_ve!$Q$6:$Q$1005,Cad_cl!CK$5))</f>
        <v/>
      </c>
      <c r="CL869" s="125" t="str">
        <f>IF($C869="","",COUNTIFS(Con_ve!$C$6:$C$1005,$C869,Con_ve!$Q$6:$Q$1005,Cad_cl!CL$5))</f>
        <v/>
      </c>
      <c r="CM869" s="125" t="str">
        <f>IF($C869="","",COUNTIFS(Con_ve!$C$6:$C$1005,$C869,Con_ve!$Q$6:$Q$1005,Cad_cl!CM$5))</f>
        <v/>
      </c>
      <c r="CN869" s="125" t="str">
        <f>IF($C869="","",COUNTIFS(Con_ve!$C$6:$C$1005,$C869,Con_ve!$Q$6:$Q$1005,Cad_cl!CN$5))</f>
        <v/>
      </c>
      <c r="CO869" s="125" t="str">
        <f>IF($C869="","",COUNTIFS(Con_ve!$C$6:$C$1005,$C869,Con_ve!$Q$6:$Q$1005,Cad_cl!CO$5))</f>
        <v/>
      </c>
      <c r="CP869" s="125" t="str">
        <f>IF($C869="","",COUNTIFS(Con_ve!$C$6:$C$1005,$C869,Con_ve!$Q$6:$Q$1005,Cad_cl!CP$5))</f>
        <v/>
      </c>
      <c r="CQ869" s="125" t="str">
        <f>IF($C869="","",COUNTIFS(Con_ve!$C$6:$C$1005,$C869,Con_ve!$Q$6:$Q$1005,Cad_cl!CQ$5))</f>
        <v/>
      </c>
      <c r="CR869" s="125">
        <f t="shared" si="41"/>
        <v>0</v>
      </c>
    </row>
    <row r="870" spans="3:96" ht="30" customHeight="1">
      <c r="C870" s="153"/>
      <c r="D870" s="153"/>
      <c r="E870" s="154"/>
      <c r="F870" s="153"/>
      <c r="G870" s="155"/>
      <c r="H870" s="153"/>
      <c r="I870" s="153"/>
      <c r="J870" s="132" t="s">
        <v>309</v>
      </c>
      <c r="K870" s="133" t="s">
        <v>309</v>
      </c>
      <c r="L870" s="153"/>
      <c r="M870" s="153"/>
      <c r="N870" s="153"/>
      <c r="O870" s="153"/>
      <c r="P870" s="153"/>
      <c r="Q870" s="153"/>
      <c r="AP870" s="134" t="str">
        <f>IF(ISERR(IF($C870="","",SUMIFS(Con_ve!$F$6:$F$1005,Con_ve!$C$6:$C$1005,$C870,Con_ve!$I$6:$I$1005,"Fechada",Con_ve!$Q$6:$Q$1005,Cad_cl!AP$5))),"",IF($C870="","",SUMIFS(Con_ve!$F$6:$F$1005,Con_ve!$C$6:$C$1005,$C870,Con_ve!$I$6:$I$1005,"Fechada",Con_ve!$Q$6:$Q$1005,Cad_cl!AP$5)))</f>
        <v/>
      </c>
      <c r="AQ870" s="134" t="str">
        <f>IF(ISERR(IF($C870="","",SUMIFS(Con_ve!$F$6:$F$1005,Con_ve!$C$6:$C$1005,$C870,Con_ve!$I$6:$I$1005,"Fechada",Con_ve!$Q$6:$Q$1005,Cad_cl!AQ$5))),"",IF($C870="","",SUMIFS(Con_ve!$F$6:$F$1005,Con_ve!$C$6:$C$1005,$C870,Con_ve!$I$6:$I$1005,"Fechada",Con_ve!$Q$6:$Q$1005,Cad_cl!AQ$5)))</f>
        <v/>
      </c>
      <c r="AR870" s="134" t="str">
        <f>IF(ISERR(IF($C870="","",SUMIFS(Con_ve!$F$6:$F$1005,Con_ve!$C$6:$C$1005,$C870,Con_ve!$I$6:$I$1005,"Fechada",Con_ve!$Q$6:$Q$1005,Cad_cl!AR$5))),"",IF($C870="","",SUMIFS(Con_ve!$F$6:$F$1005,Con_ve!$C$6:$C$1005,$C870,Con_ve!$I$6:$I$1005,"Fechada",Con_ve!$Q$6:$Q$1005,Cad_cl!AR$5)))</f>
        <v/>
      </c>
      <c r="AS870" s="134" t="str">
        <f>IF(ISERR(IF($C870="","",SUMIFS(Con_ve!$F$6:$F$1005,Con_ve!$C$6:$C$1005,$C870,Con_ve!$I$6:$I$1005,"Fechada",Con_ve!$Q$6:$Q$1005,Cad_cl!AS$5))),"",IF($C870="","",SUMIFS(Con_ve!$F$6:$F$1005,Con_ve!$C$6:$C$1005,$C870,Con_ve!$I$6:$I$1005,"Fechada",Con_ve!$Q$6:$Q$1005,Cad_cl!AS$5)))</f>
        <v/>
      </c>
      <c r="AT870" s="134" t="str">
        <f>IF(ISERR(IF($C870="","",SUMIFS(Con_ve!$F$6:$F$1005,Con_ve!$C$6:$C$1005,$C870,Con_ve!$I$6:$I$1005,"Fechada",Con_ve!$Q$6:$Q$1005,Cad_cl!AT$5))),"",IF($C870="","",SUMIFS(Con_ve!$F$6:$F$1005,Con_ve!$C$6:$C$1005,$C870,Con_ve!$I$6:$I$1005,"Fechada",Con_ve!$Q$6:$Q$1005,Cad_cl!AT$5)))</f>
        <v/>
      </c>
      <c r="AU870" s="134" t="str">
        <f>IF(ISERR(IF($C870="","",SUMIFS(Con_ve!$F$6:$F$1005,Con_ve!$C$6:$C$1005,$C870,Con_ve!$I$6:$I$1005,"Fechada",Con_ve!$Q$6:$Q$1005,Cad_cl!AU$5))),"",IF($C870="","",SUMIFS(Con_ve!$F$6:$F$1005,Con_ve!$C$6:$C$1005,$C870,Con_ve!$I$6:$I$1005,"Fechada",Con_ve!$Q$6:$Q$1005,Cad_cl!AU$5)))</f>
        <v/>
      </c>
      <c r="AV870" s="134" t="str">
        <f>IF(ISERR(IF($C870="","",SUMIFS(Con_ve!$F$6:$F$1005,Con_ve!$C$6:$C$1005,$C870,Con_ve!$I$6:$I$1005,"Fechada",Con_ve!$Q$6:$Q$1005,Cad_cl!AV$5))),"",IF($C870="","",SUMIFS(Con_ve!$F$6:$F$1005,Con_ve!$C$6:$C$1005,$C870,Con_ve!$I$6:$I$1005,"Fechada",Con_ve!$Q$6:$Q$1005,Cad_cl!AV$5)))</f>
        <v/>
      </c>
      <c r="AW870" s="134" t="str">
        <f>IF(ISERR(IF($C870="","",SUMIFS(Con_ve!$F$6:$F$1005,Con_ve!$C$6:$C$1005,$C870,Con_ve!$I$6:$I$1005,"Fechada",Con_ve!$Q$6:$Q$1005,Cad_cl!AW$5))),"",IF($C870="","",SUMIFS(Con_ve!$F$6:$F$1005,Con_ve!$C$6:$C$1005,$C870,Con_ve!$I$6:$I$1005,"Fechada",Con_ve!$Q$6:$Q$1005,Cad_cl!AW$5)))</f>
        <v/>
      </c>
      <c r="AX870" s="134" t="str">
        <f>IF(ISERR(IF($C870="","",SUMIFS(Con_ve!$F$6:$F$1005,Con_ve!$C$6:$C$1005,$C870,Con_ve!$I$6:$I$1005,"Fechada",Con_ve!$Q$6:$Q$1005,Cad_cl!AX$5))),"",IF($C870="","",SUMIFS(Con_ve!$F$6:$F$1005,Con_ve!$C$6:$C$1005,$C870,Con_ve!$I$6:$I$1005,"Fechada",Con_ve!$Q$6:$Q$1005,Cad_cl!AX$5)))</f>
        <v/>
      </c>
      <c r="AY870" s="134" t="str">
        <f>IF(ISERR(IF($C870="","",SUMIFS(Con_ve!$F$6:$F$1005,Con_ve!$C$6:$C$1005,$C870,Con_ve!$I$6:$I$1005,"Fechada",Con_ve!$Q$6:$Q$1005,Cad_cl!AY$5))),"",IF($C870="","",SUMIFS(Con_ve!$F$6:$F$1005,Con_ve!$C$6:$C$1005,$C870,Con_ve!$I$6:$I$1005,"Fechada",Con_ve!$Q$6:$Q$1005,Cad_cl!AY$5)))</f>
        <v/>
      </c>
      <c r="AZ870" s="134" t="str">
        <f>IF(ISERR(IF($C870="","",SUMIFS(Con_ve!$F$6:$F$1005,Con_ve!$C$6:$C$1005,$C870,Con_ve!$I$6:$I$1005,"Fechada",Con_ve!$Q$6:$Q$1005,Cad_cl!AZ$5))),"",IF($C870="","",SUMIFS(Con_ve!$F$6:$F$1005,Con_ve!$C$6:$C$1005,$C870,Con_ve!$I$6:$I$1005,"Fechada",Con_ve!$Q$6:$Q$1005,Cad_cl!AZ$5)))</f>
        <v/>
      </c>
      <c r="BA870" s="134" t="str">
        <f>IF(ISERR(IF($C870="","",SUMIFS(Con_ve!$F$6:$F$1005,Con_ve!$C$6:$C$1005,$C870,Con_ve!$I$6:$I$1005,"Fechada",Con_ve!$Q$6:$Q$1005,Cad_cl!BA$5))),"",IF($C870="","",SUMIFS(Con_ve!$F$6:$F$1005,Con_ve!$C$6:$C$1005,$C870,Con_ve!$I$6:$I$1005,"Fechada",Con_ve!$Q$6:$Q$1005,Cad_cl!BA$5)))</f>
        <v/>
      </c>
      <c r="BB870" s="134">
        <f t="shared" si="39"/>
        <v>0</v>
      </c>
      <c r="BD870" s="134" t="str">
        <f>IF(ISERR(IF($C870="","",SUMIFS(Con_ve!$F$6:$F$1005,Con_ve!$C$6:$C$1005,$C870,Con_ve!$I$6:$I$1005,"Em negociação",Con_ve!$Q$6:$Q$1005,Cad_cl!BD$5))),"",IF($C870="","",SUMIFS(Con_ve!$F$6:$F$1005,Con_ve!$C$6:$C$1005,$C870,Con_ve!$I$6:$I$1005,"Em negociação",Con_ve!$Q$6:$Q$1005,Cad_cl!BD$5)))</f>
        <v/>
      </c>
      <c r="BE870" s="134" t="str">
        <f>IF(ISERR(IF($C870="","",SUMIFS(Con_ve!$F$6:$F$1005,Con_ve!$C$6:$C$1005,$C870,Con_ve!$I$6:$I$1005,"Em negociação",Con_ve!$Q$6:$Q$1005,Cad_cl!BE$5))),"",IF($C870="","",SUMIFS(Con_ve!$F$6:$F$1005,Con_ve!$C$6:$C$1005,$C870,Con_ve!$I$6:$I$1005,"Em negociação",Con_ve!$Q$6:$Q$1005,Cad_cl!BE$5)))</f>
        <v/>
      </c>
      <c r="BF870" s="134" t="str">
        <f>IF(ISERR(IF($C870="","",SUMIFS(Con_ve!$F$6:$F$1005,Con_ve!$C$6:$C$1005,$C870,Con_ve!$I$6:$I$1005,"Em negociação",Con_ve!$Q$6:$Q$1005,Cad_cl!BF$5))),"",IF($C870="","",SUMIFS(Con_ve!$F$6:$F$1005,Con_ve!$C$6:$C$1005,$C870,Con_ve!$I$6:$I$1005,"Em negociação",Con_ve!$Q$6:$Q$1005,Cad_cl!BF$5)))</f>
        <v/>
      </c>
      <c r="BG870" s="134" t="str">
        <f>IF(ISERR(IF($C870="","",SUMIFS(Con_ve!$F$6:$F$1005,Con_ve!$C$6:$C$1005,$C870,Con_ve!$I$6:$I$1005,"Em negociação",Con_ve!$Q$6:$Q$1005,Cad_cl!BG$5))),"",IF($C870="","",SUMIFS(Con_ve!$F$6:$F$1005,Con_ve!$C$6:$C$1005,$C870,Con_ve!$I$6:$I$1005,"Em negociação",Con_ve!$Q$6:$Q$1005,Cad_cl!BG$5)))</f>
        <v/>
      </c>
      <c r="BH870" s="134" t="str">
        <f>IF(ISERR(IF($C870="","",SUMIFS(Con_ve!$F$6:$F$1005,Con_ve!$C$6:$C$1005,$C870,Con_ve!$I$6:$I$1005,"Em negociação",Con_ve!$Q$6:$Q$1005,Cad_cl!BH$5))),"",IF($C870="","",SUMIFS(Con_ve!$F$6:$F$1005,Con_ve!$C$6:$C$1005,$C870,Con_ve!$I$6:$I$1005,"Em negociação",Con_ve!$Q$6:$Q$1005,Cad_cl!BH$5)))</f>
        <v/>
      </c>
      <c r="BI870" s="134" t="str">
        <f>IF(ISERR(IF($C870="","",SUMIFS(Con_ve!$F$6:$F$1005,Con_ve!$C$6:$C$1005,$C870,Con_ve!$I$6:$I$1005,"Em negociação",Con_ve!$Q$6:$Q$1005,Cad_cl!BI$5))),"",IF($C870="","",SUMIFS(Con_ve!$F$6:$F$1005,Con_ve!$C$6:$C$1005,$C870,Con_ve!$I$6:$I$1005,"Em negociação",Con_ve!$Q$6:$Q$1005,Cad_cl!BI$5)))</f>
        <v/>
      </c>
      <c r="BJ870" s="134" t="str">
        <f>IF(ISERR(IF($C870="","",SUMIFS(Con_ve!$F$6:$F$1005,Con_ve!$C$6:$C$1005,$C870,Con_ve!$I$6:$I$1005,"Em negociação",Con_ve!$Q$6:$Q$1005,Cad_cl!BJ$5))),"",IF($C870="","",SUMIFS(Con_ve!$F$6:$F$1005,Con_ve!$C$6:$C$1005,$C870,Con_ve!$I$6:$I$1005,"Em negociação",Con_ve!$Q$6:$Q$1005,Cad_cl!BJ$5)))</f>
        <v/>
      </c>
      <c r="BK870" s="134" t="str">
        <f>IF(ISERR(IF($C870="","",SUMIFS(Con_ve!$F$6:$F$1005,Con_ve!$C$6:$C$1005,$C870,Con_ve!$I$6:$I$1005,"Em negociação",Con_ve!$Q$6:$Q$1005,Cad_cl!BK$5))),"",IF($C870="","",SUMIFS(Con_ve!$F$6:$F$1005,Con_ve!$C$6:$C$1005,$C870,Con_ve!$I$6:$I$1005,"Em negociação",Con_ve!$Q$6:$Q$1005,Cad_cl!BK$5)))</f>
        <v/>
      </c>
      <c r="BL870" s="134" t="str">
        <f>IF(ISERR(IF($C870="","",SUMIFS(Con_ve!$F$6:$F$1005,Con_ve!$C$6:$C$1005,$C870,Con_ve!$I$6:$I$1005,"Em negociação",Con_ve!$Q$6:$Q$1005,Cad_cl!BL$5))),"",IF($C870="","",SUMIFS(Con_ve!$F$6:$F$1005,Con_ve!$C$6:$C$1005,$C870,Con_ve!$I$6:$I$1005,"Em negociação",Con_ve!$Q$6:$Q$1005,Cad_cl!BL$5)))</f>
        <v/>
      </c>
      <c r="BM870" s="134" t="str">
        <f>IF(ISERR(IF($C870="","",SUMIFS(Con_ve!$F$6:$F$1005,Con_ve!$C$6:$C$1005,$C870,Con_ve!$I$6:$I$1005,"Em negociação",Con_ve!$Q$6:$Q$1005,Cad_cl!BM$5))),"",IF($C870="","",SUMIFS(Con_ve!$F$6:$F$1005,Con_ve!$C$6:$C$1005,$C870,Con_ve!$I$6:$I$1005,"Em negociação",Con_ve!$Q$6:$Q$1005,Cad_cl!BM$5)))</f>
        <v/>
      </c>
      <c r="BN870" s="134" t="str">
        <f>IF(ISERR(IF($C870="","",SUMIFS(Con_ve!$F$6:$F$1005,Con_ve!$C$6:$C$1005,$C870,Con_ve!$I$6:$I$1005,"Em negociação",Con_ve!$Q$6:$Q$1005,Cad_cl!BN$5))),"",IF($C870="","",SUMIFS(Con_ve!$F$6:$F$1005,Con_ve!$C$6:$C$1005,$C870,Con_ve!$I$6:$I$1005,"Em negociação",Con_ve!$Q$6:$Q$1005,Cad_cl!BN$5)))</f>
        <v/>
      </c>
      <c r="BO870" s="134" t="str">
        <f>IF(ISERR(IF($C870="","",SUMIFS(Con_ve!$F$6:$F$1005,Con_ve!$C$6:$C$1005,$C870,Con_ve!$I$6:$I$1005,"Em negociação",Con_ve!$Q$6:$Q$1005,Cad_cl!BO$5))),"",IF($C870="","",SUMIFS(Con_ve!$F$6:$F$1005,Con_ve!$C$6:$C$1005,$C870,Con_ve!$I$6:$I$1005,"Em negociação",Con_ve!$Q$6:$Q$1005,Cad_cl!BO$5)))</f>
        <v/>
      </c>
      <c r="BP870" s="134">
        <f t="shared" si="40"/>
        <v>0</v>
      </c>
      <c r="BR870" s="125" t="str">
        <f>IF(ISERR(IF(AND($I870=Re_lo!$E$5,BR$5=VLOOKUP(Re_lo!$H$5,Re_lo!$N$5:$O$16,2,0)),AP870,"")),"",IF(AND($I870=Re_lo!$E$5,BR$5=VLOOKUP(Re_lo!$H$5,Re_lo!$N$5:$O$16,2,0)),AP870,""))</f>
        <v/>
      </c>
      <c r="BS870" s="125" t="str">
        <f>IF(ISERR(IF(AND($I870=Re_lo!$E$5,BS$5=VLOOKUP(Re_lo!$H$5,Re_lo!$N$5:$O$16,2,0)),AQ870,"")),"",IF(AND($I870=Re_lo!$E$5,BS$5=VLOOKUP(Re_lo!$H$5,Re_lo!$N$5:$O$16,2,0)),AQ870,""))</f>
        <v/>
      </c>
      <c r="BT870" s="125" t="str">
        <f>IF(ISERR(IF(AND($I870=Re_lo!$E$5,BT$5=VLOOKUP(Re_lo!$H$5,Re_lo!$N$5:$O$16,2,0)),AR870,"")),"",IF(AND($I870=Re_lo!$E$5,BT$5=VLOOKUP(Re_lo!$H$5,Re_lo!$N$5:$O$16,2,0)),AR870,""))</f>
        <v/>
      </c>
      <c r="BU870" s="125" t="str">
        <f>IF(ISERR(IF(AND($I870=Re_lo!$E$5,BU$5=VLOOKUP(Re_lo!$H$5,Re_lo!$N$5:$O$16,2,0)),AS870,"")),"",IF(AND($I870=Re_lo!$E$5,BU$5=VLOOKUP(Re_lo!$H$5,Re_lo!$N$5:$O$16,2,0)),AS870,""))</f>
        <v/>
      </c>
      <c r="BV870" s="125" t="str">
        <f>IF(ISERR(IF(AND($I870=Re_lo!$E$5,BV$5=VLOOKUP(Re_lo!$H$5,Re_lo!$N$5:$O$16,2,0)),AT870,"")),"",IF(AND($I870=Re_lo!$E$5,BV$5=VLOOKUP(Re_lo!$H$5,Re_lo!$N$5:$O$16,2,0)),AT870,""))</f>
        <v/>
      </c>
      <c r="BW870" s="125" t="str">
        <f>IF(ISERR(IF(AND($I870=Re_lo!$E$5,BW$5=VLOOKUP(Re_lo!$H$5,Re_lo!$N$5:$O$16,2,0)),AU870,"")),"",IF(AND($I870=Re_lo!$E$5,BW$5=VLOOKUP(Re_lo!$H$5,Re_lo!$N$5:$O$16,2,0)),AU870,""))</f>
        <v/>
      </c>
      <c r="BX870" s="125" t="str">
        <f>IF(ISERR(IF(AND($I870=Re_lo!$E$5,BX$5=VLOOKUP(Re_lo!$H$5,Re_lo!$N$5:$O$16,2,0)),AV870,"")),"",IF(AND($I870=Re_lo!$E$5,BX$5=VLOOKUP(Re_lo!$H$5,Re_lo!$N$5:$O$16,2,0)),AV870,""))</f>
        <v/>
      </c>
      <c r="BY870" s="125" t="str">
        <f>IF(ISERR(IF(AND($I870=Re_lo!$E$5,BY$5=VLOOKUP(Re_lo!$H$5,Re_lo!$N$5:$O$16,2,0)),AW870,"")),"",IF(AND($I870=Re_lo!$E$5,BY$5=VLOOKUP(Re_lo!$H$5,Re_lo!$N$5:$O$16,2,0)),AW870,""))</f>
        <v/>
      </c>
      <c r="BZ870" s="125" t="str">
        <f>IF(ISERR(IF(AND($I870=Re_lo!$E$5,BZ$5=VLOOKUP(Re_lo!$H$5,Re_lo!$N$5:$O$16,2,0)),AX870,"")),"",IF(AND($I870=Re_lo!$E$5,BZ$5=VLOOKUP(Re_lo!$H$5,Re_lo!$N$5:$O$16,2,0)),AX870,""))</f>
        <v/>
      </c>
      <c r="CA870" s="125" t="str">
        <f>IF(ISERR(IF(AND($I870=Re_lo!$E$5,CA$5=VLOOKUP(Re_lo!$H$5,Re_lo!$N$5:$O$16,2,0)),AY870,"")),"",IF(AND($I870=Re_lo!$E$5,CA$5=VLOOKUP(Re_lo!$H$5,Re_lo!$N$5:$O$16,2,0)),AY870,""))</f>
        <v/>
      </c>
      <c r="CB870" s="125" t="str">
        <f>IF(ISERR(IF(AND($I870=Re_lo!$E$5,CB$5=VLOOKUP(Re_lo!$H$5,Re_lo!$N$5:$O$16,2,0)),AZ870,"")),"",IF(AND($I870=Re_lo!$E$5,CB$5=VLOOKUP(Re_lo!$H$5,Re_lo!$N$5:$O$16,2,0)),AZ870,""))</f>
        <v/>
      </c>
      <c r="CC870" s="125" t="str">
        <f>IF(ISERR(IF(AND($I870=Re_lo!$E$5,CC$5=VLOOKUP(Re_lo!$H$5,Re_lo!$N$5:$O$16,2,0)),BA870,"")),"",IF(AND($I870=Re_lo!$E$5,CC$5=VLOOKUP(Re_lo!$H$5,Re_lo!$N$5:$O$16,2,0)),BA870,""))</f>
        <v/>
      </c>
      <c r="CD870" s="125" t="str">
        <f>IF(ISERR(IF(AND($I870=Re_lo!$E$5,CD$5=VLOOKUP(Re_lo!$H$5,Re_lo!$N$5:$O$16,2,0)),BB870,"")),"",IF(AND($I870=Re_lo!$E$5,CD$5=VLOOKUP(Re_lo!$H$5,Re_lo!$N$5:$O$16,2,0)),BB870,""))</f>
        <v/>
      </c>
      <c r="CF870" s="125" t="str">
        <f>IF($C870="","",COUNTIFS(Con_ve!$C$6:$C$1005,$C870,Con_ve!$Q$6:$Q$1005,Cad_cl!CF$5))</f>
        <v/>
      </c>
      <c r="CG870" s="125" t="str">
        <f>IF($C870="","",COUNTIFS(Con_ve!$C$6:$C$1005,$C870,Con_ve!$Q$6:$Q$1005,Cad_cl!CG$5))</f>
        <v/>
      </c>
      <c r="CH870" s="125" t="str">
        <f>IF($C870="","",COUNTIFS(Con_ve!$C$6:$C$1005,$C870,Con_ve!$Q$6:$Q$1005,Cad_cl!CH$5))</f>
        <v/>
      </c>
      <c r="CI870" s="125" t="str">
        <f>IF($C870="","",COUNTIFS(Con_ve!$C$6:$C$1005,$C870,Con_ve!$Q$6:$Q$1005,Cad_cl!CI$5))</f>
        <v/>
      </c>
      <c r="CJ870" s="125" t="str">
        <f>IF($C870="","",COUNTIFS(Con_ve!$C$6:$C$1005,$C870,Con_ve!$Q$6:$Q$1005,Cad_cl!CJ$5))</f>
        <v/>
      </c>
      <c r="CK870" s="125" t="str">
        <f>IF($C870="","",COUNTIFS(Con_ve!$C$6:$C$1005,$C870,Con_ve!$Q$6:$Q$1005,Cad_cl!CK$5))</f>
        <v/>
      </c>
      <c r="CL870" s="125" t="str">
        <f>IF($C870="","",COUNTIFS(Con_ve!$C$6:$C$1005,$C870,Con_ve!$Q$6:$Q$1005,Cad_cl!CL$5))</f>
        <v/>
      </c>
      <c r="CM870" s="125" t="str">
        <f>IF($C870="","",COUNTIFS(Con_ve!$C$6:$C$1005,$C870,Con_ve!$Q$6:$Q$1005,Cad_cl!CM$5))</f>
        <v/>
      </c>
      <c r="CN870" s="125" t="str">
        <f>IF($C870="","",COUNTIFS(Con_ve!$C$6:$C$1005,$C870,Con_ve!$Q$6:$Q$1005,Cad_cl!CN$5))</f>
        <v/>
      </c>
      <c r="CO870" s="125" t="str">
        <f>IF($C870="","",COUNTIFS(Con_ve!$C$6:$C$1005,$C870,Con_ve!$Q$6:$Q$1005,Cad_cl!CO$5))</f>
        <v/>
      </c>
      <c r="CP870" s="125" t="str">
        <f>IF($C870="","",COUNTIFS(Con_ve!$C$6:$C$1005,$C870,Con_ve!$Q$6:$Q$1005,Cad_cl!CP$5))</f>
        <v/>
      </c>
      <c r="CQ870" s="125" t="str">
        <f>IF($C870="","",COUNTIFS(Con_ve!$C$6:$C$1005,$C870,Con_ve!$Q$6:$Q$1005,Cad_cl!CQ$5))</f>
        <v/>
      </c>
      <c r="CR870" s="125">
        <f t="shared" si="41"/>
        <v>0</v>
      </c>
    </row>
    <row r="871" spans="3:96" ht="30" customHeight="1">
      <c r="C871" s="153"/>
      <c r="D871" s="153"/>
      <c r="E871" s="154"/>
      <c r="F871" s="153"/>
      <c r="G871" s="155"/>
      <c r="H871" s="153"/>
      <c r="I871" s="153"/>
      <c r="J871" s="132" t="s">
        <v>309</v>
      </c>
      <c r="K871" s="133" t="s">
        <v>309</v>
      </c>
      <c r="L871" s="153"/>
      <c r="M871" s="153"/>
      <c r="N871" s="153"/>
      <c r="O871" s="153"/>
      <c r="P871" s="153"/>
      <c r="Q871" s="153"/>
      <c r="AP871" s="134" t="str">
        <f>IF(ISERR(IF($C871="","",SUMIFS(Con_ve!$F$6:$F$1005,Con_ve!$C$6:$C$1005,$C871,Con_ve!$I$6:$I$1005,"Fechada",Con_ve!$Q$6:$Q$1005,Cad_cl!AP$5))),"",IF($C871="","",SUMIFS(Con_ve!$F$6:$F$1005,Con_ve!$C$6:$C$1005,$C871,Con_ve!$I$6:$I$1005,"Fechada",Con_ve!$Q$6:$Q$1005,Cad_cl!AP$5)))</f>
        <v/>
      </c>
      <c r="AQ871" s="134" t="str">
        <f>IF(ISERR(IF($C871="","",SUMIFS(Con_ve!$F$6:$F$1005,Con_ve!$C$6:$C$1005,$C871,Con_ve!$I$6:$I$1005,"Fechada",Con_ve!$Q$6:$Q$1005,Cad_cl!AQ$5))),"",IF($C871="","",SUMIFS(Con_ve!$F$6:$F$1005,Con_ve!$C$6:$C$1005,$C871,Con_ve!$I$6:$I$1005,"Fechada",Con_ve!$Q$6:$Q$1005,Cad_cl!AQ$5)))</f>
        <v/>
      </c>
      <c r="AR871" s="134" t="str">
        <f>IF(ISERR(IF($C871="","",SUMIFS(Con_ve!$F$6:$F$1005,Con_ve!$C$6:$C$1005,$C871,Con_ve!$I$6:$I$1005,"Fechada",Con_ve!$Q$6:$Q$1005,Cad_cl!AR$5))),"",IF($C871="","",SUMIFS(Con_ve!$F$6:$F$1005,Con_ve!$C$6:$C$1005,$C871,Con_ve!$I$6:$I$1005,"Fechada",Con_ve!$Q$6:$Q$1005,Cad_cl!AR$5)))</f>
        <v/>
      </c>
      <c r="AS871" s="134" t="str">
        <f>IF(ISERR(IF($C871="","",SUMIFS(Con_ve!$F$6:$F$1005,Con_ve!$C$6:$C$1005,$C871,Con_ve!$I$6:$I$1005,"Fechada",Con_ve!$Q$6:$Q$1005,Cad_cl!AS$5))),"",IF($C871="","",SUMIFS(Con_ve!$F$6:$F$1005,Con_ve!$C$6:$C$1005,$C871,Con_ve!$I$6:$I$1005,"Fechada",Con_ve!$Q$6:$Q$1005,Cad_cl!AS$5)))</f>
        <v/>
      </c>
      <c r="AT871" s="134" t="str">
        <f>IF(ISERR(IF($C871="","",SUMIFS(Con_ve!$F$6:$F$1005,Con_ve!$C$6:$C$1005,$C871,Con_ve!$I$6:$I$1005,"Fechada",Con_ve!$Q$6:$Q$1005,Cad_cl!AT$5))),"",IF($C871="","",SUMIFS(Con_ve!$F$6:$F$1005,Con_ve!$C$6:$C$1005,$C871,Con_ve!$I$6:$I$1005,"Fechada",Con_ve!$Q$6:$Q$1005,Cad_cl!AT$5)))</f>
        <v/>
      </c>
      <c r="AU871" s="134" t="str">
        <f>IF(ISERR(IF($C871="","",SUMIFS(Con_ve!$F$6:$F$1005,Con_ve!$C$6:$C$1005,$C871,Con_ve!$I$6:$I$1005,"Fechada",Con_ve!$Q$6:$Q$1005,Cad_cl!AU$5))),"",IF($C871="","",SUMIFS(Con_ve!$F$6:$F$1005,Con_ve!$C$6:$C$1005,$C871,Con_ve!$I$6:$I$1005,"Fechada",Con_ve!$Q$6:$Q$1005,Cad_cl!AU$5)))</f>
        <v/>
      </c>
      <c r="AV871" s="134" t="str">
        <f>IF(ISERR(IF($C871="","",SUMIFS(Con_ve!$F$6:$F$1005,Con_ve!$C$6:$C$1005,$C871,Con_ve!$I$6:$I$1005,"Fechada",Con_ve!$Q$6:$Q$1005,Cad_cl!AV$5))),"",IF($C871="","",SUMIFS(Con_ve!$F$6:$F$1005,Con_ve!$C$6:$C$1005,$C871,Con_ve!$I$6:$I$1005,"Fechada",Con_ve!$Q$6:$Q$1005,Cad_cl!AV$5)))</f>
        <v/>
      </c>
      <c r="AW871" s="134" t="str">
        <f>IF(ISERR(IF($C871="","",SUMIFS(Con_ve!$F$6:$F$1005,Con_ve!$C$6:$C$1005,$C871,Con_ve!$I$6:$I$1005,"Fechada",Con_ve!$Q$6:$Q$1005,Cad_cl!AW$5))),"",IF($C871="","",SUMIFS(Con_ve!$F$6:$F$1005,Con_ve!$C$6:$C$1005,$C871,Con_ve!$I$6:$I$1005,"Fechada",Con_ve!$Q$6:$Q$1005,Cad_cl!AW$5)))</f>
        <v/>
      </c>
      <c r="AX871" s="134" t="str">
        <f>IF(ISERR(IF($C871="","",SUMIFS(Con_ve!$F$6:$F$1005,Con_ve!$C$6:$C$1005,$C871,Con_ve!$I$6:$I$1005,"Fechada",Con_ve!$Q$6:$Q$1005,Cad_cl!AX$5))),"",IF($C871="","",SUMIFS(Con_ve!$F$6:$F$1005,Con_ve!$C$6:$C$1005,$C871,Con_ve!$I$6:$I$1005,"Fechada",Con_ve!$Q$6:$Q$1005,Cad_cl!AX$5)))</f>
        <v/>
      </c>
      <c r="AY871" s="134" t="str">
        <f>IF(ISERR(IF($C871="","",SUMIFS(Con_ve!$F$6:$F$1005,Con_ve!$C$6:$C$1005,$C871,Con_ve!$I$6:$I$1005,"Fechada",Con_ve!$Q$6:$Q$1005,Cad_cl!AY$5))),"",IF($C871="","",SUMIFS(Con_ve!$F$6:$F$1005,Con_ve!$C$6:$C$1005,$C871,Con_ve!$I$6:$I$1005,"Fechada",Con_ve!$Q$6:$Q$1005,Cad_cl!AY$5)))</f>
        <v/>
      </c>
      <c r="AZ871" s="134" t="str">
        <f>IF(ISERR(IF($C871="","",SUMIFS(Con_ve!$F$6:$F$1005,Con_ve!$C$6:$C$1005,$C871,Con_ve!$I$6:$I$1005,"Fechada",Con_ve!$Q$6:$Q$1005,Cad_cl!AZ$5))),"",IF($C871="","",SUMIFS(Con_ve!$F$6:$F$1005,Con_ve!$C$6:$C$1005,$C871,Con_ve!$I$6:$I$1005,"Fechada",Con_ve!$Q$6:$Q$1005,Cad_cl!AZ$5)))</f>
        <v/>
      </c>
      <c r="BA871" s="134" t="str">
        <f>IF(ISERR(IF($C871="","",SUMIFS(Con_ve!$F$6:$F$1005,Con_ve!$C$6:$C$1005,$C871,Con_ve!$I$6:$I$1005,"Fechada",Con_ve!$Q$6:$Q$1005,Cad_cl!BA$5))),"",IF($C871="","",SUMIFS(Con_ve!$F$6:$F$1005,Con_ve!$C$6:$C$1005,$C871,Con_ve!$I$6:$I$1005,"Fechada",Con_ve!$Q$6:$Q$1005,Cad_cl!BA$5)))</f>
        <v/>
      </c>
      <c r="BB871" s="134">
        <f t="shared" si="39"/>
        <v>0</v>
      </c>
      <c r="BD871" s="134" t="str">
        <f>IF(ISERR(IF($C871="","",SUMIFS(Con_ve!$F$6:$F$1005,Con_ve!$C$6:$C$1005,$C871,Con_ve!$I$6:$I$1005,"Em negociação",Con_ve!$Q$6:$Q$1005,Cad_cl!BD$5))),"",IF($C871="","",SUMIFS(Con_ve!$F$6:$F$1005,Con_ve!$C$6:$C$1005,$C871,Con_ve!$I$6:$I$1005,"Em negociação",Con_ve!$Q$6:$Q$1005,Cad_cl!BD$5)))</f>
        <v/>
      </c>
      <c r="BE871" s="134" t="str">
        <f>IF(ISERR(IF($C871="","",SUMIFS(Con_ve!$F$6:$F$1005,Con_ve!$C$6:$C$1005,$C871,Con_ve!$I$6:$I$1005,"Em negociação",Con_ve!$Q$6:$Q$1005,Cad_cl!BE$5))),"",IF($C871="","",SUMIFS(Con_ve!$F$6:$F$1005,Con_ve!$C$6:$C$1005,$C871,Con_ve!$I$6:$I$1005,"Em negociação",Con_ve!$Q$6:$Q$1005,Cad_cl!BE$5)))</f>
        <v/>
      </c>
      <c r="BF871" s="134" t="str">
        <f>IF(ISERR(IF($C871="","",SUMIFS(Con_ve!$F$6:$F$1005,Con_ve!$C$6:$C$1005,$C871,Con_ve!$I$6:$I$1005,"Em negociação",Con_ve!$Q$6:$Q$1005,Cad_cl!BF$5))),"",IF($C871="","",SUMIFS(Con_ve!$F$6:$F$1005,Con_ve!$C$6:$C$1005,$C871,Con_ve!$I$6:$I$1005,"Em negociação",Con_ve!$Q$6:$Q$1005,Cad_cl!BF$5)))</f>
        <v/>
      </c>
      <c r="BG871" s="134" t="str">
        <f>IF(ISERR(IF($C871="","",SUMIFS(Con_ve!$F$6:$F$1005,Con_ve!$C$6:$C$1005,$C871,Con_ve!$I$6:$I$1005,"Em negociação",Con_ve!$Q$6:$Q$1005,Cad_cl!BG$5))),"",IF($C871="","",SUMIFS(Con_ve!$F$6:$F$1005,Con_ve!$C$6:$C$1005,$C871,Con_ve!$I$6:$I$1005,"Em negociação",Con_ve!$Q$6:$Q$1005,Cad_cl!BG$5)))</f>
        <v/>
      </c>
      <c r="BH871" s="134" t="str">
        <f>IF(ISERR(IF($C871="","",SUMIFS(Con_ve!$F$6:$F$1005,Con_ve!$C$6:$C$1005,$C871,Con_ve!$I$6:$I$1005,"Em negociação",Con_ve!$Q$6:$Q$1005,Cad_cl!BH$5))),"",IF($C871="","",SUMIFS(Con_ve!$F$6:$F$1005,Con_ve!$C$6:$C$1005,$C871,Con_ve!$I$6:$I$1005,"Em negociação",Con_ve!$Q$6:$Q$1005,Cad_cl!BH$5)))</f>
        <v/>
      </c>
      <c r="BI871" s="134" t="str">
        <f>IF(ISERR(IF($C871="","",SUMIFS(Con_ve!$F$6:$F$1005,Con_ve!$C$6:$C$1005,$C871,Con_ve!$I$6:$I$1005,"Em negociação",Con_ve!$Q$6:$Q$1005,Cad_cl!BI$5))),"",IF($C871="","",SUMIFS(Con_ve!$F$6:$F$1005,Con_ve!$C$6:$C$1005,$C871,Con_ve!$I$6:$I$1005,"Em negociação",Con_ve!$Q$6:$Q$1005,Cad_cl!BI$5)))</f>
        <v/>
      </c>
      <c r="BJ871" s="134" t="str">
        <f>IF(ISERR(IF($C871="","",SUMIFS(Con_ve!$F$6:$F$1005,Con_ve!$C$6:$C$1005,$C871,Con_ve!$I$6:$I$1005,"Em negociação",Con_ve!$Q$6:$Q$1005,Cad_cl!BJ$5))),"",IF($C871="","",SUMIFS(Con_ve!$F$6:$F$1005,Con_ve!$C$6:$C$1005,$C871,Con_ve!$I$6:$I$1005,"Em negociação",Con_ve!$Q$6:$Q$1005,Cad_cl!BJ$5)))</f>
        <v/>
      </c>
      <c r="BK871" s="134" t="str">
        <f>IF(ISERR(IF($C871="","",SUMIFS(Con_ve!$F$6:$F$1005,Con_ve!$C$6:$C$1005,$C871,Con_ve!$I$6:$I$1005,"Em negociação",Con_ve!$Q$6:$Q$1005,Cad_cl!BK$5))),"",IF($C871="","",SUMIFS(Con_ve!$F$6:$F$1005,Con_ve!$C$6:$C$1005,$C871,Con_ve!$I$6:$I$1005,"Em negociação",Con_ve!$Q$6:$Q$1005,Cad_cl!BK$5)))</f>
        <v/>
      </c>
      <c r="BL871" s="134" t="str">
        <f>IF(ISERR(IF($C871="","",SUMIFS(Con_ve!$F$6:$F$1005,Con_ve!$C$6:$C$1005,$C871,Con_ve!$I$6:$I$1005,"Em negociação",Con_ve!$Q$6:$Q$1005,Cad_cl!BL$5))),"",IF($C871="","",SUMIFS(Con_ve!$F$6:$F$1005,Con_ve!$C$6:$C$1005,$C871,Con_ve!$I$6:$I$1005,"Em negociação",Con_ve!$Q$6:$Q$1005,Cad_cl!BL$5)))</f>
        <v/>
      </c>
      <c r="BM871" s="134" t="str">
        <f>IF(ISERR(IF($C871="","",SUMIFS(Con_ve!$F$6:$F$1005,Con_ve!$C$6:$C$1005,$C871,Con_ve!$I$6:$I$1005,"Em negociação",Con_ve!$Q$6:$Q$1005,Cad_cl!BM$5))),"",IF($C871="","",SUMIFS(Con_ve!$F$6:$F$1005,Con_ve!$C$6:$C$1005,$C871,Con_ve!$I$6:$I$1005,"Em negociação",Con_ve!$Q$6:$Q$1005,Cad_cl!BM$5)))</f>
        <v/>
      </c>
      <c r="BN871" s="134" t="str">
        <f>IF(ISERR(IF($C871="","",SUMIFS(Con_ve!$F$6:$F$1005,Con_ve!$C$6:$C$1005,$C871,Con_ve!$I$6:$I$1005,"Em negociação",Con_ve!$Q$6:$Q$1005,Cad_cl!BN$5))),"",IF($C871="","",SUMIFS(Con_ve!$F$6:$F$1005,Con_ve!$C$6:$C$1005,$C871,Con_ve!$I$6:$I$1005,"Em negociação",Con_ve!$Q$6:$Q$1005,Cad_cl!BN$5)))</f>
        <v/>
      </c>
      <c r="BO871" s="134" t="str">
        <f>IF(ISERR(IF($C871="","",SUMIFS(Con_ve!$F$6:$F$1005,Con_ve!$C$6:$C$1005,$C871,Con_ve!$I$6:$I$1005,"Em negociação",Con_ve!$Q$6:$Q$1005,Cad_cl!BO$5))),"",IF($C871="","",SUMIFS(Con_ve!$F$6:$F$1005,Con_ve!$C$6:$C$1005,$C871,Con_ve!$I$6:$I$1005,"Em negociação",Con_ve!$Q$6:$Q$1005,Cad_cl!BO$5)))</f>
        <v/>
      </c>
      <c r="BP871" s="134">
        <f t="shared" si="40"/>
        <v>0</v>
      </c>
      <c r="BR871" s="125" t="str">
        <f>IF(ISERR(IF(AND($I871=Re_lo!$E$5,BR$5=VLOOKUP(Re_lo!$H$5,Re_lo!$N$5:$O$16,2,0)),AP871,"")),"",IF(AND($I871=Re_lo!$E$5,BR$5=VLOOKUP(Re_lo!$H$5,Re_lo!$N$5:$O$16,2,0)),AP871,""))</f>
        <v/>
      </c>
      <c r="BS871" s="125" t="str">
        <f>IF(ISERR(IF(AND($I871=Re_lo!$E$5,BS$5=VLOOKUP(Re_lo!$H$5,Re_lo!$N$5:$O$16,2,0)),AQ871,"")),"",IF(AND($I871=Re_lo!$E$5,BS$5=VLOOKUP(Re_lo!$H$5,Re_lo!$N$5:$O$16,2,0)),AQ871,""))</f>
        <v/>
      </c>
      <c r="BT871" s="125" t="str">
        <f>IF(ISERR(IF(AND($I871=Re_lo!$E$5,BT$5=VLOOKUP(Re_lo!$H$5,Re_lo!$N$5:$O$16,2,0)),AR871,"")),"",IF(AND($I871=Re_lo!$E$5,BT$5=VLOOKUP(Re_lo!$H$5,Re_lo!$N$5:$O$16,2,0)),AR871,""))</f>
        <v/>
      </c>
      <c r="BU871" s="125" t="str">
        <f>IF(ISERR(IF(AND($I871=Re_lo!$E$5,BU$5=VLOOKUP(Re_lo!$H$5,Re_lo!$N$5:$O$16,2,0)),AS871,"")),"",IF(AND($I871=Re_lo!$E$5,BU$5=VLOOKUP(Re_lo!$H$5,Re_lo!$N$5:$O$16,2,0)),AS871,""))</f>
        <v/>
      </c>
      <c r="BV871" s="125" t="str">
        <f>IF(ISERR(IF(AND($I871=Re_lo!$E$5,BV$5=VLOOKUP(Re_lo!$H$5,Re_lo!$N$5:$O$16,2,0)),AT871,"")),"",IF(AND($I871=Re_lo!$E$5,BV$5=VLOOKUP(Re_lo!$H$5,Re_lo!$N$5:$O$16,2,0)),AT871,""))</f>
        <v/>
      </c>
      <c r="BW871" s="125" t="str">
        <f>IF(ISERR(IF(AND($I871=Re_lo!$E$5,BW$5=VLOOKUP(Re_lo!$H$5,Re_lo!$N$5:$O$16,2,0)),AU871,"")),"",IF(AND($I871=Re_lo!$E$5,BW$5=VLOOKUP(Re_lo!$H$5,Re_lo!$N$5:$O$16,2,0)),AU871,""))</f>
        <v/>
      </c>
      <c r="BX871" s="125" t="str">
        <f>IF(ISERR(IF(AND($I871=Re_lo!$E$5,BX$5=VLOOKUP(Re_lo!$H$5,Re_lo!$N$5:$O$16,2,0)),AV871,"")),"",IF(AND($I871=Re_lo!$E$5,BX$5=VLOOKUP(Re_lo!$H$5,Re_lo!$N$5:$O$16,2,0)),AV871,""))</f>
        <v/>
      </c>
      <c r="BY871" s="125" t="str">
        <f>IF(ISERR(IF(AND($I871=Re_lo!$E$5,BY$5=VLOOKUP(Re_lo!$H$5,Re_lo!$N$5:$O$16,2,0)),AW871,"")),"",IF(AND($I871=Re_lo!$E$5,BY$5=VLOOKUP(Re_lo!$H$5,Re_lo!$N$5:$O$16,2,0)),AW871,""))</f>
        <v/>
      </c>
      <c r="BZ871" s="125" t="str">
        <f>IF(ISERR(IF(AND($I871=Re_lo!$E$5,BZ$5=VLOOKUP(Re_lo!$H$5,Re_lo!$N$5:$O$16,2,0)),AX871,"")),"",IF(AND($I871=Re_lo!$E$5,BZ$5=VLOOKUP(Re_lo!$H$5,Re_lo!$N$5:$O$16,2,0)),AX871,""))</f>
        <v/>
      </c>
      <c r="CA871" s="125" t="str">
        <f>IF(ISERR(IF(AND($I871=Re_lo!$E$5,CA$5=VLOOKUP(Re_lo!$H$5,Re_lo!$N$5:$O$16,2,0)),AY871,"")),"",IF(AND($I871=Re_lo!$E$5,CA$5=VLOOKUP(Re_lo!$H$5,Re_lo!$N$5:$O$16,2,0)),AY871,""))</f>
        <v/>
      </c>
      <c r="CB871" s="125" t="str">
        <f>IF(ISERR(IF(AND($I871=Re_lo!$E$5,CB$5=VLOOKUP(Re_lo!$H$5,Re_lo!$N$5:$O$16,2,0)),AZ871,"")),"",IF(AND($I871=Re_lo!$E$5,CB$5=VLOOKUP(Re_lo!$H$5,Re_lo!$N$5:$O$16,2,0)),AZ871,""))</f>
        <v/>
      </c>
      <c r="CC871" s="125" t="str">
        <f>IF(ISERR(IF(AND($I871=Re_lo!$E$5,CC$5=VLOOKUP(Re_lo!$H$5,Re_lo!$N$5:$O$16,2,0)),BA871,"")),"",IF(AND($I871=Re_lo!$E$5,CC$5=VLOOKUP(Re_lo!$H$5,Re_lo!$N$5:$O$16,2,0)),BA871,""))</f>
        <v/>
      </c>
      <c r="CD871" s="125" t="str">
        <f>IF(ISERR(IF(AND($I871=Re_lo!$E$5,CD$5=VLOOKUP(Re_lo!$H$5,Re_lo!$N$5:$O$16,2,0)),BB871,"")),"",IF(AND($I871=Re_lo!$E$5,CD$5=VLOOKUP(Re_lo!$H$5,Re_lo!$N$5:$O$16,2,0)),BB871,""))</f>
        <v/>
      </c>
      <c r="CF871" s="125" t="str">
        <f>IF($C871="","",COUNTIFS(Con_ve!$C$6:$C$1005,$C871,Con_ve!$Q$6:$Q$1005,Cad_cl!CF$5))</f>
        <v/>
      </c>
      <c r="CG871" s="125" t="str">
        <f>IF($C871="","",COUNTIFS(Con_ve!$C$6:$C$1005,$C871,Con_ve!$Q$6:$Q$1005,Cad_cl!CG$5))</f>
        <v/>
      </c>
      <c r="CH871" s="125" t="str">
        <f>IF($C871="","",COUNTIFS(Con_ve!$C$6:$C$1005,$C871,Con_ve!$Q$6:$Q$1005,Cad_cl!CH$5))</f>
        <v/>
      </c>
      <c r="CI871" s="125" t="str">
        <f>IF($C871="","",COUNTIFS(Con_ve!$C$6:$C$1005,$C871,Con_ve!$Q$6:$Q$1005,Cad_cl!CI$5))</f>
        <v/>
      </c>
      <c r="CJ871" s="125" t="str">
        <f>IF($C871="","",COUNTIFS(Con_ve!$C$6:$C$1005,$C871,Con_ve!$Q$6:$Q$1005,Cad_cl!CJ$5))</f>
        <v/>
      </c>
      <c r="CK871" s="125" t="str">
        <f>IF($C871="","",COUNTIFS(Con_ve!$C$6:$C$1005,$C871,Con_ve!$Q$6:$Q$1005,Cad_cl!CK$5))</f>
        <v/>
      </c>
      <c r="CL871" s="125" t="str">
        <f>IF($C871="","",COUNTIFS(Con_ve!$C$6:$C$1005,$C871,Con_ve!$Q$6:$Q$1005,Cad_cl!CL$5))</f>
        <v/>
      </c>
      <c r="CM871" s="125" t="str">
        <f>IF($C871="","",COUNTIFS(Con_ve!$C$6:$C$1005,$C871,Con_ve!$Q$6:$Q$1005,Cad_cl!CM$5))</f>
        <v/>
      </c>
      <c r="CN871" s="125" t="str">
        <f>IF($C871="","",COUNTIFS(Con_ve!$C$6:$C$1005,$C871,Con_ve!$Q$6:$Q$1005,Cad_cl!CN$5))</f>
        <v/>
      </c>
      <c r="CO871" s="125" t="str">
        <f>IF($C871="","",COUNTIFS(Con_ve!$C$6:$C$1005,$C871,Con_ve!$Q$6:$Q$1005,Cad_cl!CO$5))</f>
        <v/>
      </c>
      <c r="CP871" s="125" t="str">
        <f>IF($C871="","",COUNTIFS(Con_ve!$C$6:$C$1005,$C871,Con_ve!$Q$6:$Q$1005,Cad_cl!CP$5))</f>
        <v/>
      </c>
      <c r="CQ871" s="125" t="str">
        <f>IF($C871="","",COUNTIFS(Con_ve!$C$6:$C$1005,$C871,Con_ve!$Q$6:$Q$1005,Cad_cl!CQ$5))</f>
        <v/>
      </c>
      <c r="CR871" s="125">
        <f t="shared" si="41"/>
        <v>0</v>
      </c>
    </row>
    <row r="872" spans="3:96" ht="30" customHeight="1">
      <c r="C872" s="153"/>
      <c r="D872" s="153"/>
      <c r="E872" s="154"/>
      <c r="F872" s="153"/>
      <c r="G872" s="155"/>
      <c r="H872" s="153"/>
      <c r="I872" s="153"/>
      <c r="J872" s="132" t="s">
        <v>309</v>
      </c>
      <c r="K872" s="133" t="s">
        <v>309</v>
      </c>
      <c r="L872" s="153"/>
      <c r="M872" s="153"/>
      <c r="N872" s="153"/>
      <c r="O872" s="153"/>
      <c r="P872" s="153"/>
      <c r="Q872" s="153"/>
      <c r="AP872" s="134" t="str">
        <f>IF(ISERR(IF($C872="","",SUMIFS(Con_ve!$F$6:$F$1005,Con_ve!$C$6:$C$1005,$C872,Con_ve!$I$6:$I$1005,"Fechada",Con_ve!$Q$6:$Q$1005,Cad_cl!AP$5))),"",IF($C872="","",SUMIFS(Con_ve!$F$6:$F$1005,Con_ve!$C$6:$C$1005,$C872,Con_ve!$I$6:$I$1005,"Fechada",Con_ve!$Q$6:$Q$1005,Cad_cl!AP$5)))</f>
        <v/>
      </c>
      <c r="AQ872" s="134" t="str">
        <f>IF(ISERR(IF($C872="","",SUMIFS(Con_ve!$F$6:$F$1005,Con_ve!$C$6:$C$1005,$C872,Con_ve!$I$6:$I$1005,"Fechada",Con_ve!$Q$6:$Q$1005,Cad_cl!AQ$5))),"",IF($C872="","",SUMIFS(Con_ve!$F$6:$F$1005,Con_ve!$C$6:$C$1005,$C872,Con_ve!$I$6:$I$1005,"Fechada",Con_ve!$Q$6:$Q$1005,Cad_cl!AQ$5)))</f>
        <v/>
      </c>
      <c r="AR872" s="134" t="str">
        <f>IF(ISERR(IF($C872="","",SUMIFS(Con_ve!$F$6:$F$1005,Con_ve!$C$6:$C$1005,$C872,Con_ve!$I$6:$I$1005,"Fechada",Con_ve!$Q$6:$Q$1005,Cad_cl!AR$5))),"",IF($C872="","",SUMIFS(Con_ve!$F$6:$F$1005,Con_ve!$C$6:$C$1005,$C872,Con_ve!$I$6:$I$1005,"Fechada",Con_ve!$Q$6:$Q$1005,Cad_cl!AR$5)))</f>
        <v/>
      </c>
      <c r="AS872" s="134" t="str">
        <f>IF(ISERR(IF($C872="","",SUMIFS(Con_ve!$F$6:$F$1005,Con_ve!$C$6:$C$1005,$C872,Con_ve!$I$6:$I$1005,"Fechada",Con_ve!$Q$6:$Q$1005,Cad_cl!AS$5))),"",IF($C872="","",SUMIFS(Con_ve!$F$6:$F$1005,Con_ve!$C$6:$C$1005,$C872,Con_ve!$I$6:$I$1005,"Fechada",Con_ve!$Q$6:$Q$1005,Cad_cl!AS$5)))</f>
        <v/>
      </c>
      <c r="AT872" s="134" t="str">
        <f>IF(ISERR(IF($C872="","",SUMIFS(Con_ve!$F$6:$F$1005,Con_ve!$C$6:$C$1005,$C872,Con_ve!$I$6:$I$1005,"Fechada",Con_ve!$Q$6:$Q$1005,Cad_cl!AT$5))),"",IF($C872="","",SUMIFS(Con_ve!$F$6:$F$1005,Con_ve!$C$6:$C$1005,$C872,Con_ve!$I$6:$I$1005,"Fechada",Con_ve!$Q$6:$Q$1005,Cad_cl!AT$5)))</f>
        <v/>
      </c>
      <c r="AU872" s="134" t="str">
        <f>IF(ISERR(IF($C872="","",SUMIFS(Con_ve!$F$6:$F$1005,Con_ve!$C$6:$C$1005,$C872,Con_ve!$I$6:$I$1005,"Fechada",Con_ve!$Q$6:$Q$1005,Cad_cl!AU$5))),"",IF($C872="","",SUMIFS(Con_ve!$F$6:$F$1005,Con_ve!$C$6:$C$1005,$C872,Con_ve!$I$6:$I$1005,"Fechada",Con_ve!$Q$6:$Q$1005,Cad_cl!AU$5)))</f>
        <v/>
      </c>
      <c r="AV872" s="134" t="str">
        <f>IF(ISERR(IF($C872="","",SUMIFS(Con_ve!$F$6:$F$1005,Con_ve!$C$6:$C$1005,$C872,Con_ve!$I$6:$I$1005,"Fechada",Con_ve!$Q$6:$Q$1005,Cad_cl!AV$5))),"",IF($C872="","",SUMIFS(Con_ve!$F$6:$F$1005,Con_ve!$C$6:$C$1005,$C872,Con_ve!$I$6:$I$1005,"Fechada",Con_ve!$Q$6:$Q$1005,Cad_cl!AV$5)))</f>
        <v/>
      </c>
      <c r="AW872" s="134" t="str">
        <f>IF(ISERR(IF($C872="","",SUMIFS(Con_ve!$F$6:$F$1005,Con_ve!$C$6:$C$1005,$C872,Con_ve!$I$6:$I$1005,"Fechada",Con_ve!$Q$6:$Q$1005,Cad_cl!AW$5))),"",IF($C872="","",SUMIFS(Con_ve!$F$6:$F$1005,Con_ve!$C$6:$C$1005,$C872,Con_ve!$I$6:$I$1005,"Fechada",Con_ve!$Q$6:$Q$1005,Cad_cl!AW$5)))</f>
        <v/>
      </c>
      <c r="AX872" s="134" t="str">
        <f>IF(ISERR(IF($C872="","",SUMIFS(Con_ve!$F$6:$F$1005,Con_ve!$C$6:$C$1005,$C872,Con_ve!$I$6:$I$1005,"Fechada",Con_ve!$Q$6:$Q$1005,Cad_cl!AX$5))),"",IF($C872="","",SUMIFS(Con_ve!$F$6:$F$1005,Con_ve!$C$6:$C$1005,$C872,Con_ve!$I$6:$I$1005,"Fechada",Con_ve!$Q$6:$Q$1005,Cad_cl!AX$5)))</f>
        <v/>
      </c>
      <c r="AY872" s="134" t="str">
        <f>IF(ISERR(IF($C872="","",SUMIFS(Con_ve!$F$6:$F$1005,Con_ve!$C$6:$C$1005,$C872,Con_ve!$I$6:$I$1005,"Fechada",Con_ve!$Q$6:$Q$1005,Cad_cl!AY$5))),"",IF($C872="","",SUMIFS(Con_ve!$F$6:$F$1005,Con_ve!$C$6:$C$1005,$C872,Con_ve!$I$6:$I$1005,"Fechada",Con_ve!$Q$6:$Q$1005,Cad_cl!AY$5)))</f>
        <v/>
      </c>
      <c r="AZ872" s="134" t="str">
        <f>IF(ISERR(IF($C872="","",SUMIFS(Con_ve!$F$6:$F$1005,Con_ve!$C$6:$C$1005,$C872,Con_ve!$I$6:$I$1005,"Fechada",Con_ve!$Q$6:$Q$1005,Cad_cl!AZ$5))),"",IF($C872="","",SUMIFS(Con_ve!$F$6:$F$1005,Con_ve!$C$6:$C$1005,$C872,Con_ve!$I$6:$I$1005,"Fechada",Con_ve!$Q$6:$Q$1005,Cad_cl!AZ$5)))</f>
        <v/>
      </c>
      <c r="BA872" s="134" t="str">
        <f>IF(ISERR(IF($C872="","",SUMIFS(Con_ve!$F$6:$F$1005,Con_ve!$C$6:$C$1005,$C872,Con_ve!$I$6:$I$1005,"Fechada",Con_ve!$Q$6:$Q$1005,Cad_cl!BA$5))),"",IF($C872="","",SUMIFS(Con_ve!$F$6:$F$1005,Con_ve!$C$6:$C$1005,$C872,Con_ve!$I$6:$I$1005,"Fechada",Con_ve!$Q$6:$Q$1005,Cad_cl!BA$5)))</f>
        <v/>
      </c>
      <c r="BB872" s="134">
        <f t="shared" si="39"/>
        <v>0</v>
      </c>
      <c r="BD872" s="134" t="str">
        <f>IF(ISERR(IF($C872="","",SUMIFS(Con_ve!$F$6:$F$1005,Con_ve!$C$6:$C$1005,$C872,Con_ve!$I$6:$I$1005,"Em negociação",Con_ve!$Q$6:$Q$1005,Cad_cl!BD$5))),"",IF($C872="","",SUMIFS(Con_ve!$F$6:$F$1005,Con_ve!$C$6:$C$1005,$C872,Con_ve!$I$6:$I$1005,"Em negociação",Con_ve!$Q$6:$Q$1005,Cad_cl!BD$5)))</f>
        <v/>
      </c>
      <c r="BE872" s="134" t="str">
        <f>IF(ISERR(IF($C872="","",SUMIFS(Con_ve!$F$6:$F$1005,Con_ve!$C$6:$C$1005,$C872,Con_ve!$I$6:$I$1005,"Em negociação",Con_ve!$Q$6:$Q$1005,Cad_cl!BE$5))),"",IF($C872="","",SUMIFS(Con_ve!$F$6:$F$1005,Con_ve!$C$6:$C$1005,$C872,Con_ve!$I$6:$I$1005,"Em negociação",Con_ve!$Q$6:$Q$1005,Cad_cl!BE$5)))</f>
        <v/>
      </c>
      <c r="BF872" s="134" t="str">
        <f>IF(ISERR(IF($C872="","",SUMIFS(Con_ve!$F$6:$F$1005,Con_ve!$C$6:$C$1005,$C872,Con_ve!$I$6:$I$1005,"Em negociação",Con_ve!$Q$6:$Q$1005,Cad_cl!BF$5))),"",IF($C872="","",SUMIFS(Con_ve!$F$6:$F$1005,Con_ve!$C$6:$C$1005,$C872,Con_ve!$I$6:$I$1005,"Em negociação",Con_ve!$Q$6:$Q$1005,Cad_cl!BF$5)))</f>
        <v/>
      </c>
      <c r="BG872" s="134" t="str">
        <f>IF(ISERR(IF($C872="","",SUMIFS(Con_ve!$F$6:$F$1005,Con_ve!$C$6:$C$1005,$C872,Con_ve!$I$6:$I$1005,"Em negociação",Con_ve!$Q$6:$Q$1005,Cad_cl!BG$5))),"",IF($C872="","",SUMIFS(Con_ve!$F$6:$F$1005,Con_ve!$C$6:$C$1005,$C872,Con_ve!$I$6:$I$1005,"Em negociação",Con_ve!$Q$6:$Q$1005,Cad_cl!BG$5)))</f>
        <v/>
      </c>
      <c r="BH872" s="134" t="str">
        <f>IF(ISERR(IF($C872="","",SUMIFS(Con_ve!$F$6:$F$1005,Con_ve!$C$6:$C$1005,$C872,Con_ve!$I$6:$I$1005,"Em negociação",Con_ve!$Q$6:$Q$1005,Cad_cl!BH$5))),"",IF($C872="","",SUMIFS(Con_ve!$F$6:$F$1005,Con_ve!$C$6:$C$1005,$C872,Con_ve!$I$6:$I$1005,"Em negociação",Con_ve!$Q$6:$Q$1005,Cad_cl!BH$5)))</f>
        <v/>
      </c>
      <c r="BI872" s="134" t="str">
        <f>IF(ISERR(IF($C872="","",SUMIFS(Con_ve!$F$6:$F$1005,Con_ve!$C$6:$C$1005,$C872,Con_ve!$I$6:$I$1005,"Em negociação",Con_ve!$Q$6:$Q$1005,Cad_cl!BI$5))),"",IF($C872="","",SUMIFS(Con_ve!$F$6:$F$1005,Con_ve!$C$6:$C$1005,$C872,Con_ve!$I$6:$I$1005,"Em negociação",Con_ve!$Q$6:$Q$1005,Cad_cl!BI$5)))</f>
        <v/>
      </c>
      <c r="BJ872" s="134" t="str">
        <f>IF(ISERR(IF($C872="","",SUMIFS(Con_ve!$F$6:$F$1005,Con_ve!$C$6:$C$1005,$C872,Con_ve!$I$6:$I$1005,"Em negociação",Con_ve!$Q$6:$Q$1005,Cad_cl!BJ$5))),"",IF($C872="","",SUMIFS(Con_ve!$F$6:$F$1005,Con_ve!$C$6:$C$1005,$C872,Con_ve!$I$6:$I$1005,"Em negociação",Con_ve!$Q$6:$Q$1005,Cad_cl!BJ$5)))</f>
        <v/>
      </c>
      <c r="BK872" s="134" t="str">
        <f>IF(ISERR(IF($C872="","",SUMIFS(Con_ve!$F$6:$F$1005,Con_ve!$C$6:$C$1005,$C872,Con_ve!$I$6:$I$1005,"Em negociação",Con_ve!$Q$6:$Q$1005,Cad_cl!BK$5))),"",IF($C872="","",SUMIFS(Con_ve!$F$6:$F$1005,Con_ve!$C$6:$C$1005,$C872,Con_ve!$I$6:$I$1005,"Em negociação",Con_ve!$Q$6:$Q$1005,Cad_cl!BK$5)))</f>
        <v/>
      </c>
      <c r="BL872" s="134" t="str">
        <f>IF(ISERR(IF($C872="","",SUMIFS(Con_ve!$F$6:$F$1005,Con_ve!$C$6:$C$1005,$C872,Con_ve!$I$6:$I$1005,"Em negociação",Con_ve!$Q$6:$Q$1005,Cad_cl!BL$5))),"",IF($C872="","",SUMIFS(Con_ve!$F$6:$F$1005,Con_ve!$C$6:$C$1005,$C872,Con_ve!$I$6:$I$1005,"Em negociação",Con_ve!$Q$6:$Q$1005,Cad_cl!BL$5)))</f>
        <v/>
      </c>
      <c r="BM872" s="134" t="str">
        <f>IF(ISERR(IF($C872="","",SUMIFS(Con_ve!$F$6:$F$1005,Con_ve!$C$6:$C$1005,$C872,Con_ve!$I$6:$I$1005,"Em negociação",Con_ve!$Q$6:$Q$1005,Cad_cl!BM$5))),"",IF($C872="","",SUMIFS(Con_ve!$F$6:$F$1005,Con_ve!$C$6:$C$1005,$C872,Con_ve!$I$6:$I$1005,"Em negociação",Con_ve!$Q$6:$Q$1005,Cad_cl!BM$5)))</f>
        <v/>
      </c>
      <c r="BN872" s="134" t="str">
        <f>IF(ISERR(IF($C872="","",SUMIFS(Con_ve!$F$6:$F$1005,Con_ve!$C$6:$C$1005,$C872,Con_ve!$I$6:$I$1005,"Em negociação",Con_ve!$Q$6:$Q$1005,Cad_cl!BN$5))),"",IF($C872="","",SUMIFS(Con_ve!$F$6:$F$1005,Con_ve!$C$6:$C$1005,$C872,Con_ve!$I$6:$I$1005,"Em negociação",Con_ve!$Q$6:$Q$1005,Cad_cl!BN$5)))</f>
        <v/>
      </c>
      <c r="BO872" s="134" t="str">
        <f>IF(ISERR(IF($C872="","",SUMIFS(Con_ve!$F$6:$F$1005,Con_ve!$C$6:$C$1005,$C872,Con_ve!$I$6:$I$1005,"Em negociação",Con_ve!$Q$6:$Q$1005,Cad_cl!BO$5))),"",IF($C872="","",SUMIFS(Con_ve!$F$6:$F$1005,Con_ve!$C$6:$C$1005,$C872,Con_ve!$I$6:$I$1005,"Em negociação",Con_ve!$Q$6:$Q$1005,Cad_cl!BO$5)))</f>
        <v/>
      </c>
      <c r="BP872" s="134">
        <f t="shared" si="40"/>
        <v>0</v>
      </c>
      <c r="BR872" s="125" t="str">
        <f>IF(ISERR(IF(AND($I872=Re_lo!$E$5,BR$5=VLOOKUP(Re_lo!$H$5,Re_lo!$N$5:$O$16,2,0)),AP872,"")),"",IF(AND($I872=Re_lo!$E$5,BR$5=VLOOKUP(Re_lo!$H$5,Re_lo!$N$5:$O$16,2,0)),AP872,""))</f>
        <v/>
      </c>
      <c r="BS872" s="125" t="str">
        <f>IF(ISERR(IF(AND($I872=Re_lo!$E$5,BS$5=VLOOKUP(Re_lo!$H$5,Re_lo!$N$5:$O$16,2,0)),AQ872,"")),"",IF(AND($I872=Re_lo!$E$5,BS$5=VLOOKUP(Re_lo!$H$5,Re_lo!$N$5:$O$16,2,0)),AQ872,""))</f>
        <v/>
      </c>
      <c r="BT872" s="125" t="str">
        <f>IF(ISERR(IF(AND($I872=Re_lo!$E$5,BT$5=VLOOKUP(Re_lo!$H$5,Re_lo!$N$5:$O$16,2,0)),AR872,"")),"",IF(AND($I872=Re_lo!$E$5,BT$5=VLOOKUP(Re_lo!$H$5,Re_lo!$N$5:$O$16,2,0)),AR872,""))</f>
        <v/>
      </c>
      <c r="BU872" s="125" t="str">
        <f>IF(ISERR(IF(AND($I872=Re_lo!$E$5,BU$5=VLOOKUP(Re_lo!$H$5,Re_lo!$N$5:$O$16,2,0)),AS872,"")),"",IF(AND($I872=Re_lo!$E$5,BU$5=VLOOKUP(Re_lo!$H$5,Re_lo!$N$5:$O$16,2,0)),AS872,""))</f>
        <v/>
      </c>
      <c r="BV872" s="125" t="str">
        <f>IF(ISERR(IF(AND($I872=Re_lo!$E$5,BV$5=VLOOKUP(Re_lo!$H$5,Re_lo!$N$5:$O$16,2,0)),AT872,"")),"",IF(AND($I872=Re_lo!$E$5,BV$5=VLOOKUP(Re_lo!$H$5,Re_lo!$N$5:$O$16,2,0)),AT872,""))</f>
        <v/>
      </c>
      <c r="BW872" s="125" t="str">
        <f>IF(ISERR(IF(AND($I872=Re_lo!$E$5,BW$5=VLOOKUP(Re_lo!$H$5,Re_lo!$N$5:$O$16,2,0)),AU872,"")),"",IF(AND($I872=Re_lo!$E$5,BW$5=VLOOKUP(Re_lo!$H$5,Re_lo!$N$5:$O$16,2,0)),AU872,""))</f>
        <v/>
      </c>
      <c r="BX872" s="125" t="str">
        <f>IF(ISERR(IF(AND($I872=Re_lo!$E$5,BX$5=VLOOKUP(Re_lo!$H$5,Re_lo!$N$5:$O$16,2,0)),AV872,"")),"",IF(AND($I872=Re_lo!$E$5,BX$5=VLOOKUP(Re_lo!$H$5,Re_lo!$N$5:$O$16,2,0)),AV872,""))</f>
        <v/>
      </c>
      <c r="BY872" s="125" t="str">
        <f>IF(ISERR(IF(AND($I872=Re_lo!$E$5,BY$5=VLOOKUP(Re_lo!$H$5,Re_lo!$N$5:$O$16,2,0)),AW872,"")),"",IF(AND($I872=Re_lo!$E$5,BY$5=VLOOKUP(Re_lo!$H$5,Re_lo!$N$5:$O$16,2,0)),AW872,""))</f>
        <v/>
      </c>
      <c r="BZ872" s="125" t="str">
        <f>IF(ISERR(IF(AND($I872=Re_lo!$E$5,BZ$5=VLOOKUP(Re_lo!$H$5,Re_lo!$N$5:$O$16,2,0)),AX872,"")),"",IF(AND($I872=Re_lo!$E$5,BZ$5=VLOOKUP(Re_lo!$H$5,Re_lo!$N$5:$O$16,2,0)),AX872,""))</f>
        <v/>
      </c>
      <c r="CA872" s="125" t="str">
        <f>IF(ISERR(IF(AND($I872=Re_lo!$E$5,CA$5=VLOOKUP(Re_lo!$H$5,Re_lo!$N$5:$O$16,2,0)),AY872,"")),"",IF(AND($I872=Re_lo!$E$5,CA$5=VLOOKUP(Re_lo!$H$5,Re_lo!$N$5:$O$16,2,0)),AY872,""))</f>
        <v/>
      </c>
      <c r="CB872" s="125" t="str">
        <f>IF(ISERR(IF(AND($I872=Re_lo!$E$5,CB$5=VLOOKUP(Re_lo!$H$5,Re_lo!$N$5:$O$16,2,0)),AZ872,"")),"",IF(AND($I872=Re_lo!$E$5,CB$5=VLOOKUP(Re_lo!$H$5,Re_lo!$N$5:$O$16,2,0)),AZ872,""))</f>
        <v/>
      </c>
      <c r="CC872" s="125" t="str">
        <f>IF(ISERR(IF(AND($I872=Re_lo!$E$5,CC$5=VLOOKUP(Re_lo!$H$5,Re_lo!$N$5:$O$16,2,0)),BA872,"")),"",IF(AND($I872=Re_lo!$E$5,CC$5=VLOOKUP(Re_lo!$H$5,Re_lo!$N$5:$O$16,2,0)),BA872,""))</f>
        <v/>
      </c>
      <c r="CD872" s="125" t="str">
        <f>IF(ISERR(IF(AND($I872=Re_lo!$E$5,CD$5=VLOOKUP(Re_lo!$H$5,Re_lo!$N$5:$O$16,2,0)),BB872,"")),"",IF(AND($I872=Re_lo!$E$5,CD$5=VLOOKUP(Re_lo!$H$5,Re_lo!$N$5:$O$16,2,0)),BB872,""))</f>
        <v/>
      </c>
      <c r="CF872" s="125" t="str">
        <f>IF($C872="","",COUNTIFS(Con_ve!$C$6:$C$1005,$C872,Con_ve!$Q$6:$Q$1005,Cad_cl!CF$5))</f>
        <v/>
      </c>
      <c r="CG872" s="125" t="str">
        <f>IF($C872="","",COUNTIFS(Con_ve!$C$6:$C$1005,$C872,Con_ve!$Q$6:$Q$1005,Cad_cl!CG$5))</f>
        <v/>
      </c>
      <c r="CH872" s="125" t="str">
        <f>IF($C872="","",COUNTIFS(Con_ve!$C$6:$C$1005,$C872,Con_ve!$Q$6:$Q$1005,Cad_cl!CH$5))</f>
        <v/>
      </c>
      <c r="CI872" s="125" t="str">
        <f>IF($C872="","",COUNTIFS(Con_ve!$C$6:$C$1005,$C872,Con_ve!$Q$6:$Q$1005,Cad_cl!CI$5))</f>
        <v/>
      </c>
      <c r="CJ872" s="125" t="str">
        <f>IF($C872="","",COUNTIFS(Con_ve!$C$6:$C$1005,$C872,Con_ve!$Q$6:$Q$1005,Cad_cl!CJ$5))</f>
        <v/>
      </c>
      <c r="CK872" s="125" t="str">
        <f>IF($C872="","",COUNTIFS(Con_ve!$C$6:$C$1005,$C872,Con_ve!$Q$6:$Q$1005,Cad_cl!CK$5))</f>
        <v/>
      </c>
      <c r="CL872" s="125" t="str">
        <f>IF($C872="","",COUNTIFS(Con_ve!$C$6:$C$1005,$C872,Con_ve!$Q$6:$Q$1005,Cad_cl!CL$5))</f>
        <v/>
      </c>
      <c r="CM872" s="125" t="str">
        <f>IF($C872="","",COUNTIFS(Con_ve!$C$6:$C$1005,$C872,Con_ve!$Q$6:$Q$1005,Cad_cl!CM$5))</f>
        <v/>
      </c>
      <c r="CN872" s="125" t="str">
        <f>IF($C872="","",COUNTIFS(Con_ve!$C$6:$C$1005,$C872,Con_ve!$Q$6:$Q$1005,Cad_cl!CN$5))</f>
        <v/>
      </c>
      <c r="CO872" s="125" t="str">
        <f>IF($C872="","",COUNTIFS(Con_ve!$C$6:$C$1005,$C872,Con_ve!$Q$6:$Q$1005,Cad_cl!CO$5))</f>
        <v/>
      </c>
      <c r="CP872" s="125" t="str">
        <f>IF($C872="","",COUNTIFS(Con_ve!$C$6:$C$1005,$C872,Con_ve!$Q$6:$Q$1005,Cad_cl!CP$5))</f>
        <v/>
      </c>
      <c r="CQ872" s="125" t="str">
        <f>IF($C872="","",COUNTIFS(Con_ve!$C$6:$C$1005,$C872,Con_ve!$Q$6:$Q$1005,Cad_cl!CQ$5))</f>
        <v/>
      </c>
      <c r="CR872" s="125">
        <f t="shared" si="41"/>
        <v>0</v>
      </c>
    </row>
    <row r="873" spans="3:96" ht="30" customHeight="1">
      <c r="C873" s="153"/>
      <c r="D873" s="153"/>
      <c r="E873" s="154"/>
      <c r="F873" s="153"/>
      <c r="G873" s="155"/>
      <c r="H873" s="153"/>
      <c r="I873" s="153"/>
      <c r="J873" s="132" t="s">
        <v>309</v>
      </c>
      <c r="K873" s="133" t="s">
        <v>309</v>
      </c>
      <c r="L873" s="153"/>
      <c r="M873" s="153"/>
      <c r="N873" s="153"/>
      <c r="O873" s="153"/>
      <c r="P873" s="153"/>
      <c r="Q873" s="153"/>
      <c r="AP873" s="134" t="str">
        <f>IF(ISERR(IF($C873="","",SUMIFS(Con_ve!$F$6:$F$1005,Con_ve!$C$6:$C$1005,$C873,Con_ve!$I$6:$I$1005,"Fechada",Con_ve!$Q$6:$Q$1005,Cad_cl!AP$5))),"",IF($C873="","",SUMIFS(Con_ve!$F$6:$F$1005,Con_ve!$C$6:$C$1005,$C873,Con_ve!$I$6:$I$1005,"Fechada",Con_ve!$Q$6:$Q$1005,Cad_cl!AP$5)))</f>
        <v/>
      </c>
      <c r="AQ873" s="134" t="str">
        <f>IF(ISERR(IF($C873="","",SUMIFS(Con_ve!$F$6:$F$1005,Con_ve!$C$6:$C$1005,$C873,Con_ve!$I$6:$I$1005,"Fechada",Con_ve!$Q$6:$Q$1005,Cad_cl!AQ$5))),"",IF($C873="","",SUMIFS(Con_ve!$F$6:$F$1005,Con_ve!$C$6:$C$1005,$C873,Con_ve!$I$6:$I$1005,"Fechada",Con_ve!$Q$6:$Q$1005,Cad_cl!AQ$5)))</f>
        <v/>
      </c>
      <c r="AR873" s="134" t="str">
        <f>IF(ISERR(IF($C873="","",SUMIFS(Con_ve!$F$6:$F$1005,Con_ve!$C$6:$C$1005,$C873,Con_ve!$I$6:$I$1005,"Fechada",Con_ve!$Q$6:$Q$1005,Cad_cl!AR$5))),"",IF($C873="","",SUMIFS(Con_ve!$F$6:$F$1005,Con_ve!$C$6:$C$1005,$C873,Con_ve!$I$6:$I$1005,"Fechada",Con_ve!$Q$6:$Q$1005,Cad_cl!AR$5)))</f>
        <v/>
      </c>
      <c r="AS873" s="134" t="str">
        <f>IF(ISERR(IF($C873="","",SUMIFS(Con_ve!$F$6:$F$1005,Con_ve!$C$6:$C$1005,$C873,Con_ve!$I$6:$I$1005,"Fechada",Con_ve!$Q$6:$Q$1005,Cad_cl!AS$5))),"",IF($C873="","",SUMIFS(Con_ve!$F$6:$F$1005,Con_ve!$C$6:$C$1005,$C873,Con_ve!$I$6:$I$1005,"Fechada",Con_ve!$Q$6:$Q$1005,Cad_cl!AS$5)))</f>
        <v/>
      </c>
      <c r="AT873" s="134" t="str">
        <f>IF(ISERR(IF($C873="","",SUMIFS(Con_ve!$F$6:$F$1005,Con_ve!$C$6:$C$1005,$C873,Con_ve!$I$6:$I$1005,"Fechada",Con_ve!$Q$6:$Q$1005,Cad_cl!AT$5))),"",IF($C873="","",SUMIFS(Con_ve!$F$6:$F$1005,Con_ve!$C$6:$C$1005,$C873,Con_ve!$I$6:$I$1005,"Fechada",Con_ve!$Q$6:$Q$1005,Cad_cl!AT$5)))</f>
        <v/>
      </c>
      <c r="AU873" s="134" t="str">
        <f>IF(ISERR(IF($C873="","",SUMIFS(Con_ve!$F$6:$F$1005,Con_ve!$C$6:$C$1005,$C873,Con_ve!$I$6:$I$1005,"Fechada",Con_ve!$Q$6:$Q$1005,Cad_cl!AU$5))),"",IF($C873="","",SUMIFS(Con_ve!$F$6:$F$1005,Con_ve!$C$6:$C$1005,$C873,Con_ve!$I$6:$I$1005,"Fechada",Con_ve!$Q$6:$Q$1005,Cad_cl!AU$5)))</f>
        <v/>
      </c>
      <c r="AV873" s="134" t="str">
        <f>IF(ISERR(IF($C873="","",SUMIFS(Con_ve!$F$6:$F$1005,Con_ve!$C$6:$C$1005,$C873,Con_ve!$I$6:$I$1005,"Fechada",Con_ve!$Q$6:$Q$1005,Cad_cl!AV$5))),"",IF($C873="","",SUMIFS(Con_ve!$F$6:$F$1005,Con_ve!$C$6:$C$1005,$C873,Con_ve!$I$6:$I$1005,"Fechada",Con_ve!$Q$6:$Q$1005,Cad_cl!AV$5)))</f>
        <v/>
      </c>
      <c r="AW873" s="134" t="str">
        <f>IF(ISERR(IF($C873="","",SUMIFS(Con_ve!$F$6:$F$1005,Con_ve!$C$6:$C$1005,$C873,Con_ve!$I$6:$I$1005,"Fechada",Con_ve!$Q$6:$Q$1005,Cad_cl!AW$5))),"",IF($C873="","",SUMIFS(Con_ve!$F$6:$F$1005,Con_ve!$C$6:$C$1005,$C873,Con_ve!$I$6:$I$1005,"Fechada",Con_ve!$Q$6:$Q$1005,Cad_cl!AW$5)))</f>
        <v/>
      </c>
      <c r="AX873" s="134" t="str">
        <f>IF(ISERR(IF($C873="","",SUMIFS(Con_ve!$F$6:$F$1005,Con_ve!$C$6:$C$1005,$C873,Con_ve!$I$6:$I$1005,"Fechada",Con_ve!$Q$6:$Q$1005,Cad_cl!AX$5))),"",IF($C873="","",SUMIFS(Con_ve!$F$6:$F$1005,Con_ve!$C$6:$C$1005,$C873,Con_ve!$I$6:$I$1005,"Fechada",Con_ve!$Q$6:$Q$1005,Cad_cl!AX$5)))</f>
        <v/>
      </c>
      <c r="AY873" s="134" t="str">
        <f>IF(ISERR(IF($C873="","",SUMIFS(Con_ve!$F$6:$F$1005,Con_ve!$C$6:$C$1005,$C873,Con_ve!$I$6:$I$1005,"Fechada",Con_ve!$Q$6:$Q$1005,Cad_cl!AY$5))),"",IF($C873="","",SUMIFS(Con_ve!$F$6:$F$1005,Con_ve!$C$6:$C$1005,$C873,Con_ve!$I$6:$I$1005,"Fechada",Con_ve!$Q$6:$Q$1005,Cad_cl!AY$5)))</f>
        <v/>
      </c>
      <c r="AZ873" s="134" t="str">
        <f>IF(ISERR(IF($C873="","",SUMIFS(Con_ve!$F$6:$F$1005,Con_ve!$C$6:$C$1005,$C873,Con_ve!$I$6:$I$1005,"Fechada",Con_ve!$Q$6:$Q$1005,Cad_cl!AZ$5))),"",IF($C873="","",SUMIFS(Con_ve!$F$6:$F$1005,Con_ve!$C$6:$C$1005,$C873,Con_ve!$I$6:$I$1005,"Fechada",Con_ve!$Q$6:$Q$1005,Cad_cl!AZ$5)))</f>
        <v/>
      </c>
      <c r="BA873" s="134" t="str">
        <f>IF(ISERR(IF($C873="","",SUMIFS(Con_ve!$F$6:$F$1005,Con_ve!$C$6:$C$1005,$C873,Con_ve!$I$6:$I$1005,"Fechada",Con_ve!$Q$6:$Q$1005,Cad_cl!BA$5))),"",IF($C873="","",SUMIFS(Con_ve!$F$6:$F$1005,Con_ve!$C$6:$C$1005,$C873,Con_ve!$I$6:$I$1005,"Fechada",Con_ve!$Q$6:$Q$1005,Cad_cl!BA$5)))</f>
        <v/>
      </c>
      <c r="BB873" s="134">
        <f t="shared" si="39"/>
        <v>0</v>
      </c>
      <c r="BD873" s="134" t="str">
        <f>IF(ISERR(IF($C873="","",SUMIFS(Con_ve!$F$6:$F$1005,Con_ve!$C$6:$C$1005,$C873,Con_ve!$I$6:$I$1005,"Em negociação",Con_ve!$Q$6:$Q$1005,Cad_cl!BD$5))),"",IF($C873="","",SUMIFS(Con_ve!$F$6:$F$1005,Con_ve!$C$6:$C$1005,$C873,Con_ve!$I$6:$I$1005,"Em negociação",Con_ve!$Q$6:$Q$1005,Cad_cl!BD$5)))</f>
        <v/>
      </c>
      <c r="BE873" s="134" t="str">
        <f>IF(ISERR(IF($C873="","",SUMIFS(Con_ve!$F$6:$F$1005,Con_ve!$C$6:$C$1005,$C873,Con_ve!$I$6:$I$1005,"Em negociação",Con_ve!$Q$6:$Q$1005,Cad_cl!BE$5))),"",IF($C873="","",SUMIFS(Con_ve!$F$6:$F$1005,Con_ve!$C$6:$C$1005,$C873,Con_ve!$I$6:$I$1005,"Em negociação",Con_ve!$Q$6:$Q$1005,Cad_cl!BE$5)))</f>
        <v/>
      </c>
      <c r="BF873" s="134" t="str">
        <f>IF(ISERR(IF($C873="","",SUMIFS(Con_ve!$F$6:$F$1005,Con_ve!$C$6:$C$1005,$C873,Con_ve!$I$6:$I$1005,"Em negociação",Con_ve!$Q$6:$Q$1005,Cad_cl!BF$5))),"",IF($C873="","",SUMIFS(Con_ve!$F$6:$F$1005,Con_ve!$C$6:$C$1005,$C873,Con_ve!$I$6:$I$1005,"Em negociação",Con_ve!$Q$6:$Q$1005,Cad_cl!BF$5)))</f>
        <v/>
      </c>
      <c r="BG873" s="134" t="str">
        <f>IF(ISERR(IF($C873="","",SUMIFS(Con_ve!$F$6:$F$1005,Con_ve!$C$6:$C$1005,$C873,Con_ve!$I$6:$I$1005,"Em negociação",Con_ve!$Q$6:$Q$1005,Cad_cl!BG$5))),"",IF($C873="","",SUMIFS(Con_ve!$F$6:$F$1005,Con_ve!$C$6:$C$1005,$C873,Con_ve!$I$6:$I$1005,"Em negociação",Con_ve!$Q$6:$Q$1005,Cad_cl!BG$5)))</f>
        <v/>
      </c>
      <c r="BH873" s="134" t="str">
        <f>IF(ISERR(IF($C873="","",SUMIFS(Con_ve!$F$6:$F$1005,Con_ve!$C$6:$C$1005,$C873,Con_ve!$I$6:$I$1005,"Em negociação",Con_ve!$Q$6:$Q$1005,Cad_cl!BH$5))),"",IF($C873="","",SUMIFS(Con_ve!$F$6:$F$1005,Con_ve!$C$6:$C$1005,$C873,Con_ve!$I$6:$I$1005,"Em negociação",Con_ve!$Q$6:$Q$1005,Cad_cl!BH$5)))</f>
        <v/>
      </c>
      <c r="BI873" s="134" t="str">
        <f>IF(ISERR(IF($C873="","",SUMIFS(Con_ve!$F$6:$F$1005,Con_ve!$C$6:$C$1005,$C873,Con_ve!$I$6:$I$1005,"Em negociação",Con_ve!$Q$6:$Q$1005,Cad_cl!BI$5))),"",IF($C873="","",SUMIFS(Con_ve!$F$6:$F$1005,Con_ve!$C$6:$C$1005,$C873,Con_ve!$I$6:$I$1005,"Em negociação",Con_ve!$Q$6:$Q$1005,Cad_cl!BI$5)))</f>
        <v/>
      </c>
      <c r="BJ873" s="134" t="str">
        <f>IF(ISERR(IF($C873="","",SUMIFS(Con_ve!$F$6:$F$1005,Con_ve!$C$6:$C$1005,$C873,Con_ve!$I$6:$I$1005,"Em negociação",Con_ve!$Q$6:$Q$1005,Cad_cl!BJ$5))),"",IF($C873="","",SUMIFS(Con_ve!$F$6:$F$1005,Con_ve!$C$6:$C$1005,$C873,Con_ve!$I$6:$I$1005,"Em negociação",Con_ve!$Q$6:$Q$1005,Cad_cl!BJ$5)))</f>
        <v/>
      </c>
      <c r="BK873" s="134" t="str">
        <f>IF(ISERR(IF($C873="","",SUMIFS(Con_ve!$F$6:$F$1005,Con_ve!$C$6:$C$1005,$C873,Con_ve!$I$6:$I$1005,"Em negociação",Con_ve!$Q$6:$Q$1005,Cad_cl!BK$5))),"",IF($C873="","",SUMIFS(Con_ve!$F$6:$F$1005,Con_ve!$C$6:$C$1005,$C873,Con_ve!$I$6:$I$1005,"Em negociação",Con_ve!$Q$6:$Q$1005,Cad_cl!BK$5)))</f>
        <v/>
      </c>
      <c r="BL873" s="134" t="str">
        <f>IF(ISERR(IF($C873="","",SUMIFS(Con_ve!$F$6:$F$1005,Con_ve!$C$6:$C$1005,$C873,Con_ve!$I$6:$I$1005,"Em negociação",Con_ve!$Q$6:$Q$1005,Cad_cl!BL$5))),"",IF($C873="","",SUMIFS(Con_ve!$F$6:$F$1005,Con_ve!$C$6:$C$1005,$C873,Con_ve!$I$6:$I$1005,"Em negociação",Con_ve!$Q$6:$Q$1005,Cad_cl!BL$5)))</f>
        <v/>
      </c>
      <c r="BM873" s="134" t="str">
        <f>IF(ISERR(IF($C873="","",SUMIFS(Con_ve!$F$6:$F$1005,Con_ve!$C$6:$C$1005,$C873,Con_ve!$I$6:$I$1005,"Em negociação",Con_ve!$Q$6:$Q$1005,Cad_cl!BM$5))),"",IF($C873="","",SUMIFS(Con_ve!$F$6:$F$1005,Con_ve!$C$6:$C$1005,$C873,Con_ve!$I$6:$I$1005,"Em negociação",Con_ve!$Q$6:$Q$1005,Cad_cl!BM$5)))</f>
        <v/>
      </c>
      <c r="BN873" s="134" t="str">
        <f>IF(ISERR(IF($C873="","",SUMIFS(Con_ve!$F$6:$F$1005,Con_ve!$C$6:$C$1005,$C873,Con_ve!$I$6:$I$1005,"Em negociação",Con_ve!$Q$6:$Q$1005,Cad_cl!BN$5))),"",IF($C873="","",SUMIFS(Con_ve!$F$6:$F$1005,Con_ve!$C$6:$C$1005,$C873,Con_ve!$I$6:$I$1005,"Em negociação",Con_ve!$Q$6:$Q$1005,Cad_cl!BN$5)))</f>
        <v/>
      </c>
      <c r="BO873" s="134" t="str">
        <f>IF(ISERR(IF($C873="","",SUMIFS(Con_ve!$F$6:$F$1005,Con_ve!$C$6:$C$1005,$C873,Con_ve!$I$6:$I$1005,"Em negociação",Con_ve!$Q$6:$Q$1005,Cad_cl!BO$5))),"",IF($C873="","",SUMIFS(Con_ve!$F$6:$F$1005,Con_ve!$C$6:$C$1005,$C873,Con_ve!$I$6:$I$1005,"Em negociação",Con_ve!$Q$6:$Q$1005,Cad_cl!BO$5)))</f>
        <v/>
      </c>
      <c r="BP873" s="134">
        <f t="shared" si="40"/>
        <v>0</v>
      </c>
      <c r="BR873" s="125" t="str">
        <f>IF(ISERR(IF(AND($I873=Re_lo!$E$5,BR$5=VLOOKUP(Re_lo!$H$5,Re_lo!$N$5:$O$16,2,0)),AP873,"")),"",IF(AND($I873=Re_lo!$E$5,BR$5=VLOOKUP(Re_lo!$H$5,Re_lo!$N$5:$O$16,2,0)),AP873,""))</f>
        <v/>
      </c>
      <c r="BS873" s="125" t="str">
        <f>IF(ISERR(IF(AND($I873=Re_lo!$E$5,BS$5=VLOOKUP(Re_lo!$H$5,Re_lo!$N$5:$O$16,2,0)),AQ873,"")),"",IF(AND($I873=Re_lo!$E$5,BS$5=VLOOKUP(Re_lo!$H$5,Re_lo!$N$5:$O$16,2,0)),AQ873,""))</f>
        <v/>
      </c>
      <c r="BT873" s="125" t="str">
        <f>IF(ISERR(IF(AND($I873=Re_lo!$E$5,BT$5=VLOOKUP(Re_lo!$H$5,Re_lo!$N$5:$O$16,2,0)),AR873,"")),"",IF(AND($I873=Re_lo!$E$5,BT$5=VLOOKUP(Re_lo!$H$5,Re_lo!$N$5:$O$16,2,0)),AR873,""))</f>
        <v/>
      </c>
      <c r="BU873" s="125" t="str">
        <f>IF(ISERR(IF(AND($I873=Re_lo!$E$5,BU$5=VLOOKUP(Re_lo!$H$5,Re_lo!$N$5:$O$16,2,0)),AS873,"")),"",IF(AND($I873=Re_lo!$E$5,BU$5=VLOOKUP(Re_lo!$H$5,Re_lo!$N$5:$O$16,2,0)),AS873,""))</f>
        <v/>
      </c>
      <c r="BV873" s="125" t="str">
        <f>IF(ISERR(IF(AND($I873=Re_lo!$E$5,BV$5=VLOOKUP(Re_lo!$H$5,Re_lo!$N$5:$O$16,2,0)),AT873,"")),"",IF(AND($I873=Re_lo!$E$5,BV$5=VLOOKUP(Re_lo!$H$5,Re_lo!$N$5:$O$16,2,0)),AT873,""))</f>
        <v/>
      </c>
      <c r="BW873" s="125" t="str">
        <f>IF(ISERR(IF(AND($I873=Re_lo!$E$5,BW$5=VLOOKUP(Re_lo!$H$5,Re_lo!$N$5:$O$16,2,0)),AU873,"")),"",IF(AND($I873=Re_lo!$E$5,BW$5=VLOOKUP(Re_lo!$H$5,Re_lo!$N$5:$O$16,2,0)),AU873,""))</f>
        <v/>
      </c>
      <c r="BX873" s="125" t="str">
        <f>IF(ISERR(IF(AND($I873=Re_lo!$E$5,BX$5=VLOOKUP(Re_lo!$H$5,Re_lo!$N$5:$O$16,2,0)),AV873,"")),"",IF(AND($I873=Re_lo!$E$5,BX$5=VLOOKUP(Re_lo!$H$5,Re_lo!$N$5:$O$16,2,0)),AV873,""))</f>
        <v/>
      </c>
      <c r="BY873" s="125" t="str">
        <f>IF(ISERR(IF(AND($I873=Re_lo!$E$5,BY$5=VLOOKUP(Re_lo!$H$5,Re_lo!$N$5:$O$16,2,0)),AW873,"")),"",IF(AND($I873=Re_lo!$E$5,BY$5=VLOOKUP(Re_lo!$H$5,Re_lo!$N$5:$O$16,2,0)),AW873,""))</f>
        <v/>
      </c>
      <c r="BZ873" s="125" t="str">
        <f>IF(ISERR(IF(AND($I873=Re_lo!$E$5,BZ$5=VLOOKUP(Re_lo!$H$5,Re_lo!$N$5:$O$16,2,0)),AX873,"")),"",IF(AND($I873=Re_lo!$E$5,BZ$5=VLOOKUP(Re_lo!$H$5,Re_lo!$N$5:$O$16,2,0)),AX873,""))</f>
        <v/>
      </c>
      <c r="CA873" s="125" t="str">
        <f>IF(ISERR(IF(AND($I873=Re_lo!$E$5,CA$5=VLOOKUP(Re_lo!$H$5,Re_lo!$N$5:$O$16,2,0)),AY873,"")),"",IF(AND($I873=Re_lo!$E$5,CA$5=VLOOKUP(Re_lo!$H$5,Re_lo!$N$5:$O$16,2,0)),AY873,""))</f>
        <v/>
      </c>
      <c r="CB873" s="125" t="str">
        <f>IF(ISERR(IF(AND($I873=Re_lo!$E$5,CB$5=VLOOKUP(Re_lo!$H$5,Re_lo!$N$5:$O$16,2,0)),AZ873,"")),"",IF(AND($I873=Re_lo!$E$5,CB$5=VLOOKUP(Re_lo!$H$5,Re_lo!$N$5:$O$16,2,0)),AZ873,""))</f>
        <v/>
      </c>
      <c r="CC873" s="125" t="str">
        <f>IF(ISERR(IF(AND($I873=Re_lo!$E$5,CC$5=VLOOKUP(Re_lo!$H$5,Re_lo!$N$5:$O$16,2,0)),BA873,"")),"",IF(AND($I873=Re_lo!$E$5,CC$5=VLOOKUP(Re_lo!$H$5,Re_lo!$N$5:$O$16,2,0)),BA873,""))</f>
        <v/>
      </c>
      <c r="CD873" s="125" t="str">
        <f>IF(ISERR(IF(AND($I873=Re_lo!$E$5,CD$5=VLOOKUP(Re_lo!$H$5,Re_lo!$N$5:$O$16,2,0)),BB873,"")),"",IF(AND($I873=Re_lo!$E$5,CD$5=VLOOKUP(Re_lo!$H$5,Re_lo!$N$5:$O$16,2,0)),BB873,""))</f>
        <v/>
      </c>
      <c r="CF873" s="125" t="str">
        <f>IF($C873="","",COUNTIFS(Con_ve!$C$6:$C$1005,$C873,Con_ve!$Q$6:$Q$1005,Cad_cl!CF$5))</f>
        <v/>
      </c>
      <c r="CG873" s="125" t="str">
        <f>IF($C873="","",COUNTIFS(Con_ve!$C$6:$C$1005,$C873,Con_ve!$Q$6:$Q$1005,Cad_cl!CG$5))</f>
        <v/>
      </c>
      <c r="CH873" s="125" t="str">
        <f>IF($C873="","",COUNTIFS(Con_ve!$C$6:$C$1005,$C873,Con_ve!$Q$6:$Q$1005,Cad_cl!CH$5))</f>
        <v/>
      </c>
      <c r="CI873" s="125" t="str">
        <f>IF($C873="","",COUNTIFS(Con_ve!$C$6:$C$1005,$C873,Con_ve!$Q$6:$Q$1005,Cad_cl!CI$5))</f>
        <v/>
      </c>
      <c r="CJ873" s="125" t="str">
        <f>IF($C873="","",COUNTIFS(Con_ve!$C$6:$C$1005,$C873,Con_ve!$Q$6:$Q$1005,Cad_cl!CJ$5))</f>
        <v/>
      </c>
      <c r="CK873" s="125" t="str">
        <f>IF($C873="","",COUNTIFS(Con_ve!$C$6:$C$1005,$C873,Con_ve!$Q$6:$Q$1005,Cad_cl!CK$5))</f>
        <v/>
      </c>
      <c r="CL873" s="125" t="str">
        <f>IF($C873="","",COUNTIFS(Con_ve!$C$6:$C$1005,$C873,Con_ve!$Q$6:$Q$1005,Cad_cl!CL$5))</f>
        <v/>
      </c>
      <c r="CM873" s="125" t="str">
        <f>IF($C873="","",COUNTIFS(Con_ve!$C$6:$C$1005,$C873,Con_ve!$Q$6:$Q$1005,Cad_cl!CM$5))</f>
        <v/>
      </c>
      <c r="CN873" s="125" t="str">
        <f>IF($C873="","",COUNTIFS(Con_ve!$C$6:$C$1005,$C873,Con_ve!$Q$6:$Q$1005,Cad_cl!CN$5))</f>
        <v/>
      </c>
      <c r="CO873" s="125" t="str">
        <f>IF($C873="","",COUNTIFS(Con_ve!$C$6:$C$1005,$C873,Con_ve!$Q$6:$Q$1005,Cad_cl!CO$5))</f>
        <v/>
      </c>
      <c r="CP873" s="125" t="str">
        <f>IF($C873="","",COUNTIFS(Con_ve!$C$6:$C$1005,$C873,Con_ve!$Q$6:$Q$1005,Cad_cl!CP$5))</f>
        <v/>
      </c>
      <c r="CQ873" s="125" t="str">
        <f>IF($C873="","",COUNTIFS(Con_ve!$C$6:$C$1005,$C873,Con_ve!$Q$6:$Q$1005,Cad_cl!CQ$5))</f>
        <v/>
      </c>
      <c r="CR873" s="125">
        <f t="shared" si="41"/>
        <v>0</v>
      </c>
    </row>
    <row r="874" spans="3:96" ht="30" customHeight="1">
      <c r="C874" s="153"/>
      <c r="D874" s="153"/>
      <c r="E874" s="154"/>
      <c r="F874" s="153"/>
      <c r="G874" s="155"/>
      <c r="H874" s="153"/>
      <c r="I874" s="153"/>
      <c r="J874" s="132" t="s">
        <v>309</v>
      </c>
      <c r="K874" s="133" t="s">
        <v>309</v>
      </c>
      <c r="L874" s="153"/>
      <c r="M874" s="153"/>
      <c r="N874" s="153"/>
      <c r="O874" s="153"/>
      <c r="P874" s="153"/>
      <c r="Q874" s="153"/>
      <c r="AP874" s="134" t="str">
        <f>IF(ISERR(IF($C874="","",SUMIFS(Con_ve!$F$6:$F$1005,Con_ve!$C$6:$C$1005,$C874,Con_ve!$I$6:$I$1005,"Fechada",Con_ve!$Q$6:$Q$1005,Cad_cl!AP$5))),"",IF($C874="","",SUMIFS(Con_ve!$F$6:$F$1005,Con_ve!$C$6:$C$1005,$C874,Con_ve!$I$6:$I$1005,"Fechada",Con_ve!$Q$6:$Q$1005,Cad_cl!AP$5)))</f>
        <v/>
      </c>
      <c r="AQ874" s="134" t="str">
        <f>IF(ISERR(IF($C874="","",SUMIFS(Con_ve!$F$6:$F$1005,Con_ve!$C$6:$C$1005,$C874,Con_ve!$I$6:$I$1005,"Fechada",Con_ve!$Q$6:$Q$1005,Cad_cl!AQ$5))),"",IF($C874="","",SUMIFS(Con_ve!$F$6:$F$1005,Con_ve!$C$6:$C$1005,$C874,Con_ve!$I$6:$I$1005,"Fechada",Con_ve!$Q$6:$Q$1005,Cad_cl!AQ$5)))</f>
        <v/>
      </c>
      <c r="AR874" s="134" t="str">
        <f>IF(ISERR(IF($C874="","",SUMIFS(Con_ve!$F$6:$F$1005,Con_ve!$C$6:$C$1005,$C874,Con_ve!$I$6:$I$1005,"Fechada",Con_ve!$Q$6:$Q$1005,Cad_cl!AR$5))),"",IF($C874="","",SUMIFS(Con_ve!$F$6:$F$1005,Con_ve!$C$6:$C$1005,$C874,Con_ve!$I$6:$I$1005,"Fechada",Con_ve!$Q$6:$Q$1005,Cad_cl!AR$5)))</f>
        <v/>
      </c>
      <c r="AS874" s="134" t="str">
        <f>IF(ISERR(IF($C874="","",SUMIFS(Con_ve!$F$6:$F$1005,Con_ve!$C$6:$C$1005,$C874,Con_ve!$I$6:$I$1005,"Fechada",Con_ve!$Q$6:$Q$1005,Cad_cl!AS$5))),"",IF($C874="","",SUMIFS(Con_ve!$F$6:$F$1005,Con_ve!$C$6:$C$1005,$C874,Con_ve!$I$6:$I$1005,"Fechada",Con_ve!$Q$6:$Q$1005,Cad_cl!AS$5)))</f>
        <v/>
      </c>
      <c r="AT874" s="134" t="str">
        <f>IF(ISERR(IF($C874="","",SUMIFS(Con_ve!$F$6:$F$1005,Con_ve!$C$6:$C$1005,$C874,Con_ve!$I$6:$I$1005,"Fechada",Con_ve!$Q$6:$Q$1005,Cad_cl!AT$5))),"",IF($C874="","",SUMIFS(Con_ve!$F$6:$F$1005,Con_ve!$C$6:$C$1005,$C874,Con_ve!$I$6:$I$1005,"Fechada",Con_ve!$Q$6:$Q$1005,Cad_cl!AT$5)))</f>
        <v/>
      </c>
      <c r="AU874" s="134" t="str">
        <f>IF(ISERR(IF($C874="","",SUMIFS(Con_ve!$F$6:$F$1005,Con_ve!$C$6:$C$1005,$C874,Con_ve!$I$6:$I$1005,"Fechada",Con_ve!$Q$6:$Q$1005,Cad_cl!AU$5))),"",IF($C874="","",SUMIFS(Con_ve!$F$6:$F$1005,Con_ve!$C$6:$C$1005,$C874,Con_ve!$I$6:$I$1005,"Fechada",Con_ve!$Q$6:$Q$1005,Cad_cl!AU$5)))</f>
        <v/>
      </c>
      <c r="AV874" s="134" t="str">
        <f>IF(ISERR(IF($C874="","",SUMIFS(Con_ve!$F$6:$F$1005,Con_ve!$C$6:$C$1005,$C874,Con_ve!$I$6:$I$1005,"Fechada",Con_ve!$Q$6:$Q$1005,Cad_cl!AV$5))),"",IF($C874="","",SUMIFS(Con_ve!$F$6:$F$1005,Con_ve!$C$6:$C$1005,$C874,Con_ve!$I$6:$I$1005,"Fechada",Con_ve!$Q$6:$Q$1005,Cad_cl!AV$5)))</f>
        <v/>
      </c>
      <c r="AW874" s="134" t="str">
        <f>IF(ISERR(IF($C874="","",SUMIFS(Con_ve!$F$6:$F$1005,Con_ve!$C$6:$C$1005,$C874,Con_ve!$I$6:$I$1005,"Fechada",Con_ve!$Q$6:$Q$1005,Cad_cl!AW$5))),"",IF($C874="","",SUMIFS(Con_ve!$F$6:$F$1005,Con_ve!$C$6:$C$1005,$C874,Con_ve!$I$6:$I$1005,"Fechada",Con_ve!$Q$6:$Q$1005,Cad_cl!AW$5)))</f>
        <v/>
      </c>
      <c r="AX874" s="134" t="str">
        <f>IF(ISERR(IF($C874="","",SUMIFS(Con_ve!$F$6:$F$1005,Con_ve!$C$6:$C$1005,$C874,Con_ve!$I$6:$I$1005,"Fechada",Con_ve!$Q$6:$Q$1005,Cad_cl!AX$5))),"",IF($C874="","",SUMIFS(Con_ve!$F$6:$F$1005,Con_ve!$C$6:$C$1005,$C874,Con_ve!$I$6:$I$1005,"Fechada",Con_ve!$Q$6:$Q$1005,Cad_cl!AX$5)))</f>
        <v/>
      </c>
      <c r="AY874" s="134" t="str">
        <f>IF(ISERR(IF($C874="","",SUMIFS(Con_ve!$F$6:$F$1005,Con_ve!$C$6:$C$1005,$C874,Con_ve!$I$6:$I$1005,"Fechada",Con_ve!$Q$6:$Q$1005,Cad_cl!AY$5))),"",IF($C874="","",SUMIFS(Con_ve!$F$6:$F$1005,Con_ve!$C$6:$C$1005,$C874,Con_ve!$I$6:$I$1005,"Fechada",Con_ve!$Q$6:$Q$1005,Cad_cl!AY$5)))</f>
        <v/>
      </c>
      <c r="AZ874" s="134" t="str">
        <f>IF(ISERR(IF($C874="","",SUMIFS(Con_ve!$F$6:$F$1005,Con_ve!$C$6:$C$1005,$C874,Con_ve!$I$6:$I$1005,"Fechada",Con_ve!$Q$6:$Q$1005,Cad_cl!AZ$5))),"",IF($C874="","",SUMIFS(Con_ve!$F$6:$F$1005,Con_ve!$C$6:$C$1005,$C874,Con_ve!$I$6:$I$1005,"Fechada",Con_ve!$Q$6:$Q$1005,Cad_cl!AZ$5)))</f>
        <v/>
      </c>
      <c r="BA874" s="134" t="str">
        <f>IF(ISERR(IF($C874="","",SUMIFS(Con_ve!$F$6:$F$1005,Con_ve!$C$6:$C$1005,$C874,Con_ve!$I$6:$I$1005,"Fechada",Con_ve!$Q$6:$Q$1005,Cad_cl!BA$5))),"",IF($C874="","",SUMIFS(Con_ve!$F$6:$F$1005,Con_ve!$C$6:$C$1005,$C874,Con_ve!$I$6:$I$1005,"Fechada",Con_ve!$Q$6:$Q$1005,Cad_cl!BA$5)))</f>
        <v/>
      </c>
      <c r="BB874" s="134">
        <f t="shared" si="39"/>
        <v>0</v>
      </c>
      <c r="BD874" s="134" t="str">
        <f>IF(ISERR(IF($C874="","",SUMIFS(Con_ve!$F$6:$F$1005,Con_ve!$C$6:$C$1005,$C874,Con_ve!$I$6:$I$1005,"Em negociação",Con_ve!$Q$6:$Q$1005,Cad_cl!BD$5))),"",IF($C874="","",SUMIFS(Con_ve!$F$6:$F$1005,Con_ve!$C$6:$C$1005,$C874,Con_ve!$I$6:$I$1005,"Em negociação",Con_ve!$Q$6:$Q$1005,Cad_cl!BD$5)))</f>
        <v/>
      </c>
      <c r="BE874" s="134" t="str">
        <f>IF(ISERR(IF($C874="","",SUMIFS(Con_ve!$F$6:$F$1005,Con_ve!$C$6:$C$1005,$C874,Con_ve!$I$6:$I$1005,"Em negociação",Con_ve!$Q$6:$Q$1005,Cad_cl!BE$5))),"",IF($C874="","",SUMIFS(Con_ve!$F$6:$F$1005,Con_ve!$C$6:$C$1005,$C874,Con_ve!$I$6:$I$1005,"Em negociação",Con_ve!$Q$6:$Q$1005,Cad_cl!BE$5)))</f>
        <v/>
      </c>
      <c r="BF874" s="134" t="str">
        <f>IF(ISERR(IF($C874="","",SUMIFS(Con_ve!$F$6:$F$1005,Con_ve!$C$6:$C$1005,$C874,Con_ve!$I$6:$I$1005,"Em negociação",Con_ve!$Q$6:$Q$1005,Cad_cl!BF$5))),"",IF($C874="","",SUMIFS(Con_ve!$F$6:$F$1005,Con_ve!$C$6:$C$1005,$C874,Con_ve!$I$6:$I$1005,"Em negociação",Con_ve!$Q$6:$Q$1005,Cad_cl!BF$5)))</f>
        <v/>
      </c>
      <c r="BG874" s="134" t="str">
        <f>IF(ISERR(IF($C874="","",SUMIFS(Con_ve!$F$6:$F$1005,Con_ve!$C$6:$C$1005,$C874,Con_ve!$I$6:$I$1005,"Em negociação",Con_ve!$Q$6:$Q$1005,Cad_cl!BG$5))),"",IF($C874="","",SUMIFS(Con_ve!$F$6:$F$1005,Con_ve!$C$6:$C$1005,$C874,Con_ve!$I$6:$I$1005,"Em negociação",Con_ve!$Q$6:$Q$1005,Cad_cl!BG$5)))</f>
        <v/>
      </c>
      <c r="BH874" s="134" t="str">
        <f>IF(ISERR(IF($C874="","",SUMIFS(Con_ve!$F$6:$F$1005,Con_ve!$C$6:$C$1005,$C874,Con_ve!$I$6:$I$1005,"Em negociação",Con_ve!$Q$6:$Q$1005,Cad_cl!BH$5))),"",IF($C874="","",SUMIFS(Con_ve!$F$6:$F$1005,Con_ve!$C$6:$C$1005,$C874,Con_ve!$I$6:$I$1005,"Em negociação",Con_ve!$Q$6:$Q$1005,Cad_cl!BH$5)))</f>
        <v/>
      </c>
      <c r="BI874" s="134" t="str">
        <f>IF(ISERR(IF($C874="","",SUMIFS(Con_ve!$F$6:$F$1005,Con_ve!$C$6:$C$1005,$C874,Con_ve!$I$6:$I$1005,"Em negociação",Con_ve!$Q$6:$Q$1005,Cad_cl!BI$5))),"",IF($C874="","",SUMIFS(Con_ve!$F$6:$F$1005,Con_ve!$C$6:$C$1005,$C874,Con_ve!$I$6:$I$1005,"Em negociação",Con_ve!$Q$6:$Q$1005,Cad_cl!BI$5)))</f>
        <v/>
      </c>
      <c r="BJ874" s="134" t="str">
        <f>IF(ISERR(IF($C874="","",SUMIFS(Con_ve!$F$6:$F$1005,Con_ve!$C$6:$C$1005,$C874,Con_ve!$I$6:$I$1005,"Em negociação",Con_ve!$Q$6:$Q$1005,Cad_cl!BJ$5))),"",IF($C874="","",SUMIFS(Con_ve!$F$6:$F$1005,Con_ve!$C$6:$C$1005,$C874,Con_ve!$I$6:$I$1005,"Em negociação",Con_ve!$Q$6:$Q$1005,Cad_cl!BJ$5)))</f>
        <v/>
      </c>
      <c r="BK874" s="134" t="str">
        <f>IF(ISERR(IF($C874="","",SUMIFS(Con_ve!$F$6:$F$1005,Con_ve!$C$6:$C$1005,$C874,Con_ve!$I$6:$I$1005,"Em negociação",Con_ve!$Q$6:$Q$1005,Cad_cl!BK$5))),"",IF($C874="","",SUMIFS(Con_ve!$F$6:$F$1005,Con_ve!$C$6:$C$1005,$C874,Con_ve!$I$6:$I$1005,"Em negociação",Con_ve!$Q$6:$Q$1005,Cad_cl!BK$5)))</f>
        <v/>
      </c>
      <c r="BL874" s="134" t="str">
        <f>IF(ISERR(IF($C874="","",SUMIFS(Con_ve!$F$6:$F$1005,Con_ve!$C$6:$C$1005,$C874,Con_ve!$I$6:$I$1005,"Em negociação",Con_ve!$Q$6:$Q$1005,Cad_cl!BL$5))),"",IF($C874="","",SUMIFS(Con_ve!$F$6:$F$1005,Con_ve!$C$6:$C$1005,$C874,Con_ve!$I$6:$I$1005,"Em negociação",Con_ve!$Q$6:$Q$1005,Cad_cl!BL$5)))</f>
        <v/>
      </c>
      <c r="BM874" s="134" t="str">
        <f>IF(ISERR(IF($C874="","",SUMIFS(Con_ve!$F$6:$F$1005,Con_ve!$C$6:$C$1005,$C874,Con_ve!$I$6:$I$1005,"Em negociação",Con_ve!$Q$6:$Q$1005,Cad_cl!BM$5))),"",IF($C874="","",SUMIFS(Con_ve!$F$6:$F$1005,Con_ve!$C$6:$C$1005,$C874,Con_ve!$I$6:$I$1005,"Em negociação",Con_ve!$Q$6:$Q$1005,Cad_cl!BM$5)))</f>
        <v/>
      </c>
      <c r="BN874" s="134" t="str">
        <f>IF(ISERR(IF($C874="","",SUMIFS(Con_ve!$F$6:$F$1005,Con_ve!$C$6:$C$1005,$C874,Con_ve!$I$6:$I$1005,"Em negociação",Con_ve!$Q$6:$Q$1005,Cad_cl!BN$5))),"",IF($C874="","",SUMIFS(Con_ve!$F$6:$F$1005,Con_ve!$C$6:$C$1005,$C874,Con_ve!$I$6:$I$1005,"Em negociação",Con_ve!$Q$6:$Q$1005,Cad_cl!BN$5)))</f>
        <v/>
      </c>
      <c r="BO874" s="134" t="str">
        <f>IF(ISERR(IF($C874="","",SUMIFS(Con_ve!$F$6:$F$1005,Con_ve!$C$6:$C$1005,$C874,Con_ve!$I$6:$I$1005,"Em negociação",Con_ve!$Q$6:$Q$1005,Cad_cl!BO$5))),"",IF($C874="","",SUMIFS(Con_ve!$F$6:$F$1005,Con_ve!$C$6:$C$1005,$C874,Con_ve!$I$6:$I$1005,"Em negociação",Con_ve!$Q$6:$Q$1005,Cad_cl!BO$5)))</f>
        <v/>
      </c>
      <c r="BP874" s="134">
        <f t="shared" si="40"/>
        <v>0</v>
      </c>
      <c r="BR874" s="125" t="str">
        <f>IF(ISERR(IF(AND($I874=Re_lo!$E$5,BR$5=VLOOKUP(Re_lo!$H$5,Re_lo!$N$5:$O$16,2,0)),AP874,"")),"",IF(AND($I874=Re_lo!$E$5,BR$5=VLOOKUP(Re_lo!$H$5,Re_lo!$N$5:$O$16,2,0)),AP874,""))</f>
        <v/>
      </c>
      <c r="BS874" s="125" t="str">
        <f>IF(ISERR(IF(AND($I874=Re_lo!$E$5,BS$5=VLOOKUP(Re_lo!$H$5,Re_lo!$N$5:$O$16,2,0)),AQ874,"")),"",IF(AND($I874=Re_lo!$E$5,BS$5=VLOOKUP(Re_lo!$H$5,Re_lo!$N$5:$O$16,2,0)),AQ874,""))</f>
        <v/>
      </c>
      <c r="BT874" s="125" t="str">
        <f>IF(ISERR(IF(AND($I874=Re_lo!$E$5,BT$5=VLOOKUP(Re_lo!$H$5,Re_lo!$N$5:$O$16,2,0)),AR874,"")),"",IF(AND($I874=Re_lo!$E$5,BT$5=VLOOKUP(Re_lo!$H$5,Re_lo!$N$5:$O$16,2,0)),AR874,""))</f>
        <v/>
      </c>
      <c r="BU874" s="125" t="str">
        <f>IF(ISERR(IF(AND($I874=Re_lo!$E$5,BU$5=VLOOKUP(Re_lo!$H$5,Re_lo!$N$5:$O$16,2,0)),AS874,"")),"",IF(AND($I874=Re_lo!$E$5,BU$5=VLOOKUP(Re_lo!$H$5,Re_lo!$N$5:$O$16,2,0)),AS874,""))</f>
        <v/>
      </c>
      <c r="BV874" s="125" t="str">
        <f>IF(ISERR(IF(AND($I874=Re_lo!$E$5,BV$5=VLOOKUP(Re_lo!$H$5,Re_lo!$N$5:$O$16,2,0)),AT874,"")),"",IF(AND($I874=Re_lo!$E$5,BV$5=VLOOKUP(Re_lo!$H$5,Re_lo!$N$5:$O$16,2,0)),AT874,""))</f>
        <v/>
      </c>
      <c r="BW874" s="125" t="str">
        <f>IF(ISERR(IF(AND($I874=Re_lo!$E$5,BW$5=VLOOKUP(Re_lo!$H$5,Re_lo!$N$5:$O$16,2,0)),AU874,"")),"",IF(AND($I874=Re_lo!$E$5,BW$5=VLOOKUP(Re_lo!$H$5,Re_lo!$N$5:$O$16,2,0)),AU874,""))</f>
        <v/>
      </c>
      <c r="BX874" s="125" t="str">
        <f>IF(ISERR(IF(AND($I874=Re_lo!$E$5,BX$5=VLOOKUP(Re_lo!$H$5,Re_lo!$N$5:$O$16,2,0)),AV874,"")),"",IF(AND($I874=Re_lo!$E$5,BX$5=VLOOKUP(Re_lo!$H$5,Re_lo!$N$5:$O$16,2,0)),AV874,""))</f>
        <v/>
      </c>
      <c r="BY874" s="125" t="str">
        <f>IF(ISERR(IF(AND($I874=Re_lo!$E$5,BY$5=VLOOKUP(Re_lo!$H$5,Re_lo!$N$5:$O$16,2,0)),AW874,"")),"",IF(AND($I874=Re_lo!$E$5,BY$5=VLOOKUP(Re_lo!$H$5,Re_lo!$N$5:$O$16,2,0)),AW874,""))</f>
        <v/>
      </c>
      <c r="BZ874" s="125" t="str">
        <f>IF(ISERR(IF(AND($I874=Re_lo!$E$5,BZ$5=VLOOKUP(Re_lo!$H$5,Re_lo!$N$5:$O$16,2,0)),AX874,"")),"",IF(AND($I874=Re_lo!$E$5,BZ$5=VLOOKUP(Re_lo!$H$5,Re_lo!$N$5:$O$16,2,0)),AX874,""))</f>
        <v/>
      </c>
      <c r="CA874" s="125" t="str">
        <f>IF(ISERR(IF(AND($I874=Re_lo!$E$5,CA$5=VLOOKUP(Re_lo!$H$5,Re_lo!$N$5:$O$16,2,0)),AY874,"")),"",IF(AND($I874=Re_lo!$E$5,CA$5=VLOOKUP(Re_lo!$H$5,Re_lo!$N$5:$O$16,2,0)),AY874,""))</f>
        <v/>
      </c>
      <c r="CB874" s="125" t="str">
        <f>IF(ISERR(IF(AND($I874=Re_lo!$E$5,CB$5=VLOOKUP(Re_lo!$H$5,Re_lo!$N$5:$O$16,2,0)),AZ874,"")),"",IF(AND($I874=Re_lo!$E$5,CB$5=VLOOKUP(Re_lo!$H$5,Re_lo!$N$5:$O$16,2,0)),AZ874,""))</f>
        <v/>
      </c>
      <c r="CC874" s="125" t="str">
        <f>IF(ISERR(IF(AND($I874=Re_lo!$E$5,CC$5=VLOOKUP(Re_lo!$H$5,Re_lo!$N$5:$O$16,2,0)),BA874,"")),"",IF(AND($I874=Re_lo!$E$5,CC$5=VLOOKUP(Re_lo!$H$5,Re_lo!$N$5:$O$16,2,0)),BA874,""))</f>
        <v/>
      </c>
      <c r="CD874" s="125" t="str">
        <f>IF(ISERR(IF(AND($I874=Re_lo!$E$5,CD$5=VLOOKUP(Re_lo!$H$5,Re_lo!$N$5:$O$16,2,0)),BB874,"")),"",IF(AND($I874=Re_lo!$E$5,CD$5=VLOOKUP(Re_lo!$H$5,Re_lo!$N$5:$O$16,2,0)),BB874,""))</f>
        <v/>
      </c>
      <c r="CF874" s="125" t="str">
        <f>IF($C874="","",COUNTIFS(Con_ve!$C$6:$C$1005,$C874,Con_ve!$Q$6:$Q$1005,Cad_cl!CF$5))</f>
        <v/>
      </c>
      <c r="CG874" s="125" t="str">
        <f>IF($C874="","",COUNTIFS(Con_ve!$C$6:$C$1005,$C874,Con_ve!$Q$6:$Q$1005,Cad_cl!CG$5))</f>
        <v/>
      </c>
      <c r="CH874" s="125" t="str">
        <f>IF($C874="","",COUNTIFS(Con_ve!$C$6:$C$1005,$C874,Con_ve!$Q$6:$Q$1005,Cad_cl!CH$5))</f>
        <v/>
      </c>
      <c r="CI874" s="125" t="str">
        <f>IF($C874="","",COUNTIFS(Con_ve!$C$6:$C$1005,$C874,Con_ve!$Q$6:$Q$1005,Cad_cl!CI$5))</f>
        <v/>
      </c>
      <c r="CJ874" s="125" t="str">
        <f>IF($C874="","",COUNTIFS(Con_ve!$C$6:$C$1005,$C874,Con_ve!$Q$6:$Q$1005,Cad_cl!CJ$5))</f>
        <v/>
      </c>
      <c r="CK874" s="125" t="str">
        <f>IF($C874="","",COUNTIFS(Con_ve!$C$6:$C$1005,$C874,Con_ve!$Q$6:$Q$1005,Cad_cl!CK$5))</f>
        <v/>
      </c>
      <c r="CL874" s="125" t="str">
        <f>IF($C874="","",COUNTIFS(Con_ve!$C$6:$C$1005,$C874,Con_ve!$Q$6:$Q$1005,Cad_cl!CL$5))</f>
        <v/>
      </c>
      <c r="CM874" s="125" t="str">
        <f>IF($C874="","",COUNTIFS(Con_ve!$C$6:$C$1005,$C874,Con_ve!$Q$6:$Q$1005,Cad_cl!CM$5))</f>
        <v/>
      </c>
      <c r="CN874" s="125" t="str">
        <f>IF($C874="","",COUNTIFS(Con_ve!$C$6:$C$1005,$C874,Con_ve!$Q$6:$Q$1005,Cad_cl!CN$5))</f>
        <v/>
      </c>
      <c r="CO874" s="125" t="str">
        <f>IF($C874="","",COUNTIFS(Con_ve!$C$6:$C$1005,$C874,Con_ve!$Q$6:$Q$1005,Cad_cl!CO$5))</f>
        <v/>
      </c>
      <c r="CP874" s="125" t="str">
        <f>IF($C874="","",COUNTIFS(Con_ve!$C$6:$C$1005,$C874,Con_ve!$Q$6:$Q$1005,Cad_cl!CP$5))</f>
        <v/>
      </c>
      <c r="CQ874" s="125" t="str">
        <f>IF($C874="","",COUNTIFS(Con_ve!$C$6:$C$1005,$C874,Con_ve!$Q$6:$Q$1005,Cad_cl!CQ$5))</f>
        <v/>
      </c>
      <c r="CR874" s="125">
        <f t="shared" si="41"/>
        <v>0</v>
      </c>
    </row>
    <row r="875" spans="3:96" ht="30" customHeight="1">
      <c r="C875" s="153"/>
      <c r="D875" s="153"/>
      <c r="E875" s="154"/>
      <c r="F875" s="153"/>
      <c r="G875" s="155"/>
      <c r="H875" s="153"/>
      <c r="I875" s="153"/>
      <c r="J875" s="132" t="s">
        <v>309</v>
      </c>
      <c r="K875" s="133" t="s">
        <v>309</v>
      </c>
      <c r="L875" s="153"/>
      <c r="M875" s="153"/>
      <c r="N875" s="153"/>
      <c r="O875" s="153"/>
      <c r="P875" s="153"/>
      <c r="Q875" s="153"/>
      <c r="AP875" s="134" t="str">
        <f>IF(ISERR(IF($C875="","",SUMIFS(Con_ve!$F$6:$F$1005,Con_ve!$C$6:$C$1005,$C875,Con_ve!$I$6:$I$1005,"Fechada",Con_ve!$Q$6:$Q$1005,Cad_cl!AP$5))),"",IF($C875="","",SUMIFS(Con_ve!$F$6:$F$1005,Con_ve!$C$6:$C$1005,$C875,Con_ve!$I$6:$I$1005,"Fechada",Con_ve!$Q$6:$Q$1005,Cad_cl!AP$5)))</f>
        <v/>
      </c>
      <c r="AQ875" s="134" t="str">
        <f>IF(ISERR(IF($C875="","",SUMIFS(Con_ve!$F$6:$F$1005,Con_ve!$C$6:$C$1005,$C875,Con_ve!$I$6:$I$1005,"Fechada",Con_ve!$Q$6:$Q$1005,Cad_cl!AQ$5))),"",IF($C875="","",SUMIFS(Con_ve!$F$6:$F$1005,Con_ve!$C$6:$C$1005,$C875,Con_ve!$I$6:$I$1005,"Fechada",Con_ve!$Q$6:$Q$1005,Cad_cl!AQ$5)))</f>
        <v/>
      </c>
      <c r="AR875" s="134" t="str">
        <f>IF(ISERR(IF($C875="","",SUMIFS(Con_ve!$F$6:$F$1005,Con_ve!$C$6:$C$1005,$C875,Con_ve!$I$6:$I$1005,"Fechada",Con_ve!$Q$6:$Q$1005,Cad_cl!AR$5))),"",IF($C875="","",SUMIFS(Con_ve!$F$6:$F$1005,Con_ve!$C$6:$C$1005,$C875,Con_ve!$I$6:$I$1005,"Fechada",Con_ve!$Q$6:$Q$1005,Cad_cl!AR$5)))</f>
        <v/>
      </c>
      <c r="AS875" s="134" t="str">
        <f>IF(ISERR(IF($C875="","",SUMIFS(Con_ve!$F$6:$F$1005,Con_ve!$C$6:$C$1005,$C875,Con_ve!$I$6:$I$1005,"Fechada",Con_ve!$Q$6:$Q$1005,Cad_cl!AS$5))),"",IF($C875="","",SUMIFS(Con_ve!$F$6:$F$1005,Con_ve!$C$6:$C$1005,$C875,Con_ve!$I$6:$I$1005,"Fechada",Con_ve!$Q$6:$Q$1005,Cad_cl!AS$5)))</f>
        <v/>
      </c>
      <c r="AT875" s="134" t="str">
        <f>IF(ISERR(IF($C875="","",SUMIFS(Con_ve!$F$6:$F$1005,Con_ve!$C$6:$C$1005,$C875,Con_ve!$I$6:$I$1005,"Fechada",Con_ve!$Q$6:$Q$1005,Cad_cl!AT$5))),"",IF($C875="","",SUMIFS(Con_ve!$F$6:$F$1005,Con_ve!$C$6:$C$1005,$C875,Con_ve!$I$6:$I$1005,"Fechada",Con_ve!$Q$6:$Q$1005,Cad_cl!AT$5)))</f>
        <v/>
      </c>
      <c r="AU875" s="134" t="str">
        <f>IF(ISERR(IF($C875="","",SUMIFS(Con_ve!$F$6:$F$1005,Con_ve!$C$6:$C$1005,$C875,Con_ve!$I$6:$I$1005,"Fechada",Con_ve!$Q$6:$Q$1005,Cad_cl!AU$5))),"",IF($C875="","",SUMIFS(Con_ve!$F$6:$F$1005,Con_ve!$C$6:$C$1005,$C875,Con_ve!$I$6:$I$1005,"Fechada",Con_ve!$Q$6:$Q$1005,Cad_cl!AU$5)))</f>
        <v/>
      </c>
      <c r="AV875" s="134" t="str">
        <f>IF(ISERR(IF($C875="","",SUMIFS(Con_ve!$F$6:$F$1005,Con_ve!$C$6:$C$1005,$C875,Con_ve!$I$6:$I$1005,"Fechada",Con_ve!$Q$6:$Q$1005,Cad_cl!AV$5))),"",IF($C875="","",SUMIFS(Con_ve!$F$6:$F$1005,Con_ve!$C$6:$C$1005,$C875,Con_ve!$I$6:$I$1005,"Fechada",Con_ve!$Q$6:$Q$1005,Cad_cl!AV$5)))</f>
        <v/>
      </c>
      <c r="AW875" s="134" t="str">
        <f>IF(ISERR(IF($C875="","",SUMIFS(Con_ve!$F$6:$F$1005,Con_ve!$C$6:$C$1005,$C875,Con_ve!$I$6:$I$1005,"Fechada",Con_ve!$Q$6:$Q$1005,Cad_cl!AW$5))),"",IF($C875="","",SUMIFS(Con_ve!$F$6:$F$1005,Con_ve!$C$6:$C$1005,$C875,Con_ve!$I$6:$I$1005,"Fechada",Con_ve!$Q$6:$Q$1005,Cad_cl!AW$5)))</f>
        <v/>
      </c>
      <c r="AX875" s="134" t="str">
        <f>IF(ISERR(IF($C875="","",SUMIFS(Con_ve!$F$6:$F$1005,Con_ve!$C$6:$C$1005,$C875,Con_ve!$I$6:$I$1005,"Fechada",Con_ve!$Q$6:$Q$1005,Cad_cl!AX$5))),"",IF($C875="","",SUMIFS(Con_ve!$F$6:$F$1005,Con_ve!$C$6:$C$1005,$C875,Con_ve!$I$6:$I$1005,"Fechada",Con_ve!$Q$6:$Q$1005,Cad_cl!AX$5)))</f>
        <v/>
      </c>
      <c r="AY875" s="134" t="str">
        <f>IF(ISERR(IF($C875="","",SUMIFS(Con_ve!$F$6:$F$1005,Con_ve!$C$6:$C$1005,$C875,Con_ve!$I$6:$I$1005,"Fechada",Con_ve!$Q$6:$Q$1005,Cad_cl!AY$5))),"",IF($C875="","",SUMIFS(Con_ve!$F$6:$F$1005,Con_ve!$C$6:$C$1005,$C875,Con_ve!$I$6:$I$1005,"Fechada",Con_ve!$Q$6:$Q$1005,Cad_cl!AY$5)))</f>
        <v/>
      </c>
      <c r="AZ875" s="134" t="str">
        <f>IF(ISERR(IF($C875="","",SUMIFS(Con_ve!$F$6:$F$1005,Con_ve!$C$6:$C$1005,$C875,Con_ve!$I$6:$I$1005,"Fechada",Con_ve!$Q$6:$Q$1005,Cad_cl!AZ$5))),"",IF($C875="","",SUMIFS(Con_ve!$F$6:$F$1005,Con_ve!$C$6:$C$1005,$C875,Con_ve!$I$6:$I$1005,"Fechada",Con_ve!$Q$6:$Q$1005,Cad_cl!AZ$5)))</f>
        <v/>
      </c>
      <c r="BA875" s="134" t="str">
        <f>IF(ISERR(IF($C875="","",SUMIFS(Con_ve!$F$6:$F$1005,Con_ve!$C$6:$C$1005,$C875,Con_ve!$I$6:$I$1005,"Fechada",Con_ve!$Q$6:$Q$1005,Cad_cl!BA$5))),"",IF($C875="","",SUMIFS(Con_ve!$F$6:$F$1005,Con_ve!$C$6:$C$1005,$C875,Con_ve!$I$6:$I$1005,"Fechada",Con_ve!$Q$6:$Q$1005,Cad_cl!BA$5)))</f>
        <v/>
      </c>
      <c r="BB875" s="134">
        <f t="shared" si="39"/>
        <v>0</v>
      </c>
      <c r="BD875" s="134" t="str">
        <f>IF(ISERR(IF($C875="","",SUMIFS(Con_ve!$F$6:$F$1005,Con_ve!$C$6:$C$1005,$C875,Con_ve!$I$6:$I$1005,"Em negociação",Con_ve!$Q$6:$Q$1005,Cad_cl!BD$5))),"",IF($C875="","",SUMIFS(Con_ve!$F$6:$F$1005,Con_ve!$C$6:$C$1005,$C875,Con_ve!$I$6:$I$1005,"Em negociação",Con_ve!$Q$6:$Q$1005,Cad_cl!BD$5)))</f>
        <v/>
      </c>
      <c r="BE875" s="134" t="str">
        <f>IF(ISERR(IF($C875="","",SUMIFS(Con_ve!$F$6:$F$1005,Con_ve!$C$6:$C$1005,$C875,Con_ve!$I$6:$I$1005,"Em negociação",Con_ve!$Q$6:$Q$1005,Cad_cl!BE$5))),"",IF($C875="","",SUMIFS(Con_ve!$F$6:$F$1005,Con_ve!$C$6:$C$1005,$C875,Con_ve!$I$6:$I$1005,"Em negociação",Con_ve!$Q$6:$Q$1005,Cad_cl!BE$5)))</f>
        <v/>
      </c>
      <c r="BF875" s="134" t="str">
        <f>IF(ISERR(IF($C875="","",SUMIFS(Con_ve!$F$6:$F$1005,Con_ve!$C$6:$C$1005,$C875,Con_ve!$I$6:$I$1005,"Em negociação",Con_ve!$Q$6:$Q$1005,Cad_cl!BF$5))),"",IF($C875="","",SUMIFS(Con_ve!$F$6:$F$1005,Con_ve!$C$6:$C$1005,$C875,Con_ve!$I$6:$I$1005,"Em negociação",Con_ve!$Q$6:$Q$1005,Cad_cl!BF$5)))</f>
        <v/>
      </c>
      <c r="BG875" s="134" t="str">
        <f>IF(ISERR(IF($C875="","",SUMIFS(Con_ve!$F$6:$F$1005,Con_ve!$C$6:$C$1005,$C875,Con_ve!$I$6:$I$1005,"Em negociação",Con_ve!$Q$6:$Q$1005,Cad_cl!BG$5))),"",IF($C875="","",SUMIFS(Con_ve!$F$6:$F$1005,Con_ve!$C$6:$C$1005,$C875,Con_ve!$I$6:$I$1005,"Em negociação",Con_ve!$Q$6:$Q$1005,Cad_cl!BG$5)))</f>
        <v/>
      </c>
      <c r="BH875" s="134" t="str">
        <f>IF(ISERR(IF($C875="","",SUMIFS(Con_ve!$F$6:$F$1005,Con_ve!$C$6:$C$1005,$C875,Con_ve!$I$6:$I$1005,"Em negociação",Con_ve!$Q$6:$Q$1005,Cad_cl!BH$5))),"",IF($C875="","",SUMIFS(Con_ve!$F$6:$F$1005,Con_ve!$C$6:$C$1005,$C875,Con_ve!$I$6:$I$1005,"Em negociação",Con_ve!$Q$6:$Q$1005,Cad_cl!BH$5)))</f>
        <v/>
      </c>
      <c r="BI875" s="134" t="str">
        <f>IF(ISERR(IF($C875="","",SUMIFS(Con_ve!$F$6:$F$1005,Con_ve!$C$6:$C$1005,$C875,Con_ve!$I$6:$I$1005,"Em negociação",Con_ve!$Q$6:$Q$1005,Cad_cl!BI$5))),"",IF($C875="","",SUMIFS(Con_ve!$F$6:$F$1005,Con_ve!$C$6:$C$1005,$C875,Con_ve!$I$6:$I$1005,"Em negociação",Con_ve!$Q$6:$Q$1005,Cad_cl!BI$5)))</f>
        <v/>
      </c>
      <c r="BJ875" s="134" t="str">
        <f>IF(ISERR(IF($C875="","",SUMIFS(Con_ve!$F$6:$F$1005,Con_ve!$C$6:$C$1005,$C875,Con_ve!$I$6:$I$1005,"Em negociação",Con_ve!$Q$6:$Q$1005,Cad_cl!BJ$5))),"",IF($C875="","",SUMIFS(Con_ve!$F$6:$F$1005,Con_ve!$C$6:$C$1005,$C875,Con_ve!$I$6:$I$1005,"Em negociação",Con_ve!$Q$6:$Q$1005,Cad_cl!BJ$5)))</f>
        <v/>
      </c>
      <c r="BK875" s="134" t="str">
        <f>IF(ISERR(IF($C875="","",SUMIFS(Con_ve!$F$6:$F$1005,Con_ve!$C$6:$C$1005,$C875,Con_ve!$I$6:$I$1005,"Em negociação",Con_ve!$Q$6:$Q$1005,Cad_cl!BK$5))),"",IF($C875="","",SUMIFS(Con_ve!$F$6:$F$1005,Con_ve!$C$6:$C$1005,$C875,Con_ve!$I$6:$I$1005,"Em negociação",Con_ve!$Q$6:$Q$1005,Cad_cl!BK$5)))</f>
        <v/>
      </c>
      <c r="BL875" s="134" t="str">
        <f>IF(ISERR(IF($C875="","",SUMIFS(Con_ve!$F$6:$F$1005,Con_ve!$C$6:$C$1005,$C875,Con_ve!$I$6:$I$1005,"Em negociação",Con_ve!$Q$6:$Q$1005,Cad_cl!BL$5))),"",IF($C875="","",SUMIFS(Con_ve!$F$6:$F$1005,Con_ve!$C$6:$C$1005,$C875,Con_ve!$I$6:$I$1005,"Em negociação",Con_ve!$Q$6:$Q$1005,Cad_cl!BL$5)))</f>
        <v/>
      </c>
      <c r="BM875" s="134" t="str">
        <f>IF(ISERR(IF($C875="","",SUMIFS(Con_ve!$F$6:$F$1005,Con_ve!$C$6:$C$1005,$C875,Con_ve!$I$6:$I$1005,"Em negociação",Con_ve!$Q$6:$Q$1005,Cad_cl!BM$5))),"",IF($C875="","",SUMIFS(Con_ve!$F$6:$F$1005,Con_ve!$C$6:$C$1005,$C875,Con_ve!$I$6:$I$1005,"Em negociação",Con_ve!$Q$6:$Q$1005,Cad_cl!BM$5)))</f>
        <v/>
      </c>
      <c r="BN875" s="134" t="str">
        <f>IF(ISERR(IF($C875="","",SUMIFS(Con_ve!$F$6:$F$1005,Con_ve!$C$6:$C$1005,$C875,Con_ve!$I$6:$I$1005,"Em negociação",Con_ve!$Q$6:$Q$1005,Cad_cl!BN$5))),"",IF($C875="","",SUMIFS(Con_ve!$F$6:$F$1005,Con_ve!$C$6:$C$1005,$C875,Con_ve!$I$6:$I$1005,"Em negociação",Con_ve!$Q$6:$Q$1005,Cad_cl!BN$5)))</f>
        <v/>
      </c>
      <c r="BO875" s="134" t="str">
        <f>IF(ISERR(IF($C875="","",SUMIFS(Con_ve!$F$6:$F$1005,Con_ve!$C$6:$C$1005,$C875,Con_ve!$I$6:$I$1005,"Em negociação",Con_ve!$Q$6:$Q$1005,Cad_cl!BO$5))),"",IF($C875="","",SUMIFS(Con_ve!$F$6:$F$1005,Con_ve!$C$6:$C$1005,$C875,Con_ve!$I$6:$I$1005,"Em negociação",Con_ve!$Q$6:$Q$1005,Cad_cl!BO$5)))</f>
        <v/>
      </c>
      <c r="BP875" s="134">
        <f t="shared" si="40"/>
        <v>0</v>
      </c>
      <c r="BR875" s="125" t="str">
        <f>IF(ISERR(IF(AND($I875=Re_lo!$E$5,BR$5=VLOOKUP(Re_lo!$H$5,Re_lo!$N$5:$O$16,2,0)),AP875,"")),"",IF(AND($I875=Re_lo!$E$5,BR$5=VLOOKUP(Re_lo!$H$5,Re_lo!$N$5:$O$16,2,0)),AP875,""))</f>
        <v/>
      </c>
      <c r="BS875" s="125" t="str">
        <f>IF(ISERR(IF(AND($I875=Re_lo!$E$5,BS$5=VLOOKUP(Re_lo!$H$5,Re_lo!$N$5:$O$16,2,0)),AQ875,"")),"",IF(AND($I875=Re_lo!$E$5,BS$5=VLOOKUP(Re_lo!$H$5,Re_lo!$N$5:$O$16,2,0)),AQ875,""))</f>
        <v/>
      </c>
      <c r="BT875" s="125" t="str">
        <f>IF(ISERR(IF(AND($I875=Re_lo!$E$5,BT$5=VLOOKUP(Re_lo!$H$5,Re_lo!$N$5:$O$16,2,0)),AR875,"")),"",IF(AND($I875=Re_lo!$E$5,BT$5=VLOOKUP(Re_lo!$H$5,Re_lo!$N$5:$O$16,2,0)),AR875,""))</f>
        <v/>
      </c>
      <c r="BU875" s="125" t="str">
        <f>IF(ISERR(IF(AND($I875=Re_lo!$E$5,BU$5=VLOOKUP(Re_lo!$H$5,Re_lo!$N$5:$O$16,2,0)),AS875,"")),"",IF(AND($I875=Re_lo!$E$5,BU$5=VLOOKUP(Re_lo!$H$5,Re_lo!$N$5:$O$16,2,0)),AS875,""))</f>
        <v/>
      </c>
      <c r="BV875" s="125" t="str">
        <f>IF(ISERR(IF(AND($I875=Re_lo!$E$5,BV$5=VLOOKUP(Re_lo!$H$5,Re_lo!$N$5:$O$16,2,0)),AT875,"")),"",IF(AND($I875=Re_lo!$E$5,BV$5=VLOOKUP(Re_lo!$H$5,Re_lo!$N$5:$O$16,2,0)),AT875,""))</f>
        <v/>
      </c>
      <c r="BW875" s="125" t="str">
        <f>IF(ISERR(IF(AND($I875=Re_lo!$E$5,BW$5=VLOOKUP(Re_lo!$H$5,Re_lo!$N$5:$O$16,2,0)),AU875,"")),"",IF(AND($I875=Re_lo!$E$5,BW$5=VLOOKUP(Re_lo!$H$5,Re_lo!$N$5:$O$16,2,0)),AU875,""))</f>
        <v/>
      </c>
      <c r="BX875" s="125" t="str">
        <f>IF(ISERR(IF(AND($I875=Re_lo!$E$5,BX$5=VLOOKUP(Re_lo!$H$5,Re_lo!$N$5:$O$16,2,0)),AV875,"")),"",IF(AND($I875=Re_lo!$E$5,BX$5=VLOOKUP(Re_lo!$H$5,Re_lo!$N$5:$O$16,2,0)),AV875,""))</f>
        <v/>
      </c>
      <c r="BY875" s="125" t="str">
        <f>IF(ISERR(IF(AND($I875=Re_lo!$E$5,BY$5=VLOOKUP(Re_lo!$H$5,Re_lo!$N$5:$O$16,2,0)),AW875,"")),"",IF(AND($I875=Re_lo!$E$5,BY$5=VLOOKUP(Re_lo!$H$5,Re_lo!$N$5:$O$16,2,0)),AW875,""))</f>
        <v/>
      </c>
      <c r="BZ875" s="125" t="str">
        <f>IF(ISERR(IF(AND($I875=Re_lo!$E$5,BZ$5=VLOOKUP(Re_lo!$H$5,Re_lo!$N$5:$O$16,2,0)),AX875,"")),"",IF(AND($I875=Re_lo!$E$5,BZ$5=VLOOKUP(Re_lo!$H$5,Re_lo!$N$5:$O$16,2,0)),AX875,""))</f>
        <v/>
      </c>
      <c r="CA875" s="125" t="str">
        <f>IF(ISERR(IF(AND($I875=Re_lo!$E$5,CA$5=VLOOKUP(Re_lo!$H$5,Re_lo!$N$5:$O$16,2,0)),AY875,"")),"",IF(AND($I875=Re_lo!$E$5,CA$5=VLOOKUP(Re_lo!$H$5,Re_lo!$N$5:$O$16,2,0)),AY875,""))</f>
        <v/>
      </c>
      <c r="CB875" s="125" t="str">
        <f>IF(ISERR(IF(AND($I875=Re_lo!$E$5,CB$5=VLOOKUP(Re_lo!$H$5,Re_lo!$N$5:$O$16,2,0)),AZ875,"")),"",IF(AND($I875=Re_lo!$E$5,CB$5=VLOOKUP(Re_lo!$H$5,Re_lo!$N$5:$O$16,2,0)),AZ875,""))</f>
        <v/>
      </c>
      <c r="CC875" s="125" t="str">
        <f>IF(ISERR(IF(AND($I875=Re_lo!$E$5,CC$5=VLOOKUP(Re_lo!$H$5,Re_lo!$N$5:$O$16,2,0)),BA875,"")),"",IF(AND($I875=Re_lo!$E$5,CC$5=VLOOKUP(Re_lo!$H$5,Re_lo!$N$5:$O$16,2,0)),BA875,""))</f>
        <v/>
      </c>
      <c r="CD875" s="125" t="str">
        <f>IF(ISERR(IF(AND($I875=Re_lo!$E$5,CD$5=VLOOKUP(Re_lo!$H$5,Re_lo!$N$5:$O$16,2,0)),BB875,"")),"",IF(AND($I875=Re_lo!$E$5,CD$5=VLOOKUP(Re_lo!$H$5,Re_lo!$N$5:$O$16,2,0)),BB875,""))</f>
        <v/>
      </c>
      <c r="CF875" s="125" t="str">
        <f>IF($C875="","",COUNTIFS(Con_ve!$C$6:$C$1005,$C875,Con_ve!$Q$6:$Q$1005,Cad_cl!CF$5))</f>
        <v/>
      </c>
      <c r="CG875" s="125" t="str">
        <f>IF($C875="","",COUNTIFS(Con_ve!$C$6:$C$1005,$C875,Con_ve!$Q$6:$Q$1005,Cad_cl!CG$5))</f>
        <v/>
      </c>
      <c r="CH875" s="125" t="str">
        <f>IF($C875="","",COUNTIFS(Con_ve!$C$6:$C$1005,$C875,Con_ve!$Q$6:$Q$1005,Cad_cl!CH$5))</f>
        <v/>
      </c>
      <c r="CI875" s="125" t="str">
        <f>IF($C875="","",COUNTIFS(Con_ve!$C$6:$C$1005,$C875,Con_ve!$Q$6:$Q$1005,Cad_cl!CI$5))</f>
        <v/>
      </c>
      <c r="CJ875" s="125" t="str">
        <f>IF($C875="","",COUNTIFS(Con_ve!$C$6:$C$1005,$C875,Con_ve!$Q$6:$Q$1005,Cad_cl!CJ$5))</f>
        <v/>
      </c>
      <c r="CK875" s="125" t="str">
        <f>IF($C875="","",COUNTIFS(Con_ve!$C$6:$C$1005,$C875,Con_ve!$Q$6:$Q$1005,Cad_cl!CK$5))</f>
        <v/>
      </c>
      <c r="CL875" s="125" t="str">
        <f>IF($C875="","",COUNTIFS(Con_ve!$C$6:$C$1005,$C875,Con_ve!$Q$6:$Q$1005,Cad_cl!CL$5))</f>
        <v/>
      </c>
      <c r="CM875" s="125" t="str">
        <f>IF($C875="","",COUNTIFS(Con_ve!$C$6:$C$1005,$C875,Con_ve!$Q$6:$Q$1005,Cad_cl!CM$5))</f>
        <v/>
      </c>
      <c r="CN875" s="125" t="str">
        <f>IF($C875="","",COUNTIFS(Con_ve!$C$6:$C$1005,$C875,Con_ve!$Q$6:$Q$1005,Cad_cl!CN$5))</f>
        <v/>
      </c>
      <c r="CO875" s="125" t="str">
        <f>IF($C875="","",COUNTIFS(Con_ve!$C$6:$C$1005,$C875,Con_ve!$Q$6:$Q$1005,Cad_cl!CO$5))</f>
        <v/>
      </c>
      <c r="CP875" s="125" t="str">
        <f>IF($C875="","",COUNTIFS(Con_ve!$C$6:$C$1005,$C875,Con_ve!$Q$6:$Q$1005,Cad_cl!CP$5))</f>
        <v/>
      </c>
      <c r="CQ875" s="125" t="str">
        <f>IF($C875="","",COUNTIFS(Con_ve!$C$6:$C$1005,$C875,Con_ve!$Q$6:$Q$1005,Cad_cl!CQ$5))</f>
        <v/>
      </c>
      <c r="CR875" s="125">
        <f t="shared" si="41"/>
        <v>0</v>
      </c>
    </row>
    <row r="876" spans="3:96" ht="30" customHeight="1">
      <c r="C876" s="153"/>
      <c r="D876" s="153"/>
      <c r="E876" s="154"/>
      <c r="F876" s="153"/>
      <c r="G876" s="155"/>
      <c r="H876" s="153"/>
      <c r="I876" s="153"/>
      <c r="J876" s="132" t="s">
        <v>309</v>
      </c>
      <c r="K876" s="133" t="s">
        <v>309</v>
      </c>
      <c r="L876" s="153"/>
      <c r="M876" s="153"/>
      <c r="N876" s="153"/>
      <c r="O876" s="153"/>
      <c r="P876" s="153"/>
      <c r="Q876" s="153"/>
      <c r="AP876" s="134" t="str">
        <f>IF(ISERR(IF($C876="","",SUMIFS(Con_ve!$F$6:$F$1005,Con_ve!$C$6:$C$1005,$C876,Con_ve!$I$6:$I$1005,"Fechada",Con_ve!$Q$6:$Q$1005,Cad_cl!AP$5))),"",IF($C876="","",SUMIFS(Con_ve!$F$6:$F$1005,Con_ve!$C$6:$C$1005,$C876,Con_ve!$I$6:$I$1005,"Fechada",Con_ve!$Q$6:$Q$1005,Cad_cl!AP$5)))</f>
        <v/>
      </c>
      <c r="AQ876" s="134" t="str">
        <f>IF(ISERR(IF($C876="","",SUMIFS(Con_ve!$F$6:$F$1005,Con_ve!$C$6:$C$1005,$C876,Con_ve!$I$6:$I$1005,"Fechada",Con_ve!$Q$6:$Q$1005,Cad_cl!AQ$5))),"",IF($C876="","",SUMIFS(Con_ve!$F$6:$F$1005,Con_ve!$C$6:$C$1005,$C876,Con_ve!$I$6:$I$1005,"Fechada",Con_ve!$Q$6:$Q$1005,Cad_cl!AQ$5)))</f>
        <v/>
      </c>
      <c r="AR876" s="134" t="str">
        <f>IF(ISERR(IF($C876="","",SUMIFS(Con_ve!$F$6:$F$1005,Con_ve!$C$6:$C$1005,$C876,Con_ve!$I$6:$I$1005,"Fechada",Con_ve!$Q$6:$Q$1005,Cad_cl!AR$5))),"",IF($C876="","",SUMIFS(Con_ve!$F$6:$F$1005,Con_ve!$C$6:$C$1005,$C876,Con_ve!$I$6:$I$1005,"Fechada",Con_ve!$Q$6:$Q$1005,Cad_cl!AR$5)))</f>
        <v/>
      </c>
      <c r="AS876" s="134" t="str">
        <f>IF(ISERR(IF($C876="","",SUMIFS(Con_ve!$F$6:$F$1005,Con_ve!$C$6:$C$1005,$C876,Con_ve!$I$6:$I$1005,"Fechada",Con_ve!$Q$6:$Q$1005,Cad_cl!AS$5))),"",IF($C876="","",SUMIFS(Con_ve!$F$6:$F$1005,Con_ve!$C$6:$C$1005,$C876,Con_ve!$I$6:$I$1005,"Fechada",Con_ve!$Q$6:$Q$1005,Cad_cl!AS$5)))</f>
        <v/>
      </c>
      <c r="AT876" s="134" t="str">
        <f>IF(ISERR(IF($C876="","",SUMIFS(Con_ve!$F$6:$F$1005,Con_ve!$C$6:$C$1005,$C876,Con_ve!$I$6:$I$1005,"Fechada",Con_ve!$Q$6:$Q$1005,Cad_cl!AT$5))),"",IF($C876="","",SUMIFS(Con_ve!$F$6:$F$1005,Con_ve!$C$6:$C$1005,$C876,Con_ve!$I$6:$I$1005,"Fechada",Con_ve!$Q$6:$Q$1005,Cad_cl!AT$5)))</f>
        <v/>
      </c>
      <c r="AU876" s="134" t="str">
        <f>IF(ISERR(IF($C876="","",SUMIFS(Con_ve!$F$6:$F$1005,Con_ve!$C$6:$C$1005,$C876,Con_ve!$I$6:$I$1005,"Fechada",Con_ve!$Q$6:$Q$1005,Cad_cl!AU$5))),"",IF($C876="","",SUMIFS(Con_ve!$F$6:$F$1005,Con_ve!$C$6:$C$1005,$C876,Con_ve!$I$6:$I$1005,"Fechada",Con_ve!$Q$6:$Q$1005,Cad_cl!AU$5)))</f>
        <v/>
      </c>
      <c r="AV876" s="134" t="str">
        <f>IF(ISERR(IF($C876="","",SUMIFS(Con_ve!$F$6:$F$1005,Con_ve!$C$6:$C$1005,$C876,Con_ve!$I$6:$I$1005,"Fechada",Con_ve!$Q$6:$Q$1005,Cad_cl!AV$5))),"",IF($C876="","",SUMIFS(Con_ve!$F$6:$F$1005,Con_ve!$C$6:$C$1005,$C876,Con_ve!$I$6:$I$1005,"Fechada",Con_ve!$Q$6:$Q$1005,Cad_cl!AV$5)))</f>
        <v/>
      </c>
      <c r="AW876" s="134" t="str">
        <f>IF(ISERR(IF($C876="","",SUMIFS(Con_ve!$F$6:$F$1005,Con_ve!$C$6:$C$1005,$C876,Con_ve!$I$6:$I$1005,"Fechada",Con_ve!$Q$6:$Q$1005,Cad_cl!AW$5))),"",IF($C876="","",SUMIFS(Con_ve!$F$6:$F$1005,Con_ve!$C$6:$C$1005,$C876,Con_ve!$I$6:$I$1005,"Fechada",Con_ve!$Q$6:$Q$1005,Cad_cl!AW$5)))</f>
        <v/>
      </c>
      <c r="AX876" s="134" t="str">
        <f>IF(ISERR(IF($C876="","",SUMIFS(Con_ve!$F$6:$F$1005,Con_ve!$C$6:$C$1005,$C876,Con_ve!$I$6:$I$1005,"Fechada",Con_ve!$Q$6:$Q$1005,Cad_cl!AX$5))),"",IF($C876="","",SUMIFS(Con_ve!$F$6:$F$1005,Con_ve!$C$6:$C$1005,$C876,Con_ve!$I$6:$I$1005,"Fechada",Con_ve!$Q$6:$Q$1005,Cad_cl!AX$5)))</f>
        <v/>
      </c>
      <c r="AY876" s="134" t="str">
        <f>IF(ISERR(IF($C876="","",SUMIFS(Con_ve!$F$6:$F$1005,Con_ve!$C$6:$C$1005,$C876,Con_ve!$I$6:$I$1005,"Fechada",Con_ve!$Q$6:$Q$1005,Cad_cl!AY$5))),"",IF($C876="","",SUMIFS(Con_ve!$F$6:$F$1005,Con_ve!$C$6:$C$1005,$C876,Con_ve!$I$6:$I$1005,"Fechada",Con_ve!$Q$6:$Q$1005,Cad_cl!AY$5)))</f>
        <v/>
      </c>
      <c r="AZ876" s="134" t="str">
        <f>IF(ISERR(IF($C876="","",SUMIFS(Con_ve!$F$6:$F$1005,Con_ve!$C$6:$C$1005,$C876,Con_ve!$I$6:$I$1005,"Fechada",Con_ve!$Q$6:$Q$1005,Cad_cl!AZ$5))),"",IF($C876="","",SUMIFS(Con_ve!$F$6:$F$1005,Con_ve!$C$6:$C$1005,$C876,Con_ve!$I$6:$I$1005,"Fechada",Con_ve!$Q$6:$Q$1005,Cad_cl!AZ$5)))</f>
        <v/>
      </c>
      <c r="BA876" s="134" t="str">
        <f>IF(ISERR(IF($C876="","",SUMIFS(Con_ve!$F$6:$F$1005,Con_ve!$C$6:$C$1005,$C876,Con_ve!$I$6:$I$1005,"Fechada",Con_ve!$Q$6:$Q$1005,Cad_cl!BA$5))),"",IF($C876="","",SUMIFS(Con_ve!$F$6:$F$1005,Con_ve!$C$6:$C$1005,$C876,Con_ve!$I$6:$I$1005,"Fechada",Con_ve!$Q$6:$Q$1005,Cad_cl!BA$5)))</f>
        <v/>
      </c>
      <c r="BB876" s="134">
        <f t="shared" si="39"/>
        <v>0</v>
      </c>
      <c r="BD876" s="134" t="str">
        <f>IF(ISERR(IF($C876="","",SUMIFS(Con_ve!$F$6:$F$1005,Con_ve!$C$6:$C$1005,$C876,Con_ve!$I$6:$I$1005,"Em negociação",Con_ve!$Q$6:$Q$1005,Cad_cl!BD$5))),"",IF($C876="","",SUMIFS(Con_ve!$F$6:$F$1005,Con_ve!$C$6:$C$1005,$C876,Con_ve!$I$6:$I$1005,"Em negociação",Con_ve!$Q$6:$Q$1005,Cad_cl!BD$5)))</f>
        <v/>
      </c>
      <c r="BE876" s="134" t="str">
        <f>IF(ISERR(IF($C876="","",SUMIFS(Con_ve!$F$6:$F$1005,Con_ve!$C$6:$C$1005,$C876,Con_ve!$I$6:$I$1005,"Em negociação",Con_ve!$Q$6:$Q$1005,Cad_cl!BE$5))),"",IF($C876="","",SUMIFS(Con_ve!$F$6:$F$1005,Con_ve!$C$6:$C$1005,$C876,Con_ve!$I$6:$I$1005,"Em negociação",Con_ve!$Q$6:$Q$1005,Cad_cl!BE$5)))</f>
        <v/>
      </c>
      <c r="BF876" s="134" t="str">
        <f>IF(ISERR(IF($C876="","",SUMIFS(Con_ve!$F$6:$F$1005,Con_ve!$C$6:$C$1005,$C876,Con_ve!$I$6:$I$1005,"Em negociação",Con_ve!$Q$6:$Q$1005,Cad_cl!BF$5))),"",IF($C876="","",SUMIFS(Con_ve!$F$6:$F$1005,Con_ve!$C$6:$C$1005,$C876,Con_ve!$I$6:$I$1005,"Em negociação",Con_ve!$Q$6:$Q$1005,Cad_cl!BF$5)))</f>
        <v/>
      </c>
      <c r="BG876" s="134" t="str">
        <f>IF(ISERR(IF($C876="","",SUMIFS(Con_ve!$F$6:$F$1005,Con_ve!$C$6:$C$1005,$C876,Con_ve!$I$6:$I$1005,"Em negociação",Con_ve!$Q$6:$Q$1005,Cad_cl!BG$5))),"",IF($C876="","",SUMIFS(Con_ve!$F$6:$F$1005,Con_ve!$C$6:$C$1005,$C876,Con_ve!$I$6:$I$1005,"Em negociação",Con_ve!$Q$6:$Q$1005,Cad_cl!BG$5)))</f>
        <v/>
      </c>
      <c r="BH876" s="134" t="str">
        <f>IF(ISERR(IF($C876="","",SUMIFS(Con_ve!$F$6:$F$1005,Con_ve!$C$6:$C$1005,$C876,Con_ve!$I$6:$I$1005,"Em negociação",Con_ve!$Q$6:$Q$1005,Cad_cl!BH$5))),"",IF($C876="","",SUMIFS(Con_ve!$F$6:$F$1005,Con_ve!$C$6:$C$1005,$C876,Con_ve!$I$6:$I$1005,"Em negociação",Con_ve!$Q$6:$Q$1005,Cad_cl!BH$5)))</f>
        <v/>
      </c>
      <c r="BI876" s="134" t="str">
        <f>IF(ISERR(IF($C876="","",SUMIFS(Con_ve!$F$6:$F$1005,Con_ve!$C$6:$C$1005,$C876,Con_ve!$I$6:$I$1005,"Em negociação",Con_ve!$Q$6:$Q$1005,Cad_cl!BI$5))),"",IF($C876="","",SUMIFS(Con_ve!$F$6:$F$1005,Con_ve!$C$6:$C$1005,$C876,Con_ve!$I$6:$I$1005,"Em negociação",Con_ve!$Q$6:$Q$1005,Cad_cl!BI$5)))</f>
        <v/>
      </c>
      <c r="BJ876" s="134" t="str">
        <f>IF(ISERR(IF($C876="","",SUMIFS(Con_ve!$F$6:$F$1005,Con_ve!$C$6:$C$1005,$C876,Con_ve!$I$6:$I$1005,"Em negociação",Con_ve!$Q$6:$Q$1005,Cad_cl!BJ$5))),"",IF($C876="","",SUMIFS(Con_ve!$F$6:$F$1005,Con_ve!$C$6:$C$1005,$C876,Con_ve!$I$6:$I$1005,"Em negociação",Con_ve!$Q$6:$Q$1005,Cad_cl!BJ$5)))</f>
        <v/>
      </c>
      <c r="BK876" s="134" t="str">
        <f>IF(ISERR(IF($C876="","",SUMIFS(Con_ve!$F$6:$F$1005,Con_ve!$C$6:$C$1005,$C876,Con_ve!$I$6:$I$1005,"Em negociação",Con_ve!$Q$6:$Q$1005,Cad_cl!BK$5))),"",IF($C876="","",SUMIFS(Con_ve!$F$6:$F$1005,Con_ve!$C$6:$C$1005,$C876,Con_ve!$I$6:$I$1005,"Em negociação",Con_ve!$Q$6:$Q$1005,Cad_cl!BK$5)))</f>
        <v/>
      </c>
      <c r="BL876" s="134" t="str">
        <f>IF(ISERR(IF($C876="","",SUMIFS(Con_ve!$F$6:$F$1005,Con_ve!$C$6:$C$1005,$C876,Con_ve!$I$6:$I$1005,"Em negociação",Con_ve!$Q$6:$Q$1005,Cad_cl!BL$5))),"",IF($C876="","",SUMIFS(Con_ve!$F$6:$F$1005,Con_ve!$C$6:$C$1005,$C876,Con_ve!$I$6:$I$1005,"Em negociação",Con_ve!$Q$6:$Q$1005,Cad_cl!BL$5)))</f>
        <v/>
      </c>
      <c r="BM876" s="134" t="str">
        <f>IF(ISERR(IF($C876="","",SUMIFS(Con_ve!$F$6:$F$1005,Con_ve!$C$6:$C$1005,$C876,Con_ve!$I$6:$I$1005,"Em negociação",Con_ve!$Q$6:$Q$1005,Cad_cl!BM$5))),"",IF($C876="","",SUMIFS(Con_ve!$F$6:$F$1005,Con_ve!$C$6:$C$1005,$C876,Con_ve!$I$6:$I$1005,"Em negociação",Con_ve!$Q$6:$Q$1005,Cad_cl!BM$5)))</f>
        <v/>
      </c>
      <c r="BN876" s="134" t="str">
        <f>IF(ISERR(IF($C876="","",SUMIFS(Con_ve!$F$6:$F$1005,Con_ve!$C$6:$C$1005,$C876,Con_ve!$I$6:$I$1005,"Em negociação",Con_ve!$Q$6:$Q$1005,Cad_cl!BN$5))),"",IF($C876="","",SUMIFS(Con_ve!$F$6:$F$1005,Con_ve!$C$6:$C$1005,$C876,Con_ve!$I$6:$I$1005,"Em negociação",Con_ve!$Q$6:$Q$1005,Cad_cl!BN$5)))</f>
        <v/>
      </c>
      <c r="BO876" s="134" t="str">
        <f>IF(ISERR(IF($C876="","",SUMIFS(Con_ve!$F$6:$F$1005,Con_ve!$C$6:$C$1005,$C876,Con_ve!$I$6:$I$1005,"Em negociação",Con_ve!$Q$6:$Q$1005,Cad_cl!BO$5))),"",IF($C876="","",SUMIFS(Con_ve!$F$6:$F$1005,Con_ve!$C$6:$C$1005,$C876,Con_ve!$I$6:$I$1005,"Em negociação",Con_ve!$Q$6:$Q$1005,Cad_cl!BO$5)))</f>
        <v/>
      </c>
      <c r="BP876" s="134">
        <f t="shared" si="40"/>
        <v>0</v>
      </c>
      <c r="BR876" s="125" t="str">
        <f>IF(ISERR(IF(AND($I876=Re_lo!$E$5,BR$5=VLOOKUP(Re_lo!$H$5,Re_lo!$N$5:$O$16,2,0)),AP876,"")),"",IF(AND($I876=Re_lo!$E$5,BR$5=VLOOKUP(Re_lo!$H$5,Re_lo!$N$5:$O$16,2,0)),AP876,""))</f>
        <v/>
      </c>
      <c r="BS876" s="125" t="str">
        <f>IF(ISERR(IF(AND($I876=Re_lo!$E$5,BS$5=VLOOKUP(Re_lo!$H$5,Re_lo!$N$5:$O$16,2,0)),AQ876,"")),"",IF(AND($I876=Re_lo!$E$5,BS$5=VLOOKUP(Re_lo!$H$5,Re_lo!$N$5:$O$16,2,0)),AQ876,""))</f>
        <v/>
      </c>
      <c r="BT876" s="125" t="str">
        <f>IF(ISERR(IF(AND($I876=Re_lo!$E$5,BT$5=VLOOKUP(Re_lo!$H$5,Re_lo!$N$5:$O$16,2,0)),AR876,"")),"",IF(AND($I876=Re_lo!$E$5,BT$5=VLOOKUP(Re_lo!$H$5,Re_lo!$N$5:$O$16,2,0)),AR876,""))</f>
        <v/>
      </c>
      <c r="BU876" s="125" t="str">
        <f>IF(ISERR(IF(AND($I876=Re_lo!$E$5,BU$5=VLOOKUP(Re_lo!$H$5,Re_lo!$N$5:$O$16,2,0)),AS876,"")),"",IF(AND($I876=Re_lo!$E$5,BU$5=VLOOKUP(Re_lo!$H$5,Re_lo!$N$5:$O$16,2,0)),AS876,""))</f>
        <v/>
      </c>
      <c r="BV876" s="125" t="str">
        <f>IF(ISERR(IF(AND($I876=Re_lo!$E$5,BV$5=VLOOKUP(Re_lo!$H$5,Re_lo!$N$5:$O$16,2,0)),AT876,"")),"",IF(AND($I876=Re_lo!$E$5,BV$5=VLOOKUP(Re_lo!$H$5,Re_lo!$N$5:$O$16,2,0)),AT876,""))</f>
        <v/>
      </c>
      <c r="BW876" s="125" t="str">
        <f>IF(ISERR(IF(AND($I876=Re_lo!$E$5,BW$5=VLOOKUP(Re_lo!$H$5,Re_lo!$N$5:$O$16,2,0)),AU876,"")),"",IF(AND($I876=Re_lo!$E$5,BW$5=VLOOKUP(Re_lo!$H$5,Re_lo!$N$5:$O$16,2,0)),AU876,""))</f>
        <v/>
      </c>
      <c r="BX876" s="125" t="str">
        <f>IF(ISERR(IF(AND($I876=Re_lo!$E$5,BX$5=VLOOKUP(Re_lo!$H$5,Re_lo!$N$5:$O$16,2,0)),AV876,"")),"",IF(AND($I876=Re_lo!$E$5,BX$5=VLOOKUP(Re_lo!$H$5,Re_lo!$N$5:$O$16,2,0)),AV876,""))</f>
        <v/>
      </c>
      <c r="BY876" s="125" t="str">
        <f>IF(ISERR(IF(AND($I876=Re_lo!$E$5,BY$5=VLOOKUP(Re_lo!$H$5,Re_lo!$N$5:$O$16,2,0)),AW876,"")),"",IF(AND($I876=Re_lo!$E$5,BY$5=VLOOKUP(Re_lo!$H$5,Re_lo!$N$5:$O$16,2,0)),AW876,""))</f>
        <v/>
      </c>
      <c r="BZ876" s="125" t="str">
        <f>IF(ISERR(IF(AND($I876=Re_lo!$E$5,BZ$5=VLOOKUP(Re_lo!$H$5,Re_lo!$N$5:$O$16,2,0)),AX876,"")),"",IF(AND($I876=Re_lo!$E$5,BZ$5=VLOOKUP(Re_lo!$H$5,Re_lo!$N$5:$O$16,2,0)),AX876,""))</f>
        <v/>
      </c>
      <c r="CA876" s="125" t="str">
        <f>IF(ISERR(IF(AND($I876=Re_lo!$E$5,CA$5=VLOOKUP(Re_lo!$H$5,Re_lo!$N$5:$O$16,2,0)),AY876,"")),"",IF(AND($I876=Re_lo!$E$5,CA$5=VLOOKUP(Re_lo!$H$5,Re_lo!$N$5:$O$16,2,0)),AY876,""))</f>
        <v/>
      </c>
      <c r="CB876" s="125" t="str">
        <f>IF(ISERR(IF(AND($I876=Re_lo!$E$5,CB$5=VLOOKUP(Re_lo!$H$5,Re_lo!$N$5:$O$16,2,0)),AZ876,"")),"",IF(AND($I876=Re_lo!$E$5,CB$5=VLOOKUP(Re_lo!$H$5,Re_lo!$N$5:$O$16,2,0)),AZ876,""))</f>
        <v/>
      </c>
      <c r="CC876" s="125" t="str">
        <f>IF(ISERR(IF(AND($I876=Re_lo!$E$5,CC$5=VLOOKUP(Re_lo!$H$5,Re_lo!$N$5:$O$16,2,0)),BA876,"")),"",IF(AND($I876=Re_lo!$E$5,CC$5=VLOOKUP(Re_lo!$H$5,Re_lo!$N$5:$O$16,2,0)),BA876,""))</f>
        <v/>
      </c>
      <c r="CD876" s="125" t="str">
        <f>IF(ISERR(IF(AND($I876=Re_lo!$E$5,CD$5=VLOOKUP(Re_lo!$H$5,Re_lo!$N$5:$O$16,2,0)),BB876,"")),"",IF(AND($I876=Re_lo!$E$5,CD$5=VLOOKUP(Re_lo!$H$5,Re_lo!$N$5:$O$16,2,0)),BB876,""))</f>
        <v/>
      </c>
      <c r="CF876" s="125" t="str">
        <f>IF($C876="","",COUNTIFS(Con_ve!$C$6:$C$1005,$C876,Con_ve!$Q$6:$Q$1005,Cad_cl!CF$5))</f>
        <v/>
      </c>
      <c r="CG876" s="125" t="str">
        <f>IF($C876="","",COUNTIFS(Con_ve!$C$6:$C$1005,$C876,Con_ve!$Q$6:$Q$1005,Cad_cl!CG$5))</f>
        <v/>
      </c>
      <c r="CH876" s="125" t="str">
        <f>IF($C876="","",COUNTIFS(Con_ve!$C$6:$C$1005,$C876,Con_ve!$Q$6:$Q$1005,Cad_cl!CH$5))</f>
        <v/>
      </c>
      <c r="CI876" s="125" t="str">
        <f>IF($C876="","",COUNTIFS(Con_ve!$C$6:$C$1005,$C876,Con_ve!$Q$6:$Q$1005,Cad_cl!CI$5))</f>
        <v/>
      </c>
      <c r="CJ876" s="125" t="str">
        <f>IF($C876="","",COUNTIFS(Con_ve!$C$6:$C$1005,$C876,Con_ve!$Q$6:$Q$1005,Cad_cl!CJ$5))</f>
        <v/>
      </c>
      <c r="CK876" s="125" t="str">
        <f>IF($C876="","",COUNTIFS(Con_ve!$C$6:$C$1005,$C876,Con_ve!$Q$6:$Q$1005,Cad_cl!CK$5))</f>
        <v/>
      </c>
      <c r="CL876" s="125" t="str">
        <f>IF($C876="","",COUNTIFS(Con_ve!$C$6:$C$1005,$C876,Con_ve!$Q$6:$Q$1005,Cad_cl!CL$5))</f>
        <v/>
      </c>
      <c r="CM876" s="125" t="str">
        <f>IF($C876="","",COUNTIFS(Con_ve!$C$6:$C$1005,$C876,Con_ve!$Q$6:$Q$1005,Cad_cl!CM$5))</f>
        <v/>
      </c>
      <c r="CN876" s="125" t="str">
        <f>IF($C876="","",COUNTIFS(Con_ve!$C$6:$C$1005,$C876,Con_ve!$Q$6:$Q$1005,Cad_cl!CN$5))</f>
        <v/>
      </c>
      <c r="CO876" s="125" t="str">
        <f>IF($C876="","",COUNTIFS(Con_ve!$C$6:$C$1005,$C876,Con_ve!$Q$6:$Q$1005,Cad_cl!CO$5))</f>
        <v/>
      </c>
      <c r="CP876" s="125" t="str">
        <f>IF($C876="","",COUNTIFS(Con_ve!$C$6:$C$1005,$C876,Con_ve!$Q$6:$Q$1005,Cad_cl!CP$5))</f>
        <v/>
      </c>
      <c r="CQ876" s="125" t="str">
        <f>IF($C876="","",COUNTIFS(Con_ve!$C$6:$C$1005,$C876,Con_ve!$Q$6:$Q$1005,Cad_cl!CQ$5))</f>
        <v/>
      </c>
      <c r="CR876" s="125">
        <f t="shared" si="41"/>
        <v>0</v>
      </c>
    </row>
    <row r="877" spans="3:96" ht="30" customHeight="1">
      <c r="C877" s="153"/>
      <c r="D877" s="153"/>
      <c r="E877" s="154"/>
      <c r="F877" s="153"/>
      <c r="G877" s="155"/>
      <c r="H877" s="153"/>
      <c r="I877" s="153"/>
      <c r="J877" s="132" t="s">
        <v>309</v>
      </c>
      <c r="K877" s="133" t="s">
        <v>309</v>
      </c>
      <c r="L877" s="153"/>
      <c r="M877" s="153"/>
      <c r="N877" s="153"/>
      <c r="O877" s="153"/>
      <c r="P877" s="153"/>
      <c r="Q877" s="153"/>
      <c r="AP877" s="134" t="str">
        <f>IF(ISERR(IF($C877="","",SUMIFS(Con_ve!$F$6:$F$1005,Con_ve!$C$6:$C$1005,$C877,Con_ve!$I$6:$I$1005,"Fechada",Con_ve!$Q$6:$Q$1005,Cad_cl!AP$5))),"",IF($C877="","",SUMIFS(Con_ve!$F$6:$F$1005,Con_ve!$C$6:$C$1005,$C877,Con_ve!$I$6:$I$1005,"Fechada",Con_ve!$Q$6:$Q$1005,Cad_cl!AP$5)))</f>
        <v/>
      </c>
      <c r="AQ877" s="134" t="str">
        <f>IF(ISERR(IF($C877="","",SUMIFS(Con_ve!$F$6:$F$1005,Con_ve!$C$6:$C$1005,$C877,Con_ve!$I$6:$I$1005,"Fechada",Con_ve!$Q$6:$Q$1005,Cad_cl!AQ$5))),"",IF($C877="","",SUMIFS(Con_ve!$F$6:$F$1005,Con_ve!$C$6:$C$1005,$C877,Con_ve!$I$6:$I$1005,"Fechada",Con_ve!$Q$6:$Q$1005,Cad_cl!AQ$5)))</f>
        <v/>
      </c>
      <c r="AR877" s="134" t="str">
        <f>IF(ISERR(IF($C877="","",SUMIFS(Con_ve!$F$6:$F$1005,Con_ve!$C$6:$C$1005,$C877,Con_ve!$I$6:$I$1005,"Fechada",Con_ve!$Q$6:$Q$1005,Cad_cl!AR$5))),"",IF($C877="","",SUMIFS(Con_ve!$F$6:$F$1005,Con_ve!$C$6:$C$1005,$C877,Con_ve!$I$6:$I$1005,"Fechada",Con_ve!$Q$6:$Q$1005,Cad_cl!AR$5)))</f>
        <v/>
      </c>
      <c r="AS877" s="134" t="str">
        <f>IF(ISERR(IF($C877="","",SUMIFS(Con_ve!$F$6:$F$1005,Con_ve!$C$6:$C$1005,$C877,Con_ve!$I$6:$I$1005,"Fechada",Con_ve!$Q$6:$Q$1005,Cad_cl!AS$5))),"",IF($C877="","",SUMIFS(Con_ve!$F$6:$F$1005,Con_ve!$C$6:$C$1005,$C877,Con_ve!$I$6:$I$1005,"Fechada",Con_ve!$Q$6:$Q$1005,Cad_cl!AS$5)))</f>
        <v/>
      </c>
      <c r="AT877" s="134" t="str">
        <f>IF(ISERR(IF($C877="","",SUMIFS(Con_ve!$F$6:$F$1005,Con_ve!$C$6:$C$1005,$C877,Con_ve!$I$6:$I$1005,"Fechada",Con_ve!$Q$6:$Q$1005,Cad_cl!AT$5))),"",IF($C877="","",SUMIFS(Con_ve!$F$6:$F$1005,Con_ve!$C$6:$C$1005,$C877,Con_ve!$I$6:$I$1005,"Fechada",Con_ve!$Q$6:$Q$1005,Cad_cl!AT$5)))</f>
        <v/>
      </c>
      <c r="AU877" s="134" t="str">
        <f>IF(ISERR(IF($C877="","",SUMIFS(Con_ve!$F$6:$F$1005,Con_ve!$C$6:$C$1005,$C877,Con_ve!$I$6:$I$1005,"Fechada",Con_ve!$Q$6:$Q$1005,Cad_cl!AU$5))),"",IF($C877="","",SUMIFS(Con_ve!$F$6:$F$1005,Con_ve!$C$6:$C$1005,$C877,Con_ve!$I$6:$I$1005,"Fechada",Con_ve!$Q$6:$Q$1005,Cad_cl!AU$5)))</f>
        <v/>
      </c>
      <c r="AV877" s="134" t="str">
        <f>IF(ISERR(IF($C877="","",SUMIFS(Con_ve!$F$6:$F$1005,Con_ve!$C$6:$C$1005,$C877,Con_ve!$I$6:$I$1005,"Fechada",Con_ve!$Q$6:$Q$1005,Cad_cl!AV$5))),"",IF($C877="","",SUMIFS(Con_ve!$F$6:$F$1005,Con_ve!$C$6:$C$1005,$C877,Con_ve!$I$6:$I$1005,"Fechada",Con_ve!$Q$6:$Q$1005,Cad_cl!AV$5)))</f>
        <v/>
      </c>
      <c r="AW877" s="134" t="str">
        <f>IF(ISERR(IF($C877="","",SUMIFS(Con_ve!$F$6:$F$1005,Con_ve!$C$6:$C$1005,$C877,Con_ve!$I$6:$I$1005,"Fechada",Con_ve!$Q$6:$Q$1005,Cad_cl!AW$5))),"",IF($C877="","",SUMIFS(Con_ve!$F$6:$F$1005,Con_ve!$C$6:$C$1005,$C877,Con_ve!$I$6:$I$1005,"Fechada",Con_ve!$Q$6:$Q$1005,Cad_cl!AW$5)))</f>
        <v/>
      </c>
      <c r="AX877" s="134" t="str">
        <f>IF(ISERR(IF($C877="","",SUMIFS(Con_ve!$F$6:$F$1005,Con_ve!$C$6:$C$1005,$C877,Con_ve!$I$6:$I$1005,"Fechada",Con_ve!$Q$6:$Q$1005,Cad_cl!AX$5))),"",IF($C877="","",SUMIFS(Con_ve!$F$6:$F$1005,Con_ve!$C$6:$C$1005,$C877,Con_ve!$I$6:$I$1005,"Fechada",Con_ve!$Q$6:$Q$1005,Cad_cl!AX$5)))</f>
        <v/>
      </c>
      <c r="AY877" s="134" t="str">
        <f>IF(ISERR(IF($C877="","",SUMIFS(Con_ve!$F$6:$F$1005,Con_ve!$C$6:$C$1005,$C877,Con_ve!$I$6:$I$1005,"Fechada",Con_ve!$Q$6:$Q$1005,Cad_cl!AY$5))),"",IF($C877="","",SUMIFS(Con_ve!$F$6:$F$1005,Con_ve!$C$6:$C$1005,$C877,Con_ve!$I$6:$I$1005,"Fechada",Con_ve!$Q$6:$Q$1005,Cad_cl!AY$5)))</f>
        <v/>
      </c>
      <c r="AZ877" s="134" t="str">
        <f>IF(ISERR(IF($C877="","",SUMIFS(Con_ve!$F$6:$F$1005,Con_ve!$C$6:$C$1005,$C877,Con_ve!$I$6:$I$1005,"Fechada",Con_ve!$Q$6:$Q$1005,Cad_cl!AZ$5))),"",IF($C877="","",SUMIFS(Con_ve!$F$6:$F$1005,Con_ve!$C$6:$C$1005,$C877,Con_ve!$I$6:$I$1005,"Fechada",Con_ve!$Q$6:$Q$1005,Cad_cl!AZ$5)))</f>
        <v/>
      </c>
      <c r="BA877" s="134" t="str">
        <f>IF(ISERR(IF($C877="","",SUMIFS(Con_ve!$F$6:$F$1005,Con_ve!$C$6:$C$1005,$C877,Con_ve!$I$6:$I$1005,"Fechada",Con_ve!$Q$6:$Q$1005,Cad_cl!BA$5))),"",IF($C877="","",SUMIFS(Con_ve!$F$6:$F$1005,Con_ve!$C$6:$C$1005,$C877,Con_ve!$I$6:$I$1005,"Fechada",Con_ve!$Q$6:$Q$1005,Cad_cl!BA$5)))</f>
        <v/>
      </c>
      <c r="BB877" s="134">
        <f t="shared" si="39"/>
        <v>0</v>
      </c>
      <c r="BD877" s="134" t="str">
        <f>IF(ISERR(IF($C877="","",SUMIFS(Con_ve!$F$6:$F$1005,Con_ve!$C$6:$C$1005,$C877,Con_ve!$I$6:$I$1005,"Em negociação",Con_ve!$Q$6:$Q$1005,Cad_cl!BD$5))),"",IF($C877="","",SUMIFS(Con_ve!$F$6:$F$1005,Con_ve!$C$6:$C$1005,$C877,Con_ve!$I$6:$I$1005,"Em negociação",Con_ve!$Q$6:$Q$1005,Cad_cl!BD$5)))</f>
        <v/>
      </c>
      <c r="BE877" s="134" t="str">
        <f>IF(ISERR(IF($C877="","",SUMIFS(Con_ve!$F$6:$F$1005,Con_ve!$C$6:$C$1005,$C877,Con_ve!$I$6:$I$1005,"Em negociação",Con_ve!$Q$6:$Q$1005,Cad_cl!BE$5))),"",IF($C877="","",SUMIFS(Con_ve!$F$6:$F$1005,Con_ve!$C$6:$C$1005,$C877,Con_ve!$I$6:$I$1005,"Em negociação",Con_ve!$Q$6:$Q$1005,Cad_cl!BE$5)))</f>
        <v/>
      </c>
      <c r="BF877" s="134" t="str">
        <f>IF(ISERR(IF($C877="","",SUMIFS(Con_ve!$F$6:$F$1005,Con_ve!$C$6:$C$1005,$C877,Con_ve!$I$6:$I$1005,"Em negociação",Con_ve!$Q$6:$Q$1005,Cad_cl!BF$5))),"",IF($C877="","",SUMIFS(Con_ve!$F$6:$F$1005,Con_ve!$C$6:$C$1005,$C877,Con_ve!$I$6:$I$1005,"Em negociação",Con_ve!$Q$6:$Q$1005,Cad_cl!BF$5)))</f>
        <v/>
      </c>
      <c r="BG877" s="134" t="str">
        <f>IF(ISERR(IF($C877="","",SUMIFS(Con_ve!$F$6:$F$1005,Con_ve!$C$6:$C$1005,$C877,Con_ve!$I$6:$I$1005,"Em negociação",Con_ve!$Q$6:$Q$1005,Cad_cl!BG$5))),"",IF($C877="","",SUMIFS(Con_ve!$F$6:$F$1005,Con_ve!$C$6:$C$1005,$C877,Con_ve!$I$6:$I$1005,"Em negociação",Con_ve!$Q$6:$Q$1005,Cad_cl!BG$5)))</f>
        <v/>
      </c>
      <c r="BH877" s="134" t="str">
        <f>IF(ISERR(IF($C877="","",SUMIFS(Con_ve!$F$6:$F$1005,Con_ve!$C$6:$C$1005,$C877,Con_ve!$I$6:$I$1005,"Em negociação",Con_ve!$Q$6:$Q$1005,Cad_cl!BH$5))),"",IF($C877="","",SUMIFS(Con_ve!$F$6:$F$1005,Con_ve!$C$6:$C$1005,$C877,Con_ve!$I$6:$I$1005,"Em negociação",Con_ve!$Q$6:$Q$1005,Cad_cl!BH$5)))</f>
        <v/>
      </c>
      <c r="BI877" s="134" t="str">
        <f>IF(ISERR(IF($C877="","",SUMIFS(Con_ve!$F$6:$F$1005,Con_ve!$C$6:$C$1005,$C877,Con_ve!$I$6:$I$1005,"Em negociação",Con_ve!$Q$6:$Q$1005,Cad_cl!BI$5))),"",IF($C877="","",SUMIFS(Con_ve!$F$6:$F$1005,Con_ve!$C$6:$C$1005,$C877,Con_ve!$I$6:$I$1005,"Em negociação",Con_ve!$Q$6:$Q$1005,Cad_cl!BI$5)))</f>
        <v/>
      </c>
      <c r="BJ877" s="134" t="str">
        <f>IF(ISERR(IF($C877="","",SUMIFS(Con_ve!$F$6:$F$1005,Con_ve!$C$6:$C$1005,$C877,Con_ve!$I$6:$I$1005,"Em negociação",Con_ve!$Q$6:$Q$1005,Cad_cl!BJ$5))),"",IF($C877="","",SUMIFS(Con_ve!$F$6:$F$1005,Con_ve!$C$6:$C$1005,$C877,Con_ve!$I$6:$I$1005,"Em negociação",Con_ve!$Q$6:$Q$1005,Cad_cl!BJ$5)))</f>
        <v/>
      </c>
      <c r="BK877" s="134" t="str">
        <f>IF(ISERR(IF($C877="","",SUMIFS(Con_ve!$F$6:$F$1005,Con_ve!$C$6:$C$1005,$C877,Con_ve!$I$6:$I$1005,"Em negociação",Con_ve!$Q$6:$Q$1005,Cad_cl!BK$5))),"",IF($C877="","",SUMIFS(Con_ve!$F$6:$F$1005,Con_ve!$C$6:$C$1005,$C877,Con_ve!$I$6:$I$1005,"Em negociação",Con_ve!$Q$6:$Q$1005,Cad_cl!BK$5)))</f>
        <v/>
      </c>
      <c r="BL877" s="134" t="str">
        <f>IF(ISERR(IF($C877="","",SUMIFS(Con_ve!$F$6:$F$1005,Con_ve!$C$6:$C$1005,$C877,Con_ve!$I$6:$I$1005,"Em negociação",Con_ve!$Q$6:$Q$1005,Cad_cl!BL$5))),"",IF($C877="","",SUMIFS(Con_ve!$F$6:$F$1005,Con_ve!$C$6:$C$1005,$C877,Con_ve!$I$6:$I$1005,"Em negociação",Con_ve!$Q$6:$Q$1005,Cad_cl!BL$5)))</f>
        <v/>
      </c>
      <c r="BM877" s="134" t="str">
        <f>IF(ISERR(IF($C877="","",SUMIFS(Con_ve!$F$6:$F$1005,Con_ve!$C$6:$C$1005,$C877,Con_ve!$I$6:$I$1005,"Em negociação",Con_ve!$Q$6:$Q$1005,Cad_cl!BM$5))),"",IF($C877="","",SUMIFS(Con_ve!$F$6:$F$1005,Con_ve!$C$6:$C$1005,$C877,Con_ve!$I$6:$I$1005,"Em negociação",Con_ve!$Q$6:$Q$1005,Cad_cl!BM$5)))</f>
        <v/>
      </c>
      <c r="BN877" s="134" t="str">
        <f>IF(ISERR(IF($C877="","",SUMIFS(Con_ve!$F$6:$F$1005,Con_ve!$C$6:$C$1005,$C877,Con_ve!$I$6:$I$1005,"Em negociação",Con_ve!$Q$6:$Q$1005,Cad_cl!BN$5))),"",IF($C877="","",SUMIFS(Con_ve!$F$6:$F$1005,Con_ve!$C$6:$C$1005,$C877,Con_ve!$I$6:$I$1005,"Em negociação",Con_ve!$Q$6:$Q$1005,Cad_cl!BN$5)))</f>
        <v/>
      </c>
      <c r="BO877" s="134" t="str">
        <f>IF(ISERR(IF($C877="","",SUMIFS(Con_ve!$F$6:$F$1005,Con_ve!$C$6:$C$1005,$C877,Con_ve!$I$6:$I$1005,"Em negociação",Con_ve!$Q$6:$Q$1005,Cad_cl!BO$5))),"",IF($C877="","",SUMIFS(Con_ve!$F$6:$F$1005,Con_ve!$C$6:$C$1005,$C877,Con_ve!$I$6:$I$1005,"Em negociação",Con_ve!$Q$6:$Q$1005,Cad_cl!BO$5)))</f>
        <v/>
      </c>
      <c r="BP877" s="134">
        <f t="shared" si="40"/>
        <v>0</v>
      </c>
      <c r="BR877" s="125" t="str">
        <f>IF(ISERR(IF(AND($I877=Re_lo!$E$5,BR$5=VLOOKUP(Re_lo!$H$5,Re_lo!$N$5:$O$16,2,0)),AP877,"")),"",IF(AND($I877=Re_lo!$E$5,BR$5=VLOOKUP(Re_lo!$H$5,Re_lo!$N$5:$O$16,2,0)),AP877,""))</f>
        <v/>
      </c>
      <c r="BS877" s="125" t="str">
        <f>IF(ISERR(IF(AND($I877=Re_lo!$E$5,BS$5=VLOOKUP(Re_lo!$H$5,Re_lo!$N$5:$O$16,2,0)),AQ877,"")),"",IF(AND($I877=Re_lo!$E$5,BS$5=VLOOKUP(Re_lo!$H$5,Re_lo!$N$5:$O$16,2,0)),AQ877,""))</f>
        <v/>
      </c>
      <c r="BT877" s="125" t="str">
        <f>IF(ISERR(IF(AND($I877=Re_lo!$E$5,BT$5=VLOOKUP(Re_lo!$H$5,Re_lo!$N$5:$O$16,2,0)),AR877,"")),"",IF(AND($I877=Re_lo!$E$5,BT$5=VLOOKUP(Re_lo!$H$5,Re_lo!$N$5:$O$16,2,0)),AR877,""))</f>
        <v/>
      </c>
      <c r="BU877" s="125" t="str">
        <f>IF(ISERR(IF(AND($I877=Re_lo!$E$5,BU$5=VLOOKUP(Re_lo!$H$5,Re_lo!$N$5:$O$16,2,0)),AS877,"")),"",IF(AND($I877=Re_lo!$E$5,BU$5=VLOOKUP(Re_lo!$H$5,Re_lo!$N$5:$O$16,2,0)),AS877,""))</f>
        <v/>
      </c>
      <c r="BV877" s="125" t="str">
        <f>IF(ISERR(IF(AND($I877=Re_lo!$E$5,BV$5=VLOOKUP(Re_lo!$H$5,Re_lo!$N$5:$O$16,2,0)),AT877,"")),"",IF(AND($I877=Re_lo!$E$5,BV$5=VLOOKUP(Re_lo!$H$5,Re_lo!$N$5:$O$16,2,0)),AT877,""))</f>
        <v/>
      </c>
      <c r="BW877" s="125" t="str">
        <f>IF(ISERR(IF(AND($I877=Re_lo!$E$5,BW$5=VLOOKUP(Re_lo!$H$5,Re_lo!$N$5:$O$16,2,0)),AU877,"")),"",IF(AND($I877=Re_lo!$E$5,BW$5=VLOOKUP(Re_lo!$H$5,Re_lo!$N$5:$O$16,2,0)),AU877,""))</f>
        <v/>
      </c>
      <c r="BX877" s="125" t="str">
        <f>IF(ISERR(IF(AND($I877=Re_lo!$E$5,BX$5=VLOOKUP(Re_lo!$H$5,Re_lo!$N$5:$O$16,2,0)),AV877,"")),"",IF(AND($I877=Re_lo!$E$5,BX$5=VLOOKUP(Re_lo!$H$5,Re_lo!$N$5:$O$16,2,0)),AV877,""))</f>
        <v/>
      </c>
      <c r="BY877" s="125" t="str">
        <f>IF(ISERR(IF(AND($I877=Re_lo!$E$5,BY$5=VLOOKUP(Re_lo!$H$5,Re_lo!$N$5:$O$16,2,0)),AW877,"")),"",IF(AND($I877=Re_lo!$E$5,BY$5=VLOOKUP(Re_lo!$H$5,Re_lo!$N$5:$O$16,2,0)),AW877,""))</f>
        <v/>
      </c>
      <c r="BZ877" s="125" t="str">
        <f>IF(ISERR(IF(AND($I877=Re_lo!$E$5,BZ$5=VLOOKUP(Re_lo!$H$5,Re_lo!$N$5:$O$16,2,0)),AX877,"")),"",IF(AND($I877=Re_lo!$E$5,BZ$5=VLOOKUP(Re_lo!$H$5,Re_lo!$N$5:$O$16,2,0)),AX877,""))</f>
        <v/>
      </c>
      <c r="CA877" s="125" t="str">
        <f>IF(ISERR(IF(AND($I877=Re_lo!$E$5,CA$5=VLOOKUP(Re_lo!$H$5,Re_lo!$N$5:$O$16,2,0)),AY877,"")),"",IF(AND($I877=Re_lo!$E$5,CA$5=VLOOKUP(Re_lo!$H$5,Re_lo!$N$5:$O$16,2,0)),AY877,""))</f>
        <v/>
      </c>
      <c r="CB877" s="125" t="str">
        <f>IF(ISERR(IF(AND($I877=Re_lo!$E$5,CB$5=VLOOKUP(Re_lo!$H$5,Re_lo!$N$5:$O$16,2,0)),AZ877,"")),"",IF(AND($I877=Re_lo!$E$5,CB$5=VLOOKUP(Re_lo!$H$5,Re_lo!$N$5:$O$16,2,0)),AZ877,""))</f>
        <v/>
      </c>
      <c r="CC877" s="125" t="str">
        <f>IF(ISERR(IF(AND($I877=Re_lo!$E$5,CC$5=VLOOKUP(Re_lo!$H$5,Re_lo!$N$5:$O$16,2,0)),BA877,"")),"",IF(AND($I877=Re_lo!$E$5,CC$5=VLOOKUP(Re_lo!$H$5,Re_lo!$N$5:$O$16,2,0)),BA877,""))</f>
        <v/>
      </c>
      <c r="CD877" s="125" t="str">
        <f>IF(ISERR(IF(AND($I877=Re_lo!$E$5,CD$5=VLOOKUP(Re_lo!$H$5,Re_lo!$N$5:$O$16,2,0)),BB877,"")),"",IF(AND($I877=Re_lo!$E$5,CD$5=VLOOKUP(Re_lo!$H$5,Re_lo!$N$5:$O$16,2,0)),BB877,""))</f>
        <v/>
      </c>
      <c r="CF877" s="125" t="str">
        <f>IF($C877="","",COUNTIFS(Con_ve!$C$6:$C$1005,$C877,Con_ve!$Q$6:$Q$1005,Cad_cl!CF$5))</f>
        <v/>
      </c>
      <c r="CG877" s="125" t="str">
        <f>IF($C877="","",COUNTIFS(Con_ve!$C$6:$C$1005,$C877,Con_ve!$Q$6:$Q$1005,Cad_cl!CG$5))</f>
        <v/>
      </c>
      <c r="CH877" s="125" t="str">
        <f>IF($C877="","",COUNTIFS(Con_ve!$C$6:$C$1005,$C877,Con_ve!$Q$6:$Q$1005,Cad_cl!CH$5))</f>
        <v/>
      </c>
      <c r="CI877" s="125" t="str">
        <f>IF($C877="","",COUNTIFS(Con_ve!$C$6:$C$1005,$C877,Con_ve!$Q$6:$Q$1005,Cad_cl!CI$5))</f>
        <v/>
      </c>
      <c r="CJ877" s="125" t="str">
        <f>IF($C877="","",COUNTIFS(Con_ve!$C$6:$C$1005,$C877,Con_ve!$Q$6:$Q$1005,Cad_cl!CJ$5))</f>
        <v/>
      </c>
      <c r="CK877" s="125" t="str">
        <f>IF($C877="","",COUNTIFS(Con_ve!$C$6:$C$1005,$C877,Con_ve!$Q$6:$Q$1005,Cad_cl!CK$5))</f>
        <v/>
      </c>
      <c r="CL877" s="125" t="str">
        <f>IF($C877="","",COUNTIFS(Con_ve!$C$6:$C$1005,$C877,Con_ve!$Q$6:$Q$1005,Cad_cl!CL$5))</f>
        <v/>
      </c>
      <c r="CM877" s="125" t="str">
        <f>IF($C877="","",COUNTIFS(Con_ve!$C$6:$C$1005,$C877,Con_ve!$Q$6:$Q$1005,Cad_cl!CM$5))</f>
        <v/>
      </c>
      <c r="CN877" s="125" t="str">
        <f>IF($C877="","",COUNTIFS(Con_ve!$C$6:$C$1005,$C877,Con_ve!$Q$6:$Q$1005,Cad_cl!CN$5))</f>
        <v/>
      </c>
      <c r="CO877" s="125" t="str">
        <f>IF($C877="","",COUNTIFS(Con_ve!$C$6:$C$1005,$C877,Con_ve!$Q$6:$Q$1005,Cad_cl!CO$5))</f>
        <v/>
      </c>
      <c r="CP877" s="125" t="str">
        <f>IF($C877="","",COUNTIFS(Con_ve!$C$6:$C$1005,$C877,Con_ve!$Q$6:$Q$1005,Cad_cl!CP$5))</f>
        <v/>
      </c>
      <c r="CQ877" s="125" t="str">
        <f>IF($C877="","",COUNTIFS(Con_ve!$C$6:$C$1005,$C877,Con_ve!$Q$6:$Q$1005,Cad_cl!CQ$5))</f>
        <v/>
      </c>
      <c r="CR877" s="125">
        <f t="shared" si="41"/>
        <v>0</v>
      </c>
    </row>
    <row r="878" spans="3:96" ht="30" customHeight="1">
      <c r="C878" s="153"/>
      <c r="D878" s="153"/>
      <c r="E878" s="154"/>
      <c r="F878" s="153"/>
      <c r="G878" s="155"/>
      <c r="H878" s="153"/>
      <c r="I878" s="153"/>
      <c r="J878" s="132" t="s">
        <v>309</v>
      </c>
      <c r="K878" s="133" t="s">
        <v>309</v>
      </c>
      <c r="L878" s="153"/>
      <c r="M878" s="153"/>
      <c r="N878" s="153"/>
      <c r="O878" s="153"/>
      <c r="P878" s="153"/>
      <c r="Q878" s="153"/>
      <c r="AP878" s="134" t="str">
        <f>IF(ISERR(IF($C878="","",SUMIFS(Con_ve!$F$6:$F$1005,Con_ve!$C$6:$C$1005,$C878,Con_ve!$I$6:$I$1005,"Fechada",Con_ve!$Q$6:$Q$1005,Cad_cl!AP$5))),"",IF($C878="","",SUMIFS(Con_ve!$F$6:$F$1005,Con_ve!$C$6:$C$1005,$C878,Con_ve!$I$6:$I$1005,"Fechada",Con_ve!$Q$6:$Q$1005,Cad_cl!AP$5)))</f>
        <v/>
      </c>
      <c r="AQ878" s="134" t="str">
        <f>IF(ISERR(IF($C878="","",SUMIFS(Con_ve!$F$6:$F$1005,Con_ve!$C$6:$C$1005,$C878,Con_ve!$I$6:$I$1005,"Fechada",Con_ve!$Q$6:$Q$1005,Cad_cl!AQ$5))),"",IF($C878="","",SUMIFS(Con_ve!$F$6:$F$1005,Con_ve!$C$6:$C$1005,$C878,Con_ve!$I$6:$I$1005,"Fechada",Con_ve!$Q$6:$Q$1005,Cad_cl!AQ$5)))</f>
        <v/>
      </c>
      <c r="AR878" s="134" t="str">
        <f>IF(ISERR(IF($C878="","",SUMIFS(Con_ve!$F$6:$F$1005,Con_ve!$C$6:$C$1005,$C878,Con_ve!$I$6:$I$1005,"Fechada",Con_ve!$Q$6:$Q$1005,Cad_cl!AR$5))),"",IF($C878="","",SUMIFS(Con_ve!$F$6:$F$1005,Con_ve!$C$6:$C$1005,$C878,Con_ve!$I$6:$I$1005,"Fechada",Con_ve!$Q$6:$Q$1005,Cad_cl!AR$5)))</f>
        <v/>
      </c>
      <c r="AS878" s="134" t="str">
        <f>IF(ISERR(IF($C878="","",SUMIFS(Con_ve!$F$6:$F$1005,Con_ve!$C$6:$C$1005,$C878,Con_ve!$I$6:$I$1005,"Fechada",Con_ve!$Q$6:$Q$1005,Cad_cl!AS$5))),"",IF($C878="","",SUMIFS(Con_ve!$F$6:$F$1005,Con_ve!$C$6:$C$1005,$C878,Con_ve!$I$6:$I$1005,"Fechada",Con_ve!$Q$6:$Q$1005,Cad_cl!AS$5)))</f>
        <v/>
      </c>
      <c r="AT878" s="134" t="str">
        <f>IF(ISERR(IF($C878="","",SUMIFS(Con_ve!$F$6:$F$1005,Con_ve!$C$6:$C$1005,$C878,Con_ve!$I$6:$I$1005,"Fechada",Con_ve!$Q$6:$Q$1005,Cad_cl!AT$5))),"",IF($C878="","",SUMIFS(Con_ve!$F$6:$F$1005,Con_ve!$C$6:$C$1005,$C878,Con_ve!$I$6:$I$1005,"Fechada",Con_ve!$Q$6:$Q$1005,Cad_cl!AT$5)))</f>
        <v/>
      </c>
      <c r="AU878" s="134" t="str">
        <f>IF(ISERR(IF($C878="","",SUMIFS(Con_ve!$F$6:$F$1005,Con_ve!$C$6:$C$1005,$C878,Con_ve!$I$6:$I$1005,"Fechada",Con_ve!$Q$6:$Q$1005,Cad_cl!AU$5))),"",IF($C878="","",SUMIFS(Con_ve!$F$6:$F$1005,Con_ve!$C$6:$C$1005,$C878,Con_ve!$I$6:$I$1005,"Fechada",Con_ve!$Q$6:$Q$1005,Cad_cl!AU$5)))</f>
        <v/>
      </c>
      <c r="AV878" s="134" t="str">
        <f>IF(ISERR(IF($C878="","",SUMIFS(Con_ve!$F$6:$F$1005,Con_ve!$C$6:$C$1005,$C878,Con_ve!$I$6:$I$1005,"Fechada",Con_ve!$Q$6:$Q$1005,Cad_cl!AV$5))),"",IF($C878="","",SUMIFS(Con_ve!$F$6:$F$1005,Con_ve!$C$6:$C$1005,$C878,Con_ve!$I$6:$I$1005,"Fechada",Con_ve!$Q$6:$Q$1005,Cad_cl!AV$5)))</f>
        <v/>
      </c>
      <c r="AW878" s="134" t="str">
        <f>IF(ISERR(IF($C878="","",SUMIFS(Con_ve!$F$6:$F$1005,Con_ve!$C$6:$C$1005,$C878,Con_ve!$I$6:$I$1005,"Fechada",Con_ve!$Q$6:$Q$1005,Cad_cl!AW$5))),"",IF($C878="","",SUMIFS(Con_ve!$F$6:$F$1005,Con_ve!$C$6:$C$1005,$C878,Con_ve!$I$6:$I$1005,"Fechada",Con_ve!$Q$6:$Q$1005,Cad_cl!AW$5)))</f>
        <v/>
      </c>
      <c r="AX878" s="134" t="str">
        <f>IF(ISERR(IF($C878="","",SUMIFS(Con_ve!$F$6:$F$1005,Con_ve!$C$6:$C$1005,$C878,Con_ve!$I$6:$I$1005,"Fechada",Con_ve!$Q$6:$Q$1005,Cad_cl!AX$5))),"",IF($C878="","",SUMIFS(Con_ve!$F$6:$F$1005,Con_ve!$C$6:$C$1005,$C878,Con_ve!$I$6:$I$1005,"Fechada",Con_ve!$Q$6:$Q$1005,Cad_cl!AX$5)))</f>
        <v/>
      </c>
      <c r="AY878" s="134" t="str">
        <f>IF(ISERR(IF($C878="","",SUMIFS(Con_ve!$F$6:$F$1005,Con_ve!$C$6:$C$1005,$C878,Con_ve!$I$6:$I$1005,"Fechada",Con_ve!$Q$6:$Q$1005,Cad_cl!AY$5))),"",IF($C878="","",SUMIFS(Con_ve!$F$6:$F$1005,Con_ve!$C$6:$C$1005,$C878,Con_ve!$I$6:$I$1005,"Fechada",Con_ve!$Q$6:$Q$1005,Cad_cl!AY$5)))</f>
        <v/>
      </c>
      <c r="AZ878" s="134" t="str">
        <f>IF(ISERR(IF($C878="","",SUMIFS(Con_ve!$F$6:$F$1005,Con_ve!$C$6:$C$1005,$C878,Con_ve!$I$6:$I$1005,"Fechada",Con_ve!$Q$6:$Q$1005,Cad_cl!AZ$5))),"",IF($C878="","",SUMIFS(Con_ve!$F$6:$F$1005,Con_ve!$C$6:$C$1005,$C878,Con_ve!$I$6:$I$1005,"Fechada",Con_ve!$Q$6:$Q$1005,Cad_cl!AZ$5)))</f>
        <v/>
      </c>
      <c r="BA878" s="134" t="str">
        <f>IF(ISERR(IF($C878="","",SUMIFS(Con_ve!$F$6:$F$1005,Con_ve!$C$6:$C$1005,$C878,Con_ve!$I$6:$I$1005,"Fechada",Con_ve!$Q$6:$Q$1005,Cad_cl!BA$5))),"",IF($C878="","",SUMIFS(Con_ve!$F$6:$F$1005,Con_ve!$C$6:$C$1005,$C878,Con_ve!$I$6:$I$1005,"Fechada",Con_ve!$Q$6:$Q$1005,Cad_cl!BA$5)))</f>
        <v/>
      </c>
      <c r="BB878" s="134">
        <f t="shared" si="39"/>
        <v>0</v>
      </c>
      <c r="BD878" s="134" t="str">
        <f>IF(ISERR(IF($C878="","",SUMIFS(Con_ve!$F$6:$F$1005,Con_ve!$C$6:$C$1005,$C878,Con_ve!$I$6:$I$1005,"Em negociação",Con_ve!$Q$6:$Q$1005,Cad_cl!BD$5))),"",IF($C878="","",SUMIFS(Con_ve!$F$6:$F$1005,Con_ve!$C$6:$C$1005,$C878,Con_ve!$I$6:$I$1005,"Em negociação",Con_ve!$Q$6:$Q$1005,Cad_cl!BD$5)))</f>
        <v/>
      </c>
      <c r="BE878" s="134" t="str">
        <f>IF(ISERR(IF($C878="","",SUMIFS(Con_ve!$F$6:$F$1005,Con_ve!$C$6:$C$1005,$C878,Con_ve!$I$6:$I$1005,"Em negociação",Con_ve!$Q$6:$Q$1005,Cad_cl!BE$5))),"",IF($C878="","",SUMIFS(Con_ve!$F$6:$F$1005,Con_ve!$C$6:$C$1005,$C878,Con_ve!$I$6:$I$1005,"Em negociação",Con_ve!$Q$6:$Q$1005,Cad_cl!BE$5)))</f>
        <v/>
      </c>
      <c r="BF878" s="134" t="str">
        <f>IF(ISERR(IF($C878="","",SUMIFS(Con_ve!$F$6:$F$1005,Con_ve!$C$6:$C$1005,$C878,Con_ve!$I$6:$I$1005,"Em negociação",Con_ve!$Q$6:$Q$1005,Cad_cl!BF$5))),"",IF($C878="","",SUMIFS(Con_ve!$F$6:$F$1005,Con_ve!$C$6:$C$1005,$C878,Con_ve!$I$6:$I$1005,"Em negociação",Con_ve!$Q$6:$Q$1005,Cad_cl!BF$5)))</f>
        <v/>
      </c>
      <c r="BG878" s="134" t="str">
        <f>IF(ISERR(IF($C878="","",SUMIFS(Con_ve!$F$6:$F$1005,Con_ve!$C$6:$C$1005,$C878,Con_ve!$I$6:$I$1005,"Em negociação",Con_ve!$Q$6:$Q$1005,Cad_cl!BG$5))),"",IF($C878="","",SUMIFS(Con_ve!$F$6:$F$1005,Con_ve!$C$6:$C$1005,$C878,Con_ve!$I$6:$I$1005,"Em negociação",Con_ve!$Q$6:$Q$1005,Cad_cl!BG$5)))</f>
        <v/>
      </c>
      <c r="BH878" s="134" t="str">
        <f>IF(ISERR(IF($C878="","",SUMIFS(Con_ve!$F$6:$F$1005,Con_ve!$C$6:$C$1005,$C878,Con_ve!$I$6:$I$1005,"Em negociação",Con_ve!$Q$6:$Q$1005,Cad_cl!BH$5))),"",IF($C878="","",SUMIFS(Con_ve!$F$6:$F$1005,Con_ve!$C$6:$C$1005,$C878,Con_ve!$I$6:$I$1005,"Em negociação",Con_ve!$Q$6:$Q$1005,Cad_cl!BH$5)))</f>
        <v/>
      </c>
      <c r="BI878" s="134" t="str">
        <f>IF(ISERR(IF($C878="","",SUMIFS(Con_ve!$F$6:$F$1005,Con_ve!$C$6:$C$1005,$C878,Con_ve!$I$6:$I$1005,"Em negociação",Con_ve!$Q$6:$Q$1005,Cad_cl!BI$5))),"",IF($C878="","",SUMIFS(Con_ve!$F$6:$F$1005,Con_ve!$C$6:$C$1005,$C878,Con_ve!$I$6:$I$1005,"Em negociação",Con_ve!$Q$6:$Q$1005,Cad_cl!BI$5)))</f>
        <v/>
      </c>
      <c r="BJ878" s="134" t="str">
        <f>IF(ISERR(IF($C878="","",SUMIFS(Con_ve!$F$6:$F$1005,Con_ve!$C$6:$C$1005,$C878,Con_ve!$I$6:$I$1005,"Em negociação",Con_ve!$Q$6:$Q$1005,Cad_cl!BJ$5))),"",IF($C878="","",SUMIFS(Con_ve!$F$6:$F$1005,Con_ve!$C$6:$C$1005,$C878,Con_ve!$I$6:$I$1005,"Em negociação",Con_ve!$Q$6:$Q$1005,Cad_cl!BJ$5)))</f>
        <v/>
      </c>
      <c r="BK878" s="134" t="str">
        <f>IF(ISERR(IF($C878="","",SUMIFS(Con_ve!$F$6:$F$1005,Con_ve!$C$6:$C$1005,$C878,Con_ve!$I$6:$I$1005,"Em negociação",Con_ve!$Q$6:$Q$1005,Cad_cl!BK$5))),"",IF($C878="","",SUMIFS(Con_ve!$F$6:$F$1005,Con_ve!$C$6:$C$1005,$C878,Con_ve!$I$6:$I$1005,"Em negociação",Con_ve!$Q$6:$Q$1005,Cad_cl!BK$5)))</f>
        <v/>
      </c>
      <c r="BL878" s="134" t="str">
        <f>IF(ISERR(IF($C878="","",SUMIFS(Con_ve!$F$6:$F$1005,Con_ve!$C$6:$C$1005,$C878,Con_ve!$I$6:$I$1005,"Em negociação",Con_ve!$Q$6:$Q$1005,Cad_cl!BL$5))),"",IF($C878="","",SUMIFS(Con_ve!$F$6:$F$1005,Con_ve!$C$6:$C$1005,$C878,Con_ve!$I$6:$I$1005,"Em negociação",Con_ve!$Q$6:$Q$1005,Cad_cl!BL$5)))</f>
        <v/>
      </c>
      <c r="BM878" s="134" t="str">
        <f>IF(ISERR(IF($C878="","",SUMIFS(Con_ve!$F$6:$F$1005,Con_ve!$C$6:$C$1005,$C878,Con_ve!$I$6:$I$1005,"Em negociação",Con_ve!$Q$6:$Q$1005,Cad_cl!BM$5))),"",IF($C878="","",SUMIFS(Con_ve!$F$6:$F$1005,Con_ve!$C$6:$C$1005,$C878,Con_ve!$I$6:$I$1005,"Em negociação",Con_ve!$Q$6:$Q$1005,Cad_cl!BM$5)))</f>
        <v/>
      </c>
      <c r="BN878" s="134" t="str">
        <f>IF(ISERR(IF($C878="","",SUMIFS(Con_ve!$F$6:$F$1005,Con_ve!$C$6:$C$1005,$C878,Con_ve!$I$6:$I$1005,"Em negociação",Con_ve!$Q$6:$Q$1005,Cad_cl!BN$5))),"",IF($C878="","",SUMIFS(Con_ve!$F$6:$F$1005,Con_ve!$C$6:$C$1005,$C878,Con_ve!$I$6:$I$1005,"Em negociação",Con_ve!$Q$6:$Q$1005,Cad_cl!BN$5)))</f>
        <v/>
      </c>
      <c r="BO878" s="134" t="str">
        <f>IF(ISERR(IF($C878="","",SUMIFS(Con_ve!$F$6:$F$1005,Con_ve!$C$6:$C$1005,$C878,Con_ve!$I$6:$I$1005,"Em negociação",Con_ve!$Q$6:$Q$1005,Cad_cl!BO$5))),"",IF($C878="","",SUMIFS(Con_ve!$F$6:$F$1005,Con_ve!$C$6:$C$1005,$C878,Con_ve!$I$6:$I$1005,"Em negociação",Con_ve!$Q$6:$Q$1005,Cad_cl!BO$5)))</f>
        <v/>
      </c>
      <c r="BP878" s="134">
        <f t="shared" si="40"/>
        <v>0</v>
      </c>
      <c r="BR878" s="125" t="str">
        <f>IF(ISERR(IF(AND($I878=Re_lo!$E$5,BR$5=VLOOKUP(Re_lo!$H$5,Re_lo!$N$5:$O$16,2,0)),AP878,"")),"",IF(AND($I878=Re_lo!$E$5,BR$5=VLOOKUP(Re_lo!$H$5,Re_lo!$N$5:$O$16,2,0)),AP878,""))</f>
        <v/>
      </c>
      <c r="BS878" s="125" t="str">
        <f>IF(ISERR(IF(AND($I878=Re_lo!$E$5,BS$5=VLOOKUP(Re_lo!$H$5,Re_lo!$N$5:$O$16,2,0)),AQ878,"")),"",IF(AND($I878=Re_lo!$E$5,BS$5=VLOOKUP(Re_lo!$H$5,Re_lo!$N$5:$O$16,2,0)),AQ878,""))</f>
        <v/>
      </c>
      <c r="BT878" s="125" t="str">
        <f>IF(ISERR(IF(AND($I878=Re_lo!$E$5,BT$5=VLOOKUP(Re_lo!$H$5,Re_lo!$N$5:$O$16,2,0)),AR878,"")),"",IF(AND($I878=Re_lo!$E$5,BT$5=VLOOKUP(Re_lo!$H$5,Re_lo!$N$5:$O$16,2,0)),AR878,""))</f>
        <v/>
      </c>
      <c r="BU878" s="125" t="str">
        <f>IF(ISERR(IF(AND($I878=Re_lo!$E$5,BU$5=VLOOKUP(Re_lo!$H$5,Re_lo!$N$5:$O$16,2,0)),AS878,"")),"",IF(AND($I878=Re_lo!$E$5,BU$5=VLOOKUP(Re_lo!$H$5,Re_lo!$N$5:$O$16,2,0)),AS878,""))</f>
        <v/>
      </c>
      <c r="BV878" s="125" t="str">
        <f>IF(ISERR(IF(AND($I878=Re_lo!$E$5,BV$5=VLOOKUP(Re_lo!$H$5,Re_lo!$N$5:$O$16,2,0)),AT878,"")),"",IF(AND($I878=Re_lo!$E$5,BV$5=VLOOKUP(Re_lo!$H$5,Re_lo!$N$5:$O$16,2,0)),AT878,""))</f>
        <v/>
      </c>
      <c r="BW878" s="125" t="str">
        <f>IF(ISERR(IF(AND($I878=Re_lo!$E$5,BW$5=VLOOKUP(Re_lo!$H$5,Re_lo!$N$5:$O$16,2,0)),AU878,"")),"",IF(AND($I878=Re_lo!$E$5,BW$5=VLOOKUP(Re_lo!$H$5,Re_lo!$N$5:$O$16,2,0)),AU878,""))</f>
        <v/>
      </c>
      <c r="BX878" s="125" t="str">
        <f>IF(ISERR(IF(AND($I878=Re_lo!$E$5,BX$5=VLOOKUP(Re_lo!$H$5,Re_lo!$N$5:$O$16,2,0)),AV878,"")),"",IF(AND($I878=Re_lo!$E$5,BX$5=VLOOKUP(Re_lo!$H$5,Re_lo!$N$5:$O$16,2,0)),AV878,""))</f>
        <v/>
      </c>
      <c r="BY878" s="125" t="str">
        <f>IF(ISERR(IF(AND($I878=Re_lo!$E$5,BY$5=VLOOKUP(Re_lo!$H$5,Re_lo!$N$5:$O$16,2,0)),AW878,"")),"",IF(AND($I878=Re_lo!$E$5,BY$5=VLOOKUP(Re_lo!$H$5,Re_lo!$N$5:$O$16,2,0)),AW878,""))</f>
        <v/>
      </c>
      <c r="BZ878" s="125" t="str">
        <f>IF(ISERR(IF(AND($I878=Re_lo!$E$5,BZ$5=VLOOKUP(Re_lo!$H$5,Re_lo!$N$5:$O$16,2,0)),AX878,"")),"",IF(AND($I878=Re_lo!$E$5,BZ$5=VLOOKUP(Re_lo!$H$5,Re_lo!$N$5:$O$16,2,0)),AX878,""))</f>
        <v/>
      </c>
      <c r="CA878" s="125" t="str">
        <f>IF(ISERR(IF(AND($I878=Re_lo!$E$5,CA$5=VLOOKUP(Re_lo!$H$5,Re_lo!$N$5:$O$16,2,0)),AY878,"")),"",IF(AND($I878=Re_lo!$E$5,CA$5=VLOOKUP(Re_lo!$H$5,Re_lo!$N$5:$O$16,2,0)),AY878,""))</f>
        <v/>
      </c>
      <c r="CB878" s="125" t="str">
        <f>IF(ISERR(IF(AND($I878=Re_lo!$E$5,CB$5=VLOOKUP(Re_lo!$H$5,Re_lo!$N$5:$O$16,2,0)),AZ878,"")),"",IF(AND($I878=Re_lo!$E$5,CB$5=VLOOKUP(Re_lo!$H$5,Re_lo!$N$5:$O$16,2,0)),AZ878,""))</f>
        <v/>
      </c>
      <c r="CC878" s="125" t="str">
        <f>IF(ISERR(IF(AND($I878=Re_lo!$E$5,CC$5=VLOOKUP(Re_lo!$H$5,Re_lo!$N$5:$O$16,2,0)),BA878,"")),"",IF(AND($I878=Re_lo!$E$5,CC$5=VLOOKUP(Re_lo!$H$5,Re_lo!$N$5:$O$16,2,0)),BA878,""))</f>
        <v/>
      </c>
      <c r="CD878" s="125" t="str">
        <f>IF(ISERR(IF(AND($I878=Re_lo!$E$5,CD$5=VLOOKUP(Re_lo!$H$5,Re_lo!$N$5:$O$16,2,0)),BB878,"")),"",IF(AND($I878=Re_lo!$E$5,CD$5=VLOOKUP(Re_lo!$H$5,Re_lo!$N$5:$O$16,2,0)),BB878,""))</f>
        <v/>
      </c>
      <c r="CF878" s="125" t="str">
        <f>IF($C878="","",COUNTIFS(Con_ve!$C$6:$C$1005,$C878,Con_ve!$Q$6:$Q$1005,Cad_cl!CF$5))</f>
        <v/>
      </c>
      <c r="CG878" s="125" t="str">
        <f>IF($C878="","",COUNTIFS(Con_ve!$C$6:$C$1005,$C878,Con_ve!$Q$6:$Q$1005,Cad_cl!CG$5))</f>
        <v/>
      </c>
      <c r="CH878" s="125" t="str">
        <f>IF($C878="","",COUNTIFS(Con_ve!$C$6:$C$1005,$C878,Con_ve!$Q$6:$Q$1005,Cad_cl!CH$5))</f>
        <v/>
      </c>
      <c r="CI878" s="125" t="str">
        <f>IF($C878="","",COUNTIFS(Con_ve!$C$6:$C$1005,$C878,Con_ve!$Q$6:$Q$1005,Cad_cl!CI$5))</f>
        <v/>
      </c>
      <c r="CJ878" s="125" t="str">
        <f>IF($C878="","",COUNTIFS(Con_ve!$C$6:$C$1005,$C878,Con_ve!$Q$6:$Q$1005,Cad_cl!CJ$5))</f>
        <v/>
      </c>
      <c r="CK878" s="125" t="str">
        <f>IF($C878="","",COUNTIFS(Con_ve!$C$6:$C$1005,$C878,Con_ve!$Q$6:$Q$1005,Cad_cl!CK$5))</f>
        <v/>
      </c>
      <c r="CL878" s="125" t="str">
        <f>IF($C878="","",COUNTIFS(Con_ve!$C$6:$C$1005,$C878,Con_ve!$Q$6:$Q$1005,Cad_cl!CL$5))</f>
        <v/>
      </c>
      <c r="CM878" s="125" t="str">
        <f>IF($C878="","",COUNTIFS(Con_ve!$C$6:$C$1005,$C878,Con_ve!$Q$6:$Q$1005,Cad_cl!CM$5))</f>
        <v/>
      </c>
      <c r="CN878" s="125" t="str">
        <f>IF($C878="","",COUNTIFS(Con_ve!$C$6:$C$1005,$C878,Con_ve!$Q$6:$Q$1005,Cad_cl!CN$5))</f>
        <v/>
      </c>
      <c r="CO878" s="125" t="str">
        <f>IF($C878="","",COUNTIFS(Con_ve!$C$6:$C$1005,$C878,Con_ve!$Q$6:$Q$1005,Cad_cl!CO$5))</f>
        <v/>
      </c>
      <c r="CP878" s="125" t="str">
        <f>IF($C878="","",COUNTIFS(Con_ve!$C$6:$C$1005,$C878,Con_ve!$Q$6:$Q$1005,Cad_cl!CP$5))</f>
        <v/>
      </c>
      <c r="CQ878" s="125" t="str">
        <f>IF($C878="","",COUNTIFS(Con_ve!$C$6:$C$1005,$C878,Con_ve!$Q$6:$Q$1005,Cad_cl!CQ$5))</f>
        <v/>
      </c>
      <c r="CR878" s="125">
        <f t="shared" si="41"/>
        <v>0</v>
      </c>
    </row>
    <row r="879" spans="3:96" ht="30" customHeight="1">
      <c r="C879" s="153"/>
      <c r="D879" s="153"/>
      <c r="E879" s="154"/>
      <c r="F879" s="153"/>
      <c r="G879" s="155"/>
      <c r="H879" s="153"/>
      <c r="I879" s="153"/>
      <c r="J879" s="132" t="s">
        <v>309</v>
      </c>
      <c r="K879" s="133" t="s">
        <v>309</v>
      </c>
      <c r="L879" s="153"/>
      <c r="M879" s="153"/>
      <c r="N879" s="153"/>
      <c r="O879" s="153"/>
      <c r="P879" s="153"/>
      <c r="Q879" s="153"/>
      <c r="AP879" s="134" t="str">
        <f>IF(ISERR(IF($C879="","",SUMIFS(Con_ve!$F$6:$F$1005,Con_ve!$C$6:$C$1005,$C879,Con_ve!$I$6:$I$1005,"Fechada",Con_ve!$Q$6:$Q$1005,Cad_cl!AP$5))),"",IF($C879="","",SUMIFS(Con_ve!$F$6:$F$1005,Con_ve!$C$6:$C$1005,$C879,Con_ve!$I$6:$I$1005,"Fechada",Con_ve!$Q$6:$Q$1005,Cad_cl!AP$5)))</f>
        <v/>
      </c>
      <c r="AQ879" s="134" t="str">
        <f>IF(ISERR(IF($C879="","",SUMIFS(Con_ve!$F$6:$F$1005,Con_ve!$C$6:$C$1005,$C879,Con_ve!$I$6:$I$1005,"Fechada",Con_ve!$Q$6:$Q$1005,Cad_cl!AQ$5))),"",IF($C879="","",SUMIFS(Con_ve!$F$6:$F$1005,Con_ve!$C$6:$C$1005,$C879,Con_ve!$I$6:$I$1005,"Fechada",Con_ve!$Q$6:$Q$1005,Cad_cl!AQ$5)))</f>
        <v/>
      </c>
      <c r="AR879" s="134" t="str">
        <f>IF(ISERR(IF($C879="","",SUMIFS(Con_ve!$F$6:$F$1005,Con_ve!$C$6:$C$1005,$C879,Con_ve!$I$6:$I$1005,"Fechada",Con_ve!$Q$6:$Q$1005,Cad_cl!AR$5))),"",IF($C879="","",SUMIFS(Con_ve!$F$6:$F$1005,Con_ve!$C$6:$C$1005,$C879,Con_ve!$I$6:$I$1005,"Fechada",Con_ve!$Q$6:$Q$1005,Cad_cl!AR$5)))</f>
        <v/>
      </c>
      <c r="AS879" s="134" t="str">
        <f>IF(ISERR(IF($C879="","",SUMIFS(Con_ve!$F$6:$F$1005,Con_ve!$C$6:$C$1005,$C879,Con_ve!$I$6:$I$1005,"Fechada",Con_ve!$Q$6:$Q$1005,Cad_cl!AS$5))),"",IF($C879="","",SUMIFS(Con_ve!$F$6:$F$1005,Con_ve!$C$6:$C$1005,$C879,Con_ve!$I$6:$I$1005,"Fechada",Con_ve!$Q$6:$Q$1005,Cad_cl!AS$5)))</f>
        <v/>
      </c>
      <c r="AT879" s="134" t="str">
        <f>IF(ISERR(IF($C879="","",SUMIFS(Con_ve!$F$6:$F$1005,Con_ve!$C$6:$C$1005,$C879,Con_ve!$I$6:$I$1005,"Fechada",Con_ve!$Q$6:$Q$1005,Cad_cl!AT$5))),"",IF($C879="","",SUMIFS(Con_ve!$F$6:$F$1005,Con_ve!$C$6:$C$1005,$C879,Con_ve!$I$6:$I$1005,"Fechada",Con_ve!$Q$6:$Q$1005,Cad_cl!AT$5)))</f>
        <v/>
      </c>
      <c r="AU879" s="134" t="str">
        <f>IF(ISERR(IF($C879="","",SUMIFS(Con_ve!$F$6:$F$1005,Con_ve!$C$6:$C$1005,$C879,Con_ve!$I$6:$I$1005,"Fechada",Con_ve!$Q$6:$Q$1005,Cad_cl!AU$5))),"",IF($C879="","",SUMIFS(Con_ve!$F$6:$F$1005,Con_ve!$C$6:$C$1005,$C879,Con_ve!$I$6:$I$1005,"Fechada",Con_ve!$Q$6:$Q$1005,Cad_cl!AU$5)))</f>
        <v/>
      </c>
      <c r="AV879" s="134" t="str">
        <f>IF(ISERR(IF($C879="","",SUMIFS(Con_ve!$F$6:$F$1005,Con_ve!$C$6:$C$1005,$C879,Con_ve!$I$6:$I$1005,"Fechada",Con_ve!$Q$6:$Q$1005,Cad_cl!AV$5))),"",IF($C879="","",SUMIFS(Con_ve!$F$6:$F$1005,Con_ve!$C$6:$C$1005,$C879,Con_ve!$I$6:$I$1005,"Fechada",Con_ve!$Q$6:$Q$1005,Cad_cl!AV$5)))</f>
        <v/>
      </c>
      <c r="AW879" s="134" t="str">
        <f>IF(ISERR(IF($C879="","",SUMIFS(Con_ve!$F$6:$F$1005,Con_ve!$C$6:$C$1005,$C879,Con_ve!$I$6:$I$1005,"Fechada",Con_ve!$Q$6:$Q$1005,Cad_cl!AW$5))),"",IF($C879="","",SUMIFS(Con_ve!$F$6:$F$1005,Con_ve!$C$6:$C$1005,$C879,Con_ve!$I$6:$I$1005,"Fechada",Con_ve!$Q$6:$Q$1005,Cad_cl!AW$5)))</f>
        <v/>
      </c>
      <c r="AX879" s="134" t="str">
        <f>IF(ISERR(IF($C879="","",SUMIFS(Con_ve!$F$6:$F$1005,Con_ve!$C$6:$C$1005,$C879,Con_ve!$I$6:$I$1005,"Fechada",Con_ve!$Q$6:$Q$1005,Cad_cl!AX$5))),"",IF($C879="","",SUMIFS(Con_ve!$F$6:$F$1005,Con_ve!$C$6:$C$1005,$C879,Con_ve!$I$6:$I$1005,"Fechada",Con_ve!$Q$6:$Q$1005,Cad_cl!AX$5)))</f>
        <v/>
      </c>
      <c r="AY879" s="134" t="str">
        <f>IF(ISERR(IF($C879="","",SUMIFS(Con_ve!$F$6:$F$1005,Con_ve!$C$6:$C$1005,$C879,Con_ve!$I$6:$I$1005,"Fechada",Con_ve!$Q$6:$Q$1005,Cad_cl!AY$5))),"",IF($C879="","",SUMIFS(Con_ve!$F$6:$F$1005,Con_ve!$C$6:$C$1005,$C879,Con_ve!$I$6:$I$1005,"Fechada",Con_ve!$Q$6:$Q$1005,Cad_cl!AY$5)))</f>
        <v/>
      </c>
      <c r="AZ879" s="134" t="str">
        <f>IF(ISERR(IF($C879="","",SUMIFS(Con_ve!$F$6:$F$1005,Con_ve!$C$6:$C$1005,$C879,Con_ve!$I$6:$I$1005,"Fechada",Con_ve!$Q$6:$Q$1005,Cad_cl!AZ$5))),"",IF($C879="","",SUMIFS(Con_ve!$F$6:$F$1005,Con_ve!$C$6:$C$1005,$C879,Con_ve!$I$6:$I$1005,"Fechada",Con_ve!$Q$6:$Q$1005,Cad_cl!AZ$5)))</f>
        <v/>
      </c>
      <c r="BA879" s="134" t="str">
        <f>IF(ISERR(IF($C879="","",SUMIFS(Con_ve!$F$6:$F$1005,Con_ve!$C$6:$C$1005,$C879,Con_ve!$I$6:$I$1005,"Fechada",Con_ve!$Q$6:$Q$1005,Cad_cl!BA$5))),"",IF($C879="","",SUMIFS(Con_ve!$F$6:$F$1005,Con_ve!$C$6:$C$1005,$C879,Con_ve!$I$6:$I$1005,"Fechada",Con_ve!$Q$6:$Q$1005,Cad_cl!BA$5)))</f>
        <v/>
      </c>
      <c r="BB879" s="134">
        <f t="shared" si="39"/>
        <v>0</v>
      </c>
      <c r="BD879" s="134" t="str">
        <f>IF(ISERR(IF($C879="","",SUMIFS(Con_ve!$F$6:$F$1005,Con_ve!$C$6:$C$1005,$C879,Con_ve!$I$6:$I$1005,"Em negociação",Con_ve!$Q$6:$Q$1005,Cad_cl!BD$5))),"",IF($C879="","",SUMIFS(Con_ve!$F$6:$F$1005,Con_ve!$C$6:$C$1005,$C879,Con_ve!$I$6:$I$1005,"Em negociação",Con_ve!$Q$6:$Q$1005,Cad_cl!BD$5)))</f>
        <v/>
      </c>
      <c r="BE879" s="134" t="str">
        <f>IF(ISERR(IF($C879="","",SUMIFS(Con_ve!$F$6:$F$1005,Con_ve!$C$6:$C$1005,$C879,Con_ve!$I$6:$I$1005,"Em negociação",Con_ve!$Q$6:$Q$1005,Cad_cl!BE$5))),"",IF($C879="","",SUMIFS(Con_ve!$F$6:$F$1005,Con_ve!$C$6:$C$1005,$C879,Con_ve!$I$6:$I$1005,"Em negociação",Con_ve!$Q$6:$Q$1005,Cad_cl!BE$5)))</f>
        <v/>
      </c>
      <c r="BF879" s="134" t="str">
        <f>IF(ISERR(IF($C879="","",SUMIFS(Con_ve!$F$6:$F$1005,Con_ve!$C$6:$C$1005,$C879,Con_ve!$I$6:$I$1005,"Em negociação",Con_ve!$Q$6:$Q$1005,Cad_cl!BF$5))),"",IF($C879="","",SUMIFS(Con_ve!$F$6:$F$1005,Con_ve!$C$6:$C$1005,$C879,Con_ve!$I$6:$I$1005,"Em negociação",Con_ve!$Q$6:$Q$1005,Cad_cl!BF$5)))</f>
        <v/>
      </c>
      <c r="BG879" s="134" t="str">
        <f>IF(ISERR(IF($C879="","",SUMIFS(Con_ve!$F$6:$F$1005,Con_ve!$C$6:$C$1005,$C879,Con_ve!$I$6:$I$1005,"Em negociação",Con_ve!$Q$6:$Q$1005,Cad_cl!BG$5))),"",IF($C879="","",SUMIFS(Con_ve!$F$6:$F$1005,Con_ve!$C$6:$C$1005,$C879,Con_ve!$I$6:$I$1005,"Em negociação",Con_ve!$Q$6:$Q$1005,Cad_cl!BG$5)))</f>
        <v/>
      </c>
      <c r="BH879" s="134" t="str">
        <f>IF(ISERR(IF($C879="","",SUMIFS(Con_ve!$F$6:$F$1005,Con_ve!$C$6:$C$1005,$C879,Con_ve!$I$6:$I$1005,"Em negociação",Con_ve!$Q$6:$Q$1005,Cad_cl!BH$5))),"",IF($C879="","",SUMIFS(Con_ve!$F$6:$F$1005,Con_ve!$C$6:$C$1005,$C879,Con_ve!$I$6:$I$1005,"Em negociação",Con_ve!$Q$6:$Q$1005,Cad_cl!BH$5)))</f>
        <v/>
      </c>
      <c r="BI879" s="134" t="str">
        <f>IF(ISERR(IF($C879="","",SUMIFS(Con_ve!$F$6:$F$1005,Con_ve!$C$6:$C$1005,$C879,Con_ve!$I$6:$I$1005,"Em negociação",Con_ve!$Q$6:$Q$1005,Cad_cl!BI$5))),"",IF($C879="","",SUMIFS(Con_ve!$F$6:$F$1005,Con_ve!$C$6:$C$1005,$C879,Con_ve!$I$6:$I$1005,"Em negociação",Con_ve!$Q$6:$Q$1005,Cad_cl!BI$5)))</f>
        <v/>
      </c>
      <c r="BJ879" s="134" t="str">
        <f>IF(ISERR(IF($C879="","",SUMIFS(Con_ve!$F$6:$F$1005,Con_ve!$C$6:$C$1005,$C879,Con_ve!$I$6:$I$1005,"Em negociação",Con_ve!$Q$6:$Q$1005,Cad_cl!BJ$5))),"",IF($C879="","",SUMIFS(Con_ve!$F$6:$F$1005,Con_ve!$C$6:$C$1005,$C879,Con_ve!$I$6:$I$1005,"Em negociação",Con_ve!$Q$6:$Q$1005,Cad_cl!BJ$5)))</f>
        <v/>
      </c>
      <c r="BK879" s="134" t="str">
        <f>IF(ISERR(IF($C879="","",SUMIFS(Con_ve!$F$6:$F$1005,Con_ve!$C$6:$C$1005,$C879,Con_ve!$I$6:$I$1005,"Em negociação",Con_ve!$Q$6:$Q$1005,Cad_cl!BK$5))),"",IF($C879="","",SUMIFS(Con_ve!$F$6:$F$1005,Con_ve!$C$6:$C$1005,$C879,Con_ve!$I$6:$I$1005,"Em negociação",Con_ve!$Q$6:$Q$1005,Cad_cl!BK$5)))</f>
        <v/>
      </c>
      <c r="BL879" s="134" t="str">
        <f>IF(ISERR(IF($C879="","",SUMIFS(Con_ve!$F$6:$F$1005,Con_ve!$C$6:$C$1005,$C879,Con_ve!$I$6:$I$1005,"Em negociação",Con_ve!$Q$6:$Q$1005,Cad_cl!BL$5))),"",IF($C879="","",SUMIFS(Con_ve!$F$6:$F$1005,Con_ve!$C$6:$C$1005,$C879,Con_ve!$I$6:$I$1005,"Em negociação",Con_ve!$Q$6:$Q$1005,Cad_cl!BL$5)))</f>
        <v/>
      </c>
      <c r="BM879" s="134" t="str">
        <f>IF(ISERR(IF($C879="","",SUMIFS(Con_ve!$F$6:$F$1005,Con_ve!$C$6:$C$1005,$C879,Con_ve!$I$6:$I$1005,"Em negociação",Con_ve!$Q$6:$Q$1005,Cad_cl!BM$5))),"",IF($C879="","",SUMIFS(Con_ve!$F$6:$F$1005,Con_ve!$C$6:$C$1005,$C879,Con_ve!$I$6:$I$1005,"Em negociação",Con_ve!$Q$6:$Q$1005,Cad_cl!BM$5)))</f>
        <v/>
      </c>
      <c r="BN879" s="134" t="str">
        <f>IF(ISERR(IF($C879="","",SUMIFS(Con_ve!$F$6:$F$1005,Con_ve!$C$6:$C$1005,$C879,Con_ve!$I$6:$I$1005,"Em negociação",Con_ve!$Q$6:$Q$1005,Cad_cl!BN$5))),"",IF($C879="","",SUMIFS(Con_ve!$F$6:$F$1005,Con_ve!$C$6:$C$1005,$C879,Con_ve!$I$6:$I$1005,"Em negociação",Con_ve!$Q$6:$Q$1005,Cad_cl!BN$5)))</f>
        <v/>
      </c>
      <c r="BO879" s="134" t="str">
        <f>IF(ISERR(IF($C879="","",SUMIFS(Con_ve!$F$6:$F$1005,Con_ve!$C$6:$C$1005,$C879,Con_ve!$I$6:$I$1005,"Em negociação",Con_ve!$Q$6:$Q$1005,Cad_cl!BO$5))),"",IF($C879="","",SUMIFS(Con_ve!$F$6:$F$1005,Con_ve!$C$6:$C$1005,$C879,Con_ve!$I$6:$I$1005,"Em negociação",Con_ve!$Q$6:$Q$1005,Cad_cl!BO$5)))</f>
        <v/>
      </c>
      <c r="BP879" s="134">
        <f t="shared" si="40"/>
        <v>0</v>
      </c>
      <c r="BR879" s="125" t="str">
        <f>IF(ISERR(IF(AND($I879=Re_lo!$E$5,BR$5=VLOOKUP(Re_lo!$H$5,Re_lo!$N$5:$O$16,2,0)),AP879,"")),"",IF(AND($I879=Re_lo!$E$5,BR$5=VLOOKUP(Re_lo!$H$5,Re_lo!$N$5:$O$16,2,0)),AP879,""))</f>
        <v/>
      </c>
      <c r="BS879" s="125" t="str">
        <f>IF(ISERR(IF(AND($I879=Re_lo!$E$5,BS$5=VLOOKUP(Re_lo!$H$5,Re_lo!$N$5:$O$16,2,0)),AQ879,"")),"",IF(AND($I879=Re_lo!$E$5,BS$5=VLOOKUP(Re_lo!$H$5,Re_lo!$N$5:$O$16,2,0)),AQ879,""))</f>
        <v/>
      </c>
      <c r="BT879" s="125" t="str">
        <f>IF(ISERR(IF(AND($I879=Re_lo!$E$5,BT$5=VLOOKUP(Re_lo!$H$5,Re_lo!$N$5:$O$16,2,0)),AR879,"")),"",IF(AND($I879=Re_lo!$E$5,BT$5=VLOOKUP(Re_lo!$H$5,Re_lo!$N$5:$O$16,2,0)),AR879,""))</f>
        <v/>
      </c>
      <c r="BU879" s="125" t="str">
        <f>IF(ISERR(IF(AND($I879=Re_lo!$E$5,BU$5=VLOOKUP(Re_lo!$H$5,Re_lo!$N$5:$O$16,2,0)),AS879,"")),"",IF(AND($I879=Re_lo!$E$5,BU$5=VLOOKUP(Re_lo!$H$5,Re_lo!$N$5:$O$16,2,0)),AS879,""))</f>
        <v/>
      </c>
      <c r="BV879" s="125" t="str">
        <f>IF(ISERR(IF(AND($I879=Re_lo!$E$5,BV$5=VLOOKUP(Re_lo!$H$5,Re_lo!$N$5:$O$16,2,0)),AT879,"")),"",IF(AND($I879=Re_lo!$E$5,BV$5=VLOOKUP(Re_lo!$H$5,Re_lo!$N$5:$O$16,2,0)),AT879,""))</f>
        <v/>
      </c>
      <c r="BW879" s="125" t="str">
        <f>IF(ISERR(IF(AND($I879=Re_lo!$E$5,BW$5=VLOOKUP(Re_lo!$H$5,Re_lo!$N$5:$O$16,2,0)),AU879,"")),"",IF(AND($I879=Re_lo!$E$5,BW$5=VLOOKUP(Re_lo!$H$5,Re_lo!$N$5:$O$16,2,0)),AU879,""))</f>
        <v/>
      </c>
      <c r="BX879" s="125" t="str">
        <f>IF(ISERR(IF(AND($I879=Re_lo!$E$5,BX$5=VLOOKUP(Re_lo!$H$5,Re_lo!$N$5:$O$16,2,0)),AV879,"")),"",IF(AND($I879=Re_lo!$E$5,BX$5=VLOOKUP(Re_lo!$H$5,Re_lo!$N$5:$O$16,2,0)),AV879,""))</f>
        <v/>
      </c>
      <c r="BY879" s="125" t="str">
        <f>IF(ISERR(IF(AND($I879=Re_lo!$E$5,BY$5=VLOOKUP(Re_lo!$H$5,Re_lo!$N$5:$O$16,2,0)),AW879,"")),"",IF(AND($I879=Re_lo!$E$5,BY$5=VLOOKUP(Re_lo!$H$5,Re_lo!$N$5:$O$16,2,0)),AW879,""))</f>
        <v/>
      </c>
      <c r="BZ879" s="125" t="str">
        <f>IF(ISERR(IF(AND($I879=Re_lo!$E$5,BZ$5=VLOOKUP(Re_lo!$H$5,Re_lo!$N$5:$O$16,2,0)),AX879,"")),"",IF(AND($I879=Re_lo!$E$5,BZ$5=VLOOKUP(Re_lo!$H$5,Re_lo!$N$5:$O$16,2,0)),AX879,""))</f>
        <v/>
      </c>
      <c r="CA879" s="125" t="str">
        <f>IF(ISERR(IF(AND($I879=Re_lo!$E$5,CA$5=VLOOKUP(Re_lo!$H$5,Re_lo!$N$5:$O$16,2,0)),AY879,"")),"",IF(AND($I879=Re_lo!$E$5,CA$5=VLOOKUP(Re_lo!$H$5,Re_lo!$N$5:$O$16,2,0)),AY879,""))</f>
        <v/>
      </c>
      <c r="CB879" s="125" t="str">
        <f>IF(ISERR(IF(AND($I879=Re_lo!$E$5,CB$5=VLOOKUP(Re_lo!$H$5,Re_lo!$N$5:$O$16,2,0)),AZ879,"")),"",IF(AND($I879=Re_lo!$E$5,CB$5=VLOOKUP(Re_lo!$H$5,Re_lo!$N$5:$O$16,2,0)),AZ879,""))</f>
        <v/>
      </c>
      <c r="CC879" s="125" t="str">
        <f>IF(ISERR(IF(AND($I879=Re_lo!$E$5,CC$5=VLOOKUP(Re_lo!$H$5,Re_lo!$N$5:$O$16,2,0)),BA879,"")),"",IF(AND($I879=Re_lo!$E$5,CC$5=VLOOKUP(Re_lo!$H$5,Re_lo!$N$5:$O$16,2,0)),BA879,""))</f>
        <v/>
      </c>
      <c r="CD879" s="125" t="str">
        <f>IF(ISERR(IF(AND($I879=Re_lo!$E$5,CD$5=VLOOKUP(Re_lo!$H$5,Re_lo!$N$5:$O$16,2,0)),BB879,"")),"",IF(AND($I879=Re_lo!$E$5,CD$5=VLOOKUP(Re_lo!$H$5,Re_lo!$N$5:$O$16,2,0)),BB879,""))</f>
        <v/>
      </c>
      <c r="CF879" s="125" t="str">
        <f>IF($C879="","",COUNTIFS(Con_ve!$C$6:$C$1005,$C879,Con_ve!$Q$6:$Q$1005,Cad_cl!CF$5))</f>
        <v/>
      </c>
      <c r="CG879" s="125" t="str">
        <f>IF($C879="","",COUNTIFS(Con_ve!$C$6:$C$1005,$C879,Con_ve!$Q$6:$Q$1005,Cad_cl!CG$5))</f>
        <v/>
      </c>
      <c r="CH879" s="125" t="str">
        <f>IF($C879="","",COUNTIFS(Con_ve!$C$6:$C$1005,$C879,Con_ve!$Q$6:$Q$1005,Cad_cl!CH$5))</f>
        <v/>
      </c>
      <c r="CI879" s="125" t="str">
        <f>IF($C879="","",COUNTIFS(Con_ve!$C$6:$C$1005,$C879,Con_ve!$Q$6:$Q$1005,Cad_cl!CI$5))</f>
        <v/>
      </c>
      <c r="CJ879" s="125" t="str">
        <f>IF($C879="","",COUNTIFS(Con_ve!$C$6:$C$1005,$C879,Con_ve!$Q$6:$Q$1005,Cad_cl!CJ$5))</f>
        <v/>
      </c>
      <c r="CK879" s="125" t="str">
        <f>IF($C879="","",COUNTIFS(Con_ve!$C$6:$C$1005,$C879,Con_ve!$Q$6:$Q$1005,Cad_cl!CK$5))</f>
        <v/>
      </c>
      <c r="CL879" s="125" t="str">
        <f>IF($C879="","",COUNTIFS(Con_ve!$C$6:$C$1005,$C879,Con_ve!$Q$6:$Q$1005,Cad_cl!CL$5))</f>
        <v/>
      </c>
      <c r="CM879" s="125" t="str">
        <f>IF($C879="","",COUNTIFS(Con_ve!$C$6:$C$1005,$C879,Con_ve!$Q$6:$Q$1005,Cad_cl!CM$5))</f>
        <v/>
      </c>
      <c r="CN879" s="125" t="str">
        <f>IF($C879="","",COUNTIFS(Con_ve!$C$6:$C$1005,$C879,Con_ve!$Q$6:$Q$1005,Cad_cl!CN$5))</f>
        <v/>
      </c>
      <c r="CO879" s="125" t="str">
        <f>IF($C879="","",COUNTIFS(Con_ve!$C$6:$C$1005,$C879,Con_ve!$Q$6:$Q$1005,Cad_cl!CO$5))</f>
        <v/>
      </c>
      <c r="CP879" s="125" t="str">
        <f>IF($C879="","",COUNTIFS(Con_ve!$C$6:$C$1005,$C879,Con_ve!$Q$6:$Q$1005,Cad_cl!CP$5))</f>
        <v/>
      </c>
      <c r="CQ879" s="125" t="str">
        <f>IF($C879="","",COUNTIFS(Con_ve!$C$6:$C$1005,$C879,Con_ve!$Q$6:$Q$1005,Cad_cl!CQ$5))</f>
        <v/>
      </c>
      <c r="CR879" s="125">
        <f t="shared" si="41"/>
        <v>0</v>
      </c>
    </row>
    <row r="880" spans="3:96" ht="30" customHeight="1">
      <c r="C880" s="153"/>
      <c r="D880" s="153"/>
      <c r="E880" s="154"/>
      <c r="F880" s="153"/>
      <c r="G880" s="155"/>
      <c r="H880" s="153"/>
      <c r="I880" s="153"/>
      <c r="J880" s="132" t="s">
        <v>309</v>
      </c>
      <c r="K880" s="133" t="s">
        <v>309</v>
      </c>
      <c r="L880" s="153"/>
      <c r="M880" s="153"/>
      <c r="N880" s="153"/>
      <c r="O880" s="153"/>
      <c r="P880" s="153"/>
      <c r="Q880" s="153"/>
      <c r="AP880" s="134" t="str">
        <f>IF(ISERR(IF($C880="","",SUMIFS(Con_ve!$F$6:$F$1005,Con_ve!$C$6:$C$1005,$C880,Con_ve!$I$6:$I$1005,"Fechada",Con_ve!$Q$6:$Q$1005,Cad_cl!AP$5))),"",IF($C880="","",SUMIFS(Con_ve!$F$6:$F$1005,Con_ve!$C$6:$C$1005,$C880,Con_ve!$I$6:$I$1005,"Fechada",Con_ve!$Q$6:$Q$1005,Cad_cl!AP$5)))</f>
        <v/>
      </c>
      <c r="AQ880" s="134" t="str">
        <f>IF(ISERR(IF($C880="","",SUMIFS(Con_ve!$F$6:$F$1005,Con_ve!$C$6:$C$1005,$C880,Con_ve!$I$6:$I$1005,"Fechada",Con_ve!$Q$6:$Q$1005,Cad_cl!AQ$5))),"",IF($C880="","",SUMIFS(Con_ve!$F$6:$F$1005,Con_ve!$C$6:$C$1005,$C880,Con_ve!$I$6:$I$1005,"Fechada",Con_ve!$Q$6:$Q$1005,Cad_cl!AQ$5)))</f>
        <v/>
      </c>
      <c r="AR880" s="134" t="str">
        <f>IF(ISERR(IF($C880="","",SUMIFS(Con_ve!$F$6:$F$1005,Con_ve!$C$6:$C$1005,$C880,Con_ve!$I$6:$I$1005,"Fechada",Con_ve!$Q$6:$Q$1005,Cad_cl!AR$5))),"",IF($C880="","",SUMIFS(Con_ve!$F$6:$F$1005,Con_ve!$C$6:$C$1005,$C880,Con_ve!$I$6:$I$1005,"Fechada",Con_ve!$Q$6:$Q$1005,Cad_cl!AR$5)))</f>
        <v/>
      </c>
      <c r="AS880" s="134" t="str">
        <f>IF(ISERR(IF($C880="","",SUMIFS(Con_ve!$F$6:$F$1005,Con_ve!$C$6:$C$1005,$C880,Con_ve!$I$6:$I$1005,"Fechada",Con_ve!$Q$6:$Q$1005,Cad_cl!AS$5))),"",IF($C880="","",SUMIFS(Con_ve!$F$6:$F$1005,Con_ve!$C$6:$C$1005,$C880,Con_ve!$I$6:$I$1005,"Fechada",Con_ve!$Q$6:$Q$1005,Cad_cl!AS$5)))</f>
        <v/>
      </c>
      <c r="AT880" s="134" t="str">
        <f>IF(ISERR(IF($C880="","",SUMIFS(Con_ve!$F$6:$F$1005,Con_ve!$C$6:$C$1005,$C880,Con_ve!$I$6:$I$1005,"Fechada",Con_ve!$Q$6:$Q$1005,Cad_cl!AT$5))),"",IF($C880="","",SUMIFS(Con_ve!$F$6:$F$1005,Con_ve!$C$6:$C$1005,$C880,Con_ve!$I$6:$I$1005,"Fechada",Con_ve!$Q$6:$Q$1005,Cad_cl!AT$5)))</f>
        <v/>
      </c>
      <c r="AU880" s="134" t="str">
        <f>IF(ISERR(IF($C880="","",SUMIFS(Con_ve!$F$6:$F$1005,Con_ve!$C$6:$C$1005,$C880,Con_ve!$I$6:$I$1005,"Fechada",Con_ve!$Q$6:$Q$1005,Cad_cl!AU$5))),"",IF($C880="","",SUMIFS(Con_ve!$F$6:$F$1005,Con_ve!$C$6:$C$1005,$C880,Con_ve!$I$6:$I$1005,"Fechada",Con_ve!$Q$6:$Q$1005,Cad_cl!AU$5)))</f>
        <v/>
      </c>
      <c r="AV880" s="134" t="str">
        <f>IF(ISERR(IF($C880="","",SUMIFS(Con_ve!$F$6:$F$1005,Con_ve!$C$6:$C$1005,$C880,Con_ve!$I$6:$I$1005,"Fechada",Con_ve!$Q$6:$Q$1005,Cad_cl!AV$5))),"",IF($C880="","",SUMIFS(Con_ve!$F$6:$F$1005,Con_ve!$C$6:$C$1005,$C880,Con_ve!$I$6:$I$1005,"Fechada",Con_ve!$Q$6:$Q$1005,Cad_cl!AV$5)))</f>
        <v/>
      </c>
      <c r="AW880" s="134" t="str">
        <f>IF(ISERR(IF($C880="","",SUMIFS(Con_ve!$F$6:$F$1005,Con_ve!$C$6:$C$1005,$C880,Con_ve!$I$6:$I$1005,"Fechada",Con_ve!$Q$6:$Q$1005,Cad_cl!AW$5))),"",IF($C880="","",SUMIFS(Con_ve!$F$6:$F$1005,Con_ve!$C$6:$C$1005,$C880,Con_ve!$I$6:$I$1005,"Fechada",Con_ve!$Q$6:$Q$1005,Cad_cl!AW$5)))</f>
        <v/>
      </c>
      <c r="AX880" s="134" t="str">
        <f>IF(ISERR(IF($C880="","",SUMIFS(Con_ve!$F$6:$F$1005,Con_ve!$C$6:$C$1005,$C880,Con_ve!$I$6:$I$1005,"Fechada",Con_ve!$Q$6:$Q$1005,Cad_cl!AX$5))),"",IF($C880="","",SUMIFS(Con_ve!$F$6:$F$1005,Con_ve!$C$6:$C$1005,$C880,Con_ve!$I$6:$I$1005,"Fechada",Con_ve!$Q$6:$Q$1005,Cad_cl!AX$5)))</f>
        <v/>
      </c>
      <c r="AY880" s="134" t="str">
        <f>IF(ISERR(IF($C880="","",SUMIFS(Con_ve!$F$6:$F$1005,Con_ve!$C$6:$C$1005,$C880,Con_ve!$I$6:$I$1005,"Fechada",Con_ve!$Q$6:$Q$1005,Cad_cl!AY$5))),"",IF($C880="","",SUMIFS(Con_ve!$F$6:$F$1005,Con_ve!$C$6:$C$1005,$C880,Con_ve!$I$6:$I$1005,"Fechada",Con_ve!$Q$6:$Q$1005,Cad_cl!AY$5)))</f>
        <v/>
      </c>
      <c r="AZ880" s="134" t="str">
        <f>IF(ISERR(IF($C880="","",SUMIFS(Con_ve!$F$6:$F$1005,Con_ve!$C$6:$C$1005,$C880,Con_ve!$I$6:$I$1005,"Fechada",Con_ve!$Q$6:$Q$1005,Cad_cl!AZ$5))),"",IF($C880="","",SUMIFS(Con_ve!$F$6:$F$1005,Con_ve!$C$6:$C$1005,$C880,Con_ve!$I$6:$I$1005,"Fechada",Con_ve!$Q$6:$Q$1005,Cad_cl!AZ$5)))</f>
        <v/>
      </c>
      <c r="BA880" s="134" t="str">
        <f>IF(ISERR(IF($C880="","",SUMIFS(Con_ve!$F$6:$F$1005,Con_ve!$C$6:$C$1005,$C880,Con_ve!$I$6:$I$1005,"Fechada",Con_ve!$Q$6:$Q$1005,Cad_cl!BA$5))),"",IF($C880="","",SUMIFS(Con_ve!$F$6:$F$1005,Con_ve!$C$6:$C$1005,$C880,Con_ve!$I$6:$I$1005,"Fechada",Con_ve!$Q$6:$Q$1005,Cad_cl!BA$5)))</f>
        <v/>
      </c>
      <c r="BB880" s="134">
        <f t="shared" si="39"/>
        <v>0</v>
      </c>
      <c r="BD880" s="134" t="str">
        <f>IF(ISERR(IF($C880="","",SUMIFS(Con_ve!$F$6:$F$1005,Con_ve!$C$6:$C$1005,$C880,Con_ve!$I$6:$I$1005,"Em negociação",Con_ve!$Q$6:$Q$1005,Cad_cl!BD$5))),"",IF($C880="","",SUMIFS(Con_ve!$F$6:$F$1005,Con_ve!$C$6:$C$1005,$C880,Con_ve!$I$6:$I$1005,"Em negociação",Con_ve!$Q$6:$Q$1005,Cad_cl!BD$5)))</f>
        <v/>
      </c>
      <c r="BE880" s="134" t="str">
        <f>IF(ISERR(IF($C880="","",SUMIFS(Con_ve!$F$6:$F$1005,Con_ve!$C$6:$C$1005,$C880,Con_ve!$I$6:$I$1005,"Em negociação",Con_ve!$Q$6:$Q$1005,Cad_cl!BE$5))),"",IF($C880="","",SUMIFS(Con_ve!$F$6:$F$1005,Con_ve!$C$6:$C$1005,$C880,Con_ve!$I$6:$I$1005,"Em negociação",Con_ve!$Q$6:$Q$1005,Cad_cl!BE$5)))</f>
        <v/>
      </c>
      <c r="BF880" s="134" t="str">
        <f>IF(ISERR(IF($C880="","",SUMIFS(Con_ve!$F$6:$F$1005,Con_ve!$C$6:$C$1005,$C880,Con_ve!$I$6:$I$1005,"Em negociação",Con_ve!$Q$6:$Q$1005,Cad_cl!BF$5))),"",IF($C880="","",SUMIFS(Con_ve!$F$6:$F$1005,Con_ve!$C$6:$C$1005,$C880,Con_ve!$I$6:$I$1005,"Em negociação",Con_ve!$Q$6:$Q$1005,Cad_cl!BF$5)))</f>
        <v/>
      </c>
      <c r="BG880" s="134" t="str">
        <f>IF(ISERR(IF($C880="","",SUMIFS(Con_ve!$F$6:$F$1005,Con_ve!$C$6:$C$1005,$C880,Con_ve!$I$6:$I$1005,"Em negociação",Con_ve!$Q$6:$Q$1005,Cad_cl!BG$5))),"",IF($C880="","",SUMIFS(Con_ve!$F$6:$F$1005,Con_ve!$C$6:$C$1005,$C880,Con_ve!$I$6:$I$1005,"Em negociação",Con_ve!$Q$6:$Q$1005,Cad_cl!BG$5)))</f>
        <v/>
      </c>
      <c r="BH880" s="134" t="str">
        <f>IF(ISERR(IF($C880="","",SUMIFS(Con_ve!$F$6:$F$1005,Con_ve!$C$6:$C$1005,$C880,Con_ve!$I$6:$I$1005,"Em negociação",Con_ve!$Q$6:$Q$1005,Cad_cl!BH$5))),"",IF($C880="","",SUMIFS(Con_ve!$F$6:$F$1005,Con_ve!$C$6:$C$1005,$C880,Con_ve!$I$6:$I$1005,"Em negociação",Con_ve!$Q$6:$Q$1005,Cad_cl!BH$5)))</f>
        <v/>
      </c>
      <c r="BI880" s="134" t="str">
        <f>IF(ISERR(IF($C880="","",SUMIFS(Con_ve!$F$6:$F$1005,Con_ve!$C$6:$C$1005,$C880,Con_ve!$I$6:$I$1005,"Em negociação",Con_ve!$Q$6:$Q$1005,Cad_cl!BI$5))),"",IF($C880="","",SUMIFS(Con_ve!$F$6:$F$1005,Con_ve!$C$6:$C$1005,$C880,Con_ve!$I$6:$I$1005,"Em negociação",Con_ve!$Q$6:$Q$1005,Cad_cl!BI$5)))</f>
        <v/>
      </c>
      <c r="BJ880" s="134" t="str">
        <f>IF(ISERR(IF($C880="","",SUMIFS(Con_ve!$F$6:$F$1005,Con_ve!$C$6:$C$1005,$C880,Con_ve!$I$6:$I$1005,"Em negociação",Con_ve!$Q$6:$Q$1005,Cad_cl!BJ$5))),"",IF($C880="","",SUMIFS(Con_ve!$F$6:$F$1005,Con_ve!$C$6:$C$1005,$C880,Con_ve!$I$6:$I$1005,"Em negociação",Con_ve!$Q$6:$Q$1005,Cad_cl!BJ$5)))</f>
        <v/>
      </c>
      <c r="BK880" s="134" t="str">
        <f>IF(ISERR(IF($C880="","",SUMIFS(Con_ve!$F$6:$F$1005,Con_ve!$C$6:$C$1005,$C880,Con_ve!$I$6:$I$1005,"Em negociação",Con_ve!$Q$6:$Q$1005,Cad_cl!BK$5))),"",IF($C880="","",SUMIFS(Con_ve!$F$6:$F$1005,Con_ve!$C$6:$C$1005,$C880,Con_ve!$I$6:$I$1005,"Em negociação",Con_ve!$Q$6:$Q$1005,Cad_cl!BK$5)))</f>
        <v/>
      </c>
      <c r="BL880" s="134" t="str">
        <f>IF(ISERR(IF($C880="","",SUMIFS(Con_ve!$F$6:$F$1005,Con_ve!$C$6:$C$1005,$C880,Con_ve!$I$6:$I$1005,"Em negociação",Con_ve!$Q$6:$Q$1005,Cad_cl!BL$5))),"",IF($C880="","",SUMIFS(Con_ve!$F$6:$F$1005,Con_ve!$C$6:$C$1005,$C880,Con_ve!$I$6:$I$1005,"Em negociação",Con_ve!$Q$6:$Q$1005,Cad_cl!BL$5)))</f>
        <v/>
      </c>
      <c r="BM880" s="134" t="str">
        <f>IF(ISERR(IF($C880="","",SUMIFS(Con_ve!$F$6:$F$1005,Con_ve!$C$6:$C$1005,$C880,Con_ve!$I$6:$I$1005,"Em negociação",Con_ve!$Q$6:$Q$1005,Cad_cl!BM$5))),"",IF($C880="","",SUMIFS(Con_ve!$F$6:$F$1005,Con_ve!$C$6:$C$1005,$C880,Con_ve!$I$6:$I$1005,"Em negociação",Con_ve!$Q$6:$Q$1005,Cad_cl!BM$5)))</f>
        <v/>
      </c>
      <c r="BN880" s="134" t="str">
        <f>IF(ISERR(IF($C880="","",SUMIFS(Con_ve!$F$6:$F$1005,Con_ve!$C$6:$C$1005,$C880,Con_ve!$I$6:$I$1005,"Em negociação",Con_ve!$Q$6:$Q$1005,Cad_cl!BN$5))),"",IF($C880="","",SUMIFS(Con_ve!$F$6:$F$1005,Con_ve!$C$6:$C$1005,$C880,Con_ve!$I$6:$I$1005,"Em negociação",Con_ve!$Q$6:$Q$1005,Cad_cl!BN$5)))</f>
        <v/>
      </c>
      <c r="BO880" s="134" t="str">
        <f>IF(ISERR(IF($C880="","",SUMIFS(Con_ve!$F$6:$F$1005,Con_ve!$C$6:$C$1005,$C880,Con_ve!$I$6:$I$1005,"Em negociação",Con_ve!$Q$6:$Q$1005,Cad_cl!BO$5))),"",IF($C880="","",SUMIFS(Con_ve!$F$6:$F$1005,Con_ve!$C$6:$C$1005,$C880,Con_ve!$I$6:$I$1005,"Em negociação",Con_ve!$Q$6:$Q$1005,Cad_cl!BO$5)))</f>
        <v/>
      </c>
      <c r="BP880" s="134">
        <f t="shared" si="40"/>
        <v>0</v>
      </c>
      <c r="BR880" s="125" t="str">
        <f>IF(ISERR(IF(AND($I880=Re_lo!$E$5,BR$5=VLOOKUP(Re_lo!$H$5,Re_lo!$N$5:$O$16,2,0)),AP880,"")),"",IF(AND($I880=Re_lo!$E$5,BR$5=VLOOKUP(Re_lo!$H$5,Re_lo!$N$5:$O$16,2,0)),AP880,""))</f>
        <v/>
      </c>
      <c r="BS880" s="125" t="str">
        <f>IF(ISERR(IF(AND($I880=Re_lo!$E$5,BS$5=VLOOKUP(Re_lo!$H$5,Re_lo!$N$5:$O$16,2,0)),AQ880,"")),"",IF(AND($I880=Re_lo!$E$5,BS$5=VLOOKUP(Re_lo!$H$5,Re_lo!$N$5:$O$16,2,0)),AQ880,""))</f>
        <v/>
      </c>
      <c r="BT880" s="125" t="str">
        <f>IF(ISERR(IF(AND($I880=Re_lo!$E$5,BT$5=VLOOKUP(Re_lo!$H$5,Re_lo!$N$5:$O$16,2,0)),AR880,"")),"",IF(AND($I880=Re_lo!$E$5,BT$5=VLOOKUP(Re_lo!$H$5,Re_lo!$N$5:$O$16,2,0)),AR880,""))</f>
        <v/>
      </c>
      <c r="BU880" s="125" t="str">
        <f>IF(ISERR(IF(AND($I880=Re_lo!$E$5,BU$5=VLOOKUP(Re_lo!$H$5,Re_lo!$N$5:$O$16,2,0)),AS880,"")),"",IF(AND($I880=Re_lo!$E$5,BU$5=VLOOKUP(Re_lo!$H$5,Re_lo!$N$5:$O$16,2,0)),AS880,""))</f>
        <v/>
      </c>
      <c r="BV880" s="125" t="str">
        <f>IF(ISERR(IF(AND($I880=Re_lo!$E$5,BV$5=VLOOKUP(Re_lo!$H$5,Re_lo!$N$5:$O$16,2,0)),AT880,"")),"",IF(AND($I880=Re_lo!$E$5,BV$5=VLOOKUP(Re_lo!$H$5,Re_lo!$N$5:$O$16,2,0)),AT880,""))</f>
        <v/>
      </c>
      <c r="BW880" s="125" t="str">
        <f>IF(ISERR(IF(AND($I880=Re_lo!$E$5,BW$5=VLOOKUP(Re_lo!$H$5,Re_lo!$N$5:$O$16,2,0)),AU880,"")),"",IF(AND($I880=Re_lo!$E$5,BW$5=VLOOKUP(Re_lo!$H$5,Re_lo!$N$5:$O$16,2,0)),AU880,""))</f>
        <v/>
      </c>
      <c r="BX880" s="125" t="str">
        <f>IF(ISERR(IF(AND($I880=Re_lo!$E$5,BX$5=VLOOKUP(Re_lo!$H$5,Re_lo!$N$5:$O$16,2,0)),AV880,"")),"",IF(AND($I880=Re_lo!$E$5,BX$5=VLOOKUP(Re_lo!$H$5,Re_lo!$N$5:$O$16,2,0)),AV880,""))</f>
        <v/>
      </c>
      <c r="BY880" s="125" t="str">
        <f>IF(ISERR(IF(AND($I880=Re_lo!$E$5,BY$5=VLOOKUP(Re_lo!$H$5,Re_lo!$N$5:$O$16,2,0)),AW880,"")),"",IF(AND($I880=Re_lo!$E$5,BY$5=VLOOKUP(Re_lo!$H$5,Re_lo!$N$5:$O$16,2,0)),AW880,""))</f>
        <v/>
      </c>
      <c r="BZ880" s="125" t="str">
        <f>IF(ISERR(IF(AND($I880=Re_lo!$E$5,BZ$5=VLOOKUP(Re_lo!$H$5,Re_lo!$N$5:$O$16,2,0)),AX880,"")),"",IF(AND($I880=Re_lo!$E$5,BZ$5=VLOOKUP(Re_lo!$H$5,Re_lo!$N$5:$O$16,2,0)),AX880,""))</f>
        <v/>
      </c>
      <c r="CA880" s="125" t="str">
        <f>IF(ISERR(IF(AND($I880=Re_lo!$E$5,CA$5=VLOOKUP(Re_lo!$H$5,Re_lo!$N$5:$O$16,2,0)),AY880,"")),"",IF(AND($I880=Re_lo!$E$5,CA$5=VLOOKUP(Re_lo!$H$5,Re_lo!$N$5:$O$16,2,0)),AY880,""))</f>
        <v/>
      </c>
      <c r="CB880" s="125" t="str">
        <f>IF(ISERR(IF(AND($I880=Re_lo!$E$5,CB$5=VLOOKUP(Re_lo!$H$5,Re_lo!$N$5:$O$16,2,0)),AZ880,"")),"",IF(AND($I880=Re_lo!$E$5,CB$5=VLOOKUP(Re_lo!$H$5,Re_lo!$N$5:$O$16,2,0)),AZ880,""))</f>
        <v/>
      </c>
      <c r="CC880" s="125" t="str">
        <f>IF(ISERR(IF(AND($I880=Re_lo!$E$5,CC$5=VLOOKUP(Re_lo!$H$5,Re_lo!$N$5:$O$16,2,0)),BA880,"")),"",IF(AND($I880=Re_lo!$E$5,CC$5=VLOOKUP(Re_lo!$H$5,Re_lo!$N$5:$O$16,2,0)),BA880,""))</f>
        <v/>
      </c>
      <c r="CD880" s="125" t="str">
        <f>IF(ISERR(IF(AND($I880=Re_lo!$E$5,CD$5=VLOOKUP(Re_lo!$H$5,Re_lo!$N$5:$O$16,2,0)),BB880,"")),"",IF(AND($I880=Re_lo!$E$5,CD$5=VLOOKUP(Re_lo!$H$5,Re_lo!$N$5:$O$16,2,0)),BB880,""))</f>
        <v/>
      </c>
      <c r="CF880" s="125" t="str">
        <f>IF($C880="","",COUNTIFS(Con_ve!$C$6:$C$1005,$C880,Con_ve!$Q$6:$Q$1005,Cad_cl!CF$5))</f>
        <v/>
      </c>
      <c r="CG880" s="125" t="str">
        <f>IF($C880="","",COUNTIFS(Con_ve!$C$6:$C$1005,$C880,Con_ve!$Q$6:$Q$1005,Cad_cl!CG$5))</f>
        <v/>
      </c>
      <c r="CH880" s="125" t="str">
        <f>IF($C880="","",COUNTIFS(Con_ve!$C$6:$C$1005,$C880,Con_ve!$Q$6:$Q$1005,Cad_cl!CH$5))</f>
        <v/>
      </c>
      <c r="CI880" s="125" t="str">
        <f>IF($C880="","",COUNTIFS(Con_ve!$C$6:$C$1005,$C880,Con_ve!$Q$6:$Q$1005,Cad_cl!CI$5))</f>
        <v/>
      </c>
      <c r="CJ880" s="125" t="str">
        <f>IF($C880="","",COUNTIFS(Con_ve!$C$6:$C$1005,$C880,Con_ve!$Q$6:$Q$1005,Cad_cl!CJ$5))</f>
        <v/>
      </c>
      <c r="CK880" s="125" t="str">
        <f>IF($C880="","",COUNTIFS(Con_ve!$C$6:$C$1005,$C880,Con_ve!$Q$6:$Q$1005,Cad_cl!CK$5))</f>
        <v/>
      </c>
      <c r="CL880" s="125" t="str">
        <f>IF($C880="","",COUNTIFS(Con_ve!$C$6:$C$1005,$C880,Con_ve!$Q$6:$Q$1005,Cad_cl!CL$5))</f>
        <v/>
      </c>
      <c r="CM880" s="125" t="str">
        <f>IF($C880="","",COUNTIFS(Con_ve!$C$6:$C$1005,$C880,Con_ve!$Q$6:$Q$1005,Cad_cl!CM$5))</f>
        <v/>
      </c>
      <c r="CN880" s="125" t="str">
        <f>IF($C880="","",COUNTIFS(Con_ve!$C$6:$C$1005,$C880,Con_ve!$Q$6:$Q$1005,Cad_cl!CN$5))</f>
        <v/>
      </c>
      <c r="CO880" s="125" t="str">
        <f>IF($C880="","",COUNTIFS(Con_ve!$C$6:$C$1005,$C880,Con_ve!$Q$6:$Q$1005,Cad_cl!CO$5))</f>
        <v/>
      </c>
      <c r="CP880" s="125" t="str">
        <f>IF($C880="","",COUNTIFS(Con_ve!$C$6:$C$1005,$C880,Con_ve!$Q$6:$Q$1005,Cad_cl!CP$5))</f>
        <v/>
      </c>
      <c r="CQ880" s="125" t="str">
        <f>IF($C880="","",COUNTIFS(Con_ve!$C$6:$C$1005,$C880,Con_ve!$Q$6:$Q$1005,Cad_cl!CQ$5))</f>
        <v/>
      </c>
      <c r="CR880" s="125">
        <f t="shared" si="41"/>
        <v>0</v>
      </c>
    </row>
    <row r="881" spans="3:96" ht="30" customHeight="1">
      <c r="C881" s="153"/>
      <c r="D881" s="153"/>
      <c r="E881" s="154"/>
      <c r="F881" s="153"/>
      <c r="G881" s="155"/>
      <c r="H881" s="153"/>
      <c r="I881" s="153"/>
      <c r="J881" s="132" t="s">
        <v>309</v>
      </c>
      <c r="K881" s="133" t="s">
        <v>309</v>
      </c>
      <c r="L881" s="153"/>
      <c r="M881" s="153"/>
      <c r="N881" s="153"/>
      <c r="O881" s="153"/>
      <c r="P881" s="153"/>
      <c r="Q881" s="153"/>
      <c r="AP881" s="134" t="str">
        <f>IF(ISERR(IF($C881="","",SUMIFS(Con_ve!$F$6:$F$1005,Con_ve!$C$6:$C$1005,$C881,Con_ve!$I$6:$I$1005,"Fechada",Con_ve!$Q$6:$Q$1005,Cad_cl!AP$5))),"",IF($C881="","",SUMIFS(Con_ve!$F$6:$F$1005,Con_ve!$C$6:$C$1005,$C881,Con_ve!$I$6:$I$1005,"Fechada",Con_ve!$Q$6:$Q$1005,Cad_cl!AP$5)))</f>
        <v/>
      </c>
      <c r="AQ881" s="134" t="str">
        <f>IF(ISERR(IF($C881="","",SUMIFS(Con_ve!$F$6:$F$1005,Con_ve!$C$6:$C$1005,$C881,Con_ve!$I$6:$I$1005,"Fechada",Con_ve!$Q$6:$Q$1005,Cad_cl!AQ$5))),"",IF($C881="","",SUMIFS(Con_ve!$F$6:$F$1005,Con_ve!$C$6:$C$1005,$C881,Con_ve!$I$6:$I$1005,"Fechada",Con_ve!$Q$6:$Q$1005,Cad_cl!AQ$5)))</f>
        <v/>
      </c>
      <c r="AR881" s="134" t="str">
        <f>IF(ISERR(IF($C881="","",SUMIFS(Con_ve!$F$6:$F$1005,Con_ve!$C$6:$C$1005,$C881,Con_ve!$I$6:$I$1005,"Fechada",Con_ve!$Q$6:$Q$1005,Cad_cl!AR$5))),"",IF($C881="","",SUMIFS(Con_ve!$F$6:$F$1005,Con_ve!$C$6:$C$1005,$C881,Con_ve!$I$6:$I$1005,"Fechada",Con_ve!$Q$6:$Q$1005,Cad_cl!AR$5)))</f>
        <v/>
      </c>
      <c r="AS881" s="134" t="str">
        <f>IF(ISERR(IF($C881="","",SUMIFS(Con_ve!$F$6:$F$1005,Con_ve!$C$6:$C$1005,$C881,Con_ve!$I$6:$I$1005,"Fechada",Con_ve!$Q$6:$Q$1005,Cad_cl!AS$5))),"",IF($C881="","",SUMIFS(Con_ve!$F$6:$F$1005,Con_ve!$C$6:$C$1005,$C881,Con_ve!$I$6:$I$1005,"Fechada",Con_ve!$Q$6:$Q$1005,Cad_cl!AS$5)))</f>
        <v/>
      </c>
      <c r="AT881" s="134" t="str">
        <f>IF(ISERR(IF($C881="","",SUMIFS(Con_ve!$F$6:$F$1005,Con_ve!$C$6:$C$1005,$C881,Con_ve!$I$6:$I$1005,"Fechada",Con_ve!$Q$6:$Q$1005,Cad_cl!AT$5))),"",IF($C881="","",SUMIFS(Con_ve!$F$6:$F$1005,Con_ve!$C$6:$C$1005,$C881,Con_ve!$I$6:$I$1005,"Fechada",Con_ve!$Q$6:$Q$1005,Cad_cl!AT$5)))</f>
        <v/>
      </c>
      <c r="AU881" s="134" t="str">
        <f>IF(ISERR(IF($C881="","",SUMIFS(Con_ve!$F$6:$F$1005,Con_ve!$C$6:$C$1005,$C881,Con_ve!$I$6:$I$1005,"Fechada",Con_ve!$Q$6:$Q$1005,Cad_cl!AU$5))),"",IF($C881="","",SUMIFS(Con_ve!$F$6:$F$1005,Con_ve!$C$6:$C$1005,$C881,Con_ve!$I$6:$I$1005,"Fechada",Con_ve!$Q$6:$Q$1005,Cad_cl!AU$5)))</f>
        <v/>
      </c>
      <c r="AV881" s="134" t="str">
        <f>IF(ISERR(IF($C881="","",SUMIFS(Con_ve!$F$6:$F$1005,Con_ve!$C$6:$C$1005,$C881,Con_ve!$I$6:$I$1005,"Fechada",Con_ve!$Q$6:$Q$1005,Cad_cl!AV$5))),"",IF($C881="","",SUMIFS(Con_ve!$F$6:$F$1005,Con_ve!$C$6:$C$1005,$C881,Con_ve!$I$6:$I$1005,"Fechada",Con_ve!$Q$6:$Q$1005,Cad_cl!AV$5)))</f>
        <v/>
      </c>
      <c r="AW881" s="134" t="str">
        <f>IF(ISERR(IF($C881="","",SUMIFS(Con_ve!$F$6:$F$1005,Con_ve!$C$6:$C$1005,$C881,Con_ve!$I$6:$I$1005,"Fechada",Con_ve!$Q$6:$Q$1005,Cad_cl!AW$5))),"",IF($C881="","",SUMIFS(Con_ve!$F$6:$F$1005,Con_ve!$C$6:$C$1005,$C881,Con_ve!$I$6:$I$1005,"Fechada",Con_ve!$Q$6:$Q$1005,Cad_cl!AW$5)))</f>
        <v/>
      </c>
      <c r="AX881" s="134" t="str">
        <f>IF(ISERR(IF($C881="","",SUMIFS(Con_ve!$F$6:$F$1005,Con_ve!$C$6:$C$1005,$C881,Con_ve!$I$6:$I$1005,"Fechada",Con_ve!$Q$6:$Q$1005,Cad_cl!AX$5))),"",IF($C881="","",SUMIFS(Con_ve!$F$6:$F$1005,Con_ve!$C$6:$C$1005,$C881,Con_ve!$I$6:$I$1005,"Fechada",Con_ve!$Q$6:$Q$1005,Cad_cl!AX$5)))</f>
        <v/>
      </c>
      <c r="AY881" s="134" t="str">
        <f>IF(ISERR(IF($C881="","",SUMIFS(Con_ve!$F$6:$F$1005,Con_ve!$C$6:$C$1005,$C881,Con_ve!$I$6:$I$1005,"Fechada",Con_ve!$Q$6:$Q$1005,Cad_cl!AY$5))),"",IF($C881="","",SUMIFS(Con_ve!$F$6:$F$1005,Con_ve!$C$6:$C$1005,$C881,Con_ve!$I$6:$I$1005,"Fechada",Con_ve!$Q$6:$Q$1005,Cad_cl!AY$5)))</f>
        <v/>
      </c>
      <c r="AZ881" s="134" t="str">
        <f>IF(ISERR(IF($C881="","",SUMIFS(Con_ve!$F$6:$F$1005,Con_ve!$C$6:$C$1005,$C881,Con_ve!$I$6:$I$1005,"Fechada",Con_ve!$Q$6:$Q$1005,Cad_cl!AZ$5))),"",IF($C881="","",SUMIFS(Con_ve!$F$6:$F$1005,Con_ve!$C$6:$C$1005,$C881,Con_ve!$I$6:$I$1005,"Fechada",Con_ve!$Q$6:$Q$1005,Cad_cl!AZ$5)))</f>
        <v/>
      </c>
      <c r="BA881" s="134" t="str">
        <f>IF(ISERR(IF($C881="","",SUMIFS(Con_ve!$F$6:$F$1005,Con_ve!$C$6:$C$1005,$C881,Con_ve!$I$6:$I$1005,"Fechada",Con_ve!$Q$6:$Q$1005,Cad_cl!BA$5))),"",IF($C881="","",SUMIFS(Con_ve!$F$6:$F$1005,Con_ve!$C$6:$C$1005,$C881,Con_ve!$I$6:$I$1005,"Fechada",Con_ve!$Q$6:$Q$1005,Cad_cl!BA$5)))</f>
        <v/>
      </c>
      <c r="BB881" s="134">
        <f t="shared" si="39"/>
        <v>0</v>
      </c>
      <c r="BD881" s="134" t="str">
        <f>IF(ISERR(IF($C881="","",SUMIFS(Con_ve!$F$6:$F$1005,Con_ve!$C$6:$C$1005,$C881,Con_ve!$I$6:$I$1005,"Em negociação",Con_ve!$Q$6:$Q$1005,Cad_cl!BD$5))),"",IF($C881="","",SUMIFS(Con_ve!$F$6:$F$1005,Con_ve!$C$6:$C$1005,$C881,Con_ve!$I$6:$I$1005,"Em negociação",Con_ve!$Q$6:$Q$1005,Cad_cl!BD$5)))</f>
        <v/>
      </c>
      <c r="BE881" s="134" t="str">
        <f>IF(ISERR(IF($C881="","",SUMIFS(Con_ve!$F$6:$F$1005,Con_ve!$C$6:$C$1005,$C881,Con_ve!$I$6:$I$1005,"Em negociação",Con_ve!$Q$6:$Q$1005,Cad_cl!BE$5))),"",IF($C881="","",SUMIFS(Con_ve!$F$6:$F$1005,Con_ve!$C$6:$C$1005,$C881,Con_ve!$I$6:$I$1005,"Em negociação",Con_ve!$Q$6:$Q$1005,Cad_cl!BE$5)))</f>
        <v/>
      </c>
      <c r="BF881" s="134" t="str">
        <f>IF(ISERR(IF($C881="","",SUMIFS(Con_ve!$F$6:$F$1005,Con_ve!$C$6:$C$1005,$C881,Con_ve!$I$6:$I$1005,"Em negociação",Con_ve!$Q$6:$Q$1005,Cad_cl!BF$5))),"",IF($C881="","",SUMIFS(Con_ve!$F$6:$F$1005,Con_ve!$C$6:$C$1005,$C881,Con_ve!$I$6:$I$1005,"Em negociação",Con_ve!$Q$6:$Q$1005,Cad_cl!BF$5)))</f>
        <v/>
      </c>
      <c r="BG881" s="134" t="str">
        <f>IF(ISERR(IF($C881="","",SUMIFS(Con_ve!$F$6:$F$1005,Con_ve!$C$6:$C$1005,$C881,Con_ve!$I$6:$I$1005,"Em negociação",Con_ve!$Q$6:$Q$1005,Cad_cl!BG$5))),"",IF($C881="","",SUMIFS(Con_ve!$F$6:$F$1005,Con_ve!$C$6:$C$1005,$C881,Con_ve!$I$6:$I$1005,"Em negociação",Con_ve!$Q$6:$Q$1005,Cad_cl!BG$5)))</f>
        <v/>
      </c>
      <c r="BH881" s="134" t="str">
        <f>IF(ISERR(IF($C881="","",SUMIFS(Con_ve!$F$6:$F$1005,Con_ve!$C$6:$C$1005,$C881,Con_ve!$I$6:$I$1005,"Em negociação",Con_ve!$Q$6:$Q$1005,Cad_cl!BH$5))),"",IF($C881="","",SUMIFS(Con_ve!$F$6:$F$1005,Con_ve!$C$6:$C$1005,$C881,Con_ve!$I$6:$I$1005,"Em negociação",Con_ve!$Q$6:$Q$1005,Cad_cl!BH$5)))</f>
        <v/>
      </c>
      <c r="BI881" s="134" t="str">
        <f>IF(ISERR(IF($C881="","",SUMIFS(Con_ve!$F$6:$F$1005,Con_ve!$C$6:$C$1005,$C881,Con_ve!$I$6:$I$1005,"Em negociação",Con_ve!$Q$6:$Q$1005,Cad_cl!BI$5))),"",IF($C881="","",SUMIFS(Con_ve!$F$6:$F$1005,Con_ve!$C$6:$C$1005,$C881,Con_ve!$I$6:$I$1005,"Em negociação",Con_ve!$Q$6:$Q$1005,Cad_cl!BI$5)))</f>
        <v/>
      </c>
      <c r="BJ881" s="134" t="str">
        <f>IF(ISERR(IF($C881="","",SUMIFS(Con_ve!$F$6:$F$1005,Con_ve!$C$6:$C$1005,$C881,Con_ve!$I$6:$I$1005,"Em negociação",Con_ve!$Q$6:$Q$1005,Cad_cl!BJ$5))),"",IF($C881="","",SUMIFS(Con_ve!$F$6:$F$1005,Con_ve!$C$6:$C$1005,$C881,Con_ve!$I$6:$I$1005,"Em negociação",Con_ve!$Q$6:$Q$1005,Cad_cl!BJ$5)))</f>
        <v/>
      </c>
      <c r="BK881" s="134" t="str">
        <f>IF(ISERR(IF($C881="","",SUMIFS(Con_ve!$F$6:$F$1005,Con_ve!$C$6:$C$1005,$C881,Con_ve!$I$6:$I$1005,"Em negociação",Con_ve!$Q$6:$Q$1005,Cad_cl!BK$5))),"",IF($C881="","",SUMIFS(Con_ve!$F$6:$F$1005,Con_ve!$C$6:$C$1005,$C881,Con_ve!$I$6:$I$1005,"Em negociação",Con_ve!$Q$6:$Q$1005,Cad_cl!BK$5)))</f>
        <v/>
      </c>
      <c r="BL881" s="134" t="str">
        <f>IF(ISERR(IF($C881="","",SUMIFS(Con_ve!$F$6:$F$1005,Con_ve!$C$6:$C$1005,$C881,Con_ve!$I$6:$I$1005,"Em negociação",Con_ve!$Q$6:$Q$1005,Cad_cl!BL$5))),"",IF($C881="","",SUMIFS(Con_ve!$F$6:$F$1005,Con_ve!$C$6:$C$1005,$C881,Con_ve!$I$6:$I$1005,"Em negociação",Con_ve!$Q$6:$Q$1005,Cad_cl!BL$5)))</f>
        <v/>
      </c>
      <c r="BM881" s="134" t="str">
        <f>IF(ISERR(IF($C881="","",SUMIFS(Con_ve!$F$6:$F$1005,Con_ve!$C$6:$C$1005,$C881,Con_ve!$I$6:$I$1005,"Em negociação",Con_ve!$Q$6:$Q$1005,Cad_cl!BM$5))),"",IF($C881="","",SUMIFS(Con_ve!$F$6:$F$1005,Con_ve!$C$6:$C$1005,$C881,Con_ve!$I$6:$I$1005,"Em negociação",Con_ve!$Q$6:$Q$1005,Cad_cl!BM$5)))</f>
        <v/>
      </c>
      <c r="BN881" s="134" t="str">
        <f>IF(ISERR(IF($C881="","",SUMIFS(Con_ve!$F$6:$F$1005,Con_ve!$C$6:$C$1005,$C881,Con_ve!$I$6:$I$1005,"Em negociação",Con_ve!$Q$6:$Q$1005,Cad_cl!BN$5))),"",IF($C881="","",SUMIFS(Con_ve!$F$6:$F$1005,Con_ve!$C$6:$C$1005,$C881,Con_ve!$I$6:$I$1005,"Em negociação",Con_ve!$Q$6:$Q$1005,Cad_cl!BN$5)))</f>
        <v/>
      </c>
      <c r="BO881" s="134" t="str">
        <f>IF(ISERR(IF($C881="","",SUMIFS(Con_ve!$F$6:$F$1005,Con_ve!$C$6:$C$1005,$C881,Con_ve!$I$6:$I$1005,"Em negociação",Con_ve!$Q$6:$Q$1005,Cad_cl!BO$5))),"",IF($C881="","",SUMIFS(Con_ve!$F$6:$F$1005,Con_ve!$C$6:$C$1005,$C881,Con_ve!$I$6:$I$1005,"Em negociação",Con_ve!$Q$6:$Q$1005,Cad_cl!BO$5)))</f>
        <v/>
      </c>
      <c r="BP881" s="134">
        <f t="shared" si="40"/>
        <v>0</v>
      </c>
      <c r="BR881" s="125" t="str">
        <f>IF(ISERR(IF(AND($I881=Re_lo!$E$5,BR$5=VLOOKUP(Re_lo!$H$5,Re_lo!$N$5:$O$16,2,0)),AP881,"")),"",IF(AND($I881=Re_lo!$E$5,BR$5=VLOOKUP(Re_lo!$H$5,Re_lo!$N$5:$O$16,2,0)),AP881,""))</f>
        <v/>
      </c>
      <c r="BS881" s="125" t="str">
        <f>IF(ISERR(IF(AND($I881=Re_lo!$E$5,BS$5=VLOOKUP(Re_lo!$H$5,Re_lo!$N$5:$O$16,2,0)),AQ881,"")),"",IF(AND($I881=Re_lo!$E$5,BS$5=VLOOKUP(Re_lo!$H$5,Re_lo!$N$5:$O$16,2,0)),AQ881,""))</f>
        <v/>
      </c>
      <c r="BT881" s="125" t="str">
        <f>IF(ISERR(IF(AND($I881=Re_lo!$E$5,BT$5=VLOOKUP(Re_lo!$H$5,Re_lo!$N$5:$O$16,2,0)),AR881,"")),"",IF(AND($I881=Re_lo!$E$5,BT$5=VLOOKUP(Re_lo!$H$5,Re_lo!$N$5:$O$16,2,0)),AR881,""))</f>
        <v/>
      </c>
      <c r="BU881" s="125" t="str">
        <f>IF(ISERR(IF(AND($I881=Re_lo!$E$5,BU$5=VLOOKUP(Re_lo!$H$5,Re_lo!$N$5:$O$16,2,0)),AS881,"")),"",IF(AND($I881=Re_lo!$E$5,BU$5=VLOOKUP(Re_lo!$H$5,Re_lo!$N$5:$O$16,2,0)),AS881,""))</f>
        <v/>
      </c>
      <c r="BV881" s="125" t="str">
        <f>IF(ISERR(IF(AND($I881=Re_lo!$E$5,BV$5=VLOOKUP(Re_lo!$H$5,Re_lo!$N$5:$O$16,2,0)),AT881,"")),"",IF(AND($I881=Re_lo!$E$5,BV$5=VLOOKUP(Re_lo!$H$5,Re_lo!$N$5:$O$16,2,0)),AT881,""))</f>
        <v/>
      </c>
      <c r="BW881" s="125" t="str">
        <f>IF(ISERR(IF(AND($I881=Re_lo!$E$5,BW$5=VLOOKUP(Re_lo!$H$5,Re_lo!$N$5:$O$16,2,0)),AU881,"")),"",IF(AND($I881=Re_lo!$E$5,BW$5=VLOOKUP(Re_lo!$H$5,Re_lo!$N$5:$O$16,2,0)),AU881,""))</f>
        <v/>
      </c>
      <c r="BX881" s="125" t="str">
        <f>IF(ISERR(IF(AND($I881=Re_lo!$E$5,BX$5=VLOOKUP(Re_lo!$H$5,Re_lo!$N$5:$O$16,2,0)),AV881,"")),"",IF(AND($I881=Re_lo!$E$5,BX$5=VLOOKUP(Re_lo!$H$5,Re_lo!$N$5:$O$16,2,0)),AV881,""))</f>
        <v/>
      </c>
      <c r="BY881" s="125" t="str">
        <f>IF(ISERR(IF(AND($I881=Re_lo!$E$5,BY$5=VLOOKUP(Re_lo!$H$5,Re_lo!$N$5:$O$16,2,0)),AW881,"")),"",IF(AND($I881=Re_lo!$E$5,BY$5=VLOOKUP(Re_lo!$H$5,Re_lo!$N$5:$O$16,2,0)),AW881,""))</f>
        <v/>
      </c>
      <c r="BZ881" s="125" t="str">
        <f>IF(ISERR(IF(AND($I881=Re_lo!$E$5,BZ$5=VLOOKUP(Re_lo!$H$5,Re_lo!$N$5:$O$16,2,0)),AX881,"")),"",IF(AND($I881=Re_lo!$E$5,BZ$5=VLOOKUP(Re_lo!$H$5,Re_lo!$N$5:$O$16,2,0)),AX881,""))</f>
        <v/>
      </c>
      <c r="CA881" s="125" t="str">
        <f>IF(ISERR(IF(AND($I881=Re_lo!$E$5,CA$5=VLOOKUP(Re_lo!$H$5,Re_lo!$N$5:$O$16,2,0)),AY881,"")),"",IF(AND($I881=Re_lo!$E$5,CA$5=VLOOKUP(Re_lo!$H$5,Re_lo!$N$5:$O$16,2,0)),AY881,""))</f>
        <v/>
      </c>
      <c r="CB881" s="125" t="str">
        <f>IF(ISERR(IF(AND($I881=Re_lo!$E$5,CB$5=VLOOKUP(Re_lo!$H$5,Re_lo!$N$5:$O$16,2,0)),AZ881,"")),"",IF(AND($I881=Re_lo!$E$5,CB$5=VLOOKUP(Re_lo!$H$5,Re_lo!$N$5:$O$16,2,0)),AZ881,""))</f>
        <v/>
      </c>
      <c r="CC881" s="125" t="str">
        <f>IF(ISERR(IF(AND($I881=Re_lo!$E$5,CC$5=VLOOKUP(Re_lo!$H$5,Re_lo!$N$5:$O$16,2,0)),BA881,"")),"",IF(AND($I881=Re_lo!$E$5,CC$5=VLOOKUP(Re_lo!$H$5,Re_lo!$N$5:$O$16,2,0)),BA881,""))</f>
        <v/>
      </c>
      <c r="CD881" s="125" t="str">
        <f>IF(ISERR(IF(AND($I881=Re_lo!$E$5,CD$5=VLOOKUP(Re_lo!$H$5,Re_lo!$N$5:$O$16,2,0)),BB881,"")),"",IF(AND($I881=Re_lo!$E$5,CD$5=VLOOKUP(Re_lo!$H$5,Re_lo!$N$5:$O$16,2,0)),BB881,""))</f>
        <v/>
      </c>
      <c r="CF881" s="125" t="str">
        <f>IF($C881="","",COUNTIFS(Con_ve!$C$6:$C$1005,$C881,Con_ve!$Q$6:$Q$1005,Cad_cl!CF$5))</f>
        <v/>
      </c>
      <c r="CG881" s="125" t="str">
        <f>IF($C881="","",COUNTIFS(Con_ve!$C$6:$C$1005,$C881,Con_ve!$Q$6:$Q$1005,Cad_cl!CG$5))</f>
        <v/>
      </c>
      <c r="CH881" s="125" t="str">
        <f>IF($C881="","",COUNTIFS(Con_ve!$C$6:$C$1005,$C881,Con_ve!$Q$6:$Q$1005,Cad_cl!CH$5))</f>
        <v/>
      </c>
      <c r="CI881" s="125" t="str">
        <f>IF($C881="","",COUNTIFS(Con_ve!$C$6:$C$1005,$C881,Con_ve!$Q$6:$Q$1005,Cad_cl!CI$5))</f>
        <v/>
      </c>
      <c r="CJ881" s="125" t="str">
        <f>IF($C881="","",COUNTIFS(Con_ve!$C$6:$C$1005,$C881,Con_ve!$Q$6:$Q$1005,Cad_cl!CJ$5))</f>
        <v/>
      </c>
      <c r="CK881" s="125" t="str">
        <f>IF($C881="","",COUNTIFS(Con_ve!$C$6:$C$1005,$C881,Con_ve!$Q$6:$Q$1005,Cad_cl!CK$5))</f>
        <v/>
      </c>
      <c r="CL881" s="125" t="str">
        <f>IF($C881="","",COUNTIFS(Con_ve!$C$6:$C$1005,$C881,Con_ve!$Q$6:$Q$1005,Cad_cl!CL$5))</f>
        <v/>
      </c>
      <c r="CM881" s="125" t="str">
        <f>IF($C881="","",COUNTIFS(Con_ve!$C$6:$C$1005,$C881,Con_ve!$Q$6:$Q$1005,Cad_cl!CM$5))</f>
        <v/>
      </c>
      <c r="CN881" s="125" t="str">
        <f>IF($C881="","",COUNTIFS(Con_ve!$C$6:$C$1005,$C881,Con_ve!$Q$6:$Q$1005,Cad_cl!CN$5))</f>
        <v/>
      </c>
      <c r="CO881" s="125" t="str">
        <f>IF($C881="","",COUNTIFS(Con_ve!$C$6:$C$1005,$C881,Con_ve!$Q$6:$Q$1005,Cad_cl!CO$5))</f>
        <v/>
      </c>
      <c r="CP881" s="125" t="str">
        <f>IF($C881="","",COUNTIFS(Con_ve!$C$6:$C$1005,$C881,Con_ve!$Q$6:$Q$1005,Cad_cl!CP$5))</f>
        <v/>
      </c>
      <c r="CQ881" s="125" t="str">
        <f>IF($C881="","",COUNTIFS(Con_ve!$C$6:$C$1005,$C881,Con_ve!$Q$6:$Q$1005,Cad_cl!CQ$5))</f>
        <v/>
      </c>
      <c r="CR881" s="125">
        <f t="shared" si="41"/>
        <v>0</v>
      </c>
    </row>
    <row r="882" spans="3:96" ht="30" customHeight="1">
      <c r="C882" s="153"/>
      <c r="D882" s="153"/>
      <c r="E882" s="154"/>
      <c r="F882" s="153"/>
      <c r="G882" s="155"/>
      <c r="H882" s="153"/>
      <c r="I882" s="153"/>
      <c r="J882" s="132" t="s">
        <v>309</v>
      </c>
      <c r="K882" s="133" t="s">
        <v>309</v>
      </c>
      <c r="L882" s="153"/>
      <c r="M882" s="153"/>
      <c r="N882" s="153"/>
      <c r="O882" s="153"/>
      <c r="P882" s="153"/>
      <c r="Q882" s="153"/>
      <c r="AP882" s="134" t="str">
        <f>IF(ISERR(IF($C882="","",SUMIFS(Con_ve!$F$6:$F$1005,Con_ve!$C$6:$C$1005,$C882,Con_ve!$I$6:$I$1005,"Fechada",Con_ve!$Q$6:$Q$1005,Cad_cl!AP$5))),"",IF($C882="","",SUMIFS(Con_ve!$F$6:$F$1005,Con_ve!$C$6:$C$1005,$C882,Con_ve!$I$6:$I$1005,"Fechada",Con_ve!$Q$6:$Q$1005,Cad_cl!AP$5)))</f>
        <v/>
      </c>
      <c r="AQ882" s="134" t="str">
        <f>IF(ISERR(IF($C882="","",SUMIFS(Con_ve!$F$6:$F$1005,Con_ve!$C$6:$C$1005,$C882,Con_ve!$I$6:$I$1005,"Fechada",Con_ve!$Q$6:$Q$1005,Cad_cl!AQ$5))),"",IF($C882="","",SUMIFS(Con_ve!$F$6:$F$1005,Con_ve!$C$6:$C$1005,$C882,Con_ve!$I$6:$I$1005,"Fechada",Con_ve!$Q$6:$Q$1005,Cad_cl!AQ$5)))</f>
        <v/>
      </c>
      <c r="AR882" s="134" t="str">
        <f>IF(ISERR(IF($C882="","",SUMIFS(Con_ve!$F$6:$F$1005,Con_ve!$C$6:$C$1005,$C882,Con_ve!$I$6:$I$1005,"Fechada",Con_ve!$Q$6:$Q$1005,Cad_cl!AR$5))),"",IF($C882="","",SUMIFS(Con_ve!$F$6:$F$1005,Con_ve!$C$6:$C$1005,$C882,Con_ve!$I$6:$I$1005,"Fechada",Con_ve!$Q$6:$Q$1005,Cad_cl!AR$5)))</f>
        <v/>
      </c>
      <c r="AS882" s="134" t="str">
        <f>IF(ISERR(IF($C882="","",SUMIFS(Con_ve!$F$6:$F$1005,Con_ve!$C$6:$C$1005,$C882,Con_ve!$I$6:$I$1005,"Fechada",Con_ve!$Q$6:$Q$1005,Cad_cl!AS$5))),"",IF($C882="","",SUMIFS(Con_ve!$F$6:$F$1005,Con_ve!$C$6:$C$1005,$C882,Con_ve!$I$6:$I$1005,"Fechada",Con_ve!$Q$6:$Q$1005,Cad_cl!AS$5)))</f>
        <v/>
      </c>
      <c r="AT882" s="134" t="str">
        <f>IF(ISERR(IF($C882="","",SUMIFS(Con_ve!$F$6:$F$1005,Con_ve!$C$6:$C$1005,$C882,Con_ve!$I$6:$I$1005,"Fechada",Con_ve!$Q$6:$Q$1005,Cad_cl!AT$5))),"",IF($C882="","",SUMIFS(Con_ve!$F$6:$F$1005,Con_ve!$C$6:$C$1005,$C882,Con_ve!$I$6:$I$1005,"Fechada",Con_ve!$Q$6:$Q$1005,Cad_cl!AT$5)))</f>
        <v/>
      </c>
      <c r="AU882" s="134" t="str">
        <f>IF(ISERR(IF($C882="","",SUMIFS(Con_ve!$F$6:$F$1005,Con_ve!$C$6:$C$1005,$C882,Con_ve!$I$6:$I$1005,"Fechada",Con_ve!$Q$6:$Q$1005,Cad_cl!AU$5))),"",IF($C882="","",SUMIFS(Con_ve!$F$6:$F$1005,Con_ve!$C$6:$C$1005,$C882,Con_ve!$I$6:$I$1005,"Fechada",Con_ve!$Q$6:$Q$1005,Cad_cl!AU$5)))</f>
        <v/>
      </c>
      <c r="AV882" s="134" t="str">
        <f>IF(ISERR(IF($C882="","",SUMIFS(Con_ve!$F$6:$F$1005,Con_ve!$C$6:$C$1005,$C882,Con_ve!$I$6:$I$1005,"Fechada",Con_ve!$Q$6:$Q$1005,Cad_cl!AV$5))),"",IF($C882="","",SUMIFS(Con_ve!$F$6:$F$1005,Con_ve!$C$6:$C$1005,$C882,Con_ve!$I$6:$I$1005,"Fechada",Con_ve!$Q$6:$Q$1005,Cad_cl!AV$5)))</f>
        <v/>
      </c>
      <c r="AW882" s="134" t="str">
        <f>IF(ISERR(IF($C882="","",SUMIFS(Con_ve!$F$6:$F$1005,Con_ve!$C$6:$C$1005,$C882,Con_ve!$I$6:$I$1005,"Fechada",Con_ve!$Q$6:$Q$1005,Cad_cl!AW$5))),"",IF($C882="","",SUMIFS(Con_ve!$F$6:$F$1005,Con_ve!$C$6:$C$1005,$C882,Con_ve!$I$6:$I$1005,"Fechada",Con_ve!$Q$6:$Q$1005,Cad_cl!AW$5)))</f>
        <v/>
      </c>
      <c r="AX882" s="134" t="str">
        <f>IF(ISERR(IF($C882="","",SUMIFS(Con_ve!$F$6:$F$1005,Con_ve!$C$6:$C$1005,$C882,Con_ve!$I$6:$I$1005,"Fechada",Con_ve!$Q$6:$Q$1005,Cad_cl!AX$5))),"",IF($C882="","",SUMIFS(Con_ve!$F$6:$F$1005,Con_ve!$C$6:$C$1005,$C882,Con_ve!$I$6:$I$1005,"Fechada",Con_ve!$Q$6:$Q$1005,Cad_cl!AX$5)))</f>
        <v/>
      </c>
      <c r="AY882" s="134" t="str">
        <f>IF(ISERR(IF($C882="","",SUMIFS(Con_ve!$F$6:$F$1005,Con_ve!$C$6:$C$1005,$C882,Con_ve!$I$6:$I$1005,"Fechada",Con_ve!$Q$6:$Q$1005,Cad_cl!AY$5))),"",IF($C882="","",SUMIFS(Con_ve!$F$6:$F$1005,Con_ve!$C$6:$C$1005,$C882,Con_ve!$I$6:$I$1005,"Fechada",Con_ve!$Q$6:$Q$1005,Cad_cl!AY$5)))</f>
        <v/>
      </c>
      <c r="AZ882" s="134" t="str">
        <f>IF(ISERR(IF($C882="","",SUMIFS(Con_ve!$F$6:$F$1005,Con_ve!$C$6:$C$1005,$C882,Con_ve!$I$6:$I$1005,"Fechada",Con_ve!$Q$6:$Q$1005,Cad_cl!AZ$5))),"",IF($C882="","",SUMIFS(Con_ve!$F$6:$F$1005,Con_ve!$C$6:$C$1005,$C882,Con_ve!$I$6:$I$1005,"Fechada",Con_ve!$Q$6:$Q$1005,Cad_cl!AZ$5)))</f>
        <v/>
      </c>
      <c r="BA882" s="134" t="str">
        <f>IF(ISERR(IF($C882="","",SUMIFS(Con_ve!$F$6:$F$1005,Con_ve!$C$6:$C$1005,$C882,Con_ve!$I$6:$I$1005,"Fechada",Con_ve!$Q$6:$Q$1005,Cad_cl!BA$5))),"",IF($C882="","",SUMIFS(Con_ve!$F$6:$F$1005,Con_ve!$C$6:$C$1005,$C882,Con_ve!$I$6:$I$1005,"Fechada",Con_ve!$Q$6:$Q$1005,Cad_cl!BA$5)))</f>
        <v/>
      </c>
      <c r="BB882" s="134">
        <f t="shared" si="39"/>
        <v>0</v>
      </c>
      <c r="BD882" s="134" t="str">
        <f>IF(ISERR(IF($C882="","",SUMIFS(Con_ve!$F$6:$F$1005,Con_ve!$C$6:$C$1005,$C882,Con_ve!$I$6:$I$1005,"Em negociação",Con_ve!$Q$6:$Q$1005,Cad_cl!BD$5))),"",IF($C882="","",SUMIFS(Con_ve!$F$6:$F$1005,Con_ve!$C$6:$C$1005,$C882,Con_ve!$I$6:$I$1005,"Em negociação",Con_ve!$Q$6:$Q$1005,Cad_cl!BD$5)))</f>
        <v/>
      </c>
      <c r="BE882" s="134" t="str">
        <f>IF(ISERR(IF($C882="","",SUMIFS(Con_ve!$F$6:$F$1005,Con_ve!$C$6:$C$1005,$C882,Con_ve!$I$6:$I$1005,"Em negociação",Con_ve!$Q$6:$Q$1005,Cad_cl!BE$5))),"",IF($C882="","",SUMIFS(Con_ve!$F$6:$F$1005,Con_ve!$C$6:$C$1005,$C882,Con_ve!$I$6:$I$1005,"Em negociação",Con_ve!$Q$6:$Q$1005,Cad_cl!BE$5)))</f>
        <v/>
      </c>
      <c r="BF882" s="134" t="str">
        <f>IF(ISERR(IF($C882="","",SUMIFS(Con_ve!$F$6:$F$1005,Con_ve!$C$6:$C$1005,$C882,Con_ve!$I$6:$I$1005,"Em negociação",Con_ve!$Q$6:$Q$1005,Cad_cl!BF$5))),"",IF($C882="","",SUMIFS(Con_ve!$F$6:$F$1005,Con_ve!$C$6:$C$1005,$C882,Con_ve!$I$6:$I$1005,"Em negociação",Con_ve!$Q$6:$Q$1005,Cad_cl!BF$5)))</f>
        <v/>
      </c>
      <c r="BG882" s="134" t="str">
        <f>IF(ISERR(IF($C882="","",SUMIFS(Con_ve!$F$6:$F$1005,Con_ve!$C$6:$C$1005,$C882,Con_ve!$I$6:$I$1005,"Em negociação",Con_ve!$Q$6:$Q$1005,Cad_cl!BG$5))),"",IF($C882="","",SUMIFS(Con_ve!$F$6:$F$1005,Con_ve!$C$6:$C$1005,$C882,Con_ve!$I$6:$I$1005,"Em negociação",Con_ve!$Q$6:$Q$1005,Cad_cl!BG$5)))</f>
        <v/>
      </c>
      <c r="BH882" s="134" t="str">
        <f>IF(ISERR(IF($C882="","",SUMIFS(Con_ve!$F$6:$F$1005,Con_ve!$C$6:$C$1005,$C882,Con_ve!$I$6:$I$1005,"Em negociação",Con_ve!$Q$6:$Q$1005,Cad_cl!BH$5))),"",IF($C882="","",SUMIFS(Con_ve!$F$6:$F$1005,Con_ve!$C$6:$C$1005,$C882,Con_ve!$I$6:$I$1005,"Em negociação",Con_ve!$Q$6:$Q$1005,Cad_cl!BH$5)))</f>
        <v/>
      </c>
      <c r="BI882" s="134" t="str">
        <f>IF(ISERR(IF($C882="","",SUMIFS(Con_ve!$F$6:$F$1005,Con_ve!$C$6:$C$1005,$C882,Con_ve!$I$6:$I$1005,"Em negociação",Con_ve!$Q$6:$Q$1005,Cad_cl!BI$5))),"",IF($C882="","",SUMIFS(Con_ve!$F$6:$F$1005,Con_ve!$C$6:$C$1005,$C882,Con_ve!$I$6:$I$1005,"Em negociação",Con_ve!$Q$6:$Q$1005,Cad_cl!BI$5)))</f>
        <v/>
      </c>
      <c r="BJ882" s="134" t="str">
        <f>IF(ISERR(IF($C882="","",SUMIFS(Con_ve!$F$6:$F$1005,Con_ve!$C$6:$C$1005,$C882,Con_ve!$I$6:$I$1005,"Em negociação",Con_ve!$Q$6:$Q$1005,Cad_cl!BJ$5))),"",IF($C882="","",SUMIFS(Con_ve!$F$6:$F$1005,Con_ve!$C$6:$C$1005,$C882,Con_ve!$I$6:$I$1005,"Em negociação",Con_ve!$Q$6:$Q$1005,Cad_cl!BJ$5)))</f>
        <v/>
      </c>
      <c r="BK882" s="134" t="str">
        <f>IF(ISERR(IF($C882="","",SUMIFS(Con_ve!$F$6:$F$1005,Con_ve!$C$6:$C$1005,$C882,Con_ve!$I$6:$I$1005,"Em negociação",Con_ve!$Q$6:$Q$1005,Cad_cl!BK$5))),"",IF($C882="","",SUMIFS(Con_ve!$F$6:$F$1005,Con_ve!$C$6:$C$1005,$C882,Con_ve!$I$6:$I$1005,"Em negociação",Con_ve!$Q$6:$Q$1005,Cad_cl!BK$5)))</f>
        <v/>
      </c>
      <c r="BL882" s="134" t="str">
        <f>IF(ISERR(IF($C882="","",SUMIFS(Con_ve!$F$6:$F$1005,Con_ve!$C$6:$C$1005,$C882,Con_ve!$I$6:$I$1005,"Em negociação",Con_ve!$Q$6:$Q$1005,Cad_cl!BL$5))),"",IF($C882="","",SUMIFS(Con_ve!$F$6:$F$1005,Con_ve!$C$6:$C$1005,$C882,Con_ve!$I$6:$I$1005,"Em negociação",Con_ve!$Q$6:$Q$1005,Cad_cl!BL$5)))</f>
        <v/>
      </c>
      <c r="BM882" s="134" t="str">
        <f>IF(ISERR(IF($C882="","",SUMIFS(Con_ve!$F$6:$F$1005,Con_ve!$C$6:$C$1005,$C882,Con_ve!$I$6:$I$1005,"Em negociação",Con_ve!$Q$6:$Q$1005,Cad_cl!BM$5))),"",IF($C882="","",SUMIFS(Con_ve!$F$6:$F$1005,Con_ve!$C$6:$C$1005,$C882,Con_ve!$I$6:$I$1005,"Em negociação",Con_ve!$Q$6:$Q$1005,Cad_cl!BM$5)))</f>
        <v/>
      </c>
      <c r="BN882" s="134" t="str">
        <f>IF(ISERR(IF($C882="","",SUMIFS(Con_ve!$F$6:$F$1005,Con_ve!$C$6:$C$1005,$C882,Con_ve!$I$6:$I$1005,"Em negociação",Con_ve!$Q$6:$Q$1005,Cad_cl!BN$5))),"",IF($C882="","",SUMIFS(Con_ve!$F$6:$F$1005,Con_ve!$C$6:$C$1005,$C882,Con_ve!$I$6:$I$1005,"Em negociação",Con_ve!$Q$6:$Q$1005,Cad_cl!BN$5)))</f>
        <v/>
      </c>
      <c r="BO882" s="134" t="str">
        <f>IF(ISERR(IF($C882="","",SUMIFS(Con_ve!$F$6:$F$1005,Con_ve!$C$6:$C$1005,$C882,Con_ve!$I$6:$I$1005,"Em negociação",Con_ve!$Q$6:$Q$1005,Cad_cl!BO$5))),"",IF($C882="","",SUMIFS(Con_ve!$F$6:$F$1005,Con_ve!$C$6:$C$1005,$C882,Con_ve!$I$6:$I$1005,"Em negociação",Con_ve!$Q$6:$Q$1005,Cad_cl!BO$5)))</f>
        <v/>
      </c>
      <c r="BP882" s="134">
        <f t="shared" si="40"/>
        <v>0</v>
      </c>
      <c r="BR882" s="125" t="str">
        <f>IF(ISERR(IF(AND($I882=Re_lo!$E$5,BR$5=VLOOKUP(Re_lo!$H$5,Re_lo!$N$5:$O$16,2,0)),AP882,"")),"",IF(AND($I882=Re_lo!$E$5,BR$5=VLOOKUP(Re_lo!$H$5,Re_lo!$N$5:$O$16,2,0)),AP882,""))</f>
        <v/>
      </c>
      <c r="BS882" s="125" t="str">
        <f>IF(ISERR(IF(AND($I882=Re_lo!$E$5,BS$5=VLOOKUP(Re_lo!$H$5,Re_lo!$N$5:$O$16,2,0)),AQ882,"")),"",IF(AND($I882=Re_lo!$E$5,BS$5=VLOOKUP(Re_lo!$H$5,Re_lo!$N$5:$O$16,2,0)),AQ882,""))</f>
        <v/>
      </c>
      <c r="BT882" s="125" t="str">
        <f>IF(ISERR(IF(AND($I882=Re_lo!$E$5,BT$5=VLOOKUP(Re_lo!$H$5,Re_lo!$N$5:$O$16,2,0)),AR882,"")),"",IF(AND($I882=Re_lo!$E$5,BT$5=VLOOKUP(Re_lo!$H$5,Re_lo!$N$5:$O$16,2,0)),AR882,""))</f>
        <v/>
      </c>
      <c r="BU882" s="125" t="str">
        <f>IF(ISERR(IF(AND($I882=Re_lo!$E$5,BU$5=VLOOKUP(Re_lo!$H$5,Re_lo!$N$5:$O$16,2,0)),AS882,"")),"",IF(AND($I882=Re_lo!$E$5,BU$5=VLOOKUP(Re_lo!$H$5,Re_lo!$N$5:$O$16,2,0)),AS882,""))</f>
        <v/>
      </c>
      <c r="BV882" s="125" t="str">
        <f>IF(ISERR(IF(AND($I882=Re_lo!$E$5,BV$5=VLOOKUP(Re_lo!$H$5,Re_lo!$N$5:$O$16,2,0)),AT882,"")),"",IF(AND($I882=Re_lo!$E$5,BV$5=VLOOKUP(Re_lo!$H$5,Re_lo!$N$5:$O$16,2,0)),AT882,""))</f>
        <v/>
      </c>
      <c r="BW882" s="125" t="str">
        <f>IF(ISERR(IF(AND($I882=Re_lo!$E$5,BW$5=VLOOKUP(Re_lo!$H$5,Re_lo!$N$5:$O$16,2,0)),AU882,"")),"",IF(AND($I882=Re_lo!$E$5,BW$5=VLOOKUP(Re_lo!$H$5,Re_lo!$N$5:$O$16,2,0)),AU882,""))</f>
        <v/>
      </c>
      <c r="BX882" s="125" t="str">
        <f>IF(ISERR(IF(AND($I882=Re_lo!$E$5,BX$5=VLOOKUP(Re_lo!$H$5,Re_lo!$N$5:$O$16,2,0)),AV882,"")),"",IF(AND($I882=Re_lo!$E$5,BX$5=VLOOKUP(Re_lo!$H$5,Re_lo!$N$5:$O$16,2,0)),AV882,""))</f>
        <v/>
      </c>
      <c r="BY882" s="125" t="str">
        <f>IF(ISERR(IF(AND($I882=Re_lo!$E$5,BY$5=VLOOKUP(Re_lo!$H$5,Re_lo!$N$5:$O$16,2,0)),AW882,"")),"",IF(AND($I882=Re_lo!$E$5,BY$5=VLOOKUP(Re_lo!$H$5,Re_lo!$N$5:$O$16,2,0)),AW882,""))</f>
        <v/>
      </c>
      <c r="BZ882" s="125" t="str">
        <f>IF(ISERR(IF(AND($I882=Re_lo!$E$5,BZ$5=VLOOKUP(Re_lo!$H$5,Re_lo!$N$5:$O$16,2,0)),AX882,"")),"",IF(AND($I882=Re_lo!$E$5,BZ$5=VLOOKUP(Re_lo!$H$5,Re_lo!$N$5:$O$16,2,0)),AX882,""))</f>
        <v/>
      </c>
      <c r="CA882" s="125" t="str">
        <f>IF(ISERR(IF(AND($I882=Re_lo!$E$5,CA$5=VLOOKUP(Re_lo!$H$5,Re_lo!$N$5:$O$16,2,0)),AY882,"")),"",IF(AND($I882=Re_lo!$E$5,CA$5=VLOOKUP(Re_lo!$H$5,Re_lo!$N$5:$O$16,2,0)),AY882,""))</f>
        <v/>
      </c>
      <c r="CB882" s="125" t="str">
        <f>IF(ISERR(IF(AND($I882=Re_lo!$E$5,CB$5=VLOOKUP(Re_lo!$H$5,Re_lo!$N$5:$O$16,2,0)),AZ882,"")),"",IF(AND($I882=Re_lo!$E$5,CB$5=VLOOKUP(Re_lo!$H$5,Re_lo!$N$5:$O$16,2,0)),AZ882,""))</f>
        <v/>
      </c>
      <c r="CC882" s="125" t="str">
        <f>IF(ISERR(IF(AND($I882=Re_lo!$E$5,CC$5=VLOOKUP(Re_lo!$H$5,Re_lo!$N$5:$O$16,2,0)),BA882,"")),"",IF(AND($I882=Re_lo!$E$5,CC$5=VLOOKUP(Re_lo!$H$5,Re_lo!$N$5:$O$16,2,0)),BA882,""))</f>
        <v/>
      </c>
      <c r="CD882" s="125" t="str">
        <f>IF(ISERR(IF(AND($I882=Re_lo!$E$5,CD$5=VLOOKUP(Re_lo!$H$5,Re_lo!$N$5:$O$16,2,0)),BB882,"")),"",IF(AND($I882=Re_lo!$E$5,CD$5=VLOOKUP(Re_lo!$H$5,Re_lo!$N$5:$O$16,2,0)),BB882,""))</f>
        <v/>
      </c>
      <c r="CF882" s="125" t="str">
        <f>IF($C882="","",COUNTIFS(Con_ve!$C$6:$C$1005,$C882,Con_ve!$Q$6:$Q$1005,Cad_cl!CF$5))</f>
        <v/>
      </c>
      <c r="CG882" s="125" t="str">
        <f>IF($C882="","",COUNTIFS(Con_ve!$C$6:$C$1005,$C882,Con_ve!$Q$6:$Q$1005,Cad_cl!CG$5))</f>
        <v/>
      </c>
      <c r="CH882" s="125" t="str">
        <f>IF($C882="","",COUNTIFS(Con_ve!$C$6:$C$1005,$C882,Con_ve!$Q$6:$Q$1005,Cad_cl!CH$5))</f>
        <v/>
      </c>
      <c r="CI882" s="125" t="str">
        <f>IF($C882="","",COUNTIFS(Con_ve!$C$6:$C$1005,$C882,Con_ve!$Q$6:$Q$1005,Cad_cl!CI$5))</f>
        <v/>
      </c>
      <c r="CJ882" s="125" t="str">
        <f>IF($C882="","",COUNTIFS(Con_ve!$C$6:$C$1005,$C882,Con_ve!$Q$6:$Q$1005,Cad_cl!CJ$5))</f>
        <v/>
      </c>
      <c r="CK882" s="125" t="str">
        <f>IF($C882="","",COUNTIFS(Con_ve!$C$6:$C$1005,$C882,Con_ve!$Q$6:$Q$1005,Cad_cl!CK$5))</f>
        <v/>
      </c>
      <c r="CL882" s="125" t="str">
        <f>IF($C882="","",COUNTIFS(Con_ve!$C$6:$C$1005,$C882,Con_ve!$Q$6:$Q$1005,Cad_cl!CL$5))</f>
        <v/>
      </c>
      <c r="CM882" s="125" t="str">
        <f>IF($C882="","",COUNTIFS(Con_ve!$C$6:$C$1005,$C882,Con_ve!$Q$6:$Q$1005,Cad_cl!CM$5))</f>
        <v/>
      </c>
      <c r="CN882" s="125" t="str">
        <f>IF($C882="","",COUNTIFS(Con_ve!$C$6:$C$1005,$C882,Con_ve!$Q$6:$Q$1005,Cad_cl!CN$5))</f>
        <v/>
      </c>
      <c r="CO882" s="125" t="str">
        <f>IF($C882="","",COUNTIFS(Con_ve!$C$6:$C$1005,$C882,Con_ve!$Q$6:$Q$1005,Cad_cl!CO$5))</f>
        <v/>
      </c>
      <c r="CP882" s="125" t="str">
        <f>IF($C882="","",COUNTIFS(Con_ve!$C$6:$C$1005,$C882,Con_ve!$Q$6:$Q$1005,Cad_cl!CP$5))</f>
        <v/>
      </c>
      <c r="CQ882" s="125" t="str">
        <f>IF($C882="","",COUNTIFS(Con_ve!$C$6:$C$1005,$C882,Con_ve!$Q$6:$Q$1005,Cad_cl!CQ$5))</f>
        <v/>
      </c>
      <c r="CR882" s="125">
        <f t="shared" si="41"/>
        <v>0</v>
      </c>
    </row>
    <row r="883" spans="3:96" ht="30" customHeight="1">
      <c r="C883" s="153"/>
      <c r="D883" s="153"/>
      <c r="E883" s="154"/>
      <c r="F883" s="153"/>
      <c r="G883" s="155"/>
      <c r="H883" s="153"/>
      <c r="I883" s="153"/>
      <c r="J883" s="132" t="s">
        <v>309</v>
      </c>
      <c r="K883" s="133" t="s">
        <v>309</v>
      </c>
      <c r="L883" s="153"/>
      <c r="M883" s="153"/>
      <c r="N883" s="153"/>
      <c r="O883" s="153"/>
      <c r="P883" s="153"/>
      <c r="Q883" s="153"/>
      <c r="AP883" s="134" t="str">
        <f>IF(ISERR(IF($C883="","",SUMIFS(Con_ve!$F$6:$F$1005,Con_ve!$C$6:$C$1005,$C883,Con_ve!$I$6:$I$1005,"Fechada",Con_ve!$Q$6:$Q$1005,Cad_cl!AP$5))),"",IF($C883="","",SUMIFS(Con_ve!$F$6:$F$1005,Con_ve!$C$6:$C$1005,$C883,Con_ve!$I$6:$I$1005,"Fechada",Con_ve!$Q$6:$Q$1005,Cad_cl!AP$5)))</f>
        <v/>
      </c>
      <c r="AQ883" s="134" t="str">
        <f>IF(ISERR(IF($C883="","",SUMIFS(Con_ve!$F$6:$F$1005,Con_ve!$C$6:$C$1005,$C883,Con_ve!$I$6:$I$1005,"Fechada",Con_ve!$Q$6:$Q$1005,Cad_cl!AQ$5))),"",IF($C883="","",SUMIFS(Con_ve!$F$6:$F$1005,Con_ve!$C$6:$C$1005,$C883,Con_ve!$I$6:$I$1005,"Fechada",Con_ve!$Q$6:$Q$1005,Cad_cl!AQ$5)))</f>
        <v/>
      </c>
      <c r="AR883" s="134" t="str">
        <f>IF(ISERR(IF($C883="","",SUMIFS(Con_ve!$F$6:$F$1005,Con_ve!$C$6:$C$1005,$C883,Con_ve!$I$6:$I$1005,"Fechada",Con_ve!$Q$6:$Q$1005,Cad_cl!AR$5))),"",IF($C883="","",SUMIFS(Con_ve!$F$6:$F$1005,Con_ve!$C$6:$C$1005,$C883,Con_ve!$I$6:$I$1005,"Fechada",Con_ve!$Q$6:$Q$1005,Cad_cl!AR$5)))</f>
        <v/>
      </c>
      <c r="AS883" s="134" t="str">
        <f>IF(ISERR(IF($C883="","",SUMIFS(Con_ve!$F$6:$F$1005,Con_ve!$C$6:$C$1005,$C883,Con_ve!$I$6:$I$1005,"Fechada",Con_ve!$Q$6:$Q$1005,Cad_cl!AS$5))),"",IF($C883="","",SUMIFS(Con_ve!$F$6:$F$1005,Con_ve!$C$6:$C$1005,$C883,Con_ve!$I$6:$I$1005,"Fechada",Con_ve!$Q$6:$Q$1005,Cad_cl!AS$5)))</f>
        <v/>
      </c>
      <c r="AT883" s="134" t="str">
        <f>IF(ISERR(IF($C883="","",SUMIFS(Con_ve!$F$6:$F$1005,Con_ve!$C$6:$C$1005,$C883,Con_ve!$I$6:$I$1005,"Fechada",Con_ve!$Q$6:$Q$1005,Cad_cl!AT$5))),"",IF($C883="","",SUMIFS(Con_ve!$F$6:$F$1005,Con_ve!$C$6:$C$1005,$C883,Con_ve!$I$6:$I$1005,"Fechada",Con_ve!$Q$6:$Q$1005,Cad_cl!AT$5)))</f>
        <v/>
      </c>
      <c r="AU883" s="134" t="str">
        <f>IF(ISERR(IF($C883="","",SUMIFS(Con_ve!$F$6:$F$1005,Con_ve!$C$6:$C$1005,$C883,Con_ve!$I$6:$I$1005,"Fechada",Con_ve!$Q$6:$Q$1005,Cad_cl!AU$5))),"",IF($C883="","",SUMIFS(Con_ve!$F$6:$F$1005,Con_ve!$C$6:$C$1005,$C883,Con_ve!$I$6:$I$1005,"Fechada",Con_ve!$Q$6:$Q$1005,Cad_cl!AU$5)))</f>
        <v/>
      </c>
      <c r="AV883" s="134" t="str">
        <f>IF(ISERR(IF($C883="","",SUMIFS(Con_ve!$F$6:$F$1005,Con_ve!$C$6:$C$1005,$C883,Con_ve!$I$6:$I$1005,"Fechada",Con_ve!$Q$6:$Q$1005,Cad_cl!AV$5))),"",IF($C883="","",SUMIFS(Con_ve!$F$6:$F$1005,Con_ve!$C$6:$C$1005,$C883,Con_ve!$I$6:$I$1005,"Fechada",Con_ve!$Q$6:$Q$1005,Cad_cl!AV$5)))</f>
        <v/>
      </c>
      <c r="AW883" s="134" t="str">
        <f>IF(ISERR(IF($C883="","",SUMIFS(Con_ve!$F$6:$F$1005,Con_ve!$C$6:$C$1005,$C883,Con_ve!$I$6:$I$1005,"Fechada",Con_ve!$Q$6:$Q$1005,Cad_cl!AW$5))),"",IF($C883="","",SUMIFS(Con_ve!$F$6:$F$1005,Con_ve!$C$6:$C$1005,$C883,Con_ve!$I$6:$I$1005,"Fechada",Con_ve!$Q$6:$Q$1005,Cad_cl!AW$5)))</f>
        <v/>
      </c>
      <c r="AX883" s="134" t="str">
        <f>IF(ISERR(IF($C883="","",SUMIFS(Con_ve!$F$6:$F$1005,Con_ve!$C$6:$C$1005,$C883,Con_ve!$I$6:$I$1005,"Fechada",Con_ve!$Q$6:$Q$1005,Cad_cl!AX$5))),"",IF($C883="","",SUMIFS(Con_ve!$F$6:$F$1005,Con_ve!$C$6:$C$1005,$C883,Con_ve!$I$6:$I$1005,"Fechada",Con_ve!$Q$6:$Q$1005,Cad_cl!AX$5)))</f>
        <v/>
      </c>
      <c r="AY883" s="134" t="str">
        <f>IF(ISERR(IF($C883="","",SUMIFS(Con_ve!$F$6:$F$1005,Con_ve!$C$6:$C$1005,$C883,Con_ve!$I$6:$I$1005,"Fechada",Con_ve!$Q$6:$Q$1005,Cad_cl!AY$5))),"",IF($C883="","",SUMIFS(Con_ve!$F$6:$F$1005,Con_ve!$C$6:$C$1005,$C883,Con_ve!$I$6:$I$1005,"Fechada",Con_ve!$Q$6:$Q$1005,Cad_cl!AY$5)))</f>
        <v/>
      </c>
      <c r="AZ883" s="134" t="str">
        <f>IF(ISERR(IF($C883="","",SUMIFS(Con_ve!$F$6:$F$1005,Con_ve!$C$6:$C$1005,$C883,Con_ve!$I$6:$I$1005,"Fechada",Con_ve!$Q$6:$Q$1005,Cad_cl!AZ$5))),"",IF($C883="","",SUMIFS(Con_ve!$F$6:$F$1005,Con_ve!$C$6:$C$1005,$C883,Con_ve!$I$6:$I$1005,"Fechada",Con_ve!$Q$6:$Q$1005,Cad_cl!AZ$5)))</f>
        <v/>
      </c>
      <c r="BA883" s="134" t="str">
        <f>IF(ISERR(IF($C883="","",SUMIFS(Con_ve!$F$6:$F$1005,Con_ve!$C$6:$C$1005,$C883,Con_ve!$I$6:$I$1005,"Fechada",Con_ve!$Q$6:$Q$1005,Cad_cl!BA$5))),"",IF($C883="","",SUMIFS(Con_ve!$F$6:$F$1005,Con_ve!$C$6:$C$1005,$C883,Con_ve!$I$6:$I$1005,"Fechada",Con_ve!$Q$6:$Q$1005,Cad_cl!BA$5)))</f>
        <v/>
      </c>
      <c r="BB883" s="134">
        <f t="shared" si="39"/>
        <v>0</v>
      </c>
      <c r="BD883" s="134" t="str">
        <f>IF(ISERR(IF($C883="","",SUMIFS(Con_ve!$F$6:$F$1005,Con_ve!$C$6:$C$1005,$C883,Con_ve!$I$6:$I$1005,"Em negociação",Con_ve!$Q$6:$Q$1005,Cad_cl!BD$5))),"",IF($C883="","",SUMIFS(Con_ve!$F$6:$F$1005,Con_ve!$C$6:$C$1005,$C883,Con_ve!$I$6:$I$1005,"Em negociação",Con_ve!$Q$6:$Q$1005,Cad_cl!BD$5)))</f>
        <v/>
      </c>
      <c r="BE883" s="134" t="str">
        <f>IF(ISERR(IF($C883="","",SUMIFS(Con_ve!$F$6:$F$1005,Con_ve!$C$6:$C$1005,$C883,Con_ve!$I$6:$I$1005,"Em negociação",Con_ve!$Q$6:$Q$1005,Cad_cl!BE$5))),"",IF($C883="","",SUMIFS(Con_ve!$F$6:$F$1005,Con_ve!$C$6:$C$1005,$C883,Con_ve!$I$6:$I$1005,"Em negociação",Con_ve!$Q$6:$Q$1005,Cad_cl!BE$5)))</f>
        <v/>
      </c>
      <c r="BF883" s="134" t="str">
        <f>IF(ISERR(IF($C883="","",SUMIFS(Con_ve!$F$6:$F$1005,Con_ve!$C$6:$C$1005,$C883,Con_ve!$I$6:$I$1005,"Em negociação",Con_ve!$Q$6:$Q$1005,Cad_cl!BF$5))),"",IF($C883="","",SUMIFS(Con_ve!$F$6:$F$1005,Con_ve!$C$6:$C$1005,$C883,Con_ve!$I$6:$I$1005,"Em negociação",Con_ve!$Q$6:$Q$1005,Cad_cl!BF$5)))</f>
        <v/>
      </c>
      <c r="BG883" s="134" t="str">
        <f>IF(ISERR(IF($C883="","",SUMIFS(Con_ve!$F$6:$F$1005,Con_ve!$C$6:$C$1005,$C883,Con_ve!$I$6:$I$1005,"Em negociação",Con_ve!$Q$6:$Q$1005,Cad_cl!BG$5))),"",IF($C883="","",SUMIFS(Con_ve!$F$6:$F$1005,Con_ve!$C$6:$C$1005,$C883,Con_ve!$I$6:$I$1005,"Em negociação",Con_ve!$Q$6:$Q$1005,Cad_cl!BG$5)))</f>
        <v/>
      </c>
      <c r="BH883" s="134" t="str">
        <f>IF(ISERR(IF($C883="","",SUMIFS(Con_ve!$F$6:$F$1005,Con_ve!$C$6:$C$1005,$C883,Con_ve!$I$6:$I$1005,"Em negociação",Con_ve!$Q$6:$Q$1005,Cad_cl!BH$5))),"",IF($C883="","",SUMIFS(Con_ve!$F$6:$F$1005,Con_ve!$C$6:$C$1005,$C883,Con_ve!$I$6:$I$1005,"Em negociação",Con_ve!$Q$6:$Q$1005,Cad_cl!BH$5)))</f>
        <v/>
      </c>
      <c r="BI883" s="134" t="str">
        <f>IF(ISERR(IF($C883="","",SUMIFS(Con_ve!$F$6:$F$1005,Con_ve!$C$6:$C$1005,$C883,Con_ve!$I$6:$I$1005,"Em negociação",Con_ve!$Q$6:$Q$1005,Cad_cl!BI$5))),"",IF($C883="","",SUMIFS(Con_ve!$F$6:$F$1005,Con_ve!$C$6:$C$1005,$C883,Con_ve!$I$6:$I$1005,"Em negociação",Con_ve!$Q$6:$Q$1005,Cad_cl!BI$5)))</f>
        <v/>
      </c>
      <c r="BJ883" s="134" t="str">
        <f>IF(ISERR(IF($C883="","",SUMIFS(Con_ve!$F$6:$F$1005,Con_ve!$C$6:$C$1005,$C883,Con_ve!$I$6:$I$1005,"Em negociação",Con_ve!$Q$6:$Q$1005,Cad_cl!BJ$5))),"",IF($C883="","",SUMIFS(Con_ve!$F$6:$F$1005,Con_ve!$C$6:$C$1005,$C883,Con_ve!$I$6:$I$1005,"Em negociação",Con_ve!$Q$6:$Q$1005,Cad_cl!BJ$5)))</f>
        <v/>
      </c>
      <c r="BK883" s="134" t="str">
        <f>IF(ISERR(IF($C883="","",SUMIFS(Con_ve!$F$6:$F$1005,Con_ve!$C$6:$C$1005,$C883,Con_ve!$I$6:$I$1005,"Em negociação",Con_ve!$Q$6:$Q$1005,Cad_cl!BK$5))),"",IF($C883="","",SUMIFS(Con_ve!$F$6:$F$1005,Con_ve!$C$6:$C$1005,$C883,Con_ve!$I$6:$I$1005,"Em negociação",Con_ve!$Q$6:$Q$1005,Cad_cl!BK$5)))</f>
        <v/>
      </c>
      <c r="BL883" s="134" t="str">
        <f>IF(ISERR(IF($C883="","",SUMIFS(Con_ve!$F$6:$F$1005,Con_ve!$C$6:$C$1005,$C883,Con_ve!$I$6:$I$1005,"Em negociação",Con_ve!$Q$6:$Q$1005,Cad_cl!BL$5))),"",IF($C883="","",SUMIFS(Con_ve!$F$6:$F$1005,Con_ve!$C$6:$C$1005,$C883,Con_ve!$I$6:$I$1005,"Em negociação",Con_ve!$Q$6:$Q$1005,Cad_cl!BL$5)))</f>
        <v/>
      </c>
      <c r="BM883" s="134" t="str">
        <f>IF(ISERR(IF($C883="","",SUMIFS(Con_ve!$F$6:$F$1005,Con_ve!$C$6:$C$1005,$C883,Con_ve!$I$6:$I$1005,"Em negociação",Con_ve!$Q$6:$Q$1005,Cad_cl!BM$5))),"",IF($C883="","",SUMIFS(Con_ve!$F$6:$F$1005,Con_ve!$C$6:$C$1005,$C883,Con_ve!$I$6:$I$1005,"Em negociação",Con_ve!$Q$6:$Q$1005,Cad_cl!BM$5)))</f>
        <v/>
      </c>
      <c r="BN883" s="134" t="str">
        <f>IF(ISERR(IF($C883="","",SUMIFS(Con_ve!$F$6:$F$1005,Con_ve!$C$6:$C$1005,$C883,Con_ve!$I$6:$I$1005,"Em negociação",Con_ve!$Q$6:$Q$1005,Cad_cl!BN$5))),"",IF($C883="","",SUMIFS(Con_ve!$F$6:$F$1005,Con_ve!$C$6:$C$1005,$C883,Con_ve!$I$6:$I$1005,"Em negociação",Con_ve!$Q$6:$Q$1005,Cad_cl!BN$5)))</f>
        <v/>
      </c>
      <c r="BO883" s="134" t="str">
        <f>IF(ISERR(IF($C883="","",SUMIFS(Con_ve!$F$6:$F$1005,Con_ve!$C$6:$C$1005,$C883,Con_ve!$I$6:$I$1005,"Em negociação",Con_ve!$Q$6:$Q$1005,Cad_cl!BO$5))),"",IF($C883="","",SUMIFS(Con_ve!$F$6:$F$1005,Con_ve!$C$6:$C$1005,$C883,Con_ve!$I$6:$I$1005,"Em negociação",Con_ve!$Q$6:$Q$1005,Cad_cl!BO$5)))</f>
        <v/>
      </c>
      <c r="BP883" s="134">
        <f t="shared" si="40"/>
        <v>0</v>
      </c>
      <c r="BR883" s="125" t="str">
        <f>IF(ISERR(IF(AND($I883=Re_lo!$E$5,BR$5=VLOOKUP(Re_lo!$H$5,Re_lo!$N$5:$O$16,2,0)),AP883,"")),"",IF(AND($I883=Re_lo!$E$5,BR$5=VLOOKUP(Re_lo!$H$5,Re_lo!$N$5:$O$16,2,0)),AP883,""))</f>
        <v/>
      </c>
      <c r="BS883" s="125" t="str">
        <f>IF(ISERR(IF(AND($I883=Re_lo!$E$5,BS$5=VLOOKUP(Re_lo!$H$5,Re_lo!$N$5:$O$16,2,0)),AQ883,"")),"",IF(AND($I883=Re_lo!$E$5,BS$5=VLOOKUP(Re_lo!$H$5,Re_lo!$N$5:$O$16,2,0)),AQ883,""))</f>
        <v/>
      </c>
      <c r="BT883" s="125" t="str">
        <f>IF(ISERR(IF(AND($I883=Re_lo!$E$5,BT$5=VLOOKUP(Re_lo!$H$5,Re_lo!$N$5:$O$16,2,0)),AR883,"")),"",IF(AND($I883=Re_lo!$E$5,BT$5=VLOOKUP(Re_lo!$H$5,Re_lo!$N$5:$O$16,2,0)),AR883,""))</f>
        <v/>
      </c>
      <c r="BU883" s="125" t="str">
        <f>IF(ISERR(IF(AND($I883=Re_lo!$E$5,BU$5=VLOOKUP(Re_lo!$H$5,Re_lo!$N$5:$O$16,2,0)),AS883,"")),"",IF(AND($I883=Re_lo!$E$5,BU$5=VLOOKUP(Re_lo!$H$5,Re_lo!$N$5:$O$16,2,0)),AS883,""))</f>
        <v/>
      </c>
      <c r="BV883" s="125" t="str">
        <f>IF(ISERR(IF(AND($I883=Re_lo!$E$5,BV$5=VLOOKUP(Re_lo!$H$5,Re_lo!$N$5:$O$16,2,0)),AT883,"")),"",IF(AND($I883=Re_lo!$E$5,BV$5=VLOOKUP(Re_lo!$H$5,Re_lo!$N$5:$O$16,2,0)),AT883,""))</f>
        <v/>
      </c>
      <c r="BW883" s="125" t="str">
        <f>IF(ISERR(IF(AND($I883=Re_lo!$E$5,BW$5=VLOOKUP(Re_lo!$H$5,Re_lo!$N$5:$O$16,2,0)),AU883,"")),"",IF(AND($I883=Re_lo!$E$5,BW$5=VLOOKUP(Re_lo!$H$5,Re_lo!$N$5:$O$16,2,0)),AU883,""))</f>
        <v/>
      </c>
      <c r="BX883" s="125" t="str">
        <f>IF(ISERR(IF(AND($I883=Re_lo!$E$5,BX$5=VLOOKUP(Re_lo!$H$5,Re_lo!$N$5:$O$16,2,0)),AV883,"")),"",IF(AND($I883=Re_lo!$E$5,BX$5=VLOOKUP(Re_lo!$H$5,Re_lo!$N$5:$O$16,2,0)),AV883,""))</f>
        <v/>
      </c>
      <c r="BY883" s="125" t="str">
        <f>IF(ISERR(IF(AND($I883=Re_lo!$E$5,BY$5=VLOOKUP(Re_lo!$H$5,Re_lo!$N$5:$O$16,2,0)),AW883,"")),"",IF(AND($I883=Re_lo!$E$5,BY$5=VLOOKUP(Re_lo!$H$5,Re_lo!$N$5:$O$16,2,0)),AW883,""))</f>
        <v/>
      </c>
      <c r="BZ883" s="125" t="str">
        <f>IF(ISERR(IF(AND($I883=Re_lo!$E$5,BZ$5=VLOOKUP(Re_lo!$H$5,Re_lo!$N$5:$O$16,2,0)),AX883,"")),"",IF(AND($I883=Re_lo!$E$5,BZ$5=VLOOKUP(Re_lo!$H$5,Re_lo!$N$5:$O$16,2,0)),AX883,""))</f>
        <v/>
      </c>
      <c r="CA883" s="125" t="str">
        <f>IF(ISERR(IF(AND($I883=Re_lo!$E$5,CA$5=VLOOKUP(Re_lo!$H$5,Re_lo!$N$5:$O$16,2,0)),AY883,"")),"",IF(AND($I883=Re_lo!$E$5,CA$5=VLOOKUP(Re_lo!$H$5,Re_lo!$N$5:$O$16,2,0)),AY883,""))</f>
        <v/>
      </c>
      <c r="CB883" s="125" t="str">
        <f>IF(ISERR(IF(AND($I883=Re_lo!$E$5,CB$5=VLOOKUP(Re_lo!$H$5,Re_lo!$N$5:$O$16,2,0)),AZ883,"")),"",IF(AND($I883=Re_lo!$E$5,CB$5=VLOOKUP(Re_lo!$H$5,Re_lo!$N$5:$O$16,2,0)),AZ883,""))</f>
        <v/>
      </c>
      <c r="CC883" s="125" t="str">
        <f>IF(ISERR(IF(AND($I883=Re_lo!$E$5,CC$5=VLOOKUP(Re_lo!$H$5,Re_lo!$N$5:$O$16,2,0)),BA883,"")),"",IF(AND($I883=Re_lo!$E$5,CC$5=VLOOKUP(Re_lo!$H$5,Re_lo!$N$5:$O$16,2,0)),BA883,""))</f>
        <v/>
      </c>
      <c r="CD883" s="125" t="str">
        <f>IF(ISERR(IF(AND($I883=Re_lo!$E$5,CD$5=VLOOKUP(Re_lo!$H$5,Re_lo!$N$5:$O$16,2,0)),BB883,"")),"",IF(AND($I883=Re_lo!$E$5,CD$5=VLOOKUP(Re_lo!$H$5,Re_lo!$N$5:$O$16,2,0)),BB883,""))</f>
        <v/>
      </c>
      <c r="CF883" s="125" t="str">
        <f>IF($C883="","",COUNTIFS(Con_ve!$C$6:$C$1005,$C883,Con_ve!$Q$6:$Q$1005,Cad_cl!CF$5))</f>
        <v/>
      </c>
      <c r="CG883" s="125" t="str">
        <f>IF($C883="","",COUNTIFS(Con_ve!$C$6:$C$1005,$C883,Con_ve!$Q$6:$Q$1005,Cad_cl!CG$5))</f>
        <v/>
      </c>
      <c r="CH883" s="125" t="str">
        <f>IF($C883="","",COUNTIFS(Con_ve!$C$6:$C$1005,$C883,Con_ve!$Q$6:$Q$1005,Cad_cl!CH$5))</f>
        <v/>
      </c>
      <c r="CI883" s="125" t="str">
        <f>IF($C883="","",COUNTIFS(Con_ve!$C$6:$C$1005,$C883,Con_ve!$Q$6:$Q$1005,Cad_cl!CI$5))</f>
        <v/>
      </c>
      <c r="CJ883" s="125" t="str">
        <f>IF($C883="","",COUNTIFS(Con_ve!$C$6:$C$1005,$C883,Con_ve!$Q$6:$Q$1005,Cad_cl!CJ$5))</f>
        <v/>
      </c>
      <c r="CK883" s="125" t="str">
        <f>IF($C883="","",COUNTIFS(Con_ve!$C$6:$C$1005,$C883,Con_ve!$Q$6:$Q$1005,Cad_cl!CK$5))</f>
        <v/>
      </c>
      <c r="CL883" s="125" t="str">
        <f>IF($C883="","",COUNTIFS(Con_ve!$C$6:$C$1005,$C883,Con_ve!$Q$6:$Q$1005,Cad_cl!CL$5))</f>
        <v/>
      </c>
      <c r="CM883" s="125" t="str">
        <f>IF($C883="","",COUNTIFS(Con_ve!$C$6:$C$1005,$C883,Con_ve!$Q$6:$Q$1005,Cad_cl!CM$5))</f>
        <v/>
      </c>
      <c r="CN883" s="125" t="str">
        <f>IF($C883="","",COUNTIFS(Con_ve!$C$6:$C$1005,$C883,Con_ve!$Q$6:$Q$1005,Cad_cl!CN$5))</f>
        <v/>
      </c>
      <c r="CO883" s="125" t="str">
        <f>IF($C883="","",COUNTIFS(Con_ve!$C$6:$C$1005,$C883,Con_ve!$Q$6:$Q$1005,Cad_cl!CO$5))</f>
        <v/>
      </c>
      <c r="CP883" s="125" t="str">
        <f>IF($C883="","",COUNTIFS(Con_ve!$C$6:$C$1005,$C883,Con_ve!$Q$6:$Q$1005,Cad_cl!CP$5))</f>
        <v/>
      </c>
      <c r="CQ883" s="125" t="str">
        <f>IF($C883="","",COUNTIFS(Con_ve!$C$6:$C$1005,$C883,Con_ve!$Q$6:$Q$1005,Cad_cl!CQ$5))</f>
        <v/>
      </c>
      <c r="CR883" s="125">
        <f t="shared" si="41"/>
        <v>0</v>
      </c>
    </row>
    <row r="884" spans="3:96" ht="30" customHeight="1">
      <c r="C884" s="153"/>
      <c r="D884" s="153"/>
      <c r="E884" s="154"/>
      <c r="F884" s="153"/>
      <c r="G884" s="155"/>
      <c r="H884" s="153"/>
      <c r="I884" s="153"/>
      <c r="J884" s="132" t="s">
        <v>309</v>
      </c>
      <c r="K884" s="133" t="s">
        <v>309</v>
      </c>
      <c r="L884" s="153"/>
      <c r="M884" s="153"/>
      <c r="N884" s="153"/>
      <c r="O884" s="153"/>
      <c r="P884" s="153"/>
      <c r="Q884" s="153"/>
      <c r="AP884" s="134" t="str">
        <f>IF(ISERR(IF($C884="","",SUMIFS(Con_ve!$F$6:$F$1005,Con_ve!$C$6:$C$1005,$C884,Con_ve!$I$6:$I$1005,"Fechada",Con_ve!$Q$6:$Q$1005,Cad_cl!AP$5))),"",IF($C884="","",SUMIFS(Con_ve!$F$6:$F$1005,Con_ve!$C$6:$C$1005,$C884,Con_ve!$I$6:$I$1005,"Fechada",Con_ve!$Q$6:$Q$1005,Cad_cl!AP$5)))</f>
        <v/>
      </c>
      <c r="AQ884" s="134" t="str">
        <f>IF(ISERR(IF($C884="","",SUMIFS(Con_ve!$F$6:$F$1005,Con_ve!$C$6:$C$1005,$C884,Con_ve!$I$6:$I$1005,"Fechada",Con_ve!$Q$6:$Q$1005,Cad_cl!AQ$5))),"",IF($C884="","",SUMIFS(Con_ve!$F$6:$F$1005,Con_ve!$C$6:$C$1005,$C884,Con_ve!$I$6:$I$1005,"Fechada",Con_ve!$Q$6:$Q$1005,Cad_cl!AQ$5)))</f>
        <v/>
      </c>
      <c r="AR884" s="134" t="str">
        <f>IF(ISERR(IF($C884="","",SUMIFS(Con_ve!$F$6:$F$1005,Con_ve!$C$6:$C$1005,$C884,Con_ve!$I$6:$I$1005,"Fechada",Con_ve!$Q$6:$Q$1005,Cad_cl!AR$5))),"",IF($C884="","",SUMIFS(Con_ve!$F$6:$F$1005,Con_ve!$C$6:$C$1005,$C884,Con_ve!$I$6:$I$1005,"Fechada",Con_ve!$Q$6:$Q$1005,Cad_cl!AR$5)))</f>
        <v/>
      </c>
      <c r="AS884" s="134" t="str">
        <f>IF(ISERR(IF($C884="","",SUMIFS(Con_ve!$F$6:$F$1005,Con_ve!$C$6:$C$1005,$C884,Con_ve!$I$6:$I$1005,"Fechada",Con_ve!$Q$6:$Q$1005,Cad_cl!AS$5))),"",IF($C884="","",SUMIFS(Con_ve!$F$6:$F$1005,Con_ve!$C$6:$C$1005,$C884,Con_ve!$I$6:$I$1005,"Fechada",Con_ve!$Q$6:$Q$1005,Cad_cl!AS$5)))</f>
        <v/>
      </c>
      <c r="AT884" s="134" t="str">
        <f>IF(ISERR(IF($C884="","",SUMIFS(Con_ve!$F$6:$F$1005,Con_ve!$C$6:$C$1005,$C884,Con_ve!$I$6:$I$1005,"Fechada",Con_ve!$Q$6:$Q$1005,Cad_cl!AT$5))),"",IF($C884="","",SUMIFS(Con_ve!$F$6:$F$1005,Con_ve!$C$6:$C$1005,$C884,Con_ve!$I$6:$I$1005,"Fechada",Con_ve!$Q$6:$Q$1005,Cad_cl!AT$5)))</f>
        <v/>
      </c>
      <c r="AU884" s="134" t="str">
        <f>IF(ISERR(IF($C884="","",SUMIFS(Con_ve!$F$6:$F$1005,Con_ve!$C$6:$C$1005,$C884,Con_ve!$I$6:$I$1005,"Fechada",Con_ve!$Q$6:$Q$1005,Cad_cl!AU$5))),"",IF($C884="","",SUMIFS(Con_ve!$F$6:$F$1005,Con_ve!$C$6:$C$1005,$C884,Con_ve!$I$6:$I$1005,"Fechada",Con_ve!$Q$6:$Q$1005,Cad_cl!AU$5)))</f>
        <v/>
      </c>
      <c r="AV884" s="134" t="str">
        <f>IF(ISERR(IF($C884="","",SUMIFS(Con_ve!$F$6:$F$1005,Con_ve!$C$6:$C$1005,$C884,Con_ve!$I$6:$I$1005,"Fechada",Con_ve!$Q$6:$Q$1005,Cad_cl!AV$5))),"",IF($C884="","",SUMIFS(Con_ve!$F$6:$F$1005,Con_ve!$C$6:$C$1005,$C884,Con_ve!$I$6:$I$1005,"Fechada",Con_ve!$Q$6:$Q$1005,Cad_cl!AV$5)))</f>
        <v/>
      </c>
      <c r="AW884" s="134" t="str">
        <f>IF(ISERR(IF($C884="","",SUMIFS(Con_ve!$F$6:$F$1005,Con_ve!$C$6:$C$1005,$C884,Con_ve!$I$6:$I$1005,"Fechada",Con_ve!$Q$6:$Q$1005,Cad_cl!AW$5))),"",IF($C884="","",SUMIFS(Con_ve!$F$6:$F$1005,Con_ve!$C$6:$C$1005,$C884,Con_ve!$I$6:$I$1005,"Fechada",Con_ve!$Q$6:$Q$1005,Cad_cl!AW$5)))</f>
        <v/>
      </c>
      <c r="AX884" s="134" t="str">
        <f>IF(ISERR(IF($C884="","",SUMIFS(Con_ve!$F$6:$F$1005,Con_ve!$C$6:$C$1005,$C884,Con_ve!$I$6:$I$1005,"Fechada",Con_ve!$Q$6:$Q$1005,Cad_cl!AX$5))),"",IF($C884="","",SUMIFS(Con_ve!$F$6:$F$1005,Con_ve!$C$6:$C$1005,$C884,Con_ve!$I$6:$I$1005,"Fechada",Con_ve!$Q$6:$Q$1005,Cad_cl!AX$5)))</f>
        <v/>
      </c>
      <c r="AY884" s="134" t="str">
        <f>IF(ISERR(IF($C884="","",SUMIFS(Con_ve!$F$6:$F$1005,Con_ve!$C$6:$C$1005,$C884,Con_ve!$I$6:$I$1005,"Fechada",Con_ve!$Q$6:$Q$1005,Cad_cl!AY$5))),"",IF($C884="","",SUMIFS(Con_ve!$F$6:$F$1005,Con_ve!$C$6:$C$1005,$C884,Con_ve!$I$6:$I$1005,"Fechada",Con_ve!$Q$6:$Q$1005,Cad_cl!AY$5)))</f>
        <v/>
      </c>
      <c r="AZ884" s="134" t="str">
        <f>IF(ISERR(IF($C884="","",SUMIFS(Con_ve!$F$6:$F$1005,Con_ve!$C$6:$C$1005,$C884,Con_ve!$I$6:$I$1005,"Fechada",Con_ve!$Q$6:$Q$1005,Cad_cl!AZ$5))),"",IF($C884="","",SUMIFS(Con_ve!$F$6:$F$1005,Con_ve!$C$6:$C$1005,$C884,Con_ve!$I$6:$I$1005,"Fechada",Con_ve!$Q$6:$Q$1005,Cad_cl!AZ$5)))</f>
        <v/>
      </c>
      <c r="BA884" s="134" t="str">
        <f>IF(ISERR(IF($C884="","",SUMIFS(Con_ve!$F$6:$F$1005,Con_ve!$C$6:$C$1005,$C884,Con_ve!$I$6:$I$1005,"Fechada",Con_ve!$Q$6:$Q$1005,Cad_cl!BA$5))),"",IF($C884="","",SUMIFS(Con_ve!$F$6:$F$1005,Con_ve!$C$6:$C$1005,$C884,Con_ve!$I$6:$I$1005,"Fechada",Con_ve!$Q$6:$Q$1005,Cad_cl!BA$5)))</f>
        <v/>
      </c>
      <c r="BB884" s="134">
        <f t="shared" si="39"/>
        <v>0</v>
      </c>
      <c r="BD884" s="134" t="str">
        <f>IF(ISERR(IF($C884="","",SUMIFS(Con_ve!$F$6:$F$1005,Con_ve!$C$6:$C$1005,$C884,Con_ve!$I$6:$I$1005,"Em negociação",Con_ve!$Q$6:$Q$1005,Cad_cl!BD$5))),"",IF($C884="","",SUMIFS(Con_ve!$F$6:$F$1005,Con_ve!$C$6:$C$1005,$C884,Con_ve!$I$6:$I$1005,"Em negociação",Con_ve!$Q$6:$Q$1005,Cad_cl!BD$5)))</f>
        <v/>
      </c>
      <c r="BE884" s="134" t="str">
        <f>IF(ISERR(IF($C884="","",SUMIFS(Con_ve!$F$6:$F$1005,Con_ve!$C$6:$C$1005,$C884,Con_ve!$I$6:$I$1005,"Em negociação",Con_ve!$Q$6:$Q$1005,Cad_cl!BE$5))),"",IF($C884="","",SUMIFS(Con_ve!$F$6:$F$1005,Con_ve!$C$6:$C$1005,$C884,Con_ve!$I$6:$I$1005,"Em negociação",Con_ve!$Q$6:$Q$1005,Cad_cl!BE$5)))</f>
        <v/>
      </c>
      <c r="BF884" s="134" t="str">
        <f>IF(ISERR(IF($C884="","",SUMIFS(Con_ve!$F$6:$F$1005,Con_ve!$C$6:$C$1005,$C884,Con_ve!$I$6:$I$1005,"Em negociação",Con_ve!$Q$6:$Q$1005,Cad_cl!BF$5))),"",IF($C884="","",SUMIFS(Con_ve!$F$6:$F$1005,Con_ve!$C$6:$C$1005,$C884,Con_ve!$I$6:$I$1005,"Em negociação",Con_ve!$Q$6:$Q$1005,Cad_cl!BF$5)))</f>
        <v/>
      </c>
      <c r="BG884" s="134" t="str">
        <f>IF(ISERR(IF($C884="","",SUMIFS(Con_ve!$F$6:$F$1005,Con_ve!$C$6:$C$1005,$C884,Con_ve!$I$6:$I$1005,"Em negociação",Con_ve!$Q$6:$Q$1005,Cad_cl!BG$5))),"",IF($C884="","",SUMIFS(Con_ve!$F$6:$F$1005,Con_ve!$C$6:$C$1005,$C884,Con_ve!$I$6:$I$1005,"Em negociação",Con_ve!$Q$6:$Q$1005,Cad_cl!BG$5)))</f>
        <v/>
      </c>
      <c r="BH884" s="134" t="str">
        <f>IF(ISERR(IF($C884="","",SUMIFS(Con_ve!$F$6:$F$1005,Con_ve!$C$6:$C$1005,$C884,Con_ve!$I$6:$I$1005,"Em negociação",Con_ve!$Q$6:$Q$1005,Cad_cl!BH$5))),"",IF($C884="","",SUMIFS(Con_ve!$F$6:$F$1005,Con_ve!$C$6:$C$1005,$C884,Con_ve!$I$6:$I$1005,"Em negociação",Con_ve!$Q$6:$Q$1005,Cad_cl!BH$5)))</f>
        <v/>
      </c>
      <c r="BI884" s="134" t="str">
        <f>IF(ISERR(IF($C884="","",SUMIFS(Con_ve!$F$6:$F$1005,Con_ve!$C$6:$C$1005,$C884,Con_ve!$I$6:$I$1005,"Em negociação",Con_ve!$Q$6:$Q$1005,Cad_cl!BI$5))),"",IF($C884="","",SUMIFS(Con_ve!$F$6:$F$1005,Con_ve!$C$6:$C$1005,$C884,Con_ve!$I$6:$I$1005,"Em negociação",Con_ve!$Q$6:$Q$1005,Cad_cl!BI$5)))</f>
        <v/>
      </c>
      <c r="BJ884" s="134" t="str">
        <f>IF(ISERR(IF($C884="","",SUMIFS(Con_ve!$F$6:$F$1005,Con_ve!$C$6:$C$1005,$C884,Con_ve!$I$6:$I$1005,"Em negociação",Con_ve!$Q$6:$Q$1005,Cad_cl!BJ$5))),"",IF($C884="","",SUMIFS(Con_ve!$F$6:$F$1005,Con_ve!$C$6:$C$1005,$C884,Con_ve!$I$6:$I$1005,"Em negociação",Con_ve!$Q$6:$Q$1005,Cad_cl!BJ$5)))</f>
        <v/>
      </c>
      <c r="BK884" s="134" t="str">
        <f>IF(ISERR(IF($C884="","",SUMIFS(Con_ve!$F$6:$F$1005,Con_ve!$C$6:$C$1005,$C884,Con_ve!$I$6:$I$1005,"Em negociação",Con_ve!$Q$6:$Q$1005,Cad_cl!BK$5))),"",IF($C884="","",SUMIFS(Con_ve!$F$6:$F$1005,Con_ve!$C$6:$C$1005,$C884,Con_ve!$I$6:$I$1005,"Em negociação",Con_ve!$Q$6:$Q$1005,Cad_cl!BK$5)))</f>
        <v/>
      </c>
      <c r="BL884" s="134" t="str">
        <f>IF(ISERR(IF($C884="","",SUMIFS(Con_ve!$F$6:$F$1005,Con_ve!$C$6:$C$1005,$C884,Con_ve!$I$6:$I$1005,"Em negociação",Con_ve!$Q$6:$Q$1005,Cad_cl!BL$5))),"",IF($C884="","",SUMIFS(Con_ve!$F$6:$F$1005,Con_ve!$C$6:$C$1005,$C884,Con_ve!$I$6:$I$1005,"Em negociação",Con_ve!$Q$6:$Q$1005,Cad_cl!BL$5)))</f>
        <v/>
      </c>
      <c r="BM884" s="134" t="str">
        <f>IF(ISERR(IF($C884="","",SUMIFS(Con_ve!$F$6:$F$1005,Con_ve!$C$6:$C$1005,$C884,Con_ve!$I$6:$I$1005,"Em negociação",Con_ve!$Q$6:$Q$1005,Cad_cl!BM$5))),"",IF($C884="","",SUMIFS(Con_ve!$F$6:$F$1005,Con_ve!$C$6:$C$1005,$C884,Con_ve!$I$6:$I$1005,"Em negociação",Con_ve!$Q$6:$Q$1005,Cad_cl!BM$5)))</f>
        <v/>
      </c>
      <c r="BN884" s="134" t="str">
        <f>IF(ISERR(IF($C884="","",SUMIFS(Con_ve!$F$6:$F$1005,Con_ve!$C$6:$C$1005,$C884,Con_ve!$I$6:$I$1005,"Em negociação",Con_ve!$Q$6:$Q$1005,Cad_cl!BN$5))),"",IF($C884="","",SUMIFS(Con_ve!$F$6:$F$1005,Con_ve!$C$6:$C$1005,$C884,Con_ve!$I$6:$I$1005,"Em negociação",Con_ve!$Q$6:$Q$1005,Cad_cl!BN$5)))</f>
        <v/>
      </c>
      <c r="BO884" s="134" t="str">
        <f>IF(ISERR(IF($C884="","",SUMIFS(Con_ve!$F$6:$F$1005,Con_ve!$C$6:$C$1005,$C884,Con_ve!$I$6:$I$1005,"Em negociação",Con_ve!$Q$6:$Q$1005,Cad_cl!BO$5))),"",IF($C884="","",SUMIFS(Con_ve!$F$6:$F$1005,Con_ve!$C$6:$C$1005,$C884,Con_ve!$I$6:$I$1005,"Em negociação",Con_ve!$Q$6:$Q$1005,Cad_cl!BO$5)))</f>
        <v/>
      </c>
      <c r="BP884" s="134">
        <f t="shared" si="40"/>
        <v>0</v>
      </c>
      <c r="BR884" s="125" t="str">
        <f>IF(ISERR(IF(AND($I884=Re_lo!$E$5,BR$5=VLOOKUP(Re_lo!$H$5,Re_lo!$N$5:$O$16,2,0)),AP884,"")),"",IF(AND($I884=Re_lo!$E$5,BR$5=VLOOKUP(Re_lo!$H$5,Re_lo!$N$5:$O$16,2,0)),AP884,""))</f>
        <v/>
      </c>
      <c r="BS884" s="125" t="str">
        <f>IF(ISERR(IF(AND($I884=Re_lo!$E$5,BS$5=VLOOKUP(Re_lo!$H$5,Re_lo!$N$5:$O$16,2,0)),AQ884,"")),"",IF(AND($I884=Re_lo!$E$5,BS$5=VLOOKUP(Re_lo!$H$5,Re_lo!$N$5:$O$16,2,0)),AQ884,""))</f>
        <v/>
      </c>
      <c r="BT884" s="125" t="str">
        <f>IF(ISERR(IF(AND($I884=Re_lo!$E$5,BT$5=VLOOKUP(Re_lo!$H$5,Re_lo!$N$5:$O$16,2,0)),AR884,"")),"",IF(AND($I884=Re_lo!$E$5,BT$5=VLOOKUP(Re_lo!$H$5,Re_lo!$N$5:$O$16,2,0)),AR884,""))</f>
        <v/>
      </c>
      <c r="BU884" s="125" t="str">
        <f>IF(ISERR(IF(AND($I884=Re_lo!$E$5,BU$5=VLOOKUP(Re_lo!$H$5,Re_lo!$N$5:$O$16,2,0)),AS884,"")),"",IF(AND($I884=Re_lo!$E$5,BU$5=VLOOKUP(Re_lo!$H$5,Re_lo!$N$5:$O$16,2,0)),AS884,""))</f>
        <v/>
      </c>
      <c r="BV884" s="125" t="str">
        <f>IF(ISERR(IF(AND($I884=Re_lo!$E$5,BV$5=VLOOKUP(Re_lo!$H$5,Re_lo!$N$5:$O$16,2,0)),AT884,"")),"",IF(AND($I884=Re_lo!$E$5,BV$5=VLOOKUP(Re_lo!$H$5,Re_lo!$N$5:$O$16,2,0)),AT884,""))</f>
        <v/>
      </c>
      <c r="BW884" s="125" t="str">
        <f>IF(ISERR(IF(AND($I884=Re_lo!$E$5,BW$5=VLOOKUP(Re_lo!$H$5,Re_lo!$N$5:$O$16,2,0)),AU884,"")),"",IF(AND($I884=Re_lo!$E$5,BW$5=VLOOKUP(Re_lo!$H$5,Re_lo!$N$5:$O$16,2,0)),AU884,""))</f>
        <v/>
      </c>
      <c r="BX884" s="125" t="str">
        <f>IF(ISERR(IF(AND($I884=Re_lo!$E$5,BX$5=VLOOKUP(Re_lo!$H$5,Re_lo!$N$5:$O$16,2,0)),AV884,"")),"",IF(AND($I884=Re_lo!$E$5,BX$5=VLOOKUP(Re_lo!$H$5,Re_lo!$N$5:$O$16,2,0)),AV884,""))</f>
        <v/>
      </c>
      <c r="BY884" s="125" t="str">
        <f>IF(ISERR(IF(AND($I884=Re_lo!$E$5,BY$5=VLOOKUP(Re_lo!$H$5,Re_lo!$N$5:$O$16,2,0)),AW884,"")),"",IF(AND($I884=Re_lo!$E$5,BY$5=VLOOKUP(Re_lo!$H$5,Re_lo!$N$5:$O$16,2,0)),AW884,""))</f>
        <v/>
      </c>
      <c r="BZ884" s="125" t="str">
        <f>IF(ISERR(IF(AND($I884=Re_lo!$E$5,BZ$5=VLOOKUP(Re_lo!$H$5,Re_lo!$N$5:$O$16,2,0)),AX884,"")),"",IF(AND($I884=Re_lo!$E$5,BZ$5=VLOOKUP(Re_lo!$H$5,Re_lo!$N$5:$O$16,2,0)),AX884,""))</f>
        <v/>
      </c>
      <c r="CA884" s="125" t="str">
        <f>IF(ISERR(IF(AND($I884=Re_lo!$E$5,CA$5=VLOOKUP(Re_lo!$H$5,Re_lo!$N$5:$O$16,2,0)),AY884,"")),"",IF(AND($I884=Re_lo!$E$5,CA$5=VLOOKUP(Re_lo!$H$5,Re_lo!$N$5:$O$16,2,0)),AY884,""))</f>
        <v/>
      </c>
      <c r="CB884" s="125" t="str">
        <f>IF(ISERR(IF(AND($I884=Re_lo!$E$5,CB$5=VLOOKUP(Re_lo!$H$5,Re_lo!$N$5:$O$16,2,0)),AZ884,"")),"",IF(AND($I884=Re_lo!$E$5,CB$5=VLOOKUP(Re_lo!$H$5,Re_lo!$N$5:$O$16,2,0)),AZ884,""))</f>
        <v/>
      </c>
      <c r="CC884" s="125" t="str">
        <f>IF(ISERR(IF(AND($I884=Re_lo!$E$5,CC$5=VLOOKUP(Re_lo!$H$5,Re_lo!$N$5:$O$16,2,0)),BA884,"")),"",IF(AND($I884=Re_lo!$E$5,CC$5=VLOOKUP(Re_lo!$H$5,Re_lo!$N$5:$O$16,2,0)),BA884,""))</f>
        <v/>
      </c>
      <c r="CD884" s="125" t="str">
        <f>IF(ISERR(IF(AND($I884=Re_lo!$E$5,CD$5=VLOOKUP(Re_lo!$H$5,Re_lo!$N$5:$O$16,2,0)),BB884,"")),"",IF(AND($I884=Re_lo!$E$5,CD$5=VLOOKUP(Re_lo!$H$5,Re_lo!$N$5:$O$16,2,0)),BB884,""))</f>
        <v/>
      </c>
      <c r="CF884" s="125" t="str">
        <f>IF($C884="","",COUNTIFS(Con_ve!$C$6:$C$1005,$C884,Con_ve!$Q$6:$Q$1005,Cad_cl!CF$5))</f>
        <v/>
      </c>
      <c r="CG884" s="125" t="str">
        <f>IF($C884="","",COUNTIFS(Con_ve!$C$6:$C$1005,$C884,Con_ve!$Q$6:$Q$1005,Cad_cl!CG$5))</f>
        <v/>
      </c>
      <c r="CH884" s="125" t="str">
        <f>IF($C884="","",COUNTIFS(Con_ve!$C$6:$C$1005,$C884,Con_ve!$Q$6:$Q$1005,Cad_cl!CH$5))</f>
        <v/>
      </c>
      <c r="CI884" s="125" t="str">
        <f>IF($C884="","",COUNTIFS(Con_ve!$C$6:$C$1005,$C884,Con_ve!$Q$6:$Q$1005,Cad_cl!CI$5))</f>
        <v/>
      </c>
      <c r="CJ884" s="125" t="str">
        <f>IF($C884="","",COUNTIFS(Con_ve!$C$6:$C$1005,$C884,Con_ve!$Q$6:$Q$1005,Cad_cl!CJ$5))</f>
        <v/>
      </c>
      <c r="CK884" s="125" t="str">
        <f>IF($C884="","",COUNTIFS(Con_ve!$C$6:$C$1005,$C884,Con_ve!$Q$6:$Q$1005,Cad_cl!CK$5))</f>
        <v/>
      </c>
      <c r="CL884" s="125" t="str">
        <f>IF($C884="","",COUNTIFS(Con_ve!$C$6:$C$1005,$C884,Con_ve!$Q$6:$Q$1005,Cad_cl!CL$5))</f>
        <v/>
      </c>
      <c r="CM884" s="125" t="str">
        <f>IF($C884="","",COUNTIFS(Con_ve!$C$6:$C$1005,$C884,Con_ve!$Q$6:$Q$1005,Cad_cl!CM$5))</f>
        <v/>
      </c>
      <c r="CN884" s="125" t="str">
        <f>IF($C884="","",COUNTIFS(Con_ve!$C$6:$C$1005,$C884,Con_ve!$Q$6:$Q$1005,Cad_cl!CN$5))</f>
        <v/>
      </c>
      <c r="CO884" s="125" t="str">
        <f>IF($C884="","",COUNTIFS(Con_ve!$C$6:$C$1005,$C884,Con_ve!$Q$6:$Q$1005,Cad_cl!CO$5))</f>
        <v/>
      </c>
      <c r="CP884" s="125" t="str">
        <f>IF($C884="","",COUNTIFS(Con_ve!$C$6:$C$1005,$C884,Con_ve!$Q$6:$Q$1005,Cad_cl!CP$5))</f>
        <v/>
      </c>
      <c r="CQ884" s="125" t="str">
        <f>IF($C884="","",COUNTIFS(Con_ve!$C$6:$C$1005,$C884,Con_ve!$Q$6:$Q$1005,Cad_cl!CQ$5))</f>
        <v/>
      </c>
      <c r="CR884" s="125">
        <f t="shared" si="41"/>
        <v>0</v>
      </c>
    </row>
    <row r="885" spans="3:96" ht="30" customHeight="1">
      <c r="C885" s="153"/>
      <c r="D885" s="153"/>
      <c r="E885" s="154"/>
      <c r="F885" s="153"/>
      <c r="G885" s="155"/>
      <c r="H885" s="153"/>
      <c r="I885" s="153"/>
      <c r="J885" s="132" t="s">
        <v>309</v>
      </c>
      <c r="K885" s="133" t="s">
        <v>309</v>
      </c>
      <c r="L885" s="153"/>
      <c r="M885" s="153"/>
      <c r="N885" s="153"/>
      <c r="O885" s="153"/>
      <c r="P885" s="153"/>
      <c r="Q885" s="153"/>
      <c r="AP885" s="134" t="str">
        <f>IF(ISERR(IF($C885="","",SUMIFS(Con_ve!$F$6:$F$1005,Con_ve!$C$6:$C$1005,$C885,Con_ve!$I$6:$I$1005,"Fechada",Con_ve!$Q$6:$Q$1005,Cad_cl!AP$5))),"",IF($C885="","",SUMIFS(Con_ve!$F$6:$F$1005,Con_ve!$C$6:$C$1005,$C885,Con_ve!$I$6:$I$1005,"Fechada",Con_ve!$Q$6:$Q$1005,Cad_cl!AP$5)))</f>
        <v/>
      </c>
      <c r="AQ885" s="134" t="str">
        <f>IF(ISERR(IF($C885="","",SUMIFS(Con_ve!$F$6:$F$1005,Con_ve!$C$6:$C$1005,$C885,Con_ve!$I$6:$I$1005,"Fechada",Con_ve!$Q$6:$Q$1005,Cad_cl!AQ$5))),"",IF($C885="","",SUMIFS(Con_ve!$F$6:$F$1005,Con_ve!$C$6:$C$1005,$C885,Con_ve!$I$6:$I$1005,"Fechada",Con_ve!$Q$6:$Q$1005,Cad_cl!AQ$5)))</f>
        <v/>
      </c>
      <c r="AR885" s="134" t="str">
        <f>IF(ISERR(IF($C885="","",SUMIFS(Con_ve!$F$6:$F$1005,Con_ve!$C$6:$C$1005,$C885,Con_ve!$I$6:$I$1005,"Fechada",Con_ve!$Q$6:$Q$1005,Cad_cl!AR$5))),"",IF($C885="","",SUMIFS(Con_ve!$F$6:$F$1005,Con_ve!$C$6:$C$1005,$C885,Con_ve!$I$6:$I$1005,"Fechada",Con_ve!$Q$6:$Q$1005,Cad_cl!AR$5)))</f>
        <v/>
      </c>
      <c r="AS885" s="134" t="str">
        <f>IF(ISERR(IF($C885="","",SUMIFS(Con_ve!$F$6:$F$1005,Con_ve!$C$6:$C$1005,$C885,Con_ve!$I$6:$I$1005,"Fechada",Con_ve!$Q$6:$Q$1005,Cad_cl!AS$5))),"",IF($C885="","",SUMIFS(Con_ve!$F$6:$F$1005,Con_ve!$C$6:$C$1005,$C885,Con_ve!$I$6:$I$1005,"Fechada",Con_ve!$Q$6:$Q$1005,Cad_cl!AS$5)))</f>
        <v/>
      </c>
      <c r="AT885" s="134" t="str">
        <f>IF(ISERR(IF($C885="","",SUMIFS(Con_ve!$F$6:$F$1005,Con_ve!$C$6:$C$1005,$C885,Con_ve!$I$6:$I$1005,"Fechada",Con_ve!$Q$6:$Q$1005,Cad_cl!AT$5))),"",IF($C885="","",SUMIFS(Con_ve!$F$6:$F$1005,Con_ve!$C$6:$C$1005,$C885,Con_ve!$I$6:$I$1005,"Fechada",Con_ve!$Q$6:$Q$1005,Cad_cl!AT$5)))</f>
        <v/>
      </c>
      <c r="AU885" s="134" t="str">
        <f>IF(ISERR(IF($C885="","",SUMIFS(Con_ve!$F$6:$F$1005,Con_ve!$C$6:$C$1005,$C885,Con_ve!$I$6:$I$1005,"Fechada",Con_ve!$Q$6:$Q$1005,Cad_cl!AU$5))),"",IF($C885="","",SUMIFS(Con_ve!$F$6:$F$1005,Con_ve!$C$6:$C$1005,$C885,Con_ve!$I$6:$I$1005,"Fechada",Con_ve!$Q$6:$Q$1005,Cad_cl!AU$5)))</f>
        <v/>
      </c>
      <c r="AV885" s="134" t="str">
        <f>IF(ISERR(IF($C885="","",SUMIFS(Con_ve!$F$6:$F$1005,Con_ve!$C$6:$C$1005,$C885,Con_ve!$I$6:$I$1005,"Fechada",Con_ve!$Q$6:$Q$1005,Cad_cl!AV$5))),"",IF($C885="","",SUMIFS(Con_ve!$F$6:$F$1005,Con_ve!$C$6:$C$1005,$C885,Con_ve!$I$6:$I$1005,"Fechada",Con_ve!$Q$6:$Q$1005,Cad_cl!AV$5)))</f>
        <v/>
      </c>
      <c r="AW885" s="134" t="str">
        <f>IF(ISERR(IF($C885="","",SUMIFS(Con_ve!$F$6:$F$1005,Con_ve!$C$6:$C$1005,$C885,Con_ve!$I$6:$I$1005,"Fechada",Con_ve!$Q$6:$Q$1005,Cad_cl!AW$5))),"",IF($C885="","",SUMIFS(Con_ve!$F$6:$F$1005,Con_ve!$C$6:$C$1005,$C885,Con_ve!$I$6:$I$1005,"Fechada",Con_ve!$Q$6:$Q$1005,Cad_cl!AW$5)))</f>
        <v/>
      </c>
      <c r="AX885" s="134" t="str">
        <f>IF(ISERR(IF($C885="","",SUMIFS(Con_ve!$F$6:$F$1005,Con_ve!$C$6:$C$1005,$C885,Con_ve!$I$6:$I$1005,"Fechada",Con_ve!$Q$6:$Q$1005,Cad_cl!AX$5))),"",IF($C885="","",SUMIFS(Con_ve!$F$6:$F$1005,Con_ve!$C$6:$C$1005,$C885,Con_ve!$I$6:$I$1005,"Fechada",Con_ve!$Q$6:$Q$1005,Cad_cl!AX$5)))</f>
        <v/>
      </c>
      <c r="AY885" s="134" t="str">
        <f>IF(ISERR(IF($C885="","",SUMIFS(Con_ve!$F$6:$F$1005,Con_ve!$C$6:$C$1005,$C885,Con_ve!$I$6:$I$1005,"Fechada",Con_ve!$Q$6:$Q$1005,Cad_cl!AY$5))),"",IF($C885="","",SUMIFS(Con_ve!$F$6:$F$1005,Con_ve!$C$6:$C$1005,$C885,Con_ve!$I$6:$I$1005,"Fechada",Con_ve!$Q$6:$Q$1005,Cad_cl!AY$5)))</f>
        <v/>
      </c>
      <c r="AZ885" s="134" t="str">
        <f>IF(ISERR(IF($C885="","",SUMIFS(Con_ve!$F$6:$F$1005,Con_ve!$C$6:$C$1005,$C885,Con_ve!$I$6:$I$1005,"Fechada",Con_ve!$Q$6:$Q$1005,Cad_cl!AZ$5))),"",IF($C885="","",SUMIFS(Con_ve!$F$6:$F$1005,Con_ve!$C$6:$C$1005,$C885,Con_ve!$I$6:$I$1005,"Fechada",Con_ve!$Q$6:$Q$1005,Cad_cl!AZ$5)))</f>
        <v/>
      </c>
      <c r="BA885" s="134" t="str">
        <f>IF(ISERR(IF($C885="","",SUMIFS(Con_ve!$F$6:$F$1005,Con_ve!$C$6:$C$1005,$C885,Con_ve!$I$6:$I$1005,"Fechada",Con_ve!$Q$6:$Q$1005,Cad_cl!BA$5))),"",IF($C885="","",SUMIFS(Con_ve!$F$6:$F$1005,Con_ve!$C$6:$C$1005,$C885,Con_ve!$I$6:$I$1005,"Fechada",Con_ve!$Q$6:$Q$1005,Cad_cl!BA$5)))</f>
        <v/>
      </c>
      <c r="BB885" s="134">
        <f t="shared" si="39"/>
        <v>0</v>
      </c>
      <c r="BD885" s="134" t="str">
        <f>IF(ISERR(IF($C885="","",SUMIFS(Con_ve!$F$6:$F$1005,Con_ve!$C$6:$C$1005,$C885,Con_ve!$I$6:$I$1005,"Em negociação",Con_ve!$Q$6:$Q$1005,Cad_cl!BD$5))),"",IF($C885="","",SUMIFS(Con_ve!$F$6:$F$1005,Con_ve!$C$6:$C$1005,$C885,Con_ve!$I$6:$I$1005,"Em negociação",Con_ve!$Q$6:$Q$1005,Cad_cl!BD$5)))</f>
        <v/>
      </c>
      <c r="BE885" s="134" t="str">
        <f>IF(ISERR(IF($C885="","",SUMIFS(Con_ve!$F$6:$F$1005,Con_ve!$C$6:$C$1005,$C885,Con_ve!$I$6:$I$1005,"Em negociação",Con_ve!$Q$6:$Q$1005,Cad_cl!BE$5))),"",IF($C885="","",SUMIFS(Con_ve!$F$6:$F$1005,Con_ve!$C$6:$C$1005,$C885,Con_ve!$I$6:$I$1005,"Em negociação",Con_ve!$Q$6:$Q$1005,Cad_cl!BE$5)))</f>
        <v/>
      </c>
      <c r="BF885" s="134" t="str">
        <f>IF(ISERR(IF($C885="","",SUMIFS(Con_ve!$F$6:$F$1005,Con_ve!$C$6:$C$1005,$C885,Con_ve!$I$6:$I$1005,"Em negociação",Con_ve!$Q$6:$Q$1005,Cad_cl!BF$5))),"",IF($C885="","",SUMIFS(Con_ve!$F$6:$F$1005,Con_ve!$C$6:$C$1005,$C885,Con_ve!$I$6:$I$1005,"Em negociação",Con_ve!$Q$6:$Q$1005,Cad_cl!BF$5)))</f>
        <v/>
      </c>
      <c r="BG885" s="134" t="str">
        <f>IF(ISERR(IF($C885="","",SUMIFS(Con_ve!$F$6:$F$1005,Con_ve!$C$6:$C$1005,$C885,Con_ve!$I$6:$I$1005,"Em negociação",Con_ve!$Q$6:$Q$1005,Cad_cl!BG$5))),"",IF($C885="","",SUMIFS(Con_ve!$F$6:$F$1005,Con_ve!$C$6:$C$1005,$C885,Con_ve!$I$6:$I$1005,"Em negociação",Con_ve!$Q$6:$Q$1005,Cad_cl!BG$5)))</f>
        <v/>
      </c>
      <c r="BH885" s="134" t="str">
        <f>IF(ISERR(IF($C885="","",SUMIFS(Con_ve!$F$6:$F$1005,Con_ve!$C$6:$C$1005,$C885,Con_ve!$I$6:$I$1005,"Em negociação",Con_ve!$Q$6:$Q$1005,Cad_cl!BH$5))),"",IF($C885="","",SUMIFS(Con_ve!$F$6:$F$1005,Con_ve!$C$6:$C$1005,$C885,Con_ve!$I$6:$I$1005,"Em negociação",Con_ve!$Q$6:$Q$1005,Cad_cl!BH$5)))</f>
        <v/>
      </c>
      <c r="BI885" s="134" t="str">
        <f>IF(ISERR(IF($C885="","",SUMIFS(Con_ve!$F$6:$F$1005,Con_ve!$C$6:$C$1005,$C885,Con_ve!$I$6:$I$1005,"Em negociação",Con_ve!$Q$6:$Q$1005,Cad_cl!BI$5))),"",IF($C885="","",SUMIFS(Con_ve!$F$6:$F$1005,Con_ve!$C$6:$C$1005,$C885,Con_ve!$I$6:$I$1005,"Em negociação",Con_ve!$Q$6:$Q$1005,Cad_cl!BI$5)))</f>
        <v/>
      </c>
      <c r="BJ885" s="134" t="str">
        <f>IF(ISERR(IF($C885="","",SUMIFS(Con_ve!$F$6:$F$1005,Con_ve!$C$6:$C$1005,$C885,Con_ve!$I$6:$I$1005,"Em negociação",Con_ve!$Q$6:$Q$1005,Cad_cl!BJ$5))),"",IF($C885="","",SUMIFS(Con_ve!$F$6:$F$1005,Con_ve!$C$6:$C$1005,$C885,Con_ve!$I$6:$I$1005,"Em negociação",Con_ve!$Q$6:$Q$1005,Cad_cl!BJ$5)))</f>
        <v/>
      </c>
      <c r="BK885" s="134" t="str">
        <f>IF(ISERR(IF($C885="","",SUMIFS(Con_ve!$F$6:$F$1005,Con_ve!$C$6:$C$1005,$C885,Con_ve!$I$6:$I$1005,"Em negociação",Con_ve!$Q$6:$Q$1005,Cad_cl!BK$5))),"",IF($C885="","",SUMIFS(Con_ve!$F$6:$F$1005,Con_ve!$C$6:$C$1005,$C885,Con_ve!$I$6:$I$1005,"Em negociação",Con_ve!$Q$6:$Q$1005,Cad_cl!BK$5)))</f>
        <v/>
      </c>
      <c r="BL885" s="134" t="str">
        <f>IF(ISERR(IF($C885="","",SUMIFS(Con_ve!$F$6:$F$1005,Con_ve!$C$6:$C$1005,$C885,Con_ve!$I$6:$I$1005,"Em negociação",Con_ve!$Q$6:$Q$1005,Cad_cl!BL$5))),"",IF($C885="","",SUMIFS(Con_ve!$F$6:$F$1005,Con_ve!$C$6:$C$1005,$C885,Con_ve!$I$6:$I$1005,"Em negociação",Con_ve!$Q$6:$Q$1005,Cad_cl!BL$5)))</f>
        <v/>
      </c>
      <c r="BM885" s="134" t="str">
        <f>IF(ISERR(IF($C885="","",SUMIFS(Con_ve!$F$6:$F$1005,Con_ve!$C$6:$C$1005,$C885,Con_ve!$I$6:$I$1005,"Em negociação",Con_ve!$Q$6:$Q$1005,Cad_cl!BM$5))),"",IF($C885="","",SUMIFS(Con_ve!$F$6:$F$1005,Con_ve!$C$6:$C$1005,$C885,Con_ve!$I$6:$I$1005,"Em negociação",Con_ve!$Q$6:$Q$1005,Cad_cl!BM$5)))</f>
        <v/>
      </c>
      <c r="BN885" s="134" t="str">
        <f>IF(ISERR(IF($C885="","",SUMIFS(Con_ve!$F$6:$F$1005,Con_ve!$C$6:$C$1005,$C885,Con_ve!$I$6:$I$1005,"Em negociação",Con_ve!$Q$6:$Q$1005,Cad_cl!BN$5))),"",IF($C885="","",SUMIFS(Con_ve!$F$6:$F$1005,Con_ve!$C$6:$C$1005,$C885,Con_ve!$I$6:$I$1005,"Em negociação",Con_ve!$Q$6:$Q$1005,Cad_cl!BN$5)))</f>
        <v/>
      </c>
      <c r="BO885" s="134" t="str">
        <f>IF(ISERR(IF($C885="","",SUMIFS(Con_ve!$F$6:$F$1005,Con_ve!$C$6:$C$1005,$C885,Con_ve!$I$6:$I$1005,"Em negociação",Con_ve!$Q$6:$Q$1005,Cad_cl!BO$5))),"",IF($C885="","",SUMIFS(Con_ve!$F$6:$F$1005,Con_ve!$C$6:$C$1005,$C885,Con_ve!$I$6:$I$1005,"Em negociação",Con_ve!$Q$6:$Q$1005,Cad_cl!BO$5)))</f>
        <v/>
      </c>
      <c r="BP885" s="134">
        <f t="shared" si="40"/>
        <v>0</v>
      </c>
      <c r="BR885" s="125" t="str">
        <f>IF(ISERR(IF(AND($I885=Re_lo!$E$5,BR$5=VLOOKUP(Re_lo!$H$5,Re_lo!$N$5:$O$16,2,0)),AP885,"")),"",IF(AND($I885=Re_lo!$E$5,BR$5=VLOOKUP(Re_lo!$H$5,Re_lo!$N$5:$O$16,2,0)),AP885,""))</f>
        <v/>
      </c>
      <c r="BS885" s="125" t="str">
        <f>IF(ISERR(IF(AND($I885=Re_lo!$E$5,BS$5=VLOOKUP(Re_lo!$H$5,Re_lo!$N$5:$O$16,2,0)),AQ885,"")),"",IF(AND($I885=Re_lo!$E$5,BS$5=VLOOKUP(Re_lo!$H$5,Re_lo!$N$5:$O$16,2,0)),AQ885,""))</f>
        <v/>
      </c>
      <c r="BT885" s="125" t="str">
        <f>IF(ISERR(IF(AND($I885=Re_lo!$E$5,BT$5=VLOOKUP(Re_lo!$H$5,Re_lo!$N$5:$O$16,2,0)),AR885,"")),"",IF(AND($I885=Re_lo!$E$5,BT$5=VLOOKUP(Re_lo!$H$5,Re_lo!$N$5:$O$16,2,0)),AR885,""))</f>
        <v/>
      </c>
      <c r="BU885" s="125" t="str">
        <f>IF(ISERR(IF(AND($I885=Re_lo!$E$5,BU$5=VLOOKUP(Re_lo!$H$5,Re_lo!$N$5:$O$16,2,0)),AS885,"")),"",IF(AND($I885=Re_lo!$E$5,BU$5=VLOOKUP(Re_lo!$H$5,Re_lo!$N$5:$O$16,2,0)),AS885,""))</f>
        <v/>
      </c>
      <c r="BV885" s="125" t="str">
        <f>IF(ISERR(IF(AND($I885=Re_lo!$E$5,BV$5=VLOOKUP(Re_lo!$H$5,Re_lo!$N$5:$O$16,2,0)),AT885,"")),"",IF(AND($I885=Re_lo!$E$5,BV$5=VLOOKUP(Re_lo!$H$5,Re_lo!$N$5:$O$16,2,0)),AT885,""))</f>
        <v/>
      </c>
      <c r="BW885" s="125" t="str">
        <f>IF(ISERR(IF(AND($I885=Re_lo!$E$5,BW$5=VLOOKUP(Re_lo!$H$5,Re_lo!$N$5:$O$16,2,0)),AU885,"")),"",IF(AND($I885=Re_lo!$E$5,BW$5=VLOOKUP(Re_lo!$H$5,Re_lo!$N$5:$O$16,2,0)),AU885,""))</f>
        <v/>
      </c>
      <c r="BX885" s="125" t="str">
        <f>IF(ISERR(IF(AND($I885=Re_lo!$E$5,BX$5=VLOOKUP(Re_lo!$H$5,Re_lo!$N$5:$O$16,2,0)),AV885,"")),"",IF(AND($I885=Re_lo!$E$5,BX$5=VLOOKUP(Re_lo!$H$5,Re_lo!$N$5:$O$16,2,0)),AV885,""))</f>
        <v/>
      </c>
      <c r="BY885" s="125" t="str">
        <f>IF(ISERR(IF(AND($I885=Re_lo!$E$5,BY$5=VLOOKUP(Re_lo!$H$5,Re_lo!$N$5:$O$16,2,0)),AW885,"")),"",IF(AND($I885=Re_lo!$E$5,BY$5=VLOOKUP(Re_lo!$H$5,Re_lo!$N$5:$O$16,2,0)),AW885,""))</f>
        <v/>
      </c>
      <c r="BZ885" s="125" t="str">
        <f>IF(ISERR(IF(AND($I885=Re_lo!$E$5,BZ$5=VLOOKUP(Re_lo!$H$5,Re_lo!$N$5:$O$16,2,0)),AX885,"")),"",IF(AND($I885=Re_lo!$E$5,BZ$5=VLOOKUP(Re_lo!$H$5,Re_lo!$N$5:$O$16,2,0)),AX885,""))</f>
        <v/>
      </c>
      <c r="CA885" s="125" t="str">
        <f>IF(ISERR(IF(AND($I885=Re_lo!$E$5,CA$5=VLOOKUP(Re_lo!$H$5,Re_lo!$N$5:$O$16,2,0)),AY885,"")),"",IF(AND($I885=Re_lo!$E$5,CA$5=VLOOKUP(Re_lo!$H$5,Re_lo!$N$5:$O$16,2,0)),AY885,""))</f>
        <v/>
      </c>
      <c r="CB885" s="125" t="str">
        <f>IF(ISERR(IF(AND($I885=Re_lo!$E$5,CB$5=VLOOKUP(Re_lo!$H$5,Re_lo!$N$5:$O$16,2,0)),AZ885,"")),"",IF(AND($I885=Re_lo!$E$5,CB$5=VLOOKUP(Re_lo!$H$5,Re_lo!$N$5:$O$16,2,0)),AZ885,""))</f>
        <v/>
      </c>
      <c r="CC885" s="125" t="str">
        <f>IF(ISERR(IF(AND($I885=Re_lo!$E$5,CC$5=VLOOKUP(Re_lo!$H$5,Re_lo!$N$5:$O$16,2,0)),BA885,"")),"",IF(AND($I885=Re_lo!$E$5,CC$5=VLOOKUP(Re_lo!$H$5,Re_lo!$N$5:$O$16,2,0)),BA885,""))</f>
        <v/>
      </c>
      <c r="CD885" s="125" t="str">
        <f>IF(ISERR(IF(AND($I885=Re_lo!$E$5,CD$5=VLOOKUP(Re_lo!$H$5,Re_lo!$N$5:$O$16,2,0)),BB885,"")),"",IF(AND($I885=Re_lo!$E$5,CD$5=VLOOKUP(Re_lo!$H$5,Re_lo!$N$5:$O$16,2,0)),BB885,""))</f>
        <v/>
      </c>
      <c r="CF885" s="125" t="str">
        <f>IF($C885="","",COUNTIFS(Con_ve!$C$6:$C$1005,$C885,Con_ve!$Q$6:$Q$1005,Cad_cl!CF$5))</f>
        <v/>
      </c>
      <c r="CG885" s="125" t="str">
        <f>IF($C885="","",COUNTIFS(Con_ve!$C$6:$C$1005,$C885,Con_ve!$Q$6:$Q$1005,Cad_cl!CG$5))</f>
        <v/>
      </c>
      <c r="CH885" s="125" t="str">
        <f>IF($C885="","",COUNTIFS(Con_ve!$C$6:$C$1005,$C885,Con_ve!$Q$6:$Q$1005,Cad_cl!CH$5))</f>
        <v/>
      </c>
      <c r="CI885" s="125" t="str">
        <f>IF($C885="","",COUNTIFS(Con_ve!$C$6:$C$1005,$C885,Con_ve!$Q$6:$Q$1005,Cad_cl!CI$5))</f>
        <v/>
      </c>
      <c r="CJ885" s="125" t="str">
        <f>IF($C885="","",COUNTIFS(Con_ve!$C$6:$C$1005,$C885,Con_ve!$Q$6:$Q$1005,Cad_cl!CJ$5))</f>
        <v/>
      </c>
      <c r="CK885" s="125" t="str">
        <f>IF($C885="","",COUNTIFS(Con_ve!$C$6:$C$1005,$C885,Con_ve!$Q$6:$Q$1005,Cad_cl!CK$5))</f>
        <v/>
      </c>
      <c r="CL885" s="125" t="str">
        <f>IF($C885="","",COUNTIFS(Con_ve!$C$6:$C$1005,$C885,Con_ve!$Q$6:$Q$1005,Cad_cl!CL$5))</f>
        <v/>
      </c>
      <c r="CM885" s="125" t="str">
        <f>IF($C885="","",COUNTIFS(Con_ve!$C$6:$C$1005,$C885,Con_ve!$Q$6:$Q$1005,Cad_cl!CM$5))</f>
        <v/>
      </c>
      <c r="CN885" s="125" t="str">
        <f>IF($C885="","",COUNTIFS(Con_ve!$C$6:$C$1005,$C885,Con_ve!$Q$6:$Q$1005,Cad_cl!CN$5))</f>
        <v/>
      </c>
      <c r="CO885" s="125" t="str">
        <f>IF($C885="","",COUNTIFS(Con_ve!$C$6:$C$1005,$C885,Con_ve!$Q$6:$Q$1005,Cad_cl!CO$5))</f>
        <v/>
      </c>
      <c r="CP885" s="125" t="str">
        <f>IF($C885="","",COUNTIFS(Con_ve!$C$6:$C$1005,$C885,Con_ve!$Q$6:$Q$1005,Cad_cl!CP$5))</f>
        <v/>
      </c>
      <c r="CQ885" s="125" t="str">
        <f>IF($C885="","",COUNTIFS(Con_ve!$C$6:$C$1005,$C885,Con_ve!$Q$6:$Q$1005,Cad_cl!CQ$5))</f>
        <v/>
      </c>
      <c r="CR885" s="125">
        <f t="shared" si="41"/>
        <v>0</v>
      </c>
    </row>
    <row r="886" spans="3:96" ht="30" customHeight="1">
      <c r="C886" s="153"/>
      <c r="D886" s="153"/>
      <c r="E886" s="154"/>
      <c r="F886" s="153"/>
      <c r="G886" s="155"/>
      <c r="H886" s="153"/>
      <c r="I886" s="153"/>
      <c r="J886" s="132" t="s">
        <v>309</v>
      </c>
      <c r="K886" s="133" t="s">
        <v>309</v>
      </c>
      <c r="L886" s="153"/>
      <c r="M886" s="153"/>
      <c r="N886" s="153"/>
      <c r="O886" s="153"/>
      <c r="P886" s="153"/>
      <c r="Q886" s="153"/>
      <c r="AP886" s="134" t="str">
        <f>IF(ISERR(IF($C886="","",SUMIFS(Con_ve!$F$6:$F$1005,Con_ve!$C$6:$C$1005,$C886,Con_ve!$I$6:$I$1005,"Fechada",Con_ve!$Q$6:$Q$1005,Cad_cl!AP$5))),"",IF($C886="","",SUMIFS(Con_ve!$F$6:$F$1005,Con_ve!$C$6:$C$1005,$C886,Con_ve!$I$6:$I$1005,"Fechada",Con_ve!$Q$6:$Q$1005,Cad_cl!AP$5)))</f>
        <v/>
      </c>
      <c r="AQ886" s="134" t="str">
        <f>IF(ISERR(IF($C886="","",SUMIFS(Con_ve!$F$6:$F$1005,Con_ve!$C$6:$C$1005,$C886,Con_ve!$I$6:$I$1005,"Fechada",Con_ve!$Q$6:$Q$1005,Cad_cl!AQ$5))),"",IF($C886="","",SUMIFS(Con_ve!$F$6:$F$1005,Con_ve!$C$6:$C$1005,$C886,Con_ve!$I$6:$I$1005,"Fechada",Con_ve!$Q$6:$Q$1005,Cad_cl!AQ$5)))</f>
        <v/>
      </c>
      <c r="AR886" s="134" t="str">
        <f>IF(ISERR(IF($C886="","",SUMIFS(Con_ve!$F$6:$F$1005,Con_ve!$C$6:$C$1005,$C886,Con_ve!$I$6:$I$1005,"Fechada",Con_ve!$Q$6:$Q$1005,Cad_cl!AR$5))),"",IF($C886="","",SUMIFS(Con_ve!$F$6:$F$1005,Con_ve!$C$6:$C$1005,$C886,Con_ve!$I$6:$I$1005,"Fechada",Con_ve!$Q$6:$Q$1005,Cad_cl!AR$5)))</f>
        <v/>
      </c>
      <c r="AS886" s="134" t="str">
        <f>IF(ISERR(IF($C886="","",SUMIFS(Con_ve!$F$6:$F$1005,Con_ve!$C$6:$C$1005,$C886,Con_ve!$I$6:$I$1005,"Fechada",Con_ve!$Q$6:$Q$1005,Cad_cl!AS$5))),"",IF($C886="","",SUMIFS(Con_ve!$F$6:$F$1005,Con_ve!$C$6:$C$1005,$C886,Con_ve!$I$6:$I$1005,"Fechada",Con_ve!$Q$6:$Q$1005,Cad_cl!AS$5)))</f>
        <v/>
      </c>
      <c r="AT886" s="134" t="str">
        <f>IF(ISERR(IF($C886="","",SUMIFS(Con_ve!$F$6:$F$1005,Con_ve!$C$6:$C$1005,$C886,Con_ve!$I$6:$I$1005,"Fechada",Con_ve!$Q$6:$Q$1005,Cad_cl!AT$5))),"",IF($C886="","",SUMIFS(Con_ve!$F$6:$F$1005,Con_ve!$C$6:$C$1005,$C886,Con_ve!$I$6:$I$1005,"Fechada",Con_ve!$Q$6:$Q$1005,Cad_cl!AT$5)))</f>
        <v/>
      </c>
      <c r="AU886" s="134" t="str">
        <f>IF(ISERR(IF($C886="","",SUMIFS(Con_ve!$F$6:$F$1005,Con_ve!$C$6:$C$1005,$C886,Con_ve!$I$6:$I$1005,"Fechada",Con_ve!$Q$6:$Q$1005,Cad_cl!AU$5))),"",IF($C886="","",SUMIFS(Con_ve!$F$6:$F$1005,Con_ve!$C$6:$C$1005,$C886,Con_ve!$I$6:$I$1005,"Fechada",Con_ve!$Q$6:$Q$1005,Cad_cl!AU$5)))</f>
        <v/>
      </c>
      <c r="AV886" s="134" t="str">
        <f>IF(ISERR(IF($C886="","",SUMIFS(Con_ve!$F$6:$F$1005,Con_ve!$C$6:$C$1005,$C886,Con_ve!$I$6:$I$1005,"Fechada",Con_ve!$Q$6:$Q$1005,Cad_cl!AV$5))),"",IF($C886="","",SUMIFS(Con_ve!$F$6:$F$1005,Con_ve!$C$6:$C$1005,$C886,Con_ve!$I$6:$I$1005,"Fechada",Con_ve!$Q$6:$Q$1005,Cad_cl!AV$5)))</f>
        <v/>
      </c>
      <c r="AW886" s="134" t="str">
        <f>IF(ISERR(IF($C886="","",SUMIFS(Con_ve!$F$6:$F$1005,Con_ve!$C$6:$C$1005,$C886,Con_ve!$I$6:$I$1005,"Fechada",Con_ve!$Q$6:$Q$1005,Cad_cl!AW$5))),"",IF($C886="","",SUMIFS(Con_ve!$F$6:$F$1005,Con_ve!$C$6:$C$1005,$C886,Con_ve!$I$6:$I$1005,"Fechada",Con_ve!$Q$6:$Q$1005,Cad_cl!AW$5)))</f>
        <v/>
      </c>
      <c r="AX886" s="134" t="str">
        <f>IF(ISERR(IF($C886="","",SUMIFS(Con_ve!$F$6:$F$1005,Con_ve!$C$6:$C$1005,$C886,Con_ve!$I$6:$I$1005,"Fechada",Con_ve!$Q$6:$Q$1005,Cad_cl!AX$5))),"",IF($C886="","",SUMIFS(Con_ve!$F$6:$F$1005,Con_ve!$C$6:$C$1005,$C886,Con_ve!$I$6:$I$1005,"Fechada",Con_ve!$Q$6:$Q$1005,Cad_cl!AX$5)))</f>
        <v/>
      </c>
      <c r="AY886" s="134" t="str">
        <f>IF(ISERR(IF($C886="","",SUMIFS(Con_ve!$F$6:$F$1005,Con_ve!$C$6:$C$1005,$C886,Con_ve!$I$6:$I$1005,"Fechada",Con_ve!$Q$6:$Q$1005,Cad_cl!AY$5))),"",IF($C886="","",SUMIFS(Con_ve!$F$6:$F$1005,Con_ve!$C$6:$C$1005,$C886,Con_ve!$I$6:$I$1005,"Fechada",Con_ve!$Q$6:$Q$1005,Cad_cl!AY$5)))</f>
        <v/>
      </c>
      <c r="AZ886" s="134" t="str">
        <f>IF(ISERR(IF($C886="","",SUMIFS(Con_ve!$F$6:$F$1005,Con_ve!$C$6:$C$1005,$C886,Con_ve!$I$6:$I$1005,"Fechada",Con_ve!$Q$6:$Q$1005,Cad_cl!AZ$5))),"",IF($C886="","",SUMIFS(Con_ve!$F$6:$F$1005,Con_ve!$C$6:$C$1005,$C886,Con_ve!$I$6:$I$1005,"Fechada",Con_ve!$Q$6:$Q$1005,Cad_cl!AZ$5)))</f>
        <v/>
      </c>
      <c r="BA886" s="134" t="str">
        <f>IF(ISERR(IF($C886="","",SUMIFS(Con_ve!$F$6:$F$1005,Con_ve!$C$6:$C$1005,$C886,Con_ve!$I$6:$I$1005,"Fechada",Con_ve!$Q$6:$Q$1005,Cad_cl!BA$5))),"",IF($C886="","",SUMIFS(Con_ve!$F$6:$F$1005,Con_ve!$C$6:$C$1005,$C886,Con_ve!$I$6:$I$1005,"Fechada",Con_ve!$Q$6:$Q$1005,Cad_cl!BA$5)))</f>
        <v/>
      </c>
      <c r="BB886" s="134">
        <f t="shared" si="39"/>
        <v>0</v>
      </c>
      <c r="BD886" s="134" t="str">
        <f>IF(ISERR(IF($C886="","",SUMIFS(Con_ve!$F$6:$F$1005,Con_ve!$C$6:$C$1005,$C886,Con_ve!$I$6:$I$1005,"Em negociação",Con_ve!$Q$6:$Q$1005,Cad_cl!BD$5))),"",IF($C886="","",SUMIFS(Con_ve!$F$6:$F$1005,Con_ve!$C$6:$C$1005,$C886,Con_ve!$I$6:$I$1005,"Em negociação",Con_ve!$Q$6:$Q$1005,Cad_cl!BD$5)))</f>
        <v/>
      </c>
      <c r="BE886" s="134" t="str">
        <f>IF(ISERR(IF($C886="","",SUMIFS(Con_ve!$F$6:$F$1005,Con_ve!$C$6:$C$1005,$C886,Con_ve!$I$6:$I$1005,"Em negociação",Con_ve!$Q$6:$Q$1005,Cad_cl!BE$5))),"",IF($C886="","",SUMIFS(Con_ve!$F$6:$F$1005,Con_ve!$C$6:$C$1005,$C886,Con_ve!$I$6:$I$1005,"Em negociação",Con_ve!$Q$6:$Q$1005,Cad_cl!BE$5)))</f>
        <v/>
      </c>
      <c r="BF886" s="134" t="str">
        <f>IF(ISERR(IF($C886="","",SUMIFS(Con_ve!$F$6:$F$1005,Con_ve!$C$6:$C$1005,$C886,Con_ve!$I$6:$I$1005,"Em negociação",Con_ve!$Q$6:$Q$1005,Cad_cl!BF$5))),"",IF($C886="","",SUMIFS(Con_ve!$F$6:$F$1005,Con_ve!$C$6:$C$1005,$C886,Con_ve!$I$6:$I$1005,"Em negociação",Con_ve!$Q$6:$Q$1005,Cad_cl!BF$5)))</f>
        <v/>
      </c>
      <c r="BG886" s="134" t="str">
        <f>IF(ISERR(IF($C886="","",SUMIFS(Con_ve!$F$6:$F$1005,Con_ve!$C$6:$C$1005,$C886,Con_ve!$I$6:$I$1005,"Em negociação",Con_ve!$Q$6:$Q$1005,Cad_cl!BG$5))),"",IF($C886="","",SUMIFS(Con_ve!$F$6:$F$1005,Con_ve!$C$6:$C$1005,$C886,Con_ve!$I$6:$I$1005,"Em negociação",Con_ve!$Q$6:$Q$1005,Cad_cl!BG$5)))</f>
        <v/>
      </c>
      <c r="BH886" s="134" t="str">
        <f>IF(ISERR(IF($C886="","",SUMIFS(Con_ve!$F$6:$F$1005,Con_ve!$C$6:$C$1005,$C886,Con_ve!$I$6:$I$1005,"Em negociação",Con_ve!$Q$6:$Q$1005,Cad_cl!BH$5))),"",IF($C886="","",SUMIFS(Con_ve!$F$6:$F$1005,Con_ve!$C$6:$C$1005,$C886,Con_ve!$I$6:$I$1005,"Em negociação",Con_ve!$Q$6:$Q$1005,Cad_cl!BH$5)))</f>
        <v/>
      </c>
      <c r="BI886" s="134" t="str">
        <f>IF(ISERR(IF($C886="","",SUMIFS(Con_ve!$F$6:$F$1005,Con_ve!$C$6:$C$1005,$C886,Con_ve!$I$6:$I$1005,"Em negociação",Con_ve!$Q$6:$Q$1005,Cad_cl!BI$5))),"",IF($C886="","",SUMIFS(Con_ve!$F$6:$F$1005,Con_ve!$C$6:$C$1005,$C886,Con_ve!$I$6:$I$1005,"Em negociação",Con_ve!$Q$6:$Q$1005,Cad_cl!BI$5)))</f>
        <v/>
      </c>
      <c r="BJ886" s="134" t="str">
        <f>IF(ISERR(IF($C886="","",SUMIFS(Con_ve!$F$6:$F$1005,Con_ve!$C$6:$C$1005,$C886,Con_ve!$I$6:$I$1005,"Em negociação",Con_ve!$Q$6:$Q$1005,Cad_cl!BJ$5))),"",IF($C886="","",SUMIFS(Con_ve!$F$6:$F$1005,Con_ve!$C$6:$C$1005,$C886,Con_ve!$I$6:$I$1005,"Em negociação",Con_ve!$Q$6:$Q$1005,Cad_cl!BJ$5)))</f>
        <v/>
      </c>
      <c r="BK886" s="134" t="str">
        <f>IF(ISERR(IF($C886="","",SUMIFS(Con_ve!$F$6:$F$1005,Con_ve!$C$6:$C$1005,$C886,Con_ve!$I$6:$I$1005,"Em negociação",Con_ve!$Q$6:$Q$1005,Cad_cl!BK$5))),"",IF($C886="","",SUMIFS(Con_ve!$F$6:$F$1005,Con_ve!$C$6:$C$1005,$C886,Con_ve!$I$6:$I$1005,"Em negociação",Con_ve!$Q$6:$Q$1005,Cad_cl!BK$5)))</f>
        <v/>
      </c>
      <c r="BL886" s="134" t="str">
        <f>IF(ISERR(IF($C886="","",SUMIFS(Con_ve!$F$6:$F$1005,Con_ve!$C$6:$C$1005,$C886,Con_ve!$I$6:$I$1005,"Em negociação",Con_ve!$Q$6:$Q$1005,Cad_cl!BL$5))),"",IF($C886="","",SUMIFS(Con_ve!$F$6:$F$1005,Con_ve!$C$6:$C$1005,$C886,Con_ve!$I$6:$I$1005,"Em negociação",Con_ve!$Q$6:$Q$1005,Cad_cl!BL$5)))</f>
        <v/>
      </c>
      <c r="BM886" s="134" t="str">
        <f>IF(ISERR(IF($C886="","",SUMIFS(Con_ve!$F$6:$F$1005,Con_ve!$C$6:$C$1005,$C886,Con_ve!$I$6:$I$1005,"Em negociação",Con_ve!$Q$6:$Q$1005,Cad_cl!BM$5))),"",IF($C886="","",SUMIFS(Con_ve!$F$6:$F$1005,Con_ve!$C$6:$C$1005,$C886,Con_ve!$I$6:$I$1005,"Em negociação",Con_ve!$Q$6:$Q$1005,Cad_cl!BM$5)))</f>
        <v/>
      </c>
      <c r="BN886" s="134" t="str">
        <f>IF(ISERR(IF($C886="","",SUMIFS(Con_ve!$F$6:$F$1005,Con_ve!$C$6:$C$1005,$C886,Con_ve!$I$6:$I$1005,"Em negociação",Con_ve!$Q$6:$Q$1005,Cad_cl!BN$5))),"",IF($C886="","",SUMIFS(Con_ve!$F$6:$F$1005,Con_ve!$C$6:$C$1005,$C886,Con_ve!$I$6:$I$1005,"Em negociação",Con_ve!$Q$6:$Q$1005,Cad_cl!BN$5)))</f>
        <v/>
      </c>
      <c r="BO886" s="134" t="str">
        <f>IF(ISERR(IF($C886="","",SUMIFS(Con_ve!$F$6:$F$1005,Con_ve!$C$6:$C$1005,$C886,Con_ve!$I$6:$I$1005,"Em negociação",Con_ve!$Q$6:$Q$1005,Cad_cl!BO$5))),"",IF($C886="","",SUMIFS(Con_ve!$F$6:$F$1005,Con_ve!$C$6:$C$1005,$C886,Con_ve!$I$6:$I$1005,"Em negociação",Con_ve!$Q$6:$Q$1005,Cad_cl!BO$5)))</f>
        <v/>
      </c>
      <c r="BP886" s="134">
        <f t="shared" si="40"/>
        <v>0</v>
      </c>
      <c r="BR886" s="125" t="str">
        <f>IF(ISERR(IF(AND($I886=Re_lo!$E$5,BR$5=VLOOKUP(Re_lo!$H$5,Re_lo!$N$5:$O$16,2,0)),AP886,"")),"",IF(AND($I886=Re_lo!$E$5,BR$5=VLOOKUP(Re_lo!$H$5,Re_lo!$N$5:$O$16,2,0)),AP886,""))</f>
        <v/>
      </c>
      <c r="BS886" s="125" t="str">
        <f>IF(ISERR(IF(AND($I886=Re_lo!$E$5,BS$5=VLOOKUP(Re_lo!$H$5,Re_lo!$N$5:$O$16,2,0)),AQ886,"")),"",IF(AND($I886=Re_lo!$E$5,BS$5=VLOOKUP(Re_lo!$H$5,Re_lo!$N$5:$O$16,2,0)),AQ886,""))</f>
        <v/>
      </c>
      <c r="BT886" s="125" t="str">
        <f>IF(ISERR(IF(AND($I886=Re_lo!$E$5,BT$5=VLOOKUP(Re_lo!$H$5,Re_lo!$N$5:$O$16,2,0)),AR886,"")),"",IF(AND($I886=Re_lo!$E$5,BT$5=VLOOKUP(Re_lo!$H$5,Re_lo!$N$5:$O$16,2,0)),AR886,""))</f>
        <v/>
      </c>
      <c r="BU886" s="125" t="str">
        <f>IF(ISERR(IF(AND($I886=Re_lo!$E$5,BU$5=VLOOKUP(Re_lo!$H$5,Re_lo!$N$5:$O$16,2,0)),AS886,"")),"",IF(AND($I886=Re_lo!$E$5,BU$5=VLOOKUP(Re_lo!$H$5,Re_lo!$N$5:$O$16,2,0)),AS886,""))</f>
        <v/>
      </c>
      <c r="BV886" s="125" t="str">
        <f>IF(ISERR(IF(AND($I886=Re_lo!$E$5,BV$5=VLOOKUP(Re_lo!$H$5,Re_lo!$N$5:$O$16,2,0)),AT886,"")),"",IF(AND($I886=Re_lo!$E$5,BV$5=VLOOKUP(Re_lo!$H$5,Re_lo!$N$5:$O$16,2,0)),AT886,""))</f>
        <v/>
      </c>
      <c r="BW886" s="125" t="str">
        <f>IF(ISERR(IF(AND($I886=Re_lo!$E$5,BW$5=VLOOKUP(Re_lo!$H$5,Re_lo!$N$5:$O$16,2,0)),AU886,"")),"",IF(AND($I886=Re_lo!$E$5,BW$5=VLOOKUP(Re_lo!$H$5,Re_lo!$N$5:$O$16,2,0)),AU886,""))</f>
        <v/>
      </c>
      <c r="BX886" s="125" t="str">
        <f>IF(ISERR(IF(AND($I886=Re_lo!$E$5,BX$5=VLOOKUP(Re_lo!$H$5,Re_lo!$N$5:$O$16,2,0)),AV886,"")),"",IF(AND($I886=Re_lo!$E$5,BX$5=VLOOKUP(Re_lo!$H$5,Re_lo!$N$5:$O$16,2,0)),AV886,""))</f>
        <v/>
      </c>
      <c r="BY886" s="125" t="str">
        <f>IF(ISERR(IF(AND($I886=Re_lo!$E$5,BY$5=VLOOKUP(Re_lo!$H$5,Re_lo!$N$5:$O$16,2,0)),AW886,"")),"",IF(AND($I886=Re_lo!$E$5,BY$5=VLOOKUP(Re_lo!$H$5,Re_lo!$N$5:$O$16,2,0)),AW886,""))</f>
        <v/>
      </c>
      <c r="BZ886" s="125" t="str">
        <f>IF(ISERR(IF(AND($I886=Re_lo!$E$5,BZ$5=VLOOKUP(Re_lo!$H$5,Re_lo!$N$5:$O$16,2,0)),AX886,"")),"",IF(AND($I886=Re_lo!$E$5,BZ$5=VLOOKUP(Re_lo!$H$5,Re_lo!$N$5:$O$16,2,0)),AX886,""))</f>
        <v/>
      </c>
      <c r="CA886" s="125" t="str">
        <f>IF(ISERR(IF(AND($I886=Re_lo!$E$5,CA$5=VLOOKUP(Re_lo!$H$5,Re_lo!$N$5:$O$16,2,0)),AY886,"")),"",IF(AND($I886=Re_lo!$E$5,CA$5=VLOOKUP(Re_lo!$H$5,Re_lo!$N$5:$O$16,2,0)),AY886,""))</f>
        <v/>
      </c>
      <c r="CB886" s="125" t="str">
        <f>IF(ISERR(IF(AND($I886=Re_lo!$E$5,CB$5=VLOOKUP(Re_lo!$H$5,Re_lo!$N$5:$O$16,2,0)),AZ886,"")),"",IF(AND($I886=Re_lo!$E$5,CB$5=VLOOKUP(Re_lo!$H$5,Re_lo!$N$5:$O$16,2,0)),AZ886,""))</f>
        <v/>
      </c>
      <c r="CC886" s="125" t="str">
        <f>IF(ISERR(IF(AND($I886=Re_lo!$E$5,CC$5=VLOOKUP(Re_lo!$H$5,Re_lo!$N$5:$O$16,2,0)),BA886,"")),"",IF(AND($I886=Re_lo!$E$5,CC$5=VLOOKUP(Re_lo!$H$5,Re_lo!$N$5:$O$16,2,0)),BA886,""))</f>
        <v/>
      </c>
      <c r="CD886" s="125" t="str">
        <f>IF(ISERR(IF(AND($I886=Re_lo!$E$5,CD$5=VLOOKUP(Re_lo!$H$5,Re_lo!$N$5:$O$16,2,0)),BB886,"")),"",IF(AND($I886=Re_lo!$E$5,CD$5=VLOOKUP(Re_lo!$H$5,Re_lo!$N$5:$O$16,2,0)),BB886,""))</f>
        <v/>
      </c>
      <c r="CF886" s="125" t="str">
        <f>IF($C886="","",COUNTIFS(Con_ve!$C$6:$C$1005,$C886,Con_ve!$Q$6:$Q$1005,Cad_cl!CF$5))</f>
        <v/>
      </c>
      <c r="CG886" s="125" t="str">
        <f>IF($C886="","",COUNTIFS(Con_ve!$C$6:$C$1005,$C886,Con_ve!$Q$6:$Q$1005,Cad_cl!CG$5))</f>
        <v/>
      </c>
      <c r="CH886" s="125" t="str">
        <f>IF($C886="","",COUNTIFS(Con_ve!$C$6:$C$1005,$C886,Con_ve!$Q$6:$Q$1005,Cad_cl!CH$5))</f>
        <v/>
      </c>
      <c r="CI886" s="125" t="str">
        <f>IF($C886="","",COUNTIFS(Con_ve!$C$6:$C$1005,$C886,Con_ve!$Q$6:$Q$1005,Cad_cl!CI$5))</f>
        <v/>
      </c>
      <c r="CJ886" s="125" t="str">
        <f>IF($C886="","",COUNTIFS(Con_ve!$C$6:$C$1005,$C886,Con_ve!$Q$6:$Q$1005,Cad_cl!CJ$5))</f>
        <v/>
      </c>
      <c r="CK886" s="125" t="str">
        <f>IF($C886="","",COUNTIFS(Con_ve!$C$6:$C$1005,$C886,Con_ve!$Q$6:$Q$1005,Cad_cl!CK$5))</f>
        <v/>
      </c>
      <c r="CL886" s="125" t="str">
        <f>IF($C886="","",COUNTIFS(Con_ve!$C$6:$C$1005,$C886,Con_ve!$Q$6:$Q$1005,Cad_cl!CL$5))</f>
        <v/>
      </c>
      <c r="CM886" s="125" t="str">
        <f>IF($C886="","",COUNTIFS(Con_ve!$C$6:$C$1005,$C886,Con_ve!$Q$6:$Q$1005,Cad_cl!CM$5))</f>
        <v/>
      </c>
      <c r="CN886" s="125" t="str">
        <f>IF($C886="","",COUNTIFS(Con_ve!$C$6:$C$1005,$C886,Con_ve!$Q$6:$Q$1005,Cad_cl!CN$5))</f>
        <v/>
      </c>
      <c r="CO886" s="125" t="str">
        <f>IF($C886="","",COUNTIFS(Con_ve!$C$6:$C$1005,$C886,Con_ve!$Q$6:$Q$1005,Cad_cl!CO$5))</f>
        <v/>
      </c>
      <c r="CP886" s="125" t="str">
        <f>IF($C886="","",COUNTIFS(Con_ve!$C$6:$C$1005,$C886,Con_ve!$Q$6:$Q$1005,Cad_cl!CP$5))</f>
        <v/>
      </c>
      <c r="CQ886" s="125" t="str">
        <f>IF($C886="","",COUNTIFS(Con_ve!$C$6:$C$1005,$C886,Con_ve!$Q$6:$Q$1005,Cad_cl!CQ$5))</f>
        <v/>
      </c>
      <c r="CR886" s="125">
        <f t="shared" si="41"/>
        <v>0</v>
      </c>
    </row>
    <row r="887" spans="3:96" ht="30" customHeight="1">
      <c r="C887" s="153"/>
      <c r="D887" s="153"/>
      <c r="E887" s="154"/>
      <c r="F887" s="153"/>
      <c r="G887" s="155"/>
      <c r="H887" s="153"/>
      <c r="I887" s="153"/>
      <c r="J887" s="132" t="s">
        <v>309</v>
      </c>
      <c r="K887" s="133" t="s">
        <v>309</v>
      </c>
      <c r="L887" s="153"/>
      <c r="M887" s="153"/>
      <c r="N887" s="153"/>
      <c r="O887" s="153"/>
      <c r="P887" s="153"/>
      <c r="Q887" s="153"/>
      <c r="AP887" s="134" t="str">
        <f>IF(ISERR(IF($C887="","",SUMIFS(Con_ve!$F$6:$F$1005,Con_ve!$C$6:$C$1005,$C887,Con_ve!$I$6:$I$1005,"Fechada",Con_ve!$Q$6:$Q$1005,Cad_cl!AP$5))),"",IF($C887="","",SUMIFS(Con_ve!$F$6:$F$1005,Con_ve!$C$6:$C$1005,$C887,Con_ve!$I$6:$I$1005,"Fechada",Con_ve!$Q$6:$Q$1005,Cad_cl!AP$5)))</f>
        <v/>
      </c>
      <c r="AQ887" s="134" t="str">
        <f>IF(ISERR(IF($C887="","",SUMIFS(Con_ve!$F$6:$F$1005,Con_ve!$C$6:$C$1005,$C887,Con_ve!$I$6:$I$1005,"Fechada",Con_ve!$Q$6:$Q$1005,Cad_cl!AQ$5))),"",IF($C887="","",SUMIFS(Con_ve!$F$6:$F$1005,Con_ve!$C$6:$C$1005,$C887,Con_ve!$I$6:$I$1005,"Fechada",Con_ve!$Q$6:$Q$1005,Cad_cl!AQ$5)))</f>
        <v/>
      </c>
      <c r="AR887" s="134" t="str">
        <f>IF(ISERR(IF($C887="","",SUMIFS(Con_ve!$F$6:$F$1005,Con_ve!$C$6:$C$1005,$C887,Con_ve!$I$6:$I$1005,"Fechada",Con_ve!$Q$6:$Q$1005,Cad_cl!AR$5))),"",IF($C887="","",SUMIFS(Con_ve!$F$6:$F$1005,Con_ve!$C$6:$C$1005,$C887,Con_ve!$I$6:$I$1005,"Fechada",Con_ve!$Q$6:$Q$1005,Cad_cl!AR$5)))</f>
        <v/>
      </c>
      <c r="AS887" s="134" t="str">
        <f>IF(ISERR(IF($C887="","",SUMIFS(Con_ve!$F$6:$F$1005,Con_ve!$C$6:$C$1005,$C887,Con_ve!$I$6:$I$1005,"Fechada",Con_ve!$Q$6:$Q$1005,Cad_cl!AS$5))),"",IF($C887="","",SUMIFS(Con_ve!$F$6:$F$1005,Con_ve!$C$6:$C$1005,$C887,Con_ve!$I$6:$I$1005,"Fechada",Con_ve!$Q$6:$Q$1005,Cad_cl!AS$5)))</f>
        <v/>
      </c>
      <c r="AT887" s="134" t="str">
        <f>IF(ISERR(IF($C887="","",SUMIFS(Con_ve!$F$6:$F$1005,Con_ve!$C$6:$C$1005,$C887,Con_ve!$I$6:$I$1005,"Fechada",Con_ve!$Q$6:$Q$1005,Cad_cl!AT$5))),"",IF($C887="","",SUMIFS(Con_ve!$F$6:$F$1005,Con_ve!$C$6:$C$1005,$C887,Con_ve!$I$6:$I$1005,"Fechada",Con_ve!$Q$6:$Q$1005,Cad_cl!AT$5)))</f>
        <v/>
      </c>
      <c r="AU887" s="134" t="str">
        <f>IF(ISERR(IF($C887="","",SUMIFS(Con_ve!$F$6:$F$1005,Con_ve!$C$6:$C$1005,$C887,Con_ve!$I$6:$I$1005,"Fechada",Con_ve!$Q$6:$Q$1005,Cad_cl!AU$5))),"",IF($C887="","",SUMIFS(Con_ve!$F$6:$F$1005,Con_ve!$C$6:$C$1005,$C887,Con_ve!$I$6:$I$1005,"Fechada",Con_ve!$Q$6:$Q$1005,Cad_cl!AU$5)))</f>
        <v/>
      </c>
      <c r="AV887" s="134" t="str">
        <f>IF(ISERR(IF($C887="","",SUMIFS(Con_ve!$F$6:$F$1005,Con_ve!$C$6:$C$1005,$C887,Con_ve!$I$6:$I$1005,"Fechada",Con_ve!$Q$6:$Q$1005,Cad_cl!AV$5))),"",IF($C887="","",SUMIFS(Con_ve!$F$6:$F$1005,Con_ve!$C$6:$C$1005,$C887,Con_ve!$I$6:$I$1005,"Fechada",Con_ve!$Q$6:$Q$1005,Cad_cl!AV$5)))</f>
        <v/>
      </c>
      <c r="AW887" s="134" t="str">
        <f>IF(ISERR(IF($C887="","",SUMIFS(Con_ve!$F$6:$F$1005,Con_ve!$C$6:$C$1005,$C887,Con_ve!$I$6:$I$1005,"Fechada",Con_ve!$Q$6:$Q$1005,Cad_cl!AW$5))),"",IF($C887="","",SUMIFS(Con_ve!$F$6:$F$1005,Con_ve!$C$6:$C$1005,$C887,Con_ve!$I$6:$I$1005,"Fechada",Con_ve!$Q$6:$Q$1005,Cad_cl!AW$5)))</f>
        <v/>
      </c>
      <c r="AX887" s="134" t="str">
        <f>IF(ISERR(IF($C887="","",SUMIFS(Con_ve!$F$6:$F$1005,Con_ve!$C$6:$C$1005,$C887,Con_ve!$I$6:$I$1005,"Fechada",Con_ve!$Q$6:$Q$1005,Cad_cl!AX$5))),"",IF($C887="","",SUMIFS(Con_ve!$F$6:$F$1005,Con_ve!$C$6:$C$1005,$C887,Con_ve!$I$6:$I$1005,"Fechada",Con_ve!$Q$6:$Q$1005,Cad_cl!AX$5)))</f>
        <v/>
      </c>
      <c r="AY887" s="134" t="str">
        <f>IF(ISERR(IF($C887="","",SUMIFS(Con_ve!$F$6:$F$1005,Con_ve!$C$6:$C$1005,$C887,Con_ve!$I$6:$I$1005,"Fechada",Con_ve!$Q$6:$Q$1005,Cad_cl!AY$5))),"",IF($C887="","",SUMIFS(Con_ve!$F$6:$F$1005,Con_ve!$C$6:$C$1005,$C887,Con_ve!$I$6:$I$1005,"Fechada",Con_ve!$Q$6:$Q$1005,Cad_cl!AY$5)))</f>
        <v/>
      </c>
      <c r="AZ887" s="134" t="str">
        <f>IF(ISERR(IF($C887="","",SUMIFS(Con_ve!$F$6:$F$1005,Con_ve!$C$6:$C$1005,$C887,Con_ve!$I$6:$I$1005,"Fechada",Con_ve!$Q$6:$Q$1005,Cad_cl!AZ$5))),"",IF($C887="","",SUMIFS(Con_ve!$F$6:$F$1005,Con_ve!$C$6:$C$1005,$C887,Con_ve!$I$6:$I$1005,"Fechada",Con_ve!$Q$6:$Q$1005,Cad_cl!AZ$5)))</f>
        <v/>
      </c>
      <c r="BA887" s="134" t="str">
        <f>IF(ISERR(IF($C887="","",SUMIFS(Con_ve!$F$6:$F$1005,Con_ve!$C$6:$C$1005,$C887,Con_ve!$I$6:$I$1005,"Fechada",Con_ve!$Q$6:$Q$1005,Cad_cl!BA$5))),"",IF($C887="","",SUMIFS(Con_ve!$F$6:$F$1005,Con_ve!$C$6:$C$1005,$C887,Con_ve!$I$6:$I$1005,"Fechada",Con_ve!$Q$6:$Q$1005,Cad_cl!BA$5)))</f>
        <v/>
      </c>
      <c r="BB887" s="134">
        <f t="shared" si="39"/>
        <v>0</v>
      </c>
      <c r="BD887" s="134" t="str">
        <f>IF(ISERR(IF($C887="","",SUMIFS(Con_ve!$F$6:$F$1005,Con_ve!$C$6:$C$1005,$C887,Con_ve!$I$6:$I$1005,"Em negociação",Con_ve!$Q$6:$Q$1005,Cad_cl!BD$5))),"",IF($C887="","",SUMIFS(Con_ve!$F$6:$F$1005,Con_ve!$C$6:$C$1005,$C887,Con_ve!$I$6:$I$1005,"Em negociação",Con_ve!$Q$6:$Q$1005,Cad_cl!BD$5)))</f>
        <v/>
      </c>
      <c r="BE887" s="134" t="str">
        <f>IF(ISERR(IF($C887="","",SUMIFS(Con_ve!$F$6:$F$1005,Con_ve!$C$6:$C$1005,$C887,Con_ve!$I$6:$I$1005,"Em negociação",Con_ve!$Q$6:$Q$1005,Cad_cl!BE$5))),"",IF($C887="","",SUMIFS(Con_ve!$F$6:$F$1005,Con_ve!$C$6:$C$1005,$C887,Con_ve!$I$6:$I$1005,"Em negociação",Con_ve!$Q$6:$Q$1005,Cad_cl!BE$5)))</f>
        <v/>
      </c>
      <c r="BF887" s="134" t="str">
        <f>IF(ISERR(IF($C887="","",SUMIFS(Con_ve!$F$6:$F$1005,Con_ve!$C$6:$C$1005,$C887,Con_ve!$I$6:$I$1005,"Em negociação",Con_ve!$Q$6:$Q$1005,Cad_cl!BF$5))),"",IF($C887="","",SUMIFS(Con_ve!$F$6:$F$1005,Con_ve!$C$6:$C$1005,$C887,Con_ve!$I$6:$I$1005,"Em negociação",Con_ve!$Q$6:$Q$1005,Cad_cl!BF$5)))</f>
        <v/>
      </c>
      <c r="BG887" s="134" t="str">
        <f>IF(ISERR(IF($C887="","",SUMIFS(Con_ve!$F$6:$F$1005,Con_ve!$C$6:$C$1005,$C887,Con_ve!$I$6:$I$1005,"Em negociação",Con_ve!$Q$6:$Q$1005,Cad_cl!BG$5))),"",IF($C887="","",SUMIFS(Con_ve!$F$6:$F$1005,Con_ve!$C$6:$C$1005,$C887,Con_ve!$I$6:$I$1005,"Em negociação",Con_ve!$Q$6:$Q$1005,Cad_cl!BG$5)))</f>
        <v/>
      </c>
      <c r="BH887" s="134" t="str">
        <f>IF(ISERR(IF($C887="","",SUMIFS(Con_ve!$F$6:$F$1005,Con_ve!$C$6:$C$1005,$C887,Con_ve!$I$6:$I$1005,"Em negociação",Con_ve!$Q$6:$Q$1005,Cad_cl!BH$5))),"",IF($C887="","",SUMIFS(Con_ve!$F$6:$F$1005,Con_ve!$C$6:$C$1005,$C887,Con_ve!$I$6:$I$1005,"Em negociação",Con_ve!$Q$6:$Q$1005,Cad_cl!BH$5)))</f>
        <v/>
      </c>
      <c r="BI887" s="134" t="str">
        <f>IF(ISERR(IF($C887="","",SUMIFS(Con_ve!$F$6:$F$1005,Con_ve!$C$6:$C$1005,$C887,Con_ve!$I$6:$I$1005,"Em negociação",Con_ve!$Q$6:$Q$1005,Cad_cl!BI$5))),"",IF($C887="","",SUMIFS(Con_ve!$F$6:$F$1005,Con_ve!$C$6:$C$1005,$C887,Con_ve!$I$6:$I$1005,"Em negociação",Con_ve!$Q$6:$Q$1005,Cad_cl!BI$5)))</f>
        <v/>
      </c>
      <c r="BJ887" s="134" t="str">
        <f>IF(ISERR(IF($C887="","",SUMIFS(Con_ve!$F$6:$F$1005,Con_ve!$C$6:$C$1005,$C887,Con_ve!$I$6:$I$1005,"Em negociação",Con_ve!$Q$6:$Q$1005,Cad_cl!BJ$5))),"",IF($C887="","",SUMIFS(Con_ve!$F$6:$F$1005,Con_ve!$C$6:$C$1005,$C887,Con_ve!$I$6:$I$1005,"Em negociação",Con_ve!$Q$6:$Q$1005,Cad_cl!BJ$5)))</f>
        <v/>
      </c>
      <c r="BK887" s="134" t="str">
        <f>IF(ISERR(IF($C887="","",SUMIFS(Con_ve!$F$6:$F$1005,Con_ve!$C$6:$C$1005,$C887,Con_ve!$I$6:$I$1005,"Em negociação",Con_ve!$Q$6:$Q$1005,Cad_cl!BK$5))),"",IF($C887="","",SUMIFS(Con_ve!$F$6:$F$1005,Con_ve!$C$6:$C$1005,$C887,Con_ve!$I$6:$I$1005,"Em negociação",Con_ve!$Q$6:$Q$1005,Cad_cl!BK$5)))</f>
        <v/>
      </c>
      <c r="BL887" s="134" t="str">
        <f>IF(ISERR(IF($C887="","",SUMIFS(Con_ve!$F$6:$F$1005,Con_ve!$C$6:$C$1005,$C887,Con_ve!$I$6:$I$1005,"Em negociação",Con_ve!$Q$6:$Q$1005,Cad_cl!BL$5))),"",IF($C887="","",SUMIFS(Con_ve!$F$6:$F$1005,Con_ve!$C$6:$C$1005,$C887,Con_ve!$I$6:$I$1005,"Em negociação",Con_ve!$Q$6:$Q$1005,Cad_cl!BL$5)))</f>
        <v/>
      </c>
      <c r="BM887" s="134" t="str">
        <f>IF(ISERR(IF($C887="","",SUMIFS(Con_ve!$F$6:$F$1005,Con_ve!$C$6:$C$1005,$C887,Con_ve!$I$6:$I$1005,"Em negociação",Con_ve!$Q$6:$Q$1005,Cad_cl!BM$5))),"",IF($C887="","",SUMIFS(Con_ve!$F$6:$F$1005,Con_ve!$C$6:$C$1005,$C887,Con_ve!$I$6:$I$1005,"Em negociação",Con_ve!$Q$6:$Q$1005,Cad_cl!BM$5)))</f>
        <v/>
      </c>
      <c r="BN887" s="134" t="str">
        <f>IF(ISERR(IF($C887="","",SUMIFS(Con_ve!$F$6:$F$1005,Con_ve!$C$6:$C$1005,$C887,Con_ve!$I$6:$I$1005,"Em negociação",Con_ve!$Q$6:$Q$1005,Cad_cl!BN$5))),"",IF($C887="","",SUMIFS(Con_ve!$F$6:$F$1005,Con_ve!$C$6:$C$1005,$C887,Con_ve!$I$6:$I$1005,"Em negociação",Con_ve!$Q$6:$Q$1005,Cad_cl!BN$5)))</f>
        <v/>
      </c>
      <c r="BO887" s="134" t="str">
        <f>IF(ISERR(IF($C887="","",SUMIFS(Con_ve!$F$6:$F$1005,Con_ve!$C$6:$C$1005,$C887,Con_ve!$I$6:$I$1005,"Em negociação",Con_ve!$Q$6:$Q$1005,Cad_cl!BO$5))),"",IF($C887="","",SUMIFS(Con_ve!$F$6:$F$1005,Con_ve!$C$6:$C$1005,$C887,Con_ve!$I$6:$I$1005,"Em negociação",Con_ve!$Q$6:$Q$1005,Cad_cl!BO$5)))</f>
        <v/>
      </c>
      <c r="BP887" s="134">
        <f t="shared" si="40"/>
        <v>0</v>
      </c>
      <c r="BR887" s="125" t="str">
        <f>IF(ISERR(IF(AND($I887=Re_lo!$E$5,BR$5=VLOOKUP(Re_lo!$H$5,Re_lo!$N$5:$O$16,2,0)),AP887,"")),"",IF(AND($I887=Re_lo!$E$5,BR$5=VLOOKUP(Re_lo!$H$5,Re_lo!$N$5:$O$16,2,0)),AP887,""))</f>
        <v/>
      </c>
      <c r="BS887" s="125" t="str">
        <f>IF(ISERR(IF(AND($I887=Re_lo!$E$5,BS$5=VLOOKUP(Re_lo!$H$5,Re_lo!$N$5:$O$16,2,0)),AQ887,"")),"",IF(AND($I887=Re_lo!$E$5,BS$5=VLOOKUP(Re_lo!$H$5,Re_lo!$N$5:$O$16,2,0)),AQ887,""))</f>
        <v/>
      </c>
      <c r="BT887" s="125" t="str">
        <f>IF(ISERR(IF(AND($I887=Re_lo!$E$5,BT$5=VLOOKUP(Re_lo!$H$5,Re_lo!$N$5:$O$16,2,0)),AR887,"")),"",IF(AND($I887=Re_lo!$E$5,BT$5=VLOOKUP(Re_lo!$H$5,Re_lo!$N$5:$O$16,2,0)),AR887,""))</f>
        <v/>
      </c>
      <c r="BU887" s="125" t="str">
        <f>IF(ISERR(IF(AND($I887=Re_lo!$E$5,BU$5=VLOOKUP(Re_lo!$H$5,Re_lo!$N$5:$O$16,2,0)),AS887,"")),"",IF(AND($I887=Re_lo!$E$5,BU$5=VLOOKUP(Re_lo!$H$5,Re_lo!$N$5:$O$16,2,0)),AS887,""))</f>
        <v/>
      </c>
      <c r="BV887" s="125" t="str">
        <f>IF(ISERR(IF(AND($I887=Re_lo!$E$5,BV$5=VLOOKUP(Re_lo!$H$5,Re_lo!$N$5:$O$16,2,0)),AT887,"")),"",IF(AND($I887=Re_lo!$E$5,BV$5=VLOOKUP(Re_lo!$H$5,Re_lo!$N$5:$O$16,2,0)),AT887,""))</f>
        <v/>
      </c>
      <c r="BW887" s="125" t="str">
        <f>IF(ISERR(IF(AND($I887=Re_lo!$E$5,BW$5=VLOOKUP(Re_lo!$H$5,Re_lo!$N$5:$O$16,2,0)),AU887,"")),"",IF(AND($I887=Re_lo!$E$5,BW$5=VLOOKUP(Re_lo!$H$5,Re_lo!$N$5:$O$16,2,0)),AU887,""))</f>
        <v/>
      </c>
      <c r="BX887" s="125" t="str">
        <f>IF(ISERR(IF(AND($I887=Re_lo!$E$5,BX$5=VLOOKUP(Re_lo!$H$5,Re_lo!$N$5:$O$16,2,0)),AV887,"")),"",IF(AND($I887=Re_lo!$E$5,BX$5=VLOOKUP(Re_lo!$H$5,Re_lo!$N$5:$O$16,2,0)),AV887,""))</f>
        <v/>
      </c>
      <c r="BY887" s="125" t="str">
        <f>IF(ISERR(IF(AND($I887=Re_lo!$E$5,BY$5=VLOOKUP(Re_lo!$H$5,Re_lo!$N$5:$O$16,2,0)),AW887,"")),"",IF(AND($I887=Re_lo!$E$5,BY$5=VLOOKUP(Re_lo!$H$5,Re_lo!$N$5:$O$16,2,0)),AW887,""))</f>
        <v/>
      </c>
      <c r="BZ887" s="125" t="str">
        <f>IF(ISERR(IF(AND($I887=Re_lo!$E$5,BZ$5=VLOOKUP(Re_lo!$H$5,Re_lo!$N$5:$O$16,2,0)),AX887,"")),"",IF(AND($I887=Re_lo!$E$5,BZ$5=VLOOKUP(Re_lo!$H$5,Re_lo!$N$5:$O$16,2,0)),AX887,""))</f>
        <v/>
      </c>
      <c r="CA887" s="125" t="str">
        <f>IF(ISERR(IF(AND($I887=Re_lo!$E$5,CA$5=VLOOKUP(Re_lo!$H$5,Re_lo!$N$5:$O$16,2,0)),AY887,"")),"",IF(AND($I887=Re_lo!$E$5,CA$5=VLOOKUP(Re_lo!$H$5,Re_lo!$N$5:$O$16,2,0)),AY887,""))</f>
        <v/>
      </c>
      <c r="CB887" s="125" t="str">
        <f>IF(ISERR(IF(AND($I887=Re_lo!$E$5,CB$5=VLOOKUP(Re_lo!$H$5,Re_lo!$N$5:$O$16,2,0)),AZ887,"")),"",IF(AND($I887=Re_lo!$E$5,CB$5=VLOOKUP(Re_lo!$H$5,Re_lo!$N$5:$O$16,2,0)),AZ887,""))</f>
        <v/>
      </c>
      <c r="CC887" s="125" t="str">
        <f>IF(ISERR(IF(AND($I887=Re_lo!$E$5,CC$5=VLOOKUP(Re_lo!$H$5,Re_lo!$N$5:$O$16,2,0)),BA887,"")),"",IF(AND($I887=Re_lo!$E$5,CC$5=VLOOKUP(Re_lo!$H$5,Re_lo!$N$5:$O$16,2,0)),BA887,""))</f>
        <v/>
      </c>
      <c r="CD887" s="125" t="str">
        <f>IF(ISERR(IF(AND($I887=Re_lo!$E$5,CD$5=VLOOKUP(Re_lo!$H$5,Re_lo!$N$5:$O$16,2,0)),BB887,"")),"",IF(AND($I887=Re_lo!$E$5,CD$5=VLOOKUP(Re_lo!$H$5,Re_lo!$N$5:$O$16,2,0)),BB887,""))</f>
        <v/>
      </c>
      <c r="CF887" s="125" t="str">
        <f>IF($C887="","",COUNTIFS(Con_ve!$C$6:$C$1005,$C887,Con_ve!$Q$6:$Q$1005,Cad_cl!CF$5))</f>
        <v/>
      </c>
      <c r="CG887" s="125" t="str">
        <f>IF($C887="","",COUNTIFS(Con_ve!$C$6:$C$1005,$C887,Con_ve!$Q$6:$Q$1005,Cad_cl!CG$5))</f>
        <v/>
      </c>
      <c r="CH887" s="125" t="str">
        <f>IF($C887="","",COUNTIFS(Con_ve!$C$6:$C$1005,$C887,Con_ve!$Q$6:$Q$1005,Cad_cl!CH$5))</f>
        <v/>
      </c>
      <c r="CI887" s="125" t="str">
        <f>IF($C887="","",COUNTIFS(Con_ve!$C$6:$C$1005,$C887,Con_ve!$Q$6:$Q$1005,Cad_cl!CI$5))</f>
        <v/>
      </c>
      <c r="CJ887" s="125" t="str">
        <f>IF($C887="","",COUNTIFS(Con_ve!$C$6:$C$1005,$C887,Con_ve!$Q$6:$Q$1005,Cad_cl!CJ$5))</f>
        <v/>
      </c>
      <c r="CK887" s="125" t="str">
        <f>IF($C887="","",COUNTIFS(Con_ve!$C$6:$C$1005,$C887,Con_ve!$Q$6:$Q$1005,Cad_cl!CK$5))</f>
        <v/>
      </c>
      <c r="CL887" s="125" t="str">
        <f>IF($C887="","",COUNTIFS(Con_ve!$C$6:$C$1005,$C887,Con_ve!$Q$6:$Q$1005,Cad_cl!CL$5))</f>
        <v/>
      </c>
      <c r="CM887" s="125" t="str">
        <f>IF($C887="","",COUNTIFS(Con_ve!$C$6:$C$1005,$C887,Con_ve!$Q$6:$Q$1005,Cad_cl!CM$5))</f>
        <v/>
      </c>
      <c r="CN887" s="125" t="str">
        <f>IF($C887="","",COUNTIFS(Con_ve!$C$6:$C$1005,$C887,Con_ve!$Q$6:$Q$1005,Cad_cl!CN$5))</f>
        <v/>
      </c>
      <c r="CO887" s="125" t="str">
        <f>IF($C887="","",COUNTIFS(Con_ve!$C$6:$C$1005,$C887,Con_ve!$Q$6:$Q$1005,Cad_cl!CO$5))</f>
        <v/>
      </c>
      <c r="CP887" s="125" t="str">
        <f>IF($C887="","",COUNTIFS(Con_ve!$C$6:$C$1005,$C887,Con_ve!$Q$6:$Q$1005,Cad_cl!CP$5))</f>
        <v/>
      </c>
      <c r="CQ887" s="125" t="str">
        <f>IF($C887="","",COUNTIFS(Con_ve!$C$6:$C$1005,$C887,Con_ve!$Q$6:$Q$1005,Cad_cl!CQ$5))</f>
        <v/>
      </c>
      <c r="CR887" s="125">
        <f t="shared" si="41"/>
        <v>0</v>
      </c>
    </row>
    <row r="888" spans="3:96" ht="30" customHeight="1">
      <c r="C888" s="153"/>
      <c r="D888" s="153"/>
      <c r="E888" s="154"/>
      <c r="F888" s="153"/>
      <c r="G888" s="155"/>
      <c r="H888" s="153"/>
      <c r="I888" s="153"/>
      <c r="J888" s="132" t="s">
        <v>309</v>
      </c>
      <c r="K888" s="133" t="s">
        <v>309</v>
      </c>
      <c r="L888" s="153"/>
      <c r="M888" s="153"/>
      <c r="N888" s="153"/>
      <c r="O888" s="153"/>
      <c r="P888" s="153"/>
      <c r="Q888" s="153"/>
      <c r="AP888" s="134" t="str">
        <f>IF(ISERR(IF($C888="","",SUMIFS(Con_ve!$F$6:$F$1005,Con_ve!$C$6:$C$1005,$C888,Con_ve!$I$6:$I$1005,"Fechada",Con_ve!$Q$6:$Q$1005,Cad_cl!AP$5))),"",IF($C888="","",SUMIFS(Con_ve!$F$6:$F$1005,Con_ve!$C$6:$C$1005,$C888,Con_ve!$I$6:$I$1005,"Fechada",Con_ve!$Q$6:$Q$1005,Cad_cl!AP$5)))</f>
        <v/>
      </c>
      <c r="AQ888" s="134" t="str">
        <f>IF(ISERR(IF($C888="","",SUMIFS(Con_ve!$F$6:$F$1005,Con_ve!$C$6:$C$1005,$C888,Con_ve!$I$6:$I$1005,"Fechada",Con_ve!$Q$6:$Q$1005,Cad_cl!AQ$5))),"",IF($C888="","",SUMIFS(Con_ve!$F$6:$F$1005,Con_ve!$C$6:$C$1005,$C888,Con_ve!$I$6:$I$1005,"Fechada",Con_ve!$Q$6:$Q$1005,Cad_cl!AQ$5)))</f>
        <v/>
      </c>
      <c r="AR888" s="134" t="str">
        <f>IF(ISERR(IF($C888="","",SUMIFS(Con_ve!$F$6:$F$1005,Con_ve!$C$6:$C$1005,$C888,Con_ve!$I$6:$I$1005,"Fechada",Con_ve!$Q$6:$Q$1005,Cad_cl!AR$5))),"",IF($C888="","",SUMIFS(Con_ve!$F$6:$F$1005,Con_ve!$C$6:$C$1005,$C888,Con_ve!$I$6:$I$1005,"Fechada",Con_ve!$Q$6:$Q$1005,Cad_cl!AR$5)))</f>
        <v/>
      </c>
      <c r="AS888" s="134" t="str">
        <f>IF(ISERR(IF($C888="","",SUMIFS(Con_ve!$F$6:$F$1005,Con_ve!$C$6:$C$1005,$C888,Con_ve!$I$6:$I$1005,"Fechada",Con_ve!$Q$6:$Q$1005,Cad_cl!AS$5))),"",IF($C888="","",SUMIFS(Con_ve!$F$6:$F$1005,Con_ve!$C$6:$C$1005,$C888,Con_ve!$I$6:$I$1005,"Fechada",Con_ve!$Q$6:$Q$1005,Cad_cl!AS$5)))</f>
        <v/>
      </c>
      <c r="AT888" s="134" t="str">
        <f>IF(ISERR(IF($C888="","",SUMIFS(Con_ve!$F$6:$F$1005,Con_ve!$C$6:$C$1005,$C888,Con_ve!$I$6:$I$1005,"Fechada",Con_ve!$Q$6:$Q$1005,Cad_cl!AT$5))),"",IF($C888="","",SUMIFS(Con_ve!$F$6:$F$1005,Con_ve!$C$6:$C$1005,$C888,Con_ve!$I$6:$I$1005,"Fechada",Con_ve!$Q$6:$Q$1005,Cad_cl!AT$5)))</f>
        <v/>
      </c>
      <c r="AU888" s="134" t="str">
        <f>IF(ISERR(IF($C888="","",SUMIFS(Con_ve!$F$6:$F$1005,Con_ve!$C$6:$C$1005,$C888,Con_ve!$I$6:$I$1005,"Fechada",Con_ve!$Q$6:$Q$1005,Cad_cl!AU$5))),"",IF($C888="","",SUMIFS(Con_ve!$F$6:$F$1005,Con_ve!$C$6:$C$1005,$C888,Con_ve!$I$6:$I$1005,"Fechada",Con_ve!$Q$6:$Q$1005,Cad_cl!AU$5)))</f>
        <v/>
      </c>
      <c r="AV888" s="134" t="str">
        <f>IF(ISERR(IF($C888="","",SUMIFS(Con_ve!$F$6:$F$1005,Con_ve!$C$6:$C$1005,$C888,Con_ve!$I$6:$I$1005,"Fechada",Con_ve!$Q$6:$Q$1005,Cad_cl!AV$5))),"",IF($C888="","",SUMIFS(Con_ve!$F$6:$F$1005,Con_ve!$C$6:$C$1005,$C888,Con_ve!$I$6:$I$1005,"Fechada",Con_ve!$Q$6:$Q$1005,Cad_cl!AV$5)))</f>
        <v/>
      </c>
      <c r="AW888" s="134" t="str">
        <f>IF(ISERR(IF($C888="","",SUMIFS(Con_ve!$F$6:$F$1005,Con_ve!$C$6:$C$1005,$C888,Con_ve!$I$6:$I$1005,"Fechada",Con_ve!$Q$6:$Q$1005,Cad_cl!AW$5))),"",IF($C888="","",SUMIFS(Con_ve!$F$6:$F$1005,Con_ve!$C$6:$C$1005,$C888,Con_ve!$I$6:$I$1005,"Fechada",Con_ve!$Q$6:$Q$1005,Cad_cl!AW$5)))</f>
        <v/>
      </c>
      <c r="AX888" s="134" t="str">
        <f>IF(ISERR(IF($C888="","",SUMIFS(Con_ve!$F$6:$F$1005,Con_ve!$C$6:$C$1005,$C888,Con_ve!$I$6:$I$1005,"Fechada",Con_ve!$Q$6:$Q$1005,Cad_cl!AX$5))),"",IF($C888="","",SUMIFS(Con_ve!$F$6:$F$1005,Con_ve!$C$6:$C$1005,$C888,Con_ve!$I$6:$I$1005,"Fechada",Con_ve!$Q$6:$Q$1005,Cad_cl!AX$5)))</f>
        <v/>
      </c>
      <c r="AY888" s="134" t="str">
        <f>IF(ISERR(IF($C888="","",SUMIFS(Con_ve!$F$6:$F$1005,Con_ve!$C$6:$C$1005,$C888,Con_ve!$I$6:$I$1005,"Fechada",Con_ve!$Q$6:$Q$1005,Cad_cl!AY$5))),"",IF($C888="","",SUMIFS(Con_ve!$F$6:$F$1005,Con_ve!$C$6:$C$1005,$C888,Con_ve!$I$6:$I$1005,"Fechada",Con_ve!$Q$6:$Q$1005,Cad_cl!AY$5)))</f>
        <v/>
      </c>
      <c r="AZ888" s="134" t="str">
        <f>IF(ISERR(IF($C888="","",SUMIFS(Con_ve!$F$6:$F$1005,Con_ve!$C$6:$C$1005,$C888,Con_ve!$I$6:$I$1005,"Fechada",Con_ve!$Q$6:$Q$1005,Cad_cl!AZ$5))),"",IF($C888="","",SUMIFS(Con_ve!$F$6:$F$1005,Con_ve!$C$6:$C$1005,$C888,Con_ve!$I$6:$I$1005,"Fechada",Con_ve!$Q$6:$Q$1005,Cad_cl!AZ$5)))</f>
        <v/>
      </c>
      <c r="BA888" s="134" t="str">
        <f>IF(ISERR(IF($C888="","",SUMIFS(Con_ve!$F$6:$F$1005,Con_ve!$C$6:$C$1005,$C888,Con_ve!$I$6:$I$1005,"Fechada",Con_ve!$Q$6:$Q$1005,Cad_cl!BA$5))),"",IF($C888="","",SUMIFS(Con_ve!$F$6:$F$1005,Con_ve!$C$6:$C$1005,$C888,Con_ve!$I$6:$I$1005,"Fechada",Con_ve!$Q$6:$Q$1005,Cad_cl!BA$5)))</f>
        <v/>
      </c>
      <c r="BB888" s="134">
        <f t="shared" si="39"/>
        <v>0</v>
      </c>
      <c r="BD888" s="134" t="str">
        <f>IF(ISERR(IF($C888="","",SUMIFS(Con_ve!$F$6:$F$1005,Con_ve!$C$6:$C$1005,$C888,Con_ve!$I$6:$I$1005,"Em negociação",Con_ve!$Q$6:$Q$1005,Cad_cl!BD$5))),"",IF($C888="","",SUMIFS(Con_ve!$F$6:$F$1005,Con_ve!$C$6:$C$1005,$C888,Con_ve!$I$6:$I$1005,"Em negociação",Con_ve!$Q$6:$Q$1005,Cad_cl!BD$5)))</f>
        <v/>
      </c>
      <c r="BE888" s="134" t="str">
        <f>IF(ISERR(IF($C888="","",SUMIFS(Con_ve!$F$6:$F$1005,Con_ve!$C$6:$C$1005,$C888,Con_ve!$I$6:$I$1005,"Em negociação",Con_ve!$Q$6:$Q$1005,Cad_cl!BE$5))),"",IF($C888="","",SUMIFS(Con_ve!$F$6:$F$1005,Con_ve!$C$6:$C$1005,$C888,Con_ve!$I$6:$I$1005,"Em negociação",Con_ve!$Q$6:$Q$1005,Cad_cl!BE$5)))</f>
        <v/>
      </c>
      <c r="BF888" s="134" t="str">
        <f>IF(ISERR(IF($C888="","",SUMIFS(Con_ve!$F$6:$F$1005,Con_ve!$C$6:$C$1005,$C888,Con_ve!$I$6:$I$1005,"Em negociação",Con_ve!$Q$6:$Q$1005,Cad_cl!BF$5))),"",IF($C888="","",SUMIFS(Con_ve!$F$6:$F$1005,Con_ve!$C$6:$C$1005,$C888,Con_ve!$I$6:$I$1005,"Em negociação",Con_ve!$Q$6:$Q$1005,Cad_cl!BF$5)))</f>
        <v/>
      </c>
      <c r="BG888" s="134" t="str">
        <f>IF(ISERR(IF($C888="","",SUMIFS(Con_ve!$F$6:$F$1005,Con_ve!$C$6:$C$1005,$C888,Con_ve!$I$6:$I$1005,"Em negociação",Con_ve!$Q$6:$Q$1005,Cad_cl!BG$5))),"",IF($C888="","",SUMIFS(Con_ve!$F$6:$F$1005,Con_ve!$C$6:$C$1005,$C888,Con_ve!$I$6:$I$1005,"Em negociação",Con_ve!$Q$6:$Q$1005,Cad_cl!BG$5)))</f>
        <v/>
      </c>
      <c r="BH888" s="134" t="str">
        <f>IF(ISERR(IF($C888="","",SUMIFS(Con_ve!$F$6:$F$1005,Con_ve!$C$6:$C$1005,$C888,Con_ve!$I$6:$I$1005,"Em negociação",Con_ve!$Q$6:$Q$1005,Cad_cl!BH$5))),"",IF($C888="","",SUMIFS(Con_ve!$F$6:$F$1005,Con_ve!$C$6:$C$1005,$C888,Con_ve!$I$6:$I$1005,"Em negociação",Con_ve!$Q$6:$Q$1005,Cad_cl!BH$5)))</f>
        <v/>
      </c>
      <c r="BI888" s="134" t="str">
        <f>IF(ISERR(IF($C888="","",SUMIFS(Con_ve!$F$6:$F$1005,Con_ve!$C$6:$C$1005,$C888,Con_ve!$I$6:$I$1005,"Em negociação",Con_ve!$Q$6:$Q$1005,Cad_cl!BI$5))),"",IF($C888="","",SUMIFS(Con_ve!$F$6:$F$1005,Con_ve!$C$6:$C$1005,$C888,Con_ve!$I$6:$I$1005,"Em negociação",Con_ve!$Q$6:$Q$1005,Cad_cl!BI$5)))</f>
        <v/>
      </c>
      <c r="BJ888" s="134" t="str">
        <f>IF(ISERR(IF($C888="","",SUMIFS(Con_ve!$F$6:$F$1005,Con_ve!$C$6:$C$1005,$C888,Con_ve!$I$6:$I$1005,"Em negociação",Con_ve!$Q$6:$Q$1005,Cad_cl!BJ$5))),"",IF($C888="","",SUMIFS(Con_ve!$F$6:$F$1005,Con_ve!$C$6:$C$1005,$C888,Con_ve!$I$6:$I$1005,"Em negociação",Con_ve!$Q$6:$Q$1005,Cad_cl!BJ$5)))</f>
        <v/>
      </c>
      <c r="BK888" s="134" t="str">
        <f>IF(ISERR(IF($C888="","",SUMIFS(Con_ve!$F$6:$F$1005,Con_ve!$C$6:$C$1005,$C888,Con_ve!$I$6:$I$1005,"Em negociação",Con_ve!$Q$6:$Q$1005,Cad_cl!BK$5))),"",IF($C888="","",SUMIFS(Con_ve!$F$6:$F$1005,Con_ve!$C$6:$C$1005,$C888,Con_ve!$I$6:$I$1005,"Em negociação",Con_ve!$Q$6:$Q$1005,Cad_cl!BK$5)))</f>
        <v/>
      </c>
      <c r="BL888" s="134" t="str">
        <f>IF(ISERR(IF($C888="","",SUMIFS(Con_ve!$F$6:$F$1005,Con_ve!$C$6:$C$1005,$C888,Con_ve!$I$6:$I$1005,"Em negociação",Con_ve!$Q$6:$Q$1005,Cad_cl!BL$5))),"",IF($C888="","",SUMIFS(Con_ve!$F$6:$F$1005,Con_ve!$C$6:$C$1005,$C888,Con_ve!$I$6:$I$1005,"Em negociação",Con_ve!$Q$6:$Q$1005,Cad_cl!BL$5)))</f>
        <v/>
      </c>
      <c r="BM888" s="134" t="str">
        <f>IF(ISERR(IF($C888="","",SUMIFS(Con_ve!$F$6:$F$1005,Con_ve!$C$6:$C$1005,$C888,Con_ve!$I$6:$I$1005,"Em negociação",Con_ve!$Q$6:$Q$1005,Cad_cl!BM$5))),"",IF($C888="","",SUMIFS(Con_ve!$F$6:$F$1005,Con_ve!$C$6:$C$1005,$C888,Con_ve!$I$6:$I$1005,"Em negociação",Con_ve!$Q$6:$Q$1005,Cad_cl!BM$5)))</f>
        <v/>
      </c>
      <c r="BN888" s="134" t="str">
        <f>IF(ISERR(IF($C888="","",SUMIFS(Con_ve!$F$6:$F$1005,Con_ve!$C$6:$C$1005,$C888,Con_ve!$I$6:$I$1005,"Em negociação",Con_ve!$Q$6:$Q$1005,Cad_cl!BN$5))),"",IF($C888="","",SUMIFS(Con_ve!$F$6:$F$1005,Con_ve!$C$6:$C$1005,$C888,Con_ve!$I$6:$I$1005,"Em negociação",Con_ve!$Q$6:$Q$1005,Cad_cl!BN$5)))</f>
        <v/>
      </c>
      <c r="BO888" s="134" t="str">
        <f>IF(ISERR(IF($C888="","",SUMIFS(Con_ve!$F$6:$F$1005,Con_ve!$C$6:$C$1005,$C888,Con_ve!$I$6:$I$1005,"Em negociação",Con_ve!$Q$6:$Q$1005,Cad_cl!BO$5))),"",IF($C888="","",SUMIFS(Con_ve!$F$6:$F$1005,Con_ve!$C$6:$C$1005,$C888,Con_ve!$I$6:$I$1005,"Em negociação",Con_ve!$Q$6:$Q$1005,Cad_cl!BO$5)))</f>
        <v/>
      </c>
      <c r="BP888" s="134">
        <f t="shared" si="40"/>
        <v>0</v>
      </c>
      <c r="BR888" s="125" t="str">
        <f>IF(ISERR(IF(AND($I888=Re_lo!$E$5,BR$5=VLOOKUP(Re_lo!$H$5,Re_lo!$N$5:$O$16,2,0)),AP888,"")),"",IF(AND($I888=Re_lo!$E$5,BR$5=VLOOKUP(Re_lo!$H$5,Re_lo!$N$5:$O$16,2,0)),AP888,""))</f>
        <v/>
      </c>
      <c r="BS888" s="125" t="str">
        <f>IF(ISERR(IF(AND($I888=Re_lo!$E$5,BS$5=VLOOKUP(Re_lo!$H$5,Re_lo!$N$5:$O$16,2,0)),AQ888,"")),"",IF(AND($I888=Re_lo!$E$5,BS$5=VLOOKUP(Re_lo!$H$5,Re_lo!$N$5:$O$16,2,0)),AQ888,""))</f>
        <v/>
      </c>
      <c r="BT888" s="125" t="str">
        <f>IF(ISERR(IF(AND($I888=Re_lo!$E$5,BT$5=VLOOKUP(Re_lo!$H$5,Re_lo!$N$5:$O$16,2,0)),AR888,"")),"",IF(AND($I888=Re_lo!$E$5,BT$5=VLOOKUP(Re_lo!$H$5,Re_lo!$N$5:$O$16,2,0)),AR888,""))</f>
        <v/>
      </c>
      <c r="BU888" s="125" t="str">
        <f>IF(ISERR(IF(AND($I888=Re_lo!$E$5,BU$5=VLOOKUP(Re_lo!$H$5,Re_lo!$N$5:$O$16,2,0)),AS888,"")),"",IF(AND($I888=Re_lo!$E$5,BU$5=VLOOKUP(Re_lo!$H$5,Re_lo!$N$5:$O$16,2,0)),AS888,""))</f>
        <v/>
      </c>
      <c r="BV888" s="125" t="str">
        <f>IF(ISERR(IF(AND($I888=Re_lo!$E$5,BV$5=VLOOKUP(Re_lo!$H$5,Re_lo!$N$5:$O$16,2,0)),AT888,"")),"",IF(AND($I888=Re_lo!$E$5,BV$5=VLOOKUP(Re_lo!$H$5,Re_lo!$N$5:$O$16,2,0)),AT888,""))</f>
        <v/>
      </c>
      <c r="BW888" s="125" t="str">
        <f>IF(ISERR(IF(AND($I888=Re_lo!$E$5,BW$5=VLOOKUP(Re_lo!$H$5,Re_lo!$N$5:$O$16,2,0)),AU888,"")),"",IF(AND($I888=Re_lo!$E$5,BW$5=VLOOKUP(Re_lo!$H$5,Re_lo!$N$5:$O$16,2,0)),AU888,""))</f>
        <v/>
      </c>
      <c r="BX888" s="125" t="str">
        <f>IF(ISERR(IF(AND($I888=Re_lo!$E$5,BX$5=VLOOKUP(Re_lo!$H$5,Re_lo!$N$5:$O$16,2,0)),AV888,"")),"",IF(AND($I888=Re_lo!$E$5,BX$5=VLOOKUP(Re_lo!$H$5,Re_lo!$N$5:$O$16,2,0)),AV888,""))</f>
        <v/>
      </c>
      <c r="BY888" s="125" t="str">
        <f>IF(ISERR(IF(AND($I888=Re_lo!$E$5,BY$5=VLOOKUP(Re_lo!$H$5,Re_lo!$N$5:$O$16,2,0)),AW888,"")),"",IF(AND($I888=Re_lo!$E$5,BY$5=VLOOKUP(Re_lo!$H$5,Re_lo!$N$5:$O$16,2,0)),AW888,""))</f>
        <v/>
      </c>
      <c r="BZ888" s="125" t="str">
        <f>IF(ISERR(IF(AND($I888=Re_lo!$E$5,BZ$5=VLOOKUP(Re_lo!$H$5,Re_lo!$N$5:$O$16,2,0)),AX888,"")),"",IF(AND($I888=Re_lo!$E$5,BZ$5=VLOOKUP(Re_lo!$H$5,Re_lo!$N$5:$O$16,2,0)),AX888,""))</f>
        <v/>
      </c>
      <c r="CA888" s="125" t="str">
        <f>IF(ISERR(IF(AND($I888=Re_lo!$E$5,CA$5=VLOOKUP(Re_lo!$H$5,Re_lo!$N$5:$O$16,2,0)),AY888,"")),"",IF(AND($I888=Re_lo!$E$5,CA$5=VLOOKUP(Re_lo!$H$5,Re_lo!$N$5:$O$16,2,0)),AY888,""))</f>
        <v/>
      </c>
      <c r="CB888" s="125" t="str">
        <f>IF(ISERR(IF(AND($I888=Re_lo!$E$5,CB$5=VLOOKUP(Re_lo!$H$5,Re_lo!$N$5:$O$16,2,0)),AZ888,"")),"",IF(AND($I888=Re_lo!$E$5,CB$5=VLOOKUP(Re_lo!$H$5,Re_lo!$N$5:$O$16,2,0)),AZ888,""))</f>
        <v/>
      </c>
      <c r="CC888" s="125" t="str">
        <f>IF(ISERR(IF(AND($I888=Re_lo!$E$5,CC$5=VLOOKUP(Re_lo!$H$5,Re_lo!$N$5:$O$16,2,0)),BA888,"")),"",IF(AND($I888=Re_lo!$E$5,CC$5=VLOOKUP(Re_lo!$H$5,Re_lo!$N$5:$O$16,2,0)),BA888,""))</f>
        <v/>
      </c>
      <c r="CD888" s="125" t="str">
        <f>IF(ISERR(IF(AND($I888=Re_lo!$E$5,CD$5=VLOOKUP(Re_lo!$H$5,Re_lo!$N$5:$O$16,2,0)),BB888,"")),"",IF(AND($I888=Re_lo!$E$5,CD$5=VLOOKUP(Re_lo!$H$5,Re_lo!$N$5:$O$16,2,0)),BB888,""))</f>
        <v/>
      </c>
      <c r="CF888" s="125" t="str">
        <f>IF($C888="","",COUNTIFS(Con_ve!$C$6:$C$1005,$C888,Con_ve!$Q$6:$Q$1005,Cad_cl!CF$5))</f>
        <v/>
      </c>
      <c r="CG888" s="125" t="str">
        <f>IF($C888="","",COUNTIFS(Con_ve!$C$6:$C$1005,$C888,Con_ve!$Q$6:$Q$1005,Cad_cl!CG$5))</f>
        <v/>
      </c>
      <c r="CH888" s="125" t="str">
        <f>IF($C888="","",COUNTIFS(Con_ve!$C$6:$C$1005,$C888,Con_ve!$Q$6:$Q$1005,Cad_cl!CH$5))</f>
        <v/>
      </c>
      <c r="CI888" s="125" t="str">
        <f>IF($C888="","",COUNTIFS(Con_ve!$C$6:$C$1005,$C888,Con_ve!$Q$6:$Q$1005,Cad_cl!CI$5))</f>
        <v/>
      </c>
      <c r="CJ888" s="125" t="str">
        <f>IF($C888="","",COUNTIFS(Con_ve!$C$6:$C$1005,$C888,Con_ve!$Q$6:$Q$1005,Cad_cl!CJ$5))</f>
        <v/>
      </c>
      <c r="CK888" s="125" t="str">
        <f>IF($C888="","",COUNTIFS(Con_ve!$C$6:$C$1005,$C888,Con_ve!$Q$6:$Q$1005,Cad_cl!CK$5))</f>
        <v/>
      </c>
      <c r="CL888" s="125" t="str">
        <f>IF($C888="","",COUNTIFS(Con_ve!$C$6:$C$1005,$C888,Con_ve!$Q$6:$Q$1005,Cad_cl!CL$5))</f>
        <v/>
      </c>
      <c r="CM888" s="125" t="str">
        <f>IF($C888="","",COUNTIFS(Con_ve!$C$6:$C$1005,$C888,Con_ve!$Q$6:$Q$1005,Cad_cl!CM$5))</f>
        <v/>
      </c>
      <c r="CN888" s="125" t="str">
        <f>IF($C888="","",COUNTIFS(Con_ve!$C$6:$C$1005,$C888,Con_ve!$Q$6:$Q$1005,Cad_cl!CN$5))</f>
        <v/>
      </c>
      <c r="CO888" s="125" t="str">
        <f>IF($C888="","",COUNTIFS(Con_ve!$C$6:$C$1005,$C888,Con_ve!$Q$6:$Q$1005,Cad_cl!CO$5))</f>
        <v/>
      </c>
      <c r="CP888" s="125" t="str">
        <f>IF($C888="","",COUNTIFS(Con_ve!$C$6:$C$1005,$C888,Con_ve!$Q$6:$Q$1005,Cad_cl!CP$5))</f>
        <v/>
      </c>
      <c r="CQ888" s="125" t="str">
        <f>IF($C888="","",COUNTIFS(Con_ve!$C$6:$C$1005,$C888,Con_ve!$Q$6:$Q$1005,Cad_cl!CQ$5))</f>
        <v/>
      </c>
      <c r="CR888" s="125">
        <f t="shared" si="41"/>
        <v>0</v>
      </c>
    </row>
    <row r="889" spans="3:96" ht="30" customHeight="1">
      <c r="C889" s="153"/>
      <c r="D889" s="153"/>
      <c r="E889" s="154"/>
      <c r="F889" s="153"/>
      <c r="G889" s="155"/>
      <c r="H889" s="153"/>
      <c r="I889" s="153"/>
      <c r="J889" s="132" t="s">
        <v>309</v>
      </c>
      <c r="K889" s="133" t="s">
        <v>309</v>
      </c>
      <c r="L889" s="153"/>
      <c r="M889" s="153"/>
      <c r="N889" s="153"/>
      <c r="O889" s="153"/>
      <c r="P889" s="153"/>
      <c r="Q889" s="153"/>
      <c r="AP889" s="134" t="str">
        <f>IF(ISERR(IF($C889="","",SUMIFS(Con_ve!$F$6:$F$1005,Con_ve!$C$6:$C$1005,$C889,Con_ve!$I$6:$I$1005,"Fechada",Con_ve!$Q$6:$Q$1005,Cad_cl!AP$5))),"",IF($C889="","",SUMIFS(Con_ve!$F$6:$F$1005,Con_ve!$C$6:$C$1005,$C889,Con_ve!$I$6:$I$1005,"Fechada",Con_ve!$Q$6:$Q$1005,Cad_cl!AP$5)))</f>
        <v/>
      </c>
      <c r="AQ889" s="134" t="str">
        <f>IF(ISERR(IF($C889="","",SUMIFS(Con_ve!$F$6:$F$1005,Con_ve!$C$6:$C$1005,$C889,Con_ve!$I$6:$I$1005,"Fechada",Con_ve!$Q$6:$Q$1005,Cad_cl!AQ$5))),"",IF($C889="","",SUMIFS(Con_ve!$F$6:$F$1005,Con_ve!$C$6:$C$1005,$C889,Con_ve!$I$6:$I$1005,"Fechada",Con_ve!$Q$6:$Q$1005,Cad_cl!AQ$5)))</f>
        <v/>
      </c>
      <c r="AR889" s="134" t="str">
        <f>IF(ISERR(IF($C889="","",SUMIFS(Con_ve!$F$6:$F$1005,Con_ve!$C$6:$C$1005,$C889,Con_ve!$I$6:$I$1005,"Fechada",Con_ve!$Q$6:$Q$1005,Cad_cl!AR$5))),"",IF($C889="","",SUMIFS(Con_ve!$F$6:$F$1005,Con_ve!$C$6:$C$1005,$C889,Con_ve!$I$6:$I$1005,"Fechada",Con_ve!$Q$6:$Q$1005,Cad_cl!AR$5)))</f>
        <v/>
      </c>
      <c r="AS889" s="134" t="str">
        <f>IF(ISERR(IF($C889="","",SUMIFS(Con_ve!$F$6:$F$1005,Con_ve!$C$6:$C$1005,$C889,Con_ve!$I$6:$I$1005,"Fechada",Con_ve!$Q$6:$Q$1005,Cad_cl!AS$5))),"",IF($C889="","",SUMIFS(Con_ve!$F$6:$F$1005,Con_ve!$C$6:$C$1005,$C889,Con_ve!$I$6:$I$1005,"Fechada",Con_ve!$Q$6:$Q$1005,Cad_cl!AS$5)))</f>
        <v/>
      </c>
      <c r="AT889" s="134" t="str">
        <f>IF(ISERR(IF($C889="","",SUMIFS(Con_ve!$F$6:$F$1005,Con_ve!$C$6:$C$1005,$C889,Con_ve!$I$6:$I$1005,"Fechada",Con_ve!$Q$6:$Q$1005,Cad_cl!AT$5))),"",IF($C889="","",SUMIFS(Con_ve!$F$6:$F$1005,Con_ve!$C$6:$C$1005,$C889,Con_ve!$I$6:$I$1005,"Fechada",Con_ve!$Q$6:$Q$1005,Cad_cl!AT$5)))</f>
        <v/>
      </c>
      <c r="AU889" s="134" t="str">
        <f>IF(ISERR(IF($C889="","",SUMIFS(Con_ve!$F$6:$F$1005,Con_ve!$C$6:$C$1005,$C889,Con_ve!$I$6:$I$1005,"Fechada",Con_ve!$Q$6:$Q$1005,Cad_cl!AU$5))),"",IF($C889="","",SUMIFS(Con_ve!$F$6:$F$1005,Con_ve!$C$6:$C$1005,$C889,Con_ve!$I$6:$I$1005,"Fechada",Con_ve!$Q$6:$Q$1005,Cad_cl!AU$5)))</f>
        <v/>
      </c>
      <c r="AV889" s="134" t="str">
        <f>IF(ISERR(IF($C889="","",SUMIFS(Con_ve!$F$6:$F$1005,Con_ve!$C$6:$C$1005,$C889,Con_ve!$I$6:$I$1005,"Fechada",Con_ve!$Q$6:$Q$1005,Cad_cl!AV$5))),"",IF($C889="","",SUMIFS(Con_ve!$F$6:$F$1005,Con_ve!$C$6:$C$1005,$C889,Con_ve!$I$6:$I$1005,"Fechada",Con_ve!$Q$6:$Q$1005,Cad_cl!AV$5)))</f>
        <v/>
      </c>
      <c r="AW889" s="134" t="str">
        <f>IF(ISERR(IF($C889="","",SUMIFS(Con_ve!$F$6:$F$1005,Con_ve!$C$6:$C$1005,$C889,Con_ve!$I$6:$I$1005,"Fechada",Con_ve!$Q$6:$Q$1005,Cad_cl!AW$5))),"",IF($C889="","",SUMIFS(Con_ve!$F$6:$F$1005,Con_ve!$C$6:$C$1005,$C889,Con_ve!$I$6:$I$1005,"Fechada",Con_ve!$Q$6:$Q$1005,Cad_cl!AW$5)))</f>
        <v/>
      </c>
      <c r="AX889" s="134" t="str">
        <f>IF(ISERR(IF($C889="","",SUMIFS(Con_ve!$F$6:$F$1005,Con_ve!$C$6:$C$1005,$C889,Con_ve!$I$6:$I$1005,"Fechada",Con_ve!$Q$6:$Q$1005,Cad_cl!AX$5))),"",IF($C889="","",SUMIFS(Con_ve!$F$6:$F$1005,Con_ve!$C$6:$C$1005,$C889,Con_ve!$I$6:$I$1005,"Fechada",Con_ve!$Q$6:$Q$1005,Cad_cl!AX$5)))</f>
        <v/>
      </c>
      <c r="AY889" s="134" t="str">
        <f>IF(ISERR(IF($C889="","",SUMIFS(Con_ve!$F$6:$F$1005,Con_ve!$C$6:$C$1005,$C889,Con_ve!$I$6:$I$1005,"Fechada",Con_ve!$Q$6:$Q$1005,Cad_cl!AY$5))),"",IF($C889="","",SUMIFS(Con_ve!$F$6:$F$1005,Con_ve!$C$6:$C$1005,$C889,Con_ve!$I$6:$I$1005,"Fechada",Con_ve!$Q$6:$Q$1005,Cad_cl!AY$5)))</f>
        <v/>
      </c>
      <c r="AZ889" s="134" t="str">
        <f>IF(ISERR(IF($C889="","",SUMIFS(Con_ve!$F$6:$F$1005,Con_ve!$C$6:$C$1005,$C889,Con_ve!$I$6:$I$1005,"Fechada",Con_ve!$Q$6:$Q$1005,Cad_cl!AZ$5))),"",IF($C889="","",SUMIFS(Con_ve!$F$6:$F$1005,Con_ve!$C$6:$C$1005,$C889,Con_ve!$I$6:$I$1005,"Fechada",Con_ve!$Q$6:$Q$1005,Cad_cl!AZ$5)))</f>
        <v/>
      </c>
      <c r="BA889" s="134" t="str">
        <f>IF(ISERR(IF($C889="","",SUMIFS(Con_ve!$F$6:$F$1005,Con_ve!$C$6:$C$1005,$C889,Con_ve!$I$6:$I$1005,"Fechada",Con_ve!$Q$6:$Q$1005,Cad_cl!BA$5))),"",IF($C889="","",SUMIFS(Con_ve!$F$6:$F$1005,Con_ve!$C$6:$C$1005,$C889,Con_ve!$I$6:$I$1005,"Fechada",Con_ve!$Q$6:$Q$1005,Cad_cl!BA$5)))</f>
        <v/>
      </c>
      <c r="BB889" s="134">
        <f t="shared" si="39"/>
        <v>0</v>
      </c>
      <c r="BD889" s="134" t="str">
        <f>IF(ISERR(IF($C889="","",SUMIFS(Con_ve!$F$6:$F$1005,Con_ve!$C$6:$C$1005,$C889,Con_ve!$I$6:$I$1005,"Em negociação",Con_ve!$Q$6:$Q$1005,Cad_cl!BD$5))),"",IF($C889="","",SUMIFS(Con_ve!$F$6:$F$1005,Con_ve!$C$6:$C$1005,$C889,Con_ve!$I$6:$I$1005,"Em negociação",Con_ve!$Q$6:$Q$1005,Cad_cl!BD$5)))</f>
        <v/>
      </c>
      <c r="BE889" s="134" t="str">
        <f>IF(ISERR(IF($C889="","",SUMIFS(Con_ve!$F$6:$F$1005,Con_ve!$C$6:$C$1005,$C889,Con_ve!$I$6:$I$1005,"Em negociação",Con_ve!$Q$6:$Q$1005,Cad_cl!BE$5))),"",IF($C889="","",SUMIFS(Con_ve!$F$6:$F$1005,Con_ve!$C$6:$C$1005,$C889,Con_ve!$I$6:$I$1005,"Em negociação",Con_ve!$Q$6:$Q$1005,Cad_cl!BE$5)))</f>
        <v/>
      </c>
      <c r="BF889" s="134" t="str">
        <f>IF(ISERR(IF($C889="","",SUMIFS(Con_ve!$F$6:$F$1005,Con_ve!$C$6:$C$1005,$C889,Con_ve!$I$6:$I$1005,"Em negociação",Con_ve!$Q$6:$Q$1005,Cad_cl!BF$5))),"",IF($C889="","",SUMIFS(Con_ve!$F$6:$F$1005,Con_ve!$C$6:$C$1005,$C889,Con_ve!$I$6:$I$1005,"Em negociação",Con_ve!$Q$6:$Q$1005,Cad_cl!BF$5)))</f>
        <v/>
      </c>
      <c r="BG889" s="134" t="str">
        <f>IF(ISERR(IF($C889="","",SUMIFS(Con_ve!$F$6:$F$1005,Con_ve!$C$6:$C$1005,$C889,Con_ve!$I$6:$I$1005,"Em negociação",Con_ve!$Q$6:$Q$1005,Cad_cl!BG$5))),"",IF($C889="","",SUMIFS(Con_ve!$F$6:$F$1005,Con_ve!$C$6:$C$1005,$C889,Con_ve!$I$6:$I$1005,"Em negociação",Con_ve!$Q$6:$Q$1005,Cad_cl!BG$5)))</f>
        <v/>
      </c>
      <c r="BH889" s="134" t="str">
        <f>IF(ISERR(IF($C889="","",SUMIFS(Con_ve!$F$6:$F$1005,Con_ve!$C$6:$C$1005,$C889,Con_ve!$I$6:$I$1005,"Em negociação",Con_ve!$Q$6:$Q$1005,Cad_cl!BH$5))),"",IF($C889="","",SUMIFS(Con_ve!$F$6:$F$1005,Con_ve!$C$6:$C$1005,$C889,Con_ve!$I$6:$I$1005,"Em negociação",Con_ve!$Q$6:$Q$1005,Cad_cl!BH$5)))</f>
        <v/>
      </c>
      <c r="BI889" s="134" t="str">
        <f>IF(ISERR(IF($C889="","",SUMIFS(Con_ve!$F$6:$F$1005,Con_ve!$C$6:$C$1005,$C889,Con_ve!$I$6:$I$1005,"Em negociação",Con_ve!$Q$6:$Q$1005,Cad_cl!BI$5))),"",IF($C889="","",SUMIFS(Con_ve!$F$6:$F$1005,Con_ve!$C$6:$C$1005,$C889,Con_ve!$I$6:$I$1005,"Em negociação",Con_ve!$Q$6:$Q$1005,Cad_cl!BI$5)))</f>
        <v/>
      </c>
      <c r="BJ889" s="134" t="str">
        <f>IF(ISERR(IF($C889="","",SUMIFS(Con_ve!$F$6:$F$1005,Con_ve!$C$6:$C$1005,$C889,Con_ve!$I$6:$I$1005,"Em negociação",Con_ve!$Q$6:$Q$1005,Cad_cl!BJ$5))),"",IF($C889="","",SUMIFS(Con_ve!$F$6:$F$1005,Con_ve!$C$6:$C$1005,$C889,Con_ve!$I$6:$I$1005,"Em negociação",Con_ve!$Q$6:$Q$1005,Cad_cl!BJ$5)))</f>
        <v/>
      </c>
      <c r="BK889" s="134" t="str">
        <f>IF(ISERR(IF($C889="","",SUMIFS(Con_ve!$F$6:$F$1005,Con_ve!$C$6:$C$1005,$C889,Con_ve!$I$6:$I$1005,"Em negociação",Con_ve!$Q$6:$Q$1005,Cad_cl!BK$5))),"",IF($C889="","",SUMIFS(Con_ve!$F$6:$F$1005,Con_ve!$C$6:$C$1005,$C889,Con_ve!$I$6:$I$1005,"Em negociação",Con_ve!$Q$6:$Q$1005,Cad_cl!BK$5)))</f>
        <v/>
      </c>
      <c r="BL889" s="134" t="str">
        <f>IF(ISERR(IF($C889="","",SUMIFS(Con_ve!$F$6:$F$1005,Con_ve!$C$6:$C$1005,$C889,Con_ve!$I$6:$I$1005,"Em negociação",Con_ve!$Q$6:$Q$1005,Cad_cl!BL$5))),"",IF($C889="","",SUMIFS(Con_ve!$F$6:$F$1005,Con_ve!$C$6:$C$1005,$C889,Con_ve!$I$6:$I$1005,"Em negociação",Con_ve!$Q$6:$Q$1005,Cad_cl!BL$5)))</f>
        <v/>
      </c>
      <c r="BM889" s="134" t="str">
        <f>IF(ISERR(IF($C889="","",SUMIFS(Con_ve!$F$6:$F$1005,Con_ve!$C$6:$C$1005,$C889,Con_ve!$I$6:$I$1005,"Em negociação",Con_ve!$Q$6:$Q$1005,Cad_cl!BM$5))),"",IF($C889="","",SUMIFS(Con_ve!$F$6:$F$1005,Con_ve!$C$6:$C$1005,$C889,Con_ve!$I$6:$I$1005,"Em negociação",Con_ve!$Q$6:$Q$1005,Cad_cl!BM$5)))</f>
        <v/>
      </c>
      <c r="BN889" s="134" t="str">
        <f>IF(ISERR(IF($C889="","",SUMIFS(Con_ve!$F$6:$F$1005,Con_ve!$C$6:$C$1005,$C889,Con_ve!$I$6:$I$1005,"Em negociação",Con_ve!$Q$6:$Q$1005,Cad_cl!BN$5))),"",IF($C889="","",SUMIFS(Con_ve!$F$6:$F$1005,Con_ve!$C$6:$C$1005,$C889,Con_ve!$I$6:$I$1005,"Em negociação",Con_ve!$Q$6:$Q$1005,Cad_cl!BN$5)))</f>
        <v/>
      </c>
      <c r="BO889" s="134" t="str">
        <f>IF(ISERR(IF($C889="","",SUMIFS(Con_ve!$F$6:$F$1005,Con_ve!$C$6:$C$1005,$C889,Con_ve!$I$6:$I$1005,"Em negociação",Con_ve!$Q$6:$Q$1005,Cad_cl!BO$5))),"",IF($C889="","",SUMIFS(Con_ve!$F$6:$F$1005,Con_ve!$C$6:$C$1005,$C889,Con_ve!$I$6:$I$1005,"Em negociação",Con_ve!$Q$6:$Q$1005,Cad_cl!BO$5)))</f>
        <v/>
      </c>
      <c r="BP889" s="134">
        <f t="shared" si="40"/>
        <v>0</v>
      </c>
      <c r="BR889" s="125" t="str">
        <f>IF(ISERR(IF(AND($I889=Re_lo!$E$5,BR$5=VLOOKUP(Re_lo!$H$5,Re_lo!$N$5:$O$16,2,0)),AP889,"")),"",IF(AND($I889=Re_lo!$E$5,BR$5=VLOOKUP(Re_lo!$H$5,Re_lo!$N$5:$O$16,2,0)),AP889,""))</f>
        <v/>
      </c>
      <c r="BS889" s="125" t="str">
        <f>IF(ISERR(IF(AND($I889=Re_lo!$E$5,BS$5=VLOOKUP(Re_lo!$H$5,Re_lo!$N$5:$O$16,2,0)),AQ889,"")),"",IF(AND($I889=Re_lo!$E$5,BS$5=VLOOKUP(Re_lo!$H$5,Re_lo!$N$5:$O$16,2,0)),AQ889,""))</f>
        <v/>
      </c>
      <c r="BT889" s="125" t="str">
        <f>IF(ISERR(IF(AND($I889=Re_lo!$E$5,BT$5=VLOOKUP(Re_lo!$H$5,Re_lo!$N$5:$O$16,2,0)),AR889,"")),"",IF(AND($I889=Re_lo!$E$5,BT$5=VLOOKUP(Re_lo!$H$5,Re_lo!$N$5:$O$16,2,0)),AR889,""))</f>
        <v/>
      </c>
      <c r="BU889" s="125" t="str">
        <f>IF(ISERR(IF(AND($I889=Re_lo!$E$5,BU$5=VLOOKUP(Re_lo!$H$5,Re_lo!$N$5:$O$16,2,0)),AS889,"")),"",IF(AND($I889=Re_lo!$E$5,BU$5=VLOOKUP(Re_lo!$H$5,Re_lo!$N$5:$O$16,2,0)),AS889,""))</f>
        <v/>
      </c>
      <c r="BV889" s="125" t="str">
        <f>IF(ISERR(IF(AND($I889=Re_lo!$E$5,BV$5=VLOOKUP(Re_lo!$H$5,Re_lo!$N$5:$O$16,2,0)),AT889,"")),"",IF(AND($I889=Re_lo!$E$5,BV$5=VLOOKUP(Re_lo!$H$5,Re_lo!$N$5:$O$16,2,0)),AT889,""))</f>
        <v/>
      </c>
      <c r="BW889" s="125" t="str">
        <f>IF(ISERR(IF(AND($I889=Re_lo!$E$5,BW$5=VLOOKUP(Re_lo!$H$5,Re_lo!$N$5:$O$16,2,0)),AU889,"")),"",IF(AND($I889=Re_lo!$E$5,BW$5=VLOOKUP(Re_lo!$H$5,Re_lo!$N$5:$O$16,2,0)),AU889,""))</f>
        <v/>
      </c>
      <c r="BX889" s="125" t="str">
        <f>IF(ISERR(IF(AND($I889=Re_lo!$E$5,BX$5=VLOOKUP(Re_lo!$H$5,Re_lo!$N$5:$O$16,2,0)),AV889,"")),"",IF(AND($I889=Re_lo!$E$5,BX$5=VLOOKUP(Re_lo!$H$5,Re_lo!$N$5:$O$16,2,0)),AV889,""))</f>
        <v/>
      </c>
      <c r="BY889" s="125" t="str">
        <f>IF(ISERR(IF(AND($I889=Re_lo!$E$5,BY$5=VLOOKUP(Re_lo!$H$5,Re_lo!$N$5:$O$16,2,0)),AW889,"")),"",IF(AND($I889=Re_lo!$E$5,BY$5=VLOOKUP(Re_lo!$H$5,Re_lo!$N$5:$O$16,2,0)),AW889,""))</f>
        <v/>
      </c>
      <c r="BZ889" s="125" t="str">
        <f>IF(ISERR(IF(AND($I889=Re_lo!$E$5,BZ$5=VLOOKUP(Re_lo!$H$5,Re_lo!$N$5:$O$16,2,0)),AX889,"")),"",IF(AND($I889=Re_lo!$E$5,BZ$5=VLOOKUP(Re_lo!$H$5,Re_lo!$N$5:$O$16,2,0)),AX889,""))</f>
        <v/>
      </c>
      <c r="CA889" s="125" t="str">
        <f>IF(ISERR(IF(AND($I889=Re_lo!$E$5,CA$5=VLOOKUP(Re_lo!$H$5,Re_lo!$N$5:$O$16,2,0)),AY889,"")),"",IF(AND($I889=Re_lo!$E$5,CA$5=VLOOKUP(Re_lo!$H$5,Re_lo!$N$5:$O$16,2,0)),AY889,""))</f>
        <v/>
      </c>
      <c r="CB889" s="125" t="str">
        <f>IF(ISERR(IF(AND($I889=Re_lo!$E$5,CB$5=VLOOKUP(Re_lo!$H$5,Re_lo!$N$5:$O$16,2,0)),AZ889,"")),"",IF(AND($I889=Re_lo!$E$5,CB$5=VLOOKUP(Re_lo!$H$5,Re_lo!$N$5:$O$16,2,0)),AZ889,""))</f>
        <v/>
      </c>
      <c r="CC889" s="125" t="str">
        <f>IF(ISERR(IF(AND($I889=Re_lo!$E$5,CC$5=VLOOKUP(Re_lo!$H$5,Re_lo!$N$5:$O$16,2,0)),BA889,"")),"",IF(AND($I889=Re_lo!$E$5,CC$5=VLOOKUP(Re_lo!$H$5,Re_lo!$N$5:$O$16,2,0)),BA889,""))</f>
        <v/>
      </c>
      <c r="CD889" s="125" t="str">
        <f>IF(ISERR(IF(AND($I889=Re_lo!$E$5,CD$5=VLOOKUP(Re_lo!$H$5,Re_lo!$N$5:$O$16,2,0)),BB889,"")),"",IF(AND($I889=Re_lo!$E$5,CD$5=VLOOKUP(Re_lo!$H$5,Re_lo!$N$5:$O$16,2,0)),BB889,""))</f>
        <v/>
      </c>
      <c r="CF889" s="125" t="str">
        <f>IF($C889="","",COUNTIFS(Con_ve!$C$6:$C$1005,$C889,Con_ve!$Q$6:$Q$1005,Cad_cl!CF$5))</f>
        <v/>
      </c>
      <c r="CG889" s="125" t="str">
        <f>IF($C889="","",COUNTIFS(Con_ve!$C$6:$C$1005,$C889,Con_ve!$Q$6:$Q$1005,Cad_cl!CG$5))</f>
        <v/>
      </c>
      <c r="CH889" s="125" t="str">
        <f>IF($C889="","",COUNTIFS(Con_ve!$C$6:$C$1005,$C889,Con_ve!$Q$6:$Q$1005,Cad_cl!CH$5))</f>
        <v/>
      </c>
      <c r="CI889" s="125" t="str">
        <f>IF($C889="","",COUNTIFS(Con_ve!$C$6:$C$1005,$C889,Con_ve!$Q$6:$Q$1005,Cad_cl!CI$5))</f>
        <v/>
      </c>
      <c r="CJ889" s="125" t="str">
        <f>IF($C889="","",COUNTIFS(Con_ve!$C$6:$C$1005,$C889,Con_ve!$Q$6:$Q$1005,Cad_cl!CJ$5))</f>
        <v/>
      </c>
      <c r="CK889" s="125" t="str">
        <f>IF($C889="","",COUNTIFS(Con_ve!$C$6:$C$1005,$C889,Con_ve!$Q$6:$Q$1005,Cad_cl!CK$5))</f>
        <v/>
      </c>
      <c r="CL889" s="125" t="str">
        <f>IF($C889="","",COUNTIFS(Con_ve!$C$6:$C$1005,$C889,Con_ve!$Q$6:$Q$1005,Cad_cl!CL$5))</f>
        <v/>
      </c>
      <c r="CM889" s="125" t="str">
        <f>IF($C889="","",COUNTIFS(Con_ve!$C$6:$C$1005,$C889,Con_ve!$Q$6:$Q$1005,Cad_cl!CM$5))</f>
        <v/>
      </c>
      <c r="CN889" s="125" t="str">
        <f>IF($C889="","",COUNTIFS(Con_ve!$C$6:$C$1005,$C889,Con_ve!$Q$6:$Q$1005,Cad_cl!CN$5))</f>
        <v/>
      </c>
      <c r="CO889" s="125" t="str">
        <f>IF($C889="","",COUNTIFS(Con_ve!$C$6:$C$1005,$C889,Con_ve!$Q$6:$Q$1005,Cad_cl!CO$5))</f>
        <v/>
      </c>
      <c r="CP889" s="125" t="str">
        <f>IF($C889="","",COUNTIFS(Con_ve!$C$6:$C$1005,$C889,Con_ve!$Q$6:$Q$1005,Cad_cl!CP$5))</f>
        <v/>
      </c>
      <c r="CQ889" s="125" t="str">
        <f>IF($C889="","",COUNTIFS(Con_ve!$C$6:$C$1005,$C889,Con_ve!$Q$6:$Q$1005,Cad_cl!CQ$5))</f>
        <v/>
      </c>
      <c r="CR889" s="125">
        <f t="shared" si="41"/>
        <v>0</v>
      </c>
    </row>
    <row r="890" spans="3:96" ht="30" customHeight="1">
      <c r="C890" s="153"/>
      <c r="D890" s="153"/>
      <c r="E890" s="154"/>
      <c r="F890" s="153"/>
      <c r="G890" s="155"/>
      <c r="H890" s="153"/>
      <c r="I890" s="153"/>
      <c r="J890" s="132" t="s">
        <v>309</v>
      </c>
      <c r="K890" s="133" t="s">
        <v>309</v>
      </c>
      <c r="L890" s="153"/>
      <c r="M890" s="153"/>
      <c r="N890" s="153"/>
      <c r="O890" s="153"/>
      <c r="P890" s="153"/>
      <c r="Q890" s="153"/>
      <c r="AP890" s="134" t="str">
        <f>IF(ISERR(IF($C890="","",SUMIFS(Con_ve!$F$6:$F$1005,Con_ve!$C$6:$C$1005,$C890,Con_ve!$I$6:$I$1005,"Fechada",Con_ve!$Q$6:$Q$1005,Cad_cl!AP$5))),"",IF($C890="","",SUMIFS(Con_ve!$F$6:$F$1005,Con_ve!$C$6:$C$1005,$C890,Con_ve!$I$6:$I$1005,"Fechada",Con_ve!$Q$6:$Q$1005,Cad_cl!AP$5)))</f>
        <v/>
      </c>
      <c r="AQ890" s="134" t="str">
        <f>IF(ISERR(IF($C890="","",SUMIFS(Con_ve!$F$6:$F$1005,Con_ve!$C$6:$C$1005,$C890,Con_ve!$I$6:$I$1005,"Fechada",Con_ve!$Q$6:$Q$1005,Cad_cl!AQ$5))),"",IF($C890="","",SUMIFS(Con_ve!$F$6:$F$1005,Con_ve!$C$6:$C$1005,$C890,Con_ve!$I$6:$I$1005,"Fechada",Con_ve!$Q$6:$Q$1005,Cad_cl!AQ$5)))</f>
        <v/>
      </c>
      <c r="AR890" s="134" t="str">
        <f>IF(ISERR(IF($C890="","",SUMIFS(Con_ve!$F$6:$F$1005,Con_ve!$C$6:$C$1005,$C890,Con_ve!$I$6:$I$1005,"Fechada",Con_ve!$Q$6:$Q$1005,Cad_cl!AR$5))),"",IF($C890="","",SUMIFS(Con_ve!$F$6:$F$1005,Con_ve!$C$6:$C$1005,$C890,Con_ve!$I$6:$I$1005,"Fechada",Con_ve!$Q$6:$Q$1005,Cad_cl!AR$5)))</f>
        <v/>
      </c>
      <c r="AS890" s="134" t="str">
        <f>IF(ISERR(IF($C890="","",SUMIFS(Con_ve!$F$6:$F$1005,Con_ve!$C$6:$C$1005,$C890,Con_ve!$I$6:$I$1005,"Fechada",Con_ve!$Q$6:$Q$1005,Cad_cl!AS$5))),"",IF($C890="","",SUMIFS(Con_ve!$F$6:$F$1005,Con_ve!$C$6:$C$1005,$C890,Con_ve!$I$6:$I$1005,"Fechada",Con_ve!$Q$6:$Q$1005,Cad_cl!AS$5)))</f>
        <v/>
      </c>
      <c r="AT890" s="134" t="str">
        <f>IF(ISERR(IF($C890="","",SUMIFS(Con_ve!$F$6:$F$1005,Con_ve!$C$6:$C$1005,$C890,Con_ve!$I$6:$I$1005,"Fechada",Con_ve!$Q$6:$Q$1005,Cad_cl!AT$5))),"",IF($C890="","",SUMIFS(Con_ve!$F$6:$F$1005,Con_ve!$C$6:$C$1005,$C890,Con_ve!$I$6:$I$1005,"Fechada",Con_ve!$Q$6:$Q$1005,Cad_cl!AT$5)))</f>
        <v/>
      </c>
      <c r="AU890" s="134" t="str">
        <f>IF(ISERR(IF($C890="","",SUMIFS(Con_ve!$F$6:$F$1005,Con_ve!$C$6:$C$1005,$C890,Con_ve!$I$6:$I$1005,"Fechada",Con_ve!$Q$6:$Q$1005,Cad_cl!AU$5))),"",IF($C890="","",SUMIFS(Con_ve!$F$6:$F$1005,Con_ve!$C$6:$C$1005,$C890,Con_ve!$I$6:$I$1005,"Fechada",Con_ve!$Q$6:$Q$1005,Cad_cl!AU$5)))</f>
        <v/>
      </c>
      <c r="AV890" s="134" t="str">
        <f>IF(ISERR(IF($C890="","",SUMIFS(Con_ve!$F$6:$F$1005,Con_ve!$C$6:$C$1005,$C890,Con_ve!$I$6:$I$1005,"Fechada",Con_ve!$Q$6:$Q$1005,Cad_cl!AV$5))),"",IF($C890="","",SUMIFS(Con_ve!$F$6:$F$1005,Con_ve!$C$6:$C$1005,$C890,Con_ve!$I$6:$I$1005,"Fechada",Con_ve!$Q$6:$Q$1005,Cad_cl!AV$5)))</f>
        <v/>
      </c>
      <c r="AW890" s="134" t="str">
        <f>IF(ISERR(IF($C890="","",SUMIFS(Con_ve!$F$6:$F$1005,Con_ve!$C$6:$C$1005,$C890,Con_ve!$I$6:$I$1005,"Fechada",Con_ve!$Q$6:$Q$1005,Cad_cl!AW$5))),"",IF($C890="","",SUMIFS(Con_ve!$F$6:$F$1005,Con_ve!$C$6:$C$1005,$C890,Con_ve!$I$6:$I$1005,"Fechada",Con_ve!$Q$6:$Q$1005,Cad_cl!AW$5)))</f>
        <v/>
      </c>
      <c r="AX890" s="134" t="str">
        <f>IF(ISERR(IF($C890="","",SUMIFS(Con_ve!$F$6:$F$1005,Con_ve!$C$6:$C$1005,$C890,Con_ve!$I$6:$I$1005,"Fechada",Con_ve!$Q$6:$Q$1005,Cad_cl!AX$5))),"",IF($C890="","",SUMIFS(Con_ve!$F$6:$F$1005,Con_ve!$C$6:$C$1005,$C890,Con_ve!$I$6:$I$1005,"Fechada",Con_ve!$Q$6:$Q$1005,Cad_cl!AX$5)))</f>
        <v/>
      </c>
      <c r="AY890" s="134" t="str">
        <f>IF(ISERR(IF($C890="","",SUMIFS(Con_ve!$F$6:$F$1005,Con_ve!$C$6:$C$1005,$C890,Con_ve!$I$6:$I$1005,"Fechada",Con_ve!$Q$6:$Q$1005,Cad_cl!AY$5))),"",IF($C890="","",SUMIFS(Con_ve!$F$6:$F$1005,Con_ve!$C$6:$C$1005,$C890,Con_ve!$I$6:$I$1005,"Fechada",Con_ve!$Q$6:$Q$1005,Cad_cl!AY$5)))</f>
        <v/>
      </c>
      <c r="AZ890" s="134" t="str">
        <f>IF(ISERR(IF($C890="","",SUMIFS(Con_ve!$F$6:$F$1005,Con_ve!$C$6:$C$1005,$C890,Con_ve!$I$6:$I$1005,"Fechada",Con_ve!$Q$6:$Q$1005,Cad_cl!AZ$5))),"",IF($C890="","",SUMIFS(Con_ve!$F$6:$F$1005,Con_ve!$C$6:$C$1005,$C890,Con_ve!$I$6:$I$1005,"Fechada",Con_ve!$Q$6:$Q$1005,Cad_cl!AZ$5)))</f>
        <v/>
      </c>
      <c r="BA890" s="134" t="str">
        <f>IF(ISERR(IF($C890="","",SUMIFS(Con_ve!$F$6:$F$1005,Con_ve!$C$6:$C$1005,$C890,Con_ve!$I$6:$I$1005,"Fechada",Con_ve!$Q$6:$Q$1005,Cad_cl!BA$5))),"",IF($C890="","",SUMIFS(Con_ve!$F$6:$F$1005,Con_ve!$C$6:$C$1005,$C890,Con_ve!$I$6:$I$1005,"Fechada",Con_ve!$Q$6:$Q$1005,Cad_cl!BA$5)))</f>
        <v/>
      </c>
      <c r="BB890" s="134">
        <f t="shared" si="39"/>
        <v>0</v>
      </c>
      <c r="BD890" s="134" t="str">
        <f>IF(ISERR(IF($C890="","",SUMIFS(Con_ve!$F$6:$F$1005,Con_ve!$C$6:$C$1005,$C890,Con_ve!$I$6:$I$1005,"Em negociação",Con_ve!$Q$6:$Q$1005,Cad_cl!BD$5))),"",IF($C890="","",SUMIFS(Con_ve!$F$6:$F$1005,Con_ve!$C$6:$C$1005,$C890,Con_ve!$I$6:$I$1005,"Em negociação",Con_ve!$Q$6:$Q$1005,Cad_cl!BD$5)))</f>
        <v/>
      </c>
      <c r="BE890" s="134" t="str">
        <f>IF(ISERR(IF($C890="","",SUMIFS(Con_ve!$F$6:$F$1005,Con_ve!$C$6:$C$1005,$C890,Con_ve!$I$6:$I$1005,"Em negociação",Con_ve!$Q$6:$Q$1005,Cad_cl!BE$5))),"",IF($C890="","",SUMIFS(Con_ve!$F$6:$F$1005,Con_ve!$C$6:$C$1005,$C890,Con_ve!$I$6:$I$1005,"Em negociação",Con_ve!$Q$6:$Q$1005,Cad_cl!BE$5)))</f>
        <v/>
      </c>
      <c r="BF890" s="134" t="str">
        <f>IF(ISERR(IF($C890="","",SUMIFS(Con_ve!$F$6:$F$1005,Con_ve!$C$6:$C$1005,$C890,Con_ve!$I$6:$I$1005,"Em negociação",Con_ve!$Q$6:$Q$1005,Cad_cl!BF$5))),"",IF($C890="","",SUMIFS(Con_ve!$F$6:$F$1005,Con_ve!$C$6:$C$1005,$C890,Con_ve!$I$6:$I$1005,"Em negociação",Con_ve!$Q$6:$Q$1005,Cad_cl!BF$5)))</f>
        <v/>
      </c>
      <c r="BG890" s="134" t="str">
        <f>IF(ISERR(IF($C890="","",SUMIFS(Con_ve!$F$6:$F$1005,Con_ve!$C$6:$C$1005,$C890,Con_ve!$I$6:$I$1005,"Em negociação",Con_ve!$Q$6:$Q$1005,Cad_cl!BG$5))),"",IF($C890="","",SUMIFS(Con_ve!$F$6:$F$1005,Con_ve!$C$6:$C$1005,$C890,Con_ve!$I$6:$I$1005,"Em negociação",Con_ve!$Q$6:$Q$1005,Cad_cl!BG$5)))</f>
        <v/>
      </c>
      <c r="BH890" s="134" t="str">
        <f>IF(ISERR(IF($C890="","",SUMIFS(Con_ve!$F$6:$F$1005,Con_ve!$C$6:$C$1005,$C890,Con_ve!$I$6:$I$1005,"Em negociação",Con_ve!$Q$6:$Q$1005,Cad_cl!BH$5))),"",IF($C890="","",SUMIFS(Con_ve!$F$6:$F$1005,Con_ve!$C$6:$C$1005,$C890,Con_ve!$I$6:$I$1005,"Em negociação",Con_ve!$Q$6:$Q$1005,Cad_cl!BH$5)))</f>
        <v/>
      </c>
      <c r="BI890" s="134" t="str">
        <f>IF(ISERR(IF($C890="","",SUMIFS(Con_ve!$F$6:$F$1005,Con_ve!$C$6:$C$1005,$C890,Con_ve!$I$6:$I$1005,"Em negociação",Con_ve!$Q$6:$Q$1005,Cad_cl!BI$5))),"",IF($C890="","",SUMIFS(Con_ve!$F$6:$F$1005,Con_ve!$C$6:$C$1005,$C890,Con_ve!$I$6:$I$1005,"Em negociação",Con_ve!$Q$6:$Q$1005,Cad_cl!BI$5)))</f>
        <v/>
      </c>
      <c r="BJ890" s="134" t="str">
        <f>IF(ISERR(IF($C890="","",SUMIFS(Con_ve!$F$6:$F$1005,Con_ve!$C$6:$C$1005,$C890,Con_ve!$I$6:$I$1005,"Em negociação",Con_ve!$Q$6:$Q$1005,Cad_cl!BJ$5))),"",IF($C890="","",SUMIFS(Con_ve!$F$6:$F$1005,Con_ve!$C$6:$C$1005,$C890,Con_ve!$I$6:$I$1005,"Em negociação",Con_ve!$Q$6:$Q$1005,Cad_cl!BJ$5)))</f>
        <v/>
      </c>
      <c r="BK890" s="134" t="str">
        <f>IF(ISERR(IF($C890="","",SUMIFS(Con_ve!$F$6:$F$1005,Con_ve!$C$6:$C$1005,$C890,Con_ve!$I$6:$I$1005,"Em negociação",Con_ve!$Q$6:$Q$1005,Cad_cl!BK$5))),"",IF($C890="","",SUMIFS(Con_ve!$F$6:$F$1005,Con_ve!$C$6:$C$1005,$C890,Con_ve!$I$6:$I$1005,"Em negociação",Con_ve!$Q$6:$Q$1005,Cad_cl!BK$5)))</f>
        <v/>
      </c>
      <c r="BL890" s="134" t="str">
        <f>IF(ISERR(IF($C890="","",SUMIFS(Con_ve!$F$6:$F$1005,Con_ve!$C$6:$C$1005,$C890,Con_ve!$I$6:$I$1005,"Em negociação",Con_ve!$Q$6:$Q$1005,Cad_cl!BL$5))),"",IF($C890="","",SUMIFS(Con_ve!$F$6:$F$1005,Con_ve!$C$6:$C$1005,$C890,Con_ve!$I$6:$I$1005,"Em negociação",Con_ve!$Q$6:$Q$1005,Cad_cl!BL$5)))</f>
        <v/>
      </c>
      <c r="BM890" s="134" t="str">
        <f>IF(ISERR(IF($C890="","",SUMIFS(Con_ve!$F$6:$F$1005,Con_ve!$C$6:$C$1005,$C890,Con_ve!$I$6:$I$1005,"Em negociação",Con_ve!$Q$6:$Q$1005,Cad_cl!BM$5))),"",IF($C890="","",SUMIFS(Con_ve!$F$6:$F$1005,Con_ve!$C$6:$C$1005,$C890,Con_ve!$I$6:$I$1005,"Em negociação",Con_ve!$Q$6:$Q$1005,Cad_cl!BM$5)))</f>
        <v/>
      </c>
      <c r="BN890" s="134" t="str">
        <f>IF(ISERR(IF($C890="","",SUMIFS(Con_ve!$F$6:$F$1005,Con_ve!$C$6:$C$1005,$C890,Con_ve!$I$6:$I$1005,"Em negociação",Con_ve!$Q$6:$Q$1005,Cad_cl!BN$5))),"",IF($C890="","",SUMIFS(Con_ve!$F$6:$F$1005,Con_ve!$C$6:$C$1005,$C890,Con_ve!$I$6:$I$1005,"Em negociação",Con_ve!$Q$6:$Q$1005,Cad_cl!BN$5)))</f>
        <v/>
      </c>
      <c r="BO890" s="134" t="str">
        <f>IF(ISERR(IF($C890="","",SUMIFS(Con_ve!$F$6:$F$1005,Con_ve!$C$6:$C$1005,$C890,Con_ve!$I$6:$I$1005,"Em negociação",Con_ve!$Q$6:$Q$1005,Cad_cl!BO$5))),"",IF($C890="","",SUMIFS(Con_ve!$F$6:$F$1005,Con_ve!$C$6:$C$1005,$C890,Con_ve!$I$6:$I$1005,"Em negociação",Con_ve!$Q$6:$Q$1005,Cad_cl!BO$5)))</f>
        <v/>
      </c>
      <c r="BP890" s="134">
        <f t="shared" si="40"/>
        <v>0</v>
      </c>
      <c r="BR890" s="125" t="str">
        <f>IF(ISERR(IF(AND($I890=Re_lo!$E$5,BR$5=VLOOKUP(Re_lo!$H$5,Re_lo!$N$5:$O$16,2,0)),AP890,"")),"",IF(AND($I890=Re_lo!$E$5,BR$5=VLOOKUP(Re_lo!$H$5,Re_lo!$N$5:$O$16,2,0)),AP890,""))</f>
        <v/>
      </c>
      <c r="BS890" s="125" t="str">
        <f>IF(ISERR(IF(AND($I890=Re_lo!$E$5,BS$5=VLOOKUP(Re_lo!$H$5,Re_lo!$N$5:$O$16,2,0)),AQ890,"")),"",IF(AND($I890=Re_lo!$E$5,BS$5=VLOOKUP(Re_lo!$H$5,Re_lo!$N$5:$O$16,2,0)),AQ890,""))</f>
        <v/>
      </c>
      <c r="BT890" s="125" t="str">
        <f>IF(ISERR(IF(AND($I890=Re_lo!$E$5,BT$5=VLOOKUP(Re_lo!$H$5,Re_lo!$N$5:$O$16,2,0)),AR890,"")),"",IF(AND($I890=Re_lo!$E$5,BT$5=VLOOKUP(Re_lo!$H$5,Re_lo!$N$5:$O$16,2,0)),AR890,""))</f>
        <v/>
      </c>
      <c r="BU890" s="125" t="str">
        <f>IF(ISERR(IF(AND($I890=Re_lo!$E$5,BU$5=VLOOKUP(Re_lo!$H$5,Re_lo!$N$5:$O$16,2,0)),AS890,"")),"",IF(AND($I890=Re_lo!$E$5,BU$5=VLOOKUP(Re_lo!$H$5,Re_lo!$N$5:$O$16,2,0)),AS890,""))</f>
        <v/>
      </c>
      <c r="BV890" s="125" t="str">
        <f>IF(ISERR(IF(AND($I890=Re_lo!$E$5,BV$5=VLOOKUP(Re_lo!$H$5,Re_lo!$N$5:$O$16,2,0)),AT890,"")),"",IF(AND($I890=Re_lo!$E$5,BV$5=VLOOKUP(Re_lo!$H$5,Re_lo!$N$5:$O$16,2,0)),AT890,""))</f>
        <v/>
      </c>
      <c r="BW890" s="125" t="str">
        <f>IF(ISERR(IF(AND($I890=Re_lo!$E$5,BW$5=VLOOKUP(Re_lo!$H$5,Re_lo!$N$5:$O$16,2,0)),AU890,"")),"",IF(AND($I890=Re_lo!$E$5,BW$5=VLOOKUP(Re_lo!$H$5,Re_lo!$N$5:$O$16,2,0)),AU890,""))</f>
        <v/>
      </c>
      <c r="BX890" s="125" t="str">
        <f>IF(ISERR(IF(AND($I890=Re_lo!$E$5,BX$5=VLOOKUP(Re_lo!$H$5,Re_lo!$N$5:$O$16,2,0)),AV890,"")),"",IF(AND($I890=Re_lo!$E$5,BX$5=VLOOKUP(Re_lo!$H$5,Re_lo!$N$5:$O$16,2,0)),AV890,""))</f>
        <v/>
      </c>
      <c r="BY890" s="125" t="str">
        <f>IF(ISERR(IF(AND($I890=Re_lo!$E$5,BY$5=VLOOKUP(Re_lo!$H$5,Re_lo!$N$5:$O$16,2,0)),AW890,"")),"",IF(AND($I890=Re_lo!$E$5,BY$5=VLOOKUP(Re_lo!$H$5,Re_lo!$N$5:$O$16,2,0)),AW890,""))</f>
        <v/>
      </c>
      <c r="BZ890" s="125" t="str">
        <f>IF(ISERR(IF(AND($I890=Re_lo!$E$5,BZ$5=VLOOKUP(Re_lo!$H$5,Re_lo!$N$5:$O$16,2,0)),AX890,"")),"",IF(AND($I890=Re_lo!$E$5,BZ$5=VLOOKUP(Re_lo!$H$5,Re_lo!$N$5:$O$16,2,0)),AX890,""))</f>
        <v/>
      </c>
      <c r="CA890" s="125" t="str">
        <f>IF(ISERR(IF(AND($I890=Re_lo!$E$5,CA$5=VLOOKUP(Re_lo!$H$5,Re_lo!$N$5:$O$16,2,0)),AY890,"")),"",IF(AND($I890=Re_lo!$E$5,CA$5=VLOOKUP(Re_lo!$H$5,Re_lo!$N$5:$O$16,2,0)),AY890,""))</f>
        <v/>
      </c>
      <c r="CB890" s="125" t="str">
        <f>IF(ISERR(IF(AND($I890=Re_lo!$E$5,CB$5=VLOOKUP(Re_lo!$H$5,Re_lo!$N$5:$O$16,2,0)),AZ890,"")),"",IF(AND($I890=Re_lo!$E$5,CB$5=VLOOKUP(Re_lo!$H$5,Re_lo!$N$5:$O$16,2,0)),AZ890,""))</f>
        <v/>
      </c>
      <c r="CC890" s="125" t="str">
        <f>IF(ISERR(IF(AND($I890=Re_lo!$E$5,CC$5=VLOOKUP(Re_lo!$H$5,Re_lo!$N$5:$O$16,2,0)),BA890,"")),"",IF(AND($I890=Re_lo!$E$5,CC$5=VLOOKUP(Re_lo!$H$5,Re_lo!$N$5:$O$16,2,0)),BA890,""))</f>
        <v/>
      </c>
      <c r="CD890" s="125" t="str">
        <f>IF(ISERR(IF(AND($I890=Re_lo!$E$5,CD$5=VLOOKUP(Re_lo!$H$5,Re_lo!$N$5:$O$16,2,0)),BB890,"")),"",IF(AND($I890=Re_lo!$E$5,CD$5=VLOOKUP(Re_lo!$H$5,Re_lo!$N$5:$O$16,2,0)),BB890,""))</f>
        <v/>
      </c>
      <c r="CF890" s="125" t="str">
        <f>IF($C890="","",COUNTIFS(Con_ve!$C$6:$C$1005,$C890,Con_ve!$Q$6:$Q$1005,Cad_cl!CF$5))</f>
        <v/>
      </c>
      <c r="CG890" s="125" t="str">
        <f>IF($C890="","",COUNTIFS(Con_ve!$C$6:$C$1005,$C890,Con_ve!$Q$6:$Q$1005,Cad_cl!CG$5))</f>
        <v/>
      </c>
      <c r="CH890" s="125" t="str">
        <f>IF($C890="","",COUNTIFS(Con_ve!$C$6:$C$1005,$C890,Con_ve!$Q$6:$Q$1005,Cad_cl!CH$5))</f>
        <v/>
      </c>
      <c r="CI890" s="125" t="str">
        <f>IF($C890="","",COUNTIFS(Con_ve!$C$6:$C$1005,$C890,Con_ve!$Q$6:$Q$1005,Cad_cl!CI$5))</f>
        <v/>
      </c>
      <c r="CJ890" s="125" t="str">
        <f>IF($C890="","",COUNTIFS(Con_ve!$C$6:$C$1005,$C890,Con_ve!$Q$6:$Q$1005,Cad_cl!CJ$5))</f>
        <v/>
      </c>
      <c r="CK890" s="125" t="str">
        <f>IF($C890="","",COUNTIFS(Con_ve!$C$6:$C$1005,$C890,Con_ve!$Q$6:$Q$1005,Cad_cl!CK$5))</f>
        <v/>
      </c>
      <c r="CL890" s="125" t="str">
        <f>IF($C890="","",COUNTIFS(Con_ve!$C$6:$C$1005,$C890,Con_ve!$Q$6:$Q$1005,Cad_cl!CL$5))</f>
        <v/>
      </c>
      <c r="CM890" s="125" t="str">
        <f>IF($C890="","",COUNTIFS(Con_ve!$C$6:$C$1005,$C890,Con_ve!$Q$6:$Q$1005,Cad_cl!CM$5))</f>
        <v/>
      </c>
      <c r="CN890" s="125" t="str">
        <f>IF($C890="","",COUNTIFS(Con_ve!$C$6:$C$1005,$C890,Con_ve!$Q$6:$Q$1005,Cad_cl!CN$5))</f>
        <v/>
      </c>
      <c r="CO890" s="125" t="str">
        <f>IF($C890="","",COUNTIFS(Con_ve!$C$6:$C$1005,$C890,Con_ve!$Q$6:$Q$1005,Cad_cl!CO$5))</f>
        <v/>
      </c>
      <c r="CP890" s="125" t="str">
        <f>IF($C890="","",COUNTIFS(Con_ve!$C$6:$C$1005,$C890,Con_ve!$Q$6:$Q$1005,Cad_cl!CP$5))</f>
        <v/>
      </c>
      <c r="CQ890" s="125" t="str">
        <f>IF($C890="","",COUNTIFS(Con_ve!$C$6:$C$1005,$C890,Con_ve!$Q$6:$Q$1005,Cad_cl!CQ$5))</f>
        <v/>
      </c>
      <c r="CR890" s="125">
        <f t="shared" si="41"/>
        <v>0</v>
      </c>
    </row>
    <row r="891" spans="3:96" ht="30" customHeight="1">
      <c r="C891" s="153"/>
      <c r="D891" s="153"/>
      <c r="E891" s="154"/>
      <c r="F891" s="153"/>
      <c r="G891" s="155"/>
      <c r="H891" s="153"/>
      <c r="I891" s="153"/>
      <c r="J891" s="132" t="s">
        <v>309</v>
      </c>
      <c r="K891" s="133" t="s">
        <v>309</v>
      </c>
      <c r="L891" s="153"/>
      <c r="M891" s="153"/>
      <c r="N891" s="153"/>
      <c r="O891" s="153"/>
      <c r="P891" s="153"/>
      <c r="Q891" s="153"/>
      <c r="AP891" s="134" t="str">
        <f>IF(ISERR(IF($C891="","",SUMIFS(Con_ve!$F$6:$F$1005,Con_ve!$C$6:$C$1005,$C891,Con_ve!$I$6:$I$1005,"Fechada",Con_ve!$Q$6:$Q$1005,Cad_cl!AP$5))),"",IF($C891="","",SUMIFS(Con_ve!$F$6:$F$1005,Con_ve!$C$6:$C$1005,$C891,Con_ve!$I$6:$I$1005,"Fechada",Con_ve!$Q$6:$Q$1005,Cad_cl!AP$5)))</f>
        <v/>
      </c>
      <c r="AQ891" s="134" t="str">
        <f>IF(ISERR(IF($C891="","",SUMIFS(Con_ve!$F$6:$F$1005,Con_ve!$C$6:$C$1005,$C891,Con_ve!$I$6:$I$1005,"Fechada",Con_ve!$Q$6:$Q$1005,Cad_cl!AQ$5))),"",IF($C891="","",SUMIFS(Con_ve!$F$6:$F$1005,Con_ve!$C$6:$C$1005,$C891,Con_ve!$I$6:$I$1005,"Fechada",Con_ve!$Q$6:$Q$1005,Cad_cl!AQ$5)))</f>
        <v/>
      </c>
      <c r="AR891" s="134" t="str">
        <f>IF(ISERR(IF($C891="","",SUMIFS(Con_ve!$F$6:$F$1005,Con_ve!$C$6:$C$1005,$C891,Con_ve!$I$6:$I$1005,"Fechada",Con_ve!$Q$6:$Q$1005,Cad_cl!AR$5))),"",IF($C891="","",SUMIFS(Con_ve!$F$6:$F$1005,Con_ve!$C$6:$C$1005,$C891,Con_ve!$I$6:$I$1005,"Fechada",Con_ve!$Q$6:$Q$1005,Cad_cl!AR$5)))</f>
        <v/>
      </c>
      <c r="AS891" s="134" t="str">
        <f>IF(ISERR(IF($C891="","",SUMIFS(Con_ve!$F$6:$F$1005,Con_ve!$C$6:$C$1005,$C891,Con_ve!$I$6:$I$1005,"Fechada",Con_ve!$Q$6:$Q$1005,Cad_cl!AS$5))),"",IF($C891="","",SUMIFS(Con_ve!$F$6:$F$1005,Con_ve!$C$6:$C$1005,$C891,Con_ve!$I$6:$I$1005,"Fechada",Con_ve!$Q$6:$Q$1005,Cad_cl!AS$5)))</f>
        <v/>
      </c>
      <c r="AT891" s="134" t="str">
        <f>IF(ISERR(IF($C891="","",SUMIFS(Con_ve!$F$6:$F$1005,Con_ve!$C$6:$C$1005,$C891,Con_ve!$I$6:$I$1005,"Fechada",Con_ve!$Q$6:$Q$1005,Cad_cl!AT$5))),"",IF($C891="","",SUMIFS(Con_ve!$F$6:$F$1005,Con_ve!$C$6:$C$1005,$C891,Con_ve!$I$6:$I$1005,"Fechada",Con_ve!$Q$6:$Q$1005,Cad_cl!AT$5)))</f>
        <v/>
      </c>
      <c r="AU891" s="134" t="str">
        <f>IF(ISERR(IF($C891="","",SUMIFS(Con_ve!$F$6:$F$1005,Con_ve!$C$6:$C$1005,$C891,Con_ve!$I$6:$I$1005,"Fechada",Con_ve!$Q$6:$Q$1005,Cad_cl!AU$5))),"",IF($C891="","",SUMIFS(Con_ve!$F$6:$F$1005,Con_ve!$C$6:$C$1005,$C891,Con_ve!$I$6:$I$1005,"Fechada",Con_ve!$Q$6:$Q$1005,Cad_cl!AU$5)))</f>
        <v/>
      </c>
      <c r="AV891" s="134" t="str">
        <f>IF(ISERR(IF($C891="","",SUMIFS(Con_ve!$F$6:$F$1005,Con_ve!$C$6:$C$1005,$C891,Con_ve!$I$6:$I$1005,"Fechada",Con_ve!$Q$6:$Q$1005,Cad_cl!AV$5))),"",IF($C891="","",SUMIFS(Con_ve!$F$6:$F$1005,Con_ve!$C$6:$C$1005,$C891,Con_ve!$I$6:$I$1005,"Fechada",Con_ve!$Q$6:$Q$1005,Cad_cl!AV$5)))</f>
        <v/>
      </c>
      <c r="AW891" s="134" t="str">
        <f>IF(ISERR(IF($C891="","",SUMIFS(Con_ve!$F$6:$F$1005,Con_ve!$C$6:$C$1005,$C891,Con_ve!$I$6:$I$1005,"Fechada",Con_ve!$Q$6:$Q$1005,Cad_cl!AW$5))),"",IF($C891="","",SUMIFS(Con_ve!$F$6:$F$1005,Con_ve!$C$6:$C$1005,$C891,Con_ve!$I$6:$I$1005,"Fechada",Con_ve!$Q$6:$Q$1005,Cad_cl!AW$5)))</f>
        <v/>
      </c>
      <c r="AX891" s="134" t="str">
        <f>IF(ISERR(IF($C891="","",SUMIFS(Con_ve!$F$6:$F$1005,Con_ve!$C$6:$C$1005,$C891,Con_ve!$I$6:$I$1005,"Fechada",Con_ve!$Q$6:$Q$1005,Cad_cl!AX$5))),"",IF($C891="","",SUMIFS(Con_ve!$F$6:$F$1005,Con_ve!$C$6:$C$1005,$C891,Con_ve!$I$6:$I$1005,"Fechada",Con_ve!$Q$6:$Q$1005,Cad_cl!AX$5)))</f>
        <v/>
      </c>
      <c r="AY891" s="134" t="str">
        <f>IF(ISERR(IF($C891="","",SUMIFS(Con_ve!$F$6:$F$1005,Con_ve!$C$6:$C$1005,$C891,Con_ve!$I$6:$I$1005,"Fechada",Con_ve!$Q$6:$Q$1005,Cad_cl!AY$5))),"",IF($C891="","",SUMIFS(Con_ve!$F$6:$F$1005,Con_ve!$C$6:$C$1005,$C891,Con_ve!$I$6:$I$1005,"Fechada",Con_ve!$Q$6:$Q$1005,Cad_cl!AY$5)))</f>
        <v/>
      </c>
      <c r="AZ891" s="134" t="str">
        <f>IF(ISERR(IF($C891="","",SUMIFS(Con_ve!$F$6:$F$1005,Con_ve!$C$6:$C$1005,$C891,Con_ve!$I$6:$I$1005,"Fechada",Con_ve!$Q$6:$Q$1005,Cad_cl!AZ$5))),"",IF($C891="","",SUMIFS(Con_ve!$F$6:$F$1005,Con_ve!$C$6:$C$1005,$C891,Con_ve!$I$6:$I$1005,"Fechada",Con_ve!$Q$6:$Q$1005,Cad_cl!AZ$5)))</f>
        <v/>
      </c>
      <c r="BA891" s="134" t="str">
        <f>IF(ISERR(IF($C891="","",SUMIFS(Con_ve!$F$6:$F$1005,Con_ve!$C$6:$C$1005,$C891,Con_ve!$I$6:$I$1005,"Fechada",Con_ve!$Q$6:$Q$1005,Cad_cl!BA$5))),"",IF($C891="","",SUMIFS(Con_ve!$F$6:$F$1005,Con_ve!$C$6:$C$1005,$C891,Con_ve!$I$6:$I$1005,"Fechada",Con_ve!$Q$6:$Q$1005,Cad_cl!BA$5)))</f>
        <v/>
      </c>
      <c r="BB891" s="134">
        <f t="shared" si="39"/>
        <v>0</v>
      </c>
      <c r="BD891" s="134" t="str">
        <f>IF(ISERR(IF($C891="","",SUMIFS(Con_ve!$F$6:$F$1005,Con_ve!$C$6:$C$1005,$C891,Con_ve!$I$6:$I$1005,"Em negociação",Con_ve!$Q$6:$Q$1005,Cad_cl!BD$5))),"",IF($C891="","",SUMIFS(Con_ve!$F$6:$F$1005,Con_ve!$C$6:$C$1005,$C891,Con_ve!$I$6:$I$1005,"Em negociação",Con_ve!$Q$6:$Q$1005,Cad_cl!BD$5)))</f>
        <v/>
      </c>
      <c r="BE891" s="134" t="str">
        <f>IF(ISERR(IF($C891="","",SUMIFS(Con_ve!$F$6:$F$1005,Con_ve!$C$6:$C$1005,$C891,Con_ve!$I$6:$I$1005,"Em negociação",Con_ve!$Q$6:$Q$1005,Cad_cl!BE$5))),"",IF($C891="","",SUMIFS(Con_ve!$F$6:$F$1005,Con_ve!$C$6:$C$1005,$C891,Con_ve!$I$6:$I$1005,"Em negociação",Con_ve!$Q$6:$Q$1005,Cad_cl!BE$5)))</f>
        <v/>
      </c>
      <c r="BF891" s="134" t="str">
        <f>IF(ISERR(IF($C891="","",SUMIFS(Con_ve!$F$6:$F$1005,Con_ve!$C$6:$C$1005,$C891,Con_ve!$I$6:$I$1005,"Em negociação",Con_ve!$Q$6:$Q$1005,Cad_cl!BF$5))),"",IF($C891="","",SUMIFS(Con_ve!$F$6:$F$1005,Con_ve!$C$6:$C$1005,$C891,Con_ve!$I$6:$I$1005,"Em negociação",Con_ve!$Q$6:$Q$1005,Cad_cl!BF$5)))</f>
        <v/>
      </c>
      <c r="BG891" s="134" t="str">
        <f>IF(ISERR(IF($C891="","",SUMIFS(Con_ve!$F$6:$F$1005,Con_ve!$C$6:$C$1005,$C891,Con_ve!$I$6:$I$1005,"Em negociação",Con_ve!$Q$6:$Q$1005,Cad_cl!BG$5))),"",IF($C891="","",SUMIFS(Con_ve!$F$6:$F$1005,Con_ve!$C$6:$C$1005,$C891,Con_ve!$I$6:$I$1005,"Em negociação",Con_ve!$Q$6:$Q$1005,Cad_cl!BG$5)))</f>
        <v/>
      </c>
      <c r="BH891" s="134" t="str">
        <f>IF(ISERR(IF($C891="","",SUMIFS(Con_ve!$F$6:$F$1005,Con_ve!$C$6:$C$1005,$C891,Con_ve!$I$6:$I$1005,"Em negociação",Con_ve!$Q$6:$Q$1005,Cad_cl!BH$5))),"",IF($C891="","",SUMIFS(Con_ve!$F$6:$F$1005,Con_ve!$C$6:$C$1005,$C891,Con_ve!$I$6:$I$1005,"Em negociação",Con_ve!$Q$6:$Q$1005,Cad_cl!BH$5)))</f>
        <v/>
      </c>
      <c r="BI891" s="134" t="str">
        <f>IF(ISERR(IF($C891="","",SUMIFS(Con_ve!$F$6:$F$1005,Con_ve!$C$6:$C$1005,$C891,Con_ve!$I$6:$I$1005,"Em negociação",Con_ve!$Q$6:$Q$1005,Cad_cl!BI$5))),"",IF($C891="","",SUMIFS(Con_ve!$F$6:$F$1005,Con_ve!$C$6:$C$1005,$C891,Con_ve!$I$6:$I$1005,"Em negociação",Con_ve!$Q$6:$Q$1005,Cad_cl!BI$5)))</f>
        <v/>
      </c>
      <c r="BJ891" s="134" t="str">
        <f>IF(ISERR(IF($C891="","",SUMIFS(Con_ve!$F$6:$F$1005,Con_ve!$C$6:$C$1005,$C891,Con_ve!$I$6:$I$1005,"Em negociação",Con_ve!$Q$6:$Q$1005,Cad_cl!BJ$5))),"",IF($C891="","",SUMIFS(Con_ve!$F$6:$F$1005,Con_ve!$C$6:$C$1005,$C891,Con_ve!$I$6:$I$1005,"Em negociação",Con_ve!$Q$6:$Q$1005,Cad_cl!BJ$5)))</f>
        <v/>
      </c>
      <c r="BK891" s="134" t="str">
        <f>IF(ISERR(IF($C891="","",SUMIFS(Con_ve!$F$6:$F$1005,Con_ve!$C$6:$C$1005,$C891,Con_ve!$I$6:$I$1005,"Em negociação",Con_ve!$Q$6:$Q$1005,Cad_cl!BK$5))),"",IF($C891="","",SUMIFS(Con_ve!$F$6:$F$1005,Con_ve!$C$6:$C$1005,$C891,Con_ve!$I$6:$I$1005,"Em negociação",Con_ve!$Q$6:$Q$1005,Cad_cl!BK$5)))</f>
        <v/>
      </c>
      <c r="BL891" s="134" t="str">
        <f>IF(ISERR(IF($C891="","",SUMIFS(Con_ve!$F$6:$F$1005,Con_ve!$C$6:$C$1005,$C891,Con_ve!$I$6:$I$1005,"Em negociação",Con_ve!$Q$6:$Q$1005,Cad_cl!BL$5))),"",IF($C891="","",SUMIFS(Con_ve!$F$6:$F$1005,Con_ve!$C$6:$C$1005,$C891,Con_ve!$I$6:$I$1005,"Em negociação",Con_ve!$Q$6:$Q$1005,Cad_cl!BL$5)))</f>
        <v/>
      </c>
      <c r="BM891" s="134" t="str">
        <f>IF(ISERR(IF($C891="","",SUMIFS(Con_ve!$F$6:$F$1005,Con_ve!$C$6:$C$1005,$C891,Con_ve!$I$6:$I$1005,"Em negociação",Con_ve!$Q$6:$Q$1005,Cad_cl!BM$5))),"",IF($C891="","",SUMIFS(Con_ve!$F$6:$F$1005,Con_ve!$C$6:$C$1005,$C891,Con_ve!$I$6:$I$1005,"Em negociação",Con_ve!$Q$6:$Q$1005,Cad_cl!BM$5)))</f>
        <v/>
      </c>
      <c r="BN891" s="134" t="str">
        <f>IF(ISERR(IF($C891="","",SUMIFS(Con_ve!$F$6:$F$1005,Con_ve!$C$6:$C$1005,$C891,Con_ve!$I$6:$I$1005,"Em negociação",Con_ve!$Q$6:$Q$1005,Cad_cl!BN$5))),"",IF($C891="","",SUMIFS(Con_ve!$F$6:$F$1005,Con_ve!$C$6:$C$1005,$C891,Con_ve!$I$6:$I$1005,"Em negociação",Con_ve!$Q$6:$Q$1005,Cad_cl!BN$5)))</f>
        <v/>
      </c>
      <c r="BO891" s="134" t="str">
        <f>IF(ISERR(IF($C891="","",SUMIFS(Con_ve!$F$6:$F$1005,Con_ve!$C$6:$C$1005,$C891,Con_ve!$I$6:$I$1005,"Em negociação",Con_ve!$Q$6:$Q$1005,Cad_cl!BO$5))),"",IF($C891="","",SUMIFS(Con_ve!$F$6:$F$1005,Con_ve!$C$6:$C$1005,$C891,Con_ve!$I$6:$I$1005,"Em negociação",Con_ve!$Q$6:$Q$1005,Cad_cl!BO$5)))</f>
        <v/>
      </c>
      <c r="BP891" s="134">
        <f t="shared" si="40"/>
        <v>0</v>
      </c>
      <c r="BR891" s="125" t="str">
        <f>IF(ISERR(IF(AND($I891=Re_lo!$E$5,BR$5=VLOOKUP(Re_lo!$H$5,Re_lo!$N$5:$O$16,2,0)),AP891,"")),"",IF(AND($I891=Re_lo!$E$5,BR$5=VLOOKUP(Re_lo!$H$5,Re_lo!$N$5:$O$16,2,0)),AP891,""))</f>
        <v/>
      </c>
      <c r="BS891" s="125" t="str">
        <f>IF(ISERR(IF(AND($I891=Re_lo!$E$5,BS$5=VLOOKUP(Re_lo!$H$5,Re_lo!$N$5:$O$16,2,0)),AQ891,"")),"",IF(AND($I891=Re_lo!$E$5,BS$5=VLOOKUP(Re_lo!$H$5,Re_lo!$N$5:$O$16,2,0)),AQ891,""))</f>
        <v/>
      </c>
      <c r="BT891" s="125" t="str">
        <f>IF(ISERR(IF(AND($I891=Re_lo!$E$5,BT$5=VLOOKUP(Re_lo!$H$5,Re_lo!$N$5:$O$16,2,0)),AR891,"")),"",IF(AND($I891=Re_lo!$E$5,BT$5=VLOOKUP(Re_lo!$H$5,Re_lo!$N$5:$O$16,2,0)),AR891,""))</f>
        <v/>
      </c>
      <c r="BU891" s="125" t="str">
        <f>IF(ISERR(IF(AND($I891=Re_lo!$E$5,BU$5=VLOOKUP(Re_lo!$H$5,Re_lo!$N$5:$O$16,2,0)),AS891,"")),"",IF(AND($I891=Re_lo!$E$5,BU$5=VLOOKUP(Re_lo!$H$5,Re_lo!$N$5:$O$16,2,0)),AS891,""))</f>
        <v/>
      </c>
      <c r="BV891" s="125" t="str">
        <f>IF(ISERR(IF(AND($I891=Re_lo!$E$5,BV$5=VLOOKUP(Re_lo!$H$5,Re_lo!$N$5:$O$16,2,0)),AT891,"")),"",IF(AND($I891=Re_lo!$E$5,BV$5=VLOOKUP(Re_lo!$H$5,Re_lo!$N$5:$O$16,2,0)),AT891,""))</f>
        <v/>
      </c>
      <c r="BW891" s="125" t="str">
        <f>IF(ISERR(IF(AND($I891=Re_lo!$E$5,BW$5=VLOOKUP(Re_lo!$H$5,Re_lo!$N$5:$O$16,2,0)),AU891,"")),"",IF(AND($I891=Re_lo!$E$5,BW$5=VLOOKUP(Re_lo!$H$5,Re_lo!$N$5:$O$16,2,0)),AU891,""))</f>
        <v/>
      </c>
      <c r="BX891" s="125" t="str">
        <f>IF(ISERR(IF(AND($I891=Re_lo!$E$5,BX$5=VLOOKUP(Re_lo!$H$5,Re_lo!$N$5:$O$16,2,0)),AV891,"")),"",IF(AND($I891=Re_lo!$E$5,BX$5=VLOOKUP(Re_lo!$H$5,Re_lo!$N$5:$O$16,2,0)),AV891,""))</f>
        <v/>
      </c>
      <c r="BY891" s="125" t="str">
        <f>IF(ISERR(IF(AND($I891=Re_lo!$E$5,BY$5=VLOOKUP(Re_lo!$H$5,Re_lo!$N$5:$O$16,2,0)),AW891,"")),"",IF(AND($I891=Re_lo!$E$5,BY$5=VLOOKUP(Re_lo!$H$5,Re_lo!$N$5:$O$16,2,0)),AW891,""))</f>
        <v/>
      </c>
      <c r="BZ891" s="125" t="str">
        <f>IF(ISERR(IF(AND($I891=Re_lo!$E$5,BZ$5=VLOOKUP(Re_lo!$H$5,Re_lo!$N$5:$O$16,2,0)),AX891,"")),"",IF(AND($I891=Re_lo!$E$5,BZ$5=VLOOKUP(Re_lo!$H$5,Re_lo!$N$5:$O$16,2,0)),AX891,""))</f>
        <v/>
      </c>
      <c r="CA891" s="125" t="str">
        <f>IF(ISERR(IF(AND($I891=Re_lo!$E$5,CA$5=VLOOKUP(Re_lo!$H$5,Re_lo!$N$5:$O$16,2,0)),AY891,"")),"",IF(AND($I891=Re_lo!$E$5,CA$5=VLOOKUP(Re_lo!$H$5,Re_lo!$N$5:$O$16,2,0)),AY891,""))</f>
        <v/>
      </c>
      <c r="CB891" s="125" t="str">
        <f>IF(ISERR(IF(AND($I891=Re_lo!$E$5,CB$5=VLOOKUP(Re_lo!$H$5,Re_lo!$N$5:$O$16,2,0)),AZ891,"")),"",IF(AND($I891=Re_lo!$E$5,CB$5=VLOOKUP(Re_lo!$H$5,Re_lo!$N$5:$O$16,2,0)),AZ891,""))</f>
        <v/>
      </c>
      <c r="CC891" s="125" t="str">
        <f>IF(ISERR(IF(AND($I891=Re_lo!$E$5,CC$5=VLOOKUP(Re_lo!$H$5,Re_lo!$N$5:$O$16,2,0)),BA891,"")),"",IF(AND($I891=Re_lo!$E$5,CC$5=VLOOKUP(Re_lo!$H$5,Re_lo!$N$5:$O$16,2,0)),BA891,""))</f>
        <v/>
      </c>
      <c r="CD891" s="125" t="str">
        <f>IF(ISERR(IF(AND($I891=Re_lo!$E$5,CD$5=VLOOKUP(Re_lo!$H$5,Re_lo!$N$5:$O$16,2,0)),BB891,"")),"",IF(AND($I891=Re_lo!$E$5,CD$5=VLOOKUP(Re_lo!$H$5,Re_lo!$N$5:$O$16,2,0)),BB891,""))</f>
        <v/>
      </c>
      <c r="CF891" s="125" t="str">
        <f>IF($C891="","",COUNTIFS(Con_ve!$C$6:$C$1005,$C891,Con_ve!$Q$6:$Q$1005,Cad_cl!CF$5))</f>
        <v/>
      </c>
      <c r="CG891" s="125" t="str">
        <f>IF($C891="","",COUNTIFS(Con_ve!$C$6:$C$1005,$C891,Con_ve!$Q$6:$Q$1005,Cad_cl!CG$5))</f>
        <v/>
      </c>
      <c r="CH891" s="125" t="str">
        <f>IF($C891="","",COUNTIFS(Con_ve!$C$6:$C$1005,$C891,Con_ve!$Q$6:$Q$1005,Cad_cl!CH$5))</f>
        <v/>
      </c>
      <c r="CI891" s="125" t="str">
        <f>IF($C891="","",COUNTIFS(Con_ve!$C$6:$C$1005,$C891,Con_ve!$Q$6:$Q$1005,Cad_cl!CI$5))</f>
        <v/>
      </c>
      <c r="CJ891" s="125" t="str">
        <f>IF($C891="","",COUNTIFS(Con_ve!$C$6:$C$1005,$C891,Con_ve!$Q$6:$Q$1005,Cad_cl!CJ$5))</f>
        <v/>
      </c>
      <c r="CK891" s="125" t="str">
        <f>IF($C891="","",COUNTIFS(Con_ve!$C$6:$C$1005,$C891,Con_ve!$Q$6:$Q$1005,Cad_cl!CK$5))</f>
        <v/>
      </c>
      <c r="CL891" s="125" t="str">
        <f>IF($C891="","",COUNTIFS(Con_ve!$C$6:$C$1005,$C891,Con_ve!$Q$6:$Q$1005,Cad_cl!CL$5))</f>
        <v/>
      </c>
      <c r="CM891" s="125" t="str">
        <f>IF($C891="","",COUNTIFS(Con_ve!$C$6:$C$1005,$C891,Con_ve!$Q$6:$Q$1005,Cad_cl!CM$5))</f>
        <v/>
      </c>
      <c r="CN891" s="125" t="str">
        <f>IF($C891="","",COUNTIFS(Con_ve!$C$6:$C$1005,$C891,Con_ve!$Q$6:$Q$1005,Cad_cl!CN$5))</f>
        <v/>
      </c>
      <c r="CO891" s="125" t="str">
        <f>IF($C891="","",COUNTIFS(Con_ve!$C$6:$C$1005,$C891,Con_ve!$Q$6:$Q$1005,Cad_cl!CO$5))</f>
        <v/>
      </c>
      <c r="CP891" s="125" t="str">
        <f>IF($C891="","",COUNTIFS(Con_ve!$C$6:$C$1005,$C891,Con_ve!$Q$6:$Q$1005,Cad_cl!CP$5))</f>
        <v/>
      </c>
      <c r="CQ891" s="125" t="str">
        <f>IF($C891="","",COUNTIFS(Con_ve!$C$6:$C$1005,$C891,Con_ve!$Q$6:$Q$1005,Cad_cl!CQ$5))</f>
        <v/>
      </c>
      <c r="CR891" s="125">
        <f t="shared" si="41"/>
        <v>0</v>
      </c>
    </row>
    <row r="892" spans="3:96" ht="30" customHeight="1">
      <c r="C892" s="153"/>
      <c r="D892" s="153"/>
      <c r="E892" s="154"/>
      <c r="F892" s="153"/>
      <c r="G892" s="155"/>
      <c r="H892" s="153"/>
      <c r="I892" s="153"/>
      <c r="J892" s="132" t="s">
        <v>309</v>
      </c>
      <c r="K892" s="133" t="s">
        <v>309</v>
      </c>
      <c r="L892" s="153"/>
      <c r="M892" s="153"/>
      <c r="N892" s="153"/>
      <c r="O892" s="153"/>
      <c r="P892" s="153"/>
      <c r="Q892" s="153"/>
      <c r="AP892" s="134" t="str">
        <f>IF(ISERR(IF($C892="","",SUMIFS(Con_ve!$F$6:$F$1005,Con_ve!$C$6:$C$1005,$C892,Con_ve!$I$6:$I$1005,"Fechada",Con_ve!$Q$6:$Q$1005,Cad_cl!AP$5))),"",IF($C892="","",SUMIFS(Con_ve!$F$6:$F$1005,Con_ve!$C$6:$C$1005,$C892,Con_ve!$I$6:$I$1005,"Fechada",Con_ve!$Q$6:$Q$1005,Cad_cl!AP$5)))</f>
        <v/>
      </c>
      <c r="AQ892" s="134" t="str">
        <f>IF(ISERR(IF($C892="","",SUMIFS(Con_ve!$F$6:$F$1005,Con_ve!$C$6:$C$1005,$C892,Con_ve!$I$6:$I$1005,"Fechada",Con_ve!$Q$6:$Q$1005,Cad_cl!AQ$5))),"",IF($C892="","",SUMIFS(Con_ve!$F$6:$F$1005,Con_ve!$C$6:$C$1005,$C892,Con_ve!$I$6:$I$1005,"Fechada",Con_ve!$Q$6:$Q$1005,Cad_cl!AQ$5)))</f>
        <v/>
      </c>
      <c r="AR892" s="134" t="str">
        <f>IF(ISERR(IF($C892="","",SUMIFS(Con_ve!$F$6:$F$1005,Con_ve!$C$6:$C$1005,$C892,Con_ve!$I$6:$I$1005,"Fechada",Con_ve!$Q$6:$Q$1005,Cad_cl!AR$5))),"",IF($C892="","",SUMIFS(Con_ve!$F$6:$F$1005,Con_ve!$C$6:$C$1005,$C892,Con_ve!$I$6:$I$1005,"Fechada",Con_ve!$Q$6:$Q$1005,Cad_cl!AR$5)))</f>
        <v/>
      </c>
      <c r="AS892" s="134" t="str">
        <f>IF(ISERR(IF($C892="","",SUMIFS(Con_ve!$F$6:$F$1005,Con_ve!$C$6:$C$1005,$C892,Con_ve!$I$6:$I$1005,"Fechada",Con_ve!$Q$6:$Q$1005,Cad_cl!AS$5))),"",IF($C892="","",SUMIFS(Con_ve!$F$6:$F$1005,Con_ve!$C$6:$C$1005,$C892,Con_ve!$I$6:$I$1005,"Fechada",Con_ve!$Q$6:$Q$1005,Cad_cl!AS$5)))</f>
        <v/>
      </c>
      <c r="AT892" s="134" t="str">
        <f>IF(ISERR(IF($C892="","",SUMIFS(Con_ve!$F$6:$F$1005,Con_ve!$C$6:$C$1005,$C892,Con_ve!$I$6:$I$1005,"Fechada",Con_ve!$Q$6:$Q$1005,Cad_cl!AT$5))),"",IF($C892="","",SUMIFS(Con_ve!$F$6:$F$1005,Con_ve!$C$6:$C$1005,$C892,Con_ve!$I$6:$I$1005,"Fechada",Con_ve!$Q$6:$Q$1005,Cad_cl!AT$5)))</f>
        <v/>
      </c>
      <c r="AU892" s="134" t="str">
        <f>IF(ISERR(IF($C892="","",SUMIFS(Con_ve!$F$6:$F$1005,Con_ve!$C$6:$C$1005,$C892,Con_ve!$I$6:$I$1005,"Fechada",Con_ve!$Q$6:$Q$1005,Cad_cl!AU$5))),"",IF($C892="","",SUMIFS(Con_ve!$F$6:$F$1005,Con_ve!$C$6:$C$1005,$C892,Con_ve!$I$6:$I$1005,"Fechada",Con_ve!$Q$6:$Q$1005,Cad_cl!AU$5)))</f>
        <v/>
      </c>
      <c r="AV892" s="134" t="str">
        <f>IF(ISERR(IF($C892="","",SUMIFS(Con_ve!$F$6:$F$1005,Con_ve!$C$6:$C$1005,$C892,Con_ve!$I$6:$I$1005,"Fechada",Con_ve!$Q$6:$Q$1005,Cad_cl!AV$5))),"",IF($C892="","",SUMIFS(Con_ve!$F$6:$F$1005,Con_ve!$C$6:$C$1005,$C892,Con_ve!$I$6:$I$1005,"Fechada",Con_ve!$Q$6:$Q$1005,Cad_cl!AV$5)))</f>
        <v/>
      </c>
      <c r="AW892" s="134" t="str">
        <f>IF(ISERR(IF($C892="","",SUMIFS(Con_ve!$F$6:$F$1005,Con_ve!$C$6:$C$1005,$C892,Con_ve!$I$6:$I$1005,"Fechada",Con_ve!$Q$6:$Q$1005,Cad_cl!AW$5))),"",IF($C892="","",SUMIFS(Con_ve!$F$6:$F$1005,Con_ve!$C$6:$C$1005,$C892,Con_ve!$I$6:$I$1005,"Fechada",Con_ve!$Q$6:$Q$1005,Cad_cl!AW$5)))</f>
        <v/>
      </c>
      <c r="AX892" s="134" t="str">
        <f>IF(ISERR(IF($C892="","",SUMIFS(Con_ve!$F$6:$F$1005,Con_ve!$C$6:$C$1005,$C892,Con_ve!$I$6:$I$1005,"Fechada",Con_ve!$Q$6:$Q$1005,Cad_cl!AX$5))),"",IF($C892="","",SUMIFS(Con_ve!$F$6:$F$1005,Con_ve!$C$6:$C$1005,$C892,Con_ve!$I$6:$I$1005,"Fechada",Con_ve!$Q$6:$Q$1005,Cad_cl!AX$5)))</f>
        <v/>
      </c>
      <c r="AY892" s="134" t="str">
        <f>IF(ISERR(IF($C892="","",SUMIFS(Con_ve!$F$6:$F$1005,Con_ve!$C$6:$C$1005,$C892,Con_ve!$I$6:$I$1005,"Fechada",Con_ve!$Q$6:$Q$1005,Cad_cl!AY$5))),"",IF($C892="","",SUMIFS(Con_ve!$F$6:$F$1005,Con_ve!$C$6:$C$1005,$C892,Con_ve!$I$6:$I$1005,"Fechada",Con_ve!$Q$6:$Q$1005,Cad_cl!AY$5)))</f>
        <v/>
      </c>
      <c r="AZ892" s="134" t="str">
        <f>IF(ISERR(IF($C892="","",SUMIFS(Con_ve!$F$6:$F$1005,Con_ve!$C$6:$C$1005,$C892,Con_ve!$I$6:$I$1005,"Fechada",Con_ve!$Q$6:$Q$1005,Cad_cl!AZ$5))),"",IF($C892="","",SUMIFS(Con_ve!$F$6:$F$1005,Con_ve!$C$6:$C$1005,$C892,Con_ve!$I$6:$I$1005,"Fechada",Con_ve!$Q$6:$Q$1005,Cad_cl!AZ$5)))</f>
        <v/>
      </c>
      <c r="BA892" s="134" t="str">
        <f>IF(ISERR(IF($C892="","",SUMIFS(Con_ve!$F$6:$F$1005,Con_ve!$C$6:$C$1005,$C892,Con_ve!$I$6:$I$1005,"Fechada",Con_ve!$Q$6:$Q$1005,Cad_cl!BA$5))),"",IF($C892="","",SUMIFS(Con_ve!$F$6:$F$1005,Con_ve!$C$6:$C$1005,$C892,Con_ve!$I$6:$I$1005,"Fechada",Con_ve!$Q$6:$Q$1005,Cad_cl!BA$5)))</f>
        <v/>
      </c>
      <c r="BB892" s="134">
        <f t="shared" si="39"/>
        <v>0</v>
      </c>
      <c r="BD892" s="134" t="str">
        <f>IF(ISERR(IF($C892="","",SUMIFS(Con_ve!$F$6:$F$1005,Con_ve!$C$6:$C$1005,$C892,Con_ve!$I$6:$I$1005,"Em negociação",Con_ve!$Q$6:$Q$1005,Cad_cl!BD$5))),"",IF($C892="","",SUMIFS(Con_ve!$F$6:$F$1005,Con_ve!$C$6:$C$1005,$C892,Con_ve!$I$6:$I$1005,"Em negociação",Con_ve!$Q$6:$Q$1005,Cad_cl!BD$5)))</f>
        <v/>
      </c>
      <c r="BE892" s="134" t="str">
        <f>IF(ISERR(IF($C892="","",SUMIFS(Con_ve!$F$6:$F$1005,Con_ve!$C$6:$C$1005,$C892,Con_ve!$I$6:$I$1005,"Em negociação",Con_ve!$Q$6:$Q$1005,Cad_cl!BE$5))),"",IF($C892="","",SUMIFS(Con_ve!$F$6:$F$1005,Con_ve!$C$6:$C$1005,$C892,Con_ve!$I$6:$I$1005,"Em negociação",Con_ve!$Q$6:$Q$1005,Cad_cl!BE$5)))</f>
        <v/>
      </c>
      <c r="BF892" s="134" t="str">
        <f>IF(ISERR(IF($C892="","",SUMIFS(Con_ve!$F$6:$F$1005,Con_ve!$C$6:$C$1005,$C892,Con_ve!$I$6:$I$1005,"Em negociação",Con_ve!$Q$6:$Q$1005,Cad_cl!BF$5))),"",IF($C892="","",SUMIFS(Con_ve!$F$6:$F$1005,Con_ve!$C$6:$C$1005,$C892,Con_ve!$I$6:$I$1005,"Em negociação",Con_ve!$Q$6:$Q$1005,Cad_cl!BF$5)))</f>
        <v/>
      </c>
      <c r="BG892" s="134" t="str">
        <f>IF(ISERR(IF($C892="","",SUMIFS(Con_ve!$F$6:$F$1005,Con_ve!$C$6:$C$1005,$C892,Con_ve!$I$6:$I$1005,"Em negociação",Con_ve!$Q$6:$Q$1005,Cad_cl!BG$5))),"",IF($C892="","",SUMIFS(Con_ve!$F$6:$F$1005,Con_ve!$C$6:$C$1005,$C892,Con_ve!$I$6:$I$1005,"Em negociação",Con_ve!$Q$6:$Q$1005,Cad_cl!BG$5)))</f>
        <v/>
      </c>
      <c r="BH892" s="134" t="str">
        <f>IF(ISERR(IF($C892="","",SUMIFS(Con_ve!$F$6:$F$1005,Con_ve!$C$6:$C$1005,$C892,Con_ve!$I$6:$I$1005,"Em negociação",Con_ve!$Q$6:$Q$1005,Cad_cl!BH$5))),"",IF($C892="","",SUMIFS(Con_ve!$F$6:$F$1005,Con_ve!$C$6:$C$1005,$C892,Con_ve!$I$6:$I$1005,"Em negociação",Con_ve!$Q$6:$Q$1005,Cad_cl!BH$5)))</f>
        <v/>
      </c>
      <c r="BI892" s="134" t="str">
        <f>IF(ISERR(IF($C892="","",SUMIFS(Con_ve!$F$6:$F$1005,Con_ve!$C$6:$C$1005,$C892,Con_ve!$I$6:$I$1005,"Em negociação",Con_ve!$Q$6:$Q$1005,Cad_cl!BI$5))),"",IF($C892="","",SUMIFS(Con_ve!$F$6:$F$1005,Con_ve!$C$6:$C$1005,$C892,Con_ve!$I$6:$I$1005,"Em negociação",Con_ve!$Q$6:$Q$1005,Cad_cl!BI$5)))</f>
        <v/>
      </c>
      <c r="BJ892" s="134" t="str">
        <f>IF(ISERR(IF($C892="","",SUMIFS(Con_ve!$F$6:$F$1005,Con_ve!$C$6:$C$1005,$C892,Con_ve!$I$6:$I$1005,"Em negociação",Con_ve!$Q$6:$Q$1005,Cad_cl!BJ$5))),"",IF($C892="","",SUMIFS(Con_ve!$F$6:$F$1005,Con_ve!$C$6:$C$1005,$C892,Con_ve!$I$6:$I$1005,"Em negociação",Con_ve!$Q$6:$Q$1005,Cad_cl!BJ$5)))</f>
        <v/>
      </c>
      <c r="BK892" s="134" t="str">
        <f>IF(ISERR(IF($C892="","",SUMIFS(Con_ve!$F$6:$F$1005,Con_ve!$C$6:$C$1005,$C892,Con_ve!$I$6:$I$1005,"Em negociação",Con_ve!$Q$6:$Q$1005,Cad_cl!BK$5))),"",IF($C892="","",SUMIFS(Con_ve!$F$6:$F$1005,Con_ve!$C$6:$C$1005,$C892,Con_ve!$I$6:$I$1005,"Em negociação",Con_ve!$Q$6:$Q$1005,Cad_cl!BK$5)))</f>
        <v/>
      </c>
      <c r="BL892" s="134" t="str">
        <f>IF(ISERR(IF($C892="","",SUMIFS(Con_ve!$F$6:$F$1005,Con_ve!$C$6:$C$1005,$C892,Con_ve!$I$6:$I$1005,"Em negociação",Con_ve!$Q$6:$Q$1005,Cad_cl!BL$5))),"",IF($C892="","",SUMIFS(Con_ve!$F$6:$F$1005,Con_ve!$C$6:$C$1005,$C892,Con_ve!$I$6:$I$1005,"Em negociação",Con_ve!$Q$6:$Q$1005,Cad_cl!BL$5)))</f>
        <v/>
      </c>
      <c r="BM892" s="134" t="str">
        <f>IF(ISERR(IF($C892="","",SUMIFS(Con_ve!$F$6:$F$1005,Con_ve!$C$6:$C$1005,$C892,Con_ve!$I$6:$I$1005,"Em negociação",Con_ve!$Q$6:$Q$1005,Cad_cl!BM$5))),"",IF($C892="","",SUMIFS(Con_ve!$F$6:$F$1005,Con_ve!$C$6:$C$1005,$C892,Con_ve!$I$6:$I$1005,"Em negociação",Con_ve!$Q$6:$Q$1005,Cad_cl!BM$5)))</f>
        <v/>
      </c>
      <c r="BN892" s="134" t="str">
        <f>IF(ISERR(IF($C892="","",SUMIFS(Con_ve!$F$6:$F$1005,Con_ve!$C$6:$C$1005,$C892,Con_ve!$I$6:$I$1005,"Em negociação",Con_ve!$Q$6:$Q$1005,Cad_cl!BN$5))),"",IF($C892="","",SUMIFS(Con_ve!$F$6:$F$1005,Con_ve!$C$6:$C$1005,$C892,Con_ve!$I$6:$I$1005,"Em negociação",Con_ve!$Q$6:$Q$1005,Cad_cl!BN$5)))</f>
        <v/>
      </c>
      <c r="BO892" s="134" t="str">
        <f>IF(ISERR(IF($C892="","",SUMIFS(Con_ve!$F$6:$F$1005,Con_ve!$C$6:$C$1005,$C892,Con_ve!$I$6:$I$1005,"Em negociação",Con_ve!$Q$6:$Q$1005,Cad_cl!BO$5))),"",IF($C892="","",SUMIFS(Con_ve!$F$6:$F$1005,Con_ve!$C$6:$C$1005,$C892,Con_ve!$I$6:$I$1005,"Em negociação",Con_ve!$Q$6:$Q$1005,Cad_cl!BO$5)))</f>
        <v/>
      </c>
      <c r="BP892" s="134">
        <f t="shared" si="40"/>
        <v>0</v>
      </c>
      <c r="BR892" s="125" t="str">
        <f>IF(ISERR(IF(AND($I892=Re_lo!$E$5,BR$5=VLOOKUP(Re_lo!$H$5,Re_lo!$N$5:$O$16,2,0)),AP892,"")),"",IF(AND($I892=Re_lo!$E$5,BR$5=VLOOKUP(Re_lo!$H$5,Re_lo!$N$5:$O$16,2,0)),AP892,""))</f>
        <v/>
      </c>
      <c r="BS892" s="125" t="str">
        <f>IF(ISERR(IF(AND($I892=Re_lo!$E$5,BS$5=VLOOKUP(Re_lo!$H$5,Re_lo!$N$5:$O$16,2,0)),AQ892,"")),"",IF(AND($I892=Re_lo!$E$5,BS$5=VLOOKUP(Re_lo!$H$5,Re_lo!$N$5:$O$16,2,0)),AQ892,""))</f>
        <v/>
      </c>
      <c r="BT892" s="125" t="str">
        <f>IF(ISERR(IF(AND($I892=Re_lo!$E$5,BT$5=VLOOKUP(Re_lo!$H$5,Re_lo!$N$5:$O$16,2,0)),AR892,"")),"",IF(AND($I892=Re_lo!$E$5,BT$5=VLOOKUP(Re_lo!$H$5,Re_lo!$N$5:$O$16,2,0)),AR892,""))</f>
        <v/>
      </c>
      <c r="BU892" s="125" t="str">
        <f>IF(ISERR(IF(AND($I892=Re_lo!$E$5,BU$5=VLOOKUP(Re_lo!$H$5,Re_lo!$N$5:$O$16,2,0)),AS892,"")),"",IF(AND($I892=Re_lo!$E$5,BU$5=VLOOKUP(Re_lo!$H$5,Re_lo!$N$5:$O$16,2,0)),AS892,""))</f>
        <v/>
      </c>
      <c r="BV892" s="125" t="str">
        <f>IF(ISERR(IF(AND($I892=Re_lo!$E$5,BV$5=VLOOKUP(Re_lo!$H$5,Re_lo!$N$5:$O$16,2,0)),AT892,"")),"",IF(AND($I892=Re_lo!$E$5,BV$5=VLOOKUP(Re_lo!$H$5,Re_lo!$N$5:$O$16,2,0)),AT892,""))</f>
        <v/>
      </c>
      <c r="BW892" s="125" t="str">
        <f>IF(ISERR(IF(AND($I892=Re_lo!$E$5,BW$5=VLOOKUP(Re_lo!$H$5,Re_lo!$N$5:$O$16,2,0)),AU892,"")),"",IF(AND($I892=Re_lo!$E$5,BW$5=VLOOKUP(Re_lo!$H$5,Re_lo!$N$5:$O$16,2,0)),AU892,""))</f>
        <v/>
      </c>
      <c r="BX892" s="125" t="str">
        <f>IF(ISERR(IF(AND($I892=Re_lo!$E$5,BX$5=VLOOKUP(Re_lo!$H$5,Re_lo!$N$5:$O$16,2,0)),AV892,"")),"",IF(AND($I892=Re_lo!$E$5,BX$5=VLOOKUP(Re_lo!$H$5,Re_lo!$N$5:$O$16,2,0)),AV892,""))</f>
        <v/>
      </c>
      <c r="BY892" s="125" t="str">
        <f>IF(ISERR(IF(AND($I892=Re_lo!$E$5,BY$5=VLOOKUP(Re_lo!$H$5,Re_lo!$N$5:$O$16,2,0)),AW892,"")),"",IF(AND($I892=Re_lo!$E$5,BY$5=VLOOKUP(Re_lo!$H$5,Re_lo!$N$5:$O$16,2,0)),AW892,""))</f>
        <v/>
      </c>
      <c r="BZ892" s="125" t="str">
        <f>IF(ISERR(IF(AND($I892=Re_lo!$E$5,BZ$5=VLOOKUP(Re_lo!$H$5,Re_lo!$N$5:$O$16,2,0)),AX892,"")),"",IF(AND($I892=Re_lo!$E$5,BZ$5=VLOOKUP(Re_lo!$H$5,Re_lo!$N$5:$O$16,2,0)),AX892,""))</f>
        <v/>
      </c>
      <c r="CA892" s="125" t="str">
        <f>IF(ISERR(IF(AND($I892=Re_lo!$E$5,CA$5=VLOOKUP(Re_lo!$H$5,Re_lo!$N$5:$O$16,2,0)),AY892,"")),"",IF(AND($I892=Re_lo!$E$5,CA$5=VLOOKUP(Re_lo!$H$5,Re_lo!$N$5:$O$16,2,0)),AY892,""))</f>
        <v/>
      </c>
      <c r="CB892" s="125" t="str">
        <f>IF(ISERR(IF(AND($I892=Re_lo!$E$5,CB$5=VLOOKUP(Re_lo!$H$5,Re_lo!$N$5:$O$16,2,0)),AZ892,"")),"",IF(AND($I892=Re_lo!$E$5,CB$5=VLOOKUP(Re_lo!$H$5,Re_lo!$N$5:$O$16,2,0)),AZ892,""))</f>
        <v/>
      </c>
      <c r="CC892" s="125" t="str">
        <f>IF(ISERR(IF(AND($I892=Re_lo!$E$5,CC$5=VLOOKUP(Re_lo!$H$5,Re_lo!$N$5:$O$16,2,0)),BA892,"")),"",IF(AND($I892=Re_lo!$E$5,CC$5=VLOOKUP(Re_lo!$H$5,Re_lo!$N$5:$O$16,2,0)),BA892,""))</f>
        <v/>
      </c>
      <c r="CD892" s="125" t="str">
        <f>IF(ISERR(IF(AND($I892=Re_lo!$E$5,CD$5=VLOOKUP(Re_lo!$H$5,Re_lo!$N$5:$O$16,2,0)),BB892,"")),"",IF(AND($I892=Re_lo!$E$5,CD$5=VLOOKUP(Re_lo!$H$5,Re_lo!$N$5:$O$16,2,0)),BB892,""))</f>
        <v/>
      </c>
      <c r="CF892" s="125" t="str">
        <f>IF($C892="","",COUNTIFS(Con_ve!$C$6:$C$1005,$C892,Con_ve!$Q$6:$Q$1005,Cad_cl!CF$5))</f>
        <v/>
      </c>
      <c r="CG892" s="125" t="str">
        <f>IF($C892="","",COUNTIFS(Con_ve!$C$6:$C$1005,$C892,Con_ve!$Q$6:$Q$1005,Cad_cl!CG$5))</f>
        <v/>
      </c>
      <c r="CH892" s="125" t="str">
        <f>IF($C892="","",COUNTIFS(Con_ve!$C$6:$C$1005,$C892,Con_ve!$Q$6:$Q$1005,Cad_cl!CH$5))</f>
        <v/>
      </c>
      <c r="CI892" s="125" t="str">
        <f>IF($C892="","",COUNTIFS(Con_ve!$C$6:$C$1005,$C892,Con_ve!$Q$6:$Q$1005,Cad_cl!CI$5))</f>
        <v/>
      </c>
      <c r="CJ892" s="125" t="str">
        <f>IF($C892="","",COUNTIFS(Con_ve!$C$6:$C$1005,$C892,Con_ve!$Q$6:$Q$1005,Cad_cl!CJ$5))</f>
        <v/>
      </c>
      <c r="CK892" s="125" t="str">
        <f>IF($C892="","",COUNTIFS(Con_ve!$C$6:$C$1005,$C892,Con_ve!$Q$6:$Q$1005,Cad_cl!CK$5))</f>
        <v/>
      </c>
      <c r="CL892" s="125" t="str">
        <f>IF($C892="","",COUNTIFS(Con_ve!$C$6:$C$1005,$C892,Con_ve!$Q$6:$Q$1005,Cad_cl!CL$5))</f>
        <v/>
      </c>
      <c r="CM892" s="125" t="str">
        <f>IF($C892="","",COUNTIFS(Con_ve!$C$6:$C$1005,$C892,Con_ve!$Q$6:$Q$1005,Cad_cl!CM$5))</f>
        <v/>
      </c>
      <c r="CN892" s="125" t="str">
        <f>IF($C892="","",COUNTIFS(Con_ve!$C$6:$C$1005,$C892,Con_ve!$Q$6:$Q$1005,Cad_cl!CN$5))</f>
        <v/>
      </c>
      <c r="CO892" s="125" t="str">
        <f>IF($C892="","",COUNTIFS(Con_ve!$C$6:$C$1005,$C892,Con_ve!$Q$6:$Q$1005,Cad_cl!CO$5))</f>
        <v/>
      </c>
      <c r="CP892" s="125" t="str">
        <f>IF($C892="","",COUNTIFS(Con_ve!$C$6:$C$1005,$C892,Con_ve!$Q$6:$Q$1005,Cad_cl!CP$5))</f>
        <v/>
      </c>
      <c r="CQ892" s="125" t="str">
        <f>IF($C892="","",COUNTIFS(Con_ve!$C$6:$C$1005,$C892,Con_ve!$Q$6:$Q$1005,Cad_cl!CQ$5))</f>
        <v/>
      </c>
      <c r="CR892" s="125">
        <f t="shared" si="41"/>
        <v>0</v>
      </c>
    </row>
    <row r="893" spans="3:96" ht="30" customHeight="1">
      <c r="C893" s="153"/>
      <c r="D893" s="153"/>
      <c r="E893" s="154"/>
      <c r="F893" s="153"/>
      <c r="G893" s="155"/>
      <c r="H893" s="153"/>
      <c r="I893" s="153"/>
      <c r="J893" s="132" t="s">
        <v>309</v>
      </c>
      <c r="K893" s="133" t="s">
        <v>309</v>
      </c>
      <c r="L893" s="153"/>
      <c r="M893" s="153"/>
      <c r="N893" s="153"/>
      <c r="O893" s="153"/>
      <c r="P893" s="153"/>
      <c r="Q893" s="153"/>
      <c r="AP893" s="134" t="str">
        <f>IF(ISERR(IF($C893="","",SUMIFS(Con_ve!$F$6:$F$1005,Con_ve!$C$6:$C$1005,$C893,Con_ve!$I$6:$I$1005,"Fechada",Con_ve!$Q$6:$Q$1005,Cad_cl!AP$5))),"",IF($C893="","",SUMIFS(Con_ve!$F$6:$F$1005,Con_ve!$C$6:$C$1005,$C893,Con_ve!$I$6:$I$1005,"Fechada",Con_ve!$Q$6:$Q$1005,Cad_cl!AP$5)))</f>
        <v/>
      </c>
      <c r="AQ893" s="134" t="str">
        <f>IF(ISERR(IF($C893="","",SUMIFS(Con_ve!$F$6:$F$1005,Con_ve!$C$6:$C$1005,$C893,Con_ve!$I$6:$I$1005,"Fechada",Con_ve!$Q$6:$Q$1005,Cad_cl!AQ$5))),"",IF($C893="","",SUMIFS(Con_ve!$F$6:$F$1005,Con_ve!$C$6:$C$1005,$C893,Con_ve!$I$6:$I$1005,"Fechada",Con_ve!$Q$6:$Q$1005,Cad_cl!AQ$5)))</f>
        <v/>
      </c>
      <c r="AR893" s="134" t="str">
        <f>IF(ISERR(IF($C893="","",SUMIFS(Con_ve!$F$6:$F$1005,Con_ve!$C$6:$C$1005,$C893,Con_ve!$I$6:$I$1005,"Fechada",Con_ve!$Q$6:$Q$1005,Cad_cl!AR$5))),"",IF($C893="","",SUMIFS(Con_ve!$F$6:$F$1005,Con_ve!$C$6:$C$1005,$C893,Con_ve!$I$6:$I$1005,"Fechada",Con_ve!$Q$6:$Q$1005,Cad_cl!AR$5)))</f>
        <v/>
      </c>
      <c r="AS893" s="134" t="str">
        <f>IF(ISERR(IF($C893="","",SUMIFS(Con_ve!$F$6:$F$1005,Con_ve!$C$6:$C$1005,$C893,Con_ve!$I$6:$I$1005,"Fechada",Con_ve!$Q$6:$Q$1005,Cad_cl!AS$5))),"",IF($C893="","",SUMIFS(Con_ve!$F$6:$F$1005,Con_ve!$C$6:$C$1005,$C893,Con_ve!$I$6:$I$1005,"Fechada",Con_ve!$Q$6:$Q$1005,Cad_cl!AS$5)))</f>
        <v/>
      </c>
      <c r="AT893" s="134" t="str">
        <f>IF(ISERR(IF($C893="","",SUMIFS(Con_ve!$F$6:$F$1005,Con_ve!$C$6:$C$1005,$C893,Con_ve!$I$6:$I$1005,"Fechada",Con_ve!$Q$6:$Q$1005,Cad_cl!AT$5))),"",IF($C893="","",SUMIFS(Con_ve!$F$6:$F$1005,Con_ve!$C$6:$C$1005,$C893,Con_ve!$I$6:$I$1005,"Fechada",Con_ve!$Q$6:$Q$1005,Cad_cl!AT$5)))</f>
        <v/>
      </c>
      <c r="AU893" s="134" t="str">
        <f>IF(ISERR(IF($C893="","",SUMIFS(Con_ve!$F$6:$F$1005,Con_ve!$C$6:$C$1005,$C893,Con_ve!$I$6:$I$1005,"Fechada",Con_ve!$Q$6:$Q$1005,Cad_cl!AU$5))),"",IF($C893="","",SUMIFS(Con_ve!$F$6:$F$1005,Con_ve!$C$6:$C$1005,$C893,Con_ve!$I$6:$I$1005,"Fechada",Con_ve!$Q$6:$Q$1005,Cad_cl!AU$5)))</f>
        <v/>
      </c>
      <c r="AV893" s="134" t="str">
        <f>IF(ISERR(IF($C893="","",SUMIFS(Con_ve!$F$6:$F$1005,Con_ve!$C$6:$C$1005,$C893,Con_ve!$I$6:$I$1005,"Fechada",Con_ve!$Q$6:$Q$1005,Cad_cl!AV$5))),"",IF($C893="","",SUMIFS(Con_ve!$F$6:$F$1005,Con_ve!$C$6:$C$1005,$C893,Con_ve!$I$6:$I$1005,"Fechada",Con_ve!$Q$6:$Q$1005,Cad_cl!AV$5)))</f>
        <v/>
      </c>
      <c r="AW893" s="134" t="str">
        <f>IF(ISERR(IF($C893="","",SUMIFS(Con_ve!$F$6:$F$1005,Con_ve!$C$6:$C$1005,$C893,Con_ve!$I$6:$I$1005,"Fechada",Con_ve!$Q$6:$Q$1005,Cad_cl!AW$5))),"",IF($C893="","",SUMIFS(Con_ve!$F$6:$F$1005,Con_ve!$C$6:$C$1005,$C893,Con_ve!$I$6:$I$1005,"Fechada",Con_ve!$Q$6:$Q$1005,Cad_cl!AW$5)))</f>
        <v/>
      </c>
      <c r="AX893" s="134" t="str">
        <f>IF(ISERR(IF($C893="","",SUMIFS(Con_ve!$F$6:$F$1005,Con_ve!$C$6:$C$1005,$C893,Con_ve!$I$6:$I$1005,"Fechada",Con_ve!$Q$6:$Q$1005,Cad_cl!AX$5))),"",IF($C893="","",SUMIFS(Con_ve!$F$6:$F$1005,Con_ve!$C$6:$C$1005,$C893,Con_ve!$I$6:$I$1005,"Fechada",Con_ve!$Q$6:$Q$1005,Cad_cl!AX$5)))</f>
        <v/>
      </c>
      <c r="AY893" s="134" t="str">
        <f>IF(ISERR(IF($C893="","",SUMIFS(Con_ve!$F$6:$F$1005,Con_ve!$C$6:$C$1005,$C893,Con_ve!$I$6:$I$1005,"Fechada",Con_ve!$Q$6:$Q$1005,Cad_cl!AY$5))),"",IF($C893="","",SUMIFS(Con_ve!$F$6:$F$1005,Con_ve!$C$6:$C$1005,$C893,Con_ve!$I$6:$I$1005,"Fechada",Con_ve!$Q$6:$Q$1005,Cad_cl!AY$5)))</f>
        <v/>
      </c>
      <c r="AZ893" s="134" t="str">
        <f>IF(ISERR(IF($C893="","",SUMIFS(Con_ve!$F$6:$F$1005,Con_ve!$C$6:$C$1005,$C893,Con_ve!$I$6:$I$1005,"Fechada",Con_ve!$Q$6:$Q$1005,Cad_cl!AZ$5))),"",IF($C893="","",SUMIFS(Con_ve!$F$6:$F$1005,Con_ve!$C$6:$C$1005,$C893,Con_ve!$I$6:$I$1005,"Fechada",Con_ve!$Q$6:$Q$1005,Cad_cl!AZ$5)))</f>
        <v/>
      </c>
      <c r="BA893" s="134" t="str">
        <f>IF(ISERR(IF($C893="","",SUMIFS(Con_ve!$F$6:$F$1005,Con_ve!$C$6:$C$1005,$C893,Con_ve!$I$6:$I$1005,"Fechada",Con_ve!$Q$6:$Q$1005,Cad_cl!BA$5))),"",IF($C893="","",SUMIFS(Con_ve!$F$6:$F$1005,Con_ve!$C$6:$C$1005,$C893,Con_ve!$I$6:$I$1005,"Fechada",Con_ve!$Q$6:$Q$1005,Cad_cl!BA$5)))</f>
        <v/>
      </c>
      <c r="BB893" s="134">
        <f t="shared" si="39"/>
        <v>0</v>
      </c>
      <c r="BD893" s="134" t="str">
        <f>IF(ISERR(IF($C893="","",SUMIFS(Con_ve!$F$6:$F$1005,Con_ve!$C$6:$C$1005,$C893,Con_ve!$I$6:$I$1005,"Em negociação",Con_ve!$Q$6:$Q$1005,Cad_cl!BD$5))),"",IF($C893="","",SUMIFS(Con_ve!$F$6:$F$1005,Con_ve!$C$6:$C$1005,$C893,Con_ve!$I$6:$I$1005,"Em negociação",Con_ve!$Q$6:$Q$1005,Cad_cl!BD$5)))</f>
        <v/>
      </c>
      <c r="BE893" s="134" t="str">
        <f>IF(ISERR(IF($C893="","",SUMIFS(Con_ve!$F$6:$F$1005,Con_ve!$C$6:$C$1005,$C893,Con_ve!$I$6:$I$1005,"Em negociação",Con_ve!$Q$6:$Q$1005,Cad_cl!BE$5))),"",IF($C893="","",SUMIFS(Con_ve!$F$6:$F$1005,Con_ve!$C$6:$C$1005,$C893,Con_ve!$I$6:$I$1005,"Em negociação",Con_ve!$Q$6:$Q$1005,Cad_cl!BE$5)))</f>
        <v/>
      </c>
      <c r="BF893" s="134" t="str">
        <f>IF(ISERR(IF($C893="","",SUMIFS(Con_ve!$F$6:$F$1005,Con_ve!$C$6:$C$1005,$C893,Con_ve!$I$6:$I$1005,"Em negociação",Con_ve!$Q$6:$Q$1005,Cad_cl!BF$5))),"",IF($C893="","",SUMIFS(Con_ve!$F$6:$F$1005,Con_ve!$C$6:$C$1005,$C893,Con_ve!$I$6:$I$1005,"Em negociação",Con_ve!$Q$6:$Q$1005,Cad_cl!BF$5)))</f>
        <v/>
      </c>
      <c r="BG893" s="134" t="str">
        <f>IF(ISERR(IF($C893="","",SUMIFS(Con_ve!$F$6:$F$1005,Con_ve!$C$6:$C$1005,$C893,Con_ve!$I$6:$I$1005,"Em negociação",Con_ve!$Q$6:$Q$1005,Cad_cl!BG$5))),"",IF($C893="","",SUMIFS(Con_ve!$F$6:$F$1005,Con_ve!$C$6:$C$1005,$C893,Con_ve!$I$6:$I$1005,"Em negociação",Con_ve!$Q$6:$Q$1005,Cad_cl!BG$5)))</f>
        <v/>
      </c>
      <c r="BH893" s="134" t="str">
        <f>IF(ISERR(IF($C893="","",SUMIFS(Con_ve!$F$6:$F$1005,Con_ve!$C$6:$C$1005,$C893,Con_ve!$I$6:$I$1005,"Em negociação",Con_ve!$Q$6:$Q$1005,Cad_cl!BH$5))),"",IF($C893="","",SUMIFS(Con_ve!$F$6:$F$1005,Con_ve!$C$6:$C$1005,$C893,Con_ve!$I$6:$I$1005,"Em negociação",Con_ve!$Q$6:$Q$1005,Cad_cl!BH$5)))</f>
        <v/>
      </c>
      <c r="BI893" s="134" t="str">
        <f>IF(ISERR(IF($C893="","",SUMIFS(Con_ve!$F$6:$F$1005,Con_ve!$C$6:$C$1005,$C893,Con_ve!$I$6:$I$1005,"Em negociação",Con_ve!$Q$6:$Q$1005,Cad_cl!BI$5))),"",IF($C893="","",SUMIFS(Con_ve!$F$6:$F$1005,Con_ve!$C$6:$C$1005,$C893,Con_ve!$I$6:$I$1005,"Em negociação",Con_ve!$Q$6:$Q$1005,Cad_cl!BI$5)))</f>
        <v/>
      </c>
      <c r="BJ893" s="134" t="str">
        <f>IF(ISERR(IF($C893="","",SUMIFS(Con_ve!$F$6:$F$1005,Con_ve!$C$6:$C$1005,$C893,Con_ve!$I$6:$I$1005,"Em negociação",Con_ve!$Q$6:$Q$1005,Cad_cl!BJ$5))),"",IF($C893="","",SUMIFS(Con_ve!$F$6:$F$1005,Con_ve!$C$6:$C$1005,$C893,Con_ve!$I$6:$I$1005,"Em negociação",Con_ve!$Q$6:$Q$1005,Cad_cl!BJ$5)))</f>
        <v/>
      </c>
      <c r="BK893" s="134" t="str">
        <f>IF(ISERR(IF($C893="","",SUMIFS(Con_ve!$F$6:$F$1005,Con_ve!$C$6:$C$1005,$C893,Con_ve!$I$6:$I$1005,"Em negociação",Con_ve!$Q$6:$Q$1005,Cad_cl!BK$5))),"",IF($C893="","",SUMIFS(Con_ve!$F$6:$F$1005,Con_ve!$C$6:$C$1005,$C893,Con_ve!$I$6:$I$1005,"Em negociação",Con_ve!$Q$6:$Q$1005,Cad_cl!BK$5)))</f>
        <v/>
      </c>
      <c r="BL893" s="134" t="str">
        <f>IF(ISERR(IF($C893="","",SUMIFS(Con_ve!$F$6:$F$1005,Con_ve!$C$6:$C$1005,$C893,Con_ve!$I$6:$I$1005,"Em negociação",Con_ve!$Q$6:$Q$1005,Cad_cl!BL$5))),"",IF($C893="","",SUMIFS(Con_ve!$F$6:$F$1005,Con_ve!$C$6:$C$1005,$C893,Con_ve!$I$6:$I$1005,"Em negociação",Con_ve!$Q$6:$Q$1005,Cad_cl!BL$5)))</f>
        <v/>
      </c>
      <c r="BM893" s="134" t="str">
        <f>IF(ISERR(IF($C893="","",SUMIFS(Con_ve!$F$6:$F$1005,Con_ve!$C$6:$C$1005,$C893,Con_ve!$I$6:$I$1005,"Em negociação",Con_ve!$Q$6:$Q$1005,Cad_cl!BM$5))),"",IF($C893="","",SUMIFS(Con_ve!$F$6:$F$1005,Con_ve!$C$6:$C$1005,$C893,Con_ve!$I$6:$I$1005,"Em negociação",Con_ve!$Q$6:$Q$1005,Cad_cl!BM$5)))</f>
        <v/>
      </c>
      <c r="BN893" s="134" t="str">
        <f>IF(ISERR(IF($C893="","",SUMIFS(Con_ve!$F$6:$F$1005,Con_ve!$C$6:$C$1005,$C893,Con_ve!$I$6:$I$1005,"Em negociação",Con_ve!$Q$6:$Q$1005,Cad_cl!BN$5))),"",IF($C893="","",SUMIFS(Con_ve!$F$6:$F$1005,Con_ve!$C$6:$C$1005,$C893,Con_ve!$I$6:$I$1005,"Em negociação",Con_ve!$Q$6:$Q$1005,Cad_cl!BN$5)))</f>
        <v/>
      </c>
      <c r="BO893" s="134" t="str">
        <f>IF(ISERR(IF($C893="","",SUMIFS(Con_ve!$F$6:$F$1005,Con_ve!$C$6:$C$1005,$C893,Con_ve!$I$6:$I$1005,"Em negociação",Con_ve!$Q$6:$Q$1005,Cad_cl!BO$5))),"",IF($C893="","",SUMIFS(Con_ve!$F$6:$F$1005,Con_ve!$C$6:$C$1005,$C893,Con_ve!$I$6:$I$1005,"Em negociação",Con_ve!$Q$6:$Q$1005,Cad_cl!BO$5)))</f>
        <v/>
      </c>
      <c r="BP893" s="134">
        <f t="shared" si="40"/>
        <v>0</v>
      </c>
      <c r="BR893" s="125" t="str">
        <f>IF(ISERR(IF(AND($I893=Re_lo!$E$5,BR$5=VLOOKUP(Re_lo!$H$5,Re_lo!$N$5:$O$16,2,0)),AP893,"")),"",IF(AND($I893=Re_lo!$E$5,BR$5=VLOOKUP(Re_lo!$H$5,Re_lo!$N$5:$O$16,2,0)),AP893,""))</f>
        <v/>
      </c>
      <c r="BS893" s="125" t="str">
        <f>IF(ISERR(IF(AND($I893=Re_lo!$E$5,BS$5=VLOOKUP(Re_lo!$H$5,Re_lo!$N$5:$O$16,2,0)),AQ893,"")),"",IF(AND($I893=Re_lo!$E$5,BS$5=VLOOKUP(Re_lo!$H$5,Re_lo!$N$5:$O$16,2,0)),AQ893,""))</f>
        <v/>
      </c>
      <c r="BT893" s="125" t="str">
        <f>IF(ISERR(IF(AND($I893=Re_lo!$E$5,BT$5=VLOOKUP(Re_lo!$H$5,Re_lo!$N$5:$O$16,2,0)),AR893,"")),"",IF(AND($I893=Re_lo!$E$5,BT$5=VLOOKUP(Re_lo!$H$5,Re_lo!$N$5:$O$16,2,0)),AR893,""))</f>
        <v/>
      </c>
      <c r="BU893" s="125" t="str">
        <f>IF(ISERR(IF(AND($I893=Re_lo!$E$5,BU$5=VLOOKUP(Re_lo!$H$5,Re_lo!$N$5:$O$16,2,0)),AS893,"")),"",IF(AND($I893=Re_lo!$E$5,BU$5=VLOOKUP(Re_lo!$H$5,Re_lo!$N$5:$O$16,2,0)),AS893,""))</f>
        <v/>
      </c>
      <c r="BV893" s="125" t="str">
        <f>IF(ISERR(IF(AND($I893=Re_lo!$E$5,BV$5=VLOOKUP(Re_lo!$H$5,Re_lo!$N$5:$O$16,2,0)),AT893,"")),"",IF(AND($I893=Re_lo!$E$5,BV$5=VLOOKUP(Re_lo!$H$5,Re_lo!$N$5:$O$16,2,0)),AT893,""))</f>
        <v/>
      </c>
      <c r="BW893" s="125" t="str">
        <f>IF(ISERR(IF(AND($I893=Re_lo!$E$5,BW$5=VLOOKUP(Re_lo!$H$5,Re_lo!$N$5:$O$16,2,0)),AU893,"")),"",IF(AND($I893=Re_lo!$E$5,BW$5=VLOOKUP(Re_lo!$H$5,Re_lo!$N$5:$O$16,2,0)),AU893,""))</f>
        <v/>
      </c>
      <c r="BX893" s="125" t="str">
        <f>IF(ISERR(IF(AND($I893=Re_lo!$E$5,BX$5=VLOOKUP(Re_lo!$H$5,Re_lo!$N$5:$O$16,2,0)),AV893,"")),"",IF(AND($I893=Re_lo!$E$5,BX$5=VLOOKUP(Re_lo!$H$5,Re_lo!$N$5:$O$16,2,0)),AV893,""))</f>
        <v/>
      </c>
      <c r="BY893" s="125" t="str">
        <f>IF(ISERR(IF(AND($I893=Re_lo!$E$5,BY$5=VLOOKUP(Re_lo!$H$5,Re_lo!$N$5:$O$16,2,0)),AW893,"")),"",IF(AND($I893=Re_lo!$E$5,BY$5=VLOOKUP(Re_lo!$H$5,Re_lo!$N$5:$O$16,2,0)),AW893,""))</f>
        <v/>
      </c>
      <c r="BZ893" s="125" t="str">
        <f>IF(ISERR(IF(AND($I893=Re_lo!$E$5,BZ$5=VLOOKUP(Re_lo!$H$5,Re_lo!$N$5:$O$16,2,0)),AX893,"")),"",IF(AND($I893=Re_lo!$E$5,BZ$5=VLOOKUP(Re_lo!$H$5,Re_lo!$N$5:$O$16,2,0)),AX893,""))</f>
        <v/>
      </c>
      <c r="CA893" s="125" t="str">
        <f>IF(ISERR(IF(AND($I893=Re_lo!$E$5,CA$5=VLOOKUP(Re_lo!$H$5,Re_lo!$N$5:$O$16,2,0)),AY893,"")),"",IF(AND($I893=Re_lo!$E$5,CA$5=VLOOKUP(Re_lo!$H$5,Re_lo!$N$5:$O$16,2,0)),AY893,""))</f>
        <v/>
      </c>
      <c r="CB893" s="125" t="str">
        <f>IF(ISERR(IF(AND($I893=Re_lo!$E$5,CB$5=VLOOKUP(Re_lo!$H$5,Re_lo!$N$5:$O$16,2,0)),AZ893,"")),"",IF(AND($I893=Re_lo!$E$5,CB$5=VLOOKUP(Re_lo!$H$5,Re_lo!$N$5:$O$16,2,0)),AZ893,""))</f>
        <v/>
      </c>
      <c r="CC893" s="125" t="str">
        <f>IF(ISERR(IF(AND($I893=Re_lo!$E$5,CC$5=VLOOKUP(Re_lo!$H$5,Re_lo!$N$5:$O$16,2,0)),BA893,"")),"",IF(AND($I893=Re_lo!$E$5,CC$5=VLOOKUP(Re_lo!$H$5,Re_lo!$N$5:$O$16,2,0)),BA893,""))</f>
        <v/>
      </c>
      <c r="CD893" s="125" t="str">
        <f>IF(ISERR(IF(AND($I893=Re_lo!$E$5,CD$5=VLOOKUP(Re_lo!$H$5,Re_lo!$N$5:$O$16,2,0)),BB893,"")),"",IF(AND($I893=Re_lo!$E$5,CD$5=VLOOKUP(Re_lo!$H$5,Re_lo!$N$5:$O$16,2,0)),BB893,""))</f>
        <v/>
      </c>
      <c r="CF893" s="125" t="str">
        <f>IF($C893="","",COUNTIFS(Con_ve!$C$6:$C$1005,$C893,Con_ve!$Q$6:$Q$1005,Cad_cl!CF$5))</f>
        <v/>
      </c>
      <c r="CG893" s="125" t="str">
        <f>IF($C893="","",COUNTIFS(Con_ve!$C$6:$C$1005,$C893,Con_ve!$Q$6:$Q$1005,Cad_cl!CG$5))</f>
        <v/>
      </c>
      <c r="CH893" s="125" t="str">
        <f>IF($C893="","",COUNTIFS(Con_ve!$C$6:$C$1005,$C893,Con_ve!$Q$6:$Q$1005,Cad_cl!CH$5))</f>
        <v/>
      </c>
      <c r="CI893" s="125" t="str">
        <f>IF($C893="","",COUNTIFS(Con_ve!$C$6:$C$1005,$C893,Con_ve!$Q$6:$Q$1005,Cad_cl!CI$5))</f>
        <v/>
      </c>
      <c r="CJ893" s="125" t="str">
        <f>IF($C893="","",COUNTIFS(Con_ve!$C$6:$C$1005,$C893,Con_ve!$Q$6:$Q$1005,Cad_cl!CJ$5))</f>
        <v/>
      </c>
      <c r="CK893" s="125" t="str">
        <f>IF($C893="","",COUNTIFS(Con_ve!$C$6:$C$1005,$C893,Con_ve!$Q$6:$Q$1005,Cad_cl!CK$5))</f>
        <v/>
      </c>
      <c r="CL893" s="125" t="str">
        <f>IF($C893="","",COUNTIFS(Con_ve!$C$6:$C$1005,$C893,Con_ve!$Q$6:$Q$1005,Cad_cl!CL$5))</f>
        <v/>
      </c>
      <c r="CM893" s="125" t="str">
        <f>IF($C893="","",COUNTIFS(Con_ve!$C$6:$C$1005,$C893,Con_ve!$Q$6:$Q$1005,Cad_cl!CM$5))</f>
        <v/>
      </c>
      <c r="CN893" s="125" t="str">
        <f>IF($C893="","",COUNTIFS(Con_ve!$C$6:$C$1005,$C893,Con_ve!$Q$6:$Q$1005,Cad_cl!CN$5))</f>
        <v/>
      </c>
      <c r="CO893" s="125" t="str">
        <f>IF($C893="","",COUNTIFS(Con_ve!$C$6:$C$1005,$C893,Con_ve!$Q$6:$Q$1005,Cad_cl!CO$5))</f>
        <v/>
      </c>
      <c r="CP893" s="125" t="str">
        <f>IF($C893="","",COUNTIFS(Con_ve!$C$6:$C$1005,$C893,Con_ve!$Q$6:$Q$1005,Cad_cl!CP$5))</f>
        <v/>
      </c>
      <c r="CQ893" s="125" t="str">
        <f>IF($C893="","",COUNTIFS(Con_ve!$C$6:$C$1005,$C893,Con_ve!$Q$6:$Q$1005,Cad_cl!CQ$5))</f>
        <v/>
      </c>
      <c r="CR893" s="125">
        <f t="shared" si="41"/>
        <v>0</v>
      </c>
    </row>
    <row r="894" spans="3:96" ht="30" customHeight="1">
      <c r="C894" s="153"/>
      <c r="D894" s="153"/>
      <c r="E894" s="154"/>
      <c r="F894" s="153"/>
      <c r="G894" s="155"/>
      <c r="H894" s="153"/>
      <c r="I894" s="153"/>
      <c r="J894" s="132" t="s">
        <v>309</v>
      </c>
      <c r="K894" s="133" t="s">
        <v>309</v>
      </c>
      <c r="L894" s="153"/>
      <c r="M894" s="153"/>
      <c r="N894" s="153"/>
      <c r="O894" s="153"/>
      <c r="P894" s="153"/>
      <c r="Q894" s="153"/>
      <c r="AP894" s="134" t="str">
        <f>IF(ISERR(IF($C894="","",SUMIFS(Con_ve!$F$6:$F$1005,Con_ve!$C$6:$C$1005,$C894,Con_ve!$I$6:$I$1005,"Fechada",Con_ve!$Q$6:$Q$1005,Cad_cl!AP$5))),"",IF($C894="","",SUMIFS(Con_ve!$F$6:$F$1005,Con_ve!$C$6:$C$1005,$C894,Con_ve!$I$6:$I$1005,"Fechada",Con_ve!$Q$6:$Q$1005,Cad_cl!AP$5)))</f>
        <v/>
      </c>
      <c r="AQ894" s="134" t="str">
        <f>IF(ISERR(IF($C894="","",SUMIFS(Con_ve!$F$6:$F$1005,Con_ve!$C$6:$C$1005,$C894,Con_ve!$I$6:$I$1005,"Fechada",Con_ve!$Q$6:$Q$1005,Cad_cl!AQ$5))),"",IF($C894="","",SUMIFS(Con_ve!$F$6:$F$1005,Con_ve!$C$6:$C$1005,$C894,Con_ve!$I$6:$I$1005,"Fechada",Con_ve!$Q$6:$Q$1005,Cad_cl!AQ$5)))</f>
        <v/>
      </c>
      <c r="AR894" s="134" t="str">
        <f>IF(ISERR(IF($C894="","",SUMIFS(Con_ve!$F$6:$F$1005,Con_ve!$C$6:$C$1005,$C894,Con_ve!$I$6:$I$1005,"Fechada",Con_ve!$Q$6:$Q$1005,Cad_cl!AR$5))),"",IF($C894="","",SUMIFS(Con_ve!$F$6:$F$1005,Con_ve!$C$6:$C$1005,$C894,Con_ve!$I$6:$I$1005,"Fechada",Con_ve!$Q$6:$Q$1005,Cad_cl!AR$5)))</f>
        <v/>
      </c>
      <c r="AS894" s="134" t="str">
        <f>IF(ISERR(IF($C894="","",SUMIFS(Con_ve!$F$6:$F$1005,Con_ve!$C$6:$C$1005,$C894,Con_ve!$I$6:$I$1005,"Fechada",Con_ve!$Q$6:$Q$1005,Cad_cl!AS$5))),"",IF($C894="","",SUMIFS(Con_ve!$F$6:$F$1005,Con_ve!$C$6:$C$1005,$C894,Con_ve!$I$6:$I$1005,"Fechada",Con_ve!$Q$6:$Q$1005,Cad_cl!AS$5)))</f>
        <v/>
      </c>
      <c r="AT894" s="134" t="str">
        <f>IF(ISERR(IF($C894="","",SUMIFS(Con_ve!$F$6:$F$1005,Con_ve!$C$6:$C$1005,$C894,Con_ve!$I$6:$I$1005,"Fechada",Con_ve!$Q$6:$Q$1005,Cad_cl!AT$5))),"",IF($C894="","",SUMIFS(Con_ve!$F$6:$F$1005,Con_ve!$C$6:$C$1005,$C894,Con_ve!$I$6:$I$1005,"Fechada",Con_ve!$Q$6:$Q$1005,Cad_cl!AT$5)))</f>
        <v/>
      </c>
      <c r="AU894" s="134" t="str">
        <f>IF(ISERR(IF($C894="","",SUMIFS(Con_ve!$F$6:$F$1005,Con_ve!$C$6:$C$1005,$C894,Con_ve!$I$6:$I$1005,"Fechada",Con_ve!$Q$6:$Q$1005,Cad_cl!AU$5))),"",IF($C894="","",SUMIFS(Con_ve!$F$6:$F$1005,Con_ve!$C$6:$C$1005,$C894,Con_ve!$I$6:$I$1005,"Fechada",Con_ve!$Q$6:$Q$1005,Cad_cl!AU$5)))</f>
        <v/>
      </c>
      <c r="AV894" s="134" t="str">
        <f>IF(ISERR(IF($C894="","",SUMIFS(Con_ve!$F$6:$F$1005,Con_ve!$C$6:$C$1005,$C894,Con_ve!$I$6:$I$1005,"Fechada",Con_ve!$Q$6:$Q$1005,Cad_cl!AV$5))),"",IF($C894="","",SUMIFS(Con_ve!$F$6:$F$1005,Con_ve!$C$6:$C$1005,$C894,Con_ve!$I$6:$I$1005,"Fechada",Con_ve!$Q$6:$Q$1005,Cad_cl!AV$5)))</f>
        <v/>
      </c>
      <c r="AW894" s="134" t="str">
        <f>IF(ISERR(IF($C894="","",SUMIFS(Con_ve!$F$6:$F$1005,Con_ve!$C$6:$C$1005,$C894,Con_ve!$I$6:$I$1005,"Fechada",Con_ve!$Q$6:$Q$1005,Cad_cl!AW$5))),"",IF($C894="","",SUMIFS(Con_ve!$F$6:$F$1005,Con_ve!$C$6:$C$1005,$C894,Con_ve!$I$6:$I$1005,"Fechada",Con_ve!$Q$6:$Q$1005,Cad_cl!AW$5)))</f>
        <v/>
      </c>
      <c r="AX894" s="134" t="str">
        <f>IF(ISERR(IF($C894="","",SUMIFS(Con_ve!$F$6:$F$1005,Con_ve!$C$6:$C$1005,$C894,Con_ve!$I$6:$I$1005,"Fechada",Con_ve!$Q$6:$Q$1005,Cad_cl!AX$5))),"",IF($C894="","",SUMIFS(Con_ve!$F$6:$F$1005,Con_ve!$C$6:$C$1005,$C894,Con_ve!$I$6:$I$1005,"Fechada",Con_ve!$Q$6:$Q$1005,Cad_cl!AX$5)))</f>
        <v/>
      </c>
      <c r="AY894" s="134" t="str">
        <f>IF(ISERR(IF($C894="","",SUMIFS(Con_ve!$F$6:$F$1005,Con_ve!$C$6:$C$1005,$C894,Con_ve!$I$6:$I$1005,"Fechada",Con_ve!$Q$6:$Q$1005,Cad_cl!AY$5))),"",IF($C894="","",SUMIFS(Con_ve!$F$6:$F$1005,Con_ve!$C$6:$C$1005,$C894,Con_ve!$I$6:$I$1005,"Fechada",Con_ve!$Q$6:$Q$1005,Cad_cl!AY$5)))</f>
        <v/>
      </c>
      <c r="AZ894" s="134" t="str">
        <f>IF(ISERR(IF($C894="","",SUMIFS(Con_ve!$F$6:$F$1005,Con_ve!$C$6:$C$1005,$C894,Con_ve!$I$6:$I$1005,"Fechada",Con_ve!$Q$6:$Q$1005,Cad_cl!AZ$5))),"",IF($C894="","",SUMIFS(Con_ve!$F$6:$F$1005,Con_ve!$C$6:$C$1005,$C894,Con_ve!$I$6:$I$1005,"Fechada",Con_ve!$Q$6:$Q$1005,Cad_cl!AZ$5)))</f>
        <v/>
      </c>
      <c r="BA894" s="134" t="str">
        <f>IF(ISERR(IF($C894="","",SUMIFS(Con_ve!$F$6:$F$1005,Con_ve!$C$6:$C$1005,$C894,Con_ve!$I$6:$I$1005,"Fechada",Con_ve!$Q$6:$Q$1005,Cad_cl!BA$5))),"",IF($C894="","",SUMIFS(Con_ve!$F$6:$F$1005,Con_ve!$C$6:$C$1005,$C894,Con_ve!$I$6:$I$1005,"Fechada",Con_ve!$Q$6:$Q$1005,Cad_cl!BA$5)))</f>
        <v/>
      </c>
      <c r="BB894" s="134">
        <f t="shared" si="39"/>
        <v>0</v>
      </c>
      <c r="BD894" s="134" t="str">
        <f>IF(ISERR(IF($C894="","",SUMIFS(Con_ve!$F$6:$F$1005,Con_ve!$C$6:$C$1005,$C894,Con_ve!$I$6:$I$1005,"Em negociação",Con_ve!$Q$6:$Q$1005,Cad_cl!BD$5))),"",IF($C894="","",SUMIFS(Con_ve!$F$6:$F$1005,Con_ve!$C$6:$C$1005,$C894,Con_ve!$I$6:$I$1005,"Em negociação",Con_ve!$Q$6:$Q$1005,Cad_cl!BD$5)))</f>
        <v/>
      </c>
      <c r="BE894" s="134" t="str">
        <f>IF(ISERR(IF($C894="","",SUMIFS(Con_ve!$F$6:$F$1005,Con_ve!$C$6:$C$1005,$C894,Con_ve!$I$6:$I$1005,"Em negociação",Con_ve!$Q$6:$Q$1005,Cad_cl!BE$5))),"",IF($C894="","",SUMIFS(Con_ve!$F$6:$F$1005,Con_ve!$C$6:$C$1005,$C894,Con_ve!$I$6:$I$1005,"Em negociação",Con_ve!$Q$6:$Q$1005,Cad_cl!BE$5)))</f>
        <v/>
      </c>
      <c r="BF894" s="134" t="str">
        <f>IF(ISERR(IF($C894="","",SUMIFS(Con_ve!$F$6:$F$1005,Con_ve!$C$6:$C$1005,$C894,Con_ve!$I$6:$I$1005,"Em negociação",Con_ve!$Q$6:$Q$1005,Cad_cl!BF$5))),"",IF($C894="","",SUMIFS(Con_ve!$F$6:$F$1005,Con_ve!$C$6:$C$1005,$C894,Con_ve!$I$6:$I$1005,"Em negociação",Con_ve!$Q$6:$Q$1005,Cad_cl!BF$5)))</f>
        <v/>
      </c>
      <c r="BG894" s="134" t="str">
        <f>IF(ISERR(IF($C894="","",SUMIFS(Con_ve!$F$6:$F$1005,Con_ve!$C$6:$C$1005,$C894,Con_ve!$I$6:$I$1005,"Em negociação",Con_ve!$Q$6:$Q$1005,Cad_cl!BG$5))),"",IF($C894="","",SUMIFS(Con_ve!$F$6:$F$1005,Con_ve!$C$6:$C$1005,$C894,Con_ve!$I$6:$I$1005,"Em negociação",Con_ve!$Q$6:$Q$1005,Cad_cl!BG$5)))</f>
        <v/>
      </c>
      <c r="BH894" s="134" t="str">
        <f>IF(ISERR(IF($C894="","",SUMIFS(Con_ve!$F$6:$F$1005,Con_ve!$C$6:$C$1005,$C894,Con_ve!$I$6:$I$1005,"Em negociação",Con_ve!$Q$6:$Q$1005,Cad_cl!BH$5))),"",IF($C894="","",SUMIFS(Con_ve!$F$6:$F$1005,Con_ve!$C$6:$C$1005,$C894,Con_ve!$I$6:$I$1005,"Em negociação",Con_ve!$Q$6:$Q$1005,Cad_cl!BH$5)))</f>
        <v/>
      </c>
      <c r="BI894" s="134" t="str">
        <f>IF(ISERR(IF($C894="","",SUMIFS(Con_ve!$F$6:$F$1005,Con_ve!$C$6:$C$1005,$C894,Con_ve!$I$6:$I$1005,"Em negociação",Con_ve!$Q$6:$Q$1005,Cad_cl!BI$5))),"",IF($C894="","",SUMIFS(Con_ve!$F$6:$F$1005,Con_ve!$C$6:$C$1005,$C894,Con_ve!$I$6:$I$1005,"Em negociação",Con_ve!$Q$6:$Q$1005,Cad_cl!BI$5)))</f>
        <v/>
      </c>
      <c r="BJ894" s="134" t="str">
        <f>IF(ISERR(IF($C894="","",SUMIFS(Con_ve!$F$6:$F$1005,Con_ve!$C$6:$C$1005,$C894,Con_ve!$I$6:$I$1005,"Em negociação",Con_ve!$Q$6:$Q$1005,Cad_cl!BJ$5))),"",IF($C894="","",SUMIFS(Con_ve!$F$6:$F$1005,Con_ve!$C$6:$C$1005,$C894,Con_ve!$I$6:$I$1005,"Em negociação",Con_ve!$Q$6:$Q$1005,Cad_cl!BJ$5)))</f>
        <v/>
      </c>
      <c r="BK894" s="134" t="str">
        <f>IF(ISERR(IF($C894="","",SUMIFS(Con_ve!$F$6:$F$1005,Con_ve!$C$6:$C$1005,$C894,Con_ve!$I$6:$I$1005,"Em negociação",Con_ve!$Q$6:$Q$1005,Cad_cl!BK$5))),"",IF($C894="","",SUMIFS(Con_ve!$F$6:$F$1005,Con_ve!$C$6:$C$1005,$C894,Con_ve!$I$6:$I$1005,"Em negociação",Con_ve!$Q$6:$Q$1005,Cad_cl!BK$5)))</f>
        <v/>
      </c>
      <c r="BL894" s="134" t="str">
        <f>IF(ISERR(IF($C894="","",SUMIFS(Con_ve!$F$6:$F$1005,Con_ve!$C$6:$C$1005,$C894,Con_ve!$I$6:$I$1005,"Em negociação",Con_ve!$Q$6:$Q$1005,Cad_cl!BL$5))),"",IF($C894="","",SUMIFS(Con_ve!$F$6:$F$1005,Con_ve!$C$6:$C$1005,$C894,Con_ve!$I$6:$I$1005,"Em negociação",Con_ve!$Q$6:$Q$1005,Cad_cl!BL$5)))</f>
        <v/>
      </c>
      <c r="BM894" s="134" t="str">
        <f>IF(ISERR(IF($C894="","",SUMIFS(Con_ve!$F$6:$F$1005,Con_ve!$C$6:$C$1005,$C894,Con_ve!$I$6:$I$1005,"Em negociação",Con_ve!$Q$6:$Q$1005,Cad_cl!BM$5))),"",IF($C894="","",SUMIFS(Con_ve!$F$6:$F$1005,Con_ve!$C$6:$C$1005,$C894,Con_ve!$I$6:$I$1005,"Em negociação",Con_ve!$Q$6:$Q$1005,Cad_cl!BM$5)))</f>
        <v/>
      </c>
      <c r="BN894" s="134" t="str">
        <f>IF(ISERR(IF($C894="","",SUMIFS(Con_ve!$F$6:$F$1005,Con_ve!$C$6:$C$1005,$C894,Con_ve!$I$6:$I$1005,"Em negociação",Con_ve!$Q$6:$Q$1005,Cad_cl!BN$5))),"",IF($C894="","",SUMIFS(Con_ve!$F$6:$F$1005,Con_ve!$C$6:$C$1005,$C894,Con_ve!$I$6:$I$1005,"Em negociação",Con_ve!$Q$6:$Q$1005,Cad_cl!BN$5)))</f>
        <v/>
      </c>
      <c r="BO894" s="134" t="str">
        <f>IF(ISERR(IF($C894="","",SUMIFS(Con_ve!$F$6:$F$1005,Con_ve!$C$6:$C$1005,$C894,Con_ve!$I$6:$I$1005,"Em negociação",Con_ve!$Q$6:$Q$1005,Cad_cl!BO$5))),"",IF($C894="","",SUMIFS(Con_ve!$F$6:$F$1005,Con_ve!$C$6:$C$1005,$C894,Con_ve!$I$6:$I$1005,"Em negociação",Con_ve!$Q$6:$Q$1005,Cad_cl!BO$5)))</f>
        <v/>
      </c>
      <c r="BP894" s="134">
        <f t="shared" si="40"/>
        <v>0</v>
      </c>
      <c r="BR894" s="125" t="str">
        <f>IF(ISERR(IF(AND($I894=Re_lo!$E$5,BR$5=VLOOKUP(Re_lo!$H$5,Re_lo!$N$5:$O$16,2,0)),AP894,"")),"",IF(AND($I894=Re_lo!$E$5,BR$5=VLOOKUP(Re_lo!$H$5,Re_lo!$N$5:$O$16,2,0)),AP894,""))</f>
        <v/>
      </c>
      <c r="BS894" s="125" t="str">
        <f>IF(ISERR(IF(AND($I894=Re_lo!$E$5,BS$5=VLOOKUP(Re_lo!$H$5,Re_lo!$N$5:$O$16,2,0)),AQ894,"")),"",IF(AND($I894=Re_lo!$E$5,BS$5=VLOOKUP(Re_lo!$H$5,Re_lo!$N$5:$O$16,2,0)),AQ894,""))</f>
        <v/>
      </c>
      <c r="BT894" s="125" t="str">
        <f>IF(ISERR(IF(AND($I894=Re_lo!$E$5,BT$5=VLOOKUP(Re_lo!$H$5,Re_lo!$N$5:$O$16,2,0)),AR894,"")),"",IF(AND($I894=Re_lo!$E$5,BT$5=VLOOKUP(Re_lo!$H$5,Re_lo!$N$5:$O$16,2,0)),AR894,""))</f>
        <v/>
      </c>
      <c r="BU894" s="125" t="str">
        <f>IF(ISERR(IF(AND($I894=Re_lo!$E$5,BU$5=VLOOKUP(Re_lo!$H$5,Re_lo!$N$5:$O$16,2,0)),AS894,"")),"",IF(AND($I894=Re_lo!$E$5,BU$5=VLOOKUP(Re_lo!$H$5,Re_lo!$N$5:$O$16,2,0)),AS894,""))</f>
        <v/>
      </c>
      <c r="BV894" s="125" t="str">
        <f>IF(ISERR(IF(AND($I894=Re_lo!$E$5,BV$5=VLOOKUP(Re_lo!$H$5,Re_lo!$N$5:$O$16,2,0)),AT894,"")),"",IF(AND($I894=Re_lo!$E$5,BV$5=VLOOKUP(Re_lo!$H$5,Re_lo!$N$5:$O$16,2,0)),AT894,""))</f>
        <v/>
      </c>
      <c r="BW894" s="125" t="str">
        <f>IF(ISERR(IF(AND($I894=Re_lo!$E$5,BW$5=VLOOKUP(Re_lo!$H$5,Re_lo!$N$5:$O$16,2,0)),AU894,"")),"",IF(AND($I894=Re_lo!$E$5,BW$5=VLOOKUP(Re_lo!$H$5,Re_lo!$N$5:$O$16,2,0)),AU894,""))</f>
        <v/>
      </c>
      <c r="BX894" s="125" t="str">
        <f>IF(ISERR(IF(AND($I894=Re_lo!$E$5,BX$5=VLOOKUP(Re_lo!$H$5,Re_lo!$N$5:$O$16,2,0)),AV894,"")),"",IF(AND($I894=Re_lo!$E$5,BX$5=VLOOKUP(Re_lo!$H$5,Re_lo!$N$5:$O$16,2,0)),AV894,""))</f>
        <v/>
      </c>
      <c r="BY894" s="125" t="str">
        <f>IF(ISERR(IF(AND($I894=Re_lo!$E$5,BY$5=VLOOKUP(Re_lo!$H$5,Re_lo!$N$5:$O$16,2,0)),AW894,"")),"",IF(AND($I894=Re_lo!$E$5,BY$5=VLOOKUP(Re_lo!$H$5,Re_lo!$N$5:$O$16,2,0)),AW894,""))</f>
        <v/>
      </c>
      <c r="BZ894" s="125" t="str">
        <f>IF(ISERR(IF(AND($I894=Re_lo!$E$5,BZ$5=VLOOKUP(Re_lo!$H$5,Re_lo!$N$5:$O$16,2,0)),AX894,"")),"",IF(AND($I894=Re_lo!$E$5,BZ$5=VLOOKUP(Re_lo!$H$5,Re_lo!$N$5:$O$16,2,0)),AX894,""))</f>
        <v/>
      </c>
      <c r="CA894" s="125" t="str">
        <f>IF(ISERR(IF(AND($I894=Re_lo!$E$5,CA$5=VLOOKUP(Re_lo!$H$5,Re_lo!$N$5:$O$16,2,0)),AY894,"")),"",IF(AND($I894=Re_lo!$E$5,CA$5=VLOOKUP(Re_lo!$H$5,Re_lo!$N$5:$O$16,2,0)),AY894,""))</f>
        <v/>
      </c>
      <c r="CB894" s="125" t="str">
        <f>IF(ISERR(IF(AND($I894=Re_lo!$E$5,CB$5=VLOOKUP(Re_lo!$H$5,Re_lo!$N$5:$O$16,2,0)),AZ894,"")),"",IF(AND($I894=Re_lo!$E$5,CB$5=VLOOKUP(Re_lo!$H$5,Re_lo!$N$5:$O$16,2,0)),AZ894,""))</f>
        <v/>
      </c>
      <c r="CC894" s="125" t="str">
        <f>IF(ISERR(IF(AND($I894=Re_lo!$E$5,CC$5=VLOOKUP(Re_lo!$H$5,Re_lo!$N$5:$O$16,2,0)),BA894,"")),"",IF(AND($I894=Re_lo!$E$5,CC$5=VLOOKUP(Re_lo!$H$5,Re_lo!$N$5:$O$16,2,0)),BA894,""))</f>
        <v/>
      </c>
      <c r="CD894" s="125" t="str">
        <f>IF(ISERR(IF(AND($I894=Re_lo!$E$5,CD$5=VLOOKUP(Re_lo!$H$5,Re_lo!$N$5:$O$16,2,0)),BB894,"")),"",IF(AND($I894=Re_lo!$E$5,CD$5=VLOOKUP(Re_lo!$H$5,Re_lo!$N$5:$O$16,2,0)),BB894,""))</f>
        <v/>
      </c>
      <c r="CF894" s="125" t="str">
        <f>IF($C894="","",COUNTIFS(Con_ve!$C$6:$C$1005,$C894,Con_ve!$Q$6:$Q$1005,Cad_cl!CF$5))</f>
        <v/>
      </c>
      <c r="CG894" s="125" t="str">
        <f>IF($C894="","",COUNTIFS(Con_ve!$C$6:$C$1005,$C894,Con_ve!$Q$6:$Q$1005,Cad_cl!CG$5))</f>
        <v/>
      </c>
      <c r="CH894" s="125" t="str">
        <f>IF($C894="","",COUNTIFS(Con_ve!$C$6:$C$1005,$C894,Con_ve!$Q$6:$Q$1005,Cad_cl!CH$5))</f>
        <v/>
      </c>
      <c r="CI894" s="125" t="str">
        <f>IF($C894="","",COUNTIFS(Con_ve!$C$6:$C$1005,$C894,Con_ve!$Q$6:$Q$1005,Cad_cl!CI$5))</f>
        <v/>
      </c>
      <c r="CJ894" s="125" t="str">
        <f>IF($C894="","",COUNTIFS(Con_ve!$C$6:$C$1005,$C894,Con_ve!$Q$6:$Q$1005,Cad_cl!CJ$5))</f>
        <v/>
      </c>
      <c r="CK894" s="125" t="str">
        <f>IF($C894="","",COUNTIFS(Con_ve!$C$6:$C$1005,$C894,Con_ve!$Q$6:$Q$1005,Cad_cl!CK$5))</f>
        <v/>
      </c>
      <c r="CL894" s="125" t="str">
        <f>IF($C894="","",COUNTIFS(Con_ve!$C$6:$C$1005,$C894,Con_ve!$Q$6:$Q$1005,Cad_cl!CL$5))</f>
        <v/>
      </c>
      <c r="CM894" s="125" t="str">
        <f>IF($C894="","",COUNTIFS(Con_ve!$C$6:$C$1005,$C894,Con_ve!$Q$6:$Q$1005,Cad_cl!CM$5))</f>
        <v/>
      </c>
      <c r="CN894" s="125" t="str">
        <f>IF($C894="","",COUNTIFS(Con_ve!$C$6:$C$1005,$C894,Con_ve!$Q$6:$Q$1005,Cad_cl!CN$5))</f>
        <v/>
      </c>
      <c r="CO894" s="125" t="str">
        <f>IF($C894="","",COUNTIFS(Con_ve!$C$6:$C$1005,$C894,Con_ve!$Q$6:$Q$1005,Cad_cl!CO$5))</f>
        <v/>
      </c>
      <c r="CP894" s="125" t="str">
        <f>IF($C894="","",COUNTIFS(Con_ve!$C$6:$C$1005,$C894,Con_ve!$Q$6:$Q$1005,Cad_cl!CP$5))</f>
        <v/>
      </c>
      <c r="CQ894" s="125" t="str">
        <f>IF($C894="","",COUNTIFS(Con_ve!$C$6:$C$1005,$C894,Con_ve!$Q$6:$Q$1005,Cad_cl!CQ$5))</f>
        <v/>
      </c>
      <c r="CR894" s="125">
        <f t="shared" si="41"/>
        <v>0</v>
      </c>
    </row>
    <row r="895" spans="3:96" ht="30" customHeight="1">
      <c r="C895" s="153"/>
      <c r="D895" s="153"/>
      <c r="E895" s="154"/>
      <c r="F895" s="153"/>
      <c r="G895" s="155"/>
      <c r="H895" s="153"/>
      <c r="I895" s="153"/>
      <c r="J895" s="132" t="s">
        <v>309</v>
      </c>
      <c r="K895" s="133" t="s">
        <v>309</v>
      </c>
      <c r="L895" s="153"/>
      <c r="M895" s="153"/>
      <c r="N895" s="153"/>
      <c r="O895" s="153"/>
      <c r="P895" s="153"/>
      <c r="Q895" s="153"/>
      <c r="AP895" s="134" t="str">
        <f>IF(ISERR(IF($C895="","",SUMIFS(Con_ve!$F$6:$F$1005,Con_ve!$C$6:$C$1005,$C895,Con_ve!$I$6:$I$1005,"Fechada",Con_ve!$Q$6:$Q$1005,Cad_cl!AP$5))),"",IF($C895="","",SUMIFS(Con_ve!$F$6:$F$1005,Con_ve!$C$6:$C$1005,$C895,Con_ve!$I$6:$I$1005,"Fechada",Con_ve!$Q$6:$Q$1005,Cad_cl!AP$5)))</f>
        <v/>
      </c>
      <c r="AQ895" s="134" t="str">
        <f>IF(ISERR(IF($C895="","",SUMIFS(Con_ve!$F$6:$F$1005,Con_ve!$C$6:$C$1005,$C895,Con_ve!$I$6:$I$1005,"Fechada",Con_ve!$Q$6:$Q$1005,Cad_cl!AQ$5))),"",IF($C895="","",SUMIFS(Con_ve!$F$6:$F$1005,Con_ve!$C$6:$C$1005,$C895,Con_ve!$I$6:$I$1005,"Fechada",Con_ve!$Q$6:$Q$1005,Cad_cl!AQ$5)))</f>
        <v/>
      </c>
      <c r="AR895" s="134" t="str">
        <f>IF(ISERR(IF($C895="","",SUMIFS(Con_ve!$F$6:$F$1005,Con_ve!$C$6:$C$1005,$C895,Con_ve!$I$6:$I$1005,"Fechada",Con_ve!$Q$6:$Q$1005,Cad_cl!AR$5))),"",IF($C895="","",SUMIFS(Con_ve!$F$6:$F$1005,Con_ve!$C$6:$C$1005,$C895,Con_ve!$I$6:$I$1005,"Fechada",Con_ve!$Q$6:$Q$1005,Cad_cl!AR$5)))</f>
        <v/>
      </c>
      <c r="AS895" s="134" t="str">
        <f>IF(ISERR(IF($C895="","",SUMIFS(Con_ve!$F$6:$F$1005,Con_ve!$C$6:$C$1005,$C895,Con_ve!$I$6:$I$1005,"Fechada",Con_ve!$Q$6:$Q$1005,Cad_cl!AS$5))),"",IF($C895="","",SUMIFS(Con_ve!$F$6:$F$1005,Con_ve!$C$6:$C$1005,$C895,Con_ve!$I$6:$I$1005,"Fechada",Con_ve!$Q$6:$Q$1005,Cad_cl!AS$5)))</f>
        <v/>
      </c>
      <c r="AT895" s="134" t="str">
        <f>IF(ISERR(IF($C895="","",SUMIFS(Con_ve!$F$6:$F$1005,Con_ve!$C$6:$C$1005,$C895,Con_ve!$I$6:$I$1005,"Fechada",Con_ve!$Q$6:$Q$1005,Cad_cl!AT$5))),"",IF($C895="","",SUMIFS(Con_ve!$F$6:$F$1005,Con_ve!$C$6:$C$1005,$C895,Con_ve!$I$6:$I$1005,"Fechada",Con_ve!$Q$6:$Q$1005,Cad_cl!AT$5)))</f>
        <v/>
      </c>
      <c r="AU895" s="134" t="str">
        <f>IF(ISERR(IF($C895="","",SUMIFS(Con_ve!$F$6:$F$1005,Con_ve!$C$6:$C$1005,$C895,Con_ve!$I$6:$I$1005,"Fechada",Con_ve!$Q$6:$Q$1005,Cad_cl!AU$5))),"",IF($C895="","",SUMIFS(Con_ve!$F$6:$F$1005,Con_ve!$C$6:$C$1005,$C895,Con_ve!$I$6:$I$1005,"Fechada",Con_ve!$Q$6:$Q$1005,Cad_cl!AU$5)))</f>
        <v/>
      </c>
      <c r="AV895" s="134" t="str">
        <f>IF(ISERR(IF($C895="","",SUMIFS(Con_ve!$F$6:$F$1005,Con_ve!$C$6:$C$1005,$C895,Con_ve!$I$6:$I$1005,"Fechada",Con_ve!$Q$6:$Q$1005,Cad_cl!AV$5))),"",IF($C895="","",SUMIFS(Con_ve!$F$6:$F$1005,Con_ve!$C$6:$C$1005,$C895,Con_ve!$I$6:$I$1005,"Fechada",Con_ve!$Q$6:$Q$1005,Cad_cl!AV$5)))</f>
        <v/>
      </c>
      <c r="AW895" s="134" t="str">
        <f>IF(ISERR(IF($C895="","",SUMIFS(Con_ve!$F$6:$F$1005,Con_ve!$C$6:$C$1005,$C895,Con_ve!$I$6:$I$1005,"Fechada",Con_ve!$Q$6:$Q$1005,Cad_cl!AW$5))),"",IF($C895="","",SUMIFS(Con_ve!$F$6:$F$1005,Con_ve!$C$6:$C$1005,$C895,Con_ve!$I$6:$I$1005,"Fechada",Con_ve!$Q$6:$Q$1005,Cad_cl!AW$5)))</f>
        <v/>
      </c>
      <c r="AX895" s="134" t="str">
        <f>IF(ISERR(IF($C895="","",SUMIFS(Con_ve!$F$6:$F$1005,Con_ve!$C$6:$C$1005,$C895,Con_ve!$I$6:$I$1005,"Fechada",Con_ve!$Q$6:$Q$1005,Cad_cl!AX$5))),"",IF($C895="","",SUMIFS(Con_ve!$F$6:$F$1005,Con_ve!$C$6:$C$1005,$C895,Con_ve!$I$6:$I$1005,"Fechada",Con_ve!$Q$6:$Q$1005,Cad_cl!AX$5)))</f>
        <v/>
      </c>
      <c r="AY895" s="134" t="str">
        <f>IF(ISERR(IF($C895="","",SUMIFS(Con_ve!$F$6:$F$1005,Con_ve!$C$6:$C$1005,$C895,Con_ve!$I$6:$I$1005,"Fechada",Con_ve!$Q$6:$Q$1005,Cad_cl!AY$5))),"",IF($C895="","",SUMIFS(Con_ve!$F$6:$F$1005,Con_ve!$C$6:$C$1005,$C895,Con_ve!$I$6:$I$1005,"Fechada",Con_ve!$Q$6:$Q$1005,Cad_cl!AY$5)))</f>
        <v/>
      </c>
      <c r="AZ895" s="134" t="str">
        <f>IF(ISERR(IF($C895="","",SUMIFS(Con_ve!$F$6:$F$1005,Con_ve!$C$6:$C$1005,$C895,Con_ve!$I$6:$I$1005,"Fechada",Con_ve!$Q$6:$Q$1005,Cad_cl!AZ$5))),"",IF($C895="","",SUMIFS(Con_ve!$F$6:$F$1005,Con_ve!$C$6:$C$1005,$C895,Con_ve!$I$6:$I$1005,"Fechada",Con_ve!$Q$6:$Q$1005,Cad_cl!AZ$5)))</f>
        <v/>
      </c>
      <c r="BA895" s="134" t="str">
        <f>IF(ISERR(IF($C895="","",SUMIFS(Con_ve!$F$6:$F$1005,Con_ve!$C$6:$C$1005,$C895,Con_ve!$I$6:$I$1005,"Fechada",Con_ve!$Q$6:$Q$1005,Cad_cl!BA$5))),"",IF($C895="","",SUMIFS(Con_ve!$F$6:$F$1005,Con_ve!$C$6:$C$1005,$C895,Con_ve!$I$6:$I$1005,"Fechada",Con_ve!$Q$6:$Q$1005,Cad_cl!BA$5)))</f>
        <v/>
      </c>
      <c r="BB895" s="134">
        <f t="shared" si="39"/>
        <v>0</v>
      </c>
      <c r="BD895" s="134" t="str">
        <f>IF(ISERR(IF($C895="","",SUMIFS(Con_ve!$F$6:$F$1005,Con_ve!$C$6:$C$1005,$C895,Con_ve!$I$6:$I$1005,"Em negociação",Con_ve!$Q$6:$Q$1005,Cad_cl!BD$5))),"",IF($C895="","",SUMIFS(Con_ve!$F$6:$F$1005,Con_ve!$C$6:$C$1005,$C895,Con_ve!$I$6:$I$1005,"Em negociação",Con_ve!$Q$6:$Q$1005,Cad_cl!BD$5)))</f>
        <v/>
      </c>
      <c r="BE895" s="134" t="str">
        <f>IF(ISERR(IF($C895="","",SUMIFS(Con_ve!$F$6:$F$1005,Con_ve!$C$6:$C$1005,$C895,Con_ve!$I$6:$I$1005,"Em negociação",Con_ve!$Q$6:$Q$1005,Cad_cl!BE$5))),"",IF($C895="","",SUMIFS(Con_ve!$F$6:$F$1005,Con_ve!$C$6:$C$1005,$C895,Con_ve!$I$6:$I$1005,"Em negociação",Con_ve!$Q$6:$Q$1005,Cad_cl!BE$5)))</f>
        <v/>
      </c>
      <c r="BF895" s="134" t="str">
        <f>IF(ISERR(IF($C895="","",SUMIFS(Con_ve!$F$6:$F$1005,Con_ve!$C$6:$C$1005,$C895,Con_ve!$I$6:$I$1005,"Em negociação",Con_ve!$Q$6:$Q$1005,Cad_cl!BF$5))),"",IF($C895="","",SUMIFS(Con_ve!$F$6:$F$1005,Con_ve!$C$6:$C$1005,$C895,Con_ve!$I$6:$I$1005,"Em negociação",Con_ve!$Q$6:$Q$1005,Cad_cl!BF$5)))</f>
        <v/>
      </c>
      <c r="BG895" s="134" t="str">
        <f>IF(ISERR(IF($C895="","",SUMIFS(Con_ve!$F$6:$F$1005,Con_ve!$C$6:$C$1005,$C895,Con_ve!$I$6:$I$1005,"Em negociação",Con_ve!$Q$6:$Q$1005,Cad_cl!BG$5))),"",IF($C895="","",SUMIFS(Con_ve!$F$6:$F$1005,Con_ve!$C$6:$C$1005,$C895,Con_ve!$I$6:$I$1005,"Em negociação",Con_ve!$Q$6:$Q$1005,Cad_cl!BG$5)))</f>
        <v/>
      </c>
      <c r="BH895" s="134" t="str">
        <f>IF(ISERR(IF($C895="","",SUMIFS(Con_ve!$F$6:$F$1005,Con_ve!$C$6:$C$1005,$C895,Con_ve!$I$6:$I$1005,"Em negociação",Con_ve!$Q$6:$Q$1005,Cad_cl!BH$5))),"",IF($C895="","",SUMIFS(Con_ve!$F$6:$F$1005,Con_ve!$C$6:$C$1005,$C895,Con_ve!$I$6:$I$1005,"Em negociação",Con_ve!$Q$6:$Q$1005,Cad_cl!BH$5)))</f>
        <v/>
      </c>
      <c r="BI895" s="134" t="str">
        <f>IF(ISERR(IF($C895="","",SUMIFS(Con_ve!$F$6:$F$1005,Con_ve!$C$6:$C$1005,$C895,Con_ve!$I$6:$I$1005,"Em negociação",Con_ve!$Q$6:$Q$1005,Cad_cl!BI$5))),"",IF($C895="","",SUMIFS(Con_ve!$F$6:$F$1005,Con_ve!$C$6:$C$1005,$C895,Con_ve!$I$6:$I$1005,"Em negociação",Con_ve!$Q$6:$Q$1005,Cad_cl!BI$5)))</f>
        <v/>
      </c>
      <c r="BJ895" s="134" t="str">
        <f>IF(ISERR(IF($C895="","",SUMIFS(Con_ve!$F$6:$F$1005,Con_ve!$C$6:$C$1005,$C895,Con_ve!$I$6:$I$1005,"Em negociação",Con_ve!$Q$6:$Q$1005,Cad_cl!BJ$5))),"",IF($C895="","",SUMIFS(Con_ve!$F$6:$F$1005,Con_ve!$C$6:$C$1005,$C895,Con_ve!$I$6:$I$1005,"Em negociação",Con_ve!$Q$6:$Q$1005,Cad_cl!BJ$5)))</f>
        <v/>
      </c>
      <c r="BK895" s="134" t="str">
        <f>IF(ISERR(IF($C895="","",SUMIFS(Con_ve!$F$6:$F$1005,Con_ve!$C$6:$C$1005,$C895,Con_ve!$I$6:$I$1005,"Em negociação",Con_ve!$Q$6:$Q$1005,Cad_cl!BK$5))),"",IF($C895="","",SUMIFS(Con_ve!$F$6:$F$1005,Con_ve!$C$6:$C$1005,$C895,Con_ve!$I$6:$I$1005,"Em negociação",Con_ve!$Q$6:$Q$1005,Cad_cl!BK$5)))</f>
        <v/>
      </c>
      <c r="BL895" s="134" t="str">
        <f>IF(ISERR(IF($C895="","",SUMIFS(Con_ve!$F$6:$F$1005,Con_ve!$C$6:$C$1005,$C895,Con_ve!$I$6:$I$1005,"Em negociação",Con_ve!$Q$6:$Q$1005,Cad_cl!BL$5))),"",IF($C895="","",SUMIFS(Con_ve!$F$6:$F$1005,Con_ve!$C$6:$C$1005,$C895,Con_ve!$I$6:$I$1005,"Em negociação",Con_ve!$Q$6:$Q$1005,Cad_cl!BL$5)))</f>
        <v/>
      </c>
      <c r="BM895" s="134" t="str">
        <f>IF(ISERR(IF($C895="","",SUMIFS(Con_ve!$F$6:$F$1005,Con_ve!$C$6:$C$1005,$C895,Con_ve!$I$6:$I$1005,"Em negociação",Con_ve!$Q$6:$Q$1005,Cad_cl!BM$5))),"",IF($C895="","",SUMIFS(Con_ve!$F$6:$F$1005,Con_ve!$C$6:$C$1005,$C895,Con_ve!$I$6:$I$1005,"Em negociação",Con_ve!$Q$6:$Q$1005,Cad_cl!BM$5)))</f>
        <v/>
      </c>
      <c r="BN895" s="134" t="str">
        <f>IF(ISERR(IF($C895="","",SUMIFS(Con_ve!$F$6:$F$1005,Con_ve!$C$6:$C$1005,$C895,Con_ve!$I$6:$I$1005,"Em negociação",Con_ve!$Q$6:$Q$1005,Cad_cl!BN$5))),"",IF($C895="","",SUMIFS(Con_ve!$F$6:$F$1005,Con_ve!$C$6:$C$1005,$C895,Con_ve!$I$6:$I$1005,"Em negociação",Con_ve!$Q$6:$Q$1005,Cad_cl!BN$5)))</f>
        <v/>
      </c>
      <c r="BO895" s="134" t="str">
        <f>IF(ISERR(IF($C895="","",SUMIFS(Con_ve!$F$6:$F$1005,Con_ve!$C$6:$C$1005,$C895,Con_ve!$I$6:$I$1005,"Em negociação",Con_ve!$Q$6:$Q$1005,Cad_cl!BO$5))),"",IF($C895="","",SUMIFS(Con_ve!$F$6:$F$1005,Con_ve!$C$6:$C$1005,$C895,Con_ve!$I$6:$I$1005,"Em negociação",Con_ve!$Q$6:$Q$1005,Cad_cl!BO$5)))</f>
        <v/>
      </c>
      <c r="BP895" s="134">
        <f t="shared" si="40"/>
        <v>0</v>
      </c>
      <c r="BR895" s="125" t="str">
        <f>IF(ISERR(IF(AND($I895=Re_lo!$E$5,BR$5=VLOOKUP(Re_lo!$H$5,Re_lo!$N$5:$O$16,2,0)),AP895,"")),"",IF(AND($I895=Re_lo!$E$5,BR$5=VLOOKUP(Re_lo!$H$5,Re_lo!$N$5:$O$16,2,0)),AP895,""))</f>
        <v/>
      </c>
      <c r="BS895" s="125" t="str">
        <f>IF(ISERR(IF(AND($I895=Re_lo!$E$5,BS$5=VLOOKUP(Re_lo!$H$5,Re_lo!$N$5:$O$16,2,0)),AQ895,"")),"",IF(AND($I895=Re_lo!$E$5,BS$5=VLOOKUP(Re_lo!$H$5,Re_lo!$N$5:$O$16,2,0)),AQ895,""))</f>
        <v/>
      </c>
      <c r="BT895" s="125" t="str">
        <f>IF(ISERR(IF(AND($I895=Re_lo!$E$5,BT$5=VLOOKUP(Re_lo!$H$5,Re_lo!$N$5:$O$16,2,0)),AR895,"")),"",IF(AND($I895=Re_lo!$E$5,BT$5=VLOOKUP(Re_lo!$H$5,Re_lo!$N$5:$O$16,2,0)),AR895,""))</f>
        <v/>
      </c>
      <c r="BU895" s="125" t="str">
        <f>IF(ISERR(IF(AND($I895=Re_lo!$E$5,BU$5=VLOOKUP(Re_lo!$H$5,Re_lo!$N$5:$O$16,2,0)),AS895,"")),"",IF(AND($I895=Re_lo!$E$5,BU$5=VLOOKUP(Re_lo!$H$5,Re_lo!$N$5:$O$16,2,0)),AS895,""))</f>
        <v/>
      </c>
      <c r="BV895" s="125" t="str">
        <f>IF(ISERR(IF(AND($I895=Re_lo!$E$5,BV$5=VLOOKUP(Re_lo!$H$5,Re_lo!$N$5:$O$16,2,0)),AT895,"")),"",IF(AND($I895=Re_lo!$E$5,BV$5=VLOOKUP(Re_lo!$H$5,Re_lo!$N$5:$O$16,2,0)),AT895,""))</f>
        <v/>
      </c>
      <c r="BW895" s="125" t="str">
        <f>IF(ISERR(IF(AND($I895=Re_lo!$E$5,BW$5=VLOOKUP(Re_lo!$H$5,Re_lo!$N$5:$O$16,2,0)),AU895,"")),"",IF(AND($I895=Re_lo!$E$5,BW$5=VLOOKUP(Re_lo!$H$5,Re_lo!$N$5:$O$16,2,0)),AU895,""))</f>
        <v/>
      </c>
      <c r="BX895" s="125" t="str">
        <f>IF(ISERR(IF(AND($I895=Re_lo!$E$5,BX$5=VLOOKUP(Re_lo!$H$5,Re_lo!$N$5:$O$16,2,0)),AV895,"")),"",IF(AND($I895=Re_lo!$E$5,BX$5=VLOOKUP(Re_lo!$H$5,Re_lo!$N$5:$O$16,2,0)),AV895,""))</f>
        <v/>
      </c>
      <c r="BY895" s="125" t="str">
        <f>IF(ISERR(IF(AND($I895=Re_lo!$E$5,BY$5=VLOOKUP(Re_lo!$H$5,Re_lo!$N$5:$O$16,2,0)),AW895,"")),"",IF(AND($I895=Re_lo!$E$5,BY$5=VLOOKUP(Re_lo!$H$5,Re_lo!$N$5:$O$16,2,0)),AW895,""))</f>
        <v/>
      </c>
      <c r="BZ895" s="125" t="str">
        <f>IF(ISERR(IF(AND($I895=Re_lo!$E$5,BZ$5=VLOOKUP(Re_lo!$H$5,Re_lo!$N$5:$O$16,2,0)),AX895,"")),"",IF(AND($I895=Re_lo!$E$5,BZ$5=VLOOKUP(Re_lo!$H$5,Re_lo!$N$5:$O$16,2,0)),AX895,""))</f>
        <v/>
      </c>
      <c r="CA895" s="125" t="str">
        <f>IF(ISERR(IF(AND($I895=Re_lo!$E$5,CA$5=VLOOKUP(Re_lo!$H$5,Re_lo!$N$5:$O$16,2,0)),AY895,"")),"",IF(AND($I895=Re_lo!$E$5,CA$5=VLOOKUP(Re_lo!$H$5,Re_lo!$N$5:$O$16,2,0)),AY895,""))</f>
        <v/>
      </c>
      <c r="CB895" s="125" t="str">
        <f>IF(ISERR(IF(AND($I895=Re_lo!$E$5,CB$5=VLOOKUP(Re_lo!$H$5,Re_lo!$N$5:$O$16,2,0)),AZ895,"")),"",IF(AND($I895=Re_lo!$E$5,CB$5=VLOOKUP(Re_lo!$H$5,Re_lo!$N$5:$O$16,2,0)),AZ895,""))</f>
        <v/>
      </c>
      <c r="CC895" s="125" t="str">
        <f>IF(ISERR(IF(AND($I895=Re_lo!$E$5,CC$5=VLOOKUP(Re_lo!$H$5,Re_lo!$N$5:$O$16,2,0)),BA895,"")),"",IF(AND($I895=Re_lo!$E$5,CC$5=VLOOKUP(Re_lo!$H$5,Re_lo!$N$5:$O$16,2,0)),BA895,""))</f>
        <v/>
      </c>
      <c r="CD895" s="125" t="str">
        <f>IF(ISERR(IF(AND($I895=Re_lo!$E$5,CD$5=VLOOKUP(Re_lo!$H$5,Re_lo!$N$5:$O$16,2,0)),BB895,"")),"",IF(AND($I895=Re_lo!$E$5,CD$5=VLOOKUP(Re_lo!$H$5,Re_lo!$N$5:$O$16,2,0)),BB895,""))</f>
        <v/>
      </c>
      <c r="CF895" s="125" t="str">
        <f>IF($C895="","",COUNTIFS(Con_ve!$C$6:$C$1005,$C895,Con_ve!$Q$6:$Q$1005,Cad_cl!CF$5))</f>
        <v/>
      </c>
      <c r="CG895" s="125" t="str">
        <f>IF($C895="","",COUNTIFS(Con_ve!$C$6:$C$1005,$C895,Con_ve!$Q$6:$Q$1005,Cad_cl!CG$5))</f>
        <v/>
      </c>
      <c r="CH895" s="125" t="str">
        <f>IF($C895="","",COUNTIFS(Con_ve!$C$6:$C$1005,$C895,Con_ve!$Q$6:$Q$1005,Cad_cl!CH$5))</f>
        <v/>
      </c>
      <c r="CI895" s="125" t="str">
        <f>IF($C895="","",COUNTIFS(Con_ve!$C$6:$C$1005,$C895,Con_ve!$Q$6:$Q$1005,Cad_cl!CI$5))</f>
        <v/>
      </c>
      <c r="CJ895" s="125" t="str">
        <f>IF($C895="","",COUNTIFS(Con_ve!$C$6:$C$1005,$C895,Con_ve!$Q$6:$Q$1005,Cad_cl!CJ$5))</f>
        <v/>
      </c>
      <c r="CK895" s="125" t="str">
        <f>IF($C895="","",COUNTIFS(Con_ve!$C$6:$C$1005,$C895,Con_ve!$Q$6:$Q$1005,Cad_cl!CK$5))</f>
        <v/>
      </c>
      <c r="CL895" s="125" t="str">
        <f>IF($C895="","",COUNTIFS(Con_ve!$C$6:$C$1005,$C895,Con_ve!$Q$6:$Q$1005,Cad_cl!CL$5))</f>
        <v/>
      </c>
      <c r="CM895" s="125" t="str">
        <f>IF($C895="","",COUNTIFS(Con_ve!$C$6:$C$1005,$C895,Con_ve!$Q$6:$Q$1005,Cad_cl!CM$5))</f>
        <v/>
      </c>
      <c r="CN895" s="125" t="str">
        <f>IF($C895="","",COUNTIFS(Con_ve!$C$6:$C$1005,$C895,Con_ve!$Q$6:$Q$1005,Cad_cl!CN$5))</f>
        <v/>
      </c>
      <c r="CO895" s="125" t="str">
        <f>IF($C895="","",COUNTIFS(Con_ve!$C$6:$C$1005,$C895,Con_ve!$Q$6:$Q$1005,Cad_cl!CO$5))</f>
        <v/>
      </c>
      <c r="CP895" s="125" t="str">
        <f>IF($C895="","",COUNTIFS(Con_ve!$C$6:$C$1005,$C895,Con_ve!$Q$6:$Q$1005,Cad_cl!CP$5))</f>
        <v/>
      </c>
      <c r="CQ895" s="125" t="str">
        <f>IF($C895="","",COUNTIFS(Con_ve!$C$6:$C$1005,$C895,Con_ve!$Q$6:$Q$1005,Cad_cl!CQ$5))</f>
        <v/>
      </c>
      <c r="CR895" s="125">
        <f t="shared" si="41"/>
        <v>0</v>
      </c>
    </row>
    <row r="896" spans="3:96" ht="30" customHeight="1">
      <c r="C896" s="153"/>
      <c r="D896" s="153"/>
      <c r="E896" s="154"/>
      <c r="F896" s="153"/>
      <c r="G896" s="155"/>
      <c r="H896" s="153"/>
      <c r="I896" s="153"/>
      <c r="J896" s="132" t="s">
        <v>309</v>
      </c>
      <c r="K896" s="133" t="s">
        <v>309</v>
      </c>
      <c r="L896" s="153"/>
      <c r="M896" s="153"/>
      <c r="N896" s="153"/>
      <c r="O896" s="153"/>
      <c r="P896" s="153"/>
      <c r="Q896" s="153"/>
      <c r="AP896" s="134" t="str">
        <f>IF(ISERR(IF($C896="","",SUMIFS(Con_ve!$F$6:$F$1005,Con_ve!$C$6:$C$1005,$C896,Con_ve!$I$6:$I$1005,"Fechada",Con_ve!$Q$6:$Q$1005,Cad_cl!AP$5))),"",IF($C896="","",SUMIFS(Con_ve!$F$6:$F$1005,Con_ve!$C$6:$C$1005,$C896,Con_ve!$I$6:$I$1005,"Fechada",Con_ve!$Q$6:$Q$1005,Cad_cl!AP$5)))</f>
        <v/>
      </c>
      <c r="AQ896" s="134" t="str">
        <f>IF(ISERR(IF($C896="","",SUMIFS(Con_ve!$F$6:$F$1005,Con_ve!$C$6:$C$1005,$C896,Con_ve!$I$6:$I$1005,"Fechada",Con_ve!$Q$6:$Q$1005,Cad_cl!AQ$5))),"",IF($C896="","",SUMIFS(Con_ve!$F$6:$F$1005,Con_ve!$C$6:$C$1005,$C896,Con_ve!$I$6:$I$1005,"Fechada",Con_ve!$Q$6:$Q$1005,Cad_cl!AQ$5)))</f>
        <v/>
      </c>
      <c r="AR896" s="134" t="str">
        <f>IF(ISERR(IF($C896="","",SUMIFS(Con_ve!$F$6:$F$1005,Con_ve!$C$6:$C$1005,$C896,Con_ve!$I$6:$I$1005,"Fechada",Con_ve!$Q$6:$Q$1005,Cad_cl!AR$5))),"",IF($C896="","",SUMIFS(Con_ve!$F$6:$F$1005,Con_ve!$C$6:$C$1005,$C896,Con_ve!$I$6:$I$1005,"Fechada",Con_ve!$Q$6:$Q$1005,Cad_cl!AR$5)))</f>
        <v/>
      </c>
      <c r="AS896" s="134" t="str">
        <f>IF(ISERR(IF($C896="","",SUMIFS(Con_ve!$F$6:$F$1005,Con_ve!$C$6:$C$1005,$C896,Con_ve!$I$6:$I$1005,"Fechada",Con_ve!$Q$6:$Q$1005,Cad_cl!AS$5))),"",IF($C896="","",SUMIFS(Con_ve!$F$6:$F$1005,Con_ve!$C$6:$C$1005,$C896,Con_ve!$I$6:$I$1005,"Fechada",Con_ve!$Q$6:$Q$1005,Cad_cl!AS$5)))</f>
        <v/>
      </c>
      <c r="AT896" s="134" t="str">
        <f>IF(ISERR(IF($C896="","",SUMIFS(Con_ve!$F$6:$F$1005,Con_ve!$C$6:$C$1005,$C896,Con_ve!$I$6:$I$1005,"Fechada",Con_ve!$Q$6:$Q$1005,Cad_cl!AT$5))),"",IF($C896="","",SUMIFS(Con_ve!$F$6:$F$1005,Con_ve!$C$6:$C$1005,$C896,Con_ve!$I$6:$I$1005,"Fechada",Con_ve!$Q$6:$Q$1005,Cad_cl!AT$5)))</f>
        <v/>
      </c>
      <c r="AU896" s="134" t="str">
        <f>IF(ISERR(IF($C896="","",SUMIFS(Con_ve!$F$6:$F$1005,Con_ve!$C$6:$C$1005,$C896,Con_ve!$I$6:$I$1005,"Fechada",Con_ve!$Q$6:$Q$1005,Cad_cl!AU$5))),"",IF($C896="","",SUMIFS(Con_ve!$F$6:$F$1005,Con_ve!$C$6:$C$1005,$C896,Con_ve!$I$6:$I$1005,"Fechada",Con_ve!$Q$6:$Q$1005,Cad_cl!AU$5)))</f>
        <v/>
      </c>
      <c r="AV896" s="134" t="str">
        <f>IF(ISERR(IF($C896="","",SUMIFS(Con_ve!$F$6:$F$1005,Con_ve!$C$6:$C$1005,$C896,Con_ve!$I$6:$I$1005,"Fechada",Con_ve!$Q$6:$Q$1005,Cad_cl!AV$5))),"",IF($C896="","",SUMIFS(Con_ve!$F$6:$F$1005,Con_ve!$C$6:$C$1005,$C896,Con_ve!$I$6:$I$1005,"Fechada",Con_ve!$Q$6:$Q$1005,Cad_cl!AV$5)))</f>
        <v/>
      </c>
      <c r="AW896" s="134" t="str">
        <f>IF(ISERR(IF($C896="","",SUMIFS(Con_ve!$F$6:$F$1005,Con_ve!$C$6:$C$1005,$C896,Con_ve!$I$6:$I$1005,"Fechada",Con_ve!$Q$6:$Q$1005,Cad_cl!AW$5))),"",IF($C896="","",SUMIFS(Con_ve!$F$6:$F$1005,Con_ve!$C$6:$C$1005,$C896,Con_ve!$I$6:$I$1005,"Fechada",Con_ve!$Q$6:$Q$1005,Cad_cl!AW$5)))</f>
        <v/>
      </c>
      <c r="AX896" s="134" t="str">
        <f>IF(ISERR(IF($C896="","",SUMIFS(Con_ve!$F$6:$F$1005,Con_ve!$C$6:$C$1005,$C896,Con_ve!$I$6:$I$1005,"Fechada",Con_ve!$Q$6:$Q$1005,Cad_cl!AX$5))),"",IF($C896="","",SUMIFS(Con_ve!$F$6:$F$1005,Con_ve!$C$6:$C$1005,$C896,Con_ve!$I$6:$I$1005,"Fechada",Con_ve!$Q$6:$Q$1005,Cad_cl!AX$5)))</f>
        <v/>
      </c>
      <c r="AY896" s="134" t="str">
        <f>IF(ISERR(IF($C896="","",SUMIFS(Con_ve!$F$6:$F$1005,Con_ve!$C$6:$C$1005,$C896,Con_ve!$I$6:$I$1005,"Fechada",Con_ve!$Q$6:$Q$1005,Cad_cl!AY$5))),"",IF($C896="","",SUMIFS(Con_ve!$F$6:$F$1005,Con_ve!$C$6:$C$1005,$C896,Con_ve!$I$6:$I$1005,"Fechada",Con_ve!$Q$6:$Q$1005,Cad_cl!AY$5)))</f>
        <v/>
      </c>
      <c r="AZ896" s="134" t="str">
        <f>IF(ISERR(IF($C896="","",SUMIFS(Con_ve!$F$6:$F$1005,Con_ve!$C$6:$C$1005,$C896,Con_ve!$I$6:$I$1005,"Fechada",Con_ve!$Q$6:$Q$1005,Cad_cl!AZ$5))),"",IF($C896="","",SUMIFS(Con_ve!$F$6:$F$1005,Con_ve!$C$6:$C$1005,$C896,Con_ve!$I$6:$I$1005,"Fechada",Con_ve!$Q$6:$Q$1005,Cad_cl!AZ$5)))</f>
        <v/>
      </c>
      <c r="BA896" s="134" t="str">
        <f>IF(ISERR(IF($C896="","",SUMIFS(Con_ve!$F$6:$F$1005,Con_ve!$C$6:$C$1005,$C896,Con_ve!$I$6:$I$1005,"Fechada",Con_ve!$Q$6:$Q$1005,Cad_cl!BA$5))),"",IF($C896="","",SUMIFS(Con_ve!$F$6:$F$1005,Con_ve!$C$6:$C$1005,$C896,Con_ve!$I$6:$I$1005,"Fechada",Con_ve!$Q$6:$Q$1005,Cad_cl!BA$5)))</f>
        <v/>
      </c>
      <c r="BB896" s="134">
        <f t="shared" si="39"/>
        <v>0</v>
      </c>
      <c r="BD896" s="134" t="str">
        <f>IF(ISERR(IF($C896="","",SUMIFS(Con_ve!$F$6:$F$1005,Con_ve!$C$6:$C$1005,$C896,Con_ve!$I$6:$I$1005,"Em negociação",Con_ve!$Q$6:$Q$1005,Cad_cl!BD$5))),"",IF($C896="","",SUMIFS(Con_ve!$F$6:$F$1005,Con_ve!$C$6:$C$1005,$C896,Con_ve!$I$6:$I$1005,"Em negociação",Con_ve!$Q$6:$Q$1005,Cad_cl!BD$5)))</f>
        <v/>
      </c>
      <c r="BE896" s="134" t="str">
        <f>IF(ISERR(IF($C896="","",SUMIFS(Con_ve!$F$6:$F$1005,Con_ve!$C$6:$C$1005,$C896,Con_ve!$I$6:$I$1005,"Em negociação",Con_ve!$Q$6:$Q$1005,Cad_cl!BE$5))),"",IF($C896="","",SUMIFS(Con_ve!$F$6:$F$1005,Con_ve!$C$6:$C$1005,$C896,Con_ve!$I$6:$I$1005,"Em negociação",Con_ve!$Q$6:$Q$1005,Cad_cl!BE$5)))</f>
        <v/>
      </c>
      <c r="BF896" s="134" t="str">
        <f>IF(ISERR(IF($C896="","",SUMIFS(Con_ve!$F$6:$F$1005,Con_ve!$C$6:$C$1005,$C896,Con_ve!$I$6:$I$1005,"Em negociação",Con_ve!$Q$6:$Q$1005,Cad_cl!BF$5))),"",IF($C896="","",SUMIFS(Con_ve!$F$6:$F$1005,Con_ve!$C$6:$C$1005,$C896,Con_ve!$I$6:$I$1005,"Em negociação",Con_ve!$Q$6:$Q$1005,Cad_cl!BF$5)))</f>
        <v/>
      </c>
      <c r="BG896" s="134" t="str">
        <f>IF(ISERR(IF($C896="","",SUMIFS(Con_ve!$F$6:$F$1005,Con_ve!$C$6:$C$1005,$C896,Con_ve!$I$6:$I$1005,"Em negociação",Con_ve!$Q$6:$Q$1005,Cad_cl!BG$5))),"",IF($C896="","",SUMIFS(Con_ve!$F$6:$F$1005,Con_ve!$C$6:$C$1005,$C896,Con_ve!$I$6:$I$1005,"Em negociação",Con_ve!$Q$6:$Q$1005,Cad_cl!BG$5)))</f>
        <v/>
      </c>
      <c r="BH896" s="134" t="str">
        <f>IF(ISERR(IF($C896="","",SUMIFS(Con_ve!$F$6:$F$1005,Con_ve!$C$6:$C$1005,$C896,Con_ve!$I$6:$I$1005,"Em negociação",Con_ve!$Q$6:$Q$1005,Cad_cl!BH$5))),"",IF($C896="","",SUMIFS(Con_ve!$F$6:$F$1005,Con_ve!$C$6:$C$1005,$C896,Con_ve!$I$6:$I$1005,"Em negociação",Con_ve!$Q$6:$Q$1005,Cad_cl!BH$5)))</f>
        <v/>
      </c>
      <c r="BI896" s="134" t="str">
        <f>IF(ISERR(IF($C896="","",SUMIFS(Con_ve!$F$6:$F$1005,Con_ve!$C$6:$C$1005,$C896,Con_ve!$I$6:$I$1005,"Em negociação",Con_ve!$Q$6:$Q$1005,Cad_cl!BI$5))),"",IF($C896="","",SUMIFS(Con_ve!$F$6:$F$1005,Con_ve!$C$6:$C$1005,$C896,Con_ve!$I$6:$I$1005,"Em negociação",Con_ve!$Q$6:$Q$1005,Cad_cl!BI$5)))</f>
        <v/>
      </c>
      <c r="BJ896" s="134" t="str">
        <f>IF(ISERR(IF($C896="","",SUMIFS(Con_ve!$F$6:$F$1005,Con_ve!$C$6:$C$1005,$C896,Con_ve!$I$6:$I$1005,"Em negociação",Con_ve!$Q$6:$Q$1005,Cad_cl!BJ$5))),"",IF($C896="","",SUMIFS(Con_ve!$F$6:$F$1005,Con_ve!$C$6:$C$1005,$C896,Con_ve!$I$6:$I$1005,"Em negociação",Con_ve!$Q$6:$Q$1005,Cad_cl!BJ$5)))</f>
        <v/>
      </c>
      <c r="BK896" s="134" t="str">
        <f>IF(ISERR(IF($C896="","",SUMIFS(Con_ve!$F$6:$F$1005,Con_ve!$C$6:$C$1005,$C896,Con_ve!$I$6:$I$1005,"Em negociação",Con_ve!$Q$6:$Q$1005,Cad_cl!BK$5))),"",IF($C896="","",SUMIFS(Con_ve!$F$6:$F$1005,Con_ve!$C$6:$C$1005,$C896,Con_ve!$I$6:$I$1005,"Em negociação",Con_ve!$Q$6:$Q$1005,Cad_cl!BK$5)))</f>
        <v/>
      </c>
      <c r="BL896" s="134" t="str">
        <f>IF(ISERR(IF($C896="","",SUMIFS(Con_ve!$F$6:$F$1005,Con_ve!$C$6:$C$1005,$C896,Con_ve!$I$6:$I$1005,"Em negociação",Con_ve!$Q$6:$Q$1005,Cad_cl!BL$5))),"",IF($C896="","",SUMIFS(Con_ve!$F$6:$F$1005,Con_ve!$C$6:$C$1005,$C896,Con_ve!$I$6:$I$1005,"Em negociação",Con_ve!$Q$6:$Q$1005,Cad_cl!BL$5)))</f>
        <v/>
      </c>
      <c r="BM896" s="134" t="str">
        <f>IF(ISERR(IF($C896="","",SUMIFS(Con_ve!$F$6:$F$1005,Con_ve!$C$6:$C$1005,$C896,Con_ve!$I$6:$I$1005,"Em negociação",Con_ve!$Q$6:$Q$1005,Cad_cl!BM$5))),"",IF($C896="","",SUMIFS(Con_ve!$F$6:$F$1005,Con_ve!$C$6:$C$1005,$C896,Con_ve!$I$6:$I$1005,"Em negociação",Con_ve!$Q$6:$Q$1005,Cad_cl!BM$5)))</f>
        <v/>
      </c>
      <c r="BN896" s="134" t="str">
        <f>IF(ISERR(IF($C896="","",SUMIFS(Con_ve!$F$6:$F$1005,Con_ve!$C$6:$C$1005,$C896,Con_ve!$I$6:$I$1005,"Em negociação",Con_ve!$Q$6:$Q$1005,Cad_cl!BN$5))),"",IF($C896="","",SUMIFS(Con_ve!$F$6:$F$1005,Con_ve!$C$6:$C$1005,$C896,Con_ve!$I$6:$I$1005,"Em negociação",Con_ve!$Q$6:$Q$1005,Cad_cl!BN$5)))</f>
        <v/>
      </c>
      <c r="BO896" s="134" t="str">
        <f>IF(ISERR(IF($C896="","",SUMIFS(Con_ve!$F$6:$F$1005,Con_ve!$C$6:$C$1005,$C896,Con_ve!$I$6:$I$1005,"Em negociação",Con_ve!$Q$6:$Q$1005,Cad_cl!BO$5))),"",IF($C896="","",SUMIFS(Con_ve!$F$6:$F$1005,Con_ve!$C$6:$C$1005,$C896,Con_ve!$I$6:$I$1005,"Em negociação",Con_ve!$Q$6:$Q$1005,Cad_cl!BO$5)))</f>
        <v/>
      </c>
      <c r="BP896" s="134">
        <f t="shared" si="40"/>
        <v>0</v>
      </c>
      <c r="BR896" s="125" t="str">
        <f>IF(ISERR(IF(AND($I896=Re_lo!$E$5,BR$5=VLOOKUP(Re_lo!$H$5,Re_lo!$N$5:$O$16,2,0)),AP896,"")),"",IF(AND($I896=Re_lo!$E$5,BR$5=VLOOKUP(Re_lo!$H$5,Re_lo!$N$5:$O$16,2,0)),AP896,""))</f>
        <v/>
      </c>
      <c r="BS896" s="125" t="str">
        <f>IF(ISERR(IF(AND($I896=Re_lo!$E$5,BS$5=VLOOKUP(Re_lo!$H$5,Re_lo!$N$5:$O$16,2,0)),AQ896,"")),"",IF(AND($I896=Re_lo!$E$5,BS$5=VLOOKUP(Re_lo!$H$5,Re_lo!$N$5:$O$16,2,0)),AQ896,""))</f>
        <v/>
      </c>
      <c r="BT896" s="125" t="str">
        <f>IF(ISERR(IF(AND($I896=Re_lo!$E$5,BT$5=VLOOKUP(Re_lo!$H$5,Re_lo!$N$5:$O$16,2,0)),AR896,"")),"",IF(AND($I896=Re_lo!$E$5,BT$5=VLOOKUP(Re_lo!$H$5,Re_lo!$N$5:$O$16,2,0)),AR896,""))</f>
        <v/>
      </c>
      <c r="BU896" s="125" t="str">
        <f>IF(ISERR(IF(AND($I896=Re_lo!$E$5,BU$5=VLOOKUP(Re_lo!$H$5,Re_lo!$N$5:$O$16,2,0)),AS896,"")),"",IF(AND($I896=Re_lo!$E$5,BU$5=VLOOKUP(Re_lo!$H$5,Re_lo!$N$5:$O$16,2,0)),AS896,""))</f>
        <v/>
      </c>
      <c r="BV896" s="125" t="str">
        <f>IF(ISERR(IF(AND($I896=Re_lo!$E$5,BV$5=VLOOKUP(Re_lo!$H$5,Re_lo!$N$5:$O$16,2,0)),AT896,"")),"",IF(AND($I896=Re_lo!$E$5,BV$5=VLOOKUP(Re_lo!$H$5,Re_lo!$N$5:$O$16,2,0)),AT896,""))</f>
        <v/>
      </c>
      <c r="BW896" s="125" t="str">
        <f>IF(ISERR(IF(AND($I896=Re_lo!$E$5,BW$5=VLOOKUP(Re_lo!$H$5,Re_lo!$N$5:$O$16,2,0)),AU896,"")),"",IF(AND($I896=Re_lo!$E$5,BW$5=VLOOKUP(Re_lo!$H$5,Re_lo!$N$5:$O$16,2,0)),AU896,""))</f>
        <v/>
      </c>
      <c r="BX896" s="125" t="str">
        <f>IF(ISERR(IF(AND($I896=Re_lo!$E$5,BX$5=VLOOKUP(Re_lo!$H$5,Re_lo!$N$5:$O$16,2,0)),AV896,"")),"",IF(AND($I896=Re_lo!$E$5,BX$5=VLOOKUP(Re_lo!$H$5,Re_lo!$N$5:$O$16,2,0)),AV896,""))</f>
        <v/>
      </c>
      <c r="BY896" s="125" t="str">
        <f>IF(ISERR(IF(AND($I896=Re_lo!$E$5,BY$5=VLOOKUP(Re_lo!$H$5,Re_lo!$N$5:$O$16,2,0)),AW896,"")),"",IF(AND($I896=Re_lo!$E$5,BY$5=VLOOKUP(Re_lo!$H$5,Re_lo!$N$5:$O$16,2,0)),AW896,""))</f>
        <v/>
      </c>
      <c r="BZ896" s="125" t="str">
        <f>IF(ISERR(IF(AND($I896=Re_lo!$E$5,BZ$5=VLOOKUP(Re_lo!$H$5,Re_lo!$N$5:$O$16,2,0)),AX896,"")),"",IF(AND($I896=Re_lo!$E$5,BZ$5=VLOOKUP(Re_lo!$H$5,Re_lo!$N$5:$O$16,2,0)),AX896,""))</f>
        <v/>
      </c>
      <c r="CA896" s="125" t="str">
        <f>IF(ISERR(IF(AND($I896=Re_lo!$E$5,CA$5=VLOOKUP(Re_lo!$H$5,Re_lo!$N$5:$O$16,2,0)),AY896,"")),"",IF(AND($I896=Re_lo!$E$5,CA$5=VLOOKUP(Re_lo!$H$5,Re_lo!$N$5:$O$16,2,0)),AY896,""))</f>
        <v/>
      </c>
      <c r="CB896" s="125" t="str">
        <f>IF(ISERR(IF(AND($I896=Re_lo!$E$5,CB$5=VLOOKUP(Re_lo!$H$5,Re_lo!$N$5:$O$16,2,0)),AZ896,"")),"",IF(AND($I896=Re_lo!$E$5,CB$5=VLOOKUP(Re_lo!$H$5,Re_lo!$N$5:$O$16,2,0)),AZ896,""))</f>
        <v/>
      </c>
      <c r="CC896" s="125" t="str">
        <f>IF(ISERR(IF(AND($I896=Re_lo!$E$5,CC$5=VLOOKUP(Re_lo!$H$5,Re_lo!$N$5:$O$16,2,0)),BA896,"")),"",IF(AND($I896=Re_lo!$E$5,CC$5=VLOOKUP(Re_lo!$H$5,Re_lo!$N$5:$O$16,2,0)),BA896,""))</f>
        <v/>
      </c>
      <c r="CD896" s="125" t="str">
        <f>IF(ISERR(IF(AND($I896=Re_lo!$E$5,CD$5=VLOOKUP(Re_lo!$H$5,Re_lo!$N$5:$O$16,2,0)),BB896,"")),"",IF(AND($I896=Re_lo!$E$5,CD$5=VLOOKUP(Re_lo!$H$5,Re_lo!$N$5:$O$16,2,0)),BB896,""))</f>
        <v/>
      </c>
      <c r="CF896" s="125" t="str">
        <f>IF($C896="","",COUNTIFS(Con_ve!$C$6:$C$1005,$C896,Con_ve!$Q$6:$Q$1005,Cad_cl!CF$5))</f>
        <v/>
      </c>
      <c r="CG896" s="125" t="str">
        <f>IF($C896="","",COUNTIFS(Con_ve!$C$6:$C$1005,$C896,Con_ve!$Q$6:$Q$1005,Cad_cl!CG$5))</f>
        <v/>
      </c>
      <c r="CH896" s="125" t="str">
        <f>IF($C896="","",COUNTIFS(Con_ve!$C$6:$C$1005,$C896,Con_ve!$Q$6:$Q$1005,Cad_cl!CH$5))</f>
        <v/>
      </c>
      <c r="CI896" s="125" t="str">
        <f>IF($C896="","",COUNTIFS(Con_ve!$C$6:$C$1005,$C896,Con_ve!$Q$6:$Q$1005,Cad_cl!CI$5))</f>
        <v/>
      </c>
      <c r="CJ896" s="125" t="str">
        <f>IF($C896="","",COUNTIFS(Con_ve!$C$6:$C$1005,$C896,Con_ve!$Q$6:$Q$1005,Cad_cl!CJ$5))</f>
        <v/>
      </c>
      <c r="CK896" s="125" t="str">
        <f>IF($C896="","",COUNTIFS(Con_ve!$C$6:$C$1005,$C896,Con_ve!$Q$6:$Q$1005,Cad_cl!CK$5))</f>
        <v/>
      </c>
      <c r="CL896" s="125" t="str">
        <f>IF($C896="","",COUNTIFS(Con_ve!$C$6:$C$1005,$C896,Con_ve!$Q$6:$Q$1005,Cad_cl!CL$5))</f>
        <v/>
      </c>
      <c r="CM896" s="125" t="str">
        <f>IF($C896="","",COUNTIFS(Con_ve!$C$6:$C$1005,$C896,Con_ve!$Q$6:$Q$1005,Cad_cl!CM$5))</f>
        <v/>
      </c>
      <c r="CN896" s="125" t="str">
        <f>IF($C896="","",COUNTIFS(Con_ve!$C$6:$C$1005,$C896,Con_ve!$Q$6:$Q$1005,Cad_cl!CN$5))</f>
        <v/>
      </c>
      <c r="CO896" s="125" t="str">
        <f>IF($C896="","",COUNTIFS(Con_ve!$C$6:$C$1005,$C896,Con_ve!$Q$6:$Q$1005,Cad_cl!CO$5))</f>
        <v/>
      </c>
      <c r="CP896" s="125" t="str">
        <f>IF($C896="","",COUNTIFS(Con_ve!$C$6:$C$1005,$C896,Con_ve!$Q$6:$Q$1005,Cad_cl!CP$5))</f>
        <v/>
      </c>
      <c r="CQ896" s="125" t="str">
        <f>IF($C896="","",COUNTIFS(Con_ve!$C$6:$C$1005,$C896,Con_ve!$Q$6:$Q$1005,Cad_cl!CQ$5))</f>
        <v/>
      </c>
      <c r="CR896" s="125">
        <f t="shared" si="41"/>
        <v>0</v>
      </c>
    </row>
    <row r="897" spans="3:96" ht="30" customHeight="1">
      <c r="C897" s="153"/>
      <c r="D897" s="153"/>
      <c r="E897" s="154"/>
      <c r="F897" s="153"/>
      <c r="G897" s="155"/>
      <c r="H897" s="153"/>
      <c r="I897" s="153"/>
      <c r="J897" s="132" t="s">
        <v>309</v>
      </c>
      <c r="K897" s="133" t="s">
        <v>309</v>
      </c>
      <c r="L897" s="153"/>
      <c r="M897" s="153"/>
      <c r="N897" s="153"/>
      <c r="O897" s="153"/>
      <c r="P897" s="153"/>
      <c r="Q897" s="153"/>
      <c r="AP897" s="134" t="str">
        <f>IF(ISERR(IF($C897="","",SUMIFS(Con_ve!$F$6:$F$1005,Con_ve!$C$6:$C$1005,$C897,Con_ve!$I$6:$I$1005,"Fechada",Con_ve!$Q$6:$Q$1005,Cad_cl!AP$5))),"",IF($C897="","",SUMIFS(Con_ve!$F$6:$F$1005,Con_ve!$C$6:$C$1005,$C897,Con_ve!$I$6:$I$1005,"Fechada",Con_ve!$Q$6:$Q$1005,Cad_cl!AP$5)))</f>
        <v/>
      </c>
      <c r="AQ897" s="134" t="str">
        <f>IF(ISERR(IF($C897="","",SUMIFS(Con_ve!$F$6:$F$1005,Con_ve!$C$6:$C$1005,$C897,Con_ve!$I$6:$I$1005,"Fechada",Con_ve!$Q$6:$Q$1005,Cad_cl!AQ$5))),"",IF($C897="","",SUMIFS(Con_ve!$F$6:$F$1005,Con_ve!$C$6:$C$1005,$C897,Con_ve!$I$6:$I$1005,"Fechada",Con_ve!$Q$6:$Q$1005,Cad_cl!AQ$5)))</f>
        <v/>
      </c>
      <c r="AR897" s="134" t="str">
        <f>IF(ISERR(IF($C897="","",SUMIFS(Con_ve!$F$6:$F$1005,Con_ve!$C$6:$C$1005,$C897,Con_ve!$I$6:$I$1005,"Fechada",Con_ve!$Q$6:$Q$1005,Cad_cl!AR$5))),"",IF($C897="","",SUMIFS(Con_ve!$F$6:$F$1005,Con_ve!$C$6:$C$1005,$C897,Con_ve!$I$6:$I$1005,"Fechada",Con_ve!$Q$6:$Q$1005,Cad_cl!AR$5)))</f>
        <v/>
      </c>
      <c r="AS897" s="134" t="str">
        <f>IF(ISERR(IF($C897="","",SUMIFS(Con_ve!$F$6:$F$1005,Con_ve!$C$6:$C$1005,$C897,Con_ve!$I$6:$I$1005,"Fechada",Con_ve!$Q$6:$Q$1005,Cad_cl!AS$5))),"",IF($C897="","",SUMIFS(Con_ve!$F$6:$F$1005,Con_ve!$C$6:$C$1005,$C897,Con_ve!$I$6:$I$1005,"Fechada",Con_ve!$Q$6:$Q$1005,Cad_cl!AS$5)))</f>
        <v/>
      </c>
      <c r="AT897" s="134" t="str">
        <f>IF(ISERR(IF($C897="","",SUMIFS(Con_ve!$F$6:$F$1005,Con_ve!$C$6:$C$1005,$C897,Con_ve!$I$6:$I$1005,"Fechada",Con_ve!$Q$6:$Q$1005,Cad_cl!AT$5))),"",IF($C897="","",SUMIFS(Con_ve!$F$6:$F$1005,Con_ve!$C$6:$C$1005,$C897,Con_ve!$I$6:$I$1005,"Fechada",Con_ve!$Q$6:$Q$1005,Cad_cl!AT$5)))</f>
        <v/>
      </c>
      <c r="AU897" s="134" t="str">
        <f>IF(ISERR(IF($C897="","",SUMIFS(Con_ve!$F$6:$F$1005,Con_ve!$C$6:$C$1005,$C897,Con_ve!$I$6:$I$1005,"Fechada",Con_ve!$Q$6:$Q$1005,Cad_cl!AU$5))),"",IF($C897="","",SUMIFS(Con_ve!$F$6:$F$1005,Con_ve!$C$6:$C$1005,$C897,Con_ve!$I$6:$I$1005,"Fechada",Con_ve!$Q$6:$Q$1005,Cad_cl!AU$5)))</f>
        <v/>
      </c>
      <c r="AV897" s="134" t="str">
        <f>IF(ISERR(IF($C897="","",SUMIFS(Con_ve!$F$6:$F$1005,Con_ve!$C$6:$C$1005,$C897,Con_ve!$I$6:$I$1005,"Fechada",Con_ve!$Q$6:$Q$1005,Cad_cl!AV$5))),"",IF($C897="","",SUMIFS(Con_ve!$F$6:$F$1005,Con_ve!$C$6:$C$1005,$C897,Con_ve!$I$6:$I$1005,"Fechada",Con_ve!$Q$6:$Q$1005,Cad_cl!AV$5)))</f>
        <v/>
      </c>
      <c r="AW897" s="134" t="str">
        <f>IF(ISERR(IF($C897="","",SUMIFS(Con_ve!$F$6:$F$1005,Con_ve!$C$6:$C$1005,$C897,Con_ve!$I$6:$I$1005,"Fechada",Con_ve!$Q$6:$Q$1005,Cad_cl!AW$5))),"",IF($C897="","",SUMIFS(Con_ve!$F$6:$F$1005,Con_ve!$C$6:$C$1005,$C897,Con_ve!$I$6:$I$1005,"Fechada",Con_ve!$Q$6:$Q$1005,Cad_cl!AW$5)))</f>
        <v/>
      </c>
      <c r="AX897" s="134" t="str">
        <f>IF(ISERR(IF($C897="","",SUMIFS(Con_ve!$F$6:$F$1005,Con_ve!$C$6:$C$1005,$C897,Con_ve!$I$6:$I$1005,"Fechada",Con_ve!$Q$6:$Q$1005,Cad_cl!AX$5))),"",IF($C897="","",SUMIFS(Con_ve!$F$6:$F$1005,Con_ve!$C$6:$C$1005,$C897,Con_ve!$I$6:$I$1005,"Fechada",Con_ve!$Q$6:$Q$1005,Cad_cl!AX$5)))</f>
        <v/>
      </c>
      <c r="AY897" s="134" t="str">
        <f>IF(ISERR(IF($C897="","",SUMIFS(Con_ve!$F$6:$F$1005,Con_ve!$C$6:$C$1005,$C897,Con_ve!$I$6:$I$1005,"Fechada",Con_ve!$Q$6:$Q$1005,Cad_cl!AY$5))),"",IF($C897="","",SUMIFS(Con_ve!$F$6:$F$1005,Con_ve!$C$6:$C$1005,$C897,Con_ve!$I$6:$I$1005,"Fechada",Con_ve!$Q$6:$Q$1005,Cad_cl!AY$5)))</f>
        <v/>
      </c>
      <c r="AZ897" s="134" t="str">
        <f>IF(ISERR(IF($C897="","",SUMIFS(Con_ve!$F$6:$F$1005,Con_ve!$C$6:$C$1005,$C897,Con_ve!$I$6:$I$1005,"Fechada",Con_ve!$Q$6:$Q$1005,Cad_cl!AZ$5))),"",IF($C897="","",SUMIFS(Con_ve!$F$6:$F$1005,Con_ve!$C$6:$C$1005,$C897,Con_ve!$I$6:$I$1005,"Fechada",Con_ve!$Q$6:$Q$1005,Cad_cl!AZ$5)))</f>
        <v/>
      </c>
      <c r="BA897" s="134" t="str">
        <f>IF(ISERR(IF($C897="","",SUMIFS(Con_ve!$F$6:$F$1005,Con_ve!$C$6:$C$1005,$C897,Con_ve!$I$6:$I$1005,"Fechada",Con_ve!$Q$6:$Q$1005,Cad_cl!BA$5))),"",IF($C897="","",SUMIFS(Con_ve!$F$6:$F$1005,Con_ve!$C$6:$C$1005,$C897,Con_ve!$I$6:$I$1005,"Fechada",Con_ve!$Q$6:$Q$1005,Cad_cl!BA$5)))</f>
        <v/>
      </c>
      <c r="BB897" s="134">
        <f t="shared" si="39"/>
        <v>0</v>
      </c>
      <c r="BD897" s="134" t="str">
        <f>IF(ISERR(IF($C897="","",SUMIFS(Con_ve!$F$6:$F$1005,Con_ve!$C$6:$C$1005,$C897,Con_ve!$I$6:$I$1005,"Em negociação",Con_ve!$Q$6:$Q$1005,Cad_cl!BD$5))),"",IF($C897="","",SUMIFS(Con_ve!$F$6:$F$1005,Con_ve!$C$6:$C$1005,$C897,Con_ve!$I$6:$I$1005,"Em negociação",Con_ve!$Q$6:$Q$1005,Cad_cl!BD$5)))</f>
        <v/>
      </c>
      <c r="BE897" s="134" t="str">
        <f>IF(ISERR(IF($C897="","",SUMIFS(Con_ve!$F$6:$F$1005,Con_ve!$C$6:$C$1005,$C897,Con_ve!$I$6:$I$1005,"Em negociação",Con_ve!$Q$6:$Q$1005,Cad_cl!BE$5))),"",IF($C897="","",SUMIFS(Con_ve!$F$6:$F$1005,Con_ve!$C$6:$C$1005,$C897,Con_ve!$I$6:$I$1005,"Em negociação",Con_ve!$Q$6:$Q$1005,Cad_cl!BE$5)))</f>
        <v/>
      </c>
      <c r="BF897" s="134" t="str">
        <f>IF(ISERR(IF($C897="","",SUMIFS(Con_ve!$F$6:$F$1005,Con_ve!$C$6:$C$1005,$C897,Con_ve!$I$6:$I$1005,"Em negociação",Con_ve!$Q$6:$Q$1005,Cad_cl!BF$5))),"",IF($C897="","",SUMIFS(Con_ve!$F$6:$F$1005,Con_ve!$C$6:$C$1005,$C897,Con_ve!$I$6:$I$1005,"Em negociação",Con_ve!$Q$6:$Q$1005,Cad_cl!BF$5)))</f>
        <v/>
      </c>
      <c r="BG897" s="134" t="str">
        <f>IF(ISERR(IF($C897="","",SUMIFS(Con_ve!$F$6:$F$1005,Con_ve!$C$6:$C$1005,$C897,Con_ve!$I$6:$I$1005,"Em negociação",Con_ve!$Q$6:$Q$1005,Cad_cl!BG$5))),"",IF($C897="","",SUMIFS(Con_ve!$F$6:$F$1005,Con_ve!$C$6:$C$1005,$C897,Con_ve!$I$6:$I$1005,"Em negociação",Con_ve!$Q$6:$Q$1005,Cad_cl!BG$5)))</f>
        <v/>
      </c>
      <c r="BH897" s="134" t="str">
        <f>IF(ISERR(IF($C897="","",SUMIFS(Con_ve!$F$6:$F$1005,Con_ve!$C$6:$C$1005,$C897,Con_ve!$I$6:$I$1005,"Em negociação",Con_ve!$Q$6:$Q$1005,Cad_cl!BH$5))),"",IF($C897="","",SUMIFS(Con_ve!$F$6:$F$1005,Con_ve!$C$6:$C$1005,$C897,Con_ve!$I$6:$I$1005,"Em negociação",Con_ve!$Q$6:$Q$1005,Cad_cl!BH$5)))</f>
        <v/>
      </c>
      <c r="BI897" s="134" t="str">
        <f>IF(ISERR(IF($C897="","",SUMIFS(Con_ve!$F$6:$F$1005,Con_ve!$C$6:$C$1005,$C897,Con_ve!$I$6:$I$1005,"Em negociação",Con_ve!$Q$6:$Q$1005,Cad_cl!BI$5))),"",IF($C897="","",SUMIFS(Con_ve!$F$6:$F$1005,Con_ve!$C$6:$C$1005,$C897,Con_ve!$I$6:$I$1005,"Em negociação",Con_ve!$Q$6:$Q$1005,Cad_cl!BI$5)))</f>
        <v/>
      </c>
      <c r="BJ897" s="134" t="str">
        <f>IF(ISERR(IF($C897="","",SUMIFS(Con_ve!$F$6:$F$1005,Con_ve!$C$6:$C$1005,$C897,Con_ve!$I$6:$I$1005,"Em negociação",Con_ve!$Q$6:$Q$1005,Cad_cl!BJ$5))),"",IF($C897="","",SUMIFS(Con_ve!$F$6:$F$1005,Con_ve!$C$6:$C$1005,$C897,Con_ve!$I$6:$I$1005,"Em negociação",Con_ve!$Q$6:$Q$1005,Cad_cl!BJ$5)))</f>
        <v/>
      </c>
      <c r="BK897" s="134" t="str">
        <f>IF(ISERR(IF($C897="","",SUMIFS(Con_ve!$F$6:$F$1005,Con_ve!$C$6:$C$1005,$C897,Con_ve!$I$6:$I$1005,"Em negociação",Con_ve!$Q$6:$Q$1005,Cad_cl!BK$5))),"",IF($C897="","",SUMIFS(Con_ve!$F$6:$F$1005,Con_ve!$C$6:$C$1005,$C897,Con_ve!$I$6:$I$1005,"Em negociação",Con_ve!$Q$6:$Q$1005,Cad_cl!BK$5)))</f>
        <v/>
      </c>
      <c r="BL897" s="134" t="str">
        <f>IF(ISERR(IF($C897="","",SUMIFS(Con_ve!$F$6:$F$1005,Con_ve!$C$6:$C$1005,$C897,Con_ve!$I$6:$I$1005,"Em negociação",Con_ve!$Q$6:$Q$1005,Cad_cl!BL$5))),"",IF($C897="","",SUMIFS(Con_ve!$F$6:$F$1005,Con_ve!$C$6:$C$1005,$C897,Con_ve!$I$6:$I$1005,"Em negociação",Con_ve!$Q$6:$Q$1005,Cad_cl!BL$5)))</f>
        <v/>
      </c>
      <c r="BM897" s="134" t="str">
        <f>IF(ISERR(IF($C897="","",SUMIFS(Con_ve!$F$6:$F$1005,Con_ve!$C$6:$C$1005,$C897,Con_ve!$I$6:$I$1005,"Em negociação",Con_ve!$Q$6:$Q$1005,Cad_cl!BM$5))),"",IF($C897="","",SUMIFS(Con_ve!$F$6:$F$1005,Con_ve!$C$6:$C$1005,$C897,Con_ve!$I$6:$I$1005,"Em negociação",Con_ve!$Q$6:$Q$1005,Cad_cl!BM$5)))</f>
        <v/>
      </c>
      <c r="BN897" s="134" t="str">
        <f>IF(ISERR(IF($C897="","",SUMIFS(Con_ve!$F$6:$F$1005,Con_ve!$C$6:$C$1005,$C897,Con_ve!$I$6:$I$1005,"Em negociação",Con_ve!$Q$6:$Q$1005,Cad_cl!BN$5))),"",IF($C897="","",SUMIFS(Con_ve!$F$6:$F$1005,Con_ve!$C$6:$C$1005,$C897,Con_ve!$I$6:$I$1005,"Em negociação",Con_ve!$Q$6:$Q$1005,Cad_cl!BN$5)))</f>
        <v/>
      </c>
      <c r="BO897" s="134" t="str">
        <f>IF(ISERR(IF($C897="","",SUMIFS(Con_ve!$F$6:$F$1005,Con_ve!$C$6:$C$1005,$C897,Con_ve!$I$6:$I$1005,"Em negociação",Con_ve!$Q$6:$Q$1005,Cad_cl!BO$5))),"",IF($C897="","",SUMIFS(Con_ve!$F$6:$F$1005,Con_ve!$C$6:$C$1005,$C897,Con_ve!$I$6:$I$1005,"Em negociação",Con_ve!$Q$6:$Q$1005,Cad_cl!BO$5)))</f>
        <v/>
      </c>
      <c r="BP897" s="134">
        <f t="shared" si="40"/>
        <v>0</v>
      </c>
      <c r="BR897" s="125" t="str">
        <f>IF(ISERR(IF(AND($I897=Re_lo!$E$5,BR$5=VLOOKUP(Re_lo!$H$5,Re_lo!$N$5:$O$16,2,0)),AP897,"")),"",IF(AND($I897=Re_lo!$E$5,BR$5=VLOOKUP(Re_lo!$H$5,Re_lo!$N$5:$O$16,2,0)),AP897,""))</f>
        <v/>
      </c>
      <c r="BS897" s="125" t="str">
        <f>IF(ISERR(IF(AND($I897=Re_lo!$E$5,BS$5=VLOOKUP(Re_lo!$H$5,Re_lo!$N$5:$O$16,2,0)),AQ897,"")),"",IF(AND($I897=Re_lo!$E$5,BS$5=VLOOKUP(Re_lo!$H$5,Re_lo!$N$5:$O$16,2,0)),AQ897,""))</f>
        <v/>
      </c>
      <c r="BT897" s="125" t="str">
        <f>IF(ISERR(IF(AND($I897=Re_lo!$E$5,BT$5=VLOOKUP(Re_lo!$H$5,Re_lo!$N$5:$O$16,2,0)),AR897,"")),"",IF(AND($I897=Re_lo!$E$5,BT$5=VLOOKUP(Re_lo!$H$5,Re_lo!$N$5:$O$16,2,0)),AR897,""))</f>
        <v/>
      </c>
      <c r="BU897" s="125" t="str">
        <f>IF(ISERR(IF(AND($I897=Re_lo!$E$5,BU$5=VLOOKUP(Re_lo!$H$5,Re_lo!$N$5:$O$16,2,0)),AS897,"")),"",IF(AND($I897=Re_lo!$E$5,BU$5=VLOOKUP(Re_lo!$H$5,Re_lo!$N$5:$O$16,2,0)),AS897,""))</f>
        <v/>
      </c>
      <c r="BV897" s="125" t="str">
        <f>IF(ISERR(IF(AND($I897=Re_lo!$E$5,BV$5=VLOOKUP(Re_lo!$H$5,Re_lo!$N$5:$O$16,2,0)),AT897,"")),"",IF(AND($I897=Re_lo!$E$5,BV$5=VLOOKUP(Re_lo!$H$5,Re_lo!$N$5:$O$16,2,0)),AT897,""))</f>
        <v/>
      </c>
      <c r="BW897" s="125" t="str">
        <f>IF(ISERR(IF(AND($I897=Re_lo!$E$5,BW$5=VLOOKUP(Re_lo!$H$5,Re_lo!$N$5:$O$16,2,0)),AU897,"")),"",IF(AND($I897=Re_lo!$E$5,BW$5=VLOOKUP(Re_lo!$H$5,Re_lo!$N$5:$O$16,2,0)),AU897,""))</f>
        <v/>
      </c>
      <c r="BX897" s="125" t="str">
        <f>IF(ISERR(IF(AND($I897=Re_lo!$E$5,BX$5=VLOOKUP(Re_lo!$H$5,Re_lo!$N$5:$O$16,2,0)),AV897,"")),"",IF(AND($I897=Re_lo!$E$5,BX$5=VLOOKUP(Re_lo!$H$5,Re_lo!$N$5:$O$16,2,0)),AV897,""))</f>
        <v/>
      </c>
      <c r="BY897" s="125" t="str">
        <f>IF(ISERR(IF(AND($I897=Re_lo!$E$5,BY$5=VLOOKUP(Re_lo!$H$5,Re_lo!$N$5:$O$16,2,0)),AW897,"")),"",IF(AND($I897=Re_lo!$E$5,BY$5=VLOOKUP(Re_lo!$H$5,Re_lo!$N$5:$O$16,2,0)),AW897,""))</f>
        <v/>
      </c>
      <c r="BZ897" s="125" t="str">
        <f>IF(ISERR(IF(AND($I897=Re_lo!$E$5,BZ$5=VLOOKUP(Re_lo!$H$5,Re_lo!$N$5:$O$16,2,0)),AX897,"")),"",IF(AND($I897=Re_lo!$E$5,BZ$5=VLOOKUP(Re_lo!$H$5,Re_lo!$N$5:$O$16,2,0)),AX897,""))</f>
        <v/>
      </c>
      <c r="CA897" s="125" t="str">
        <f>IF(ISERR(IF(AND($I897=Re_lo!$E$5,CA$5=VLOOKUP(Re_lo!$H$5,Re_lo!$N$5:$O$16,2,0)),AY897,"")),"",IF(AND($I897=Re_lo!$E$5,CA$5=VLOOKUP(Re_lo!$H$5,Re_lo!$N$5:$O$16,2,0)),AY897,""))</f>
        <v/>
      </c>
      <c r="CB897" s="125" t="str">
        <f>IF(ISERR(IF(AND($I897=Re_lo!$E$5,CB$5=VLOOKUP(Re_lo!$H$5,Re_lo!$N$5:$O$16,2,0)),AZ897,"")),"",IF(AND($I897=Re_lo!$E$5,CB$5=VLOOKUP(Re_lo!$H$5,Re_lo!$N$5:$O$16,2,0)),AZ897,""))</f>
        <v/>
      </c>
      <c r="CC897" s="125" t="str">
        <f>IF(ISERR(IF(AND($I897=Re_lo!$E$5,CC$5=VLOOKUP(Re_lo!$H$5,Re_lo!$N$5:$O$16,2,0)),BA897,"")),"",IF(AND($I897=Re_lo!$E$5,CC$5=VLOOKUP(Re_lo!$H$5,Re_lo!$N$5:$O$16,2,0)),BA897,""))</f>
        <v/>
      </c>
      <c r="CD897" s="125" t="str">
        <f>IF(ISERR(IF(AND($I897=Re_lo!$E$5,CD$5=VLOOKUP(Re_lo!$H$5,Re_lo!$N$5:$O$16,2,0)),BB897,"")),"",IF(AND($I897=Re_lo!$E$5,CD$5=VLOOKUP(Re_lo!$H$5,Re_lo!$N$5:$O$16,2,0)),BB897,""))</f>
        <v/>
      </c>
      <c r="CF897" s="125" t="str">
        <f>IF($C897="","",COUNTIFS(Con_ve!$C$6:$C$1005,$C897,Con_ve!$Q$6:$Q$1005,Cad_cl!CF$5))</f>
        <v/>
      </c>
      <c r="CG897" s="125" t="str">
        <f>IF($C897="","",COUNTIFS(Con_ve!$C$6:$C$1005,$C897,Con_ve!$Q$6:$Q$1005,Cad_cl!CG$5))</f>
        <v/>
      </c>
      <c r="CH897" s="125" t="str">
        <f>IF($C897="","",COUNTIFS(Con_ve!$C$6:$C$1005,$C897,Con_ve!$Q$6:$Q$1005,Cad_cl!CH$5))</f>
        <v/>
      </c>
      <c r="CI897" s="125" t="str">
        <f>IF($C897="","",COUNTIFS(Con_ve!$C$6:$C$1005,$C897,Con_ve!$Q$6:$Q$1005,Cad_cl!CI$5))</f>
        <v/>
      </c>
      <c r="CJ897" s="125" t="str">
        <f>IF($C897="","",COUNTIFS(Con_ve!$C$6:$C$1005,$C897,Con_ve!$Q$6:$Q$1005,Cad_cl!CJ$5))</f>
        <v/>
      </c>
      <c r="CK897" s="125" t="str">
        <f>IF($C897="","",COUNTIFS(Con_ve!$C$6:$C$1005,$C897,Con_ve!$Q$6:$Q$1005,Cad_cl!CK$5))</f>
        <v/>
      </c>
      <c r="CL897" s="125" t="str">
        <f>IF($C897="","",COUNTIFS(Con_ve!$C$6:$C$1005,$C897,Con_ve!$Q$6:$Q$1005,Cad_cl!CL$5))</f>
        <v/>
      </c>
      <c r="CM897" s="125" t="str">
        <f>IF($C897="","",COUNTIFS(Con_ve!$C$6:$C$1005,$C897,Con_ve!$Q$6:$Q$1005,Cad_cl!CM$5))</f>
        <v/>
      </c>
      <c r="CN897" s="125" t="str">
        <f>IF($C897="","",COUNTIFS(Con_ve!$C$6:$C$1005,$C897,Con_ve!$Q$6:$Q$1005,Cad_cl!CN$5))</f>
        <v/>
      </c>
      <c r="CO897" s="125" t="str">
        <f>IF($C897="","",COUNTIFS(Con_ve!$C$6:$C$1005,$C897,Con_ve!$Q$6:$Q$1005,Cad_cl!CO$5))</f>
        <v/>
      </c>
      <c r="CP897" s="125" t="str">
        <f>IF($C897="","",COUNTIFS(Con_ve!$C$6:$C$1005,$C897,Con_ve!$Q$6:$Q$1005,Cad_cl!CP$5))</f>
        <v/>
      </c>
      <c r="CQ897" s="125" t="str">
        <f>IF($C897="","",COUNTIFS(Con_ve!$C$6:$C$1005,$C897,Con_ve!$Q$6:$Q$1005,Cad_cl!CQ$5))</f>
        <v/>
      </c>
      <c r="CR897" s="125">
        <f t="shared" si="41"/>
        <v>0</v>
      </c>
    </row>
    <row r="898" spans="3:96" ht="30" customHeight="1">
      <c r="C898" s="153"/>
      <c r="D898" s="153"/>
      <c r="E898" s="154"/>
      <c r="F898" s="153"/>
      <c r="G898" s="155"/>
      <c r="H898" s="153"/>
      <c r="I898" s="153"/>
      <c r="J898" s="132" t="s">
        <v>309</v>
      </c>
      <c r="K898" s="133" t="s">
        <v>309</v>
      </c>
      <c r="L898" s="153"/>
      <c r="M898" s="153"/>
      <c r="N898" s="153"/>
      <c r="O898" s="153"/>
      <c r="P898" s="153"/>
      <c r="Q898" s="153"/>
      <c r="AP898" s="134" t="str">
        <f>IF(ISERR(IF($C898="","",SUMIFS(Con_ve!$F$6:$F$1005,Con_ve!$C$6:$C$1005,$C898,Con_ve!$I$6:$I$1005,"Fechada",Con_ve!$Q$6:$Q$1005,Cad_cl!AP$5))),"",IF($C898="","",SUMIFS(Con_ve!$F$6:$F$1005,Con_ve!$C$6:$C$1005,$C898,Con_ve!$I$6:$I$1005,"Fechada",Con_ve!$Q$6:$Q$1005,Cad_cl!AP$5)))</f>
        <v/>
      </c>
      <c r="AQ898" s="134" t="str">
        <f>IF(ISERR(IF($C898="","",SUMIFS(Con_ve!$F$6:$F$1005,Con_ve!$C$6:$C$1005,$C898,Con_ve!$I$6:$I$1005,"Fechada",Con_ve!$Q$6:$Q$1005,Cad_cl!AQ$5))),"",IF($C898="","",SUMIFS(Con_ve!$F$6:$F$1005,Con_ve!$C$6:$C$1005,$C898,Con_ve!$I$6:$I$1005,"Fechada",Con_ve!$Q$6:$Q$1005,Cad_cl!AQ$5)))</f>
        <v/>
      </c>
      <c r="AR898" s="134" t="str">
        <f>IF(ISERR(IF($C898="","",SUMIFS(Con_ve!$F$6:$F$1005,Con_ve!$C$6:$C$1005,$C898,Con_ve!$I$6:$I$1005,"Fechada",Con_ve!$Q$6:$Q$1005,Cad_cl!AR$5))),"",IF($C898="","",SUMIFS(Con_ve!$F$6:$F$1005,Con_ve!$C$6:$C$1005,$C898,Con_ve!$I$6:$I$1005,"Fechada",Con_ve!$Q$6:$Q$1005,Cad_cl!AR$5)))</f>
        <v/>
      </c>
      <c r="AS898" s="134" t="str">
        <f>IF(ISERR(IF($C898="","",SUMIFS(Con_ve!$F$6:$F$1005,Con_ve!$C$6:$C$1005,$C898,Con_ve!$I$6:$I$1005,"Fechada",Con_ve!$Q$6:$Q$1005,Cad_cl!AS$5))),"",IF($C898="","",SUMIFS(Con_ve!$F$6:$F$1005,Con_ve!$C$6:$C$1005,$C898,Con_ve!$I$6:$I$1005,"Fechada",Con_ve!$Q$6:$Q$1005,Cad_cl!AS$5)))</f>
        <v/>
      </c>
      <c r="AT898" s="134" t="str">
        <f>IF(ISERR(IF($C898="","",SUMIFS(Con_ve!$F$6:$F$1005,Con_ve!$C$6:$C$1005,$C898,Con_ve!$I$6:$I$1005,"Fechada",Con_ve!$Q$6:$Q$1005,Cad_cl!AT$5))),"",IF($C898="","",SUMIFS(Con_ve!$F$6:$F$1005,Con_ve!$C$6:$C$1005,$C898,Con_ve!$I$6:$I$1005,"Fechada",Con_ve!$Q$6:$Q$1005,Cad_cl!AT$5)))</f>
        <v/>
      </c>
      <c r="AU898" s="134" t="str">
        <f>IF(ISERR(IF($C898="","",SUMIFS(Con_ve!$F$6:$F$1005,Con_ve!$C$6:$C$1005,$C898,Con_ve!$I$6:$I$1005,"Fechada",Con_ve!$Q$6:$Q$1005,Cad_cl!AU$5))),"",IF($C898="","",SUMIFS(Con_ve!$F$6:$F$1005,Con_ve!$C$6:$C$1005,$C898,Con_ve!$I$6:$I$1005,"Fechada",Con_ve!$Q$6:$Q$1005,Cad_cl!AU$5)))</f>
        <v/>
      </c>
      <c r="AV898" s="134" t="str">
        <f>IF(ISERR(IF($C898="","",SUMIFS(Con_ve!$F$6:$F$1005,Con_ve!$C$6:$C$1005,$C898,Con_ve!$I$6:$I$1005,"Fechada",Con_ve!$Q$6:$Q$1005,Cad_cl!AV$5))),"",IF($C898="","",SUMIFS(Con_ve!$F$6:$F$1005,Con_ve!$C$6:$C$1005,$C898,Con_ve!$I$6:$I$1005,"Fechada",Con_ve!$Q$6:$Q$1005,Cad_cl!AV$5)))</f>
        <v/>
      </c>
      <c r="AW898" s="134" t="str">
        <f>IF(ISERR(IF($C898="","",SUMIFS(Con_ve!$F$6:$F$1005,Con_ve!$C$6:$C$1005,$C898,Con_ve!$I$6:$I$1005,"Fechada",Con_ve!$Q$6:$Q$1005,Cad_cl!AW$5))),"",IF($C898="","",SUMIFS(Con_ve!$F$6:$F$1005,Con_ve!$C$6:$C$1005,$C898,Con_ve!$I$6:$I$1005,"Fechada",Con_ve!$Q$6:$Q$1005,Cad_cl!AW$5)))</f>
        <v/>
      </c>
      <c r="AX898" s="134" t="str">
        <f>IF(ISERR(IF($C898="","",SUMIFS(Con_ve!$F$6:$F$1005,Con_ve!$C$6:$C$1005,$C898,Con_ve!$I$6:$I$1005,"Fechada",Con_ve!$Q$6:$Q$1005,Cad_cl!AX$5))),"",IF($C898="","",SUMIFS(Con_ve!$F$6:$F$1005,Con_ve!$C$6:$C$1005,$C898,Con_ve!$I$6:$I$1005,"Fechada",Con_ve!$Q$6:$Q$1005,Cad_cl!AX$5)))</f>
        <v/>
      </c>
      <c r="AY898" s="134" t="str">
        <f>IF(ISERR(IF($C898="","",SUMIFS(Con_ve!$F$6:$F$1005,Con_ve!$C$6:$C$1005,$C898,Con_ve!$I$6:$I$1005,"Fechada",Con_ve!$Q$6:$Q$1005,Cad_cl!AY$5))),"",IF($C898="","",SUMIFS(Con_ve!$F$6:$F$1005,Con_ve!$C$6:$C$1005,$C898,Con_ve!$I$6:$I$1005,"Fechada",Con_ve!$Q$6:$Q$1005,Cad_cl!AY$5)))</f>
        <v/>
      </c>
      <c r="AZ898" s="134" t="str">
        <f>IF(ISERR(IF($C898="","",SUMIFS(Con_ve!$F$6:$F$1005,Con_ve!$C$6:$C$1005,$C898,Con_ve!$I$6:$I$1005,"Fechada",Con_ve!$Q$6:$Q$1005,Cad_cl!AZ$5))),"",IF($C898="","",SUMIFS(Con_ve!$F$6:$F$1005,Con_ve!$C$6:$C$1005,$C898,Con_ve!$I$6:$I$1005,"Fechada",Con_ve!$Q$6:$Q$1005,Cad_cl!AZ$5)))</f>
        <v/>
      </c>
      <c r="BA898" s="134" t="str">
        <f>IF(ISERR(IF($C898="","",SUMIFS(Con_ve!$F$6:$F$1005,Con_ve!$C$6:$C$1005,$C898,Con_ve!$I$6:$I$1005,"Fechada",Con_ve!$Q$6:$Q$1005,Cad_cl!BA$5))),"",IF($C898="","",SUMIFS(Con_ve!$F$6:$F$1005,Con_ve!$C$6:$C$1005,$C898,Con_ve!$I$6:$I$1005,"Fechada",Con_ve!$Q$6:$Q$1005,Cad_cl!BA$5)))</f>
        <v/>
      </c>
      <c r="BB898" s="134">
        <f t="shared" si="39"/>
        <v>0</v>
      </c>
      <c r="BD898" s="134" t="str">
        <f>IF(ISERR(IF($C898="","",SUMIFS(Con_ve!$F$6:$F$1005,Con_ve!$C$6:$C$1005,$C898,Con_ve!$I$6:$I$1005,"Em negociação",Con_ve!$Q$6:$Q$1005,Cad_cl!BD$5))),"",IF($C898="","",SUMIFS(Con_ve!$F$6:$F$1005,Con_ve!$C$6:$C$1005,$C898,Con_ve!$I$6:$I$1005,"Em negociação",Con_ve!$Q$6:$Q$1005,Cad_cl!BD$5)))</f>
        <v/>
      </c>
      <c r="BE898" s="134" t="str">
        <f>IF(ISERR(IF($C898="","",SUMIFS(Con_ve!$F$6:$F$1005,Con_ve!$C$6:$C$1005,$C898,Con_ve!$I$6:$I$1005,"Em negociação",Con_ve!$Q$6:$Q$1005,Cad_cl!BE$5))),"",IF($C898="","",SUMIFS(Con_ve!$F$6:$F$1005,Con_ve!$C$6:$C$1005,$C898,Con_ve!$I$6:$I$1005,"Em negociação",Con_ve!$Q$6:$Q$1005,Cad_cl!BE$5)))</f>
        <v/>
      </c>
      <c r="BF898" s="134" t="str">
        <f>IF(ISERR(IF($C898="","",SUMIFS(Con_ve!$F$6:$F$1005,Con_ve!$C$6:$C$1005,$C898,Con_ve!$I$6:$I$1005,"Em negociação",Con_ve!$Q$6:$Q$1005,Cad_cl!BF$5))),"",IF($C898="","",SUMIFS(Con_ve!$F$6:$F$1005,Con_ve!$C$6:$C$1005,$C898,Con_ve!$I$6:$I$1005,"Em negociação",Con_ve!$Q$6:$Q$1005,Cad_cl!BF$5)))</f>
        <v/>
      </c>
      <c r="BG898" s="134" t="str">
        <f>IF(ISERR(IF($C898="","",SUMIFS(Con_ve!$F$6:$F$1005,Con_ve!$C$6:$C$1005,$C898,Con_ve!$I$6:$I$1005,"Em negociação",Con_ve!$Q$6:$Q$1005,Cad_cl!BG$5))),"",IF($C898="","",SUMIFS(Con_ve!$F$6:$F$1005,Con_ve!$C$6:$C$1005,$C898,Con_ve!$I$6:$I$1005,"Em negociação",Con_ve!$Q$6:$Q$1005,Cad_cl!BG$5)))</f>
        <v/>
      </c>
      <c r="BH898" s="134" t="str">
        <f>IF(ISERR(IF($C898="","",SUMIFS(Con_ve!$F$6:$F$1005,Con_ve!$C$6:$C$1005,$C898,Con_ve!$I$6:$I$1005,"Em negociação",Con_ve!$Q$6:$Q$1005,Cad_cl!BH$5))),"",IF($C898="","",SUMIFS(Con_ve!$F$6:$F$1005,Con_ve!$C$6:$C$1005,$C898,Con_ve!$I$6:$I$1005,"Em negociação",Con_ve!$Q$6:$Q$1005,Cad_cl!BH$5)))</f>
        <v/>
      </c>
      <c r="BI898" s="134" t="str">
        <f>IF(ISERR(IF($C898="","",SUMIFS(Con_ve!$F$6:$F$1005,Con_ve!$C$6:$C$1005,$C898,Con_ve!$I$6:$I$1005,"Em negociação",Con_ve!$Q$6:$Q$1005,Cad_cl!BI$5))),"",IF($C898="","",SUMIFS(Con_ve!$F$6:$F$1005,Con_ve!$C$6:$C$1005,$C898,Con_ve!$I$6:$I$1005,"Em negociação",Con_ve!$Q$6:$Q$1005,Cad_cl!BI$5)))</f>
        <v/>
      </c>
      <c r="BJ898" s="134" t="str">
        <f>IF(ISERR(IF($C898="","",SUMIFS(Con_ve!$F$6:$F$1005,Con_ve!$C$6:$C$1005,$C898,Con_ve!$I$6:$I$1005,"Em negociação",Con_ve!$Q$6:$Q$1005,Cad_cl!BJ$5))),"",IF($C898="","",SUMIFS(Con_ve!$F$6:$F$1005,Con_ve!$C$6:$C$1005,$C898,Con_ve!$I$6:$I$1005,"Em negociação",Con_ve!$Q$6:$Q$1005,Cad_cl!BJ$5)))</f>
        <v/>
      </c>
      <c r="BK898" s="134" t="str">
        <f>IF(ISERR(IF($C898="","",SUMIFS(Con_ve!$F$6:$F$1005,Con_ve!$C$6:$C$1005,$C898,Con_ve!$I$6:$I$1005,"Em negociação",Con_ve!$Q$6:$Q$1005,Cad_cl!BK$5))),"",IF($C898="","",SUMIFS(Con_ve!$F$6:$F$1005,Con_ve!$C$6:$C$1005,$C898,Con_ve!$I$6:$I$1005,"Em negociação",Con_ve!$Q$6:$Q$1005,Cad_cl!BK$5)))</f>
        <v/>
      </c>
      <c r="BL898" s="134" t="str">
        <f>IF(ISERR(IF($C898="","",SUMIFS(Con_ve!$F$6:$F$1005,Con_ve!$C$6:$C$1005,$C898,Con_ve!$I$6:$I$1005,"Em negociação",Con_ve!$Q$6:$Q$1005,Cad_cl!BL$5))),"",IF($C898="","",SUMIFS(Con_ve!$F$6:$F$1005,Con_ve!$C$6:$C$1005,$C898,Con_ve!$I$6:$I$1005,"Em negociação",Con_ve!$Q$6:$Q$1005,Cad_cl!BL$5)))</f>
        <v/>
      </c>
      <c r="BM898" s="134" t="str">
        <f>IF(ISERR(IF($C898="","",SUMIFS(Con_ve!$F$6:$F$1005,Con_ve!$C$6:$C$1005,$C898,Con_ve!$I$6:$I$1005,"Em negociação",Con_ve!$Q$6:$Q$1005,Cad_cl!BM$5))),"",IF($C898="","",SUMIFS(Con_ve!$F$6:$F$1005,Con_ve!$C$6:$C$1005,$C898,Con_ve!$I$6:$I$1005,"Em negociação",Con_ve!$Q$6:$Q$1005,Cad_cl!BM$5)))</f>
        <v/>
      </c>
      <c r="BN898" s="134" t="str">
        <f>IF(ISERR(IF($C898="","",SUMIFS(Con_ve!$F$6:$F$1005,Con_ve!$C$6:$C$1005,$C898,Con_ve!$I$6:$I$1005,"Em negociação",Con_ve!$Q$6:$Q$1005,Cad_cl!BN$5))),"",IF($C898="","",SUMIFS(Con_ve!$F$6:$F$1005,Con_ve!$C$6:$C$1005,$C898,Con_ve!$I$6:$I$1005,"Em negociação",Con_ve!$Q$6:$Q$1005,Cad_cl!BN$5)))</f>
        <v/>
      </c>
      <c r="BO898" s="134" t="str">
        <f>IF(ISERR(IF($C898="","",SUMIFS(Con_ve!$F$6:$F$1005,Con_ve!$C$6:$C$1005,$C898,Con_ve!$I$6:$I$1005,"Em negociação",Con_ve!$Q$6:$Q$1005,Cad_cl!BO$5))),"",IF($C898="","",SUMIFS(Con_ve!$F$6:$F$1005,Con_ve!$C$6:$C$1005,$C898,Con_ve!$I$6:$I$1005,"Em negociação",Con_ve!$Q$6:$Q$1005,Cad_cl!BO$5)))</f>
        <v/>
      </c>
      <c r="BP898" s="134">
        <f t="shared" si="40"/>
        <v>0</v>
      </c>
      <c r="BR898" s="125" t="str">
        <f>IF(ISERR(IF(AND($I898=Re_lo!$E$5,BR$5=VLOOKUP(Re_lo!$H$5,Re_lo!$N$5:$O$16,2,0)),AP898,"")),"",IF(AND($I898=Re_lo!$E$5,BR$5=VLOOKUP(Re_lo!$H$5,Re_lo!$N$5:$O$16,2,0)),AP898,""))</f>
        <v/>
      </c>
      <c r="BS898" s="125" t="str">
        <f>IF(ISERR(IF(AND($I898=Re_lo!$E$5,BS$5=VLOOKUP(Re_lo!$H$5,Re_lo!$N$5:$O$16,2,0)),AQ898,"")),"",IF(AND($I898=Re_lo!$E$5,BS$5=VLOOKUP(Re_lo!$H$5,Re_lo!$N$5:$O$16,2,0)),AQ898,""))</f>
        <v/>
      </c>
      <c r="BT898" s="125" t="str">
        <f>IF(ISERR(IF(AND($I898=Re_lo!$E$5,BT$5=VLOOKUP(Re_lo!$H$5,Re_lo!$N$5:$O$16,2,0)),AR898,"")),"",IF(AND($I898=Re_lo!$E$5,BT$5=VLOOKUP(Re_lo!$H$5,Re_lo!$N$5:$O$16,2,0)),AR898,""))</f>
        <v/>
      </c>
      <c r="BU898" s="125" t="str">
        <f>IF(ISERR(IF(AND($I898=Re_lo!$E$5,BU$5=VLOOKUP(Re_lo!$H$5,Re_lo!$N$5:$O$16,2,0)),AS898,"")),"",IF(AND($I898=Re_lo!$E$5,BU$5=VLOOKUP(Re_lo!$H$5,Re_lo!$N$5:$O$16,2,0)),AS898,""))</f>
        <v/>
      </c>
      <c r="BV898" s="125" t="str">
        <f>IF(ISERR(IF(AND($I898=Re_lo!$E$5,BV$5=VLOOKUP(Re_lo!$H$5,Re_lo!$N$5:$O$16,2,0)),AT898,"")),"",IF(AND($I898=Re_lo!$E$5,BV$5=VLOOKUP(Re_lo!$H$5,Re_lo!$N$5:$O$16,2,0)),AT898,""))</f>
        <v/>
      </c>
      <c r="BW898" s="125" t="str">
        <f>IF(ISERR(IF(AND($I898=Re_lo!$E$5,BW$5=VLOOKUP(Re_lo!$H$5,Re_lo!$N$5:$O$16,2,0)),AU898,"")),"",IF(AND($I898=Re_lo!$E$5,BW$5=VLOOKUP(Re_lo!$H$5,Re_lo!$N$5:$O$16,2,0)),AU898,""))</f>
        <v/>
      </c>
      <c r="BX898" s="125" t="str">
        <f>IF(ISERR(IF(AND($I898=Re_lo!$E$5,BX$5=VLOOKUP(Re_lo!$H$5,Re_lo!$N$5:$O$16,2,0)),AV898,"")),"",IF(AND($I898=Re_lo!$E$5,BX$5=VLOOKUP(Re_lo!$H$5,Re_lo!$N$5:$O$16,2,0)),AV898,""))</f>
        <v/>
      </c>
      <c r="BY898" s="125" t="str">
        <f>IF(ISERR(IF(AND($I898=Re_lo!$E$5,BY$5=VLOOKUP(Re_lo!$H$5,Re_lo!$N$5:$O$16,2,0)),AW898,"")),"",IF(AND($I898=Re_lo!$E$5,BY$5=VLOOKUP(Re_lo!$H$5,Re_lo!$N$5:$O$16,2,0)),AW898,""))</f>
        <v/>
      </c>
      <c r="BZ898" s="125" t="str">
        <f>IF(ISERR(IF(AND($I898=Re_lo!$E$5,BZ$5=VLOOKUP(Re_lo!$H$5,Re_lo!$N$5:$O$16,2,0)),AX898,"")),"",IF(AND($I898=Re_lo!$E$5,BZ$5=VLOOKUP(Re_lo!$H$5,Re_lo!$N$5:$O$16,2,0)),AX898,""))</f>
        <v/>
      </c>
      <c r="CA898" s="125" t="str">
        <f>IF(ISERR(IF(AND($I898=Re_lo!$E$5,CA$5=VLOOKUP(Re_lo!$H$5,Re_lo!$N$5:$O$16,2,0)),AY898,"")),"",IF(AND($I898=Re_lo!$E$5,CA$5=VLOOKUP(Re_lo!$H$5,Re_lo!$N$5:$O$16,2,0)),AY898,""))</f>
        <v/>
      </c>
      <c r="CB898" s="125" t="str">
        <f>IF(ISERR(IF(AND($I898=Re_lo!$E$5,CB$5=VLOOKUP(Re_lo!$H$5,Re_lo!$N$5:$O$16,2,0)),AZ898,"")),"",IF(AND($I898=Re_lo!$E$5,CB$5=VLOOKUP(Re_lo!$H$5,Re_lo!$N$5:$O$16,2,0)),AZ898,""))</f>
        <v/>
      </c>
      <c r="CC898" s="125" t="str">
        <f>IF(ISERR(IF(AND($I898=Re_lo!$E$5,CC$5=VLOOKUP(Re_lo!$H$5,Re_lo!$N$5:$O$16,2,0)),BA898,"")),"",IF(AND($I898=Re_lo!$E$5,CC$5=VLOOKUP(Re_lo!$H$5,Re_lo!$N$5:$O$16,2,0)),BA898,""))</f>
        <v/>
      </c>
      <c r="CD898" s="125" t="str">
        <f>IF(ISERR(IF(AND($I898=Re_lo!$E$5,CD$5=VLOOKUP(Re_lo!$H$5,Re_lo!$N$5:$O$16,2,0)),BB898,"")),"",IF(AND($I898=Re_lo!$E$5,CD$5=VLOOKUP(Re_lo!$H$5,Re_lo!$N$5:$O$16,2,0)),BB898,""))</f>
        <v/>
      </c>
      <c r="CF898" s="125" t="str">
        <f>IF($C898="","",COUNTIFS(Con_ve!$C$6:$C$1005,$C898,Con_ve!$Q$6:$Q$1005,Cad_cl!CF$5))</f>
        <v/>
      </c>
      <c r="CG898" s="125" t="str">
        <f>IF($C898="","",COUNTIFS(Con_ve!$C$6:$C$1005,$C898,Con_ve!$Q$6:$Q$1005,Cad_cl!CG$5))</f>
        <v/>
      </c>
      <c r="CH898" s="125" t="str">
        <f>IF($C898="","",COUNTIFS(Con_ve!$C$6:$C$1005,$C898,Con_ve!$Q$6:$Q$1005,Cad_cl!CH$5))</f>
        <v/>
      </c>
      <c r="CI898" s="125" t="str">
        <f>IF($C898="","",COUNTIFS(Con_ve!$C$6:$C$1005,$C898,Con_ve!$Q$6:$Q$1005,Cad_cl!CI$5))</f>
        <v/>
      </c>
      <c r="CJ898" s="125" t="str">
        <f>IF($C898="","",COUNTIFS(Con_ve!$C$6:$C$1005,$C898,Con_ve!$Q$6:$Q$1005,Cad_cl!CJ$5))</f>
        <v/>
      </c>
      <c r="CK898" s="125" t="str">
        <f>IF($C898="","",COUNTIFS(Con_ve!$C$6:$C$1005,$C898,Con_ve!$Q$6:$Q$1005,Cad_cl!CK$5))</f>
        <v/>
      </c>
      <c r="CL898" s="125" t="str">
        <f>IF($C898="","",COUNTIFS(Con_ve!$C$6:$C$1005,$C898,Con_ve!$Q$6:$Q$1005,Cad_cl!CL$5))</f>
        <v/>
      </c>
      <c r="CM898" s="125" t="str">
        <f>IF($C898="","",COUNTIFS(Con_ve!$C$6:$C$1005,$C898,Con_ve!$Q$6:$Q$1005,Cad_cl!CM$5))</f>
        <v/>
      </c>
      <c r="CN898" s="125" t="str">
        <f>IF($C898="","",COUNTIFS(Con_ve!$C$6:$C$1005,$C898,Con_ve!$Q$6:$Q$1005,Cad_cl!CN$5))</f>
        <v/>
      </c>
      <c r="CO898" s="125" t="str">
        <f>IF($C898="","",COUNTIFS(Con_ve!$C$6:$C$1005,$C898,Con_ve!$Q$6:$Q$1005,Cad_cl!CO$5))</f>
        <v/>
      </c>
      <c r="CP898" s="125" t="str">
        <f>IF($C898="","",COUNTIFS(Con_ve!$C$6:$C$1005,$C898,Con_ve!$Q$6:$Q$1005,Cad_cl!CP$5))</f>
        <v/>
      </c>
      <c r="CQ898" s="125" t="str">
        <f>IF($C898="","",COUNTIFS(Con_ve!$C$6:$C$1005,$C898,Con_ve!$Q$6:$Q$1005,Cad_cl!CQ$5))</f>
        <v/>
      </c>
      <c r="CR898" s="125">
        <f t="shared" si="41"/>
        <v>0</v>
      </c>
    </row>
    <row r="899" spans="3:96" ht="30" customHeight="1">
      <c r="C899" s="153"/>
      <c r="D899" s="153"/>
      <c r="E899" s="154"/>
      <c r="F899" s="153"/>
      <c r="G899" s="155"/>
      <c r="H899" s="153"/>
      <c r="I899" s="153"/>
      <c r="J899" s="132" t="s">
        <v>309</v>
      </c>
      <c r="K899" s="133" t="s">
        <v>309</v>
      </c>
      <c r="L899" s="153"/>
      <c r="M899" s="153"/>
      <c r="N899" s="153"/>
      <c r="O899" s="153"/>
      <c r="P899" s="153"/>
      <c r="Q899" s="153"/>
      <c r="AP899" s="134" t="str">
        <f>IF(ISERR(IF($C899="","",SUMIFS(Con_ve!$F$6:$F$1005,Con_ve!$C$6:$C$1005,$C899,Con_ve!$I$6:$I$1005,"Fechada",Con_ve!$Q$6:$Q$1005,Cad_cl!AP$5))),"",IF($C899="","",SUMIFS(Con_ve!$F$6:$F$1005,Con_ve!$C$6:$C$1005,$C899,Con_ve!$I$6:$I$1005,"Fechada",Con_ve!$Q$6:$Q$1005,Cad_cl!AP$5)))</f>
        <v/>
      </c>
      <c r="AQ899" s="134" t="str">
        <f>IF(ISERR(IF($C899="","",SUMIFS(Con_ve!$F$6:$F$1005,Con_ve!$C$6:$C$1005,$C899,Con_ve!$I$6:$I$1005,"Fechada",Con_ve!$Q$6:$Q$1005,Cad_cl!AQ$5))),"",IF($C899="","",SUMIFS(Con_ve!$F$6:$F$1005,Con_ve!$C$6:$C$1005,$C899,Con_ve!$I$6:$I$1005,"Fechada",Con_ve!$Q$6:$Q$1005,Cad_cl!AQ$5)))</f>
        <v/>
      </c>
      <c r="AR899" s="134" t="str">
        <f>IF(ISERR(IF($C899="","",SUMIFS(Con_ve!$F$6:$F$1005,Con_ve!$C$6:$C$1005,$C899,Con_ve!$I$6:$I$1005,"Fechada",Con_ve!$Q$6:$Q$1005,Cad_cl!AR$5))),"",IF($C899="","",SUMIFS(Con_ve!$F$6:$F$1005,Con_ve!$C$6:$C$1005,$C899,Con_ve!$I$6:$I$1005,"Fechada",Con_ve!$Q$6:$Q$1005,Cad_cl!AR$5)))</f>
        <v/>
      </c>
      <c r="AS899" s="134" t="str">
        <f>IF(ISERR(IF($C899="","",SUMIFS(Con_ve!$F$6:$F$1005,Con_ve!$C$6:$C$1005,$C899,Con_ve!$I$6:$I$1005,"Fechada",Con_ve!$Q$6:$Q$1005,Cad_cl!AS$5))),"",IF($C899="","",SUMIFS(Con_ve!$F$6:$F$1005,Con_ve!$C$6:$C$1005,$C899,Con_ve!$I$6:$I$1005,"Fechada",Con_ve!$Q$6:$Q$1005,Cad_cl!AS$5)))</f>
        <v/>
      </c>
      <c r="AT899" s="134" t="str">
        <f>IF(ISERR(IF($C899="","",SUMIFS(Con_ve!$F$6:$F$1005,Con_ve!$C$6:$C$1005,$C899,Con_ve!$I$6:$I$1005,"Fechada",Con_ve!$Q$6:$Q$1005,Cad_cl!AT$5))),"",IF($C899="","",SUMIFS(Con_ve!$F$6:$F$1005,Con_ve!$C$6:$C$1005,$C899,Con_ve!$I$6:$I$1005,"Fechada",Con_ve!$Q$6:$Q$1005,Cad_cl!AT$5)))</f>
        <v/>
      </c>
      <c r="AU899" s="134" t="str">
        <f>IF(ISERR(IF($C899="","",SUMIFS(Con_ve!$F$6:$F$1005,Con_ve!$C$6:$C$1005,$C899,Con_ve!$I$6:$I$1005,"Fechada",Con_ve!$Q$6:$Q$1005,Cad_cl!AU$5))),"",IF($C899="","",SUMIFS(Con_ve!$F$6:$F$1005,Con_ve!$C$6:$C$1005,$C899,Con_ve!$I$6:$I$1005,"Fechada",Con_ve!$Q$6:$Q$1005,Cad_cl!AU$5)))</f>
        <v/>
      </c>
      <c r="AV899" s="134" t="str">
        <f>IF(ISERR(IF($C899="","",SUMIFS(Con_ve!$F$6:$F$1005,Con_ve!$C$6:$C$1005,$C899,Con_ve!$I$6:$I$1005,"Fechada",Con_ve!$Q$6:$Q$1005,Cad_cl!AV$5))),"",IF($C899="","",SUMIFS(Con_ve!$F$6:$F$1005,Con_ve!$C$6:$C$1005,$C899,Con_ve!$I$6:$I$1005,"Fechada",Con_ve!$Q$6:$Q$1005,Cad_cl!AV$5)))</f>
        <v/>
      </c>
      <c r="AW899" s="134" t="str">
        <f>IF(ISERR(IF($C899="","",SUMIFS(Con_ve!$F$6:$F$1005,Con_ve!$C$6:$C$1005,$C899,Con_ve!$I$6:$I$1005,"Fechada",Con_ve!$Q$6:$Q$1005,Cad_cl!AW$5))),"",IF($C899="","",SUMIFS(Con_ve!$F$6:$F$1005,Con_ve!$C$6:$C$1005,$C899,Con_ve!$I$6:$I$1005,"Fechada",Con_ve!$Q$6:$Q$1005,Cad_cl!AW$5)))</f>
        <v/>
      </c>
      <c r="AX899" s="134" t="str">
        <f>IF(ISERR(IF($C899="","",SUMIFS(Con_ve!$F$6:$F$1005,Con_ve!$C$6:$C$1005,$C899,Con_ve!$I$6:$I$1005,"Fechada",Con_ve!$Q$6:$Q$1005,Cad_cl!AX$5))),"",IF($C899="","",SUMIFS(Con_ve!$F$6:$F$1005,Con_ve!$C$6:$C$1005,$C899,Con_ve!$I$6:$I$1005,"Fechada",Con_ve!$Q$6:$Q$1005,Cad_cl!AX$5)))</f>
        <v/>
      </c>
      <c r="AY899" s="134" t="str">
        <f>IF(ISERR(IF($C899="","",SUMIFS(Con_ve!$F$6:$F$1005,Con_ve!$C$6:$C$1005,$C899,Con_ve!$I$6:$I$1005,"Fechada",Con_ve!$Q$6:$Q$1005,Cad_cl!AY$5))),"",IF($C899="","",SUMIFS(Con_ve!$F$6:$F$1005,Con_ve!$C$6:$C$1005,$C899,Con_ve!$I$6:$I$1005,"Fechada",Con_ve!$Q$6:$Q$1005,Cad_cl!AY$5)))</f>
        <v/>
      </c>
      <c r="AZ899" s="134" t="str">
        <f>IF(ISERR(IF($C899="","",SUMIFS(Con_ve!$F$6:$F$1005,Con_ve!$C$6:$C$1005,$C899,Con_ve!$I$6:$I$1005,"Fechada",Con_ve!$Q$6:$Q$1005,Cad_cl!AZ$5))),"",IF($C899="","",SUMIFS(Con_ve!$F$6:$F$1005,Con_ve!$C$6:$C$1005,$C899,Con_ve!$I$6:$I$1005,"Fechada",Con_ve!$Q$6:$Q$1005,Cad_cl!AZ$5)))</f>
        <v/>
      </c>
      <c r="BA899" s="134" t="str">
        <f>IF(ISERR(IF($C899="","",SUMIFS(Con_ve!$F$6:$F$1005,Con_ve!$C$6:$C$1005,$C899,Con_ve!$I$6:$I$1005,"Fechada",Con_ve!$Q$6:$Q$1005,Cad_cl!BA$5))),"",IF($C899="","",SUMIFS(Con_ve!$F$6:$F$1005,Con_ve!$C$6:$C$1005,$C899,Con_ve!$I$6:$I$1005,"Fechada",Con_ve!$Q$6:$Q$1005,Cad_cl!BA$5)))</f>
        <v/>
      </c>
      <c r="BB899" s="134">
        <f t="shared" si="39"/>
        <v>0</v>
      </c>
      <c r="BD899" s="134" t="str">
        <f>IF(ISERR(IF($C899="","",SUMIFS(Con_ve!$F$6:$F$1005,Con_ve!$C$6:$C$1005,$C899,Con_ve!$I$6:$I$1005,"Em negociação",Con_ve!$Q$6:$Q$1005,Cad_cl!BD$5))),"",IF($C899="","",SUMIFS(Con_ve!$F$6:$F$1005,Con_ve!$C$6:$C$1005,$C899,Con_ve!$I$6:$I$1005,"Em negociação",Con_ve!$Q$6:$Q$1005,Cad_cl!BD$5)))</f>
        <v/>
      </c>
      <c r="BE899" s="134" t="str">
        <f>IF(ISERR(IF($C899="","",SUMIFS(Con_ve!$F$6:$F$1005,Con_ve!$C$6:$C$1005,$C899,Con_ve!$I$6:$I$1005,"Em negociação",Con_ve!$Q$6:$Q$1005,Cad_cl!BE$5))),"",IF($C899="","",SUMIFS(Con_ve!$F$6:$F$1005,Con_ve!$C$6:$C$1005,$C899,Con_ve!$I$6:$I$1005,"Em negociação",Con_ve!$Q$6:$Q$1005,Cad_cl!BE$5)))</f>
        <v/>
      </c>
      <c r="BF899" s="134" t="str">
        <f>IF(ISERR(IF($C899="","",SUMIFS(Con_ve!$F$6:$F$1005,Con_ve!$C$6:$C$1005,$C899,Con_ve!$I$6:$I$1005,"Em negociação",Con_ve!$Q$6:$Q$1005,Cad_cl!BF$5))),"",IF($C899="","",SUMIFS(Con_ve!$F$6:$F$1005,Con_ve!$C$6:$C$1005,$C899,Con_ve!$I$6:$I$1005,"Em negociação",Con_ve!$Q$6:$Q$1005,Cad_cl!BF$5)))</f>
        <v/>
      </c>
      <c r="BG899" s="134" t="str">
        <f>IF(ISERR(IF($C899="","",SUMIFS(Con_ve!$F$6:$F$1005,Con_ve!$C$6:$C$1005,$C899,Con_ve!$I$6:$I$1005,"Em negociação",Con_ve!$Q$6:$Q$1005,Cad_cl!BG$5))),"",IF($C899="","",SUMIFS(Con_ve!$F$6:$F$1005,Con_ve!$C$6:$C$1005,$C899,Con_ve!$I$6:$I$1005,"Em negociação",Con_ve!$Q$6:$Q$1005,Cad_cl!BG$5)))</f>
        <v/>
      </c>
      <c r="BH899" s="134" t="str">
        <f>IF(ISERR(IF($C899="","",SUMIFS(Con_ve!$F$6:$F$1005,Con_ve!$C$6:$C$1005,$C899,Con_ve!$I$6:$I$1005,"Em negociação",Con_ve!$Q$6:$Q$1005,Cad_cl!BH$5))),"",IF($C899="","",SUMIFS(Con_ve!$F$6:$F$1005,Con_ve!$C$6:$C$1005,$C899,Con_ve!$I$6:$I$1005,"Em negociação",Con_ve!$Q$6:$Q$1005,Cad_cl!BH$5)))</f>
        <v/>
      </c>
      <c r="BI899" s="134" t="str">
        <f>IF(ISERR(IF($C899="","",SUMIFS(Con_ve!$F$6:$F$1005,Con_ve!$C$6:$C$1005,$C899,Con_ve!$I$6:$I$1005,"Em negociação",Con_ve!$Q$6:$Q$1005,Cad_cl!BI$5))),"",IF($C899="","",SUMIFS(Con_ve!$F$6:$F$1005,Con_ve!$C$6:$C$1005,$C899,Con_ve!$I$6:$I$1005,"Em negociação",Con_ve!$Q$6:$Q$1005,Cad_cl!BI$5)))</f>
        <v/>
      </c>
      <c r="BJ899" s="134" t="str">
        <f>IF(ISERR(IF($C899="","",SUMIFS(Con_ve!$F$6:$F$1005,Con_ve!$C$6:$C$1005,$C899,Con_ve!$I$6:$I$1005,"Em negociação",Con_ve!$Q$6:$Q$1005,Cad_cl!BJ$5))),"",IF($C899="","",SUMIFS(Con_ve!$F$6:$F$1005,Con_ve!$C$6:$C$1005,$C899,Con_ve!$I$6:$I$1005,"Em negociação",Con_ve!$Q$6:$Q$1005,Cad_cl!BJ$5)))</f>
        <v/>
      </c>
      <c r="BK899" s="134" t="str">
        <f>IF(ISERR(IF($C899="","",SUMIFS(Con_ve!$F$6:$F$1005,Con_ve!$C$6:$C$1005,$C899,Con_ve!$I$6:$I$1005,"Em negociação",Con_ve!$Q$6:$Q$1005,Cad_cl!BK$5))),"",IF($C899="","",SUMIFS(Con_ve!$F$6:$F$1005,Con_ve!$C$6:$C$1005,$C899,Con_ve!$I$6:$I$1005,"Em negociação",Con_ve!$Q$6:$Q$1005,Cad_cl!BK$5)))</f>
        <v/>
      </c>
      <c r="BL899" s="134" t="str">
        <f>IF(ISERR(IF($C899="","",SUMIFS(Con_ve!$F$6:$F$1005,Con_ve!$C$6:$C$1005,$C899,Con_ve!$I$6:$I$1005,"Em negociação",Con_ve!$Q$6:$Q$1005,Cad_cl!BL$5))),"",IF($C899="","",SUMIFS(Con_ve!$F$6:$F$1005,Con_ve!$C$6:$C$1005,$C899,Con_ve!$I$6:$I$1005,"Em negociação",Con_ve!$Q$6:$Q$1005,Cad_cl!BL$5)))</f>
        <v/>
      </c>
      <c r="BM899" s="134" t="str">
        <f>IF(ISERR(IF($C899="","",SUMIFS(Con_ve!$F$6:$F$1005,Con_ve!$C$6:$C$1005,$C899,Con_ve!$I$6:$I$1005,"Em negociação",Con_ve!$Q$6:$Q$1005,Cad_cl!BM$5))),"",IF($C899="","",SUMIFS(Con_ve!$F$6:$F$1005,Con_ve!$C$6:$C$1005,$C899,Con_ve!$I$6:$I$1005,"Em negociação",Con_ve!$Q$6:$Q$1005,Cad_cl!BM$5)))</f>
        <v/>
      </c>
      <c r="BN899" s="134" t="str">
        <f>IF(ISERR(IF($C899="","",SUMIFS(Con_ve!$F$6:$F$1005,Con_ve!$C$6:$C$1005,$C899,Con_ve!$I$6:$I$1005,"Em negociação",Con_ve!$Q$6:$Q$1005,Cad_cl!BN$5))),"",IF($C899="","",SUMIFS(Con_ve!$F$6:$F$1005,Con_ve!$C$6:$C$1005,$C899,Con_ve!$I$6:$I$1005,"Em negociação",Con_ve!$Q$6:$Q$1005,Cad_cl!BN$5)))</f>
        <v/>
      </c>
      <c r="BO899" s="134" t="str">
        <f>IF(ISERR(IF($C899="","",SUMIFS(Con_ve!$F$6:$F$1005,Con_ve!$C$6:$C$1005,$C899,Con_ve!$I$6:$I$1005,"Em negociação",Con_ve!$Q$6:$Q$1005,Cad_cl!BO$5))),"",IF($C899="","",SUMIFS(Con_ve!$F$6:$F$1005,Con_ve!$C$6:$C$1005,$C899,Con_ve!$I$6:$I$1005,"Em negociação",Con_ve!$Q$6:$Q$1005,Cad_cl!BO$5)))</f>
        <v/>
      </c>
      <c r="BP899" s="134">
        <f t="shared" si="40"/>
        <v>0</v>
      </c>
      <c r="BR899" s="125" t="str">
        <f>IF(ISERR(IF(AND($I899=Re_lo!$E$5,BR$5=VLOOKUP(Re_lo!$H$5,Re_lo!$N$5:$O$16,2,0)),AP899,"")),"",IF(AND($I899=Re_lo!$E$5,BR$5=VLOOKUP(Re_lo!$H$5,Re_lo!$N$5:$O$16,2,0)),AP899,""))</f>
        <v/>
      </c>
      <c r="BS899" s="125" t="str">
        <f>IF(ISERR(IF(AND($I899=Re_lo!$E$5,BS$5=VLOOKUP(Re_lo!$H$5,Re_lo!$N$5:$O$16,2,0)),AQ899,"")),"",IF(AND($I899=Re_lo!$E$5,BS$5=VLOOKUP(Re_lo!$H$5,Re_lo!$N$5:$O$16,2,0)),AQ899,""))</f>
        <v/>
      </c>
      <c r="BT899" s="125" t="str">
        <f>IF(ISERR(IF(AND($I899=Re_lo!$E$5,BT$5=VLOOKUP(Re_lo!$H$5,Re_lo!$N$5:$O$16,2,0)),AR899,"")),"",IF(AND($I899=Re_lo!$E$5,BT$5=VLOOKUP(Re_lo!$H$5,Re_lo!$N$5:$O$16,2,0)),AR899,""))</f>
        <v/>
      </c>
      <c r="BU899" s="125" t="str">
        <f>IF(ISERR(IF(AND($I899=Re_lo!$E$5,BU$5=VLOOKUP(Re_lo!$H$5,Re_lo!$N$5:$O$16,2,0)),AS899,"")),"",IF(AND($I899=Re_lo!$E$5,BU$5=VLOOKUP(Re_lo!$H$5,Re_lo!$N$5:$O$16,2,0)),AS899,""))</f>
        <v/>
      </c>
      <c r="BV899" s="125" t="str">
        <f>IF(ISERR(IF(AND($I899=Re_lo!$E$5,BV$5=VLOOKUP(Re_lo!$H$5,Re_lo!$N$5:$O$16,2,0)),AT899,"")),"",IF(AND($I899=Re_lo!$E$5,BV$5=VLOOKUP(Re_lo!$H$5,Re_lo!$N$5:$O$16,2,0)),AT899,""))</f>
        <v/>
      </c>
      <c r="BW899" s="125" t="str">
        <f>IF(ISERR(IF(AND($I899=Re_lo!$E$5,BW$5=VLOOKUP(Re_lo!$H$5,Re_lo!$N$5:$O$16,2,0)),AU899,"")),"",IF(AND($I899=Re_lo!$E$5,BW$5=VLOOKUP(Re_lo!$H$5,Re_lo!$N$5:$O$16,2,0)),AU899,""))</f>
        <v/>
      </c>
      <c r="BX899" s="125" t="str">
        <f>IF(ISERR(IF(AND($I899=Re_lo!$E$5,BX$5=VLOOKUP(Re_lo!$H$5,Re_lo!$N$5:$O$16,2,0)),AV899,"")),"",IF(AND($I899=Re_lo!$E$5,BX$5=VLOOKUP(Re_lo!$H$5,Re_lo!$N$5:$O$16,2,0)),AV899,""))</f>
        <v/>
      </c>
      <c r="BY899" s="125" t="str">
        <f>IF(ISERR(IF(AND($I899=Re_lo!$E$5,BY$5=VLOOKUP(Re_lo!$H$5,Re_lo!$N$5:$O$16,2,0)),AW899,"")),"",IF(AND($I899=Re_lo!$E$5,BY$5=VLOOKUP(Re_lo!$H$5,Re_lo!$N$5:$O$16,2,0)),AW899,""))</f>
        <v/>
      </c>
      <c r="BZ899" s="125" t="str">
        <f>IF(ISERR(IF(AND($I899=Re_lo!$E$5,BZ$5=VLOOKUP(Re_lo!$H$5,Re_lo!$N$5:$O$16,2,0)),AX899,"")),"",IF(AND($I899=Re_lo!$E$5,BZ$5=VLOOKUP(Re_lo!$H$5,Re_lo!$N$5:$O$16,2,0)),AX899,""))</f>
        <v/>
      </c>
      <c r="CA899" s="125" t="str">
        <f>IF(ISERR(IF(AND($I899=Re_lo!$E$5,CA$5=VLOOKUP(Re_lo!$H$5,Re_lo!$N$5:$O$16,2,0)),AY899,"")),"",IF(AND($I899=Re_lo!$E$5,CA$5=VLOOKUP(Re_lo!$H$5,Re_lo!$N$5:$O$16,2,0)),AY899,""))</f>
        <v/>
      </c>
      <c r="CB899" s="125" t="str">
        <f>IF(ISERR(IF(AND($I899=Re_lo!$E$5,CB$5=VLOOKUP(Re_lo!$H$5,Re_lo!$N$5:$O$16,2,0)),AZ899,"")),"",IF(AND($I899=Re_lo!$E$5,CB$5=VLOOKUP(Re_lo!$H$5,Re_lo!$N$5:$O$16,2,0)),AZ899,""))</f>
        <v/>
      </c>
      <c r="CC899" s="125" t="str">
        <f>IF(ISERR(IF(AND($I899=Re_lo!$E$5,CC$5=VLOOKUP(Re_lo!$H$5,Re_lo!$N$5:$O$16,2,0)),BA899,"")),"",IF(AND($I899=Re_lo!$E$5,CC$5=VLOOKUP(Re_lo!$H$5,Re_lo!$N$5:$O$16,2,0)),BA899,""))</f>
        <v/>
      </c>
      <c r="CD899" s="125" t="str">
        <f>IF(ISERR(IF(AND($I899=Re_lo!$E$5,CD$5=VLOOKUP(Re_lo!$H$5,Re_lo!$N$5:$O$16,2,0)),BB899,"")),"",IF(AND($I899=Re_lo!$E$5,CD$5=VLOOKUP(Re_lo!$H$5,Re_lo!$N$5:$O$16,2,0)),BB899,""))</f>
        <v/>
      </c>
      <c r="CF899" s="125" t="str">
        <f>IF($C899="","",COUNTIFS(Con_ve!$C$6:$C$1005,$C899,Con_ve!$Q$6:$Q$1005,Cad_cl!CF$5))</f>
        <v/>
      </c>
      <c r="CG899" s="125" t="str">
        <f>IF($C899="","",COUNTIFS(Con_ve!$C$6:$C$1005,$C899,Con_ve!$Q$6:$Q$1005,Cad_cl!CG$5))</f>
        <v/>
      </c>
      <c r="CH899" s="125" t="str">
        <f>IF($C899="","",COUNTIFS(Con_ve!$C$6:$C$1005,$C899,Con_ve!$Q$6:$Q$1005,Cad_cl!CH$5))</f>
        <v/>
      </c>
      <c r="CI899" s="125" t="str">
        <f>IF($C899="","",COUNTIFS(Con_ve!$C$6:$C$1005,$C899,Con_ve!$Q$6:$Q$1005,Cad_cl!CI$5))</f>
        <v/>
      </c>
      <c r="CJ899" s="125" t="str">
        <f>IF($C899="","",COUNTIFS(Con_ve!$C$6:$C$1005,$C899,Con_ve!$Q$6:$Q$1005,Cad_cl!CJ$5))</f>
        <v/>
      </c>
      <c r="CK899" s="125" t="str">
        <f>IF($C899="","",COUNTIFS(Con_ve!$C$6:$C$1005,$C899,Con_ve!$Q$6:$Q$1005,Cad_cl!CK$5))</f>
        <v/>
      </c>
      <c r="CL899" s="125" t="str">
        <f>IF($C899="","",COUNTIFS(Con_ve!$C$6:$C$1005,$C899,Con_ve!$Q$6:$Q$1005,Cad_cl!CL$5))</f>
        <v/>
      </c>
      <c r="CM899" s="125" t="str">
        <f>IF($C899="","",COUNTIFS(Con_ve!$C$6:$C$1005,$C899,Con_ve!$Q$6:$Q$1005,Cad_cl!CM$5))</f>
        <v/>
      </c>
      <c r="CN899" s="125" t="str">
        <f>IF($C899="","",COUNTIFS(Con_ve!$C$6:$C$1005,$C899,Con_ve!$Q$6:$Q$1005,Cad_cl!CN$5))</f>
        <v/>
      </c>
      <c r="CO899" s="125" t="str">
        <f>IF($C899="","",COUNTIFS(Con_ve!$C$6:$C$1005,$C899,Con_ve!$Q$6:$Q$1005,Cad_cl!CO$5))</f>
        <v/>
      </c>
      <c r="CP899" s="125" t="str">
        <f>IF($C899="","",COUNTIFS(Con_ve!$C$6:$C$1005,$C899,Con_ve!$Q$6:$Q$1005,Cad_cl!CP$5))</f>
        <v/>
      </c>
      <c r="CQ899" s="125" t="str">
        <f>IF($C899="","",COUNTIFS(Con_ve!$C$6:$C$1005,$C899,Con_ve!$Q$6:$Q$1005,Cad_cl!CQ$5))</f>
        <v/>
      </c>
      <c r="CR899" s="125">
        <f t="shared" si="41"/>
        <v>0</v>
      </c>
    </row>
    <row r="900" spans="3:96" ht="30" customHeight="1">
      <c r="C900" s="153"/>
      <c r="D900" s="153"/>
      <c r="E900" s="154"/>
      <c r="F900" s="153"/>
      <c r="G900" s="155"/>
      <c r="H900" s="153"/>
      <c r="I900" s="153"/>
      <c r="J900" s="132" t="s">
        <v>309</v>
      </c>
      <c r="K900" s="133" t="s">
        <v>309</v>
      </c>
      <c r="L900" s="153"/>
      <c r="M900" s="153"/>
      <c r="N900" s="153"/>
      <c r="O900" s="153"/>
      <c r="P900" s="153"/>
      <c r="Q900" s="153"/>
      <c r="AP900" s="134" t="str">
        <f>IF(ISERR(IF($C900="","",SUMIFS(Con_ve!$F$6:$F$1005,Con_ve!$C$6:$C$1005,$C900,Con_ve!$I$6:$I$1005,"Fechada",Con_ve!$Q$6:$Q$1005,Cad_cl!AP$5))),"",IF($C900="","",SUMIFS(Con_ve!$F$6:$F$1005,Con_ve!$C$6:$C$1005,$C900,Con_ve!$I$6:$I$1005,"Fechada",Con_ve!$Q$6:$Q$1005,Cad_cl!AP$5)))</f>
        <v/>
      </c>
      <c r="AQ900" s="134" t="str">
        <f>IF(ISERR(IF($C900="","",SUMIFS(Con_ve!$F$6:$F$1005,Con_ve!$C$6:$C$1005,$C900,Con_ve!$I$6:$I$1005,"Fechada",Con_ve!$Q$6:$Q$1005,Cad_cl!AQ$5))),"",IF($C900="","",SUMIFS(Con_ve!$F$6:$F$1005,Con_ve!$C$6:$C$1005,$C900,Con_ve!$I$6:$I$1005,"Fechada",Con_ve!$Q$6:$Q$1005,Cad_cl!AQ$5)))</f>
        <v/>
      </c>
      <c r="AR900" s="134" t="str">
        <f>IF(ISERR(IF($C900="","",SUMIFS(Con_ve!$F$6:$F$1005,Con_ve!$C$6:$C$1005,$C900,Con_ve!$I$6:$I$1005,"Fechada",Con_ve!$Q$6:$Q$1005,Cad_cl!AR$5))),"",IF($C900="","",SUMIFS(Con_ve!$F$6:$F$1005,Con_ve!$C$6:$C$1005,$C900,Con_ve!$I$6:$I$1005,"Fechada",Con_ve!$Q$6:$Q$1005,Cad_cl!AR$5)))</f>
        <v/>
      </c>
      <c r="AS900" s="134" t="str">
        <f>IF(ISERR(IF($C900="","",SUMIFS(Con_ve!$F$6:$F$1005,Con_ve!$C$6:$C$1005,$C900,Con_ve!$I$6:$I$1005,"Fechada",Con_ve!$Q$6:$Q$1005,Cad_cl!AS$5))),"",IF($C900="","",SUMIFS(Con_ve!$F$6:$F$1005,Con_ve!$C$6:$C$1005,$C900,Con_ve!$I$6:$I$1005,"Fechada",Con_ve!$Q$6:$Q$1005,Cad_cl!AS$5)))</f>
        <v/>
      </c>
      <c r="AT900" s="134" t="str">
        <f>IF(ISERR(IF($C900="","",SUMIFS(Con_ve!$F$6:$F$1005,Con_ve!$C$6:$C$1005,$C900,Con_ve!$I$6:$I$1005,"Fechada",Con_ve!$Q$6:$Q$1005,Cad_cl!AT$5))),"",IF($C900="","",SUMIFS(Con_ve!$F$6:$F$1005,Con_ve!$C$6:$C$1005,$C900,Con_ve!$I$6:$I$1005,"Fechada",Con_ve!$Q$6:$Q$1005,Cad_cl!AT$5)))</f>
        <v/>
      </c>
      <c r="AU900" s="134" t="str">
        <f>IF(ISERR(IF($C900="","",SUMIFS(Con_ve!$F$6:$F$1005,Con_ve!$C$6:$C$1005,$C900,Con_ve!$I$6:$I$1005,"Fechada",Con_ve!$Q$6:$Q$1005,Cad_cl!AU$5))),"",IF($C900="","",SUMIFS(Con_ve!$F$6:$F$1005,Con_ve!$C$6:$C$1005,$C900,Con_ve!$I$6:$I$1005,"Fechada",Con_ve!$Q$6:$Q$1005,Cad_cl!AU$5)))</f>
        <v/>
      </c>
      <c r="AV900" s="134" t="str">
        <f>IF(ISERR(IF($C900="","",SUMIFS(Con_ve!$F$6:$F$1005,Con_ve!$C$6:$C$1005,$C900,Con_ve!$I$6:$I$1005,"Fechada",Con_ve!$Q$6:$Q$1005,Cad_cl!AV$5))),"",IF($C900="","",SUMIFS(Con_ve!$F$6:$F$1005,Con_ve!$C$6:$C$1005,$C900,Con_ve!$I$6:$I$1005,"Fechada",Con_ve!$Q$6:$Q$1005,Cad_cl!AV$5)))</f>
        <v/>
      </c>
      <c r="AW900" s="134" t="str">
        <f>IF(ISERR(IF($C900="","",SUMIFS(Con_ve!$F$6:$F$1005,Con_ve!$C$6:$C$1005,$C900,Con_ve!$I$6:$I$1005,"Fechada",Con_ve!$Q$6:$Q$1005,Cad_cl!AW$5))),"",IF($C900="","",SUMIFS(Con_ve!$F$6:$F$1005,Con_ve!$C$6:$C$1005,$C900,Con_ve!$I$6:$I$1005,"Fechada",Con_ve!$Q$6:$Q$1005,Cad_cl!AW$5)))</f>
        <v/>
      </c>
      <c r="AX900" s="134" t="str">
        <f>IF(ISERR(IF($C900="","",SUMIFS(Con_ve!$F$6:$F$1005,Con_ve!$C$6:$C$1005,$C900,Con_ve!$I$6:$I$1005,"Fechada",Con_ve!$Q$6:$Q$1005,Cad_cl!AX$5))),"",IF($C900="","",SUMIFS(Con_ve!$F$6:$F$1005,Con_ve!$C$6:$C$1005,$C900,Con_ve!$I$6:$I$1005,"Fechada",Con_ve!$Q$6:$Q$1005,Cad_cl!AX$5)))</f>
        <v/>
      </c>
      <c r="AY900" s="134" t="str">
        <f>IF(ISERR(IF($C900="","",SUMIFS(Con_ve!$F$6:$F$1005,Con_ve!$C$6:$C$1005,$C900,Con_ve!$I$6:$I$1005,"Fechada",Con_ve!$Q$6:$Q$1005,Cad_cl!AY$5))),"",IF($C900="","",SUMIFS(Con_ve!$F$6:$F$1005,Con_ve!$C$6:$C$1005,$C900,Con_ve!$I$6:$I$1005,"Fechada",Con_ve!$Q$6:$Q$1005,Cad_cl!AY$5)))</f>
        <v/>
      </c>
      <c r="AZ900" s="134" t="str">
        <f>IF(ISERR(IF($C900="","",SUMIFS(Con_ve!$F$6:$F$1005,Con_ve!$C$6:$C$1005,$C900,Con_ve!$I$6:$I$1005,"Fechada",Con_ve!$Q$6:$Q$1005,Cad_cl!AZ$5))),"",IF($C900="","",SUMIFS(Con_ve!$F$6:$F$1005,Con_ve!$C$6:$C$1005,$C900,Con_ve!$I$6:$I$1005,"Fechada",Con_ve!$Q$6:$Q$1005,Cad_cl!AZ$5)))</f>
        <v/>
      </c>
      <c r="BA900" s="134" t="str">
        <f>IF(ISERR(IF($C900="","",SUMIFS(Con_ve!$F$6:$F$1005,Con_ve!$C$6:$C$1005,$C900,Con_ve!$I$6:$I$1005,"Fechada",Con_ve!$Q$6:$Q$1005,Cad_cl!BA$5))),"",IF($C900="","",SUMIFS(Con_ve!$F$6:$F$1005,Con_ve!$C$6:$C$1005,$C900,Con_ve!$I$6:$I$1005,"Fechada",Con_ve!$Q$6:$Q$1005,Cad_cl!BA$5)))</f>
        <v/>
      </c>
      <c r="BB900" s="134">
        <f t="shared" si="39"/>
        <v>0</v>
      </c>
      <c r="BD900" s="134" t="str">
        <f>IF(ISERR(IF($C900="","",SUMIFS(Con_ve!$F$6:$F$1005,Con_ve!$C$6:$C$1005,$C900,Con_ve!$I$6:$I$1005,"Em negociação",Con_ve!$Q$6:$Q$1005,Cad_cl!BD$5))),"",IF($C900="","",SUMIFS(Con_ve!$F$6:$F$1005,Con_ve!$C$6:$C$1005,$C900,Con_ve!$I$6:$I$1005,"Em negociação",Con_ve!$Q$6:$Q$1005,Cad_cl!BD$5)))</f>
        <v/>
      </c>
      <c r="BE900" s="134" t="str">
        <f>IF(ISERR(IF($C900="","",SUMIFS(Con_ve!$F$6:$F$1005,Con_ve!$C$6:$C$1005,$C900,Con_ve!$I$6:$I$1005,"Em negociação",Con_ve!$Q$6:$Q$1005,Cad_cl!BE$5))),"",IF($C900="","",SUMIFS(Con_ve!$F$6:$F$1005,Con_ve!$C$6:$C$1005,$C900,Con_ve!$I$6:$I$1005,"Em negociação",Con_ve!$Q$6:$Q$1005,Cad_cl!BE$5)))</f>
        <v/>
      </c>
      <c r="BF900" s="134" t="str">
        <f>IF(ISERR(IF($C900="","",SUMIFS(Con_ve!$F$6:$F$1005,Con_ve!$C$6:$C$1005,$C900,Con_ve!$I$6:$I$1005,"Em negociação",Con_ve!$Q$6:$Q$1005,Cad_cl!BF$5))),"",IF($C900="","",SUMIFS(Con_ve!$F$6:$F$1005,Con_ve!$C$6:$C$1005,$C900,Con_ve!$I$6:$I$1005,"Em negociação",Con_ve!$Q$6:$Q$1005,Cad_cl!BF$5)))</f>
        <v/>
      </c>
      <c r="BG900" s="134" t="str">
        <f>IF(ISERR(IF($C900="","",SUMIFS(Con_ve!$F$6:$F$1005,Con_ve!$C$6:$C$1005,$C900,Con_ve!$I$6:$I$1005,"Em negociação",Con_ve!$Q$6:$Q$1005,Cad_cl!BG$5))),"",IF($C900="","",SUMIFS(Con_ve!$F$6:$F$1005,Con_ve!$C$6:$C$1005,$C900,Con_ve!$I$6:$I$1005,"Em negociação",Con_ve!$Q$6:$Q$1005,Cad_cl!BG$5)))</f>
        <v/>
      </c>
      <c r="BH900" s="134" t="str">
        <f>IF(ISERR(IF($C900="","",SUMIFS(Con_ve!$F$6:$F$1005,Con_ve!$C$6:$C$1005,$C900,Con_ve!$I$6:$I$1005,"Em negociação",Con_ve!$Q$6:$Q$1005,Cad_cl!BH$5))),"",IF($C900="","",SUMIFS(Con_ve!$F$6:$F$1005,Con_ve!$C$6:$C$1005,$C900,Con_ve!$I$6:$I$1005,"Em negociação",Con_ve!$Q$6:$Q$1005,Cad_cl!BH$5)))</f>
        <v/>
      </c>
      <c r="BI900" s="134" t="str">
        <f>IF(ISERR(IF($C900="","",SUMIFS(Con_ve!$F$6:$F$1005,Con_ve!$C$6:$C$1005,$C900,Con_ve!$I$6:$I$1005,"Em negociação",Con_ve!$Q$6:$Q$1005,Cad_cl!BI$5))),"",IF($C900="","",SUMIFS(Con_ve!$F$6:$F$1005,Con_ve!$C$6:$C$1005,$C900,Con_ve!$I$6:$I$1005,"Em negociação",Con_ve!$Q$6:$Q$1005,Cad_cl!BI$5)))</f>
        <v/>
      </c>
      <c r="BJ900" s="134" t="str">
        <f>IF(ISERR(IF($C900="","",SUMIFS(Con_ve!$F$6:$F$1005,Con_ve!$C$6:$C$1005,$C900,Con_ve!$I$6:$I$1005,"Em negociação",Con_ve!$Q$6:$Q$1005,Cad_cl!BJ$5))),"",IF($C900="","",SUMIFS(Con_ve!$F$6:$F$1005,Con_ve!$C$6:$C$1005,$C900,Con_ve!$I$6:$I$1005,"Em negociação",Con_ve!$Q$6:$Q$1005,Cad_cl!BJ$5)))</f>
        <v/>
      </c>
      <c r="BK900" s="134" t="str">
        <f>IF(ISERR(IF($C900="","",SUMIFS(Con_ve!$F$6:$F$1005,Con_ve!$C$6:$C$1005,$C900,Con_ve!$I$6:$I$1005,"Em negociação",Con_ve!$Q$6:$Q$1005,Cad_cl!BK$5))),"",IF($C900="","",SUMIFS(Con_ve!$F$6:$F$1005,Con_ve!$C$6:$C$1005,$C900,Con_ve!$I$6:$I$1005,"Em negociação",Con_ve!$Q$6:$Q$1005,Cad_cl!BK$5)))</f>
        <v/>
      </c>
      <c r="BL900" s="134" t="str">
        <f>IF(ISERR(IF($C900="","",SUMIFS(Con_ve!$F$6:$F$1005,Con_ve!$C$6:$C$1005,$C900,Con_ve!$I$6:$I$1005,"Em negociação",Con_ve!$Q$6:$Q$1005,Cad_cl!BL$5))),"",IF($C900="","",SUMIFS(Con_ve!$F$6:$F$1005,Con_ve!$C$6:$C$1005,$C900,Con_ve!$I$6:$I$1005,"Em negociação",Con_ve!$Q$6:$Q$1005,Cad_cl!BL$5)))</f>
        <v/>
      </c>
      <c r="BM900" s="134" t="str">
        <f>IF(ISERR(IF($C900="","",SUMIFS(Con_ve!$F$6:$F$1005,Con_ve!$C$6:$C$1005,$C900,Con_ve!$I$6:$I$1005,"Em negociação",Con_ve!$Q$6:$Q$1005,Cad_cl!BM$5))),"",IF($C900="","",SUMIFS(Con_ve!$F$6:$F$1005,Con_ve!$C$6:$C$1005,$C900,Con_ve!$I$6:$I$1005,"Em negociação",Con_ve!$Q$6:$Q$1005,Cad_cl!BM$5)))</f>
        <v/>
      </c>
      <c r="BN900" s="134" t="str">
        <f>IF(ISERR(IF($C900="","",SUMIFS(Con_ve!$F$6:$F$1005,Con_ve!$C$6:$C$1005,$C900,Con_ve!$I$6:$I$1005,"Em negociação",Con_ve!$Q$6:$Q$1005,Cad_cl!BN$5))),"",IF($C900="","",SUMIFS(Con_ve!$F$6:$F$1005,Con_ve!$C$6:$C$1005,$C900,Con_ve!$I$6:$I$1005,"Em negociação",Con_ve!$Q$6:$Q$1005,Cad_cl!BN$5)))</f>
        <v/>
      </c>
      <c r="BO900" s="134" t="str">
        <f>IF(ISERR(IF($C900="","",SUMIFS(Con_ve!$F$6:$F$1005,Con_ve!$C$6:$C$1005,$C900,Con_ve!$I$6:$I$1005,"Em negociação",Con_ve!$Q$6:$Q$1005,Cad_cl!BO$5))),"",IF($C900="","",SUMIFS(Con_ve!$F$6:$F$1005,Con_ve!$C$6:$C$1005,$C900,Con_ve!$I$6:$I$1005,"Em negociação",Con_ve!$Q$6:$Q$1005,Cad_cl!BO$5)))</f>
        <v/>
      </c>
      <c r="BP900" s="134">
        <f t="shared" si="40"/>
        <v>0</v>
      </c>
      <c r="BR900" s="125" t="str">
        <f>IF(ISERR(IF(AND($I900=Re_lo!$E$5,BR$5=VLOOKUP(Re_lo!$H$5,Re_lo!$N$5:$O$16,2,0)),AP900,"")),"",IF(AND($I900=Re_lo!$E$5,BR$5=VLOOKUP(Re_lo!$H$5,Re_lo!$N$5:$O$16,2,0)),AP900,""))</f>
        <v/>
      </c>
      <c r="BS900" s="125" t="str">
        <f>IF(ISERR(IF(AND($I900=Re_lo!$E$5,BS$5=VLOOKUP(Re_lo!$H$5,Re_lo!$N$5:$O$16,2,0)),AQ900,"")),"",IF(AND($I900=Re_lo!$E$5,BS$5=VLOOKUP(Re_lo!$H$5,Re_lo!$N$5:$O$16,2,0)),AQ900,""))</f>
        <v/>
      </c>
      <c r="BT900" s="125" t="str">
        <f>IF(ISERR(IF(AND($I900=Re_lo!$E$5,BT$5=VLOOKUP(Re_lo!$H$5,Re_lo!$N$5:$O$16,2,0)),AR900,"")),"",IF(AND($I900=Re_lo!$E$5,BT$5=VLOOKUP(Re_lo!$H$5,Re_lo!$N$5:$O$16,2,0)),AR900,""))</f>
        <v/>
      </c>
      <c r="BU900" s="125" t="str">
        <f>IF(ISERR(IF(AND($I900=Re_lo!$E$5,BU$5=VLOOKUP(Re_lo!$H$5,Re_lo!$N$5:$O$16,2,0)),AS900,"")),"",IF(AND($I900=Re_lo!$E$5,BU$5=VLOOKUP(Re_lo!$H$5,Re_lo!$N$5:$O$16,2,0)),AS900,""))</f>
        <v/>
      </c>
      <c r="BV900" s="125" t="str">
        <f>IF(ISERR(IF(AND($I900=Re_lo!$E$5,BV$5=VLOOKUP(Re_lo!$H$5,Re_lo!$N$5:$O$16,2,0)),AT900,"")),"",IF(AND($I900=Re_lo!$E$5,BV$5=VLOOKUP(Re_lo!$H$5,Re_lo!$N$5:$O$16,2,0)),AT900,""))</f>
        <v/>
      </c>
      <c r="BW900" s="125" t="str">
        <f>IF(ISERR(IF(AND($I900=Re_lo!$E$5,BW$5=VLOOKUP(Re_lo!$H$5,Re_lo!$N$5:$O$16,2,0)),AU900,"")),"",IF(AND($I900=Re_lo!$E$5,BW$5=VLOOKUP(Re_lo!$H$5,Re_lo!$N$5:$O$16,2,0)),AU900,""))</f>
        <v/>
      </c>
      <c r="BX900" s="125" t="str">
        <f>IF(ISERR(IF(AND($I900=Re_lo!$E$5,BX$5=VLOOKUP(Re_lo!$H$5,Re_lo!$N$5:$O$16,2,0)),AV900,"")),"",IF(AND($I900=Re_lo!$E$5,BX$5=VLOOKUP(Re_lo!$H$5,Re_lo!$N$5:$O$16,2,0)),AV900,""))</f>
        <v/>
      </c>
      <c r="BY900" s="125" t="str">
        <f>IF(ISERR(IF(AND($I900=Re_lo!$E$5,BY$5=VLOOKUP(Re_lo!$H$5,Re_lo!$N$5:$O$16,2,0)),AW900,"")),"",IF(AND($I900=Re_lo!$E$5,BY$5=VLOOKUP(Re_lo!$H$5,Re_lo!$N$5:$O$16,2,0)),AW900,""))</f>
        <v/>
      </c>
      <c r="BZ900" s="125" t="str">
        <f>IF(ISERR(IF(AND($I900=Re_lo!$E$5,BZ$5=VLOOKUP(Re_lo!$H$5,Re_lo!$N$5:$O$16,2,0)),AX900,"")),"",IF(AND($I900=Re_lo!$E$5,BZ$5=VLOOKUP(Re_lo!$H$5,Re_lo!$N$5:$O$16,2,0)),AX900,""))</f>
        <v/>
      </c>
      <c r="CA900" s="125" t="str">
        <f>IF(ISERR(IF(AND($I900=Re_lo!$E$5,CA$5=VLOOKUP(Re_lo!$H$5,Re_lo!$N$5:$O$16,2,0)),AY900,"")),"",IF(AND($I900=Re_lo!$E$5,CA$5=VLOOKUP(Re_lo!$H$5,Re_lo!$N$5:$O$16,2,0)),AY900,""))</f>
        <v/>
      </c>
      <c r="CB900" s="125" t="str">
        <f>IF(ISERR(IF(AND($I900=Re_lo!$E$5,CB$5=VLOOKUP(Re_lo!$H$5,Re_lo!$N$5:$O$16,2,0)),AZ900,"")),"",IF(AND($I900=Re_lo!$E$5,CB$5=VLOOKUP(Re_lo!$H$5,Re_lo!$N$5:$O$16,2,0)),AZ900,""))</f>
        <v/>
      </c>
      <c r="CC900" s="125" t="str">
        <f>IF(ISERR(IF(AND($I900=Re_lo!$E$5,CC$5=VLOOKUP(Re_lo!$H$5,Re_lo!$N$5:$O$16,2,0)),BA900,"")),"",IF(AND($I900=Re_lo!$E$5,CC$5=VLOOKUP(Re_lo!$H$5,Re_lo!$N$5:$O$16,2,0)),BA900,""))</f>
        <v/>
      </c>
      <c r="CD900" s="125" t="str">
        <f>IF(ISERR(IF(AND($I900=Re_lo!$E$5,CD$5=VLOOKUP(Re_lo!$H$5,Re_lo!$N$5:$O$16,2,0)),BB900,"")),"",IF(AND($I900=Re_lo!$E$5,CD$5=VLOOKUP(Re_lo!$H$5,Re_lo!$N$5:$O$16,2,0)),BB900,""))</f>
        <v/>
      </c>
      <c r="CF900" s="125" t="str">
        <f>IF($C900="","",COUNTIFS(Con_ve!$C$6:$C$1005,$C900,Con_ve!$Q$6:$Q$1005,Cad_cl!CF$5))</f>
        <v/>
      </c>
      <c r="CG900" s="125" t="str">
        <f>IF($C900="","",COUNTIFS(Con_ve!$C$6:$C$1005,$C900,Con_ve!$Q$6:$Q$1005,Cad_cl!CG$5))</f>
        <v/>
      </c>
      <c r="CH900" s="125" t="str">
        <f>IF($C900="","",COUNTIFS(Con_ve!$C$6:$C$1005,$C900,Con_ve!$Q$6:$Q$1005,Cad_cl!CH$5))</f>
        <v/>
      </c>
      <c r="CI900" s="125" t="str">
        <f>IF($C900="","",COUNTIFS(Con_ve!$C$6:$C$1005,$C900,Con_ve!$Q$6:$Q$1005,Cad_cl!CI$5))</f>
        <v/>
      </c>
      <c r="CJ900" s="125" t="str">
        <f>IF($C900="","",COUNTIFS(Con_ve!$C$6:$C$1005,$C900,Con_ve!$Q$6:$Q$1005,Cad_cl!CJ$5))</f>
        <v/>
      </c>
      <c r="CK900" s="125" t="str">
        <f>IF($C900="","",COUNTIFS(Con_ve!$C$6:$C$1005,$C900,Con_ve!$Q$6:$Q$1005,Cad_cl!CK$5))</f>
        <v/>
      </c>
      <c r="CL900" s="125" t="str">
        <f>IF($C900="","",COUNTIFS(Con_ve!$C$6:$C$1005,$C900,Con_ve!$Q$6:$Q$1005,Cad_cl!CL$5))</f>
        <v/>
      </c>
      <c r="CM900" s="125" t="str">
        <f>IF($C900="","",COUNTIFS(Con_ve!$C$6:$C$1005,$C900,Con_ve!$Q$6:$Q$1005,Cad_cl!CM$5))</f>
        <v/>
      </c>
      <c r="CN900" s="125" t="str">
        <f>IF($C900="","",COUNTIFS(Con_ve!$C$6:$C$1005,$C900,Con_ve!$Q$6:$Q$1005,Cad_cl!CN$5))</f>
        <v/>
      </c>
      <c r="CO900" s="125" t="str">
        <f>IF($C900="","",COUNTIFS(Con_ve!$C$6:$C$1005,$C900,Con_ve!$Q$6:$Q$1005,Cad_cl!CO$5))</f>
        <v/>
      </c>
      <c r="CP900" s="125" t="str">
        <f>IF($C900="","",COUNTIFS(Con_ve!$C$6:$C$1005,$C900,Con_ve!$Q$6:$Q$1005,Cad_cl!CP$5))</f>
        <v/>
      </c>
      <c r="CQ900" s="125" t="str">
        <f>IF($C900="","",COUNTIFS(Con_ve!$C$6:$C$1005,$C900,Con_ve!$Q$6:$Q$1005,Cad_cl!CQ$5))</f>
        <v/>
      </c>
      <c r="CR900" s="125">
        <f t="shared" si="41"/>
        <v>0</v>
      </c>
    </row>
    <row r="901" spans="3:96" ht="30" customHeight="1">
      <c r="C901" s="153"/>
      <c r="D901" s="153"/>
      <c r="E901" s="154"/>
      <c r="F901" s="153"/>
      <c r="G901" s="155"/>
      <c r="H901" s="153"/>
      <c r="I901" s="153"/>
      <c r="J901" s="132" t="s">
        <v>309</v>
      </c>
      <c r="K901" s="133" t="s">
        <v>309</v>
      </c>
      <c r="L901" s="153"/>
      <c r="M901" s="153"/>
      <c r="N901" s="153"/>
      <c r="O901" s="153"/>
      <c r="P901" s="153"/>
      <c r="Q901" s="153"/>
      <c r="AP901" s="134" t="str">
        <f>IF(ISERR(IF($C901="","",SUMIFS(Con_ve!$F$6:$F$1005,Con_ve!$C$6:$C$1005,$C901,Con_ve!$I$6:$I$1005,"Fechada",Con_ve!$Q$6:$Q$1005,Cad_cl!AP$5))),"",IF($C901="","",SUMIFS(Con_ve!$F$6:$F$1005,Con_ve!$C$6:$C$1005,$C901,Con_ve!$I$6:$I$1005,"Fechada",Con_ve!$Q$6:$Q$1005,Cad_cl!AP$5)))</f>
        <v/>
      </c>
      <c r="AQ901" s="134" t="str">
        <f>IF(ISERR(IF($C901="","",SUMIFS(Con_ve!$F$6:$F$1005,Con_ve!$C$6:$C$1005,$C901,Con_ve!$I$6:$I$1005,"Fechada",Con_ve!$Q$6:$Q$1005,Cad_cl!AQ$5))),"",IF($C901="","",SUMIFS(Con_ve!$F$6:$F$1005,Con_ve!$C$6:$C$1005,$C901,Con_ve!$I$6:$I$1005,"Fechada",Con_ve!$Q$6:$Q$1005,Cad_cl!AQ$5)))</f>
        <v/>
      </c>
      <c r="AR901" s="134" t="str">
        <f>IF(ISERR(IF($C901="","",SUMIFS(Con_ve!$F$6:$F$1005,Con_ve!$C$6:$C$1005,$C901,Con_ve!$I$6:$I$1005,"Fechada",Con_ve!$Q$6:$Q$1005,Cad_cl!AR$5))),"",IF($C901="","",SUMIFS(Con_ve!$F$6:$F$1005,Con_ve!$C$6:$C$1005,$C901,Con_ve!$I$6:$I$1005,"Fechada",Con_ve!$Q$6:$Q$1005,Cad_cl!AR$5)))</f>
        <v/>
      </c>
      <c r="AS901" s="134" t="str">
        <f>IF(ISERR(IF($C901="","",SUMIFS(Con_ve!$F$6:$F$1005,Con_ve!$C$6:$C$1005,$C901,Con_ve!$I$6:$I$1005,"Fechada",Con_ve!$Q$6:$Q$1005,Cad_cl!AS$5))),"",IF($C901="","",SUMIFS(Con_ve!$F$6:$F$1005,Con_ve!$C$6:$C$1005,$C901,Con_ve!$I$6:$I$1005,"Fechada",Con_ve!$Q$6:$Q$1005,Cad_cl!AS$5)))</f>
        <v/>
      </c>
      <c r="AT901" s="134" t="str">
        <f>IF(ISERR(IF($C901="","",SUMIFS(Con_ve!$F$6:$F$1005,Con_ve!$C$6:$C$1005,$C901,Con_ve!$I$6:$I$1005,"Fechada",Con_ve!$Q$6:$Q$1005,Cad_cl!AT$5))),"",IF($C901="","",SUMIFS(Con_ve!$F$6:$F$1005,Con_ve!$C$6:$C$1005,$C901,Con_ve!$I$6:$I$1005,"Fechada",Con_ve!$Q$6:$Q$1005,Cad_cl!AT$5)))</f>
        <v/>
      </c>
      <c r="AU901" s="134" t="str">
        <f>IF(ISERR(IF($C901="","",SUMIFS(Con_ve!$F$6:$F$1005,Con_ve!$C$6:$C$1005,$C901,Con_ve!$I$6:$I$1005,"Fechada",Con_ve!$Q$6:$Q$1005,Cad_cl!AU$5))),"",IF($C901="","",SUMIFS(Con_ve!$F$6:$F$1005,Con_ve!$C$6:$C$1005,$C901,Con_ve!$I$6:$I$1005,"Fechada",Con_ve!$Q$6:$Q$1005,Cad_cl!AU$5)))</f>
        <v/>
      </c>
      <c r="AV901" s="134" t="str">
        <f>IF(ISERR(IF($C901="","",SUMIFS(Con_ve!$F$6:$F$1005,Con_ve!$C$6:$C$1005,$C901,Con_ve!$I$6:$I$1005,"Fechada",Con_ve!$Q$6:$Q$1005,Cad_cl!AV$5))),"",IF($C901="","",SUMIFS(Con_ve!$F$6:$F$1005,Con_ve!$C$6:$C$1005,$C901,Con_ve!$I$6:$I$1005,"Fechada",Con_ve!$Q$6:$Q$1005,Cad_cl!AV$5)))</f>
        <v/>
      </c>
      <c r="AW901" s="134" t="str">
        <f>IF(ISERR(IF($C901="","",SUMIFS(Con_ve!$F$6:$F$1005,Con_ve!$C$6:$C$1005,$C901,Con_ve!$I$6:$I$1005,"Fechada",Con_ve!$Q$6:$Q$1005,Cad_cl!AW$5))),"",IF($C901="","",SUMIFS(Con_ve!$F$6:$F$1005,Con_ve!$C$6:$C$1005,$C901,Con_ve!$I$6:$I$1005,"Fechada",Con_ve!$Q$6:$Q$1005,Cad_cl!AW$5)))</f>
        <v/>
      </c>
      <c r="AX901" s="134" t="str">
        <f>IF(ISERR(IF($C901="","",SUMIFS(Con_ve!$F$6:$F$1005,Con_ve!$C$6:$C$1005,$C901,Con_ve!$I$6:$I$1005,"Fechada",Con_ve!$Q$6:$Q$1005,Cad_cl!AX$5))),"",IF($C901="","",SUMIFS(Con_ve!$F$6:$F$1005,Con_ve!$C$6:$C$1005,$C901,Con_ve!$I$6:$I$1005,"Fechada",Con_ve!$Q$6:$Q$1005,Cad_cl!AX$5)))</f>
        <v/>
      </c>
      <c r="AY901" s="134" t="str">
        <f>IF(ISERR(IF($C901="","",SUMIFS(Con_ve!$F$6:$F$1005,Con_ve!$C$6:$C$1005,$C901,Con_ve!$I$6:$I$1005,"Fechada",Con_ve!$Q$6:$Q$1005,Cad_cl!AY$5))),"",IF($C901="","",SUMIFS(Con_ve!$F$6:$F$1005,Con_ve!$C$6:$C$1005,$C901,Con_ve!$I$6:$I$1005,"Fechada",Con_ve!$Q$6:$Q$1005,Cad_cl!AY$5)))</f>
        <v/>
      </c>
      <c r="AZ901" s="134" t="str">
        <f>IF(ISERR(IF($C901="","",SUMIFS(Con_ve!$F$6:$F$1005,Con_ve!$C$6:$C$1005,$C901,Con_ve!$I$6:$I$1005,"Fechada",Con_ve!$Q$6:$Q$1005,Cad_cl!AZ$5))),"",IF($C901="","",SUMIFS(Con_ve!$F$6:$F$1005,Con_ve!$C$6:$C$1005,$C901,Con_ve!$I$6:$I$1005,"Fechada",Con_ve!$Q$6:$Q$1005,Cad_cl!AZ$5)))</f>
        <v/>
      </c>
      <c r="BA901" s="134" t="str">
        <f>IF(ISERR(IF($C901="","",SUMIFS(Con_ve!$F$6:$F$1005,Con_ve!$C$6:$C$1005,$C901,Con_ve!$I$6:$I$1005,"Fechada",Con_ve!$Q$6:$Q$1005,Cad_cl!BA$5))),"",IF($C901="","",SUMIFS(Con_ve!$F$6:$F$1005,Con_ve!$C$6:$C$1005,$C901,Con_ve!$I$6:$I$1005,"Fechada",Con_ve!$Q$6:$Q$1005,Cad_cl!BA$5)))</f>
        <v/>
      </c>
      <c r="BB901" s="134">
        <f t="shared" si="39"/>
        <v>0</v>
      </c>
      <c r="BD901" s="134" t="str">
        <f>IF(ISERR(IF($C901="","",SUMIFS(Con_ve!$F$6:$F$1005,Con_ve!$C$6:$C$1005,$C901,Con_ve!$I$6:$I$1005,"Em negociação",Con_ve!$Q$6:$Q$1005,Cad_cl!BD$5))),"",IF($C901="","",SUMIFS(Con_ve!$F$6:$F$1005,Con_ve!$C$6:$C$1005,$C901,Con_ve!$I$6:$I$1005,"Em negociação",Con_ve!$Q$6:$Q$1005,Cad_cl!BD$5)))</f>
        <v/>
      </c>
      <c r="BE901" s="134" t="str">
        <f>IF(ISERR(IF($C901="","",SUMIFS(Con_ve!$F$6:$F$1005,Con_ve!$C$6:$C$1005,$C901,Con_ve!$I$6:$I$1005,"Em negociação",Con_ve!$Q$6:$Q$1005,Cad_cl!BE$5))),"",IF($C901="","",SUMIFS(Con_ve!$F$6:$F$1005,Con_ve!$C$6:$C$1005,$C901,Con_ve!$I$6:$I$1005,"Em negociação",Con_ve!$Q$6:$Q$1005,Cad_cl!BE$5)))</f>
        <v/>
      </c>
      <c r="BF901" s="134" t="str">
        <f>IF(ISERR(IF($C901="","",SUMIFS(Con_ve!$F$6:$F$1005,Con_ve!$C$6:$C$1005,$C901,Con_ve!$I$6:$I$1005,"Em negociação",Con_ve!$Q$6:$Q$1005,Cad_cl!BF$5))),"",IF($C901="","",SUMIFS(Con_ve!$F$6:$F$1005,Con_ve!$C$6:$C$1005,$C901,Con_ve!$I$6:$I$1005,"Em negociação",Con_ve!$Q$6:$Q$1005,Cad_cl!BF$5)))</f>
        <v/>
      </c>
      <c r="BG901" s="134" t="str">
        <f>IF(ISERR(IF($C901="","",SUMIFS(Con_ve!$F$6:$F$1005,Con_ve!$C$6:$C$1005,$C901,Con_ve!$I$6:$I$1005,"Em negociação",Con_ve!$Q$6:$Q$1005,Cad_cl!BG$5))),"",IF($C901="","",SUMIFS(Con_ve!$F$6:$F$1005,Con_ve!$C$6:$C$1005,$C901,Con_ve!$I$6:$I$1005,"Em negociação",Con_ve!$Q$6:$Q$1005,Cad_cl!BG$5)))</f>
        <v/>
      </c>
      <c r="BH901" s="134" t="str">
        <f>IF(ISERR(IF($C901="","",SUMIFS(Con_ve!$F$6:$F$1005,Con_ve!$C$6:$C$1005,$C901,Con_ve!$I$6:$I$1005,"Em negociação",Con_ve!$Q$6:$Q$1005,Cad_cl!BH$5))),"",IF($C901="","",SUMIFS(Con_ve!$F$6:$F$1005,Con_ve!$C$6:$C$1005,$C901,Con_ve!$I$6:$I$1005,"Em negociação",Con_ve!$Q$6:$Q$1005,Cad_cl!BH$5)))</f>
        <v/>
      </c>
      <c r="BI901" s="134" t="str">
        <f>IF(ISERR(IF($C901="","",SUMIFS(Con_ve!$F$6:$F$1005,Con_ve!$C$6:$C$1005,$C901,Con_ve!$I$6:$I$1005,"Em negociação",Con_ve!$Q$6:$Q$1005,Cad_cl!BI$5))),"",IF($C901="","",SUMIFS(Con_ve!$F$6:$F$1005,Con_ve!$C$6:$C$1005,$C901,Con_ve!$I$6:$I$1005,"Em negociação",Con_ve!$Q$6:$Q$1005,Cad_cl!BI$5)))</f>
        <v/>
      </c>
      <c r="BJ901" s="134" t="str">
        <f>IF(ISERR(IF($C901="","",SUMIFS(Con_ve!$F$6:$F$1005,Con_ve!$C$6:$C$1005,$C901,Con_ve!$I$6:$I$1005,"Em negociação",Con_ve!$Q$6:$Q$1005,Cad_cl!BJ$5))),"",IF($C901="","",SUMIFS(Con_ve!$F$6:$F$1005,Con_ve!$C$6:$C$1005,$C901,Con_ve!$I$6:$I$1005,"Em negociação",Con_ve!$Q$6:$Q$1005,Cad_cl!BJ$5)))</f>
        <v/>
      </c>
      <c r="BK901" s="134" t="str">
        <f>IF(ISERR(IF($C901="","",SUMIFS(Con_ve!$F$6:$F$1005,Con_ve!$C$6:$C$1005,$C901,Con_ve!$I$6:$I$1005,"Em negociação",Con_ve!$Q$6:$Q$1005,Cad_cl!BK$5))),"",IF($C901="","",SUMIFS(Con_ve!$F$6:$F$1005,Con_ve!$C$6:$C$1005,$C901,Con_ve!$I$6:$I$1005,"Em negociação",Con_ve!$Q$6:$Q$1005,Cad_cl!BK$5)))</f>
        <v/>
      </c>
      <c r="BL901" s="134" t="str">
        <f>IF(ISERR(IF($C901="","",SUMIFS(Con_ve!$F$6:$F$1005,Con_ve!$C$6:$C$1005,$C901,Con_ve!$I$6:$I$1005,"Em negociação",Con_ve!$Q$6:$Q$1005,Cad_cl!BL$5))),"",IF($C901="","",SUMIFS(Con_ve!$F$6:$F$1005,Con_ve!$C$6:$C$1005,$C901,Con_ve!$I$6:$I$1005,"Em negociação",Con_ve!$Q$6:$Q$1005,Cad_cl!BL$5)))</f>
        <v/>
      </c>
      <c r="BM901" s="134" t="str">
        <f>IF(ISERR(IF($C901="","",SUMIFS(Con_ve!$F$6:$F$1005,Con_ve!$C$6:$C$1005,$C901,Con_ve!$I$6:$I$1005,"Em negociação",Con_ve!$Q$6:$Q$1005,Cad_cl!BM$5))),"",IF($C901="","",SUMIFS(Con_ve!$F$6:$F$1005,Con_ve!$C$6:$C$1005,$C901,Con_ve!$I$6:$I$1005,"Em negociação",Con_ve!$Q$6:$Q$1005,Cad_cl!BM$5)))</f>
        <v/>
      </c>
      <c r="BN901" s="134" t="str">
        <f>IF(ISERR(IF($C901="","",SUMIFS(Con_ve!$F$6:$F$1005,Con_ve!$C$6:$C$1005,$C901,Con_ve!$I$6:$I$1005,"Em negociação",Con_ve!$Q$6:$Q$1005,Cad_cl!BN$5))),"",IF($C901="","",SUMIFS(Con_ve!$F$6:$F$1005,Con_ve!$C$6:$C$1005,$C901,Con_ve!$I$6:$I$1005,"Em negociação",Con_ve!$Q$6:$Q$1005,Cad_cl!BN$5)))</f>
        <v/>
      </c>
      <c r="BO901" s="134" t="str">
        <f>IF(ISERR(IF($C901="","",SUMIFS(Con_ve!$F$6:$F$1005,Con_ve!$C$6:$C$1005,$C901,Con_ve!$I$6:$I$1005,"Em negociação",Con_ve!$Q$6:$Q$1005,Cad_cl!BO$5))),"",IF($C901="","",SUMIFS(Con_ve!$F$6:$F$1005,Con_ve!$C$6:$C$1005,$C901,Con_ve!$I$6:$I$1005,"Em negociação",Con_ve!$Q$6:$Q$1005,Cad_cl!BO$5)))</f>
        <v/>
      </c>
      <c r="BP901" s="134">
        <f t="shared" si="40"/>
        <v>0</v>
      </c>
      <c r="BR901" s="125" t="str">
        <f>IF(ISERR(IF(AND($I901=Re_lo!$E$5,BR$5=VLOOKUP(Re_lo!$H$5,Re_lo!$N$5:$O$16,2,0)),AP901,"")),"",IF(AND($I901=Re_lo!$E$5,BR$5=VLOOKUP(Re_lo!$H$5,Re_lo!$N$5:$O$16,2,0)),AP901,""))</f>
        <v/>
      </c>
      <c r="BS901" s="125" t="str">
        <f>IF(ISERR(IF(AND($I901=Re_lo!$E$5,BS$5=VLOOKUP(Re_lo!$H$5,Re_lo!$N$5:$O$16,2,0)),AQ901,"")),"",IF(AND($I901=Re_lo!$E$5,BS$5=VLOOKUP(Re_lo!$H$5,Re_lo!$N$5:$O$16,2,0)),AQ901,""))</f>
        <v/>
      </c>
      <c r="BT901" s="125" t="str">
        <f>IF(ISERR(IF(AND($I901=Re_lo!$E$5,BT$5=VLOOKUP(Re_lo!$H$5,Re_lo!$N$5:$O$16,2,0)),AR901,"")),"",IF(AND($I901=Re_lo!$E$5,BT$5=VLOOKUP(Re_lo!$H$5,Re_lo!$N$5:$O$16,2,0)),AR901,""))</f>
        <v/>
      </c>
      <c r="BU901" s="125" t="str">
        <f>IF(ISERR(IF(AND($I901=Re_lo!$E$5,BU$5=VLOOKUP(Re_lo!$H$5,Re_lo!$N$5:$O$16,2,0)),AS901,"")),"",IF(AND($I901=Re_lo!$E$5,BU$5=VLOOKUP(Re_lo!$H$5,Re_lo!$N$5:$O$16,2,0)),AS901,""))</f>
        <v/>
      </c>
      <c r="BV901" s="125" t="str">
        <f>IF(ISERR(IF(AND($I901=Re_lo!$E$5,BV$5=VLOOKUP(Re_lo!$H$5,Re_lo!$N$5:$O$16,2,0)),AT901,"")),"",IF(AND($I901=Re_lo!$E$5,BV$5=VLOOKUP(Re_lo!$H$5,Re_lo!$N$5:$O$16,2,0)),AT901,""))</f>
        <v/>
      </c>
      <c r="BW901" s="125" t="str">
        <f>IF(ISERR(IF(AND($I901=Re_lo!$E$5,BW$5=VLOOKUP(Re_lo!$H$5,Re_lo!$N$5:$O$16,2,0)),AU901,"")),"",IF(AND($I901=Re_lo!$E$5,BW$5=VLOOKUP(Re_lo!$H$5,Re_lo!$N$5:$O$16,2,0)),AU901,""))</f>
        <v/>
      </c>
      <c r="BX901" s="125" t="str">
        <f>IF(ISERR(IF(AND($I901=Re_lo!$E$5,BX$5=VLOOKUP(Re_lo!$H$5,Re_lo!$N$5:$O$16,2,0)),AV901,"")),"",IF(AND($I901=Re_lo!$E$5,BX$5=VLOOKUP(Re_lo!$H$5,Re_lo!$N$5:$O$16,2,0)),AV901,""))</f>
        <v/>
      </c>
      <c r="BY901" s="125" t="str">
        <f>IF(ISERR(IF(AND($I901=Re_lo!$E$5,BY$5=VLOOKUP(Re_lo!$H$5,Re_lo!$N$5:$O$16,2,0)),AW901,"")),"",IF(AND($I901=Re_lo!$E$5,BY$5=VLOOKUP(Re_lo!$H$5,Re_lo!$N$5:$O$16,2,0)),AW901,""))</f>
        <v/>
      </c>
      <c r="BZ901" s="125" t="str">
        <f>IF(ISERR(IF(AND($I901=Re_lo!$E$5,BZ$5=VLOOKUP(Re_lo!$H$5,Re_lo!$N$5:$O$16,2,0)),AX901,"")),"",IF(AND($I901=Re_lo!$E$5,BZ$5=VLOOKUP(Re_lo!$H$5,Re_lo!$N$5:$O$16,2,0)),AX901,""))</f>
        <v/>
      </c>
      <c r="CA901" s="125" t="str">
        <f>IF(ISERR(IF(AND($I901=Re_lo!$E$5,CA$5=VLOOKUP(Re_lo!$H$5,Re_lo!$N$5:$O$16,2,0)),AY901,"")),"",IF(AND($I901=Re_lo!$E$5,CA$5=VLOOKUP(Re_lo!$H$5,Re_lo!$N$5:$O$16,2,0)),AY901,""))</f>
        <v/>
      </c>
      <c r="CB901" s="125" t="str">
        <f>IF(ISERR(IF(AND($I901=Re_lo!$E$5,CB$5=VLOOKUP(Re_lo!$H$5,Re_lo!$N$5:$O$16,2,0)),AZ901,"")),"",IF(AND($I901=Re_lo!$E$5,CB$5=VLOOKUP(Re_lo!$H$5,Re_lo!$N$5:$O$16,2,0)),AZ901,""))</f>
        <v/>
      </c>
      <c r="CC901" s="125" t="str">
        <f>IF(ISERR(IF(AND($I901=Re_lo!$E$5,CC$5=VLOOKUP(Re_lo!$H$5,Re_lo!$N$5:$O$16,2,0)),BA901,"")),"",IF(AND($I901=Re_lo!$E$5,CC$5=VLOOKUP(Re_lo!$H$5,Re_lo!$N$5:$O$16,2,0)),BA901,""))</f>
        <v/>
      </c>
      <c r="CD901" s="125" t="str">
        <f>IF(ISERR(IF(AND($I901=Re_lo!$E$5,CD$5=VLOOKUP(Re_lo!$H$5,Re_lo!$N$5:$O$16,2,0)),BB901,"")),"",IF(AND($I901=Re_lo!$E$5,CD$5=VLOOKUP(Re_lo!$H$5,Re_lo!$N$5:$O$16,2,0)),BB901,""))</f>
        <v/>
      </c>
      <c r="CF901" s="125" t="str">
        <f>IF($C901="","",COUNTIFS(Con_ve!$C$6:$C$1005,$C901,Con_ve!$Q$6:$Q$1005,Cad_cl!CF$5))</f>
        <v/>
      </c>
      <c r="CG901" s="125" t="str">
        <f>IF($C901="","",COUNTIFS(Con_ve!$C$6:$C$1005,$C901,Con_ve!$Q$6:$Q$1005,Cad_cl!CG$5))</f>
        <v/>
      </c>
      <c r="CH901" s="125" t="str">
        <f>IF($C901="","",COUNTIFS(Con_ve!$C$6:$C$1005,$C901,Con_ve!$Q$6:$Q$1005,Cad_cl!CH$5))</f>
        <v/>
      </c>
      <c r="CI901" s="125" t="str">
        <f>IF($C901="","",COUNTIFS(Con_ve!$C$6:$C$1005,$C901,Con_ve!$Q$6:$Q$1005,Cad_cl!CI$5))</f>
        <v/>
      </c>
      <c r="CJ901" s="125" t="str">
        <f>IF($C901="","",COUNTIFS(Con_ve!$C$6:$C$1005,$C901,Con_ve!$Q$6:$Q$1005,Cad_cl!CJ$5))</f>
        <v/>
      </c>
      <c r="CK901" s="125" t="str">
        <f>IF($C901="","",COUNTIFS(Con_ve!$C$6:$C$1005,$C901,Con_ve!$Q$6:$Q$1005,Cad_cl!CK$5))</f>
        <v/>
      </c>
      <c r="CL901" s="125" t="str">
        <f>IF($C901="","",COUNTIFS(Con_ve!$C$6:$C$1005,$C901,Con_ve!$Q$6:$Q$1005,Cad_cl!CL$5))</f>
        <v/>
      </c>
      <c r="CM901" s="125" t="str">
        <f>IF($C901="","",COUNTIFS(Con_ve!$C$6:$C$1005,$C901,Con_ve!$Q$6:$Q$1005,Cad_cl!CM$5))</f>
        <v/>
      </c>
      <c r="CN901" s="125" t="str">
        <f>IF($C901="","",COUNTIFS(Con_ve!$C$6:$C$1005,$C901,Con_ve!$Q$6:$Q$1005,Cad_cl!CN$5))</f>
        <v/>
      </c>
      <c r="CO901" s="125" t="str">
        <f>IF($C901="","",COUNTIFS(Con_ve!$C$6:$C$1005,$C901,Con_ve!$Q$6:$Q$1005,Cad_cl!CO$5))</f>
        <v/>
      </c>
      <c r="CP901" s="125" t="str">
        <f>IF($C901="","",COUNTIFS(Con_ve!$C$6:$C$1005,$C901,Con_ve!$Q$6:$Q$1005,Cad_cl!CP$5))</f>
        <v/>
      </c>
      <c r="CQ901" s="125" t="str">
        <f>IF($C901="","",COUNTIFS(Con_ve!$C$6:$C$1005,$C901,Con_ve!$Q$6:$Q$1005,Cad_cl!CQ$5))</f>
        <v/>
      </c>
      <c r="CR901" s="125">
        <f t="shared" si="41"/>
        <v>0</v>
      </c>
    </row>
    <row r="902" spans="3:96" ht="30" customHeight="1">
      <c r="C902" s="153"/>
      <c r="D902" s="153"/>
      <c r="E902" s="154"/>
      <c r="F902" s="153"/>
      <c r="G902" s="155"/>
      <c r="H902" s="153"/>
      <c r="I902" s="153"/>
      <c r="J902" s="132" t="s">
        <v>309</v>
      </c>
      <c r="K902" s="133" t="s">
        <v>309</v>
      </c>
      <c r="L902" s="153"/>
      <c r="M902" s="153"/>
      <c r="N902" s="153"/>
      <c r="O902" s="153"/>
      <c r="P902" s="153"/>
      <c r="Q902" s="153"/>
      <c r="AP902" s="134" t="str">
        <f>IF(ISERR(IF($C902="","",SUMIFS(Con_ve!$F$6:$F$1005,Con_ve!$C$6:$C$1005,$C902,Con_ve!$I$6:$I$1005,"Fechada",Con_ve!$Q$6:$Q$1005,Cad_cl!AP$5))),"",IF($C902="","",SUMIFS(Con_ve!$F$6:$F$1005,Con_ve!$C$6:$C$1005,$C902,Con_ve!$I$6:$I$1005,"Fechada",Con_ve!$Q$6:$Q$1005,Cad_cl!AP$5)))</f>
        <v/>
      </c>
      <c r="AQ902" s="134" t="str">
        <f>IF(ISERR(IF($C902="","",SUMIFS(Con_ve!$F$6:$F$1005,Con_ve!$C$6:$C$1005,$C902,Con_ve!$I$6:$I$1005,"Fechada",Con_ve!$Q$6:$Q$1005,Cad_cl!AQ$5))),"",IF($C902="","",SUMIFS(Con_ve!$F$6:$F$1005,Con_ve!$C$6:$C$1005,$C902,Con_ve!$I$6:$I$1005,"Fechada",Con_ve!$Q$6:$Q$1005,Cad_cl!AQ$5)))</f>
        <v/>
      </c>
      <c r="AR902" s="134" t="str">
        <f>IF(ISERR(IF($C902="","",SUMIFS(Con_ve!$F$6:$F$1005,Con_ve!$C$6:$C$1005,$C902,Con_ve!$I$6:$I$1005,"Fechada",Con_ve!$Q$6:$Q$1005,Cad_cl!AR$5))),"",IF($C902="","",SUMIFS(Con_ve!$F$6:$F$1005,Con_ve!$C$6:$C$1005,$C902,Con_ve!$I$6:$I$1005,"Fechada",Con_ve!$Q$6:$Q$1005,Cad_cl!AR$5)))</f>
        <v/>
      </c>
      <c r="AS902" s="134" t="str">
        <f>IF(ISERR(IF($C902="","",SUMIFS(Con_ve!$F$6:$F$1005,Con_ve!$C$6:$C$1005,$C902,Con_ve!$I$6:$I$1005,"Fechada",Con_ve!$Q$6:$Q$1005,Cad_cl!AS$5))),"",IF($C902="","",SUMIFS(Con_ve!$F$6:$F$1005,Con_ve!$C$6:$C$1005,$C902,Con_ve!$I$6:$I$1005,"Fechada",Con_ve!$Q$6:$Q$1005,Cad_cl!AS$5)))</f>
        <v/>
      </c>
      <c r="AT902" s="134" t="str">
        <f>IF(ISERR(IF($C902="","",SUMIFS(Con_ve!$F$6:$F$1005,Con_ve!$C$6:$C$1005,$C902,Con_ve!$I$6:$I$1005,"Fechada",Con_ve!$Q$6:$Q$1005,Cad_cl!AT$5))),"",IF($C902="","",SUMIFS(Con_ve!$F$6:$F$1005,Con_ve!$C$6:$C$1005,$C902,Con_ve!$I$6:$I$1005,"Fechada",Con_ve!$Q$6:$Q$1005,Cad_cl!AT$5)))</f>
        <v/>
      </c>
      <c r="AU902" s="134" t="str">
        <f>IF(ISERR(IF($C902="","",SUMIFS(Con_ve!$F$6:$F$1005,Con_ve!$C$6:$C$1005,$C902,Con_ve!$I$6:$I$1005,"Fechada",Con_ve!$Q$6:$Q$1005,Cad_cl!AU$5))),"",IF($C902="","",SUMIFS(Con_ve!$F$6:$F$1005,Con_ve!$C$6:$C$1005,$C902,Con_ve!$I$6:$I$1005,"Fechada",Con_ve!$Q$6:$Q$1005,Cad_cl!AU$5)))</f>
        <v/>
      </c>
      <c r="AV902" s="134" t="str">
        <f>IF(ISERR(IF($C902="","",SUMIFS(Con_ve!$F$6:$F$1005,Con_ve!$C$6:$C$1005,$C902,Con_ve!$I$6:$I$1005,"Fechada",Con_ve!$Q$6:$Q$1005,Cad_cl!AV$5))),"",IF($C902="","",SUMIFS(Con_ve!$F$6:$F$1005,Con_ve!$C$6:$C$1005,$C902,Con_ve!$I$6:$I$1005,"Fechada",Con_ve!$Q$6:$Q$1005,Cad_cl!AV$5)))</f>
        <v/>
      </c>
      <c r="AW902" s="134" t="str">
        <f>IF(ISERR(IF($C902="","",SUMIFS(Con_ve!$F$6:$F$1005,Con_ve!$C$6:$C$1005,$C902,Con_ve!$I$6:$I$1005,"Fechada",Con_ve!$Q$6:$Q$1005,Cad_cl!AW$5))),"",IF($C902="","",SUMIFS(Con_ve!$F$6:$F$1005,Con_ve!$C$6:$C$1005,$C902,Con_ve!$I$6:$I$1005,"Fechada",Con_ve!$Q$6:$Q$1005,Cad_cl!AW$5)))</f>
        <v/>
      </c>
      <c r="AX902" s="134" t="str">
        <f>IF(ISERR(IF($C902="","",SUMIFS(Con_ve!$F$6:$F$1005,Con_ve!$C$6:$C$1005,$C902,Con_ve!$I$6:$I$1005,"Fechada",Con_ve!$Q$6:$Q$1005,Cad_cl!AX$5))),"",IF($C902="","",SUMIFS(Con_ve!$F$6:$F$1005,Con_ve!$C$6:$C$1005,$C902,Con_ve!$I$6:$I$1005,"Fechada",Con_ve!$Q$6:$Q$1005,Cad_cl!AX$5)))</f>
        <v/>
      </c>
      <c r="AY902" s="134" t="str">
        <f>IF(ISERR(IF($C902="","",SUMIFS(Con_ve!$F$6:$F$1005,Con_ve!$C$6:$C$1005,$C902,Con_ve!$I$6:$I$1005,"Fechada",Con_ve!$Q$6:$Q$1005,Cad_cl!AY$5))),"",IF($C902="","",SUMIFS(Con_ve!$F$6:$F$1005,Con_ve!$C$6:$C$1005,$C902,Con_ve!$I$6:$I$1005,"Fechada",Con_ve!$Q$6:$Q$1005,Cad_cl!AY$5)))</f>
        <v/>
      </c>
      <c r="AZ902" s="134" t="str">
        <f>IF(ISERR(IF($C902="","",SUMIFS(Con_ve!$F$6:$F$1005,Con_ve!$C$6:$C$1005,$C902,Con_ve!$I$6:$I$1005,"Fechada",Con_ve!$Q$6:$Q$1005,Cad_cl!AZ$5))),"",IF($C902="","",SUMIFS(Con_ve!$F$6:$F$1005,Con_ve!$C$6:$C$1005,$C902,Con_ve!$I$6:$I$1005,"Fechada",Con_ve!$Q$6:$Q$1005,Cad_cl!AZ$5)))</f>
        <v/>
      </c>
      <c r="BA902" s="134" t="str">
        <f>IF(ISERR(IF($C902="","",SUMIFS(Con_ve!$F$6:$F$1005,Con_ve!$C$6:$C$1005,$C902,Con_ve!$I$6:$I$1005,"Fechada",Con_ve!$Q$6:$Q$1005,Cad_cl!BA$5))),"",IF($C902="","",SUMIFS(Con_ve!$F$6:$F$1005,Con_ve!$C$6:$C$1005,$C902,Con_ve!$I$6:$I$1005,"Fechada",Con_ve!$Q$6:$Q$1005,Cad_cl!BA$5)))</f>
        <v/>
      </c>
      <c r="BB902" s="134">
        <f t="shared" si="39"/>
        <v>0</v>
      </c>
      <c r="BD902" s="134" t="str">
        <f>IF(ISERR(IF($C902="","",SUMIFS(Con_ve!$F$6:$F$1005,Con_ve!$C$6:$C$1005,$C902,Con_ve!$I$6:$I$1005,"Em negociação",Con_ve!$Q$6:$Q$1005,Cad_cl!BD$5))),"",IF($C902="","",SUMIFS(Con_ve!$F$6:$F$1005,Con_ve!$C$6:$C$1005,$C902,Con_ve!$I$6:$I$1005,"Em negociação",Con_ve!$Q$6:$Q$1005,Cad_cl!BD$5)))</f>
        <v/>
      </c>
      <c r="BE902" s="134" t="str">
        <f>IF(ISERR(IF($C902="","",SUMIFS(Con_ve!$F$6:$F$1005,Con_ve!$C$6:$C$1005,$C902,Con_ve!$I$6:$I$1005,"Em negociação",Con_ve!$Q$6:$Q$1005,Cad_cl!BE$5))),"",IF($C902="","",SUMIFS(Con_ve!$F$6:$F$1005,Con_ve!$C$6:$C$1005,$C902,Con_ve!$I$6:$I$1005,"Em negociação",Con_ve!$Q$6:$Q$1005,Cad_cl!BE$5)))</f>
        <v/>
      </c>
      <c r="BF902" s="134" t="str">
        <f>IF(ISERR(IF($C902="","",SUMIFS(Con_ve!$F$6:$F$1005,Con_ve!$C$6:$C$1005,$C902,Con_ve!$I$6:$I$1005,"Em negociação",Con_ve!$Q$6:$Q$1005,Cad_cl!BF$5))),"",IF($C902="","",SUMIFS(Con_ve!$F$6:$F$1005,Con_ve!$C$6:$C$1005,$C902,Con_ve!$I$6:$I$1005,"Em negociação",Con_ve!$Q$6:$Q$1005,Cad_cl!BF$5)))</f>
        <v/>
      </c>
      <c r="BG902" s="134" t="str">
        <f>IF(ISERR(IF($C902="","",SUMIFS(Con_ve!$F$6:$F$1005,Con_ve!$C$6:$C$1005,$C902,Con_ve!$I$6:$I$1005,"Em negociação",Con_ve!$Q$6:$Q$1005,Cad_cl!BG$5))),"",IF($C902="","",SUMIFS(Con_ve!$F$6:$F$1005,Con_ve!$C$6:$C$1005,$C902,Con_ve!$I$6:$I$1005,"Em negociação",Con_ve!$Q$6:$Q$1005,Cad_cl!BG$5)))</f>
        <v/>
      </c>
      <c r="BH902" s="134" t="str">
        <f>IF(ISERR(IF($C902="","",SUMIFS(Con_ve!$F$6:$F$1005,Con_ve!$C$6:$C$1005,$C902,Con_ve!$I$6:$I$1005,"Em negociação",Con_ve!$Q$6:$Q$1005,Cad_cl!BH$5))),"",IF($C902="","",SUMIFS(Con_ve!$F$6:$F$1005,Con_ve!$C$6:$C$1005,$C902,Con_ve!$I$6:$I$1005,"Em negociação",Con_ve!$Q$6:$Q$1005,Cad_cl!BH$5)))</f>
        <v/>
      </c>
      <c r="BI902" s="134" t="str">
        <f>IF(ISERR(IF($C902="","",SUMIFS(Con_ve!$F$6:$F$1005,Con_ve!$C$6:$C$1005,$C902,Con_ve!$I$6:$I$1005,"Em negociação",Con_ve!$Q$6:$Q$1005,Cad_cl!BI$5))),"",IF($C902="","",SUMIFS(Con_ve!$F$6:$F$1005,Con_ve!$C$6:$C$1005,$C902,Con_ve!$I$6:$I$1005,"Em negociação",Con_ve!$Q$6:$Q$1005,Cad_cl!BI$5)))</f>
        <v/>
      </c>
      <c r="BJ902" s="134" t="str">
        <f>IF(ISERR(IF($C902="","",SUMIFS(Con_ve!$F$6:$F$1005,Con_ve!$C$6:$C$1005,$C902,Con_ve!$I$6:$I$1005,"Em negociação",Con_ve!$Q$6:$Q$1005,Cad_cl!BJ$5))),"",IF($C902="","",SUMIFS(Con_ve!$F$6:$F$1005,Con_ve!$C$6:$C$1005,$C902,Con_ve!$I$6:$I$1005,"Em negociação",Con_ve!$Q$6:$Q$1005,Cad_cl!BJ$5)))</f>
        <v/>
      </c>
      <c r="BK902" s="134" t="str">
        <f>IF(ISERR(IF($C902="","",SUMIFS(Con_ve!$F$6:$F$1005,Con_ve!$C$6:$C$1005,$C902,Con_ve!$I$6:$I$1005,"Em negociação",Con_ve!$Q$6:$Q$1005,Cad_cl!BK$5))),"",IF($C902="","",SUMIFS(Con_ve!$F$6:$F$1005,Con_ve!$C$6:$C$1005,$C902,Con_ve!$I$6:$I$1005,"Em negociação",Con_ve!$Q$6:$Q$1005,Cad_cl!BK$5)))</f>
        <v/>
      </c>
      <c r="BL902" s="134" t="str">
        <f>IF(ISERR(IF($C902="","",SUMIFS(Con_ve!$F$6:$F$1005,Con_ve!$C$6:$C$1005,$C902,Con_ve!$I$6:$I$1005,"Em negociação",Con_ve!$Q$6:$Q$1005,Cad_cl!BL$5))),"",IF($C902="","",SUMIFS(Con_ve!$F$6:$F$1005,Con_ve!$C$6:$C$1005,$C902,Con_ve!$I$6:$I$1005,"Em negociação",Con_ve!$Q$6:$Q$1005,Cad_cl!BL$5)))</f>
        <v/>
      </c>
      <c r="BM902" s="134" t="str">
        <f>IF(ISERR(IF($C902="","",SUMIFS(Con_ve!$F$6:$F$1005,Con_ve!$C$6:$C$1005,$C902,Con_ve!$I$6:$I$1005,"Em negociação",Con_ve!$Q$6:$Q$1005,Cad_cl!BM$5))),"",IF($C902="","",SUMIFS(Con_ve!$F$6:$F$1005,Con_ve!$C$6:$C$1005,$C902,Con_ve!$I$6:$I$1005,"Em negociação",Con_ve!$Q$6:$Q$1005,Cad_cl!BM$5)))</f>
        <v/>
      </c>
      <c r="BN902" s="134" t="str">
        <f>IF(ISERR(IF($C902="","",SUMIFS(Con_ve!$F$6:$F$1005,Con_ve!$C$6:$C$1005,$C902,Con_ve!$I$6:$I$1005,"Em negociação",Con_ve!$Q$6:$Q$1005,Cad_cl!BN$5))),"",IF($C902="","",SUMIFS(Con_ve!$F$6:$F$1005,Con_ve!$C$6:$C$1005,$C902,Con_ve!$I$6:$I$1005,"Em negociação",Con_ve!$Q$6:$Q$1005,Cad_cl!BN$5)))</f>
        <v/>
      </c>
      <c r="BO902" s="134" t="str">
        <f>IF(ISERR(IF($C902="","",SUMIFS(Con_ve!$F$6:$F$1005,Con_ve!$C$6:$C$1005,$C902,Con_ve!$I$6:$I$1005,"Em negociação",Con_ve!$Q$6:$Q$1005,Cad_cl!BO$5))),"",IF($C902="","",SUMIFS(Con_ve!$F$6:$F$1005,Con_ve!$C$6:$C$1005,$C902,Con_ve!$I$6:$I$1005,"Em negociação",Con_ve!$Q$6:$Q$1005,Cad_cl!BO$5)))</f>
        <v/>
      </c>
      <c r="BP902" s="134">
        <f t="shared" si="40"/>
        <v>0</v>
      </c>
      <c r="BR902" s="125" t="str">
        <f>IF(ISERR(IF(AND($I902=Re_lo!$E$5,BR$5=VLOOKUP(Re_lo!$H$5,Re_lo!$N$5:$O$16,2,0)),AP902,"")),"",IF(AND($I902=Re_lo!$E$5,BR$5=VLOOKUP(Re_lo!$H$5,Re_lo!$N$5:$O$16,2,0)),AP902,""))</f>
        <v/>
      </c>
      <c r="BS902" s="125" t="str">
        <f>IF(ISERR(IF(AND($I902=Re_lo!$E$5,BS$5=VLOOKUP(Re_lo!$H$5,Re_lo!$N$5:$O$16,2,0)),AQ902,"")),"",IF(AND($I902=Re_lo!$E$5,BS$5=VLOOKUP(Re_lo!$H$5,Re_lo!$N$5:$O$16,2,0)),AQ902,""))</f>
        <v/>
      </c>
      <c r="BT902" s="125" t="str">
        <f>IF(ISERR(IF(AND($I902=Re_lo!$E$5,BT$5=VLOOKUP(Re_lo!$H$5,Re_lo!$N$5:$O$16,2,0)),AR902,"")),"",IF(AND($I902=Re_lo!$E$5,BT$5=VLOOKUP(Re_lo!$H$5,Re_lo!$N$5:$O$16,2,0)),AR902,""))</f>
        <v/>
      </c>
      <c r="BU902" s="125" t="str">
        <f>IF(ISERR(IF(AND($I902=Re_lo!$E$5,BU$5=VLOOKUP(Re_lo!$H$5,Re_lo!$N$5:$O$16,2,0)),AS902,"")),"",IF(AND($I902=Re_lo!$E$5,BU$5=VLOOKUP(Re_lo!$H$5,Re_lo!$N$5:$O$16,2,0)),AS902,""))</f>
        <v/>
      </c>
      <c r="BV902" s="125" t="str">
        <f>IF(ISERR(IF(AND($I902=Re_lo!$E$5,BV$5=VLOOKUP(Re_lo!$H$5,Re_lo!$N$5:$O$16,2,0)),AT902,"")),"",IF(AND($I902=Re_lo!$E$5,BV$5=VLOOKUP(Re_lo!$H$5,Re_lo!$N$5:$O$16,2,0)),AT902,""))</f>
        <v/>
      </c>
      <c r="BW902" s="125" t="str">
        <f>IF(ISERR(IF(AND($I902=Re_lo!$E$5,BW$5=VLOOKUP(Re_lo!$H$5,Re_lo!$N$5:$O$16,2,0)),AU902,"")),"",IF(AND($I902=Re_lo!$E$5,BW$5=VLOOKUP(Re_lo!$H$5,Re_lo!$N$5:$O$16,2,0)),AU902,""))</f>
        <v/>
      </c>
      <c r="BX902" s="125" t="str">
        <f>IF(ISERR(IF(AND($I902=Re_lo!$E$5,BX$5=VLOOKUP(Re_lo!$H$5,Re_lo!$N$5:$O$16,2,0)),AV902,"")),"",IF(AND($I902=Re_lo!$E$5,BX$5=VLOOKUP(Re_lo!$H$5,Re_lo!$N$5:$O$16,2,0)),AV902,""))</f>
        <v/>
      </c>
      <c r="BY902" s="125" t="str">
        <f>IF(ISERR(IF(AND($I902=Re_lo!$E$5,BY$5=VLOOKUP(Re_lo!$H$5,Re_lo!$N$5:$O$16,2,0)),AW902,"")),"",IF(AND($I902=Re_lo!$E$5,BY$5=VLOOKUP(Re_lo!$H$5,Re_lo!$N$5:$O$16,2,0)),AW902,""))</f>
        <v/>
      </c>
      <c r="BZ902" s="125" t="str">
        <f>IF(ISERR(IF(AND($I902=Re_lo!$E$5,BZ$5=VLOOKUP(Re_lo!$H$5,Re_lo!$N$5:$O$16,2,0)),AX902,"")),"",IF(AND($I902=Re_lo!$E$5,BZ$5=VLOOKUP(Re_lo!$H$5,Re_lo!$N$5:$O$16,2,0)),AX902,""))</f>
        <v/>
      </c>
      <c r="CA902" s="125" t="str">
        <f>IF(ISERR(IF(AND($I902=Re_lo!$E$5,CA$5=VLOOKUP(Re_lo!$H$5,Re_lo!$N$5:$O$16,2,0)),AY902,"")),"",IF(AND($I902=Re_lo!$E$5,CA$5=VLOOKUP(Re_lo!$H$5,Re_lo!$N$5:$O$16,2,0)),AY902,""))</f>
        <v/>
      </c>
      <c r="CB902" s="125" t="str">
        <f>IF(ISERR(IF(AND($I902=Re_lo!$E$5,CB$5=VLOOKUP(Re_lo!$H$5,Re_lo!$N$5:$O$16,2,0)),AZ902,"")),"",IF(AND($I902=Re_lo!$E$5,CB$5=VLOOKUP(Re_lo!$H$5,Re_lo!$N$5:$O$16,2,0)),AZ902,""))</f>
        <v/>
      </c>
      <c r="CC902" s="125" t="str">
        <f>IF(ISERR(IF(AND($I902=Re_lo!$E$5,CC$5=VLOOKUP(Re_lo!$H$5,Re_lo!$N$5:$O$16,2,0)),BA902,"")),"",IF(AND($I902=Re_lo!$E$5,CC$5=VLOOKUP(Re_lo!$H$5,Re_lo!$N$5:$O$16,2,0)),BA902,""))</f>
        <v/>
      </c>
      <c r="CD902" s="125" t="str">
        <f>IF(ISERR(IF(AND($I902=Re_lo!$E$5,CD$5=VLOOKUP(Re_lo!$H$5,Re_lo!$N$5:$O$16,2,0)),BB902,"")),"",IF(AND($I902=Re_lo!$E$5,CD$5=VLOOKUP(Re_lo!$H$5,Re_lo!$N$5:$O$16,2,0)),BB902,""))</f>
        <v/>
      </c>
      <c r="CF902" s="125" t="str">
        <f>IF($C902="","",COUNTIFS(Con_ve!$C$6:$C$1005,$C902,Con_ve!$Q$6:$Q$1005,Cad_cl!CF$5))</f>
        <v/>
      </c>
      <c r="CG902" s="125" t="str">
        <f>IF($C902="","",COUNTIFS(Con_ve!$C$6:$C$1005,$C902,Con_ve!$Q$6:$Q$1005,Cad_cl!CG$5))</f>
        <v/>
      </c>
      <c r="CH902" s="125" t="str">
        <f>IF($C902="","",COUNTIFS(Con_ve!$C$6:$C$1005,$C902,Con_ve!$Q$6:$Q$1005,Cad_cl!CH$5))</f>
        <v/>
      </c>
      <c r="CI902" s="125" t="str">
        <f>IF($C902="","",COUNTIFS(Con_ve!$C$6:$C$1005,$C902,Con_ve!$Q$6:$Q$1005,Cad_cl!CI$5))</f>
        <v/>
      </c>
      <c r="CJ902" s="125" t="str">
        <f>IF($C902="","",COUNTIFS(Con_ve!$C$6:$C$1005,$C902,Con_ve!$Q$6:$Q$1005,Cad_cl!CJ$5))</f>
        <v/>
      </c>
      <c r="CK902" s="125" t="str">
        <f>IF($C902="","",COUNTIFS(Con_ve!$C$6:$C$1005,$C902,Con_ve!$Q$6:$Q$1005,Cad_cl!CK$5))</f>
        <v/>
      </c>
      <c r="CL902" s="125" t="str">
        <f>IF($C902="","",COUNTIFS(Con_ve!$C$6:$C$1005,$C902,Con_ve!$Q$6:$Q$1005,Cad_cl!CL$5))</f>
        <v/>
      </c>
      <c r="CM902" s="125" t="str">
        <f>IF($C902="","",COUNTIFS(Con_ve!$C$6:$C$1005,$C902,Con_ve!$Q$6:$Q$1005,Cad_cl!CM$5))</f>
        <v/>
      </c>
      <c r="CN902" s="125" t="str">
        <f>IF($C902="","",COUNTIFS(Con_ve!$C$6:$C$1005,$C902,Con_ve!$Q$6:$Q$1005,Cad_cl!CN$5))</f>
        <v/>
      </c>
      <c r="CO902" s="125" t="str">
        <f>IF($C902="","",COUNTIFS(Con_ve!$C$6:$C$1005,$C902,Con_ve!$Q$6:$Q$1005,Cad_cl!CO$5))</f>
        <v/>
      </c>
      <c r="CP902" s="125" t="str">
        <f>IF($C902="","",COUNTIFS(Con_ve!$C$6:$C$1005,$C902,Con_ve!$Q$6:$Q$1005,Cad_cl!CP$5))</f>
        <v/>
      </c>
      <c r="CQ902" s="125" t="str">
        <f>IF($C902="","",COUNTIFS(Con_ve!$C$6:$C$1005,$C902,Con_ve!$Q$6:$Q$1005,Cad_cl!CQ$5))</f>
        <v/>
      </c>
      <c r="CR902" s="125">
        <f t="shared" si="41"/>
        <v>0</v>
      </c>
    </row>
    <row r="903" spans="3:96" ht="30" customHeight="1">
      <c r="C903" s="153"/>
      <c r="D903" s="153"/>
      <c r="E903" s="154"/>
      <c r="F903" s="153"/>
      <c r="G903" s="155"/>
      <c r="H903" s="153"/>
      <c r="I903" s="153"/>
      <c r="J903" s="132" t="s">
        <v>309</v>
      </c>
      <c r="K903" s="133" t="s">
        <v>309</v>
      </c>
      <c r="L903" s="153"/>
      <c r="M903" s="153"/>
      <c r="N903" s="153"/>
      <c r="O903" s="153"/>
      <c r="P903" s="153"/>
      <c r="Q903" s="153"/>
      <c r="AP903" s="134" t="str">
        <f>IF(ISERR(IF($C903="","",SUMIFS(Con_ve!$F$6:$F$1005,Con_ve!$C$6:$C$1005,$C903,Con_ve!$I$6:$I$1005,"Fechada",Con_ve!$Q$6:$Q$1005,Cad_cl!AP$5))),"",IF($C903="","",SUMIFS(Con_ve!$F$6:$F$1005,Con_ve!$C$6:$C$1005,$C903,Con_ve!$I$6:$I$1005,"Fechada",Con_ve!$Q$6:$Q$1005,Cad_cl!AP$5)))</f>
        <v/>
      </c>
      <c r="AQ903" s="134" t="str">
        <f>IF(ISERR(IF($C903="","",SUMIFS(Con_ve!$F$6:$F$1005,Con_ve!$C$6:$C$1005,$C903,Con_ve!$I$6:$I$1005,"Fechada",Con_ve!$Q$6:$Q$1005,Cad_cl!AQ$5))),"",IF($C903="","",SUMIFS(Con_ve!$F$6:$F$1005,Con_ve!$C$6:$C$1005,$C903,Con_ve!$I$6:$I$1005,"Fechada",Con_ve!$Q$6:$Q$1005,Cad_cl!AQ$5)))</f>
        <v/>
      </c>
      <c r="AR903" s="134" t="str">
        <f>IF(ISERR(IF($C903="","",SUMIFS(Con_ve!$F$6:$F$1005,Con_ve!$C$6:$C$1005,$C903,Con_ve!$I$6:$I$1005,"Fechada",Con_ve!$Q$6:$Q$1005,Cad_cl!AR$5))),"",IF($C903="","",SUMIFS(Con_ve!$F$6:$F$1005,Con_ve!$C$6:$C$1005,$C903,Con_ve!$I$6:$I$1005,"Fechada",Con_ve!$Q$6:$Q$1005,Cad_cl!AR$5)))</f>
        <v/>
      </c>
      <c r="AS903" s="134" t="str">
        <f>IF(ISERR(IF($C903="","",SUMIFS(Con_ve!$F$6:$F$1005,Con_ve!$C$6:$C$1005,$C903,Con_ve!$I$6:$I$1005,"Fechada",Con_ve!$Q$6:$Q$1005,Cad_cl!AS$5))),"",IF($C903="","",SUMIFS(Con_ve!$F$6:$F$1005,Con_ve!$C$6:$C$1005,$C903,Con_ve!$I$6:$I$1005,"Fechada",Con_ve!$Q$6:$Q$1005,Cad_cl!AS$5)))</f>
        <v/>
      </c>
      <c r="AT903" s="134" t="str">
        <f>IF(ISERR(IF($C903="","",SUMIFS(Con_ve!$F$6:$F$1005,Con_ve!$C$6:$C$1005,$C903,Con_ve!$I$6:$I$1005,"Fechada",Con_ve!$Q$6:$Q$1005,Cad_cl!AT$5))),"",IF($C903="","",SUMIFS(Con_ve!$F$6:$F$1005,Con_ve!$C$6:$C$1005,$C903,Con_ve!$I$6:$I$1005,"Fechada",Con_ve!$Q$6:$Q$1005,Cad_cl!AT$5)))</f>
        <v/>
      </c>
      <c r="AU903" s="134" t="str">
        <f>IF(ISERR(IF($C903="","",SUMIFS(Con_ve!$F$6:$F$1005,Con_ve!$C$6:$C$1005,$C903,Con_ve!$I$6:$I$1005,"Fechada",Con_ve!$Q$6:$Q$1005,Cad_cl!AU$5))),"",IF($C903="","",SUMIFS(Con_ve!$F$6:$F$1005,Con_ve!$C$6:$C$1005,$C903,Con_ve!$I$6:$I$1005,"Fechada",Con_ve!$Q$6:$Q$1005,Cad_cl!AU$5)))</f>
        <v/>
      </c>
      <c r="AV903" s="134" t="str">
        <f>IF(ISERR(IF($C903="","",SUMIFS(Con_ve!$F$6:$F$1005,Con_ve!$C$6:$C$1005,$C903,Con_ve!$I$6:$I$1005,"Fechada",Con_ve!$Q$6:$Q$1005,Cad_cl!AV$5))),"",IF($C903="","",SUMIFS(Con_ve!$F$6:$F$1005,Con_ve!$C$6:$C$1005,$C903,Con_ve!$I$6:$I$1005,"Fechada",Con_ve!$Q$6:$Q$1005,Cad_cl!AV$5)))</f>
        <v/>
      </c>
      <c r="AW903" s="134" t="str">
        <f>IF(ISERR(IF($C903="","",SUMIFS(Con_ve!$F$6:$F$1005,Con_ve!$C$6:$C$1005,$C903,Con_ve!$I$6:$I$1005,"Fechada",Con_ve!$Q$6:$Q$1005,Cad_cl!AW$5))),"",IF($C903="","",SUMIFS(Con_ve!$F$6:$F$1005,Con_ve!$C$6:$C$1005,$C903,Con_ve!$I$6:$I$1005,"Fechada",Con_ve!$Q$6:$Q$1005,Cad_cl!AW$5)))</f>
        <v/>
      </c>
      <c r="AX903" s="134" t="str">
        <f>IF(ISERR(IF($C903="","",SUMIFS(Con_ve!$F$6:$F$1005,Con_ve!$C$6:$C$1005,$C903,Con_ve!$I$6:$I$1005,"Fechada",Con_ve!$Q$6:$Q$1005,Cad_cl!AX$5))),"",IF($C903="","",SUMIFS(Con_ve!$F$6:$F$1005,Con_ve!$C$6:$C$1005,$C903,Con_ve!$I$6:$I$1005,"Fechada",Con_ve!$Q$6:$Q$1005,Cad_cl!AX$5)))</f>
        <v/>
      </c>
      <c r="AY903" s="134" t="str">
        <f>IF(ISERR(IF($C903="","",SUMIFS(Con_ve!$F$6:$F$1005,Con_ve!$C$6:$C$1005,$C903,Con_ve!$I$6:$I$1005,"Fechada",Con_ve!$Q$6:$Q$1005,Cad_cl!AY$5))),"",IF($C903="","",SUMIFS(Con_ve!$F$6:$F$1005,Con_ve!$C$6:$C$1005,$C903,Con_ve!$I$6:$I$1005,"Fechada",Con_ve!$Q$6:$Q$1005,Cad_cl!AY$5)))</f>
        <v/>
      </c>
      <c r="AZ903" s="134" t="str">
        <f>IF(ISERR(IF($C903="","",SUMIFS(Con_ve!$F$6:$F$1005,Con_ve!$C$6:$C$1005,$C903,Con_ve!$I$6:$I$1005,"Fechada",Con_ve!$Q$6:$Q$1005,Cad_cl!AZ$5))),"",IF($C903="","",SUMIFS(Con_ve!$F$6:$F$1005,Con_ve!$C$6:$C$1005,$C903,Con_ve!$I$6:$I$1005,"Fechada",Con_ve!$Q$6:$Q$1005,Cad_cl!AZ$5)))</f>
        <v/>
      </c>
      <c r="BA903" s="134" t="str">
        <f>IF(ISERR(IF($C903="","",SUMIFS(Con_ve!$F$6:$F$1005,Con_ve!$C$6:$C$1005,$C903,Con_ve!$I$6:$I$1005,"Fechada",Con_ve!$Q$6:$Q$1005,Cad_cl!BA$5))),"",IF($C903="","",SUMIFS(Con_ve!$F$6:$F$1005,Con_ve!$C$6:$C$1005,$C903,Con_ve!$I$6:$I$1005,"Fechada",Con_ve!$Q$6:$Q$1005,Cad_cl!BA$5)))</f>
        <v/>
      </c>
      <c r="BB903" s="134">
        <f t="shared" ref="BB903:BB966" si="42">SUM(AP903:BA903)</f>
        <v>0</v>
      </c>
      <c r="BD903" s="134" t="str">
        <f>IF(ISERR(IF($C903="","",SUMIFS(Con_ve!$F$6:$F$1005,Con_ve!$C$6:$C$1005,$C903,Con_ve!$I$6:$I$1005,"Em negociação",Con_ve!$Q$6:$Q$1005,Cad_cl!BD$5))),"",IF($C903="","",SUMIFS(Con_ve!$F$6:$F$1005,Con_ve!$C$6:$C$1005,$C903,Con_ve!$I$6:$I$1005,"Em negociação",Con_ve!$Q$6:$Q$1005,Cad_cl!BD$5)))</f>
        <v/>
      </c>
      <c r="BE903" s="134" t="str">
        <f>IF(ISERR(IF($C903="","",SUMIFS(Con_ve!$F$6:$F$1005,Con_ve!$C$6:$C$1005,$C903,Con_ve!$I$6:$I$1005,"Em negociação",Con_ve!$Q$6:$Q$1005,Cad_cl!BE$5))),"",IF($C903="","",SUMIFS(Con_ve!$F$6:$F$1005,Con_ve!$C$6:$C$1005,$C903,Con_ve!$I$6:$I$1005,"Em negociação",Con_ve!$Q$6:$Q$1005,Cad_cl!BE$5)))</f>
        <v/>
      </c>
      <c r="BF903" s="134" t="str">
        <f>IF(ISERR(IF($C903="","",SUMIFS(Con_ve!$F$6:$F$1005,Con_ve!$C$6:$C$1005,$C903,Con_ve!$I$6:$I$1005,"Em negociação",Con_ve!$Q$6:$Q$1005,Cad_cl!BF$5))),"",IF($C903="","",SUMIFS(Con_ve!$F$6:$F$1005,Con_ve!$C$6:$C$1005,$C903,Con_ve!$I$6:$I$1005,"Em negociação",Con_ve!$Q$6:$Q$1005,Cad_cl!BF$5)))</f>
        <v/>
      </c>
      <c r="BG903" s="134" t="str">
        <f>IF(ISERR(IF($C903="","",SUMIFS(Con_ve!$F$6:$F$1005,Con_ve!$C$6:$C$1005,$C903,Con_ve!$I$6:$I$1005,"Em negociação",Con_ve!$Q$6:$Q$1005,Cad_cl!BG$5))),"",IF($C903="","",SUMIFS(Con_ve!$F$6:$F$1005,Con_ve!$C$6:$C$1005,$C903,Con_ve!$I$6:$I$1005,"Em negociação",Con_ve!$Q$6:$Q$1005,Cad_cl!BG$5)))</f>
        <v/>
      </c>
      <c r="BH903" s="134" t="str">
        <f>IF(ISERR(IF($C903="","",SUMIFS(Con_ve!$F$6:$F$1005,Con_ve!$C$6:$C$1005,$C903,Con_ve!$I$6:$I$1005,"Em negociação",Con_ve!$Q$6:$Q$1005,Cad_cl!BH$5))),"",IF($C903="","",SUMIFS(Con_ve!$F$6:$F$1005,Con_ve!$C$6:$C$1005,$C903,Con_ve!$I$6:$I$1005,"Em negociação",Con_ve!$Q$6:$Q$1005,Cad_cl!BH$5)))</f>
        <v/>
      </c>
      <c r="BI903" s="134" t="str">
        <f>IF(ISERR(IF($C903="","",SUMIFS(Con_ve!$F$6:$F$1005,Con_ve!$C$6:$C$1005,$C903,Con_ve!$I$6:$I$1005,"Em negociação",Con_ve!$Q$6:$Q$1005,Cad_cl!BI$5))),"",IF($C903="","",SUMIFS(Con_ve!$F$6:$F$1005,Con_ve!$C$6:$C$1005,$C903,Con_ve!$I$6:$I$1005,"Em negociação",Con_ve!$Q$6:$Q$1005,Cad_cl!BI$5)))</f>
        <v/>
      </c>
      <c r="BJ903" s="134" t="str">
        <f>IF(ISERR(IF($C903="","",SUMIFS(Con_ve!$F$6:$F$1005,Con_ve!$C$6:$C$1005,$C903,Con_ve!$I$6:$I$1005,"Em negociação",Con_ve!$Q$6:$Q$1005,Cad_cl!BJ$5))),"",IF($C903="","",SUMIFS(Con_ve!$F$6:$F$1005,Con_ve!$C$6:$C$1005,$C903,Con_ve!$I$6:$I$1005,"Em negociação",Con_ve!$Q$6:$Q$1005,Cad_cl!BJ$5)))</f>
        <v/>
      </c>
      <c r="BK903" s="134" t="str">
        <f>IF(ISERR(IF($C903="","",SUMIFS(Con_ve!$F$6:$F$1005,Con_ve!$C$6:$C$1005,$C903,Con_ve!$I$6:$I$1005,"Em negociação",Con_ve!$Q$6:$Q$1005,Cad_cl!BK$5))),"",IF($C903="","",SUMIFS(Con_ve!$F$6:$F$1005,Con_ve!$C$6:$C$1005,$C903,Con_ve!$I$6:$I$1005,"Em negociação",Con_ve!$Q$6:$Q$1005,Cad_cl!BK$5)))</f>
        <v/>
      </c>
      <c r="BL903" s="134" t="str">
        <f>IF(ISERR(IF($C903="","",SUMIFS(Con_ve!$F$6:$F$1005,Con_ve!$C$6:$C$1005,$C903,Con_ve!$I$6:$I$1005,"Em negociação",Con_ve!$Q$6:$Q$1005,Cad_cl!BL$5))),"",IF($C903="","",SUMIFS(Con_ve!$F$6:$F$1005,Con_ve!$C$6:$C$1005,$C903,Con_ve!$I$6:$I$1005,"Em negociação",Con_ve!$Q$6:$Q$1005,Cad_cl!BL$5)))</f>
        <v/>
      </c>
      <c r="BM903" s="134" t="str">
        <f>IF(ISERR(IF($C903="","",SUMIFS(Con_ve!$F$6:$F$1005,Con_ve!$C$6:$C$1005,$C903,Con_ve!$I$6:$I$1005,"Em negociação",Con_ve!$Q$6:$Q$1005,Cad_cl!BM$5))),"",IF($C903="","",SUMIFS(Con_ve!$F$6:$F$1005,Con_ve!$C$6:$C$1005,$C903,Con_ve!$I$6:$I$1005,"Em negociação",Con_ve!$Q$6:$Q$1005,Cad_cl!BM$5)))</f>
        <v/>
      </c>
      <c r="BN903" s="134" t="str">
        <f>IF(ISERR(IF($C903="","",SUMIFS(Con_ve!$F$6:$F$1005,Con_ve!$C$6:$C$1005,$C903,Con_ve!$I$6:$I$1005,"Em negociação",Con_ve!$Q$6:$Q$1005,Cad_cl!BN$5))),"",IF($C903="","",SUMIFS(Con_ve!$F$6:$F$1005,Con_ve!$C$6:$C$1005,$C903,Con_ve!$I$6:$I$1005,"Em negociação",Con_ve!$Q$6:$Q$1005,Cad_cl!BN$5)))</f>
        <v/>
      </c>
      <c r="BO903" s="134" t="str">
        <f>IF(ISERR(IF($C903="","",SUMIFS(Con_ve!$F$6:$F$1005,Con_ve!$C$6:$C$1005,$C903,Con_ve!$I$6:$I$1005,"Em negociação",Con_ve!$Q$6:$Q$1005,Cad_cl!BO$5))),"",IF($C903="","",SUMIFS(Con_ve!$F$6:$F$1005,Con_ve!$C$6:$C$1005,$C903,Con_ve!$I$6:$I$1005,"Em negociação",Con_ve!$Q$6:$Q$1005,Cad_cl!BO$5)))</f>
        <v/>
      </c>
      <c r="BP903" s="134">
        <f t="shared" ref="BP903:BP966" si="43">SUM(BD903:BO903)</f>
        <v>0</v>
      </c>
      <c r="BR903" s="125" t="str">
        <f>IF(ISERR(IF(AND($I903=Re_lo!$E$5,BR$5=VLOOKUP(Re_lo!$H$5,Re_lo!$N$5:$O$16,2,0)),AP903,"")),"",IF(AND($I903=Re_lo!$E$5,BR$5=VLOOKUP(Re_lo!$H$5,Re_lo!$N$5:$O$16,2,0)),AP903,""))</f>
        <v/>
      </c>
      <c r="BS903" s="125" t="str">
        <f>IF(ISERR(IF(AND($I903=Re_lo!$E$5,BS$5=VLOOKUP(Re_lo!$H$5,Re_lo!$N$5:$O$16,2,0)),AQ903,"")),"",IF(AND($I903=Re_lo!$E$5,BS$5=VLOOKUP(Re_lo!$H$5,Re_lo!$N$5:$O$16,2,0)),AQ903,""))</f>
        <v/>
      </c>
      <c r="BT903" s="125" t="str">
        <f>IF(ISERR(IF(AND($I903=Re_lo!$E$5,BT$5=VLOOKUP(Re_lo!$H$5,Re_lo!$N$5:$O$16,2,0)),AR903,"")),"",IF(AND($I903=Re_lo!$E$5,BT$5=VLOOKUP(Re_lo!$H$5,Re_lo!$N$5:$O$16,2,0)),AR903,""))</f>
        <v/>
      </c>
      <c r="BU903" s="125" t="str">
        <f>IF(ISERR(IF(AND($I903=Re_lo!$E$5,BU$5=VLOOKUP(Re_lo!$H$5,Re_lo!$N$5:$O$16,2,0)),AS903,"")),"",IF(AND($I903=Re_lo!$E$5,BU$5=VLOOKUP(Re_lo!$H$5,Re_lo!$N$5:$O$16,2,0)),AS903,""))</f>
        <v/>
      </c>
      <c r="BV903" s="125" t="str">
        <f>IF(ISERR(IF(AND($I903=Re_lo!$E$5,BV$5=VLOOKUP(Re_lo!$H$5,Re_lo!$N$5:$O$16,2,0)),AT903,"")),"",IF(AND($I903=Re_lo!$E$5,BV$5=VLOOKUP(Re_lo!$H$5,Re_lo!$N$5:$O$16,2,0)),AT903,""))</f>
        <v/>
      </c>
      <c r="BW903" s="125" t="str">
        <f>IF(ISERR(IF(AND($I903=Re_lo!$E$5,BW$5=VLOOKUP(Re_lo!$H$5,Re_lo!$N$5:$O$16,2,0)),AU903,"")),"",IF(AND($I903=Re_lo!$E$5,BW$5=VLOOKUP(Re_lo!$H$5,Re_lo!$N$5:$O$16,2,0)),AU903,""))</f>
        <v/>
      </c>
      <c r="BX903" s="125" t="str">
        <f>IF(ISERR(IF(AND($I903=Re_lo!$E$5,BX$5=VLOOKUP(Re_lo!$H$5,Re_lo!$N$5:$O$16,2,0)),AV903,"")),"",IF(AND($I903=Re_lo!$E$5,BX$5=VLOOKUP(Re_lo!$H$5,Re_lo!$N$5:$O$16,2,0)),AV903,""))</f>
        <v/>
      </c>
      <c r="BY903" s="125" t="str">
        <f>IF(ISERR(IF(AND($I903=Re_lo!$E$5,BY$5=VLOOKUP(Re_lo!$H$5,Re_lo!$N$5:$O$16,2,0)),AW903,"")),"",IF(AND($I903=Re_lo!$E$5,BY$5=VLOOKUP(Re_lo!$H$5,Re_lo!$N$5:$O$16,2,0)),AW903,""))</f>
        <v/>
      </c>
      <c r="BZ903" s="125" t="str">
        <f>IF(ISERR(IF(AND($I903=Re_lo!$E$5,BZ$5=VLOOKUP(Re_lo!$H$5,Re_lo!$N$5:$O$16,2,0)),AX903,"")),"",IF(AND($I903=Re_lo!$E$5,BZ$5=VLOOKUP(Re_lo!$H$5,Re_lo!$N$5:$O$16,2,0)),AX903,""))</f>
        <v/>
      </c>
      <c r="CA903" s="125" t="str">
        <f>IF(ISERR(IF(AND($I903=Re_lo!$E$5,CA$5=VLOOKUP(Re_lo!$H$5,Re_lo!$N$5:$O$16,2,0)),AY903,"")),"",IF(AND($I903=Re_lo!$E$5,CA$5=VLOOKUP(Re_lo!$H$5,Re_lo!$N$5:$O$16,2,0)),AY903,""))</f>
        <v/>
      </c>
      <c r="CB903" s="125" t="str">
        <f>IF(ISERR(IF(AND($I903=Re_lo!$E$5,CB$5=VLOOKUP(Re_lo!$H$5,Re_lo!$N$5:$O$16,2,0)),AZ903,"")),"",IF(AND($I903=Re_lo!$E$5,CB$5=VLOOKUP(Re_lo!$H$5,Re_lo!$N$5:$O$16,2,0)),AZ903,""))</f>
        <v/>
      </c>
      <c r="CC903" s="125" t="str">
        <f>IF(ISERR(IF(AND($I903=Re_lo!$E$5,CC$5=VLOOKUP(Re_lo!$H$5,Re_lo!$N$5:$O$16,2,0)),BA903,"")),"",IF(AND($I903=Re_lo!$E$5,CC$5=VLOOKUP(Re_lo!$H$5,Re_lo!$N$5:$O$16,2,0)),BA903,""))</f>
        <v/>
      </c>
      <c r="CD903" s="125" t="str">
        <f>IF(ISERR(IF(AND($I903=Re_lo!$E$5,CD$5=VLOOKUP(Re_lo!$H$5,Re_lo!$N$5:$O$16,2,0)),BB903,"")),"",IF(AND($I903=Re_lo!$E$5,CD$5=VLOOKUP(Re_lo!$H$5,Re_lo!$N$5:$O$16,2,0)),BB903,""))</f>
        <v/>
      </c>
      <c r="CF903" s="125" t="str">
        <f>IF($C903="","",COUNTIFS(Con_ve!$C$6:$C$1005,$C903,Con_ve!$Q$6:$Q$1005,Cad_cl!CF$5))</f>
        <v/>
      </c>
      <c r="CG903" s="125" t="str">
        <f>IF($C903="","",COUNTIFS(Con_ve!$C$6:$C$1005,$C903,Con_ve!$Q$6:$Q$1005,Cad_cl!CG$5))</f>
        <v/>
      </c>
      <c r="CH903" s="125" t="str">
        <f>IF($C903="","",COUNTIFS(Con_ve!$C$6:$C$1005,$C903,Con_ve!$Q$6:$Q$1005,Cad_cl!CH$5))</f>
        <v/>
      </c>
      <c r="CI903" s="125" t="str">
        <f>IF($C903="","",COUNTIFS(Con_ve!$C$6:$C$1005,$C903,Con_ve!$Q$6:$Q$1005,Cad_cl!CI$5))</f>
        <v/>
      </c>
      <c r="CJ903" s="125" t="str">
        <f>IF($C903="","",COUNTIFS(Con_ve!$C$6:$C$1005,$C903,Con_ve!$Q$6:$Q$1005,Cad_cl!CJ$5))</f>
        <v/>
      </c>
      <c r="CK903" s="125" t="str">
        <f>IF($C903="","",COUNTIFS(Con_ve!$C$6:$C$1005,$C903,Con_ve!$Q$6:$Q$1005,Cad_cl!CK$5))</f>
        <v/>
      </c>
      <c r="CL903" s="125" t="str">
        <f>IF($C903="","",COUNTIFS(Con_ve!$C$6:$C$1005,$C903,Con_ve!$Q$6:$Q$1005,Cad_cl!CL$5))</f>
        <v/>
      </c>
      <c r="CM903" s="125" t="str">
        <f>IF($C903="","",COUNTIFS(Con_ve!$C$6:$C$1005,$C903,Con_ve!$Q$6:$Q$1005,Cad_cl!CM$5))</f>
        <v/>
      </c>
      <c r="CN903" s="125" t="str">
        <f>IF($C903="","",COUNTIFS(Con_ve!$C$6:$C$1005,$C903,Con_ve!$Q$6:$Q$1005,Cad_cl!CN$5))</f>
        <v/>
      </c>
      <c r="CO903" s="125" t="str">
        <f>IF($C903="","",COUNTIFS(Con_ve!$C$6:$C$1005,$C903,Con_ve!$Q$6:$Q$1005,Cad_cl!CO$5))</f>
        <v/>
      </c>
      <c r="CP903" s="125" t="str">
        <f>IF($C903="","",COUNTIFS(Con_ve!$C$6:$C$1005,$C903,Con_ve!$Q$6:$Q$1005,Cad_cl!CP$5))</f>
        <v/>
      </c>
      <c r="CQ903" s="125" t="str">
        <f>IF($C903="","",COUNTIFS(Con_ve!$C$6:$C$1005,$C903,Con_ve!$Q$6:$Q$1005,Cad_cl!CQ$5))</f>
        <v/>
      </c>
      <c r="CR903" s="125">
        <f t="shared" ref="CR903:CR966" si="44">SUM(CF903:CQ903)</f>
        <v>0</v>
      </c>
    </row>
    <row r="904" spans="3:96" ht="30" customHeight="1">
      <c r="C904" s="153"/>
      <c r="D904" s="153"/>
      <c r="E904" s="154"/>
      <c r="F904" s="153"/>
      <c r="G904" s="155"/>
      <c r="H904" s="153"/>
      <c r="I904" s="153"/>
      <c r="J904" s="132" t="s">
        <v>309</v>
      </c>
      <c r="K904" s="133" t="s">
        <v>309</v>
      </c>
      <c r="L904" s="153"/>
      <c r="M904" s="153"/>
      <c r="N904" s="153"/>
      <c r="O904" s="153"/>
      <c r="P904" s="153"/>
      <c r="Q904" s="153"/>
      <c r="AP904" s="134" t="str">
        <f>IF(ISERR(IF($C904="","",SUMIFS(Con_ve!$F$6:$F$1005,Con_ve!$C$6:$C$1005,$C904,Con_ve!$I$6:$I$1005,"Fechada",Con_ve!$Q$6:$Q$1005,Cad_cl!AP$5))),"",IF($C904="","",SUMIFS(Con_ve!$F$6:$F$1005,Con_ve!$C$6:$C$1005,$C904,Con_ve!$I$6:$I$1005,"Fechada",Con_ve!$Q$6:$Q$1005,Cad_cl!AP$5)))</f>
        <v/>
      </c>
      <c r="AQ904" s="134" t="str">
        <f>IF(ISERR(IF($C904="","",SUMIFS(Con_ve!$F$6:$F$1005,Con_ve!$C$6:$C$1005,$C904,Con_ve!$I$6:$I$1005,"Fechada",Con_ve!$Q$6:$Q$1005,Cad_cl!AQ$5))),"",IF($C904="","",SUMIFS(Con_ve!$F$6:$F$1005,Con_ve!$C$6:$C$1005,$C904,Con_ve!$I$6:$I$1005,"Fechada",Con_ve!$Q$6:$Q$1005,Cad_cl!AQ$5)))</f>
        <v/>
      </c>
      <c r="AR904" s="134" t="str">
        <f>IF(ISERR(IF($C904="","",SUMIFS(Con_ve!$F$6:$F$1005,Con_ve!$C$6:$C$1005,$C904,Con_ve!$I$6:$I$1005,"Fechada",Con_ve!$Q$6:$Q$1005,Cad_cl!AR$5))),"",IF($C904="","",SUMIFS(Con_ve!$F$6:$F$1005,Con_ve!$C$6:$C$1005,$C904,Con_ve!$I$6:$I$1005,"Fechada",Con_ve!$Q$6:$Q$1005,Cad_cl!AR$5)))</f>
        <v/>
      </c>
      <c r="AS904" s="134" t="str">
        <f>IF(ISERR(IF($C904="","",SUMIFS(Con_ve!$F$6:$F$1005,Con_ve!$C$6:$C$1005,$C904,Con_ve!$I$6:$I$1005,"Fechada",Con_ve!$Q$6:$Q$1005,Cad_cl!AS$5))),"",IF($C904="","",SUMIFS(Con_ve!$F$6:$F$1005,Con_ve!$C$6:$C$1005,$C904,Con_ve!$I$6:$I$1005,"Fechada",Con_ve!$Q$6:$Q$1005,Cad_cl!AS$5)))</f>
        <v/>
      </c>
      <c r="AT904" s="134" t="str">
        <f>IF(ISERR(IF($C904="","",SUMIFS(Con_ve!$F$6:$F$1005,Con_ve!$C$6:$C$1005,$C904,Con_ve!$I$6:$I$1005,"Fechada",Con_ve!$Q$6:$Q$1005,Cad_cl!AT$5))),"",IF($C904="","",SUMIFS(Con_ve!$F$6:$F$1005,Con_ve!$C$6:$C$1005,$C904,Con_ve!$I$6:$I$1005,"Fechada",Con_ve!$Q$6:$Q$1005,Cad_cl!AT$5)))</f>
        <v/>
      </c>
      <c r="AU904" s="134" t="str">
        <f>IF(ISERR(IF($C904="","",SUMIFS(Con_ve!$F$6:$F$1005,Con_ve!$C$6:$C$1005,$C904,Con_ve!$I$6:$I$1005,"Fechada",Con_ve!$Q$6:$Q$1005,Cad_cl!AU$5))),"",IF($C904="","",SUMIFS(Con_ve!$F$6:$F$1005,Con_ve!$C$6:$C$1005,$C904,Con_ve!$I$6:$I$1005,"Fechada",Con_ve!$Q$6:$Q$1005,Cad_cl!AU$5)))</f>
        <v/>
      </c>
      <c r="AV904" s="134" t="str">
        <f>IF(ISERR(IF($C904="","",SUMIFS(Con_ve!$F$6:$F$1005,Con_ve!$C$6:$C$1005,$C904,Con_ve!$I$6:$I$1005,"Fechada",Con_ve!$Q$6:$Q$1005,Cad_cl!AV$5))),"",IF($C904="","",SUMIFS(Con_ve!$F$6:$F$1005,Con_ve!$C$6:$C$1005,$C904,Con_ve!$I$6:$I$1005,"Fechada",Con_ve!$Q$6:$Q$1005,Cad_cl!AV$5)))</f>
        <v/>
      </c>
      <c r="AW904" s="134" t="str">
        <f>IF(ISERR(IF($C904="","",SUMIFS(Con_ve!$F$6:$F$1005,Con_ve!$C$6:$C$1005,$C904,Con_ve!$I$6:$I$1005,"Fechada",Con_ve!$Q$6:$Q$1005,Cad_cl!AW$5))),"",IF($C904="","",SUMIFS(Con_ve!$F$6:$F$1005,Con_ve!$C$6:$C$1005,$C904,Con_ve!$I$6:$I$1005,"Fechada",Con_ve!$Q$6:$Q$1005,Cad_cl!AW$5)))</f>
        <v/>
      </c>
      <c r="AX904" s="134" t="str">
        <f>IF(ISERR(IF($C904="","",SUMIFS(Con_ve!$F$6:$F$1005,Con_ve!$C$6:$C$1005,$C904,Con_ve!$I$6:$I$1005,"Fechada",Con_ve!$Q$6:$Q$1005,Cad_cl!AX$5))),"",IF($C904="","",SUMIFS(Con_ve!$F$6:$F$1005,Con_ve!$C$6:$C$1005,$C904,Con_ve!$I$6:$I$1005,"Fechada",Con_ve!$Q$6:$Q$1005,Cad_cl!AX$5)))</f>
        <v/>
      </c>
      <c r="AY904" s="134" t="str">
        <f>IF(ISERR(IF($C904="","",SUMIFS(Con_ve!$F$6:$F$1005,Con_ve!$C$6:$C$1005,$C904,Con_ve!$I$6:$I$1005,"Fechada",Con_ve!$Q$6:$Q$1005,Cad_cl!AY$5))),"",IF($C904="","",SUMIFS(Con_ve!$F$6:$F$1005,Con_ve!$C$6:$C$1005,$C904,Con_ve!$I$6:$I$1005,"Fechada",Con_ve!$Q$6:$Q$1005,Cad_cl!AY$5)))</f>
        <v/>
      </c>
      <c r="AZ904" s="134" t="str">
        <f>IF(ISERR(IF($C904="","",SUMIFS(Con_ve!$F$6:$F$1005,Con_ve!$C$6:$C$1005,$C904,Con_ve!$I$6:$I$1005,"Fechada",Con_ve!$Q$6:$Q$1005,Cad_cl!AZ$5))),"",IF($C904="","",SUMIFS(Con_ve!$F$6:$F$1005,Con_ve!$C$6:$C$1005,$C904,Con_ve!$I$6:$I$1005,"Fechada",Con_ve!$Q$6:$Q$1005,Cad_cl!AZ$5)))</f>
        <v/>
      </c>
      <c r="BA904" s="134" t="str">
        <f>IF(ISERR(IF($C904="","",SUMIFS(Con_ve!$F$6:$F$1005,Con_ve!$C$6:$C$1005,$C904,Con_ve!$I$6:$I$1005,"Fechada",Con_ve!$Q$6:$Q$1005,Cad_cl!BA$5))),"",IF($C904="","",SUMIFS(Con_ve!$F$6:$F$1005,Con_ve!$C$6:$C$1005,$C904,Con_ve!$I$6:$I$1005,"Fechada",Con_ve!$Q$6:$Q$1005,Cad_cl!BA$5)))</f>
        <v/>
      </c>
      <c r="BB904" s="134">
        <f t="shared" si="42"/>
        <v>0</v>
      </c>
      <c r="BD904" s="134" t="str">
        <f>IF(ISERR(IF($C904="","",SUMIFS(Con_ve!$F$6:$F$1005,Con_ve!$C$6:$C$1005,$C904,Con_ve!$I$6:$I$1005,"Em negociação",Con_ve!$Q$6:$Q$1005,Cad_cl!BD$5))),"",IF($C904="","",SUMIFS(Con_ve!$F$6:$F$1005,Con_ve!$C$6:$C$1005,$C904,Con_ve!$I$6:$I$1005,"Em negociação",Con_ve!$Q$6:$Q$1005,Cad_cl!BD$5)))</f>
        <v/>
      </c>
      <c r="BE904" s="134" t="str">
        <f>IF(ISERR(IF($C904="","",SUMIFS(Con_ve!$F$6:$F$1005,Con_ve!$C$6:$C$1005,$C904,Con_ve!$I$6:$I$1005,"Em negociação",Con_ve!$Q$6:$Q$1005,Cad_cl!BE$5))),"",IF($C904="","",SUMIFS(Con_ve!$F$6:$F$1005,Con_ve!$C$6:$C$1005,$C904,Con_ve!$I$6:$I$1005,"Em negociação",Con_ve!$Q$6:$Q$1005,Cad_cl!BE$5)))</f>
        <v/>
      </c>
      <c r="BF904" s="134" t="str">
        <f>IF(ISERR(IF($C904="","",SUMIFS(Con_ve!$F$6:$F$1005,Con_ve!$C$6:$C$1005,$C904,Con_ve!$I$6:$I$1005,"Em negociação",Con_ve!$Q$6:$Q$1005,Cad_cl!BF$5))),"",IF($C904="","",SUMIFS(Con_ve!$F$6:$F$1005,Con_ve!$C$6:$C$1005,$C904,Con_ve!$I$6:$I$1005,"Em negociação",Con_ve!$Q$6:$Q$1005,Cad_cl!BF$5)))</f>
        <v/>
      </c>
      <c r="BG904" s="134" t="str">
        <f>IF(ISERR(IF($C904="","",SUMIFS(Con_ve!$F$6:$F$1005,Con_ve!$C$6:$C$1005,$C904,Con_ve!$I$6:$I$1005,"Em negociação",Con_ve!$Q$6:$Q$1005,Cad_cl!BG$5))),"",IF($C904="","",SUMIFS(Con_ve!$F$6:$F$1005,Con_ve!$C$6:$C$1005,$C904,Con_ve!$I$6:$I$1005,"Em negociação",Con_ve!$Q$6:$Q$1005,Cad_cl!BG$5)))</f>
        <v/>
      </c>
      <c r="BH904" s="134" t="str">
        <f>IF(ISERR(IF($C904="","",SUMIFS(Con_ve!$F$6:$F$1005,Con_ve!$C$6:$C$1005,$C904,Con_ve!$I$6:$I$1005,"Em negociação",Con_ve!$Q$6:$Q$1005,Cad_cl!BH$5))),"",IF($C904="","",SUMIFS(Con_ve!$F$6:$F$1005,Con_ve!$C$6:$C$1005,$C904,Con_ve!$I$6:$I$1005,"Em negociação",Con_ve!$Q$6:$Q$1005,Cad_cl!BH$5)))</f>
        <v/>
      </c>
      <c r="BI904" s="134" t="str">
        <f>IF(ISERR(IF($C904="","",SUMIFS(Con_ve!$F$6:$F$1005,Con_ve!$C$6:$C$1005,$C904,Con_ve!$I$6:$I$1005,"Em negociação",Con_ve!$Q$6:$Q$1005,Cad_cl!BI$5))),"",IF($C904="","",SUMIFS(Con_ve!$F$6:$F$1005,Con_ve!$C$6:$C$1005,$C904,Con_ve!$I$6:$I$1005,"Em negociação",Con_ve!$Q$6:$Q$1005,Cad_cl!BI$5)))</f>
        <v/>
      </c>
      <c r="BJ904" s="134" t="str">
        <f>IF(ISERR(IF($C904="","",SUMIFS(Con_ve!$F$6:$F$1005,Con_ve!$C$6:$C$1005,$C904,Con_ve!$I$6:$I$1005,"Em negociação",Con_ve!$Q$6:$Q$1005,Cad_cl!BJ$5))),"",IF($C904="","",SUMIFS(Con_ve!$F$6:$F$1005,Con_ve!$C$6:$C$1005,$C904,Con_ve!$I$6:$I$1005,"Em negociação",Con_ve!$Q$6:$Q$1005,Cad_cl!BJ$5)))</f>
        <v/>
      </c>
      <c r="BK904" s="134" t="str">
        <f>IF(ISERR(IF($C904="","",SUMIFS(Con_ve!$F$6:$F$1005,Con_ve!$C$6:$C$1005,$C904,Con_ve!$I$6:$I$1005,"Em negociação",Con_ve!$Q$6:$Q$1005,Cad_cl!BK$5))),"",IF($C904="","",SUMIFS(Con_ve!$F$6:$F$1005,Con_ve!$C$6:$C$1005,$C904,Con_ve!$I$6:$I$1005,"Em negociação",Con_ve!$Q$6:$Q$1005,Cad_cl!BK$5)))</f>
        <v/>
      </c>
      <c r="BL904" s="134" t="str">
        <f>IF(ISERR(IF($C904="","",SUMIFS(Con_ve!$F$6:$F$1005,Con_ve!$C$6:$C$1005,$C904,Con_ve!$I$6:$I$1005,"Em negociação",Con_ve!$Q$6:$Q$1005,Cad_cl!BL$5))),"",IF($C904="","",SUMIFS(Con_ve!$F$6:$F$1005,Con_ve!$C$6:$C$1005,$C904,Con_ve!$I$6:$I$1005,"Em negociação",Con_ve!$Q$6:$Q$1005,Cad_cl!BL$5)))</f>
        <v/>
      </c>
      <c r="BM904" s="134" t="str">
        <f>IF(ISERR(IF($C904="","",SUMIFS(Con_ve!$F$6:$F$1005,Con_ve!$C$6:$C$1005,$C904,Con_ve!$I$6:$I$1005,"Em negociação",Con_ve!$Q$6:$Q$1005,Cad_cl!BM$5))),"",IF($C904="","",SUMIFS(Con_ve!$F$6:$F$1005,Con_ve!$C$6:$C$1005,$C904,Con_ve!$I$6:$I$1005,"Em negociação",Con_ve!$Q$6:$Q$1005,Cad_cl!BM$5)))</f>
        <v/>
      </c>
      <c r="BN904" s="134" t="str">
        <f>IF(ISERR(IF($C904="","",SUMIFS(Con_ve!$F$6:$F$1005,Con_ve!$C$6:$C$1005,$C904,Con_ve!$I$6:$I$1005,"Em negociação",Con_ve!$Q$6:$Q$1005,Cad_cl!BN$5))),"",IF($C904="","",SUMIFS(Con_ve!$F$6:$F$1005,Con_ve!$C$6:$C$1005,$C904,Con_ve!$I$6:$I$1005,"Em negociação",Con_ve!$Q$6:$Q$1005,Cad_cl!BN$5)))</f>
        <v/>
      </c>
      <c r="BO904" s="134" t="str">
        <f>IF(ISERR(IF($C904="","",SUMIFS(Con_ve!$F$6:$F$1005,Con_ve!$C$6:$C$1005,$C904,Con_ve!$I$6:$I$1005,"Em negociação",Con_ve!$Q$6:$Q$1005,Cad_cl!BO$5))),"",IF($C904="","",SUMIFS(Con_ve!$F$6:$F$1005,Con_ve!$C$6:$C$1005,$C904,Con_ve!$I$6:$I$1005,"Em negociação",Con_ve!$Q$6:$Q$1005,Cad_cl!BO$5)))</f>
        <v/>
      </c>
      <c r="BP904" s="134">
        <f t="shared" si="43"/>
        <v>0</v>
      </c>
      <c r="BR904" s="125" t="str">
        <f>IF(ISERR(IF(AND($I904=Re_lo!$E$5,BR$5=VLOOKUP(Re_lo!$H$5,Re_lo!$N$5:$O$16,2,0)),AP904,"")),"",IF(AND($I904=Re_lo!$E$5,BR$5=VLOOKUP(Re_lo!$H$5,Re_lo!$N$5:$O$16,2,0)),AP904,""))</f>
        <v/>
      </c>
      <c r="BS904" s="125" t="str">
        <f>IF(ISERR(IF(AND($I904=Re_lo!$E$5,BS$5=VLOOKUP(Re_lo!$H$5,Re_lo!$N$5:$O$16,2,0)),AQ904,"")),"",IF(AND($I904=Re_lo!$E$5,BS$5=VLOOKUP(Re_lo!$H$5,Re_lo!$N$5:$O$16,2,0)),AQ904,""))</f>
        <v/>
      </c>
      <c r="BT904" s="125" t="str">
        <f>IF(ISERR(IF(AND($I904=Re_lo!$E$5,BT$5=VLOOKUP(Re_lo!$H$5,Re_lo!$N$5:$O$16,2,0)),AR904,"")),"",IF(AND($I904=Re_lo!$E$5,BT$5=VLOOKUP(Re_lo!$H$5,Re_lo!$N$5:$O$16,2,0)),AR904,""))</f>
        <v/>
      </c>
      <c r="BU904" s="125" t="str">
        <f>IF(ISERR(IF(AND($I904=Re_lo!$E$5,BU$5=VLOOKUP(Re_lo!$H$5,Re_lo!$N$5:$O$16,2,0)),AS904,"")),"",IF(AND($I904=Re_lo!$E$5,BU$5=VLOOKUP(Re_lo!$H$5,Re_lo!$N$5:$O$16,2,0)),AS904,""))</f>
        <v/>
      </c>
      <c r="BV904" s="125" t="str">
        <f>IF(ISERR(IF(AND($I904=Re_lo!$E$5,BV$5=VLOOKUP(Re_lo!$H$5,Re_lo!$N$5:$O$16,2,0)),AT904,"")),"",IF(AND($I904=Re_lo!$E$5,BV$5=VLOOKUP(Re_lo!$H$5,Re_lo!$N$5:$O$16,2,0)),AT904,""))</f>
        <v/>
      </c>
      <c r="BW904" s="125" t="str">
        <f>IF(ISERR(IF(AND($I904=Re_lo!$E$5,BW$5=VLOOKUP(Re_lo!$H$5,Re_lo!$N$5:$O$16,2,0)),AU904,"")),"",IF(AND($I904=Re_lo!$E$5,BW$5=VLOOKUP(Re_lo!$H$5,Re_lo!$N$5:$O$16,2,0)),AU904,""))</f>
        <v/>
      </c>
      <c r="BX904" s="125" t="str">
        <f>IF(ISERR(IF(AND($I904=Re_lo!$E$5,BX$5=VLOOKUP(Re_lo!$H$5,Re_lo!$N$5:$O$16,2,0)),AV904,"")),"",IF(AND($I904=Re_lo!$E$5,BX$5=VLOOKUP(Re_lo!$H$5,Re_lo!$N$5:$O$16,2,0)),AV904,""))</f>
        <v/>
      </c>
      <c r="BY904" s="125" t="str">
        <f>IF(ISERR(IF(AND($I904=Re_lo!$E$5,BY$5=VLOOKUP(Re_lo!$H$5,Re_lo!$N$5:$O$16,2,0)),AW904,"")),"",IF(AND($I904=Re_lo!$E$5,BY$5=VLOOKUP(Re_lo!$H$5,Re_lo!$N$5:$O$16,2,0)),AW904,""))</f>
        <v/>
      </c>
      <c r="BZ904" s="125" t="str">
        <f>IF(ISERR(IF(AND($I904=Re_lo!$E$5,BZ$5=VLOOKUP(Re_lo!$H$5,Re_lo!$N$5:$O$16,2,0)),AX904,"")),"",IF(AND($I904=Re_lo!$E$5,BZ$5=VLOOKUP(Re_lo!$H$5,Re_lo!$N$5:$O$16,2,0)),AX904,""))</f>
        <v/>
      </c>
      <c r="CA904" s="125" t="str">
        <f>IF(ISERR(IF(AND($I904=Re_lo!$E$5,CA$5=VLOOKUP(Re_lo!$H$5,Re_lo!$N$5:$O$16,2,0)),AY904,"")),"",IF(AND($I904=Re_lo!$E$5,CA$5=VLOOKUP(Re_lo!$H$5,Re_lo!$N$5:$O$16,2,0)),AY904,""))</f>
        <v/>
      </c>
      <c r="CB904" s="125" t="str">
        <f>IF(ISERR(IF(AND($I904=Re_lo!$E$5,CB$5=VLOOKUP(Re_lo!$H$5,Re_lo!$N$5:$O$16,2,0)),AZ904,"")),"",IF(AND($I904=Re_lo!$E$5,CB$5=VLOOKUP(Re_lo!$H$5,Re_lo!$N$5:$O$16,2,0)),AZ904,""))</f>
        <v/>
      </c>
      <c r="CC904" s="125" t="str">
        <f>IF(ISERR(IF(AND($I904=Re_lo!$E$5,CC$5=VLOOKUP(Re_lo!$H$5,Re_lo!$N$5:$O$16,2,0)),BA904,"")),"",IF(AND($I904=Re_lo!$E$5,CC$5=VLOOKUP(Re_lo!$H$5,Re_lo!$N$5:$O$16,2,0)),BA904,""))</f>
        <v/>
      </c>
      <c r="CD904" s="125" t="str">
        <f>IF(ISERR(IF(AND($I904=Re_lo!$E$5,CD$5=VLOOKUP(Re_lo!$H$5,Re_lo!$N$5:$O$16,2,0)),BB904,"")),"",IF(AND($I904=Re_lo!$E$5,CD$5=VLOOKUP(Re_lo!$H$5,Re_lo!$N$5:$O$16,2,0)),BB904,""))</f>
        <v/>
      </c>
      <c r="CF904" s="125" t="str">
        <f>IF($C904="","",COUNTIFS(Con_ve!$C$6:$C$1005,$C904,Con_ve!$Q$6:$Q$1005,Cad_cl!CF$5))</f>
        <v/>
      </c>
      <c r="CG904" s="125" t="str">
        <f>IF($C904="","",COUNTIFS(Con_ve!$C$6:$C$1005,$C904,Con_ve!$Q$6:$Q$1005,Cad_cl!CG$5))</f>
        <v/>
      </c>
      <c r="CH904" s="125" t="str">
        <f>IF($C904="","",COUNTIFS(Con_ve!$C$6:$C$1005,$C904,Con_ve!$Q$6:$Q$1005,Cad_cl!CH$5))</f>
        <v/>
      </c>
      <c r="CI904" s="125" t="str">
        <f>IF($C904="","",COUNTIFS(Con_ve!$C$6:$C$1005,$C904,Con_ve!$Q$6:$Q$1005,Cad_cl!CI$5))</f>
        <v/>
      </c>
      <c r="CJ904" s="125" t="str">
        <f>IF($C904="","",COUNTIFS(Con_ve!$C$6:$C$1005,$C904,Con_ve!$Q$6:$Q$1005,Cad_cl!CJ$5))</f>
        <v/>
      </c>
      <c r="CK904" s="125" t="str">
        <f>IF($C904="","",COUNTIFS(Con_ve!$C$6:$C$1005,$C904,Con_ve!$Q$6:$Q$1005,Cad_cl!CK$5))</f>
        <v/>
      </c>
      <c r="CL904" s="125" t="str">
        <f>IF($C904="","",COUNTIFS(Con_ve!$C$6:$C$1005,$C904,Con_ve!$Q$6:$Q$1005,Cad_cl!CL$5))</f>
        <v/>
      </c>
      <c r="CM904" s="125" t="str">
        <f>IF($C904="","",COUNTIFS(Con_ve!$C$6:$C$1005,$C904,Con_ve!$Q$6:$Q$1005,Cad_cl!CM$5))</f>
        <v/>
      </c>
      <c r="CN904" s="125" t="str">
        <f>IF($C904="","",COUNTIFS(Con_ve!$C$6:$C$1005,$C904,Con_ve!$Q$6:$Q$1005,Cad_cl!CN$5))</f>
        <v/>
      </c>
      <c r="CO904" s="125" t="str">
        <f>IF($C904="","",COUNTIFS(Con_ve!$C$6:$C$1005,$C904,Con_ve!$Q$6:$Q$1005,Cad_cl!CO$5))</f>
        <v/>
      </c>
      <c r="CP904" s="125" t="str">
        <f>IF($C904="","",COUNTIFS(Con_ve!$C$6:$C$1005,$C904,Con_ve!$Q$6:$Q$1005,Cad_cl!CP$5))</f>
        <v/>
      </c>
      <c r="CQ904" s="125" t="str">
        <f>IF($C904="","",COUNTIFS(Con_ve!$C$6:$C$1005,$C904,Con_ve!$Q$6:$Q$1005,Cad_cl!CQ$5))</f>
        <v/>
      </c>
      <c r="CR904" s="125">
        <f t="shared" si="44"/>
        <v>0</v>
      </c>
    </row>
    <row r="905" spans="3:96" ht="30" customHeight="1">
      <c r="C905" s="153"/>
      <c r="D905" s="153"/>
      <c r="E905" s="154"/>
      <c r="F905" s="153"/>
      <c r="G905" s="155"/>
      <c r="H905" s="153"/>
      <c r="I905" s="153"/>
      <c r="J905" s="132" t="s">
        <v>309</v>
      </c>
      <c r="K905" s="133" t="s">
        <v>309</v>
      </c>
      <c r="L905" s="153"/>
      <c r="M905" s="153"/>
      <c r="N905" s="153"/>
      <c r="O905" s="153"/>
      <c r="P905" s="153"/>
      <c r="Q905" s="153"/>
      <c r="AP905" s="134" t="str">
        <f>IF(ISERR(IF($C905="","",SUMIFS(Con_ve!$F$6:$F$1005,Con_ve!$C$6:$C$1005,$C905,Con_ve!$I$6:$I$1005,"Fechada",Con_ve!$Q$6:$Q$1005,Cad_cl!AP$5))),"",IF($C905="","",SUMIFS(Con_ve!$F$6:$F$1005,Con_ve!$C$6:$C$1005,$C905,Con_ve!$I$6:$I$1005,"Fechada",Con_ve!$Q$6:$Q$1005,Cad_cl!AP$5)))</f>
        <v/>
      </c>
      <c r="AQ905" s="134" t="str">
        <f>IF(ISERR(IF($C905="","",SUMIFS(Con_ve!$F$6:$F$1005,Con_ve!$C$6:$C$1005,$C905,Con_ve!$I$6:$I$1005,"Fechada",Con_ve!$Q$6:$Q$1005,Cad_cl!AQ$5))),"",IF($C905="","",SUMIFS(Con_ve!$F$6:$F$1005,Con_ve!$C$6:$C$1005,$C905,Con_ve!$I$6:$I$1005,"Fechada",Con_ve!$Q$6:$Q$1005,Cad_cl!AQ$5)))</f>
        <v/>
      </c>
      <c r="AR905" s="134" t="str">
        <f>IF(ISERR(IF($C905="","",SUMIFS(Con_ve!$F$6:$F$1005,Con_ve!$C$6:$C$1005,$C905,Con_ve!$I$6:$I$1005,"Fechada",Con_ve!$Q$6:$Q$1005,Cad_cl!AR$5))),"",IF($C905="","",SUMIFS(Con_ve!$F$6:$F$1005,Con_ve!$C$6:$C$1005,$C905,Con_ve!$I$6:$I$1005,"Fechada",Con_ve!$Q$6:$Q$1005,Cad_cl!AR$5)))</f>
        <v/>
      </c>
      <c r="AS905" s="134" t="str">
        <f>IF(ISERR(IF($C905="","",SUMIFS(Con_ve!$F$6:$F$1005,Con_ve!$C$6:$C$1005,$C905,Con_ve!$I$6:$I$1005,"Fechada",Con_ve!$Q$6:$Q$1005,Cad_cl!AS$5))),"",IF($C905="","",SUMIFS(Con_ve!$F$6:$F$1005,Con_ve!$C$6:$C$1005,$C905,Con_ve!$I$6:$I$1005,"Fechada",Con_ve!$Q$6:$Q$1005,Cad_cl!AS$5)))</f>
        <v/>
      </c>
      <c r="AT905" s="134" t="str">
        <f>IF(ISERR(IF($C905="","",SUMIFS(Con_ve!$F$6:$F$1005,Con_ve!$C$6:$C$1005,$C905,Con_ve!$I$6:$I$1005,"Fechada",Con_ve!$Q$6:$Q$1005,Cad_cl!AT$5))),"",IF($C905="","",SUMIFS(Con_ve!$F$6:$F$1005,Con_ve!$C$6:$C$1005,$C905,Con_ve!$I$6:$I$1005,"Fechada",Con_ve!$Q$6:$Q$1005,Cad_cl!AT$5)))</f>
        <v/>
      </c>
      <c r="AU905" s="134" t="str">
        <f>IF(ISERR(IF($C905="","",SUMIFS(Con_ve!$F$6:$F$1005,Con_ve!$C$6:$C$1005,$C905,Con_ve!$I$6:$I$1005,"Fechada",Con_ve!$Q$6:$Q$1005,Cad_cl!AU$5))),"",IF($C905="","",SUMIFS(Con_ve!$F$6:$F$1005,Con_ve!$C$6:$C$1005,$C905,Con_ve!$I$6:$I$1005,"Fechada",Con_ve!$Q$6:$Q$1005,Cad_cl!AU$5)))</f>
        <v/>
      </c>
      <c r="AV905" s="134" t="str">
        <f>IF(ISERR(IF($C905="","",SUMIFS(Con_ve!$F$6:$F$1005,Con_ve!$C$6:$C$1005,$C905,Con_ve!$I$6:$I$1005,"Fechada",Con_ve!$Q$6:$Q$1005,Cad_cl!AV$5))),"",IF($C905="","",SUMIFS(Con_ve!$F$6:$F$1005,Con_ve!$C$6:$C$1005,$C905,Con_ve!$I$6:$I$1005,"Fechada",Con_ve!$Q$6:$Q$1005,Cad_cl!AV$5)))</f>
        <v/>
      </c>
      <c r="AW905" s="134" t="str">
        <f>IF(ISERR(IF($C905="","",SUMIFS(Con_ve!$F$6:$F$1005,Con_ve!$C$6:$C$1005,$C905,Con_ve!$I$6:$I$1005,"Fechada",Con_ve!$Q$6:$Q$1005,Cad_cl!AW$5))),"",IF($C905="","",SUMIFS(Con_ve!$F$6:$F$1005,Con_ve!$C$6:$C$1005,$C905,Con_ve!$I$6:$I$1005,"Fechada",Con_ve!$Q$6:$Q$1005,Cad_cl!AW$5)))</f>
        <v/>
      </c>
      <c r="AX905" s="134" t="str">
        <f>IF(ISERR(IF($C905="","",SUMIFS(Con_ve!$F$6:$F$1005,Con_ve!$C$6:$C$1005,$C905,Con_ve!$I$6:$I$1005,"Fechada",Con_ve!$Q$6:$Q$1005,Cad_cl!AX$5))),"",IF($C905="","",SUMIFS(Con_ve!$F$6:$F$1005,Con_ve!$C$6:$C$1005,$C905,Con_ve!$I$6:$I$1005,"Fechada",Con_ve!$Q$6:$Q$1005,Cad_cl!AX$5)))</f>
        <v/>
      </c>
      <c r="AY905" s="134" t="str">
        <f>IF(ISERR(IF($C905="","",SUMIFS(Con_ve!$F$6:$F$1005,Con_ve!$C$6:$C$1005,$C905,Con_ve!$I$6:$I$1005,"Fechada",Con_ve!$Q$6:$Q$1005,Cad_cl!AY$5))),"",IF($C905="","",SUMIFS(Con_ve!$F$6:$F$1005,Con_ve!$C$6:$C$1005,$C905,Con_ve!$I$6:$I$1005,"Fechada",Con_ve!$Q$6:$Q$1005,Cad_cl!AY$5)))</f>
        <v/>
      </c>
      <c r="AZ905" s="134" t="str">
        <f>IF(ISERR(IF($C905="","",SUMIFS(Con_ve!$F$6:$F$1005,Con_ve!$C$6:$C$1005,$C905,Con_ve!$I$6:$I$1005,"Fechada",Con_ve!$Q$6:$Q$1005,Cad_cl!AZ$5))),"",IF($C905="","",SUMIFS(Con_ve!$F$6:$F$1005,Con_ve!$C$6:$C$1005,$C905,Con_ve!$I$6:$I$1005,"Fechada",Con_ve!$Q$6:$Q$1005,Cad_cl!AZ$5)))</f>
        <v/>
      </c>
      <c r="BA905" s="134" t="str">
        <f>IF(ISERR(IF($C905="","",SUMIFS(Con_ve!$F$6:$F$1005,Con_ve!$C$6:$C$1005,$C905,Con_ve!$I$6:$I$1005,"Fechada",Con_ve!$Q$6:$Q$1005,Cad_cl!BA$5))),"",IF($C905="","",SUMIFS(Con_ve!$F$6:$F$1005,Con_ve!$C$6:$C$1005,$C905,Con_ve!$I$6:$I$1005,"Fechada",Con_ve!$Q$6:$Q$1005,Cad_cl!BA$5)))</f>
        <v/>
      </c>
      <c r="BB905" s="134">
        <f t="shared" si="42"/>
        <v>0</v>
      </c>
      <c r="BD905" s="134" t="str">
        <f>IF(ISERR(IF($C905="","",SUMIFS(Con_ve!$F$6:$F$1005,Con_ve!$C$6:$C$1005,$C905,Con_ve!$I$6:$I$1005,"Em negociação",Con_ve!$Q$6:$Q$1005,Cad_cl!BD$5))),"",IF($C905="","",SUMIFS(Con_ve!$F$6:$F$1005,Con_ve!$C$6:$C$1005,$C905,Con_ve!$I$6:$I$1005,"Em negociação",Con_ve!$Q$6:$Q$1005,Cad_cl!BD$5)))</f>
        <v/>
      </c>
      <c r="BE905" s="134" t="str">
        <f>IF(ISERR(IF($C905="","",SUMIFS(Con_ve!$F$6:$F$1005,Con_ve!$C$6:$C$1005,$C905,Con_ve!$I$6:$I$1005,"Em negociação",Con_ve!$Q$6:$Q$1005,Cad_cl!BE$5))),"",IF($C905="","",SUMIFS(Con_ve!$F$6:$F$1005,Con_ve!$C$6:$C$1005,$C905,Con_ve!$I$6:$I$1005,"Em negociação",Con_ve!$Q$6:$Q$1005,Cad_cl!BE$5)))</f>
        <v/>
      </c>
      <c r="BF905" s="134" t="str">
        <f>IF(ISERR(IF($C905="","",SUMIFS(Con_ve!$F$6:$F$1005,Con_ve!$C$6:$C$1005,$C905,Con_ve!$I$6:$I$1005,"Em negociação",Con_ve!$Q$6:$Q$1005,Cad_cl!BF$5))),"",IF($C905="","",SUMIFS(Con_ve!$F$6:$F$1005,Con_ve!$C$6:$C$1005,$C905,Con_ve!$I$6:$I$1005,"Em negociação",Con_ve!$Q$6:$Q$1005,Cad_cl!BF$5)))</f>
        <v/>
      </c>
      <c r="BG905" s="134" t="str">
        <f>IF(ISERR(IF($C905="","",SUMIFS(Con_ve!$F$6:$F$1005,Con_ve!$C$6:$C$1005,$C905,Con_ve!$I$6:$I$1005,"Em negociação",Con_ve!$Q$6:$Q$1005,Cad_cl!BG$5))),"",IF($C905="","",SUMIFS(Con_ve!$F$6:$F$1005,Con_ve!$C$6:$C$1005,$C905,Con_ve!$I$6:$I$1005,"Em negociação",Con_ve!$Q$6:$Q$1005,Cad_cl!BG$5)))</f>
        <v/>
      </c>
      <c r="BH905" s="134" t="str">
        <f>IF(ISERR(IF($C905="","",SUMIFS(Con_ve!$F$6:$F$1005,Con_ve!$C$6:$C$1005,$C905,Con_ve!$I$6:$I$1005,"Em negociação",Con_ve!$Q$6:$Q$1005,Cad_cl!BH$5))),"",IF($C905="","",SUMIFS(Con_ve!$F$6:$F$1005,Con_ve!$C$6:$C$1005,$C905,Con_ve!$I$6:$I$1005,"Em negociação",Con_ve!$Q$6:$Q$1005,Cad_cl!BH$5)))</f>
        <v/>
      </c>
      <c r="BI905" s="134" t="str">
        <f>IF(ISERR(IF($C905="","",SUMIFS(Con_ve!$F$6:$F$1005,Con_ve!$C$6:$C$1005,$C905,Con_ve!$I$6:$I$1005,"Em negociação",Con_ve!$Q$6:$Q$1005,Cad_cl!BI$5))),"",IF($C905="","",SUMIFS(Con_ve!$F$6:$F$1005,Con_ve!$C$6:$C$1005,$C905,Con_ve!$I$6:$I$1005,"Em negociação",Con_ve!$Q$6:$Q$1005,Cad_cl!BI$5)))</f>
        <v/>
      </c>
      <c r="BJ905" s="134" t="str">
        <f>IF(ISERR(IF($C905="","",SUMIFS(Con_ve!$F$6:$F$1005,Con_ve!$C$6:$C$1005,$C905,Con_ve!$I$6:$I$1005,"Em negociação",Con_ve!$Q$6:$Q$1005,Cad_cl!BJ$5))),"",IF($C905="","",SUMIFS(Con_ve!$F$6:$F$1005,Con_ve!$C$6:$C$1005,$C905,Con_ve!$I$6:$I$1005,"Em negociação",Con_ve!$Q$6:$Q$1005,Cad_cl!BJ$5)))</f>
        <v/>
      </c>
      <c r="BK905" s="134" t="str">
        <f>IF(ISERR(IF($C905="","",SUMIFS(Con_ve!$F$6:$F$1005,Con_ve!$C$6:$C$1005,$C905,Con_ve!$I$6:$I$1005,"Em negociação",Con_ve!$Q$6:$Q$1005,Cad_cl!BK$5))),"",IF($C905="","",SUMIFS(Con_ve!$F$6:$F$1005,Con_ve!$C$6:$C$1005,$C905,Con_ve!$I$6:$I$1005,"Em negociação",Con_ve!$Q$6:$Q$1005,Cad_cl!BK$5)))</f>
        <v/>
      </c>
      <c r="BL905" s="134" t="str">
        <f>IF(ISERR(IF($C905="","",SUMIFS(Con_ve!$F$6:$F$1005,Con_ve!$C$6:$C$1005,$C905,Con_ve!$I$6:$I$1005,"Em negociação",Con_ve!$Q$6:$Q$1005,Cad_cl!BL$5))),"",IF($C905="","",SUMIFS(Con_ve!$F$6:$F$1005,Con_ve!$C$6:$C$1005,$C905,Con_ve!$I$6:$I$1005,"Em negociação",Con_ve!$Q$6:$Q$1005,Cad_cl!BL$5)))</f>
        <v/>
      </c>
      <c r="BM905" s="134" t="str">
        <f>IF(ISERR(IF($C905="","",SUMIFS(Con_ve!$F$6:$F$1005,Con_ve!$C$6:$C$1005,$C905,Con_ve!$I$6:$I$1005,"Em negociação",Con_ve!$Q$6:$Q$1005,Cad_cl!BM$5))),"",IF($C905="","",SUMIFS(Con_ve!$F$6:$F$1005,Con_ve!$C$6:$C$1005,$C905,Con_ve!$I$6:$I$1005,"Em negociação",Con_ve!$Q$6:$Q$1005,Cad_cl!BM$5)))</f>
        <v/>
      </c>
      <c r="BN905" s="134" t="str">
        <f>IF(ISERR(IF($C905="","",SUMIFS(Con_ve!$F$6:$F$1005,Con_ve!$C$6:$C$1005,$C905,Con_ve!$I$6:$I$1005,"Em negociação",Con_ve!$Q$6:$Q$1005,Cad_cl!BN$5))),"",IF($C905="","",SUMIFS(Con_ve!$F$6:$F$1005,Con_ve!$C$6:$C$1005,$C905,Con_ve!$I$6:$I$1005,"Em negociação",Con_ve!$Q$6:$Q$1005,Cad_cl!BN$5)))</f>
        <v/>
      </c>
      <c r="BO905" s="134" t="str">
        <f>IF(ISERR(IF($C905="","",SUMIFS(Con_ve!$F$6:$F$1005,Con_ve!$C$6:$C$1005,$C905,Con_ve!$I$6:$I$1005,"Em negociação",Con_ve!$Q$6:$Q$1005,Cad_cl!BO$5))),"",IF($C905="","",SUMIFS(Con_ve!$F$6:$F$1005,Con_ve!$C$6:$C$1005,$C905,Con_ve!$I$6:$I$1005,"Em negociação",Con_ve!$Q$6:$Q$1005,Cad_cl!BO$5)))</f>
        <v/>
      </c>
      <c r="BP905" s="134">
        <f t="shared" si="43"/>
        <v>0</v>
      </c>
      <c r="BR905" s="125" t="str">
        <f>IF(ISERR(IF(AND($I905=Re_lo!$E$5,BR$5=VLOOKUP(Re_lo!$H$5,Re_lo!$N$5:$O$16,2,0)),AP905,"")),"",IF(AND($I905=Re_lo!$E$5,BR$5=VLOOKUP(Re_lo!$H$5,Re_lo!$N$5:$O$16,2,0)),AP905,""))</f>
        <v/>
      </c>
      <c r="BS905" s="125" t="str">
        <f>IF(ISERR(IF(AND($I905=Re_lo!$E$5,BS$5=VLOOKUP(Re_lo!$H$5,Re_lo!$N$5:$O$16,2,0)),AQ905,"")),"",IF(AND($I905=Re_lo!$E$5,BS$5=VLOOKUP(Re_lo!$H$5,Re_lo!$N$5:$O$16,2,0)),AQ905,""))</f>
        <v/>
      </c>
      <c r="BT905" s="125" t="str">
        <f>IF(ISERR(IF(AND($I905=Re_lo!$E$5,BT$5=VLOOKUP(Re_lo!$H$5,Re_lo!$N$5:$O$16,2,0)),AR905,"")),"",IF(AND($I905=Re_lo!$E$5,BT$5=VLOOKUP(Re_lo!$H$5,Re_lo!$N$5:$O$16,2,0)),AR905,""))</f>
        <v/>
      </c>
      <c r="BU905" s="125" t="str">
        <f>IF(ISERR(IF(AND($I905=Re_lo!$E$5,BU$5=VLOOKUP(Re_lo!$H$5,Re_lo!$N$5:$O$16,2,0)),AS905,"")),"",IF(AND($I905=Re_lo!$E$5,BU$5=VLOOKUP(Re_lo!$H$5,Re_lo!$N$5:$O$16,2,0)),AS905,""))</f>
        <v/>
      </c>
      <c r="BV905" s="125" t="str">
        <f>IF(ISERR(IF(AND($I905=Re_lo!$E$5,BV$5=VLOOKUP(Re_lo!$H$5,Re_lo!$N$5:$O$16,2,0)),AT905,"")),"",IF(AND($I905=Re_lo!$E$5,BV$5=VLOOKUP(Re_lo!$H$5,Re_lo!$N$5:$O$16,2,0)),AT905,""))</f>
        <v/>
      </c>
      <c r="BW905" s="125" t="str">
        <f>IF(ISERR(IF(AND($I905=Re_lo!$E$5,BW$5=VLOOKUP(Re_lo!$H$5,Re_lo!$N$5:$O$16,2,0)),AU905,"")),"",IF(AND($I905=Re_lo!$E$5,BW$5=VLOOKUP(Re_lo!$H$5,Re_lo!$N$5:$O$16,2,0)),AU905,""))</f>
        <v/>
      </c>
      <c r="BX905" s="125" t="str">
        <f>IF(ISERR(IF(AND($I905=Re_lo!$E$5,BX$5=VLOOKUP(Re_lo!$H$5,Re_lo!$N$5:$O$16,2,0)),AV905,"")),"",IF(AND($I905=Re_lo!$E$5,BX$5=VLOOKUP(Re_lo!$H$5,Re_lo!$N$5:$O$16,2,0)),AV905,""))</f>
        <v/>
      </c>
      <c r="BY905" s="125" t="str">
        <f>IF(ISERR(IF(AND($I905=Re_lo!$E$5,BY$5=VLOOKUP(Re_lo!$H$5,Re_lo!$N$5:$O$16,2,0)),AW905,"")),"",IF(AND($I905=Re_lo!$E$5,BY$5=VLOOKUP(Re_lo!$H$5,Re_lo!$N$5:$O$16,2,0)),AW905,""))</f>
        <v/>
      </c>
      <c r="BZ905" s="125" t="str">
        <f>IF(ISERR(IF(AND($I905=Re_lo!$E$5,BZ$5=VLOOKUP(Re_lo!$H$5,Re_lo!$N$5:$O$16,2,0)),AX905,"")),"",IF(AND($I905=Re_lo!$E$5,BZ$5=VLOOKUP(Re_lo!$H$5,Re_lo!$N$5:$O$16,2,0)),AX905,""))</f>
        <v/>
      </c>
      <c r="CA905" s="125" t="str">
        <f>IF(ISERR(IF(AND($I905=Re_lo!$E$5,CA$5=VLOOKUP(Re_lo!$H$5,Re_lo!$N$5:$O$16,2,0)),AY905,"")),"",IF(AND($I905=Re_lo!$E$5,CA$5=VLOOKUP(Re_lo!$H$5,Re_lo!$N$5:$O$16,2,0)),AY905,""))</f>
        <v/>
      </c>
      <c r="CB905" s="125" t="str">
        <f>IF(ISERR(IF(AND($I905=Re_lo!$E$5,CB$5=VLOOKUP(Re_lo!$H$5,Re_lo!$N$5:$O$16,2,0)),AZ905,"")),"",IF(AND($I905=Re_lo!$E$5,CB$5=VLOOKUP(Re_lo!$H$5,Re_lo!$N$5:$O$16,2,0)),AZ905,""))</f>
        <v/>
      </c>
      <c r="CC905" s="125" t="str">
        <f>IF(ISERR(IF(AND($I905=Re_lo!$E$5,CC$5=VLOOKUP(Re_lo!$H$5,Re_lo!$N$5:$O$16,2,0)),BA905,"")),"",IF(AND($I905=Re_lo!$E$5,CC$5=VLOOKUP(Re_lo!$H$5,Re_lo!$N$5:$O$16,2,0)),BA905,""))</f>
        <v/>
      </c>
      <c r="CD905" s="125" t="str">
        <f>IF(ISERR(IF(AND($I905=Re_lo!$E$5,CD$5=VLOOKUP(Re_lo!$H$5,Re_lo!$N$5:$O$16,2,0)),BB905,"")),"",IF(AND($I905=Re_lo!$E$5,CD$5=VLOOKUP(Re_lo!$H$5,Re_lo!$N$5:$O$16,2,0)),BB905,""))</f>
        <v/>
      </c>
      <c r="CF905" s="125" t="str">
        <f>IF($C905="","",COUNTIFS(Con_ve!$C$6:$C$1005,$C905,Con_ve!$Q$6:$Q$1005,Cad_cl!CF$5))</f>
        <v/>
      </c>
      <c r="CG905" s="125" t="str">
        <f>IF($C905="","",COUNTIFS(Con_ve!$C$6:$C$1005,$C905,Con_ve!$Q$6:$Q$1005,Cad_cl!CG$5))</f>
        <v/>
      </c>
      <c r="CH905" s="125" t="str">
        <f>IF($C905="","",COUNTIFS(Con_ve!$C$6:$C$1005,$C905,Con_ve!$Q$6:$Q$1005,Cad_cl!CH$5))</f>
        <v/>
      </c>
      <c r="CI905" s="125" t="str">
        <f>IF($C905="","",COUNTIFS(Con_ve!$C$6:$C$1005,$C905,Con_ve!$Q$6:$Q$1005,Cad_cl!CI$5))</f>
        <v/>
      </c>
      <c r="CJ905" s="125" t="str">
        <f>IF($C905="","",COUNTIFS(Con_ve!$C$6:$C$1005,$C905,Con_ve!$Q$6:$Q$1005,Cad_cl!CJ$5))</f>
        <v/>
      </c>
      <c r="CK905" s="125" t="str">
        <f>IF($C905="","",COUNTIFS(Con_ve!$C$6:$C$1005,$C905,Con_ve!$Q$6:$Q$1005,Cad_cl!CK$5))</f>
        <v/>
      </c>
      <c r="CL905" s="125" t="str">
        <f>IF($C905="","",COUNTIFS(Con_ve!$C$6:$C$1005,$C905,Con_ve!$Q$6:$Q$1005,Cad_cl!CL$5))</f>
        <v/>
      </c>
      <c r="CM905" s="125" t="str">
        <f>IF($C905="","",COUNTIFS(Con_ve!$C$6:$C$1005,$C905,Con_ve!$Q$6:$Q$1005,Cad_cl!CM$5))</f>
        <v/>
      </c>
      <c r="CN905" s="125" t="str">
        <f>IF($C905="","",COUNTIFS(Con_ve!$C$6:$C$1005,$C905,Con_ve!$Q$6:$Q$1005,Cad_cl!CN$5))</f>
        <v/>
      </c>
      <c r="CO905" s="125" t="str">
        <f>IF($C905="","",COUNTIFS(Con_ve!$C$6:$C$1005,$C905,Con_ve!$Q$6:$Q$1005,Cad_cl!CO$5))</f>
        <v/>
      </c>
      <c r="CP905" s="125" t="str">
        <f>IF($C905="","",COUNTIFS(Con_ve!$C$6:$C$1005,$C905,Con_ve!$Q$6:$Q$1005,Cad_cl!CP$5))</f>
        <v/>
      </c>
      <c r="CQ905" s="125" t="str">
        <f>IF($C905="","",COUNTIFS(Con_ve!$C$6:$C$1005,$C905,Con_ve!$Q$6:$Q$1005,Cad_cl!CQ$5))</f>
        <v/>
      </c>
      <c r="CR905" s="125">
        <f t="shared" si="44"/>
        <v>0</v>
      </c>
    </row>
    <row r="906" spans="3:96" ht="30" customHeight="1">
      <c r="C906" s="153"/>
      <c r="D906" s="153"/>
      <c r="E906" s="154"/>
      <c r="F906" s="153"/>
      <c r="G906" s="155"/>
      <c r="H906" s="153"/>
      <c r="I906" s="153"/>
      <c r="J906" s="132" t="s">
        <v>309</v>
      </c>
      <c r="K906" s="133" t="s">
        <v>309</v>
      </c>
      <c r="L906" s="153"/>
      <c r="M906" s="153"/>
      <c r="N906" s="153"/>
      <c r="O906" s="153"/>
      <c r="P906" s="153"/>
      <c r="Q906" s="153"/>
      <c r="AP906" s="134" t="str">
        <f>IF(ISERR(IF($C906="","",SUMIFS(Con_ve!$F$6:$F$1005,Con_ve!$C$6:$C$1005,$C906,Con_ve!$I$6:$I$1005,"Fechada",Con_ve!$Q$6:$Q$1005,Cad_cl!AP$5))),"",IF($C906="","",SUMIFS(Con_ve!$F$6:$F$1005,Con_ve!$C$6:$C$1005,$C906,Con_ve!$I$6:$I$1005,"Fechada",Con_ve!$Q$6:$Q$1005,Cad_cl!AP$5)))</f>
        <v/>
      </c>
      <c r="AQ906" s="134" t="str">
        <f>IF(ISERR(IF($C906="","",SUMIFS(Con_ve!$F$6:$F$1005,Con_ve!$C$6:$C$1005,$C906,Con_ve!$I$6:$I$1005,"Fechada",Con_ve!$Q$6:$Q$1005,Cad_cl!AQ$5))),"",IF($C906="","",SUMIFS(Con_ve!$F$6:$F$1005,Con_ve!$C$6:$C$1005,$C906,Con_ve!$I$6:$I$1005,"Fechada",Con_ve!$Q$6:$Q$1005,Cad_cl!AQ$5)))</f>
        <v/>
      </c>
      <c r="AR906" s="134" t="str">
        <f>IF(ISERR(IF($C906="","",SUMIFS(Con_ve!$F$6:$F$1005,Con_ve!$C$6:$C$1005,$C906,Con_ve!$I$6:$I$1005,"Fechada",Con_ve!$Q$6:$Q$1005,Cad_cl!AR$5))),"",IF($C906="","",SUMIFS(Con_ve!$F$6:$F$1005,Con_ve!$C$6:$C$1005,$C906,Con_ve!$I$6:$I$1005,"Fechada",Con_ve!$Q$6:$Q$1005,Cad_cl!AR$5)))</f>
        <v/>
      </c>
      <c r="AS906" s="134" t="str">
        <f>IF(ISERR(IF($C906="","",SUMIFS(Con_ve!$F$6:$F$1005,Con_ve!$C$6:$C$1005,$C906,Con_ve!$I$6:$I$1005,"Fechada",Con_ve!$Q$6:$Q$1005,Cad_cl!AS$5))),"",IF($C906="","",SUMIFS(Con_ve!$F$6:$F$1005,Con_ve!$C$6:$C$1005,$C906,Con_ve!$I$6:$I$1005,"Fechada",Con_ve!$Q$6:$Q$1005,Cad_cl!AS$5)))</f>
        <v/>
      </c>
      <c r="AT906" s="134" t="str">
        <f>IF(ISERR(IF($C906="","",SUMIFS(Con_ve!$F$6:$F$1005,Con_ve!$C$6:$C$1005,$C906,Con_ve!$I$6:$I$1005,"Fechada",Con_ve!$Q$6:$Q$1005,Cad_cl!AT$5))),"",IF($C906="","",SUMIFS(Con_ve!$F$6:$F$1005,Con_ve!$C$6:$C$1005,$C906,Con_ve!$I$6:$I$1005,"Fechada",Con_ve!$Q$6:$Q$1005,Cad_cl!AT$5)))</f>
        <v/>
      </c>
      <c r="AU906" s="134" t="str">
        <f>IF(ISERR(IF($C906="","",SUMIFS(Con_ve!$F$6:$F$1005,Con_ve!$C$6:$C$1005,$C906,Con_ve!$I$6:$I$1005,"Fechada",Con_ve!$Q$6:$Q$1005,Cad_cl!AU$5))),"",IF($C906="","",SUMIFS(Con_ve!$F$6:$F$1005,Con_ve!$C$6:$C$1005,$C906,Con_ve!$I$6:$I$1005,"Fechada",Con_ve!$Q$6:$Q$1005,Cad_cl!AU$5)))</f>
        <v/>
      </c>
      <c r="AV906" s="134" t="str">
        <f>IF(ISERR(IF($C906="","",SUMIFS(Con_ve!$F$6:$F$1005,Con_ve!$C$6:$C$1005,$C906,Con_ve!$I$6:$I$1005,"Fechada",Con_ve!$Q$6:$Q$1005,Cad_cl!AV$5))),"",IF($C906="","",SUMIFS(Con_ve!$F$6:$F$1005,Con_ve!$C$6:$C$1005,$C906,Con_ve!$I$6:$I$1005,"Fechada",Con_ve!$Q$6:$Q$1005,Cad_cl!AV$5)))</f>
        <v/>
      </c>
      <c r="AW906" s="134" t="str">
        <f>IF(ISERR(IF($C906="","",SUMIFS(Con_ve!$F$6:$F$1005,Con_ve!$C$6:$C$1005,$C906,Con_ve!$I$6:$I$1005,"Fechada",Con_ve!$Q$6:$Q$1005,Cad_cl!AW$5))),"",IF($C906="","",SUMIFS(Con_ve!$F$6:$F$1005,Con_ve!$C$6:$C$1005,$C906,Con_ve!$I$6:$I$1005,"Fechada",Con_ve!$Q$6:$Q$1005,Cad_cl!AW$5)))</f>
        <v/>
      </c>
      <c r="AX906" s="134" t="str">
        <f>IF(ISERR(IF($C906="","",SUMIFS(Con_ve!$F$6:$F$1005,Con_ve!$C$6:$C$1005,$C906,Con_ve!$I$6:$I$1005,"Fechada",Con_ve!$Q$6:$Q$1005,Cad_cl!AX$5))),"",IF($C906="","",SUMIFS(Con_ve!$F$6:$F$1005,Con_ve!$C$6:$C$1005,$C906,Con_ve!$I$6:$I$1005,"Fechada",Con_ve!$Q$6:$Q$1005,Cad_cl!AX$5)))</f>
        <v/>
      </c>
      <c r="AY906" s="134" t="str">
        <f>IF(ISERR(IF($C906="","",SUMIFS(Con_ve!$F$6:$F$1005,Con_ve!$C$6:$C$1005,$C906,Con_ve!$I$6:$I$1005,"Fechada",Con_ve!$Q$6:$Q$1005,Cad_cl!AY$5))),"",IF($C906="","",SUMIFS(Con_ve!$F$6:$F$1005,Con_ve!$C$6:$C$1005,$C906,Con_ve!$I$6:$I$1005,"Fechada",Con_ve!$Q$6:$Q$1005,Cad_cl!AY$5)))</f>
        <v/>
      </c>
      <c r="AZ906" s="134" t="str">
        <f>IF(ISERR(IF($C906="","",SUMIFS(Con_ve!$F$6:$F$1005,Con_ve!$C$6:$C$1005,$C906,Con_ve!$I$6:$I$1005,"Fechada",Con_ve!$Q$6:$Q$1005,Cad_cl!AZ$5))),"",IF($C906="","",SUMIFS(Con_ve!$F$6:$F$1005,Con_ve!$C$6:$C$1005,$C906,Con_ve!$I$6:$I$1005,"Fechada",Con_ve!$Q$6:$Q$1005,Cad_cl!AZ$5)))</f>
        <v/>
      </c>
      <c r="BA906" s="134" t="str">
        <f>IF(ISERR(IF($C906="","",SUMIFS(Con_ve!$F$6:$F$1005,Con_ve!$C$6:$C$1005,$C906,Con_ve!$I$6:$I$1005,"Fechada",Con_ve!$Q$6:$Q$1005,Cad_cl!BA$5))),"",IF($C906="","",SUMIFS(Con_ve!$F$6:$F$1005,Con_ve!$C$6:$C$1005,$C906,Con_ve!$I$6:$I$1005,"Fechada",Con_ve!$Q$6:$Q$1005,Cad_cl!BA$5)))</f>
        <v/>
      </c>
      <c r="BB906" s="134">
        <f t="shared" si="42"/>
        <v>0</v>
      </c>
      <c r="BD906" s="134" t="str">
        <f>IF(ISERR(IF($C906="","",SUMIFS(Con_ve!$F$6:$F$1005,Con_ve!$C$6:$C$1005,$C906,Con_ve!$I$6:$I$1005,"Em negociação",Con_ve!$Q$6:$Q$1005,Cad_cl!BD$5))),"",IF($C906="","",SUMIFS(Con_ve!$F$6:$F$1005,Con_ve!$C$6:$C$1005,$C906,Con_ve!$I$6:$I$1005,"Em negociação",Con_ve!$Q$6:$Q$1005,Cad_cl!BD$5)))</f>
        <v/>
      </c>
      <c r="BE906" s="134" t="str">
        <f>IF(ISERR(IF($C906="","",SUMIFS(Con_ve!$F$6:$F$1005,Con_ve!$C$6:$C$1005,$C906,Con_ve!$I$6:$I$1005,"Em negociação",Con_ve!$Q$6:$Q$1005,Cad_cl!BE$5))),"",IF($C906="","",SUMIFS(Con_ve!$F$6:$F$1005,Con_ve!$C$6:$C$1005,$C906,Con_ve!$I$6:$I$1005,"Em negociação",Con_ve!$Q$6:$Q$1005,Cad_cl!BE$5)))</f>
        <v/>
      </c>
      <c r="BF906" s="134" t="str">
        <f>IF(ISERR(IF($C906="","",SUMIFS(Con_ve!$F$6:$F$1005,Con_ve!$C$6:$C$1005,$C906,Con_ve!$I$6:$I$1005,"Em negociação",Con_ve!$Q$6:$Q$1005,Cad_cl!BF$5))),"",IF($C906="","",SUMIFS(Con_ve!$F$6:$F$1005,Con_ve!$C$6:$C$1005,$C906,Con_ve!$I$6:$I$1005,"Em negociação",Con_ve!$Q$6:$Q$1005,Cad_cl!BF$5)))</f>
        <v/>
      </c>
      <c r="BG906" s="134" t="str">
        <f>IF(ISERR(IF($C906="","",SUMIFS(Con_ve!$F$6:$F$1005,Con_ve!$C$6:$C$1005,$C906,Con_ve!$I$6:$I$1005,"Em negociação",Con_ve!$Q$6:$Q$1005,Cad_cl!BG$5))),"",IF($C906="","",SUMIFS(Con_ve!$F$6:$F$1005,Con_ve!$C$6:$C$1005,$C906,Con_ve!$I$6:$I$1005,"Em negociação",Con_ve!$Q$6:$Q$1005,Cad_cl!BG$5)))</f>
        <v/>
      </c>
      <c r="BH906" s="134" t="str">
        <f>IF(ISERR(IF($C906="","",SUMIFS(Con_ve!$F$6:$F$1005,Con_ve!$C$6:$C$1005,$C906,Con_ve!$I$6:$I$1005,"Em negociação",Con_ve!$Q$6:$Q$1005,Cad_cl!BH$5))),"",IF($C906="","",SUMIFS(Con_ve!$F$6:$F$1005,Con_ve!$C$6:$C$1005,$C906,Con_ve!$I$6:$I$1005,"Em negociação",Con_ve!$Q$6:$Q$1005,Cad_cl!BH$5)))</f>
        <v/>
      </c>
      <c r="BI906" s="134" t="str">
        <f>IF(ISERR(IF($C906="","",SUMIFS(Con_ve!$F$6:$F$1005,Con_ve!$C$6:$C$1005,$C906,Con_ve!$I$6:$I$1005,"Em negociação",Con_ve!$Q$6:$Q$1005,Cad_cl!BI$5))),"",IF($C906="","",SUMIFS(Con_ve!$F$6:$F$1005,Con_ve!$C$6:$C$1005,$C906,Con_ve!$I$6:$I$1005,"Em negociação",Con_ve!$Q$6:$Q$1005,Cad_cl!BI$5)))</f>
        <v/>
      </c>
      <c r="BJ906" s="134" t="str">
        <f>IF(ISERR(IF($C906="","",SUMIFS(Con_ve!$F$6:$F$1005,Con_ve!$C$6:$C$1005,$C906,Con_ve!$I$6:$I$1005,"Em negociação",Con_ve!$Q$6:$Q$1005,Cad_cl!BJ$5))),"",IF($C906="","",SUMIFS(Con_ve!$F$6:$F$1005,Con_ve!$C$6:$C$1005,$C906,Con_ve!$I$6:$I$1005,"Em negociação",Con_ve!$Q$6:$Q$1005,Cad_cl!BJ$5)))</f>
        <v/>
      </c>
      <c r="BK906" s="134" t="str">
        <f>IF(ISERR(IF($C906="","",SUMIFS(Con_ve!$F$6:$F$1005,Con_ve!$C$6:$C$1005,$C906,Con_ve!$I$6:$I$1005,"Em negociação",Con_ve!$Q$6:$Q$1005,Cad_cl!BK$5))),"",IF($C906="","",SUMIFS(Con_ve!$F$6:$F$1005,Con_ve!$C$6:$C$1005,$C906,Con_ve!$I$6:$I$1005,"Em negociação",Con_ve!$Q$6:$Q$1005,Cad_cl!BK$5)))</f>
        <v/>
      </c>
      <c r="BL906" s="134" t="str">
        <f>IF(ISERR(IF($C906="","",SUMIFS(Con_ve!$F$6:$F$1005,Con_ve!$C$6:$C$1005,$C906,Con_ve!$I$6:$I$1005,"Em negociação",Con_ve!$Q$6:$Q$1005,Cad_cl!BL$5))),"",IF($C906="","",SUMIFS(Con_ve!$F$6:$F$1005,Con_ve!$C$6:$C$1005,$C906,Con_ve!$I$6:$I$1005,"Em negociação",Con_ve!$Q$6:$Q$1005,Cad_cl!BL$5)))</f>
        <v/>
      </c>
      <c r="BM906" s="134" t="str">
        <f>IF(ISERR(IF($C906="","",SUMIFS(Con_ve!$F$6:$F$1005,Con_ve!$C$6:$C$1005,$C906,Con_ve!$I$6:$I$1005,"Em negociação",Con_ve!$Q$6:$Q$1005,Cad_cl!BM$5))),"",IF($C906="","",SUMIFS(Con_ve!$F$6:$F$1005,Con_ve!$C$6:$C$1005,$C906,Con_ve!$I$6:$I$1005,"Em negociação",Con_ve!$Q$6:$Q$1005,Cad_cl!BM$5)))</f>
        <v/>
      </c>
      <c r="BN906" s="134" t="str">
        <f>IF(ISERR(IF($C906="","",SUMIFS(Con_ve!$F$6:$F$1005,Con_ve!$C$6:$C$1005,$C906,Con_ve!$I$6:$I$1005,"Em negociação",Con_ve!$Q$6:$Q$1005,Cad_cl!BN$5))),"",IF($C906="","",SUMIFS(Con_ve!$F$6:$F$1005,Con_ve!$C$6:$C$1005,$C906,Con_ve!$I$6:$I$1005,"Em negociação",Con_ve!$Q$6:$Q$1005,Cad_cl!BN$5)))</f>
        <v/>
      </c>
      <c r="BO906" s="134" t="str">
        <f>IF(ISERR(IF($C906="","",SUMIFS(Con_ve!$F$6:$F$1005,Con_ve!$C$6:$C$1005,$C906,Con_ve!$I$6:$I$1005,"Em negociação",Con_ve!$Q$6:$Q$1005,Cad_cl!BO$5))),"",IF($C906="","",SUMIFS(Con_ve!$F$6:$F$1005,Con_ve!$C$6:$C$1005,$C906,Con_ve!$I$6:$I$1005,"Em negociação",Con_ve!$Q$6:$Q$1005,Cad_cl!BO$5)))</f>
        <v/>
      </c>
      <c r="BP906" s="134">
        <f t="shared" si="43"/>
        <v>0</v>
      </c>
      <c r="BR906" s="125" t="str">
        <f>IF(ISERR(IF(AND($I906=Re_lo!$E$5,BR$5=VLOOKUP(Re_lo!$H$5,Re_lo!$N$5:$O$16,2,0)),AP906,"")),"",IF(AND($I906=Re_lo!$E$5,BR$5=VLOOKUP(Re_lo!$H$5,Re_lo!$N$5:$O$16,2,0)),AP906,""))</f>
        <v/>
      </c>
      <c r="BS906" s="125" t="str">
        <f>IF(ISERR(IF(AND($I906=Re_lo!$E$5,BS$5=VLOOKUP(Re_lo!$H$5,Re_lo!$N$5:$O$16,2,0)),AQ906,"")),"",IF(AND($I906=Re_lo!$E$5,BS$5=VLOOKUP(Re_lo!$H$5,Re_lo!$N$5:$O$16,2,0)),AQ906,""))</f>
        <v/>
      </c>
      <c r="BT906" s="125" t="str">
        <f>IF(ISERR(IF(AND($I906=Re_lo!$E$5,BT$5=VLOOKUP(Re_lo!$H$5,Re_lo!$N$5:$O$16,2,0)),AR906,"")),"",IF(AND($I906=Re_lo!$E$5,BT$5=VLOOKUP(Re_lo!$H$5,Re_lo!$N$5:$O$16,2,0)),AR906,""))</f>
        <v/>
      </c>
      <c r="BU906" s="125" t="str">
        <f>IF(ISERR(IF(AND($I906=Re_lo!$E$5,BU$5=VLOOKUP(Re_lo!$H$5,Re_lo!$N$5:$O$16,2,0)),AS906,"")),"",IF(AND($I906=Re_lo!$E$5,BU$5=VLOOKUP(Re_lo!$H$5,Re_lo!$N$5:$O$16,2,0)),AS906,""))</f>
        <v/>
      </c>
      <c r="BV906" s="125" t="str">
        <f>IF(ISERR(IF(AND($I906=Re_lo!$E$5,BV$5=VLOOKUP(Re_lo!$H$5,Re_lo!$N$5:$O$16,2,0)),AT906,"")),"",IF(AND($I906=Re_lo!$E$5,BV$5=VLOOKUP(Re_lo!$H$5,Re_lo!$N$5:$O$16,2,0)),AT906,""))</f>
        <v/>
      </c>
      <c r="BW906" s="125" t="str">
        <f>IF(ISERR(IF(AND($I906=Re_lo!$E$5,BW$5=VLOOKUP(Re_lo!$H$5,Re_lo!$N$5:$O$16,2,0)),AU906,"")),"",IF(AND($I906=Re_lo!$E$5,BW$5=VLOOKUP(Re_lo!$H$5,Re_lo!$N$5:$O$16,2,0)),AU906,""))</f>
        <v/>
      </c>
      <c r="BX906" s="125" t="str">
        <f>IF(ISERR(IF(AND($I906=Re_lo!$E$5,BX$5=VLOOKUP(Re_lo!$H$5,Re_lo!$N$5:$O$16,2,0)),AV906,"")),"",IF(AND($I906=Re_lo!$E$5,BX$5=VLOOKUP(Re_lo!$H$5,Re_lo!$N$5:$O$16,2,0)),AV906,""))</f>
        <v/>
      </c>
      <c r="BY906" s="125" t="str">
        <f>IF(ISERR(IF(AND($I906=Re_lo!$E$5,BY$5=VLOOKUP(Re_lo!$H$5,Re_lo!$N$5:$O$16,2,0)),AW906,"")),"",IF(AND($I906=Re_lo!$E$5,BY$5=VLOOKUP(Re_lo!$H$5,Re_lo!$N$5:$O$16,2,0)),AW906,""))</f>
        <v/>
      </c>
      <c r="BZ906" s="125" t="str">
        <f>IF(ISERR(IF(AND($I906=Re_lo!$E$5,BZ$5=VLOOKUP(Re_lo!$H$5,Re_lo!$N$5:$O$16,2,0)),AX906,"")),"",IF(AND($I906=Re_lo!$E$5,BZ$5=VLOOKUP(Re_lo!$H$5,Re_lo!$N$5:$O$16,2,0)),AX906,""))</f>
        <v/>
      </c>
      <c r="CA906" s="125" t="str">
        <f>IF(ISERR(IF(AND($I906=Re_lo!$E$5,CA$5=VLOOKUP(Re_lo!$H$5,Re_lo!$N$5:$O$16,2,0)),AY906,"")),"",IF(AND($I906=Re_lo!$E$5,CA$5=VLOOKUP(Re_lo!$H$5,Re_lo!$N$5:$O$16,2,0)),AY906,""))</f>
        <v/>
      </c>
      <c r="CB906" s="125" t="str">
        <f>IF(ISERR(IF(AND($I906=Re_lo!$E$5,CB$5=VLOOKUP(Re_lo!$H$5,Re_lo!$N$5:$O$16,2,0)),AZ906,"")),"",IF(AND($I906=Re_lo!$E$5,CB$5=VLOOKUP(Re_lo!$H$5,Re_lo!$N$5:$O$16,2,0)),AZ906,""))</f>
        <v/>
      </c>
      <c r="CC906" s="125" t="str">
        <f>IF(ISERR(IF(AND($I906=Re_lo!$E$5,CC$5=VLOOKUP(Re_lo!$H$5,Re_lo!$N$5:$O$16,2,0)),BA906,"")),"",IF(AND($I906=Re_lo!$E$5,CC$5=VLOOKUP(Re_lo!$H$5,Re_lo!$N$5:$O$16,2,0)),BA906,""))</f>
        <v/>
      </c>
      <c r="CD906" s="125" t="str">
        <f>IF(ISERR(IF(AND($I906=Re_lo!$E$5,CD$5=VLOOKUP(Re_lo!$H$5,Re_lo!$N$5:$O$16,2,0)),BB906,"")),"",IF(AND($I906=Re_lo!$E$5,CD$5=VLOOKUP(Re_lo!$H$5,Re_lo!$N$5:$O$16,2,0)),BB906,""))</f>
        <v/>
      </c>
      <c r="CF906" s="125" t="str">
        <f>IF($C906="","",COUNTIFS(Con_ve!$C$6:$C$1005,$C906,Con_ve!$Q$6:$Q$1005,Cad_cl!CF$5))</f>
        <v/>
      </c>
      <c r="CG906" s="125" t="str">
        <f>IF($C906="","",COUNTIFS(Con_ve!$C$6:$C$1005,$C906,Con_ve!$Q$6:$Q$1005,Cad_cl!CG$5))</f>
        <v/>
      </c>
      <c r="CH906" s="125" t="str">
        <f>IF($C906="","",COUNTIFS(Con_ve!$C$6:$C$1005,$C906,Con_ve!$Q$6:$Q$1005,Cad_cl!CH$5))</f>
        <v/>
      </c>
      <c r="CI906" s="125" t="str">
        <f>IF($C906="","",COUNTIFS(Con_ve!$C$6:$C$1005,$C906,Con_ve!$Q$6:$Q$1005,Cad_cl!CI$5))</f>
        <v/>
      </c>
      <c r="CJ906" s="125" t="str">
        <f>IF($C906="","",COUNTIFS(Con_ve!$C$6:$C$1005,$C906,Con_ve!$Q$6:$Q$1005,Cad_cl!CJ$5))</f>
        <v/>
      </c>
      <c r="CK906" s="125" t="str">
        <f>IF($C906="","",COUNTIFS(Con_ve!$C$6:$C$1005,$C906,Con_ve!$Q$6:$Q$1005,Cad_cl!CK$5))</f>
        <v/>
      </c>
      <c r="CL906" s="125" t="str">
        <f>IF($C906="","",COUNTIFS(Con_ve!$C$6:$C$1005,$C906,Con_ve!$Q$6:$Q$1005,Cad_cl!CL$5))</f>
        <v/>
      </c>
      <c r="CM906" s="125" t="str">
        <f>IF($C906="","",COUNTIFS(Con_ve!$C$6:$C$1005,$C906,Con_ve!$Q$6:$Q$1005,Cad_cl!CM$5))</f>
        <v/>
      </c>
      <c r="CN906" s="125" t="str">
        <f>IF($C906="","",COUNTIFS(Con_ve!$C$6:$C$1005,$C906,Con_ve!$Q$6:$Q$1005,Cad_cl!CN$5))</f>
        <v/>
      </c>
      <c r="CO906" s="125" t="str">
        <f>IF($C906="","",COUNTIFS(Con_ve!$C$6:$C$1005,$C906,Con_ve!$Q$6:$Q$1005,Cad_cl!CO$5))</f>
        <v/>
      </c>
      <c r="CP906" s="125" t="str">
        <f>IF($C906="","",COUNTIFS(Con_ve!$C$6:$C$1005,$C906,Con_ve!$Q$6:$Q$1005,Cad_cl!CP$5))</f>
        <v/>
      </c>
      <c r="CQ906" s="125" t="str">
        <f>IF($C906="","",COUNTIFS(Con_ve!$C$6:$C$1005,$C906,Con_ve!$Q$6:$Q$1005,Cad_cl!CQ$5))</f>
        <v/>
      </c>
      <c r="CR906" s="125">
        <f t="shared" si="44"/>
        <v>0</v>
      </c>
    </row>
    <row r="907" spans="3:96" ht="30" customHeight="1">
      <c r="C907" s="153"/>
      <c r="D907" s="153"/>
      <c r="E907" s="154"/>
      <c r="F907" s="153"/>
      <c r="G907" s="155"/>
      <c r="H907" s="153"/>
      <c r="I907" s="153"/>
      <c r="J907" s="132" t="s">
        <v>309</v>
      </c>
      <c r="K907" s="133" t="s">
        <v>309</v>
      </c>
      <c r="L907" s="153"/>
      <c r="M907" s="153"/>
      <c r="N907" s="153"/>
      <c r="O907" s="153"/>
      <c r="P907" s="153"/>
      <c r="Q907" s="153"/>
      <c r="AP907" s="134" t="str">
        <f>IF(ISERR(IF($C907="","",SUMIFS(Con_ve!$F$6:$F$1005,Con_ve!$C$6:$C$1005,$C907,Con_ve!$I$6:$I$1005,"Fechada",Con_ve!$Q$6:$Q$1005,Cad_cl!AP$5))),"",IF($C907="","",SUMIFS(Con_ve!$F$6:$F$1005,Con_ve!$C$6:$C$1005,$C907,Con_ve!$I$6:$I$1005,"Fechada",Con_ve!$Q$6:$Q$1005,Cad_cl!AP$5)))</f>
        <v/>
      </c>
      <c r="AQ907" s="134" t="str">
        <f>IF(ISERR(IF($C907="","",SUMIFS(Con_ve!$F$6:$F$1005,Con_ve!$C$6:$C$1005,$C907,Con_ve!$I$6:$I$1005,"Fechada",Con_ve!$Q$6:$Q$1005,Cad_cl!AQ$5))),"",IF($C907="","",SUMIFS(Con_ve!$F$6:$F$1005,Con_ve!$C$6:$C$1005,$C907,Con_ve!$I$6:$I$1005,"Fechada",Con_ve!$Q$6:$Q$1005,Cad_cl!AQ$5)))</f>
        <v/>
      </c>
      <c r="AR907" s="134" t="str">
        <f>IF(ISERR(IF($C907="","",SUMIFS(Con_ve!$F$6:$F$1005,Con_ve!$C$6:$C$1005,$C907,Con_ve!$I$6:$I$1005,"Fechada",Con_ve!$Q$6:$Q$1005,Cad_cl!AR$5))),"",IF($C907="","",SUMIFS(Con_ve!$F$6:$F$1005,Con_ve!$C$6:$C$1005,$C907,Con_ve!$I$6:$I$1005,"Fechada",Con_ve!$Q$6:$Q$1005,Cad_cl!AR$5)))</f>
        <v/>
      </c>
      <c r="AS907" s="134" t="str">
        <f>IF(ISERR(IF($C907="","",SUMIFS(Con_ve!$F$6:$F$1005,Con_ve!$C$6:$C$1005,$C907,Con_ve!$I$6:$I$1005,"Fechada",Con_ve!$Q$6:$Q$1005,Cad_cl!AS$5))),"",IF($C907="","",SUMIFS(Con_ve!$F$6:$F$1005,Con_ve!$C$6:$C$1005,$C907,Con_ve!$I$6:$I$1005,"Fechada",Con_ve!$Q$6:$Q$1005,Cad_cl!AS$5)))</f>
        <v/>
      </c>
      <c r="AT907" s="134" t="str">
        <f>IF(ISERR(IF($C907="","",SUMIFS(Con_ve!$F$6:$F$1005,Con_ve!$C$6:$C$1005,$C907,Con_ve!$I$6:$I$1005,"Fechada",Con_ve!$Q$6:$Q$1005,Cad_cl!AT$5))),"",IF($C907="","",SUMIFS(Con_ve!$F$6:$F$1005,Con_ve!$C$6:$C$1005,$C907,Con_ve!$I$6:$I$1005,"Fechada",Con_ve!$Q$6:$Q$1005,Cad_cl!AT$5)))</f>
        <v/>
      </c>
      <c r="AU907" s="134" t="str">
        <f>IF(ISERR(IF($C907="","",SUMIFS(Con_ve!$F$6:$F$1005,Con_ve!$C$6:$C$1005,$C907,Con_ve!$I$6:$I$1005,"Fechada",Con_ve!$Q$6:$Q$1005,Cad_cl!AU$5))),"",IF($C907="","",SUMIFS(Con_ve!$F$6:$F$1005,Con_ve!$C$6:$C$1005,$C907,Con_ve!$I$6:$I$1005,"Fechada",Con_ve!$Q$6:$Q$1005,Cad_cl!AU$5)))</f>
        <v/>
      </c>
      <c r="AV907" s="134" t="str">
        <f>IF(ISERR(IF($C907="","",SUMIFS(Con_ve!$F$6:$F$1005,Con_ve!$C$6:$C$1005,$C907,Con_ve!$I$6:$I$1005,"Fechada",Con_ve!$Q$6:$Q$1005,Cad_cl!AV$5))),"",IF($C907="","",SUMIFS(Con_ve!$F$6:$F$1005,Con_ve!$C$6:$C$1005,$C907,Con_ve!$I$6:$I$1005,"Fechada",Con_ve!$Q$6:$Q$1005,Cad_cl!AV$5)))</f>
        <v/>
      </c>
      <c r="AW907" s="134" t="str">
        <f>IF(ISERR(IF($C907="","",SUMIFS(Con_ve!$F$6:$F$1005,Con_ve!$C$6:$C$1005,$C907,Con_ve!$I$6:$I$1005,"Fechada",Con_ve!$Q$6:$Q$1005,Cad_cl!AW$5))),"",IF($C907="","",SUMIFS(Con_ve!$F$6:$F$1005,Con_ve!$C$6:$C$1005,$C907,Con_ve!$I$6:$I$1005,"Fechada",Con_ve!$Q$6:$Q$1005,Cad_cl!AW$5)))</f>
        <v/>
      </c>
      <c r="AX907" s="134" t="str">
        <f>IF(ISERR(IF($C907="","",SUMIFS(Con_ve!$F$6:$F$1005,Con_ve!$C$6:$C$1005,$C907,Con_ve!$I$6:$I$1005,"Fechada",Con_ve!$Q$6:$Q$1005,Cad_cl!AX$5))),"",IF($C907="","",SUMIFS(Con_ve!$F$6:$F$1005,Con_ve!$C$6:$C$1005,$C907,Con_ve!$I$6:$I$1005,"Fechada",Con_ve!$Q$6:$Q$1005,Cad_cl!AX$5)))</f>
        <v/>
      </c>
      <c r="AY907" s="134" t="str">
        <f>IF(ISERR(IF($C907="","",SUMIFS(Con_ve!$F$6:$F$1005,Con_ve!$C$6:$C$1005,$C907,Con_ve!$I$6:$I$1005,"Fechada",Con_ve!$Q$6:$Q$1005,Cad_cl!AY$5))),"",IF($C907="","",SUMIFS(Con_ve!$F$6:$F$1005,Con_ve!$C$6:$C$1005,$C907,Con_ve!$I$6:$I$1005,"Fechada",Con_ve!$Q$6:$Q$1005,Cad_cl!AY$5)))</f>
        <v/>
      </c>
      <c r="AZ907" s="134" t="str">
        <f>IF(ISERR(IF($C907="","",SUMIFS(Con_ve!$F$6:$F$1005,Con_ve!$C$6:$C$1005,$C907,Con_ve!$I$6:$I$1005,"Fechada",Con_ve!$Q$6:$Q$1005,Cad_cl!AZ$5))),"",IF($C907="","",SUMIFS(Con_ve!$F$6:$F$1005,Con_ve!$C$6:$C$1005,$C907,Con_ve!$I$6:$I$1005,"Fechada",Con_ve!$Q$6:$Q$1005,Cad_cl!AZ$5)))</f>
        <v/>
      </c>
      <c r="BA907" s="134" t="str">
        <f>IF(ISERR(IF($C907="","",SUMIFS(Con_ve!$F$6:$F$1005,Con_ve!$C$6:$C$1005,$C907,Con_ve!$I$6:$I$1005,"Fechada",Con_ve!$Q$6:$Q$1005,Cad_cl!BA$5))),"",IF($C907="","",SUMIFS(Con_ve!$F$6:$F$1005,Con_ve!$C$6:$C$1005,$C907,Con_ve!$I$6:$I$1005,"Fechada",Con_ve!$Q$6:$Q$1005,Cad_cl!BA$5)))</f>
        <v/>
      </c>
      <c r="BB907" s="134">
        <f t="shared" si="42"/>
        <v>0</v>
      </c>
      <c r="BD907" s="134" t="str">
        <f>IF(ISERR(IF($C907="","",SUMIFS(Con_ve!$F$6:$F$1005,Con_ve!$C$6:$C$1005,$C907,Con_ve!$I$6:$I$1005,"Em negociação",Con_ve!$Q$6:$Q$1005,Cad_cl!BD$5))),"",IF($C907="","",SUMIFS(Con_ve!$F$6:$F$1005,Con_ve!$C$6:$C$1005,$C907,Con_ve!$I$6:$I$1005,"Em negociação",Con_ve!$Q$6:$Q$1005,Cad_cl!BD$5)))</f>
        <v/>
      </c>
      <c r="BE907" s="134" t="str">
        <f>IF(ISERR(IF($C907="","",SUMIFS(Con_ve!$F$6:$F$1005,Con_ve!$C$6:$C$1005,$C907,Con_ve!$I$6:$I$1005,"Em negociação",Con_ve!$Q$6:$Q$1005,Cad_cl!BE$5))),"",IF($C907="","",SUMIFS(Con_ve!$F$6:$F$1005,Con_ve!$C$6:$C$1005,$C907,Con_ve!$I$6:$I$1005,"Em negociação",Con_ve!$Q$6:$Q$1005,Cad_cl!BE$5)))</f>
        <v/>
      </c>
      <c r="BF907" s="134" t="str">
        <f>IF(ISERR(IF($C907="","",SUMIFS(Con_ve!$F$6:$F$1005,Con_ve!$C$6:$C$1005,$C907,Con_ve!$I$6:$I$1005,"Em negociação",Con_ve!$Q$6:$Q$1005,Cad_cl!BF$5))),"",IF($C907="","",SUMIFS(Con_ve!$F$6:$F$1005,Con_ve!$C$6:$C$1005,$C907,Con_ve!$I$6:$I$1005,"Em negociação",Con_ve!$Q$6:$Q$1005,Cad_cl!BF$5)))</f>
        <v/>
      </c>
      <c r="BG907" s="134" t="str">
        <f>IF(ISERR(IF($C907="","",SUMIFS(Con_ve!$F$6:$F$1005,Con_ve!$C$6:$C$1005,$C907,Con_ve!$I$6:$I$1005,"Em negociação",Con_ve!$Q$6:$Q$1005,Cad_cl!BG$5))),"",IF($C907="","",SUMIFS(Con_ve!$F$6:$F$1005,Con_ve!$C$6:$C$1005,$C907,Con_ve!$I$6:$I$1005,"Em negociação",Con_ve!$Q$6:$Q$1005,Cad_cl!BG$5)))</f>
        <v/>
      </c>
      <c r="BH907" s="134" t="str">
        <f>IF(ISERR(IF($C907="","",SUMIFS(Con_ve!$F$6:$F$1005,Con_ve!$C$6:$C$1005,$C907,Con_ve!$I$6:$I$1005,"Em negociação",Con_ve!$Q$6:$Q$1005,Cad_cl!BH$5))),"",IF($C907="","",SUMIFS(Con_ve!$F$6:$F$1005,Con_ve!$C$6:$C$1005,$C907,Con_ve!$I$6:$I$1005,"Em negociação",Con_ve!$Q$6:$Q$1005,Cad_cl!BH$5)))</f>
        <v/>
      </c>
      <c r="BI907" s="134" t="str">
        <f>IF(ISERR(IF($C907="","",SUMIFS(Con_ve!$F$6:$F$1005,Con_ve!$C$6:$C$1005,$C907,Con_ve!$I$6:$I$1005,"Em negociação",Con_ve!$Q$6:$Q$1005,Cad_cl!BI$5))),"",IF($C907="","",SUMIFS(Con_ve!$F$6:$F$1005,Con_ve!$C$6:$C$1005,$C907,Con_ve!$I$6:$I$1005,"Em negociação",Con_ve!$Q$6:$Q$1005,Cad_cl!BI$5)))</f>
        <v/>
      </c>
      <c r="BJ907" s="134" t="str">
        <f>IF(ISERR(IF($C907="","",SUMIFS(Con_ve!$F$6:$F$1005,Con_ve!$C$6:$C$1005,$C907,Con_ve!$I$6:$I$1005,"Em negociação",Con_ve!$Q$6:$Q$1005,Cad_cl!BJ$5))),"",IF($C907="","",SUMIFS(Con_ve!$F$6:$F$1005,Con_ve!$C$6:$C$1005,$C907,Con_ve!$I$6:$I$1005,"Em negociação",Con_ve!$Q$6:$Q$1005,Cad_cl!BJ$5)))</f>
        <v/>
      </c>
      <c r="BK907" s="134" t="str">
        <f>IF(ISERR(IF($C907="","",SUMIFS(Con_ve!$F$6:$F$1005,Con_ve!$C$6:$C$1005,$C907,Con_ve!$I$6:$I$1005,"Em negociação",Con_ve!$Q$6:$Q$1005,Cad_cl!BK$5))),"",IF($C907="","",SUMIFS(Con_ve!$F$6:$F$1005,Con_ve!$C$6:$C$1005,$C907,Con_ve!$I$6:$I$1005,"Em negociação",Con_ve!$Q$6:$Q$1005,Cad_cl!BK$5)))</f>
        <v/>
      </c>
      <c r="BL907" s="134" t="str">
        <f>IF(ISERR(IF($C907="","",SUMIFS(Con_ve!$F$6:$F$1005,Con_ve!$C$6:$C$1005,$C907,Con_ve!$I$6:$I$1005,"Em negociação",Con_ve!$Q$6:$Q$1005,Cad_cl!BL$5))),"",IF($C907="","",SUMIFS(Con_ve!$F$6:$F$1005,Con_ve!$C$6:$C$1005,$C907,Con_ve!$I$6:$I$1005,"Em negociação",Con_ve!$Q$6:$Q$1005,Cad_cl!BL$5)))</f>
        <v/>
      </c>
      <c r="BM907" s="134" t="str">
        <f>IF(ISERR(IF($C907="","",SUMIFS(Con_ve!$F$6:$F$1005,Con_ve!$C$6:$C$1005,$C907,Con_ve!$I$6:$I$1005,"Em negociação",Con_ve!$Q$6:$Q$1005,Cad_cl!BM$5))),"",IF($C907="","",SUMIFS(Con_ve!$F$6:$F$1005,Con_ve!$C$6:$C$1005,$C907,Con_ve!$I$6:$I$1005,"Em negociação",Con_ve!$Q$6:$Q$1005,Cad_cl!BM$5)))</f>
        <v/>
      </c>
      <c r="BN907" s="134" t="str">
        <f>IF(ISERR(IF($C907="","",SUMIFS(Con_ve!$F$6:$F$1005,Con_ve!$C$6:$C$1005,$C907,Con_ve!$I$6:$I$1005,"Em negociação",Con_ve!$Q$6:$Q$1005,Cad_cl!BN$5))),"",IF($C907="","",SUMIFS(Con_ve!$F$6:$F$1005,Con_ve!$C$6:$C$1005,$C907,Con_ve!$I$6:$I$1005,"Em negociação",Con_ve!$Q$6:$Q$1005,Cad_cl!BN$5)))</f>
        <v/>
      </c>
      <c r="BO907" s="134" t="str">
        <f>IF(ISERR(IF($C907="","",SUMIFS(Con_ve!$F$6:$F$1005,Con_ve!$C$6:$C$1005,$C907,Con_ve!$I$6:$I$1005,"Em negociação",Con_ve!$Q$6:$Q$1005,Cad_cl!BO$5))),"",IF($C907="","",SUMIFS(Con_ve!$F$6:$F$1005,Con_ve!$C$6:$C$1005,$C907,Con_ve!$I$6:$I$1005,"Em negociação",Con_ve!$Q$6:$Q$1005,Cad_cl!BO$5)))</f>
        <v/>
      </c>
      <c r="BP907" s="134">
        <f t="shared" si="43"/>
        <v>0</v>
      </c>
      <c r="BR907" s="125" t="str">
        <f>IF(ISERR(IF(AND($I907=Re_lo!$E$5,BR$5=VLOOKUP(Re_lo!$H$5,Re_lo!$N$5:$O$16,2,0)),AP907,"")),"",IF(AND($I907=Re_lo!$E$5,BR$5=VLOOKUP(Re_lo!$H$5,Re_lo!$N$5:$O$16,2,0)),AP907,""))</f>
        <v/>
      </c>
      <c r="BS907" s="125" t="str">
        <f>IF(ISERR(IF(AND($I907=Re_lo!$E$5,BS$5=VLOOKUP(Re_lo!$H$5,Re_lo!$N$5:$O$16,2,0)),AQ907,"")),"",IF(AND($I907=Re_lo!$E$5,BS$5=VLOOKUP(Re_lo!$H$5,Re_lo!$N$5:$O$16,2,0)),AQ907,""))</f>
        <v/>
      </c>
      <c r="BT907" s="125" t="str">
        <f>IF(ISERR(IF(AND($I907=Re_lo!$E$5,BT$5=VLOOKUP(Re_lo!$H$5,Re_lo!$N$5:$O$16,2,0)),AR907,"")),"",IF(AND($I907=Re_lo!$E$5,BT$5=VLOOKUP(Re_lo!$H$5,Re_lo!$N$5:$O$16,2,0)),AR907,""))</f>
        <v/>
      </c>
      <c r="BU907" s="125" t="str">
        <f>IF(ISERR(IF(AND($I907=Re_lo!$E$5,BU$5=VLOOKUP(Re_lo!$H$5,Re_lo!$N$5:$O$16,2,0)),AS907,"")),"",IF(AND($I907=Re_lo!$E$5,BU$5=VLOOKUP(Re_lo!$H$5,Re_lo!$N$5:$O$16,2,0)),AS907,""))</f>
        <v/>
      </c>
      <c r="BV907" s="125" t="str">
        <f>IF(ISERR(IF(AND($I907=Re_lo!$E$5,BV$5=VLOOKUP(Re_lo!$H$5,Re_lo!$N$5:$O$16,2,0)),AT907,"")),"",IF(AND($I907=Re_lo!$E$5,BV$5=VLOOKUP(Re_lo!$H$5,Re_lo!$N$5:$O$16,2,0)),AT907,""))</f>
        <v/>
      </c>
      <c r="BW907" s="125" t="str">
        <f>IF(ISERR(IF(AND($I907=Re_lo!$E$5,BW$5=VLOOKUP(Re_lo!$H$5,Re_lo!$N$5:$O$16,2,0)),AU907,"")),"",IF(AND($I907=Re_lo!$E$5,BW$5=VLOOKUP(Re_lo!$H$5,Re_lo!$N$5:$O$16,2,0)),AU907,""))</f>
        <v/>
      </c>
      <c r="BX907" s="125" t="str">
        <f>IF(ISERR(IF(AND($I907=Re_lo!$E$5,BX$5=VLOOKUP(Re_lo!$H$5,Re_lo!$N$5:$O$16,2,0)),AV907,"")),"",IF(AND($I907=Re_lo!$E$5,BX$5=VLOOKUP(Re_lo!$H$5,Re_lo!$N$5:$O$16,2,0)),AV907,""))</f>
        <v/>
      </c>
      <c r="BY907" s="125" t="str">
        <f>IF(ISERR(IF(AND($I907=Re_lo!$E$5,BY$5=VLOOKUP(Re_lo!$H$5,Re_lo!$N$5:$O$16,2,0)),AW907,"")),"",IF(AND($I907=Re_lo!$E$5,BY$5=VLOOKUP(Re_lo!$H$5,Re_lo!$N$5:$O$16,2,0)),AW907,""))</f>
        <v/>
      </c>
      <c r="BZ907" s="125" t="str">
        <f>IF(ISERR(IF(AND($I907=Re_lo!$E$5,BZ$5=VLOOKUP(Re_lo!$H$5,Re_lo!$N$5:$O$16,2,0)),AX907,"")),"",IF(AND($I907=Re_lo!$E$5,BZ$5=VLOOKUP(Re_lo!$H$5,Re_lo!$N$5:$O$16,2,0)),AX907,""))</f>
        <v/>
      </c>
      <c r="CA907" s="125" t="str">
        <f>IF(ISERR(IF(AND($I907=Re_lo!$E$5,CA$5=VLOOKUP(Re_lo!$H$5,Re_lo!$N$5:$O$16,2,0)),AY907,"")),"",IF(AND($I907=Re_lo!$E$5,CA$5=VLOOKUP(Re_lo!$H$5,Re_lo!$N$5:$O$16,2,0)),AY907,""))</f>
        <v/>
      </c>
      <c r="CB907" s="125" t="str">
        <f>IF(ISERR(IF(AND($I907=Re_lo!$E$5,CB$5=VLOOKUP(Re_lo!$H$5,Re_lo!$N$5:$O$16,2,0)),AZ907,"")),"",IF(AND($I907=Re_lo!$E$5,CB$5=VLOOKUP(Re_lo!$H$5,Re_lo!$N$5:$O$16,2,0)),AZ907,""))</f>
        <v/>
      </c>
      <c r="CC907" s="125" t="str">
        <f>IF(ISERR(IF(AND($I907=Re_lo!$E$5,CC$5=VLOOKUP(Re_lo!$H$5,Re_lo!$N$5:$O$16,2,0)),BA907,"")),"",IF(AND($I907=Re_lo!$E$5,CC$5=VLOOKUP(Re_lo!$H$5,Re_lo!$N$5:$O$16,2,0)),BA907,""))</f>
        <v/>
      </c>
      <c r="CD907" s="125" t="str">
        <f>IF(ISERR(IF(AND($I907=Re_lo!$E$5,CD$5=VLOOKUP(Re_lo!$H$5,Re_lo!$N$5:$O$16,2,0)),BB907,"")),"",IF(AND($I907=Re_lo!$E$5,CD$5=VLOOKUP(Re_lo!$H$5,Re_lo!$N$5:$O$16,2,0)),BB907,""))</f>
        <v/>
      </c>
      <c r="CF907" s="125" t="str">
        <f>IF($C907="","",COUNTIFS(Con_ve!$C$6:$C$1005,$C907,Con_ve!$Q$6:$Q$1005,Cad_cl!CF$5))</f>
        <v/>
      </c>
      <c r="CG907" s="125" t="str">
        <f>IF($C907="","",COUNTIFS(Con_ve!$C$6:$C$1005,$C907,Con_ve!$Q$6:$Q$1005,Cad_cl!CG$5))</f>
        <v/>
      </c>
      <c r="CH907" s="125" t="str">
        <f>IF($C907="","",COUNTIFS(Con_ve!$C$6:$C$1005,$C907,Con_ve!$Q$6:$Q$1005,Cad_cl!CH$5))</f>
        <v/>
      </c>
      <c r="CI907" s="125" t="str">
        <f>IF($C907="","",COUNTIFS(Con_ve!$C$6:$C$1005,$C907,Con_ve!$Q$6:$Q$1005,Cad_cl!CI$5))</f>
        <v/>
      </c>
      <c r="CJ907" s="125" t="str">
        <f>IF($C907="","",COUNTIFS(Con_ve!$C$6:$C$1005,$C907,Con_ve!$Q$6:$Q$1005,Cad_cl!CJ$5))</f>
        <v/>
      </c>
      <c r="CK907" s="125" t="str">
        <f>IF($C907="","",COUNTIFS(Con_ve!$C$6:$C$1005,$C907,Con_ve!$Q$6:$Q$1005,Cad_cl!CK$5))</f>
        <v/>
      </c>
      <c r="CL907" s="125" t="str">
        <f>IF($C907="","",COUNTIFS(Con_ve!$C$6:$C$1005,$C907,Con_ve!$Q$6:$Q$1005,Cad_cl!CL$5))</f>
        <v/>
      </c>
      <c r="CM907" s="125" t="str">
        <f>IF($C907="","",COUNTIFS(Con_ve!$C$6:$C$1005,$C907,Con_ve!$Q$6:$Q$1005,Cad_cl!CM$5))</f>
        <v/>
      </c>
      <c r="CN907" s="125" t="str">
        <f>IF($C907="","",COUNTIFS(Con_ve!$C$6:$C$1005,$C907,Con_ve!$Q$6:$Q$1005,Cad_cl!CN$5))</f>
        <v/>
      </c>
      <c r="CO907" s="125" t="str">
        <f>IF($C907="","",COUNTIFS(Con_ve!$C$6:$C$1005,$C907,Con_ve!$Q$6:$Q$1005,Cad_cl!CO$5))</f>
        <v/>
      </c>
      <c r="CP907" s="125" t="str">
        <f>IF($C907="","",COUNTIFS(Con_ve!$C$6:$C$1005,$C907,Con_ve!$Q$6:$Q$1005,Cad_cl!CP$5))</f>
        <v/>
      </c>
      <c r="CQ907" s="125" t="str">
        <f>IF($C907="","",COUNTIFS(Con_ve!$C$6:$C$1005,$C907,Con_ve!$Q$6:$Q$1005,Cad_cl!CQ$5))</f>
        <v/>
      </c>
      <c r="CR907" s="125">
        <f t="shared" si="44"/>
        <v>0</v>
      </c>
    </row>
    <row r="908" spans="3:96" ht="30" customHeight="1">
      <c r="C908" s="153"/>
      <c r="D908" s="153"/>
      <c r="E908" s="154"/>
      <c r="F908" s="153"/>
      <c r="G908" s="155"/>
      <c r="H908" s="153"/>
      <c r="I908" s="153"/>
      <c r="J908" s="132" t="s">
        <v>309</v>
      </c>
      <c r="K908" s="133" t="s">
        <v>309</v>
      </c>
      <c r="L908" s="153"/>
      <c r="M908" s="153"/>
      <c r="N908" s="153"/>
      <c r="O908" s="153"/>
      <c r="P908" s="153"/>
      <c r="Q908" s="153"/>
      <c r="AP908" s="134" t="str">
        <f>IF(ISERR(IF($C908="","",SUMIFS(Con_ve!$F$6:$F$1005,Con_ve!$C$6:$C$1005,$C908,Con_ve!$I$6:$I$1005,"Fechada",Con_ve!$Q$6:$Q$1005,Cad_cl!AP$5))),"",IF($C908="","",SUMIFS(Con_ve!$F$6:$F$1005,Con_ve!$C$6:$C$1005,$C908,Con_ve!$I$6:$I$1005,"Fechada",Con_ve!$Q$6:$Q$1005,Cad_cl!AP$5)))</f>
        <v/>
      </c>
      <c r="AQ908" s="134" t="str">
        <f>IF(ISERR(IF($C908="","",SUMIFS(Con_ve!$F$6:$F$1005,Con_ve!$C$6:$C$1005,$C908,Con_ve!$I$6:$I$1005,"Fechada",Con_ve!$Q$6:$Q$1005,Cad_cl!AQ$5))),"",IF($C908="","",SUMIFS(Con_ve!$F$6:$F$1005,Con_ve!$C$6:$C$1005,$C908,Con_ve!$I$6:$I$1005,"Fechada",Con_ve!$Q$6:$Q$1005,Cad_cl!AQ$5)))</f>
        <v/>
      </c>
      <c r="AR908" s="134" t="str">
        <f>IF(ISERR(IF($C908="","",SUMIFS(Con_ve!$F$6:$F$1005,Con_ve!$C$6:$C$1005,$C908,Con_ve!$I$6:$I$1005,"Fechada",Con_ve!$Q$6:$Q$1005,Cad_cl!AR$5))),"",IF($C908="","",SUMIFS(Con_ve!$F$6:$F$1005,Con_ve!$C$6:$C$1005,$C908,Con_ve!$I$6:$I$1005,"Fechada",Con_ve!$Q$6:$Q$1005,Cad_cl!AR$5)))</f>
        <v/>
      </c>
      <c r="AS908" s="134" t="str">
        <f>IF(ISERR(IF($C908="","",SUMIFS(Con_ve!$F$6:$F$1005,Con_ve!$C$6:$C$1005,$C908,Con_ve!$I$6:$I$1005,"Fechada",Con_ve!$Q$6:$Q$1005,Cad_cl!AS$5))),"",IF($C908="","",SUMIFS(Con_ve!$F$6:$F$1005,Con_ve!$C$6:$C$1005,$C908,Con_ve!$I$6:$I$1005,"Fechada",Con_ve!$Q$6:$Q$1005,Cad_cl!AS$5)))</f>
        <v/>
      </c>
      <c r="AT908" s="134" t="str">
        <f>IF(ISERR(IF($C908="","",SUMIFS(Con_ve!$F$6:$F$1005,Con_ve!$C$6:$C$1005,$C908,Con_ve!$I$6:$I$1005,"Fechada",Con_ve!$Q$6:$Q$1005,Cad_cl!AT$5))),"",IF($C908="","",SUMIFS(Con_ve!$F$6:$F$1005,Con_ve!$C$6:$C$1005,$C908,Con_ve!$I$6:$I$1005,"Fechada",Con_ve!$Q$6:$Q$1005,Cad_cl!AT$5)))</f>
        <v/>
      </c>
      <c r="AU908" s="134" t="str">
        <f>IF(ISERR(IF($C908="","",SUMIFS(Con_ve!$F$6:$F$1005,Con_ve!$C$6:$C$1005,$C908,Con_ve!$I$6:$I$1005,"Fechada",Con_ve!$Q$6:$Q$1005,Cad_cl!AU$5))),"",IF($C908="","",SUMIFS(Con_ve!$F$6:$F$1005,Con_ve!$C$6:$C$1005,$C908,Con_ve!$I$6:$I$1005,"Fechada",Con_ve!$Q$6:$Q$1005,Cad_cl!AU$5)))</f>
        <v/>
      </c>
      <c r="AV908" s="134" t="str">
        <f>IF(ISERR(IF($C908="","",SUMIFS(Con_ve!$F$6:$F$1005,Con_ve!$C$6:$C$1005,$C908,Con_ve!$I$6:$I$1005,"Fechada",Con_ve!$Q$6:$Q$1005,Cad_cl!AV$5))),"",IF($C908="","",SUMIFS(Con_ve!$F$6:$F$1005,Con_ve!$C$6:$C$1005,$C908,Con_ve!$I$6:$I$1005,"Fechada",Con_ve!$Q$6:$Q$1005,Cad_cl!AV$5)))</f>
        <v/>
      </c>
      <c r="AW908" s="134" t="str">
        <f>IF(ISERR(IF($C908="","",SUMIFS(Con_ve!$F$6:$F$1005,Con_ve!$C$6:$C$1005,$C908,Con_ve!$I$6:$I$1005,"Fechada",Con_ve!$Q$6:$Q$1005,Cad_cl!AW$5))),"",IF($C908="","",SUMIFS(Con_ve!$F$6:$F$1005,Con_ve!$C$6:$C$1005,$C908,Con_ve!$I$6:$I$1005,"Fechada",Con_ve!$Q$6:$Q$1005,Cad_cl!AW$5)))</f>
        <v/>
      </c>
      <c r="AX908" s="134" t="str">
        <f>IF(ISERR(IF($C908="","",SUMIFS(Con_ve!$F$6:$F$1005,Con_ve!$C$6:$C$1005,$C908,Con_ve!$I$6:$I$1005,"Fechada",Con_ve!$Q$6:$Q$1005,Cad_cl!AX$5))),"",IF($C908="","",SUMIFS(Con_ve!$F$6:$F$1005,Con_ve!$C$6:$C$1005,$C908,Con_ve!$I$6:$I$1005,"Fechada",Con_ve!$Q$6:$Q$1005,Cad_cl!AX$5)))</f>
        <v/>
      </c>
      <c r="AY908" s="134" t="str">
        <f>IF(ISERR(IF($C908="","",SUMIFS(Con_ve!$F$6:$F$1005,Con_ve!$C$6:$C$1005,$C908,Con_ve!$I$6:$I$1005,"Fechada",Con_ve!$Q$6:$Q$1005,Cad_cl!AY$5))),"",IF($C908="","",SUMIFS(Con_ve!$F$6:$F$1005,Con_ve!$C$6:$C$1005,$C908,Con_ve!$I$6:$I$1005,"Fechada",Con_ve!$Q$6:$Q$1005,Cad_cl!AY$5)))</f>
        <v/>
      </c>
      <c r="AZ908" s="134" t="str">
        <f>IF(ISERR(IF($C908="","",SUMIFS(Con_ve!$F$6:$F$1005,Con_ve!$C$6:$C$1005,$C908,Con_ve!$I$6:$I$1005,"Fechada",Con_ve!$Q$6:$Q$1005,Cad_cl!AZ$5))),"",IF($C908="","",SUMIFS(Con_ve!$F$6:$F$1005,Con_ve!$C$6:$C$1005,$C908,Con_ve!$I$6:$I$1005,"Fechada",Con_ve!$Q$6:$Q$1005,Cad_cl!AZ$5)))</f>
        <v/>
      </c>
      <c r="BA908" s="134" t="str">
        <f>IF(ISERR(IF($C908="","",SUMIFS(Con_ve!$F$6:$F$1005,Con_ve!$C$6:$C$1005,$C908,Con_ve!$I$6:$I$1005,"Fechada",Con_ve!$Q$6:$Q$1005,Cad_cl!BA$5))),"",IF($C908="","",SUMIFS(Con_ve!$F$6:$F$1005,Con_ve!$C$6:$C$1005,$C908,Con_ve!$I$6:$I$1005,"Fechada",Con_ve!$Q$6:$Q$1005,Cad_cl!BA$5)))</f>
        <v/>
      </c>
      <c r="BB908" s="134">
        <f t="shared" si="42"/>
        <v>0</v>
      </c>
      <c r="BD908" s="134" t="str">
        <f>IF(ISERR(IF($C908="","",SUMIFS(Con_ve!$F$6:$F$1005,Con_ve!$C$6:$C$1005,$C908,Con_ve!$I$6:$I$1005,"Em negociação",Con_ve!$Q$6:$Q$1005,Cad_cl!BD$5))),"",IF($C908="","",SUMIFS(Con_ve!$F$6:$F$1005,Con_ve!$C$6:$C$1005,$C908,Con_ve!$I$6:$I$1005,"Em negociação",Con_ve!$Q$6:$Q$1005,Cad_cl!BD$5)))</f>
        <v/>
      </c>
      <c r="BE908" s="134" t="str">
        <f>IF(ISERR(IF($C908="","",SUMIFS(Con_ve!$F$6:$F$1005,Con_ve!$C$6:$C$1005,$C908,Con_ve!$I$6:$I$1005,"Em negociação",Con_ve!$Q$6:$Q$1005,Cad_cl!BE$5))),"",IF($C908="","",SUMIFS(Con_ve!$F$6:$F$1005,Con_ve!$C$6:$C$1005,$C908,Con_ve!$I$6:$I$1005,"Em negociação",Con_ve!$Q$6:$Q$1005,Cad_cl!BE$5)))</f>
        <v/>
      </c>
      <c r="BF908" s="134" t="str">
        <f>IF(ISERR(IF($C908="","",SUMIFS(Con_ve!$F$6:$F$1005,Con_ve!$C$6:$C$1005,$C908,Con_ve!$I$6:$I$1005,"Em negociação",Con_ve!$Q$6:$Q$1005,Cad_cl!BF$5))),"",IF($C908="","",SUMIFS(Con_ve!$F$6:$F$1005,Con_ve!$C$6:$C$1005,$C908,Con_ve!$I$6:$I$1005,"Em negociação",Con_ve!$Q$6:$Q$1005,Cad_cl!BF$5)))</f>
        <v/>
      </c>
      <c r="BG908" s="134" t="str">
        <f>IF(ISERR(IF($C908="","",SUMIFS(Con_ve!$F$6:$F$1005,Con_ve!$C$6:$C$1005,$C908,Con_ve!$I$6:$I$1005,"Em negociação",Con_ve!$Q$6:$Q$1005,Cad_cl!BG$5))),"",IF($C908="","",SUMIFS(Con_ve!$F$6:$F$1005,Con_ve!$C$6:$C$1005,$C908,Con_ve!$I$6:$I$1005,"Em negociação",Con_ve!$Q$6:$Q$1005,Cad_cl!BG$5)))</f>
        <v/>
      </c>
      <c r="BH908" s="134" t="str">
        <f>IF(ISERR(IF($C908="","",SUMIFS(Con_ve!$F$6:$F$1005,Con_ve!$C$6:$C$1005,$C908,Con_ve!$I$6:$I$1005,"Em negociação",Con_ve!$Q$6:$Q$1005,Cad_cl!BH$5))),"",IF($C908="","",SUMIFS(Con_ve!$F$6:$F$1005,Con_ve!$C$6:$C$1005,$C908,Con_ve!$I$6:$I$1005,"Em negociação",Con_ve!$Q$6:$Q$1005,Cad_cl!BH$5)))</f>
        <v/>
      </c>
      <c r="BI908" s="134" t="str">
        <f>IF(ISERR(IF($C908="","",SUMIFS(Con_ve!$F$6:$F$1005,Con_ve!$C$6:$C$1005,$C908,Con_ve!$I$6:$I$1005,"Em negociação",Con_ve!$Q$6:$Q$1005,Cad_cl!BI$5))),"",IF($C908="","",SUMIFS(Con_ve!$F$6:$F$1005,Con_ve!$C$6:$C$1005,$C908,Con_ve!$I$6:$I$1005,"Em negociação",Con_ve!$Q$6:$Q$1005,Cad_cl!BI$5)))</f>
        <v/>
      </c>
      <c r="BJ908" s="134" t="str">
        <f>IF(ISERR(IF($C908="","",SUMIFS(Con_ve!$F$6:$F$1005,Con_ve!$C$6:$C$1005,$C908,Con_ve!$I$6:$I$1005,"Em negociação",Con_ve!$Q$6:$Q$1005,Cad_cl!BJ$5))),"",IF($C908="","",SUMIFS(Con_ve!$F$6:$F$1005,Con_ve!$C$6:$C$1005,$C908,Con_ve!$I$6:$I$1005,"Em negociação",Con_ve!$Q$6:$Q$1005,Cad_cl!BJ$5)))</f>
        <v/>
      </c>
      <c r="BK908" s="134" t="str">
        <f>IF(ISERR(IF($C908="","",SUMIFS(Con_ve!$F$6:$F$1005,Con_ve!$C$6:$C$1005,$C908,Con_ve!$I$6:$I$1005,"Em negociação",Con_ve!$Q$6:$Q$1005,Cad_cl!BK$5))),"",IF($C908="","",SUMIFS(Con_ve!$F$6:$F$1005,Con_ve!$C$6:$C$1005,$C908,Con_ve!$I$6:$I$1005,"Em negociação",Con_ve!$Q$6:$Q$1005,Cad_cl!BK$5)))</f>
        <v/>
      </c>
      <c r="BL908" s="134" t="str">
        <f>IF(ISERR(IF($C908="","",SUMIFS(Con_ve!$F$6:$F$1005,Con_ve!$C$6:$C$1005,$C908,Con_ve!$I$6:$I$1005,"Em negociação",Con_ve!$Q$6:$Q$1005,Cad_cl!BL$5))),"",IF($C908="","",SUMIFS(Con_ve!$F$6:$F$1005,Con_ve!$C$6:$C$1005,$C908,Con_ve!$I$6:$I$1005,"Em negociação",Con_ve!$Q$6:$Q$1005,Cad_cl!BL$5)))</f>
        <v/>
      </c>
      <c r="BM908" s="134" t="str">
        <f>IF(ISERR(IF($C908="","",SUMIFS(Con_ve!$F$6:$F$1005,Con_ve!$C$6:$C$1005,$C908,Con_ve!$I$6:$I$1005,"Em negociação",Con_ve!$Q$6:$Q$1005,Cad_cl!BM$5))),"",IF($C908="","",SUMIFS(Con_ve!$F$6:$F$1005,Con_ve!$C$6:$C$1005,$C908,Con_ve!$I$6:$I$1005,"Em negociação",Con_ve!$Q$6:$Q$1005,Cad_cl!BM$5)))</f>
        <v/>
      </c>
      <c r="BN908" s="134" t="str">
        <f>IF(ISERR(IF($C908="","",SUMIFS(Con_ve!$F$6:$F$1005,Con_ve!$C$6:$C$1005,$C908,Con_ve!$I$6:$I$1005,"Em negociação",Con_ve!$Q$6:$Q$1005,Cad_cl!BN$5))),"",IF($C908="","",SUMIFS(Con_ve!$F$6:$F$1005,Con_ve!$C$6:$C$1005,$C908,Con_ve!$I$6:$I$1005,"Em negociação",Con_ve!$Q$6:$Q$1005,Cad_cl!BN$5)))</f>
        <v/>
      </c>
      <c r="BO908" s="134" t="str">
        <f>IF(ISERR(IF($C908="","",SUMIFS(Con_ve!$F$6:$F$1005,Con_ve!$C$6:$C$1005,$C908,Con_ve!$I$6:$I$1005,"Em negociação",Con_ve!$Q$6:$Q$1005,Cad_cl!BO$5))),"",IF($C908="","",SUMIFS(Con_ve!$F$6:$F$1005,Con_ve!$C$6:$C$1005,$C908,Con_ve!$I$6:$I$1005,"Em negociação",Con_ve!$Q$6:$Q$1005,Cad_cl!BO$5)))</f>
        <v/>
      </c>
      <c r="BP908" s="134">
        <f t="shared" si="43"/>
        <v>0</v>
      </c>
      <c r="BR908" s="125" t="str">
        <f>IF(ISERR(IF(AND($I908=Re_lo!$E$5,BR$5=VLOOKUP(Re_lo!$H$5,Re_lo!$N$5:$O$16,2,0)),AP908,"")),"",IF(AND($I908=Re_lo!$E$5,BR$5=VLOOKUP(Re_lo!$H$5,Re_lo!$N$5:$O$16,2,0)),AP908,""))</f>
        <v/>
      </c>
      <c r="BS908" s="125" t="str">
        <f>IF(ISERR(IF(AND($I908=Re_lo!$E$5,BS$5=VLOOKUP(Re_lo!$H$5,Re_lo!$N$5:$O$16,2,0)),AQ908,"")),"",IF(AND($I908=Re_lo!$E$5,BS$5=VLOOKUP(Re_lo!$H$5,Re_lo!$N$5:$O$16,2,0)),AQ908,""))</f>
        <v/>
      </c>
      <c r="BT908" s="125" t="str">
        <f>IF(ISERR(IF(AND($I908=Re_lo!$E$5,BT$5=VLOOKUP(Re_lo!$H$5,Re_lo!$N$5:$O$16,2,0)),AR908,"")),"",IF(AND($I908=Re_lo!$E$5,BT$5=VLOOKUP(Re_lo!$H$5,Re_lo!$N$5:$O$16,2,0)),AR908,""))</f>
        <v/>
      </c>
      <c r="BU908" s="125" t="str">
        <f>IF(ISERR(IF(AND($I908=Re_lo!$E$5,BU$5=VLOOKUP(Re_lo!$H$5,Re_lo!$N$5:$O$16,2,0)),AS908,"")),"",IF(AND($I908=Re_lo!$E$5,BU$5=VLOOKUP(Re_lo!$H$5,Re_lo!$N$5:$O$16,2,0)),AS908,""))</f>
        <v/>
      </c>
      <c r="BV908" s="125" t="str">
        <f>IF(ISERR(IF(AND($I908=Re_lo!$E$5,BV$5=VLOOKUP(Re_lo!$H$5,Re_lo!$N$5:$O$16,2,0)),AT908,"")),"",IF(AND($I908=Re_lo!$E$5,BV$5=VLOOKUP(Re_lo!$H$5,Re_lo!$N$5:$O$16,2,0)),AT908,""))</f>
        <v/>
      </c>
      <c r="BW908" s="125" t="str">
        <f>IF(ISERR(IF(AND($I908=Re_lo!$E$5,BW$5=VLOOKUP(Re_lo!$H$5,Re_lo!$N$5:$O$16,2,0)),AU908,"")),"",IF(AND($I908=Re_lo!$E$5,BW$5=VLOOKUP(Re_lo!$H$5,Re_lo!$N$5:$O$16,2,0)),AU908,""))</f>
        <v/>
      </c>
      <c r="BX908" s="125" t="str">
        <f>IF(ISERR(IF(AND($I908=Re_lo!$E$5,BX$5=VLOOKUP(Re_lo!$H$5,Re_lo!$N$5:$O$16,2,0)),AV908,"")),"",IF(AND($I908=Re_lo!$E$5,BX$5=VLOOKUP(Re_lo!$H$5,Re_lo!$N$5:$O$16,2,0)),AV908,""))</f>
        <v/>
      </c>
      <c r="BY908" s="125" t="str">
        <f>IF(ISERR(IF(AND($I908=Re_lo!$E$5,BY$5=VLOOKUP(Re_lo!$H$5,Re_lo!$N$5:$O$16,2,0)),AW908,"")),"",IF(AND($I908=Re_lo!$E$5,BY$5=VLOOKUP(Re_lo!$H$5,Re_lo!$N$5:$O$16,2,0)),AW908,""))</f>
        <v/>
      </c>
      <c r="BZ908" s="125" t="str">
        <f>IF(ISERR(IF(AND($I908=Re_lo!$E$5,BZ$5=VLOOKUP(Re_lo!$H$5,Re_lo!$N$5:$O$16,2,0)),AX908,"")),"",IF(AND($I908=Re_lo!$E$5,BZ$5=VLOOKUP(Re_lo!$H$5,Re_lo!$N$5:$O$16,2,0)),AX908,""))</f>
        <v/>
      </c>
      <c r="CA908" s="125" t="str">
        <f>IF(ISERR(IF(AND($I908=Re_lo!$E$5,CA$5=VLOOKUP(Re_lo!$H$5,Re_lo!$N$5:$O$16,2,0)),AY908,"")),"",IF(AND($I908=Re_lo!$E$5,CA$5=VLOOKUP(Re_lo!$H$5,Re_lo!$N$5:$O$16,2,0)),AY908,""))</f>
        <v/>
      </c>
      <c r="CB908" s="125" t="str">
        <f>IF(ISERR(IF(AND($I908=Re_lo!$E$5,CB$5=VLOOKUP(Re_lo!$H$5,Re_lo!$N$5:$O$16,2,0)),AZ908,"")),"",IF(AND($I908=Re_lo!$E$5,CB$5=VLOOKUP(Re_lo!$H$5,Re_lo!$N$5:$O$16,2,0)),AZ908,""))</f>
        <v/>
      </c>
      <c r="CC908" s="125" t="str">
        <f>IF(ISERR(IF(AND($I908=Re_lo!$E$5,CC$5=VLOOKUP(Re_lo!$H$5,Re_lo!$N$5:$O$16,2,0)),BA908,"")),"",IF(AND($I908=Re_lo!$E$5,CC$5=VLOOKUP(Re_lo!$H$5,Re_lo!$N$5:$O$16,2,0)),BA908,""))</f>
        <v/>
      </c>
      <c r="CD908" s="125" t="str">
        <f>IF(ISERR(IF(AND($I908=Re_lo!$E$5,CD$5=VLOOKUP(Re_lo!$H$5,Re_lo!$N$5:$O$16,2,0)),BB908,"")),"",IF(AND($I908=Re_lo!$E$5,CD$5=VLOOKUP(Re_lo!$H$5,Re_lo!$N$5:$O$16,2,0)),BB908,""))</f>
        <v/>
      </c>
      <c r="CF908" s="125" t="str">
        <f>IF($C908="","",COUNTIFS(Con_ve!$C$6:$C$1005,$C908,Con_ve!$Q$6:$Q$1005,Cad_cl!CF$5))</f>
        <v/>
      </c>
      <c r="CG908" s="125" t="str">
        <f>IF($C908="","",COUNTIFS(Con_ve!$C$6:$C$1005,$C908,Con_ve!$Q$6:$Q$1005,Cad_cl!CG$5))</f>
        <v/>
      </c>
      <c r="CH908" s="125" t="str">
        <f>IF($C908="","",COUNTIFS(Con_ve!$C$6:$C$1005,$C908,Con_ve!$Q$6:$Q$1005,Cad_cl!CH$5))</f>
        <v/>
      </c>
      <c r="CI908" s="125" t="str">
        <f>IF($C908="","",COUNTIFS(Con_ve!$C$6:$C$1005,$C908,Con_ve!$Q$6:$Q$1005,Cad_cl!CI$5))</f>
        <v/>
      </c>
      <c r="CJ908" s="125" t="str">
        <f>IF($C908="","",COUNTIFS(Con_ve!$C$6:$C$1005,$C908,Con_ve!$Q$6:$Q$1005,Cad_cl!CJ$5))</f>
        <v/>
      </c>
      <c r="CK908" s="125" t="str">
        <f>IF($C908="","",COUNTIFS(Con_ve!$C$6:$C$1005,$C908,Con_ve!$Q$6:$Q$1005,Cad_cl!CK$5))</f>
        <v/>
      </c>
      <c r="CL908" s="125" t="str">
        <f>IF($C908="","",COUNTIFS(Con_ve!$C$6:$C$1005,$C908,Con_ve!$Q$6:$Q$1005,Cad_cl!CL$5))</f>
        <v/>
      </c>
      <c r="CM908" s="125" t="str">
        <f>IF($C908="","",COUNTIFS(Con_ve!$C$6:$C$1005,$C908,Con_ve!$Q$6:$Q$1005,Cad_cl!CM$5))</f>
        <v/>
      </c>
      <c r="CN908" s="125" t="str">
        <f>IF($C908="","",COUNTIFS(Con_ve!$C$6:$C$1005,$C908,Con_ve!$Q$6:$Q$1005,Cad_cl!CN$5))</f>
        <v/>
      </c>
      <c r="CO908" s="125" t="str">
        <f>IF($C908="","",COUNTIFS(Con_ve!$C$6:$C$1005,$C908,Con_ve!$Q$6:$Q$1005,Cad_cl!CO$5))</f>
        <v/>
      </c>
      <c r="CP908" s="125" t="str">
        <f>IF($C908="","",COUNTIFS(Con_ve!$C$6:$C$1005,$C908,Con_ve!$Q$6:$Q$1005,Cad_cl!CP$5))</f>
        <v/>
      </c>
      <c r="CQ908" s="125" t="str">
        <f>IF($C908="","",COUNTIFS(Con_ve!$C$6:$C$1005,$C908,Con_ve!$Q$6:$Q$1005,Cad_cl!CQ$5))</f>
        <v/>
      </c>
      <c r="CR908" s="125">
        <f t="shared" si="44"/>
        <v>0</v>
      </c>
    </row>
    <row r="909" spans="3:96" ht="30" customHeight="1">
      <c r="C909" s="153"/>
      <c r="D909" s="153"/>
      <c r="E909" s="154"/>
      <c r="F909" s="153"/>
      <c r="G909" s="155"/>
      <c r="H909" s="153"/>
      <c r="I909" s="153"/>
      <c r="J909" s="132" t="s">
        <v>309</v>
      </c>
      <c r="K909" s="133" t="s">
        <v>309</v>
      </c>
      <c r="L909" s="153"/>
      <c r="M909" s="153"/>
      <c r="N909" s="153"/>
      <c r="O909" s="153"/>
      <c r="P909" s="153"/>
      <c r="Q909" s="153"/>
      <c r="AP909" s="134" t="str">
        <f>IF(ISERR(IF($C909="","",SUMIFS(Con_ve!$F$6:$F$1005,Con_ve!$C$6:$C$1005,$C909,Con_ve!$I$6:$I$1005,"Fechada",Con_ve!$Q$6:$Q$1005,Cad_cl!AP$5))),"",IF($C909="","",SUMIFS(Con_ve!$F$6:$F$1005,Con_ve!$C$6:$C$1005,$C909,Con_ve!$I$6:$I$1005,"Fechada",Con_ve!$Q$6:$Q$1005,Cad_cl!AP$5)))</f>
        <v/>
      </c>
      <c r="AQ909" s="134" t="str">
        <f>IF(ISERR(IF($C909="","",SUMIFS(Con_ve!$F$6:$F$1005,Con_ve!$C$6:$C$1005,$C909,Con_ve!$I$6:$I$1005,"Fechada",Con_ve!$Q$6:$Q$1005,Cad_cl!AQ$5))),"",IF($C909="","",SUMIFS(Con_ve!$F$6:$F$1005,Con_ve!$C$6:$C$1005,$C909,Con_ve!$I$6:$I$1005,"Fechada",Con_ve!$Q$6:$Q$1005,Cad_cl!AQ$5)))</f>
        <v/>
      </c>
      <c r="AR909" s="134" t="str">
        <f>IF(ISERR(IF($C909="","",SUMIFS(Con_ve!$F$6:$F$1005,Con_ve!$C$6:$C$1005,$C909,Con_ve!$I$6:$I$1005,"Fechada",Con_ve!$Q$6:$Q$1005,Cad_cl!AR$5))),"",IF($C909="","",SUMIFS(Con_ve!$F$6:$F$1005,Con_ve!$C$6:$C$1005,$C909,Con_ve!$I$6:$I$1005,"Fechada",Con_ve!$Q$6:$Q$1005,Cad_cl!AR$5)))</f>
        <v/>
      </c>
      <c r="AS909" s="134" t="str">
        <f>IF(ISERR(IF($C909="","",SUMIFS(Con_ve!$F$6:$F$1005,Con_ve!$C$6:$C$1005,$C909,Con_ve!$I$6:$I$1005,"Fechada",Con_ve!$Q$6:$Q$1005,Cad_cl!AS$5))),"",IF($C909="","",SUMIFS(Con_ve!$F$6:$F$1005,Con_ve!$C$6:$C$1005,$C909,Con_ve!$I$6:$I$1005,"Fechada",Con_ve!$Q$6:$Q$1005,Cad_cl!AS$5)))</f>
        <v/>
      </c>
      <c r="AT909" s="134" t="str">
        <f>IF(ISERR(IF($C909="","",SUMIFS(Con_ve!$F$6:$F$1005,Con_ve!$C$6:$C$1005,$C909,Con_ve!$I$6:$I$1005,"Fechada",Con_ve!$Q$6:$Q$1005,Cad_cl!AT$5))),"",IF($C909="","",SUMIFS(Con_ve!$F$6:$F$1005,Con_ve!$C$6:$C$1005,$C909,Con_ve!$I$6:$I$1005,"Fechada",Con_ve!$Q$6:$Q$1005,Cad_cl!AT$5)))</f>
        <v/>
      </c>
      <c r="AU909" s="134" t="str">
        <f>IF(ISERR(IF($C909="","",SUMIFS(Con_ve!$F$6:$F$1005,Con_ve!$C$6:$C$1005,$C909,Con_ve!$I$6:$I$1005,"Fechada",Con_ve!$Q$6:$Q$1005,Cad_cl!AU$5))),"",IF($C909="","",SUMIFS(Con_ve!$F$6:$F$1005,Con_ve!$C$6:$C$1005,$C909,Con_ve!$I$6:$I$1005,"Fechada",Con_ve!$Q$6:$Q$1005,Cad_cl!AU$5)))</f>
        <v/>
      </c>
      <c r="AV909" s="134" t="str">
        <f>IF(ISERR(IF($C909="","",SUMIFS(Con_ve!$F$6:$F$1005,Con_ve!$C$6:$C$1005,$C909,Con_ve!$I$6:$I$1005,"Fechada",Con_ve!$Q$6:$Q$1005,Cad_cl!AV$5))),"",IF($C909="","",SUMIFS(Con_ve!$F$6:$F$1005,Con_ve!$C$6:$C$1005,$C909,Con_ve!$I$6:$I$1005,"Fechada",Con_ve!$Q$6:$Q$1005,Cad_cl!AV$5)))</f>
        <v/>
      </c>
      <c r="AW909" s="134" t="str">
        <f>IF(ISERR(IF($C909="","",SUMIFS(Con_ve!$F$6:$F$1005,Con_ve!$C$6:$C$1005,$C909,Con_ve!$I$6:$I$1005,"Fechada",Con_ve!$Q$6:$Q$1005,Cad_cl!AW$5))),"",IF($C909="","",SUMIFS(Con_ve!$F$6:$F$1005,Con_ve!$C$6:$C$1005,$C909,Con_ve!$I$6:$I$1005,"Fechada",Con_ve!$Q$6:$Q$1005,Cad_cl!AW$5)))</f>
        <v/>
      </c>
      <c r="AX909" s="134" t="str">
        <f>IF(ISERR(IF($C909="","",SUMIFS(Con_ve!$F$6:$F$1005,Con_ve!$C$6:$C$1005,$C909,Con_ve!$I$6:$I$1005,"Fechada",Con_ve!$Q$6:$Q$1005,Cad_cl!AX$5))),"",IF($C909="","",SUMIFS(Con_ve!$F$6:$F$1005,Con_ve!$C$6:$C$1005,$C909,Con_ve!$I$6:$I$1005,"Fechada",Con_ve!$Q$6:$Q$1005,Cad_cl!AX$5)))</f>
        <v/>
      </c>
      <c r="AY909" s="134" t="str">
        <f>IF(ISERR(IF($C909="","",SUMIFS(Con_ve!$F$6:$F$1005,Con_ve!$C$6:$C$1005,$C909,Con_ve!$I$6:$I$1005,"Fechada",Con_ve!$Q$6:$Q$1005,Cad_cl!AY$5))),"",IF($C909="","",SUMIFS(Con_ve!$F$6:$F$1005,Con_ve!$C$6:$C$1005,$C909,Con_ve!$I$6:$I$1005,"Fechada",Con_ve!$Q$6:$Q$1005,Cad_cl!AY$5)))</f>
        <v/>
      </c>
      <c r="AZ909" s="134" t="str">
        <f>IF(ISERR(IF($C909="","",SUMIFS(Con_ve!$F$6:$F$1005,Con_ve!$C$6:$C$1005,$C909,Con_ve!$I$6:$I$1005,"Fechada",Con_ve!$Q$6:$Q$1005,Cad_cl!AZ$5))),"",IF($C909="","",SUMIFS(Con_ve!$F$6:$F$1005,Con_ve!$C$6:$C$1005,$C909,Con_ve!$I$6:$I$1005,"Fechada",Con_ve!$Q$6:$Q$1005,Cad_cl!AZ$5)))</f>
        <v/>
      </c>
      <c r="BA909" s="134" t="str">
        <f>IF(ISERR(IF($C909="","",SUMIFS(Con_ve!$F$6:$F$1005,Con_ve!$C$6:$C$1005,$C909,Con_ve!$I$6:$I$1005,"Fechada",Con_ve!$Q$6:$Q$1005,Cad_cl!BA$5))),"",IF($C909="","",SUMIFS(Con_ve!$F$6:$F$1005,Con_ve!$C$6:$C$1005,$C909,Con_ve!$I$6:$I$1005,"Fechada",Con_ve!$Q$6:$Q$1005,Cad_cl!BA$5)))</f>
        <v/>
      </c>
      <c r="BB909" s="134">
        <f t="shared" si="42"/>
        <v>0</v>
      </c>
      <c r="BD909" s="134" t="str">
        <f>IF(ISERR(IF($C909="","",SUMIFS(Con_ve!$F$6:$F$1005,Con_ve!$C$6:$C$1005,$C909,Con_ve!$I$6:$I$1005,"Em negociação",Con_ve!$Q$6:$Q$1005,Cad_cl!BD$5))),"",IF($C909="","",SUMIFS(Con_ve!$F$6:$F$1005,Con_ve!$C$6:$C$1005,$C909,Con_ve!$I$6:$I$1005,"Em negociação",Con_ve!$Q$6:$Q$1005,Cad_cl!BD$5)))</f>
        <v/>
      </c>
      <c r="BE909" s="134" t="str">
        <f>IF(ISERR(IF($C909="","",SUMIFS(Con_ve!$F$6:$F$1005,Con_ve!$C$6:$C$1005,$C909,Con_ve!$I$6:$I$1005,"Em negociação",Con_ve!$Q$6:$Q$1005,Cad_cl!BE$5))),"",IF($C909="","",SUMIFS(Con_ve!$F$6:$F$1005,Con_ve!$C$6:$C$1005,$C909,Con_ve!$I$6:$I$1005,"Em negociação",Con_ve!$Q$6:$Q$1005,Cad_cl!BE$5)))</f>
        <v/>
      </c>
      <c r="BF909" s="134" t="str">
        <f>IF(ISERR(IF($C909="","",SUMIFS(Con_ve!$F$6:$F$1005,Con_ve!$C$6:$C$1005,$C909,Con_ve!$I$6:$I$1005,"Em negociação",Con_ve!$Q$6:$Q$1005,Cad_cl!BF$5))),"",IF($C909="","",SUMIFS(Con_ve!$F$6:$F$1005,Con_ve!$C$6:$C$1005,$C909,Con_ve!$I$6:$I$1005,"Em negociação",Con_ve!$Q$6:$Q$1005,Cad_cl!BF$5)))</f>
        <v/>
      </c>
      <c r="BG909" s="134" t="str">
        <f>IF(ISERR(IF($C909="","",SUMIFS(Con_ve!$F$6:$F$1005,Con_ve!$C$6:$C$1005,$C909,Con_ve!$I$6:$I$1005,"Em negociação",Con_ve!$Q$6:$Q$1005,Cad_cl!BG$5))),"",IF($C909="","",SUMIFS(Con_ve!$F$6:$F$1005,Con_ve!$C$6:$C$1005,$C909,Con_ve!$I$6:$I$1005,"Em negociação",Con_ve!$Q$6:$Q$1005,Cad_cl!BG$5)))</f>
        <v/>
      </c>
      <c r="BH909" s="134" t="str">
        <f>IF(ISERR(IF($C909="","",SUMIFS(Con_ve!$F$6:$F$1005,Con_ve!$C$6:$C$1005,$C909,Con_ve!$I$6:$I$1005,"Em negociação",Con_ve!$Q$6:$Q$1005,Cad_cl!BH$5))),"",IF($C909="","",SUMIFS(Con_ve!$F$6:$F$1005,Con_ve!$C$6:$C$1005,$C909,Con_ve!$I$6:$I$1005,"Em negociação",Con_ve!$Q$6:$Q$1005,Cad_cl!BH$5)))</f>
        <v/>
      </c>
      <c r="BI909" s="134" t="str">
        <f>IF(ISERR(IF($C909="","",SUMIFS(Con_ve!$F$6:$F$1005,Con_ve!$C$6:$C$1005,$C909,Con_ve!$I$6:$I$1005,"Em negociação",Con_ve!$Q$6:$Q$1005,Cad_cl!BI$5))),"",IF($C909="","",SUMIFS(Con_ve!$F$6:$F$1005,Con_ve!$C$6:$C$1005,$C909,Con_ve!$I$6:$I$1005,"Em negociação",Con_ve!$Q$6:$Q$1005,Cad_cl!BI$5)))</f>
        <v/>
      </c>
      <c r="BJ909" s="134" t="str">
        <f>IF(ISERR(IF($C909="","",SUMIFS(Con_ve!$F$6:$F$1005,Con_ve!$C$6:$C$1005,$C909,Con_ve!$I$6:$I$1005,"Em negociação",Con_ve!$Q$6:$Q$1005,Cad_cl!BJ$5))),"",IF($C909="","",SUMIFS(Con_ve!$F$6:$F$1005,Con_ve!$C$6:$C$1005,$C909,Con_ve!$I$6:$I$1005,"Em negociação",Con_ve!$Q$6:$Q$1005,Cad_cl!BJ$5)))</f>
        <v/>
      </c>
      <c r="BK909" s="134" t="str">
        <f>IF(ISERR(IF($C909="","",SUMIFS(Con_ve!$F$6:$F$1005,Con_ve!$C$6:$C$1005,$C909,Con_ve!$I$6:$I$1005,"Em negociação",Con_ve!$Q$6:$Q$1005,Cad_cl!BK$5))),"",IF($C909="","",SUMIFS(Con_ve!$F$6:$F$1005,Con_ve!$C$6:$C$1005,$C909,Con_ve!$I$6:$I$1005,"Em negociação",Con_ve!$Q$6:$Q$1005,Cad_cl!BK$5)))</f>
        <v/>
      </c>
      <c r="BL909" s="134" t="str">
        <f>IF(ISERR(IF($C909="","",SUMIFS(Con_ve!$F$6:$F$1005,Con_ve!$C$6:$C$1005,$C909,Con_ve!$I$6:$I$1005,"Em negociação",Con_ve!$Q$6:$Q$1005,Cad_cl!BL$5))),"",IF($C909="","",SUMIFS(Con_ve!$F$6:$F$1005,Con_ve!$C$6:$C$1005,$C909,Con_ve!$I$6:$I$1005,"Em negociação",Con_ve!$Q$6:$Q$1005,Cad_cl!BL$5)))</f>
        <v/>
      </c>
      <c r="BM909" s="134" t="str">
        <f>IF(ISERR(IF($C909="","",SUMIFS(Con_ve!$F$6:$F$1005,Con_ve!$C$6:$C$1005,$C909,Con_ve!$I$6:$I$1005,"Em negociação",Con_ve!$Q$6:$Q$1005,Cad_cl!BM$5))),"",IF($C909="","",SUMIFS(Con_ve!$F$6:$F$1005,Con_ve!$C$6:$C$1005,$C909,Con_ve!$I$6:$I$1005,"Em negociação",Con_ve!$Q$6:$Q$1005,Cad_cl!BM$5)))</f>
        <v/>
      </c>
      <c r="BN909" s="134" t="str">
        <f>IF(ISERR(IF($C909="","",SUMIFS(Con_ve!$F$6:$F$1005,Con_ve!$C$6:$C$1005,$C909,Con_ve!$I$6:$I$1005,"Em negociação",Con_ve!$Q$6:$Q$1005,Cad_cl!BN$5))),"",IF($C909="","",SUMIFS(Con_ve!$F$6:$F$1005,Con_ve!$C$6:$C$1005,$C909,Con_ve!$I$6:$I$1005,"Em negociação",Con_ve!$Q$6:$Q$1005,Cad_cl!BN$5)))</f>
        <v/>
      </c>
      <c r="BO909" s="134" t="str">
        <f>IF(ISERR(IF($C909="","",SUMIFS(Con_ve!$F$6:$F$1005,Con_ve!$C$6:$C$1005,$C909,Con_ve!$I$6:$I$1005,"Em negociação",Con_ve!$Q$6:$Q$1005,Cad_cl!BO$5))),"",IF($C909="","",SUMIFS(Con_ve!$F$6:$F$1005,Con_ve!$C$6:$C$1005,$C909,Con_ve!$I$6:$I$1005,"Em negociação",Con_ve!$Q$6:$Q$1005,Cad_cl!BO$5)))</f>
        <v/>
      </c>
      <c r="BP909" s="134">
        <f t="shared" si="43"/>
        <v>0</v>
      </c>
      <c r="BR909" s="125" t="str">
        <f>IF(ISERR(IF(AND($I909=Re_lo!$E$5,BR$5=VLOOKUP(Re_lo!$H$5,Re_lo!$N$5:$O$16,2,0)),AP909,"")),"",IF(AND($I909=Re_lo!$E$5,BR$5=VLOOKUP(Re_lo!$H$5,Re_lo!$N$5:$O$16,2,0)),AP909,""))</f>
        <v/>
      </c>
      <c r="BS909" s="125" t="str">
        <f>IF(ISERR(IF(AND($I909=Re_lo!$E$5,BS$5=VLOOKUP(Re_lo!$H$5,Re_lo!$N$5:$O$16,2,0)),AQ909,"")),"",IF(AND($I909=Re_lo!$E$5,BS$5=VLOOKUP(Re_lo!$H$5,Re_lo!$N$5:$O$16,2,0)),AQ909,""))</f>
        <v/>
      </c>
      <c r="BT909" s="125" t="str">
        <f>IF(ISERR(IF(AND($I909=Re_lo!$E$5,BT$5=VLOOKUP(Re_lo!$H$5,Re_lo!$N$5:$O$16,2,0)),AR909,"")),"",IF(AND($I909=Re_lo!$E$5,BT$5=VLOOKUP(Re_lo!$H$5,Re_lo!$N$5:$O$16,2,0)),AR909,""))</f>
        <v/>
      </c>
      <c r="BU909" s="125" t="str">
        <f>IF(ISERR(IF(AND($I909=Re_lo!$E$5,BU$5=VLOOKUP(Re_lo!$H$5,Re_lo!$N$5:$O$16,2,0)),AS909,"")),"",IF(AND($I909=Re_lo!$E$5,BU$5=VLOOKUP(Re_lo!$H$5,Re_lo!$N$5:$O$16,2,0)),AS909,""))</f>
        <v/>
      </c>
      <c r="BV909" s="125" t="str">
        <f>IF(ISERR(IF(AND($I909=Re_lo!$E$5,BV$5=VLOOKUP(Re_lo!$H$5,Re_lo!$N$5:$O$16,2,0)),AT909,"")),"",IF(AND($I909=Re_lo!$E$5,BV$5=VLOOKUP(Re_lo!$H$5,Re_lo!$N$5:$O$16,2,0)),AT909,""))</f>
        <v/>
      </c>
      <c r="BW909" s="125" t="str">
        <f>IF(ISERR(IF(AND($I909=Re_lo!$E$5,BW$5=VLOOKUP(Re_lo!$H$5,Re_lo!$N$5:$O$16,2,0)),AU909,"")),"",IF(AND($I909=Re_lo!$E$5,BW$5=VLOOKUP(Re_lo!$H$5,Re_lo!$N$5:$O$16,2,0)),AU909,""))</f>
        <v/>
      </c>
      <c r="BX909" s="125" t="str">
        <f>IF(ISERR(IF(AND($I909=Re_lo!$E$5,BX$5=VLOOKUP(Re_lo!$H$5,Re_lo!$N$5:$O$16,2,0)),AV909,"")),"",IF(AND($I909=Re_lo!$E$5,BX$5=VLOOKUP(Re_lo!$H$5,Re_lo!$N$5:$O$16,2,0)),AV909,""))</f>
        <v/>
      </c>
      <c r="BY909" s="125" t="str">
        <f>IF(ISERR(IF(AND($I909=Re_lo!$E$5,BY$5=VLOOKUP(Re_lo!$H$5,Re_lo!$N$5:$O$16,2,0)),AW909,"")),"",IF(AND($I909=Re_lo!$E$5,BY$5=VLOOKUP(Re_lo!$H$5,Re_lo!$N$5:$O$16,2,0)),AW909,""))</f>
        <v/>
      </c>
      <c r="BZ909" s="125" t="str">
        <f>IF(ISERR(IF(AND($I909=Re_lo!$E$5,BZ$5=VLOOKUP(Re_lo!$H$5,Re_lo!$N$5:$O$16,2,0)),AX909,"")),"",IF(AND($I909=Re_lo!$E$5,BZ$5=VLOOKUP(Re_lo!$H$5,Re_lo!$N$5:$O$16,2,0)),AX909,""))</f>
        <v/>
      </c>
      <c r="CA909" s="125" t="str">
        <f>IF(ISERR(IF(AND($I909=Re_lo!$E$5,CA$5=VLOOKUP(Re_lo!$H$5,Re_lo!$N$5:$O$16,2,0)),AY909,"")),"",IF(AND($I909=Re_lo!$E$5,CA$5=VLOOKUP(Re_lo!$H$5,Re_lo!$N$5:$O$16,2,0)),AY909,""))</f>
        <v/>
      </c>
      <c r="CB909" s="125" t="str">
        <f>IF(ISERR(IF(AND($I909=Re_lo!$E$5,CB$5=VLOOKUP(Re_lo!$H$5,Re_lo!$N$5:$O$16,2,0)),AZ909,"")),"",IF(AND($I909=Re_lo!$E$5,CB$5=VLOOKUP(Re_lo!$H$5,Re_lo!$N$5:$O$16,2,0)),AZ909,""))</f>
        <v/>
      </c>
      <c r="CC909" s="125" t="str">
        <f>IF(ISERR(IF(AND($I909=Re_lo!$E$5,CC$5=VLOOKUP(Re_lo!$H$5,Re_lo!$N$5:$O$16,2,0)),BA909,"")),"",IF(AND($I909=Re_lo!$E$5,CC$5=VLOOKUP(Re_lo!$H$5,Re_lo!$N$5:$O$16,2,0)),BA909,""))</f>
        <v/>
      </c>
      <c r="CD909" s="125" t="str">
        <f>IF(ISERR(IF(AND($I909=Re_lo!$E$5,CD$5=VLOOKUP(Re_lo!$H$5,Re_lo!$N$5:$O$16,2,0)),BB909,"")),"",IF(AND($I909=Re_lo!$E$5,CD$5=VLOOKUP(Re_lo!$H$5,Re_lo!$N$5:$O$16,2,0)),BB909,""))</f>
        <v/>
      </c>
      <c r="CF909" s="125" t="str">
        <f>IF($C909="","",COUNTIFS(Con_ve!$C$6:$C$1005,$C909,Con_ve!$Q$6:$Q$1005,Cad_cl!CF$5))</f>
        <v/>
      </c>
      <c r="CG909" s="125" t="str">
        <f>IF($C909="","",COUNTIFS(Con_ve!$C$6:$C$1005,$C909,Con_ve!$Q$6:$Q$1005,Cad_cl!CG$5))</f>
        <v/>
      </c>
      <c r="CH909" s="125" t="str">
        <f>IF($C909="","",COUNTIFS(Con_ve!$C$6:$C$1005,$C909,Con_ve!$Q$6:$Q$1005,Cad_cl!CH$5))</f>
        <v/>
      </c>
      <c r="CI909" s="125" t="str">
        <f>IF($C909="","",COUNTIFS(Con_ve!$C$6:$C$1005,$C909,Con_ve!$Q$6:$Q$1005,Cad_cl!CI$5))</f>
        <v/>
      </c>
      <c r="CJ909" s="125" t="str">
        <f>IF($C909="","",COUNTIFS(Con_ve!$C$6:$C$1005,$C909,Con_ve!$Q$6:$Q$1005,Cad_cl!CJ$5))</f>
        <v/>
      </c>
      <c r="CK909" s="125" t="str">
        <f>IF($C909="","",COUNTIFS(Con_ve!$C$6:$C$1005,$C909,Con_ve!$Q$6:$Q$1005,Cad_cl!CK$5))</f>
        <v/>
      </c>
      <c r="CL909" s="125" t="str">
        <f>IF($C909="","",COUNTIFS(Con_ve!$C$6:$C$1005,$C909,Con_ve!$Q$6:$Q$1005,Cad_cl!CL$5))</f>
        <v/>
      </c>
      <c r="CM909" s="125" t="str">
        <f>IF($C909="","",COUNTIFS(Con_ve!$C$6:$C$1005,$C909,Con_ve!$Q$6:$Q$1005,Cad_cl!CM$5))</f>
        <v/>
      </c>
      <c r="CN909" s="125" t="str">
        <f>IF($C909="","",COUNTIFS(Con_ve!$C$6:$C$1005,$C909,Con_ve!$Q$6:$Q$1005,Cad_cl!CN$5))</f>
        <v/>
      </c>
      <c r="CO909" s="125" t="str">
        <f>IF($C909="","",COUNTIFS(Con_ve!$C$6:$C$1005,$C909,Con_ve!$Q$6:$Q$1005,Cad_cl!CO$5))</f>
        <v/>
      </c>
      <c r="CP909" s="125" t="str">
        <f>IF($C909="","",COUNTIFS(Con_ve!$C$6:$C$1005,$C909,Con_ve!$Q$6:$Q$1005,Cad_cl!CP$5))</f>
        <v/>
      </c>
      <c r="CQ909" s="125" t="str">
        <f>IF($C909="","",COUNTIFS(Con_ve!$C$6:$C$1005,$C909,Con_ve!$Q$6:$Q$1005,Cad_cl!CQ$5))</f>
        <v/>
      </c>
      <c r="CR909" s="125">
        <f t="shared" si="44"/>
        <v>0</v>
      </c>
    </row>
    <row r="910" spans="3:96" ht="30" customHeight="1">
      <c r="C910" s="153"/>
      <c r="D910" s="153"/>
      <c r="E910" s="154"/>
      <c r="F910" s="153"/>
      <c r="G910" s="155"/>
      <c r="H910" s="153"/>
      <c r="I910" s="153"/>
      <c r="J910" s="132" t="s">
        <v>309</v>
      </c>
      <c r="K910" s="133" t="s">
        <v>309</v>
      </c>
      <c r="L910" s="153"/>
      <c r="M910" s="153"/>
      <c r="N910" s="153"/>
      <c r="O910" s="153"/>
      <c r="P910" s="153"/>
      <c r="Q910" s="153"/>
      <c r="AP910" s="134" t="str">
        <f>IF(ISERR(IF($C910="","",SUMIFS(Con_ve!$F$6:$F$1005,Con_ve!$C$6:$C$1005,$C910,Con_ve!$I$6:$I$1005,"Fechada",Con_ve!$Q$6:$Q$1005,Cad_cl!AP$5))),"",IF($C910="","",SUMIFS(Con_ve!$F$6:$F$1005,Con_ve!$C$6:$C$1005,$C910,Con_ve!$I$6:$I$1005,"Fechada",Con_ve!$Q$6:$Q$1005,Cad_cl!AP$5)))</f>
        <v/>
      </c>
      <c r="AQ910" s="134" t="str">
        <f>IF(ISERR(IF($C910="","",SUMIFS(Con_ve!$F$6:$F$1005,Con_ve!$C$6:$C$1005,$C910,Con_ve!$I$6:$I$1005,"Fechada",Con_ve!$Q$6:$Q$1005,Cad_cl!AQ$5))),"",IF($C910="","",SUMIFS(Con_ve!$F$6:$F$1005,Con_ve!$C$6:$C$1005,$C910,Con_ve!$I$6:$I$1005,"Fechada",Con_ve!$Q$6:$Q$1005,Cad_cl!AQ$5)))</f>
        <v/>
      </c>
      <c r="AR910" s="134" t="str">
        <f>IF(ISERR(IF($C910="","",SUMIFS(Con_ve!$F$6:$F$1005,Con_ve!$C$6:$C$1005,$C910,Con_ve!$I$6:$I$1005,"Fechada",Con_ve!$Q$6:$Q$1005,Cad_cl!AR$5))),"",IF($C910="","",SUMIFS(Con_ve!$F$6:$F$1005,Con_ve!$C$6:$C$1005,$C910,Con_ve!$I$6:$I$1005,"Fechada",Con_ve!$Q$6:$Q$1005,Cad_cl!AR$5)))</f>
        <v/>
      </c>
      <c r="AS910" s="134" t="str">
        <f>IF(ISERR(IF($C910="","",SUMIFS(Con_ve!$F$6:$F$1005,Con_ve!$C$6:$C$1005,$C910,Con_ve!$I$6:$I$1005,"Fechada",Con_ve!$Q$6:$Q$1005,Cad_cl!AS$5))),"",IF($C910="","",SUMIFS(Con_ve!$F$6:$F$1005,Con_ve!$C$6:$C$1005,$C910,Con_ve!$I$6:$I$1005,"Fechada",Con_ve!$Q$6:$Q$1005,Cad_cl!AS$5)))</f>
        <v/>
      </c>
      <c r="AT910" s="134" t="str">
        <f>IF(ISERR(IF($C910="","",SUMIFS(Con_ve!$F$6:$F$1005,Con_ve!$C$6:$C$1005,$C910,Con_ve!$I$6:$I$1005,"Fechada",Con_ve!$Q$6:$Q$1005,Cad_cl!AT$5))),"",IF($C910="","",SUMIFS(Con_ve!$F$6:$F$1005,Con_ve!$C$6:$C$1005,$C910,Con_ve!$I$6:$I$1005,"Fechada",Con_ve!$Q$6:$Q$1005,Cad_cl!AT$5)))</f>
        <v/>
      </c>
      <c r="AU910" s="134" t="str">
        <f>IF(ISERR(IF($C910="","",SUMIFS(Con_ve!$F$6:$F$1005,Con_ve!$C$6:$C$1005,$C910,Con_ve!$I$6:$I$1005,"Fechada",Con_ve!$Q$6:$Q$1005,Cad_cl!AU$5))),"",IF($C910="","",SUMIFS(Con_ve!$F$6:$F$1005,Con_ve!$C$6:$C$1005,$C910,Con_ve!$I$6:$I$1005,"Fechada",Con_ve!$Q$6:$Q$1005,Cad_cl!AU$5)))</f>
        <v/>
      </c>
      <c r="AV910" s="134" t="str">
        <f>IF(ISERR(IF($C910="","",SUMIFS(Con_ve!$F$6:$F$1005,Con_ve!$C$6:$C$1005,$C910,Con_ve!$I$6:$I$1005,"Fechada",Con_ve!$Q$6:$Q$1005,Cad_cl!AV$5))),"",IF($C910="","",SUMIFS(Con_ve!$F$6:$F$1005,Con_ve!$C$6:$C$1005,$C910,Con_ve!$I$6:$I$1005,"Fechada",Con_ve!$Q$6:$Q$1005,Cad_cl!AV$5)))</f>
        <v/>
      </c>
      <c r="AW910" s="134" t="str">
        <f>IF(ISERR(IF($C910="","",SUMIFS(Con_ve!$F$6:$F$1005,Con_ve!$C$6:$C$1005,$C910,Con_ve!$I$6:$I$1005,"Fechada",Con_ve!$Q$6:$Q$1005,Cad_cl!AW$5))),"",IF($C910="","",SUMIFS(Con_ve!$F$6:$F$1005,Con_ve!$C$6:$C$1005,$C910,Con_ve!$I$6:$I$1005,"Fechada",Con_ve!$Q$6:$Q$1005,Cad_cl!AW$5)))</f>
        <v/>
      </c>
      <c r="AX910" s="134" t="str">
        <f>IF(ISERR(IF($C910="","",SUMIFS(Con_ve!$F$6:$F$1005,Con_ve!$C$6:$C$1005,$C910,Con_ve!$I$6:$I$1005,"Fechada",Con_ve!$Q$6:$Q$1005,Cad_cl!AX$5))),"",IF($C910="","",SUMIFS(Con_ve!$F$6:$F$1005,Con_ve!$C$6:$C$1005,$C910,Con_ve!$I$6:$I$1005,"Fechada",Con_ve!$Q$6:$Q$1005,Cad_cl!AX$5)))</f>
        <v/>
      </c>
      <c r="AY910" s="134" t="str">
        <f>IF(ISERR(IF($C910="","",SUMIFS(Con_ve!$F$6:$F$1005,Con_ve!$C$6:$C$1005,$C910,Con_ve!$I$6:$I$1005,"Fechada",Con_ve!$Q$6:$Q$1005,Cad_cl!AY$5))),"",IF($C910="","",SUMIFS(Con_ve!$F$6:$F$1005,Con_ve!$C$6:$C$1005,$C910,Con_ve!$I$6:$I$1005,"Fechada",Con_ve!$Q$6:$Q$1005,Cad_cl!AY$5)))</f>
        <v/>
      </c>
      <c r="AZ910" s="134" t="str">
        <f>IF(ISERR(IF($C910="","",SUMIFS(Con_ve!$F$6:$F$1005,Con_ve!$C$6:$C$1005,$C910,Con_ve!$I$6:$I$1005,"Fechada",Con_ve!$Q$6:$Q$1005,Cad_cl!AZ$5))),"",IF($C910="","",SUMIFS(Con_ve!$F$6:$F$1005,Con_ve!$C$6:$C$1005,$C910,Con_ve!$I$6:$I$1005,"Fechada",Con_ve!$Q$6:$Q$1005,Cad_cl!AZ$5)))</f>
        <v/>
      </c>
      <c r="BA910" s="134" t="str">
        <f>IF(ISERR(IF($C910="","",SUMIFS(Con_ve!$F$6:$F$1005,Con_ve!$C$6:$C$1005,$C910,Con_ve!$I$6:$I$1005,"Fechada",Con_ve!$Q$6:$Q$1005,Cad_cl!BA$5))),"",IF($C910="","",SUMIFS(Con_ve!$F$6:$F$1005,Con_ve!$C$6:$C$1005,$C910,Con_ve!$I$6:$I$1005,"Fechada",Con_ve!$Q$6:$Q$1005,Cad_cl!BA$5)))</f>
        <v/>
      </c>
      <c r="BB910" s="134">
        <f t="shared" si="42"/>
        <v>0</v>
      </c>
      <c r="BD910" s="134" t="str">
        <f>IF(ISERR(IF($C910="","",SUMIFS(Con_ve!$F$6:$F$1005,Con_ve!$C$6:$C$1005,$C910,Con_ve!$I$6:$I$1005,"Em negociação",Con_ve!$Q$6:$Q$1005,Cad_cl!BD$5))),"",IF($C910="","",SUMIFS(Con_ve!$F$6:$F$1005,Con_ve!$C$6:$C$1005,$C910,Con_ve!$I$6:$I$1005,"Em negociação",Con_ve!$Q$6:$Q$1005,Cad_cl!BD$5)))</f>
        <v/>
      </c>
      <c r="BE910" s="134" t="str">
        <f>IF(ISERR(IF($C910="","",SUMIFS(Con_ve!$F$6:$F$1005,Con_ve!$C$6:$C$1005,$C910,Con_ve!$I$6:$I$1005,"Em negociação",Con_ve!$Q$6:$Q$1005,Cad_cl!BE$5))),"",IF($C910="","",SUMIFS(Con_ve!$F$6:$F$1005,Con_ve!$C$6:$C$1005,$C910,Con_ve!$I$6:$I$1005,"Em negociação",Con_ve!$Q$6:$Q$1005,Cad_cl!BE$5)))</f>
        <v/>
      </c>
      <c r="BF910" s="134" t="str">
        <f>IF(ISERR(IF($C910="","",SUMIFS(Con_ve!$F$6:$F$1005,Con_ve!$C$6:$C$1005,$C910,Con_ve!$I$6:$I$1005,"Em negociação",Con_ve!$Q$6:$Q$1005,Cad_cl!BF$5))),"",IF($C910="","",SUMIFS(Con_ve!$F$6:$F$1005,Con_ve!$C$6:$C$1005,$C910,Con_ve!$I$6:$I$1005,"Em negociação",Con_ve!$Q$6:$Q$1005,Cad_cl!BF$5)))</f>
        <v/>
      </c>
      <c r="BG910" s="134" t="str">
        <f>IF(ISERR(IF($C910="","",SUMIFS(Con_ve!$F$6:$F$1005,Con_ve!$C$6:$C$1005,$C910,Con_ve!$I$6:$I$1005,"Em negociação",Con_ve!$Q$6:$Q$1005,Cad_cl!BG$5))),"",IF($C910="","",SUMIFS(Con_ve!$F$6:$F$1005,Con_ve!$C$6:$C$1005,$C910,Con_ve!$I$6:$I$1005,"Em negociação",Con_ve!$Q$6:$Q$1005,Cad_cl!BG$5)))</f>
        <v/>
      </c>
      <c r="BH910" s="134" t="str">
        <f>IF(ISERR(IF($C910="","",SUMIFS(Con_ve!$F$6:$F$1005,Con_ve!$C$6:$C$1005,$C910,Con_ve!$I$6:$I$1005,"Em negociação",Con_ve!$Q$6:$Q$1005,Cad_cl!BH$5))),"",IF($C910="","",SUMIFS(Con_ve!$F$6:$F$1005,Con_ve!$C$6:$C$1005,$C910,Con_ve!$I$6:$I$1005,"Em negociação",Con_ve!$Q$6:$Q$1005,Cad_cl!BH$5)))</f>
        <v/>
      </c>
      <c r="BI910" s="134" t="str">
        <f>IF(ISERR(IF($C910="","",SUMIFS(Con_ve!$F$6:$F$1005,Con_ve!$C$6:$C$1005,$C910,Con_ve!$I$6:$I$1005,"Em negociação",Con_ve!$Q$6:$Q$1005,Cad_cl!BI$5))),"",IF($C910="","",SUMIFS(Con_ve!$F$6:$F$1005,Con_ve!$C$6:$C$1005,$C910,Con_ve!$I$6:$I$1005,"Em negociação",Con_ve!$Q$6:$Q$1005,Cad_cl!BI$5)))</f>
        <v/>
      </c>
      <c r="BJ910" s="134" t="str">
        <f>IF(ISERR(IF($C910="","",SUMIFS(Con_ve!$F$6:$F$1005,Con_ve!$C$6:$C$1005,$C910,Con_ve!$I$6:$I$1005,"Em negociação",Con_ve!$Q$6:$Q$1005,Cad_cl!BJ$5))),"",IF($C910="","",SUMIFS(Con_ve!$F$6:$F$1005,Con_ve!$C$6:$C$1005,$C910,Con_ve!$I$6:$I$1005,"Em negociação",Con_ve!$Q$6:$Q$1005,Cad_cl!BJ$5)))</f>
        <v/>
      </c>
      <c r="BK910" s="134" t="str">
        <f>IF(ISERR(IF($C910="","",SUMIFS(Con_ve!$F$6:$F$1005,Con_ve!$C$6:$C$1005,$C910,Con_ve!$I$6:$I$1005,"Em negociação",Con_ve!$Q$6:$Q$1005,Cad_cl!BK$5))),"",IF($C910="","",SUMIFS(Con_ve!$F$6:$F$1005,Con_ve!$C$6:$C$1005,$C910,Con_ve!$I$6:$I$1005,"Em negociação",Con_ve!$Q$6:$Q$1005,Cad_cl!BK$5)))</f>
        <v/>
      </c>
      <c r="BL910" s="134" t="str">
        <f>IF(ISERR(IF($C910="","",SUMIFS(Con_ve!$F$6:$F$1005,Con_ve!$C$6:$C$1005,$C910,Con_ve!$I$6:$I$1005,"Em negociação",Con_ve!$Q$6:$Q$1005,Cad_cl!BL$5))),"",IF($C910="","",SUMIFS(Con_ve!$F$6:$F$1005,Con_ve!$C$6:$C$1005,$C910,Con_ve!$I$6:$I$1005,"Em negociação",Con_ve!$Q$6:$Q$1005,Cad_cl!BL$5)))</f>
        <v/>
      </c>
      <c r="BM910" s="134" t="str">
        <f>IF(ISERR(IF($C910="","",SUMIFS(Con_ve!$F$6:$F$1005,Con_ve!$C$6:$C$1005,$C910,Con_ve!$I$6:$I$1005,"Em negociação",Con_ve!$Q$6:$Q$1005,Cad_cl!BM$5))),"",IF($C910="","",SUMIFS(Con_ve!$F$6:$F$1005,Con_ve!$C$6:$C$1005,$C910,Con_ve!$I$6:$I$1005,"Em negociação",Con_ve!$Q$6:$Q$1005,Cad_cl!BM$5)))</f>
        <v/>
      </c>
      <c r="BN910" s="134" t="str">
        <f>IF(ISERR(IF($C910="","",SUMIFS(Con_ve!$F$6:$F$1005,Con_ve!$C$6:$C$1005,$C910,Con_ve!$I$6:$I$1005,"Em negociação",Con_ve!$Q$6:$Q$1005,Cad_cl!BN$5))),"",IF($C910="","",SUMIFS(Con_ve!$F$6:$F$1005,Con_ve!$C$6:$C$1005,$C910,Con_ve!$I$6:$I$1005,"Em negociação",Con_ve!$Q$6:$Q$1005,Cad_cl!BN$5)))</f>
        <v/>
      </c>
      <c r="BO910" s="134" t="str">
        <f>IF(ISERR(IF($C910="","",SUMIFS(Con_ve!$F$6:$F$1005,Con_ve!$C$6:$C$1005,$C910,Con_ve!$I$6:$I$1005,"Em negociação",Con_ve!$Q$6:$Q$1005,Cad_cl!BO$5))),"",IF($C910="","",SUMIFS(Con_ve!$F$6:$F$1005,Con_ve!$C$6:$C$1005,$C910,Con_ve!$I$6:$I$1005,"Em negociação",Con_ve!$Q$6:$Q$1005,Cad_cl!BO$5)))</f>
        <v/>
      </c>
      <c r="BP910" s="134">
        <f t="shared" si="43"/>
        <v>0</v>
      </c>
      <c r="BR910" s="125" t="str">
        <f>IF(ISERR(IF(AND($I910=Re_lo!$E$5,BR$5=VLOOKUP(Re_lo!$H$5,Re_lo!$N$5:$O$16,2,0)),AP910,"")),"",IF(AND($I910=Re_lo!$E$5,BR$5=VLOOKUP(Re_lo!$H$5,Re_lo!$N$5:$O$16,2,0)),AP910,""))</f>
        <v/>
      </c>
      <c r="BS910" s="125" t="str">
        <f>IF(ISERR(IF(AND($I910=Re_lo!$E$5,BS$5=VLOOKUP(Re_lo!$H$5,Re_lo!$N$5:$O$16,2,0)),AQ910,"")),"",IF(AND($I910=Re_lo!$E$5,BS$5=VLOOKUP(Re_lo!$H$5,Re_lo!$N$5:$O$16,2,0)),AQ910,""))</f>
        <v/>
      </c>
      <c r="BT910" s="125" t="str">
        <f>IF(ISERR(IF(AND($I910=Re_lo!$E$5,BT$5=VLOOKUP(Re_lo!$H$5,Re_lo!$N$5:$O$16,2,0)),AR910,"")),"",IF(AND($I910=Re_lo!$E$5,BT$5=VLOOKUP(Re_lo!$H$5,Re_lo!$N$5:$O$16,2,0)),AR910,""))</f>
        <v/>
      </c>
      <c r="BU910" s="125" t="str">
        <f>IF(ISERR(IF(AND($I910=Re_lo!$E$5,BU$5=VLOOKUP(Re_lo!$H$5,Re_lo!$N$5:$O$16,2,0)),AS910,"")),"",IF(AND($I910=Re_lo!$E$5,BU$5=VLOOKUP(Re_lo!$H$5,Re_lo!$N$5:$O$16,2,0)),AS910,""))</f>
        <v/>
      </c>
      <c r="BV910" s="125" t="str">
        <f>IF(ISERR(IF(AND($I910=Re_lo!$E$5,BV$5=VLOOKUP(Re_lo!$H$5,Re_lo!$N$5:$O$16,2,0)),AT910,"")),"",IF(AND($I910=Re_lo!$E$5,BV$5=VLOOKUP(Re_lo!$H$5,Re_lo!$N$5:$O$16,2,0)),AT910,""))</f>
        <v/>
      </c>
      <c r="BW910" s="125" t="str">
        <f>IF(ISERR(IF(AND($I910=Re_lo!$E$5,BW$5=VLOOKUP(Re_lo!$H$5,Re_lo!$N$5:$O$16,2,0)),AU910,"")),"",IF(AND($I910=Re_lo!$E$5,BW$5=VLOOKUP(Re_lo!$H$5,Re_lo!$N$5:$O$16,2,0)),AU910,""))</f>
        <v/>
      </c>
      <c r="BX910" s="125" t="str">
        <f>IF(ISERR(IF(AND($I910=Re_lo!$E$5,BX$5=VLOOKUP(Re_lo!$H$5,Re_lo!$N$5:$O$16,2,0)),AV910,"")),"",IF(AND($I910=Re_lo!$E$5,BX$5=VLOOKUP(Re_lo!$H$5,Re_lo!$N$5:$O$16,2,0)),AV910,""))</f>
        <v/>
      </c>
      <c r="BY910" s="125" t="str">
        <f>IF(ISERR(IF(AND($I910=Re_lo!$E$5,BY$5=VLOOKUP(Re_lo!$H$5,Re_lo!$N$5:$O$16,2,0)),AW910,"")),"",IF(AND($I910=Re_lo!$E$5,BY$5=VLOOKUP(Re_lo!$H$5,Re_lo!$N$5:$O$16,2,0)),AW910,""))</f>
        <v/>
      </c>
      <c r="BZ910" s="125" t="str">
        <f>IF(ISERR(IF(AND($I910=Re_lo!$E$5,BZ$5=VLOOKUP(Re_lo!$H$5,Re_lo!$N$5:$O$16,2,0)),AX910,"")),"",IF(AND($I910=Re_lo!$E$5,BZ$5=VLOOKUP(Re_lo!$H$5,Re_lo!$N$5:$O$16,2,0)),AX910,""))</f>
        <v/>
      </c>
      <c r="CA910" s="125" t="str">
        <f>IF(ISERR(IF(AND($I910=Re_lo!$E$5,CA$5=VLOOKUP(Re_lo!$H$5,Re_lo!$N$5:$O$16,2,0)),AY910,"")),"",IF(AND($I910=Re_lo!$E$5,CA$5=VLOOKUP(Re_lo!$H$5,Re_lo!$N$5:$O$16,2,0)),AY910,""))</f>
        <v/>
      </c>
      <c r="CB910" s="125" t="str">
        <f>IF(ISERR(IF(AND($I910=Re_lo!$E$5,CB$5=VLOOKUP(Re_lo!$H$5,Re_lo!$N$5:$O$16,2,0)),AZ910,"")),"",IF(AND($I910=Re_lo!$E$5,CB$5=VLOOKUP(Re_lo!$H$5,Re_lo!$N$5:$O$16,2,0)),AZ910,""))</f>
        <v/>
      </c>
      <c r="CC910" s="125" t="str">
        <f>IF(ISERR(IF(AND($I910=Re_lo!$E$5,CC$5=VLOOKUP(Re_lo!$H$5,Re_lo!$N$5:$O$16,2,0)),BA910,"")),"",IF(AND($I910=Re_lo!$E$5,CC$5=VLOOKUP(Re_lo!$H$5,Re_lo!$N$5:$O$16,2,0)),BA910,""))</f>
        <v/>
      </c>
      <c r="CD910" s="125" t="str">
        <f>IF(ISERR(IF(AND($I910=Re_lo!$E$5,CD$5=VLOOKUP(Re_lo!$H$5,Re_lo!$N$5:$O$16,2,0)),BB910,"")),"",IF(AND($I910=Re_lo!$E$5,CD$5=VLOOKUP(Re_lo!$H$5,Re_lo!$N$5:$O$16,2,0)),BB910,""))</f>
        <v/>
      </c>
      <c r="CF910" s="125" t="str">
        <f>IF($C910="","",COUNTIFS(Con_ve!$C$6:$C$1005,$C910,Con_ve!$Q$6:$Q$1005,Cad_cl!CF$5))</f>
        <v/>
      </c>
      <c r="CG910" s="125" t="str">
        <f>IF($C910="","",COUNTIFS(Con_ve!$C$6:$C$1005,$C910,Con_ve!$Q$6:$Q$1005,Cad_cl!CG$5))</f>
        <v/>
      </c>
      <c r="CH910" s="125" t="str">
        <f>IF($C910="","",COUNTIFS(Con_ve!$C$6:$C$1005,$C910,Con_ve!$Q$6:$Q$1005,Cad_cl!CH$5))</f>
        <v/>
      </c>
      <c r="CI910" s="125" t="str">
        <f>IF($C910="","",COUNTIFS(Con_ve!$C$6:$C$1005,$C910,Con_ve!$Q$6:$Q$1005,Cad_cl!CI$5))</f>
        <v/>
      </c>
      <c r="CJ910" s="125" t="str">
        <f>IF($C910="","",COUNTIFS(Con_ve!$C$6:$C$1005,$C910,Con_ve!$Q$6:$Q$1005,Cad_cl!CJ$5))</f>
        <v/>
      </c>
      <c r="CK910" s="125" t="str">
        <f>IF($C910="","",COUNTIFS(Con_ve!$C$6:$C$1005,$C910,Con_ve!$Q$6:$Q$1005,Cad_cl!CK$5))</f>
        <v/>
      </c>
      <c r="CL910" s="125" t="str">
        <f>IF($C910="","",COUNTIFS(Con_ve!$C$6:$C$1005,$C910,Con_ve!$Q$6:$Q$1005,Cad_cl!CL$5))</f>
        <v/>
      </c>
      <c r="CM910" s="125" t="str">
        <f>IF($C910="","",COUNTIFS(Con_ve!$C$6:$C$1005,$C910,Con_ve!$Q$6:$Q$1005,Cad_cl!CM$5))</f>
        <v/>
      </c>
      <c r="CN910" s="125" t="str">
        <f>IF($C910="","",COUNTIFS(Con_ve!$C$6:$C$1005,$C910,Con_ve!$Q$6:$Q$1005,Cad_cl!CN$5))</f>
        <v/>
      </c>
      <c r="CO910" s="125" t="str">
        <f>IF($C910="","",COUNTIFS(Con_ve!$C$6:$C$1005,$C910,Con_ve!$Q$6:$Q$1005,Cad_cl!CO$5))</f>
        <v/>
      </c>
      <c r="CP910" s="125" t="str">
        <f>IF($C910="","",COUNTIFS(Con_ve!$C$6:$C$1005,$C910,Con_ve!$Q$6:$Q$1005,Cad_cl!CP$5))</f>
        <v/>
      </c>
      <c r="CQ910" s="125" t="str">
        <f>IF($C910="","",COUNTIFS(Con_ve!$C$6:$C$1005,$C910,Con_ve!$Q$6:$Q$1005,Cad_cl!CQ$5))</f>
        <v/>
      </c>
      <c r="CR910" s="125">
        <f t="shared" si="44"/>
        <v>0</v>
      </c>
    </row>
    <row r="911" spans="3:96" ht="30" customHeight="1">
      <c r="C911" s="153"/>
      <c r="D911" s="153"/>
      <c r="E911" s="154"/>
      <c r="F911" s="153"/>
      <c r="G911" s="155"/>
      <c r="H911" s="153"/>
      <c r="I911" s="153"/>
      <c r="J911" s="132" t="s">
        <v>309</v>
      </c>
      <c r="K911" s="133" t="s">
        <v>309</v>
      </c>
      <c r="L911" s="153"/>
      <c r="M911" s="153"/>
      <c r="N911" s="153"/>
      <c r="O911" s="153"/>
      <c r="P911" s="153"/>
      <c r="Q911" s="153"/>
      <c r="AP911" s="134" t="str">
        <f>IF(ISERR(IF($C911="","",SUMIFS(Con_ve!$F$6:$F$1005,Con_ve!$C$6:$C$1005,$C911,Con_ve!$I$6:$I$1005,"Fechada",Con_ve!$Q$6:$Q$1005,Cad_cl!AP$5))),"",IF($C911="","",SUMIFS(Con_ve!$F$6:$F$1005,Con_ve!$C$6:$C$1005,$C911,Con_ve!$I$6:$I$1005,"Fechada",Con_ve!$Q$6:$Q$1005,Cad_cl!AP$5)))</f>
        <v/>
      </c>
      <c r="AQ911" s="134" t="str">
        <f>IF(ISERR(IF($C911="","",SUMIFS(Con_ve!$F$6:$F$1005,Con_ve!$C$6:$C$1005,$C911,Con_ve!$I$6:$I$1005,"Fechada",Con_ve!$Q$6:$Q$1005,Cad_cl!AQ$5))),"",IF($C911="","",SUMIFS(Con_ve!$F$6:$F$1005,Con_ve!$C$6:$C$1005,$C911,Con_ve!$I$6:$I$1005,"Fechada",Con_ve!$Q$6:$Q$1005,Cad_cl!AQ$5)))</f>
        <v/>
      </c>
      <c r="AR911" s="134" t="str">
        <f>IF(ISERR(IF($C911="","",SUMIFS(Con_ve!$F$6:$F$1005,Con_ve!$C$6:$C$1005,$C911,Con_ve!$I$6:$I$1005,"Fechada",Con_ve!$Q$6:$Q$1005,Cad_cl!AR$5))),"",IF($C911="","",SUMIFS(Con_ve!$F$6:$F$1005,Con_ve!$C$6:$C$1005,$C911,Con_ve!$I$6:$I$1005,"Fechada",Con_ve!$Q$6:$Q$1005,Cad_cl!AR$5)))</f>
        <v/>
      </c>
      <c r="AS911" s="134" t="str">
        <f>IF(ISERR(IF($C911="","",SUMIFS(Con_ve!$F$6:$F$1005,Con_ve!$C$6:$C$1005,$C911,Con_ve!$I$6:$I$1005,"Fechada",Con_ve!$Q$6:$Q$1005,Cad_cl!AS$5))),"",IF($C911="","",SUMIFS(Con_ve!$F$6:$F$1005,Con_ve!$C$6:$C$1005,$C911,Con_ve!$I$6:$I$1005,"Fechada",Con_ve!$Q$6:$Q$1005,Cad_cl!AS$5)))</f>
        <v/>
      </c>
      <c r="AT911" s="134" t="str">
        <f>IF(ISERR(IF($C911="","",SUMIFS(Con_ve!$F$6:$F$1005,Con_ve!$C$6:$C$1005,$C911,Con_ve!$I$6:$I$1005,"Fechada",Con_ve!$Q$6:$Q$1005,Cad_cl!AT$5))),"",IF($C911="","",SUMIFS(Con_ve!$F$6:$F$1005,Con_ve!$C$6:$C$1005,$C911,Con_ve!$I$6:$I$1005,"Fechada",Con_ve!$Q$6:$Q$1005,Cad_cl!AT$5)))</f>
        <v/>
      </c>
      <c r="AU911" s="134" t="str">
        <f>IF(ISERR(IF($C911="","",SUMIFS(Con_ve!$F$6:$F$1005,Con_ve!$C$6:$C$1005,$C911,Con_ve!$I$6:$I$1005,"Fechada",Con_ve!$Q$6:$Q$1005,Cad_cl!AU$5))),"",IF($C911="","",SUMIFS(Con_ve!$F$6:$F$1005,Con_ve!$C$6:$C$1005,$C911,Con_ve!$I$6:$I$1005,"Fechada",Con_ve!$Q$6:$Q$1005,Cad_cl!AU$5)))</f>
        <v/>
      </c>
      <c r="AV911" s="134" t="str">
        <f>IF(ISERR(IF($C911="","",SUMIFS(Con_ve!$F$6:$F$1005,Con_ve!$C$6:$C$1005,$C911,Con_ve!$I$6:$I$1005,"Fechada",Con_ve!$Q$6:$Q$1005,Cad_cl!AV$5))),"",IF($C911="","",SUMIFS(Con_ve!$F$6:$F$1005,Con_ve!$C$6:$C$1005,$C911,Con_ve!$I$6:$I$1005,"Fechada",Con_ve!$Q$6:$Q$1005,Cad_cl!AV$5)))</f>
        <v/>
      </c>
      <c r="AW911" s="134" t="str">
        <f>IF(ISERR(IF($C911="","",SUMIFS(Con_ve!$F$6:$F$1005,Con_ve!$C$6:$C$1005,$C911,Con_ve!$I$6:$I$1005,"Fechada",Con_ve!$Q$6:$Q$1005,Cad_cl!AW$5))),"",IF($C911="","",SUMIFS(Con_ve!$F$6:$F$1005,Con_ve!$C$6:$C$1005,$C911,Con_ve!$I$6:$I$1005,"Fechada",Con_ve!$Q$6:$Q$1005,Cad_cl!AW$5)))</f>
        <v/>
      </c>
      <c r="AX911" s="134" t="str">
        <f>IF(ISERR(IF($C911="","",SUMIFS(Con_ve!$F$6:$F$1005,Con_ve!$C$6:$C$1005,$C911,Con_ve!$I$6:$I$1005,"Fechada",Con_ve!$Q$6:$Q$1005,Cad_cl!AX$5))),"",IF($C911="","",SUMIFS(Con_ve!$F$6:$F$1005,Con_ve!$C$6:$C$1005,$C911,Con_ve!$I$6:$I$1005,"Fechada",Con_ve!$Q$6:$Q$1005,Cad_cl!AX$5)))</f>
        <v/>
      </c>
      <c r="AY911" s="134" t="str">
        <f>IF(ISERR(IF($C911="","",SUMIFS(Con_ve!$F$6:$F$1005,Con_ve!$C$6:$C$1005,$C911,Con_ve!$I$6:$I$1005,"Fechada",Con_ve!$Q$6:$Q$1005,Cad_cl!AY$5))),"",IF($C911="","",SUMIFS(Con_ve!$F$6:$F$1005,Con_ve!$C$6:$C$1005,$C911,Con_ve!$I$6:$I$1005,"Fechada",Con_ve!$Q$6:$Q$1005,Cad_cl!AY$5)))</f>
        <v/>
      </c>
      <c r="AZ911" s="134" t="str">
        <f>IF(ISERR(IF($C911="","",SUMIFS(Con_ve!$F$6:$F$1005,Con_ve!$C$6:$C$1005,$C911,Con_ve!$I$6:$I$1005,"Fechada",Con_ve!$Q$6:$Q$1005,Cad_cl!AZ$5))),"",IF($C911="","",SUMIFS(Con_ve!$F$6:$F$1005,Con_ve!$C$6:$C$1005,$C911,Con_ve!$I$6:$I$1005,"Fechada",Con_ve!$Q$6:$Q$1005,Cad_cl!AZ$5)))</f>
        <v/>
      </c>
      <c r="BA911" s="134" t="str">
        <f>IF(ISERR(IF($C911="","",SUMIFS(Con_ve!$F$6:$F$1005,Con_ve!$C$6:$C$1005,$C911,Con_ve!$I$6:$I$1005,"Fechada",Con_ve!$Q$6:$Q$1005,Cad_cl!BA$5))),"",IF($C911="","",SUMIFS(Con_ve!$F$6:$F$1005,Con_ve!$C$6:$C$1005,$C911,Con_ve!$I$6:$I$1005,"Fechada",Con_ve!$Q$6:$Q$1005,Cad_cl!BA$5)))</f>
        <v/>
      </c>
      <c r="BB911" s="134">
        <f t="shared" si="42"/>
        <v>0</v>
      </c>
      <c r="BD911" s="134" t="str">
        <f>IF(ISERR(IF($C911="","",SUMIFS(Con_ve!$F$6:$F$1005,Con_ve!$C$6:$C$1005,$C911,Con_ve!$I$6:$I$1005,"Em negociação",Con_ve!$Q$6:$Q$1005,Cad_cl!BD$5))),"",IF($C911="","",SUMIFS(Con_ve!$F$6:$F$1005,Con_ve!$C$6:$C$1005,$C911,Con_ve!$I$6:$I$1005,"Em negociação",Con_ve!$Q$6:$Q$1005,Cad_cl!BD$5)))</f>
        <v/>
      </c>
      <c r="BE911" s="134" t="str">
        <f>IF(ISERR(IF($C911="","",SUMIFS(Con_ve!$F$6:$F$1005,Con_ve!$C$6:$C$1005,$C911,Con_ve!$I$6:$I$1005,"Em negociação",Con_ve!$Q$6:$Q$1005,Cad_cl!BE$5))),"",IF($C911="","",SUMIFS(Con_ve!$F$6:$F$1005,Con_ve!$C$6:$C$1005,$C911,Con_ve!$I$6:$I$1005,"Em negociação",Con_ve!$Q$6:$Q$1005,Cad_cl!BE$5)))</f>
        <v/>
      </c>
      <c r="BF911" s="134" t="str">
        <f>IF(ISERR(IF($C911="","",SUMIFS(Con_ve!$F$6:$F$1005,Con_ve!$C$6:$C$1005,$C911,Con_ve!$I$6:$I$1005,"Em negociação",Con_ve!$Q$6:$Q$1005,Cad_cl!BF$5))),"",IF($C911="","",SUMIFS(Con_ve!$F$6:$F$1005,Con_ve!$C$6:$C$1005,$C911,Con_ve!$I$6:$I$1005,"Em negociação",Con_ve!$Q$6:$Q$1005,Cad_cl!BF$5)))</f>
        <v/>
      </c>
      <c r="BG911" s="134" t="str">
        <f>IF(ISERR(IF($C911="","",SUMIFS(Con_ve!$F$6:$F$1005,Con_ve!$C$6:$C$1005,$C911,Con_ve!$I$6:$I$1005,"Em negociação",Con_ve!$Q$6:$Q$1005,Cad_cl!BG$5))),"",IF($C911="","",SUMIFS(Con_ve!$F$6:$F$1005,Con_ve!$C$6:$C$1005,$C911,Con_ve!$I$6:$I$1005,"Em negociação",Con_ve!$Q$6:$Q$1005,Cad_cl!BG$5)))</f>
        <v/>
      </c>
      <c r="BH911" s="134" t="str">
        <f>IF(ISERR(IF($C911="","",SUMIFS(Con_ve!$F$6:$F$1005,Con_ve!$C$6:$C$1005,$C911,Con_ve!$I$6:$I$1005,"Em negociação",Con_ve!$Q$6:$Q$1005,Cad_cl!BH$5))),"",IF($C911="","",SUMIFS(Con_ve!$F$6:$F$1005,Con_ve!$C$6:$C$1005,$C911,Con_ve!$I$6:$I$1005,"Em negociação",Con_ve!$Q$6:$Q$1005,Cad_cl!BH$5)))</f>
        <v/>
      </c>
      <c r="BI911" s="134" t="str">
        <f>IF(ISERR(IF($C911="","",SUMIFS(Con_ve!$F$6:$F$1005,Con_ve!$C$6:$C$1005,$C911,Con_ve!$I$6:$I$1005,"Em negociação",Con_ve!$Q$6:$Q$1005,Cad_cl!BI$5))),"",IF($C911="","",SUMIFS(Con_ve!$F$6:$F$1005,Con_ve!$C$6:$C$1005,$C911,Con_ve!$I$6:$I$1005,"Em negociação",Con_ve!$Q$6:$Q$1005,Cad_cl!BI$5)))</f>
        <v/>
      </c>
      <c r="BJ911" s="134" t="str">
        <f>IF(ISERR(IF($C911="","",SUMIFS(Con_ve!$F$6:$F$1005,Con_ve!$C$6:$C$1005,$C911,Con_ve!$I$6:$I$1005,"Em negociação",Con_ve!$Q$6:$Q$1005,Cad_cl!BJ$5))),"",IF($C911="","",SUMIFS(Con_ve!$F$6:$F$1005,Con_ve!$C$6:$C$1005,$C911,Con_ve!$I$6:$I$1005,"Em negociação",Con_ve!$Q$6:$Q$1005,Cad_cl!BJ$5)))</f>
        <v/>
      </c>
      <c r="BK911" s="134" t="str">
        <f>IF(ISERR(IF($C911="","",SUMIFS(Con_ve!$F$6:$F$1005,Con_ve!$C$6:$C$1005,$C911,Con_ve!$I$6:$I$1005,"Em negociação",Con_ve!$Q$6:$Q$1005,Cad_cl!BK$5))),"",IF($C911="","",SUMIFS(Con_ve!$F$6:$F$1005,Con_ve!$C$6:$C$1005,$C911,Con_ve!$I$6:$I$1005,"Em negociação",Con_ve!$Q$6:$Q$1005,Cad_cl!BK$5)))</f>
        <v/>
      </c>
      <c r="BL911" s="134" t="str">
        <f>IF(ISERR(IF($C911="","",SUMIFS(Con_ve!$F$6:$F$1005,Con_ve!$C$6:$C$1005,$C911,Con_ve!$I$6:$I$1005,"Em negociação",Con_ve!$Q$6:$Q$1005,Cad_cl!BL$5))),"",IF($C911="","",SUMIFS(Con_ve!$F$6:$F$1005,Con_ve!$C$6:$C$1005,$C911,Con_ve!$I$6:$I$1005,"Em negociação",Con_ve!$Q$6:$Q$1005,Cad_cl!BL$5)))</f>
        <v/>
      </c>
      <c r="BM911" s="134" t="str">
        <f>IF(ISERR(IF($C911="","",SUMIFS(Con_ve!$F$6:$F$1005,Con_ve!$C$6:$C$1005,$C911,Con_ve!$I$6:$I$1005,"Em negociação",Con_ve!$Q$6:$Q$1005,Cad_cl!BM$5))),"",IF($C911="","",SUMIFS(Con_ve!$F$6:$F$1005,Con_ve!$C$6:$C$1005,$C911,Con_ve!$I$6:$I$1005,"Em negociação",Con_ve!$Q$6:$Q$1005,Cad_cl!BM$5)))</f>
        <v/>
      </c>
      <c r="BN911" s="134" t="str">
        <f>IF(ISERR(IF($C911="","",SUMIFS(Con_ve!$F$6:$F$1005,Con_ve!$C$6:$C$1005,$C911,Con_ve!$I$6:$I$1005,"Em negociação",Con_ve!$Q$6:$Q$1005,Cad_cl!BN$5))),"",IF($C911="","",SUMIFS(Con_ve!$F$6:$F$1005,Con_ve!$C$6:$C$1005,$C911,Con_ve!$I$6:$I$1005,"Em negociação",Con_ve!$Q$6:$Q$1005,Cad_cl!BN$5)))</f>
        <v/>
      </c>
      <c r="BO911" s="134" t="str">
        <f>IF(ISERR(IF($C911="","",SUMIFS(Con_ve!$F$6:$F$1005,Con_ve!$C$6:$C$1005,$C911,Con_ve!$I$6:$I$1005,"Em negociação",Con_ve!$Q$6:$Q$1005,Cad_cl!BO$5))),"",IF($C911="","",SUMIFS(Con_ve!$F$6:$F$1005,Con_ve!$C$6:$C$1005,$C911,Con_ve!$I$6:$I$1005,"Em negociação",Con_ve!$Q$6:$Q$1005,Cad_cl!BO$5)))</f>
        <v/>
      </c>
      <c r="BP911" s="134">
        <f t="shared" si="43"/>
        <v>0</v>
      </c>
      <c r="BR911" s="125" t="str">
        <f>IF(ISERR(IF(AND($I911=Re_lo!$E$5,BR$5=VLOOKUP(Re_lo!$H$5,Re_lo!$N$5:$O$16,2,0)),AP911,"")),"",IF(AND($I911=Re_lo!$E$5,BR$5=VLOOKUP(Re_lo!$H$5,Re_lo!$N$5:$O$16,2,0)),AP911,""))</f>
        <v/>
      </c>
      <c r="BS911" s="125" t="str">
        <f>IF(ISERR(IF(AND($I911=Re_lo!$E$5,BS$5=VLOOKUP(Re_lo!$H$5,Re_lo!$N$5:$O$16,2,0)),AQ911,"")),"",IF(AND($I911=Re_lo!$E$5,BS$5=VLOOKUP(Re_lo!$H$5,Re_lo!$N$5:$O$16,2,0)),AQ911,""))</f>
        <v/>
      </c>
      <c r="BT911" s="125" t="str">
        <f>IF(ISERR(IF(AND($I911=Re_lo!$E$5,BT$5=VLOOKUP(Re_lo!$H$5,Re_lo!$N$5:$O$16,2,0)),AR911,"")),"",IF(AND($I911=Re_lo!$E$5,BT$5=VLOOKUP(Re_lo!$H$5,Re_lo!$N$5:$O$16,2,0)),AR911,""))</f>
        <v/>
      </c>
      <c r="BU911" s="125" t="str">
        <f>IF(ISERR(IF(AND($I911=Re_lo!$E$5,BU$5=VLOOKUP(Re_lo!$H$5,Re_lo!$N$5:$O$16,2,0)),AS911,"")),"",IF(AND($I911=Re_lo!$E$5,BU$5=VLOOKUP(Re_lo!$H$5,Re_lo!$N$5:$O$16,2,0)),AS911,""))</f>
        <v/>
      </c>
      <c r="BV911" s="125" t="str">
        <f>IF(ISERR(IF(AND($I911=Re_lo!$E$5,BV$5=VLOOKUP(Re_lo!$H$5,Re_lo!$N$5:$O$16,2,0)),AT911,"")),"",IF(AND($I911=Re_lo!$E$5,BV$5=VLOOKUP(Re_lo!$H$5,Re_lo!$N$5:$O$16,2,0)),AT911,""))</f>
        <v/>
      </c>
      <c r="BW911" s="125" t="str">
        <f>IF(ISERR(IF(AND($I911=Re_lo!$E$5,BW$5=VLOOKUP(Re_lo!$H$5,Re_lo!$N$5:$O$16,2,0)),AU911,"")),"",IF(AND($I911=Re_lo!$E$5,BW$5=VLOOKUP(Re_lo!$H$5,Re_lo!$N$5:$O$16,2,0)),AU911,""))</f>
        <v/>
      </c>
      <c r="BX911" s="125" t="str">
        <f>IF(ISERR(IF(AND($I911=Re_lo!$E$5,BX$5=VLOOKUP(Re_lo!$H$5,Re_lo!$N$5:$O$16,2,0)),AV911,"")),"",IF(AND($I911=Re_lo!$E$5,BX$5=VLOOKUP(Re_lo!$H$5,Re_lo!$N$5:$O$16,2,0)),AV911,""))</f>
        <v/>
      </c>
      <c r="BY911" s="125" t="str">
        <f>IF(ISERR(IF(AND($I911=Re_lo!$E$5,BY$5=VLOOKUP(Re_lo!$H$5,Re_lo!$N$5:$O$16,2,0)),AW911,"")),"",IF(AND($I911=Re_lo!$E$5,BY$5=VLOOKUP(Re_lo!$H$5,Re_lo!$N$5:$O$16,2,0)),AW911,""))</f>
        <v/>
      </c>
      <c r="BZ911" s="125" t="str">
        <f>IF(ISERR(IF(AND($I911=Re_lo!$E$5,BZ$5=VLOOKUP(Re_lo!$H$5,Re_lo!$N$5:$O$16,2,0)),AX911,"")),"",IF(AND($I911=Re_lo!$E$5,BZ$5=VLOOKUP(Re_lo!$H$5,Re_lo!$N$5:$O$16,2,0)),AX911,""))</f>
        <v/>
      </c>
      <c r="CA911" s="125" t="str">
        <f>IF(ISERR(IF(AND($I911=Re_lo!$E$5,CA$5=VLOOKUP(Re_lo!$H$5,Re_lo!$N$5:$O$16,2,0)),AY911,"")),"",IF(AND($I911=Re_lo!$E$5,CA$5=VLOOKUP(Re_lo!$H$5,Re_lo!$N$5:$O$16,2,0)),AY911,""))</f>
        <v/>
      </c>
      <c r="CB911" s="125" t="str">
        <f>IF(ISERR(IF(AND($I911=Re_lo!$E$5,CB$5=VLOOKUP(Re_lo!$H$5,Re_lo!$N$5:$O$16,2,0)),AZ911,"")),"",IF(AND($I911=Re_lo!$E$5,CB$5=VLOOKUP(Re_lo!$H$5,Re_lo!$N$5:$O$16,2,0)),AZ911,""))</f>
        <v/>
      </c>
      <c r="CC911" s="125" t="str">
        <f>IF(ISERR(IF(AND($I911=Re_lo!$E$5,CC$5=VLOOKUP(Re_lo!$H$5,Re_lo!$N$5:$O$16,2,0)),BA911,"")),"",IF(AND($I911=Re_lo!$E$5,CC$5=VLOOKUP(Re_lo!$H$5,Re_lo!$N$5:$O$16,2,0)),BA911,""))</f>
        <v/>
      </c>
      <c r="CD911" s="125" t="str">
        <f>IF(ISERR(IF(AND($I911=Re_lo!$E$5,CD$5=VLOOKUP(Re_lo!$H$5,Re_lo!$N$5:$O$16,2,0)),BB911,"")),"",IF(AND($I911=Re_lo!$E$5,CD$5=VLOOKUP(Re_lo!$H$5,Re_lo!$N$5:$O$16,2,0)),BB911,""))</f>
        <v/>
      </c>
      <c r="CF911" s="125" t="str">
        <f>IF($C911="","",COUNTIFS(Con_ve!$C$6:$C$1005,$C911,Con_ve!$Q$6:$Q$1005,Cad_cl!CF$5))</f>
        <v/>
      </c>
      <c r="CG911" s="125" t="str">
        <f>IF($C911="","",COUNTIFS(Con_ve!$C$6:$C$1005,$C911,Con_ve!$Q$6:$Q$1005,Cad_cl!CG$5))</f>
        <v/>
      </c>
      <c r="CH911" s="125" t="str">
        <f>IF($C911="","",COUNTIFS(Con_ve!$C$6:$C$1005,$C911,Con_ve!$Q$6:$Q$1005,Cad_cl!CH$5))</f>
        <v/>
      </c>
      <c r="CI911" s="125" t="str">
        <f>IF($C911="","",COUNTIFS(Con_ve!$C$6:$C$1005,$C911,Con_ve!$Q$6:$Q$1005,Cad_cl!CI$5))</f>
        <v/>
      </c>
      <c r="CJ911" s="125" t="str">
        <f>IF($C911="","",COUNTIFS(Con_ve!$C$6:$C$1005,$C911,Con_ve!$Q$6:$Q$1005,Cad_cl!CJ$5))</f>
        <v/>
      </c>
      <c r="CK911" s="125" t="str">
        <f>IF($C911="","",COUNTIFS(Con_ve!$C$6:$C$1005,$C911,Con_ve!$Q$6:$Q$1005,Cad_cl!CK$5))</f>
        <v/>
      </c>
      <c r="CL911" s="125" t="str">
        <f>IF($C911="","",COUNTIFS(Con_ve!$C$6:$C$1005,$C911,Con_ve!$Q$6:$Q$1005,Cad_cl!CL$5))</f>
        <v/>
      </c>
      <c r="CM911" s="125" t="str">
        <f>IF($C911="","",COUNTIFS(Con_ve!$C$6:$C$1005,$C911,Con_ve!$Q$6:$Q$1005,Cad_cl!CM$5))</f>
        <v/>
      </c>
      <c r="CN911" s="125" t="str">
        <f>IF($C911="","",COUNTIFS(Con_ve!$C$6:$C$1005,$C911,Con_ve!$Q$6:$Q$1005,Cad_cl!CN$5))</f>
        <v/>
      </c>
      <c r="CO911" s="125" t="str">
        <f>IF($C911="","",COUNTIFS(Con_ve!$C$6:$C$1005,$C911,Con_ve!$Q$6:$Q$1005,Cad_cl!CO$5))</f>
        <v/>
      </c>
      <c r="CP911" s="125" t="str">
        <f>IF($C911="","",COUNTIFS(Con_ve!$C$6:$C$1005,$C911,Con_ve!$Q$6:$Q$1005,Cad_cl!CP$5))</f>
        <v/>
      </c>
      <c r="CQ911" s="125" t="str">
        <f>IF($C911="","",COUNTIFS(Con_ve!$C$6:$C$1005,$C911,Con_ve!$Q$6:$Q$1005,Cad_cl!CQ$5))</f>
        <v/>
      </c>
      <c r="CR911" s="125">
        <f t="shared" si="44"/>
        <v>0</v>
      </c>
    </row>
    <row r="912" spans="3:96" ht="30" customHeight="1">
      <c r="C912" s="153"/>
      <c r="D912" s="153"/>
      <c r="E912" s="154"/>
      <c r="F912" s="153"/>
      <c r="G912" s="155"/>
      <c r="H912" s="153"/>
      <c r="I912" s="153"/>
      <c r="J912" s="132" t="s">
        <v>309</v>
      </c>
      <c r="K912" s="133" t="s">
        <v>309</v>
      </c>
      <c r="L912" s="153"/>
      <c r="M912" s="153"/>
      <c r="N912" s="153"/>
      <c r="O912" s="153"/>
      <c r="P912" s="153"/>
      <c r="Q912" s="153"/>
      <c r="AP912" s="134" t="str">
        <f>IF(ISERR(IF($C912="","",SUMIFS(Con_ve!$F$6:$F$1005,Con_ve!$C$6:$C$1005,$C912,Con_ve!$I$6:$I$1005,"Fechada",Con_ve!$Q$6:$Q$1005,Cad_cl!AP$5))),"",IF($C912="","",SUMIFS(Con_ve!$F$6:$F$1005,Con_ve!$C$6:$C$1005,$C912,Con_ve!$I$6:$I$1005,"Fechada",Con_ve!$Q$6:$Q$1005,Cad_cl!AP$5)))</f>
        <v/>
      </c>
      <c r="AQ912" s="134" t="str">
        <f>IF(ISERR(IF($C912="","",SUMIFS(Con_ve!$F$6:$F$1005,Con_ve!$C$6:$C$1005,$C912,Con_ve!$I$6:$I$1005,"Fechada",Con_ve!$Q$6:$Q$1005,Cad_cl!AQ$5))),"",IF($C912="","",SUMIFS(Con_ve!$F$6:$F$1005,Con_ve!$C$6:$C$1005,$C912,Con_ve!$I$6:$I$1005,"Fechada",Con_ve!$Q$6:$Q$1005,Cad_cl!AQ$5)))</f>
        <v/>
      </c>
      <c r="AR912" s="134" t="str">
        <f>IF(ISERR(IF($C912="","",SUMIFS(Con_ve!$F$6:$F$1005,Con_ve!$C$6:$C$1005,$C912,Con_ve!$I$6:$I$1005,"Fechada",Con_ve!$Q$6:$Q$1005,Cad_cl!AR$5))),"",IF($C912="","",SUMIFS(Con_ve!$F$6:$F$1005,Con_ve!$C$6:$C$1005,$C912,Con_ve!$I$6:$I$1005,"Fechada",Con_ve!$Q$6:$Q$1005,Cad_cl!AR$5)))</f>
        <v/>
      </c>
      <c r="AS912" s="134" t="str">
        <f>IF(ISERR(IF($C912="","",SUMIFS(Con_ve!$F$6:$F$1005,Con_ve!$C$6:$C$1005,$C912,Con_ve!$I$6:$I$1005,"Fechada",Con_ve!$Q$6:$Q$1005,Cad_cl!AS$5))),"",IF($C912="","",SUMIFS(Con_ve!$F$6:$F$1005,Con_ve!$C$6:$C$1005,$C912,Con_ve!$I$6:$I$1005,"Fechada",Con_ve!$Q$6:$Q$1005,Cad_cl!AS$5)))</f>
        <v/>
      </c>
      <c r="AT912" s="134" t="str">
        <f>IF(ISERR(IF($C912="","",SUMIFS(Con_ve!$F$6:$F$1005,Con_ve!$C$6:$C$1005,$C912,Con_ve!$I$6:$I$1005,"Fechada",Con_ve!$Q$6:$Q$1005,Cad_cl!AT$5))),"",IF($C912="","",SUMIFS(Con_ve!$F$6:$F$1005,Con_ve!$C$6:$C$1005,$C912,Con_ve!$I$6:$I$1005,"Fechada",Con_ve!$Q$6:$Q$1005,Cad_cl!AT$5)))</f>
        <v/>
      </c>
      <c r="AU912" s="134" t="str">
        <f>IF(ISERR(IF($C912="","",SUMIFS(Con_ve!$F$6:$F$1005,Con_ve!$C$6:$C$1005,$C912,Con_ve!$I$6:$I$1005,"Fechada",Con_ve!$Q$6:$Q$1005,Cad_cl!AU$5))),"",IF($C912="","",SUMIFS(Con_ve!$F$6:$F$1005,Con_ve!$C$6:$C$1005,$C912,Con_ve!$I$6:$I$1005,"Fechada",Con_ve!$Q$6:$Q$1005,Cad_cl!AU$5)))</f>
        <v/>
      </c>
      <c r="AV912" s="134" t="str">
        <f>IF(ISERR(IF($C912="","",SUMIFS(Con_ve!$F$6:$F$1005,Con_ve!$C$6:$C$1005,$C912,Con_ve!$I$6:$I$1005,"Fechada",Con_ve!$Q$6:$Q$1005,Cad_cl!AV$5))),"",IF($C912="","",SUMIFS(Con_ve!$F$6:$F$1005,Con_ve!$C$6:$C$1005,$C912,Con_ve!$I$6:$I$1005,"Fechada",Con_ve!$Q$6:$Q$1005,Cad_cl!AV$5)))</f>
        <v/>
      </c>
      <c r="AW912" s="134" t="str">
        <f>IF(ISERR(IF($C912="","",SUMIFS(Con_ve!$F$6:$F$1005,Con_ve!$C$6:$C$1005,$C912,Con_ve!$I$6:$I$1005,"Fechada",Con_ve!$Q$6:$Q$1005,Cad_cl!AW$5))),"",IF($C912="","",SUMIFS(Con_ve!$F$6:$F$1005,Con_ve!$C$6:$C$1005,$C912,Con_ve!$I$6:$I$1005,"Fechada",Con_ve!$Q$6:$Q$1005,Cad_cl!AW$5)))</f>
        <v/>
      </c>
      <c r="AX912" s="134" t="str">
        <f>IF(ISERR(IF($C912="","",SUMIFS(Con_ve!$F$6:$F$1005,Con_ve!$C$6:$C$1005,$C912,Con_ve!$I$6:$I$1005,"Fechada",Con_ve!$Q$6:$Q$1005,Cad_cl!AX$5))),"",IF($C912="","",SUMIFS(Con_ve!$F$6:$F$1005,Con_ve!$C$6:$C$1005,$C912,Con_ve!$I$6:$I$1005,"Fechada",Con_ve!$Q$6:$Q$1005,Cad_cl!AX$5)))</f>
        <v/>
      </c>
      <c r="AY912" s="134" t="str">
        <f>IF(ISERR(IF($C912="","",SUMIFS(Con_ve!$F$6:$F$1005,Con_ve!$C$6:$C$1005,$C912,Con_ve!$I$6:$I$1005,"Fechada",Con_ve!$Q$6:$Q$1005,Cad_cl!AY$5))),"",IF($C912="","",SUMIFS(Con_ve!$F$6:$F$1005,Con_ve!$C$6:$C$1005,$C912,Con_ve!$I$6:$I$1005,"Fechada",Con_ve!$Q$6:$Q$1005,Cad_cl!AY$5)))</f>
        <v/>
      </c>
      <c r="AZ912" s="134" t="str">
        <f>IF(ISERR(IF($C912="","",SUMIFS(Con_ve!$F$6:$F$1005,Con_ve!$C$6:$C$1005,$C912,Con_ve!$I$6:$I$1005,"Fechada",Con_ve!$Q$6:$Q$1005,Cad_cl!AZ$5))),"",IF($C912="","",SUMIFS(Con_ve!$F$6:$F$1005,Con_ve!$C$6:$C$1005,$C912,Con_ve!$I$6:$I$1005,"Fechada",Con_ve!$Q$6:$Q$1005,Cad_cl!AZ$5)))</f>
        <v/>
      </c>
      <c r="BA912" s="134" t="str">
        <f>IF(ISERR(IF($C912="","",SUMIFS(Con_ve!$F$6:$F$1005,Con_ve!$C$6:$C$1005,$C912,Con_ve!$I$6:$I$1005,"Fechada",Con_ve!$Q$6:$Q$1005,Cad_cl!BA$5))),"",IF($C912="","",SUMIFS(Con_ve!$F$6:$F$1005,Con_ve!$C$6:$C$1005,$C912,Con_ve!$I$6:$I$1005,"Fechada",Con_ve!$Q$6:$Q$1005,Cad_cl!BA$5)))</f>
        <v/>
      </c>
      <c r="BB912" s="134">
        <f t="shared" si="42"/>
        <v>0</v>
      </c>
      <c r="BD912" s="134" t="str">
        <f>IF(ISERR(IF($C912="","",SUMIFS(Con_ve!$F$6:$F$1005,Con_ve!$C$6:$C$1005,$C912,Con_ve!$I$6:$I$1005,"Em negociação",Con_ve!$Q$6:$Q$1005,Cad_cl!BD$5))),"",IF($C912="","",SUMIFS(Con_ve!$F$6:$F$1005,Con_ve!$C$6:$C$1005,$C912,Con_ve!$I$6:$I$1005,"Em negociação",Con_ve!$Q$6:$Q$1005,Cad_cl!BD$5)))</f>
        <v/>
      </c>
      <c r="BE912" s="134" t="str">
        <f>IF(ISERR(IF($C912="","",SUMIFS(Con_ve!$F$6:$F$1005,Con_ve!$C$6:$C$1005,$C912,Con_ve!$I$6:$I$1005,"Em negociação",Con_ve!$Q$6:$Q$1005,Cad_cl!BE$5))),"",IF($C912="","",SUMIFS(Con_ve!$F$6:$F$1005,Con_ve!$C$6:$C$1005,$C912,Con_ve!$I$6:$I$1005,"Em negociação",Con_ve!$Q$6:$Q$1005,Cad_cl!BE$5)))</f>
        <v/>
      </c>
      <c r="BF912" s="134" t="str">
        <f>IF(ISERR(IF($C912="","",SUMIFS(Con_ve!$F$6:$F$1005,Con_ve!$C$6:$C$1005,$C912,Con_ve!$I$6:$I$1005,"Em negociação",Con_ve!$Q$6:$Q$1005,Cad_cl!BF$5))),"",IF($C912="","",SUMIFS(Con_ve!$F$6:$F$1005,Con_ve!$C$6:$C$1005,$C912,Con_ve!$I$6:$I$1005,"Em negociação",Con_ve!$Q$6:$Q$1005,Cad_cl!BF$5)))</f>
        <v/>
      </c>
      <c r="BG912" s="134" t="str">
        <f>IF(ISERR(IF($C912="","",SUMIFS(Con_ve!$F$6:$F$1005,Con_ve!$C$6:$C$1005,$C912,Con_ve!$I$6:$I$1005,"Em negociação",Con_ve!$Q$6:$Q$1005,Cad_cl!BG$5))),"",IF($C912="","",SUMIFS(Con_ve!$F$6:$F$1005,Con_ve!$C$6:$C$1005,$C912,Con_ve!$I$6:$I$1005,"Em negociação",Con_ve!$Q$6:$Q$1005,Cad_cl!BG$5)))</f>
        <v/>
      </c>
      <c r="BH912" s="134" t="str">
        <f>IF(ISERR(IF($C912="","",SUMIFS(Con_ve!$F$6:$F$1005,Con_ve!$C$6:$C$1005,$C912,Con_ve!$I$6:$I$1005,"Em negociação",Con_ve!$Q$6:$Q$1005,Cad_cl!BH$5))),"",IF($C912="","",SUMIFS(Con_ve!$F$6:$F$1005,Con_ve!$C$6:$C$1005,$C912,Con_ve!$I$6:$I$1005,"Em negociação",Con_ve!$Q$6:$Q$1005,Cad_cl!BH$5)))</f>
        <v/>
      </c>
      <c r="BI912" s="134" t="str">
        <f>IF(ISERR(IF($C912="","",SUMIFS(Con_ve!$F$6:$F$1005,Con_ve!$C$6:$C$1005,$C912,Con_ve!$I$6:$I$1005,"Em negociação",Con_ve!$Q$6:$Q$1005,Cad_cl!BI$5))),"",IF($C912="","",SUMIFS(Con_ve!$F$6:$F$1005,Con_ve!$C$6:$C$1005,$C912,Con_ve!$I$6:$I$1005,"Em negociação",Con_ve!$Q$6:$Q$1005,Cad_cl!BI$5)))</f>
        <v/>
      </c>
      <c r="BJ912" s="134" t="str">
        <f>IF(ISERR(IF($C912="","",SUMIFS(Con_ve!$F$6:$F$1005,Con_ve!$C$6:$C$1005,$C912,Con_ve!$I$6:$I$1005,"Em negociação",Con_ve!$Q$6:$Q$1005,Cad_cl!BJ$5))),"",IF($C912="","",SUMIFS(Con_ve!$F$6:$F$1005,Con_ve!$C$6:$C$1005,$C912,Con_ve!$I$6:$I$1005,"Em negociação",Con_ve!$Q$6:$Q$1005,Cad_cl!BJ$5)))</f>
        <v/>
      </c>
      <c r="BK912" s="134" t="str">
        <f>IF(ISERR(IF($C912="","",SUMIFS(Con_ve!$F$6:$F$1005,Con_ve!$C$6:$C$1005,$C912,Con_ve!$I$6:$I$1005,"Em negociação",Con_ve!$Q$6:$Q$1005,Cad_cl!BK$5))),"",IF($C912="","",SUMIFS(Con_ve!$F$6:$F$1005,Con_ve!$C$6:$C$1005,$C912,Con_ve!$I$6:$I$1005,"Em negociação",Con_ve!$Q$6:$Q$1005,Cad_cl!BK$5)))</f>
        <v/>
      </c>
      <c r="BL912" s="134" t="str">
        <f>IF(ISERR(IF($C912="","",SUMIFS(Con_ve!$F$6:$F$1005,Con_ve!$C$6:$C$1005,$C912,Con_ve!$I$6:$I$1005,"Em negociação",Con_ve!$Q$6:$Q$1005,Cad_cl!BL$5))),"",IF($C912="","",SUMIFS(Con_ve!$F$6:$F$1005,Con_ve!$C$6:$C$1005,$C912,Con_ve!$I$6:$I$1005,"Em negociação",Con_ve!$Q$6:$Q$1005,Cad_cl!BL$5)))</f>
        <v/>
      </c>
      <c r="BM912" s="134" t="str">
        <f>IF(ISERR(IF($C912="","",SUMIFS(Con_ve!$F$6:$F$1005,Con_ve!$C$6:$C$1005,$C912,Con_ve!$I$6:$I$1005,"Em negociação",Con_ve!$Q$6:$Q$1005,Cad_cl!BM$5))),"",IF($C912="","",SUMIFS(Con_ve!$F$6:$F$1005,Con_ve!$C$6:$C$1005,$C912,Con_ve!$I$6:$I$1005,"Em negociação",Con_ve!$Q$6:$Q$1005,Cad_cl!BM$5)))</f>
        <v/>
      </c>
      <c r="BN912" s="134" t="str">
        <f>IF(ISERR(IF($C912="","",SUMIFS(Con_ve!$F$6:$F$1005,Con_ve!$C$6:$C$1005,$C912,Con_ve!$I$6:$I$1005,"Em negociação",Con_ve!$Q$6:$Q$1005,Cad_cl!BN$5))),"",IF($C912="","",SUMIFS(Con_ve!$F$6:$F$1005,Con_ve!$C$6:$C$1005,$C912,Con_ve!$I$6:$I$1005,"Em negociação",Con_ve!$Q$6:$Q$1005,Cad_cl!BN$5)))</f>
        <v/>
      </c>
      <c r="BO912" s="134" t="str">
        <f>IF(ISERR(IF($C912="","",SUMIFS(Con_ve!$F$6:$F$1005,Con_ve!$C$6:$C$1005,$C912,Con_ve!$I$6:$I$1005,"Em negociação",Con_ve!$Q$6:$Q$1005,Cad_cl!BO$5))),"",IF($C912="","",SUMIFS(Con_ve!$F$6:$F$1005,Con_ve!$C$6:$C$1005,$C912,Con_ve!$I$6:$I$1005,"Em negociação",Con_ve!$Q$6:$Q$1005,Cad_cl!BO$5)))</f>
        <v/>
      </c>
      <c r="BP912" s="134">
        <f t="shared" si="43"/>
        <v>0</v>
      </c>
      <c r="BR912" s="125" t="str">
        <f>IF(ISERR(IF(AND($I912=Re_lo!$E$5,BR$5=VLOOKUP(Re_lo!$H$5,Re_lo!$N$5:$O$16,2,0)),AP912,"")),"",IF(AND($I912=Re_lo!$E$5,BR$5=VLOOKUP(Re_lo!$H$5,Re_lo!$N$5:$O$16,2,0)),AP912,""))</f>
        <v/>
      </c>
      <c r="BS912" s="125" t="str">
        <f>IF(ISERR(IF(AND($I912=Re_lo!$E$5,BS$5=VLOOKUP(Re_lo!$H$5,Re_lo!$N$5:$O$16,2,0)),AQ912,"")),"",IF(AND($I912=Re_lo!$E$5,BS$5=VLOOKUP(Re_lo!$H$5,Re_lo!$N$5:$O$16,2,0)),AQ912,""))</f>
        <v/>
      </c>
      <c r="BT912" s="125" t="str">
        <f>IF(ISERR(IF(AND($I912=Re_lo!$E$5,BT$5=VLOOKUP(Re_lo!$H$5,Re_lo!$N$5:$O$16,2,0)),AR912,"")),"",IF(AND($I912=Re_lo!$E$5,BT$5=VLOOKUP(Re_lo!$H$5,Re_lo!$N$5:$O$16,2,0)),AR912,""))</f>
        <v/>
      </c>
      <c r="BU912" s="125" t="str">
        <f>IF(ISERR(IF(AND($I912=Re_lo!$E$5,BU$5=VLOOKUP(Re_lo!$H$5,Re_lo!$N$5:$O$16,2,0)),AS912,"")),"",IF(AND($I912=Re_lo!$E$5,BU$5=VLOOKUP(Re_lo!$H$5,Re_lo!$N$5:$O$16,2,0)),AS912,""))</f>
        <v/>
      </c>
      <c r="BV912" s="125" t="str">
        <f>IF(ISERR(IF(AND($I912=Re_lo!$E$5,BV$5=VLOOKUP(Re_lo!$H$5,Re_lo!$N$5:$O$16,2,0)),AT912,"")),"",IF(AND($I912=Re_lo!$E$5,BV$5=VLOOKUP(Re_lo!$H$5,Re_lo!$N$5:$O$16,2,0)),AT912,""))</f>
        <v/>
      </c>
      <c r="BW912" s="125" t="str">
        <f>IF(ISERR(IF(AND($I912=Re_lo!$E$5,BW$5=VLOOKUP(Re_lo!$H$5,Re_lo!$N$5:$O$16,2,0)),AU912,"")),"",IF(AND($I912=Re_lo!$E$5,BW$5=VLOOKUP(Re_lo!$H$5,Re_lo!$N$5:$O$16,2,0)),AU912,""))</f>
        <v/>
      </c>
      <c r="BX912" s="125" t="str">
        <f>IF(ISERR(IF(AND($I912=Re_lo!$E$5,BX$5=VLOOKUP(Re_lo!$H$5,Re_lo!$N$5:$O$16,2,0)),AV912,"")),"",IF(AND($I912=Re_lo!$E$5,BX$5=VLOOKUP(Re_lo!$H$5,Re_lo!$N$5:$O$16,2,0)),AV912,""))</f>
        <v/>
      </c>
      <c r="BY912" s="125" t="str">
        <f>IF(ISERR(IF(AND($I912=Re_lo!$E$5,BY$5=VLOOKUP(Re_lo!$H$5,Re_lo!$N$5:$O$16,2,0)),AW912,"")),"",IF(AND($I912=Re_lo!$E$5,BY$5=VLOOKUP(Re_lo!$H$5,Re_lo!$N$5:$O$16,2,0)),AW912,""))</f>
        <v/>
      </c>
      <c r="BZ912" s="125" t="str">
        <f>IF(ISERR(IF(AND($I912=Re_lo!$E$5,BZ$5=VLOOKUP(Re_lo!$H$5,Re_lo!$N$5:$O$16,2,0)),AX912,"")),"",IF(AND($I912=Re_lo!$E$5,BZ$5=VLOOKUP(Re_lo!$H$5,Re_lo!$N$5:$O$16,2,0)),AX912,""))</f>
        <v/>
      </c>
      <c r="CA912" s="125" t="str">
        <f>IF(ISERR(IF(AND($I912=Re_lo!$E$5,CA$5=VLOOKUP(Re_lo!$H$5,Re_lo!$N$5:$O$16,2,0)),AY912,"")),"",IF(AND($I912=Re_lo!$E$5,CA$5=VLOOKUP(Re_lo!$H$5,Re_lo!$N$5:$O$16,2,0)),AY912,""))</f>
        <v/>
      </c>
      <c r="CB912" s="125" t="str">
        <f>IF(ISERR(IF(AND($I912=Re_lo!$E$5,CB$5=VLOOKUP(Re_lo!$H$5,Re_lo!$N$5:$O$16,2,0)),AZ912,"")),"",IF(AND($I912=Re_lo!$E$5,CB$5=VLOOKUP(Re_lo!$H$5,Re_lo!$N$5:$O$16,2,0)),AZ912,""))</f>
        <v/>
      </c>
      <c r="CC912" s="125" t="str">
        <f>IF(ISERR(IF(AND($I912=Re_lo!$E$5,CC$5=VLOOKUP(Re_lo!$H$5,Re_lo!$N$5:$O$16,2,0)),BA912,"")),"",IF(AND($I912=Re_lo!$E$5,CC$5=VLOOKUP(Re_lo!$H$5,Re_lo!$N$5:$O$16,2,0)),BA912,""))</f>
        <v/>
      </c>
      <c r="CD912" s="125" t="str">
        <f>IF(ISERR(IF(AND($I912=Re_lo!$E$5,CD$5=VLOOKUP(Re_lo!$H$5,Re_lo!$N$5:$O$16,2,0)),BB912,"")),"",IF(AND($I912=Re_lo!$E$5,CD$5=VLOOKUP(Re_lo!$H$5,Re_lo!$N$5:$O$16,2,0)),BB912,""))</f>
        <v/>
      </c>
      <c r="CF912" s="125" t="str">
        <f>IF($C912="","",COUNTIFS(Con_ve!$C$6:$C$1005,$C912,Con_ve!$Q$6:$Q$1005,Cad_cl!CF$5))</f>
        <v/>
      </c>
      <c r="CG912" s="125" t="str">
        <f>IF($C912="","",COUNTIFS(Con_ve!$C$6:$C$1005,$C912,Con_ve!$Q$6:$Q$1005,Cad_cl!CG$5))</f>
        <v/>
      </c>
      <c r="CH912" s="125" t="str">
        <f>IF($C912="","",COUNTIFS(Con_ve!$C$6:$C$1005,$C912,Con_ve!$Q$6:$Q$1005,Cad_cl!CH$5))</f>
        <v/>
      </c>
      <c r="CI912" s="125" t="str">
        <f>IF($C912="","",COUNTIFS(Con_ve!$C$6:$C$1005,$C912,Con_ve!$Q$6:$Q$1005,Cad_cl!CI$5))</f>
        <v/>
      </c>
      <c r="CJ912" s="125" t="str">
        <f>IF($C912="","",COUNTIFS(Con_ve!$C$6:$C$1005,$C912,Con_ve!$Q$6:$Q$1005,Cad_cl!CJ$5))</f>
        <v/>
      </c>
      <c r="CK912" s="125" t="str">
        <f>IF($C912="","",COUNTIFS(Con_ve!$C$6:$C$1005,$C912,Con_ve!$Q$6:$Q$1005,Cad_cl!CK$5))</f>
        <v/>
      </c>
      <c r="CL912" s="125" t="str">
        <f>IF($C912="","",COUNTIFS(Con_ve!$C$6:$C$1005,$C912,Con_ve!$Q$6:$Q$1005,Cad_cl!CL$5))</f>
        <v/>
      </c>
      <c r="CM912" s="125" t="str">
        <f>IF($C912="","",COUNTIFS(Con_ve!$C$6:$C$1005,$C912,Con_ve!$Q$6:$Q$1005,Cad_cl!CM$5))</f>
        <v/>
      </c>
      <c r="CN912" s="125" t="str">
        <f>IF($C912="","",COUNTIFS(Con_ve!$C$6:$C$1005,$C912,Con_ve!$Q$6:$Q$1005,Cad_cl!CN$5))</f>
        <v/>
      </c>
      <c r="CO912" s="125" t="str">
        <f>IF($C912="","",COUNTIFS(Con_ve!$C$6:$C$1005,$C912,Con_ve!$Q$6:$Q$1005,Cad_cl!CO$5))</f>
        <v/>
      </c>
      <c r="CP912" s="125" t="str">
        <f>IF($C912="","",COUNTIFS(Con_ve!$C$6:$C$1005,$C912,Con_ve!$Q$6:$Q$1005,Cad_cl!CP$5))</f>
        <v/>
      </c>
      <c r="CQ912" s="125" t="str">
        <f>IF($C912="","",COUNTIFS(Con_ve!$C$6:$C$1005,$C912,Con_ve!$Q$6:$Q$1005,Cad_cl!CQ$5))</f>
        <v/>
      </c>
      <c r="CR912" s="125">
        <f t="shared" si="44"/>
        <v>0</v>
      </c>
    </row>
    <row r="913" spans="3:96" ht="30" customHeight="1">
      <c r="C913" s="153"/>
      <c r="D913" s="153"/>
      <c r="E913" s="154"/>
      <c r="F913" s="153"/>
      <c r="G913" s="155"/>
      <c r="H913" s="153"/>
      <c r="I913" s="153"/>
      <c r="J913" s="132" t="s">
        <v>309</v>
      </c>
      <c r="K913" s="133" t="s">
        <v>309</v>
      </c>
      <c r="L913" s="153"/>
      <c r="M913" s="153"/>
      <c r="N913" s="153"/>
      <c r="O913" s="153"/>
      <c r="P913" s="153"/>
      <c r="Q913" s="153"/>
      <c r="AP913" s="134" t="str">
        <f>IF(ISERR(IF($C913="","",SUMIFS(Con_ve!$F$6:$F$1005,Con_ve!$C$6:$C$1005,$C913,Con_ve!$I$6:$I$1005,"Fechada",Con_ve!$Q$6:$Q$1005,Cad_cl!AP$5))),"",IF($C913="","",SUMIFS(Con_ve!$F$6:$F$1005,Con_ve!$C$6:$C$1005,$C913,Con_ve!$I$6:$I$1005,"Fechada",Con_ve!$Q$6:$Q$1005,Cad_cl!AP$5)))</f>
        <v/>
      </c>
      <c r="AQ913" s="134" t="str">
        <f>IF(ISERR(IF($C913="","",SUMIFS(Con_ve!$F$6:$F$1005,Con_ve!$C$6:$C$1005,$C913,Con_ve!$I$6:$I$1005,"Fechada",Con_ve!$Q$6:$Q$1005,Cad_cl!AQ$5))),"",IF($C913="","",SUMIFS(Con_ve!$F$6:$F$1005,Con_ve!$C$6:$C$1005,$C913,Con_ve!$I$6:$I$1005,"Fechada",Con_ve!$Q$6:$Q$1005,Cad_cl!AQ$5)))</f>
        <v/>
      </c>
      <c r="AR913" s="134" t="str">
        <f>IF(ISERR(IF($C913="","",SUMIFS(Con_ve!$F$6:$F$1005,Con_ve!$C$6:$C$1005,$C913,Con_ve!$I$6:$I$1005,"Fechada",Con_ve!$Q$6:$Q$1005,Cad_cl!AR$5))),"",IF($C913="","",SUMIFS(Con_ve!$F$6:$F$1005,Con_ve!$C$6:$C$1005,$C913,Con_ve!$I$6:$I$1005,"Fechada",Con_ve!$Q$6:$Q$1005,Cad_cl!AR$5)))</f>
        <v/>
      </c>
      <c r="AS913" s="134" t="str">
        <f>IF(ISERR(IF($C913="","",SUMIFS(Con_ve!$F$6:$F$1005,Con_ve!$C$6:$C$1005,$C913,Con_ve!$I$6:$I$1005,"Fechada",Con_ve!$Q$6:$Q$1005,Cad_cl!AS$5))),"",IF($C913="","",SUMIFS(Con_ve!$F$6:$F$1005,Con_ve!$C$6:$C$1005,$C913,Con_ve!$I$6:$I$1005,"Fechada",Con_ve!$Q$6:$Q$1005,Cad_cl!AS$5)))</f>
        <v/>
      </c>
      <c r="AT913" s="134" t="str">
        <f>IF(ISERR(IF($C913="","",SUMIFS(Con_ve!$F$6:$F$1005,Con_ve!$C$6:$C$1005,$C913,Con_ve!$I$6:$I$1005,"Fechada",Con_ve!$Q$6:$Q$1005,Cad_cl!AT$5))),"",IF($C913="","",SUMIFS(Con_ve!$F$6:$F$1005,Con_ve!$C$6:$C$1005,$C913,Con_ve!$I$6:$I$1005,"Fechada",Con_ve!$Q$6:$Q$1005,Cad_cl!AT$5)))</f>
        <v/>
      </c>
      <c r="AU913" s="134" t="str">
        <f>IF(ISERR(IF($C913="","",SUMIFS(Con_ve!$F$6:$F$1005,Con_ve!$C$6:$C$1005,$C913,Con_ve!$I$6:$I$1005,"Fechada",Con_ve!$Q$6:$Q$1005,Cad_cl!AU$5))),"",IF($C913="","",SUMIFS(Con_ve!$F$6:$F$1005,Con_ve!$C$6:$C$1005,$C913,Con_ve!$I$6:$I$1005,"Fechada",Con_ve!$Q$6:$Q$1005,Cad_cl!AU$5)))</f>
        <v/>
      </c>
      <c r="AV913" s="134" t="str">
        <f>IF(ISERR(IF($C913="","",SUMIFS(Con_ve!$F$6:$F$1005,Con_ve!$C$6:$C$1005,$C913,Con_ve!$I$6:$I$1005,"Fechada",Con_ve!$Q$6:$Q$1005,Cad_cl!AV$5))),"",IF($C913="","",SUMIFS(Con_ve!$F$6:$F$1005,Con_ve!$C$6:$C$1005,$C913,Con_ve!$I$6:$I$1005,"Fechada",Con_ve!$Q$6:$Q$1005,Cad_cl!AV$5)))</f>
        <v/>
      </c>
      <c r="AW913" s="134" t="str">
        <f>IF(ISERR(IF($C913="","",SUMIFS(Con_ve!$F$6:$F$1005,Con_ve!$C$6:$C$1005,$C913,Con_ve!$I$6:$I$1005,"Fechada",Con_ve!$Q$6:$Q$1005,Cad_cl!AW$5))),"",IF($C913="","",SUMIFS(Con_ve!$F$6:$F$1005,Con_ve!$C$6:$C$1005,$C913,Con_ve!$I$6:$I$1005,"Fechada",Con_ve!$Q$6:$Q$1005,Cad_cl!AW$5)))</f>
        <v/>
      </c>
      <c r="AX913" s="134" t="str">
        <f>IF(ISERR(IF($C913="","",SUMIFS(Con_ve!$F$6:$F$1005,Con_ve!$C$6:$C$1005,$C913,Con_ve!$I$6:$I$1005,"Fechada",Con_ve!$Q$6:$Q$1005,Cad_cl!AX$5))),"",IF($C913="","",SUMIFS(Con_ve!$F$6:$F$1005,Con_ve!$C$6:$C$1005,$C913,Con_ve!$I$6:$I$1005,"Fechada",Con_ve!$Q$6:$Q$1005,Cad_cl!AX$5)))</f>
        <v/>
      </c>
      <c r="AY913" s="134" t="str">
        <f>IF(ISERR(IF($C913="","",SUMIFS(Con_ve!$F$6:$F$1005,Con_ve!$C$6:$C$1005,$C913,Con_ve!$I$6:$I$1005,"Fechada",Con_ve!$Q$6:$Q$1005,Cad_cl!AY$5))),"",IF($C913="","",SUMIFS(Con_ve!$F$6:$F$1005,Con_ve!$C$6:$C$1005,$C913,Con_ve!$I$6:$I$1005,"Fechada",Con_ve!$Q$6:$Q$1005,Cad_cl!AY$5)))</f>
        <v/>
      </c>
      <c r="AZ913" s="134" t="str">
        <f>IF(ISERR(IF($C913="","",SUMIFS(Con_ve!$F$6:$F$1005,Con_ve!$C$6:$C$1005,$C913,Con_ve!$I$6:$I$1005,"Fechada",Con_ve!$Q$6:$Q$1005,Cad_cl!AZ$5))),"",IF($C913="","",SUMIFS(Con_ve!$F$6:$F$1005,Con_ve!$C$6:$C$1005,$C913,Con_ve!$I$6:$I$1005,"Fechada",Con_ve!$Q$6:$Q$1005,Cad_cl!AZ$5)))</f>
        <v/>
      </c>
      <c r="BA913" s="134" t="str">
        <f>IF(ISERR(IF($C913="","",SUMIFS(Con_ve!$F$6:$F$1005,Con_ve!$C$6:$C$1005,$C913,Con_ve!$I$6:$I$1005,"Fechada",Con_ve!$Q$6:$Q$1005,Cad_cl!BA$5))),"",IF($C913="","",SUMIFS(Con_ve!$F$6:$F$1005,Con_ve!$C$6:$C$1005,$C913,Con_ve!$I$6:$I$1005,"Fechada",Con_ve!$Q$6:$Q$1005,Cad_cl!BA$5)))</f>
        <v/>
      </c>
      <c r="BB913" s="134">
        <f t="shared" si="42"/>
        <v>0</v>
      </c>
      <c r="BD913" s="134" t="str">
        <f>IF(ISERR(IF($C913="","",SUMIFS(Con_ve!$F$6:$F$1005,Con_ve!$C$6:$C$1005,$C913,Con_ve!$I$6:$I$1005,"Em negociação",Con_ve!$Q$6:$Q$1005,Cad_cl!BD$5))),"",IF($C913="","",SUMIFS(Con_ve!$F$6:$F$1005,Con_ve!$C$6:$C$1005,$C913,Con_ve!$I$6:$I$1005,"Em negociação",Con_ve!$Q$6:$Q$1005,Cad_cl!BD$5)))</f>
        <v/>
      </c>
      <c r="BE913" s="134" t="str">
        <f>IF(ISERR(IF($C913="","",SUMIFS(Con_ve!$F$6:$F$1005,Con_ve!$C$6:$C$1005,$C913,Con_ve!$I$6:$I$1005,"Em negociação",Con_ve!$Q$6:$Q$1005,Cad_cl!BE$5))),"",IF($C913="","",SUMIFS(Con_ve!$F$6:$F$1005,Con_ve!$C$6:$C$1005,$C913,Con_ve!$I$6:$I$1005,"Em negociação",Con_ve!$Q$6:$Q$1005,Cad_cl!BE$5)))</f>
        <v/>
      </c>
      <c r="BF913" s="134" t="str">
        <f>IF(ISERR(IF($C913="","",SUMIFS(Con_ve!$F$6:$F$1005,Con_ve!$C$6:$C$1005,$C913,Con_ve!$I$6:$I$1005,"Em negociação",Con_ve!$Q$6:$Q$1005,Cad_cl!BF$5))),"",IF($C913="","",SUMIFS(Con_ve!$F$6:$F$1005,Con_ve!$C$6:$C$1005,$C913,Con_ve!$I$6:$I$1005,"Em negociação",Con_ve!$Q$6:$Q$1005,Cad_cl!BF$5)))</f>
        <v/>
      </c>
      <c r="BG913" s="134" t="str">
        <f>IF(ISERR(IF($C913="","",SUMIFS(Con_ve!$F$6:$F$1005,Con_ve!$C$6:$C$1005,$C913,Con_ve!$I$6:$I$1005,"Em negociação",Con_ve!$Q$6:$Q$1005,Cad_cl!BG$5))),"",IF($C913="","",SUMIFS(Con_ve!$F$6:$F$1005,Con_ve!$C$6:$C$1005,$C913,Con_ve!$I$6:$I$1005,"Em negociação",Con_ve!$Q$6:$Q$1005,Cad_cl!BG$5)))</f>
        <v/>
      </c>
      <c r="BH913" s="134" t="str">
        <f>IF(ISERR(IF($C913="","",SUMIFS(Con_ve!$F$6:$F$1005,Con_ve!$C$6:$C$1005,$C913,Con_ve!$I$6:$I$1005,"Em negociação",Con_ve!$Q$6:$Q$1005,Cad_cl!BH$5))),"",IF($C913="","",SUMIFS(Con_ve!$F$6:$F$1005,Con_ve!$C$6:$C$1005,$C913,Con_ve!$I$6:$I$1005,"Em negociação",Con_ve!$Q$6:$Q$1005,Cad_cl!BH$5)))</f>
        <v/>
      </c>
      <c r="BI913" s="134" t="str">
        <f>IF(ISERR(IF($C913="","",SUMIFS(Con_ve!$F$6:$F$1005,Con_ve!$C$6:$C$1005,$C913,Con_ve!$I$6:$I$1005,"Em negociação",Con_ve!$Q$6:$Q$1005,Cad_cl!BI$5))),"",IF($C913="","",SUMIFS(Con_ve!$F$6:$F$1005,Con_ve!$C$6:$C$1005,$C913,Con_ve!$I$6:$I$1005,"Em negociação",Con_ve!$Q$6:$Q$1005,Cad_cl!BI$5)))</f>
        <v/>
      </c>
      <c r="BJ913" s="134" t="str">
        <f>IF(ISERR(IF($C913="","",SUMIFS(Con_ve!$F$6:$F$1005,Con_ve!$C$6:$C$1005,$C913,Con_ve!$I$6:$I$1005,"Em negociação",Con_ve!$Q$6:$Q$1005,Cad_cl!BJ$5))),"",IF($C913="","",SUMIFS(Con_ve!$F$6:$F$1005,Con_ve!$C$6:$C$1005,$C913,Con_ve!$I$6:$I$1005,"Em negociação",Con_ve!$Q$6:$Q$1005,Cad_cl!BJ$5)))</f>
        <v/>
      </c>
      <c r="BK913" s="134" t="str">
        <f>IF(ISERR(IF($C913="","",SUMIFS(Con_ve!$F$6:$F$1005,Con_ve!$C$6:$C$1005,$C913,Con_ve!$I$6:$I$1005,"Em negociação",Con_ve!$Q$6:$Q$1005,Cad_cl!BK$5))),"",IF($C913="","",SUMIFS(Con_ve!$F$6:$F$1005,Con_ve!$C$6:$C$1005,$C913,Con_ve!$I$6:$I$1005,"Em negociação",Con_ve!$Q$6:$Q$1005,Cad_cl!BK$5)))</f>
        <v/>
      </c>
      <c r="BL913" s="134" t="str">
        <f>IF(ISERR(IF($C913="","",SUMIFS(Con_ve!$F$6:$F$1005,Con_ve!$C$6:$C$1005,$C913,Con_ve!$I$6:$I$1005,"Em negociação",Con_ve!$Q$6:$Q$1005,Cad_cl!BL$5))),"",IF($C913="","",SUMIFS(Con_ve!$F$6:$F$1005,Con_ve!$C$6:$C$1005,$C913,Con_ve!$I$6:$I$1005,"Em negociação",Con_ve!$Q$6:$Q$1005,Cad_cl!BL$5)))</f>
        <v/>
      </c>
      <c r="BM913" s="134" t="str">
        <f>IF(ISERR(IF($C913="","",SUMIFS(Con_ve!$F$6:$F$1005,Con_ve!$C$6:$C$1005,$C913,Con_ve!$I$6:$I$1005,"Em negociação",Con_ve!$Q$6:$Q$1005,Cad_cl!BM$5))),"",IF($C913="","",SUMIFS(Con_ve!$F$6:$F$1005,Con_ve!$C$6:$C$1005,$C913,Con_ve!$I$6:$I$1005,"Em negociação",Con_ve!$Q$6:$Q$1005,Cad_cl!BM$5)))</f>
        <v/>
      </c>
      <c r="BN913" s="134" t="str">
        <f>IF(ISERR(IF($C913="","",SUMIFS(Con_ve!$F$6:$F$1005,Con_ve!$C$6:$C$1005,$C913,Con_ve!$I$6:$I$1005,"Em negociação",Con_ve!$Q$6:$Q$1005,Cad_cl!BN$5))),"",IF($C913="","",SUMIFS(Con_ve!$F$6:$F$1005,Con_ve!$C$6:$C$1005,$C913,Con_ve!$I$6:$I$1005,"Em negociação",Con_ve!$Q$6:$Q$1005,Cad_cl!BN$5)))</f>
        <v/>
      </c>
      <c r="BO913" s="134" t="str">
        <f>IF(ISERR(IF($C913="","",SUMIFS(Con_ve!$F$6:$F$1005,Con_ve!$C$6:$C$1005,$C913,Con_ve!$I$6:$I$1005,"Em negociação",Con_ve!$Q$6:$Q$1005,Cad_cl!BO$5))),"",IF($C913="","",SUMIFS(Con_ve!$F$6:$F$1005,Con_ve!$C$6:$C$1005,$C913,Con_ve!$I$6:$I$1005,"Em negociação",Con_ve!$Q$6:$Q$1005,Cad_cl!BO$5)))</f>
        <v/>
      </c>
      <c r="BP913" s="134">
        <f t="shared" si="43"/>
        <v>0</v>
      </c>
      <c r="BR913" s="125" t="str">
        <f>IF(ISERR(IF(AND($I913=Re_lo!$E$5,BR$5=VLOOKUP(Re_lo!$H$5,Re_lo!$N$5:$O$16,2,0)),AP913,"")),"",IF(AND($I913=Re_lo!$E$5,BR$5=VLOOKUP(Re_lo!$H$5,Re_lo!$N$5:$O$16,2,0)),AP913,""))</f>
        <v/>
      </c>
      <c r="BS913" s="125" t="str">
        <f>IF(ISERR(IF(AND($I913=Re_lo!$E$5,BS$5=VLOOKUP(Re_lo!$H$5,Re_lo!$N$5:$O$16,2,0)),AQ913,"")),"",IF(AND($I913=Re_lo!$E$5,BS$5=VLOOKUP(Re_lo!$H$5,Re_lo!$N$5:$O$16,2,0)),AQ913,""))</f>
        <v/>
      </c>
      <c r="BT913" s="125" t="str">
        <f>IF(ISERR(IF(AND($I913=Re_lo!$E$5,BT$5=VLOOKUP(Re_lo!$H$5,Re_lo!$N$5:$O$16,2,0)),AR913,"")),"",IF(AND($I913=Re_lo!$E$5,BT$5=VLOOKUP(Re_lo!$H$5,Re_lo!$N$5:$O$16,2,0)),AR913,""))</f>
        <v/>
      </c>
      <c r="BU913" s="125" t="str">
        <f>IF(ISERR(IF(AND($I913=Re_lo!$E$5,BU$5=VLOOKUP(Re_lo!$H$5,Re_lo!$N$5:$O$16,2,0)),AS913,"")),"",IF(AND($I913=Re_lo!$E$5,BU$5=VLOOKUP(Re_lo!$H$5,Re_lo!$N$5:$O$16,2,0)),AS913,""))</f>
        <v/>
      </c>
      <c r="BV913" s="125" t="str">
        <f>IF(ISERR(IF(AND($I913=Re_lo!$E$5,BV$5=VLOOKUP(Re_lo!$H$5,Re_lo!$N$5:$O$16,2,0)),AT913,"")),"",IF(AND($I913=Re_lo!$E$5,BV$5=VLOOKUP(Re_lo!$H$5,Re_lo!$N$5:$O$16,2,0)),AT913,""))</f>
        <v/>
      </c>
      <c r="BW913" s="125" t="str">
        <f>IF(ISERR(IF(AND($I913=Re_lo!$E$5,BW$5=VLOOKUP(Re_lo!$H$5,Re_lo!$N$5:$O$16,2,0)),AU913,"")),"",IF(AND($I913=Re_lo!$E$5,BW$5=VLOOKUP(Re_lo!$H$5,Re_lo!$N$5:$O$16,2,0)),AU913,""))</f>
        <v/>
      </c>
      <c r="BX913" s="125" t="str">
        <f>IF(ISERR(IF(AND($I913=Re_lo!$E$5,BX$5=VLOOKUP(Re_lo!$H$5,Re_lo!$N$5:$O$16,2,0)),AV913,"")),"",IF(AND($I913=Re_lo!$E$5,BX$5=VLOOKUP(Re_lo!$H$5,Re_lo!$N$5:$O$16,2,0)),AV913,""))</f>
        <v/>
      </c>
      <c r="BY913" s="125" t="str">
        <f>IF(ISERR(IF(AND($I913=Re_lo!$E$5,BY$5=VLOOKUP(Re_lo!$H$5,Re_lo!$N$5:$O$16,2,0)),AW913,"")),"",IF(AND($I913=Re_lo!$E$5,BY$5=VLOOKUP(Re_lo!$H$5,Re_lo!$N$5:$O$16,2,0)),AW913,""))</f>
        <v/>
      </c>
      <c r="BZ913" s="125" t="str">
        <f>IF(ISERR(IF(AND($I913=Re_lo!$E$5,BZ$5=VLOOKUP(Re_lo!$H$5,Re_lo!$N$5:$O$16,2,0)),AX913,"")),"",IF(AND($I913=Re_lo!$E$5,BZ$5=VLOOKUP(Re_lo!$H$5,Re_lo!$N$5:$O$16,2,0)),AX913,""))</f>
        <v/>
      </c>
      <c r="CA913" s="125" t="str">
        <f>IF(ISERR(IF(AND($I913=Re_lo!$E$5,CA$5=VLOOKUP(Re_lo!$H$5,Re_lo!$N$5:$O$16,2,0)),AY913,"")),"",IF(AND($I913=Re_lo!$E$5,CA$5=VLOOKUP(Re_lo!$H$5,Re_lo!$N$5:$O$16,2,0)),AY913,""))</f>
        <v/>
      </c>
      <c r="CB913" s="125" t="str">
        <f>IF(ISERR(IF(AND($I913=Re_lo!$E$5,CB$5=VLOOKUP(Re_lo!$H$5,Re_lo!$N$5:$O$16,2,0)),AZ913,"")),"",IF(AND($I913=Re_lo!$E$5,CB$5=VLOOKUP(Re_lo!$H$5,Re_lo!$N$5:$O$16,2,0)),AZ913,""))</f>
        <v/>
      </c>
      <c r="CC913" s="125" t="str">
        <f>IF(ISERR(IF(AND($I913=Re_lo!$E$5,CC$5=VLOOKUP(Re_lo!$H$5,Re_lo!$N$5:$O$16,2,0)),BA913,"")),"",IF(AND($I913=Re_lo!$E$5,CC$5=VLOOKUP(Re_lo!$H$5,Re_lo!$N$5:$O$16,2,0)),BA913,""))</f>
        <v/>
      </c>
      <c r="CD913" s="125" t="str">
        <f>IF(ISERR(IF(AND($I913=Re_lo!$E$5,CD$5=VLOOKUP(Re_lo!$H$5,Re_lo!$N$5:$O$16,2,0)),BB913,"")),"",IF(AND($I913=Re_lo!$E$5,CD$5=VLOOKUP(Re_lo!$H$5,Re_lo!$N$5:$O$16,2,0)),BB913,""))</f>
        <v/>
      </c>
      <c r="CF913" s="125" t="str">
        <f>IF($C913="","",COUNTIFS(Con_ve!$C$6:$C$1005,$C913,Con_ve!$Q$6:$Q$1005,Cad_cl!CF$5))</f>
        <v/>
      </c>
      <c r="CG913" s="125" t="str">
        <f>IF($C913="","",COUNTIFS(Con_ve!$C$6:$C$1005,$C913,Con_ve!$Q$6:$Q$1005,Cad_cl!CG$5))</f>
        <v/>
      </c>
      <c r="CH913" s="125" t="str">
        <f>IF($C913="","",COUNTIFS(Con_ve!$C$6:$C$1005,$C913,Con_ve!$Q$6:$Q$1005,Cad_cl!CH$5))</f>
        <v/>
      </c>
      <c r="CI913" s="125" t="str">
        <f>IF($C913="","",COUNTIFS(Con_ve!$C$6:$C$1005,$C913,Con_ve!$Q$6:$Q$1005,Cad_cl!CI$5))</f>
        <v/>
      </c>
      <c r="CJ913" s="125" t="str">
        <f>IF($C913="","",COUNTIFS(Con_ve!$C$6:$C$1005,$C913,Con_ve!$Q$6:$Q$1005,Cad_cl!CJ$5))</f>
        <v/>
      </c>
      <c r="CK913" s="125" t="str">
        <f>IF($C913="","",COUNTIFS(Con_ve!$C$6:$C$1005,$C913,Con_ve!$Q$6:$Q$1005,Cad_cl!CK$5))</f>
        <v/>
      </c>
      <c r="CL913" s="125" t="str">
        <f>IF($C913="","",COUNTIFS(Con_ve!$C$6:$C$1005,$C913,Con_ve!$Q$6:$Q$1005,Cad_cl!CL$5))</f>
        <v/>
      </c>
      <c r="CM913" s="125" t="str">
        <f>IF($C913="","",COUNTIFS(Con_ve!$C$6:$C$1005,$C913,Con_ve!$Q$6:$Q$1005,Cad_cl!CM$5))</f>
        <v/>
      </c>
      <c r="CN913" s="125" t="str">
        <f>IF($C913="","",COUNTIFS(Con_ve!$C$6:$C$1005,$C913,Con_ve!$Q$6:$Q$1005,Cad_cl!CN$5))</f>
        <v/>
      </c>
      <c r="CO913" s="125" t="str">
        <f>IF($C913="","",COUNTIFS(Con_ve!$C$6:$C$1005,$C913,Con_ve!$Q$6:$Q$1005,Cad_cl!CO$5))</f>
        <v/>
      </c>
      <c r="CP913" s="125" t="str">
        <f>IF($C913="","",COUNTIFS(Con_ve!$C$6:$C$1005,$C913,Con_ve!$Q$6:$Q$1005,Cad_cl!CP$5))</f>
        <v/>
      </c>
      <c r="CQ913" s="125" t="str">
        <f>IF($C913="","",COUNTIFS(Con_ve!$C$6:$C$1005,$C913,Con_ve!$Q$6:$Q$1005,Cad_cl!CQ$5))</f>
        <v/>
      </c>
      <c r="CR913" s="125">
        <f t="shared" si="44"/>
        <v>0</v>
      </c>
    </row>
    <row r="914" spans="3:96" ht="30" customHeight="1">
      <c r="C914" s="153"/>
      <c r="D914" s="153"/>
      <c r="E914" s="154"/>
      <c r="F914" s="153"/>
      <c r="G914" s="155"/>
      <c r="H914" s="153"/>
      <c r="I914" s="153"/>
      <c r="J914" s="132" t="s">
        <v>309</v>
      </c>
      <c r="K914" s="133" t="s">
        <v>309</v>
      </c>
      <c r="L914" s="153"/>
      <c r="M914" s="153"/>
      <c r="N914" s="153"/>
      <c r="O914" s="153"/>
      <c r="P914" s="153"/>
      <c r="Q914" s="153"/>
      <c r="AP914" s="134" t="str">
        <f>IF(ISERR(IF($C914="","",SUMIFS(Con_ve!$F$6:$F$1005,Con_ve!$C$6:$C$1005,$C914,Con_ve!$I$6:$I$1005,"Fechada",Con_ve!$Q$6:$Q$1005,Cad_cl!AP$5))),"",IF($C914="","",SUMIFS(Con_ve!$F$6:$F$1005,Con_ve!$C$6:$C$1005,$C914,Con_ve!$I$6:$I$1005,"Fechada",Con_ve!$Q$6:$Q$1005,Cad_cl!AP$5)))</f>
        <v/>
      </c>
      <c r="AQ914" s="134" t="str">
        <f>IF(ISERR(IF($C914="","",SUMIFS(Con_ve!$F$6:$F$1005,Con_ve!$C$6:$C$1005,$C914,Con_ve!$I$6:$I$1005,"Fechada",Con_ve!$Q$6:$Q$1005,Cad_cl!AQ$5))),"",IF($C914="","",SUMIFS(Con_ve!$F$6:$F$1005,Con_ve!$C$6:$C$1005,$C914,Con_ve!$I$6:$I$1005,"Fechada",Con_ve!$Q$6:$Q$1005,Cad_cl!AQ$5)))</f>
        <v/>
      </c>
      <c r="AR914" s="134" t="str">
        <f>IF(ISERR(IF($C914="","",SUMIFS(Con_ve!$F$6:$F$1005,Con_ve!$C$6:$C$1005,$C914,Con_ve!$I$6:$I$1005,"Fechada",Con_ve!$Q$6:$Q$1005,Cad_cl!AR$5))),"",IF($C914="","",SUMIFS(Con_ve!$F$6:$F$1005,Con_ve!$C$6:$C$1005,$C914,Con_ve!$I$6:$I$1005,"Fechada",Con_ve!$Q$6:$Q$1005,Cad_cl!AR$5)))</f>
        <v/>
      </c>
      <c r="AS914" s="134" t="str">
        <f>IF(ISERR(IF($C914="","",SUMIFS(Con_ve!$F$6:$F$1005,Con_ve!$C$6:$C$1005,$C914,Con_ve!$I$6:$I$1005,"Fechada",Con_ve!$Q$6:$Q$1005,Cad_cl!AS$5))),"",IF($C914="","",SUMIFS(Con_ve!$F$6:$F$1005,Con_ve!$C$6:$C$1005,$C914,Con_ve!$I$6:$I$1005,"Fechada",Con_ve!$Q$6:$Q$1005,Cad_cl!AS$5)))</f>
        <v/>
      </c>
      <c r="AT914" s="134" t="str">
        <f>IF(ISERR(IF($C914="","",SUMIFS(Con_ve!$F$6:$F$1005,Con_ve!$C$6:$C$1005,$C914,Con_ve!$I$6:$I$1005,"Fechada",Con_ve!$Q$6:$Q$1005,Cad_cl!AT$5))),"",IF($C914="","",SUMIFS(Con_ve!$F$6:$F$1005,Con_ve!$C$6:$C$1005,$C914,Con_ve!$I$6:$I$1005,"Fechada",Con_ve!$Q$6:$Q$1005,Cad_cl!AT$5)))</f>
        <v/>
      </c>
      <c r="AU914" s="134" t="str">
        <f>IF(ISERR(IF($C914="","",SUMIFS(Con_ve!$F$6:$F$1005,Con_ve!$C$6:$C$1005,$C914,Con_ve!$I$6:$I$1005,"Fechada",Con_ve!$Q$6:$Q$1005,Cad_cl!AU$5))),"",IF($C914="","",SUMIFS(Con_ve!$F$6:$F$1005,Con_ve!$C$6:$C$1005,$C914,Con_ve!$I$6:$I$1005,"Fechada",Con_ve!$Q$6:$Q$1005,Cad_cl!AU$5)))</f>
        <v/>
      </c>
      <c r="AV914" s="134" t="str">
        <f>IF(ISERR(IF($C914="","",SUMIFS(Con_ve!$F$6:$F$1005,Con_ve!$C$6:$C$1005,$C914,Con_ve!$I$6:$I$1005,"Fechada",Con_ve!$Q$6:$Q$1005,Cad_cl!AV$5))),"",IF($C914="","",SUMIFS(Con_ve!$F$6:$F$1005,Con_ve!$C$6:$C$1005,$C914,Con_ve!$I$6:$I$1005,"Fechada",Con_ve!$Q$6:$Q$1005,Cad_cl!AV$5)))</f>
        <v/>
      </c>
      <c r="AW914" s="134" t="str">
        <f>IF(ISERR(IF($C914="","",SUMIFS(Con_ve!$F$6:$F$1005,Con_ve!$C$6:$C$1005,$C914,Con_ve!$I$6:$I$1005,"Fechada",Con_ve!$Q$6:$Q$1005,Cad_cl!AW$5))),"",IF($C914="","",SUMIFS(Con_ve!$F$6:$F$1005,Con_ve!$C$6:$C$1005,$C914,Con_ve!$I$6:$I$1005,"Fechada",Con_ve!$Q$6:$Q$1005,Cad_cl!AW$5)))</f>
        <v/>
      </c>
      <c r="AX914" s="134" t="str">
        <f>IF(ISERR(IF($C914="","",SUMIFS(Con_ve!$F$6:$F$1005,Con_ve!$C$6:$C$1005,$C914,Con_ve!$I$6:$I$1005,"Fechada",Con_ve!$Q$6:$Q$1005,Cad_cl!AX$5))),"",IF($C914="","",SUMIFS(Con_ve!$F$6:$F$1005,Con_ve!$C$6:$C$1005,$C914,Con_ve!$I$6:$I$1005,"Fechada",Con_ve!$Q$6:$Q$1005,Cad_cl!AX$5)))</f>
        <v/>
      </c>
      <c r="AY914" s="134" t="str">
        <f>IF(ISERR(IF($C914="","",SUMIFS(Con_ve!$F$6:$F$1005,Con_ve!$C$6:$C$1005,$C914,Con_ve!$I$6:$I$1005,"Fechada",Con_ve!$Q$6:$Q$1005,Cad_cl!AY$5))),"",IF($C914="","",SUMIFS(Con_ve!$F$6:$F$1005,Con_ve!$C$6:$C$1005,$C914,Con_ve!$I$6:$I$1005,"Fechada",Con_ve!$Q$6:$Q$1005,Cad_cl!AY$5)))</f>
        <v/>
      </c>
      <c r="AZ914" s="134" t="str">
        <f>IF(ISERR(IF($C914="","",SUMIFS(Con_ve!$F$6:$F$1005,Con_ve!$C$6:$C$1005,$C914,Con_ve!$I$6:$I$1005,"Fechada",Con_ve!$Q$6:$Q$1005,Cad_cl!AZ$5))),"",IF($C914="","",SUMIFS(Con_ve!$F$6:$F$1005,Con_ve!$C$6:$C$1005,$C914,Con_ve!$I$6:$I$1005,"Fechada",Con_ve!$Q$6:$Q$1005,Cad_cl!AZ$5)))</f>
        <v/>
      </c>
      <c r="BA914" s="134" t="str">
        <f>IF(ISERR(IF($C914="","",SUMIFS(Con_ve!$F$6:$F$1005,Con_ve!$C$6:$C$1005,$C914,Con_ve!$I$6:$I$1005,"Fechada",Con_ve!$Q$6:$Q$1005,Cad_cl!BA$5))),"",IF($C914="","",SUMIFS(Con_ve!$F$6:$F$1005,Con_ve!$C$6:$C$1005,$C914,Con_ve!$I$6:$I$1005,"Fechada",Con_ve!$Q$6:$Q$1005,Cad_cl!BA$5)))</f>
        <v/>
      </c>
      <c r="BB914" s="134">
        <f t="shared" si="42"/>
        <v>0</v>
      </c>
      <c r="BD914" s="134" t="str">
        <f>IF(ISERR(IF($C914="","",SUMIFS(Con_ve!$F$6:$F$1005,Con_ve!$C$6:$C$1005,$C914,Con_ve!$I$6:$I$1005,"Em negociação",Con_ve!$Q$6:$Q$1005,Cad_cl!BD$5))),"",IF($C914="","",SUMIFS(Con_ve!$F$6:$F$1005,Con_ve!$C$6:$C$1005,$C914,Con_ve!$I$6:$I$1005,"Em negociação",Con_ve!$Q$6:$Q$1005,Cad_cl!BD$5)))</f>
        <v/>
      </c>
      <c r="BE914" s="134" t="str">
        <f>IF(ISERR(IF($C914="","",SUMIFS(Con_ve!$F$6:$F$1005,Con_ve!$C$6:$C$1005,$C914,Con_ve!$I$6:$I$1005,"Em negociação",Con_ve!$Q$6:$Q$1005,Cad_cl!BE$5))),"",IF($C914="","",SUMIFS(Con_ve!$F$6:$F$1005,Con_ve!$C$6:$C$1005,$C914,Con_ve!$I$6:$I$1005,"Em negociação",Con_ve!$Q$6:$Q$1005,Cad_cl!BE$5)))</f>
        <v/>
      </c>
      <c r="BF914" s="134" t="str">
        <f>IF(ISERR(IF($C914="","",SUMIFS(Con_ve!$F$6:$F$1005,Con_ve!$C$6:$C$1005,$C914,Con_ve!$I$6:$I$1005,"Em negociação",Con_ve!$Q$6:$Q$1005,Cad_cl!BF$5))),"",IF($C914="","",SUMIFS(Con_ve!$F$6:$F$1005,Con_ve!$C$6:$C$1005,$C914,Con_ve!$I$6:$I$1005,"Em negociação",Con_ve!$Q$6:$Q$1005,Cad_cl!BF$5)))</f>
        <v/>
      </c>
      <c r="BG914" s="134" t="str">
        <f>IF(ISERR(IF($C914="","",SUMIFS(Con_ve!$F$6:$F$1005,Con_ve!$C$6:$C$1005,$C914,Con_ve!$I$6:$I$1005,"Em negociação",Con_ve!$Q$6:$Q$1005,Cad_cl!BG$5))),"",IF($C914="","",SUMIFS(Con_ve!$F$6:$F$1005,Con_ve!$C$6:$C$1005,$C914,Con_ve!$I$6:$I$1005,"Em negociação",Con_ve!$Q$6:$Q$1005,Cad_cl!BG$5)))</f>
        <v/>
      </c>
      <c r="BH914" s="134" t="str">
        <f>IF(ISERR(IF($C914="","",SUMIFS(Con_ve!$F$6:$F$1005,Con_ve!$C$6:$C$1005,$C914,Con_ve!$I$6:$I$1005,"Em negociação",Con_ve!$Q$6:$Q$1005,Cad_cl!BH$5))),"",IF($C914="","",SUMIFS(Con_ve!$F$6:$F$1005,Con_ve!$C$6:$C$1005,$C914,Con_ve!$I$6:$I$1005,"Em negociação",Con_ve!$Q$6:$Q$1005,Cad_cl!BH$5)))</f>
        <v/>
      </c>
      <c r="BI914" s="134" t="str">
        <f>IF(ISERR(IF($C914="","",SUMIFS(Con_ve!$F$6:$F$1005,Con_ve!$C$6:$C$1005,$C914,Con_ve!$I$6:$I$1005,"Em negociação",Con_ve!$Q$6:$Q$1005,Cad_cl!BI$5))),"",IF($C914="","",SUMIFS(Con_ve!$F$6:$F$1005,Con_ve!$C$6:$C$1005,$C914,Con_ve!$I$6:$I$1005,"Em negociação",Con_ve!$Q$6:$Q$1005,Cad_cl!BI$5)))</f>
        <v/>
      </c>
      <c r="BJ914" s="134" t="str">
        <f>IF(ISERR(IF($C914="","",SUMIFS(Con_ve!$F$6:$F$1005,Con_ve!$C$6:$C$1005,$C914,Con_ve!$I$6:$I$1005,"Em negociação",Con_ve!$Q$6:$Q$1005,Cad_cl!BJ$5))),"",IF($C914="","",SUMIFS(Con_ve!$F$6:$F$1005,Con_ve!$C$6:$C$1005,$C914,Con_ve!$I$6:$I$1005,"Em negociação",Con_ve!$Q$6:$Q$1005,Cad_cl!BJ$5)))</f>
        <v/>
      </c>
      <c r="BK914" s="134" t="str">
        <f>IF(ISERR(IF($C914="","",SUMIFS(Con_ve!$F$6:$F$1005,Con_ve!$C$6:$C$1005,$C914,Con_ve!$I$6:$I$1005,"Em negociação",Con_ve!$Q$6:$Q$1005,Cad_cl!BK$5))),"",IF($C914="","",SUMIFS(Con_ve!$F$6:$F$1005,Con_ve!$C$6:$C$1005,$C914,Con_ve!$I$6:$I$1005,"Em negociação",Con_ve!$Q$6:$Q$1005,Cad_cl!BK$5)))</f>
        <v/>
      </c>
      <c r="BL914" s="134" t="str">
        <f>IF(ISERR(IF($C914="","",SUMIFS(Con_ve!$F$6:$F$1005,Con_ve!$C$6:$C$1005,$C914,Con_ve!$I$6:$I$1005,"Em negociação",Con_ve!$Q$6:$Q$1005,Cad_cl!BL$5))),"",IF($C914="","",SUMIFS(Con_ve!$F$6:$F$1005,Con_ve!$C$6:$C$1005,$C914,Con_ve!$I$6:$I$1005,"Em negociação",Con_ve!$Q$6:$Q$1005,Cad_cl!BL$5)))</f>
        <v/>
      </c>
      <c r="BM914" s="134" t="str">
        <f>IF(ISERR(IF($C914="","",SUMIFS(Con_ve!$F$6:$F$1005,Con_ve!$C$6:$C$1005,$C914,Con_ve!$I$6:$I$1005,"Em negociação",Con_ve!$Q$6:$Q$1005,Cad_cl!BM$5))),"",IF($C914="","",SUMIFS(Con_ve!$F$6:$F$1005,Con_ve!$C$6:$C$1005,$C914,Con_ve!$I$6:$I$1005,"Em negociação",Con_ve!$Q$6:$Q$1005,Cad_cl!BM$5)))</f>
        <v/>
      </c>
      <c r="BN914" s="134" t="str">
        <f>IF(ISERR(IF($C914="","",SUMIFS(Con_ve!$F$6:$F$1005,Con_ve!$C$6:$C$1005,$C914,Con_ve!$I$6:$I$1005,"Em negociação",Con_ve!$Q$6:$Q$1005,Cad_cl!BN$5))),"",IF($C914="","",SUMIFS(Con_ve!$F$6:$F$1005,Con_ve!$C$6:$C$1005,$C914,Con_ve!$I$6:$I$1005,"Em negociação",Con_ve!$Q$6:$Q$1005,Cad_cl!BN$5)))</f>
        <v/>
      </c>
      <c r="BO914" s="134" t="str">
        <f>IF(ISERR(IF($C914="","",SUMIFS(Con_ve!$F$6:$F$1005,Con_ve!$C$6:$C$1005,$C914,Con_ve!$I$6:$I$1005,"Em negociação",Con_ve!$Q$6:$Q$1005,Cad_cl!BO$5))),"",IF($C914="","",SUMIFS(Con_ve!$F$6:$F$1005,Con_ve!$C$6:$C$1005,$C914,Con_ve!$I$6:$I$1005,"Em negociação",Con_ve!$Q$6:$Q$1005,Cad_cl!BO$5)))</f>
        <v/>
      </c>
      <c r="BP914" s="134">
        <f t="shared" si="43"/>
        <v>0</v>
      </c>
      <c r="BR914" s="125" t="str">
        <f>IF(ISERR(IF(AND($I914=Re_lo!$E$5,BR$5=VLOOKUP(Re_lo!$H$5,Re_lo!$N$5:$O$16,2,0)),AP914,"")),"",IF(AND($I914=Re_lo!$E$5,BR$5=VLOOKUP(Re_lo!$H$5,Re_lo!$N$5:$O$16,2,0)),AP914,""))</f>
        <v/>
      </c>
      <c r="BS914" s="125" t="str">
        <f>IF(ISERR(IF(AND($I914=Re_lo!$E$5,BS$5=VLOOKUP(Re_lo!$H$5,Re_lo!$N$5:$O$16,2,0)),AQ914,"")),"",IF(AND($I914=Re_lo!$E$5,BS$5=VLOOKUP(Re_lo!$H$5,Re_lo!$N$5:$O$16,2,0)),AQ914,""))</f>
        <v/>
      </c>
      <c r="BT914" s="125" t="str">
        <f>IF(ISERR(IF(AND($I914=Re_lo!$E$5,BT$5=VLOOKUP(Re_lo!$H$5,Re_lo!$N$5:$O$16,2,0)),AR914,"")),"",IF(AND($I914=Re_lo!$E$5,BT$5=VLOOKUP(Re_lo!$H$5,Re_lo!$N$5:$O$16,2,0)),AR914,""))</f>
        <v/>
      </c>
      <c r="BU914" s="125" t="str">
        <f>IF(ISERR(IF(AND($I914=Re_lo!$E$5,BU$5=VLOOKUP(Re_lo!$H$5,Re_lo!$N$5:$O$16,2,0)),AS914,"")),"",IF(AND($I914=Re_lo!$E$5,BU$5=VLOOKUP(Re_lo!$H$5,Re_lo!$N$5:$O$16,2,0)),AS914,""))</f>
        <v/>
      </c>
      <c r="BV914" s="125" t="str">
        <f>IF(ISERR(IF(AND($I914=Re_lo!$E$5,BV$5=VLOOKUP(Re_lo!$H$5,Re_lo!$N$5:$O$16,2,0)),AT914,"")),"",IF(AND($I914=Re_lo!$E$5,BV$5=VLOOKUP(Re_lo!$H$5,Re_lo!$N$5:$O$16,2,0)),AT914,""))</f>
        <v/>
      </c>
      <c r="BW914" s="125" t="str">
        <f>IF(ISERR(IF(AND($I914=Re_lo!$E$5,BW$5=VLOOKUP(Re_lo!$H$5,Re_lo!$N$5:$O$16,2,0)),AU914,"")),"",IF(AND($I914=Re_lo!$E$5,BW$5=VLOOKUP(Re_lo!$H$5,Re_lo!$N$5:$O$16,2,0)),AU914,""))</f>
        <v/>
      </c>
      <c r="BX914" s="125" t="str">
        <f>IF(ISERR(IF(AND($I914=Re_lo!$E$5,BX$5=VLOOKUP(Re_lo!$H$5,Re_lo!$N$5:$O$16,2,0)),AV914,"")),"",IF(AND($I914=Re_lo!$E$5,BX$5=VLOOKUP(Re_lo!$H$5,Re_lo!$N$5:$O$16,2,0)),AV914,""))</f>
        <v/>
      </c>
      <c r="BY914" s="125" t="str">
        <f>IF(ISERR(IF(AND($I914=Re_lo!$E$5,BY$5=VLOOKUP(Re_lo!$H$5,Re_lo!$N$5:$O$16,2,0)),AW914,"")),"",IF(AND($I914=Re_lo!$E$5,BY$5=VLOOKUP(Re_lo!$H$5,Re_lo!$N$5:$O$16,2,0)),AW914,""))</f>
        <v/>
      </c>
      <c r="BZ914" s="125" t="str">
        <f>IF(ISERR(IF(AND($I914=Re_lo!$E$5,BZ$5=VLOOKUP(Re_lo!$H$5,Re_lo!$N$5:$O$16,2,0)),AX914,"")),"",IF(AND($I914=Re_lo!$E$5,BZ$5=VLOOKUP(Re_lo!$H$5,Re_lo!$N$5:$O$16,2,0)),AX914,""))</f>
        <v/>
      </c>
      <c r="CA914" s="125" t="str">
        <f>IF(ISERR(IF(AND($I914=Re_lo!$E$5,CA$5=VLOOKUP(Re_lo!$H$5,Re_lo!$N$5:$O$16,2,0)),AY914,"")),"",IF(AND($I914=Re_lo!$E$5,CA$5=VLOOKUP(Re_lo!$H$5,Re_lo!$N$5:$O$16,2,0)),AY914,""))</f>
        <v/>
      </c>
      <c r="CB914" s="125" t="str">
        <f>IF(ISERR(IF(AND($I914=Re_lo!$E$5,CB$5=VLOOKUP(Re_lo!$H$5,Re_lo!$N$5:$O$16,2,0)),AZ914,"")),"",IF(AND($I914=Re_lo!$E$5,CB$5=VLOOKUP(Re_lo!$H$5,Re_lo!$N$5:$O$16,2,0)),AZ914,""))</f>
        <v/>
      </c>
      <c r="CC914" s="125" t="str">
        <f>IF(ISERR(IF(AND($I914=Re_lo!$E$5,CC$5=VLOOKUP(Re_lo!$H$5,Re_lo!$N$5:$O$16,2,0)),BA914,"")),"",IF(AND($I914=Re_lo!$E$5,CC$5=VLOOKUP(Re_lo!$H$5,Re_lo!$N$5:$O$16,2,0)),BA914,""))</f>
        <v/>
      </c>
      <c r="CD914" s="125" t="str">
        <f>IF(ISERR(IF(AND($I914=Re_lo!$E$5,CD$5=VLOOKUP(Re_lo!$H$5,Re_lo!$N$5:$O$16,2,0)),BB914,"")),"",IF(AND($I914=Re_lo!$E$5,CD$5=VLOOKUP(Re_lo!$H$5,Re_lo!$N$5:$O$16,2,0)),BB914,""))</f>
        <v/>
      </c>
      <c r="CF914" s="125" t="str">
        <f>IF($C914="","",COUNTIFS(Con_ve!$C$6:$C$1005,$C914,Con_ve!$Q$6:$Q$1005,Cad_cl!CF$5))</f>
        <v/>
      </c>
      <c r="CG914" s="125" t="str">
        <f>IF($C914="","",COUNTIFS(Con_ve!$C$6:$C$1005,$C914,Con_ve!$Q$6:$Q$1005,Cad_cl!CG$5))</f>
        <v/>
      </c>
      <c r="CH914" s="125" t="str">
        <f>IF($C914="","",COUNTIFS(Con_ve!$C$6:$C$1005,$C914,Con_ve!$Q$6:$Q$1005,Cad_cl!CH$5))</f>
        <v/>
      </c>
      <c r="CI914" s="125" t="str">
        <f>IF($C914="","",COUNTIFS(Con_ve!$C$6:$C$1005,$C914,Con_ve!$Q$6:$Q$1005,Cad_cl!CI$5))</f>
        <v/>
      </c>
      <c r="CJ914" s="125" t="str">
        <f>IF($C914="","",COUNTIFS(Con_ve!$C$6:$C$1005,$C914,Con_ve!$Q$6:$Q$1005,Cad_cl!CJ$5))</f>
        <v/>
      </c>
      <c r="CK914" s="125" t="str">
        <f>IF($C914="","",COUNTIFS(Con_ve!$C$6:$C$1005,$C914,Con_ve!$Q$6:$Q$1005,Cad_cl!CK$5))</f>
        <v/>
      </c>
      <c r="CL914" s="125" t="str">
        <f>IF($C914="","",COUNTIFS(Con_ve!$C$6:$C$1005,$C914,Con_ve!$Q$6:$Q$1005,Cad_cl!CL$5))</f>
        <v/>
      </c>
      <c r="CM914" s="125" t="str">
        <f>IF($C914="","",COUNTIFS(Con_ve!$C$6:$C$1005,$C914,Con_ve!$Q$6:$Q$1005,Cad_cl!CM$5))</f>
        <v/>
      </c>
      <c r="CN914" s="125" t="str">
        <f>IF($C914="","",COUNTIFS(Con_ve!$C$6:$C$1005,$C914,Con_ve!$Q$6:$Q$1005,Cad_cl!CN$5))</f>
        <v/>
      </c>
      <c r="CO914" s="125" t="str">
        <f>IF($C914="","",COUNTIFS(Con_ve!$C$6:$C$1005,$C914,Con_ve!$Q$6:$Q$1005,Cad_cl!CO$5))</f>
        <v/>
      </c>
      <c r="CP914" s="125" t="str">
        <f>IF($C914="","",COUNTIFS(Con_ve!$C$6:$C$1005,$C914,Con_ve!$Q$6:$Q$1005,Cad_cl!CP$5))</f>
        <v/>
      </c>
      <c r="CQ914" s="125" t="str">
        <f>IF($C914="","",COUNTIFS(Con_ve!$C$6:$C$1005,$C914,Con_ve!$Q$6:$Q$1005,Cad_cl!CQ$5))</f>
        <v/>
      </c>
      <c r="CR914" s="125">
        <f t="shared" si="44"/>
        <v>0</v>
      </c>
    </row>
    <row r="915" spans="3:96" ht="30" customHeight="1">
      <c r="C915" s="153"/>
      <c r="D915" s="153"/>
      <c r="E915" s="154"/>
      <c r="F915" s="153"/>
      <c r="G915" s="155"/>
      <c r="H915" s="153"/>
      <c r="I915" s="153"/>
      <c r="J915" s="132" t="s">
        <v>309</v>
      </c>
      <c r="K915" s="133" t="s">
        <v>309</v>
      </c>
      <c r="L915" s="153"/>
      <c r="M915" s="153"/>
      <c r="N915" s="153"/>
      <c r="O915" s="153"/>
      <c r="P915" s="153"/>
      <c r="Q915" s="153"/>
      <c r="AP915" s="134" t="str">
        <f>IF(ISERR(IF($C915="","",SUMIFS(Con_ve!$F$6:$F$1005,Con_ve!$C$6:$C$1005,$C915,Con_ve!$I$6:$I$1005,"Fechada",Con_ve!$Q$6:$Q$1005,Cad_cl!AP$5))),"",IF($C915="","",SUMIFS(Con_ve!$F$6:$F$1005,Con_ve!$C$6:$C$1005,$C915,Con_ve!$I$6:$I$1005,"Fechada",Con_ve!$Q$6:$Q$1005,Cad_cl!AP$5)))</f>
        <v/>
      </c>
      <c r="AQ915" s="134" t="str">
        <f>IF(ISERR(IF($C915="","",SUMIFS(Con_ve!$F$6:$F$1005,Con_ve!$C$6:$C$1005,$C915,Con_ve!$I$6:$I$1005,"Fechada",Con_ve!$Q$6:$Q$1005,Cad_cl!AQ$5))),"",IF($C915="","",SUMIFS(Con_ve!$F$6:$F$1005,Con_ve!$C$6:$C$1005,$C915,Con_ve!$I$6:$I$1005,"Fechada",Con_ve!$Q$6:$Q$1005,Cad_cl!AQ$5)))</f>
        <v/>
      </c>
      <c r="AR915" s="134" t="str">
        <f>IF(ISERR(IF($C915="","",SUMIFS(Con_ve!$F$6:$F$1005,Con_ve!$C$6:$C$1005,$C915,Con_ve!$I$6:$I$1005,"Fechada",Con_ve!$Q$6:$Q$1005,Cad_cl!AR$5))),"",IF($C915="","",SUMIFS(Con_ve!$F$6:$F$1005,Con_ve!$C$6:$C$1005,$C915,Con_ve!$I$6:$I$1005,"Fechada",Con_ve!$Q$6:$Q$1005,Cad_cl!AR$5)))</f>
        <v/>
      </c>
      <c r="AS915" s="134" t="str">
        <f>IF(ISERR(IF($C915="","",SUMIFS(Con_ve!$F$6:$F$1005,Con_ve!$C$6:$C$1005,$C915,Con_ve!$I$6:$I$1005,"Fechada",Con_ve!$Q$6:$Q$1005,Cad_cl!AS$5))),"",IF($C915="","",SUMIFS(Con_ve!$F$6:$F$1005,Con_ve!$C$6:$C$1005,$C915,Con_ve!$I$6:$I$1005,"Fechada",Con_ve!$Q$6:$Q$1005,Cad_cl!AS$5)))</f>
        <v/>
      </c>
      <c r="AT915" s="134" t="str">
        <f>IF(ISERR(IF($C915="","",SUMIFS(Con_ve!$F$6:$F$1005,Con_ve!$C$6:$C$1005,$C915,Con_ve!$I$6:$I$1005,"Fechada",Con_ve!$Q$6:$Q$1005,Cad_cl!AT$5))),"",IF($C915="","",SUMIFS(Con_ve!$F$6:$F$1005,Con_ve!$C$6:$C$1005,$C915,Con_ve!$I$6:$I$1005,"Fechada",Con_ve!$Q$6:$Q$1005,Cad_cl!AT$5)))</f>
        <v/>
      </c>
      <c r="AU915" s="134" t="str">
        <f>IF(ISERR(IF($C915="","",SUMIFS(Con_ve!$F$6:$F$1005,Con_ve!$C$6:$C$1005,$C915,Con_ve!$I$6:$I$1005,"Fechada",Con_ve!$Q$6:$Q$1005,Cad_cl!AU$5))),"",IF($C915="","",SUMIFS(Con_ve!$F$6:$F$1005,Con_ve!$C$6:$C$1005,$C915,Con_ve!$I$6:$I$1005,"Fechada",Con_ve!$Q$6:$Q$1005,Cad_cl!AU$5)))</f>
        <v/>
      </c>
      <c r="AV915" s="134" t="str">
        <f>IF(ISERR(IF($C915="","",SUMIFS(Con_ve!$F$6:$F$1005,Con_ve!$C$6:$C$1005,$C915,Con_ve!$I$6:$I$1005,"Fechada",Con_ve!$Q$6:$Q$1005,Cad_cl!AV$5))),"",IF($C915="","",SUMIFS(Con_ve!$F$6:$F$1005,Con_ve!$C$6:$C$1005,$C915,Con_ve!$I$6:$I$1005,"Fechada",Con_ve!$Q$6:$Q$1005,Cad_cl!AV$5)))</f>
        <v/>
      </c>
      <c r="AW915" s="134" t="str">
        <f>IF(ISERR(IF($C915="","",SUMIFS(Con_ve!$F$6:$F$1005,Con_ve!$C$6:$C$1005,$C915,Con_ve!$I$6:$I$1005,"Fechada",Con_ve!$Q$6:$Q$1005,Cad_cl!AW$5))),"",IF($C915="","",SUMIFS(Con_ve!$F$6:$F$1005,Con_ve!$C$6:$C$1005,$C915,Con_ve!$I$6:$I$1005,"Fechada",Con_ve!$Q$6:$Q$1005,Cad_cl!AW$5)))</f>
        <v/>
      </c>
      <c r="AX915" s="134" t="str">
        <f>IF(ISERR(IF($C915="","",SUMIFS(Con_ve!$F$6:$F$1005,Con_ve!$C$6:$C$1005,$C915,Con_ve!$I$6:$I$1005,"Fechada",Con_ve!$Q$6:$Q$1005,Cad_cl!AX$5))),"",IF($C915="","",SUMIFS(Con_ve!$F$6:$F$1005,Con_ve!$C$6:$C$1005,$C915,Con_ve!$I$6:$I$1005,"Fechada",Con_ve!$Q$6:$Q$1005,Cad_cl!AX$5)))</f>
        <v/>
      </c>
      <c r="AY915" s="134" t="str">
        <f>IF(ISERR(IF($C915="","",SUMIFS(Con_ve!$F$6:$F$1005,Con_ve!$C$6:$C$1005,$C915,Con_ve!$I$6:$I$1005,"Fechada",Con_ve!$Q$6:$Q$1005,Cad_cl!AY$5))),"",IF($C915="","",SUMIFS(Con_ve!$F$6:$F$1005,Con_ve!$C$6:$C$1005,$C915,Con_ve!$I$6:$I$1005,"Fechada",Con_ve!$Q$6:$Q$1005,Cad_cl!AY$5)))</f>
        <v/>
      </c>
      <c r="AZ915" s="134" t="str">
        <f>IF(ISERR(IF($C915="","",SUMIFS(Con_ve!$F$6:$F$1005,Con_ve!$C$6:$C$1005,$C915,Con_ve!$I$6:$I$1005,"Fechada",Con_ve!$Q$6:$Q$1005,Cad_cl!AZ$5))),"",IF($C915="","",SUMIFS(Con_ve!$F$6:$F$1005,Con_ve!$C$6:$C$1005,$C915,Con_ve!$I$6:$I$1005,"Fechada",Con_ve!$Q$6:$Q$1005,Cad_cl!AZ$5)))</f>
        <v/>
      </c>
      <c r="BA915" s="134" t="str">
        <f>IF(ISERR(IF($C915="","",SUMIFS(Con_ve!$F$6:$F$1005,Con_ve!$C$6:$C$1005,$C915,Con_ve!$I$6:$I$1005,"Fechada",Con_ve!$Q$6:$Q$1005,Cad_cl!BA$5))),"",IF($C915="","",SUMIFS(Con_ve!$F$6:$F$1005,Con_ve!$C$6:$C$1005,$C915,Con_ve!$I$6:$I$1005,"Fechada",Con_ve!$Q$6:$Q$1005,Cad_cl!BA$5)))</f>
        <v/>
      </c>
      <c r="BB915" s="134">
        <f t="shared" si="42"/>
        <v>0</v>
      </c>
      <c r="BD915" s="134" t="str">
        <f>IF(ISERR(IF($C915="","",SUMIFS(Con_ve!$F$6:$F$1005,Con_ve!$C$6:$C$1005,$C915,Con_ve!$I$6:$I$1005,"Em negociação",Con_ve!$Q$6:$Q$1005,Cad_cl!BD$5))),"",IF($C915="","",SUMIFS(Con_ve!$F$6:$F$1005,Con_ve!$C$6:$C$1005,$C915,Con_ve!$I$6:$I$1005,"Em negociação",Con_ve!$Q$6:$Q$1005,Cad_cl!BD$5)))</f>
        <v/>
      </c>
      <c r="BE915" s="134" t="str">
        <f>IF(ISERR(IF($C915="","",SUMIFS(Con_ve!$F$6:$F$1005,Con_ve!$C$6:$C$1005,$C915,Con_ve!$I$6:$I$1005,"Em negociação",Con_ve!$Q$6:$Q$1005,Cad_cl!BE$5))),"",IF($C915="","",SUMIFS(Con_ve!$F$6:$F$1005,Con_ve!$C$6:$C$1005,$C915,Con_ve!$I$6:$I$1005,"Em negociação",Con_ve!$Q$6:$Q$1005,Cad_cl!BE$5)))</f>
        <v/>
      </c>
      <c r="BF915" s="134" t="str">
        <f>IF(ISERR(IF($C915="","",SUMIFS(Con_ve!$F$6:$F$1005,Con_ve!$C$6:$C$1005,$C915,Con_ve!$I$6:$I$1005,"Em negociação",Con_ve!$Q$6:$Q$1005,Cad_cl!BF$5))),"",IF($C915="","",SUMIFS(Con_ve!$F$6:$F$1005,Con_ve!$C$6:$C$1005,$C915,Con_ve!$I$6:$I$1005,"Em negociação",Con_ve!$Q$6:$Q$1005,Cad_cl!BF$5)))</f>
        <v/>
      </c>
      <c r="BG915" s="134" t="str">
        <f>IF(ISERR(IF($C915="","",SUMIFS(Con_ve!$F$6:$F$1005,Con_ve!$C$6:$C$1005,$C915,Con_ve!$I$6:$I$1005,"Em negociação",Con_ve!$Q$6:$Q$1005,Cad_cl!BG$5))),"",IF($C915="","",SUMIFS(Con_ve!$F$6:$F$1005,Con_ve!$C$6:$C$1005,$C915,Con_ve!$I$6:$I$1005,"Em negociação",Con_ve!$Q$6:$Q$1005,Cad_cl!BG$5)))</f>
        <v/>
      </c>
      <c r="BH915" s="134" t="str">
        <f>IF(ISERR(IF($C915="","",SUMIFS(Con_ve!$F$6:$F$1005,Con_ve!$C$6:$C$1005,$C915,Con_ve!$I$6:$I$1005,"Em negociação",Con_ve!$Q$6:$Q$1005,Cad_cl!BH$5))),"",IF($C915="","",SUMIFS(Con_ve!$F$6:$F$1005,Con_ve!$C$6:$C$1005,$C915,Con_ve!$I$6:$I$1005,"Em negociação",Con_ve!$Q$6:$Q$1005,Cad_cl!BH$5)))</f>
        <v/>
      </c>
      <c r="BI915" s="134" t="str">
        <f>IF(ISERR(IF($C915="","",SUMIFS(Con_ve!$F$6:$F$1005,Con_ve!$C$6:$C$1005,$C915,Con_ve!$I$6:$I$1005,"Em negociação",Con_ve!$Q$6:$Q$1005,Cad_cl!BI$5))),"",IF($C915="","",SUMIFS(Con_ve!$F$6:$F$1005,Con_ve!$C$6:$C$1005,$C915,Con_ve!$I$6:$I$1005,"Em negociação",Con_ve!$Q$6:$Q$1005,Cad_cl!BI$5)))</f>
        <v/>
      </c>
      <c r="BJ915" s="134" t="str">
        <f>IF(ISERR(IF($C915="","",SUMIFS(Con_ve!$F$6:$F$1005,Con_ve!$C$6:$C$1005,$C915,Con_ve!$I$6:$I$1005,"Em negociação",Con_ve!$Q$6:$Q$1005,Cad_cl!BJ$5))),"",IF($C915="","",SUMIFS(Con_ve!$F$6:$F$1005,Con_ve!$C$6:$C$1005,$C915,Con_ve!$I$6:$I$1005,"Em negociação",Con_ve!$Q$6:$Q$1005,Cad_cl!BJ$5)))</f>
        <v/>
      </c>
      <c r="BK915" s="134" t="str">
        <f>IF(ISERR(IF($C915="","",SUMIFS(Con_ve!$F$6:$F$1005,Con_ve!$C$6:$C$1005,$C915,Con_ve!$I$6:$I$1005,"Em negociação",Con_ve!$Q$6:$Q$1005,Cad_cl!BK$5))),"",IF($C915="","",SUMIFS(Con_ve!$F$6:$F$1005,Con_ve!$C$6:$C$1005,$C915,Con_ve!$I$6:$I$1005,"Em negociação",Con_ve!$Q$6:$Q$1005,Cad_cl!BK$5)))</f>
        <v/>
      </c>
      <c r="BL915" s="134" t="str">
        <f>IF(ISERR(IF($C915="","",SUMIFS(Con_ve!$F$6:$F$1005,Con_ve!$C$6:$C$1005,$C915,Con_ve!$I$6:$I$1005,"Em negociação",Con_ve!$Q$6:$Q$1005,Cad_cl!BL$5))),"",IF($C915="","",SUMIFS(Con_ve!$F$6:$F$1005,Con_ve!$C$6:$C$1005,$C915,Con_ve!$I$6:$I$1005,"Em negociação",Con_ve!$Q$6:$Q$1005,Cad_cl!BL$5)))</f>
        <v/>
      </c>
      <c r="BM915" s="134" t="str">
        <f>IF(ISERR(IF($C915="","",SUMIFS(Con_ve!$F$6:$F$1005,Con_ve!$C$6:$C$1005,$C915,Con_ve!$I$6:$I$1005,"Em negociação",Con_ve!$Q$6:$Q$1005,Cad_cl!BM$5))),"",IF($C915="","",SUMIFS(Con_ve!$F$6:$F$1005,Con_ve!$C$6:$C$1005,$C915,Con_ve!$I$6:$I$1005,"Em negociação",Con_ve!$Q$6:$Q$1005,Cad_cl!BM$5)))</f>
        <v/>
      </c>
      <c r="BN915" s="134" t="str">
        <f>IF(ISERR(IF($C915="","",SUMIFS(Con_ve!$F$6:$F$1005,Con_ve!$C$6:$C$1005,$C915,Con_ve!$I$6:$I$1005,"Em negociação",Con_ve!$Q$6:$Q$1005,Cad_cl!BN$5))),"",IF($C915="","",SUMIFS(Con_ve!$F$6:$F$1005,Con_ve!$C$6:$C$1005,$C915,Con_ve!$I$6:$I$1005,"Em negociação",Con_ve!$Q$6:$Q$1005,Cad_cl!BN$5)))</f>
        <v/>
      </c>
      <c r="BO915" s="134" t="str">
        <f>IF(ISERR(IF($C915="","",SUMIFS(Con_ve!$F$6:$F$1005,Con_ve!$C$6:$C$1005,$C915,Con_ve!$I$6:$I$1005,"Em negociação",Con_ve!$Q$6:$Q$1005,Cad_cl!BO$5))),"",IF($C915="","",SUMIFS(Con_ve!$F$6:$F$1005,Con_ve!$C$6:$C$1005,$C915,Con_ve!$I$6:$I$1005,"Em negociação",Con_ve!$Q$6:$Q$1005,Cad_cl!BO$5)))</f>
        <v/>
      </c>
      <c r="BP915" s="134">
        <f t="shared" si="43"/>
        <v>0</v>
      </c>
      <c r="BR915" s="125" t="str">
        <f>IF(ISERR(IF(AND($I915=Re_lo!$E$5,BR$5=VLOOKUP(Re_lo!$H$5,Re_lo!$N$5:$O$16,2,0)),AP915,"")),"",IF(AND($I915=Re_lo!$E$5,BR$5=VLOOKUP(Re_lo!$H$5,Re_lo!$N$5:$O$16,2,0)),AP915,""))</f>
        <v/>
      </c>
      <c r="BS915" s="125" t="str">
        <f>IF(ISERR(IF(AND($I915=Re_lo!$E$5,BS$5=VLOOKUP(Re_lo!$H$5,Re_lo!$N$5:$O$16,2,0)),AQ915,"")),"",IF(AND($I915=Re_lo!$E$5,BS$5=VLOOKUP(Re_lo!$H$5,Re_lo!$N$5:$O$16,2,0)),AQ915,""))</f>
        <v/>
      </c>
      <c r="BT915" s="125" t="str">
        <f>IF(ISERR(IF(AND($I915=Re_lo!$E$5,BT$5=VLOOKUP(Re_lo!$H$5,Re_lo!$N$5:$O$16,2,0)),AR915,"")),"",IF(AND($I915=Re_lo!$E$5,BT$5=VLOOKUP(Re_lo!$H$5,Re_lo!$N$5:$O$16,2,0)),AR915,""))</f>
        <v/>
      </c>
      <c r="BU915" s="125" t="str">
        <f>IF(ISERR(IF(AND($I915=Re_lo!$E$5,BU$5=VLOOKUP(Re_lo!$H$5,Re_lo!$N$5:$O$16,2,0)),AS915,"")),"",IF(AND($I915=Re_lo!$E$5,BU$5=VLOOKUP(Re_lo!$H$5,Re_lo!$N$5:$O$16,2,0)),AS915,""))</f>
        <v/>
      </c>
      <c r="BV915" s="125" t="str">
        <f>IF(ISERR(IF(AND($I915=Re_lo!$E$5,BV$5=VLOOKUP(Re_lo!$H$5,Re_lo!$N$5:$O$16,2,0)),AT915,"")),"",IF(AND($I915=Re_lo!$E$5,BV$5=VLOOKUP(Re_lo!$H$5,Re_lo!$N$5:$O$16,2,0)),AT915,""))</f>
        <v/>
      </c>
      <c r="BW915" s="125" t="str">
        <f>IF(ISERR(IF(AND($I915=Re_lo!$E$5,BW$5=VLOOKUP(Re_lo!$H$5,Re_lo!$N$5:$O$16,2,0)),AU915,"")),"",IF(AND($I915=Re_lo!$E$5,BW$5=VLOOKUP(Re_lo!$H$5,Re_lo!$N$5:$O$16,2,0)),AU915,""))</f>
        <v/>
      </c>
      <c r="BX915" s="125" t="str">
        <f>IF(ISERR(IF(AND($I915=Re_lo!$E$5,BX$5=VLOOKUP(Re_lo!$H$5,Re_lo!$N$5:$O$16,2,0)),AV915,"")),"",IF(AND($I915=Re_lo!$E$5,BX$5=VLOOKUP(Re_lo!$H$5,Re_lo!$N$5:$O$16,2,0)),AV915,""))</f>
        <v/>
      </c>
      <c r="BY915" s="125" t="str">
        <f>IF(ISERR(IF(AND($I915=Re_lo!$E$5,BY$5=VLOOKUP(Re_lo!$H$5,Re_lo!$N$5:$O$16,2,0)),AW915,"")),"",IF(AND($I915=Re_lo!$E$5,BY$5=VLOOKUP(Re_lo!$H$5,Re_lo!$N$5:$O$16,2,0)),AW915,""))</f>
        <v/>
      </c>
      <c r="BZ915" s="125" t="str">
        <f>IF(ISERR(IF(AND($I915=Re_lo!$E$5,BZ$5=VLOOKUP(Re_lo!$H$5,Re_lo!$N$5:$O$16,2,0)),AX915,"")),"",IF(AND($I915=Re_lo!$E$5,BZ$5=VLOOKUP(Re_lo!$H$5,Re_lo!$N$5:$O$16,2,0)),AX915,""))</f>
        <v/>
      </c>
      <c r="CA915" s="125" t="str">
        <f>IF(ISERR(IF(AND($I915=Re_lo!$E$5,CA$5=VLOOKUP(Re_lo!$H$5,Re_lo!$N$5:$O$16,2,0)),AY915,"")),"",IF(AND($I915=Re_lo!$E$5,CA$5=VLOOKUP(Re_lo!$H$5,Re_lo!$N$5:$O$16,2,0)),AY915,""))</f>
        <v/>
      </c>
      <c r="CB915" s="125" t="str">
        <f>IF(ISERR(IF(AND($I915=Re_lo!$E$5,CB$5=VLOOKUP(Re_lo!$H$5,Re_lo!$N$5:$O$16,2,0)),AZ915,"")),"",IF(AND($I915=Re_lo!$E$5,CB$5=VLOOKUP(Re_lo!$H$5,Re_lo!$N$5:$O$16,2,0)),AZ915,""))</f>
        <v/>
      </c>
      <c r="CC915" s="125" t="str">
        <f>IF(ISERR(IF(AND($I915=Re_lo!$E$5,CC$5=VLOOKUP(Re_lo!$H$5,Re_lo!$N$5:$O$16,2,0)),BA915,"")),"",IF(AND($I915=Re_lo!$E$5,CC$5=VLOOKUP(Re_lo!$H$5,Re_lo!$N$5:$O$16,2,0)),BA915,""))</f>
        <v/>
      </c>
      <c r="CD915" s="125" t="str">
        <f>IF(ISERR(IF(AND($I915=Re_lo!$E$5,CD$5=VLOOKUP(Re_lo!$H$5,Re_lo!$N$5:$O$16,2,0)),BB915,"")),"",IF(AND($I915=Re_lo!$E$5,CD$5=VLOOKUP(Re_lo!$H$5,Re_lo!$N$5:$O$16,2,0)),BB915,""))</f>
        <v/>
      </c>
      <c r="CF915" s="125" t="str">
        <f>IF($C915="","",COUNTIFS(Con_ve!$C$6:$C$1005,$C915,Con_ve!$Q$6:$Q$1005,Cad_cl!CF$5))</f>
        <v/>
      </c>
      <c r="CG915" s="125" t="str">
        <f>IF($C915="","",COUNTIFS(Con_ve!$C$6:$C$1005,$C915,Con_ve!$Q$6:$Q$1005,Cad_cl!CG$5))</f>
        <v/>
      </c>
      <c r="CH915" s="125" t="str">
        <f>IF($C915="","",COUNTIFS(Con_ve!$C$6:$C$1005,$C915,Con_ve!$Q$6:$Q$1005,Cad_cl!CH$5))</f>
        <v/>
      </c>
      <c r="CI915" s="125" t="str">
        <f>IF($C915="","",COUNTIFS(Con_ve!$C$6:$C$1005,$C915,Con_ve!$Q$6:$Q$1005,Cad_cl!CI$5))</f>
        <v/>
      </c>
      <c r="CJ915" s="125" t="str">
        <f>IF($C915="","",COUNTIFS(Con_ve!$C$6:$C$1005,$C915,Con_ve!$Q$6:$Q$1005,Cad_cl!CJ$5))</f>
        <v/>
      </c>
      <c r="CK915" s="125" t="str">
        <f>IF($C915="","",COUNTIFS(Con_ve!$C$6:$C$1005,$C915,Con_ve!$Q$6:$Q$1005,Cad_cl!CK$5))</f>
        <v/>
      </c>
      <c r="CL915" s="125" t="str">
        <f>IF($C915="","",COUNTIFS(Con_ve!$C$6:$C$1005,$C915,Con_ve!$Q$6:$Q$1005,Cad_cl!CL$5))</f>
        <v/>
      </c>
      <c r="CM915" s="125" t="str">
        <f>IF($C915="","",COUNTIFS(Con_ve!$C$6:$C$1005,$C915,Con_ve!$Q$6:$Q$1005,Cad_cl!CM$5))</f>
        <v/>
      </c>
      <c r="CN915" s="125" t="str">
        <f>IF($C915="","",COUNTIFS(Con_ve!$C$6:$C$1005,$C915,Con_ve!$Q$6:$Q$1005,Cad_cl!CN$5))</f>
        <v/>
      </c>
      <c r="CO915" s="125" t="str">
        <f>IF($C915="","",COUNTIFS(Con_ve!$C$6:$C$1005,$C915,Con_ve!$Q$6:$Q$1005,Cad_cl!CO$5))</f>
        <v/>
      </c>
      <c r="CP915" s="125" t="str">
        <f>IF($C915="","",COUNTIFS(Con_ve!$C$6:$C$1005,$C915,Con_ve!$Q$6:$Q$1005,Cad_cl!CP$5))</f>
        <v/>
      </c>
      <c r="CQ915" s="125" t="str">
        <f>IF($C915="","",COUNTIFS(Con_ve!$C$6:$C$1005,$C915,Con_ve!$Q$6:$Q$1005,Cad_cl!CQ$5))</f>
        <v/>
      </c>
      <c r="CR915" s="125">
        <f t="shared" si="44"/>
        <v>0</v>
      </c>
    </row>
    <row r="916" spans="3:96" ht="30" customHeight="1">
      <c r="C916" s="153"/>
      <c r="D916" s="153"/>
      <c r="E916" s="154"/>
      <c r="F916" s="153"/>
      <c r="G916" s="155"/>
      <c r="H916" s="153"/>
      <c r="I916" s="153"/>
      <c r="J916" s="132" t="s">
        <v>309</v>
      </c>
      <c r="K916" s="133" t="s">
        <v>309</v>
      </c>
      <c r="L916" s="153"/>
      <c r="M916" s="153"/>
      <c r="N916" s="153"/>
      <c r="O916" s="153"/>
      <c r="P916" s="153"/>
      <c r="Q916" s="153"/>
      <c r="AP916" s="134" t="str">
        <f>IF(ISERR(IF($C916="","",SUMIFS(Con_ve!$F$6:$F$1005,Con_ve!$C$6:$C$1005,$C916,Con_ve!$I$6:$I$1005,"Fechada",Con_ve!$Q$6:$Q$1005,Cad_cl!AP$5))),"",IF($C916="","",SUMIFS(Con_ve!$F$6:$F$1005,Con_ve!$C$6:$C$1005,$C916,Con_ve!$I$6:$I$1005,"Fechada",Con_ve!$Q$6:$Q$1005,Cad_cl!AP$5)))</f>
        <v/>
      </c>
      <c r="AQ916" s="134" t="str">
        <f>IF(ISERR(IF($C916="","",SUMIFS(Con_ve!$F$6:$F$1005,Con_ve!$C$6:$C$1005,$C916,Con_ve!$I$6:$I$1005,"Fechada",Con_ve!$Q$6:$Q$1005,Cad_cl!AQ$5))),"",IF($C916="","",SUMIFS(Con_ve!$F$6:$F$1005,Con_ve!$C$6:$C$1005,$C916,Con_ve!$I$6:$I$1005,"Fechada",Con_ve!$Q$6:$Q$1005,Cad_cl!AQ$5)))</f>
        <v/>
      </c>
      <c r="AR916" s="134" t="str">
        <f>IF(ISERR(IF($C916="","",SUMIFS(Con_ve!$F$6:$F$1005,Con_ve!$C$6:$C$1005,$C916,Con_ve!$I$6:$I$1005,"Fechada",Con_ve!$Q$6:$Q$1005,Cad_cl!AR$5))),"",IF($C916="","",SUMIFS(Con_ve!$F$6:$F$1005,Con_ve!$C$6:$C$1005,$C916,Con_ve!$I$6:$I$1005,"Fechada",Con_ve!$Q$6:$Q$1005,Cad_cl!AR$5)))</f>
        <v/>
      </c>
      <c r="AS916" s="134" t="str">
        <f>IF(ISERR(IF($C916="","",SUMIFS(Con_ve!$F$6:$F$1005,Con_ve!$C$6:$C$1005,$C916,Con_ve!$I$6:$I$1005,"Fechada",Con_ve!$Q$6:$Q$1005,Cad_cl!AS$5))),"",IF($C916="","",SUMIFS(Con_ve!$F$6:$F$1005,Con_ve!$C$6:$C$1005,$C916,Con_ve!$I$6:$I$1005,"Fechada",Con_ve!$Q$6:$Q$1005,Cad_cl!AS$5)))</f>
        <v/>
      </c>
      <c r="AT916" s="134" t="str">
        <f>IF(ISERR(IF($C916="","",SUMIFS(Con_ve!$F$6:$F$1005,Con_ve!$C$6:$C$1005,$C916,Con_ve!$I$6:$I$1005,"Fechada",Con_ve!$Q$6:$Q$1005,Cad_cl!AT$5))),"",IF($C916="","",SUMIFS(Con_ve!$F$6:$F$1005,Con_ve!$C$6:$C$1005,$C916,Con_ve!$I$6:$I$1005,"Fechada",Con_ve!$Q$6:$Q$1005,Cad_cl!AT$5)))</f>
        <v/>
      </c>
      <c r="AU916" s="134" t="str">
        <f>IF(ISERR(IF($C916="","",SUMIFS(Con_ve!$F$6:$F$1005,Con_ve!$C$6:$C$1005,$C916,Con_ve!$I$6:$I$1005,"Fechada",Con_ve!$Q$6:$Q$1005,Cad_cl!AU$5))),"",IF($C916="","",SUMIFS(Con_ve!$F$6:$F$1005,Con_ve!$C$6:$C$1005,$C916,Con_ve!$I$6:$I$1005,"Fechada",Con_ve!$Q$6:$Q$1005,Cad_cl!AU$5)))</f>
        <v/>
      </c>
      <c r="AV916" s="134" t="str">
        <f>IF(ISERR(IF($C916="","",SUMIFS(Con_ve!$F$6:$F$1005,Con_ve!$C$6:$C$1005,$C916,Con_ve!$I$6:$I$1005,"Fechada",Con_ve!$Q$6:$Q$1005,Cad_cl!AV$5))),"",IF($C916="","",SUMIFS(Con_ve!$F$6:$F$1005,Con_ve!$C$6:$C$1005,$C916,Con_ve!$I$6:$I$1005,"Fechada",Con_ve!$Q$6:$Q$1005,Cad_cl!AV$5)))</f>
        <v/>
      </c>
      <c r="AW916" s="134" t="str">
        <f>IF(ISERR(IF($C916="","",SUMIFS(Con_ve!$F$6:$F$1005,Con_ve!$C$6:$C$1005,$C916,Con_ve!$I$6:$I$1005,"Fechada",Con_ve!$Q$6:$Q$1005,Cad_cl!AW$5))),"",IF($C916="","",SUMIFS(Con_ve!$F$6:$F$1005,Con_ve!$C$6:$C$1005,$C916,Con_ve!$I$6:$I$1005,"Fechada",Con_ve!$Q$6:$Q$1005,Cad_cl!AW$5)))</f>
        <v/>
      </c>
      <c r="AX916" s="134" t="str">
        <f>IF(ISERR(IF($C916="","",SUMIFS(Con_ve!$F$6:$F$1005,Con_ve!$C$6:$C$1005,$C916,Con_ve!$I$6:$I$1005,"Fechada",Con_ve!$Q$6:$Q$1005,Cad_cl!AX$5))),"",IF($C916="","",SUMIFS(Con_ve!$F$6:$F$1005,Con_ve!$C$6:$C$1005,$C916,Con_ve!$I$6:$I$1005,"Fechada",Con_ve!$Q$6:$Q$1005,Cad_cl!AX$5)))</f>
        <v/>
      </c>
      <c r="AY916" s="134" t="str">
        <f>IF(ISERR(IF($C916="","",SUMIFS(Con_ve!$F$6:$F$1005,Con_ve!$C$6:$C$1005,$C916,Con_ve!$I$6:$I$1005,"Fechada",Con_ve!$Q$6:$Q$1005,Cad_cl!AY$5))),"",IF($C916="","",SUMIFS(Con_ve!$F$6:$F$1005,Con_ve!$C$6:$C$1005,$C916,Con_ve!$I$6:$I$1005,"Fechada",Con_ve!$Q$6:$Q$1005,Cad_cl!AY$5)))</f>
        <v/>
      </c>
      <c r="AZ916" s="134" t="str">
        <f>IF(ISERR(IF($C916="","",SUMIFS(Con_ve!$F$6:$F$1005,Con_ve!$C$6:$C$1005,$C916,Con_ve!$I$6:$I$1005,"Fechada",Con_ve!$Q$6:$Q$1005,Cad_cl!AZ$5))),"",IF($C916="","",SUMIFS(Con_ve!$F$6:$F$1005,Con_ve!$C$6:$C$1005,$C916,Con_ve!$I$6:$I$1005,"Fechada",Con_ve!$Q$6:$Q$1005,Cad_cl!AZ$5)))</f>
        <v/>
      </c>
      <c r="BA916" s="134" t="str">
        <f>IF(ISERR(IF($C916="","",SUMIFS(Con_ve!$F$6:$F$1005,Con_ve!$C$6:$C$1005,$C916,Con_ve!$I$6:$I$1005,"Fechada",Con_ve!$Q$6:$Q$1005,Cad_cl!BA$5))),"",IF($C916="","",SUMIFS(Con_ve!$F$6:$F$1005,Con_ve!$C$6:$C$1005,$C916,Con_ve!$I$6:$I$1005,"Fechada",Con_ve!$Q$6:$Q$1005,Cad_cl!BA$5)))</f>
        <v/>
      </c>
      <c r="BB916" s="134">
        <f t="shared" si="42"/>
        <v>0</v>
      </c>
      <c r="BD916" s="134" t="str">
        <f>IF(ISERR(IF($C916="","",SUMIFS(Con_ve!$F$6:$F$1005,Con_ve!$C$6:$C$1005,$C916,Con_ve!$I$6:$I$1005,"Em negociação",Con_ve!$Q$6:$Q$1005,Cad_cl!BD$5))),"",IF($C916="","",SUMIFS(Con_ve!$F$6:$F$1005,Con_ve!$C$6:$C$1005,$C916,Con_ve!$I$6:$I$1005,"Em negociação",Con_ve!$Q$6:$Q$1005,Cad_cl!BD$5)))</f>
        <v/>
      </c>
      <c r="BE916" s="134" t="str">
        <f>IF(ISERR(IF($C916="","",SUMIFS(Con_ve!$F$6:$F$1005,Con_ve!$C$6:$C$1005,$C916,Con_ve!$I$6:$I$1005,"Em negociação",Con_ve!$Q$6:$Q$1005,Cad_cl!BE$5))),"",IF($C916="","",SUMIFS(Con_ve!$F$6:$F$1005,Con_ve!$C$6:$C$1005,$C916,Con_ve!$I$6:$I$1005,"Em negociação",Con_ve!$Q$6:$Q$1005,Cad_cl!BE$5)))</f>
        <v/>
      </c>
      <c r="BF916" s="134" t="str">
        <f>IF(ISERR(IF($C916="","",SUMIFS(Con_ve!$F$6:$F$1005,Con_ve!$C$6:$C$1005,$C916,Con_ve!$I$6:$I$1005,"Em negociação",Con_ve!$Q$6:$Q$1005,Cad_cl!BF$5))),"",IF($C916="","",SUMIFS(Con_ve!$F$6:$F$1005,Con_ve!$C$6:$C$1005,$C916,Con_ve!$I$6:$I$1005,"Em negociação",Con_ve!$Q$6:$Q$1005,Cad_cl!BF$5)))</f>
        <v/>
      </c>
      <c r="BG916" s="134" t="str">
        <f>IF(ISERR(IF($C916="","",SUMIFS(Con_ve!$F$6:$F$1005,Con_ve!$C$6:$C$1005,$C916,Con_ve!$I$6:$I$1005,"Em negociação",Con_ve!$Q$6:$Q$1005,Cad_cl!BG$5))),"",IF($C916="","",SUMIFS(Con_ve!$F$6:$F$1005,Con_ve!$C$6:$C$1005,$C916,Con_ve!$I$6:$I$1005,"Em negociação",Con_ve!$Q$6:$Q$1005,Cad_cl!BG$5)))</f>
        <v/>
      </c>
      <c r="BH916" s="134" t="str">
        <f>IF(ISERR(IF($C916="","",SUMIFS(Con_ve!$F$6:$F$1005,Con_ve!$C$6:$C$1005,$C916,Con_ve!$I$6:$I$1005,"Em negociação",Con_ve!$Q$6:$Q$1005,Cad_cl!BH$5))),"",IF($C916="","",SUMIFS(Con_ve!$F$6:$F$1005,Con_ve!$C$6:$C$1005,$C916,Con_ve!$I$6:$I$1005,"Em negociação",Con_ve!$Q$6:$Q$1005,Cad_cl!BH$5)))</f>
        <v/>
      </c>
      <c r="BI916" s="134" t="str">
        <f>IF(ISERR(IF($C916="","",SUMIFS(Con_ve!$F$6:$F$1005,Con_ve!$C$6:$C$1005,$C916,Con_ve!$I$6:$I$1005,"Em negociação",Con_ve!$Q$6:$Q$1005,Cad_cl!BI$5))),"",IF($C916="","",SUMIFS(Con_ve!$F$6:$F$1005,Con_ve!$C$6:$C$1005,$C916,Con_ve!$I$6:$I$1005,"Em negociação",Con_ve!$Q$6:$Q$1005,Cad_cl!BI$5)))</f>
        <v/>
      </c>
      <c r="BJ916" s="134" t="str">
        <f>IF(ISERR(IF($C916="","",SUMIFS(Con_ve!$F$6:$F$1005,Con_ve!$C$6:$C$1005,$C916,Con_ve!$I$6:$I$1005,"Em negociação",Con_ve!$Q$6:$Q$1005,Cad_cl!BJ$5))),"",IF($C916="","",SUMIFS(Con_ve!$F$6:$F$1005,Con_ve!$C$6:$C$1005,$C916,Con_ve!$I$6:$I$1005,"Em negociação",Con_ve!$Q$6:$Q$1005,Cad_cl!BJ$5)))</f>
        <v/>
      </c>
      <c r="BK916" s="134" t="str">
        <f>IF(ISERR(IF($C916="","",SUMIFS(Con_ve!$F$6:$F$1005,Con_ve!$C$6:$C$1005,$C916,Con_ve!$I$6:$I$1005,"Em negociação",Con_ve!$Q$6:$Q$1005,Cad_cl!BK$5))),"",IF($C916="","",SUMIFS(Con_ve!$F$6:$F$1005,Con_ve!$C$6:$C$1005,$C916,Con_ve!$I$6:$I$1005,"Em negociação",Con_ve!$Q$6:$Q$1005,Cad_cl!BK$5)))</f>
        <v/>
      </c>
      <c r="BL916" s="134" t="str">
        <f>IF(ISERR(IF($C916="","",SUMIFS(Con_ve!$F$6:$F$1005,Con_ve!$C$6:$C$1005,$C916,Con_ve!$I$6:$I$1005,"Em negociação",Con_ve!$Q$6:$Q$1005,Cad_cl!BL$5))),"",IF($C916="","",SUMIFS(Con_ve!$F$6:$F$1005,Con_ve!$C$6:$C$1005,$C916,Con_ve!$I$6:$I$1005,"Em negociação",Con_ve!$Q$6:$Q$1005,Cad_cl!BL$5)))</f>
        <v/>
      </c>
      <c r="BM916" s="134" t="str">
        <f>IF(ISERR(IF($C916="","",SUMIFS(Con_ve!$F$6:$F$1005,Con_ve!$C$6:$C$1005,$C916,Con_ve!$I$6:$I$1005,"Em negociação",Con_ve!$Q$6:$Q$1005,Cad_cl!BM$5))),"",IF($C916="","",SUMIFS(Con_ve!$F$6:$F$1005,Con_ve!$C$6:$C$1005,$C916,Con_ve!$I$6:$I$1005,"Em negociação",Con_ve!$Q$6:$Q$1005,Cad_cl!BM$5)))</f>
        <v/>
      </c>
      <c r="BN916" s="134" t="str">
        <f>IF(ISERR(IF($C916="","",SUMIFS(Con_ve!$F$6:$F$1005,Con_ve!$C$6:$C$1005,$C916,Con_ve!$I$6:$I$1005,"Em negociação",Con_ve!$Q$6:$Q$1005,Cad_cl!BN$5))),"",IF($C916="","",SUMIFS(Con_ve!$F$6:$F$1005,Con_ve!$C$6:$C$1005,$C916,Con_ve!$I$6:$I$1005,"Em negociação",Con_ve!$Q$6:$Q$1005,Cad_cl!BN$5)))</f>
        <v/>
      </c>
      <c r="BO916" s="134" t="str">
        <f>IF(ISERR(IF($C916="","",SUMIFS(Con_ve!$F$6:$F$1005,Con_ve!$C$6:$C$1005,$C916,Con_ve!$I$6:$I$1005,"Em negociação",Con_ve!$Q$6:$Q$1005,Cad_cl!BO$5))),"",IF($C916="","",SUMIFS(Con_ve!$F$6:$F$1005,Con_ve!$C$6:$C$1005,$C916,Con_ve!$I$6:$I$1005,"Em negociação",Con_ve!$Q$6:$Q$1005,Cad_cl!BO$5)))</f>
        <v/>
      </c>
      <c r="BP916" s="134">
        <f t="shared" si="43"/>
        <v>0</v>
      </c>
      <c r="BR916" s="125" t="str">
        <f>IF(ISERR(IF(AND($I916=Re_lo!$E$5,BR$5=VLOOKUP(Re_lo!$H$5,Re_lo!$N$5:$O$16,2,0)),AP916,"")),"",IF(AND($I916=Re_lo!$E$5,BR$5=VLOOKUP(Re_lo!$H$5,Re_lo!$N$5:$O$16,2,0)),AP916,""))</f>
        <v/>
      </c>
      <c r="BS916" s="125" t="str">
        <f>IF(ISERR(IF(AND($I916=Re_lo!$E$5,BS$5=VLOOKUP(Re_lo!$H$5,Re_lo!$N$5:$O$16,2,0)),AQ916,"")),"",IF(AND($I916=Re_lo!$E$5,BS$5=VLOOKUP(Re_lo!$H$5,Re_lo!$N$5:$O$16,2,0)),AQ916,""))</f>
        <v/>
      </c>
      <c r="BT916" s="125" t="str">
        <f>IF(ISERR(IF(AND($I916=Re_lo!$E$5,BT$5=VLOOKUP(Re_lo!$H$5,Re_lo!$N$5:$O$16,2,0)),AR916,"")),"",IF(AND($I916=Re_lo!$E$5,BT$5=VLOOKUP(Re_lo!$H$5,Re_lo!$N$5:$O$16,2,0)),AR916,""))</f>
        <v/>
      </c>
      <c r="BU916" s="125" t="str">
        <f>IF(ISERR(IF(AND($I916=Re_lo!$E$5,BU$5=VLOOKUP(Re_lo!$H$5,Re_lo!$N$5:$O$16,2,0)),AS916,"")),"",IF(AND($I916=Re_lo!$E$5,BU$5=VLOOKUP(Re_lo!$H$5,Re_lo!$N$5:$O$16,2,0)),AS916,""))</f>
        <v/>
      </c>
      <c r="BV916" s="125" t="str">
        <f>IF(ISERR(IF(AND($I916=Re_lo!$E$5,BV$5=VLOOKUP(Re_lo!$H$5,Re_lo!$N$5:$O$16,2,0)),AT916,"")),"",IF(AND($I916=Re_lo!$E$5,BV$5=VLOOKUP(Re_lo!$H$5,Re_lo!$N$5:$O$16,2,0)),AT916,""))</f>
        <v/>
      </c>
      <c r="BW916" s="125" t="str">
        <f>IF(ISERR(IF(AND($I916=Re_lo!$E$5,BW$5=VLOOKUP(Re_lo!$H$5,Re_lo!$N$5:$O$16,2,0)),AU916,"")),"",IF(AND($I916=Re_lo!$E$5,BW$5=VLOOKUP(Re_lo!$H$5,Re_lo!$N$5:$O$16,2,0)),AU916,""))</f>
        <v/>
      </c>
      <c r="BX916" s="125" t="str">
        <f>IF(ISERR(IF(AND($I916=Re_lo!$E$5,BX$5=VLOOKUP(Re_lo!$H$5,Re_lo!$N$5:$O$16,2,0)),AV916,"")),"",IF(AND($I916=Re_lo!$E$5,BX$5=VLOOKUP(Re_lo!$H$5,Re_lo!$N$5:$O$16,2,0)),AV916,""))</f>
        <v/>
      </c>
      <c r="BY916" s="125" t="str">
        <f>IF(ISERR(IF(AND($I916=Re_lo!$E$5,BY$5=VLOOKUP(Re_lo!$H$5,Re_lo!$N$5:$O$16,2,0)),AW916,"")),"",IF(AND($I916=Re_lo!$E$5,BY$5=VLOOKUP(Re_lo!$H$5,Re_lo!$N$5:$O$16,2,0)),AW916,""))</f>
        <v/>
      </c>
      <c r="BZ916" s="125" t="str">
        <f>IF(ISERR(IF(AND($I916=Re_lo!$E$5,BZ$5=VLOOKUP(Re_lo!$H$5,Re_lo!$N$5:$O$16,2,0)),AX916,"")),"",IF(AND($I916=Re_lo!$E$5,BZ$5=VLOOKUP(Re_lo!$H$5,Re_lo!$N$5:$O$16,2,0)),AX916,""))</f>
        <v/>
      </c>
      <c r="CA916" s="125" t="str">
        <f>IF(ISERR(IF(AND($I916=Re_lo!$E$5,CA$5=VLOOKUP(Re_lo!$H$5,Re_lo!$N$5:$O$16,2,0)),AY916,"")),"",IF(AND($I916=Re_lo!$E$5,CA$5=VLOOKUP(Re_lo!$H$5,Re_lo!$N$5:$O$16,2,0)),AY916,""))</f>
        <v/>
      </c>
      <c r="CB916" s="125" t="str">
        <f>IF(ISERR(IF(AND($I916=Re_lo!$E$5,CB$5=VLOOKUP(Re_lo!$H$5,Re_lo!$N$5:$O$16,2,0)),AZ916,"")),"",IF(AND($I916=Re_lo!$E$5,CB$5=VLOOKUP(Re_lo!$H$5,Re_lo!$N$5:$O$16,2,0)),AZ916,""))</f>
        <v/>
      </c>
      <c r="CC916" s="125" t="str">
        <f>IF(ISERR(IF(AND($I916=Re_lo!$E$5,CC$5=VLOOKUP(Re_lo!$H$5,Re_lo!$N$5:$O$16,2,0)),BA916,"")),"",IF(AND($I916=Re_lo!$E$5,CC$5=VLOOKUP(Re_lo!$H$5,Re_lo!$N$5:$O$16,2,0)),BA916,""))</f>
        <v/>
      </c>
      <c r="CD916" s="125" t="str">
        <f>IF(ISERR(IF(AND($I916=Re_lo!$E$5,CD$5=VLOOKUP(Re_lo!$H$5,Re_lo!$N$5:$O$16,2,0)),BB916,"")),"",IF(AND($I916=Re_lo!$E$5,CD$5=VLOOKUP(Re_lo!$H$5,Re_lo!$N$5:$O$16,2,0)),BB916,""))</f>
        <v/>
      </c>
      <c r="CF916" s="125" t="str">
        <f>IF($C916="","",COUNTIFS(Con_ve!$C$6:$C$1005,$C916,Con_ve!$Q$6:$Q$1005,Cad_cl!CF$5))</f>
        <v/>
      </c>
      <c r="CG916" s="125" t="str">
        <f>IF($C916="","",COUNTIFS(Con_ve!$C$6:$C$1005,$C916,Con_ve!$Q$6:$Q$1005,Cad_cl!CG$5))</f>
        <v/>
      </c>
      <c r="CH916" s="125" t="str">
        <f>IF($C916="","",COUNTIFS(Con_ve!$C$6:$C$1005,$C916,Con_ve!$Q$6:$Q$1005,Cad_cl!CH$5))</f>
        <v/>
      </c>
      <c r="CI916" s="125" t="str">
        <f>IF($C916="","",COUNTIFS(Con_ve!$C$6:$C$1005,$C916,Con_ve!$Q$6:$Q$1005,Cad_cl!CI$5))</f>
        <v/>
      </c>
      <c r="CJ916" s="125" t="str">
        <f>IF($C916="","",COUNTIFS(Con_ve!$C$6:$C$1005,$C916,Con_ve!$Q$6:$Q$1005,Cad_cl!CJ$5))</f>
        <v/>
      </c>
      <c r="CK916" s="125" t="str">
        <f>IF($C916="","",COUNTIFS(Con_ve!$C$6:$C$1005,$C916,Con_ve!$Q$6:$Q$1005,Cad_cl!CK$5))</f>
        <v/>
      </c>
      <c r="CL916" s="125" t="str">
        <f>IF($C916="","",COUNTIFS(Con_ve!$C$6:$C$1005,$C916,Con_ve!$Q$6:$Q$1005,Cad_cl!CL$5))</f>
        <v/>
      </c>
      <c r="CM916" s="125" t="str">
        <f>IF($C916="","",COUNTIFS(Con_ve!$C$6:$C$1005,$C916,Con_ve!$Q$6:$Q$1005,Cad_cl!CM$5))</f>
        <v/>
      </c>
      <c r="CN916" s="125" t="str">
        <f>IF($C916="","",COUNTIFS(Con_ve!$C$6:$C$1005,$C916,Con_ve!$Q$6:$Q$1005,Cad_cl!CN$5))</f>
        <v/>
      </c>
      <c r="CO916" s="125" t="str">
        <f>IF($C916="","",COUNTIFS(Con_ve!$C$6:$C$1005,$C916,Con_ve!$Q$6:$Q$1005,Cad_cl!CO$5))</f>
        <v/>
      </c>
      <c r="CP916" s="125" t="str">
        <f>IF($C916="","",COUNTIFS(Con_ve!$C$6:$C$1005,$C916,Con_ve!$Q$6:$Q$1005,Cad_cl!CP$5))</f>
        <v/>
      </c>
      <c r="CQ916" s="125" t="str">
        <f>IF($C916="","",COUNTIFS(Con_ve!$C$6:$C$1005,$C916,Con_ve!$Q$6:$Q$1005,Cad_cl!CQ$5))</f>
        <v/>
      </c>
      <c r="CR916" s="125">
        <f t="shared" si="44"/>
        <v>0</v>
      </c>
    </row>
    <row r="917" spans="3:96" ht="30" customHeight="1">
      <c r="C917" s="153"/>
      <c r="D917" s="153"/>
      <c r="E917" s="154"/>
      <c r="F917" s="153"/>
      <c r="G917" s="155"/>
      <c r="H917" s="153"/>
      <c r="I917" s="153"/>
      <c r="J917" s="132" t="s">
        <v>309</v>
      </c>
      <c r="K917" s="133" t="s">
        <v>309</v>
      </c>
      <c r="L917" s="153"/>
      <c r="M917" s="153"/>
      <c r="N917" s="153"/>
      <c r="O917" s="153"/>
      <c r="P917" s="153"/>
      <c r="Q917" s="153"/>
      <c r="AP917" s="134" t="str">
        <f>IF(ISERR(IF($C917="","",SUMIFS(Con_ve!$F$6:$F$1005,Con_ve!$C$6:$C$1005,$C917,Con_ve!$I$6:$I$1005,"Fechada",Con_ve!$Q$6:$Q$1005,Cad_cl!AP$5))),"",IF($C917="","",SUMIFS(Con_ve!$F$6:$F$1005,Con_ve!$C$6:$C$1005,$C917,Con_ve!$I$6:$I$1005,"Fechada",Con_ve!$Q$6:$Q$1005,Cad_cl!AP$5)))</f>
        <v/>
      </c>
      <c r="AQ917" s="134" t="str">
        <f>IF(ISERR(IF($C917="","",SUMIFS(Con_ve!$F$6:$F$1005,Con_ve!$C$6:$C$1005,$C917,Con_ve!$I$6:$I$1005,"Fechada",Con_ve!$Q$6:$Q$1005,Cad_cl!AQ$5))),"",IF($C917="","",SUMIFS(Con_ve!$F$6:$F$1005,Con_ve!$C$6:$C$1005,$C917,Con_ve!$I$6:$I$1005,"Fechada",Con_ve!$Q$6:$Q$1005,Cad_cl!AQ$5)))</f>
        <v/>
      </c>
      <c r="AR917" s="134" t="str">
        <f>IF(ISERR(IF($C917="","",SUMIFS(Con_ve!$F$6:$F$1005,Con_ve!$C$6:$C$1005,$C917,Con_ve!$I$6:$I$1005,"Fechada",Con_ve!$Q$6:$Q$1005,Cad_cl!AR$5))),"",IF($C917="","",SUMIFS(Con_ve!$F$6:$F$1005,Con_ve!$C$6:$C$1005,$C917,Con_ve!$I$6:$I$1005,"Fechada",Con_ve!$Q$6:$Q$1005,Cad_cl!AR$5)))</f>
        <v/>
      </c>
      <c r="AS917" s="134" t="str">
        <f>IF(ISERR(IF($C917="","",SUMIFS(Con_ve!$F$6:$F$1005,Con_ve!$C$6:$C$1005,$C917,Con_ve!$I$6:$I$1005,"Fechada",Con_ve!$Q$6:$Q$1005,Cad_cl!AS$5))),"",IF($C917="","",SUMIFS(Con_ve!$F$6:$F$1005,Con_ve!$C$6:$C$1005,$C917,Con_ve!$I$6:$I$1005,"Fechada",Con_ve!$Q$6:$Q$1005,Cad_cl!AS$5)))</f>
        <v/>
      </c>
      <c r="AT917" s="134" t="str">
        <f>IF(ISERR(IF($C917="","",SUMIFS(Con_ve!$F$6:$F$1005,Con_ve!$C$6:$C$1005,$C917,Con_ve!$I$6:$I$1005,"Fechada",Con_ve!$Q$6:$Q$1005,Cad_cl!AT$5))),"",IF($C917="","",SUMIFS(Con_ve!$F$6:$F$1005,Con_ve!$C$6:$C$1005,$C917,Con_ve!$I$6:$I$1005,"Fechada",Con_ve!$Q$6:$Q$1005,Cad_cl!AT$5)))</f>
        <v/>
      </c>
      <c r="AU917" s="134" t="str">
        <f>IF(ISERR(IF($C917="","",SUMIFS(Con_ve!$F$6:$F$1005,Con_ve!$C$6:$C$1005,$C917,Con_ve!$I$6:$I$1005,"Fechada",Con_ve!$Q$6:$Q$1005,Cad_cl!AU$5))),"",IF($C917="","",SUMIFS(Con_ve!$F$6:$F$1005,Con_ve!$C$6:$C$1005,$C917,Con_ve!$I$6:$I$1005,"Fechada",Con_ve!$Q$6:$Q$1005,Cad_cl!AU$5)))</f>
        <v/>
      </c>
      <c r="AV917" s="134" t="str">
        <f>IF(ISERR(IF($C917="","",SUMIFS(Con_ve!$F$6:$F$1005,Con_ve!$C$6:$C$1005,$C917,Con_ve!$I$6:$I$1005,"Fechada",Con_ve!$Q$6:$Q$1005,Cad_cl!AV$5))),"",IF($C917="","",SUMIFS(Con_ve!$F$6:$F$1005,Con_ve!$C$6:$C$1005,$C917,Con_ve!$I$6:$I$1005,"Fechada",Con_ve!$Q$6:$Q$1005,Cad_cl!AV$5)))</f>
        <v/>
      </c>
      <c r="AW917" s="134" t="str">
        <f>IF(ISERR(IF($C917="","",SUMIFS(Con_ve!$F$6:$F$1005,Con_ve!$C$6:$C$1005,$C917,Con_ve!$I$6:$I$1005,"Fechada",Con_ve!$Q$6:$Q$1005,Cad_cl!AW$5))),"",IF($C917="","",SUMIFS(Con_ve!$F$6:$F$1005,Con_ve!$C$6:$C$1005,$C917,Con_ve!$I$6:$I$1005,"Fechada",Con_ve!$Q$6:$Q$1005,Cad_cl!AW$5)))</f>
        <v/>
      </c>
      <c r="AX917" s="134" t="str">
        <f>IF(ISERR(IF($C917="","",SUMIFS(Con_ve!$F$6:$F$1005,Con_ve!$C$6:$C$1005,$C917,Con_ve!$I$6:$I$1005,"Fechada",Con_ve!$Q$6:$Q$1005,Cad_cl!AX$5))),"",IF($C917="","",SUMIFS(Con_ve!$F$6:$F$1005,Con_ve!$C$6:$C$1005,$C917,Con_ve!$I$6:$I$1005,"Fechada",Con_ve!$Q$6:$Q$1005,Cad_cl!AX$5)))</f>
        <v/>
      </c>
      <c r="AY917" s="134" t="str">
        <f>IF(ISERR(IF($C917="","",SUMIFS(Con_ve!$F$6:$F$1005,Con_ve!$C$6:$C$1005,$C917,Con_ve!$I$6:$I$1005,"Fechada",Con_ve!$Q$6:$Q$1005,Cad_cl!AY$5))),"",IF($C917="","",SUMIFS(Con_ve!$F$6:$F$1005,Con_ve!$C$6:$C$1005,$C917,Con_ve!$I$6:$I$1005,"Fechada",Con_ve!$Q$6:$Q$1005,Cad_cl!AY$5)))</f>
        <v/>
      </c>
      <c r="AZ917" s="134" t="str">
        <f>IF(ISERR(IF($C917="","",SUMIFS(Con_ve!$F$6:$F$1005,Con_ve!$C$6:$C$1005,$C917,Con_ve!$I$6:$I$1005,"Fechada",Con_ve!$Q$6:$Q$1005,Cad_cl!AZ$5))),"",IF($C917="","",SUMIFS(Con_ve!$F$6:$F$1005,Con_ve!$C$6:$C$1005,$C917,Con_ve!$I$6:$I$1005,"Fechada",Con_ve!$Q$6:$Q$1005,Cad_cl!AZ$5)))</f>
        <v/>
      </c>
      <c r="BA917" s="134" t="str">
        <f>IF(ISERR(IF($C917="","",SUMIFS(Con_ve!$F$6:$F$1005,Con_ve!$C$6:$C$1005,$C917,Con_ve!$I$6:$I$1005,"Fechada",Con_ve!$Q$6:$Q$1005,Cad_cl!BA$5))),"",IF($C917="","",SUMIFS(Con_ve!$F$6:$F$1005,Con_ve!$C$6:$C$1005,$C917,Con_ve!$I$6:$I$1005,"Fechada",Con_ve!$Q$6:$Q$1005,Cad_cl!BA$5)))</f>
        <v/>
      </c>
      <c r="BB917" s="134">
        <f t="shared" si="42"/>
        <v>0</v>
      </c>
      <c r="BD917" s="134" t="str">
        <f>IF(ISERR(IF($C917="","",SUMIFS(Con_ve!$F$6:$F$1005,Con_ve!$C$6:$C$1005,$C917,Con_ve!$I$6:$I$1005,"Em negociação",Con_ve!$Q$6:$Q$1005,Cad_cl!BD$5))),"",IF($C917="","",SUMIFS(Con_ve!$F$6:$F$1005,Con_ve!$C$6:$C$1005,$C917,Con_ve!$I$6:$I$1005,"Em negociação",Con_ve!$Q$6:$Q$1005,Cad_cl!BD$5)))</f>
        <v/>
      </c>
      <c r="BE917" s="134" t="str">
        <f>IF(ISERR(IF($C917="","",SUMIFS(Con_ve!$F$6:$F$1005,Con_ve!$C$6:$C$1005,$C917,Con_ve!$I$6:$I$1005,"Em negociação",Con_ve!$Q$6:$Q$1005,Cad_cl!BE$5))),"",IF($C917="","",SUMIFS(Con_ve!$F$6:$F$1005,Con_ve!$C$6:$C$1005,$C917,Con_ve!$I$6:$I$1005,"Em negociação",Con_ve!$Q$6:$Q$1005,Cad_cl!BE$5)))</f>
        <v/>
      </c>
      <c r="BF917" s="134" t="str">
        <f>IF(ISERR(IF($C917="","",SUMIFS(Con_ve!$F$6:$F$1005,Con_ve!$C$6:$C$1005,$C917,Con_ve!$I$6:$I$1005,"Em negociação",Con_ve!$Q$6:$Q$1005,Cad_cl!BF$5))),"",IF($C917="","",SUMIFS(Con_ve!$F$6:$F$1005,Con_ve!$C$6:$C$1005,$C917,Con_ve!$I$6:$I$1005,"Em negociação",Con_ve!$Q$6:$Q$1005,Cad_cl!BF$5)))</f>
        <v/>
      </c>
      <c r="BG917" s="134" t="str">
        <f>IF(ISERR(IF($C917="","",SUMIFS(Con_ve!$F$6:$F$1005,Con_ve!$C$6:$C$1005,$C917,Con_ve!$I$6:$I$1005,"Em negociação",Con_ve!$Q$6:$Q$1005,Cad_cl!BG$5))),"",IF($C917="","",SUMIFS(Con_ve!$F$6:$F$1005,Con_ve!$C$6:$C$1005,$C917,Con_ve!$I$6:$I$1005,"Em negociação",Con_ve!$Q$6:$Q$1005,Cad_cl!BG$5)))</f>
        <v/>
      </c>
      <c r="BH917" s="134" t="str">
        <f>IF(ISERR(IF($C917="","",SUMIFS(Con_ve!$F$6:$F$1005,Con_ve!$C$6:$C$1005,$C917,Con_ve!$I$6:$I$1005,"Em negociação",Con_ve!$Q$6:$Q$1005,Cad_cl!BH$5))),"",IF($C917="","",SUMIFS(Con_ve!$F$6:$F$1005,Con_ve!$C$6:$C$1005,$C917,Con_ve!$I$6:$I$1005,"Em negociação",Con_ve!$Q$6:$Q$1005,Cad_cl!BH$5)))</f>
        <v/>
      </c>
      <c r="BI917" s="134" t="str">
        <f>IF(ISERR(IF($C917="","",SUMIFS(Con_ve!$F$6:$F$1005,Con_ve!$C$6:$C$1005,$C917,Con_ve!$I$6:$I$1005,"Em negociação",Con_ve!$Q$6:$Q$1005,Cad_cl!BI$5))),"",IF($C917="","",SUMIFS(Con_ve!$F$6:$F$1005,Con_ve!$C$6:$C$1005,$C917,Con_ve!$I$6:$I$1005,"Em negociação",Con_ve!$Q$6:$Q$1005,Cad_cl!BI$5)))</f>
        <v/>
      </c>
      <c r="BJ917" s="134" t="str">
        <f>IF(ISERR(IF($C917="","",SUMIFS(Con_ve!$F$6:$F$1005,Con_ve!$C$6:$C$1005,$C917,Con_ve!$I$6:$I$1005,"Em negociação",Con_ve!$Q$6:$Q$1005,Cad_cl!BJ$5))),"",IF($C917="","",SUMIFS(Con_ve!$F$6:$F$1005,Con_ve!$C$6:$C$1005,$C917,Con_ve!$I$6:$I$1005,"Em negociação",Con_ve!$Q$6:$Q$1005,Cad_cl!BJ$5)))</f>
        <v/>
      </c>
      <c r="BK917" s="134" t="str">
        <f>IF(ISERR(IF($C917="","",SUMIFS(Con_ve!$F$6:$F$1005,Con_ve!$C$6:$C$1005,$C917,Con_ve!$I$6:$I$1005,"Em negociação",Con_ve!$Q$6:$Q$1005,Cad_cl!BK$5))),"",IF($C917="","",SUMIFS(Con_ve!$F$6:$F$1005,Con_ve!$C$6:$C$1005,$C917,Con_ve!$I$6:$I$1005,"Em negociação",Con_ve!$Q$6:$Q$1005,Cad_cl!BK$5)))</f>
        <v/>
      </c>
      <c r="BL917" s="134" t="str">
        <f>IF(ISERR(IF($C917="","",SUMIFS(Con_ve!$F$6:$F$1005,Con_ve!$C$6:$C$1005,$C917,Con_ve!$I$6:$I$1005,"Em negociação",Con_ve!$Q$6:$Q$1005,Cad_cl!BL$5))),"",IF($C917="","",SUMIFS(Con_ve!$F$6:$F$1005,Con_ve!$C$6:$C$1005,$C917,Con_ve!$I$6:$I$1005,"Em negociação",Con_ve!$Q$6:$Q$1005,Cad_cl!BL$5)))</f>
        <v/>
      </c>
      <c r="BM917" s="134" t="str">
        <f>IF(ISERR(IF($C917="","",SUMIFS(Con_ve!$F$6:$F$1005,Con_ve!$C$6:$C$1005,$C917,Con_ve!$I$6:$I$1005,"Em negociação",Con_ve!$Q$6:$Q$1005,Cad_cl!BM$5))),"",IF($C917="","",SUMIFS(Con_ve!$F$6:$F$1005,Con_ve!$C$6:$C$1005,$C917,Con_ve!$I$6:$I$1005,"Em negociação",Con_ve!$Q$6:$Q$1005,Cad_cl!BM$5)))</f>
        <v/>
      </c>
      <c r="BN917" s="134" t="str">
        <f>IF(ISERR(IF($C917="","",SUMIFS(Con_ve!$F$6:$F$1005,Con_ve!$C$6:$C$1005,$C917,Con_ve!$I$6:$I$1005,"Em negociação",Con_ve!$Q$6:$Q$1005,Cad_cl!BN$5))),"",IF($C917="","",SUMIFS(Con_ve!$F$6:$F$1005,Con_ve!$C$6:$C$1005,$C917,Con_ve!$I$6:$I$1005,"Em negociação",Con_ve!$Q$6:$Q$1005,Cad_cl!BN$5)))</f>
        <v/>
      </c>
      <c r="BO917" s="134" t="str">
        <f>IF(ISERR(IF($C917="","",SUMIFS(Con_ve!$F$6:$F$1005,Con_ve!$C$6:$C$1005,$C917,Con_ve!$I$6:$I$1005,"Em negociação",Con_ve!$Q$6:$Q$1005,Cad_cl!BO$5))),"",IF($C917="","",SUMIFS(Con_ve!$F$6:$F$1005,Con_ve!$C$6:$C$1005,$C917,Con_ve!$I$6:$I$1005,"Em negociação",Con_ve!$Q$6:$Q$1005,Cad_cl!BO$5)))</f>
        <v/>
      </c>
      <c r="BP917" s="134">
        <f t="shared" si="43"/>
        <v>0</v>
      </c>
      <c r="BR917" s="125" t="str">
        <f>IF(ISERR(IF(AND($I917=Re_lo!$E$5,BR$5=VLOOKUP(Re_lo!$H$5,Re_lo!$N$5:$O$16,2,0)),AP917,"")),"",IF(AND($I917=Re_lo!$E$5,BR$5=VLOOKUP(Re_lo!$H$5,Re_lo!$N$5:$O$16,2,0)),AP917,""))</f>
        <v/>
      </c>
      <c r="BS917" s="125" t="str">
        <f>IF(ISERR(IF(AND($I917=Re_lo!$E$5,BS$5=VLOOKUP(Re_lo!$H$5,Re_lo!$N$5:$O$16,2,0)),AQ917,"")),"",IF(AND($I917=Re_lo!$E$5,BS$5=VLOOKUP(Re_lo!$H$5,Re_lo!$N$5:$O$16,2,0)),AQ917,""))</f>
        <v/>
      </c>
      <c r="BT917" s="125" t="str">
        <f>IF(ISERR(IF(AND($I917=Re_lo!$E$5,BT$5=VLOOKUP(Re_lo!$H$5,Re_lo!$N$5:$O$16,2,0)),AR917,"")),"",IF(AND($I917=Re_lo!$E$5,BT$5=VLOOKUP(Re_lo!$H$5,Re_lo!$N$5:$O$16,2,0)),AR917,""))</f>
        <v/>
      </c>
      <c r="BU917" s="125" t="str">
        <f>IF(ISERR(IF(AND($I917=Re_lo!$E$5,BU$5=VLOOKUP(Re_lo!$H$5,Re_lo!$N$5:$O$16,2,0)),AS917,"")),"",IF(AND($I917=Re_lo!$E$5,BU$5=VLOOKUP(Re_lo!$H$5,Re_lo!$N$5:$O$16,2,0)),AS917,""))</f>
        <v/>
      </c>
      <c r="BV917" s="125" t="str">
        <f>IF(ISERR(IF(AND($I917=Re_lo!$E$5,BV$5=VLOOKUP(Re_lo!$H$5,Re_lo!$N$5:$O$16,2,0)),AT917,"")),"",IF(AND($I917=Re_lo!$E$5,BV$5=VLOOKUP(Re_lo!$H$5,Re_lo!$N$5:$O$16,2,0)),AT917,""))</f>
        <v/>
      </c>
      <c r="BW917" s="125" t="str">
        <f>IF(ISERR(IF(AND($I917=Re_lo!$E$5,BW$5=VLOOKUP(Re_lo!$H$5,Re_lo!$N$5:$O$16,2,0)),AU917,"")),"",IF(AND($I917=Re_lo!$E$5,BW$5=VLOOKUP(Re_lo!$H$5,Re_lo!$N$5:$O$16,2,0)),AU917,""))</f>
        <v/>
      </c>
      <c r="BX917" s="125" t="str">
        <f>IF(ISERR(IF(AND($I917=Re_lo!$E$5,BX$5=VLOOKUP(Re_lo!$H$5,Re_lo!$N$5:$O$16,2,0)),AV917,"")),"",IF(AND($I917=Re_lo!$E$5,BX$5=VLOOKUP(Re_lo!$H$5,Re_lo!$N$5:$O$16,2,0)),AV917,""))</f>
        <v/>
      </c>
      <c r="BY917" s="125" t="str">
        <f>IF(ISERR(IF(AND($I917=Re_lo!$E$5,BY$5=VLOOKUP(Re_lo!$H$5,Re_lo!$N$5:$O$16,2,0)),AW917,"")),"",IF(AND($I917=Re_lo!$E$5,BY$5=VLOOKUP(Re_lo!$H$5,Re_lo!$N$5:$O$16,2,0)),AW917,""))</f>
        <v/>
      </c>
      <c r="BZ917" s="125" t="str">
        <f>IF(ISERR(IF(AND($I917=Re_lo!$E$5,BZ$5=VLOOKUP(Re_lo!$H$5,Re_lo!$N$5:$O$16,2,0)),AX917,"")),"",IF(AND($I917=Re_lo!$E$5,BZ$5=VLOOKUP(Re_lo!$H$5,Re_lo!$N$5:$O$16,2,0)),AX917,""))</f>
        <v/>
      </c>
      <c r="CA917" s="125" t="str">
        <f>IF(ISERR(IF(AND($I917=Re_lo!$E$5,CA$5=VLOOKUP(Re_lo!$H$5,Re_lo!$N$5:$O$16,2,0)),AY917,"")),"",IF(AND($I917=Re_lo!$E$5,CA$5=VLOOKUP(Re_lo!$H$5,Re_lo!$N$5:$O$16,2,0)),AY917,""))</f>
        <v/>
      </c>
      <c r="CB917" s="125" t="str">
        <f>IF(ISERR(IF(AND($I917=Re_lo!$E$5,CB$5=VLOOKUP(Re_lo!$H$5,Re_lo!$N$5:$O$16,2,0)),AZ917,"")),"",IF(AND($I917=Re_lo!$E$5,CB$5=VLOOKUP(Re_lo!$H$5,Re_lo!$N$5:$O$16,2,0)),AZ917,""))</f>
        <v/>
      </c>
      <c r="CC917" s="125" t="str">
        <f>IF(ISERR(IF(AND($I917=Re_lo!$E$5,CC$5=VLOOKUP(Re_lo!$H$5,Re_lo!$N$5:$O$16,2,0)),BA917,"")),"",IF(AND($I917=Re_lo!$E$5,CC$5=VLOOKUP(Re_lo!$H$5,Re_lo!$N$5:$O$16,2,0)),BA917,""))</f>
        <v/>
      </c>
      <c r="CD917" s="125" t="str">
        <f>IF(ISERR(IF(AND($I917=Re_lo!$E$5,CD$5=VLOOKUP(Re_lo!$H$5,Re_lo!$N$5:$O$16,2,0)),BB917,"")),"",IF(AND($I917=Re_lo!$E$5,CD$5=VLOOKUP(Re_lo!$H$5,Re_lo!$N$5:$O$16,2,0)),BB917,""))</f>
        <v/>
      </c>
      <c r="CF917" s="125" t="str">
        <f>IF($C917="","",COUNTIFS(Con_ve!$C$6:$C$1005,$C917,Con_ve!$Q$6:$Q$1005,Cad_cl!CF$5))</f>
        <v/>
      </c>
      <c r="CG917" s="125" t="str">
        <f>IF($C917="","",COUNTIFS(Con_ve!$C$6:$C$1005,$C917,Con_ve!$Q$6:$Q$1005,Cad_cl!CG$5))</f>
        <v/>
      </c>
      <c r="CH917" s="125" t="str">
        <f>IF($C917="","",COUNTIFS(Con_ve!$C$6:$C$1005,$C917,Con_ve!$Q$6:$Q$1005,Cad_cl!CH$5))</f>
        <v/>
      </c>
      <c r="CI917" s="125" t="str">
        <f>IF($C917="","",COUNTIFS(Con_ve!$C$6:$C$1005,$C917,Con_ve!$Q$6:$Q$1005,Cad_cl!CI$5))</f>
        <v/>
      </c>
      <c r="CJ917" s="125" t="str">
        <f>IF($C917="","",COUNTIFS(Con_ve!$C$6:$C$1005,$C917,Con_ve!$Q$6:$Q$1005,Cad_cl!CJ$5))</f>
        <v/>
      </c>
      <c r="CK917" s="125" t="str">
        <f>IF($C917="","",COUNTIFS(Con_ve!$C$6:$C$1005,$C917,Con_ve!$Q$6:$Q$1005,Cad_cl!CK$5))</f>
        <v/>
      </c>
      <c r="CL917" s="125" t="str">
        <f>IF($C917="","",COUNTIFS(Con_ve!$C$6:$C$1005,$C917,Con_ve!$Q$6:$Q$1005,Cad_cl!CL$5))</f>
        <v/>
      </c>
      <c r="CM917" s="125" t="str">
        <f>IF($C917="","",COUNTIFS(Con_ve!$C$6:$C$1005,$C917,Con_ve!$Q$6:$Q$1005,Cad_cl!CM$5))</f>
        <v/>
      </c>
      <c r="CN917" s="125" t="str">
        <f>IF($C917="","",COUNTIFS(Con_ve!$C$6:$C$1005,$C917,Con_ve!$Q$6:$Q$1005,Cad_cl!CN$5))</f>
        <v/>
      </c>
      <c r="CO917" s="125" t="str">
        <f>IF($C917="","",COUNTIFS(Con_ve!$C$6:$C$1005,$C917,Con_ve!$Q$6:$Q$1005,Cad_cl!CO$5))</f>
        <v/>
      </c>
      <c r="CP917" s="125" t="str">
        <f>IF($C917="","",COUNTIFS(Con_ve!$C$6:$C$1005,$C917,Con_ve!$Q$6:$Q$1005,Cad_cl!CP$5))</f>
        <v/>
      </c>
      <c r="CQ917" s="125" t="str">
        <f>IF($C917="","",COUNTIFS(Con_ve!$C$6:$C$1005,$C917,Con_ve!$Q$6:$Q$1005,Cad_cl!CQ$5))</f>
        <v/>
      </c>
      <c r="CR917" s="125">
        <f t="shared" si="44"/>
        <v>0</v>
      </c>
    </row>
    <row r="918" spans="3:96" ht="30" customHeight="1">
      <c r="C918" s="153"/>
      <c r="D918" s="153"/>
      <c r="E918" s="154"/>
      <c r="F918" s="153"/>
      <c r="G918" s="155"/>
      <c r="H918" s="153"/>
      <c r="I918" s="153"/>
      <c r="J918" s="132" t="s">
        <v>309</v>
      </c>
      <c r="K918" s="133" t="s">
        <v>309</v>
      </c>
      <c r="L918" s="153"/>
      <c r="M918" s="153"/>
      <c r="N918" s="153"/>
      <c r="O918" s="153"/>
      <c r="P918" s="153"/>
      <c r="Q918" s="153"/>
      <c r="AP918" s="134" t="str">
        <f>IF(ISERR(IF($C918="","",SUMIFS(Con_ve!$F$6:$F$1005,Con_ve!$C$6:$C$1005,$C918,Con_ve!$I$6:$I$1005,"Fechada",Con_ve!$Q$6:$Q$1005,Cad_cl!AP$5))),"",IF($C918="","",SUMIFS(Con_ve!$F$6:$F$1005,Con_ve!$C$6:$C$1005,$C918,Con_ve!$I$6:$I$1005,"Fechada",Con_ve!$Q$6:$Q$1005,Cad_cl!AP$5)))</f>
        <v/>
      </c>
      <c r="AQ918" s="134" t="str">
        <f>IF(ISERR(IF($C918="","",SUMIFS(Con_ve!$F$6:$F$1005,Con_ve!$C$6:$C$1005,$C918,Con_ve!$I$6:$I$1005,"Fechada",Con_ve!$Q$6:$Q$1005,Cad_cl!AQ$5))),"",IF($C918="","",SUMIFS(Con_ve!$F$6:$F$1005,Con_ve!$C$6:$C$1005,$C918,Con_ve!$I$6:$I$1005,"Fechada",Con_ve!$Q$6:$Q$1005,Cad_cl!AQ$5)))</f>
        <v/>
      </c>
      <c r="AR918" s="134" t="str">
        <f>IF(ISERR(IF($C918="","",SUMIFS(Con_ve!$F$6:$F$1005,Con_ve!$C$6:$C$1005,$C918,Con_ve!$I$6:$I$1005,"Fechada",Con_ve!$Q$6:$Q$1005,Cad_cl!AR$5))),"",IF($C918="","",SUMIFS(Con_ve!$F$6:$F$1005,Con_ve!$C$6:$C$1005,$C918,Con_ve!$I$6:$I$1005,"Fechada",Con_ve!$Q$6:$Q$1005,Cad_cl!AR$5)))</f>
        <v/>
      </c>
      <c r="AS918" s="134" t="str">
        <f>IF(ISERR(IF($C918="","",SUMIFS(Con_ve!$F$6:$F$1005,Con_ve!$C$6:$C$1005,$C918,Con_ve!$I$6:$I$1005,"Fechada",Con_ve!$Q$6:$Q$1005,Cad_cl!AS$5))),"",IF($C918="","",SUMIFS(Con_ve!$F$6:$F$1005,Con_ve!$C$6:$C$1005,$C918,Con_ve!$I$6:$I$1005,"Fechada",Con_ve!$Q$6:$Q$1005,Cad_cl!AS$5)))</f>
        <v/>
      </c>
      <c r="AT918" s="134" t="str">
        <f>IF(ISERR(IF($C918="","",SUMIFS(Con_ve!$F$6:$F$1005,Con_ve!$C$6:$C$1005,$C918,Con_ve!$I$6:$I$1005,"Fechada",Con_ve!$Q$6:$Q$1005,Cad_cl!AT$5))),"",IF($C918="","",SUMIFS(Con_ve!$F$6:$F$1005,Con_ve!$C$6:$C$1005,$C918,Con_ve!$I$6:$I$1005,"Fechada",Con_ve!$Q$6:$Q$1005,Cad_cl!AT$5)))</f>
        <v/>
      </c>
      <c r="AU918" s="134" t="str">
        <f>IF(ISERR(IF($C918="","",SUMIFS(Con_ve!$F$6:$F$1005,Con_ve!$C$6:$C$1005,$C918,Con_ve!$I$6:$I$1005,"Fechada",Con_ve!$Q$6:$Q$1005,Cad_cl!AU$5))),"",IF($C918="","",SUMIFS(Con_ve!$F$6:$F$1005,Con_ve!$C$6:$C$1005,$C918,Con_ve!$I$6:$I$1005,"Fechada",Con_ve!$Q$6:$Q$1005,Cad_cl!AU$5)))</f>
        <v/>
      </c>
      <c r="AV918" s="134" t="str">
        <f>IF(ISERR(IF($C918="","",SUMIFS(Con_ve!$F$6:$F$1005,Con_ve!$C$6:$C$1005,$C918,Con_ve!$I$6:$I$1005,"Fechada",Con_ve!$Q$6:$Q$1005,Cad_cl!AV$5))),"",IF($C918="","",SUMIFS(Con_ve!$F$6:$F$1005,Con_ve!$C$6:$C$1005,$C918,Con_ve!$I$6:$I$1005,"Fechada",Con_ve!$Q$6:$Q$1005,Cad_cl!AV$5)))</f>
        <v/>
      </c>
      <c r="AW918" s="134" t="str">
        <f>IF(ISERR(IF($C918="","",SUMIFS(Con_ve!$F$6:$F$1005,Con_ve!$C$6:$C$1005,$C918,Con_ve!$I$6:$I$1005,"Fechada",Con_ve!$Q$6:$Q$1005,Cad_cl!AW$5))),"",IF($C918="","",SUMIFS(Con_ve!$F$6:$F$1005,Con_ve!$C$6:$C$1005,$C918,Con_ve!$I$6:$I$1005,"Fechada",Con_ve!$Q$6:$Q$1005,Cad_cl!AW$5)))</f>
        <v/>
      </c>
      <c r="AX918" s="134" t="str">
        <f>IF(ISERR(IF($C918="","",SUMIFS(Con_ve!$F$6:$F$1005,Con_ve!$C$6:$C$1005,$C918,Con_ve!$I$6:$I$1005,"Fechada",Con_ve!$Q$6:$Q$1005,Cad_cl!AX$5))),"",IF($C918="","",SUMIFS(Con_ve!$F$6:$F$1005,Con_ve!$C$6:$C$1005,$C918,Con_ve!$I$6:$I$1005,"Fechada",Con_ve!$Q$6:$Q$1005,Cad_cl!AX$5)))</f>
        <v/>
      </c>
      <c r="AY918" s="134" t="str">
        <f>IF(ISERR(IF($C918="","",SUMIFS(Con_ve!$F$6:$F$1005,Con_ve!$C$6:$C$1005,$C918,Con_ve!$I$6:$I$1005,"Fechada",Con_ve!$Q$6:$Q$1005,Cad_cl!AY$5))),"",IF($C918="","",SUMIFS(Con_ve!$F$6:$F$1005,Con_ve!$C$6:$C$1005,$C918,Con_ve!$I$6:$I$1005,"Fechada",Con_ve!$Q$6:$Q$1005,Cad_cl!AY$5)))</f>
        <v/>
      </c>
      <c r="AZ918" s="134" t="str">
        <f>IF(ISERR(IF($C918="","",SUMIFS(Con_ve!$F$6:$F$1005,Con_ve!$C$6:$C$1005,$C918,Con_ve!$I$6:$I$1005,"Fechada",Con_ve!$Q$6:$Q$1005,Cad_cl!AZ$5))),"",IF($C918="","",SUMIFS(Con_ve!$F$6:$F$1005,Con_ve!$C$6:$C$1005,$C918,Con_ve!$I$6:$I$1005,"Fechada",Con_ve!$Q$6:$Q$1005,Cad_cl!AZ$5)))</f>
        <v/>
      </c>
      <c r="BA918" s="134" t="str">
        <f>IF(ISERR(IF($C918="","",SUMIFS(Con_ve!$F$6:$F$1005,Con_ve!$C$6:$C$1005,$C918,Con_ve!$I$6:$I$1005,"Fechada",Con_ve!$Q$6:$Q$1005,Cad_cl!BA$5))),"",IF($C918="","",SUMIFS(Con_ve!$F$6:$F$1005,Con_ve!$C$6:$C$1005,$C918,Con_ve!$I$6:$I$1005,"Fechada",Con_ve!$Q$6:$Q$1005,Cad_cl!BA$5)))</f>
        <v/>
      </c>
      <c r="BB918" s="134">
        <f t="shared" si="42"/>
        <v>0</v>
      </c>
      <c r="BD918" s="134" t="str">
        <f>IF(ISERR(IF($C918="","",SUMIFS(Con_ve!$F$6:$F$1005,Con_ve!$C$6:$C$1005,$C918,Con_ve!$I$6:$I$1005,"Em negociação",Con_ve!$Q$6:$Q$1005,Cad_cl!BD$5))),"",IF($C918="","",SUMIFS(Con_ve!$F$6:$F$1005,Con_ve!$C$6:$C$1005,$C918,Con_ve!$I$6:$I$1005,"Em negociação",Con_ve!$Q$6:$Q$1005,Cad_cl!BD$5)))</f>
        <v/>
      </c>
      <c r="BE918" s="134" t="str">
        <f>IF(ISERR(IF($C918="","",SUMIFS(Con_ve!$F$6:$F$1005,Con_ve!$C$6:$C$1005,$C918,Con_ve!$I$6:$I$1005,"Em negociação",Con_ve!$Q$6:$Q$1005,Cad_cl!BE$5))),"",IF($C918="","",SUMIFS(Con_ve!$F$6:$F$1005,Con_ve!$C$6:$C$1005,$C918,Con_ve!$I$6:$I$1005,"Em negociação",Con_ve!$Q$6:$Q$1005,Cad_cl!BE$5)))</f>
        <v/>
      </c>
      <c r="BF918" s="134" t="str">
        <f>IF(ISERR(IF($C918="","",SUMIFS(Con_ve!$F$6:$F$1005,Con_ve!$C$6:$C$1005,$C918,Con_ve!$I$6:$I$1005,"Em negociação",Con_ve!$Q$6:$Q$1005,Cad_cl!BF$5))),"",IF($C918="","",SUMIFS(Con_ve!$F$6:$F$1005,Con_ve!$C$6:$C$1005,$C918,Con_ve!$I$6:$I$1005,"Em negociação",Con_ve!$Q$6:$Q$1005,Cad_cl!BF$5)))</f>
        <v/>
      </c>
      <c r="BG918" s="134" t="str">
        <f>IF(ISERR(IF($C918="","",SUMIFS(Con_ve!$F$6:$F$1005,Con_ve!$C$6:$C$1005,$C918,Con_ve!$I$6:$I$1005,"Em negociação",Con_ve!$Q$6:$Q$1005,Cad_cl!BG$5))),"",IF($C918="","",SUMIFS(Con_ve!$F$6:$F$1005,Con_ve!$C$6:$C$1005,$C918,Con_ve!$I$6:$I$1005,"Em negociação",Con_ve!$Q$6:$Q$1005,Cad_cl!BG$5)))</f>
        <v/>
      </c>
      <c r="BH918" s="134" t="str">
        <f>IF(ISERR(IF($C918="","",SUMIFS(Con_ve!$F$6:$F$1005,Con_ve!$C$6:$C$1005,$C918,Con_ve!$I$6:$I$1005,"Em negociação",Con_ve!$Q$6:$Q$1005,Cad_cl!BH$5))),"",IF($C918="","",SUMIFS(Con_ve!$F$6:$F$1005,Con_ve!$C$6:$C$1005,$C918,Con_ve!$I$6:$I$1005,"Em negociação",Con_ve!$Q$6:$Q$1005,Cad_cl!BH$5)))</f>
        <v/>
      </c>
      <c r="BI918" s="134" t="str">
        <f>IF(ISERR(IF($C918="","",SUMIFS(Con_ve!$F$6:$F$1005,Con_ve!$C$6:$C$1005,$C918,Con_ve!$I$6:$I$1005,"Em negociação",Con_ve!$Q$6:$Q$1005,Cad_cl!BI$5))),"",IF($C918="","",SUMIFS(Con_ve!$F$6:$F$1005,Con_ve!$C$6:$C$1005,$C918,Con_ve!$I$6:$I$1005,"Em negociação",Con_ve!$Q$6:$Q$1005,Cad_cl!BI$5)))</f>
        <v/>
      </c>
      <c r="BJ918" s="134" t="str">
        <f>IF(ISERR(IF($C918="","",SUMIFS(Con_ve!$F$6:$F$1005,Con_ve!$C$6:$C$1005,$C918,Con_ve!$I$6:$I$1005,"Em negociação",Con_ve!$Q$6:$Q$1005,Cad_cl!BJ$5))),"",IF($C918="","",SUMIFS(Con_ve!$F$6:$F$1005,Con_ve!$C$6:$C$1005,$C918,Con_ve!$I$6:$I$1005,"Em negociação",Con_ve!$Q$6:$Q$1005,Cad_cl!BJ$5)))</f>
        <v/>
      </c>
      <c r="BK918" s="134" t="str">
        <f>IF(ISERR(IF($C918="","",SUMIFS(Con_ve!$F$6:$F$1005,Con_ve!$C$6:$C$1005,$C918,Con_ve!$I$6:$I$1005,"Em negociação",Con_ve!$Q$6:$Q$1005,Cad_cl!BK$5))),"",IF($C918="","",SUMIFS(Con_ve!$F$6:$F$1005,Con_ve!$C$6:$C$1005,$C918,Con_ve!$I$6:$I$1005,"Em negociação",Con_ve!$Q$6:$Q$1005,Cad_cl!BK$5)))</f>
        <v/>
      </c>
      <c r="BL918" s="134" t="str">
        <f>IF(ISERR(IF($C918="","",SUMIFS(Con_ve!$F$6:$F$1005,Con_ve!$C$6:$C$1005,$C918,Con_ve!$I$6:$I$1005,"Em negociação",Con_ve!$Q$6:$Q$1005,Cad_cl!BL$5))),"",IF($C918="","",SUMIFS(Con_ve!$F$6:$F$1005,Con_ve!$C$6:$C$1005,$C918,Con_ve!$I$6:$I$1005,"Em negociação",Con_ve!$Q$6:$Q$1005,Cad_cl!BL$5)))</f>
        <v/>
      </c>
      <c r="BM918" s="134" t="str">
        <f>IF(ISERR(IF($C918="","",SUMIFS(Con_ve!$F$6:$F$1005,Con_ve!$C$6:$C$1005,$C918,Con_ve!$I$6:$I$1005,"Em negociação",Con_ve!$Q$6:$Q$1005,Cad_cl!BM$5))),"",IF($C918="","",SUMIFS(Con_ve!$F$6:$F$1005,Con_ve!$C$6:$C$1005,$C918,Con_ve!$I$6:$I$1005,"Em negociação",Con_ve!$Q$6:$Q$1005,Cad_cl!BM$5)))</f>
        <v/>
      </c>
      <c r="BN918" s="134" t="str">
        <f>IF(ISERR(IF($C918="","",SUMIFS(Con_ve!$F$6:$F$1005,Con_ve!$C$6:$C$1005,$C918,Con_ve!$I$6:$I$1005,"Em negociação",Con_ve!$Q$6:$Q$1005,Cad_cl!BN$5))),"",IF($C918="","",SUMIFS(Con_ve!$F$6:$F$1005,Con_ve!$C$6:$C$1005,$C918,Con_ve!$I$6:$I$1005,"Em negociação",Con_ve!$Q$6:$Q$1005,Cad_cl!BN$5)))</f>
        <v/>
      </c>
      <c r="BO918" s="134" t="str">
        <f>IF(ISERR(IF($C918="","",SUMIFS(Con_ve!$F$6:$F$1005,Con_ve!$C$6:$C$1005,$C918,Con_ve!$I$6:$I$1005,"Em negociação",Con_ve!$Q$6:$Q$1005,Cad_cl!BO$5))),"",IF($C918="","",SUMIFS(Con_ve!$F$6:$F$1005,Con_ve!$C$6:$C$1005,$C918,Con_ve!$I$6:$I$1005,"Em negociação",Con_ve!$Q$6:$Q$1005,Cad_cl!BO$5)))</f>
        <v/>
      </c>
      <c r="BP918" s="134">
        <f t="shared" si="43"/>
        <v>0</v>
      </c>
      <c r="BR918" s="125" t="str">
        <f>IF(ISERR(IF(AND($I918=Re_lo!$E$5,BR$5=VLOOKUP(Re_lo!$H$5,Re_lo!$N$5:$O$16,2,0)),AP918,"")),"",IF(AND($I918=Re_lo!$E$5,BR$5=VLOOKUP(Re_lo!$H$5,Re_lo!$N$5:$O$16,2,0)),AP918,""))</f>
        <v/>
      </c>
      <c r="BS918" s="125" t="str">
        <f>IF(ISERR(IF(AND($I918=Re_lo!$E$5,BS$5=VLOOKUP(Re_lo!$H$5,Re_lo!$N$5:$O$16,2,0)),AQ918,"")),"",IF(AND($I918=Re_lo!$E$5,BS$5=VLOOKUP(Re_lo!$H$5,Re_lo!$N$5:$O$16,2,0)),AQ918,""))</f>
        <v/>
      </c>
      <c r="BT918" s="125" t="str">
        <f>IF(ISERR(IF(AND($I918=Re_lo!$E$5,BT$5=VLOOKUP(Re_lo!$H$5,Re_lo!$N$5:$O$16,2,0)),AR918,"")),"",IF(AND($I918=Re_lo!$E$5,BT$5=VLOOKUP(Re_lo!$H$5,Re_lo!$N$5:$O$16,2,0)),AR918,""))</f>
        <v/>
      </c>
      <c r="BU918" s="125" t="str">
        <f>IF(ISERR(IF(AND($I918=Re_lo!$E$5,BU$5=VLOOKUP(Re_lo!$H$5,Re_lo!$N$5:$O$16,2,0)),AS918,"")),"",IF(AND($I918=Re_lo!$E$5,BU$5=VLOOKUP(Re_lo!$H$5,Re_lo!$N$5:$O$16,2,0)),AS918,""))</f>
        <v/>
      </c>
      <c r="BV918" s="125" t="str">
        <f>IF(ISERR(IF(AND($I918=Re_lo!$E$5,BV$5=VLOOKUP(Re_lo!$H$5,Re_lo!$N$5:$O$16,2,0)),AT918,"")),"",IF(AND($I918=Re_lo!$E$5,BV$5=VLOOKUP(Re_lo!$H$5,Re_lo!$N$5:$O$16,2,0)),AT918,""))</f>
        <v/>
      </c>
      <c r="BW918" s="125" t="str">
        <f>IF(ISERR(IF(AND($I918=Re_lo!$E$5,BW$5=VLOOKUP(Re_lo!$H$5,Re_lo!$N$5:$O$16,2,0)),AU918,"")),"",IF(AND($I918=Re_lo!$E$5,BW$5=VLOOKUP(Re_lo!$H$5,Re_lo!$N$5:$O$16,2,0)),AU918,""))</f>
        <v/>
      </c>
      <c r="BX918" s="125" t="str">
        <f>IF(ISERR(IF(AND($I918=Re_lo!$E$5,BX$5=VLOOKUP(Re_lo!$H$5,Re_lo!$N$5:$O$16,2,0)),AV918,"")),"",IF(AND($I918=Re_lo!$E$5,BX$5=VLOOKUP(Re_lo!$H$5,Re_lo!$N$5:$O$16,2,0)),AV918,""))</f>
        <v/>
      </c>
      <c r="BY918" s="125" t="str">
        <f>IF(ISERR(IF(AND($I918=Re_lo!$E$5,BY$5=VLOOKUP(Re_lo!$H$5,Re_lo!$N$5:$O$16,2,0)),AW918,"")),"",IF(AND($I918=Re_lo!$E$5,BY$5=VLOOKUP(Re_lo!$H$5,Re_lo!$N$5:$O$16,2,0)),AW918,""))</f>
        <v/>
      </c>
      <c r="BZ918" s="125" t="str">
        <f>IF(ISERR(IF(AND($I918=Re_lo!$E$5,BZ$5=VLOOKUP(Re_lo!$H$5,Re_lo!$N$5:$O$16,2,0)),AX918,"")),"",IF(AND($I918=Re_lo!$E$5,BZ$5=VLOOKUP(Re_lo!$H$5,Re_lo!$N$5:$O$16,2,0)),AX918,""))</f>
        <v/>
      </c>
      <c r="CA918" s="125" t="str">
        <f>IF(ISERR(IF(AND($I918=Re_lo!$E$5,CA$5=VLOOKUP(Re_lo!$H$5,Re_lo!$N$5:$O$16,2,0)),AY918,"")),"",IF(AND($I918=Re_lo!$E$5,CA$5=VLOOKUP(Re_lo!$H$5,Re_lo!$N$5:$O$16,2,0)),AY918,""))</f>
        <v/>
      </c>
      <c r="CB918" s="125" t="str">
        <f>IF(ISERR(IF(AND($I918=Re_lo!$E$5,CB$5=VLOOKUP(Re_lo!$H$5,Re_lo!$N$5:$O$16,2,0)),AZ918,"")),"",IF(AND($I918=Re_lo!$E$5,CB$5=VLOOKUP(Re_lo!$H$5,Re_lo!$N$5:$O$16,2,0)),AZ918,""))</f>
        <v/>
      </c>
      <c r="CC918" s="125" t="str">
        <f>IF(ISERR(IF(AND($I918=Re_lo!$E$5,CC$5=VLOOKUP(Re_lo!$H$5,Re_lo!$N$5:$O$16,2,0)),BA918,"")),"",IF(AND($I918=Re_lo!$E$5,CC$5=VLOOKUP(Re_lo!$H$5,Re_lo!$N$5:$O$16,2,0)),BA918,""))</f>
        <v/>
      </c>
      <c r="CD918" s="125" t="str">
        <f>IF(ISERR(IF(AND($I918=Re_lo!$E$5,CD$5=VLOOKUP(Re_lo!$H$5,Re_lo!$N$5:$O$16,2,0)),BB918,"")),"",IF(AND($I918=Re_lo!$E$5,CD$5=VLOOKUP(Re_lo!$H$5,Re_lo!$N$5:$O$16,2,0)),BB918,""))</f>
        <v/>
      </c>
      <c r="CF918" s="125" t="str">
        <f>IF($C918="","",COUNTIFS(Con_ve!$C$6:$C$1005,$C918,Con_ve!$Q$6:$Q$1005,Cad_cl!CF$5))</f>
        <v/>
      </c>
      <c r="CG918" s="125" t="str">
        <f>IF($C918="","",COUNTIFS(Con_ve!$C$6:$C$1005,$C918,Con_ve!$Q$6:$Q$1005,Cad_cl!CG$5))</f>
        <v/>
      </c>
      <c r="CH918" s="125" t="str">
        <f>IF($C918="","",COUNTIFS(Con_ve!$C$6:$C$1005,$C918,Con_ve!$Q$6:$Q$1005,Cad_cl!CH$5))</f>
        <v/>
      </c>
      <c r="CI918" s="125" t="str">
        <f>IF($C918="","",COUNTIFS(Con_ve!$C$6:$C$1005,$C918,Con_ve!$Q$6:$Q$1005,Cad_cl!CI$5))</f>
        <v/>
      </c>
      <c r="CJ918" s="125" t="str">
        <f>IF($C918="","",COUNTIFS(Con_ve!$C$6:$C$1005,$C918,Con_ve!$Q$6:$Q$1005,Cad_cl!CJ$5))</f>
        <v/>
      </c>
      <c r="CK918" s="125" t="str">
        <f>IF($C918="","",COUNTIFS(Con_ve!$C$6:$C$1005,$C918,Con_ve!$Q$6:$Q$1005,Cad_cl!CK$5))</f>
        <v/>
      </c>
      <c r="CL918" s="125" t="str">
        <f>IF($C918="","",COUNTIFS(Con_ve!$C$6:$C$1005,$C918,Con_ve!$Q$6:$Q$1005,Cad_cl!CL$5))</f>
        <v/>
      </c>
      <c r="CM918" s="125" t="str">
        <f>IF($C918="","",COUNTIFS(Con_ve!$C$6:$C$1005,$C918,Con_ve!$Q$6:$Q$1005,Cad_cl!CM$5))</f>
        <v/>
      </c>
      <c r="CN918" s="125" t="str">
        <f>IF($C918="","",COUNTIFS(Con_ve!$C$6:$C$1005,$C918,Con_ve!$Q$6:$Q$1005,Cad_cl!CN$5))</f>
        <v/>
      </c>
      <c r="CO918" s="125" t="str">
        <f>IF($C918="","",COUNTIFS(Con_ve!$C$6:$C$1005,$C918,Con_ve!$Q$6:$Q$1005,Cad_cl!CO$5))</f>
        <v/>
      </c>
      <c r="CP918" s="125" t="str">
        <f>IF($C918="","",COUNTIFS(Con_ve!$C$6:$C$1005,$C918,Con_ve!$Q$6:$Q$1005,Cad_cl!CP$5))</f>
        <v/>
      </c>
      <c r="CQ918" s="125" t="str">
        <f>IF($C918="","",COUNTIFS(Con_ve!$C$6:$C$1005,$C918,Con_ve!$Q$6:$Q$1005,Cad_cl!CQ$5))</f>
        <v/>
      </c>
      <c r="CR918" s="125">
        <f t="shared" si="44"/>
        <v>0</v>
      </c>
    </row>
    <row r="919" spans="3:96" ht="30" customHeight="1">
      <c r="C919" s="153"/>
      <c r="D919" s="153"/>
      <c r="E919" s="154"/>
      <c r="F919" s="153"/>
      <c r="G919" s="155"/>
      <c r="H919" s="153"/>
      <c r="I919" s="153"/>
      <c r="J919" s="132" t="s">
        <v>309</v>
      </c>
      <c r="K919" s="133" t="s">
        <v>309</v>
      </c>
      <c r="L919" s="153"/>
      <c r="M919" s="153"/>
      <c r="N919" s="153"/>
      <c r="O919" s="153"/>
      <c r="P919" s="153"/>
      <c r="Q919" s="153"/>
      <c r="AP919" s="134" t="str">
        <f>IF(ISERR(IF($C919="","",SUMIFS(Con_ve!$F$6:$F$1005,Con_ve!$C$6:$C$1005,$C919,Con_ve!$I$6:$I$1005,"Fechada",Con_ve!$Q$6:$Q$1005,Cad_cl!AP$5))),"",IF($C919="","",SUMIFS(Con_ve!$F$6:$F$1005,Con_ve!$C$6:$C$1005,$C919,Con_ve!$I$6:$I$1005,"Fechada",Con_ve!$Q$6:$Q$1005,Cad_cl!AP$5)))</f>
        <v/>
      </c>
      <c r="AQ919" s="134" t="str">
        <f>IF(ISERR(IF($C919="","",SUMIFS(Con_ve!$F$6:$F$1005,Con_ve!$C$6:$C$1005,$C919,Con_ve!$I$6:$I$1005,"Fechada",Con_ve!$Q$6:$Q$1005,Cad_cl!AQ$5))),"",IF($C919="","",SUMIFS(Con_ve!$F$6:$F$1005,Con_ve!$C$6:$C$1005,$C919,Con_ve!$I$6:$I$1005,"Fechada",Con_ve!$Q$6:$Q$1005,Cad_cl!AQ$5)))</f>
        <v/>
      </c>
      <c r="AR919" s="134" t="str">
        <f>IF(ISERR(IF($C919="","",SUMIFS(Con_ve!$F$6:$F$1005,Con_ve!$C$6:$C$1005,$C919,Con_ve!$I$6:$I$1005,"Fechada",Con_ve!$Q$6:$Q$1005,Cad_cl!AR$5))),"",IF($C919="","",SUMIFS(Con_ve!$F$6:$F$1005,Con_ve!$C$6:$C$1005,$C919,Con_ve!$I$6:$I$1005,"Fechada",Con_ve!$Q$6:$Q$1005,Cad_cl!AR$5)))</f>
        <v/>
      </c>
      <c r="AS919" s="134" t="str">
        <f>IF(ISERR(IF($C919="","",SUMIFS(Con_ve!$F$6:$F$1005,Con_ve!$C$6:$C$1005,$C919,Con_ve!$I$6:$I$1005,"Fechada",Con_ve!$Q$6:$Q$1005,Cad_cl!AS$5))),"",IF($C919="","",SUMIFS(Con_ve!$F$6:$F$1005,Con_ve!$C$6:$C$1005,$C919,Con_ve!$I$6:$I$1005,"Fechada",Con_ve!$Q$6:$Q$1005,Cad_cl!AS$5)))</f>
        <v/>
      </c>
      <c r="AT919" s="134" t="str">
        <f>IF(ISERR(IF($C919="","",SUMIFS(Con_ve!$F$6:$F$1005,Con_ve!$C$6:$C$1005,$C919,Con_ve!$I$6:$I$1005,"Fechada",Con_ve!$Q$6:$Q$1005,Cad_cl!AT$5))),"",IF($C919="","",SUMIFS(Con_ve!$F$6:$F$1005,Con_ve!$C$6:$C$1005,$C919,Con_ve!$I$6:$I$1005,"Fechada",Con_ve!$Q$6:$Q$1005,Cad_cl!AT$5)))</f>
        <v/>
      </c>
      <c r="AU919" s="134" t="str">
        <f>IF(ISERR(IF($C919="","",SUMIFS(Con_ve!$F$6:$F$1005,Con_ve!$C$6:$C$1005,$C919,Con_ve!$I$6:$I$1005,"Fechada",Con_ve!$Q$6:$Q$1005,Cad_cl!AU$5))),"",IF($C919="","",SUMIFS(Con_ve!$F$6:$F$1005,Con_ve!$C$6:$C$1005,$C919,Con_ve!$I$6:$I$1005,"Fechada",Con_ve!$Q$6:$Q$1005,Cad_cl!AU$5)))</f>
        <v/>
      </c>
      <c r="AV919" s="134" t="str">
        <f>IF(ISERR(IF($C919="","",SUMIFS(Con_ve!$F$6:$F$1005,Con_ve!$C$6:$C$1005,$C919,Con_ve!$I$6:$I$1005,"Fechada",Con_ve!$Q$6:$Q$1005,Cad_cl!AV$5))),"",IF($C919="","",SUMIFS(Con_ve!$F$6:$F$1005,Con_ve!$C$6:$C$1005,$C919,Con_ve!$I$6:$I$1005,"Fechada",Con_ve!$Q$6:$Q$1005,Cad_cl!AV$5)))</f>
        <v/>
      </c>
      <c r="AW919" s="134" t="str">
        <f>IF(ISERR(IF($C919="","",SUMIFS(Con_ve!$F$6:$F$1005,Con_ve!$C$6:$C$1005,$C919,Con_ve!$I$6:$I$1005,"Fechada",Con_ve!$Q$6:$Q$1005,Cad_cl!AW$5))),"",IF($C919="","",SUMIFS(Con_ve!$F$6:$F$1005,Con_ve!$C$6:$C$1005,$C919,Con_ve!$I$6:$I$1005,"Fechada",Con_ve!$Q$6:$Q$1005,Cad_cl!AW$5)))</f>
        <v/>
      </c>
      <c r="AX919" s="134" t="str">
        <f>IF(ISERR(IF($C919="","",SUMIFS(Con_ve!$F$6:$F$1005,Con_ve!$C$6:$C$1005,$C919,Con_ve!$I$6:$I$1005,"Fechada",Con_ve!$Q$6:$Q$1005,Cad_cl!AX$5))),"",IF($C919="","",SUMIFS(Con_ve!$F$6:$F$1005,Con_ve!$C$6:$C$1005,$C919,Con_ve!$I$6:$I$1005,"Fechada",Con_ve!$Q$6:$Q$1005,Cad_cl!AX$5)))</f>
        <v/>
      </c>
      <c r="AY919" s="134" t="str">
        <f>IF(ISERR(IF($C919="","",SUMIFS(Con_ve!$F$6:$F$1005,Con_ve!$C$6:$C$1005,$C919,Con_ve!$I$6:$I$1005,"Fechada",Con_ve!$Q$6:$Q$1005,Cad_cl!AY$5))),"",IF($C919="","",SUMIFS(Con_ve!$F$6:$F$1005,Con_ve!$C$6:$C$1005,$C919,Con_ve!$I$6:$I$1005,"Fechada",Con_ve!$Q$6:$Q$1005,Cad_cl!AY$5)))</f>
        <v/>
      </c>
      <c r="AZ919" s="134" t="str">
        <f>IF(ISERR(IF($C919="","",SUMIFS(Con_ve!$F$6:$F$1005,Con_ve!$C$6:$C$1005,$C919,Con_ve!$I$6:$I$1005,"Fechada",Con_ve!$Q$6:$Q$1005,Cad_cl!AZ$5))),"",IF($C919="","",SUMIFS(Con_ve!$F$6:$F$1005,Con_ve!$C$6:$C$1005,$C919,Con_ve!$I$6:$I$1005,"Fechada",Con_ve!$Q$6:$Q$1005,Cad_cl!AZ$5)))</f>
        <v/>
      </c>
      <c r="BA919" s="134" t="str">
        <f>IF(ISERR(IF($C919="","",SUMIFS(Con_ve!$F$6:$F$1005,Con_ve!$C$6:$C$1005,$C919,Con_ve!$I$6:$I$1005,"Fechada",Con_ve!$Q$6:$Q$1005,Cad_cl!BA$5))),"",IF($C919="","",SUMIFS(Con_ve!$F$6:$F$1005,Con_ve!$C$6:$C$1005,$C919,Con_ve!$I$6:$I$1005,"Fechada",Con_ve!$Q$6:$Q$1005,Cad_cl!BA$5)))</f>
        <v/>
      </c>
      <c r="BB919" s="134">
        <f t="shared" si="42"/>
        <v>0</v>
      </c>
      <c r="BD919" s="134" t="str">
        <f>IF(ISERR(IF($C919="","",SUMIFS(Con_ve!$F$6:$F$1005,Con_ve!$C$6:$C$1005,$C919,Con_ve!$I$6:$I$1005,"Em negociação",Con_ve!$Q$6:$Q$1005,Cad_cl!BD$5))),"",IF($C919="","",SUMIFS(Con_ve!$F$6:$F$1005,Con_ve!$C$6:$C$1005,$C919,Con_ve!$I$6:$I$1005,"Em negociação",Con_ve!$Q$6:$Q$1005,Cad_cl!BD$5)))</f>
        <v/>
      </c>
      <c r="BE919" s="134" t="str">
        <f>IF(ISERR(IF($C919="","",SUMIFS(Con_ve!$F$6:$F$1005,Con_ve!$C$6:$C$1005,$C919,Con_ve!$I$6:$I$1005,"Em negociação",Con_ve!$Q$6:$Q$1005,Cad_cl!BE$5))),"",IF($C919="","",SUMIFS(Con_ve!$F$6:$F$1005,Con_ve!$C$6:$C$1005,$C919,Con_ve!$I$6:$I$1005,"Em negociação",Con_ve!$Q$6:$Q$1005,Cad_cl!BE$5)))</f>
        <v/>
      </c>
      <c r="BF919" s="134" t="str">
        <f>IF(ISERR(IF($C919="","",SUMIFS(Con_ve!$F$6:$F$1005,Con_ve!$C$6:$C$1005,$C919,Con_ve!$I$6:$I$1005,"Em negociação",Con_ve!$Q$6:$Q$1005,Cad_cl!BF$5))),"",IF($C919="","",SUMIFS(Con_ve!$F$6:$F$1005,Con_ve!$C$6:$C$1005,$C919,Con_ve!$I$6:$I$1005,"Em negociação",Con_ve!$Q$6:$Q$1005,Cad_cl!BF$5)))</f>
        <v/>
      </c>
      <c r="BG919" s="134" t="str">
        <f>IF(ISERR(IF($C919="","",SUMIFS(Con_ve!$F$6:$F$1005,Con_ve!$C$6:$C$1005,$C919,Con_ve!$I$6:$I$1005,"Em negociação",Con_ve!$Q$6:$Q$1005,Cad_cl!BG$5))),"",IF($C919="","",SUMIFS(Con_ve!$F$6:$F$1005,Con_ve!$C$6:$C$1005,$C919,Con_ve!$I$6:$I$1005,"Em negociação",Con_ve!$Q$6:$Q$1005,Cad_cl!BG$5)))</f>
        <v/>
      </c>
      <c r="BH919" s="134" t="str">
        <f>IF(ISERR(IF($C919="","",SUMIFS(Con_ve!$F$6:$F$1005,Con_ve!$C$6:$C$1005,$C919,Con_ve!$I$6:$I$1005,"Em negociação",Con_ve!$Q$6:$Q$1005,Cad_cl!BH$5))),"",IF($C919="","",SUMIFS(Con_ve!$F$6:$F$1005,Con_ve!$C$6:$C$1005,$C919,Con_ve!$I$6:$I$1005,"Em negociação",Con_ve!$Q$6:$Q$1005,Cad_cl!BH$5)))</f>
        <v/>
      </c>
      <c r="BI919" s="134" t="str">
        <f>IF(ISERR(IF($C919="","",SUMIFS(Con_ve!$F$6:$F$1005,Con_ve!$C$6:$C$1005,$C919,Con_ve!$I$6:$I$1005,"Em negociação",Con_ve!$Q$6:$Q$1005,Cad_cl!BI$5))),"",IF($C919="","",SUMIFS(Con_ve!$F$6:$F$1005,Con_ve!$C$6:$C$1005,$C919,Con_ve!$I$6:$I$1005,"Em negociação",Con_ve!$Q$6:$Q$1005,Cad_cl!BI$5)))</f>
        <v/>
      </c>
      <c r="BJ919" s="134" t="str">
        <f>IF(ISERR(IF($C919="","",SUMIFS(Con_ve!$F$6:$F$1005,Con_ve!$C$6:$C$1005,$C919,Con_ve!$I$6:$I$1005,"Em negociação",Con_ve!$Q$6:$Q$1005,Cad_cl!BJ$5))),"",IF($C919="","",SUMIFS(Con_ve!$F$6:$F$1005,Con_ve!$C$6:$C$1005,$C919,Con_ve!$I$6:$I$1005,"Em negociação",Con_ve!$Q$6:$Q$1005,Cad_cl!BJ$5)))</f>
        <v/>
      </c>
      <c r="BK919" s="134" t="str">
        <f>IF(ISERR(IF($C919="","",SUMIFS(Con_ve!$F$6:$F$1005,Con_ve!$C$6:$C$1005,$C919,Con_ve!$I$6:$I$1005,"Em negociação",Con_ve!$Q$6:$Q$1005,Cad_cl!BK$5))),"",IF($C919="","",SUMIFS(Con_ve!$F$6:$F$1005,Con_ve!$C$6:$C$1005,$C919,Con_ve!$I$6:$I$1005,"Em negociação",Con_ve!$Q$6:$Q$1005,Cad_cl!BK$5)))</f>
        <v/>
      </c>
      <c r="BL919" s="134" t="str">
        <f>IF(ISERR(IF($C919="","",SUMIFS(Con_ve!$F$6:$F$1005,Con_ve!$C$6:$C$1005,$C919,Con_ve!$I$6:$I$1005,"Em negociação",Con_ve!$Q$6:$Q$1005,Cad_cl!BL$5))),"",IF($C919="","",SUMIFS(Con_ve!$F$6:$F$1005,Con_ve!$C$6:$C$1005,$C919,Con_ve!$I$6:$I$1005,"Em negociação",Con_ve!$Q$6:$Q$1005,Cad_cl!BL$5)))</f>
        <v/>
      </c>
      <c r="BM919" s="134" t="str">
        <f>IF(ISERR(IF($C919="","",SUMIFS(Con_ve!$F$6:$F$1005,Con_ve!$C$6:$C$1005,$C919,Con_ve!$I$6:$I$1005,"Em negociação",Con_ve!$Q$6:$Q$1005,Cad_cl!BM$5))),"",IF($C919="","",SUMIFS(Con_ve!$F$6:$F$1005,Con_ve!$C$6:$C$1005,$C919,Con_ve!$I$6:$I$1005,"Em negociação",Con_ve!$Q$6:$Q$1005,Cad_cl!BM$5)))</f>
        <v/>
      </c>
      <c r="BN919" s="134" t="str">
        <f>IF(ISERR(IF($C919="","",SUMIFS(Con_ve!$F$6:$F$1005,Con_ve!$C$6:$C$1005,$C919,Con_ve!$I$6:$I$1005,"Em negociação",Con_ve!$Q$6:$Q$1005,Cad_cl!BN$5))),"",IF($C919="","",SUMIFS(Con_ve!$F$6:$F$1005,Con_ve!$C$6:$C$1005,$C919,Con_ve!$I$6:$I$1005,"Em negociação",Con_ve!$Q$6:$Q$1005,Cad_cl!BN$5)))</f>
        <v/>
      </c>
      <c r="BO919" s="134" t="str">
        <f>IF(ISERR(IF($C919="","",SUMIFS(Con_ve!$F$6:$F$1005,Con_ve!$C$6:$C$1005,$C919,Con_ve!$I$6:$I$1005,"Em negociação",Con_ve!$Q$6:$Q$1005,Cad_cl!BO$5))),"",IF($C919="","",SUMIFS(Con_ve!$F$6:$F$1005,Con_ve!$C$6:$C$1005,$C919,Con_ve!$I$6:$I$1005,"Em negociação",Con_ve!$Q$6:$Q$1005,Cad_cl!BO$5)))</f>
        <v/>
      </c>
      <c r="BP919" s="134">
        <f t="shared" si="43"/>
        <v>0</v>
      </c>
      <c r="BR919" s="125" t="str">
        <f>IF(ISERR(IF(AND($I919=Re_lo!$E$5,BR$5=VLOOKUP(Re_lo!$H$5,Re_lo!$N$5:$O$16,2,0)),AP919,"")),"",IF(AND($I919=Re_lo!$E$5,BR$5=VLOOKUP(Re_lo!$H$5,Re_lo!$N$5:$O$16,2,0)),AP919,""))</f>
        <v/>
      </c>
      <c r="BS919" s="125" t="str">
        <f>IF(ISERR(IF(AND($I919=Re_lo!$E$5,BS$5=VLOOKUP(Re_lo!$H$5,Re_lo!$N$5:$O$16,2,0)),AQ919,"")),"",IF(AND($I919=Re_lo!$E$5,BS$5=VLOOKUP(Re_lo!$H$5,Re_lo!$N$5:$O$16,2,0)),AQ919,""))</f>
        <v/>
      </c>
      <c r="BT919" s="125" t="str">
        <f>IF(ISERR(IF(AND($I919=Re_lo!$E$5,BT$5=VLOOKUP(Re_lo!$H$5,Re_lo!$N$5:$O$16,2,0)),AR919,"")),"",IF(AND($I919=Re_lo!$E$5,BT$5=VLOOKUP(Re_lo!$H$5,Re_lo!$N$5:$O$16,2,0)),AR919,""))</f>
        <v/>
      </c>
      <c r="BU919" s="125" t="str">
        <f>IF(ISERR(IF(AND($I919=Re_lo!$E$5,BU$5=VLOOKUP(Re_lo!$H$5,Re_lo!$N$5:$O$16,2,0)),AS919,"")),"",IF(AND($I919=Re_lo!$E$5,BU$5=VLOOKUP(Re_lo!$H$5,Re_lo!$N$5:$O$16,2,0)),AS919,""))</f>
        <v/>
      </c>
      <c r="BV919" s="125" t="str">
        <f>IF(ISERR(IF(AND($I919=Re_lo!$E$5,BV$5=VLOOKUP(Re_lo!$H$5,Re_lo!$N$5:$O$16,2,0)),AT919,"")),"",IF(AND($I919=Re_lo!$E$5,BV$5=VLOOKUP(Re_lo!$H$5,Re_lo!$N$5:$O$16,2,0)),AT919,""))</f>
        <v/>
      </c>
      <c r="BW919" s="125" t="str">
        <f>IF(ISERR(IF(AND($I919=Re_lo!$E$5,BW$5=VLOOKUP(Re_lo!$H$5,Re_lo!$N$5:$O$16,2,0)),AU919,"")),"",IF(AND($I919=Re_lo!$E$5,BW$5=VLOOKUP(Re_lo!$H$5,Re_lo!$N$5:$O$16,2,0)),AU919,""))</f>
        <v/>
      </c>
      <c r="BX919" s="125" t="str">
        <f>IF(ISERR(IF(AND($I919=Re_lo!$E$5,BX$5=VLOOKUP(Re_lo!$H$5,Re_lo!$N$5:$O$16,2,0)),AV919,"")),"",IF(AND($I919=Re_lo!$E$5,BX$5=VLOOKUP(Re_lo!$H$5,Re_lo!$N$5:$O$16,2,0)),AV919,""))</f>
        <v/>
      </c>
      <c r="BY919" s="125" t="str">
        <f>IF(ISERR(IF(AND($I919=Re_lo!$E$5,BY$5=VLOOKUP(Re_lo!$H$5,Re_lo!$N$5:$O$16,2,0)),AW919,"")),"",IF(AND($I919=Re_lo!$E$5,BY$5=VLOOKUP(Re_lo!$H$5,Re_lo!$N$5:$O$16,2,0)),AW919,""))</f>
        <v/>
      </c>
      <c r="BZ919" s="125" t="str">
        <f>IF(ISERR(IF(AND($I919=Re_lo!$E$5,BZ$5=VLOOKUP(Re_lo!$H$5,Re_lo!$N$5:$O$16,2,0)),AX919,"")),"",IF(AND($I919=Re_lo!$E$5,BZ$5=VLOOKUP(Re_lo!$H$5,Re_lo!$N$5:$O$16,2,0)),AX919,""))</f>
        <v/>
      </c>
      <c r="CA919" s="125" t="str">
        <f>IF(ISERR(IF(AND($I919=Re_lo!$E$5,CA$5=VLOOKUP(Re_lo!$H$5,Re_lo!$N$5:$O$16,2,0)),AY919,"")),"",IF(AND($I919=Re_lo!$E$5,CA$5=VLOOKUP(Re_lo!$H$5,Re_lo!$N$5:$O$16,2,0)),AY919,""))</f>
        <v/>
      </c>
      <c r="CB919" s="125" t="str">
        <f>IF(ISERR(IF(AND($I919=Re_lo!$E$5,CB$5=VLOOKUP(Re_lo!$H$5,Re_lo!$N$5:$O$16,2,0)),AZ919,"")),"",IF(AND($I919=Re_lo!$E$5,CB$5=VLOOKUP(Re_lo!$H$5,Re_lo!$N$5:$O$16,2,0)),AZ919,""))</f>
        <v/>
      </c>
      <c r="CC919" s="125" t="str">
        <f>IF(ISERR(IF(AND($I919=Re_lo!$E$5,CC$5=VLOOKUP(Re_lo!$H$5,Re_lo!$N$5:$O$16,2,0)),BA919,"")),"",IF(AND($I919=Re_lo!$E$5,CC$5=VLOOKUP(Re_lo!$H$5,Re_lo!$N$5:$O$16,2,0)),BA919,""))</f>
        <v/>
      </c>
      <c r="CD919" s="125" t="str">
        <f>IF(ISERR(IF(AND($I919=Re_lo!$E$5,CD$5=VLOOKUP(Re_lo!$H$5,Re_lo!$N$5:$O$16,2,0)),BB919,"")),"",IF(AND($I919=Re_lo!$E$5,CD$5=VLOOKUP(Re_lo!$H$5,Re_lo!$N$5:$O$16,2,0)),BB919,""))</f>
        <v/>
      </c>
      <c r="CF919" s="125" t="str">
        <f>IF($C919="","",COUNTIFS(Con_ve!$C$6:$C$1005,$C919,Con_ve!$Q$6:$Q$1005,Cad_cl!CF$5))</f>
        <v/>
      </c>
      <c r="CG919" s="125" t="str">
        <f>IF($C919="","",COUNTIFS(Con_ve!$C$6:$C$1005,$C919,Con_ve!$Q$6:$Q$1005,Cad_cl!CG$5))</f>
        <v/>
      </c>
      <c r="CH919" s="125" t="str">
        <f>IF($C919="","",COUNTIFS(Con_ve!$C$6:$C$1005,$C919,Con_ve!$Q$6:$Q$1005,Cad_cl!CH$5))</f>
        <v/>
      </c>
      <c r="CI919" s="125" t="str">
        <f>IF($C919="","",COUNTIFS(Con_ve!$C$6:$C$1005,$C919,Con_ve!$Q$6:$Q$1005,Cad_cl!CI$5))</f>
        <v/>
      </c>
      <c r="CJ919" s="125" t="str">
        <f>IF($C919="","",COUNTIFS(Con_ve!$C$6:$C$1005,$C919,Con_ve!$Q$6:$Q$1005,Cad_cl!CJ$5))</f>
        <v/>
      </c>
      <c r="CK919" s="125" t="str">
        <f>IF($C919="","",COUNTIFS(Con_ve!$C$6:$C$1005,$C919,Con_ve!$Q$6:$Q$1005,Cad_cl!CK$5))</f>
        <v/>
      </c>
      <c r="CL919" s="125" t="str">
        <f>IF($C919="","",COUNTIFS(Con_ve!$C$6:$C$1005,$C919,Con_ve!$Q$6:$Q$1005,Cad_cl!CL$5))</f>
        <v/>
      </c>
      <c r="CM919" s="125" t="str">
        <f>IF($C919="","",COUNTIFS(Con_ve!$C$6:$C$1005,$C919,Con_ve!$Q$6:$Q$1005,Cad_cl!CM$5))</f>
        <v/>
      </c>
      <c r="CN919" s="125" t="str">
        <f>IF($C919="","",COUNTIFS(Con_ve!$C$6:$C$1005,$C919,Con_ve!$Q$6:$Q$1005,Cad_cl!CN$5))</f>
        <v/>
      </c>
      <c r="CO919" s="125" t="str">
        <f>IF($C919="","",COUNTIFS(Con_ve!$C$6:$C$1005,$C919,Con_ve!$Q$6:$Q$1005,Cad_cl!CO$5))</f>
        <v/>
      </c>
      <c r="CP919" s="125" t="str">
        <f>IF($C919="","",COUNTIFS(Con_ve!$C$6:$C$1005,$C919,Con_ve!$Q$6:$Q$1005,Cad_cl!CP$5))</f>
        <v/>
      </c>
      <c r="CQ919" s="125" t="str">
        <f>IF($C919="","",COUNTIFS(Con_ve!$C$6:$C$1005,$C919,Con_ve!$Q$6:$Q$1005,Cad_cl!CQ$5))</f>
        <v/>
      </c>
      <c r="CR919" s="125">
        <f t="shared" si="44"/>
        <v>0</v>
      </c>
    </row>
    <row r="920" spans="3:96" ht="30" customHeight="1">
      <c r="C920" s="153"/>
      <c r="D920" s="153"/>
      <c r="E920" s="154"/>
      <c r="F920" s="153"/>
      <c r="G920" s="155"/>
      <c r="H920" s="153"/>
      <c r="I920" s="153"/>
      <c r="J920" s="132" t="s">
        <v>309</v>
      </c>
      <c r="K920" s="133" t="s">
        <v>309</v>
      </c>
      <c r="L920" s="153"/>
      <c r="M920" s="153"/>
      <c r="N920" s="153"/>
      <c r="O920" s="153"/>
      <c r="P920" s="153"/>
      <c r="Q920" s="153"/>
      <c r="AP920" s="134" t="str">
        <f>IF(ISERR(IF($C920="","",SUMIFS(Con_ve!$F$6:$F$1005,Con_ve!$C$6:$C$1005,$C920,Con_ve!$I$6:$I$1005,"Fechada",Con_ve!$Q$6:$Q$1005,Cad_cl!AP$5))),"",IF($C920="","",SUMIFS(Con_ve!$F$6:$F$1005,Con_ve!$C$6:$C$1005,$C920,Con_ve!$I$6:$I$1005,"Fechada",Con_ve!$Q$6:$Q$1005,Cad_cl!AP$5)))</f>
        <v/>
      </c>
      <c r="AQ920" s="134" t="str">
        <f>IF(ISERR(IF($C920="","",SUMIFS(Con_ve!$F$6:$F$1005,Con_ve!$C$6:$C$1005,$C920,Con_ve!$I$6:$I$1005,"Fechada",Con_ve!$Q$6:$Q$1005,Cad_cl!AQ$5))),"",IF($C920="","",SUMIFS(Con_ve!$F$6:$F$1005,Con_ve!$C$6:$C$1005,$C920,Con_ve!$I$6:$I$1005,"Fechada",Con_ve!$Q$6:$Q$1005,Cad_cl!AQ$5)))</f>
        <v/>
      </c>
      <c r="AR920" s="134" t="str">
        <f>IF(ISERR(IF($C920="","",SUMIFS(Con_ve!$F$6:$F$1005,Con_ve!$C$6:$C$1005,$C920,Con_ve!$I$6:$I$1005,"Fechada",Con_ve!$Q$6:$Q$1005,Cad_cl!AR$5))),"",IF($C920="","",SUMIFS(Con_ve!$F$6:$F$1005,Con_ve!$C$6:$C$1005,$C920,Con_ve!$I$6:$I$1005,"Fechada",Con_ve!$Q$6:$Q$1005,Cad_cl!AR$5)))</f>
        <v/>
      </c>
      <c r="AS920" s="134" t="str">
        <f>IF(ISERR(IF($C920="","",SUMIFS(Con_ve!$F$6:$F$1005,Con_ve!$C$6:$C$1005,$C920,Con_ve!$I$6:$I$1005,"Fechada",Con_ve!$Q$6:$Q$1005,Cad_cl!AS$5))),"",IF($C920="","",SUMIFS(Con_ve!$F$6:$F$1005,Con_ve!$C$6:$C$1005,$C920,Con_ve!$I$6:$I$1005,"Fechada",Con_ve!$Q$6:$Q$1005,Cad_cl!AS$5)))</f>
        <v/>
      </c>
      <c r="AT920" s="134" t="str">
        <f>IF(ISERR(IF($C920="","",SUMIFS(Con_ve!$F$6:$F$1005,Con_ve!$C$6:$C$1005,$C920,Con_ve!$I$6:$I$1005,"Fechada",Con_ve!$Q$6:$Q$1005,Cad_cl!AT$5))),"",IF($C920="","",SUMIFS(Con_ve!$F$6:$F$1005,Con_ve!$C$6:$C$1005,$C920,Con_ve!$I$6:$I$1005,"Fechada",Con_ve!$Q$6:$Q$1005,Cad_cl!AT$5)))</f>
        <v/>
      </c>
      <c r="AU920" s="134" t="str">
        <f>IF(ISERR(IF($C920="","",SUMIFS(Con_ve!$F$6:$F$1005,Con_ve!$C$6:$C$1005,$C920,Con_ve!$I$6:$I$1005,"Fechada",Con_ve!$Q$6:$Q$1005,Cad_cl!AU$5))),"",IF($C920="","",SUMIFS(Con_ve!$F$6:$F$1005,Con_ve!$C$6:$C$1005,$C920,Con_ve!$I$6:$I$1005,"Fechada",Con_ve!$Q$6:$Q$1005,Cad_cl!AU$5)))</f>
        <v/>
      </c>
      <c r="AV920" s="134" t="str">
        <f>IF(ISERR(IF($C920="","",SUMIFS(Con_ve!$F$6:$F$1005,Con_ve!$C$6:$C$1005,$C920,Con_ve!$I$6:$I$1005,"Fechada",Con_ve!$Q$6:$Q$1005,Cad_cl!AV$5))),"",IF($C920="","",SUMIFS(Con_ve!$F$6:$F$1005,Con_ve!$C$6:$C$1005,$C920,Con_ve!$I$6:$I$1005,"Fechada",Con_ve!$Q$6:$Q$1005,Cad_cl!AV$5)))</f>
        <v/>
      </c>
      <c r="AW920" s="134" t="str">
        <f>IF(ISERR(IF($C920="","",SUMIFS(Con_ve!$F$6:$F$1005,Con_ve!$C$6:$C$1005,$C920,Con_ve!$I$6:$I$1005,"Fechada",Con_ve!$Q$6:$Q$1005,Cad_cl!AW$5))),"",IF($C920="","",SUMIFS(Con_ve!$F$6:$F$1005,Con_ve!$C$6:$C$1005,$C920,Con_ve!$I$6:$I$1005,"Fechada",Con_ve!$Q$6:$Q$1005,Cad_cl!AW$5)))</f>
        <v/>
      </c>
      <c r="AX920" s="134" t="str">
        <f>IF(ISERR(IF($C920="","",SUMIFS(Con_ve!$F$6:$F$1005,Con_ve!$C$6:$C$1005,$C920,Con_ve!$I$6:$I$1005,"Fechada",Con_ve!$Q$6:$Q$1005,Cad_cl!AX$5))),"",IF($C920="","",SUMIFS(Con_ve!$F$6:$F$1005,Con_ve!$C$6:$C$1005,$C920,Con_ve!$I$6:$I$1005,"Fechada",Con_ve!$Q$6:$Q$1005,Cad_cl!AX$5)))</f>
        <v/>
      </c>
      <c r="AY920" s="134" t="str">
        <f>IF(ISERR(IF($C920="","",SUMIFS(Con_ve!$F$6:$F$1005,Con_ve!$C$6:$C$1005,$C920,Con_ve!$I$6:$I$1005,"Fechada",Con_ve!$Q$6:$Q$1005,Cad_cl!AY$5))),"",IF($C920="","",SUMIFS(Con_ve!$F$6:$F$1005,Con_ve!$C$6:$C$1005,$C920,Con_ve!$I$6:$I$1005,"Fechada",Con_ve!$Q$6:$Q$1005,Cad_cl!AY$5)))</f>
        <v/>
      </c>
      <c r="AZ920" s="134" t="str">
        <f>IF(ISERR(IF($C920="","",SUMIFS(Con_ve!$F$6:$F$1005,Con_ve!$C$6:$C$1005,$C920,Con_ve!$I$6:$I$1005,"Fechada",Con_ve!$Q$6:$Q$1005,Cad_cl!AZ$5))),"",IF($C920="","",SUMIFS(Con_ve!$F$6:$F$1005,Con_ve!$C$6:$C$1005,$C920,Con_ve!$I$6:$I$1005,"Fechada",Con_ve!$Q$6:$Q$1005,Cad_cl!AZ$5)))</f>
        <v/>
      </c>
      <c r="BA920" s="134" t="str">
        <f>IF(ISERR(IF($C920="","",SUMIFS(Con_ve!$F$6:$F$1005,Con_ve!$C$6:$C$1005,$C920,Con_ve!$I$6:$I$1005,"Fechada",Con_ve!$Q$6:$Q$1005,Cad_cl!BA$5))),"",IF($C920="","",SUMIFS(Con_ve!$F$6:$F$1005,Con_ve!$C$6:$C$1005,$C920,Con_ve!$I$6:$I$1005,"Fechada",Con_ve!$Q$6:$Q$1005,Cad_cl!BA$5)))</f>
        <v/>
      </c>
      <c r="BB920" s="134">
        <f t="shared" si="42"/>
        <v>0</v>
      </c>
      <c r="BD920" s="134" t="str">
        <f>IF(ISERR(IF($C920="","",SUMIFS(Con_ve!$F$6:$F$1005,Con_ve!$C$6:$C$1005,$C920,Con_ve!$I$6:$I$1005,"Em negociação",Con_ve!$Q$6:$Q$1005,Cad_cl!BD$5))),"",IF($C920="","",SUMIFS(Con_ve!$F$6:$F$1005,Con_ve!$C$6:$C$1005,$C920,Con_ve!$I$6:$I$1005,"Em negociação",Con_ve!$Q$6:$Q$1005,Cad_cl!BD$5)))</f>
        <v/>
      </c>
      <c r="BE920" s="134" t="str">
        <f>IF(ISERR(IF($C920="","",SUMIFS(Con_ve!$F$6:$F$1005,Con_ve!$C$6:$C$1005,$C920,Con_ve!$I$6:$I$1005,"Em negociação",Con_ve!$Q$6:$Q$1005,Cad_cl!BE$5))),"",IF($C920="","",SUMIFS(Con_ve!$F$6:$F$1005,Con_ve!$C$6:$C$1005,$C920,Con_ve!$I$6:$I$1005,"Em negociação",Con_ve!$Q$6:$Q$1005,Cad_cl!BE$5)))</f>
        <v/>
      </c>
      <c r="BF920" s="134" t="str">
        <f>IF(ISERR(IF($C920="","",SUMIFS(Con_ve!$F$6:$F$1005,Con_ve!$C$6:$C$1005,$C920,Con_ve!$I$6:$I$1005,"Em negociação",Con_ve!$Q$6:$Q$1005,Cad_cl!BF$5))),"",IF($C920="","",SUMIFS(Con_ve!$F$6:$F$1005,Con_ve!$C$6:$C$1005,$C920,Con_ve!$I$6:$I$1005,"Em negociação",Con_ve!$Q$6:$Q$1005,Cad_cl!BF$5)))</f>
        <v/>
      </c>
      <c r="BG920" s="134" t="str">
        <f>IF(ISERR(IF($C920="","",SUMIFS(Con_ve!$F$6:$F$1005,Con_ve!$C$6:$C$1005,$C920,Con_ve!$I$6:$I$1005,"Em negociação",Con_ve!$Q$6:$Q$1005,Cad_cl!BG$5))),"",IF($C920="","",SUMIFS(Con_ve!$F$6:$F$1005,Con_ve!$C$6:$C$1005,$C920,Con_ve!$I$6:$I$1005,"Em negociação",Con_ve!$Q$6:$Q$1005,Cad_cl!BG$5)))</f>
        <v/>
      </c>
      <c r="BH920" s="134" t="str">
        <f>IF(ISERR(IF($C920="","",SUMIFS(Con_ve!$F$6:$F$1005,Con_ve!$C$6:$C$1005,$C920,Con_ve!$I$6:$I$1005,"Em negociação",Con_ve!$Q$6:$Q$1005,Cad_cl!BH$5))),"",IF($C920="","",SUMIFS(Con_ve!$F$6:$F$1005,Con_ve!$C$6:$C$1005,$C920,Con_ve!$I$6:$I$1005,"Em negociação",Con_ve!$Q$6:$Q$1005,Cad_cl!BH$5)))</f>
        <v/>
      </c>
      <c r="BI920" s="134" t="str">
        <f>IF(ISERR(IF($C920="","",SUMIFS(Con_ve!$F$6:$F$1005,Con_ve!$C$6:$C$1005,$C920,Con_ve!$I$6:$I$1005,"Em negociação",Con_ve!$Q$6:$Q$1005,Cad_cl!BI$5))),"",IF($C920="","",SUMIFS(Con_ve!$F$6:$F$1005,Con_ve!$C$6:$C$1005,$C920,Con_ve!$I$6:$I$1005,"Em negociação",Con_ve!$Q$6:$Q$1005,Cad_cl!BI$5)))</f>
        <v/>
      </c>
      <c r="BJ920" s="134" t="str">
        <f>IF(ISERR(IF($C920="","",SUMIFS(Con_ve!$F$6:$F$1005,Con_ve!$C$6:$C$1005,$C920,Con_ve!$I$6:$I$1005,"Em negociação",Con_ve!$Q$6:$Q$1005,Cad_cl!BJ$5))),"",IF($C920="","",SUMIFS(Con_ve!$F$6:$F$1005,Con_ve!$C$6:$C$1005,$C920,Con_ve!$I$6:$I$1005,"Em negociação",Con_ve!$Q$6:$Q$1005,Cad_cl!BJ$5)))</f>
        <v/>
      </c>
      <c r="BK920" s="134" t="str">
        <f>IF(ISERR(IF($C920="","",SUMIFS(Con_ve!$F$6:$F$1005,Con_ve!$C$6:$C$1005,$C920,Con_ve!$I$6:$I$1005,"Em negociação",Con_ve!$Q$6:$Q$1005,Cad_cl!BK$5))),"",IF($C920="","",SUMIFS(Con_ve!$F$6:$F$1005,Con_ve!$C$6:$C$1005,$C920,Con_ve!$I$6:$I$1005,"Em negociação",Con_ve!$Q$6:$Q$1005,Cad_cl!BK$5)))</f>
        <v/>
      </c>
      <c r="BL920" s="134" t="str">
        <f>IF(ISERR(IF($C920="","",SUMIFS(Con_ve!$F$6:$F$1005,Con_ve!$C$6:$C$1005,$C920,Con_ve!$I$6:$I$1005,"Em negociação",Con_ve!$Q$6:$Q$1005,Cad_cl!BL$5))),"",IF($C920="","",SUMIFS(Con_ve!$F$6:$F$1005,Con_ve!$C$6:$C$1005,$C920,Con_ve!$I$6:$I$1005,"Em negociação",Con_ve!$Q$6:$Q$1005,Cad_cl!BL$5)))</f>
        <v/>
      </c>
      <c r="BM920" s="134" t="str">
        <f>IF(ISERR(IF($C920="","",SUMIFS(Con_ve!$F$6:$F$1005,Con_ve!$C$6:$C$1005,$C920,Con_ve!$I$6:$I$1005,"Em negociação",Con_ve!$Q$6:$Q$1005,Cad_cl!BM$5))),"",IF($C920="","",SUMIFS(Con_ve!$F$6:$F$1005,Con_ve!$C$6:$C$1005,$C920,Con_ve!$I$6:$I$1005,"Em negociação",Con_ve!$Q$6:$Q$1005,Cad_cl!BM$5)))</f>
        <v/>
      </c>
      <c r="BN920" s="134" t="str">
        <f>IF(ISERR(IF($C920="","",SUMIFS(Con_ve!$F$6:$F$1005,Con_ve!$C$6:$C$1005,$C920,Con_ve!$I$6:$I$1005,"Em negociação",Con_ve!$Q$6:$Q$1005,Cad_cl!BN$5))),"",IF($C920="","",SUMIFS(Con_ve!$F$6:$F$1005,Con_ve!$C$6:$C$1005,$C920,Con_ve!$I$6:$I$1005,"Em negociação",Con_ve!$Q$6:$Q$1005,Cad_cl!BN$5)))</f>
        <v/>
      </c>
      <c r="BO920" s="134" t="str">
        <f>IF(ISERR(IF($C920="","",SUMIFS(Con_ve!$F$6:$F$1005,Con_ve!$C$6:$C$1005,$C920,Con_ve!$I$6:$I$1005,"Em negociação",Con_ve!$Q$6:$Q$1005,Cad_cl!BO$5))),"",IF($C920="","",SUMIFS(Con_ve!$F$6:$F$1005,Con_ve!$C$6:$C$1005,$C920,Con_ve!$I$6:$I$1005,"Em negociação",Con_ve!$Q$6:$Q$1005,Cad_cl!BO$5)))</f>
        <v/>
      </c>
      <c r="BP920" s="134">
        <f t="shared" si="43"/>
        <v>0</v>
      </c>
      <c r="BR920" s="125" t="str">
        <f>IF(ISERR(IF(AND($I920=Re_lo!$E$5,BR$5=VLOOKUP(Re_lo!$H$5,Re_lo!$N$5:$O$16,2,0)),AP920,"")),"",IF(AND($I920=Re_lo!$E$5,BR$5=VLOOKUP(Re_lo!$H$5,Re_lo!$N$5:$O$16,2,0)),AP920,""))</f>
        <v/>
      </c>
      <c r="BS920" s="125" t="str">
        <f>IF(ISERR(IF(AND($I920=Re_lo!$E$5,BS$5=VLOOKUP(Re_lo!$H$5,Re_lo!$N$5:$O$16,2,0)),AQ920,"")),"",IF(AND($I920=Re_lo!$E$5,BS$5=VLOOKUP(Re_lo!$H$5,Re_lo!$N$5:$O$16,2,0)),AQ920,""))</f>
        <v/>
      </c>
      <c r="BT920" s="125" t="str">
        <f>IF(ISERR(IF(AND($I920=Re_lo!$E$5,BT$5=VLOOKUP(Re_lo!$H$5,Re_lo!$N$5:$O$16,2,0)),AR920,"")),"",IF(AND($I920=Re_lo!$E$5,BT$5=VLOOKUP(Re_lo!$H$5,Re_lo!$N$5:$O$16,2,0)),AR920,""))</f>
        <v/>
      </c>
      <c r="BU920" s="125" t="str">
        <f>IF(ISERR(IF(AND($I920=Re_lo!$E$5,BU$5=VLOOKUP(Re_lo!$H$5,Re_lo!$N$5:$O$16,2,0)),AS920,"")),"",IF(AND($I920=Re_lo!$E$5,BU$5=VLOOKUP(Re_lo!$H$5,Re_lo!$N$5:$O$16,2,0)),AS920,""))</f>
        <v/>
      </c>
      <c r="BV920" s="125" t="str">
        <f>IF(ISERR(IF(AND($I920=Re_lo!$E$5,BV$5=VLOOKUP(Re_lo!$H$5,Re_lo!$N$5:$O$16,2,0)),AT920,"")),"",IF(AND($I920=Re_lo!$E$5,BV$5=VLOOKUP(Re_lo!$H$5,Re_lo!$N$5:$O$16,2,0)),AT920,""))</f>
        <v/>
      </c>
      <c r="BW920" s="125" t="str">
        <f>IF(ISERR(IF(AND($I920=Re_lo!$E$5,BW$5=VLOOKUP(Re_lo!$H$5,Re_lo!$N$5:$O$16,2,0)),AU920,"")),"",IF(AND($I920=Re_lo!$E$5,BW$5=VLOOKUP(Re_lo!$H$5,Re_lo!$N$5:$O$16,2,0)),AU920,""))</f>
        <v/>
      </c>
      <c r="BX920" s="125" t="str">
        <f>IF(ISERR(IF(AND($I920=Re_lo!$E$5,BX$5=VLOOKUP(Re_lo!$H$5,Re_lo!$N$5:$O$16,2,0)),AV920,"")),"",IF(AND($I920=Re_lo!$E$5,BX$5=VLOOKUP(Re_lo!$H$5,Re_lo!$N$5:$O$16,2,0)),AV920,""))</f>
        <v/>
      </c>
      <c r="BY920" s="125" t="str">
        <f>IF(ISERR(IF(AND($I920=Re_lo!$E$5,BY$5=VLOOKUP(Re_lo!$H$5,Re_lo!$N$5:$O$16,2,0)),AW920,"")),"",IF(AND($I920=Re_lo!$E$5,BY$5=VLOOKUP(Re_lo!$H$5,Re_lo!$N$5:$O$16,2,0)),AW920,""))</f>
        <v/>
      </c>
      <c r="BZ920" s="125" t="str">
        <f>IF(ISERR(IF(AND($I920=Re_lo!$E$5,BZ$5=VLOOKUP(Re_lo!$H$5,Re_lo!$N$5:$O$16,2,0)),AX920,"")),"",IF(AND($I920=Re_lo!$E$5,BZ$5=VLOOKUP(Re_lo!$H$5,Re_lo!$N$5:$O$16,2,0)),AX920,""))</f>
        <v/>
      </c>
      <c r="CA920" s="125" t="str">
        <f>IF(ISERR(IF(AND($I920=Re_lo!$E$5,CA$5=VLOOKUP(Re_lo!$H$5,Re_lo!$N$5:$O$16,2,0)),AY920,"")),"",IF(AND($I920=Re_lo!$E$5,CA$5=VLOOKUP(Re_lo!$H$5,Re_lo!$N$5:$O$16,2,0)),AY920,""))</f>
        <v/>
      </c>
      <c r="CB920" s="125" t="str">
        <f>IF(ISERR(IF(AND($I920=Re_lo!$E$5,CB$5=VLOOKUP(Re_lo!$H$5,Re_lo!$N$5:$O$16,2,0)),AZ920,"")),"",IF(AND($I920=Re_lo!$E$5,CB$5=VLOOKUP(Re_lo!$H$5,Re_lo!$N$5:$O$16,2,0)),AZ920,""))</f>
        <v/>
      </c>
      <c r="CC920" s="125" t="str">
        <f>IF(ISERR(IF(AND($I920=Re_lo!$E$5,CC$5=VLOOKUP(Re_lo!$H$5,Re_lo!$N$5:$O$16,2,0)),BA920,"")),"",IF(AND($I920=Re_lo!$E$5,CC$5=VLOOKUP(Re_lo!$H$5,Re_lo!$N$5:$O$16,2,0)),BA920,""))</f>
        <v/>
      </c>
      <c r="CD920" s="125" t="str">
        <f>IF(ISERR(IF(AND($I920=Re_lo!$E$5,CD$5=VLOOKUP(Re_lo!$H$5,Re_lo!$N$5:$O$16,2,0)),BB920,"")),"",IF(AND($I920=Re_lo!$E$5,CD$5=VLOOKUP(Re_lo!$H$5,Re_lo!$N$5:$O$16,2,0)),BB920,""))</f>
        <v/>
      </c>
      <c r="CF920" s="125" t="str">
        <f>IF($C920="","",COUNTIFS(Con_ve!$C$6:$C$1005,$C920,Con_ve!$Q$6:$Q$1005,Cad_cl!CF$5))</f>
        <v/>
      </c>
      <c r="CG920" s="125" t="str">
        <f>IF($C920="","",COUNTIFS(Con_ve!$C$6:$C$1005,$C920,Con_ve!$Q$6:$Q$1005,Cad_cl!CG$5))</f>
        <v/>
      </c>
      <c r="CH920" s="125" t="str">
        <f>IF($C920="","",COUNTIFS(Con_ve!$C$6:$C$1005,$C920,Con_ve!$Q$6:$Q$1005,Cad_cl!CH$5))</f>
        <v/>
      </c>
      <c r="CI920" s="125" t="str">
        <f>IF($C920="","",COUNTIFS(Con_ve!$C$6:$C$1005,$C920,Con_ve!$Q$6:$Q$1005,Cad_cl!CI$5))</f>
        <v/>
      </c>
      <c r="CJ920" s="125" t="str">
        <f>IF($C920="","",COUNTIFS(Con_ve!$C$6:$C$1005,$C920,Con_ve!$Q$6:$Q$1005,Cad_cl!CJ$5))</f>
        <v/>
      </c>
      <c r="CK920" s="125" t="str">
        <f>IF($C920="","",COUNTIFS(Con_ve!$C$6:$C$1005,$C920,Con_ve!$Q$6:$Q$1005,Cad_cl!CK$5))</f>
        <v/>
      </c>
      <c r="CL920" s="125" t="str">
        <f>IF($C920="","",COUNTIFS(Con_ve!$C$6:$C$1005,$C920,Con_ve!$Q$6:$Q$1005,Cad_cl!CL$5))</f>
        <v/>
      </c>
      <c r="CM920" s="125" t="str">
        <f>IF($C920="","",COUNTIFS(Con_ve!$C$6:$C$1005,$C920,Con_ve!$Q$6:$Q$1005,Cad_cl!CM$5))</f>
        <v/>
      </c>
      <c r="CN920" s="125" t="str">
        <f>IF($C920="","",COUNTIFS(Con_ve!$C$6:$C$1005,$C920,Con_ve!$Q$6:$Q$1005,Cad_cl!CN$5))</f>
        <v/>
      </c>
      <c r="CO920" s="125" t="str">
        <f>IF($C920="","",COUNTIFS(Con_ve!$C$6:$C$1005,$C920,Con_ve!$Q$6:$Q$1005,Cad_cl!CO$5))</f>
        <v/>
      </c>
      <c r="CP920" s="125" t="str">
        <f>IF($C920="","",COUNTIFS(Con_ve!$C$6:$C$1005,$C920,Con_ve!$Q$6:$Q$1005,Cad_cl!CP$5))</f>
        <v/>
      </c>
      <c r="CQ920" s="125" t="str">
        <f>IF($C920="","",COUNTIFS(Con_ve!$C$6:$C$1005,$C920,Con_ve!$Q$6:$Q$1005,Cad_cl!CQ$5))</f>
        <v/>
      </c>
      <c r="CR920" s="125">
        <f t="shared" si="44"/>
        <v>0</v>
      </c>
    </row>
    <row r="921" spans="3:96" ht="30" customHeight="1">
      <c r="C921" s="153"/>
      <c r="D921" s="153"/>
      <c r="E921" s="154"/>
      <c r="F921" s="153"/>
      <c r="G921" s="155"/>
      <c r="H921" s="153"/>
      <c r="I921" s="153"/>
      <c r="J921" s="132" t="s">
        <v>309</v>
      </c>
      <c r="K921" s="133" t="s">
        <v>309</v>
      </c>
      <c r="L921" s="153"/>
      <c r="M921" s="153"/>
      <c r="N921" s="153"/>
      <c r="O921" s="153"/>
      <c r="P921" s="153"/>
      <c r="Q921" s="153"/>
      <c r="AP921" s="134" t="str">
        <f>IF(ISERR(IF($C921="","",SUMIFS(Con_ve!$F$6:$F$1005,Con_ve!$C$6:$C$1005,$C921,Con_ve!$I$6:$I$1005,"Fechada",Con_ve!$Q$6:$Q$1005,Cad_cl!AP$5))),"",IF($C921="","",SUMIFS(Con_ve!$F$6:$F$1005,Con_ve!$C$6:$C$1005,$C921,Con_ve!$I$6:$I$1005,"Fechada",Con_ve!$Q$6:$Q$1005,Cad_cl!AP$5)))</f>
        <v/>
      </c>
      <c r="AQ921" s="134" t="str">
        <f>IF(ISERR(IF($C921="","",SUMIFS(Con_ve!$F$6:$F$1005,Con_ve!$C$6:$C$1005,$C921,Con_ve!$I$6:$I$1005,"Fechada",Con_ve!$Q$6:$Q$1005,Cad_cl!AQ$5))),"",IF($C921="","",SUMIFS(Con_ve!$F$6:$F$1005,Con_ve!$C$6:$C$1005,$C921,Con_ve!$I$6:$I$1005,"Fechada",Con_ve!$Q$6:$Q$1005,Cad_cl!AQ$5)))</f>
        <v/>
      </c>
      <c r="AR921" s="134" t="str">
        <f>IF(ISERR(IF($C921="","",SUMIFS(Con_ve!$F$6:$F$1005,Con_ve!$C$6:$C$1005,$C921,Con_ve!$I$6:$I$1005,"Fechada",Con_ve!$Q$6:$Q$1005,Cad_cl!AR$5))),"",IF($C921="","",SUMIFS(Con_ve!$F$6:$F$1005,Con_ve!$C$6:$C$1005,$C921,Con_ve!$I$6:$I$1005,"Fechada",Con_ve!$Q$6:$Q$1005,Cad_cl!AR$5)))</f>
        <v/>
      </c>
      <c r="AS921" s="134" t="str">
        <f>IF(ISERR(IF($C921="","",SUMIFS(Con_ve!$F$6:$F$1005,Con_ve!$C$6:$C$1005,$C921,Con_ve!$I$6:$I$1005,"Fechada",Con_ve!$Q$6:$Q$1005,Cad_cl!AS$5))),"",IF($C921="","",SUMIFS(Con_ve!$F$6:$F$1005,Con_ve!$C$6:$C$1005,$C921,Con_ve!$I$6:$I$1005,"Fechada",Con_ve!$Q$6:$Q$1005,Cad_cl!AS$5)))</f>
        <v/>
      </c>
      <c r="AT921" s="134" t="str">
        <f>IF(ISERR(IF($C921="","",SUMIFS(Con_ve!$F$6:$F$1005,Con_ve!$C$6:$C$1005,$C921,Con_ve!$I$6:$I$1005,"Fechada",Con_ve!$Q$6:$Q$1005,Cad_cl!AT$5))),"",IF($C921="","",SUMIFS(Con_ve!$F$6:$F$1005,Con_ve!$C$6:$C$1005,$C921,Con_ve!$I$6:$I$1005,"Fechada",Con_ve!$Q$6:$Q$1005,Cad_cl!AT$5)))</f>
        <v/>
      </c>
      <c r="AU921" s="134" t="str">
        <f>IF(ISERR(IF($C921="","",SUMIFS(Con_ve!$F$6:$F$1005,Con_ve!$C$6:$C$1005,$C921,Con_ve!$I$6:$I$1005,"Fechada",Con_ve!$Q$6:$Q$1005,Cad_cl!AU$5))),"",IF($C921="","",SUMIFS(Con_ve!$F$6:$F$1005,Con_ve!$C$6:$C$1005,$C921,Con_ve!$I$6:$I$1005,"Fechada",Con_ve!$Q$6:$Q$1005,Cad_cl!AU$5)))</f>
        <v/>
      </c>
      <c r="AV921" s="134" t="str">
        <f>IF(ISERR(IF($C921="","",SUMIFS(Con_ve!$F$6:$F$1005,Con_ve!$C$6:$C$1005,$C921,Con_ve!$I$6:$I$1005,"Fechada",Con_ve!$Q$6:$Q$1005,Cad_cl!AV$5))),"",IF($C921="","",SUMIFS(Con_ve!$F$6:$F$1005,Con_ve!$C$6:$C$1005,$C921,Con_ve!$I$6:$I$1005,"Fechada",Con_ve!$Q$6:$Q$1005,Cad_cl!AV$5)))</f>
        <v/>
      </c>
      <c r="AW921" s="134" t="str">
        <f>IF(ISERR(IF($C921="","",SUMIFS(Con_ve!$F$6:$F$1005,Con_ve!$C$6:$C$1005,$C921,Con_ve!$I$6:$I$1005,"Fechada",Con_ve!$Q$6:$Q$1005,Cad_cl!AW$5))),"",IF($C921="","",SUMIFS(Con_ve!$F$6:$F$1005,Con_ve!$C$6:$C$1005,$C921,Con_ve!$I$6:$I$1005,"Fechada",Con_ve!$Q$6:$Q$1005,Cad_cl!AW$5)))</f>
        <v/>
      </c>
      <c r="AX921" s="134" t="str">
        <f>IF(ISERR(IF($C921="","",SUMIFS(Con_ve!$F$6:$F$1005,Con_ve!$C$6:$C$1005,$C921,Con_ve!$I$6:$I$1005,"Fechada",Con_ve!$Q$6:$Q$1005,Cad_cl!AX$5))),"",IF($C921="","",SUMIFS(Con_ve!$F$6:$F$1005,Con_ve!$C$6:$C$1005,$C921,Con_ve!$I$6:$I$1005,"Fechada",Con_ve!$Q$6:$Q$1005,Cad_cl!AX$5)))</f>
        <v/>
      </c>
      <c r="AY921" s="134" t="str">
        <f>IF(ISERR(IF($C921="","",SUMIFS(Con_ve!$F$6:$F$1005,Con_ve!$C$6:$C$1005,$C921,Con_ve!$I$6:$I$1005,"Fechada",Con_ve!$Q$6:$Q$1005,Cad_cl!AY$5))),"",IF($C921="","",SUMIFS(Con_ve!$F$6:$F$1005,Con_ve!$C$6:$C$1005,$C921,Con_ve!$I$6:$I$1005,"Fechada",Con_ve!$Q$6:$Q$1005,Cad_cl!AY$5)))</f>
        <v/>
      </c>
      <c r="AZ921" s="134" t="str">
        <f>IF(ISERR(IF($C921="","",SUMIFS(Con_ve!$F$6:$F$1005,Con_ve!$C$6:$C$1005,$C921,Con_ve!$I$6:$I$1005,"Fechada",Con_ve!$Q$6:$Q$1005,Cad_cl!AZ$5))),"",IF($C921="","",SUMIFS(Con_ve!$F$6:$F$1005,Con_ve!$C$6:$C$1005,$C921,Con_ve!$I$6:$I$1005,"Fechada",Con_ve!$Q$6:$Q$1005,Cad_cl!AZ$5)))</f>
        <v/>
      </c>
      <c r="BA921" s="134" t="str">
        <f>IF(ISERR(IF($C921="","",SUMIFS(Con_ve!$F$6:$F$1005,Con_ve!$C$6:$C$1005,$C921,Con_ve!$I$6:$I$1005,"Fechada",Con_ve!$Q$6:$Q$1005,Cad_cl!BA$5))),"",IF($C921="","",SUMIFS(Con_ve!$F$6:$F$1005,Con_ve!$C$6:$C$1005,$C921,Con_ve!$I$6:$I$1005,"Fechada",Con_ve!$Q$6:$Q$1005,Cad_cl!BA$5)))</f>
        <v/>
      </c>
      <c r="BB921" s="134">
        <f t="shared" si="42"/>
        <v>0</v>
      </c>
      <c r="BD921" s="134" t="str">
        <f>IF(ISERR(IF($C921="","",SUMIFS(Con_ve!$F$6:$F$1005,Con_ve!$C$6:$C$1005,$C921,Con_ve!$I$6:$I$1005,"Em negociação",Con_ve!$Q$6:$Q$1005,Cad_cl!BD$5))),"",IF($C921="","",SUMIFS(Con_ve!$F$6:$F$1005,Con_ve!$C$6:$C$1005,$C921,Con_ve!$I$6:$I$1005,"Em negociação",Con_ve!$Q$6:$Q$1005,Cad_cl!BD$5)))</f>
        <v/>
      </c>
      <c r="BE921" s="134" t="str">
        <f>IF(ISERR(IF($C921="","",SUMIFS(Con_ve!$F$6:$F$1005,Con_ve!$C$6:$C$1005,$C921,Con_ve!$I$6:$I$1005,"Em negociação",Con_ve!$Q$6:$Q$1005,Cad_cl!BE$5))),"",IF($C921="","",SUMIFS(Con_ve!$F$6:$F$1005,Con_ve!$C$6:$C$1005,$C921,Con_ve!$I$6:$I$1005,"Em negociação",Con_ve!$Q$6:$Q$1005,Cad_cl!BE$5)))</f>
        <v/>
      </c>
      <c r="BF921" s="134" t="str">
        <f>IF(ISERR(IF($C921="","",SUMIFS(Con_ve!$F$6:$F$1005,Con_ve!$C$6:$C$1005,$C921,Con_ve!$I$6:$I$1005,"Em negociação",Con_ve!$Q$6:$Q$1005,Cad_cl!BF$5))),"",IF($C921="","",SUMIFS(Con_ve!$F$6:$F$1005,Con_ve!$C$6:$C$1005,$C921,Con_ve!$I$6:$I$1005,"Em negociação",Con_ve!$Q$6:$Q$1005,Cad_cl!BF$5)))</f>
        <v/>
      </c>
      <c r="BG921" s="134" t="str">
        <f>IF(ISERR(IF($C921="","",SUMIFS(Con_ve!$F$6:$F$1005,Con_ve!$C$6:$C$1005,$C921,Con_ve!$I$6:$I$1005,"Em negociação",Con_ve!$Q$6:$Q$1005,Cad_cl!BG$5))),"",IF($C921="","",SUMIFS(Con_ve!$F$6:$F$1005,Con_ve!$C$6:$C$1005,$C921,Con_ve!$I$6:$I$1005,"Em negociação",Con_ve!$Q$6:$Q$1005,Cad_cl!BG$5)))</f>
        <v/>
      </c>
      <c r="BH921" s="134" t="str">
        <f>IF(ISERR(IF($C921="","",SUMIFS(Con_ve!$F$6:$F$1005,Con_ve!$C$6:$C$1005,$C921,Con_ve!$I$6:$I$1005,"Em negociação",Con_ve!$Q$6:$Q$1005,Cad_cl!BH$5))),"",IF($C921="","",SUMIFS(Con_ve!$F$6:$F$1005,Con_ve!$C$6:$C$1005,$C921,Con_ve!$I$6:$I$1005,"Em negociação",Con_ve!$Q$6:$Q$1005,Cad_cl!BH$5)))</f>
        <v/>
      </c>
      <c r="BI921" s="134" t="str">
        <f>IF(ISERR(IF($C921="","",SUMIFS(Con_ve!$F$6:$F$1005,Con_ve!$C$6:$C$1005,$C921,Con_ve!$I$6:$I$1005,"Em negociação",Con_ve!$Q$6:$Q$1005,Cad_cl!BI$5))),"",IF($C921="","",SUMIFS(Con_ve!$F$6:$F$1005,Con_ve!$C$6:$C$1005,$C921,Con_ve!$I$6:$I$1005,"Em negociação",Con_ve!$Q$6:$Q$1005,Cad_cl!BI$5)))</f>
        <v/>
      </c>
      <c r="BJ921" s="134" t="str">
        <f>IF(ISERR(IF($C921="","",SUMIFS(Con_ve!$F$6:$F$1005,Con_ve!$C$6:$C$1005,$C921,Con_ve!$I$6:$I$1005,"Em negociação",Con_ve!$Q$6:$Q$1005,Cad_cl!BJ$5))),"",IF($C921="","",SUMIFS(Con_ve!$F$6:$F$1005,Con_ve!$C$6:$C$1005,$C921,Con_ve!$I$6:$I$1005,"Em negociação",Con_ve!$Q$6:$Q$1005,Cad_cl!BJ$5)))</f>
        <v/>
      </c>
      <c r="BK921" s="134" t="str">
        <f>IF(ISERR(IF($C921="","",SUMIFS(Con_ve!$F$6:$F$1005,Con_ve!$C$6:$C$1005,$C921,Con_ve!$I$6:$I$1005,"Em negociação",Con_ve!$Q$6:$Q$1005,Cad_cl!BK$5))),"",IF($C921="","",SUMIFS(Con_ve!$F$6:$F$1005,Con_ve!$C$6:$C$1005,$C921,Con_ve!$I$6:$I$1005,"Em negociação",Con_ve!$Q$6:$Q$1005,Cad_cl!BK$5)))</f>
        <v/>
      </c>
      <c r="BL921" s="134" t="str">
        <f>IF(ISERR(IF($C921="","",SUMIFS(Con_ve!$F$6:$F$1005,Con_ve!$C$6:$C$1005,$C921,Con_ve!$I$6:$I$1005,"Em negociação",Con_ve!$Q$6:$Q$1005,Cad_cl!BL$5))),"",IF($C921="","",SUMIFS(Con_ve!$F$6:$F$1005,Con_ve!$C$6:$C$1005,$C921,Con_ve!$I$6:$I$1005,"Em negociação",Con_ve!$Q$6:$Q$1005,Cad_cl!BL$5)))</f>
        <v/>
      </c>
      <c r="BM921" s="134" t="str">
        <f>IF(ISERR(IF($C921="","",SUMIFS(Con_ve!$F$6:$F$1005,Con_ve!$C$6:$C$1005,$C921,Con_ve!$I$6:$I$1005,"Em negociação",Con_ve!$Q$6:$Q$1005,Cad_cl!BM$5))),"",IF($C921="","",SUMIFS(Con_ve!$F$6:$F$1005,Con_ve!$C$6:$C$1005,$C921,Con_ve!$I$6:$I$1005,"Em negociação",Con_ve!$Q$6:$Q$1005,Cad_cl!BM$5)))</f>
        <v/>
      </c>
      <c r="BN921" s="134" t="str">
        <f>IF(ISERR(IF($C921="","",SUMIFS(Con_ve!$F$6:$F$1005,Con_ve!$C$6:$C$1005,$C921,Con_ve!$I$6:$I$1005,"Em negociação",Con_ve!$Q$6:$Q$1005,Cad_cl!BN$5))),"",IF($C921="","",SUMIFS(Con_ve!$F$6:$F$1005,Con_ve!$C$6:$C$1005,$C921,Con_ve!$I$6:$I$1005,"Em negociação",Con_ve!$Q$6:$Q$1005,Cad_cl!BN$5)))</f>
        <v/>
      </c>
      <c r="BO921" s="134" t="str">
        <f>IF(ISERR(IF($C921="","",SUMIFS(Con_ve!$F$6:$F$1005,Con_ve!$C$6:$C$1005,$C921,Con_ve!$I$6:$I$1005,"Em negociação",Con_ve!$Q$6:$Q$1005,Cad_cl!BO$5))),"",IF($C921="","",SUMIFS(Con_ve!$F$6:$F$1005,Con_ve!$C$6:$C$1005,$C921,Con_ve!$I$6:$I$1005,"Em negociação",Con_ve!$Q$6:$Q$1005,Cad_cl!BO$5)))</f>
        <v/>
      </c>
      <c r="BP921" s="134">
        <f t="shared" si="43"/>
        <v>0</v>
      </c>
      <c r="BR921" s="125" t="str">
        <f>IF(ISERR(IF(AND($I921=Re_lo!$E$5,BR$5=VLOOKUP(Re_lo!$H$5,Re_lo!$N$5:$O$16,2,0)),AP921,"")),"",IF(AND($I921=Re_lo!$E$5,BR$5=VLOOKUP(Re_lo!$H$5,Re_lo!$N$5:$O$16,2,0)),AP921,""))</f>
        <v/>
      </c>
      <c r="BS921" s="125" t="str">
        <f>IF(ISERR(IF(AND($I921=Re_lo!$E$5,BS$5=VLOOKUP(Re_lo!$H$5,Re_lo!$N$5:$O$16,2,0)),AQ921,"")),"",IF(AND($I921=Re_lo!$E$5,BS$5=VLOOKUP(Re_lo!$H$5,Re_lo!$N$5:$O$16,2,0)),AQ921,""))</f>
        <v/>
      </c>
      <c r="BT921" s="125" t="str">
        <f>IF(ISERR(IF(AND($I921=Re_lo!$E$5,BT$5=VLOOKUP(Re_lo!$H$5,Re_lo!$N$5:$O$16,2,0)),AR921,"")),"",IF(AND($I921=Re_lo!$E$5,BT$5=VLOOKUP(Re_lo!$H$5,Re_lo!$N$5:$O$16,2,0)),AR921,""))</f>
        <v/>
      </c>
      <c r="BU921" s="125" t="str">
        <f>IF(ISERR(IF(AND($I921=Re_lo!$E$5,BU$5=VLOOKUP(Re_lo!$H$5,Re_lo!$N$5:$O$16,2,0)),AS921,"")),"",IF(AND($I921=Re_lo!$E$5,BU$5=VLOOKUP(Re_lo!$H$5,Re_lo!$N$5:$O$16,2,0)),AS921,""))</f>
        <v/>
      </c>
      <c r="BV921" s="125" t="str">
        <f>IF(ISERR(IF(AND($I921=Re_lo!$E$5,BV$5=VLOOKUP(Re_lo!$H$5,Re_lo!$N$5:$O$16,2,0)),AT921,"")),"",IF(AND($I921=Re_lo!$E$5,BV$5=VLOOKUP(Re_lo!$H$5,Re_lo!$N$5:$O$16,2,0)),AT921,""))</f>
        <v/>
      </c>
      <c r="BW921" s="125" t="str">
        <f>IF(ISERR(IF(AND($I921=Re_lo!$E$5,BW$5=VLOOKUP(Re_lo!$H$5,Re_lo!$N$5:$O$16,2,0)),AU921,"")),"",IF(AND($I921=Re_lo!$E$5,BW$5=VLOOKUP(Re_lo!$H$5,Re_lo!$N$5:$O$16,2,0)),AU921,""))</f>
        <v/>
      </c>
      <c r="BX921" s="125" t="str">
        <f>IF(ISERR(IF(AND($I921=Re_lo!$E$5,BX$5=VLOOKUP(Re_lo!$H$5,Re_lo!$N$5:$O$16,2,0)),AV921,"")),"",IF(AND($I921=Re_lo!$E$5,BX$5=VLOOKUP(Re_lo!$H$5,Re_lo!$N$5:$O$16,2,0)),AV921,""))</f>
        <v/>
      </c>
      <c r="BY921" s="125" t="str">
        <f>IF(ISERR(IF(AND($I921=Re_lo!$E$5,BY$5=VLOOKUP(Re_lo!$H$5,Re_lo!$N$5:$O$16,2,0)),AW921,"")),"",IF(AND($I921=Re_lo!$E$5,BY$5=VLOOKUP(Re_lo!$H$5,Re_lo!$N$5:$O$16,2,0)),AW921,""))</f>
        <v/>
      </c>
      <c r="BZ921" s="125" t="str">
        <f>IF(ISERR(IF(AND($I921=Re_lo!$E$5,BZ$5=VLOOKUP(Re_lo!$H$5,Re_lo!$N$5:$O$16,2,0)),AX921,"")),"",IF(AND($I921=Re_lo!$E$5,BZ$5=VLOOKUP(Re_lo!$H$5,Re_lo!$N$5:$O$16,2,0)),AX921,""))</f>
        <v/>
      </c>
      <c r="CA921" s="125" t="str">
        <f>IF(ISERR(IF(AND($I921=Re_lo!$E$5,CA$5=VLOOKUP(Re_lo!$H$5,Re_lo!$N$5:$O$16,2,0)),AY921,"")),"",IF(AND($I921=Re_lo!$E$5,CA$5=VLOOKUP(Re_lo!$H$5,Re_lo!$N$5:$O$16,2,0)),AY921,""))</f>
        <v/>
      </c>
      <c r="CB921" s="125" t="str">
        <f>IF(ISERR(IF(AND($I921=Re_lo!$E$5,CB$5=VLOOKUP(Re_lo!$H$5,Re_lo!$N$5:$O$16,2,0)),AZ921,"")),"",IF(AND($I921=Re_lo!$E$5,CB$5=VLOOKUP(Re_lo!$H$5,Re_lo!$N$5:$O$16,2,0)),AZ921,""))</f>
        <v/>
      </c>
      <c r="CC921" s="125" t="str">
        <f>IF(ISERR(IF(AND($I921=Re_lo!$E$5,CC$5=VLOOKUP(Re_lo!$H$5,Re_lo!$N$5:$O$16,2,0)),BA921,"")),"",IF(AND($I921=Re_lo!$E$5,CC$5=VLOOKUP(Re_lo!$H$5,Re_lo!$N$5:$O$16,2,0)),BA921,""))</f>
        <v/>
      </c>
      <c r="CD921" s="125" t="str">
        <f>IF(ISERR(IF(AND($I921=Re_lo!$E$5,CD$5=VLOOKUP(Re_lo!$H$5,Re_lo!$N$5:$O$16,2,0)),BB921,"")),"",IF(AND($I921=Re_lo!$E$5,CD$5=VLOOKUP(Re_lo!$H$5,Re_lo!$N$5:$O$16,2,0)),BB921,""))</f>
        <v/>
      </c>
      <c r="CF921" s="125" t="str">
        <f>IF($C921="","",COUNTIFS(Con_ve!$C$6:$C$1005,$C921,Con_ve!$Q$6:$Q$1005,Cad_cl!CF$5))</f>
        <v/>
      </c>
      <c r="CG921" s="125" t="str">
        <f>IF($C921="","",COUNTIFS(Con_ve!$C$6:$C$1005,$C921,Con_ve!$Q$6:$Q$1005,Cad_cl!CG$5))</f>
        <v/>
      </c>
      <c r="CH921" s="125" t="str">
        <f>IF($C921="","",COUNTIFS(Con_ve!$C$6:$C$1005,$C921,Con_ve!$Q$6:$Q$1005,Cad_cl!CH$5))</f>
        <v/>
      </c>
      <c r="CI921" s="125" t="str">
        <f>IF($C921="","",COUNTIFS(Con_ve!$C$6:$C$1005,$C921,Con_ve!$Q$6:$Q$1005,Cad_cl!CI$5))</f>
        <v/>
      </c>
      <c r="CJ921" s="125" t="str">
        <f>IF($C921="","",COUNTIFS(Con_ve!$C$6:$C$1005,$C921,Con_ve!$Q$6:$Q$1005,Cad_cl!CJ$5))</f>
        <v/>
      </c>
      <c r="CK921" s="125" t="str">
        <f>IF($C921="","",COUNTIFS(Con_ve!$C$6:$C$1005,$C921,Con_ve!$Q$6:$Q$1005,Cad_cl!CK$5))</f>
        <v/>
      </c>
      <c r="CL921" s="125" t="str">
        <f>IF($C921="","",COUNTIFS(Con_ve!$C$6:$C$1005,$C921,Con_ve!$Q$6:$Q$1005,Cad_cl!CL$5))</f>
        <v/>
      </c>
      <c r="CM921" s="125" t="str">
        <f>IF($C921="","",COUNTIFS(Con_ve!$C$6:$C$1005,$C921,Con_ve!$Q$6:$Q$1005,Cad_cl!CM$5))</f>
        <v/>
      </c>
      <c r="CN921" s="125" t="str">
        <f>IF($C921="","",COUNTIFS(Con_ve!$C$6:$C$1005,$C921,Con_ve!$Q$6:$Q$1005,Cad_cl!CN$5))</f>
        <v/>
      </c>
      <c r="CO921" s="125" t="str">
        <f>IF($C921="","",COUNTIFS(Con_ve!$C$6:$C$1005,$C921,Con_ve!$Q$6:$Q$1005,Cad_cl!CO$5))</f>
        <v/>
      </c>
      <c r="CP921" s="125" t="str">
        <f>IF($C921="","",COUNTIFS(Con_ve!$C$6:$C$1005,$C921,Con_ve!$Q$6:$Q$1005,Cad_cl!CP$5))</f>
        <v/>
      </c>
      <c r="CQ921" s="125" t="str">
        <f>IF($C921="","",COUNTIFS(Con_ve!$C$6:$C$1005,$C921,Con_ve!$Q$6:$Q$1005,Cad_cl!CQ$5))</f>
        <v/>
      </c>
      <c r="CR921" s="125">
        <f t="shared" si="44"/>
        <v>0</v>
      </c>
    </row>
    <row r="922" spans="3:96" ht="30" customHeight="1">
      <c r="C922" s="153"/>
      <c r="D922" s="153"/>
      <c r="E922" s="154"/>
      <c r="F922" s="153"/>
      <c r="G922" s="155"/>
      <c r="H922" s="153"/>
      <c r="I922" s="153"/>
      <c r="J922" s="132" t="s">
        <v>309</v>
      </c>
      <c r="K922" s="133" t="s">
        <v>309</v>
      </c>
      <c r="L922" s="153"/>
      <c r="M922" s="153"/>
      <c r="N922" s="153"/>
      <c r="O922" s="153"/>
      <c r="P922" s="153"/>
      <c r="Q922" s="153"/>
      <c r="AP922" s="134" t="str">
        <f>IF(ISERR(IF($C922="","",SUMIFS(Con_ve!$F$6:$F$1005,Con_ve!$C$6:$C$1005,$C922,Con_ve!$I$6:$I$1005,"Fechada",Con_ve!$Q$6:$Q$1005,Cad_cl!AP$5))),"",IF($C922="","",SUMIFS(Con_ve!$F$6:$F$1005,Con_ve!$C$6:$C$1005,$C922,Con_ve!$I$6:$I$1005,"Fechada",Con_ve!$Q$6:$Q$1005,Cad_cl!AP$5)))</f>
        <v/>
      </c>
      <c r="AQ922" s="134" t="str">
        <f>IF(ISERR(IF($C922="","",SUMIFS(Con_ve!$F$6:$F$1005,Con_ve!$C$6:$C$1005,$C922,Con_ve!$I$6:$I$1005,"Fechada",Con_ve!$Q$6:$Q$1005,Cad_cl!AQ$5))),"",IF($C922="","",SUMIFS(Con_ve!$F$6:$F$1005,Con_ve!$C$6:$C$1005,$C922,Con_ve!$I$6:$I$1005,"Fechada",Con_ve!$Q$6:$Q$1005,Cad_cl!AQ$5)))</f>
        <v/>
      </c>
      <c r="AR922" s="134" t="str">
        <f>IF(ISERR(IF($C922="","",SUMIFS(Con_ve!$F$6:$F$1005,Con_ve!$C$6:$C$1005,$C922,Con_ve!$I$6:$I$1005,"Fechada",Con_ve!$Q$6:$Q$1005,Cad_cl!AR$5))),"",IF($C922="","",SUMIFS(Con_ve!$F$6:$F$1005,Con_ve!$C$6:$C$1005,$C922,Con_ve!$I$6:$I$1005,"Fechada",Con_ve!$Q$6:$Q$1005,Cad_cl!AR$5)))</f>
        <v/>
      </c>
      <c r="AS922" s="134" t="str">
        <f>IF(ISERR(IF($C922="","",SUMIFS(Con_ve!$F$6:$F$1005,Con_ve!$C$6:$C$1005,$C922,Con_ve!$I$6:$I$1005,"Fechada",Con_ve!$Q$6:$Q$1005,Cad_cl!AS$5))),"",IF($C922="","",SUMIFS(Con_ve!$F$6:$F$1005,Con_ve!$C$6:$C$1005,$C922,Con_ve!$I$6:$I$1005,"Fechada",Con_ve!$Q$6:$Q$1005,Cad_cl!AS$5)))</f>
        <v/>
      </c>
      <c r="AT922" s="134" t="str">
        <f>IF(ISERR(IF($C922="","",SUMIFS(Con_ve!$F$6:$F$1005,Con_ve!$C$6:$C$1005,$C922,Con_ve!$I$6:$I$1005,"Fechada",Con_ve!$Q$6:$Q$1005,Cad_cl!AT$5))),"",IF($C922="","",SUMIFS(Con_ve!$F$6:$F$1005,Con_ve!$C$6:$C$1005,$C922,Con_ve!$I$6:$I$1005,"Fechada",Con_ve!$Q$6:$Q$1005,Cad_cl!AT$5)))</f>
        <v/>
      </c>
      <c r="AU922" s="134" t="str">
        <f>IF(ISERR(IF($C922="","",SUMIFS(Con_ve!$F$6:$F$1005,Con_ve!$C$6:$C$1005,$C922,Con_ve!$I$6:$I$1005,"Fechada",Con_ve!$Q$6:$Q$1005,Cad_cl!AU$5))),"",IF($C922="","",SUMIFS(Con_ve!$F$6:$F$1005,Con_ve!$C$6:$C$1005,$C922,Con_ve!$I$6:$I$1005,"Fechada",Con_ve!$Q$6:$Q$1005,Cad_cl!AU$5)))</f>
        <v/>
      </c>
      <c r="AV922" s="134" t="str">
        <f>IF(ISERR(IF($C922="","",SUMIFS(Con_ve!$F$6:$F$1005,Con_ve!$C$6:$C$1005,$C922,Con_ve!$I$6:$I$1005,"Fechada",Con_ve!$Q$6:$Q$1005,Cad_cl!AV$5))),"",IF($C922="","",SUMIFS(Con_ve!$F$6:$F$1005,Con_ve!$C$6:$C$1005,$C922,Con_ve!$I$6:$I$1005,"Fechada",Con_ve!$Q$6:$Q$1005,Cad_cl!AV$5)))</f>
        <v/>
      </c>
      <c r="AW922" s="134" t="str">
        <f>IF(ISERR(IF($C922="","",SUMIFS(Con_ve!$F$6:$F$1005,Con_ve!$C$6:$C$1005,$C922,Con_ve!$I$6:$I$1005,"Fechada",Con_ve!$Q$6:$Q$1005,Cad_cl!AW$5))),"",IF($C922="","",SUMIFS(Con_ve!$F$6:$F$1005,Con_ve!$C$6:$C$1005,$C922,Con_ve!$I$6:$I$1005,"Fechada",Con_ve!$Q$6:$Q$1005,Cad_cl!AW$5)))</f>
        <v/>
      </c>
      <c r="AX922" s="134" t="str">
        <f>IF(ISERR(IF($C922="","",SUMIFS(Con_ve!$F$6:$F$1005,Con_ve!$C$6:$C$1005,$C922,Con_ve!$I$6:$I$1005,"Fechada",Con_ve!$Q$6:$Q$1005,Cad_cl!AX$5))),"",IF($C922="","",SUMIFS(Con_ve!$F$6:$F$1005,Con_ve!$C$6:$C$1005,$C922,Con_ve!$I$6:$I$1005,"Fechada",Con_ve!$Q$6:$Q$1005,Cad_cl!AX$5)))</f>
        <v/>
      </c>
      <c r="AY922" s="134" t="str">
        <f>IF(ISERR(IF($C922="","",SUMIFS(Con_ve!$F$6:$F$1005,Con_ve!$C$6:$C$1005,$C922,Con_ve!$I$6:$I$1005,"Fechada",Con_ve!$Q$6:$Q$1005,Cad_cl!AY$5))),"",IF($C922="","",SUMIFS(Con_ve!$F$6:$F$1005,Con_ve!$C$6:$C$1005,$C922,Con_ve!$I$6:$I$1005,"Fechada",Con_ve!$Q$6:$Q$1005,Cad_cl!AY$5)))</f>
        <v/>
      </c>
      <c r="AZ922" s="134" t="str">
        <f>IF(ISERR(IF($C922="","",SUMIFS(Con_ve!$F$6:$F$1005,Con_ve!$C$6:$C$1005,$C922,Con_ve!$I$6:$I$1005,"Fechada",Con_ve!$Q$6:$Q$1005,Cad_cl!AZ$5))),"",IF($C922="","",SUMIFS(Con_ve!$F$6:$F$1005,Con_ve!$C$6:$C$1005,$C922,Con_ve!$I$6:$I$1005,"Fechada",Con_ve!$Q$6:$Q$1005,Cad_cl!AZ$5)))</f>
        <v/>
      </c>
      <c r="BA922" s="134" t="str">
        <f>IF(ISERR(IF($C922="","",SUMIFS(Con_ve!$F$6:$F$1005,Con_ve!$C$6:$C$1005,$C922,Con_ve!$I$6:$I$1005,"Fechada",Con_ve!$Q$6:$Q$1005,Cad_cl!BA$5))),"",IF($C922="","",SUMIFS(Con_ve!$F$6:$F$1005,Con_ve!$C$6:$C$1005,$C922,Con_ve!$I$6:$I$1005,"Fechada",Con_ve!$Q$6:$Q$1005,Cad_cl!BA$5)))</f>
        <v/>
      </c>
      <c r="BB922" s="134">
        <f t="shared" si="42"/>
        <v>0</v>
      </c>
      <c r="BD922" s="134" t="str">
        <f>IF(ISERR(IF($C922="","",SUMIFS(Con_ve!$F$6:$F$1005,Con_ve!$C$6:$C$1005,$C922,Con_ve!$I$6:$I$1005,"Em negociação",Con_ve!$Q$6:$Q$1005,Cad_cl!BD$5))),"",IF($C922="","",SUMIFS(Con_ve!$F$6:$F$1005,Con_ve!$C$6:$C$1005,$C922,Con_ve!$I$6:$I$1005,"Em negociação",Con_ve!$Q$6:$Q$1005,Cad_cl!BD$5)))</f>
        <v/>
      </c>
      <c r="BE922" s="134" t="str">
        <f>IF(ISERR(IF($C922="","",SUMIFS(Con_ve!$F$6:$F$1005,Con_ve!$C$6:$C$1005,$C922,Con_ve!$I$6:$I$1005,"Em negociação",Con_ve!$Q$6:$Q$1005,Cad_cl!BE$5))),"",IF($C922="","",SUMIFS(Con_ve!$F$6:$F$1005,Con_ve!$C$6:$C$1005,$C922,Con_ve!$I$6:$I$1005,"Em negociação",Con_ve!$Q$6:$Q$1005,Cad_cl!BE$5)))</f>
        <v/>
      </c>
      <c r="BF922" s="134" t="str">
        <f>IF(ISERR(IF($C922="","",SUMIFS(Con_ve!$F$6:$F$1005,Con_ve!$C$6:$C$1005,$C922,Con_ve!$I$6:$I$1005,"Em negociação",Con_ve!$Q$6:$Q$1005,Cad_cl!BF$5))),"",IF($C922="","",SUMIFS(Con_ve!$F$6:$F$1005,Con_ve!$C$6:$C$1005,$C922,Con_ve!$I$6:$I$1005,"Em negociação",Con_ve!$Q$6:$Q$1005,Cad_cl!BF$5)))</f>
        <v/>
      </c>
      <c r="BG922" s="134" t="str">
        <f>IF(ISERR(IF($C922="","",SUMIFS(Con_ve!$F$6:$F$1005,Con_ve!$C$6:$C$1005,$C922,Con_ve!$I$6:$I$1005,"Em negociação",Con_ve!$Q$6:$Q$1005,Cad_cl!BG$5))),"",IF($C922="","",SUMIFS(Con_ve!$F$6:$F$1005,Con_ve!$C$6:$C$1005,$C922,Con_ve!$I$6:$I$1005,"Em negociação",Con_ve!$Q$6:$Q$1005,Cad_cl!BG$5)))</f>
        <v/>
      </c>
      <c r="BH922" s="134" t="str">
        <f>IF(ISERR(IF($C922="","",SUMIFS(Con_ve!$F$6:$F$1005,Con_ve!$C$6:$C$1005,$C922,Con_ve!$I$6:$I$1005,"Em negociação",Con_ve!$Q$6:$Q$1005,Cad_cl!BH$5))),"",IF($C922="","",SUMIFS(Con_ve!$F$6:$F$1005,Con_ve!$C$6:$C$1005,$C922,Con_ve!$I$6:$I$1005,"Em negociação",Con_ve!$Q$6:$Q$1005,Cad_cl!BH$5)))</f>
        <v/>
      </c>
      <c r="BI922" s="134" t="str">
        <f>IF(ISERR(IF($C922="","",SUMIFS(Con_ve!$F$6:$F$1005,Con_ve!$C$6:$C$1005,$C922,Con_ve!$I$6:$I$1005,"Em negociação",Con_ve!$Q$6:$Q$1005,Cad_cl!BI$5))),"",IF($C922="","",SUMIFS(Con_ve!$F$6:$F$1005,Con_ve!$C$6:$C$1005,$C922,Con_ve!$I$6:$I$1005,"Em negociação",Con_ve!$Q$6:$Q$1005,Cad_cl!BI$5)))</f>
        <v/>
      </c>
      <c r="BJ922" s="134" t="str">
        <f>IF(ISERR(IF($C922="","",SUMIFS(Con_ve!$F$6:$F$1005,Con_ve!$C$6:$C$1005,$C922,Con_ve!$I$6:$I$1005,"Em negociação",Con_ve!$Q$6:$Q$1005,Cad_cl!BJ$5))),"",IF($C922="","",SUMIFS(Con_ve!$F$6:$F$1005,Con_ve!$C$6:$C$1005,$C922,Con_ve!$I$6:$I$1005,"Em negociação",Con_ve!$Q$6:$Q$1005,Cad_cl!BJ$5)))</f>
        <v/>
      </c>
      <c r="BK922" s="134" t="str">
        <f>IF(ISERR(IF($C922="","",SUMIFS(Con_ve!$F$6:$F$1005,Con_ve!$C$6:$C$1005,$C922,Con_ve!$I$6:$I$1005,"Em negociação",Con_ve!$Q$6:$Q$1005,Cad_cl!BK$5))),"",IF($C922="","",SUMIFS(Con_ve!$F$6:$F$1005,Con_ve!$C$6:$C$1005,$C922,Con_ve!$I$6:$I$1005,"Em negociação",Con_ve!$Q$6:$Q$1005,Cad_cl!BK$5)))</f>
        <v/>
      </c>
      <c r="BL922" s="134" t="str">
        <f>IF(ISERR(IF($C922="","",SUMIFS(Con_ve!$F$6:$F$1005,Con_ve!$C$6:$C$1005,$C922,Con_ve!$I$6:$I$1005,"Em negociação",Con_ve!$Q$6:$Q$1005,Cad_cl!BL$5))),"",IF($C922="","",SUMIFS(Con_ve!$F$6:$F$1005,Con_ve!$C$6:$C$1005,$C922,Con_ve!$I$6:$I$1005,"Em negociação",Con_ve!$Q$6:$Q$1005,Cad_cl!BL$5)))</f>
        <v/>
      </c>
      <c r="BM922" s="134" t="str">
        <f>IF(ISERR(IF($C922="","",SUMIFS(Con_ve!$F$6:$F$1005,Con_ve!$C$6:$C$1005,$C922,Con_ve!$I$6:$I$1005,"Em negociação",Con_ve!$Q$6:$Q$1005,Cad_cl!BM$5))),"",IF($C922="","",SUMIFS(Con_ve!$F$6:$F$1005,Con_ve!$C$6:$C$1005,$C922,Con_ve!$I$6:$I$1005,"Em negociação",Con_ve!$Q$6:$Q$1005,Cad_cl!BM$5)))</f>
        <v/>
      </c>
      <c r="BN922" s="134" t="str">
        <f>IF(ISERR(IF($C922="","",SUMIFS(Con_ve!$F$6:$F$1005,Con_ve!$C$6:$C$1005,$C922,Con_ve!$I$6:$I$1005,"Em negociação",Con_ve!$Q$6:$Q$1005,Cad_cl!BN$5))),"",IF($C922="","",SUMIFS(Con_ve!$F$6:$F$1005,Con_ve!$C$6:$C$1005,$C922,Con_ve!$I$6:$I$1005,"Em negociação",Con_ve!$Q$6:$Q$1005,Cad_cl!BN$5)))</f>
        <v/>
      </c>
      <c r="BO922" s="134" t="str">
        <f>IF(ISERR(IF($C922="","",SUMIFS(Con_ve!$F$6:$F$1005,Con_ve!$C$6:$C$1005,$C922,Con_ve!$I$6:$I$1005,"Em negociação",Con_ve!$Q$6:$Q$1005,Cad_cl!BO$5))),"",IF($C922="","",SUMIFS(Con_ve!$F$6:$F$1005,Con_ve!$C$6:$C$1005,$C922,Con_ve!$I$6:$I$1005,"Em negociação",Con_ve!$Q$6:$Q$1005,Cad_cl!BO$5)))</f>
        <v/>
      </c>
      <c r="BP922" s="134">
        <f t="shared" si="43"/>
        <v>0</v>
      </c>
      <c r="BR922" s="125" t="str">
        <f>IF(ISERR(IF(AND($I922=Re_lo!$E$5,BR$5=VLOOKUP(Re_lo!$H$5,Re_lo!$N$5:$O$16,2,0)),AP922,"")),"",IF(AND($I922=Re_lo!$E$5,BR$5=VLOOKUP(Re_lo!$H$5,Re_lo!$N$5:$O$16,2,0)),AP922,""))</f>
        <v/>
      </c>
      <c r="BS922" s="125" t="str">
        <f>IF(ISERR(IF(AND($I922=Re_lo!$E$5,BS$5=VLOOKUP(Re_lo!$H$5,Re_lo!$N$5:$O$16,2,0)),AQ922,"")),"",IF(AND($I922=Re_lo!$E$5,BS$5=VLOOKUP(Re_lo!$H$5,Re_lo!$N$5:$O$16,2,0)),AQ922,""))</f>
        <v/>
      </c>
      <c r="BT922" s="125" t="str">
        <f>IF(ISERR(IF(AND($I922=Re_lo!$E$5,BT$5=VLOOKUP(Re_lo!$H$5,Re_lo!$N$5:$O$16,2,0)),AR922,"")),"",IF(AND($I922=Re_lo!$E$5,BT$5=VLOOKUP(Re_lo!$H$5,Re_lo!$N$5:$O$16,2,0)),AR922,""))</f>
        <v/>
      </c>
      <c r="BU922" s="125" t="str">
        <f>IF(ISERR(IF(AND($I922=Re_lo!$E$5,BU$5=VLOOKUP(Re_lo!$H$5,Re_lo!$N$5:$O$16,2,0)),AS922,"")),"",IF(AND($I922=Re_lo!$E$5,BU$5=VLOOKUP(Re_lo!$H$5,Re_lo!$N$5:$O$16,2,0)),AS922,""))</f>
        <v/>
      </c>
      <c r="BV922" s="125" t="str">
        <f>IF(ISERR(IF(AND($I922=Re_lo!$E$5,BV$5=VLOOKUP(Re_lo!$H$5,Re_lo!$N$5:$O$16,2,0)),AT922,"")),"",IF(AND($I922=Re_lo!$E$5,BV$5=VLOOKUP(Re_lo!$H$5,Re_lo!$N$5:$O$16,2,0)),AT922,""))</f>
        <v/>
      </c>
      <c r="BW922" s="125" t="str">
        <f>IF(ISERR(IF(AND($I922=Re_lo!$E$5,BW$5=VLOOKUP(Re_lo!$H$5,Re_lo!$N$5:$O$16,2,0)),AU922,"")),"",IF(AND($I922=Re_lo!$E$5,BW$5=VLOOKUP(Re_lo!$H$5,Re_lo!$N$5:$O$16,2,0)),AU922,""))</f>
        <v/>
      </c>
      <c r="BX922" s="125" t="str">
        <f>IF(ISERR(IF(AND($I922=Re_lo!$E$5,BX$5=VLOOKUP(Re_lo!$H$5,Re_lo!$N$5:$O$16,2,0)),AV922,"")),"",IF(AND($I922=Re_lo!$E$5,BX$5=VLOOKUP(Re_lo!$H$5,Re_lo!$N$5:$O$16,2,0)),AV922,""))</f>
        <v/>
      </c>
      <c r="BY922" s="125" t="str">
        <f>IF(ISERR(IF(AND($I922=Re_lo!$E$5,BY$5=VLOOKUP(Re_lo!$H$5,Re_lo!$N$5:$O$16,2,0)),AW922,"")),"",IF(AND($I922=Re_lo!$E$5,BY$5=VLOOKUP(Re_lo!$H$5,Re_lo!$N$5:$O$16,2,0)),AW922,""))</f>
        <v/>
      </c>
      <c r="BZ922" s="125" t="str">
        <f>IF(ISERR(IF(AND($I922=Re_lo!$E$5,BZ$5=VLOOKUP(Re_lo!$H$5,Re_lo!$N$5:$O$16,2,0)),AX922,"")),"",IF(AND($I922=Re_lo!$E$5,BZ$5=VLOOKUP(Re_lo!$H$5,Re_lo!$N$5:$O$16,2,0)),AX922,""))</f>
        <v/>
      </c>
      <c r="CA922" s="125" t="str">
        <f>IF(ISERR(IF(AND($I922=Re_lo!$E$5,CA$5=VLOOKUP(Re_lo!$H$5,Re_lo!$N$5:$O$16,2,0)),AY922,"")),"",IF(AND($I922=Re_lo!$E$5,CA$5=VLOOKUP(Re_lo!$H$5,Re_lo!$N$5:$O$16,2,0)),AY922,""))</f>
        <v/>
      </c>
      <c r="CB922" s="125" t="str">
        <f>IF(ISERR(IF(AND($I922=Re_lo!$E$5,CB$5=VLOOKUP(Re_lo!$H$5,Re_lo!$N$5:$O$16,2,0)),AZ922,"")),"",IF(AND($I922=Re_lo!$E$5,CB$5=VLOOKUP(Re_lo!$H$5,Re_lo!$N$5:$O$16,2,0)),AZ922,""))</f>
        <v/>
      </c>
      <c r="CC922" s="125" t="str">
        <f>IF(ISERR(IF(AND($I922=Re_lo!$E$5,CC$5=VLOOKUP(Re_lo!$H$5,Re_lo!$N$5:$O$16,2,0)),BA922,"")),"",IF(AND($I922=Re_lo!$E$5,CC$5=VLOOKUP(Re_lo!$H$5,Re_lo!$N$5:$O$16,2,0)),BA922,""))</f>
        <v/>
      </c>
      <c r="CD922" s="125" t="str">
        <f>IF(ISERR(IF(AND($I922=Re_lo!$E$5,CD$5=VLOOKUP(Re_lo!$H$5,Re_lo!$N$5:$O$16,2,0)),BB922,"")),"",IF(AND($I922=Re_lo!$E$5,CD$5=VLOOKUP(Re_lo!$H$5,Re_lo!$N$5:$O$16,2,0)),BB922,""))</f>
        <v/>
      </c>
      <c r="CF922" s="125" t="str">
        <f>IF($C922="","",COUNTIFS(Con_ve!$C$6:$C$1005,$C922,Con_ve!$Q$6:$Q$1005,Cad_cl!CF$5))</f>
        <v/>
      </c>
      <c r="CG922" s="125" t="str">
        <f>IF($C922="","",COUNTIFS(Con_ve!$C$6:$C$1005,$C922,Con_ve!$Q$6:$Q$1005,Cad_cl!CG$5))</f>
        <v/>
      </c>
      <c r="CH922" s="125" t="str">
        <f>IF($C922="","",COUNTIFS(Con_ve!$C$6:$C$1005,$C922,Con_ve!$Q$6:$Q$1005,Cad_cl!CH$5))</f>
        <v/>
      </c>
      <c r="CI922" s="125" t="str">
        <f>IF($C922="","",COUNTIFS(Con_ve!$C$6:$C$1005,$C922,Con_ve!$Q$6:$Q$1005,Cad_cl!CI$5))</f>
        <v/>
      </c>
      <c r="CJ922" s="125" t="str">
        <f>IF($C922="","",COUNTIFS(Con_ve!$C$6:$C$1005,$C922,Con_ve!$Q$6:$Q$1005,Cad_cl!CJ$5))</f>
        <v/>
      </c>
      <c r="CK922" s="125" t="str">
        <f>IF($C922="","",COUNTIFS(Con_ve!$C$6:$C$1005,$C922,Con_ve!$Q$6:$Q$1005,Cad_cl!CK$5))</f>
        <v/>
      </c>
      <c r="CL922" s="125" t="str">
        <f>IF($C922="","",COUNTIFS(Con_ve!$C$6:$C$1005,$C922,Con_ve!$Q$6:$Q$1005,Cad_cl!CL$5))</f>
        <v/>
      </c>
      <c r="CM922" s="125" t="str">
        <f>IF($C922="","",COUNTIFS(Con_ve!$C$6:$C$1005,$C922,Con_ve!$Q$6:$Q$1005,Cad_cl!CM$5))</f>
        <v/>
      </c>
      <c r="CN922" s="125" t="str">
        <f>IF($C922="","",COUNTIFS(Con_ve!$C$6:$C$1005,$C922,Con_ve!$Q$6:$Q$1005,Cad_cl!CN$5))</f>
        <v/>
      </c>
      <c r="CO922" s="125" t="str">
        <f>IF($C922="","",COUNTIFS(Con_ve!$C$6:$C$1005,$C922,Con_ve!$Q$6:$Q$1005,Cad_cl!CO$5))</f>
        <v/>
      </c>
      <c r="CP922" s="125" t="str">
        <f>IF($C922="","",COUNTIFS(Con_ve!$C$6:$C$1005,$C922,Con_ve!$Q$6:$Q$1005,Cad_cl!CP$5))</f>
        <v/>
      </c>
      <c r="CQ922" s="125" t="str">
        <f>IF($C922="","",COUNTIFS(Con_ve!$C$6:$C$1005,$C922,Con_ve!$Q$6:$Q$1005,Cad_cl!CQ$5))</f>
        <v/>
      </c>
      <c r="CR922" s="125">
        <f t="shared" si="44"/>
        <v>0</v>
      </c>
    </row>
    <row r="923" spans="3:96" ht="30" customHeight="1">
      <c r="C923" s="153"/>
      <c r="D923" s="153"/>
      <c r="E923" s="154"/>
      <c r="F923" s="153"/>
      <c r="G923" s="155"/>
      <c r="H923" s="153"/>
      <c r="I923" s="153"/>
      <c r="J923" s="132" t="s">
        <v>309</v>
      </c>
      <c r="K923" s="133" t="s">
        <v>309</v>
      </c>
      <c r="L923" s="153"/>
      <c r="M923" s="153"/>
      <c r="N923" s="153"/>
      <c r="O923" s="153"/>
      <c r="P923" s="153"/>
      <c r="Q923" s="153"/>
      <c r="AP923" s="134" t="str">
        <f>IF(ISERR(IF($C923="","",SUMIFS(Con_ve!$F$6:$F$1005,Con_ve!$C$6:$C$1005,$C923,Con_ve!$I$6:$I$1005,"Fechada",Con_ve!$Q$6:$Q$1005,Cad_cl!AP$5))),"",IF($C923="","",SUMIFS(Con_ve!$F$6:$F$1005,Con_ve!$C$6:$C$1005,$C923,Con_ve!$I$6:$I$1005,"Fechada",Con_ve!$Q$6:$Q$1005,Cad_cl!AP$5)))</f>
        <v/>
      </c>
      <c r="AQ923" s="134" t="str">
        <f>IF(ISERR(IF($C923="","",SUMIFS(Con_ve!$F$6:$F$1005,Con_ve!$C$6:$C$1005,$C923,Con_ve!$I$6:$I$1005,"Fechada",Con_ve!$Q$6:$Q$1005,Cad_cl!AQ$5))),"",IF($C923="","",SUMIFS(Con_ve!$F$6:$F$1005,Con_ve!$C$6:$C$1005,$C923,Con_ve!$I$6:$I$1005,"Fechada",Con_ve!$Q$6:$Q$1005,Cad_cl!AQ$5)))</f>
        <v/>
      </c>
      <c r="AR923" s="134" t="str">
        <f>IF(ISERR(IF($C923="","",SUMIFS(Con_ve!$F$6:$F$1005,Con_ve!$C$6:$C$1005,$C923,Con_ve!$I$6:$I$1005,"Fechada",Con_ve!$Q$6:$Q$1005,Cad_cl!AR$5))),"",IF($C923="","",SUMIFS(Con_ve!$F$6:$F$1005,Con_ve!$C$6:$C$1005,$C923,Con_ve!$I$6:$I$1005,"Fechada",Con_ve!$Q$6:$Q$1005,Cad_cl!AR$5)))</f>
        <v/>
      </c>
      <c r="AS923" s="134" t="str">
        <f>IF(ISERR(IF($C923="","",SUMIFS(Con_ve!$F$6:$F$1005,Con_ve!$C$6:$C$1005,$C923,Con_ve!$I$6:$I$1005,"Fechada",Con_ve!$Q$6:$Q$1005,Cad_cl!AS$5))),"",IF($C923="","",SUMIFS(Con_ve!$F$6:$F$1005,Con_ve!$C$6:$C$1005,$C923,Con_ve!$I$6:$I$1005,"Fechada",Con_ve!$Q$6:$Q$1005,Cad_cl!AS$5)))</f>
        <v/>
      </c>
      <c r="AT923" s="134" t="str">
        <f>IF(ISERR(IF($C923="","",SUMIFS(Con_ve!$F$6:$F$1005,Con_ve!$C$6:$C$1005,$C923,Con_ve!$I$6:$I$1005,"Fechada",Con_ve!$Q$6:$Q$1005,Cad_cl!AT$5))),"",IF($C923="","",SUMIFS(Con_ve!$F$6:$F$1005,Con_ve!$C$6:$C$1005,$C923,Con_ve!$I$6:$I$1005,"Fechada",Con_ve!$Q$6:$Q$1005,Cad_cl!AT$5)))</f>
        <v/>
      </c>
      <c r="AU923" s="134" t="str">
        <f>IF(ISERR(IF($C923="","",SUMIFS(Con_ve!$F$6:$F$1005,Con_ve!$C$6:$C$1005,$C923,Con_ve!$I$6:$I$1005,"Fechada",Con_ve!$Q$6:$Q$1005,Cad_cl!AU$5))),"",IF($C923="","",SUMIFS(Con_ve!$F$6:$F$1005,Con_ve!$C$6:$C$1005,$C923,Con_ve!$I$6:$I$1005,"Fechada",Con_ve!$Q$6:$Q$1005,Cad_cl!AU$5)))</f>
        <v/>
      </c>
      <c r="AV923" s="134" t="str">
        <f>IF(ISERR(IF($C923="","",SUMIFS(Con_ve!$F$6:$F$1005,Con_ve!$C$6:$C$1005,$C923,Con_ve!$I$6:$I$1005,"Fechada",Con_ve!$Q$6:$Q$1005,Cad_cl!AV$5))),"",IF($C923="","",SUMIFS(Con_ve!$F$6:$F$1005,Con_ve!$C$6:$C$1005,$C923,Con_ve!$I$6:$I$1005,"Fechada",Con_ve!$Q$6:$Q$1005,Cad_cl!AV$5)))</f>
        <v/>
      </c>
      <c r="AW923" s="134" t="str">
        <f>IF(ISERR(IF($C923="","",SUMIFS(Con_ve!$F$6:$F$1005,Con_ve!$C$6:$C$1005,$C923,Con_ve!$I$6:$I$1005,"Fechada",Con_ve!$Q$6:$Q$1005,Cad_cl!AW$5))),"",IF($C923="","",SUMIFS(Con_ve!$F$6:$F$1005,Con_ve!$C$6:$C$1005,$C923,Con_ve!$I$6:$I$1005,"Fechada",Con_ve!$Q$6:$Q$1005,Cad_cl!AW$5)))</f>
        <v/>
      </c>
      <c r="AX923" s="134" t="str">
        <f>IF(ISERR(IF($C923="","",SUMIFS(Con_ve!$F$6:$F$1005,Con_ve!$C$6:$C$1005,$C923,Con_ve!$I$6:$I$1005,"Fechada",Con_ve!$Q$6:$Q$1005,Cad_cl!AX$5))),"",IF($C923="","",SUMIFS(Con_ve!$F$6:$F$1005,Con_ve!$C$6:$C$1005,$C923,Con_ve!$I$6:$I$1005,"Fechada",Con_ve!$Q$6:$Q$1005,Cad_cl!AX$5)))</f>
        <v/>
      </c>
      <c r="AY923" s="134" t="str">
        <f>IF(ISERR(IF($C923="","",SUMIFS(Con_ve!$F$6:$F$1005,Con_ve!$C$6:$C$1005,$C923,Con_ve!$I$6:$I$1005,"Fechada",Con_ve!$Q$6:$Q$1005,Cad_cl!AY$5))),"",IF($C923="","",SUMIFS(Con_ve!$F$6:$F$1005,Con_ve!$C$6:$C$1005,$C923,Con_ve!$I$6:$I$1005,"Fechada",Con_ve!$Q$6:$Q$1005,Cad_cl!AY$5)))</f>
        <v/>
      </c>
      <c r="AZ923" s="134" t="str">
        <f>IF(ISERR(IF($C923="","",SUMIFS(Con_ve!$F$6:$F$1005,Con_ve!$C$6:$C$1005,$C923,Con_ve!$I$6:$I$1005,"Fechada",Con_ve!$Q$6:$Q$1005,Cad_cl!AZ$5))),"",IF($C923="","",SUMIFS(Con_ve!$F$6:$F$1005,Con_ve!$C$6:$C$1005,$C923,Con_ve!$I$6:$I$1005,"Fechada",Con_ve!$Q$6:$Q$1005,Cad_cl!AZ$5)))</f>
        <v/>
      </c>
      <c r="BA923" s="134" t="str">
        <f>IF(ISERR(IF($C923="","",SUMIFS(Con_ve!$F$6:$F$1005,Con_ve!$C$6:$C$1005,$C923,Con_ve!$I$6:$I$1005,"Fechada",Con_ve!$Q$6:$Q$1005,Cad_cl!BA$5))),"",IF($C923="","",SUMIFS(Con_ve!$F$6:$F$1005,Con_ve!$C$6:$C$1005,$C923,Con_ve!$I$6:$I$1005,"Fechada",Con_ve!$Q$6:$Q$1005,Cad_cl!BA$5)))</f>
        <v/>
      </c>
      <c r="BB923" s="134">
        <f t="shared" si="42"/>
        <v>0</v>
      </c>
      <c r="BD923" s="134" t="str">
        <f>IF(ISERR(IF($C923="","",SUMIFS(Con_ve!$F$6:$F$1005,Con_ve!$C$6:$C$1005,$C923,Con_ve!$I$6:$I$1005,"Em negociação",Con_ve!$Q$6:$Q$1005,Cad_cl!BD$5))),"",IF($C923="","",SUMIFS(Con_ve!$F$6:$F$1005,Con_ve!$C$6:$C$1005,$C923,Con_ve!$I$6:$I$1005,"Em negociação",Con_ve!$Q$6:$Q$1005,Cad_cl!BD$5)))</f>
        <v/>
      </c>
      <c r="BE923" s="134" t="str">
        <f>IF(ISERR(IF($C923="","",SUMIFS(Con_ve!$F$6:$F$1005,Con_ve!$C$6:$C$1005,$C923,Con_ve!$I$6:$I$1005,"Em negociação",Con_ve!$Q$6:$Q$1005,Cad_cl!BE$5))),"",IF($C923="","",SUMIFS(Con_ve!$F$6:$F$1005,Con_ve!$C$6:$C$1005,$C923,Con_ve!$I$6:$I$1005,"Em negociação",Con_ve!$Q$6:$Q$1005,Cad_cl!BE$5)))</f>
        <v/>
      </c>
      <c r="BF923" s="134" t="str">
        <f>IF(ISERR(IF($C923="","",SUMIFS(Con_ve!$F$6:$F$1005,Con_ve!$C$6:$C$1005,$C923,Con_ve!$I$6:$I$1005,"Em negociação",Con_ve!$Q$6:$Q$1005,Cad_cl!BF$5))),"",IF($C923="","",SUMIFS(Con_ve!$F$6:$F$1005,Con_ve!$C$6:$C$1005,$C923,Con_ve!$I$6:$I$1005,"Em negociação",Con_ve!$Q$6:$Q$1005,Cad_cl!BF$5)))</f>
        <v/>
      </c>
      <c r="BG923" s="134" t="str">
        <f>IF(ISERR(IF($C923="","",SUMIFS(Con_ve!$F$6:$F$1005,Con_ve!$C$6:$C$1005,$C923,Con_ve!$I$6:$I$1005,"Em negociação",Con_ve!$Q$6:$Q$1005,Cad_cl!BG$5))),"",IF($C923="","",SUMIFS(Con_ve!$F$6:$F$1005,Con_ve!$C$6:$C$1005,$C923,Con_ve!$I$6:$I$1005,"Em negociação",Con_ve!$Q$6:$Q$1005,Cad_cl!BG$5)))</f>
        <v/>
      </c>
      <c r="BH923" s="134" t="str">
        <f>IF(ISERR(IF($C923="","",SUMIFS(Con_ve!$F$6:$F$1005,Con_ve!$C$6:$C$1005,$C923,Con_ve!$I$6:$I$1005,"Em negociação",Con_ve!$Q$6:$Q$1005,Cad_cl!BH$5))),"",IF($C923="","",SUMIFS(Con_ve!$F$6:$F$1005,Con_ve!$C$6:$C$1005,$C923,Con_ve!$I$6:$I$1005,"Em negociação",Con_ve!$Q$6:$Q$1005,Cad_cl!BH$5)))</f>
        <v/>
      </c>
      <c r="BI923" s="134" t="str">
        <f>IF(ISERR(IF($C923="","",SUMIFS(Con_ve!$F$6:$F$1005,Con_ve!$C$6:$C$1005,$C923,Con_ve!$I$6:$I$1005,"Em negociação",Con_ve!$Q$6:$Q$1005,Cad_cl!BI$5))),"",IF($C923="","",SUMIFS(Con_ve!$F$6:$F$1005,Con_ve!$C$6:$C$1005,$C923,Con_ve!$I$6:$I$1005,"Em negociação",Con_ve!$Q$6:$Q$1005,Cad_cl!BI$5)))</f>
        <v/>
      </c>
      <c r="BJ923" s="134" t="str">
        <f>IF(ISERR(IF($C923="","",SUMIFS(Con_ve!$F$6:$F$1005,Con_ve!$C$6:$C$1005,$C923,Con_ve!$I$6:$I$1005,"Em negociação",Con_ve!$Q$6:$Q$1005,Cad_cl!BJ$5))),"",IF($C923="","",SUMIFS(Con_ve!$F$6:$F$1005,Con_ve!$C$6:$C$1005,$C923,Con_ve!$I$6:$I$1005,"Em negociação",Con_ve!$Q$6:$Q$1005,Cad_cl!BJ$5)))</f>
        <v/>
      </c>
      <c r="BK923" s="134" t="str">
        <f>IF(ISERR(IF($C923="","",SUMIFS(Con_ve!$F$6:$F$1005,Con_ve!$C$6:$C$1005,$C923,Con_ve!$I$6:$I$1005,"Em negociação",Con_ve!$Q$6:$Q$1005,Cad_cl!BK$5))),"",IF($C923="","",SUMIFS(Con_ve!$F$6:$F$1005,Con_ve!$C$6:$C$1005,$C923,Con_ve!$I$6:$I$1005,"Em negociação",Con_ve!$Q$6:$Q$1005,Cad_cl!BK$5)))</f>
        <v/>
      </c>
      <c r="BL923" s="134" t="str">
        <f>IF(ISERR(IF($C923="","",SUMIFS(Con_ve!$F$6:$F$1005,Con_ve!$C$6:$C$1005,$C923,Con_ve!$I$6:$I$1005,"Em negociação",Con_ve!$Q$6:$Q$1005,Cad_cl!BL$5))),"",IF($C923="","",SUMIFS(Con_ve!$F$6:$F$1005,Con_ve!$C$6:$C$1005,$C923,Con_ve!$I$6:$I$1005,"Em negociação",Con_ve!$Q$6:$Q$1005,Cad_cl!BL$5)))</f>
        <v/>
      </c>
      <c r="BM923" s="134" t="str">
        <f>IF(ISERR(IF($C923="","",SUMIFS(Con_ve!$F$6:$F$1005,Con_ve!$C$6:$C$1005,$C923,Con_ve!$I$6:$I$1005,"Em negociação",Con_ve!$Q$6:$Q$1005,Cad_cl!BM$5))),"",IF($C923="","",SUMIFS(Con_ve!$F$6:$F$1005,Con_ve!$C$6:$C$1005,$C923,Con_ve!$I$6:$I$1005,"Em negociação",Con_ve!$Q$6:$Q$1005,Cad_cl!BM$5)))</f>
        <v/>
      </c>
      <c r="BN923" s="134" t="str">
        <f>IF(ISERR(IF($C923="","",SUMIFS(Con_ve!$F$6:$F$1005,Con_ve!$C$6:$C$1005,$C923,Con_ve!$I$6:$I$1005,"Em negociação",Con_ve!$Q$6:$Q$1005,Cad_cl!BN$5))),"",IF($C923="","",SUMIFS(Con_ve!$F$6:$F$1005,Con_ve!$C$6:$C$1005,$C923,Con_ve!$I$6:$I$1005,"Em negociação",Con_ve!$Q$6:$Q$1005,Cad_cl!BN$5)))</f>
        <v/>
      </c>
      <c r="BO923" s="134" t="str">
        <f>IF(ISERR(IF($C923="","",SUMIFS(Con_ve!$F$6:$F$1005,Con_ve!$C$6:$C$1005,$C923,Con_ve!$I$6:$I$1005,"Em negociação",Con_ve!$Q$6:$Q$1005,Cad_cl!BO$5))),"",IF($C923="","",SUMIFS(Con_ve!$F$6:$F$1005,Con_ve!$C$6:$C$1005,$C923,Con_ve!$I$6:$I$1005,"Em negociação",Con_ve!$Q$6:$Q$1005,Cad_cl!BO$5)))</f>
        <v/>
      </c>
      <c r="BP923" s="134">
        <f t="shared" si="43"/>
        <v>0</v>
      </c>
      <c r="BR923" s="125" t="str">
        <f>IF(ISERR(IF(AND($I923=Re_lo!$E$5,BR$5=VLOOKUP(Re_lo!$H$5,Re_lo!$N$5:$O$16,2,0)),AP923,"")),"",IF(AND($I923=Re_lo!$E$5,BR$5=VLOOKUP(Re_lo!$H$5,Re_lo!$N$5:$O$16,2,0)),AP923,""))</f>
        <v/>
      </c>
      <c r="BS923" s="125" t="str">
        <f>IF(ISERR(IF(AND($I923=Re_lo!$E$5,BS$5=VLOOKUP(Re_lo!$H$5,Re_lo!$N$5:$O$16,2,0)),AQ923,"")),"",IF(AND($I923=Re_lo!$E$5,BS$5=VLOOKUP(Re_lo!$H$5,Re_lo!$N$5:$O$16,2,0)),AQ923,""))</f>
        <v/>
      </c>
      <c r="BT923" s="125" t="str">
        <f>IF(ISERR(IF(AND($I923=Re_lo!$E$5,BT$5=VLOOKUP(Re_lo!$H$5,Re_lo!$N$5:$O$16,2,0)),AR923,"")),"",IF(AND($I923=Re_lo!$E$5,BT$5=VLOOKUP(Re_lo!$H$5,Re_lo!$N$5:$O$16,2,0)),AR923,""))</f>
        <v/>
      </c>
      <c r="BU923" s="125" t="str">
        <f>IF(ISERR(IF(AND($I923=Re_lo!$E$5,BU$5=VLOOKUP(Re_lo!$H$5,Re_lo!$N$5:$O$16,2,0)),AS923,"")),"",IF(AND($I923=Re_lo!$E$5,BU$5=VLOOKUP(Re_lo!$H$5,Re_lo!$N$5:$O$16,2,0)),AS923,""))</f>
        <v/>
      </c>
      <c r="BV923" s="125" t="str">
        <f>IF(ISERR(IF(AND($I923=Re_lo!$E$5,BV$5=VLOOKUP(Re_lo!$H$5,Re_lo!$N$5:$O$16,2,0)),AT923,"")),"",IF(AND($I923=Re_lo!$E$5,BV$5=VLOOKUP(Re_lo!$H$5,Re_lo!$N$5:$O$16,2,0)),AT923,""))</f>
        <v/>
      </c>
      <c r="BW923" s="125" t="str">
        <f>IF(ISERR(IF(AND($I923=Re_lo!$E$5,BW$5=VLOOKUP(Re_lo!$H$5,Re_lo!$N$5:$O$16,2,0)),AU923,"")),"",IF(AND($I923=Re_lo!$E$5,BW$5=VLOOKUP(Re_lo!$H$5,Re_lo!$N$5:$O$16,2,0)),AU923,""))</f>
        <v/>
      </c>
      <c r="BX923" s="125" t="str">
        <f>IF(ISERR(IF(AND($I923=Re_lo!$E$5,BX$5=VLOOKUP(Re_lo!$H$5,Re_lo!$N$5:$O$16,2,0)),AV923,"")),"",IF(AND($I923=Re_lo!$E$5,BX$5=VLOOKUP(Re_lo!$H$5,Re_lo!$N$5:$O$16,2,0)),AV923,""))</f>
        <v/>
      </c>
      <c r="BY923" s="125" t="str">
        <f>IF(ISERR(IF(AND($I923=Re_lo!$E$5,BY$5=VLOOKUP(Re_lo!$H$5,Re_lo!$N$5:$O$16,2,0)),AW923,"")),"",IF(AND($I923=Re_lo!$E$5,BY$5=VLOOKUP(Re_lo!$H$5,Re_lo!$N$5:$O$16,2,0)),AW923,""))</f>
        <v/>
      </c>
      <c r="BZ923" s="125" t="str">
        <f>IF(ISERR(IF(AND($I923=Re_lo!$E$5,BZ$5=VLOOKUP(Re_lo!$H$5,Re_lo!$N$5:$O$16,2,0)),AX923,"")),"",IF(AND($I923=Re_lo!$E$5,BZ$5=VLOOKUP(Re_lo!$H$5,Re_lo!$N$5:$O$16,2,0)),AX923,""))</f>
        <v/>
      </c>
      <c r="CA923" s="125" t="str">
        <f>IF(ISERR(IF(AND($I923=Re_lo!$E$5,CA$5=VLOOKUP(Re_lo!$H$5,Re_lo!$N$5:$O$16,2,0)),AY923,"")),"",IF(AND($I923=Re_lo!$E$5,CA$5=VLOOKUP(Re_lo!$H$5,Re_lo!$N$5:$O$16,2,0)),AY923,""))</f>
        <v/>
      </c>
      <c r="CB923" s="125" t="str">
        <f>IF(ISERR(IF(AND($I923=Re_lo!$E$5,CB$5=VLOOKUP(Re_lo!$H$5,Re_lo!$N$5:$O$16,2,0)),AZ923,"")),"",IF(AND($I923=Re_lo!$E$5,CB$5=VLOOKUP(Re_lo!$H$5,Re_lo!$N$5:$O$16,2,0)),AZ923,""))</f>
        <v/>
      </c>
      <c r="CC923" s="125" t="str">
        <f>IF(ISERR(IF(AND($I923=Re_lo!$E$5,CC$5=VLOOKUP(Re_lo!$H$5,Re_lo!$N$5:$O$16,2,0)),BA923,"")),"",IF(AND($I923=Re_lo!$E$5,CC$5=VLOOKUP(Re_lo!$H$5,Re_lo!$N$5:$O$16,2,0)),BA923,""))</f>
        <v/>
      </c>
      <c r="CD923" s="125" t="str">
        <f>IF(ISERR(IF(AND($I923=Re_lo!$E$5,CD$5=VLOOKUP(Re_lo!$H$5,Re_lo!$N$5:$O$16,2,0)),BB923,"")),"",IF(AND($I923=Re_lo!$E$5,CD$5=VLOOKUP(Re_lo!$H$5,Re_lo!$N$5:$O$16,2,0)),BB923,""))</f>
        <v/>
      </c>
      <c r="CF923" s="125" t="str">
        <f>IF($C923="","",COUNTIFS(Con_ve!$C$6:$C$1005,$C923,Con_ve!$Q$6:$Q$1005,Cad_cl!CF$5))</f>
        <v/>
      </c>
      <c r="CG923" s="125" t="str">
        <f>IF($C923="","",COUNTIFS(Con_ve!$C$6:$C$1005,$C923,Con_ve!$Q$6:$Q$1005,Cad_cl!CG$5))</f>
        <v/>
      </c>
      <c r="CH923" s="125" t="str">
        <f>IF($C923="","",COUNTIFS(Con_ve!$C$6:$C$1005,$C923,Con_ve!$Q$6:$Q$1005,Cad_cl!CH$5))</f>
        <v/>
      </c>
      <c r="CI923" s="125" t="str">
        <f>IF($C923="","",COUNTIFS(Con_ve!$C$6:$C$1005,$C923,Con_ve!$Q$6:$Q$1005,Cad_cl!CI$5))</f>
        <v/>
      </c>
      <c r="CJ923" s="125" t="str">
        <f>IF($C923="","",COUNTIFS(Con_ve!$C$6:$C$1005,$C923,Con_ve!$Q$6:$Q$1005,Cad_cl!CJ$5))</f>
        <v/>
      </c>
      <c r="CK923" s="125" t="str">
        <f>IF($C923="","",COUNTIFS(Con_ve!$C$6:$C$1005,$C923,Con_ve!$Q$6:$Q$1005,Cad_cl!CK$5))</f>
        <v/>
      </c>
      <c r="CL923" s="125" t="str">
        <f>IF($C923="","",COUNTIFS(Con_ve!$C$6:$C$1005,$C923,Con_ve!$Q$6:$Q$1005,Cad_cl!CL$5))</f>
        <v/>
      </c>
      <c r="CM923" s="125" t="str">
        <f>IF($C923="","",COUNTIFS(Con_ve!$C$6:$C$1005,$C923,Con_ve!$Q$6:$Q$1005,Cad_cl!CM$5))</f>
        <v/>
      </c>
      <c r="CN923" s="125" t="str">
        <f>IF($C923="","",COUNTIFS(Con_ve!$C$6:$C$1005,$C923,Con_ve!$Q$6:$Q$1005,Cad_cl!CN$5))</f>
        <v/>
      </c>
      <c r="CO923" s="125" t="str">
        <f>IF($C923="","",COUNTIFS(Con_ve!$C$6:$C$1005,$C923,Con_ve!$Q$6:$Q$1005,Cad_cl!CO$5))</f>
        <v/>
      </c>
      <c r="CP923" s="125" t="str">
        <f>IF($C923="","",COUNTIFS(Con_ve!$C$6:$C$1005,$C923,Con_ve!$Q$6:$Q$1005,Cad_cl!CP$5))</f>
        <v/>
      </c>
      <c r="CQ923" s="125" t="str">
        <f>IF($C923="","",COUNTIFS(Con_ve!$C$6:$C$1005,$C923,Con_ve!$Q$6:$Q$1005,Cad_cl!CQ$5))</f>
        <v/>
      </c>
      <c r="CR923" s="125">
        <f t="shared" si="44"/>
        <v>0</v>
      </c>
    </row>
    <row r="924" spans="3:96" ht="30" customHeight="1">
      <c r="C924" s="153"/>
      <c r="D924" s="153"/>
      <c r="E924" s="154"/>
      <c r="F924" s="153"/>
      <c r="G924" s="155"/>
      <c r="H924" s="153"/>
      <c r="I924" s="153"/>
      <c r="J924" s="132" t="s">
        <v>309</v>
      </c>
      <c r="K924" s="133" t="s">
        <v>309</v>
      </c>
      <c r="L924" s="153"/>
      <c r="M924" s="153"/>
      <c r="N924" s="153"/>
      <c r="O924" s="153"/>
      <c r="P924" s="153"/>
      <c r="Q924" s="153"/>
      <c r="AP924" s="134" t="str">
        <f>IF(ISERR(IF($C924="","",SUMIFS(Con_ve!$F$6:$F$1005,Con_ve!$C$6:$C$1005,$C924,Con_ve!$I$6:$I$1005,"Fechada",Con_ve!$Q$6:$Q$1005,Cad_cl!AP$5))),"",IF($C924="","",SUMIFS(Con_ve!$F$6:$F$1005,Con_ve!$C$6:$C$1005,$C924,Con_ve!$I$6:$I$1005,"Fechada",Con_ve!$Q$6:$Q$1005,Cad_cl!AP$5)))</f>
        <v/>
      </c>
      <c r="AQ924" s="134" t="str">
        <f>IF(ISERR(IF($C924="","",SUMIFS(Con_ve!$F$6:$F$1005,Con_ve!$C$6:$C$1005,$C924,Con_ve!$I$6:$I$1005,"Fechada",Con_ve!$Q$6:$Q$1005,Cad_cl!AQ$5))),"",IF($C924="","",SUMIFS(Con_ve!$F$6:$F$1005,Con_ve!$C$6:$C$1005,$C924,Con_ve!$I$6:$I$1005,"Fechada",Con_ve!$Q$6:$Q$1005,Cad_cl!AQ$5)))</f>
        <v/>
      </c>
      <c r="AR924" s="134" t="str">
        <f>IF(ISERR(IF($C924="","",SUMIFS(Con_ve!$F$6:$F$1005,Con_ve!$C$6:$C$1005,$C924,Con_ve!$I$6:$I$1005,"Fechada",Con_ve!$Q$6:$Q$1005,Cad_cl!AR$5))),"",IF($C924="","",SUMIFS(Con_ve!$F$6:$F$1005,Con_ve!$C$6:$C$1005,$C924,Con_ve!$I$6:$I$1005,"Fechada",Con_ve!$Q$6:$Q$1005,Cad_cl!AR$5)))</f>
        <v/>
      </c>
      <c r="AS924" s="134" t="str">
        <f>IF(ISERR(IF($C924="","",SUMIFS(Con_ve!$F$6:$F$1005,Con_ve!$C$6:$C$1005,$C924,Con_ve!$I$6:$I$1005,"Fechada",Con_ve!$Q$6:$Q$1005,Cad_cl!AS$5))),"",IF($C924="","",SUMIFS(Con_ve!$F$6:$F$1005,Con_ve!$C$6:$C$1005,$C924,Con_ve!$I$6:$I$1005,"Fechada",Con_ve!$Q$6:$Q$1005,Cad_cl!AS$5)))</f>
        <v/>
      </c>
      <c r="AT924" s="134" t="str">
        <f>IF(ISERR(IF($C924="","",SUMIFS(Con_ve!$F$6:$F$1005,Con_ve!$C$6:$C$1005,$C924,Con_ve!$I$6:$I$1005,"Fechada",Con_ve!$Q$6:$Q$1005,Cad_cl!AT$5))),"",IF($C924="","",SUMIFS(Con_ve!$F$6:$F$1005,Con_ve!$C$6:$C$1005,$C924,Con_ve!$I$6:$I$1005,"Fechada",Con_ve!$Q$6:$Q$1005,Cad_cl!AT$5)))</f>
        <v/>
      </c>
      <c r="AU924" s="134" t="str">
        <f>IF(ISERR(IF($C924="","",SUMIFS(Con_ve!$F$6:$F$1005,Con_ve!$C$6:$C$1005,$C924,Con_ve!$I$6:$I$1005,"Fechada",Con_ve!$Q$6:$Q$1005,Cad_cl!AU$5))),"",IF($C924="","",SUMIFS(Con_ve!$F$6:$F$1005,Con_ve!$C$6:$C$1005,$C924,Con_ve!$I$6:$I$1005,"Fechada",Con_ve!$Q$6:$Q$1005,Cad_cl!AU$5)))</f>
        <v/>
      </c>
      <c r="AV924" s="134" t="str">
        <f>IF(ISERR(IF($C924="","",SUMIFS(Con_ve!$F$6:$F$1005,Con_ve!$C$6:$C$1005,$C924,Con_ve!$I$6:$I$1005,"Fechada",Con_ve!$Q$6:$Q$1005,Cad_cl!AV$5))),"",IF($C924="","",SUMIFS(Con_ve!$F$6:$F$1005,Con_ve!$C$6:$C$1005,$C924,Con_ve!$I$6:$I$1005,"Fechada",Con_ve!$Q$6:$Q$1005,Cad_cl!AV$5)))</f>
        <v/>
      </c>
      <c r="AW924" s="134" t="str">
        <f>IF(ISERR(IF($C924="","",SUMIFS(Con_ve!$F$6:$F$1005,Con_ve!$C$6:$C$1005,$C924,Con_ve!$I$6:$I$1005,"Fechada",Con_ve!$Q$6:$Q$1005,Cad_cl!AW$5))),"",IF($C924="","",SUMIFS(Con_ve!$F$6:$F$1005,Con_ve!$C$6:$C$1005,$C924,Con_ve!$I$6:$I$1005,"Fechada",Con_ve!$Q$6:$Q$1005,Cad_cl!AW$5)))</f>
        <v/>
      </c>
      <c r="AX924" s="134" t="str">
        <f>IF(ISERR(IF($C924="","",SUMIFS(Con_ve!$F$6:$F$1005,Con_ve!$C$6:$C$1005,$C924,Con_ve!$I$6:$I$1005,"Fechada",Con_ve!$Q$6:$Q$1005,Cad_cl!AX$5))),"",IF($C924="","",SUMIFS(Con_ve!$F$6:$F$1005,Con_ve!$C$6:$C$1005,$C924,Con_ve!$I$6:$I$1005,"Fechada",Con_ve!$Q$6:$Q$1005,Cad_cl!AX$5)))</f>
        <v/>
      </c>
      <c r="AY924" s="134" t="str">
        <f>IF(ISERR(IF($C924="","",SUMIFS(Con_ve!$F$6:$F$1005,Con_ve!$C$6:$C$1005,$C924,Con_ve!$I$6:$I$1005,"Fechada",Con_ve!$Q$6:$Q$1005,Cad_cl!AY$5))),"",IF($C924="","",SUMIFS(Con_ve!$F$6:$F$1005,Con_ve!$C$6:$C$1005,$C924,Con_ve!$I$6:$I$1005,"Fechada",Con_ve!$Q$6:$Q$1005,Cad_cl!AY$5)))</f>
        <v/>
      </c>
      <c r="AZ924" s="134" t="str">
        <f>IF(ISERR(IF($C924="","",SUMIFS(Con_ve!$F$6:$F$1005,Con_ve!$C$6:$C$1005,$C924,Con_ve!$I$6:$I$1005,"Fechada",Con_ve!$Q$6:$Q$1005,Cad_cl!AZ$5))),"",IF($C924="","",SUMIFS(Con_ve!$F$6:$F$1005,Con_ve!$C$6:$C$1005,$C924,Con_ve!$I$6:$I$1005,"Fechada",Con_ve!$Q$6:$Q$1005,Cad_cl!AZ$5)))</f>
        <v/>
      </c>
      <c r="BA924" s="134" t="str">
        <f>IF(ISERR(IF($C924="","",SUMIFS(Con_ve!$F$6:$F$1005,Con_ve!$C$6:$C$1005,$C924,Con_ve!$I$6:$I$1005,"Fechada",Con_ve!$Q$6:$Q$1005,Cad_cl!BA$5))),"",IF($C924="","",SUMIFS(Con_ve!$F$6:$F$1005,Con_ve!$C$6:$C$1005,$C924,Con_ve!$I$6:$I$1005,"Fechada",Con_ve!$Q$6:$Q$1005,Cad_cl!BA$5)))</f>
        <v/>
      </c>
      <c r="BB924" s="134">
        <f t="shared" si="42"/>
        <v>0</v>
      </c>
      <c r="BD924" s="134" t="str">
        <f>IF(ISERR(IF($C924="","",SUMIFS(Con_ve!$F$6:$F$1005,Con_ve!$C$6:$C$1005,$C924,Con_ve!$I$6:$I$1005,"Em negociação",Con_ve!$Q$6:$Q$1005,Cad_cl!BD$5))),"",IF($C924="","",SUMIFS(Con_ve!$F$6:$F$1005,Con_ve!$C$6:$C$1005,$C924,Con_ve!$I$6:$I$1005,"Em negociação",Con_ve!$Q$6:$Q$1005,Cad_cl!BD$5)))</f>
        <v/>
      </c>
      <c r="BE924" s="134" t="str">
        <f>IF(ISERR(IF($C924="","",SUMIFS(Con_ve!$F$6:$F$1005,Con_ve!$C$6:$C$1005,$C924,Con_ve!$I$6:$I$1005,"Em negociação",Con_ve!$Q$6:$Q$1005,Cad_cl!BE$5))),"",IF($C924="","",SUMIFS(Con_ve!$F$6:$F$1005,Con_ve!$C$6:$C$1005,$C924,Con_ve!$I$6:$I$1005,"Em negociação",Con_ve!$Q$6:$Q$1005,Cad_cl!BE$5)))</f>
        <v/>
      </c>
      <c r="BF924" s="134" t="str">
        <f>IF(ISERR(IF($C924="","",SUMIFS(Con_ve!$F$6:$F$1005,Con_ve!$C$6:$C$1005,$C924,Con_ve!$I$6:$I$1005,"Em negociação",Con_ve!$Q$6:$Q$1005,Cad_cl!BF$5))),"",IF($C924="","",SUMIFS(Con_ve!$F$6:$F$1005,Con_ve!$C$6:$C$1005,$C924,Con_ve!$I$6:$I$1005,"Em negociação",Con_ve!$Q$6:$Q$1005,Cad_cl!BF$5)))</f>
        <v/>
      </c>
      <c r="BG924" s="134" t="str">
        <f>IF(ISERR(IF($C924="","",SUMIFS(Con_ve!$F$6:$F$1005,Con_ve!$C$6:$C$1005,$C924,Con_ve!$I$6:$I$1005,"Em negociação",Con_ve!$Q$6:$Q$1005,Cad_cl!BG$5))),"",IF($C924="","",SUMIFS(Con_ve!$F$6:$F$1005,Con_ve!$C$6:$C$1005,$C924,Con_ve!$I$6:$I$1005,"Em negociação",Con_ve!$Q$6:$Q$1005,Cad_cl!BG$5)))</f>
        <v/>
      </c>
      <c r="BH924" s="134" t="str">
        <f>IF(ISERR(IF($C924="","",SUMIFS(Con_ve!$F$6:$F$1005,Con_ve!$C$6:$C$1005,$C924,Con_ve!$I$6:$I$1005,"Em negociação",Con_ve!$Q$6:$Q$1005,Cad_cl!BH$5))),"",IF($C924="","",SUMIFS(Con_ve!$F$6:$F$1005,Con_ve!$C$6:$C$1005,$C924,Con_ve!$I$6:$I$1005,"Em negociação",Con_ve!$Q$6:$Q$1005,Cad_cl!BH$5)))</f>
        <v/>
      </c>
      <c r="BI924" s="134" t="str">
        <f>IF(ISERR(IF($C924="","",SUMIFS(Con_ve!$F$6:$F$1005,Con_ve!$C$6:$C$1005,$C924,Con_ve!$I$6:$I$1005,"Em negociação",Con_ve!$Q$6:$Q$1005,Cad_cl!BI$5))),"",IF($C924="","",SUMIFS(Con_ve!$F$6:$F$1005,Con_ve!$C$6:$C$1005,$C924,Con_ve!$I$6:$I$1005,"Em negociação",Con_ve!$Q$6:$Q$1005,Cad_cl!BI$5)))</f>
        <v/>
      </c>
      <c r="BJ924" s="134" t="str">
        <f>IF(ISERR(IF($C924="","",SUMIFS(Con_ve!$F$6:$F$1005,Con_ve!$C$6:$C$1005,$C924,Con_ve!$I$6:$I$1005,"Em negociação",Con_ve!$Q$6:$Q$1005,Cad_cl!BJ$5))),"",IF($C924="","",SUMIFS(Con_ve!$F$6:$F$1005,Con_ve!$C$6:$C$1005,$C924,Con_ve!$I$6:$I$1005,"Em negociação",Con_ve!$Q$6:$Q$1005,Cad_cl!BJ$5)))</f>
        <v/>
      </c>
      <c r="BK924" s="134" t="str">
        <f>IF(ISERR(IF($C924="","",SUMIFS(Con_ve!$F$6:$F$1005,Con_ve!$C$6:$C$1005,$C924,Con_ve!$I$6:$I$1005,"Em negociação",Con_ve!$Q$6:$Q$1005,Cad_cl!BK$5))),"",IF($C924="","",SUMIFS(Con_ve!$F$6:$F$1005,Con_ve!$C$6:$C$1005,$C924,Con_ve!$I$6:$I$1005,"Em negociação",Con_ve!$Q$6:$Q$1005,Cad_cl!BK$5)))</f>
        <v/>
      </c>
      <c r="BL924" s="134" t="str">
        <f>IF(ISERR(IF($C924="","",SUMIFS(Con_ve!$F$6:$F$1005,Con_ve!$C$6:$C$1005,$C924,Con_ve!$I$6:$I$1005,"Em negociação",Con_ve!$Q$6:$Q$1005,Cad_cl!BL$5))),"",IF($C924="","",SUMIFS(Con_ve!$F$6:$F$1005,Con_ve!$C$6:$C$1005,$C924,Con_ve!$I$6:$I$1005,"Em negociação",Con_ve!$Q$6:$Q$1005,Cad_cl!BL$5)))</f>
        <v/>
      </c>
      <c r="BM924" s="134" t="str">
        <f>IF(ISERR(IF($C924="","",SUMIFS(Con_ve!$F$6:$F$1005,Con_ve!$C$6:$C$1005,$C924,Con_ve!$I$6:$I$1005,"Em negociação",Con_ve!$Q$6:$Q$1005,Cad_cl!BM$5))),"",IF($C924="","",SUMIFS(Con_ve!$F$6:$F$1005,Con_ve!$C$6:$C$1005,$C924,Con_ve!$I$6:$I$1005,"Em negociação",Con_ve!$Q$6:$Q$1005,Cad_cl!BM$5)))</f>
        <v/>
      </c>
      <c r="BN924" s="134" t="str">
        <f>IF(ISERR(IF($C924="","",SUMIFS(Con_ve!$F$6:$F$1005,Con_ve!$C$6:$C$1005,$C924,Con_ve!$I$6:$I$1005,"Em negociação",Con_ve!$Q$6:$Q$1005,Cad_cl!BN$5))),"",IF($C924="","",SUMIFS(Con_ve!$F$6:$F$1005,Con_ve!$C$6:$C$1005,$C924,Con_ve!$I$6:$I$1005,"Em negociação",Con_ve!$Q$6:$Q$1005,Cad_cl!BN$5)))</f>
        <v/>
      </c>
      <c r="BO924" s="134" t="str">
        <f>IF(ISERR(IF($C924="","",SUMIFS(Con_ve!$F$6:$F$1005,Con_ve!$C$6:$C$1005,$C924,Con_ve!$I$6:$I$1005,"Em negociação",Con_ve!$Q$6:$Q$1005,Cad_cl!BO$5))),"",IF($C924="","",SUMIFS(Con_ve!$F$6:$F$1005,Con_ve!$C$6:$C$1005,$C924,Con_ve!$I$6:$I$1005,"Em negociação",Con_ve!$Q$6:$Q$1005,Cad_cl!BO$5)))</f>
        <v/>
      </c>
      <c r="BP924" s="134">
        <f t="shared" si="43"/>
        <v>0</v>
      </c>
      <c r="BR924" s="125" t="str">
        <f>IF(ISERR(IF(AND($I924=Re_lo!$E$5,BR$5=VLOOKUP(Re_lo!$H$5,Re_lo!$N$5:$O$16,2,0)),AP924,"")),"",IF(AND($I924=Re_lo!$E$5,BR$5=VLOOKUP(Re_lo!$H$5,Re_lo!$N$5:$O$16,2,0)),AP924,""))</f>
        <v/>
      </c>
      <c r="BS924" s="125" t="str">
        <f>IF(ISERR(IF(AND($I924=Re_lo!$E$5,BS$5=VLOOKUP(Re_lo!$H$5,Re_lo!$N$5:$O$16,2,0)),AQ924,"")),"",IF(AND($I924=Re_lo!$E$5,BS$5=VLOOKUP(Re_lo!$H$5,Re_lo!$N$5:$O$16,2,0)),AQ924,""))</f>
        <v/>
      </c>
      <c r="BT924" s="125" t="str">
        <f>IF(ISERR(IF(AND($I924=Re_lo!$E$5,BT$5=VLOOKUP(Re_lo!$H$5,Re_lo!$N$5:$O$16,2,0)),AR924,"")),"",IF(AND($I924=Re_lo!$E$5,BT$5=VLOOKUP(Re_lo!$H$5,Re_lo!$N$5:$O$16,2,0)),AR924,""))</f>
        <v/>
      </c>
      <c r="BU924" s="125" t="str">
        <f>IF(ISERR(IF(AND($I924=Re_lo!$E$5,BU$5=VLOOKUP(Re_lo!$H$5,Re_lo!$N$5:$O$16,2,0)),AS924,"")),"",IF(AND($I924=Re_lo!$E$5,BU$5=VLOOKUP(Re_lo!$H$5,Re_lo!$N$5:$O$16,2,0)),AS924,""))</f>
        <v/>
      </c>
      <c r="BV924" s="125" t="str">
        <f>IF(ISERR(IF(AND($I924=Re_lo!$E$5,BV$5=VLOOKUP(Re_lo!$H$5,Re_lo!$N$5:$O$16,2,0)),AT924,"")),"",IF(AND($I924=Re_lo!$E$5,BV$5=VLOOKUP(Re_lo!$H$5,Re_lo!$N$5:$O$16,2,0)),AT924,""))</f>
        <v/>
      </c>
      <c r="BW924" s="125" t="str">
        <f>IF(ISERR(IF(AND($I924=Re_lo!$E$5,BW$5=VLOOKUP(Re_lo!$H$5,Re_lo!$N$5:$O$16,2,0)),AU924,"")),"",IF(AND($I924=Re_lo!$E$5,BW$5=VLOOKUP(Re_lo!$H$5,Re_lo!$N$5:$O$16,2,0)),AU924,""))</f>
        <v/>
      </c>
      <c r="BX924" s="125" t="str">
        <f>IF(ISERR(IF(AND($I924=Re_lo!$E$5,BX$5=VLOOKUP(Re_lo!$H$5,Re_lo!$N$5:$O$16,2,0)),AV924,"")),"",IF(AND($I924=Re_lo!$E$5,BX$5=VLOOKUP(Re_lo!$H$5,Re_lo!$N$5:$O$16,2,0)),AV924,""))</f>
        <v/>
      </c>
      <c r="BY924" s="125" t="str">
        <f>IF(ISERR(IF(AND($I924=Re_lo!$E$5,BY$5=VLOOKUP(Re_lo!$H$5,Re_lo!$N$5:$O$16,2,0)),AW924,"")),"",IF(AND($I924=Re_lo!$E$5,BY$5=VLOOKUP(Re_lo!$H$5,Re_lo!$N$5:$O$16,2,0)),AW924,""))</f>
        <v/>
      </c>
      <c r="BZ924" s="125" t="str">
        <f>IF(ISERR(IF(AND($I924=Re_lo!$E$5,BZ$5=VLOOKUP(Re_lo!$H$5,Re_lo!$N$5:$O$16,2,0)),AX924,"")),"",IF(AND($I924=Re_lo!$E$5,BZ$5=VLOOKUP(Re_lo!$H$5,Re_lo!$N$5:$O$16,2,0)),AX924,""))</f>
        <v/>
      </c>
      <c r="CA924" s="125" t="str">
        <f>IF(ISERR(IF(AND($I924=Re_lo!$E$5,CA$5=VLOOKUP(Re_lo!$H$5,Re_lo!$N$5:$O$16,2,0)),AY924,"")),"",IF(AND($I924=Re_lo!$E$5,CA$5=VLOOKUP(Re_lo!$H$5,Re_lo!$N$5:$O$16,2,0)),AY924,""))</f>
        <v/>
      </c>
      <c r="CB924" s="125" t="str">
        <f>IF(ISERR(IF(AND($I924=Re_lo!$E$5,CB$5=VLOOKUP(Re_lo!$H$5,Re_lo!$N$5:$O$16,2,0)),AZ924,"")),"",IF(AND($I924=Re_lo!$E$5,CB$5=VLOOKUP(Re_lo!$H$5,Re_lo!$N$5:$O$16,2,0)),AZ924,""))</f>
        <v/>
      </c>
      <c r="CC924" s="125" t="str">
        <f>IF(ISERR(IF(AND($I924=Re_lo!$E$5,CC$5=VLOOKUP(Re_lo!$H$5,Re_lo!$N$5:$O$16,2,0)),BA924,"")),"",IF(AND($I924=Re_lo!$E$5,CC$5=VLOOKUP(Re_lo!$H$5,Re_lo!$N$5:$O$16,2,0)),BA924,""))</f>
        <v/>
      </c>
      <c r="CD924" s="125" t="str">
        <f>IF(ISERR(IF(AND($I924=Re_lo!$E$5,CD$5=VLOOKUP(Re_lo!$H$5,Re_lo!$N$5:$O$16,2,0)),BB924,"")),"",IF(AND($I924=Re_lo!$E$5,CD$5=VLOOKUP(Re_lo!$H$5,Re_lo!$N$5:$O$16,2,0)),BB924,""))</f>
        <v/>
      </c>
      <c r="CF924" s="125" t="str">
        <f>IF($C924="","",COUNTIFS(Con_ve!$C$6:$C$1005,$C924,Con_ve!$Q$6:$Q$1005,Cad_cl!CF$5))</f>
        <v/>
      </c>
      <c r="CG924" s="125" t="str">
        <f>IF($C924="","",COUNTIFS(Con_ve!$C$6:$C$1005,$C924,Con_ve!$Q$6:$Q$1005,Cad_cl!CG$5))</f>
        <v/>
      </c>
      <c r="CH924" s="125" t="str">
        <f>IF($C924="","",COUNTIFS(Con_ve!$C$6:$C$1005,$C924,Con_ve!$Q$6:$Q$1005,Cad_cl!CH$5))</f>
        <v/>
      </c>
      <c r="CI924" s="125" t="str">
        <f>IF($C924="","",COUNTIFS(Con_ve!$C$6:$C$1005,$C924,Con_ve!$Q$6:$Q$1005,Cad_cl!CI$5))</f>
        <v/>
      </c>
      <c r="CJ924" s="125" t="str">
        <f>IF($C924="","",COUNTIFS(Con_ve!$C$6:$C$1005,$C924,Con_ve!$Q$6:$Q$1005,Cad_cl!CJ$5))</f>
        <v/>
      </c>
      <c r="CK924" s="125" t="str">
        <f>IF($C924="","",COUNTIFS(Con_ve!$C$6:$C$1005,$C924,Con_ve!$Q$6:$Q$1005,Cad_cl!CK$5))</f>
        <v/>
      </c>
      <c r="CL924" s="125" t="str">
        <f>IF($C924="","",COUNTIFS(Con_ve!$C$6:$C$1005,$C924,Con_ve!$Q$6:$Q$1005,Cad_cl!CL$5))</f>
        <v/>
      </c>
      <c r="CM924" s="125" t="str">
        <f>IF($C924="","",COUNTIFS(Con_ve!$C$6:$C$1005,$C924,Con_ve!$Q$6:$Q$1005,Cad_cl!CM$5))</f>
        <v/>
      </c>
      <c r="CN924" s="125" t="str">
        <f>IF($C924="","",COUNTIFS(Con_ve!$C$6:$C$1005,$C924,Con_ve!$Q$6:$Q$1005,Cad_cl!CN$5))</f>
        <v/>
      </c>
      <c r="CO924" s="125" t="str">
        <f>IF($C924="","",COUNTIFS(Con_ve!$C$6:$C$1005,$C924,Con_ve!$Q$6:$Q$1005,Cad_cl!CO$5))</f>
        <v/>
      </c>
      <c r="CP924" s="125" t="str">
        <f>IF($C924="","",COUNTIFS(Con_ve!$C$6:$C$1005,$C924,Con_ve!$Q$6:$Q$1005,Cad_cl!CP$5))</f>
        <v/>
      </c>
      <c r="CQ924" s="125" t="str">
        <f>IF($C924="","",COUNTIFS(Con_ve!$C$6:$C$1005,$C924,Con_ve!$Q$6:$Q$1005,Cad_cl!CQ$5))</f>
        <v/>
      </c>
      <c r="CR924" s="125">
        <f t="shared" si="44"/>
        <v>0</v>
      </c>
    </row>
    <row r="925" spans="3:96" ht="30" customHeight="1">
      <c r="C925" s="153"/>
      <c r="D925" s="153"/>
      <c r="E925" s="154"/>
      <c r="F925" s="153"/>
      <c r="G925" s="155"/>
      <c r="H925" s="153"/>
      <c r="I925" s="153"/>
      <c r="J925" s="132" t="s">
        <v>309</v>
      </c>
      <c r="K925" s="133" t="s">
        <v>309</v>
      </c>
      <c r="L925" s="153"/>
      <c r="M925" s="153"/>
      <c r="N925" s="153"/>
      <c r="O925" s="153"/>
      <c r="P925" s="153"/>
      <c r="Q925" s="153"/>
      <c r="AP925" s="134" t="str">
        <f>IF(ISERR(IF($C925="","",SUMIFS(Con_ve!$F$6:$F$1005,Con_ve!$C$6:$C$1005,$C925,Con_ve!$I$6:$I$1005,"Fechada",Con_ve!$Q$6:$Q$1005,Cad_cl!AP$5))),"",IF($C925="","",SUMIFS(Con_ve!$F$6:$F$1005,Con_ve!$C$6:$C$1005,$C925,Con_ve!$I$6:$I$1005,"Fechada",Con_ve!$Q$6:$Q$1005,Cad_cl!AP$5)))</f>
        <v/>
      </c>
      <c r="AQ925" s="134" t="str">
        <f>IF(ISERR(IF($C925="","",SUMIFS(Con_ve!$F$6:$F$1005,Con_ve!$C$6:$C$1005,$C925,Con_ve!$I$6:$I$1005,"Fechada",Con_ve!$Q$6:$Q$1005,Cad_cl!AQ$5))),"",IF($C925="","",SUMIFS(Con_ve!$F$6:$F$1005,Con_ve!$C$6:$C$1005,$C925,Con_ve!$I$6:$I$1005,"Fechada",Con_ve!$Q$6:$Q$1005,Cad_cl!AQ$5)))</f>
        <v/>
      </c>
      <c r="AR925" s="134" t="str">
        <f>IF(ISERR(IF($C925="","",SUMIFS(Con_ve!$F$6:$F$1005,Con_ve!$C$6:$C$1005,$C925,Con_ve!$I$6:$I$1005,"Fechada",Con_ve!$Q$6:$Q$1005,Cad_cl!AR$5))),"",IF($C925="","",SUMIFS(Con_ve!$F$6:$F$1005,Con_ve!$C$6:$C$1005,$C925,Con_ve!$I$6:$I$1005,"Fechada",Con_ve!$Q$6:$Q$1005,Cad_cl!AR$5)))</f>
        <v/>
      </c>
      <c r="AS925" s="134" t="str">
        <f>IF(ISERR(IF($C925="","",SUMIFS(Con_ve!$F$6:$F$1005,Con_ve!$C$6:$C$1005,$C925,Con_ve!$I$6:$I$1005,"Fechada",Con_ve!$Q$6:$Q$1005,Cad_cl!AS$5))),"",IF($C925="","",SUMIFS(Con_ve!$F$6:$F$1005,Con_ve!$C$6:$C$1005,$C925,Con_ve!$I$6:$I$1005,"Fechada",Con_ve!$Q$6:$Q$1005,Cad_cl!AS$5)))</f>
        <v/>
      </c>
      <c r="AT925" s="134" t="str">
        <f>IF(ISERR(IF($C925="","",SUMIFS(Con_ve!$F$6:$F$1005,Con_ve!$C$6:$C$1005,$C925,Con_ve!$I$6:$I$1005,"Fechada",Con_ve!$Q$6:$Q$1005,Cad_cl!AT$5))),"",IF($C925="","",SUMIFS(Con_ve!$F$6:$F$1005,Con_ve!$C$6:$C$1005,$C925,Con_ve!$I$6:$I$1005,"Fechada",Con_ve!$Q$6:$Q$1005,Cad_cl!AT$5)))</f>
        <v/>
      </c>
      <c r="AU925" s="134" t="str">
        <f>IF(ISERR(IF($C925="","",SUMIFS(Con_ve!$F$6:$F$1005,Con_ve!$C$6:$C$1005,$C925,Con_ve!$I$6:$I$1005,"Fechada",Con_ve!$Q$6:$Q$1005,Cad_cl!AU$5))),"",IF($C925="","",SUMIFS(Con_ve!$F$6:$F$1005,Con_ve!$C$6:$C$1005,$C925,Con_ve!$I$6:$I$1005,"Fechada",Con_ve!$Q$6:$Q$1005,Cad_cl!AU$5)))</f>
        <v/>
      </c>
      <c r="AV925" s="134" t="str">
        <f>IF(ISERR(IF($C925="","",SUMIFS(Con_ve!$F$6:$F$1005,Con_ve!$C$6:$C$1005,$C925,Con_ve!$I$6:$I$1005,"Fechada",Con_ve!$Q$6:$Q$1005,Cad_cl!AV$5))),"",IF($C925="","",SUMIFS(Con_ve!$F$6:$F$1005,Con_ve!$C$6:$C$1005,$C925,Con_ve!$I$6:$I$1005,"Fechada",Con_ve!$Q$6:$Q$1005,Cad_cl!AV$5)))</f>
        <v/>
      </c>
      <c r="AW925" s="134" t="str">
        <f>IF(ISERR(IF($C925="","",SUMIFS(Con_ve!$F$6:$F$1005,Con_ve!$C$6:$C$1005,$C925,Con_ve!$I$6:$I$1005,"Fechada",Con_ve!$Q$6:$Q$1005,Cad_cl!AW$5))),"",IF($C925="","",SUMIFS(Con_ve!$F$6:$F$1005,Con_ve!$C$6:$C$1005,$C925,Con_ve!$I$6:$I$1005,"Fechada",Con_ve!$Q$6:$Q$1005,Cad_cl!AW$5)))</f>
        <v/>
      </c>
      <c r="AX925" s="134" t="str">
        <f>IF(ISERR(IF($C925="","",SUMIFS(Con_ve!$F$6:$F$1005,Con_ve!$C$6:$C$1005,$C925,Con_ve!$I$6:$I$1005,"Fechada",Con_ve!$Q$6:$Q$1005,Cad_cl!AX$5))),"",IF($C925="","",SUMIFS(Con_ve!$F$6:$F$1005,Con_ve!$C$6:$C$1005,$C925,Con_ve!$I$6:$I$1005,"Fechada",Con_ve!$Q$6:$Q$1005,Cad_cl!AX$5)))</f>
        <v/>
      </c>
      <c r="AY925" s="134" t="str">
        <f>IF(ISERR(IF($C925="","",SUMIFS(Con_ve!$F$6:$F$1005,Con_ve!$C$6:$C$1005,$C925,Con_ve!$I$6:$I$1005,"Fechada",Con_ve!$Q$6:$Q$1005,Cad_cl!AY$5))),"",IF($C925="","",SUMIFS(Con_ve!$F$6:$F$1005,Con_ve!$C$6:$C$1005,$C925,Con_ve!$I$6:$I$1005,"Fechada",Con_ve!$Q$6:$Q$1005,Cad_cl!AY$5)))</f>
        <v/>
      </c>
      <c r="AZ925" s="134" t="str">
        <f>IF(ISERR(IF($C925="","",SUMIFS(Con_ve!$F$6:$F$1005,Con_ve!$C$6:$C$1005,$C925,Con_ve!$I$6:$I$1005,"Fechada",Con_ve!$Q$6:$Q$1005,Cad_cl!AZ$5))),"",IF($C925="","",SUMIFS(Con_ve!$F$6:$F$1005,Con_ve!$C$6:$C$1005,$C925,Con_ve!$I$6:$I$1005,"Fechada",Con_ve!$Q$6:$Q$1005,Cad_cl!AZ$5)))</f>
        <v/>
      </c>
      <c r="BA925" s="134" t="str">
        <f>IF(ISERR(IF($C925="","",SUMIFS(Con_ve!$F$6:$F$1005,Con_ve!$C$6:$C$1005,$C925,Con_ve!$I$6:$I$1005,"Fechada",Con_ve!$Q$6:$Q$1005,Cad_cl!BA$5))),"",IF($C925="","",SUMIFS(Con_ve!$F$6:$F$1005,Con_ve!$C$6:$C$1005,$C925,Con_ve!$I$6:$I$1005,"Fechada",Con_ve!$Q$6:$Q$1005,Cad_cl!BA$5)))</f>
        <v/>
      </c>
      <c r="BB925" s="134">
        <f t="shared" si="42"/>
        <v>0</v>
      </c>
      <c r="BD925" s="134" t="str">
        <f>IF(ISERR(IF($C925="","",SUMIFS(Con_ve!$F$6:$F$1005,Con_ve!$C$6:$C$1005,$C925,Con_ve!$I$6:$I$1005,"Em negociação",Con_ve!$Q$6:$Q$1005,Cad_cl!BD$5))),"",IF($C925="","",SUMIFS(Con_ve!$F$6:$F$1005,Con_ve!$C$6:$C$1005,$C925,Con_ve!$I$6:$I$1005,"Em negociação",Con_ve!$Q$6:$Q$1005,Cad_cl!BD$5)))</f>
        <v/>
      </c>
      <c r="BE925" s="134" t="str">
        <f>IF(ISERR(IF($C925="","",SUMIFS(Con_ve!$F$6:$F$1005,Con_ve!$C$6:$C$1005,$C925,Con_ve!$I$6:$I$1005,"Em negociação",Con_ve!$Q$6:$Q$1005,Cad_cl!BE$5))),"",IF($C925="","",SUMIFS(Con_ve!$F$6:$F$1005,Con_ve!$C$6:$C$1005,$C925,Con_ve!$I$6:$I$1005,"Em negociação",Con_ve!$Q$6:$Q$1005,Cad_cl!BE$5)))</f>
        <v/>
      </c>
      <c r="BF925" s="134" t="str">
        <f>IF(ISERR(IF($C925="","",SUMIFS(Con_ve!$F$6:$F$1005,Con_ve!$C$6:$C$1005,$C925,Con_ve!$I$6:$I$1005,"Em negociação",Con_ve!$Q$6:$Q$1005,Cad_cl!BF$5))),"",IF($C925="","",SUMIFS(Con_ve!$F$6:$F$1005,Con_ve!$C$6:$C$1005,$C925,Con_ve!$I$6:$I$1005,"Em negociação",Con_ve!$Q$6:$Q$1005,Cad_cl!BF$5)))</f>
        <v/>
      </c>
      <c r="BG925" s="134" t="str">
        <f>IF(ISERR(IF($C925="","",SUMIFS(Con_ve!$F$6:$F$1005,Con_ve!$C$6:$C$1005,$C925,Con_ve!$I$6:$I$1005,"Em negociação",Con_ve!$Q$6:$Q$1005,Cad_cl!BG$5))),"",IF($C925="","",SUMIFS(Con_ve!$F$6:$F$1005,Con_ve!$C$6:$C$1005,$C925,Con_ve!$I$6:$I$1005,"Em negociação",Con_ve!$Q$6:$Q$1005,Cad_cl!BG$5)))</f>
        <v/>
      </c>
      <c r="BH925" s="134" t="str">
        <f>IF(ISERR(IF($C925="","",SUMIFS(Con_ve!$F$6:$F$1005,Con_ve!$C$6:$C$1005,$C925,Con_ve!$I$6:$I$1005,"Em negociação",Con_ve!$Q$6:$Q$1005,Cad_cl!BH$5))),"",IF($C925="","",SUMIFS(Con_ve!$F$6:$F$1005,Con_ve!$C$6:$C$1005,$C925,Con_ve!$I$6:$I$1005,"Em negociação",Con_ve!$Q$6:$Q$1005,Cad_cl!BH$5)))</f>
        <v/>
      </c>
      <c r="BI925" s="134" t="str">
        <f>IF(ISERR(IF($C925="","",SUMIFS(Con_ve!$F$6:$F$1005,Con_ve!$C$6:$C$1005,$C925,Con_ve!$I$6:$I$1005,"Em negociação",Con_ve!$Q$6:$Q$1005,Cad_cl!BI$5))),"",IF($C925="","",SUMIFS(Con_ve!$F$6:$F$1005,Con_ve!$C$6:$C$1005,$C925,Con_ve!$I$6:$I$1005,"Em negociação",Con_ve!$Q$6:$Q$1005,Cad_cl!BI$5)))</f>
        <v/>
      </c>
      <c r="BJ925" s="134" t="str">
        <f>IF(ISERR(IF($C925="","",SUMIFS(Con_ve!$F$6:$F$1005,Con_ve!$C$6:$C$1005,$C925,Con_ve!$I$6:$I$1005,"Em negociação",Con_ve!$Q$6:$Q$1005,Cad_cl!BJ$5))),"",IF($C925="","",SUMIFS(Con_ve!$F$6:$F$1005,Con_ve!$C$6:$C$1005,$C925,Con_ve!$I$6:$I$1005,"Em negociação",Con_ve!$Q$6:$Q$1005,Cad_cl!BJ$5)))</f>
        <v/>
      </c>
      <c r="BK925" s="134" t="str">
        <f>IF(ISERR(IF($C925="","",SUMIFS(Con_ve!$F$6:$F$1005,Con_ve!$C$6:$C$1005,$C925,Con_ve!$I$6:$I$1005,"Em negociação",Con_ve!$Q$6:$Q$1005,Cad_cl!BK$5))),"",IF($C925="","",SUMIFS(Con_ve!$F$6:$F$1005,Con_ve!$C$6:$C$1005,$C925,Con_ve!$I$6:$I$1005,"Em negociação",Con_ve!$Q$6:$Q$1005,Cad_cl!BK$5)))</f>
        <v/>
      </c>
      <c r="BL925" s="134" t="str">
        <f>IF(ISERR(IF($C925="","",SUMIFS(Con_ve!$F$6:$F$1005,Con_ve!$C$6:$C$1005,$C925,Con_ve!$I$6:$I$1005,"Em negociação",Con_ve!$Q$6:$Q$1005,Cad_cl!BL$5))),"",IF($C925="","",SUMIFS(Con_ve!$F$6:$F$1005,Con_ve!$C$6:$C$1005,$C925,Con_ve!$I$6:$I$1005,"Em negociação",Con_ve!$Q$6:$Q$1005,Cad_cl!BL$5)))</f>
        <v/>
      </c>
      <c r="BM925" s="134" t="str">
        <f>IF(ISERR(IF($C925="","",SUMIFS(Con_ve!$F$6:$F$1005,Con_ve!$C$6:$C$1005,$C925,Con_ve!$I$6:$I$1005,"Em negociação",Con_ve!$Q$6:$Q$1005,Cad_cl!BM$5))),"",IF($C925="","",SUMIFS(Con_ve!$F$6:$F$1005,Con_ve!$C$6:$C$1005,$C925,Con_ve!$I$6:$I$1005,"Em negociação",Con_ve!$Q$6:$Q$1005,Cad_cl!BM$5)))</f>
        <v/>
      </c>
      <c r="BN925" s="134" t="str">
        <f>IF(ISERR(IF($C925="","",SUMIFS(Con_ve!$F$6:$F$1005,Con_ve!$C$6:$C$1005,$C925,Con_ve!$I$6:$I$1005,"Em negociação",Con_ve!$Q$6:$Q$1005,Cad_cl!BN$5))),"",IF($C925="","",SUMIFS(Con_ve!$F$6:$F$1005,Con_ve!$C$6:$C$1005,$C925,Con_ve!$I$6:$I$1005,"Em negociação",Con_ve!$Q$6:$Q$1005,Cad_cl!BN$5)))</f>
        <v/>
      </c>
      <c r="BO925" s="134" t="str">
        <f>IF(ISERR(IF($C925="","",SUMIFS(Con_ve!$F$6:$F$1005,Con_ve!$C$6:$C$1005,$C925,Con_ve!$I$6:$I$1005,"Em negociação",Con_ve!$Q$6:$Q$1005,Cad_cl!BO$5))),"",IF($C925="","",SUMIFS(Con_ve!$F$6:$F$1005,Con_ve!$C$6:$C$1005,$C925,Con_ve!$I$6:$I$1005,"Em negociação",Con_ve!$Q$6:$Q$1005,Cad_cl!BO$5)))</f>
        <v/>
      </c>
      <c r="BP925" s="134">
        <f t="shared" si="43"/>
        <v>0</v>
      </c>
      <c r="BR925" s="125" t="str">
        <f>IF(ISERR(IF(AND($I925=Re_lo!$E$5,BR$5=VLOOKUP(Re_lo!$H$5,Re_lo!$N$5:$O$16,2,0)),AP925,"")),"",IF(AND($I925=Re_lo!$E$5,BR$5=VLOOKUP(Re_lo!$H$5,Re_lo!$N$5:$O$16,2,0)),AP925,""))</f>
        <v/>
      </c>
      <c r="BS925" s="125" t="str">
        <f>IF(ISERR(IF(AND($I925=Re_lo!$E$5,BS$5=VLOOKUP(Re_lo!$H$5,Re_lo!$N$5:$O$16,2,0)),AQ925,"")),"",IF(AND($I925=Re_lo!$E$5,BS$5=VLOOKUP(Re_lo!$H$5,Re_lo!$N$5:$O$16,2,0)),AQ925,""))</f>
        <v/>
      </c>
      <c r="BT925" s="125" t="str">
        <f>IF(ISERR(IF(AND($I925=Re_lo!$E$5,BT$5=VLOOKUP(Re_lo!$H$5,Re_lo!$N$5:$O$16,2,0)),AR925,"")),"",IF(AND($I925=Re_lo!$E$5,BT$5=VLOOKUP(Re_lo!$H$5,Re_lo!$N$5:$O$16,2,0)),AR925,""))</f>
        <v/>
      </c>
      <c r="BU925" s="125" t="str">
        <f>IF(ISERR(IF(AND($I925=Re_lo!$E$5,BU$5=VLOOKUP(Re_lo!$H$5,Re_lo!$N$5:$O$16,2,0)),AS925,"")),"",IF(AND($I925=Re_lo!$E$5,BU$5=VLOOKUP(Re_lo!$H$5,Re_lo!$N$5:$O$16,2,0)),AS925,""))</f>
        <v/>
      </c>
      <c r="BV925" s="125" t="str">
        <f>IF(ISERR(IF(AND($I925=Re_lo!$E$5,BV$5=VLOOKUP(Re_lo!$H$5,Re_lo!$N$5:$O$16,2,0)),AT925,"")),"",IF(AND($I925=Re_lo!$E$5,BV$5=VLOOKUP(Re_lo!$H$5,Re_lo!$N$5:$O$16,2,0)),AT925,""))</f>
        <v/>
      </c>
      <c r="BW925" s="125" t="str">
        <f>IF(ISERR(IF(AND($I925=Re_lo!$E$5,BW$5=VLOOKUP(Re_lo!$H$5,Re_lo!$N$5:$O$16,2,0)),AU925,"")),"",IF(AND($I925=Re_lo!$E$5,BW$5=VLOOKUP(Re_lo!$H$5,Re_lo!$N$5:$O$16,2,0)),AU925,""))</f>
        <v/>
      </c>
      <c r="BX925" s="125" t="str">
        <f>IF(ISERR(IF(AND($I925=Re_lo!$E$5,BX$5=VLOOKUP(Re_lo!$H$5,Re_lo!$N$5:$O$16,2,0)),AV925,"")),"",IF(AND($I925=Re_lo!$E$5,BX$5=VLOOKUP(Re_lo!$H$5,Re_lo!$N$5:$O$16,2,0)),AV925,""))</f>
        <v/>
      </c>
      <c r="BY925" s="125" t="str">
        <f>IF(ISERR(IF(AND($I925=Re_lo!$E$5,BY$5=VLOOKUP(Re_lo!$H$5,Re_lo!$N$5:$O$16,2,0)),AW925,"")),"",IF(AND($I925=Re_lo!$E$5,BY$5=VLOOKUP(Re_lo!$H$5,Re_lo!$N$5:$O$16,2,0)),AW925,""))</f>
        <v/>
      </c>
      <c r="BZ925" s="125" t="str">
        <f>IF(ISERR(IF(AND($I925=Re_lo!$E$5,BZ$5=VLOOKUP(Re_lo!$H$5,Re_lo!$N$5:$O$16,2,0)),AX925,"")),"",IF(AND($I925=Re_lo!$E$5,BZ$5=VLOOKUP(Re_lo!$H$5,Re_lo!$N$5:$O$16,2,0)),AX925,""))</f>
        <v/>
      </c>
      <c r="CA925" s="125" t="str">
        <f>IF(ISERR(IF(AND($I925=Re_lo!$E$5,CA$5=VLOOKUP(Re_lo!$H$5,Re_lo!$N$5:$O$16,2,0)),AY925,"")),"",IF(AND($I925=Re_lo!$E$5,CA$5=VLOOKUP(Re_lo!$H$5,Re_lo!$N$5:$O$16,2,0)),AY925,""))</f>
        <v/>
      </c>
      <c r="CB925" s="125" t="str">
        <f>IF(ISERR(IF(AND($I925=Re_lo!$E$5,CB$5=VLOOKUP(Re_lo!$H$5,Re_lo!$N$5:$O$16,2,0)),AZ925,"")),"",IF(AND($I925=Re_lo!$E$5,CB$5=VLOOKUP(Re_lo!$H$5,Re_lo!$N$5:$O$16,2,0)),AZ925,""))</f>
        <v/>
      </c>
      <c r="CC925" s="125" t="str">
        <f>IF(ISERR(IF(AND($I925=Re_lo!$E$5,CC$5=VLOOKUP(Re_lo!$H$5,Re_lo!$N$5:$O$16,2,0)),BA925,"")),"",IF(AND($I925=Re_lo!$E$5,CC$5=VLOOKUP(Re_lo!$H$5,Re_lo!$N$5:$O$16,2,0)),BA925,""))</f>
        <v/>
      </c>
      <c r="CD925" s="125" t="str">
        <f>IF(ISERR(IF(AND($I925=Re_lo!$E$5,CD$5=VLOOKUP(Re_lo!$H$5,Re_lo!$N$5:$O$16,2,0)),BB925,"")),"",IF(AND($I925=Re_lo!$E$5,CD$5=VLOOKUP(Re_lo!$H$5,Re_lo!$N$5:$O$16,2,0)),BB925,""))</f>
        <v/>
      </c>
      <c r="CF925" s="125" t="str">
        <f>IF($C925="","",COUNTIFS(Con_ve!$C$6:$C$1005,$C925,Con_ve!$Q$6:$Q$1005,Cad_cl!CF$5))</f>
        <v/>
      </c>
      <c r="CG925" s="125" t="str">
        <f>IF($C925="","",COUNTIFS(Con_ve!$C$6:$C$1005,$C925,Con_ve!$Q$6:$Q$1005,Cad_cl!CG$5))</f>
        <v/>
      </c>
      <c r="CH925" s="125" t="str">
        <f>IF($C925="","",COUNTIFS(Con_ve!$C$6:$C$1005,$C925,Con_ve!$Q$6:$Q$1005,Cad_cl!CH$5))</f>
        <v/>
      </c>
      <c r="CI925" s="125" t="str">
        <f>IF($C925="","",COUNTIFS(Con_ve!$C$6:$C$1005,$C925,Con_ve!$Q$6:$Q$1005,Cad_cl!CI$5))</f>
        <v/>
      </c>
      <c r="CJ925" s="125" t="str">
        <f>IF($C925="","",COUNTIFS(Con_ve!$C$6:$C$1005,$C925,Con_ve!$Q$6:$Q$1005,Cad_cl!CJ$5))</f>
        <v/>
      </c>
      <c r="CK925" s="125" t="str">
        <f>IF($C925="","",COUNTIFS(Con_ve!$C$6:$C$1005,$C925,Con_ve!$Q$6:$Q$1005,Cad_cl!CK$5))</f>
        <v/>
      </c>
      <c r="CL925" s="125" t="str">
        <f>IF($C925="","",COUNTIFS(Con_ve!$C$6:$C$1005,$C925,Con_ve!$Q$6:$Q$1005,Cad_cl!CL$5))</f>
        <v/>
      </c>
      <c r="CM925" s="125" t="str">
        <f>IF($C925="","",COUNTIFS(Con_ve!$C$6:$C$1005,$C925,Con_ve!$Q$6:$Q$1005,Cad_cl!CM$5))</f>
        <v/>
      </c>
      <c r="CN925" s="125" t="str">
        <f>IF($C925="","",COUNTIFS(Con_ve!$C$6:$C$1005,$C925,Con_ve!$Q$6:$Q$1005,Cad_cl!CN$5))</f>
        <v/>
      </c>
      <c r="CO925" s="125" t="str">
        <f>IF($C925="","",COUNTIFS(Con_ve!$C$6:$C$1005,$C925,Con_ve!$Q$6:$Q$1005,Cad_cl!CO$5))</f>
        <v/>
      </c>
      <c r="CP925" s="125" t="str">
        <f>IF($C925="","",COUNTIFS(Con_ve!$C$6:$C$1005,$C925,Con_ve!$Q$6:$Q$1005,Cad_cl!CP$5))</f>
        <v/>
      </c>
      <c r="CQ925" s="125" t="str">
        <f>IF($C925="","",COUNTIFS(Con_ve!$C$6:$C$1005,$C925,Con_ve!$Q$6:$Q$1005,Cad_cl!CQ$5))</f>
        <v/>
      </c>
      <c r="CR925" s="125">
        <f t="shared" si="44"/>
        <v>0</v>
      </c>
    </row>
    <row r="926" spans="3:96" ht="30" customHeight="1">
      <c r="C926" s="153"/>
      <c r="D926" s="153"/>
      <c r="E926" s="154"/>
      <c r="F926" s="153"/>
      <c r="G926" s="155"/>
      <c r="H926" s="153"/>
      <c r="I926" s="153"/>
      <c r="J926" s="132" t="s">
        <v>309</v>
      </c>
      <c r="K926" s="133" t="s">
        <v>309</v>
      </c>
      <c r="L926" s="153"/>
      <c r="M926" s="153"/>
      <c r="N926" s="153"/>
      <c r="O926" s="153"/>
      <c r="P926" s="153"/>
      <c r="Q926" s="153"/>
      <c r="AP926" s="134" t="str">
        <f>IF(ISERR(IF($C926="","",SUMIFS(Con_ve!$F$6:$F$1005,Con_ve!$C$6:$C$1005,$C926,Con_ve!$I$6:$I$1005,"Fechada",Con_ve!$Q$6:$Q$1005,Cad_cl!AP$5))),"",IF($C926="","",SUMIFS(Con_ve!$F$6:$F$1005,Con_ve!$C$6:$C$1005,$C926,Con_ve!$I$6:$I$1005,"Fechada",Con_ve!$Q$6:$Q$1005,Cad_cl!AP$5)))</f>
        <v/>
      </c>
      <c r="AQ926" s="134" t="str">
        <f>IF(ISERR(IF($C926="","",SUMIFS(Con_ve!$F$6:$F$1005,Con_ve!$C$6:$C$1005,$C926,Con_ve!$I$6:$I$1005,"Fechada",Con_ve!$Q$6:$Q$1005,Cad_cl!AQ$5))),"",IF($C926="","",SUMIFS(Con_ve!$F$6:$F$1005,Con_ve!$C$6:$C$1005,$C926,Con_ve!$I$6:$I$1005,"Fechada",Con_ve!$Q$6:$Q$1005,Cad_cl!AQ$5)))</f>
        <v/>
      </c>
      <c r="AR926" s="134" t="str">
        <f>IF(ISERR(IF($C926="","",SUMIFS(Con_ve!$F$6:$F$1005,Con_ve!$C$6:$C$1005,$C926,Con_ve!$I$6:$I$1005,"Fechada",Con_ve!$Q$6:$Q$1005,Cad_cl!AR$5))),"",IF($C926="","",SUMIFS(Con_ve!$F$6:$F$1005,Con_ve!$C$6:$C$1005,$C926,Con_ve!$I$6:$I$1005,"Fechada",Con_ve!$Q$6:$Q$1005,Cad_cl!AR$5)))</f>
        <v/>
      </c>
      <c r="AS926" s="134" t="str">
        <f>IF(ISERR(IF($C926="","",SUMIFS(Con_ve!$F$6:$F$1005,Con_ve!$C$6:$C$1005,$C926,Con_ve!$I$6:$I$1005,"Fechada",Con_ve!$Q$6:$Q$1005,Cad_cl!AS$5))),"",IF($C926="","",SUMIFS(Con_ve!$F$6:$F$1005,Con_ve!$C$6:$C$1005,$C926,Con_ve!$I$6:$I$1005,"Fechada",Con_ve!$Q$6:$Q$1005,Cad_cl!AS$5)))</f>
        <v/>
      </c>
      <c r="AT926" s="134" t="str">
        <f>IF(ISERR(IF($C926="","",SUMIFS(Con_ve!$F$6:$F$1005,Con_ve!$C$6:$C$1005,$C926,Con_ve!$I$6:$I$1005,"Fechada",Con_ve!$Q$6:$Q$1005,Cad_cl!AT$5))),"",IF($C926="","",SUMIFS(Con_ve!$F$6:$F$1005,Con_ve!$C$6:$C$1005,$C926,Con_ve!$I$6:$I$1005,"Fechada",Con_ve!$Q$6:$Q$1005,Cad_cl!AT$5)))</f>
        <v/>
      </c>
      <c r="AU926" s="134" t="str">
        <f>IF(ISERR(IF($C926="","",SUMIFS(Con_ve!$F$6:$F$1005,Con_ve!$C$6:$C$1005,$C926,Con_ve!$I$6:$I$1005,"Fechada",Con_ve!$Q$6:$Q$1005,Cad_cl!AU$5))),"",IF($C926="","",SUMIFS(Con_ve!$F$6:$F$1005,Con_ve!$C$6:$C$1005,$C926,Con_ve!$I$6:$I$1005,"Fechada",Con_ve!$Q$6:$Q$1005,Cad_cl!AU$5)))</f>
        <v/>
      </c>
      <c r="AV926" s="134" t="str">
        <f>IF(ISERR(IF($C926="","",SUMIFS(Con_ve!$F$6:$F$1005,Con_ve!$C$6:$C$1005,$C926,Con_ve!$I$6:$I$1005,"Fechada",Con_ve!$Q$6:$Q$1005,Cad_cl!AV$5))),"",IF($C926="","",SUMIFS(Con_ve!$F$6:$F$1005,Con_ve!$C$6:$C$1005,$C926,Con_ve!$I$6:$I$1005,"Fechada",Con_ve!$Q$6:$Q$1005,Cad_cl!AV$5)))</f>
        <v/>
      </c>
      <c r="AW926" s="134" t="str">
        <f>IF(ISERR(IF($C926="","",SUMIFS(Con_ve!$F$6:$F$1005,Con_ve!$C$6:$C$1005,$C926,Con_ve!$I$6:$I$1005,"Fechada",Con_ve!$Q$6:$Q$1005,Cad_cl!AW$5))),"",IF($C926="","",SUMIFS(Con_ve!$F$6:$F$1005,Con_ve!$C$6:$C$1005,$C926,Con_ve!$I$6:$I$1005,"Fechada",Con_ve!$Q$6:$Q$1005,Cad_cl!AW$5)))</f>
        <v/>
      </c>
      <c r="AX926" s="134" t="str">
        <f>IF(ISERR(IF($C926="","",SUMIFS(Con_ve!$F$6:$F$1005,Con_ve!$C$6:$C$1005,$C926,Con_ve!$I$6:$I$1005,"Fechada",Con_ve!$Q$6:$Q$1005,Cad_cl!AX$5))),"",IF($C926="","",SUMIFS(Con_ve!$F$6:$F$1005,Con_ve!$C$6:$C$1005,$C926,Con_ve!$I$6:$I$1005,"Fechada",Con_ve!$Q$6:$Q$1005,Cad_cl!AX$5)))</f>
        <v/>
      </c>
      <c r="AY926" s="134" t="str">
        <f>IF(ISERR(IF($C926="","",SUMIFS(Con_ve!$F$6:$F$1005,Con_ve!$C$6:$C$1005,$C926,Con_ve!$I$6:$I$1005,"Fechada",Con_ve!$Q$6:$Q$1005,Cad_cl!AY$5))),"",IF($C926="","",SUMIFS(Con_ve!$F$6:$F$1005,Con_ve!$C$6:$C$1005,$C926,Con_ve!$I$6:$I$1005,"Fechada",Con_ve!$Q$6:$Q$1005,Cad_cl!AY$5)))</f>
        <v/>
      </c>
      <c r="AZ926" s="134" t="str">
        <f>IF(ISERR(IF($C926="","",SUMIFS(Con_ve!$F$6:$F$1005,Con_ve!$C$6:$C$1005,$C926,Con_ve!$I$6:$I$1005,"Fechada",Con_ve!$Q$6:$Q$1005,Cad_cl!AZ$5))),"",IF($C926="","",SUMIFS(Con_ve!$F$6:$F$1005,Con_ve!$C$6:$C$1005,$C926,Con_ve!$I$6:$I$1005,"Fechada",Con_ve!$Q$6:$Q$1005,Cad_cl!AZ$5)))</f>
        <v/>
      </c>
      <c r="BA926" s="134" t="str">
        <f>IF(ISERR(IF($C926="","",SUMIFS(Con_ve!$F$6:$F$1005,Con_ve!$C$6:$C$1005,$C926,Con_ve!$I$6:$I$1005,"Fechada",Con_ve!$Q$6:$Q$1005,Cad_cl!BA$5))),"",IF($C926="","",SUMIFS(Con_ve!$F$6:$F$1005,Con_ve!$C$6:$C$1005,$C926,Con_ve!$I$6:$I$1005,"Fechada",Con_ve!$Q$6:$Q$1005,Cad_cl!BA$5)))</f>
        <v/>
      </c>
      <c r="BB926" s="134">
        <f t="shared" si="42"/>
        <v>0</v>
      </c>
      <c r="BD926" s="134" t="str">
        <f>IF(ISERR(IF($C926="","",SUMIFS(Con_ve!$F$6:$F$1005,Con_ve!$C$6:$C$1005,$C926,Con_ve!$I$6:$I$1005,"Em negociação",Con_ve!$Q$6:$Q$1005,Cad_cl!BD$5))),"",IF($C926="","",SUMIFS(Con_ve!$F$6:$F$1005,Con_ve!$C$6:$C$1005,$C926,Con_ve!$I$6:$I$1005,"Em negociação",Con_ve!$Q$6:$Q$1005,Cad_cl!BD$5)))</f>
        <v/>
      </c>
      <c r="BE926" s="134" t="str">
        <f>IF(ISERR(IF($C926="","",SUMIFS(Con_ve!$F$6:$F$1005,Con_ve!$C$6:$C$1005,$C926,Con_ve!$I$6:$I$1005,"Em negociação",Con_ve!$Q$6:$Q$1005,Cad_cl!BE$5))),"",IF($C926="","",SUMIFS(Con_ve!$F$6:$F$1005,Con_ve!$C$6:$C$1005,$C926,Con_ve!$I$6:$I$1005,"Em negociação",Con_ve!$Q$6:$Q$1005,Cad_cl!BE$5)))</f>
        <v/>
      </c>
      <c r="BF926" s="134" t="str">
        <f>IF(ISERR(IF($C926="","",SUMIFS(Con_ve!$F$6:$F$1005,Con_ve!$C$6:$C$1005,$C926,Con_ve!$I$6:$I$1005,"Em negociação",Con_ve!$Q$6:$Q$1005,Cad_cl!BF$5))),"",IF($C926="","",SUMIFS(Con_ve!$F$6:$F$1005,Con_ve!$C$6:$C$1005,$C926,Con_ve!$I$6:$I$1005,"Em negociação",Con_ve!$Q$6:$Q$1005,Cad_cl!BF$5)))</f>
        <v/>
      </c>
      <c r="BG926" s="134" t="str">
        <f>IF(ISERR(IF($C926="","",SUMIFS(Con_ve!$F$6:$F$1005,Con_ve!$C$6:$C$1005,$C926,Con_ve!$I$6:$I$1005,"Em negociação",Con_ve!$Q$6:$Q$1005,Cad_cl!BG$5))),"",IF($C926="","",SUMIFS(Con_ve!$F$6:$F$1005,Con_ve!$C$6:$C$1005,$C926,Con_ve!$I$6:$I$1005,"Em negociação",Con_ve!$Q$6:$Q$1005,Cad_cl!BG$5)))</f>
        <v/>
      </c>
      <c r="BH926" s="134" t="str">
        <f>IF(ISERR(IF($C926="","",SUMIFS(Con_ve!$F$6:$F$1005,Con_ve!$C$6:$C$1005,$C926,Con_ve!$I$6:$I$1005,"Em negociação",Con_ve!$Q$6:$Q$1005,Cad_cl!BH$5))),"",IF($C926="","",SUMIFS(Con_ve!$F$6:$F$1005,Con_ve!$C$6:$C$1005,$C926,Con_ve!$I$6:$I$1005,"Em negociação",Con_ve!$Q$6:$Q$1005,Cad_cl!BH$5)))</f>
        <v/>
      </c>
      <c r="BI926" s="134" t="str">
        <f>IF(ISERR(IF($C926="","",SUMIFS(Con_ve!$F$6:$F$1005,Con_ve!$C$6:$C$1005,$C926,Con_ve!$I$6:$I$1005,"Em negociação",Con_ve!$Q$6:$Q$1005,Cad_cl!BI$5))),"",IF($C926="","",SUMIFS(Con_ve!$F$6:$F$1005,Con_ve!$C$6:$C$1005,$C926,Con_ve!$I$6:$I$1005,"Em negociação",Con_ve!$Q$6:$Q$1005,Cad_cl!BI$5)))</f>
        <v/>
      </c>
      <c r="BJ926" s="134" t="str">
        <f>IF(ISERR(IF($C926="","",SUMIFS(Con_ve!$F$6:$F$1005,Con_ve!$C$6:$C$1005,$C926,Con_ve!$I$6:$I$1005,"Em negociação",Con_ve!$Q$6:$Q$1005,Cad_cl!BJ$5))),"",IF($C926="","",SUMIFS(Con_ve!$F$6:$F$1005,Con_ve!$C$6:$C$1005,$C926,Con_ve!$I$6:$I$1005,"Em negociação",Con_ve!$Q$6:$Q$1005,Cad_cl!BJ$5)))</f>
        <v/>
      </c>
      <c r="BK926" s="134" t="str">
        <f>IF(ISERR(IF($C926="","",SUMIFS(Con_ve!$F$6:$F$1005,Con_ve!$C$6:$C$1005,$C926,Con_ve!$I$6:$I$1005,"Em negociação",Con_ve!$Q$6:$Q$1005,Cad_cl!BK$5))),"",IF($C926="","",SUMIFS(Con_ve!$F$6:$F$1005,Con_ve!$C$6:$C$1005,$C926,Con_ve!$I$6:$I$1005,"Em negociação",Con_ve!$Q$6:$Q$1005,Cad_cl!BK$5)))</f>
        <v/>
      </c>
      <c r="BL926" s="134" t="str">
        <f>IF(ISERR(IF($C926="","",SUMIFS(Con_ve!$F$6:$F$1005,Con_ve!$C$6:$C$1005,$C926,Con_ve!$I$6:$I$1005,"Em negociação",Con_ve!$Q$6:$Q$1005,Cad_cl!BL$5))),"",IF($C926="","",SUMIFS(Con_ve!$F$6:$F$1005,Con_ve!$C$6:$C$1005,$C926,Con_ve!$I$6:$I$1005,"Em negociação",Con_ve!$Q$6:$Q$1005,Cad_cl!BL$5)))</f>
        <v/>
      </c>
      <c r="BM926" s="134" t="str">
        <f>IF(ISERR(IF($C926="","",SUMIFS(Con_ve!$F$6:$F$1005,Con_ve!$C$6:$C$1005,$C926,Con_ve!$I$6:$I$1005,"Em negociação",Con_ve!$Q$6:$Q$1005,Cad_cl!BM$5))),"",IF($C926="","",SUMIFS(Con_ve!$F$6:$F$1005,Con_ve!$C$6:$C$1005,$C926,Con_ve!$I$6:$I$1005,"Em negociação",Con_ve!$Q$6:$Q$1005,Cad_cl!BM$5)))</f>
        <v/>
      </c>
      <c r="BN926" s="134" t="str">
        <f>IF(ISERR(IF($C926="","",SUMIFS(Con_ve!$F$6:$F$1005,Con_ve!$C$6:$C$1005,$C926,Con_ve!$I$6:$I$1005,"Em negociação",Con_ve!$Q$6:$Q$1005,Cad_cl!BN$5))),"",IF($C926="","",SUMIFS(Con_ve!$F$6:$F$1005,Con_ve!$C$6:$C$1005,$C926,Con_ve!$I$6:$I$1005,"Em negociação",Con_ve!$Q$6:$Q$1005,Cad_cl!BN$5)))</f>
        <v/>
      </c>
      <c r="BO926" s="134" t="str">
        <f>IF(ISERR(IF($C926="","",SUMIFS(Con_ve!$F$6:$F$1005,Con_ve!$C$6:$C$1005,$C926,Con_ve!$I$6:$I$1005,"Em negociação",Con_ve!$Q$6:$Q$1005,Cad_cl!BO$5))),"",IF($C926="","",SUMIFS(Con_ve!$F$6:$F$1005,Con_ve!$C$6:$C$1005,$C926,Con_ve!$I$6:$I$1005,"Em negociação",Con_ve!$Q$6:$Q$1005,Cad_cl!BO$5)))</f>
        <v/>
      </c>
      <c r="BP926" s="134">
        <f t="shared" si="43"/>
        <v>0</v>
      </c>
      <c r="BR926" s="125" t="str">
        <f>IF(ISERR(IF(AND($I926=Re_lo!$E$5,BR$5=VLOOKUP(Re_lo!$H$5,Re_lo!$N$5:$O$16,2,0)),AP926,"")),"",IF(AND($I926=Re_lo!$E$5,BR$5=VLOOKUP(Re_lo!$H$5,Re_lo!$N$5:$O$16,2,0)),AP926,""))</f>
        <v/>
      </c>
      <c r="BS926" s="125" t="str">
        <f>IF(ISERR(IF(AND($I926=Re_lo!$E$5,BS$5=VLOOKUP(Re_lo!$H$5,Re_lo!$N$5:$O$16,2,0)),AQ926,"")),"",IF(AND($I926=Re_lo!$E$5,BS$5=VLOOKUP(Re_lo!$H$5,Re_lo!$N$5:$O$16,2,0)),AQ926,""))</f>
        <v/>
      </c>
      <c r="BT926" s="125" t="str">
        <f>IF(ISERR(IF(AND($I926=Re_lo!$E$5,BT$5=VLOOKUP(Re_lo!$H$5,Re_lo!$N$5:$O$16,2,0)),AR926,"")),"",IF(AND($I926=Re_lo!$E$5,BT$5=VLOOKUP(Re_lo!$H$5,Re_lo!$N$5:$O$16,2,0)),AR926,""))</f>
        <v/>
      </c>
      <c r="BU926" s="125" t="str">
        <f>IF(ISERR(IF(AND($I926=Re_lo!$E$5,BU$5=VLOOKUP(Re_lo!$H$5,Re_lo!$N$5:$O$16,2,0)),AS926,"")),"",IF(AND($I926=Re_lo!$E$5,BU$5=VLOOKUP(Re_lo!$H$5,Re_lo!$N$5:$O$16,2,0)),AS926,""))</f>
        <v/>
      </c>
      <c r="BV926" s="125" t="str">
        <f>IF(ISERR(IF(AND($I926=Re_lo!$E$5,BV$5=VLOOKUP(Re_lo!$H$5,Re_lo!$N$5:$O$16,2,0)),AT926,"")),"",IF(AND($I926=Re_lo!$E$5,BV$5=VLOOKUP(Re_lo!$H$5,Re_lo!$N$5:$O$16,2,0)),AT926,""))</f>
        <v/>
      </c>
      <c r="BW926" s="125" t="str">
        <f>IF(ISERR(IF(AND($I926=Re_lo!$E$5,BW$5=VLOOKUP(Re_lo!$H$5,Re_lo!$N$5:$O$16,2,0)),AU926,"")),"",IF(AND($I926=Re_lo!$E$5,BW$5=VLOOKUP(Re_lo!$H$5,Re_lo!$N$5:$O$16,2,0)),AU926,""))</f>
        <v/>
      </c>
      <c r="BX926" s="125" t="str">
        <f>IF(ISERR(IF(AND($I926=Re_lo!$E$5,BX$5=VLOOKUP(Re_lo!$H$5,Re_lo!$N$5:$O$16,2,0)),AV926,"")),"",IF(AND($I926=Re_lo!$E$5,BX$5=VLOOKUP(Re_lo!$H$5,Re_lo!$N$5:$O$16,2,0)),AV926,""))</f>
        <v/>
      </c>
      <c r="BY926" s="125" t="str">
        <f>IF(ISERR(IF(AND($I926=Re_lo!$E$5,BY$5=VLOOKUP(Re_lo!$H$5,Re_lo!$N$5:$O$16,2,0)),AW926,"")),"",IF(AND($I926=Re_lo!$E$5,BY$5=VLOOKUP(Re_lo!$H$5,Re_lo!$N$5:$O$16,2,0)),AW926,""))</f>
        <v/>
      </c>
      <c r="BZ926" s="125" t="str">
        <f>IF(ISERR(IF(AND($I926=Re_lo!$E$5,BZ$5=VLOOKUP(Re_lo!$H$5,Re_lo!$N$5:$O$16,2,0)),AX926,"")),"",IF(AND($I926=Re_lo!$E$5,BZ$5=VLOOKUP(Re_lo!$H$5,Re_lo!$N$5:$O$16,2,0)),AX926,""))</f>
        <v/>
      </c>
      <c r="CA926" s="125" t="str">
        <f>IF(ISERR(IF(AND($I926=Re_lo!$E$5,CA$5=VLOOKUP(Re_lo!$H$5,Re_lo!$N$5:$O$16,2,0)),AY926,"")),"",IF(AND($I926=Re_lo!$E$5,CA$5=VLOOKUP(Re_lo!$H$5,Re_lo!$N$5:$O$16,2,0)),AY926,""))</f>
        <v/>
      </c>
      <c r="CB926" s="125" t="str">
        <f>IF(ISERR(IF(AND($I926=Re_lo!$E$5,CB$5=VLOOKUP(Re_lo!$H$5,Re_lo!$N$5:$O$16,2,0)),AZ926,"")),"",IF(AND($I926=Re_lo!$E$5,CB$5=VLOOKUP(Re_lo!$H$5,Re_lo!$N$5:$O$16,2,0)),AZ926,""))</f>
        <v/>
      </c>
      <c r="CC926" s="125" t="str">
        <f>IF(ISERR(IF(AND($I926=Re_lo!$E$5,CC$5=VLOOKUP(Re_lo!$H$5,Re_lo!$N$5:$O$16,2,0)),BA926,"")),"",IF(AND($I926=Re_lo!$E$5,CC$5=VLOOKUP(Re_lo!$H$5,Re_lo!$N$5:$O$16,2,0)),BA926,""))</f>
        <v/>
      </c>
      <c r="CD926" s="125" t="str">
        <f>IF(ISERR(IF(AND($I926=Re_lo!$E$5,CD$5=VLOOKUP(Re_lo!$H$5,Re_lo!$N$5:$O$16,2,0)),BB926,"")),"",IF(AND($I926=Re_lo!$E$5,CD$5=VLOOKUP(Re_lo!$H$5,Re_lo!$N$5:$O$16,2,0)),BB926,""))</f>
        <v/>
      </c>
      <c r="CF926" s="125" t="str">
        <f>IF($C926="","",COUNTIFS(Con_ve!$C$6:$C$1005,$C926,Con_ve!$Q$6:$Q$1005,Cad_cl!CF$5))</f>
        <v/>
      </c>
      <c r="CG926" s="125" t="str">
        <f>IF($C926="","",COUNTIFS(Con_ve!$C$6:$C$1005,$C926,Con_ve!$Q$6:$Q$1005,Cad_cl!CG$5))</f>
        <v/>
      </c>
      <c r="CH926" s="125" t="str">
        <f>IF($C926="","",COUNTIFS(Con_ve!$C$6:$C$1005,$C926,Con_ve!$Q$6:$Q$1005,Cad_cl!CH$5))</f>
        <v/>
      </c>
      <c r="CI926" s="125" t="str">
        <f>IF($C926="","",COUNTIFS(Con_ve!$C$6:$C$1005,$C926,Con_ve!$Q$6:$Q$1005,Cad_cl!CI$5))</f>
        <v/>
      </c>
      <c r="CJ926" s="125" t="str">
        <f>IF($C926="","",COUNTIFS(Con_ve!$C$6:$C$1005,$C926,Con_ve!$Q$6:$Q$1005,Cad_cl!CJ$5))</f>
        <v/>
      </c>
      <c r="CK926" s="125" t="str">
        <f>IF($C926="","",COUNTIFS(Con_ve!$C$6:$C$1005,$C926,Con_ve!$Q$6:$Q$1005,Cad_cl!CK$5))</f>
        <v/>
      </c>
      <c r="CL926" s="125" t="str">
        <f>IF($C926="","",COUNTIFS(Con_ve!$C$6:$C$1005,$C926,Con_ve!$Q$6:$Q$1005,Cad_cl!CL$5))</f>
        <v/>
      </c>
      <c r="CM926" s="125" t="str">
        <f>IF($C926="","",COUNTIFS(Con_ve!$C$6:$C$1005,$C926,Con_ve!$Q$6:$Q$1005,Cad_cl!CM$5))</f>
        <v/>
      </c>
      <c r="CN926" s="125" t="str">
        <f>IF($C926="","",COUNTIFS(Con_ve!$C$6:$C$1005,$C926,Con_ve!$Q$6:$Q$1005,Cad_cl!CN$5))</f>
        <v/>
      </c>
      <c r="CO926" s="125" t="str">
        <f>IF($C926="","",COUNTIFS(Con_ve!$C$6:$C$1005,$C926,Con_ve!$Q$6:$Q$1005,Cad_cl!CO$5))</f>
        <v/>
      </c>
      <c r="CP926" s="125" t="str">
        <f>IF($C926="","",COUNTIFS(Con_ve!$C$6:$C$1005,$C926,Con_ve!$Q$6:$Q$1005,Cad_cl!CP$5))</f>
        <v/>
      </c>
      <c r="CQ926" s="125" t="str">
        <f>IF($C926="","",COUNTIFS(Con_ve!$C$6:$C$1005,$C926,Con_ve!$Q$6:$Q$1005,Cad_cl!CQ$5))</f>
        <v/>
      </c>
      <c r="CR926" s="125">
        <f t="shared" si="44"/>
        <v>0</v>
      </c>
    </row>
    <row r="927" spans="3:96" ht="30" customHeight="1">
      <c r="C927" s="153"/>
      <c r="D927" s="153"/>
      <c r="E927" s="154"/>
      <c r="F927" s="153"/>
      <c r="G927" s="155"/>
      <c r="H927" s="153"/>
      <c r="I927" s="153"/>
      <c r="J927" s="132" t="s">
        <v>309</v>
      </c>
      <c r="K927" s="133" t="s">
        <v>309</v>
      </c>
      <c r="L927" s="153"/>
      <c r="M927" s="153"/>
      <c r="N927" s="153"/>
      <c r="O927" s="153"/>
      <c r="P927" s="153"/>
      <c r="Q927" s="153"/>
      <c r="AP927" s="134" t="str">
        <f>IF(ISERR(IF($C927="","",SUMIFS(Con_ve!$F$6:$F$1005,Con_ve!$C$6:$C$1005,$C927,Con_ve!$I$6:$I$1005,"Fechada",Con_ve!$Q$6:$Q$1005,Cad_cl!AP$5))),"",IF($C927="","",SUMIFS(Con_ve!$F$6:$F$1005,Con_ve!$C$6:$C$1005,$C927,Con_ve!$I$6:$I$1005,"Fechada",Con_ve!$Q$6:$Q$1005,Cad_cl!AP$5)))</f>
        <v/>
      </c>
      <c r="AQ927" s="134" t="str">
        <f>IF(ISERR(IF($C927="","",SUMIFS(Con_ve!$F$6:$F$1005,Con_ve!$C$6:$C$1005,$C927,Con_ve!$I$6:$I$1005,"Fechada",Con_ve!$Q$6:$Q$1005,Cad_cl!AQ$5))),"",IF($C927="","",SUMIFS(Con_ve!$F$6:$F$1005,Con_ve!$C$6:$C$1005,$C927,Con_ve!$I$6:$I$1005,"Fechada",Con_ve!$Q$6:$Q$1005,Cad_cl!AQ$5)))</f>
        <v/>
      </c>
      <c r="AR927" s="134" t="str">
        <f>IF(ISERR(IF($C927="","",SUMIFS(Con_ve!$F$6:$F$1005,Con_ve!$C$6:$C$1005,$C927,Con_ve!$I$6:$I$1005,"Fechada",Con_ve!$Q$6:$Q$1005,Cad_cl!AR$5))),"",IF($C927="","",SUMIFS(Con_ve!$F$6:$F$1005,Con_ve!$C$6:$C$1005,$C927,Con_ve!$I$6:$I$1005,"Fechada",Con_ve!$Q$6:$Q$1005,Cad_cl!AR$5)))</f>
        <v/>
      </c>
      <c r="AS927" s="134" t="str">
        <f>IF(ISERR(IF($C927="","",SUMIFS(Con_ve!$F$6:$F$1005,Con_ve!$C$6:$C$1005,$C927,Con_ve!$I$6:$I$1005,"Fechada",Con_ve!$Q$6:$Q$1005,Cad_cl!AS$5))),"",IF($C927="","",SUMIFS(Con_ve!$F$6:$F$1005,Con_ve!$C$6:$C$1005,$C927,Con_ve!$I$6:$I$1005,"Fechada",Con_ve!$Q$6:$Q$1005,Cad_cl!AS$5)))</f>
        <v/>
      </c>
      <c r="AT927" s="134" t="str">
        <f>IF(ISERR(IF($C927="","",SUMIFS(Con_ve!$F$6:$F$1005,Con_ve!$C$6:$C$1005,$C927,Con_ve!$I$6:$I$1005,"Fechada",Con_ve!$Q$6:$Q$1005,Cad_cl!AT$5))),"",IF($C927="","",SUMIFS(Con_ve!$F$6:$F$1005,Con_ve!$C$6:$C$1005,$C927,Con_ve!$I$6:$I$1005,"Fechada",Con_ve!$Q$6:$Q$1005,Cad_cl!AT$5)))</f>
        <v/>
      </c>
      <c r="AU927" s="134" t="str">
        <f>IF(ISERR(IF($C927="","",SUMIFS(Con_ve!$F$6:$F$1005,Con_ve!$C$6:$C$1005,$C927,Con_ve!$I$6:$I$1005,"Fechada",Con_ve!$Q$6:$Q$1005,Cad_cl!AU$5))),"",IF($C927="","",SUMIFS(Con_ve!$F$6:$F$1005,Con_ve!$C$6:$C$1005,$C927,Con_ve!$I$6:$I$1005,"Fechada",Con_ve!$Q$6:$Q$1005,Cad_cl!AU$5)))</f>
        <v/>
      </c>
      <c r="AV927" s="134" t="str">
        <f>IF(ISERR(IF($C927="","",SUMIFS(Con_ve!$F$6:$F$1005,Con_ve!$C$6:$C$1005,$C927,Con_ve!$I$6:$I$1005,"Fechada",Con_ve!$Q$6:$Q$1005,Cad_cl!AV$5))),"",IF($C927="","",SUMIFS(Con_ve!$F$6:$F$1005,Con_ve!$C$6:$C$1005,$C927,Con_ve!$I$6:$I$1005,"Fechada",Con_ve!$Q$6:$Q$1005,Cad_cl!AV$5)))</f>
        <v/>
      </c>
      <c r="AW927" s="134" t="str">
        <f>IF(ISERR(IF($C927="","",SUMIFS(Con_ve!$F$6:$F$1005,Con_ve!$C$6:$C$1005,$C927,Con_ve!$I$6:$I$1005,"Fechada",Con_ve!$Q$6:$Q$1005,Cad_cl!AW$5))),"",IF($C927="","",SUMIFS(Con_ve!$F$6:$F$1005,Con_ve!$C$6:$C$1005,$C927,Con_ve!$I$6:$I$1005,"Fechada",Con_ve!$Q$6:$Q$1005,Cad_cl!AW$5)))</f>
        <v/>
      </c>
      <c r="AX927" s="134" t="str">
        <f>IF(ISERR(IF($C927="","",SUMIFS(Con_ve!$F$6:$F$1005,Con_ve!$C$6:$C$1005,$C927,Con_ve!$I$6:$I$1005,"Fechada",Con_ve!$Q$6:$Q$1005,Cad_cl!AX$5))),"",IF($C927="","",SUMIFS(Con_ve!$F$6:$F$1005,Con_ve!$C$6:$C$1005,$C927,Con_ve!$I$6:$I$1005,"Fechada",Con_ve!$Q$6:$Q$1005,Cad_cl!AX$5)))</f>
        <v/>
      </c>
      <c r="AY927" s="134" t="str">
        <f>IF(ISERR(IF($C927="","",SUMIFS(Con_ve!$F$6:$F$1005,Con_ve!$C$6:$C$1005,$C927,Con_ve!$I$6:$I$1005,"Fechada",Con_ve!$Q$6:$Q$1005,Cad_cl!AY$5))),"",IF($C927="","",SUMIFS(Con_ve!$F$6:$F$1005,Con_ve!$C$6:$C$1005,$C927,Con_ve!$I$6:$I$1005,"Fechada",Con_ve!$Q$6:$Q$1005,Cad_cl!AY$5)))</f>
        <v/>
      </c>
      <c r="AZ927" s="134" t="str">
        <f>IF(ISERR(IF($C927="","",SUMIFS(Con_ve!$F$6:$F$1005,Con_ve!$C$6:$C$1005,$C927,Con_ve!$I$6:$I$1005,"Fechada",Con_ve!$Q$6:$Q$1005,Cad_cl!AZ$5))),"",IF($C927="","",SUMIFS(Con_ve!$F$6:$F$1005,Con_ve!$C$6:$C$1005,$C927,Con_ve!$I$6:$I$1005,"Fechada",Con_ve!$Q$6:$Q$1005,Cad_cl!AZ$5)))</f>
        <v/>
      </c>
      <c r="BA927" s="134" t="str">
        <f>IF(ISERR(IF($C927="","",SUMIFS(Con_ve!$F$6:$F$1005,Con_ve!$C$6:$C$1005,$C927,Con_ve!$I$6:$I$1005,"Fechada",Con_ve!$Q$6:$Q$1005,Cad_cl!BA$5))),"",IF($C927="","",SUMIFS(Con_ve!$F$6:$F$1005,Con_ve!$C$6:$C$1005,$C927,Con_ve!$I$6:$I$1005,"Fechada",Con_ve!$Q$6:$Q$1005,Cad_cl!BA$5)))</f>
        <v/>
      </c>
      <c r="BB927" s="134">
        <f t="shared" si="42"/>
        <v>0</v>
      </c>
      <c r="BD927" s="134" t="str">
        <f>IF(ISERR(IF($C927="","",SUMIFS(Con_ve!$F$6:$F$1005,Con_ve!$C$6:$C$1005,$C927,Con_ve!$I$6:$I$1005,"Em negociação",Con_ve!$Q$6:$Q$1005,Cad_cl!BD$5))),"",IF($C927="","",SUMIFS(Con_ve!$F$6:$F$1005,Con_ve!$C$6:$C$1005,$C927,Con_ve!$I$6:$I$1005,"Em negociação",Con_ve!$Q$6:$Q$1005,Cad_cl!BD$5)))</f>
        <v/>
      </c>
      <c r="BE927" s="134" t="str">
        <f>IF(ISERR(IF($C927="","",SUMIFS(Con_ve!$F$6:$F$1005,Con_ve!$C$6:$C$1005,$C927,Con_ve!$I$6:$I$1005,"Em negociação",Con_ve!$Q$6:$Q$1005,Cad_cl!BE$5))),"",IF($C927="","",SUMIFS(Con_ve!$F$6:$F$1005,Con_ve!$C$6:$C$1005,$C927,Con_ve!$I$6:$I$1005,"Em negociação",Con_ve!$Q$6:$Q$1005,Cad_cl!BE$5)))</f>
        <v/>
      </c>
      <c r="BF927" s="134" t="str">
        <f>IF(ISERR(IF($C927="","",SUMIFS(Con_ve!$F$6:$F$1005,Con_ve!$C$6:$C$1005,$C927,Con_ve!$I$6:$I$1005,"Em negociação",Con_ve!$Q$6:$Q$1005,Cad_cl!BF$5))),"",IF($C927="","",SUMIFS(Con_ve!$F$6:$F$1005,Con_ve!$C$6:$C$1005,$C927,Con_ve!$I$6:$I$1005,"Em negociação",Con_ve!$Q$6:$Q$1005,Cad_cl!BF$5)))</f>
        <v/>
      </c>
      <c r="BG927" s="134" t="str">
        <f>IF(ISERR(IF($C927="","",SUMIFS(Con_ve!$F$6:$F$1005,Con_ve!$C$6:$C$1005,$C927,Con_ve!$I$6:$I$1005,"Em negociação",Con_ve!$Q$6:$Q$1005,Cad_cl!BG$5))),"",IF($C927="","",SUMIFS(Con_ve!$F$6:$F$1005,Con_ve!$C$6:$C$1005,$C927,Con_ve!$I$6:$I$1005,"Em negociação",Con_ve!$Q$6:$Q$1005,Cad_cl!BG$5)))</f>
        <v/>
      </c>
      <c r="BH927" s="134" t="str">
        <f>IF(ISERR(IF($C927="","",SUMIFS(Con_ve!$F$6:$F$1005,Con_ve!$C$6:$C$1005,$C927,Con_ve!$I$6:$I$1005,"Em negociação",Con_ve!$Q$6:$Q$1005,Cad_cl!BH$5))),"",IF($C927="","",SUMIFS(Con_ve!$F$6:$F$1005,Con_ve!$C$6:$C$1005,$C927,Con_ve!$I$6:$I$1005,"Em negociação",Con_ve!$Q$6:$Q$1005,Cad_cl!BH$5)))</f>
        <v/>
      </c>
      <c r="BI927" s="134" t="str">
        <f>IF(ISERR(IF($C927="","",SUMIFS(Con_ve!$F$6:$F$1005,Con_ve!$C$6:$C$1005,$C927,Con_ve!$I$6:$I$1005,"Em negociação",Con_ve!$Q$6:$Q$1005,Cad_cl!BI$5))),"",IF($C927="","",SUMIFS(Con_ve!$F$6:$F$1005,Con_ve!$C$6:$C$1005,$C927,Con_ve!$I$6:$I$1005,"Em negociação",Con_ve!$Q$6:$Q$1005,Cad_cl!BI$5)))</f>
        <v/>
      </c>
      <c r="BJ927" s="134" t="str">
        <f>IF(ISERR(IF($C927="","",SUMIFS(Con_ve!$F$6:$F$1005,Con_ve!$C$6:$C$1005,$C927,Con_ve!$I$6:$I$1005,"Em negociação",Con_ve!$Q$6:$Q$1005,Cad_cl!BJ$5))),"",IF($C927="","",SUMIFS(Con_ve!$F$6:$F$1005,Con_ve!$C$6:$C$1005,$C927,Con_ve!$I$6:$I$1005,"Em negociação",Con_ve!$Q$6:$Q$1005,Cad_cl!BJ$5)))</f>
        <v/>
      </c>
      <c r="BK927" s="134" t="str">
        <f>IF(ISERR(IF($C927="","",SUMIFS(Con_ve!$F$6:$F$1005,Con_ve!$C$6:$C$1005,$C927,Con_ve!$I$6:$I$1005,"Em negociação",Con_ve!$Q$6:$Q$1005,Cad_cl!BK$5))),"",IF($C927="","",SUMIFS(Con_ve!$F$6:$F$1005,Con_ve!$C$6:$C$1005,$C927,Con_ve!$I$6:$I$1005,"Em negociação",Con_ve!$Q$6:$Q$1005,Cad_cl!BK$5)))</f>
        <v/>
      </c>
      <c r="BL927" s="134" t="str">
        <f>IF(ISERR(IF($C927="","",SUMIFS(Con_ve!$F$6:$F$1005,Con_ve!$C$6:$C$1005,$C927,Con_ve!$I$6:$I$1005,"Em negociação",Con_ve!$Q$6:$Q$1005,Cad_cl!BL$5))),"",IF($C927="","",SUMIFS(Con_ve!$F$6:$F$1005,Con_ve!$C$6:$C$1005,$C927,Con_ve!$I$6:$I$1005,"Em negociação",Con_ve!$Q$6:$Q$1005,Cad_cl!BL$5)))</f>
        <v/>
      </c>
      <c r="BM927" s="134" t="str">
        <f>IF(ISERR(IF($C927="","",SUMIFS(Con_ve!$F$6:$F$1005,Con_ve!$C$6:$C$1005,$C927,Con_ve!$I$6:$I$1005,"Em negociação",Con_ve!$Q$6:$Q$1005,Cad_cl!BM$5))),"",IF($C927="","",SUMIFS(Con_ve!$F$6:$F$1005,Con_ve!$C$6:$C$1005,$C927,Con_ve!$I$6:$I$1005,"Em negociação",Con_ve!$Q$6:$Q$1005,Cad_cl!BM$5)))</f>
        <v/>
      </c>
      <c r="BN927" s="134" t="str">
        <f>IF(ISERR(IF($C927="","",SUMIFS(Con_ve!$F$6:$F$1005,Con_ve!$C$6:$C$1005,$C927,Con_ve!$I$6:$I$1005,"Em negociação",Con_ve!$Q$6:$Q$1005,Cad_cl!BN$5))),"",IF($C927="","",SUMIFS(Con_ve!$F$6:$F$1005,Con_ve!$C$6:$C$1005,$C927,Con_ve!$I$6:$I$1005,"Em negociação",Con_ve!$Q$6:$Q$1005,Cad_cl!BN$5)))</f>
        <v/>
      </c>
      <c r="BO927" s="134" t="str">
        <f>IF(ISERR(IF($C927="","",SUMIFS(Con_ve!$F$6:$F$1005,Con_ve!$C$6:$C$1005,$C927,Con_ve!$I$6:$I$1005,"Em negociação",Con_ve!$Q$6:$Q$1005,Cad_cl!BO$5))),"",IF($C927="","",SUMIFS(Con_ve!$F$6:$F$1005,Con_ve!$C$6:$C$1005,$C927,Con_ve!$I$6:$I$1005,"Em negociação",Con_ve!$Q$6:$Q$1005,Cad_cl!BO$5)))</f>
        <v/>
      </c>
      <c r="BP927" s="134">
        <f t="shared" si="43"/>
        <v>0</v>
      </c>
      <c r="BR927" s="125" t="str">
        <f>IF(ISERR(IF(AND($I927=Re_lo!$E$5,BR$5=VLOOKUP(Re_lo!$H$5,Re_lo!$N$5:$O$16,2,0)),AP927,"")),"",IF(AND($I927=Re_lo!$E$5,BR$5=VLOOKUP(Re_lo!$H$5,Re_lo!$N$5:$O$16,2,0)),AP927,""))</f>
        <v/>
      </c>
      <c r="BS927" s="125" t="str">
        <f>IF(ISERR(IF(AND($I927=Re_lo!$E$5,BS$5=VLOOKUP(Re_lo!$H$5,Re_lo!$N$5:$O$16,2,0)),AQ927,"")),"",IF(AND($I927=Re_lo!$E$5,BS$5=VLOOKUP(Re_lo!$H$5,Re_lo!$N$5:$O$16,2,0)),AQ927,""))</f>
        <v/>
      </c>
      <c r="BT927" s="125" t="str">
        <f>IF(ISERR(IF(AND($I927=Re_lo!$E$5,BT$5=VLOOKUP(Re_lo!$H$5,Re_lo!$N$5:$O$16,2,0)),AR927,"")),"",IF(AND($I927=Re_lo!$E$5,BT$5=VLOOKUP(Re_lo!$H$5,Re_lo!$N$5:$O$16,2,0)),AR927,""))</f>
        <v/>
      </c>
      <c r="BU927" s="125" t="str">
        <f>IF(ISERR(IF(AND($I927=Re_lo!$E$5,BU$5=VLOOKUP(Re_lo!$H$5,Re_lo!$N$5:$O$16,2,0)),AS927,"")),"",IF(AND($I927=Re_lo!$E$5,BU$5=VLOOKUP(Re_lo!$H$5,Re_lo!$N$5:$O$16,2,0)),AS927,""))</f>
        <v/>
      </c>
      <c r="BV927" s="125" t="str">
        <f>IF(ISERR(IF(AND($I927=Re_lo!$E$5,BV$5=VLOOKUP(Re_lo!$H$5,Re_lo!$N$5:$O$16,2,0)),AT927,"")),"",IF(AND($I927=Re_lo!$E$5,BV$5=VLOOKUP(Re_lo!$H$5,Re_lo!$N$5:$O$16,2,0)),AT927,""))</f>
        <v/>
      </c>
      <c r="BW927" s="125" t="str">
        <f>IF(ISERR(IF(AND($I927=Re_lo!$E$5,BW$5=VLOOKUP(Re_lo!$H$5,Re_lo!$N$5:$O$16,2,0)),AU927,"")),"",IF(AND($I927=Re_lo!$E$5,BW$5=VLOOKUP(Re_lo!$H$5,Re_lo!$N$5:$O$16,2,0)),AU927,""))</f>
        <v/>
      </c>
      <c r="BX927" s="125" t="str">
        <f>IF(ISERR(IF(AND($I927=Re_lo!$E$5,BX$5=VLOOKUP(Re_lo!$H$5,Re_lo!$N$5:$O$16,2,0)),AV927,"")),"",IF(AND($I927=Re_lo!$E$5,BX$5=VLOOKUP(Re_lo!$H$5,Re_lo!$N$5:$O$16,2,0)),AV927,""))</f>
        <v/>
      </c>
      <c r="BY927" s="125" t="str">
        <f>IF(ISERR(IF(AND($I927=Re_lo!$E$5,BY$5=VLOOKUP(Re_lo!$H$5,Re_lo!$N$5:$O$16,2,0)),AW927,"")),"",IF(AND($I927=Re_lo!$E$5,BY$5=VLOOKUP(Re_lo!$H$5,Re_lo!$N$5:$O$16,2,0)),AW927,""))</f>
        <v/>
      </c>
      <c r="BZ927" s="125" t="str">
        <f>IF(ISERR(IF(AND($I927=Re_lo!$E$5,BZ$5=VLOOKUP(Re_lo!$H$5,Re_lo!$N$5:$O$16,2,0)),AX927,"")),"",IF(AND($I927=Re_lo!$E$5,BZ$5=VLOOKUP(Re_lo!$H$5,Re_lo!$N$5:$O$16,2,0)),AX927,""))</f>
        <v/>
      </c>
      <c r="CA927" s="125" t="str">
        <f>IF(ISERR(IF(AND($I927=Re_lo!$E$5,CA$5=VLOOKUP(Re_lo!$H$5,Re_lo!$N$5:$O$16,2,0)),AY927,"")),"",IF(AND($I927=Re_lo!$E$5,CA$5=VLOOKUP(Re_lo!$H$5,Re_lo!$N$5:$O$16,2,0)),AY927,""))</f>
        <v/>
      </c>
      <c r="CB927" s="125" t="str">
        <f>IF(ISERR(IF(AND($I927=Re_lo!$E$5,CB$5=VLOOKUP(Re_lo!$H$5,Re_lo!$N$5:$O$16,2,0)),AZ927,"")),"",IF(AND($I927=Re_lo!$E$5,CB$5=VLOOKUP(Re_lo!$H$5,Re_lo!$N$5:$O$16,2,0)),AZ927,""))</f>
        <v/>
      </c>
      <c r="CC927" s="125" t="str">
        <f>IF(ISERR(IF(AND($I927=Re_lo!$E$5,CC$5=VLOOKUP(Re_lo!$H$5,Re_lo!$N$5:$O$16,2,0)),BA927,"")),"",IF(AND($I927=Re_lo!$E$5,CC$5=VLOOKUP(Re_lo!$H$5,Re_lo!$N$5:$O$16,2,0)),BA927,""))</f>
        <v/>
      </c>
      <c r="CD927" s="125" t="str">
        <f>IF(ISERR(IF(AND($I927=Re_lo!$E$5,CD$5=VLOOKUP(Re_lo!$H$5,Re_lo!$N$5:$O$16,2,0)),BB927,"")),"",IF(AND($I927=Re_lo!$E$5,CD$5=VLOOKUP(Re_lo!$H$5,Re_lo!$N$5:$O$16,2,0)),BB927,""))</f>
        <v/>
      </c>
      <c r="CF927" s="125" t="str">
        <f>IF($C927="","",COUNTIFS(Con_ve!$C$6:$C$1005,$C927,Con_ve!$Q$6:$Q$1005,Cad_cl!CF$5))</f>
        <v/>
      </c>
      <c r="CG927" s="125" t="str">
        <f>IF($C927="","",COUNTIFS(Con_ve!$C$6:$C$1005,$C927,Con_ve!$Q$6:$Q$1005,Cad_cl!CG$5))</f>
        <v/>
      </c>
      <c r="CH927" s="125" t="str">
        <f>IF($C927="","",COUNTIFS(Con_ve!$C$6:$C$1005,$C927,Con_ve!$Q$6:$Q$1005,Cad_cl!CH$5))</f>
        <v/>
      </c>
      <c r="CI927" s="125" t="str">
        <f>IF($C927="","",COUNTIFS(Con_ve!$C$6:$C$1005,$C927,Con_ve!$Q$6:$Q$1005,Cad_cl!CI$5))</f>
        <v/>
      </c>
      <c r="CJ927" s="125" t="str">
        <f>IF($C927="","",COUNTIFS(Con_ve!$C$6:$C$1005,$C927,Con_ve!$Q$6:$Q$1005,Cad_cl!CJ$5))</f>
        <v/>
      </c>
      <c r="CK927" s="125" t="str">
        <f>IF($C927="","",COUNTIFS(Con_ve!$C$6:$C$1005,$C927,Con_ve!$Q$6:$Q$1005,Cad_cl!CK$5))</f>
        <v/>
      </c>
      <c r="CL927" s="125" t="str">
        <f>IF($C927="","",COUNTIFS(Con_ve!$C$6:$C$1005,$C927,Con_ve!$Q$6:$Q$1005,Cad_cl!CL$5))</f>
        <v/>
      </c>
      <c r="CM927" s="125" t="str">
        <f>IF($C927="","",COUNTIFS(Con_ve!$C$6:$C$1005,$C927,Con_ve!$Q$6:$Q$1005,Cad_cl!CM$5))</f>
        <v/>
      </c>
      <c r="CN927" s="125" t="str">
        <f>IF($C927="","",COUNTIFS(Con_ve!$C$6:$C$1005,$C927,Con_ve!$Q$6:$Q$1005,Cad_cl!CN$5))</f>
        <v/>
      </c>
      <c r="CO927" s="125" t="str">
        <f>IF($C927="","",COUNTIFS(Con_ve!$C$6:$C$1005,$C927,Con_ve!$Q$6:$Q$1005,Cad_cl!CO$5))</f>
        <v/>
      </c>
      <c r="CP927" s="125" t="str">
        <f>IF($C927="","",COUNTIFS(Con_ve!$C$6:$C$1005,$C927,Con_ve!$Q$6:$Q$1005,Cad_cl!CP$5))</f>
        <v/>
      </c>
      <c r="CQ927" s="125" t="str">
        <f>IF($C927="","",COUNTIFS(Con_ve!$C$6:$C$1005,$C927,Con_ve!$Q$6:$Q$1005,Cad_cl!CQ$5))</f>
        <v/>
      </c>
      <c r="CR927" s="125">
        <f t="shared" si="44"/>
        <v>0</v>
      </c>
    </row>
    <row r="928" spans="3:96" ht="30" customHeight="1">
      <c r="C928" s="153"/>
      <c r="D928" s="153"/>
      <c r="E928" s="154"/>
      <c r="F928" s="153"/>
      <c r="G928" s="155"/>
      <c r="H928" s="153"/>
      <c r="I928" s="153"/>
      <c r="J928" s="132" t="s">
        <v>309</v>
      </c>
      <c r="K928" s="133" t="s">
        <v>309</v>
      </c>
      <c r="L928" s="153"/>
      <c r="M928" s="153"/>
      <c r="N928" s="153"/>
      <c r="O928" s="153"/>
      <c r="P928" s="153"/>
      <c r="Q928" s="153"/>
      <c r="AP928" s="134" t="str">
        <f>IF(ISERR(IF($C928="","",SUMIFS(Con_ve!$F$6:$F$1005,Con_ve!$C$6:$C$1005,$C928,Con_ve!$I$6:$I$1005,"Fechada",Con_ve!$Q$6:$Q$1005,Cad_cl!AP$5))),"",IF($C928="","",SUMIFS(Con_ve!$F$6:$F$1005,Con_ve!$C$6:$C$1005,$C928,Con_ve!$I$6:$I$1005,"Fechada",Con_ve!$Q$6:$Q$1005,Cad_cl!AP$5)))</f>
        <v/>
      </c>
      <c r="AQ928" s="134" t="str">
        <f>IF(ISERR(IF($C928="","",SUMIFS(Con_ve!$F$6:$F$1005,Con_ve!$C$6:$C$1005,$C928,Con_ve!$I$6:$I$1005,"Fechada",Con_ve!$Q$6:$Q$1005,Cad_cl!AQ$5))),"",IF($C928="","",SUMIFS(Con_ve!$F$6:$F$1005,Con_ve!$C$6:$C$1005,$C928,Con_ve!$I$6:$I$1005,"Fechada",Con_ve!$Q$6:$Q$1005,Cad_cl!AQ$5)))</f>
        <v/>
      </c>
      <c r="AR928" s="134" t="str">
        <f>IF(ISERR(IF($C928="","",SUMIFS(Con_ve!$F$6:$F$1005,Con_ve!$C$6:$C$1005,$C928,Con_ve!$I$6:$I$1005,"Fechada",Con_ve!$Q$6:$Q$1005,Cad_cl!AR$5))),"",IF($C928="","",SUMIFS(Con_ve!$F$6:$F$1005,Con_ve!$C$6:$C$1005,$C928,Con_ve!$I$6:$I$1005,"Fechada",Con_ve!$Q$6:$Q$1005,Cad_cl!AR$5)))</f>
        <v/>
      </c>
      <c r="AS928" s="134" t="str">
        <f>IF(ISERR(IF($C928="","",SUMIFS(Con_ve!$F$6:$F$1005,Con_ve!$C$6:$C$1005,$C928,Con_ve!$I$6:$I$1005,"Fechada",Con_ve!$Q$6:$Q$1005,Cad_cl!AS$5))),"",IF($C928="","",SUMIFS(Con_ve!$F$6:$F$1005,Con_ve!$C$6:$C$1005,$C928,Con_ve!$I$6:$I$1005,"Fechada",Con_ve!$Q$6:$Q$1005,Cad_cl!AS$5)))</f>
        <v/>
      </c>
      <c r="AT928" s="134" t="str">
        <f>IF(ISERR(IF($C928="","",SUMIFS(Con_ve!$F$6:$F$1005,Con_ve!$C$6:$C$1005,$C928,Con_ve!$I$6:$I$1005,"Fechada",Con_ve!$Q$6:$Q$1005,Cad_cl!AT$5))),"",IF($C928="","",SUMIFS(Con_ve!$F$6:$F$1005,Con_ve!$C$6:$C$1005,$C928,Con_ve!$I$6:$I$1005,"Fechada",Con_ve!$Q$6:$Q$1005,Cad_cl!AT$5)))</f>
        <v/>
      </c>
      <c r="AU928" s="134" t="str">
        <f>IF(ISERR(IF($C928="","",SUMIFS(Con_ve!$F$6:$F$1005,Con_ve!$C$6:$C$1005,$C928,Con_ve!$I$6:$I$1005,"Fechada",Con_ve!$Q$6:$Q$1005,Cad_cl!AU$5))),"",IF($C928="","",SUMIFS(Con_ve!$F$6:$F$1005,Con_ve!$C$6:$C$1005,$C928,Con_ve!$I$6:$I$1005,"Fechada",Con_ve!$Q$6:$Q$1005,Cad_cl!AU$5)))</f>
        <v/>
      </c>
      <c r="AV928" s="134" t="str">
        <f>IF(ISERR(IF($C928="","",SUMIFS(Con_ve!$F$6:$F$1005,Con_ve!$C$6:$C$1005,$C928,Con_ve!$I$6:$I$1005,"Fechada",Con_ve!$Q$6:$Q$1005,Cad_cl!AV$5))),"",IF($C928="","",SUMIFS(Con_ve!$F$6:$F$1005,Con_ve!$C$6:$C$1005,$C928,Con_ve!$I$6:$I$1005,"Fechada",Con_ve!$Q$6:$Q$1005,Cad_cl!AV$5)))</f>
        <v/>
      </c>
      <c r="AW928" s="134" t="str">
        <f>IF(ISERR(IF($C928="","",SUMIFS(Con_ve!$F$6:$F$1005,Con_ve!$C$6:$C$1005,$C928,Con_ve!$I$6:$I$1005,"Fechada",Con_ve!$Q$6:$Q$1005,Cad_cl!AW$5))),"",IF($C928="","",SUMIFS(Con_ve!$F$6:$F$1005,Con_ve!$C$6:$C$1005,$C928,Con_ve!$I$6:$I$1005,"Fechada",Con_ve!$Q$6:$Q$1005,Cad_cl!AW$5)))</f>
        <v/>
      </c>
      <c r="AX928" s="134" t="str">
        <f>IF(ISERR(IF($C928="","",SUMIFS(Con_ve!$F$6:$F$1005,Con_ve!$C$6:$C$1005,$C928,Con_ve!$I$6:$I$1005,"Fechada",Con_ve!$Q$6:$Q$1005,Cad_cl!AX$5))),"",IF($C928="","",SUMIFS(Con_ve!$F$6:$F$1005,Con_ve!$C$6:$C$1005,$C928,Con_ve!$I$6:$I$1005,"Fechada",Con_ve!$Q$6:$Q$1005,Cad_cl!AX$5)))</f>
        <v/>
      </c>
      <c r="AY928" s="134" t="str">
        <f>IF(ISERR(IF($C928="","",SUMIFS(Con_ve!$F$6:$F$1005,Con_ve!$C$6:$C$1005,$C928,Con_ve!$I$6:$I$1005,"Fechada",Con_ve!$Q$6:$Q$1005,Cad_cl!AY$5))),"",IF($C928="","",SUMIFS(Con_ve!$F$6:$F$1005,Con_ve!$C$6:$C$1005,$C928,Con_ve!$I$6:$I$1005,"Fechada",Con_ve!$Q$6:$Q$1005,Cad_cl!AY$5)))</f>
        <v/>
      </c>
      <c r="AZ928" s="134" t="str">
        <f>IF(ISERR(IF($C928="","",SUMIFS(Con_ve!$F$6:$F$1005,Con_ve!$C$6:$C$1005,$C928,Con_ve!$I$6:$I$1005,"Fechada",Con_ve!$Q$6:$Q$1005,Cad_cl!AZ$5))),"",IF($C928="","",SUMIFS(Con_ve!$F$6:$F$1005,Con_ve!$C$6:$C$1005,$C928,Con_ve!$I$6:$I$1005,"Fechada",Con_ve!$Q$6:$Q$1005,Cad_cl!AZ$5)))</f>
        <v/>
      </c>
      <c r="BA928" s="134" t="str">
        <f>IF(ISERR(IF($C928="","",SUMIFS(Con_ve!$F$6:$F$1005,Con_ve!$C$6:$C$1005,$C928,Con_ve!$I$6:$I$1005,"Fechada",Con_ve!$Q$6:$Q$1005,Cad_cl!BA$5))),"",IF($C928="","",SUMIFS(Con_ve!$F$6:$F$1005,Con_ve!$C$6:$C$1005,$C928,Con_ve!$I$6:$I$1005,"Fechada",Con_ve!$Q$6:$Q$1005,Cad_cl!BA$5)))</f>
        <v/>
      </c>
      <c r="BB928" s="134">
        <f t="shared" si="42"/>
        <v>0</v>
      </c>
      <c r="BD928" s="134" t="str">
        <f>IF(ISERR(IF($C928="","",SUMIFS(Con_ve!$F$6:$F$1005,Con_ve!$C$6:$C$1005,$C928,Con_ve!$I$6:$I$1005,"Em negociação",Con_ve!$Q$6:$Q$1005,Cad_cl!BD$5))),"",IF($C928="","",SUMIFS(Con_ve!$F$6:$F$1005,Con_ve!$C$6:$C$1005,$C928,Con_ve!$I$6:$I$1005,"Em negociação",Con_ve!$Q$6:$Q$1005,Cad_cl!BD$5)))</f>
        <v/>
      </c>
      <c r="BE928" s="134" t="str">
        <f>IF(ISERR(IF($C928="","",SUMIFS(Con_ve!$F$6:$F$1005,Con_ve!$C$6:$C$1005,$C928,Con_ve!$I$6:$I$1005,"Em negociação",Con_ve!$Q$6:$Q$1005,Cad_cl!BE$5))),"",IF($C928="","",SUMIFS(Con_ve!$F$6:$F$1005,Con_ve!$C$6:$C$1005,$C928,Con_ve!$I$6:$I$1005,"Em negociação",Con_ve!$Q$6:$Q$1005,Cad_cl!BE$5)))</f>
        <v/>
      </c>
      <c r="BF928" s="134" t="str">
        <f>IF(ISERR(IF($C928="","",SUMIFS(Con_ve!$F$6:$F$1005,Con_ve!$C$6:$C$1005,$C928,Con_ve!$I$6:$I$1005,"Em negociação",Con_ve!$Q$6:$Q$1005,Cad_cl!BF$5))),"",IF($C928="","",SUMIFS(Con_ve!$F$6:$F$1005,Con_ve!$C$6:$C$1005,$C928,Con_ve!$I$6:$I$1005,"Em negociação",Con_ve!$Q$6:$Q$1005,Cad_cl!BF$5)))</f>
        <v/>
      </c>
      <c r="BG928" s="134" t="str">
        <f>IF(ISERR(IF($C928="","",SUMIFS(Con_ve!$F$6:$F$1005,Con_ve!$C$6:$C$1005,$C928,Con_ve!$I$6:$I$1005,"Em negociação",Con_ve!$Q$6:$Q$1005,Cad_cl!BG$5))),"",IF($C928="","",SUMIFS(Con_ve!$F$6:$F$1005,Con_ve!$C$6:$C$1005,$C928,Con_ve!$I$6:$I$1005,"Em negociação",Con_ve!$Q$6:$Q$1005,Cad_cl!BG$5)))</f>
        <v/>
      </c>
      <c r="BH928" s="134" t="str">
        <f>IF(ISERR(IF($C928="","",SUMIFS(Con_ve!$F$6:$F$1005,Con_ve!$C$6:$C$1005,$C928,Con_ve!$I$6:$I$1005,"Em negociação",Con_ve!$Q$6:$Q$1005,Cad_cl!BH$5))),"",IF($C928="","",SUMIFS(Con_ve!$F$6:$F$1005,Con_ve!$C$6:$C$1005,$C928,Con_ve!$I$6:$I$1005,"Em negociação",Con_ve!$Q$6:$Q$1005,Cad_cl!BH$5)))</f>
        <v/>
      </c>
      <c r="BI928" s="134" t="str">
        <f>IF(ISERR(IF($C928="","",SUMIFS(Con_ve!$F$6:$F$1005,Con_ve!$C$6:$C$1005,$C928,Con_ve!$I$6:$I$1005,"Em negociação",Con_ve!$Q$6:$Q$1005,Cad_cl!BI$5))),"",IF($C928="","",SUMIFS(Con_ve!$F$6:$F$1005,Con_ve!$C$6:$C$1005,$C928,Con_ve!$I$6:$I$1005,"Em negociação",Con_ve!$Q$6:$Q$1005,Cad_cl!BI$5)))</f>
        <v/>
      </c>
      <c r="BJ928" s="134" t="str">
        <f>IF(ISERR(IF($C928="","",SUMIFS(Con_ve!$F$6:$F$1005,Con_ve!$C$6:$C$1005,$C928,Con_ve!$I$6:$I$1005,"Em negociação",Con_ve!$Q$6:$Q$1005,Cad_cl!BJ$5))),"",IF($C928="","",SUMIFS(Con_ve!$F$6:$F$1005,Con_ve!$C$6:$C$1005,$C928,Con_ve!$I$6:$I$1005,"Em negociação",Con_ve!$Q$6:$Q$1005,Cad_cl!BJ$5)))</f>
        <v/>
      </c>
      <c r="BK928" s="134" t="str">
        <f>IF(ISERR(IF($C928="","",SUMIFS(Con_ve!$F$6:$F$1005,Con_ve!$C$6:$C$1005,$C928,Con_ve!$I$6:$I$1005,"Em negociação",Con_ve!$Q$6:$Q$1005,Cad_cl!BK$5))),"",IF($C928="","",SUMIFS(Con_ve!$F$6:$F$1005,Con_ve!$C$6:$C$1005,$C928,Con_ve!$I$6:$I$1005,"Em negociação",Con_ve!$Q$6:$Q$1005,Cad_cl!BK$5)))</f>
        <v/>
      </c>
      <c r="BL928" s="134" t="str">
        <f>IF(ISERR(IF($C928="","",SUMIFS(Con_ve!$F$6:$F$1005,Con_ve!$C$6:$C$1005,$C928,Con_ve!$I$6:$I$1005,"Em negociação",Con_ve!$Q$6:$Q$1005,Cad_cl!BL$5))),"",IF($C928="","",SUMIFS(Con_ve!$F$6:$F$1005,Con_ve!$C$6:$C$1005,$C928,Con_ve!$I$6:$I$1005,"Em negociação",Con_ve!$Q$6:$Q$1005,Cad_cl!BL$5)))</f>
        <v/>
      </c>
      <c r="BM928" s="134" t="str">
        <f>IF(ISERR(IF($C928="","",SUMIFS(Con_ve!$F$6:$F$1005,Con_ve!$C$6:$C$1005,$C928,Con_ve!$I$6:$I$1005,"Em negociação",Con_ve!$Q$6:$Q$1005,Cad_cl!BM$5))),"",IF($C928="","",SUMIFS(Con_ve!$F$6:$F$1005,Con_ve!$C$6:$C$1005,$C928,Con_ve!$I$6:$I$1005,"Em negociação",Con_ve!$Q$6:$Q$1005,Cad_cl!BM$5)))</f>
        <v/>
      </c>
      <c r="BN928" s="134" t="str">
        <f>IF(ISERR(IF($C928="","",SUMIFS(Con_ve!$F$6:$F$1005,Con_ve!$C$6:$C$1005,$C928,Con_ve!$I$6:$I$1005,"Em negociação",Con_ve!$Q$6:$Q$1005,Cad_cl!BN$5))),"",IF($C928="","",SUMIFS(Con_ve!$F$6:$F$1005,Con_ve!$C$6:$C$1005,$C928,Con_ve!$I$6:$I$1005,"Em negociação",Con_ve!$Q$6:$Q$1005,Cad_cl!BN$5)))</f>
        <v/>
      </c>
      <c r="BO928" s="134" t="str">
        <f>IF(ISERR(IF($C928="","",SUMIFS(Con_ve!$F$6:$F$1005,Con_ve!$C$6:$C$1005,$C928,Con_ve!$I$6:$I$1005,"Em negociação",Con_ve!$Q$6:$Q$1005,Cad_cl!BO$5))),"",IF($C928="","",SUMIFS(Con_ve!$F$6:$F$1005,Con_ve!$C$6:$C$1005,$C928,Con_ve!$I$6:$I$1005,"Em negociação",Con_ve!$Q$6:$Q$1005,Cad_cl!BO$5)))</f>
        <v/>
      </c>
      <c r="BP928" s="134">
        <f t="shared" si="43"/>
        <v>0</v>
      </c>
      <c r="BR928" s="125" t="str">
        <f>IF(ISERR(IF(AND($I928=Re_lo!$E$5,BR$5=VLOOKUP(Re_lo!$H$5,Re_lo!$N$5:$O$16,2,0)),AP928,"")),"",IF(AND($I928=Re_lo!$E$5,BR$5=VLOOKUP(Re_lo!$H$5,Re_lo!$N$5:$O$16,2,0)),AP928,""))</f>
        <v/>
      </c>
      <c r="BS928" s="125" t="str">
        <f>IF(ISERR(IF(AND($I928=Re_lo!$E$5,BS$5=VLOOKUP(Re_lo!$H$5,Re_lo!$N$5:$O$16,2,0)),AQ928,"")),"",IF(AND($I928=Re_lo!$E$5,BS$5=VLOOKUP(Re_lo!$H$5,Re_lo!$N$5:$O$16,2,0)),AQ928,""))</f>
        <v/>
      </c>
      <c r="BT928" s="125" t="str">
        <f>IF(ISERR(IF(AND($I928=Re_lo!$E$5,BT$5=VLOOKUP(Re_lo!$H$5,Re_lo!$N$5:$O$16,2,0)),AR928,"")),"",IF(AND($I928=Re_lo!$E$5,BT$5=VLOOKUP(Re_lo!$H$5,Re_lo!$N$5:$O$16,2,0)),AR928,""))</f>
        <v/>
      </c>
      <c r="BU928" s="125" t="str">
        <f>IF(ISERR(IF(AND($I928=Re_lo!$E$5,BU$5=VLOOKUP(Re_lo!$H$5,Re_lo!$N$5:$O$16,2,0)),AS928,"")),"",IF(AND($I928=Re_lo!$E$5,BU$5=VLOOKUP(Re_lo!$H$5,Re_lo!$N$5:$O$16,2,0)),AS928,""))</f>
        <v/>
      </c>
      <c r="BV928" s="125" t="str">
        <f>IF(ISERR(IF(AND($I928=Re_lo!$E$5,BV$5=VLOOKUP(Re_lo!$H$5,Re_lo!$N$5:$O$16,2,0)),AT928,"")),"",IF(AND($I928=Re_lo!$E$5,BV$5=VLOOKUP(Re_lo!$H$5,Re_lo!$N$5:$O$16,2,0)),AT928,""))</f>
        <v/>
      </c>
      <c r="BW928" s="125" t="str">
        <f>IF(ISERR(IF(AND($I928=Re_lo!$E$5,BW$5=VLOOKUP(Re_lo!$H$5,Re_lo!$N$5:$O$16,2,0)),AU928,"")),"",IF(AND($I928=Re_lo!$E$5,BW$5=VLOOKUP(Re_lo!$H$5,Re_lo!$N$5:$O$16,2,0)),AU928,""))</f>
        <v/>
      </c>
      <c r="BX928" s="125" t="str">
        <f>IF(ISERR(IF(AND($I928=Re_lo!$E$5,BX$5=VLOOKUP(Re_lo!$H$5,Re_lo!$N$5:$O$16,2,0)),AV928,"")),"",IF(AND($I928=Re_lo!$E$5,BX$5=VLOOKUP(Re_lo!$H$5,Re_lo!$N$5:$O$16,2,0)),AV928,""))</f>
        <v/>
      </c>
      <c r="BY928" s="125" t="str">
        <f>IF(ISERR(IF(AND($I928=Re_lo!$E$5,BY$5=VLOOKUP(Re_lo!$H$5,Re_lo!$N$5:$O$16,2,0)),AW928,"")),"",IF(AND($I928=Re_lo!$E$5,BY$5=VLOOKUP(Re_lo!$H$5,Re_lo!$N$5:$O$16,2,0)),AW928,""))</f>
        <v/>
      </c>
      <c r="BZ928" s="125" t="str">
        <f>IF(ISERR(IF(AND($I928=Re_lo!$E$5,BZ$5=VLOOKUP(Re_lo!$H$5,Re_lo!$N$5:$O$16,2,0)),AX928,"")),"",IF(AND($I928=Re_lo!$E$5,BZ$5=VLOOKUP(Re_lo!$H$5,Re_lo!$N$5:$O$16,2,0)),AX928,""))</f>
        <v/>
      </c>
      <c r="CA928" s="125" t="str">
        <f>IF(ISERR(IF(AND($I928=Re_lo!$E$5,CA$5=VLOOKUP(Re_lo!$H$5,Re_lo!$N$5:$O$16,2,0)),AY928,"")),"",IF(AND($I928=Re_lo!$E$5,CA$5=VLOOKUP(Re_lo!$H$5,Re_lo!$N$5:$O$16,2,0)),AY928,""))</f>
        <v/>
      </c>
      <c r="CB928" s="125" t="str">
        <f>IF(ISERR(IF(AND($I928=Re_lo!$E$5,CB$5=VLOOKUP(Re_lo!$H$5,Re_lo!$N$5:$O$16,2,0)),AZ928,"")),"",IF(AND($I928=Re_lo!$E$5,CB$5=VLOOKUP(Re_lo!$H$5,Re_lo!$N$5:$O$16,2,0)),AZ928,""))</f>
        <v/>
      </c>
      <c r="CC928" s="125" t="str">
        <f>IF(ISERR(IF(AND($I928=Re_lo!$E$5,CC$5=VLOOKUP(Re_lo!$H$5,Re_lo!$N$5:$O$16,2,0)),BA928,"")),"",IF(AND($I928=Re_lo!$E$5,CC$5=VLOOKUP(Re_lo!$H$5,Re_lo!$N$5:$O$16,2,0)),BA928,""))</f>
        <v/>
      </c>
      <c r="CD928" s="125" t="str">
        <f>IF(ISERR(IF(AND($I928=Re_lo!$E$5,CD$5=VLOOKUP(Re_lo!$H$5,Re_lo!$N$5:$O$16,2,0)),BB928,"")),"",IF(AND($I928=Re_lo!$E$5,CD$5=VLOOKUP(Re_lo!$H$5,Re_lo!$N$5:$O$16,2,0)),BB928,""))</f>
        <v/>
      </c>
      <c r="CF928" s="125" t="str">
        <f>IF($C928="","",COUNTIFS(Con_ve!$C$6:$C$1005,$C928,Con_ve!$Q$6:$Q$1005,Cad_cl!CF$5))</f>
        <v/>
      </c>
      <c r="CG928" s="125" t="str">
        <f>IF($C928="","",COUNTIFS(Con_ve!$C$6:$C$1005,$C928,Con_ve!$Q$6:$Q$1005,Cad_cl!CG$5))</f>
        <v/>
      </c>
      <c r="CH928" s="125" t="str">
        <f>IF($C928="","",COUNTIFS(Con_ve!$C$6:$C$1005,$C928,Con_ve!$Q$6:$Q$1005,Cad_cl!CH$5))</f>
        <v/>
      </c>
      <c r="CI928" s="125" t="str">
        <f>IF($C928="","",COUNTIFS(Con_ve!$C$6:$C$1005,$C928,Con_ve!$Q$6:$Q$1005,Cad_cl!CI$5))</f>
        <v/>
      </c>
      <c r="CJ928" s="125" t="str">
        <f>IF($C928="","",COUNTIFS(Con_ve!$C$6:$C$1005,$C928,Con_ve!$Q$6:$Q$1005,Cad_cl!CJ$5))</f>
        <v/>
      </c>
      <c r="CK928" s="125" t="str">
        <f>IF($C928="","",COUNTIFS(Con_ve!$C$6:$C$1005,$C928,Con_ve!$Q$6:$Q$1005,Cad_cl!CK$5))</f>
        <v/>
      </c>
      <c r="CL928" s="125" t="str">
        <f>IF($C928="","",COUNTIFS(Con_ve!$C$6:$C$1005,$C928,Con_ve!$Q$6:$Q$1005,Cad_cl!CL$5))</f>
        <v/>
      </c>
      <c r="CM928" s="125" t="str">
        <f>IF($C928="","",COUNTIFS(Con_ve!$C$6:$C$1005,$C928,Con_ve!$Q$6:$Q$1005,Cad_cl!CM$5))</f>
        <v/>
      </c>
      <c r="CN928" s="125" t="str">
        <f>IF($C928="","",COUNTIFS(Con_ve!$C$6:$C$1005,$C928,Con_ve!$Q$6:$Q$1005,Cad_cl!CN$5))</f>
        <v/>
      </c>
      <c r="CO928" s="125" t="str">
        <f>IF($C928="","",COUNTIFS(Con_ve!$C$6:$C$1005,$C928,Con_ve!$Q$6:$Q$1005,Cad_cl!CO$5))</f>
        <v/>
      </c>
      <c r="CP928" s="125" t="str">
        <f>IF($C928="","",COUNTIFS(Con_ve!$C$6:$C$1005,$C928,Con_ve!$Q$6:$Q$1005,Cad_cl!CP$5))</f>
        <v/>
      </c>
      <c r="CQ928" s="125" t="str">
        <f>IF($C928="","",COUNTIFS(Con_ve!$C$6:$C$1005,$C928,Con_ve!$Q$6:$Q$1005,Cad_cl!CQ$5))</f>
        <v/>
      </c>
      <c r="CR928" s="125">
        <f t="shared" si="44"/>
        <v>0</v>
      </c>
    </row>
    <row r="929" spans="3:96" ht="30" customHeight="1">
      <c r="C929" s="153"/>
      <c r="D929" s="153"/>
      <c r="E929" s="154"/>
      <c r="F929" s="153"/>
      <c r="G929" s="155"/>
      <c r="H929" s="153"/>
      <c r="I929" s="153"/>
      <c r="J929" s="132" t="s">
        <v>309</v>
      </c>
      <c r="K929" s="133" t="s">
        <v>309</v>
      </c>
      <c r="L929" s="153"/>
      <c r="M929" s="153"/>
      <c r="N929" s="153"/>
      <c r="O929" s="153"/>
      <c r="P929" s="153"/>
      <c r="Q929" s="153"/>
      <c r="AP929" s="134" t="str">
        <f>IF(ISERR(IF($C929="","",SUMIFS(Con_ve!$F$6:$F$1005,Con_ve!$C$6:$C$1005,$C929,Con_ve!$I$6:$I$1005,"Fechada",Con_ve!$Q$6:$Q$1005,Cad_cl!AP$5))),"",IF($C929="","",SUMIFS(Con_ve!$F$6:$F$1005,Con_ve!$C$6:$C$1005,$C929,Con_ve!$I$6:$I$1005,"Fechada",Con_ve!$Q$6:$Q$1005,Cad_cl!AP$5)))</f>
        <v/>
      </c>
      <c r="AQ929" s="134" t="str">
        <f>IF(ISERR(IF($C929="","",SUMIFS(Con_ve!$F$6:$F$1005,Con_ve!$C$6:$C$1005,$C929,Con_ve!$I$6:$I$1005,"Fechada",Con_ve!$Q$6:$Q$1005,Cad_cl!AQ$5))),"",IF($C929="","",SUMIFS(Con_ve!$F$6:$F$1005,Con_ve!$C$6:$C$1005,$C929,Con_ve!$I$6:$I$1005,"Fechada",Con_ve!$Q$6:$Q$1005,Cad_cl!AQ$5)))</f>
        <v/>
      </c>
      <c r="AR929" s="134" t="str">
        <f>IF(ISERR(IF($C929="","",SUMIFS(Con_ve!$F$6:$F$1005,Con_ve!$C$6:$C$1005,$C929,Con_ve!$I$6:$I$1005,"Fechada",Con_ve!$Q$6:$Q$1005,Cad_cl!AR$5))),"",IF($C929="","",SUMIFS(Con_ve!$F$6:$F$1005,Con_ve!$C$6:$C$1005,$C929,Con_ve!$I$6:$I$1005,"Fechada",Con_ve!$Q$6:$Q$1005,Cad_cl!AR$5)))</f>
        <v/>
      </c>
      <c r="AS929" s="134" t="str">
        <f>IF(ISERR(IF($C929="","",SUMIFS(Con_ve!$F$6:$F$1005,Con_ve!$C$6:$C$1005,$C929,Con_ve!$I$6:$I$1005,"Fechada",Con_ve!$Q$6:$Q$1005,Cad_cl!AS$5))),"",IF($C929="","",SUMIFS(Con_ve!$F$6:$F$1005,Con_ve!$C$6:$C$1005,$C929,Con_ve!$I$6:$I$1005,"Fechada",Con_ve!$Q$6:$Q$1005,Cad_cl!AS$5)))</f>
        <v/>
      </c>
      <c r="AT929" s="134" t="str">
        <f>IF(ISERR(IF($C929="","",SUMIFS(Con_ve!$F$6:$F$1005,Con_ve!$C$6:$C$1005,$C929,Con_ve!$I$6:$I$1005,"Fechada",Con_ve!$Q$6:$Q$1005,Cad_cl!AT$5))),"",IF($C929="","",SUMIFS(Con_ve!$F$6:$F$1005,Con_ve!$C$6:$C$1005,$C929,Con_ve!$I$6:$I$1005,"Fechada",Con_ve!$Q$6:$Q$1005,Cad_cl!AT$5)))</f>
        <v/>
      </c>
      <c r="AU929" s="134" t="str">
        <f>IF(ISERR(IF($C929="","",SUMIFS(Con_ve!$F$6:$F$1005,Con_ve!$C$6:$C$1005,$C929,Con_ve!$I$6:$I$1005,"Fechada",Con_ve!$Q$6:$Q$1005,Cad_cl!AU$5))),"",IF($C929="","",SUMIFS(Con_ve!$F$6:$F$1005,Con_ve!$C$6:$C$1005,$C929,Con_ve!$I$6:$I$1005,"Fechada",Con_ve!$Q$6:$Q$1005,Cad_cl!AU$5)))</f>
        <v/>
      </c>
      <c r="AV929" s="134" t="str">
        <f>IF(ISERR(IF($C929="","",SUMIFS(Con_ve!$F$6:$F$1005,Con_ve!$C$6:$C$1005,$C929,Con_ve!$I$6:$I$1005,"Fechada",Con_ve!$Q$6:$Q$1005,Cad_cl!AV$5))),"",IF($C929="","",SUMIFS(Con_ve!$F$6:$F$1005,Con_ve!$C$6:$C$1005,$C929,Con_ve!$I$6:$I$1005,"Fechada",Con_ve!$Q$6:$Q$1005,Cad_cl!AV$5)))</f>
        <v/>
      </c>
      <c r="AW929" s="134" t="str">
        <f>IF(ISERR(IF($C929="","",SUMIFS(Con_ve!$F$6:$F$1005,Con_ve!$C$6:$C$1005,$C929,Con_ve!$I$6:$I$1005,"Fechada",Con_ve!$Q$6:$Q$1005,Cad_cl!AW$5))),"",IF($C929="","",SUMIFS(Con_ve!$F$6:$F$1005,Con_ve!$C$6:$C$1005,$C929,Con_ve!$I$6:$I$1005,"Fechada",Con_ve!$Q$6:$Q$1005,Cad_cl!AW$5)))</f>
        <v/>
      </c>
      <c r="AX929" s="134" t="str">
        <f>IF(ISERR(IF($C929="","",SUMIFS(Con_ve!$F$6:$F$1005,Con_ve!$C$6:$C$1005,$C929,Con_ve!$I$6:$I$1005,"Fechada",Con_ve!$Q$6:$Q$1005,Cad_cl!AX$5))),"",IF($C929="","",SUMIFS(Con_ve!$F$6:$F$1005,Con_ve!$C$6:$C$1005,$C929,Con_ve!$I$6:$I$1005,"Fechada",Con_ve!$Q$6:$Q$1005,Cad_cl!AX$5)))</f>
        <v/>
      </c>
      <c r="AY929" s="134" t="str">
        <f>IF(ISERR(IF($C929="","",SUMIFS(Con_ve!$F$6:$F$1005,Con_ve!$C$6:$C$1005,$C929,Con_ve!$I$6:$I$1005,"Fechada",Con_ve!$Q$6:$Q$1005,Cad_cl!AY$5))),"",IF($C929="","",SUMIFS(Con_ve!$F$6:$F$1005,Con_ve!$C$6:$C$1005,$C929,Con_ve!$I$6:$I$1005,"Fechada",Con_ve!$Q$6:$Q$1005,Cad_cl!AY$5)))</f>
        <v/>
      </c>
      <c r="AZ929" s="134" t="str">
        <f>IF(ISERR(IF($C929="","",SUMIFS(Con_ve!$F$6:$F$1005,Con_ve!$C$6:$C$1005,$C929,Con_ve!$I$6:$I$1005,"Fechada",Con_ve!$Q$6:$Q$1005,Cad_cl!AZ$5))),"",IF($C929="","",SUMIFS(Con_ve!$F$6:$F$1005,Con_ve!$C$6:$C$1005,$C929,Con_ve!$I$6:$I$1005,"Fechada",Con_ve!$Q$6:$Q$1005,Cad_cl!AZ$5)))</f>
        <v/>
      </c>
      <c r="BA929" s="134" t="str">
        <f>IF(ISERR(IF($C929="","",SUMIFS(Con_ve!$F$6:$F$1005,Con_ve!$C$6:$C$1005,$C929,Con_ve!$I$6:$I$1005,"Fechada",Con_ve!$Q$6:$Q$1005,Cad_cl!BA$5))),"",IF($C929="","",SUMIFS(Con_ve!$F$6:$F$1005,Con_ve!$C$6:$C$1005,$C929,Con_ve!$I$6:$I$1005,"Fechada",Con_ve!$Q$6:$Q$1005,Cad_cl!BA$5)))</f>
        <v/>
      </c>
      <c r="BB929" s="134">
        <f t="shared" si="42"/>
        <v>0</v>
      </c>
      <c r="BD929" s="134" t="str">
        <f>IF(ISERR(IF($C929="","",SUMIFS(Con_ve!$F$6:$F$1005,Con_ve!$C$6:$C$1005,$C929,Con_ve!$I$6:$I$1005,"Em negociação",Con_ve!$Q$6:$Q$1005,Cad_cl!BD$5))),"",IF($C929="","",SUMIFS(Con_ve!$F$6:$F$1005,Con_ve!$C$6:$C$1005,$C929,Con_ve!$I$6:$I$1005,"Em negociação",Con_ve!$Q$6:$Q$1005,Cad_cl!BD$5)))</f>
        <v/>
      </c>
      <c r="BE929" s="134" t="str">
        <f>IF(ISERR(IF($C929="","",SUMIFS(Con_ve!$F$6:$F$1005,Con_ve!$C$6:$C$1005,$C929,Con_ve!$I$6:$I$1005,"Em negociação",Con_ve!$Q$6:$Q$1005,Cad_cl!BE$5))),"",IF($C929="","",SUMIFS(Con_ve!$F$6:$F$1005,Con_ve!$C$6:$C$1005,$C929,Con_ve!$I$6:$I$1005,"Em negociação",Con_ve!$Q$6:$Q$1005,Cad_cl!BE$5)))</f>
        <v/>
      </c>
      <c r="BF929" s="134" t="str">
        <f>IF(ISERR(IF($C929="","",SUMIFS(Con_ve!$F$6:$F$1005,Con_ve!$C$6:$C$1005,$C929,Con_ve!$I$6:$I$1005,"Em negociação",Con_ve!$Q$6:$Q$1005,Cad_cl!BF$5))),"",IF($C929="","",SUMIFS(Con_ve!$F$6:$F$1005,Con_ve!$C$6:$C$1005,$C929,Con_ve!$I$6:$I$1005,"Em negociação",Con_ve!$Q$6:$Q$1005,Cad_cl!BF$5)))</f>
        <v/>
      </c>
      <c r="BG929" s="134" t="str">
        <f>IF(ISERR(IF($C929="","",SUMIFS(Con_ve!$F$6:$F$1005,Con_ve!$C$6:$C$1005,$C929,Con_ve!$I$6:$I$1005,"Em negociação",Con_ve!$Q$6:$Q$1005,Cad_cl!BG$5))),"",IF($C929="","",SUMIFS(Con_ve!$F$6:$F$1005,Con_ve!$C$6:$C$1005,$C929,Con_ve!$I$6:$I$1005,"Em negociação",Con_ve!$Q$6:$Q$1005,Cad_cl!BG$5)))</f>
        <v/>
      </c>
      <c r="BH929" s="134" t="str">
        <f>IF(ISERR(IF($C929="","",SUMIFS(Con_ve!$F$6:$F$1005,Con_ve!$C$6:$C$1005,$C929,Con_ve!$I$6:$I$1005,"Em negociação",Con_ve!$Q$6:$Q$1005,Cad_cl!BH$5))),"",IF($C929="","",SUMIFS(Con_ve!$F$6:$F$1005,Con_ve!$C$6:$C$1005,$C929,Con_ve!$I$6:$I$1005,"Em negociação",Con_ve!$Q$6:$Q$1005,Cad_cl!BH$5)))</f>
        <v/>
      </c>
      <c r="BI929" s="134" t="str">
        <f>IF(ISERR(IF($C929="","",SUMIFS(Con_ve!$F$6:$F$1005,Con_ve!$C$6:$C$1005,$C929,Con_ve!$I$6:$I$1005,"Em negociação",Con_ve!$Q$6:$Q$1005,Cad_cl!BI$5))),"",IF($C929="","",SUMIFS(Con_ve!$F$6:$F$1005,Con_ve!$C$6:$C$1005,$C929,Con_ve!$I$6:$I$1005,"Em negociação",Con_ve!$Q$6:$Q$1005,Cad_cl!BI$5)))</f>
        <v/>
      </c>
      <c r="BJ929" s="134" t="str">
        <f>IF(ISERR(IF($C929="","",SUMIFS(Con_ve!$F$6:$F$1005,Con_ve!$C$6:$C$1005,$C929,Con_ve!$I$6:$I$1005,"Em negociação",Con_ve!$Q$6:$Q$1005,Cad_cl!BJ$5))),"",IF($C929="","",SUMIFS(Con_ve!$F$6:$F$1005,Con_ve!$C$6:$C$1005,$C929,Con_ve!$I$6:$I$1005,"Em negociação",Con_ve!$Q$6:$Q$1005,Cad_cl!BJ$5)))</f>
        <v/>
      </c>
      <c r="BK929" s="134" t="str">
        <f>IF(ISERR(IF($C929="","",SUMIFS(Con_ve!$F$6:$F$1005,Con_ve!$C$6:$C$1005,$C929,Con_ve!$I$6:$I$1005,"Em negociação",Con_ve!$Q$6:$Q$1005,Cad_cl!BK$5))),"",IF($C929="","",SUMIFS(Con_ve!$F$6:$F$1005,Con_ve!$C$6:$C$1005,$C929,Con_ve!$I$6:$I$1005,"Em negociação",Con_ve!$Q$6:$Q$1005,Cad_cl!BK$5)))</f>
        <v/>
      </c>
      <c r="BL929" s="134" t="str">
        <f>IF(ISERR(IF($C929="","",SUMIFS(Con_ve!$F$6:$F$1005,Con_ve!$C$6:$C$1005,$C929,Con_ve!$I$6:$I$1005,"Em negociação",Con_ve!$Q$6:$Q$1005,Cad_cl!BL$5))),"",IF($C929="","",SUMIFS(Con_ve!$F$6:$F$1005,Con_ve!$C$6:$C$1005,$C929,Con_ve!$I$6:$I$1005,"Em negociação",Con_ve!$Q$6:$Q$1005,Cad_cl!BL$5)))</f>
        <v/>
      </c>
      <c r="BM929" s="134" t="str">
        <f>IF(ISERR(IF($C929="","",SUMIFS(Con_ve!$F$6:$F$1005,Con_ve!$C$6:$C$1005,$C929,Con_ve!$I$6:$I$1005,"Em negociação",Con_ve!$Q$6:$Q$1005,Cad_cl!BM$5))),"",IF($C929="","",SUMIFS(Con_ve!$F$6:$F$1005,Con_ve!$C$6:$C$1005,$C929,Con_ve!$I$6:$I$1005,"Em negociação",Con_ve!$Q$6:$Q$1005,Cad_cl!BM$5)))</f>
        <v/>
      </c>
      <c r="BN929" s="134" t="str">
        <f>IF(ISERR(IF($C929="","",SUMIFS(Con_ve!$F$6:$F$1005,Con_ve!$C$6:$C$1005,$C929,Con_ve!$I$6:$I$1005,"Em negociação",Con_ve!$Q$6:$Q$1005,Cad_cl!BN$5))),"",IF($C929="","",SUMIFS(Con_ve!$F$6:$F$1005,Con_ve!$C$6:$C$1005,$C929,Con_ve!$I$6:$I$1005,"Em negociação",Con_ve!$Q$6:$Q$1005,Cad_cl!BN$5)))</f>
        <v/>
      </c>
      <c r="BO929" s="134" t="str">
        <f>IF(ISERR(IF($C929="","",SUMIFS(Con_ve!$F$6:$F$1005,Con_ve!$C$6:$C$1005,$C929,Con_ve!$I$6:$I$1005,"Em negociação",Con_ve!$Q$6:$Q$1005,Cad_cl!BO$5))),"",IF($C929="","",SUMIFS(Con_ve!$F$6:$F$1005,Con_ve!$C$6:$C$1005,$C929,Con_ve!$I$6:$I$1005,"Em negociação",Con_ve!$Q$6:$Q$1005,Cad_cl!BO$5)))</f>
        <v/>
      </c>
      <c r="BP929" s="134">
        <f t="shared" si="43"/>
        <v>0</v>
      </c>
      <c r="BR929" s="125" t="str">
        <f>IF(ISERR(IF(AND($I929=Re_lo!$E$5,BR$5=VLOOKUP(Re_lo!$H$5,Re_lo!$N$5:$O$16,2,0)),AP929,"")),"",IF(AND($I929=Re_lo!$E$5,BR$5=VLOOKUP(Re_lo!$H$5,Re_lo!$N$5:$O$16,2,0)),AP929,""))</f>
        <v/>
      </c>
      <c r="BS929" s="125" t="str">
        <f>IF(ISERR(IF(AND($I929=Re_lo!$E$5,BS$5=VLOOKUP(Re_lo!$H$5,Re_lo!$N$5:$O$16,2,0)),AQ929,"")),"",IF(AND($I929=Re_lo!$E$5,BS$5=VLOOKUP(Re_lo!$H$5,Re_lo!$N$5:$O$16,2,0)),AQ929,""))</f>
        <v/>
      </c>
      <c r="BT929" s="125" t="str">
        <f>IF(ISERR(IF(AND($I929=Re_lo!$E$5,BT$5=VLOOKUP(Re_lo!$H$5,Re_lo!$N$5:$O$16,2,0)),AR929,"")),"",IF(AND($I929=Re_lo!$E$5,BT$5=VLOOKUP(Re_lo!$H$5,Re_lo!$N$5:$O$16,2,0)),AR929,""))</f>
        <v/>
      </c>
      <c r="BU929" s="125" t="str">
        <f>IF(ISERR(IF(AND($I929=Re_lo!$E$5,BU$5=VLOOKUP(Re_lo!$H$5,Re_lo!$N$5:$O$16,2,0)),AS929,"")),"",IF(AND($I929=Re_lo!$E$5,BU$5=VLOOKUP(Re_lo!$H$5,Re_lo!$N$5:$O$16,2,0)),AS929,""))</f>
        <v/>
      </c>
      <c r="BV929" s="125" t="str">
        <f>IF(ISERR(IF(AND($I929=Re_lo!$E$5,BV$5=VLOOKUP(Re_lo!$H$5,Re_lo!$N$5:$O$16,2,0)),AT929,"")),"",IF(AND($I929=Re_lo!$E$5,BV$5=VLOOKUP(Re_lo!$H$5,Re_lo!$N$5:$O$16,2,0)),AT929,""))</f>
        <v/>
      </c>
      <c r="BW929" s="125" t="str">
        <f>IF(ISERR(IF(AND($I929=Re_lo!$E$5,BW$5=VLOOKUP(Re_lo!$H$5,Re_lo!$N$5:$O$16,2,0)),AU929,"")),"",IF(AND($I929=Re_lo!$E$5,BW$5=VLOOKUP(Re_lo!$H$5,Re_lo!$N$5:$O$16,2,0)),AU929,""))</f>
        <v/>
      </c>
      <c r="BX929" s="125" t="str">
        <f>IF(ISERR(IF(AND($I929=Re_lo!$E$5,BX$5=VLOOKUP(Re_lo!$H$5,Re_lo!$N$5:$O$16,2,0)),AV929,"")),"",IF(AND($I929=Re_lo!$E$5,BX$5=VLOOKUP(Re_lo!$H$5,Re_lo!$N$5:$O$16,2,0)),AV929,""))</f>
        <v/>
      </c>
      <c r="BY929" s="125" t="str">
        <f>IF(ISERR(IF(AND($I929=Re_lo!$E$5,BY$5=VLOOKUP(Re_lo!$H$5,Re_lo!$N$5:$O$16,2,0)),AW929,"")),"",IF(AND($I929=Re_lo!$E$5,BY$5=VLOOKUP(Re_lo!$H$5,Re_lo!$N$5:$O$16,2,0)),AW929,""))</f>
        <v/>
      </c>
      <c r="BZ929" s="125" t="str">
        <f>IF(ISERR(IF(AND($I929=Re_lo!$E$5,BZ$5=VLOOKUP(Re_lo!$H$5,Re_lo!$N$5:$O$16,2,0)),AX929,"")),"",IF(AND($I929=Re_lo!$E$5,BZ$5=VLOOKUP(Re_lo!$H$5,Re_lo!$N$5:$O$16,2,0)),AX929,""))</f>
        <v/>
      </c>
      <c r="CA929" s="125" t="str">
        <f>IF(ISERR(IF(AND($I929=Re_lo!$E$5,CA$5=VLOOKUP(Re_lo!$H$5,Re_lo!$N$5:$O$16,2,0)),AY929,"")),"",IF(AND($I929=Re_lo!$E$5,CA$5=VLOOKUP(Re_lo!$H$5,Re_lo!$N$5:$O$16,2,0)),AY929,""))</f>
        <v/>
      </c>
      <c r="CB929" s="125" t="str">
        <f>IF(ISERR(IF(AND($I929=Re_lo!$E$5,CB$5=VLOOKUP(Re_lo!$H$5,Re_lo!$N$5:$O$16,2,0)),AZ929,"")),"",IF(AND($I929=Re_lo!$E$5,CB$5=VLOOKUP(Re_lo!$H$5,Re_lo!$N$5:$O$16,2,0)),AZ929,""))</f>
        <v/>
      </c>
      <c r="CC929" s="125" t="str">
        <f>IF(ISERR(IF(AND($I929=Re_lo!$E$5,CC$5=VLOOKUP(Re_lo!$H$5,Re_lo!$N$5:$O$16,2,0)),BA929,"")),"",IF(AND($I929=Re_lo!$E$5,CC$5=VLOOKUP(Re_lo!$H$5,Re_lo!$N$5:$O$16,2,0)),BA929,""))</f>
        <v/>
      </c>
      <c r="CD929" s="125" t="str">
        <f>IF(ISERR(IF(AND($I929=Re_lo!$E$5,CD$5=VLOOKUP(Re_lo!$H$5,Re_lo!$N$5:$O$16,2,0)),BB929,"")),"",IF(AND($I929=Re_lo!$E$5,CD$5=VLOOKUP(Re_lo!$H$5,Re_lo!$N$5:$O$16,2,0)),BB929,""))</f>
        <v/>
      </c>
      <c r="CF929" s="125" t="str">
        <f>IF($C929="","",COUNTIFS(Con_ve!$C$6:$C$1005,$C929,Con_ve!$Q$6:$Q$1005,Cad_cl!CF$5))</f>
        <v/>
      </c>
      <c r="CG929" s="125" t="str">
        <f>IF($C929="","",COUNTIFS(Con_ve!$C$6:$C$1005,$C929,Con_ve!$Q$6:$Q$1005,Cad_cl!CG$5))</f>
        <v/>
      </c>
      <c r="CH929" s="125" t="str">
        <f>IF($C929="","",COUNTIFS(Con_ve!$C$6:$C$1005,$C929,Con_ve!$Q$6:$Q$1005,Cad_cl!CH$5))</f>
        <v/>
      </c>
      <c r="CI929" s="125" t="str">
        <f>IF($C929="","",COUNTIFS(Con_ve!$C$6:$C$1005,$C929,Con_ve!$Q$6:$Q$1005,Cad_cl!CI$5))</f>
        <v/>
      </c>
      <c r="CJ929" s="125" t="str">
        <f>IF($C929="","",COUNTIFS(Con_ve!$C$6:$C$1005,$C929,Con_ve!$Q$6:$Q$1005,Cad_cl!CJ$5))</f>
        <v/>
      </c>
      <c r="CK929" s="125" t="str">
        <f>IF($C929="","",COUNTIFS(Con_ve!$C$6:$C$1005,$C929,Con_ve!$Q$6:$Q$1005,Cad_cl!CK$5))</f>
        <v/>
      </c>
      <c r="CL929" s="125" t="str">
        <f>IF($C929="","",COUNTIFS(Con_ve!$C$6:$C$1005,$C929,Con_ve!$Q$6:$Q$1005,Cad_cl!CL$5))</f>
        <v/>
      </c>
      <c r="CM929" s="125" t="str">
        <f>IF($C929="","",COUNTIFS(Con_ve!$C$6:$C$1005,$C929,Con_ve!$Q$6:$Q$1005,Cad_cl!CM$5))</f>
        <v/>
      </c>
      <c r="CN929" s="125" t="str">
        <f>IF($C929="","",COUNTIFS(Con_ve!$C$6:$C$1005,$C929,Con_ve!$Q$6:$Q$1005,Cad_cl!CN$5))</f>
        <v/>
      </c>
      <c r="CO929" s="125" t="str">
        <f>IF($C929="","",COUNTIFS(Con_ve!$C$6:$C$1005,$C929,Con_ve!$Q$6:$Q$1005,Cad_cl!CO$5))</f>
        <v/>
      </c>
      <c r="CP929" s="125" t="str">
        <f>IF($C929="","",COUNTIFS(Con_ve!$C$6:$C$1005,$C929,Con_ve!$Q$6:$Q$1005,Cad_cl!CP$5))</f>
        <v/>
      </c>
      <c r="CQ929" s="125" t="str">
        <f>IF($C929="","",COUNTIFS(Con_ve!$C$6:$C$1005,$C929,Con_ve!$Q$6:$Q$1005,Cad_cl!CQ$5))</f>
        <v/>
      </c>
      <c r="CR929" s="125">
        <f t="shared" si="44"/>
        <v>0</v>
      </c>
    </row>
    <row r="930" spans="3:96" ht="30" customHeight="1">
      <c r="C930" s="153"/>
      <c r="D930" s="153"/>
      <c r="E930" s="154"/>
      <c r="F930" s="153"/>
      <c r="G930" s="155"/>
      <c r="H930" s="153"/>
      <c r="I930" s="153"/>
      <c r="J930" s="132" t="s">
        <v>309</v>
      </c>
      <c r="K930" s="133" t="s">
        <v>309</v>
      </c>
      <c r="L930" s="153"/>
      <c r="M930" s="153"/>
      <c r="N930" s="153"/>
      <c r="O930" s="153"/>
      <c r="P930" s="153"/>
      <c r="Q930" s="153"/>
      <c r="AP930" s="134" t="str">
        <f>IF(ISERR(IF($C930="","",SUMIFS(Con_ve!$F$6:$F$1005,Con_ve!$C$6:$C$1005,$C930,Con_ve!$I$6:$I$1005,"Fechada",Con_ve!$Q$6:$Q$1005,Cad_cl!AP$5))),"",IF($C930="","",SUMIFS(Con_ve!$F$6:$F$1005,Con_ve!$C$6:$C$1005,$C930,Con_ve!$I$6:$I$1005,"Fechada",Con_ve!$Q$6:$Q$1005,Cad_cl!AP$5)))</f>
        <v/>
      </c>
      <c r="AQ930" s="134" t="str">
        <f>IF(ISERR(IF($C930="","",SUMIFS(Con_ve!$F$6:$F$1005,Con_ve!$C$6:$C$1005,$C930,Con_ve!$I$6:$I$1005,"Fechada",Con_ve!$Q$6:$Q$1005,Cad_cl!AQ$5))),"",IF($C930="","",SUMIFS(Con_ve!$F$6:$F$1005,Con_ve!$C$6:$C$1005,$C930,Con_ve!$I$6:$I$1005,"Fechada",Con_ve!$Q$6:$Q$1005,Cad_cl!AQ$5)))</f>
        <v/>
      </c>
      <c r="AR930" s="134" t="str">
        <f>IF(ISERR(IF($C930="","",SUMIFS(Con_ve!$F$6:$F$1005,Con_ve!$C$6:$C$1005,$C930,Con_ve!$I$6:$I$1005,"Fechada",Con_ve!$Q$6:$Q$1005,Cad_cl!AR$5))),"",IF($C930="","",SUMIFS(Con_ve!$F$6:$F$1005,Con_ve!$C$6:$C$1005,$C930,Con_ve!$I$6:$I$1005,"Fechada",Con_ve!$Q$6:$Q$1005,Cad_cl!AR$5)))</f>
        <v/>
      </c>
      <c r="AS930" s="134" t="str">
        <f>IF(ISERR(IF($C930="","",SUMIFS(Con_ve!$F$6:$F$1005,Con_ve!$C$6:$C$1005,$C930,Con_ve!$I$6:$I$1005,"Fechada",Con_ve!$Q$6:$Q$1005,Cad_cl!AS$5))),"",IF($C930="","",SUMIFS(Con_ve!$F$6:$F$1005,Con_ve!$C$6:$C$1005,$C930,Con_ve!$I$6:$I$1005,"Fechada",Con_ve!$Q$6:$Q$1005,Cad_cl!AS$5)))</f>
        <v/>
      </c>
      <c r="AT930" s="134" t="str">
        <f>IF(ISERR(IF($C930="","",SUMIFS(Con_ve!$F$6:$F$1005,Con_ve!$C$6:$C$1005,$C930,Con_ve!$I$6:$I$1005,"Fechada",Con_ve!$Q$6:$Q$1005,Cad_cl!AT$5))),"",IF($C930="","",SUMIFS(Con_ve!$F$6:$F$1005,Con_ve!$C$6:$C$1005,$C930,Con_ve!$I$6:$I$1005,"Fechada",Con_ve!$Q$6:$Q$1005,Cad_cl!AT$5)))</f>
        <v/>
      </c>
      <c r="AU930" s="134" t="str">
        <f>IF(ISERR(IF($C930="","",SUMIFS(Con_ve!$F$6:$F$1005,Con_ve!$C$6:$C$1005,$C930,Con_ve!$I$6:$I$1005,"Fechada",Con_ve!$Q$6:$Q$1005,Cad_cl!AU$5))),"",IF($C930="","",SUMIFS(Con_ve!$F$6:$F$1005,Con_ve!$C$6:$C$1005,$C930,Con_ve!$I$6:$I$1005,"Fechada",Con_ve!$Q$6:$Q$1005,Cad_cl!AU$5)))</f>
        <v/>
      </c>
      <c r="AV930" s="134" t="str">
        <f>IF(ISERR(IF($C930="","",SUMIFS(Con_ve!$F$6:$F$1005,Con_ve!$C$6:$C$1005,$C930,Con_ve!$I$6:$I$1005,"Fechada",Con_ve!$Q$6:$Q$1005,Cad_cl!AV$5))),"",IF($C930="","",SUMIFS(Con_ve!$F$6:$F$1005,Con_ve!$C$6:$C$1005,$C930,Con_ve!$I$6:$I$1005,"Fechada",Con_ve!$Q$6:$Q$1005,Cad_cl!AV$5)))</f>
        <v/>
      </c>
      <c r="AW930" s="134" t="str">
        <f>IF(ISERR(IF($C930="","",SUMIFS(Con_ve!$F$6:$F$1005,Con_ve!$C$6:$C$1005,$C930,Con_ve!$I$6:$I$1005,"Fechada",Con_ve!$Q$6:$Q$1005,Cad_cl!AW$5))),"",IF($C930="","",SUMIFS(Con_ve!$F$6:$F$1005,Con_ve!$C$6:$C$1005,$C930,Con_ve!$I$6:$I$1005,"Fechada",Con_ve!$Q$6:$Q$1005,Cad_cl!AW$5)))</f>
        <v/>
      </c>
      <c r="AX930" s="134" t="str">
        <f>IF(ISERR(IF($C930="","",SUMIFS(Con_ve!$F$6:$F$1005,Con_ve!$C$6:$C$1005,$C930,Con_ve!$I$6:$I$1005,"Fechada",Con_ve!$Q$6:$Q$1005,Cad_cl!AX$5))),"",IF($C930="","",SUMIFS(Con_ve!$F$6:$F$1005,Con_ve!$C$6:$C$1005,$C930,Con_ve!$I$6:$I$1005,"Fechada",Con_ve!$Q$6:$Q$1005,Cad_cl!AX$5)))</f>
        <v/>
      </c>
      <c r="AY930" s="134" t="str">
        <f>IF(ISERR(IF($C930="","",SUMIFS(Con_ve!$F$6:$F$1005,Con_ve!$C$6:$C$1005,$C930,Con_ve!$I$6:$I$1005,"Fechada",Con_ve!$Q$6:$Q$1005,Cad_cl!AY$5))),"",IF($C930="","",SUMIFS(Con_ve!$F$6:$F$1005,Con_ve!$C$6:$C$1005,$C930,Con_ve!$I$6:$I$1005,"Fechada",Con_ve!$Q$6:$Q$1005,Cad_cl!AY$5)))</f>
        <v/>
      </c>
      <c r="AZ930" s="134" t="str">
        <f>IF(ISERR(IF($C930="","",SUMIFS(Con_ve!$F$6:$F$1005,Con_ve!$C$6:$C$1005,$C930,Con_ve!$I$6:$I$1005,"Fechada",Con_ve!$Q$6:$Q$1005,Cad_cl!AZ$5))),"",IF($C930="","",SUMIFS(Con_ve!$F$6:$F$1005,Con_ve!$C$6:$C$1005,$C930,Con_ve!$I$6:$I$1005,"Fechada",Con_ve!$Q$6:$Q$1005,Cad_cl!AZ$5)))</f>
        <v/>
      </c>
      <c r="BA930" s="134" t="str">
        <f>IF(ISERR(IF($C930="","",SUMIFS(Con_ve!$F$6:$F$1005,Con_ve!$C$6:$C$1005,$C930,Con_ve!$I$6:$I$1005,"Fechada",Con_ve!$Q$6:$Q$1005,Cad_cl!BA$5))),"",IF($C930="","",SUMIFS(Con_ve!$F$6:$F$1005,Con_ve!$C$6:$C$1005,$C930,Con_ve!$I$6:$I$1005,"Fechada",Con_ve!$Q$6:$Q$1005,Cad_cl!BA$5)))</f>
        <v/>
      </c>
      <c r="BB930" s="134">
        <f t="shared" si="42"/>
        <v>0</v>
      </c>
      <c r="BD930" s="134" t="str">
        <f>IF(ISERR(IF($C930="","",SUMIFS(Con_ve!$F$6:$F$1005,Con_ve!$C$6:$C$1005,$C930,Con_ve!$I$6:$I$1005,"Em negociação",Con_ve!$Q$6:$Q$1005,Cad_cl!BD$5))),"",IF($C930="","",SUMIFS(Con_ve!$F$6:$F$1005,Con_ve!$C$6:$C$1005,$C930,Con_ve!$I$6:$I$1005,"Em negociação",Con_ve!$Q$6:$Q$1005,Cad_cl!BD$5)))</f>
        <v/>
      </c>
      <c r="BE930" s="134" t="str">
        <f>IF(ISERR(IF($C930="","",SUMIFS(Con_ve!$F$6:$F$1005,Con_ve!$C$6:$C$1005,$C930,Con_ve!$I$6:$I$1005,"Em negociação",Con_ve!$Q$6:$Q$1005,Cad_cl!BE$5))),"",IF($C930="","",SUMIFS(Con_ve!$F$6:$F$1005,Con_ve!$C$6:$C$1005,$C930,Con_ve!$I$6:$I$1005,"Em negociação",Con_ve!$Q$6:$Q$1005,Cad_cl!BE$5)))</f>
        <v/>
      </c>
      <c r="BF930" s="134" t="str">
        <f>IF(ISERR(IF($C930="","",SUMIFS(Con_ve!$F$6:$F$1005,Con_ve!$C$6:$C$1005,$C930,Con_ve!$I$6:$I$1005,"Em negociação",Con_ve!$Q$6:$Q$1005,Cad_cl!BF$5))),"",IF($C930="","",SUMIFS(Con_ve!$F$6:$F$1005,Con_ve!$C$6:$C$1005,$C930,Con_ve!$I$6:$I$1005,"Em negociação",Con_ve!$Q$6:$Q$1005,Cad_cl!BF$5)))</f>
        <v/>
      </c>
      <c r="BG930" s="134" t="str">
        <f>IF(ISERR(IF($C930="","",SUMIFS(Con_ve!$F$6:$F$1005,Con_ve!$C$6:$C$1005,$C930,Con_ve!$I$6:$I$1005,"Em negociação",Con_ve!$Q$6:$Q$1005,Cad_cl!BG$5))),"",IF($C930="","",SUMIFS(Con_ve!$F$6:$F$1005,Con_ve!$C$6:$C$1005,$C930,Con_ve!$I$6:$I$1005,"Em negociação",Con_ve!$Q$6:$Q$1005,Cad_cl!BG$5)))</f>
        <v/>
      </c>
      <c r="BH930" s="134" t="str">
        <f>IF(ISERR(IF($C930="","",SUMIFS(Con_ve!$F$6:$F$1005,Con_ve!$C$6:$C$1005,$C930,Con_ve!$I$6:$I$1005,"Em negociação",Con_ve!$Q$6:$Q$1005,Cad_cl!BH$5))),"",IF($C930="","",SUMIFS(Con_ve!$F$6:$F$1005,Con_ve!$C$6:$C$1005,$C930,Con_ve!$I$6:$I$1005,"Em negociação",Con_ve!$Q$6:$Q$1005,Cad_cl!BH$5)))</f>
        <v/>
      </c>
      <c r="BI930" s="134" t="str">
        <f>IF(ISERR(IF($C930="","",SUMIFS(Con_ve!$F$6:$F$1005,Con_ve!$C$6:$C$1005,$C930,Con_ve!$I$6:$I$1005,"Em negociação",Con_ve!$Q$6:$Q$1005,Cad_cl!BI$5))),"",IF($C930="","",SUMIFS(Con_ve!$F$6:$F$1005,Con_ve!$C$6:$C$1005,$C930,Con_ve!$I$6:$I$1005,"Em negociação",Con_ve!$Q$6:$Q$1005,Cad_cl!BI$5)))</f>
        <v/>
      </c>
      <c r="BJ930" s="134" t="str">
        <f>IF(ISERR(IF($C930="","",SUMIFS(Con_ve!$F$6:$F$1005,Con_ve!$C$6:$C$1005,$C930,Con_ve!$I$6:$I$1005,"Em negociação",Con_ve!$Q$6:$Q$1005,Cad_cl!BJ$5))),"",IF($C930="","",SUMIFS(Con_ve!$F$6:$F$1005,Con_ve!$C$6:$C$1005,$C930,Con_ve!$I$6:$I$1005,"Em negociação",Con_ve!$Q$6:$Q$1005,Cad_cl!BJ$5)))</f>
        <v/>
      </c>
      <c r="BK930" s="134" t="str">
        <f>IF(ISERR(IF($C930="","",SUMIFS(Con_ve!$F$6:$F$1005,Con_ve!$C$6:$C$1005,$C930,Con_ve!$I$6:$I$1005,"Em negociação",Con_ve!$Q$6:$Q$1005,Cad_cl!BK$5))),"",IF($C930="","",SUMIFS(Con_ve!$F$6:$F$1005,Con_ve!$C$6:$C$1005,$C930,Con_ve!$I$6:$I$1005,"Em negociação",Con_ve!$Q$6:$Q$1005,Cad_cl!BK$5)))</f>
        <v/>
      </c>
      <c r="BL930" s="134" t="str">
        <f>IF(ISERR(IF($C930="","",SUMIFS(Con_ve!$F$6:$F$1005,Con_ve!$C$6:$C$1005,$C930,Con_ve!$I$6:$I$1005,"Em negociação",Con_ve!$Q$6:$Q$1005,Cad_cl!BL$5))),"",IF($C930="","",SUMIFS(Con_ve!$F$6:$F$1005,Con_ve!$C$6:$C$1005,$C930,Con_ve!$I$6:$I$1005,"Em negociação",Con_ve!$Q$6:$Q$1005,Cad_cl!BL$5)))</f>
        <v/>
      </c>
      <c r="BM930" s="134" t="str">
        <f>IF(ISERR(IF($C930="","",SUMIFS(Con_ve!$F$6:$F$1005,Con_ve!$C$6:$C$1005,$C930,Con_ve!$I$6:$I$1005,"Em negociação",Con_ve!$Q$6:$Q$1005,Cad_cl!BM$5))),"",IF($C930="","",SUMIFS(Con_ve!$F$6:$F$1005,Con_ve!$C$6:$C$1005,$C930,Con_ve!$I$6:$I$1005,"Em negociação",Con_ve!$Q$6:$Q$1005,Cad_cl!BM$5)))</f>
        <v/>
      </c>
      <c r="BN930" s="134" t="str">
        <f>IF(ISERR(IF($C930="","",SUMIFS(Con_ve!$F$6:$F$1005,Con_ve!$C$6:$C$1005,$C930,Con_ve!$I$6:$I$1005,"Em negociação",Con_ve!$Q$6:$Q$1005,Cad_cl!BN$5))),"",IF($C930="","",SUMIFS(Con_ve!$F$6:$F$1005,Con_ve!$C$6:$C$1005,$C930,Con_ve!$I$6:$I$1005,"Em negociação",Con_ve!$Q$6:$Q$1005,Cad_cl!BN$5)))</f>
        <v/>
      </c>
      <c r="BO930" s="134" t="str">
        <f>IF(ISERR(IF($C930="","",SUMIFS(Con_ve!$F$6:$F$1005,Con_ve!$C$6:$C$1005,$C930,Con_ve!$I$6:$I$1005,"Em negociação",Con_ve!$Q$6:$Q$1005,Cad_cl!BO$5))),"",IF($C930="","",SUMIFS(Con_ve!$F$6:$F$1005,Con_ve!$C$6:$C$1005,$C930,Con_ve!$I$6:$I$1005,"Em negociação",Con_ve!$Q$6:$Q$1005,Cad_cl!BO$5)))</f>
        <v/>
      </c>
      <c r="BP930" s="134">
        <f t="shared" si="43"/>
        <v>0</v>
      </c>
      <c r="BR930" s="125" t="str">
        <f>IF(ISERR(IF(AND($I930=Re_lo!$E$5,BR$5=VLOOKUP(Re_lo!$H$5,Re_lo!$N$5:$O$16,2,0)),AP930,"")),"",IF(AND($I930=Re_lo!$E$5,BR$5=VLOOKUP(Re_lo!$H$5,Re_lo!$N$5:$O$16,2,0)),AP930,""))</f>
        <v/>
      </c>
      <c r="BS930" s="125" t="str">
        <f>IF(ISERR(IF(AND($I930=Re_lo!$E$5,BS$5=VLOOKUP(Re_lo!$H$5,Re_lo!$N$5:$O$16,2,0)),AQ930,"")),"",IF(AND($I930=Re_lo!$E$5,BS$5=VLOOKUP(Re_lo!$H$5,Re_lo!$N$5:$O$16,2,0)),AQ930,""))</f>
        <v/>
      </c>
      <c r="BT930" s="125" t="str">
        <f>IF(ISERR(IF(AND($I930=Re_lo!$E$5,BT$5=VLOOKUP(Re_lo!$H$5,Re_lo!$N$5:$O$16,2,0)),AR930,"")),"",IF(AND($I930=Re_lo!$E$5,BT$5=VLOOKUP(Re_lo!$H$5,Re_lo!$N$5:$O$16,2,0)),AR930,""))</f>
        <v/>
      </c>
      <c r="BU930" s="125" t="str">
        <f>IF(ISERR(IF(AND($I930=Re_lo!$E$5,BU$5=VLOOKUP(Re_lo!$H$5,Re_lo!$N$5:$O$16,2,0)),AS930,"")),"",IF(AND($I930=Re_lo!$E$5,BU$5=VLOOKUP(Re_lo!$H$5,Re_lo!$N$5:$O$16,2,0)),AS930,""))</f>
        <v/>
      </c>
      <c r="BV930" s="125" t="str">
        <f>IF(ISERR(IF(AND($I930=Re_lo!$E$5,BV$5=VLOOKUP(Re_lo!$H$5,Re_lo!$N$5:$O$16,2,0)),AT930,"")),"",IF(AND($I930=Re_lo!$E$5,BV$5=VLOOKUP(Re_lo!$H$5,Re_lo!$N$5:$O$16,2,0)),AT930,""))</f>
        <v/>
      </c>
      <c r="BW930" s="125" t="str">
        <f>IF(ISERR(IF(AND($I930=Re_lo!$E$5,BW$5=VLOOKUP(Re_lo!$H$5,Re_lo!$N$5:$O$16,2,0)),AU930,"")),"",IF(AND($I930=Re_lo!$E$5,BW$5=VLOOKUP(Re_lo!$H$5,Re_lo!$N$5:$O$16,2,0)),AU930,""))</f>
        <v/>
      </c>
      <c r="BX930" s="125" t="str">
        <f>IF(ISERR(IF(AND($I930=Re_lo!$E$5,BX$5=VLOOKUP(Re_lo!$H$5,Re_lo!$N$5:$O$16,2,0)),AV930,"")),"",IF(AND($I930=Re_lo!$E$5,BX$5=VLOOKUP(Re_lo!$H$5,Re_lo!$N$5:$O$16,2,0)),AV930,""))</f>
        <v/>
      </c>
      <c r="BY930" s="125" t="str">
        <f>IF(ISERR(IF(AND($I930=Re_lo!$E$5,BY$5=VLOOKUP(Re_lo!$H$5,Re_lo!$N$5:$O$16,2,0)),AW930,"")),"",IF(AND($I930=Re_lo!$E$5,BY$5=VLOOKUP(Re_lo!$H$5,Re_lo!$N$5:$O$16,2,0)),AW930,""))</f>
        <v/>
      </c>
      <c r="BZ930" s="125" t="str">
        <f>IF(ISERR(IF(AND($I930=Re_lo!$E$5,BZ$5=VLOOKUP(Re_lo!$H$5,Re_lo!$N$5:$O$16,2,0)),AX930,"")),"",IF(AND($I930=Re_lo!$E$5,BZ$5=VLOOKUP(Re_lo!$H$5,Re_lo!$N$5:$O$16,2,0)),AX930,""))</f>
        <v/>
      </c>
      <c r="CA930" s="125" t="str">
        <f>IF(ISERR(IF(AND($I930=Re_lo!$E$5,CA$5=VLOOKUP(Re_lo!$H$5,Re_lo!$N$5:$O$16,2,0)),AY930,"")),"",IF(AND($I930=Re_lo!$E$5,CA$5=VLOOKUP(Re_lo!$H$5,Re_lo!$N$5:$O$16,2,0)),AY930,""))</f>
        <v/>
      </c>
      <c r="CB930" s="125" t="str">
        <f>IF(ISERR(IF(AND($I930=Re_lo!$E$5,CB$5=VLOOKUP(Re_lo!$H$5,Re_lo!$N$5:$O$16,2,0)),AZ930,"")),"",IF(AND($I930=Re_lo!$E$5,CB$5=VLOOKUP(Re_lo!$H$5,Re_lo!$N$5:$O$16,2,0)),AZ930,""))</f>
        <v/>
      </c>
      <c r="CC930" s="125" t="str">
        <f>IF(ISERR(IF(AND($I930=Re_lo!$E$5,CC$5=VLOOKUP(Re_lo!$H$5,Re_lo!$N$5:$O$16,2,0)),BA930,"")),"",IF(AND($I930=Re_lo!$E$5,CC$5=VLOOKUP(Re_lo!$H$5,Re_lo!$N$5:$O$16,2,0)),BA930,""))</f>
        <v/>
      </c>
      <c r="CD930" s="125" t="str">
        <f>IF(ISERR(IF(AND($I930=Re_lo!$E$5,CD$5=VLOOKUP(Re_lo!$H$5,Re_lo!$N$5:$O$16,2,0)),BB930,"")),"",IF(AND($I930=Re_lo!$E$5,CD$5=VLOOKUP(Re_lo!$H$5,Re_lo!$N$5:$O$16,2,0)),BB930,""))</f>
        <v/>
      </c>
      <c r="CF930" s="125" t="str">
        <f>IF($C930="","",COUNTIFS(Con_ve!$C$6:$C$1005,$C930,Con_ve!$Q$6:$Q$1005,Cad_cl!CF$5))</f>
        <v/>
      </c>
      <c r="CG930" s="125" t="str">
        <f>IF($C930="","",COUNTIFS(Con_ve!$C$6:$C$1005,$C930,Con_ve!$Q$6:$Q$1005,Cad_cl!CG$5))</f>
        <v/>
      </c>
      <c r="CH930" s="125" t="str">
        <f>IF($C930="","",COUNTIFS(Con_ve!$C$6:$C$1005,$C930,Con_ve!$Q$6:$Q$1005,Cad_cl!CH$5))</f>
        <v/>
      </c>
      <c r="CI930" s="125" t="str">
        <f>IF($C930="","",COUNTIFS(Con_ve!$C$6:$C$1005,$C930,Con_ve!$Q$6:$Q$1005,Cad_cl!CI$5))</f>
        <v/>
      </c>
      <c r="CJ930" s="125" t="str">
        <f>IF($C930="","",COUNTIFS(Con_ve!$C$6:$C$1005,$C930,Con_ve!$Q$6:$Q$1005,Cad_cl!CJ$5))</f>
        <v/>
      </c>
      <c r="CK930" s="125" t="str">
        <f>IF($C930="","",COUNTIFS(Con_ve!$C$6:$C$1005,$C930,Con_ve!$Q$6:$Q$1005,Cad_cl!CK$5))</f>
        <v/>
      </c>
      <c r="CL930" s="125" t="str">
        <f>IF($C930="","",COUNTIFS(Con_ve!$C$6:$C$1005,$C930,Con_ve!$Q$6:$Q$1005,Cad_cl!CL$5))</f>
        <v/>
      </c>
      <c r="CM930" s="125" t="str">
        <f>IF($C930="","",COUNTIFS(Con_ve!$C$6:$C$1005,$C930,Con_ve!$Q$6:$Q$1005,Cad_cl!CM$5))</f>
        <v/>
      </c>
      <c r="CN930" s="125" t="str">
        <f>IF($C930="","",COUNTIFS(Con_ve!$C$6:$C$1005,$C930,Con_ve!$Q$6:$Q$1005,Cad_cl!CN$5))</f>
        <v/>
      </c>
      <c r="CO930" s="125" t="str">
        <f>IF($C930="","",COUNTIFS(Con_ve!$C$6:$C$1005,$C930,Con_ve!$Q$6:$Q$1005,Cad_cl!CO$5))</f>
        <v/>
      </c>
      <c r="CP930" s="125" t="str">
        <f>IF($C930="","",COUNTIFS(Con_ve!$C$6:$C$1005,$C930,Con_ve!$Q$6:$Q$1005,Cad_cl!CP$5))</f>
        <v/>
      </c>
      <c r="CQ930" s="125" t="str">
        <f>IF($C930="","",COUNTIFS(Con_ve!$C$6:$C$1005,$C930,Con_ve!$Q$6:$Q$1005,Cad_cl!CQ$5))</f>
        <v/>
      </c>
      <c r="CR930" s="125">
        <f t="shared" si="44"/>
        <v>0</v>
      </c>
    </row>
    <row r="931" spans="3:96" ht="30" customHeight="1">
      <c r="C931" s="153"/>
      <c r="D931" s="153"/>
      <c r="E931" s="154"/>
      <c r="F931" s="153"/>
      <c r="G931" s="155"/>
      <c r="H931" s="153"/>
      <c r="I931" s="153"/>
      <c r="J931" s="132" t="s">
        <v>309</v>
      </c>
      <c r="K931" s="133" t="s">
        <v>309</v>
      </c>
      <c r="L931" s="153"/>
      <c r="M931" s="153"/>
      <c r="N931" s="153"/>
      <c r="O931" s="153"/>
      <c r="P931" s="153"/>
      <c r="Q931" s="153"/>
      <c r="AP931" s="134" t="str">
        <f>IF(ISERR(IF($C931="","",SUMIFS(Con_ve!$F$6:$F$1005,Con_ve!$C$6:$C$1005,$C931,Con_ve!$I$6:$I$1005,"Fechada",Con_ve!$Q$6:$Q$1005,Cad_cl!AP$5))),"",IF($C931="","",SUMIFS(Con_ve!$F$6:$F$1005,Con_ve!$C$6:$C$1005,$C931,Con_ve!$I$6:$I$1005,"Fechada",Con_ve!$Q$6:$Q$1005,Cad_cl!AP$5)))</f>
        <v/>
      </c>
      <c r="AQ931" s="134" t="str">
        <f>IF(ISERR(IF($C931="","",SUMIFS(Con_ve!$F$6:$F$1005,Con_ve!$C$6:$C$1005,$C931,Con_ve!$I$6:$I$1005,"Fechada",Con_ve!$Q$6:$Q$1005,Cad_cl!AQ$5))),"",IF($C931="","",SUMIFS(Con_ve!$F$6:$F$1005,Con_ve!$C$6:$C$1005,$C931,Con_ve!$I$6:$I$1005,"Fechada",Con_ve!$Q$6:$Q$1005,Cad_cl!AQ$5)))</f>
        <v/>
      </c>
      <c r="AR931" s="134" t="str">
        <f>IF(ISERR(IF($C931="","",SUMIFS(Con_ve!$F$6:$F$1005,Con_ve!$C$6:$C$1005,$C931,Con_ve!$I$6:$I$1005,"Fechada",Con_ve!$Q$6:$Q$1005,Cad_cl!AR$5))),"",IF($C931="","",SUMIFS(Con_ve!$F$6:$F$1005,Con_ve!$C$6:$C$1005,$C931,Con_ve!$I$6:$I$1005,"Fechada",Con_ve!$Q$6:$Q$1005,Cad_cl!AR$5)))</f>
        <v/>
      </c>
      <c r="AS931" s="134" t="str">
        <f>IF(ISERR(IF($C931="","",SUMIFS(Con_ve!$F$6:$F$1005,Con_ve!$C$6:$C$1005,$C931,Con_ve!$I$6:$I$1005,"Fechada",Con_ve!$Q$6:$Q$1005,Cad_cl!AS$5))),"",IF($C931="","",SUMIFS(Con_ve!$F$6:$F$1005,Con_ve!$C$6:$C$1005,$C931,Con_ve!$I$6:$I$1005,"Fechada",Con_ve!$Q$6:$Q$1005,Cad_cl!AS$5)))</f>
        <v/>
      </c>
      <c r="AT931" s="134" t="str">
        <f>IF(ISERR(IF($C931="","",SUMIFS(Con_ve!$F$6:$F$1005,Con_ve!$C$6:$C$1005,$C931,Con_ve!$I$6:$I$1005,"Fechada",Con_ve!$Q$6:$Q$1005,Cad_cl!AT$5))),"",IF($C931="","",SUMIFS(Con_ve!$F$6:$F$1005,Con_ve!$C$6:$C$1005,$C931,Con_ve!$I$6:$I$1005,"Fechada",Con_ve!$Q$6:$Q$1005,Cad_cl!AT$5)))</f>
        <v/>
      </c>
      <c r="AU931" s="134" t="str">
        <f>IF(ISERR(IF($C931="","",SUMIFS(Con_ve!$F$6:$F$1005,Con_ve!$C$6:$C$1005,$C931,Con_ve!$I$6:$I$1005,"Fechada",Con_ve!$Q$6:$Q$1005,Cad_cl!AU$5))),"",IF($C931="","",SUMIFS(Con_ve!$F$6:$F$1005,Con_ve!$C$6:$C$1005,$C931,Con_ve!$I$6:$I$1005,"Fechada",Con_ve!$Q$6:$Q$1005,Cad_cl!AU$5)))</f>
        <v/>
      </c>
      <c r="AV931" s="134" t="str">
        <f>IF(ISERR(IF($C931="","",SUMIFS(Con_ve!$F$6:$F$1005,Con_ve!$C$6:$C$1005,$C931,Con_ve!$I$6:$I$1005,"Fechada",Con_ve!$Q$6:$Q$1005,Cad_cl!AV$5))),"",IF($C931="","",SUMIFS(Con_ve!$F$6:$F$1005,Con_ve!$C$6:$C$1005,$C931,Con_ve!$I$6:$I$1005,"Fechada",Con_ve!$Q$6:$Q$1005,Cad_cl!AV$5)))</f>
        <v/>
      </c>
      <c r="AW931" s="134" t="str">
        <f>IF(ISERR(IF($C931="","",SUMIFS(Con_ve!$F$6:$F$1005,Con_ve!$C$6:$C$1005,$C931,Con_ve!$I$6:$I$1005,"Fechada",Con_ve!$Q$6:$Q$1005,Cad_cl!AW$5))),"",IF($C931="","",SUMIFS(Con_ve!$F$6:$F$1005,Con_ve!$C$6:$C$1005,$C931,Con_ve!$I$6:$I$1005,"Fechada",Con_ve!$Q$6:$Q$1005,Cad_cl!AW$5)))</f>
        <v/>
      </c>
      <c r="AX931" s="134" t="str">
        <f>IF(ISERR(IF($C931="","",SUMIFS(Con_ve!$F$6:$F$1005,Con_ve!$C$6:$C$1005,$C931,Con_ve!$I$6:$I$1005,"Fechada",Con_ve!$Q$6:$Q$1005,Cad_cl!AX$5))),"",IF($C931="","",SUMIFS(Con_ve!$F$6:$F$1005,Con_ve!$C$6:$C$1005,$C931,Con_ve!$I$6:$I$1005,"Fechada",Con_ve!$Q$6:$Q$1005,Cad_cl!AX$5)))</f>
        <v/>
      </c>
      <c r="AY931" s="134" t="str">
        <f>IF(ISERR(IF($C931="","",SUMIFS(Con_ve!$F$6:$F$1005,Con_ve!$C$6:$C$1005,$C931,Con_ve!$I$6:$I$1005,"Fechada",Con_ve!$Q$6:$Q$1005,Cad_cl!AY$5))),"",IF($C931="","",SUMIFS(Con_ve!$F$6:$F$1005,Con_ve!$C$6:$C$1005,$C931,Con_ve!$I$6:$I$1005,"Fechada",Con_ve!$Q$6:$Q$1005,Cad_cl!AY$5)))</f>
        <v/>
      </c>
      <c r="AZ931" s="134" t="str">
        <f>IF(ISERR(IF($C931="","",SUMIFS(Con_ve!$F$6:$F$1005,Con_ve!$C$6:$C$1005,$C931,Con_ve!$I$6:$I$1005,"Fechada",Con_ve!$Q$6:$Q$1005,Cad_cl!AZ$5))),"",IF($C931="","",SUMIFS(Con_ve!$F$6:$F$1005,Con_ve!$C$6:$C$1005,$C931,Con_ve!$I$6:$I$1005,"Fechada",Con_ve!$Q$6:$Q$1005,Cad_cl!AZ$5)))</f>
        <v/>
      </c>
      <c r="BA931" s="134" t="str">
        <f>IF(ISERR(IF($C931="","",SUMIFS(Con_ve!$F$6:$F$1005,Con_ve!$C$6:$C$1005,$C931,Con_ve!$I$6:$I$1005,"Fechada",Con_ve!$Q$6:$Q$1005,Cad_cl!BA$5))),"",IF($C931="","",SUMIFS(Con_ve!$F$6:$F$1005,Con_ve!$C$6:$C$1005,$C931,Con_ve!$I$6:$I$1005,"Fechada",Con_ve!$Q$6:$Q$1005,Cad_cl!BA$5)))</f>
        <v/>
      </c>
      <c r="BB931" s="134">
        <f t="shared" si="42"/>
        <v>0</v>
      </c>
      <c r="BD931" s="134" t="str">
        <f>IF(ISERR(IF($C931="","",SUMIFS(Con_ve!$F$6:$F$1005,Con_ve!$C$6:$C$1005,$C931,Con_ve!$I$6:$I$1005,"Em negociação",Con_ve!$Q$6:$Q$1005,Cad_cl!BD$5))),"",IF($C931="","",SUMIFS(Con_ve!$F$6:$F$1005,Con_ve!$C$6:$C$1005,$C931,Con_ve!$I$6:$I$1005,"Em negociação",Con_ve!$Q$6:$Q$1005,Cad_cl!BD$5)))</f>
        <v/>
      </c>
      <c r="BE931" s="134" t="str">
        <f>IF(ISERR(IF($C931="","",SUMIFS(Con_ve!$F$6:$F$1005,Con_ve!$C$6:$C$1005,$C931,Con_ve!$I$6:$I$1005,"Em negociação",Con_ve!$Q$6:$Q$1005,Cad_cl!BE$5))),"",IF($C931="","",SUMIFS(Con_ve!$F$6:$F$1005,Con_ve!$C$6:$C$1005,$C931,Con_ve!$I$6:$I$1005,"Em negociação",Con_ve!$Q$6:$Q$1005,Cad_cl!BE$5)))</f>
        <v/>
      </c>
      <c r="BF931" s="134" t="str">
        <f>IF(ISERR(IF($C931="","",SUMIFS(Con_ve!$F$6:$F$1005,Con_ve!$C$6:$C$1005,$C931,Con_ve!$I$6:$I$1005,"Em negociação",Con_ve!$Q$6:$Q$1005,Cad_cl!BF$5))),"",IF($C931="","",SUMIFS(Con_ve!$F$6:$F$1005,Con_ve!$C$6:$C$1005,$C931,Con_ve!$I$6:$I$1005,"Em negociação",Con_ve!$Q$6:$Q$1005,Cad_cl!BF$5)))</f>
        <v/>
      </c>
      <c r="BG931" s="134" t="str">
        <f>IF(ISERR(IF($C931="","",SUMIFS(Con_ve!$F$6:$F$1005,Con_ve!$C$6:$C$1005,$C931,Con_ve!$I$6:$I$1005,"Em negociação",Con_ve!$Q$6:$Q$1005,Cad_cl!BG$5))),"",IF($C931="","",SUMIFS(Con_ve!$F$6:$F$1005,Con_ve!$C$6:$C$1005,$C931,Con_ve!$I$6:$I$1005,"Em negociação",Con_ve!$Q$6:$Q$1005,Cad_cl!BG$5)))</f>
        <v/>
      </c>
      <c r="BH931" s="134" t="str">
        <f>IF(ISERR(IF($C931="","",SUMIFS(Con_ve!$F$6:$F$1005,Con_ve!$C$6:$C$1005,$C931,Con_ve!$I$6:$I$1005,"Em negociação",Con_ve!$Q$6:$Q$1005,Cad_cl!BH$5))),"",IF($C931="","",SUMIFS(Con_ve!$F$6:$F$1005,Con_ve!$C$6:$C$1005,$C931,Con_ve!$I$6:$I$1005,"Em negociação",Con_ve!$Q$6:$Q$1005,Cad_cl!BH$5)))</f>
        <v/>
      </c>
      <c r="BI931" s="134" t="str">
        <f>IF(ISERR(IF($C931="","",SUMIFS(Con_ve!$F$6:$F$1005,Con_ve!$C$6:$C$1005,$C931,Con_ve!$I$6:$I$1005,"Em negociação",Con_ve!$Q$6:$Q$1005,Cad_cl!BI$5))),"",IF($C931="","",SUMIFS(Con_ve!$F$6:$F$1005,Con_ve!$C$6:$C$1005,$C931,Con_ve!$I$6:$I$1005,"Em negociação",Con_ve!$Q$6:$Q$1005,Cad_cl!BI$5)))</f>
        <v/>
      </c>
      <c r="BJ931" s="134" t="str">
        <f>IF(ISERR(IF($C931="","",SUMIFS(Con_ve!$F$6:$F$1005,Con_ve!$C$6:$C$1005,$C931,Con_ve!$I$6:$I$1005,"Em negociação",Con_ve!$Q$6:$Q$1005,Cad_cl!BJ$5))),"",IF($C931="","",SUMIFS(Con_ve!$F$6:$F$1005,Con_ve!$C$6:$C$1005,$C931,Con_ve!$I$6:$I$1005,"Em negociação",Con_ve!$Q$6:$Q$1005,Cad_cl!BJ$5)))</f>
        <v/>
      </c>
      <c r="BK931" s="134" t="str">
        <f>IF(ISERR(IF($C931="","",SUMIFS(Con_ve!$F$6:$F$1005,Con_ve!$C$6:$C$1005,$C931,Con_ve!$I$6:$I$1005,"Em negociação",Con_ve!$Q$6:$Q$1005,Cad_cl!BK$5))),"",IF($C931="","",SUMIFS(Con_ve!$F$6:$F$1005,Con_ve!$C$6:$C$1005,$C931,Con_ve!$I$6:$I$1005,"Em negociação",Con_ve!$Q$6:$Q$1005,Cad_cl!BK$5)))</f>
        <v/>
      </c>
      <c r="BL931" s="134" t="str">
        <f>IF(ISERR(IF($C931="","",SUMIFS(Con_ve!$F$6:$F$1005,Con_ve!$C$6:$C$1005,$C931,Con_ve!$I$6:$I$1005,"Em negociação",Con_ve!$Q$6:$Q$1005,Cad_cl!BL$5))),"",IF($C931="","",SUMIFS(Con_ve!$F$6:$F$1005,Con_ve!$C$6:$C$1005,$C931,Con_ve!$I$6:$I$1005,"Em negociação",Con_ve!$Q$6:$Q$1005,Cad_cl!BL$5)))</f>
        <v/>
      </c>
      <c r="BM931" s="134" t="str">
        <f>IF(ISERR(IF($C931="","",SUMIFS(Con_ve!$F$6:$F$1005,Con_ve!$C$6:$C$1005,$C931,Con_ve!$I$6:$I$1005,"Em negociação",Con_ve!$Q$6:$Q$1005,Cad_cl!BM$5))),"",IF($C931="","",SUMIFS(Con_ve!$F$6:$F$1005,Con_ve!$C$6:$C$1005,$C931,Con_ve!$I$6:$I$1005,"Em negociação",Con_ve!$Q$6:$Q$1005,Cad_cl!BM$5)))</f>
        <v/>
      </c>
      <c r="BN931" s="134" t="str">
        <f>IF(ISERR(IF($C931="","",SUMIFS(Con_ve!$F$6:$F$1005,Con_ve!$C$6:$C$1005,$C931,Con_ve!$I$6:$I$1005,"Em negociação",Con_ve!$Q$6:$Q$1005,Cad_cl!BN$5))),"",IF($C931="","",SUMIFS(Con_ve!$F$6:$F$1005,Con_ve!$C$6:$C$1005,$C931,Con_ve!$I$6:$I$1005,"Em negociação",Con_ve!$Q$6:$Q$1005,Cad_cl!BN$5)))</f>
        <v/>
      </c>
      <c r="BO931" s="134" t="str">
        <f>IF(ISERR(IF($C931="","",SUMIFS(Con_ve!$F$6:$F$1005,Con_ve!$C$6:$C$1005,$C931,Con_ve!$I$6:$I$1005,"Em negociação",Con_ve!$Q$6:$Q$1005,Cad_cl!BO$5))),"",IF($C931="","",SUMIFS(Con_ve!$F$6:$F$1005,Con_ve!$C$6:$C$1005,$C931,Con_ve!$I$6:$I$1005,"Em negociação",Con_ve!$Q$6:$Q$1005,Cad_cl!BO$5)))</f>
        <v/>
      </c>
      <c r="BP931" s="134">
        <f t="shared" si="43"/>
        <v>0</v>
      </c>
      <c r="BR931" s="125" t="str">
        <f>IF(ISERR(IF(AND($I931=Re_lo!$E$5,BR$5=VLOOKUP(Re_lo!$H$5,Re_lo!$N$5:$O$16,2,0)),AP931,"")),"",IF(AND($I931=Re_lo!$E$5,BR$5=VLOOKUP(Re_lo!$H$5,Re_lo!$N$5:$O$16,2,0)),AP931,""))</f>
        <v/>
      </c>
      <c r="BS931" s="125" t="str">
        <f>IF(ISERR(IF(AND($I931=Re_lo!$E$5,BS$5=VLOOKUP(Re_lo!$H$5,Re_lo!$N$5:$O$16,2,0)),AQ931,"")),"",IF(AND($I931=Re_lo!$E$5,BS$5=VLOOKUP(Re_lo!$H$5,Re_lo!$N$5:$O$16,2,0)),AQ931,""))</f>
        <v/>
      </c>
      <c r="BT931" s="125" t="str">
        <f>IF(ISERR(IF(AND($I931=Re_lo!$E$5,BT$5=VLOOKUP(Re_lo!$H$5,Re_lo!$N$5:$O$16,2,0)),AR931,"")),"",IF(AND($I931=Re_lo!$E$5,BT$5=VLOOKUP(Re_lo!$H$5,Re_lo!$N$5:$O$16,2,0)),AR931,""))</f>
        <v/>
      </c>
      <c r="BU931" s="125" t="str">
        <f>IF(ISERR(IF(AND($I931=Re_lo!$E$5,BU$5=VLOOKUP(Re_lo!$H$5,Re_lo!$N$5:$O$16,2,0)),AS931,"")),"",IF(AND($I931=Re_lo!$E$5,BU$5=VLOOKUP(Re_lo!$H$5,Re_lo!$N$5:$O$16,2,0)),AS931,""))</f>
        <v/>
      </c>
      <c r="BV931" s="125" t="str">
        <f>IF(ISERR(IF(AND($I931=Re_lo!$E$5,BV$5=VLOOKUP(Re_lo!$H$5,Re_lo!$N$5:$O$16,2,0)),AT931,"")),"",IF(AND($I931=Re_lo!$E$5,BV$5=VLOOKUP(Re_lo!$H$5,Re_lo!$N$5:$O$16,2,0)),AT931,""))</f>
        <v/>
      </c>
      <c r="BW931" s="125" t="str">
        <f>IF(ISERR(IF(AND($I931=Re_lo!$E$5,BW$5=VLOOKUP(Re_lo!$H$5,Re_lo!$N$5:$O$16,2,0)),AU931,"")),"",IF(AND($I931=Re_lo!$E$5,BW$5=VLOOKUP(Re_lo!$H$5,Re_lo!$N$5:$O$16,2,0)),AU931,""))</f>
        <v/>
      </c>
      <c r="BX931" s="125" t="str">
        <f>IF(ISERR(IF(AND($I931=Re_lo!$E$5,BX$5=VLOOKUP(Re_lo!$H$5,Re_lo!$N$5:$O$16,2,0)),AV931,"")),"",IF(AND($I931=Re_lo!$E$5,BX$5=VLOOKUP(Re_lo!$H$5,Re_lo!$N$5:$O$16,2,0)),AV931,""))</f>
        <v/>
      </c>
      <c r="BY931" s="125" t="str">
        <f>IF(ISERR(IF(AND($I931=Re_lo!$E$5,BY$5=VLOOKUP(Re_lo!$H$5,Re_lo!$N$5:$O$16,2,0)),AW931,"")),"",IF(AND($I931=Re_lo!$E$5,BY$5=VLOOKUP(Re_lo!$H$5,Re_lo!$N$5:$O$16,2,0)),AW931,""))</f>
        <v/>
      </c>
      <c r="BZ931" s="125" t="str">
        <f>IF(ISERR(IF(AND($I931=Re_lo!$E$5,BZ$5=VLOOKUP(Re_lo!$H$5,Re_lo!$N$5:$O$16,2,0)),AX931,"")),"",IF(AND($I931=Re_lo!$E$5,BZ$5=VLOOKUP(Re_lo!$H$5,Re_lo!$N$5:$O$16,2,0)),AX931,""))</f>
        <v/>
      </c>
      <c r="CA931" s="125" t="str">
        <f>IF(ISERR(IF(AND($I931=Re_lo!$E$5,CA$5=VLOOKUP(Re_lo!$H$5,Re_lo!$N$5:$O$16,2,0)),AY931,"")),"",IF(AND($I931=Re_lo!$E$5,CA$5=VLOOKUP(Re_lo!$H$5,Re_lo!$N$5:$O$16,2,0)),AY931,""))</f>
        <v/>
      </c>
      <c r="CB931" s="125" t="str">
        <f>IF(ISERR(IF(AND($I931=Re_lo!$E$5,CB$5=VLOOKUP(Re_lo!$H$5,Re_lo!$N$5:$O$16,2,0)),AZ931,"")),"",IF(AND($I931=Re_lo!$E$5,CB$5=VLOOKUP(Re_lo!$H$5,Re_lo!$N$5:$O$16,2,0)),AZ931,""))</f>
        <v/>
      </c>
      <c r="CC931" s="125" t="str">
        <f>IF(ISERR(IF(AND($I931=Re_lo!$E$5,CC$5=VLOOKUP(Re_lo!$H$5,Re_lo!$N$5:$O$16,2,0)),BA931,"")),"",IF(AND($I931=Re_lo!$E$5,CC$5=VLOOKUP(Re_lo!$H$5,Re_lo!$N$5:$O$16,2,0)),BA931,""))</f>
        <v/>
      </c>
      <c r="CD931" s="125" t="str">
        <f>IF(ISERR(IF(AND($I931=Re_lo!$E$5,CD$5=VLOOKUP(Re_lo!$H$5,Re_lo!$N$5:$O$16,2,0)),BB931,"")),"",IF(AND($I931=Re_lo!$E$5,CD$5=VLOOKUP(Re_lo!$H$5,Re_lo!$N$5:$O$16,2,0)),BB931,""))</f>
        <v/>
      </c>
      <c r="CF931" s="125" t="str">
        <f>IF($C931="","",COUNTIFS(Con_ve!$C$6:$C$1005,$C931,Con_ve!$Q$6:$Q$1005,Cad_cl!CF$5))</f>
        <v/>
      </c>
      <c r="CG931" s="125" t="str">
        <f>IF($C931="","",COUNTIFS(Con_ve!$C$6:$C$1005,$C931,Con_ve!$Q$6:$Q$1005,Cad_cl!CG$5))</f>
        <v/>
      </c>
      <c r="CH931" s="125" t="str">
        <f>IF($C931="","",COUNTIFS(Con_ve!$C$6:$C$1005,$C931,Con_ve!$Q$6:$Q$1005,Cad_cl!CH$5))</f>
        <v/>
      </c>
      <c r="CI931" s="125" t="str">
        <f>IF($C931="","",COUNTIFS(Con_ve!$C$6:$C$1005,$C931,Con_ve!$Q$6:$Q$1005,Cad_cl!CI$5))</f>
        <v/>
      </c>
      <c r="CJ931" s="125" t="str">
        <f>IF($C931="","",COUNTIFS(Con_ve!$C$6:$C$1005,$C931,Con_ve!$Q$6:$Q$1005,Cad_cl!CJ$5))</f>
        <v/>
      </c>
      <c r="CK931" s="125" t="str">
        <f>IF($C931="","",COUNTIFS(Con_ve!$C$6:$C$1005,$C931,Con_ve!$Q$6:$Q$1005,Cad_cl!CK$5))</f>
        <v/>
      </c>
      <c r="CL931" s="125" t="str">
        <f>IF($C931="","",COUNTIFS(Con_ve!$C$6:$C$1005,$C931,Con_ve!$Q$6:$Q$1005,Cad_cl!CL$5))</f>
        <v/>
      </c>
      <c r="CM931" s="125" t="str">
        <f>IF($C931="","",COUNTIFS(Con_ve!$C$6:$C$1005,$C931,Con_ve!$Q$6:$Q$1005,Cad_cl!CM$5))</f>
        <v/>
      </c>
      <c r="CN931" s="125" t="str">
        <f>IF($C931="","",COUNTIFS(Con_ve!$C$6:$C$1005,$C931,Con_ve!$Q$6:$Q$1005,Cad_cl!CN$5))</f>
        <v/>
      </c>
      <c r="CO931" s="125" t="str">
        <f>IF($C931="","",COUNTIFS(Con_ve!$C$6:$C$1005,$C931,Con_ve!$Q$6:$Q$1005,Cad_cl!CO$5))</f>
        <v/>
      </c>
      <c r="CP931" s="125" t="str">
        <f>IF($C931="","",COUNTIFS(Con_ve!$C$6:$C$1005,$C931,Con_ve!$Q$6:$Q$1005,Cad_cl!CP$5))</f>
        <v/>
      </c>
      <c r="CQ931" s="125" t="str">
        <f>IF($C931="","",COUNTIFS(Con_ve!$C$6:$C$1005,$C931,Con_ve!$Q$6:$Q$1005,Cad_cl!CQ$5))</f>
        <v/>
      </c>
      <c r="CR931" s="125">
        <f t="shared" si="44"/>
        <v>0</v>
      </c>
    </row>
    <row r="932" spans="3:96" ht="30" customHeight="1">
      <c r="C932" s="153"/>
      <c r="D932" s="153"/>
      <c r="E932" s="154"/>
      <c r="F932" s="153"/>
      <c r="G932" s="155"/>
      <c r="H932" s="153"/>
      <c r="I932" s="153"/>
      <c r="J932" s="132" t="s">
        <v>309</v>
      </c>
      <c r="K932" s="133" t="s">
        <v>309</v>
      </c>
      <c r="L932" s="153"/>
      <c r="M932" s="153"/>
      <c r="N932" s="153"/>
      <c r="O932" s="153"/>
      <c r="P932" s="153"/>
      <c r="Q932" s="153"/>
      <c r="AP932" s="134" t="str">
        <f>IF(ISERR(IF($C932="","",SUMIFS(Con_ve!$F$6:$F$1005,Con_ve!$C$6:$C$1005,$C932,Con_ve!$I$6:$I$1005,"Fechada",Con_ve!$Q$6:$Q$1005,Cad_cl!AP$5))),"",IF($C932="","",SUMIFS(Con_ve!$F$6:$F$1005,Con_ve!$C$6:$C$1005,$C932,Con_ve!$I$6:$I$1005,"Fechada",Con_ve!$Q$6:$Q$1005,Cad_cl!AP$5)))</f>
        <v/>
      </c>
      <c r="AQ932" s="134" t="str">
        <f>IF(ISERR(IF($C932="","",SUMIFS(Con_ve!$F$6:$F$1005,Con_ve!$C$6:$C$1005,$C932,Con_ve!$I$6:$I$1005,"Fechada",Con_ve!$Q$6:$Q$1005,Cad_cl!AQ$5))),"",IF($C932="","",SUMIFS(Con_ve!$F$6:$F$1005,Con_ve!$C$6:$C$1005,$C932,Con_ve!$I$6:$I$1005,"Fechada",Con_ve!$Q$6:$Q$1005,Cad_cl!AQ$5)))</f>
        <v/>
      </c>
      <c r="AR932" s="134" t="str">
        <f>IF(ISERR(IF($C932="","",SUMIFS(Con_ve!$F$6:$F$1005,Con_ve!$C$6:$C$1005,$C932,Con_ve!$I$6:$I$1005,"Fechada",Con_ve!$Q$6:$Q$1005,Cad_cl!AR$5))),"",IF($C932="","",SUMIFS(Con_ve!$F$6:$F$1005,Con_ve!$C$6:$C$1005,$C932,Con_ve!$I$6:$I$1005,"Fechada",Con_ve!$Q$6:$Q$1005,Cad_cl!AR$5)))</f>
        <v/>
      </c>
      <c r="AS932" s="134" t="str">
        <f>IF(ISERR(IF($C932="","",SUMIFS(Con_ve!$F$6:$F$1005,Con_ve!$C$6:$C$1005,$C932,Con_ve!$I$6:$I$1005,"Fechada",Con_ve!$Q$6:$Q$1005,Cad_cl!AS$5))),"",IF($C932="","",SUMIFS(Con_ve!$F$6:$F$1005,Con_ve!$C$6:$C$1005,$C932,Con_ve!$I$6:$I$1005,"Fechada",Con_ve!$Q$6:$Q$1005,Cad_cl!AS$5)))</f>
        <v/>
      </c>
      <c r="AT932" s="134" t="str">
        <f>IF(ISERR(IF($C932="","",SUMIFS(Con_ve!$F$6:$F$1005,Con_ve!$C$6:$C$1005,$C932,Con_ve!$I$6:$I$1005,"Fechada",Con_ve!$Q$6:$Q$1005,Cad_cl!AT$5))),"",IF($C932="","",SUMIFS(Con_ve!$F$6:$F$1005,Con_ve!$C$6:$C$1005,$C932,Con_ve!$I$6:$I$1005,"Fechada",Con_ve!$Q$6:$Q$1005,Cad_cl!AT$5)))</f>
        <v/>
      </c>
      <c r="AU932" s="134" t="str">
        <f>IF(ISERR(IF($C932="","",SUMIFS(Con_ve!$F$6:$F$1005,Con_ve!$C$6:$C$1005,$C932,Con_ve!$I$6:$I$1005,"Fechada",Con_ve!$Q$6:$Q$1005,Cad_cl!AU$5))),"",IF($C932="","",SUMIFS(Con_ve!$F$6:$F$1005,Con_ve!$C$6:$C$1005,$C932,Con_ve!$I$6:$I$1005,"Fechada",Con_ve!$Q$6:$Q$1005,Cad_cl!AU$5)))</f>
        <v/>
      </c>
      <c r="AV932" s="134" t="str">
        <f>IF(ISERR(IF($C932="","",SUMIFS(Con_ve!$F$6:$F$1005,Con_ve!$C$6:$C$1005,$C932,Con_ve!$I$6:$I$1005,"Fechada",Con_ve!$Q$6:$Q$1005,Cad_cl!AV$5))),"",IF($C932="","",SUMIFS(Con_ve!$F$6:$F$1005,Con_ve!$C$6:$C$1005,$C932,Con_ve!$I$6:$I$1005,"Fechada",Con_ve!$Q$6:$Q$1005,Cad_cl!AV$5)))</f>
        <v/>
      </c>
      <c r="AW932" s="134" t="str">
        <f>IF(ISERR(IF($C932="","",SUMIFS(Con_ve!$F$6:$F$1005,Con_ve!$C$6:$C$1005,$C932,Con_ve!$I$6:$I$1005,"Fechada",Con_ve!$Q$6:$Q$1005,Cad_cl!AW$5))),"",IF($C932="","",SUMIFS(Con_ve!$F$6:$F$1005,Con_ve!$C$6:$C$1005,$C932,Con_ve!$I$6:$I$1005,"Fechada",Con_ve!$Q$6:$Q$1005,Cad_cl!AW$5)))</f>
        <v/>
      </c>
      <c r="AX932" s="134" t="str">
        <f>IF(ISERR(IF($C932="","",SUMIFS(Con_ve!$F$6:$F$1005,Con_ve!$C$6:$C$1005,$C932,Con_ve!$I$6:$I$1005,"Fechada",Con_ve!$Q$6:$Q$1005,Cad_cl!AX$5))),"",IF($C932="","",SUMIFS(Con_ve!$F$6:$F$1005,Con_ve!$C$6:$C$1005,$C932,Con_ve!$I$6:$I$1005,"Fechada",Con_ve!$Q$6:$Q$1005,Cad_cl!AX$5)))</f>
        <v/>
      </c>
      <c r="AY932" s="134" t="str">
        <f>IF(ISERR(IF($C932="","",SUMIFS(Con_ve!$F$6:$F$1005,Con_ve!$C$6:$C$1005,$C932,Con_ve!$I$6:$I$1005,"Fechada",Con_ve!$Q$6:$Q$1005,Cad_cl!AY$5))),"",IF($C932="","",SUMIFS(Con_ve!$F$6:$F$1005,Con_ve!$C$6:$C$1005,$C932,Con_ve!$I$6:$I$1005,"Fechada",Con_ve!$Q$6:$Q$1005,Cad_cl!AY$5)))</f>
        <v/>
      </c>
      <c r="AZ932" s="134" t="str">
        <f>IF(ISERR(IF($C932="","",SUMIFS(Con_ve!$F$6:$F$1005,Con_ve!$C$6:$C$1005,$C932,Con_ve!$I$6:$I$1005,"Fechada",Con_ve!$Q$6:$Q$1005,Cad_cl!AZ$5))),"",IF($C932="","",SUMIFS(Con_ve!$F$6:$F$1005,Con_ve!$C$6:$C$1005,$C932,Con_ve!$I$6:$I$1005,"Fechada",Con_ve!$Q$6:$Q$1005,Cad_cl!AZ$5)))</f>
        <v/>
      </c>
      <c r="BA932" s="134" t="str">
        <f>IF(ISERR(IF($C932="","",SUMIFS(Con_ve!$F$6:$F$1005,Con_ve!$C$6:$C$1005,$C932,Con_ve!$I$6:$I$1005,"Fechada",Con_ve!$Q$6:$Q$1005,Cad_cl!BA$5))),"",IF($C932="","",SUMIFS(Con_ve!$F$6:$F$1005,Con_ve!$C$6:$C$1005,$C932,Con_ve!$I$6:$I$1005,"Fechada",Con_ve!$Q$6:$Q$1005,Cad_cl!BA$5)))</f>
        <v/>
      </c>
      <c r="BB932" s="134">
        <f t="shared" si="42"/>
        <v>0</v>
      </c>
      <c r="BD932" s="134" t="str">
        <f>IF(ISERR(IF($C932="","",SUMIFS(Con_ve!$F$6:$F$1005,Con_ve!$C$6:$C$1005,$C932,Con_ve!$I$6:$I$1005,"Em negociação",Con_ve!$Q$6:$Q$1005,Cad_cl!BD$5))),"",IF($C932="","",SUMIFS(Con_ve!$F$6:$F$1005,Con_ve!$C$6:$C$1005,$C932,Con_ve!$I$6:$I$1005,"Em negociação",Con_ve!$Q$6:$Q$1005,Cad_cl!BD$5)))</f>
        <v/>
      </c>
      <c r="BE932" s="134" t="str">
        <f>IF(ISERR(IF($C932="","",SUMIFS(Con_ve!$F$6:$F$1005,Con_ve!$C$6:$C$1005,$C932,Con_ve!$I$6:$I$1005,"Em negociação",Con_ve!$Q$6:$Q$1005,Cad_cl!BE$5))),"",IF($C932="","",SUMIFS(Con_ve!$F$6:$F$1005,Con_ve!$C$6:$C$1005,$C932,Con_ve!$I$6:$I$1005,"Em negociação",Con_ve!$Q$6:$Q$1005,Cad_cl!BE$5)))</f>
        <v/>
      </c>
      <c r="BF932" s="134" t="str">
        <f>IF(ISERR(IF($C932="","",SUMIFS(Con_ve!$F$6:$F$1005,Con_ve!$C$6:$C$1005,$C932,Con_ve!$I$6:$I$1005,"Em negociação",Con_ve!$Q$6:$Q$1005,Cad_cl!BF$5))),"",IF($C932="","",SUMIFS(Con_ve!$F$6:$F$1005,Con_ve!$C$6:$C$1005,$C932,Con_ve!$I$6:$I$1005,"Em negociação",Con_ve!$Q$6:$Q$1005,Cad_cl!BF$5)))</f>
        <v/>
      </c>
      <c r="BG932" s="134" t="str">
        <f>IF(ISERR(IF($C932="","",SUMIFS(Con_ve!$F$6:$F$1005,Con_ve!$C$6:$C$1005,$C932,Con_ve!$I$6:$I$1005,"Em negociação",Con_ve!$Q$6:$Q$1005,Cad_cl!BG$5))),"",IF($C932="","",SUMIFS(Con_ve!$F$6:$F$1005,Con_ve!$C$6:$C$1005,$C932,Con_ve!$I$6:$I$1005,"Em negociação",Con_ve!$Q$6:$Q$1005,Cad_cl!BG$5)))</f>
        <v/>
      </c>
      <c r="BH932" s="134" t="str">
        <f>IF(ISERR(IF($C932="","",SUMIFS(Con_ve!$F$6:$F$1005,Con_ve!$C$6:$C$1005,$C932,Con_ve!$I$6:$I$1005,"Em negociação",Con_ve!$Q$6:$Q$1005,Cad_cl!BH$5))),"",IF($C932="","",SUMIFS(Con_ve!$F$6:$F$1005,Con_ve!$C$6:$C$1005,$C932,Con_ve!$I$6:$I$1005,"Em negociação",Con_ve!$Q$6:$Q$1005,Cad_cl!BH$5)))</f>
        <v/>
      </c>
      <c r="BI932" s="134" t="str">
        <f>IF(ISERR(IF($C932="","",SUMIFS(Con_ve!$F$6:$F$1005,Con_ve!$C$6:$C$1005,$C932,Con_ve!$I$6:$I$1005,"Em negociação",Con_ve!$Q$6:$Q$1005,Cad_cl!BI$5))),"",IF($C932="","",SUMIFS(Con_ve!$F$6:$F$1005,Con_ve!$C$6:$C$1005,$C932,Con_ve!$I$6:$I$1005,"Em negociação",Con_ve!$Q$6:$Q$1005,Cad_cl!BI$5)))</f>
        <v/>
      </c>
      <c r="BJ932" s="134" t="str">
        <f>IF(ISERR(IF($C932="","",SUMIFS(Con_ve!$F$6:$F$1005,Con_ve!$C$6:$C$1005,$C932,Con_ve!$I$6:$I$1005,"Em negociação",Con_ve!$Q$6:$Q$1005,Cad_cl!BJ$5))),"",IF($C932="","",SUMIFS(Con_ve!$F$6:$F$1005,Con_ve!$C$6:$C$1005,$C932,Con_ve!$I$6:$I$1005,"Em negociação",Con_ve!$Q$6:$Q$1005,Cad_cl!BJ$5)))</f>
        <v/>
      </c>
      <c r="BK932" s="134" t="str">
        <f>IF(ISERR(IF($C932="","",SUMIFS(Con_ve!$F$6:$F$1005,Con_ve!$C$6:$C$1005,$C932,Con_ve!$I$6:$I$1005,"Em negociação",Con_ve!$Q$6:$Q$1005,Cad_cl!BK$5))),"",IF($C932="","",SUMIFS(Con_ve!$F$6:$F$1005,Con_ve!$C$6:$C$1005,$C932,Con_ve!$I$6:$I$1005,"Em negociação",Con_ve!$Q$6:$Q$1005,Cad_cl!BK$5)))</f>
        <v/>
      </c>
      <c r="BL932" s="134" t="str">
        <f>IF(ISERR(IF($C932="","",SUMIFS(Con_ve!$F$6:$F$1005,Con_ve!$C$6:$C$1005,$C932,Con_ve!$I$6:$I$1005,"Em negociação",Con_ve!$Q$6:$Q$1005,Cad_cl!BL$5))),"",IF($C932="","",SUMIFS(Con_ve!$F$6:$F$1005,Con_ve!$C$6:$C$1005,$C932,Con_ve!$I$6:$I$1005,"Em negociação",Con_ve!$Q$6:$Q$1005,Cad_cl!BL$5)))</f>
        <v/>
      </c>
      <c r="BM932" s="134" t="str">
        <f>IF(ISERR(IF($C932="","",SUMIFS(Con_ve!$F$6:$F$1005,Con_ve!$C$6:$C$1005,$C932,Con_ve!$I$6:$I$1005,"Em negociação",Con_ve!$Q$6:$Q$1005,Cad_cl!BM$5))),"",IF($C932="","",SUMIFS(Con_ve!$F$6:$F$1005,Con_ve!$C$6:$C$1005,$C932,Con_ve!$I$6:$I$1005,"Em negociação",Con_ve!$Q$6:$Q$1005,Cad_cl!BM$5)))</f>
        <v/>
      </c>
      <c r="BN932" s="134" t="str">
        <f>IF(ISERR(IF($C932="","",SUMIFS(Con_ve!$F$6:$F$1005,Con_ve!$C$6:$C$1005,$C932,Con_ve!$I$6:$I$1005,"Em negociação",Con_ve!$Q$6:$Q$1005,Cad_cl!BN$5))),"",IF($C932="","",SUMIFS(Con_ve!$F$6:$F$1005,Con_ve!$C$6:$C$1005,$C932,Con_ve!$I$6:$I$1005,"Em negociação",Con_ve!$Q$6:$Q$1005,Cad_cl!BN$5)))</f>
        <v/>
      </c>
      <c r="BO932" s="134" t="str">
        <f>IF(ISERR(IF($C932="","",SUMIFS(Con_ve!$F$6:$F$1005,Con_ve!$C$6:$C$1005,$C932,Con_ve!$I$6:$I$1005,"Em negociação",Con_ve!$Q$6:$Q$1005,Cad_cl!BO$5))),"",IF($C932="","",SUMIFS(Con_ve!$F$6:$F$1005,Con_ve!$C$6:$C$1005,$C932,Con_ve!$I$6:$I$1005,"Em negociação",Con_ve!$Q$6:$Q$1005,Cad_cl!BO$5)))</f>
        <v/>
      </c>
      <c r="BP932" s="134">
        <f t="shared" si="43"/>
        <v>0</v>
      </c>
      <c r="BR932" s="125" t="str">
        <f>IF(ISERR(IF(AND($I932=Re_lo!$E$5,BR$5=VLOOKUP(Re_lo!$H$5,Re_lo!$N$5:$O$16,2,0)),AP932,"")),"",IF(AND($I932=Re_lo!$E$5,BR$5=VLOOKUP(Re_lo!$H$5,Re_lo!$N$5:$O$16,2,0)),AP932,""))</f>
        <v/>
      </c>
      <c r="BS932" s="125" t="str">
        <f>IF(ISERR(IF(AND($I932=Re_lo!$E$5,BS$5=VLOOKUP(Re_lo!$H$5,Re_lo!$N$5:$O$16,2,0)),AQ932,"")),"",IF(AND($I932=Re_lo!$E$5,BS$5=VLOOKUP(Re_lo!$H$5,Re_lo!$N$5:$O$16,2,0)),AQ932,""))</f>
        <v/>
      </c>
      <c r="BT932" s="125" t="str">
        <f>IF(ISERR(IF(AND($I932=Re_lo!$E$5,BT$5=VLOOKUP(Re_lo!$H$5,Re_lo!$N$5:$O$16,2,0)),AR932,"")),"",IF(AND($I932=Re_lo!$E$5,BT$5=VLOOKUP(Re_lo!$H$5,Re_lo!$N$5:$O$16,2,0)),AR932,""))</f>
        <v/>
      </c>
      <c r="BU932" s="125" t="str">
        <f>IF(ISERR(IF(AND($I932=Re_lo!$E$5,BU$5=VLOOKUP(Re_lo!$H$5,Re_lo!$N$5:$O$16,2,0)),AS932,"")),"",IF(AND($I932=Re_lo!$E$5,BU$5=VLOOKUP(Re_lo!$H$5,Re_lo!$N$5:$O$16,2,0)),AS932,""))</f>
        <v/>
      </c>
      <c r="BV932" s="125" t="str">
        <f>IF(ISERR(IF(AND($I932=Re_lo!$E$5,BV$5=VLOOKUP(Re_lo!$H$5,Re_lo!$N$5:$O$16,2,0)),AT932,"")),"",IF(AND($I932=Re_lo!$E$5,BV$5=VLOOKUP(Re_lo!$H$5,Re_lo!$N$5:$O$16,2,0)),AT932,""))</f>
        <v/>
      </c>
      <c r="BW932" s="125" t="str">
        <f>IF(ISERR(IF(AND($I932=Re_lo!$E$5,BW$5=VLOOKUP(Re_lo!$H$5,Re_lo!$N$5:$O$16,2,0)),AU932,"")),"",IF(AND($I932=Re_lo!$E$5,BW$5=VLOOKUP(Re_lo!$H$5,Re_lo!$N$5:$O$16,2,0)),AU932,""))</f>
        <v/>
      </c>
      <c r="BX932" s="125" t="str">
        <f>IF(ISERR(IF(AND($I932=Re_lo!$E$5,BX$5=VLOOKUP(Re_lo!$H$5,Re_lo!$N$5:$O$16,2,0)),AV932,"")),"",IF(AND($I932=Re_lo!$E$5,BX$5=VLOOKUP(Re_lo!$H$5,Re_lo!$N$5:$O$16,2,0)),AV932,""))</f>
        <v/>
      </c>
      <c r="BY932" s="125" t="str">
        <f>IF(ISERR(IF(AND($I932=Re_lo!$E$5,BY$5=VLOOKUP(Re_lo!$H$5,Re_lo!$N$5:$O$16,2,0)),AW932,"")),"",IF(AND($I932=Re_lo!$E$5,BY$5=VLOOKUP(Re_lo!$H$5,Re_lo!$N$5:$O$16,2,0)),AW932,""))</f>
        <v/>
      </c>
      <c r="BZ932" s="125" t="str">
        <f>IF(ISERR(IF(AND($I932=Re_lo!$E$5,BZ$5=VLOOKUP(Re_lo!$H$5,Re_lo!$N$5:$O$16,2,0)),AX932,"")),"",IF(AND($I932=Re_lo!$E$5,BZ$5=VLOOKUP(Re_lo!$H$5,Re_lo!$N$5:$O$16,2,0)),AX932,""))</f>
        <v/>
      </c>
      <c r="CA932" s="125" t="str">
        <f>IF(ISERR(IF(AND($I932=Re_lo!$E$5,CA$5=VLOOKUP(Re_lo!$H$5,Re_lo!$N$5:$O$16,2,0)),AY932,"")),"",IF(AND($I932=Re_lo!$E$5,CA$5=VLOOKUP(Re_lo!$H$5,Re_lo!$N$5:$O$16,2,0)),AY932,""))</f>
        <v/>
      </c>
      <c r="CB932" s="125" t="str">
        <f>IF(ISERR(IF(AND($I932=Re_lo!$E$5,CB$5=VLOOKUP(Re_lo!$H$5,Re_lo!$N$5:$O$16,2,0)),AZ932,"")),"",IF(AND($I932=Re_lo!$E$5,CB$5=VLOOKUP(Re_lo!$H$5,Re_lo!$N$5:$O$16,2,0)),AZ932,""))</f>
        <v/>
      </c>
      <c r="CC932" s="125" t="str">
        <f>IF(ISERR(IF(AND($I932=Re_lo!$E$5,CC$5=VLOOKUP(Re_lo!$H$5,Re_lo!$N$5:$O$16,2,0)),BA932,"")),"",IF(AND($I932=Re_lo!$E$5,CC$5=VLOOKUP(Re_lo!$H$5,Re_lo!$N$5:$O$16,2,0)),BA932,""))</f>
        <v/>
      </c>
      <c r="CD932" s="125" t="str">
        <f>IF(ISERR(IF(AND($I932=Re_lo!$E$5,CD$5=VLOOKUP(Re_lo!$H$5,Re_lo!$N$5:$O$16,2,0)),BB932,"")),"",IF(AND($I932=Re_lo!$E$5,CD$5=VLOOKUP(Re_lo!$H$5,Re_lo!$N$5:$O$16,2,0)),BB932,""))</f>
        <v/>
      </c>
      <c r="CF932" s="125" t="str">
        <f>IF($C932="","",COUNTIFS(Con_ve!$C$6:$C$1005,$C932,Con_ve!$Q$6:$Q$1005,Cad_cl!CF$5))</f>
        <v/>
      </c>
      <c r="CG932" s="125" t="str">
        <f>IF($C932="","",COUNTIFS(Con_ve!$C$6:$C$1005,$C932,Con_ve!$Q$6:$Q$1005,Cad_cl!CG$5))</f>
        <v/>
      </c>
      <c r="CH932" s="125" t="str">
        <f>IF($C932="","",COUNTIFS(Con_ve!$C$6:$C$1005,$C932,Con_ve!$Q$6:$Q$1005,Cad_cl!CH$5))</f>
        <v/>
      </c>
      <c r="CI932" s="125" t="str">
        <f>IF($C932="","",COUNTIFS(Con_ve!$C$6:$C$1005,$C932,Con_ve!$Q$6:$Q$1005,Cad_cl!CI$5))</f>
        <v/>
      </c>
      <c r="CJ932" s="125" t="str">
        <f>IF($C932="","",COUNTIFS(Con_ve!$C$6:$C$1005,$C932,Con_ve!$Q$6:$Q$1005,Cad_cl!CJ$5))</f>
        <v/>
      </c>
      <c r="CK932" s="125" t="str">
        <f>IF($C932="","",COUNTIFS(Con_ve!$C$6:$C$1005,$C932,Con_ve!$Q$6:$Q$1005,Cad_cl!CK$5))</f>
        <v/>
      </c>
      <c r="CL932" s="125" t="str">
        <f>IF($C932="","",COUNTIFS(Con_ve!$C$6:$C$1005,$C932,Con_ve!$Q$6:$Q$1005,Cad_cl!CL$5))</f>
        <v/>
      </c>
      <c r="CM932" s="125" t="str">
        <f>IF($C932="","",COUNTIFS(Con_ve!$C$6:$C$1005,$C932,Con_ve!$Q$6:$Q$1005,Cad_cl!CM$5))</f>
        <v/>
      </c>
      <c r="CN932" s="125" t="str">
        <f>IF($C932="","",COUNTIFS(Con_ve!$C$6:$C$1005,$C932,Con_ve!$Q$6:$Q$1005,Cad_cl!CN$5))</f>
        <v/>
      </c>
      <c r="CO932" s="125" t="str">
        <f>IF($C932="","",COUNTIFS(Con_ve!$C$6:$C$1005,$C932,Con_ve!$Q$6:$Q$1005,Cad_cl!CO$5))</f>
        <v/>
      </c>
      <c r="CP932" s="125" t="str">
        <f>IF($C932="","",COUNTIFS(Con_ve!$C$6:$C$1005,$C932,Con_ve!$Q$6:$Q$1005,Cad_cl!CP$5))</f>
        <v/>
      </c>
      <c r="CQ932" s="125" t="str">
        <f>IF($C932="","",COUNTIFS(Con_ve!$C$6:$C$1005,$C932,Con_ve!$Q$6:$Q$1005,Cad_cl!CQ$5))</f>
        <v/>
      </c>
      <c r="CR932" s="125">
        <f t="shared" si="44"/>
        <v>0</v>
      </c>
    </row>
    <row r="933" spans="3:96" ht="30" customHeight="1">
      <c r="C933" s="153"/>
      <c r="D933" s="153"/>
      <c r="E933" s="154"/>
      <c r="F933" s="153"/>
      <c r="G933" s="155"/>
      <c r="H933" s="153"/>
      <c r="I933" s="153"/>
      <c r="J933" s="132" t="s">
        <v>309</v>
      </c>
      <c r="K933" s="133" t="s">
        <v>309</v>
      </c>
      <c r="L933" s="153"/>
      <c r="M933" s="153"/>
      <c r="N933" s="153"/>
      <c r="O933" s="153"/>
      <c r="P933" s="153"/>
      <c r="Q933" s="153"/>
      <c r="AP933" s="134" t="str">
        <f>IF(ISERR(IF($C933="","",SUMIFS(Con_ve!$F$6:$F$1005,Con_ve!$C$6:$C$1005,$C933,Con_ve!$I$6:$I$1005,"Fechada",Con_ve!$Q$6:$Q$1005,Cad_cl!AP$5))),"",IF($C933="","",SUMIFS(Con_ve!$F$6:$F$1005,Con_ve!$C$6:$C$1005,$C933,Con_ve!$I$6:$I$1005,"Fechada",Con_ve!$Q$6:$Q$1005,Cad_cl!AP$5)))</f>
        <v/>
      </c>
      <c r="AQ933" s="134" t="str">
        <f>IF(ISERR(IF($C933="","",SUMIFS(Con_ve!$F$6:$F$1005,Con_ve!$C$6:$C$1005,$C933,Con_ve!$I$6:$I$1005,"Fechada",Con_ve!$Q$6:$Q$1005,Cad_cl!AQ$5))),"",IF($C933="","",SUMIFS(Con_ve!$F$6:$F$1005,Con_ve!$C$6:$C$1005,$C933,Con_ve!$I$6:$I$1005,"Fechada",Con_ve!$Q$6:$Q$1005,Cad_cl!AQ$5)))</f>
        <v/>
      </c>
      <c r="AR933" s="134" t="str">
        <f>IF(ISERR(IF($C933="","",SUMIFS(Con_ve!$F$6:$F$1005,Con_ve!$C$6:$C$1005,$C933,Con_ve!$I$6:$I$1005,"Fechada",Con_ve!$Q$6:$Q$1005,Cad_cl!AR$5))),"",IF($C933="","",SUMIFS(Con_ve!$F$6:$F$1005,Con_ve!$C$6:$C$1005,$C933,Con_ve!$I$6:$I$1005,"Fechada",Con_ve!$Q$6:$Q$1005,Cad_cl!AR$5)))</f>
        <v/>
      </c>
      <c r="AS933" s="134" t="str">
        <f>IF(ISERR(IF($C933="","",SUMIFS(Con_ve!$F$6:$F$1005,Con_ve!$C$6:$C$1005,$C933,Con_ve!$I$6:$I$1005,"Fechada",Con_ve!$Q$6:$Q$1005,Cad_cl!AS$5))),"",IF($C933="","",SUMIFS(Con_ve!$F$6:$F$1005,Con_ve!$C$6:$C$1005,$C933,Con_ve!$I$6:$I$1005,"Fechada",Con_ve!$Q$6:$Q$1005,Cad_cl!AS$5)))</f>
        <v/>
      </c>
      <c r="AT933" s="134" t="str">
        <f>IF(ISERR(IF($C933="","",SUMIFS(Con_ve!$F$6:$F$1005,Con_ve!$C$6:$C$1005,$C933,Con_ve!$I$6:$I$1005,"Fechada",Con_ve!$Q$6:$Q$1005,Cad_cl!AT$5))),"",IF($C933="","",SUMIFS(Con_ve!$F$6:$F$1005,Con_ve!$C$6:$C$1005,$C933,Con_ve!$I$6:$I$1005,"Fechada",Con_ve!$Q$6:$Q$1005,Cad_cl!AT$5)))</f>
        <v/>
      </c>
      <c r="AU933" s="134" t="str">
        <f>IF(ISERR(IF($C933="","",SUMIFS(Con_ve!$F$6:$F$1005,Con_ve!$C$6:$C$1005,$C933,Con_ve!$I$6:$I$1005,"Fechada",Con_ve!$Q$6:$Q$1005,Cad_cl!AU$5))),"",IF($C933="","",SUMIFS(Con_ve!$F$6:$F$1005,Con_ve!$C$6:$C$1005,$C933,Con_ve!$I$6:$I$1005,"Fechada",Con_ve!$Q$6:$Q$1005,Cad_cl!AU$5)))</f>
        <v/>
      </c>
      <c r="AV933" s="134" t="str">
        <f>IF(ISERR(IF($C933="","",SUMIFS(Con_ve!$F$6:$F$1005,Con_ve!$C$6:$C$1005,$C933,Con_ve!$I$6:$I$1005,"Fechada",Con_ve!$Q$6:$Q$1005,Cad_cl!AV$5))),"",IF($C933="","",SUMIFS(Con_ve!$F$6:$F$1005,Con_ve!$C$6:$C$1005,$C933,Con_ve!$I$6:$I$1005,"Fechada",Con_ve!$Q$6:$Q$1005,Cad_cl!AV$5)))</f>
        <v/>
      </c>
      <c r="AW933" s="134" t="str">
        <f>IF(ISERR(IF($C933="","",SUMIFS(Con_ve!$F$6:$F$1005,Con_ve!$C$6:$C$1005,$C933,Con_ve!$I$6:$I$1005,"Fechada",Con_ve!$Q$6:$Q$1005,Cad_cl!AW$5))),"",IF($C933="","",SUMIFS(Con_ve!$F$6:$F$1005,Con_ve!$C$6:$C$1005,$C933,Con_ve!$I$6:$I$1005,"Fechada",Con_ve!$Q$6:$Q$1005,Cad_cl!AW$5)))</f>
        <v/>
      </c>
      <c r="AX933" s="134" t="str">
        <f>IF(ISERR(IF($C933="","",SUMIFS(Con_ve!$F$6:$F$1005,Con_ve!$C$6:$C$1005,$C933,Con_ve!$I$6:$I$1005,"Fechada",Con_ve!$Q$6:$Q$1005,Cad_cl!AX$5))),"",IF($C933="","",SUMIFS(Con_ve!$F$6:$F$1005,Con_ve!$C$6:$C$1005,$C933,Con_ve!$I$6:$I$1005,"Fechada",Con_ve!$Q$6:$Q$1005,Cad_cl!AX$5)))</f>
        <v/>
      </c>
      <c r="AY933" s="134" t="str">
        <f>IF(ISERR(IF($C933="","",SUMIFS(Con_ve!$F$6:$F$1005,Con_ve!$C$6:$C$1005,$C933,Con_ve!$I$6:$I$1005,"Fechada",Con_ve!$Q$6:$Q$1005,Cad_cl!AY$5))),"",IF($C933="","",SUMIFS(Con_ve!$F$6:$F$1005,Con_ve!$C$6:$C$1005,$C933,Con_ve!$I$6:$I$1005,"Fechada",Con_ve!$Q$6:$Q$1005,Cad_cl!AY$5)))</f>
        <v/>
      </c>
      <c r="AZ933" s="134" t="str">
        <f>IF(ISERR(IF($C933="","",SUMIFS(Con_ve!$F$6:$F$1005,Con_ve!$C$6:$C$1005,$C933,Con_ve!$I$6:$I$1005,"Fechada",Con_ve!$Q$6:$Q$1005,Cad_cl!AZ$5))),"",IF($C933="","",SUMIFS(Con_ve!$F$6:$F$1005,Con_ve!$C$6:$C$1005,$C933,Con_ve!$I$6:$I$1005,"Fechada",Con_ve!$Q$6:$Q$1005,Cad_cl!AZ$5)))</f>
        <v/>
      </c>
      <c r="BA933" s="134" t="str">
        <f>IF(ISERR(IF($C933="","",SUMIFS(Con_ve!$F$6:$F$1005,Con_ve!$C$6:$C$1005,$C933,Con_ve!$I$6:$I$1005,"Fechada",Con_ve!$Q$6:$Q$1005,Cad_cl!BA$5))),"",IF($C933="","",SUMIFS(Con_ve!$F$6:$F$1005,Con_ve!$C$6:$C$1005,$C933,Con_ve!$I$6:$I$1005,"Fechada",Con_ve!$Q$6:$Q$1005,Cad_cl!BA$5)))</f>
        <v/>
      </c>
      <c r="BB933" s="134">
        <f t="shared" si="42"/>
        <v>0</v>
      </c>
      <c r="BD933" s="134" t="str">
        <f>IF(ISERR(IF($C933="","",SUMIFS(Con_ve!$F$6:$F$1005,Con_ve!$C$6:$C$1005,$C933,Con_ve!$I$6:$I$1005,"Em negociação",Con_ve!$Q$6:$Q$1005,Cad_cl!BD$5))),"",IF($C933="","",SUMIFS(Con_ve!$F$6:$F$1005,Con_ve!$C$6:$C$1005,$C933,Con_ve!$I$6:$I$1005,"Em negociação",Con_ve!$Q$6:$Q$1005,Cad_cl!BD$5)))</f>
        <v/>
      </c>
      <c r="BE933" s="134" t="str">
        <f>IF(ISERR(IF($C933="","",SUMIFS(Con_ve!$F$6:$F$1005,Con_ve!$C$6:$C$1005,$C933,Con_ve!$I$6:$I$1005,"Em negociação",Con_ve!$Q$6:$Q$1005,Cad_cl!BE$5))),"",IF($C933="","",SUMIFS(Con_ve!$F$6:$F$1005,Con_ve!$C$6:$C$1005,$C933,Con_ve!$I$6:$I$1005,"Em negociação",Con_ve!$Q$6:$Q$1005,Cad_cl!BE$5)))</f>
        <v/>
      </c>
      <c r="BF933" s="134" t="str">
        <f>IF(ISERR(IF($C933="","",SUMIFS(Con_ve!$F$6:$F$1005,Con_ve!$C$6:$C$1005,$C933,Con_ve!$I$6:$I$1005,"Em negociação",Con_ve!$Q$6:$Q$1005,Cad_cl!BF$5))),"",IF($C933="","",SUMIFS(Con_ve!$F$6:$F$1005,Con_ve!$C$6:$C$1005,$C933,Con_ve!$I$6:$I$1005,"Em negociação",Con_ve!$Q$6:$Q$1005,Cad_cl!BF$5)))</f>
        <v/>
      </c>
      <c r="BG933" s="134" t="str">
        <f>IF(ISERR(IF($C933="","",SUMIFS(Con_ve!$F$6:$F$1005,Con_ve!$C$6:$C$1005,$C933,Con_ve!$I$6:$I$1005,"Em negociação",Con_ve!$Q$6:$Q$1005,Cad_cl!BG$5))),"",IF($C933="","",SUMIFS(Con_ve!$F$6:$F$1005,Con_ve!$C$6:$C$1005,$C933,Con_ve!$I$6:$I$1005,"Em negociação",Con_ve!$Q$6:$Q$1005,Cad_cl!BG$5)))</f>
        <v/>
      </c>
      <c r="BH933" s="134" t="str">
        <f>IF(ISERR(IF($C933="","",SUMIFS(Con_ve!$F$6:$F$1005,Con_ve!$C$6:$C$1005,$C933,Con_ve!$I$6:$I$1005,"Em negociação",Con_ve!$Q$6:$Q$1005,Cad_cl!BH$5))),"",IF($C933="","",SUMIFS(Con_ve!$F$6:$F$1005,Con_ve!$C$6:$C$1005,$C933,Con_ve!$I$6:$I$1005,"Em negociação",Con_ve!$Q$6:$Q$1005,Cad_cl!BH$5)))</f>
        <v/>
      </c>
      <c r="BI933" s="134" t="str">
        <f>IF(ISERR(IF($C933="","",SUMIFS(Con_ve!$F$6:$F$1005,Con_ve!$C$6:$C$1005,$C933,Con_ve!$I$6:$I$1005,"Em negociação",Con_ve!$Q$6:$Q$1005,Cad_cl!BI$5))),"",IF($C933="","",SUMIFS(Con_ve!$F$6:$F$1005,Con_ve!$C$6:$C$1005,$C933,Con_ve!$I$6:$I$1005,"Em negociação",Con_ve!$Q$6:$Q$1005,Cad_cl!BI$5)))</f>
        <v/>
      </c>
      <c r="BJ933" s="134" t="str">
        <f>IF(ISERR(IF($C933="","",SUMIFS(Con_ve!$F$6:$F$1005,Con_ve!$C$6:$C$1005,$C933,Con_ve!$I$6:$I$1005,"Em negociação",Con_ve!$Q$6:$Q$1005,Cad_cl!BJ$5))),"",IF($C933="","",SUMIFS(Con_ve!$F$6:$F$1005,Con_ve!$C$6:$C$1005,$C933,Con_ve!$I$6:$I$1005,"Em negociação",Con_ve!$Q$6:$Q$1005,Cad_cl!BJ$5)))</f>
        <v/>
      </c>
      <c r="BK933" s="134" t="str">
        <f>IF(ISERR(IF($C933="","",SUMIFS(Con_ve!$F$6:$F$1005,Con_ve!$C$6:$C$1005,$C933,Con_ve!$I$6:$I$1005,"Em negociação",Con_ve!$Q$6:$Q$1005,Cad_cl!BK$5))),"",IF($C933="","",SUMIFS(Con_ve!$F$6:$F$1005,Con_ve!$C$6:$C$1005,$C933,Con_ve!$I$6:$I$1005,"Em negociação",Con_ve!$Q$6:$Q$1005,Cad_cl!BK$5)))</f>
        <v/>
      </c>
      <c r="BL933" s="134" t="str">
        <f>IF(ISERR(IF($C933="","",SUMIFS(Con_ve!$F$6:$F$1005,Con_ve!$C$6:$C$1005,$C933,Con_ve!$I$6:$I$1005,"Em negociação",Con_ve!$Q$6:$Q$1005,Cad_cl!BL$5))),"",IF($C933="","",SUMIFS(Con_ve!$F$6:$F$1005,Con_ve!$C$6:$C$1005,$C933,Con_ve!$I$6:$I$1005,"Em negociação",Con_ve!$Q$6:$Q$1005,Cad_cl!BL$5)))</f>
        <v/>
      </c>
      <c r="BM933" s="134" t="str">
        <f>IF(ISERR(IF($C933="","",SUMIFS(Con_ve!$F$6:$F$1005,Con_ve!$C$6:$C$1005,$C933,Con_ve!$I$6:$I$1005,"Em negociação",Con_ve!$Q$6:$Q$1005,Cad_cl!BM$5))),"",IF($C933="","",SUMIFS(Con_ve!$F$6:$F$1005,Con_ve!$C$6:$C$1005,$C933,Con_ve!$I$6:$I$1005,"Em negociação",Con_ve!$Q$6:$Q$1005,Cad_cl!BM$5)))</f>
        <v/>
      </c>
      <c r="BN933" s="134" t="str">
        <f>IF(ISERR(IF($C933="","",SUMIFS(Con_ve!$F$6:$F$1005,Con_ve!$C$6:$C$1005,$C933,Con_ve!$I$6:$I$1005,"Em negociação",Con_ve!$Q$6:$Q$1005,Cad_cl!BN$5))),"",IF($C933="","",SUMIFS(Con_ve!$F$6:$F$1005,Con_ve!$C$6:$C$1005,$C933,Con_ve!$I$6:$I$1005,"Em negociação",Con_ve!$Q$6:$Q$1005,Cad_cl!BN$5)))</f>
        <v/>
      </c>
      <c r="BO933" s="134" t="str">
        <f>IF(ISERR(IF($C933="","",SUMIFS(Con_ve!$F$6:$F$1005,Con_ve!$C$6:$C$1005,$C933,Con_ve!$I$6:$I$1005,"Em negociação",Con_ve!$Q$6:$Q$1005,Cad_cl!BO$5))),"",IF($C933="","",SUMIFS(Con_ve!$F$6:$F$1005,Con_ve!$C$6:$C$1005,$C933,Con_ve!$I$6:$I$1005,"Em negociação",Con_ve!$Q$6:$Q$1005,Cad_cl!BO$5)))</f>
        <v/>
      </c>
      <c r="BP933" s="134">
        <f t="shared" si="43"/>
        <v>0</v>
      </c>
      <c r="BR933" s="125" t="str">
        <f>IF(ISERR(IF(AND($I933=Re_lo!$E$5,BR$5=VLOOKUP(Re_lo!$H$5,Re_lo!$N$5:$O$16,2,0)),AP933,"")),"",IF(AND($I933=Re_lo!$E$5,BR$5=VLOOKUP(Re_lo!$H$5,Re_lo!$N$5:$O$16,2,0)),AP933,""))</f>
        <v/>
      </c>
      <c r="BS933" s="125" t="str">
        <f>IF(ISERR(IF(AND($I933=Re_lo!$E$5,BS$5=VLOOKUP(Re_lo!$H$5,Re_lo!$N$5:$O$16,2,0)),AQ933,"")),"",IF(AND($I933=Re_lo!$E$5,BS$5=VLOOKUP(Re_lo!$H$5,Re_lo!$N$5:$O$16,2,0)),AQ933,""))</f>
        <v/>
      </c>
      <c r="BT933" s="125" t="str">
        <f>IF(ISERR(IF(AND($I933=Re_lo!$E$5,BT$5=VLOOKUP(Re_lo!$H$5,Re_lo!$N$5:$O$16,2,0)),AR933,"")),"",IF(AND($I933=Re_lo!$E$5,BT$5=VLOOKUP(Re_lo!$H$5,Re_lo!$N$5:$O$16,2,0)),AR933,""))</f>
        <v/>
      </c>
      <c r="BU933" s="125" t="str">
        <f>IF(ISERR(IF(AND($I933=Re_lo!$E$5,BU$5=VLOOKUP(Re_lo!$H$5,Re_lo!$N$5:$O$16,2,0)),AS933,"")),"",IF(AND($I933=Re_lo!$E$5,BU$5=VLOOKUP(Re_lo!$H$5,Re_lo!$N$5:$O$16,2,0)),AS933,""))</f>
        <v/>
      </c>
      <c r="BV933" s="125" t="str">
        <f>IF(ISERR(IF(AND($I933=Re_lo!$E$5,BV$5=VLOOKUP(Re_lo!$H$5,Re_lo!$N$5:$O$16,2,0)),AT933,"")),"",IF(AND($I933=Re_lo!$E$5,BV$5=VLOOKUP(Re_lo!$H$5,Re_lo!$N$5:$O$16,2,0)),AT933,""))</f>
        <v/>
      </c>
      <c r="BW933" s="125" t="str">
        <f>IF(ISERR(IF(AND($I933=Re_lo!$E$5,BW$5=VLOOKUP(Re_lo!$H$5,Re_lo!$N$5:$O$16,2,0)),AU933,"")),"",IF(AND($I933=Re_lo!$E$5,BW$5=VLOOKUP(Re_lo!$H$5,Re_lo!$N$5:$O$16,2,0)),AU933,""))</f>
        <v/>
      </c>
      <c r="BX933" s="125" t="str">
        <f>IF(ISERR(IF(AND($I933=Re_lo!$E$5,BX$5=VLOOKUP(Re_lo!$H$5,Re_lo!$N$5:$O$16,2,0)),AV933,"")),"",IF(AND($I933=Re_lo!$E$5,BX$5=VLOOKUP(Re_lo!$H$5,Re_lo!$N$5:$O$16,2,0)),AV933,""))</f>
        <v/>
      </c>
      <c r="BY933" s="125" t="str">
        <f>IF(ISERR(IF(AND($I933=Re_lo!$E$5,BY$5=VLOOKUP(Re_lo!$H$5,Re_lo!$N$5:$O$16,2,0)),AW933,"")),"",IF(AND($I933=Re_lo!$E$5,BY$5=VLOOKUP(Re_lo!$H$5,Re_lo!$N$5:$O$16,2,0)),AW933,""))</f>
        <v/>
      </c>
      <c r="BZ933" s="125" t="str">
        <f>IF(ISERR(IF(AND($I933=Re_lo!$E$5,BZ$5=VLOOKUP(Re_lo!$H$5,Re_lo!$N$5:$O$16,2,0)),AX933,"")),"",IF(AND($I933=Re_lo!$E$5,BZ$5=VLOOKUP(Re_lo!$H$5,Re_lo!$N$5:$O$16,2,0)),AX933,""))</f>
        <v/>
      </c>
      <c r="CA933" s="125" t="str">
        <f>IF(ISERR(IF(AND($I933=Re_lo!$E$5,CA$5=VLOOKUP(Re_lo!$H$5,Re_lo!$N$5:$O$16,2,0)),AY933,"")),"",IF(AND($I933=Re_lo!$E$5,CA$5=VLOOKUP(Re_lo!$H$5,Re_lo!$N$5:$O$16,2,0)),AY933,""))</f>
        <v/>
      </c>
      <c r="CB933" s="125" t="str">
        <f>IF(ISERR(IF(AND($I933=Re_lo!$E$5,CB$5=VLOOKUP(Re_lo!$H$5,Re_lo!$N$5:$O$16,2,0)),AZ933,"")),"",IF(AND($I933=Re_lo!$E$5,CB$5=VLOOKUP(Re_lo!$H$5,Re_lo!$N$5:$O$16,2,0)),AZ933,""))</f>
        <v/>
      </c>
      <c r="CC933" s="125" t="str">
        <f>IF(ISERR(IF(AND($I933=Re_lo!$E$5,CC$5=VLOOKUP(Re_lo!$H$5,Re_lo!$N$5:$O$16,2,0)),BA933,"")),"",IF(AND($I933=Re_lo!$E$5,CC$5=VLOOKUP(Re_lo!$H$5,Re_lo!$N$5:$O$16,2,0)),BA933,""))</f>
        <v/>
      </c>
      <c r="CD933" s="125" t="str">
        <f>IF(ISERR(IF(AND($I933=Re_lo!$E$5,CD$5=VLOOKUP(Re_lo!$H$5,Re_lo!$N$5:$O$16,2,0)),BB933,"")),"",IF(AND($I933=Re_lo!$E$5,CD$5=VLOOKUP(Re_lo!$H$5,Re_lo!$N$5:$O$16,2,0)),BB933,""))</f>
        <v/>
      </c>
      <c r="CF933" s="125" t="str">
        <f>IF($C933="","",COUNTIFS(Con_ve!$C$6:$C$1005,$C933,Con_ve!$Q$6:$Q$1005,Cad_cl!CF$5))</f>
        <v/>
      </c>
      <c r="CG933" s="125" t="str">
        <f>IF($C933="","",COUNTIFS(Con_ve!$C$6:$C$1005,$C933,Con_ve!$Q$6:$Q$1005,Cad_cl!CG$5))</f>
        <v/>
      </c>
      <c r="CH933" s="125" t="str">
        <f>IF($C933="","",COUNTIFS(Con_ve!$C$6:$C$1005,$C933,Con_ve!$Q$6:$Q$1005,Cad_cl!CH$5))</f>
        <v/>
      </c>
      <c r="CI933" s="125" t="str">
        <f>IF($C933="","",COUNTIFS(Con_ve!$C$6:$C$1005,$C933,Con_ve!$Q$6:$Q$1005,Cad_cl!CI$5))</f>
        <v/>
      </c>
      <c r="CJ933" s="125" t="str">
        <f>IF($C933="","",COUNTIFS(Con_ve!$C$6:$C$1005,$C933,Con_ve!$Q$6:$Q$1005,Cad_cl!CJ$5))</f>
        <v/>
      </c>
      <c r="CK933" s="125" t="str">
        <f>IF($C933="","",COUNTIFS(Con_ve!$C$6:$C$1005,$C933,Con_ve!$Q$6:$Q$1005,Cad_cl!CK$5))</f>
        <v/>
      </c>
      <c r="CL933" s="125" t="str">
        <f>IF($C933="","",COUNTIFS(Con_ve!$C$6:$C$1005,$C933,Con_ve!$Q$6:$Q$1005,Cad_cl!CL$5))</f>
        <v/>
      </c>
      <c r="CM933" s="125" t="str">
        <f>IF($C933="","",COUNTIFS(Con_ve!$C$6:$C$1005,$C933,Con_ve!$Q$6:$Q$1005,Cad_cl!CM$5))</f>
        <v/>
      </c>
      <c r="CN933" s="125" t="str">
        <f>IF($C933="","",COUNTIFS(Con_ve!$C$6:$C$1005,$C933,Con_ve!$Q$6:$Q$1005,Cad_cl!CN$5))</f>
        <v/>
      </c>
      <c r="CO933" s="125" t="str">
        <f>IF($C933="","",COUNTIFS(Con_ve!$C$6:$C$1005,$C933,Con_ve!$Q$6:$Q$1005,Cad_cl!CO$5))</f>
        <v/>
      </c>
      <c r="CP933" s="125" t="str">
        <f>IF($C933="","",COUNTIFS(Con_ve!$C$6:$C$1005,$C933,Con_ve!$Q$6:$Q$1005,Cad_cl!CP$5))</f>
        <v/>
      </c>
      <c r="CQ933" s="125" t="str">
        <f>IF($C933="","",COUNTIFS(Con_ve!$C$6:$C$1005,$C933,Con_ve!$Q$6:$Q$1005,Cad_cl!CQ$5))</f>
        <v/>
      </c>
      <c r="CR933" s="125">
        <f t="shared" si="44"/>
        <v>0</v>
      </c>
    </row>
    <row r="934" spans="3:96" ht="30" customHeight="1">
      <c r="C934" s="153"/>
      <c r="D934" s="153"/>
      <c r="E934" s="154"/>
      <c r="F934" s="153"/>
      <c r="G934" s="155"/>
      <c r="H934" s="153"/>
      <c r="I934" s="153"/>
      <c r="J934" s="132" t="s">
        <v>309</v>
      </c>
      <c r="K934" s="133" t="s">
        <v>309</v>
      </c>
      <c r="L934" s="153"/>
      <c r="M934" s="153"/>
      <c r="N934" s="153"/>
      <c r="O934" s="153"/>
      <c r="P934" s="153"/>
      <c r="Q934" s="153"/>
      <c r="AP934" s="134" t="str">
        <f>IF(ISERR(IF($C934="","",SUMIFS(Con_ve!$F$6:$F$1005,Con_ve!$C$6:$C$1005,$C934,Con_ve!$I$6:$I$1005,"Fechada",Con_ve!$Q$6:$Q$1005,Cad_cl!AP$5))),"",IF($C934="","",SUMIFS(Con_ve!$F$6:$F$1005,Con_ve!$C$6:$C$1005,$C934,Con_ve!$I$6:$I$1005,"Fechada",Con_ve!$Q$6:$Q$1005,Cad_cl!AP$5)))</f>
        <v/>
      </c>
      <c r="AQ934" s="134" t="str">
        <f>IF(ISERR(IF($C934="","",SUMIFS(Con_ve!$F$6:$F$1005,Con_ve!$C$6:$C$1005,$C934,Con_ve!$I$6:$I$1005,"Fechada",Con_ve!$Q$6:$Q$1005,Cad_cl!AQ$5))),"",IF($C934="","",SUMIFS(Con_ve!$F$6:$F$1005,Con_ve!$C$6:$C$1005,$C934,Con_ve!$I$6:$I$1005,"Fechada",Con_ve!$Q$6:$Q$1005,Cad_cl!AQ$5)))</f>
        <v/>
      </c>
      <c r="AR934" s="134" t="str">
        <f>IF(ISERR(IF($C934="","",SUMIFS(Con_ve!$F$6:$F$1005,Con_ve!$C$6:$C$1005,$C934,Con_ve!$I$6:$I$1005,"Fechada",Con_ve!$Q$6:$Q$1005,Cad_cl!AR$5))),"",IF($C934="","",SUMIFS(Con_ve!$F$6:$F$1005,Con_ve!$C$6:$C$1005,$C934,Con_ve!$I$6:$I$1005,"Fechada",Con_ve!$Q$6:$Q$1005,Cad_cl!AR$5)))</f>
        <v/>
      </c>
      <c r="AS934" s="134" t="str">
        <f>IF(ISERR(IF($C934="","",SUMIFS(Con_ve!$F$6:$F$1005,Con_ve!$C$6:$C$1005,$C934,Con_ve!$I$6:$I$1005,"Fechada",Con_ve!$Q$6:$Q$1005,Cad_cl!AS$5))),"",IF($C934="","",SUMIFS(Con_ve!$F$6:$F$1005,Con_ve!$C$6:$C$1005,$C934,Con_ve!$I$6:$I$1005,"Fechada",Con_ve!$Q$6:$Q$1005,Cad_cl!AS$5)))</f>
        <v/>
      </c>
      <c r="AT934" s="134" t="str">
        <f>IF(ISERR(IF($C934="","",SUMIFS(Con_ve!$F$6:$F$1005,Con_ve!$C$6:$C$1005,$C934,Con_ve!$I$6:$I$1005,"Fechada",Con_ve!$Q$6:$Q$1005,Cad_cl!AT$5))),"",IF($C934="","",SUMIFS(Con_ve!$F$6:$F$1005,Con_ve!$C$6:$C$1005,$C934,Con_ve!$I$6:$I$1005,"Fechada",Con_ve!$Q$6:$Q$1005,Cad_cl!AT$5)))</f>
        <v/>
      </c>
      <c r="AU934" s="134" t="str">
        <f>IF(ISERR(IF($C934="","",SUMIFS(Con_ve!$F$6:$F$1005,Con_ve!$C$6:$C$1005,$C934,Con_ve!$I$6:$I$1005,"Fechada",Con_ve!$Q$6:$Q$1005,Cad_cl!AU$5))),"",IF($C934="","",SUMIFS(Con_ve!$F$6:$F$1005,Con_ve!$C$6:$C$1005,$C934,Con_ve!$I$6:$I$1005,"Fechada",Con_ve!$Q$6:$Q$1005,Cad_cl!AU$5)))</f>
        <v/>
      </c>
      <c r="AV934" s="134" t="str">
        <f>IF(ISERR(IF($C934="","",SUMIFS(Con_ve!$F$6:$F$1005,Con_ve!$C$6:$C$1005,$C934,Con_ve!$I$6:$I$1005,"Fechada",Con_ve!$Q$6:$Q$1005,Cad_cl!AV$5))),"",IF($C934="","",SUMIFS(Con_ve!$F$6:$F$1005,Con_ve!$C$6:$C$1005,$C934,Con_ve!$I$6:$I$1005,"Fechada",Con_ve!$Q$6:$Q$1005,Cad_cl!AV$5)))</f>
        <v/>
      </c>
      <c r="AW934" s="134" t="str">
        <f>IF(ISERR(IF($C934="","",SUMIFS(Con_ve!$F$6:$F$1005,Con_ve!$C$6:$C$1005,$C934,Con_ve!$I$6:$I$1005,"Fechada",Con_ve!$Q$6:$Q$1005,Cad_cl!AW$5))),"",IF($C934="","",SUMIFS(Con_ve!$F$6:$F$1005,Con_ve!$C$6:$C$1005,$C934,Con_ve!$I$6:$I$1005,"Fechada",Con_ve!$Q$6:$Q$1005,Cad_cl!AW$5)))</f>
        <v/>
      </c>
      <c r="AX934" s="134" t="str">
        <f>IF(ISERR(IF($C934="","",SUMIFS(Con_ve!$F$6:$F$1005,Con_ve!$C$6:$C$1005,$C934,Con_ve!$I$6:$I$1005,"Fechada",Con_ve!$Q$6:$Q$1005,Cad_cl!AX$5))),"",IF($C934="","",SUMIFS(Con_ve!$F$6:$F$1005,Con_ve!$C$6:$C$1005,$C934,Con_ve!$I$6:$I$1005,"Fechada",Con_ve!$Q$6:$Q$1005,Cad_cl!AX$5)))</f>
        <v/>
      </c>
      <c r="AY934" s="134" t="str">
        <f>IF(ISERR(IF($C934="","",SUMIFS(Con_ve!$F$6:$F$1005,Con_ve!$C$6:$C$1005,$C934,Con_ve!$I$6:$I$1005,"Fechada",Con_ve!$Q$6:$Q$1005,Cad_cl!AY$5))),"",IF($C934="","",SUMIFS(Con_ve!$F$6:$F$1005,Con_ve!$C$6:$C$1005,$C934,Con_ve!$I$6:$I$1005,"Fechada",Con_ve!$Q$6:$Q$1005,Cad_cl!AY$5)))</f>
        <v/>
      </c>
      <c r="AZ934" s="134" t="str">
        <f>IF(ISERR(IF($C934="","",SUMIFS(Con_ve!$F$6:$F$1005,Con_ve!$C$6:$C$1005,$C934,Con_ve!$I$6:$I$1005,"Fechada",Con_ve!$Q$6:$Q$1005,Cad_cl!AZ$5))),"",IF($C934="","",SUMIFS(Con_ve!$F$6:$F$1005,Con_ve!$C$6:$C$1005,$C934,Con_ve!$I$6:$I$1005,"Fechada",Con_ve!$Q$6:$Q$1005,Cad_cl!AZ$5)))</f>
        <v/>
      </c>
      <c r="BA934" s="134" t="str">
        <f>IF(ISERR(IF($C934="","",SUMIFS(Con_ve!$F$6:$F$1005,Con_ve!$C$6:$C$1005,$C934,Con_ve!$I$6:$I$1005,"Fechada",Con_ve!$Q$6:$Q$1005,Cad_cl!BA$5))),"",IF($C934="","",SUMIFS(Con_ve!$F$6:$F$1005,Con_ve!$C$6:$C$1005,$C934,Con_ve!$I$6:$I$1005,"Fechada",Con_ve!$Q$6:$Q$1005,Cad_cl!BA$5)))</f>
        <v/>
      </c>
      <c r="BB934" s="134">
        <f t="shared" si="42"/>
        <v>0</v>
      </c>
      <c r="BD934" s="134" t="str">
        <f>IF(ISERR(IF($C934="","",SUMIFS(Con_ve!$F$6:$F$1005,Con_ve!$C$6:$C$1005,$C934,Con_ve!$I$6:$I$1005,"Em negociação",Con_ve!$Q$6:$Q$1005,Cad_cl!BD$5))),"",IF($C934="","",SUMIFS(Con_ve!$F$6:$F$1005,Con_ve!$C$6:$C$1005,$C934,Con_ve!$I$6:$I$1005,"Em negociação",Con_ve!$Q$6:$Q$1005,Cad_cl!BD$5)))</f>
        <v/>
      </c>
      <c r="BE934" s="134" t="str">
        <f>IF(ISERR(IF($C934="","",SUMIFS(Con_ve!$F$6:$F$1005,Con_ve!$C$6:$C$1005,$C934,Con_ve!$I$6:$I$1005,"Em negociação",Con_ve!$Q$6:$Q$1005,Cad_cl!BE$5))),"",IF($C934="","",SUMIFS(Con_ve!$F$6:$F$1005,Con_ve!$C$6:$C$1005,$C934,Con_ve!$I$6:$I$1005,"Em negociação",Con_ve!$Q$6:$Q$1005,Cad_cl!BE$5)))</f>
        <v/>
      </c>
      <c r="BF934" s="134" t="str">
        <f>IF(ISERR(IF($C934="","",SUMIFS(Con_ve!$F$6:$F$1005,Con_ve!$C$6:$C$1005,$C934,Con_ve!$I$6:$I$1005,"Em negociação",Con_ve!$Q$6:$Q$1005,Cad_cl!BF$5))),"",IF($C934="","",SUMIFS(Con_ve!$F$6:$F$1005,Con_ve!$C$6:$C$1005,$C934,Con_ve!$I$6:$I$1005,"Em negociação",Con_ve!$Q$6:$Q$1005,Cad_cl!BF$5)))</f>
        <v/>
      </c>
      <c r="BG934" s="134" t="str">
        <f>IF(ISERR(IF($C934="","",SUMIFS(Con_ve!$F$6:$F$1005,Con_ve!$C$6:$C$1005,$C934,Con_ve!$I$6:$I$1005,"Em negociação",Con_ve!$Q$6:$Q$1005,Cad_cl!BG$5))),"",IF($C934="","",SUMIFS(Con_ve!$F$6:$F$1005,Con_ve!$C$6:$C$1005,$C934,Con_ve!$I$6:$I$1005,"Em negociação",Con_ve!$Q$6:$Q$1005,Cad_cl!BG$5)))</f>
        <v/>
      </c>
      <c r="BH934" s="134" t="str">
        <f>IF(ISERR(IF($C934="","",SUMIFS(Con_ve!$F$6:$F$1005,Con_ve!$C$6:$C$1005,$C934,Con_ve!$I$6:$I$1005,"Em negociação",Con_ve!$Q$6:$Q$1005,Cad_cl!BH$5))),"",IF($C934="","",SUMIFS(Con_ve!$F$6:$F$1005,Con_ve!$C$6:$C$1005,$C934,Con_ve!$I$6:$I$1005,"Em negociação",Con_ve!$Q$6:$Q$1005,Cad_cl!BH$5)))</f>
        <v/>
      </c>
      <c r="BI934" s="134" t="str">
        <f>IF(ISERR(IF($C934="","",SUMIFS(Con_ve!$F$6:$F$1005,Con_ve!$C$6:$C$1005,$C934,Con_ve!$I$6:$I$1005,"Em negociação",Con_ve!$Q$6:$Q$1005,Cad_cl!BI$5))),"",IF($C934="","",SUMIFS(Con_ve!$F$6:$F$1005,Con_ve!$C$6:$C$1005,$C934,Con_ve!$I$6:$I$1005,"Em negociação",Con_ve!$Q$6:$Q$1005,Cad_cl!BI$5)))</f>
        <v/>
      </c>
      <c r="BJ934" s="134" t="str">
        <f>IF(ISERR(IF($C934="","",SUMIFS(Con_ve!$F$6:$F$1005,Con_ve!$C$6:$C$1005,$C934,Con_ve!$I$6:$I$1005,"Em negociação",Con_ve!$Q$6:$Q$1005,Cad_cl!BJ$5))),"",IF($C934="","",SUMIFS(Con_ve!$F$6:$F$1005,Con_ve!$C$6:$C$1005,$C934,Con_ve!$I$6:$I$1005,"Em negociação",Con_ve!$Q$6:$Q$1005,Cad_cl!BJ$5)))</f>
        <v/>
      </c>
      <c r="BK934" s="134" t="str">
        <f>IF(ISERR(IF($C934="","",SUMIFS(Con_ve!$F$6:$F$1005,Con_ve!$C$6:$C$1005,$C934,Con_ve!$I$6:$I$1005,"Em negociação",Con_ve!$Q$6:$Q$1005,Cad_cl!BK$5))),"",IF($C934="","",SUMIFS(Con_ve!$F$6:$F$1005,Con_ve!$C$6:$C$1005,$C934,Con_ve!$I$6:$I$1005,"Em negociação",Con_ve!$Q$6:$Q$1005,Cad_cl!BK$5)))</f>
        <v/>
      </c>
      <c r="BL934" s="134" t="str">
        <f>IF(ISERR(IF($C934="","",SUMIFS(Con_ve!$F$6:$F$1005,Con_ve!$C$6:$C$1005,$C934,Con_ve!$I$6:$I$1005,"Em negociação",Con_ve!$Q$6:$Q$1005,Cad_cl!BL$5))),"",IF($C934="","",SUMIFS(Con_ve!$F$6:$F$1005,Con_ve!$C$6:$C$1005,$C934,Con_ve!$I$6:$I$1005,"Em negociação",Con_ve!$Q$6:$Q$1005,Cad_cl!BL$5)))</f>
        <v/>
      </c>
      <c r="BM934" s="134" t="str">
        <f>IF(ISERR(IF($C934="","",SUMIFS(Con_ve!$F$6:$F$1005,Con_ve!$C$6:$C$1005,$C934,Con_ve!$I$6:$I$1005,"Em negociação",Con_ve!$Q$6:$Q$1005,Cad_cl!BM$5))),"",IF($C934="","",SUMIFS(Con_ve!$F$6:$F$1005,Con_ve!$C$6:$C$1005,$C934,Con_ve!$I$6:$I$1005,"Em negociação",Con_ve!$Q$6:$Q$1005,Cad_cl!BM$5)))</f>
        <v/>
      </c>
      <c r="BN934" s="134" t="str">
        <f>IF(ISERR(IF($C934="","",SUMIFS(Con_ve!$F$6:$F$1005,Con_ve!$C$6:$C$1005,$C934,Con_ve!$I$6:$I$1005,"Em negociação",Con_ve!$Q$6:$Q$1005,Cad_cl!BN$5))),"",IF($C934="","",SUMIFS(Con_ve!$F$6:$F$1005,Con_ve!$C$6:$C$1005,$C934,Con_ve!$I$6:$I$1005,"Em negociação",Con_ve!$Q$6:$Q$1005,Cad_cl!BN$5)))</f>
        <v/>
      </c>
      <c r="BO934" s="134" t="str">
        <f>IF(ISERR(IF($C934="","",SUMIFS(Con_ve!$F$6:$F$1005,Con_ve!$C$6:$C$1005,$C934,Con_ve!$I$6:$I$1005,"Em negociação",Con_ve!$Q$6:$Q$1005,Cad_cl!BO$5))),"",IF($C934="","",SUMIFS(Con_ve!$F$6:$F$1005,Con_ve!$C$6:$C$1005,$C934,Con_ve!$I$6:$I$1005,"Em negociação",Con_ve!$Q$6:$Q$1005,Cad_cl!BO$5)))</f>
        <v/>
      </c>
      <c r="BP934" s="134">
        <f t="shared" si="43"/>
        <v>0</v>
      </c>
      <c r="BR934" s="125" t="str">
        <f>IF(ISERR(IF(AND($I934=Re_lo!$E$5,BR$5=VLOOKUP(Re_lo!$H$5,Re_lo!$N$5:$O$16,2,0)),AP934,"")),"",IF(AND($I934=Re_lo!$E$5,BR$5=VLOOKUP(Re_lo!$H$5,Re_lo!$N$5:$O$16,2,0)),AP934,""))</f>
        <v/>
      </c>
      <c r="BS934" s="125" t="str">
        <f>IF(ISERR(IF(AND($I934=Re_lo!$E$5,BS$5=VLOOKUP(Re_lo!$H$5,Re_lo!$N$5:$O$16,2,0)),AQ934,"")),"",IF(AND($I934=Re_lo!$E$5,BS$5=VLOOKUP(Re_lo!$H$5,Re_lo!$N$5:$O$16,2,0)),AQ934,""))</f>
        <v/>
      </c>
      <c r="BT934" s="125" t="str">
        <f>IF(ISERR(IF(AND($I934=Re_lo!$E$5,BT$5=VLOOKUP(Re_lo!$H$5,Re_lo!$N$5:$O$16,2,0)),AR934,"")),"",IF(AND($I934=Re_lo!$E$5,BT$5=VLOOKUP(Re_lo!$H$5,Re_lo!$N$5:$O$16,2,0)),AR934,""))</f>
        <v/>
      </c>
      <c r="BU934" s="125" t="str">
        <f>IF(ISERR(IF(AND($I934=Re_lo!$E$5,BU$5=VLOOKUP(Re_lo!$H$5,Re_lo!$N$5:$O$16,2,0)),AS934,"")),"",IF(AND($I934=Re_lo!$E$5,BU$5=VLOOKUP(Re_lo!$H$5,Re_lo!$N$5:$O$16,2,0)),AS934,""))</f>
        <v/>
      </c>
      <c r="BV934" s="125" t="str">
        <f>IF(ISERR(IF(AND($I934=Re_lo!$E$5,BV$5=VLOOKUP(Re_lo!$H$5,Re_lo!$N$5:$O$16,2,0)),AT934,"")),"",IF(AND($I934=Re_lo!$E$5,BV$5=VLOOKUP(Re_lo!$H$5,Re_lo!$N$5:$O$16,2,0)),AT934,""))</f>
        <v/>
      </c>
      <c r="BW934" s="125" t="str">
        <f>IF(ISERR(IF(AND($I934=Re_lo!$E$5,BW$5=VLOOKUP(Re_lo!$H$5,Re_lo!$N$5:$O$16,2,0)),AU934,"")),"",IF(AND($I934=Re_lo!$E$5,BW$5=VLOOKUP(Re_lo!$H$5,Re_lo!$N$5:$O$16,2,0)),AU934,""))</f>
        <v/>
      </c>
      <c r="BX934" s="125" t="str">
        <f>IF(ISERR(IF(AND($I934=Re_lo!$E$5,BX$5=VLOOKUP(Re_lo!$H$5,Re_lo!$N$5:$O$16,2,0)),AV934,"")),"",IF(AND($I934=Re_lo!$E$5,BX$5=VLOOKUP(Re_lo!$H$5,Re_lo!$N$5:$O$16,2,0)),AV934,""))</f>
        <v/>
      </c>
      <c r="BY934" s="125" t="str">
        <f>IF(ISERR(IF(AND($I934=Re_lo!$E$5,BY$5=VLOOKUP(Re_lo!$H$5,Re_lo!$N$5:$O$16,2,0)),AW934,"")),"",IF(AND($I934=Re_lo!$E$5,BY$5=VLOOKUP(Re_lo!$H$5,Re_lo!$N$5:$O$16,2,0)),AW934,""))</f>
        <v/>
      </c>
      <c r="BZ934" s="125" t="str">
        <f>IF(ISERR(IF(AND($I934=Re_lo!$E$5,BZ$5=VLOOKUP(Re_lo!$H$5,Re_lo!$N$5:$O$16,2,0)),AX934,"")),"",IF(AND($I934=Re_lo!$E$5,BZ$5=VLOOKUP(Re_lo!$H$5,Re_lo!$N$5:$O$16,2,0)),AX934,""))</f>
        <v/>
      </c>
      <c r="CA934" s="125" t="str">
        <f>IF(ISERR(IF(AND($I934=Re_lo!$E$5,CA$5=VLOOKUP(Re_lo!$H$5,Re_lo!$N$5:$O$16,2,0)),AY934,"")),"",IF(AND($I934=Re_lo!$E$5,CA$5=VLOOKUP(Re_lo!$H$5,Re_lo!$N$5:$O$16,2,0)),AY934,""))</f>
        <v/>
      </c>
      <c r="CB934" s="125" t="str">
        <f>IF(ISERR(IF(AND($I934=Re_lo!$E$5,CB$5=VLOOKUP(Re_lo!$H$5,Re_lo!$N$5:$O$16,2,0)),AZ934,"")),"",IF(AND($I934=Re_lo!$E$5,CB$5=VLOOKUP(Re_lo!$H$5,Re_lo!$N$5:$O$16,2,0)),AZ934,""))</f>
        <v/>
      </c>
      <c r="CC934" s="125" t="str">
        <f>IF(ISERR(IF(AND($I934=Re_lo!$E$5,CC$5=VLOOKUP(Re_lo!$H$5,Re_lo!$N$5:$O$16,2,0)),BA934,"")),"",IF(AND($I934=Re_lo!$E$5,CC$5=VLOOKUP(Re_lo!$H$5,Re_lo!$N$5:$O$16,2,0)),BA934,""))</f>
        <v/>
      </c>
      <c r="CD934" s="125" t="str">
        <f>IF(ISERR(IF(AND($I934=Re_lo!$E$5,CD$5=VLOOKUP(Re_lo!$H$5,Re_lo!$N$5:$O$16,2,0)),BB934,"")),"",IF(AND($I934=Re_lo!$E$5,CD$5=VLOOKUP(Re_lo!$H$5,Re_lo!$N$5:$O$16,2,0)),BB934,""))</f>
        <v/>
      </c>
      <c r="CF934" s="125" t="str">
        <f>IF($C934="","",COUNTIFS(Con_ve!$C$6:$C$1005,$C934,Con_ve!$Q$6:$Q$1005,Cad_cl!CF$5))</f>
        <v/>
      </c>
      <c r="CG934" s="125" t="str">
        <f>IF($C934="","",COUNTIFS(Con_ve!$C$6:$C$1005,$C934,Con_ve!$Q$6:$Q$1005,Cad_cl!CG$5))</f>
        <v/>
      </c>
      <c r="CH934" s="125" t="str">
        <f>IF($C934="","",COUNTIFS(Con_ve!$C$6:$C$1005,$C934,Con_ve!$Q$6:$Q$1005,Cad_cl!CH$5))</f>
        <v/>
      </c>
      <c r="CI934" s="125" t="str">
        <f>IF($C934="","",COUNTIFS(Con_ve!$C$6:$C$1005,$C934,Con_ve!$Q$6:$Q$1005,Cad_cl!CI$5))</f>
        <v/>
      </c>
      <c r="CJ934" s="125" t="str">
        <f>IF($C934="","",COUNTIFS(Con_ve!$C$6:$C$1005,$C934,Con_ve!$Q$6:$Q$1005,Cad_cl!CJ$5))</f>
        <v/>
      </c>
      <c r="CK934" s="125" t="str">
        <f>IF($C934="","",COUNTIFS(Con_ve!$C$6:$C$1005,$C934,Con_ve!$Q$6:$Q$1005,Cad_cl!CK$5))</f>
        <v/>
      </c>
      <c r="CL934" s="125" t="str">
        <f>IF($C934="","",COUNTIFS(Con_ve!$C$6:$C$1005,$C934,Con_ve!$Q$6:$Q$1005,Cad_cl!CL$5))</f>
        <v/>
      </c>
      <c r="CM934" s="125" t="str">
        <f>IF($C934="","",COUNTIFS(Con_ve!$C$6:$C$1005,$C934,Con_ve!$Q$6:$Q$1005,Cad_cl!CM$5))</f>
        <v/>
      </c>
      <c r="CN934" s="125" t="str">
        <f>IF($C934="","",COUNTIFS(Con_ve!$C$6:$C$1005,$C934,Con_ve!$Q$6:$Q$1005,Cad_cl!CN$5))</f>
        <v/>
      </c>
      <c r="CO934" s="125" t="str">
        <f>IF($C934="","",COUNTIFS(Con_ve!$C$6:$C$1005,$C934,Con_ve!$Q$6:$Q$1005,Cad_cl!CO$5))</f>
        <v/>
      </c>
      <c r="CP934" s="125" t="str">
        <f>IF($C934="","",COUNTIFS(Con_ve!$C$6:$C$1005,$C934,Con_ve!$Q$6:$Q$1005,Cad_cl!CP$5))</f>
        <v/>
      </c>
      <c r="CQ934" s="125" t="str">
        <f>IF($C934="","",COUNTIFS(Con_ve!$C$6:$C$1005,$C934,Con_ve!$Q$6:$Q$1005,Cad_cl!CQ$5))</f>
        <v/>
      </c>
      <c r="CR934" s="125">
        <f t="shared" si="44"/>
        <v>0</v>
      </c>
    </row>
    <row r="935" spans="3:96" ht="30" customHeight="1">
      <c r="C935" s="153"/>
      <c r="D935" s="153"/>
      <c r="E935" s="154"/>
      <c r="F935" s="153"/>
      <c r="G935" s="155"/>
      <c r="H935" s="153"/>
      <c r="I935" s="153"/>
      <c r="J935" s="132" t="s">
        <v>309</v>
      </c>
      <c r="K935" s="133" t="s">
        <v>309</v>
      </c>
      <c r="L935" s="153"/>
      <c r="M935" s="153"/>
      <c r="N935" s="153"/>
      <c r="O935" s="153"/>
      <c r="P935" s="153"/>
      <c r="Q935" s="153"/>
      <c r="AP935" s="134" t="str">
        <f>IF(ISERR(IF($C935="","",SUMIFS(Con_ve!$F$6:$F$1005,Con_ve!$C$6:$C$1005,$C935,Con_ve!$I$6:$I$1005,"Fechada",Con_ve!$Q$6:$Q$1005,Cad_cl!AP$5))),"",IF($C935="","",SUMIFS(Con_ve!$F$6:$F$1005,Con_ve!$C$6:$C$1005,$C935,Con_ve!$I$6:$I$1005,"Fechada",Con_ve!$Q$6:$Q$1005,Cad_cl!AP$5)))</f>
        <v/>
      </c>
      <c r="AQ935" s="134" t="str">
        <f>IF(ISERR(IF($C935="","",SUMIFS(Con_ve!$F$6:$F$1005,Con_ve!$C$6:$C$1005,$C935,Con_ve!$I$6:$I$1005,"Fechada",Con_ve!$Q$6:$Q$1005,Cad_cl!AQ$5))),"",IF($C935="","",SUMIFS(Con_ve!$F$6:$F$1005,Con_ve!$C$6:$C$1005,$C935,Con_ve!$I$6:$I$1005,"Fechada",Con_ve!$Q$6:$Q$1005,Cad_cl!AQ$5)))</f>
        <v/>
      </c>
      <c r="AR935" s="134" t="str">
        <f>IF(ISERR(IF($C935="","",SUMIFS(Con_ve!$F$6:$F$1005,Con_ve!$C$6:$C$1005,$C935,Con_ve!$I$6:$I$1005,"Fechada",Con_ve!$Q$6:$Q$1005,Cad_cl!AR$5))),"",IF($C935="","",SUMIFS(Con_ve!$F$6:$F$1005,Con_ve!$C$6:$C$1005,$C935,Con_ve!$I$6:$I$1005,"Fechada",Con_ve!$Q$6:$Q$1005,Cad_cl!AR$5)))</f>
        <v/>
      </c>
      <c r="AS935" s="134" t="str">
        <f>IF(ISERR(IF($C935="","",SUMIFS(Con_ve!$F$6:$F$1005,Con_ve!$C$6:$C$1005,$C935,Con_ve!$I$6:$I$1005,"Fechada",Con_ve!$Q$6:$Q$1005,Cad_cl!AS$5))),"",IF($C935="","",SUMIFS(Con_ve!$F$6:$F$1005,Con_ve!$C$6:$C$1005,$C935,Con_ve!$I$6:$I$1005,"Fechada",Con_ve!$Q$6:$Q$1005,Cad_cl!AS$5)))</f>
        <v/>
      </c>
      <c r="AT935" s="134" t="str">
        <f>IF(ISERR(IF($C935="","",SUMIFS(Con_ve!$F$6:$F$1005,Con_ve!$C$6:$C$1005,$C935,Con_ve!$I$6:$I$1005,"Fechada",Con_ve!$Q$6:$Q$1005,Cad_cl!AT$5))),"",IF($C935="","",SUMIFS(Con_ve!$F$6:$F$1005,Con_ve!$C$6:$C$1005,$C935,Con_ve!$I$6:$I$1005,"Fechada",Con_ve!$Q$6:$Q$1005,Cad_cl!AT$5)))</f>
        <v/>
      </c>
      <c r="AU935" s="134" t="str">
        <f>IF(ISERR(IF($C935="","",SUMIFS(Con_ve!$F$6:$F$1005,Con_ve!$C$6:$C$1005,$C935,Con_ve!$I$6:$I$1005,"Fechada",Con_ve!$Q$6:$Q$1005,Cad_cl!AU$5))),"",IF($C935="","",SUMIFS(Con_ve!$F$6:$F$1005,Con_ve!$C$6:$C$1005,$C935,Con_ve!$I$6:$I$1005,"Fechada",Con_ve!$Q$6:$Q$1005,Cad_cl!AU$5)))</f>
        <v/>
      </c>
      <c r="AV935" s="134" t="str">
        <f>IF(ISERR(IF($C935="","",SUMIFS(Con_ve!$F$6:$F$1005,Con_ve!$C$6:$C$1005,$C935,Con_ve!$I$6:$I$1005,"Fechada",Con_ve!$Q$6:$Q$1005,Cad_cl!AV$5))),"",IF($C935="","",SUMIFS(Con_ve!$F$6:$F$1005,Con_ve!$C$6:$C$1005,$C935,Con_ve!$I$6:$I$1005,"Fechada",Con_ve!$Q$6:$Q$1005,Cad_cl!AV$5)))</f>
        <v/>
      </c>
      <c r="AW935" s="134" t="str">
        <f>IF(ISERR(IF($C935="","",SUMIFS(Con_ve!$F$6:$F$1005,Con_ve!$C$6:$C$1005,$C935,Con_ve!$I$6:$I$1005,"Fechada",Con_ve!$Q$6:$Q$1005,Cad_cl!AW$5))),"",IF($C935="","",SUMIFS(Con_ve!$F$6:$F$1005,Con_ve!$C$6:$C$1005,$C935,Con_ve!$I$6:$I$1005,"Fechada",Con_ve!$Q$6:$Q$1005,Cad_cl!AW$5)))</f>
        <v/>
      </c>
      <c r="AX935" s="134" t="str">
        <f>IF(ISERR(IF($C935="","",SUMIFS(Con_ve!$F$6:$F$1005,Con_ve!$C$6:$C$1005,$C935,Con_ve!$I$6:$I$1005,"Fechada",Con_ve!$Q$6:$Q$1005,Cad_cl!AX$5))),"",IF($C935="","",SUMIFS(Con_ve!$F$6:$F$1005,Con_ve!$C$6:$C$1005,$C935,Con_ve!$I$6:$I$1005,"Fechada",Con_ve!$Q$6:$Q$1005,Cad_cl!AX$5)))</f>
        <v/>
      </c>
      <c r="AY935" s="134" t="str">
        <f>IF(ISERR(IF($C935="","",SUMIFS(Con_ve!$F$6:$F$1005,Con_ve!$C$6:$C$1005,$C935,Con_ve!$I$6:$I$1005,"Fechada",Con_ve!$Q$6:$Q$1005,Cad_cl!AY$5))),"",IF($C935="","",SUMIFS(Con_ve!$F$6:$F$1005,Con_ve!$C$6:$C$1005,$C935,Con_ve!$I$6:$I$1005,"Fechada",Con_ve!$Q$6:$Q$1005,Cad_cl!AY$5)))</f>
        <v/>
      </c>
      <c r="AZ935" s="134" t="str">
        <f>IF(ISERR(IF($C935="","",SUMIFS(Con_ve!$F$6:$F$1005,Con_ve!$C$6:$C$1005,$C935,Con_ve!$I$6:$I$1005,"Fechada",Con_ve!$Q$6:$Q$1005,Cad_cl!AZ$5))),"",IF($C935="","",SUMIFS(Con_ve!$F$6:$F$1005,Con_ve!$C$6:$C$1005,$C935,Con_ve!$I$6:$I$1005,"Fechada",Con_ve!$Q$6:$Q$1005,Cad_cl!AZ$5)))</f>
        <v/>
      </c>
      <c r="BA935" s="134" t="str">
        <f>IF(ISERR(IF($C935="","",SUMIFS(Con_ve!$F$6:$F$1005,Con_ve!$C$6:$C$1005,$C935,Con_ve!$I$6:$I$1005,"Fechada",Con_ve!$Q$6:$Q$1005,Cad_cl!BA$5))),"",IF($C935="","",SUMIFS(Con_ve!$F$6:$F$1005,Con_ve!$C$6:$C$1005,$C935,Con_ve!$I$6:$I$1005,"Fechada",Con_ve!$Q$6:$Q$1005,Cad_cl!BA$5)))</f>
        <v/>
      </c>
      <c r="BB935" s="134">
        <f t="shared" si="42"/>
        <v>0</v>
      </c>
      <c r="BD935" s="134" t="str">
        <f>IF(ISERR(IF($C935="","",SUMIFS(Con_ve!$F$6:$F$1005,Con_ve!$C$6:$C$1005,$C935,Con_ve!$I$6:$I$1005,"Em negociação",Con_ve!$Q$6:$Q$1005,Cad_cl!BD$5))),"",IF($C935="","",SUMIFS(Con_ve!$F$6:$F$1005,Con_ve!$C$6:$C$1005,$C935,Con_ve!$I$6:$I$1005,"Em negociação",Con_ve!$Q$6:$Q$1005,Cad_cl!BD$5)))</f>
        <v/>
      </c>
      <c r="BE935" s="134" t="str">
        <f>IF(ISERR(IF($C935="","",SUMIFS(Con_ve!$F$6:$F$1005,Con_ve!$C$6:$C$1005,$C935,Con_ve!$I$6:$I$1005,"Em negociação",Con_ve!$Q$6:$Q$1005,Cad_cl!BE$5))),"",IF($C935="","",SUMIFS(Con_ve!$F$6:$F$1005,Con_ve!$C$6:$C$1005,$C935,Con_ve!$I$6:$I$1005,"Em negociação",Con_ve!$Q$6:$Q$1005,Cad_cl!BE$5)))</f>
        <v/>
      </c>
      <c r="BF935" s="134" t="str">
        <f>IF(ISERR(IF($C935="","",SUMIFS(Con_ve!$F$6:$F$1005,Con_ve!$C$6:$C$1005,$C935,Con_ve!$I$6:$I$1005,"Em negociação",Con_ve!$Q$6:$Q$1005,Cad_cl!BF$5))),"",IF($C935="","",SUMIFS(Con_ve!$F$6:$F$1005,Con_ve!$C$6:$C$1005,$C935,Con_ve!$I$6:$I$1005,"Em negociação",Con_ve!$Q$6:$Q$1005,Cad_cl!BF$5)))</f>
        <v/>
      </c>
      <c r="BG935" s="134" t="str">
        <f>IF(ISERR(IF($C935="","",SUMIFS(Con_ve!$F$6:$F$1005,Con_ve!$C$6:$C$1005,$C935,Con_ve!$I$6:$I$1005,"Em negociação",Con_ve!$Q$6:$Q$1005,Cad_cl!BG$5))),"",IF($C935="","",SUMIFS(Con_ve!$F$6:$F$1005,Con_ve!$C$6:$C$1005,$C935,Con_ve!$I$6:$I$1005,"Em negociação",Con_ve!$Q$6:$Q$1005,Cad_cl!BG$5)))</f>
        <v/>
      </c>
      <c r="BH935" s="134" t="str">
        <f>IF(ISERR(IF($C935="","",SUMIFS(Con_ve!$F$6:$F$1005,Con_ve!$C$6:$C$1005,$C935,Con_ve!$I$6:$I$1005,"Em negociação",Con_ve!$Q$6:$Q$1005,Cad_cl!BH$5))),"",IF($C935="","",SUMIFS(Con_ve!$F$6:$F$1005,Con_ve!$C$6:$C$1005,$C935,Con_ve!$I$6:$I$1005,"Em negociação",Con_ve!$Q$6:$Q$1005,Cad_cl!BH$5)))</f>
        <v/>
      </c>
      <c r="BI935" s="134" t="str">
        <f>IF(ISERR(IF($C935="","",SUMIFS(Con_ve!$F$6:$F$1005,Con_ve!$C$6:$C$1005,$C935,Con_ve!$I$6:$I$1005,"Em negociação",Con_ve!$Q$6:$Q$1005,Cad_cl!BI$5))),"",IF($C935="","",SUMIFS(Con_ve!$F$6:$F$1005,Con_ve!$C$6:$C$1005,$C935,Con_ve!$I$6:$I$1005,"Em negociação",Con_ve!$Q$6:$Q$1005,Cad_cl!BI$5)))</f>
        <v/>
      </c>
      <c r="BJ935" s="134" t="str">
        <f>IF(ISERR(IF($C935="","",SUMIFS(Con_ve!$F$6:$F$1005,Con_ve!$C$6:$C$1005,$C935,Con_ve!$I$6:$I$1005,"Em negociação",Con_ve!$Q$6:$Q$1005,Cad_cl!BJ$5))),"",IF($C935="","",SUMIFS(Con_ve!$F$6:$F$1005,Con_ve!$C$6:$C$1005,$C935,Con_ve!$I$6:$I$1005,"Em negociação",Con_ve!$Q$6:$Q$1005,Cad_cl!BJ$5)))</f>
        <v/>
      </c>
      <c r="BK935" s="134" t="str">
        <f>IF(ISERR(IF($C935="","",SUMIFS(Con_ve!$F$6:$F$1005,Con_ve!$C$6:$C$1005,$C935,Con_ve!$I$6:$I$1005,"Em negociação",Con_ve!$Q$6:$Q$1005,Cad_cl!BK$5))),"",IF($C935="","",SUMIFS(Con_ve!$F$6:$F$1005,Con_ve!$C$6:$C$1005,$C935,Con_ve!$I$6:$I$1005,"Em negociação",Con_ve!$Q$6:$Q$1005,Cad_cl!BK$5)))</f>
        <v/>
      </c>
      <c r="BL935" s="134" t="str">
        <f>IF(ISERR(IF($C935="","",SUMIFS(Con_ve!$F$6:$F$1005,Con_ve!$C$6:$C$1005,$C935,Con_ve!$I$6:$I$1005,"Em negociação",Con_ve!$Q$6:$Q$1005,Cad_cl!BL$5))),"",IF($C935="","",SUMIFS(Con_ve!$F$6:$F$1005,Con_ve!$C$6:$C$1005,$C935,Con_ve!$I$6:$I$1005,"Em negociação",Con_ve!$Q$6:$Q$1005,Cad_cl!BL$5)))</f>
        <v/>
      </c>
      <c r="BM935" s="134" t="str">
        <f>IF(ISERR(IF($C935="","",SUMIFS(Con_ve!$F$6:$F$1005,Con_ve!$C$6:$C$1005,$C935,Con_ve!$I$6:$I$1005,"Em negociação",Con_ve!$Q$6:$Q$1005,Cad_cl!BM$5))),"",IF($C935="","",SUMIFS(Con_ve!$F$6:$F$1005,Con_ve!$C$6:$C$1005,$C935,Con_ve!$I$6:$I$1005,"Em negociação",Con_ve!$Q$6:$Q$1005,Cad_cl!BM$5)))</f>
        <v/>
      </c>
      <c r="BN935" s="134" t="str">
        <f>IF(ISERR(IF($C935="","",SUMIFS(Con_ve!$F$6:$F$1005,Con_ve!$C$6:$C$1005,$C935,Con_ve!$I$6:$I$1005,"Em negociação",Con_ve!$Q$6:$Q$1005,Cad_cl!BN$5))),"",IF($C935="","",SUMIFS(Con_ve!$F$6:$F$1005,Con_ve!$C$6:$C$1005,$C935,Con_ve!$I$6:$I$1005,"Em negociação",Con_ve!$Q$6:$Q$1005,Cad_cl!BN$5)))</f>
        <v/>
      </c>
      <c r="BO935" s="134" t="str">
        <f>IF(ISERR(IF($C935="","",SUMIFS(Con_ve!$F$6:$F$1005,Con_ve!$C$6:$C$1005,$C935,Con_ve!$I$6:$I$1005,"Em negociação",Con_ve!$Q$6:$Q$1005,Cad_cl!BO$5))),"",IF($C935="","",SUMIFS(Con_ve!$F$6:$F$1005,Con_ve!$C$6:$C$1005,$C935,Con_ve!$I$6:$I$1005,"Em negociação",Con_ve!$Q$6:$Q$1005,Cad_cl!BO$5)))</f>
        <v/>
      </c>
      <c r="BP935" s="134">
        <f t="shared" si="43"/>
        <v>0</v>
      </c>
      <c r="BR935" s="125" t="str">
        <f>IF(ISERR(IF(AND($I935=Re_lo!$E$5,BR$5=VLOOKUP(Re_lo!$H$5,Re_lo!$N$5:$O$16,2,0)),AP935,"")),"",IF(AND($I935=Re_lo!$E$5,BR$5=VLOOKUP(Re_lo!$H$5,Re_lo!$N$5:$O$16,2,0)),AP935,""))</f>
        <v/>
      </c>
      <c r="BS935" s="125" t="str">
        <f>IF(ISERR(IF(AND($I935=Re_lo!$E$5,BS$5=VLOOKUP(Re_lo!$H$5,Re_lo!$N$5:$O$16,2,0)),AQ935,"")),"",IF(AND($I935=Re_lo!$E$5,BS$5=VLOOKUP(Re_lo!$H$5,Re_lo!$N$5:$O$16,2,0)),AQ935,""))</f>
        <v/>
      </c>
      <c r="BT935" s="125" t="str">
        <f>IF(ISERR(IF(AND($I935=Re_lo!$E$5,BT$5=VLOOKUP(Re_lo!$H$5,Re_lo!$N$5:$O$16,2,0)),AR935,"")),"",IF(AND($I935=Re_lo!$E$5,BT$5=VLOOKUP(Re_lo!$H$5,Re_lo!$N$5:$O$16,2,0)),AR935,""))</f>
        <v/>
      </c>
      <c r="BU935" s="125" t="str">
        <f>IF(ISERR(IF(AND($I935=Re_lo!$E$5,BU$5=VLOOKUP(Re_lo!$H$5,Re_lo!$N$5:$O$16,2,0)),AS935,"")),"",IF(AND($I935=Re_lo!$E$5,BU$5=VLOOKUP(Re_lo!$H$5,Re_lo!$N$5:$O$16,2,0)),AS935,""))</f>
        <v/>
      </c>
      <c r="BV935" s="125" t="str">
        <f>IF(ISERR(IF(AND($I935=Re_lo!$E$5,BV$5=VLOOKUP(Re_lo!$H$5,Re_lo!$N$5:$O$16,2,0)),AT935,"")),"",IF(AND($I935=Re_lo!$E$5,BV$5=VLOOKUP(Re_lo!$H$5,Re_lo!$N$5:$O$16,2,0)),AT935,""))</f>
        <v/>
      </c>
      <c r="BW935" s="125" t="str">
        <f>IF(ISERR(IF(AND($I935=Re_lo!$E$5,BW$5=VLOOKUP(Re_lo!$H$5,Re_lo!$N$5:$O$16,2,0)),AU935,"")),"",IF(AND($I935=Re_lo!$E$5,BW$5=VLOOKUP(Re_lo!$H$5,Re_lo!$N$5:$O$16,2,0)),AU935,""))</f>
        <v/>
      </c>
      <c r="BX935" s="125" t="str">
        <f>IF(ISERR(IF(AND($I935=Re_lo!$E$5,BX$5=VLOOKUP(Re_lo!$H$5,Re_lo!$N$5:$O$16,2,0)),AV935,"")),"",IF(AND($I935=Re_lo!$E$5,BX$5=VLOOKUP(Re_lo!$H$5,Re_lo!$N$5:$O$16,2,0)),AV935,""))</f>
        <v/>
      </c>
      <c r="BY935" s="125" t="str">
        <f>IF(ISERR(IF(AND($I935=Re_lo!$E$5,BY$5=VLOOKUP(Re_lo!$H$5,Re_lo!$N$5:$O$16,2,0)),AW935,"")),"",IF(AND($I935=Re_lo!$E$5,BY$5=VLOOKUP(Re_lo!$H$5,Re_lo!$N$5:$O$16,2,0)),AW935,""))</f>
        <v/>
      </c>
      <c r="BZ935" s="125" t="str">
        <f>IF(ISERR(IF(AND($I935=Re_lo!$E$5,BZ$5=VLOOKUP(Re_lo!$H$5,Re_lo!$N$5:$O$16,2,0)),AX935,"")),"",IF(AND($I935=Re_lo!$E$5,BZ$5=VLOOKUP(Re_lo!$H$5,Re_lo!$N$5:$O$16,2,0)),AX935,""))</f>
        <v/>
      </c>
      <c r="CA935" s="125" t="str">
        <f>IF(ISERR(IF(AND($I935=Re_lo!$E$5,CA$5=VLOOKUP(Re_lo!$H$5,Re_lo!$N$5:$O$16,2,0)),AY935,"")),"",IF(AND($I935=Re_lo!$E$5,CA$5=VLOOKUP(Re_lo!$H$5,Re_lo!$N$5:$O$16,2,0)),AY935,""))</f>
        <v/>
      </c>
      <c r="CB935" s="125" t="str">
        <f>IF(ISERR(IF(AND($I935=Re_lo!$E$5,CB$5=VLOOKUP(Re_lo!$H$5,Re_lo!$N$5:$O$16,2,0)),AZ935,"")),"",IF(AND($I935=Re_lo!$E$5,CB$5=VLOOKUP(Re_lo!$H$5,Re_lo!$N$5:$O$16,2,0)),AZ935,""))</f>
        <v/>
      </c>
      <c r="CC935" s="125" t="str">
        <f>IF(ISERR(IF(AND($I935=Re_lo!$E$5,CC$5=VLOOKUP(Re_lo!$H$5,Re_lo!$N$5:$O$16,2,0)),BA935,"")),"",IF(AND($I935=Re_lo!$E$5,CC$5=VLOOKUP(Re_lo!$H$5,Re_lo!$N$5:$O$16,2,0)),BA935,""))</f>
        <v/>
      </c>
      <c r="CD935" s="125" t="str">
        <f>IF(ISERR(IF(AND($I935=Re_lo!$E$5,CD$5=VLOOKUP(Re_lo!$H$5,Re_lo!$N$5:$O$16,2,0)),BB935,"")),"",IF(AND($I935=Re_lo!$E$5,CD$5=VLOOKUP(Re_lo!$H$5,Re_lo!$N$5:$O$16,2,0)),BB935,""))</f>
        <v/>
      </c>
      <c r="CF935" s="125" t="str">
        <f>IF($C935="","",COUNTIFS(Con_ve!$C$6:$C$1005,$C935,Con_ve!$Q$6:$Q$1005,Cad_cl!CF$5))</f>
        <v/>
      </c>
      <c r="CG935" s="125" t="str">
        <f>IF($C935="","",COUNTIFS(Con_ve!$C$6:$C$1005,$C935,Con_ve!$Q$6:$Q$1005,Cad_cl!CG$5))</f>
        <v/>
      </c>
      <c r="CH935" s="125" t="str">
        <f>IF($C935="","",COUNTIFS(Con_ve!$C$6:$C$1005,$C935,Con_ve!$Q$6:$Q$1005,Cad_cl!CH$5))</f>
        <v/>
      </c>
      <c r="CI935" s="125" t="str">
        <f>IF($C935="","",COUNTIFS(Con_ve!$C$6:$C$1005,$C935,Con_ve!$Q$6:$Q$1005,Cad_cl!CI$5))</f>
        <v/>
      </c>
      <c r="CJ935" s="125" t="str">
        <f>IF($C935="","",COUNTIFS(Con_ve!$C$6:$C$1005,$C935,Con_ve!$Q$6:$Q$1005,Cad_cl!CJ$5))</f>
        <v/>
      </c>
      <c r="CK935" s="125" t="str">
        <f>IF($C935="","",COUNTIFS(Con_ve!$C$6:$C$1005,$C935,Con_ve!$Q$6:$Q$1005,Cad_cl!CK$5))</f>
        <v/>
      </c>
      <c r="CL935" s="125" t="str">
        <f>IF($C935="","",COUNTIFS(Con_ve!$C$6:$C$1005,$C935,Con_ve!$Q$6:$Q$1005,Cad_cl!CL$5))</f>
        <v/>
      </c>
      <c r="CM935" s="125" t="str">
        <f>IF($C935="","",COUNTIFS(Con_ve!$C$6:$C$1005,$C935,Con_ve!$Q$6:$Q$1005,Cad_cl!CM$5))</f>
        <v/>
      </c>
      <c r="CN935" s="125" t="str">
        <f>IF($C935="","",COUNTIFS(Con_ve!$C$6:$C$1005,$C935,Con_ve!$Q$6:$Q$1005,Cad_cl!CN$5))</f>
        <v/>
      </c>
      <c r="CO935" s="125" t="str">
        <f>IF($C935="","",COUNTIFS(Con_ve!$C$6:$C$1005,$C935,Con_ve!$Q$6:$Q$1005,Cad_cl!CO$5))</f>
        <v/>
      </c>
      <c r="CP935" s="125" t="str">
        <f>IF($C935="","",COUNTIFS(Con_ve!$C$6:$C$1005,$C935,Con_ve!$Q$6:$Q$1005,Cad_cl!CP$5))</f>
        <v/>
      </c>
      <c r="CQ935" s="125" t="str">
        <f>IF($C935="","",COUNTIFS(Con_ve!$C$6:$C$1005,$C935,Con_ve!$Q$6:$Q$1005,Cad_cl!CQ$5))</f>
        <v/>
      </c>
      <c r="CR935" s="125">
        <f t="shared" si="44"/>
        <v>0</v>
      </c>
    </row>
    <row r="936" spans="3:96" ht="30" customHeight="1">
      <c r="C936" s="153"/>
      <c r="D936" s="153"/>
      <c r="E936" s="154"/>
      <c r="F936" s="153"/>
      <c r="G936" s="155"/>
      <c r="H936" s="153"/>
      <c r="I936" s="153"/>
      <c r="J936" s="132" t="s">
        <v>309</v>
      </c>
      <c r="K936" s="133" t="s">
        <v>309</v>
      </c>
      <c r="L936" s="153"/>
      <c r="M936" s="153"/>
      <c r="N936" s="153"/>
      <c r="O936" s="153"/>
      <c r="P936" s="153"/>
      <c r="Q936" s="153"/>
      <c r="AP936" s="134" t="str">
        <f>IF(ISERR(IF($C936="","",SUMIFS(Con_ve!$F$6:$F$1005,Con_ve!$C$6:$C$1005,$C936,Con_ve!$I$6:$I$1005,"Fechada",Con_ve!$Q$6:$Q$1005,Cad_cl!AP$5))),"",IF($C936="","",SUMIFS(Con_ve!$F$6:$F$1005,Con_ve!$C$6:$C$1005,$C936,Con_ve!$I$6:$I$1005,"Fechada",Con_ve!$Q$6:$Q$1005,Cad_cl!AP$5)))</f>
        <v/>
      </c>
      <c r="AQ936" s="134" t="str">
        <f>IF(ISERR(IF($C936="","",SUMIFS(Con_ve!$F$6:$F$1005,Con_ve!$C$6:$C$1005,$C936,Con_ve!$I$6:$I$1005,"Fechada",Con_ve!$Q$6:$Q$1005,Cad_cl!AQ$5))),"",IF($C936="","",SUMIFS(Con_ve!$F$6:$F$1005,Con_ve!$C$6:$C$1005,$C936,Con_ve!$I$6:$I$1005,"Fechada",Con_ve!$Q$6:$Q$1005,Cad_cl!AQ$5)))</f>
        <v/>
      </c>
      <c r="AR936" s="134" t="str">
        <f>IF(ISERR(IF($C936="","",SUMIFS(Con_ve!$F$6:$F$1005,Con_ve!$C$6:$C$1005,$C936,Con_ve!$I$6:$I$1005,"Fechada",Con_ve!$Q$6:$Q$1005,Cad_cl!AR$5))),"",IF($C936="","",SUMIFS(Con_ve!$F$6:$F$1005,Con_ve!$C$6:$C$1005,$C936,Con_ve!$I$6:$I$1005,"Fechada",Con_ve!$Q$6:$Q$1005,Cad_cl!AR$5)))</f>
        <v/>
      </c>
      <c r="AS936" s="134" t="str">
        <f>IF(ISERR(IF($C936="","",SUMIFS(Con_ve!$F$6:$F$1005,Con_ve!$C$6:$C$1005,$C936,Con_ve!$I$6:$I$1005,"Fechada",Con_ve!$Q$6:$Q$1005,Cad_cl!AS$5))),"",IF($C936="","",SUMIFS(Con_ve!$F$6:$F$1005,Con_ve!$C$6:$C$1005,$C936,Con_ve!$I$6:$I$1005,"Fechada",Con_ve!$Q$6:$Q$1005,Cad_cl!AS$5)))</f>
        <v/>
      </c>
      <c r="AT936" s="134" t="str">
        <f>IF(ISERR(IF($C936="","",SUMIFS(Con_ve!$F$6:$F$1005,Con_ve!$C$6:$C$1005,$C936,Con_ve!$I$6:$I$1005,"Fechada",Con_ve!$Q$6:$Q$1005,Cad_cl!AT$5))),"",IF($C936="","",SUMIFS(Con_ve!$F$6:$F$1005,Con_ve!$C$6:$C$1005,$C936,Con_ve!$I$6:$I$1005,"Fechada",Con_ve!$Q$6:$Q$1005,Cad_cl!AT$5)))</f>
        <v/>
      </c>
      <c r="AU936" s="134" t="str">
        <f>IF(ISERR(IF($C936="","",SUMIFS(Con_ve!$F$6:$F$1005,Con_ve!$C$6:$C$1005,$C936,Con_ve!$I$6:$I$1005,"Fechada",Con_ve!$Q$6:$Q$1005,Cad_cl!AU$5))),"",IF($C936="","",SUMIFS(Con_ve!$F$6:$F$1005,Con_ve!$C$6:$C$1005,$C936,Con_ve!$I$6:$I$1005,"Fechada",Con_ve!$Q$6:$Q$1005,Cad_cl!AU$5)))</f>
        <v/>
      </c>
      <c r="AV936" s="134" t="str">
        <f>IF(ISERR(IF($C936="","",SUMIFS(Con_ve!$F$6:$F$1005,Con_ve!$C$6:$C$1005,$C936,Con_ve!$I$6:$I$1005,"Fechada",Con_ve!$Q$6:$Q$1005,Cad_cl!AV$5))),"",IF($C936="","",SUMIFS(Con_ve!$F$6:$F$1005,Con_ve!$C$6:$C$1005,$C936,Con_ve!$I$6:$I$1005,"Fechada",Con_ve!$Q$6:$Q$1005,Cad_cl!AV$5)))</f>
        <v/>
      </c>
      <c r="AW936" s="134" t="str">
        <f>IF(ISERR(IF($C936="","",SUMIFS(Con_ve!$F$6:$F$1005,Con_ve!$C$6:$C$1005,$C936,Con_ve!$I$6:$I$1005,"Fechada",Con_ve!$Q$6:$Q$1005,Cad_cl!AW$5))),"",IF($C936="","",SUMIFS(Con_ve!$F$6:$F$1005,Con_ve!$C$6:$C$1005,$C936,Con_ve!$I$6:$I$1005,"Fechada",Con_ve!$Q$6:$Q$1005,Cad_cl!AW$5)))</f>
        <v/>
      </c>
      <c r="AX936" s="134" t="str">
        <f>IF(ISERR(IF($C936="","",SUMIFS(Con_ve!$F$6:$F$1005,Con_ve!$C$6:$C$1005,$C936,Con_ve!$I$6:$I$1005,"Fechada",Con_ve!$Q$6:$Q$1005,Cad_cl!AX$5))),"",IF($C936="","",SUMIFS(Con_ve!$F$6:$F$1005,Con_ve!$C$6:$C$1005,$C936,Con_ve!$I$6:$I$1005,"Fechada",Con_ve!$Q$6:$Q$1005,Cad_cl!AX$5)))</f>
        <v/>
      </c>
      <c r="AY936" s="134" t="str">
        <f>IF(ISERR(IF($C936="","",SUMIFS(Con_ve!$F$6:$F$1005,Con_ve!$C$6:$C$1005,$C936,Con_ve!$I$6:$I$1005,"Fechada",Con_ve!$Q$6:$Q$1005,Cad_cl!AY$5))),"",IF($C936="","",SUMIFS(Con_ve!$F$6:$F$1005,Con_ve!$C$6:$C$1005,$C936,Con_ve!$I$6:$I$1005,"Fechada",Con_ve!$Q$6:$Q$1005,Cad_cl!AY$5)))</f>
        <v/>
      </c>
      <c r="AZ936" s="134" t="str">
        <f>IF(ISERR(IF($C936="","",SUMIFS(Con_ve!$F$6:$F$1005,Con_ve!$C$6:$C$1005,$C936,Con_ve!$I$6:$I$1005,"Fechada",Con_ve!$Q$6:$Q$1005,Cad_cl!AZ$5))),"",IF($C936="","",SUMIFS(Con_ve!$F$6:$F$1005,Con_ve!$C$6:$C$1005,$C936,Con_ve!$I$6:$I$1005,"Fechada",Con_ve!$Q$6:$Q$1005,Cad_cl!AZ$5)))</f>
        <v/>
      </c>
      <c r="BA936" s="134" t="str">
        <f>IF(ISERR(IF($C936="","",SUMIFS(Con_ve!$F$6:$F$1005,Con_ve!$C$6:$C$1005,$C936,Con_ve!$I$6:$I$1005,"Fechada",Con_ve!$Q$6:$Q$1005,Cad_cl!BA$5))),"",IF($C936="","",SUMIFS(Con_ve!$F$6:$F$1005,Con_ve!$C$6:$C$1005,$C936,Con_ve!$I$6:$I$1005,"Fechada",Con_ve!$Q$6:$Q$1005,Cad_cl!BA$5)))</f>
        <v/>
      </c>
      <c r="BB936" s="134">
        <f t="shared" si="42"/>
        <v>0</v>
      </c>
      <c r="BD936" s="134" t="str">
        <f>IF(ISERR(IF($C936="","",SUMIFS(Con_ve!$F$6:$F$1005,Con_ve!$C$6:$C$1005,$C936,Con_ve!$I$6:$I$1005,"Em negociação",Con_ve!$Q$6:$Q$1005,Cad_cl!BD$5))),"",IF($C936="","",SUMIFS(Con_ve!$F$6:$F$1005,Con_ve!$C$6:$C$1005,$C936,Con_ve!$I$6:$I$1005,"Em negociação",Con_ve!$Q$6:$Q$1005,Cad_cl!BD$5)))</f>
        <v/>
      </c>
      <c r="BE936" s="134" t="str">
        <f>IF(ISERR(IF($C936="","",SUMIFS(Con_ve!$F$6:$F$1005,Con_ve!$C$6:$C$1005,$C936,Con_ve!$I$6:$I$1005,"Em negociação",Con_ve!$Q$6:$Q$1005,Cad_cl!BE$5))),"",IF($C936="","",SUMIFS(Con_ve!$F$6:$F$1005,Con_ve!$C$6:$C$1005,$C936,Con_ve!$I$6:$I$1005,"Em negociação",Con_ve!$Q$6:$Q$1005,Cad_cl!BE$5)))</f>
        <v/>
      </c>
      <c r="BF936" s="134" t="str">
        <f>IF(ISERR(IF($C936="","",SUMIFS(Con_ve!$F$6:$F$1005,Con_ve!$C$6:$C$1005,$C936,Con_ve!$I$6:$I$1005,"Em negociação",Con_ve!$Q$6:$Q$1005,Cad_cl!BF$5))),"",IF($C936="","",SUMIFS(Con_ve!$F$6:$F$1005,Con_ve!$C$6:$C$1005,$C936,Con_ve!$I$6:$I$1005,"Em negociação",Con_ve!$Q$6:$Q$1005,Cad_cl!BF$5)))</f>
        <v/>
      </c>
      <c r="BG936" s="134" t="str">
        <f>IF(ISERR(IF($C936="","",SUMIFS(Con_ve!$F$6:$F$1005,Con_ve!$C$6:$C$1005,$C936,Con_ve!$I$6:$I$1005,"Em negociação",Con_ve!$Q$6:$Q$1005,Cad_cl!BG$5))),"",IF($C936="","",SUMIFS(Con_ve!$F$6:$F$1005,Con_ve!$C$6:$C$1005,$C936,Con_ve!$I$6:$I$1005,"Em negociação",Con_ve!$Q$6:$Q$1005,Cad_cl!BG$5)))</f>
        <v/>
      </c>
      <c r="BH936" s="134" t="str">
        <f>IF(ISERR(IF($C936="","",SUMIFS(Con_ve!$F$6:$F$1005,Con_ve!$C$6:$C$1005,$C936,Con_ve!$I$6:$I$1005,"Em negociação",Con_ve!$Q$6:$Q$1005,Cad_cl!BH$5))),"",IF($C936="","",SUMIFS(Con_ve!$F$6:$F$1005,Con_ve!$C$6:$C$1005,$C936,Con_ve!$I$6:$I$1005,"Em negociação",Con_ve!$Q$6:$Q$1005,Cad_cl!BH$5)))</f>
        <v/>
      </c>
      <c r="BI936" s="134" t="str">
        <f>IF(ISERR(IF($C936="","",SUMIFS(Con_ve!$F$6:$F$1005,Con_ve!$C$6:$C$1005,$C936,Con_ve!$I$6:$I$1005,"Em negociação",Con_ve!$Q$6:$Q$1005,Cad_cl!BI$5))),"",IF($C936="","",SUMIFS(Con_ve!$F$6:$F$1005,Con_ve!$C$6:$C$1005,$C936,Con_ve!$I$6:$I$1005,"Em negociação",Con_ve!$Q$6:$Q$1005,Cad_cl!BI$5)))</f>
        <v/>
      </c>
      <c r="BJ936" s="134" t="str">
        <f>IF(ISERR(IF($C936="","",SUMIFS(Con_ve!$F$6:$F$1005,Con_ve!$C$6:$C$1005,$C936,Con_ve!$I$6:$I$1005,"Em negociação",Con_ve!$Q$6:$Q$1005,Cad_cl!BJ$5))),"",IF($C936="","",SUMIFS(Con_ve!$F$6:$F$1005,Con_ve!$C$6:$C$1005,$C936,Con_ve!$I$6:$I$1005,"Em negociação",Con_ve!$Q$6:$Q$1005,Cad_cl!BJ$5)))</f>
        <v/>
      </c>
      <c r="BK936" s="134" t="str">
        <f>IF(ISERR(IF($C936="","",SUMIFS(Con_ve!$F$6:$F$1005,Con_ve!$C$6:$C$1005,$C936,Con_ve!$I$6:$I$1005,"Em negociação",Con_ve!$Q$6:$Q$1005,Cad_cl!BK$5))),"",IF($C936="","",SUMIFS(Con_ve!$F$6:$F$1005,Con_ve!$C$6:$C$1005,$C936,Con_ve!$I$6:$I$1005,"Em negociação",Con_ve!$Q$6:$Q$1005,Cad_cl!BK$5)))</f>
        <v/>
      </c>
      <c r="BL936" s="134" t="str">
        <f>IF(ISERR(IF($C936="","",SUMIFS(Con_ve!$F$6:$F$1005,Con_ve!$C$6:$C$1005,$C936,Con_ve!$I$6:$I$1005,"Em negociação",Con_ve!$Q$6:$Q$1005,Cad_cl!BL$5))),"",IF($C936="","",SUMIFS(Con_ve!$F$6:$F$1005,Con_ve!$C$6:$C$1005,$C936,Con_ve!$I$6:$I$1005,"Em negociação",Con_ve!$Q$6:$Q$1005,Cad_cl!BL$5)))</f>
        <v/>
      </c>
      <c r="BM936" s="134" t="str">
        <f>IF(ISERR(IF($C936="","",SUMIFS(Con_ve!$F$6:$F$1005,Con_ve!$C$6:$C$1005,$C936,Con_ve!$I$6:$I$1005,"Em negociação",Con_ve!$Q$6:$Q$1005,Cad_cl!BM$5))),"",IF($C936="","",SUMIFS(Con_ve!$F$6:$F$1005,Con_ve!$C$6:$C$1005,$C936,Con_ve!$I$6:$I$1005,"Em negociação",Con_ve!$Q$6:$Q$1005,Cad_cl!BM$5)))</f>
        <v/>
      </c>
      <c r="BN936" s="134" t="str">
        <f>IF(ISERR(IF($C936="","",SUMIFS(Con_ve!$F$6:$F$1005,Con_ve!$C$6:$C$1005,$C936,Con_ve!$I$6:$I$1005,"Em negociação",Con_ve!$Q$6:$Q$1005,Cad_cl!BN$5))),"",IF($C936="","",SUMIFS(Con_ve!$F$6:$F$1005,Con_ve!$C$6:$C$1005,$C936,Con_ve!$I$6:$I$1005,"Em negociação",Con_ve!$Q$6:$Q$1005,Cad_cl!BN$5)))</f>
        <v/>
      </c>
      <c r="BO936" s="134" t="str">
        <f>IF(ISERR(IF($C936="","",SUMIFS(Con_ve!$F$6:$F$1005,Con_ve!$C$6:$C$1005,$C936,Con_ve!$I$6:$I$1005,"Em negociação",Con_ve!$Q$6:$Q$1005,Cad_cl!BO$5))),"",IF($C936="","",SUMIFS(Con_ve!$F$6:$F$1005,Con_ve!$C$6:$C$1005,$C936,Con_ve!$I$6:$I$1005,"Em negociação",Con_ve!$Q$6:$Q$1005,Cad_cl!BO$5)))</f>
        <v/>
      </c>
      <c r="BP936" s="134">
        <f t="shared" si="43"/>
        <v>0</v>
      </c>
      <c r="BR936" s="125" t="str">
        <f>IF(ISERR(IF(AND($I936=Re_lo!$E$5,BR$5=VLOOKUP(Re_lo!$H$5,Re_lo!$N$5:$O$16,2,0)),AP936,"")),"",IF(AND($I936=Re_lo!$E$5,BR$5=VLOOKUP(Re_lo!$H$5,Re_lo!$N$5:$O$16,2,0)),AP936,""))</f>
        <v/>
      </c>
      <c r="BS936" s="125" t="str">
        <f>IF(ISERR(IF(AND($I936=Re_lo!$E$5,BS$5=VLOOKUP(Re_lo!$H$5,Re_lo!$N$5:$O$16,2,0)),AQ936,"")),"",IF(AND($I936=Re_lo!$E$5,BS$5=VLOOKUP(Re_lo!$H$5,Re_lo!$N$5:$O$16,2,0)),AQ936,""))</f>
        <v/>
      </c>
      <c r="BT936" s="125" t="str">
        <f>IF(ISERR(IF(AND($I936=Re_lo!$E$5,BT$5=VLOOKUP(Re_lo!$H$5,Re_lo!$N$5:$O$16,2,0)),AR936,"")),"",IF(AND($I936=Re_lo!$E$5,BT$5=VLOOKUP(Re_lo!$H$5,Re_lo!$N$5:$O$16,2,0)),AR936,""))</f>
        <v/>
      </c>
      <c r="BU936" s="125" t="str">
        <f>IF(ISERR(IF(AND($I936=Re_lo!$E$5,BU$5=VLOOKUP(Re_lo!$H$5,Re_lo!$N$5:$O$16,2,0)),AS936,"")),"",IF(AND($I936=Re_lo!$E$5,BU$5=VLOOKUP(Re_lo!$H$5,Re_lo!$N$5:$O$16,2,0)),AS936,""))</f>
        <v/>
      </c>
      <c r="BV936" s="125" t="str">
        <f>IF(ISERR(IF(AND($I936=Re_lo!$E$5,BV$5=VLOOKUP(Re_lo!$H$5,Re_lo!$N$5:$O$16,2,0)),AT936,"")),"",IF(AND($I936=Re_lo!$E$5,BV$5=VLOOKUP(Re_lo!$H$5,Re_lo!$N$5:$O$16,2,0)),AT936,""))</f>
        <v/>
      </c>
      <c r="BW936" s="125" t="str">
        <f>IF(ISERR(IF(AND($I936=Re_lo!$E$5,BW$5=VLOOKUP(Re_lo!$H$5,Re_lo!$N$5:$O$16,2,0)),AU936,"")),"",IF(AND($I936=Re_lo!$E$5,BW$5=VLOOKUP(Re_lo!$H$5,Re_lo!$N$5:$O$16,2,0)),AU936,""))</f>
        <v/>
      </c>
      <c r="BX936" s="125" t="str">
        <f>IF(ISERR(IF(AND($I936=Re_lo!$E$5,BX$5=VLOOKUP(Re_lo!$H$5,Re_lo!$N$5:$O$16,2,0)),AV936,"")),"",IF(AND($I936=Re_lo!$E$5,BX$5=VLOOKUP(Re_lo!$H$5,Re_lo!$N$5:$O$16,2,0)),AV936,""))</f>
        <v/>
      </c>
      <c r="BY936" s="125" t="str">
        <f>IF(ISERR(IF(AND($I936=Re_lo!$E$5,BY$5=VLOOKUP(Re_lo!$H$5,Re_lo!$N$5:$O$16,2,0)),AW936,"")),"",IF(AND($I936=Re_lo!$E$5,BY$5=VLOOKUP(Re_lo!$H$5,Re_lo!$N$5:$O$16,2,0)),AW936,""))</f>
        <v/>
      </c>
      <c r="BZ936" s="125" t="str">
        <f>IF(ISERR(IF(AND($I936=Re_lo!$E$5,BZ$5=VLOOKUP(Re_lo!$H$5,Re_lo!$N$5:$O$16,2,0)),AX936,"")),"",IF(AND($I936=Re_lo!$E$5,BZ$5=VLOOKUP(Re_lo!$H$5,Re_lo!$N$5:$O$16,2,0)),AX936,""))</f>
        <v/>
      </c>
      <c r="CA936" s="125" t="str">
        <f>IF(ISERR(IF(AND($I936=Re_lo!$E$5,CA$5=VLOOKUP(Re_lo!$H$5,Re_lo!$N$5:$O$16,2,0)),AY936,"")),"",IF(AND($I936=Re_lo!$E$5,CA$5=VLOOKUP(Re_lo!$H$5,Re_lo!$N$5:$O$16,2,0)),AY936,""))</f>
        <v/>
      </c>
      <c r="CB936" s="125" t="str">
        <f>IF(ISERR(IF(AND($I936=Re_lo!$E$5,CB$5=VLOOKUP(Re_lo!$H$5,Re_lo!$N$5:$O$16,2,0)),AZ936,"")),"",IF(AND($I936=Re_lo!$E$5,CB$5=VLOOKUP(Re_lo!$H$5,Re_lo!$N$5:$O$16,2,0)),AZ936,""))</f>
        <v/>
      </c>
      <c r="CC936" s="125" t="str">
        <f>IF(ISERR(IF(AND($I936=Re_lo!$E$5,CC$5=VLOOKUP(Re_lo!$H$5,Re_lo!$N$5:$O$16,2,0)),BA936,"")),"",IF(AND($I936=Re_lo!$E$5,CC$5=VLOOKUP(Re_lo!$H$5,Re_lo!$N$5:$O$16,2,0)),BA936,""))</f>
        <v/>
      </c>
      <c r="CD936" s="125" t="str">
        <f>IF(ISERR(IF(AND($I936=Re_lo!$E$5,CD$5=VLOOKUP(Re_lo!$H$5,Re_lo!$N$5:$O$16,2,0)),BB936,"")),"",IF(AND($I936=Re_lo!$E$5,CD$5=VLOOKUP(Re_lo!$H$5,Re_lo!$N$5:$O$16,2,0)),BB936,""))</f>
        <v/>
      </c>
      <c r="CF936" s="125" t="str">
        <f>IF($C936="","",COUNTIFS(Con_ve!$C$6:$C$1005,$C936,Con_ve!$Q$6:$Q$1005,Cad_cl!CF$5))</f>
        <v/>
      </c>
      <c r="CG936" s="125" t="str">
        <f>IF($C936="","",COUNTIFS(Con_ve!$C$6:$C$1005,$C936,Con_ve!$Q$6:$Q$1005,Cad_cl!CG$5))</f>
        <v/>
      </c>
      <c r="CH936" s="125" t="str">
        <f>IF($C936="","",COUNTIFS(Con_ve!$C$6:$C$1005,$C936,Con_ve!$Q$6:$Q$1005,Cad_cl!CH$5))</f>
        <v/>
      </c>
      <c r="CI936" s="125" t="str">
        <f>IF($C936="","",COUNTIFS(Con_ve!$C$6:$C$1005,$C936,Con_ve!$Q$6:$Q$1005,Cad_cl!CI$5))</f>
        <v/>
      </c>
      <c r="CJ936" s="125" t="str">
        <f>IF($C936="","",COUNTIFS(Con_ve!$C$6:$C$1005,$C936,Con_ve!$Q$6:$Q$1005,Cad_cl!CJ$5))</f>
        <v/>
      </c>
      <c r="CK936" s="125" t="str">
        <f>IF($C936="","",COUNTIFS(Con_ve!$C$6:$C$1005,$C936,Con_ve!$Q$6:$Q$1005,Cad_cl!CK$5))</f>
        <v/>
      </c>
      <c r="CL936" s="125" t="str">
        <f>IF($C936="","",COUNTIFS(Con_ve!$C$6:$C$1005,$C936,Con_ve!$Q$6:$Q$1005,Cad_cl!CL$5))</f>
        <v/>
      </c>
      <c r="CM936" s="125" t="str">
        <f>IF($C936="","",COUNTIFS(Con_ve!$C$6:$C$1005,$C936,Con_ve!$Q$6:$Q$1005,Cad_cl!CM$5))</f>
        <v/>
      </c>
      <c r="CN936" s="125" t="str">
        <f>IF($C936="","",COUNTIFS(Con_ve!$C$6:$C$1005,$C936,Con_ve!$Q$6:$Q$1005,Cad_cl!CN$5))</f>
        <v/>
      </c>
      <c r="CO936" s="125" t="str">
        <f>IF($C936="","",COUNTIFS(Con_ve!$C$6:$C$1005,$C936,Con_ve!$Q$6:$Q$1005,Cad_cl!CO$5))</f>
        <v/>
      </c>
      <c r="CP936" s="125" t="str">
        <f>IF($C936="","",COUNTIFS(Con_ve!$C$6:$C$1005,$C936,Con_ve!$Q$6:$Q$1005,Cad_cl!CP$5))</f>
        <v/>
      </c>
      <c r="CQ936" s="125" t="str">
        <f>IF($C936="","",COUNTIFS(Con_ve!$C$6:$C$1005,$C936,Con_ve!$Q$6:$Q$1005,Cad_cl!CQ$5))</f>
        <v/>
      </c>
      <c r="CR936" s="125">
        <f t="shared" si="44"/>
        <v>0</v>
      </c>
    </row>
    <row r="937" spans="3:96" ht="30" customHeight="1">
      <c r="C937" s="153"/>
      <c r="D937" s="153"/>
      <c r="E937" s="154"/>
      <c r="F937" s="153"/>
      <c r="G937" s="155"/>
      <c r="H937" s="153"/>
      <c r="I937" s="153"/>
      <c r="J937" s="132" t="s">
        <v>309</v>
      </c>
      <c r="K937" s="133" t="s">
        <v>309</v>
      </c>
      <c r="L937" s="153"/>
      <c r="M937" s="153"/>
      <c r="N937" s="153"/>
      <c r="O937" s="153"/>
      <c r="P937" s="153"/>
      <c r="Q937" s="153"/>
      <c r="AP937" s="134" t="str">
        <f>IF(ISERR(IF($C937="","",SUMIFS(Con_ve!$F$6:$F$1005,Con_ve!$C$6:$C$1005,$C937,Con_ve!$I$6:$I$1005,"Fechada",Con_ve!$Q$6:$Q$1005,Cad_cl!AP$5))),"",IF($C937="","",SUMIFS(Con_ve!$F$6:$F$1005,Con_ve!$C$6:$C$1005,$C937,Con_ve!$I$6:$I$1005,"Fechada",Con_ve!$Q$6:$Q$1005,Cad_cl!AP$5)))</f>
        <v/>
      </c>
      <c r="AQ937" s="134" t="str">
        <f>IF(ISERR(IF($C937="","",SUMIFS(Con_ve!$F$6:$F$1005,Con_ve!$C$6:$C$1005,$C937,Con_ve!$I$6:$I$1005,"Fechada",Con_ve!$Q$6:$Q$1005,Cad_cl!AQ$5))),"",IF($C937="","",SUMIFS(Con_ve!$F$6:$F$1005,Con_ve!$C$6:$C$1005,$C937,Con_ve!$I$6:$I$1005,"Fechada",Con_ve!$Q$6:$Q$1005,Cad_cl!AQ$5)))</f>
        <v/>
      </c>
      <c r="AR937" s="134" t="str">
        <f>IF(ISERR(IF($C937="","",SUMIFS(Con_ve!$F$6:$F$1005,Con_ve!$C$6:$C$1005,$C937,Con_ve!$I$6:$I$1005,"Fechada",Con_ve!$Q$6:$Q$1005,Cad_cl!AR$5))),"",IF($C937="","",SUMIFS(Con_ve!$F$6:$F$1005,Con_ve!$C$6:$C$1005,$C937,Con_ve!$I$6:$I$1005,"Fechada",Con_ve!$Q$6:$Q$1005,Cad_cl!AR$5)))</f>
        <v/>
      </c>
      <c r="AS937" s="134" t="str">
        <f>IF(ISERR(IF($C937="","",SUMIFS(Con_ve!$F$6:$F$1005,Con_ve!$C$6:$C$1005,$C937,Con_ve!$I$6:$I$1005,"Fechada",Con_ve!$Q$6:$Q$1005,Cad_cl!AS$5))),"",IF($C937="","",SUMIFS(Con_ve!$F$6:$F$1005,Con_ve!$C$6:$C$1005,$C937,Con_ve!$I$6:$I$1005,"Fechada",Con_ve!$Q$6:$Q$1005,Cad_cl!AS$5)))</f>
        <v/>
      </c>
      <c r="AT937" s="134" t="str">
        <f>IF(ISERR(IF($C937="","",SUMIFS(Con_ve!$F$6:$F$1005,Con_ve!$C$6:$C$1005,$C937,Con_ve!$I$6:$I$1005,"Fechada",Con_ve!$Q$6:$Q$1005,Cad_cl!AT$5))),"",IF($C937="","",SUMIFS(Con_ve!$F$6:$F$1005,Con_ve!$C$6:$C$1005,$C937,Con_ve!$I$6:$I$1005,"Fechada",Con_ve!$Q$6:$Q$1005,Cad_cl!AT$5)))</f>
        <v/>
      </c>
      <c r="AU937" s="134" t="str">
        <f>IF(ISERR(IF($C937="","",SUMIFS(Con_ve!$F$6:$F$1005,Con_ve!$C$6:$C$1005,$C937,Con_ve!$I$6:$I$1005,"Fechada",Con_ve!$Q$6:$Q$1005,Cad_cl!AU$5))),"",IF($C937="","",SUMIFS(Con_ve!$F$6:$F$1005,Con_ve!$C$6:$C$1005,$C937,Con_ve!$I$6:$I$1005,"Fechada",Con_ve!$Q$6:$Q$1005,Cad_cl!AU$5)))</f>
        <v/>
      </c>
      <c r="AV937" s="134" t="str">
        <f>IF(ISERR(IF($C937="","",SUMIFS(Con_ve!$F$6:$F$1005,Con_ve!$C$6:$C$1005,$C937,Con_ve!$I$6:$I$1005,"Fechada",Con_ve!$Q$6:$Q$1005,Cad_cl!AV$5))),"",IF($C937="","",SUMIFS(Con_ve!$F$6:$F$1005,Con_ve!$C$6:$C$1005,$C937,Con_ve!$I$6:$I$1005,"Fechada",Con_ve!$Q$6:$Q$1005,Cad_cl!AV$5)))</f>
        <v/>
      </c>
      <c r="AW937" s="134" t="str">
        <f>IF(ISERR(IF($C937="","",SUMIFS(Con_ve!$F$6:$F$1005,Con_ve!$C$6:$C$1005,$C937,Con_ve!$I$6:$I$1005,"Fechada",Con_ve!$Q$6:$Q$1005,Cad_cl!AW$5))),"",IF($C937="","",SUMIFS(Con_ve!$F$6:$F$1005,Con_ve!$C$6:$C$1005,$C937,Con_ve!$I$6:$I$1005,"Fechada",Con_ve!$Q$6:$Q$1005,Cad_cl!AW$5)))</f>
        <v/>
      </c>
      <c r="AX937" s="134" t="str">
        <f>IF(ISERR(IF($C937="","",SUMIFS(Con_ve!$F$6:$F$1005,Con_ve!$C$6:$C$1005,$C937,Con_ve!$I$6:$I$1005,"Fechada",Con_ve!$Q$6:$Q$1005,Cad_cl!AX$5))),"",IF($C937="","",SUMIFS(Con_ve!$F$6:$F$1005,Con_ve!$C$6:$C$1005,$C937,Con_ve!$I$6:$I$1005,"Fechada",Con_ve!$Q$6:$Q$1005,Cad_cl!AX$5)))</f>
        <v/>
      </c>
      <c r="AY937" s="134" t="str">
        <f>IF(ISERR(IF($C937="","",SUMIFS(Con_ve!$F$6:$F$1005,Con_ve!$C$6:$C$1005,$C937,Con_ve!$I$6:$I$1005,"Fechada",Con_ve!$Q$6:$Q$1005,Cad_cl!AY$5))),"",IF($C937="","",SUMIFS(Con_ve!$F$6:$F$1005,Con_ve!$C$6:$C$1005,$C937,Con_ve!$I$6:$I$1005,"Fechada",Con_ve!$Q$6:$Q$1005,Cad_cl!AY$5)))</f>
        <v/>
      </c>
      <c r="AZ937" s="134" t="str">
        <f>IF(ISERR(IF($C937="","",SUMIFS(Con_ve!$F$6:$F$1005,Con_ve!$C$6:$C$1005,$C937,Con_ve!$I$6:$I$1005,"Fechada",Con_ve!$Q$6:$Q$1005,Cad_cl!AZ$5))),"",IF($C937="","",SUMIFS(Con_ve!$F$6:$F$1005,Con_ve!$C$6:$C$1005,$C937,Con_ve!$I$6:$I$1005,"Fechada",Con_ve!$Q$6:$Q$1005,Cad_cl!AZ$5)))</f>
        <v/>
      </c>
      <c r="BA937" s="134" t="str">
        <f>IF(ISERR(IF($C937="","",SUMIFS(Con_ve!$F$6:$F$1005,Con_ve!$C$6:$C$1005,$C937,Con_ve!$I$6:$I$1005,"Fechada",Con_ve!$Q$6:$Q$1005,Cad_cl!BA$5))),"",IF($C937="","",SUMIFS(Con_ve!$F$6:$F$1005,Con_ve!$C$6:$C$1005,$C937,Con_ve!$I$6:$I$1005,"Fechada",Con_ve!$Q$6:$Q$1005,Cad_cl!BA$5)))</f>
        <v/>
      </c>
      <c r="BB937" s="134">
        <f t="shared" si="42"/>
        <v>0</v>
      </c>
      <c r="BD937" s="134" t="str">
        <f>IF(ISERR(IF($C937="","",SUMIFS(Con_ve!$F$6:$F$1005,Con_ve!$C$6:$C$1005,$C937,Con_ve!$I$6:$I$1005,"Em negociação",Con_ve!$Q$6:$Q$1005,Cad_cl!BD$5))),"",IF($C937="","",SUMIFS(Con_ve!$F$6:$F$1005,Con_ve!$C$6:$C$1005,$C937,Con_ve!$I$6:$I$1005,"Em negociação",Con_ve!$Q$6:$Q$1005,Cad_cl!BD$5)))</f>
        <v/>
      </c>
      <c r="BE937" s="134" t="str">
        <f>IF(ISERR(IF($C937="","",SUMIFS(Con_ve!$F$6:$F$1005,Con_ve!$C$6:$C$1005,$C937,Con_ve!$I$6:$I$1005,"Em negociação",Con_ve!$Q$6:$Q$1005,Cad_cl!BE$5))),"",IF($C937="","",SUMIFS(Con_ve!$F$6:$F$1005,Con_ve!$C$6:$C$1005,$C937,Con_ve!$I$6:$I$1005,"Em negociação",Con_ve!$Q$6:$Q$1005,Cad_cl!BE$5)))</f>
        <v/>
      </c>
      <c r="BF937" s="134" t="str">
        <f>IF(ISERR(IF($C937="","",SUMIFS(Con_ve!$F$6:$F$1005,Con_ve!$C$6:$C$1005,$C937,Con_ve!$I$6:$I$1005,"Em negociação",Con_ve!$Q$6:$Q$1005,Cad_cl!BF$5))),"",IF($C937="","",SUMIFS(Con_ve!$F$6:$F$1005,Con_ve!$C$6:$C$1005,$C937,Con_ve!$I$6:$I$1005,"Em negociação",Con_ve!$Q$6:$Q$1005,Cad_cl!BF$5)))</f>
        <v/>
      </c>
      <c r="BG937" s="134" t="str">
        <f>IF(ISERR(IF($C937="","",SUMIFS(Con_ve!$F$6:$F$1005,Con_ve!$C$6:$C$1005,$C937,Con_ve!$I$6:$I$1005,"Em negociação",Con_ve!$Q$6:$Q$1005,Cad_cl!BG$5))),"",IF($C937="","",SUMIFS(Con_ve!$F$6:$F$1005,Con_ve!$C$6:$C$1005,$C937,Con_ve!$I$6:$I$1005,"Em negociação",Con_ve!$Q$6:$Q$1005,Cad_cl!BG$5)))</f>
        <v/>
      </c>
      <c r="BH937" s="134" t="str">
        <f>IF(ISERR(IF($C937="","",SUMIFS(Con_ve!$F$6:$F$1005,Con_ve!$C$6:$C$1005,$C937,Con_ve!$I$6:$I$1005,"Em negociação",Con_ve!$Q$6:$Q$1005,Cad_cl!BH$5))),"",IF($C937="","",SUMIFS(Con_ve!$F$6:$F$1005,Con_ve!$C$6:$C$1005,$C937,Con_ve!$I$6:$I$1005,"Em negociação",Con_ve!$Q$6:$Q$1005,Cad_cl!BH$5)))</f>
        <v/>
      </c>
      <c r="BI937" s="134" t="str">
        <f>IF(ISERR(IF($C937="","",SUMIFS(Con_ve!$F$6:$F$1005,Con_ve!$C$6:$C$1005,$C937,Con_ve!$I$6:$I$1005,"Em negociação",Con_ve!$Q$6:$Q$1005,Cad_cl!BI$5))),"",IF($C937="","",SUMIFS(Con_ve!$F$6:$F$1005,Con_ve!$C$6:$C$1005,$C937,Con_ve!$I$6:$I$1005,"Em negociação",Con_ve!$Q$6:$Q$1005,Cad_cl!BI$5)))</f>
        <v/>
      </c>
      <c r="BJ937" s="134" t="str">
        <f>IF(ISERR(IF($C937="","",SUMIFS(Con_ve!$F$6:$F$1005,Con_ve!$C$6:$C$1005,$C937,Con_ve!$I$6:$I$1005,"Em negociação",Con_ve!$Q$6:$Q$1005,Cad_cl!BJ$5))),"",IF($C937="","",SUMIFS(Con_ve!$F$6:$F$1005,Con_ve!$C$6:$C$1005,$C937,Con_ve!$I$6:$I$1005,"Em negociação",Con_ve!$Q$6:$Q$1005,Cad_cl!BJ$5)))</f>
        <v/>
      </c>
      <c r="BK937" s="134" t="str">
        <f>IF(ISERR(IF($C937="","",SUMIFS(Con_ve!$F$6:$F$1005,Con_ve!$C$6:$C$1005,$C937,Con_ve!$I$6:$I$1005,"Em negociação",Con_ve!$Q$6:$Q$1005,Cad_cl!BK$5))),"",IF($C937="","",SUMIFS(Con_ve!$F$6:$F$1005,Con_ve!$C$6:$C$1005,$C937,Con_ve!$I$6:$I$1005,"Em negociação",Con_ve!$Q$6:$Q$1005,Cad_cl!BK$5)))</f>
        <v/>
      </c>
      <c r="BL937" s="134" t="str">
        <f>IF(ISERR(IF($C937="","",SUMIFS(Con_ve!$F$6:$F$1005,Con_ve!$C$6:$C$1005,$C937,Con_ve!$I$6:$I$1005,"Em negociação",Con_ve!$Q$6:$Q$1005,Cad_cl!BL$5))),"",IF($C937="","",SUMIFS(Con_ve!$F$6:$F$1005,Con_ve!$C$6:$C$1005,$C937,Con_ve!$I$6:$I$1005,"Em negociação",Con_ve!$Q$6:$Q$1005,Cad_cl!BL$5)))</f>
        <v/>
      </c>
      <c r="BM937" s="134" t="str">
        <f>IF(ISERR(IF($C937="","",SUMIFS(Con_ve!$F$6:$F$1005,Con_ve!$C$6:$C$1005,$C937,Con_ve!$I$6:$I$1005,"Em negociação",Con_ve!$Q$6:$Q$1005,Cad_cl!BM$5))),"",IF($C937="","",SUMIFS(Con_ve!$F$6:$F$1005,Con_ve!$C$6:$C$1005,$C937,Con_ve!$I$6:$I$1005,"Em negociação",Con_ve!$Q$6:$Q$1005,Cad_cl!BM$5)))</f>
        <v/>
      </c>
      <c r="BN937" s="134" t="str">
        <f>IF(ISERR(IF($C937="","",SUMIFS(Con_ve!$F$6:$F$1005,Con_ve!$C$6:$C$1005,$C937,Con_ve!$I$6:$I$1005,"Em negociação",Con_ve!$Q$6:$Q$1005,Cad_cl!BN$5))),"",IF($C937="","",SUMIFS(Con_ve!$F$6:$F$1005,Con_ve!$C$6:$C$1005,$C937,Con_ve!$I$6:$I$1005,"Em negociação",Con_ve!$Q$6:$Q$1005,Cad_cl!BN$5)))</f>
        <v/>
      </c>
      <c r="BO937" s="134" t="str">
        <f>IF(ISERR(IF($C937="","",SUMIFS(Con_ve!$F$6:$F$1005,Con_ve!$C$6:$C$1005,$C937,Con_ve!$I$6:$I$1005,"Em negociação",Con_ve!$Q$6:$Q$1005,Cad_cl!BO$5))),"",IF($C937="","",SUMIFS(Con_ve!$F$6:$F$1005,Con_ve!$C$6:$C$1005,$C937,Con_ve!$I$6:$I$1005,"Em negociação",Con_ve!$Q$6:$Q$1005,Cad_cl!BO$5)))</f>
        <v/>
      </c>
      <c r="BP937" s="134">
        <f t="shared" si="43"/>
        <v>0</v>
      </c>
      <c r="BR937" s="125" t="str">
        <f>IF(ISERR(IF(AND($I937=Re_lo!$E$5,BR$5=VLOOKUP(Re_lo!$H$5,Re_lo!$N$5:$O$16,2,0)),AP937,"")),"",IF(AND($I937=Re_lo!$E$5,BR$5=VLOOKUP(Re_lo!$H$5,Re_lo!$N$5:$O$16,2,0)),AP937,""))</f>
        <v/>
      </c>
      <c r="BS937" s="125" t="str">
        <f>IF(ISERR(IF(AND($I937=Re_lo!$E$5,BS$5=VLOOKUP(Re_lo!$H$5,Re_lo!$N$5:$O$16,2,0)),AQ937,"")),"",IF(AND($I937=Re_lo!$E$5,BS$5=VLOOKUP(Re_lo!$H$5,Re_lo!$N$5:$O$16,2,0)),AQ937,""))</f>
        <v/>
      </c>
      <c r="BT937" s="125" t="str">
        <f>IF(ISERR(IF(AND($I937=Re_lo!$E$5,BT$5=VLOOKUP(Re_lo!$H$5,Re_lo!$N$5:$O$16,2,0)),AR937,"")),"",IF(AND($I937=Re_lo!$E$5,BT$5=VLOOKUP(Re_lo!$H$5,Re_lo!$N$5:$O$16,2,0)),AR937,""))</f>
        <v/>
      </c>
      <c r="BU937" s="125" t="str">
        <f>IF(ISERR(IF(AND($I937=Re_lo!$E$5,BU$5=VLOOKUP(Re_lo!$H$5,Re_lo!$N$5:$O$16,2,0)),AS937,"")),"",IF(AND($I937=Re_lo!$E$5,BU$5=VLOOKUP(Re_lo!$H$5,Re_lo!$N$5:$O$16,2,0)),AS937,""))</f>
        <v/>
      </c>
      <c r="BV937" s="125" t="str">
        <f>IF(ISERR(IF(AND($I937=Re_lo!$E$5,BV$5=VLOOKUP(Re_lo!$H$5,Re_lo!$N$5:$O$16,2,0)),AT937,"")),"",IF(AND($I937=Re_lo!$E$5,BV$5=VLOOKUP(Re_lo!$H$5,Re_lo!$N$5:$O$16,2,0)),AT937,""))</f>
        <v/>
      </c>
      <c r="BW937" s="125" t="str">
        <f>IF(ISERR(IF(AND($I937=Re_lo!$E$5,BW$5=VLOOKUP(Re_lo!$H$5,Re_lo!$N$5:$O$16,2,0)),AU937,"")),"",IF(AND($I937=Re_lo!$E$5,BW$5=VLOOKUP(Re_lo!$H$5,Re_lo!$N$5:$O$16,2,0)),AU937,""))</f>
        <v/>
      </c>
      <c r="BX937" s="125" t="str">
        <f>IF(ISERR(IF(AND($I937=Re_lo!$E$5,BX$5=VLOOKUP(Re_lo!$H$5,Re_lo!$N$5:$O$16,2,0)),AV937,"")),"",IF(AND($I937=Re_lo!$E$5,BX$5=VLOOKUP(Re_lo!$H$5,Re_lo!$N$5:$O$16,2,0)),AV937,""))</f>
        <v/>
      </c>
      <c r="BY937" s="125" t="str">
        <f>IF(ISERR(IF(AND($I937=Re_lo!$E$5,BY$5=VLOOKUP(Re_lo!$H$5,Re_lo!$N$5:$O$16,2,0)),AW937,"")),"",IF(AND($I937=Re_lo!$E$5,BY$5=VLOOKUP(Re_lo!$H$5,Re_lo!$N$5:$O$16,2,0)),AW937,""))</f>
        <v/>
      </c>
      <c r="BZ937" s="125" t="str">
        <f>IF(ISERR(IF(AND($I937=Re_lo!$E$5,BZ$5=VLOOKUP(Re_lo!$H$5,Re_lo!$N$5:$O$16,2,0)),AX937,"")),"",IF(AND($I937=Re_lo!$E$5,BZ$5=VLOOKUP(Re_lo!$H$5,Re_lo!$N$5:$O$16,2,0)),AX937,""))</f>
        <v/>
      </c>
      <c r="CA937" s="125" t="str">
        <f>IF(ISERR(IF(AND($I937=Re_lo!$E$5,CA$5=VLOOKUP(Re_lo!$H$5,Re_lo!$N$5:$O$16,2,0)),AY937,"")),"",IF(AND($I937=Re_lo!$E$5,CA$5=VLOOKUP(Re_lo!$H$5,Re_lo!$N$5:$O$16,2,0)),AY937,""))</f>
        <v/>
      </c>
      <c r="CB937" s="125" t="str">
        <f>IF(ISERR(IF(AND($I937=Re_lo!$E$5,CB$5=VLOOKUP(Re_lo!$H$5,Re_lo!$N$5:$O$16,2,0)),AZ937,"")),"",IF(AND($I937=Re_lo!$E$5,CB$5=VLOOKUP(Re_lo!$H$5,Re_lo!$N$5:$O$16,2,0)),AZ937,""))</f>
        <v/>
      </c>
      <c r="CC937" s="125" t="str">
        <f>IF(ISERR(IF(AND($I937=Re_lo!$E$5,CC$5=VLOOKUP(Re_lo!$H$5,Re_lo!$N$5:$O$16,2,0)),BA937,"")),"",IF(AND($I937=Re_lo!$E$5,CC$5=VLOOKUP(Re_lo!$H$5,Re_lo!$N$5:$O$16,2,0)),BA937,""))</f>
        <v/>
      </c>
      <c r="CD937" s="125" t="str">
        <f>IF(ISERR(IF(AND($I937=Re_lo!$E$5,CD$5=VLOOKUP(Re_lo!$H$5,Re_lo!$N$5:$O$16,2,0)),BB937,"")),"",IF(AND($I937=Re_lo!$E$5,CD$5=VLOOKUP(Re_lo!$H$5,Re_lo!$N$5:$O$16,2,0)),BB937,""))</f>
        <v/>
      </c>
      <c r="CF937" s="125" t="str">
        <f>IF($C937="","",COUNTIFS(Con_ve!$C$6:$C$1005,$C937,Con_ve!$Q$6:$Q$1005,Cad_cl!CF$5))</f>
        <v/>
      </c>
      <c r="CG937" s="125" t="str">
        <f>IF($C937="","",COUNTIFS(Con_ve!$C$6:$C$1005,$C937,Con_ve!$Q$6:$Q$1005,Cad_cl!CG$5))</f>
        <v/>
      </c>
      <c r="CH937" s="125" t="str">
        <f>IF($C937="","",COUNTIFS(Con_ve!$C$6:$C$1005,$C937,Con_ve!$Q$6:$Q$1005,Cad_cl!CH$5))</f>
        <v/>
      </c>
      <c r="CI937" s="125" t="str">
        <f>IF($C937="","",COUNTIFS(Con_ve!$C$6:$C$1005,$C937,Con_ve!$Q$6:$Q$1005,Cad_cl!CI$5))</f>
        <v/>
      </c>
      <c r="CJ937" s="125" t="str">
        <f>IF($C937="","",COUNTIFS(Con_ve!$C$6:$C$1005,$C937,Con_ve!$Q$6:$Q$1005,Cad_cl!CJ$5))</f>
        <v/>
      </c>
      <c r="CK937" s="125" t="str">
        <f>IF($C937="","",COUNTIFS(Con_ve!$C$6:$C$1005,$C937,Con_ve!$Q$6:$Q$1005,Cad_cl!CK$5))</f>
        <v/>
      </c>
      <c r="CL937" s="125" t="str">
        <f>IF($C937="","",COUNTIFS(Con_ve!$C$6:$C$1005,$C937,Con_ve!$Q$6:$Q$1005,Cad_cl!CL$5))</f>
        <v/>
      </c>
      <c r="CM937" s="125" t="str">
        <f>IF($C937="","",COUNTIFS(Con_ve!$C$6:$C$1005,$C937,Con_ve!$Q$6:$Q$1005,Cad_cl!CM$5))</f>
        <v/>
      </c>
      <c r="CN937" s="125" t="str">
        <f>IF($C937="","",COUNTIFS(Con_ve!$C$6:$C$1005,$C937,Con_ve!$Q$6:$Q$1005,Cad_cl!CN$5))</f>
        <v/>
      </c>
      <c r="CO937" s="125" t="str">
        <f>IF($C937="","",COUNTIFS(Con_ve!$C$6:$C$1005,$C937,Con_ve!$Q$6:$Q$1005,Cad_cl!CO$5))</f>
        <v/>
      </c>
      <c r="CP937" s="125" t="str">
        <f>IF($C937="","",COUNTIFS(Con_ve!$C$6:$C$1005,$C937,Con_ve!$Q$6:$Q$1005,Cad_cl!CP$5))</f>
        <v/>
      </c>
      <c r="CQ937" s="125" t="str">
        <f>IF($C937="","",COUNTIFS(Con_ve!$C$6:$C$1005,$C937,Con_ve!$Q$6:$Q$1005,Cad_cl!CQ$5))</f>
        <v/>
      </c>
      <c r="CR937" s="125">
        <f t="shared" si="44"/>
        <v>0</v>
      </c>
    </row>
    <row r="938" spans="3:96" ht="30" customHeight="1">
      <c r="C938" s="153"/>
      <c r="D938" s="153"/>
      <c r="E938" s="154"/>
      <c r="F938" s="153"/>
      <c r="G938" s="155"/>
      <c r="H938" s="153"/>
      <c r="I938" s="153"/>
      <c r="J938" s="132" t="s">
        <v>309</v>
      </c>
      <c r="K938" s="133" t="s">
        <v>309</v>
      </c>
      <c r="L938" s="153"/>
      <c r="M938" s="153"/>
      <c r="N938" s="153"/>
      <c r="O938" s="153"/>
      <c r="P938" s="153"/>
      <c r="Q938" s="153"/>
      <c r="AP938" s="134" t="str">
        <f>IF(ISERR(IF($C938="","",SUMIFS(Con_ve!$F$6:$F$1005,Con_ve!$C$6:$C$1005,$C938,Con_ve!$I$6:$I$1005,"Fechada",Con_ve!$Q$6:$Q$1005,Cad_cl!AP$5))),"",IF($C938="","",SUMIFS(Con_ve!$F$6:$F$1005,Con_ve!$C$6:$C$1005,$C938,Con_ve!$I$6:$I$1005,"Fechada",Con_ve!$Q$6:$Q$1005,Cad_cl!AP$5)))</f>
        <v/>
      </c>
      <c r="AQ938" s="134" t="str">
        <f>IF(ISERR(IF($C938="","",SUMIFS(Con_ve!$F$6:$F$1005,Con_ve!$C$6:$C$1005,$C938,Con_ve!$I$6:$I$1005,"Fechada",Con_ve!$Q$6:$Q$1005,Cad_cl!AQ$5))),"",IF($C938="","",SUMIFS(Con_ve!$F$6:$F$1005,Con_ve!$C$6:$C$1005,$C938,Con_ve!$I$6:$I$1005,"Fechada",Con_ve!$Q$6:$Q$1005,Cad_cl!AQ$5)))</f>
        <v/>
      </c>
      <c r="AR938" s="134" t="str">
        <f>IF(ISERR(IF($C938="","",SUMIFS(Con_ve!$F$6:$F$1005,Con_ve!$C$6:$C$1005,$C938,Con_ve!$I$6:$I$1005,"Fechada",Con_ve!$Q$6:$Q$1005,Cad_cl!AR$5))),"",IF($C938="","",SUMIFS(Con_ve!$F$6:$F$1005,Con_ve!$C$6:$C$1005,$C938,Con_ve!$I$6:$I$1005,"Fechada",Con_ve!$Q$6:$Q$1005,Cad_cl!AR$5)))</f>
        <v/>
      </c>
      <c r="AS938" s="134" t="str">
        <f>IF(ISERR(IF($C938="","",SUMIFS(Con_ve!$F$6:$F$1005,Con_ve!$C$6:$C$1005,$C938,Con_ve!$I$6:$I$1005,"Fechada",Con_ve!$Q$6:$Q$1005,Cad_cl!AS$5))),"",IF($C938="","",SUMIFS(Con_ve!$F$6:$F$1005,Con_ve!$C$6:$C$1005,$C938,Con_ve!$I$6:$I$1005,"Fechada",Con_ve!$Q$6:$Q$1005,Cad_cl!AS$5)))</f>
        <v/>
      </c>
      <c r="AT938" s="134" t="str">
        <f>IF(ISERR(IF($C938="","",SUMIFS(Con_ve!$F$6:$F$1005,Con_ve!$C$6:$C$1005,$C938,Con_ve!$I$6:$I$1005,"Fechada",Con_ve!$Q$6:$Q$1005,Cad_cl!AT$5))),"",IF($C938="","",SUMIFS(Con_ve!$F$6:$F$1005,Con_ve!$C$6:$C$1005,$C938,Con_ve!$I$6:$I$1005,"Fechada",Con_ve!$Q$6:$Q$1005,Cad_cl!AT$5)))</f>
        <v/>
      </c>
      <c r="AU938" s="134" t="str">
        <f>IF(ISERR(IF($C938="","",SUMIFS(Con_ve!$F$6:$F$1005,Con_ve!$C$6:$C$1005,$C938,Con_ve!$I$6:$I$1005,"Fechada",Con_ve!$Q$6:$Q$1005,Cad_cl!AU$5))),"",IF($C938="","",SUMIFS(Con_ve!$F$6:$F$1005,Con_ve!$C$6:$C$1005,$C938,Con_ve!$I$6:$I$1005,"Fechada",Con_ve!$Q$6:$Q$1005,Cad_cl!AU$5)))</f>
        <v/>
      </c>
      <c r="AV938" s="134" t="str">
        <f>IF(ISERR(IF($C938="","",SUMIFS(Con_ve!$F$6:$F$1005,Con_ve!$C$6:$C$1005,$C938,Con_ve!$I$6:$I$1005,"Fechada",Con_ve!$Q$6:$Q$1005,Cad_cl!AV$5))),"",IF($C938="","",SUMIFS(Con_ve!$F$6:$F$1005,Con_ve!$C$6:$C$1005,$C938,Con_ve!$I$6:$I$1005,"Fechada",Con_ve!$Q$6:$Q$1005,Cad_cl!AV$5)))</f>
        <v/>
      </c>
      <c r="AW938" s="134" t="str">
        <f>IF(ISERR(IF($C938="","",SUMIFS(Con_ve!$F$6:$F$1005,Con_ve!$C$6:$C$1005,$C938,Con_ve!$I$6:$I$1005,"Fechada",Con_ve!$Q$6:$Q$1005,Cad_cl!AW$5))),"",IF($C938="","",SUMIFS(Con_ve!$F$6:$F$1005,Con_ve!$C$6:$C$1005,$C938,Con_ve!$I$6:$I$1005,"Fechada",Con_ve!$Q$6:$Q$1005,Cad_cl!AW$5)))</f>
        <v/>
      </c>
      <c r="AX938" s="134" t="str">
        <f>IF(ISERR(IF($C938="","",SUMIFS(Con_ve!$F$6:$F$1005,Con_ve!$C$6:$C$1005,$C938,Con_ve!$I$6:$I$1005,"Fechada",Con_ve!$Q$6:$Q$1005,Cad_cl!AX$5))),"",IF($C938="","",SUMIFS(Con_ve!$F$6:$F$1005,Con_ve!$C$6:$C$1005,$C938,Con_ve!$I$6:$I$1005,"Fechada",Con_ve!$Q$6:$Q$1005,Cad_cl!AX$5)))</f>
        <v/>
      </c>
      <c r="AY938" s="134" t="str">
        <f>IF(ISERR(IF($C938="","",SUMIFS(Con_ve!$F$6:$F$1005,Con_ve!$C$6:$C$1005,$C938,Con_ve!$I$6:$I$1005,"Fechada",Con_ve!$Q$6:$Q$1005,Cad_cl!AY$5))),"",IF($C938="","",SUMIFS(Con_ve!$F$6:$F$1005,Con_ve!$C$6:$C$1005,$C938,Con_ve!$I$6:$I$1005,"Fechada",Con_ve!$Q$6:$Q$1005,Cad_cl!AY$5)))</f>
        <v/>
      </c>
      <c r="AZ938" s="134" t="str">
        <f>IF(ISERR(IF($C938="","",SUMIFS(Con_ve!$F$6:$F$1005,Con_ve!$C$6:$C$1005,$C938,Con_ve!$I$6:$I$1005,"Fechada",Con_ve!$Q$6:$Q$1005,Cad_cl!AZ$5))),"",IF($C938="","",SUMIFS(Con_ve!$F$6:$F$1005,Con_ve!$C$6:$C$1005,$C938,Con_ve!$I$6:$I$1005,"Fechada",Con_ve!$Q$6:$Q$1005,Cad_cl!AZ$5)))</f>
        <v/>
      </c>
      <c r="BA938" s="134" t="str">
        <f>IF(ISERR(IF($C938="","",SUMIFS(Con_ve!$F$6:$F$1005,Con_ve!$C$6:$C$1005,$C938,Con_ve!$I$6:$I$1005,"Fechada",Con_ve!$Q$6:$Q$1005,Cad_cl!BA$5))),"",IF($C938="","",SUMIFS(Con_ve!$F$6:$F$1005,Con_ve!$C$6:$C$1005,$C938,Con_ve!$I$6:$I$1005,"Fechada",Con_ve!$Q$6:$Q$1005,Cad_cl!BA$5)))</f>
        <v/>
      </c>
      <c r="BB938" s="134">
        <f t="shared" si="42"/>
        <v>0</v>
      </c>
      <c r="BD938" s="134" t="str">
        <f>IF(ISERR(IF($C938="","",SUMIFS(Con_ve!$F$6:$F$1005,Con_ve!$C$6:$C$1005,$C938,Con_ve!$I$6:$I$1005,"Em negociação",Con_ve!$Q$6:$Q$1005,Cad_cl!BD$5))),"",IF($C938="","",SUMIFS(Con_ve!$F$6:$F$1005,Con_ve!$C$6:$C$1005,$C938,Con_ve!$I$6:$I$1005,"Em negociação",Con_ve!$Q$6:$Q$1005,Cad_cl!BD$5)))</f>
        <v/>
      </c>
      <c r="BE938" s="134" t="str">
        <f>IF(ISERR(IF($C938="","",SUMIFS(Con_ve!$F$6:$F$1005,Con_ve!$C$6:$C$1005,$C938,Con_ve!$I$6:$I$1005,"Em negociação",Con_ve!$Q$6:$Q$1005,Cad_cl!BE$5))),"",IF($C938="","",SUMIFS(Con_ve!$F$6:$F$1005,Con_ve!$C$6:$C$1005,$C938,Con_ve!$I$6:$I$1005,"Em negociação",Con_ve!$Q$6:$Q$1005,Cad_cl!BE$5)))</f>
        <v/>
      </c>
      <c r="BF938" s="134" t="str">
        <f>IF(ISERR(IF($C938="","",SUMIFS(Con_ve!$F$6:$F$1005,Con_ve!$C$6:$C$1005,$C938,Con_ve!$I$6:$I$1005,"Em negociação",Con_ve!$Q$6:$Q$1005,Cad_cl!BF$5))),"",IF($C938="","",SUMIFS(Con_ve!$F$6:$F$1005,Con_ve!$C$6:$C$1005,$C938,Con_ve!$I$6:$I$1005,"Em negociação",Con_ve!$Q$6:$Q$1005,Cad_cl!BF$5)))</f>
        <v/>
      </c>
      <c r="BG938" s="134" t="str">
        <f>IF(ISERR(IF($C938="","",SUMIFS(Con_ve!$F$6:$F$1005,Con_ve!$C$6:$C$1005,$C938,Con_ve!$I$6:$I$1005,"Em negociação",Con_ve!$Q$6:$Q$1005,Cad_cl!BG$5))),"",IF($C938="","",SUMIFS(Con_ve!$F$6:$F$1005,Con_ve!$C$6:$C$1005,$C938,Con_ve!$I$6:$I$1005,"Em negociação",Con_ve!$Q$6:$Q$1005,Cad_cl!BG$5)))</f>
        <v/>
      </c>
      <c r="BH938" s="134" t="str">
        <f>IF(ISERR(IF($C938="","",SUMIFS(Con_ve!$F$6:$F$1005,Con_ve!$C$6:$C$1005,$C938,Con_ve!$I$6:$I$1005,"Em negociação",Con_ve!$Q$6:$Q$1005,Cad_cl!BH$5))),"",IF($C938="","",SUMIFS(Con_ve!$F$6:$F$1005,Con_ve!$C$6:$C$1005,$C938,Con_ve!$I$6:$I$1005,"Em negociação",Con_ve!$Q$6:$Q$1005,Cad_cl!BH$5)))</f>
        <v/>
      </c>
      <c r="BI938" s="134" t="str">
        <f>IF(ISERR(IF($C938="","",SUMIFS(Con_ve!$F$6:$F$1005,Con_ve!$C$6:$C$1005,$C938,Con_ve!$I$6:$I$1005,"Em negociação",Con_ve!$Q$6:$Q$1005,Cad_cl!BI$5))),"",IF($C938="","",SUMIFS(Con_ve!$F$6:$F$1005,Con_ve!$C$6:$C$1005,$C938,Con_ve!$I$6:$I$1005,"Em negociação",Con_ve!$Q$6:$Q$1005,Cad_cl!BI$5)))</f>
        <v/>
      </c>
      <c r="BJ938" s="134" t="str">
        <f>IF(ISERR(IF($C938="","",SUMIFS(Con_ve!$F$6:$F$1005,Con_ve!$C$6:$C$1005,$C938,Con_ve!$I$6:$I$1005,"Em negociação",Con_ve!$Q$6:$Q$1005,Cad_cl!BJ$5))),"",IF($C938="","",SUMIFS(Con_ve!$F$6:$F$1005,Con_ve!$C$6:$C$1005,$C938,Con_ve!$I$6:$I$1005,"Em negociação",Con_ve!$Q$6:$Q$1005,Cad_cl!BJ$5)))</f>
        <v/>
      </c>
      <c r="BK938" s="134" t="str">
        <f>IF(ISERR(IF($C938="","",SUMIFS(Con_ve!$F$6:$F$1005,Con_ve!$C$6:$C$1005,$C938,Con_ve!$I$6:$I$1005,"Em negociação",Con_ve!$Q$6:$Q$1005,Cad_cl!BK$5))),"",IF($C938="","",SUMIFS(Con_ve!$F$6:$F$1005,Con_ve!$C$6:$C$1005,$C938,Con_ve!$I$6:$I$1005,"Em negociação",Con_ve!$Q$6:$Q$1005,Cad_cl!BK$5)))</f>
        <v/>
      </c>
      <c r="BL938" s="134" t="str">
        <f>IF(ISERR(IF($C938="","",SUMIFS(Con_ve!$F$6:$F$1005,Con_ve!$C$6:$C$1005,$C938,Con_ve!$I$6:$I$1005,"Em negociação",Con_ve!$Q$6:$Q$1005,Cad_cl!BL$5))),"",IF($C938="","",SUMIFS(Con_ve!$F$6:$F$1005,Con_ve!$C$6:$C$1005,$C938,Con_ve!$I$6:$I$1005,"Em negociação",Con_ve!$Q$6:$Q$1005,Cad_cl!BL$5)))</f>
        <v/>
      </c>
      <c r="BM938" s="134" t="str">
        <f>IF(ISERR(IF($C938="","",SUMIFS(Con_ve!$F$6:$F$1005,Con_ve!$C$6:$C$1005,$C938,Con_ve!$I$6:$I$1005,"Em negociação",Con_ve!$Q$6:$Q$1005,Cad_cl!BM$5))),"",IF($C938="","",SUMIFS(Con_ve!$F$6:$F$1005,Con_ve!$C$6:$C$1005,$C938,Con_ve!$I$6:$I$1005,"Em negociação",Con_ve!$Q$6:$Q$1005,Cad_cl!BM$5)))</f>
        <v/>
      </c>
      <c r="BN938" s="134" t="str">
        <f>IF(ISERR(IF($C938="","",SUMIFS(Con_ve!$F$6:$F$1005,Con_ve!$C$6:$C$1005,$C938,Con_ve!$I$6:$I$1005,"Em negociação",Con_ve!$Q$6:$Q$1005,Cad_cl!BN$5))),"",IF($C938="","",SUMIFS(Con_ve!$F$6:$F$1005,Con_ve!$C$6:$C$1005,$C938,Con_ve!$I$6:$I$1005,"Em negociação",Con_ve!$Q$6:$Q$1005,Cad_cl!BN$5)))</f>
        <v/>
      </c>
      <c r="BO938" s="134" t="str">
        <f>IF(ISERR(IF($C938="","",SUMIFS(Con_ve!$F$6:$F$1005,Con_ve!$C$6:$C$1005,$C938,Con_ve!$I$6:$I$1005,"Em negociação",Con_ve!$Q$6:$Q$1005,Cad_cl!BO$5))),"",IF($C938="","",SUMIFS(Con_ve!$F$6:$F$1005,Con_ve!$C$6:$C$1005,$C938,Con_ve!$I$6:$I$1005,"Em negociação",Con_ve!$Q$6:$Q$1005,Cad_cl!BO$5)))</f>
        <v/>
      </c>
      <c r="BP938" s="134">
        <f t="shared" si="43"/>
        <v>0</v>
      </c>
      <c r="BR938" s="125" t="str">
        <f>IF(ISERR(IF(AND($I938=Re_lo!$E$5,BR$5=VLOOKUP(Re_lo!$H$5,Re_lo!$N$5:$O$16,2,0)),AP938,"")),"",IF(AND($I938=Re_lo!$E$5,BR$5=VLOOKUP(Re_lo!$H$5,Re_lo!$N$5:$O$16,2,0)),AP938,""))</f>
        <v/>
      </c>
      <c r="BS938" s="125" t="str">
        <f>IF(ISERR(IF(AND($I938=Re_lo!$E$5,BS$5=VLOOKUP(Re_lo!$H$5,Re_lo!$N$5:$O$16,2,0)),AQ938,"")),"",IF(AND($I938=Re_lo!$E$5,BS$5=VLOOKUP(Re_lo!$H$5,Re_lo!$N$5:$O$16,2,0)),AQ938,""))</f>
        <v/>
      </c>
      <c r="BT938" s="125" t="str">
        <f>IF(ISERR(IF(AND($I938=Re_lo!$E$5,BT$5=VLOOKUP(Re_lo!$H$5,Re_lo!$N$5:$O$16,2,0)),AR938,"")),"",IF(AND($I938=Re_lo!$E$5,BT$5=VLOOKUP(Re_lo!$H$5,Re_lo!$N$5:$O$16,2,0)),AR938,""))</f>
        <v/>
      </c>
      <c r="BU938" s="125" t="str">
        <f>IF(ISERR(IF(AND($I938=Re_lo!$E$5,BU$5=VLOOKUP(Re_lo!$H$5,Re_lo!$N$5:$O$16,2,0)),AS938,"")),"",IF(AND($I938=Re_lo!$E$5,BU$5=VLOOKUP(Re_lo!$H$5,Re_lo!$N$5:$O$16,2,0)),AS938,""))</f>
        <v/>
      </c>
      <c r="BV938" s="125" t="str">
        <f>IF(ISERR(IF(AND($I938=Re_lo!$E$5,BV$5=VLOOKUP(Re_lo!$H$5,Re_lo!$N$5:$O$16,2,0)),AT938,"")),"",IF(AND($I938=Re_lo!$E$5,BV$5=VLOOKUP(Re_lo!$H$5,Re_lo!$N$5:$O$16,2,0)),AT938,""))</f>
        <v/>
      </c>
      <c r="BW938" s="125" t="str">
        <f>IF(ISERR(IF(AND($I938=Re_lo!$E$5,BW$5=VLOOKUP(Re_lo!$H$5,Re_lo!$N$5:$O$16,2,0)),AU938,"")),"",IF(AND($I938=Re_lo!$E$5,BW$5=VLOOKUP(Re_lo!$H$5,Re_lo!$N$5:$O$16,2,0)),AU938,""))</f>
        <v/>
      </c>
      <c r="BX938" s="125" t="str">
        <f>IF(ISERR(IF(AND($I938=Re_lo!$E$5,BX$5=VLOOKUP(Re_lo!$H$5,Re_lo!$N$5:$O$16,2,0)),AV938,"")),"",IF(AND($I938=Re_lo!$E$5,BX$5=VLOOKUP(Re_lo!$H$5,Re_lo!$N$5:$O$16,2,0)),AV938,""))</f>
        <v/>
      </c>
      <c r="BY938" s="125" t="str">
        <f>IF(ISERR(IF(AND($I938=Re_lo!$E$5,BY$5=VLOOKUP(Re_lo!$H$5,Re_lo!$N$5:$O$16,2,0)),AW938,"")),"",IF(AND($I938=Re_lo!$E$5,BY$5=VLOOKUP(Re_lo!$H$5,Re_lo!$N$5:$O$16,2,0)),AW938,""))</f>
        <v/>
      </c>
      <c r="BZ938" s="125" t="str">
        <f>IF(ISERR(IF(AND($I938=Re_lo!$E$5,BZ$5=VLOOKUP(Re_lo!$H$5,Re_lo!$N$5:$O$16,2,0)),AX938,"")),"",IF(AND($I938=Re_lo!$E$5,BZ$5=VLOOKUP(Re_lo!$H$5,Re_lo!$N$5:$O$16,2,0)),AX938,""))</f>
        <v/>
      </c>
      <c r="CA938" s="125" t="str">
        <f>IF(ISERR(IF(AND($I938=Re_lo!$E$5,CA$5=VLOOKUP(Re_lo!$H$5,Re_lo!$N$5:$O$16,2,0)),AY938,"")),"",IF(AND($I938=Re_lo!$E$5,CA$5=VLOOKUP(Re_lo!$H$5,Re_lo!$N$5:$O$16,2,0)),AY938,""))</f>
        <v/>
      </c>
      <c r="CB938" s="125" t="str">
        <f>IF(ISERR(IF(AND($I938=Re_lo!$E$5,CB$5=VLOOKUP(Re_lo!$H$5,Re_lo!$N$5:$O$16,2,0)),AZ938,"")),"",IF(AND($I938=Re_lo!$E$5,CB$5=VLOOKUP(Re_lo!$H$5,Re_lo!$N$5:$O$16,2,0)),AZ938,""))</f>
        <v/>
      </c>
      <c r="CC938" s="125" t="str">
        <f>IF(ISERR(IF(AND($I938=Re_lo!$E$5,CC$5=VLOOKUP(Re_lo!$H$5,Re_lo!$N$5:$O$16,2,0)),BA938,"")),"",IF(AND($I938=Re_lo!$E$5,CC$5=VLOOKUP(Re_lo!$H$5,Re_lo!$N$5:$O$16,2,0)),BA938,""))</f>
        <v/>
      </c>
      <c r="CD938" s="125" t="str">
        <f>IF(ISERR(IF(AND($I938=Re_lo!$E$5,CD$5=VLOOKUP(Re_lo!$H$5,Re_lo!$N$5:$O$16,2,0)),BB938,"")),"",IF(AND($I938=Re_lo!$E$5,CD$5=VLOOKUP(Re_lo!$H$5,Re_lo!$N$5:$O$16,2,0)),BB938,""))</f>
        <v/>
      </c>
      <c r="CF938" s="125" t="str">
        <f>IF($C938="","",COUNTIFS(Con_ve!$C$6:$C$1005,$C938,Con_ve!$Q$6:$Q$1005,Cad_cl!CF$5))</f>
        <v/>
      </c>
      <c r="CG938" s="125" t="str">
        <f>IF($C938="","",COUNTIFS(Con_ve!$C$6:$C$1005,$C938,Con_ve!$Q$6:$Q$1005,Cad_cl!CG$5))</f>
        <v/>
      </c>
      <c r="CH938" s="125" t="str">
        <f>IF($C938="","",COUNTIFS(Con_ve!$C$6:$C$1005,$C938,Con_ve!$Q$6:$Q$1005,Cad_cl!CH$5))</f>
        <v/>
      </c>
      <c r="CI938" s="125" t="str">
        <f>IF($C938="","",COUNTIFS(Con_ve!$C$6:$C$1005,$C938,Con_ve!$Q$6:$Q$1005,Cad_cl!CI$5))</f>
        <v/>
      </c>
      <c r="CJ938" s="125" t="str">
        <f>IF($C938="","",COUNTIFS(Con_ve!$C$6:$C$1005,$C938,Con_ve!$Q$6:$Q$1005,Cad_cl!CJ$5))</f>
        <v/>
      </c>
      <c r="CK938" s="125" t="str">
        <f>IF($C938="","",COUNTIFS(Con_ve!$C$6:$C$1005,$C938,Con_ve!$Q$6:$Q$1005,Cad_cl!CK$5))</f>
        <v/>
      </c>
      <c r="CL938" s="125" t="str">
        <f>IF($C938="","",COUNTIFS(Con_ve!$C$6:$C$1005,$C938,Con_ve!$Q$6:$Q$1005,Cad_cl!CL$5))</f>
        <v/>
      </c>
      <c r="CM938" s="125" t="str">
        <f>IF($C938="","",COUNTIFS(Con_ve!$C$6:$C$1005,$C938,Con_ve!$Q$6:$Q$1005,Cad_cl!CM$5))</f>
        <v/>
      </c>
      <c r="CN938" s="125" t="str">
        <f>IF($C938="","",COUNTIFS(Con_ve!$C$6:$C$1005,$C938,Con_ve!$Q$6:$Q$1005,Cad_cl!CN$5))</f>
        <v/>
      </c>
      <c r="CO938" s="125" t="str">
        <f>IF($C938="","",COUNTIFS(Con_ve!$C$6:$C$1005,$C938,Con_ve!$Q$6:$Q$1005,Cad_cl!CO$5))</f>
        <v/>
      </c>
      <c r="CP938" s="125" t="str">
        <f>IF($C938="","",COUNTIFS(Con_ve!$C$6:$C$1005,$C938,Con_ve!$Q$6:$Q$1005,Cad_cl!CP$5))</f>
        <v/>
      </c>
      <c r="CQ938" s="125" t="str">
        <f>IF($C938="","",COUNTIFS(Con_ve!$C$6:$C$1005,$C938,Con_ve!$Q$6:$Q$1005,Cad_cl!CQ$5))</f>
        <v/>
      </c>
      <c r="CR938" s="125">
        <f t="shared" si="44"/>
        <v>0</v>
      </c>
    </row>
    <row r="939" spans="3:96" ht="30" customHeight="1">
      <c r="C939" s="153"/>
      <c r="D939" s="153"/>
      <c r="E939" s="154"/>
      <c r="F939" s="153"/>
      <c r="G939" s="155"/>
      <c r="H939" s="153"/>
      <c r="I939" s="153"/>
      <c r="J939" s="132" t="s">
        <v>309</v>
      </c>
      <c r="K939" s="133" t="s">
        <v>309</v>
      </c>
      <c r="L939" s="153"/>
      <c r="M939" s="153"/>
      <c r="N939" s="153"/>
      <c r="O939" s="153"/>
      <c r="P939" s="153"/>
      <c r="Q939" s="153"/>
      <c r="AP939" s="134" t="str">
        <f>IF(ISERR(IF($C939="","",SUMIFS(Con_ve!$F$6:$F$1005,Con_ve!$C$6:$C$1005,$C939,Con_ve!$I$6:$I$1005,"Fechada",Con_ve!$Q$6:$Q$1005,Cad_cl!AP$5))),"",IF($C939="","",SUMIFS(Con_ve!$F$6:$F$1005,Con_ve!$C$6:$C$1005,$C939,Con_ve!$I$6:$I$1005,"Fechada",Con_ve!$Q$6:$Q$1005,Cad_cl!AP$5)))</f>
        <v/>
      </c>
      <c r="AQ939" s="134" t="str">
        <f>IF(ISERR(IF($C939="","",SUMIFS(Con_ve!$F$6:$F$1005,Con_ve!$C$6:$C$1005,$C939,Con_ve!$I$6:$I$1005,"Fechada",Con_ve!$Q$6:$Q$1005,Cad_cl!AQ$5))),"",IF($C939="","",SUMIFS(Con_ve!$F$6:$F$1005,Con_ve!$C$6:$C$1005,$C939,Con_ve!$I$6:$I$1005,"Fechada",Con_ve!$Q$6:$Q$1005,Cad_cl!AQ$5)))</f>
        <v/>
      </c>
      <c r="AR939" s="134" t="str">
        <f>IF(ISERR(IF($C939="","",SUMIFS(Con_ve!$F$6:$F$1005,Con_ve!$C$6:$C$1005,$C939,Con_ve!$I$6:$I$1005,"Fechada",Con_ve!$Q$6:$Q$1005,Cad_cl!AR$5))),"",IF($C939="","",SUMIFS(Con_ve!$F$6:$F$1005,Con_ve!$C$6:$C$1005,$C939,Con_ve!$I$6:$I$1005,"Fechada",Con_ve!$Q$6:$Q$1005,Cad_cl!AR$5)))</f>
        <v/>
      </c>
      <c r="AS939" s="134" t="str">
        <f>IF(ISERR(IF($C939="","",SUMIFS(Con_ve!$F$6:$F$1005,Con_ve!$C$6:$C$1005,$C939,Con_ve!$I$6:$I$1005,"Fechada",Con_ve!$Q$6:$Q$1005,Cad_cl!AS$5))),"",IF($C939="","",SUMIFS(Con_ve!$F$6:$F$1005,Con_ve!$C$6:$C$1005,$C939,Con_ve!$I$6:$I$1005,"Fechada",Con_ve!$Q$6:$Q$1005,Cad_cl!AS$5)))</f>
        <v/>
      </c>
      <c r="AT939" s="134" t="str">
        <f>IF(ISERR(IF($C939="","",SUMIFS(Con_ve!$F$6:$F$1005,Con_ve!$C$6:$C$1005,$C939,Con_ve!$I$6:$I$1005,"Fechada",Con_ve!$Q$6:$Q$1005,Cad_cl!AT$5))),"",IF($C939="","",SUMIFS(Con_ve!$F$6:$F$1005,Con_ve!$C$6:$C$1005,$C939,Con_ve!$I$6:$I$1005,"Fechada",Con_ve!$Q$6:$Q$1005,Cad_cl!AT$5)))</f>
        <v/>
      </c>
      <c r="AU939" s="134" t="str">
        <f>IF(ISERR(IF($C939="","",SUMIFS(Con_ve!$F$6:$F$1005,Con_ve!$C$6:$C$1005,$C939,Con_ve!$I$6:$I$1005,"Fechada",Con_ve!$Q$6:$Q$1005,Cad_cl!AU$5))),"",IF($C939="","",SUMIFS(Con_ve!$F$6:$F$1005,Con_ve!$C$6:$C$1005,$C939,Con_ve!$I$6:$I$1005,"Fechada",Con_ve!$Q$6:$Q$1005,Cad_cl!AU$5)))</f>
        <v/>
      </c>
      <c r="AV939" s="134" t="str">
        <f>IF(ISERR(IF($C939="","",SUMIFS(Con_ve!$F$6:$F$1005,Con_ve!$C$6:$C$1005,$C939,Con_ve!$I$6:$I$1005,"Fechada",Con_ve!$Q$6:$Q$1005,Cad_cl!AV$5))),"",IF($C939="","",SUMIFS(Con_ve!$F$6:$F$1005,Con_ve!$C$6:$C$1005,$C939,Con_ve!$I$6:$I$1005,"Fechada",Con_ve!$Q$6:$Q$1005,Cad_cl!AV$5)))</f>
        <v/>
      </c>
      <c r="AW939" s="134" t="str">
        <f>IF(ISERR(IF($C939="","",SUMIFS(Con_ve!$F$6:$F$1005,Con_ve!$C$6:$C$1005,$C939,Con_ve!$I$6:$I$1005,"Fechada",Con_ve!$Q$6:$Q$1005,Cad_cl!AW$5))),"",IF($C939="","",SUMIFS(Con_ve!$F$6:$F$1005,Con_ve!$C$6:$C$1005,$C939,Con_ve!$I$6:$I$1005,"Fechada",Con_ve!$Q$6:$Q$1005,Cad_cl!AW$5)))</f>
        <v/>
      </c>
      <c r="AX939" s="134" t="str">
        <f>IF(ISERR(IF($C939="","",SUMIFS(Con_ve!$F$6:$F$1005,Con_ve!$C$6:$C$1005,$C939,Con_ve!$I$6:$I$1005,"Fechada",Con_ve!$Q$6:$Q$1005,Cad_cl!AX$5))),"",IF($C939="","",SUMIFS(Con_ve!$F$6:$F$1005,Con_ve!$C$6:$C$1005,$C939,Con_ve!$I$6:$I$1005,"Fechada",Con_ve!$Q$6:$Q$1005,Cad_cl!AX$5)))</f>
        <v/>
      </c>
      <c r="AY939" s="134" t="str">
        <f>IF(ISERR(IF($C939="","",SUMIFS(Con_ve!$F$6:$F$1005,Con_ve!$C$6:$C$1005,$C939,Con_ve!$I$6:$I$1005,"Fechada",Con_ve!$Q$6:$Q$1005,Cad_cl!AY$5))),"",IF($C939="","",SUMIFS(Con_ve!$F$6:$F$1005,Con_ve!$C$6:$C$1005,$C939,Con_ve!$I$6:$I$1005,"Fechada",Con_ve!$Q$6:$Q$1005,Cad_cl!AY$5)))</f>
        <v/>
      </c>
      <c r="AZ939" s="134" t="str">
        <f>IF(ISERR(IF($C939="","",SUMIFS(Con_ve!$F$6:$F$1005,Con_ve!$C$6:$C$1005,$C939,Con_ve!$I$6:$I$1005,"Fechada",Con_ve!$Q$6:$Q$1005,Cad_cl!AZ$5))),"",IF($C939="","",SUMIFS(Con_ve!$F$6:$F$1005,Con_ve!$C$6:$C$1005,$C939,Con_ve!$I$6:$I$1005,"Fechada",Con_ve!$Q$6:$Q$1005,Cad_cl!AZ$5)))</f>
        <v/>
      </c>
      <c r="BA939" s="134" t="str">
        <f>IF(ISERR(IF($C939="","",SUMIFS(Con_ve!$F$6:$F$1005,Con_ve!$C$6:$C$1005,$C939,Con_ve!$I$6:$I$1005,"Fechada",Con_ve!$Q$6:$Q$1005,Cad_cl!BA$5))),"",IF($C939="","",SUMIFS(Con_ve!$F$6:$F$1005,Con_ve!$C$6:$C$1005,$C939,Con_ve!$I$6:$I$1005,"Fechada",Con_ve!$Q$6:$Q$1005,Cad_cl!BA$5)))</f>
        <v/>
      </c>
      <c r="BB939" s="134">
        <f t="shared" si="42"/>
        <v>0</v>
      </c>
      <c r="BD939" s="134" t="str">
        <f>IF(ISERR(IF($C939="","",SUMIFS(Con_ve!$F$6:$F$1005,Con_ve!$C$6:$C$1005,$C939,Con_ve!$I$6:$I$1005,"Em negociação",Con_ve!$Q$6:$Q$1005,Cad_cl!BD$5))),"",IF($C939="","",SUMIFS(Con_ve!$F$6:$F$1005,Con_ve!$C$6:$C$1005,$C939,Con_ve!$I$6:$I$1005,"Em negociação",Con_ve!$Q$6:$Q$1005,Cad_cl!BD$5)))</f>
        <v/>
      </c>
      <c r="BE939" s="134" t="str">
        <f>IF(ISERR(IF($C939="","",SUMIFS(Con_ve!$F$6:$F$1005,Con_ve!$C$6:$C$1005,$C939,Con_ve!$I$6:$I$1005,"Em negociação",Con_ve!$Q$6:$Q$1005,Cad_cl!BE$5))),"",IF($C939="","",SUMIFS(Con_ve!$F$6:$F$1005,Con_ve!$C$6:$C$1005,$C939,Con_ve!$I$6:$I$1005,"Em negociação",Con_ve!$Q$6:$Q$1005,Cad_cl!BE$5)))</f>
        <v/>
      </c>
      <c r="BF939" s="134" t="str">
        <f>IF(ISERR(IF($C939="","",SUMIFS(Con_ve!$F$6:$F$1005,Con_ve!$C$6:$C$1005,$C939,Con_ve!$I$6:$I$1005,"Em negociação",Con_ve!$Q$6:$Q$1005,Cad_cl!BF$5))),"",IF($C939="","",SUMIFS(Con_ve!$F$6:$F$1005,Con_ve!$C$6:$C$1005,$C939,Con_ve!$I$6:$I$1005,"Em negociação",Con_ve!$Q$6:$Q$1005,Cad_cl!BF$5)))</f>
        <v/>
      </c>
      <c r="BG939" s="134" t="str">
        <f>IF(ISERR(IF($C939="","",SUMIFS(Con_ve!$F$6:$F$1005,Con_ve!$C$6:$C$1005,$C939,Con_ve!$I$6:$I$1005,"Em negociação",Con_ve!$Q$6:$Q$1005,Cad_cl!BG$5))),"",IF($C939="","",SUMIFS(Con_ve!$F$6:$F$1005,Con_ve!$C$6:$C$1005,$C939,Con_ve!$I$6:$I$1005,"Em negociação",Con_ve!$Q$6:$Q$1005,Cad_cl!BG$5)))</f>
        <v/>
      </c>
      <c r="BH939" s="134" t="str">
        <f>IF(ISERR(IF($C939="","",SUMIFS(Con_ve!$F$6:$F$1005,Con_ve!$C$6:$C$1005,$C939,Con_ve!$I$6:$I$1005,"Em negociação",Con_ve!$Q$6:$Q$1005,Cad_cl!BH$5))),"",IF($C939="","",SUMIFS(Con_ve!$F$6:$F$1005,Con_ve!$C$6:$C$1005,$C939,Con_ve!$I$6:$I$1005,"Em negociação",Con_ve!$Q$6:$Q$1005,Cad_cl!BH$5)))</f>
        <v/>
      </c>
      <c r="BI939" s="134" t="str">
        <f>IF(ISERR(IF($C939="","",SUMIFS(Con_ve!$F$6:$F$1005,Con_ve!$C$6:$C$1005,$C939,Con_ve!$I$6:$I$1005,"Em negociação",Con_ve!$Q$6:$Q$1005,Cad_cl!BI$5))),"",IF($C939="","",SUMIFS(Con_ve!$F$6:$F$1005,Con_ve!$C$6:$C$1005,$C939,Con_ve!$I$6:$I$1005,"Em negociação",Con_ve!$Q$6:$Q$1005,Cad_cl!BI$5)))</f>
        <v/>
      </c>
      <c r="BJ939" s="134" t="str">
        <f>IF(ISERR(IF($C939="","",SUMIFS(Con_ve!$F$6:$F$1005,Con_ve!$C$6:$C$1005,$C939,Con_ve!$I$6:$I$1005,"Em negociação",Con_ve!$Q$6:$Q$1005,Cad_cl!BJ$5))),"",IF($C939="","",SUMIFS(Con_ve!$F$6:$F$1005,Con_ve!$C$6:$C$1005,$C939,Con_ve!$I$6:$I$1005,"Em negociação",Con_ve!$Q$6:$Q$1005,Cad_cl!BJ$5)))</f>
        <v/>
      </c>
      <c r="BK939" s="134" t="str">
        <f>IF(ISERR(IF($C939="","",SUMIFS(Con_ve!$F$6:$F$1005,Con_ve!$C$6:$C$1005,$C939,Con_ve!$I$6:$I$1005,"Em negociação",Con_ve!$Q$6:$Q$1005,Cad_cl!BK$5))),"",IF($C939="","",SUMIFS(Con_ve!$F$6:$F$1005,Con_ve!$C$6:$C$1005,$C939,Con_ve!$I$6:$I$1005,"Em negociação",Con_ve!$Q$6:$Q$1005,Cad_cl!BK$5)))</f>
        <v/>
      </c>
      <c r="BL939" s="134" t="str">
        <f>IF(ISERR(IF($C939="","",SUMIFS(Con_ve!$F$6:$F$1005,Con_ve!$C$6:$C$1005,$C939,Con_ve!$I$6:$I$1005,"Em negociação",Con_ve!$Q$6:$Q$1005,Cad_cl!BL$5))),"",IF($C939="","",SUMIFS(Con_ve!$F$6:$F$1005,Con_ve!$C$6:$C$1005,$C939,Con_ve!$I$6:$I$1005,"Em negociação",Con_ve!$Q$6:$Q$1005,Cad_cl!BL$5)))</f>
        <v/>
      </c>
      <c r="BM939" s="134" t="str">
        <f>IF(ISERR(IF($C939="","",SUMIFS(Con_ve!$F$6:$F$1005,Con_ve!$C$6:$C$1005,$C939,Con_ve!$I$6:$I$1005,"Em negociação",Con_ve!$Q$6:$Q$1005,Cad_cl!BM$5))),"",IF($C939="","",SUMIFS(Con_ve!$F$6:$F$1005,Con_ve!$C$6:$C$1005,$C939,Con_ve!$I$6:$I$1005,"Em negociação",Con_ve!$Q$6:$Q$1005,Cad_cl!BM$5)))</f>
        <v/>
      </c>
      <c r="BN939" s="134" t="str">
        <f>IF(ISERR(IF($C939="","",SUMIFS(Con_ve!$F$6:$F$1005,Con_ve!$C$6:$C$1005,$C939,Con_ve!$I$6:$I$1005,"Em negociação",Con_ve!$Q$6:$Q$1005,Cad_cl!BN$5))),"",IF($C939="","",SUMIFS(Con_ve!$F$6:$F$1005,Con_ve!$C$6:$C$1005,$C939,Con_ve!$I$6:$I$1005,"Em negociação",Con_ve!$Q$6:$Q$1005,Cad_cl!BN$5)))</f>
        <v/>
      </c>
      <c r="BO939" s="134" t="str">
        <f>IF(ISERR(IF($C939="","",SUMIFS(Con_ve!$F$6:$F$1005,Con_ve!$C$6:$C$1005,$C939,Con_ve!$I$6:$I$1005,"Em negociação",Con_ve!$Q$6:$Q$1005,Cad_cl!BO$5))),"",IF($C939="","",SUMIFS(Con_ve!$F$6:$F$1005,Con_ve!$C$6:$C$1005,$C939,Con_ve!$I$6:$I$1005,"Em negociação",Con_ve!$Q$6:$Q$1005,Cad_cl!BO$5)))</f>
        <v/>
      </c>
      <c r="BP939" s="134">
        <f t="shared" si="43"/>
        <v>0</v>
      </c>
      <c r="BR939" s="125" t="str">
        <f>IF(ISERR(IF(AND($I939=Re_lo!$E$5,BR$5=VLOOKUP(Re_lo!$H$5,Re_lo!$N$5:$O$16,2,0)),AP939,"")),"",IF(AND($I939=Re_lo!$E$5,BR$5=VLOOKUP(Re_lo!$H$5,Re_lo!$N$5:$O$16,2,0)),AP939,""))</f>
        <v/>
      </c>
      <c r="BS939" s="125" t="str">
        <f>IF(ISERR(IF(AND($I939=Re_lo!$E$5,BS$5=VLOOKUP(Re_lo!$H$5,Re_lo!$N$5:$O$16,2,0)),AQ939,"")),"",IF(AND($I939=Re_lo!$E$5,BS$5=VLOOKUP(Re_lo!$H$5,Re_lo!$N$5:$O$16,2,0)),AQ939,""))</f>
        <v/>
      </c>
      <c r="BT939" s="125" t="str">
        <f>IF(ISERR(IF(AND($I939=Re_lo!$E$5,BT$5=VLOOKUP(Re_lo!$H$5,Re_lo!$N$5:$O$16,2,0)),AR939,"")),"",IF(AND($I939=Re_lo!$E$5,BT$5=VLOOKUP(Re_lo!$H$5,Re_lo!$N$5:$O$16,2,0)),AR939,""))</f>
        <v/>
      </c>
      <c r="BU939" s="125" t="str">
        <f>IF(ISERR(IF(AND($I939=Re_lo!$E$5,BU$5=VLOOKUP(Re_lo!$H$5,Re_lo!$N$5:$O$16,2,0)),AS939,"")),"",IF(AND($I939=Re_lo!$E$5,BU$5=VLOOKUP(Re_lo!$H$5,Re_lo!$N$5:$O$16,2,0)),AS939,""))</f>
        <v/>
      </c>
      <c r="BV939" s="125" t="str">
        <f>IF(ISERR(IF(AND($I939=Re_lo!$E$5,BV$5=VLOOKUP(Re_lo!$H$5,Re_lo!$N$5:$O$16,2,0)),AT939,"")),"",IF(AND($I939=Re_lo!$E$5,BV$5=VLOOKUP(Re_lo!$H$5,Re_lo!$N$5:$O$16,2,0)),AT939,""))</f>
        <v/>
      </c>
      <c r="BW939" s="125" t="str">
        <f>IF(ISERR(IF(AND($I939=Re_lo!$E$5,BW$5=VLOOKUP(Re_lo!$H$5,Re_lo!$N$5:$O$16,2,0)),AU939,"")),"",IF(AND($I939=Re_lo!$E$5,BW$5=VLOOKUP(Re_lo!$H$5,Re_lo!$N$5:$O$16,2,0)),AU939,""))</f>
        <v/>
      </c>
      <c r="BX939" s="125" t="str">
        <f>IF(ISERR(IF(AND($I939=Re_lo!$E$5,BX$5=VLOOKUP(Re_lo!$H$5,Re_lo!$N$5:$O$16,2,0)),AV939,"")),"",IF(AND($I939=Re_lo!$E$5,BX$5=VLOOKUP(Re_lo!$H$5,Re_lo!$N$5:$O$16,2,0)),AV939,""))</f>
        <v/>
      </c>
      <c r="BY939" s="125" t="str">
        <f>IF(ISERR(IF(AND($I939=Re_lo!$E$5,BY$5=VLOOKUP(Re_lo!$H$5,Re_lo!$N$5:$O$16,2,0)),AW939,"")),"",IF(AND($I939=Re_lo!$E$5,BY$5=VLOOKUP(Re_lo!$H$5,Re_lo!$N$5:$O$16,2,0)),AW939,""))</f>
        <v/>
      </c>
      <c r="BZ939" s="125" t="str">
        <f>IF(ISERR(IF(AND($I939=Re_lo!$E$5,BZ$5=VLOOKUP(Re_lo!$H$5,Re_lo!$N$5:$O$16,2,0)),AX939,"")),"",IF(AND($I939=Re_lo!$E$5,BZ$5=VLOOKUP(Re_lo!$H$5,Re_lo!$N$5:$O$16,2,0)),AX939,""))</f>
        <v/>
      </c>
      <c r="CA939" s="125" t="str">
        <f>IF(ISERR(IF(AND($I939=Re_lo!$E$5,CA$5=VLOOKUP(Re_lo!$H$5,Re_lo!$N$5:$O$16,2,0)),AY939,"")),"",IF(AND($I939=Re_lo!$E$5,CA$5=VLOOKUP(Re_lo!$H$5,Re_lo!$N$5:$O$16,2,0)),AY939,""))</f>
        <v/>
      </c>
      <c r="CB939" s="125" t="str">
        <f>IF(ISERR(IF(AND($I939=Re_lo!$E$5,CB$5=VLOOKUP(Re_lo!$H$5,Re_lo!$N$5:$O$16,2,0)),AZ939,"")),"",IF(AND($I939=Re_lo!$E$5,CB$5=VLOOKUP(Re_lo!$H$5,Re_lo!$N$5:$O$16,2,0)),AZ939,""))</f>
        <v/>
      </c>
      <c r="CC939" s="125" t="str">
        <f>IF(ISERR(IF(AND($I939=Re_lo!$E$5,CC$5=VLOOKUP(Re_lo!$H$5,Re_lo!$N$5:$O$16,2,0)),BA939,"")),"",IF(AND($I939=Re_lo!$E$5,CC$5=VLOOKUP(Re_lo!$H$5,Re_lo!$N$5:$O$16,2,0)),BA939,""))</f>
        <v/>
      </c>
      <c r="CD939" s="125" t="str">
        <f>IF(ISERR(IF(AND($I939=Re_lo!$E$5,CD$5=VLOOKUP(Re_lo!$H$5,Re_lo!$N$5:$O$16,2,0)),BB939,"")),"",IF(AND($I939=Re_lo!$E$5,CD$5=VLOOKUP(Re_lo!$H$5,Re_lo!$N$5:$O$16,2,0)),BB939,""))</f>
        <v/>
      </c>
      <c r="CF939" s="125" t="str">
        <f>IF($C939="","",COUNTIFS(Con_ve!$C$6:$C$1005,$C939,Con_ve!$Q$6:$Q$1005,Cad_cl!CF$5))</f>
        <v/>
      </c>
      <c r="CG939" s="125" t="str">
        <f>IF($C939="","",COUNTIFS(Con_ve!$C$6:$C$1005,$C939,Con_ve!$Q$6:$Q$1005,Cad_cl!CG$5))</f>
        <v/>
      </c>
      <c r="CH939" s="125" t="str">
        <f>IF($C939="","",COUNTIFS(Con_ve!$C$6:$C$1005,$C939,Con_ve!$Q$6:$Q$1005,Cad_cl!CH$5))</f>
        <v/>
      </c>
      <c r="CI939" s="125" t="str">
        <f>IF($C939="","",COUNTIFS(Con_ve!$C$6:$C$1005,$C939,Con_ve!$Q$6:$Q$1005,Cad_cl!CI$5))</f>
        <v/>
      </c>
      <c r="CJ939" s="125" t="str">
        <f>IF($C939="","",COUNTIFS(Con_ve!$C$6:$C$1005,$C939,Con_ve!$Q$6:$Q$1005,Cad_cl!CJ$5))</f>
        <v/>
      </c>
      <c r="CK939" s="125" t="str">
        <f>IF($C939="","",COUNTIFS(Con_ve!$C$6:$C$1005,$C939,Con_ve!$Q$6:$Q$1005,Cad_cl!CK$5))</f>
        <v/>
      </c>
      <c r="CL939" s="125" t="str">
        <f>IF($C939="","",COUNTIFS(Con_ve!$C$6:$C$1005,$C939,Con_ve!$Q$6:$Q$1005,Cad_cl!CL$5))</f>
        <v/>
      </c>
      <c r="CM939" s="125" t="str">
        <f>IF($C939="","",COUNTIFS(Con_ve!$C$6:$C$1005,$C939,Con_ve!$Q$6:$Q$1005,Cad_cl!CM$5))</f>
        <v/>
      </c>
      <c r="CN939" s="125" t="str">
        <f>IF($C939="","",COUNTIFS(Con_ve!$C$6:$C$1005,$C939,Con_ve!$Q$6:$Q$1005,Cad_cl!CN$5))</f>
        <v/>
      </c>
      <c r="CO939" s="125" t="str">
        <f>IF($C939="","",COUNTIFS(Con_ve!$C$6:$C$1005,$C939,Con_ve!$Q$6:$Q$1005,Cad_cl!CO$5))</f>
        <v/>
      </c>
      <c r="CP939" s="125" t="str">
        <f>IF($C939="","",COUNTIFS(Con_ve!$C$6:$C$1005,$C939,Con_ve!$Q$6:$Q$1005,Cad_cl!CP$5))</f>
        <v/>
      </c>
      <c r="CQ939" s="125" t="str">
        <f>IF($C939="","",COUNTIFS(Con_ve!$C$6:$C$1005,$C939,Con_ve!$Q$6:$Q$1005,Cad_cl!CQ$5))</f>
        <v/>
      </c>
      <c r="CR939" s="125">
        <f t="shared" si="44"/>
        <v>0</v>
      </c>
    </row>
    <row r="940" spans="3:96" ht="30" customHeight="1">
      <c r="C940" s="153"/>
      <c r="D940" s="153"/>
      <c r="E940" s="154"/>
      <c r="F940" s="153"/>
      <c r="G940" s="155"/>
      <c r="H940" s="153"/>
      <c r="I940" s="153"/>
      <c r="J940" s="132" t="s">
        <v>309</v>
      </c>
      <c r="K940" s="133" t="s">
        <v>309</v>
      </c>
      <c r="L940" s="153"/>
      <c r="M940" s="153"/>
      <c r="N940" s="153"/>
      <c r="O940" s="153"/>
      <c r="P940" s="153"/>
      <c r="Q940" s="153"/>
      <c r="AP940" s="134" t="str">
        <f>IF(ISERR(IF($C940="","",SUMIFS(Con_ve!$F$6:$F$1005,Con_ve!$C$6:$C$1005,$C940,Con_ve!$I$6:$I$1005,"Fechada",Con_ve!$Q$6:$Q$1005,Cad_cl!AP$5))),"",IF($C940="","",SUMIFS(Con_ve!$F$6:$F$1005,Con_ve!$C$6:$C$1005,$C940,Con_ve!$I$6:$I$1005,"Fechada",Con_ve!$Q$6:$Q$1005,Cad_cl!AP$5)))</f>
        <v/>
      </c>
      <c r="AQ940" s="134" t="str">
        <f>IF(ISERR(IF($C940="","",SUMIFS(Con_ve!$F$6:$F$1005,Con_ve!$C$6:$C$1005,$C940,Con_ve!$I$6:$I$1005,"Fechada",Con_ve!$Q$6:$Q$1005,Cad_cl!AQ$5))),"",IF($C940="","",SUMIFS(Con_ve!$F$6:$F$1005,Con_ve!$C$6:$C$1005,$C940,Con_ve!$I$6:$I$1005,"Fechada",Con_ve!$Q$6:$Q$1005,Cad_cl!AQ$5)))</f>
        <v/>
      </c>
      <c r="AR940" s="134" t="str">
        <f>IF(ISERR(IF($C940="","",SUMIFS(Con_ve!$F$6:$F$1005,Con_ve!$C$6:$C$1005,$C940,Con_ve!$I$6:$I$1005,"Fechada",Con_ve!$Q$6:$Q$1005,Cad_cl!AR$5))),"",IF($C940="","",SUMIFS(Con_ve!$F$6:$F$1005,Con_ve!$C$6:$C$1005,$C940,Con_ve!$I$6:$I$1005,"Fechada",Con_ve!$Q$6:$Q$1005,Cad_cl!AR$5)))</f>
        <v/>
      </c>
      <c r="AS940" s="134" t="str">
        <f>IF(ISERR(IF($C940="","",SUMIFS(Con_ve!$F$6:$F$1005,Con_ve!$C$6:$C$1005,$C940,Con_ve!$I$6:$I$1005,"Fechada",Con_ve!$Q$6:$Q$1005,Cad_cl!AS$5))),"",IF($C940="","",SUMIFS(Con_ve!$F$6:$F$1005,Con_ve!$C$6:$C$1005,$C940,Con_ve!$I$6:$I$1005,"Fechada",Con_ve!$Q$6:$Q$1005,Cad_cl!AS$5)))</f>
        <v/>
      </c>
      <c r="AT940" s="134" t="str">
        <f>IF(ISERR(IF($C940="","",SUMIFS(Con_ve!$F$6:$F$1005,Con_ve!$C$6:$C$1005,$C940,Con_ve!$I$6:$I$1005,"Fechada",Con_ve!$Q$6:$Q$1005,Cad_cl!AT$5))),"",IF($C940="","",SUMIFS(Con_ve!$F$6:$F$1005,Con_ve!$C$6:$C$1005,$C940,Con_ve!$I$6:$I$1005,"Fechada",Con_ve!$Q$6:$Q$1005,Cad_cl!AT$5)))</f>
        <v/>
      </c>
      <c r="AU940" s="134" t="str">
        <f>IF(ISERR(IF($C940="","",SUMIFS(Con_ve!$F$6:$F$1005,Con_ve!$C$6:$C$1005,$C940,Con_ve!$I$6:$I$1005,"Fechada",Con_ve!$Q$6:$Q$1005,Cad_cl!AU$5))),"",IF($C940="","",SUMIFS(Con_ve!$F$6:$F$1005,Con_ve!$C$6:$C$1005,$C940,Con_ve!$I$6:$I$1005,"Fechada",Con_ve!$Q$6:$Q$1005,Cad_cl!AU$5)))</f>
        <v/>
      </c>
      <c r="AV940" s="134" t="str">
        <f>IF(ISERR(IF($C940="","",SUMIFS(Con_ve!$F$6:$F$1005,Con_ve!$C$6:$C$1005,$C940,Con_ve!$I$6:$I$1005,"Fechada",Con_ve!$Q$6:$Q$1005,Cad_cl!AV$5))),"",IF($C940="","",SUMIFS(Con_ve!$F$6:$F$1005,Con_ve!$C$6:$C$1005,$C940,Con_ve!$I$6:$I$1005,"Fechada",Con_ve!$Q$6:$Q$1005,Cad_cl!AV$5)))</f>
        <v/>
      </c>
      <c r="AW940" s="134" t="str">
        <f>IF(ISERR(IF($C940="","",SUMIFS(Con_ve!$F$6:$F$1005,Con_ve!$C$6:$C$1005,$C940,Con_ve!$I$6:$I$1005,"Fechada",Con_ve!$Q$6:$Q$1005,Cad_cl!AW$5))),"",IF($C940="","",SUMIFS(Con_ve!$F$6:$F$1005,Con_ve!$C$6:$C$1005,$C940,Con_ve!$I$6:$I$1005,"Fechada",Con_ve!$Q$6:$Q$1005,Cad_cl!AW$5)))</f>
        <v/>
      </c>
      <c r="AX940" s="134" t="str">
        <f>IF(ISERR(IF($C940="","",SUMIFS(Con_ve!$F$6:$F$1005,Con_ve!$C$6:$C$1005,$C940,Con_ve!$I$6:$I$1005,"Fechada",Con_ve!$Q$6:$Q$1005,Cad_cl!AX$5))),"",IF($C940="","",SUMIFS(Con_ve!$F$6:$F$1005,Con_ve!$C$6:$C$1005,$C940,Con_ve!$I$6:$I$1005,"Fechada",Con_ve!$Q$6:$Q$1005,Cad_cl!AX$5)))</f>
        <v/>
      </c>
      <c r="AY940" s="134" t="str">
        <f>IF(ISERR(IF($C940="","",SUMIFS(Con_ve!$F$6:$F$1005,Con_ve!$C$6:$C$1005,$C940,Con_ve!$I$6:$I$1005,"Fechada",Con_ve!$Q$6:$Q$1005,Cad_cl!AY$5))),"",IF($C940="","",SUMIFS(Con_ve!$F$6:$F$1005,Con_ve!$C$6:$C$1005,$C940,Con_ve!$I$6:$I$1005,"Fechada",Con_ve!$Q$6:$Q$1005,Cad_cl!AY$5)))</f>
        <v/>
      </c>
      <c r="AZ940" s="134" t="str">
        <f>IF(ISERR(IF($C940="","",SUMIFS(Con_ve!$F$6:$F$1005,Con_ve!$C$6:$C$1005,$C940,Con_ve!$I$6:$I$1005,"Fechada",Con_ve!$Q$6:$Q$1005,Cad_cl!AZ$5))),"",IF($C940="","",SUMIFS(Con_ve!$F$6:$F$1005,Con_ve!$C$6:$C$1005,$C940,Con_ve!$I$6:$I$1005,"Fechada",Con_ve!$Q$6:$Q$1005,Cad_cl!AZ$5)))</f>
        <v/>
      </c>
      <c r="BA940" s="134" t="str">
        <f>IF(ISERR(IF($C940="","",SUMIFS(Con_ve!$F$6:$F$1005,Con_ve!$C$6:$C$1005,$C940,Con_ve!$I$6:$I$1005,"Fechada",Con_ve!$Q$6:$Q$1005,Cad_cl!BA$5))),"",IF($C940="","",SUMIFS(Con_ve!$F$6:$F$1005,Con_ve!$C$6:$C$1005,$C940,Con_ve!$I$6:$I$1005,"Fechada",Con_ve!$Q$6:$Q$1005,Cad_cl!BA$5)))</f>
        <v/>
      </c>
      <c r="BB940" s="134">
        <f t="shared" si="42"/>
        <v>0</v>
      </c>
      <c r="BD940" s="134" t="str">
        <f>IF(ISERR(IF($C940="","",SUMIFS(Con_ve!$F$6:$F$1005,Con_ve!$C$6:$C$1005,$C940,Con_ve!$I$6:$I$1005,"Em negociação",Con_ve!$Q$6:$Q$1005,Cad_cl!BD$5))),"",IF($C940="","",SUMIFS(Con_ve!$F$6:$F$1005,Con_ve!$C$6:$C$1005,$C940,Con_ve!$I$6:$I$1005,"Em negociação",Con_ve!$Q$6:$Q$1005,Cad_cl!BD$5)))</f>
        <v/>
      </c>
      <c r="BE940" s="134" t="str">
        <f>IF(ISERR(IF($C940="","",SUMIFS(Con_ve!$F$6:$F$1005,Con_ve!$C$6:$C$1005,$C940,Con_ve!$I$6:$I$1005,"Em negociação",Con_ve!$Q$6:$Q$1005,Cad_cl!BE$5))),"",IF($C940="","",SUMIFS(Con_ve!$F$6:$F$1005,Con_ve!$C$6:$C$1005,$C940,Con_ve!$I$6:$I$1005,"Em negociação",Con_ve!$Q$6:$Q$1005,Cad_cl!BE$5)))</f>
        <v/>
      </c>
      <c r="BF940" s="134" t="str">
        <f>IF(ISERR(IF($C940="","",SUMIFS(Con_ve!$F$6:$F$1005,Con_ve!$C$6:$C$1005,$C940,Con_ve!$I$6:$I$1005,"Em negociação",Con_ve!$Q$6:$Q$1005,Cad_cl!BF$5))),"",IF($C940="","",SUMIFS(Con_ve!$F$6:$F$1005,Con_ve!$C$6:$C$1005,$C940,Con_ve!$I$6:$I$1005,"Em negociação",Con_ve!$Q$6:$Q$1005,Cad_cl!BF$5)))</f>
        <v/>
      </c>
      <c r="BG940" s="134" t="str">
        <f>IF(ISERR(IF($C940="","",SUMIFS(Con_ve!$F$6:$F$1005,Con_ve!$C$6:$C$1005,$C940,Con_ve!$I$6:$I$1005,"Em negociação",Con_ve!$Q$6:$Q$1005,Cad_cl!BG$5))),"",IF($C940="","",SUMIFS(Con_ve!$F$6:$F$1005,Con_ve!$C$6:$C$1005,$C940,Con_ve!$I$6:$I$1005,"Em negociação",Con_ve!$Q$6:$Q$1005,Cad_cl!BG$5)))</f>
        <v/>
      </c>
      <c r="BH940" s="134" t="str">
        <f>IF(ISERR(IF($C940="","",SUMIFS(Con_ve!$F$6:$F$1005,Con_ve!$C$6:$C$1005,$C940,Con_ve!$I$6:$I$1005,"Em negociação",Con_ve!$Q$6:$Q$1005,Cad_cl!BH$5))),"",IF($C940="","",SUMIFS(Con_ve!$F$6:$F$1005,Con_ve!$C$6:$C$1005,$C940,Con_ve!$I$6:$I$1005,"Em negociação",Con_ve!$Q$6:$Q$1005,Cad_cl!BH$5)))</f>
        <v/>
      </c>
      <c r="BI940" s="134" t="str">
        <f>IF(ISERR(IF($C940="","",SUMIFS(Con_ve!$F$6:$F$1005,Con_ve!$C$6:$C$1005,$C940,Con_ve!$I$6:$I$1005,"Em negociação",Con_ve!$Q$6:$Q$1005,Cad_cl!BI$5))),"",IF($C940="","",SUMIFS(Con_ve!$F$6:$F$1005,Con_ve!$C$6:$C$1005,$C940,Con_ve!$I$6:$I$1005,"Em negociação",Con_ve!$Q$6:$Q$1005,Cad_cl!BI$5)))</f>
        <v/>
      </c>
      <c r="BJ940" s="134" t="str">
        <f>IF(ISERR(IF($C940="","",SUMIFS(Con_ve!$F$6:$F$1005,Con_ve!$C$6:$C$1005,$C940,Con_ve!$I$6:$I$1005,"Em negociação",Con_ve!$Q$6:$Q$1005,Cad_cl!BJ$5))),"",IF($C940="","",SUMIFS(Con_ve!$F$6:$F$1005,Con_ve!$C$6:$C$1005,$C940,Con_ve!$I$6:$I$1005,"Em negociação",Con_ve!$Q$6:$Q$1005,Cad_cl!BJ$5)))</f>
        <v/>
      </c>
      <c r="BK940" s="134" t="str">
        <f>IF(ISERR(IF($C940="","",SUMIFS(Con_ve!$F$6:$F$1005,Con_ve!$C$6:$C$1005,$C940,Con_ve!$I$6:$I$1005,"Em negociação",Con_ve!$Q$6:$Q$1005,Cad_cl!BK$5))),"",IF($C940="","",SUMIFS(Con_ve!$F$6:$F$1005,Con_ve!$C$6:$C$1005,$C940,Con_ve!$I$6:$I$1005,"Em negociação",Con_ve!$Q$6:$Q$1005,Cad_cl!BK$5)))</f>
        <v/>
      </c>
      <c r="BL940" s="134" t="str">
        <f>IF(ISERR(IF($C940="","",SUMIFS(Con_ve!$F$6:$F$1005,Con_ve!$C$6:$C$1005,$C940,Con_ve!$I$6:$I$1005,"Em negociação",Con_ve!$Q$6:$Q$1005,Cad_cl!BL$5))),"",IF($C940="","",SUMIFS(Con_ve!$F$6:$F$1005,Con_ve!$C$6:$C$1005,$C940,Con_ve!$I$6:$I$1005,"Em negociação",Con_ve!$Q$6:$Q$1005,Cad_cl!BL$5)))</f>
        <v/>
      </c>
      <c r="BM940" s="134" t="str">
        <f>IF(ISERR(IF($C940="","",SUMIFS(Con_ve!$F$6:$F$1005,Con_ve!$C$6:$C$1005,$C940,Con_ve!$I$6:$I$1005,"Em negociação",Con_ve!$Q$6:$Q$1005,Cad_cl!BM$5))),"",IF($C940="","",SUMIFS(Con_ve!$F$6:$F$1005,Con_ve!$C$6:$C$1005,$C940,Con_ve!$I$6:$I$1005,"Em negociação",Con_ve!$Q$6:$Q$1005,Cad_cl!BM$5)))</f>
        <v/>
      </c>
      <c r="BN940" s="134" t="str">
        <f>IF(ISERR(IF($C940="","",SUMIFS(Con_ve!$F$6:$F$1005,Con_ve!$C$6:$C$1005,$C940,Con_ve!$I$6:$I$1005,"Em negociação",Con_ve!$Q$6:$Q$1005,Cad_cl!BN$5))),"",IF($C940="","",SUMIFS(Con_ve!$F$6:$F$1005,Con_ve!$C$6:$C$1005,$C940,Con_ve!$I$6:$I$1005,"Em negociação",Con_ve!$Q$6:$Q$1005,Cad_cl!BN$5)))</f>
        <v/>
      </c>
      <c r="BO940" s="134" t="str">
        <f>IF(ISERR(IF($C940="","",SUMIFS(Con_ve!$F$6:$F$1005,Con_ve!$C$6:$C$1005,$C940,Con_ve!$I$6:$I$1005,"Em negociação",Con_ve!$Q$6:$Q$1005,Cad_cl!BO$5))),"",IF($C940="","",SUMIFS(Con_ve!$F$6:$F$1005,Con_ve!$C$6:$C$1005,$C940,Con_ve!$I$6:$I$1005,"Em negociação",Con_ve!$Q$6:$Q$1005,Cad_cl!BO$5)))</f>
        <v/>
      </c>
      <c r="BP940" s="134">
        <f t="shared" si="43"/>
        <v>0</v>
      </c>
      <c r="BR940" s="125" t="str">
        <f>IF(ISERR(IF(AND($I940=Re_lo!$E$5,BR$5=VLOOKUP(Re_lo!$H$5,Re_lo!$N$5:$O$16,2,0)),AP940,"")),"",IF(AND($I940=Re_lo!$E$5,BR$5=VLOOKUP(Re_lo!$H$5,Re_lo!$N$5:$O$16,2,0)),AP940,""))</f>
        <v/>
      </c>
      <c r="BS940" s="125" t="str">
        <f>IF(ISERR(IF(AND($I940=Re_lo!$E$5,BS$5=VLOOKUP(Re_lo!$H$5,Re_lo!$N$5:$O$16,2,0)),AQ940,"")),"",IF(AND($I940=Re_lo!$E$5,BS$5=VLOOKUP(Re_lo!$H$5,Re_lo!$N$5:$O$16,2,0)),AQ940,""))</f>
        <v/>
      </c>
      <c r="BT940" s="125" t="str">
        <f>IF(ISERR(IF(AND($I940=Re_lo!$E$5,BT$5=VLOOKUP(Re_lo!$H$5,Re_lo!$N$5:$O$16,2,0)),AR940,"")),"",IF(AND($I940=Re_lo!$E$5,BT$5=VLOOKUP(Re_lo!$H$5,Re_lo!$N$5:$O$16,2,0)),AR940,""))</f>
        <v/>
      </c>
      <c r="BU940" s="125" t="str">
        <f>IF(ISERR(IF(AND($I940=Re_lo!$E$5,BU$5=VLOOKUP(Re_lo!$H$5,Re_lo!$N$5:$O$16,2,0)),AS940,"")),"",IF(AND($I940=Re_lo!$E$5,BU$5=VLOOKUP(Re_lo!$H$5,Re_lo!$N$5:$O$16,2,0)),AS940,""))</f>
        <v/>
      </c>
      <c r="BV940" s="125" t="str">
        <f>IF(ISERR(IF(AND($I940=Re_lo!$E$5,BV$5=VLOOKUP(Re_lo!$H$5,Re_lo!$N$5:$O$16,2,0)),AT940,"")),"",IF(AND($I940=Re_lo!$E$5,BV$5=VLOOKUP(Re_lo!$H$5,Re_lo!$N$5:$O$16,2,0)),AT940,""))</f>
        <v/>
      </c>
      <c r="BW940" s="125" t="str">
        <f>IF(ISERR(IF(AND($I940=Re_lo!$E$5,BW$5=VLOOKUP(Re_lo!$H$5,Re_lo!$N$5:$O$16,2,0)),AU940,"")),"",IF(AND($I940=Re_lo!$E$5,BW$5=VLOOKUP(Re_lo!$H$5,Re_lo!$N$5:$O$16,2,0)),AU940,""))</f>
        <v/>
      </c>
      <c r="BX940" s="125" t="str">
        <f>IF(ISERR(IF(AND($I940=Re_lo!$E$5,BX$5=VLOOKUP(Re_lo!$H$5,Re_lo!$N$5:$O$16,2,0)),AV940,"")),"",IF(AND($I940=Re_lo!$E$5,BX$5=VLOOKUP(Re_lo!$H$5,Re_lo!$N$5:$O$16,2,0)),AV940,""))</f>
        <v/>
      </c>
      <c r="BY940" s="125" t="str">
        <f>IF(ISERR(IF(AND($I940=Re_lo!$E$5,BY$5=VLOOKUP(Re_lo!$H$5,Re_lo!$N$5:$O$16,2,0)),AW940,"")),"",IF(AND($I940=Re_lo!$E$5,BY$5=VLOOKUP(Re_lo!$H$5,Re_lo!$N$5:$O$16,2,0)),AW940,""))</f>
        <v/>
      </c>
      <c r="BZ940" s="125" t="str">
        <f>IF(ISERR(IF(AND($I940=Re_lo!$E$5,BZ$5=VLOOKUP(Re_lo!$H$5,Re_lo!$N$5:$O$16,2,0)),AX940,"")),"",IF(AND($I940=Re_lo!$E$5,BZ$5=VLOOKUP(Re_lo!$H$5,Re_lo!$N$5:$O$16,2,0)),AX940,""))</f>
        <v/>
      </c>
      <c r="CA940" s="125" t="str">
        <f>IF(ISERR(IF(AND($I940=Re_lo!$E$5,CA$5=VLOOKUP(Re_lo!$H$5,Re_lo!$N$5:$O$16,2,0)),AY940,"")),"",IF(AND($I940=Re_lo!$E$5,CA$5=VLOOKUP(Re_lo!$H$5,Re_lo!$N$5:$O$16,2,0)),AY940,""))</f>
        <v/>
      </c>
      <c r="CB940" s="125" t="str">
        <f>IF(ISERR(IF(AND($I940=Re_lo!$E$5,CB$5=VLOOKUP(Re_lo!$H$5,Re_lo!$N$5:$O$16,2,0)),AZ940,"")),"",IF(AND($I940=Re_lo!$E$5,CB$5=VLOOKUP(Re_lo!$H$5,Re_lo!$N$5:$O$16,2,0)),AZ940,""))</f>
        <v/>
      </c>
      <c r="CC940" s="125" t="str">
        <f>IF(ISERR(IF(AND($I940=Re_lo!$E$5,CC$5=VLOOKUP(Re_lo!$H$5,Re_lo!$N$5:$O$16,2,0)),BA940,"")),"",IF(AND($I940=Re_lo!$E$5,CC$5=VLOOKUP(Re_lo!$H$5,Re_lo!$N$5:$O$16,2,0)),BA940,""))</f>
        <v/>
      </c>
      <c r="CD940" s="125" t="str">
        <f>IF(ISERR(IF(AND($I940=Re_lo!$E$5,CD$5=VLOOKUP(Re_lo!$H$5,Re_lo!$N$5:$O$16,2,0)),BB940,"")),"",IF(AND($I940=Re_lo!$E$5,CD$5=VLOOKUP(Re_lo!$H$5,Re_lo!$N$5:$O$16,2,0)),BB940,""))</f>
        <v/>
      </c>
      <c r="CF940" s="125" t="str">
        <f>IF($C940="","",COUNTIFS(Con_ve!$C$6:$C$1005,$C940,Con_ve!$Q$6:$Q$1005,Cad_cl!CF$5))</f>
        <v/>
      </c>
      <c r="CG940" s="125" t="str">
        <f>IF($C940="","",COUNTIFS(Con_ve!$C$6:$C$1005,$C940,Con_ve!$Q$6:$Q$1005,Cad_cl!CG$5))</f>
        <v/>
      </c>
      <c r="CH940" s="125" t="str">
        <f>IF($C940="","",COUNTIFS(Con_ve!$C$6:$C$1005,$C940,Con_ve!$Q$6:$Q$1005,Cad_cl!CH$5))</f>
        <v/>
      </c>
      <c r="CI940" s="125" t="str">
        <f>IF($C940="","",COUNTIFS(Con_ve!$C$6:$C$1005,$C940,Con_ve!$Q$6:$Q$1005,Cad_cl!CI$5))</f>
        <v/>
      </c>
      <c r="CJ940" s="125" t="str">
        <f>IF($C940="","",COUNTIFS(Con_ve!$C$6:$C$1005,$C940,Con_ve!$Q$6:$Q$1005,Cad_cl!CJ$5))</f>
        <v/>
      </c>
      <c r="CK940" s="125" t="str">
        <f>IF($C940="","",COUNTIFS(Con_ve!$C$6:$C$1005,$C940,Con_ve!$Q$6:$Q$1005,Cad_cl!CK$5))</f>
        <v/>
      </c>
      <c r="CL940" s="125" t="str">
        <f>IF($C940="","",COUNTIFS(Con_ve!$C$6:$C$1005,$C940,Con_ve!$Q$6:$Q$1005,Cad_cl!CL$5))</f>
        <v/>
      </c>
      <c r="CM940" s="125" t="str">
        <f>IF($C940="","",COUNTIFS(Con_ve!$C$6:$C$1005,$C940,Con_ve!$Q$6:$Q$1005,Cad_cl!CM$5))</f>
        <v/>
      </c>
      <c r="CN940" s="125" t="str">
        <f>IF($C940="","",COUNTIFS(Con_ve!$C$6:$C$1005,$C940,Con_ve!$Q$6:$Q$1005,Cad_cl!CN$5))</f>
        <v/>
      </c>
      <c r="CO940" s="125" t="str">
        <f>IF($C940="","",COUNTIFS(Con_ve!$C$6:$C$1005,$C940,Con_ve!$Q$6:$Q$1005,Cad_cl!CO$5))</f>
        <v/>
      </c>
      <c r="CP940" s="125" t="str">
        <f>IF($C940="","",COUNTIFS(Con_ve!$C$6:$C$1005,$C940,Con_ve!$Q$6:$Q$1005,Cad_cl!CP$5))</f>
        <v/>
      </c>
      <c r="CQ940" s="125" t="str">
        <f>IF($C940="","",COUNTIFS(Con_ve!$C$6:$C$1005,$C940,Con_ve!$Q$6:$Q$1005,Cad_cl!CQ$5))</f>
        <v/>
      </c>
      <c r="CR940" s="125">
        <f t="shared" si="44"/>
        <v>0</v>
      </c>
    </row>
    <row r="941" spans="3:96" ht="30" customHeight="1">
      <c r="C941" s="153"/>
      <c r="D941" s="153"/>
      <c r="E941" s="154"/>
      <c r="F941" s="153"/>
      <c r="G941" s="155"/>
      <c r="H941" s="153"/>
      <c r="I941" s="153"/>
      <c r="J941" s="132" t="s">
        <v>309</v>
      </c>
      <c r="K941" s="133" t="s">
        <v>309</v>
      </c>
      <c r="L941" s="153"/>
      <c r="M941" s="153"/>
      <c r="N941" s="153"/>
      <c r="O941" s="153"/>
      <c r="P941" s="153"/>
      <c r="Q941" s="153"/>
      <c r="AP941" s="134" t="str">
        <f>IF(ISERR(IF($C941="","",SUMIFS(Con_ve!$F$6:$F$1005,Con_ve!$C$6:$C$1005,$C941,Con_ve!$I$6:$I$1005,"Fechada",Con_ve!$Q$6:$Q$1005,Cad_cl!AP$5))),"",IF($C941="","",SUMIFS(Con_ve!$F$6:$F$1005,Con_ve!$C$6:$C$1005,$C941,Con_ve!$I$6:$I$1005,"Fechada",Con_ve!$Q$6:$Q$1005,Cad_cl!AP$5)))</f>
        <v/>
      </c>
      <c r="AQ941" s="134" t="str">
        <f>IF(ISERR(IF($C941="","",SUMIFS(Con_ve!$F$6:$F$1005,Con_ve!$C$6:$C$1005,$C941,Con_ve!$I$6:$I$1005,"Fechada",Con_ve!$Q$6:$Q$1005,Cad_cl!AQ$5))),"",IF($C941="","",SUMIFS(Con_ve!$F$6:$F$1005,Con_ve!$C$6:$C$1005,$C941,Con_ve!$I$6:$I$1005,"Fechada",Con_ve!$Q$6:$Q$1005,Cad_cl!AQ$5)))</f>
        <v/>
      </c>
      <c r="AR941" s="134" t="str">
        <f>IF(ISERR(IF($C941="","",SUMIFS(Con_ve!$F$6:$F$1005,Con_ve!$C$6:$C$1005,$C941,Con_ve!$I$6:$I$1005,"Fechada",Con_ve!$Q$6:$Q$1005,Cad_cl!AR$5))),"",IF($C941="","",SUMIFS(Con_ve!$F$6:$F$1005,Con_ve!$C$6:$C$1005,$C941,Con_ve!$I$6:$I$1005,"Fechada",Con_ve!$Q$6:$Q$1005,Cad_cl!AR$5)))</f>
        <v/>
      </c>
      <c r="AS941" s="134" t="str">
        <f>IF(ISERR(IF($C941="","",SUMIFS(Con_ve!$F$6:$F$1005,Con_ve!$C$6:$C$1005,$C941,Con_ve!$I$6:$I$1005,"Fechada",Con_ve!$Q$6:$Q$1005,Cad_cl!AS$5))),"",IF($C941="","",SUMIFS(Con_ve!$F$6:$F$1005,Con_ve!$C$6:$C$1005,$C941,Con_ve!$I$6:$I$1005,"Fechada",Con_ve!$Q$6:$Q$1005,Cad_cl!AS$5)))</f>
        <v/>
      </c>
      <c r="AT941" s="134" t="str">
        <f>IF(ISERR(IF($C941="","",SUMIFS(Con_ve!$F$6:$F$1005,Con_ve!$C$6:$C$1005,$C941,Con_ve!$I$6:$I$1005,"Fechada",Con_ve!$Q$6:$Q$1005,Cad_cl!AT$5))),"",IF($C941="","",SUMIFS(Con_ve!$F$6:$F$1005,Con_ve!$C$6:$C$1005,$C941,Con_ve!$I$6:$I$1005,"Fechada",Con_ve!$Q$6:$Q$1005,Cad_cl!AT$5)))</f>
        <v/>
      </c>
      <c r="AU941" s="134" t="str">
        <f>IF(ISERR(IF($C941="","",SUMIFS(Con_ve!$F$6:$F$1005,Con_ve!$C$6:$C$1005,$C941,Con_ve!$I$6:$I$1005,"Fechada",Con_ve!$Q$6:$Q$1005,Cad_cl!AU$5))),"",IF($C941="","",SUMIFS(Con_ve!$F$6:$F$1005,Con_ve!$C$6:$C$1005,$C941,Con_ve!$I$6:$I$1005,"Fechada",Con_ve!$Q$6:$Q$1005,Cad_cl!AU$5)))</f>
        <v/>
      </c>
      <c r="AV941" s="134" t="str">
        <f>IF(ISERR(IF($C941="","",SUMIFS(Con_ve!$F$6:$F$1005,Con_ve!$C$6:$C$1005,$C941,Con_ve!$I$6:$I$1005,"Fechada",Con_ve!$Q$6:$Q$1005,Cad_cl!AV$5))),"",IF($C941="","",SUMIFS(Con_ve!$F$6:$F$1005,Con_ve!$C$6:$C$1005,$C941,Con_ve!$I$6:$I$1005,"Fechada",Con_ve!$Q$6:$Q$1005,Cad_cl!AV$5)))</f>
        <v/>
      </c>
      <c r="AW941" s="134" t="str">
        <f>IF(ISERR(IF($C941="","",SUMIFS(Con_ve!$F$6:$F$1005,Con_ve!$C$6:$C$1005,$C941,Con_ve!$I$6:$I$1005,"Fechada",Con_ve!$Q$6:$Q$1005,Cad_cl!AW$5))),"",IF($C941="","",SUMIFS(Con_ve!$F$6:$F$1005,Con_ve!$C$6:$C$1005,$C941,Con_ve!$I$6:$I$1005,"Fechada",Con_ve!$Q$6:$Q$1005,Cad_cl!AW$5)))</f>
        <v/>
      </c>
      <c r="AX941" s="134" t="str">
        <f>IF(ISERR(IF($C941="","",SUMIFS(Con_ve!$F$6:$F$1005,Con_ve!$C$6:$C$1005,$C941,Con_ve!$I$6:$I$1005,"Fechada",Con_ve!$Q$6:$Q$1005,Cad_cl!AX$5))),"",IF($C941="","",SUMIFS(Con_ve!$F$6:$F$1005,Con_ve!$C$6:$C$1005,$C941,Con_ve!$I$6:$I$1005,"Fechada",Con_ve!$Q$6:$Q$1005,Cad_cl!AX$5)))</f>
        <v/>
      </c>
      <c r="AY941" s="134" t="str">
        <f>IF(ISERR(IF($C941="","",SUMIFS(Con_ve!$F$6:$F$1005,Con_ve!$C$6:$C$1005,$C941,Con_ve!$I$6:$I$1005,"Fechada",Con_ve!$Q$6:$Q$1005,Cad_cl!AY$5))),"",IF($C941="","",SUMIFS(Con_ve!$F$6:$F$1005,Con_ve!$C$6:$C$1005,$C941,Con_ve!$I$6:$I$1005,"Fechada",Con_ve!$Q$6:$Q$1005,Cad_cl!AY$5)))</f>
        <v/>
      </c>
      <c r="AZ941" s="134" t="str">
        <f>IF(ISERR(IF($C941="","",SUMIFS(Con_ve!$F$6:$F$1005,Con_ve!$C$6:$C$1005,$C941,Con_ve!$I$6:$I$1005,"Fechada",Con_ve!$Q$6:$Q$1005,Cad_cl!AZ$5))),"",IF($C941="","",SUMIFS(Con_ve!$F$6:$F$1005,Con_ve!$C$6:$C$1005,$C941,Con_ve!$I$6:$I$1005,"Fechada",Con_ve!$Q$6:$Q$1005,Cad_cl!AZ$5)))</f>
        <v/>
      </c>
      <c r="BA941" s="134" t="str">
        <f>IF(ISERR(IF($C941="","",SUMIFS(Con_ve!$F$6:$F$1005,Con_ve!$C$6:$C$1005,$C941,Con_ve!$I$6:$I$1005,"Fechada",Con_ve!$Q$6:$Q$1005,Cad_cl!BA$5))),"",IF($C941="","",SUMIFS(Con_ve!$F$6:$F$1005,Con_ve!$C$6:$C$1005,$C941,Con_ve!$I$6:$I$1005,"Fechada",Con_ve!$Q$6:$Q$1005,Cad_cl!BA$5)))</f>
        <v/>
      </c>
      <c r="BB941" s="134">
        <f t="shared" si="42"/>
        <v>0</v>
      </c>
      <c r="BD941" s="134" t="str">
        <f>IF(ISERR(IF($C941="","",SUMIFS(Con_ve!$F$6:$F$1005,Con_ve!$C$6:$C$1005,$C941,Con_ve!$I$6:$I$1005,"Em negociação",Con_ve!$Q$6:$Q$1005,Cad_cl!BD$5))),"",IF($C941="","",SUMIFS(Con_ve!$F$6:$F$1005,Con_ve!$C$6:$C$1005,$C941,Con_ve!$I$6:$I$1005,"Em negociação",Con_ve!$Q$6:$Q$1005,Cad_cl!BD$5)))</f>
        <v/>
      </c>
      <c r="BE941" s="134" t="str">
        <f>IF(ISERR(IF($C941="","",SUMIFS(Con_ve!$F$6:$F$1005,Con_ve!$C$6:$C$1005,$C941,Con_ve!$I$6:$I$1005,"Em negociação",Con_ve!$Q$6:$Q$1005,Cad_cl!BE$5))),"",IF($C941="","",SUMIFS(Con_ve!$F$6:$F$1005,Con_ve!$C$6:$C$1005,$C941,Con_ve!$I$6:$I$1005,"Em negociação",Con_ve!$Q$6:$Q$1005,Cad_cl!BE$5)))</f>
        <v/>
      </c>
      <c r="BF941" s="134" t="str">
        <f>IF(ISERR(IF($C941="","",SUMIFS(Con_ve!$F$6:$F$1005,Con_ve!$C$6:$C$1005,$C941,Con_ve!$I$6:$I$1005,"Em negociação",Con_ve!$Q$6:$Q$1005,Cad_cl!BF$5))),"",IF($C941="","",SUMIFS(Con_ve!$F$6:$F$1005,Con_ve!$C$6:$C$1005,$C941,Con_ve!$I$6:$I$1005,"Em negociação",Con_ve!$Q$6:$Q$1005,Cad_cl!BF$5)))</f>
        <v/>
      </c>
      <c r="BG941" s="134" t="str">
        <f>IF(ISERR(IF($C941="","",SUMIFS(Con_ve!$F$6:$F$1005,Con_ve!$C$6:$C$1005,$C941,Con_ve!$I$6:$I$1005,"Em negociação",Con_ve!$Q$6:$Q$1005,Cad_cl!BG$5))),"",IF($C941="","",SUMIFS(Con_ve!$F$6:$F$1005,Con_ve!$C$6:$C$1005,$C941,Con_ve!$I$6:$I$1005,"Em negociação",Con_ve!$Q$6:$Q$1005,Cad_cl!BG$5)))</f>
        <v/>
      </c>
      <c r="BH941" s="134" t="str">
        <f>IF(ISERR(IF($C941="","",SUMIFS(Con_ve!$F$6:$F$1005,Con_ve!$C$6:$C$1005,$C941,Con_ve!$I$6:$I$1005,"Em negociação",Con_ve!$Q$6:$Q$1005,Cad_cl!BH$5))),"",IF($C941="","",SUMIFS(Con_ve!$F$6:$F$1005,Con_ve!$C$6:$C$1005,$C941,Con_ve!$I$6:$I$1005,"Em negociação",Con_ve!$Q$6:$Q$1005,Cad_cl!BH$5)))</f>
        <v/>
      </c>
      <c r="BI941" s="134" t="str">
        <f>IF(ISERR(IF($C941="","",SUMIFS(Con_ve!$F$6:$F$1005,Con_ve!$C$6:$C$1005,$C941,Con_ve!$I$6:$I$1005,"Em negociação",Con_ve!$Q$6:$Q$1005,Cad_cl!BI$5))),"",IF($C941="","",SUMIFS(Con_ve!$F$6:$F$1005,Con_ve!$C$6:$C$1005,$C941,Con_ve!$I$6:$I$1005,"Em negociação",Con_ve!$Q$6:$Q$1005,Cad_cl!BI$5)))</f>
        <v/>
      </c>
      <c r="BJ941" s="134" t="str">
        <f>IF(ISERR(IF($C941="","",SUMIFS(Con_ve!$F$6:$F$1005,Con_ve!$C$6:$C$1005,$C941,Con_ve!$I$6:$I$1005,"Em negociação",Con_ve!$Q$6:$Q$1005,Cad_cl!BJ$5))),"",IF($C941="","",SUMIFS(Con_ve!$F$6:$F$1005,Con_ve!$C$6:$C$1005,$C941,Con_ve!$I$6:$I$1005,"Em negociação",Con_ve!$Q$6:$Q$1005,Cad_cl!BJ$5)))</f>
        <v/>
      </c>
      <c r="BK941" s="134" t="str">
        <f>IF(ISERR(IF($C941="","",SUMIFS(Con_ve!$F$6:$F$1005,Con_ve!$C$6:$C$1005,$C941,Con_ve!$I$6:$I$1005,"Em negociação",Con_ve!$Q$6:$Q$1005,Cad_cl!BK$5))),"",IF($C941="","",SUMIFS(Con_ve!$F$6:$F$1005,Con_ve!$C$6:$C$1005,$C941,Con_ve!$I$6:$I$1005,"Em negociação",Con_ve!$Q$6:$Q$1005,Cad_cl!BK$5)))</f>
        <v/>
      </c>
      <c r="BL941" s="134" t="str">
        <f>IF(ISERR(IF($C941="","",SUMIFS(Con_ve!$F$6:$F$1005,Con_ve!$C$6:$C$1005,$C941,Con_ve!$I$6:$I$1005,"Em negociação",Con_ve!$Q$6:$Q$1005,Cad_cl!BL$5))),"",IF($C941="","",SUMIFS(Con_ve!$F$6:$F$1005,Con_ve!$C$6:$C$1005,$C941,Con_ve!$I$6:$I$1005,"Em negociação",Con_ve!$Q$6:$Q$1005,Cad_cl!BL$5)))</f>
        <v/>
      </c>
      <c r="BM941" s="134" t="str">
        <f>IF(ISERR(IF($C941="","",SUMIFS(Con_ve!$F$6:$F$1005,Con_ve!$C$6:$C$1005,$C941,Con_ve!$I$6:$I$1005,"Em negociação",Con_ve!$Q$6:$Q$1005,Cad_cl!BM$5))),"",IF($C941="","",SUMIFS(Con_ve!$F$6:$F$1005,Con_ve!$C$6:$C$1005,$C941,Con_ve!$I$6:$I$1005,"Em negociação",Con_ve!$Q$6:$Q$1005,Cad_cl!BM$5)))</f>
        <v/>
      </c>
      <c r="BN941" s="134" t="str">
        <f>IF(ISERR(IF($C941="","",SUMIFS(Con_ve!$F$6:$F$1005,Con_ve!$C$6:$C$1005,$C941,Con_ve!$I$6:$I$1005,"Em negociação",Con_ve!$Q$6:$Q$1005,Cad_cl!BN$5))),"",IF($C941="","",SUMIFS(Con_ve!$F$6:$F$1005,Con_ve!$C$6:$C$1005,$C941,Con_ve!$I$6:$I$1005,"Em negociação",Con_ve!$Q$6:$Q$1005,Cad_cl!BN$5)))</f>
        <v/>
      </c>
      <c r="BO941" s="134" t="str">
        <f>IF(ISERR(IF($C941="","",SUMIFS(Con_ve!$F$6:$F$1005,Con_ve!$C$6:$C$1005,$C941,Con_ve!$I$6:$I$1005,"Em negociação",Con_ve!$Q$6:$Q$1005,Cad_cl!BO$5))),"",IF($C941="","",SUMIFS(Con_ve!$F$6:$F$1005,Con_ve!$C$6:$C$1005,$C941,Con_ve!$I$6:$I$1005,"Em negociação",Con_ve!$Q$6:$Q$1005,Cad_cl!BO$5)))</f>
        <v/>
      </c>
      <c r="BP941" s="134">
        <f t="shared" si="43"/>
        <v>0</v>
      </c>
      <c r="BR941" s="125" t="str">
        <f>IF(ISERR(IF(AND($I941=Re_lo!$E$5,BR$5=VLOOKUP(Re_lo!$H$5,Re_lo!$N$5:$O$16,2,0)),AP941,"")),"",IF(AND($I941=Re_lo!$E$5,BR$5=VLOOKUP(Re_lo!$H$5,Re_lo!$N$5:$O$16,2,0)),AP941,""))</f>
        <v/>
      </c>
      <c r="BS941" s="125" t="str">
        <f>IF(ISERR(IF(AND($I941=Re_lo!$E$5,BS$5=VLOOKUP(Re_lo!$H$5,Re_lo!$N$5:$O$16,2,0)),AQ941,"")),"",IF(AND($I941=Re_lo!$E$5,BS$5=VLOOKUP(Re_lo!$H$5,Re_lo!$N$5:$O$16,2,0)),AQ941,""))</f>
        <v/>
      </c>
      <c r="BT941" s="125" t="str">
        <f>IF(ISERR(IF(AND($I941=Re_lo!$E$5,BT$5=VLOOKUP(Re_lo!$H$5,Re_lo!$N$5:$O$16,2,0)),AR941,"")),"",IF(AND($I941=Re_lo!$E$5,BT$5=VLOOKUP(Re_lo!$H$5,Re_lo!$N$5:$O$16,2,0)),AR941,""))</f>
        <v/>
      </c>
      <c r="BU941" s="125" t="str">
        <f>IF(ISERR(IF(AND($I941=Re_lo!$E$5,BU$5=VLOOKUP(Re_lo!$H$5,Re_lo!$N$5:$O$16,2,0)),AS941,"")),"",IF(AND($I941=Re_lo!$E$5,BU$5=VLOOKUP(Re_lo!$H$5,Re_lo!$N$5:$O$16,2,0)),AS941,""))</f>
        <v/>
      </c>
      <c r="BV941" s="125" t="str">
        <f>IF(ISERR(IF(AND($I941=Re_lo!$E$5,BV$5=VLOOKUP(Re_lo!$H$5,Re_lo!$N$5:$O$16,2,0)),AT941,"")),"",IF(AND($I941=Re_lo!$E$5,BV$5=VLOOKUP(Re_lo!$H$5,Re_lo!$N$5:$O$16,2,0)),AT941,""))</f>
        <v/>
      </c>
      <c r="BW941" s="125" t="str">
        <f>IF(ISERR(IF(AND($I941=Re_lo!$E$5,BW$5=VLOOKUP(Re_lo!$H$5,Re_lo!$N$5:$O$16,2,0)),AU941,"")),"",IF(AND($I941=Re_lo!$E$5,BW$5=VLOOKUP(Re_lo!$H$5,Re_lo!$N$5:$O$16,2,0)),AU941,""))</f>
        <v/>
      </c>
      <c r="BX941" s="125" t="str">
        <f>IF(ISERR(IF(AND($I941=Re_lo!$E$5,BX$5=VLOOKUP(Re_lo!$H$5,Re_lo!$N$5:$O$16,2,0)),AV941,"")),"",IF(AND($I941=Re_lo!$E$5,BX$5=VLOOKUP(Re_lo!$H$5,Re_lo!$N$5:$O$16,2,0)),AV941,""))</f>
        <v/>
      </c>
      <c r="BY941" s="125" t="str">
        <f>IF(ISERR(IF(AND($I941=Re_lo!$E$5,BY$5=VLOOKUP(Re_lo!$H$5,Re_lo!$N$5:$O$16,2,0)),AW941,"")),"",IF(AND($I941=Re_lo!$E$5,BY$5=VLOOKUP(Re_lo!$H$5,Re_lo!$N$5:$O$16,2,0)),AW941,""))</f>
        <v/>
      </c>
      <c r="BZ941" s="125" t="str">
        <f>IF(ISERR(IF(AND($I941=Re_lo!$E$5,BZ$5=VLOOKUP(Re_lo!$H$5,Re_lo!$N$5:$O$16,2,0)),AX941,"")),"",IF(AND($I941=Re_lo!$E$5,BZ$5=VLOOKUP(Re_lo!$H$5,Re_lo!$N$5:$O$16,2,0)),AX941,""))</f>
        <v/>
      </c>
      <c r="CA941" s="125" t="str">
        <f>IF(ISERR(IF(AND($I941=Re_lo!$E$5,CA$5=VLOOKUP(Re_lo!$H$5,Re_lo!$N$5:$O$16,2,0)),AY941,"")),"",IF(AND($I941=Re_lo!$E$5,CA$5=VLOOKUP(Re_lo!$H$5,Re_lo!$N$5:$O$16,2,0)),AY941,""))</f>
        <v/>
      </c>
      <c r="CB941" s="125" t="str">
        <f>IF(ISERR(IF(AND($I941=Re_lo!$E$5,CB$5=VLOOKUP(Re_lo!$H$5,Re_lo!$N$5:$O$16,2,0)),AZ941,"")),"",IF(AND($I941=Re_lo!$E$5,CB$5=VLOOKUP(Re_lo!$H$5,Re_lo!$N$5:$O$16,2,0)),AZ941,""))</f>
        <v/>
      </c>
      <c r="CC941" s="125" t="str">
        <f>IF(ISERR(IF(AND($I941=Re_lo!$E$5,CC$5=VLOOKUP(Re_lo!$H$5,Re_lo!$N$5:$O$16,2,0)),BA941,"")),"",IF(AND($I941=Re_lo!$E$5,CC$5=VLOOKUP(Re_lo!$H$5,Re_lo!$N$5:$O$16,2,0)),BA941,""))</f>
        <v/>
      </c>
      <c r="CD941" s="125" t="str">
        <f>IF(ISERR(IF(AND($I941=Re_lo!$E$5,CD$5=VLOOKUP(Re_lo!$H$5,Re_lo!$N$5:$O$16,2,0)),BB941,"")),"",IF(AND($I941=Re_lo!$E$5,CD$5=VLOOKUP(Re_lo!$H$5,Re_lo!$N$5:$O$16,2,0)),BB941,""))</f>
        <v/>
      </c>
      <c r="CF941" s="125" t="str">
        <f>IF($C941="","",COUNTIFS(Con_ve!$C$6:$C$1005,$C941,Con_ve!$Q$6:$Q$1005,Cad_cl!CF$5))</f>
        <v/>
      </c>
      <c r="CG941" s="125" t="str">
        <f>IF($C941="","",COUNTIFS(Con_ve!$C$6:$C$1005,$C941,Con_ve!$Q$6:$Q$1005,Cad_cl!CG$5))</f>
        <v/>
      </c>
      <c r="CH941" s="125" t="str">
        <f>IF($C941="","",COUNTIFS(Con_ve!$C$6:$C$1005,$C941,Con_ve!$Q$6:$Q$1005,Cad_cl!CH$5))</f>
        <v/>
      </c>
      <c r="CI941" s="125" t="str">
        <f>IF($C941="","",COUNTIFS(Con_ve!$C$6:$C$1005,$C941,Con_ve!$Q$6:$Q$1005,Cad_cl!CI$5))</f>
        <v/>
      </c>
      <c r="CJ941" s="125" t="str">
        <f>IF($C941="","",COUNTIFS(Con_ve!$C$6:$C$1005,$C941,Con_ve!$Q$6:$Q$1005,Cad_cl!CJ$5))</f>
        <v/>
      </c>
      <c r="CK941" s="125" t="str">
        <f>IF($C941="","",COUNTIFS(Con_ve!$C$6:$C$1005,$C941,Con_ve!$Q$6:$Q$1005,Cad_cl!CK$5))</f>
        <v/>
      </c>
      <c r="CL941" s="125" t="str">
        <f>IF($C941="","",COUNTIFS(Con_ve!$C$6:$C$1005,$C941,Con_ve!$Q$6:$Q$1005,Cad_cl!CL$5))</f>
        <v/>
      </c>
      <c r="CM941" s="125" t="str">
        <f>IF($C941="","",COUNTIFS(Con_ve!$C$6:$C$1005,$C941,Con_ve!$Q$6:$Q$1005,Cad_cl!CM$5))</f>
        <v/>
      </c>
      <c r="CN941" s="125" t="str">
        <f>IF($C941="","",COUNTIFS(Con_ve!$C$6:$C$1005,$C941,Con_ve!$Q$6:$Q$1005,Cad_cl!CN$5))</f>
        <v/>
      </c>
      <c r="CO941" s="125" t="str">
        <f>IF($C941="","",COUNTIFS(Con_ve!$C$6:$C$1005,$C941,Con_ve!$Q$6:$Q$1005,Cad_cl!CO$5))</f>
        <v/>
      </c>
      <c r="CP941" s="125" t="str">
        <f>IF($C941="","",COUNTIFS(Con_ve!$C$6:$C$1005,$C941,Con_ve!$Q$6:$Q$1005,Cad_cl!CP$5))</f>
        <v/>
      </c>
      <c r="CQ941" s="125" t="str">
        <f>IF($C941="","",COUNTIFS(Con_ve!$C$6:$C$1005,$C941,Con_ve!$Q$6:$Q$1005,Cad_cl!CQ$5))</f>
        <v/>
      </c>
      <c r="CR941" s="125">
        <f t="shared" si="44"/>
        <v>0</v>
      </c>
    </row>
    <row r="942" spans="3:96" ht="30" customHeight="1">
      <c r="C942" s="153"/>
      <c r="D942" s="153"/>
      <c r="E942" s="154"/>
      <c r="F942" s="153"/>
      <c r="G942" s="155"/>
      <c r="H942" s="153"/>
      <c r="I942" s="153"/>
      <c r="J942" s="132" t="s">
        <v>309</v>
      </c>
      <c r="K942" s="133" t="s">
        <v>309</v>
      </c>
      <c r="L942" s="153"/>
      <c r="M942" s="153"/>
      <c r="N942" s="153"/>
      <c r="O942" s="153"/>
      <c r="P942" s="153"/>
      <c r="Q942" s="153"/>
      <c r="AP942" s="134" t="str">
        <f>IF(ISERR(IF($C942="","",SUMIFS(Con_ve!$F$6:$F$1005,Con_ve!$C$6:$C$1005,$C942,Con_ve!$I$6:$I$1005,"Fechada",Con_ve!$Q$6:$Q$1005,Cad_cl!AP$5))),"",IF($C942="","",SUMIFS(Con_ve!$F$6:$F$1005,Con_ve!$C$6:$C$1005,$C942,Con_ve!$I$6:$I$1005,"Fechada",Con_ve!$Q$6:$Q$1005,Cad_cl!AP$5)))</f>
        <v/>
      </c>
      <c r="AQ942" s="134" t="str">
        <f>IF(ISERR(IF($C942="","",SUMIFS(Con_ve!$F$6:$F$1005,Con_ve!$C$6:$C$1005,$C942,Con_ve!$I$6:$I$1005,"Fechada",Con_ve!$Q$6:$Q$1005,Cad_cl!AQ$5))),"",IF($C942="","",SUMIFS(Con_ve!$F$6:$F$1005,Con_ve!$C$6:$C$1005,$C942,Con_ve!$I$6:$I$1005,"Fechada",Con_ve!$Q$6:$Q$1005,Cad_cl!AQ$5)))</f>
        <v/>
      </c>
      <c r="AR942" s="134" t="str">
        <f>IF(ISERR(IF($C942="","",SUMIFS(Con_ve!$F$6:$F$1005,Con_ve!$C$6:$C$1005,$C942,Con_ve!$I$6:$I$1005,"Fechada",Con_ve!$Q$6:$Q$1005,Cad_cl!AR$5))),"",IF($C942="","",SUMIFS(Con_ve!$F$6:$F$1005,Con_ve!$C$6:$C$1005,$C942,Con_ve!$I$6:$I$1005,"Fechada",Con_ve!$Q$6:$Q$1005,Cad_cl!AR$5)))</f>
        <v/>
      </c>
      <c r="AS942" s="134" t="str">
        <f>IF(ISERR(IF($C942="","",SUMIFS(Con_ve!$F$6:$F$1005,Con_ve!$C$6:$C$1005,$C942,Con_ve!$I$6:$I$1005,"Fechada",Con_ve!$Q$6:$Q$1005,Cad_cl!AS$5))),"",IF($C942="","",SUMIFS(Con_ve!$F$6:$F$1005,Con_ve!$C$6:$C$1005,$C942,Con_ve!$I$6:$I$1005,"Fechada",Con_ve!$Q$6:$Q$1005,Cad_cl!AS$5)))</f>
        <v/>
      </c>
      <c r="AT942" s="134" t="str">
        <f>IF(ISERR(IF($C942="","",SUMIFS(Con_ve!$F$6:$F$1005,Con_ve!$C$6:$C$1005,$C942,Con_ve!$I$6:$I$1005,"Fechada",Con_ve!$Q$6:$Q$1005,Cad_cl!AT$5))),"",IF($C942="","",SUMIFS(Con_ve!$F$6:$F$1005,Con_ve!$C$6:$C$1005,$C942,Con_ve!$I$6:$I$1005,"Fechada",Con_ve!$Q$6:$Q$1005,Cad_cl!AT$5)))</f>
        <v/>
      </c>
      <c r="AU942" s="134" t="str">
        <f>IF(ISERR(IF($C942="","",SUMIFS(Con_ve!$F$6:$F$1005,Con_ve!$C$6:$C$1005,$C942,Con_ve!$I$6:$I$1005,"Fechada",Con_ve!$Q$6:$Q$1005,Cad_cl!AU$5))),"",IF($C942="","",SUMIFS(Con_ve!$F$6:$F$1005,Con_ve!$C$6:$C$1005,$C942,Con_ve!$I$6:$I$1005,"Fechada",Con_ve!$Q$6:$Q$1005,Cad_cl!AU$5)))</f>
        <v/>
      </c>
      <c r="AV942" s="134" t="str">
        <f>IF(ISERR(IF($C942="","",SUMIFS(Con_ve!$F$6:$F$1005,Con_ve!$C$6:$C$1005,$C942,Con_ve!$I$6:$I$1005,"Fechada",Con_ve!$Q$6:$Q$1005,Cad_cl!AV$5))),"",IF($C942="","",SUMIFS(Con_ve!$F$6:$F$1005,Con_ve!$C$6:$C$1005,$C942,Con_ve!$I$6:$I$1005,"Fechada",Con_ve!$Q$6:$Q$1005,Cad_cl!AV$5)))</f>
        <v/>
      </c>
      <c r="AW942" s="134" t="str">
        <f>IF(ISERR(IF($C942="","",SUMIFS(Con_ve!$F$6:$F$1005,Con_ve!$C$6:$C$1005,$C942,Con_ve!$I$6:$I$1005,"Fechada",Con_ve!$Q$6:$Q$1005,Cad_cl!AW$5))),"",IF($C942="","",SUMIFS(Con_ve!$F$6:$F$1005,Con_ve!$C$6:$C$1005,$C942,Con_ve!$I$6:$I$1005,"Fechada",Con_ve!$Q$6:$Q$1005,Cad_cl!AW$5)))</f>
        <v/>
      </c>
      <c r="AX942" s="134" t="str">
        <f>IF(ISERR(IF($C942="","",SUMIFS(Con_ve!$F$6:$F$1005,Con_ve!$C$6:$C$1005,$C942,Con_ve!$I$6:$I$1005,"Fechada",Con_ve!$Q$6:$Q$1005,Cad_cl!AX$5))),"",IF($C942="","",SUMIFS(Con_ve!$F$6:$F$1005,Con_ve!$C$6:$C$1005,$C942,Con_ve!$I$6:$I$1005,"Fechada",Con_ve!$Q$6:$Q$1005,Cad_cl!AX$5)))</f>
        <v/>
      </c>
      <c r="AY942" s="134" t="str">
        <f>IF(ISERR(IF($C942="","",SUMIFS(Con_ve!$F$6:$F$1005,Con_ve!$C$6:$C$1005,$C942,Con_ve!$I$6:$I$1005,"Fechada",Con_ve!$Q$6:$Q$1005,Cad_cl!AY$5))),"",IF($C942="","",SUMIFS(Con_ve!$F$6:$F$1005,Con_ve!$C$6:$C$1005,$C942,Con_ve!$I$6:$I$1005,"Fechada",Con_ve!$Q$6:$Q$1005,Cad_cl!AY$5)))</f>
        <v/>
      </c>
      <c r="AZ942" s="134" t="str">
        <f>IF(ISERR(IF($C942="","",SUMIFS(Con_ve!$F$6:$F$1005,Con_ve!$C$6:$C$1005,$C942,Con_ve!$I$6:$I$1005,"Fechada",Con_ve!$Q$6:$Q$1005,Cad_cl!AZ$5))),"",IF($C942="","",SUMIFS(Con_ve!$F$6:$F$1005,Con_ve!$C$6:$C$1005,$C942,Con_ve!$I$6:$I$1005,"Fechada",Con_ve!$Q$6:$Q$1005,Cad_cl!AZ$5)))</f>
        <v/>
      </c>
      <c r="BA942" s="134" t="str">
        <f>IF(ISERR(IF($C942="","",SUMIFS(Con_ve!$F$6:$F$1005,Con_ve!$C$6:$C$1005,$C942,Con_ve!$I$6:$I$1005,"Fechada",Con_ve!$Q$6:$Q$1005,Cad_cl!BA$5))),"",IF($C942="","",SUMIFS(Con_ve!$F$6:$F$1005,Con_ve!$C$6:$C$1005,$C942,Con_ve!$I$6:$I$1005,"Fechada",Con_ve!$Q$6:$Q$1005,Cad_cl!BA$5)))</f>
        <v/>
      </c>
      <c r="BB942" s="134">
        <f t="shared" si="42"/>
        <v>0</v>
      </c>
      <c r="BD942" s="134" t="str">
        <f>IF(ISERR(IF($C942="","",SUMIFS(Con_ve!$F$6:$F$1005,Con_ve!$C$6:$C$1005,$C942,Con_ve!$I$6:$I$1005,"Em negociação",Con_ve!$Q$6:$Q$1005,Cad_cl!BD$5))),"",IF($C942="","",SUMIFS(Con_ve!$F$6:$F$1005,Con_ve!$C$6:$C$1005,$C942,Con_ve!$I$6:$I$1005,"Em negociação",Con_ve!$Q$6:$Q$1005,Cad_cl!BD$5)))</f>
        <v/>
      </c>
      <c r="BE942" s="134" t="str">
        <f>IF(ISERR(IF($C942="","",SUMIFS(Con_ve!$F$6:$F$1005,Con_ve!$C$6:$C$1005,$C942,Con_ve!$I$6:$I$1005,"Em negociação",Con_ve!$Q$6:$Q$1005,Cad_cl!BE$5))),"",IF($C942="","",SUMIFS(Con_ve!$F$6:$F$1005,Con_ve!$C$6:$C$1005,$C942,Con_ve!$I$6:$I$1005,"Em negociação",Con_ve!$Q$6:$Q$1005,Cad_cl!BE$5)))</f>
        <v/>
      </c>
      <c r="BF942" s="134" t="str">
        <f>IF(ISERR(IF($C942="","",SUMIFS(Con_ve!$F$6:$F$1005,Con_ve!$C$6:$C$1005,$C942,Con_ve!$I$6:$I$1005,"Em negociação",Con_ve!$Q$6:$Q$1005,Cad_cl!BF$5))),"",IF($C942="","",SUMIFS(Con_ve!$F$6:$F$1005,Con_ve!$C$6:$C$1005,$C942,Con_ve!$I$6:$I$1005,"Em negociação",Con_ve!$Q$6:$Q$1005,Cad_cl!BF$5)))</f>
        <v/>
      </c>
      <c r="BG942" s="134" t="str">
        <f>IF(ISERR(IF($C942="","",SUMIFS(Con_ve!$F$6:$F$1005,Con_ve!$C$6:$C$1005,$C942,Con_ve!$I$6:$I$1005,"Em negociação",Con_ve!$Q$6:$Q$1005,Cad_cl!BG$5))),"",IF($C942="","",SUMIFS(Con_ve!$F$6:$F$1005,Con_ve!$C$6:$C$1005,$C942,Con_ve!$I$6:$I$1005,"Em negociação",Con_ve!$Q$6:$Q$1005,Cad_cl!BG$5)))</f>
        <v/>
      </c>
      <c r="BH942" s="134" t="str">
        <f>IF(ISERR(IF($C942="","",SUMIFS(Con_ve!$F$6:$F$1005,Con_ve!$C$6:$C$1005,$C942,Con_ve!$I$6:$I$1005,"Em negociação",Con_ve!$Q$6:$Q$1005,Cad_cl!BH$5))),"",IF($C942="","",SUMIFS(Con_ve!$F$6:$F$1005,Con_ve!$C$6:$C$1005,$C942,Con_ve!$I$6:$I$1005,"Em negociação",Con_ve!$Q$6:$Q$1005,Cad_cl!BH$5)))</f>
        <v/>
      </c>
      <c r="BI942" s="134" t="str">
        <f>IF(ISERR(IF($C942="","",SUMIFS(Con_ve!$F$6:$F$1005,Con_ve!$C$6:$C$1005,$C942,Con_ve!$I$6:$I$1005,"Em negociação",Con_ve!$Q$6:$Q$1005,Cad_cl!BI$5))),"",IF($C942="","",SUMIFS(Con_ve!$F$6:$F$1005,Con_ve!$C$6:$C$1005,$C942,Con_ve!$I$6:$I$1005,"Em negociação",Con_ve!$Q$6:$Q$1005,Cad_cl!BI$5)))</f>
        <v/>
      </c>
      <c r="BJ942" s="134" t="str">
        <f>IF(ISERR(IF($C942="","",SUMIFS(Con_ve!$F$6:$F$1005,Con_ve!$C$6:$C$1005,$C942,Con_ve!$I$6:$I$1005,"Em negociação",Con_ve!$Q$6:$Q$1005,Cad_cl!BJ$5))),"",IF($C942="","",SUMIFS(Con_ve!$F$6:$F$1005,Con_ve!$C$6:$C$1005,$C942,Con_ve!$I$6:$I$1005,"Em negociação",Con_ve!$Q$6:$Q$1005,Cad_cl!BJ$5)))</f>
        <v/>
      </c>
      <c r="BK942" s="134" t="str">
        <f>IF(ISERR(IF($C942="","",SUMIFS(Con_ve!$F$6:$F$1005,Con_ve!$C$6:$C$1005,$C942,Con_ve!$I$6:$I$1005,"Em negociação",Con_ve!$Q$6:$Q$1005,Cad_cl!BK$5))),"",IF($C942="","",SUMIFS(Con_ve!$F$6:$F$1005,Con_ve!$C$6:$C$1005,$C942,Con_ve!$I$6:$I$1005,"Em negociação",Con_ve!$Q$6:$Q$1005,Cad_cl!BK$5)))</f>
        <v/>
      </c>
      <c r="BL942" s="134" t="str">
        <f>IF(ISERR(IF($C942="","",SUMIFS(Con_ve!$F$6:$F$1005,Con_ve!$C$6:$C$1005,$C942,Con_ve!$I$6:$I$1005,"Em negociação",Con_ve!$Q$6:$Q$1005,Cad_cl!BL$5))),"",IF($C942="","",SUMIFS(Con_ve!$F$6:$F$1005,Con_ve!$C$6:$C$1005,$C942,Con_ve!$I$6:$I$1005,"Em negociação",Con_ve!$Q$6:$Q$1005,Cad_cl!BL$5)))</f>
        <v/>
      </c>
      <c r="BM942" s="134" t="str">
        <f>IF(ISERR(IF($C942="","",SUMIFS(Con_ve!$F$6:$F$1005,Con_ve!$C$6:$C$1005,$C942,Con_ve!$I$6:$I$1005,"Em negociação",Con_ve!$Q$6:$Q$1005,Cad_cl!BM$5))),"",IF($C942="","",SUMIFS(Con_ve!$F$6:$F$1005,Con_ve!$C$6:$C$1005,$C942,Con_ve!$I$6:$I$1005,"Em negociação",Con_ve!$Q$6:$Q$1005,Cad_cl!BM$5)))</f>
        <v/>
      </c>
      <c r="BN942" s="134" t="str">
        <f>IF(ISERR(IF($C942="","",SUMIFS(Con_ve!$F$6:$F$1005,Con_ve!$C$6:$C$1005,$C942,Con_ve!$I$6:$I$1005,"Em negociação",Con_ve!$Q$6:$Q$1005,Cad_cl!BN$5))),"",IF($C942="","",SUMIFS(Con_ve!$F$6:$F$1005,Con_ve!$C$6:$C$1005,$C942,Con_ve!$I$6:$I$1005,"Em negociação",Con_ve!$Q$6:$Q$1005,Cad_cl!BN$5)))</f>
        <v/>
      </c>
      <c r="BO942" s="134" t="str">
        <f>IF(ISERR(IF($C942="","",SUMIFS(Con_ve!$F$6:$F$1005,Con_ve!$C$6:$C$1005,$C942,Con_ve!$I$6:$I$1005,"Em negociação",Con_ve!$Q$6:$Q$1005,Cad_cl!BO$5))),"",IF($C942="","",SUMIFS(Con_ve!$F$6:$F$1005,Con_ve!$C$6:$C$1005,$C942,Con_ve!$I$6:$I$1005,"Em negociação",Con_ve!$Q$6:$Q$1005,Cad_cl!BO$5)))</f>
        <v/>
      </c>
      <c r="BP942" s="134">
        <f t="shared" si="43"/>
        <v>0</v>
      </c>
      <c r="BR942" s="125" t="str">
        <f>IF(ISERR(IF(AND($I942=Re_lo!$E$5,BR$5=VLOOKUP(Re_lo!$H$5,Re_lo!$N$5:$O$16,2,0)),AP942,"")),"",IF(AND($I942=Re_lo!$E$5,BR$5=VLOOKUP(Re_lo!$H$5,Re_lo!$N$5:$O$16,2,0)),AP942,""))</f>
        <v/>
      </c>
      <c r="BS942" s="125" t="str">
        <f>IF(ISERR(IF(AND($I942=Re_lo!$E$5,BS$5=VLOOKUP(Re_lo!$H$5,Re_lo!$N$5:$O$16,2,0)),AQ942,"")),"",IF(AND($I942=Re_lo!$E$5,BS$5=VLOOKUP(Re_lo!$H$5,Re_lo!$N$5:$O$16,2,0)),AQ942,""))</f>
        <v/>
      </c>
      <c r="BT942" s="125" t="str">
        <f>IF(ISERR(IF(AND($I942=Re_lo!$E$5,BT$5=VLOOKUP(Re_lo!$H$5,Re_lo!$N$5:$O$16,2,0)),AR942,"")),"",IF(AND($I942=Re_lo!$E$5,BT$5=VLOOKUP(Re_lo!$H$5,Re_lo!$N$5:$O$16,2,0)),AR942,""))</f>
        <v/>
      </c>
      <c r="BU942" s="125" t="str">
        <f>IF(ISERR(IF(AND($I942=Re_lo!$E$5,BU$5=VLOOKUP(Re_lo!$H$5,Re_lo!$N$5:$O$16,2,0)),AS942,"")),"",IF(AND($I942=Re_lo!$E$5,BU$5=VLOOKUP(Re_lo!$H$5,Re_lo!$N$5:$O$16,2,0)),AS942,""))</f>
        <v/>
      </c>
      <c r="BV942" s="125" t="str">
        <f>IF(ISERR(IF(AND($I942=Re_lo!$E$5,BV$5=VLOOKUP(Re_lo!$H$5,Re_lo!$N$5:$O$16,2,0)),AT942,"")),"",IF(AND($I942=Re_lo!$E$5,BV$5=VLOOKUP(Re_lo!$H$5,Re_lo!$N$5:$O$16,2,0)),AT942,""))</f>
        <v/>
      </c>
      <c r="BW942" s="125" t="str">
        <f>IF(ISERR(IF(AND($I942=Re_lo!$E$5,BW$5=VLOOKUP(Re_lo!$H$5,Re_lo!$N$5:$O$16,2,0)),AU942,"")),"",IF(AND($I942=Re_lo!$E$5,BW$5=VLOOKUP(Re_lo!$H$5,Re_lo!$N$5:$O$16,2,0)),AU942,""))</f>
        <v/>
      </c>
      <c r="BX942" s="125" t="str">
        <f>IF(ISERR(IF(AND($I942=Re_lo!$E$5,BX$5=VLOOKUP(Re_lo!$H$5,Re_lo!$N$5:$O$16,2,0)),AV942,"")),"",IF(AND($I942=Re_lo!$E$5,BX$5=VLOOKUP(Re_lo!$H$5,Re_lo!$N$5:$O$16,2,0)),AV942,""))</f>
        <v/>
      </c>
      <c r="BY942" s="125" t="str">
        <f>IF(ISERR(IF(AND($I942=Re_lo!$E$5,BY$5=VLOOKUP(Re_lo!$H$5,Re_lo!$N$5:$O$16,2,0)),AW942,"")),"",IF(AND($I942=Re_lo!$E$5,BY$5=VLOOKUP(Re_lo!$H$5,Re_lo!$N$5:$O$16,2,0)),AW942,""))</f>
        <v/>
      </c>
      <c r="BZ942" s="125" t="str">
        <f>IF(ISERR(IF(AND($I942=Re_lo!$E$5,BZ$5=VLOOKUP(Re_lo!$H$5,Re_lo!$N$5:$O$16,2,0)),AX942,"")),"",IF(AND($I942=Re_lo!$E$5,BZ$5=VLOOKUP(Re_lo!$H$5,Re_lo!$N$5:$O$16,2,0)),AX942,""))</f>
        <v/>
      </c>
      <c r="CA942" s="125" t="str">
        <f>IF(ISERR(IF(AND($I942=Re_lo!$E$5,CA$5=VLOOKUP(Re_lo!$H$5,Re_lo!$N$5:$O$16,2,0)),AY942,"")),"",IF(AND($I942=Re_lo!$E$5,CA$5=VLOOKUP(Re_lo!$H$5,Re_lo!$N$5:$O$16,2,0)),AY942,""))</f>
        <v/>
      </c>
      <c r="CB942" s="125" t="str">
        <f>IF(ISERR(IF(AND($I942=Re_lo!$E$5,CB$5=VLOOKUP(Re_lo!$H$5,Re_lo!$N$5:$O$16,2,0)),AZ942,"")),"",IF(AND($I942=Re_lo!$E$5,CB$5=VLOOKUP(Re_lo!$H$5,Re_lo!$N$5:$O$16,2,0)),AZ942,""))</f>
        <v/>
      </c>
      <c r="CC942" s="125" t="str">
        <f>IF(ISERR(IF(AND($I942=Re_lo!$E$5,CC$5=VLOOKUP(Re_lo!$H$5,Re_lo!$N$5:$O$16,2,0)),BA942,"")),"",IF(AND($I942=Re_lo!$E$5,CC$5=VLOOKUP(Re_lo!$H$5,Re_lo!$N$5:$O$16,2,0)),BA942,""))</f>
        <v/>
      </c>
      <c r="CD942" s="125" t="str">
        <f>IF(ISERR(IF(AND($I942=Re_lo!$E$5,CD$5=VLOOKUP(Re_lo!$H$5,Re_lo!$N$5:$O$16,2,0)),BB942,"")),"",IF(AND($I942=Re_lo!$E$5,CD$5=VLOOKUP(Re_lo!$H$5,Re_lo!$N$5:$O$16,2,0)),BB942,""))</f>
        <v/>
      </c>
      <c r="CF942" s="125" t="str">
        <f>IF($C942="","",COUNTIFS(Con_ve!$C$6:$C$1005,$C942,Con_ve!$Q$6:$Q$1005,Cad_cl!CF$5))</f>
        <v/>
      </c>
      <c r="CG942" s="125" t="str">
        <f>IF($C942="","",COUNTIFS(Con_ve!$C$6:$C$1005,$C942,Con_ve!$Q$6:$Q$1005,Cad_cl!CG$5))</f>
        <v/>
      </c>
      <c r="CH942" s="125" t="str">
        <f>IF($C942="","",COUNTIFS(Con_ve!$C$6:$C$1005,$C942,Con_ve!$Q$6:$Q$1005,Cad_cl!CH$5))</f>
        <v/>
      </c>
      <c r="CI942" s="125" t="str">
        <f>IF($C942="","",COUNTIFS(Con_ve!$C$6:$C$1005,$C942,Con_ve!$Q$6:$Q$1005,Cad_cl!CI$5))</f>
        <v/>
      </c>
      <c r="CJ942" s="125" t="str">
        <f>IF($C942="","",COUNTIFS(Con_ve!$C$6:$C$1005,$C942,Con_ve!$Q$6:$Q$1005,Cad_cl!CJ$5))</f>
        <v/>
      </c>
      <c r="CK942" s="125" t="str">
        <f>IF($C942="","",COUNTIFS(Con_ve!$C$6:$C$1005,$C942,Con_ve!$Q$6:$Q$1005,Cad_cl!CK$5))</f>
        <v/>
      </c>
      <c r="CL942" s="125" t="str">
        <f>IF($C942="","",COUNTIFS(Con_ve!$C$6:$C$1005,$C942,Con_ve!$Q$6:$Q$1005,Cad_cl!CL$5))</f>
        <v/>
      </c>
      <c r="CM942" s="125" t="str">
        <f>IF($C942="","",COUNTIFS(Con_ve!$C$6:$C$1005,$C942,Con_ve!$Q$6:$Q$1005,Cad_cl!CM$5))</f>
        <v/>
      </c>
      <c r="CN942" s="125" t="str">
        <f>IF($C942="","",COUNTIFS(Con_ve!$C$6:$C$1005,$C942,Con_ve!$Q$6:$Q$1005,Cad_cl!CN$5))</f>
        <v/>
      </c>
      <c r="CO942" s="125" t="str">
        <f>IF($C942="","",COUNTIFS(Con_ve!$C$6:$C$1005,$C942,Con_ve!$Q$6:$Q$1005,Cad_cl!CO$5))</f>
        <v/>
      </c>
      <c r="CP942" s="125" t="str">
        <f>IF($C942="","",COUNTIFS(Con_ve!$C$6:$C$1005,$C942,Con_ve!$Q$6:$Q$1005,Cad_cl!CP$5))</f>
        <v/>
      </c>
      <c r="CQ942" s="125" t="str">
        <f>IF($C942="","",COUNTIFS(Con_ve!$C$6:$C$1005,$C942,Con_ve!$Q$6:$Q$1005,Cad_cl!CQ$5))</f>
        <v/>
      </c>
      <c r="CR942" s="125">
        <f t="shared" si="44"/>
        <v>0</v>
      </c>
    </row>
    <row r="943" spans="3:96" ht="30" customHeight="1">
      <c r="C943" s="153"/>
      <c r="D943" s="153"/>
      <c r="E943" s="154"/>
      <c r="F943" s="153"/>
      <c r="G943" s="155"/>
      <c r="H943" s="153"/>
      <c r="I943" s="153"/>
      <c r="J943" s="132" t="s">
        <v>309</v>
      </c>
      <c r="K943" s="133" t="s">
        <v>309</v>
      </c>
      <c r="L943" s="153"/>
      <c r="M943" s="153"/>
      <c r="N943" s="153"/>
      <c r="O943" s="153"/>
      <c r="P943" s="153"/>
      <c r="Q943" s="153"/>
      <c r="AP943" s="134" t="str">
        <f>IF(ISERR(IF($C943="","",SUMIFS(Con_ve!$F$6:$F$1005,Con_ve!$C$6:$C$1005,$C943,Con_ve!$I$6:$I$1005,"Fechada",Con_ve!$Q$6:$Q$1005,Cad_cl!AP$5))),"",IF($C943="","",SUMIFS(Con_ve!$F$6:$F$1005,Con_ve!$C$6:$C$1005,$C943,Con_ve!$I$6:$I$1005,"Fechada",Con_ve!$Q$6:$Q$1005,Cad_cl!AP$5)))</f>
        <v/>
      </c>
      <c r="AQ943" s="134" t="str">
        <f>IF(ISERR(IF($C943="","",SUMIFS(Con_ve!$F$6:$F$1005,Con_ve!$C$6:$C$1005,$C943,Con_ve!$I$6:$I$1005,"Fechada",Con_ve!$Q$6:$Q$1005,Cad_cl!AQ$5))),"",IF($C943="","",SUMIFS(Con_ve!$F$6:$F$1005,Con_ve!$C$6:$C$1005,$C943,Con_ve!$I$6:$I$1005,"Fechada",Con_ve!$Q$6:$Q$1005,Cad_cl!AQ$5)))</f>
        <v/>
      </c>
      <c r="AR943" s="134" t="str">
        <f>IF(ISERR(IF($C943="","",SUMIFS(Con_ve!$F$6:$F$1005,Con_ve!$C$6:$C$1005,$C943,Con_ve!$I$6:$I$1005,"Fechada",Con_ve!$Q$6:$Q$1005,Cad_cl!AR$5))),"",IF($C943="","",SUMIFS(Con_ve!$F$6:$F$1005,Con_ve!$C$6:$C$1005,$C943,Con_ve!$I$6:$I$1005,"Fechada",Con_ve!$Q$6:$Q$1005,Cad_cl!AR$5)))</f>
        <v/>
      </c>
      <c r="AS943" s="134" t="str">
        <f>IF(ISERR(IF($C943="","",SUMIFS(Con_ve!$F$6:$F$1005,Con_ve!$C$6:$C$1005,$C943,Con_ve!$I$6:$I$1005,"Fechada",Con_ve!$Q$6:$Q$1005,Cad_cl!AS$5))),"",IF($C943="","",SUMIFS(Con_ve!$F$6:$F$1005,Con_ve!$C$6:$C$1005,$C943,Con_ve!$I$6:$I$1005,"Fechada",Con_ve!$Q$6:$Q$1005,Cad_cl!AS$5)))</f>
        <v/>
      </c>
      <c r="AT943" s="134" t="str">
        <f>IF(ISERR(IF($C943="","",SUMIFS(Con_ve!$F$6:$F$1005,Con_ve!$C$6:$C$1005,$C943,Con_ve!$I$6:$I$1005,"Fechada",Con_ve!$Q$6:$Q$1005,Cad_cl!AT$5))),"",IF($C943="","",SUMIFS(Con_ve!$F$6:$F$1005,Con_ve!$C$6:$C$1005,$C943,Con_ve!$I$6:$I$1005,"Fechada",Con_ve!$Q$6:$Q$1005,Cad_cl!AT$5)))</f>
        <v/>
      </c>
      <c r="AU943" s="134" t="str">
        <f>IF(ISERR(IF($C943="","",SUMIFS(Con_ve!$F$6:$F$1005,Con_ve!$C$6:$C$1005,$C943,Con_ve!$I$6:$I$1005,"Fechada",Con_ve!$Q$6:$Q$1005,Cad_cl!AU$5))),"",IF($C943="","",SUMIFS(Con_ve!$F$6:$F$1005,Con_ve!$C$6:$C$1005,$C943,Con_ve!$I$6:$I$1005,"Fechada",Con_ve!$Q$6:$Q$1005,Cad_cl!AU$5)))</f>
        <v/>
      </c>
      <c r="AV943" s="134" t="str">
        <f>IF(ISERR(IF($C943="","",SUMIFS(Con_ve!$F$6:$F$1005,Con_ve!$C$6:$C$1005,$C943,Con_ve!$I$6:$I$1005,"Fechada",Con_ve!$Q$6:$Q$1005,Cad_cl!AV$5))),"",IF($C943="","",SUMIFS(Con_ve!$F$6:$F$1005,Con_ve!$C$6:$C$1005,$C943,Con_ve!$I$6:$I$1005,"Fechada",Con_ve!$Q$6:$Q$1005,Cad_cl!AV$5)))</f>
        <v/>
      </c>
      <c r="AW943" s="134" t="str">
        <f>IF(ISERR(IF($C943="","",SUMIFS(Con_ve!$F$6:$F$1005,Con_ve!$C$6:$C$1005,$C943,Con_ve!$I$6:$I$1005,"Fechada",Con_ve!$Q$6:$Q$1005,Cad_cl!AW$5))),"",IF($C943="","",SUMIFS(Con_ve!$F$6:$F$1005,Con_ve!$C$6:$C$1005,$C943,Con_ve!$I$6:$I$1005,"Fechada",Con_ve!$Q$6:$Q$1005,Cad_cl!AW$5)))</f>
        <v/>
      </c>
      <c r="AX943" s="134" t="str">
        <f>IF(ISERR(IF($C943="","",SUMIFS(Con_ve!$F$6:$F$1005,Con_ve!$C$6:$C$1005,$C943,Con_ve!$I$6:$I$1005,"Fechada",Con_ve!$Q$6:$Q$1005,Cad_cl!AX$5))),"",IF($C943="","",SUMIFS(Con_ve!$F$6:$F$1005,Con_ve!$C$6:$C$1005,$C943,Con_ve!$I$6:$I$1005,"Fechada",Con_ve!$Q$6:$Q$1005,Cad_cl!AX$5)))</f>
        <v/>
      </c>
      <c r="AY943" s="134" t="str">
        <f>IF(ISERR(IF($C943="","",SUMIFS(Con_ve!$F$6:$F$1005,Con_ve!$C$6:$C$1005,$C943,Con_ve!$I$6:$I$1005,"Fechada",Con_ve!$Q$6:$Q$1005,Cad_cl!AY$5))),"",IF($C943="","",SUMIFS(Con_ve!$F$6:$F$1005,Con_ve!$C$6:$C$1005,$C943,Con_ve!$I$6:$I$1005,"Fechada",Con_ve!$Q$6:$Q$1005,Cad_cl!AY$5)))</f>
        <v/>
      </c>
      <c r="AZ943" s="134" t="str">
        <f>IF(ISERR(IF($C943="","",SUMIFS(Con_ve!$F$6:$F$1005,Con_ve!$C$6:$C$1005,$C943,Con_ve!$I$6:$I$1005,"Fechada",Con_ve!$Q$6:$Q$1005,Cad_cl!AZ$5))),"",IF($C943="","",SUMIFS(Con_ve!$F$6:$F$1005,Con_ve!$C$6:$C$1005,$C943,Con_ve!$I$6:$I$1005,"Fechada",Con_ve!$Q$6:$Q$1005,Cad_cl!AZ$5)))</f>
        <v/>
      </c>
      <c r="BA943" s="134" t="str">
        <f>IF(ISERR(IF($C943="","",SUMIFS(Con_ve!$F$6:$F$1005,Con_ve!$C$6:$C$1005,$C943,Con_ve!$I$6:$I$1005,"Fechada",Con_ve!$Q$6:$Q$1005,Cad_cl!BA$5))),"",IF($C943="","",SUMIFS(Con_ve!$F$6:$F$1005,Con_ve!$C$6:$C$1005,$C943,Con_ve!$I$6:$I$1005,"Fechada",Con_ve!$Q$6:$Q$1005,Cad_cl!BA$5)))</f>
        <v/>
      </c>
      <c r="BB943" s="134">
        <f t="shared" si="42"/>
        <v>0</v>
      </c>
      <c r="BD943" s="134" t="str">
        <f>IF(ISERR(IF($C943="","",SUMIFS(Con_ve!$F$6:$F$1005,Con_ve!$C$6:$C$1005,$C943,Con_ve!$I$6:$I$1005,"Em negociação",Con_ve!$Q$6:$Q$1005,Cad_cl!BD$5))),"",IF($C943="","",SUMIFS(Con_ve!$F$6:$F$1005,Con_ve!$C$6:$C$1005,$C943,Con_ve!$I$6:$I$1005,"Em negociação",Con_ve!$Q$6:$Q$1005,Cad_cl!BD$5)))</f>
        <v/>
      </c>
      <c r="BE943" s="134" t="str">
        <f>IF(ISERR(IF($C943="","",SUMIFS(Con_ve!$F$6:$F$1005,Con_ve!$C$6:$C$1005,$C943,Con_ve!$I$6:$I$1005,"Em negociação",Con_ve!$Q$6:$Q$1005,Cad_cl!BE$5))),"",IF($C943="","",SUMIFS(Con_ve!$F$6:$F$1005,Con_ve!$C$6:$C$1005,$C943,Con_ve!$I$6:$I$1005,"Em negociação",Con_ve!$Q$6:$Q$1005,Cad_cl!BE$5)))</f>
        <v/>
      </c>
      <c r="BF943" s="134" t="str">
        <f>IF(ISERR(IF($C943="","",SUMIFS(Con_ve!$F$6:$F$1005,Con_ve!$C$6:$C$1005,$C943,Con_ve!$I$6:$I$1005,"Em negociação",Con_ve!$Q$6:$Q$1005,Cad_cl!BF$5))),"",IF($C943="","",SUMIFS(Con_ve!$F$6:$F$1005,Con_ve!$C$6:$C$1005,$C943,Con_ve!$I$6:$I$1005,"Em negociação",Con_ve!$Q$6:$Q$1005,Cad_cl!BF$5)))</f>
        <v/>
      </c>
      <c r="BG943" s="134" t="str">
        <f>IF(ISERR(IF($C943="","",SUMIFS(Con_ve!$F$6:$F$1005,Con_ve!$C$6:$C$1005,$C943,Con_ve!$I$6:$I$1005,"Em negociação",Con_ve!$Q$6:$Q$1005,Cad_cl!BG$5))),"",IF($C943="","",SUMIFS(Con_ve!$F$6:$F$1005,Con_ve!$C$6:$C$1005,$C943,Con_ve!$I$6:$I$1005,"Em negociação",Con_ve!$Q$6:$Q$1005,Cad_cl!BG$5)))</f>
        <v/>
      </c>
      <c r="BH943" s="134" t="str">
        <f>IF(ISERR(IF($C943="","",SUMIFS(Con_ve!$F$6:$F$1005,Con_ve!$C$6:$C$1005,$C943,Con_ve!$I$6:$I$1005,"Em negociação",Con_ve!$Q$6:$Q$1005,Cad_cl!BH$5))),"",IF($C943="","",SUMIFS(Con_ve!$F$6:$F$1005,Con_ve!$C$6:$C$1005,$C943,Con_ve!$I$6:$I$1005,"Em negociação",Con_ve!$Q$6:$Q$1005,Cad_cl!BH$5)))</f>
        <v/>
      </c>
      <c r="BI943" s="134" t="str">
        <f>IF(ISERR(IF($C943="","",SUMIFS(Con_ve!$F$6:$F$1005,Con_ve!$C$6:$C$1005,$C943,Con_ve!$I$6:$I$1005,"Em negociação",Con_ve!$Q$6:$Q$1005,Cad_cl!BI$5))),"",IF($C943="","",SUMIFS(Con_ve!$F$6:$F$1005,Con_ve!$C$6:$C$1005,$C943,Con_ve!$I$6:$I$1005,"Em negociação",Con_ve!$Q$6:$Q$1005,Cad_cl!BI$5)))</f>
        <v/>
      </c>
      <c r="BJ943" s="134" t="str">
        <f>IF(ISERR(IF($C943="","",SUMIFS(Con_ve!$F$6:$F$1005,Con_ve!$C$6:$C$1005,$C943,Con_ve!$I$6:$I$1005,"Em negociação",Con_ve!$Q$6:$Q$1005,Cad_cl!BJ$5))),"",IF($C943="","",SUMIFS(Con_ve!$F$6:$F$1005,Con_ve!$C$6:$C$1005,$C943,Con_ve!$I$6:$I$1005,"Em negociação",Con_ve!$Q$6:$Q$1005,Cad_cl!BJ$5)))</f>
        <v/>
      </c>
      <c r="BK943" s="134" t="str">
        <f>IF(ISERR(IF($C943="","",SUMIFS(Con_ve!$F$6:$F$1005,Con_ve!$C$6:$C$1005,$C943,Con_ve!$I$6:$I$1005,"Em negociação",Con_ve!$Q$6:$Q$1005,Cad_cl!BK$5))),"",IF($C943="","",SUMIFS(Con_ve!$F$6:$F$1005,Con_ve!$C$6:$C$1005,$C943,Con_ve!$I$6:$I$1005,"Em negociação",Con_ve!$Q$6:$Q$1005,Cad_cl!BK$5)))</f>
        <v/>
      </c>
      <c r="BL943" s="134" t="str">
        <f>IF(ISERR(IF($C943="","",SUMIFS(Con_ve!$F$6:$F$1005,Con_ve!$C$6:$C$1005,$C943,Con_ve!$I$6:$I$1005,"Em negociação",Con_ve!$Q$6:$Q$1005,Cad_cl!BL$5))),"",IF($C943="","",SUMIFS(Con_ve!$F$6:$F$1005,Con_ve!$C$6:$C$1005,$C943,Con_ve!$I$6:$I$1005,"Em negociação",Con_ve!$Q$6:$Q$1005,Cad_cl!BL$5)))</f>
        <v/>
      </c>
      <c r="BM943" s="134" t="str">
        <f>IF(ISERR(IF($C943="","",SUMIFS(Con_ve!$F$6:$F$1005,Con_ve!$C$6:$C$1005,$C943,Con_ve!$I$6:$I$1005,"Em negociação",Con_ve!$Q$6:$Q$1005,Cad_cl!BM$5))),"",IF($C943="","",SUMIFS(Con_ve!$F$6:$F$1005,Con_ve!$C$6:$C$1005,$C943,Con_ve!$I$6:$I$1005,"Em negociação",Con_ve!$Q$6:$Q$1005,Cad_cl!BM$5)))</f>
        <v/>
      </c>
      <c r="BN943" s="134" t="str">
        <f>IF(ISERR(IF($C943="","",SUMIFS(Con_ve!$F$6:$F$1005,Con_ve!$C$6:$C$1005,$C943,Con_ve!$I$6:$I$1005,"Em negociação",Con_ve!$Q$6:$Q$1005,Cad_cl!BN$5))),"",IF($C943="","",SUMIFS(Con_ve!$F$6:$F$1005,Con_ve!$C$6:$C$1005,$C943,Con_ve!$I$6:$I$1005,"Em negociação",Con_ve!$Q$6:$Q$1005,Cad_cl!BN$5)))</f>
        <v/>
      </c>
      <c r="BO943" s="134" t="str">
        <f>IF(ISERR(IF($C943="","",SUMIFS(Con_ve!$F$6:$F$1005,Con_ve!$C$6:$C$1005,$C943,Con_ve!$I$6:$I$1005,"Em negociação",Con_ve!$Q$6:$Q$1005,Cad_cl!BO$5))),"",IF($C943="","",SUMIFS(Con_ve!$F$6:$F$1005,Con_ve!$C$6:$C$1005,$C943,Con_ve!$I$6:$I$1005,"Em negociação",Con_ve!$Q$6:$Q$1005,Cad_cl!BO$5)))</f>
        <v/>
      </c>
      <c r="BP943" s="134">
        <f t="shared" si="43"/>
        <v>0</v>
      </c>
      <c r="BR943" s="125" t="str">
        <f>IF(ISERR(IF(AND($I943=Re_lo!$E$5,BR$5=VLOOKUP(Re_lo!$H$5,Re_lo!$N$5:$O$16,2,0)),AP943,"")),"",IF(AND($I943=Re_lo!$E$5,BR$5=VLOOKUP(Re_lo!$H$5,Re_lo!$N$5:$O$16,2,0)),AP943,""))</f>
        <v/>
      </c>
      <c r="BS943" s="125" t="str">
        <f>IF(ISERR(IF(AND($I943=Re_lo!$E$5,BS$5=VLOOKUP(Re_lo!$H$5,Re_lo!$N$5:$O$16,2,0)),AQ943,"")),"",IF(AND($I943=Re_lo!$E$5,BS$5=VLOOKUP(Re_lo!$H$5,Re_lo!$N$5:$O$16,2,0)),AQ943,""))</f>
        <v/>
      </c>
      <c r="BT943" s="125" t="str">
        <f>IF(ISERR(IF(AND($I943=Re_lo!$E$5,BT$5=VLOOKUP(Re_lo!$H$5,Re_lo!$N$5:$O$16,2,0)),AR943,"")),"",IF(AND($I943=Re_lo!$E$5,BT$5=VLOOKUP(Re_lo!$H$5,Re_lo!$N$5:$O$16,2,0)),AR943,""))</f>
        <v/>
      </c>
      <c r="BU943" s="125" t="str">
        <f>IF(ISERR(IF(AND($I943=Re_lo!$E$5,BU$5=VLOOKUP(Re_lo!$H$5,Re_lo!$N$5:$O$16,2,0)),AS943,"")),"",IF(AND($I943=Re_lo!$E$5,BU$5=VLOOKUP(Re_lo!$H$5,Re_lo!$N$5:$O$16,2,0)),AS943,""))</f>
        <v/>
      </c>
      <c r="BV943" s="125" t="str">
        <f>IF(ISERR(IF(AND($I943=Re_lo!$E$5,BV$5=VLOOKUP(Re_lo!$H$5,Re_lo!$N$5:$O$16,2,0)),AT943,"")),"",IF(AND($I943=Re_lo!$E$5,BV$5=VLOOKUP(Re_lo!$H$5,Re_lo!$N$5:$O$16,2,0)),AT943,""))</f>
        <v/>
      </c>
      <c r="BW943" s="125" t="str">
        <f>IF(ISERR(IF(AND($I943=Re_lo!$E$5,BW$5=VLOOKUP(Re_lo!$H$5,Re_lo!$N$5:$O$16,2,0)),AU943,"")),"",IF(AND($I943=Re_lo!$E$5,BW$5=VLOOKUP(Re_lo!$H$5,Re_lo!$N$5:$O$16,2,0)),AU943,""))</f>
        <v/>
      </c>
      <c r="BX943" s="125" t="str">
        <f>IF(ISERR(IF(AND($I943=Re_lo!$E$5,BX$5=VLOOKUP(Re_lo!$H$5,Re_lo!$N$5:$O$16,2,0)),AV943,"")),"",IF(AND($I943=Re_lo!$E$5,BX$5=VLOOKUP(Re_lo!$H$5,Re_lo!$N$5:$O$16,2,0)),AV943,""))</f>
        <v/>
      </c>
      <c r="BY943" s="125" t="str">
        <f>IF(ISERR(IF(AND($I943=Re_lo!$E$5,BY$5=VLOOKUP(Re_lo!$H$5,Re_lo!$N$5:$O$16,2,0)),AW943,"")),"",IF(AND($I943=Re_lo!$E$5,BY$5=VLOOKUP(Re_lo!$H$5,Re_lo!$N$5:$O$16,2,0)),AW943,""))</f>
        <v/>
      </c>
      <c r="BZ943" s="125" t="str">
        <f>IF(ISERR(IF(AND($I943=Re_lo!$E$5,BZ$5=VLOOKUP(Re_lo!$H$5,Re_lo!$N$5:$O$16,2,0)),AX943,"")),"",IF(AND($I943=Re_lo!$E$5,BZ$5=VLOOKUP(Re_lo!$H$5,Re_lo!$N$5:$O$16,2,0)),AX943,""))</f>
        <v/>
      </c>
      <c r="CA943" s="125" t="str">
        <f>IF(ISERR(IF(AND($I943=Re_lo!$E$5,CA$5=VLOOKUP(Re_lo!$H$5,Re_lo!$N$5:$O$16,2,0)),AY943,"")),"",IF(AND($I943=Re_lo!$E$5,CA$5=VLOOKUP(Re_lo!$H$5,Re_lo!$N$5:$O$16,2,0)),AY943,""))</f>
        <v/>
      </c>
      <c r="CB943" s="125" t="str">
        <f>IF(ISERR(IF(AND($I943=Re_lo!$E$5,CB$5=VLOOKUP(Re_lo!$H$5,Re_lo!$N$5:$O$16,2,0)),AZ943,"")),"",IF(AND($I943=Re_lo!$E$5,CB$5=VLOOKUP(Re_lo!$H$5,Re_lo!$N$5:$O$16,2,0)),AZ943,""))</f>
        <v/>
      </c>
      <c r="CC943" s="125" t="str">
        <f>IF(ISERR(IF(AND($I943=Re_lo!$E$5,CC$5=VLOOKUP(Re_lo!$H$5,Re_lo!$N$5:$O$16,2,0)),BA943,"")),"",IF(AND($I943=Re_lo!$E$5,CC$5=VLOOKUP(Re_lo!$H$5,Re_lo!$N$5:$O$16,2,0)),BA943,""))</f>
        <v/>
      </c>
      <c r="CD943" s="125" t="str">
        <f>IF(ISERR(IF(AND($I943=Re_lo!$E$5,CD$5=VLOOKUP(Re_lo!$H$5,Re_lo!$N$5:$O$16,2,0)),BB943,"")),"",IF(AND($I943=Re_lo!$E$5,CD$5=VLOOKUP(Re_lo!$H$5,Re_lo!$N$5:$O$16,2,0)),BB943,""))</f>
        <v/>
      </c>
      <c r="CF943" s="125" t="str">
        <f>IF($C943="","",COUNTIFS(Con_ve!$C$6:$C$1005,$C943,Con_ve!$Q$6:$Q$1005,Cad_cl!CF$5))</f>
        <v/>
      </c>
      <c r="CG943" s="125" t="str">
        <f>IF($C943="","",COUNTIFS(Con_ve!$C$6:$C$1005,$C943,Con_ve!$Q$6:$Q$1005,Cad_cl!CG$5))</f>
        <v/>
      </c>
      <c r="CH943" s="125" t="str">
        <f>IF($C943="","",COUNTIFS(Con_ve!$C$6:$C$1005,$C943,Con_ve!$Q$6:$Q$1005,Cad_cl!CH$5))</f>
        <v/>
      </c>
      <c r="CI943" s="125" t="str">
        <f>IF($C943="","",COUNTIFS(Con_ve!$C$6:$C$1005,$C943,Con_ve!$Q$6:$Q$1005,Cad_cl!CI$5))</f>
        <v/>
      </c>
      <c r="CJ943" s="125" t="str">
        <f>IF($C943="","",COUNTIFS(Con_ve!$C$6:$C$1005,$C943,Con_ve!$Q$6:$Q$1005,Cad_cl!CJ$5))</f>
        <v/>
      </c>
      <c r="CK943" s="125" t="str">
        <f>IF($C943="","",COUNTIFS(Con_ve!$C$6:$C$1005,$C943,Con_ve!$Q$6:$Q$1005,Cad_cl!CK$5))</f>
        <v/>
      </c>
      <c r="CL943" s="125" t="str">
        <f>IF($C943="","",COUNTIFS(Con_ve!$C$6:$C$1005,$C943,Con_ve!$Q$6:$Q$1005,Cad_cl!CL$5))</f>
        <v/>
      </c>
      <c r="CM943" s="125" t="str">
        <f>IF($C943="","",COUNTIFS(Con_ve!$C$6:$C$1005,$C943,Con_ve!$Q$6:$Q$1005,Cad_cl!CM$5))</f>
        <v/>
      </c>
      <c r="CN943" s="125" t="str">
        <f>IF($C943="","",COUNTIFS(Con_ve!$C$6:$C$1005,$C943,Con_ve!$Q$6:$Q$1005,Cad_cl!CN$5))</f>
        <v/>
      </c>
      <c r="CO943" s="125" t="str">
        <f>IF($C943="","",COUNTIFS(Con_ve!$C$6:$C$1005,$C943,Con_ve!$Q$6:$Q$1005,Cad_cl!CO$5))</f>
        <v/>
      </c>
      <c r="CP943" s="125" t="str">
        <f>IF($C943="","",COUNTIFS(Con_ve!$C$6:$C$1005,$C943,Con_ve!$Q$6:$Q$1005,Cad_cl!CP$5))</f>
        <v/>
      </c>
      <c r="CQ943" s="125" t="str">
        <f>IF($C943="","",COUNTIFS(Con_ve!$C$6:$C$1005,$C943,Con_ve!$Q$6:$Q$1005,Cad_cl!CQ$5))</f>
        <v/>
      </c>
      <c r="CR943" s="125">
        <f t="shared" si="44"/>
        <v>0</v>
      </c>
    </row>
    <row r="944" spans="3:96" ht="30" customHeight="1">
      <c r="C944" s="153"/>
      <c r="D944" s="153"/>
      <c r="E944" s="154"/>
      <c r="F944" s="153"/>
      <c r="G944" s="155"/>
      <c r="H944" s="153"/>
      <c r="I944" s="153"/>
      <c r="J944" s="132" t="s">
        <v>309</v>
      </c>
      <c r="K944" s="133" t="s">
        <v>309</v>
      </c>
      <c r="L944" s="153"/>
      <c r="M944" s="153"/>
      <c r="N944" s="153"/>
      <c r="O944" s="153"/>
      <c r="P944" s="153"/>
      <c r="Q944" s="153"/>
      <c r="AP944" s="134" t="str">
        <f>IF(ISERR(IF($C944="","",SUMIFS(Con_ve!$F$6:$F$1005,Con_ve!$C$6:$C$1005,$C944,Con_ve!$I$6:$I$1005,"Fechada",Con_ve!$Q$6:$Q$1005,Cad_cl!AP$5))),"",IF($C944="","",SUMIFS(Con_ve!$F$6:$F$1005,Con_ve!$C$6:$C$1005,$C944,Con_ve!$I$6:$I$1005,"Fechada",Con_ve!$Q$6:$Q$1005,Cad_cl!AP$5)))</f>
        <v/>
      </c>
      <c r="AQ944" s="134" t="str">
        <f>IF(ISERR(IF($C944="","",SUMIFS(Con_ve!$F$6:$F$1005,Con_ve!$C$6:$C$1005,$C944,Con_ve!$I$6:$I$1005,"Fechada",Con_ve!$Q$6:$Q$1005,Cad_cl!AQ$5))),"",IF($C944="","",SUMIFS(Con_ve!$F$6:$F$1005,Con_ve!$C$6:$C$1005,$C944,Con_ve!$I$6:$I$1005,"Fechada",Con_ve!$Q$6:$Q$1005,Cad_cl!AQ$5)))</f>
        <v/>
      </c>
      <c r="AR944" s="134" t="str">
        <f>IF(ISERR(IF($C944="","",SUMIFS(Con_ve!$F$6:$F$1005,Con_ve!$C$6:$C$1005,$C944,Con_ve!$I$6:$I$1005,"Fechada",Con_ve!$Q$6:$Q$1005,Cad_cl!AR$5))),"",IF($C944="","",SUMIFS(Con_ve!$F$6:$F$1005,Con_ve!$C$6:$C$1005,$C944,Con_ve!$I$6:$I$1005,"Fechada",Con_ve!$Q$6:$Q$1005,Cad_cl!AR$5)))</f>
        <v/>
      </c>
      <c r="AS944" s="134" t="str">
        <f>IF(ISERR(IF($C944="","",SUMIFS(Con_ve!$F$6:$F$1005,Con_ve!$C$6:$C$1005,$C944,Con_ve!$I$6:$I$1005,"Fechada",Con_ve!$Q$6:$Q$1005,Cad_cl!AS$5))),"",IF($C944="","",SUMIFS(Con_ve!$F$6:$F$1005,Con_ve!$C$6:$C$1005,$C944,Con_ve!$I$6:$I$1005,"Fechada",Con_ve!$Q$6:$Q$1005,Cad_cl!AS$5)))</f>
        <v/>
      </c>
      <c r="AT944" s="134" t="str">
        <f>IF(ISERR(IF($C944="","",SUMIFS(Con_ve!$F$6:$F$1005,Con_ve!$C$6:$C$1005,$C944,Con_ve!$I$6:$I$1005,"Fechada",Con_ve!$Q$6:$Q$1005,Cad_cl!AT$5))),"",IF($C944="","",SUMIFS(Con_ve!$F$6:$F$1005,Con_ve!$C$6:$C$1005,$C944,Con_ve!$I$6:$I$1005,"Fechada",Con_ve!$Q$6:$Q$1005,Cad_cl!AT$5)))</f>
        <v/>
      </c>
      <c r="AU944" s="134" t="str">
        <f>IF(ISERR(IF($C944="","",SUMIFS(Con_ve!$F$6:$F$1005,Con_ve!$C$6:$C$1005,$C944,Con_ve!$I$6:$I$1005,"Fechada",Con_ve!$Q$6:$Q$1005,Cad_cl!AU$5))),"",IF($C944="","",SUMIFS(Con_ve!$F$6:$F$1005,Con_ve!$C$6:$C$1005,$C944,Con_ve!$I$6:$I$1005,"Fechada",Con_ve!$Q$6:$Q$1005,Cad_cl!AU$5)))</f>
        <v/>
      </c>
      <c r="AV944" s="134" t="str">
        <f>IF(ISERR(IF($C944="","",SUMIFS(Con_ve!$F$6:$F$1005,Con_ve!$C$6:$C$1005,$C944,Con_ve!$I$6:$I$1005,"Fechada",Con_ve!$Q$6:$Q$1005,Cad_cl!AV$5))),"",IF($C944="","",SUMIFS(Con_ve!$F$6:$F$1005,Con_ve!$C$6:$C$1005,$C944,Con_ve!$I$6:$I$1005,"Fechada",Con_ve!$Q$6:$Q$1005,Cad_cl!AV$5)))</f>
        <v/>
      </c>
      <c r="AW944" s="134" t="str">
        <f>IF(ISERR(IF($C944="","",SUMIFS(Con_ve!$F$6:$F$1005,Con_ve!$C$6:$C$1005,$C944,Con_ve!$I$6:$I$1005,"Fechada",Con_ve!$Q$6:$Q$1005,Cad_cl!AW$5))),"",IF($C944="","",SUMIFS(Con_ve!$F$6:$F$1005,Con_ve!$C$6:$C$1005,$C944,Con_ve!$I$6:$I$1005,"Fechada",Con_ve!$Q$6:$Q$1005,Cad_cl!AW$5)))</f>
        <v/>
      </c>
      <c r="AX944" s="134" t="str">
        <f>IF(ISERR(IF($C944="","",SUMIFS(Con_ve!$F$6:$F$1005,Con_ve!$C$6:$C$1005,$C944,Con_ve!$I$6:$I$1005,"Fechada",Con_ve!$Q$6:$Q$1005,Cad_cl!AX$5))),"",IF($C944="","",SUMIFS(Con_ve!$F$6:$F$1005,Con_ve!$C$6:$C$1005,$C944,Con_ve!$I$6:$I$1005,"Fechada",Con_ve!$Q$6:$Q$1005,Cad_cl!AX$5)))</f>
        <v/>
      </c>
      <c r="AY944" s="134" t="str">
        <f>IF(ISERR(IF($C944="","",SUMIFS(Con_ve!$F$6:$F$1005,Con_ve!$C$6:$C$1005,$C944,Con_ve!$I$6:$I$1005,"Fechada",Con_ve!$Q$6:$Q$1005,Cad_cl!AY$5))),"",IF($C944="","",SUMIFS(Con_ve!$F$6:$F$1005,Con_ve!$C$6:$C$1005,$C944,Con_ve!$I$6:$I$1005,"Fechada",Con_ve!$Q$6:$Q$1005,Cad_cl!AY$5)))</f>
        <v/>
      </c>
      <c r="AZ944" s="134" t="str">
        <f>IF(ISERR(IF($C944="","",SUMIFS(Con_ve!$F$6:$F$1005,Con_ve!$C$6:$C$1005,$C944,Con_ve!$I$6:$I$1005,"Fechada",Con_ve!$Q$6:$Q$1005,Cad_cl!AZ$5))),"",IF($C944="","",SUMIFS(Con_ve!$F$6:$F$1005,Con_ve!$C$6:$C$1005,$C944,Con_ve!$I$6:$I$1005,"Fechada",Con_ve!$Q$6:$Q$1005,Cad_cl!AZ$5)))</f>
        <v/>
      </c>
      <c r="BA944" s="134" t="str">
        <f>IF(ISERR(IF($C944="","",SUMIFS(Con_ve!$F$6:$F$1005,Con_ve!$C$6:$C$1005,$C944,Con_ve!$I$6:$I$1005,"Fechada",Con_ve!$Q$6:$Q$1005,Cad_cl!BA$5))),"",IF($C944="","",SUMIFS(Con_ve!$F$6:$F$1005,Con_ve!$C$6:$C$1005,$C944,Con_ve!$I$6:$I$1005,"Fechada",Con_ve!$Q$6:$Q$1005,Cad_cl!BA$5)))</f>
        <v/>
      </c>
      <c r="BB944" s="134">
        <f t="shared" si="42"/>
        <v>0</v>
      </c>
      <c r="BD944" s="134" t="str">
        <f>IF(ISERR(IF($C944="","",SUMIFS(Con_ve!$F$6:$F$1005,Con_ve!$C$6:$C$1005,$C944,Con_ve!$I$6:$I$1005,"Em negociação",Con_ve!$Q$6:$Q$1005,Cad_cl!BD$5))),"",IF($C944="","",SUMIFS(Con_ve!$F$6:$F$1005,Con_ve!$C$6:$C$1005,$C944,Con_ve!$I$6:$I$1005,"Em negociação",Con_ve!$Q$6:$Q$1005,Cad_cl!BD$5)))</f>
        <v/>
      </c>
      <c r="BE944" s="134" t="str">
        <f>IF(ISERR(IF($C944="","",SUMIFS(Con_ve!$F$6:$F$1005,Con_ve!$C$6:$C$1005,$C944,Con_ve!$I$6:$I$1005,"Em negociação",Con_ve!$Q$6:$Q$1005,Cad_cl!BE$5))),"",IF($C944="","",SUMIFS(Con_ve!$F$6:$F$1005,Con_ve!$C$6:$C$1005,$C944,Con_ve!$I$6:$I$1005,"Em negociação",Con_ve!$Q$6:$Q$1005,Cad_cl!BE$5)))</f>
        <v/>
      </c>
      <c r="BF944" s="134" t="str">
        <f>IF(ISERR(IF($C944="","",SUMIFS(Con_ve!$F$6:$F$1005,Con_ve!$C$6:$C$1005,$C944,Con_ve!$I$6:$I$1005,"Em negociação",Con_ve!$Q$6:$Q$1005,Cad_cl!BF$5))),"",IF($C944="","",SUMIFS(Con_ve!$F$6:$F$1005,Con_ve!$C$6:$C$1005,$C944,Con_ve!$I$6:$I$1005,"Em negociação",Con_ve!$Q$6:$Q$1005,Cad_cl!BF$5)))</f>
        <v/>
      </c>
      <c r="BG944" s="134" t="str">
        <f>IF(ISERR(IF($C944="","",SUMIFS(Con_ve!$F$6:$F$1005,Con_ve!$C$6:$C$1005,$C944,Con_ve!$I$6:$I$1005,"Em negociação",Con_ve!$Q$6:$Q$1005,Cad_cl!BG$5))),"",IF($C944="","",SUMIFS(Con_ve!$F$6:$F$1005,Con_ve!$C$6:$C$1005,$C944,Con_ve!$I$6:$I$1005,"Em negociação",Con_ve!$Q$6:$Q$1005,Cad_cl!BG$5)))</f>
        <v/>
      </c>
      <c r="BH944" s="134" t="str">
        <f>IF(ISERR(IF($C944="","",SUMIFS(Con_ve!$F$6:$F$1005,Con_ve!$C$6:$C$1005,$C944,Con_ve!$I$6:$I$1005,"Em negociação",Con_ve!$Q$6:$Q$1005,Cad_cl!BH$5))),"",IF($C944="","",SUMIFS(Con_ve!$F$6:$F$1005,Con_ve!$C$6:$C$1005,$C944,Con_ve!$I$6:$I$1005,"Em negociação",Con_ve!$Q$6:$Q$1005,Cad_cl!BH$5)))</f>
        <v/>
      </c>
      <c r="BI944" s="134" t="str">
        <f>IF(ISERR(IF($C944="","",SUMIFS(Con_ve!$F$6:$F$1005,Con_ve!$C$6:$C$1005,$C944,Con_ve!$I$6:$I$1005,"Em negociação",Con_ve!$Q$6:$Q$1005,Cad_cl!BI$5))),"",IF($C944="","",SUMIFS(Con_ve!$F$6:$F$1005,Con_ve!$C$6:$C$1005,$C944,Con_ve!$I$6:$I$1005,"Em negociação",Con_ve!$Q$6:$Q$1005,Cad_cl!BI$5)))</f>
        <v/>
      </c>
      <c r="BJ944" s="134" t="str">
        <f>IF(ISERR(IF($C944="","",SUMIFS(Con_ve!$F$6:$F$1005,Con_ve!$C$6:$C$1005,$C944,Con_ve!$I$6:$I$1005,"Em negociação",Con_ve!$Q$6:$Q$1005,Cad_cl!BJ$5))),"",IF($C944="","",SUMIFS(Con_ve!$F$6:$F$1005,Con_ve!$C$6:$C$1005,$C944,Con_ve!$I$6:$I$1005,"Em negociação",Con_ve!$Q$6:$Q$1005,Cad_cl!BJ$5)))</f>
        <v/>
      </c>
      <c r="BK944" s="134" t="str">
        <f>IF(ISERR(IF($C944="","",SUMIFS(Con_ve!$F$6:$F$1005,Con_ve!$C$6:$C$1005,$C944,Con_ve!$I$6:$I$1005,"Em negociação",Con_ve!$Q$6:$Q$1005,Cad_cl!BK$5))),"",IF($C944="","",SUMIFS(Con_ve!$F$6:$F$1005,Con_ve!$C$6:$C$1005,$C944,Con_ve!$I$6:$I$1005,"Em negociação",Con_ve!$Q$6:$Q$1005,Cad_cl!BK$5)))</f>
        <v/>
      </c>
      <c r="BL944" s="134" t="str">
        <f>IF(ISERR(IF($C944="","",SUMIFS(Con_ve!$F$6:$F$1005,Con_ve!$C$6:$C$1005,$C944,Con_ve!$I$6:$I$1005,"Em negociação",Con_ve!$Q$6:$Q$1005,Cad_cl!BL$5))),"",IF($C944="","",SUMIFS(Con_ve!$F$6:$F$1005,Con_ve!$C$6:$C$1005,$C944,Con_ve!$I$6:$I$1005,"Em negociação",Con_ve!$Q$6:$Q$1005,Cad_cl!BL$5)))</f>
        <v/>
      </c>
      <c r="BM944" s="134" t="str">
        <f>IF(ISERR(IF($C944="","",SUMIFS(Con_ve!$F$6:$F$1005,Con_ve!$C$6:$C$1005,$C944,Con_ve!$I$6:$I$1005,"Em negociação",Con_ve!$Q$6:$Q$1005,Cad_cl!BM$5))),"",IF($C944="","",SUMIFS(Con_ve!$F$6:$F$1005,Con_ve!$C$6:$C$1005,$C944,Con_ve!$I$6:$I$1005,"Em negociação",Con_ve!$Q$6:$Q$1005,Cad_cl!BM$5)))</f>
        <v/>
      </c>
      <c r="BN944" s="134" t="str">
        <f>IF(ISERR(IF($C944="","",SUMIFS(Con_ve!$F$6:$F$1005,Con_ve!$C$6:$C$1005,$C944,Con_ve!$I$6:$I$1005,"Em negociação",Con_ve!$Q$6:$Q$1005,Cad_cl!BN$5))),"",IF($C944="","",SUMIFS(Con_ve!$F$6:$F$1005,Con_ve!$C$6:$C$1005,$C944,Con_ve!$I$6:$I$1005,"Em negociação",Con_ve!$Q$6:$Q$1005,Cad_cl!BN$5)))</f>
        <v/>
      </c>
      <c r="BO944" s="134" t="str">
        <f>IF(ISERR(IF($C944="","",SUMIFS(Con_ve!$F$6:$F$1005,Con_ve!$C$6:$C$1005,$C944,Con_ve!$I$6:$I$1005,"Em negociação",Con_ve!$Q$6:$Q$1005,Cad_cl!BO$5))),"",IF($C944="","",SUMIFS(Con_ve!$F$6:$F$1005,Con_ve!$C$6:$C$1005,$C944,Con_ve!$I$6:$I$1005,"Em negociação",Con_ve!$Q$6:$Q$1005,Cad_cl!BO$5)))</f>
        <v/>
      </c>
      <c r="BP944" s="134">
        <f t="shared" si="43"/>
        <v>0</v>
      </c>
      <c r="BR944" s="125" t="str">
        <f>IF(ISERR(IF(AND($I944=Re_lo!$E$5,BR$5=VLOOKUP(Re_lo!$H$5,Re_lo!$N$5:$O$16,2,0)),AP944,"")),"",IF(AND($I944=Re_lo!$E$5,BR$5=VLOOKUP(Re_lo!$H$5,Re_lo!$N$5:$O$16,2,0)),AP944,""))</f>
        <v/>
      </c>
      <c r="BS944" s="125" t="str">
        <f>IF(ISERR(IF(AND($I944=Re_lo!$E$5,BS$5=VLOOKUP(Re_lo!$H$5,Re_lo!$N$5:$O$16,2,0)),AQ944,"")),"",IF(AND($I944=Re_lo!$E$5,BS$5=VLOOKUP(Re_lo!$H$5,Re_lo!$N$5:$O$16,2,0)),AQ944,""))</f>
        <v/>
      </c>
      <c r="BT944" s="125" t="str">
        <f>IF(ISERR(IF(AND($I944=Re_lo!$E$5,BT$5=VLOOKUP(Re_lo!$H$5,Re_lo!$N$5:$O$16,2,0)),AR944,"")),"",IF(AND($I944=Re_lo!$E$5,BT$5=VLOOKUP(Re_lo!$H$5,Re_lo!$N$5:$O$16,2,0)),AR944,""))</f>
        <v/>
      </c>
      <c r="BU944" s="125" t="str">
        <f>IF(ISERR(IF(AND($I944=Re_lo!$E$5,BU$5=VLOOKUP(Re_lo!$H$5,Re_lo!$N$5:$O$16,2,0)),AS944,"")),"",IF(AND($I944=Re_lo!$E$5,BU$5=VLOOKUP(Re_lo!$H$5,Re_lo!$N$5:$O$16,2,0)),AS944,""))</f>
        <v/>
      </c>
      <c r="BV944" s="125" t="str">
        <f>IF(ISERR(IF(AND($I944=Re_lo!$E$5,BV$5=VLOOKUP(Re_lo!$H$5,Re_lo!$N$5:$O$16,2,0)),AT944,"")),"",IF(AND($I944=Re_lo!$E$5,BV$5=VLOOKUP(Re_lo!$H$5,Re_lo!$N$5:$O$16,2,0)),AT944,""))</f>
        <v/>
      </c>
      <c r="BW944" s="125" t="str">
        <f>IF(ISERR(IF(AND($I944=Re_lo!$E$5,BW$5=VLOOKUP(Re_lo!$H$5,Re_lo!$N$5:$O$16,2,0)),AU944,"")),"",IF(AND($I944=Re_lo!$E$5,BW$5=VLOOKUP(Re_lo!$H$5,Re_lo!$N$5:$O$16,2,0)),AU944,""))</f>
        <v/>
      </c>
      <c r="BX944" s="125" t="str">
        <f>IF(ISERR(IF(AND($I944=Re_lo!$E$5,BX$5=VLOOKUP(Re_lo!$H$5,Re_lo!$N$5:$O$16,2,0)),AV944,"")),"",IF(AND($I944=Re_lo!$E$5,BX$5=VLOOKUP(Re_lo!$H$5,Re_lo!$N$5:$O$16,2,0)),AV944,""))</f>
        <v/>
      </c>
      <c r="BY944" s="125" t="str">
        <f>IF(ISERR(IF(AND($I944=Re_lo!$E$5,BY$5=VLOOKUP(Re_lo!$H$5,Re_lo!$N$5:$O$16,2,0)),AW944,"")),"",IF(AND($I944=Re_lo!$E$5,BY$5=VLOOKUP(Re_lo!$H$5,Re_lo!$N$5:$O$16,2,0)),AW944,""))</f>
        <v/>
      </c>
      <c r="BZ944" s="125" t="str">
        <f>IF(ISERR(IF(AND($I944=Re_lo!$E$5,BZ$5=VLOOKUP(Re_lo!$H$5,Re_lo!$N$5:$O$16,2,0)),AX944,"")),"",IF(AND($I944=Re_lo!$E$5,BZ$5=VLOOKUP(Re_lo!$H$5,Re_lo!$N$5:$O$16,2,0)),AX944,""))</f>
        <v/>
      </c>
      <c r="CA944" s="125" t="str">
        <f>IF(ISERR(IF(AND($I944=Re_lo!$E$5,CA$5=VLOOKUP(Re_lo!$H$5,Re_lo!$N$5:$O$16,2,0)),AY944,"")),"",IF(AND($I944=Re_lo!$E$5,CA$5=VLOOKUP(Re_lo!$H$5,Re_lo!$N$5:$O$16,2,0)),AY944,""))</f>
        <v/>
      </c>
      <c r="CB944" s="125" t="str">
        <f>IF(ISERR(IF(AND($I944=Re_lo!$E$5,CB$5=VLOOKUP(Re_lo!$H$5,Re_lo!$N$5:$O$16,2,0)),AZ944,"")),"",IF(AND($I944=Re_lo!$E$5,CB$5=VLOOKUP(Re_lo!$H$5,Re_lo!$N$5:$O$16,2,0)),AZ944,""))</f>
        <v/>
      </c>
      <c r="CC944" s="125" t="str">
        <f>IF(ISERR(IF(AND($I944=Re_lo!$E$5,CC$5=VLOOKUP(Re_lo!$H$5,Re_lo!$N$5:$O$16,2,0)),BA944,"")),"",IF(AND($I944=Re_lo!$E$5,CC$5=VLOOKUP(Re_lo!$H$5,Re_lo!$N$5:$O$16,2,0)),BA944,""))</f>
        <v/>
      </c>
      <c r="CD944" s="125" t="str">
        <f>IF(ISERR(IF(AND($I944=Re_lo!$E$5,CD$5=VLOOKUP(Re_lo!$H$5,Re_lo!$N$5:$O$16,2,0)),BB944,"")),"",IF(AND($I944=Re_lo!$E$5,CD$5=VLOOKUP(Re_lo!$H$5,Re_lo!$N$5:$O$16,2,0)),BB944,""))</f>
        <v/>
      </c>
      <c r="CF944" s="125" t="str">
        <f>IF($C944="","",COUNTIFS(Con_ve!$C$6:$C$1005,$C944,Con_ve!$Q$6:$Q$1005,Cad_cl!CF$5))</f>
        <v/>
      </c>
      <c r="CG944" s="125" t="str">
        <f>IF($C944="","",COUNTIFS(Con_ve!$C$6:$C$1005,$C944,Con_ve!$Q$6:$Q$1005,Cad_cl!CG$5))</f>
        <v/>
      </c>
      <c r="CH944" s="125" t="str">
        <f>IF($C944="","",COUNTIFS(Con_ve!$C$6:$C$1005,$C944,Con_ve!$Q$6:$Q$1005,Cad_cl!CH$5))</f>
        <v/>
      </c>
      <c r="CI944" s="125" t="str">
        <f>IF($C944="","",COUNTIFS(Con_ve!$C$6:$C$1005,$C944,Con_ve!$Q$6:$Q$1005,Cad_cl!CI$5))</f>
        <v/>
      </c>
      <c r="CJ944" s="125" t="str">
        <f>IF($C944="","",COUNTIFS(Con_ve!$C$6:$C$1005,$C944,Con_ve!$Q$6:$Q$1005,Cad_cl!CJ$5))</f>
        <v/>
      </c>
      <c r="CK944" s="125" t="str">
        <f>IF($C944="","",COUNTIFS(Con_ve!$C$6:$C$1005,$C944,Con_ve!$Q$6:$Q$1005,Cad_cl!CK$5))</f>
        <v/>
      </c>
      <c r="CL944" s="125" t="str">
        <f>IF($C944="","",COUNTIFS(Con_ve!$C$6:$C$1005,$C944,Con_ve!$Q$6:$Q$1005,Cad_cl!CL$5))</f>
        <v/>
      </c>
      <c r="CM944" s="125" t="str">
        <f>IF($C944="","",COUNTIFS(Con_ve!$C$6:$C$1005,$C944,Con_ve!$Q$6:$Q$1005,Cad_cl!CM$5))</f>
        <v/>
      </c>
      <c r="CN944" s="125" t="str">
        <f>IF($C944="","",COUNTIFS(Con_ve!$C$6:$C$1005,$C944,Con_ve!$Q$6:$Q$1005,Cad_cl!CN$5))</f>
        <v/>
      </c>
      <c r="CO944" s="125" t="str">
        <f>IF($C944="","",COUNTIFS(Con_ve!$C$6:$C$1005,$C944,Con_ve!$Q$6:$Q$1005,Cad_cl!CO$5))</f>
        <v/>
      </c>
      <c r="CP944" s="125" t="str">
        <f>IF($C944="","",COUNTIFS(Con_ve!$C$6:$C$1005,$C944,Con_ve!$Q$6:$Q$1005,Cad_cl!CP$5))</f>
        <v/>
      </c>
      <c r="CQ944" s="125" t="str">
        <f>IF($C944="","",COUNTIFS(Con_ve!$C$6:$C$1005,$C944,Con_ve!$Q$6:$Q$1005,Cad_cl!CQ$5))</f>
        <v/>
      </c>
      <c r="CR944" s="125">
        <f t="shared" si="44"/>
        <v>0</v>
      </c>
    </row>
    <row r="945" spans="3:96" ht="30" customHeight="1">
      <c r="C945" s="153"/>
      <c r="D945" s="153"/>
      <c r="E945" s="154"/>
      <c r="F945" s="153"/>
      <c r="G945" s="155"/>
      <c r="H945" s="153"/>
      <c r="I945" s="153"/>
      <c r="J945" s="132" t="s">
        <v>309</v>
      </c>
      <c r="K945" s="133" t="s">
        <v>309</v>
      </c>
      <c r="L945" s="153"/>
      <c r="M945" s="153"/>
      <c r="N945" s="153"/>
      <c r="O945" s="153"/>
      <c r="P945" s="153"/>
      <c r="Q945" s="153"/>
      <c r="AP945" s="134" t="str">
        <f>IF(ISERR(IF($C945="","",SUMIFS(Con_ve!$F$6:$F$1005,Con_ve!$C$6:$C$1005,$C945,Con_ve!$I$6:$I$1005,"Fechada",Con_ve!$Q$6:$Q$1005,Cad_cl!AP$5))),"",IF($C945="","",SUMIFS(Con_ve!$F$6:$F$1005,Con_ve!$C$6:$C$1005,$C945,Con_ve!$I$6:$I$1005,"Fechada",Con_ve!$Q$6:$Q$1005,Cad_cl!AP$5)))</f>
        <v/>
      </c>
      <c r="AQ945" s="134" t="str">
        <f>IF(ISERR(IF($C945="","",SUMIFS(Con_ve!$F$6:$F$1005,Con_ve!$C$6:$C$1005,$C945,Con_ve!$I$6:$I$1005,"Fechada",Con_ve!$Q$6:$Q$1005,Cad_cl!AQ$5))),"",IF($C945="","",SUMIFS(Con_ve!$F$6:$F$1005,Con_ve!$C$6:$C$1005,$C945,Con_ve!$I$6:$I$1005,"Fechada",Con_ve!$Q$6:$Q$1005,Cad_cl!AQ$5)))</f>
        <v/>
      </c>
      <c r="AR945" s="134" t="str">
        <f>IF(ISERR(IF($C945="","",SUMIFS(Con_ve!$F$6:$F$1005,Con_ve!$C$6:$C$1005,$C945,Con_ve!$I$6:$I$1005,"Fechada",Con_ve!$Q$6:$Q$1005,Cad_cl!AR$5))),"",IF($C945="","",SUMIFS(Con_ve!$F$6:$F$1005,Con_ve!$C$6:$C$1005,$C945,Con_ve!$I$6:$I$1005,"Fechada",Con_ve!$Q$6:$Q$1005,Cad_cl!AR$5)))</f>
        <v/>
      </c>
      <c r="AS945" s="134" t="str">
        <f>IF(ISERR(IF($C945="","",SUMIFS(Con_ve!$F$6:$F$1005,Con_ve!$C$6:$C$1005,$C945,Con_ve!$I$6:$I$1005,"Fechada",Con_ve!$Q$6:$Q$1005,Cad_cl!AS$5))),"",IF($C945="","",SUMIFS(Con_ve!$F$6:$F$1005,Con_ve!$C$6:$C$1005,$C945,Con_ve!$I$6:$I$1005,"Fechada",Con_ve!$Q$6:$Q$1005,Cad_cl!AS$5)))</f>
        <v/>
      </c>
      <c r="AT945" s="134" t="str">
        <f>IF(ISERR(IF($C945="","",SUMIFS(Con_ve!$F$6:$F$1005,Con_ve!$C$6:$C$1005,$C945,Con_ve!$I$6:$I$1005,"Fechada",Con_ve!$Q$6:$Q$1005,Cad_cl!AT$5))),"",IF($C945="","",SUMIFS(Con_ve!$F$6:$F$1005,Con_ve!$C$6:$C$1005,$C945,Con_ve!$I$6:$I$1005,"Fechada",Con_ve!$Q$6:$Q$1005,Cad_cl!AT$5)))</f>
        <v/>
      </c>
      <c r="AU945" s="134" t="str">
        <f>IF(ISERR(IF($C945="","",SUMIFS(Con_ve!$F$6:$F$1005,Con_ve!$C$6:$C$1005,$C945,Con_ve!$I$6:$I$1005,"Fechada",Con_ve!$Q$6:$Q$1005,Cad_cl!AU$5))),"",IF($C945="","",SUMIFS(Con_ve!$F$6:$F$1005,Con_ve!$C$6:$C$1005,$C945,Con_ve!$I$6:$I$1005,"Fechada",Con_ve!$Q$6:$Q$1005,Cad_cl!AU$5)))</f>
        <v/>
      </c>
      <c r="AV945" s="134" t="str">
        <f>IF(ISERR(IF($C945="","",SUMIFS(Con_ve!$F$6:$F$1005,Con_ve!$C$6:$C$1005,$C945,Con_ve!$I$6:$I$1005,"Fechada",Con_ve!$Q$6:$Q$1005,Cad_cl!AV$5))),"",IF($C945="","",SUMIFS(Con_ve!$F$6:$F$1005,Con_ve!$C$6:$C$1005,$C945,Con_ve!$I$6:$I$1005,"Fechada",Con_ve!$Q$6:$Q$1005,Cad_cl!AV$5)))</f>
        <v/>
      </c>
      <c r="AW945" s="134" t="str">
        <f>IF(ISERR(IF($C945="","",SUMIFS(Con_ve!$F$6:$F$1005,Con_ve!$C$6:$C$1005,$C945,Con_ve!$I$6:$I$1005,"Fechada",Con_ve!$Q$6:$Q$1005,Cad_cl!AW$5))),"",IF($C945="","",SUMIFS(Con_ve!$F$6:$F$1005,Con_ve!$C$6:$C$1005,$C945,Con_ve!$I$6:$I$1005,"Fechada",Con_ve!$Q$6:$Q$1005,Cad_cl!AW$5)))</f>
        <v/>
      </c>
      <c r="AX945" s="134" t="str">
        <f>IF(ISERR(IF($C945="","",SUMIFS(Con_ve!$F$6:$F$1005,Con_ve!$C$6:$C$1005,$C945,Con_ve!$I$6:$I$1005,"Fechada",Con_ve!$Q$6:$Q$1005,Cad_cl!AX$5))),"",IF($C945="","",SUMIFS(Con_ve!$F$6:$F$1005,Con_ve!$C$6:$C$1005,$C945,Con_ve!$I$6:$I$1005,"Fechada",Con_ve!$Q$6:$Q$1005,Cad_cl!AX$5)))</f>
        <v/>
      </c>
      <c r="AY945" s="134" t="str">
        <f>IF(ISERR(IF($C945="","",SUMIFS(Con_ve!$F$6:$F$1005,Con_ve!$C$6:$C$1005,$C945,Con_ve!$I$6:$I$1005,"Fechada",Con_ve!$Q$6:$Q$1005,Cad_cl!AY$5))),"",IF($C945="","",SUMIFS(Con_ve!$F$6:$F$1005,Con_ve!$C$6:$C$1005,$C945,Con_ve!$I$6:$I$1005,"Fechada",Con_ve!$Q$6:$Q$1005,Cad_cl!AY$5)))</f>
        <v/>
      </c>
      <c r="AZ945" s="134" t="str">
        <f>IF(ISERR(IF($C945="","",SUMIFS(Con_ve!$F$6:$F$1005,Con_ve!$C$6:$C$1005,$C945,Con_ve!$I$6:$I$1005,"Fechada",Con_ve!$Q$6:$Q$1005,Cad_cl!AZ$5))),"",IF($C945="","",SUMIFS(Con_ve!$F$6:$F$1005,Con_ve!$C$6:$C$1005,$C945,Con_ve!$I$6:$I$1005,"Fechada",Con_ve!$Q$6:$Q$1005,Cad_cl!AZ$5)))</f>
        <v/>
      </c>
      <c r="BA945" s="134" t="str">
        <f>IF(ISERR(IF($C945="","",SUMIFS(Con_ve!$F$6:$F$1005,Con_ve!$C$6:$C$1005,$C945,Con_ve!$I$6:$I$1005,"Fechada",Con_ve!$Q$6:$Q$1005,Cad_cl!BA$5))),"",IF($C945="","",SUMIFS(Con_ve!$F$6:$F$1005,Con_ve!$C$6:$C$1005,$C945,Con_ve!$I$6:$I$1005,"Fechada",Con_ve!$Q$6:$Q$1005,Cad_cl!BA$5)))</f>
        <v/>
      </c>
      <c r="BB945" s="134">
        <f t="shared" si="42"/>
        <v>0</v>
      </c>
      <c r="BD945" s="134" t="str">
        <f>IF(ISERR(IF($C945="","",SUMIFS(Con_ve!$F$6:$F$1005,Con_ve!$C$6:$C$1005,$C945,Con_ve!$I$6:$I$1005,"Em negociação",Con_ve!$Q$6:$Q$1005,Cad_cl!BD$5))),"",IF($C945="","",SUMIFS(Con_ve!$F$6:$F$1005,Con_ve!$C$6:$C$1005,$C945,Con_ve!$I$6:$I$1005,"Em negociação",Con_ve!$Q$6:$Q$1005,Cad_cl!BD$5)))</f>
        <v/>
      </c>
      <c r="BE945" s="134" t="str">
        <f>IF(ISERR(IF($C945="","",SUMIFS(Con_ve!$F$6:$F$1005,Con_ve!$C$6:$C$1005,$C945,Con_ve!$I$6:$I$1005,"Em negociação",Con_ve!$Q$6:$Q$1005,Cad_cl!BE$5))),"",IF($C945="","",SUMIFS(Con_ve!$F$6:$F$1005,Con_ve!$C$6:$C$1005,$C945,Con_ve!$I$6:$I$1005,"Em negociação",Con_ve!$Q$6:$Q$1005,Cad_cl!BE$5)))</f>
        <v/>
      </c>
      <c r="BF945" s="134" t="str">
        <f>IF(ISERR(IF($C945="","",SUMIFS(Con_ve!$F$6:$F$1005,Con_ve!$C$6:$C$1005,$C945,Con_ve!$I$6:$I$1005,"Em negociação",Con_ve!$Q$6:$Q$1005,Cad_cl!BF$5))),"",IF($C945="","",SUMIFS(Con_ve!$F$6:$F$1005,Con_ve!$C$6:$C$1005,$C945,Con_ve!$I$6:$I$1005,"Em negociação",Con_ve!$Q$6:$Q$1005,Cad_cl!BF$5)))</f>
        <v/>
      </c>
      <c r="BG945" s="134" t="str">
        <f>IF(ISERR(IF($C945="","",SUMIFS(Con_ve!$F$6:$F$1005,Con_ve!$C$6:$C$1005,$C945,Con_ve!$I$6:$I$1005,"Em negociação",Con_ve!$Q$6:$Q$1005,Cad_cl!BG$5))),"",IF($C945="","",SUMIFS(Con_ve!$F$6:$F$1005,Con_ve!$C$6:$C$1005,$C945,Con_ve!$I$6:$I$1005,"Em negociação",Con_ve!$Q$6:$Q$1005,Cad_cl!BG$5)))</f>
        <v/>
      </c>
      <c r="BH945" s="134" t="str">
        <f>IF(ISERR(IF($C945="","",SUMIFS(Con_ve!$F$6:$F$1005,Con_ve!$C$6:$C$1005,$C945,Con_ve!$I$6:$I$1005,"Em negociação",Con_ve!$Q$6:$Q$1005,Cad_cl!BH$5))),"",IF($C945="","",SUMIFS(Con_ve!$F$6:$F$1005,Con_ve!$C$6:$C$1005,$C945,Con_ve!$I$6:$I$1005,"Em negociação",Con_ve!$Q$6:$Q$1005,Cad_cl!BH$5)))</f>
        <v/>
      </c>
      <c r="BI945" s="134" t="str">
        <f>IF(ISERR(IF($C945="","",SUMIFS(Con_ve!$F$6:$F$1005,Con_ve!$C$6:$C$1005,$C945,Con_ve!$I$6:$I$1005,"Em negociação",Con_ve!$Q$6:$Q$1005,Cad_cl!BI$5))),"",IF($C945="","",SUMIFS(Con_ve!$F$6:$F$1005,Con_ve!$C$6:$C$1005,$C945,Con_ve!$I$6:$I$1005,"Em negociação",Con_ve!$Q$6:$Q$1005,Cad_cl!BI$5)))</f>
        <v/>
      </c>
      <c r="BJ945" s="134" t="str">
        <f>IF(ISERR(IF($C945="","",SUMIFS(Con_ve!$F$6:$F$1005,Con_ve!$C$6:$C$1005,$C945,Con_ve!$I$6:$I$1005,"Em negociação",Con_ve!$Q$6:$Q$1005,Cad_cl!BJ$5))),"",IF($C945="","",SUMIFS(Con_ve!$F$6:$F$1005,Con_ve!$C$6:$C$1005,$C945,Con_ve!$I$6:$I$1005,"Em negociação",Con_ve!$Q$6:$Q$1005,Cad_cl!BJ$5)))</f>
        <v/>
      </c>
      <c r="BK945" s="134" t="str">
        <f>IF(ISERR(IF($C945="","",SUMIFS(Con_ve!$F$6:$F$1005,Con_ve!$C$6:$C$1005,$C945,Con_ve!$I$6:$I$1005,"Em negociação",Con_ve!$Q$6:$Q$1005,Cad_cl!BK$5))),"",IF($C945="","",SUMIFS(Con_ve!$F$6:$F$1005,Con_ve!$C$6:$C$1005,$C945,Con_ve!$I$6:$I$1005,"Em negociação",Con_ve!$Q$6:$Q$1005,Cad_cl!BK$5)))</f>
        <v/>
      </c>
      <c r="BL945" s="134" t="str">
        <f>IF(ISERR(IF($C945="","",SUMIFS(Con_ve!$F$6:$F$1005,Con_ve!$C$6:$C$1005,$C945,Con_ve!$I$6:$I$1005,"Em negociação",Con_ve!$Q$6:$Q$1005,Cad_cl!BL$5))),"",IF($C945="","",SUMIFS(Con_ve!$F$6:$F$1005,Con_ve!$C$6:$C$1005,$C945,Con_ve!$I$6:$I$1005,"Em negociação",Con_ve!$Q$6:$Q$1005,Cad_cl!BL$5)))</f>
        <v/>
      </c>
      <c r="BM945" s="134" t="str">
        <f>IF(ISERR(IF($C945="","",SUMIFS(Con_ve!$F$6:$F$1005,Con_ve!$C$6:$C$1005,$C945,Con_ve!$I$6:$I$1005,"Em negociação",Con_ve!$Q$6:$Q$1005,Cad_cl!BM$5))),"",IF($C945="","",SUMIFS(Con_ve!$F$6:$F$1005,Con_ve!$C$6:$C$1005,$C945,Con_ve!$I$6:$I$1005,"Em negociação",Con_ve!$Q$6:$Q$1005,Cad_cl!BM$5)))</f>
        <v/>
      </c>
      <c r="BN945" s="134" t="str">
        <f>IF(ISERR(IF($C945="","",SUMIFS(Con_ve!$F$6:$F$1005,Con_ve!$C$6:$C$1005,$C945,Con_ve!$I$6:$I$1005,"Em negociação",Con_ve!$Q$6:$Q$1005,Cad_cl!BN$5))),"",IF($C945="","",SUMIFS(Con_ve!$F$6:$F$1005,Con_ve!$C$6:$C$1005,$C945,Con_ve!$I$6:$I$1005,"Em negociação",Con_ve!$Q$6:$Q$1005,Cad_cl!BN$5)))</f>
        <v/>
      </c>
      <c r="BO945" s="134" t="str">
        <f>IF(ISERR(IF($C945="","",SUMIFS(Con_ve!$F$6:$F$1005,Con_ve!$C$6:$C$1005,$C945,Con_ve!$I$6:$I$1005,"Em negociação",Con_ve!$Q$6:$Q$1005,Cad_cl!BO$5))),"",IF($C945="","",SUMIFS(Con_ve!$F$6:$F$1005,Con_ve!$C$6:$C$1005,$C945,Con_ve!$I$6:$I$1005,"Em negociação",Con_ve!$Q$6:$Q$1005,Cad_cl!BO$5)))</f>
        <v/>
      </c>
      <c r="BP945" s="134">
        <f t="shared" si="43"/>
        <v>0</v>
      </c>
      <c r="BR945" s="125" t="str">
        <f>IF(ISERR(IF(AND($I945=Re_lo!$E$5,BR$5=VLOOKUP(Re_lo!$H$5,Re_lo!$N$5:$O$16,2,0)),AP945,"")),"",IF(AND($I945=Re_lo!$E$5,BR$5=VLOOKUP(Re_lo!$H$5,Re_lo!$N$5:$O$16,2,0)),AP945,""))</f>
        <v/>
      </c>
      <c r="BS945" s="125" t="str">
        <f>IF(ISERR(IF(AND($I945=Re_lo!$E$5,BS$5=VLOOKUP(Re_lo!$H$5,Re_lo!$N$5:$O$16,2,0)),AQ945,"")),"",IF(AND($I945=Re_lo!$E$5,BS$5=VLOOKUP(Re_lo!$H$5,Re_lo!$N$5:$O$16,2,0)),AQ945,""))</f>
        <v/>
      </c>
      <c r="BT945" s="125" t="str">
        <f>IF(ISERR(IF(AND($I945=Re_lo!$E$5,BT$5=VLOOKUP(Re_lo!$H$5,Re_lo!$N$5:$O$16,2,0)),AR945,"")),"",IF(AND($I945=Re_lo!$E$5,BT$5=VLOOKUP(Re_lo!$H$5,Re_lo!$N$5:$O$16,2,0)),AR945,""))</f>
        <v/>
      </c>
      <c r="BU945" s="125" t="str">
        <f>IF(ISERR(IF(AND($I945=Re_lo!$E$5,BU$5=VLOOKUP(Re_lo!$H$5,Re_lo!$N$5:$O$16,2,0)),AS945,"")),"",IF(AND($I945=Re_lo!$E$5,BU$5=VLOOKUP(Re_lo!$H$5,Re_lo!$N$5:$O$16,2,0)),AS945,""))</f>
        <v/>
      </c>
      <c r="BV945" s="125" t="str">
        <f>IF(ISERR(IF(AND($I945=Re_lo!$E$5,BV$5=VLOOKUP(Re_lo!$H$5,Re_lo!$N$5:$O$16,2,0)),AT945,"")),"",IF(AND($I945=Re_lo!$E$5,BV$5=VLOOKUP(Re_lo!$H$5,Re_lo!$N$5:$O$16,2,0)),AT945,""))</f>
        <v/>
      </c>
      <c r="BW945" s="125" t="str">
        <f>IF(ISERR(IF(AND($I945=Re_lo!$E$5,BW$5=VLOOKUP(Re_lo!$H$5,Re_lo!$N$5:$O$16,2,0)),AU945,"")),"",IF(AND($I945=Re_lo!$E$5,BW$5=VLOOKUP(Re_lo!$H$5,Re_lo!$N$5:$O$16,2,0)),AU945,""))</f>
        <v/>
      </c>
      <c r="BX945" s="125" t="str">
        <f>IF(ISERR(IF(AND($I945=Re_lo!$E$5,BX$5=VLOOKUP(Re_lo!$H$5,Re_lo!$N$5:$O$16,2,0)),AV945,"")),"",IF(AND($I945=Re_lo!$E$5,BX$5=VLOOKUP(Re_lo!$H$5,Re_lo!$N$5:$O$16,2,0)),AV945,""))</f>
        <v/>
      </c>
      <c r="BY945" s="125" t="str">
        <f>IF(ISERR(IF(AND($I945=Re_lo!$E$5,BY$5=VLOOKUP(Re_lo!$H$5,Re_lo!$N$5:$O$16,2,0)),AW945,"")),"",IF(AND($I945=Re_lo!$E$5,BY$5=VLOOKUP(Re_lo!$H$5,Re_lo!$N$5:$O$16,2,0)),AW945,""))</f>
        <v/>
      </c>
      <c r="BZ945" s="125" t="str">
        <f>IF(ISERR(IF(AND($I945=Re_lo!$E$5,BZ$5=VLOOKUP(Re_lo!$H$5,Re_lo!$N$5:$O$16,2,0)),AX945,"")),"",IF(AND($I945=Re_lo!$E$5,BZ$5=VLOOKUP(Re_lo!$H$5,Re_lo!$N$5:$O$16,2,0)),AX945,""))</f>
        <v/>
      </c>
      <c r="CA945" s="125" t="str">
        <f>IF(ISERR(IF(AND($I945=Re_lo!$E$5,CA$5=VLOOKUP(Re_lo!$H$5,Re_lo!$N$5:$O$16,2,0)),AY945,"")),"",IF(AND($I945=Re_lo!$E$5,CA$5=VLOOKUP(Re_lo!$H$5,Re_lo!$N$5:$O$16,2,0)),AY945,""))</f>
        <v/>
      </c>
      <c r="CB945" s="125" t="str">
        <f>IF(ISERR(IF(AND($I945=Re_lo!$E$5,CB$5=VLOOKUP(Re_lo!$H$5,Re_lo!$N$5:$O$16,2,0)),AZ945,"")),"",IF(AND($I945=Re_lo!$E$5,CB$5=VLOOKUP(Re_lo!$H$5,Re_lo!$N$5:$O$16,2,0)),AZ945,""))</f>
        <v/>
      </c>
      <c r="CC945" s="125" t="str">
        <f>IF(ISERR(IF(AND($I945=Re_lo!$E$5,CC$5=VLOOKUP(Re_lo!$H$5,Re_lo!$N$5:$O$16,2,0)),BA945,"")),"",IF(AND($I945=Re_lo!$E$5,CC$5=VLOOKUP(Re_lo!$H$5,Re_lo!$N$5:$O$16,2,0)),BA945,""))</f>
        <v/>
      </c>
      <c r="CD945" s="125" t="str">
        <f>IF(ISERR(IF(AND($I945=Re_lo!$E$5,CD$5=VLOOKUP(Re_lo!$H$5,Re_lo!$N$5:$O$16,2,0)),BB945,"")),"",IF(AND($I945=Re_lo!$E$5,CD$5=VLOOKUP(Re_lo!$H$5,Re_lo!$N$5:$O$16,2,0)),BB945,""))</f>
        <v/>
      </c>
      <c r="CF945" s="125" t="str">
        <f>IF($C945="","",COUNTIFS(Con_ve!$C$6:$C$1005,$C945,Con_ve!$Q$6:$Q$1005,Cad_cl!CF$5))</f>
        <v/>
      </c>
      <c r="CG945" s="125" t="str">
        <f>IF($C945="","",COUNTIFS(Con_ve!$C$6:$C$1005,$C945,Con_ve!$Q$6:$Q$1005,Cad_cl!CG$5))</f>
        <v/>
      </c>
      <c r="CH945" s="125" t="str">
        <f>IF($C945="","",COUNTIFS(Con_ve!$C$6:$C$1005,$C945,Con_ve!$Q$6:$Q$1005,Cad_cl!CH$5))</f>
        <v/>
      </c>
      <c r="CI945" s="125" t="str">
        <f>IF($C945="","",COUNTIFS(Con_ve!$C$6:$C$1005,$C945,Con_ve!$Q$6:$Q$1005,Cad_cl!CI$5))</f>
        <v/>
      </c>
      <c r="CJ945" s="125" t="str">
        <f>IF($C945="","",COUNTIFS(Con_ve!$C$6:$C$1005,$C945,Con_ve!$Q$6:$Q$1005,Cad_cl!CJ$5))</f>
        <v/>
      </c>
      <c r="CK945" s="125" t="str">
        <f>IF($C945="","",COUNTIFS(Con_ve!$C$6:$C$1005,$C945,Con_ve!$Q$6:$Q$1005,Cad_cl!CK$5))</f>
        <v/>
      </c>
      <c r="CL945" s="125" t="str">
        <f>IF($C945="","",COUNTIFS(Con_ve!$C$6:$C$1005,$C945,Con_ve!$Q$6:$Q$1005,Cad_cl!CL$5))</f>
        <v/>
      </c>
      <c r="CM945" s="125" t="str">
        <f>IF($C945="","",COUNTIFS(Con_ve!$C$6:$C$1005,$C945,Con_ve!$Q$6:$Q$1005,Cad_cl!CM$5))</f>
        <v/>
      </c>
      <c r="CN945" s="125" t="str">
        <f>IF($C945="","",COUNTIFS(Con_ve!$C$6:$C$1005,$C945,Con_ve!$Q$6:$Q$1005,Cad_cl!CN$5))</f>
        <v/>
      </c>
      <c r="CO945" s="125" t="str">
        <f>IF($C945="","",COUNTIFS(Con_ve!$C$6:$C$1005,$C945,Con_ve!$Q$6:$Q$1005,Cad_cl!CO$5))</f>
        <v/>
      </c>
      <c r="CP945" s="125" t="str">
        <f>IF($C945="","",COUNTIFS(Con_ve!$C$6:$C$1005,$C945,Con_ve!$Q$6:$Q$1005,Cad_cl!CP$5))</f>
        <v/>
      </c>
      <c r="CQ945" s="125" t="str">
        <f>IF($C945="","",COUNTIFS(Con_ve!$C$6:$C$1005,$C945,Con_ve!$Q$6:$Q$1005,Cad_cl!CQ$5))</f>
        <v/>
      </c>
      <c r="CR945" s="125">
        <f t="shared" si="44"/>
        <v>0</v>
      </c>
    </row>
    <row r="946" spans="3:96" ht="30" customHeight="1">
      <c r="C946" s="153"/>
      <c r="D946" s="153"/>
      <c r="E946" s="154"/>
      <c r="F946" s="153"/>
      <c r="G946" s="155"/>
      <c r="H946" s="153"/>
      <c r="I946" s="153"/>
      <c r="J946" s="132" t="s">
        <v>309</v>
      </c>
      <c r="K946" s="133" t="s">
        <v>309</v>
      </c>
      <c r="L946" s="153"/>
      <c r="M946" s="153"/>
      <c r="N946" s="153"/>
      <c r="O946" s="153"/>
      <c r="P946" s="153"/>
      <c r="Q946" s="153"/>
      <c r="AP946" s="134" t="str">
        <f>IF(ISERR(IF($C946="","",SUMIFS(Con_ve!$F$6:$F$1005,Con_ve!$C$6:$C$1005,$C946,Con_ve!$I$6:$I$1005,"Fechada",Con_ve!$Q$6:$Q$1005,Cad_cl!AP$5))),"",IF($C946="","",SUMIFS(Con_ve!$F$6:$F$1005,Con_ve!$C$6:$C$1005,$C946,Con_ve!$I$6:$I$1005,"Fechada",Con_ve!$Q$6:$Q$1005,Cad_cl!AP$5)))</f>
        <v/>
      </c>
      <c r="AQ946" s="134" t="str">
        <f>IF(ISERR(IF($C946="","",SUMIFS(Con_ve!$F$6:$F$1005,Con_ve!$C$6:$C$1005,$C946,Con_ve!$I$6:$I$1005,"Fechada",Con_ve!$Q$6:$Q$1005,Cad_cl!AQ$5))),"",IF($C946="","",SUMIFS(Con_ve!$F$6:$F$1005,Con_ve!$C$6:$C$1005,$C946,Con_ve!$I$6:$I$1005,"Fechada",Con_ve!$Q$6:$Q$1005,Cad_cl!AQ$5)))</f>
        <v/>
      </c>
      <c r="AR946" s="134" t="str">
        <f>IF(ISERR(IF($C946="","",SUMIFS(Con_ve!$F$6:$F$1005,Con_ve!$C$6:$C$1005,$C946,Con_ve!$I$6:$I$1005,"Fechada",Con_ve!$Q$6:$Q$1005,Cad_cl!AR$5))),"",IF($C946="","",SUMIFS(Con_ve!$F$6:$F$1005,Con_ve!$C$6:$C$1005,$C946,Con_ve!$I$6:$I$1005,"Fechada",Con_ve!$Q$6:$Q$1005,Cad_cl!AR$5)))</f>
        <v/>
      </c>
      <c r="AS946" s="134" t="str">
        <f>IF(ISERR(IF($C946="","",SUMIFS(Con_ve!$F$6:$F$1005,Con_ve!$C$6:$C$1005,$C946,Con_ve!$I$6:$I$1005,"Fechada",Con_ve!$Q$6:$Q$1005,Cad_cl!AS$5))),"",IF($C946="","",SUMIFS(Con_ve!$F$6:$F$1005,Con_ve!$C$6:$C$1005,$C946,Con_ve!$I$6:$I$1005,"Fechada",Con_ve!$Q$6:$Q$1005,Cad_cl!AS$5)))</f>
        <v/>
      </c>
      <c r="AT946" s="134" t="str">
        <f>IF(ISERR(IF($C946="","",SUMIFS(Con_ve!$F$6:$F$1005,Con_ve!$C$6:$C$1005,$C946,Con_ve!$I$6:$I$1005,"Fechada",Con_ve!$Q$6:$Q$1005,Cad_cl!AT$5))),"",IF($C946="","",SUMIFS(Con_ve!$F$6:$F$1005,Con_ve!$C$6:$C$1005,$C946,Con_ve!$I$6:$I$1005,"Fechada",Con_ve!$Q$6:$Q$1005,Cad_cl!AT$5)))</f>
        <v/>
      </c>
      <c r="AU946" s="134" t="str">
        <f>IF(ISERR(IF($C946="","",SUMIFS(Con_ve!$F$6:$F$1005,Con_ve!$C$6:$C$1005,$C946,Con_ve!$I$6:$I$1005,"Fechada",Con_ve!$Q$6:$Q$1005,Cad_cl!AU$5))),"",IF($C946="","",SUMIFS(Con_ve!$F$6:$F$1005,Con_ve!$C$6:$C$1005,$C946,Con_ve!$I$6:$I$1005,"Fechada",Con_ve!$Q$6:$Q$1005,Cad_cl!AU$5)))</f>
        <v/>
      </c>
      <c r="AV946" s="134" t="str">
        <f>IF(ISERR(IF($C946="","",SUMIFS(Con_ve!$F$6:$F$1005,Con_ve!$C$6:$C$1005,$C946,Con_ve!$I$6:$I$1005,"Fechada",Con_ve!$Q$6:$Q$1005,Cad_cl!AV$5))),"",IF($C946="","",SUMIFS(Con_ve!$F$6:$F$1005,Con_ve!$C$6:$C$1005,$C946,Con_ve!$I$6:$I$1005,"Fechada",Con_ve!$Q$6:$Q$1005,Cad_cl!AV$5)))</f>
        <v/>
      </c>
      <c r="AW946" s="134" t="str">
        <f>IF(ISERR(IF($C946="","",SUMIFS(Con_ve!$F$6:$F$1005,Con_ve!$C$6:$C$1005,$C946,Con_ve!$I$6:$I$1005,"Fechada",Con_ve!$Q$6:$Q$1005,Cad_cl!AW$5))),"",IF($C946="","",SUMIFS(Con_ve!$F$6:$F$1005,Con_ve!$C$6:$C$1005,$C946,Con_ve!$I$6:$I$1005,"Fechada",Con_ve!$Q$6:$Q$1005,Cad_cl!AW$5)))</f>
        <v/>
      </c>
      <c r="AX946" s="134" t="str">
        <f>IF(ISERR(IF($C946="","",SUMIFS(Con_ve!$F$6:$F$1005,Con_ve!$C$6:$C$1005,$C946,Con_ve!$I$6:$I$1005,"Fechada",Con_ve!$Q$6:$Q$1005,Cad_cl!AX$5))),"",IF($C946="","",SUMIFS(Con_ve!$F$6:$F$1005,Con_ve!$C$6:$C$1005,$C946,Con_ve!$I$6:$I$1005,"Fechada",Con_ve!$Q$6:$Q$1005,Cad_cl!AX$5)))</f>
        <v/>
      </c>
      <c r="AY946" s="134" t="str">
        <f>IF(ISERR(IF($C946="","",SUMIFS(Con_ve!$F$6:$F$1005,Con_ve!$C$6:$C$1005,$C946,Con_ve!$I$6:$I$1005,"Fechada",Con_ve!$Q$6:$Q$1005,Cad_cl!AY$5))),"",IF($C946="","",SUMIFS(Con_ve!$F$6:$F$1005,Con_ve!$C$6:$C$1005,$C946,Con_ve!$I$6:$I$1005,"Fechada",Con_ve!$Q$6:$Q$1005,Cad_cl!AY$5)))</f>
        <v/>
      </c>
      <c r="AZ946" s="134" t="str">
        <f>IF(ISERR(IF($C946="","",SUMIFS(Con_ve!$F$6:$F$1005,Con_ve!$C$6:$C$1005,$C946,Con_ve!$I$6:$I$1005,"Fechada",Con_ve!$Q$6:$Q$1005,Cad_cl!AZ$5))),"",IF($C946="","",SUMIFS(Con_ve!$F$6:$F$1005,Con_ve!$C$6:$C$1005,$C946,Con_ve!$I$6:$I$1005,"Fechada",Con_ve!$Q$6:$Q$1005,Cad_cl!AZ$5)))</f>
        <v/>
      </c>
      <c r="BA946" s="134" t="str">
        <f>IF(ISERR(IF($C946="","",SUMIFS(Con_ve!$F$6:$F$1005,Con_ve!$C$6:$C$1005,$C946,Con_ve!$I$6:$I$1005,"Fechada",Con_ve!$Q$6:$Q$1005,Cad_cl!BA$5))),"",IF($C946="","",SUMIFS(Con_ve!$F$6:$F$1005,Con_ve!$C$6:$C$1005,$C946,Con_ve!$I$6:$I$1005,"Fechada",Con_ve!$Q$6:$Q$1005,Cad_cl!BA$5)))</f>
        <v/>
      </c>
      <c r="BB946" s="134">
        <f t="shared" si="42"/>
        <v>0</v>
      </c>
      <c r="BD946" s="134" t="str">
        <f>IF(ISERR(IF($C946="","",SUMIFS(Con_ve!$F$6:$F$1005,Con_ve!$C$6:$C$1005,$C946,Con_ve!$I$6:$I$1005,"Em negociação",Con_ve!$Q$6:$Q$1005,Cad_cl!BD$5))),"",IF($C946="","",SUMIFS(Con_ve!$F$6:$F$1005,Con_ve!$C$6:$C$1005,$C946,Con_ve!$I$6:$I$1005,"Em negociação",Con_ve!$Q$6:$Q$1005,Cad_cl!BD$5)))</f>
        <v/>
      </c>
      <c r="BE946" s="134" t="str">
        <f>IF(ISERR(IF($C946="","",SUMIFS(Con_ve!$F$6:$F$1005,Con_ve!$C$6:$C$1005,$C946,Con_ve!$I$6:$I$1005,"Em negociação",Con_ve!$Q$6:$Q$1005,Cad_cl!BE$5))),"",IF($C946="","",SUMIFS(Con_ve!$F$6:$F$1005,Con_ve!$C$6:$C$1005,$C946,Con_ve!$I$6:$I$1005,"Em negociação",Con_ve!$Q$6:$Q$1005,Cad_cl!BE$5)))</f>
        <v/>
      </c>
      <c r="BF946" s="134" t="str">
        <f>IF(ISERR(IF($C946="","",SUMIFS(Con_ve!$F$6:$F$1005,Con_ve!$C$6:$C$1005,$C946,Con_ve!$I$6:$I$1005,"Em negociação",Con_ve!$Q$6:$Q$1005,Cad_cl!BF$5))),"",IF($C946="","",SUMIFS(Con_ve!$F$6:$F$1005,Con_ve!$C$6:$C$1005,$C946,Con_ve!$I$6:$I$1005,"Em negociação",Con_ve!$Q$6:$Q$1005,Cad_cl!BF$5)))</f>
        <v/>
      </c>
      <c r="BG946" s="134" t="str">
        <f>IF(ISERR(IF($C946="","",SUMIFS(Con_ve!$F$6:$F$1005,Con_ve!$C$6:$C$1005,$C946,Con_ve!$I$6:$I$1005,"Em negociação",Con_ve!$Q$6:$Q$1005,Cad_cl!BG$5))),"",IF($C946="","",SUMIFS(Con_ve!$F$6:$F$1005,Con_ve!$C$6:$C$1005,$C946,Con_ve!$I$6:$I$1005,"Em negociação",Con_ve!$Q$6:$Q$1005,Cad_cl!BG$5)))</f>
        <v/>
      </c>
      <c r="BH946" s="134" t="str">
        <f>IF(ISERR(IF($C946="","",SUMIFS(Con_ve!$F$6:$F$1005,Con_ve!$C$6:$C$1005,$C946,Con_ve!$I$6:$I$1005,"Em negociação",Con_ve!$Q$6:$Q$1005,Cad_cl!BH$5))),"",IF($C946="","",SUMIFS(Con_ve!$F$6:$F$1005,Con_ve!$C$6:$C$1005,$C946,Con_ve!$I$6:$I$1005,"Em negociação",Con_ve!$Q$6:$Q$1005,Cad_cl!BH$5)))</f>
        <v/>
      </c>
      <c r="BI946" s="134" t="str">
        <f>IF(ISERR(IF($C946="","",SUMIFS(Con_ve!$F$6:$F$1005,Con_ve!$C$6:$C$1005,$C946,Con_ve!$I$6:$I$1005,"Em negociação",Con_ve!$Q$6:$Q$1005,Cad_cl!BI$5))),"",IF($C946="","",SUMIFS(Con_ve!$F$6:$F$1005,Con_ve!$C$6:$C$1005,$C946,Con_ve!$I$6:$I$1005,"Em negociação",Con_ve!$Q$6:$Q$1005,Cad_cl!BI$5)))</f>
        <v/>
      </c>
      <c r="BJ946" s="134" t="str">
        <f>IF(ISERR(IF($C946="","",SUMIFS(Con_ve!$F$6:$F$1005,Con_ve!$C$6:$C$1005,$C946,Con_ve!$I$6:$I$1005,"Em negociação",Con_ve!$Q$6:$Q$1005,Cad_cl!BJ$5))),"",IF($C946="","",SUMIFS(Con_ve!$F$6:$F$1005,Con_ve!$C$6:$C$1005,$C946,Con_ve!$I$6:$I$1005,"Em negociação",Con_ve!$Q$6:$Q$1005,Cad_cl!BJ$5)))</f>
        <v/>
      </c>
      <c r="BK946" s="134" t="str">
        <f>IF(ISERR(IF($C946="","",SUMIFS(Con_ve!$F$6:$F$1005,Con_ve!$C$6:$C$1005,$C946,Con_ve!$I$6:$I$1005,"Em negociação",Con_ve!$Q$6:$Q$1005,Cad_cl!BK$5))),"",IF($C946="","",SUMIFS(Con_ve!$F$6:$F$1005,Con_ve!$C$6:$C$1005,$C946,Con_ve!$I$6:$I$1005,"Em negociação",Con_ve!$Q$6:$Q$1005,Cad_cl!BK$5)))</f>
        <v/>
      </c>
      <c r="BL946" s="134" t="str">
        <f>IF(ISERR(IF($C946="","",SUMIFS(Con_ve!$F$6:$F$1005,Con_ve!$C$6:$C$1005,$C946,Con_ve!$I$6:$I$1005,"Em negociação",Con_ve!$Q$6:$Q$1005,Cad_cl!BL$5))),"",IF($C946="","",SUMIFS(Con_ve!$F$6:$F$1005,Con_ve!$C$6:$C$1005,$C946,Con_ve!$I$6:$I$1005,"Em negociação",Con_ve!$Q$6:$Q$1005,Cad_cl!BL$5)))</f>
        <v/>
      </c>
      <c r="BM946" s="134" t="str">
        <f>IF(ISERR(IF($C946="","",SUMIFS(Con_ve!$F$6:$F$1005,Con_ve!$C$6:$C$1005,$C946,Con_ve!$I$6:$I$1005,"Em negociação",Con_ve!$Q$6:$Q$1005,Cad_cl!BM$5))),"",IF($C946="","",SUMIFS(Con_ve!$F$6:$F$1005,Con_ve!$C$6:$C$1005,$C946,Con_ve!$I$6:$I$1005,"Em negociação",Con_ve!$Q$6:$Q$1005,Cad_cl!BM$5)))</f>
        <v/>
      </c>
      <c r="BN946" s="134" t="str">
        <f>IF(ISERR(IF($C946="","",SUMIFS(Con_ve!$F$6:$F$1005,Con_ve!$C$6:$C$1005,$C946,Con_ve!$I$6:$I$1005,"Em negociação",Con_ve!$Q$6:$Q$1005,Cad_cl!BN$5))),"",IF($C946="","",SUMIFS(Con_ve!$F$6:$F$1005,Con_ve!$C$6:$C$1005,$C946,Con_ve!$I$6:$I$1005,"Em negociação",Con_ve!$Q$6:$Q$1005,Cad_cl!BN$5)))</f>
        <v/>
      </c>
      <c r="BO946" s="134" t="str">
        <f>IF(ISERR(IF($C946="","",SUMIFS(Con_ve!$F$6:$F$1005,Con_ve!$C$6:$C$1005,$C946,Con_ve!$I$6:$I$1005,"Em negociação",Con_ve!$Q$6:$Q$1005,Cad_cl!BO$5))),"",IF($C946="","",SUMIFS(Con_ve!$F$6:$F$1005,Con_ve!$C$6:$C$1005,$C946,Con_ve!$I$6:$I$1005,"Em negociação",Con_ve!$Q$6:$Q$1005,Cad_cl!BO$5)))</f>
        <v/>
      </c>
      <c r="BP946" s="134">
        <f t="shared" si="43"/>
        <v>0</v>
      </c>
      <c r="BR946" s="125" t="str">
        <f>IF(ISERR(IF(AND($I946=Re_lo!$E$5,BR$5=VLOOKUP(Re_lo!$H$5,Re_lo!$N$5:$O$16,2,0)),AP946,"")),"",IF(AND($I946=Re_lo!$E$5,BR$5=VLOOKUP(Re_lo!$H$5,Re_lo!$N$5:$O$16,2,0)),AP946,""))</f>
        <v/>
      </c>
      <c r="BS946" s="125" t="str">
        <f>IF(ISERR(IF(AND($I946=Re_lo!$E$5,BS$5=VLOOKUP(Re_lo!$H$5,Re_lo!$N$5:$O$16,2,0)),AQ946,"")),"",IF(AND($I946=Re_lo!$E$5,BS$5=VLOOKUP(Re_lo!$H$5,Re_lo!$N$5:$O$16,2,0)),AQ946,""))</f>
        <v/>
      </c>
      <c r="BT946" s="125" t="str">
        <f>IF(ISERR(IF(AND($I946=Re_lo!$E$5,BT$5=VLOOKUP(Re_lo!$H$5,Re_lo!$N$5:$O$16,2,0)),AR946,"")),"",IF(AND($I946=Re_lo!$E$5,BT$5=VLOOKUP(Re_lo!$H$5,Re_lo!$N$5:$O$16,2,0)),AR946,""))</f>
        <v/>
      </c>
      <c r="BU946" s="125" t="str">
        <f>IF(ISERR(IF(AND($I946=Re_lo!$E$5,BU$5=VLOOKUP(Re_lo!$H$5,Re_lo!$N$5:$O$16,2,0)),AS946,"")),"",IF(AND($I946=Re_lo!$E$5,BU$5=VLOOKUP(Re_lo!$H$5,Re_lo!$N$5:$O$16,2,0)),AS946,""))</f>
        <v/>
      </c>
      <c r="BV946" s="125" t="str">
        <f>IF(ISERR(IF(AND($I946=Re_lo!$E$5,BV$5=VLOOKUP(Re_lo!$H$5,Re_lo!$N$5:$O$16,2,0)),AT946,"")),"",IF(AND($I946=Re_lo!$E$5,BV$5=VLOOKUP(Re_lo!$H$5,Re_lo!$N$5:$O$16,2,0)),AT946,""))</f>
        <v/>
      </c>
      <c r="BW946" s="125" t="str">
        <f>IF(ISERR(IF(AND($I946=Re_lo!$E$5,BW$5=VLOOKUP(Re_lo!$H$5,Re_lo!$N$5:$O$16,2,0)),AU946,"")),"",IF(AND($I946=Re_lo!$E$5,BW$5=VLOOKUP(Re_lo!$H$5,Re_lo!$N$5:$O$16,2,0)),AU946,""))</f>
        <v/>
      </c>
      <c r="BX946" s="125" t="str">
        <f>IF(ISERR(IF(AND($I946=Re_lo!$E$5,BX$5=VLOOKUP(Re_lo!$H$5,Re_lo!$N$5:$O$16,2,0)),AV946,"")),"",IF(AND($I946=Re_lo!$E$5,BX$5=VLOOKUP(Re_lo!$H$5,Re_lo!$N$5:$O$16,2,0)),AV946,""))</f>
        <v/>
      </c>
      <c r="BY946" s="125" t="str">
        <f>IF(ISERR(IF(AND($I946=Re_lo!$E$5,BY$5=VLOOKUP(Re_lo!$H$5,Re_lo!$N$5:$O$16,2,0)),AW946,"")),"",IF(AND($I946=Re_lo!$E$5,BY$5=VLOOKUP(Re_lo!$H$5,Re_lo!$N$5:$O$16,2,0)),AW946,""))</f>
        <v/>
      </c>
      <c r="BZ946" s="125" t="str">
        <f>IF(ISERR(IF(AND($I946=Re_lo!$E$5,BZ$5=VLOOKUP(Re_lo!$H$5,Re_lo!$N$5:$O$16,2,0)),AX946,"")),"",IF(AND($I946=Re_lo!$E$5,BZ$5=VLOOKUP(Re_lo!$H$5,Re_lo!$N$5:$O$16,2,0)),AX946,""))</f>
        <v/>
      </c>
      <c r="CA946" s="125" t="str">
        <f>IF(ISERR(IF(AND($I946=Re_lo!$E$5,CA$5=VLOOKUP(Re_lo!$H$5,Re_lo!$N$5:$O$16,2,0)),AY946,"")),"",IF(AND($I946=Re_lo!$E$5,CA$5=VLOOKUP(Re_lo!$H$5,Re_lo!$N$5:$O$16,2,0)),AY946,""))</f>
        <v/>
      </c>
      <c r="CB946" s="125" t="str">
        <f>IF(ISERR(IF(AND($I946=Re_lo!$E$5,CB$5=VLOOKUP(Re_lo!$H$5,Re_lo!$N$5:$O$16,2,0)),AZ946,"")),"",IF(AND($I946=Re_lo!$E$5,CB$5=VLOOKUP(Re_lo!$H$5,Re_lo!$N$5:$O$16,2,0)),AZ946,""))</f>
        <v/>
      </c>
      <c r="CC946" s="125" t="str">
        <f>IF(ISERR(IF(AND($I946=Re_lo!$E$5,CC$5=VLOOKUP(Re_lo!$H$5,Re_lo!$N$5:$O$16,2,0)),BA946,"")),"",IF(AND($I946=Re_lo!$E$5,CC$5=VLOOKUP(Re_lo!$H$5,Re_lo!$N$5:$O$16,2,0)),BA946,""))</f>
        <v/>
      </c>
      <c r="CD946" s="125" t="str">
        <f>IF(ISERR(IF(AND($I946=Re_lo!$E$5,CD$5=VLOOKUP(Re_lo!$H$5,Re_lo!$N$5:$O$16,2,0)),BB946,"")),"",IF(AND($I946=Re_lo!$E$5,CD$5=VLOOKUP(Re_lo!$H$5,Re_lo!$N$5:$O$16,2,0)),BB946,""))</f>
        <v/>
      </c>
      <c r="CF946" s="125" t="str">
        <f>IF($C946="","",COUNTIFS(Con_ve!$C$6:$C$1005,$C946,Con_ve!$Q$6:$Q$1005,Cad_cl!CF$5))</f>
        <v/>
      </c>
      <c r="CG946" s="125" t="str">
        <f>IF($C946="","",COUNTIFS(Con_ve!$C$6:$C$1005,$C946,Con_ve!$Q$6:$Q$1005,Cad_cl!CG$5))</f>
        <v/>
      </c>
      <c r="CH946" s="125" t="str">
        <f>IF($C946="","",COUNTIFS(Con_ve!$C$6:$C$1005,$C946,Con_ve!$Q$6:$Q$1005,Cad_cl!CH$5))</f>
        <v/>
      </c>
      <c r="CI946" s="125" t="str">
        <f>IF($C946="","",COUNTIFS(Con_ve!$C$6:$C$1005,$C946,Con_ve!$Q$6:$Q$1005,Cad_cl!CI$5))</f>
        <v/>
      </c>
      <c r="CJ946" s="125" t="str">
        <f>IF($C946="","",COUNTIFS(Con_ve!$C$6:$C$1005,$C946,Con_ve!$Q$6:$Q$1005,Cad_cl!CJ$5))</f>
        <v/>
      </c>
      <c r="CK946" s="125" t="str">
        <f>IF($C946="","",COUNTIFS(Con_ve!$C$6:$C$1005,$C946,Con_ve!$Q$6:$Q$1005,Cad_cl!CK$5))</f>
        <v/>
      </c>
      <c r="CL946" s="125" t="str">
        <f>IF($C946="","",COUNTIFS(Con_ve!$C$6:$C$1005,$C946,Con_ve!$Q$6:$Q$1005,Cad_cl!CL$5))</f>
        <v/>
      </c>
      <c r="CM946" s="125" t="str">
        <f>IF($C946="","",COUNTIFS(Con_ve!$C$6:$C$1005,$C946,Con_ve!$Q$6:$Q$1005,Cad_cl!CM$5))</f>
        <v/>
      </c>
      <c r="CN946" s="125" t="str">
        <f>IF($C946="","",COUNTIFS(Con_ve!$C$6:$C$1005,$C946,Con_ve!$Q$6:$Q$1005,Cad_cl!CN$5))</f>
        <v/>
      </c>
      <c r="CO946" s="125" t="str">
        <f>IF($C946="","",COUNTIFS(Con_ve!$C$6:$C$1005,$C946,Con_ve!$Q$6:$Q$1005,Cad_cl!CO$5))</f>
        <v/>
      </c>
      <c r="CP946" s="125" t="str">
        <f>IF($C946="","",COUNTIFS(Con_ve!$C$6:$C$1005,$C946,Con_ve!$Q$6:$Q$1005,Cad_cl!CP$5))</f>
        <v/>
      </c>
      <c r="CQ946" s="125" t="str">
        <f>IF($C946="","",COUNTIFS(Con_ve!$C$6:$C$1005,$C946,Con_ve!$Q$6:$Q$1005,Cad_cl!CQ$5))</f>
        <v/>
      </c>
      <c r="CR946" s="125">
        <f t="shared" si="44"/>
        <v>0</v>
      </c>
    </row>
    <row r="947" spans="3:96" ht="30" customHeight="1">
      <c r="C947" s="153"/>
      <c r="D947" s="153"/>
      <c r="E947" s="154"/>
      <c r="F947" s="153"/>
      <c r="G947" s="155"/>
      <c r="H947" s="153"/>
      <c r="I947" s="153"/>
      <c r="J947" s="132" t="s">
        <v>309</v>
      </c>
      <c r="K947" s="133" t="s">
        <v>309</v>
      </c>
      <c r="L947" s="153"/>
      <c r="M947" s="153"/>
      <c r="N947" s="153"/>
      <c r="O947" s="153"/>
      <c r="P947" s="153"/>
      <c r="Q947" s="153"/>
      <c r="AP947" s="134" t="str">
        <f>IF(ISERR(IF($C947="","",SUMIFS(Con_ve!$F$6:$F$1005,Con_ve!$C$6:$C$1005,$C947,Con_ve!$I$6:$I$1005,"Fechada",Con_ve!$Q$6:$Q$1005,Cad_cl!AP$5))),"",IF($C947="","",SUMIFS(Con_ve!$F$6:$F$1005,Con_ve!$C$6:$C$1005,$C947,Con_ve!$I$6:$I$1005,"Fechada",Con_ve!$Q$6:$Q$1005,Cad_cl!AP$5)))</f>
        <v/>
      </c>
      <c r="AQ947" s="134" t="str">
        <f>IF(ISERR(IF($C947="","",SUMIFS(Con_ve!$F$6:$F$1005,Con_ve!$C$6:$C$1005,$C947,Con_ve!$I$6:$I$1005,"Fechada",Con_ve!$Q$6:$Q$1005,Cad_cl!AQ$5))),"",IF($C947="","",SUMIFS(Con_ve!$F$6:$F$1005,Con_ve!$C$6:$C$1005,$C947,Con_ve!$I$6:$I$1005,"Fechada",Con_ve!$Q$6:$Q$1005,Cad_cl!AQ$5)))</f>
        <v/>
      </c>
      <c r="AR947" s="134" t="str">
        <f>IF(ISERR(IF($C947="","",SUMIFS(Con_ve!$F$6:$F$1005,Con_ve!$C$6:$C$1005,$C947,Con_ve!$I$6:$I$1005,"Fechada",Con_ve!$Q$6:$Q$1005,Cad_cl!AR$5))),"",IF($C947="","",SUMIFS(Con_ve!$F$6:$F$1005,Con_ve!$C$6:$C$1005,$C947,Con_ve!$I$6:$I$1005,"Fechada",Con_ve!$Q$6:$Q$1005,Cad_cl!AR$5)))</f>
        <v/>
      </c>
      <c r="AS947" s="134" t="str">
        <f>IF(ISERR(IF($C947="","",SUMIFS(Con_ve!$F$6:$F$1005,Con_ve!$C$6:$C$1005,$C947,Con_ve!$I$6:$I$1005,"Fechada",Con_ve!$Q$6:$Q$1005,Cad_cl!AS$5))),"",IF($C947="","",SUMIFS(Con_ve!$F$6:$F$1005,Con_ve!$C$6:$C$1005,$C947,Con_ve!$I$6:$I$1005,"Fechada",Con_ve!$Q$6:$Q$1005,Cad_cl!AS$5)))</f>
        <v/>
      </c>
      <c r="AT947" s="134" t="str">
        <f>IF(ISERR(IF($C947="","",SUMIFS(Con_ve!$F$6:$F$1005,Con_ve!$C$6:$C$1005,$C947,Con_ve!$I$6:$I$1005,"Fechada",Con_ve!$Q$6:$Q$1005,Cad_cl!AT$5))),"",IF($C947="","",SUMIFS(Con_ve!$F$6:$F$1005,Con_ve!$C$6:$C$1005,$C947,Con_ve!$I$6:$I$1005,"Fechada",Con_ve!$Q$6:$Q$1005,Cad_cl!AT$5)))</f>
        <v/>
      </c>
      <c r="AU947" s="134" t="str">
        <f>IF(ISERR(IF($C947="","",SUMIFS(Con_ve!$F$6:$F$1005,Con_ve!$C$6:$C$1005,$C947,Con_ve!$I$6:$I$1005,"Fechada",Con_ve!$Q$6:$Q$1005,Cad_cl!AU$5))),"",IF($C947="","",SUMIFS(Con_ve!$F$6:$F$1005,Con_ve!$C$6:$C$1005,$C947,Con_ve!$I$6:$I$1005,"Fechada",Con_ve!$Q$6:$Q$1005,Cad_cl!AU$5)))</f>
        <v/>
      </c>
      <c r="AV947" s="134" t="str">
        <f>IF(ISERR(IF($C947="","",SUMIFS(Con_ve!$F$6:$F$1005,Con_ve!$C$6:$C$1005,$C947,Con_ve!$I$6:$I$1005,"Fechada",Con_ve!$Q$6:$Q$1005,Cad_cl!AV$5))),"",IF($C947="","",SUMIFS(Con_ve!$F$6:$F$1005,Con_ve!$C$6:$C$1005,$C947,Con_ve!$I$6:$I$1005,"Fechada",Con_ve!$Q$6:$Q$1005,Cad_cl!AV$5)))</f>
        <v/>
      </c>
      <c r="AW947" s="134" t="str">
        <f>IF(ISERR(IF($C947="","",SUMIFS(Con_ve!$F$6:$F$1005,Con_ve!$C$6:$C$1005,$C947,Con_ve!$I$6:$I$1005,"Fechada",Con_ve!$Q$6:$Q$1005,Cad_cl!AW$5))),"",IF($C947="","",SUMIFS(Con_ve!$F$6:$F$1005,Con_ve!$C$6:$C$1005,$C947,Con_ve!$I$6:$I$1005,"Fechada",Con_ve!$Q$6:$Q$1005,Cad_cl!AW$5)))</f>
        <v/>
      </c>
      <c r="AX947" s="134" t="str">
        <f>IF(ISERR(IF($C947="","",SUMIFS(Con_ve!$F$6:$F$1005,Con_ve!$C$6:$C$1005,$C947,Con_ve!$I$6:$I$1005,"Fechada",Con_ve!$Q$6:$Q$1005,Cad_cl!AX$5))),"",IF($C947="","",SUMIFS(Con_ve!$F$6:$F$1005,Con_ve!$C$6:$C$1005,$C947,Con_ve!$I$6:$I$1005,"Fechada",Con_ve!$Q$6:$Q$1005,Cad_cl!AX$5)))</f>
        <v/>
      </c>
      <c r="AY947" s="134" t="str">
        <f>IF(ISERR(IF($C947="","",SUMIFS(Con_ve!$F$6:$F$1005,Con_ve!$C$6:$C$1005,$C947,Con_ve!$I$6:$I$1005,"Fechada",Con_ve!$Q$6:$Q$1005,Cad_cl!AY$5))),"",IF($C947="","",SUMIFS(Con_ve!$F$6:$F$1005,Con_ve!$C$6:$C$1005,$C947,Con_ve!$I$6:$I$1005,"Fechada",Con_ve!$Q$6:$Q$1005,Cad_cl!AY$5)))</f>
        <v/>
      </c>
      <c r="AZ947" s="134" t="str">
        <f>IF(ISERR(IF($C947="","",SUMIFS(Con_ve!$F$6:$F$1005,Con_ve!$C$6:$C$1005,$C947,Con_ve!$I$6:$I$1005,"Fechada",Con_ve!$Q$6:$Q$1005,Cad_cl!AZ$5))),"",IF($C947="","",SUMIFS(Con_ve!$F$6:$F$1005,Con_ve!$C$6:$C$1005,$C947,Con_ve!$I$6:$I$1005,"Fechada",Con_ve!$Q$6:$Q$1005,Cad_cl!AZ$5)))</f>
        <v/>
      </c>
      <c r="BA947" s="134" t="str">
        <f>IF(ISERR(IF($C947="","",SUMIFS(Con_ve!$F$6:$F$1005,Con_ve!$C$6:$C$1005,$C947,Con_ve!$I$6:$I$1005,"Fechada",Con_ve!$Q$6:$Q$1005,Cad_cl!BA$5))),"",IF($C947="","",SUMIFS(Con_ve!$F$6:$F$1005,Con_ve!$C$6:$C$1005,$C947,Con_ve!$I$6:$I$1005,"Fechada",Con_ve!$Q$6:$Q$1005,Cad_cl!BA$5)))</f>
        <v/>
      </c>
      <c r="BB947" s="134">
        <f t="shared" si="42"/>
        <v>0</v>
      </c>
      <c r="BD947" s="134" t="str">
        <f>IF(ISERR(IF($C947="","",SUMIFS(Con_ve!$F$6:$F$1005,Con_ve!$C$6:$C$1005,$C947,Con_ve!$I$6:$I$1005,"Em negociação",Con_ve!$Q$6:$Q$1005,Cad_cl!BD$5))),"",IF($C947="","",SUMIFS(Con_ve!$F$6:$F$1005,Con_ve!$C$6:$C$1005,$C947,Con_ve!$I$6:$I$1005,"Em negociação",Con_ve!$Q$6:$Q$1005,Cad_cl!BD$5)))</f>
        <v/>
      </c>
      <c r="BE947" s="134" t="str">
        <f>IF(ISERR(IF($C947="","",SUMIFS(Con_ve!$F$6:$F$1005,Con_ve!$C$6:$C$1005,$C947,Con_ve!$I$6:$I$1005,"Em negociação",Con_ve!$Q$6:$Q$1005,Cad_cl!BE$5))),"",IF($C947="","",SUMIFS(Con_ve!$F$6:$F$1005,Con_ve!$C$6:$C$1005,$C947,Con_ve!$I$6:$I$1005,"Em negociação",Con_ve!$Q$6:$Q$1005,Cad_cl!BE$5)))</f>
        <v/>
      </c>
      <c r="BF947" s="134" t="str">
        <f>IF(ISERR(IF($C947="","",SUMIFS(Con_ve!$F$6:$F$1005,Con_ve!$C$6:$C$1005,$C947,Con_ve!$I$6:$I$1005,"Em negociação",Con_ve!$Q$6:$Q$1005,Cad_cl!BF$5))),"",IF($C947="","",SUMIFS(Con_ve!$F$6:$F$1005,Con_ve!$C$6:$C$1005,$C947,Con_ve!$I$6:$I$1005,"Em negociação",Con_ve!$Q$6:$Q$1005,Cad_cl!BF$5)))</f>
        <v/>
      </c>
      <c r="BG947" s="134" t="str">
        <f>IF(ISERR(IF($C947="","",SUMIFS(Con_ve!$F$6:$F$1005,Con_ve!$C$6:$C$1005,$C947,Con_ve!$I$6:$I$1005,"Em negociação",Con_ve!$Q$6:$Q$1005,Cad_cl!BG$5))),"",IF($C947="","",SUMIFS(Con_ve!$F$6:$F$1005,Con_ve!$C$6:$C$1005,$C947,Con_ve!$I$6:$I$1005,"Em negociação",Con_ve!$Q$6:$Q$1005,Cad_cl!BG$5)))</f>
        <v/>
      </c>
      <c r="BH947" s="134" t="str">
        <f>IF(ISERR(IF($C947="","",SUMIFS(Con_ve!$F$6:$F$1005,Con_ve!$C$6:$C$1005,$C947,Con_ve!$I$6:$I$1005,"Em negociação",Con_ve!$Q$6:$Q$1005,Cad_cl!BH$5))),"",IF($C947="","",SUMIFS(Con_ve!$F$6:$F$1005,Con_ve!$C$6:$C$1005,$C947,Con_ve!$I$6:$I$1005,"Em negociação",Con_ve!$Q$6:$Q$1005,Cad_cl!BH$5)))</f>
        <v/>
      </c>
      <c r="BI947" s="134" t="str">
        <f>IF(ISERR(IF($C947="","",SUMIFS(Con_ve!$F$6:$F$1005,Con_ve!$C$6:$C$1005,$C947,Con_ve!$I$6:$I$1005,"Em negociação",Con_ve!$Q$6:$Q$1005,Cad_cl!BI$5))),"",IF($C947="","",SUMIFS(Con_ve!$F$6:$F$1005,Con_ve!$C$6:$C$1005,$C947,Con_ve!$I$6:$I$1005,"Em negociação",Con_ve!$Q$6:$Q$1005,Cad_cl!BI$5)))</f>
        <v/>
      </c>
      <c r="BJ947" s="134" t="str">
        <f>IF(ISERR(IF($C947="","",SUMIFS(Con_ve!$F$6:$F$1005,Con_ve!$C$6:$C$1005,$C947,Con_ve!$I$6:$I$1005,"Em negociação",Con_ve!$Q$6:$Q$1005,Cad_cl!BJ$5))),"",IF($C947="","",SUMIFS(Con_ve!$F$6:$F$1005,Con_ve!$C$6:$C$1005,$C947,Con_ve!$I$6:$I$1005,"Em negociação",Con_ve!$Q$6:$Q$1005,Cad_cl!BJ$5)))</f>
        <v/>
      </c>
      <c r="BK947" s="134" t="str">
        <f>IF(ISERR(IF($C947="","",SUMIFS(Con_ve!$F$6:$F$1005,Con_ve!$C$6:$C$1005,$C947,Con_ve!$I$6:$I$1005,"Em negociação",Con_ve!$Q$6:$Q$1005,Cad_cl!BK$5))),"",IF($C947="","",SUMIFS(Con_ve!$F$6:$F$1005,Con_ve!$C$6:$C$1005,$C947,Con_ve!$I$6:$I$1005,"Em negociação",Con_ve!$Q$6:$Q$1005,Cad_cl!BK$5)))</f>
        <v/>
      </c>
      <c r="BL947" s="134" t="str">
        <f>IF(ISERR(IF($C947="","",SUMIFS(Con_ve!$F$6:$F$1005,Con_ve!$C$6:$C$1005,$C947,Con_ve!$I$6:$I$1005,"Em negociação",Con_ve!$Q$6:$Q$1005,Cad_cl!BL$5))),"",IF($C947="","",SUMIFS(Con_ve!$F$6:$F$1005,Con_ve!$C$6:$C$1005,$C947,Con_ve!$I$6:$I$1005,"Em negociação",Con_ve!$Q$6:$Q$1005,Cad_cl!BL$5)))</f>
        <v/>
      </c>
      <c r="BM947" s="134" t="str">
        <f>IF(ISERR(IF($C947="","",SUMIFS(Con_ve!$F$6:$F$1005,Con_ve!$C$6:$C$1005,$C947,Con_ve!$I$6:$I$1005,"Em negociação",Con_ve!$Q$6:$Q$1005,Cad_cl!BM$5))),"",IF($C947="","",SUMIFS(Con_ve!$F$6:$F$1005,Con_ve!$C$6:$C$1005,$C947,Con_ve!$I$6:$I$1005,"Em negociação",Con_ve!$Q$6:$Q$1005,Cad_cl!BM$5)))</f>
        <v/>
      </c>
      <c r="BN947" s="134" t="str">
        <f>IF(ISERR(IF($C947="","",SUMIFS(Con_ve!$F$6:$F$1005,Con_ve!$C$6:$C$1005,$C947,Con_ve!$I$6:$I$1005,"Em negociação",Con_ve!$Q$6:$Q$1005,Cad_cl!BN$5))),"",IF($C947="","",SUMIFS(Con_ve!$F$6:$F$1005,Con_ve!$C$6:$C$1005,$C947,Con_ve!$I$6:$I$1005,"Em negociação",Con_ve!$Q$6:$Q$1005,Cad_cl!BN$5)))</f>
        <v/>
      </c>
      <c r="BO947" s="134" t="str">
        <f>IF(ISERR(IF($C947="","",SUMIFS(Con_ve!$F$6:$F$1005,Con_ve!$C$6:$C$1005,$C947,Con_ve!$I$6:$I$1005,"Em negociação",Con_ve!$Q$6:$Q$1005,Cad_cl!BO$5))),"",IF($C947="","",SUMIFS(Con_ve!$F$6:$F$1005,Con_ve!$C$6:$C$1005,$C947,Con_ve!$I$6:$I$1005,"Em negociação",Con_ve!$Q$6:$Q$1005,Cad_cl!BO$5)))</f>
        <v/>
      </c>
      <c r="BP947" s="134">
        <f t="shared" si="43"/>
        <v>0</v>
      </c>
      <c r="BR947" s="125" t="str">
        <f>IF(ISERR(IF(AND($I947=Re_lo!$E$5,BR$5=VLOOKUP(Re_lo!$H$5,Re_lo!$N$5:$O$16,2,0)),AP947,"")),"",IF(AND($I947=Re_lo!$E$5,BR$5=VLOOKUP(Re_lo!$H$5,Re_lo!$N$5:$O$16,2,0)),AP947,""))</f>
        <v/>
      </c>
      <c r="BS947" s="125" t="str">
        <f>IF(ISERR(IF(AND($I947=Re_lo!$E$5,BS$5=VLOOKUP(Re_lo!$H$5,Re_lo!$N$5:$O$16,2,0)),AQ947,"")),"",IF(AND($I947=Re_lo!$E$5,BS$5=VLOOKUP(Re_lo!$H$5,Re_lo!$N$5:$O$16,2,0)),AQ947,""))</f>
        <v/>
      </c>
      <c r="BT947" s="125" t="str">
        <f>IF(ISERR(IF(AND($I947=Re_lo!$E$5,BT$5=VLOOKUP(Re_lo!$H$5,Re_lo!$N$5:$O$16,2,0)),AR947,"")),"",IF(AND($I947=Re_lo!$E$5,BT$5=VLOOKUP(Re_lo!$H$5,Re_lo!$N$5:$O$16,2,0)),AR947,""))</f>
        <v/>
      </c>
      <c r="BU947" s="125" t="str">
        <f>IF(ISERR(IF(AND($I947=Re_lo!$E$5,BU$5=VLOOKUP(Re_lo!$H$5,Re_lo!$N$5:$O$16,2,0)),AS947,"")),"",IF(AND($I947=Re_lo!$E$5,BU$5=VLOOKUP(Re_lo!$H$5,Re_lo!$N$5:$O$16,2,0)),AS947,""))</f>
        <v/>
      </c>
      <c r="BV947" s="125" t="str">
        <f>IF(ISERR(IF(AND($I947=Re_lo!$E$5,BV$5=VLOOKUP(Re_lo!$H$5,Re_lo!$N$5:$O$16,2,0)),AT947,"")),"",IF(AND($I947=Re_lo!$E$5,BV$5=VLOOKUP(Re_lo!$H$5,Re_lo!$N$5:$O$16,2,0)),AT947,""))</f>
        <v/>
      </c>
      <c r="BW947" s="125" t="str">
        <f>IF(ISERR(IF(AND($I947=Re_lo!$E$5,BW$5=VLOOKUP(Re_lo!$H$5,Re_lo!$N$5:$O$16,2,0)),AU947,"")),"",IF(AND($I947=Re_lo!$E$5,BW$5=VLOOKUP(Re_lo!$H$5,Re_lo!$N$5:$O$16,2,0)),AU947,""))</f>
        <v/>
      </c>
      <c r="BX947" s="125" t="str">
        <f>IF(ISERR(IF(AND($I947=Re_lo!$E$5,BX$5=VLOOKUP(Re_lo!$H$5,Re_lo!$N$5:$O$16,2,0)),AV947,"")),"",IF(AND($I947=Re_lo!$E$5,BX$5=VLOOKUP(Re_lo!$H$5,Re_lo!$N$5:$O$16,2,0)),AV947,""))</f>
        <v/>
      </c>
      <c r="BY947" s="125" t="str">
        <f>IF(ISERR(IF(AND($I947=Re_lo!$E$5,BY$5=VLOOKUP(Re_lo!$H$5,Re_lo!$N$5:$O$16,2,0)),AW947,"")),"",IF(AND($I947=Re_lo!$E$5,BY$5=VLOOKUP(Re_lo!$H$5,Re_lo!$N$5:$O$16,2,0)),AW947,""))</f>
        <v/>
      </c>
      <c r="BZ947" s="125" t="str">
        <f>IF(ISERR(IF(AND($I947=Re_lo!$E$5,BZ$5=VLOOKUP(Re_lo!$H$5,Re_lo!$N$5:$O$16,2,0)),AX947,"")),"",IF(AND($I947=Re_lo!$E$5,BZ$5=VLOOKUP(Re_lo!$H$5,Re_lo!$N$5:$O$16,2,0)),AX947,""))</f>
        <v/>
      </c>
      <c r="CA947" s="125" t="str">
        <f>IF(ISERR(IF(AND($I947=Re_lo!$E$5,CA$5=VLOOKUP(Re_lo!$H$5,Re_lo!$N$5:$O$16,2,0)),AY947,"")),"",IF(AND($I947=Re_lo!$E$5,CA$5=VLOOKUP(Re_lo!$H$5,Re_lo!$N$5:$O$16,2,0)),AY947,""))</f>
        <v/>
      </c>
      <c r="CB947" s="125" t="str">
        <f>IF(ISERR(IF(AND($I947=Re_lo!$E$5,CB$5=VLOOKUP(Re_lo!$H$5,Re_lo!$N$5:$O$16,2,0)),AZ947,"")),"",IF(AND($I947=Re_lo!$E$5,CB$5=VLOOKUP(Re_lo!$H$5,Re_lo!$N$5:$O$16,2,0)),AZ947,""))</f>
        <v/>
      </c>
      <c r="CC947" s="125" t="str">
        <f>IF(ISERR(IF(AND($I947=Re_lo!$E$5,CC$5=VLOOKUP(Re_lo!$H$5,Re_lo!$N$5:$O$16,2,0)),BA947,"")),"",IF(AND($I947=Re_lo!$E$5,CC$5=VLOOKUP(Re_lo!$H$5,Re_lo!$N$5:$O$16,2,0)),BA947,""))</f>
        <v/>
      </c>
      <c r="CD947" s="125" t="str">
        <f>IF(ISERR(IF(AND($I947=Re_lo!$E$5,CD$5=VLOOKUP(Re_lo!$H$5,Re_lo!$N$5:$O$16,2,0)),BB947,"")),"",IF(AND($I947=Re_lo!$E$5,CD$5=VLOOKUP(Re_lo!$H$5,Re_lo!$N$5:$O$16,2,0)),BB947,""))</f>
        <v/>
      </c>
      <c r="CF947" s="125" t="str">
        <f>IF($C947="","",COUNTIFS(Con_ve!$C$6:$C$1005,$C947,Con_ve!$Q$6:$Q$1005,Cad_cl!CF$5))</f>
        <v/>
      </c>
      <c r="CG947" s="125" t="str">
        <f>IF($C947="","",COUNTIFS(Con_ve!$C$6:$C$1005,$C947,Con_ve!$Q$6:$Q$1005,Cad_cl!CG$5))</f>
        <v/>
      </c>
      <c r="CH947" s="125" t="str">
        <f>IF($C947="","",COUNTIFS(Con_ve!$C$6:$C$1005,$C947,Con_ve!$Q$6:$Q$1005,Cad_cl!CH$5))</f>
        <v/>
      </c>
      <c r="CI947" s="125" t="str">
        <f>IF($C947="","",COUNTIFS(Con_ve!$C$6:$C$1005,$C947,Con_ve!$Q$6:$Q$1005,Cad_cl!CI$5))</f>
        <v/>
      </c>
      <c r="CJ947" s="125" t="str">
        <f>IF($C947="","",COUNTIFS(Con_ve!$C$6:$C$1005,$C947,Con_ve!$Q$6:$Q$1005,Cad_cl!CJ$5))</f>
        <v/>
      </c>
      <c r="CK947" s="125" t="str">
        <f>IF($C947="","",COUNTIFS(Con_ve!$C$6:$C$1005,$C947,Con_ve!$Q$6:$Q$1005,Cad_cl!CK$5))</f>
        <v/>
      </c>
      <c r="CL947" s="125" t="str">
        <f>IF($C947="","",COUNTIFS(Con_ve!$C$6:$C$1005,$C947,Con_ve!$Q$6:$Q$1005,Cad_cl!CL$5))</f>
        <v/>
      </c>
      <c r="CM947" s="125" t="str">
        <f>IF($C947="","",COUNTIFS(Con_ve!$C$6:$C$1005,$C947,Con_ve!$Q$6:$Q$1005,Cad_cl!CM$5))</f>
        <v/>
      </c>
      <c r="CN947" s="125" t="str">
        <f>IF($C947="","",COUNTIFS(Con_ve!$C$6:$C$1005,$C947,Con_ve!$Q$6:$Q$1005,Cad_cl!CN$5))</f>
        <v/>
      </c>
      <c r="CO947" s="125" t="str">
        <f>IF($C947="","",COUNTIFS(Con_ve!$C$6:$C$1005,$C947,Con_ve!$Q$6:$Q$1005,Cad_cl!CO$5))</f>
        <v/>
      </c>
      <c r="CP947" s="125" t="str">
        <f>IF($C947="","",COUNTIFS(Con_ve!$C$6:$C$1005,$C947,Con_ve!$Q$6:$Q$1005,Cad_cl!CP$5))</f>
        <v/>
      </c>
      <c r="CQ947" s="125" t="str">
        <f>IF($C947="","",COUNTIFS(Con_ve!$C$6:$C$1005,$C947,Con_ve!$Q$6:$Q$1005,Cad_cl!CQ$5))</f>
        <v/>
      </c>
      <c r="CR947" s="125">
        <f t="shared" si="44"/>
        <v>0</v>
      </c>
    </row>
    <row r="948" spans="3:96" ht="30" customHeight="1">
      <c r="C948" s="153"/>
      <c r="D948" s="153"/>
      <c r="E948" s="154"/>
      <c r="F948" s="153"/>
      <c r="G948" s="155"/>
      <c r="H948" s="153"/>
      <c r="I948" s="153"/>
      <c r="J948" s="132" t="s">
        <v>309</v>
      </c>
      <c r="K948" s="133" t="s">
        <v>309</v>
      </c>
      <c r="L948" s="153"/>
      <c r="M948" s="153"/>
      <c r="N948" s="153"/>
      <c r="O948" s="153"/>
      <c r="P948" s="153"/>
      <c r="Q948" s="153"/>
      <c r="AP948" s="134" t="str">
        <f>IF(ISERR(IF($C948="","",SUMIFS(Con_ve!$F$6:$F$1005,Con_ve!$C$6:$C$1005,$C948,Con_ve!$I$6:$I$1005,"Fechada",Con_ve!$Q$6:$Q$1005,Cad_cl!AP$5))),"",IF($C948="","",SUMIFS(Con_ve!$F$6:$F$1005,Con_ve!$C$6:$C$1005,$C948,Con_ve!$I$6:$I$1005,"Fechada",Con_ve!$Q$6:$Q$1005,Cad_cl!AP$5)))</f>
        <v/>
      </c>
      <c r="AQ948" s="134" t="str">
        <f>IF(ISERR(IF($C948="","",SUMIFS(Con_ve!$F$6:$F$1005,Con_ve!$C$6:$C$1005,$C948,Con_ve!$I$6:$I$1005,"Fechada",Con_ve!$Q$6:$Q$1005,Cad_cl!AQ$5))),"",IF($C948="","",SUMIFS(Con_ve!$F$6:$F$1005,Con_ve!$C$6:$C$1005,$C948,Con_ve!$I$6:$I$1005,"Fechada",Con_ve!$Q$6:$Q$1005,Cad_cl!AQ$5)))</f>
        <v/>
      </c>
      <c r="AR948" s="134" t="str">
        <f>IF(ISERR(IF($C948="","",SUMIFS(Con_ve!$F$6:$F$1005,Con_ve!$C$6:$C$1005,$C948,Con_ve!$I$6:$I$1005,"Fechada",Con_ve!$Q$6:$Q$1005,Cad_cl!AR$5))),"",IF($C948="","",SUMIFS(Con_ve!$F$6:$F$1005,Con_ve!$C$6:$C$1005,$C948,Con_ve!$I$6:$I$1005,"Fechada",Con_ve!$Q$6:$Q$1005,Cad_cl!AR$5)))</f>
        <v/>
      </c>
      <c r="AS948" s="134" t="str">
        <f>IF(ISERR(IF($C948="","",SUMIFS(Con_ve!$F$6:$F$1005,Con_ve!$C$6:$C$1005,$C948,Con_ve!$I$6:$I$1005,"Fechada",Con_ve!$Q$6:$Q$1005,Cad_cl!AS$5))),"",IF($C948="","",SUMIFS(Con_ve!$F$6:$F$1005,Con_ve!$C$6:$C$1005,$C948,Con_ve!$I$6:$I$1005,"Fechada",Con_ve!$Q$6:$Q$1005,Cad_cl!AS$5)))</f>
        <v/>
      </c>
      <c r="AT948" s="134" t="str">
        <f>IF(ISERR(IF($C948="","",SUMIFS(Con_ve!$F$6:$F$1005,Con_ve!$C$6:$C$1005,$C948,Con_ve!$I$6:$I$1005,"Fechada",Con_ve!$Q$6:$Q$1005,Cad_cl!AT$5))),"",IF($C948="","",SUMIFS(Con_ve!$F$6:$F$1005,Con_ve!$C$6:$C$1005,$C948,Con_ve!$I$6:$I$1005,"Fechada",Con_ve!$Q$6:$Q$1005,Cad_cl!AT$5)))</f>
        <v/>
      </c>
      <c r="AU948" s="134" t="str">
        <f>IF(ISERR(IF($C948="","",SUMIFS(Con_ve!$F$6:$F$1005,Con_ve!$C$6:$C$1005,$C948,Con_ve!$I$6:$I$1005,"Fechada",Con_ve!$Q$6:$Q$1005,Cad_cl!AU$5))),"",IF($C948="","",SUMIFS(Con_ve!$F$6:$F$1005,Con_ve!$C$6:$C$1005,$C948,Con_ve!$I$6:$I$1005,"Fechada",Con_ve!$Q$6:$Q$1005,Cad_cl!AU$5)))</f>
        <v/>
      </c>
      <c r="AV948" s="134" t="str">
        <f>IF(ISERR(IF($C948="","",SUMIFS(Con_ve!$F$6:$F$1005,Con_ve!$C$6:$C$1005,$C948,Con_ve!$I$6:$I$1005,"Fechada",Con_ve!$Q$6:$Q$1005,Cad_cl!AV$5))),"",IF($C948="","",SUMIFS(Con_ve!$F$6:$F$1005,Con_ve!$C$6:$C$1005,$C948,Con_ve!$I$6:$I$1005,"Fechada",Con_ve!$Q$6:$Q$1005,Cad_cl!AV$5)))</f>
        <v/>
      </c>
      <c r="AW948" s="134" t="str">
        <f>IF(ISERR(IF($C948="","",SUMIFS(Con_ve!$F$6:$F$1005,Con_ve!$C$6:$C$1005,$C948,Con_ve!$I$6:$I$1005,"Fechada",Con_ve!$Q$6:$Q$1005,Cad_cl!AW$5))),"",IF($C948="","",SUMIFS(Con_ve!$F$6:$F$1005,Con_ve!$C$6:$C$1005,$C948,Con_ve!$I$6:$I$1005,"Fechada",Con_ve!$Q$6:$Q$1005,Cad_cl!AW$5)))</f>
        <v/>
      </c>
      <c r="AX948" s="134" t="str">
        <f>IF(ISERR(IF($C948="","",SUMIFS(Con_ve!$F$6:$F$1005,Con_ve!$C$6:$C$1005,$C948,Con_ve!$I$6:$I$1005,"Fechada",Con_ve!$Q$6:$Q$1005,Cad_cl!AX$5))),"",IF($C948="","",SUMIFS(Con_ve!$F$6:$F$1005,Con_ve!$C$6:$C$1005,$C948,Con_ve!$I$6:$I$1005,"Fechada",Con_ve!$Q$6:$Q$1005,Cad_cl!AX$5)))</f>
        <v/>
      </c>
      <c r="AY948" s="134" t="str">
        <f>IF(ISERR(IF($C948="","",SUMIFS(Con_ve!$F$6:$F$1005,Con_ve!$C$6:$C$1005,$C948,Con_ve!$I$6:$I$1005,"Fechada",Con_ve!$Q$6:$Q$1005,Cad_cl!AY$5))),"",IF($C948="","",SUMIFS(Con_ve!$F$6:$F$1005,Con_ve!$C$6:$C$1005,$C948,Con_ve!$I$6:$I$1005,"Fechada",Con_ve!$Q$6:$Q$1005,Cad_cl!AY$5)))</f>
        <v/>
      </c>
      <c r="AZ948" s="134" t="str">
        <f>IF(ISERR(IF($C948="","",SUMIFS(Con_ve!$F$6:$F$1005,Con_ve!$C$6:$C$1005,$C948,Con_ve!$I$6:$I$1005,"Fechada",Con_ve!$Q$6:$Q$1005,Cad_cl!AZ$5))),"",IF($C948="","",SUMIFS(Con_ve!$F$6:$F$1005,Con_ve!$C$6:$C$1005,$C948,Con_ve!$I$6:$I$1005,"Fechada",Con_ve!$Q$6:$Q$1005,Cad_cl!AZ$5)))</f>
        <v/>
      </c>
      <c r="BA948" s="134" t="str">
        <f>IF(ISERR(IF($C948="","",SUMIFS(Con_ve!$F$6:$F$1005,Con_ve!$C$6:$C$1005,$C948,Con_ve!$I$6:$I$1005,"Fechada",Con_ve!$Q$6:$Q$1005,Cad_cl!BA$5))),"",IF($C948="","",SUMIFS(Con_ve!$F$6:$F$1005,Con_ve!$C$6:$C$1005,$C948,Con_ve!$I$6:$I$1005,"Fechada",Con_ve!$Q$6:$Q$1005,Cad_cl!BA$5)))</f>
        <v/>
      </c>
      <c r="BB948" s="134">
        <f t="shared" si="42"/>
        <v>0</v>
      </c>
      <c r="BD948" s="134" t="str">
        <f>IF(ISERR(IF($C948="","",SUMIFS(Con_ve!$F$6:$F$1005,Con_ve!$C$6:$C$1005,$C948,Con_ve!$I$6:$I$1005,"Em negociação",Con_ve!$Q$6:$Q$1005,Cad_cl!BD$5))),"",IF($C948="","",SUMIFS(Con_ve!$F$6:$F$1005,Con_ve!$C$6:$C$1005,$C948,Con_ve!$I$6:$I$1005,"Em negociação",Con_ve!$Q$6:$Q$1005,Cad_cl!BD$5)))</f>
        <v/>
      </c>
      <c r="BE948" s="134" t="str">
        <f>IF(ISERR(IF($C948="","",SUMIFS(Con_ve!$F$6:$F$1005,Con_ve!$C$6:$C$1005,$C948,Con_ve!$I$6:$I$1005,"Em negociação",Con_ve!$Q$6:$Q$1005,Cad_cl!BE$5))),"",IF($C948="","",SUMIFS(Con_ve!$F$6:$F$1005,Con_ve!$C$6:$C$1005,$C948,Con_ve!$I$6:$I$1005,"Em negociação",Con_ve!$Q$6:$Q$1005,Cad_cl!BE$5)))</f>
        <v/>
      </c>
      <c r="BF948" s="134" t="str">
        <f>IF(ISERR(IF($C948="","",SUMIFS(Con_ve!$F$6:$F$1005,Con_ve!$C$6:$C$1005,$C948,Con_ve!$I$6:$I$1005,"Em negociação",Con_ve!$Q$6:$Q$1005,Cad_cl!BF$5))),"",IF($C948="","",SUMIFS(Con_ve!$F$6:$F$1005,Con_ve!$C$6:$C$1005,$C948,Con_ve!$I$6:$I$1005,"Em negociação",Con_ve!$Q$6:$Q$1005,Cad_cl!BF$5)))</f>
        <v/>
      </c>
      <c r="BG948" s="134" t="str">
        <f>IF(ISERR(IF($C948="","",SUMIFS(Con_ve!$F$6:$F$1005,Con_ve!$C$6:$C$1005,$C948,Con_ve!$I$6:$I$1005,"Em negociação",Con_ve!$Q$6:$Q$1005,Cad_cl!BG$5))),"",IF($C948="","",SUMIFS(Con_ve!$F$6:$F$1005,Con_ve!$C$6:$C$1005,$C948,Con_ve!$I$6:$I$1005,"Em negociação",Con_ve!$Q$6:$Q$1005,Cad_cl!BG$5)))</f>
        <v/>
      </c>
      <c r="BH948" s="134" t="str">
        <f>IF(ISERR(IF($C948="","",SUMIFS(Con_ve!$F$6:$F$1005,Con_ve!$C$6:$C$1005,$C948,Con_ve!$I$6:$I$1005,"Em negociação",Con_ve!$Q$6:$Q$1005,Cad_cl!BH$5))),"",IF($C948="","",SUMIFS(Con_ve!$F$6:$F$1005,Con_ve!$C$6:$C$1005,$C948,Con_ve!$I$6:$I$1005,"Em negociação",Con_ve!$Q$6:$Q$1005,Cad_cl!BH$5)))</f>
        <v/>
      </c>
      <c r="BI948" s="134" t="str">
        <f>IF(ISERR(IF($C948="","",SUMIFS(Con_ve!$F$6:$F$1005,Con_ve!$C$6:$C$1005,$C948,Con_ve!$I$6:$I$1005,"Em negociação",Con_ve!$Q$6:$Q$1005,Cad_cl!BI$5))),"",IF($C948="","",SUMIFS(Con_ve!$F$6:$F$1005,Con_ve!$C$6:$C$1005,$C948,Con_ve!$I$6:$I$1005,"Em negociação",Con_ve!$Q$6:$Q$1005,Cad_cl!BI$5)))</f>
        <v/>
      </c>
      <c r="BJ948" s="134" t="str">
        <f>IF(ISERR(IF($C948="","",SUMIFS(Con_ve!$F$6:$F$1005,Con_ve!$C$6:$C$1005,$C948,Con_ve!$I$6:$I$1005,"Em negociação",Con_ve!$Q$6:$Q$1005,Cad_cl!BJ$5))),"",IF($C948="","",SUMIFS(Con_ve!$F$6:$F$1005,Con_ve!$C$6:$C$1005,$C948,Con_ve!$I$6:$I$1005,"Em negociação",Con_ve!$Q$6:$Q$1005,Cad_cl!BJ$5)))</f>
        <v/>
      </c>
      <c r="BK948" s="134" t="str">
        <f>IF(ISERR(IF($C948="","",SUMIFS(Con_ve!$F$6:$F$1005,Con_ve!$C$6:$C$1005,$C948,Con_ve!$I$6:$I$1005,"Em negociação",Con_ve!$Q$6:$Q$1005,Cad_cl!BK$5))),"",IF($C948="","",SUMIFS(Con_ve!$F$6:$F$1005,Con_ve!$C$6:$C$1005,$C948,Con_ve!$I$6:$I$1005,"Em negociação",Con_ve!$Q$6:$Q$1005,Cad_cl!BK$5)))</f>
        <v/>
      </c>
      <c r="BL948" s="134" t="str">
        <f>IF(ISERR(IF($C948="","",SUMIFS(Con_ve!$F$6:$F$1005,Con_ve!$C$6:$C$1005,$C948,Con_ve!$I$6:$I$1005,"Em negociação",Con_ve!$Q$6:$Q$1005,Cad_cl!BL$5))),"",IF($C948="","",SUMIFS(Con_ve!$F$6:$F$1005,Con_ve!$C$6:$C$1005,$C948,Con_ve!$I$6:$I$1005,"Em negociação",Con_ve!$Q$6:$Q$1005,Cad_cl!BL$5)))</f>
        <v/>
      </c>
      <c r="BM948" s="134" t="str">
        <f>IF(ISERR(IF($C948="","",SUMIFS(Con_ve!$F$6:$F$1005,Con_ve!$C$6:$C$1005,$C948,Con_ve!$I$6:$I$1005,"Em negociação",Con_ve!$Q$6:$Q$1005,Cad_cl!BM$5))),"",IF($C948="","",SUMIFS(Con_ve!$F$6:$F$1005,Con_ve!$C$6:$C$1005,$C948,Con_ve!$I$6:$I$1005,"Em negociação",Con_ve!$Q$6:$Q$1005,Cad_cl!BM$5)))</f>
        <v/>
      </c>
      <c r="BN948" s="134" t="str">
        <f>IF(ISERR(IF($C948="","",SUMIFS(Con_ve!$F$6:$F$1005,Con_ve!$C$6:$C$1005,$C948,Con_ve!$I$6:$I$1005,"Em negociação",Con_ve!$Q$6:$Q$1005,Cad_cl!BN$5))),"",IF($C948="","",SUMIFS(Con_ve!$F$6:$F$1005,Con_ve!$C$6:$C$1005,$C948,Con_ve!$I$6:$I$1005,"Em negociação",Con_ve!$Q$6:$Q$1005,Cad_cl!BN$5)))</f>
        <v/>
      </c>
      <c r="BO948" s="134" t="str">
        <f>IF(ISERR(IF($C948="","",SUMIFS(Con_ve!$F$6:$F$1005,Con_ve!$C$6:$C$1005,$C948,Con_ve!$I$6:$I$1005,"Em negociação",Con_ve!$Q$6:$Q$1005,Cad_cl!BO$5))),"",IF($C948="","",SUMIFS(Con_ve!$F$6:$F$1005,Con_ve!$C$6:$C$1005,$C948,Con_ve!$I$6:$I$1005,"Em negociação",Con_ve!$Q$6:$Q$1005,Cad_cl!BO$5)))</f>
        <v/>
      </c>
      <c r="BP948" s="134">
        <f t="shared" si="43"/>
        <v>0</v>
      </c>
      <c r="BR948" s="125" t="str">
        <f>IF(ISERR(IF(AND($I948=Re_lo!$E$5,BR$5=VLOOKUP(Re_lo!$H$5,Re_lo!$N$5:$O$16,2,0)),AP948,"")),"",IF(AND($I948=Re_lo!$E$5,BR$5=VLOOKUP(Re_lo!$H$5,Re_lo!$N$5:$O$16,2,0)),AP948,""))</f>
        <v/>
      </c>
      <c r="BS948" s="125" t="str">
        <f>IF(ISERR(IF(AND($I948=Re_lo!$E$5,BS$5=VLOOKUP(Re_lo!$H$5,Re_lo!$N$5:$O$16,2,0)),AQ948,"")),"",IF(AND($I948=Re_lo!$E$5,BS$5=VLOOKUP(Re_lo!$H$5,Re_lo!$N$5:$O$16,2,0)),AQ948,""))</f>
        <v/>
      </c>
      <c r="BT948" s="125" t="str">
        <f>IF(ISERR(IF(AND($I948=Re_lo!$E$5,BT$5=VLOOKUP(Re_lo!$H$5,Re_lo!$N$5:$O$16,2,0)),AR948,"")),"",IF(AND($I948=Re_lo!$E$5,BT$5=VLOOKUP(Re_lo!$H$5,Re_lo!$N$5:$O$16,2,0)),AR948,""))</f>
        <v/>
      </c>
      <c r="BU948" s="125" t="str">
        <f>IF(ISERR(IF(AND($I948=Re_lo!$E$5,BU$5=VLOOKUP(Re_lo!$H$5,Re_lo!$N$5:$O$16,2,0)),AS948,"")),"",IF(AND($I948=Re_lo!$E$5,BU$5=VLOOKUP(Re_lo!$H$5,Re_lo!$N$5:$O$16,2,0)),AS948,""))</f>
        <v/>
      </c>
      <c r="BV948" s="125" t="str">
        <f>IF(ISERR(IF(AND($I948=Re_lo!$E$5,BV$5=VLOOKUP(Re_lo!$H$5,Re_lo!$N$5:$O$16,2,0)),AT948,"")),"",IF(AND($I948=Re_lo!$E$5,BV$5=VLOOKUP(Re_lo!$H$5,Re_lo!$N$5:$O$16,2,0)),AT948,""))</f>
        <v/>
      </c>
      <c r="BW948" s="125" t="str">
        <f>IF(ISERR(IF(AND($I948=Re_lo!$E$5,BW$5=VLOOKUP(Re_lo!$H$5,Re_lo!$N$5:$O$16,2,0)),AU948,"")),"",IF(AND($I948=Re_lo!$E$5,BW$5=VLOOKUP(Re_lo!$H$5,Re_lo!$N$5:$O$16,2,0)),AU948,""))</f>
        <v/>
      </c>
      <c r="BX948" s="125" t="str">
        <f>IF(ISERR(IF(AND($I948=Re_lo!$E$5,BX$5=VLOOKUP(Re_lo!$H$5,Re_lo!$N$5:$O$16,2,0)),AV948,"")),"",IF(AND($I948=Re_lo!$E$5,BX$5=VLOOKUP(Re_lo!$H$5,Re_lo!$N$5:$O$16,2,0)),AV948,""))</f>
        <v/>
      </c>
      <c r="BY948" s="125" t="str">
        <f>IF(ISERR(IF(AND($I948=Re_lo!$E$5,BY$5=VLOOKUP(Re_lo!$H$5,Re_lo!$N$5:$O$16,2,0)),AW948,"")),"",IF(AND($I948=Re_lo!$E$5,BY$5=VLOOKUP(Re_lo!$H$5,Re_lo!$N$5:$O$16,2,0)),AW948,""))</f>
        <v/>
      </c>
      <c r="BZ948" s="125" t="str">
        <f>IF(ISERR(IF(AND($I948=Re_lo!$E$5,BZ$5=VLOOKUP(Re_lo!$H$5,Re_lo!$N$5:$O$16,2,0)),AX948,"")),"",IF(AND($I948=Re_lo!$E$5,BZ$5=VLOOKUP(Re_lo!$H$5,Re_lo!$N$5:$O$16,2,0)),AX948,""))</f>
        <v/>
      </c>
      <c r="CA948" s="125" t="str">
        <f>IF(ISERR(IF(AND($I948=Re_lo!$E$5,CA$5=VLOOKUP(Re_lo!$H$5,Re_lo!$N$5:$O$16,2,0)),AY948,"")),"",IF(AND($I948=Re_lo!$E$5,CA$5=VLOOKUP(Re_lo!$H$5,Re_lo!$N$5:$O$16,2,0)),AY948,""))</f>
        <v/>
      </c>
      <c r="CB948" s="125" t="str">
        <f>IF(ISERR(IF(AND($I948=Re_lo!$E$5,CB$5=VLOOKUP(Re_lo!$H$5,Re_lo!$N$5:$O$16,2,0)),AZ948,"")),"",IF(AND($I948=Re_lo!$E$5,CB$5=VLOOKUP(Re_lo!$H$5,Re_lo!$N$5:$O$16,2,0)),AZ948,""))</f>
        <v/>
      </c>
      <c r="CC948" s="125" t="str">
        <f>IF(ISERR(IF(AND($I948=Re_lo!$E$5,CC$5=VLOOKUP(Re_lo!$H$5,Re_lo!$N$5:$O$16,2,0)),BA948,"")),"",IF(AND($I948=Re_lo!$E$5,CC$5=VLOOKUP(Re_lo!$H$5,Re_lo!$N$5:$O$16,2,0)),BA948,""))</f>
        <v/>
      </c>
      <c r="CD948" s="125" t="str">
        <f>IF(ISERR(IF(AND($I948=Re_lo!$E$5,CD$5=VLOOKUP(Re_lo!$H$5,Re_lo!$N$5:$O$16,2,0)),BB948,"")),"",IF(AND($I948=Re_lo!$E$5,CD$5=VLOOKUP(Re_lo!$H$5,Re_lo!$N$5:$O$16,2,0)),BB948,""))</f>
        <v/>
      </c>
      <c r="CF948" s="125" t="str">
        <f>IF($C948="","",COUNTIFS(Con_ve!$C$6:$C$1005,$C948,Con_ve!$Q$6:$Q$1005,Cad_cl!CF$5))</f>
        <v/>
      </c>
      <c r="CG948" s="125" t="str">
        <f>IF($C948="","",COUNTIFS(Con_ve!$C$6:$C$1005,$C948,Con_ve!$Q$6:$Q$1005,Cad_cl!CG$5))</f>
        <v/>
      </c>
      <c r="CH948" s="125" t="str">
        <f>IF($C948="","",COUNTIFS(Con_ve!$C$6:$C$1005,$C948,Con_ve!$Q$6:$Q$1005,Cad_cl!CH$5))</f>
        <v/>
      </c>
      <c r="CI948" s="125" t="str">
        <f>IF($C948="","",COUNTIFS(Con_ve!$C$6:$C$1005,$C948,Con_ve!$Q$6:$Q$1005,Cad_cl!CI$5))</f>
        <v/>
      </c>
      <c r="CJ948" s="125" t="str">
        <f>IF($C948="","",COUNTIFS(Con_ve!$C$6:$C$1005,$C948,Con_ve!$Q$6:$Q$1005,Cad_cl!CJ$5))</f>
        <v/>
      </c>
      <c r="CK948" s="125" t="str">
        <f>IF($C948="","",COUNTIFS(Con_ve!$C$6:$C$1005,$C948,Con_ve!$Q$6:$Q$1005,Cad_cl!CK$5))</f>
        <v/>
      </c>
      <c r="CL948" s="125" t="str">
        <f>IF($C948="","",COUNTIFS(Con_ve!$C$6:$C$1005,$C948,Con_ve!$Q$6:$Q$1005,Cad_cl!CL$5))</f>
        <v/>
      </c>
      <c r="CM948" s="125" t="str">
        <f>IF($C948="","",COUNTIFS(Con_ve!$C$6:$C$1005,$C948,Con_ve!$Q$6:$Q$1005,Cad_cl!CM$5))</f>
        <v/>
      </c>
      <c r="CN948" s="125" t="str">
        <f>IF($C948="","",COUNTIFS(Con_ve!$C$6:$C$1005,$C948,Con_ve!$Q$6:$Q$1005,Cad_cl!CN$5))</f>
        <v/>
      </c>
      <c r="CO948" s="125" t="str">
        <f>IF($C948="","",COUNTIFS(Con_ve!$C$6:$C$1005,$C948,Con_ve!$Q$6:$Q$1005,Cad_cl!CO$5))</f>
        <v/>
      </c>
      <c r="CP948" s="125" t="str">
        <f>IF($C948="","",COUNTIFS(Con_ve!$C$6:$C$1005,$C948,Con_ve!$Q$6:$Q$1005,Cad_cl!CP$5))</f>
        <v/>
      </c>
      <c r="CQ948" s="125" t="str">
        <f>IF($C948="","",COUNTIFS(Con_ve!$C$6:$C$1005,$C948,Con_ve!$Q$6:$Q$1005,Cad_cl!CQ$5))</f>
        <v/>
      </c>
      <c r="CR948" s="125">
        <f t="shared" si="44"/>
        <v>0</v>
      </c>
    </row>
    <row r="949" spans="3:96" ht="30" customHeight="1">
      <c r="C949" s="153"/>
      <c r="D949" s="153"/>
      <c r="E949" s="154"/>
      <c r="F949" s="153"/>
      <c r="G949" s="155"/>
      <c r="H949" s="153"/>
      <c r="I949" s="153"/>
      <c r="J949" s="132" t="s">
        <v>309</v>
      </c>
      <c r="K949" s="133" t="s">
        <v>309</v>
      </c>
      <c r="L949" s="153"/>
      <c r="M949" s="153"/>
      <c r="N949" s="153"/>
      <c r="O949" s="153"/>
      <c r="P949" s="153"/>
      <c r="Q949" s="153"/>
      <c r="AP949" s="134" t="str">
        <f>IF(ISERR(IF($C949="","",SUMIFS(Con_ve!$F$6:$F$1005,Con_ve!$C$6:$C$1005,$C949,Con_ve!$I$6:$I$1005,"Fechada",Con_ve!$Q$6:$Q$1005,Cad_cl!AP$5))),"",IF($C949="","",SUMIFS(Con_ve!$F$6:$F$1005,Con_ve!$C$6:$C$1005,$C949,Con_ve!$I$6:$I$1005,"Fechada",Con_ve!$Q$6:$Q$1005,Cad_cl!AP$5)))</f>
        <v/>
      </c>
      <c r="AQ949" s="134" t="str">
        <f>IF(ISERR(IF($C949="","",SUMIFS(Con_ve!$F$6:$F$1005,Con_ve!$C$6:$C$1005,$C949,Con_ve!$I$6:$I$1005,"Fechada",Con_ve!$Q$6:$Q$1005,Cad_cl!AQ$5))),"",IF($C949="","",SUMIFS(Con_ve!$F$6:$F$1005,Con_ve!$C$6:$C$1005,$C949,Con_ve!$I$6:$I$1005,"Fechada",Con_ve!$Q$6:$Q$1005,Cad_cl!AQ$5)))</f>
        <v/>
      </c>
      <c r="AR949" s="134" t="str">
        <f>IF(ISERR(IF($C949="","",SUMIFS(Con_ve!$F$6:$F$1005,Con_ve!$C$6:$C$1005,$C949,Con_ve!$I$6:$I$1005,"Fechada",Con_ve!$Q$6:$Q$1005,Cad_cl!AR$5))),"",IF($C949="","",SUMIFS(Con_ve!$F$6:$F$1005,Con_ve!$C$6:$C$1005,$C949,Con_ve!$I$6:$I$1005,"Fechada",Con_ve!$Q$6:$Q$1005,Cad_cl!AR$5)))</f>
        <v/>
      </c>
      <c r="AS949" s="134" t="str">
        <f>IF(ISERR(IF($C949="","",SUMIFS(Con_ve!$F$6:$F$1005,Con_ve!$C$6:$C$1005,$C949,Con_ve!$I$6:$I$1005,"Fechada",Con_ve!$Q$6:$Q$1005,Cad_cl!AS$5))),"",IF($C949="","",SUMIFS(Con_ve!$F$6:$F$1005,Con_ve!$C$6:$C$1005,$C949,Con_ve!$I$6:$I$1005,"Fechada",Con_ve!$Q$6:$Q$1005,Cad_cl!AS$5)))</f>
        <v/>
      </c>
      <c r="AT949" s="134" t="str">
        <f>IF(ISERR(IF($C949="","",SUMIFS(Con_ve!$F$6:$F$1005,Con_ve!$C$6:$C$1005,$C949,Con_ve!$I$6:$I$1005,"Fechada",Con_ve!$Q$6:$Q$1005,Cad_cl!AT$5))),"",IF($C949="","",SUMIFS(Con_ve!$F$6:$F$1005,Con_ve!$C$6:$C$1005,$C949,Con_ve!$I$6:$I$1005,"Fechada",Con_ve!$Q$6:$Q$1005,Cad_cl!AT$5)))</f>
        <v/>
      </c>
      <c r="AU949" s="134" t="str">
        <f>IF(ISERR(IF($C949="","",SUMIFS(Con_ve!$F$6:$F$1005,Con_ve!$C$6:$C$1005,$C949,Con_ve!$I$6:$I$1005,"Fechada",Con_ve!$Q$6:$Q$1005,Cad_cl!AU$5))),"",IF($C949="","",SUMIFS(Con_ve!$F$6:$F$1005,Con_ve!$C$6:$C$1005,$C949,Con_ve!$I$6:$I$1005,"Fechada",Con_ve!$Q$6:$Q$1005,Cad_cl!AU$5)))</f>
        <v/>
      </c>
      <c r="AV949" s="134" t="str">
        <f>IF(ISERR(IF($C949="","",SUMIFS(Con_ve!$F$6:$F$1005,Con_ve!$C$6:$C$1005,$C949,Con_ve!$I$6:$I$1005,"Fechada",Con_ve!$Q$6:$Q$1005,Cad_cl!AV$5))),"",IF($C949="","",SUMIFS(Con_ve!$F$6:$F$1005,Con_ve!$C$6:$C$1005,$C949,Con_ve!$I$6:$I$1005,"Fechada",Con_ve!$Q$6:$Q$1005,Cad_cl!AV$5)))</f>
        <v/>
      </c>
      <c r="AW949" s="134" t="str">
        <f>IF(ISERR(IF($C949="","",SUMIFS(Con_ve!$F$6:$F$1005,Con_ve!$C$6:$C$1005,$C949,Con_ve!$I$6:$I$1005,"Fechada",Con_ve!$Q$6:$Q$1005,Cad_cl!AW$5))),"",IF($C949="","",SUMIFS(Con_ve!$F$6:$F$1005,Con_ve!$C$6:$C$1005,$C949,Con_ve!$I$6:$I$1005,"Fechada",Con_ve!$Q$6:$Q$1005,Cad_cl!AW$5)))</f>
        <v/>
      </c>
      <c r="AX949" s="134" t="str">
        <f>IF(ISERR(IF($C949="","",SUMIFS(Con_ve!$F$6:$F$1005,Con_ve!$C$6:$C$1005,$C949,Con_ve!$I$6:$I$1005,"Fechada",Con_ve!$Q$6:$Q$1005,Cad_cl!AX$5))),"",IF($C949="","",SUMIFS(Con_ve!$F$6:$F$1005,Con_ve!$C$6:$C$1005,$C949,Con_ve!$I$6:$I$1005,"Fechada",Con_ve!$Q$6:$Q$1005,Cad_cl!AX$5)))</f>
        <v/>
      </c>
      <c r="AY949" s="134" t="str">
        <f>IF(ISERR(IF($C949="","",SUMIFS(Con_ve!$F$6:$F$1005,Con_ve!$C$6:$C$1005,$C949,Con_ve!$I$6:$I$1005,"Fechada",Con_ve!$Q$6:$Q$1005,Cad_cl!AY$5))),"",IF($C949="","",SUMIFS(Con_ve!$F$6:$F$1005,Con_ve!$C$6:$C$1005,$C949,Con_ve!$I$6:$I$1005,"Fechada",Con_ve!$Q$6:$Q$1005,Cad_cl!AY$5)))</f>
        <v/>
      </c>
      <c r="AZ949" s="134" t="str">
        <f>IF(ISERR(IF($C949="","",SUMIFS(Con_ve!$F$6:$F$1005,Con_ve!$C$6:$C$1005,$C949,Con_ve!$I$6:$I$1005,"Fechada",Con_ve!$Q$6:$Q$1005,Cad_cl!AZ$5))),"",IF($C949="","",SUMIFS(Con_ve!$F$6:$F$1005,Con_ve!$C$6:$C$1005,$C949,Con_ve!$I$6:$I$1005,"Fechada",Con_ve!$Q$6:$Q$1005,Cad_cl!AZ$5)))</f>
        <v/>
      </c>
      <c r="BA949" s="134" t="str">
        <f>IF(ISERR(IF($C949="","",SUMIFS(Con_ve!$F$6:$F$1005,Con_ve!$C$6:$C$1005,$C949,Con_ve!$I$6:$I$1005,"Fechada",Con_ve!$Q$6:$Q$1005,Cad_cl!BA$5))),"",IF($C949="","",SUMIFS(Con_ve!$F$6:$F$1005,Con_ve!$C$6:$C$1005,$C949,Con_ve!$I$6:$I$1005,"Fechada",Con_ve!$Q$6:$Q$1005,Cad_cl!BA$5)))</f>
        <v/>
      </c>
      <c r="BB949" s="134">
        <f t="shared" si="42"/>
        <v>0</v>
      </c>
      <c r="BD949" s="134" t="str">
        <f>IF(ISERR(IF($C949="","",SUMIFS(Con_ve!$F$6:$F$1005,Con_ve!$C$6:$C$1005,$C949,Con_ve!$I$6:$I$1005,"Em negociação",Con_ve!$Q$6:$Q$1005,Cad_cl!BD$5))),"",IF($C949="","",SUMIFS(Con_ve!$F$6:$F$1005,Con_ve!$C$6:$C$1005,$C949,Con_ve!$I$6:$I$1005,"Em negociação",Con_ve!$Q$6:$Q$1005,Cad_cl!BD$5)))</f>
        <v/>
      </c>
      <c r="BE949" s="134" t="str">
        <f>IF(ISERR(IF($C949="","",SUMIFS(Con_ve!$F$6:$F$1005,Con_ve!$C$6:$C$1005,$C949,Con_ve!$I$6:$I$1005,"Em negociação",Con_ve!$Q$6:$Q$1005,Cad_cl!BE$5))),"",IF($C949="","",SUMIFS(Con_ve!$F$6:$F$1005,Con_ve!$C$6:$C$1005,$C949,Con_ve!$I$6:$I$1005,"Em negociação",Con_ve!$Q$6:$Q$1005,Cad_cl!BE$5)))</f>
        <v/>
      </c>
      <c r="BF949" s="134" t="str">
        <f>IF(ISERR(IF($C949="","",SUMIFS(Con_ve!$F$6:$F$1005,Con_ve!$C$6:$C$1005,$C949,Con_ve!$I$6:$I$1005,"Em negociação",Con_ve!$Q$6:$Q$1005,Cad_cl!BF$5))),"",IF($C949="","",SUMIFS(Con_ve!$F$6:$F$1005,Con_ve!$C$6:$C$1005,$C949,Con_ve!$I$6:$I$1005,"Em negociação",Con_ve!$Q$6:$Q$1005,Cad_cl!BF$5)))</f>
        <v/>
      </c>
      <c r="BG949" s="134" t="str">
        <f>IF(ISERR(IF($C949="","",SUMIFS(Con_ve!$F$6:$F$1005,Con_ve!$C$6:$C$1005,$C949,Con_ve!$I$6:$I$1005,"Em negociação",Con_ve!$Q$6:$Q$1005,Cad_cl!BG$5))),"",IF($C949="","",SUMIFS(Con_ve!$F$6:$F$1005,Con_ve!$C$6:$C$1005,$C949,Con_ve!$I$6:$I$1005,"Em negociação",Con_ve!$Q$6:$Q$1005,Cad_cl!BG$5)))</f>
        <v/>
      </c>
      <c r="BH949" s="134" t="str">
        <f>IF(ISERR(IF($C949="","",SUMIFS(Con_ve!$F$6:$F$1005,Con_ve!$C$6:$C$1005,$C949,Con_ve!$I$6:$I$1005,"Em negociação",Con_ve!$Q$6:$Q$1005,Cad_cl!BH$5))),"",IF($C949="","",SUMIFS(Con_ve!$F$6:$F$1005,Con_ve!$C$6:$C$1005,$C949,Con_ve!$I$6:$I$1005,"Em negociação",Con_ve!$Q$6:$Q$1005,Cad_cl!BH$5)))</f>
        <v/>
      </c>
      <c r="BI949" s="134" t="str">
        <f>IF(ISERR(IF($C949="","",SUMIFS(Con_ve!$F$6:$F$1005,Con_ve!$C$6:$C$1005,$C949,Con_ve!$I$6:$I$1005,"Em negociação",Con_ve!$Q$6:$Q$1005,Cad_cl!BI$5))),"",IF($C949="","",SUMIFS(Con_ve!$F$6:$F$1005,Con_ve!$C$6:$C$1005,$C949,Con_ve!$I$6:$I$1005,"Em negociação",Con_ve!$Q$6:$Q$1005,Cad_cl!BI$5)))</f>
        <v/>
      </c>
      <c r="BJ949" s="134" t="str">
        <f>IF(ISERR(IF($C949="","",SUMIFS(Con_ve!$F$6:$F$1005,Con_ve!$C$6:$C$1005,$C949,Con_ve!$I$6:$I$1005,"Em negociação",Con_ve!$Q$6:$Q$1005,Cad_cl!BJ$5))),"",IF($C949="","",SUMIFS(Con_ve!$F$6:$F$1005,Con_ve!$C$6:$C$1005,$C949,Con_ve!$I$6:$I$1005,"Em negociação",Con_ve!$Q$6:$Q$1005,Cad_cl!BJ$5)))</f>
        <v/>
      </c>
      <c r="BK949" s="134" t="str">
        <f>IF(ISERR(IF($C949="","",SUMIFS(Con_ve!$F$6:$F$1005,Con_ve!$C$6:$C$1005,$C949,Con_ve!$I$6:$I$1005,"Em negociação",Con_ve!$Q$6:$Q$1005,Cad_cl!BK$5))),"",IF($C949="","",SUMIFS(Con_ve!$F$6:$F$1005,Con_ve!$C$6:$C$1005,$C949,Con_ve!$I$6:$I$1005,"Em negociação",Con_ve!$Q$6:$Q$1005,Cad_cl!BK$5)))</f>
        <v/>
      </c>
      <c r="BL949" s="134" t="str">
        <f>IF(ISERR(IF($C949="","",SUMIFS(Con_ve!$F$6:$F$1005,Con_ve!$C$6:$C$1005,$C949,Con_ve!$I$6:$I$1005,"Em negociação",Con_ve!$Q$6:$Q$1005,Cad_cl!BL$5))),"",IF($C949="","",SUMIFS(Con_ve!$F$6:$F$1005,Con_ve!$C$6:$C$1005,$C949,Con_ve!$I$6:$I$1005,"Em negociação",Con_ve!$Q$6:$Q$1005,Cad_cl!BL$5)))</f>
        <v/>
      </c>
      <c r="BM949" s="134" t="str">
        <f>IF(ISERR(IF($C949="","",SUMIFS(Con_ve!$F$6:$F$1005,Con_ve!$C$6:$C$1005,$C949,Con_ve!$I$6:$I$1005,"Em negociação",Con_ve!$Q$6:$Q$1005,Cad_cl!BM$5))),"",IF($C949="","",SUMIFS(Con_ve!$F$6:$F$1005,Con_ve!$C$6:$C$1005,$C949,Con_ve!$I$6:$I$1005,"Em negociação",Con_ve!$Q$6:$Q$1005,Cad_cl!BM$5)))</f>
        <v/>
      </c>
      <c r="BN949" s="134" t="str">
        <f>IF(ISERR(IF($C949="","",SUMIFS(Con_ve!$F$6:$F$1005,Con_ve!$C$6:$C$1005,$C949,Con_ve!$I$6:$I$1005,"Em negociação",Con_ve!$Q$6:$Q$1005,Cad_cl!BN$5))),"",IF($C949="","",SUMIFS(Con_ve!$F$6:$F$1005,Con_ve!$C$6:$C$1005,$C949,Con_ve!$I$6:$I$1005,"Em negociação",Con_ve!$Q$6:$Q$1005,Cad_cl!BN$5)))</f>
        <v/>
      </c>
      <c r="BO949" s="134" t="str">
        <f>IF(ISERR(IF($C949="","",SUMIFS(Con_ve!$F$6:$F$1005,Con_ve!$C$6:$C$1005,$C949,Con_ve!$I$6:$I$1005,"Em negociação",Con_ve!$Q$6:$Q$1005,Cad_cl!BO$5))),"",IF($C949="","",SUMIFS(Con_ve!$F$6:$F$1005,Con_ve!$C$6:$C$1005,$C949,Con_ve!$I$6:$I$1005,"Em negociação",Con_ve!$Q$6:$Q$1005,Cad_cl!BO$5)))</f>
        <v/>
      </c>
      <c r="BP949" s="134">
        <f t="shared" si="43"/>
        <v>0</v>
      </c>
      <c r="BR949" s="125" t="str">
        <f>IF(ISERR(IF(AND($I949=Re_lo!$E$5,BR$5=VLOOKUP(Re_lo!$H$5,Re_lo!$N$5:$O$16,2,0)),AP949,"")),"",IF(AND($I949=Re_lo!$E$5,BR$5=VLOOKUP(Re_lo!$H$5,Re_lo!$N$5:$O$16,2,0)),AP949,""))</f>
        <v/>
      </c>
      <c r="BS949" s="125" t="str">
        <f>IF(ISERR(IF(AND($I949=Re_lo!$E$5,BS$5=VLOOKUP(Re_lo!$H$5,Re_lo!$N$5:$O$16,2,0)),AQ949,"")),"",IF(AND($I949=Re_lo!$E$5,BS$5=VLOOKUP(Re_lo!$H$5,Re_lo!$N$5:$O$16,2,0)),AQ949,""))</f>
        <v/>
      </c>
      <c r="BT949" s="125" t="str">
        <f>IF(ISERR(IF(AND($I949=Re_lo!$E$5,BT$5=VLOOKUP(Re_lo!$H$5,Re_lo!$N$5:$O$16,2,0)),AR949,"")),"",IF(AND($I949=Re_lo!$E$5,BT$5=VLOOKUP(Re_lo!$H$5,Re_lo!$N$5:$O$16,2,0)),AR949,""))</f>
        <v/>
      </c>
      <c r="BU949" s="125" t="str">
        <f>IF(ISERR(IF(AND($I949=Re_lo!$E$5,BU$5=VLOOKUP(Re_lo!$H$5,Re_lo!$N$5:$O$16,2,0)),AS949,"")),"",IF(AND($I949=Re_lo!$E$5,BU$5=VLOOKUP(Re_lo!$H$5,Re_lo!$N$5:$O$16,2,0)),AS949,""))</f>
        <v/>
      </c>
      <c r="BV949" s="125" t="str">
        <f>IF(ISERR(IF(AND($I949=Re_lo!$E$5,BV$5=VLOOKUP(Re_lo!$H$5,Re_lo!$N$5:$O$16,2,0)),AT949,"")),"",IF(AND($I949=Re_lo!$E$5,BV$5=VLOOKUP(Re_lo!$H$5,Re_lo!$N$5:$O$16,2,0)),AT949,""))</f>
        <v/>
      </c>
      <c r="BW949" s="125" t="str">
        <f>IF(ISERR(IF(AND($I949=Re_lo!$E$5,BW$5=VLOOKUP(Re_lo!$H$5,Re_lo!$N$5:$O$16,2,0)),AU949,"")),"",IF(AND($I949=Re_lo!$E$5,BW$5=VLOOKUP(Re_lo!$H$5,Re_lo!$N$5:$O$16,2,0)),AU949,""))</f>
        <v/>
      </c>
      <c r="BX949" s="125" t="str">
        <f>IF(ISERR(IF(AND($I949=Re_lo!$E$5,BX$5=VLOOKUP(Re_lo!$H$5,Re_lo!$N$5:$O$16,2,0)),AV949,"")),"",IF(AND($I949=Re_lo!$E$5,BX$5=VLOOKUP(Re_lo!$H$5,Re_lo!$N$5:$O$16,2,0)),AV949,""))</f>
        <v/>
      </c>
      <c r="BY949" s="125" t="str">
        <f>IF(ISERR(IF(AND($I949=Re_lo!$E$5,BY$5=VLOOKUP(Re_lo!$H$5,Re_lo!$N$5:$O$16,2,0)),AW949,"")),"",IF(AND($I949=Re_lo!$E$5,BY$5=VLOOKUP(Re_lo!$H$5,Re_lo!$N$5:$O$16,2,0)),AW949,""))</f>
        <v/>
      </c>
      <c r="BZ949" s="125" t="str">
        <f>IF(ISERR(IF(AND($I949=Re_lo!$E$5,BZ$5=VLOOKUP(Re_lo!$H$5,Re_lo!$N$5:$O$16,2,0)),AX949,"")),"",IF(AND($I949=Re_lo!$E$5,BZ$5=VLOOKUP(Re_lo!$H$5,Re_lo!$N$5:$O$16,2,0)),AX949,""))</f>
        <v/>
      </c>
      <c r="CA949" s="125" t="str">
        <f>IF(ISERR(IF(AND($I949=Re_lo!$E$5,CA$5=VLOOKUP(Re_lo!$H$5,Re_lo!$N$5:$O$16,2,0)),AY949,"")),"",IF(AND($I949=Re_lo!$E$5,CA$5=VLOOKUP(Re_lo!$H$5,Re_lo!$N$5:$O$16,2,0)),AY949,""))</f>
        <v/>
      </c>
      <c r="CB949" s="125" t="str">
        <f>IF(ISERR(IF(AND($I949=Re_lo!$E$5,CB$5=VLOOKUP(Re_lo!$H$5,Re_lo!$N$5:$O$16,2,0)),AZ949,"")),"",IF(AND($I949=Re_lo!$E$5,CB$5=VLOOKUP(Re_lo!$H$5,Re_lo!$N$5:$O$16,2,0)),AZ949,""))</f>
        <v/>
      </c>
      <c r="CC949" s="125" t="str">
        <f>IF(ISERR(IF(AND($I949=Re_lo!$E$5,CC$5=VLOOKUP(Re_lo!$H$5,Re_lo!$N$5:$O$16,2,0)),BA949,"")),"",IF(AND($I949=Re_lo!$E$5,CC$5=VLOOKUP(Re_lo!$H$5,Re_lo!$N$5:$O$16,2,0)),BA949,""))</f>
        <v/>
      </c>
      <c r="CD949" s="125" t="str">
        <f>IF(ISERR(IF(AND($I949=Re_lo!$E$5,CD$5=VLOOKUP(Re_lo!$H$5,Re_lo!$N$5:$O$16,2,0)),BB949,"")),"",IF(AND($I949=Re_lo!$E$5,CD$5=VLOOKUP(Re_lo!$H$5,Re_lo!$N$5:$O$16,2,0)),BB949,""))</f>
        <v/>
      </c>
      <c r="CF949" s="125" t="str">
        <f>IF($C949="","",COUNTIFS(Con_ve!$C$6:$C$1005,$C949,Con_ve!$Q$6:$Q$1005,Cad_cl!CF$5))</f>
        <v/>
      </c>
      <c r="CG949" s="125" t="str">
        <f>IF($C949="","",COUNTIFS(Con_ve!$C$6:$C$1005,$C949,Con_ve!$Q$6:$Q$1005,Cad_cl!CG$5))</f>
        <v/>
      </c>
      <c r="CH949" s="125" t="str">
        <f>IF($C949="","",COUNTIFS(Con_ve!$C$6:$C$1005,$C949,Con_ve!$Q$6:$Q$1005,Cad_cl!CH$5))</f>
        <v/>
      </c>
      <c r="CI949" s="125" t="str">
        <f>IF($C949="","",COUNTIFS(Con_ve!$C$6:$C$1005,$C949,Con_ve!$Q$6:$Q$1005,Cad_cl!CI$5))</f>
        <v/>
      </c>
      <c r="CJ949" s="125" t="str">
        <f>IF($C949="","",COUNTIFS(Con_ve!$C$6:$C$1005,$C949,Con_ve!$Q$6:$Q$1005,Cad_cl!CJ$5))</f>
        <v/>
      </c>
      <c r="CK949" s="125" t="str">
        <f>IF($C949="","",COUNTIFS(Con_ve!$C$6:$C$1005,$C949,Con_ve!$Q$6:$Q$1005,Cad_cl!CK$5))</f>
        <v/>
      </c>
      <c r="CL949" s="125" t="str">
        <f>IF($C949="","",COUNTIFS(Con_ve!$C$6:$C$1005,$C949,Con_ve!$Q$6:$Q$1005,Cad_cl!CL$5))</f>
        <v/>
      </c>
      <c r="CM949" s="125" t="str">
        <f>IF($C949="","",COUNTIFS(Con_ve!$C$6:$C$1005,$C949,Con_ve!$Q$6:$Q$1005,Cad_cl!CM$5))</f>
        <v/>
      </c>
      <c r="CN949" s="125" t="str">
        <f>IF($C949="","",COUNTIFS(Con_ve!$C$6:$C$1005,$C949,Con_ve!$Q$6:$Q$1005,Cad_cl!CN$5))</f>
        <v/>
      </c>
      <c r="CO949" s="125" t="str">
        <f>IF($C949="","",COUNTIFS(Con_ve!$C$6:$C$1005,$C949,Con_ve!$Q$6:$Q$1005,Cad_cl!CO$5))</f>
        <v/>
      </c>
      <c r="CP949" s="125" t="str">
        <f>IF($C949="","",COUNTIFS(Con_ve!$C$6:$C$1005,$C949,Con_ve!$Q$6:$Q$1005,Cad_cl!CP$5))</f>
        <v/>
      </c>
      <c r="CQ949" s="125" t="str">
        <f>IF($C949="","",COUNTIFS(Con_ve!$C$6:$C$1005,$C949,Con_ve!$Q$6:$Q$1005,Cad_cl!CQ$5))</f>
        <v/>
      </c>
      <c r="CR949" s="125">
        <f t="shared" si="44"/>
        <v>0</v>
      </c>
    </row>
    <row r="950" spans="3:96" ht="30" customHeight="1">
      <c r="C950" s="153"/>
      <c r="D950" s="153"/>
      <c r="E950" s="154"/>
      <c r="F950" s="153"/>
      <c r="G950" s="155"/>
      <c r="H950" s="153"/>
      <c r="I950" s="153"/>
      <c r="J950" s="132" t="s">
        <v>309</v>
      </c>
      <c r="K950" s="133" t="s">
        <v>309</v>
      </c>
      <c r="L950" s="153"/>
      <c r="M950" s="153"/>
      <c r="N950" s="153"/>
      <c r="O950" s="153"/>
      <c r="P950" s="153"/>
      <c r="Q950" s="153"/>
      <c r="AP950" s="134" t="str">
        <f>IF(ISERR(IF($C950="","",SUMIFS(Con_ve!$F$6:$F$1005,Con_ve!$C$6:$C$1005,$C950,Con_ve!$I$6:$I$1005,"Fechada",Con_ve!$Q$6:$Q$1005,Cad_cl!AP$5))),"",IF($C950="","",SUMIFS(Con_ve!$F$6:$F$1005,Con_ve!$C$6:$C$1005,$C950,Con_ve!$I$6:$I$1005,"Fechada",Con_ve!$Q$6:$Q$1005,Cad_cl!AP$5)))</f>
        <v/>
      </c>
      <c r="AQ950" s="134" t="str">
        <f>IF(ISERR(IF($C950="","",SUMIFS(Con_ve!$F$6:$F$1005,Con_ve!$C$6:$C$1005,$C950,Con_ve!$I$6:$I$1005,"Fechada",Con_ve!$Q$6:$Q$1005,Cad_cl!AQ$5))),"",IF($C950="","",SUMIFS(Con_ve!$F$6:$F$1005,Con_ve!$C$6:$C$1005,$C950,Con_ve!$I$6:$I$1005,"Fechada",Con_ve!$Q$6:$Q$1005,Cad_cl!AQ$5)))</f>
        <v/>
      </c>
      <c r="AR950" s="134" t="str">
        <f>IF(ISERR(IF($C950="","",SUMIFS(Con_ve!$F$6:$F$1005,Con_ve!$C$6:$C$1005,$C950,Con_ve!$I$6:$I$1005,"Fechada",Con_ve!$Q$6:$Q$1005,Cad_cl!AR$5))),"",IF($C950="","",SUMIFS(Con_ve!$F$6:$F$1005,Con_ve!$C$6:$C$1005,$C950,Con_ve!$I$6:$I$1005,"Fechada",Con_ve!$Q$6:$Q$1005,Cad_cl!AR$5)))</f>
        <v/>
      </c>
      <c r="AS950" s="134" t="str">
        <f>IF(ISERR(IF($C950="","",SUMIFS(Con_ve!$F$6:$F$1005,Con_ve!$C$6:$C$1005,$C950,Con_ve!$I$6:$I$1005,"Fechada",Con_ve!$Q$6:$Q$1005,Cad_cl!AS$5))),"",IF($C950="","",SUMIFS(Con_ve!$F$6:$F$1005,Con_ve!$C$6:$C$1005,$C950,Con_ve!$I$6:$I$1005,"Fechada",Con_ve!$Q$6:$Q$1005,Cad_cl!AS$5)))</f>
        <v/>
      </c>
      <c r="AT950" s="134" t="str">
        <f>IF(ISERR(IF($C950="","",SUMIFS(Con_ve!$F$6:$F$1005,Con_ve!$C$6:$C$1005,$C950,Con_ve!$I$6:$I$1005,"Fechada",Con_ve!$Q$6:$Q$1005,Cad_cl!AT$5))),"",IF($C950="","",SUMIFS(Con_ve!$F$6:$F$1005,Con_ve!$C$6:$C$1005,$C950,Con_ve!$I$6:$I$1005,"Fechada",Con_ve!$Q$6:$Q$1005,Cad_cl!AT$5)))</f>
        <v/>
      </c>
      <c r="AU950" s="134" t="str">
        <f>IF(ISERR(IF($C950="","",SUMIFS(Con_ve!$F$6:$F$1005,Con_ve!$C$6:$C$1005,$C950,Con_ve!$I$6:$I$1005,"Fechada",Con_ve!$Q$6:$Q$1005,Cad_cl!AU$5))),"",IF($C950="","",SUMIFS(Con_ve!$F$6:$F$1005,Con_ve!$C$6:$C$1005,$C950,Con_ve!$I$6:$I$1005,"Fechada",Con_ve!$Q$6:$Q$1005,Cad_cl!AU$5)))</f>
        <v/>
      </c>
      <c r="AV950" s="134" t="str">
        <f>IF(ISERR(IF($C950="","",SUMIFS(Con_ve!$F$6:$F$1005,Con_ve!$C$6:$C$1005,$C950,Con_ve!$I$6:$I$1005,"Fechada",Con_ve!$Q$6:$Q$1005,Cad_cl!AV$5))),"",IF($C950="","",SUMIFS(Con_ve!$F$6:$F$1005,Con_ve!$C$6:$C$1005,$C950,Con_ve!$I$6:$I$1005,"Fechada",Con_ve!$Q$6:$Q$1005,Cad_cl!AV$5)))</f>
        <v/>
      </c>
      <c r="AW950" s="134" t="str">
        <f>IF(ISERR(IF($C950="","",SUMIFS(Con_ve!$F$6:$F$1005,Con_ve!$C$6:$C$1005,$C950,Con_ve!$I$6:$I$1005,"Fechada",Con_ve!$Q$6:$Q$1005,Cad_cl!AW$5))),"",IF($C950="","",SUMIFS(Con_ve!$F$6:$F$1005,Con_ve!$C$6:$C$1005,$C950,Con_ve!$I$6:$I$1005,"Fechada",Con_ve!$Q$6:$Q$1005,Cad_cl!AW$5)))</f>
        <v/>
      </c>
      <c r="AX950" s="134" t="str">
        <f>IF(ISERR(IF($C950="","",SUMIFS(Con_ve!$F$6:$F$1005,Con_ve!$C$6:$C$1005,$C950,Con_ve!$I$6:$I$1005,"Fechada",Con_ve!$Q$6:$Q$1005,Cad_cl!AX$5))),"",IF($C950="","",SUMIFS(Con_ve!$F$6:$F$1005,Con_ve!$C$6:$C$1005,$C950,Con_ve!$I$6:$I$1005,"Fechada",Con_ve!$Q$6:$Q$1005,Cad_cl!AX$5)))</f>
        <v/>
      </c>
      <c r="AY950" s="134" t="str">
        <f>IF(ISERR(IF($C950="","",SUMIFS(Con_ve!$F$6:$F$1005,Con_ve!$C$6:$C$1005,$C950,Con_ve!$I$6:$I$1005,"Fechada",Con_ve!$Q$6:$Q$1005,Cad_cl!AY$5))),"",IF($C950="","",SUMIFS(Con_ve!$F$6:$F$1005,Con_ve!$C$6:$C$1005,$C950,Con_ve!$I$6:$I$1005,"Fechada",Con_ve!$Q$6:$Q$1005,Cad_cl!AY$5)))</f>
        <v/>
      </c>
      <c r="AZ950" s="134" t="str">
        <f>IF(ISERR(IF($C950="","",SUMIFS(Con_ve!$F$6:$F$1005,Con_ve!$C$6:$C$1005,$C950,Con_ve!$I$6:$I$1005,"Fechada",Con_ve!$Q$6:$Q$1005,Cad_cl!AZ$5))),"",IF($C950="","",SUMIFS(Con_ve!$F$6:$F$1005,Con_ve!$C$6:$C$1005,$C950,Con_ve!$I$6:$I$1005,"Fechada",Con_ve!$Q$6:$Q$1005,Cad_cl!AZ$5)))</f>
        <v/>
      </c>
      <c r="BA950" s="134" t="str">
        <f>IF(ISERR(IF($C950="","",SUMIFS(Con_ve!$F$6:$F$1005,Con_ve!$C$6:$C$1005,$C950,Con_ve!$I$6:$I$1005,"Fechada",Con_ve!$Q$6:$Q$1005,Cad_cl!BA$5))),"",IF($C950="","",SUMIFS(Con_ve!$F$6:$F$1005,Con_ve!$C$6:$C$1005,$C950,Con_ve!$I$6:$I$1005,"Fechada",Con_ve!$Q$6:$Q$1005,Cad_cl!BA$5)))</f>
        <v/>
      </c>
      <c r="BB950" s="134">
        <f t="shared" si="42"/>
        <v>0</v>
      </c>
      <c r="BD950" s="134" t="str">
        <f>IF(ISERR(IF($C950="","",SUMIFS(Con_ve!$F$6:$F$1005,Con_ve!$C$6:$C$1005,$C950,Con_ve!$I$6:$I$1005,"Em negociação",Con_ve!$Q$6:$Q$1005,Cad_cl!BD$5))),"",IF($C950="","",SUMIFS(Con_ve!$F$6:$F$1005,Con_ve!$C$6:$C$1005,$C950,Con_ve!$I$6:$I$1005,"Em negociação",Con_ve!$Q$6:$Q$1005,Cad_cl!BD$5)))</f>
        <v/>
      </c>
      <c r="BE950" s="134" t="str">
        <f>IF(ISERR(IF($C950="","",SUMIFS(Con_ve!$F$6:$F$1005,Con_ve!$C$6:$C$1005,$C950,Con_ve!$I$6:$I$1005,"Em negociação",Con_ve!$Q$6:$Q$1005,Cad_cl!BE$5))),"",IF($C950="","",SUMIFS(Con_ve!$F$6:$F$1005,Con_ve!$C$6:$C$1005,$C950,Con_ve!$I$6:$I$1005,"Em negociação",Con_ve!$Q$6:$Q$1005,Cad_cl!BE$5)))</f>
        <v/>
      </c>
      <c r="BF950" s="134" t="str">
        <f>IF(ISERR(IF($C950="","",SUMIFS(Con_ve!$F$6:$F$1005,Con_ve!$C$6:$C$1005,$C950,Con_ve!$I$6:$I$1005,"Em negociação",Con_ve!$Q$6:$Q$1005,Cad_cl!BF$5))),"",IF($C950="","",SUMIFS(Con_ve!$F$6:$F$1005,Con_ve!$C$6:$C$1005,$C950,Con_ve!$I$6:$I$1005,"Em negociação",Con_ve!$Q$6:$Q$1005,Cad_cl!BF$5)))</f>
        <v/>
      </c>
      <c r="BG950" s="134" t="str">
        <f>IF(ISERR(IF($C950="","",SUMIFS(Con_ve!$F$6:$F$1005,Con_ve!$C$6:$C$1005,$C950,Con_ve!$I$6:$I$1005,"Em negociação",Con_ve!$Q$6:$Q$1005,Cad_cl!BG$5))),"",IF($C950="","",SUMIFS(Con_ve!$F$6:$F$1005,Con_ve!$C$6:$C$1005,$C950,Con_ve!$I$6:$I$1005,"Em negociação",Con_ve!$Q$6:$Q$1005,Cad_cl!BG$5)))</f>
        <v/>
      </c>
      <c r="BH950" s="134" t="str">
        <f>IF(ISERR(IF($C950="","",SUMIFS(Con_ve!$F$6:$F$1005,Con_ve!$C$6:$C$1005,$C950,Con_ve!$I$6:$I$1005,"Em negociação",Con_ve!$Q$6:$Q$1005,Cad_cl!BH$5))),"",IF($C950="","",SUMIFS(Con_ve!$F$6:$F$1005,Con_ve!$C$6:$C$1005,$C950,Con_ve!$I$6:$I$1005,"Em negociação",Con_ve!$Q$6:$Q$1005,Cad_cl!BH$5)))</f>
        <v/>
      </c>
      <c r="BI950" s="134" t="str">
        <f>IF(ISERR(IF($C950="","",SUMIFS(Con_ve!$F$6:$F$1005,Con_ve!$C$6:$C$1005,$C950,Con_ve!$I$6:$I$1005,"Em negociação",Con_ve!$Q$6:$Q$1005,Cad_cl!BI$5))),"",IF($C950="","",SUMIFS(Con_ve!$F$6:$F$1005,Con_ve!$C$6:$C$1005,$C950,Con_ve!$I$6:$I$1005,"Em negociação",Con_ve!$Q$6:$Q$1005,Cad_cl!BI$5)))</f>
        <v/>
      </c>
      <c r="BJ950" s="134" t="str">
        <f>IF(ISERR(IF($C950="","",SUMIFS(Con_ve!$F$6:$F$1005,Con_ve!$C$6:$C$1005,$C950,Con_ve!$I$6:$I$1005,"Em negociação",Con_ve!$Q$6:$Q$1005,Cad_cl!BJ$5))),"",IF($C950="","",SUMIFS(Con_ve!$F$6:$F$1005,Con_ve!$C$6:$C$1005,$C950,Con_ve!$I$6:$I$1005,"Em negociação",Con_ve!$Q$6:$Q$1005,Cad_cl!BJ$5)))</f>
        <v/>
      </c>
      <c r="BK950" s="134" t="str">
        <f>IF(ISERR(IF($C950="","",SUMIFS(Con_ve!$F$6:$F$1005,Con_ve!$C$6:$C$1005,$C950,Con_ve!$I$6:$I$1005,"Em negociação",Con_ve!$Q$6:$Q$1005,Cad_cl!BK$5))),"",IF($C950="","",SUMIFS(Con_ve!$F$6:$F$1005,Con_ve!$C$6:$C$1005,$C950,Con_ve!$I$6:$I$1005,"Em negociação",Con_ve!$Q$6:$Q$1005,Cad_cl!BK$5)))</f>
        <v/>
      </c>
      <c r="BL950" s="134" t="str">
        <f>IF(ISERR(IF($C950="","",SUMIFS(Con_ve!$F$6:$F$1005,Con_ve!$C$6:$C$1005,$C950,Con_ve!$I$6:$I$1005,"Em negociação",Con_ve!$Q$6:$Q$1005,Cad_cl!BL$5))),"",IF($C950="","",SUMIFS(Con_ve!$F$6:$F$1005,Con_ve!$C$6:$C$1005,$C950,Con_ve!$I$6:$I$1005,"Em negociação",Con_ve!$Q$6:$Q$1005,Cad_cl!BL$5)))</f>
        <v/>
      </c>
      <c r="BM950" s="134" t="str">
        <f>IF(ISERR(IF($C950="","",SUMIFS(Con_ve!$F$6:$F$1005,Con_ve!$C$6:$C$1005,$C950,Con_ve!$I$6:$I$1005,"Em negociação",Con_ve!$Q$6:$Q$1005,Cad_cl!BM$5))),"",IF($C950="","",SUMIFS(Con_ve!$F$6:$F$1005,Con_ve!$C$6:$C$1005,$C950,Con_ve!$I$6:$I$1005,"Em negociação",Con_ve!$Q$6:$Q$1005,Cad_cl!BM$5)))</f>
        <v/>
      </c>
      <c r="BN950" s="134" t="str">
        <f>IF(ISERR(IF($C950="","",SUMIFS(Con_ve!$F$6:$F$1005,Con_ve!$C$6:$C$1005,$C950,Con_ve!$I$6:$I$1005,"Em negociação",Con_ve!$Q$6:$Q$1005,Cad_cl!BN$5))),"",IF($C950="","",SUMIFS(Con_ve!$F$6:$F$1005,Con_ve!$C$6:$C$1005,$C950,Con_ve!$I$6:$I$1005,"Em negociação",Con_ve!$Q$6:$Q$1005,Cad_cl!BN$5)))</f>
        <v/>
      </c>
      <c r="BO950" s="134" t="str">
        <f>IF(ISERR(IF($C950="","",SUMIFS(Con_ve!$F$6:$F$1005,Con_ve!$C$6:$C$1005,$C950,Con_ve!$I$6:$I$1005,"Em negociação",Con_ve!$Q$6:$Q$1005,Cad_cl!BO$5))),"",IF($C950="","",SUMIFS(Con_ve!$F$6:$F$1005,Con_ve!$C$6:$C$1005,$C950,Con_ve!$I$6:$I$1005,"Em negociação",Con_ve!$Q$6:$Q$1005,Cad_cl!BO$5)))</f>
        <v/>
      </c>
      <c r="BP950" s="134">
        <f t="shared" si="43"/>
        <v>0</v>
      </c>
      <c r="BR950" s="125" t="str">
        <f>IF(ISERR(IF(AND($I950=Re_lo!$E$5,BR$5=VLOOKUP(Re_lo!$H$5,Re_lo!$N$5:$O$16,2,0)),AP950,"")),"",IF(AND($I950=Re_lo!$E$5,BR$5=VLOOKUP(Re_lo!$H$5,Re_lo!$N$5:$O$16,2,0)),AP950,""))</f>
        <v/>
      </c>
      <c r="BS950" s="125" t="str">
        <f>IF(ISERR(IF(AND($I950=Re_lo!$E$5,BS$5=VLOOKUP(Re_lo!$H$5,Re_lo!$N$5:$O$16,2,0)),AQ950,"")),"",IF(AND($I950=Re_lo!$E$5,BS$5=VLOOKUP(Re_lo!$H$5,Re_lo!$N$5:$O$16,2,0)),AQ950,""))</f>
        <v/>
      </c>
      <c r="BT950" s="125" t="str">
        <f>IF(ISERR(IF(AND($I950=Re_lo!$E$5,BT$5=VLOOKUP(Re_lo!$H$5,Re_lo!$N$5:$O$16,2,0)),AR950,"")),"",IF(AND($I950=Re_lo!$E$5,BT$5=VLOOKUP(Re_lo!$H$5,Re_lo!$N$5:$O$16,2,0)),AR950,""))</f>
        <v/>
      </c>
      <c r="BU950" s="125" t="str">
        <f>IF(ISERR(IF(AND($I950=Re_lo!$E$5,BU$5=VLOOKUP(Re_lo!$H$5,Re_lo!$N$5:$O$16,2,0)),AS950,"")),"",IF(AND($I950=Re_lo!$E$5,BU$5=VLOOKUP(Re_lo!$H$5,Re_lo!$N$5:$O$16,2,0)),AS950,""))</f>
        <v/>
      </c>
      <c r="BV950" s="125" t="str">
        <f>IF(ISERR(IF(AND($I950=Re_lo!$E$5,BV$5=VLOOKUP(Re_lo!$H$5,Re_lo!$N$5:$O$16,2,0)),AT950,"")),"",IF(AND($I950=Re_lo!$E$5,BV$5=VLOOKUP(Re_lo!$H$5,Re_lo!$N$5:$O$16,2,0)),AT950,""))</f>
        <v/>
      </c>
      <c r="BW950" s="125" t="str">
        <f>IF(ISERR(IF(AND($I950=Re_lo!$E$5,BW$5=VLOOKUP(Re_lo!$H$5,Re_lo!$N$5:$O$16,2,0)),AU950,"")),"",IF(AND($I950=Re_lo!$E$5,BW$5=VLOOKUP(Re_lo!$H$5,Re_lo!$N$5:$O$16,2,0)),AU950,""))</f>
        <v/>
      </c>
      <c r="BX950" s="125" t="str">
        <f>IF(ISERR(IF(AND($I950=Re_lo!$E$5,BX$5=VLOOKUP(Re_lo!$H$5,Re_lo!$N$5:$O$16,2,0)),AV950,"")),"",IF(AND($I950=Re_lo!$E$5,BX$5=VLOOKUP(Re_lo!$H$5,Re_lo!$N$5:$O$16,2,0)),AV950,""))</f>
        <v/>
      </c>
      <c r="BY950" s="125" t="str">
        <f>IF(ISERR(IF(AND($I950=Re_lo!$E$5,BY$5=VLOOKUP(Re_lo!$H$5,Re_lo!$N$5:$O$16,2,0)),AW950,"")),"",IF(AND($I950=Re_lo!$E$5,BY$5=VLOOKUP(Re_lo!$H$5,Re_lo!$N$5:$O$16,2,0)),AW950,""))</f>
        <v/>
      </c>
      <c r="BZ950" s="125" t="str">
        <f>IF(ISERR(IF(AND($I950=Re_lo!$E$5,BZ$5=VLOOKUP(Re_lo!$H$5,Re_lo!$N$5:$O$16,2,0)),AX950,"")),"",IF(AND($I950=Re_lo!$E$5,BZ$5=VLOOKUP(Re_lo!$H$5,Re_lo!$N$5:$O$16,2,0)),AX950,""))</f>
        <v/>
      </c>
      <c r="CA950" s="125" t="str">
        <f>IF(ISERR(IF(AND($I950=Re_lo!$E$5,CA$5=VLOOKUP(Re_lo!$H$5,Re_lo!$N$5:$O$16,2,0)),AY950,"")),"",IF(AND($I950=Re_lo!$E$5,CA$5=VLOOKUP(Re_lo!$H$5,Re_lo!$N$5:$O$16,2,0)),AY950,""))</f>
        <v/>
      </c>
      <c r="CB950" s="125" t="str">
        <f>IF(ISERR(IF(AND($I950=Re_lo!$E$5,CB$5=VLOOKUP(Re_lo!$H$5,Re_lo!$N$5:$O$16,2,0)),AZ950,"")),"",IF(AND($I950=Re_lo!$E$5,CB$5=VLOOKUP(Re_lo!$H$5,Re_lo!$N$5:$O$16,2,0)),AZ950,""))</f>
        <v/>
      </c>
      <c r="CC950" s="125" t="str">
        <f>IF(ISERR(IF(AND($I950=Re_lo!$E$5,CC$5=VLOOKUP(Re_lo!$H$5,Re_lo!$N$5:$O$16,2,0)),BA950,"")),"",IF(AND($I950=Re_lo!$E$5,CC$5=VLOOKUP(Re_lo!$H$5,Re_lo!$N$5:$O$16,2,0)),BA950,""))</f>
        <v/>
      </c>
      <c r="CD950" s="125" t="str">
        <f>IF(ISERR(IF(AND($I950=Re_lo!$E$5,CD$5=VLOOKUP(Re_lo!$H$5,Re_lo!$N$5:$O$16,2,0)),BB950,"")),"",IF(AND($I950=Re_lo!$E$5,CD$5=VLOOKUP(Re_lo!$H$5,Re_lo!$N$5:$O$16,2,0)),BB950,""))</f>
        <v/>
      </c>
      <c r="CF950" s="125" t="str">
        <f>IF($C950="","",COUNTIFS(Con_ve!$C$6:$C$1005,$C950,Con_ve!$Q$6:$Q$1005,Cad_cl!CF$5))</f>
        <v/>
      </c>
      <c r="CG950" s="125" t="str">
        <f>IF($C950="","",COUNTIFS(Con_ve!$C$6:$C$1005,$C950,Con_ve!$Q$6:$Q$1005,Cad_cl!CG$5))</f>
        <v/>
      </c>
      <c r="CH950" s="125" t="str">
        <f>IF($C950="","",COUNTIFS(Con_ve!$C$6:$C$1005,$C950,Con_ve!$Q$6:$Q$1005,Cad_cl!CH$5))</f>
        <v/>
      </c>
      <c r="CI950" s="125" t="str">
        <f>IF($C950="","",COUNTIFS(Con_ve!$C$6:$C$1005,$C950,Con_ve!$Q$6:$Q$1005,Cad_cl!CI$5))</f>
        <v/>
      </c>
      <c r="CJ950" s="125" t="str">
        <f>IF($C950="","",COUNTIFS(Con_ve!$C$6:$C$1005,$C950,Con_ve!$Q$6:$Q$1005,Cad_cl!CJ$5))</f>
        <v/>
      </c>
      <c r="CK950" s="125" t="str">
        <f>IF($C950="","",COUNTIFS(Con_ve!$C$6:$C$1005,$C950,Con_ve!$Q$6:$Q$1005,Cad_cl!CK$5))</f>
        <v/>
      </c>
      <c r="CL950" s="125" t="str">
        <f>IF($C950="","",COUNTIFS(Con_ve!$C$6:$C$1005,$C950,Con_ve!$Q$6:$Q$1005,Cad_cl!CL$5))</f>
        <v/>
      </c>
      <c r="CM950" s="125" t="str">
        <f>IF($C950="","",COUNTIFS(Con_ve!$C$6:$C$1005,$C950,Con_ve!$Q$6:$Q$1005,Cad_cl!CM$5))</f>
        <v/>
      </c>
      <c r="CN950" s="125" t="str">
        <f>IF($C950="","",COUNTIFS(Con_ve!$C$6:$C$1005,$C950,Con_ve!$Q$6:$Q$1005,Cad_cl!CN$5))</f>
        <v/>
      </c>
      <c r="CO950" s="125" t="str">
        <f>IF($C950="","",COUNTIFS(Con_ve!$C$6:$C$1005,$C950,Con_ve!$Q$6:$Q$1005,Cad_cl!CO$5))</f>
        <v/>
      </c>
      <c r="CP950" s="125" t="str">
        <f>IF($C950="","",COUNTIFS(Con_ve!$C$6:$C$1005,$C950,Con_ve!$Q$6:$Q$1005,Cad_cl!CP$5))</f>
        <v/>
      </c>
      <c r="CQ950" s="125" t="str">
        <f>IF($C950="","",COUNTIFS(Con_ve!$C$6:$C$1005,$C950,Con_ve!$Q$6:$Q$1005,Cad_cl!CQ$5))</f>
        <v/>
      </c>
      <c r="CR950" s="125">
        <f t="shared" si="44"/>
        <v>0</v>
      </c>
    </row>
    <row r="951" spans="3:96" ht="30" customHeight="1">
      <c r="C951" s="153"/>
      <c r="D951" s="153"/>
      <c r="E951" s="154"/>
      <c r="F951" s="153"/>
      <c r="G951" s="155"/>
      <c r="H951" s="153"/>
      <c r="I951" s="153"/>
      <c r="J951" s="132" t="s">
        <v>309</v>
      </c>
      <c r="K951" s="133" t="s">
        <v>309</v>
      </c>
      <c r="L951" s="153"/>
      <c r="M951" s="153"/>
      <c r="N951" s="153"/>
      <c r="O951" s="153"/>
      <c r="P951" s="153"/>
      <c r="Q951" s="153"/>
      <c r="AP951" s="134" t="str">
        <f>IF(ISERR(IF($C951="","",SUMIFS(Con_ve!$F$6:$F$1005,Con_ve!$C$6:$C$1005,$C951,Con_ve!$I$6:$I$1005,"Fechada",Con_ve!$Q$6:$Q$1005,Cad_cl!AP$5))),"",IF($C951="","",SUMIFS(Con_ve!$F$6:$F$1005,Con_ve!$C$6:$C$1005,$C951,Con_ve!$I$6:$I$1005,"Fechada",Con_ve!$Q$6:$Q$1005,Cad_cl!AP$5)))</f>
        <v/>
      </c>
      <c r="AQ951" s="134" t="str">
        <f>IF(ISERR(IF($C951="","",SUMIFS(Con_ve!$F$6:$F$1005,Con_ve!$C$6:$C$1005,$C951,Con_ve!$I$6:$I$1005,"Fechada",Con_ve!$Q$6:$Q$1005,Cad_cl!AQ$5))),"",IF($C951="","",SUMIFS(Con_ve!$F$6:$F$1005,Con_ve!$C$6:$C$1005,$C951,Con_ve!$I$6:$I$1005,"Fechada",Con_ve!$Q$6:$Q$1005,Cad_cl!AQ$5)))</f>
        <v/>
      </c>
      <c r="AR951" s="134" t="str">
        <f>IF(ISERR(IF($C951="","",SUMIFS(Con_ve!$F$6:$F$1005,Con_ve!$C$6:$C$1005,$C951,Con_ve!$I$6:$I$1005,"Fechada",Con_ve!$Q$6:$Q$1005,Cad_cl!AR$5))),"",IF($C951="","",SUMIFS(Con_ve!$F$6:$F$1005,Con_ve!$C$6:$C$1005,$C951,Con_ve!$I$6:$I$1005,"Fechada",Con_ve!$Q$6:$Q$1005,Cad_cl!AR$5)))</f>
        <v/>
      </c>
      <c r="AS951" s="134" t="str">
        <f>IF(ISERR(IF($C951="","",SUMIFS(Con_ve!$F$6:$F$1005,Con_ve!$C$6:$C$1005,$C951,Con_ve!$I$6:$I$1005,"Fechada",Con_ve!$Q$6:$Q$1005,Cad_cl!AS$5))),"",IF($C951="","",SUMIFS(Con_ve!$F$6:$F$1005,Con_ve!$C$6:$C$1005,$C951,Con_ve!$I$6:$I$1005,"Fechada",Con_ve!$Q$6:$Q$1005,Cad_cl!AS$5)))</f>
        <v/>
      </c>
      <c r="AT951" s="134" t="str">
        <f>IF(ISERR(IF($C951="","",SUMIFS(Con_ve!$F$6:$F$1005,Con_ve!$C$6:$C$1005,$C951,Con_ve!$I$6:$I$1005,"Fechada",Con_ve!$Q$6:$Q$1005,Cad_cl!AT$5))),"",IF($C951="","",SUMIFS(Con_ve!$F$6:$F$1005,Con_ve!$C$6:$C$1005,$C951,Con_ve!$I$6:$I$1005,"Fechada",Con_ve!$Q$6:$Q$1005,Cad_cl!AT$5)))</f>
        <v/>
      </c>
      <c r="AU951" s="134" t="str">
        <f>IF(ISERR(IF($C951="","",SUMIFS(Con_ve!$F$6:$F$1005,Con_ve!$C$6:$C$1005,$C951,Con_ve!$I$6:$I$1005,"Fechada",Con_ve!$Q$6:$Q$1005,Cad_cl!AU$5))),"",IF($C951="","",SUMIFS(Con_ve!$F$6:$F$1005,Con_ve!$C$6:$C$1005,$C951,Con_ve!$I$6:$I$1005,"Fechada",Con_ve!$Q$6:$Q$1005,Cad_cl!AU$5)))</f>
        <v/>
      </c>
      <c r="AV951" s="134" t="str">
        <f>IF(ISERR(IF($C951="","",SUMIFS(Con_ve!$F$6:$F$1005,Con_ve!$C$6:$C$1005,$C951,Con_ve!$I$6:$I$1005,"Fechada",Con_ve!$Q$6:$Q$1005,Cad_cl!AV$5))),"",IF($C951="","",SUMIFS(Con_ve!$F$6:$F$1005,Con_ve!$C$6:$C$1005,$C951,Con_ve!$I$6:$I$1005,"Fechada",Con_ve!$Q$6:$Q$1005,Cad_cl!AV$5)))</f>
        <v/>
      </c>
      <c r="AW951" s="134" t="str">
        <f>IF(ISERR(IF($C951="","",SUMIFS(Con_ve!$F$6:$F$1005,Con_ve!$C$6:$C$1005,$C951,Con_ve!$I$6:$I$1005,"Fechada",Con_ve!$Q$6:$Q$1005,Cad_cl!AW$5))),"",IF($C951="","",SUMIFS(Con_ve!$F$6:$F$1005,Con_ve!$C$6:$C$1005,$C951,Con_ve!$I$6:$I$1005,"Fechada",Con_ve!$Q$6:$Q$1005,Cad_cl!AW$5)))</f>
        <v/>
      </c>
      <c r="AX951" s="134" t="str">
        <f>IF(ISERR(IF($C951="","",SUMIFS(Con_ve!$F$6:$F$1005,Con_ve!$C$6:$C$1005,$C951,Con_ve!$I$6:$I$1005,"Fechada",Con_ve!$Q$6:$Q$1005,Cad_cl!AX$5))),"",IF($C951="","",SUMIFS(Con_ve!$F$6:$F$1005,Con_ve!$C$6:$C$1005,$C951,Con_ve!$I$6:$I$1005,"Fechada",Con_ve!$Q$6:$Q$1005,Cad_cl!AX$5)))</f>
        <v/>
      </c>
      <c r="AY951" s="134" t="str">
        <f>IF(ISERR(IF($C951="","",SUMIFS(Con_ve!$F$6:$F$1005,Con_ve!$C$6:$C$1005,$C951,Con_ve!$I$6:$I$1005,"Fechada",Con_ve!$Q$6:$Q$1005,Cad_cl!AY$5))),"",IF($C951="","",SUMIFS(Con_ve!$F$6:$F$1005,Con_ve!$C$6:$C$1005,$C951,Con_ve!$I$6:$I$1005,"Fechada",Con_ve!$Q$6:$Q$1005,Cad_cl!AY$5)))</f>
        <v/>
      </c>
      <c r="AZ951" s="134" t="str">
        <f>IF(ISERR(IF($C951="","",SUMIFS(Con_ve!$F$6:$F$1005,Con_ve!$C$6:$C$1005,$C951,Con_ve!$I$6:$I$1005,"Fechada",Con_ve!$Q$6:$Q$1005,Cad_cl!AZ$5))),"",IF($C951="","",SUMIFS(Con_ve!$F$6:$F$1005,Con_ve!$C$6:$C$1005,$C951,Con_ve!$I$6:$I$1005,"Fechada",Con_ve!$Q$6:$Q$1005,Cad_cl!AZ$5)))</f>
        <v/>
      </c>
      <c r="BA951" s="134" t="str">
        <f>IF(ISERR(IF($C951="","",SUMIFS(Con_ve!$F$6:$F$1005,Con_ve!$C$6:$C$1005,$C951,Con_ve!$I$6:$I$1005,"Fechada",Con_ve!$Q$6:$Q$1005,Cad_cl!BA$5))),"",IF($C951="","",SUMIFS(Con_ve!$F$6:$F$1005,Con_ve!$C$6:$C$1005,$C951,Con_ve!$I$6:$I$1005,"Fechada",Con_ve!$Q$6:$Q$1005,Cad_cl!BA$5)))</f>
        <v/>
      </c>
      <c r="BB951" s="134">
        <f t="shared" si="42"/>
        <v>0</v>
      </c>
      <c r="BD951" s="134" t="str">
        <f>IF(ISERR(IF($C951="","",SUMIFS(Con_ve!$F$6:$F$1005,Con_ve!$C$6:$C$1005,$C951,Con_ve!$I$6:$I$1005,"Em negociação",Con_ve!$Q$6:$Q$1005,Cad_cl!BD$5))),"",IF($C951="","",SUMIFS(Con_ve!$F$6:$F$1005,Con_ve!$C$6:$C$1005,$C951,Con_ve!$I$6:$I$1005,"Em negociação",Con_ve!$Q$6:$Q$1005,Cad_cl!BD$5)))</f>
        <v/>
      </c>
      <c r="BE951" s="134" t="str">
        <f>IF(ISERR(IF($C951="","",SUMIFS(Con_ve!$F$6:$F$1005,Con_ve!$C$6:$C$1005,$C951,Con_ve!$I$6:$I$1005,"Em negociação",Con_ve!$Q$6:$Q$1005,Cad_cl!BE$5))),"",IF($C951="","",SUMIFS(Con_ve!$F$6:$F$1005,Con_ve!$C$6:$C$1005,$C951,Con_ve!$I$6:$I$1005,"Em negociação",Con_ve!$Q$6:$Q$1005,Cad_cl!BE$5)))</f>
        <v/>
      </c>
      <c r="BF951" s="134" t="str">
        <f>IF(ISERR(IF($C951="","",SUMIFS(Con_ve!$F$6:$F$1005,Con_ve!$C$6:$C$1005,$C951,Con_ve!$I$6:$I$1005,"Em negociação",Con_ve!$Q$6:$Q$1005,Cad_cl!BF$5))),"",IF($C951="","",SUMIFS(Con_ve!$F$6:$F$1005,Con_ve!$C$6:$C$1005,$C951,Con_ve!$I$6:$I$1005,"Em negociação",Con_ve!$Q$6:$Q$1005,Cad_cl!BF$5)))</f>
        <v/>
      </c>
      <c r="BG951" s="134" t="str">
        <f>IF(ISERR(IF($C951="","",SUMIFS(Con_ve!$F$6:$F$1005,Con_ve!$C$6:$C$1005,$C951,Con_ve!$I$6:$I$1005,"Em negociação",Con_ve!$Q$6:$Q$1005,Cad_cl!BG$5))),"",IF($C951="","",SUMIFS(Con_ve!$F$6:$F$1005,Con_ve!$C$6:$C$1005,$C951,Con_ve!$I$6:$I$1005,"Em negociação",Con_ve!$Q$6:$Q$1005,Cad_cl!BG$5)))</f>
        <v/>
      </c>
      <c r="BH951" s="134" t="str">
        <f>IF(ISERR(IF($C951="","",SUMIFS(Con_ve!$F$6:$F$1005,Con_ve!$C$6:$C$1005,$C951,Con_ve!$I$6:$I$1005,"Em negociação",Con_ve!$Q$6:$Q$1005,Cad_cl!BH$5))),"",IF($C951="","",SUMIFS(Con_ve!$F$6:$F$1005,Con_ve!$C$6:$C$1005,$C951,Con_ve!$I$6:$I$1005,"Em negociação",Con_ve!$Q$6:$Q$1005,Cad_cl!BH$5)))</f>
        <v/>
      </c>
      <c r="BI951" s="134" t="str">
        <f>IF(ISERR(IF($C951="","",SUMIFS(Con_ve!$F$6:$F$1005,Con_ve!$C$6:$C$1005,$C951,Con_ve!$I$6:$I$1005,"Em negociação",Con_ve!$Q$6:$Q$1005,Cad_cl!BI$5))),"",IF($C951="","",SUMIFS(Con_ve!$F$6:$F$1005,Con_ve!$C$6:$C$1005,$C951,Con_ve!$I$6:$I$1005,"Em negociação",Con_ve!$Q$6:$Q$1005,Cad_cl!BI$5)))</f>
        <v/>
      </c>
      <c r="BJ951" s="134" t="str">
        <f>IF(ISERR(IF($C951="","",SUMIFS(Con_ve!$F$6:$F$1005,Con_ve!$C$6:$C$1005,$C951,Con_ve!$I$6:$I$1005,"Em negociação",Con_ve!$Q$6:$Q$1005,Cad_cl!BJ$5))),"",IF($C951="","",SUMIFS(Con_ve!$F$6:$F$1005,Con_ve!$C$6:$C$1005,$C951,Con_ve!$I$6:$I$1005,"Em negociação",Con_ve!$Q$6:$Q$1005,Cad_cl!BJ$5)))</f>
        <v/>
      </c>
      <c r="BK951" s="134" t="str">
        <f>IF(ISERR(IF($C951="","",SUMIFS(Con_ve!$F$6:$F$1005,Con_ve!$C$6:$C$1005,$C951,Con_ve!$I$6:$I$1005,"Em negociação",Con_ve!$Q$6:$Q$1005,Cad_cl!BK$5))),"",IF($C951="","",SUMIFS(Con_ve!$F$6:$F$1005,Con_ve!$C$6:$C$1005,$C951,Con_ve!$I$6:$I$1005,"Em negociação",Con_ve!$Q$6:$Q$1005,Cad_cl!BK$5)))</f>
        <v/>
      </c>
      <c r="BL951" s="134" t="str">
        <f>IF(ISERR(IF($C951="","",SUMIFS(Con_ve!$F$6:$F$1005,Con_ve!$C$6:$C$1005,$C951,Con_ve!$I$6:$I$1005,"Em negociação",Con_ve!$Q$6:$Q$1005,Cad_cl!BL$5))),"",IF($C951="","",SUMIFS(Con_ve!$F$6:$F$1005,Con_ve!$C$6:$C$1005,$C951,Con_ve!$I$6:$I$1005,"Em negociação",Con_ve!$Q$6:$Q$1005,Cad_cl!BL$5)))</f>
        <v/>
      </c>
      <c r="BM951" s="134" t="str">
        <f>IF(ISERR(IF($C951="","",SUMIFS(Con_ve!$F$6:$F$1005,Con_ve!$C$6:$C$1005,$C951,Con_ve!$I$6:$I$1005,"Em negociação",Con_ve!$Q$6:$Q$1005,Cad_cl!BM$5))),"",IF($C951="","",SUMIFS(Con_ve!$F$6:$F$1005,Con_ve!$C$6:$C$1005,$C951,Con_ve!$I$6:$I$1005,"Em negociação",Con_ve!$Q$6:$Q$1005,Cad_cl!BM$5)))</f>
        <v/>
      </c>
      <c r="BN951" s="134" t="str">
        <f>IF(ISERR(IF($C951="","",SUMIFS(Con_ve!$F$6:$F$1005,Con_ve!$C$6:$C$1005,$C951,Con_ve!$I$6:$I$1005,"Em negociação",Con_ve!$Q$6:$Q$1005,Cad_cl!BN$5))),"",IF($C951="","",SUMIFS(Con_ve!$F$6:$F$1005,Con_ve!$C$6:$C$1005,$C951,Con_ve!$I$6:$I$1005,"Em negociação",Con_ve!$Q$6:$Q$1005,Cad_cl!BN$5)))</f>
        <v/>
      </c>
      <c r="BO951" s="134" t="str">
        <f>IF(ISERR(IF($C951="","",SUMIFS(Con_ve!$F$6:$F$1005,Con_ve!$C$6:$C$1005,$C951,Con_ve!$I$6:$I$1005,"Em negociação",Con_ve!$Q$6:$Q$1005,Cad_cl!BO$5))),"",IF($C951="","",SUMIFS(Con_ve!$F$6:$F$1005,Con_ve!$C$6:$C$1005,$C951,Con_ve!$I$6:$I$1005,"Em negociação",Con_ve!$Q$6:$Q$1005,Cad_cl!BO$5)))</f>
        <v/>
      </c>
      <c r="BP951" s="134">
        <f t="shared" si="43"/>
        <v>0</v>
      </c>
      <c r="BR951" s="125" t="str">
        <f>IF(ISERR(IF(AND($I951=Re_lo!$E$5,BR$5=VLOOKUP(Re_lo!$H$5,Re_lo!$N$5:$O$16,2,0)),AP951,"")),"",IF(AND($I951=Re_lo!$E$5,BR$5=VLOOKUP(Re_lo!$H$5,Re_lo!$N$5:$O$16,2,0)),AP951,""))</f>
        <v/>
      </c>
      <c r="BS951" s="125" t="str">
        <f>IF(ISERR(IF(AND($I951=Re_lo!$E$5,BS$5=VLOOKUP(Re_lo!$H$5,Re_lo!$N$5:$O$16,2,0)),AQ951,"")),"",IF(AND($I951=Re_lo!$E$5,BS$5=VLOOKUP(Re_lo!$H$5,Re_lo!$N$5:$O$16,2,0)),AQ951,""))</f>
        <v/>
      </c>
      <c r="BT951" s="125" t="str">
        <f>IF(ISERR(IF(AND($I951=Re_lo!$E$5,BT$5=VLOOKUP(Re_lo!$H$5,Re_lo!$N$5:$O$16,2,0)),AR951,"")),"",IF(AND($I951=Re_lo!$E$5,BT$5=VLOOKUP(Re_lo!$H$5,Re_lo!$N$5:$O$16,2,0)),AR951,""))</f>
        <v/>
      </c>
      <c r="BU951" s="125" t="str">
        <f>IF(ISERR(IF(AND($I951=Re_lo!$E$5,BU$5=VLOOKUP(Re_lo!$H$5,Re_lo!$N$5:$O$16,2,0)),AS951,"")),"",IF(AND($I951=Re_lo!$E$5,BU$5=VLOOKUP(Re_lo!$H$5,Re_lo!$N$5:$O$16,2,0)),AS951,""))</f>
        <v/>
      </c>
      <c r="BV951" s="125" t="str">
        <f>IF(ISERR(IF(AND($I951=Re_lo!$E$5,BV$5=VLOOKUP(Re_lo!$H$5,Re_lo!$N$5:$O$16,2,0)),AT951,"")),"",IF(AND($I951=Re_lo!$E$5,BV$5=VLOOKUP(Re_lo!$H$5,Re_lo!$N$5:$O$16,2,0)),AT951,""))</f>
        <v/>
      </c>
      <c r="BW951" s="125" t="str">
        <f>IF(ISERR(IF(AND($I951=Re_lo!$E$5,BW$5=VLOOKUP(Re_lo!$H$5,Re_lo!$N$5:$O$16,2,0)),AU951,"")),"",IF(AND($I951=Re_lo!$E$5,BW$5=VLOOKUP(Re_lo!$H$5,Re_lo!$N$5:$O$16,2,0)),AU951,""))</f>
        <v/>
      </c>
      <c r="BX951" s="125" t="str">
        <f>IF(ISERR(IF(AND($I951=Re_lo!$E$5,BX$5=VLOOKUP(Re_lo!$H$5,Re_lo!$N$5:$O$16,2,0)),AV951,"")),"",IF(AND($I951=Re_lo!$E$5,BX$5=VLOOKUP(Re_lo!$H$5,Re_lo!$N$5:$O$16,2,0)),AV951,""))</f>
        <v/>
      </c>
      <c r="BY951" s="125" t="str">
        <f>IF(ISERR(IF(AND($I951=Re_lo!$E$5,BY$5=VLOOKUP(Re_lo!$H$5,Re_lo!$N$5:$O$16,2,0)),AW951,"")),"",IF(AND($I951=Re_lo!$E$5,BY$5=VLOOKUP(Re_lo!$H$5,Re_lo!$N$5:$O$16,2,0)),AW951,""))</f>
        <v/>
      </c>
      <c r="BZ951" s="125" t="str">
        <f>IF(ISERR(IF(AND($I951=Re_lo!$E$5,BZ$5=VLOOKUP(Re_lo!$H$5,Re_lo!$N$5:$O$16,2,0)),AX951,"")),"",IF(AND($I951=Re_lo!$E$5,BZ$5=VLOOKUP(Re_lo!$H$5,Re_lo!$N$5:$O$16,2,0)),AX951,""))</f>
        <v/>
      </c>
      <c r="CA951" s="125" t="str">
        <f>IF(ISERR(IF(AND($I951=Re_lo!$E$5,CA$5=VLOOKUP(Re_lo!$H$5,Re_lo!$N$5:$O$16,2,0)),AY951,"")),"",IF(AND($I951=Re_lo!$E$5,CA$5=VLOOKUP(Re_lo!$H$5,Re_lo!$N$5:$O$16,2,0)),AY951,""))</f>
        <v/>
      </c>
      <c r="CB951" s="125" t="str">
        <f>IF(ISERR(IF(AND($I951=Re_lo!$E$5,CB$5=VLOOKUP(Re_lo!$H$5,Re_lo!$N$5:$O$16,2,0)),AZ951,"")),"",IF(AND($I951=Re_lo!$E$5,CB$5=VLOOKUP(Re_lo!$H$5,Re_lo!$N$5:$O$16,2,0)),AZ951,""))</f>
        <v/>
      </c>
      <c r="CC951" s="125" t="str">
        <f>IF(ISERR(IF(AND($I951=Re_lo!$E$5,CC$5=VLOOKUP(Re_lo!$H$5,Re_lo!$N$5:$O$16,2,0)),BA951,"")),"",IF(AND($I951=Re_lo!$E$5,CC$5=VLOOKUP(Re_lo!$H$5,Re_lo!$N$5:$O$16,2,0)),BA951,""))</f>
        <v/>
      </c>
      <c r="CD951" s="125" t="str">
        <f>IF(ISERR(IF(AND($I951=Re_lo!$E$5,CD$5=VLOOKUP(Re_lo!$H$5,Re_lo!$N$5:$O$16,2,0)),BB951,"")),"",IF(AND($I951=Re_lo!$E$5,CD$5=VLOOKUP(Re_lo!$H$5,Re_lo!$N$5:$O$16,2,0)),BB951,""))</f>
        <v/>
      </c>
      <c r="CF951" s="125" t="str">
        <f>IF($C951="","",COUNTIFS(Con_ve!$C$6:$C$1005,$C951,Con_ve!$Q$6:$Q$1005,Cad_cl!CF$5))</f>
        <v/>
      </c>
      <c r="CG951" s="125" t="str">
        <f>IF($C951="","",COUNTIFS(Con_ve!$C$6:$C$1005,$C951,Con_ve!$Q$6:$Q$1005,Cad_cl!CG$5))</f>
        <v/>
      </c>
      <c r="CH951" s="125" t="str">
        <f>IF($C951="","",COUNTIFS(Con_ve!$C$6:$C$1005,$C951,Con_ve!$Q$6:$Q$1005,Cad_cl!CH$5))</f>
        <v/>
      </c>
      <c r="CI951" s="125" t="str">
        <f>IF($C951="","",COUNTIFS(Con_ve!$C$6:$C$1005,$C951,Con_ve!$Q$6:$Q$1005,Cad_cl!CI$5))</f>
        <v/>
      </c>
      <c r="CJ951" s="125" t="str">
        <f>IF($C951="","",COUNTIFS(Con_ve!$C$6:$C$1005,$C951,Con_ve!$Q$6:$Q$1005,Cad_cl!CJ$5))</f>
        <v/>
      </c>
      <c r="CK951" s="125" t="str">
        <f>IF($C951="","",COUNTIFS(Con_ve!$C$6:$C$1005,$C951,Con_ve!$Q$6:$Q$1005,Cad_cl!CK$5))</f>
        <v/>
      </c>
      <c r="CL951" s="125" t="str">
        <f>IF($C951="","",COUNTIFS(Con_ve!$C$6:$C$1005,$C951,Con_ve!$Q$6:$Q$1005,Cad_cl!CL$5))</f>
        <v/>
      </c>
      <c r="CM951" s="125" t="str">
        <f>IF($C951="","",COUNTIFS(Con_ve!$C$6:$C$1005,$C951,Con_ve!$Q$6:$Q$1005,Cad_cl!CM$5))</f>
        <v/>
      </c>
      <c r="CN951" s="125" t="str">
        <f>IF($C951="","",COUNTIFS(Con_ve!$C$6:$C$1005,$C951,Con_ve!$Q$6:$Q$1005,Cad_cl!CN$5))</f>
        <v/>
      </c>
      <c r="CO951" s="125" t="str">
        <f>IF($C951="","",COUNTIFS(Con_ve!$C$6:$C$1005,$C951,Con_ve!$Q$6:$Q$1005,Cad_cl!CO$5))</f>
        <v/>
      </c>
      <c r="CP951" s="125" t="str">
        <f>IF($C951="","",COUNTIFS(Con_ve!$C$6:$C$1005,$C951,Con_ve!$Q$6:$Q$1005,Cad_cl!CP$5))</f>
        <v/>
      </c>
      <c r="CQ951" s="125" t="str">
        <f>IF($C951="","",COUNTIFS(Con_ve!$C$6:$C$1005,$C951,Con_ve!$Q$6:$Q$1005,Cad_cl!CQ$5))</f>
        <v/>
      </c>
      <c r="CR951" s="125">
        <f t="shared" si="44"/>
        <v>0</v>
      </c>
    </row>
    <row r="952" spans="3:96" ht="30" customHeight="1">
      <c r="C952" s="153"/>
      <c r="D952" s="153"/>
      <c r="E952" s="154"/>
      <c r="F952" s="153"/>
      <c r="G952" s="155"/>
      <c r="H952" s="153"/>
      <c r="I952" s="153"/>
      <c r="J952" s="132" t="s">
        <v>309</v>
      </c>
      <c r="K952" s="133" t="s">
        <v>309</v>
      </c>
      <c r="L952" s="153"/>
      <c r="M952" s="153"/>
      <c r="N952" s="153"/>
      <c r="O952" s="153"/>
      <c r="P952" s="153"/>
      <c r="Q952" s="153"/>
      <c r="AP952" s="134" t="str">
        <f>IF(ISERR(IF($C952="","",SUMIFS(Con_ve!$F$6:$F$1005,Con_ve!$C$6:$C$1005,$C952,Con_ve!$I$6:$I$1005,"Fechada",Con_ve!$Q$6:$Q$1005,Cad_cl!AP$5))),"",IF($C952="","",SUMIFS(Con_ve!$F$6:$F$1005,Con_ve!$C$6:$C$1005,$C952,Con_ve!$I$6:$I$1005,"Fechada",Con_ve!$Q$6:$Q$1005,Cad_cl!AP$5)))</f>
        <v/>
      </c>
      <c r="AQ952" s="134" t="str">
        <f>IF(ISERR(IF($C952="","",SUMIFS(Con_ve!$F$6:$F$1005,Con_ve!$C$6:$C$1005,$C952,Con_ve!$I$6:$I$1005,"Fechada",Con_ve!$Q$6:$Q$1005,Cad_cl!AQ$5))),"",IF($C952="","",SUMIFS(Con_ve!$F$6:$F$1005,Con_ve!$C$6:$C$1005,$C952,Con_ve!$I$6:$I$1005,"Fechada",Con_ve!$Q$6:$Q$1005,Cad_cl!AQ$5)))</f>
        <v/>
      </c>
      <c r="AR952" s="134" t="str">
        <f>IF(ISERR(IF($C952="","",SUMIFS(Con_ve!$F$6:$F$1005,Con_ve!$C$6:$C$1005,$C952,Con_ve!$I$6:$I$1005,"Fechada",Con_ve!$Q$6:$Q$1005,Cad_cl!AR$5))),"",IF($C952="","",SUMIFS(Con_ve!$F$6:$F$1005,Con_ve!$C$6:$C$1005,$C952,Con_ve!$I$6:$I$1005,"Fechada",Con_ve!$Q$6:$Q$1005,Cad_cl!AR$5)))</f>
        <v/>
      </c>
      <c r="AS952" s="134" t="str">
        <f>IF(ISERR(IF($C952="","",SUMIFS(Con_ve!$F$6:$F$1005,Con_ve!$C$6:$C$1005,$C952,Con_ve!$I$6:$I$1005,"Fechada",Con_ve!$Q$6:$Q$1005,Cad_cl!AS$5))),"",IF($C952="","",SUMIFS(Con_ve!$F$6:$F$1005,Con_ve!$C$6:$C$1005,$C952,Con_ve!$I$6:$I$1005,"Fechada",Con_ve!$Q$6:$Q$1005,Cad_cl!AS$5)))</f>
        <v/>
      </c>
      <c r="AT952" s="134" t="str">
        <f>IF(ISERR(IF($C952="","",SUMIFS(Con_ve!$F$6:$F$1005,Con_ve!$C$6:$C$1005,$C952,Con_ve!$I$6:$I$1005,"Fechada",Con_ve!$Q$6:$Q$1005,Cad_cl!AT$5))),"",IF($C952="","",SUMIFS(Con_ve!$F$6:$F$1005,Con_ve!$C$6:$C$1005,$C952,Con_ve!$I$6:$I$1005,"Fechada",Con_ve!$Q$6:$Q$1005,Cad_cl!AT$5)))</f>
        <v/>
      </c>
      <c r="AU952" s="134" t="str">
        <f>IF(ISERR(IF($C952="","",SUMIFS(Con_ve!$F$6:$F$1005,Con_ve!$C$6:$C$1005,$C952,Con_ve!$I$6:$I$1005,"Fechada",Con_ve!$Q$6:$Q$1005,Cad_cl!AU$5))),"",IF($C952="","",SUMIFS(Con_ve!$F$6:$F$1005,Con_ve!$C$6:$C$1005,$C952,Con_ve!$I$6:$I$1005,"Fechada",Con_ve!$Q$6:$Q$1005,Cad_cl!AU$5)))</f>
        <v/>
      </c>
      <c r="AV952" s="134" t="str">
        <f>IF(ISERR(IF($C952="","",SUMIFS(Con_ve!$F$6:$F$1005,Con_ve!$C$6:$C$1005,$C952,Con_ve!$I$6:$I$1005,"Fechada",Con_ve!$Q$6:$Q$1005,Cad_cl!AV$5))),"",IF($C952="","",SUMIFS(Con_ve!$F$6:$F$1005,Con_ve!$C$6:$C$1005,$C952,Con_ve!$I$6:$I$1005,"Fechada",Con_ve!$Q$6:$Q$1005,Cad_cl!AV$5)))</f>
        <v/>
      </c>
      <c r="AW952" s="134" t="str">
        <f>IF(ISERR(IF($C952="","",SUMIFS(Con_ve!$F$6:$F$1005,Con_ve!$C$6:$C$1005,$C952,Con_ve!$I$6:$I$1005,"Fechada",Con_ve!$Q$6:$Q$1005,Cad_cl!AW$5))),"",IF($C952="","",SUMIFS(Con_ve!$F$6:$F$1005,Con_ve!$C$6:$C$1005,$C952,Con_ve!$I$6:$I$1005,"Fechada",Con_ve!$Q$6:$Q$1005,Cad_cl!AW$5)))</f>
        <v/>
      </c>
      <c r="AX952" s="134" t="str">
        <f>IF(ISERR(IF($C952="","",SUMIFS(Con_ve!$F$6:$F$1005,Con_ve!$C$6:$C$1005,$C952,Con_ve!$I$6:$I$1005,"Fechada",Con_ve!$Q$6:$Q$1005,Cad_cl!AX$5))),"",IF($C952="","",SUMIFS(Con_ve!$F$6:$F$1005,Con_ve!$C$6:$C$1005,$C952,Con_ve!$I$6:$I$1005,"Fechada",Con_ve!$Q$6:$Q$1005,Cad_cl!AX$5)))</f>
        <v/>
      </c>
      <c r="AY952" s="134" t="str">
        <f>IF(ISERR(IF($C952="","",SUMIFS(Con_ve!$F$6:$F$1005,Con_ve!$C$6:$C$1005,$C952,Con_ve!$I$6:$I$1005,"Fechada",Con_ve!$Q$6:$Q$1005,Cad_cl!AY$5))),"",IF($C952="","",SUMIFS(Con_ve!$F$6:$F$1005,Con_ve!$C$6:$C$1005,$C952,Con_ve!$I$6:$I$1005,"Fechada",Con_ve!$Q$6:$Q$1005,Cad_cl!AY$5)))</f>
        <v/>
      </c>
      <c r="AZ952" s="134" t="str">
        <f>IF(ISERR(IF($C952="","",SUMIFS(Con_ve!$F$6:$F$1005,Con_ve!$C$6:$C$1005,$C952,Con_ve!$I$6:$I$1005,"Fechada",Con_ve!$Q$6:$Q$1005,Cad_cl!AZ$5))),"",IF($C952="","",SUMIFS(Con_ve!$F$6:$F$1005,Con_ve!$C$6:$C$1005,$C952,Con_ve!$I$6:$I$1005,"Fechada",Con_ve!$Q$6:$Q$1005,Cad_cl!AZ$5)))</f>
        <v/>
      </c>
      <c r="BA952" s="134" t="str">
        <f>IF(ISERR(IF($C952="","",SUMIFS(Con_ve!$F$6:$F$1005,Con_ve!$C$6:$C$1005,$C952,Con_ve!$I$6:$I$1005,"Fechada",Con_ve!$Q$6:$Q$1005,Cad_cl!BA$5))),"",IF($C952="","",SUMIFS(Con_ve!$F$6:$F$1005,Con_ve!$C$6:$C$1005,$C952,Con_ve!$I$6:$I$1005,"Fechada",Con_ve!$Q$6:$Q$1005,Cad_cl!BA$5)))</f>
        <v/>
      </c>
      <c r="BB952" s="134">
        <f t="shared" si="42"/>
        <v>0</v>
      </c>
      <c r="BD952" s="134" t="str">
        <f>IF(ISERR(IF($C952="","",SUMIFS(Con_ve!$F$6:$F$1005,Con_ve!$C$6:$C$1005,$C952,Con_ve!$I$6:$I$1005,"Em negociação",Con_ve!$Q$6:$Q$1005,Cad_cl!BD$5))),"",IF($C952="","",SUMIFS(Con_ve!$F$6:$F$1005,Con_ve!$C$6:$C$1005,$C952,Con_ve!$I$6:$I$1005,"Em negociação",Con_ve!$Q$6:$Q$1005,Cad_cl!BD$5)))</f>
        <v/>
      </c>
      <c r="BE952" s="134" t="str">
        <f>IF(ISERR(IF($C952="","",SUMIFS(Con_ve!$F$6:$F$1005,Con_ve!$C$6:$C$1005,$C952,Con_ve!$I$6:$I$1005,"Em negociação",Con_ve!$Q$6:$Q$1005,Cad_cl!BE$5))),"",IF($C952="","",SUMIFS(Con_ve!$F$6:$F$1005,Con_ve!$C$6:$C$1005,$C952,Con_ve!$I$6:$I$1005,"Em negociação",Con_ve!$Q$6:$Q$1005,Cad_cl!BE$5)))</f>
        <v/>
      </c>
      <c r="BF952" s="134" t="str">
        <f>IF(ISERR(IF($C952="","",SUMIFS(Con_ve!$F$6:$F$1005,Con_ve!$C$6:$C$1005,$C952,Con_ve!$I$6:$I$1005,"Em negociação",Con_ve!$Q$6:$Q$1005,Cad_cl!BF$5))),"",IF($C952="","",SUMIFS(Con_ve!$F$6:$F$1005,Con_ve!$C$6:$C$1005,$C952,Con_ve!$I$6:$I$1005,"Em negociação",Con_ve!$Q$6:$Q$1005,Cad_cl!BF$5)))</f>
        <v/>
      </c>
      <c r="BG952" s="134" t="str">
        <f>IF(ISERR(IF($C952="","",SUMIFS(Con_ve!$F$6:$F$1005,Con_ve!$C$6:$C$1005,$C952,Con_ve!$I$6:$I$1005,"Em negociação",Con_ve!$Q$6:$Q$1005,Cad_cl!BG$5))),"",IF($C952="","",SUMIFS(Con_ve!$F$6:$F$1005,Con_ve!$C$6:$C$1005,$C952,Con_ve!$I$6:$I$1005,"Em negociação",Con_ve!$Q$6:$Q$1005,Cad_cl!BG$5)))</f>
        <v/>
      </c>
      <c r="BH952" s="134" t="str">
        <f>IF(ISERR(IF($C952="","",SUMIFS(Con_ve!$F$6:$F$1005,Con_ve!$C$6:$C$1005,$C952,Con_ve!$I$6:$I$1005,"Em negociação",Con_ve!$Q$6:$Q$1005,Cad_cl!BH$5))),"",IF($C952="","",SUMIFS(Con_ve!$F$6:$F$1005,Con_ve!$C$6:$C$1005,$C952,Con_ve!$I$6:$I$1005,"Em negociação",Con_ve!$Q$6:$Q$1005,Cad_cl!BH$5)))</f>
        <v/>
      </c>
      <c r="BI952" s="134" t="str">
        <f>IF(ISERR(IF($C952="","",SUMIFS(Con_ve!$F$6:$F$1005,Con_ve!$C$6:$C$1005,$C952,Con_ve!$I$6:$I$1005,"Em negociação",Con_ve!$Q$6:$Q$1005,Cad_cl!BI$5))),"",IF($C952="","",SUMIFS(Con_ve!$F$6:$F$1005,Con_ve!$C$6:$C$1005,$C952,Con_ve!$I$6:$I$1005,"Em negociação",Con_ve!$Q$6:$Q$1005,Cad_cl!BI$5)))</f>
        <v/>
      </c>
      <c r="BJ952" s="134" t="str">
        <f>IF(ISERR(IF($C952="","",SUMIFS(Con_ve!$F$6:$F$1005,Con_ve!$C$6:$C$1005,$C952,Con_ve!$I$6:$I$1005,"Em negociação",Con_ve!$Q$6:$Q$1005,Cad_cl!BJ$5))),"",IF($C952="","",SUMIFS(Con_ve!$F$6:$F$1005,Con_ve!$C$6:$C$1005,$C952,Con_ve!$I$6:$I$1005,"Em negociação",Con_ve!$Q$6:$Q$1005,Cad_cl!BJ$5)))</f>
        <v/>
      </c>
      <c r="BK952" s="134" t="str">
        <f>IF(ISERR(IF($C952="","",SUMIFS(Con_ve!$F$6:$F$1005,Con_ve!$C$6:$C$1005,$C952,Con_ve!$I$6:$I$1005,"Em negociação",Con_ve!$Q$6:$Q$1005,Cad_cl!BK$5))),"",IF($C952="","",SUMIFS(Con_ve!$F$6:$F$1005,Con_ve!$C$6:$C$1005,$C952,Con_ve!$I$6:$I$1005,"Em negociação",Con_ve!$Q$6:$Q$1005,Cad_cl!BK$5)))</f>
        <v/>
      </c>
      <c r="BL952" s="134" t="str">
        <f>IF(ISERR(IF($C952="","",SUMIFS(Con_ve!$F$6:$F$1005,Con_ve!$C$6:$C$1005,$C952,Con_ve!$I$6:$I$1005,"Em negociação",Con_ve!$Q$6:$Q$1005,Cad_cl!BL$5))),"",IF($C952="","",SUMIFS(Con_ve!$F$6:$F$1005,Con_ve!$C$6:$C$1005,$C952,Con_ve!$I$6:$I$1005,"Em negociação",Con_ve!$Q$6:$Q$1005,Cad_cl!BL$5)))</f>
        <v/>
      </c>
      <c r="BM952" s="134" t="str">
        <f>IF(ISERR(IF($C952="","",SUMIFS(Con_ve!$F$6:$F$1005,Con_ve!$C$6:$C$1005,$C952,Con_ve!$I$6:$I$1005,"Em negociação",Con_ve!$Q$6:$Q$1005,Cad_cl!BM$5))),"",IF($C952="","",SUMIFS(Con_ve!$F$6:$F$1005,Con_ve!$C$6:$C$1005,$C952,Con_ve!$I$6:$I$1005,"Em negociação",Con_ve!$Q$6:$Q$1005,Cad_cl!BM$5)))</f>
        <v/>
      </c>
      <c r="BN952" s="134" t="str">
        <f>IF(ISERR(IF($C952="","",SUMIFS(Con_ve!$F$6:$F$1005,Con_ve!$C$6:$C$1005,$C952,Con_ve!$I$6:$I$1005,"Em negociação",Con_ve!$Q$6:$Q$1005,Cad_cl!BN$5))),"",IF($C952="","",SUMIFS(Con_ve!$F$6:$F$1005,Con_ve!$C$6:$C$1005,$C952,Con_ve!$I$6:$I$1005,"Em negociação",Con_ve!$Q$6:$Q$1005,Cad_cl!BN$5)))</f>
        <v/>
      </c>
      <c r="BO952" s="134" t="str">
        <f>IF(ISERR(IF($C952="","",SUMIFS(Con_ve!$F$6:$F$1005,Con_ve!$C$6:$C$1005,$C952,Con_ve!$I$6:$I$1005,"Em negociação",Con_ve!$Q$6:$Q$1005,Cad_cl!BO$5))),"",IF($C952="","",SUMIFS(Con_ve!$F$6:$F$1005,Con_ve!$C$6:$C$1005,$C952,Con_ve!$I$6:$I$1005,"Em negociação",Con_ve!$Q$6:$Q$1005,Cad_cl!BO$5)))</f>
        <v/>
      </c>
      <c r="BP952" s="134">
        <f t="shared" si="43"/>
        <v>0</v>
      </c>
      <c r="BR952" s="125" t="str">
        <f>IF(ISERR(IF(AND($I952=Re_lo!$E$5,BR$5=VLOOKUP(Re_lo!$H$5,Re_lo!$N$5:$O$16,2,0)),AP952,"")),"",IF(AND($I952=Re_lo!$E$5,BR$5=VLOOKUP(Re_lo!$H$5,Re_lo!$N$5:$O$16,2,0)),AP952,""))</f>
        <v/>
      </c>
      <c r="BS952" s="125" t="str">
        <f>IF(ISERR(IF(AND($I952=Re_lo!$E$5,BS$5=VLOOKUP(Re_lo!$H$5,Re_lo!$N$5:$O$16,2,0)),AQ952,"")),"",IF(AND($I952=Re_lo!$E$5,BS$5=VLOOKUP(Re_lo!$H$5,Re_lo!$N$5:$O$16,2,0)),AQ952,""))</f>
        <v/>
      </c>
      <c r="BT952" s="125" t="str">
        <f>IF(ISERR(IF(AND($I952=Re_lo!$E$5,BT$5=VLOOKUP(Re_lo!$H$5,Re_lo!$N$5:$O$16,2,0)),AR952,"")),"",IF(AND($I952=Re_lo!$E$5,BT$5=VLOOKUP(Re_lo!$H$5,Re_lo!$N$5:$O$16,2,0)),AR952,""))</f>
        <v/>
      </c>
      <c r="BU952" s="125" t="str">
        <f>IF(ISERR(IF(AND($I952=Re_lo!$E$5,BU$5=VLOOKUP(Re_lo!$H$5,Re_lo!$N$5:$O$16,2,0)),AS952,"")),"",IF(AND($I952=Re_lo!$E$5,BU$5=VLOOKUP(Re_lo!$H$5,Re_lo!$N$5:$O$16,2,0)),AS952,""))</f>
        <v/>
      </c>
      <c r="BV952" s="125" t="str">
        <f>IF(ISERR(IF(AND($I952=Re_lo!$E$5,BV$5=VLOOKUP(Re_lo!$H$5,Re_lo!$N$5:$O$16,2,0)),AT952,"")),"",IF(AND($I952=Re_lo!$E$5,BV$5=VLOOKUP(Re_lo!$H$5,Re_lo!$N$5:$O$16,2,0)),AT952,""))</f>
        <v/>
      </c>
      <c r="BW952" s="125" t="str">
        <f>IF(ISERR(IF(AND($I952=Re_lo!$E$5,BW$5=VLOOKUP(Re_lo!$H$5,Re_lo!$N$5:$O$16,2,0)),AU952,"")),"",IF(AND($I952=Re_lo!$E$5,BW$5=VLOOKUP(Re_lo!$H$5,Re_lo!$N$5:$O$16,2,0)),AU952,""))</f>
        <v/>
      </c>
      <c r="BX952" s="125" t="str">
        <f>IF(ISERR(IF(AND($I952=Re_lo!$E$5,BX$5=VLOOKUP(Re_lo!$H$5,Re_lo!$N$5:$O$16,2,0)),AV952,"")),"",IF(AND($I952=Re_lo!$E$5,BX$5=VLOOKUP(Re_lo!$H$5,Re_lo!$N$5:$O$16,2,0)),AV952,""))</f>
        <v/>
      </c>
      <c r="BY952" s="125" t="str">
        <f>IF(ISERR(IF(AND($I952=Re_lo!$E$5,BY$5=VLOOKUP(Re_lo!$H$5,Re_lo!$N$5:$O$16,2,0)),AW952,"")),"",IF(AND($I952=Re_lo!$E$5,BY$5=VLOOKUP(Re_lo!$H$5,Re_lo!$N$5:$O$16,2,0)),AW952,""))</f>
        <v/>
      </c>
      <c r="BZ952" s="125" t="str">
        <f>IF(ISERR(IF(AND($I952=Re_lo!$E$5,BZ$5=VLOOKUP(Re_lo!$H$5,Re_lo!$N$5:$O$16,2,0)),AX952,"")),"",IF(AND($I952=Re_lo!$E$5,BZ$5=VLOOKUP(Re_lo!$H$5,Re_lo!$N$5:$O$16,2,0)),AX952,""))</f>
        <v/>
      </c>
      <c r="CA952" s="125" t="str">
        <f>IF(ISERR(IF(AND($I952=Re_lo!$E$5,CA$5=VLOOKUP(Re_lo!$H$5,Re_lo!$N$5:$O$16,2,0)),AY952,"")),"",IF(AND($I952=Re_lo!$E$5,CA$5=VLOOKUP(Re_lo!$H$5,Re_lo!$N$5:$O$16,2,0)),AY952,""))</f>
        <v/>
      </c>
      <c r="CB952" s="125" t="str">
        <f>IF(ISERR(IF(AND($I952=Re_lo!$E$5,CB$5=VLOOKUP(Re_lo!$H$5,Re_lo!$N$5:$O$16,2,0)),AZ952,"")),"",IF(AND($I952=Re_lo!$E$5,CB$5=VLOOKUP(Re_lo!$H$5,Re_lo!$N$5:$O$16,2,0)),AZ952,""))</f>
        <v/>
      </c>
      <c r="CC952" s="125" t="str">
        <f>IF(ISERR(IF(AND($I952=Re_lo!$E$5,CC$5=VLOOKUP(Re_lo!$H$5,Re_lo!$N$5:$O$16,2,0)),BA952,"")),"",IF(AND($I952=Re_lo!$E$5,CC$5=VLOOKUP(Re_lo!$H$5,Re_lo!$N$5:$O$16,2,0)),BA952,""))</f>
        <v/>
      </c>
      <c r="CD952" s="125" t="str">
        <f>IF(ISERR(IF(AND($I952=Re_lo!$E$5,CD$5=VLOOKUP(Re_lo!$H$5,Re_lo!$N$5:$O$16,2,0)),BB952,"")),"",IF(AND($I952=Re_lo!$E$5,CD$5=VLOOKUP(Re_lo!$H$5,Re_lo!$N$5:$O$16,2,0)),BB952,""))</f>
        <v/>
      </c>
      <c r="CF952" s="125" t="str">
        <f>IF($C952="","",COUNTIFS(Con_ve!$C$6:$C$1005,$C952,Con_ve!$Q$6:$Q$1005,Cad_cl!CF$5))</f>
        <v/>
      </c>
      <c r="CG952" s="125" t="str">
        <f>IF($C952="","",COUNTIFS(Con_ve!$C$6:$C$1005,$C952,Con_ve!$Q$6:$Q$1005,Cad_cl!CG$5))</f>
        <v/>
      </c>
      <c r="CH952" s="125" t="str">
        <f>IF($C952="","",COUNTIFS(Con_ve!$C$6:$C$1005,$C952,Con_ve!$Q$6:$Q$1005,Cad_cl!CH$5))</f>
        <v/>
      </c>
      <c r="CI952" s="125" t="str">
        <f>IF($C952="","",COUNTIFS(Con_ve!$C$6:$C$1005,$C952,Con_ve!$Q$6:$Q$1005,Cad_cl!CI$5))</f>
        <v/>
      </c>
      <c r="CJ952" s="125" t="str">
        <f>IF($C952="","",COUNTIFS(Con_ve!$C$6:$C$1005,$C952,Con_ve!$Q$6:$Q$1005,Cad_cl!CJ$5))</f>
        <v/>
      </c>
      <c r="CK952" s="125" t="str">
        <f>IF($C952="","",COUNTIFS(Con_ve!$C$6:$C$1005,$C952,Con_ve!$Q$6:$Q$1005,Cad_cl!CK$5))</f>
        <v/>
      </c>
      <c r="CL952" s="125" t="str">
        <f>IF($C952="","",COUNTIFS(Con_ve!$C$6:$C$1005,$C952,Con_ve!$Q$6:$Q$1005,Cad_cl!CL$5))</f>
        <v/>
      </c>
      <c r="CM952" s="125" t="str">
        <f>IF($C952="","",COUNTIFS(Con_ve!$C$6:$C$1005,$C952,Con_ve!$Q$6:$Q$1005,Cad_cl!CM$5))</f>
        <v/>
      </c>
      <c r="CN952" s="125" t="str">
        <f>IF($C952="","",COUNTIFS(Con_ve!$C$6:$C$1005,$C952,Con_ve!$Q$6:$Q$1005,Cad_cl!CN$5))</f>
        <v/>
      </c>
      <c r="CO952" s="125" t="str">
        <f>IF($C952="","",COUNTIFS(Con_ve!$C$6:$C$1005,$C952,Con_ve!$Q$6:$Q$1005,Cad_cl!CO$5))</f>
        <v/>
      </c>
      <c r="CP952" s="125" t="str">
        <f>IF($C952="","",COUNTIFS(Con_ve!$C$6:$C$1005,$C952,Con_ve!$Q$6:$Q$1005,Cad_cl!CP$5))</f>
        <v/>
      </c>
      <c r="CQ952" s="125" t="str">
        <f>IF($C952="","",COUNTIFS(Con_ve!$C$6:$C$1005,$C952,Con_ve!$Q$6:$Q$1005,Cad_cl!CQ$5))</f>
        <v/>
      </c>
      <c r="CR952" s="125">
        <f t="shared" si="44"/>
        <v>0</v>
      </c>
    </row>
    <row r="953" spans="3:96" ht="30" customHeight="1">
      <c r="C953" s="153"/>
      <c r="D953" s="153"/>
      <c r="E953" s="154"/>
      <c r="F953" s="153"/>
      <c r="G953" s="155"/>
      <c r="H953" s="153"/>
      <c r="I953" s="153"/>
      <c r="J953" s="132" t="s">
        <v>309</v>
      </c>
      <c r="K953" s="133" t="s">
        <v>309</v>
      </c>
      <c r="L953" s="153"/>
      <c r="M953" s="153"/>
      <c r="N953" s="153"/>
      <c r="O953" s="153"/>
      <c r="P953" s="153"/>
      <c r="Q953" s="153"/>
      <c r="AP953" s="134" t="str">
        <f>IF(ISERR(IF($C953="","",SUMIFS(Con_ve!$F$6:$F$1005,Con_ve!$C$6:$C$1005,$C953,Con_ve!$I$6:$I$1005,"Fechada",Con_ve!$Q$6:$Q$1005,Cad_cl!AP$5))),"",IF($C953="","",SUMIFS(Con_ve!$F$6:$F$1005,Con_ve!$C$6:$C$1005,$C953,Con_ve!$I$6:$I$1005,"Fechada",Con_ve!$Q$6:$Q$1005,Cad_cl!AP$5)))</f>
        <v/>
      </c>
      <c r="AQ953" s="134" t="str">
        <f>IF(ISERR(IF($C953="","",SUMIFS(Con_ve!$F$6:$F$1005,Con_ve!$C$6:$C$1005,$C953,Con_ve!$I$6:$I$1005,"Fechada",Con_ve!$Q$6:$Q$1005,Cad_cl!AQ$5))),"",IF($C953="","",SUMIFS(Con_ve!$F$6:$F$1005,Con_ve!$C$6:$C$1005,$C953,Con_ve!$I$6:$I$1005,"Fechada",Con_ve!$Q$6:$Q$1005,Cad_cl!AQ$5)))</f>
        <v/>
      </c>
      <c r="AR953" s="134" t="str">
        <f>IF(ISERR(IF($C953="","",SUMIFS(Con_ve!$F$6:$F$1005,Con_ve!$C$6:$C$1005,$C953,Con_ve!$I$6:$I$1005,"Fechada",Con_ve!$Q$6:$Q$1005,Cad_cl!AR$5))),"",IF($C953="","",SUMIFS(Con_ve!$F$6:$F$1005,Con_ve!$C$6:$C$1005,$C953,Con_ve!$I$6:$I$1005,"Fechada",Con_ve!$Q$6:$Q$1005,Cad_cl!AR$5)))</f>
        <v/>
      </c>
      <c r="AS953" s="134" t="str">
        <f>IF(ISERR(IF($C953="","",SUMIFS(Con_ve!$F$6:$F$1005,Con_ve!$C$6:$C$1005,$C953,Con_ve!$I$6:$I$1005,"Fechada",Con_ve!$Q$6:$Q$1005,Cad_cl!AS$5))),"",IF($C953="","",SUMIFS(Con_ve!$F$6:$F$1005,Con_ve!$C$6:$C$1005,$C953,Con_ve!$I$6:$I$1005,"Fechada",Con_ve!$Q$6:$Q$1005,Cad_cl!AS$5)))</f>
        <v/>
      </c>
      <c r="AT953" s="134" t="str">
        <f>IF(ISERR(IF($C953="","",SUMIFS(Con_ve!$F$6:$F$1005,Con_ve!$C$6:$C$1005,$C953,Con_ve!$I$6:$I$1005,"Fechada",Con_ve!$Q$6:$Q$1005,Cad_cl!AT$5))),"",IF($C953="","",SUMIFS(Con_ve!$F$6:$F$1005,Con_ve!$C$6:$C$1005,$C953,Con_ve!$I$6:$I$1005,"Fechada",Con_ve!$Q$6:$Q$1005,Cad_cl!AT$5)))</f>
        <v/>
      </c>
      <c r="AU953" s="134" t="str">
        <f>IF(ISERR(IF($C953="","",SUMIFS(Con_ve!$F$6:$F$1005,Con_ve!$C$6:$C$1005,$C953,Con_ve!$I$6:$I$1005,"Fechada",Con_ve!$Q$6:$Q$1005,Cad_cl!AU$5))),"",IF($C953="","",SUMIFS(Con_ve!$F$6:$F$1005,Con_ve!$C$6:$C$1005,$C953,Con_ve!$I$6:$I$1005,"Fechada",Con_ve!$Q$6:$Q$1005,Cad_cl!AU$5)))</f>
        <v/>
      </c>
      <c r="AV953" s="134" t="str">
        <f>IF(ISERR(IF($C953="","",SUMIFS(Con_ve!$F$6:$F$1005,Con_ve!$C$6:$C$1005,$C953,Con_ve!$I$6:$I$1005,"Fechada",Con_ve!$Q$6:$Q$1005,Cad_cl!AV$5))),"",IF($C953="","",SUMIFS(Con_ve!$F$6:$F$1005,Con_ve!$C$6:$C$1005,$C953,Con_ve!$I$6:$I$1005,"Fechada",Con_ve!$Q$6:$Q$1005,Cad_cl!AV$5)))</f>
        <v/>
      </c>
      <c r="AW953" s="134" t="str">
        <f>IF(ISERR(IF($C953="","",SUMIFS(Con_ve!$F$6:$F$1005,Con_ve!$C$6:$C$1005,$C953,Con_ve!$I$6:$I$1005,"Fechada",Con_ve!$Q$6:$Q$1005,Cad_cl!AW$5))),"",IF($C953="","",SUMIFS(Con_ve!$F$6:$F$1005,Con_ve!$C$6:$C$1005,$C953,Con_ve!$I$6:$I$1005,"Fechada",Con_ve!$Q$6:$Q$1005,Cad_cl!AW$5)))</f>
        <v/>
      </c>
      <c r="AX953" s="134" t="str">
        <f>IF(ISERR(IF($C953="","",SUMIFS(Con_ve!$F$6:$F$1005,Con_ve!$C$6:$C$1005,$C953,Con_ve!$I$6:$I$1005,"Fechada",Con_ve!$Q$6:$Q$1005,Cad_cl!AX$5))),"",IF($C953="","",SUMIFS(Con_ve!$F$6:$F$1005,Con_ve!$C$6:$C$1005,$C953,Con_ve!$I$6:$I$1005,"Fechada",Con_ve!$Q$6:$Q$1005,Cad_cl!AX$5)))</f>
        <v/>
      </c>
      <c r="AY953" s="134" t="str">
        <f>IF(ISERR(IF($C953="","",SUMIFS(Con_ve!$F$6:$F$1005,Con_ve!$C$6:$C$1005,$C953,Con_ve!$I$6:$I$1005,"Fechada",Con_ve!$Q$6:$Q$1005,Cad_cl!AY$5))),"",IF($C953="","",SUMIFS(Con_ve!$F$6:$F$1005,Con_ve!$C$6:$C$1005,$C953,Con_ve!$I$6:$I$1005,"Fechada",Con_ve!$Q$6:$Q$1005,Cad_cl!AY$5)))</f>
        <v/>
      </c>
      <c r="AZ953" s="134" t="str">
        <f>IF(ISERR(IF($C953="","",SUMIFS(Con_ve!$F$6:$F$1005,Con_ve!$C$6:$C$1005,$C953,Con_ve!$I$6:$I$1005,"Fechada",Con_ve!$Q$6:$Q$1005,Cad_cl!AZ$5))),"",IF($C953="","",SUMIFS(Con_ve!$F$6:$F$1005,Con_ve!$C$6:$C$1005,$C953,Con_ve!$I$6:$I$1005,"Fechada",Con_ve!$Q$6:$Q$1005,Cad_cl!AZ$5)))</f>
        <v/>
      </c>
      <c r="BA953" s="134" t="str">
        <f>IF(ISERR(IF($C953="","",SUMIFS(Con_ve!$F$6:$F$1005,Con_ve!$C$6:$C$1005,$C953,Con_ve!$I$6:$I$1005,"Fechada",Con_ve!$Q$6:$Q$1005,Cad_cl!BA$5))),"",IF($C953="","",SUMIFS(Con_ve!$F$6:$F$1005,Con_ve!$C$6:$C$1005,$C953,Con_ve!$I$6:$I$1005,"Fechada",Con_ve!$Q$6:$Q$1005,Cad_cl!BA$5)))</f>
        <v/>
      </c>
      <c r="BB953" s="134">
        <f t="shared" si="42"/>
        <v>0</v>
      </c>
      <c r="BD953" s="134" t="str">
        <f>IF(ISERR(IF($C953="","",SUMIFS(Con_ve!$F$6:$F$1005,Con_ve!$C$6:$C$1005,$C953,Con_ve!$I$6:$I$1005,"Em negociação",Con_ve!$Q$6:$Q$1005,Cad_cl!BD$5))),"",IF($C953="","",SUMIFS(Con_ve!$F$6:$F$1005,Con_ve!$C$6:$C$1005,$C953,Con_ve!$I$6:$I$1005,"Em negociação",Con_ve!$Q$6:$Q$1005,Cad_cl!BD$5)))</f>
        <v/>
      </c>
      <c r="BE953" s="134" t="str">
        <f>IF(ISERR(IF($C953="","",SUMIFS(Con_ve!$F$6:$F$1005,Con_ve!$C$6:$C$1005,$C953,Con_ve!$I$6:$I$1005,"Em negociação",Con_ve!$Q$6:$Q$1005,Cad_cl!BE$5))),"",IF($C953="","",SUMIFS(Con_ve!$F$6:$F$1005,Con_ve!$C$6:$C$1005,$C953,Con_ve!$I$6:$I$1005,"Em negociação",Con_ve!$Q$6:$Q$1005,Cad_cl!BE$5)))</f>
        <v/>
      </c>
      <c r="BF953" s="134" t="str">
        <f>IF(ISERR(IF($C953="","",SUMIFS(Con_ve!$F$6:$F$1005,Con_ve!$C$6:$C$1005,$C953,Con_ve!$I$6:$I$1005,"Em negociação",Con_ve!$Q$6:$Q$1005,Cad_cl!BF$5))),"",IF($C953="","",SUMIFS(Con_ve!$F$6:$F$1005,Con_ve!$C$6:$C$1005,$C953,Con_ve!$I$6:$I$1005,"Em negociação",Con_ve!$Q$6:$Q$1005,Cad_cl!BF$5)))</f>
        <v/>
      </c>
      <c r="BG953" s="134" t="str">
        <f>IF(ISERR(IF($C953="","",SUMIFS(Con_ve!$F$6:$F$1005,Con_ve!$C$6:$C$1005,$C953,Con_ve!$I$6:$I$1005,"Em negociação",Con_ve!$Q$6:$Q$1005,Cad_cl!BG$5))),"",IF($C953="","",SUMIFS(Con_ve!$F$6:$F$1005,Con_ve!$C$6:$C$1005,$C953,Con_ve!$I$6:$I$1005,"Em negociação",Con_ve!$Q$6:$Q$1005,Cad_cl!BG$5)))</f>
        <v/>
      </c>
      <c r="BH953" s="134" t="str">
        <f>IF(ISERR(IF($C953="","",SUMIFS(Con_ve!$F$6:$F$1005,Con_ve!$C$6:$C$1005,$C953,Con_ve!$I$6:$I$1005,"Em negociação",Con_ve!$Q$6:$Q$1005,Cad_cl!BH$5))),"",IF($C953="","",SUMIFS(Con_ve!$F$6:$F$1005,Con_ve!$C$6:$C$1005,$C953,Con_ve!$I$6:$I$1005,"Em negociação",Con_ve!$Q$6:$Q$1005,Cad_cl!BH$5)))</f>
        <v/>
      </c>
      <c r="BI953" s="134" t="str">
        <f>IF(ISERR(IF($C953="","",SUMIFS(Con_ve!$F$6:$F$1005,Con_ve!$C$6:$C$1005,$C953,Con_ve!$I$6:$I$1005,"Em negociação",Con_ve!$Q$6:$Q$1005,Cad_cl!BI$5))),"",IF($C953="","",SUMIFS(Con_ve!$F$6:$F$1005,Con_ve!$C$6:$C$1005,$C953,Con_ve!$I$6:$I$1005,"Em negociação",Con_ve!$Q$6:$Q$1005,Cad_cl!BI$5)))</f>
        <v/>
      </c>
      <c r="BJ953" s="134" t="str">
        <f>IF(ISERR(IF($C953="","",SUMIFS(Con_ve!$F$6:$F$1005,Con_ve!$C$6:$C$1005,$C953,Con_ve!$I$6:$I$1005,"Em negociação",Con_ve!$Q$6:$Q$1005,Cad_cl!BJ$5))),"",IF($C953="","",SUMIFS(Con_ve!$F$6:$F$1005,Con_ve!$C$6:$C$1005,$C953,Con_ve!$I$6:$I$1005,"Em negociação",Con_ve!$Q$6:$Q$1005,Cad_cl!BJ$5)))</f>
        <v/>
      </c>
      <c r="BK953" s="134" t="str">
        <f>IF(ISERR(IF($C953="","",SUMIFS(Con_ve!$F$6:$F$1005,Con_ve!$C$6:$C$1005,$C953,Con_ve!$I$6:$I$1005,"Em negociação",Con_ve!$Q$6:$Q$1005,Cad_cl!BK$5))),"",IF($C953="","",SUMIFS(Con_ve!$F$6:$F$1005,Con_ve!$C$6:$C$1005,$C953,Con_ve!$I$6:$I$1005,"Em negociação",Con_ve!$Q$6:$Q$1005,Cad_cl!BK$5)))</f>
        <v/>
      </c>
      <c r="BL953" s="134" t="str">
        <f>IF(ISERR(IF($C953="","",SUMIFS(Con_ve!$F$6:$F$1005,Con_ve!$C$6:$C$1005,$C953,Con_ve!$I$6:$I$1005,"Em negociação",Con_ve!$Q$6:$Q$1005,Cad_cl!BL$5))),"",IF($C953="","",SUMIFS(Con_ve!$F$6:$F$1005,Con_ve!$C$6:$C$1005,$C953,Con_ve!$I$6:$I$1005,"Em negociação",Con_ve!$Q$6:$Q$1005,Cad_cl!BL$5)))</f>
        <v/>
      </c>
      <c r="BM953" s="134" t="str">
        <f>IF(ISERR(IF($C953="","",SUMIFS(Con_ve!$F$6:$F$1005,Con_ve!$C$6:$C$1005,$C953,Con_ve!$I$6:$I$1005,"Em negociação",Con_ve!$Q$6:$Q$1005,Cad_cl!BM$5))),"",IF($C953="","",SUMIFS(Con_ve!$F$6:$F$1005,Con_ve!$C$6:$C$1005,$C953,Con_ve!$I$6:$I$1005,"Em negociação",Con_ve!$Q$6:$Q$1005,Cad_cl!BM$5)))</f>
        <v/>
      </c>
      <c r="BN953" s="134" t="str">
        <f>IF(ISERR(IF($C953="","",SUMIFS(Con_ve!$F$6:$F$1005,Con_ve!$C$6:$C$1005,$C953,Con_ve!$I$6:$I$1005,"Em negociação",Con_ve!$Q$6:$Q$1005,Cad_cl!BN$5))),"",IF($C953="","",SUMIFS(Con_ve!$F$6:$F$1005,Con_ve!$C$6:$C$1005,$C953,Con_ve!$I$6:$I$1005,"Em negociação",Con_ve!$Q$6:$Q$1005,Cad_cl!BN$5)))</f>
        <v/>
      </c>
      <c r="BO953" s="134" t="str">
        <f>IF(ISERR(IF($C953="","",SUMIFS(Con_ve!$F$6:$F$1005,Con_ve!$C$6:$C$1005,$C953,Con_ve!$I$6:$I$1005,"Em negociação",Con_ve!$Q$6:$Q$1005,Cad_cl!BO$5))),"",IF($C953="","",SUMIFS(Con_ve!$F$6:$F$1005,Con_ve!$C$6:$C$1005,$C953,Con_ve!$I$6:$I$1005,"Em negociação",Con_ve!$Q$6:$Q$1005,Cad_cl!BO$5)))</f>
        <v/>
      </c>
      <c r="BP953" s="134">
        <f t="shared" si="43"/>
        <v>0</v>
      </c>
      <c r="BR953" s="125" t="str">
        <f>IF(ISERR(IF(AND($I953=Re_lo!$E$5,BR$5=VLOOKUP(Re_lo!$H$5,Re_lo!$N$5:$O$16,2,0)),AP953,"")),"",IF(AND($I953=Re_lo!$E$5,BR$5=VLOOKUP(Re_lo!$H$5,Re_lo!$N$5:$O$16,2,0)),AP953,""))</f>
        <v/>
      </c>
      <c r="BS953" s="125" t="str">
        <f>IF(ISERR(IF(AND($I953=Re_lo!$E$5,BS$5=VLOOKUP(Re_lo!$H$5,Re_lo!$N$5:$O$16,2,0)),AQ953,"")),"",IF(AND($I953=Re_lo!$E$5,BS$5=VLOOKUP(Re_lo!$H$5,Re_lo!$N$5:$O$16,2,0)),AQ953,""))</f>
        <v/>
      </c>
      <c r="BT953" s="125" t="str">
        <f>IF(ISERR(IF(AND($I953=Re_lo!$E$5,BT$5=VLOOKUP(Re_lo!$H$5,Re_lo!$N$5:$O$16,2,0)),AR953,"")),"",IF(AND($I953=Re_lo!$E$5,BT$5=VLOOKUP(Re_lo!$H$5,Re_lo!$N$5:$O$16,2,0)),AR953,""))</f>
        <v/>
      </c>
      <c r="BU953" s="125" t="str">
        <f>IF(ISERR(IF(AND($I953=Re_lo!$E$5,BU$5=VLOOKUP(Re_lo!$H$5,Re_lo!$N$5:$O$16,2,0)),AS953,"")),"",IF(AND($I953=Re_lo!$E$5,BU$5=VLOOKUP(Re_lo!$H$5,Re_lo!$N$5:$O$16,2,0)),AS953,""))</f>
        <v/>
      </c>
      <c r="BV953" s="125" t="str">
        <f>IF(ISERR(IF(AND($I953=Re_lo!$E$5,BV$5=VLOOKUP(Re_lo!$H$5,Re_lo!$N$5:$O$16,2,0)),AT953,"")),"",IF(AND($I953=Re_lo!$E$5,BV$5=VLOOKUP(Re_lo!$H$5,Re_lo!$N$5:$O$16,2,0)),AT953,""))</f>
        <v/>
      </c>
      <c r="BW953" s="125" t="str">
        <f>IF(ISERR(IF(AND($I953=Re_lo!$E$5,BW$5=VLOOKUP(Re_lo!$H$5,Re_lo!$N$5:$O$16,2,0)),AU953,"")),"",IF(AND($I953=Re_lo!$E$5,BW$5=VLOOKUP(Re_lo!$H$5,Re_lo!$N$5:$O$16,2,0)),AU953,""))</f>
        <v/>
      </c>
      <c r="BX953" s="125" t="str">
        <f>IF(ISERR(IF(AND($I953=Re_lo!$E$5,BX$5=VLOOKUP(Re_lo!$H$5,Re_lo!$N$5:$O$16,2,0)),AV953,"")),"",IF(AND($I953=Re_lo!$E$5,BX$5=VLOOKUP(Re_lo!$H$5,Re_lo!$N$5:$O$16,2,0)),AV953,""))</f>
        <v/>
      </c>
      <c r="BY953" s="125" t="str">
        <f>IF(ISERR(IF(AND($I953=Re_lo!$E$5,BY$5=VLOOKUP(Re_lo!$H$5,Re_lo!$N$5:$O$16,2,0)),AW953,"")),"",IF(AND($I953=Re_lo!$E$5,BY$5=VLOOKUP(Re_lo!$H$5,Re_lo!$N$5:$O$16,2,0)),AW953,""))</f>
        <v/>
      </c>
      <c r="BZ953" s="125" t="str">
        <f>IF(ISERR(IF(AND($I953=Re_lo!$E$5,BZ$5=VLOOKUP(Re_lo!$H$5,Re_lo!$N$5:$O$16,2,0)),AX953,"")),"",IF(AND($I953=Re_lo!$E$5,BZ$5=VLOOKUP(Re_lo!$H$5,Re_lo!$N$5:$O$16,2,0)),AX953,""))</f>
        <v/>
      </c>
      <c r="CA953" s="125" t="str">
        <f>IF(ISERR(IF(AND($I953=Re_lo!$E$5,CA$5=VLOOKUP(Re_lo!$H$5,Re_lo!$N$5:$O$16,2,0)),AY953,"")),"",IF(AND($I953=Re_lo!$E$5,CA$5=VLOOKUP(Re_lo!$H$5,Re_lo!$N$5:$O$16,2,0)),AY953,""))</f>
        <v/>
      </c>
      <c r="CB953" s="125" t="str">
        <f>IF(ISERR(IF(AND($I953=Re_lo!$E$5,CB$5=VLOOKUP(Re_lo!$H$5,Re_lo!$N$5:$O$16,2,0)),AZ953,"")),"",IF(AND($I953=Re_lo!$E$5,CB$5=VLOOKUP(Re_lo!$H$5,Re_lo!$N$5:$O$16,2,0)),AZ953,""))</f>
        <v/>
      </c>
      <c r="CC953" s="125" t="str">
        <f>IF(ISERR(IF(AND($I953=Re_lo!$E$5,CC$5=VLOOKUP(Re_lo!$H$5,Re_lo!$N$5:$O$16,2,0)),BA953,"")),"",IF(AND($I953=Re_lo!$E$5,CC$5=VLOOKUP(Re_lo!$H$5,Re_lo!$N$5:$O$16,2,0)),BA953,""))</f>
        <v/>
      </c>
      <c r="CD953" s="125" t="str">
        <f>IF(ISERR(IF(AND($I953=Re_lo!$E$5,CD$5=VLOOKUP(Re_lo!$H$5,Re_lo!$N$5:$O$16,2,0)),BB953,"")),"",IF(AND($I953=Re_lo!$E$5,CD$5=VLOOKUP(Re_lo!$H$5,Re_lo!$N$5:$O$16,2,0)),BB953,""))</f>
        <v/>
      </c>
      <c r="CF953" s="125" t="str">
        <f>IF($C953="","",COUNTIFS(Con_ve!$C$6:$C$1005,$C953,Con_ve!$Q$6:$Q$1005,Cad_cl!CF$5))</f>
        <v/>
      </c>
      <c r="CG953" s="125" t="str">
        <f>IF($C953="","",COUNTIFS(Con_ve!$C$6:$C$1005,$C953,Con_ve!$Q$6:$Q$1005,Cad_cl!CG$5))</f>
        <v/>
      </c>
      <c r="CH953" s="125" t="str">
        <f>IF($C953="","",COUNTIFS(Con_ve!$C$6:$C$1005,$C953,Con_ve!$Q$6:$Q$1005,Cad_cl!CH$5))</f>
        <v/>
      </c>
      <c r="CI953" s="125" t="str">
        <f>IF($C953="","",COUNTIFS(Con_ve!$C$6:$C$1005,$C953,Con_ve!$Q$6:$Q$1005,Cad_cl!CI$5))</f>
        <v/>
      </c>
      <c r="CJ953" s="125" t="str">
        <f>IF($C953="","",COUNTIFS(Con_ve!$C$6:$C$1005,$C953,Con_ve!$Q$6:$Q$1005,Cad_cl!CJ$5))</f>
        <v/>
      </c>
      <c r="CK953" s="125" t="str">
        <f>IF($C953="","",COUNTIFS(Con_ve!$C$6:$C$1005,$C953,Con_ve!$Q$6:$Q$1005,Cad_cl!CK$5))</f>
        <v/>
      </c>
      <c r="CL953" s="125" t="str">
        <f>IF($C953="","",COUNTIFS(Con_ve!$C$6:$C$1005,$C953,Con_ve!$Q$6:$Q$1005,Cad_cl!CL$5))</f>
        <v/>
      </c>
      <c r="CM953" s="125" t="str">
        <f>IF($C953="","",COUNTIFS(Con_ve!$C$6:$C$1005,$C953,Con_ve!$Q$6:$Q$1005,Cad_cl!CM$5))</f>
        <v/>
      </c>
      <c r="CN953" s="125" t="str">
        <f>IF($C953="","",COUNTIFS(Con_ve!$C$6:$C$1005,$C953,Con_ve!$Q$6:$Q$1005,Cad_cl!CN$5))</f>
        <v/>
      </c>
      <c r="CO953" s="125" t="str">
        <f>IF($C953="","",COUNTIFS(Con_ve!$C$6:$C$1005,$C953,Con_ve!$Q$6:$Q$1005,Cad_cl!CO$5))</f>
        <v/>
      </c>
      <c r="CP953" s="125" t="str">
        <f>IF($C953="","",COUNTIFS(Con_ve!$C$6:$C$1005,$C953,Con_ve!$Q$6:$Q$1005,Cad_cl!CP$5))</f>
        <v/>
      </c>
      <c r="CQ953" s="125" t="str">
        <f>IF($C953="","",COUNTIFS(Con_ve!$C$6:$C$1005,$C953,Con_ve!$Q$6:$Q$1005,Cad_cl!CQ$5))</f>
        <v/>
      </c>
      <c r="CR953" s="125">
        <f t="shared" si="44"/>
        <v>0</v>
      </c>
    </row>
    <row r="954" spans="3:96" ht="30" customHeight="1">
      <c r="C954" s="153"/>
      <c r="D954" s="153"/>
      <c r="E954" s="154"/>
      <c r="F954" s="153"/>
      <c r="G954" s="155"/>
      <c r="H954" s="153"/>
      <c r="I954" s="153"/>
      <c r="J954" s="132" t="s">
        <v>309</v>
      </c>
      <c r="K954" s="133" t="s">
        <v>309</v>
      </c>
      <c r="L954" s="153"/>
      <c r="M954" s="153"/>
      <c r="N954" s="153"/>
      <c r="O954" s="153"/>
      <c r="P954" s="153"/>
      <c r="Q954" s="153"/>
      <c r="AP954" s="134" t="str">
        <f>IF(ISERR(IF($C954="","",SUMIFS(Con_ve!$F$6:$F$1005,Con_ve!$C$6:$C$1005,$C954,Con_ve!$I$6:$I$1005,"Fechada",Con_ve!$Q$6:$Q$1005,Cad_cl!AP$5))),"",IF($C954="","",SUMIFS(Con_ve!$F$6:$F$1005,Con_ve!$C$6:$C$1005,$C954,Con_ve!$I$6:$I$1005,"Fechada",Con_ve!$Q$6:$Q$1005,Cad_cl!AP$5)))</f>
        <v/>
      </c>
      <c r="AQ954" s="134" t="str">
        <f>IF(ISERR(IF($C954="","",SUMIFS(Con_ve!$F$6:$F$1005,Con_ve!$C$6:$C$1005,$C954,Con_ve!$I$6:$I$1005,"Fechada",Con_ve!$Q$6:$Q$1005,Cad_cl!AQ$5))),"",IF($C954="","",SUMIFS(Con_ve!$F$6:$F$1005,Con_ve!$C$6:$C$1005,$C954,Con_ve!$I$6:$I$1005,"Fechada",Con_ve!$Q$6:$Q$1005,Cad_cl!AQ$5)))</f>
        <v/>
      </c>
      <c r="AR954" s="134" t="str">
        <f>IF(ISERR(IF($C954="","",SUMIFS(Con_ve!$F$6:$F$1005,Con_ve!$C$6:$C$1005,$C954,Con_ve!$I$6:$I$1005,"Fechada",Con_ve!$Q$6:$Q$1005,Cad_cl!AR$5))),"",IF($C954="","",SUMIFS(Con_ve!$F$6:$F$1005,Con_ve!$C$6:$C$1005,$C954,Con_ve!$I$6:$I$1005,"Fechada",Con_ve!$Q$6:$Q$1005,Cad_cl!AR$5)))</f>
        <v/>
      </c>
      <c r="AS954" s="134" t="str">
        <f>IF(ISERR(IF($C954="","",SUMIFS(Con_ve!$F$6:$F$1005,Con_ve!$C$6:$C$1005,$C954,Con_ve!$I$6:$I$1005,"Fechada",Con_ve!$Q$6:$Q$1005,Cad_cl!AS$5))),"",IF($C954="","",SUMIFS(Con_ve!$F$6:$F$1005,Con_ve!$C$6:$C$1005,$C954,Con_ve!$I$6:$I$1005,"Fechada",Con_ve!$Q$6:$Q$1005,Cad_cl!AS$5)))</f>
        <v/>
      </c>
      <c r="AT954" s="134" t="str">
        <f>IF(ISERR(IF($C954="","",SUMIFS(Con_ve!$F$6:$F$1005,Con_ve!$C$6:$C$1005,$C954,Con_ve!$I$6:$I$1005,"Fechada",Con_ve!$Q$6:$Q$1005,Cad_cl!AT$5))),"",IF($C954="","",SUMIFS(Con_ve!$F$6:$F$1005,Con_ve!$C$6:$C$1005,$C954,Con_ve!$I$6:$I$1005,"Fechada",Con_ve!$Q$6:$Q$1005,Cad_cl!AT$5)))</f>
        <v/>
      </c>
      <c r="AU954" s="134" t="str">
        <f>IF(ISERR(IF($C954="","",SUMIFS(Con_ve!$F$6:$F$1005,Con_ve!$C$6:$C$1005,$C954,Con_ve!$I$6:$I$1005,"Fechada",Con_ve!$Q$6:$Q$1005,Cad_cl!AU$5))),"",IF($C954="","",SUMIFS(Con_ve!$F$6:$F$1005,Con_ve!$C$6:$C$1005,$C954,Con_ve!$I$6:$I$1005,"Fechada",Con_ve!$Q$6:$Q$1005,Cad_cl!AU$5)))</f>
        <v/>
      </c>
      <c r="AV954" s="134" t="str">
        <f>IF(ISERR(IF($C954="","",SUMIFS(Con_ve!$F$6:$F$1005,Con_ve!$C$6:$C$1005,$C954,Con_ve!$I$6:$I$1005,"Fechada",Con_ve!$Q$6:$Q$1005,Cad_cl!AV$5))),"",IF($C954="","",SUMIFS(Con_ve!$F$6:$F$1005,Con_ve!$C$6:$C$1005,$C954,Con_ve!$I$6:$I$1005,"Fechada",Con_ve!$Q$6:$Q$1005,Cad_cl!AV$5)))</f>
        <v/>
      </c>
      <c r="AW954" s="134" t="str">
        <f>IF(ISERR(IF($C954="","",SUMIFS(Con_ve!$F$6:$F$1005,Con_ve!$C$6:$C$1005,$C954,Con_ve!$I$6:$I$1005,"Fechada",Con_ve!$Q$6:$Q$1005,Cad_cl!AW$5))),"",IF($C954="","",SUMIFS(Con_ve!$F$6:$F$1005,Con_ve!$C$6:$C$1005,$C954,Con_ve!$I$6:$I$1005,"Fechada",Con_ve!$Q$6:$Q$1005,Cad_cl!AW$5)))</f>
        <v/>
      </c>
      <c r="AX954" s="134" t="str">
        <f>IF(ISERR(IF($C954="","",SUMIFS(Con_ve!$F$6:$F$1005,Con_ve!$C$6:$C$1005,$C954,Con_ve!$I$6:$I$1005,"Fechada",Con_ve!$Q$6:$Q$1005,Cad_cl!AX$5))),"",IF($C954="","",SUMIFS(Con_ve!$F$6:$F$1005,Con_ve!$C$6:$C$1005,$C954,Con_ve!$I$6:$I$1005,"Fechada",Con_ve!$Q$6:$Q$1005,Cad_cl!AX$5)))</f>
        <v/>
      </c>
      <c r="AY954" s="134" t="str">
        <f>IF(ISERR(IF($C954="","",SUMIFS(Con_ve!$F$6:$F$1005,Con_ve!$C$6:$C$1005,$C954,Con_ve!$I$6:$I$1005,"Fechada",Con_ve!$Q$6:$Q$1005,Cad_cl!AY$5))),"",IF($C954="","",SUMIFS(Con_ve!$F$6:$F$1005,Con_ve!$C$6:$C$1005,$C954,Con_ve!$I$6:$I$1005,"Fechada",Con_ve!$Q$6:$Q$1005,Cad_cl!AY$5)))</f>
        <v/>
      </c>
      <c r="AZ954" s="134" t="str">
        <f>IF(ISERR(IF($C954="","",SUMIFS(Con_ve!$F$6:$F$1005,Con_ve!$C$6:$C$1005,$C954,Con_ve!$I$6:$I$1005,"Fechada",Con_ve!$Q$6:$Q$1005,Cad_cl!AZ$5))),"",IF($C954="","",SUMIFS(Con_ve!$F$6:$F$1005,Con_ve!$C$6:$C$1005,$C954,Con_ve!$I$6:$I$1005,"Fechada",Con_ve!$Q$6:$Q$1005,Cad_cl!AZ$5)))</f>
        <v/>
      </c>
      <c r="BA954" s="134" t="str">
        <f>IF(ISERR(IF($C954="","",SUMIFS(Con_ve!$F$6:$F$1005,Con_ve!$C$6:$C$1005,$C954,Con_ve!$I$6:$I$1005,"Fechada",Con_ve!$Q$6:$Q$1005,Cad_cl!BA$5))),"",IF($C954="","",SUMIFS(Con_ve!$F$6:$F$1005,Con_ve!$C$6:$C$1005,$C954,Con_ve!$I$6:$I$1005,"Fechada",Con_ve!$Q$6:$Q$1005,Cad_cl!BA$5)))</f>
        <v/>
      </c>
      <c r="BB954" s="134">
        <f t="shared" si="42"/>
        <v>0</v>
      </c>
      <c r="BD954" s="134" t="str">
        <f>IF(ISERR(IF($C954="","",SUMIFS(Con_ve!$F$6:$F$1005,Con_ve!$C$6:$C$1005,$C954,Con_ve!$I$6:$I$1005,"Em negociação",Con_ve!$Q$6:$Q$1005,Cad_cl!BD$5))),"",IF($C954="","",SUMIFS(Con_ve!$F$6:$F$1005,Con_ve!$C$6:$C$1005,$C954,Con_ve!$I$6:$I$1005,"Em negociação",Con_ve!$Q$6:$Q$1005,Cad_cl!BD$5)))</f>
        <v/>
      </c>
      <c r="BE954" s="134" t="str">
        <f>IF(ISERR(IF($C954="","",SUMIFS(Con_ve!$F$6:$F$1005,Con_ve!$C$6:$C$1005,$C954,Con_ve!$I$6:$I$1005,"Em negociação",Con_ve!$Q$6:$Q$1005,Cad_cl!BE$5))),"",IF($C954="","",SUMIFS(Con_ve!$F$6:$F$1005,Con_ve!$C$6:$C$1005,$C954,Con_ve!$I$6:$I$1005,"Em negociação",Con_ve!$Q$6:$Q$1005,Cad_cl!BE$5)))</f>
        <v/>
      </c>
      <c r="BF954" s="134" t="str">
        <f>IF(ISERR(IF($C954="","",SUMIFS(Con_ve!$F$6:$F$1005,Con_ve!$C$6:$C$1005,$C954,Con_ve!$I$6:$I$1005,"Em negociação",Con_ve!$Q$6:$Q$1005,Cad_cl!BF$5))),"",IF($C954="","",SUMIFS(Con_ve!$F$6:$F$1005,Con_ve!$C$6:$C$1005,$C954,Con_ve!$I$6:$I$1005,"Em negociação",Con_ve!$Q$6:$Q$1005,Cad_cl!BF$5)))</f>
        <v/>
      </c>
      <c r="BG954" s="134" t="str">
        <f>IF(ISERR(IF($C954="","",SUMIFS(Con_ve!$F$6:$F$1005,Con_ve!$C$6:$C$1005,$C954,Con_ve!$I$6:$I$1005,"Em negociação",Con_ve!$Q$6:$Q$1005,Cad_cl!BG$5))),"",IF($C954="","",SUMIFS(Con_ve!$F$6:$F$1005,Con_ve!$C$6:$C$1005,$C954,Con_ve!$I$6:$I$1005,"Em negociação",Con_ve!$Q$6:$Q$1005,Cad_cl!BG$5)))</f>
        <v/>
      </c>
      <c r="BH954" s="134" t="str">
        <f>IF(ISERR(IF($C954="","",SUMIFS(Con_ve!$F$6:$F$1005,Con_ve!$C$6:$C$1005,$C954,Con_ve!$I$6:$I$1005,"Em negociação",Con_ve!$Q$6:$Q$1005,Cad_cl!BH$5))),"",IF($C954="","",SUMIFS(Con_ve!$F$6:$F$1005,Con_ve!$C$6:$C$1005,$C954,Con_ve!$I$6:$I$1005,"Em negociação",Con_ve!$Q$6:$Q$1005,Cad_cl!BH$5)))</f>
        <v/>
      </c>
      <c r="BI954" s="134" t="str">
        <f>IF(ISERR(IF($C954="","",SUMIFS(Con_ve!$F$6:$F$1005,Con_ve!$C$6:$C$1005,$C954,Con_ve!$I$6:$I$1005,"Em negociação",Con_ve!$Q$6:$Q$1005,Cad_cl!BI$5))),"",IF($C954="","",SUMIFS(Con_ve!$F$6:$F$1005,Con_ve!$C$6:$C$1005,$C954,Con_ve!$I$6:$I$1005,"Em negociação",Con_ve!$Q$6:$Q$1005,Cad_cl!BI$5)))</f>
        <v/>
      </c>
      <c r="BJ954" s="134" t="str">
        <f>IF(ISERR(IF($C954="","",SUMIFS(Con_ve!$F$6:$F$1005,Con_ve!$C$6:$C$1005,$C954,Con_ve!$I$6:$I$1005,"Em negociação",Con_ve!$Q$6:$Q$1005,Cad_cl!BJ$5))),"",IF($C954="","",SUMIFS(Con_ve!$F$6:$F$1005,Con_ve!$C$6:$C$1005,$C954,Con_ve!$I$6:$I$1005,"Em negociação",Con_ve!$Q$6:$Q$1005,Cad_cl!BJ$5)))</f>
        <v/>
      </c>
      <c r="BK954" s="134" t="str">
        <f>IF(ISERR(IF($C954="","",SUMIFS(Con_ve!$F$6:$F$1005,Con_ve!$C$6:$C$1005,$C954,Con_ve!$I$6:$I$1005,"Em negociação",Con_ve!$Q$6:$Q$1005,Cad_cl!BK$5))),"",IF($C954="","",SUMIFS(Con_ve!$F$6:$F$1005,Con_ve!$C$6:$C$1005,$C954,Con_ve!$I$6:$I$1005,"Em negociação",Con_ve!$Q$6:$Q$1005,Cad_cl!BK$5)))</f>
        <v/>
      </c>
      <c r="BL954" s="134" t="str">
        <f>IF(ISERR(IF($C954="","",SUMIFS(Con_ve!$F$6:$F$1005,Con_ve!$C$6:$C$1005,$C954,Con_ve!$I$6:$I$1005,"Em negociação",Con_ve!$Q$6:$Q$1005,Cad_cl!BL$5))),"",IF($C954="","",SUMIFS(Con_ve!$F$6:$F$1005,Con_ve!$C$6:$C$1005,$C954,Con_ve!$I$6:$I$1005,"Em negociação",Con_ve!$Q$6:$Q$1005,Cad_cl!BL$5)))</f>
        <v/>
      </c>
      <c r="BM954" s="134" t="str">
        <f>IF(ISERR(IF($C954="","",SUMIFS(Con_ve!$F$6:$F$1005,Con_ve!$C$6:$C$1005,$C954,Con_ve!$I$6:$I$1005,"Em negociação",Con_ve!$Q$6:$Q$1005,Cad_cl!BM$5))),"",IF($C954="","",SUMIFS(Con_ve!$F$6:$F$1005,Con_ve!$C$6:$C$1005,$C954,Con_ve!$I$6:$I$1005,"Em negociação",Con_ve!$Q$6:$Q$1005,Cad_cl!BM$5)))</f>
        <v/>
      </c>
      <c r="BN954" s="134" t="str">
        <f>IF(ISERR(IF($C954="","",SUMIFS(Con_ve!$F$6:$F$1005,Con_ve!$C$6:$C$1005,$C954,Con_ve!$I$6:$I$1005,"Em negociação",Con_ve!$Q$6:$Q$1005,Cad_cl!BN$5))),"",IF($C954="","",SUMIFS(Con_ve!$F$6:$F$1005,Con_ve!$C$6:$C$1005,$C954,Con_ve!$I$6:$I$1005,"Em negociação",Con_ve!$Q$6:$Q$1005,Cad_cl!BN$5)))</f>
        <v/>
      </c>
      <c r="BO954" s="134" t="str">
        <f>IF(ISERR(IF($C954="","",SUMIFS(Con_ve!$F$6:$F$1005,Con_ve!$C$6:$C$1005,$C954,Con_ve!$I$6:$I$1005,"Em negociação",Con_ve!$Q$6:$Q$1005,Cad_cl!BO$5))),"",IF($C954="","",SUMIFS(Con_ve!$F$6:$F$1005,Con_ve!$C$6:$C$1005,$C954,Con_ve!$I$6:$I$1005,"Em negociação",Con_ve!$Q$6:$Q$1005,Cad_cl!BO$5)))</f>
        <v/>
      </c>
      <c r="BP954" s="134">
        <f t="shared" si="43"/>
        <v>0</v>
      </c>
      <c r="BR954" s="125" t="str">
        <f>IF(ISERR(IF(AND($I954=Re_lo!$E$5,BR$5=VLOOKUP(Re_lo!$H$5,Re_lo!$N$5:$O$16,2,0)),AP954,"")),"",IF(AND($I954=Re_lo!$E$5,BR$5=VLOOKUP(Re_lo!$H$5,Re_lo!$N$5:$O$16,2,0)),AP954,""))</f>
        <v/>
      </c>
      <c r="BS954" s="125" t="str">
        <f>IF(ISERR(IF(AND($I954=Re_lo!$E$5,BS$5=VLOOKUP(Re_lo!$H$5,Re_lo!$N$5:$O$16,2,0)),AQ954,"")),"",IF(AND($I954=Re_lo!$E$5,BS$5=VLOOKUP(Re_lo!$H$5,Re_lo!$N$5:$O$16,2,0)),AQ954,""))</f>
        <v/>
      </c>
      <c r="BT954" s="125" t="str">
        <f>IF(ISERR(IF(AND($I954=Re_lo!$E$5,BT$5=VLOOKUP(Re_lo!$H$5,Re_lo!$N$5:$O$16,2,0)),AR954,"")),"",IF(AND($I954=Re_lo!$E$5,BT$5=VLOOKUP(Re_lo!$H$5,Re_lo!$N$5:$O$16,2,0)),AR954,""))</f>
        <v/>
      </c>
      <c r="BU954" s="125" t="str">
        <f>IF(ISERR(IF(AND($I954=Re_lo!$E$5,BU$5=VLOOKUP(Re_lo!$H$5,Re_lo!$N$5:$O$16,2,0)),AS954,"")),"",IF(AND($I954=Re_lo!$E$5,BU$5=VLOOKUP(Re_lo!$H$5,Re_lo!$N$5:$O$16,2,0)),AS954,""))</f>
        <v/>
      </c>
      <c r="BV954" s="125" t="str">
        <f>IF(ISERR(IF(AND($I954=Re_lo!$E$5,BV$5=VLOOKUP(Re_lo!$H$5,Re_lo!$N$5:$O$16,2,0)),AT954,"")),"",IF(AND($I954=Re_lo!$E$5,BV$5=VLOOKUP(Re_lo!$H$5,Re_lo!$N$5:$O$16,2,0)),AT954,""))</f>
        <v/>
      </c>
      <c r="BW954" s="125" t="str">
        <f>IF(ISERR(IF(AND($I954=Re_lo!$E$5,BW$5=VLOOKUP(Re_lo!$H$5,Re_lo!$N$5:$O$16,2,0)),AU954,"")),"",IF(AND($I954=Re_lo!$E$5,BW$5=VLOOKUP(Re_lo!$H$5,Re_lo!$N$5:$O$16,2,0)),AU954,""))</f>
        <v/>
      </c>
      <c r="BX954" s="125" t="str">
        <f>IF(ISERR(IF(AND($I954=Re_lo!$E$5,BX$5=VLOOKUP(Re_lo!$H$5,Re_lo!$N$5:$O$16,2,0)),AV954,"")),"",IF(AND($I954=Re_lo!$E$5,BX$5=VLOOKUP(Re_lo!$H$5,Re_lo!$N$5:$O$16,2,0)),AV954,""))</f>
        <v/>
      </c>
      <c r="BY954" s="125" t="str">
        <f>IF(ISERR(IF(AND($I954=Re_lo!$E$5,BY$5=VLOOKUP(Re_lo!$H$5,Re_lo!$N$5:$O$16,2,0)),AW954,"")),"",IF(AND($I954=Re_lo!$E$5,BY$5=VLOOKUP(Re_lo!$H$5,Re_lo!$N$5:$O$16,2,0)),AW954,""))</f>
        <v/>
      </c>
      <c r="BZ954" s="125" t="str">
        <f>IF(ISERR(IF(AND($I954=Re_lo!$E$5,BZ$5=VLOOKUP(Re_lo!$H$5,Re_lo!$N$5:$O$16,2,0)),AX954,"")),"",IF(AND($I954=Re_lo!$E$5,BZ$5=VLOOKUP(Re_lo!$H$5,Re_lo!$N$5:$O$16,2,0)),AX954,""))</f>
        <v/>
      </c>
      <c r="CA954" s="125" t="str">
        <f>IF(ISERR(IF(AND($I954=Re_lo!$E$5,CA$5=VLOOKUP(Re_lo!$H$5,Re_lo!$N$5:$O$16,2,0)),AY954,"")),"",IF(AND($I954=Re_lo!$E$5,CA$5=VLOOKUP(Re_lo!$H$5,Re_lo!$N$5:$O$16,2,0)),AY954,""))</f>
        <v/>
      </c>
      <c r="CB954" s="125" t="str">
        <f>IF(ISERR(IF(AND($I954=Re_lo!$E$5,CB$5=VLOOKUP(Re_lo!$H$5,Re_lo!$N$5:$O$16,2,0)),AZ954,"")),"",IF(AND($I954=Re_lo!$E$5,CB$5=VLOOKUP(Re_lo!$H$5,Re_lo!$N$5:$O$16,2,0)),AZ954,""))</f>
        <v/>
      </c>
      <c r="CC954" s="125" t="str">
        <f>IF(ISERR(IF(AND($I954=Re_lo!$E$5,CC$5=VLOOKUP(Re_lo!$H$5,Re_lo!$N$5:$O$16,2,0)),BA954,"")),"",IF(AND($I954=Re_lo!$E$5,CC$5=VLOOKUP(Re_lo!$H$5,Re_lo!$N$5:$O$16,2,0)),BA954,""))</f>
        <v/>
      </c>
      <c r="CD954" s="125" t="str">
        <f>IF(ISERR(IF(AND($I954=Re_lo!$E$5,CD$5=VLOOKUP(Re_lo!$H$5,Re_lo!$N$5:$O$16,2,0)),BB954,"")),"",IF(AND($I954=Re_lo!$E$5,CD$5=VLOOKUP(Re_lo!$H$5,Re_lo!$N$5:$O$16,2,0)),BB954,""))</f>
        <v/>
      </c>
      <c r="CF954" s="125" t="str">
        <f>IF($C954="","",COUNTIFS(Con_ve!$C$6:$C$1005,$C954,Con_ve!$Q$6:$Q$1005,Cad_cl!CF$5))</f>
        <v/>
      </c>
      <c r="CG954" s="125" t="str">
        <f>IF($C954="","",COUNTIFS(Con_ve!$C$6:$C$1005,$C954,Con_ve!$Q$6:$Q$1005,Cad_cl!CG$5))</f>
        <v/>
      </c>
      <c r="CH954" s="125" t="str">
        <f>IF($C954="","",COUNTIFS(Con_ve!$C$6:$C$1005,$C954,Con_ve!$Q$6:$Q$1005,Cad_cl!CH$5))</f>
        <v/>
      </c>
      <c r="CI954" s="125" t="str">
        <f>IF($C954="","",COUNTIFS(Con_ve!$C$6:$C$1005,$C954,Con_ve!$Q$6:$Q$1005,Cad_cl!CI$5))</f>
        <v/>
      </c>
      <c r="CJ954" s="125" t="str">
        <f>IF($C954="","",COUNTIFS(Con_ve!$C$6:$C$1005,$C954,Con_ve!$Q$6:$Q$1005,Cad_cl!CJ$5))</f>
        <v/>
      </c>
      <c r="CK954" s="125" t="str">
        <f>IF($C954="","",COUNTIFS(Con_ve!$C$6:$C$1005,$C954,Con_ve!$Q$6:$Q$1005,Cad_cl!CK$5))</f>
        <v/>
      </c>
      <c r="CL954" s="125" t="str">
        <f>IF($C954="","",COUNTIFS(Con_ve!$C$6:$C$1005,$C954,Con_ve!$Q$6:$Q$1005,Cad_cl!CL$5))</f>
        <v/>
      </c>
      <c r="CM954" s="125" t="str">
        <f>IF($C954="","",COUNTIFS(Con_ve!$C$6:$C$1005,$C954,Con_ve!$Q$6:$Q$1005,Cad_cl!CM$5))</f>
        <v/>
      </c>
      <c r="CN954" s="125" t="str">
        <f>IF($C954="","",COUNTIFS(Con_ve!$C$6:$C$1005,$C954,Con_ve!$Q$6:$Q$1005,Cad_cl!CN$5))</f>
        <v/>
      </c>
      <c r="CO954" s="125" t="str">
        <f>IF($C954="","",COUNTIFS(Con_ve!$C$6:$C$1005,$C954,Con_ve!$Q$6:$Q$1005,Cad_cl!CO$5))</f>
        <v/>
      </c>
      <c r="CP954" s="125" t="str">
        <f>IF($C954="","",COUNTIFS(Con_ve!$C$6:$C$1005,$C954,Con_ve!$Q$6:$Q$1005,Cad_cl!CP$5))</f>
        <v/>
      </c>
      <c r="CQ954" s="125" t="str">
        <f>IF($C954="","",COUNTIFS(Con_ve!$C$6:$C$1005,$C954,Con_ve!$Q$6:$Q$1005,Cad_cl!CQ$5))</f>
        <v/>
      </c>
      <c r="CR954" s="125">
        <f t="shared" si="44"/>
        <v>0</v>
      </c>
    </row>
    <row r="955" spans="3:96" ht="30" customHeight="1">
      <c r="C955" s="153"/>
      <c r="D955" s="153"/>
      <c r="E955" s="154"/>
      <c r="F955" s="153"/>
      <c r="G955" s="155"/>
      <c r="H955" s="153"/>
      <c r="I955" s="153"/>
      <c r="J955" s="132" t="s">
        <v>309</v>
      </c>
      <c r="K955" s="133" t="s">
        <v>309</v>
      </c>
      <c r="L955" s="153"/>
      <c r="M955" s="153"/>
      <c r="N955" s="153"/>
      <c r="O955" s="153"/>
      <c r="P955" s="153"/>
      <c r="Q955" s="153"/>
      <c r="AP955" s="134" t="str">
        <f>IF(ISERR(IF($C955="","",SUMIFS(Con_ve!$F$6:$F$1005,Con_ve!$C$6:$C$1005,$C955,Con_ve!$I$6:$I$1005,"Fechada",Con_ve!$Q$6:$Q$1005,Cad_cl!AP$5))),"",IF($C955="","",SUMIFS(Con_ve!$F$6:$F$1005,Con_ve!$C$6:$C$1005,$C955,Con_ve!$I$6:$I$1005,"Fechada",Con_ve!$Q$6:$Q$1005,Cad_cl!AP$5)))</f>
        <v/>
      </c>
      <c r="AQ955" s="134" t="str">
        <f>IF(ISERR(IF($C955="","",SUMIFS(Con_ve!$F$6:$F$1005,Con_ve!$C$6:$C$1005,$C955,Con_ve!$I$6:$I$1005,"Fechada",Con_ve!$Q$6:$Q$1005,Cad_cl!AQ$5))),"",IF($C955="","",SUMIFS(Con_ve!$F$6:$F$1005,Con_ve!$C$6:$C$1005,$C955,Con_ve!$I$6:$I$1005,"Fechada",Con_ve!$Q$6:$Q$1005,Cad_cl!AQ$5)))</f>
        <v/>
      </c>
      <c r="AR955" s="134" t="str">
        <f>IF(ISERR(IF($C955="","",SUMIFS(Con_ve!$F$6:$F$1005,Con_ve!$C$6:$C$1005,$C955,Con_ve!$I$6:$I$1005,"Fechada",Con_ve!$Q$6:$Q$1005,Cad_cl!AR$5))),"",IF($C955="","",SUMIFS(Con_ve!$F$6:$F$1005,Con_ve!$C$6:$C$1005,$C955,Con_ve!$I$6:$I$1005,"Fechada",Con_ve!$Q$6:$Q$1005,Cad_cl!AR$5)))</f>
        <v/>
      </c>
      <c r="AS955" s="134" t="str">
        <f>IF(ISERR(IF($C955="","",SUMIFS(Con_ve!$F$6:$F$1005,Con_ve!$C$6:$C$1005,$C955,Con_ve!$I$6:$I$1005,"Fechada",Con_ve!$Q$6:$Q$1005,Cad_cl!AS$5))),"",IF($C955="","",SUMIFS(Con_ve!$F$6:$F$1005,Con_ve!$C$6:$C$1005,$C955,Con_ve!$I$6:$I$1005,"Fechada",Con_ve!$Q$6:$Q$1005,Cad_cl!AS$5)))</f>
        <v/>
      </c>
      <c r="AT955" s="134" t="str">
        <f>IF(ISERR(IF($C955="","",SUMIFS(Con_ve!$F$6:$F$1005,Con_ve!$C$6:$C$1005,$C955,Con_ve!$I$6:$I$1005,"Fechada",Con_ve!$Q$6:$Q$1005,Cad_cl!AT$5))),"",IF($C955="","",SUMIFS(Con_ve!$F$6:$F$1005,Con_ve!$C$6:$C$1005,$C955,Con_ve!$I$6:$I$1005,"Fechada",Con_ve!$Q$6:$Q$1005,Cad_cl!AT$5)))</f>
        <v/>
      </c>
      <c r="AU955" s="134" t="str">
        <f>IF(ISERR(IF($C955="","",SUMIFS(Con_ve!$F$6:$F$1005,Con_ve!$C$6:$C$1005,$C955,Con_ve!$I$6:$I$1005,"Fechada",Con_ve!$Q$6:$Q$1005,Cad_cl!AU$5))),"",IF($C955="","",SUMIFS(Con_ve!$F$6:$F$1005,Con_ve!$C$6:$C$1005,$C955,Con_ve!$I$6:$I$1005,"Fechada",Con_ve!$Q$6:$Q$1005,Cad_cl!AU$5)))</f>
        <v/>
      </c>
      <c r="AV955" s="134" t="str">
        <f>IF(ISERR(IF($C955="","",SUMIFS(Con_ve!$F$6:$F$1005,Con_ve!$C$6:$C$1005,$C955,Con_ve!$I$6:$I$1005,"Fechada",Con_ve!$Q$6:$Q$1005,Cad_cl!AV$5))),"",IF($C955="","",SUMIFS(Con_ve!$F$6:$F$1005,Con_ve!$C$6:$C$1005,$C955,Con_ve!$I$6:$I$1005,"Fechada",Con_ve!$Q$6:$Q$1005,Cad_cl!AV$5)))</f>
        <v/>
      </c>
      <c r="AW955" s="134" t="str">
        <f>IF(ISERR(IF($C955="","",SUMIFS(Con_ve!$F$6:$F$1005,Con_ve!$C$6:$C$1005,$C955,Con_ve!$I$6:$I$1005,"Fechada",Con_ve!$Q$6:$Q$1005,Cad_cl!AW$5))),"",IF($C955="","",SUMIFS(Con_ve!$F$6:$F$1005,Con_ve!$C$6:$C$1005,$C955,Con_ve!$I$6:$I$1005,"Fechada",Con_ve!$Q$6:$Q$1005,Cad_cl!AW$5)))</f>
        <v/>
      </c>
      <c r="AX955" s="134" t="str">
        <f>IF(ISERR(IF($C955="","",SUMIFS(Con_ve!$F$6:$F$1005,Con_ve!$C$6:$C$1005,$C955,Con_ve!$I$6:$I$1005,"Fechada",Con_ve!$Q$6:$Q$1005,Cad_cl!AX$5))),"",IF($C955="","",SUMIFS(Con_ve!$F$6:$F$1005,Con_ve!$C$6:$C$1005,$C955,Con_ve!$I$6:$I$1005,"Fechada",Con_ve!$Q$6:$Q$1005,Cad_cl!AX$5)))</f>
        <v/>
      </c>
      <c r="AY955" s="134" t="str">
        <f>IF(ISERR(IF($C955="","",SUMIFS(Con_ve!$F$6:$F$1005,Con_ve!$C$6:$C$1005,$C955,Con_ve!$I$6:$I$1005,"Fechada",Con_ve!$Q$6:$Q$1005,Cad_cl!AY$5))),"",IF($C955="","",SUMIFS(Con_ve!$F$6:$F$1005,Con_ve!$C$6:$C$1005,$C955,Con_ve!$I$6:$I$1005,"Fechada",Con_ve!$Q$6:$Q$1005,Cad_cl!AY$5)))</f>
        <v/>
      </c>
      <c r="AZ955" s="134" t="str">
        <f>IF(ISERR(IF($C955="","",SUMIFS(Con_ve!$F$6:$F$1005,Con_ve!$C$6:$C$1005,$C955,Con_ve!$I$6:$I$1005,"Fechada",Con_ve!$Q$6:$Q$1005,Cad_cl!AZ$5))),"",IF($C955="","",SUMIFS(Con_ve!$F$6:$F$1005,Con_ve!$C$6:$C$1005,$C955,Con_ve!$I$6:$I$1005,"Fechada",Con_ve!$Q$6:$Q$1005,Cad_cl!AZ$5)))</f>
        <v/>
      </c>
      <c r="BA955" s="134" t="str">
        <f>IF(ISERR(IF($C955="","",SUMIFS(Con_ve!$F$6:$F$1005,Con_ve!$C$6:$C$1005,$C955,Con_ve!$I$6:$I$1005,"Fechada",Con_ve!$Q$6:$Q$1005,Cad_cl!BA$5))),"",IF($C955="","",SUMIFS(Con_ve!$F$6:$F$1005,Con_ve!$C$6:$C$1005,$C955,Con_ve!$I$6:$I$1005,"Fechada",Con_ve!$Q$6:$Q$1005,Cad_cl!BA$5)))</f>
        <v/>
      </c>
      <c r="BB955" s="134">
        <f t="shared" si="42"/>
        <v>0</v>
      </c>
      <c r="BD955" s="134" t="str">
        <f>IF(ISERR(IF($C955="","",SUMIFS(Con_ve!$F$6:$F$1005,Con_ve!$C$6:$C$1005,$C955,Con_ve!$I$6:$I$1005,"Em negociação",Con_ve!$Q$6:$Q$1005,Cad_cl!BD$5))),"",IF($C955="","",SUMIFS(Con_ve!$F$6:$F$1005,Con_ve!$C$6:$C$1005,$C955,Con_ve!$I$6:$I$1005,"Em negociação",Con_ve!$Q$6:$Q$1005,Cad_cl!BD$5)))</f>
        <v/>
      </c>
      <c r="BE955" s="134" t="str">
        <f>IF(ISERR(IF($C955="","",SUMIFS(Con_ve!$F$6:$F$1005,Con_ve!$C$6:$C$1005,$C955,Con_ve!$I$6:$I$1005,"Em negociação",Con_ve!$Q$6:$Q$1005,Cad_cl!BE$5))),"",IF($C955="","",SUMIFS(Con_ve!$F$6:$F$1005,Con_ve!$C$6:$C$1005,$C955,Con_ve!$I$6:$I$1005,"Em negociação",Con_ve!$Q$6:$Q$1005,Cad_cl!BE$5)))</f>
        <v/>
      </c>
      <c r="BF955" s="134" t="str">
        <f>IF(ISERR(IF($C955="","",SUMIFS(Con_ve!$F$6:$F$1005,Con_ve!$C$6:$C$1005,$C955,Con_ve!$I$6:$I$1005,"Em negociação",Con_ve!$Q$6:$Q$1005,Cad_cl!BF$5))),"",IF($C955="","",SUMIFS(Con_ve!$F$6:$F$1005,Con_ve!$C$6:$C$1005,$C955,Con_ve!$I$6:$I$1005,"Em negociação",Con_ve!$Q$6:$Q$1005,Cad_cl!BF$5)))</f>
        <v/>
      </c>
      <c r="BG955" s="134" t="str">
        <f>IF(ISERR(IF($C955="","",SUMIFS(Con_ve!$F$6:$F$1005,Con_ve!$C$6:$C$1005,$C955,Con_ve!$I$6:$I$1005,"Em negociação",Con_ve!$Q$6:$Q$1005,Cad_cl!BG$5))),"",IF($C955="","",SUMIFS(Con_ve!$F$6:$F$1005,Con_ve!$C$6:$C$1005,$C955,Con_ve!$I$6:$I$1005,"Em negociação",Con_ve!$Q$6:$Q$1005,Cad_cl!BG$5)))</f>
        <v/>
      </c>
      <c r="BH955" s="134" t="str">
        <f>IF(ISERR(IF($C955="","",SUMIFS(Con_ve!$F$6:$F$1005,Con_ve!$C$6:$C$1005,$C955,Con_ve!$I$6:$I$1005,"Em negociação",Con_ve!$Q$6:$Q$1005,Cad_cl!BH$5))),"",IF($C955="","",SUMIFS(Con_ve!$F$6:$F$1005,Con_ve!$C$6:$C$1005,$C955,Con_ve!$I$6:$I$1005,"Em negociação",Con_ve!$Q$6:$Q$1005,Cad_cl!BH$5)))</f>
        <v/>
      </c>
      <c r="BI955" s="134" t="str">
        <f>IF(ISERR(IF($C955="","",SUMIFS(Con_ve!$F$6:$F$1005,Con_ve!$C$6:$C$1005,$C955,Con_ve!$I$6:$I$1005,"Em negociação",Con_ve!$Q$6:$Q$1005,Cad_cl!BI$5))),"",IF($C955="","",SUMIFS(Con_ve!$F$6:$F$1005,Con_ve!$C$6:$C$1005,$C955,Con_ve!$I$6:$I$1005,"Em negociação",Con_ve!$Q$6:$Q$1005,Cad_cl!BI$5)))</f>
        <v/>
      </c>
      <c r="BJ955" s="134" t="str">
        <f>IF(ISERR(IF($C955="","",SUMIFS(Con_ve!$F$6:$F$1005,Con_ve!$C$6:$C$1005,$C955,Con_ve!$I$6:$I$1005,"Em negociação",Con_ve!$Q$6:$Q$1005,Cad_cl!BJ$5))),"",IF($C955="","",SUMIFS(Con_ve!$F$6:$F$1005,Con_ve!$C$6:$C$1005,$C955,Con_ve!$I$6:$I$1005,"Em negociação",Con_ve!$Q$6:$Q$1005,Cad_cl!BJ$5)))</f>
        <v/>
      </c>
      <c r="BK955" s="134" t="str">
        <f>IF(ISERR(IF($C955="","",SUMIFS(Con_ve!$F$6:$F$1005,Con_ve!$C$6:$C$1005,$C955,Con_ve!$I$6:$I$1005,"Em negociação",Con_ve!$Q$6:$Q$1005,Cad_cl!BK$5))),"",IF($C955="","",SUMIFS(Con_ve!$F$6:$F$1005,Con_ve!$C$6:$C$1005,$C955,Con_ve!$I$6:$I$1005,"Em negociação",Con_ve!$Q$6:$Q$1005,Cad_cl!BK$5)))</f>
        <v/>
      </c>
      <c r="BL955" s="134" t="str">
        <f>IF(ISERR(IF($C955="","",SUMIFS(Con_ve!$F$6:$F$1005,Con_ve!$C$6:$C$1005,$C955,Con_ve!$I$6:$I$1005,"Em negociação",Con_ve!$Q$6:$Q$1005,Cad_cl!BL$5))),"",IF($C955="","",SUMIFS(Con_ve!$F$6:$F$1005,Con_ve!$C$6:$C$1005,$C955,Con_ve!$I$6:$I$1005,"Em negociação",Con_ve!$Q$6:$Q$1005,Cad_cl!BL$5)))</f>
        <v/>
      </c>
      <c r="BM955" s="134" t="str">
        <f>IF(ISERR(IF($C955="","",SUMIFS(Con_ve!$F$6:$F$1005,Con_ve!$C$6:$C$1005,$C955,Con_ve!$I$6:$I$1005,"Em negociação",Con_ve!$Q$6:$Q$1005,Cad_cl!BM$5))),"",IF($C955="","",SUMIFS(Con_ve!$F$6:$F$1005,Con_ve!$C$6:$C$1005,$C955,Con_ve!$I$6:$I$1005,"Em negociação",Con_ve!$Q$6:$Q$1005,Cad_cl!BM$5)))</f>
        <v/>
      </c>
      <c r="BN955" s="134" t="str">
        <f>IF(ISERR(IF($C955="","",SUMIFS(Con_ve!$F$6:$F$1005,Con_ve!$C$6:$C$1005,$C955,Con_ve!$I$6:$I$1005,"Em negociação",Con_ve!$Q$6:$Q$1005,Cad_cl!BN$5))),"",IF($C955="","",SUMIFS(Con_ve!$F$6:$F$1005,Con_ve!$C$6:$C$1005,$C955,Con_ve!$I$6:$I$1005,"Em negociação",Con_ve!$Q$6:$Q$1005,Cad_cl!BN$5)))</f>
        <v/>
      </c>
      <c r="BO955" s="134" t="str">
        <f>IF(ISERR(IF($C955="","",SUMIFS(Con_ve!$F$6:$F$1005,Con_ve!$C$6:$C$1005,$C955,Con_ve!$I$6:$I$1005,"Em negociação",Con_ve!$Q$6:$Q$1005,Cad_cl!BO$5))),"",IF($C955="","",SUMIFS(Con_ve!$F$6:$F$1005,Con_ve!$C$6:$C$1005,$C955,Con_ve!$I$6:$I$1005,"Em negociação",Con_ve!$Q$6:$Q$1005,Cad_cl!BO$5)))</f>
        <v/>
      </c>
      <c r="BP955" s="134">
        <f t="shared" si="43"/>
        <v>0</v>
      </c>
      <c r="BR955" s="125" t="str">
        <f>IF(ISERR(IF(AND($I955=Re_lo!$E$5,BR$5=VLOOKUP(Re_lo!$H$5,Re_lo!$N$5:$O$16,2,0)),AP955,"")),"",IF(AND($I955=Re_lo!$E$5,BR$5=VLOOKUP(Re_lo!$H$5,Re_lo!$N$5:$O$16,2,0)),AP955,""))</f>
        <v/>
      </c>
      <c r="BS955" s="125" t="str">
        <f>IF(ISERR(IF(AND($I955=Re_lo!$E$5,BS$5=VLOOKUP(Re_lo!$H$5,Re_lo!$N$5:$O$16,2,0)),AQ955,"")),"",IF(AND($I955=Re_lo!$E$5,BS$5=VLOOKUP(Re_lo!$H$5,Re_lo!$N$5:$O$16,2,0)),AQ955,""))</f>
        <v/>
      </c>
      <c r="BT955" s="125" t="str">
        <f>IF(ISERR(IF(AND($I955=Re_lo!$E$5,BT$5=VLOOKUP(Re_lo!$H$5,Re_lo!$N$5:$O$16,2,0)),AR955,"")),"",IF(AND($I955=Re_lo!$E$5,BT$5=VLOOKUP(Re_lo!$H$5,Re_lo!$N$5:$O$16,2,0)),AR955,""))</f>
        <v/>
      </c>
      <c r="BU955" s="125" t="str">
        <f>IF(ISERR(IF(AND($I955=Re_lo!$E$5,BU$5=VLOOKUP(Re_lo!$H$5,Re_lo!$N$5:$O$16,2,0)),AS955,"")),"",IF(AND($I955=Re_lo!$E$5,BU$5=VLOOKUP(Re_lo!$H$5,Re_lo!$N$5:$O$16,2,0)),AS955,""))</f>
        <v/>
      </c>
      <c r="BV955" s="125" t="str">
        <f>IF(ISERR(IF(AND($I955=Re_lo!$E$5,BV$5=VLOOKUP(Re_lo!$H$5,Re_lo!$N$5:$O$16,2,0)),AT955,"")),"",IF(AND($I955=Re_lo!$E$5,BV$5=VLOOKUP(Re_lo!$H$5,Re_lo!$N$5:$O$16,2,0)),AT955,""))</f>
        <v/>
      </c>
      <c r="BW955" s="125" t="str">
        <f>IF(ISERR(IF(AND($I955=Re_lo!$E$5,BW$5=VLOOKUP(Re_lo!$H$5,Re_lo!$N$5:$O$16,2,0)),AU955,"")),"",IF(AND($I955=Re_lo!$E$5,BW$5=VLOOKUP(Re_lo!$H$5,Re_lo!$N$5:$O$16,2,0)),AU955,""))</f>
        <v/>
      </c>
      <c r="BX955" s="125" t="str">
        <f>IF(ISERR(IF(AND($I955=Re_lo!$E$5,BX$5=VLOOKUP(Re_lo!$H$5,Re_lo!$N$5:$O$16,2,0)),AV955,"")),"",IF(AND($I955=Re_lo!$E$5,BX$5=VLOOKUP(Re_lo!$H$5,Re_lo!$N$5:$O$16,2,0)),AV955,""))</f>
        <v/>
      </c>
      <c r="BY955" s="125" t="str">
        <f>IF(ISERR(IF(AND($I955=Re_lo!$E$5,BY$5=VLOOKUP(Re_lo!$H$5,Re_lo!$N$5:$O$16,2,0)),AW955,"")),"",IF(AND($I955=Re_lo!$E$5,BY$5=VLOOKUP(Re_lo!$H$5,Re_lo!$N$5:$O$16,2,0)),AW955,""))</f>
        <v/>
      </c>
      <c r="BZ955" s="125" t="str">
        <f>IF(ISERR(IF(AND($I955=Re_lo!$E$5,BZ$5=VLOOKUP(Re_lo!$H$5,Re_lo!$N$5:$O$16,2,0)),AX955,"")),"",IF(AND($I955=Re_lo!$E$5,BZ$5=VLOOKUP(Re_lo!$H$5,Re_lo!$N$5:$O$16,2,0)),AX955,""))</f>
        <v/>
      </c>
      <c r="CA955" s="125" t="str">
        <f>IF(ISERR(IF(AND($I955=Re_lo!$E$5,CA$5=VLOOKUP(Re_lo!$H$5,Re_lo!$N$5:$O$16,2,0)),AY955,"")),"",IF(AND($I955=Re_lo!$E$5,CA$5=VLOOKUP(Re_lo!$H$5,Re_lo!$N$5:$O$16,2,0)),AY955,""))</f>
        <v/>
      </c>
      <c r="CB955" s="125" t="str">
        <f>IF(ISERR(IF(AND($I955=Re_lo!$E$5,CB$5=VLOOKUP(Re_lo!$H$5,Re_lo!$N$5:$O$16,2,0)),AZ955,"")),"",IF(AND($I955=Re_lo!$E$5,CB$5=VLOOKUP(Re_lo!$H$5,Re_lo!$N$5:$O$16,2,0)),AZ955,""))</f>
        <v/>
      </c>
      <c r="CC955" s="125" t="str">
        <f>IF(ISERR(IF(AND($I955=Re_lo!$E$5,CC$5=VLOOKUP(Re_lo!$H$5,Re_lo!$N$5:$O$16,2,0)),BA955,"")),"",IF(AND($I955=Re_lo!$E$5,CC$5=VLOOKUP(Re_lo!$H$5,Re_lo!$N$5:$O$16,2,0)),BA955,""))</f>
        <v/>
      </c>
      <c r="CD955" s="125" t="str">
        <f>IF(ISERR(IF(AND($I955=Re_lo!$E$5,CD$5=VLOOKUP(Re_lo!$H$5,Re_lo!$N$5:$O$16,2,0)),BB955,"")),"",IF(AND($I955=Re_lo!$E$5,CD$5=VLOOKUP(Re_lo!$H$5,Re_lo!$N$5:$O$16,2,0)),BB955,""))</f>
        <v/>
      </c>
      <c r="CF955" s="125" t="str">
        <f>IF($C955="","",COUNTIFS(Con_ve!$C$6:$C$1005,$C955,Con_ve!$Q$6:$Q$1005,Cad_cl!CF$5))</f>
        <v/>
      </c>
      <c r="CG955" s="125" t="str">
        <f>IF($C955="","",COUNTIFS(Con_ve!$C$6:$C$1005,$C955,Con_ve!$Q$6:$Q$1005,Cad_cl!CG$5))</f>
        <v/>
      </c>
      <c r="CH955" s="125" t="str">
        <f>IF($C955="","",COUNTIFS(Con_ve!$C$6:$C$1005,$C955,Con_ve!$Q$6:$Q$1005,Cad_cl!CH$5))</f>
        <v/>
      </c>
      <c r="CI955" s="125" t="str">
        <f>IF($C955="","",COUNTIFS(Con_ve!$C$6:$C$1005,$C955,Con_ve!$Q$6:$Q$1005,Cad_cl!CI$5))</f>
        <v/>
      </c>
      <c r="CJ955" s="125" t="str">
        <f>IF($C955="","",COUNTIFS(Con_ve!$C$6:$C$1005,$C955,Con_ve!$Q$6:$Q$1005,Cad_cl!CJ$5))</f>
        <v/>
      </c>
      <c r="CK955" s="125" t="str">
        <f>IF($C955="","",COUNTIFS(Con_ve!$C$6:$C$1005,$C955,Con_ve!$Q$6:$Q$1005,Cad_cl!CK$5))</f>
        <v/>
      </c>
      <c r="CL955" s="125" t="str">
        <f>IF($C955="","",COUNTIFS(Con_ve!$C$6:$C$1005,$C955,Con_ve!$Q$6:$Q$1005,Cad_cl!CL$5))</f>
        <v/>
      </c>
      <c r="CM955" s="125" t="str">
        <f>IF($C955="","",COUNTIFS(Con_ve!$C$6:$C$1005,$C955,Con_ve!$Q$6:$Q$1005,Cad_cl!CM$5))</f>
        <v/>
      </c>
      <c r="CN955" s="125" t="str">
        <f>IF($C955="","",COUNTIFS(Con_ve!$C$6:$C$1005,$C955,Con_ve!$Q$6:$Q$1005,Cad_cl!CN$5))</f>
        <v/>
      </c>
      <c r="CO955" s="125" t="str">
        <f>IF($C955="","",COUNTIFS(Con_ve!$C$6:$C$1005,$C955,Con_ve!$Q$6:$Q$1005,Cad_cl!CO$5))</f>
        <v/>
      </c>
      <c r="CP955" s="125" t="str">
        <f>IF($C955="","",COUNTIFS(Con_ve!$C$6:$C$1005,$C955,Con_ve!$Q$6:$Q$1005,Cad_cl!CP$5))</f>
        <v/>
      </c>
      <c r="CQ955" s="125" t="str">
        <f>IF($C955="","",COUNTIFS(Con_ve!$C$6:$C$1005,$C955,Con_ve!$Q$6:$Q$1005,Cad_cl!CQ$5))</f>
        <v/>
      </c>
      <c r="CR955" s="125">
        <f t="shared" si="44"/>
        <v>0</v>
      </c>
    </row>
    <row r="956" spans="3:96" ht="30" customHeight="1">
      <c r="C956" s="153"/>
      <c r="D956" s="153"/>
      <c r="E956" s="154"/>
      <c r="F956" s="153"/>
      <c r="G956" s="155"/>
      <c r="H956" s="153"/>
      <c r="I956" s="153"/>
      <c r="J956" s="132" t="s">
        <v>309</v>
      </c>
      <c r="K956" s="133" t="s">
        <v>309</v>
      </c>
      <c r="L956" s="153"/>
      <c r="M956" s="153"/>
      <c r="N956" s="153"/>
      <c r="O956" s="153"/>
      <c r="P956" s="153"/>
      <c r="Q956" s="153"/>
      <c r="AP956" s="134" t="str">
        <f>IF(ISERR(IF($C956="","",SUMIFS(Con_ve!$F$6:$F$1005,Con_ve!$C$6:$C$1005,$C956,Con_ve!$I$6:$I$1005,"Fechada",Con_ve!$Q$6:$Q$1005,Cad_cl!AP$5))),"",IF($C956="","",SUMIFS(Con_ve!$F$6:$F$1005,Con_ve!$C$6:$C$1005,$C956,Con_ve!$I$6:$I$1005,"Fechada",Con_ve!$Q$6:$Q$1005,Cad_cl!AP$5)))</f>
        <v/>
      </c>
      <c r="AQ956" s="134" t="str">
        <f>IF(ISERR(IF($C956="","",SUMIFS(Con_ve!$F$6:$F$1005,Con_ve!$C$6:$C$1005,$C956,Con_ve!$I$6:$I$1005,"Fechada",Con_ve!$Q$6:$Q$1005,Cad_cl!AQ$5))),"",IF($C956="","",SUMIFS(Con_ve!$F$6:$F$1005,Con_ve!$C$6:$C$1005,$C956,Con_ve!$I$6:$I$1005,"Fechada",Con_ve!$Q$6:$Q$1005,Cad_cl!AQ$5)))</f>
        <v/>
      </c>
      <c r="AR956" s="134" t="str">
        <f>IF(ISERR(IF($C956="","",SUMIFS(Con_ve!$F$6:$F$1005,Con_ve!$C$6:$C$1005,$C956,Con_ve!$I$6:$I$1005,"Fechada",Con_ve!$Q$6:$Q$1005,Cad_cl!AR$5))),"",IF($C956="","",SUMIFS(Con_ve!$F$6:$F$1005,Con_ve!$C$6:$C$1005,$C956,Con_ve!$I$6:$I$1005,"Fechada",Con_ve!$Q$6:$Q$1005,Cad_cl!AR$5)))</f>
        <v/>
      </c>
      <c r="AS956" s="134" t="str">
        <f>IF(ISERR(IF($C956="","",SUMIFS(Con_ve!$F$6:$F$1005,Con_ve!$C$6:$C$1005,$C956,Con_ve!$I$6:$I$1005,"Fechada",Con_ve!$Q$6:$Q$1005,Cad_cl!AS$5))),"",IF($C956="","",SUMIFS(Con_ve!$F$6:$F$1005,Con_ve!$C$6:$C$1005,$C956,Con_ve!$I$6:$I$1005,"Fechada",Con_ve!$Q$6:$Q$1005,Cad_cl!AS$5)))</f>
        <v/>
      </c>
      <c r="AT956" s="134" t="str">
        <f>IF(ISERR(IF($C956="","",SUMIFS(Con_ve!$F$6:$F$1005,Con_ve!$C$6:$C$1005,$C956,Con_ve!$I$6:$I$1005,"Fechada",Con_ve!$Q$6:$Q$1005,Cad_cl!AT$5))),"",IF($C956="","",SUMIFS(Con_ve!$F$6:$F$1005,Con_ve!$C$6:$C$1005,$C956,Con_ve!$I$6:$I$1005,"Fechada",Con_ve!$Q$6:$Q$1005,Cad_cl!AT$5)))</f>
        <v/>
      </c>
      <c r="AU956" s="134" t="str">
        <f>IF(ISERR(IF($C956="","",SUMIFS(Con_ve!$F$6:$F$1005,Con_ve!$C$6:$C$1005,$C956,Con_ve!$I$6:$I$1005,"Fechada",Con_ve!$Q$6:$Q$1005,Cad_cl!AU$5))),"",IF($C956="","",SUMIFS(Con_ve!$F$6:$F$1005,Con_ve!$C$6:$C$1005,$C956,Con_ve!$I$6:$I$1005,"Fechada",Con_ve!$Q$6:$Q$1005,Cad_cl!AU$5)))</f>
        <v/>
      </c>
      <c r="AV956" s="134" t="str">
        <f>IF(ISERR(IF($C956="","",SUMIFS(Con_ve!$F$6:$F$1005,Con_ve!$C$6:$C$1005,$C956,Con_ve!$I$6:$I$1005,"Fechada",Con_ve!$Q$6:$Q$1005,Cad_cl!AV$5))),"",IF($C956="","",SUMIFS(Con_ve!$F$6:$F$1005,Con_ve!$C$6:$C$1005,$C956,Con_ve!$I$6:$I$1005,"Fechada",Con_ve!$Q$6:$Q$1005,Cad_cl!AV$5)))</f>
        <v/>
      </c>
      <c r="AW956" s="134" t="str">
        <f>IF(ISERR(IF($C956="","",SUMIFS(Con_ve!$F$6:$F$1005,Con_ve!$C$6:$C$1005,$C956,Con_ve!$I$6:$I$1005,"Fechada",Con_ve!$Q$6:$Q$1005,Cad_cl!AW$5))),"",IF($C956="","",SUMIFS(Con_ve!$F$6:$F$1005,Con_ve!$C$6:$C$1005,$C956,Con_ve!$I$6:$I$1005,"Fechada",Con_ve!$Q$6:$Q$1005,Cad_cl!AW$5)))</f>
        <v/>
      </c>
      <c r="AX956" s="134" t="str">
        <f>IF(ISERR(IF($C956="","",SUMIFS(Con_ve!$F$6:$F$1005,Con_ve!$C$6:$C$1005,$C956,Con_ve!$I$6:$I$1005,"Fechada",Con_ve!$Q$6:$Q$1005,Cad_cl!AX$5))),"",IF($C956="","",SUMIFS(Con_ve!$F$6:$F$1005,Con_ve!$C$6:$C$1005,$C956,Con_ve!$I$6:$I$1005,"Fechada",Con_ve!$Q$6:$Q$1005,Cad_cl!AX$5)))</f>
        <v/>
      </c>
      <c r="AY956" s="134" t="str">
        <f>IF(ISERR(IF($C956="","",SUMIFS(Con_ve!$F$6:$F$1005,Con_ve!$C$6:$C$1005,$C956,Con_ve!$I$6:$I$1005,"Fechada",Con_ve!$Q$6:$Q$1005,Cad_cl!AY$5))),"",IF($C956="","",SUMIFS(Con_ve!$F$6:$F$1005,Con_ve!$C$6:$C$1005,$C956,Con_ve!$I$6:$I$1005,"Fechada",Con_ve!$Q$6:$Q$1005,Cad_cl!AY$5)))</f>
        <v/>
      </c>
      <c r="AZ956" s="134" t="str">
        <f>IF(ISERR(IF($C956="","",SUMIFS(Con_ve!$F$6:$F$1005,Con_ve!$C$6:$C$1005,$C956,Con_ve!$I$6:$I$1005,"Fechada",Con_ve!$Q$6:$Q$1005,Cad_cl!AZ$5))),"",IF($C956="","",SUMIFS(Con_ve!$F$6:$F$1005,Con_ve!$C$6:$C$1005,$C956,Con_ve!$I$6:$I$1005,"Fechada",Con_ve!$Q$6:$Q$1005,Cad_cl!AZ$5)))</f>
        <v/>
      </c>
      <c r="BA956" s="134" t="str">
        <f>IF(ISERR(IF($C956="","",SUMIFS(Con_ve!$F$6:$F$1005,Con_ve!$C$6:$C$1005,$C956,Con_ve!$I$6:$I$1005,"Fechada",Con_ve!$Q$6:$Q$1005,Cad_cl!BA$5))),"",IF($C956="","",SUMIFS(Con_ve!$F$6:$F$1005,Con_ve!$C$6:$C$1005,$C956,Con_ve!$I$6:$I$1005,"Fechada",Con_ve!$Q$6:$Q$1005,Cad_cl!BA$5)))</f>
        <v/>
      </c>
      <c r="BB956" s="134">
        <f t="shared" si="42"/>
        <v>0</v>
      </c>
      <c r="BD956" s="134" t="str">
        <f>IF(ISERR(IF($C956="","",SUMIFS(Con_ve!$F$6:$F$1005,Con_ve!$C$6:$C$1005,$C956,Con_ve!$I$6:$I$1005,"Em negociação",Con_ve!$Q$6:$Q$1005,Cad_cl!BD$5))),"",IF($C956="","",SUMIFS(Con_ve!$F$6:$F$1005,Con_ve!$C$6:$C$1005,$C956,Con_ve!$I$6:$I$1005,"Em negociação",Con_ve!$Q$6:$Q$1005,Cad_cl!BD$5)))</f>
        <v/>
      </c>
      <c r="BE956" s="134" t="str">
        <f>IF(ISERR(IF($C956="","",SUMIFS(Con_ve!$F$6:$F$1005,Con_ve!$C$6:$C$1005,$C956,Con_ve!$I$6:$I$1005,"Em negociação",Con_ve!$Q$6:$Q$1005,Cad_cl!BE$5))),"",IF($C956="","",SUMIFS(Con_ve!$F$6:$F$1005,Con_ve!$C$6:$C$1005,$C956,Con_ve!$I$6:$I$1005,"Em negociação",Con_ve!$Q$6:$Q$1005,Cad_cl!BE$5)))</f>
        <v/>
      </c>
      <c r="BF956" s="134" t="str">
        <f>IF(ISERR(IF($C956="","",SUMIFS(Con_ve!$F$6:$F$1005,Con_ve!$C$6:$C$1005,$C956,Con_ve!$I$6:$I$1005,"Em negociação",Con_ve!$Q$6:$Q$1005,Cad_cl!BF$5))),"",IF($C956="","",SUMIFS(Con_ve!$F$6:$F$1005,Con_ve!$C$6:$C$1005,$C956,Con_ve!$I$6:$I$1005,"Em negociação",Con_ve!$Q$6:$Q$1005,Cad_cl!BF$5)))</f>
        <v/>
      </c>
      <c r="BG956" s="134" t="str">
        <f>IF(ISERR(IF($C956="","",SUMIFS(Con_ve!$F$6:$F$1005,Con_ve!$C$6:$C$1005,$C956,Con_ve!$I$6:$I$1005,"Em negociação",Con_ve!$Q$6:$Q$1005,Cad_cl!BG$5))),"",IF($C956="","",SUMIFS(Con_ve!$F$6:$F$1005,Con_ve!$C$6:$C$1005,$C956,Con_ve!$I$6:$I$1005,"Em negociação",Con_ve!$Q$6:$Q$1005,Cad_cl!BG$5)))</f>
        <v/>
      </c>
      <c r="BH956" s="134" t="str">
        <f>IF(ISERR(IF($C956="","",SUMIFS(Con_ve!$F$6:$F$1005,Con_ve!$C$6:$C$1005,$C956,Con_ve!$I$6:$I$1005,"Em negociação",Con_ve!$Q$6:$Q$1005,Cad_cl!BH$5))),"",IF($C956="","",SUMIFS(Con_ve!$F$6:$F$1005,Con_ve!$C$6:$C$1005,$C956,Con_ve!$I$6:$I$1005,"Em negociação",Con_ve!$Q$6:$Q$1005,Cad_cl!BH$5)))</f>
        <v/>
      </c>
      <c r="BI956" s="134" t="str">
        <f>IF(ISERR(IF($C956="","",SUMIFS(Con_ve!$F$6:$F$1005,Con_ve!$C$6:$C$1005,$C956,Con_ve!$I$6:$I$1005,"Em negociação",Con_ve!$Q$6:$Q$1005,Cad_cl!BI$5))),"",IF($C956="","",SUMIFS(Con_ve!$F$6:$F$1005,Con_ve!$C$6:$C$1005,$C956,Con_ve!$I$6:$I$1005,"Em negociação",Con_ve!$Q$6:$Q$1005,Cad_cl!BI$5)))</f>
        <v/>
      </c>
      <c r="BJ956" s="134" t="str">
        <f>IF(ISERR(IF($C956="","",SUMIFS(Con_ve!$F$6:$F$1005,Con_ve!$C$6:$C$1005,$C956,Con_ve!$I$6:$I$1005,"Em negociação",Con_ve!$Q$6:$Q$1005,Cad_cl!BJ$5))),"",IF($C956="","",SUMIFS(Con_ve!$F$6:$F$1005,Con_ve!$C$6:$C$1005,$C956,Con_ve!$I$6:$I$1005,"Em negociação",Con_ve!$Q$6:$Q$1005,Cad_cl!BJ$5)))</f>
        <v/>
      </c>
      <c r="BK956" s="134" t="str">
        <f>IF(ISERR(IF($C956="","",SUMIFS(Con_ve!$F$6:$F$1005,Con_ve!$C$6:$C$1005,$C956,Con_ve!$I$6:$I$1005,"Em negociação",Con_ve!$Q$6:$Q$1005,Cad_cl!BK$5))),"",IF($C956="","",SUMIFS(Con_ve!$F$6:$F$1005,Con_ve!$C$6:$C$1005,$C956,Con_ve!$I$6:$I$1005,"Em negociação",Con_ve!$Q$6:$Q$1005,Cad_cl!BK$5)))</f>
        <v/>
      </c>
      <c r="BL956" s="134" t="str">
        <f>IF(ISERR(IF($C956="","",SUMIFS(Con_ve!$F$6:$F$1005,Con_ve!$C$6:$C$1005,$C956,Con_ve!$I$6:$I$1005,"Em negociação",Con_ve!$Q$6:$Q$1005,Cad_cl!BL$5))),"",IF($C956="","",SUMIFS(Con_ve!$F$6:$F$1005,Con_ve!$C$6:$C$1005,$C956,Con_ve!$I$6:$I$1005,"Em negociação",Con_ve!$Q$6:$Q$1005,Cad_cl!BL$5)))</f>
        <v/>
      </c>
      <c r="BM956" s="134" t="str">
        <f>IF(ISERR(IF($C956="","",SUMIFS(Con_ve!$F$6:$F$1005,Con_ve!$C$6:$C$1005,$C956,Con_ve!$I$6:$I$1005,"Em negociação",Con_ve!$Q$6:$Q$1005,Cad_cl!BM$5))),"",IF($C956="","",SUMIFS(Con_ve!$F$6:$F$1005,Con_ve!$C$6:$C$1005,$C956,Con_ve!$I$6:$I$1005,"Em negociação",Con_ve!$Q$6:$Q$1005,Cad_cl!BM$5)))</f>
        <v/>
      </c>
      <c r="BN956" s="134" t="str">
        <f>IF(ISERR(IF($C956="","",SUMIFS(Con_ve!$F$6:$F$1005,Con_ve!$C$6:$C$1005,$C956,Con_ve!$I$6:$I$1005,"Em negociação",Con_ve!$Q$6:$Q$1005,Cad_cl!BN$5))),"",IF($C956="","",SUMIFS(Con_ve!$F$6:$F$1005,Con_ve!$C$6:$C$1005,$C956,Con_ve!$I$6:$I$1005,"Em negociação",Con_ve!$Q$6:$Q$1005,Cad_cl!BN$5)))</f>
        <v/>
      </c>
      <c r="BO956" s="134" t="str">
        <f>IF(ISERR(IF($C956="","",SUMIFS(Con_ve!$F$6:$F$1005,Con_ve!$C$6:$C$1005,$C956,Con_ve!$I$6:$I$1005,"Em negociação",Con_ve!$Q$6:$Q$1005,Cad_cl!BO$5))),"",IF($C956="","",SUMIFS(Con_ve!$F$6:$F$1005,Con_ve!$C$6:$C$1005,$C956,Con_ve!$I$6:$I$1005,"Em negociação",Con_ve!$Q$6:$Q$1005,Cad_cl!BO$5)))</f>
        <v/>
      </c>
      <c r="BP956" s="134">
        <f t="shared" si="43"/>
        <v>0</v>
      </c>
      <c r="BR956" s="125" t="str">
        <f>IF(ISERR(IF(AND($I956=Re_lo!$E$5,BR$5=VLOOKUP(Re_lo!$H$5,Re_lo!$N$5:$O$16,2,0)),AP956,"")),"",IF(AND($I956=Re_lo!$E$5,BR$5=VLOOKUP(Re_lo!$H$5,Re_lo!$N$5:$O$16,2,0)),AP956,""))</f>
        <v/>
      </c>
      <c r="BS956" s="125" t="str">
        <f>IF(ISERR(IF(AND($I956=Re_lo!$E$5,BS$5=VLOOKUP(Re_lo!$H$5,Re_lo!$N$5:$O$16,2,0)),AQ956,"")),"",IF(AND($I956=Re_lo!$E$5,BS$5=VLOOKUP(Re_lo!$H$5,Re_lo!$N$5:$O$16,2,0)),AQ956,""))</f>
        <v/>
      </c>
      <c r="BT956" s="125" t="str">
        <f>IF(ISERR(IF(AND($I956=Re_lo!$E$5,BT$5=VLOOKUP(Re_lo!$H$5,Re_lo!$N$5:$O$16,2,0)),AR956,"")),"",IF(AND($I956=Re_lo!$E$5,BT$5=VLOOKUP(Re_lo!$H$5,Re_lo!$N$5:$O$16,2,0)),AR956,""))</f>
        <v/>
      </c>
      <c r="BU956" s="125" t="str">
        <f>IF(ISERR(IF(AND($I956=Re_lo!$E$5,BU$5=VLOOKUP(Re_lo!$H$5,Re_lo!$N$5:$O$16,2,0)),AS956,"")),"",IF(AND($I956=Re_lo!$E$5,BU$5=VLOOKUP(Re_lo!$H$5,Re_lo!$N$5:$O$16,2,0)),AS956,""))</f>
        <v/>
      </c>
      <c r="BV956" s="125" t="str">
        <f>IF(ISERR(IF(AND($I956=Re_lo!$E$5,BV$5=VLOOKUP(Re_lo!$H$5,Re_lo!$N$5:$O$16,2,0)),AT956,"")),"",IF(AND($I956=Re_lo!$E$5,BV$5=VLOOKUP(Re_lo!$H$5,Re_lo!$N$5:$O$16,2,0)),AT956,""))</f>
        <v/>
      </c>
      <c r="BW956" s="125" t="str">
        <f>IF(ISERR(IF(AND($I956=Re_lo!$E$5,BW$5=VLOOKUP(Re_lo!$H$5,Re_lo!$N$5:$O$16,2,0)),AU956,"")),"",IF(AND($I956=Re_lo!$E$5,BW$5=VLOOKUP(Re_lo!$H$5,Re_lo!$N$5:$O$16,2,0)),AU956,""))</f>
        <v/>
      </c>
      <c r="BX956" s="125" t="str">
        <f>IF(ISERR(IF(AND($I956=Re_lo!$E$5,BX$5=VLOOKUP(Re_lo!$H$5,Re_lo!$N$5:$O$16,2,0)),AV956,"")),"",IF(AND($I956=Re_lo!$E$5,BX$5=VLOOKUP(Re_lo!$H$5,Re_lo!$N$5:$O$16,2,0)),AV956,""))</f>
        <v/>
      </c>
      <c r="BY956" s="125" t="str">
        <f>IF(ISERR(IF(AND($I956=Re_lo!$E$5,BY$5=VLOOKUP(Re_lo!$H$5,Re_lo!$N$5:$O$16,2,0)),AW956,"")),"",IF(AND($I956=Re_lo!$E$5,BY$5=VLOOKUP(Re_lo!$H$5,Re_lo!$N$5:$O$16,2,0)),AW956,""))</f>
        <v/>
      </c>
      <c r="BZ956" s="125" t="str">
        <f>IF(ISERR(IF(AND($I956=Re_lo!$E$5,BZ$5=VLOOKUP(Re_lo!$H$5,Re_lo!$N$5:$O$16,2,0)),AX956,"")),"",IF(AND($I956=Re_lo!$E$5,BZ$5=VLOOKUP(Re_lo!$H$5,Re_lo!$N$5:$O$16,2,0)),AX956,""))</f>
        <v/>
      </c>
      <c r="CA956" s="125" t="str">
        <f>IF(ISERR(IF(AND($I956=Re_lo!$E$5,CA$5=VLOOKUP(Re_lo!$H$5,Re_lo!$N$5:$O$16,2,0)),AY956,"")),"",IF(AND($I956=Re_lo!$E$5,CA$5=VLOOKUP(Re_lo!$H$5,Re_lo!$N$5:$O$16,2,0)),AY956,""))</f>
        <v/>
      </c>
      <c r="CB956" s="125" t="str">
        <f>IF(ISERR(IF(AND($I956=Re_lo!$E$5,CB$5=VLOOKUP(Re_lo!$H$5,Re_lo!$N$5:$O$16,2,0)),AZ956,"")),"",IF(AND($I956=Re_lo!$E$5,CB$5=VLOOKUP(Re_lo!$H$5,Re_lo!$N$5:$O$16,2,0)),AZ956,""))</f>
        <v/>
      </c>
      <c r="CC956" s="125" t="str">
        <f>IF(ISERR(IF(AND($I956=Re_lo!$E$5,CC$5=VLOOKUP(Re_lo!$H$5,Re_lo!$N$5:$O$16,2,0)),BA956,"")),"",IF(AND($I956=Re_lo!$E$5,CC$5=VLOOKUP(Re_lo!$H$5,Re_lo!$N$5:$O$16,2,0)),BA956,""))</f>
        <v/>
      </c>
      <c r="CD956" s="125" t="str">
        <f>IF(ISERR(IF(AND($I956=Re_lo!$E$5,CD$5=VLOOKUP(Re_lo!$H$5,Re_lo!$N$5:$O$16,2,0)),BB956,"")),"",IF(AND($I956=Re_lo!$E$5,CD$5=VLOOKUP(Re_lo!$H$5,Re_lo!$N$5:$O$16,2,0)),BB956,""))</f>
        <v/>
      </c>
      <c r="CF956" s="125" t="str">
        <f>IF($C956="","",COUNTIFS(Con_ve!$C$6:$C$1005,$C956,Con_ve!$Q$6:$Q$1005,Cad_cl!CF$5))</f>
        <v/>
      </c>
      <c r="CG956" s="125" t="str">
        <f>IF($C956="","",COUNTIFS(Con_ve!$C$6:$C$1005,$C956,Con_ve!$Q$6:$Q$1005,Cad_cl!CG$5))</f>
        <v/>
      </c>
      <c r="CH956" s="125" t="str">
        <f>IF($C956="","",COUNTIFS(Con_ve!$C$6:$C$1005,$C956,Con_ve!$Q$6:$Q$1005,Cad_cl!CH$5))</f>
        <v/>
      </c>
      <c r="CI956" s="125" t="str">
        <f>IF($C956="","",COUNTIFS(Con_ve!$C$6:$C$1005,$C956,Con_ve!$Q$6:$Q$1005,Cad_cl!CI$5))</f>
        <v/>
      </c>
      <c r="CJ956" s="125" t="str">
        <f>IF($C956="","",COUNTIFS(Con_ve!$C$6:$C$1005,$C956,Con_ve!$Q$6:$Q$1005,Cad_cl!CJ$5))</f>
        <v/>
      </c>
      <c r="CK956" s="125" t="str">
        <f>IF($C956="","",COUNTIFS(Con_ve!$C$6:$C$1005,$C956,Con_ve!$Q$6:$Q$1005,Cad_cl!CK$5))</f>
        <v/>
      </c>
      <c r="CL956" s="125" t="str">
        <f>IF($C956="","",COUNTIFS(Con_ve!$C$6:$C$1005,$C956,Con_ve!$Q$6:$Q$1005,Cad_cl!CL$5))</f>
        <v/>
      </c>
      <c r="CM956" s="125" t="str">
        <f>IF($C956="","",COUNTIFS(Con_ve!$C$6:$C$1005,$C956,Con_ve!$Q$6:$Q$1005,Cad_cl!CM$5))</f>
        <v/>
      </c>
      <c r="CN956" s="125" t="str">
        <f>IF($C956="","",COUNTIFS(Con_ve!$C$6:$C$1005,$C956,Con_ve!$Q$6:$Q$1005,Cad_cl!CN$5))</f>
        <v/>
      </c>
      <c r="CO956" s="125" t="str">
        <f>IF($C956="","",COUNTIFS(Con_ve!$C$6:$C$1005,$C956,Con_ve!$Q$6:$Q$1005,Cad_cl!CO$5))</f>
        <v/>
      </c>
      <c r="CP956" s="125" t="str">
        <f>IF($C956="","",COUNTIFS(Con_ve!$C$6:$C$1005,$C956,Con_ve!$Q$6:$Q$1005,Cad_cl!CP$5))</f>
        <v/>
      </c>
      <c r="CQ956" s="125" t="str">
        <f>IF($C956="","",COUNTIFS(Con_ve!$C$6:$C$1005,$C956,Con_ve!$Q$6:$Q$1005,Cad_cl!CQ$5))</f>
        <v/>
      </c>
      <c r="CR956" s="125">
        <f t="shared" si="44"/>
        <v>0</v>
      </c>
    </row>
    <row r="957" spans="3:96" ht="30" customHeight="1">
      <c r="C957" s="153"/>
      <c r="D957" s="153"/>
      <c r="E957" s="154"/>
      <c r="F957" s="153"/>
      <c r="G957" s="155"/>
      <c r="H957" s="153"/>
      <c r="I957" s="153"/>
      <c r="J957" s="132" t="s">
        <v>309</v>
      </c>
      <c r="K957" s="133" t="s">
        <v>309</v>
      </c>
      <c r="L957" s="153"/>
      <c r="M957" s="153"/>
      <c r="N957" s="153"/>
      <c r="O957" s="153"/>
      <c r="P957" s="153"/>
      <c r="Q957" s="153"/>
      <c r="AP957" s="134" t="str">
        <f>IF(ISERR(IF($C957="","",SUMIFS(Con_ve!$F$6:$F$1005,Con_ve!$C$6:$C$1005,$C957,Con_ve!$I$6:$I$1005,"Fechada",Con_ve!$Q$6:$Q$1005,Cad_cl!AP$5))),"",IF($C957="","",SUMIFS(Con_ve!$F$6:$F$1005,Con_ve!$C$6:$C$1005,$C957,Con_ve!$I$6:$I$1005,"Fechada",Con_ve!$Q$6:$Q$1005,Cad_cl!AP$5)))</f>
        <v/>
      </c>
      <c r="AQ957" s="134" t="str">
        <f>IF(ISERR(IF($C957="","",SUMIFS(Con_ve!$F$6:$F$1005,Con_ve!$C$6:$C$1005,$C957,Con_ve!$I$6:$I$1005,"Fechada",Con_ve!$Q$6:$Q$1005,Cad_cl!AQ$5))),"",IF($C957="","",SUMIFS(Con_ve!$F$6:$F$1005,Con_ve!$C$6:$C$1005,$C957,Con_ve!$I$6:$I$1005,"Fechada",Con_ve!$Q$6:$Q$1005,Cad_cl!AQ$5)))</f>
        <v/>
      </c>
      <c r="AR957" s="134" t="str">
        <f>IF(ISERR(IF($C957="","",SUMIFS(Con_ve!$F$6:$F$1005,Con_ve!$C$6:$C$1005,$C957,Con_ve!$I$6:$I$1005,"Fechada",Con_ve!$Q$6:$Q$1005,Cad_cl!AR$5))),"",IF($C957="","",SUMIFS(Con_ve!$F$6:$F$1005,Con_ve!$C$6:$C$1005,$C957,Con_ve!$I$6:$I$1005,"Fechada",Con_ve!$Q$6:$Q$1005,Cad_cl!AR$5)))</f>
        <v/>
      </c>
      <c r="AS957" s="134" t="str">
        <f>IF(ISERR(IF($C957="","",SUMIFS(Con_ve!$F$6:$F$1005,Con_ve!$C$6:$C$1005,$C957,Con_ve!$I$6:$I$1005,"Fechada",Con_ve!$Q$6:$Q$1005,Cad_cl!AS$5))),"",IF($C957="","",SUMIFS(Con_ve!$F$6:$F$1005,Con_ve!$C$6:$C$1005,$C957,Con_ve!$I$6:$I$1005,"Fechada",Con_ve!$Q$6:$Q$1005,Cad_cl!AS$5)))</f>
        <v/>
      </c>
      <c r="AT957" s="134" t="str">
        <f>IF(ISERR(IF($C957="","",SUMIFS(Con_ve!$F$6:$F$1005,Con_ve!$C$6:$C$1005,$C957,Con_ve!$I$6:$I$1005,"Fechada",Con_ve!$Q$6:$Q$1005,Cad_cl!AT$5))),"",IF($C957="","",SUMIFS(Con_ve!$F$6:$F$1005,Con_ve!$C$6:$C$1005,$C957,Con_ve!$I$6:$I$1005,"Fechada",Con_ve!$Q$6:$Q$1005,Cad_cl!AT$5)))</f>
        <v/>
      </c>
      <c r="AU957" s="134" t="str">
        <f>IF(ISERR(IF($C957="","",SUMIFS(Con_ve!$F$6:$F$1005,Con_ve!$C$6:$C$1005,$C957,Con_ve!$I$6:$I$1005,"Fechada",Con_ve!$Q$6:$Q$1005,Cad_cl!AU$5))),"",IF($C957="","",SUMIFS(Con_ve!$F$6:$F$1005,Con_ve!$C$6:$C$1005,$C957,Con_ve!$I$6:$I$1005,"Fechada",Con_ve!$Q$6:$Q$1005,Cad_cl!AU$5)))</f>
        <v/>
      </c>
      <c r="AV957" s="134" t="str">
        <f>IF(ISERR(IF($C957="","",SUMIFS(Con_ve!$F$6:$F$1005,Con_ve!$C$6:$C$1005,$C957,Con_ve!$I$6:$I$1005,"Fechada",Con_ve!$Q$6:$Q$1005,Cad_cl!AV$5))),"",IF($C957="","",SUMIFS(Con_ve!$F$6:$F$1005,Con_ve!$C$6:$C$1005,$C957,Con_ve!$I$6:$I$1005,"Fechada",Con_ve!$Q$6:$Q$1005,Cad_cl!AV$5)))</f>
        <v/>
      </c>
      <c r="AW957" s="134" t="str">
        <f>IF(ISERR(IF($C957="","",SUMIFS(Con_ve!$F$6:$F$1005,Con_ve!$C$6:$C$1005,$C957,Con_ve!$I$6:$I$1005,"Fechada",Con_ve!$Q$6:$Q$1005,Cad_cl!AW$5))),"",IF($C957="","",SUMIFS(Con_ve!$F$6:$F$1005,Con_ve!$C$6:$C$1005,$C957,Con_ve!$I$6:$I$1005,"Fechada",Con_ve!$Q$6:$Q$1005,Cad_cl!AW$5)))</f>
        <v/>
      </c>
      <c r="AX957" s="134" t="str">
        <f>IF(ISERR(IF($C957="","",SUMIFS(Con_ve!$F$6:$F$1005,Con_ve!$C$6:$C$1005,$C957,Con_ve!$I$6:$I$1005,"Fechada",Con_ve!$Q$6:$Q$1005,Cad_cl!AX$5))),"",IF($C957="","",SUMIFS(Con_ve!$F$6:$F$1005,Con_ve!$C$6:$C$1005,$C957,Con_ve!$I$6:$I$1005,"Fechada",Con_ve!$Q$6:$Q$1005,Cad_cl!AX$5)))</f>
        <v/>
      </c>
      <c r="AY957" s="134" t="str">
        <f>IF(ISERR(IF($C957="","",SUMIFS(Con_ve!$F$6:$F$1005,Con_ve!$C$6:$C$1005,$C957,Con_ve!$I$6:$I$1005,"Fechada",Con_ve!$Q$6:$Q$1005,Cad_cl!AY$5))),"",IF($C957="","",SUMIFS(Con_ve!$F$6:$F$1005,Con_ve!$C$6:$C$1005,$C957,Con_ve!$I$6:$I$1005,"Fechada",Con_ve!$Q$6:$Q$1005,Cad_cl!AY$5)))</f>
        <v/>
      </c>
      <c r="AZ957" s="134" t="str">
        <f>IF(ISERR(IF($C957="","",SUMIFS(Con_ve!$F$6:$F$1005,Con_ve!$C$6:$C$1005,$C957,Con_ve!$I$6:$I$1005,"Fechada",Con_ve!$Q$6:$Q$1005,Cad_cl!AZ$5))),"",IF($C957="","",SUMIFS(Con_ve!$F$6:$F$1005,Con_ve!$C$6:$C$1005,$C957,Con_ve!$I$6:$I$1005,"Fechada",Con_ve!$Q$6:$Q$1005,Cad_cl!AZ$5)))</f>
        <v/>
      </c>
      <c r="BA957" s="134" t="str">
        <f>IF(ISERR(IF($C957="","",SUMIFS(Con_ve!$F$6:$F$1005,Con_ve!$C$6:$C$1005,$C957,Con_ve!$I$6:$I$1005,"Fechada",Con_ve!$Q$6:$Q$1005,Cad_cl!BA$5))),"",IF($C957="","",SUMIFS(Con_ve!$F$6:$F$1005,Con_ve!$C$6:$C$1005,$C957,Con_ve!$I$6:$I$1005,"Fechada",Con_ve!$Q$6:$Q$1005,Cad_cl!BA$5)))</f>
        <v/>
      </c>
      <c r="BB957" s="134">
        <f t="shared" si="42"/>
        <v>0</v>
      </c>
      <c r="BD957" s="134" t="str">
        <f>IF(ISERR(IF($C957="","",SUMIFS(Con_ve!$F$6:$F$1005,Con_ve!$C$6:$C$1005,$C957,Con_ve!$I$6:$I$1005,"Em negociação",Con_ve!$Q$6:$Q$1005,Cad_cl!BD$5))),"",IF($C957="","",SUMIFS(Con_ve!$F$6:$F$1005,Con_ve!$C$6:$C$1005,$C957,Con_ve!$I$6:$I$1005,"Em negociação",Con_ve!$Q$6:$Q$1005,Cad_cl!BD$5)))</f>
        <v/>
      </c>
      <c r="BE957" s="134" t="str">
        <f>IF(ISERR(IF($C957="","",SUMIFS(Con_ve!$F$6:$F$1005,Con_ve!$C$6:$C$1005,$C957,Con_ve!$I$6:$I$1005,"Em negociação",Con_ve!$Q$6:$Q$1005,Cad_cl!BE$5))),"",IF($C957="","",SUMIFS(Con_ve!$F$6:$F$1005,Con_ve!$C$6:$C$1005,$C957,Con_ve!$I$6:$I$1005,"Em negociação",Con_ve!$Q$6:$Q$1005,Cad_cl!BE$5)))</f>
        <v/>
      </c>
      <c r="BF957" s="134" t="str">
        <f>IF(ISERR(IF($C957="","",SUMIFS(Con_ve!$F$6:$F$1005,Con_ve!$C$6:$C$1005,$C957,Con_ve!$I$6:$I$1005,"Em negociação",Con_ve!$Q$6:$Q$1005,Cad_cl!BF$5))),"",IF($C957="","",SUMIFS(Con_ve!$F$6:$F$1005,Con_ve!$C$6:$C$1005,$C957,Con_ve!$I$6:$I$1005,"Em negociação",Con_ve!$Q$6:$Q$1005,Cad_cl!BF$5)))</f>
        <v/>
      </c>
      <c r="BG957" s="134" t="str">
        <f>IF(ISERR(IF($C957="","",SUMIFS(Con_ve!$F$6:$F$1005,Con_ve!$C$6:$C$1005,$C957,Con_ve!$I$6:$I$1005,"Em negociação",Con_ve!$Q$6:$Q$1005,Cad_cl!BG$5))),"",IF($C957="","",SUMIFS(Con_ve!$F$6:$F$1005,Con_ve!$C$6:$C$1005,$C957,Con_ve!$I$6:$I$1005,"Em negociação",Con_ve!$Q$6:$Q$1005,Cad_cl!BG$5)))</f>
        <v/>
      </c>
      <c r="BH957" s="134" t="str">
        <f>IF(ISERR(IF($C957="","",SUMIFS(Con_ve!$F$6:$F$1005,Con_ve!$C$6:$C$1005,$C957,Con_ve!$I$6:$I$1005,"Em negociação",Con_ve!$Q$6:$Q$1005,Cad_cl!BH$5))),"",IF($C957="","",SUMIFS(Con_ve!$F$6:$F$1005,Con_ve!$C$6:$C$1005,$C957,Con_ve!$I$6:$I$1005,"Em negociação",Con_ve!$Q$6:$Q$1005,Cad_cl!BH$5)))</f>
        <v/>
      </c>
      <c r="BI957" s="134" t="str">
        <f>IF(ISERR(IF($C957="","",SUMIFS(Con_ve!$F$6:$F$1005,Con_ve!$C$6:$C$1005,$C957,Con_ve!$I$6:$I$1005,"Em negociação",Con_ve!$Q$6:$Q$1005,Cad_cl!BI$5))),"",IF($C957="","",SUMIFS(Con_ve!$F$6:$F$1005,Con_ve!$C$6:$C$1005,$C957,Con_ve!$I$6:$I$1005,"Em negociação",Con_ve!$Q$6:$Q$1005,Cad_cl!BI$5)))</f>
        <v/>
      </c>
      <c r="BJ957" s="134" t="str">
        <f>IF(ISERR(IF($C957="","",SUMIFS(Con_ve!$F$6:$F$1005,Con_ve!$C$6:$C$1005,$C957,Con_ve!$I$6:$I$1005,"Em negociação",Con_ve!$Q$6:$Q$1005,Cad_cl!BJ$5))),"",IF($C957="","",SUMIFS(Con_ve!$F$6:$F$1005,Con_ve!$C$6:$C$1005,$C957,Con_ve!$I$6:$I$1005,"Em negociação",Con_ve!$Q$6:$Q$1005,Cad_cl!BJ$5)))</f>
        <v/>
      </c>
      <c r="BK957" s="134" t="str">
        <f>IF(ISERR(IF($C957="","",SUMIFS(Con_ve!$F$6:$F$1005,Con_ve!$C$6:$C$1005,$C957,Con_ve!$I$6:$I$1005,"Em negociação",Con_ve!$Q$6:$Q$1005,Cad_cl!BK$5))),"",IF($C957="","",SUMIFS(Con_ve!$F$6:$F$1005,Con_ve!$C$6:$C$1005,$C957,Con_ve!$I$6:$I$1005,"Em negociação",Con_ve!$Q$6:$Q$1005,Cad_cl!BK$5)))</f>
        <v/>
      </c>
      <c r="BL957" s="134" t="str">
        <f>IF(ISERR(IF($C957="","",SUMIFS(Con_ve!$F$6:$F$1005,Con_ve!$C$6:$C$1005,$C957,Con_ve!$I$6:$I$1005,"Em negociação",Con_ve!$Q$6:$Q$1005,Cad_cl!BL$5))),"",IF($C957="","",SUMIFS(Con_ve!$F$6:$F$1005,Con_ve!$C$6:$C$1005,$C957,Con_ve!$I$6:$I$1005,"Em negociação",Con_ve!$Q$6:$Q$1005,Cad_cl!BL$5)))</f>
        <v/>
      </c>
      <c r="BM957" s="134" t="str">
        <f>IF(ISERR(IF($C957="","",SUMIFS(Con_ve!$F$6:$F$1005,Con_ve!$C$6:$C$1005,$C957,Con_ve!$I$6:$I$1005,"Em negociação",Con_ve!$Q$6:$Q$1005,Cad_cl!BM$5))),"",IF($C957="","",SUMIFS(Con_ve!$F$6:$F$1005,Con_ve!$C$6:$C$1005,$C957,Con_ve!$I$6:$I$1005,"Em negociação",Con_ve!$Q$6:$Q$1005,Cad_cl!BM$5)))</f>
        <v/>
      </c>
      <c r="BN957" s="134" t="str">
        <f>IF(ISERR(IF($C957="","",SUMIFS(Con_ve!$F$6:$F$1005,Con_ve!$C$6:$C$1005,$C957,Con_ve!$I$6:$I$1005,"Em negociação",Con_ve!$Q$6:$Q$1005,Cad_cl!BN$5))),"",IF($C957="","",SUMIFS(Con_ve!$F$6:$F$1005,Con_ve!$C$6:$C$1005,$C957,Con_ve!$I$6:$I$1005,"Em negociação",Con_ve!$Q$6:$Q$1005,Cad_cl!BN$5)))</f>
        <v/>
      </c>
      <c r="BO957" s="134" t="str">
        <f>IF(ISERR(IF($C957="","",SUMIFS(Con_ve!$F$6:$F$1005,Con_ve!$C$6:$C$1005,$C957,Con_ve!$I$6:$I$1005,"Em negociação",Con_ve!$Q$6:$Q$1005,Cad_cl!BO$5))),"",IF($C957="","",SUMIFS(Con_ve!$F$6:$F$1005,Con_ve!$C$6:$C$1005,$C957,Con_ve!$I$6:$I$1005,"Em negociação",Con_ve!$Q$6:$Q$1005,Cad_cl!BO$5)))</f>
        <v/>
      </c>
      <c r="BP957" s="134">
        <f t="shared" si="43"/>
        <v>0</v>
      </c>
      <c r="BR957" s="125" t="str">
        <f>IF(ISERR(IF(AND($I957=Re_lo!$E$5,BR$5=VLOOKUP(Re_lo!$H$5,Re_lo!$N$5:$O$16,2,0)),AP957,"")),"",IF(AND($I957=Re_lo!$E$5,BR$5=VLOOKUP(Re_lo!$H$5,Re_lo!$N$5:$O$16,2,0)),AP957,""))</f>
        <v/>
      </c>
      <c r="BS957" s="125" t="str">
        <f>IF(ISERR(IF(AND($I957=Re_lo!$E$5,BS$5=VLOOKUP(Re_lo!$H$5,Re_lo!$N$5:$O$16,2,0)),AQ957,"")),"",IF(AND($I957=Re_lo!$E$5,BS$5=VLOOKUP(Re_lo!$H$5,Re_lo!$N$5:$O$16,2,0)),AQ957,""))</f>
        <v/>
      </c>
      <c r="BT957" s="125" t="str">
        <f>IF(ISERR(IF(AND($I957=Re_lo!$E$5,BT$5=VLOOKUP(Re_lo!$H$5,Re_lo!$N$5:$O$16,2,0)),AR957,"")),"",IF(AND($I957=Re_lo!$E$5,BT$5=VLOOKUP(Re_lo!$H$5,Re_lo!$N$5:$O$16,2,0)),AR957,""))</f>
        <v/>
      </c>
      <c r="BU957" s="125" t="str">
        <f>IF(ISERR(IF(AND($I957=Re_lo!$E$5,BU$5=VLOOKUP(Re_lo!$H$5,Re_lo!$N$5:$O$16,2,0)),AS957,"")),"",IF(AND($I957=Re_lo!$E$5,BU$5=VLOOKUP(Re_lo!$H$5,Re_lo!$N$5:$O$16,2,0)),AS957,""))</f>
        <v/>
      </c>
      <c r="BV957" s="125" t="str">
        <f>IF(ISERR(IF(AND($I957=Re_lo!$E$5,BV$5=VLOOKUP(Re_lo!$H$5,Re_lo!$N$5:$O$16,2,0)),AT957,"")),"",IF(AND($I957=Re_lo!$E$5,BV$5=VLOOKUP(Re_lo!$H$5,Re_lo!$N$5:$O$16,2,0)),AT957,""))</f>
        <v/>
      </c>
      <c r="BW957" s="125" t="str">
        <f>IF(ISERR(IF(AND($I957=Re_lo!$E$5,BW$5=VLOOKUP(Re_lo!$H$5,Re_lo!$N$5:$O$16,2,0)),AU957,"")),"",IF(AND($I957=Re_lo!$E$5,BW$5=VLOOKUP(Re_lo!$H$5,Re_lo!$N$5:$O$16,2,0)),AU957,""))</f>
        <v/>
      </c>
      <c r="BX957" s="125" t="str">
        <f>IF(ISERR(IF(AND($I957=Re_lo!$E$5,BX$5=VLOOKUP(Re_lo!$H$5,Re_lo!$N$5:$O$16,2,0)),AV957,"")),"",IF(AND($I957=Re_lo!$E$5,BX$5=VLOOKUP(Re_lo!$H$5,Re_lo!$N$5:$O$16,2,0)),AV957,""))</f>
        <v/>
      </c>
      <c r="BY957" s="125" t="str">
        <f>IF(ISERR(IF(AND($I957=Re_lo!$E$5,BY$5=VLOOKUP(Re_lo!$H$5,Re_lo!$N$5:$O$16,2,0)),AW957,"")),"",IF(AND($I957=Re_lo!$E$5,BY$5=VLOOKUP(Re_lo!$H$5,Re_lo!$N$5:$O$16,2,0)),AW957,""))</f>
        <v/>
      </c>
      <c r="BZ957" s="125" t="str">
        <f>IF(ISERR(IF(AND($I957=Re_lo!$E$5,BZ$5=VLOOKUP(Re_lo!$H$5,Re_lo!$N$5:$O$16,2,0)),AX957,"")),"",IF(AND($I957=Re_lo!$E$5,BZ$5=VLOOKUP(Re_lo!$H$5,Re_lo!$N$5:$O$16,2,0)),AX957,""))</f>
        <v/>
      </c>
      <c r="CA957" s="125" t="str">
        <f>IF(ISERR(IF(AND($I957=Re_lo!$E$5,CA$5=VLOOKUP(Re_lo!$H$5,Re_lo!$N$5:$O$16,2,0)),AY957,"")),"",IF(AND($I957=Re_lo!$E$5,CA$5=VLOOKUP(Re_lo!$H$5,Re_lo!$N$5:$O$16,2,0)),AY957,""))</f>
        <v/>
      </c>
      <c r="CB957" s="125" t="str">
        <f>IF(ISERR(IF(AND($I957=Re_lo!$E$5,CB$5=VLOOKUP(Re_lo!$H$5,Re_lo!$N$5:$O$16,2,0)),AZ957,"")),"",IF(AND($I957=Re_lo!$E$5,CB$5=VLOOKUP(Re_lo!$H$5,Re_lo!$N$5:$O$16,2,0)),AZ957,""))</f>
        <v/>
      </c>
      <c r="CC957" s="125" t="str">
        <f>IF(ISERR(IF(AND($I957=Re_lo!$E$5,CC$5=VLOOKUP(Re_lo!$H$5,Re_lo!$N$5:$O$16,2,0)),BA957,"")),"",IF(AND($I957=Re_lo!$E$5,CC$5=VLOOKUP(Re_lo!$H$5,Re_lo!$N$5:$O$16,2,0)),BA957,""))</f>
        <v/>
      </c>
      <c r="CD957" s="125" t="str">
        <f>IF(ISERR(IF(AND($I957=Re_lo!$E$5,CD$5=VLOOKUP(Re_lo!$H$5,Re_lo!$N$5:$O$16,2,0)),BB957,"")),"",IF(AND($I957=Re_lo!$E$5,CD$5=VLOOKUP(Re_lo!$H$5,Re_lo!$N$5:$O$16,2,0)),BB957,""))</f>
        <v/>
      </c>
      <c r="CF957" s="125" t="str">
        <f>IF($C957="","",COUNTIFS(Con_ve!$C$6:$C$1005,$C957,Con_ve!$Q$6:$Q$1005,Cad_cl!CF$5))</f>
        <v/>
      </c>
      <c r="CG957" s="125" t="str">
        <f>IF($C957="","",COUNTIFS(Con_ve!$C$6:$C$1005,$C957,Con_ve!$Q$6:$Q$1005,Cad_cl!CG$5))</f>
        <v/>
      </c>
      <c r="CH957" s="125" t="str">
        <f>IF($C957="","",COUNTIFS(Con_ve!$C$6:$C$1005,$C957,Con_ve!$Q$6:$Q$1005,Cad_cl!CH$5))</f>
        <v/>
      </c>
      <c r="CI957" s="125" t="str">
        <f>IF($C957="","",COUNTIFS(Con_ve!$C$6:$C$1005,$C957,Con_ve!$Q$6:$Q$1005,Cad_cl!CI$5))</f>
        <v/>
      </c>
      <c r="CJ957" s="125" t="str">
        <f>IF($C957="","",COUNTIFS(Con_ve!$C$6:$C$1005,$C957,Con_ve!$Q$6:$Q$1005,Cad_cl!CJ$5))</f>
        <v/>
      </c>
      <c r="CK957" s="125" t="str">
        <f>IF($C957="","",COUNTIFS(Con_ve!$C$6:$C$1005,$C957,Con_ve!$Q$6:$Q$1005,Cad_cl!CK$5))</f>
        <v/>
      </c>
      <c r="CL957" s="125" t="str">
        <f>IF($C957="","",COUNTIFS(Con_ve!$C$6:$C$1005,$C957,Con_ve!$Q$6:$Q$1005,Cad_cl!CL$5))</f>
        <v/>
      </c>
      <c r="CM957" s="125" t="str">
        <f>IF($C957="","",COUNTIFS(Con_ve!$C$6:$C$1005,$C957,Con_ve!$Q$6:$Q$1005,Cad_cl!CM$5))</f>
        <v/>
      </c>
      <c r="CN957" s="125" t="str">
        <f>IF($C957="","",COUNTIFS(Con_ve!$C$6:$C$1005,$C957,Con_ve!$Q$6:$Q$1005,Cad_cl!CN$5))</f>
        <v/>
      </c>
      <c r="CO957" s="125" t="str">
        <f>IF($C957="","",COUNTIFS(Con_ve!$C$6:$C$1005,$C957,Con_ve!$Q$6:$Q$1005,Cad_cl!CO$5))</f>
        <v/>
      </c>
      <c r="CP957" s="125" t="str">
        <f>IF($C957="","",COUNTIFS(Con_ve!$C$6:$C$1005,$C957,Con_ve!$Q$6:$Q$1005,Cad_cl!CP$5))</f>
        <v/>
      </c>
      <c r="CQ957" s="125" t="str">
        <f>IF($C957="","",COUNTIFS(Con_ve!$C$6:$C$1005,$C957,Con_ve!$Q$6:$Q$1005,Cad_cl!CQ$5))</f>
        <v/>
      </c>
      <c r="CR957" s="125">
        <f t="shared" si="44"/>
        <v>0</v>
      </c>
    </row>
    <row r="958" spans="3:96" ht="30" customHeight="1">
      <c r="C958" s="153"/>
      <c r="D958" s="153"/>
      <c r="E958" s="154"/>
      <c r="F958" s="153"/>
      <c r="G958" s="155"/>
      <c r="H958" s="153"/>
      <c r="I958" s="153"/>
      <c r="J958" s="132" t="s">
        <v>309</v>
      </c>
      <c r="K958" s="133" t="s">
        <v>309</v>
      </c>
      <c r="L958" s="153"/>
      <c r="M958" s="153"/>
      <c r="N958" s="153"/>
      <c r="O958" s="153"/>
      <c r="P958" s="153"/>
      <c r="Q958" s="153"/>
      <c r="AP958" s="134" t="str">
        <f>IF(ISERR(IF($C958="","",SUMIFS(Con_ve!$F$6:$F$1005,Con_ve!$C$6:$C$1005,$C958,Con_ve!$I$6:$I$1005,"Fechada",Con_ve!$Q$6:$Q$1005,Cad_cl!AP$5))),"",IF($C958="","",SUMIFS(Con_ve!$F$6:$F$1005,Con_ve!$C$6:$C$1005,$C958,Con_ve!$I$6:$I$1005,"Fechada",Con_ve!$Q$6:$Q$1005,Cad_cl!AP$5)))</f>
        <v/>
      </c>
      <c r="AQ958" s="134" t="str">
        <f>IF(ISERR(IF($C958="","",SUMIFS(Con_ve!$F$6:$F$1005,Con_ve!$C$6:$C$1005,$C958,Con_ve!$I$6:$I$1005,"Fechada",Con_ve!$Q$6:$Q$1005,Cad_cl!AQ$5))),"",IF($C958="","",SUMIFS(Con_ve!$F$6:$F$1005,Con_ve!$C$6:$C$1005,$C958,Con_ve!$I$6:$I$1005,"Fechada",Con_ve!$Q$6:$Q$1005,Cad_cl!AQ$5)))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 r="AR958" s="134" t="str">
        <f>IF(ISERR(IF($C958="","",SUMIFS(Con_ve!$F$6:$F$1005,Con_ve!$C$6:$C$1005,$C958,Con_ve!$I$6:$I$1005,"Fechada",Con_ve!$Q$6:$Q$1005,Cad_cl!AR$5))),"",IF($C958="","",SUMIFS(Con_ve!$F$6:$F$1005,Con_ve!$C$6:$C$1005,$C958,Con_ve!$I$6:$I$1005,"Fechada",Con_ve!$Q$6:$Q$1005,Cad_cl!AR$5)))</f>
        <v/>
      </c>
      <c r="AS958" s="134" t="str">
        <f>IF(ISERR(IF($C958="","",SUMIFS(Con_ve!$F$6:$F$1005,Con_ve!$C$6:$C$1005,$C958,Con_ve!$I$6:$I$1005,"Fechada",Con_ve!$Q$6:$Q$1005,Cad_cl!AS$5))),"",IF($C958="","",SUMIFS(Con_ve!$F$6:$F$1005,Con_ve!$C$6:$C$1005,$C958,Con_ve!$I$6:$I$1005,"Fechada",Con_ve!$Q$6:$Q$1005,Cad_cl!AS$5)))</f>
        <v/>
      </c>
      <c r="AT958" s="134" t="str">
        <f>IF(ISERR(IF($C958="","",SUMIFS(Con_ve!$F$6:$F$1005,Con_ve!$C$6:$C$1005,$C958,Con_ve!$I$6:$I$1005,"Fechada",Con_ve!$Q$6:$Q$1005,Cad_cl!AT$5))),"",IF($C958="","",SUMIFS(Con_ve!$F$6:$F$1005,Con_ve!$C$6:$C$1005,$C958,Con_ve!$I$6:$I$1005,"Fechada",Con_ve!$Q$6:$Q$1005,Cad_cl!AT$5)))</f>
        <v/>
      </c>
      <c r="AU958" s="134" t="str">
        <f>IF(ISERR(IF($C958="","",SUMIFS(Con_ve!$F$6:$F$1005,Con_ve!$C$6:$C$1005,$C958,Con_ve!$I$6:$I$1005,"Fechada",Con_ve!$Q$6:$Q$1005,Cad_cl!AU$5))),"",IF($C958="","",SUMIFS(Con_ve!$F$6:$F$1005,Con_ve!$C$6:$C$1005,$C958,Con_ve!$I$6:$I$1005,"Fechada",Con_ve!$Q$6:$Q$1005,Cad_cl!AU$5)))</f>
        <v/>
      </c>
      <c r="AV958" s="134" t="str">
        <f>IF(ISERR(IF($C958="","",SUMIFS(Con_ve!$F$6:$F$1005,Con_ve!$C$6:$C$1005,$C958,Con_ve!$I$6:$I$1005,"Fechada",Con_ve!$Q$6:$Q$1005,Cad_cl!AV$5))),"",IF($C958="","",SUMIFS(Con_ve!$F$6:$F$1005,Con_ve!$C$6:$C$1005,$C958,Con_ve!$I$6:$I$1005,"Fechada",Con_ve!$Q$6:$Q$1005,Cad_cl!AV$5)))</f>
        <v/>
      </c>
      <c r="AW958" s="134" t="str">
        <f>IF(ISERR(IF($C958="","",SUMIFS(Con_ve!$F$6:$F$1005,Con_ve!$C$6:$C$1005,$C958,Con_ve!$I$6:$I$1005,"Fechada",Con_ve!$Q$6:$Q$1005,Cad_cl!AW$5))),"",IF($C958="","",SUMIFS(Con_ve!$F$6:$F$1005,Con_ve!$C$6:$C$1005,$C958,Con_ve!$I$6:$I$1005,"Fechada",Con_ve!$Q$6:$Q$1005,Cad_cl!AW$5)))</f>
        <v/>
      </c>
      <c r="AX958" s="134" t="str">
        <f>IF(ISERR(IF($C958="","",SUMIFS(Con_ve!$F$6:$F$1005,Con_ve!$C$6:$C$1005,$C958,Con_ve!$I$6:$I$1005,"Fechada",Con_ve!$Q$6:$Q$1005,Cad_cl!AX$5))),"",IF($C958="","",SUMIFS(Con_ve!$F$6:$F$1005,Con_ve!$C$6:$C$1005,$C958,Con_ve!$I$6:$I$1005,"Fechada",Con_ve!$Q$6:$Q$1005,Cad_cl!AX$5)))</f>
        <v/>
      </c>
      <c r="AY958" s="134" t="str">
        <f>IF(ISERR(IF($C958="","",SUMIFS(Con_ve!$F$6:$F$1005,Con_ve!$C$6:$C$1005,$C958,Con_ve!$I$6:$I$1005,"Fechada",Con_ve!$Q$6:$Q$1005,Cad_cl!AY$5))),"",IF($C958="","",SUMIFS(Con_ve!$F$6:$F$1005,Con_ve!$C$6:$C$1005,$C958,Con_ve!$I$6:$I$1005,"Fechada",Con_ve!$Q$6:$Q$1005,Cad_cl!AY$5)))</f>
        <v/>
      </c>
      <c r="AZ958" s="134" t="str">
        <f>IF(ISERR(IF($C958="","",SUMIFS(Con_ve!$F$6:$F$1005,Con_ve!$C$6:$C$1005,$C958,Con_ve!$I$6:$I$1005,"Fechada",Con_ve!$Q$6:$Q$1005,Cad_cl!AZ$5))),"",IF($C958="","",SUMIFS(Con_ve!$F$6:$F$1005,Con_ve!$C$6:$C$1005,$C958,Con_ve!$I$6:$I$1005,"Fechada",Con_ve!$Q$6:$Q$1005,Cad_cl!AZ$5)))</f>
        <v/>
      </c>
      <c r="BA958" s="134" t="str">
        <f>IF(ISERR(IF($C958="","",SUMIFS(Con_ve!$F$6:$F$1005,Con_ve!$C$6:$C$1005,$C958,Con_ve!$I$6:$I$1005,"Fechada",Con_ve!$Q$6:$Q$1005,Cad_cl!BA$5))),"",IF($C958="","",SUMIFS(Con_ve!$F$6:$F$1005,Con_ve!$C$6:$C$1005,$C958,Con_ve!$I$6:$I$1005,"Fechada",Con_ve!$Q$6:$Q$1005,Cad_cl!BA$5)))</f>
        <v/>
      </c>
      <c r="BB958" s="134">
        <f t="shared" si="42"/>
        <v>0</v>
      </c>
      <c r="BD958" s="134" t="str">
        <f>IF(ISERR(IF($C958="","",SUMIFS(Con_ve!$F$6:$F$1005,Con_ve!$C$6:$C$1005,$C958,Con_ve!$I$6:$I$1005,"Em negociação",Con_ve!$Q$6:$Q$1005,Cad_cl!BD$5))),"",IF($C958="","",SUMIFS(Con_ve!$F$6:$F$1005,Con_ve!$C$6:$C$1005,$C958,Con_ve!$I$6:$I$1005,"Em negociação",Con_ve!$Q$6:$Q$1005,Cad_cl!BD$5)))</f>
        <v/>
      </c>
      <c r="BE958" s="134" t="str">
        <f>IF(ISERR(IF($C958="","",SUMIFS(Con_ve!$F$6:$F$1005,Con_ve!$C$6:$C$1005,$C958,Con_ve!$I$6:$I$1005,"Em negociação",Con_ve!$Q$6:$Q$1005,Cad_cl!BE$5))),"",IF($C958="","",SUMIFS(Con_ve!$F$6:$F$1005,Con_ve!$C$6:$C$1005,$C958,Con_ve!$I$6:$I$1005,"Em negociação",Con_ve!$Q$6:$Q$1005,Cad_cl!BE$5)))</f>
        <v/>
      </c>
      <c r="BF958" s="134" t="str">
        <f>IF(ISERR(IF($C958="","",SUMIFS(Con_ve!$F$6:$F$1005,Con_ve!$C$6:$C$1005,$C958,Con_ve!$I$6:$I$1005,"Em negociação",Con_ve!$Q$6:$Q$1005,Cad_cl!BF$5))),"",IF($C958="","",SUMIFS(Con_ve!$F$6:$F$1005,Con_ve!$C$6:$C$1005,$C958,Con_ve!$I$6:$I$1005,"Em negociação",Con_ve!$Q$6:$Q$1005,Cad_cl!BF$5)))</f>
        <v/>
      </c>
      <c r="BG958" s="134" t="str">
        <f>IF(ISERR(IF($C958="","",SUMIFS(Con_ve!$F$6:$F$1005,Con_ve!$C$6:$C$1005,$C958,Con_ve!$I$6:$I$1005,"Em negociação",Con_ve!$Q$6:$Q$1005,Cad_cl!BG$5))),"",IF($C958="","",SUMIFS(Con_ve!$F$6:$F$1005,Con_ve!$C$6:$C$1005,$C958,Con_ve!$I$6:$I$1005,"Em negociação",Con_ve!$Q$6:$Q$1005,Cad_cl!BG$5)))</f>
        <v/>
      </c>
      <c r="BH958" s="134" t="str">
        <f>IF(ISERR(IF($C958="","",SUMIFS(Con_ve!$F$6:$F$1005,Con_ve!$C$6:$C$1005,$C958,Con_ve!$I$6:$I$1005,"Em negociação",Con_ve!$Q$6:$Q$1005,Cad_cl!BH$5))),"",IF($C958="","",SUMIFS(Con_ve!$F$6:$F$1005,Con_ve!$C$6:$C$1005,$C958,Con_ve!$I$6:$I$1005,"Em negociação",Con_ve!$Q$6:$Q$1005,Cad_cl!BH$5)))</f>
        <v/>
      </c>
      <c r="BI958" s="134" t="str">
        <f>IF(ISERR(IF($C958="","",SUMIFS(Con_ve!$F$6:$F$1005,Con_ve!$C$6:$C$1005,$C958,Con_ve!$I$6:$I$1005,"Em negociação",Con_ve!$Q$6:$Q$1005,Cad_cl!BI$5))),"",IF($C958="","",SUMIFS(Con_ve!$F$6:$F$1005,Con_ve!$C$6:$C$1005,$C958,Con_ve!$I$6:$I$1005,"Em negociação",Con_ve!$Q$6:$Q$1005,Cad_cl!BI$5)))</f>
        <v/>
      </c>
      <c r="BJ958" s="134" t="str">
        <f>IF(ISERR(IF($C958="","",SUMIFS(Con_ve!$F$6:$F$1005,Con_ve!$C$6:$C$1005,$C958,Con_ve!$I$6:$I$1005,"Em negociação",Con_ve!$Q$6:$Q$1005,Cad_cl!BJ$5))),"",IF($C958="","",SUMIFS(Con_ve!$F$6:$F$1005,Con_ve!$C$6:$C$1005,$C958,Con_ve!$I$6:$I$1005,"Em negociação",Con_ve!$Q$6:$Q$1005,Cad_cl!BJ$5)))</f>
        <v/>
      </c>
      <c r="BK958" s="134" t="str">
        <f>IF(ISERR(IF($C958="","",SUMIFS(Con_ve!$F$6:$F$1005,Con_ve!$C$6:$C$1005,$C958,Con_ve!$I$6:$I$1005,"Em negociação",Con_ve!$Q$6:$Q$1005,Cad_cl!BK$5))),"",IF($C958="","",SUMIFS(Con_ve!$F$6:$F$1005,Con_ve!$C$6:$C$1005,$C958,Con_ve!$I$6:$I$1005,"Em negociação",Con_ve!$Q$6:$Q$1005,Cad_cl!BK$5)))</f>
        <v/>
      </c>
      <c r="BL958" s="134" t="str">
        <f>IF(ISERR(IF($C958="","",SUMIFS(Con_ve!$F$6:$F$1005,Con_ve!$C$6:$C$1005,$C958,Con_ve!$I$6:$I$1005,"Em negociação",Con_ve!$Q$6:$Q$1005,Cad_cl!BL$5))),"",IF($C958="","",SUMIFS(Con_ve!$F$6:$F$1005,Con_ve!$C$6:$C$1005,$C958,Con_ve!$I$6:$I$1005,"Em negociação",Con_ve!$Q$6:$Q$1005,Cad_cl!BL$5)))</f>
        <v/>
      </c>
      <c r="BM958" s="134" t="str">
        <f>IF(ISERR(IF($C958="","",SUMIFS(Con_ve!$F$6:$F$1005,Con_ve!$C$6:$C$1005,$C958,Con_ve!$I$6:$I$1005,"Em negociação",Con_ve!$Q$6:$Q$1005,Cad_cl!BM$5))),"",IF($C958="","",SUMIFS(Con_ve!$F$6:$F$1005,Con_ve!$C$6:$C$1005,$C958,Con_ve!$I$6:$I$1005,"Em negociação",Con_ve!$Q$6:$Q$1005,Cad_cl!BM$5)))</f>
        <v/>
      </c>
      <c r="BN958" s="134" t="str">
        <f>IF(ISERR(IF($C958="","",SUMIFS(Con_ve!$F$6:$F$1005,Con_ve!$C$6:$C$1005,$C958,Con_ve!$I$6:$I$1005,"Em negociação",Con_ve!$Q$6:$Q$1005,Cad_cl!BN$5))),"",IF($C958="","",SUMIFS(Con_ve!$F$6:$F$1005,Con_ve!$C$6:$C$1005,$C958,Con_ve!$I$6:$I$1005,"Em negociação",Con_ve!$Q$6:$Q$1005,Cad_cl!BN$5)))</f>
        <v/>
      </c>
      <c r="BO958" s="134" t="str">
        <f>IF(ISERR(IF($C958="","",SUMIFS(Con_ve!$F$6:$F$1005,Con_ve!$C$6:$C$1005,$C958,Con_ve!$I$6:$I$1005,"Em negociação",Con_ve!$Q$6:$Q$1005,Cad_cl!BO$5))),"",IF($C958="","",SUMIFS(Con_ve!$F$6:$F$1005,Con_ve!$C$6:$C$1005,$C958,Con_ve!$I$6:$I$1005,"Em negociação",Con_ve!$Q$6:$Q$1005,Cad_cl!BO$5)))</f>
        <v/>
      </c>
      <c r="BP958" s="134">
        <f t="shared" si="43"/>
        <v>0</v>
      </c>
      <c r="BR958" s="125" t="str">
        <f>IF(ISERR(IF(AND($I958=Re_lo!$E$5,BR$5=VLOOKUP(Re_lo!$H$5,Re_lo!$N$5:$O$16,2,0)),AP958,"")),"",IF(AND($I958=Re_lo!$E$5,BR$5=VLOOKUP(Re_lo!$H$5,Re_lo!$N$5:$O$16,2,0)),AP958,""))</f>
        <v/>
      </c>
      <c r="BS958" s="125" t="str">
        <f>IF(ISERR(IF(AND($I958=Re_lo!$E$5,BS$5=VLOOKUP(Re_lo!$H$5,Re_lo!$N$5:$O$16,2,0)),AQ958,"")),"",IF(AND($I958=Re_lo!$E$5,BS$5=VLOOKUP(Re_lo!$H$5,Re_lo!$N$5:$O$16,2,0)),AQ958,""))</f>
        <v/>
      </c>
      <c r="BT958" s="125" t="str">
        <f>IF(ISERR(IF(AND($I958=Re_lo!$E$5,BT$5=VLOOKUP(Re_lo!$H$5,Re_lo!$N$5:$O$16,2,0)),AR958,"")),"",IF(AND($I958=Re_lo!$E$5,BT$5=VLOOKUP(Re_lo!$H$5,Re_lo!$N$5:$O$16,2,0)),AR958,""))</f>
        <v/>
      </c>
      <c r="BU958" s="125" t="str">
        <f>IF(ISERR(IF(AND($I958=Re_lo!$E$5,BU$5=VLOOKUP(Re_lo!$H$5,Re_lo!$N$5:$O$16,2,0)),AS958,"")),"",IF(AND($I958=Re_lo!$E$5,BU$5=VLOOKUP(Re_lo!$H$5,Re_lo!$N$5:$O$16,2,0)),AS958,""))</f>
        <v/>
      </c>
      <c r="BV958" s="125" t="str">
        <f>IF(ISERR(IF(AND($I958=Re_lo!$E$5,BV$5=VLOOKUP(Re_lo!$H$5,Re_lo!$N$5:$O$16,2,0)),AT958,"")),"",IF(AND($I958=Re_lo!$E$5,BV$5=VLOOKUP(Re_lo!$H$5,Re_lo!$N$5:$O$16,2,0)),AT958,""))</f>
        <v/>
      </c>
      <c r="BW958" s="125" t="str">
        <f>IF(ISERR(IF(AND($I958=Re_lo!$E$5,BW$5=VLOOKUP(Re_lo!$H$5,Re_lo!$N$5:$O$16,2,0)),AU958,"")),"",IF(AND($I958=Re_lo!$E$5,BW$5=VLOOKUP(Re_lo!$H$5,Re_lo!$N$5:$O$16,2,0)),AU958,""))</f>
        <v/>
      </c>
      <c r="BX958" s="125" t="str">
        <f>IF(ISERR(IF(AND($I958=Re_lo!$E$5,BX$5=VLOOKUP(Re_lo!$H$5,Re_lo!$N$5:$O$16,2,0)),AV958,"")),"",IF(AND($I958=Re_lo!$E$5,BX$5=VLOOKUP(Re_lo!$H$5,Re_lo!$N$5:$O$16,2,0)),AV958,""))</f>
        <v/>
      </c>
      <c r="BY958" s="125" t="str">
        <f>IF(ISERR(IF(AND($I958=Re_lo!$E$5,BY$5=VLOOKUP(Re_lo!$H$5,Re_lo!$N$5:$O$16,2,0)),AW958,"")),"",IF(AND($I958=Re_lo!$E$5,BY$5=VLOOKUP(Re_lo!$H$5,Re_lo!$N$5:$O$16,2,0)),AW958,""))</f>
        <v/>
      </c>
      <c r="BZ958" s="125" t="str">
        <f>IF(ISERR(IF(AND($I958=Re_lo!$E$5,BZ$5=VLOOKUP(Re_lo!$H$5,Re_lo!$N$5:$O$16,2,0)),AX958,"")),"",IF(AND($I958=Re_lo!$E$5,BZ$5=VLOOKUP(Re_lo!$H$5,Re_lo!$N$5:$O$16,2,0)),AX958,""))</f>
        <v/>
      </c>
      <c r="CA958" s="125" t="str">
        <f>IF(ISERR(IF(AND($I958=Re_lo!$E$5,CA$5=VLOOKUP(Re_lo!$H$5,Re_lo!$N$5:$O$16,2,0)),AY958,"")),"",IF(AND($I958=Re_lo!$E$5,CA$5=VLOOKUP(Re_lo!$H$5,Re_lo!$N$5:$O$16,2,0)),AY958,""))</f>
        <v/>
      </c>
      <c r="CB958" s="125" t="str">
        <f>IF(ISERR(IF(AND($I958=Re_lo!$E$5,CB$5=VLOOKUP(Re_lo!$H$5,Re_lo!$N$5:$O$16,2,0)),AZ958,"")),"",IF(AND($I958=Re_lo!$E$5,CB$5=VLOOKUP(Re_lo!$H$5,Re_lo!$N$5:$O$16,2,0)),AZ958,""))</f>
        <v/>
      </c>
      <c r="CC958" s="125" t="str">
        <f>IF(ISERR(IF(AND($I958=Re_lo!$E$5,CC$5=VLOOKUP(Re_lo!$H$5,Re_lo!$N$5:$O$16,2,0)),BA958,"")),"",IF(AND($I958=Re_lo!$E$5,CC$5=VLOOKUP(Re_lo!$H$5,Re_lo!$N$5:$O$16,2,0)),BA958,""))</f>
        <v/>
      </c>
      <c r="CD958" s="125" t="str">
        <f>IF(ISERR(IF(AND($I958=Re_lo!$E$5,CD$5=VLOOKUP(Re_lo!$H$5,Re_lo!$N$5:$O$16,2,0)),BB958,"")),"",IF(AND($I958=Re_lo!$E$5,CD$5=VLOOKUP(Re_lo!$H$5,Re_lo!$N$5:$O$16,2,0)),BB958,""))</f>
        <v/>
      </c>
      <c r="CF958" s="125" t="str">
        <f>IF($C958="","",COUNTIFS(Con_ve!$C$6:$C$1005,$C958,Con_ve!$Q$6:$Q$1005,Cad_cl!CF$5))</f>
        <v/>
      </c>
      <c r="CG958" s="125" t="str">
        <f>IF($C958="","",COUNTIFS(Con_ve!$C$6:$C$1005,$C958,Con_ve!$Q$6:$Q$1005,Cad_cl!CG$5))</f>
        <v/>
      </c>
      <c r="CH958" s="125" t="str">
        <f>IF($C958="","",COUNTIFS(Con_ve!$C$6:$C$1005,$C958,Con_ve!$Q$6:$Q$1005,Cad_cl!CH$5))</f>
        <v/>
      </c>
      <c r="CI958" s="125" t="str">
        <f>IF($C958="","",COUNTIFS(Con_ve!$C$6:$C$1005,$C958,Con_ve!$Q$6:$Q$1005,Cad_cl!CI$5))</f>
        <v/>
      </c>
      <c r="CJ958" s="125" t="str">
        <f>IF($C958="","",COUNTIFS(Con_ve!$C$6:$C$1005,$C958,Con_ve!$Q$6:$Q$1005,Cad_cl!CJ$5))</f>
        <v/>
      </c>
      <c r="CK958" s="125" t="str">
        <f>IF($C958="","",COUNTIFS(Con_ve!$C$6:$C$1005,$C958,Con_ve!$Q$6:$Q$1005,Cad_cl!CK$5))</f>
        <v/>
      </c>
      <c r="CL958" s="125" t="str">
        <f>IF($C958="","",COUNTIFS(Con_ve!$C$6:$C$1005,$C958,Con_ve!$Q$6:$Q$1005,Cad_cl!CL$5))</f>
        <v/>
      </c>
      <c r="CM958" s="125" t="str">
        <f>IF($C958="","",COUNTIFS(Con_ve!$C$6:$C$1005,$C958,Con_ve!$Q$6:$Q$1005,Cad_cl!CM$5))</f>
        <v/>
      </c>
      <c r="CN958" s="125" t="str">
        <f>IF($C958="","",COUNTIFS(Con_ve!$C$6:$C$1005,$C958,Con_ve!$Q$6:$Q$1005,Cad_cl!CN$5))</f>
        <v/>
      </c>
      <c r="CO958" s="125" t="str">
        <f>IF($C958="","",COUNTIFS(Con_ve!$C$6:$C$1005,$C958,Con_ve!$Q$6:$Q$1005,Cad_cl!CO$5))</f>
        <v/>
      </c>
      <c r="CP958" s="125" t="str">
        <f>IF($C958="","",COUNTIFS(Con_ve!$C$6:$C$1005,$C958,Con_ve!$Q$6:$Q$1005,Cad_cl!CP$5))</f>
        <v/>
      </c>
      <c r="CQ958" s="125" t="str">
        <f>IF($C958="","",COUNTIFS(Con_ve!$C$6:$C$1005,$C958,Con_ve!$Q$6:$Q$1005,Cad_cl!CQ$5))</f>
        <v/>
      </c>
      <c r="CR958" s="125">
        <f t="shared" si="44"/>
        <v>0</v>
      </c>
    </row>
    <row r="959" spans="3:96" ht="30" customHeight="1">
      <c r="C959" s="153"/>
      <c r="D959" s="153"/>
      <c r="E959" s="154"/>
      <c r="F959" s="153"/>
      <c r="G959" s="155"/>
      <c r="H959" s="153"/>
      <c r="I959" s="153"/>
      <c r="J959" s="132" t="s">
        <v>309</v>
      </c>
      <c r="K959" s="133" t="s">
        <v>309</v>
      </c>
      <c r="L959" s="153"/>
      <c r="M959" s="153"/>
      <c r="N959" s="153"/>
      <c r="O959" s="153"/>
      <c r="P959" s="153"/>
      <c r="Q959" s="153"/>
      <c r="AP959" s="134" t="str">
        <f>IF(ISERR(IF($C959="","",SUMIFS(Con_ve!$F$6:$F$1005,Con_ve!$C$6:$C$1005,$C959,Con_ve!$I$6:$I$1005,"Fechada",Con_ve!$Q$6:$Q$1005,Cad_cl!AP$5))),"",IF($C959="","",SUMIFS(Con_ve!$F$6:$F$1005,Con_ve!$C$6:$C$1005,$C959,Con_ve!$I$6:$I$1005,"Fechada",Con_ve!$Q$6:$Q$1005,Cad_cl!AP$5)))</f>
        <v/>
      </c>
      <c r="AQ959" s="134" t="str">
        <f>IF(ISERR(IF($C959="","",SUMIFS(Con_ve!$F$6:$F$1005,Con_ve!$C$6:$C$1005,$C959,Con_ve!$I$6:$I$1005,"Fechada",Con_ve!$Q$6:$Q$1005,Cad_cl!AQ$5))),"",IF($C959="","",SUMIFS(Con_ve!$F$6:$F$1005,Con_ve!$C$6:$C$1005,$C959,Con_ve!$I$6:$I$1005,"Fechada",Con_ve!$Q$6:$Q$1005,Cad_cl!AQ$5)))</f>
        <v/>
      </c>
      <c r="AR959" s="134" t="str">
        <f>IF(ISERR(IF($C959="","",SUMIFS(Con_ve!$F$6:$F$1005,Con_ve!$C$6:$C$1005,$C959,Con_ve!$I$6:$I$1005,"Fechada",Con_ve!$Q$6:$Q$1005,Cad_cl!AR$5))),"",IF($C959="","",SUMIFS(Con_ve!$F$6:$F$1005,Con_ve!$C$6:$C$1005,$C959,Con_ve!$I$6:$I$1005,"Fechada",Con_ve!$Q$6:$Q$1005,Cad_cl!AR$5)))</f>
        <v/>
      </c>
      <c r="AS959" s="134" t="str">
        <f>IF(ISERR(IF($C959="","",SUMIFS(Con_ve!$F$6:$F$1005,Con_ve!$C$6:$C$1005,$C959,Con_ve!$I$6:$I$1005,"Fechada",Con_ve!$Q$6:$Q$1005,Cad_cl!AS$5))),"",IF($C959="","",SUMIFS(Con_ve!$F$6:$F$1005,Con_ve!$C$6:$C$1005,$C959,Con_ve!$I$6:$I$1005,"Fechada",Con_ve!$Q$6:$Q$1005,Cad_cl!AS$5)))</f>
        <v/>
      </c>
      <c r="AT959" s="134" t="str">
        <f>IF(ISERR(IF($C959="","",SUMIFS(Con_ve!$F$6:$F$1005,Con_ve!$C$6:$C$1005,$C959,Con_ve!$I$6:$I$1005,"Fechada",Con_ve!$Q$6:$Q$1005,Cad_cl!AT$5))),"",IF($C959="","",SUMIFS(Con_ve!$F$6:$F$1005,Con_ve!$C$6:$C$1005,$C959,Con_ve!$I$6:$I$1005,"Fechada",Con_ve!$Q$6:$Q$1005,Cad_cl!AT$5)))</f>
        <v/>
      </c>
      <c r="AU959" s="134" t="str">
        <f>IF(ISERR(IF($C959="","",SUMIFS(Con_ve!$F$6:$F$1005,Con_ve!$C$6:$C$1005,$C959,Con_ve!$I$6:$I$1005,"Fechada",Con_ve!$Q$6:$Q$1005,Cad_cl!AU$5))),"",IF($C959="","",SUMIFS(Con_ve!$F$6:$F$1005,Con_ve!$C$6:$C$1005,$C959,Con_ve!$I$6:$I$1005,"Fechada",Con_ve!$Q$6:$Q$1005,Cad_cl!AU$5)))</f>
        <v/>
      </c>
      <c r="AV959" s="134" t="str">
        <f>IF(ISERR(IF($C959="","",SUMIFS(Con_ve!$F$6:$F$1005,Con_ve!$C$6:$C$1005,$C959,Con_ve!$I$6:$I$1005,"Fechada",Con_ve!$Q$6:$Q$1005,Cad_cl!AV$5))),"",IF($C959="","",SUMIFS(Con_ve!$F$6:$F$1005,Con_ve!$C$6:$C$1005,$C959,Con_ve!$I$6:$I$1005,"Fechada",Con_ve!$Q$6:$Q$1005,Cad_cl!AV$5)))</f>
        <v/>
      </c>
      <c r="AW959" s="134" t="str">
        <f>IF(ISERR(IF($C959="","",SUMIFS(Con_ve!$F$6:$F$1005,Con_ve!$C$6:$C$1005,$C959,Con_ve!$I$6:$I$1005,"Fechada",Con_ve!$Q$6:$Q$1005,Cad_cl!AW$5))),"",IF($C959="","",SUMIFS(Con_ve!$F$6:$F$1005,Con_ve!$C$6:$C$1005,$C959,Con_ve!$I$6:$I$1005,"Fechada",Con_ve!$Q$6:$Q$1005,Cad_cl!AW$5)))</f>
        <v/>
      </c>
      <c r="AX959" s="134" t="str">
        <f>IF(ISERR(IF($C959="","",SUMIFS(Con_ve!$F$6:$F$1005,Con_ve!$C$6:$C$1005,$C959,Con_ve!$I$6:$I$1005,"Fechada",Con_ve!$Q$6:$Q$1005,Cad_cl!AX$5))),"",IF($C959="","",SUMIFS(Con_ve!$F$6:$F$1005,Con_ve!$C$6:$C$1005,$C959,Con_ve!$I$6:$I$1005,"Fechada",Con_ve!$Q$6:$Q$1005,Cad_cl!AX$5)))</f>
        <v/>
      </c>
      <c r="AY959" s="134" t="str">
        <f>IF(ISERR(IF($C959="","",SUMIFS(Con_ve!$F$6:$F$1005,Con_ve!$C$6:$C$1005,$C959,Con_ve!$I$6:$I$1005,"Fechada",Con_ve!$Q$6:$Q$1005,Cad_cl!AY$5))),"",IF($C959="","",SUMIFS(Con_ve!$F$6:$F$1005,Con_ve!$C$6:$C$1005,$C959,Con_ve!$I$6:$I$1005,"Fechada",Con_ve!$Q$6:$Q$1005,Cad_cl!AY$5)))</f>
        <v/>
      </c>
      <c r="AZ959" s="134" t="str">
        <f>IF(ISERR(IF($C959="","",SUMIFS(Con_ve!$F$6:$F$1005,Con_ve!$C$6:$C$1005,$C959,Con_ve!$I$6:$I$1005,"Fechada",Con_ve!$Q$6:$Q$1005,Cad_cl!AZ$5))),"",IF($C959="","",SUMIFS(Con_ve!$F$6:$F$1005,Con_ve!$C$6:$C$1005,$C959,Con_ve!$I$6:$I$1005,"Fechada",Con_ve!$Q$6:$Q$1005,Cad_cl!AZ$5)))</f>
        <v/>
      </c>
      <c r="BA959" s="134" t="str">
        <f>IF(ISERR(IF($C959="","",SUMIFS(Con_ve!$F$6:$F$1005,Con_ve!$C$6:$C$1005,$C959,Con_ve!$I$6:$I$1005,"Fechada",Con_ve!$Q$6:$Q$1005,Cad_cl!BA$5))),"",IF($C959="","",SUMIFS(Con_ve!$F$6:$F$1005,Con_ve!$C$6:$C$1005,$C959,Con_ve!$I$6:$I$1005,"Fechada",Con_ve!$Q$6:$Q$1005,Cad_cl!BA$5)))</f>
        <v/>
      </c>
      <c r="BB959" s="134">
        <f t="shared" si="42"/>
        <v>0</v>
      </c>
      <c r="BD959" s="134" t="str">
        <f>IF(ISERR(IF($C959="","",SUMIFS(Con_ve!$F$6:$F$1005,Con_ve!$C$6:$C$1005,$C959,Con_ve!$I$6:$I$1005,"Em negociação",Con_ve!$Q$6:$Q$1005,Cad_cl!BD$5))),"",IF($C959="","",SUMIFS(Con_ve!$F$6:$F$1005,Con_ve!$C$6:$C$1005,$C959,Con_ve!$I$6:$I$1005,"Em negociação",Con_ve!$Q$6:$Q$1005,Cad_cl!BD$5)))</f>
        <v/>
      </c>
      <c r="BE959" s="134" t="str">
        <f>IF(ISERR(IF($C959="","",SUMIFS(Con_ve!$F$6:$F$1005,Con_ve!$C$6:$C$1005,$C959,Con_ve!$I$6:$I$1005,"Em negociação",Con_ve!$Q$6:$Q$1005,Cad_cl!BE$5))),"",IF($C959="","",SUMIFS(Con_ve!$F$6:$F$1005,Con_ve!$C$6:$C$1005,$C959,Con_ve!$I$6:$I$1005,"Em negociação",Con_ve!$Q$6:$Q$1005,Cad_cl!BE$5)))</f>
        <v/>
      </c>
      <c r="BF959" s="134" t="str">
        <f>IF(ISERR(IF($C959="","",SUMIFS(Con_ve!$F$6:$F$1005,Con_ve!$C$6:$C$1005,$C959,Con_ve!$I$6:$I$1005,"Em negociação",Con_ve!$Q$6:$Q$1005,Cad_cl!BF$5))),"",IF($C959="","",SUMIFS(Con_ve!$F$6:$F$1005,Con_ve!$C$6:$C$1005,$C959,Con_ve!$I$6:$I$1005,"Em negociação",Con_ve!$Q$6:$Q$1005,Cad_cl!BF$5)))</f>
        <v/>
      </c>
      <c r="BG959" s="134" t="str">
        <f>IF(ISERR(IF($C959="","",SUMIFS(Con_ve!$F$6:$F$1005,Con_ve!$C$6:$C$1005,$C959,Con_ve!$I$6:$I$1005,"Em negociação",Con_ve!$Q$6:$Q$1005,Cad_cl!BG$5))),"",IF($C959="","",SUMIFS(Con_ve!$F$6:$F$1005,Con_ve!$C$6:$C$1005,$C959,Con_ve!$I$6:$I$1005,"Em negociação",Con_ve!$Q$6:$Q$1005,Cad_cl!BG$5)))</f>
        <v/>
      </c>
      <c r="BH959" s="134" t="str">
        <f>IF(ISERR(IF($C959="","",SUMIFS(Con_ve!$F$6:$F$1005,Con_ve!$C$6:$C$1005,$C959,Con_ve!$I$6:$I$1005,"Em negociação",Con_ve!$Q$6:$Q$1005,Cad_cl!BH$5))),"",IF($C959="","",SUMIFS(Con_ve!$F$6:$F$1005,Con_ve!$C$6:$C$1005,$C959,Con_ve!$I$6:$I$1005,"Em negociação",Con_ve!$Q$6:$Q$1005,Cad_cl!BH$5)))</f>
        <v/>
      </c>
      <c r="BI959" s="134" t="str">
        <f>IF(ISERR(IF($C959="","",SUMIFS(Con_ve!$F$6:$F$1005,Con_ve!$C$6:$C$1005,$C959,Con_ve!$I$6:$I$1005,"Em negociação",Con_ve!$Q$6:$Q$1005,Cad_cl!BI$5))),"",IF($C959="","",SUMIFS(Con_ve!$F$6:$F$1005,Con_ve!$C$6:$C$1005,$C959,Con_ve!$I$6:$I$1005,"Em negociação",Con_ve!$Q$6:$Q$1005,Cad_cl!BI$5)))</f>
        <v/>
      </c>
      <c r="BJ959" s="134" t="str">
        <f>IF(ISERR(IF($C959="","",SUMIFS(Con_ve!$F$6:$F$1005,Con_ve!$C$6:$C$1005,$C959,Con_ve!$I$6:$I$1005,"Em negociação",Con_ve!$Q$6:$Q$1005,Cad_cl!BJ$5))),"",IF($C959="","",SUMIFS(Con_ve!$F$6:$F$1005,Con_ve!$C$6:$C$1005,$C959,Con_ve!$I$6:$I$1005,"Em negociação",Con_ve!$Q$6:$Q$1005,Cad_cl!BJ$5)))</f>
        <v/>
      </c>
      <c r="BK959" s="134" t="str">
        <f>IF(ISERR(IF($C959="","",SUMIFS(Con_ve!$F$6:$F$1005,Con_ve!$C$6:$C$1005,$C959,Con_ve!$I$6:$I$1005,"Em negociação",Con_ve!$Q$6:$Q$1005,Cad_cl!BK$5))),"",IF($C959="","",SUMIFS(Con_ve!$F$6:$F$1005,Con_ve!$C$6:$C$1005,$C959,Con_ve!$I$6:$I$1005,"Em negociação",Con_ve!$Q$6:$Q$1005,Cad_cl!BK$5)))</f>
        <v/>
      </c>
      <c r="BL959" s="134" t="str">
        <f>IF(ISERR(IF($C959="","",SUMIFS(Con_ve!$F$6:$F$1005,Con_ve!$C$6:$C$1005,$C959,Con_ve!$I$6:$I$1005,"Em negociação",Con_ve!$Q$6:$Q$1005,Cad_cl!BL$5))),"",IF($C959="","",SUMIFS(Con_ve!$F$6:$F$1005,Con_ve!$C$6:$C$1005,$C959,Con_ve!$I$6:$I$1005,"Em negociação",Con_ve!$Q$6:$Q$1005,Cad_cl!BL$5)))</f>
        <v/>
      </c>
      <c r="BM959" s="134" t="str">
        <f>IF(ISERR(IF($C959="","",SUMIFS(Con_ve!$F$6:$F$1005,Con_ve!$C$6:$C$1005,$C959,Con_ve!$I$6:$I$1005,"Em negociação",Con_ve!$Q$6:$Q$1005,Cad_cl!BM$5))),"",IF($C959="","",SUMIFS(Con_ve!$F$6:$F$1005,Con_ve!$C$6:$C$1005,$C959,Con_ve!$I$6:$I$1005,"Em negociação",Con_ve!$Q$6:$Q$1005,Cad_cl!BM$5)))</f>
        <v/>
      </c>
      <c r="BN959" s="134" t="str">
        <f>IF(ISERR(IF($C959="","",SUMIFS(Con_ve!$F$6:$F$1005,Con_ve!$C$6:$C$1005,$C959,Con_ve!$I$6:$I$1005,"Em negociação",Con_ve!$Q$6:$Q$1005,Cad_cl!BN$5))),"",IF($C959="","",SUMIFS(Con_ve!$F$6:$F$1005,Con_ve!$C$6:$C$1005,$C959,Con_ve!$I$6:$I$1005,"Em negociação",Con_ve!$Q$6:$Q$1005,Cad_cl!BN$5)))</f>
        <v/>
      </c>
      <c r="BO959" s="134" t="str">
        <f>IF(ISERR(IF($C959="","",SUMIFS(Con_ve!$F$6:$F$1005,Con_ve!$C$6:$C$1005,$C959,Con_ve!$I$6:$I$1005,"Em negociação",Con_ve!$Q$6:$Q$1005,Cad_cl!BO$5))),"",IF($C959="","",SUMIFS(Con_ve!$F$6:$F$1005,Con_ve!$C$6:$C$1005,$C959,Con_ve!$I$6:$I$1005,"Em negociação",Con_ve!$Q$6:$Q$1005,Cad_cl!BO$5)))</f>
        <v/>
      </c>
      <c r="BP959" s="134">
        <f t="shared" si="43"/>
        <v>0</v>
      </c>
      <c r="BR959" s="125" t="str">
        <f>IF(ISERR(IF(AND($I959=Re_lo!$E$5,BR$5=VLOOKUP(Re_lo!$H$5,Re_lo!$N$5:$O$16,2,0)),AP959,"")),"",IF(AND($I959=Re_lo!$E$5,BR$5=VLOOKUP(Re_lo!$H$5,Re_lo!$N$5:$O$16,2,0)),AP959,""))</f>
        <v/>
      </c>
      <c r="BS959" s="125" t="str">
        <f>IF(ISERR(IF(AND($I959=Re_lo!$E$5,BS$5=VLOOKUP(Re_lo!$H$5,Re_lo!$N$5:$O$16,2,0)),AQ959,"")),"",IF(AND($I959=Re_lo!$E$5,BS$5=VLOOKUP(Re_lo!$H$5,Re_lo!$N$5:$O$16,2,0)),AQ959,""))</f>
        <v/>
      </c>
      <c r="BT959" s="125" t="str">
        <f>IF(ISERR(IF(AND($I959=Re_lo!$E$5,BT$5=VLOOKUP(Re_lo!$H$5,Re_lo!$N$5:$O$16,2,0)),AR959,"")),"",IF(AND($I959=Re_lo!$E$5,BT$5=VLOOKUP(Re_lo!$H$5,Re_lo!$N$5:$O$16,2,0)),AR959,""))</f>
        <v/>
      </c>
      <c r="BU959" s="125" t="str">
        <f>IF(ISERR(IF(AND($I959=Re_lo!$E$5,BU$5=VLOOKUP(Re_lo!$H$5,Re_lo!$N$5:$O$16,2,0)),AS959,"")),"",IF(AND($I959=Re_lo!$E$5,BU$5=VLOOKUP(Re_lo!$H$5,Re_lo!$N$5:$O$16,2,0)),AS959,""))</f>
        <v/>
      </c>
      <c r="BV959" s="125" t="str">
        <f>IF(ISERR(IF(AND($I959=Re_lo!$E$5,BV$5=VLOOKUP(Re_lo!$H$5,Re_lo!$N$5:$O$16,2,0)),AT959,"")),"",IF(AND($I959=Re_lo!$E$5,BV$5=VLOOKUP(Re_lo!$H$5,Re_lo!$N$5:$O$16,2,0)),AT959,""))</f>
        <v/>
      </c>
      <c r="BW959" s="125" t="str">
        <f>IF(ISERR(IF(AND($I959=Re_lo!$E$5,BW$5=VLOOKUP(Re_lo!$H$5,Re_lo!$N$5:$O$16,2,0)),AU959,"")),"",IF(AND($I959=Re_lo!$E$5,BW$5=VLOOKUP(Re_lo!$H$5,Re_lo!$N$5:$O$16,2,0)),AU959,""))</f>
        <v/>
      </c>
      <c r="BX959" s="125" t="str">
        <f>IF(ISERR(IF(AND($I959=Re_lo!$E$5,BX$5=VLOOKUP(Re_lo!$H$5,Re_lo!$N$5:$O$16,2,0)),AV959,"")),"",IF(AND($I959=Re_lo!$E$5,BX$5=VLOOKUP(Re_lo!$H$5,Re_lo!$N$5:$O$16,2,0)),AV959,""))</f>
        <v/>
      </c>
      <c r="BY959" s="125" t="str">
        <f>IF(ISERR(IF(AND($I959=Re_lo!$E$5,BY$5=VLOOKUP(Re_lo!$H$5,Re_lo!$N$5:$O$16,2,0)),AW959,"")),"",IF(AND($I959=Re_lo!$E$5,BY$5=VLOOKUP(Re_lo!$H$5,Re_lo!$N$5:$O$16,2,0)),AW959,""))</f>
        <v/>
      </c>
      <c r="BZ959" s="125" t="str">
        <f>IF(ISERR(IF(AND($I959=Re_lo!$E$5,BZ$5=VLOOKUP(Re_lo!$H$5,Re_lo!$N$5:$O$16,2,0)),AX959,"")),"",IF(AND($I959=Re_lo!$E$5,BZ$5=VLOOKUP(Re_lo!$H$5,Re_lo!$N$5:$O$16,2,0)),AX959,""))</f>
        <v/>
      </c>
      <c r="CA959" s="125" t="str">
        <f>IF(ISERR(IF(AND($I959=Re_lo!$E$5,CA$5=VLOOKUP(Re_lo!$H$5,Re_lo!$N$5:$O$16,2,0)),AY959,"")),"",IF(AND($I959=Re_lo!$E$5,CA$5=VLOOKUP(Re_lo!$H$5,Re_lo!$N$5:$O$16,2,0)),AY959,""))</f>
        <v/>
      </c>
      <c r="CB959" s="125" t="str">
        <f>IF(ISERR(IF(AND($I959=Re_lo!$E$5,CB$5=VLOOKUP(Re_lo!$H$5,Re_lo!$N$5:$O$16,2,0)),AZ959,"")),"",IF(AND($I959=Re_lo!$E$5,CB$5=VLOOKUP(Re_lo!$H$5,Re_lo!$N$5:$O$16,2,0)),AZ959,""))</f>
        <v/>
      </c>
      <c r="CC959" s="125" t="str">
        <f>IF(ISERR(IF(AND($I959=Re_lo!$E$5,CC$5=VLOOKUP(Re_lo!$H$5,Re_lo!$N$5:$O$16,2,0)),BA959,"")),"",IF(AND($I959=Re_lo!$E$5,CC$5=VLOOKUP(Re_lo!$H$5,Re_lo!$N$5:$O$16,2,0)),BA959,""))</f>
        <v/>
      </c>
      <c r="CD959" s="125" t="str">
        <f>IF(ISERR(IF(AND($I959=Re_lo!$E$5,CD$5=VLOOKUP(Re_lo!$H$5,Re_lo!$N$5:$O$16,2,0)),BB959,"")),"",IF(AND($I959=Re_lo!$E$5,CD$5=VLOOKUP(Re_lo!$H$5,Re_lo!$N$5:$O$16,2,0)),BB959,""))</f>
        <v/>
      </c>
      <c r="CF959" s="125" t="str">
        <f>IF($C959="","",COUNTIFS(Con_ve!$C$6:$C$1005,$C959,Con_ve!$Q$6:$Q$1005,Cad_cl!CF$5))</f>
        <v/>
      </c>
      <c r="CG959" s="125" t="str">
        <f>IF($C959="","",COUNTIFS(Con_ve!$C$6:$C$1005,$C959,Con_ve!$Q$6:$Q$1005,Cad_cl!CG$5))</f>
        <v/>
      </c>
      <c r="CH959" s="125" t="str">
        <f>IF($C959="","",COUNTIFS(Con_ve!$C$6:$C$1005,$C959,Con_ve!$Q$6:$Q$1005,Cad_cl!CH$5))</f>
        <v/>
      </c>
      <c r="CI959" s="125" t="str">
        <f>IF($C959="","",COUNTIFS(Con_ve!$C$6:$C$1005,$C959,Con_ve!$Q$6:$Q$1005,Cad_cl!CI$5))</f>
        <v/>
      </c>
      <c r="CJ959" s="125" t="str">
        <f>IF($C959="","",COUNTIFS(Con_ve!$C$6:$C$1005,$C959,Con_ve!$Q$6:$Q$1005,Cad_cl!CJ$5))</f>
        <v/>
      </c>
      <c r="CK959" s="125" t="str">
        <f>IF($C959="","",COUNTIFS(Con_ve!$C$6:$C$1005,$C959,Con_ve!$Q$6:$Q$1005,Cad_cl!CK$5))</f>
        <v/>
      </c>
      <c r="CL959" s="125" t="str">
        <f>IF($C959="","",COUNTIFS(Con_ve!$C$6:$C$1005,$C959,Con_ve!$Q$6:$Q$1005,Cad_cl!CL$5))</f>
        <v/>
      </c>
      <c r="CM959" s="125" t="str">
        <f>IF($C959="","",COUNTIFS(Con_ve!$C$6:$C$1005,$C959,Con_ve!$Q$6:$Q$1005,Cad_cl!CM$5))</f>
        <v/>
      </c>
      <c r="CN959" s="125" t="str">
        <f>IF($C959="","",COUNTIFS(Con_ve!$C$6:$C$1005,$C959,Con_ve!$Q$6:$Q$1005,Cad_cl!CN$5))</f>
        <v/>
      </c>
      <c r="CO959" s="125" t="str">
        <f>IF($C959="","",COUNTIFS(Con_ve!$C$6:$C$1005,$C959,Con_ve!$Q$6:$Q$1005,Cad_cl!CO$5))</f>
        <v/>
      </c>
      <c r="CP959" s="125" t="str">
        <f>IF($C959="","",COUNTIFS(Con_ve!$C$6:$C$1005,$C959,Con_ve!$Q$6:$Q$1005,Cad_cl!CP$5))</f>
        <v/>
      </c>
      <c r="CQ959" s="125" t="str">
        <f>IF($C959="","",COUNTIFS(Con_ve!$C$6:$C$1005,$C959,Con_ve!$Q$6:$Q$1005,Cad_cl!CQ$5))</f>
        <v/>
      </c>
      <c r="CR959" s="125">
        <f t="shared" si="44"/>
        <v>0</v>
      </c>
    </row>
    <row r="960" spans="3:96" ht="30" customHeight="1">
      <c r="C960" s="153"/>
      <c r="D960" s="153"/>
      <c r="E960" s="154"/>
      <c r="F960" s="153"/>
      <c r="G960" s="155"/>
      <c r="H960" s="153"/>
      <c r="I960" s="153"/>
      <c r="J960" s="132" t="s">
        <v>309</v>
      </c>
      <c r="K960" s="133" t="s">
        <v>309</v>
      </c>
      <c r="L960" s="153"/>
      <c r="M960" s="153"/>
      <c r="N960" s="153"/>
      <c r="O960" s="153"/>
      <c r="P960" s="153"/>
      <c r="Q960" s="153"/>
      <c r="AP960" s="134" t="str">
        <f>IF(ISERR(IF($C960="","",SUMIFS(Con_ve!$F$6:$F$1005,Con_ve!$C$6:$C$1005,$C960,Con_ve!$I$6:$I$1005,"Fechada",Con_ve!$Q$6:$Q$1005,Cad_cl!AP$5))),"",IF($C960="","",SUMIFS(Con_ve!$F$6:$F$1005,Con_ve!$C$6:$C$1005,$C960,Con_ve!$I$6:$I$1005,"Fechada",Con_ve!$Q$6:$Q$1005,Cad_cl!AP$5)))</f>
        <v/>
      </c>
      <c r="AQ960" s="134" t="str">
        <f>IF(ISERR(IF($C960="","",SUMIFS(Con_ve!$F$6:$F$1005,Con_ve!$C$6:$C$1005,$C960,Con_ve!$I$6:$I$1005,"Fechada",Con_ve!$Q$6:$Q$1005,Cad_cl!AQ$5))),"",IF($C960="","",SUMIFS(Con_ve!$F$6:$F$1005,Con_ve!$C$6:$C$1005,$C960,Con_ve!$I$6:$I$1005,"Fechada",Con_ve!$Q$6:$Q$1005,Cad_cl!AQ$5)))</f>
        <v/>
      </c>
      <c r="AR960" s="134" t="str">
        <f>IF(ISERR(IF($C960="","",SUMIFS(Con_ve!$F$6:$F$1005,Con_ve!$C$6:$C$1005,$C960,Con_ve!$I$6:$I$1005,"Fechada",Con_ve!$Q$6:$Q$1005,Cad_cl!AR$5))),"",IF($C960="","",SUMIFS(Con_ve!$F$6:$F$1005,Con_ve!$C$6:$C$1005,$C960,Con_ve!$I$6:$I$1005,"Fechada",Con_ve!$Q$6:$Q$1005,Cad_cl!AR$5)))</f>
        <v/>
      </c>
      <c r="AS960" s="134" t="str">
        <f>IF(ISERR(IF($C960="","",SUMIFS(Con_ve!$F$6:$F$1005,Con_ve!$C$6:$C$1005,$C960,Con_ve!$I$6:$I$1005,"Fechada",Con_ve!$Q$6:$Q$1005,Cad_cl!AS$5))),"",IF($C960="","",SUMIFS(Con_ve!$F$6:$F$1005,Con_ve!$C$6:$C$1005,$C960,Con_ve!$I$6:$I$1005,"Fechada",Con_ve!$Q$6:$Q$1005,Cad_cl!AS$5)))</f>
        <v/>
      </c>
      <c r="AT960" s="134" t="str">
        <f>IF(ISERR(IF($C960="","",SUMIFS(Con_ve!$F$6:$F$1005,Con_ve!$C$6:$C$1005,$C960,Con_ve!$I$6:$I$1005,"Fechada",Con_ve!$Q$6:$Q$1005,Cad_cl!AT$5))),"",IF($C960="","",SUMIFS(Con_ve!$F$6:$F$1005,Con_ve!$C$6:$C$1005,$C960,Con_ve!$I$6:$I$1005,"Fechada",Con_ve!$Q$6:$Q$1005,Cad_cl!AT$5)))</f>
        <v/>
      </c>
      <c r="AU960" s="134" t="str">
        <f>IF(ISERR(IF($C960="","",SUMIFS(Con_ve!$F$6:$F$1005,Con_ve!$C$6:$C$1005,$C960,Con_ve!$I$6:$I$1005,"Fechada",Con_ve!$Q$6:$Q$1005,Cad_cl!AU$5))),"",IF($C960="","",SUMIFS(Con_ve!$F$6:$F$1005,Con_ve!$C$6:$C$1005,$C960,Con_ve!$I$6:$I$1005,"Fechada",Con_ve!$Q$6:$Q$1005,Cad_cl!AU$5)))</f>
        <v/>
      </c>
      <c r="AV960" s="134" t="str">
        <f>IF(ISERR(IF($C960="","",SUMIFS(Con_ve!$F$6:$F$1005,Con_ve!$C$6:$C$1005,$C960,Con_ve!$I$6:$I$1005,"Fechada",Con_ve!$Q$6:$Q$1005,Cad_cl!AV$5))),"",IF($C960="","",SUMIFS(Con_ve!$F$6:$F$1005,Con_ve!$C$6:$C$1005,$C960,Con_ve!$I$6:$I$1005,"Fechada",Con_ve!$Q$6:$Q$1005,Cad_cl!AV$5)))</f>
        <v/>
      </c>
      <c r="AW960" s="134" t="str">
        <f>IF(ISERR(IF($C960="","",SUMIFS(Con_ve!$F$6:$F$1005,Con_ve!$C$6:$C$1005,$C960,Con_ve!$I$6:$I$1005,"Fechada",Con_ve!$Q$6:$Q$1005,Cad_cl!AW$5))),"",IF($C960="","",SUMIFS(Con_ve!$F$6:$F$1005,Con_ve!$C$6:$C$1005,$C960,Con_ve!$I$6:$I$1005,"Fechada",Con_ve!$Q$6:$Q$1005,Cad_cl!AW$5)))</f>
        <v/>
      </c>
      <c r="AX960" s="134" t="str">
        <f>IF(ISERR(IF($C960="","",SUMIFS(Con_ve!$F$6:$F$1005,Con_ve!$C$6:$C$1005,$C960,Con_ve!$I$6:$I$1005,"Fechada",Con_ve!$Q$6:$Q$1005,Cad_cl!AX$5))),"",IF($C960="","",SUMIFS(Con_ve!$F$6:$F$1005,Con_ve!$C$6:$C$1005,$C960,Con_ve!$I$6:$I$1005,"Fechada",Con_ve!$Q$6:$Q$1005,Cad_cl!AX$5)))</f>
        <v/>
      </c>
      <c r="AY960" s="134" t="str">
        <f>IF(ISERR(IF($C960="","",SUMIFS(Con_ve!$F$6:$F$1005,Con_ve!$C$6:$C$1005,$C960,Con_ve!$I$6:$I$1005,"Fechada",Con_ve!$Q$6:$Q$1005,Cad_cl!AY$5))),"",IF($C960="","",SUMIFS(Con_ve!$F$6:$F$1005,Con_ve!$C$6:$C$1005,$C960,Con_ve!$I$6:$I$1005,"Fechada",Con_ve!$Q$6:$Q$1005,Cad_cl!AY$5)))</f>
        <v/>
      </c>
      <c r="AZ960" s="134" t="str">
        <f>IF(ISERR(IF($C960="","",SUMIFS(Con_ve!$F$6:$F$1005,Con_ve!$C$6:$C$1005,$C960,Con_ve!$I$6:$I$1005,"Fechada",Con_ve!$Q$6:$Q$1005,Cad_cl!AZ$5))),"",IF($C960="","",SUMIFS(Con_ve!$F$6:$F$1005,Con_ve!$C$6:$C$1005,$C960,Con_ve!$I$6:$I$1005,"Fechada",Con_ve!$Q$6:$Q$1005,Cad_cl!AZ$5)))</f>
        <v/>
      </c>
      <c r="BA960" s="134" t="str">
        <f>IF(ISERR(IF($C960="","",SUMIFS(Con_ve!$F$6:$F$1005,Con_ve!$C$6:$C$1005,$C960,Con_ve!$I$6:$I$1005,"Fechada",Con_ve!$Q$6:$Q$1005,Cad_cl!BA$5))),"",IF($C960="","",SUMIFS(Con_ve!$F$6:$F$1005,Con_ve!$C$6:$C$1005,$C960,Con_ve!$I$6:$I$1005,"Fechada",Con_ve!$Q$6:$Q$1005,Cad_cl!BA$5)))</f>
        <v/>
      </c>
      <c r="BB960" s="134">
        <f t="shared" si="42"/>
        <v>0</v>
      </c>
      <c r="BD960" s="134" t="str">
        <f>IF(ISERR(IF($C960="","",SUMIFS(Con_ve!$F$6:$F$1005,Con_ve!$C$6:$C$1005,$C960,Con_ve!$I$6:$I$1005,"Em negociação",Con_ve!$Q$6:$Q$1005,Cad_cl!BD$5))),"",IF($C960="","",SUMIFS(Con_ve!$F$6:$F$1005,Con_ve!$C$6:$C$1005,$C960,Con_ve!$I$6:$I$1005,"Em negociação",Con_ve!$Q$6:$Q$1005,Cad_cl!BD$5)))</f>
        <v/>
      </c>
      <c r="BE960" s="134" t="str">
        <f>IF(ISERR(IF($C960="","",SUMIFS(Con_ve!$F$6:$F$1005,Con_ve!$C$6:$C$1005,$C960,Con_ve!$I$6:$I$1005,"Em negociação",Con_ve!$Q$6:$Q$1005,Cad_cl!BE$5))),"",IF($C960="","",SUMIFS(Con_ve!$F$6:$F$1005,Con_ve!$C$6:$C$1005,$C960,Con_ve!$I$6:$I$1005,"Em negociação",Con_ve!$Q$6:$Q$1005,Cad_cl!BE$5)))</f>
        <v/>
      </c>
      <c r="BF960" s="134" t="str">
        <f>IF(ISERR(IF($C960="","",SUMIFS(Con_ve!$F$6:$F$1005,Con_ve!$C$6:$C$1005,$C960,Con_ve!$I$6:$I$1005,"Em negociação",Con_ve!$Q$6:$Q$1005,Cad_cl!BF$5))),"",IF($C960="","",SUMIFS(Con_ve!$F$6:$F$1005,Con_ve!$C$6:$C$1005,$C960,Con_ve!$I$6:$I$1005,"Em negociação",Con_ve!$Q$6:$Q$1005,Cad_cl!BF$5)))</f>
        <v/>
      </c>
      <c r="BG960" s="134" t="str">
        <f>IF(ISERR(IF($C960="","",SUMIFS(Con_ve!$F$6:$F$1005,Con_ve!$C$6:$C$1005,$C960,Con_ve!$I$6:$I$1005,"Em negociação",Con_ve!$Q$6:$Q$1005,Cad_cl!BG$5))),"",IF($C960="","",SUMIFS(Con_ve!$F$6:$F$1005,Con_ve!$C$6:$C$1005,$C960,Con_ve!$I$6:$I$1005,"Em negociação",Con_ve!$Q$6:$Q$1005,Cad_cl!BG$5)))</f>
        <v/>
      </c>
      <c r="BH960" s="134" t="str">
        <f>IF(ISERR(IF($C960="","",SUMIFS(Con_ve!$F$6:$F$1005,Con_ve!$C$6:$C$1005,$C960,Con_ve!$I$6:$I$1005,"Em negociação",Con_ve!$Q$6:$Q$1005,Cad_cl!BH$5))),"",IF($C960="","",SUMIFS(Con_ve!$F$6:$F$1005,Con_ve!$C$6:$C$1005,$C960,Con_ve!$I$6:$I$1005,"Em negociação",Con_ve!$Q$6:$Q$1005,Cad_cl!BH$5)))</f>
        <v/>
      </c>
      <c r="BI960" s="134" t="str">
        <f>IF(ISERR(IF($C960="","",SUMIFS(Con_ve!$F$6:$F$1005,Con_ve!$C$6:$C$1005,$C960,Con_ve!$I$6:$I$1005,"Em negociação",Con_ve!$Q$6:$Q$1005,Cad_cl!BI$5))),"",IF($C960="","",SUMIFS(Con_ve!$F$6:$F$1005,Con_ve!$C$6:$C$1005,$C960,Con_ve!$I$6:$I$1005,"Em negociação",Con_ve!$Q$6:$Q$1005,Cad_cl!BI$5)))</f>
        <v/>
      </c>
      <c r="BJ960" s="134" t="str">
        <f>IF(ISERR(IF($C960="","",SUMIFS(Con_ve!$F$6:$F$1005,Con_ve!$C$6:$C$1005,$C960,Con_ve!$I$6:$I$1005,"Em negociação",Con_ve!$Q$6:$Q$1005,Cad_cl!BJ$5))),"",IF($C960="","",SUMIFS(Con_ve!$F$6:$F$1005,Con_ve!$C$6:$C$1005,$C960,Con_ve!$I$6:$I$1005,"Em negociação",Con_ve!$Q$6:$Q$1005,Cad_cl!BJ$5)))</f>
        <v/>
      </c>
      <c r="BK960" s="134" t="str">
        <f>IF(ISERR(IF($C960="","",SUMIFS(Con_ve!$F$6:$F$1005,Con_ve!$C$6:$C$1005,$C960,Con_ve!$I$6:$I$1005,"Em negociação",Con_ve!$Q$6:$Q$1005,Cad_cl!BK$5))),"",IF($C960="","",SUMIFS(Con_ve!$F$6:$F$1005,Con_ve!$C$6:$C$1005,$C960,Con_ve!$I$6:$I$1005,"Em negociação",Con_ve!$Q$6:$Q$1005,Cad_cl!BK$5)))</f>
        <v/>
      </c>
      <c r="BL960" s="134" t="str">
        <f>IF(ISERR(IF($C960="","",SUMIFS(Con_ve!$F$6:$F$1005,Con_ve!$C$6:$C$1005,$C960,Con_ve!$I$6:$I$1005,"Em negociação",Con_ve!$Q$6:$Q$1005,Cad_cl!BL$5))),"",IF($C960="","",SUMIFS(Con_ve!$F$6:$F$1005,Con_ve!$C$6:$C$1005,$C960,Con_ve!$I$6:$I$1005,"Em negociação",Con_ve!$Q$6:$Q$1005,Cad_cl!BL$5)))</f>
        <v/>
      </c>
      <c r="BM960" s="134" t="str">
        <f>IF(ISERR(IF($C960="","",SUMIFS(Con_ve!$F$6:$F$1005,Con_ve!$C$6:$C$1005,$C960,Con_ve!$I$6:$I$1005,"Em negociação",Con_ve!$Q$6:$Q$1005,Cad_cl!BM$5))),"",IF($C960="","",SUMIFS(Con_ve!$F$6:$F$1005,Con_ve!$C$6:$C$1005,$C960,Con_ve!$I$6:$I$1005,"Em negociação",Con_ve!$Q$6:$Q$1005,Cad_cl!BM$5)))</f>
        <v/>
      </c>
      <c r="BN960" s="134" t="str">
        <f>IF(ISERR(IF($C960="","",SUMIFS(Con_ve!$F$6:$F$1005,Con_ve!$C$6:$C$1005,$C960,Con_ve!$I$6:$I$1005,"Em negociação",Con_ve!$Q$6:$Q$1005,Cad_cl!BN$5))),"",IF($C960="","",SUMIFS(Con_ve!$F$6:$F$1005,Con_ve!$C$6:$C$1005,$C960,Con_ve!$I$6:$I$1005,"Em negociação",Con_ve!$Q$6:$Q$1005,Cad_cl!BN$5)))</f>
        <v/>
      </c>
      <c r="BO960" s="134" t="str">
        <f>IF(ISERR(IF($C960="","",SUMIFS(Con_ve!$F$6:$F$1005,Con_ve!$C$6:$C$1005,$C960,Con_ve!$I$6:$I$1005,"Em negociação",Con_ve!$Q$6:$Q$1005,Cad_cl!BO$5))),"",IF($C960="","",SUMIFS(Con_ve!$F$6:$F$1005,Con_ve!$C$6:$C$1005,$C960,Con_ve!$I$6:$I$1005,"Em negociação",Con_ve!$Q$6:$Q$1005,Cad_cl!BO$5)))</f>
        <v/>
      </c>
      <c r="BP960" s="134">
        <f t="shared" si="43"/>
        <v>0</v>
      </c>
      <c r="BR960" s="125" t="str">
        <f>IF(ISERR(IF(AND($I960=Re_lo!$E$5,BR$5=VLOOKUP(Re_lo!$H$5,Re_lo!$N$5:$O$16,2,0)),AP960,"")),"",IF(AND($I960=Re_lo!$E$5,BR$5=VLOOKUP(Re_lo!$H$5,Re_lo!$N$5:$O$16,2,0)),AP960,""))</f>
        <v/>
      </c>
      <c r="BS960" s="125" t="str">
        <f>IF(ISERR(IF(AND($I960=Re_lo!$E$5,BS$5=VLOOKUP(Re_lo!$H$5,Re_lo!$N$5:$O$16,2,0)),AQ960,"")),"",IF(AND($I960=Re_lo!$E$5,BS$5=VLOOKUP(Re_lo!$H$5,Re_lo!$N$5:$O$16,2,0)),AQ960,""))</f>
        <v/>
      </c>
      <c r="BT960" s="125" t="str">
        <f>IF(ISERR(IF(AND($I960=Re_lo!$E$5,BT$5=VLOOKUP(Re_lo!$H$5,Re_lo!$N$5:$O$16,2,0)),AR960,"")),"",IF(AND($I960=Re_lo!$E$5,BT$5=VLOOKUP(Re_lo!$H$5,Re_lo!$N$5:$O$16,2,0)),AR960,""))</f>
        <v/>
      </c>
      <c r="BU960" s="125" t="str">
        <f>IF(ISERR(IF(AND($I960=Re_lo!$E$5,BU$5=VLOOKUP(Re_lo!$H$5,Re_lo!$N$5:$O$16,2,0)),AS960,"")),"",IF(AND($I960=Re_lo!$E$5,BU$5=VLOOKUP(Re_lo!$H$5,Re_lo!$N$5:$O$16,2,0)),AS960,""))</f>
        <v/>
      </c>
      <c r="BV960" s="125" t="str">
        <f>IF(ISERR(IF(AND($I960=Re_lo!$E$5,BV$5=VLOOKUP(Re_lo!$H$5,Re_lo!$N$5:$O$16,2,0)),AT960,"")),"",IF(AND($I960=Re_lo!$E$5,BV$5=VLOOKUP(Re_lo!$H$5,Re_lo!$N$5:$O$16,2,0)),AT960,""))</f>
        <v/>
      </c>
      <c r="BW960" s="125" t="str">
        <f>IF(ISERR(IF(AND($I960=Re_lo!$E$5,BW$5=VLOOKUP(Re_lo!$H$5,Re_lo!$N$5:$O$16,2,0)),AU960,"")),"",IF(AND($I960=Re_lo!$E$5,BW$5=VLOOKUP(Re_lo!$H$5,Re_lo!$N$5:$O$16,2,0)),AU960,""))</f>
        <v/>
      </c>
      <c r="BX960" s="125" t="str">
        <f>IF(ISERR(IF(AND($I960=Re_lo!$E$5,BX$5=VLOOKUP(Re_lo!$H$5,Re_lo!$N$5:$O$16,2,0)),AV960,"")),"",IF(AND($I960=Re_lo!$E$5,BX$5=VLOOKUP(Re_lo!$H$5,Re_lo!$N$5:$O$16,2,0)),AV960,""))</f>
        <v/>
      </c>
      <c r="BY960" s="125" t="str">
        <f>IF(ISERR(IF(AND($I960=Re_lo!$E$5,BY$5=VLOOKUP(Re_lo!$H$5,Re_lo!$N$5:$O$16,2,0)),AW960,"")),"",IF(AND($I960=Re_lo!$E$5,BY$5=VLOOKUP(Re_lo!$H$5,Re_lo!$N$5:$O$16,2,0)),AW960,""))</f>
        <v/>
      </c>
      <c r="BZ960" s="125" t="str">
        <f>IF(ISERR(IF(AND($I960=Re_lo!$E$5,BZ$5=VLOOKUP(Re_lo!$H$5,Re_lo!$N$5:$O$16,2,0)),AX960,"")),"",IF(AND($I960=Re_lo!$E$5,BZ$5=VLOOKUP(Re_lo!$H$5,Re_lo!$N$5:$O$16,2,0)),AX960,""))</f>
        <v/>
      </c>
      <c r="CA960" s="125" t="str">
        <f>IF(ISERR(IF(AND($I960=Re_lo!$E$5,CA$5=VLOOKUP(Re_lo!$H$5,Re_lo!$N$5:$O$16,2,0)),AY960,"")),"",IF(AND($I960=Re_lo!$E$5,CA$5=VLOOKUP(Re_lo!$H$5,Re_lo!$N$5:$O$16,2,0)),AY960,""))</f>
        <v/>
      </c>
      <c r="CB960" s="125" t="str">
        <f>IF(ISERR(IF(AND($I960=Re_lo!$E$5,CB$5=VLOOKUP(Re_lo!$H$5,Re_lo!$N$5:$O$16,2,0)),AZ960,"")),"",IF(AND($I960=Re_lo!$E$5,CB$5=VLOOKUP(Re_lo!$H$5,Re_lo!$N$5:$O$16,2,0)),AZ960,""))</f>
        <v/>
      </c>
      <c r="CC960" s="125" t="str">
        <f>IF(ISERR(IF(AND($I960=Re_lo!$E$5,CC$5=VLOOKUP(Re_lo!$H$5,Re_lo!$N$5:$O$16,2,0)),BA960,"")),"",IF(AND($I960=Re_lo!$E$5,CC$5=VLOOKUP(Re_lo!$H$5,Re_lo!$N$5:$O$16,2,0)),BA960,""))</f>
        <v/>
      </c>
      <c r="CD960" s="125" t="str">
        <f>IF(ISERR(IF(AND($I960=Re_lo!$E$5,CD$5=VLOOKUP(Re_lo!$H$5,Re_lo!$N$5:$O$16,2,0)),BB960,"")),"",IF(AND($I960=Re_lo!$E$5,CD$5=VLOOKUP(Re_lo!$H$5,Re_lo!$N$5:$O$16,2,0)),BB960,""))</f>
        <v/>
      </c>
      <c r="CF960" s="125" t="str">
        <f>IF($C960="","",COUNTIFS(Con_ve!$C$6:$C$1005,$C960,Con_ve!$Q$6:$Q$1005,Cad_cl!CF$5))</f>
        <v/>
      </c>
      <c r="CG960" s="125" t="str">
        <f>IF($C960="","",COUNTIFS(Con_ve!$C$6:$C$1005,$C960,Con_ve!$Q$6:$Q$1005,Cad_cl!CG$5))</f>
        <v/>
      </c>
      <c r="CH960" s="125" t="str">
        <f>IF($C960="","",COUNTIFS(Con_ve!$C$6:$C$1005,$C960,Con_ve!$Q$6:$Q$1005,Cad_cl!CH$5))</f>
        <v/>
      </c>
      <c r="CI960" s="125" t="str">
        <f>IF($C960="","",COUNTIFS(Con_ve!$C$6:$C$1005,$C960,Con_ve!$Q$6:$Q$1005,Cad_cl!CI$5))</f>
        <v/>
      </c>
      <c r="CJ960" s="125" t="str">
        <f>IF($C960="","",COUNTIFS(Con_ve!$C$6:$C$1005,$C960,Con_ve!$Q$6:$Q$1005,Cad_cl!CJ$5))</f>
        <v/>
      </c>
      <c r="CK960" s="125" t="str">
        <f>IF($C960="","",COUNTIFS(Con_ve!$C$6:$C$1005,$C960,Con_ve!$Q$6:$Q$1005,Cad_cl!CK$5))</f>
        <v/>
      </c>
      <c r="CL960" s="125" t="str">
        <f>IF($C960="","",COUNTIFS(Con_ve!$C$6:$C$1005,$C960,Con_ve!$Q$6:$Q$1005,Cad_cl!CL$5))</f>
        <v/>
      </c>
      <c r="CM960" s="125" t="str">
        <f>IF($C960="","",COUNTIFS(Con_ve!$C$6:$C$1005,$C960,Con_ve!$Q$6:$Q$1005,Cad_cl!CM$5))</f>
        <v/>
      </c>
      <c r="CN960" s="125" t="str">
        <f>IF($C960="","",COUNTIFS(Con_ve!$C$6:$C$1005,$C960,Con_ve!$Q$6:$Q$1005,Cad_cl!CN$5))</f>
        <v/>
      </c>
      <c r="CO960" s="125" t="str">
        <f>IF($C960="","",COUNTIFS(Con_ve!$C$6:$C$1005,$C960,Con_ve!$Q$6:$Q$1005,Cad_cl!CO$5))</f>
        <v/>
      </c>
      <c r="CP960" s="125" t="str">
        <f>IF($C960="","",COUNTIFS(Con_ve!$C$6:$C$1005,$C960,Con_ve!$Q$6:$Q$1005,Cad_cl!CP$5))</f>
        <v/>
      </c>
      <c r="CQ960" s="125" t="str">
        <f>IF($C960="","",COUNTIFS(Con_ve!$C$6:$C$1005,$C960,Con_ve!$Q$6:$Q$1005,Cad_cl!CQ$5))</f>
        <v/>
      </c>
      <c r="CR960" s="125">
        <f t="shared" si="44"/>
        <v>0</v>
      </c>
    </row>
    <row r="961" spans="3:96" ht="30" customHeight="1">
      <c r="C961" s="153"/>
      <c r="D961" s="153"/>
      <c r="E961" s="154"/>
      <c r="F961" s="153"/>
      <c r="G961" s="155"/>
      <c r="H961" s="153"/>
      <c r="I961" s="153"/>
      <c r="J961" s="132" t="s">
        <v>309</v>
      </c>
      <c r="K961" s="133" t="s">
        <v>309</v>
      </c>
      <c r="L961" s="153"/>
      <c r="M961" s="153"/>
      <c r="N961" s="153"/>
      <c r="O961" s="153"/>
      <c r="P961" s="153"/>
      <c r="Q961" s="153"/>
      <c r="AP961" s="134" t="str">
        <f>IF(ISERR(IF($C961="","",SUMIFS(Con_ve!$F$6:$F$1005,Con_ve!$C$6:$C$1005,$C961,Con_ve!$I$6:$I$1005,"Fechada",Con_ve!$Q$6:$Q$1005,Cad_cl!AP$5))),"",IF($C961="","",SUMIFS(Con_ve!$F$6:$F$1005,Con_ve!$C$6:$C$1005,$C961,Con_ve!$I$6:$I$1005,"Fechada",Con_ve!$Q$6:$Q$1005,Cad_cl!AP$5)))</f>
        <v/>
      </c>
      <c r="AQ961" s="134" t="str">
        <f>IF(ISERR(IF($C961="","",SUMIFS(Con_ve!$F$6:$F$1005,Con_ve!$C$6:$C$1005,$C961,Con_ve!$I$6:$I$1005,"Fechada",Con_ve!$Q$6:$Q$1005,Cad_cl!AQ$5))),"",IF($C961="","",SUMIFS(Con_ve!$F$6:$F$1005,Con_ve!$C$6:$C$1005,$C961,Con_ve!$I$6:$I$1005,"Fechada",Con_ve!$Q$6:$Q$1005,Cad_cl!AQ$5)))</f>
        <v/>
      </c>
      <c r="AR961" s="134" t="str">
        <f>IF(ISERR(IF($C961="","",SUMIFS(Con_ve!$F$6:$F$1005,Con_ve!$C$6:$C$1005,$C961,Con_ve!$I$6:$I$1005,"Fechada",Con_ve!$Q$6:$Q$1005,Cad_cl!AR$5))),"",IF($C961="","",SUMIFS(Con_ve!$F$6:$F$1005,Con_ve!$C$6:$C$1005,$C961,Con_ve!$I$6:$I$1005,"Fechada",Con_ve!$Q$6:$Q$1005,Cad_cl!AR$5)))</f>
        <v/>
      </c>
      <c r="AS961" s="134" t="str">
        <f>IF(ISERR(IF($C961="","",SUMIFS(Con_ve!$F$6:$F$1005,Con_ve!$C$6:$C$1005,$C961,Con_ve!$I$6:$I$1005,"Fechada",Con_ve!$Q$6:$Q$1005,Cad_cl!AS$5))),"",IF($C961="","",SUMIFS(Con_ve!$F$6:$F$1005,Con_ve!$C$6:$C$1005,$C961,Con_ve!$I$6:$I$1005,"Fechada",Con_ve!$Q$6:$Q$1005,Cad_cl!AS$5)))</f>
        <v/>
      </c>
      <c r="AT961" s="134" t="str">
        <f>IF(ISERR(IF($C961="","",SUMIFS(Con_ve!$F$6:$F$1005,Con_ve!$C$6:$C$1005,$C961,Con_ve!$I$6:$I$1005,"Fechada",Con_ve!$Q$6:$Q$1005,Cad_cl!AT$5))),"",IF($C961="","",SUMIFS(Con_ve!$F$6:$F$1005,Con_ve!$C$6:$C$1005,$C961,Con_ve!$I$6:$I$1005,"Fechada",Con_ve!$Q$6:$Q$1005,Cad_cl!AT$5)))</f>
        <v/>
      </c>
      <c r="AU961" s="134" t="str">
        <f>IF(ISERR(IF($C961="","",SUMIFS(Con_ve!$F$6:$F$1005,Con_ve!$C$6:$C$1005,$C961,Con_ve!$I$6:$I$1005,"Fechada",Con_ve!$Q$6:$Q$1005,Cad_cl!AU$5))),"",IF($C961="","",SUMIFS(Con_ve!$F$6:$F$1005,Con_ve!$C$6:$C$1005,$C961,Con_ve!$I$6:$I$1005,"Fechada",Con_ve!$Q$6:$Q$1005,Cad_cl!AU$5)))</f>
        <v/>
      </c>
      <c r="AV961" s="134" t="str">
        <f>IF(ISERR(IF($C961="","",SUMIFS(Con_ve!$F$6:$F$1005,Con_ve!$C$6:$C$1005,$C961,Con_ve!$I$6:$I$1005,"Fechada",Con_ve!$Q$6:$Q$1005,Cad_cl!AV$5))),"",IF($C961="","",SUMIFS(Con_ve!$F$6:$F$1005,Con_ve!$C$6:$C$1005,$C961,Con_ve!$I$6:$I$1005,"Fechada",Con_ve!$Q$6:$Q$1005,Cad_cl!AV$5)))</f>
        <v/>
      </c>
      <c r="AW961" s="134" t="str">
        <f>IF(ISERR(IF($C961="","",SUMIFS(Con_ve!$F$6:$F$1005,Con_ve!$C$6:$C$1005,$C961,Con_ve!$I$6:$I$1005,"Fechada",Con_ve!$Q$6:$Q$1005,Cad_cl!AW$5))),"",IF($C961="","",SUMIFS(Con_ve!$F$6:$F$1005,Con_ve!$C$6:$C$1005,$C961,Con_ve!$I$6:$I$1005,"Fechada",Con_ve!$Q$6:$Q$1005,Cad_cl!AW$5)))</f>
        <v/>
      </c>
      <c r="AX961" s="134" t="str">
        <f>IF(ISERR(IF($C961="","",SUMIFS(Con_ve!$F$6:$F$1005,Con_ve!$C$6:$C$1005,$C961,Con_ve!$I$6:$I$1005,"Fechada",Con_ve!$Q$6:$Q$1005,Cad_cl!AX$5))),"",IF($C961="","",SUMIFS(Con_ve!$F$6:$F$1005,Con_ve!$C$6:$C$1005,$C961,Con_ve!$I$6:$I$1005,"Fechada",Con_ve!$Q$6:$Q$1005,Cad_cl!AX$5)))</f>
        <v/>
      </c>
      <c r="AY961" s="134" t="str">
        <f>IF(ISERR(IF($C961="","",SUMIFS(Con_ve!$F$6:$F$1005,Con_ve!$C$6:$C$1005,$C961,Con_ve!$I$6:$I$1005,"Fechada",Con_ve!$Q$6:$Q$1005,Cad_cl!AY$5))),"",IF($C961="","",SUMIFS(Con_ve!$F$6:$F$1005,Con_ve!$C$6:$C$1005,$C961,Con_ve!$I$6:$I$1005,"Fechada",Con_ve!$Q$6:$Q$1005,Cad_cl!AY$5)))</f>
        <v/>
      </c>
      <c r="AZ961" s="134" t="str">
        <f>IF(ISERR(IF($C961="","",SUMIFS(Con_ve!$F$6:$F$1005,Con_ve!$C$6:$C$1005,$C961,Con_ve!$I$6:$I$1005,"Fechada",Con_ve!$Q$6:$Q$1005,Cad_cl!AZ$5))),"",IF($C961="","",SUMIFS(Con_ve!$F$6:$F$1005,Con_ve!$C$6:$C$1005,$C961,Con_ve!$I$6:$I$1005,"Fechada",Con_ve!$Q$6:$Q$1005,Cad_cl!AZ$5)))</f>
        <v/>
      </c>
      <c r="BA961" s="134" t="str">
        <f>IF(ISERR(IF($C961="","",SUMIFS(Con_ve!$F$6:$F$1005,Con_ve!$C$6:$C$1005,$C961,Con_ve!$I$6:$I$1005,"Fechada",Con_ve!$Q$6:$Q$1005,Cad_cl!BA$5))),"",IF($C961="","",SUMIFS(Con_ve!$F$6:$F$1005,Con_ve!$C$6:$C$1005,$C961,Con_ve!$I$6:$I$1005,"Fechada",Con_ve!$Q$6:$Q$1005,Cad_cl!BA$5)))</f>
        <v/>
      </c>
      <c r="BB961" s="134">
        <f t="shared" si="42"/>
        <v>0</v>
      </c>
      <c r="BD961" s="134" t="str">
        <f>IF(ISERR(IF($C961="","",SUMIFS(Con_ve!$F$6:$F$1005,Con_ve!$C$6:$C$1005,$C961,Con_ve!$I$6:$I$1005,"Em negociação",Con_ve!$Q$6:$Q$1005,Cad_cl!BD$5))),"",IF($C961="","",SUMIFS(Con_ve!$F$6:$F$1005,Con_ve!$C$6:$C$1005,$C961,Con_ve!$I$6:$I$1005,"Em negociação",Con_ve!$Q$6:$Q$1005,Cad_cl!BD$5)))</f>
        <v/>
      </c>
      <c r="BE961" s="134" t="str">
        <f>IF(ISERR(IF($C961="","",SUMIFS(Con_ve!$F$6:$F$1005,Con_ve!$C$6:$C$1005,$C961,Con_ve!$I$6:$I$1005,"Em negociação",Con_ve!$Q$6:$Q$1005,Cad_cl!BE$5))),"",IF($C961="","",SUMIFS(Con_ve!$F$6:$F$1005,Con_ve!$C$6:$C$1005,$C961,Con_ve!$I$6:$I$1005,"Em negociação",Con_ve!$Q$6:$Q$1005,Cad_cl!BE$5)))</f>
        <v/>
      </c>
      <c r="BF961" s="134" t="str">
        <f>IF(ISERR(IF($C961="","",SUMIFS(Con_ve!$F$6:$F$1005,Con_ve!$C$6:$C$1005,$C961,Con_ve!$I$6:$I$1005,"Em negociação",Con_ve!$Q$6:$Q$1005,Cad_cl!BF$5))),"",IF($C961="","",SUMIFS(Con_ve!$F$6:$F$1005,Con_ve!$C$6:$C$1005,$C961,Con_ve!$I$6:$I$1005,"Em negociação",Con_ve!$Q$6:$Q$1005,Cad_cl!BF$5)))</f>
        <v/>
      </c>
      <c r="BG961" s="134" t="str">
        <f>IF(ISERR(IF($C961="","",SUMIFS(Con_ve!$F$6:$F$1005,Con_ve!$C$6:$C$1005,$C961,Con_ve!$I$6:$I$1005,"Em negociação",Con_ve!$Q$6:$Q$1005,Cad_cl!BG$5))),"",IF($C961="","",SUMIFS(Con_ve!$F$6:$F$1005,Con_ve!$C$6:$C$1005,$C961,Con_ve!$I$6:$I$1005,"Em negociação",Con_ve!$Q$6:$Q$1005,Cad_cl!BG$5)))</f>
        <v/>
      </c>
      <c r="BH961" s="134" t="str">
        <f>IF(ISERR(IF($C961="","",SUMIFS(Con_ve!$F$6:$F$1005,Con_ve!$C$6:$C$1005,$C961,Con_ve!$I$6:$I$1005,"Em negociação",Con_ve!$Q$6:$Q$1005,Cad_cl!BH$5))),"",IF($C961="","",SUMIFS(Con_ve!$F$6:$F$1005,Con_ve!$C$6:$C$1005,$C961,Con_ve!$I$6:$I$1005,"Em negociação",Con_ve!$Q$6:$Q$1005,Cad_cl!BH$5)))</f>
        <v/>
      </c>
      <c r="BI961" s="134" t="str">
        <f>IF(ISERR(IF($C961="","",SUMIFS(Con_ve!$F$6:$F$1005,Con_ve!$C$6:$C$1005,$C961,Con_ve!$I$6:$I$1005,"Em negociação",Con_ve!$Q$6:$Q$1005,Cad_cl!BI$5))),"",IF($C961="","",SUMIFS(Con_ve!$F$6:$F$1005,Con_ve!$C$6:$C$1005,$C961,Con_ve!$I$6:$I$1005,"Em negociação",Con_ve!$Q$6:$Q$1005,Cad_cl!BI$5)))</f>
        <v/>
      </c>
      <c r="BJ961" s="134" t="str">
        <f>IF(ISERR(IF($C961="","",SUMIFS(Con_ve!$F$6:$F$1005,Con_ve!$C$6:$C$1005,$C961,Con_ve!$I$6:$I$1005,"Em negociação",Con_ve!$Q$6:$Q$1005,Cad_cl!BJ$5))),"",IF($C961="","",SUMIFS(Con_ve!$F$6:$F$1005,Con_ve!$C$6:$C$1005,$C961,Con_ve!$I$6:$I$1005,"Em negociação",Con_ve!$Q$6:$Q$1005,Cad_cl!BJ$5)))</f>
        <v/>
      </c>
      <c r="BK961" s="134" t="str">
        <f>IF(ISERR(IF($C961="","",SUMIFS(Con_ve!$F$6:$F$1005,Con_ve!$C$6:$C$1005,$C961,Con_ve!$I$6:$I$1005,"Em negociação",Con_ve!$Q$6:$Q$1005,Cad_cl!BK$5))),"",IF($C961="","",SUMIFS(Con_ve!$F$6:$F$1005,Con_ve!$C$6:$C$1005,$C961,Con_ve!$I$6:$I$1005,"Em negociação",Con_ve!$Q$6:$Q$1005,Cad_cl!BK$5)))</f>
        <v/>
      </c>
      <c r="BL961" s="134" t="str">
        <f>IF(ISERR(IF($C961="","",SUMIFS(Con_ve!$F$6:$F$1005,Con_ve!$C$6:$C$1005,$C961,Con_ve!$I$6:$I$1005,"Em negociação",Con_ve!$Q$6:$Q$1005,Cad_cl!BL$5))),"",IF($C961="","",SUMIFS(Con_ve!$F$6:$F$1005,Con_ve!$C$6:$C$1005,$C961,Con_ve!$I$6:$I$1005,"Em negociação",Con_ve!$Q$6:$Q$1005,Cad_cl!BL$5)))</f>
        <v/>
      </c>
      <c r="BM961" s="134" t="str">
        <f>IF(ISERR(IF($C961="","",SUMIFS(Con_ve!$F$6:$F$1005,Con_ve!$C$6:$C$1005,$C961,Con_ve!$I$6:$I$1005,"Em negociação",Con_ve!$Q$6:$Q$1005,Cad_cl!BM$5))),"",IF($C961="","",SUMIFS(Con_ve!$F$6:$F$1005,Con_ve!$C$6:$C$1005,$C961,Con_ve!$I$6:$I$1005,"Em negociação",Con_ve!$Q$6:$Q$1005,Cad_cl!BM$5)))</f>
        <v/>
      </c>
      <c r="BN961" s="134" t="str">
        <f>IF(ISERR(IF($C961="","",SUMIFS(Con_ve!$F$6:$F$1005,Con_ve!$C$6:$C$1005,$C961,Con_ve!$I$6:$I$1005,"Em negociação",Con_ve!$Q$6:$Q$1005,Cad_cl!BN$5))),"",IF($C961="","",SUMIFS(Con_ve!$F$6:$F$1005,Con_ve!$C$6:$C$1005,$C961,Con_ve!$I$6:$I$1005,"Em negociação",Con_ve!$Q$6:$Q$1005,Cad_cl!BN$5)))</f>
        <v/>
      </c>
      <c r="BO961" s="134" t="str">
        <f>IF(ISERR(IF($C961="","",SUMIFS(Con_ve!$F$6:$F$1005,Con_ve!$C$6:$C$1005,$C961,Con_ve!$I$6:$I$1005,"Em negociação",Con_ve!$Q$6:$Q$1005,Cad_cl!BO$5))),"",IF($C961="","",SUMIFS(Con_ve!$F$6:$F$1005,Con_ve!$C$6:$C$1005,$C961,Con_ve!$I$6:$I$1005,"Em negociação",Con_ve!$Q$6:$Q$1005,Cad_cl!BO$5)))</f>
        <v/>
      </c>
      <c r="BP961" s="134">
        <f t="shared" si="43"/>
        <v>0</v>
      </c>
      <c r="BR961" s="125" t="str">
        <f>IF(ISERR(IF(AND($I961=Re_lo!$E$5,BR$5=VLOOKUP(Re_lo!$H$5,Re_lo!$N$5:$O$16,2,0)),AP961,"")),"",IF(AND($I961=Re_lo!$E$5,BR$5=VLOOKUP(Re_lo!$H$5,Re_lo!$N$5:$O$16,2,0)),AP961,""))</f>
        <v/>
      </c>
      <c r="BS961" s="125" t="str">
        <f>IF(ISERR(IF(AND($I961=Re_lo!$E$5,BS$5=VLOOKUP(Re_lo!$H$5,Re_lo!$N$5:$O$16,2,0)),AQ961,"")),"",IF(AND($I961=Re_lo!$E$5,BS$5=VLOOKUP(Re_lo!$H$5,Re_lo!$N$5:$O$16,2,0)),AQ961,""))</f>
        <v/>
      </c>
      <c r="BT961" s="125" t="str">
        <f>IF(ISERR(IF(AND($I961=Re_lo!$E$5,BT$5=VLOOKUP(Re_lo!$H$5,Re_lo!$N$5:$O$16,2,0)),AR961,"")),"",IF(AND($I961=Re_lo!$E$5,BT$5=VLOOKUP(Re_lo!$H$5,Re_lo!$N$5:$O$16,2,0)),AR961,""))</f>
        <v/>
      </c>
      <c r="BU961" s="125" t="str">
        <f>IF(ISERR(IF(AND($I961=Re_lo!$E$5,BU$5=VLOOKUP(Re_lo!$H$5,Re_lo!$N$5:$O$16,2,0)),AS961,"")),"",IF(AND($I961=Re_lo!$E$5,BU$5=VLOOKUP(Re_lo!$H$5,Re_lo!$N$5:$O$16,2,0)),AS961,""))</f>
        <v/>
      </c>
      <c r="BV961" s="125" t="str">
        <f>IF(ISERR(IF(AND($I961=Re_lo!$E$5,BV$5=VLOOKUP(Re_lo!$H$5,Re_lo!$N$5:$O$16,2,0)),AT961,"")),"",IF(AND($I961=Re_lo!$E$5,BV$5=VLOOKUP(Re_lo!$H$5,Re_lo!$N$5:$O$16,2,0)),AT961,""))</f>
        <v/>
      </c>
      <c r="BW961" s="125" t="str">
        <f>IF(ISERR(IF(AND($I961=Re_lo!$E$5,BW$5=VLOOKUP(Re_lo!$H$5,Re_lo!$N$5:$O$16,2,0)),AU961,"")),"",IF(AND($I961=Re_lo!$E$5,BW$5=VLOOKUP(Re_lo!$H$5,Re_lo!$N$5:$O$16,2,0)),AU961,""))</f>
        <v/>
      </c>
      <c r="BX961" s="125" t="str">
        <f>IF(ISERR(IF(AND($I961=Re_lo!$E$5,BX$5=VLOOKUP(Re_lo!$H$5,Re_lo!$N$5:$O$16,2,0)),AV961,"")),"",IF(AND($I961=Re_lo!$E$5,BX$5=VLOOKUP(Re_lo!$H$5,Re_lo!$N$5:$O$16,2,0)),AV961,""))</f>
        <v/>
      </c>
      <c r="BY961" s="125" t="str">
        <f>IF(ISERR(IF(AND($I961=Re_lo!$E$5,BY$5=VLOOKUP(Re_lo!$H$5,Re_lo!$N$5:$O$16,2,0)),AW961,"")),"",IF(AND($I961=Re_lo!$E$5,BY$5=VLOOKUP(Re_lo!$H$5,Re_lo!$N$5:$O$16,2,0)),AW961,""))</f>
        <v/>
      </c>
      <c r="BZ961" s="125" t="str">
        <f>IF(ISERR(IF(AND($I961=Re_lo!$E$5,BZ$5=VLOOKUP(Re_lo!$H$5,Re_lo!$N$5:$O$16,2,0)),AX961,"")),"",IF(AND($I961=Re_lo!$E$5,BZ$5=VLOOKUP(Re_lo!$H$5,Re_lo!$N$5:$O$16,2,0)),AX961,""))</f>
        <v/>
      </c>
      <c r="CA961" s="125" t="str">
        <f>IF(ISERR(IF(AND($I961=Re_lo!$E$5,CA$5=VLOOKUP(Re_lo!$H$5,Re_lo!$N$5:$O$16,2,0)),AY961,"")),"",IF(AND($I961=Re_lo!$E$5,CA$5=VLOOKUP(Re_lo!$H$5,Re_lo!$N$5:$O$16,2,0)),AY961,""))</f>
        <v/>
      </c>
      <c r="CB961" s="125" t="str">
        <f>IF(ISERR(IF(AND($I961=Re_lo!$E$5,CB$5=VLOOKUP(Re_lo!$H$5,Re_lo!$N$5:$O$16,2,0)),AZ961,"")),"",IF(AND($I961=Re_lo!$E$5,CB$5=VLOOKUP(Re_lo!$H$5,Re_lo!$N$5:$O$16,2,0)),AZ961,""))</f>
        <v/>
      </c>
      <c r="CC961" s="125" t="str">
        <f>IF(ISERR(IF(AND($I961=Re_lo!$E$5,CC$5=VLOOKUP(Re_lo!$H$5,Re_lo!$N$5:$O$16,2,0)),BA961,"")),"",IF(AND($I961=Re_lo!$E$5,CC$5=VLOOKUP(Re_lo!$H$5,Re_lo!$N$5:$O$16,2,0)),BA961,""))</f>
        <v/>
      </c>
      <c r="CD961" s="125" t="str">
        <f>IF(ISERR(IF(AND($I961=Re_lo!$E$5,CD$5=VLOOKUP(Re_lo!$H$5,Re_lo!$N$5:$O$16,2,0)),BB961,"")),"",IF(AND($I961=Re_lo!$E$5,CD$5=VLOOKUP(Re_lo!$H$5,Re_lo!$N$5:$O$16,2,0)),BB961,""))</f>
        <v/>
      </c>
      <c r="CF961" s="125" t="str">
        <f>IF($C961="","",COUNTIFS(Con_ve!$C$6:$C$1005,$C961,Con_ve!$Q$6:$Q$1005,Cad_cl!CF$5))</f>
        <v/>
      </c>
      <c r="CG961" s="125" t="str">
        <f>IF($C961="","",COUNTIFS(Con_ve!$C$6:$C$1005,$C961,Con_ve!$Q$6:$Q$1005,Cad_cl!CG$5))</f>
        <v/>
      </c>
      <c r="CH961" s="125" t="str">
        <f>IF($C961="","",COUNTIFS(Con_ve!$C$6:$C$1005,$C961,Con_ve!$Q$6:$Q$1005,Cad_cl!CH$5))</f>
        <v/>
      </c>
      <c r="CI961" s="125" t="str">
        <f>IF($C961="","",COUNTIFS(Con_ve!$C$6:$C$1005,$C961,Con_ve!$Q$6:$Q$1005,Cad_cl!CI$5))</f>
        <v/>
      </c>
      <c r="CJ961" s="125" t="str">
        <f>IF($C961="","",COUNTIFS(Con_ve!$C$6:$C$1005,$C961,Con_ve!$Q$6:$Q$1005,Cad_cl!CJ$5))</f>
        <v/>
      </c>
      <c r="CK961" s="125" t="str">
        <f>IF($C961="","",COUNTIFS(Con_ve!$C$6:$C$1005,$C961,Con_ve!$Q$6:$Q$1005,Cad_cl!CK$5))</f>
        <v/>
      </c>
      <c r="CL961" s="125" t="str">
        <f>IF($C961="","",COUNTIFS(Con_ve!$C$6:$C$1005,$C961,Con_ve!$Q$6:$Q$1005,Cad_cl!CL$5))</f>
        <v/>
      </c>
      <c r="CM961" s="125" t="str">
        <f>IF($C961="","",COUNTIFS(Con_ve!$C$6:$C$1005,$C961,Con_ve!$Q$6:$Q$1005,Cad_cl!CM$5))</f>
        <v/>
      </c>
      <c r="CN961" s="125" t="str">
        <f>IF($C961="","",COUNTIFS(Con_ve!$C$6:$C$1005,$C961,Con_ve!$Q$6:$Q$1005,Cad_cl!CN$5))</f>
        <v/>
      </c>
      <c r="CO961" s="125" t="str">
        <f>IF($C961="","",COUNTIFS(Con_ve!$C$6:$C$1005,$C961,Con_ve!$Q$6:$Q$1005,Cad_cl!CO$5))</f>
        <v/>
      </c>
      <c r="CP961" s="125" t="str">
        <f>IF($C961="","",COUNTIFS(Con_ve!$C$6:$C$1005,$C961,Con_ve!$Q$6:$Q$1005,Cad_cl!CP$5))</f>
        <v/>
      </c>
      <c r="CQ961" s="125" t="str">
        <f>IF($C961="","",COUNTIFS(Con_ve!$C$6:$C$1005,$C961,Con_ve!$Q$6:$Q$1005,Cad_cl!CQ$5))</f>
        <v/>
      </c>
      <c r="CR961" s="125">
        <f t="shared" si="44"/>
        <v>0</v>
      </c>
    </row>
    <row r="962" spans="3:96" ht="30" customHeight="1">
      <c r="C962" s="153"/>
      <c r="D962" s="153"/>
      <c r="E962" s="154"/>
      <c r="F962" s="153"/>
      <c r="G962" s="155"/>
      <c r="H962" s="153"/>
      <c r="I962" s="153"/>
      <c r="J962" s="132" t="s">
        <v>309</v>
      </c>
      <c r="K962" s="133" t="s">
        <v>309</v>
      </c>
      <c r="L962" s="153"/>
      <c r="M962" s="153"/>
      <c r="N962" s="153"/>
      <c r="O962" s="153"/>
      <c r="P962" s="153"/>
      <c r="Q962" s="153"/>
      <c r="AP962" s="134" t="str">
        <f>IF(ISERR(IF($C962="","",SUMIFS(Con_ve!$F$6:$F$1005,Con_ve!$C$6:$C$1005,$C962,Con_ve!$I$6:$I$1005,"Fechada",Con_ve!$Q$6:$Q$1005,Cad_cl!AP$5))),"",IF($C962="","",SUMIFS(Con_ve!$F$6:$F$1005,Con_ve!$C$6:$C$1005,$C962,Con_ve!$I$6:$I$1005,"Fechada",Con_ve!$Q$6:$Q$1005,Cad_cl!AP$5)))</f>
        <v/>
      </c>
      <c r="AQ962" s="134" t="str">
        <f>IF(ISERR(IF($C962="","",SUMIFS(Con_ve!$F$6:$F$1005,Con_ve!$C$6:$C$1005,$C962,Con_ve!$I$6:$I$1005,"Fechada",Con_ve!$Q$6:$Q$1005,Cad_cl!AQ$5))),"",IF($C962="","",SUMIFS(Con_ve!$F$6:$F$1005,Con_ve!$C$6:$C$1005,$C962,Con_ve!$I$6:$I$1005,"Fechada",Con_ve!$Q$6:$Q$1005,Cad_cl!AQ$5)))</f>
        <v/>
      </c>
      <c r="AR962" s="134" t="str">
        <f>IF(ISERR(IF($C962="","",SUMIFS(Con_ve!$F$6:$F$1005,Con_ve!$C$6:$C$1005,$C962,Con_ve!$I$6:$I$1005,"Fechada",Con_ve!$Q$6:$Q$1005,Cad_cl!AR$5))),"",IF($C962="","",SUMIFS(Con_ve!$F$6:$F$1005,Con_ve!$C$6:$C$1005,$C962,Con_ve!$I$6:$I$1005,"Fechada",Con_ve!$Q$6:$Q$1005,Cad_cl!AR$5)))</f>
        <v/>
      </c>
      <c r="AS962" s="134" t="str">
        <f>IF(ISERR(IF($C962="","",SUMIFS(Con_ve!$F$6:$F$1005,Con_ve!$C$6:$C$1005,$C962,Con_ve!$I$6:$I$1005,"Fechada",Con_ve!$Q$6:$Q$1005,Cad_cl!AS$5))),"",IF($C962="","",SUMIFS(Con_ve!$F$6:$F$1005,Con_ve!$C$6:$C$1005,$C962,Con_ve!$I$6:$I$1005,"Fechada",Con_ve!$Q$6:$Q$1005,Cad_cl!AS$5)))</f>
        <v/>
      </c>
      <c r="AT962" s="134" t="str">
        <f>IF(ISERR(IF($C962="","",SUMIFS(Con_ve!$F$6:$F$1005,Con_ve!$C$6:$C$1005,$C962,Con_ve!$I$6:$I$1005,"Fechada",Con_ve!$Q$6:$Q$1005,Cad_cl!AT$5))),"",IF($C962="","",SUMIFS(Con_ve!$F$6:$F$1005,Con_ve!$C$6:$C$1005,$C962,Con_ve!$I$6:$I$1005,"Fechada",Con_ve!$Q$6:$Q$1005,Cad_cl!AT$5)))</f>
        <v/>
      </c>
      <c r="AU962" s="134" t="str">
        <f>IF(ISERR(IF($C962="","",SUMIFS(Con_ve!$F$6:$F$1005,Con_ve!$C$6:$C$1005,$C962,Con_ve!$I$6:$I$1005,"Fechada",Con_ve!$Q$6:$Q$1005,Cad_cl!AU$5))),"",IF($C962="","",SUMIFS(Con_ve!$F$6:$F$1005,Con_ve!$C$6:$C$1005,$C962,Con_ve!$I$6:$I$1005,"Fechada",Con_ve!$Q$6:$Q$1005,Cad_cl!AU$5)))</f>
        <v/>
      </c>
      <c r="AV962" s="134" t="str">
        <f>IF(ISERR(IF($C962="","",SUMIFS(Con_ve!$F$6:$F$1005,Con_ve!$C$6:$C$1005,$C962,Con_ve!$I$6:$I$1005,"Fechada",Con_ve!$Q$6:$Q$1005,Cad_cl!AV$5))),"",IF($C962="","",SUMIFS(Con_ve!$F$6:$F$1005,Con_ve!$C$6:$C$1005,$C962,Con_ve!$I$6:$I$1005,"Fechada",Con_ve!$Q$6:$Q$1005,Cad_cl!AV$5)))</f>
        <v/>
      </c>
      <c r="AW962" s="134" t="str">
        <f>IF(ISERR(IF($C962="","",SUMIFS(Con_ve!$F$6:$F$1005,Con_ve!$C$6:$C$1005,$C962,Con_ve!$I$6:$I$1005,"Fechada",Con_ve!$Q$6:$Q$1005,Cad_cl!AW$5))),"",IF($C962="","",SUMIFS(Con_ve!$F$6:$F$1005,Con_ve!$C$6:$C$1005,$C962,Con_ve!$I$6:$I$1005,"Fechada",Con_ve!$Q$6:$Q$1005,Cad_cl!AW$5)))</f>
        <v/>
      </c>
      <c r="AX962" s="134" t="str">
        <f>IF(ISERR(IF($C962="","",SUMIFS(Con_ve!$F$6:$F$1005,Con_ve!$C$6:$C$1005,$C962,Con_ve!$I$6:$I$1005,"Fechada",Con_ve!$Q$6:$Q$1005,Cad_cl!AX$5))),"",IF($C962="","",SUMIFS(Con_ve!$F$6:$F$1005,Con_ve!$C$6:$C$1005,$C962,Con_ve!$I$6:$I$1005,"Fechada",Con_ve!$Q$6:$Q$1005,Cad_cl!AX$5)))</f>
        <v/>
      </c>
      <c r="AY962" s="134" t="str">
        <f>IF(ISERR(IF($C962="","",SUMIFS(Con_ve!$F$6:$F$1005,Con_ve!$C$6:$C$1005,$C962,Con_ve!$I$6:$I$1005,"Fechada",Con_ve!$Q$6:$Q$1005,Cad_cl!AY$5))),"",IF($C962="","",SUMIFS(Con_ve!$F$6:$F$1005,Con_ve!$C$6:$C$1005,$C962,Con_ve!$I$6:$I$1005,"Fechada",Con_ve!$Q$6:$Q$1005,Cad_cl!AY$5)))</f>
        <v/>
      </c>
      <c r="AZ962" s="134" t="str">
        <f>IF(ISERR(IF($C962="","",SUMIFS(Con_ve!$F$6:$F$1005,Con_ve!$C$6:$C$1005,$C962,Con_ve!$I$6:$I$1005,"Fechada",Con_ve!$Q$6:$Q$1005,Cad_cl!AZ$5))),"",IF($C962="","",SUMIFS(Con_ve!$F$6:$F$1005,Con_ve!$C$6:$C$1005,$C962,Con_ve!$I$6:$I$1005,"Fechada",Con_ve!$Q$6:$Q$1005,Cad_cl!AZ$5)))</f>
        <v/>
      </c>
      <c r="BA962" s="134" t="str">
        <f>IF(ISERR(IF($C962="","",SUMIFS(Con_ve!$F$6:$F$1005,Con_ve!$C$6:$C$1005,$C962,Con_ve!$I$6:$I$1005,"Fechada",Con_ve!$Q$6:$Q$1005,Cad_cl!BA$5))),"",IF($C962="","",SUMIFS(Con_ve!$F$6:$F$1005,Con_ve!$C$6:$C$1005,$C962,Con_ve!$I$6:$I$1005,"Fechada",Con_ve!$Q$6:$Q$1005,Cad_cl!BA$5)))</f>
        <v/>
      </c>
      <c r="BB962" s="134">
        <f t="shared" si="42"/>
        <v>0</v>
      </c>
      <c r="BD962" s="134" t="str">
        <f>IF(ISERR(IF($C962="","",SUMIFS(Con_ve!$F$6:$F$1005,Con_ve!$C$6:$C$1005,$C962,Con_ve!$I$6:$I$1005,"Em negociação",Con_ve!$Q$6:$Q$1005,Cad_cl!BD$5))),"",IF($C962="","",SUMIFS(Con_ve!$F$6:$F$1005,Con_ve!$C$6:$C$1005,$C962,Con_ve!$I$6:$I$1005,"Em negociação",Con_ve!$Q$6:$Q$1005,Cad_cl!BD$5)))</f>
        <v/>
      </c>
      <c r="BE962" s="134" t="str">
        <f>IF(ISERR(IF($C962="","",SUMIFS(Con_ve!$F$6:$F$1005,Con_ve!$C$6:$C$1005,$C962,Con_ve!$I$6:$I$1005,"Em negociação",Con_ve!$Q$6:$Q$1005,Cad_cl!BE$5))),"",IF($C962="","",SUMIFS(Con_ve!$F$6:$F$1005,Con_ve!$C$6:$C$1005,$C962,Con_ve!$I$6:$I$1005,"Em negociação",Con_ve!$Q$6:$Q$1005,Cad_cl!BE$5)))</f>
        <v/>
      </c>
      <c r="BF962" s="134" t="str">
        <f>IF(ISERR(IF($C962="","",SUMIFS(Con_ve!$F$6:$F$1005,Con_ve!$C$6:$C$1005,$C962,Con_ve!$I$6:$I$1005,"Em negociação",Con_ve!$Q$6:$Q$1005,Cad_cl!BF$5))),"",IF($C962="","",SUMIFS(Con_ve!$F$6:$F$1005,Con_ve!$C$6:$C$1005,$C962,Con_ve!$I$6:$I$1005,"Em negociação",Con_ve!$Q$6:$Q$1005,Cad_cl!BF$5)))</f>
        <v/>
      </c>
      <c r="BG962" s="134" t="str">
        <f>IF(ISERR(IF($C962="","",SUMIFS(Con_ve!$F$6:$F$1005,Con_ve!$C$6:$C$1005,$C962,Con_ve!$I$6:$I$1005,"Em negociação",Con_ve!$Q$6:$Q$1005,Cad_cl!BG$5))),"",IF($C962="","",SUMIFS(Con_ve!$F$6:$F$1005,Con_ve!$C$6:$C$1005,$C962,Con_ve!$I$6:$I$1005,"Em negociação",Con_ve!$Q$6:$Q$1005,Cad_cl!BG$5)))</f>
        <v/>
      </c>
      <c r="BH962" s="134" t="str">
        <f>IF(ISERR(IF($C962="","",SUMIFS(Con_ve!$F$6:$F$1005,Con_ve!$C$6:$C$1005,$C962,Con_ve!$I$6:$I$1005,"Em negociação",Con_ve!$Q$6:$Q$1005,Cad_cl!BH$5))),"",IF($C962="","",SUMIFS(Con_ve!$F$6:$F$1005,Con_ve!$C$6:$C$1005,$C962,Con_ve!$I$6:$I$1005,"Em negociação",Con_ve!$Q$6:$Q$1005,Cad_cl!BH$5)))</f>
        <v/>
      </c>
      <c r="BI962" s="134" t="str">
        <f>IF(ISERR(IF($C962="","",SUMIFS(Con_ve!$F$6:$F$1005,Con_ve!$C$6:$C$1005,$C962,Con_ve!$I$6:$I$1005,"Em negociação",Con_ve!$Q$6:$Q$1005,Cad_cl!BI$5))),"",IF($C962="","",SUMIFS(Con_ve!$F$6:$F$1005,Con_ve!$C$6:$C$1005,$C962,Con_ve!$I$6:$I$1005,"Em negociação",Con_ve!$Q$6:$Q$1005,Cad_cl!BI$5)))</f>
        <v/>
      </c>
      <c r="BJ962" s="134" t="str">
        <f>IF(ISERR(IF($C962="","",SUMIFS(Con_ve!$F$6:$F$1005,Con_ve!$C$6:$C$1005,$C962,Con_ve!$I$6:$I$1005,"Em negociação",Con_ve!$Q$6:$Q$1005,Cad_cl!BJ$5))),"",IF($C962="","",SUMIFS(Con_ve!$F$6:$F$1005,Con_ve!$C$6:$C$1005,$C962,Con_ve!$I$6:$I$1005,"Em negociação",Con_ve!$Q$6:$Q$1005,Cad_cl!BJ$5)))</f>
        <v/>
      </c>
      <c r="BK962" s="134" t="str">
        <f>IF(ISERR(IF($C962="","",SUMIFS(Con_ve!$F$6:$F$1005,Con_ve!$C$6:$C$1005,$C962,Con_ve!$I$6:$I$1005,"Em negociação",Con_ve!$Q$6:$Q$1005,Cad_cl!BK$5))),"",IF($C962="","",SUMIFS(Con_ve!$F$6:$F$1005,Con_ve!$C$6:$C$1005,$C962,Con_ve!$I$6:$I$1005,"Em negociação",Con_ve!$Q$6:$Q$1005,Cad_cl!BK$5)))</f>
        <v/>
      </c>
      <c r="BL962" s="134" t="str">
        <f>IF(ISERR(IF($C962="","",SUMIFS(Con_ve!$F$6:$F$1005,Con_ve!$C$6:$C$1005,$C962,Con_ve!$I$6:$I$1005,"Em negociação",Con_ve!$Q$6:$Q$1005,Cad_cl!BL$5))),"",IF($C962="","",SUMIFS(Con_ve!$F$6:$F$1005,Con_ve!$C$6:$C$1005,$C962,Con_ve!$I$6:$I$1005,"Em negociação",Con_ve!$Q$6:$Q$1005,Cad_cl!BL$5)))</f>
        <v/>
      </c>
      <c r="BM962" s="134" t="str">
        <f>IF(ISERR(IF($C962="","",SUMIFS(Con_ve!$F$6:$F$1005,Con_ve!$C$6:$C$1005,$C962,Con_ve!$I$6:$I$1005,"Em negociação",Con_ve!$Q$6:$Q$1005,Cad_cl!BM$5))),"",IF($C962="","",SUMIFS(Con_ve!$F$6:$F$1005,Con_ve!$C$6:$C$1005,$C962,Con_ve!$I$6:$I$1005,"Em negociação",Con_ve!$Q$6:$Q$1005,Cad_cl!BM$5)))</f>
        <v/>
      </c>
      <c r="BN962" s="134" t="str">
        <f>IF(ISERR(IF($C962="","",SUMIFS(Con_ve!$F$6:$F$1005,Con_ve!$C$6:$C$1005,$C962,Con_ve!$I$6:$I$1005,"Em negociação",Con_ve!$Q$6:$Q$1005,Cad_cl!BN$5))),"",IF($C962="","",SUMIFS(Con_ve!$F$6:$F$1005,Con_ve!$C$6:$C$1005,$C962,Con_ve!$I$6:$I$1005,"Em negociação",Con_ve!$Q$6:$Q$1005,Cad_cl!BN$5)))</f>
        <v/>
      </c>
      <c r="BO962" s="134" t="str">
        <f>IF(ISERR(IF($C962="","",SUMIFS(Con_ve!$F$6:$F$1005,Con_ve!$C$6:$C$1005,$C962,Con_ve!$I$6:$I$1005,"Em negociação",Con_ve!$Q$6:$Q$1005,Cad_cl!BO$5))),"",IF($C962="","",SUMIFS(Con_ve!$F$6:$F$1005,Con_ve!$C$6:$C$1005,$C962,Con_ve!$I$6:$I$1005,"Em negociação",Con_ve!$Q$6:$Q$1005,Cad_cl!BO$5)))</f>
        <v/>
      </c>
      <c r="BP962" s="134">
        <f t="shared" si="43"/>
        <v>0</v>
      </c>
      <c r="BR962" s="125" t="str">
        <f>IF(ISERR(IF(AND($I962=Re_lo!$E$5,BR$5=VLOOKUP(Re_lo!$H$5,Re_lo!$N$5:$O$16,2,0)),AP962,"")),"",IF(AND($I962=Re_lo!$E$5,BR$5=VLOOKUP(Re_lo!$H$5,Re_lo!$N$5:$O$16,2,0)),AP962,""))</f>
        <v/>
      </c>
      <c r="BS962" s="125" t="str">
        <f>IF(ISERR(IF(AND($I962=Re_lo!$E$5,BS$5=VLOOKUP(Re_lo!$H$5,Re_lo!$N$5:$O$16,2,0)),AQ962,"")),"",IF(AND($I962=Re_lo!$E$5,BS$5=VLOOKUP(Re_lo!$H$5,Re_lo!$N$5:$O$16,2,0)),AQ962,""))</f>
        <v/>
      </c>
      <c r="BT962" s="125" t="str">
        <f>IF(ISERR(IF(AND($I962=Re_lo!$E$5,BT$5=VLOOKUP(Re_lo!$H$5,Re_lo!$N$5:$O$16,2,0)),AR962,"")),"",IF(AND($I962=Re_lo!$E$5,BT$5=VLOOKUP(Re_lo!$H$5,Re_lo!$N$5:$O$16,2,0)),AR962,""))</f>
        <v/>
      </c>
      <c r="BU962" s="125" t="str">
        <f>IF(ISERR(IF(AND($I962=Re_lo!$E$5,BU$5=VLOOKUP(Re_lo!$H$5,Re_lo!$N$5:$O$16,2,0)),AS962,"")),"",IF(AND($I962=Re_lo!$E$5,BU$5=VLOOKUP(Re_lo!$H$5,Re_lo!$N$5:$O$16,2,0)),AS962,""))</f>
        <v/>
      </c>
      <c r="BV962" s="125" t="str">
        <f>IF(ISERR(IF(AND($I962=Re_lo!$E$5,BV$5=VLOOKUP(Re_lo!$H$5,Re_lo!$N$5:$O$16,2,0)),AT962,"")),"",IF(AND($I962=Re_lo!$E$5,BV$5=VLOOKUP(Re_lo!$H$5,Re_lo!$N$5:$O$16,2,0)),AT962,""))</f>
        <v/>
      </c>
      <c r="BW962" s="125" t="str">
        <f>IF(ISERR(IF(AND($I962=Re_lo!$E$5,BW$5=VLOOKUP(Re_lo!$H$5,Re_lo!$N$5:$O$16,2,0)),AU962,"")),"",IF(AND($I962=Re_lo!$E$5,BW$5=VLOOKUP(Re_lo!$H$5,Re_lo!$N$5:$O$16,2,0)),AU962,""))</f>
        <v/>
      </c>
      <c r="BX962" s="125" t="str">
        <f>IF(ISERR(IF(AND($I962=Re_lo!$E$5,BX$5=VLOOKUP(Re_lo!$H$5,Re_lo!$N$5:$O$16,2,0)),AV962,"")),"",IF(AND($I962=Re_lo!$E$5,BX$5=VLOOKUP(Re_lo!$H$5,Re_lo!$N$5:$O$16,2,0)),AV962,""))</f>
        <v/>
      </c>
      <c r="BY962" s="125" t="str">
        <f>IF(ISERR(IF(AND($I962=Re_lo!$E$5,BY$5=VLOOKUP(Re_lo!$H$5,Re_lo!$N$5:$O$16,2,0)),AW962,"")),"",IF(AND($I962=Re_lo!$E$5,BY$5=VLOOKUP(Re_lo!$H$5,Re_lo!$N$5:$O$16,2,0)),AW962,""))</f>
        <v/>
      </c>
      <c r="BZ962" s="125" t="str">
        <f>IF(ISERR(IF(AND($I962=Re_lo!$E$5,BZ$5=VLOOKUP(Re_lo!$H$5,Re_lo!$N$5:$O$16,2,0)),AX962,"")),"",IF(AND($I962=Re_lo!$E$5,BZ$5=VLOOKUP(Re_lo!$H$5,Re_lo!$N$5:$O$16,2,0)),AX962,""))</f>
        <v/>
      </c>
      <c r="CA962" s="125" t="str">
        <f>IF(ISERR(IF(AND($I962=Re_lo!$E$5,CA$5=VLOOKUP(Re_lo!$H$5,Re_lo!$N$5:$O$16,2,0)),AY962,"")),"",IF(AND($I962=Re_lo!$E$5,CA$5=VLOOKUP(Re_lo!$H$5,Re_lo!$N$5:$O$16,2,0)),AY962,""))</f>
        <v/>
      </c>
      <c r="CB962" s="125" t="str">
        <f>IF(ISERR(IF(AND($I962=Re_lo!$E$5,CB$5=VLOOKUP(Re_lo!$H$5,Re_lo!$N$5:$O$16,2,0)),AZ962,"")),"",IF(AND($I962=Re_lo!$E$5,CB$5=VLOOKUP(Re_lo!$H$5,Re_lo!$N$5:$O$16,2,0)),AZ962,""))</f>
        <v/>
      </c>
      <c r="CC962" s="125" t="str">
        <f>IF(ISERR(IF(AND($I962=Re_lo!$E$5,CC$5=VLOOKUP(Re_lo!$H$5,Re_lo!$N$5:$O$16,2,0)),BA962,"")),"",IF(AND($I962=Re_lo!$E$5,CC$5=VLOOKUP(Re_lo!$H$5,Re_lo!$N$5:$O$16,2,0)),BA962,""))</f>
        <v/>
      </c>
      <c r="CD962" s="125" t="str">
        <f>IF(ISERR(IF(AND($I962=Re_lo!$E$5,CD$5=VLOOKUP(Re_lo!$H$5,Re_lo!$N$5:$O$16,2,0)),BB962,"")),"",IF(AND($I962=Re_lo!$E$5,CD$5=VLOOKUP(Re_lo!$H$5,Re_lo!$N$5:$O$16,2,0)),BB962,""))</f>
        <v/>
      </c>
      <c r="CF962" s="125" t="str">
        <f>IF($C962="","",COUNTIFS(Con_ve!$C$6:$C$1005,$C962,Con_ve!$Q$6:$Q$1005,Cad_cl!CF$5))</f>
        <v/>
      </c>
      <c r="CG962" s="125" t="str">
        <f>IF($C962="","",COUNTIFS(Con_ve!$C$6:$C$1005,$C962,Con_ve!$Q$6:$Q$1005,Cad_cl!CG$5))</f>
        <v/>
      </c>
      <c r="CH962" s="125" t="str">
        <f>IF($C962="","",COUNTIFS(Con_ve!$C$6:$C$1005,$C962,Con_ve!$Q$6:$Q$1005,Cad_cl!CH$5))</f>
        <v/>
      </c>
      <c r="CI962" s="125" t="str">
        <f>IF($C962="","",COUNTIFS(Con_ve!$C$6:$C$1005,$C962,Con_ve!$Q$6:$Q$1005,Cad_cl!CI$5))</f>
        <v/>
      </c>
      <c r="CJ962" s="125" t="str">
        <f>IF($C962="","",COUNTIFS(Con_ve!$C$6:$C$1005,$C962,Con_ve!$Q$6:$Q$1005,Cad_cl!CJ$5))</f>
        <v/>
      </c>
      <c r="CK962" s="125" t="str">
        <f>IF($C962="","",COUNTIFS(Con_ve!$C$6:$C$1005,$C962,Con_ve!$Q$6:$Q$1005,Cad_cl!CK$5))</f>
        <v/>
      </c>
      <c r="CL962" s="125" t="str">
        <f>IF($C962="","",COUNTIFS(Con_ve!$C$6:$C$1005,$C962,Con_ve!$Q$6:$Q$1005,Cad_cl!CL$5))</f>
        <v/>
      </c>
      <c r="CM962" s="125" t="str">
        <f>IF($C962="","",COUNTIFS(Con_ve!$C$6:$C$1005,$C962,Con_ve!$Q$6:$Q$1005,Cad_cl!CM$5))</f>
        <v/>
      </c>
      <c r="CN962" s="125" t="str">
        <f>IF($C962="","",COUNTIFS(Con_ve!$C$6:$C$1005,$C962,Con_ve!$Q$6:$Q$1005,Cad_cl!CN$5))</f>
        <v/>
      </c>
      <c r="CO962" s="125" t="str">
        <f>IF($C962="","",COUNTIFS(Con_ve!$C$6:$C$1005,$C962,Con_ve!$Q$6:$Q$1005,Cad_cl!CO$5))</f>
        <v/>
      </c>
      <c r="CP962" s="125" t="str">
        <f>IF($C962="","",COUNTIFS(Con_ve!$C$6:$C$1005,$C962,Con_ve!$Q$6:$Q$1005,Cad_cl!CP$5))</f>
        <v/>
      </c>
      <c r="CQ962" s="125" t="str">
        <f>IF($C962="","",COUNTIFS(Con_ve!$C$6:$C$1005,$C962,Con_ve!$Q$6:$Q$1005,Cad_cl!CQ$5))</f>
        <v/>
      </c>
      <c r="CR962" s="125">
        <f t="shared" si="44"/>
        <v>0</v>
      </c>
    </row>
    <row r="963" spans="3:96" ht="30" customHeight="1">
      <c r="C963" s="153"/>
      <c r="D963" s="153"/>
      <c r="E963" s="154"/>
      <c r="F963" s="153"/>
      <c r="G963" s="155"/>
      <c r="H963" s="153"/>
      <c r="I963" s="153"/>
      <c r="J963" s="132" t="s">
        <v>309</v>
      </c>
      <c r="K963" s="133" t="s">
        <v>309</v>
      </c>
      <c r="L963" s="153"/>
      <c r="M963" s="153"/>
      <c r="N963" s="153"/>
      <c r="O963" s="153"/>
      <c r="P963" s="153"/>
      <c r="Q963" s="153"/>
      <c r="AP963" s="134" t="str">
        <f>IF(ISERR(IF($C963="","",SUMIFS(Con_ve!$F$6:$F$1005,Con_ve!$C$6:$C$1005,$C963,Con_ve!$I$6:$I$1005,"Fechada",Con_ve!$Q$6:$Q$1005,Cad_cl!AP$5))),"",IF($C963="","",SUMIFS(Con_ve!$F$6:$F$1005,Con_ve!$C$6:$C$1005,$C963,Con_ve!$I$6:$I$1005,"Fechada",Con_ve!$Q$6:$Q$1005,Cad_cl!AP$5)))</f>
        <v/>
      </c>
      <c r="AQ963" s="134" t="str">
        <f>IF(ISERR(IF($C963="","",SUMIFS(Con_ve!$F$6:$F$1005,Con_ve!$C$6:$C$1005,$C963,Con_ve!$I$6:$I$1005,"Fechada",Con_ve!$Q$6:$Q$1005,Cad_cl!AQ$5))),"",IF($C963="","",SUMIFS(Con_ve!$F$6:$F$1005,Con_ve!$C$6:$C$1005,$C963,Con_ve!$I$6:$I$1005,"Fechada",Con_ve!$Q$6:$Q$1005,Cad_cl!AQ$5)))</f>
        <v/>
      </c>
      <c r="AR963" s="134" t="str">
        <f>IF(ISERR(IF($C963="","",SUMIFS(Con_ve!$F$6:$F$1005,Con_ve!$C$6:$C$1005,$C963,Con_ve!$I$6:$I$1005,"Fechada",Con_ve!$Q$6:$Q$1005,Cad_cl!AR$5))),"",IF($C963="","",SUMIFS(Con_ve!$F$6:$F$1005,Con_ve!$C$6:$C$1005,$C963,Con_ve!$I$6:$I$1005,"Fechada",Con_ve!$Q$6:$Q$1005,Cad_cl!AR$5)))</f>
        <v/>
      </c>
      <c r="AS963" s="134" t="str">
        <f>IF(ISERR(IF($C963="","",SUMIFS(Con_ve!$F$6:$F$1005,Con_ve!$C$6:$C$1005,$C963,Con_ve!$I$6:$I$1005,"Fechada",Con_ve!$Q$6:$Q$1005,Cad_cl!AS$5))),"",IF($C963="","",SUMIFS(Con_ve!$F$6:$F$1005,Con_ve!$C$6:$C$1005,$C963,Con_ve!$I$6:$I$1005,"Fechada",Con_ve!$Q$6:$Q$1005,Cad_cl!AS$5)))</f>
        <v/>
      </c>
      <c r="AT963" s="134" t="str">
        <f>IF(ISERR(IF($C963="","",SUMIFS(Con_ve!$F$6:$F$1005,Con_ve!$C$6:$C$1005,$C963,Con_ve!$I$6:$I$1005,"Fechada",Con_ve!$Q$6:$Q$1005,Cad_cl!AT$5))),"",IF($C963="","",SUMIFS(Con_ve!$F$6:$F$1005,Con_ve!$C$6:$C$1005,$C963,Con_ve!$I$6:$I$1005,"Fechada",Con_ve!$Q$6:$Q$1005,Cad_cl!AT$5)))</f>
        <v/>
      </c>
      <c r="AU963" s="134" t="str">
        <f>IF(ISERR(IF($C963="","",SUMIFS(Con_ve!$F$6:$F$1005,Con_ve!$C$6:$C$1005,$C963,Con_ve!$I$6:$I$1005,"Fechada",Con_ve!$Q$6:$Q$1005,Cad_cl!AU$5))),"",IF($C963="","",SUMIFS(Con_ve!$F$6:$F$1005,Con_ve!$C$6:$C$1005,$C963,Con_ve!$I$6:$I$1005,"Fechada",Con_ve!$Q$6:$Q$1005,Cad_cl!AU$5)))</f>
        <v/>
      </c>
      <c r="AV963" s="134" t="str">
        <f>IF(ISERR(IF($C963="","",SUMIFS(Con_ve!$F$6:$F$1005,Con_ve!$C$6:$C$1005,$C963,Con_ve!$I$6:$I$1005,"Fechada",Con_ve!$Q$6:$Q$1005,Cad_cl!AV$5))),"",IF($C963="","",SUMIFS(Con_ve!$F$6:$F$1005,Con_ve!$C$6:$C$1005,$C963,Con_ve!$I$6:$I$1005,"Fechada",Con_ve!$Q$6:$Q$1005,Cad_cl!AV$5)))</f>
        <v/>
      </c>
      <c r="AW963" s="134" t="str">
        <f>IF(ISERR(IF($C963="","",SUMIFS(Con_ve!$F$6:$F$1005,Con_ve!$C$6:$C$1005,$C963,Con_ve!$I$6:$I$1005,"Fechada",Con_ve!$Q$6:$Q$1005,Cad_cl!AW$5))),"",IF($C963="","",SUMIFS(Con_ve!$F$6:$F$1005,Con_ve!$C$6:$C$1005,$C963,Con_ve!$I$6:$I$1005,"Fechada",Con_ve!$Q$6:$Q$1005,Cad_cl!AW$5)))</f>
        <v/>
      </c>
      <c r="AX963" s="134" t="str">
        <f>IF(ISERR(IF($C963="","",SUMIFS(Con_ve!$F$6:$F$1005,Con_ve!$C$6:$C$1005,$C963,Con_ve!$I$6:$I$1005,"Fechada",Con_ve!$Q$6:$Q$1005,Cad_cl!AX$5))),"",IF($C963="","",SUMIFS(Con_ve!$F$6:$F$1005,Con_ve!$C$6:$C$1005,$C963,Con_ve!$I$6:$I$1005,"Fechada",Con_ve!$Q$6:$Q$1005,Cad_cl!AX$5)))</f>
        <v/>
      </c>
      <c r="AY963" s="134" t="str">
        <f>IF(ISERR(IF($C963="","",SUMIFS(Con_ve!$F$6:$F$1005,Con_ve!$C$6:$C$1005,$C963,Con_ve!$I$6:$I$1005,"Fechada",Con_ve!$Q$6:$Q$1005,Cad_cl!AY$5))),"",IF($C963="","",SUMIFS(Con_ve!$F$6:$F$1005,Con_ve!$C$6:$C$1005,$C963,Con_ve!$I$6:$I$1005,"Fechada",Con_ve!$Q$6:$Q$1005,Cad_cl!AY$5)))</f>
        <v/>
      </c>
      <c r="AZ963" s="134" t="str">
        <f>IF(ISERR(IF($C963="","",SUMIFS(Con_ve!$F$6:$F$1005,Con_ve!$C$6:$C$1005,$C963,Con_ve!$I$6:$I$1005,"Fechada",Con_ve!$Q$6:$Q$1005,Cad_cl!AZ$5))),"",IF($C963="","",SUMIFS(Con_ve!$F$6:$F$1005,Con_ve!$C$6:$C$1005,$C963,Con_ve!$I$6:$I$1005,"Fechada",Con_ve!$Q$6:$Q$1005,Cad_cl!AZ$5)))</f>
        <v/>
      </c>
      <c r="BA963" s="134" t="str">
        <f>IF(ISERR(IF($C963="","",SUMIFS(Con_ve!$F$6:$F$1005,Con_ve!$C$6:$C$1005,$C963,Con_ve!$I$6:$I$1005,"Fechada",Con_ve!$Q$6:$Q$1005,Cad_cl!BA$5))),"",IF($C963="","",SUMIFS(Con_ve!$F$6:$F$1005,Con_ve!$C$6:$C$1005,$C963,Con_ve!$I$6:$I$1005,"Fechada",Con_ve!$Q$6:$Q$1005,Cad_cl!BA$5)))</f>
        <v/>
      </c>
      <c r="BB963" s="134">
        <f t="shared" si="42"/>
        <v>0</v>
      </c>
      <c r="BD963" s="134" t="str">
        <f>IF(ISERR(IF($C963="","",SUMIFS(Con_ve!$F$6:$F$1005,Con_ve!$C$6:$C$1005,$C963,Con_ve!$I$6:$I$1005,"Em negociação",Con_ve!$Q$6:$Q$1005,Cad_cl!BD$5))),"",IF($C963="","",SUMIFS(Con_ve!$F$6:$F$1005,Con_ve!$C$6:$C$1005,$C963,Con_ve!$I$6:$I$1005,"Em negociação",Con_ve!$Q$6:$Q$1005,Cad_cl!BD$5)))</f>
        <v/>
      </c>
      <c r="BE963" s="134" t="str">
        <f>IF(ISERR(IF($C963="","",SUMIFS(Con_ve!$F$6:$F$1005,Con_ve!$C$6:$C$1005,$C963,Con_ve!$I$6:$I$1005,"Em negociação",Con_ve!$Q$6:$Q$1005,Cad_cl!BE$5))),"",IF($C963="","",SUMIFS(Con_ve!$F$6:$F$1005,Con_ve!$C$6:$C$1005,$C963,Con_ve!$I$6:$I$1005,"Em negociação",Con_ve!$Q$6:$Q$1005,Cad_cl!BE$5)))</f>
        <v/>
      </c>
      <c r="BF963" s="134" t="str">
        <f>IF(ISERR(IF($C963="","",SUMIFS(Con_ve!$F$6:$F$1005,Con_ve!$C$6:$C$1005,$C963,Con_ve!$I$6:$I$1005,"Em negociação",Con_ve!$Q$6:$Q$1005,Cad_cl!BF$5))),"",IF($C963="","",SUMIFS(Con_ve!$F$6:$F$1005,Con_ve!$C$6:$C$1005,$C963,Con_ve!$I$6:$I$1005,"Em negociação",Con_ve!$Q$6:$Q$1005,Cad_cl!BF$5)))</f>
        <v/>
      </c>
      <c r="BG963" s="134" t="str">
        <f>IF(ISERR(IF($C963="","",SUMIFS(Con_ve!$F$6:$F$1005,Con_ve!$C$6:$C$1005,$C963,Con_ve!$I$6:$I$1005,"Em negociação",Con_ve!$Q$6:$Q$1005,Cad_cl!BG$5))),"",IF($C963="","",SUMIFS(Con_ve!$F$6:$F$1005,Con_ve!$C$6:$C$1005,$C963,Con_ve!$I$6:$I$1005,"Em negociação",Con_ve!$Q$6:$Q$1005,Cad_cl!BG$5)))</f>
        <v/>
      </c>
      <c r="BH963" s="134" t="str">
        <f>IF(ISERR(IF($C963="","",SUMIFS(Con_ve!$F$6:$F$1005,Con_ve!$C$6:$C$1005,$C963,Con_ve!$I$6:$I$1005,"Em negociação",Con_ve!$Q$6:$Q$1005,Cad_cl!BH$5))),"",IF($C963="","",SUMIFS(Con_ve!$F$6:$F$1005,Con_ve!$C$6:$C$1005,$C963,Con_ve!$I$6:$I$1005,"Em negociação",Con_ve!$Q$6:$Q$1005,Cad_cl!BH$5)))</f>
        <v/>
      </c>
      <c r="BI963" s="134" t="str">
        <f>IF(ISERR(IF($C963="","",SUMIFS(Con_ve!$F$6:$F$1005,Con_ve!$C$6:$C$1005,$C963,Con_ve!$I$6:$I$1005,"Em negociação",Con_ve!$Q$6:$Q$1005,Cad_cl!BI$5))),"",IF($C963="","",SUMIFS(Con_ve!$F$6:$F$1005,Con_ve!$C$6:$C$1005,$C963,Con_ve!$I$6:$I$1005,"Em negociação",Con_ve!$Q$6:$Q$1005,Cad_cl!BI$5)))</f>
        <v/>
      </c>
      <c r="BJ963" s="134" t="str">
        <f>IF(ISERR(IF($C963="","",SUMIFS(Con_ve!$F$6:$F$1005,Con_ve!$C$6:$C$1005,$C963,Con_ve!$I$6:$I$1005,"Em negociação",Con_ve!$Q$6:$Q$1005,Cad_cl!BJ$5))),"",IF($C963="","",SUMIFS(Con_ve!$F$6:$F$1005,Con_ve!$C$6:$C$1005,$C963,Con_ve!$I$6:$I$1005,"Em negociação",Con_ve!$Q$6:$Q$1005,Cad_cl!BJ$5)))</f>
        <v/>
      </c>
      <c r="BK963" s="134" t="str">
        <f>IF(ISERR(IF($C963="","",SUMIFS(Con_ve!$F$6:$F$1005,Con_ve!$C$6:$C$1005,$C963,Con_ve!$I$6:$I$1005,"Em negociação",Con_ve!$Q$6:$Q$1005,Cad_cl!BK$5))),"",IF($C963="","",SUMIFS(Con_ve!$F$6:$F$1005,Con_ve!$C$6:$C$1005,$C963,Con_ve!$I$6:$I$1005,"Em negociação",Con_ve!$Q$6:$Q$1005,Cad_cl!BK$5)))</f>
        <v/>
      </c>
      <c r="BL963" s="134" t="str">
        <f>IF(ISERR(IF($C963="","",SUMIFS(Con_ve!$F$6:$F$1005,Con_ve!$C$6:$C$1005,$C963,Con_ve!$I$6:$I$1005,"Em negociação",Con_ve!$Q$6:$Q$1005,Cad_cl!BL$5))),"",IF($C963="","",SUMIFS(Con_ve!$F$6:$F$1005,Con_ve!$C$6:$C$1005,$C963,Con_ve!$I$6:$I$1005,"Em negociação",Con_ve!$Q$6:$Q$1005,Cad_cl!BL$5)))</f>
        <v/>
      </c>
      <c r="BM963" s="134" t="str">
        <f>IF(ISERR(IF($C963="","",SUMIFS(Con_ve!$F$6:$F$1005,Con_ve!$C$6:$C$1005,$C963,Con_ve!$I$6:$I$1005,"Em negociação",Con_ve!$Q$6:$Q$1005,Cad_cl!BM$5))),"",IF($C963="","",SUMIFS(Con_ve!$F$6:$F$1005,Con_ve!$C$6:$C$1005,$C963,Con_ve!$I$6:$I$1005,"Em negociação",Con_ve!$Q$6:$Q$1005,Cad_cl!BM$5)))</f>
        <v/>
      </c>
      <c r="BN963" s="134" t="str">
        <f>IF(ISERR(IF($C963="","",SUMIFS(Con_ve!$F$6:$F$1005,Con_ve!$C$6:$C$1005,$C963,Con_ve!$I$6:$I$1005,"Em negociação",Con_ve!$Q$6:$Q$1005,Cad_cl!BN$5))),"",IF($C963="","",SUMIFS(Con_ve!$F$6:$F$1005,Con_ve!$C$6:$C$1005,$C963,Con_ve!$I$6:$I$1005,"Em negociação",Con_ve!$Q$6:$Q$1005,Cad_cl!BN$5)))</f>
        <v/>
      </c>
      <c r="BO963" s="134" t="str">
        <f>IF(ISERR(IF($C963="","",SUMIFS(Con_ve!$F$6:$F$1005,Con_ve!$C$6:$C$1005,$C963,Con_ve!$I$6:$I$1005,"Em negociação",Con_ve!$Q$6:$Q$1005,Cad_cl!BO$5))),"",IF($C963="","",SUMIFS(Con_ve!$F$6:$F$1005,Con_ve!$C$6:$C$1005,$C963,Con_ve!$I$6:$I$1005,"Em negociação",Con_ve!$Q$6:$Q$1005,Cad_cl!BO$5)))</f>
        <v/>
      </c>
      <c r="BP963" s="134">
        <f t="shared" si="43"/>
        <v>0</v>
      </c>
      <c r="BR963" s="125" t="str">
        <f>IF(ISERR(IF(AND($I963=Re_lo!$E$5,BR$5=VLOOKUP(Re_lo!$H$5,Re_lo!$N$5:$O$16,2,0)),AP963,"")),"",IF(AND($I963=Re_lo!$E$5,BR$5=VLOOKUP(Re_lo!$H$5,Re_lo!$N$5:$O$16,2,0)),AP963,""))</f>
        <v/>
      </c>
      <c r="BS963" s="125" t="str">
        <f>IF(ISERR(IF(AND($I963=Re_lo!$E$5,BS$5=VLOOKUP(Re_lo!$H$5,Re_lo!$N$5:$O$16,2,0)),AQ963,"")),"",IF(AND($I963=Re_lo!$E$5,BS$5=VLOOKUP(Re_lo!$H$5,Re_lo!$N$5:$O$16,2,0)),AQ963,""))</f>
        <v/>
      </c>
      <c r="BT963" s="125" t="str">
        <f>IF(ISERR(IF(AND($I963=Re_lo!$E$5,BT$5=VLOOKUP(Re_lo!$H$5,Re_lo!$N$5:$O$16,2,0)),AR963,"")),"",IF(AND($I963=Re_lo!$E$5,BT$5=VLOOKUP(Re_lo!$H$5,Re_lo!$N$5:$O$16,2,0)),AR963,""))</f>
        <v/>
      </c>
      <c r="BU963" s="125" t="str">
        <f>IF(ISERR(IF(AND($I963=Re_lo!$E$5,BU$5=VLOOKUP(Re_lo!$H$5,Re_lo!$N$5:$O$16,2,0)),AS963,"")),"",IF(AND($I963=Re_lo!$E$5,BU$5=VLOOKUP(Re_lo!$H$5,Re_lo!$N$5:$O$16,2,0)),AS963,""))</f>
        <v/>
      </c>
      <c r="BV963" s="125" t="str">
        <f>IF(ISERR(IF(AND($I963=Re_lo!$E$5,BV$5=VLOOKUP(Re_lo!$H$5,Re_lo!$N$5:$O$16,2,0)),AT963,"")),"",IF(AND($I963=Re_lo!$E$5,BV$5=VLOOKUP(Re_lo!$H$5,Re_lo!$N$5:$O$16,2,0)),AT963,""))</f>
        <v/>
      </c>
      <c r="BW963" s="125" t="str">
        <f>IF(ISERR(IF(AND($I963=Re_lo!$E$5,BW$5=VLOOKUP(Re_lo!$H$5,Re_lo!$N$5:$O$16,2,0)),AU963,"")),"",IF(AND($I963=Re_lo!$E$5,BW$5=VLOOKUP(Re_lo!$H$5,Re_lo!$N$5:$O$16,2,0)),AU963,""))</f>
        <v/>
      </c>
      <c r="BX963" s="125" t="str">
        <f>IF(ISERR(IF(AND($I963=Re_lo!$E$5,BX$5=VLOOKUP(Re_lo!$H$5,Re_lo!$N$5:$O$16,2,0)),AV963,"")),"",IF(AND($I963=Re_lo!$E$5,BX$5=VLOOKUP(Re_lo!$H$5,Re_lo!$N$5:$O$16,2,0)),AV963,""))</f>
        <v/>
      </c>
      <c r="BY963" s="125" t="str">
        <f>IF(ISERR(IF(AND($I963=Re_lo!$E$5,BY$5=VLOOKUP(Re_lo!$H$5,Re_lo!$N$5:$O$16,2,0)),AW963,"")),"",IF(AND($I963=Re_lo!$E$5,BY$5=VLOOKUP(Re_lo!$H$5,Re_lo!$N$5:$O$16,2,0)),AW963,""))</f>
        <v/>
      </c>
      <c r="BZ963" s="125" t="str">
        <f>IF(ISERR(IF(AND($I963=Re_lo!$E$5,BZ$5=VLOOKUP(Re_lo!$H$5,Re_lo!$N$5:$O$16,2,0)),AX963,"")),"",IF(AND($I963=Re_lo!$E$5,BZ$5=VLOOKUP(Re_lo!$H$5,Re_lo!$N$5:$O$16,2,0)),AX963,""))</f>
        <v/>
      </c>
      <c r="CA963" s="125" t="str">
        <f>IF(ISERR(IF(AND($I963=Re_lo!$E$5,CA$5=VLOOKUP(Re_lo!$H$5,Re_lo!$N$5:$O$16,2,0)),AY963,"")),"",IF(AND($I963=Re_lo!$E$5,CA$5=VLOOKUP(Re_lo!$H$5,Re_lo!$N$5:$O$16,2,0)),AY963,""))</f>
        <v/>
      </c>
      <c r="CB963" s="125" t="str">
        <f>IF(ISERR(IF(AND($I963=Re_lo!$E$5,CB$5=VLOOKUP(Re_lo!$H$5,Re_lo!$N$5:$O$16,2,0)),AZ963,"")),"",IF(AND($I963=Re_lo!$E$5,CB$5=VLOOKUP(Re_lo!$H$5,Re_lo!$N$5:$O$16,2,0)),AZ963,""))</f>
        <v/>
      </c>
      <c r="CC963" s="125" t="str">
        <f>IF(ISERR(IF(AND($I963=Re_lo!$E$5,CC$5=VLOOKUP(Re_lo!$H$5,Re_lo!$N$5:$O$16,2,0)),BA963,"")),"",IF(AND($I963=Re_lo!$E$5,CC$5=VLOOKUP(Re_lo!$H$5,Re_lo!$N$5:$O$16,2,0)),BA963,""))</f>
        <v/>
      </c>
      <c r="CD963" s="125" t="str">
        <f>IF(ISERR(IF(AND($I963=Re_lo!$E$5,CD$5=VLOOKUP(Re_lo!$H$5,Re_lo!$N$5:$O$16,2,0)),BB963,"")),"",IF(AND($I963=Re_lo!$E$5,CD$5=VLOOKUP(Re_lo!$H$5,Re_lo!$N$5:$O$16,2,0)),BB963,""))</f>
        <v/>
      </c>
      <c r="CF963" s="125" t="str">
        <f>IF($C963="","",COUNTIFS(Con_ve!$C$6:$C$1005,$C963,Con_ve!$Q$6:$Q$1005,Cad_cl!CF$5))</f>
        <v/>
      </c>
      <c r="CG963" s="125" t="str">
        <f>IF($C963="","",COUNTIFS(Con_ve!$C$6:$C$1005,$C963,Con_ve!$Q$6:$Q$1005,Cad_cl!CG$5))</f>
        <v/>
      </c>
      <c r="CH963" s="125" t="str">
        <f>IF($C963="","",COUNTIFS(Con_ve!$C$6:$C$1005,$C963,Con_ve!$Q$6:$Q$1005,Cad_cl!CH$5))</f>
        <v/>
      </c>
      <c r="CI963" s="125" t="str">
        <f>IF($C963="","",COUNTIFS(Con_ve!$C$6:$C$1005,$C963,Con_ve!$Q$6:$Q$1005,Cad_cl!CI$5))</f>
        <v/>
      </c>
      <c r="CJ963" s="125" t="str">
        <f>IF($C963="","",COUNTIFS(Con_ve!$C$6:$C$1005,$C963,Con_ve!$Q$6:$Q$1005,Cad_cl!CJ$5))</f>
        <v/>
      </c>
      <c r="CK963" s="125" t="str">
        <f>IF($C963="","",COUNTIFS(Con_ve!$C$6:$C$1005,$C963,Con_ve!$Q$6:$Q$1005,Cad_cl!CK$5))</f>
        <v/>
      </c>
      <c r="CL963" s="125" t="str">
        <f>IF($C963="","",COUNTIFS(Con_ve!$C$6:$C$1005,$C963,Con_ve!$Q$6:$Q$1005,Cad_cl!CL$5))</f>
        <v/>
      </c>
      <c r="CM963" s="125" t="str">
        <f>IF($C963="","",COUNTIFS(Con_ve!$C$6:$C$1005,$C963,Con_ve!$Q$6:$Q$1005,Cad_cl!CM$5))</f>
        <v/>
      </c>
      <c r="CN963" s="125" t="str">
        <f>IF($C963="","",COUNTIFS(Con_ve!$C$6:$C$1005,$C963,Con_ve!$Q$6:$Q$1005,Cad_cl!CN$5))</f>
        <v/>
      </c>
      <c r="CO963" s="125" t="str">
        <f>IF($C963="","",COUNTIFS(Con_ve!$C$6:$C$1005,$C963,Con_ve!$Q$6:$Q$1005,Cad_cl!CO$5))</f>
        <v/>
      </c>
      <c r="CP963" s="125" t="str">
        <f>IF($C963="","",COUNTIFS(Con_ve!$C$6:$C$1005,$C963,Con_ve!$Q$6:$Q$1005,Cad_cl!CP$5))</f>
        <v/>
      </c>
      <c r="CQ963" s="125" t="str">
        <f>IF($C963="","",COUNTIFS(Con_ve!$C$6:$C$1005,$C963,Con_ve!$Q$6:$Q$1005,Cad_cl!CQ$5))</f>
        <v/>
      </c>
      <c r="CR963" s="125">
        <f t="shared" si="44"/>
        <v>0</v>
      </c>
    </row>
    <row r="964" spans="3:96" ht="30" customHeight="1">
      <c r="C964" s="153"/>
      <c r="D964" s="153"/>
      <c r="E964" s="154"/>
      <c r="F964" s="153"/>
      <c r="G964" s="155"/>
      <c r="H964" s="153"/>
      <c r="I964" s="153"/>
      <c r="J964" s="132" t="s">
        <v>309</v>
      </c>
      <c r="K964" s="133" t="s">
        <v>309</v>
      </c>
      <c r="L964" s="153"/>
      <c r="M964" s="153"/>
      <c r="N964" s="153"/>
      <c r="O964" s="153"/>
      <c r="P964" s="153"/>
      <c r="Q964" s="153"/>
      <c r="AP964" s="134" t="str">
        <f>IF(ISERR(IF($C964="","",SUMIFS(Con_ve!$F$6:$F$1005,Con_ve!$C$6:$C$1005,$C964,Con_ve!$I$6:$I$1005,"Fechada",Con_ve!$Q$6:$Q$1005,Cad_cl!AP$5))),"",IF($C964="","",SUMIFS(Con_ve!$F$6:$F$1005,Con_ve!$C$6:$C$1005,$C964,Con_ve!$I$6:$I$1005,"Fechada",Con_ve!$Q$6:$Q$1005,Cad_cl!AP$5)))</f>
        <v/>
      </c>
      <c r="AQ964" s="134" t="str">
        <f>IF(ISERR(IF($C964="","",SUMIFS(Con_ve!$F$6:$F$1005,Con_ve!$C$6:$C$1005,$C964,Con_ve!$I$6:$I$1005,"Fechada",Con_ve!$Q$6:$Q$1005,Cad_cl!AQ$5))),"",IF($C964="","",SUMIFS(Con_ve!$F$6:$F$1005,Con_ve!$C$6:$C$1005,$C964,Con_ve!$I$6:$I$1005,"Fechada",Con_ve!$Q$6:$Q$1005,Cad_cl!AQ$5)))</f>
        <v/>
      </c>
      <c r="AR964" s="134" t="str">
        <f>IF(ISERR(IF($C964="","",SUMIFS(Con_ve!$F$6:$F$1005,Con_ve!$C$6:$C$1005,$C964,Con_ve!$I$6:$I$1005,"Fechada",Con_ve!$Q$6:$Q$1005,Cad_cl!AR$5))),"",IF($C964="","",SUMIFS(Con_ve!$F$6:$F$1005,Con_ve!$C$6:$C$1005,$C964,Con_ve!$I$6:$I$1005,"Fechada",Con_ve!$Q$6:$Q$1005,Cad_cl!AR$5)))</f>
        <v/>
      </c>
      <c r="AS964" s="134" t="str">
        <f>IF(ISERR(IF($C964="","",SUMIFS(Con_ve!$F$6:$F$1005,Con_ve!$C$6:$C$1005,$C964,Con_ve!$I$6:$I$1005,"Fechada",Con_ve!$Q$6:$Q$1005,Cad_cl!AS$5))),"",IF($C964="","",SUMIFS(Con_ve!$F$6:$F$1005,Con_ve!$C$6:$C$1005,$C964,Con_ve!$I$6:$I$1005,"Fechada",Con_ve!$Q$6:$Q$1005,Cad_cl!AS$5)))</f>
        <v/>
      </c>
      <c r="AT964" s="134" t="str">
        <f>IF(ISERR(IF($C964="","",SUMIFS(Con_ve!$F$6:$F$1005,Con_ve!$C$6:$C$1005,$C964,Con_ve!$I$6:$I$1005,"Fechada",Con_ve!$Q$6:$Q$1005,Cad_cl!AT$5))),"",IF($C964="","",SUMIFS(Con_ve!$F$6:$F$1005,Con_ve!$C$6:$C$1005,$C964,Con_ve!$I$6:$I$1005,"Fechada",Con_ve!$Q$6:$Q$1005,Cad_cl!AT$5)))</f>
        <v/>
      </c>
      <c r="AU964" s="134" t="str">
        <f>IF(ISERR(IF($C964="","",SUMIFS(Con_ve!$F$6:$F$1005,Con_ve!$C$6:$C$1005,$C964,Con_ve!$I$6:$I$1005,"Fechada",Con_ve!$Q$6:$Q$1005,Cad_cl!AU$5))),"",IF($C964="","",SUMIFS(Con_ve!$F$6:$F$1005,Con_ve!$C$6:$C$1005,$C964,Con_ve!$I$6:$I$1005,"Fechada",Con_ve!$Q$6:$Q$1005,Cad_cl!AU$5)))</f>
        <v/>
      </c>
      <c r="AV964" s="134" t="str">
        <f>IF(ISERR(IF($C964="","",SUMIFS(Con_ve!$F$6:$F$1005,Con_ve!$C$6:$C$1005,$C964,Con_ve!$I$6:$I$1005,"Fechada",Con_ve!$Q$6:$Q$1005,Cad_cl!AV$5))),"",IF($C964="","",SUMIFS(Con_ve!$F$6:$F$1005,Con_ve!$C$6:$C$1005,$C964,Con_ve!$I$6:$I$1005,"Fechada",Con_ve!$Q$6:$Q$1005,Cad_cl!AV$5)))</f>
        <v/>
      </c>
      <c r="AW964" s="134" t="str">
        <f>IF(ISERR(IF($C964="","",SUMIFS(Con_ve!$F$6:$F$1005,Con_ve!$C$6:$C$1005,$C964,Con_ve!$I$6:$I$1005,"Fechada",Con_ve!$Q$6:$Q$1005,Cad_cl!AW$5))),"",IF($C964="","",SUMIFS(Con_ve!$F$6:$F$1005,Con_ve!$C$6:$C$1005,$C964,Con_ve!$I$6:$I$1005,"Fechada",Con_ve!$Q$6:$Q$1005,Cad_cl!AW$5)))</f>
        <v/>
      </c>
      <c r="AX964" s="134" t="str">
        <f>IF(ISERR(IF($C964="","",SUMIFS(Con_ve!$F$6:$F$1005,Con_ve!$C$6:$C$1005,$C964,Con_ve!$I$6:$I$1005,"Fechada",Con_ve!$Q$6:$Q$1005,Cad_cl!AX$5))),"",IF($C964="","",SUMIFS(Con_ve!$F$6:$F$1005,Con_ve!$C$6:$C$1005,$C964,Con_ve!$I$6:$I$1005,"Fechada",Con_ve!$Q$6:$Q$1005,Cad_cl!AX$5)))</f>
        <v/>
      </c>
      <c r="AY964" s="134" t="str">
        <f>IF(ISERR(IF($C964="","",SUMIFS(Con_ve!$F$6:$F$1005,Con_ve!$C$6:$C$1005,$C964,Con_ve!$I$6:$I$1005,"Fechada",Con_ve!$Q$6:$Q$1005,Cad_cl!AY$5))),"",IF($C964="","",SUMIFS(Con_ve!$F$6:$F$1005,Con_ve!$C$6:$C$1005,$C964,Con_ve!$I$6:$I$1005,"Fechada",Con_ve!$Q$6:$Q$1005,Cad_cl!AY$5)))</f>
        <v/>
      </c>
      <c r="AZ964" s="134" t="str">
        <f>IF(ISERR(IF($C964="","",SUMIFS(Con_ve!$F$6:$F$1005,Con_ve!$C$6:$C$1005,$C964,Con_ve!$I$6:$I$1005,"Fechada",Con_ve!$Q$6:$Q$1005,Cad_cl!AZ$5))),"",IF($C964="","",SUMIFS(Con_ve!$F$6:$F$1005,Con_ve!$C$6:$C$1005,$C964,Con_ve!$I$6:$I$1005,"Fechada",Con_ve!$Q$6:$Q$1005,Cad_cl!AZ$5)))</f>
        <v/>
      </c>
      <c r="BA964" s="134" t="str">
        <f>IF(ISERR(IF($C964="","",SUMIFS(Con_ve!$F$6:$F$1005,Con_ve!$C$6:$C$1005,$C964,Con_ve!$I$6:$I$1005,"Fechada",Con_ve!$Q$6:$Q$1005,Cad_cl!BA$5))),"",IF($C964="","",SUMIFS(Con_ve!$F$6:$F$1005,Con_ve!$C$6:$C$1005,$C964,Con_ve!$I$6:$I$1005,"Fechada",Con_ve!$Q$6:$Q$1005,Cad_cl!BA$5)))</f>
        <v/>
      </c>
      <c r="BB964" s="134">
        <f t="shared" si="42"/>
        <v>0</v>
      </c>
      <c r="BD964" s="134" t="str">
        <f>IF(ISERR(IF($C964="","",SUMIFS(Con_ve!$F$6:$F$1005,Con_ve!$C$6:$C$1005,$C964,Con_ve!$I$6:$I$1005,"Em negociação",Con_ve!$Q$6:$Q$1005,Cad_cl!BD$5))),"",IF($C964="","",SUMIFS(Con_ve!$F$6:$F$1005,Con_ve!$C$6:$C$1005,$C964,Con_ve!$I$6:$I$1005,"Em negociação",Con_ve!$Q$6:$Q$1005,Cad_cl!BD$5)))</f>
        <v/>
      </c>
      <c r="BE964" s="134" t="str">
        <f>IF(ISERR(IF($C964="","",SUMIFS(Con_ve!$F$6:$F$1005,Con_ve!$C$6:$C$1005,$C964,Con_ve!$I$6:$I$1005,"Em negociação",Con_ve!$Q$6:$Q$1005,Cad_cl!BE$5))),"",IF($C964="","",SUMIFS(Con_ve!$F$6:$F$1005,Con_ve!$C$6:$C$1005,$C964,Con_ve!$I$6:$I$1005,"Em negociação",Con_ve!$Q$6:$Q$1005,Cad_cl!BE$5)))</f>
        <v/>
      </c>
      <c r="BF964" s="134" t="str">
        <f>IF(ISERR(IF($C964="","",SUMIFS(Con_ve!$F$6:$F$1005,Con_ve!$C$6:$C$1005,$C964,Con_ve!$I$6:$I$1005,"Em negociação",Con_ve!$Q$6:$Q$1005,Cad_cl!BF$5))),"",IF($C964="","",SUMIFS(Con_ve!$F$6:$F$1005,Con_ve!$C$6:$C$1005,$C964,Con_ve!$I$6:$I$1005,"Em negociação",Con_ve!$Q$6:$Q$1005,Cad_cl!BF$5)))</f>
        <v/>
      </c>
      <c r="BG964" s="134" t="str">
        <f>IF(ISERR(IF($C964="","",SUMIFS(Con_ve!$F$6:$F$1005,Con_ve!$C$6:$C$1005,$C964,Con_ve!$I$6:$I$1005,"Em negociação",Con_ve!$Q$6:$Q$1005,Cad_cl!BG$5))),"",IF($C964="","",SUMIFS(Con_ve!$F$6:$F$1005,Con_ve!$C$6:$C$1005,$C964,Con_ve!$I$6:$I$1005,"Em negociação",Con_ve!$Q$6:$Q$1005,Cad_cl!BG$5)))</f>
        <v/>
      </c>
      <c r="BH964" s="134" t="str">
        <f>IF(ISERR(IF($C964="","",SUMIFS(Con_ve!$F$6:$F$1005,Con_ve!$C$6:$C$1005,$C964,Con_ve!$I$6:$I$1005,"Em negociação",Con_ve!$Q$6:$Q$1005,Cad_cl!BH$5))),"",IF($C964="","",SUMIFS(Con_ve!$F$6:$F$1005,Con_ve!$C$6:$C$1005,$C964,Con_ve!$I$6:$I$1005,"Em negociação",Con_ve!$Q$6:$Q$1005,Cad_cl!BH$5)))</f>
        <v/>
      </c>
      <c r="BI964" s="134" t="str">
        <f>IF(ISERR(IF($C964="","",SUMIFS(Con_ve!$F$6:$F$1005,Con_ve!$C$6:$C$1005,$C964,Con_ve!$I$6:$I$1005,"Em negociação",Con_ve!$Q$6:$Q$1005,Cad_cl!BI$5))),"",IF($C964="","",SUMIFS(Con_ve!$F$6:$F$1005,Con_ve!$C$6:$C$1005,$C964,Con_ve!$I$6:$I$1005,"Em negociação",Con_ve!$Q$6:$Q$1005,Cad_cl!BI$5)))</f>
        <v/>
      </c>
      <c r="BJ964" s="134" t="str">
        <f>IF(ISERR(IF($C964="","",SUMIFS(Con_ve!$F$6:$F$1005,Con_ve!$C$6:$C$1005,$C964,Con_ve!$I$6:$I$1005,"Em negociação",Con_ve!$Q$6:$Q$1005,Cad_cl!BJ$5))),"",IF($C964="","",SUMIFS(Con_ve!$F$6:$F$1005,Con_ve!$C$6:$C$1005,$C964,Con_ve!$I$6:$I$1005,"Em negociação",Con_ve!$Q$6:$Q$1005,Cad_cl!BJ$5)))</f>
        <v/>
      </c>
      <c r="BK964" s="134" t="str">
        <f>IF(ISERR(IF($C964="","",SUMIFS(Con_ve!$F$6:$F$1005,Con_ve!$C$6:$C$1005,$C964,Con_ve!$I$6:$I$1005,"Em negociação",Con_ve!$Q$6:$Q$1005,Cad_cl!BK$5))),"",IF($C964="","",SUMIFS(Con_ve!$F$6:$F$1005,Con_ve!$C$6:$C$1005,$C964,Con_ve!$I$6:$I$1005,"Em negociação",Con_ve!$Q$6:$Q$1005,Cad_cl!BK$5)))</f>
        <v/>
      </c>
      <c r="BL964" s="134" t="str">
        <f>IF(ISERR(IF($C964="","",SUMIFS(Con_ve!$F$6:$F$1005,Con_ve!$C$6:$C$1005,$C964,Con_ve!$I$6:$I$1005,"Em negociação",Con_ve!$Q$6:$Q$1005,Cad_cl!BL$5))),"",IF($C964="","",SUMIFS(Con_ve!$F$6:$F$1005,Con_ve!$C$6:$C$1005,$C964,Con_ve!$I$6:$I$1005,"Em negociação",Con_ve!$Q$6:$Q$1005,Cad_cl!BL$5)))</f>
        <v/>
      </c>
      <c r="BM964" s="134" t="str">
        <f>IF(ISERR(IF($C964="","",SUMIFS(Con_ve!$F$6:$F$1005,Con_ve!$C$6:$C$1005,$C964,Con_ve!$I$6:$I$1005,"Em negociação",Con_ve!$Q$6:$Q$1005,Cad_cl!BM$5))),"",IF($C964="","",SUMIFS(Con_ve!$F$6:$F$1005,Con_ve!$C$6:$C$1005,$C964,Con_ve!$I$6:$I$1005,"Em negociação",Con_ve!$Q$6:$Q$1005,Cad_cl!BM$5)))</f>
        <v/>
      </c>
      <c r="BN964" s="134" t="str">
        <f>IF(ISERR(IF($C964="","",SUMIFS(Con_ve!$F$6:$F$1005,Con_ve!$C$6:$C$1005,$C964,Con_ve!$I$6:$I$1005,"Em negociação",Con_ve!$Q$6:$Q$1005,Cad_cl!BN$5))),"",IF($C964="","",SUMIFS(Con_ve!$F$6:$F$1005,Con_ve!$C$6:$C$1005,$C964,Con_ve!$I$6:$I$1005,"Em negociação",Con_ve!$Q$6:$Q$1005,Cad_cl!BN$5)))</f>
        <v/>
      </c>
      <c r="BO964" s="134" t="str">
        <f>IF(ISERR(IF($C964="","",SUMIFS(Con_ve!$F$6:$F$1005,Con_ve!$C$6:$C$1005,$C964,Con_ve!$I$6:$I$1005,"Em negociação",Con_ve!$Q$6:$Q$1005,Cad_cl!BO$5))),"",IF($C964="","",SUMIFS(Con_ve!$F$6:$F$1005,Con_ve!$C$6:$C$1005,$C964,Con_ve!$I$6:$I$1005,"Em negociação",Con_ve!$Q$6:$Q$1005,Cad_cl!BO$5)))</f>
        <v/>
      </c>
      <c r="BP964" s="134">
        <f t="shared" si="43"/>
        <v>0</v>
      </c>
      <c r="BR964" s="125" t="str">
        <f>IF(ISERR(IF(AND($I964=Re_lo!$E$5,BR$5=VLOOKUP(Re_lo!$H$5,Re_lo!$N$5:$O$16,2,0)),AP964,"")),"",IF(AND($I964=Re_lo!$E$5,BR$5=VLOOKUP(Re_lo!$H$5,Re_lo!$N$5:$O$16,2,0)),AP964,""))</f>
        <v/>
      </c>
      <c r="BS964" s="125" t="str">
        <f>IF(ISERR(IF(AND($I964=Re_lo!$E$5,BS$5=VLOOKUP(Re_lo!$H$5,Re_lo!$N$5:$O$16,2,0)),AQ964,"")),"",IF(AND($I964=Re_lo!$E$5,BS$5=VLOOKUP(Re_lo!$H$5,Re_lo!$N$5:$O$16,2,0)),AQ964,""))</f>
        <v/>
      </c>
      <c r="BT964" s="125" t="str">
        <f>IF(ISERR(IF(AND($I964=Re_lo!$E$5,BT$5=VLOOKUP(Re_lo!$H$5,Re_lo!$N$5:$O$16,2,0)),AR964,"")),"",IF(AND($I964=Re_lo!$E$5,BT$5=VLOOKUP(Re_lo!$H$5,Re_lo!$N$5:$O$16,2,0)),AR964,""))</f>
        <v/>
      </c>
      <c r="BU964" s="125" t="str">
        <f>IF(ISERR(IF(AND($I964=Re_lo!$E$5,BU$5=VLOOKUP(Re_lo!$H$5,Re_lo!$N$5:$O$16,2,0)),AS964,"")),"",IF(AND($I964=Re_lo!$E$5,BU$5=VLOOKUP(Re_lo!$H$5,Re_lo!$N$5:$O$16,2,0)),AS964,""))</f>
        <v/>
      </c>
      <c r="BV964" s="125" t="str">
        <f>IF(ISERR(IF(AND($I964=Re_lo!$E$5,BV$5=VLOOKUP(Re_lo!$H$5,Re_lo!$N$5:$O$16,2,0)),AT964,"")),"",IF(AND($I964=Re_lo!$E$5,BV$5=VLOOKUP(Re_lo!$H$5,Re_lo!$N$5:$O$16,2,0)),AT964,""))</f>
        <v/>
      </c>
      <c r="BW964" s="125" t="str">
        <f>IF(ISERR(IF(AND($I964=Re_lo!$E$5,BW$5=VLOOKUP(Re_lo!$H$5,Re_lo!$N$5:$O$16,2,0)),AU964,"")),"",IF(AND($I964=Re_lo!$E$5,BW$5=VLOOKUP(Re_lo!$H$5,Re_lo!$N$5:$O$16,2,0)),AU964,""))</f>
        <v/>
      </c>
      <c r="BX964" s="125" t="str">
        <f>IF(ISERR(IF(AND($I964=Re_lo!$E$5,BX$5=VLOOKUP(Re_lo!$H$5,Re_lo!$N$5:$O$16,2,0)),AV964,"")),"",IF(AND($I964=Re_lo!$E$5,BX$5=VLOOKUP(Re_lo!$H$5,Re_lo!$N$5:$O$16,2,0)),AV964,""))</f>
        <v/>
      </c>
      <c r="BY964" s="125" t="str">
        <f>IF(ISERR(IF(AND($I964=Re_lo!$E$5,BY$5=VLOOKUP(Re_lo!$H$5,Re_lo!$N$5:$O$16,2,0)),AW964,"")),"",IF(AND($I964=Re_lo!$E$5,BY$5=VLOOKUP(Re_lo!$H$5,Re_lo!$N$5:$O$16,2,0)),AW964,""))</f>
        <v/>
      </c>
      <c r="BZ964" s="125" t="str">
        <f>IF(ISERR(IF(AND($I964=Re_lo!$E$5,BZ$5=VLOOKUP(Re_lo!$H$5,Re_lo!$N$5:$O$16,2,0)),AX964,"")),"",IF(AND($I964=Re_lo!$E$5,BZ$5=VLOOKUP(Re_lo!$H$5,Re_lo!$N$5:$O$16,2,0)),AX964,""))</f>
        <v/>
      </c>
      <c r="CA964" s="125" t="str">
        <f>IF(ISERR(IF(AND($I964=Re_lo!$E$5,CA$5=VLOOKUP(Re_lo!$H$5,Re_lo!$N$5:$O$16,2,0)),AY964,"")),"",IF(AND($I964=Re_lo!$E$5,CA$5=VLOOKUP(Re_lo!$H$5,Re_lo!$N$5:$O$16,2,0)),AY964,""))</f>
        <v/>
      </c>
      <c r="CB964" s="125" t="str">
        <f>IF(ISERR(IF(AND($I964=Re_lo!$E$5,CB$5=VLOOKUP(Re_lo!$H$5,Re_lo!$N$5:$O$16,2,0)),AZ964,"")),"",IF(AND($I964=Re_lo!$E$5,CB$5=VLOOKUP(Re_lo!$H$5,Re_lo!$N$5:$O$16,2,0)),AZ964,""))</f>
        <v/>
      </c>
      <c r="CC964" s="125" t="str">
        <f>IF(ISERR(IF(AND($I964=Re_lo!$E$5,CC$5=VLOOKUP(Re_lo!$H$5,Re_lo!$N$5:$O$16,2,0)),BA964,"")),"",IF(AND($I964=Re_lo!$E$5,CC$5=VLOOKUP(Re_lo!$H$5,Re_lo!$N$5:$O$16,2,0)),BA964,""))</f>
        <v/>
      </c>
      <c r="CD964" s="125" t="str">
        <f>IF(ISERR(IF(AND($I964=Re_lo!$E$5,CD$5=VLOOKUP(Re_lo!$H$5,Re_lo!$N$5:$O$16,2,0)),BB964,"")),"",IF(AND($I964=Re_lo!$E$5,CD$5=VLOOKUP(Re_lo!$H$5,Re_lo!$N$5:$O$16,2,0)),BB964,""))</f>
        <v/>
      </c>
      <c r="CF964" s="125" t="str">
        <f>IF($C964="","",COUNTIFS(Con_ve!$C$6:$C$1005,$C964,Con_ve!$Q$6:$Q$1005,Cad_cl!CF$5))</f>
        <v/>
      </c>
      <c r="CG964" s="125" t="str">
        <f>IF($C964="","",COUNTIFS(Con_ve!$C$6:$C$1005,$C964,Con_ve!$Q$6:$Q$1005,Cad_cl!CG$5))</f>
        <v/>
      </c>
      <c r="CH964" s="125" t="str">
        <f>IF($C964="","",COUNTIFS(Con_ve!$C$6:$C$1005,$C964,Con_ve!$Q$6:$Q$1005,Cad_cl!CH$5))</f>
        <v/>
      </c>
      <c r="CI964" s="125" t="str">
        <f>IF($C964="","",COUNTIFS(Con_ve!$C$6:$C$1005,$C964,Con_ve!$Q$6:$Q$1005,Cad_cl!CI$5))</f>
        <v/>
      </c>
      <c r="CJ964" s="125" t="str">
        <f>IF($C964="","",COUNTIFS(Con_ve!$C$6:$C$1005,$C964,Con_ve!$Q$6:$Q$1005,Cad_cl!CJ$5))</f>
        <v/>
      </c>
      <c r="CK964" s="125" t="str">
        <f>IF($C964="","",COUNTIFS(Con_ve!$C$6:$C$1005,$C964,Con_ve!$Q$6:$Q$1005,Cad_cl!CK$5))</f>
        <v/>
      </c>
      <c r="CL964" s="125" t="str">
        <f>IF($C964="","",COUNTIFS(Con_ve!$C$6:$C$1005,$C964,Con_ve!$Q$6:$Q$1005,Cad_cl!CL$5))</f>
        <v/>
      </c>
      <c r="CM964" s="125" t="str">
        <f>IF($C964="","",COUNTIFS(Con_ve!$C$6:$C$1005,$C964,Con_ve!$Q$6:$Q$1005,Cad_cl!CM$5))</f>
        <v/>
      </c>
      <c r="CN964" s="125" t="str">
        <f>IF($C964="","",COUNTIFS(Con_ve!$C$6:$C$1005,$C964,Con_ve!$Q$6:$Q$1005,Cad_cl!CN$5))</f>
        <v/>
      </c>
      <c r="CO964" s="125" t="str">
        <f>IF($C964="","",COUNTIFS(Con_ve!$C$6:$C$1005,$C964,Con_ve!$Q$6:$Q$1005,Cad_cl!CO$5))</f>
        <v/>
      </c>
      <c r="CP964" s="125" t="str">
        <f>IF($C964="","",COUNTIFS(Con_ve!$C$6:$C$1005,$C964,Con_ve!$Q$6:$Q$1005,Cad_cl!CP$5))</f>
        <v/>
      </c>
      <c r="CQ964" s="125" t="str">
        <f>IF($C964="","",COUNTIFS(Con_ve!$C$6:$C$1005,$C964,Con_ve!$Q$6:$Q$1005,Cad_cl!CQ$5))</f>
        <v/>
      </c>
      <c r="CR964" s="125">
        <f t="shared" si="44"/>
        <v>0</v>
      </c>
    </row>
    <row r="965" spans="3:96" ht="30" customHeight="1">
      <c r="C965" s="153"/>
      <c r="D965" s="153"/>
      <c r="E965" s="154"/>
      <c r="F965" s="153"/>
      <c r="G965" s="155"/>
      <c r="H965" s="153"/>
      <c r="I965" s="153"/>
      <c r="J965" s="132" t="s">
        <v>309</v>
      </c>
      <c r="K965" s="133" t="s">
        <v>309</v>
      </c>
      <c r="L965" s="153"/>
      <c r="M965" s="153"/>
      <c r="N965" s="153"/>
      <c r="O965" s="153"/>
      <c r="P965" s="153"/>
      <c r="Q965" s="153"/>
      <c r="AP965" s="134" t="str">
        <f>IF(ISERR(IF($C965="","",SUMIFS(Con_ve!$F$6:$F$1005,Con_ve!$C$6:$C$1005,$C965,Con_ve!$I$6:$I$1005,"Fechada",Con_ve!$Q$6:$Q$1005,Cad_cl!AP$5))),"",IF($C965="","",SUMIFS(Con_ve!$F$6:$F$1005,Con_ve!$C$6:$C$1005,$C965,Con_ve!$I$6:$I$1005,"Fechada",Con_ve!$Q$6:$Q$1005,Cad_cl!AP$5)))</f>
        <v/>
      </c>
      <c r="AQ965" s="134" t="str">
        <f>IF(ISERR(IF($C965="","",SUMIFS(Con_ve!$F$6:$F$1005,Con_ve!$C$6:$C$1005,$C965,Con_ve!$I$6:$I$1005,"Fechada",Con_ve!$Q$6:$Q$1005,Cad_cl!AQ$5))),"",IF($C965="","",SUMIFS(Con_ve!$F$6:$F$1005,Con_ve!$C$6:$C$1005,$C965,Con_ve!$I$6:$I$1005,"Fechada",Con_ve!$Q$6:$Q$1005,Cad_cl!AQ$5)))</f>
        <v/>
      </c>
      <c r="AR965" s="134" t="str">
        <f>IF(ISERR(IF($C965="","",SUMIFS(Con_ve!$F$6:$F$1005,Con_ve!$C$6:$C$1005,$C965,Con_ve!$I$6:$I$1005,"Fechada",Con_ve!$Q$6:$Q$1005,Cad_cl!AR$5))),"",IF($C965="","",SUMIFS(Con_ve!$F$6:$F$1005,Con_ve!$C$6:$C$1005,$C965,Con_ve!$I$6:$I$1005,"Fechada",Con_ve!$Q$6:$Q$1005,Cad_cl!AR$5)))</f>
        <v/>
      </c>
      <c r="AS965" s="134" t="str">
        <f>IF(ISERR(IF($C965="","",SUMIFS(Con_ve!$F$6:$F$1005,Con_ve!$C$6:$C$1005,$C965,Con_ve!$I$6:$I$1005,"Fechada",Con_ve!$Q$6:$Q$1005,Cad_cl!AS$5))),"",IF($C965="","",SUMIFS(Con_ve!$F$6:$F$1005,Con_ve!$C$6:$C$1005,$C965,Con_ve!$I$6:$I$1005,"Fechada",Con_ve!$Q$6:$Q$1005,Cad_cl!AS$5)))</f>
        <v/>
      </c>
      <c r="AT965" s="134" t="str">
        <f>IF(ISERR(IF($C965="","",SUMIFS(Con_ve!$F$6:$F$1005,Con_ve!$C$6:$C$1005,$C965,Con_ve!$I$6:$I$1005,"Fechada",Con_ve!$Q$6:$Q$1005,Cad_cl!AT$5))),"",IF($C965="","",SUMIFS(Con_ve!$F$6:$F$1005,Con_ve!$C$6:$C$1005,$C965,Con_ve!$I$6:$I$1005,"Fechada",Con_ve!$Q$6:$Q$1005,Cad_cl!AT$5)))</f>
        <v/>
      </c>
      <c r="AU965" s="134" t="str">
        <f>IF(ISERR(IF($C965="","",SUMIFS(Con_ve!$F$6:$F$1005,Con_ve!$C$6:$C$1005,$C965,Con_ve!$I$6:$I$1005,"Fechada",Con_ve!$Q$6:$Q$1005,Cad_cl!AU$5))),"",IF($C965="","",SUMIFS(Con_ve!$F$6:$F$1005,Con_ve!$C$6:$C$1005,$C965,Con_ve!$I$6:$I$1005,"Fechada",Con_ve!$Q$6:$Q$1005,Cad_cl!AU$5)))</f>
        <v/>
      </c>
      <c r="AV965" s="134" t="str">
        <f>IF(ISERR(IF($C965="","",SUMIFS(Con_ve!$F$6:$F$1005,Con_ve!$C$6:$C$1005,$C965,Con_ve!$I$6:$I$1005,"Fechada",Con_ve!$Q$6:$Q$1005,Cad_cl!AV$5))),"",IF($C965="","",SUMIFS(Con_ve!$F$6:$F$1005,Con_ve!$C$6:$C$1005,$C965,Con_ve!$I$6:$I$1005,"Fechada",Con_ve!$Q$6:$Q$1005,Cad_cl!AV$5)))</f>
        <v/>
      </c>
      <c r="AW965" s="134" t="str">
        <f>IF(ISERR(IF($C965="","",SUMIFS(Con_ve!$F$6:$F$1005,Con_ve!$C$6:$C$1005,$C965,Con_ve!$I$6:$I$1005,"Fechada",Con_ve!$Q$6:$Q$1005,Cad_cl!AW$5))),"",IF($C965="","",SUMIFS(Con_ve!$F$6:$F$1005,Con_ve!$C$6:$C$1005,$C965,Con_ve!$I$6:$I$1005,"Fechada",Con_ve!$Q$6:$Q$1005,Cad_cl!AW$5)))</f>
        <v/>
      </c>
      <c r="AX965" s="134" t="str">
        <f>IF(ISERR(IF($C965="","",SUMIFS(Con_ve!$F$6:$F$1005,Con_ve!$C$6:$C$1005,$C965,Con_ve!$I$6:$I$1005,"Fechada",Con_ve!$Q$6:$Q$1005,Cad_cl!AX$5))),"",IF($C965="","",SUMIFS(Con_ve!$F$6:$F$1005,Con_ve!$C$6:$C$1005,$C965,Con_ve!$I$6:$I$1005,"Fechada",Con_ve!$Q$6:$Q$1005,Cad_cl!AX$5)))</f>
        <v/>
      </c>
      <c r="AY965" s="134" t="str">
        <f>IF(ISERR(IF($C965="","",SUMIFS(Con_ve!$F$6:$F$1005,Con_ve!$C$6:$C$1005,$C965,Con_ve!$I$6:$I$1005,"Fechada",Con_ve!$Q$6:$Q$1005,Cad_cl!AY$5))),"",IF($C965="","",SUMIFS(Con_ve!$F$6:$F$1005,Con_ve!$C$6:$C$1005,$C965,Con_ve!$I$6:$I$1005,"Fechada",Con_ve!$Q$6:$Q$1005,Cad_cl!AY$5)))</f>
        <v/>
      </c>
      <c r="AZ965" s="134" t="str">
        <f>IF(ISERR(IF($C965="","",SUMIFS(Con_ve!$F$6:$F$1005,Con_ve!$C$6:$C$1005,$C965,Con_ve!$I$6:$I$1005,"Fechada",Con_ve!$Q$6:$Q$1005,Cad_cl!AZ$5))),"",IF($C965="","",SUMIFS(Con_ve!$F$6:$F$1005,Con_ve!$C$6:$C$1005,$C965,Con_ve!$I$6:$I$1005,"Fechada",Con_ve!$Q$6:$Q$1005,Cad_cl!AZ$5)))</f>
        <v/>
      </c>
      <c r="BA965" s="134" t="str">
        <f>IF(ISERR(IF($C965="","",SUMIFS(Con_ve!$F$6:$F$1005,Con_ve!$C$6:$C$1005,$C965,Con_ve!$I$6:$I$1005,"Fechada",Con_ve!$Q$6:$Q$1005,Cad_cl!BA$5))),"",IF($C965="","",SUMIFS(Con_ve!$F$6:$F$1005,Con_ve!$C$6:$C$1005,$C965,Con_ve!$I$6:$I$1005,"Fechada",Con_ve!$Q$6:$Q$1005,Cad_cl!BA$5)))</f>
        <v/>
      </c>
      <c r="BB965" s="134">
        <f t="shared" si="42"/>
        <v>0</v>
      </c>
      <c r="BD965" s="134" t="str">
        <f>IF(ISERR(IF($C965="","",SUMIFS(Con_ve!$F$6:$F$1005,Con_ve!$C$6:$C$1005,$C965,Con_ve!$I$6:$I$1005,"Em negociação",Con_ve!$Q$6:$Q$1005,Cad_cl!BD$5))),"",IF($C965="","",SUMIFS(Con_ve!$F$6:$F$1005,Con_ve!$C$6:$C$1005,$C965,Con_ve!$I$6:$I$1005,"Em negociação",Con_ve!$Q$6:$Q$1005,Cad_cl!BD$5)))</f>
        <v/>
      </c>
      <c r="BE965" s="134" t="str">
        <f>IF(ISERR(IF($C965="","",SUMIFS(Con_ve!$F$6:$F$1005,Con_ve!$C$6:$C$1005,$C965,Con_ve!$I$6:$I$1005,"Em negociação",Con_ve!$Q$6:$Q$1005,Cad_cl!BE$5))),"",IF($C965="","",SUMIFS(Con_ve!$F$6:$F$1005,Con_ve!$C$6:$C$1005,$C965,Con_ve!$I$6:$I$1005,"Em negociação",Con_ve!$Q$6:$Q$1005,Cad_cl!BE$5)))</f>
        <v/>
      </c>
      <c r="BF965" s="134" t="str">
        <f>IF(ISERR(IF($C965="","",SUMIFS(Con_ve!$F$6:$F$1005,Con_ve!$C$6:$C$1005,$C965,Con_ve!$I$6:$I$1005,"Em negociação",Con_ve!$Q$6:$Q$1005,Cad_cl!BF$5))),"",IF($C965="","",SUMIFS(Con_ve!$F$6:$F$1005,Con_ve!$C$6:$C$1005,$C965,Con_ve!$I$6:$I$1005,"Em negociação",Con_ve!$Q$6:$Q$1005,Cad_cl!BF$5)))</f>
        <v/>
      </c>
      <c r="BG965" s="134" t="str">
        <f>IF(ISERR(IF($C965="","",SUMIFS(Con_ve!$F$6:$F$1005,Con_ve!$C$6:$C$1005,$C965,Con_ve!$I$6:$I$1005,"Em negociação",Con_ve!$Q$6:$Q$1005,Cad_cl!BG$5))),"",IF($C965="","",SUMIFS(Con_ve!$F$6:$F$1005,Con_ve!$C$6:$C$1005,$C965,Con_ve!$I$6:$I$1005,"Em negociação",Con_ve!$Q$6:$Q$1005,Cad_cl!BG$5)))</f>
        <v/>
      </c>
      <c r="BH965" s="134" t="str">
        <f>IF(ISERR(IF($C965="","",SUMIFS(Con_ve!$F$6:$F$1005,Con_ve!$C$6:$C$1005,$C965,Con_ve!$I$6:$I$1005,"Em negociação",Con_ve!$Q$6:$Q$1005,Cad_cl!BH$5))),"",IF($C965="","",SUMIFS(Con_ve!$F$6:$F$1005,Con_ve!$C$6:$C$1005,$C965,Con_ve!$I$6:$I$1005,"Em negociação",Con_ve!$Q$6:$Q$1005,Cad_cl!BH$5)))</f>
        <v/>
      </c>
      <c r="BI965" s="134" t="str">
        <f>IF(ISERR(IF($C965="","",SUMIFS(Con_ve!$F$6:$F$1005,Con_ve!$C$6:$C$1005,$C965,Con_ve!$I$6:$I$1005,"Em negociação",Con_ve!$Q$6:$Q$1005,Cad_cl!BI$5))),"",IF($C965="","",SUMIFS(Con_ve!$F$6:$F$1005,Con_ve!$C$6:$C$1005,$C965,Con_ve!$I$6:$I$1005,"Em negociação",Con_ve!$Q$6:$Q$1005,Cad_cl!BI$5)))</f>
        <v/>
      </c>
      <c r="BJ965" s="134" t="str">
        <f>IF(ISERR(IF($C965="","",SUMIFS(Con_ve!$F$6:$F$1005,Con_ve!$C$6:$C$1005,$C965,Con_ve!$I$6:$I$1005,"Em negociação",Con_ve!$Q$6:$Q$1005,Cad_cl!BJ$5))),"",IF($C965="","",SUMIFS(Con_ve!$F$6:$F$1005,Con_ve!$C$6:$C$1005,$C965,Con_ve!$I$6:$I$1005,"Em negociação",Con_ve!$Q$6:$Q$1005,Cad_cl!BJ$5)))</f>
        <v/>
      </c>
      <c r="BK965" s="134" t="str">
        <f>IF(ISERR(IF($C965="","",SUMIFS(Con_ve!$F$6:$F$1005,Con_ve!$C$6:$C$1005,$C965,Con_ve!$I$6:$I$1005,"Em negociação",Con_ve!$Q$6:$Q$1005,Cad_cl!BK$5))),"",IF($C965="","",SUMIFS(Con_ve!$F$6:$F$1005,Con_ve!$C$6:$C$1005,$C965,Con_ve!$I$6:$I$1005,"Em negociação",Con_ve!$Q$6:$Q$1005,Cad_cl!BK$5)))</f>
        <v/>
      </c>
      <c r="BL965" s="134" t="str">
        <f>IF(ISERR(IF($C965="","",SUMIFS(Con_ve!$F$6:$F$1005,Con_ve!$C$6:$C$1005,$C965,Con_ve!$I$6:$I$1005,"Em negociação",Con_ve!$Q$6:$Q$1005,Cad_cl!BL$5))),"",IF($C965="","",SUMIFS(Con_ve!$F$6:$F$1005,Con_ve!$C$6:$C$1005,$C965,Con_ve!$I$6:$I$1005,"Em negociação",Con_ve!$Q$6:$Q$1005,Cad_cl!BL$5)))</f>
        <v/>
      </c>
      <c r="BM965" s="134" t="str">
        <f>IF(ISERR(IF($C965="","",SUMIFS(Con_ve!$F$6:$F$1005,Con_ve!$C$6:$C$1005,$C965,Con_ve!$I$6:$I$1005,"Em negociação",Con_ve!$Q$6:$Q$1005,Cad_cl!BM$5))),"",IF($C965="","",SUMIFS(Con_ve!$F$6:$F$1005,Con_ve!$C$6:$C$1005,$C965,Con_ve!$I$6:$I$1005,"Em negociação",Con_ve!$Q$6:$Q$1005,Cad_cl!BM$5)))</f>
        <v/>
      </c>
      <c r="BN965" s="134" t="str">
        <f>IF(ISERR(IF($C965="","",SUMIFS(Con_ve!$F$6:$F$1005,Con_ve!$C$6:$C$1005,$C965,Con_ve!$I$6:$I$1005,"Em negociação",Con_ve!$Q$6:$Q$1005,Cad_cl!BN$5))),"",IF($C965="","",SUMIFS(Con_ve!$F$6:$F$1005,Con_ve!$C$6:$C$1005,$C965,Con_ve!$I$6:$I$1005,"Em negociação",Con_ve!$Q$6:$Q$1005,Cad_cl!BN$5)))</f>
        <v/>
      </c>
      <c r="BO965" s="134" t="str">
        <f>IF(ISERR(IF($C965="","",SUMIFS(Con_ve!$F$6:$F$1005,Con_ve!$C$6:$C$1005,$C965,Con_ve!$I$6:$I$1005,"Em negociação",Con_ve!$Q$6:$Q$1005,Cad_cl!BO$5))),"",IF($C965="","",SUMIFS(Con_ve!$F$6:$F$1005,Con_ve!$C$6:$C$1005,$C965,Con_ve!$I$6:$I$1005,"Em negociação",Con_ve!$Q$6:$Q$1005,Cad_cl!BO$5)))</f>
        <v/>
      </c>
      <c r="BP965" s="134">
        <f t="shared" si="43"/>
        <v>0</v>
      </c>
      <c r="BR965" s="125" t="str">
        <f>IF(ISERR(IF(AND($I965=Re_lo!$E$5,BR$5=VLOOKUP(Re_lo!$H$5,Re_lo!$N$5:$O$16,2,0)),AP965,"")),"",IF(AND($I965=Re_lo!$E$5,BR$5=VLOOKUP(Re_lo!$H$5,Re_lo!$N$5:$O$16,2,0)),AP965,""))</f>
        <v/>
      </c>
      <c r="BS965" s="125" t="str">
        <f>IF(ISERR(IF(AND($I965=Re_lo!$E$5,BS$5=VLOOKUP(Re_lo!$H$5,Re_lo!$N$5:$O$16,2,0)),AQ965,"")),"",IF(AND($I965=Re_lo!$E$5,BS$5=VLOOKUP(Re_lo!$H$5,Re_lo!$N$5:$O$16,2,0)),AQ965,""))</f>
        <v/>
      </c>
      <c r="BT965" s="125" t="str">
        <f>IF(ISERR(IF(AND($I965=Re_lo!$E$5,BT$5=VLOOKUP(Re_lo!$H$5,Re_lo!$N$5:$O$16,2,0)),AR965,"")),"",IF(AND($I965=Re_lo!$E$5,BT$5=VLOOKUP(Re_lo!$H$5,Re_lo!$N$5:$O$16,2,0)),AR965,""))</f>
        <v/>
      </c>
      <c r="BU965" s="125" t="str">
        <f>IF(ISERR(IF(AND($I965=Re_lo!$E$5,BU$5=VLOOKUP(Re_lo!$H$5,Re_lo!$N$5:$O$16,2,0)),AS965,"")),"",IF(AND($I965=Re_lo!$E$5,BU$5=VLOOKUP(Re_lo!$H$5,Re_lo!$N$5:$O$16,2,0)),AS965,""))</f>
        <v/>
      </c>
      <c r="BV965" s="125" t="str">
        <f>IF(ISERR(IF(AND($I965=Re_lo!$E$5,BV$5=VLOOKUP(Re_lo!$H$5,Re_lo!$N$5:$O$16,2,0)),AT965,"")),"",IF(AND($I965=Re_lo!$E$5,BV$5=VLOOKUP(Re_lo!$H$5,Re_lo!$N$5:$O$16,2,0)),AT965,""))</f>
        <v/>
      </c>
      <c r="BW965" s="125" t="str">
        <f>IF(ISERR(IF(AND($I965=Re_lo!$E$5,BW$5=VLOOKUP(Re_lo!$H$5,Re_lo!$N$5:$O$16,2,0)),AU965,"")),"",IF(AND($I965=Re_lo!$E$5,BW$5=VLOOKUP(Re_lo!$H$5,Re_lo!$N$5:$O$16,2,0)),AU965,""))</f>
        <v/>
      </c>
      <c r="BX965" s="125" t="str">
        <f>IF(ISERR(IF(AND($I965=Re_lo!$E$5,BX$5=VLOOKUP(Re_lo!$H$5,Re_lo!$N$5:$O$16,2,0)),AV965,"")),"",IF(AND($I965=Re_lo!$E$5,BX$5=VLOOKUP(Re_lo!$H$5,Re_lo!$N$5:$O$16,2,0)),AV965,""))</f>
        <v/>
      </c>
      <c r="BY965" s="125" t="str">
        <f>IF(ISERR(IF(AND($I965=Re_lo!$E$5,BY$5=VLOOKUP(Re_lo!$H$5,Re_lo!$N$5:$O$16,2,0)),AW965,"")),"",IF(AND($I965=Re_lo!$E$5,BY$5=VLOOKUP(Re_lo!$H$5,Re_lo!$N$5:$O$16,2,0)),AW965,""))</f>
        <v/>
      </c>
      <c r="BZ965" s="125" t="str">
        <f>IF(ISERR(IF(AND($I965=Re_lo!$E$5,BZ$5=VLOOKUP(Re_lo!$H$5,Re_lo!$N$5:$O$16,2,0)),AX965,"")),"",IF(AND($I965=Re_lo!$E$5,BZ$5=VLOOKUP(Re_lo!$H$5,Re_lo!$N$5:$O$16,2,0)),AX965,""))</f>
        <v/>
      </c>
      <c r="CA965" s="125" t="str">
        <f>IF(ISERR(IF(AND($I965=Re_lo!$E$5,CA$5=VLOOKUP(Re_lo!$H$5,Re_lo!$N$5:$O$16,2,0)),AY965,"")),"",IF(AND($I965=Re_lo!$E$5,CA$5=VLOOKUP(Re_lo!$H$5,Re_lo!$N$5:$O$16,2,0)),AY965,""))</f>
        <v/>
      </c>
      <c r="CB965" s="125" t="str">
        <f>IF(ISERR(IF(AND($I965=Re_lo!$E$5,CB$5=VLOOKUP(Re_lo!$H$5,Re_lo!$N$5:$O$16,2,0)),AZ965,"")),"",IF(AND($I965=Re_lo!$E$5,CB$5=VLOOKUP(Re_lo!$H$5,Re_lo!$N$5:$O$16,2,0)),AZ965,""))</f>
        <v/>
      </c>
      <c r="CC965" s="125" t="str">
        <f>IF(ISERR(IF(AND($I965=Re_lo!$E$5,CC$5=VLOOKUP(Re_lo!$H$5,Re_lo!$N$5:$O$16,2,0)),BA965,"")),"",IF(AND($I965=Re_lo!$E$5,CC$5=VLOOKUP(Re_lo!$H$5,Re_lo!$N$5:$O$16,2,0)),BA965,""))</f>
        <v/>
      </c>
      <c r="CD965" s="125" t="str">
        <f>IF(ISERR(IF(AND($I965=Re_lo!$E$5,CD$5=VLOOKUP(Re_lo!$H$5,Re_lo!$N$5:$O$16,2,0)),BB965,"")),"",IF(AND($I965=Re_lo!$E$5,CD$5=VLOOKUP(Re_lo!$H$5,Re_lo!$N$5:$O$16,2,0)),BB965,""))</f>
        <v/>
      </c>
      <c r="CF965" s="125" t="str">
        <f>IF($C965="","",COUNTIFS(Con_ve!$C$6:$C$1005,$C965,Con_ve!$Q$6:$Q$1005,Cad_cl!CF$5))</f>
        <v/>
      </c>
      <c r="CG965" s="125" t="str">
        <f>IF($C965="","",COUNTIFS(Con_ve!$C$6:$C$1005,$C965,Con_ve!$Q$6:$Q$1005,Cad_cl!CG$5))</f>
        <v/>
      </c>
      <c r="CH965" s="125" t="str">
        <f>IF($C965="","",COUNTIFS(Con_ve!$C$6:$C$1005,$C965,Con_ve!$Q$6:$Q$1005,Cad_cl!CH$5))</f>
        <v/>
      </c>
      <c r="CI965" s="125" t="str">
        <f>IF($C965="","",COUNTIFS(Con_ve!$C$6:$C$1005,$C965,Con_ve!$Q$6:$Q$1005,Cad_cl!CI$5))</f>
        <v/>
      </c>
      <c r="CJ965" s="125" t="str">
        <f>IF($C965="","",COUNTIFS(Con_ve!$C$6:$C$1005,$C965,Con_ve!$Q$6:$Q$1005,Cad_cl!CJ$5))</f>
        <v/>
      </c>
      <c r="CK965" s="125" t="str">
        <f>IF($C965="","",COUNTIFS(Con_ve!$C$6:$C$1005,$C965,Con_ve!$Q$6:$Q$1005,Cad_cl!CK$5))</f>
        <v/>
      </c>
      <c r="CL965" s="125" t="str">
        <f>IF($C965="","",COUNTIFS(Con_ve!$C$6:$C$1005,$C965,Con_ve!$Q$6:$Q$1005,Cad_cl!CL$5))</f>
        <v/>
      </c>
      <c r="CM965" s="125" t="str">
        <f>IF($C965="","",COUNTIFS(Con_ve!$C$6:$C$1005,$C965,Con_ve!$Q$6:$Q$1005,Cad_cl!CM$5))</f>
        <v/>
      </c>
      <c r="CN965" s="125" t="str">
        <f>IF($C965="","",COUNTIFS(Con_ve!$C$6:$C$1005,$C965,Con_ve!$Q$6:$Q$1005,Cad_cl!CN$5))</f>
        <v/>
      </c>
      <c r="CO965" s="125" t="str">
        <f>IF($C965="","",COUNTIFS(Con_ve!$C$6:$C$1005,$C965,Con_ve!$Q$6:$Q$1005,Cad_cl!CO$5))</f>
        <v/>
      </c>
      <c r="CP965" s="125" t="str">
        <f>IF($C965="","",COUNTIFS(Con_ve!$C$6:$C$1005,$C965,Con_ve!$Q$6:$Q$1005,Cad_cl!CP$5))</f>
        <v/>
      </c>
      <c r="CQ965" s="125" t="str">
        <f>IF($C965="","",COUNTIFS(Con_ve!$C$6:$C$1005,$C965,Con_ve!$Q$6:$Q$1005,Cad_cl!CQ$5))</f>
        <v/>
      </c>
      <c r="CR965" s="125">
        <f t="shared" si="44"/>
        <v>0</v>
      </c>
    </row>
    <row r="966" spans="3:96" ht="30" customHeight="1">
      <c r="C966" s="153"/>
      <c r="D966" s="153"/>
      <c r="E966" s="154"/>
      <c r="F966" s="153"/>
      <c r="G966" s="155"/>
      <c r="H966" s="153"/>
      <c r="I966" s="153"/>
      <c r="J966" s="132" t="s">
        <v>309</v>
      </c>
      <c r="K966" s="133" t="s">
        <v>309</v>
      </c>
      <c r="L966" s="153"/>
      <c r="M966" s="153"/>
      <c r="N966" s="153"/>
      <c r="O966" s="153"/>
      <c r="P966" s="153"/>
      <c r="Q966" s="153"/>
      <c r="AP966" s="134" t="str">
        <f>IF(ISERR(IF($C966="","",SUMIFS(Con_ve!$F$6:$F$1005,Con_ve!$C$6:$C$1005,$C966,Con_ve!$I$6:$I$1005,"Fechada",Con_ve!$Q$6:$Q$1005,Cad_cl!AP$5))),"",IF($C966="","",SUMIFS(Con_ve!$F$6:$F$1005,Con_ve!$C$6:$C$1005,$C966,Con_ve!$I$6:$I$1005,"Fechada",Con_ve!$Q$6:$Q$1005,Cad_cl!AP$5)))</f>
        <v/>
      </c>
      <c r="AQ966" s="134" t="str">
        <f>IF(ISERR(IF($C966="","",SUMIFS(Con_ve!$F$6:$F$1005,Con_ve!$C$6:$C$1005,$C966,Con_ve!$I$6:$I$1005,"Fechada",Con_ve!$Q$6:$Q$1005,Cad_cl!AQ$5))),"",IF($C966="","",SUMIFS(Con_ve!$F$6:$F$1005,Con_ve!$C$6:$C$1005,$C966,Con_ve!$I$6:$I$1005,"Fechada",Con_ve!$Q$6:$Q$1005,Cad_cl!AQ$5)))</f>
        <v/>
      </c>
      <c r="AR966" s="134" t="str">
        <f>IF(ISERR(IF($C966="","",SUMIFS(Con_ve!$F$6:$F$1005,Con_ve!$C$6:$C$1005,$C966,Con_ve!$I$6:$I$1005,"Fechada",Con_ve!$Q$6:$Q$1005,Cad_cl!AR$5))),"",IF($C966="","",SUMIFS(Con_ve!$F$6:$F$1005,Con_ve!$C$6:$C$1005,$C966,Con_ve!$I$6:$I$1005,"Fechada",Con_ve!$Q$6:$Q$1005,Cad_cl!AR$5)))</f>
        <v/>
      </c>
      <c r="AS966" s="134" t="str">
        <f>IF(ISERR(IF($C966="","",SUMIFS(Con_ve!$F$6:$F$1005,Con_ve!$C$6:$C$1005,$C966,Con_ve!$I$6:$I$1005,"Fechada",Con_ve!$Q$6:$Q$1005,Cad_cl!AS$5))),"",IF($C966="","",SUMIFS(Con_ve!$F$6:$F$1005,Con_ve!$C$6:$C$1005,$C966,Con_ve!$I$6:$I$1005,"Fechada",Con_ve!$Q$6:$Q$1005,Cad_cl!AS$5)))</f>
        <v/>
      </c>
      <c r="AT966" s="134" t="str">
        <f>IF(ISERR(IF($C966="","",SUMIFS(Con_ve!$F$6:$F$1005,Con_ve!$C$6:$C$1005,$C966,Con_ve!$I$6:$I$1005,"Fechada",Con_ve!$Q$6:$Q$1005,Cad_cl!AT$5))),"",IF($C966="","",SUMIFS(Con_ve!$F$6:$F$1005,Con_ve!$C$6:$C$1005,$C966,Con_ve!$I$6:$I$1005,"Fechada",Con_ve!$Q$6:$Q$1005,Cad_cl!AT$5)))</f>
        <v/>
      </c>
      <c r="AU966" s="134" t="str">
        <f>IF(ISERR(IF($C966="","",SUMIFS(Con_ve!$F$6:$F$1005,Con_ve!$C$6:$C$1005,$C966,Con_ve!$I$6:$I$1005,"Fechada",Con_ve!$Q$6:$Q$1005,Cad_cl!AU$5))),"",IF($C966="","",SUMIFS(Con_ve!$F$6:$F$1005,Con_ve!$C$6:$C$1005,$C966,Con_ve!$I$6:$I$1005,"Fechada",Con_ve!$Q$6:$Q$1005,Cad_cl!AU$5)))</f>
        <v/>
      </c>
      <c r="AV966" s="134" t="str">
        <f>IF(ISERR(IF($C966="","",SUMIFS(Con_ve!$F$6:$F$1005,Con_ve!$C$6:$C$1005,$C966,Con_ve!$I$6:$I$1005,"Fechada",Con_ve!$Q$6:$Q$1005,Cad_cl!AV$5))),"",IF($C966="","",SUMIFS(Con_ve!$F$6:$F$1005,Con_ve!$C$6:$C$1005,$C966,Con_ve!$I$6:$I$1005,"Fechada",Con_ve!$Q$6:$Q$1005,Cad_cl!AV$5)))</f>
        <v/>
      </c>
      <c r="AW966" s="134" t="str">
        <f>IF(ISERR(IF($C966="","",SUMIFS(Con_ve!$F$6:$F$1005,Con_ve!$C$6:$C$1005,$C966,Con_ve!$I$6:$I$1005,"Fechada",Con_ve!$Q$6:$Q$1005,Cad_cl!AW$5))),"",IF($C966="","",SUMIFS(Con_ve!$F$6:$F$1005,Con_ve!$C$6:$C$1005,$C966,Con_ve!$I$6:$I$1005,"Fechada",Con_ve!$Q$6:$Q$1005,Cad_cl!AW$5)))</f>
        <v/>
      </c>
      <c r="AX966" s="134" t="str">
        <f>IF(ISERR(IF($C966="","",SUMIFS(Con_ve!$F$6:$F$1005,Con_ve!$C$6:$C$1005,$C966,Con_ve!$I$6:$I$1005,"Fechada",Con_ve!$Q$6:$Q$1005,Cad_cl!AX$5))),"",IF($C966="","",SUMIFS(Con_ve!$F$6:$F$1005,Con_ve!$C$6:$C$1005,$C966,Con_ve!$I$6:$I$1005,"Fechada",Con_ve!$Q$6:$Q$1005,Cad_cl!AX$5)))</f>
        <v/>
      </c>
      <c r="AY966" s="134" t="str">
        <f>IF(ISERR(IF($C966="","",SUMIFS(Con_ve!$F$6:$F$1005,Con_ve!$C$6:$C$1005,$C966,Con_ve!$I$6:$I$1005,"Fechada",Con_ve!$Q$6:$Q$1005,Cad_cl!AY$5))),"",IF($C966="","",SUMIFS(Con_ve!$F$6:$F$1005,Con_ve!$C$6:$C$1005,$C966,Con_ve!$I$6:$I$1005,"Fechada",Con_ve!$Q$6:$Q$1005,Cad_cl!AY$5)))</f>
        <v/>
      </c>
      <c r="AZ966" s="134" t="str">
        <f>IF(ISERR(IF($C966="","",SUMIFS(Con_ve!$F$6:$F$1005,Con_ve!$C$6:$C$1005,$C966,Con_ve!$I$6:$I$1005,"Fechada",Con_ve!$Q$6:$Q$1005,Cad_cl!AZ$5))),"",IF($C966="","",SUMIFS(Con_ve!$F$6:$F$1005,Con_ve!$C$6:$C$1005,$C966,Con_ve!$I$6:$I$1005,"Fechada",Con_ve!$Q$6:$Q$1005,Cad_cl!AZ$5)))</f>
        <v/>
      </c>
      <c r="BA966" s="134" t="str">
        <f>IF(ISERR(IF($C966="","",SUMIFS(Con_ve!$F$6:$F$1005,Con_ve!$C$6:$C$1005,$C966,Con_ve!$I$6:$I$1005,"Fechada",Con_ve!$Q$6:$Q$1005,Cad_cl!BA$5))),"",IF($C966="","",SUMIFS(Con_ve!$F$6:$F$1005,Con_ve!$C$6:$C$1005,$C966,Con_ve!$I$6:$I$1005,"Fechada",Con_ve!$Q$6:$Q$1005,Cad_cl!BA$5)))</f>
        <v/>
      </c>
      <c r="BB966" s="134">
        <f t="shared" si="42"/>
        <v>0</v>
      </c>
      <c r="BD966" s="134" t="str">
        <f>IF(ISERR(IF($C966="","",SUMIFS(Con_ve!$F$6:$F$1005,Con_ve!$C$6:$C$1005,$C966,Con_ve!$I$6:$I$1005,"Em negociação",Con_ve!$Q$6:$Q$1005,Cad_cl!BD$5))),"",IF($C966="","",SUMIFS(Con_ve!$F$6:$F$1005,Con_ve!$C$6:$C$1005,$C966,Con_ve!$I$6:$I$1005,"Em negociação",Con_ve!$Q$6:$Q$1005,Cad_cl!BD$5)))</f>
        <v/>
      </c>
      <c r="BE966" s="134" t="str">
        <f>IF(ISERR(IF($C966="","",SUMIFS(Con_ve!$F$6:$F$1005,Con_ve!$C$6:$C$1005,$C966,Con_ve!$I$6:$I$1005,"Em negociação",Con_ve!$Q$6:$Q$1005,Cad_cl!BE$5))),"",IF($C966="","",SUMIFS(Con_ve!$F$6:$F$1005,Con_ve!$C$6:$C$1005,$C966,Con_ve!$I$6:$I$1005,"Em negociação",Con_ve!$Q$6:$Q$1005,Cad_cl!BE$5)))</f>
        <v/>
      </c>
      <c r="BF966" s="134" t="str">
        <f>IF(ISERR(IF($C966="","",SUMIFS(Con_ve!$F$6:$F$1005,Con_ve!$C$6:$C$1005,$C966,Con_ve!$I$6:$I$1005,"Em negociação",Con_ve!$Q$6:$Q$1005,Cad_cl!BF$5))),"",IF($C966="","",SUMIFS(Con_ve!$F$6:$F$1005,Con_ve!$C$6:$C$1005,$C966,Con_ve!$I$6:$I$1005,"Em negociação",Con_ve!$Q$6:$Q$1005,Cad_cl!BF$5)))</f>
        <v/>
      </c>
      <c r="BG966" s="134" t="str">
        <f>IF(ISERR(IF($C966="","",SUMIFS(Con_ve!$F$6:$F$1005,Con_ve!$C$6:$C$1005,$C966,Con_ve!$I$6:$I$1005,"Em negociação",Con_ve!$Q$6:$Q$1005,Cad_cl!BG$5))),"",IF($C966="","",SUMIFS(Con_ve!$F$6:$F$1005,Con_ve!$C$6:$C$1005,$C966,Con_ve!$I$6:$I$1005,"Em negociação",Con_ve!$Q$6:$Q$1005,Cad_cl!BG$5)))</f>
        <v/>
      </c>
      <c r="BH966" s="134" t="str">
        <f>IF(ISERR(IF($C966="","",SUMIFS(Con_ve!$F$6:$F$1005,Con_ve!$C$6:$C$1005,$C966,Con_ve!$I$6:$I$1005,"Em negociação",Con_ve!$Q$6:$Q$1005,Cad_cl!BH$5))),"",IF($C966="","",SUMIFS(Con_ve!$F$6:$F$1005,Con_ve!$C$6:$C$1005,$C966,Con_ve!$I$6:$I$1005,"Em negociação",Con_ve!$Q$6:$Q$1005,Cad_cl!BH$5)))</f>
        <v/>
      </c>
      <c r="BI966" s="134" t="str">
        <f>IF(ISERR(IF($C966="","",SUMIFS(Con_ve!$F$6:$F$1005,Con_ve!$C$6:$C$1005,$C966,Con_ve!$I$6:$I$1005,"Em negociação",Con_ve!$Q$6:$Q$1005,Cad_cl!BI$5))),"",IF($C966="","",SUMIFS(Con_ve!$F$6:$F$1005,Con_ve!$C$6:$C$1005,$C966,Con_ve!$I$6:$I$1005,"Em negociação",Con_ve!$Q$6:$Q$1005,Cad_cl!BI$5)))</f>
        <v/>
      </c>
      <c r="BJ966" s="134" t="str">
        <f>IF(ISERR(IF($C966="","",SUMIFS(Con_ve!$F$6:$F$1005,Con_ve!$C$6:$C$1005,$C966,Con_ve!$I$6:$I$1005,"Em negociação",Con_ve!$Q$6:$Q$1005,Cad_cl!BJ$5))),"",IF($C966="","",SUMIFS(Con_ve!$F$6:$F$1005,Con_ve!$C$6:$C$1005,$C966,Con_ve!$I$6:$I$1005,"Em negociação",Con_ve!$Q$6:$Q$1005,Cad_cl!BJ$5)))</f>
        <v/>
      </c>
      <c r="BK966" s="134" t="str">
        <f>IF(ISERR(IF($C966="","",SUMIFS(Con_ve!$F$6:$F$1005,Con_ve!$C$6:$C$1005,$C966,Con_ve!$I$6:$I$1005,"Em negociação",Con_ve!$Q$6:$Q$1005,Cad_cl!BK$5))),"",IF($C966="","",SUMIFS(Con_ve!$F$6:$F$1005,Con_ve!$C$6:$C$1005,$C966,Con_ve!$I$6:$I$1005,"Em negociação",Con_ve!$Q$6:$Q$1005,Cad_cl!BK$5)))</f>
        <v/>
      </c>
      <c r="BL966" s="134" t="str">
        <f>IF(ISERR(IF($C966="","",SUMIFS(Con_ve!$F$6:$F$1005,Con_ve!$C$6:$C$1005,$C966,Con_ve!$I$6:$I$1005,"Em negociação",Con_ve!$Q$6:$Q$1005,Cad_cl!BL$5))),"",IF($C966="","",SUMIFS(Con_ve!$F$6:$F$1005,Con_ve!$C$6:$C$1005,$C966,Con_ve!$I$6:$I$1005,"Em negociação",Con_ve!$Q$6:$Q$1005,Cad_cl!BL$5)))</f>
        <v/>
      </c>
      <c r="BM966" s="134" t="str">
        <f>IF(ISERR(IF($C966="","",SUMIFS(Con_ve!$F$6:$F$1005,Con_ve!$C$6:$C$1005,$C966,Con_ve!$I$6:$I$1005,"Em negociação",Con_ve!$Q$6:$Q$1005,Cad_cl!BM$5))),"",IF($C966="","",SUMIFS(Con_ve!$F$6:$F$1005,Con_ve!$C$6:$C$1005,$C966,Con_ve!$I$6:$I$1005,"Em negociação",Con_ve!$Q$6:$Q$1005,Cad_cl!BM$5)))</f>
        <v/>
      </c>
      <c r="BN966" s="134" t="str">
        <f>IF(ISERR(IF($C966="","",SUMIFS(Con_ve!$F$6:$F$1005,Con_ve!$C$6:$C$1005,$C966,Con_ve!$I$6:$I$1005,"Em negociação",Con_ve!$Q$6:$Q$1005,Cad_cl!BN$5))),"",IF($C966="","",SUMIFS(Con_ve!$F$6:$F$1005,Con_ve!$C$6:$C$1005,$C966,Con_ve!$I$6:$I$1005,"Em negociação",Con_ve!$Q$6:$Q$1005,Cad_cl!BN$5)))</f>
        <v/>
      </c>
      <c r="BO966" s="134" t="str">
        <f>IF(ISERR(IF($C966="","",SUMIFS(Con_ve!$F$6:$F$1005,Con_ve!$C$6:$C$1005,$C966,Con_ve!$I$6:$I$1005,"Em negociação",Con_ve!$Q$6:$Q$1005,Cad_cl!BO$5))),"",IF($C966="","",SUMIFS(Con_ve!$F$6:$F$1005,Con_ve!$C$6:$C$1005,$C966,Con_ve!$I$6:$I$1005,"Em negociação",Con_ve!$Q$6:$Q$1005,Cad_cl!BO$5)))</f>
        <v/>
      </c>
      <c r="BP966" s="134">
        <f t="shared" si="43"/>
        <v>0</v>
      </c>
      <c r="BR966" s="125" t="str">
        <f>IF(ISERR(IF(AND($I966=Re_lo!$E$5,BR$5=VLOOKUP(Re_lo!$H$5,Re_lo!$N$5:$O$16,2,0)),AP966,"")),"",IF(AND($I966=Re_lo!$E$5,BR$5=VLOOKUP(Re_lo!$H$5,Re_lo!$N$5:$O$16,2,0)),AP966,""))</f>
        <v/>
      </c>
      <c r="BS966" s="125" t="str">
        <f>IF(ISERR(IF(AND($I966=Re_lo!$E$5,BS$5=VLOOKUP(Re_lo!$H$5,Re_lo!$N$5:$O$16,2,0)),AQ966,"")),"",IF(AND($I966=Re_lo!$E$5,BS$5=VLOOKUP(Re_lo!$H$5,Re_lo!$N$5:$O$16,2,0)),AQ966,""))</f>
        <v/>
      </c>
      <c r="BT966" s="125" t="str">
        <f>IF(ISERR(IF(AND($I966=Re_lo!$E$5,BT$5=VLOOKUP(Re_lo!$H$5,Re_lo!$N$5:$O$16,2,0)),AR966,"")),"",IF(AND($I966=Re_lo!$E$5,BT$5=VLOOKUP(Re_lo!$H$5,Re_lo!$N$5:$O$16,2,0)),AR966,""))</f>
        <v/>
      </c>
      <c r="BU966" s="125" t="str">
        <f>IF(ISERR(IF(AND($I966=Re_lo!$E$5,BU$5=VLOOKUP(Re_lo!$H$5,Re_lo!$N$5:$O$16,2,0)),AS966,"")),"",IF(AND($I966=Re_lo!$E$5,BU$5=VLOOKUP(Re_lo!$H$5,Re_lo!$N$5:$O$16,2,0)),AS966,""))</f>
        <v/>
      </c>
      <c r="BV966" s="125" t="str">
        <f>IF(ISERR(IF(AND($I966=Re_lo!$E$5,BV$5=VLOOKUP(Re_lo!$H$5,Re_lo!$N$5:$O$16,2,0)),AT966,"")),"",IF(AND($I966=Re_lo!$E$5,BV$5=VLOOKUP(Re_lo!$H$5,Re_lo!$N$5:$O$16,2,0)),AT966,""))</f>
        <v/>
      </c>
      <c r="BW966" s="125" t="str">
        <f>IF(ISERR(IF(AND($I966=Re_lo!$E$5,BW$5=VLOOKUP(Re_lo!$H$5,Re_lo!$N$5:$O$16,2,0)),AU966,"")),"",IF(AND($I966=Re_lo!$E$5,BW$5=VLOOKUP(Re_lo!$H$5,Re_lo!$N$5:$O$16,2,0)),AU966,""))</f>
        <v/>
      </c>
      <c r="BX966" s="125" t="str">
        <f>IF(ISERR(IF(AND($I966=Re_lo!$E$5,BX$5=VLOOKUP(Re_lo!$H$5,Re_lo!$N$5:$O$16,2,0)),AV966,"")),"",IF(AND($I966=Re_lo!$E$5,BX$5=VLOOKUP(Re_lo!$H$5,Re_lo!$N$5:$O$16,2,0)),AV966,""))</f>
        <v/>
      </c>
      <c r="BY966" s="125" t="str">
        <f>IF(ISERR(IF(AND($I966=Re_lo!$E$5,BY$5=VLOOKUP(Re_lo!$H$5,Re_lo!$N$5:$O$16,2,0)),AW966,"")),"",IF(AND($I966=Re_lo!$E$5,BY$5=VLOOKUP(Re_lo!$H$5,Re_lo!$N$5:$O$16,2,0)),AW966,""))</f>
        <v/>
      </c>
      <c r="BZ966" s="125" t="str">
        <f>IF(ISERR(IF(AND($I966=Re_lo!$E$5,BZ$5=VLOOKUP(Re_lo!$H$5,Re_lo!$N$5:$O$16,2,0)),AX966,"")),"",IF(AND($I966=Re_lo!$E$5,BZ$5=VLOOKUP(Re_lo!$H$5,Re_lo!$N$5:$O$16,2,0)),AX966,""))</f>
        <v/>
      </c>
      <c r="CA966" s="125" t="str">
        <f>IF(ISERR(IF(AND($I966=Re_lo!$E$5,CA$5=VLOOKUP(Re_lo!$H$5,Re_lo!$N$5:$O$16,2,0)),AY966,"")),"",IF(AND($I966=Re_lo!$E$5,CA$5=VLOOKUP(Re_lo!$H$5,Re_lo!$N$5:$O$16,2,0)),AY966,""))</f>
        <v/>
      </c>
      <c r="CB966" s="125" t="str">
        <f>IF(ISERR(IF(AND($I966=Re_lo!$E$5,CB$5=VLOOKUP(Re_lo!$H$5,Re_lo!$N$5:$O$16,2,0)),AZ966,"")),"",IF(AND($I966=Re_lo!$E$5,CB$5=VLOOKUP(Re_lo!$H$5,Re_lo!$N$5:$O$16,2,0)),AZ966,""))</f>
        <v/>
      </c>
      <c r="CC966" s="125" t="str">
        <f>IF(ISERR(IF(AND($I966=Re_lo!$E$5,CC$5=VLOOKUP(Re_lo!$H$5,Re_lo!$N$5:$O$16,2,0)),BA966,"")),"",IF(AND($I966=Re_lo!$E$5,CC$5=VLOOKUP(Re_lo!$H$5,Re_lo!$N$5:$O$16,2,0)),BA966,""))</f>
        <v/>
      </c>
      <c r="CD966" s="125" t="str">
        <f>IF(ISERR(IF(AND($I966=Re_lo!$E$5,CD$5=VLOOKUP(Re_lo!$H$5,Re_lo!$N$5:$O$16,2,0)),BB966,"")),"",IF(AND($I966=Re_lo!$E$5,CD$5=VLOOKUP(Re_lo!$H$5,Re_lo!$N$5:$O$16,2,0)),BB966,""))</f>
        <v/>
      </c>
      <c r="CF966" s="125" t="str">
        <f>IF($C966="","",COUNTIFS(Con_ve!$C$6:$C$1005,$C966,Con_ve!$Q$6:$Q$1005,Cad_cl!CF$5))</f>
        <v/>
      </c>
      <c r="CG966" s="125" t="str">
        <f>IF($C966="","",COUNTIFS(Con_ve!$C$6:$C$1005,$C966,Con_ve!$Q$6:$Q$1005,Cad_cl!CG$5))</f>
        <v/>
      </c>
      <c r="CH966" s="125" t="str">
        <f>IF($C966="","",COUNTIFS(Con_ve!$C$6:$C$1005,$C966,Con_ve!$Q$6:$Q$1005,Cad_cl!CH$5))</f>
        <v/>
      </c>
      <c r="CI966" s="125" t="str">
        <f>IF($C966="","",COUNTIFS(Con_ve!$C$6:$C$1005,$C966,Con_ve!$Q$6:$Q$1005,Cad_cl!CI$5))</f>
        <v/>
      </c>
      <c r="CJ966" s="125" t="str">
        <f>IF($C966="","",COUNTIFS(Con_ve!$C$6:$C$1005,$C966,Con_ve!$Q$6:$Q$1005,Cad_cl!CJ$5))</f>
        <v/>
      </c>
      <c r="CK966" s="125" t="str">
        <f>IF($C966="","",COUNTIFS(Con_ve!$C$6:$C$1005,$C966,Con_ve!$Q$6:$Q$1005,Cad_cl!CK$5))</f>
        <v/>
      </c>
      <c r="CL966" s="125" t="str">
        <f>IF($C966="","",COUNTIFS(Con_ve!$C$6:$C$1005,$C966,Con_ve!$Q$6:$Q$1005,Cad_cl!CL$5))</f>
        <v/>
      </c>
      <c r="CM966" s="125" t="str">
        <f>IF($C966="","",COUNTIFS(Con_ve!$C$6:$C$1005,$C966,Con_ve!$Q$6:$Q$1005,Cad_cl!CM$5))</f>
        <v/>
      </c>
      <c r="CN966" s="125" t="str">
        <f>IF($C966="","",COUNTIFS(Con_ve!$C$6:$C$1005,$C966,Con_ve!$Q$6:$Q$1005,Cad_cl!CN$5))</f>
        <v/>
      </c>
      <c r="CO966" s="125" t="str">
        <f>IF($C966="","",COUNTIFS(Con_ve!$C$6:$C$1005,$C966,Con_ve!$Q$6:$Q$1005,Cad_cl!CO$5))</f>
        <v/>
      </c>
      <c r="CP966" s="125" t="str">
        <f>IF($C966="","",COUNTIFS(Con_ve!$C$6:$C$1005,$C966,Con_ve!$Q$6:$Q$1005,Cad_cl!CP$5))</f>
        <v/>
      </c>
      <c r="CQ966" s="125" t="str">
        <f>IF($C966="","",COUNTIFS(Con_ve!$C$6:$C$1005,$C966,Con_ve!$Q$6:$Q$1005,Cad_cl!CQ$5))</f>
        <v/>
      </c>
      <c r="CR966" s="125">
        <f t="shared" si="44"/>
        <v>0</v>
      </c>
    </row>
    <row r="967" spans="3:96" ht="30" customHeight="1">
      <c r="C967" s="153"/>
      <c r="D967" s="153"/>
      <c r="E967" s="154"/>
      <c r="F967" s="153"/>
      <c r="G967" s="155"/>
      <c r="H967" s="153"/>
      <c r="I967" s="153"/>
      <c r="J967" s="132" t="s">
        <v>309</v>
      </c>
      <c r="K967" s="133" t="s">
        <v>309</v>
      </c>
      <c r="L967" s="153"/>
      <c r="M967" s="153"/>
      <c r="N967" s="153"/>
      <c r="O967" s="153"/>
      <c r="P967" s="153"/>
      <c r="Q967" s="153"/>
      <c r="AP967" s="134" t="str">
        <f>IF(ISERR(IF($C967="","",SUMIFS(Con_ve!$F$6:$F$1005,Con_ve!$C$6:$C$1005,$C967,Con_ve!$I$6:$I$1005,"Fechada",Con_ve!$Q$6:$Q$1005,Cad_cl!AP$5))),"",IF($C967="","",SUMIFS(Con_ve!$F$6:$F$1005,Con_ve!$C$6:$C$1005,$C967,Con_ve!$I$6:$I$1005,"Fechada",Con_ve!$Q$6:$Q$1005,Cad_cl!AP$5)))</f>
        <v/>
      </c>
      <c r="AQ967" s="134" t="str">
        <f>IF(ISERR(IF($C967="","",SUMIFS(Con_ve!$F$6:$F$1005,Con_ve!$C$6:$C$1005,$C967,Con_ve!$I$6:$I$1005,"Fechada",Con_ve!$Q$6:$Q$1005,Cad_cl!AQ$5))),"",IF($C967="","",SUMIFS(Con_ve!$F$6:$F$1005,Con_ve!$C$6:$C$1005,$C967,Con_ve!$I$6:$I$1005,"Fechada",Con_ve!$Q$6:$Q$1005,Cad_cl!AQ$5)))</f>
        <v/>
      </c>
      <c r="AR967" s="134" t="str">
        <f>IF(ISERR(IF($C967="","",SUMIFS(Con_ve!$F$6:$F$1005,Con_ve!$C$6:$C$1005,$C967,Con_ve!$I$6:$I$1005,"Fechada",Con_ve!$Q$6:$Q$1005,Cad_cl!AR$5))),"",IF($C967="","",SUMIFS(Con_ve!$F$6:$F$1005,Con_ve!$C$6:$C$1005,$C967,Con_ve!$I$6:$I$1005,"Fechada",Con_ve!$Q$6:$Q$1005,Cad_cl!AR$5)))</f>
        <v/>
      </c>
      <c r="AS967" s="134" t="str">
        <f>IF(ISERR(IF($C967="","",SUMIFS(Con_ve!$F$6:$F$1005,Con_ve!$C$6:$C$1005,$C967,Con_ve!$I$6:$I$1005,"Fechada",Con_ve!$Q$6:$Q$1005,Cad_cl!AS$5))),"",IF($C967="","",SUMIFS(Con_ve!$F$6:$F$1005,Con_ve!$C$6:$C$1005,$C967,Con_ve!$I$6:$I$1005,"Fechada",Con_ve!$Q$6:$Q$1005,Cad_cl!AS$5)))</f>
        <v/>
      </c>
      <c r="AT967" s="134" t="str">
        <f>IF(ISERR(IF($C967="","",SUMIFS(Con_ve!$F$6:$F$1005,Con_ve!$C$6:$C$1005,$C967,Con_ve!$I$6:$I$1005,"Fechada",Con_ve!$Q$6:$Q$1005,Cad_cl!AT$5))),"",IF($C967="","",SUMIFS(Con_ve!$F$6:$F$1005,Con_ve!$C$6:$C$1005,$C967,Con_ve!$I$6:$I$1005,"Fechada",Con_ve!$Q$6:$Q$1005,Cad_cl!AT$5)))</f>
        <v/>
      </c>
      <c r="AU967" s="134" t="str">
        <f>IF(ISERR(IF($C967="","",SUMIFS(Con_ve!$F$6:$F$1005,Con_ve!$C$6:$C$1005,$C967,Con_ve!$I$6:$I$1005,"Fechada",Con_ve!$Q$6:$Q$1005,Cad_cl!AU$5))),"",IF($C967="","",SUMIFS(Con_ve!$F$6:$F$1005,Con_ve!$C$6:$C$1005,$C967,Con_ve!$I$6:$I$1005,"Fechada",Con_ve!$Q$6:$Q$1005,Cad_cl!AU$5)))</f>
        <v/>
      </c>
      <c r="AV967" s="134" t="str">
        <f>IF(ISERR(IF($C967="","",SUMIFS(Con_ve!$F$6:$F$1005,Con_ve!$C$6:$C$1005,$C967,Con_ve!$I$6:$I$1005,"Fechada",Con_ve!$Q$6:$Q$1005,Cad_cl!AV$5))),"",IF($C967="","",SUMIFS(Con_ve!$F$6:$F$1005,Con_ve!$C$6:$C$1005,$C967,Con_ve!$I$6:$I$1005,"Fechada",Con_ve!$Q$6:$Q$1005,Cad_cl!AV$5)))</f>
        <v/>
      </c>
      <c r="AW967" s="134" t="str">
        <f>IF(ISERR(IF($C967="","",SUMIFS(Con_ve!$F$6:$F$1005,Con_ve!$C$6:$C$1005,$C967,Con_ve!$I$6:$I$1005,"Fechada",Con_ve!$Q$6:$Q$1005,Cad_cl!AW$5))),"",IF($C967="","",SUMIFS(Con_ve!$F$6:$F$1005,Con_ve!$C$6:$C$1005,$C967,Con_ve!$I$6:$I$1005,"Fechada",Con_ve!$Q$6:$Q$1005,Cad_cl!AW$5)))</f>
        <v/>
      </c>
      <c r="AX967" s="134" t="str">
        <f>IF(ISERR(IF($C967="","",SUMIFS(Con_ve!$F$6:$F$1005,Con_ve!$C$6:$C$1005,$C967,Con_ve!$I$6:$I$1005,"Fechada",Con_ve!$Q$6:$Q$1005,Cad_cl!AX$5))),"",IF($C967="","",SUMIFS(Con_ve!$F$6:$F$1005,Con_ve!$C$6:$C$1005,$C967,Con_ve!$I$6:$I$1005,"Fechada",Con_ve!$Q$6:$Q$1005,Cad_cl!AX$5)))</f>
        <v/>
      </c>
      <c r="AY967" s="134" t="str">
        <f>IF(ISERR(IF($C967="","",SUMIFS(Con_ve!$F$6:$F$1005,Con_ve!$C$6:$C$1005,$C967,Con_ve!$I$6:$I$1005,"Fechada",Con_ve!$Q$6:$Q$1005,Cad_cl!AY$5))),"",IF($C967="","",SUMIFS(Con_ve!$F$6:$F$1005,Con_ve!$C$6:$C$1005,$C967,Con_ve!$I$6:$I$1005,"Fechada",Con_ve!$Q$6:$Q$1005,Cad_cl!AY$5)))</f>
        <v/>
      </c>
      <c r="AZ967" s="134" t="str">
        <f>IF(ISERR(IF($C967="","",SUMIFS(Con_ve!$F$6:$F$1005,Con_ve!$C$6:$C$1005,$C967,Con_ve!$I$6:$I$1005,"Fechada",Con_ve!$Q$6:$Q$1005,Cad_cl!AZ$5))),"",IF($C967="","",SUMIFS(Con_ve!$F$6:$F$1005,Con_ve!$C$6:$C$1005,$C967,Con_ve!$I$6:$I$1005,"Fechada",Con_ve!$Q$6:$Q$1005,Cad_cl!AZ$5)))</f>
        <v/>
      </c>
      <c r="BA967" s="134" t="str">
        <f>IF(ISERR(IF($C967="","",SUMIFS(Con_ve!$F$6:$F$1005,Con_ve!$C$6:$C$1005,$C967,Con_ve!$I$6:$I$1005,"Fechada",Con_ve!$Q$6:$Q$1005,Cad_cl!BA$5))),"",IF($C967="","",SUMIFS(Con_ve!$F$6:$F$1005,Con_ve!$C$6:$C$1005,$C967,Con_ve!$I$6:$I$1005,"Fechada",Con_ve!$Q$6:$Q$1005,Cad_cl!BA$5)))</f>
        <v/>
      </c>
      <c r="BB967" s="134">
        <f t="shared" ref="BB967:BB1005" si="45">SUM(AP967:BA967)</f>
        <v>0</v>
      </c>
      <c r="BD967" s="134" t="str">
        <f>IF(ISERR(IF($C967="","",SUMIFS(Con_ve!$F$6:$F$1005,Con_ve!$C$6:$C$1005,$C967,Con_ve!$I$6:$I$1005,"Em negociação",Con_ve!$Q$6:$Q$1005,Cad_cl!BD$5))),"",IF($C967="","",SUMIFS(Con_ve!$F$6:$F$1005,Con_ve!$C$6:$C$1005,$C967,Con_ve!$I$6:$I$1005,"Em negociação",Con_ve!$Q$6:$Q$1005,Cad_cl!BD$5)))</f>
        <v/>
      </c>
      <c r="BE967" s="134" t="str">
        <f>IF(ISERR(IF($C967="","",SUMIFS(Con_ve!$F$6:$F$1005,Con_ve!$C$6:$C$1005,$C967,Con_ve!$I$6:$I$1005,"Em negociação",Con_ve!$Q$6:$Q$1005,Cad_cl!BE$5))),"",IF($C967="","",SUMIFS(Con_ve!$F$6:$F$1005,Con_ve!$C$6:$C$1005,$C967,Con_ve!$I$6:$I$1005,"Em negociação",Con_ve!$Q$6:$Q$1005,Cad_cl!BE$5)))</f>
        <v/>
      </c>
      <c r="BF967" s="134" t="str">
        <f>IF(ISERR(IF($C967="","",SUMIFS(Con_ve!$F$6:$F$1005,Con_ve!$C$6:$C$1005,$C967,Con_ve!$I$6:$I$1005,"Em negociação",Con_ve!$Q$6:$Q$1005,Cad_cl!BF$5))),"",IF($C967="","",SUMIFS(Con_ve!$F$6:$F$1005,Con_ve!$C$6:$C$1005,$C967,Con_ve!$I$6:$I$1005,"Em negociação",Con_ve!$Q$6:$Q$1005,Cad_cl!BF$5)))</f>
        <v/>
      </c>
      <c r="BG967" s="134" t="str">
        <f>IF(ISERR(IF($C967="","",SUMIFS(Con_ve!$F$6:$F$1005,Con_ve!$C$6:$C$1005,$C967,Con_ve!$I$6:$I$1005,"Em negociação",Con_ve!$Q$6:$Q$1005,Cad_cl!BG$5))),"",IF($C967="","",SUMIFS(Con_ve!$F$6:$F$1005,Con_ve!$C$6:$C$1005,$C967,Con_ve!$I$6:$I$1005,"Em negociação",Con_ve!$Q$6:$Q$1005,Cad_cl!BG$5)))</f>
        <v/>
      </c>
      <c r="BH967" s="134" t="str">
        <f>IF(ISERR(IF($C967="","",SUMIFS(Con_ve!$F$6:$F$1005,Con_ve!$C$6:$C$1005,$C967,Con_ve!$I$6:$I$1005,"Em negociação",Con_ve!$Q$6:$Q$1005,Cad_cl!BH$5))),"",IF($C967="","",SUMIFS(Con_ve!$F$6:$F$1005,Con_ve!$C$6:$C$1005,$C967,Con_ve!$I$6:$I$1005,"Em negociação",Con_ve!$Q$6:$Q$1005,Cad_cl!BH$5)))</f>
        <v/>
      </c>
      <c r="BI967" s="134" t="str">
        <f>IF(ISERR(IF($C967="","",SUMIFS(Con_ve!$F$6:$F$1005,Con_ve!$C$6:$C$1005,$C967,Con_ve!$I$6:$I$1005,"Em negociação",Con_ve!$Q$6:$Q$1005,Cad_cl!BI$5))),"",IF($C967="","",SUMIFS(Con_ve!$F$6:$F$1005,Con_ve!$C$6:$C$1005,$C967,Con_ve!$I$6:$I$1005,"Em negociação",Con_ve!$Q$6:$Q$1005,Cad_cl!BI$5)))</f>
        <v/>
      </c>
      <c r="BJ967" s="134" t="str">
        <f>IF(ISERR(IF($C967="","",SUMIFS(Con_ve!$F$6:$F$1005,Con_ve!$C$6:$C$1005,$C967,Con_ve!$I$6:$I$1005,"Em negociação",Con_ve!$Q$6:$Q$1005,Cad_cl!BJ$5))),"",IF($C967="","",SUMIFS(Con_ve!$F$6:$F$1005,Con_ve!$C$6:$C$1005,$C967,Con_ve!$I$6:$I$1005,"Em negociação",Con_ve!$Q$6:$Q$1005,Cad_cl!BJ$5)))</f>
        <v/>
      </c>
      <c r="BK967" s="134" t="str">
        <f>IF(ISERR(IF($C967="","",SUMIFS(Con_ve!$F$6:$F$1005,Con_ve!$C$6:$C$1005,$C967,Con_ve!$I$6:$I$1005,"Em negociação",Con_ve!$Q$6:$Q$1005,Cad_cl!BK$5))),"",IF($C967="","",SUMIFS(Con_ve!$F$6:$F$1005,Con_ve!$C$6:$C$1005,$C967,Con_ve!$I$6:$I$1005,"Em negociação",Con_ve!$Q$6:$Q$1005,Cad_cl!BK$5)))</f>
        <v/>
      </c>
      <c r="BL967" s="134" t="str">
        <f>IF(ISERR(IF($C967="","",SUMIFS(Con_ve!$F$6:$F$1005,Con_ve!$C$6:$C$1005,$C967,Con_ve!$I$6:$I$1005,"Em negociação",Con_ve!$Q$6:$Q$1005,Cad_cl!BL$5))),"",IF($C967="","",SUMIFS(Con_ve!$F$6:$F$1005,Con_ve!$C$6:$C$1005,$C967,Con_ve!$I$6:$I$1005,"Em negociação",Con_ve!$Q$6:$Q$1005,Cad_cl!BL$5)))</f>
        <v/>
      </c>
      <c r="BM967" s="134" t="str">
        <f>IF(ISERR(IF($C967="","",SUMIFS(Con_ve!$F$6:$F$1005,Con_ve!$C$6:$C$1005,$C967,Con_ve!$I$6:$I$1005,"Em negociação",Con_ve!$Q$6:$Q$1005,Cad_cl!BM$5))),"",IF($C967="","",SUMIFS(Con_ve!$F$6:$F$1005,Con_ve!$C$6:$C$1005,$C967,Con_ve!$I$6:$I$1005,"Em negociação",Con_ve!$Q$6:$Q$1005,Cad_cl!BM$5)))</f>
        <v/>
      </c>
      <c r="BN967" s="134" t="str">
        <f>IF(ISERR(IF($C967="","",SUMIFS(Con_ve!$F$6:$F$1005,Con_ve!$C$6:$C$1005,$C967,Con_ve!$I$6:$I$1005,"Em negociação",Con_ve!$Q$6:$Q$1005,Cad_cl!BN$5))),"",IF($C967="","",SUMIFS(Con_ve!$F$6:$F$1005,Con_ve!$C$6:$C$1005,$C967,Con_ve!$I$6:$I$1005,"Em negociação",Con_ve!$Q$6:$Q$1005,Cad_cl!BN$5)))</f>
        <v/>
      </c>
      <c r="BO967" s="134" t="str">
        <f>IF(ISERR(IF($C967="","",SUMIFS(Con_ve!$F$6:$F$1005,Con_ve!$C$6:$C$1005,$C967,Con_ve!$I$6:$I$1005,"Em negociação",Con_ve!$Q$6:$Q$1005,Cad_cl!BO$5))),"",IF($C967="","",SUMIFS(Con_ve!$F$6:$F$1005,Con_ve!$C$6:$C$1005,$C967,Con_ve!$I$6:$I$1005,"Em negociação",Con_ve!$Q$6:$Q$1005,Cad_cl!BO$5)))</f>
        <v/>
      </c>
      <c r="BP967" s="134">
        <f t="shared" ref="BP967:BP1005" si="46">SUM(BD967:BO967)</f>
        <v>0</v>
      </c>
      <c r="BR967" s="125" t="str">
        <f>IF(ISERR(IF(AND($I967=Re_lo!$E$5,BR$5=VLOOKUP(Re_lo!$H$5,Re_lo!$N$5:$O$16,2,0)),AP967,"")),"",IF(AND($I967=Re_lo!$E$5,BR$5=VLOOKUP(Re_lo!$H$5,Re_lo!$N$5:$O$16,2,0)),AP967,""))</f>
        <v/>
      </c>
      <c r="BS967" s="125" t="str">
        <f>IF(ISERR(IF(AND($I967=Re_lo!$E$5,BS$5=VLOOKUP(Re_lo!$H$5,Re_lo!$N$5:$O$16,2,0)),AQ967,"")),"",IF(AND($I967=Re_lo!$E$5,BS$5=VLOOKUP(Re_lo!$H$5,Re_lo!$N$5:$O$16,2,0)),AQ967,""))</f>
        <v/>
      </c>
      <c r="BT967" s="125" t="str">
        <f>IF(ISERR(IF(AND($I967=Re_lo!$E$5,BT$5=VLOOKUP(Re_lo!$H$5,Re_lo!$N$5:$O$16,2,0)),AR967,"")),"",IF(AND($I967=Re_lo!$E$5,BT$5=VLOOKUP(Re_lo!$H$5,Re_lo!$N$5:$O$16,2,0)),AR967,""))</f>
        <v/>
      </c>
      <c r="BU967" s="125" t="str">
        <f>IF(ISERR(IF(AND($I967=Re_lo!$E$5,BU$5=VLOOKUP(Re_lo!$H$5,Re_lo!$N$5:$O$16,2,0)),AS967,"")),"",IF(AND($I967=Re_lo!$E$5,BU$5=VLOOKUP(Re_lo!$H$5,Re_lo!$N$5:$O$16,2,0)),AS967,""))</f>
        <v/>
      </c>
      <c r="BV967" s="125" t="str">
        <f>IF(ISERR(IF(AND($I967=Re_lo!$E$5,BV$5=VLOOKUP(Re_lo!$H$5,Re_lo!$N$5:$O$16,2,0)),AT967,"")),"",IF(AND($I967=Re_lo!$E$5,BV$5=VLOOKUP(Re_lo!$H$5,Re_lo!$N$5:$O$16,2,0)),AT967,""))</f>
        <v/>
      </c>
      <c r="BW967" s="125" t="str">
        <f>IF(ISERR(IF(AND($I967=Re_lo!$E$5,BW$5=VLOOKUP(Re_lo!$H$5,Re_lo!$N$5:$O$16,2,0)),AU967,"")),"",IF(AND($I967=Re_lo!$E$5,BW$5=VLOOKUP(Re_lo!$H$5,Re_lo!$N$5:$O$16,2,0)),AU967,""))</f>
        <v/>
      </c>
      <c r="BX967" s="125" t="str">
        <f>IF(ISERR(IF(AND($I967=Re_lo!$E$5,BX$5=VLOOKUP(Re_lo!$H$5,Re_lo!$N$5:$O$16,2,0)),AV967,"")),"",IF(AND($I967=Re_lo!$E$5,BX$5=VLOOKUP(Re_lo!$H$5,Re_lo!$N$5:$O$16,2,0)),AV967,""))</f>
        <v/>
      </c>
      <c r="BY967" s="125" t="str">
        <f>IF(ISERR(IF(AND($I967=Re_lo!$E$5,BY$5=VLOOKUP(Re_lo!$H$5,Re_lo!$N$5:$O$16,2,0)),AW967,"")),"",IF(AND($I967=Re_lo!$E$5,BY$5=VLOOKUP(Re_lo!$H$5,Re_lo!$N$5:$O$16,2,0)),AW967,""))</f>
        <v/>
      </c>
      <c r="BZ967" s="125" t="str">
        <f>IF(ISERR(IF(AND($I967=Re_lo!$E$5,BZ$5=VLOOKUP(Re_lo!$H$5,Re_lo!$N$5:$O$16,2,0)),AX967,"")),"",IF(AND($I967=Re_lo!$E$5,BZ$5=VLOOKUP(Re_lo!$H$5,Re_lo!$N$5:$O$16,2,0)),AX967,""))</f>
        <v/>
      </c>
      <c r="CA967" s="125" t="str">
        <f>IF(ISERR(IF(AND($I967=Re_lo!$E$5,CA$5=VLOOKUP(Re_lo!$H$5,Re_lo!$N$5:$O$16,2,0)),AY967,"")),"",IF(AND($I967=Re_lo!$E$5,CA$5=VLOOKUP(Re_lo!$H$5,Re_lo!$N$5:$O$16,2,0)),AY967,""))</f>
        <v/>
      </c>
      <c r="CB967" s="125" t="str">
        <f>IF(ISERR(IF(AND($I967=Re_lo!$E$5,CB$5=VLOOKUP(Re_lo!$H$5,Re_lo!$N$5:$O$16,2,0)),AZ967,"")),"",IF(AND($I967=Re_lo!$E$5,CB$5=VLOOKUP(Re_lo!$H$5,Re_lo!$N$5:$O$16,2,0)),AZ967,""))</f>
        <v/>
      </c>
      <c r="CC967" s="125" t="str">
        <f>IF(ISERR(IF(AND($I967=Re_lo!$E$5,CC$5=VLOOKUP(Re_lo!$H$5,Re_lo!$N$5:$O$16,2,0)),BA967,"")),"",IF(AND($I967=Re_lo!$E$5,CC$5=VLOOKUP(Re_lo!$H$5,Re_lo!$N$5:$O$16,2,0)),BA967,""))</f>
        <v/>
      </c>
      <c r="CD967" s="125" t="str">
        <f>IF(ISERR(IF(AND($I967=Re_lo!$E$5,CD$5=VLOOKUP(Re_lo!$H$5,Re_lo!$N$5:$O$16,2,0)),BB967,"")),"",IF(AND($I967=Re_lo!$E$5,CD$5=VLOOKUP(Re_lo!$H$5,Re_lo!$N$5:$O$16,2,0)),BB967,""))</f>
        <v/>
      </c>
      <c r="CF967" s="125" t="str">
        <f>IF($C967="","",COUNTIFS(Con_ve!$C$6:$C$1005,$C967,Con_ve!$Q$6:$Q$1005,Cad_cl!CF$5))</f>
        <v/>
      </c>
      <c r="CG967" s="125" t="str">
        <f>IF($C967="","",COUNTIFS(Con_ve!$C$6:$C$1005,$C967,Con_ve!$Q$6:$Q$1005,Cad_cl!CG$5))</f>
        <v/>
      </c>
      <c r="CH967" s="125" t="str">
        <f>IF($C967="","",COUNTIFS(Con_ve!$C$6:$C$1005,$C967,Con_ve!$Q$6:$Q$1005,Cad_cl!CH$5))</f>
        <v/>
      </c>
      <c r="CI967" s="125" t="str">
        <f>IF($C967="","",COUNTIFS(Con_ve!$C$6:$C$1005,$C967,Con_ve!$Q$6:$Q$1005,Cad_cl!CI$5))</f>
        <v/>
      </c>
      <c r="CJ967" s="125" t="str">
        <f>IF($C967="","",COUNTIFS(Con_ve!$C$6:$C$1005,$C967,Con_ve!$Q$6:$Q$1005,Cad_cl!CJ$5))</f>
        <v/>
      </c>
      <c r="CK967" s="125" t="str">
        <f>IF($C967="","",COUNTIFS(Con_ve!$C$6:$C$1005,$C967,Con_ve!$Q$6:$Q$1005,Cad_cl!CK$5))</f>
        <v/>
      </c>
      <c r="CL967" s="125" t="str">
        <f>IF($C967="","",COUNTIFS(Con_ve!$C$6:$C$1005,$C967,Con_ve!$Q$6:$Q$1005,Cad_cl!CL$5))</f>
        <v/>
      </c>
      <c r="CM967" s="125" t="str">
        <f>IF($C967="","",COUNTIFS(Con_ve!$C$6:$C$1005,$C967,Con_ve!$Q$6:$Q$1005,Cad_cl!CM$5))</f>
        <v/>
      </c>
      <c r="CN967" s="125" t="str">
        <f>IF($C967="","",COUNTIFS(Con_ve!$C$6:$C$1005,$C967,Con_ve!$Q$6:$Q$1005,Cad_cl!CN$5))</f>
        <v/>
      </c>
      <c r="CO967" s="125" t="str">
        <f>IF($C967="","",COUNTIFS(Con_ve!$C$6:$C$1005,$C967,Con_ve!$Q$6:$Q$1005,Cad_cl!CO$5))</f>
        <v/>
      </c>
      <c r="CP967" s="125" t="str">
        <f>IF($C967="","",COUNTIFS(Con_ve!$C$6:$C$1005,$C967,Con_ve!$Q$6:$Q$1005,Cad_cl!CP$5))</f>
        <v/>
      </c>
      <c r="CQ967" s="125" t="str">
        <f>IF($C967="","",COUNTIFS(Con_ve!$C$6:$C$1005,$C967,Con_ve!$Q$6:$Q$1005,Cad_cl!CQ$5))</f>
        <v/>
      </c>
      <c r="CR967" s="125">
        <f t="shared" ref="CR967:CR1005" si="47">SUM(CF967:CQ967)</f>
        <v>0</v>
      </c>
    </row>
    <row r="968" spans="3:96" ht="30" customHeight="1">
      <c r="C968" s="153"/>
      <c r="D968" s="153"/>
      <c r="E968" s="154"/>
      <c r="F968" s="153"/>
      <c r="G968" s="155"/>
      <c r="H968" s="153"/>
      <c r="I968" s="153"/>
      <c r="J968" s="132" t="s">
        <v>309</v>
      </c>
      <c r="K968" s="133" t="s">
        <v>309</v>
      </c>
      <c r="L968" s="153"/>
      <c r="M968" s="153"/>
      <c r="N968" s="153"/>
      <c r="O968" s="153"/>
      <c r="P968" s="153"/>
      <c r="Q968" s="153"/>
      <c r="AP968" s="134" t="str">
        <f>IF(ISERR(IF($C968="","",SUMIFS(Con_ve!$F$6:$F$1005,Con_ve!$C$6:$C$1005,$C968,Con_ve!$I$6:$I$1005,"Fechada",Con_ve!$Q$6:$Q$1005,Cad_cl!AP$5))),"",IF($C968="","",SUMIFS(Con_ve!$F$6:$F$1005,Con_ve!$C$6:$C$1005,$C968,Con_ve!$I$6:$I$1005,"Fechada",Con_ve!$Q$6:$Q$1005,Cad_cl!AP$5)))</f>
        <v/>
      </c>
      <c r="AQ968" s="134" t="str">
        <f>IF(ISERR(IF($C968="","",SUMIFS(Con_ve!$F$6:$F$1005,Con_ve!$C$6:$C$1005,$C968,Con_ve!$I$6:$I$1005,"Fechada",Con_ve!$Q$6:$Q$1005,Cad_cl!AQ$5))),"",IF($C968="","",SUMIFS(Con_ve!$F$6:$F$1005,Con_ve!$C$6:$C$1005,$C968,Con_ve!$I$6:$I$1005,"Fechada",Con_ve!$Q$6:$Q$1005,Cad_cl!AQ$5)))</f>
        <v/>
      </c>
      <c r="AR968" s="134" t="str">
        <f>IF(ISERR(IF($C968="","",SUMIFS(Con_ve!$F$6:$F$1005,Con_ve!$C$6:$C$1005,$C968,Con_ve!$I$6:$I$1005,"Fechada",Con_ve!$Q$6:$Q$1005,Cad_cl!AR$5))),"",IF($C968="","",SUMIFS(Con_ve!$F$6:$F$1005,Con_ve!$C$6:$C$1005,$C968,Con_ve!$I$6:$I$1005,"Fechada",Con_ve!$Q$6:$Q$1005,Cad_cl!AR$5)))</f>
        <v/>
      </c>
      <c r="AS968" s="134" t="str">
        <f>IF(ISERR(IF($C968="","",SUMIFS(Con_ve!$F$6:$F$1005,Con_ve!$C$6:$C$1005,$C968,Con_ve!$I$6:$I$1005,"Fechada",Con_ve!$Q$6:$Q$1005,Cad_cl!AS$5))),"",IF($C968="","",SUMIFS(Con_ve!$F$6:$F$1005,Con_ve!$C$6:$C$1005,$C968,Con_ve!$I$6:$I$1005,"Fechada",Con_ve!$Q$6:$Q$1005,Cad_cl!AS$5)))</f>
        <v/>
      </c>
      <c r="AT968" s="134" t="str">
        <f>IF(ISERR(IF($C968="","",SUMIFS(Con_ve!$F$6:$F$1005,Con_ve!$C$6:$C$1005,$C968,Con_ve!$I$6:$I$1005,"Fechada",Con_ve!$Q$6:$Q$1005,Cad_cl!AT$5))),"",IF($C968="","",SUMIFS(Con_ve!$F$6:$F$1005,Con_ve!$C$6:$C$1005,$C968,Con_ve!$I$6:$I$1005,"Fechada",Con_ve!$Q$6:$Q$1005,Cad_cl!AT$5)))</f>
        <v/>
      </c>
      <c r="AU968" s="134" t="str">
        <f>IF(ISERR(IF($C968="","",SUMIFS(Con_ve!$F$6:$F$1005,Con_ve!$C$6:$C$1005,$C968,Con_ve!$I$6:$I$1005,"Fechada",Con_ve!$Q$6:$Q$1005,Cad_cl!AU$5))),"",IF($C968="","",SUMIFS(Con_ve!$F$6:$F$1005,Con_ve!$C$6:$C$1005,$C968,Con_ve!$I$6:$I$1005,"Fechada",Con_ve!$Q$6:$Q$1005,Cad_cl!AU$5)))</f>
        <v/>
      </c>
      <c r="AV968" s="134" t="str">
        <f>IF(ISERR(IF($C968="","",SUMIFS(Con_ve!$F$6:$F$1005,Con_ve!$C$6:$C$1005,$C968,Con_ve!$I$6:$I$1005,"Fechada",Con_ve!$Q$6:$Q$1005,Cad_cl!AV$5))),"",IF($C968="","",SUMIFS(Con_ve!$F$6:$F$1005,Con_ve!$C$6:$C$1005,$C968,Con_ve!$I$6:$I$1005,"Fechada",Con_ve!$Q$6:$Q$1005,Cad_cl!AV$5)))</f>
        <v/>
      </c>
      <c r="AW968" s="134" t="str">
        <f>IF(ISERR(IF($C968="","",SUMIFS(Con_ve!$F$6:$F$1005,Con_ve!$C$6:$C$1005,$C968,Con_ve!$I$6:$I$1005,"Fechada",Con_ve!$Q$6:$Q$1005,Cad_cl!AW$5))),"",IF($C968="","",SUMIFS(Con_ve!$F$6:$F$1005,Con_ve!$C$6:$C$1005,$C968,Con_ve!$I$6:$I$1005,"Fechada",Con_ve!$Q$6:$Q$1005,Cad_cl!AW$5)))</f>
        <v/>
      </c>
      <c r="AX968" s="134" t="str">
        <f>IF(ISERR(IF($C968="","",SUMIFS(Con_ve!$F$6:$F$1005,Con_ve!$C$6:$C$1005,$C968,Con_ve!$I$6:$I$1005,"Fechada",Con_ve!$Q$6:$Q$1005,Cad_cl!AX$5))),"",IF($C968="","",SUMIFS(Con_ve!$F$6:$F$1005,Con_ve!$C$6:$C$1005,$C968,Con_ve!$I$6:$I$1005,"Fechada",Con_ve!$Q$6:$Q$1005,Cad_cl!AX$5)))</f>
        <v/>
      </c>
      <c r="AY968" s="134" t="str">
        <f>IF(ISERR(IF($C968="","",SUMIFS(Con_ve!$F$6:$F$1005,Con_ve!$C$6:$C$1005,$C968,Con_ve!$I$6:$I$1005,"Fechada",Con_ve!$Q$6:$Q$1005,Cad_cl!AY$5))),"",IF($C968="","",SUMIFS(Con_ve!$F$6:$F$1005,Con_ve!$C$6:$C$1005,$C968,Con_ve!$I$6:$I$1005,"Fechada",Con_ve!$Q$6:$Q$1005,Cad_cl!AY$5)))</f>
        <v/>
      </c>
      <c r="AZ968" s="134" t="str">
        <f>IF(ISERR(IF($C968="","",SUMIFS(Con_ve!$F$6:$F$1005,Con_ve!$C$6:$C$1005,$C968,Con_ve!$I$6:$I$1005,"Fechada",Con_ve!$Q$6:$Q$1005,Cad_cl!AZ$5))),"",IF($C968="","",SUMIFS(Con_ve!$F$6:$F$1005,Con_ve!$C$6:$C$1005,$C968,Con_ve!$I$6:$I$1005,"Fechada",Con_ve!$Q$6:$Q$1005,Cad_cl!AZ$5)))</f>
        <v/>
      </c>
      <c r="BA968" s="134" t="str">
        <f>IF(ISERR(IF($C968="","",SUMIFS(Con_ve!$F$6:$F$1005,Con_ve!$C$6:$C$1005,$C968,Con_ve!$I$6:$I$1005,"Fechada",Con_ve!$Q$6:$Q$1005,Cad_cl!BA$5))),"",IF($C968="","",SUMIFS(Con_ve!$F$6:$F$1005,Con_ve!$C$6:$C$1005,$C968,Con_ve!$I$6:$I$1005,"Fechada",Con_ve!$Q$6:$Q$1005,Cad_cl!BA$5)))</f>
        <v/>
      </c>
      <c r="BB968" s="134">
        <f t="shared" si="45"/>
        <v>0</v>
      </c>
      <c r="BD968" s="134" t="str">
        <f>IF(ISERR(IF($C968="","",SUMIFS(Con_ve!$F$6:$F$1005,Con_ve!$C$6:$C$1005,$C968,Con_ve!$I$6:$I$1005,"Em negociação",Con_ve!$Q$6:$Q$1005,Cad_cl!BD$5))),"",IF($C968="","",SUMIFS(Con_ve!$F$6:$F$1005,Con_ve!$C$6:$C$1005,$C968,Con_ve!$I$6:$I$1005,"Em negociação",Con_ve!$Q$6:$Q$1005,Cad_cl!BD$5)))</f>
        <v/>
      </c>
      <c r="BE968" s="134" t="str">
        <f>IF(ISERR(IF($C968="","",SUMIFS(Con_ve!$F$6:$F$1005,Con_ve!$C$6:$C$1005,$C968,Con_ve!$I$6:$I$1005,"Em negociação",Con_ve!$Q$6:$Q$1005,Cad_cl!BE$5))),"",IF($C968="","",SUMIFS(Con_ve!$F$6:$F$1005,Con_ve!$C$6:$C$1005,$C968,Con_ve!$I$6:$I$1005,"Em negociação",Con_ve!$Q$6:$Q$1005,Cad_cl!BE$5)))</f>
        <v/>
      </c>
      <c r="BF968" s="134" t="str">
        <f>IF(ISERR(IF($C968="","",SUMIFS(Con_ve!$F$6:$F$1005,Con_ve!$C$6:$C$1005,$C968,Con_ve!$I$6:$I$1005,"Em negociação",Con_ve!$Q$6:$Q$1005,Cad_cl!BF$5))),"",IF($C968="","",SUMIFS(Con_ve!$F$6:$F$1005,Con_ve!$C$6:$C$1005,$C968,Con_ve!$I$6:$I$1005,"Em negociação",Con_ve!$Q$6:$Q$1005,Cad_cl!BF$5)))</f>
        <v/>
      </c>
      <c r="BG968" s="134" t="str">
        <f>IF(ISERR(IF($C968="","",SUMIFS(Con_ve!$F$6:$F$1005,Con_ve!$C$6:$C$1005,$C968,Con_ve!$I$6:$I$1005,"Em negociação",Con_ve!$Q$6:$Q$1005,Cad_cl!BG$5))),"",IF($C968="","",SUMIFS(Con_ve!$F$6:$F$1005,Con_ve!$C$6:$C$1005,$C968,Con_ve!$I$6:$I$1005,"Em negociação",Con_ve!$Q$6:$Q$1005,Cad_cl!BG$5)))</f>
        <v/>
      </c>
      <c r="BH968" s="134" t="str">
        <f>IF(ISERR(IF($C968="","",SUMIFS(Con_ve!$F$6:$F$1005,Con_ve!$C$6:$C$1005,$C968,Con_ve!$I$6:$I$1005,"Em negociação",Con_ve!$Q$6:$Q$1005,Cad_cl!BH$5))),"",IF($C968="","",SUMIFS(Con_ve!$F$6:$F$1005,Con_ve!$C$6:$C$1005,$C968,Con_ve!$I$6:$I$1005,"Em negociação",Con_ve!$Q$6:$Q$1005,Cad_cl!BH$5)))</f>
        <v/>
      </c>
      <c r="BI968" s="134" t="str">
        <f>IF(ISERR(IF($C968="","",SUMIFS(Con_ve!$F$6:$F$1005,Con_ve!$C$6:$C$1005,$C968,Con_ve!$I$6:$I$1005,"Em negociação",Con_ve!$Q$6:$Q$1005,Cad_cl!BI$5))),"",IF($C968="","",SUMIFS(Con_ve!$F$6:$F$1005,Con_ve!$C$6:$C$1005,$C968,Con_ve!$I$6:$I$1005,"Em negociação",Con_ve!$Q$6:$Q$1005,Cad_cl!BI$5)))</f>
        <v/>
      </c>
      <c r="BJ968" s="134" t="str">
        <f>IF(ISERR(IF($C968="","",SUMIFS(Con_ve!$F$6:$F$1005,Con_ve!$C$6:$C$1005,$C968,Con_ve!$I$6:$I$1005,"Em negociação",Con_ve!$Q$6:$Q$1005,Cad_cl!BJ$5))),"",IF($C968="","",SUMIFS(Con_ve!$F$6:$F$1005,Con_ve!$C$6:$C$1005,$C968,Con_ve!$I$6:$I$1005,"Em negociação",Con_ve!$Q$6:$Q$1005,Cad_cl!BJ$5)))</f>
        <v/>
      </c>
      <c r="BK968" s="134" t="str">
        <f>IF(ISERR(IF($C968="","",SUMIFS(Con_ve!$F$6:$F$1005,Con_ve!$C$6:$C$1005,$C968,Con_ve!$I$6:$I$1005,"Em negociação",Con_ve!$Q$6:$Q$1005,Cad_cl!BK$5))),"",IF($C968="","",SUMIFS(Con_ve!$F$6:$F$1005,Con_ve!$C$6:$C$1005,$C968,Con_ve!$I$6:$I$1005,"Em negociação",Con_ve!$Q$6:$Q$1005,Cad_cl!BK$5)))</f>
        <v/>
      </c>
      <c r="BL968" s="134" t="str">
        <f>IF(ISERR(IF($C968="","",SUMIFS(Con_ve!$F$6:$F$1005,Con_ve!$C$6:$C$1005,$C968,Con_ve!$I$6:$I$1005,"Em negociação",Con_ve!$Q$6:$Q$1005,Cad_cl!BL$5))),"",IF($C968="","",SUMIFS(Con_ve!$F$6:$F$1005,Con_ve!$C$6:$C$1005,$C968,Con_ve!$I$6:$I$1005,"Em negociação",Con_ve!$Q$6:$Q$1005,Cad_cl!BL$5)))</f>
        <v/>
      </c>
      <c r="BM968" s="134" t="str">
        <f>IF(ISERR(IF($C968="","",SUMIFS(Con_ve!$F$6:$F$1005,Con_ve!$C$6:$C$1005,$C968,Con_ve!$I$6:$I$1005,"Em negociação",Con_ve!$Q$6:$Q$1005,Cad_cl!BM$5))),"",IF($C968="","",SUMIFS(Con_ve!$F$6:$F$1005,Con_ve!$C$6:$C$1005,$C968,Con_ve!$I$6:$I$1005,"Em negociação",Con_ve!$Q$6:$Q$1005,Cad_cl!BM$5)))</f>
        <v/>
      </c>
      <c r="BN968" s="134" t="str">
        <f>IF(ISERR(IF($C968="","",SUMIFS(Con_ve!$F$6:$F$1005,Con_ve!$C$6:$C$1005,$C968,Con_ve!$I$6:$I$1005,"Em negociação",Con_ve!$Q$6:$Q$1005,Cad_cl!BN$5))),"",IF($C968="","",SUMIFS(Con_ve!$F$6:$F$1005,Con_ve!$C$6:$C$1005,$C968,Con_ve!$I$6:$I$1005,"Em negociação",Con_ve!$Q$6:$Q$1005,Cad_cl!BN$5)))</f>
        <v/>
      </c>
      <c r="BO968" s="134" t="str">
        <f>IF(ISERR(IF($C968="","",SUMIFS(Con_ve!$F$6:$F$1005,Con_ve!$C$6:$C$1005,$C968,Con_ve!$I$6:$I$1005,"Em negociação",Con_ve!$Q$6:$Q$1005,Cad_cl!BO$5))),"",IF($C968="","",SUMIFS(Con_ve!$F$6:$F$1005,Con_ve!$C$6:$C$1005,$C968,Con_ve!$I$6:$I$1005,"Em negociação",Con_ve!$Q$6:$Q$1005,Cad_cl!BO$5)))</f>
        <v/>
      </c>
      <c r="BP968" s="134">
        <f t="shared" si="46"/>
        <v>0</v>
      </c>
      <c r="BR968" s="125" t="str">
        <f>IF(ISERR(IF(AND($I968=Re_lo!$E$5,BR$5=VLOOKUP(Re_lo!$H$5,Re_lo!$N$5:$O$16,2,0)),AP968,"")),"",IF(AND($I968=Re_lo!$E$5,BR$5=VLOOKUP(Re_lo!$H$5,Re_lo!$N$5:$O$16,2,0)),AP968,""))</f>
        <v/>
      </c>
      <c r="BS968" s="125" t="str">
        <f>IF(ISERR(IF(AND($I968=Re_lo!$E$5,BS$5=VLOOKUP(Re_lo!$H$5,Re_lo!$N$5:$O$16,2,0)),AQ968,"")),"",IF(AND($I968=Re_lo!$E$5,BS$5=VLOOKUP(Re_lo!$H$5,Re_lo!$N$5:$O$16,2,0)),AQ968,""))</f>
        <v/>
      </c>
      <c r="BT968" s="125" t="str">
        <f>IF(ISERR(IF(AND($I968=Re_lo!$E$5,BT$5=VLOOKUP(Re_lo!$H$5,Re_lo!$N$5:$O$16,2,0)),AR968,"")),"",IF(AND($I968=Re_lo!$E$5,BT$5=VLOOKUP(Re_lo!$H$5,Re_lo!$N$5:$O$16,2,0)),AR968,""))</f>
        <v/>
      </c>
      <c r="BU968" s="125" t="str">
        <f>IF(ISERR(IF(AND($I968=Re_lo!$E$5,BU$5=VLOOKUP(Re_lo!$H$5,Re_lo!$N$5:$O$16,2,0)),AS968,"")),"",IF(AND($I968=Re_lo!$E$5,BU$5=VLOOKUP(Re_lo!$H$5,Re_lo!$N$5:$O$16,2,0)),AS968,""))</f>
        <v/>
      </c>
      <c r="BV968" s="125" t="str">
        <f>IF(ISERR(IF(AND($I968=Re_lo!$E$5,BV$5=VLOOKUP(Re_lo!$H$5,Re_lo!$N$5:$O$16,2,0)),AT968,"")),"",IF(AND($I968=Re_lo!$E$5,BV$5=VLOOKUP(Re_lo!$H$5,Re_lo!$N$5:$O$16,2,0)),AT968,""))</f>
        <v/>
      </c>
      <c r="BW968" s="125" t="str">
        <f>IF(ISERR(IF(AND($I968=Re_lo!$E$5,BW$5=VLOOKUP(Re_lo!$H$5,Re_lo!$N$5:$O$16,2,0)),AU968,"")),"",IF(AND($I968=Re_lo!$E$5,BW$5=VLOOKUP(Re_lo!$H$5,Re_lo!$N$5:$O$16,2,0)),AU968,""))</f>
        <v/>
      </c>
      <c r="BX968" s="125" t="str">
        <f>IF(ISERR(IF(AND($I968=Re_lo!$E$5,BX$5=VLOOKUP(Re_lo!$H$5,Re_lo!$N$5:$O$16,2,0)),AV968,"")),"",IF(AND($I968=Re_lo!$E$5,BX$5=VLOOKUP(Re_lo!$H$5,Re_lo!$N$5:$O$16,2,0)),AV968,""))</f>
        <v/>
      </c>
      <c r="BY968" s="125" t="str">
        <f>IF(ISERR(IF(AND($I968=Re_lo!$E$5,BY$5=VLOOKUP(Re_lo!$H$5,Re_lo!$N$5:$O$16,2,0)),AW968,"")),"",IF(AND($I968=Re_lo!$E$5,BY$5=VLOOKUP(Re_lo!$H$5,Re_lo!$N$5:$O$16,2,0)),AW968,""))</f>
        <v/>
      </c>
      <c r="BZ968" s="125" t="str">
        <f>IF(ISERR(IF(AND($I968=Re_lo!$E$5,BZ$5=VLOOKUP(Re_lo!$H$5,Re_lo!$N$5:$O$16,2,0)),AX968,"")),"",IF(AND($I968=Re_lo!$E$5,BZ$5=VLOOKUP(Re_lo!$H$5,Re_lo!$N$5:$O$16,2,0)),AX968,""))</f>
        <v/>
      </c>
      <c r="CA968" s="125" t="str">
        <f>IF(ISERR(IF(AND($I968=Re_lo!$E$5,CA$5=VLOOKUP(Re_lo!$H$5,Re_lo!$N$5:$O$16,2,0)),AY968,"")),"",IF(AND($I968=Re_lo!$E$5,CA$5=VLOOKUP(Re_lo!$H$5,Re_lo!$N$5:$O$16,2,0)),AY968,""))</f>
        <v/>
      </c>
      <c r="CB968" s="125" t="str">
        <f>IF(ISERR(IF(AND($I968=Re_lo!$E$5,CB$5=VLOOKUP(Re_lo!$H$5,Re_lo!$N$5:$O$16,2,0)),AZ968,"")),"",IF(AND($I968=Re_lo!$E$5,CB$5=VLOOKUP(Re_lo!$H$5,Re_lo!$N$5:$O$16,2,0)),AZ968,""))</f>
        <v/>
      </c>
      <c r="CC968" s="125" t="str">
        <f>IF(ISERR(IF(AND($I968=Re_lo!$E$5,CC$5=VLOOKUP(Re_lo!$H$5,Re_lo!$N$5:$O$16,2,0)),BA968,"")),"",IF(AND($I968=Re_lo!$E$5,CC$5=VLOOKUP(Re_lo!$H$5,Re_lo!$N$5:$O$16,2,0)),BA968,""))</f>
        <v/>
      </c>
      <c r="CD968" s="125" t="str">
        <f>IF(ISERR(IF(AND($I968=Re_lo!$E$5,CD$5=VLOOKUP(Re_lo!$H$5,Re_lo!$N$5:$O$16,2,0)),BB968,"")),"",IF(AND($I968=Re_lo!$E$5,CD$5=VLOOKUP(Re_lo!$H$5,Re_lo!$N$5:$O$16,2,0)),BB968,""))</f>
        <v/>
      </c>
      <c r="CF968" s="125" t="str">
        <f>IF($C968="","",COUNTIFS(Con_ve!$C$6:$C$1005,$C968,Con_ve!$Q$6:$Q$1005,Cad_cl!CF$5))</f>
        <v/>
      </c>
      <c r="CG968" s="125" t="str">
        <f>IF($C968="","",COUNTIFS(Con_ve!$C$6:$C$1005,$C968,Con_ve!$Q$6:$Q$1005,Cad_cl!CG$5))</f>
        <v/>
      </c>
      <c r="CH968" s="125" t="str">
        <f>IF($C968="","",COUNTIFS(Con_ve!$C$6:$C$1005,$C968,Con_ve!$Q$6:$Q$1005,Cad_cl!CH$5))</f>
        <v/>
      </c>
      <c r="CI968" s="125" t="str">
        <f>IF($C968="","",COUNTIFS(Con_ve!$C$6:$C$1005,$C968,Con_ve!$Q$6:$Q$1005,Cad_cl!CI$5))</f>
        <v/>
      </c>
      <c r="CJ968" s="125" t="str">
        <f>IF($C968="","",COUNTIFS(Con_ve!$C$6:$C$1005,$C968,Con_ve!$Q$6:$Q$1005,Cad_cl!CJ$5))</f>
        <v/>
      </c>
      <c r="CK968" s="125" t="str">
        <f>IF($C968="","",COUNTIFS(Con_ve!$C$6:$C$1005,$C968,Con_ve!$Q$6:$Q$1005,Cad_cl!CK$5))</f>
        <v/>
      </c>
      <c r="CL968" s="125" t="str">
        <f>IF($C968="","",COUNTIFS(Con_ve!$C$6:$C$1005,$C968,Con_ve!$Q$6:$Q$1005,Cad_cl!CL$5))</f>
        <v/>
      </c>
      <c r="CM968" s="125" t="str">
        <f>IF($C968="","",COUNTIFS(Con_ve!$C$6:$C$1005,$C968,Con_ve!$Q$6:$Q$1005,Cad_cl!CM$5))</f>
        <v/>
      </c>
      <c r="CN968" s="125" t="str">
        <f>IF($C968="","",COUNTIFS(Con_ve!$C$6:$C$1005,$C968,Con_ve!$Q$6:$Q$1005,Cad_cl!CN$5))</f>
        <v/>
      </c>
      <c r="CO968" s="125" t="str">
        <f>IF($C968="","",COUNTIFS(Con_ve!$C$6:$C$1005,$C968,Con_ve!$Q$6:$Q$1005,Cad_cl!CO$5))</f>
        <v/>
      </c>
      <c r="CP968" s="125" t="str">
        <f>IF($C968="","",COUNTIFS(Con_ve!$C$6:$C$1005,$C968,Con_ve!$Q$6:$Q$1005,Cad_cl!CP$5))</f>
        <v/>
      </c>
      <c r="CQ968" s="125" t="str">
        <f>IF($C968="","",COUNTIFS(Con_ve!$C$6:$C$1005,$C968,Con_ve!$Q$6:$Q$1005,Cad_cl!CQ$5))</f>
        <v/>
      </c>
      <c r="CR968" s="125">
        <f t="shared" si="47"/>
        <v>0</v>
      </c>
    </row>
    <row r="969" spans="3:96" ht="30" customHeight="1">
      <c r="C969" s="153"/>
      <c r="D969" s="153"/>
      <c r="E969" s="154"/>
      <c r="F969" s="153"/>
      <c r="G969" s="155"/>
      <c r="H969" s="153"/>
      <c r="I969" s="153"/>
      <c r="J969" s="132" t="s">
        <v>309</v>
      </c>
      <c r="K969" s="133" t="s">
        <v>309</v>
      </c>
      <c r="L969" s="153"/>
      <c r="M969" s="153"/>
      <c r="N969" s="153"/>
      <c r="O969" s="153"/>
      <c r="P969" s="153"/>
      <c r="Q969" s="153"/>
      <c r="AP969" s="134" t="str">
        <f>IF(ISERR(IF($C969="","",SUMIFS(Con_ve!$F$6:$F$1005,Con_ve!$C$6:$C$1005,$C969,Con_ve!$I$6:$I$1005,"Fechada",Con_ve!$Q$6:$Q$1005,Cad_cl!AP$5))),"",IF($C969="","",SUMIFS(Con_ve!$F$6:$F$1005,Con_ve!$C$6:$C$1005,$C969,Con_ve!$I$6:$I$1005,"Fechada",Con_ve!$Q$6:$Q$1005,Cad_cl!AP$5)))</f>
        <v/>
      </c>
      <c r="AQ969" s="134" t="str">
        <f>IF(ISERR(IF($C969="","",SUMIFS(Con_ve!$F$6:$F$1005,Con_ve!$C$6:$C$1005,$C969,Con_ve!$I$6:$I$1005,"Fechada",Con_ve!$Q$6:$Q$1005,Cad_cl!AQ$5))),"",IF($C969="","",SUMIFS(Con_ve!$F$6:$F$1005,Con_ve!$C$6:$C$1005,$C969,Con_ve!$I$6:$I$1005,"Fechada",Con_ve!$Q$6:$Q$1005,Cad_cl!AQ$5)))</f>
        <v/>
      </c>
      <c r="AR969" s="134" t="str">
        <f>IF(ISERR(IF($C969="","",SUMIFS(Con_ve!$F$6:$F$1005,Con_ve!$C$6:$C$1005,$C969,Con_ve!$I$6:$I$1005,"Fechada",Con_ve!$Q$6:$Q$1005,Cad_cl!AR$5))),"",IF($C969="","",SUMIFS(Con_ve!$F$6:$F$1005,Con_ve!$C$6:$C$1005,$C969,Con_ve!$I$6:$I$1005,"Fechada",Con_ve!$Q$6:$Q$1005,Cad_cl!AR$5)))</f>
        <v/>
      </c>
      <c r="AS969" s="134" t="str">
        <f>IF(ISERR(IF($C969="","",SUMIFS(Con_ve!$F$6:$F$1005,Con_ve!$C$6:$C$1005,$C969,Con_ve!$I$6:$I$1005,"Fechada",Con_ve!$Q$6:$Q$1005,Cad_cl!AS$5))),"",IF($C969="","",SUMIFS(Con_ve!$F$6:$F$1005,Con_ve!$C$6:$C$1005,$C969,Con_ve!$I$6:$I$1005,"Fechada",Con_ve!$Q$6:$Q$1005,Cad_cl!AS$5)))</f>
        <v/>
      </c>
      <c r="AT969" s="134" t="str">
        <f>IF(ISERR(IF($C969="","",SUMIFS(Con_ve!$F$6:$F$1005,Con_ve!$C$6:$C$1005,$C969,Con_ve!$I$6:$I$1005,"Fechada",Con_ve!$Q$6:$Q$1005,Cad_cl!AT$5))),"",IF($C969="","",SUMIFS(Con_ve!$F$6:$F$1005,Con_ve!$C$6:$C$1005,$C969,Con_ve!$I$6:$I$1005,"Fechada",Con_ve!$Q$6:$Q$1005,Cad_cl!AT$5)))</f>
        <v/>
      </c>
      <c r="AU969" s="134" t="str">
        <f>IF(ISERR(IF($C969="","",SUMIFS(Con_ve!$F$6:$F$1005,Con_ve!$C$6:$C$1005,$C969,Con_ve!$I$6:$I$1005,"Fechada",Con_ve!$Q$6:$Q$1005,Cad_cl!AU$5))),"",IF($C969="","",SUMIFS(Con_ve!$F$6:$F$1005,Con_ve!$C$6:$C$1005,$C969,Con_ve!$I$6:$I$1005,"Fechada",Con_ve!$Q$6:$Q$1005,Cad_cl!AU$5)))</f>
        <v/>
      </c>
      <c r="AV969" s="134" t="str">
        <f>IF(ISERR(IF($C969="","",SUMIFS(Con_ve!$F$6:$F$1005,Con_ve!$C$6:$C$1005,$C969,Con_ve!$I$6:$I$1005,"Fechada",Con_ve!$Q$6:$Q$1005,Cad_cl!AV$5))),"",IF($C969="","",SUMIFS(Con_ve!$F$6:$F$1005,Con_ve!$C$6:$C$1005,$C969,Con_ve!$I$6:$I$1005,"Fechada",Con_ve!$Q$6:$Q$1005,Cad_cl!AV$5)))</f>
        <v/>
      </c>
      <c r="AW969" s="134" t="str">
        <f>IF(ISERR(IF($C969="","",SUMIFS(Con_ve!$F$6:$F$1005,Con_ve!$C$6:$C$1005,$C969,Con_ve!$I$6:$I$1005,"Fechada",Con_ve!$Q$6:$Q$1005,Cad_cl!AW$5))),"",IF($C969="","",SUMIFS(Con_ve!$F$6:$F$1005,Con_ve!$C$6:$C$1005,$C969,Con_ve!$I$6:$I$1005,"Fechada",Con_ve!$Q$6:$Q$1005,Cad_cl!AW$5)))</f>
        <v/>
      </c>
      <c r="AX969" s="134" t="str">
        <f>IF(ISERR(IF($C969="","",SUMIFS(Con_ve!$F$6:$F$1005,Con_ve!$C$6:$C$1005,$C969,Con_ve!$I$6:$I$1005,"Fechada",Con_ve!$Q$6:$Q$1005,Cad_cl!AX$5))),"",IF($C969="","",SUMIFS(Con_ve!$F$6:$F$1005,Con_ve!$C$6:$C$1005,$C969,Con_ve!$I$6:$I$1005,"Fechada",Con_ve!$Q$6:$Q$1005,Cad_cl!AX$5)))</f>
        <v/>
      </c>
      <c r="AY969" s="134" t="str">
        <f>IF(ISERR(IF($C969="","",SUMIFS(Con_ve!$F$6:$F$1005,Con_ve!$C$6:$C$1005,$C969,Con_ve!$I$6:$I$1005,"Fechada",Con_ve!$Q$6:$Q$1005,Cad_cl!AY$5))),"",IF($C969="","",SUMIFS(Con_ve!$F$6:$F$1005,Con_ve!$C$6:$C$1005,$C969,Con_ve!$I$6:$I$1005,"Fechada",Con_ve!$Q$6:$Q$1005,Cad_cl!AY$5)))</f>
        <v/>
      </c>
      <c r="AZ969" s="134" t="str">
        <f>IF(ISERR(IF($C969="","",SUMIFS(Con_ve!$F$6:$F$1005,Con_ve!$C$6:$C$1005,$C969,Con_ve!$I$6:$I$1005,"Fechada",Con_ve!$Q$6:$Q$1005,Cad_cl!AZ$5))),"",IF($C969="","",SUMIFS(Con_ve!$F$6:$F$1005,Con_ve!$C$6:$C$1005,$C969,Con_ve!$I$6:$I$1005,"Fechada",Con_ve!$Q$6:$Q$1005,Cad_cl!AZ$5)))</f>
        <v/>
      </c>
      <c r="BA969" s="134" t="str">
        <f>IF(ISERR(IF($C969="","",SUMIFS(Con_ve!$F$6:$F$1005,Con_ve!$C$6:$C$1005,$C969,Con_ve!$I$6:$I$1005,"Fechada",Con_ve!$Q$6:$Q$1005,Cad_cl!BA$5))),"",IF($C969="","",SUMIFS(Con_ve!$F$6:$F$1005,Con_ve!$C$6:$C$1005,$C969,Con_ve!$I$6:$I$1005,"Fechada",Con_ve!$Q$6:$Q$1005,Cad_cl!BA$5)))</f>
        <v/>
      </c>
      <c r="BB969" s="134">
        <f t="shared" si="45"/>
        <v>0</v>
      </c>
      <c r="BD969" s="134" t="str">
        <f>IF(ISERR(IF($C969="","",SUMIFS(Con_ve!$F$6:$F$1005,Con_ve!$C$6:$C$1005,$C969,Con_ve!$I$6:$I$1005,"Em negociação",Con_ve!$Q$6:$Q$1005,Cad_cl!BD$5))),"",IF($C969="","",SUMIFS(Con_ve!$F$6:$F$1005,Con_ve!$C$6:$C$1005,$C969,Con_ve!$I$6:$I$1005,"Em negociação",Con_ve!$Q$6:$Q$1005,Cad_cl!BD$5)))</f>
        <v/>
      </c>
      <c r="BE969" s="134" t="str">
        <f>IF(ISERR(IF($C969="","",SUMIFS(Con_ve!$F$6:$F$1005,Con_ve!$C$6:$C$1005,$C969,Con_ve!$I$6:$I$1005,"Em negociação",Con_ve!$Q$6:$Q$1005,Cad_cl!BE$5))),"",IF($C969="","",SUMIFS(Con_ve!$F$6:$F$1005,Con_ve!$C$6:$C$1005,$C969,Con_ve!$I$6:$I$1005,"Em negociação",Con_ve!$Q$6:$Q$1005,Cad_cl!BE$5)))</f>
        <v/>
      </c>
      <c r="BF969" s="134" t="str">
        <f>IF(ISERR(IF($C969="","",SUMIFS(Con_ve!$F$6:$F$1005,Con_ve!$C$6:$C$1005,$C969,Con_ve!$I$6:$I$1005,"Em negociação",Con_ve!$Q$6:$Q$1005,Cad_cl!BF$5))),"",IF($C969="","",SUMIFS(Con_ve!$F$6:$F$1005,Con_ve!$C$6:$C$1005,$C969,Con_ve!$I$6:$I$1005,"Em negociação",Con_ve!$Q$6:$Q$1005,Cad_cl!BF$5)))</f>
        <v/>
      </c>
      <c r="BG969" s="134" t="str">
        <f>IF(ISERR(IF($C969="","",SUMIFS(Con_ve!$F$6:$F$1005,Con_ve!$C$6:$C$1005,$C969,Con_ve!$I$6:$I$1005,"Em negociação",Con_ve!$Q$6:$Q$1005,Cad_cl!BG$5))),"",IF($C969="","",SUMIFS(Con_ve!$F$6:$F$1005,Con_ve!$C$6:$C$1005,$C969,Con_ve!$I$6:$I$1005,"Em negociação",Con_ve!$Q$6:$Q$1005,Cad_cl!BG$5)))</f>
        <v/>
      </c>
      <c r="BH969" s="134" t="str">
        <f>IF(ISERR(IF($C969="","",SUMIFS(Con_ve!$F$6:$F$1005,Con_ve!$C$6:$C$1005,$C969,Con_ve!$I$6:$I$1005,"Em negociação",Con_ve!$Q$6:$Q$1005,Cad_cl!BH$5))),"",IF($C969="","",SUMIFS(Con_ve!$F$6:$F$1005,Con_ve!$C$6:$C$1005,$C969,Con_ve!$I$6:$I$1005,"Em negociação",Con_ve!$Q$6:$Q$1005,Cad_cl!BH$5)))</f>
        <v/>
      </c>
      <c r="BI969" s="134" t="str">
        <f>IF(ISERR(IF($C969="","",SUMIFS(Con_ve!$F$6:$F$1005,Con_ve!$C$6:$C$1005,$C969,Con_ve!$I$6:$I$1005,"Em negociação",Con_ve!$Q$6:$Q$1005,Cad_cl!BI$5))),"",IF($C969="","",SUMIFS(Con_ve!$F$6:$F$1005,Con_ve!$C$6:$C$1005,$C969,Con_ve!$I$6:$I$1005,"Em negociação",Con_ve!$Q$6:$Q$1005,Cad_cl!BI$5)))</f>
        <v/>
      </c>
      <c r="BJ969" s="134" t="str">
        <f>IF(ISERR(IF($C969="","",SUMIFS(Con_ve!$F$6:$F$1005,Con_ve!$C$6:$C$1005,$C969,Con_ve!$I$6:$I$1005,"Em negociação",Con_ve!$Q$6:$Q$1005,Cad_cl!BJ$5))),"",IF($C969="","",SUMIFS(Con_ve!$F$6:$F$1005,Con_ve!$C$6:$C$1005,$C969,Con_ve!$I$6:$I$1005,"Em negociação",Con_ve!$Q$6:$Q$1005,Cad_cl!BJ$5)))</f>
        <v/>
      </c>
      <c r="BK969" s="134" t="str">
        <f>IF(ISERR(IF($C969="","",SUMIFS(Con_ve!$F$6:$F$1005,Con_ve!$C$6:$C$1005,$C969,Con_ve!$I$6:$I$1005,"Em negociação",Con_ve!$Q$6:$Q$1005,Cad_cl!BK$5))),"",IF($C969="","",SUMIFS(Con_ve!$F$6:$F$1005,Con_ve!$C$6:$C$1005,$C969,Con_ve!$I$6:$I$1005,"Em negociação",Con_ve!$Q$6:$Q$1005,Cad_cl!BK$5)))</f>
        <v/>
      </c>
      <c r="BL969" s="134" t="str">
        <f>IF(ISERR(IF($C969="","",SUMIFS(Con_ve!$F$6:$F$1005,Con_ve!$C$6:$C$1005,$C969,Con_ve!$I$6:$I$1005,"Em negociação",Con_ve!$Q$6:$Q$1005,Cad_cl!BL$5))),"",IF($C969="","",SUMIFS(Con_ve!$F$6:$F$1005,Con_ve!$C$6:$C$1005,$C969,Con_ve!$I$6:$I$1005,"Em negociação",Con_ve!$Q$6:$Q$1005,Cad_cl!BL$5)))</f>
        <v/>
      </c>
      <c r="BM969" s="134" t="str">
        <f>IF(ISERR(IF($C969="","",SUMIFS(Con_ve!$F$6:$F$1005,Con_ve!$C$6:$C$1005,$C969,Con_ve!$I$6:$I$1005,"Em negociação",Con_ve!$Q$6:$Q$1005,Cad_cl!BM$5))),"",IF($C969="","",SUMIFS(Con_ve!$F$6:$F$1005,Con_ve!$C$6:$C$1005,$C969,Con_ve!$I$6:$I$1005,"Em negociação",Con_ve!$Q$6:$Q$1005,Cad_cl!BM$5)))</f>
        <v/>
      </c>
      <c r="BN969" s="134" t="str">
        <f>IF(ISERR(IF($C969="","",SUMIFS(Con_ve!$F$6:$F$1005,Con_ve!$C$6:$C$1005,$C969,Con_ve!$I$6:$I$1005,"Em negociação",Con_ve!$Q$6:$Q$1005,Cad_cl!BN$5))),"",IF($C969="","",SUMIFS(Con_ve!$F$6:$F$1005,Con_ve!$C$6:$C$1005,$C969,Con_ve!$I$6:$I$1005,"Em negociação",Con_ve!$Q$6:$Q$1005,Cad_cl!BN$5)))</f>
        <v/>
      </c>
      <c r="BO969" s="134" t="str">
        <f>IF(ISERR(IF($C969="","",SUMIFS(Con_ve!$F$6:$F$1005,Con_ve!$C$6:$C$1005,$C969,Con_ve!$I$6:$I$1005,"Em negociação",Con_ve!$Q$6:$Q$1005,Cad_cl!BO$5))),"",IF($C969="","",SUMIFS(Con_ve!$F$6:$F$1005,Con_ve!$C$6:$C$1005,$C969,Con_ve!$I$6:$I$1005,"Em negociação",Con_ve!$Q$6:$Q$1005,Cad_cl!BO$5)))</f>
        <v/>
      </c>
      <c r="BP969" s="134">
        <f t="shared" si="46"/>
        <v>0</v>
      </c>
      <c r="BR969" s="125" t="str">
        <f>IF(ISERR(IF(AND($I969=Re_lo!$E$5,BR$5=VLOOKUP(Re_lo!$H$5,Re_lo!$N$5:$O$16,2,0)),AP969,"")),"",IF(AND($I969=Re_lo!$E$5,BR$5=VLOOKUP(Re_lo!$H$5,Re_lo!$N$5:$O$16,2,0)),AP969,""))</f>
        <v/>
      </c>
      <c r="BS969" s="125" t="str">
        <f>IF(ISERR(IF(AND($I969=Re_lo!$E$5,BS$5=VLOOKUP(Re_lo!$H$5,Re_lo!$N$5:$O$16,2,0)),AQ969,"")),"",IF(AND($I969=Re_lo!$E$5,BS$5=VLOOKUP(Re_lo!$H$5,Re_lo!$N$5:$O$16,2,0)),AQ969,""))</f>
        <v/>
      </c>
      <c r="BT969" s="125" t="str">
        <f>IF(ISERR(IF(AND($I969=Re_lo!$E$5,BT$5=VLOOKUP(Re_lo!$H$5,Re_lo!$N$5:$O$16,2,0)),AR969,"")),"",IF(AND($I969=Re_lo!$E$5,BT$5=VLOOKUP(Re_lo!$H$5,Re_lo!$N$5:$O$16,2,0)),AR969,""))</f>
        <v/>
      </c>
      <c r="BU969" s="125" t="str">
        <f>IF(ISERR(IF(AND($I969=Re_lo!$E$5,BU$5=VLOOKUP(Re_lo!$H$5,Re_lo!$N$5:$O$16,2,0)),AS969,"")),"",IF(AND($I969=Re_lo!$E$5,BU$5=VLOOKUP(Re_lo!$H$5,Re_lo!$N$5:$O$16,2,0)),AS969,""))</f>
        <v/>
      </c>
      <c r="BV969" s="125" t="str">
        <f>IF(ISERR(IF(AND($I969=Re_lo!$E$5,BV$5=VLOOKUP(Re_lo!$H$5,Re_lo!$N$5:$O$16,2,0)),AT969,"")),"",IF(AND($I969=Re_lo!$E$5,BV$5=VLOOKUP(Re_lo!$H$5,Re_lo!$N$5:$O$16,2,0)),AT969,""))</f>
        <v/>
      </c>
      <c r="BW969" s="125" t="str">
        <f>IF(ISERR(IF(AND($I969=Re_lo!$E$5,BW$5=VLOOKUP(Re_lo!$H$5,Re_lo!$N$5:$O$16,2,0)),AU969,"")),"",IF(AND($I969=Re_lo!$E$5,BW$5=VLOOKUP(Re_lo!$H$5,Re_lo!$N$5:$O$16,2,0)),AU969,""))</f>
        <v/>
      </c>
      <c r="BX969" s="125" t="str">
        <f>IF(ISERR(IF(AND($I969=Re_lo!$E$5,BX$5=VLOOKUP(Re_lo!$H$5,Re_lo!$N$5:$O$16,2,0)),AV969,"")),"",IF(AND($I969=Re_lo!$E$5,BX$5=VLOOKUP(Re_lo!$H$5,Re_lo!$N$5:$O$16,2,0)),AV969,""))</f>
        <v/>
      </c>
      <c r="BY969" s="125" t="str">
        <f>IF(ISERR(IF(AND($I969=Re_lo!$E$5,BY$5=VLOOKUP(Re_lo!$H$5,Re_lo!$N$5:$O$16,2,0)),AW969,"")),"",IF(AND($I969=Re_lo!$E$5,BY$5=VLOOKUP(Re_lo!$H$5,Re_lo!$N$5:$O$16,2,0)),AW969,""))</f>
        <v/>
      </c>
      <c r="BZ969" s="125" t="str">
        <f>IF(ISERR(IF(AND($I969=Re_lo!$E$5,BZ$5=VLOOKUP(Re_lo!$H$5,Re_lo!$N$5:$O$16,2,0)),AX969,"")),"",IF(AND($I969=Re_lo!$E$5,BZ$5=VLOOKUP(Re_lo!$H$5,Re_lo!$N$5:$O$16,2,0)),AX969,""))</f>
        <v/>
      </c>
      <c r="CA969" s="125" t="str">
        <f>IF(ISERR(IF(AND($I969=Re_lo!$E$5,CA$5=VLOOKUP(Re_lo!$H$5,Re_lo!$N$5:$O$16,2,0)),AY969,"")),"",IF(AND($I969=Re_lo!$E$5,CA$5=VLOOKUP(Re_lo!$H$5,Re_lo!$N$5:$O$16,2,0)),AY969,""))</f>
        <v/>
      </c>
      <c r="CB969" s="125" t="str">
        <f>IF(ISERR(IF(AND($I969=Re_lo!$E$5,CB$5=VLOOKUP(Re_lo!$H$5,Re_lo!$N$5:$O$16,2,0)),AZ969,"")),"",IF(AND($I969=Re_lo!$E$5,CB$5=VLOOKUP(Re_lo!$H$5,Re_lo!$N$5:$O$16,2,0)),AZ969,""))</f>
        <v/>
      </c>
      <c r="CC969" s="125" t="str">
        <f>IF(ISERR(IF(AND($I969=Re_lo!$E$5,CC$5=VLOOKUP(Re_lo!$H$5,Re_lo!$N$5:$O$16,2,0)),BA969,"")),"",IF(AND($I969=Re_lo!$E$5,CC$5=VLOOKUP(Re_lo!$H$5,Re_lo!$N$5:$O$16,2,0)),BA969,""))</f>
        <v/>
      </c>
      <c r="CD969" s="125" t="str">
        <f>IF(ISERR(IF(AND($I969=Re_lo!$E$5,CD$5=VLOOKUP(Re_lo!$H$5,Re_lo!$N$5:$O$16,2,0)),BB969,"")),"",IF(AND($I969=Re_lo!$E$5,CD$5=VLOOKUP(Re_lo!$H$5,Re_lo!$N$5:$O$16,2,0)),BB969,""))</f>
        <v/>
      </c>
      <c r="CF969" s="125" t="str">
        <f>IF($C969="","",COUNTIFS(Con_ve!$C$6:$C$1005,$C969,Con_ve!$Q$6:$Q$1005,Cad_cl!CF$5))</f>
        <v/>
      </c>
      <c r="CG969" s="125" t="str">
        <f>IF($C969="","",COUNTIFS(Con_ve!$C$6:$C$1005,$C969,Con_ve!$Q$6:$Q$1005,Cad_cl!CG$5))</f>
        <v/>
      </c>
      <c r="CH969" s="125" t="str">
        <f>IF($C969="","",COUNTIFS(Con_ve!$C$6:$C$1005,$C969,Con_ve!$Q$6:$Q$1005,Cad_cl!CH$5))</f>
        <v/>
      </c>
      <c r="CI969" s="125" t="str">
        <f>IF($C969="","",COUNTIFS(Con_ve!$C$6:$C$1005,$C969,Con_ve!$Q$6:$Q$1005,Cad_cl!CI$5))</f>
        <v/>
      </c>
      <c r="CJ969" s="125" t="str">
        <f>IF($C969="","",COUNTIFS(Con_ve!$C$6:$C$1005,$C969,Con_ve!$Q$6:$Q$1005,Cad_cl!CJ$5))</f>
        <v/>
      </c>
      <c r="CK969" s="125" t="str">
        <f>IF($C969="","",COUNTIFS(Con_ve!$C$6:$C$1005,$C969,Con_ve!$Q$6:$Q$1005,Cad_cl!CK$5))</f>
        <v/>
      </c>
      <c r="CL969" s="125" t="str">
        <f>IF($C969="","",COUNTIFS(Con_ve!$C$6:$C$1005,$C969,Con_ve!$Q$6:$Q$1005,Cad_cl!CL$5))</f>
        <v/>
      </c>
      <c r="CM969" s="125" t="str">
        <f>IF($C969="","",COUNTIFS(Con_ve!$C$6:$C$1005,$C969,Con_ve!$Q$6:$Q$1005,Cad_cl!CM$5))</f>
        <v/>
      </c>
      <c r="CN969" s="125" t="str">
        <f>IF($C969="","",COUNTIFS(Con_ve!$C$6:$C$1005,$C969,Con_ve!$Q$6:$Q$1005,Cad_cl!CN$5))</f>
        <v/>
      </c>
      <c r="CO969" s="125" t="str">
        <f>IF($C969="","",COUNTIFS(Con_ve!$C$6:$C$1005,$C969,Con_ve!$Q$6:$Q$1005,Cad_cl!CO$5))</f>
        <v/>
      </c>
      <c r="CP969" s="125" t="str">
        <f>IF($C969="","",COUNTIFS(Con_ve!$C$6:$C$1005,$C969,Con_ve!$Q$6:$Q$1005,Cad_cl!CP$5))</f>
        <v/>
      </c>
      <c r="CQ969" s="125" t="str">
        <f>IF($C969="","",COUNTIFS(Con_ve!$C$6:$C$1005,$C969,Con_ve!$Q$6:$Q$1005,Cad_cl!CQ$5))</f>
        <v/>
      </c>
      <c r="CR969" s="125">
        <f t="shared" si="47"/>
        <v>0</v>
      </c>
    </row>
    <row r="970" spans="3:96" ht="30" customHeight="1">
      <c r="C970" s="153"/>
      <c r="D970" s="153"/>
      <c r="E970" s="154"/>
      <c r="F970" s="153"/>
      <c r="G970" s="155"/>
      <c r="H970" s="153"/>
      <c r="I970" s="153"/>
      <c r="J970" s="132" t="s">
        <v>309</v>
      </c>
      <c r="K970" s="133" t="s">
        <v>309</v>
      </c>
      <c r="L970" s="153"/>
      <c r="M970" s="153"/>
      <c r="N970" s="153"/>
      <c r="O970" s="153"/>
      <c r="P970" s="153"/>
      <c r="Q970" s="153"/>
      <c r="AP970" s="134" t="str">
        <f>IF(ISERR(IF($C970="","",SUMIFS(Con_ve!$F$6:$F$1005,Con_ve!$C$6:$C$1005,$C970,Con_ve!$I$6:$I$1005,"Fechada",Con_ve!$Q$6:$Q$1005,Cad_cl!AP$5))),"",IF($C970="","",SUMIFS(Con_ve!$F$6:$F$1005,Con_ve!$C$6:$C$1005,$C970,Con_ve!$I$6:$I$1005,"Fechada",Con_ve!$Q$6:$Q$1005,Cad_cl!AP$5)))</f>
        <v/>
      </c>
      <c r="AQ970" s="134" t="str">
        <f>IF(ISERR(IF($C970="","",SUMIFS(Con_ve!$F$6:$F$1005,Con_ve!$C$6:$C$1005,$C970,Con_ve!$I$6:$I$1005,"Fechada",Con_ve!$Q$6:$Q$1005,Cad_cl!AQ$5))),"",IF($C970="","",SUMIFS(Con_ve!$F$6:$F$1005,Con_ve!$C$6:$C$1005,$C970,Con_ve!$I$6:$I$1005,"Fechada",Con_ve!$Q$6:$Q$1005,Cad_cl!AQ$5)))</f>
        <v/>
      </c>
      <c r="AR970" s="134" t="str">
        <f>IF(ISERR(IF($C970="","",SUMIFS(Con_ve!$F$6:$F$1005,Con_ve!$C$6:$C$1005,$C970,Con_ve!$I$6:$I$1005,"Fechada",Con_ve!$Q$6:$Q$1005,Cad_cl!AR$5))),"",IF($C970="","",SUMIFS(Con_ve!$F$6:$F$1005,Con_ve!$C$6:$C$1005,$C970,Con_ve!$I$6:$I$1005,"Fechada",Con_ve!$Q$6:$Q$1005,Cad_cl!AR$5)))</f>
        <v/>
      </c>
      <c r="AS970" s="134" t="str">
        <f>IF(ISERR(IF($C970="","",SUMIFS(Con_ve!$F$6:$F$1005,Con_ve!$C$6:$C$1005,$C970,Con_ve!$I$6:$I$1005,"Fechada",Con_ve!$Q$6:$Q$1005,Cad_cl!AS$5))),"",IF($C970="","",SUMIFS(Con_ve!$F$6:$F$1005,Con_ve!$C$6:$C$1005,$C970,Con_ve!$I$6:$I$1005,"Fechada",Con_ve!$Q$6:$Q$1005,Cad_cl!AS$5)))</f>
        <v/>
      </c>
      <c r="AT970" s="134" t="str">
        <f>IF(ISERR(IF($C970="","",SUMIFS(Con_ve!$F$6:$F$1005,Con_ve!$C$6:$C$1005,$C970,Con_ve!$I$6:$I$1005,"Fechada",Con_ve!$Q$6:$Q$1005,Cad_cl!AT$5))),"",IF($C970="","",SUMIFS(Con_ve!$F$6:$F$1005,Con_ve!$C$6:$C$1005,$C970,Con_ve!$I$6:$I$1005,"Fechada",Con_ve!$Q$6:$Q$1005,Cad_cl!AT$5)))</f>
        <v/>
      </c>
      <c r="AU970" s="134" t="str">
        <f>IF(ISERR(IF($C970="","",SUMIFS(Con_ve!$F$6:$F$1005,Con_ve!$C$6:$C$1005,$C970,Con_ve!$I$6:$I$1005,"Fechada",Con_ve!$Q$6:$Q$1005,Cad_cl!AU$5))),"",IF($C970="","",SUMIFS(Con_ve!$F$6:$F$1005,Con_ve!$C$6:$C$1005,$C970,Con_ve!$I$6:$I$1005,"Fechada",Con_ve!$Q$6:$Q$1005,Cad_cl!AU$5)))</f>
        <v/>
      </c>
      <c r="AV970" s="134" t="str">
        <f>IF(ISERR(IF($C970="","",SUMIFS(Con_ve!$F$6:$F$1005,Con_ve!$C$6:$C$1005,$C970,Con_ve!$I$6:$I$1005,"Fechada",Con_ve!$Q$6:$Q$1005,Cad_cl!AV$5))),"",IF($C970="","",SUMIFS(Con_ve!$F$6:$F$1005,Con_ve!$C$6:$C$1005,$C970,Con_ve!$I$6:$I$1005,"Fechada",Con_ve!$Q$6:$Q$1005,Cad_cl!AV$5)))</f>
        <v/>
      </c>
      <c r="AW970" s="134" t="str">
        <f>IF(ISERR(IF($C970="","",SUMIFS(Con_ve!$F$6:$F$1005,Con_ve!$C$6:$C$1005,$C970,Con_ve!$I$6:$I$1005,"Fechada",Con_ve!$Q$6:$Q$1005,Cad_cl!AW$5))),"",IF($C970="","",SUMIFS(Con_ve!$F$6:$F$1005,Con_ve!$C$6:$C$1005,$C970,Con_ve!$I$6:$I$1005,"Fechada",Con_ve!$Q$6:$Q$1005,Cad_cl!AW$5)))</f>
        <v/>
      </c>
      <c r="AX970" s="134" t="str">
        <f>IF(ISERR(IF($C970="","",SUMIFS(Con_ve!$F$6:$F$1005,Con_ve!$C$6:$C$1005,$C970,Con_ve!$I$6:$I$1005,"Fechada",Con_ve!$Q$6:$Q$1005,Cad_cl!AX$5))),"",IF($C970="","",SUMIFS(Con_ve!$F$6:$F$1005,Con_ve!$C$6:$C$1005,$C970,Con_ve!$I$6:$I$1005,"Fechada",Con_ve!$Q$6:$Q$1005,Cad_cl!AX$5)))</f>
        <v/>
      </c>
      <c r="AY970" s="134" t="str">
        <f>IF(ISERR(IF($C970="","",SUMIFS(Con_ve!$F$6:$F$1005,Con_ve!$C$6:$C$1005,$C970,Con_ve!$I$6:$I$1005,"Fechada",Con_ve!$Q$6:$Q$1005,Cad_cl!AY$5))),"",IF($C970="","",SUMIFS(Con_ve!$F$6:$F$1005,Con_ve!$C$6:$C$1005,$C970,Con_ve!$I$6:$I$1005,"Fechada",Con_ve!$Q$6:$Q$1005,Cad_cl!AY$5)))</f>
        <v/>
      </c>
      <c r="AZ970" s="134" t="str">
        <f>IF(ISERR(IF($C970="","",SUMIFS(Con_ve!$F$6:$F$1005,Con_ve!$C$6:$C$1005,$C970,Con_ve!$I$6:$I$1005,"Fechada",Con_ve!$Q$6:$Q$1005,Cad_cl!AZ$5))),"",IF($C970="","",SUMIFS(Con_ve!$F$6:$F$1005,Con_ve!$C$6:$C$1005,$C970,Con_ve!$I$6:$I$1005,"Fechada",Con_ve!$Q$6:$Q$1005,Cad_cl!AZ$5)))</f>
        <v/>
      </c>
      <c r="BA970" s="134" t="str">
        <f>IF(ISERR(IF($C970="","",SUMIFS(Con_ve!$F$6:$F$1005,Con_ve!$C$6:$C$1005,$C970,Con_ve!$I$6:$I$1005,"Fechada",Con_ve!$Q$6:$Q$1005,Cad_cl!BA$5))),"",IF($C970="","",SUMIFS(Con_ve!$F$6:$F$1005,Con_ve!$C$6:$C$1005,$C970,Con_ve!$I$6:$I$1005,"Fechada",Con_ve!$Q$6:$Q$1005,Cad_cl!BA$5)))</f>
        <v/>
      </c>
      <c r="BB970" s="134">
        <f t="shared" si="45"/>
        <v>0</v>
      </c>
      <c r="BD970" s="134" t="str">
        <f>IF(ISERR(IF($C970="","",SUMIFS(Con_ve!$F$6:$F$1005,Con_ve!$C$6:$C$1005,$C970,Con_ve!$I$6:$I$1005,"Em negociação",Con_ve!$Q$6:$Q$1005,Cad_cl!BD$5))),"",IF($C970="","",SUMIFS(Con_ve!$F$6:$F$1005,Con_ve!$C$6:$C$1005,$C970,Con_ve!$I$6:$I$1005,"Em negociação",Con_ve!$Q$6:$Q$1005,Cad_cl!BD$5)))</f>
        <v/>
      </c>
      <c r="BE970" s="134" t="str">
        <f>IF(ISERR(IF($C970="","",SUMIFS(Con_ve!$F$6:$F$1005,Con_ve!$C$6:$C$1005,$C970,Con_ve!$I$6:$I$1005,"Em negociação",Con_ve!$Q$6:$Q$1005,Cad_cl!BE$5))),"",IF($C970="","",SUMIFS(Con_ve!$F$6:$F$1005,Con_ve!$C$6:$C$1005,$C970,Con_ve!$I$6:$I$1005,"Em negociação",Con_ve!$Q$6:$Q$1005,Cad_cl!BE$5)))</f>
        <v/>
      </c>
      <c r="BF970" s="134" t="str">
        <f>IF(ISERR(IF($C970="","",SUMIFS(Con_ve!$F$6:$F$1005,Con_ve!$C$6:$C$1005,$C970,Con_ve!$I$6:$I$1005,"Em negociação",Con_ve!$Q$6:$Q$1005,Cad_cl!BF$5))),"",IF($C970="","",SUMIFS(Con_ve!$F$6:$F$1005,Con_ve!$C$6:$C$1005,$C970,Con_ve!$I$6:$I$1005,"Em negociação",Con_ve!$Q$6:$Q$1005,Cad_cl!BF$5)))</f>
        <v/>
      </c>
      <c r="BG970" s="134" t="str">
        <f>IF(ISERR(IF($C970="","",SUMIFS(Con_ve!$F$6:$F$1005,Con_ve!$C$6:$C$1005,$C970,Con_ve!$I$6:$I$1005,"Em negociação",Con_ve!$Q$6:$Q$1005,Cad_cl!BG$5))),"",IF($C970="","",SUMIFS(Con_ve!$F$6:$F$1005,Con_ve!$C$6:$C$1005,$C970,Con_ve!$I$6:$I$1005,"Em negociação",Con_ve!$Q$6:$Q$1005,Cad_cl!BG$5)))</f>
        <v/>
      </c>
      <c r="BH970" s="134" t="str">
        <f>IF(ISERR(IF($C970="","",SUMIFS(Con_ve!$F$6:$F$1005,Con_ve!$C$6:$C$1005,$C970,Con_ve!$I$6:$I$1005,"Em negociação",Con_ve!$Q$6:$Q$1005,Cad_cl!BH$5))),"",IF($C970="","",SUMIFS(Con_ve!$F$6:$F$1005,Con_ve!$C$6:$C$1005,$C970,Con_ve!$I$6:$I$1005,"Em negociação",Con_ve!$Q$6:$Q$1005,Cad_cl!BH$5)))</f>
        <v/>
      </c>
      <c r="BI970" s="134" t="str">
        <f>IF(ISERR(IF($C970="","",SUMIFS(Con_ve!$F$6:$F$1005,Con_ve!$C$6:$C$1005,$C970,Con_ve!$I$6:$I$1005,"Em negociação",Con_ve!$Q$6:$Q$1005,Cad_cl!BI$5))),"",IF($C970="","",SUMIFS(Con_ve!$F$6:$F$1005,Con_ve!$C$6:$C$1005,$C970,Con_ve!$I$6:$I$1005,"Em negociação",Con_ve!$Q$6:$Q$1005,Cad_cl!BI$5)))</f>
        <v/>
      </c>
      <c r="BJ970" s="134" t="str">
        <f>IF(ISERR(IF($C970="","",SUMIFS(Con_ve!$F$6:$F$1005,Con_ve!$C$6:$C$1005,$C970,Con_ve!$I$6:$I$1005,"Em negociação",Con_ve!$Q$6:$Q$1005,Cad_cl!BJ$5))),"",IF($C970="","",SUMIFS(Con_ve!$F$6:$F$1005,Con_ve!$C$6:$C$1005,$C970,Con_ve!$I$6:$I$1005,"Em negociação",Con_ve!$Q$6:$Q$1005,Cad_cl!BJ$5)))</f>
        <v/>
      </c>
      <c r="BK970" s="134" t="str">
        <f>IF(ISERR(IF($C970="","",SUMIFS(Con_ve!$F$6:$F$1005,Con_ve!$C$6:$C$1005,$C970,Con_ve!$I$6:$I$1005,"Em negociação",Con_ve!$Q$6:$Q$1005,Cad_cl!BK$5))),"",IF($C970="","",SUMIFS(Con_ve!$F$6:$F$1005,Con_ve!$C$6:$C$1005,$C970,Con_ve!$I$6:$I$1005,"Em negociação",Con_ve!$Q$6:$Q$1005,Cad_cl!BK$5)))</f>
        <v/>
      </c>
      <c r="BL970" s="134" t="str">
        <f>IF(ISERR(IF($C970="","",SUMIFS(Con_ve!$F$6:$F$1005,Con_ve!$C$6:$C$1005,$C970,Con_ve!$I$6:$I$1005,"Em negociação",Con_ve!$Q$6:$Q$1005,Cad_cl!BL$5))),"",IF($C970="","",SUMIFS(Con_ve!$F$6:$F$1005,Con_ve!$C$6:$C$1005,$C970,Con_ve!$I$6:$I$1005,"Em negociação",Con_ve!$Q$6:$Q$1005,Cad_cl!BL$5)))</f>
        <v/>
      </c>
      <c r="BM970" s="134" t="str">
        <f>IF(ISERR(IF($C970="","",SUMIFS(Con_ve!$F$6:$F$1005,Con_ve!$C$6:$C$1005,$C970,Con_ve!$I$6:$I$1005,"Em negociação",Con_ve!$Q$6:$Q$1005,Cad_cl!BM$5))),"",IF($C970="","",SUMIFS(Con_ve!$F$6:$F$1005,Con_ve!$C$6:$C$1005,$C970,Con_ve!$I$6:$I$1005,"Em negociação",Con_ve!$Q$6:$Q$1005,Cad_cl!BM$5)))</f>
        <v/>
      </c>
      <c r="BN970" s="134" t="str">
        <f>IF(ISERR(IF($C970="","",SUMIFS(Con_ve!$F$6:$F$1005,Con_ve!$C$6:$C$1005,$C970,Con_ve!$I$6:$I$1005,"Em negociação",Con_ve!$Q$6:$Q$1005,Cad_cl!BN$5))),"",IF($C970="","",SUMIFS(Con_ve!$F$6:$F$1005,Con_ve!$C$6:$C$1005,$C970,Con_ve!$I$6:$I$1005,"Em negociação",Con_ve!$Q$6:$Q$1005,Cad_cl!BN$5)))</f>
        <v/>
      </c>
      <c r="BO970" s="134" t="str">
        <f>IF(ISERR(IF($C970="","",SUMIFS(Con_ve!$F$6:$F$1005,Con_ve!$C$6:$C$1005,$C970,Con_ve!$I$6:$I$1005,"Em negociação",Con_ve!$Q$6:$Q$1005,Cad_cl!BO$5))),"",IF($C970="","",SUMIFS(Con_ve!$F$6:$F$1005,Con_ve!$C$6:$C$1005,$C970,Con_ve!$I$6:$I$1005,"Em negociação",Con_ve!$Q$6:$Q$1005,Cad_cl!BO$5)))</f>
        <v/>
      </c>
      <c r="BP970" s="134">
        <f t="shared" si="46"/>
        <v>0</v>
      </c>
      <c r="BR970" s="125" t="str">
        <f>IF(ISERR(IF(AND($I970=Re_lo!$E$5,BR$5=VLOOKUP(Re_lo!$H$5,Re_lo!$N$5:$O$16,2,0)),AP970,"")),"",IF(AND($I970=Re_lo!$E$5,BR$5=VLOOKUP(Re_lo!$H$5,Re_lo!$N$5:$O$16,2,0)),AP970,""))</f>
        <v/>
      </c>
      <c r="BS970" s="125" t="str">
        <f>IF(ISERR(IF(AND($I970=Re_lo!$E$5,BS$5=VLOOKUP(Re_lo!$H$5,Re_lo!$N$5:$O$16,2,0)),AQ970,"")),"",IF(AND($I970=Re_lo!$E$5,BS$5=VLOOKUP(Re_lo!$H$5,Re_lo!$N$5:$O$16,2,0)),AQ970,""))</f>
        <v/>
      </c>
      <c r="BT970" s="125" t="str">
        <f>IF(ISERR(IF(AND($I970=Re_lo!$E$5,BT$5=VLOOKUP(Re_lo!$H$5,Re_lo!$N$5:$O$16,2,0)),AR970,"")),"",IF(AND($I970=Re_lo!$E$5,BT$5=VLOOKUP(Re_lo!$H$5,Re_lo!$N$5:$O$16,2,0)),AR970,""))</f>
        <v/>
      </c>
      <c r="BU970" s="125" t="str">
        <f>IF(ISERR(IF(AND($I970=Re_lo!$E$5,BU$5=VLOOKUP(Re_lo!$H$5,Re_lo!$N$5:$O$16,2,0)),AS970,"")),"",IF(AND($I970=Re_lo!$E$5,BU$5=VLOOKUP(Re_lo!$H$5,Re_lo!$N$5:$O$16,2,0)),AS970,""))</f>
        <v/>
      </c>
      <c r="BV970" s="125" t="str">
        <f>IF(ISERR(IF(AND($I970=Re_lo!$E$5,BV$5=VLOOKUP(Re_lo!$H$5,Re_lo!$N$5:$O$16,2,0)),AT970,"")),"",IF(AND($I970=Re_lo!$E$5,BV$5=VLOOKUP(Re_lo!$H$5,Re_lo!$N$5:$O$16,2,0)),AT970,""))</f>
        <v/>
      </c>
      <c r="BW970" s="125" t="str">
        <f>IF(ISERR(IF(AND($I970=Re_lo!$E$5,BW$5=VLOOKUP(Re_lo!$H$5,Re_lo!$N$5:$O$16,2,0)),AU970,"")),"",IF(AND($I970=Re_lo!$E$5,BW$5=VLOOKUP(Re_lo!$H$5,Re_lo!$N$5:$O$16,2,0)),AU970,""))</f>
        <v/>
      </c>
      <c r="BX970" s="125" t="str">
        <f>IF(ISERR(IF(AND($I970=Re_lo!$E$5,BX$5=VLOOKUP(Re_lo!$H$5,Re_lo!$N$5:$O$16,2,0)),AV970,"")),"",IF(AND($I970=Re_lo!$E$5,BX$5=VLOOKUP(Re_lo!$H$5,Re_lo!$N$5:$O$16,2,0)),AV970,""))</f>
        <v/>
      </c>
      <c r="BY970" s="125" t="str">
        <f>IF(ISERR(IF(AND($I970=Re_lo!$E$5,BY$5=VLOOKUP(Re_lo!$H$5,Re_lo!$N$5:$O$16,2,0)),AW970,"")),"",IF(AND($I970=Re_lo!$E$5,BY$5=VLOOKUP(Re_lo!$H$5,Re_lo!$N$5:$O$16,2,0)),AW970,""))</f>
        <v/>
      </c>
      <c r="BZ970" s="125" t="str">
        <f>IF(ISERR(IF(AND($I970=Re_lo!$E$5,BZ$5=VLOOKUP(Re_lo!$H$5,Re_lo!$N$5:$O$16,2,0)),AX970,"")),"",IF(AND($I970=Re_lo!$E$5,BZ$5=VLOOKUP(Re_lo!$H$5,Re_lo!$N$5:$O$16,2,0)),AX970,""))</f>
        <v/>
      </c>
      <c r="CA970" s="125" t="str">
        <f>IF(ISERR(IF(AND($I970=Re_lo!$E$5,CA$5=VLOOKUP(Re_lo!$H$5,Re_lo!$N$5:$O$16,2,0)),AY970,"")),"",IF(AND($I970=Re_lo!$E$5,CA$5=VLOOKUP(Re_lo!$H$5,Re_lo!$N$5:$O$16,2,0)),AY970,""))</f>
        <v/>
      </c>
      <c r="CB970" s="125" t="str">
        <f>IF(ISERR(IF(AND($I970=Re_lo!$E$5,CB$5=VLOOKUP(Re_lo!$H$5,Re_lo!$N$5:$O$16,2,0)),AZ970,"")),"",IF(AND($I970=Re_lo!$E$5,CB$5=VLOOKUP(Re_lo!$H$5,Re_lo!$N$5:$O$16,2,0)),AZ970,""))</f>
        <v/>
      </c>
      <c r="CC970" s="125" t="str">
        <f>IF(ISERR(IF(AND($I970=Re_lo!$E$5,CC$5=VLOOKUP(Re_lo!$H$5,Re_lo!$N$5:$O$16,2,0)),BA970,"")),"",IF(AND($I970=Re_lo!$E$5,CC$5=VLOOKUP(Re_lo!$H$5,Re_lo!$N$5:$O$16,2,0)),BA970,""))</f>
        <v/>
      </c>
      <c r="CD970" s="125" t="str">
        <f>IF(ISERR(IF(AND($I970=Re_lo!$E$5,CD$5=VLOOKUP(Re_lo!$H$5,Re_lo!$N$5:$O$16,2,0)),BB970,"")),"",IF(AND($I970=Re_lo!$E$5,CD$5=VLOOKUP(Re_lo!$H$5,Re_lo!$N$5:$O$16,2,0)),BB970,""))</f>
        <v/>
      </c>
      <c r="CF970" s="125" t="str">
        <f>IF($C970="","",COUNTIFS(Con_ve!$C$6:$C$1005,$C970,Con_ve!$Q$6:$Q$1005,Cad_cl!CF$5))</f>
        <v/>
      </c>
      <c r="CG970" s="125" t="str">
        <f>IF($C970="","",COUNTIFS(Con_ve!$C$6:$C$1005,$C970,Con_ve!$Q$6:$Q$1005,Cad_cl!CG$5))</f>
        <v/>
      </c>
      <c r="CH970" s="125" t="str">
        <f>IF($C970="","",COUNTIFS(Con_ve!$C$6:$C$1005,$C970,Con_ve!$Q$6:$Q$1005,Cad_cl!CH$5))</f>
        <v/>
      </c>
      <c r="CI970" s="125" t="str">
        <f>IF($C970="","",COUNTIFS(Con_ve!$C$6:$C$1005,$C970,Con_ve!$Q$6:$Q$1005,Cad_cl!CI$5))</f>
        <v/>
      </c>
      <c r="CJ970" s="125" t="str">
        <f>IF($C970="","",COUNTIFS(Con_ve!$C$6:$C$1005,$C970,Con_ve!$Q$6:$Q$1005,Cad_cl!CJ$5))</f>
        <v/>
      </c>
      <c r="CK970" s="125" t="str">
        <f>IF($C970="","",COUNTIFS(Con_ve!$C$6:$C$1005,$C970,Con_ve!$Q$6:$Q$1005,Cad_cl!CK$5))</f>
        <v/>
      </c>
      <c r="CL970" s="125" t="str">
        <f>IF($C970="","",COUNTIFS(Con_ve!$C$6:$C$1005,$C970,Con_ve!$Q$6:$Q$1005,Cad_cl!CL$5))</f>
        <v/>
      </c>
      <c r="CM970" s="125" t="str">
        <f>IF($C970="","",COUNTIFS(Con_ve!$C$6:$C$1005,$C970,Con_ve!$Q$6:$Q$1005,Cad_cl!CM$5))</f>
        <v/>
      </c>
      <c r="CN970" s="125" t="str">
        <f>IF($C970="","",COUNTIFS(Con_ve!$C$6:$C$1005,$C970,Con_ve!$Q$6:$Q$1005,Cad_cl!CN$5))</f>
        <v/>
      </c>
      <c r="CO970" s="125" t="str">
        <f>IF($C970="","",COUNTIFS(Con_ve!$C$6:$C$1005,$C970,Con_ve!$Q$6:$Q$1005,Cad_cl!CO$5))</f>
        <v/>
      </c>
      <c r="CP970" s="125" t="str">
        <f>IF($C970="","",COUNTIFS(Con_ve!$C$6:$C$1005,$C970,Con_ve!$Q$6:$Q$1005,Cad_cl!CP$5))</f>
        <v/>
      </c>
      <c r="CQ970" s="125" t="str">
        <f>IF($C970="","",COUNTIFS(Con_ve!$C$6:$C$1005,$C970,Con_ve!$Q$6:$Q$1005,Cad_cl!CQ$5))</f>
        <v/>
      </c>
      <c r="CR970" s="125">
        <f t="shared" si="47"/>
        <v>0</v>
      </c>
    </row>
    <row r="971" spans="3:96" ht="30" customHeight="1">
      <c r="C971" s="153"/>
      <c r="D971" s="153"/>
      <c r="E971" s="154"/>
      <c r="F971" s="153"/>
      <c r="G971" s="155"/>
      <c r="H971" s="153"/>
      <c r="I971" s="153"/>
      <c r="J971" s="132" t="s">
        <v>309</v>
      </c>
      <c r="K971" s="133" t="s">
        <v>309</v>
      </c>
      <c r="L971" s="153"/>
      <c r="M971" s="153"/>
      <c r="N971" s="153"/>
      <c r="O971" s="153"/>
      <c r="P971" s="153"/>
      <c r="Q971" s="153"/>
      <c r="AP971" s="134" t="str">
        <f>IF(ISERR(IF($C971="","",SUMIFS(Con_ve!$F$6:$F$1005,Con_ve!$C$6:$C$1005,$C971,Con_ve!$I$6:$I$1005,"Fechada",Con_ve!$Q$6:$Q$1005,Cad_cl!AP$5))),"",IF($C971="","",SUMIFS(Con_ve!$F$6:$F$1005,Con_ve!$C$6:$C$1005,$C971,Con_ve!$I$6:$I$1005,"Fechada",Con_ve!$Q$6:$Q$1005,Cad_cl!AP$5)))</f>
        <v/>
      </c>
      <c r="AQ971" s="134" t="str">
        <f>IF(ISERR(IF($C971="","",SUMIFS(Con_ve!$F$6:$F$1005,Con_ve!$C$6:$C$1005,$C971,Con_ve!$I$6:$I$1005,"Fechada",Con_ve!$Q$6:$Q$1005,Cad_cl!AQ$5))),"",IF($C971="","",SUMIFS(Con_ve!$F$6:$F$1005,Con_ve!$C$6:$C$1005,$C971,Con_ve!$I$6:$I$1005,"Fechada",Con_ve!$Q$6:$Q$1005,Cad_cl!AQ$5)))</f>
        <v/>
      </c>
      <c r="AR971" s="134" t="str">
        <f>IF(ISERR(IF($C971="","",SUMIFS(Con_ve!$F$6:$F$1005,Con_ve!$C$6:$C$1005,$C971,Con_ve!$I$6:$I$1005,"Fechada",Con_ve!$Q$6:$Q$1005,Cad_cl!AR$5))),"",IF($C971="","",SUMIFS(Con_ve!$F$6:$F$1005,Con_ve!$C$6:$C$1005,$C971,Con_ve!$I$6:$I$1005,"Fechada",Con_ve!$Q$6:$Q$1005,Cad_cl!AR$5)))</f>
        <v/>
      </c>
      <c r="AS971" s="134" t="str">
        <f>IF(ISERR(IF($C971="","",SUMIFS(Con_ve!$F$6:$F$1005,Con_ve!$C$6:$C$1005,$C971,Con_ve!$I$6:$I$1005,"Fechada",Con_ve!$Q$6:$Q$1005,Cad_cl!AS$5))),"",IF($C971="","",SUMIFS(Con_ve!$F$6:$F$1005,Con_ve!$C$6:$C$1005,$C971,Con_ve!$I$6:$I$1005,"Fechada",Con_ve!$Q$6:$Q$1005,Cad_cl!AS$5)))</f>
        <v/>
      </c>
      <c r="AT971" s="134" t="str">
        <f>IF(ISERR(IF($C971="","",SUMIFS(Con_ve!$F$6:$F$1005,Con_ve!$C$6:$C$1005,$C971,Con_ve!$I$6:$I$1005,"Fechada",Con_ve!$Q$6:$Q$1005,Cad_cl!AT$5))),"",IF($C971="","",SUMIFS(Con_ve!$F$6:$F$1005,Con_ve!$C$6:$C$1005,$C971,Con_ve!$I$6:$I$1005,"Fechada",Con_ve!$Q$6:$Q$1005,Cad_cl!AT$5)))</f>
        <v/>
      </c>
      <c r="AU971" s="134" t="str">
        <f>IF(ISERR(IF($C971="","",SUMIFS(Con_ve!$F$6:$F$1005,Con_ve!$C$6:$C$1005,$C971,Con_ve!$I$6:$I$1005,"Fechada",Con_ve!$Q$6:$Q$1005,Cad_cl!AU$5))),"",IF($C971="","",SUMIFS(Con_ve!$F$6:$F$1005,Con_ve!$C$6:$C$1005,$C971,Con_ve!$I$6:$I$1005,"Fechada",Con_ve!$Q$6:$Q$1005,Cad_cl!AU$5)))</f>
        <v/>
      </c>
      <c r="AV971" s="134" t="str">
        <f>IF(ISERR(IF($C971="","",SUMIFS(Con_ve!$F$6:$F$1005,Con_ve!$C$6:$C$1005,$C971,Con_ve!$I$6:$I$1005,"Fechada",Con_ve!$Q$6:$Q$1005,Cad_cl!AV$5))),"",IF($C971="","",SUMIFS(Con_ve!$F$6:$F$1005,Con_ve!$C$6:$C$1005,$C971,Con_ve!$I$6:$I$1005,"Fechada",Con_ve!$Q$6:$Q$1005,Cad_cl!AV$5)))</f>
        <v/>
      </c>
      <c r="AW971" s="134" t="str">
        <f>IF(ISERR(IF($C971="","",SUMIFS(Con_ve!$F$6:$F$1005,Con_ve!$C$6:$C$1005,$C971,Con_ve!$I$6:$I$1005,"Fechada",Con_ve!$Q$6:$Q$1005,Cad_cl!AW$5))),"",IF($C971="","",SUMIFS(Con_ve!$F$6:$F$1005,Con_ve!$C$6:$C$1005,$C971,Con_ve!$I$6:$I$1005,"Fechada",Con_ve!$Q$6:$Q$1005,Cad_cl!AW$5)))</f>
        <v/>
      </c>
      <c r="AX971" s="134" t="str">
        <f>IF(ISERR(IF($C971="","",SUMIFS(Con_ve!$F$6:$F$1005,Con_ve!$C$6:$C$1005,$C971,Con_ve!$I$6:$I$1005,"Fechada",Con_ve!$Q$6:$Q$1005,Cad_cl!AX$5))),"",IF($C971="","",SUMIFS(Con_ve!$F$6:$F$1005,Con_ve!$C$6:$C$1005,$C971,Con_ve!$I$6:$I$1005,"Fechada",Con_ve!$Q$6:$Q$1005,Cad_cl!AX$5)))</f>
        <v/>
      </c>
      <c r="AY971" s="134" t="str">
        <f>IF(ISERR(IF($C971="","",SUMIFS(Con_ve!$F$6:$F$1005,Con_ve!$C$6:$C$1005,$C971,Con_ve!$I$6:$I$1005,"Fechada",Con_ve!$Q$6:$Q$1005,Cad_cl!AY$5))),"",IF($C971="","",SUMIFS(Con_ve!$F$6:$F$1005,Con_ve!$C$6:$C$1005,$C971,Con_ve!$I$6:$I$1005,"Fechada",Con_ve!$Q$6:$Q$1005,Cad_cl!AY$5)))</f>
        <v/>
      </c>
      <c r="AZ971" s="134" t="str">
        <f>IF(ISERR(IF($C971="","",SUMIFS(Con_ve!$F$6:$F$1005,Con_ve!$C$6:$C$1005,$C971,Con_ve!$I$6:$I$1005,"Fechada",Con_ve!$Q$6:$Q$1005,Cad_cl!AZ$5))),"",IF($C971="","",SUMIFS(Con_ve!$F$6:$F$1005,Con_ve!$C$6:$C$1005,$C971,Con_ve!$I$6:$I$1005,"Fechada",Con_ve!$Q$6:$Q$1005,Cad_cl!AZ$5)))</f>
        <v/>
      </c>
      <c r="BA971" s="134" t="str">
        <f>IF(ISERR(IF($C971="","",SUMIFS(Con_ve!$F$6:$F$1005,Con_ve!$C$6:$C$1005,$C971,Con_ve!$I$6:$I$1005,"Fechada",Con_ve!$Q$6:$Q$1005,Cad_cl!BA$5))),"",IF($C971="","",SUMIFS(Con_ve!$F$6:$F$1005,Con_ve!$C$6:$C$1005,$C971,Con_ve!$I$6:$I$1005,"Fechada",Con_ve!$Q$6:$Q$1005,Cad_cl!BA$5)))</f>
        <v/>
      </c>
      <c r="BB971" s="134">
        <f t="shared" si="45"/>
        <v>0</v>
      </c>
      <c r="BD971" s="134" t="str">
        <f>IF(ISERR(IF($C971="","",SUMIFS(Con_ve!$F$6:$F$1005,Con_ve!$C$6:$C$1005,$C971,Con_ve!$I$6:$I$1005,"Em negociação",Con_ve!$Q$6:$Q$1005,Cad_cl!BD$5))),"",IF($C971="","",SUMIFS(Con_ve!$F$6:$F$1005,Con_ve!$C$6:$C$1005,$C971,Con_ve!$I$6:$I$1005,"Em negociação",Con_ve!$Q$6:$Q$1005,Cad_cl!BD$5)))</f>
        <v/>
      </c>
      <c r="BE971" s="134" t="str">
        <f>IF(ISERR(IF($C971="","",SUMIFS(Con_ve!$F$6:$F$1005,Con_ve!$C$6:$C$1005,$C971,Con_ve!$I$6:$I$1005,"Em negociação",Con_ve!$Q$6:$Q$1005,Cad_cl!BE$5))),"",IF($C971="","",SUMIFS(Con_ve!$F$6:$F$1005,Con_ve!$C$6:$C$1005,$C971,Con_ve!$I$6:$I$1005,"Em negociação",Con_ve!$Q$6:$Q$1005,Cad_cl!BE$5)))</f>
        <v/>
      </c>
      <c r="BF971" s="134" t="str">
        <f>IF(ISERR(IF($C971="","",SUMIFS(Con_ve!$F$6:$F$1005,Con_ve!$C$6:$C$1005,$C971,Con_ve!$I$6:$I$1005,"Em negociação",Con_ve!$Q$6:$Q$1005,Cad_cl!BF$5))),"",IF($C971="","",SUMIFS(Con_ve!$F$6:$F$1005,Con_ve!$C$6:$C$1005,$C971,Con_ve!$I$6:$I$1005,"Em negociação",Con_ve!$Q$6:$Q$1005,Cad_cl!BF$5)))</f>
        <v/>
      </c>
      <c r="BG971" s="134" t="str">
        <f>IF(ISERR(IF($C971="","",SUMIFS(Con_ve!$F$6:$F$1005,Con_ve!$C$6:$C$1005,$C971,Con_ve!$I$6:$I$1005,"Em negociação",Con_ve!$Q$6:$Q$1005,Cad_cl!BG$5))),"",IF($C971="","",SUMIFS(Con_ve!$F$6:$F$1005,Con_ve!$C$6:$C$1005,$C971,Con_ve!$I$6:$I$1005,"Em negociação",Con_ve!$Q$6:$Q$1005,Cad_cl!BG$5)))</f>
        <v/>
      </c>
      <c r="BH971" s="134" t="str">
        <f>IF(ISERR(IF($C971="","",SUMIFS(Con_ve!$F$6:$F$1005,Con_ve!$C$6:$C$1005,$C971,Con_ve!$I$6:$I$1005,"Em negociação",Con_ve!$Q$6:$Q$1005,Cad_cl!BH$5))),"",IF($C971="","",SUMIFS(Con_ve!$F$6:$F$1005,Con_ve!$C$6:$C$1005,$C971,Con_ve!$I$6:$I$1005,"Em negociação",Con_ve!$Q$6:$Q$1005,Cad_cl!BH$5)))</f>
        <v/>
      </c>
      <c r="BI971" s="134" t="str">
        <f>IF(ISERR(IF($C971="","",SUMIFS(Con_ve!$F$6:$F$1005,Con_ve!$C$6:$C$1005,$C971,Con_ve!$I$6:$I$1005,"Em negociação",Con_ve!$Q$6:$Q$1005,Cad_cl!BI$5))),"",IF($C971="","",SUMIFS(Con_ve!$F$6:$F$1005,Con_ve!$C$6:$C$1005,$C971,Con_ve!$I$6:$I$1005,"Em negociação",Con_ve!$Q$6:$Q$1005,Cad_cl!BI$5)))</f>
        <v/>
      </c>
      <c r="BJ971" s="134" t="str">
        <f>IF(ISERR(IF($C971="","",SUMIFS(Con_ve!$F$6:$F$1005,Con_ve!$C$6:$C$1005,$C971,Con_ve!$I$6:$I$1005,"Em negociação",Con_ve!$Q$6:$Q$1005,Cad_cl!BJ$5))),"",IF($C971="","",SUMIFS(Con_ve!$F$6:$F$1005,Con_ve!$C$6:$C$1005,$C971,Con_ve!$I$6:$I$1005,"Em negociação",Con_ve!$Q$6:$Q$1005,Cad_cl!BJ$5)))</f>
        <v/>
      </c>
      <c r="BK971" s="134" t="str">
        <f>IF(ISERR(IF($C971="","",SUMIFS(Con_ve!$F$6:$F$1005,Con_ve!$C$6:$C$1005,$C971,Con_ve!$I$6:$I$1005,"Em negociação",Con_ve!$Q$6:$Q$1005,Cad_cl!BK$5))),"",IF($C971="","",SUMIFS(Con_ve!$F$6:$F$1005,Con_ve!$C$6:$C$1005,$C971,Con_ve!$I$6:$I$1005,"Em negociação",Con_ve!$Q$6:$Q$1005,Cad_cl!BK$5)))</f>
        <v/>
      </c>
      <c r="BL971" s="134" t="str">
        <f>IF(ISERR(IF($C971="","",SUMIFS(Con_ve!$F$6:$F$1005,Con_ve!$C$6:$C$1005,$C971,Con_ve!$I$6:$I$1005,"Em negociação",Con_ve!$Q$6:$Q$1005,Cad_cl!BL$5))),"",IF($C971="","",SUMIFS(Con_ve!$F$6:$F$1005,Con_ve!$C$6:$C$1005,$C971,Con_ve!$I$6:$I$1005,"Em negociação",Con_ve!$Q$6:$Q$1005,Cad_cl!BL$5)))</f>
        <v/>
      </c>
      <c r="BM971" s="134" t="str">
        <f>IF(ISERR(IF($C971="","",SUMIFS(Con_ve!$F$6:$F$1005,Con_ve!$C$6:$C$1005,$C971,Con_ve!$I$6:$I$1005,"Em negociação",Con_ve!$Q$6:$Q$1005,Cad_cl!BM$5))),"",IF($C971="","",SUMIFS(Con_ve!$F$6:$F$1005,Con_ve!$C$6:$C$1005,$C971,Con_ve!$I$6:$I$1005,"Em negociação",Con_ve!$Q$6:$Q$1005,Cad_cl!BM$5)))</f>
        <v/>
      </c>
      <c r="BN971" s="134" t="str">
        <f>IF(ISERR(IF($C971="","",SUMIFS(Con_ve!$F$6:$F$1005,Con_ve!$C$6:$C$1005,$C971,Con_ve!$I$6:$I$1005,"Em negociação",Con_ve!$Q$6:$Q$1005,Cad_cl!BN$5))),"",IF($C971="","",SUMIFS(Con_ve!$F$6:$F$1005,Con_ve!$C$6:$C$1005,$C971,Con_ve!$I$6:$I$1005,"Em negociação",Con_ve!$Q$6:$Q$1005,Cad_cl!BN$5)))</f>
        <v/>
      </c>
      <c r="BO971" s="134" t="str">
        <f>IF(ISERR(IF($C971="","",SUMIFS(Con_ve!$F$6:$F$1005,Con_ve!$C$6:$C$1005,$C971,Con_ve!$I$6:$I$1005,"Em negociação",Con_ve!$Q$6:$Q$1005,Cad_cl!BO$5))),"",IF($C971="","",SUMIFS(Con_ve!$F$6:$F$1005,Con_ve!$C$6:$C$1005,$C971,Con_ve!$I$6:$I$1005,"Em negociação",Con_ve!$Q$6:$Q$1005,Cad_cl!BO$5)))</f>
        <v/>
      </c>
      <c r="BP971" s="134">
        <f t="shared" si="46"/>
        <v>0</v>
      </c>
      <c r="BR971" s="125" t="str">
        <f>IF(ISERR(IF(AND($I971=Re_lo!$E$5,BR$5=VLOOKUP(Re_lo!$H$5,Re_lo!$N$5:$O$16,2,0)),AP971,"")),"",IF(AND($I971=Re_lo!$E$5,BR$5=VLOOKUP(Re_lo!$H$5,Re_lo!$N$5:$O$16,2,0)),AP971,""))</f>
        <v/>
      </c>
      <c r="BS971" s="125" t="str">
        <f>IF(ISERR(IF(AND($I971=Re_lo!$E$5,BS$5=VLOOKUP(Re_lo!$H$5,Re_lo!$N$5:$O$16,2,0)),AQ971,"")),"",IF(AND($I971=Re_lo!$E$5,BS$5=VLOOKUP(Re_lo!$H$5,Re_lo!$N$5:$O$16,2,0)),AQ971,""))</f>
        <v/>
      </c>
      <c r="BT971" s="125" t="str">
        <f>IF(ISERR(IF(AND($I971=Re_lo!$E$5,BT$5=VLOOKUP(Re_lo!$H$5,Re_lo!$N$5:$O$16,2,0)),AR971,"")),"",IF(AND($I971=Re_lo!$E$5,BT$5=VLOOKUP(Re_lo!$H$5,Re_lo!$N$5:$O$16,2,0)),AR971,""))</f>
        <v/>
      </c>
      <c r="BU971" s="125" t="str">
        <f>IF(ISERR(IF(AND($I971=Re_lo!$E$5,BU$5=VLOOKUP(Re_lo!$H$5,Re_lo!$N$5:$O$16,2,0)),AS971,"")),"",IF(AND($I971=Re_lo!$E$5,BU$5=VLOOKUP(Re_lo!$H$5,Re_lo!$N$5:$O$16,2,0)),AS971,""))</f>
        <v/>
      </c>
      <c r="BV971" s="125" t="str">
        <f>IF(ISERR(IF(AND($I971=Re_lo!$E$5,BV$5=VLOOKUP(Re_lo!$H$5,Re_lo!$N$5:$O$16,2,0)),AT971,"")),"",IF(AND($I971=Re_lo!$E$5,BV$5=VLOOKUP(Re_lo!$H$5,Re_lo!$N$5:$O$16,2,0)),AT971,""))</f>
        <v/>
      </c>
      <c r="BW971" s="125" t="str">
        <f>IF(ISERR(IF(AND($I971=Re_lo!$E$5,BW$5=VLOOKUP(Re_lo!$H$5,Re_lo!$N$5:$O$16,2,0)),AU971,"")),"",IF(AND($I971=Re_lo!$E$5,BW$5=VLOOKUP(Re_lo!$H$5,Re_lo!$N$5:$O$16,2,0)),AU971,""))</f>
        <v/>
      </c>
      <c r="BX971" s="125" t="str">
        <f>IF(ISERR(IF(AND($I971=Re_lo!$E$5,BX$5=VLOOKUP(Re_lo!$H$5,Re_lo!$N$5:$O$16,2,0)),AV971,"")),"",IF(AND($I971=Re_lo!$E$5,BX$5=VLOOKUP(Re_lo!$H$5,Re_lo!$N$5:$O$16,2,0)),AV971,""))</f>
        <v/>
      </c>
      <c r="BY971" s="125" t="str">
        <f>IF(ISERR(IF(AND($I971=Re_lo!$E$5,BY$5=VLOOKUP(Re_lo!$H$5,Re_lo!$N$5:$O$16,2,0)),AW971,"")),"",IF(AND($I971=Re_lo!$E$5,BY$5=VLOOKUP(Re_lo!$H$5,Re_lo!$N$5:$O$16,2,0)),AW971,""))</f>
        <v/>
      </c>
      <c r="BZ971" s="125" t="str">
        <f>IF(ISERR(IF(AND($I971=Re_lo!$E$5,BZ$5=VLOOKUP(Re_lo!$H$5,Re_lo!$N$5:$O$16,2,0)),AX971,"")),"",IF(AND($I971=Re_lo!$E$5,BZ$5=VLOOKUP(Re_lo!$H$5,Re_lo!$N$5:$O$16,2,0)),AX971,""))</f>
        <v/>
      </c>
      <c r="CA971" s="125" t="str">
        <f>IF(ISERR(IF(AND($I971=Re_lo!$E$5,CA$5=VLOOKUP(Re_lo!$H$5,Re_lo!$N$5:$O$16,2,0)),AY971,"")),"",IF(AND($I971=Re_lo!$E$5,CA$5=VLOOKUP(Re_lo!$H$5,Re_lo!$N$5:$O$16,2,0)),AY971,""))</f>
        <v/>
      </c>
      <c r="CB971" s="125" t="str">
        <f>IF(ISERR(IF(AND($I971=Re_lo!$E$5,CB$5=VLOOKUP(Re_lo!$H$5,Re_lo!$N$5:$O$16,2,0)),AZ971,"")),"",IF(AND($I971=Re_lo!$E$5,CB$5=VLOOKUP(Re_lo!$H$5,Re_lo!$N$5:$O$16,2,0)),AZ971,""))</f>
        <v/>
      </c>
      <c r="CC971" s="125" t="str">
        <f>IF(ISERR(IF(AND($I971=Re_lo!$E$5,CC$5=VLOOKUP(Re_lo!$H$5,Re_lo!$N$5:$O$16,2,0)),BA971,"")),"",IF(AND($I971=Re_lo!$E$5,CC$5=VLOOKUP(Re_lo!$H$5,Re_lo!$N$5:$O$16,2,0)),BA971,""))</f>
        <v/>
      </c>
      <c r="CD971" s="125" t="str">
        <f>IF(ISERR(IF(AND($I971=Re_lo!$E$5,CD$5=VLOOKUP(Re_lo!$H$5,Re_lo!$N$5:$O$16,2,0)),BB971,"")),"",IF(AND($I971=Re_lo!$E$5,CD$5=VLOOKUP(Re_lo!$H$5,Re_lo!$N$5:$O$16,2,0)),BB971,""))</f>
        <v/>
      </c>
      <c r="CF971" s="125" t="str">
        <f>IF($C971="","",COUNTIFS(Con_ve!$C$6:$C$1005,$C971,Con_ve!$Q$6:$Q$1005,Cad_cl!CF$5))</f>
        <v/>
      </c>
      <c r="CG971" s="125" t="str">
        <f>IF($C971="","",COUNTIFS(Con_ve!$C$6:$C$1005,$C971,Con_ve!$Q$6:$Q$1005,Cad_cl!CG$5))</f>
        <v/>
      </c>
      <c r="CH971" s="125" t="str">
        <f>IF($C971="","",COUNTIFS(Con_ve!$C$6:$C$1005,$C971,Con_ve!$Q$6:$Q$1005,Cad_cl!CH$5))</f>
        <v/>
      </c>
      <c r="CI971" s="125" t="str">
        <f>IF($C971="","",COUNTIFS(Con_ve!$C$6:$C$1005,$C971,Con_ve!$Q$6:$Q$1005,Cad_cl!CI$5))</f>
        <v/>
      </c>
      <c r="CJ971" s="125" t="str">
        <f>IF($C971="","",COUNTIFS(Con_ve!$C$6:$C$1005,$C971,Con_ve!$Q$6:$Q$1005,Cad_cl!CJ$5))</f>
        <v/>
      </c>
      <c r="CK971" s="125" t="str">
        <f>IF($C971="","",COUNTIFS(Con_ve!$C$6:$C$1005,$C971,Con_ve!$Q$6:$Q$1005,Cad_cl!CK$5))</f>
        <v/>
      </c>
      <c r="CL971" s="125" t="str">
        <f>IF($C971="","",COUNTIFS(Con_ve!$C$6:$C$1005,$C971,Con_ve!$Q$6:$Q$1005,Cad_cl!CL$5))</f>
        <v/>
      </c>
      <c r="CM971" s="125" t="str">
        <f>IF($C971="","",COUNTIFS(Con_ve!$C$6:$C$1005,$C971,Con_ve!$Q$6:$Q$1005,Cad_cl!CM$5))</f>
        <v/>
      </c>
      <c r="CN971" s="125" t="str">
        <f>IF($C971="","",COUNTIFS(Con_ve!$C$6:$C$1005,$C971,Con_ve!$Q$6:$Q$1005,Cad_cl!CN$5))</f>
        <v/>
      </c>
      <c r="CO971" s="125" t="str">
        <f>IF($C971="","",COUNTIFS(Con_ve!$C$6:$C$1005,$C971,Con_ve!$Q$6:$Q$1005,Cad_cl!CO$5))</f>
        <v/>
      </c>
      <c r="CP971" s="125" t="str">
        <f>IF($C971="","",COUNTIFS(Con_ve!$C$6:$C$1005,$C971,Con_ve!$Q$6:$Q$1005,Cad_cl!CP$5))</f>
        <v/>
      </c>
      <c r="CQ971" s="125" t="str">
        <f>IF($C971="","",COUNTIFS(Con_ve!$C$6:$C$1005,$C971,Con_ve!$Q$6:$Q$1005,Cad_cl!CQ$5))</f>
        <v/>
      </c>
      <c r="CR971" s="125">
        <f t="shared" si="47"/>
        <v>0</v>
      </c>
    </row>
    <row r="972" spans="3:96" ht="30" customHeight="1">
      <c r="C972" s="153"/>
      <c r="D972" s="153"/>
      <c r="E972" s="154"/>
      <c r="F972" s="153"/>
      <c r="G972" s="155"/>
      <c r="H972" s="153"/>
      <c r="I972" s="153"/>
      <c r="J972" s="132" t="s">
        <v>309</v>
      </c>
      <c r="K972" s="133" t="s">
        <v>309</v>
      </c>
      <c r="L972" s="153"/>
      <c r="M972" s="153"/>
      <c r="N972" s="153"/>
      <c r="O972" s="153"/>
      <c r="P972" s="153"/>
      <c r="Q972" s="153"/>
      <c r="AP972" s="134" t="str">
        <f>IF(ISERR(IF($C972="","",SUMIFS(Con_ve!$F$6:$F$1005,Con_ve!$C$6:$C$1005,$C972,Con_ve!$I$6:$I$1005,"Fechada",Con_ve!$Q$6:$Q$1005,Cad_cl!AP$5))),"",IF($C972="","",SUMIFS(Con_ve!$F$6:$F$1005,Con_ve!$C$6:$C$1005,$C972,Con_ve!$I$6:$I$1005,"Fechada",Con_ve!$Q$6:$Q$1005,Cad_cl!AP$5)))</f>
        <v/>
      </c>
      <c r="AQ972" s="134" t="str">
        <f>IF(ISERR(IF($C972="","",SUMIFS(Con_ve!$F$6:$F$1005,Con_ve!$C$6:$C$1005,$C972,Con_ve!$I$6:$I$1005,"Fechada",Con_ve!$Q$6:$Q$1005,Cad_cl!AQ$5))),"",IF($C972="","",SUMIFS(Con_ve!$F$6:$F$1005,Con_ve!$C$6:$C$1005,$C972,Con_ve!$I$6:$I$1005,"Fechada",Con_ve!$Q$6:$Q$1005,Cad_cl!AQ$5)))</f>
        <v/>
      </c>
      <c r="AR972" s="134" t="str">
        <f>IF(ISERR(IF($C972="","",SUMIFS(Con_ve!$F$6:$F$1005,Con_ve!$C$6:$C$1005,$C972,Con_ve!$I$6:$I$1005,"Fechada",Con_ve!$Q$6:$Q$1005,Cad_cl!AR$5))),"",IF($C972="","",SUMIFS(Con_ve!$F$6:$F$1005,Con_ve!$C$6:$C$1005,$C972,Con_ve!$I$6:$I$1005,"Fechada",Con_ve!$Q$6:$Q$1005,Cad_cl!AR$5)))</f>
        <v/>
      </c>
      <c r="AS972" s="134" t="str">
        <f>IF(ISERR(IF($C972="","",SUMIFS(Con_ve!$F$6:$F$1005,Con_ve!$C$6:$C$1005,$C972,Con_ve!$I$6:$I$1005,"Fechada",Con_ve!$Q$6:$Q$1005,Cad_cl!AS$5))),"",IF($C972="","",SUMIFS(Con_ve!$F$6:$F$1005,Con_ve!$C$6:$C$1005,$C972,Con_ve!$I$6:$I$1005,"Fechada",Con_ve!$Q$6:$Q$1005,Cad_cl!AS$5)))</f>
        <v/>
      </c>
      <c r="AT972" s="134" t="str">
        <f>IF(ISERR(IF($C972="","",SUMIFS(Con_ve!$F$6:$F$1005,Con_ve!$C$6:$C$1005,$C972,Con_ve!$I$6:$I$1005,"Fechada",Con_ve!$Q$6:$Q$1005,Cad_cl!AT$5))),"",IF($C972="","",SUMIFS(Con_ve!$F$6:$F$1005,Con_ve!$C$6:$C$1005,$C972,Con_ve!$I$6:$I$1005,"Fechada",Con_ve!$Q$6:$Q$1005,Cad_cl!AT$5)))</f>
        <v/>
      </c>
      <c r="AU972" s="134" t="str">
        <f>IF(ISERR(IF($C972="","",SUMIFS(Con_ve!$F$6:$F$1005,Con_ve!$C$6:$C$1005,$C972,Con_ve!$I$6:$I$1005,"Fechada",Con_ve!$Q$6:$Q$1005,Cad_cl!AU$5))),"",IF($C972="","",SUMIFS(Con_ve!$F$6:$F$1005,Con_ve!$C$6:$C$1005,$C972,Con_ve!$I$6:$I$1005,"Fechada",Con_ve!$Q$6:$Q$1005,Cad_cl!AU$5)))</f>
        <v/>
      </c>
      <c r="AV972" s="134" t="str">
        <f>IF(ISERR(IF($C972="","",SUMIFS(Con_ve!$F$6:$F$1005,Con_ve!$C$6:$C$1005,$C972,Con_ve!$I$6:$I$1005,"Fechada",Con_ve!$Q$6:$Q$1005,Cad_cl!AV$5))),"",IF($C972="","",SUMIFS(Con_ve!$F$6:$F$1005,Con_ve!$C$6:$C$1005,$C972,Con_ve!$I$6:$I$1005,"Fechada",Con_ve!$Q$6:$Q$1005,Cad_cl!AV$5)))</f>
        <v/>
      </c>
      <c r="AW972" s="134" t="str">
        <f>IF(ISERR(IF($C972="","",SUMIFS(Con_ve!$F$6:$F$1005,Con_ve!$C$6:$C$1005,$C972,Con_ve!$I$6:$I$1005,"Fechada",Con_ve!$Q$6:$Q$1005,Cad_cl!AW$5))),"",IF($C972="","",SUMIFS(Con_ve!$F$6:$F$1005,Con_ve!$C$6:$C$1005,$C972,Con_ve!$I$6:$I$1005,"Fechada",Con_ve!$Q$6:$Q$1005,Cad_cl!AW$5)))</f>
        <v/>
      </c>
      <c r="AX972" s="134" t="str">
        <f>IF(ISERR(IF($C972="","",SUMIFS(Con_ve!$F$6:$F$1005,Con_ve!$C$6:$C$1005,$C972,Con_ve!$I$6:$I$1005,"Fechada",Con_ve!$Q$6:$Q$1005,Cad_cl!AX$5))),"",IF($C972="","",SUMIFS(Con_ve!$F$6:$F$1005,Con_ve!$C$6:$C$1005,$C972,Con_ve!$I$6:$I$1005,"Fechada",Con_ve!$Q$6:$Q$1005,Cad_cl!AX$5)))</f>
        <v/>
      </c>
      <c r="AY972" s="134" t="str">
        <f>IF(ISERR(IF($C972="","",SUMIFS(Con_ve!$F$6:$F$1005,Con_ve!$C$6:$C$1005,$C972,Con_ve!$I$6:$I$1005,"Fechada",Con_ve!$Q$6:$Q$1005,Cad_cl!AY$5))),"",IF($C972="","",SUMIFS(Con_ve!$F$6:$F$1005,Con_ve!$C$6:$C$1005,$C972,Con_ve!$I$6:$I$1005,"Fechada",Con_ve!$Q$6:$Q$1005,Cad_cl!AY$5)))</f>
        <v/>
      </c>
      <c r="AZ972" s="134" t="str">
        <f>IF(ISERR(IF($C972="","",SUMIFS(Con_ve!$F$6:$F$1005,Con_ve!$C$6:$C$1005,$C972,Con_ve!$I$6:$I$1005,"Fechada",Con_ve!$Q$6:$Q$1005,Cad_cl!AZ$5))),"",IF($C972="","",SUMIFS(Con_ve!$F$6:$F$1005,Con_ve!$C$6:$C$1005,$C972,Con_ve!$I$6:$I$1005,"Fechada",Con_ve!$Q$6:$Q$1005,Cad_cl!AZ$5)))</f>
        <v/>
      </c>
      <c r="BA972" s="134" t="str">
        <f>IF(ISERR(IF($C972="","",SUMIFS(Con_ve!$F$6:$F$1005,Con_ve!$C$6:$C$1005,$C972,Con_ve!$I$6:$I$1005,"Fechada",Con_ve!$Q$6:$Q$1005,Cad_cl!BA$5))),"",IF($C972="","",SUMIFS(Con_ve!$F$6:$F$1005,Con_ve!$C$6:$C$1005,$C972,Con_ve!$I$6:$I$1005,"Fechada",Con_ve!$Q$6:$Q$1005,Cad_cl!BA$5)))</f>
        <v/>
      </c>
      <c r="BB972" s="134">
        <f t="shared" si="45"/>
        <v>0</v>
      </c>
      <c r="BD972" s="134" t="str">
        <f>IF(ISERR(IF($C972="","",SUMIFS(Con_ve!$F$6:$F$1005,Con_ve!$C$6:$C$1005,$C972,Con_ve!$I$6:$I$1005,"Em negociação",Con_ve!$Q$6:$Q$1005,Cad_cl!BD$5))),"",IF($C972="","",SUMIFS(Con_ve!$F$6:$F$1005,Con_ve!$C$6:$C$1005,$C972,Con_ve!$I$6:$I$1005,"Em negociação",Con_ve!$Q$6:$Q$1005,Cad_cl!BD$5)))</f>
        <v/>
      </c>
      <c r="BE972" s="134" t="str">
        <f>IF(ISERR(IF($C972="","",SUMIFS(Con_ve!$F$6:$F$1005,Con_ve!$C$6:$C$1005,$C972,Con_ve!$I$6:$I$1005,"Em negociação",Con_ve!$Q$6:$Q$1005,Cad_cl!BE$5))),"",IF($C972="","",SUMIFS(Con_ve!$F$6:$F$1005,Con_ve!$C$6:$C$1005,$C972,Con_ve!$I$6:$I$1005,"Em negociação",Con_ve!$Q$6:$Q$1005,Cad_cl!BE$5)))</f>
        <v/>
      </c>
      <c r="BF972" s="134" t="str">
        <f>IF(ISERR(IF($C972="","",SUMIFS(Con_ve!$F$6:$F$1005,Con_ve!$C$6:$C$1005,$C972,Con_ve!$I$6:$I$1005,"Em negociação",Con_ve!$Q$6:$Q$1005,Cad_cl!BF$5))),"",IF($C972="","",SUMIFS(Con_ve!$F$6:$F$1005,Con_ve!$C$6:$C$1005,$C972,Con_ve!$I$6:$I$1005,"Em negociação",Con_ve!$Q$6:$Q$1005,Cad_cl!BF$5)))</f>
        <v/>
      </c>
      <c r="BG972" s="134" t="str">
        <f>IF(ISERR(IF($C972="","",SUMIFS(Con_ve!$F$6:$F$1005,Con_ve!$C$6:$C$1005,$C972,Con_ve!$I$6:$I$1005,"Em negociação",Con_ve!$Q$6:$Q$1005,Cad_cl!BG$5))),"",IF($C972="","",SUMIFS(Con_ve!$F$6:$F$1005,Con_ve!$C$6:$C$1005,$C972,Con_ve!$I$6:$I$1005,"Em negociação",Con_ve!$Q$6:$Q$1005,Cad_cl!BG$5)))</f>
        <v/>
      </c>
      <c r="BH972" s="134" t="str">
        <f>IF(ISERR(IF($C972="","",SUMIFS(Con_ve!$F$6:$F$1005,Con_ve!$C$6:$C$1005,$C972,Con_ve!$I$6:$I$1005,"Em negociação",Con_ve!$Q$6:$Q$1005,Cad_cl!BH$5))),"",IF($C972="","",SUMIFS(Con_ve!$F$6:$F$1005,Con_ve!$C$6:$C$1005,$C972,Con_ve!$I$6:$I$1005,"Em negociação",Con_ve!$Q$6:$Q$1005,Cad_cl!BH$5)))</f>
        <v/>
      </c>
      <c r="BI972" s="134" t="str">
        <f>IF(ISERR(IF($C972="","",SUMIFS(Con_ve!$F$6:$F$1005,Con_ve!$C$6:$C$1005,$C972,Con_ve!$I$6:$I$1005,"Em negociação",Con_ve!$Q$6:$Q$1005,Cad_cl!BI$5))),"",IF($C972="","",SUMIFS(Con_ve!$F$6:$F$1005,Con_ve!$C$6:$C$1005,$C972,Con_ve!$I$6:$I$1005,"Em negociação",Con_ve!$Q$6:$Q$1005,Cad_cl!BI$5)))</f>
        <v/>
      </c>
      <c r="BJ972" s="134" t="str">
        <f>IF(ISERR(IF($C972="","",SUMIFS(Con_ve!$F$6:$F$1005,Con_ve!$C$6:$C$1005,$C972,Con_ve!$I$6:$I$1005,"Em negociação",Con_ve!$Q$6:$Q$1005,Cad_cl!BJ$5))),"",IF($C972="","",SUMIFS(Con_ve!$F$6:$F$1005,Con_ve!$C$6:$C$1005,$C972,Con_ve!$I$6:$I$1005,"Em negociação",Con_ve!$Q$6:$Q$1005,Cad_cl!BJ$5)))</f>
        <v/>
      </c>
      <c r="BK972" s="134" t="str">
        <f>IF(ISERR(IF($C972="","",SUMIFS(Con_ve!$F$6:$F$1005,Con_ve!$C$6:$C$1005,$C972,Con_ve!$I$6:$I$1005,"Em negociação",Con_ve!$Q$6:$Q$1005,Cad_cl!BK$5))),"",IF($C972="","",SUMIFS(Con_ve!$F$6:$F$1005,Con_ve!$C$6:$C$1005,$C972,Con_ve!$I$6:$I$1005,"Em negociação",Con_ve!$Q$6:$Q$1005,Cad_cl!BK$5)))</f>
        <v/>
      </c>
      <c r="BL972" s="134" t="str">
        <f>IF(ISERR(IF($C972="","",SUMIFS(Con_ve!$F$6:$F$1005,Con_ve!$C$6:$C$1005,$C972,Con_ve!$I$6:$I$1005,"Em negociação",Con_ve!$Q$6:$Q$1005,Cad_cl!BL$5))),"",IF($C972="","",SUMIFS(Con_ve!$F$6:$F$1005,Con_ve!$C$6:$C$1005,$C972,Con_ve!$I$6:$I$1005,"Em negociação",Con_ve!$Q$6:$Q$1005,Cad_cl!BL$5)))</f>
        <v/>
      </c>
      <c r="BM972" s="134" t="str">
        <f>IF(ISERR(IF($C972="","",SUMIFS(Con_ve!$F$6:$F$1005,Con_ve!$C$6:$C$1005,$C972,Con_ve!$I$6:$I$1005,"Em negociação",Con_ve!$Q$6:$Q$1005,Cad_cl!BM$5))),"",IF($C972="","",SUMIFS(Con_ve!$F$6:$F$1005,Con_ve!$C$6:$C$1005,$C972,Con_ve!$I$6:$I$1005,"Em negociação",Con_ve!$Q$6:$Q$1005,Cad_cl!BM$5)))</f>
        <v/>
      </c>
      <c r="BN972" s="134" t="str">
        <f>IF(ISERR(IF($C972="","",SUMIFS(Con_ve!$F$6:$F$1005,Con_ve!$C$6:$C$1005,$C972,Con_ve!$I$6:$I$1005,"Em negociação",Con_ve!$Q$6:$Q$1005,Cad_cl!BN$5))),"",IF($C972="","",SUMIFS(Con_ve!$F$6:$F$1005,Con_ve!$C$6:$C$1005,$C972,Con_ve!$I$6:$I$1005,"Em negociação",Con_ve!$Q$6:$Q$1005,Cad_cl!BN$5)))</f>
        <v/>
      </c>
      <c r="BO972" s="134" t="str">
        <f>IF(ISERR(IF($C972="","",SUMIFS(Con_ve!$F$6:$F$1005,Con_ve!$C$6:$C$1005,$C972,Con_ve!$I$6:$I$1005,"Em negociação",Con_ve!$Q$6:$Q$1005,Cad_cl!BO$5))),"",IF($C972="","",SUMIFS(Con_ve!$F$6:$F$1005,Con_ve!$C$6:$C$1005,$C972,Con_ve!$I$6:$I$1005,"Em negociação",Con_ve!$Q$6:$Q$1005,Cad_cl!BO$5)))</f>
        <v/>
      </c>
      <c r="BP972" s="134">
        <f t="shared" si="46"/>
        <v>0</v>
      </c>
      <c r="BR972" s="125" t="str">
        <f>IF(ISERR(IF(AND($I972=Re_lo!$E$5,BR$5=VLOOKUP(Re_lo!$H$5,Re_lo!$N$5:$O$16,2,0)),AP972,"")),"",IF(AND($I972=Re_lo!$E$5,BR$5=VLOOKUP(Re_lo!$H$5,Re_lo!$N$5:$O$16,2,0)),AP972,""))</f>
        <v/>
      </c>
      <c r="BS972" s="125" t="str">
        <f>IF(ISERR(IF(AND($I972=Re_lo!$E$5,BS$5=VLOOKUP(Re_lo!$H$5,Re_lo!$N$5:$O$16,2,0)),AQ972,"")),"",IF(AND($I972=Re_lo!$E$5,BS$5=VLOOKUP(Re_lo!$H$5,Re_lo!$N$5:$O$16,2,0)),AQ972,""))</f>
        <v/>
      </c>
      <c r="BT972" s="125" t="str">
        <f>IF(ISERR(IF(AND($I972=Re_lo!$E$5,BT$5=VLOOKUP(Re_lo!$H$5,Re_lo!$N$5:$O$16,2,0)),AR972,"")),"",IF(AND($I972=Re_lo!$E$5,BT$5=VLOOKUP(Re_lo!$H$5,Re_lo!$N$5:$O$16,2,0)),AR972,""))</f>
        <v/>
      </c>
      <c r="BU972" s="125" t="str">
        <f>IF(ISERR(IF(AND($I972=Re_lo!$E$5,BU$5=VLOOKUP(Re_lo!$H$5,Re_lo!$N$5:$O$16,2,0)),AS972,"")),"",IF(AND($I972=Re_lo!$E$5,BU$5=VLOOKUP(Re_lo!$H$5,Re_lo!$N$5:$O$16,2,0)),AS972,""))</f>
        <v/>
      </c>
      <c r="BV972" s="125" t="str">
        <f>IF(ISERR(IF(AND($I972=Re_lo!$E$5,BV$5=VLOOKUP(Re_lo!$H$5,Re_lo!$N$5:$O$16,2,0)),AT972,"")),"",IF(AND($I972=Re_lo!$E$5,BV$5=VLOOKUP(Re_lo!$H$5,Re_lo!$N$5:$O$16,2,0)),AT972,""))</f>
        <v/>
      </c>
      <c r="BW972" s="125" t="str">
        <f>IF(ISERR(IF(AND($I972=Re_lo!$E$5,BW$5=VLOOKUP(Re_lo!$H$5,Re_lo!$N$5:$O$16,2,0)),AU972,"")),"",IF(AND($I972=Re_lo!$E$5,BW$5=VLOOKUP(Re_lo!$H$5,Re_lo!$N$5:$O$16,2,0)),AU972,""))</f>
        <v/>
      </c>
      <c r="BX972" s="125" t="str">
        <f>IF(ISERR(IF(AND($I972=Re_lo!$E$5,BX$5=VLOOKUP(Re_lo!$H$5,Re_lo!$N$5:$O$16,2,0)),AV972,"")),"",IF(AND($I972=Re_lo!$E$5,BX$5=VLOOKUP(Re_lo!$H$5,Re_lo!$N$5:$O$16,2,0)),AV972,""))</f>
        <v/>
      </c>
      <c r="BY972" s="125" t="str">
        <f>IF(ISERR(IF(AND($I972=Re_lo!$E$5,BY$5=VLOOKUP(Re_lo!$H$5,Re_lo!$N$5:$O$16,2,0)),AW972,"")),"",IF(AND($I972=Re_lo!$E$5,BY$5=VLOOKUP(Re_lo!$H$5,Re_lo!$N$5:$O$16,2,0)),AW972,""))</f>
        <v/>
      </c>
      <c r="BZ972" s="125" t="str">
        <f>IF(ISERR(IF(AND($I972=Re_lo!$E$5,BZ$5=VLOOKUP(Re_lo!$H$5,Re_lo!$N$5:$O$16,2,0)),AX972,"")),"",IF(AND($I972=Re_lo!$E$5,BZ$5=VLOOKUP(Re_lo!$H$5,Re_lo!$N$5:$O$16,2,0)),AX972,""))</f>
        <v/>
      </c>
      <c r="CA972" s="125" t="str">
        <f>IF(ISERR(IF(AND($I972=Re_lo!$E$5,CA$5=VLOOKUP(Re_lo!$H$5,Re_lo!$N$5:$O$16,2,0)),AY972,"")),"",IF(AND($I972=Re_lo!$E$5,CA$5=VLOOKUP(Re_lo!$H$5,Re_lo!$N$5:$O$16,2,0)),AY972,""))</f>
        <v/>
      </c>
      <c r="CB972" s="125" t="str">
        <f>IF(ISERR(IF(AND($I972=Re_lo!$E$5,CB$5=VLOOKUP(Re_lo!$H$5,Re_lo!$N$5:$O$16,2,0)),AZ972,"")),"",IF(AND($I972=Re_lo!$E$5,CB$5=VLOOKUP(Re_lo!$H$5,Re_lo!$N$5:$O$16,2,0)),AZ972,""))</f>
        <v/>
      </c>
      <c r="CC972" s="125" t="str">
        <f>IF(ISERR(IF(AND($I972=Re_lo!$E$5,CC$5=VLOOKUP(Re_lo!$H$5,Re_lo!$N$5:$O$16,2,0)),BA972,"")),"",IF(AND($I972=Re_lo!$E$5,CC$5=VLOOKUP(Re_lo!$H$5,Re_lo!$N$5:$O$16,2,0)),BA972,""))</f>
        <v/>
      </c>
      <c r="CD972" s="125" t="str">
        <f>IF(ISERR(IF(AND($I972=Re_lo!$E$5,CD$5=VLOOKUP(Re_lo!$H$5,Re_lo!$N$5:$O$16,2,0)),BB972,"")),"",IF(AND($I972=Re_lo!$E$5,CD$5=VLOOKUP(Re_lo!$H$5,Re_lo!$N$5:$O$16,2,0)),BB972,""))</f>
        <v/>
      </c>
      <c r="CF972" s="125" t="str">
        <f>IF($C972="","",COUNTIFS(Con_ve!$C$6:$C$1005,$C972,Con_ve!$Q$6:$Q$1005,Cad_cl!CF$5))</f>
        <v/>
      </c>
      <c r="CG972" s="125" t="str">
        <f>IF($C972="","",COUNTIFS(Con_ve!$C$6:$C$1005,$C972,Con_ve!$Q$6:$Q$1005,Cad_cl!CG$5))</f>
        <v/>
      </c>
      <c r="CH972" s="125" t="str">
        <f>IF($C972="","",COUNTIFS(Con_ve!$C$6:$C$1005,$C972,Con_ve!$Q$6:$Q$1005,Cad_cl!CH$5))</f>
        <v/>
      </c>
      <c r="CI972" s="125" t="str">
        <f>IF($C972="","",COUNTIFS(Con_ve!$C$6:$C$1005,$C972,Con_ve!$Q$6:$Q$1005,Cad_cl!CI$5))</f>
        <v/>
      </c>
      <c r="CJ972" s="125" t="str">
        <f>IF($C972="","",COUNTIFS(Con_ve!$C$6:$C$1005,$C972,Con_ve!$Q$6:$Q$1005,Cad_cl!CJ$5))</f>
        <v/>
      </c>
      <c r="CK972" s="125" t="str">
        <f>IF($C972="","",COUNTIFS(Con_ve!$C$6:$C$1005,$C972,Con_ve!$Q$6:$Q$1005,Cad_cl!CK$5))</f>
        <v/>
      </c>
      <c r="CL972" s="125" t="str">
        <f>IF($C972="","",COUNTIFS(Con_ve!$C$6:$C$1005,$C972,Con_ve!$Q$6:$Q$1005,Cad_cl!CL$5))</f>
        <v/>
      </c>
      <c r="CM972" s="125" t="str">
        <f>IF($C972="","",COUNTIFS(Con_ve!$C$6:$C$1005,$C972,Con_ve!$Q$6:$Q$1005,Cad_cl!CM$5))</f>
        <v/>
      </c>
      <c r="CN972" s="125" t="str">
        <f>IF($C972="","",COUNTIFS(Con_ve!$C$6:$C$1005,$C972,Con_ve!$Q$6:$Q$1005,Cad_cl!CN$5))</f>
        <v/>
      </c>
      <c r="CO972" s="125" t="str">
        <f>IF($C972="","",COUNTIFS(Con_ve!$C$6:$C$1005,$C972,Con_ve!$Q$6:$Q$1005,Cad_cl!CO$5))</f>
        <v/>
      </c>
      <c r="CP972" s="125" t="str">
        <f>IF($C972="","",COUNTIFS(Con_ve!$C$6:$C$1005,$C972,Con_ve!$Q$6:$Q$1005,Cad_cl!CP$5))</f>
        <v/>
      </c>
      <c r="CQ972" s="125" t="str">
        <f>IF($C972="","",COUNTIFS(Con_ve!$C$6:$C$1005,$C972,Con_ve!$Q$6:$Q$1005,Cad_cl!CQ$5))</f>
        <v/>
      </c>
      <c r="CR972" s="125">
        <f t="shared" si="47"/>
        <v>0</v>
      </c>
    </row>
    <row r="973" spans="3:96" ht="30" customHeight="1">
      <c r="C973" s="153"/>
      <c r="D973" s="153"/>
      <c r="E973" s="154"/>
      <c r="F973" s="153"/>
      <c r="G973" s="155"/>
      <c r="H973" s="153"/>
      <c r="I973" s="153"/>
      <c r="J973" s="132" t="s">
        <v>309</v>
      </c>
      <c r="K973" s="133" t="s">
        <v>309</v>
      </c>
      <c r="L973" s="153"/>
      <c r="M973" s="153"/>
      <c r="N973" s="153"/>
      <c r="O973" s="153"/>
      <c r="P973" s="153"/>
      <c r="Q973" s="153"/>
      <c r="AP973" s="134" t="str">
        <f>IF(ISERR(IF($C973="","",SUMIFS(Con_ve!$F$6:$F$1005,Con_ve!$C$6:$C$1005,$C973,Con_ve!$I$6:$I$1005,"Fechada",Con_ve!$Q$6:$Q$1005,Cad_cl!AP$5))),"",IF($C973="","",SUMIFS(Con_ve!$F$6:$F$1005,Con_ve!$C$6:$C$1005,$C973,Con_ve!$I$6:$I$1005,"Fechada",Con_ve!$Q$6:$Q$1005,Cad_cl!AP$5)))</f>
        <v/>
      </c>
      <c r="AQ973" s="134" t="str">
        <f>IF(ISERR(IF($C973="","",SUMIFS(Con_ve!$F$6:$F$1005,Con_ve!$C$6:$C$1005,$C973,Con_ve!$I$6:$I$1005,"Fechada",Con_ve!$Q$6:$Q$1005,Cad_cl!AQ$5))),"",IF($C973="","",SUMIFS(Con_ve!$F$6:$F$1005,Con_ve!$C$6:$C$1005,$C973,Con_ve!$I$6:$I$1005,"Fechada",Con_ve!$Q$6:$Q$1005,Cad_cl!AQ$5)))</f>
        <v/>
      </c>
      <c r="AR973" s="134" t="str">
        <f>IF(ISERR(IF($C973="","",SUMIFS(Con_ve!$F$6:$F$1005,Con_ve!$C$6:$C$1005,$C973,Con_ve!$I$6:$I$1005,"Fechada",Con_ve!$Q$6:$Q$1005,Cad_cl!AR$5))),"",IF($C973="","",SUMIFS(Con_ve!$F$6:$F$1005,Con_ve!$C$6:$C$1005,$C973,Con_ve!$I$6:$I$1005,"Fechada",Con_ve!$Q$6:$Q$1005,Cad_cl!AR$5)))</f>
        <v/>
      </c>
      <c r="AS973" s="134" t="str">
        <f>IF(ISERR(IF($C973="","",SUMIFS(Con_ve!$F$6:$F$1005,Con_ve!$C$6:$C$1005,$C973,Con_ve!$I$6:$I$1005,"Fechada",Con_ve!$Q$6:$Q$1005,Cad_cl!AS$5))),"",IF($C973="","",SUMIFS(Con_ve!$F$6:$F$1005,Con_ve!$C$6:$C$1005,$C973,Con_ve!$I$6:$I$1005,"Fechada",Con_ve!$Q$6:$Q$1005,Cad_cl!AS$5)))</f>
        <v/>
      </c>
      <c r="AT973" s="134" t="str">
        <f>IF(ISERR(IF($C973="","",SUMIFS(Con_ve!$F$6:$F$1005,Con_ve!$C$6:$C$1005,$C973,Con_ve!$I$6:$I$1005,"Fechada",Con_ve!$Q$6:$Q$1005,Cad_cl!AT$5))),"",IF($C973="","",SUMIFS(Con_ve!$F$6:$F$1005,Con_ve!$C$6:$C$1005,$C973,Con_ve!$I$6:$I$1005,"Fechada",Con_ve!$Q$6:$Q$1005,Cad_cl!AT$5)))</f>
        <v/>
      </c>
      <c r="AU973" s="134" t="str">
        <f>IF(ISERR(IF($C973="","",SUMIFS(Con_ve!$F$6:$F$1005,Con_ve!$C$6:$C$1005,$C973,Con_ve!$I$6:$I$1005,"Fechada",Con_ve!$Q$6:$Q$1005,Cad_cl!AU$5))),"",IF($C973="","",SUMIFS(Con_ve!$F$6:$F$1005,Con_ve!$C$6:$C$1005,$C973,Con_ve!$I$6:$I$1005,"Fechada",Con_ve!$Q$6:$Q$1005,Cad_cl!AU$5)))</f>
        <v/>
      </c>
      <c r="AV973" s="134" t="str">
        <f>IF(ISERR(IF($C973="","",SUMIFS(Con_ve!$F$6:$F$1005,Con_ve!$C$6:$C$1005,$C973,Con_ve!$I$6:$I$1005,"Fechada",Con_ve!$Q$6:$Q$1005,Cad_cl!AV$5))),"",IF($C973="","",SUMIFS(Con_ve!$F$6:$F$1005,Con_ve!$C$6:$C$1005,$C973,Con_ve!$I$6:$I$1005,"Fechada",Con_ve!$Q$6:$Q$1005,Cad_cl!AV$5)))</f>
        <v/>
      </c>
      <c r="AW973" s="134" t="str">
        <f>IF(ISERR(IF($C973="","",SUMIFS(Con_ve!$F$6:$F$1005,Con_ve!$C$6:$C$1005,$C973,Con_ve!$I$6:$I$1005,"Fechada",Con_ve!$Q$6:$Q$1005,Cad_cl!AW$5))),"",IF($C973="","",SUMIFS(Con_ve!$F$6:$F$1005,Con_ve!$C$6:$C$1005,$C973,Con_ve!$I$6:$I$1005,"Fechada",Con_ve!$Q$6:$Q$1005,Cad_cl!AW$5)))</f>
        <v/>
      </c>
      <c r="AX973" s="134" t="str">
        <f>IF(ISERR(IF($C973="","",SUMIFS(Con_ve!$F$6:$F$1005,Con_ve!$C$6:$C$1005,$C973,Con_ve!$I$6:$I$1005,"Fechada",Con_ve!$Q$6:$Q$1005,Cad_cl!AX$5))),"",IF($C973="","",SUMIFS(Con_ve!$F$6:$F$1005,Con_ve!$C$6:$C$1005,$C973,Con_ve!$I$6:$I$1005,"Fechada",Con_ve!$Q$6:$Q$1005,Cad_cl!AX$5)))</f>
        <v/>
      </c>
      <c r="AY973" s="134" t="str">
        <f>IF(ISERR(IF($C973="","",SUMIFS(Con_ve!$F$6:$F$1005,Con_ve!$C$6:$C$1005,$C973,Con_ve!$I$6:$I$1005,"Fechada",Con_ve!$Q$6:$Q$1005,Cad_cl!AY$5))),"",IF($C973="","",SUMIFS(Con_ve!$F$6:$F$1005,Con_ve!$C$6:$C$1005,$C973,Con_ve!$I$6:$I$1005,"Fechada",Con_ve!$Q$6:$Q$1005,Cad_cl!AY$5)))</f>
        <v/>
      </c>
      <c r="AZ973" s="134" t="str">
        <f>IF(ISERR(IF($C973="","",SUMIFS(Con_ve!$F$6:$F$1005,Con_ve!$C$6:$C$1005,$C973,Con_ve!$I$6:$I$1005,"Fechada",Con_ve!$Q$6:$Q$1005,Cad_cl!AZ$5))),"",IF($C973="","",SUMIFS(Con_ve!$F$6:$F$1005,Con_ve!$C$6:$C$1005,$C973,Con_ve!$I$6:$I$1005,"Fechada",Con_ve!$Q$6:$Q$1005,Cad_cl!AZ$5)))</f>
        <v/>
      </c>
      <c r="BA973" s="134" t="str">
        <f>IF(ISERR(IF($C973="","",SUMIFS(Con_ve!$F$6:$F$1005,Con_ve!$C$6:$C$1005,$C973,Con_ve!$I$6:$I$1005,"Fechada",Con_ve!$Q$6:$Q$1005,Cad_cl!BA$5))),"",IF($C973="","",SUMIFS(Con_ve!$F$6:$F$1005,Con_ve!$C$6:$C$1005,$C973,Con_ve!$I$6:$I$1005,"Fechada",Con_ve!$Q$6:$Q$1005,Cad_cl!BA$5)))</f>
        <v/>
      </c>
      <c r="BB973" s="134">
        <f t="shared" si="45"/>
        <v>0</v>
      </c>
      <c r="BD973" s="134" t="str">
        <f>IF(ISERR(IF($C973="","",SUMIFS(Con_ve!$F$6:$F$1005,Con_ve!$C$6:$C$1005,$C973,Con_ve!$I$6:$I$1005,"Em negociação",Con_ve!$Q$6:$Q$1005,Cad_cl!BD$5))),"",IF($C973="","",SUMIFS(Con_ve!$F$6:$F$1005,Con_ve!$C$6:$C$1005,$C973,Con_ve!$I$6:$I$1005,"Em negociação",Con_ve!$Q$6:$Q$1005,Cad_cl!BD$5)))</f>
        <v/>
      </c>
      <c r="BE973" s="134" t="str">
        <f>IF(ISERR(IF($C973="","",SUMIFS(Con_ve!$F$6:$F$1005,Con_ve!$C$6:$C$1005,$C973,Con_ve!$I$6:$I$1005,"Em negociação",Con_ve!$Q$6:$Q$1005,Cad_cl!BE$5))),"",IF($C973="","",SUMIFS(Con_ve!$F$6:$F$1005,Con_ve!$C$6:$C$1005,$C973,Con_ve!$I$6:$I$1005,"Em negociação",Con_ve!$Q$6:$Q$1005,Cad_cl!BE$5)))</f>
        <v/>
      </c>
      <c r="BF973" s="134" t="str">
        <f>IF(ISERR(IF($C973="","",SUMIFS(Con_ve!$F$6:$F$1005,Con_ve!$C$6:$C$1005,$C973,Con_ve!$I$6:$I$1005,"Em negociação",Con_ve!$Q$6:$Q$1005,Cad_cl!BF$5))),"",IF($C973="","",SUMIFS(Con_ve!$F$6:$F$1005,Con_ve!$C$6:$C$1005,$C973,Con_ve!$I$6:$I$1005,"Em negociação",Con_ve!$Q$6:$Q$1005,Cad_cl!BF$5)))</f>
        <v/>
      </c>
      <c r="BG973" s="134" t="str">
        <f>IF(ISERR(IF($C973="","",SUMIFS(Con_ve!$F$6:$F$1005,Con_ve!$C$6:$C$1005,$C973,Con_ve!$I$6:$I$1005,"Em negociação",Con_ve!$Q$6:$Q$1005,Cad_cl!BG$5))),"",IF($C973="","",SUMIFS(Con_ve!$F$6:$F$1005,Con_ve!$C$6:$C$1005,$C973,Con_ve!$I$6:$I$1005,"Em negociação",Con_ve!$Q$6:$Q$1005,Cad_cl!BG$5)))</f>
        <v/>
      </c>
      <c r="BH973" s="134" t="str">
        <f>IF(ISERR(IF($C973="","",SUMIFS(Con_ve!$F$6:$F$1005,Con_ve!$C$6:$C$1005,$C973,Con_ve!$I$6:$I$1005,"Em negociação",Con_ve!$Q$6:$Q$1005,Cad_cl!BH$5))),"",IF($C973="","",SUMIFS(Con_ve!$F$6:$F$1005,Con_ve!$C$6:$C$1005,$C973,Con_ve!$I$6:$I$1005,"Em negociação",Con_ve!$Q$6:$Q$1005,Cad_cl!BH$5)))</f>
        <v/>
      </c>
      <c r="BI973" s="134" t="str">
        <f>IF(ISERR(IF($C973="","",SUMIFS(Con_ve!$F$6:$F$1005,Con_ve!$C$6:$C$1005,$C973,Con_ve!$I$6:$I$1005,"Em negociação",Con_ve!$Q$6:$Q$1005,Cad_cl!BI$5))),"",IF($C973="","",SUMIFS(Con_ve!$F$6:$F$1005,Con_ve!$C$6:$C$1005,$C973,Con_ve!$I$6:$I$1005,"Em negociação",Con_ve!$Q$6:$Q$1005,Cad_cl!BI$5)))</f>
        <v/>
      </c>
      <c r="BJ973" s="134" t="str">
        <f>IF(ISERR(IF($C973="","",SUMIFS(Con_ve!$F$6:$F$1005,Con_ve!$C$6:$C$1005,$C973,Con_ve!$I$6:$I$1005,"Em negociação",Con_ve!$Q$6:$Q$1005,Cad_cl!BJ$5))),"",IF($C973="","",SUMIFS(Con_ve!$F$6:$F$1005,Con_ve!$C$6:$C$1005,$C973,Con_ve!$I$6:$I$1005,"Em negociação",Con_ve!$Q$6:$Q$1005,Cad_cl!BJ$5)))</f>
        <v/>
      </c>
      <c r="BK973" s="134" t="str">
        <f>IF(ISERR(IF($C973="","",SUMIFS(Con_ve!$F$6:$F$1005,Con_ve!$C$6:$C$1005,$C973,Con_ve!$I$6:$I$1005,"Em negociação",Con_ve!$Q$6:$Q$1005,Cad_cl!BK$5))),"",IF($C973="","",SUMIFS(Con_ve!$F$6:$F$1005,Con_ve!$C$6:$C$1005,$C973,Con_ve!$I$6:$I$1005,"Em negociação",Con_ve!$Q$6:$Q$1005,Cad_cl!BK$5)))</f>
        <v/>
      </c>
      <c r="BL973" s="134" t="str">
        <f>IF(ISERR(IF($C973="","",SUMIFS(Con_ve!$F$6:$F$1005,Con_ve!$C$6:$C$1005,$C973,Con_ve!$I$6:$I$1005,"Em negociação",Con_ve!$Q$6:$Q$1005,Cad_cl!BL$5))),"",IF($C973="","",SUMIFS(Con_ve!$F$6:$F$1005,Con_ve!$C$6:$C$1005,$C973,Con_ve!$I$6:$I$1005,"Em negociação",Con_ve!$Q$6:$Q$1005,Cad_cl!BL$5)))</f>
        <v/>
      </c>
      <c r="BM973" s="134" t="str">
        <f>IF(ISERR(IF($C973="","",SUMIFS(Con_ve!$F$6:$F$1005,Con_ve!$C$6:$C$1005,$C973,Con_ve!$I$6:$I$1005,"Em negociação",Con_ve!$Q$6:$Q$1005,Cad_cl!BM$5))),"",IF($C973="","",SUMIFS(Con_ve!$F$6:$F$1005,Con_ve!$C$6:$C$1005,$C973,Con_ve!$I$6:$I$1005,"Em negociação",Con_ve!$Q$6:$Q$1005,Cad_cl!BM$5)))</f>
        <v/>
      </c>
      <c r="BN973" s="134" t="str">
        <f>IF(ISERR(IF($C973="","",SUMIFS(Con_ve!$F$6:$F$1005,Con_ve!$C$6:$C$1005,$C973,Con_ve!$I$6:$I$1005,"Em negociação",Con_ve!$Q$6:$Q$1005,Cad_cl!BN$5))),"",IF($C973="","",SUMIFS(Con_ve!$F$6:$F$1005,Con_ve!$C$6:$C$1005,$C973,Con_ve!$I$6:$I$1005,"Em negociação",Con_ve!$Q$6:$Q$1005,Cad_cl!BN$5)))</f>
        <v/>
      </c>
      <c r="BO973" s="134" t="str">
        <f>IF(ISERR(IF($C973="","",SUMIFS(Con_ve!$F$6:$F$1005,Con_ve!$C$6:$C$1005,$C973,Con_ve!$I$6:$I$1005,"Em negociação",Con_ve!$Q$6:$Q$1005,Cad_cl!BO$5))),"",IF($C973="","",SUMIFS(Con_ve!$F$6:$F$1005,Con_ve!$C$6:$C$1005,$C973,Con_ve!$I$6:$I$1005,"Em negociação",Con_ve!$Q$6:$Q$1005,Cad_cl!BO$5)))</f>
        <v/>
      </c>
      <c r="BP973" s="134">
        <f t="shared" si="46"/>
        <v>0</v>
      </c>
      <c r="BR973" s="125" t="str">
        <f>IF(ISERR(IF(AND($I973=Re_lo!$E$5,BR$5=VLOOKUP(Re_lo!$H$5,Re_lo!$N$5:$O$16,2,0)),AP973,"")),"",IF(AND($I973=Re_lo!$E$5,BR$5=VLOOKUP(Re_lo!$H$5,Re_lo!$N$5:$O$16,2,0)),AP973,""))</f>
        <v/>
      </c>
      <c r="BS973" s="125" t="str">
        <f>IF(ISERR(IF(AND($I973=Re_lo!$E$5,BS$5=VLOOKUP(Re_lo!$H$5,Re_lo!$N$5:$O$16,2,0)),AQ973,"")),"",IF(AND($I973=Re_lo!$E$5,BS$5=VLOOKUP(Re_lo!$H$5,Re_lo!$N$5:$O$16,2,0)),AQ973,""))</f>
        <v/>
      </c>
      <c r="BT973" s="125" t="str">
        <f>IF(ISERR(IF(AND($I973=Re_lo!$E$5,BT$5=VLOOKUP(Re_lo!$H$5,Re_lo!$N$5:$O$16,2,0)),AR973,"")),"",IF(AND($I973=Re_lo!$E$5,BT$5=VLOOKUP(Re_lo!$H$5,Re_lo!$N$5:$O$16,2,0)),AR973,""))</f>
        <v/>
      </c>
      <c r="BU973" s="125" t="str">
        <f>IF(ISERR(IF(AND($I973=Re_lo!$E$5,BU$5=VLOOKUP(Re_lo!$H$5,Re_lo!$N$5:$O$16,2,0)),AS973,"")),"",IF(AND($I973=Re_lo!$E$5,BU$5=VLOOKUP(Re_lo!$H$5,Re_lo!$N$5:$O$16,2,0)),AS973,""))</f>
        <v/>
      </c>
      <c r="BV973" s="125" t="str">
        <f>IF(ISERR(IF(AND($I973=Re_lo!$E$5,BV$5=VLOOKUP(Re_lo!$H$5,Re_lo!$N$5:$O$16,2,0)),AT973,"")),"",IF(AND($I973=Re_lo!$E$5,BV$5=VLOOKUP(Re_lo!$H$5,Re_lo!$N$5:$O$16,2,0)),AT973,""))</f>
        <v/>
      </c>
      <c r="BW973" s="125" t="str">
        <f>IF(ISERR(IF(AND($I973=Re_lo!$E$5,BW$5=VLOOKUP(Re_lo!$H$5,Re_lo!$N$5:$O$16,2,0)),AU973,"")),"",IF(AND($I973=Re_lo!$E$5,BW$5=VLOOKUP(Re_lo!$H$5,Re_lo!$N$5:$O$16,2,0)),AU973,""))</f>
        <v/>
      </c>
      <c r="BX973" s="125" t="str">
        <f>IF(ISERR(IF(AND($I973=Re_lo!$E$5,BX$5=VLOOKUP(Re_lo!$H$5,Re_lo!$N$5:$O$16,2,0)),AV973,"")),"",IF(AND($I973=Re_lo!$E$5,BX$5=VLOOKUP(Re_lo!$H$5,Re_lo!$N$5:$O$16,2,0)),AV973,""))</f>
        <v/>
      </c>
      <c r="BY973" s="125" t="str">
        <f>IF(ISERR(IF(AND($I973=Re_lo!$E$5,BY$5=VLOOKUP(Re_lo!$H$5,Re_lo!$N$5:$O$16,2,0)),AW973,"")),"",IF(AND($I973=Re_lo!$E$5,BY$5=VLOOKUP(Re_lo!$H$5,Re_lo!$N$5:$O$16,2,0)),AW973,""))</f>
        <v/>
      </c>
      <c r="BZ973" s="125" t="str">
        <f>IF(ISERR(IF(AND($I973=Re_lo!$E$5,BZ$5=VLOOKUP(Re_lo!$H$5,Re_lo!$N$5:$O$16,2,0)),AX973,"")),"",IF(AND($I973=Re_lo!$E$5,BZ$5=VLOOKUP(Re_lo!$H$5,Re_lo!$N$5:$O$16,2,0)),AX973,""))</f>
        <v/>
      </c>
      <c r="CA973" s="125" t="str">
        <f>IF(ISERR(IF(AND($I973=Re_lo!$E$5,CA$5=VLOOKUP(Re_lo!$H$5,Re_lo!$N$5:$O$16,2,0)),AY973,"")),"",IF(AND($I973=Re_lo!$E$5,CA$5=VLOOKUP(Re_lo!$H$5,Re_lo!$N$5:$O$16,2,0)),AY973,""))</f>
        <v/>
      </c>
      <c r="CB973" s="125" t="str">
        <f>IF(ISERR(IF(AND($I973=Re_lo!$E$5,CB$5=VLOOKUP(Re_lo!$H$5,Re_lo!$N$5:$O$16,2,0)),AZ973,"")),"",IF(AND($I973=Re_lo!$E$5,CB$5=VLOOKUP(Re_lo!$H$5,Re_lo!$N$5:$O$16,2,0)),AZ973,""))</f>
        <v/>
      </c>
      <c r="CC973" s="125" t="str">
        <f>IF(ISERR(IF(AND($I973=Re_lo!$E$5,CC$5=VLOOKUP(Re_lo!$H$5,Re_lo!$N$5:$O$16,2,0)),BA973,"")),"",IF(AND($I973=Re_lo!$E$5,CC$5=VLOOKUP(Re_lo!$H$5,Re_lo!$N$5:$O$16,2,0)),BA973,""))</f>
        <v/>
      </c>
      <c r="CD973" s="125" t="str">
        <f>IF(ISERR(IF(AND($I973=Re_lo!$E$5,CD$5=VLOOKUP(Re_lo!$H$5,Re_lo!$N$5:$O$16,2,0)),BB973,"")),"",IF(AND($I973=Re_lo!$E$5,CD$5=VLOOKUP(Re_lo!$H$5,Re_lo!$N$5:$O$16,2,0)),BB973,""))</f>
        <v/>
      </c>
      <c r="CF973" s="125" t="str">
        <f>IF($C973="","",COUNTIFS(Con_ve!$C$6:$C$1005,$C973,Con_ve!$Q$6:$Q$1005,Cad_cl!CF$5))</f>
        <v/>
      </c>
      <c r="CG973" s="125" t="str">
        <f>IF($C973="","",COUNTIFS(Con_ve!$C$6:$C$1005,$C973,Con_ve!$Q$6:$Q$1005,Cad_cl!CG$5))</f>
        <v/>
      </c>
      <c r="CH973" s="125" t="str">
        <f>IF($C973="","",COUNTIFS(Con_ve!$C$6:$C$1005,$C973,Con_ve!$Q$6:$Q$1005,Cad_cl!CH$5))</f>
        <v/>
      </c>
      <c r="CI973" s="125" t="str">
        <f>IF($C973="","",COUNTIFS(Con_ve!$C$6:$C$1005,$C973,Con_ve!$Q$6:$Q$1005,Cad_cl!CI$5))</f>
        <v/>
      </c>
      <c r="CJ973" s="125" t="str">
        <f>IF($C973="","",COUNTIFS(Con_ve!$C$6:$C$1005,$C973,Con_ve!$Q$6:$Q$1005,Cad_cl!CJ$5))</f>
        <v/>
      </c>
      <c r="CK973" s="125" t="str">
        <f>IF($C973="","",COUNTIFS(Con_ve!$C$6:$C$1005,$C973,Con_ve!$Q$6:$Q$1005,Cad_cl!CK$5))</f>
        <v/>
      </c>
      <c r="CL973" s="125" t="str">
        <f>IF($C973="","",COUNTIFS(Con_ve!$C$6:$C$1005,$C973,Con_ve!$Q$6:$Q$1005,Cad_cl!CL$5))</f>
        <v/>
      </c>
      <c r="CM973" s="125" t="str">
        <f>IF($C973="","",COUNTIFS(Con_ve!$C$6:$C$1005,$C973,Con_ve!$Q$6:$Q$1005,Cad_cl!CM$5))</f>
        <v/>
      </c>
      <c r="CN973" s="125" t="str">
        <f>IF($C973="","",COUNTIFS(Con_ve!$C$6:$C$1005,$C973,Con_ve!$Q$6:$Q$1005,Cad_cl!CN$5))</f>
        <v/>
      </c>
      <c r="CO973" s="125" t="str">
        <f>IF($C973="","",COUNTIFS(Con_ve!$C$6:$C$1005,$C973,Con_ve!$Q$6:$Q$1005,Cad_cl!CO$5))</f>
        <v/>
      </c>
      <c r="CP973" s="125" t="str">
        <f>IF($C973="","",COUNTIFS(Con_ve!$C$6:$C$1005,$C973,Con_ve!$Q$6:$Q$1005,Cad_cl!CP$5))</f>
        <v/>
      </c>
      <c r="CQ973" s="125" t="str">
        <f>IF($C973="","",COUNTIFS(Con_ve!$C$6:$C$1005,$C973,Con_ve!$Q$6:$Q$1005,Cad_cl!CQ$5))</f>
        <v/>
      </c>
      <c r="CR973" s="125">
        <f t="shared" si="47"/>
        <v>0</v>
      </c>
    </row>
    <row r="974" spans="3:96" ht="30" customHeight="1">
      <c r="C974" s="153"/>
      <c r="D974" s="153"/>
      <c r="E974" s="154"/>
      <c r="F974" s="153"/>
      <c r="G974" s="155"/>
      <c r="H974" s="153"/>
      <c r="I974" s="153"/>
      <c r="J974" s="132" t="s">
        <v>309</v>
      </c>
      <c r="K974" s="133" t="s">
        <v>309</v>
      </c>
      <c r="L974" s="153"/>
      <c r="M974" s="153"/>
      <c r="N974" s="153"/>
      <c r="O974" s="153"/>
      <c r="P974" s="153"/>
      <c r="Q974" s="153"/>
      <c r="AP974" s="134" t="str">
        <f>IF(ISERR(IF($C974="","",SUMIFS(Con_ve!$F$6:$F$1005,Con_ve!$C$6:$C$1005,$C974,Con_ve!$I$6:$I$1005,"Fechada",Con_ve!$Q$6:$Q$1005,Cad_cl!AP$5))),"",IF($C974="","",SUMIFS(Con_ve!$F$6:$F$1005,Con_ve!$C$6:$C$1005,$C974,Con_ve!$I$6:$I$1005,"Fechada",Con_ve!$Q$6:$Q$1005,Cad_cl!AP$5)))</f>
        <v/>
      </c>
      <c r="AQ974" s="134" t="str">
        <f>IF(ISERR(IF($C974="","",SUMIFS(Con_ve!$F$6:$F$1005,Con_ve!$C$6:$C$1005,$C974,Con_ve!$I$6:$I$1005,"Fechada",Con_ve!$Q$6:$Q$1005,Cad_cl!AQ$5))),"",IF($C974="","",SUMIFS(Con_ve!$F$6:$F$1005,Con_ve!$C$6:$C$1005,$C974,Con_ve!$I$6:$I$1005,"Fechada",Con_ve!$Q$6:$Q$1005,Cad_cl!AQ$5)))</f>
        <v/>
      </c>
      <c r="AR974" s="134" t="str">
        <f>IF(ISERR(IF($C974="","",SUMIFS(Con_ve!$F$6:$F$1005,Con_ve!$C$6:$C$1005,$C974,Con_ve!$I$6:$I$1005,"Fechada",Con_ve!$Q$6:$Q$1005,Cad_cl!AR$5))),"",IF($C974="","",SUMIFS(Con_ve!$F$6:$F$1005,Con_ve!$C$6:$C$1005,$C974,Con_ve!$I$6:$I$1005,"Fechada",Con_ve!$Q$6:$Q$1005,Cad_cl!AR$5)))</f>
        <v/>
      </c>
      <c r="AS974" s="134" t="str">
        <f>IF(ISERR(IF($C974="","",SUMIFS(Con_ve!$F$6:$F$1005,Con_ve!$C$6:$C$1005,$C974,Con_ve!$I$6:$I$1005,"Fechada",Con_ve!$Q$6:$Q$1005,Cad_cl!AS$5))),"",IF($C974="","",SUMIFS(Con_ve!$F$6:$F$1005,Con_ve!$C$6:$C$1005,$C974,Con_ve!$I$6:$I$1005,"Fechada",Con_ve!$Q$6:$Q$1005,Cad_cl!AS$5)))</f>
        <v/>
      </c>
      <c r="AT974" s="134" t="str">
        <f>IF(ISERR(IF($C974="","",SUMIFS(Con_ve!$F$6:$F$1005,Con_ve!$C$6:$C$1005,$C974,Con_ve!$I$6:$I$1005,"Fechada",Con_ve!$Q$6:$Q$1005,Cad_cl!AT$5))),"",IF($C974="","",SUMIFS(Con_ve!$F$6:$F$1005,Con_ve!$C$6:$C$1005,$C974,Con_ve!$I$6:$I$1005,"Fechada",Con_ve!$Q$6:$Q$1005,Cad_cl!AT$5)))</f>
        <v/>
      </c>
      <c r="AU974" s="134" t="str">
        <f>IF(ISERR(IF($C974="","",SUMIFS(Con_ve!$F$6:$F$1005,Con_ve!$C$6:$C$1005,$C974,Con_ve!$I$6:$I$1005,"Fechada",Con_ve!$Q$6:$Q$1005,Cad_cl!AU$5))),"",IF($C974="","",SUMIFS(Con_ve!$F$6:$F$1005,Con_ve!$C$6:$C$1005,$C974,Con_ve!$I$6:$I$1005,"Fechada",Con_ve!$Q$6:$Q$1005,Cad_cl!AU$5)))</f>
        <v/>
      </c>
      <c r="AV974" s="134" t="str">
        <f>IF(ISERR(IF($C974="","",SUMIFS(Con_ve!$F$6:$F$1005,Con_ve!$C$6:$C$1005,$C974,Con_ve!$I$6:$I$1005,"Fechada",Con_ve!$Q$6:$Q$1005,Cad_cl!AV$5))),"",IF($C974="","",SUMIFS(Con_ve!$F$6:$F$1005,Con_ve!$C$6:$C$1005,$C974,Con_ve!$I$6:$I$1005,"Fechada",Con_ve!$Q$6:$Q$1005,Cad_cl!AV$5)))</f>
        <v/>
      </c>
      <c r="AW974" s="134" t="str">
        <f>IF(ISERR(IF($C974="","",SUMIFS(Con_ve!$F$6:$F$1005,Con_ve!$C$6:$C$1005,$C974,Con_ve!$I$6:$I$1005,"Fechada",Con_ve!$Q$6:$Q$1005,Cad_cl!AW$5))),"",IF($C974="","",SUMIFS(Con_ve!$F$6:$F$1005,Con_ve!$C$6:$C$1005,$C974,Con_ve!$I$6:$I$1005,"Fechada",Con_ve!$Q$6:$Q$1005,Cad_cl!AW$5)))</f>
        <v/>
      </c>
      <c r="AX974" s="134" t="str">
        <f>IF(ISERR(IF($C974="","",SUMIFS(Con_ve!$F$6:$F$1005,Con_ve!$C$6:$C$1005,$C974,Con_ve!$I$6:$I$1005,"Fechada",Con_ve!$Q$6:$Q$1005,Cad_cl!AX$5))),"",IF($C974="","",SUMIFS(Con_ve!$F$6:$F$1005,Con_ve!$C$6:$C$1005,$C974,Con_ve!$I$6:$I$1005,"Fechada",Con_ve!$Q$6:$Q$1005,Cad_cl!AX$5)))</f>
        <v/>
      </c>
      <c r="AY974" s="134" t="str">
        <f>IF(ISERR(IF($C974="","",SUMIFS(Con_ve!$F$6:$F$1005,Con_ve!$C$6:$C$1005,$C974,Con_ve!$I$6:$I$1005,"Fechada",Con_ve!$Q$6:$Q$1005,Cad_cl!AY$5))),"",IF($C974="","",SUMIFS(Con_ve!$F$6:$F$1005,Con_ve!$C$6:$C$1005,$C974,Con_ve!$I$6:$I$1005,"Fechada",Con_ve!$Q$6:$Q$1005,Cad_cl!AY$5)))</f>
        <v/>
      </c>
      <c r="AZ974" s="134" t="str">
        <f>IF(ISERR(IF($C974="","",SUMIFS(Con_ve!$F$6:$F$1005,Con_ve!$C$6:$C$1005,$C974,Con_ve!$I$6:$I$1005,"Fechada",Con_ve!$Q$6:$Q$1005,Cad_cl!AZ$5))),"",IF($C974="","",SUMIFS(Con_ve!$F$6:$F$1005,Con_ve!$C$6:$C$1005,$C974,Con_ve!$I$6:$I$1005,"Fechada",Con_ve!$Q$6:$Q$1005,Cad_cl!AZ$5)))</f>
        <v/>
      </c>
      <c r="BA974" s="134" t="str">
        <f>IF(ISERR(IF($C974="","",SUMIFS(Con_ve!$F$6:$F$1005,Con_ve!$C$6:$C$1005,$C974,Con_ve!$I$6:$I$1005,"Fechada",Con_ve!$Q$6:$Q$1005,Cad_cl!BA$5))),"",IF($C974="","",SUMIFS(Con_ve!$F$6:$F$1005,Con_ve!$C$6:$C$1005,$C974,Con_ve!$I$6:$I$1005,"Fechada",Con_ve!$Q$6:$Q$1005,Cad_cl!BA$5)))</f>
        <v/>
      </c>
      <c r="BB974" s="134">
        <f t="shared" si="45"/>
        <v>0</v>
      </c>
      <c r="BD974" s="134" t="str">
        <f>IF(ISERR(IF($C974="","",SUMIFS(Con_ve!$F$6:$F$1005,Con_ve!$C$6:$C$1005,$C974,Con_ve!$I$6:$I$1005,"Em negociação",Con_ve!$Q$6:$Q$1005,Cad_cl!BD$5))),"",IF($C974="","",SUMIFS(Con_ve!$F$6:$F$1005,Con_ve!$C$6:$C$1005,$C974,Con_ve!$I$6:$I$1005,"Em negociação",Con_ve!$Q$6:$Q$1005,Cad_cl!BD$5)))</f>
        <v/>
      </c>
      <c r="BE974" s="134" t="str">
        <f>IF(ISERR(IF($C974="","",SUMIFS(Con_ve!$F$6:$F$1005,Con_ve!$C$6:$C$1005,$C974,Con_ve!$I$6:$I$1005,"Em negociação",Con_ve!$Q$6:$Q$1005,Cad_cl!BE$5))),"",IF($C974="","",SUMIFS(Con_ve!$F$6:$F$1005,Con_ve!$C$6:$C$1005,$C974,Con_ve!$I$6:$I$1005,"Em negociação",Con_ve!$Q$6:$Q$1005,Cad_cl!BE$5)))</f>
        <v/>
      </c>
      <c r="BF974" s="134" t="str">
        <f>IF(ISERR(IF($C974="","",SUMIFS(Con_ve!$F$6:$F$1005,Con_ve!$C$6:$C$1005,$C974,Con_ve!$I$6:$I$1005,"Em negociação",Con_ve!$Q$6:$Q$1005,Cad_cl!BF$5))),"",IF($C974="","",SUMIFS(Con_ve!$F$6:$F$1005,Con_ve!$C$6:$C$1005,$C974,Con_ve!$I$6:$I$1005,"Em negociação",Con_ve!$Q$6:$Q$1005,Cad_cl!BF$5)))</f>
        <v/>
      </c>
      <c r="BG974" s="134" t="str">
        <f>IF(ISERR(IF($C974="","",SUMIFS(Con_ve!$F$6:$F$1005,Con_ve!$C$6:$C$1005,$C974,Con_ve!$I$6:$I$1005,"Em negociação",Con_ve!$Q$6:$Q$1005,Cad_cl!BG$5))),"",IF($C974="","",SUMIFS(Con_ve!$F$6:$F$1005,Con_ve!$C$6:$C$1005,$C974,Con_ve!$I$6:$I$1005,"Em negociação",Con_ve!$Q$6:$Q$1005,Cad_cl!BG$5)))</f>
        <v/>
      </c>
      <c r="BH974" s="134" t="str">
        <f>IF(ISERR(IF($C974="","",SUMIFS(Con_ve!$F$6:$F$1005,Con_ve!$C$6:$C$1005,$C974,Con_ve!$I$6:$I$1005,"Em negociação",Con_ve!$Q$6:$Q$1005,Cad_cl!BH$5))),"",IF($C974="","",SUMIFS(Con_ve!$F$6:$F$1005,Con_ve!$C$6:$C$1005,$C974,Con_ve!$I$6:$I$1005,"Em negociação",Con_ve!$Q$6:$Q$1005,Cad_cl!BH$5)))</f>
        <v/>
      </c>
      <c r="BI974" s="134" t="str">
        <f>IF(ISERR(IF($C974="","",SUMIFS(Con_ve!$F$6:$F$1005,Con_ve!$C$6:$C$1005,$C974,Con_ve!$I$6:$I$1005,"Em negociação",Con_ve!$Q$6:$Q$1005,Cad_cl!BI$5))),"",IF($C974="","",SUMIFS(Con_ve!$F$6:$F$1005,Con_ve!$C$6:$C$1005,$C974,Con_ve!$I$6:$I$1005,"Em negociação",Con_ve!$Q$6:$Q$1005,Cad_cl!BI$5)))</f>
        <v/>
      </c>
      <c r="BJ974" s="134" t="str">
        <f>IF(ISERR(IF($C974="","",SUMIFS(Con_ve!$F$6:$F$1005,Con_ve!$C$6:$C$1005,$C974,Con_ve!$I$6:$I$1005,"Em negociação",Con_ve!$Q$6:$Q$1005,Cad_cl!BJ$5))),"",IF($C974="","",SUMIFS(Con_ve!$F$6:$F$1005,Con_ve!$C$6:$C$1005,$C974,Con_ve!$I$6:$I$1005,"Em negociação",Con_ve!$Q$6:$Q$1005,Cad_cl!BJ$5)))</f>
        <v/>
      </c>
      <c r="BK974" s="134" t="str">
        <f>IF(ISERR(IF($C974="","",SUMIFS(Con_ve!$F$6:$F$1005,Con_ve!$C$6:$C$1005,$C974,Con_ve!$I$6:$I$1005,"Em negociação",Con_ve!$Q$6:$Q$1005,Cad_cl!BK$5))),"",IF($C974="","",SUMIFS(Con_ve!$F$6:$F$1005,Con_ve!$C$6:$C$1005,$C974,Con_ve!$I$6:$I$1005,"Em negociação",Con_ve!$Q$6:$Q$1005,Cad_cl!BK$5)))</f>
        <v/>
      </c>
      <c r="BL974" s="134" t="str">
        <f>IF(ISERR(IF($C974="","",SUMIFS(Con_ve!$F$6:$F$1005,Con_ve!$C$6:$C$1005,$C974,Con_ve!$I$6:$I$1005,"Em negociação",Con_ve!$Q$6:$Q$1005,Cad_cl!BL$5))),"",IF($C974="","",SUMIFS(Con_ve!$F$6:$F$1005,Con_ve!$C$6:$C$1005,$C974,Con_ve!$I$6:$I$1005,"Em negociação",Con_ve!$Q$6:$Q$1005,Cad_cl!BL$5)))</f>
        <v/>
      </c>
      <c r="BM974" s="134" t="str">
        <f>IF(ISERR(IF($C974="","",SUMIFS(Con_ve!$F$6:$F$1005,Con_ve!$C$6:$C$1005,$C974,Con_ve!$I$6:$I$1005,"Em negociação",Con_ve!$Q$6:$Q$1005,Cad_cl!BM$5))),"",IF($C974="","",SUMIFS(Con_ve!$F$6:$F$1005,Con_ve!$C$6:$C$1005,$C974,Con_ve!$I$6:$I$1005,"Em negociação",Con_ve!$Q$6:$Q$1005,Cad_cl!BM$5)))</f>
        <v/>
      </c>
      <c r="BN974" s="134" t="str">
        <f>IF(ISERR(IF($C974="","",SUMIFS(Con_ve!$F$6:$F$1005,Con_ve!$C$6:$C$1005,$C974,Con_ve!$I$6:$I$1005,"Em negociação",Con_ve!$Q$6:$Q$1005,Cad_cl!BN$5))),"",IF($C974="","",SUMIFS(Con_ve!$F$6:$F$1005,Con_ve!$C$6:$C$1005,$C974,Con_ve!$I$6:$I$1005,"Em negociação",Con_ve!$Q$6:$Q$1005,Cad_cl!BN$5)))</f>
        <v/>
      </c>
      <c r="BO974" s="134" t="str">
        <f>IF(ISERR(IF($C974="","",SUMIFS(Con_ve!$F$6:$F$1005,Con_ve!$C$6:$C$1005,$C974,Con_ve!$I$6:$I$1005,"Em negociação",Con_ve!$Q$6:$Q$1005,Cad_cl!BO$5))),"",IF($C974="","",SUMIFS(Con_ve!$F$6:$F$1005,Con_ve!$C$6:$C$1005,$C974,Con_ve!$I$6:$I$1005,"Em negociação",Con_ve!$Q$6:$Q$1005,Cad_cl!BO$5)))</f>
        <v/>
      </c>
      <c r="BP974" s="134">
        <f t="shared" si="46"/>
        <v>0</v>
      </c>
      <c r="BR974" s="125" t="str">
        <f>IF(ISERR(IF(AND($I974=Re_lo!$E$5,BR$5=VLOOKUP(Re_lo!$H$5,Re_lo!$N$5:$O$16,2,0)),AP974,"")),"",IF(AND($I974=Re_lo!$E$5,BR$5=VLOOKUP(Re_lo!$H$5,Re_lo!$N$5:$O$16,2,0)),AP974,""))</f>
        <v/>
      </c>
      <c r="BS974" s="125" t="str">
        <f>IF(ISERR(IF(AND($I974=Re_lo!$E$5,BS$5=VLOOKUP(Re_lo!$H$5,Re_lo!$N$5:$O$16,2,0)),AQ974,"")),"",IF(AND($I974=Re_lo!$E$5,BS$5=VLOOKUP(Re_lo!$H$5,Re_lo!$N$5:$O$16,2,0)),AQ974,""))</f>
        <v/>
      </c>
      <c r="BT974" s="125" t="str">
        <f>IF(ISERR(IF(AND($I974=Re_lo!$E$5,BT$5=VLOOKUP(Re_lo!$H$5,Re_lo!$N$5:$O$16,2,0)),AR974,"")),"",IF(AND($I974=Re_lo!$E$5,BT$5=VLOOKUP(Re_lo!$H$5,Re_lo!$N$5:$O$16,2,0)),AR974,""))</f>
        <v/>
      </c>
      <c r="BU974" s="125" t="str">
        <f>IF(ISERR(IF(AND($I974=Re_lo!$E$5,BU$5=VLOOKUP(Re_lo!$H$5,Re_lo!$N$5:$O$16,2,0)),AS974,"")),"",IF(AND($I974=Re_lo!$E$5,BU$5=VLOOKUP(Re_lo!$H$5,Re_lo!$N$5:$O$16,2,0)),AS974,""))</f>
        <v/>
      </c>
      <c r="BV974" s="125" t="str">
        <f>IF(ISERR(IF(AND($I974=Re_lo!$E$5,BV$5=VLOOKUP(Re_lo!$H$5,Re_lo!$N$5:$O$16,2,0)),AT974,"")),"",IF(AND($I974=Re_lo!$E$5,BV$5=VLOOKUP(Re_lo!$H$5,Re_lo!$N$5:$O$16,2,0)),AT974,""))</f>
        <v/>
      </c>
      <c r="BW974" s="125" t="str">
        <f>IF(ISERR(IF(AND($I974=Re_lo!$E$5,BW$5=VLOOKUP(Re_lo!$H$5,Re_lo!$N$5:$O$16,2,0)),AU974,"")),"",IF(AND($I974=Re_lo!$E$5,BW$5=VLOOKUP(Re_lo!$H$5,Re_lo!$N$5:$O$16,2,0)),AU974,""))</f>
        <v/>
      </c>
      <c r="BX974" s="125" t="str">
        <f>IF(ISERR(IF(AND($I974=Re_lo!$E$5,BX$5=VLOOKUP(Re_lo!$H$5,Re_lo!$N$5:$O$16,2,0)),AV974,"")),"",IF(AND($I974=Re_lo!$E$5,BX$5=VLOOKUP(Re_lo!$H$5,Re_lo!$N$5:$O$16,2,0)),AV974,""))</f>
        <v/>
      </c>
      <c r="BY974" s="125" t="str">
        <f>IF(ISERR(IF(AND($I974=Re_lo!$E$5,BY$5=VLOOKUP(Re_lo!$H$5,Re_lo!$N$5:$O$16,2,0)),AW974,"")),"",IF(AND($I974=Re_lo!$E$5,BY$5=VLOOKUP(Re_lo!$H$5,Re_lo!$N$5:$O$16,2,0)),AW974,""))</f>
        <v/>
      </c>
      <c r="BZ974" s="125" t="str">
        <f>IF(ISERR(IF(AND($I974=Re_lo!$E$5,BZ$5=VLOOKUP(Re_lo!$H$5,Re_lo!$N$5:$O$16,2,0)),AX974,"")),"",IF(AND($I974=Re_lo!$E$5,BZ$5=VLOOKUP(Re_lo!$H$5,Re_lo!$N$5:$O$16,2,0)),AX974,""))</f>
        <v/>
      </c>
      <c r="CA974" s="125" t="str">
        <f>IF(ISERR(IF(AND($I974=Re_lo!$E$5,CA$5=VLOOKUP(Re_lo!$H$5,Re_lo!$N$5:$O$16,2,0)),AY974,"")),"",IF(AND($I974=Re_lo!$E$5,CA$5=VLOOKUP(Re_lo!$H$5,Re_lo!$N$5:$O$16,2,0)),AY974,""))</f>
        <v/>
      </c>
      <c r="CB974" s="125" t="str">
        <f>IF(ISERR(IF(AND($I974=Re_lo!$E$5,CB$5=VLOOKUP(Re_lo!$H$5,Re_lo!$N$5:$O$16,2,0)),AZ974,"")),"",IF(AND($I974=Re_lo!$E$5,CB$5=VLOOKUP(Re_lo!$H$5,Re_lo!$N$5:$O$16,2,0)),AZ974,""))</f>
        <v/>
      </c>
      <c r="CC974" s="125" t="str">
        <f>IF(ISERR(IF(AND($I974=Re_lo!$E$5,CC$5=VLOOKUP(Re_lo!$H$5,Re_lo!$N$5:$O$16,2,0)),BA974,"")),"",IF(AND($I974=Re_lo!$E$5,CC$5=VLOOKUP(Re_lo!$H$5,Re_lo!$N$5:$O$16,2,0)),BA974,""))</f>
        <v/>
      </c>
      <c r="CD974" s="125" t="str">
        <f>IF(ISERR(IF(AND($I974=Re_lo!$E$5,CD$5=VLOOKUP(Re_lo!$H$5,Re_lo!$N$5:$O$16,2,0)),BB974,"")),"",IF(AND($I974=Re_lo!$E$5,CD$5=VLOOKUP(Re_lo!$H$5,Re_lo!$N$5:$O$16,2,0)),BB974,""))</f>
        <v/>
      </c>
      <c r="CF974" s="125" t="str">
        <f>IF($C974="","",COUNTIFS(Con_ve!$C$6:$C$1005,$C974,Con_ve!$Q$6:$Q$1005,Cad_cl!CF$5))</f>
        <v/>
      </c>
      <c r="CG974" s="125" t="str">
        <f>IF($C974="","",COUNTIFS(Con_ve!$C$6:$C$1005,$C974,Con_ve!$Q$6:$Q$1005,Cad_cl!CG$5))</f>
        <v/>
      </c>
      <c r="CH974" s="125" t="str">
        <f>IF($C974="","",COUNTIFS(Con_ve!$C$6:$C$1005,$C974,Con_ve!$Q$6:$Q$1005,Cad_cl!CH$5))</f>
        <v/>
      </c>
      <c r="CI974" s="125" t="str">
        <f>IF($C974="","",COUNTIFS(Con_ve!$C$6:$C$1005,$C974,Con_ve!$Q$6:$Q$1005,Cad_cl!CI$5))</f>
        <v/>
      </c>
      <c r="CJ974" s="125" t="str">
        <f>IF($C974="","",COUNTIFS(Con_ve!$C$6:$C$1005,$C974,Con_ve!$Q$6:$Q$1005,Cad_cl!CJ$5))</f>
        <v/>
      </c>
      <c r="CK974" s="125" t="str">
        <f>IF($C974="","",COUNTIFS(Con_ve!$C$6:$C$1005,$C974,Con_ve!$Q$6:$Q$1005,Cad_cl!CK$5))</f>
        <v/>
      </c>
      <c r="CL974" s="125" t="str">
        <f>IF($C974="","",COUNTIFS(Con_ve!$C$6:$C$1005,$C974,Con_ve!$Q$6:$Q$1005,Cad_cl!CL$5))</f>
        <v/>
      </c>
      <c r="CM974" s="125" t="str">
        <f>IF($C974="","",COUNTIFS(Con_ve!$C$6:$C$1005,$C974,Con_ve!$Q$6:$Q$1005,Cad_cl!CM$5))</f>
        <v/>
      </c>
      <c r="CN974" s="125" t="str">
        <f>IF($C974="","",COUNTIFS(Con_ve!$C$6:$C$1005,$C974,Con_ve!$Q$6:$Q$1005,Cad_cl!CN$5))</f>
        <v/>
      </c>
      <c r="CO974" s="125" t="str">
        <f>IF($C974="","",COUNTIFS(Con_ve!$C$6:$C$1005,$C974,Con_ve!$Q$6:$Q$1005,Cad_cl!CO$5))</f>
        <v/>
      </c>
      <c r="CP974" s="125" t="str">
        <f>IF($C974="","",COUNTIFS(Con_ve!$C$6:$C$1005,$C974,Con_ve!$Q$6:$Q$1005,Cad_cl!CP$5))</f>
        <v/>
      </c>
      <c r="CQ974" s="125" t="str">
        <f>IF($C974="","",COUNTIFS(Con_ve!$C$6:$C$1005,$C974,Con_ve!$Q$6:$Q$1005,Cad_cl!CQ$5))</f>
        <v/>
      </c>
      <c r="CR974" s="125">
        <f t="shared" si="47"/>
        <v>0</v>
      </c>
    </row>
    <row r="975" spans="3:96" ht="30" customHeight="1">
      <c r="C975" s="153"/>
      <c r="D975" s="153"/>
      <c r="E975" s="154"/>
      <c r="F975" s="153"/>
      <c r="G975" s="155"/>
      <c r="H975" s="153"/>
      <c r="I975" s="153"/>
      <c r="J975" s="132" t="s">
        <v>309</v>
      </c>
      <c r="K975" s="133" t="s">
        <v>309</v>
      </c>
      <c r="L975" s="153"/>
      <c r="M975" s="153"/>
      <c r="N975" s="153"/>
      <c r="O975" s="153"/>
      <c r="P975" s="153"/>
      <c r="Q975" s="153"/>
      <c r="AP975" s="134" t="str">
        <f>IF(ISERR(IF($C975="","",SUMIFS(Con_ve!$F$6:$F$1005,Con_ve!$C$6:$C$1005,$C975,Con_ve!$I$6:$I$1005,"Fechada",Con_ve!$Q$6:$Q$1005,Cad_cl!AP$5))),"",IF($C975="","",SUMIFS(Con_ve!$F$6:$F$1005,Con_ve!$C$6:$C$1005,$C975,Con_ve!$I$6:$I$1005,"Fechada",Con_ve!$Q$6:$Q$1005,Cad_cl!AP$5)))</f>
        <v/>
      </c>
      <c r="AQ975" s="134" t="str">
        <f>IF(ISERR(IF($C975="","",SUMIFS(Con_ve!$F$6:$F$1005,Con_ve!$C$6:$C$1005,$C975,Con_ve!$I$6:$I$1005,"Fechada",Con_ve!$Q$6:$Q$1005,Cad_cl!AQ$5))),"",IF($C975="","",SUMIFS(Con_ve!$F$6:$F$1005,Con_ve!$C$6:$C$1005,$C975,Con_ve!$I$6:$I$1005,"Fechada",Con_ve!$Q$6:$Q$1005,Cad_cl!AQ$5)))</f>
        <v/>
      </c>
      <c r="AR975" s="134" t="str">
        <f>IF(ISERR(IF($C975="","",SUMIFS(Con_ve!$F$6:$F$1005,Con_ve!$C$6:$C$1005,$C975,Con_ve!$I$6:$I$1005,"Fechada",Con_ve!$Q$6:$Q$1005,Cad_cl!AR$5))),"",IF($C975="","",SUMIFS(Con_ve!$F$6:$F$1005,Con_ve!$C$6:$C$1005,$C975,Con_ve!$I$6:$I$1005,"Fechada",Con_ve!$Q$6:$Q$1005,Cad_cl!AR$5)))</f>
        <v/>
      </c>
      <c r="AS975" s="134" t="str">
        <f>IF(ISERR(IF($C975="","",SUMIFS(Con_ve!$F$6:$F$1005,Con_ve!$C$6:$C$1005,$C975,Con_ve!$I$6:$I$1005,"Fechada",Con_ve!$Q$6:$Q$1005,Cad_cl!AS$5))),"",IF($C975="","",SUMIFS(Con_ve!$F$6:$F$1005,Con_ve!$C$6:$C$1005,$C975,Con_ve!$I$6:$I$1005,"Fechada",Con_ve!$Q$6:$Q$1005,Cad_cl!AS$5)))</f>
        <v/>
      </c>
      <c r="AT975" s="134" t="str">
        <f>IF(ISERR(IF($C975="","",SUMIFS(Con_ve!$F$6:$F$1005,Con_ve!$C$6:$C$1005,$C975,Con_ve!$I$6:$I$1005,"Fechada",Con_ve!$Q$6:$Q$1005,Cad_cl!AT$5))),"",IF($C975="","",SUMIFS(Con_ve!$F$6:$F$1005,Con_ve!$C$6:$C$1005,$C975,Con_ve!$I$6:$I$1005,"Fechada",Con_ve!$Q$6:$Q$1005,Cad_cl!AT$5)))</f>
        <v/>
      </c>
      <c r="AU975" s="134" t="str">
        <f>IF(ISERR(IF($C975="","",SUMIFS(Con_ve!$F$6:$F$1005,Con_ve!$C$6:$C$1005,$C975,Con_ve!$I$6:$I$1005,"Fechada",Con_ve!$Q$6:$Q$1005,Cad_cl!AU$5))),"",IF($C975="","",SUMIFS(Con_ve!$F$6:$F$1005,Con_ve!$C$6:$C$1005,$C975,Con_ve!$I$6:$I$1005,"Fechada",Con_ve!$Q$6:$Q$1005,Cad_cl!AU$5)))</f>
        <v/>
      </c>
      <c r="AV975" s="134" t="str">
        <f>IF(ISERR(IF($C975="","",SUMIFS(Con_ve!$F$6:$F$1005,Con_ve!$C$6:$C$1005,$C975,Con_ve!$I$6:$I$1005,"Fechada",Con_ve!$Q$6:$Q$1005,Cad_cl!AV$5))),"",IF($C975="","",SUMIFS(Con_ve!$F$6:$F$1005,Con_ve!$C$6:$C$1005,$C975,Con_ve!$I$6:$I$1005,"Fechada",Con_ve!$Q$6:$Q$1005,Cad_cl!AV$5)))</f>
        <v/>
      </c>
      <c r="AW975" s="134" t="str">
        <f>IF(ISERR(IF($C975="","",SUMIFS(Con_ve!$F$6:$F$1005,Con_ve!$C$6:$C$1005,$C975,Con_ve!$I$6:$I$1005,"Fechada",Con_ve!$Q$6:$Q$1005,Cad_cl!AW$5))),"",IF($C975="","",SUMIFS(Con_ve!$F$6:$F$1005,Con_ve!$C$6:$C$1005,$C975,Con_ve!$I$6:$I$1005,"Fechada",Con_ve!$Q$6:$Q$1005,Cad_cl!AW$5)))</f>
        <v/>
      </c>
      <c r="AX975" s="134" t="str">
        <f>IF(ISERR(IF($C975="","",SUMIFS(Con_ve!$F$6:$F$1005,Con_ve!$C$6:$C$1005,$C975,Con_ve!$I$6:$I$1005,"Fechada",Con_ve!$Q$6:$Q$1005,Cad_cl!AX$5))),"",IF($C975="","",SUMIFS(Con_ve!$F$6:$F$1005,Con_ve!$C$6:$C$1005,$C975,Con_ve!$I$6:$I$1005,"Fechada",Con_ve!$Q$6:$Q$1005,Cad_cl!AX$5)))</f>
        <v/>
      </c>
      <c r="AY975" s="134" t="str">
        <f>IF(ISERR(IF($C975="","",SUMIFS(Con_ve!$F$6:$F$1005,Con_ve!$C$6:$C$1005,$C975,Con_ve!$I$6:$I$1005,"Fechada",Con_ve!$Q$6:$Q$1005,Cad_cl!AY$5))),"",IF($C975="","",SUMIFS(Con_ve!$F$6:$F$1005,Con_ve!$C$6:$C$1005,$C975,Con_ve!$I$6:$I$1005,"Fechada",Con_ve!$Q$6:$Q$1005,Cad_cl!AY$5)))</f>
        <v/>
      </c>
      <c r="AZ975" s="134" t="str">
        <f>IF(ISERR(IF($C975="","",SUMIFS(Con_ve!$F$6:$F$1005,Con_ve!$C$6:$C$1005,$C975,Con_ve!$I$6:$I$1005,"Fechada",Con_ve!$Q$6:$Q$1005,Cad_cl!AZ$5))),"",IF($C975="","",SUMIFS(Con_ve!$F$6:$F$1005,Con_ve!$C$6:$C$1005,$C975,Con_ve!$I$6:$I$1005,"Fechada",Con_ve!$Q$6:$Q$1005,Cad_cl!AZ$5)))</f>
        <v/>
      </c>
      <c r="BA975" s="134" t="str">
        <f>IF(ISERR(IF($C975="","",SUMIFS(Con_ve!$F$6:$F$1005,Con_ve!$C$6:$C$1005,$C975,Con_ve!$I$6:$I$1005,"Fechada",Con_ve!$Q$6:$Q$1005,Cad_cl!BA$5))),"",IF($C975="","",SUMIFS(Con_ve!$F$6:$F$1005,Con_ve!$C$6:$C$1005,$C975,Con_ve!$I$6:$I$1005,"Fechada",Con_ve!$Q$6:$Q$1005,Cad_cl!BA$5)))</f>
        <v/>
      </c>
      <c r="BB975" s="134">
        <f t="shared" si="45"/>
        <v>0</v>
      </c>
      <c r="BD975" s="134" t="str">
        <f>IF(ISERR(IF($C975="","",SUMIFS(Con_ve!$F$6:$F$1005,Con_ve!$C$6:$C$1005,$C975,Con_ve!$I$6:$I$1005,"Em negociação",Con_ve!$Q$6:$Q$1005,Cad_cl!BD$5))),"",IF($C975="","",SUMIFS(Con_ve!$F$6:$F$1005,Con_ve!$C$6:$C$1005,$C975,Con_ve!$I$6:$I$1005,"Em negociação",Con_ve!$Q$6:$Q$1005,Cad_cl!BD$5)))</f>
        <v/>
      </c>
      <c r="BE975" s="134" t="str">
        <f>IF(ISERR(IF($C975="","",SUMIFS(Con_ve!$F$6:$F$1005,Con_ve!$C$6:$C$1005,$C975,Con_ve!$I$6:$I$1005,"Em negociação",Con_ve!$Q$6:$Q$1005,Cad_cl!BE$5))),"",IF($C975="","",SUMIFS(Con_ve!$F$6:$F$1005,Con_ve!$C$6:$C$1005,$C975,Con_ve!$I$6:$I$1005,"Em negociação",Con_ve!$Q$6:$Q$1005,Cad_cl!BE$5)))</f>
        <v/>
      </c>
      <c r="BF975" s="134" t="str">
        <f>IF(ISERR(IF($C975="","",SUMIFS(Con_ve!$F$6:$F$1005,Con_ve!$C$6:$C$1005,$C975,Con_ve!$I$6:$I$1005,"Em negociação",Con_ve!$Q$6:$Q$1005,Cad_cl!BF$5))),"",IF($C975="","",SUMIFS(Con_ve!$F$6:$F$1005,Con_ve!$C$6:$C$1005,$C975,Con_ve!$I$6:$I$1005,"Em negociação",Con_ve!$Q$6:$Q$1005,Cad_cl!BF$5)))</f>
        <v/>
      </c>
      <c r="BG975" s="134" t="str">
        <f>IF(ISERR(IF($C975="","",SUMIFS(Con_ve!$F$6:$F$1005,Con_ve!$C$6:$C$1005,$C975,Con_ve!$I$6:$I$1005,"Em negociação",Con_ve!$Q$6:$Q$1005,Cad_cl!BG$5))),"",IF($C975="","",SUMIFS(Con_ve!$F$6:$F$1005,Con_ve!$C$6:$C$1005,$C975,Con_ve!$I$6:$I$1005,"Em negociação",Con_ve!$Q$6:$Q$1005,Cad_cl!BG$5)))</f>
        <v/>
      </c>
      <c r="BH975" s="134" t="str">
        <f>IF(ISERR(IF($C975="","",SUMIFS(Con_ve!$F$6:$F$1005,Con_ve!$C$6:$C$1005,$C975,Con_ve!$I$6:$I$1005,"Em negociação",Con_ve!$Q$6:$Q$1005,Cad_cl!BH$5))),"",IF($C975="","",SUMIFS(Con_ve!$F$6:$F$1005,Con_ve!$C$6:$C$1005,$C975,Con_ve!$I$6:$I$1005,"Em negociação",Con_ve!$Q$6:$Q$1005,Cad_cl!BH$5)))</f>
        <v/>
      </c>
      <c r="BI975" s="134" t="str">
        <f>IF(ISERR(IF($C975="","",SUMIFS(Con_ve!$F$6:$F$1005,Con_ve!$C$6:$C$1005,$C975,Con_ve!$I$6:$I$1005,"Em negociação",Con_ve!$Q$6:$Q$1005,Cad_cl!BI$5))),"",IF($C975="","",SUMIFS(Con_ve!$F$6:$F$1005,Con_ve!$C$6:$C$1005,$C975,Con_ve!$I$6:$I$1005,"Em negociação",Con_ve!$Q$6:$Q$1005,Cad_cl!BI$5)))</f>
        <v/>
      </c>
      <c r="BJ975" s="134" t="str">
        <f>IF(ISERR(IF($C975="","",SUMIFS(Con_ve!$F$6:$F$1005,Con_ve!$C$6:$C$1005,$C975,Con_ve!$I$6:$I$1005,"Em negociação",Con_ve!$Q$6:$Q$1005,Cad_cl!BJ$5))),"",IF($C975="","",SUMIFS(Con_ve!$F$6:$F$1005,Con_ve!$C$6:$C$1005,$C975,Con_ve!$I$6:$I$1005,"Em negociação",Con_ve!$Q$6:$Q$1005,Cad_cl!BJ$5)))</f>
        <v/>
      </c>
      <c r="BK975" s="134" t="str">
        <f>IF(ISERR(IF($C975="","",SUMIFS(Con_ve!$F$6:$F$1005,Con_ve!$C$6:$C$1005,$C975,Con_ve!$I$6:$I$1005,"Em negociação",Con_ve!$Q$6:$Q$1005,Cad_cl!BK$5))),"",IF($C975="","",SUMIFS(Con_ve!$F$6:$F$1005,Con_ve!$C$6:$C$1005,$C975,Con_ve!$I$6:$I$1005,"Em negociação",Con_ve!$Q$6:$Q$1005,Cad_cl!BK$5)))</f>
        <v/>
      </c>
      <c r="BL975" s="134" t="str">
        <f>IF(ISERR(IF($C975="","",SUMIFS(Con_ve!$F$6:$F$1005,Con_ve!$C$6:$C$1005,$C975,Con_ve!$I$6:$I$1005,"Em negociação",Con_ve!$Q$6:$Q$1005,Cad_cl!BL$5))),"",IF($C975="","",SUMIFS(Con_ve!$F$6:$F$1005,Con_ve!$C$6:$C$1005,$C975,Con_ve!$I$6:$I$1005,"Em negociação",Con_ve!$Q$6:$Q$1005,Cad_cl!BL$5)))</f>
        <v/>
      </c>
      <c r="BM975" s="134" t="str">
        <f>IF(ISERR(IF($C975="","",SUMIFS(Con_ve!$F$6:$F$1005,Con_ve!$C$6:$C$1005,$C975,Con_ve!$I$6:$I$1005,"Em negociação",Con_ve!$Q$6:$Q$1005,Cad_cl!BM$5))),"",IF($C975="","",SUMIFS(Con_ve!$F$6:$F$1005,Con_ve!$C$6:$C$1005,$C975,Con_ve!$I$6:$I$1005,"Em negociação",Con_ve!$Q$6:$Q$1005,Cad_cl!BM$5)))</f>
        <v/>
      </c>
      <c r="BN975" s="134" t="str">
        <f>IF(ISERR(IF($C975="","",SUMIFS(Con_ve!$F$6:$F$1005,Con_ve!$C$6:$C$1005,$C975,Con_ve!$I$6:$I$1005,"Em negociação",Con_ve!$Q$6:$Q$1005,Cad_cl!BN$5))),"",IF($C975="","",SUMIFS(Con_ve!$F$6:$F$1005,Con_ve!$C$6:$C$1005,$C975,Con_ve!$I$6:$I$1005,"Em negociação",Con_ve!$Q$6:$Q$1005,Cad_cl!BN$5)))</f>
        <v/>
      </c>
      <c r="BO975" s="134" t="str">
        <f>IF(ISERR(IF($C975="","",SUMIFS(Con_ve!$F$6:$F$1005,Con_ve!$C$6:$C$1005,$C975,Con_ve!$I$6:$I$1005,"Em negociação",Con_ve!$Q$6:$Q$1005,Cad_cl!BO$5))),"",IF($C975="","",SUMIFS(Con_ve!$F$6:$F$1005,Con_ve!$C$6:$C$1005,$C975,Con_ve!$I$6:$I$1005,"Em negociação",Con_ve!$Q$6:$Q$1005,Cad_cl!BO$5)))</f>
        <v/>
      </c>
      <c r="BP975" s="134">
        <f t="shared" si="46"/>
        <v>0</v>
      </c>
      <c r="BR975" s="125" t="str">
        <f>IF(ISERR(IF(AND($I975=Re_lo!$E$5,BR$5=VLOOKUP(Re_lo!$H$5,Re_lo!$N$5:$O$16,2,0)),AP975,"")),"",IF(AND($I975=Re_lo!$E$5,BR$5=VLOOKUP(Re_lo!$H$5,Re_lo!$N$5:$O$16,2,0)),AP975,""))</f>
        <v/>
      </c>
      <c r="BS975" s="125" t="str">
        <f>IF(ISERR(IF(AND($I975=Re_lo!$E$5,BS$5=VLOOKUP(Re_lo!$H$5,Re_lo!$N$5:$O$16,2,0)),AQ975,"")),"",IF(AND($I975=Re_lo!$E$5,BS$5=VLOOKUP(Re_lo!$H$5,Re_lo!$N$5:$O$16,2,0)),AQ975,""))</f>
        <v/>
      </c>
      <c r="BT975" s="125" t="str">
        <f>IF(ISERR(IF(AND($I975=Re_lo!$E$5,BT$5=VLOOKUP(Re_lo!$H$5,Re_lo!$N$5:$O$16,2,0)),AR975,"")),"",IF(AND($I975=Re_lo!$E$5,BT$5=VLOOKUP(Re_lo!$H$5,Re_lo!$N$5:$O$16,2,0)),AR975,""))</f>
        <v/>
      </c>
      <c r="BU975" s="125" t="str">
        <f>IF(ISERR(IF(AND($I975=Re_lo!$E$5,BU$5=VLOOKUP(Re_lo!$H$5,Re_lo!$N$5:$O$16,2,0)),AS975,"")),"",IF(AND($I975=Re_lo!$E$5,BU$5=VLOOKUP(Re_lo!$H$5,Re_lo!$N$5:$O$16,2,0)),AS975,""))</f>
        <v/>
      </c>
      <c r="BV975" s="125" t="str">
        <f>IF(ISERR(IF(AND($I975=Re_lo!$E$5,BV$5=VLOOKUP(Re_lo!$H$5,Re_lo!$N$5:$O$16,2,0)),AT975,"")),"",IF(AND($I975=Re_lo!$E$5,BV$5=VLOOKUP(Re_lo!$H$5,Re_lo!$N$5:$O$16,2,0)),AT975,""))</f>
        <v/>
      </c>
      <c r="BW975" s="125" t="str">
        <f>IF(ISERR(IF(AND($I975=Re_lo!$E$5,BW$5=VLOOKUP(Re_lo!$H$5,Re_lo!$N$5:$O$16,2,0)),AU975,"")),"",IF(AND($I975=Re_lo!$E$5,BW$5=VLOOKUP(Re_lo!$H$5,Re_lo!$N$5:$O$16,2,0)),AU975,""))</f>
        <v/>
      </c>
      <c r="BX975" s="125" t="str">
        <f>IF(ISERR(IF(AND($I975=Re_lo!$E$5,BX$5=VLOOKUP(Re_lo!$H$5,Re_lo!$N$5:$O$16,2,0)),AV975,"")),"",IF(AND($I975=Re_lo!$E$5,BX$5=VLOOKUP(Re_lo!$H$5,Re_lo!$N$5:$O$16,2,0)),AV975,""))</f>
        <v/>
      </c>
      <c r="BY975" s="125" t="str">
        <f>IF(ISERR(IF(AND($I975=Re_lo!$E$5,BY$5=VLOOKUP(Re_lo!$H$5,Re_lo!$N$5:$O$16,2,0)),AW975,"")),"",IF(AND($I975=Re_lo!$E$5,BY$5=VLOOKUP(Re_lo!$H$5,Re_lo!$N$5:$O$16,2,0)),AW975,""))</f>
        <v/>
      </c>
      <c r="BZ975" s="125" t="str">
        <f>IF(ISERR(IF(AND($I975=Re_lo!$E$5,BZ$5=VLOOKUP(Re_lo!$H$5,Re_lo!$N$5:$O$16,2,0)),AX975,"")),"",IF(AND($I975=Re_lo!$E$5,BZ$5=VLOOKUP(Re_lo!$H$5,Re_lo!$N$5:$O$16,2,0)),AX975,""))</f>
        <v/>
      </c>
      <c r="CA975" s="125" t="str">
        <f>IF(ISERR(IF(AND($I975=Re_lo!$E$5,CA$5=VLOOKUP(Re_lo!$H$5,Re_lo!$N$5:$O$16,2,0)),AY975,"")),"",IF(AND($I975=Re_lo!$E$5,CA$5=VLOOKUP(Re_lo!$H$5,Re_lo!$N$5:$O$16,2,0)),AY975,""))</f>
        <v/>
      </c>
      <c r="CB975" s="125" t="str">
        <f>IF(ISERR(IF(AND($I975=Re_lo!$E$5,CB$5=VLOOKUP(Re_lo!$H$5,Re_lo!$N$5:$O$16,2,0)),AZ975,"")),"",IF(AND($I975=Re_lo!$E$5,CB$5=VLOOKUP(Re_lo!$H$5,Re_lo!$N$5:$O$16,2,0)),AZ975,""))</f>
        <v/>
      </c>
      <c r="CC975" s="125" t="str">
        <f>IF(ISERR(IF(AND($I975=Re_lo!$E$5,CC$5=VLOOKUP(Re_lo!$H$5,Re_lo!$N$5:$O$16,2,0)),BA975,"")),"",IF(AND($I975=Re_lo!$E$5,CC$5=VLOOKUP(Re_lo!$H$5,Re_lo!$N$5:$O$16,2,0)),BA975,""))</f>
        <v/>
      </c>
      <c r="CD975" s="125" t="str">
        <f>IF(ISERR(IF(AND($I975=Re_lo!$E$5,CD$5=VLOOKUP(Re_lo!$H$5,Re_lo!$N$5:$O$16,2,0)),BB975,"")),"",IF(AND($I975=Re_lo!$E$5,CD$5=VLOOKUP(Re_lo!$H$5,Re_lo!$N$5:$O$16,2,0)),BB975,""))</f>
        <v/>
      </c>
      <c r="CF975" s="125" t="str">
        <f>IF($C975="","",COUNTIFS(Con_ve!$C$6:$C$1005,$C975,Con_ve!$Q$6:$Q$1005,Cad_cl!CF$5))</f>
        <v/>
      </c>
      <c r="CG975" s="125" t="str">
        <f>IF($C975="","",COUNTIFS(Con_ve!$C$6:$C$1005,$C975,Con_ve!$Q$6:$Q$1005,Cad_cl!CG$5))</f>
        <v/>
      </c>
      <c r="CH975" s="125" t="str">
        <f>IF($C975="","",COUNTIFS(Con_ve!$C$6:$C$1005,$C975,Con_ve!$Q$6:$Q$1005,Cad_cl!CH$5))</f>
        <v/>
      </c>
      <c r="CI975" s="125" t="str">
        <f>IF($C975="","",COUNTIFS(Con_ve!$C$6:$C$1005,$C975,Con_ve!$Q$6:$Q$1005,Cad_cl!CI$5))</f>
        <v/>
      </c>
      <c r="CJ975" s="125" t="str">
        <f>IF($C975="","",COUNTIFS(Con_ve!$C$6:$C$1005,$C975,Con_ve!$Q$6:$Q$1005,Cad_cl!CJ$5))</f>
        <v/>
      </c>
      <c r="CK975" s="125" t="str">
        <f>IF($C975="","",COUNTIFS(Con_ve!$C$6:$C$1005,$C975,Con_ve!$Q$6:$Q$1005,Cad_cl!CK$5))</f>
        <v/>
      </c>
      <c r="CL975" s="125" t="str">
        <f>IF($C975="","",COUNTIFS(Con_ve!$C$6:$C$1005,$C975,Con_ve!$Q$6:$Q$1005,Cad_cl!CL$5))</f>
        <v/>
      </c>
      <c r="CM975" s="125" t="str">
        <f>IF($C975="","",COUNTIFS(Con_ve!$C$6:$C$1005,$C975,Con_ve!$Q$6:$Q$1005,Cad_cl!CM$5))</f>
        <v/>
      </c>
      <c r="CN975" s="125" t="str">
        <f>IF($C975="","",COUNTIFS(Con_ve!$C$6:$C$1005,$C975,Con_ve!$Q$6:$Q$1005,Cad_cl!CN$5))</f>
        <v/>
      </c>
      <c r="CO975" s="125" t="str">
        <f>IF($C975="","",COUNTIFS(Con_ve!$C$6:$C$1005,$C975,Con_ve!$Q$6:$Q$1005,Cad_cl!CO$5))</f>
        <v/>
      </c>
      <c r="CP975" s="125" t="str">
        <f>IF($C975="","",COUNTIFS(Con_ve!$C$6:$C$1005,$C975,Con_ve!$Q$6:$Q$1005,Cad_cl!CP$5))</f>
        <v/>
      </c>
      <c r="CQ975" s="125" t="str">
        <f>IF($C975="","",COUNTIFS(Con_ve!$C$6:$C$1005,$C975,Con_ve!$Q$6:$Q$1005,Cad_cl!CQ$5))</f>
        <v/>
      </c>
      <c r="CR975" s="125">
        <f t="shared" si="47"/>
        <v>0</v>
      </c>
    </row>
    <row r="976" spans="3:96" ht="30" customHeight="1">
      <c r="C976" s="153"/>
      <c r="D976" s="153"/>
      <c r="E976" s="154"/>
      <c r="F976" s="153"/>
      <c r="G976" s="155"/>
      <c r="H976" s="153"/>
      <c r="I976" s="153"/>
      <c r="J976" s="132" t="s">
        <v>309</v>
      </c>
      <c r="K976" s="133" t="s">
        <v>309</v>
      </c>
      <c r="L976" s="153"/>
      <c r="M976" s="153"/>
      <c r="N976" s="153"/>
      <c r="O976" s="153"/>
      <c r="P976" s="153"/>
      <c r="Q976" s="153"/>
      <c r="AP976" s="134" t="str">
        <f>IF(ISERR(IF($C976="","",SUMIFS(Con_ve!$F$6:$F$1005,Con_ve!$C$6:$C$1005,$C976,Con_ve!$I$6:$I$1005,"Fechada",Con_ve!$Q$6:$Q$1005,Cad_cl!AP$5))),"",IF($C976="","",SUMIFS(Con_ve!$F$6:$F$1005,Con_ve!$C$6:$C$1005,$C976,Con_ve!$I$6:$I$1005,"Fechada",Con_ve!$Q$6:$Q$1005,Cad_cl!AP$5)))</f>
        <v/>
      </c>
      <c r="AQ976" s="134" t="str">
        <f>IF(ISERR(IF($C976="","",SUMIFS(Con_ve!$F$6:$F$1005,Con_ve!$C$6:$C$1005,$C976,Con_ve!$I$6:$I$1005,"Fechada",Con_ve!$Q$6:$Q$1005,Cad_cl!AQ$5))),"",IF($C976="","",SUMIFS(Con_ve!$F$6:$F$1005,Con_ve!$C$6:$C$1005,$C976,Con_ve!$I$6:$I$1005,"Fechada",Con_ve!$Q$6:$Q$1005,Cad_cl!AQ$5)))</f>
        <v/>
      </c>
      <c r="AR976" s="134" t="str">
        <f>IF(ISERR(IF($C976="","",SUMIFS(Con_ve!$F$6:$F$1005,Con_ve!$C$6:$C$1005,$C976,Con_ve!$I$6:$I$1005,"Fechada",Con_ve!$Q$6:$Q$1005,Cad_cl!AR$5))),"",IF($C976="","",SUMIFS(Con_ve!$F$6:$F$1005,Con_ve!$C$6:$C$1005,$C976,Con_ve!$I$6:$I$1005,"Fechada",Con_ve!$Q$6:$Q$1005,Cad_cl!AR$5)))</f>
        <v/>
      </c>
      <c r="AS976" s="134" t="str">
        <f>IF(ISERR(IF($C976="","",SUMIFS(Con_ve!$F$6:$F$1005,Con_ve!$C$6:$C$1005,$C976,Con_ve!$I$6:$I$1005,"Fechada",Con_ve!$Q$6:$Q$1005,Cad_cl!AS$5))),"",IF($C976="","",SUMIFS(Con_ve!$F$6:$F$1005,Con_ve!$C$6:$C$1005,$C976,Con_ve!$I$6:$I$1005,"Fechada",Con_ve!$Q$6:$Q$1005,Cad_cl!AS$5)))</f>
        <v/>
      </c>
      <c r="AT976" s="134" t="str">
        <f>IF(ISERR(IF($C976="","",SUMIFS(Con_ve!$F$6:$F$1005,Con_ve!$C$6:$C$1005,$C976,Con_ve!$I$6:$I$1005,"Fechada",Con_ve!$Q$6:$Q$1005,Cad_cl!AT$5))),"",IF($C976="","",SUMIFS(Con_ve!$F$6:$F$1005,Con_ve!$C$6:$C$1005,$C976,Con_ve!$I$6:$I$1005,"Fechada",Con_ve!$Q$6:$Q$1005,Cad_cl!AT$5)))</f>
        <v/>
      </c>
      <c r="AU976" s="134" t="str">
        <f>IF(ISERR(IF($C976="","",SUMIFS(Con_ve!$F$6:$F$1005,Con_ve!$C$6:$C$1005,$C976,Con_ve!$I$6:$I$1005,"Fechada",Con_ve!$Q$6:$Q$1005,Cad_cl!AU$5))),"",IF($C976="","",SUMIFS(Con_ve!$F$6:$F$1005,Con_ve!$C$6:$C$1005,$C976,Con_ve!$I$6:$I$1005,"Fechada",Con_ve!$Q$6:$Q$1005,Cad_cl!AU$5)))</f>
        <v/>
      </c>
      <c r="AV976" s="134" t="str">
        <f>IF(ISERR(IF($C976="","",SUMIFS(Con_ve!$F$6:$F$1005,Con_ve!$C$6:$C$1005,$C976,Con_ve!$I$6:$I$1005,"Fechada",Con_ve!$Q$6:$Q$1005,Cad_cl!AV$5))),"",IF($C976="","",SUMIFS(Con_ve!$F$6:$F$1005,Con_ve!$C$6:$C$1005,$C976,Con_ve!$I$6:$I$1005,"Fechada",Con_ve!$Q$6:$Q$1005,Cad_cl!AV$5)))</f>
        <v/>
      </c>
      <c r="AW976" s="134" t="str">
        <f>IF(ISERR(IF($C976="","",SUMIFS(Con_ve!$F$6:$F$1005,Con_ve!$C$6:$C$1005,$C976,Con_ve!$I$6:$I$1005,"Fechada",Con_ve!$Q$6:$Q$1005,Cad_cl!AW$5))),"",IF($C976="","",SUMIFS(Con_ve!$F$6:$F$1005,Con_ve!$C$6:$C$1005,$C976,Con_ve!$I$6:$I$1005,"Fechada",Con_ve!$Q$6:$Q$1005,Cad_cl!AW$5)))</f>
        <v/>
      </c>
      <c r="AX976" s="134" t="str">
        <f>IF(ISERR(IF($C976="","",SUMIFS(Con_ve!$F$6:$F$1005,Con_ve!$C$6:$C$1005,$C976,Con_ve!$I$6:$I$1005,"Fechada",Con_ve!$Q$6:$Q$1005,Cad_cl!AX$5))),"",IF($C976="","",SUMIFS(Con_ve!$F$6:$F$1005,Con_ve!$C$6:$C$1005,$C976,Con_ve!$I$6:$I$1005,"Fechada",Con_ve!$Q$6:$Q$1005,Cad_cl!AX$5)))</f>
        <v/>
      </c>
      <c r="AY976" s="134" t="str">
        <f>IF(ISERR(IF($C976="","",SUMIFS(Con_ve!$F$6:$F$1005,Con_ve!$C$6:$C$1005,$C976,Con_ve!$I$6:$I$1005,"Fechada",Con_ve!$Q$6:$Q$1005,Cad_cl!AY$5))),"",IF($C976="","",SUMIFS(Con_ve!$F$6:$F$1005,Con_ve!$C$6:$C$1005,$C976,Con_ve!$I$6:$I$1005,"Fechada",Con_ve!$Q$6:$Q$1005,Cad_cl!AY$5)))</f>
        <v/>
      </c>
      <c r="AZ976" s="134" t="str">
        <f>IF(ISERR(IF($C976="","",SUMIFS(Con_ve!$F$6:$F$1005,Con_ve!$C$6:$C$1005,$C976,Con_ve!$I$6:$I$1005,"Fechada",Con_ve!$Q$6:$Q$1005,Cad_cl!AZ$5))),"",IF($C976="","",SUMIFS(Con_ve!$F$6:$F$1005,Con_ve!$C$6:$C$1005,$C976,Con_ve!$I$6:$I$1005,"Fechada",Con_ve!$Q$6:$Q$1005,Cad_cl!AZ$5)))</f>
        <v/>
      </c>
      <c r="BA976" s="134" t="str">
        <f>IF(ISERR(IF($C976="","",SUMIFS(Con_ve!$F$6:$F$1005,Con_ve!$C$6:$C$1005,$C976,Con_ve!$I$6:$I$1005,"Fechada",Con_ve!$Q$6:$Q$1005,Cad_cl!BA$5))),"",IF($C976="","",SUMIFS(Con_ve!$F$6:$F$1005,Con_ve!$C$6:$C$1005,$C976,Con_ve!$I$6:$I$1005,"Fechada",Con_ve!$Q$6:$Q$1005,Cad_cl!BA$5)))</f>
        <v/>
      </c>
      <c r="BB976" s="134">
        <f t="shared" si="45"/>
        <v>0</v>
      </c>
      <c r="BD976" s="134" t="str">
        <f>IF(ISERR(IF($C976="","",SUMIFS(Con_ve!$F$6:$F$1005,Con_ve!$C$6:$C$1005,$C976,Con_ve!$I$6:$I$1005,"Em negociação",Con_ve!$Q$6:$Q$1005,Cad_cl!BD$5))),"",IF($C976="","",SUMIFS(Con_ve!$F$6:$F$1005,Con_ve!$C$6:$C$1005,$C976,Con_ve!$I$6:$I$1005,"Em negociação",Con_ve!$Q$6:$Q$1005,Cad_cl!BD$5)))</f>
        <v/>
      </c>
      <c r="BE976" s="134" t="str">
        <f>IF(ISERR(IF($C976="","",SUMIFS(Con_ve!$F$6:$F$1005,Con_ve!$C$6:$C$1005,$C976,Con_ve!$I$6:$I$1005,"Em negociação",Con_ve!$Q$6:$Q$1005,Cad_cl!BE$5))),"",IF($C976="","",SUMIFS(Con_ve!$F$6:$F$1005,Con_ve!$C$6:$C$1005,$C976,Con_ve!$I$6:$I$1005,"Em negociação",Con_ve!$Q$6:$Q$1005,Cad_cl!BE$5)))</f>
        <v/>
      </c>
      <c r="BF976" s="134" t="str">
        <f>IF(ISERR(IF($C976="","",SUMIFS(Con_ve!$F$6:$F$1005,Con_ve!$C$6:$C$1005,$C976,Con_ve!$I$6:$I$1005,"Em negociação",Con_ve!$Q$6:$Q$1005,Cad_cl!BF$5))),"",IF($C976="","",SUMIFS(Con_ve!$F$6:$F$1005,Con_ve!$C$6:$C$1005,$C976,Con_ve!$I$6:$I$1005,"Em negociação",Con_ve!$Q$6:$Q$1005,Cad_cl!BF$5)))</f>
        <v/>
      </c>
      <c r="BG976" s="134" t="str">
        <f>IF(ISERR(IF($C976="","",SUMIFS(Con_ve!$F$6:$F$1005,Con_ve!$C$6:$C$1005,$C976,Con_ve!$I$6:$I$1005,"Em negociação",Con_ve!$Q$6:$Q$1005,Cad_cl!BG$5))),"",IF($C976="","",SUMIFS(Con_ve!$F$6:$F$1005,Con_ve!$C$6:$C$1005,$C976,Con_ve!$I$6:$I$1005,"Em negociação",Con_ve!$Q$6:$Q$1005,Cad_cl!BG$5)))</f>
        <v/>
      </c>
      <c r="BH976" s="134" t="str">
        <f>IF(ISERR(IF($C976="","",SUMIFS(Con_ve!$F$6:$F$1005,Con_ve!$C$6:$C$1005,$C976,Con_ve!$I$6:$I$1005,"Em negociação",Con_ve!$Q$6:$Q$1005,Cad_cl!BH$5))),"",IF($C976="","",SUMIFS(Con_ve!$F$6:$F$1005,Con_ve!$C$6:$C$1005,$C976,Con_ve!$I$6:$I$1005,"Em negociação",Con_ve!$Q$6:$Q$1005,Cad_cl!BH$5)))</f>
        <v/>
      </c>
      <c r="BI976" s="134" t="str">
        <f>IF(ISERR(IF($C976="","",SUMIFS(Con_ve!$F$6:$F$1005,Con_ve!$C$6:$C$1005,$C976,Con_ve!$I$6:$I$1005,"Em negociação",Con_ve!$Q$6:$Q$1005,Cad_cl!BI$5))),"",IF($C976="","",SUMIFS(Con_ve!$F$6:$F$1005,Con_ve!$C$6:$C$1005,$C976,Con_ve!$I$6:$I$1005,"Em negociação",Con_ve!$Q$6:$Q$1005,Cad_cl!BI$5)))</f>
        <v/>
      </c>
      <c r="BJ976" s="134" t="str">
        <f>IF(ISERR(IF($C976="","",SUMIFS(Con_ve!$F$6:$F$1005,Con_ve!$C$6:$C$1005,$C976,Con_ve!$I$6:$I$1005,"Em negociação",Con_ve!$Q$6:$Q$1005,Cad_cl!BJ$5))),"",IF($C976="","",SUMIFS(Con_ve!$F$6:$F$1005,Con_ve!$C$6:$C$1005,$C976,Con_ve!$I$6:$I$1005,"Em negociação",Con_ve!$Q$6:$Q$1005,Cad_cl!BJ$5)))</f>
        <v/>
      </c>
      <c r="BK976" s="134" t="str">
        <f>IF(ISERR(IF($C976="","",SUMIFS(Con_ve!$F$6:$F$1005,Con_ve!$C$6:$C$1005,$C976,Con_ve!$I$6:$I$1005,"Em negociação",Con_ve!$Q$6:$Q$1005,Cad_cl!BK$5))),"",IF($C976="","",SUMIFS(Con_ve!$F$6:$F$1005,Con_ve!$C$6:$C$1005,$C976,Con_ve!$I$6:$I$1005,"Em negociação",Con_ve!$Q$6:$Q$1005,Cad_cl!BK$5)))</f>
        <v/>
      </c>
      <c r="BL976" s="134" t="str">
        <f>IF(ISERR(IF($C976="","",SUMIFS(Con_ve!$F$6:$F$1005,Con_ve!$C$6:$C$1005,$C976,Con_ve!$I$6:$I$1005,"Em negociação",Con_ve!$Q$6:$Q$1005,Cad_cl!BL$5))),"",IF($C976="","",SUMIFS(Con_ve!$F$6:$F$1005,Con_ve!$C$6:$C$1005,$C976,Con_ve!$I$6:$I$1005,"Em negociação",Con_ve!$Q$6:$Q$1005,Cad_cl!BL$5)))</f>
        <v/>
      </c>
      <c r="BM976" s="134" t="str">
        <f>IF(ISERR(IF($C976="","",SUMIFS(Con_ve!$F$6:$F$1005,Con_ve!$C$6:$C$1005,$C976,Con_ve!$I$6:$I$1005,"Em negociação",Con_ve!$Q$6:$Q$1005,Cad_cl!BM$5))),"",IF($C976="","",SUMIFS(Con_ve!$F$6:$F$1005,Con_ve!$C$6:$C$1005,$C976,Con_ve!$I$6:$I$1005,"Em negociação",Con_ve!$Q$6:$Q$1005,Cad_cl!BM$5)))</f>
        <v/>
      </c>
      <c r="BN976" s="134" t="str">
        <f>IF(ISERR(IF($C976="","",SUMIFS(Con_ve!$F$6:$F$1005,Con_ve!$C$6:$C$1005,$C976,Con_ve!$I$6:$I$1005,"Em negociação",Con_ve!$Q$6:$Q$1005,Cad_cl!BN$5))),"",IF($C976="","",SUMIFS(Con_ve!$F$6:$F$1005,Con_ve!$C$6:$C$1005,$C976,Con_ve!$I$6:$I$1005,"Em negociação",Con_ve!$Q$6:$Q$1005,Cad_cl!BN$5)))</f>
        <v/>
      </c>
      <c r="BO976" s="134" t="str">
        <f>IF(ISERR(IF($C976="","",SUMIFS(Con_ve!$F$6:$F$1005,Con_ve!$C$6:$C$1005,$C976,Con_ve!$I$6:$I$1005,"Em negociação",Con_ve!$Q$6:$Q$1005,Cad_cl!BO$5))),"",IF($C976="","",SUMIFS(Con_ve!$F$6:$F$1005,Con_ve!$C$6:$C$1005,$C976,Con_ve!$I$6:$I$1005,"Em negociação",Con_ve!$Q$6:$Q$1005,Cad_cl!BO$5)))</f>
        <v/>
      </c>
      <c r="BP976" s="134">
        <f t="shared" si="46"/>
        <v>0</v>
      </c>
      <c r="BR976" s="125" t="str">
        <f>IF(ISERR(IF(AND($I976=Re_lo!$E$5,BR$5=VLOOKUP(Re_lo!$H$5,Re_lo!$N$5:$O$16,2,0)),AP976,"")),"",IF(AND($I976=Re_lo!$E$5,BR$5=VLOOKUP(Re_lo!$H$5,Re_lo!$N$5:$O$16,2,0)),AP976,""))</f>
        <v/>
      </c>
      <c r="BS976" s="125" t="str">
        <f>IF(ISERR(IF(AND($I976=Re_lo!$E$5,BS$5=VLOOKUP(Re_lo!$H$5,Re_lo!$N$5:$O$16,2,0)),AQ976,"")),"",IF(AND($I976=Re_lo!$E$5,BS$5=VLOOKUP(Re_lo!$H$5,Re_lo!$N$5:$O$16,2,0)),AQ976,""))</f>
        <v/>
      </c>
      <c r="BT976" s="125" t="str">
        <f>IF(ISERR(IF(AND($I976=Re_lo!$E$5,BT$5=VLOOKUP(Re_lo!$H$5,Re_lo!$N$5:$O$16,2,0)),AR976,"")),"",IF(AND($I976=Re_lo!$E$5,BT$5=VLOOKUP(Re_lo!$H$5,Re_lo!$N$5:$O$16,2,0)),AR976,""))</f>
        <v/>
      </c>
      <c r="BU976" s="125" t="str">
        <f>IF(ISERR(IF(AND($I976=Re_lo!$E$5,BU$5=VLOOKUP(Re_lo!$H$5,Re_lo!$N$5:$O$16,2,0)),AS976,"")),"",IF(AND($I976=Re_lo!$E$5,BU$5=VLOOKUP(Re_lo!$H$5,Re_lo!$N$5:$O$16,2,0)),AS976,""))</f>
        <v/>
      </c>
      <c r="BV976" s="125" t="str">
        <f>IF(ISERR(IF(AND($I976=Re_lo!$E$5,BV$5=VLOOKUP(Re_lo!$H$5,Re_lo!$N$5:$O$16,2,0)),AT976,"")),"",IF(AND($I976=Re_lo!$E$5,BV$5=VLOOKUP(Re_lo!$H$5,Re_lo!$N$5:$O$16,2,0)),AT976,""))</f>
        <v/>
      </c>
      <c r="BW976" s="125" t="str">
        <f>IF(ISERR(IF(AND($I976=Re_lo!$E$5,BW$5=VLOOKUP(Re_lo!$H$5,Re_lo!$N$5:$O$16,2,0)),AU976,"")),"",IF(AND($I976=Re_lo!$E$5,BW$5=VLOOKUP(Re_lo!$H$5,Re_lo!$N$5:$O$16,2,0)),AU976,""))</f>
        <v/>
      </c>
      <c r="BX976" s="125" t="str">
        <f>IF(ISERR(IF(AND($I976=Re_lo!$E$5,BX$5=VLOOKUP(Re_lo!$H$5,Re_lo!$N$5:$O$16,2,0)),AV976,"")),"",IF(AND($I976=Re_lo!$E$5,BX$5=VLOOKUP(Re_lo!$H$5,Re_lo!$N$5:$O$16,2,0)),AV976,""))</f>
        <v/>
      </c>
      <c r="BY976" s="125" t="str">
        <f>IF(ISERR(IF(AND($I976=Re_lo!$E$5,BY$5=VLOOKUP(Re_lo!$H$5,Re_lo!$N$5:$O$16,2,0)),AW976,"")),"",IF(AND($I976=Re_lo!$E$5,BY$5=VLOOKUP(Re_lo!$H$5,Re_lo!$N$5:$O$16,2,0)),AW976,""))</f>
        <v/>
      </c>
      <c r="BZ976" s="125" t="str">
        <f>IF(ISERR(IF(AND($I976=Re_lo!$E$5,BZ$5=VLOOKUP(Re_lo!$H$5,Re_lo!$N$5:$O$16,2,0)),AX976,"")),"",IF(AND($I976=Re_lo!$E$5,BZ$5=VLOOKUP(Re_lo!$H$5,Re_lo!$N$5:$O$16,2,0)),AX976,""))</f>
        <v/>
      </c>
      <c r="CA976" s="125" t="str">
        <f>IF(ISERR(IF(AND($I976=Re_lo!$E$5,CA$5=VLOOKUP(Re_lo!$H$5,Re_lo!$N$5:$O$16,2,0)),AY976,"")),"",IF(AND($I976=Re_lo!$E$5,CA$5=VLOOKUP(Re_lo!$H$5,Re_lo!$N$5:$O$16,2,0)),AY976,""))</f>
        <v/>
      </c>
      <c r="CB976" s="125" t="str">
        <f>IF(ISERR(IF(AND($I976=Re_lo!$E$5,CB$5=VLOOKUP(Re_lo!$H$5,Re_lo!$N$5:$O$16,2,0)),AZ976,"")),"",IF(AND($I976=Re_lo!$E$5,CB$5=VLOOKUP(Re_lo!$H$5,Re_lo!$N$5:$O$16,2,0)),AZ976,""))</f>
        <v/>
      </c>
      <c r="CC976" s="125" t="str">
        <f>IF(ISERR(IF(AND($I976=Re_lo!$E$5,CC$5=VLOOKUP(Re_lo!$H$5,Re_lo!$N$5:$O$16,2,0)),BA976,"")),"",IF(AND($I976=Re_lo!$E$5,CC$5=VLOOKUP(Re_lo!$H$5,Re_lo!$N$5:$O$16,2,0)),BA976,""))</f>
        <v/>
      </c>
      <c r="CD976" s="125" t="str">
        <f>IF(ISERR(IF(AND($I976=Re_lo!$E$5,CD$5=VLOOKUP(Re_lo!$H$5,Re_lo!$N$5:$O$16,2,0)),BB976,"")),"",IF(AND($I976=Re_lo!$E$5,CD$5=VLOOKUP(Re_lo!$H$5,Re_lo!$N$5:$O$16,2,0)),BB976,""))</f>
        <v/>
      </c>
      <c r="CF976" s="125" t="str">
        <f>IF($C976="","",COUNTIFS(Con_ve!$C$6:$C$1005,$C976,Con_ve!$Q$6:$Q$1005,Cad_cl!CF$5))</f>
        <v/>
      </c>
      <c r="CG976" s="125" t="str">
        <f>IF($C976="","",COUNTIFS(Con_ve!$C$6:$C$1005,$C976,Con_ve!$Q$6:$Q$1005,Cad_cl!CG$5))</f>
        <v/>
      </c>
      <c r="CH976" s="125" t="str">
        <f>IF($C976="","",COUNTIFS(Con_ve!$C$6:$C$1005,$C976,Con_ve!$Q$6:$Q$1005,Cad_cl!CH$5))</f>
        <v/>
      </c>
      <c r="CI976" s="125" t="str">
        <f>IF($C976="","",COUNTIFS(Con_ve!$C$6:$C$1005,$C976,Con_ve!$Q$6:$Q$1005,Cad_cl!CI$5))</f>
        <v/>
      </c>
      <c r="CJ976" s="125" t="str">
        <f>IF($C976="","",COUNTIFS(Con_ve!$C$6:$C$1005,$C976,Con_ve!$Q$6:$Q$1005,Cad_cl!CJ$5))</f>
        <v/>
      </c>
      <c r="CK976" s="125" t="str">
        <f>IF($C976="","",COUNTIFS(Con_ve!$C$6:$C$1005,$C976,Con_ve!$Q$6:$Q$1005,Cad_cl!CK$5))</f>
        <v/>
      </c>
      <c r="CL976" s="125" t="str">
        <f>IF($C976="","",COUNTIFS(Con_ve!$C$6:$C$1005,$C976,Con_ve!$Q$6:$Q$1005,Cad_cl!CL$5))</f>
        <v/>
      </c>
      <c r="CM976" s="125" t="str">
        <f>IF($C976="","",COUNTIFS(Con_ve!$C$6:$C$1005,$C976,Con_ve!$Q$6:$Q$1005,Cad_cl!CM$5))</f>
        <v/>
      </c>
      <c r="CN976" s="125" t="str">
        <f>IF($C976="","",COUNTIFS(Con_ve!$C$6:$C$1005,$C976,Con_ve!$Q$6:$Q$1005,Cad_cl!CN$5))</f>
        <v/>
      </c>
      <c r="CO976" s="125" t="str">
        <f>IF($C976="","",COUNTIFS(Con_ve!$C$6:$C$1005,$C976,Con_ve!$Q$6:$Q$1005,Cad_cl!CO$5))</f>
        <v/>
      </c>
      <c r="CP976" s="125" t="str">
        <f>IF($C976="","",COUNTIFS(Con_ve!$C$6:$C$1005,$C976,Con_ve!$Q$6:$Q$1005,Cad_cl!CP$5))</f>
        <v/>
      </c>
      <c r="CQ976" s="125" t="str">
        <f>IF($C976="","",COUNTIFS(Con_ve!$C$6:$C$1005,$C976,Con_ve!$Q$6:$Q$1005,Cad_cl!CQ$5))</f>
        <v/>
      </c>
      <c r="CR976" s="125">
        <f t="shared" si="47"/>
        <v>0</v>
      </c>
    </row>
    <row r="977" spans="3:96" ht="30" customHeight="1">
      <c r="C977" s="153"/>
      <c r="D977" s="153"/>
      <c r="E977" s="154"/>
      <c r="F977" s="153"/>
      <c r="G977" s="155"/>
      <c r="H977" s="153"/>
      <c r="I977" s="153"/>
      <c r="J977" s="132" t="s">
        <v>309</v>
      </c>
      <c r="K977" s="133" t="s">
        <v>309</v>
      </c>
      <c r="L977" s="153"/>
      <c r="M977" s="153"/>
      <c r="N977" s="153"/>
      <c r="O977" s="153"/>
      <c r="P977" s="153"/>
      <c r="Q977" s="153"/>
      <c r="AP977" s="134" t="str">
        <f>IF(ISERR(IF($C977="","",SUMIFS(Con_ve!$F$6:$F$1005,Con_ve!$C$6:$C$1005,$C977,Con_ve!$I$6:$I$1005,"Fechada",Con_ve!$Q$6:$Q$1005,Cad_cl!AP$5))),"",IF($C977="","",SUMIFS(Con_ve!$F$6:$F$1005,Con_ve!$C$6:$C$1005,$C977,Con_ve!$I$6:$I$1005,"Fechada",Con_ve!$Q$6:$Q$1005,Cad_cl!AP$5)))</f>
        <v/>
      </c>
      <c r="AQ977" s="134" t="str">
        <f>IF(ISERR(IF($C977="","",SUMIFS(Con_ve!$F$6:$F$1005,Con_ve!$C$6:$C$1005,$C977,Con_ve!$I$6:$I$1005,"Fechada",Con_ve!$Q$6:$Q$1005,Cad_cl!AQ$5))),"",IF($C977="","",SUMIFS(Con_ve!$F$6:$F$1005,Con_ve!$C$6:$C$1005,$C977,Con_ve!$I$6:$I$1005,"Fechada",Con_ve!$Q$6:$Q$1005,Cad_cl!AQ$5)))</f>
        <v/>
      </c>
      <c r="AR977" s="134" t="str">
        <f>IF(ISERR(IF($C977="","",SUMIFS(Con_ve!$F$6:$F$1005,Con_ve!$C$6:$C$1005,$C977,Con_ve!$I$6:$I$1005,"Fechada",Con_ve!$Q$6:$Q$1005,Cad_cl!AR$5))),"",IF($C977="","",SUMIFS(Con_ve!$F$6:$F$1005,Con_ve!$C$6:$C$1005,$C977,Con_ve!$I$6:$I$1005,"Fechada",Con_ve!$Q$6:$Q$1005,Cad_cl!AR$5)))</f>
        <v/>
      </c>
      <c r="AS977" s="134" t="str">
        <f>IF(ISERR(IF($C977="","",SUMIFS(Con_ve!$F$6:$F$1005,Con_ve!$C$6:$C$1005,$C977,Con_ve!$I$6:$I$1005,"Fechada",Con_ve!$Q$6:$Q$1005,Cad_cl!AS$5))),"",IF($C977="","",SUMIFS(Con_ve!$F$6:$F$1005,Con_ve!$C$6:$C$1005,$C977,Con_ve!$I$6:$I$1005,"Fechada",Con_ve!$Q$6:$Q$1005,Cad_cl!AS$5)))</f>
        <v/>
      </c>
      <c r="AT977" s="134" t="str">
        <f>IF(ISERR(IF($C977="","",SUMIFS(Con_ve!$F$6:$F$1005,Con_ve!$C$6:$C$1005,$C977,Con_ve!$I$6:$I$1005,"Fechada",Con_ve!$Q$6:$Q$1005,Cad_cl!AT$5))),"",IF($C977="","",SUMIFS(Con_ve!$F$6:$F$1005,Con_ve!$C$6:$C$1005,$C977,Con_ve!$I$6:$I$1005,"Fechada",Con_ve!$Q$6:$Q$1005,Cad_cl!AT$5)))</f>
        <v/>
      </c>
      <c r="AU977" s="134" t="str">
        <f>IF(ISERR(IF($C977="","",SUMIFS(Con_ve!$F$6:$F$1005,Con_ve!$C$6:$C$1005,$C977,Con_ve!$I$6:$I$1005,"Fechada",Con_ve!$Q$6:$Q$1005,Cad_cl!AU$5))),"",IF($C977="","",SUMIFS(Con_ve!$F$6:$F$1005,Con_ve!$C$6:$C$1005,$C977,Con_ve!$I$6:$I$1005,"Fechada",Con_ve!$Q$6:$Q$1005,Cad_cl!AU$5)))</f>
        <v/>
      </c>
      <c r="AV977" s="134" t="str">
        <f>IF(ISERR(IF($C977="","",SUMIFS(Con_ve!$F$6:$F$1005,Con_ve!$C$6:$C$1005,$C977,Con_ve!$I$6:$I$1005,"Fechada",Con_ve!$Q$6:$Q$1005,Cad_cl!AV$5))),"",IF($C977="","",SUMIFS(Con_ve!$F$6:$F$1005,Con_ve!$C$6:$C$1005,$C977,Con_ve!$I$6:$I$1005,"Fechada",Con_ve!$Q$6:$Q$1005,Cad_cl!AV$5)))</f>
        <v/>
      </c>
      <c r="AW977" s="134" t="str">
        <f>IF(ISERR(IF($C977="","",SUMIFS(Con_ve!$F$6:$F$1005,Con_ve!$C$6:$C$1005,$C977,Con_ve!$I$6:$I$1005,"Fechada",Con_ve!$Q$6:$Q$1005,Cad_cl!AW$5))),"",IF($C977="","",SUMIFS(Con_ve!$F$6:$F$1005,Con_ve!$C$6:$C$1005,$C977,Con_ve!$I$6:$I$1005,"Fechada",Con_ve!$Q$6:$Q$1005,Cad_cl!AW$5)))</f>
        <v/>
      </c>
      <c r="AX977" s="134" t="str">
        <f>IF(ISERR(IF($C977="","",SUMIFS(Con_ve!$F$6:$F$1005,Con_ve!$C$6:$C$1005,$C977,Con_ve!$I$6:$I$1005,"Fechada",Con_ve!$Q$6:$Q$1005,Cad_cl!AX$5))),"",IF($C977="","",SUMIFS(Con_ve!$F$6:$F$1005,Con_ve!$C$6:$C$1005,$C977,Con_ve!$I$6:$I$1005,"Fechada",Con_ve!$Q$6:$Q$1005,Cad_cl!AX$5)))</f>
        <v/>
      </c>
      <c r="AY977" s="134" t="str">
        <f>IF(ISERR(IF($C977="","",SUMIFS(Con_ve!$F$6:$F$1005,Con_ve!$C$6:$C$1005,$C977,Con_ve!$I$6:$I$1005,"Fechada",Con_ve!$Q$6:$Q$1005,Cad_cl!AY$5))),"",IF($C977="","",SUMIFS(Con_ve!$F$6:$F$1005,Con_ve!$C$6:$C$1005,$C977,Con_ve!$I$6:$I$1005,"Fechada",Con_ve!$Q$6:$Q$1005,Cad_cl!AY$5)))</f>
        <v/>
      </c>
      <c r="AZ977" s="134" t="str">
        <f>IF(ISERR(IF($C977="","",SUMIFS(Con_ve!$F$6:$F$1005,Con_ve!$C$6:$C$1005,$C977,Con_ve!$I$6:$I$1005,"Fechada",Con_ve!$Q$6:$Q$1005,Cad_cl!AZ$5))),"",IF($C977="","",SUMIFS(Con_ve!$F$6:$F$1005,Con_ve!$C$6:$C$1005,$C977,Con_ve!$I$6:$I$1005,"Fechada",Con_ve!$Q$6:$Q$1005,Cad_cl!AZ$5)))</f>
        <v/>
      </c>
      <c r="BA977" s="134" t="str">
        <f>IF(ISERR(IF($C977="","",SUMIFS(Con_ve!$F$6:$F$1005,Con_ve!$C$6:$C$1005,$C977,Con_ve!$I$6:$I$1005,"Fechada",Con_ve!$Q$6:$Q$1005,Cad_cl!BA$5))),"",IF($C977="","",SUMIFS(Con_ve!$F$6:$F$1005,Con_ve!$C$6:$C$1005,$C977,Con_ve!$I$6:$I$1005,"Fechada",Con_ve!$Q$6:$Q$1005,Cad_cl!BA$5)))</f>
        <v/>
      </c>
      <c r="BB977" s="134">
        <f t="shared" si="45"/>
        <v>0</v>
      </c>
      <c r="BD977" s="134" t="str">
        <f>IF(ISERR(IF($C977="","",SUMIFS(Con_ve!$F$6:$F$1005,Con_ve!$C$6:$C$1005,$C977,Con_ve!$I$6:$I$1005,"Em negociação",Con_ve!$Q$6:$Q$1005,Cad_cl!BD$5))),"",IF($C977="","",SUMIFS(Con_ve!$F$6:$F$1005,Con_ve!$C$6:$C$1005,$C977,Con_ve!$I$6:$I$1005,"Em negociação",Con_ve!$Q$6:$Q$1005,Cad_cl!BD$5)))</f>
        <v/>
      </c>
      <c r="BE977" s="134" t="str">
        <f>IF(ISERR(IF($C977="","",SUMIFS(Con_ve!$F$6:$F$1005,Con_ve!$C$6:$C$1005,$C977,Con_ve!$I$6:$I$1005,"Em negociação",Con_ve!$Q$6:$Q$1005,Cad_cl!BE$5))),"",IF($C977="","",SUMIFS(Con_ve!$F$6:$F$1005,Con_ve!$C$6:$C$1005,$C977,Con_ve!$I$6:$I$1005,"Em negociação",Con_ve!$Q$6:$Q$1005,Cad_cl!BE$5)))</f>
        <v/>
      </c>
      <c r="BF977" s="134" t="str">
        <f>IF(ISERR(IF($C977="","",SUMIFS(Con_ve!$F$6:$F$1005,Con_ve!$C$6:$C$1005,$C977,Con_ve!$I$6:$I$1005,"Em negociação",Con_ve!$Q$6:$Q$1005,Cad_cl!BF$5))),"",IF($C977="","",SUMIFS(Con_ve!$F$6:$F$1005,Con_ve!$C$6:$C$1005,$C977,Con_ve!$I$6:$I$1005,"Em negociação",Con_ve!$Q$6:$Q$1005,Cad_cl!BF$5)))</f>
        <v/>
      </c>
      <c r="BG977" s="134" t="str">
        <f>IF(ISERR(IF($C977="","",SUMIFS(Con_ve!$F$6:$F$1005,Con_ve!$C$6:$C$1005,$C977,Con_ve!$I$6:$I$1005,"Em negociação",Con_ve!$Q$6:$Q$1005,Cad_cl!BG$5))),"",IF($C977="","",SUMIFS(Con_ve!$F$6:$F$1005,Con_ve!$C$6:$C$1005,$C977,Con_ve!$I$6:$I$1005,"Em negociação",Con_ve!$Q$6:$Q$1005,Cad_cl!BG$5)))</f>
        <v/>
      </c>
      <c r="BH977" s="134" t="str">
        <f>IF(ISERR(IF($C977="","",SUMIFS(Con_ve!$F$6:$F$1005,Con_ve!$C$6:$C$1005,$C977,Con_ve!$I$6:$I$1005,"Em negociação",Con_ve!$Q$6:$Q$1005,Cad_cl!BH$5))),"",IF($C977="","",SUMIFS(Con_ve!$F$6:$F$1005,Con_ve!$C$6:$C$1005,$C977,Con_ve!$I$6:$I$1005,"Em negociação",Con_ve!$Q$6:$Q$1005,Cad_cl!BH$5)))</f>
        <v/>
      </c>
      <c r="BI977" s="134" t="str">
        <f>IF(ISERR(IF($C977="","",SUMIFS(Con_ve!$F$6:$F$1005,Con_ve!$C$6:$C$1005,$C977,Con_ve!$I$6:$I$1005,"Em negociação",Con_ve!$Q$6:$Q$1005,Cad_cl!BI$5))),"",IF($C977="","",SUMIFS(Con_ve!$F$6:$F$1005,Con_ve!$C$6:$C$1005,$C977,Con_ve!$I$6:$I$1005,"Em negociação",Con_ve!$Q$6:$Q$1005,Cad_cl!BI$5)))</f>
        <v/>
      </c>
      <c r="BJ977" s="134" t="str">
        <f>IF(ISERR(IF($C977="","",SUMIFS(Con_ve!$F$6:$F$1005,Con_ve!$C$6:$C$1005,$C977,Con_ve!$I$6:$I$1005,"Em negociação",Con_ve!$Q$6:$Q$1005,Cad_cl!BJ$5))),"",IF($C977="","",SUMIFS(Con_ve!$F$6:$F$1005,Con_ve!$C$6:$C$1005,$C977,Con_ve!$I$6:$I$1005,"Em negociação",Con_ve!$Q$6:$Q$1005,Cad_cl!BJ$5)))</f>
        <v/>
      </c>
      <c r="BK977" s="134" t="str">
        <f>IF(ISERR(IF($C977="","",SUMIFS(Con_ve!$F$6:$F$1005,Con_ve!$C$6:$C$1005,$C977,Con_ve!$I$6:$I$1005,"Em negociação",Con_ve!$Q$6:$Q$1005,Cad_cl!BK$5))),"",IF($C977="","",SUMIFS(Con_ve!$F$6:$F$1005,Con_ve!$C$6:$C$1005,$C977,Con_ve!$I$6:$I$1005,"Em negociação",Con_ve!$Q$6:$Q$1005,Cad_cl!BK$5)))</f>
        <v/>
      </c>
      <c r="BL977" s="134" t="str">
        <f>IF(ISERR(IF($C977="","",SUMIFS(Con_ve!$F$6:$F$1005,Con_ve!$C$6:$C$1005,$C977,Con_ve!$I$6:$I$1005,"Em negociação",Con_ve!$Q$6:$Q$1005,Cad_cl!BL$5))),"",IF($C977="","",SUMIFS(Con_ve!$F$6:$F$1005,Con_ve!$C$6:$C$1005,$C977,Con_ve!$I$6:$I$1005,"Em negociação",Con_ve!$Q$6:$Q$1005,Cad_cl!BL$5)))</f>
        <v/>
      </c>
      <c r="BM977" s="134" t="str">
        <f>IF(ISERR(IF($C977="","",SUMIFS(Con_ve!$F$6:$F$1005,Con_ve!$C$6:$C$1005,$C977,Con_ve!$I$6:$I$1005,"Em negociação",Con_ve!$Q$6:$Q$1005,Cad_cl!BM$5))),"",IF($C977="","",SUMIFS(Con_ve!$F$6:$F$1005,Con_ve!$C$6:$C$1005,$C977,Con_ve!$I$6:$I$1005,"Em negociação",Con_ve!$Q$6:$Q$1005,Cad_cl!BM$5)))</f>
        <v/>
      </c>
      <c r="BN977" s="134" t="str">
        <f>IF(ISERR(IF($C977="","",SUMIFS(Con_ve!$F$6:$F$1005,Con_ve!$C$6:$C$1005,$C977,Con_ve!$I$6:$I$1005,"Em negociação",Con_ve!$Q$6:$Q$1005,Cad_cl!BN$5))),"",IF($C977="","",SUMIFS(Con_ve!$F$6:$F$1005,Con_ve!$C$6:$C$1005,$C977,Con_ve!$I$6:$I$1005,"Em negociação",Con_ve!$Q$6:$Q$1005,Cad_cl!BN$5)))</f>
        <v/>
      </c>
      <c r="BO977" s="134" t="str">
        <f>IF(ISERR(IF($C977="","",SUMIFS(Con_ve!$F$6:$F$1005,Con_ve!$C$6:$C$1005,$C977,Con_ve!$I$6:$I$1005,"Em negociação",Con_ve!$Q$6:$Q$1005,Cad_cl!BO$5))),"",IF($C977="","",SUMIFS(Con_ve!$F$6:$F$1005,Con_ve!$C$6:$C$1005,$C977,Con_ve!$I$6:$I$1005,"Em negociação",Con_ve!$Q$6:$Q$1005,Cad_cl!BO$5)))</f>
        <v/>
      </c>
      <c r="BP977" s="134">
        <f t="shared" si="46"/>
        <v>0</v>
      </c>
      <c r="BR977" s="125" t="str">
        <f>IF(ISERR(IF(AND($I977=Re_lo!$E$5,BR$5=VLOOKUP(Re_lo!$H$5,Re_lo!$N$5:$O$16,2,0)),AP977,"")),"",IF(AND($I977=Re_lo!$E$5,BR$5=VLOOKUP(Re_lo!$H$5,Re_lo!$N$5:$O$16,2,0)),AP977,""))</f>
        <v/>
      </c>
      <c r="BS977" s="125" t="str">
        <f>IF(ISERR(IF(AND($I977=Re_lo!$E$5,BS$5=VLOOKUP(Re_lo!$H$5,Re_lo!$N$5:$O$16,2,0)),AQ977,"")),"",IF(AND($I977=Re_lo!$E$5,BS$5=VLOOKUP(Re_lo!$H$5,Re_lo!$N$5:$O$16,2,0)),AQ977,""))</f>
        <v/>
      </c>
      <c r="BT977" s="125" t="str">
        <f>IF(ISERR(IF(AND($I977=Re_lo!$E$5,BT$5=VLOOKUP(Re_lo!$H$5,Re_lo!$N$5:$O$16,2,0)),AR977,"")),"",IF(AND($I977=Re_lo!$E$5,BT$5=VLOOKUP(Re_lo!$H$5,Re_lo!$N$5:$O$16,2,0)),AR977,""))</f>
        <v/>
      </c>
      <c r="BU977" s="125" t="str">
        <f>IF(ISERR(IF(AND($I977=Re_lo!$E$5,BU$5=VLOOKUP(Re_lo!$H$5,Re_lo!$N$5:$O$16,2,0)),AS977,"")),"",IF(AND($I977=Re_lo!$E$5,BU$5=VLOOKUP(Re_lo!$H$5,Re_lo!$N$5:$O$16,2,0)),AS977,""))</f>
        <v/>
      </c>
      <c r="BV977" s="125" t="str">
        <f>IF(ISERR(IF(AND($I977=Re_lo!$E$5,BV$5=VLOOKUP(Re_lo!$H$5,Re_lo!$N$5:$O$16,2,0)),AT977,"")),"",IF(AND($I977=Re_lo!$E$5,BV$5=VLOOKUP(Re_lo!$H$5,Re_lo!$N$5:$O$16,2,0)),AT977,""))</f>
        <v/>
      </c>
      <c r="BW977" s="125" t="str">
        <f>IF(ISERR(IF(AND($I977=Re_lo!$E$5,BW$5=VLOOKUP(Re_lo!$H$5,Re_lo!$N$5:$O$16,2,0)),AU977,"")),"",IF(AND($I977=Re_lo!$E$5,BW$5=VLOOKUP(Re_lo!$H$5,Re_lo!$N$5:$O$16,2,0)),AU977,""))</f>
        <v/>
      </c>
      <c r="BX977" s="125" t="str">
        <f>IF(ISERR(IF(AND($I977=Re_lo!$E$5,BX$5=VLOOKUP(Re_lo!$H$5,Re_lo!$N$5:$O$16,2,0)),AV977,"")),"",IF(AND($I977=Re_lo!$E$5,BX$5=VLOOKUP(Re_lo!$H$5,Re_lo!$N$5:$O$16,2,0)),AV977,""))</f>
        <v/>
      </c>
      <c r="BY977" s="125" t="str">
        <f>IF(ISERR(IF(AND($I977=Re_lo!$E$5,BY$5=VLOOKUP(Re_lo!$H$5,Re_lo!$N$5:$O$16,2,0)),AW977,"")),"",IF(AND($I977=Re_lo!$E$5,BY$5=VLOOKUP(Re_lo!$H$5,Re_lo!$N$5:$O$16,2,0)),AW977,""))</f>
        <v/>
      </c>
      <c r="BZ977" s="125" t="str">
        <f>IF(ISERR(IF(AND($I977=Re_lo!$E$5,BZ$5=VLOOKUP(Re_lo!$H$5,Re_lo!$N$5:$O$16,2,0)),AX977,"")),"",IF(AND($I977=Re_lo!$E$5,BZ$5=VLOOKUP(Re_lo!$H$5,Re_lo!$N$5:$O$16,2,0)),AX977,""))</f>
        <v/>
      </c>
      <c r="CA977" s="125" t="str">
        <f>IF(ISERR(IF(AND($I977=Re_lo!$E$5,CA$5=VLOOKUP(Re_lo!$H$5,Re_lo!$N$5:$O$16,2,0)),AY977,"")),"",IF(AND($I977=Re_lo!$E$5,CA$5=VLOOKUP(Re_lo!$H$5,Re_lo!$N$5:$O$16,2,0)),AY977,""))</f>
        <v/>
      </c>
      <c r="CB977" s="125" t="str">
        <f>IF(ISERR(IF(AND($I977=Re_lo!$E$5,CB$5=VLOOKUP(Re_lo!$H$5,Re_lo!$N$5:$O$16,2,0)),AZ977,"")),"",IF(AND($I977=Re_lo!$E$5,CB$5=VLOOKUP(Re_lo!$H$5,Re_lo!$N$5:$O$16,2,0)),AZ977,""))</f>
        <v/>
      </c>
      <c r="CC977" s="125" t="str">
        <f>IF(ISERR(IF(AND($I977=Re_lo!$E$5,CC$5=VLOOKUP(Re_lo!$H$5,Re_lo!$N$5:$O$16,2,0)),BA977,"")),"",IF(AND($I977=Re_lo!$E$5,CC$5=VLOOKUP(Re_lo!$H$5,Re_lo!$N$5:$O$16,2,0)),BA977,""))</f>
        <v/>
      </c>
      <c r="CD977" s="125" t="str">
        <f>IF(ISERR(IF(AND($I977=Re_lo!$E$5,CD$5=VLOOKUP(Re_lo!$H$5,Re_lo!$N$5:$O$16,2,0)),BB977,"")),"",IF(AND($I977=Re_lo!$E$5,CD$5=VLOOKUP(Re_lo!$H$5,Re_lo!$N$5:$O$16,2,0)),BB977,""))</f>
        <v/>
      </c>
      <c r="CF977" s="125" t="str">
        <f>IF($C977="","",COUNTIFS(Con_ve!$C$6:$C$1005,$C977,Con_ve!$Q$6:$Q$1005,Cad_cl!CF$5))</f>
        <v/>
      </c>
      <c r="CG977" s="125" t="str">
        <f>IF($C977="","",COUNTIFS(Con_ve!$C$6:$C$1005,$C977,Con_ve!$Q$6:$Q$1005,Cad_cl!CG$5))</f>
        <v/>
      </c>
      <c r="CH977" s="125" t="str">
        <f>IF($C977="","",COUNTIFS(Con_ve!$C$6:$C$1005,$C977,Con_ve!$Q$6:$Q$1005,Cad_cl!CH$5))</f>
        <v/>
      </c>
      <c r="CI977" s="125" t="str">
        <f>IF($C977="","",COUNTIFS(Con_ve!$C$6:$C$1005,$C977,Con_ve!$Q$6:$Q$1005,Cad_cl!CI$5))</f>
        <v/>
      </c>
      <c r="CJ977" s="125" t="str">
        <f>IF($C977="","",COUNTIFS(Con_ve!$C$6:$C$1005,$C977,Con_ve!$Q$6:$Q$1005,Cad_cl!CJ$5))</f>
        <v/>
      </c>
      <c r="CK977" s="125" t="str">
        <f>IF($C977="","",COUNTIFS(Con_ve!$C$6:$C$1005,$C977,Con_ve!$Q$6:$Q$1005,Cad_cl!CK$5))</f>
        <v/>
      </c>
      <c r="CL977" s="125" t="str">
        <f>IF($C977="","",COUNTIFS(Con_ve!$C$6:$C$1005,$C977,Con_ve!$Q$6:$Q$1005,Cad_cl!CL$5))</f>
        <v/>
      </c>
      <c r="CM977" s="125" t="str">
        <f>IF($C977="","",COUNTIFS(Con_ve!$C$6:$C$1005,$C977,Con_ve!$Q$6:$Q$1005,Cad_cl!CM$5))</f>
        <v/>
      </c>
      <c r="CN977" s="125" t="str">
        <f>IF($C977="","",COUNTIFS(Con_ve!$C$6:$C$1005,$C977,Con_ve!$Q$6:$Q$1005,Cad_cl!CN$5))</f>
        <v/>
      </c>
      <c r="CO977" s="125" t="str">
        <f>IF($C977="","",COUNTIFS(Con_ve!$C$6:$C$1005,$C977,Con_ve!$Q$6:$Q$1005,Cad_cl!CO$5))</f>
        <v/>
      </c>
      <c r="CP977" s="125" t="str">
        <f>IF($C977="","",COUNTIFS(Con_ve!$C$6:$C$1005,$C977,Con_ve!$Q$6:$Q$1005,Cad_cl!CP$5))</f>
        <v/>
      </c>
      <c r="CQ977" s="125" t="str">
        <f>IF($C977="","",COUNTIFS(Con_ve!$C$6:$C$1005,$C977,Con_ve!$Q$6:$Q$1005,Cad_cl!CQ$5))</f>
        <v/>
      </c>
      <c r="CR977" s="125">
        <f t="shared" si="47"/>
        <v>0</v>
      </c>
    </row>
    <row r="978" spans="3:96" ht="30" customHeight="1">
      <c r="C978" s="153"/>
      <c r="D978" s="153"/>
      <c r="E978" s="154"/>
      <c r="F978" s="153"/>
      <c r="G978" s="155"/>
      <c r="H978" s="153"/>
      <c r="I978" s="153"/>
      <c r="J978" s="132" t="s">
        <v>309</v>
      </c>
      <c r="K978" s="133" t="s">
        <v>309</v>
      </c>
      <c r="L978" s="153"/>
      <c r="M978" s="153"/>
      <c r="N978" s="153"/>
      <c r="O978" s="153"/>
      <c r="P978" s="153"/>
      <c r="Q978" s="153"/>
      <c r="AP978" s="134" t="str">
        <f>IF(ISERR(IF($C978="","",SUMIFS(Con_ve!$F$6:$F$1005,Con_ve!$C$6:$C$1005,$C978,Con_ve!$I$6:$I$1005,"Fechada",Con_ve!$Q$6:$Q$1005,Cad_cl!AP$5))),"",IF($C978="","",SUMIFS(Con_ve!$F$6:$F$1005,Con_ve!$C$6:$C$1005,$C978,Con_ve!$I$6:$I$1005,"Fechada",Con_ve!$Q$6:$Q$1005,Cad_cl!AP$5)))</f>
        <v/>
      </c>
      <c r="AQ978" s="134" t="str">
        <f>IF(ISERR(IF($C978="","",SUMIFS(Con_ve!$F$6:$F$1005,Con_ve!$C$6:$C$1005,$C978,Con_ve!$I$6:$I$1005,"Fechada",Con_ve!$Q$6:$Q$1005,Cad_cl!AQ$5))),"",IF($C978="","",SUMIFS(Con_ve!$F$6:$F$1005,Con_ve!$C$6:$C$1005,$C978,Con_ve!$I$6:$I$1005,"Fechada",Con_ve!$Q$6:$Q$1005,Cad_cl!AQ$5)))</f>
        <v/>
      </c>
      <c r="AR978" s="134" t="str">
        <f>IF(ISERR(IF($C978="","",SUMIFS(Con_ve!$F$6:$F$1005,Con_ve!$C$6:$C$1005,$C978,Con_ve!$I$6:$I$1005,"Fechada",Con_ve!$Q$6:$Q$1005,Cad_cl!AR$5))),"",IF($C978="","",SUMIFS(Con_ve!$F$6:$F$1005,Con_ve!$C$6:$C$1005,$C978,Con_ve!$I$6:$I$1005,"Fechada",Con_ve!$Q$6:$Q$1005,Cad_cl!AR$5)))</f>
        <v/>
      </c>
      <c r="AS978" s="134" t="str">
        <f>IF(ISERR(IF($C978="","",SUMIFS(Con_ve!$F$6:$F$1005,Con_ve!$C$6:$C$1005,$C978,Con_ve!$I$6:$I$1005,"Fechada",Con_ve!$Q$6:$Q$1005,Cad_cl!AS$5))),"",IF($C978="","",SUMIFS(Con_ve!$F$6:$F$1005,Con_ve!$C$6:$C$1005,$C978,Con_ve!$I$6:$I$1005,"Fechada",Con_ve!$Q$6:$Q$1005,Cad_cl!AS$5)))</f>
        <v/>
      </c>
      <c r="AT978" s="134" t="str">
        <f>IF(ISERR(IF($C978="","",SUMIFS(Con_ve!$F$6:$F$1005,Con_ve!$C$6:$C$1005,$C978,Con_ve!$I$6:$I$1005,"Fechada",Con_ve!$Q$6:$Q$1005,Cad_cl!AT$5))),"",IF($C978="","",SUMIFS(Con_ve!$F$6:$F$1005,Con_ve!$C$6:$C$1005,$C978,Con_ve!$I$6:$I$1005,"Fechada",Con_ve!$Q$6:$Q$1005,Cad_cl!AT$5)))</f>
        <v/>
      </c>
      <c r="AU978" s="134" t="str">
        <f>IF(ISERR(IF($C978="","",SUMIFS(Con_ve!$F$6:$F$1005,Con_ve!$C$6:$C$1005,$C978,Con_ve!$I$6:$I$1005,"Fechada",Con_ve!$Q$6:$Q$1005,Cad_cl!AU$5))),"",IF($C978="","",SUMIFS(Con_ve!$F$6:$F$1005,Con_ve!$C$6:$C$1005,$C978,Con_ve!$I$6:$I$1005,"Fechada",Con_ve!$Q$6:$Q$1005,Cad_cl!AU$5)))</f>
        <v/>
      </c>
      <c r="AV978" s="134" t="str">
        <f>IF(ISERR(IF($C978="","",SUMIFS(Con_ve!$F$6:$F$1005,Con_ve!$C$6:$C$1005,$C978,Con_ve!$I$6:$I$1005,"Fechada",Con_ve!$Q$6:$Q$1005,Cad_cl!AV$5))),"",IF($C978="","",SUMIFS(Con_ve!$F$6:$F$1005,Con_ve!$C$6:$C$1005,$C978,Con_ve!$I$6:$I$1005,"Fechada",Con_ve!$Q$6:$Q$1005,Cad_cl!AV$5)))</f>
        <v/>
      </c>
      <c r="AW978" s="134" t="str">
        <f>IF(ISERR(IF($C978="","",SUMIFS(Con_ve!$F$6:$F$1005,Con_ve!$C$6:$C$1005,$C978,Con_ve!$I$6:$I$1005,"Fechada",Con_ve!$Q$6:$Q$1005,Cad_cl!AW$5))),"",IF($C978="","",SUMIFS(Con_ve!$F$6:$F$1005,Con_ve!$C$6:$C$1005,$C978,Con_ve!$I$6:$I$1005,"Fechada",Con_ve!$Q$6:$Q$1005,Cad_cl!AW$5)))</f>
        <v/>
      </c>
      <c r="AX978" s="134" t="str">
        <f>IF(ISERR(IF($C978="","",SUMIFS(Con_ve!$F$6:$F$1005,Con_ve!$C$6:$C$1005,$C978,Con_ve!$I$6:$I$1005,"Fechada",Con_ve!$Q$6:$Q$1005,Cad_cl!AX$5))),"",IF($C978="","",SUMIFS(Con_ve!$F$6:$F$1005,Con_ve!$C$6:$C$1005,$C978,Con_ve!$I$6:$I$1005,"Fechada",Con_ve!$Q$6:$Q$1005,Cad_cl!AX$5)))</f>
        <v/>
      </c>
      <c r="AY978" s="134" t="str">
        <f>IF(ISERR(IF($C978="","",SUMIFS(Con_ve!$F$6:$F$1005,Con_ve!$C$6:$C$1005,$C978,Con_ve!$I$6:$I$1005,"Fechada",Con_ve!$Q$6:$Q$1005,Cad_cl!AY$5))),"",IF($C978="","",SUMIFS(Con_ve!$F$6:$F$1005,Con_ve!$C$6:$C$1005,$C978,Con_ve!$I$6:$I$1005,"Fechada",Con_ve!$Q$6:$Q$1005,Cad_cl!AY$5)))</f>
        <v/>
      </c>
      <c r="AZ978" s="134" t="str">
        <f>IF(ISERR(IF($C978="","",SUMIFS(Con_ve!$F$6:$F$1005,Con_ve!$C$6:$C$1005,$C978,Con_ve!$I$6:$I$1005,"Fechada",Con_ve!$Q$6:$Q$1005,Cad_cl!AZ$5))),"",IF($C978="","",SUMIFS(Con_ve!$F$6:$F$1005,Con_ve!$C$6:$C$1005,$C978,Con_ve!$I$6:$I$1005,"Fechada",Con_ve!$Q$6:$Q$1005,Cad_cl!AZ$5)))</f>
        <v/>
      </c>
      <c r="BA978" s="134" t="str">
        <f>IF(ISERR(IF($C978="","",SUMIFS(Con_ve!$F$6:$F$1005,Con_ve!$C$6:$C$1005,$C978,Con_ve!$I$6:$I$1005,"Fechada",Con_ve!$Q$6:$Q$1005,Cad_cl!BA$5))),"",IF($C978="","",SUMIFS(Con_ve!$F$6:$F$1005,Con_ve!$C$6:$C$1005,$C978,Con_ve!$I$6:$I$1005,"Fechada",Con_ve!$Q$6:$Q$1005,Cad_cl!BA$5)))</f>
        <v/>
      </c>
      <c r="BB978" s="134">
        <f t="shared" si="45"/>
        <v>0</v>
      </c>
      <c r="BD978" s="134" t="str">
        <f>IF(ISERR(IF($C978="","",SUMIFS(Con_ve!$F$6:$F$1005,Con_ve!$C$6:$C$1005,$C978,Con_ve!$I$6:$I$1005,"Em negociação",Con_ve!$Q$6:$Q$1005,Cad_cl!BD$5))),"",IF($C978="","",SUMIFS(Con_ve!$F$6:$F$1005,Con_ve!$C$6:$C$1005,$C978,Con_ve!$I$6:$I$1005,"Em negociação",Con_ve!$Q$6:$Q$1005,Cad_cl!BD$5)))</f>
        <v/>
      </c>
      <c r="BE978" s="134" t="str">
        <f>IF(ISERR(IF($C978="","",SUMIFS(Con_ve!$F$6:$F$1005,Con_ve!$C$6:$C$1005,$C978,Con_ve!$I$6:$I$1005,"Em negociação",Con_ve!$Q$6:$Q$1005,Cad_cl!BE$5))),"",IF($C978="","",SUMIFS(Con_ve!$F$6:$F$1005,Con_ve!$C$6:$C$1005,$C978,Con_ve!$I$6:$I$1005,"Em negociação",Con_ve!$Q$6:$Q$1005,Cad_cl!BE$5)))</f>
        <v/>
      </c>
      <c r="BF978" s="134" t="str">
        <f>IF(ISERR(IF($C978="","",SUMIFS(Con_ve!$F$6:$F$1005,Con_ve!$C$6:$C$1005,$C978,Con_ve!$I$6:$I$1005,"Em negociação",Con_ve!$Q$6:$Q$1005,Cad_cl!BF$5))),"",IF($C978="","",SUMIFS(Con_ve!$F$6:$F$1005,Con_ve!$C$6:$C$1005,$C978,Con_ve!$I$6:$I$1005,"Em negociação",Con_ve!$Q$6:$Q$1005,Cad_cl!BF$5)))</f>
        <v/>
      </c>
      <c r="BG978" s="134" t="str">
        <f>IF(ISERR(IF($C978="","",SUMIFS(Con_ve!$F$6:$F$1005,Con_ve!$C$6:$C$1005,$C978,Con_ve!$I$6:$I$1005,"Em negociação",Con_ve!$Q$6:$Q$1005,Cad_cl!BG$5))),"",IF($C978="","",SUMIFS(Con_ve!$F$6:$F$1005,Con_ve!$C$6:$C$1005,$C978,Con_ve!$I$6:$I$1005,"Em negociação",Con_ve!$Q$6:$Q$1005,Cad_cl!BG$5)))</f>
        <v/>
      </c>
      <c r="BH978" s="134" t="str">
        <f>IF(ISERR(IF($C978="","",SUMIFS(Con_ve!$F$6:$F$1005,Con_ve!$C$6:$C$1005,$C978,Con_ve!$I$6:$I$1005,"Em negociação",Con_ve!$Q$6:$Q$1005,Cad_cl!BH$5))),"",IF($C978="","",SUMIFS(Con_ve!$F$6:$F$1005,Con_ve!$C$6:$C$1005,$C978,Con_ve!$I$6:$I$1005,"Em negociação",Con_ve!$Q$6:$Q$1005,Cad_cl!BH$5)))</f>
        <v/>
      </c>
      <c r="BI978" s="134" t="str">
        <f>IF(ISERR(IF($C978="","",SUMIFS(Con_ve!$F$6:$F$1005,Con_ve!$C$6:$C$1005,$C978,Con_ve!$I$6:$I$1005,"Em negociação",Con_ve!$Q$6:$Q$1005,Cad_cl!BI$5))),"",IF($C978="","",SUMIFS(Con_ve!$F$6:$F$1005,Con_ve!$C$6:$C$1005,$C978,Con_ve!$I$6:$I$1005,"Em negociação",Con_ve!$Q$6:$Q$1005,Cad_cl!BI$5)))</f>
        <v/>
      </c>
      <c r="BJ978" s="134" t="str">
        <f>IF(ISERR(IF($C978="","",SUMIFS(Con_ve!$F$6:$F$1005,Con_ve!$C$6:$C$1005,$C978,Con_ve!$I$6:$I$1005,"Em negociação",Con_ve!$Q$6:$Q$1005,Cad_cl!BJ$5))),"",IF($C978="","",SUMIFS(Con_ve!$F$6:$F$1005,Con_ve!$C$6:$C$1005,$C978,Con_ve!$I$6:$I$1005,"Em negociação",Con_ve!$Q$6:$Q$1005,Cad_cl!BJ$5)))</f>
        <v/>
      </c>
      <c r="BK978" s="134" t="str">
        <f>IF(ISERR(IF($C978="","",SUMIFS(Con_ve!$F$6:$F$1005,Con_ve!$C$6:$C$1005,$C978,Con_ve!$I$6:$I$1005,"Em negociação",Con_ve!$Q$6:$Q$1005,Cad_cl!BK$5))),"",IF($C978="","",SUMIFS(Con_ve!$F$6:$F$1005,Con_ve!$C$6:$C$1005,$C978,Con_ve!$I$6:$I$1005,"Em negociação",Con_ve!$Q$6:$Q$1005,Cad_cl!BK$5)))</f>
        <v/>
      </c>
      <c r="BL978" s="134" t="str">
        <f>IF(ISERR(IF($C978="","",SUMIFS(Con_ve!$F$6:$F$1005,Con_ve!$C$6:$C$1005,$C978,Con_ve!$I$6:$I$1005,"Em negociação",Con_ve!$Q$6:$Q$1005,Cad_cl!BL$5))),"",IF($C978="","",SUMIFS(Con_ve!$F$6:$F$1005,Con_ve!$C$6:$C$1005,$C978,Con_ve!$I$6:$I$1005,"Em negociação",Con_ve!$Q$6:$Q$1005,Cad_cl!BL$5)))</f>
        <v/>
      </c>
      <c r="BM978" s="134" t="str">
        <f>IF(ISERR(IF($C978="","",SUMIFS(Con_ve!$F$6:$F$1005,Con_ve!$C$6:$C$1005,$C978,Con_ve!$I$6:$I$1005,"Em negociação",Con_ve!$Q$6:$Q$1005,Cad_cl!BM$5))),"",IF($C978="","",SUMIFS(Con_ve!$F$6:$F$1005,Con_ve!$C$6:$C$1005,$C978,Con_ve!$I$6:$I$1005,"Em negociação",Con_ve!$Q$6:$Q$1005,Cad_cl!BM$5)))</f>
        <v/>
      </c>
      <c r="BN978" s="134" t="str">
        <f>IF(ISERR(IF($C978="","",SUMIFS(Con_ve!$F$6:$F$1005,Con_ve!$C$6:$C$1005,$C978,Con_ve!$I$6:$I$1005,"Em negociação",Con_ve!$Q$6:$Q$1005,Cad_cl!BN$5))),"",IF($C978="","",SUMIFS(Con_ve!$F$6:$F$1005,Con_ve!$C$6:$C$1005,$C978,Con_ve!$I$6:$I$1005,"Em negociação",Con_ve!$Q$6:$Q$1005,Cad_cl!BN$5)))</f>
        <v/>
      </c>
      <c r="BO978" s="134" t="str">
        <f>IF(ISERR(IF($C978="","",SUMIFS(Con_ve!$F$6:$F$1005,Con_ve!$C$6:$C$1005,$C978,Con_ve!$I$6:$I$1005,"Em negociação",Con_ve!$Q$6:$Q$1005,Cad_cl!BO$5))),"",IF($C978="","",SUMIFS(Con_ve!$F$6:$F$1005,Con_ve!$C$6:$C$1005,$C978,Con_ve!$I$6:$I$1005,"Em negociação",Con_ve!$Q$6:$Q$1005,Cad_cl!BO$5)))</f>
        <v/>
      </c>
      <c r="BP978" s="134">
        <f t="shared" si="46"/>
        <v>0</v>
      </c>
      <c r="BR978" s="125" t="str">
        <f>IF(ISERR(IF(AND($I978=Re_lo!$E$5,BR$5=VLOOKUP(Re_lo!$H$5,Re_lo!$N$5:$O$16,2,0)),AP978,"")),"",IF(AND($I978=Re_lo!$E$5,BR$5=VLOOKUP(Re_lo!$H$5,Re_lo!$N$5:$O$16,2,0)),AP978,""))</f>
        <v/>
      </c>
      <c r="BS978" s="125" t="str">
        <f>IF(ISERR(IF(AND($I978=Re_lo!$E$5,BS$5=VLOOKUP(Re_lo!$H$5,Re_lo!$N$5:$O$16,2,0)),AQ978,"")),"",IF(AND($I978=Re_lo!$E$5,BS$5=VLOOKUP(Re_lo!$H$5,Re_lo!$N$5:$O$16,2,0)),AQ978,""))</f>
        <v/>
      </c>
      <c r="BT978" s="125" t="str">
        <f>IF(ISERR(IF(AND($I978=Re_lo!$E$5,BT$5=VLOOKUP(Re_lo!$H$5,Re_lo!$N$5:$O$16,2,0)),AR978,"")),"",IF(AND($I978=Re_lo!$E$5,BT$5=VLOOKUP(Re_lo!$H$5,Re_lo!$N$5:$O$16,2,0)),AR978,""))</f>
        <v/>
      </c>
      <c r="BU978" s="125" t="str">
        <f>IF(ISERR(IF(AND($I978=Re_lo!$E$5,BU$5=VLOOKUP(Re_lo!$H$5,Re_lo!$N$5:$O$16,2,0)),AS978,"")),"",IF(AND($I978=Re_lo!$E$5,BU$5=VLOOKUP(Re_lo!$H$5,Re_lo!$N$5:$O$16,2,0)),AS978,""))</f>
        <v/>
      </c>
      <c r="BV978" s="125" t="str">
        <f>IF(ISERR(IF(AND($I978=Re_lo!$E$5,BV$5=VLOOKUP(Re_lo!$H$5,Re_lo!$N$5:$O$16,2,0)),AT978,"")),"",IF(AND($I978=Re_lo!$E$5,BV$5=VLOOKUP(Re_lo!$H$5,Re_lo!$N$5:$O$16,2,0)),AT978,""))</f>
        <v/>
      </c>
      <c r="BW978" s="125" t="str">
        <f>IF(ISERR(IF(AND($I978=Re_lo!$E$5,BW$5=VLOOKUP(Re_lo!$H$5,Re_lo!$N$5:$O$16,2,0)),AU978,"")),"",IF(AND($I978=Re_lo!$E$5,BW$5=VLOOKUP(Re_lo!$H$5,Re_lo!$N$5:$O$16,2,0)),AU978,""))</f>
        <v/>
      </c>
      <c r="BX978" s="125" t="str">
        <f>IF(ISERR(IF(AND($I978=Re_lo!$E$5,BX$5=VLOOKUP(Re_lo!$H$5,Re_lo!$N$5:$O$16,2,0)),AV978,"")),"",IF(AND($I978=Re_lo!$E$5,BX$5=VLOOKUP(Re_lo!$H$5,Re_lo!$N$5:$O$16,2,0)),AV978,""))</f>
        <v/>
      </c>
      <c r="BY978" s="125" t="str">
        <f>IF(ISERR(IF(AND($I978=Re_lo!$E$5,BY$5=VLOOKUP(Re_lo!$H$5,Re_lo!$N$5:$O$16,2,0)),AW978,"")),"",IF(AND($I978=Re_lo!$E$5,BY$5=VLOOKUP(Re_lo!$H$5,Re_lo!$N$5:$O$16,2,0)),AW978,""))</f>
        <v/>
      </c>
      <c r="BZ978" s="125" t="str">
        <f>IF(ISERR(IF(AND($I978=Re_lo!$E$5,BZ$5=VLOOKUP(Re_lo!$H$5,Re_lo!$N$5:$O$16,2,0)),AX978,"")),"",IF(AND($I978=Re_lo!$E$5,BZ$5=VLOOKUP(Re_lo!$H$5,Re_lo!$N$5:$O$16,2,0)),AX978,""))</f>
        <v/>
      </c>
      <c r="CA978" s="125" t="str">
        <f>IF(ISERR(IF(AND($I978=Re_lo!$E$5,CA$5=VLOOKUP(Re_lo!$H$5,Re_lo!$N$5:$O$16,2,0)),AY978,"")),"",IF(AND($I978=Re_lo!$E$5,CA$5=VLOOKUP(Re_lo!$H$5,Re_lo!$N$5:$O$16,2,0)),AY978,""))</f>
        <v/>
      </c>
      <c r="CB978" s="125" t="str">
        <f>IF(ISERR(IF(AND($I978=Re_lo!$E$5,CB$5=VLOOKUP(Re_lo!$H$5,Re_lo!$N$5:$O$16,2,0)),AZ978,"")),"",IF(AND($I978=Re_lo!$E$5,CB$5=VLOOKUP(Re_lo!$H$5,Re_lo!$N$5:$O$16,2,0)),AZ978,""))</f>
        <v/>
      </c>
      <c r="CC978" s="125" t="str">
        <f>IF(ISERR(IF(AND($I978=Re_lo!$E$5,CC$5=VLOOKUP(Re_lo!$H$5,Re_lo!$N$5:$O$16,2,0)),BA978,"")),"",IF(AND($I978=Re_lo!$E$5,CC$5=VLOOKUP(Re_lo!$H$5,Re_lo!$N$5:$O$16,2,0)),BA978,""))</f>
        <v/>
      </c>
      <c r="CD978" s="125" t="str">
        <f>IF(ISERR(IF(AND($I978=Re_lo!$E$5,CD$5=VLOOKUP(Re_lo!$H$5,Re_lo!$N$5:$O$16,2,0)),BB978,"")),"",IF(AND($I978=Re_lo!$E$5,CD$5=VLOOKUP(Re_lo!$H$5,Re_lo!$N$5:$O$16,2,0)),BB978,""))</f>
        <v/>
      </c>
      <c r="CF978" s="125" t="str">
        <f>IF($C978="","",COUNTIFS(Con_ve!$C$6:$C$1005,$C978,Con_ve!$Q$6:$Q$1005,Cad_cl!CF$5))</f>
        <v/>
      </c>
      <c r="CG978" s="125" t="str">
        <f>IF($C978="","",COUNTIFS(Con_ve!$C$6:$C$1005,$C978,Con_ve!$Q$6:$Q$1005,Cad_cl!CG$5))</f>
        <v/>
      </c>
      <c r="CH978" s="125" t="str">
        <f>IF($C978="","",COUNTIFS(Con_ve!$C$6:$C$1005,$C978,Con_ve!$Q$6:$Q$1005,Cad_cl!CH$5))</f>
        <v/>
      </c>
      <c r="CI978" s="125" t="str">
        <f>IF($C978="","",COUNTIFS(Con_ve!$C$6:$C$1005,$C978,Con_ve!$Q$6:$Q$1005,Cad_cl!CI$5))</f>
        <v/>
      </c>
      <c r="CJ978" s="125" t="str">
        <f>IF($C978="","",COUNTIFS(Con_ve!$C$6:$C$1005,$C978,Con_ve!$Q$6:$Q$1005,Cad_cl!CJ$5))</f>
        <v/>
      </c>
      <c r="CK978" s="125" t="str">
        <f>IF($C978="","",COUNTIFS(Con_ve!$C$6:$C$1005,$C978,Con_ve!$Q$6:$Q$1005,Cad_cl!CK$5))</f>
        <v/>
      </c>
      <c r="CL978" s="125" t="str">
        <f>IF($C978="","",COUNTIFS(Con_ve!$C$6:$C$1005,$C978,Con_ve!$Q$6:$Q$1005,Cad_cl!CL$5))</f>
        <v/>
      </c>
      <c r="CM978" s="125" t="str">
        <f>IF($C978="","",COUNTIFS(Con_ve!$C$6:$C$1005,$C978,Con_ve!$Q$6:$Q$1005,Cad_cl!CM$5))</f>
        <v/>
      </c>
      <c r="CN978" s="125" t="str">
        <f>IF($C978="","",COUNTIFS(Con_ve!$C$6:$C$1005,$C978,Con_ve!$Q$6:$Q$1005,Cad_cl!CN$5))</f>
        <v/>
      </c>
      <c r="CO978" s="125" t="str">
        <f>IF($C978="","",COUNTIFS(Con_ve!$C$6:$C$1005,$C978,Con_ve!$Q$6:$Q$1005,Cad_cl!CO$5))</f>
        <v/>
      </c>
      <c r="CP978" s="125" t="str">
        <f>IF($C978="","",COUNTIFS(Con_ve!$C$6:$C$1005,$C978,Con_ve!$Q$6:$Q$1005,Cad_cl!CP$5))</f>
        <v/>
      </c>
      <c r="CQ978" s="125" t="str">
        <f>IF($C978="","",COUNTIFS(Con_ve!$C$6:$C$1005,$C978,Con_ve!$Q$6:$Q$1005,Cad_cl!CQ$5))</f>
        <v/>
      </c>
      <c r="CR978" s="125">
        <f t="shared" si="47"/>
        <v>0</v>
      </c>
    </row>
    <row r="979" spans="3:96" ht="30" customHeight="1">
      <c r="C979" s="153"/>
      <c r="D979" s="153"/>
      <c r="E979" s="154"/>
      <c r="F979" s="153"/>
      <c r="G979" s="155"/>
      <c r="H979" s="153"/>
      <c r="I979" s="153"/>
      <c r="J979" s="132" t="s">
        <v>309</v>
      </c>
      <c r="K979" s="133" t="s">
        <v>309</v>
      </c>
      <c r="L979" s="153"/>
      <c r="M979" s="153"/>
      <c r="N979" s="153"/>
      <c r="O979" s="153"/>
      <c r="P979" s="153"/>
      <c r="Q979" s="153"/>
      <c r="AP979" s="134" t="str">
        <f>IF(ISERR(IF($C979="","",SUMIFS(Con_ve!$F$6:$F$1005,Con_ve!$C$6:$C$1005,$C979,Con_ve!$I$6:$I$1005,"Fechada",Con_ve!$Q$6:$Q$1005,Cad_cl!AP$5))),"",IF($C979="","",SUMIFS(Con_ve!$F$6:$F$1005,Con_ve!$C$6:$C$1005,$C979,Con_ve!$I$6:$I$1005,"Fechada",Con_ve!$Q$6:$Q$1005,Cad_cl!AP$5)))</f>
        <v/>
      </c>
      <c r="AQ979" s="134" t="str">
        <f>IF(ISERR(IF($C979="","",SUMIFS(Con_ve!$F$6:$F$1005,Con_ve!$C$6:$C$1005,$C979,Con_ve!$I$6:$I$1005,"Fechada",Con_ve!$Q$6:$Q$1005,Cad_cl!AQ$5))),"",IF($C979="","",SUMIFS(Con_ve!$F$6:$F$1005,Con_ve!$C$6:$C$1005,$C979,Con_ve!$I$6:$I$1005,"Fechada",Con_ve!$Q$6:$Q$1005,Cad_cl!AQ$5)))</f>
        <v/>
      </c>
      <c r="AR979" s="134" t="str">
        <f>IF(ISERR(IF($C979="","",SUMIFS(Con_ve!$F$6:$F$1005,Con_ve!$C$6:$C$1005,$C979,Con_ve!$I$6:$I$1005,"Fechada",Con_ve!$Q$6:$Q$1005,Cad_cl!AR$5))),"",IF($C979="","",SUMIFS(Con_ve!$F$6:$F$1005,Con_ve!$C$6:$C$1005,$C979,Con_ve!$I$6:$I$1005,"Fechada",Con_ve!$Q$6:$Q$1005,Cad_cl!AR$5)))</f>
        <v/>
      </c>
      <c r="AS979" s="134" t="str">
        <f>IF(ISERR(IF($C979="","",SUMIFS(Con_ve!$F$6:$F$1005,Con_ve!$C$6:$C$1005,$C979,Con_ve!$I$6:$I$1005,"Fechada",Con_ve!$Q$6:$Q$1005,Cad_cl!AS$5))),"",IF($C979="","",SUMIFS(Con_ve!$F$6:$F$1005,Con_ve!$C$6:$C$1005,$C979,Con_ve!$I$6:$I$1005,"Fechada",Con_ve!$Q$6:$Q$1005,Cad_cl!AS$5)))</f>
        <v/>
      </c>
      <c r="AT979" s="134" t="str">
        <f>IF(ISERR(IF($C979="","",SUMIFS(Con_ve!$F$6:$F$1005,Con_ve!$C$6:$C$1005,$C979,Con_ve!$I$6:$I$1005,"Fechada",Con_ve!$Q$6:$Q$1005,Cad_cl!AT$5))),"",IF($C979="","",SUMIFS(Con_ve!$F$6:$F$1005,Con_ve!$C$6:$C$1005,$C979,Con_ve!$I$6:$I$1005,"Fechada",Con_ve!$Q$6:$Q$1005,Cad_cl!AT$5)))</f>
        <v/>
      </c>
      <c r="AU979" s="134" t="str">
        <f>IF(ISERR(IF($C979="","",SUMIFS(Con_ve!$F$6:$F$1005,Con_ve!$C$6:$C$1005,$C979,Con_ve!$I$6:$I$1005,"Fechada",Con_ve!$Q$6:$Q$1005,Cad_cl!AU$5))),"",IF($C979="","",SUMIFS(Con_ve!$F$6:$F$1005,Con_ve!$C$6:$C$1005,$C979,Con_ve!$I$6:$I$1005,"Fechada",Con_ve!$Q$6:$Q$1005,Cad_cl!AU$5)))</f>
        <v/>
      </c>
      <c r="AV979" s="134" t="str">
        <f>IF(ISERR(IF($C979="","",SUMIFS(Con_ve!$F$6:$F$1005,Con_ve!$C$6:$C$1005,$C979,Con_ve!$I$6:$I$1005,"Fechada",Con_ve!$Q$6:$Q$1005,Cad_cl!AV$5))),"",IF($C979="","",SUMIFS(Con_ve!$F$6:$F$1005,Con_ve!$C$6:$C$1005,$C979,Con_ve!$I$6:$I$1005,"Fechada",Con_ve!$Q$6:$Q$1005,Cad_cl!AV$5)))</f>
        <v/>
      </c>
      <c r="AW979" s="134" t="str">
        <f>IF(ISERR(IF($C979="","",SUMIFS(Con_ve!$F$6:$F$1005,Con_ve!$C$6:$C$1005,$C979,Con_ve!$I$6:$I$1005,"Fechada",Con_ve!$Q$6:$Q$1005,Cad_cl!AW$5))),"",IF($C979="","",SUMIFS(Con_ve!$F$6:$F$1005,Con_ve!$C$6:$C$1005,$C979,Con_ve!$I$6:$I$1005,"Fechada",Con_ve!$Q$6:$Q$1005,Cad_cl!AW$5)))</f>
        <v/>
      </c>
      <c r="AX979" s="134" t="str">
        <f>IF(ISERR(IF($C979="","",SUMIFS(Con_ve!$F$6:$F$1005,Con_ve!$C$6:$C$1005,$C979,Con_ve!$I$6:$I$1005,"Fechada",Con_ve!$Q$6:$Q$1005,Cad_cl!AX$5))),"",IF($C979="","",SUMIFS(Con_ve!$F$6:$F$1005,Con_ve!$C$6:$C$1005,$C979,Con_ve!$I$6:$I$1005,"Fechada",Con_ve!$Q$6:$Q$1005,Cad_cl!AX$5)))</f>
        <v/>
      </c>
      <c r="AY979" s="134" t="str">
        <f>IF(ISERR(IF($C979="","",SUMIFS(Con_ve!$F$6:$F$1005,Con_ve!$C$6:$C$1005,$C979,Con_ve!$I$6:$I$1005,"Fechada",Con_ve!$Q$6:$Q$1005,Cad_cl!AY$5))),"",IF($C979="","",SUMIFS(Con_ve!$F$6:$F$1005,Con_ve!$C$6:$C$1005,$C979,Con_ve!$I$6:$I$1005,"Fechada",Con_ve!$Q$6:$Q$1005,Cad_cl!AY$5)))</f>
        <v/>
      </c>
      <c r="AZ979" s="134" t="str">
        <f>IF(ISERR(IF($C979="","",SUMIFS(Con_ve!$F$6:$F$1005,Con_ve!$C$6:$C$1005,$C979,Con_ve!$I$6:$I$1005,"Fechada",Con_ve!$Q$6:$Q$1005,Cad_cl!AZ$5))),"",IF($C979="","",SUMIFS(Con_ve!$F$6:$F$1005,Con_ve!$C$6:$C$1005,$C979,Con_ve!$I$6:$I$1005,"Fechada",Con_ve!$Q$6:$Q$1005,Cad_cl!AZ$5)))</f>
        <v/>
      </c>
      <c r="BA979" s="134" t="str">
        <f>IF(ISERR(IF($C979="","",SUMIFS(Con_ve!$F$6:$F$1005,Con_ve!$C$6:$C$1005,$C979,Con_ve!$I$6:$I$1005,"Fechada",Con_ve!$Q$6:$Q$1005,Cad_cl!BA$5))),"",IF($C979="","",SUMIFS(Con_ve!$F$6:$F$1005,Con_ve!$C$6:$C$1005,$C979,Con_ve!$I$6:$I$1005,"Fechada",Con_ve!$Q$6:$Q$1005,Cad_cl!BA$5)))</f>
        <v/>
      </c>
      <c r="BB979" s="134">
        <f t="shared" si="45"/>
        <v>0</v>
      </c>
      <c r="BD979" s="134" t="str">
        <f>IF(ISERR(IF($C979="","",SUMIFS(Con_ve!$F$6:$F$1005,Con_ve!$C$6:$C$1005,$C979,Con_ve!$I$6:$I$1005,"Em negociação",Con_ve!$Q$6:$Q$1005,Cad_cl!BD$5))),"",IF($C979="","",SUMIFS(Con_ve!$F$6:$F$1005,Con_ve!$C$6:$C$1005,$C979,Con_ve!$I$6:$I$1005,"Em negociação",Con_ve!$Q$6:$Q$1005,Cad_cl!BD$5)))</f>
        <v/>
      </c>
      <c r="BE979" s="134" t="str">
        <f>IF(ISERR(IF($C979="","",SUMIFS(Con_ve!$F$6:$F$1005,Con_ve!$C$6:$C$1005,$C979,Con_ve!$I$6:$I$1005,"Em negociação",Con_ve!$Q$6:$Q$1005,Cad_cl!BE$5))),"",IF($C979="","",SUMIFS(Con_ve!$F$6:$F$1005,Con_ve!$C$6:$C$1005,$C979,Con_ve!$I$6:$I$1005,"Em negociação",Con_ve!$Q$6:$Q$1005,Cad_cl!BE$5)))</f>
        <v/>
      </c>
      <c r="BF979" s="134" t="str">
        <f>IF(ISERR(IF($C979="","",SUMIFS(Con_ve!$F$6:$F$1005,Con_ve!$C$6:$C$1005,$C979,Con_ve!$I$6:$I$1005,"Em negociação",Con_ve!$Q$6:$Q$1005,Cad_cl!BF$5))),"",IF($C979="","",SUMIFS(Con_ve!$F$6:$F$1005,Con_ve!$C$6:$C$1005,$C979,Con_ve!$I$6:$I$1005,"Em negociação",Con_ve!$Q$6:$Q$1005,Cad_cl!BF$5)))</f>
        <v/>
      </c>
      <c r="BG979" s="134" t="str">
        <f>IF(ISERR(IF($C979="","",SUMIFS(Con_ve!$F$6:$F$1005,Con_ve!$C$6:$C$1005,$C979,Con_ve!$I$6:$I$1005,"Em negociação",Con_ve!$Q$6:$Q$1005,Cad_cl!BG$5))),"",IF($C979="","",SUMIFS(Con_ve!$F$6:$F$1005,Con_ve!$C$6:$C$1005,$C979,Con_ve!$I$6:$I$1005,"Em negociação",Con_ve!$Q$6:$Q$1005,Cad_cl!BG$5)))</f>
        <v/>
      </c>
      <c r="BH979" s="134" t="str">
        <f>IF(ISERR(IF($C979="","",SUMIFS(Con_ve!$F$6:$F$1005,Con_ve!$C$6:$C$1005,$C979,Con_ve!$I$6:$I$1005,"Em negociação",Con_ve!$Q$6:$Q$1005,Cad_cl!BH$5))),"",IF($C979="","",SUMIFS(Con_ve!$F$6:$F$1005,Con_ve!$C$6:$C$1005,$C979,Con_ve!$I$6:$I$1005,"Em negociação",Con_ve!$Q$6:$Q$1005,Cad_cl!BH$5)))</f>
        <v/>
      </c>
      <c r="BI979" s="134" t="str">
        <f>IF(ISERR(IF($C979="","",SUMIFS(Con_ve!$F$6:$F$1005,Con_ve!$C$6:$C$1005,$C979,Con_ve!$I$6:$I$1005,"Em negociação",Con_ve!$Q$6:$Q$1005,Cad_cl!BI$5))),"",IF($C979="","",SUMIFS(Con_ve!$F$6:$F$1005,Con_ve!$C$6:$C$1005,$C979,Con_ve!$I$6:$I$1005,"Em negociação",Con_ve!$Q$6:$Q$1005,Cad_cl!BI$5)))</f>
        <v/>
      </c>
      <c r="BJ979" s="134" t="str">
        <f>IF(ISERR(IF($C979="","",SUMIFS(Con_ve!$F$6:$F$1005,Con_ve!$C$6:$C$1005,$C979,Con_ve!$I$6:$I$1005,"Em negociação",Con_ve!$Q$6:$Q$1005,Cad_cl!BJ$5))),"",IF($C979="","",SUMIFS(Con_ve!$F$6:$F$1005,Con_ve!$C$6:$C$1005,$C979,Con_ve!$I$6:$I$1005,"Em negociação",Con_ve!$Q$6:$Q$1005,Cad_cl!BJ$5)))</f>
        <v/>
      </c>
      <c r="BK979" s="134" t="str">
        <f>IF(ISERR(IF($C979="","",SUMIFS(Con_ve!$F$6:$F$1005,Con_ve!$C$6:$C$1005,$C979,Con_ve!$I$6:$I$1005,"Em negociação",Con_ve!$Q$6:$Q$1005,Cad_cl!BK$5))),"",IF($C979="","",SUMIFS(Con_ve!$F$6:$F$1005,Con_ve!$C$6:$C$1005,$C979,Con_ve!$I$6:$I$1005,"Em negociação",Con_ve!$Q$6:$Q$1005,Cad_cl!BK$5)))</f>
        <v/>
      </c>
      <c r="BL979" s="134" t="str">
        <f>IF(ISERR(IF($C979="","",SUMIFS(Con_ve!$F$6:$F$1005,Con_ve!$C$6:$C$1005,$C979,Con_ve!$I$6:$I$1005,"Em negociação",Con_ve!$Q$6:$Q$1005,Cad_cl!BL$5))),"",IF($C979="","",SUMIFS(Con_ve!$F$6:$F$1005,Con_ve!$C$6:$C$1005,$C979,Con_ve!$I$6:$I$1005,"Em negociação",Con_ve!$Q$6:$Q$1005,Cad_cl!BL$5)))</f>
        <v/>
      </c>
      <c r="BM979" s="134" t="str">
        <f>IF(ISERR(IF($C979="","",SUMIFS(Con_ve!$F$6:$F$1005,Con_ve!$C$6:$C$1005,$C979,Con_ve!$I$6:$I$1005,"Em negociação",Con_ve!$Q$6:$Q$1005,Cad_cl!BM$5))),"",IF($C979="","",SUMIFS(Con_ve!$F$6:$F$1005,Con_ve!$C$6:$C$1005,$C979,Con_ve!$I$6:$I$1005,"Em negociação",Con_ve!$Q$6:$Q$1005,Cad_cl!BM$5)))</f>
        <v/>
      </c>
      <c r="BN979" s="134" t="str">
        <f>IF(ISERR(IF($C979="","",SUMIFS(Con_ve!$F$6:$F$1005,Con_ve!$C$6:$C$1005,$C979,Con_ve!$I$6:$I$1005,"Em negociação",Con_ve!$Q$6:$Q$1005,Cad_cl!BN$5))),"",IF($C979="","",SUMIFS(Con_ve!$F$6:$F$1005,Con_ve!$C$6:$C$1005,$C979,Con_ve!$I$6:$I$1005,"Em negociação",Con_ve!$Q$6:$Q$1005,Cad_cl!BN$5)))</f>
        <v/>
      </c>
      <c r="BO979" s="134" t="str">
        <f>IF(ISERR(IF($C979="","",SUMIFS(Con_ve!$F$6:$F$1005,Con_ve!$C$6:$C$1005,$C979,Con_ve!$I$6:$I$1005,"Em negociação",Con_ve!$Q$6:$Q$1005,Cad_cl!BO$5))),"",IF($C979="","",SUMIFS(Con_ve!$F$6:$F$1005,Con_ve!$C$6:$C$1005,$C979,Con_ve!$I$6:$I$1005,"Em negociação",Con_ve!$Q$6:$Q$1005,Cad_cl!BO$5)))</f>
        <v/>
      </c>
      <c r="BP979" s="134">
        <f t="shared" si="46"/>
        <v>0</v>
      </c>
      <c r="BR979" s="125" t="str">
        <f>IF(ISERR(IF(AND($I979=Re_lo!$E$5,BR$5=VLOOKUP(Re_lo!$H$5,Re_lo!$N$5:$O$16,2,0)),AP979,"")),"",IF(AND($I979=Re_lo!$E$5,BR$5=VLOOKUP(Re_lo!$H$5,Re_lo!$N$5:$O$16,2,0)),AP979,""))</f>
        <v/>
      </c>
      <c r="BS979" s="125" t="str">
        <f>IF(ISERR(IF(AND($I979=Re_lo!$E$5,BS$5=VLOOKUP(Re_lo!$H$5,Re_lo!$N$5:$O$16,2,0)),AQ979,"")),"",IF(AND($I979=Re_lo!$E$5,BS$5=VLOOKUP(Re_lo!$H$5,Re_lo!$N$5:$O$16,2,0)),AQ979,""))</f>
        <v/>
      </c>
      <c r="BT979" s="125" t="str">
        <f>IF(ISERR(IF(AND($I979=Re_lo!$E$5,BT$5=VLOOKUP(Re_lo!$H$5,Re_lo!$N$5:$O$16,2,0)),AR979,"")),"",IF(AND($I979=Re_lo!$E$5,BT$5=VLOOKUP(Re_lo!$H$5,Re_lo!$N$5:$O$16,2,0)),AR979,""))</f>
        <v/>
      </c>
      <c r="BU979" s="125" t="str">
        <f>IF(ISERR(IF(AND($I979=Re_lo!$E$5,BU$5=VLOOKUP(Re_lo!$H$5,Re_lo!$N$5:$O$16,2,0)),AS979,"")),"",IF(AND($I979=Re_lo!$E$5,BU$5=VLOOKUP(Re_lo!$H$5,Re_lo!$N$5:$O$16,2,0)),AS979,""))</f>
        <v/>
      </c>
      <c r="BV979" s="125" t="str">
        <f>IF(ISERR(IF(AND($I979=Re_lo!$E$5,BV$5=VLOOKUP(Re_lo!$H$5,Re_lo!$N$5:$O$16,2,0)),AT979,"")),"",IF(AND($I979=Re_lo!$E$5,BV$5=VLOOKUP(Re_lo!$H$5,Re_lo!$N$5:$O$16,2,0)),AT979,""))</f>
        <v/>
      </c>
      <c r="BW979" s="125" t="str">
        <f>IF(ISERR(IF(AND($I979=Re_lo!$E$5,BW$5=VLOOKUP(Re_lo!$H$5,Re_lo!$N$5:$O$16,2,0)),AU979,"")),"",IF(AND($I979=Re_lo!$E$5,BW$5=VLOOKUP(Re_lo!$H$5,Re_lo!$N$5:$O$16,2,0)),AU979,""))</f>
        <v/>
      </c>
      <c r="BX979" s="125" t="str">
        <f>IF(ISERR(IF(AND($I979=Re_lo!$E$5,BX$5=VLOOKUP(Re_lo!$H$5,Re_lo!$N$5:$O$16,2,0)),AV979,"")),"",IF(AND($I979=Re_lo!$E$5,BX$5=VLOOKUP(Re_lo!$H$5,Re_lo!$N$5:$O$16,2,0)),AV979,""))</f>
        <v/>
      </c>
      <c r="BY979" s="125" t="str">
        <f>IF(ISERR(IF(AND($I979=Re_lo!$E$5,BY$5=VLOOKUP(Re_lo!$H$5,Re_lo!$N$5:$O$16,2,0)),AW979,"")),"",IF(AND($I979=Re_lo!$E$5,BY$5=VLOOKUP(Re_lo!$H$5,Re_lo!$N$5:$O$16,2,0)),AW979,""))</f>
        <v/>
      </c>
      <c r="BZ979" s="125" t="str">
        <f>IF(ISERR(IF(AND($I979=Re_lo!$E$5,BZ$5=VLOOKUP(Re_lo!$H$5,Re_lo!$N$5:$O$16,2,0)),AX979,"")),"",IF(AND($I979=Re_lo!$E$5,BZ$5=VLOOKUP(Re_lo!$H$5,Re_lo!$N$5:$O$16,2,0)),AX979,""))</f>
        <v/>
      </c>
      <c r="CA979" s="125" t="str">
        <f>IF(ISERR(IF(AND($I979=Re_lo!$E$5,CA$5=VLOOKUP(Re_lo!$H$5,Re_lo!$N$5:$O$16,2,0)),AY979,"")),"",IF(AND($I979=Re_lo!$E$5,CA$5=VLOOKUP(Re_lo!$H$5,Re_lo!$N$5:$O$16,2,0)),AY979,""))</f>
        <v/>
      </c>
      <c r="CB979" s="125" t="str">
        <f>IF(ISERR(IF(AND($I979=Re_lo!$E$5,CB$5=VLOOKUP(Re_lo!$H$5,Re_lo!$N$5:$O$16,2,0)),AZ979,"")),"",IF(AND($I979=Re_lo!$E$5,CB$5=VLOOKUP(Re_lo!$H$5,Re_lo!$N$5:$O$16,2,0)),AZ979,""))</f>
        <v/>
      </c>
      <c r="CC979" s="125" t="str">
        <f>IF(ISERR(IF(AND($I979=Re_lo!$E$5,CC$5=VLOOKUP(Re_lo!$H$5,Re_lo!$N$5:$O$16,2,0)),BA979,"")),"",IF(AND($I979=Re_lo!$E$5,CC$5=VLOOKUP(Re_lo!$H$5,Re_lo!$N$5:$O$16,2,0)),BA979,""))</f>
        <v/>
      </c>
      <c r="CD979" s="125" t="str">
        <f>IF(ISERR(IF(AND($I979=Re_lo!$E$5,CD$5=VLOOKUP(Re_lo!$H$5,Re_lo!$N$5:$O$16,2,0)),BB979,"")),"",IF(AND($I979=Re_lo!$E$5,CD$5=VLOOKUP(Re_lo!$H$5,Re_lo!$N$5:$O$16,2,0)),BB979,""))</f>
        <v/>
      </c>
      <c r="CF979" s="125" t="str">
        <f>IF($C979="","",COUNTIFS(Con_ve!$C$6:$C$1005,$C979,Con_ve!$Q$6:$Q$1005,Cad_cl!CF$5))</f>
        <v/>
      </c>
      <c r="CG979" s="125" t="str">
        <f>IF($C979="","",COUNTIFS(Con_ve!$C$6:$C$1005,$C979,Con_ve!$Q$6:$Q$1005,Cad_cl!CG$5))</f>
        <v/>
      </c>
      <c r="CH979" s="125" t="str">
        <f>IF($C979="","",COUNTIFS(Con_ve!$C$6:$C$1005,$C979,Con_ve!$Q$6:$Q$1005,Cad_cl!CH$5))</f>
        <v/>
      </c>
      <c r="CI979" s="125" t="str">
        <f>IF($C979="","",COUNTIFS(Con_ve!$C$6:$C$1005,$C979,Con_ve!$Q$6:$Q$1005,Cad_cl!CI$5))</f>
        <v/>
      </c>
      <c r="CJ979" s="125" t="str">
        <f>IF($C979="","",COUNTIFS(Con_ve!$C$6:$C$1005,$C979,Con_ve!$Q$6:$Q$1005,Cad_cl!CJ$5))</f>
        <v/>
      </c>
      <c r="CK979" s="125" t="str">
        <f>IF($C979="","",COUNTIFS(Con_ve!$C$6:$C$1005,$C979,Con_ve!$Q$6:$Q$1005,Cad_cl!CK$5))</f>
        <v/>
      </c>
      <c r="CL979" s="125" t="str">
        <f>IF($C979="","",COUNTIFS(Con_ve!$C$6:$C$1005,$C979,Con_ve!$Q$6:$Q$1005,Cad_cl!CL$5))</f>
        <v/>
      </c>
      <c r="CM979" s="125" t="str">
        <f>IF($C979="","",COUNTIFS(Con_ve!$C$6:$C$1005,$C979,Con_ve!$Q$6:$Q$1005,Cad_cl!CM$5))</f>
        <v/>
      </c>
      <c r="CN979" s="125" t="str">
        <f>IF($C979="","",COUNTIFS(Con_ve!$C$6:$C$1005,$C979,Con_ve!$Q$6:$Q$1005,Cad_cl!CN$5))</f>
        <v/>
      </c>
      <c r="CO979" s="125" t="str">
        <f>IF($C979="","",COUNTIFS(Con_ve!$C$6:$C$1005,$C979,Con_ve!$Q$6:$Q$1005,Cad_cl!CO$5))</f>
        <v/>
      </c>
      <c r="CP979" s="125" t="str">
        <f>IF($C979="","",COUNTIFS(Con_ve!$C$6:$C$1005,$C979,Con_ve!$Q$6:$Q$1005,Cad_cl!CP$5))</f>
        <v/>
      </c>
      <c r="CQ979" s="125" t="str">
        <f>IF($C979="","",COUNTIFS(Con_ve!$C$6:$C$1005,$C979,Con_ve!$Q$6:$Q$1005,Cad_cl!CQ$5))</f>
        <v/>
      </c>
      <c r="CR979" s="125">
        <f t="shared" si="47"/>
        <v>0</v>
      </c>
    </row>
    <row r="980" spans="3:96" ht="30" customHeight="1">
      <c r="C980" s="153"/>
      <c r="D980" s="153"/>
      <c r="E980" s="154"/>
      <c r="F980" s="153"/>
      <c r="G980" s="155"/>
      <c r="H980" s="153"/>
      <c r="I980" s="153"/>
      <c r="J980" s="132" t="s">
        <v>309</v>
      </c>
      <c r="K980" s="133" t="s">
        <v>309</v>
      </c>
      <c r="L980" s="153"/>
      <c r="M980" s="153"/>
      <c r="N980" s="153"/>
      <c r="O980" s="153"/>
      <c r="P980" s="153"/>
      <c r="Q980" s="153"/>
      <c r="AP980" s="134" t="str">
        <f>IF(ISERR(IF($C980="","",SUMIFS(Con_ve!$F$6:$F$1005,Con_ve!$C$6:$C$1005,$C980,Con_ve!$I$6:$I$1005,"Fechada",Con_ve!$Q$6:$Q$1005,Cad_cl!AP$5))),"",IF($C980="","",SUMIFS(Con_ve!$F$6:$F$1005,Con_ve!$C$6:$C$1005,$C980,Con_ve!$I$6:$I$1005,"Fechada",Con_ve!$Q$6:$Q$1005,Cad_cl!AP$5)))</f>
        <v/>
      </c>
      <c r="AQ980" s="134" t="str">
        <f>IF(ISERR(IF($C980="","",SUMIFS(Con_ve!$F$6:$F$1005,Con_ve!$C$6:$C$1005,$C980,Con_ve!$I$6:$I$1005,"Fechada",Con_ve!$Q$6:$Q$1005,Cad_cl!AQ$5))),"",IF($C980="","",SUMIFS(Con_ve!$F$6:$F$1005,Con_ve!$C$6:$C$1005,$C980,Con_ve!$I$6:$I$1005,"Fechada",Con_ve!$Q$6:$Q$1005,Cad_cl!AQ$5)))</f>
        <v/>
      </c>
      <c r="AR980" s="134" t="str">
        <f>IF(ISERR(IF($C980="","",SUMIFS(Con_ve!$F$6:$F$1005,Con_ve!$C$6:$C$1005,$C980,Con_ve!$I$6:$I$1005,"Fechada",Con_ve!$Q$6:$Q$1005,Cad_cl!AR$5))),"",IF($C980="","",SUMIFS(Con_ve!$F$6:$F$1005,Con_ve!$C$6:$C$1005,$C980,Con_ve!$I$6:$I$1005,"Fechada",Con_ve!$Q$6:$Q$1005,Cad_cl!AR$5)))</f>
        <v/>
      </c>
      <c r="AS980" s="134" t="str">
        <f>IF(ISERR(IF($C980="","",SUMIFS(Con_ve!$F$6:$F$1005,Con_ve!$C$6:$C$1005,$C980,Con_ve!$I$6:$I$1005,"Fechada",Con_ve!$Q$6:$Q$1005,Cad_cl!AS$5))),"",IF($C980="","",SUMIFS(Con_ve!$F$6:$F$1005,Con_ve!$C$6:$C$1005,$C980,Con_ve!$I$6:$I$1005,"Fechada",Con_ve!$Q$6:$Q$1005,Cad_cl!AS$5)))</f>
        <v/>
      </c>
      <c r="AT980" s="134" t="str">
        <f>IF(ISERR(IF($C980="","",SUMIFS(Con_ve!$F$6:$F$1005,Con_ve!$C$6:$C$1005,$C980,Con_ve!$I$6:$I$1005,"Fechada",Con_ve!$Q$6:$Q$1005,Cad_cl!AT$5))),"",IF($C980="","",SUMIFS(Con_ve!$F$6:$F$1005,Con_ve!$C$6:$C$1005,$C980,Con_ve!$I$6:$I$1005,"Fechada",Con_ve!$Q$6:$Q$1005,Cad_cl!AT$5)))</f>
        <v/>
      </c>
      <c r="AU980" s="134" t="str">
        <f>IF(ISERR(IF($C980="","",SUMIFS(Con_ve!$F$6:$F$1005,Con_ve!$C$6:$C$1005,$C980,Con_ve!$I$6:$I$1005,"Fechada",Con_ve!$Q$6:$Q$1005,Cad_cl!AU$5))),"",IF($C980="","",SUMIFS(Con_ve!$F$6:$F$1005,Con_ve!$C$6:$C$1005,$C980,Con_ve!$I$6:$I$1005,"Fechada",Con_ve!$Q$6:$Q$1005,Cad_cl!AU$5)))</f>
        <v/>
      </c>
      <c r="AV980" s="134" t="str">
        <f>IF(ISERR(IF($C980="","",SUMIFS(Con_ve!$F$6:$F$1005,Con_ve!$C$6:$C$1005,$C980,Con_ve!$I$6:$I$1005,"Fechada",Con_ve!$Q$6:$Q$1005,Cad_cl!AV$5))),"",IF($C980="","",SUMIFS(Con_ve!$F$6:$F$1005,Con_ve!$C$6:$C$1005,$C980,Con_ve!$I$6:$I$1005,"Fechada",Con_ve!$Q$6:$Q$1005,Cad_cl!AV$5)))</f>
        <v/>
      </c>
      <c r="AW980" s="134" t="str">
        <f>IF(ISERR(IF($C980="","",SUMIFS(Con_ve!$F$6:$F$1005,Con_ve!$C$6:$C$1005,$C980,Con_ve!$I$6:$I$1005,"Fechada",Con_ve!$Q$6:$Q$1005,Cad_cl!AW$5))),"",IF($C980="","",SUMIFS(Con_ve!$F$6:$F$1005,Con_ve!$C$6:$C$1005,$C980,Con_ve!$I$6:$I$1005,"Fechada",Con_ve!$Q$6:$Q$1005,Cad_cl!AW$5)))</f>
        <v/>
      </c>
      <c r="AX980" s="134" t="str">
        <f>IF(ISERR(IF($C980="","",SUMIFS(Con_ve!$F$6:$F$1005,Con_ve!$C$6:$C$1005,$C980,Con_ve!$I$6:$I$1005,"Fechada",Con_ve!$Q$6:$Q$1005,Cad_cl!AX$5))),"",IF($C980="","",SUMIFS(Con_ve!$F$6:$F$1005,Con_ve!$C$6:$C$1005,$C980,Con_ve!$I$6:$I$1005,"Fechada",Con_ve!$Q$6:$Q$1005,Cad_cl!AX$5)))</f>
        <v/>
      </c>
      <c r="AY980" s="134" t="str">
        <f>IF(ISERR(IF($C980="","",SUMIFS(Con_ve!$F$6:$F$1005,Con_ve!$C$6:$C$1005,$C980,Con_ve!$I$6:$I$1005,"Fechada",Con_ve!$Q$6:$Q$1005,Cad_cl!AY$5))),"",IF($C980="","",SUMIFS(Con_ve!$F$6:$F$1005,Con_ve!$C$6:$C$1005,$C980,Con_ve!$I$6:$I$1005,"Fechada",Con_ve!$Q$6:$Q$1005,Cad_cl!AY$5)))</f>
        <v/>
      </c>
      <c r="AZ980" s="134" t="str">
        <f>IF(ISERR(IF($C980="","",SUMIFS(Con_ve!$F$6:$F$1005,Con_ve!$C$6:$C$1005,$C980,Con_ve!$I$6:$I$1005,"Fechada",Con_ve!$Q$6:$Q$1005,Cad_cl!AZ$5))),"",IF($C980="","",SUMIFS(Con_ve!$F$6:$F$1005,Con_ve!$C$6:$C$1005,$C980,Con_ve!$I$6:$I$1005,"Fechada",Con_ve!$Q$6:$Q$1005,Cad_cl!AZ$5)))</f>
        <v/>
      </c>
      <c r="BA980" s="134" t="str">
        <f>IF(ISERR(IF($C980="","",SUMIFS(Con_ve!$F$6:$F$1005,Con_ve!$C$6:$C$1005,$C980,Con_ve!$I$6:$I$1005,"Fechada",Con_ve!$Q$6:$Q$1005,Cad_cl!BA$5))),"",IF($C980="","",SUMIFS(Con_ve!$F$6:$F$1005,Con_ve!$C$6:$C$1005,$C980,Con_ve!$I$6:$I$1005,"Fechada",Con_ve!$Q$6:$Q$1005,Cad_cl!BA$5)))</f>
        <v/>
      </c>
      <c r="BB980" s="134">
        <f t="shared" si="45"/>
        <v>0</v>
      </c>
      <c r="BD980" s="134" t="str">
        <f>IF(ISERR(IF($C980="","",SUMIFS(Con_ve!$F$6:$F$1005,Con_ve!$C$6:$C$1005,$C980,Con_ve!$I$6:$I$1005,"Em negociação",Con_ve!$Q$6:$Q$1005,Cad_cl!BD$5))),"",IF($C980="","",SUMIFS(Con_ve!$F$6:$F$1005,Con_ve!$C$6:$C$1005,$C980,Con_ve!$I$6:$I$1005,"Em negociação",Con_ve!$Q$6:$Q$1005,Cad_cl!BD$5)))</f>
        <v/>
      </c>
      <c r="BE980" s="134" t="str">
        <f>IF(ISERR(IF($C980="","",SUMIFS(Con_ve!$F$6:$F$1005,Con_ve!$C$6:$C$1005,$C980,Con_ve!$I$6:$I$1005,"Em negociação",Con_ve!$Q$6:$Q$1005,Cad_cl!BE$5))),"",IF($C980="","",SUMIFS(Con_ve!$F$6:$F$1005,Con_ve!$C$6:$C$1005,$C980,Con_ve!$I$6:$I$1005,"Em negociação",Con_ve!$Q$6:$Q$1005,Cad_cl!BE$5)))</f>
        <v/>
      </c>
      <c r="BF980" s="134" t="str">
        <f>IF(ISERR(IF($C980="","",SUMIFS(Con_ve!$F$6:$F$1005,Con_ve!$C$6:$C$1005,$C980,Con_ve!$I$6:$I$1005,"Em negociação",Con_ve!$Q$6:$Q$1005,Cad_cl!BF$5))),"",IF($C980="","",SUMIFS(Con_ve!$F$6:$F$1005,Con_ve!$C$6:$C$1005,$C980,Con_ve!$I$6:$I$1005,"Em negociação",Con_ve!$Q$6:$Q$1005,Cad_cl!BF$5)))</f>
        <v/>
      </c>
      <c r="BG980" s="134" t="str">
        <f>IF(ISERR(IF($C980="","",SUMIFS(Con_ve!$F$6:$F$1005,Con_ve!$C$6:$C$1005,$C980,Con_ve!$I$6:$I$1005,"Em negociação",Con_ve!$Q$6:$Q$1005,Cad_cl!BG$5))),"",IF($C980="","",SUMIFS(Con_ve!$F$6:$F$1005,Con_ve!$C$6:$C$1005,$C980,Con_ve!$I$6:$I$1005,"Em negociação",Con_ve!$Q$6:$Q$1005,Cad_cl!BG$5)))</f>
        <v/>
      </c>
      <c r="BH980" s="134" t="str">
        <f>IF(ISERR(IF($C980="","",SUMIFS(Con_ve!$F$6:$F$1005,Con_ve!$C$6:$C$1005,$C980,Con_ve!$I$6:$I$1005,"Em negociação",Con_ve!$Q$6:$Q$1005,Cad_cl!BH$5))),"",IF($C980="","",SUMIFS(Con_ve!$F$6:$F$1005,Con_ve!$C$6:$C$1005,$C980,Con_ve!$I$6:$I$1005,"Em negociação",Con_ve!$Q$6:$Q$1005,Cad_cl!BH$5)))</f>
        <v/>
      </c>
      <c r="BI980" s="134" t="str">
        <f>IF(ISERR(IF($C980="","",SUMIFS(Con_ve!$F$6:$F$1005,Con_ve!$C$6:$C$1005,$C980,Con_ve!$I$6:$I$1005,"Em negociação",Con_ve!$Q$6:$Q$1005,Cad_cl!BI$5))),"",IF($C980="","",SUMIFS(Con_ve!$F$6:$F$1005,Con_ve!$C$6:$C$1005,$C980,Con_ve!$I$6:$I$1005,"Em negociação",Con_ve!$Q$6:$Q$1005,Cad_cl!BI$5)))</f>
        <v/>
      </c>
      <c r="BJ980" s="134" t="str">
        <f>IF(ISERR(IF($C980="","",SUMIFS(Con_ve!$F$6:$F$1005,Con_ve!$C$6:$C$1005,$C980,Con_ve!$I$6:$I$1005,"Em negociação",Con_ve!$Q$6:$Q$1005,Cad_cl!BJ$5))),"",IF($C980="","",SUMIFS(Con_ve!$F$6:$F$1005,Con_ve!$C$6:$C$1005,$C980,Con_ve!$I$6:$I$1005,"Em negociação",Con_ve!$Q$6:$Q$1005,Cad_cl!BJ$5)))</f>
        <v/>
      </c>
      <c r="BK980" s="134" t="str">
        <f>IF(ISERR(IF($C980="","",SUMIFS(Con_ve!$F$6:$F$1005,Con_ve!$C$6:$C$1005,$C980,Con_ve!$I$6:$I$1005,"Em negociação",Con_ve!$Q$6:$Q$1005,Cad_cl!BK$5))),"",IF($C980="","",SUMIFS(Con_ve!$F$6:$F$1005,Con_ve!$C$6:$C$1005,$C980,Con_ve!$I$6:$I$1005,"Em negociação",Con_ve!$Q$6:$Q$1005,Cad_cl!BK$5)))</f>
        <v/>
      </c>
      <c r="BL980" s="134" t="str">
        <f>IF(ISERR(IF($C980="","",SUMIFS(Con_ve!$F$6:$F$1005,Con_ve!$C$6:$C$1005,$C980,Con_ve!$I$6:$I$1005,"Em negociação",Con_ve!$Q$6:$Q$1005,Cad_cl!BL$5))),"",IF($C980="","",SUMIFS(Con_ve!$F$6:$F$1005,Con_ve!$C$6:$C$1005,$C980,Con_ve!$I$6:$I$1005,"Em negociação",Con_ve!$Q$6:$Q$1005,Cad_cl!BL$5)))</f>
        <v/>
      </c>
      <c r="BM980" s="134" t="str">
        <f>IF(ISERR(IF($C980="","",SUMIFS(Con_ve!$F$6:$F$1005,Con_ve!$C$6:$C$1005,$C980,Con_ve!$I$6:$I$1005,"Em negociação",Con_ve!$Q$6:$Q$1005,Cad_cl!BM$5))),"",IF($C980="","",SUMIFS(Con_ve!$F$6:$F$1005,Con_ve!$C$6:$C$1005,$C980,Con_ve!$I$6:$I$1005,"Em negociação",Con_ve!$Q$6:$Q$1005,Cad_cl!BM$5)))</f>
        <v/>
      </c>
      <c r="BN980" s="134" t="str">
        <f>IF(ISERR(IF($C980="","",SUMIFS(Con_ve!$F$6:$F$1005,Con_ve!$C$6:$C$1005,$C980,Con_ve!$I$6:$I$1005,"Em negociação",Con_ve!$Q$6:$Q$1005,Cad_cl!BN$5))),"",IF($C980="","",SUMIFS(Con_ve!$F$6:$F$1005,Con_ve!$C$6:$C$1005,$C980,Con_ve!$I$6:$I$1005,"Em negociação",Con_ve!$Q$6:$Q$1005,Cad_cl!BN$5)))</f>
        <v/>
      </c>
      <c r="BO980" s="134" t="str">
        <f>IF(ISERR(IF($C980="","",SUMIFS(Con_ve!$F$6:$F$1005,Con_ve!$C$6:$C$1005,$C980,Con_ve!$I$6:$I$1005,"Em negociação",Con_ve!$Q$6:$Q$1005,Cad_cl!BO$5))),"",IF($C980="","",SUMIFS(Con_ve!$F$6:$F$1005,Con_ve!$C$6:$C$1005,$C980,Con_ve!$I$6:$I$1005,"Em negociação",Con_ve!$Q$6:$Q$1005,Cad_cl!BO$5)))</f>
        <v/>
      </c>
      <c r="BP980" s="134">
        <f t="shared" si="46"/>
        <v>0</v>
      </c>
      <c r="BR980" s="125" t="str">
        <f>IF(ISERR(IF(AND($I980=Re_lo!$E$5,BR$5=VLOOKUP(Re_lo!$H$5,Re_lo!$N$5:$O$16,2,0)),AP980,"")),"",IF(AND($I980=Re_lo!$E$5,BR$5=VLOOKUP(Re_lo!$H$5,Re_lo!$N$5:$O$16,2,0)),AP980,""))</f>
        <v/>
      </c>
      <c r="BS980" s="125" t="str">
        <f>IF(ISERR(IF(AND($I980=Re_lo!$E$5,BS$5=VLOOKUP(Re_lo!$H$5,Re_lo!$N$5:$O$16,2,0)),AQ980,"")),"",IF(AND($I980=Re_lo!$E$5,BS$5=VLOOKUP(Re_lo!$H$5,Re_lo!$N$5:$O$16,2,0)),AQ980,""))</f>
        <v/>
      </c>
      <c r="BT980" s="125" t="str">
        <f>IF(ISERR(IF(AND($I980=Re_lo!$E$5,BT$5=VLOOKUP(Re_lo!$H$5,Re_lo!$N$5:$O$16,2,0)),AR980,"")),"",IF(AND($I980=Re_lo!$E$5,BT$5=VLOOKUP(Re_lo!$H$5,Re_lo!$N$5:$O$16,2,0)),AR980,""))</f>
        <v/>
      </c>
      <c r="BU980" s="125" t="str">
        <f>IF(ISERR(IF(AND($I980=Re_lo!$E$5,BU$5=VLOOKUP(Re_lo!$H$5,Re_lo!$N$5:$O$16,2,0)),AS980,"")),"",IF(AND($I980=Re_lo!$E$5,BU$5=VLOOKUP(Re_lo!$H$5,Re_lo!$N$5:$O$16,2,0)),AS980,""))</f>
        <v/>
      </c>
      <c r="BV980" s="125" t="str">
        <f>IF(ISERR(IF(AND($I980=Re_lo!$E$5,BV$5=VLOOKUP(Re_lo!$H$5,Re_lo!$N$5:$O$16,2,0)),AT980,"")),"",IF(AND($I980=Re_lo!$E$5,BV$5=VLOOKUP(Re_lo!$H$5,Re_lo!$N$5:$O$16,2,0)),AT980,""))</f>
        <v/>
      </c>
      <c r="BW980" s="125" t="str">
        <f>IF(ISERR(IF(AND($I980=Re_lo!$E$5,BW$5=VLOOKUP(Re_lo!$H$5,Re_lo!$N$5:$O$16,2,0)),AU980,"")),"",IF(AND($I980=Re_lo!$E$5,BW$5=VLOOKUP(Re_lo!$H$5,Re_lo!$N$5:$O$16,2,0)),AU980,""))</f>
        <v/>
      </c>
      <c r="BX980" s="125" t="str">
        <f>IF(ISERR(IF(AND($I980=Re_lo!$E$5,BX$5=VLOOKUP(Re_lo!$H$5,Re_lo!$N$5:$O$16,2,0)),AV980,"")),"",IF(AND($I980=Re_lo!$E$5,BX$5=VLOOKUP(Re_lo!$H$5,Re_lo!$N$5:$O$16,2,0)),AV980,""))</f>
        <v/>
      </c>
      <c r="BY980" s="125" t="str">
        <f>IF(ISERR(IF(AND($I980=Re_lo!$E$5,BY$5=VLOOKUP(Re_lo!$H$5,Re_lo!$N$5:$O$16,2,0)),AW980,"")),"",IF(AND($I980=Re_lo!$E$5,BY$5=VLOOKUP(Re_lo!$H$5,Re_lo!$N$5:$O$16,2,0)),AW980,""))</f>
        <v/>
      </c>
      <c r="BZ980" s="125" t="str">
        <f>IF(ISERR(IF(AND($I980=Re_lo!$E$5,BZ$5=VLOOKUP(Re_lo!$H$5,Re_lo!$N$5:$O$16,2,0)),AX980,"")),"",IF(AND($I980=Re_lo!$E$5,BZ$5=VLOOKUP(Re_lo!$H$5,Re_lo!$N$5:$O$16,2,0)),AX980,""))</f>
        <v/>
      </c>
      <c r="CA980" s="125" t="str">
        <f>IF(ISERR(IF(AND($I980=Re_lo!$E$5,CA$5=VLOOKUP(Re_lo!$H$5,Re_lo!$N$5:$O$16,2,0)),AY980,"")),"",IF(AND($I980=Re_lo!$E$5,CA$5=VLOOKUP(Re_lo!$H$5,Re_lo!$N$5:$O$16,2,0)),AY980,""))</f>
        <v/>
      </c>
      <c r="CB980" s="125" t="str">
        <f>IF(ISERR(IF(AND($I980=Re_lo!$E$5,CB$5=VLOOKUP(Re_lo!$H$5,Re_lo!$N$5:$O$16,2,0)),AZ980,"")),"",IF(AND($I980=Re_lo!$E$5,CB$5=VLOOKUP(Re_lo!$H$5,Re_lo!$N$5:$O$16,2,0)),AZ980,""))</f>
        <v/>
      </c>
      <c r="CC980" s="125" t="str">
        <f>IF(ISERR(IF(AND($I980=Re_lo!$E$5,CC$5=VLOOKUP(Re_lo!$H$5,Re_lo!$N$5:$O$16,2,0)),BA980,"")),"",IF(AND($I980=Re_lo!$E$5,CC$5=VLOOKUP(Re_lo!$H$5,Re_lo!$N$5:$O$16,2,0)),BA980,""))</f>
        <v/>
      </c>
      <c r="CD980" s="125" t="str">
        <f>IF(ISERR(IF(AND($I980=Re_lo!$E$5,CD$5=VLOOKUP(Re_lo!$H$5,Re_lo!$N$5:$O$16,2,0)),BB980,"")),"",IF(AND($I980=Re_lo!$E$5,CD$5=VLOOKUP(Re_lo!$H$5,Re_lo!$N$5:$O$16,2,0)),BB980,""))</f>
        <v/>
      </c>
      <c r="CF980" s="125" t="str">
        <f>IF($C980="","",COUNTIFS(Con_ve!$C$6:$C$1005,$C980,Con_ve!$Q$6:$Q$1005,Cad_cl!CF$5))</f>
        <v/>
      </c>
      <c r="CG980" s="125" t="str">
        <f>IF($C980="","",COUNTIFS(Con_ve!$C$6:$C$1005,$C980,Con_ve!$Q$6:$Q$1005,Cad_cl!CG$5))</f>
        <v/>
      </c>
      <c r="CH980" s="125" t="str">
        <f>IF($C980="","",COUNTIFS(Con_ve!$C$6:$C$1005,$C980,Con_ve!$Q$6:$Q$1005,Cad_cl!CH$5))</f>
        <v/>
      </c>
      <c r="CI980" s="125" t="str">
        <f>IF($C980="","",COUNTIFS(Con_ve!$C$6:$C$1005,$C980,Con_ve!$Q$6:$Q$1005,Cad_cl!CI$5))</f>
        <v/>
      </c>
      <c r="CJ980" s="125" t="str">
        <f>IF($C980="","",COUNTIFS(Con_ve!$C$6:$C$1005,$C980,Con_ve!$Q$6:$Q$1005,Cad_cl!CJ$5))</f>
        <v/>
      </c>
      <c r="CK980" s="125" t="str">
        <f>IF($C980="","",COUNTIFS(Con_ve!$C$6:$C$1005,$C980,Con_ve!$Q$6:$Q$1005,Cad_cl!CK$5))</f>
        <v/>
      </c>
      <c r="CL980" s="125" t="str">
        <f>IF($C980="","",COUNTIFS(Con_ve!$C$6:$C$1005,$C980,Con_ve!$Q$6:$Q$1005,Cad_cl!CL$5))</f>
        <v/>
      </c>
      <c r="CM980" s="125" t="str">
        <f>IF($C980="","",COUNTIFS(Con_ve!$C$6:$C$1005,$C980,Con_ve!$Q$6:$Q$1005,Cad_cl!CM$5))</f>
        <v/>
      </c>
      <c r="CN980" s="125" t="str">
        <f>IF($C980="","",COUNTIFS(Con_ve!$C$6:$C$1005,$C980,Con_ve!$Q$6:$Q$1005,Cad_cl!CN$5))</f>
        <v/>
      </c>
      <c r="CO980" s="125" t="str">
        <f>IF($C980="","",COUNTIFS(Con_ve!$C$6:$C$1005,$C980,Con_ve!$Q$6:$Q$1005,Cad_cl!CO$5))</f>
        <v/>
      </c>
      <c r="CP980" s="125" t="str">
        <f>IF($C980="","",COUNTIFS(Con_ve!$C$6:$C$1005,$C980,Con_ve!$Q$6:$Q$1005,Cad_cl!CP$5))</f>
        <v/>
      </c>
      <c r="CQ980" s="125" t="str">
        <f>IF($C980="","",COUNTIFS(Con_ve!$C$6:$C$1005,$C980,Con_ve!$Q$6:$Q$1005,Cad_cl!CQ$5))</f>
        <v/>
      </c>
      <c r="CR980" s="125">
        <f t="shared" si="47"/>
        <v>0</v>
      </c>
    </row>
    <row r="981" spans="3:96" ht="30" customHeight="1">
      <c r="C981" s="153"/>
      <c r="D981" s="153"/>
      <c r="E981" s="154"/>
      <c r="F981" s="153"/>
      <c r="G981" s="155"/>
      <c r="H981" s="153"/>
      <c r="I981" s="153"/>
      <c r="J981" s="132" t="s">
        <v>309</v>
      </c>
      <c r="K981" s="133" t="s">
        <v>309</v>
      </c>
      <c r="L981" s="153"/>
      <c r="M981" s="153"/>
      <c r="N981" s="153"/>
      <c r="O981" s="153"/>
      <c r="P981" s="153"/>
      <c r="Q981" s="153"/>
      <c r="AP981" s="134" t="str">
        <f>IF(ISERR(IF($C981="","",SUMIFS(Con_ve!$F$6:$F$1005,Con_ve!$C$6:$C$1005,$C981,Con_ve!$I$6:$I$1005,"Fechada",Con_ve!$Q$6:$Q$1005,Cad_cl!AP$5))),"",IF($C981="","",SUMIFS(Con_ve!$F$6:$F$1005,Con_ve!$C$6:$C$1005,$C981,Con_ve!$I$6:$I$1005,"Fechada",Con_ve!$Q$6:$Q$1005,Cad_cl!AP$5)))</f>
        <v/>
      </c>
      <c r="AQ981" s="134" t="str">
        <f>IF(ISERR(IF($C981="","",SUMIFS(Con_ve!$F$6:$F$1005,Con_ve!$C$6:$C$1005,$C981,Con_ve!$I$6:$I$1005,"Fechada",Con_ve!$Q$6:$Q$1005,Cad_cl!AQ$5))),"",IF($C981="","",SUMIFS(Con_ve!$F$6:$F$1005,Con_ve!$C$6:$C$1005,$C981,Con_ve!$I$6:$I$1005,"Fechada",Con_ve!$Q$6:$Q$1005,Cad_cl!AQ$5)))</f>
        <v/>
      </c>
      <c r="AR981" s="134" t="str">
        <f>IF(ISERR(IF($C981="","",SUMIFS(Con_ve!$F$6:$F$1005,Con_ve!$C$6:$C$1005,$C981,Con_ve!$I$6:$I$1005,"Fechada",Con_ve!$Q$6:$Q$1005,Cad_cl!AR$5))),"",IF($C981="","",SUMIFS(Con_ve!$F$6:$F$1005,Con_ve!$C$6:$C$1005,$C981,Con_ve!$I$6:$I$1005,"Fechada",Con_ve!$Q$6:$Q$1005,Cad_cl!AR$5)))</f>
        <v/>
      </c>
      <c r="AS981" s="134" t="str">
        <f>IF(ISERR(IF($C981="","",SUMIFS(Con_ve!$F$6:$F$1005,Con_ve!$C$6:$C$1005,$C981,Con_ve!$I$6:$I$1005,"Fechada",Con_ve!$Q$6:$Q$1005,Cad_cl!AS$5))),"",IF($C981="","",SUMIFS(Con_ve!$F$6:$F$1005,Con_ve!$C$6:$C$1005,$C981,Con_ve!$I$6:$I$1005,"Fechada",Con_ve!$Q$6:$Q$1005,Cad_cl!AS$5)))</f>
        <v/>
      </c>
      <c r="AT981" s="134" t="str">
        <f>IF(ISERR(IF($C981="","",SUMIFS(Con_ve!$F$6:$F$1005,Con_ve!$C$6:$C$1005,$C981,Con_ve!$I$6:$I$1005,"Fechada",Con_ve!$Q$6:$Q$1005,Cad_cl!AT$5))),"",IF($C981="","",SUMIFS(Con_ve!$F$6:$F$1005,Con_ve!$C$6:$C$1005,$C981,Con_ve!$I$6:$I$1005,"Fechada",Con_ve!$Q$6:$Q$1005,Cad_cl!AT$5)))</f>
        <v/>
      </c>
      <c r="AU981" s="134" t="str">
        <f>IF(ISERR(IF($C981="","",SUMIFS(Con_ve!$F$6:$F$1005,Con_ve!$C$6:$C$1005,$C981,Con_ve!$I$6:$I$1005,"Fechada",Con_ve!$Q$6:$Q$1005,Cad_cl!AU$5))),"",IF($C981="","",SUMIFS(Con_ve!$F$6:$F$1005,Con_ve!$C$6:$C$1005,$C981,Con_ve!$I$6:$I$1005,"Fechada",Con_ve!$Q$6:$Q$1005,Cad_cl!AU$5)))</f>
        <v/>
      </c>
      <c r="AV981" s="134" t="str">
        <f>IF(ISERR(IF($C981="","",SUMIFS(Con_ve!$F$6:$F$1005,Con_ve!$C$6:$C$1005,$C981,Con_ve!$I$6:$I$1005,"Fechada",Con_ve!$Q$6:$Q$1005,Cad_cl!AV$5))),"",IF($C981="","",SUMIFS(Con_ve!$F$6:$F$1005,Con_ve!$C$6:$C$1005,$C981,Con_ve!$I$6:$I$1005,"Fechada",Con_ve!$Q$6:$Q$1005,Cad_cl!AV$5)))</f>
        <v/>
      </c>
      <c r="AW981" s="134" t="str">
        <f>IF(ISERR(IF($C981="","",SUMIFS(Con_ve!$F$6:$F$1005,Con_ve!$C$6:$C$1005,$C981,Con_ve!$I$6:$I$1005,"Fechada",Con_ve!$Q$6:$Q$1005,Cad_cl!AW$5))),"",IF($C981="","",SUMIFS(Con_ve!$F$6:$F$1005,Con_ve!$C$6:$C$1005,$C981,Con_ve!$I$6:$I$1005,"Fechada",Con_ve!$Q$6:$Q$1005,Cad_cl!AW$5)))</f>
        <v/>
      </c>
      <c r="AX981" s="134" t="str">
        <f>IF(ISERR(IF($C981="","",SUMIFS(Con_ve!$F$6:$F$1005,Con_ve!$C$6:$C$1005,$C981,Con_ve!$I$6:$I$1005,"Fechada",Con_ve!$Q$6:$Q$1005,Cad_cl!AX$5))),"",IF($C981="","",SUMIFS(Con_ve!$F$6:$F$1005,Con_ve!$C$6:$C$1005,$C981,Con_ve!$I$6:$I$1005,"Fechada",Con_ve!$Q$6:$Q$1005,Cad_cl!AX$5)))</f>
        <v/>
      </c>
      <c r="AY981" s="134" t="str">
        <f>IF(ISERR(IF($C981="","",SUMIFS(Con_ve!$F$6:$F$1005,Con_ve!$C$6:$C$1005,$C981,Con_ve!$I$6:$I$1005,"Fechada",Con_ve!$Q$6:$Q$1005,Cad_cl!AY$5))),"",IF($C981="","",SUMIFS(Con_ve!$F$6:$F$1005,Con_ve!$C$6:$C$1005,$C981,Con_ve!$I$6:$I$1005,"Fechada",Con_ve!$Q$6:$Q$1005,Cad_cl!AY$5)))</f>
        <v/>
      </c>
      <c r="AZ981" s="134" t="str">
        <f>IF(ISERR(IF($C981="","",SUMIFS(Con_ve!$F$6:$F$1005,Con_ve!$C$6:$C$1005,$C981,Con_ve!$I$6:$I$1005,"Fechada",Con_ve!$Q$6:$Q$1005,Cad_cl!AZ$5))),"",IF($C981="","",SUMIFS(Con_ve!$F$6:$F$1005,Con_ve!$C$6:$C$1005,$C981,Con_ve!$I$6:$I$1005,"Fechada",Con_ve!$Q$6:$Q$1005,Cad_cl!AZ$5)))</f>
        <v/>
      </c>
      <c r="BA981" s="134" t="str">
        <f>IF(ISERR(IF($C981="","",SUMIFS(Con_ve!$F$6:$F$1005,Con_ve!$C$6:$C$1005,$C981,Con_ve!$I$6:$I$1005,"Fechada",Con_ve!$Q$6:$Q$1005,Cad_cl!BA$5))),"",IF($C981="","",SUMIFS(Con_ve!$F$6:$F$1005,Con_ve!$C$6:$C$1005,$C981,Con_ve!$I$6:$I$1005,"Fechada",Con_ve!$Q$6:$Q$1005,Cad_cl!BA$5)))</f>
        <v/>
      </c>
      <c r="BB981" s="134">
        <f t="shared" si="45"/>
        <v>0</v>
      </c>
      <c r="BD981" s="134" t="str">
        <f>IF(ISERR(IF($C981="","",SUMIFS(Con_ve!$F$6:$F$1005,Con_ve!$C$6:$C$1005,$C981,Con_ve!$I$6:$I$1005,"Em negociação",Con_ve!$Q$6:$Q$1005,Cad_cl!BD$5))),"",IF($C981="","",SUMIFS(Con_ve!$F$6:$F$1005,Con_ve!$C$6:$C$1005,$C981,Con_ve!$I$6:$I$1005,"Em negociação",Con_ve!$Q$6:$Q$1005,Cad_cl!BD$5)))</f>
        <v/>
      </c>
      <c r="BE981" s="134" t="str">
        <f>IF(ISERR(IF($C981="","",SUMIFS(Con_ve!$F$6:$F$1005,Con_ve!$C$6:$C$1005,$C981,Con_ve!$I$6:$I$1005,"Em negociação",Con_ve!$Q$6:$Q$1005,Cad_cl!BE$5))),"",IF($C981="","",SUMIFS(Con_ve!$F$6:$F$1005,Con_ve!$C$6:$C$1005,$C981,Con_ve!$I$6:$I$1005,"Em negociação",Con_ve!$Q$6:$Q$1005,Cad_cl!BE$5)))</f>
        <v/>
      </c>
      <c r="BF981" s="134" t="str">
        <f>IF(ISERR(IF($C981="","",SUMIFS(Con_ve!$F$6:$F$1005,Con_ve!$C$6:$C$1005,$C981,Con_ve!$I$6:$I$1005,"Em negociação",Con_ve!$Q$6:$Q$1005,Cad_cl!BF$5))),"",IF($C981="","",SUMIFS(Con_ve!$F$6:$F$1005,Con_ve!$C$6:$C$1005,$C981,Con_ve!$I$6:$I$1005,"Em negociação",Con_ve!$Q$6:$Q$1005,Cad_cl!BF$5)))</f>
        <v/>
      </c>
      <c r="BG981" s="134" t="str">
        <f>IF(ISERR(IF($C981="","",SUMIFS(Con_ve!$F$6:$F$1005,Con_ve!$C$6:$C$1005,$C981,Con_ve!$I$6:$I$1005,"Em negociação",Con_ve!$Q$6:$Q$1005,Cad_cl!BG$5))),"",IF($C981="","",SUMIFS(Con_ve!$F$6:$F$1005,Con_ve!$C$6:$C$1005,$C981,Con_ve!$I$6:$I$1005,"Em negociação",Con_ve!$Q$6:$Q$1005,Cad_cl!BG$5)))</f>
        <v/>
      </c>
      <c r="BH981" s="134" t="str">
        <f>IF(ISERR(IF($C981="","",SUMIFS(Con_ve!$F$6:$F$1005,Con_ve!$C$6:$C$1005,$C981,Con_ve!$I$6:$I$1005,"Em negociação",Con_ve!$Q$6:$Q$1005,Cad_cl!BH$5))),"",IF($C981="","",SUMIFS(Con_ve!$F$6:$F$1005,Con_ve!$C$6:$C$1005,$C981,Con_ve!$I$6:$I$1005,"Em negociação",Con_ve!$Q$6:$Q$1005,Cad_cl!BH$5)))</f>
        <v/>
      </c>
      <c r="BI981" s="134" t="str">
        <f>IF(ISERR(IF($C981="","",SUMIFS(Con_ve!$F$6:$F$1005,Con_ve!$C$6:$C$1005,$C981,Con_ve!$I$6:$I$1005,"Em negociação",Con_ve!$Q$6:$Q$1005,Cad_cl!BI$5))),"",IF($C981="","",SUMIFS(Con_ve!$F$6:$F$1005,Con_ve!$C$6:$C$1005,$C981,Con_ve!$I$6:$I$1005,"Em negociação",Con_ve!$Q$6:$Q$1005,Cad_cl!BI$5)))</f>
        <v/>
      </c>
      <c r="BJ981" s="134" t="str">
        <f>IF(ISERR(IF($C981="","",SUMIFS(Con_ve!$F$6:$F$1005,Con_ve!$C$6:$C$1005,$C981,Con_ve!$I$6:$I$1005,"Em negociação",Con_ve!$Q$6:$Q$1005,Cad_cl!BJ$5))),"",IF($C981="","",SUMIFS(Con_ve!$F$6:$F$1005,Con_ve!$C$6:$C$1005,$C981,Con_ve!$I$6:$I$1005,"Em negociação",Con_ve!$Q$6:$Q$1005,Cad_cl!BJ$5)))</f>
        <v/>
      </c>
      <c r="BK981" s="134" t="str">
        <f>IF(ISERR(IF($C981="","",SUMIFS(Con_ve!$F$6:$F$1005,Con_ve!$C$6:$C$1005,$C981,Con_ve!$I$6:$I$1005,"Em negociação",Con_ve!$Q$6:$Q$1005,Cad_cl!BK$5))),"",IF($C981="","",SUMIFS(Con_ve!$F$6:$F$1005,Con_ve!$C$6:$C$1005,$C981,Con_ve!$I$6:$I$1005,"Em negociação",Con_ve!$Q$6:$Q$1005,Cad_cl!BK$5)))</f>
        <v/>
      </c>
      <c r="BL981" s="134" t="str">
        <f>IF(ISERR(IF($C981="","",SUMIFS(Con_ve!$F$6:$F$1005,Con_ve!$C$6:$C$1005,$C981,Con_ve!$I$6:$I$1005,"Em negociação",Con_ve!$Q$6:$Q$1005,Cad_cl!BL$5))),"",IF($C981="","",SUMIFS(Con_ve!$F$6:$F$1005,Con_ve!$C$6:$C$1005,$C981,Con_ve!$I$6:$I$1005,"Em negociação",Con_ve!$Q$6:$Q$1005,Cad_cl!BL$5)))</f>
        <v/>
      </c>
      <c r="BM981" s="134" t="str">
        <f>IF(ISERR(IF($C981="","",SUMIFS(Con_ve!$F$6:$F$1005,Con_ve!$C$6:$C$1005,$C981,Con_ve!$I$6:$I$1005,"Em negociação",Con_ve!$Q$6:$Q$1005,Cad_cl!BM$5))),"",IF($C981="","",SUMIFS(Con_ve!$F$6:$F$1005,Con_ve!$C$6:$C$1005,$C981,Con_ve!$I$6:$I$1005,"Em negociação",Con_ve!$Q$6:$Q$1005,Cad_cl!BM$5)))</f>
        <v/>
      </c>
      <c r="BN981" s="134" t="str">
        <f>IF(ISERR(IF($C981="","",SUMIFS(Con_ve!$F$6:$F$1005,Con_ve!$C$6:$C$1005,$C981,Con_ve!$I$6:$I$1005,"Em negociação",Con_ve!$Q$6:$Q$1005,Cad_cl!BN$5))),"",IF($C981="","",SUMIFS(Con_ve!$F$6:$F$1005,Con_ve!$C$6:$C$1005,$C981,Con_ve!$I$6:$I$1005,"Em negociação",Con_ve!$Q$6:$Q$1005,Cad_cl!BN$5)))</f>
        <v/>
      </c>
      <c r="BO981" s="134" t="str">
        <f>IF(ISERR(IF($C981="","",SUMIFS(Con_ve!$F$6:$F$1005,Con_ve!$C$6:$C$1005,$C981,Con_ve!$I$6:$I$1005,"Em negociação",Con_ve!$Q$6:$Q$1005,Cad_cl!BO$5))),"",IF($C981="","",SUMIFS(Con_ve!$F$6:$F$1005,Con_ve!$C$6:$C$1005,$C981,Con_ve!$I$6:$I$1005,"Em negociação",Con_ve!$Q$6:$Q$1005,Cad_cl!BO$5)))</f>
        <v/>
      </c>
      <c r="BP981" s="134">
        <f t="shared" si="46"/>
        <v>0</v>
      </c>
      <c r="BR981" s="125" t="str">
        <f>IF(ISERR(IF(AND($I981=Re_lo!$E$5,BR$5=VLOOKUP(Re_lo!$H$5,Re_lo!$N$5:$O$16,2,0)),AP981,"")),"",IF(AND($I981=Re_lo!$E$5,BR$5=VLOOKUP(Re_lo!$H$5,Re_lo!$N$5:$O$16,2,0)),AP981,""))</f>
        <v/>
      </c>
      <c r="BS981" s="125" t="str">
        <f>IF(ISERR(IF(AND($I981=Re_lo!$E$5,BS$5=VLOOKUP(Re_lo!$H$5,Re_lo!$N$5:$O$16,2,0)),AQ981,"")),"",IF(AND($I981=Re_lo!$E$5,BS$5=VLOOKUP(Re_lo!$H$5,Re_lo!$N$5:$O$16,2,0)),AQ981,""))</f>
        <v/>
      </c>
      <c r="BT981" s="125" t="str">
        <f>IF(ISERR(IF(AND($I981=Re_lo!$E$5,BT$5=VLOOKUP(Re_lo!$H$5,Re_lo!$N$5:$O$16,2,0)),AR981,"")),"",IF(AND($I981=Re_lo!$E$5,BT$5=VLOOKUP(Re_lo!$H$5,Re_lo!$N$5:$O$16,2,0)),AR981,""))</f>
        <v/>
      </c>
      <c r="BU981" s="125" t="str">
        <f>IF(ISERR(IF(AND($I981=Re_lo!$E$5,BU$5=VLOOKUP(Re_lo!$H$5,Re_lo!$N$5:$O$16,2,0)),AS981,"")),"",IF(AND($I981=Re_lo!$E$5,BU$5=VLOOKUP(Re_lo!$H$5,Re_lo!$N$5:$O$16,2,0)),AS981,""))</f>
        <v/>
      </c>
      <c r="BV981" s="125" t="str">
        <f>IF(ISERR(IF(AND($I981=Re_lo!$E$5,BV$5=VLOOKUP(Re_lo!$H$5,Re_lo!$N$5:$O$16,2,0)),AT981,"")),"",IF(AND($I981=Re_lo!$E$5,BV$5=VLOOKUP(Re_lo!$H$5,Re_lo!$N$5:$O$16,2,0)),AT981,""))</f>
        <v/>
      </c>
      <c r="BW981" s="125" t="str">
        <f>IF(ISERR(IF(AND($I981=Re_lo!$E$5,BW$5=VLOOKUP(Re_lo!$H$5,Re_lo!$N$5:$O$16,2,0)),AU981,"")),"",IF(AND($I981=Re_lo!$E$5,BW$5=VLOOKUP(Re_lo!$H$5,Re_lo!$N$5:$O$16,2,0)),AU981,""))</f>
        <v/>
      </c>
      <c r="BX981" s="125" t="str">
        <f>IF(ISERR(IF(AND($I981=Re_lo!$E$5,BX$5=VLOOKUP(Re_lo!$H$5,Re_lo!$N$5:$O$16,2,0)),AV981,"")),"",IF(AND($I981=Re_lo!$E$5,BX$5=VLOOKUP(Re_lo!$H$5,Re_lo!$N$5:$O$16,2,0)),AV981,""))</f>
        <v/>
      </c>
      <c r="BY981" s="125" t="str">
        <f>IF(ISERR(IF(AND($I981=Re_lo!$E$5,BY$5=VLOOKUP(Re_lo!$H$5,Re_lo!$N$5:$O$16,2,0)),AW981,"")),"",IF(AND($I981=Re_lo!$E$5,BY$5=VLOOKUP(Re_lo!$H$5,Re_lo!$N$5:$O$16,2,0)),AW981,""))</f>
        <v/>
      </c>
      <c r="BZ981" s="125" t="str">
        <f>IF(ISERR(IF(AND($I981=Re_lo!$E$5,BZ$5=VLOOKUP(Re_lo!$H$5,Re_lo!$N$5:$O$16,2,0)),AX981,"")),"",IF(AND($I981=Re_lo!$E$5,BZ$5=VLOOKUP(Re_lo!$H$5,Re_lo!$N$5:$O$16,2,0)),AX981,""))</f>
        <v/>
      </c>
      <c r="CA981" s="125" t="str">
        <f>IF(ISERR(IF(AND($I981=Re_lo!$E$5,CA$5=VLOOKUP(Re_lo!$H$5,Re_lo!$N$5:$O$16,2,0)),AY981,"")),"",IF(AND($I981=Re_lo!$E$5,CA$5=VLOOKUP(Re_lo!$H$5,Re_lo!$N$5:$O$16,2,0)),AY981,""))</f>
        <v/>
      </c>
      <c r="CB981" s="125" t="str">
        <f>IF(ISERR(IF(AND($I981=Re_lo!$E$5,CB$5=VLOOKUP(Re_lo!$H$5,Re_lo!$N$5:$O$16,2,0)),AZ981,"")),"",IF(AND($I981=Re_lo!$E$5,CB$5=VLOOKUP(Re_lo!$H$5,Re_lo!$N$5:$O$16,2,0)),AZ981,""))</f>
        <v/>
      </c>
      <c r="CC981" s="125" t="str">
        <f>IF(ISERR(IF(AND($I981=Re_lo!$E$5,CC$5=VLOOKUP(Re_lo!$H$5,Re_lo!$N$5:$O$16,2,0)),BA981,"")),"",IF(AND($I981=Re_lo!$E$5,CC$5=VLOOKUP(Re_lo!$H$5,Re_lo!$N$5:$O$16,2,0)),BA981,""))</f>
        <v/>
      </c>
      <c r="CD981" s="125" t="str">
        <f>IF(ISERR(IF(AND($I981=Re_lo!$E$5,CD$5=VLOOKUP(Re_lo!$H$5,Re_lo!$N$5:$O$16,2,0)),BB981,"")),"",IF(AND($I981=Re_lo!$E$5,CD$5=VLOOKUP(Re_lo!$H$5,Re_lo!$N$5:$O$16,2,0)),BB981,""))</f>
        <v/>
      </c>
      <c r="CF981" s="125" t="str">
        <f>IF($C981="","",COUNTIFS(Con_ve!$C$6:$C$1005,$C981,Con_ve!$Q$6:$Q$1005,Cad_cl!CF$5))</f>
        <v/>
      </c>
      <c r="CG981" s="125" t="str">
        <f>IF($C981="","",COUNTIFS(Con_ve!$C$6:$C$1005,$C981,Con_ve!$Q$6:$Q$1005,Cad_cl!CG$5))</f>
        <v/>
      </c>
      <c r="CH981" s="125" t="str">
        <f>IF($C981="","",COUNTIFS(Con_ve!$C$6:$C$1005,$C981,Con_ve!$Q$6:$Q$1005,Cad_cl!CH$5))</f>
        <v/>
      </c>
      <c r="CI981" s="125" t="str">
        <f>IF($C981="","",COUNTIFS(Con_ve!$C$6:$C$1005,$C981,Con_ve!$Q$6:$Q$1005,Cad_cl!CI$5))</f>
        <v/>
      </c>
      <c r="CJ981" s="125" t="str">
        <f>IF($C981="","",COUNTIFS(Con_ve!$C$6:$C$1005,$C981,Con_ve!$Q$6:$Q$1005,Cad_cl!CJ$5))</f>
        <v/>
      </c>
      <c r="CK981" s="125" t="str">
        <f>IF($C981="","",COUNTIFS(Con_ve!$C$6:$C$1005,$C981,Con_ve!$Q$6:$Q$1005,Cad_cl!CK$5))</f>
        <v/>
      </c>
      <c r="CL981" s="125" t="str">
        <f>IF($C981="","",COUNTIFS(Con_ve!$C$6:$C$1005,$C981,Con_ve!$Q$6:$Q$1005,Cad_cl!CL$5))</f>
        <v/>
      </c>
      <c r="CM981" s="125" t="str">
        <f>IF($C981="","",COUNTIFS(Con_ve!$C$6:$C$1005,$C981,Con_ve!$Q$6:$Q$1005,Cad_cl!CM$5))</f>
        <v/>
      </c>
      <c r="CN981" s="125" t="str">
        <f>IF($C981="","",COUNTIFS(Con_ve!$C$6:$C$1005,$C981,Con_ve!$Q$6:$Q$1005,Cad_cl!CN$5))</f>
        <v/>
      </c>
      <c r="CO981" s="125" t="str">
        <f>IF($C981="","",COUNTIFS(Con_ve!$C$6:$C$1005,$C981,Con_ve!$Q$6:$Q$1005,Cad_cl!CO$5))</f>
        <v/>
      </c>
      <c r="CP981" s="125" t="str">
        <f>IF($C981="","",COUNTIFS(Con_ve!$C$6:$C$1005,$C981,Con_ve!$Q$6:$Q$1005,Cad_cl!CP$5))</f>
        <v/>
      </c>
      <c r="CQ981" s="125" t="str">
        <f>IF($C981="","",COUNTIFS(Con_ve!$C$6:$C$1005,$C981,Con_ve!$Q$6:$Q$1005,Cad_cl!CQ$5))</f>
        <v/>
      </c>
      <c r="CR981" s="125">
        <f t="shared" si="47"/>
        <v>0</v>
      </c>
    </row>
    <row r="982" spans="3:96" ht="30" customHeight="1">
      <c r="C982" s="153"/>
      <c r="D982" s="153"/>
      <c r="E982" s="154"/>
      <c r="F982" s="153"/>
      <c r="G982" s="155"/>
      <c r="H982" s="153"/>
      <c r="I982" s="153"/>
      <c r="J982" s="132" t="s">
        <v>309</v>
      </c>
      <c r="K982" s="133" t="s">
        <v>309</v>
      </c>
      <c r="L982" s="153"/>
      <c r="M982" s="153"/>
      <c r="N982" s="153"/>
      <c r="O982" s="153"/>
      <c r="P982" s="153"/>
      <c r="Q982" s="153"/>
      <c r="AP982" s="134" t="str">
        <f>IF(ISERR(IF($C982="","",SUMIFS(Con_ve!$F$6:$F$1005,Con_ve!$C$6:$C$1005,$C982,Con_ve!$I$6:$I$1005,"Fechada",Con_ve!$Q$6:$Q$1005,Cad_cl!AP$5))),"",IF($C982="","",SUMIFS(Con_ve!$F$6:$F$1005,Con_ve!$C$6:$C$1005,$C982,Con_ve!$I$6:$I$1005,"Fechada",Con_ve!$Q$6:$Q$1005,Cad_cl!AP$5)))</f>
        <v/>
      </c>
      <c r="AQ982" s="134" t="str">
        <f>IF(ISERR(IF($C982="","",SUMIFS(Con_ve!$F$6:$F$1005,Con_ve!$C$6:$C$1005,$C982,Con_ve!$I$6:$I$1005,"Fechada",Con_ve!$Q$6:$Q$1005,Cad_cl!AQ$5))),"",IF($C982="","",SUMIFS(Con_ve!$F$6:$F$1005,Con_ve!$C$6:$C$1005,$C982,Con_ve!$I$6:$I$1005,"Fechada",Con_ve!$Q$6:$Q$1005,Cad_cl!AQ$5)))</f>
        <v/>
      </c>
      <c r="AR982" s="134" t="str">
        <f>IF(ISERR(IF($C982="","",SUMIFS(Con_ve!$F$6:$F$1005,Con_ve!$C$6:$C$1005,$C982,Con_ve!$I$6:$I$1005,"Fechada",Con_ve!$Q$6:$Q$1005,Cad_cl!AR$5))),"",IF($C982="","",SUMIFS(Con_ve!$F$6:$F$1005,Con_ve!$C$6:$C$1005,$C982,Con_ve!$I$6:$I$1005,"Fechada",Con_ve!$Q$6:$Q$1005,Cad_cl!AR$5)))</f>
        <v/>
      </c>
      <c r="AS982" s="134" t="str">
        <f>IF(ISERR(IF($C982="","",SUMIFS(Con_ve!$F$6:$F$1005,Con_ve!$C$6:$C$1005,$C982,Con_ve!$I$6:$I$1005,"Fechada",Con_ve!$Q$6:$Q$1005,Cad_cl!AS$5))),"",IF($C982="","",SUMIFS(Con_ve!$F$6:$F$1005,Con_ve!$C$6:$C$1005,$C982,Con_ve!$I$6:$I$1005,"Fechada",Con_ve!$Q$6:$Q$1005,Cad_cl!AS$5)))</f>
        <v/>
      </c>
      <c r="AT982" s="134" t="str">
        <f>IF(ISERR(IF($C982="","",SUMIFS(Con_ve!$F$6:$F$1005,Con_ve!$C$6:$C$1005,$C982,Con_ve!$I$6:$I$1005,"Fechada",Con_ve!$Q$6:$Q$1005,Cad_cl!AT$5))),"",IF($C982="","",SUMIFS(Con_ve!$F$6:$F$1005,Con_ve!$C$6:$C$1005,$C982,Con_ve!$I$6:$I$1005,"Fechada",Con_ve!$Q$6:$Q$1005,Cad_cl!AT$5)))</f>
        <v/>
      </c>
      <c r="AU982" s="134" t="str">
        <f>IF(ISERR(IF($C982="","",SUMIFS(Con_ve!$F$6:$F$1005,Con_ve!$C$6:$C$1005,$C982,Con_ve!$I$6:$I$1005,"Fechada",Con_ve!$Q$6:$Q$1005,Cad_cl!AU$5))),"",IF($C982="","",SUMIFS(Con_ve!$F$6:$F$1005,Con_ve!$C$6:$C$1005,$C982,Con_ve!$I$6:$I$1005,"Fechada",Con_ve!$Q$6:$Q$1005,Cad_cl!AU$5)))</f>
        <v/>
      </c>
      <c r="AV982" s="134" t="str">
        <f>IF(ISERR(IF($C982="","",SUMIFS(Con_ve!$F$6:$F$1005,Con_ve!$C$6:$C$1005,$C982,Con_ve!$I$6:$I$1005,"Fechada",Con_ve!$Q$6:$Q$1005,Cad_cl!AV$5))),"",IF($C982="","",SUMIFS(Con_ve!$F$6:$F$1005,Con_ve!$C$6:$C$1005,$C982,Con_ve!$I$6:$I$1005,"Fechada",Con_ve!$Q$6:$Q$1005,Cad_cl!AV$5)))</f>
        <v/>
      </c>
      <c r="AW982" s="134" t="str">
        <f>IF(ISERR(IF($C982="","",SUMIFS(Con_ve!$F$6:$F$1005,Con_ve!$C$6:$C$1005,$C982,Con_ve!$I$6:$I$1005,"Fechada",Con_ve!$Q$6:$Q$1005,Cad_cl!AW$5))),"",IF($C982="","",SUMIFS(Con_ve!$F$6:$F$1005,Con_ve!$C$6:$C$1005,$C982,Con_ve!$I$6:$I$1005,"Fechada",Con_ve!$Q$6:$Q$1005,Cad_cl!AW$5)))</f>
        <v/>
      </c>
      <c r="AX982" s="134" t="str">
        <f>IF(ISERR(IF($C982="","",SUMIFS(Con_ve!$F$6:$F$1005,Con_ve!$C$6:$C$1005,$C982,Con_ve!$I$6:$I$1005,"Fechada",Con_ve!$Q$6:$Q$1005,Cad_cl!AX$5))),"",IF($C982="","",SUMIFS(Con_ve!$F$6:$F$1005,Con_ve!$C$6:$C$1005,$C982,Con_ve!$I$6:$I$1005,"Fechada",Con_ve!$Q$6:$Q$1005,Cad_cl!AX$5)))</f>
        <v/>
      </c>
      <c r="AY982" s="134" t="str">
        <f>IF(ISERR(IF($C982="","",SUMIFS(Con_ve!$F$6:$F$1005,Con_ve!$C$6:$C$1005,$C982,Con_ve!$I$6:$I$1005,"Fechada",Con_ve!$Q$6:$Q$1005,Cad_cl!AY$5))),"",IF($C982="","",SUMIFS(Con_ve!$F$6:$F$1005,Con_ve!$C$6:$C$1005,$C982,Con_ve!$I$6:$I$1005,"Fechada",Con_ve!$Q$6:$Q$1005,Cad_cl!AY$5)))</f>
        <v/>
      </c>
      <c r="AZ982" s="134" t="str">
        <f>IF(ISERR(IF($C982="","",SUMIFS(Con_ve!$F$6:$F$1005,Con_ve!$C$6:$C$1005,$C982,Con_ve!$I$6:$I$1005,"Fechada",Con_ve!$Q$6:$Q$1005,Cad_cl!AZ$5))),"",IF($C982="","",SUMIFS(Con_ve!$F$6:$F$1005,Con_ve!$C$6:$C$1005,$C982,Con_ve!$I$6:$I$1005,"Fechada",Con_ve!$Q$6:$Q$1005,Cad_cl!AZ$5)))</f>
        <v/>
      </c>
      <c r="BA982" s="134" t="str">
        <f>IF(ISERR(IF($C982="","",SUMIFS(Con_ve!$F$6:$F$1005,Con_ve!$C$6:$C$1005,$C982,Con_ve!$I$6:$I$1005,"Fechada",Con_ve!$Q$6:$Q$1005,Cad_cl!BA$5))),"",IF($C982="","",SUMIFS(Con_ve!$F$6:$F$1005,Con_ve!$C$6:$C$1005,$C982,Con_ve!$I$6:$I$1005,"Fechada",Con_ve!$Q$6:$Q$1005,Cad_cl!BA$5)))</f>
        <v/>
      </c>
      <c r="BB982" s="134">
        <f t="shared" si="45"/>
        <v>0</v>
      </c>
      <c r="BD982" s="134" t="str">
        <f>IF(ISERR(IF($C982="","",SUMIFS(Con_ve!$F$6:$F$1005,Con_ve!$C$6:$C$1005,$C982,Con_ve!$I$6:$I$1005,"Em negociação",Con_ve!$Q$6:$Q$1005,Cad_cl!BD$5))),"",IF($C982="","",SUMIFS(Con_ve!$F$6:$F$1005,Con_ve!$C$6:$C$1005,$C982,Con_ve!$I$6:$I$1005,"Em negociação",Con_ve!$Q$6:$Q$1005,Cad_cl!BD$5)))</f>
        <v/>
      </c>
      <c r="BE982" s="134" t="str">
        <f>IF(ISERR(IF($C982="","",SUMIFS(Con_ve!$F$6:$F$1005,Con_ve!$C$6:$C$1005,$C982,Con_ve!$I$6:$I$1005,"Em negociação",Con_ve!$Q$6:$Q$1005,Cad_cl!BE$5))),"",IF($C982="","",SUMIFS(Con_ve!$F$6:$F$1005,Con_ve!$C$6:$C$1005,$C982,Con_ve!$I$6:$I$1005,"Em negociação",Con_ve!$Q$6:$Q$1005,Cad_cl!BE$5)))</f>
        <v/>
      </c>
      <c r="BF982" s="134" t="str">
        <f>IF(ISERR(IF($C982="","",SUMIFS(Con_ve!$F$6:$F$1005,Con_ve!$C$6:$C$1005,$C982,Con_ve!$I$6:$I$1005,"Em negociação",Con_ve!$Q$6:$Q$1005,Cad_cl!BF$5))),"",IF($C982="","",SUMIFS(Con_ve!$F$6:$F$1005,Con_ve!$C$6:$C$1005,$C982,Con_ve!$I$6:$I$1005,"Em negociação",Con_ve!$Q$6:$Q$1005,Cad_cl!BF$5)))</f>
        <v/>
      </c>
      <c r="BG982" s="134" t="str">
        <f>IF(ISERR(IF($C982="","",SUMIFS(Con_ve!$F$6:$F$1005,Con_ve!$C$6:$C$1005,$C982,Con_ve!$I$6:$I$1005,"Em negociação",Con_ve!$Q$6:$Q$1005,Cad_cl!BG$5))),"",IF($C982="","",SUMIFS(Con_ve!$F$6:$F$1005,Con_ve!$C$6:$C$1005,$C982,Con_ve!$I$6:$I$1005,"Em negociação",Con_ve!$Q$6:$Q$1005,Cad_cl!BG$5)))</f>
        <v/>
      </c>
      <c r="BH982" s="134" t="str">
        <f>IF(ISERR(IF($C982="","",SUMIFS(Con_ve!$F$6:$F$1005,Con_ve!$C$6:$C$1005,$C982,Con_ve!$I$6:$I$1005,"Em negociação",Con_ve!$Q$6:$Q$1005,Cad_cl!BH$5))),"",IF($C982="","",SUMIFS(Con_ve!$F$6:$F$1005,Con_ve!$C$6:$C$1005,$C982,Con_ve!$I$6:$I$1005,"Em negociação",Con_ve!$Q$6:$Q$1005,Cad_cl!BH$5)))</f>
        <v/>
      </c>
      <c r="BI982" s="134" t="str">
        <f>IF(ISERR(IF($C982="","",SUMIFS(Con_ve!$F$6:$F$1005,Con_ve!$C$6:$C$1005,$C982,Con_ve!$I$6:$I$1005,"Em negociação",Con_ve!$Q$6:$Q$1005,Cad_cl!BI$5))),"",IF($C982="","",SUMIFS(Con_ve!$F$6:$F$1005,Con_ve!$C$6:$C$1005,$C982,Con_ve!$I$6:$I$1005,"Em negociação",Con_ve!$Q$6:$Q$1005,Cad_cl!BI$5)))</f>
        <v/>
      </c>
      <c r="BJ982" s="134" t="str">
        <f>IF(ISERR(IF($C982="","",SUMIFS(Con_ve!$F$6:$F$1005,Con_ve!$C$6:$C$1005,$C982,Con_ve!$I$6:$I$1005,"Em negociação",Con_ve!$Q$6:$Q$1005,Cad_cl!BJ$5))),"",IF($C982="","",SUMIFS(Con_ve!$F$6:$F$1005,Con_ve!$C$6:$C$1005,$C982,Con_ve!$I$6:$I$1005,"Em negociação",Con_ve!$Q$6:$Q$1005,Cad_cl!BJ$5)))</f>
        <v/>
      </c>
      <c r="BK982" s="134" t="str">
        <f>IF(ISERR(IF($C982="","",SUMIFS(Con_ve!$F$6:$F$1005,Con_ve!$C$6:$C$1005,$C982,Con_ve!$I$6:$I$1005,"Em negociação",Con_ve!$Q$6:$Q$1005,Cad_cl!BK$5))),"",IF($C982="","",SUMIFS(Con_ve!$F$6:$F$1005,Con_ve!$C$6:$C$1005,$C982,Con_ve!$I$6:$I$1005,"Em negociação",Con_ve!$Q$6:$Q$1005,Cad_cl!BK$5)))</f>
        <v/>
      </c>
      <c r="BL982" s="134" t="str">
        <f>IF(ISERR(IF($C982="","",SUMIFS(Con_ve!$F$6:$F$1005,Con_ve!$C$6:$C$1005,$C982,Con_ve!$I$6:$I$1005,"Em negociação",Con_ve!$Q$6:$Q$1005,Cad_cl!BL$5))),"",IF($C982="","",SUMIFS(Con_ve!$F$6:$F$1005,Con_ve!$C$6:$C$1005,$C982,Con_ve!$I$6:$I$1005,"Em negociação",Con_ve!$Q$6:$Q$1005,Cad_cl!BL$5)))</f>
        <v/>
      </c>
      <c r="BM982" s="134" t="str">
        <f>IF(ISERR(IF($C982="","",SUMIFS(Con_ve!$F$6:$F$1005,Con_ve!$C$6:$C$1005,$C982,Con_ve!$I$6:$I$1005,"Em negociação",Con_ve!$Q$6:$Q$1005,Cad_cl!BM$5))),"",IF($C982="","",SUMIFS(Con_ve!$F$6:$F$1005,Con_ve!$C$6:$C$1005,$C982,Con_ve!$I$6:$I$1005,"Em negociação",Con_ve!$Q$6:$Q$1005,Cad_cl!BM$5)))</f>
        <v/>
      </c>
      <c r="BN982" s="134" t="str">
        <f>IF(ISERR(IF($C982="","",SUMIFS(Con_ve!$F$6:$F$1005,Con_ve!$C$6:$C$1005,$C982,Con_ve!$I$6:$I$1005,"Em negociação",Con_ve!$Q$6:$Q$1005,Cad_cl!BN$5))),"",IF($C982="","",SUMIFS(Con_ve!$F$6:$F$1005,Con_ve!$C$6:$C$1005,$C982,Con_ve!$I$6:$I$1005,"Em negociação",Con_ve!$Q$6:$Q$1005,Cad_cl!BN$5)))</f>
        <v/>
      </c>
      <c r="BO982" s="134" t="str">
        <f>IF(ISERR(IF($C982="","",SUMIFS(Con_ve!$F$6:$F$1005,Con_ve!$C$6:$C$1005,$C982,Con_ve!$I$6:$I$1005,"Em negociação",Con_ve!$Q$6:$Q$1005,Cad_cl!BO$5))),"",IF($C982="","",SUMIFS(Con_ve!$F$6:$F$1005,Con_ve!$C$6:$C$1005,$C982,Con_ve!$I$6:$I$1005,"Em negociação",Con_ve!$Q$6:$Q$1005,Cad_cl!BO$5)))</f>
        <v/>
      </c>
      <c r="BP982" s="134">
        <f t="shared" si="46"/>
        <v>0</v>
      </c>
      <c r="BR982" s="125" t="str">
        <f>IF(ISERR(IF(AND($I982=Re_lo!$E$5,BR$5=VLOOKUP(Re_lo!$H$5,Re_lo!$N$5:$O$16,2,0)),AP982,"")),"",IF(AND($I982=Re_lo!$E$5,BR$5=VLOOKUP(Re_lo!$H$5,Re_lo!$N$5:$O$16,2,0)),AP982,""))</f>
        <v/>
      </c>
      <c r="BS982" s="125" t="str">
        <f>IF(ISERR(IF(AND($I982=Re_lo!$E$5,BS$5=VLOOKUP(Re_lo!$H$5,Re_lo!$N$5:$O$16,2,0)),AQ982,"")),"",IF(AND($I982=Re_lo!$E$5,BS$5=VLOOKUP(Re_lo!$H$5,Re_lo!$N$5:$O$16,2,0)),AQ982,""))</f>
        <v/>
      </c>
      <c r="BT982" s="125" t="str">
        <f>IF(ISERR(IF(AND($I982=Re_lo!$E$5,BT$5=VLOOKUP(Re_lo!$H$5,Re_lo!$N$5:$O$16,2,0)),AR982,"")),"",IF(AND($I982=Re_lo!$E$5,BT$5=VLOOKUP(Re_lo!$H$5,Re_lo!$N$5:$O$16,2,0)),AR982,""))</f>
        <v/>
      </c>
      <c r="BU982" s="125" t="str">
        <f>IF(ISERR(IF(AND($I982=Re_lo!$E$5,BU$5=VLOOKUP(Re_lo!$H$5,Re_lo!$N$5:$O$16,2,0)),AS982,"")),"",IF(AND($I982=Re_lo!$E$5,BU$5=VLOOKUP(Re_lo!$H$5,Re_lo!$N$5:$O$16,2,0)),AS982,""))</f>
        <v/>
      </c>
      <c r="BV982" s="125" t="str">
        <f>IF(ISERR(IF(AND($I982=Re_lo!$E$5,BV$5=VLOOKUP(Re_lo!$H$5,Re_lo!$N$5:$O$16,2,0)),AT982,"")),"",IF(AND($I982=Re_lo!$E$5,BV$5=VLOOKUP(Re_lo!$H$5,Re_lo!$N$5:$O$16,2,0)),AT982,""))</f>
        <v/>
      </c>
      <c r="BW982" s="125" t="str">
        <f>IF(ISERR(IF(AND($I982=Re_lo!$E$5,BW$5=VLOOKUP(Re_lo!$H$5,Re_lo!$N$5:$O$16,2,0)),AU982,"")),"",IF(AND($I982=Re_lo!$E$5,BW$5=VLOOKUP(Re_lo!$H$5,Re_lo!$N$5:$O$16,2,0)),AU982,""))</f>
        <v/>
      </c>
      <c r="BX982" s="125" t="str">
        <f>IF(ISERR(IF(AND($I982=Re_lo!$E$5,BX$5=VLOOKUP(Re_lo!$H$5,Re_lo!$N$5:$O$16,2,0)),AV982,"")),"",IF(AND($I982=Re_lo!$E$5,BX$5=VLOOKUP(Re_lo!$H$5,Re_lo!$N$5:$O$16,2,0)),AV982,""))</f>
        <v/>
      </c>
      <c r="BY982" s="125" t="str">
        <f>IF(ISERR(IF(AND($I982=Re_lo!$E$5,BY$5=VLOOKUP(Re_lo!$H$5,Re_lo!$N$5:$O$16,2,0)),AW982,"")),"",IF(AND($I982=Re_lo!$E$5,BY$5=VLOOKUP(Re_lo!$H$5,Re_lo!$N$5:$O$16,2,0)),AW982,""))</f>
        <v/>
      </c>
      <c r="BZ982" s="125" t="str">
        <f>IF(ISERR(IF(AND($I982=Re_lo!$E$5,BZ$5=VLOOKUP(Re_lo!$H$5,Re_lo!$N$5:$O$16,2,0)),AX982,"")),"",IF(AND($I982=Re_lo!$E$5,BZ$5=VLOOKUP(Re_lo!$H$5,Re_lo!$N$5:$O$16,2,0)),AX982,""))</f>
        <v/>
      </c>
      <c r="CA982" s="125" t="str">
        <f>IF(ISERR(IF(AND($I982=Re_lo!$E$5,CA$5=VLOOKUP(Re_lo!$H$5,Re_lo!$N$5:$O$16,2,0)),AY982,"")),"",IF(AND($I982=Re_lo!$E$5,CA$5=VLOOKUP(Re_lo!$H$5,Re_lo!$N$5:$O$16,2,0)),AY982,""))</f>
        <v/>
      </c>
      <c r="CB982" s="125" t="str">
        <f>IF(ISERR(IF(AND($I982=Re_lo!$E$5,CB$5=VLOOKUP(Re_lo!$H$5,Re_lo!$N$5:$O$16,2,0)),AZ982,"")),"",IF(AND($I982=Re_lo!$E$5,CB$5=VLOOKUP(Re_lo!$H$5,Re_lo!$N$5:$O$16,2,0)),AZ982,""))</f>
        <v/>
      </c>
      <c r="CC982" s="125" t="str">
        <f>IF(ISERR(IF(AND($I982=Re_lo!$E$5,CC$5=VLOOKUP(Re_lo!$H$5,Re_lo!$N$5:$O$16,2,0)),BA982,"")),"",IF(AND($I982=Re_lo!$E$5,CC$5=VLOOKUP(Re_lo!$H$5,Re_lo!$N$5:$O$16,2,0)),BA982,""))</f>
        <v/>
      </c>
      <c r="CD982" s="125" t="str">
        <f>IF(ISERR(IF(AND($I982=Re_lo!$E$5,CD$5=VLOOKUP(Re_lo!$H$5,Re_lo!$N$5:$O$16,2,0)),BB982,"")),"",IF(AND($I982=Re_lo!$E$5,CD$5=VLOOKUP(Re_lo!$H$5,Re_lo!$N$5:$O$16,2,0)),BB982,""))</f>
        <v/>
      </c>
      <c r="CF982" s="125" t="str">
        <f>IF($C982="","",COUNTIFS(Con_ve!$C$6:$C$1005,$C982,Con_ve!$Q$6:$Q$1005,Cad_cl!CF$5))</f>
        <v/>
      </c>
      <c r="CG982" s="125" t="str">
        <f>IF($C982="","",COUNTIFS(Con_ve!$C$6:$C$1005,$C982,Con_ve!$Q$6:$Q$1005,Cad_cl!CG$5))</f>
        <v/>
      </c>
      <c r="CH982" s="125" t="str">
        <f>IF($C982="","",COUNTIFS(Con_ve!$C$6:$C$1005,$C982,Con_ve!$Q$6:$Q$1005,Cad_cl!CH$5))</f>
        <v/>
      </c>
      <c r="CI982" s="125" t="str">
        <f>IF($C982="","",COUNTIFS(Con_ve!$C$6:$C$1005,$C982,Con_ve!$Q$6:$Q$1005,Cad_cl!CI$5))</f>
        <v/>
      </c>
      <c r="CJ982" s="125" t="str">
        <f>IF($C982="","",COUNTIFS(Con_ve!$C$6:$C$1005,$C982,Con_ve!$Q$6:$Q$1005,Cad_cl!CJ$5))</f>
        <v/>
      </c>
      <c r="CK982" s="125" t="str">
        <f>IF($C982="","",COUNTIFS(Con_ve!$C$6:$C$1005,$C982,Con_ve!$Q$6:$Q$1005,Cad_cl!CK$5))</f>
        <v/>
      </c>
      <c r="CL982" s="125" t="str">
        <f>IF($C982="","",COUNTIFS(Con_ve!$C$6:$C$1005,$C982,Con_ve!$Q$6:$Q$1005,Cad_cl!CL$5))</f>
        <v/>
      </c>
      <c r="CM982" s="125" t="str">
        <f>IF($C982="","",COUNTIFS(Con_ve!$C$6:$C$1005,$C982,Con_ve!$Q$6:$Q$1005,Cad_cl!CM$5))</f>
        <v/>
      </c>
      <c r="CN982" s="125" t="str">
        <f>IF($C982="","",COUNTIFS(Con_ve!$C$6:$C$1005,$C982,Con_ve!$Q$6:$Q$1005,Cad_cl!CN$5))</f>
        <v/>
      </c>
      <c r="CO982" s="125" t="str">
        <f>IF($C982="","",COUNTIFS(Con_ve!$C$6:$C$1005,$C982,Con_ve!$Q$6:$Q$1005,Cad_cl!CO$5))</f>
        <v/>
      </c>
      <c r="CP982" s="125" t="str">
        <f>IF($C982="","",COUNTIFS(Con_ve!$C$6:$C$1005,$C982,Con_ve!$Q$6:$Q$1005,Cad_cl!CP$5))</f>
        <v/>
      </c>
      <c r="CQ982" s="125" t="str">
        <f>IF($C982="","",COUNTIFS(Con_ve!$C$6:$C$1005,$C982,Con_ve!$Q$6:$Q$1005,Cad_cl!CQ$5))</f>
        <v/>
      </c>
      <c r="CR982" s="125">
        <f t="shared" si="47"/>
        <v>0</v>
      </c>
    </row>
    <row r="983" spans="3:96" ht="30" customHeight="1">
      <c r="C983" s="153"/>
      <c r="D983" s="153"/>
      <c r="E983" s="154"/>
      <c r="F983" s="153"/>
      <c r="G983" s="155"/>
      <c r="H983" s="153"/>
      <c r="I983" s="153"/>
      <c r="J983" s="132" t="s">
        <v>309</v>
      </c>
      <c r="K983" s="133" t="s">
        <v>309</v>
      </c>
      <c r="L983" s="153"/>
      <c r="M983" s="153"/>
      <c r="N983" s="153"/>
      <c r="O983" s="153"/>
      <c r="P983" s="153"/>
      <c r="Q983" s="153"/>
      <c r="AP983" s="134" t="str">
        <f>IF(ISERR(IF($C983="","",SUMIFS(Con_ve!$F$6:$F$1005,Con_ve!$C$6:$C$1005,$C983,Con_ve!$I$6:$I$1005,"Fechada",Con_ve!$Q$6:$Q$1005,Cad_cl!AP$5))),"",IF($C983="","",SUMIFS(Con_ve!$F$6:$F$1005,Con_ve!$C$6:$C$1005,$C983,Con_ve!$I$6:$I$1005,"Fechada",Con_ve!$Q$6:$Q$1005,Cad_cl!AP$5)))</f>
        <v/>
      </c>
      <c r="AQ983" s="134" t="str">
        <f>IF(ISERR(IF($C983="","",SUMIFS(Con_ve!$F$6:$F$1005,Con_ve!$C$6:$C$1005,$C983,Con_ve!$I$6:$I$1005,"Fechada",Con_ve!$Q$6:$Q$1005,Cad_cl!AQ$5))),"",IF($C983="","",SUMIFS(Con_ve!$F$6:$F$1005,Con_ve!$C$6:$C$1005,$C983,Con_ve!$I$6:$I$1005,"Fechada",Con_ve!$Q$6:$Q$1005,Cad_cl!AQ$5)))</f>
        <v/>
      </c>
      <c r="AR983" s="134" t="str">
        <f>IF(ISERR(IF($C983="","",SUMIFS(Con_ve!$F$6:$F$1005,Con_ve!$C$6:$C$1005,$C983,Con_ve!$I$6:$I$1005,"Fechada",Con_ve!$Q$6:$Q$1005,Cad_cl!AR$5))),"",IF($C983="","",SUMIFS(Con_ve!$F$6:$F$1005,Con_ve!$C$6:$C$1005,$C983,Con_ve!$I$6:$I$1005,"Fechada",Con_ve!$Q$6:$Q$1005,Cad_cl!AR$5)))</f>
        <v/>
      </c>
      <c r="AS983" s="134" t="str">
        <f>IF(ISERR(IF($C983="","",SUMIFS(Con_ve!$F$6:$F$1005,Con_ve!$C$6:$C$1005,$C983,Con_ve!$I$6:$I$1005,"Fechada",Con_ve!$Q$6:$Q$1005,Cad_cl!AS$5))),"",IF($C983="","",SUMIFS(Con_ve!$F$6:$F$1005,Con_ve!$C$6:$C$1005,$C983,Con_ve!$I$6:$I$1005,"Fechada",Con_ve!$Q$6:$Q$1005,Cad_cl!AS$5)))</f>
        <v/>
      </c>
      <c r="AT983" s="134" t="str">
        <f>IF(ISERR(IF($C983="","",SUMIFS(Con_ve!$F$6:$F$1005,Con_ve!$C$6:$C$1005,$C983,Con_ve!$I$6:$I$1005,"Fechada",Con_ve!$Q$6:$Q$1005,Cad_cl!AT$5))),"",IF($C983="","",SUMIFS(Con_ve!$F$6:$F$1005,Con_ve!$C$6:$C$1005,$C983,Con_ve!$I$6:$I$1005,"Fechada",Con_ve!$Q$6:$Q$1005,Cad_cl!AT$5)))</f>
        <v/>
      </c>
      <c r="AU983" s="134" t="str">
        <f>IF(ISERR(IF($C983="","",SUMIFS(Con_ve!$F$6:$F$1005,Con_ve!$C$6:$C$1005,$C983,Con_ve!$I$6:$I$1005,"Fechada",Con_ve!$Q$6:$Q$1005,Cad_cl!AU$5))),"",IF($C983="","",SUMIFS(Con_ve!$F$6:$F$1005,Con_ve!$C$6:$C$1005,$C983,Con_ve!$I$6:$I$1005,"Fechada",Con_ve!$Q$6:$Q$1005,Cad_cl!AU$5)))</f>
        <v/>
      </c>
      <c r="AV983" s="134" t="str">
        <f>IF(ISERR(IF($C983="","",SUMIFS(Con_ve!$F$6:$F$1005,Con_ve!$C$6:$C$1005,$C983,Con_ve!$I$6:$I$1005,"Fechada",Con_ve!$Q$6:$Q$1005,Cad_cl!AV$5))),"",IF($C983="","",SUMIFS(Con_ve!$F$6:$F$1005,Con_ve!$C$6:$C$1005,$C983,Con_ve!$I$6:$I$1005,"Fechada",Con_ve!$Q$6:$Q$1005,Cad_cl!AV$5)))</f>
        <v/>
      </c>
      <c r="AW983" s="134" t="str">
        <f>IF(ISERR(IF($C983="","",SUMIFS(Con_ve!$F$6:$F$1005,Con_ve!$C$6:$C$1005,$C983,Con_ve!$I$6:$I$1005,"Fechada",Con_ve!$Q$6:$Q$1005,Cad_cl!AW$5))),"",IF($C983="","",SUMIFS(Con_ve!$F$6:$F$1005,Con_ve!$C$6:$C$1005,$C983,Con_ve!$I$6:$I$1005,"Fechada",Con_ve!$Q$6:$Q$1005,Cad_cl!AW$5)))</f>
        <v/>
      </c>
      <c r="AX983" s="134" t="str">
        <f>IF(ISERR(IF($C983="","",SUMIFS(Con_ve!$F$6:$F$1005,Con_ve!$C$6:$C$1005,$C983,Con_ve!$I$6:$I$1005,"Fechada",Con_ve!$Q$6:$Q$1005,Cad_cl!AX$5))),"",IF($C983="","",SUMIFS(Con_ve!$F$6:$F$1005,Con_ve!$C$6:$C$1005,$C983,Con_ve!$I$6:$I$1005,"Fechada",Con_ve!$Q$6:$Q$1005,Cad_cl!AX$5)))</f>
        <v/>
      </c>
      <c r="AY983" s="134" t="str">
        <f>IF(ISERR(IF($C983="","",SUMIFS(Con_ve!$F$6:$F$1005,Con_ve!$C$6:$C$1005,$C983,Con_ve!$I$6:$I$1005,"Fechada",Con_ve!$Q$6:$Q$1005,Cad_cl!AY$5))),"",IF($C983="","",SUMIFS(Con_ve!$F$6:$F$1005,Con_ve!$C$6:$C$1005,$C983,Con_ve!$I$6:$I$1005,"Fechada",Con_ve!$Q$6:$Q$1005,Cad_cl!AY$5)))</f>
        <v/>
      </c>
      <c r="AZ983" s="134" t="str">
        <f>IF(ISERR(IF($C983="","",SUMIFS(Con_ve!$F$6:$F$1005,Con_ve!$C$6:$C$1005,$C983,Con_ve!$I$6:$I$1005,"Fechada",Con_ve!$Q$6:$Q$1005,Cad_cl!AZ$5))),"",IF($C983="","",SUMIFS(Con_ve!$F$6:$F$1005,Con_ve!$C$6:$C$1005,$C983,Con_ve!$I$6:$I$1005,"Fechada",Con_ve!$Q$6:$Q$1005,Cad_cl!AZ$5)))</f>
        <v/>
      </c>
      <c r="BA983" s="134" t="str">
        <f>IF(ISERR(IF($C983="","",SUMIFS(Con_ve!$F$6:$F$1005,Con_ve!$C$6:$C$1005,$C983,Con_ve!$I$6:$I$1005,"Fechada",Con_ve!$Q$6:$Q$1005,Cad_cl!BA$5))),"",IF($C983="","",SUMIFS(Con_ve!$F$6:$F$1005,Con_ve!$C$6:$C$1005,$C983,Con_ve!$I$6:$I$1005,"Fechada",Con_ve!$Q$6:$Q$1005,Cad_cl!BA$5)))</f>
        <v/>
      </c>
      <c r="BB983" s="134">
        <f t="shared" si="45"/>
        <v>0</v>
      </c>
      <c r="BD983" s="134" t="str">
        <f>IF(ISERR(IF($C983="","",SUMIFS(Con_ve!$F$6:$F$1005,Con_ve!$C$6:$C$1005,$C983,Con_ve!$I$6:$I$1005,"Em negociação",Con_ve!$Q$6:$Q$1005,Cad_cl!BD$5))),"",IF($C983="","",SUMIFS(Con_ve!$F$6:$F$1005,Con_ve!$C$6:$C$1005,$C983,Con_ve!$I$6:$I$1005,"Em negociação",Con_ve!$Q$6:$Q$1005,Cad_cl!BD$5)))</f>
        <v/>
      </c>
      <c r="BE983" s="134" t="str">
        <f>IF(ISERR(IF($C983="","",SUMIFS(Con_ve!$F$6:$F$1005,Con_ve!$C$6:$C$1005,$C983,Con_ve!$I$6:$I$1005,"Em negociação",Con_ve!$Q$6:$Q$1005,Cad_cl!BE$5))),"",IF($C983="","",SUMIFS(Con_ve!$F$6:$F$1005,Con_ve!$C$6:$C$1005,$C983,Con_ve!$I$6:$I$1005,"Em negociação",Con_ve!$Q$6:$Q$1005,Cad_cl!BE$5)))</f>
        <v/>
      </c>
      <c r="BF983" s="134" t="str">
        <f>IF(ISERR(IF($C983="","",SUMIFS(Con_ve!$F$6:$F$1005,Con_ve!$C$6:$C$1005,$C983,Con_ve!$I$6:$I$1005,"Em negociação",Con_ve!$Q$6:$Q$1005,Cad_cl!BF$5))),"",IF($C983="","",SUMIFS(Con_ve!$F$6:$F$1005,Con_ve!$C$6:$C$1005,$C983,Con_ve!$I$6:$I$1005,"Em negociação",Con_ve!$Q$6:$Q$1005,Cad_cl!BF$5)))</f>
        <v/>
      </c>
      <c r="BG983" s="134" t="str">
        <f>IF(ISERR(IF($C983="","",SUMIFS(Con_ve!$F$6:$F$1005,Con_ve!$C$6:$C$1005,$C983,Con_ve!$I$6:$I$1005,"Em negociação",Con_ve!$Q$6:$Q$1005,Cad_cl!BG$5))),"",IF($C983="","",SUMIFS(Con_ve!$F$6:$F$1005,Con_ve!$C$6:$C$1005,$C983,Con_ve!$I$6:$I$1005,"Em negociação",Con_ve!$Q$6:$Q$1005,Cad_cl!BG$5)))</f>
        <v/>
      </c>
      <c r="BH983" s="134" t="str">
        <f>IF(ISERR(IF($C983="","",SUMIFS(Con_ve!$F$6:$F$1005,Con_ve!$C$6:$C$1005,$C983,Con_ve!$I$6:$I$1005,"Em negociação",Con_ve!$Q$6:$Q$1005,Cad_cl!BH$5))),"",IF($C983="","",SUMIFS(Con_ve!$F$6:$F$1005,Con_ve!$C$6:$C$1005,$C983,Con_ve!$I$6:$I$1005,"Em negociação",Con_ve!$Q$6:$Q$1005,Cad_cl!BH$5)))</f>
        <v/>
      </c>
      <c r="BI983" s="134" t="str">
        <f>IF(ISERR(IF($C983="","",SUMIFS(Con_ve!$F$6:$F$1005,Con_ve!$C$6:$C$1005,$C983,Con_ve!$I$6:$I$1005,"Em negociação",Con_ve!$Q$6:$Q$1005,Cad_cl!BI$5))),"",IF($C983="","",SUMIFS(Con_ve!$F$6:$F$1005,Con_ve!$C$6:$C$1005,$C983,Con_ve!$I$6:$I$1005,"Em negociação",Con_ve!$Q$6:$Q$1005,Cad_cl!BI$5)))</f>
        <v/>
      </c>
      <c r="BJ983" s="134" t="str">
        <f>IF(ISERR(IF($C983="","",SUMIFS(Con_ve!$F$6:$F$1005,Con_ve!$C$6:$C$1005,$C983,Con_ve!$I$6:$I$1005,"Em negociação",Con_ve!$Q$6:$Q$1005,Cad_cl!BJ$5))),"",IF($C983="","",SUMIFS(Con_ve!$F$6:$F$1005,Con_ve!$C$6:$C$1005,$C983,Con_ve!$I$6:$I$1005,"Em negociação",Con_ve!$Q$6:$Q$1005,Cad_cl!BJ$5)))</f>
        <v/>
      </c>
      <c r="BK983" s="134" t="str">
        <f>IF(ISERR(IF($C983="","",SUMIFS(Con_ve!$F$6:$F$1005,Con_ve!$C$6:$C$1005,$C983,Con_ve!$I$6:$I$1005,"Em negociação",Con_ve!$Q$6:$Q$1005,Cad_cl!BK$5))),"",IF($C983="","",SUMIFS(Con_ve!$F$6:$F$1005,Con_ve!$C$6:$C$1005,$C983,Con_ve!$I$6:$I$1005,"Em negociação",Con_ve!$Q$6:$Q$1005,Cad_cl!BK$5)))</f>
        <v/>
      </c>
      <c r="BL983" s="134" t="str">
        <f>IF(ISERR(IF($C983="","",SUMIFS(Con_ve!$F$6:$F$1005,Con_ve!$C$6:$C$1005,$C983,Con_ve!$I$6:$I$1005,"Em negociação",Con_ve!$Q$6:$Q$1005,Cad_cl!BL$5))),"",IF($C983="","",SUMIFS(Con_ve!$F$6:$F$1005,Con_ve!$C$6:$C$1005,$C983,Con_ve!$I$6:$I$1005,"Em negociação",Con_ve!$Q$6:$Q$1005,Cad_cl!BL$5)))</f>
        <v/>
      </c>
      <c r="BM983" s="134" t="str">
        <f>IF(ISERR(IF($C983="","",SUMIFS(Con_ve!$F$6:$F$1005,Con_ve!$C$6:$C$1005,$C983,Con_ve!$I$6:$I$1005,"Em negociação",Con_ve!$Q$6:$Q$1005,Cad_cl!BM$5))),"",IF($C983="","",SUMIFS(Con_ve!$F$6:$F$1005,Con_ve!$C$6:$C$1005,$C983,Con_ve!$I$6:$I$1005,"Em negociação",Con_ve!$Q$6:$Q$1005,Cad_cl!BM$5)))</f>
        <v/>
      </c>
      <c r="BN983" s="134" t="str">
        <f>IF(ISERR(IF($C983="","",SUMIFS(Con_ve!$F$6:$F$1005,Con_ve!$C$6:$C$1005,$C983,Con_ve!$I$6:$I$1005,"Em negociação",Con_ve!$Q$6:$Q$1005,Cad_cl!BN$5))),"",IF($C983="","",SUMIFS(Con_ve!$F$6:$F$1005,Con_ve!$C$6:$C$1005,$C983,Con_ve!$I$6:$I$1005,"Em negociação",Con_ve!$Q$6:$Q$1005,Cad_cl!BN$5)))</f>
        <v/>
      </c>
      <c r="BO983" s="134" t="str">
        <f>IF(ISERR(IF($C983="","",SUMIFS(Con_ve!$F$6:$F$1005,Con_ve!$C$6:$C$1005,$C983,Con_ve!$I$6:$I$1005,"Em negociação",Con_ve!$Q$6:$Q$1005,Cad_cl!BO$5))),"",IF($C983="","",SUMIFS(Con_ve!$F$6:$F$1005,Con_ve!$C$6:$C$1005,$C983,Con_ve!$I$6:$I$1005,"Em negociação",Con_ve!$Q$6:$Q$1005,Cad_cl!BO$5)))</f>
        <v/>
      </c>
      <c r="BP983" s="134">
        <f t="shared" si="46"/>
        <v>0</v>
      </c>
      <c r="BR983" s="125" t="str">
        <f>IF(ISERR(IF(AND($I983=Re_lo!$E$5,BR$5=VLOOKUP(Re_lo!$H$5,Re_lo!$N$5:$O$16,2,0)),AP983,"")),"",IF(AND($I983=Re_lo!$E$5,BR$5=VLOOKUP(Re_lo!$H$5,Re_lo!$N$5:$O$16,2,0)),AP983,""))</f>
        <v/>
      </c>
      <c r="BS983" s="125" t="str">
        <f>IF(ISERR(IF(AND($I983=Re_lo!$E$5,BS$5=VLOOKUP(Re_lo!$H$5,Re_lo!$N$5:$O$16,2,0)),AQ983,"")),"",IF(AND($I983=Re_lo!$E$5,BS$5=VLOOKUP(Re_lo!$H$5,Re_lo!$N$5:$O$16,2,0)),AQ983,""))</f>
        <v/>
      </c>
      <c r="BT983" s="125" t="str">
        <f>IF(ISERR(IF(AND($I983=Re_lo!$E$5,BT$5=VLOOKUP(Re_lo!$H$5,Re_lo!$N$5:$O$16,2,0)),AR983,"")),"",IF(AND($I983=Re_lo!$E$5,BT$5=VLOOKUP(Re_lo!$H$5,Re_lo!$N$5:$O$16,2,0)),AR983,""))</f>
        <v/>
      </c>
      <c r="BU983" s="125" t="str">
        <f>IF(ISERR(IF(AND($I983=Re_lo!$E$5,BU$5=VLOOKUP(Re_lo!$H$5,Re_lo!$N$5:$O$16,2,0)),AS983,"")),"",IF(AND($I983=Re_lo!$E$5,BU$5=VLOOKUP(Re_lo!$H$5,Re_lo!$N$5:$O$16,2,0)),AS983,""))</f>
        <v/>
      </c>
      <c r="BV983" s="125" t="str">
        <f>IF(ISERR(IF(AND($I983=Re_lo!$E$5,BV$5=VLOOKUP(Re_lo!$H$5,Re_lo!$N$5:$O$16,2,0)),AT983,"")),"",IF(AND($I983=Re_lo!$E$5,BV$5=VLOOKUP(Re_lo!$H$5,Re_lo!$N$5:$O$16,2,0)),AT983,""))</f>
        <v/>
      </c>
      <c r="BW983" s="125" t="str">
        <f>IF(ISERR(IF(AND($I983=Re_lo!$E$5,BW$5=VLOOKUP(Re_lo!$H$5,Re_lo!$N$5:$O$16,2,0)),AU983,"")),"",IF(AND($I983=Re_lo!$E$5,BW$5=VLOOKUP(Re_lo!$H$5,Re_lo!$N$5:$O$16,2,0)),AU983,""))</f>
        <v/>
      </c>
      <c r="BX983" s="125" t="str">
        <f>IF(ISERR(IF(AND($I983=Re_lo!$E$5,BX$5=VLOOKUP(Re_lo!$H$5,Re_lo!$N$5:$O$16,2,0)),AV983,"")),"",IF(AND($I983=Re_lo!$E$5,BX$5=VLOOKUP(Re_lo!$H$5,Re_lo!$N$5:$O$16,2,0)),AV983,""))</f>
        <v/>
      </c>
      <c r="BY983" s="125" t="str">
        <f>IF(ISERR(IF(AND($I983=Re_lo!$E$5,BY$5=VLOOKUP(Re_lo!$H$5,Re_lo!$N$5:$O$16,2,0)),AW983,"")),"",IF(AND($I983=Re_lo!$E$5,BY$5=VLOOKUP(Re_lo!$H$5,Re_lo!$N$5:$O$16,2,0)),AW983,""))</f>
        <v/>
      </c>
      <c r="BZ983" s="125" t="str">
        <f>IF(ISERR(IF(AND($I983=Re_lo!$E$5,BZ$5=VLOOKUP(Re_lo!$H$5,Re_lo!$N$5:$O$16,2,0)),AX983,"")),"",IF(AND($I983=Re_lo!$E$5,BZ$5=VLOOKUP(Re_lo!$H$5,Re_lo!$N$5:$O$16,2,0)),AX983,""))</f>
        <v/>
      </c>
      <c r="CA983" s="125" t="str">
        <f>IF(ISERR(IF(AND($I983=Re_lo!$E$5,CA$5=VLOOKUP(Re_lo!$H$5,Re_lo!$N$5:$O$16,2,0)),AY983,"")),"",IF(AND($I983=Re_lo!$E$5,CA$5=VLOOKUP(Re_lo!$H$5,Re_lo!$N$5:$O$16,2,0)),AY983,""))</f>
        <v/>
      </c>
      <c r="CB983" s="125" t="str">
        <f>IF(ISERR(IF(AND($I983=Re_lo!$E$5,CB$5=VLOOKUP(Re_lo!$H$5,Re_lo!$N$5:$O$16,2,0)),AZ983,"")),"",IF(AND($I983=Re_lo!$E$5,CB$5=VLOOKUP(Re_lo!$H$5,Re_lo!$N$5:$O$16,2,0)),AZ983,""))</f>
        <v/>
      </c>
      <c r="CC983" s="125" t="str">
        <f>IF(ISERR(IF(AND($I983=Re_lo!$E$5,CC$5=VLOOKUP(Re_lo!$H$5,Re_lo!$N$5:$O$16,2,0)),BA983,"")),"",IF(AND($I983=Re_lo!$E$5,CC$5=VLOOKUP(Re_lo!$H$5,Re_lo!$N$5:$O$16,2,0)),BA983,""))</f>
        <v/>
      </c>
      <c r="CD983" s="125" t="str">
        <f>IF(ISERR(IF(AND($I983=Re_lo!$E$5,CD$5=VLOOKUP(Re_lo!$H$5,Re_lo!$N$5:$O$16,2,0)),BB983,"")),"",IF(AND($I983=Re_lo!$E$5,CD$5=VLOOKUP(Re_lo!$H$5,Re_lo!$N$5:$O$16,2,0)),BB983,""))</f>
        <v/>
      </c>
      <c r="CF983" s="125" t="str">
        <f>IF($C983="","",COUNTIFS(Con_ve!$C$6:$C$1005,$C983,Con_ve!$Q$6:$Q$1005,Cad_cl!CF$5))</f>
        <v/>
      </c>
      <c r="CG983" s="125" t="str">
        <f>IF($C983="","",COUNTIFS(Con_ve!$C$6:$C$1005,$C983,Con_ve!$Q$6:$Q$1005,Cad_cl!CG$5))</f>
        <v/>
      </c>
      <c r="CH983" s="125" t="str">
        <f>IF($C983="","",COUNTIFS(Con_ve!$C$6:$C$1005,$C983,Con_ve!$Q$6:$Q$1005,Cad_cl!CH$5))</f>
        <v/>
      </c>
      <c r="CI983" s="125" t="str">
        <f>IF($C983="","",COUNTIFS(Con_ve!$C$6:$C$1005,$C983,Con_ve!$Q$6:$Q$1005,Cad_cl!CI$5))</f>
        <v/>
      </c>
      <c r="CJ983" s="125" t="str">
        <f>IF($C983="","",COUNTIFS(Con_ve!$C$6:$C$1005,$C983,Con_ve!$Q$6:$Q$1005,Cad_cl!CJ$5))</f>
        <v/>
      </c>
      <c r="CK983" s="125" t="str">
        <f>IF($C983="","",COUNTIFS(Con_ve!$C$6:$C$1005,$C983,Con_ve!$Q$6:$Q$1005,Cad_cl!CK$5))</f>
        <v/>
      </c>
      <c r="CL983" s="125" t="str">
        <f>IF($C983="","",COUNTIFS(Con_ve!$C$6:$C$1005,$C983,Con_ve!$Q$6:$Q$1005,Cad_cl!CL$5))</f>
        <v/>
      </c>
      <c r="CM983" s="125" t="str">
        <f>IF($C983="","",COUNTIFS(Con_ve!$C$6:$C$1005,$C983,Con_ve!$Q$6:$Q$1005,Cad_cl!CM$5))</f>
        <v/>
      </c>
      <c r="CN983" s="125" t="str">
        <f>IF($C983="","",COUNTIFS(Con_ve!$C$6:$C$1005,$C983,Con_ve!$Q$6:$Q$1005,Cad_cl!CN$5))</f>
        <v/>
      </c>
      <c r="CO983" s="125" t="str">
        <f>IF($C983="","",COUNTIFS(Con_ve!$C$6:$C$1005,$C983,Con_ve!$Q$6:$Q$1005,Cad_cl!CO$5))</f>
        <v/>
      </c>
      <c r="CP983" s="125" t="str">
        <f>IF($C983="","",COUNTIFS(Con_ve!$C$6:$C$1005,$C983,Con_ve!$Q$6:$Q$1005,Cad_cl!CP$5))</f>
        <v/>
      </c>
      <c r="CQ983" s="125" t="str">
        <f>IF($C983="","",COUNTIFS(Con_ve!$C$6:$C$1005,$C983,Con_ve!$Q$6:$Q$1005,Cad_cl!CQ$5))</f>
        <v/>
      </c>
      <c r="CR983" s="125">
        <f t="shared" si="47"/>
        <v>0</v>
      </c>
    </row>
    <row r="984" spans="3:96" ht="30" customHeight="1">
      <c r="C984" s="153"/>
      <c r="D984" s="153"/>
      <c r="E984" s="154"/>
      <c r="F984" s="153"/>
      <c r="G984" s="155"/>
      <c r="H984" s="153"/>
      <c r="I984" s="153"/>
      <c r="J984" s="132" t="s">
        <v>309</v>
      </c>
      <c r="K984" s="133" t="s">
        <v>309</v>
      </c>
      <c r="L984" s="153"/>
      <c r="M984" s="153"/>
      <c r="N984" s="153"/>
      <c r="O984" s="153"/>
      <c r="P984" s="153"/>
      <c r="Q984" s="153"/>
      <c r="AP984" s="134" t="str">
        <f>IF(ISERR(IF($C984="","",SUMIFS(Con_ve!$F$6:$F$1005,Con_ve!$C$6:$C$1005,$C984,Con_ve!$I$6:$I$1005,"Fechada",Con_ve!$Q$6:$Q$1005,Cad_cl!AP$5))),"",IF($C984="","",SUMIFS(Con_ve!$F$6:$F$1005,Con_ve!$C$6:$C$1005,$C984,Con_ve!$I$6:$I$1005,"Fechada",Con_ve!$Q$6:$Q$1005,Cad_cl!AP$5)))</f>
        <v/>
      </c>
      <c r="AQ984" s="134" t="str">
        <f>IF(ISERR(IF($C984="","",SUMIFS(Con_ve!$F$6:$F$1005,Con_ve!$C$6:$C$1005,$C984,Con_ve!$I$6:$I$1005,"Fechada",Con_ve!$Q$6:$Q$1005,Cad_cl!AQ$5))),"",IF($C984="","",SUMIFS(Con_ve!$F$6:$F$1005,Con_ve!$C$6:$C$1005,$C984,Con_ve!$I$6:$I$1005,"Fechada",Con_ve!$Q$6:$Q$1005,Cad_cl!AQ$5)))</f>
        <v/>
      </c>
      <c r="AR984" s="134" t="str">
        <f>IF(ISERR(IF($C984="","",SUMIFS(Con_ve!$F$6:$F$1005,Con_ve!$C$6:$C$1005,$C984,Con_ve!$I$6:$I$1005,"Fechada",Con_ve!$Q$6:$Q$1005,Cad_cl!AR$5))),"",IF($C984="","",SUMIFS(Con_ve!$F$6:$F$1005,Con_ve!$C$6:$C$1005,$C984,Con_ve!$I$6:$I$1005,"Fechada",Con_ve!$Q$6:$Q$1005,Cad_cl!AR$5)))</f>
        <v/>
      </c>
      <c r="AS984" s="134" t="str">
        <f>IF(ISERR(IF($C984="","",SUMIFS(Con_ve!$F$6:$F$1005,Con_ve!$C$6:$C$1005,$C984,Con_ve!$I$6:$I$1005,"Fechada",Con_ve!$Q$6:$Q$1005,Cad_cl!AS$5))),"",IF($C984="","",SUMIFS(Con_ve!$F$6:$F$1005,Con_ve!$C$6:$C$1005,$C984,Con_ve!$I$6:$I$1005,"Fechada",Con_ve!$Q$6:$Q$1005,Cad_cl!AS$5)))</f>
        <v/>
      </c>
      <c r="AT984" s="134" t="str">
        <f>IF(ISERR(IF($C984="","",SUMIFS(Con_ve!$F$6:$F$1005,Con_ve!$C$6:$C$1005,$C984,Con_ve!$I$6:$I$1005,"Fechada",Con_ve!$Q$6:$Q$1005,Cad_cl!AT$5))),"",IF($C984="","",SUMIFS(Con_ve!$F$6:$F$1005,Con_ve!$C$6:$C$1005,$C984,Con_ve!$I$6:$I$1005,"Fechada",Con_ve!$Q$6:$Q$1005,Cad_cl!AT$5)))</f>
        <v/>
      </c>
      <c r="AU984" s="134" t="str">
        <f>IF(ISERR(IF($C984="","",SUMIFS(Con_ve!$F$6:$F$1005,Con_ve!$C$6:$C$1005,$C984,Con_ve!$I$6:$I$1005,"Fechada",Con_ve!$Q$6:$Q$1005,Cad_cl!AU$5))),"",IF($C984="","",SUMIFS(Con_ve!$F$6:$F$1005,Con_ve!$C$6:$C$1005,$C984,Con_ve!$I$6:$I$1005,"Fechada",Con_ve!$Q$6:$Q$1005,Cad_cl!AU$5)))</f>
        <v/>
      </c>
      <c r="AV984" s="134" t="str">
        <f>IF(ISERR(IF($C984="","",SUMIFS(Con_ve!$F$6:$F$1005,Con_ve!$C$6:$C$1005,$C984,Con_ve!$I$6:$I$1005,"Fechada",Con_ve!$Q$6:$Q$1005,Cad_cl!AV$5))),"",IF($C984="","",SUMIFS(Con_ve!$F$6:$F$1005,Con_ve!$C$6:$C$1005,$C984,Con_ve!$I$6:$I$1005,"Fechada",Con_ve!$Q$6:$Q$1005,Cad_cl!AV$5)))</f>
        <v/>
      </c>
      <c r="AW984" s="134" t="str">
        <f>IF(ISERR(IF($C984="","",SUMIFS(Con_ve!$F$6:$F$1005,Con_ve!$C$6:$C$1005,$C984,Con_ve!$I$6:$I$1005,"Fechada",Con_ve!$Q$6:$Q$1005,Cad_cl!AW$5))),"",IF($C984="","",SUMIFS(Con_ve!$F$6:$F$1005,Con_ve!$C$6:$C$1005,$C984,Con_ve!$I$6:$I$1005,"Fechada",Con_ve!$Q$6:$Q$1005,Cad_cl!AW$5)))</f>
        <v/>
      </c>
      <c r="AX984" s="134" t="str">
        <f>IF(ISERR(IF($C984="","",SUMIFS(Con_ve!$F$6:$F$1005,Con_ve!$C$6:$C$1005,$C984,Con_ve!$I$6:$I$1005,"Fechada",Con_ve!$Q$6:$Q$1005,Cad_cl!AX$5))),"",IF($C984="","",SUMIFS(Con_ve!$F$6:$F$1005,Con_ve!$C$6:$C$1005,$C984,Con_ve!$I$6:$I$1005,"Fechada",Con_ve!$Q$6:$Q$1005,Cad_cl!AX$5)))</f>
        <v/>
      </c>
      <c r="AY984" s="134" t="str">
        <f>IF(ISERR(IF($C984="","",SUMIFS(Con_ve!$F$6:$F$1005,Con_ve!$C$6:$C$1005,$C984,Con_ve!$I$6:$I$1005,"Fechada",Con_ve!$Q$6:$Q$1005,Cad_cl!AY$5))),"",IF($C984="","",SUMIFS(Con_ve!$F$6:$F$1005,Con_ve!$C$6:$C$1005,$C984,Con_ve!$I$6:$I$1005,"Fechada",Con_ve!$Q$6:$Q$1005,Cad_cl!AY$5)))</f>
        <v/>
      </c>
      <c r="AZ984" s="134" t="str">
        <f>IF(ISERR(IF($C984="","",SUMIFS(Con_ve!$F$6:$F$1005,Con_ve!$C$6:$C$1005,$C984,Con_ve!$I$6:$I$1005,"Fechada",Con_ve!$Q$6:$Q$1005,Cad_cl!AZ$5))),"",IF($C984="","",SUMIFS(Con_ve!$F$6:$F$1005,Con_ve!$C$6:$C$1005,$C984,Con_ve!$I$6:$I$1005,"Fechada",Con_ve!$Q$6:$Q$1005,Cad_cl!AZ$5)))</f>
        <v/>
      </c>
      <c r="BA984" s="134" t="str">
        <f>IF(ISERR(IF($C984="","",SUMIFS(Con_ve!$F$6:$F$1005,Con_ve!$C$6:$C$1005,$C984,Con_ve!$I$6:$I$1005,"Fechada",Con_ve!$Q$6:$Q$1005,Cad_cl!BA$5))),"",IF($C984="","",SUMIFS(Con_ve!$F$6:$F$1005,Con_ve!$C$6:$C$1005,$C984,Con_ve!$I$6:$I$1005,"Fechada",Con_ve!$Q$6:$Q$1005,Cad_cl!BA$5)))</f>
        <v/>
      </c>
      <c r="BB984" s="134">
        <f t="shared" si="45"/>
        <v>0</v>
      </c>
      <c r="BD984" s="134" t="str">
        <f>IF(ISERR(IF($C984="","",SUMIFS(Con_ve!$F$6:$F$1005,Con_ve!$C$6:$C$1005,$C984,Con_ve!$I$6:$I$1005,"Em negociação",Con_ve!$Q$6:$Q$1005,Cad_cl!BD$5))),"",IF($C984="","",SUMIFS(Con_ve!$F$6:$F$1005,Con_ve!$C$6:$C$1005,$C984,Con_ve!$I$6:$I$1005,"Em negociação",Con_ve!$Q$6:$Q$1005,Cad_cl!BD$5)))</f>
        <v/>
      </c>
      <c r="BE984" s="134" t="str">
        <f>IF(ISERR(IF($C984="","",SUMIFS(Con_ve!$F$6:$F$1005,Con_ve!$C$6:$C$1005,$C984,Con_ve!$I$6:$I$1005,"Em negociação",Con_ve!$Q$6:$Q$1005,Cad_cl!BE$5))),"",IF($C984="","",SUMIFS(Con_ve!$F$6:$F$1005,Con_ve!$C$6:$C$1005,$C984,Con_ve!$I$6:$I$1005,"Em negociação",Con_ve!$Q$6:$Q$1005,Cad_cl!BE$5)))</f>
        <v/>
      </c>
      <c r="BF984" s="134" t="str">
        <f>IF(ISERR(IF($C984="","",SUMIFS(Con_ve!$F$6:$F$1005,Con_ve!$C$6:$C$1005,$C984,Con_ve!$I$6:$I$1005,"Em negociação",Con_ve!$Q$6:$Q$1005,Cad_cl!BF$5))),"",IF($C984="","",SUMIFS(Con_ve!$F$6:$F$1005,Con_ve!$C$6:$C$1005,$C984,Con_ve!$I$6:$I$1005,"Em negociação",Con_ve!$Q$6:$Q$1005,Cad_cl!BF$5)))</f>
        <v/>
      </c>
      <c r="BG984" s="134" t="str">
        <f>IF(ISERR(IF($C984="","",SUMIFS(Con_ve!$F$6:$F$1005,Con_ve!$C$6:$C$1005,$C984,Con_ve!$I$6:$I$1005,"Em negociação",Con_ve!$Q$6:$Q$1005,Cad_cl!BG$5))),"",IF($C984="","",SUMIFS(Con_ve!$F$6:$F$1005,Con_ve!$C$6:$C$1005,$C984,Con_ve!$I$6:$I$1005,"Em negociação",Con_ve!$Q$6:$Q$1005,Cad_cl!BG$5)))</f>
        <v/>
      </c>
      <c r="BH984" s="134" t="str">
        <f>IF(ISERR(IF($C984="","",SUMIFS(Con_ve!$F$6:$F$1005,Con_ve!$C$6:$C$1005,$C984,Con_ve!$I$6:$I$1005,"Em negociação",Con_ve!$Q$6:$Q$1005,Cad_cl!BH$5))),"",IF($C984="","",SUMIFS(Con_ve!$F$6:$F$1005,Con_ve!$C$6:$C$1005,$C984,Con_ve!$I$6:$I$1005,"Em negociação",Con_ve!$Q$6:$Q$1005,Cad_cl!BH$5)))</f>
        <v/>
      </c>
      <c r="BI984" s="134" t="str">
        <f>IF(ISERR(IF($C984="","",SUMIFS(Con_ve!$F$6:$F$1005,Con_ve!$C$6:$C$1005,$C984,Con_ve!$I$6:$I$1005,"Em negociação",Con_ve!$Q$6:$Q$1005,Cad_cl!BI$5))),"",IF($C984="","",SUMIFS(Con_ve!$F$6:$F$1005,Con_ve!$C$6:$C$1005,$C984,Con_ve!$I$6:$I$1005,"Em negociação",Con_ve!$Q$6:$Q$1005,Cad_cl!BI$5)))</f>
        <v/>
      </c>
      <c r="BJ984" s="134" t="str">
        <f>IF(ISERR(IF($C984="","",SUMIFS(Con_ve!$F$6:$F$1005,Con_ve!$C$6:$C$1005,$C984,Con_ve!$I$6:$I$1005,"Em negociação",Con_ve!$Q$6:$Q$1005,Cad_cl!BJ$5))),"",IF($C984="","",SUMIFS(Con_ve!$F$6:$F$1005,Con_ve!$C$6:$C$1005,$C984,Con_ve!$I$6:$I$1005,"Em negociação",Con_ve!$Q$6:$Q$1005,Cad_cl!BJ$5)))</f>
        <v/>
      </c>
      <c r="BK984" s="134" t="str">
        <f>IF(ISERR(IF($C984="","",SUMIFS(Con_ve!$F$6:$F$1005,Con_ve!$C$6:$C$1005,$C984,Con_ve!$I$6:$I$1005,"Em negociação",Con_ve!$Q$6:$Q$1005,Cad_cl!BK$5))),"",IF($C984="","",SUMIFS(Con_ve!$F$6:$F$1005,Con_ve!$C$6:$C$1005,$C984,Con_ve!$I$6:$I$1005,"Em negociação",Con_ve!$Q$6:$Q$1005,Cad_cl!BK$5)))</f>
        <v/>
      </c>
      <c r="BL984" s="134" t="str">
        <f>IF(ISERR(IF($C984="","",SUMIFS(Con_ve!$F$6:$F$1005,Con_ve!$C$6:$C$1005,$C984,Con_ve!$I$6:$I$1005,"Em negociação",Con_ve!$Q$6:$Q$1005,Cad_cl!BL$5))),"",IF($C984="","",SUMIFS(Con_ve!$F$6:$F$1005,Con_ve!$C$6:$C$1005,$C984,Con_ve!$I$6:$I$1005,"Em negociação",Con_ve!$Q$6:$Q$1005,Cad_cl!BL$5)))</f>
        <v/>
      </c>
      <c r="BM984" s="134" t="str">
        <f>IF(ISERR(IF($C984="","",SUMIFS(Con_ve!$F$6:$F$1005,Con_ve!$C$6:$C$1005,$C984,Con_ve!$I$6:$I$1005,"Em negociação",Con_ve!$Q$6:$Q$1005,Cad_cl!BM$5))),"",IF($C984="","",SUMIFS(Con_ve!$F$6:$F$1005,Con_ve!$C$6:$C$1005,$C984,Con_ve!$I$6:$I$1005,"Em negociação",Con_ve!$Q$6:$Q$1005,Cad_cl!BM$5)))</f>
        <v/>
      </c>
      <c r="BN984" s="134" t="str">
        <f>IF(ISERR(IF($C984="","",SUMIFS(Con_ve!$F$6:$F$1005,Con_ve!$C$6:$C$1005,$C984,Con_ve!$I$6:$I$1005,"Em negociação",Con_ve!$Q$6:$Q$1005,Cad_cl!BN$5))),"",IF($C984="","",SUMIFS(Con_ve!$F$6:$F$1005,Con_ve!$C$6:$C$1005,$C984,Con_ve!$I$6:$I$1005,"Em negociação",Con_ve!$Q$6:$Q$1005,Cad_cl!BN$5)))</f>
        <v/>
      </c>
      <c r="BO984" s="134" t="str">
        <f>IF(ISERR(IF($C984="","",SUMIFS(Con_ve!$F$6:$F$1005,Con_ve!$C$6:$C$1005,$C984,Con_ve!$I$6:$I$1005,"Em negociação",Con_ve!$Q$6:$Q$1005,Cad_cl!BO$5))),"",IF($C984="","",SUMIFS(Con_ve!$F$6:$F$1005,Con_ve!$C$6:$C$1005,$C984,Con_ve!$I$6:$I$1005,"Em negociação",Con_ve!$Q$6:$Q$1005,Cad_cl!BO$5)))</f>
        <v/>
      </c>
      <c r="BP984" s="134">
        <f t="shared" si="46"/>
        <v>0</v>
      </c>
      <c r="BR984" s="125" t="str">
        <f>IF(ISERR(IF(AND($I984=Re_lo!$E$5,BR$5=VLOOKUP(Re_lo!$H$5,Re_lo!$N$5:$O$16,2,0)),AP984,"")),"",IF(AND($I984=Re_lo!$E$5,BR$5=VLOOKUP(Re_lo!$H$5,Re_lo!$N$5:$O$16,2,0)),AP984,""))</f>
        <v/>
      </c>
      <c r="BS984" s="125" t="str">
        <f>IF(ISERR(IF(AND($I984=Re_lo!$E$5,BS$5=VLOOKUP(Re_lo!$H$5,Re_lo!$N$5:$O$16,2,0)),AQ984,"")),"",IF(AND($I984=Re_lo!$E$5,BS$5=VLOOKUP(Re_lo!$H$5,Re_lo!$N$5:$O$16,2,0)),AQ984,""))</f>
        <v/>
      </c>
      <c r="BT984" s="125" t="str">
        <f>IF(ISERR(IF(AND($I984=Re_lo!$E$5,BT$5=VLOOKUP(Re_lo!$H$5,Re_lo!$N$5:$O$16,2,0)),AR984,"")),"",IF(AND($I984=Re_lo!$E$5,BT$5=VLOOKUP(Re_lo!$H$5,Re_lo!$N$5:$O$16,2,0)),AR984,""))</f>
        <v/>
      </c>
      <c r="BU984" s="125" t="str">
        <f>IF(ISERR(IF(AND($I984=Re_lo!$E$5,BU$5=VLOOKUP(Re_lo!$H$5,Re_lo!$N$5:$O$16,2,0)),AS984,"")),"",IF(AND($I984=Re_lo!$E$5,BU$5=VLOOKUP(Re_lo!$H$5,Re_lo!$N$5:$O$16,2,0)),AS984,""))</f>
        <v/>
      </c>
      <c r="BV984" s="125" t="str">
        <f>IF(ISERR(IF(AND($I984=Re_lo!$E$5,BV$5=VLOOKUP(Re_lo!$H$5,Re_lo!$N$5:$O$16,2,0)),AT984,"")),"",IF(AND($I984=Re_lo!$E$5,BV$5=VLOOKUP(Re_lo!$H$5,Re_lo!$N$5:$O$16,2,0)),AT984,""))</f>
        <v/>
      </c>
      <c r="BW984" s="125" t="str">
        <f>IF(ISERR(IF(AND($I984=Re_lo!$E$5,BW$5=VLOOKUP(Re_lo!$H$5,Re_lo!$N$5:$O$16,2,0)),AU984,"")),"",IF(AND($I984=Re_lo!$E$5,BW$5=VLOOKUP(Re_lo!$H$5,Re_lo!$N$5:$O$16,2,0)),AU984,""))</f>
        <v/>
      </c>
      <c r="BX984" s="125" t="str">
        <f>IF(ISERR(IF(AND($I984=Re_lo!$E$5,BX$5=VLOOKUP(Re_lo!$H$5,Re_lo!$N$5:$O$16,2,0)),AV984,"")),"",IF(AND($I984=Re_lo!$E$5,BX$5=VLOOKUP(Re_lo!$H$5,Re_lo!$N$5:$O$16,2,0)),AV984,""))</f>
        <v/>
      </c>
      <c r="BY984" s="125" t="str">
        <f>IF(ISERR(IF(AND($I984=Re_lo!$E$5,BY$5=VLOOKUP(Re_lo!$H$5,Re_lo!$N$5:$O$16,2,0)),AW984,"")),"",IF(AND($I984=Re_lo!$E$5,BY$5=VLOOKUP(Re_lo!$H$5,Re_lo!$N$5:$O$16,2,0)),AW984,""))</f>
        <v/>
      </c>
      <c r="BZ984" s="125" t="str">
        <f>IF(ISERR(IF(AND($I984=Re_lo!$E$5,BZ$5=VLOOKUP(Re_lo!$H$5,Re_lo!$N$5:$O$16,2,0)),AX984,"")),"",IF(AND($I984=Re_lo!$E$5,BZ$5=VLOOKUP(Re_lo!$H$5,Re_lo!$N$5:$O$16,2,0)),AX984,""))</f>
        <v/>
      </c>
      <c r="CA984" s="125" t="str">
        <f>IF(ISERR(IF(AND($I984=Re_lo!$E$5,CA$5=VLOOKUP(Re_lo!$H$5,Re_lo!$N$5:$O$16,2,0)),AY984,"")),"",IF(AND($I984=Re_lo!$E$5,CA$5=VLOOKUP(Re_lo!$H$5,Re_lo!$N$5:$O$16,2,0)),AY984,""))</f>
        <v/>
      </c>
      <c r="CB984" s="125" t="str">
        <f>IF(ISERR(IF(AND($I984=Re_lo!$E$5,CB$5=VLOOKUP(Re_lo!$H$5,Re_lo!$N$5:$O$16,2,0)),AZ984,"")),"",IF(AND($I984=Re_lo!$E$5,CB$5=VLOOKUP(Re_lo!$H$5,Re_lo!$N$5:$O$16,2,0)),AZ984,""))</f>
        <v/>
      </c>
      <c r="CC984" s="125" t="str">
        <f>IF(ISERR(IF(AND($I984=Re_lo!$E$5,CC$5=VLOOKUP(Re_lo!$H$5,Re_lo!$N$5:$O$16,2,0)),BA984,"")),"",IF(AND($I984=Re_lo!$E$5,CC$5=VLOOKUP(Re_lo!$H$5,Re_lo!$N$5:$O$16,2,0)),BA984,""))</f>
        <v/>
      </c>
      <c r="CD984" s="125" t="str">
        <f>IF(ISERR(IF(AND($I984=Re_lo!$E$5,CD$5=VLOOKUP(Re_lo!$H$5,Re_lo!$N$5:$O$16,2,0)),BB984,"")),"",IF(AND($I984=Re_lo!$E$5,CD$5=VLOOKUP(Re_lo!$H$5,Re_lo!$N$5:$O$16,2,0)),BB984,""))</f>
        <v/>
      </c>
      <c r="CF984" s="125" t="str">
        <f>IF($C984="","",COUNTIFS(Con_ve!$C$6:$C$1005,$C984,Con_ve!$Q$6:$Q$1005,Cad_cl!CF$5))</f>
        <v/>
      </c>
      <c r="CG984" s="125" t="str">
        <f>IF($C984="","",COUNTIFS(Con_ve!$C$6:$C$1005,$C984,Con_ve!$Q$6:$Q$1005,Cad_cl!CG$5))</f>
        <v/>
      </c>
      <c r="CH984" s="125" t="str">
        <f>IF($C984="","",COUNTIFS(Con_ve!$C$6:$C$1005,$C984,Con_ve!$Q$6:$Q$1005,Cad_cl!CH$5))</f>
        <v/>
      </c>
      <c r="CI984" s="125" t="str">
        <f>IF($C984="","",COUNTIFS(Con_ve!$C$6:$C$1005,$C984,Con_ve!$Q$6:$Q$1005,Cad_cl!CI$5))</f>
        <v/>
      </c>
      <c r="CJ984" s="125" t="str">
        <f>IF($C984="","",COUNTIFS(Con_ve!$C$6:$C$1005,$C984,Con_ve!$Q$6:$Q$1005,Cad_cl!CJ$5))</f>
        <v/>
      </c>
      <c r="CK984" s="125" t="str">
        <f>IF($C984="","",COUNTIFS(Con_ve!$C$6:$C$1005,$C984,Con_ve!$Q$6:$Q$1005,Cad_cl!CK$5))</f>
        <v/>
      </c>
      <c r="CL984" s="125" t="str">
        <f>IF($C984="","",COUNTIFS(Con_ve!$C$6:$C$1005,$C984,Con_ve!$Q$6:$Q$1005,Cad_cl!CL$5))</f>
        <v/>
      </c>
      <c r="CM984" s="125" t="str">
        <f>IF($C984="","",COUNTIFS(Con_ve!$C$6:$C$1005,$C984,Con_ve!$Q$6:$Q$1005,Cad_cl!CM$5))</f>
        <v/>
      </c>
      <c r="CN984" s="125" t="str">
        <f>IF($C984="","",COUNTIFS(Con_ve!$C$6:$C$1005,$C984,Con_ve!$Q$6:$Q$1005,Cad_cl!CN$5))</f>
        <v/>
      </c>
      <c r="CO984" s="125" t="str">
        <f>IF($C984="","",COUNTIFS(Con_ve!$C$6:$C$1005,$C984,Con_ve!$Q$6:$Q$1005,Cad_cl!CO$5))</f>
        <v/>
      </c>
      <c r="CP984" s="125" t="str">
        <f>IF($C984="","",COUNTIFS(Con_ve!$C$6:$C$1005,$C984,Con_ve!$Q$6:$Q$1005,Cad_cl!CP$5))</f>
        <v/>
      </c>
      <c r="CQ984" s="125" t="str">
        <f>IF($C984="","",COUNTIFS(Con_ve!$C$6:$C$1005,$C984,Con_ve!$Q$6:$Q$1005,Cad_cl!CQ$5))</f>
        <v/>
      </c>
      <c r="CR984" s="125">
        <f t="shared" si="47"/>
        <v>0</v>
      </c>
    </row>
    <row r="985" spans="3:96" ht="30" customHeight="1">
      <c r="C985" s="153"/>
      <c r="D985" s="153"/>
      <c r="E985" s="154"/>
      <c r="F985" s="153"/>
      <c r="G985" s="155"/>
      <c r="H985" s="153"/>
      <c r="I985" s="153"/>
      <c r="J985" s="132" t="s">
        <v>309</v>
      </c>
      <c r="K985" s="133" t="s">
        <v>309</v>
      </c>
      <c r="L985" s="153"/>
      <c r="M985" s="153"/>
      <c r="N985" s="153"/>
      <c r="O985" s="153"/>
      <c r="P985" s="153"/>
      <c r="Q985" s="153"/>
      <c r="AP985" s="134" t="str">
        <f>IF(ISERR(IF($C985="","",SUMIFS(Con_ve!$F$6:$F$1005,Con_ve!$C$6:$C$1005,$C985,Con_ve!$I$6:$I$1005,"Fechada",Con_ve!$Q$6:$Q$1005,Cad_cl!AP$5))),"",IF($C985="","",SUMIFS(Con_ve!$F$6:$F$1005,Con_ve!$C$6:$C$1005,$C985,Con_ve!$I$6:$I$1005,"Fechada",Con_ve!$Q$6:$Q$1005,Cad_cl!AP$5)))</f>
        <v/>
      </c>
      <c r="AQ985" s="134" t="str">
        <f>IF(ISERR(IF($C985="","",SUMIFS(Con_ve!$F$6:$F$1005,Con_ve!$C$6:$C$1005,$C985,Con_ve!$I$6:$I$1005,"Fechada",Con_ve!$Q$6:$Q$1005,Cad_cl!AQ$5))),"",IF($C985="","",SUMIFS(Con_ve!$F$6:$F$1005,Con_ve!$C$6:$C$1005,$C985,Con_ve!$I$6:$I$1005,"Fechada",Con_ve!$Q$6:$Q$1005,Cad_cl!AQ$5)))</f>
        <v/>
      </c>
      <c r="AR985" s="134" t="str">
        <f>IF(ISERR(IF($C985="","",SUMIFS(Con_ve!$F$6:$F$1005,Con_ve!$C$6:$C$1005,$C985,Con_ve!$I$6:$I$1005,"Fechada",Con_ve!$Q$6:$Q$1005,Cad_cl!AR$5))),"",IF($C985="","",SUMIFS(Con_ve!$F$6:$F$1005,Con_ve!$C$6:$C$1005,$C985,Con_ve!$I$6:$I$1005,"Fechada",Con_ve!$Q$6:$Q$1005,Cad_cl!AR$5)))</f>
        <v/>
      </c>
      <c r="AS985" s="134" t="str">
        <f>IF(ISERR(IF($C985="","",SUMIFS(Con_ve!$F$6:$F$1005,Con_ve!$C$6:$C$1005,$C985,Con_ve!$I$6:$I$1005,"Fechada",Con_ve!$Q$6:$Q$1005,Cad_cl!AS$5))),"",IF($C985="","",SUMIFS(Con_ve!$F$6:$F$1005,Con_ve!$C$6:$C$1005,$C985,Con_ve!$I$6:$I$1005,"Fechada",Con_ve!$Q$6:$Q$1005,Cad_cl!AS$5)))</f>
        <v/>
      </c>
      <c r="AT985" s="134" t="str">
        <f>IF(ISERR(IF($C985="","",SUMIFS(Con_ve!$F$6:$F$1005,Con_ve!$C$6:$C$1005,$C985,Con_ve!$I$6:$I$1005,"Fechada",Con_ve!$Q$6:$Q$1005,Cad_cl!AT$5))),"",IF($C985="","",SUMIFS(Con_ve!$F$6:$F$1005,Con_ve!$C$6:$C$1005,$C985,Con_ve!$I$6:$I$1005,"Fechada",Con_ve!$Q$6:$Q$1005,Cad_cl!AT$5)))</f>
        <v/>
      </c>
      <c r="AU985" s="134" t="str">
        <f>IF(ISERR(IF($C985="","",SUMIFS(Con_ve!$F$6:$F$1005,Con_ve!$C$6:$C$1005,$C985,Con_ve!$I$6:$I$1005,"Fechada",Con_ve!$Q$6:$Q$1005,Cad_cl!AU$5))),"",IF($C985="","",SUMIFS(Con_ve!$F$6:$F$1005,Con_ve!$C$6:$C$1005,$C985,Con_ve!$I$6:$I$1005,"Fechada",Con_ve!$Q$6:$Q$1005,Cad_cl!AU$5)))</f>
        <v/>
      </c>
      <c r="AV985" s="134" t="str">
        <f>IF(ISERR(IF($C985="","",SUMIFS(Con_ve!$F$6:$F$1005,Con_ve!$C$6:$C$1005,$C985,Con_ve!$I$6:$I$1005,"Fechada",Con_ve!$Q$6:$Q$1005,Cad_cl!AV$5))),"",IF($C985="","",SUMIFS(Con_ve!$F$6:$F$1005,Con_ve!$C$6:$C$1005,$C985,Con_ve!$I$6:$I$1005,"Fechada",Con_ve!$Q$6:$Q$1005,Cad_cl!AV$5)))</f>
        <v/>
      </c>
      <c r="AW985" s="134" t="str">
        <f>IF(ISERR(IF($C985="","",SUMIFS(Con_ve!$F$6:$F$1005,Con_ve!$C$6:$C$1005,$C985,Con_ve!$I$6:$I$1005,"Fechada",Con_ve!$Q$6:$Q$1005,Cad_cl!AW$5))),"",IF($C985="","",SUMIFS(Con_ve!$F$6:$F$1005,Con_ve!$C$6:$C$1005,$C985,Con_ve!$I$6:$I$1005,"Fechada",Con_ve!$Q$6:$Q$1005,Cad_cl!AW$5)))</f>
        <v/>
      </c>
      <c r="AX985" s="134" t="str">
        <f>IF(ISERR(IF($C985="","",SUMIFS(Con_ve!$F$6:$F$1005,Con_ve!$C$6:$C$1005,$C985,Con_ve!$I$6:$I$1005,"Fechada",Con_ve!$Q$6:$Q$1005,Cad_cl!AX$5))),"",IF($C985="","",SUMIFS(Con_ve!$F$6:$F$1005,Con_ve!$C$6:$C$1005,$C985,Con_ve!$I$6:$I$1005,"Fechada",Con_ve!$Q$6:$Q$1005,Cad_cl!AX$5)))</f>
        <v/>
      </c>
      <c r="AY985" s="134" t="str">
        <f>IF(ISERR(IF($C985="","",SUMIFS(Con_ve!$F$6:$F$1005,Con_ve!$C$6:$C$1005,$C985,Con_ve!$I$6:$I$1005,"Fechada",Con_ve!$Q$6:$Q$1005,Cad_cl!AY$5))),"",IF($C985="","",SUMIFS(Con_ve!$F$6:$F$1005,Con_ve!$C$6:$C$1005,$C985,Con_ve!$I$6:$I$1005,"Fechada",Con_ve!$Q$6:$Q$1005,Cad_cl!AY$5)))</f>
        <v/>
      </c>
      <c r="AZ985" s="134" t="str">
        <f>IF(ISERR(IF($C985="","",SUMIFS(Con_ve!$F$6:$F$1005,Con_ve!$C$6:$C$1005,$C985,Con_ve!$I$6:$I$1005,"Fechada",Con_ve!$Q$6:$Q$1005,Cad_cl!AZ$5))),"",IF($C985="","",SUMIFS(Con_ve!$F$6:$F$1005,Con_ve!$C$6:$C$1005,$C985,Con_ve!$I$6:$I$1005,"Fechada",Con_ve!$Q$6:$Q$1005,Cad_cl!AZ$5)))</f>
        <v/>
      </c>
      <c r="BA985" s="134" t="str">
        <f>IF(ISERR(IF($C985="","",SUMIFS(Con_ve!$F$6:$F$1005,Con_ve!$C$6:$C$1005,$C985,Con_ve!$I$6:$I$1005,"Fechada",Con_ve!$Q$6:$Q$1005,Cad_cl!BA$5))),"",IF($C985="","",SUMIFS(Con_ve!$F$6:$F$1005,Con_ve!$C$6:$C$1005,$C985,Con_ve!$I$6:$I$1005,"Fechada",Con_ve!$Q$6:$Q$1005,Cad_cl!BA$5)))</f>
        <v/>
      </c>
      <c r="BB985" s="134">
        <f t="shared" si="45"/>
        <v>0</v>
      </c>
      <c r="BD985" s="134" t="str">
        <f>IF(ISERR(IF($C985="","",SUMIFS(Con_ve!$F$6:$F$1005,Con_ve!$C$6:$C$1005,$C985,Con_ve!$I$6:$I$1005,"Em negociação",Con_ve!$Q$6:$Q$1005,Cad_cl!BD$5))),"",IF($C985="","",SUMIFS(Con_ve!$F$6:$F$1005,Con_ve!$C$6:$C$1005,$C985,Con_ve!$I$6:$I$1005,"Em negociação",Con_ve!$Q$6:$Q$1005,Cad_cl!BD$5)))</f>
        <v/>
      </c>
      <c r="BE985" s="134" t="str">
        <f>IF(ISERR(IF($C985="","",SUMIFS(Con_ve!$F$6:$F$1005,Con_ve!$C$6:$C$1005,$C985,Con_ve!$I$6:$I$1005,"Em negociação",Con_ve!$Q$6:$Q$1005,Cad_cl!BE$5))),"",IF($C985="","",SUMIFS(Con_ve!$F$6:$F$1005,Con_ve!$C$6:$C$1005,$C985,Con_ve!$I$6:$I$1005,"Em negociação",Con_ve!$Q$6:$Q$1005,Cad_cl!BE$5)))</f>
        <v/>
      </c>
      <c r="BF985" s="134" t="str">
        <f>IF(ISERR(IF($C985="","",SUMIFS(Con_ve!$F$6:$F$1005,Con_ve!$C$6:$C$1005,$C985,Con_ve!$I$6:$I$1005,"Em negociação",Con_ve!$Q$6:$Q$1005,Cad_cl!BF$5))),"",IF($C985="","",SUMIFS(Con_ve!$F$6:$F$1005,Con_ve!$C$6:$C$1005,$C985,Con_ve!$I$6:$I$1005,"Em negociação",Con_ve!$Q$6:$Q$1005,Cad_cl!BF$5)))</f>
        <v/>
      </c>
      <c r="BG985" s="134" t="str">
        <f>IF(ISERR(IF($C985="","",SUMIFS(Con_ve!$F$6:$F$1005,Con_ve!$C$6:$C$1005,$C985,Con_ve!$I$6:$I$1005,"Em negociação",Con_ve!$Q$6:$Q$1005,Cad_cl!BG$5))),"",IF($C985="","",SUMIFS(Con_ve!$F$6:$F$1005,Con_ve!$C$6:$C$1005,$C985,Con_ve!$I$6:$I$1005,"Em negociação",Con_ve!$Q$6:$Q$1005,Cad_cl!BG$5)))</f>
        <v/>
      </c>
      <c r="BH985" s="134" t="str">
        <f>IF(ISERR(IF($C985="","",SUMIFS(Con_ve!$F$6:$F$1005,Con_ve!$C$6:$C$1005,$C985,Con_ve!$I$6:$I$1005,"Em negociação",Con_ve!$Q$6:$Q$1005,Cad_cl!BH$5))),"",IF($C985="","",SUMIFS(Con_ve!$F$6:$F$1005,Con_ve!$C$6:$C$1005,$C985,Con_ve!$I$6:$I$1005,"Em negociação",Con_ve!$Q$6:$Q$1005,Cad_cl!BH$5)))</f>
        <v/>
      </c>
      <c r="BI985" s="134" t="str">
        <f>IF(ISERR(IF($C985="","",SUMIFS(Con_ve!$F$6:$F$1005,Con_ve!$C$6:$C$1005,$C985,Con_ve!$I$6:$I$1005,"Em negociação",Con_ve!$Q$6:$Q$1005,Cad_cl!BI$5))),"",IF($C985="","",SUMIFS(Con_ve!$F$6:$F$1005,Con_ve!$C$6:$C$1005,$C985,Con_ve!$I$6:$I$1005,"Em negociação",Con_ve!$Q$6:$Q$1005,Cad_cl!BI$5)))</f>
        <v/>
      </c>
      <c r="BJ985" s="134" t="str">
        <f>IF(ISERR(IF($C985="","",SUMIFS(Con_ve!$F$6:$F$1005,Con_ve!$C$6:$C$1005,$C985,Con_ve!$I$6:$I$1005,"Em negociação",Con_ve!$Q$6:$Q$1005,Cad_cl!BJ$5))),"",IF($C985="","",SUMIFS(Con_ve!$F$6:$F$1005,Con_ve!$C$6:$C$1005,$C985,Con_ve!$I$6:$I$1005,"Em negociação",Con_ve!$Q$6:$Q$1005,Cad_cl!BJ$5)))</f>
        <v/>
      </c>
      <c r="BK985" s="134" t="str">
        <f>IF(ISERR(IF($C985="","",SUMIFS(Con_ve!$F$6:$F$1005,Con_ve!$C$6:$C$1005,$C985,Con_ve!$I$6:$I$1005,"Em negociação",Con_ve!$Q$6:$Q$1005,Cad_cl!BK$5))),"",IF($C985="","",SUMIFS(Con_ve!$F$6:$F$1005,Con_ve!$C$6:$C$1005,$C985,Con_ve!$I$6:$I$1005,"Em negociação",Con_ve!$Q$6:$Q$1005,Cad_cl!BK$5)))</f>
        <v/>
      </c>
      <c r="BL985" s="134" t="str">
        <f>IF(ISERR(IF($C985="","",SUMIFS(Con_ve!$F$6:$F$1005,Con_ve!$C$6:$C$1005,$C985,Con_ve!$I$6:$I$1005,"Em negociação",Con_ve!$Q$6:$Q$1005,Cad_cl!BL$5))),"",IF($C985="","",SUMIFS(Con_ve!$F$6:$F$1005,Con_ve!$C$6:$C$1005,$C985,Con_ve!$I$6:$I$1005,"Em negociação",Con_ve!$Q$6:$Q$1005,Cad_cl!BL$5)))</f>
        <v/>
      </c>
      <c r="BM985" s="134" t="str">
        <f>IF(ISERR(IF($C985="","",SUMIFS(Con_ve!$F$6:$F$1005,Con_ve!$C$6:$C$1005,$C985,Con_ve!$I$6:$I$1005,"Em negociação",Con_ve!$Q$6:$Q$1005,Cad_cl!BM$5))),"",IF($C985="","",SUMIFS(Con_ve!$F$6:$F$1005,Con_ve!$C$6:$C$1005,$C985,Con_ve!$I$6:$I$1005,"Em negociação",Con_ve!$Q$6:$Q$1005,Cad_cl!BM$5)))</f>
        <v/>
      </c>
      <c r="BN985" s="134" t="str">
        <f>IF(ISERR(IF($C985="","",SUMIFS(Con_ve!$F$6:$F$1005,Con_ve!$C$6:$C$1005,$C985,Con_ve!$I$6:$I$1005,"Em negociação",Con_ve!$Q$6:$Q$1005,Cad_cl!BN$5))),"",IF($C985="","",SUMIFS(Con_ve!$F$6:$F$1005,Con_ve!$C$6:$C$1005,$C985,Con_ve!$I$6:$I$1005,"Em negociação",Con_ve!$Q$6:$Q$1005,Cad_cl!BN$5)))</f>
        <v/>
      </c>
      <c r="BO985" s="134" t="str">
        <f>IF(ISERR(IF($C985="","",SUMIFS(Con_ve!$F$6:$F$1005,Con_ve!$C$6:$C$1005,$C985,Con_ve!$I$6:$I$1005,"Em negociação",Con_ve!$Q$6:$Q$1005,Cad_cl!BO$5))),"",IF($C985="","",SUMIFS(Con_ve!$F$6:$F$1005,Con_ve!$C$6:$C$1005,$C985,Con_ve!$I$6:$I$1005,"Em negociação",Con_ve!$Q$6:$Q$1005,Cad_cl!BO$5)))</f>
        <v/>
      </c>
      <c r="BP985" s="134">
        <f t="shared" si="46"/>
        <v>0</v>
      </c>
      <c r="BR985" s="125" t="str">
        <f>IF(ISERR(IF(AND($I985=Re_lo!$E$5,BR$5=VLOOKUP(Re_lo!$H$5,Re_lo!$N$5:$O$16,2,0)),AP985,"")),"",IF(AND($I985=Re_lo!$E$5,BR$5=VLOOKUP(Re_lo!$H$5,Re_lo!$N$5:$O$16,2,0)),AP985,""))</f>
        <v/>
      </c>
      <c r="BS985" s="125" t="str">
        <f>IF(ISERR(IF(AND($I985=Re_lo!$E$5,BS$5=VLOOKUP(Re_lo!$H$5,Re_lo!$N$5:$O$16,2,0)),AQ985,"")),"",IF(AND($I985=Re_lo!$E$5,BS$5=VLOOKUP(Re_lo!$H$5,Re_lo!$N$5:$O$16,2,0)),AQ985,""))</f>
        <v/>
      </c>
      <c r="BT985" s="125" t="str">
        <f>IF(ISERR(IF(AND($I985=Re_lo!$E$5,BT$5=VLOOKUP(Re_lo!$H$5,Re_lo!$N$5:$O$16,2,0)),AR985,"")),"",IF(AND($I985=Re_lo!$E$5,BT$5=VLOOKUP(Re_lo!$H$5,Re_lo!$N$5:$O$16,2,0)),AR985,""))</f>
        <v/>
      </c>
      <c r="BU985" s="125" t="str">
        <f>IF(ISERR(IF(AND($I985=Re_lo!$E$5,BU$5=VLOOKUP(Re_lo!$H$5,Re_lo!$N$5:$O$16,2,0)),AS985,"")),"",IF(AND($I985=Re_lo!$E$5,BU$5=VLOOKUP(Re_lo!$H$5,Re_lo!$N$5:$O$16,2,0)),AS985,""))</f>
        <v/>
      </c>
      <c r="BV985" s="125" t="str">
        <f>IF(ISERR(IF(AND($I985=Re_lo!$E$5,BV$5=VLOOKUP(Re_lo!$H$5,Re_lo!$N$5:$O$16,2,0)),AT985,"")),"",IF(AND($I985=Re_lo!$E$5,BV$5=VLOOKUP(Re_lo!$H$5,Re_lo!$N$5:$O$16,2,0)),AT985,""))</f>
        <v/>
      </c>
      <c r="BW985" s="125" t="str">
        <f>IF(ISERR(IF(AND($I985=Re_lo!$E$5,BW$5=VLOOKUP(Re_lo!$H$5,Re_lo!$N$5:$O$16,2,0)),AU985,"")),"",IF(AND($I985=Re_lo!$E$5,BW$5=VLOOKUP(Re_lo!$H$5,Re_lo!$N$5:$O$16,2,0)),AU985,""))</f>
        <v/>
      </c>
      <c r="BX985" s="125" t="str">
        <f>IF(ISERR(IF(AND($I985=Re_lo!$E$5,BX$5=VLOOKUP(Re_lo!$H$5,Re_lo!$N$5:$O$16,2,0)),AV985,"")),"",IF(AND($I985=Re_lo!$E$5,BX$5=VLOOKUP(Re_lo!$H$5,Re_lo!$N$5:$O$16,2,0)),AV985,""))</f>
        <v/>
      </c>
      <c r="BY985" s="125" t="str">
        <f>IF(ISERR(IF(AND($I985=Re_lo!$E$5,BY$5=VLOOKUP(Re_lo!$H$5,Re_lo!$N$5:$O$16,2,0)),AW985,"")),"",IF(AND($I985=Re_lo!$E$5,BY$5=VLOOKUP(Re_lo!$H$5,Re_lo!$N$5:$O$16,2,0)),AW985,""))</f>
        <v/>
      </c>
      <c r="BZ985" s="125" t="str">
        <f>IF(ISERR(IF(AND($I985=Re_lo!$E$5,BZ$5=VLOOKUP(Re_lo!$H$5,Re_lo!$N$5:$O$16,2,0)),AX985,"")),"",IF(AND($I985=Re_lo!$E$5,BZ$5=VLOOKUP(Re_lo!$H$5,Re_lo!$N$5:$O$16,2,0)),AX985,""))</f>
        <v/>
      </c>
      <c r="CA985" s="125" t="str">
        <f>IF(ISERR(IF(AND($I985=Re_lo!$E$5,CA$5=VLOOKUP(Re_lo!$H$5,Re_lo!$N$5:$O$16,2,0)),AY985,"")),"",IF(AND($I985=Re_lo!$E$5,CA$5=VLOOKUP(Re_lo!$H$5,Re_lo!$N$5:$O$16,2,0)),AY985,""))</f>
        <v/>
      </c>
      <c r="CB985" s="125" t="str">
        <f>IF(ISERR(IF(AND($I985=Re_lo!$E$5,CB$5=VLOOKUP(Re_lo!$H$5,Re_lo!$N$5:$O$16,2,0)),AZ985,"")),"",IF(AND($I985=Re_lo!$E$5,CB$5=VLOOKUP(Re_lo!$H$5,Re_lo!$N$5:$O$16,2,0)),AZ985,""))</f>
        <v/>
      </c>
      <c r="CC985" s="125" t="str">
        <f>IF(ISERR(IF(AND($I985=Re_lo!$E$5,CC$5=VLOOKUP(Re_lo!$H$5,Re_lo!$N$5:$O$16,2,0)),BA985,"")),"",IF(AND($I985=Re_lo!$E$5,CC$5=VLOOKUP(Re_lo!$H$5,Re_lo!$N$5:$O$16,2,0)),BA985,""))</f>
        <v/>
      </c>
      <c r="CD985" s="125" t="str">
        <f>IF(ISERR(IF(AND($I985=Re_lo!$E$5,CD$5=VLOOKUP(Re_lo!$H$5,Re_lo!$N$5:$O$16,2,0)),BB985,"")),"",IF(AND($I985=Re_lo!$E$5,CD$5=VLOOKUP(Re_lo!$H$5,Re_lo!$N$5:$O$16,2,0)),BB985,""))</f>
        <v/>
      </c>
      <c r="CF985" s="125" t="str">
        <f>IF($C985="","",COUNTIFS(Con_ve!$C$6:$C$1005,$C985,Con_ve!$Q$6:$Q$1005,Cad_cl!CF$5))</f>
        <v/>
      </c>
      <c r="CG985" s="125" t="str">
        <f>IF($C985="","",COUNTIFS(Con_ve!$C$6:$C$1005,$C985,Con_ve!$Q$6:$Q$1005,Cad_cl!CG$5))</f>
        <v/>
      </c>
      <c r="CH985" s="125" t="str">
        <f>IF($C985="","",COUNTIFS(Con_ve!$C$6:$C$1005,$C985,Con_ve!$Q$6:$Q$1005,Cad_cl!CH$5))</f>
        <v/>
      </c>
      <c r="CI985" s="125" t="str">
        <f>IF($C985="","",COUNTIFS(Con_ve!$C$6:$C$1005,$C985,Con_ve!$Q$6:$Q$1005,Cad_cl!CI$5))</f>
        <v/>
      </c>
      <c r="CJ985" s="125" t="str">
        <f>IF($C985="","",COUNTIFS(Con_ve!$C$6:$C$1005,$C985,Con_ve!$Q$6:$Q$1005,Cad_cl!CJ$5))</f>
        <v/>
      </c>
      <c r="CK985" s="125" t="str">
        <f>IF($C985="","",COUNTIFS(Con_ve!$C$6:$C$1005,$C985,Con_ve!$Q$6:$Q$1005,Cad_cl!CK$5))</f>
        <v/>
      </c>
      <c r="CL985" s="125" t="str">
        <f>IF($C985="","",COUNTIFS(Con_ve!$C$6:$C$1005,$C985,Con_ve!$Q$6:$Q$1005,Cad_cl!CL$5))</f>
        <v/>
      </c>
      <c r="CM985" s="125" t="str">
        <f>IF($C985="","",COUNTIFS(Con_ve!$C$6:$C$1005,$C985,Con_ve!$Q$6:$Q$1005,Cad_cl!CM$5))</f>
        <v/>
      </c>
      <c r="CN985" s="125" t="str">
        <f>IF($C985="","",COUNTIFS(Con_ve!$C$6:$C$1005,$C985,Con_ve!$Q$6:$Q$1005,Cad_cl!CN$5))</f>
        <v/>
      </c>
      <c r="CO985" s="125" t="str">
        <f>IF($C985="","",COUNTIFS(Con_ve!$C$6:$C$1005,$C985,Con_ve!$Q$6:$Q$1005,Cad_cl!CO$5))</f>
        <v/>
      </c>
      <c r="CP985" s="125" t="str">
        <f>IF($C985="","",COUNTIFS(Con_ve!$C$6:$C$1005,$C985,Con_ve!$Q$6:$Q$1005,Cad_cl!CP$5))</f>
        <v/>
      </c>
      <c r="CQ985" s="125" t="str">
        <f>IF($C985="","",COUNTIFS(Con_ve!$C$6:$C$1005,$C985,Con_ve!$Q$6:$Q$1005,Cad_cl!CQ$5))</f>
        <v/>
      </c>
      <c r="CR985" s="125">
        <f t="shared" si="47"/>
        <v>0</v>
      </c>
    </row>
    <row r="986" spans="3:96" ht="30" customHeight="1">
      <c r="C986" s="153"/>
      <c r="D986" s="153"/>
      <c r="E986" s="154"/>
      <c r="F986" s="153"/>
      <c r="G986" s="155"/>
      <c r="H986" s="153"/>
      <c r="I986" s="153"/>
      <c r="J986" s="132" t="s">
        <v>309</v>
      </c>
      <c r="K986" s="133" t="s">
        <v>309</v>
      </c>
      <c r="L986" s="153"/>
      <c r="M986" s="153"/>
      <c r="N986" s="153"/>
      <c r="O986" s="153"/>
      <c r="P986" s="153"/>
      <c r="Q986" s="153"/>
      <c r="AP986" s="134" t="str">
        <f>IF(ISERR(IF($C986="","",SUMIFS(Con_ve!$F$6:$F$1005,Con_ve!$C$6:$C$1005,$C986,Con_ve!$I$6:$I$1005,"Fechada",Con_ve!$Q$6:$Q$1005,Cad_cl!AP$5))),"",IF($C986="","",SUMIFS(Con_ve!$F$6:$F$1005,Con_ve!$C$6:$C$1005,$C986,Con_ve!$I$6:$I$1005,"Fechada",Con_ve!$Q$6:$Q$1005,Cad_cl!AP$5)))</f>
        <v/>
      </c>
      <c r="AQ986" s="134" t="str">
        <f>IF(ISERR(IF($C986="","",SUMIFS(Con_ve!$F$6:$F$1005,Con_ve!$C$6:$C$1005,$C986,Con_ve!$I$6:$I$1005,"Fechada",Con_ve!$Q$6:$Q$1005,Cad_cl!AQ$5))),"",IF($C986="","",SUMIFS(Con_ve!$F$6:$F$1005,Con_ve!$C$6:$C$1005,$C986,Con_ve!$I$6:$I$1005,"Fechada",Con_ve!$Q$6:$Q$1005,Cad_cl!AQ$5)))</f>
        <v/>
      </c>
      <c r="AR986" s="134" t="str">
        <f>IF(ISERR(IF($C986="","",SUMIFS(Con_ve!$F$6:$F$1005,Con_ve!$C$6:$C$1005,$C986,Con_ve!$I$6:$I$1005,"Fechada",Con_ve!$Q$6:$Q$1005,Cad_cl!AR$5))),"",IF($C986="","",SUMIFS(Con_ve!$F$6:$F$1005,Con_ve!$C$6:$C$1005,$C986,Con_ve!$I$6:$I$1005,"Fechada",Con_ve!$Q$6:$Q$1005,Cad_cl!AR$5)))</f>
        <v/>
      </c>
      <c r="AS986" s="134" t="str">
        <f>IF(ISERR(IF($C986="","",SUMIFS(Con_ve!$F$6:$F$1005,Con_ve!$C$6:$C$1005,$C986,Con_ve!$I$6:$I$1005,"Fechada",Con_ve!$Q$6:$Q$1005,Cad_cl!AS$5))),"",IF($C986="","",SUMIFS(Con_ve!$F$6:$F$1005,Con_ve!$C$6:$C$1005,$C986,Con_ve!$I$6:$I$1005,"Fechada",Con_ve!$Q$6:$Q$1005,Cad_cl!AS$5)))</f>
        <v/>
      </c>
      <c r="AT986" s="134" t="str">
        <f>IF(ISERR(IF($C986="","",SUMIFS(Con_ve!$F$6:$F$1005,Con_ve!$C$6:$C$1005,$C986,Con_ve!$I$6:$I$1005,"Fechada",Con_ve!$Q$6:$Q$1005,Cad_cl!AT$5))),"",IF($C986="","",SUMIFS(Con_ve!$F$6:$F$1005,Con_ve!$C$6:$C$1005,$C986,Con_ve!$I$6:$I$1005,"Fechada",Con_ve!$Q$6:$Q$1005,Cad_cl!AT$5)))</f>
        <v/>
      </c>
      <c r="AU986" s="134" t="str">
        <f>IF(ISERR(IF($C986="","",SUMIFS(Con_ve!$F$6:$F$1005,Con_ve!$C$6:$C$1005,$C986,Con_ve!$I$6:$I$1005,"Fechada",Con_ve!$Q$6:$Q$1005,Cad_cl!AU$5))),"",IF($C986="","",SUMIFS(Con_ve!$F$6:$F$1005,Con_ve!$C$6:$C$1005,$C986,Con_ve!$I$6:$I$1005,"Fechada",Con_ve!$Q$6:$Q$1005,Cad_cl!AU$5)))</f>
        <v/>
      </c>
      <c r="AV986" s="134" t="str">
        <f>IF(ISERR(IF($C986="","",SUMIFS(Con_ve!$F$6:$F$1005,Con_ve!$C$6:$C$1005,$C986,Con_ve!$I$6:$I$1005,"Fechada",Con_ve!$Q$6:$Q$1005,Cad_cl!AV$5))),"",IF($C986="","",SUMIFS(Con_ve!$F$6:$F$1005,Con_ve!$C$6:$C$1005,$C986,Con_ve!$I$6:$I$1005,"Fechada",Con_ve!$Q$6:$Q$1005,Cad_cl!AV$5)))</f>
        <v/>
      </c>
      <c r="AW986" s="134" t="str">
        <f>IF(ISERR(IF($C986="","",SUMIFS(Con_ve!$F$6:$F$1005,Con_ve!$C$6:$C$1005,$C986,Con_ve!$I$6:$I$1005,"Fechada",Con_ve!$Q$6:$Q$1005,Cad_cl!AW$5))),"",IF($C986="","",SUMIFS(Con_ve!$F$6:$F$1005,Con_ve!$C$6:$C$1005,$C986,Con_ve!$I$6:$I$1005,"Fechada",Con_ve!$Q$6:$Q$1005,Cad_cl!AW$5)))</f>
        <v/>
      </c>
      <c r="AX986" s="134" t="str">
        <f>IF(ISERR(IF($C986="","",SUMIFS(Con_ve!$F$6:$F$1005,Con_ve!$C$6:$C$1005,$C986,Con_ve!$I$6:$I$1005,"Fechada",Con_ve!$Q$6:$Q$1005,Cad_cl!AX$5))),"",IF($C986="","",SUMIFS(Con_ve!$F$6:$F$1005,Con_ve!$C$6:$C$1005,$C986,Con_ve!$I$6:$I$1005,"Fechada",Con_ve!$Q$6:$Q$1005,Cad_cl!AX$5)))</f>
        <v/>
      </c>
      <c r="AY986" s="134" t="str">
        <f>IF(ISERR(IF($C986="","",SUMIFS(Con_ve!$F$6:$F$1005,Con_ve!$C$6:$C$1005,$C986,Con_ve!$I$6:$I$1005,"Fechada",Con_ve!$Q$6:$Q$1005,Cad_cl!AY$5))),"",IF($C986="","",SUMIFS(Con_ve!$F$6:$F$1005,Con_ve!$C$6:$C$1005,$C986,Con_ve!$I$6:$I$1005,"Fechada",Con_ve!$Q$6:$Q$1005,Cad_cl!AY$5)))</f>
        <v/>
      </c>
      <c r="AZ986" s="134" t="str">
        <f>IF(ISERR(IF($C986="","",SUMIFS(Con_ve!$F$6:$F$1005,Con_ve!$C$6:$C$1005,$C986,Con_ve!$I$6:$I$1005,"Fechada",Con_ve!$Q$6:$Q$1005,Cad_cl!AZ$5))),"",IF($C986="","",SUMIFS(Con_ve!$F$6:$F$1005,Con_ve!$C$6:$C$1005,$C986,Con_ve!$I$6:$I$1005,"Fechada",Con_ve!$Q$6:$Q$1005,Cad_cl!AZ$5)))</f>
        <v/>
      </c>
      <c r="BA986" s="134" t="str">
        <f>IF(ISERR(IF($C986="","",SUMIFS(Con_ve!$F$6:$F$1005,Con_ve!$C$6:$C$1005,$C986,Con_ve!$I$6:$I$1005,"Fechada",Con_ve!$Q$6:$Q$1005,Cad_cl!BA$5))),"",IF($C986="","",SUMIFS(Con_ve!$F$6:$F$1005,Con_ve!$C$6:$C$1005,$C986,Con_ve!$I$6:$I$1005,"Fechada",Con_ve!$Q$6:$Q$1005,Cad_cl!BA$5)))</f>
        <v/>
      </c>
      <c r="BB986" s="134">
        <f t="shared" si="45"/>
        <v>0</v>
      </c>
      <c r="BD986" s="134" t="str">
        <f>IF(ISERR(IF($C986="","",SUMIFS(Con_ve!$F$6:$F$1005,Con_ve!$C$6:$C$1005,$C986,Con_ve!$I$6:$I$1005,"Em negociação",Con_ve!$Q$6:$Q$1005,Cad_cl!BD$5))),"",IF($C986="","",SUMIFS(Con_ve!$F$6:$F$1005,Con_ve!$C$6:$C$1005,$C986,Con_ve!$I$6:$I$1005,"Em negociação",Con_ve!$Q$6:$Q$1005,Cad_cl!BD$5)))</f>
        <v/>
      </c>
      <c r="BE986" s="134" t="str">
        <f>IF(ISERR(IF($C986="","",SUMIFS(Con_ve!$F$6:$F$1005,Con_ve!$C$6:$C$1005,$C986,Con_ve!$I$6:$I$1005,"Em negociação",Con_ve!$Q$6:$Q$1005,Cad_cl!BE$5))),"",IF($C986="","",SUMIFS(Con_ve!$F$6:$F$1005,Con_ve!$C$6:$C$1005,$C986,Con_ve!$I$6:$I$1005,"Em negociação",Con_ve!$Q$6:$Q$1005,Cad_cl!BE$5)))</f>
        <v/>
      </c>
      <c r="BF986" s="134" t="str">
        <f>IF(ISERR(IF($C986="","",SUMIFS(Con_ve!$F$6:$F$1005,Con_ve!$C$6:$C$1005,$C986,Con_ve!$I$6:$I$1005,"Em negociação",Con_ve!$Q$6:$Q$1005,Cad_cl!BF$5))),"",IF($C986="","",SUMIFS(Con_ve!$F$6:$F$1005,Con_ve!$C$6:$C$1005,$C986,Con_ve!$I$6:$I$1005,"Em negociação",Con_ve!$Q$6:$Q$1005,Cad_cl!BF$5)))</f>
        <v/>
      </c>
      <c r="BG986" s="134" t="str">
        <f>IF(ISERR(IF($C986="","",SUMIFS(Con_ve!$F$6:$F$1005,Con_ve!$C$6:$C$1005,$C986,Con_ve!$I$6:$I$1005,"Em negociação",Con_ve!$Q$6:$Q$1005,Cad_cl!BG$5))),"",IF($C986="","",SUMIFS(Con_ve!$F$6:$F$1005,Con_ve!$C$6:$C$1005,$C986,Con_ve!$I$6:$I$1005,"Em negociação",Con_ve!$Q$6:$Q$1005,Cad_cl!BG$5)))</f>
        <v/>
      </c>
      <c r="BH986" s="134" t="str">
        <f>IF(ISERR(IF($C986="","",SUMIFS(Con_ve!$F$6:$F$1005,Con_ve!$C$6:$C$1005,$C986,Con_ve!$I$6:$I$1005,"Em negociação",Con_ve!$Q$6:$Q$1005,Cad_cl!BH$5))),"",IF($C986="","",SUMIFS(Con_ve!$F$6:$F$1005,Con_ve!$C$6:$C$1005,$C986,Con_ve!$I$6:$I$1005,"Em negociação",Con_ve!$Q$6:$Q$1005,Cad_cl!BH$5)))</f>
        <v/>
      </c>
      <c r="BI986" s="134" t="str">
        <f>IF(ISERR(IF($C986="","",SUMIFS(Con_ve!$F$6:$F$1005,Con_ve!$C$6:$C$1005,$C986,Con_ve!$I$6:$I$1005,"Em negociação",Con_ve!$Q$6:$Q$1005,Cad_cl!BI$5))),"",IF($C986="","",SUMIFS(Con_ve!$F$6:$F$1005,Con_ve!$C$6:$C$1005,$C986,Con_ve!$I$6:$I$1005,"Em negociação",Con_ve!$Q$6:$Q$1005,Cad_cl!BI$5)))</f>
        <v/>
      </c>
      <c r="BJ986" s="134" t="str">
        <f>IF(ISERR(IF($C986="","",SUMIFS(Con_ve!$F$6:$F$1005,Con_ve!$C$6:$C$1005,$C986,Con_ve!$I$6:$I$1005,"Em negociação",Con_ve!$Q$6:$Q$1005,Cad_cl!BJ$5))),"",IF($C986="","",SUMIFS(Con_ve!$F$6:$F$1005,Con_ve!$C$6:$C$1005,$C986,Con_ve!$I$6:$I$1005,"Em negociação",Con_ve!$Q$6:$Q$1005,Cad_cl!BJ$5)))</f>
        <v/>
      </c>
      <c r="BK986" s="134" t="str">
        <f>IF(ISERR(IF($C986="","",SUMIFS(Con_ve!$F$6:$F$1005,Con_ve!$C$6:$C$1005,$C986,Con_ve!$I$6:$I$1005,"Em negociação",Con_ve!$Q$6:$Q$1005,Cad_cl!BK$5))),"",IF($C986="","",SUMIFS(Con_ve!$F$6:$F$1005,Con_ve!$C$6:$C$1005,$C986,Con_ve!$I$6:$I$1005,"Em negociação",Con_ve!$Q$6:$Q$1005,Cad_cl!BK$5)))</f>
        <v/>
      </c>
      <c r="BL986" s="134" t="str">
        <f>IF(ISERR(IF($C986="","",SUMIFS(Con_ve!$F$6:$F$1005,Con_ve!$C$6:$C$1005,$C986,Con_ve!$I$6:$I$1005,"Em negociação",Con_ve!$Q$6:$Q$1005,Cad_cl!BL$5))),"",IF($C986="","",SUMIFS(Con_ve!$F$6:$F$1005,Con_ve!$C$6:$C$1005,$C986,Con_ve!$I$6:$I$1005,"Em negociação",Con_ve!$Q$6:$Q$1005,Cad_cl!BL$5)))</f>
        <v/>
      </c>
      <c r="BM986" s="134" t="str">
        <f>IF(ISERR(IF($C986="","",SUMIFS(Con_ve!$F$6:$F$1005,Con_ve!$C$6:$C$1005,$C986,Con_ve!$I$6:$I$1005,"Em negociação",Con_ve!$Q$6:$Q$1005,Cad_cl!BM$5))),"",IF($C986="","",SUMIFS(Con_ve!$F$6:$F$1005,Con_ve!$C$6:$C$1005,$C986,Con_ve!$I$6:$I$1005,"Em negociação",Con_ve!$Q$6:$Q$1005,Cad_cl!BM$5)))</f>
        <v/>
      </c>
      <c r="BN986" s="134" t="str">
        <f>IF(ISERR(IF($C986="","",SUMIFS(Con_ve!$F$6:$F$1005,Con_ve!$C$6:$C$1005,$C986,Con_ve!$I$6:$I$1005,"Em negociação",Con_ve!$Q$6:$Q$1005,Cad_cl!BN$5))),"",IF($C986="","",SUMIFS(Con_ve!$F$6:$F$1005,Con_ve!$C$6:$C$1005,$C986,Con_ve!$I$6:$I$1005,"Em negociação",Con_ve!$Q$6:$Q$1005,Cad_cl!BN$5)))</f>
        <v/>
      </c>
      <c r="BO986" s="134" t="str">
        <f>IF(ISERR(IF($C986="","",SUMIFS(Con_ve!$F$6:$F$1005,Con_ve!$C$6:$C$1005,$C986,Con_ve!$I$6:$I$1005,"Em negociação",Con_ve!$Q$6:$Q$1005,Cad_cl!BO$5))),"",IF($C986="","",SUMIFS(Con_ve!$F$6:$F$1005,Con_ve!$C$6:$C$1005,$C986,Con_ve!$I$6:$I$1005,"Em negociação",Con_ve!$Q$6:$Q$1005,Cad_cl!BO$5)))</f>
        <v/>
      </c>
      <c r="BP986" s="134">
        <f t="shared" si="46"/>
        <v>0</v>
      </c>
      <c r="BR986" s="125" t="str">
        <f>IF(ISERR(IF(AND($I986=Re_lo!$E$5,BR$5=VLOOKUP(Re_lo!$H$5,Re_lo!$N$5:$O$16,2,0)),AP986,"")),"",IF(AND($I986=Re_lo!$E$5,BR$5=VLOOKUP(Re_lo!$H$5,Re_lo!$N$5:$O$16,2,0)),AP986,""))</f>
        <v/>
      </c>
      <c r="BS986" s="125" t="str">
        <f>IF(ISERR(IF(AND($I986=Re_lo!$E$5,BS$5=VLOOKUP(Re_lo!$H$5,Re_lo!$N$5:$O$16,2,0)),AQ986,"")),"",IF(AND($I986=Re_lo!$E$5,BS$5=VLOOKUP(Re_lo!$H$5,Re_lo!$N$5:$O$16,2,0)),AQ986,""))</f>
        <v/>
      </c>
      <c r="BT986" s="125" t="str">
        <f>IF(ISERR(IF(AND($I986=Re_lo!$E$5,BT$5=VLOOKUP(Re_lo!$H$5,Re_lo!$N$5:$O$16,2,0)),AR986,"")),"",IF(AND($I986=Re_lo!$E$5,BT$5=VLOOKUP(Re_lo!$H$5,Re_lo!$N$5:$O$16,2,0)),AR986,""))</f>
        <v/>
      </c>
      <c r="BU986" s="125" t="str">
        <f>IF(ISERR(IF(AND($I986=Re_lo!$E$5,BU$5=VLOOKUP(Re_lo!$H$5,Re_lo!$N$5:$O$16,2,0)),AS986,"")),"",IF(AND($I986=Re_lo!$E$5,BU$5=VLOOKUP(Re_lo!$H$5,Re_lo!$N$5:$O$16,2,0)),AS986,""))</f>
        <v/>
      </c>
      <c r="BV986" s="125" t="str">
        <f>IF(ISERR(IF(AND($I986=Re_lo!$E$5,BV$5=VLOOKUP(Re_lo!$H$5,Re_lo!$N$5:$O$16,2,0)),AT986,"")),"",IF(AND($I986=Re_lo!$E$5,BV$5=VLOOKUP(Re_lo!$H$5,Re_lo!$N$5:$O$16,2,0)),AT986,""))</f>
        <v/>
      </c>
      <c r="BW986" s="125" t="str">
        <f>IF(ISERR(IF(AND($I986=Re_lo!$E$5,BW$5=VLOOKUP(Re_lo!$H$5,Re_lo!$N$5:$O$16,2,0)),AU986,"")),"",IF(AND($I986=Re_lo!$E$5,BW$5=VLOOKUP(Re_lo!$H$5,Re_lo!$N$5:$O$16,2,0)),AU986,""))</f>
        <v/>
      </c>
      <c r="BX986" s="125" t="str">
        <f>IF(ISERR(IF(AND($I986=Re_lo!$E$5,BX$5=VLOOKUP(Re_lo!$H$5,Re_lo!$N$5:$O$16,2,0)),AV986,"")),"",IF(AND($I986=Re_lo!$E$5,BX$5=VLOOKUP(Re_lo!$H$5,Re_lo!$N$5:$O$16,2,0)),AV986,""))</f>
        <v/>
      </c>
      <c r="BY986" s="125" t="str">
        <f>IF(ISERR(IF(AND($I986=Re_lo!$E$5,BY$5=VLOOKUP(Re_lo!$H$5,Re_lo!$N$5:$O$16,2,0)),AW986,"")),"",IF(AND($I986=Re_lo!$E$5,BY$5=VLOOKUP(Re_lo!$H$5,Re_lo!$N$5:$O$16,2,0)),AW986,""))</f>
        <v/>
      </c>
      <c r="BZ986" s="125" t="str">
        <f>IF(ISERR(IF(AND($I986=Re_lo!$E$5,BZ$5=VLOOKUP(Re_lo!$H$5,Re_lo!$N$5:$O$16,2,0)),AX986,"")),"",IF(AND($I986=Re_lo!$E$5,BZ$5=VLOOKUP(Re_lo!$H$5,Re_lo!$N$5:$O$16,2,0)),AX986,""))</f>
        <v/>
      </c>
      <c r="CA986" s="125" t="str">
        <f>IF(ISERR(IF(AND($I986=Re_lo!$E$5,CA$5=VLOOKUP(Re_lo!$H$5,Re_lo!$N$5:$O$16,2,0)),AY986,"")),"",IF(AND($I986=Re_lo!$E$5,CA$5=VLOOKUP(Re_lo!$H$5,Re_lo!$N$5:$O$16,2,0)),AY986,""))</f>
        <v/>
      </c>
      <c r="CB986" s="125" t="str">
        <f>IF(ISERR(IF(AND($I986=Re_lo!$E$5,CB$5=VLOOKUP(Re_lo!$H$5,Re_lo!$N$5:$O$16,2,0)),AZ986,"")),"",IF(AND($I986=Re_lo!$E$5,CB$5=VLOOKUP(Re_lo!$H$5,Re_lo!$N$5:$O$16,2,0)),AZ986,""))</f>
        <v/>
      </c>
      <c r="CC986" s="125" t="str">
        <f>IF(ISERR(IF(AND($I986=Re_lo!$E$5,CC$5=VLOOKUP(Re_lo!$H$5,Re_lo!$N$5:$O$16,2,0)),BA986,"")),"",IF(AND($I986=Re_lo!$E$5,CC$5=VLOOKUP(Re_lo!$H$5,Re_lo!$N$5:$O$16,2,0)),BA986,""))</f>
        <v/>
      </c>
      <c r="CD986" s="125" t="str">
        <f>IF(ISERR(IF(AND($I986=Re_lo!$E$5,CD$5=VLOOKUP(Re_lo!$H$5,Re_lo!$N$5:$O$16,2,0)),BB986,"")),"",IF(AND($I986=Re_lo!$E$5,CD$5=VLOOKUP(Re_lo!$H$5,Re_lo!$N$5:$O$16,2,0)),BB986,""))</f>
        <v/>
      </c>
      <c r="CF986" s="125" t="str">
        <f>IF($C986="","",COUNTIFS(Con_ve!$C$6:$C$1005,$C986,Con_ve!$Q$6:$Q$1005,Cad_cl!CF$5))</f>
        <v/>
      </c>
      <c r="CG986" s="125" t="str">
        <f>IF($C986="","",COUNTIFS(Con_ve!$C$6:$C$1005,$C986,Con_ve!$Q$6:$Q$1005,Cad_cl!CG$5))</f>
        <v/>
      </c>
      <c r="CH986" s="125" t="str">
        <f>IF($C986="","",COUNTIFS(Con_ve!$C$6:$C$1005,$C986,Con_ve!$Q$6:$Q$1005,Cad_cl!CH$5))</f>
        <v/>
      </c>
      <c r="CI986" s="125" t="str">
        <f>IF($C986="","",COUNTIFS(Con_ve!$C$6:$C$1005,$C986,Con_ve!$Q$6:$Q$1005,Cad_cl!CI$5))</f>
        <v/>
      </c>
      <c r="CJ986" s="125" t="str">
        <f>IF($C986="","",COUNTIFS(Con_ve!$C$6:$C$1005,$C986,Con_ve!$Q$6:$Q$1005,Cad_cl!CJ$5))</f>
        <v/>
      </c>
      <c r="CK986" s="125" t="str">
        <f>IF($C986="","",COUNTIFS(Con_ve!$C$6:$C$1005,$C986,Con_ve!$Q$6:$Q$1005,Cad_cl!CK$5))</f>
        <v/>
      </c>
      <c r="CL986" s="125" t="str">
        <f>IF($C986="","",COUNTIFS(Con_ve!$C$6:$C$1005,$C986,Con_ve!$Q$6:$Q$1005,Cad_cl!CL$5))</f>
        <v/>
      </c>
      <c r="CM986" s="125" t="str">
        <f>IF($C986="","",COUNTIFS(Con_ve!$C$6:$C$1005,$C986,Con_ve!$Q$6:$Q$1005,Cad_cl!CM$5))</f>
        <v/>
      </c>
      <c r="CN986" s="125" t="str">
        <f>IF($C986="","",COUNTIFS(Con_ve!$C$6:$C$1005,$C986,Con_ve!$Q$6:$Q$1005,Cad_cl!CN$5))</f>
        <v/>
      </c>
      <c r="CO986" s="125" t="str">
        <f>IF($C986="","",COUNTIFS(Con_ve!$C$6:$C$1005,$C986,Con_ve!$Q$6:$Q$1005,Cad_cl!CO$5))</f>
        <v/>
      </c>
      <c r="CP986" s="125" t="str">
        <f>IF($C986="","",COUNTIFS(Con_ve!$C$6:$C$1005,$C986,Con_ve!$Q$6:$Q$1005,Cad_cl!CP$5))</f>
        <v/>
      </c>
      <c r="CQ986" s="125" t="str">
        <f>IF($C986="","",COUNTIFS(Con_ve!$C$6:$C$1005,$C986,Con_ve!$Q$6:$Q$1005,Cad_cl!CQ$5))</f>
        <v/>
      </c>
      <c r="CR986" s="125">
        <f t="shared" si="47"/>
        <v>0</v>
      </c>
    </row>
    <row r="987" spans="3:96" ht="30" customHeight="1">
      <c r="C987" s="153"/>
      <c r="D987" s="153"/>
      <c r="E987" s="154"/>
      <c r="F987" s="153"/>
      <c r="G987" s="155"/>
      <c r="H987" s="153"/>
      <c r="I987" s="153"/>
      <c r="J987" s="132" t="s">
        <v>309</v>
      </c>
      <c r="K987" s="133" t="s">
        <v>309</v>
      </c>
      <c r="L987" s="153"/>
      <c r="M987" s="153"/>
      <c r="N987" s="153"/>
      <c r="O987" s="153"/>
      <c r="P987" s="153"/>
      <c r="Q987" s="153"/>
      <c r="AP987" s="134" t="str">
        <f>IF(ISERR(IF($C987="","",SUMIFS(Con_ve!$F$6:$F$1005,Con_ve!$C$6:$C$1005,$C987,Con_ve!$I$6:$I$1005,"Fechada",Con_ve!$Q$6:$Q$1005,Cad_cl!AP$5))),"",IF($C987="","",SUMIFS(Con_ve!$F$6:$F$1005,Con_ve!$C$6:$C$1005,$C987,Con_ve!$I$6:$I$1005,"Fechada",Con_ve!$Q$6:$Q$1005,Cad_cl!AP$5)))</f>
        <v/>
      </c>
      <c r="AQ987" s="134" t="str">
        <f>IF(ISERR(IF($C987="","",SUMIFS(Con_ve!$F$6:$F$1005,Con_ve!$C$6:$C$1005,$C987,Con_ve!$I$6:$I$1005,"Fechada",Con_ve!$Q$6:$Q$1005,Cad_cl!AQ$5))),"",IF($C987="","",SUMIFS(Con_ve!$F$6:$F$1005,Con_ve!$C$6:$C$1005,$C987,Con_ve!$I$6:$I$1005,"Fechada",Con_ve!$Q$6:$Q$1005,Cad_cl!AQ$5)))</f>
        <v/>
      </c>
      <c r="AR987" s="134" t="str">
        <f>IF(ISERR(IF($C987="","",SUMIFS(Con_ve!$F$6:$F$1005,Con_ve!$C$6:$C$1005,$C987,Con_ve!$I$6:$I$1005,"Fechada",Con_ve!$Q$6:$Q$1005,Cad_cl!AR$5))),"",IF($C987="","",SUMIFS(Con_ve!$F$6:$F$1005,Con_ve!$C$6:$C$1005,$C987,Con_ve!$I$6:$I$1005,"Fechada",Con_ve!$Q$6:$Q$1005,Cad_cl!AR$5)))</f>
        <v/>
      </c>
      <c r="AS987" s="134" t="str">
        <f>IF(ISERR(IF($C987="","",SUMIFS(Con_ve!$F$6:$F$1005,Con_ve!$C$6:$C$1005,$C987,Con_ve!$I$6:$I$1005,"Fechada",Con_ve!$Q$6:$Q$1005,Cad_cl!AS$5))),"",IF($C987="","",SUMIFS(Con_ve!$F$6:$F$1005,Con_ve!$C$6:$C$1005,$C987,Con_ve!$I$6:$I$1005,"Fechada",Con_ve!$Q$6:$Q$1005,Cad_cl!AS$5)))</f>
        <v/>
      </c>
      <c r="AT987" s="134" t="str">
        <f>IF(ISERR(IF($C987="","",SUMIFS(Con_ve!$F$6:$F$1005,Con_ve!$C$6:$C$1005,$C987,Con_ve!$I$6:$I$1005,"Fechada",Con_ve!$Q$6:$Q$1005,Cad_cl!AT$5))),"",IF($C987="","",SUMIFS(Con_ve!$F$6:$F$1005,Con_ve!$C$6:$C$1005,$C987,Con_ve!$I$6:$I$1005,"Fechada",Con_ve!$Q$6:$Q$1005,Cad_cl!AT$5)))</f>
        <v/>
      </c>
      <c r="AU987" s="134" t="str">
        <f>IF(ISERR(IF($C987="","",SUMIFS(Con_ve!$F$6:$F$1005,Con_ve!$C$6:$C$1005,$C987,Con_ve!$I$6:$I$1005,"Fechada",Con_ve!$Q$6:$Q$1005,Cad_cl!AU$5))),"",IF($C987="","",SUMIFS(Con_ve!$F$6:$F$1005,Con_ve!$C$6:$C$1005,$C987,Con_ve!$I$6:$I$1005,"Fechada",Con_ve!$Q$6:$Q$1005,Cad_cl!AU$5)))</f>
        <v/>
      </c>
      <c r="AV987" s="134" t="str">
        <f>IF(ISERR(IF($C987="","",SUMIFS(Con_ve!$F$6:$F$1005,Con_ve!$C$6:$C$1005,$C987,Con_ve!$I$6:$I$1005,"Fechada",Con_ve!$Q$6:$Q$1005,Cad_cl!AV$5))),"",IF($C987="","",SUMIFS(Con_ve!$F$6:$F$1005,Con_ve!$C$6:$C$1005,$C987,Con_ve!$I$6:$I$1005,"Fechada",Con_ve!$Q$6:$Q$1005,Cad_cl!AV$5)))</f>
        <v/>
      </c>
      <c r="AW987" s="134" t="str">
        <f>IF(ISERR(IF($C987="","",SUMIFS(Con_ve!$F$6:$F$1005,Con_ve!$C$6:$C$1005,$C987,Con_ve!$I$6:$I$1005,"Fechada",Con_ve!$Q$6:$Q$1005,Cad_cl!AW$5))),"",IF($C987="","",SUMIFS(Con_ve!$F$6:$F$1005,Con_ve!$C$6:$C$1005,$C987,Con_ve!$I$6:$I$1005,"Fechada",Con_ve!$Q$6:$Q$1005,Cad_cl!AW$5)))</f>
        <v/>
      </c>
      <c r="AX987" s="134" t="str">
        <f>IF(ISERR(IF($C987="","",SUMIFS(Con_ve!$F$6:$F$1005,Con_ve!$C$6:$C$1005,$C987,Con_ve!$I$6:$I$1005,"Fechada",Con_ve!$Q$6:$Q$1005,Cad_cl!AX$5))),"",IF($C987="","",SUMIFS(Con_ve!$F$6:$F$1005,Con_ve!$C$6:$C$1005,$C987,Con_ve!$I$6:$I$1005,"Fechada",Con_ve!$Q$6:$Q$1005,Cad_cl!AX$5)))</f>
        <v/>
      </c>
      <c r="AY987" s="134" t="str">
        <f>IF(ISERR(IF($C987="","",SUMIFS(Con_ve!$F$6:$F$1005,Con_ve!$C$6:$C$1005,$C987,Con_ve!$I$6:$I$1005,"Fechada",Con_ve!$Q$6:$Q$1005,Cad_cl!AY$5))),"",IF($C987="","",SUMIFS(Con_ve!$F$6:$F$1005,Con_ve!$C$6:$C$1005,$C987,Con_ve!$I$6:$I$1005,"Fechada",Con_ve!$Q$6:$Q$1005,Cad_cl!AY$5)))</f>
        <v/>
      </c>
      <c r="AZ987" s="134" t="str">
        <f>IF(ISERR(IF($C987="","",SUMIFS(Con_ve!$F$6:$F$1005,Con_ve!$C$6:$C$1005,$C987,Con_ve!$I$6:$I$1005,"Fechada",Con_ve!$Q$6:$Q$1005,Cad_cl!AZ$5))),"",IF($C987="","",SUMIFS(Con_ve!$F$6:$F$1005,Con_ve!$C$6:$C$1005,$C987,Con_ve!$I$6:$I$1005,"Fechada",Con_ve!$Q$6:$Q$1005,Cad_cl!AZ$5)))</f>
        <v/>
      </c>
      <c r="BA987" s="134" t="str">
        <f>IF(ISERR(IF($C987="","",SUMIFS(Con_ve!$F$6:$F$1005,Con_ve!$C$6:$C$1005,$C987,Con_ve!$I$6:$I$1005,"Fechada",Con_ve!$Q$6:$Q$1005,Cad_cl!BA$5))),"",IF($C987="","",SUMIFS(Con_ve!$F$6:$F$1005,Con_ve!$C$6:$C$1005,$C987,Con_ve!$I$6:$I$1005,"Fechada",Con_ve!$Q$6:$Q$1005,Cad_cl!BA$5)))</f>
        <v/>
      </c>
      <c r="BB987" s="134">
        <f t="shared" si="45"/>
        <v>0</v>
      </c>
      <c r="BD987" s="134" t="str">
        <f>IF(ISERR(IF($C987="","",SUMIFS(Con_ve!$F$6:$F$1005,Con_ve!$C$6:$C$1005,$C987,Con_ve!$I$6:$I$1005,"Em negociação",Con_ve!$Q$6:$Q$1005,Cad_cl!BD$5))),"",IF($C987="","",SUMIFS(Con_ve!$F$6:$F$1005,Con_ve!$C$6:$C$1005,$C987,Con_ve!$I$6:$I$1005,"Em negociação",Con_ve!$Q$6:$Q$1005,Cad_cl!BD$5)))</f>
        <v/>
      </c>
      <c r="BE987" s="134" t="str">
        <f>IF(ISERR(IF($C987="","",SUMIFS(Con_ve!$F$6:$F$1005,Con_ve!$C$6:$C$1005,$C987,Con_ve!$I$6:$I$1005,"Em negociação",Con_ve!$Q$6:$Q$1005,Cad_cl!BE$5))),"",IF($C987="","",SUMIFS(Con_ve!$F$6:$F$1005,Con_ve!$C$6:$C$1005,$C987,Con_ve!$I$6:$I$1005,"Em negociação",Con_ve!$Q$6:$Q$1005,Cad_cl!BE$5)))</f>
        <v/>
      </c>
      <c r="BF987" s="134" t="str">
        <f>IF(ISERR(IF($C987="","",SUMIFS(Con_ve!$F$6:$F$1005,Con_ve!$C$6:$C$1005,$C987,Con_ve!$I$6:$I$1005,"Em negociação",Con_ve!$Q$6:$Q$1005,Cad_cl!BF$5))),"",IF($C987="","",SUMIFS(Con_ve!$F$6:$F$1005,Con_ve!$C$6:$C$1005,$C987,Con_ve!$I$6:$I$1005,"Em negociação",Con_ve!$Q$6:$Q$1005,Cad_cl!BF$5)))</f>
        <v/>
      </c>
      <c r="BG987" s="134" t="str">
        <f>IF(ISERR(IF($C987="","",SUMIFS(Con_ve!$F$6:$F$1005,Con_ve!$C$6:$C$1005,$C987,Con_ve!$I$6:$I$1005,"Em negociação",Con_ve!$Q$6:$Q$1005,Cad_cl!BG$5))),"",IF($C987="","",SUMIFS(Con_ve!$F$6:$F$1005,Con_ve!$C$6:$C$1005,$C987,Con_ve!$I$6:$I$1005,"Em negociação",Con_ve!$Q$6:$Q$1005,Cad_cl!BG$5)))</f>
        <v/>
      </c>
      <c r="BH987" s="134" t="str">
        <f>IF(ISERR(IF($C987="","",SUMIFS(Con_ve!$F$6:$F$1005,Con_ve!$C$6:$C$1005,$C987,Con_ve!$I$6:$I$1005,"Em negociação",Con_ve!$Q$6:$Q$1005,Cad_cl!BH$5))),"",IF($C987="","",SUMIFS(Con_ve!$F$6:$F$1005,Con_ve!$C$6:$C$1005,$C987,Con_ve!$I$6:$I$1005,"Em negociação",Con_ve!$Q$6:$Q$1005,Cad_cl!BH$5)))</f>
        <v/>
      </c>
      <c r="BI987" s="134" t="str">
        <f>IF(ISERR(IF($C987="","",SUMIFS(Con_ve!$F$6:$F$1005,Con_ve!$C$6:$C$1005,$C987,Con_ve!$I$6:$I$1005,"Em negociação",Con_ve!$Q$6:$Q$1005,Cad_cl!BI$5))),"",IF($C987="","",SUMIFS(Con_ve!$F$6:$F$1005,Con_ve!$C$6:$C$1005,$C987,Con_ve!$I$6:$I$1005,"Em negociação",Con_ve!$Q$6:$Q$1005,Cad_cl!BI$5)))</f>
        <v/>
      </c>
      <c r="BJ987" s="134" t="str">
        <f>IF(ISERR(IF($C987="","",SUMIFS(Con_ve!$F$6:$F$1005,Con_ve!$C$6:$C$1005,$C987,Con_ve!$I$6:$I$1005,"Em negociação",Con_ve!$Q$6:$Q$1005,Cad_cl!BJ$5))),"",IF($C987="","",SUMIFS(Con_ve!$F$6:$F$1005,Con_ve!$C$6:$C$1005,$C987,Con_ve!$I$6:$I$1005,"Em negociação",Con_ve!$Q$6:$Q$1005,Cad_cl!BJ$5)))</f>
        <v/>
      </c>
      <c r="BK987" s="134" t="str">
        <f>IF(ISERR(IF($C987="","",SUMIFS(Con_ve!$F$6:$F$1005,Con_ve!$C$6:$C$1005,$C987,Con_ve!$I$6:$I$1005,"Em negociação",Con_ve!$Q$6:$Q$1005,Cad_cl!BK$5))),"",IF($C987="","",SUMIFS(Con_ve!$F$6:$F$1005,Con_ve!$C$6:$C$1005,$C987,Con_ve!$I$6:$I$1005,"Em negociação",Con_ve!$Q$6:$Q$1005,Cad_cl!BK$5)))</f>
        <v/>
      </c>
      <c r="BL987" s="134" t="str">
        <f>IF(ISERR(IF($C987="","",SUMIFS(Con_ve!$F$6:$F$1005,Con_ve!$C$6:$C$1005,$C987,Con_ve!$I$6:$I$1005,"Em negociação",Con_ve!$Q$6:$Q$1005,Cad_cl!BL$5))),"",IF($C987="","",SUMIFS(Con_ve!$F$6:$F$1005,Con_ve!$C$6:$C$1005,$C987,Con_ve!$I$6:$I$1005,"Em negociação",Con_ve!$Q$6:$Q$1005,Cad_cl!BL$5)))</f>
        <v/>
      </c>
      <c r="BM987" s="134" t="str">
        <f>IF(ISERR(IF($C987="","",SUMIFS(Con_ve!$F$6:$F$1005,Con_ve!$C$6:$C$1005,$C987,Con_ve!$I$6:$I$1005,"Em negociação",Con_ve!$Q$6:$Q$1005,Cad_cl!BM$5))),"",IF($C987="","",SUMIFS(Con_ve!$F$6:$F$1005,Con_ve!$C$6:$C$1005,$C987,Con_ve!$I$6:$I$1005,"Em negociação",Con_ve!$Q$6:$Q$1005,Cad_cl!BM$5)))</f>
        <v/>
      </c>
      <c r="BN987" s="134" t="str">
        <f>IF(ISERR(IF($C987="","",SUMIFS(Con_ve!$F$6:$F$1005,Con_ve!$C$6:$C$1005,$C987,Con_ve!$I$6:$I$1005,"Em negociação",Con_ve!$Q$6:$Q$1005,Cad_cl!BN$5))),"",IF($C987="","",SUMIFS(Con_ve!$F$6:$F$1005,Con_ve!$C$6:$C$1005,$C987,Con_ve!$I$6:$I$1005,"Em negociação",Con_ve!$Q$6:$Q$1005,Cad_cl!BN$5)))</f>
        <v/>
      </c>
      <c r="BO987" s="134" t="str">
        <f>IF(ISERR(IF($C987="","",SUMIFS(Con_ve!$F$6:$F$1005,Con_ve!$C$6:$C$1005,$C987,Con_ve!$I$6:$I$1005,"Em negociação",Con_ve!$Q$6:$Q$1005,Cad_cl!BO$5))),"",IF($C987="","",SUMIFS(Con_ve!$F$6:$F$1005,Con_ve!$C$6:$C$1005,$C987,Con_ve!$I$6:$I$1005,"Em negociação",Con_ve!$Q$6:$Q$1005,Cad_cl!BO$5)))</f>
        <v/>
      </c>
      <c r="BP987" s="134">
        <f t="shared" si="46"/>
        <v>0</v>
      </c>
      <c r="BR987" s="125" t="str">
        <f>IF(ISERR(IF(AND($I987=Re_lo!$E$5,BR$5=VLOOKUP(Re_lo!$H$5,Re_lo!$N$5:$O$16,2,0)),AP987,"")),"",IF(AND($I987=Re_lo!$E$5,BR$5=VLOOKUP(Re_lo!$H$5,Re_lo!$N$5:$O$16,2,0)),AP987,""))</f>
        <v/>
      </c>
      <c r="BS987" s="125" t="str">
        <f>IF(ISERR(IF(AND($I987=Re_lo!$E$5,BS$5=VLOOKUP(Re_lo!$H$5,Re_lo!$N$5:$O$16,2,0)),AQ987,"")),"",IF(AND($I987=Re_lo!$E$5,BS$5=VLOOKUP(Re_lo!$H$5,Re_lo!$N$5:$O$16,2,0)),AQ987,""))</f>
        <v/>
      </c>
      <c r="BT987" s="125" t="str">
        <f>IF(ISERR(IF(AND($I987=Re_lo!$E$5,BT$5=VLOOKUP(Re_lo!$H$5,Re_lo!$N$5:$O$16,2,0)),AR987,"")),"",IF(AND($I987=Re_lo!$E$5,BT$5=VLOOKUP(Re_lo!$H$5,Re_lo!$N$5:$O$16,2,0)),AR987,""))</f>
        <v/>
      </c>
      <c r="BU987" s="125" t="str">
        <f>IF(ISERR(IF(AND($I987=Re_lo!$E$5,BU$5=VLOOKUP(Re_lo!$H$5,Re_lo!$N$5:$O$16,2,0)),AS987,"")),"",IF(AND($I987=Re_lo!$E$5,BU$5=VLOOKUP(Re_lo!$H$5,Re_lo!$N$5:$O$16,2,0)),AS987,""))</f>
        <v/>
      </c>
      <c r="BV987" s="125" t="str">
        <f>IF(ISERR(IF(AND($I987=Re_lo!$E$5,BV$5=VLOOKUP(Re_lo!$H$5,Re_lo!$N$5:$O$16,2,0)),AT987,"")),"",IF(AND($I987=Re_lo!$E$5,BV$5=VLOOKUP(Re_lo!$H$5,Re_lo!$N$5:$O$16,2,0)),AT987,""))</f>
        <v/>
      </c>
      <c r="BW987" s="125" t="str">
        <f>IF(ISERR(IF(AND($I987=Re_lo!$E$5,BW$5=VLOOKUP(Re_lo!$H$5,Re_lo!$N$5:$O$16,2,0)),AU987,"")),"",IF(AND($I987=Re_lo!$E$5,BW$5=VLOOKUP(Re_lo!$H$5,Re_lo!$N$5:$O$16,2,0)),AU987,""))</f>
        <v/>
      </c>
      <c r="BX987" s="125" t="str">
        <f>IF(ISERR(IF(AND($I987=Re_lo!$E$5,BX$5=VLOOKUP(Re_lo!$H$5,Re_lo!$N$5:$O$16,2,0)),AV987,"")),"",IF(AND($I987=Re_lo!$E$5,BX$5=VLOOKUP(Re_lo!$H$5,Re_lo!$N$5:$O$16,2,0)),AV987,""))</f>
        <v/>
      </c>
      <c r="BY987" s="125" t="str">
        <f>IF(ISERR(IF(AND($I987=Re_lo!$E$5,BY$5=VLOOKUP(Re_lo!$H$5,Re_lo!$N$5:$O$16,2,0)),AW987,"")),"",IF(AND($I987=Re_lo!$E$5,BY$5=VLOOKUP(Re_lo!$H$5,Re_lo!$N$5:$O$16,2,0)),AW987,""))</f>
        <v/>
      </c>
      <c r="BZ987" s="125" t="str">
        <f>IF(ISERR(IF(AND($I987=Re_lo!$E$5,BZ$5=VLOOKUP(Re_lo!$H$5,Re_lo!$N$5:$O$16,2,0)),AX987,"")),"",IF(AND($I987=Re_lo!$E$5,BZ$5=VLOOKUP(Re_lo!$H$5,Re_lo!$N$5:$O$16,2,0)),AX987,""))</f>
        <v/>
      </c>
      <c r="CA987" s="125" t="str">
        <f>IF(ISERR(IF(AND($I987=Re_lo!$E$5,CA$5=VLOOKUP(Re_lo!$H$5,Re_lo!$N$5:$O$16,2,0)),AY987,"")),"",IF(AND($I987=Re_lo!$E$5,CA$5=VLOOKUP(Re_lo!$H$5,Re_lo!$N$5:$O$16,2,0)),AY987,""))</f>
        <v/>
      </c>
      <c r="CB987" s="125" t="str">
        <f>IF(ISERR(IF(AND($I987=Re_lo!$E$5,CB$5=VLOOKUP(Re_lo!$H$5,Re_lo!$N$5:$O$16,2,0)),AZ987,"")),"",IF(AND($I987=Re_lo!$E$5,CB$5=VLOOKUP(Re_lo!$H$5,Re_lo!$N$5:$O$16,2,0)),AZ987,""))</f>
        <v/>
      </c>
      <c r="CC987" s="125" t="str">
        <f>IF(ISERR(IF(AND($I987=Re_lo!$E$5,CC$5=VLOOKUP(Re_lo!$H$5,Re_lo!$N$5:$O$16,2,0)),BA987,"")),"",IF(AND($I987=Re_lo!$E$5,CC$5=VLOOKUP(Re_lo!$H$5,Re_lo!$N$5:$O$16,2,0)),BA987,""))</f>
        <v/>
      </c>
      <c r="CD987" s="125" t="str">
        <f>IF(ISERR(IF(AND($I987=Re_lo!$E$5,CD$5=VLOOKUP(Re_lo!$H$5,Re_lo!$N$5:$O$16,2,0)),BB987,"")),"",IF(AND($I987=Re_lo!$E$5,CD$5=VLOOKUP(Re_lo!$H$5,Re_lo!$N$5:$O$16,2,0)),BB987,""))</f>
        <v/>
      </c>
      <c r="CF987" s="125" t="str">
        <f>IF($C987="","",COUNTIFS(Con_ve!$C$6:$C$1005,$C987,Con_ve!$Q$6:$Q$1005,Cad_cl!CF$5))</f>
        <v/>
      </c>
      <c r="CG987" s="125" t="str">
        <f>IF($C987="","",COUNTIFS(Con_ve!$C$6:$C$1005,$C987,Con_ve!$Q$6:$Q$1005,Cad_cl!CG$5))</f>
        <v/>
      </c>
      <c r="CH987" s="125" t="str">
        <f>IF($C987="","",COUNTIFS(Con_ve!$C$6:$C$1005,$C987,Con_ve!$Q$6:$Q$1005,Cad_cl!CH$5))</f>
        <v/>
      </c>
      <c r="CI987" s="125" t="str">
        <f>IF($C987="","",COUNTIFS(Con_ve!$C$6:$C$1005,$C987,Con_ve!$Q$6:$Q$1005,Cad_cl!CI$5))</f>
        <v/>
      </c>
      <c r="CJ987" s="125" t="str">
        <f>IF($C987="","",COUNTIFS(Con_ve!$C$6:$C$1005,$C987,Con_ve!$Q$6:$Q$1005,Cad_cl!CJ$5))</f>
        <v/>
      </c>
      <c r="CK987" s="125" t="str">
        <f>IF($C987="","",COUNTIFS(Con_ve!$C$6:$C$1005,$C987,Con_ve!$Q$6:$Q$1005,Cad_cl!CK$5))</f>
        <v/>
      </c>
      <c r="CL987" s="125" t="str">
        <f>IF($C987="","",COUNTIFS(Con_ve!$C$6:$C$1005,$C987,Con_ve!$Q$6:$Q$1005,Cad_cl!CL$5))</f>
        <v/>
      </c>
      <c r="CM987" s="125" t="str">
        <f>IF($C987="","",COUNTIFS(Con_ve!$C$6:$C$1005,$C987,Con_ve!$Q$6:$Q$1005,Cad_cl!CM$5))</f>
        <v/>
      </c>
      <c r="CN987" s="125" t="str">
        <f>IF($C987="","",COUNTIFS(Con_ve!$C$6:$C$1005,$C987,Con_ve!$Q$6:$Q$1005,Cad_cl!CN$5))</f>
        <v/>
      </c>
      <c r="CO987" s="125" t="str">
        <f>IF($C987="","",COUNTIFS(Con_ve!$C$6:$C$1005,$C987,Con_ve!$Q$6:$Q$1005,Cad_cl!CO$5))</f>
        <v/>
      </c>
      <c r="CP987" s="125" t="str">
        <f>IF($C987="","",COUNTIFS(Con_ve!$C$6:$C$1005,$C987,Con_ve!$Q$6:$Q$1005,Cad_cl!CP$5))</f>
        <v/>
      </c>
      <c r="CQ987" s="125" t="str">
        <f>IF($C987="","",COUNTIFS(Con_ve!$C$6:$C$1005,$C987,Con_ve!$Q$6:$Q$1005,Cad_cl!CQ$5))</f>
        <v/>
      </c>
      <c r="CR987" s="125">
        <f t="shared" si="47"/>
        <v>0</v>
      </c>
    </row>
    <row r="988" spans="3:96" ht="30" customHeight="1">
      <c r="C988" s="153"/>
      <c r="D988" s="153"/>
      <c r="E988" s="154"/>
      <c r="F988" s="153"/>
      <c r="G988" s="155"/>
      <c r="H988" s="153"/>
      <c r="I988" s="153"/>
      <c r="J988" s="132" t="s">
        <v>309</v>
      </c>
      <c r="K988" s="133" t="s">
        <v>309</v>
      </c>
      <c r="L988" s="153"/>
      <c r="M988" s="153"/>
      <c r="N988" s="153"/>
      <c r="O988" s="153"/>
      <c r="P988" s="153"/>
      <c r="Q988" s="153"/>
      <c r="AP988" s="134" t="str">
        <f>IF(ISERR(IF($C988="","",SUMIFS(Con_ve!$F$6:$F$1005,Con_ve!$C$6:$C$1005,$C988,Con_ve!$I$6:$I$1005,"Fechada",Con_ve!$Q$6:$Q$1005,Cad_cl!AP$5))),"",IF($C988="","",SUMIFS(Con_ve!$F$6:$F$1005,Con_ve!$C$6:$C$1005,$C988,Con_ve!$I$6:$I$1005,"Fechada",Con_ve!$Q$6:$Q$1005,Cad_cl!AP$5)))</f>
        <v/>
      </c>
      <c r="AQ988" s="134" t="str">
        <f>IF(ISERR(IF($C988="","",SUMIFS(Con_ve!$F$6:$F$1005,Con_ve!$C$6:$C$1005,$C988,Con_ve!$I$6:$I$1005,"Fechada",Con_ve!$Q$6:$Q$1005,Cad_cl!AQ$5))),"",IF($C988="","",SUMIFS(Con_ve!$F$6:$F$1005,Con_ve!$C$6:$C$1005,$C988,Con_ve!$I$6:$I$1005,"Fechada",Con_ve!$Q$6:$Q$1005,Cad_cl!AQ$5)))</f>
        <v/>
      </c>
      <c r="AR988" s="134" t="str">
        <f>IF(ISERR(IF($C988="","",SUMIFS(Con_ve!$F$6:$F$1005,Con_ve!$C$6:$C$1005,$C988,Con_ve!$I$6:$I$1005,"Fechada",Con_ve!$Q$6:$Q$1005,Cad_cl!AR$5))),"",IF($C988="","",SUMIFS(Con_ve!$F$6:$F$1005,Con_ve!$C$6:$C$1005,$C988,Con_ve!$I$6:$I$1005,"Fechada",Con_ve!$Q$6:$Q$1005,Cad_cl!AR$5)))</f>
        <v/>
      </c>
      <c r="AS988" s="134" t="str">
        <f>IF(ISERR(IF($C988="","",SUMIFS(Con_ve!$F$6:$F$1005,Con_ve!$C$6:$C$1005,$C988,Con_ve!$I$6:$I$1005,"Fechada",Con_ve!$Q$6:$Q$1005,Cad_cl!AS$5))),"",IF($C988="","",SUMIFS(Con_ve!$F$6:$F$1005,Con_ve!$C$6:$C$1005,$C988,Con_ve!$I$6:$I$1005,"Fechada",Con_ve!$Q$6:$Q$1005,Cad_cl!AS$5)))</f>
        <v/>
      </c>
      <c r="AT988" s="134" t="str">
        <f>IF(ISERR(IF($C988="","",SUMIFS(Con_ve!$F$6:$F$1005,Con_ve!$C$6:$C$1005,$C988,Con_ve!$I$6:$I$1005,"Fechada",Con_ve!$Q$6:$Q$1005,Cad_cl!AT$5))),"",IF($C988="","",SUMIFS(Con_ve!$F$6:$F$1005,Con_ve!$C$6:$C$1005,$C988,Con_ve!$I$6:$I$1005,"Fechada",Con_ve!$Q$6:$Q$1005,Cad_cl!AT$5)))</f>
        <v/>
      </c>
      <c r="AU988" s="134" t="str">
        <f>IF(ISERR(IF($C988="","",SUMIFS(Con_ve!$F$6:$F$1005,Con_ve!$C$6:$C$1005,$C988,Con_ve!$I$6:$I$1005,"Fechada",Con_ve!$Q$6:$Q$1005,Cad_cl!AU$5))),"",IF($C988="","",SUMIFS(Con_ve!$F$6:$F$1005,Con_ve!$C$6:$C$1005,$C988,Con_ve!$I$6:$I$1005,"Fechada",Con_ve!$Q$6:$Q$1005,Cad_cl!AU$5)))</f>
        <v/>
      </c>
      <c r="AV988" s="134" t="str">
        <f>IF(ISERR(IF($C988="","",SUMIFS(Con_ve!$F$6:$F$1005,Con_ve!$C$6:$C$1005,$C988,Con_ve!$I$6:$I$1005,"Fechada",Con_ve!$Q$6:$Q$1005,Cad_cl!AV$5))),"",IF($C988="","",SUMIFS(Con_ve!$F$6:$F$1005,Con_ve!$C$6:$C$1005,$C988,Con_ve!$I$6:$I$1005,"Fechada",Con_ve!$Q$6:$Q$1005,Cad_cl!AV$5)))</f>
        <v/>
      </c>
      <c r="AW988" s="134" t="str">
        <f>IF(ISERR(IF($C988="","",SUMIFS(Con_ve!$F$6:$F$1005,Con_ve!$C$6:$C$1005,$C988,Con_ve!$I$6:$I$1005,"Fechada",Con_ve!$Q$6:$Q$1005,Cad_cl!AW$5))),"",IF($C988="","",SUMIFS(Con_ve!$F$6:$F$1005,Con_ve!$C$6:$C$1005,$C988,Con_ve!$I$6:$I$1005,"Fechada",Con_ve!$Q$6:$Q$1005,Cad_cl!AW$5)))</f>
        <v/>
      </c>
      <c r="AX988" s="134" t="str">
        <f>IF(ISERR(IF($C988="","",SUMIFS(Con_ve!$F$6:$F$1005,Con_ve!$C$6:$C$1005,$C988,Con_ve!$I$6:$I$1005,"Fechada",Con_ve!$Q$6:$Q$1005,Cad_cl!AX$5))),"",IF($C988="","",SUMIFS(Con_ve!$F$6:$F$1005,Con_ve!$C$6:$C$1005,$C988,Con_ve!$I$6:$I$1005,"Fechada",Con_ve!$Q$6:$Q$1005,Cad_cl!AX$5)))</f>
        <v/>
      </c>
      <c r="AY988" s="134" t="str">
        <f>IF(ISERR(IF($C988="","",SUMIFS(Con_ve!$F$6:$F$1005,Con_ve!$C$6:$C$1005,$C988,Con_ve!$I$6:$I$1005,"Fechada",Con_ve!$Q$6:$Q$1005,Cad_cl!AY$5))),"",IF($C988="","",SUMIFS(Con_ve!$F$6:$F$1005,Con_ve!$C$6:$C$1005,$C988,Con_ve!$I$6:$I$1005,"Fechada",Con_ve!$Q$6:$Q$1005,Cad_cl!AY$5)))</f>
        <v/>
      </c>
      <c r="AZ988" s="134" t="str">
        <f>IF(ISERR(IF($C988="","",SUMIFS(Con_ve!$F$6:$F$1005,Con_ve!$C$6:$C$1005,$C988,Con_ve!$I$6:$I$1005,"Fechada",Con_ve!$Q$6:$Q$1005,Cad_cl!AZ$5))),"",IF($C988="","",SUMIFS(Con_ve!$F$6:$F$1005,Con_ve!$C$6:$C$1005,$C988,Con_ve!$I$6:$I$1005,"Fechada",Con_ve!$Q$6:$Q$1005,Cad_cl!AZ$5)))</f>
        <v/>
      </c>
      <c r="BA988" s="134" t="str">
        <f>IF(ISERR(IF($C988="","",SUMIFS(Con_ve!$F$6:$F$1005,Con_ve!$C$6:$C$1005,$C988,Con_ve!$I$6:$I$1005,"Fechada",Con_ve!$Q$6:$Q$1005,Cad_cl!BA$5))),"",IF($C988="","",SUMIFS(Con_ve!$F$6:$F$1005,Con_ve!$C$6:$C$1005,$C988,Con_ve!$I$6:$I$1005,"Fechada",Con_ve!$Q$6:$Q$1005,Cad_cl!BA$5)))</f>
        <v/>
      </c>
      <c r="BB988" s="134">
        <f t="shared" si="45"/>
        <v>0</v>
      </c>
      <c r="BD988" s="134" t="str">
        <f>IF(ISERR(IF($C988="","",SUMIFS(Con_ve!$F$6:$F$1005,Con_ve!$C$6:$C$1005,$C988,Con_ve!$I$6:$I$1005,"Em negociação",Con_ve!$Q$6:$Q$1005,Cad_cl!BD$5))),"",IF($C988="","",SUMIFS(Con_ve!$F$6:$F$1005,Con_ve!$C$6:$C$1005,$C988,Con_ve!$I$6:$I$1005,"Em negociação",Con_ve!$Q$6:$Q$1005,Cad_cl!BD$5)))</f>
        <v/>
      </c>
      <c r="BE988" s="134" t="str">
        <f>IF(ISERR(IF($C988="","",SUMIFS(Con_ve!$F$6:$F$1005,Con_ve!$C$6:$C$1005,$C988,Con_ve!$I$6:$I$1005,"Em negociação",Con_ve!$Q$6:$Q$1005,Cad_cl!BE$5))),"",IF($C988="","",SUMIFS(Con_ve!$F$6:$F$1005,Con_ve!$C$6:$C$1005,$C988,Con_ve!$I$6:$I$1005,"Em negociação",Con_ve!$Q$6:$Q$1005,Cad_cl!BE$5)))</f>
        <v/>
      </c>
      <c r="BF988" s="134" t="str">
        <f>IF(ISERR(IF($C988="","",SUMIFS(Con_ve!$F$6:$F$1005,Con_ve!$C$6:$C$1005,$C988,Con_ve!$I$6:$I$1005,"Em negociação",Con_ve!$Q$6:$Q$1005,Cad_cl!BF$5))),"",IF($C988="","",SUMIFS(Con_ve!$F$6:$F$1005,Con_ve!$C$6:$C$1005,$C988,Con_ve!$I$6:$I$1005,"Em negociação",Con_ve!$Q$6:$Q$1005,Cad_cl!BF$5)))</f>
        <v/>
      </c>
      <c r="BG988" s="134" t="str">
        <f>IF(ISERR(IF($C988="","",SUMIFS(Con_ve!$F$6:$F$1005,Con_ve!$C$6:$C$1005,$C988,Con_ve!$I$6:$I$1005,"Em negociação",Con_ve!$Q$6:$Q$1005,Cad_cl!BG$5))),"",IF($C988="","",SUMIFS(Con_ve!$F$6:$F$1005,Con_ve!$C$6:$C$1005,$C988,Con_ve!$I$6:$I$1005,"Em negociação",Con_ve!$Q$6:$Q$1005,Cad_cl!BG$5)))</f>
        <v/>
      </c>
      <c r="BH988" s="134" t="str">
        <f>IF(ISERR(IF($C988="","",SUMIFS(Con_ve!$F$6:$F$1005,Con_ve!$C$6:$C$1005,$C988,Con_ve!$I$6:$I$1005,"Em negociação",Con_ve!$Q$6:$Q$1005,Cad_cl!BH$5))),"",IF($C988="","",SUMIFS(Con_ve!$F$6:$F$1005,Con_ve!$C$6:$C$1005,$C988,Con_ve!$I$6:$I$1005,"Em negociação",Con_ve!$Q$6:$Q$1005,Cad_cl!BH$5)))</f>
        <v/>
      </c>
      <c r="BI988" s="134" t="str">
        <f>IF(ISERR(IF($C988="","",SUMIFS(Con_ve!$F$6:$F$1005,Con_ve!$C$6:$C$1005,$C988,Con_ve!$I$6:$I$1005,"Em negociação",Con_ve!$Q$6:$Q$1005,Cad_cl!BI$5))),"",IF($C988="","",SUMIFS(Con_ve!$F$6:$F$1005,Con_ve!$C$6:$C$1005,$C988,Con_ve!$I$6:$I$1005,"Em negociação",Con_ve!$Q$6:$Q$1005,Cad_cl!BI$5)))</f>
        <v/>
      </c>
      <c r="BJ988" s="134" t="str">
        <f>IF(ISERR(IF($C988="","",SUMIFS(Con_ve!$F$6:$F$1005,Con_ve!$C$6:$C$1005,$C988,Con_ve!$I$6:$I$1005,"Em negociação",Con_ve!$Q$6:$Q$1005,Cad_cl!BJ$5))),"",IF($C988="","",SUMIFS(Con_ve!$F$6:$F$1005,Con_ve!$C$6:$C$1005,$C988,Con_ve!$I$6:$I$1005,"Em negociação",Con_ve!$Q$6:$Q$1005,Cad_cl!BJ$5)))</f>
        <v/>
      </c>
      <c r="BK988" s="134" t="str">
        <f>IF(ISERR(IF($C988="","",SUMIFS(Con_ve!$F$6:$F$1005,Con_ve!$C$6:$C$1005,$C988,Con_ve!$I$6:$I$1005,"Em negociação",Con_ve!$Q$6:$Q$1005,Cad_cl!BK$5))),"",IF($C988="","",SUMIFS(Con_ve!$F$6:$F$1005,Con_ve!$C$6:$C$1005,$C988,Con_ve!$I$6:$I$1005,"Em negociação",Con_ve!$Q$6:$Q$1005,Cad_cl!BK$5)))</f>
        <v/>
      </c>
      <c r="BL988" s="134" t="str">
        <f>IF(ISERR(IF($C988="","",SUMIFS(Con_ve!$F$6:$F$1005,Con_ve!$C$6:$C$1005,$C988,Con_ve!$I$6:$I$1005,"Em negociação",Con_ve!$Q$6:$Q$1005,Cad_cl!BL$5))),"",IF($C988="","",SUMIFS(Con_ve!$F$6:$F$1005,Con_ve!$C$6:$C$1005,$C988,Con_ve!$I$6:$I$1005,"Em negociação",Con_ve!$Q$6:$Q$1005,Cad_cl!BL$5)))</f>
        <v/>
      </c>
      <c r="BM988" s="134" t="str">
        <f>IF(ISERR(IF($C988="","",SUMIFS(Con_ve!$F$6:$F$1005,Con_ve!$C$6:$C$1005,$C988,Con_ve!$I$6:$I$1005,"Em negociação",Con_ve!$Q$6:$Q$1005,Cad_cl!BM$5))),"",IF($C988="","",SUMIFS(Con_ve!$F$6:$F$1005,Con_ve!$C$6:$C$1005,$C988,Con_ve!$I$6:$I$1005,"Em negociação",Con_ve!$Q$6:$Q$1005,Cad_cl!BM$5)))</f>
        <v/>
      </c>
      <c r="BN988" s="134" t="str">
        <f>IF(ISERR(IF($C988="","",SUMIFS(Con_ve!$F$6:$F$1005,Con_ve!$C$6:$C$1005,$C988,Con_ve!$I$6:$I$1005,"Em negociação",Con_ve!$Q$6:$Q$1005,Cad_cl!BN$5))),"",IF($C988="","",SUMIFS(Con_ve!$F$6:$F$1005,Con_ve!$C$6:$C$1005,$C988,Con_ve!$I$6:$I$1005,"Em negociação",Con_ve!$Q$6:$Q$1005,Cad_cl!BN$5)))</f>
        <v/>
      </c>
      <c r="BO988" s="134" t="str">
        <f>IF(ISERR(IF($C988="","",SUMIFS(Con_ve!$F$6:$F$1005,Con_ve!$C$6:$C$1005,$C988,Con_ve!$I$6:$I$1005,"Em negociação",Con_ve!$Q$6:$Q$1005,Cad_cl!BO$5))),"",IF($C988="","",SUMIFS(Con_ve!$F$6:$F$1005,Con_ve!$C$6:$C$1005,$C988,Con_ve!$I$6:$I$1005,"Em negociação",Con_ve!$Q$6:$Q$1005,Cad_cl!BO$5)))</f>
        <v/>
      </c>
      <c r="BP988" s="134">
        <f t="shared" si="46"/>
        <v>0</v>
      </c>
      <c r="BR988" s="125" t="str">
        <f>IF(ISERR(IF(AND($I988=Re_lo!$E$5,BR$5=VLOOKUP(Re_lo!$H$5,Re_lo!$N$5:$O$16,2,0)),AP988,"")),"",IF(AND($I988=Re_lo!$E$5,BR$5=VLOOKUP(Re_lo!$H$5,Re_lo!$N$5:$O$16,2,0)),AP988,""))</f>
        <v/>
      </c>
      <c r="BS988" s="125" t="str">
        <f>IF(ISERR(IF(AND($I988=Re_lo!$E$5,BS$5=VLOOKUP(Re_lo!$H$5,Re_lo!$N$5:$O$16,2,0)),AQ988,"")),"",IF(AND($I988=Re_lo!$E$5,BS$5=VLOOKUP(Re_lo!$H$5,Re_lo!$N$5:$O$16,2,0)),AQ988,""))</f>
        <v/>
      </c>
      <c r="BT988" s="125" t="str">
        <f>IF(ISERR(IF(AND($I988=Re_lo!$E$5,BT$5=VLOOKUP(Re_lo!$H$5,Re_lo!$N$5:$O$16,2,0)),AR988,"")),"",IF(AND($I988=Re_lo!$E$5,BT$5=VLOOKUP(Re_lo!$H$5,Re_lo!$N$5:$O$16,2,0)),AR988,""))</f>
        <v/>
      </c>
      <c r="BU988" s="125" t="str">
        <f>IF(ISERR(IF(AND($I988=Re_lo!$E$5,BU$5=VLOOKUP(Re_lo!$H$5,Re_lo!$N$5:$O$16,2,0)),AS988,"")),"",IF(AND($I988=Re_lo!$E$5,BU$5=VLOOKUP(Re_lo!$H$5,Re_lo!$N$5:$O$16,2,0)),AS988,""))</f>
        <v/>
      </c>
      <c r="BV988" s="125" t="str">
        <f>IF(ISERR(IF(AND($I988=Re_lo!$E$5,BV$5=VLOOKUP(Re_lo!$H$5,Re_lo!$N$5:$O$16,2,0)),AT988,"")),"",IF(AND($I988=Re_lo!$E$5,BV$5=VLOOKUP(Re_lo!$H$5,Re_lo!$N$5:$O$16,2,0)),AT988,""))</f>
        <v/>
      </c>
      <c r="BW988" s="125" t="str">
        <f>IF(ISERR(IF(AND($I988=Re_lo!$E$5,BW$5=VLOOKUP(Re_lo!$H$5,Re_lo!$N$5:$O$16,2,0)),AU988,"")),"",IF(AND($I988=Re_lo!$E$5,BW$5=VLOOKUP(Re_lo!$H$5,Re_lo!$N$5:$O$16,2,0)),AU988,""))</f>
        <v/>
      </c>
      <c r="BX988" s="125" t="str">
        <f>IF(ISERR(IF(AND($I988=Re_lo!$E$5,BX$5=VLOOKUP(Re_lo!$H$5,Re_lo!$N$5:$O$16,2,0)),AV988,"")),"",IF(AND($I988=Re_lo!$E$5,BX$5=VLOOKUP(Re_lo!$H$5,Re_lo!$N$5:$O$16,2,0)),AV988,""))</f>
        <v/>
      </c>
      <c r="BY988" s="125" t="str">
        <f>IF(ISERR(IF(AND($I988=Re_lo!$E$5,BY$5=VLOOKUP(Re_lo!$H$5,Re_lo!$N$5:$O$16,2,0)),AW988,"")),"",IF(AND($I988=Re_lo!$E$5,BY$5=VLOOKUP(Re_lo!$H$5,Re_lo!$N$5:$O$16,2,0)),AW988,""))</f>
        <v/>
      </c>
      <c r="BZ988" s="125" t="str">
        <f>IF(ISERR(IF(AND($I988=Re_lo!$E$5,BZ$5=VLOOKUP(Re_lo!$H$5,Re_lo!$N$5:$O$16,2,0)),AX988,"")),"",IF(AND($I988=Re_lo!$E$5,BZ$5=VLOOKUP(Re_lo!$H$5,Re_lo!$N$5:$O$16,2,0)),AX988,""))</f>
        <v/>
      </c>
      <c r="CA988" s="125" t="str">
        <f>IF(ISERR(IF(AND($I988=Re_lo!$E$5,CA$5=VLOOKUP(Re_lo!$H$5,Re_lo!$N$5:$O$16,2,0)),AY988,"")),"",IF(AND($I988=Re_lo!$E$5,CA$5=VLOOKUP(Re_lo!$H$5,Re_lo!$N$5:$O$16,2,0)),AY988,""))</f>
        <v/>
      </c>
      <c r="CB988" s="125" t="str">
        <f>IF(ISERR(IF(AND($I988=Re_lo!$E$5,CB$5=VLOOKUP(Re_lo!$H$5,Re_lo!$N$5:$O$16,2,0)),AZ988,"")),"",IF(AND($I988=Re_lo!$E$5,CB$5=VLOOKUP(Re_lo!$H$5,Re_lo!$N$5:$O$16,2,0)),AZ988,""))</f>
        <v/>
      </c>
      <c r="CC988" s="125" t="str">
        <f>IF(ISERR(IF(AND($I988=Re_lo!$E$5,CC$5=VLOOKUP(Re_lo!$H$5,Re_lo!$N$5:$O$16,2,0)),BA988,"")),"",IF(AND($I988=Re_lo!$E$5,CC$5=VLOOKUP(Re_lo!$H$5,Re_lo!$N$5:$O$16,2,0)),BA988,""))</f>
        <v/>
      </c>
      <c r="CD988" s="125" t="str">
        <f>IF(ISERR(IF(AND($I988=Re_lo!$E$5,CD$5=VLOOKUP(Re_lo!$H$5,Re_lo!$N$5:$O$16,2,0)),BB988,"")),"",IF(AND($I988=Re_lo!$E$5,CD$5=VLOOKUP(Re_lo!$H$5,Re_lo!$N$5:$O$16,2,0)),BB988,""))</f>
        <v/>
      </c>
      <c r="CF988" s="125" t="str">
        <f>IF($C988="","",COUNTIFS(Con_ve!$C$6:$C$1005,$C988,Con_ve!$Q$6:$Q$1005,Cad_cl!CF$5))</f>
        <v/>
      </c>
      <c r="CG988" s="125" t="str">
        <f>IF($C988="","",COUNTIFS(Con_ve!$C$6:$C$1005,$C988,Con_ve!$Q$6:$Q$1005,Cad_cl!CG$5))</f>
        <v/>
      </c>
      <c r="CH988" s="125" t="str">
        <f>IF($C988="","",COUNTIFS(Con_ve!$C$6:$C$1005,$C988,Con_ve!$Q$6:$Q$1005,Cad_cl!CH$5))</f>
        <v/>
      </c>
      <c r="CI988" s="125" t="str">
        <f>IF($C988="","",COUNTIFS(Con_ve!$C$6:$C$1005,$C988,Con_ve!$Q$6:$Q$1005,Cad_cl!CI$5))</f>
        <v/>
      </c>
      <c r="CJ988" s="125" t="str">
        <f>IF($C988="","",COUNTIFS(Con_ve!$C$6:$C$1005,$C988,Con_ve!$Q$6:$Q$1005,Cad_cl!CJ$5))</f>
        <v/>
      </c>
      <c r="CK988" s="125" t="str">
        <f>IF($C988="","",COUNTIFS(Con_ve!$C$6:$C$1005,$C988,Con_ve!$Q$6:$Q$1005,Cad_cl!CK$5))</f>
        <v/>
      </c>
      <c r="CL988" s="125" t="str">
        <f>IF($C988="","",COUNTIFS(Con_ve!$C$6:$C$1005,$C988,Con_ve!$Q$6:$Q$1005,Cad_cl!CL$5))</f>
        <v/>
      </c>
      <c r="CM988" s="125" t="str">
        <f>IF($C988="","",COUNTIFS(Con_ve!$C$6:$C$1005,$C988,Con_ve!$Q$6:$Q$1005,Cad_cl!CM$5))</f>
        <v/>
      </c>
      <c r="CN988" s="125" t="str">
        <f>IF($C988="","",COUNTIFS(Con_ve!$C$6:$C$1005,$C988,Con_ve!$Q$6:$Q$1005,Cad_cl!CN$5))</f>
        <v/>
      </c>
      <c r="CO988" s="125" t="str">
        <f>IF($C988="","",COUNTIFS(Con_ve!$C$6:$C$1005,$C988,Con_ve!$Q$6:$Q$1005,Cad_cl!CO$5))</f>
        <v/>
      </c>
      <c r="CP988" s="125" t="str">
        <f>IF($C988="","",COUNTIFS(Con_ve!$C$6:$C$1005,$C988,Con_ve!$Q$6:$Q$1005,Cad_cl!CP$5))</f>
        <v/>
      </c>
      <c r="CQ988" s="125" t="str">
        <f>IF($C988="","",COUNTIFS(Con_ve!$C$6:$C$1005,$C988,Con_ve!$Q$6:$Q$1005,Cad_cl!CQ$5))</f>
        <v/>
      </c>
      <c r="CR988" s="125">
        <f t="shared" si="47"/>
        <v>0</v>
      </c>
    </row>
    <row r="989" spans="3:96" ht="30" customHeight="1">
      <c r="C989" s="153"/>
      <c r="D989" s="153"/>
      <c r="E989" s="154"/>
      <c r="F989" s="153"/>
      <c r="G989" s="155"/>
      <c r="H989" s="153"/>
      <c r="I989" s="153"/>
      <c r="J989" s="132" t="s">
        <v>309</v>
      </c>
      <c r="K989" s="133" t="s">
        <v>309</v>
      </c>
      <c r="L989" s="153"/>
      <c r="M989" s="153"/>
      <c r="N989" s="153"/>
      <c r="O989" s="153"/>
      <c r="P989" s="153"/>
      <c r="Q989" s="153"/>
      <c r="AP989" s="134" t="str">
        <f>IF(ISERR(IF($C989="","",SUMIFS(Con_ve!$F$6:$F$1005,Con_ve!$C$6:$C$1005,$C989,Con_ve!$I$6:$I$1005,"Fechada",Con_ve!$Q$6:$Q$1005,Cad_cl!AP$5))),"",IF($C989="","",SUMIFS(Con_ve!$F$6:$F$1005,Con_ve!$C$6:$C$1005,$C989,Con_ve!$I$6:$I$1005,"Fechada",Con_ve!$Q$6:$Q$1005,Cad_cl!AP$5)))</f>
        <v/>
      </c>
      <c r="AQ989" s="134" t="str">
        <f>IF(ISERR(IF($C989="","",SUMIFS(Con_ve!$F$6:$F$1005,Con_ve!$C$6:$C$1005,$C989,Con_ve!$I$6:$I$1005,"Fechada",Con_ve!$Q$6:$Q$1005,Cad_cl!AQ$5))),"",IF($C989="","",SUMIFS(Con_ve!$F$6:$F$1005,Con_ve!$C$6:$C$1005,$C989,Con_ve!$I$6:$I$1005,"Fechada",Con_ve!$Q$6:$Q$1005,Cad_cl!AQ$5)))</f>
        <v/>
      </c>
      <c r="AR989" s="134" t="str">
        <f>IF(ISERR(IF($C989="","",SUMIFS(Con_ve!$F$6:$F$1005,Con_ve!$C$6:$C$1005,$C989,Con_ve!$I$6:$I$1005,"Fechada",Con_ve!$Q$6:$Q$1005,Cad_cl!AR$5))),"",IF($C989="","",SUMIFS(Con_ve!$F$6:$F$1005,Con_ve!$C$6:$C$1005,$C989,Con_ve!$I$6:$I$1005,"Fechada",Con_ve!$Q$6:$Q$1005,Cad_cl!AR$5)))</f>
        <v/>
      </c>
      <c r="AS989" s="134" t="str">
        <f>IF(ISERR(IF($C989="","",SUMIFS(Con_ve!$F$6:$F$1005,Con_ve!$C$6:$C$1005,$C989,Con_ve!$I$6:$I$1005,"Fechada",Con_ve!$Q$6:$Q$1005,Cad_cl!AS$5))),"",IF($C989="","",SUMIFS(Con_ve!$F$6:$F$1005,Con_ve!$C$6:$C$1005,$C989,Con_ve!$I$6:$I$1005,"Fechada",Con_ve!$Q$6:$Q$1005,Cad_cl!AS$5)))</f>
        <v/>
      </c>
      <c r="AT989" s="134" t="str">
        <f>IF(ISERR(IF($C989="","",SUMIFS(Con_ve!$F$6:$F$1005,Con_ve!$C$6:$C$1005,$C989,Con_ve!$I$6:$I$1005,"Fechada",Con_ve!$Q$6:$Q$1005,Cad_cl!AT$5))),"",IF($C989="","",SUMIFS(Con_ve!$F$6:$F$1005,Con_ve!$C$6:$C$1005,$C989,Con_ve!$I$6:$I$1005,"Fechada",Con_ve!$Q$6:$Q$1005,Cad_cl!AT$5)))</f>
        <v/>
      </c>
      <c r="AU989" s="134" t="str">
        <f>IF(ISERR(IF($C989="","",SUMIFS(Con_ve!$F$6:$F$1005,Con_ve!$C$6:$C$1005,$C989,Con_ve!$I$6:$I$1005,"Fechada",Con_ve!$Q$6:$Q$1005,Cad_cl!AU$5))),"",IF($C989="","",SUMIFS(Con_ve!$F$6:$F$1005,Con_ve!$C$6:$C$1005,$C989,Con_ve!$I$6:$I$1005,"Fechada",Con_ve!$Q$6:$Q$1005,Cad_cl!AU$5)))</f>
        <v/>
      </c>
      <c r="AV989" s="134" t="str">
        <f>IF(ISERR(IF($C989="","",SUMIFS(Con_ve!$F$6:$F$1005,Con_ve!$C$6:$C$1005,$C989,Con_ve!$I$6:$I$1005,"Fechada",Con_ve!$Q$6:$Q$1005,Cad_cl!AV$5))),"",IF($C989="","",SUMIFS(Con_ve!$F$6:$F$1005,Con_ve!$C$6:$C$1005,$C989,Con_ve!$I$6:$I$1005,"Fechada",Con_ve!$Q$6:$Q$1005,Cad_cl!AV$5)))</f>
        <v/>
      </c>
      <c r="AW989" s="134" t="str">
        <f>IF(ISERR(IF($C989="","",SUMIFS(Con_ve!$F$6:$F$1005,Con_ve!$C$6:$C$1005,$C989,Con_ve!$I$6:$I$1005,"Fechada",Con_ve!$Q$6:$Q$1005,Cad_cl!AW$5))),"",IF($C989="","",SUMIFS(Con_ve!$F$6:$F$1005,Con_ve!$C$6:$C$1005,$C989,Con_ve!$I$6:$I$1005,"Fechada",Con_ve!$Q$6:$Q$1005,Cad_cl!AW$5)))</f>
        <v/>
      </c>
      <c r="AX989" s="134" t="str">
        <f>IF(ISERR(IF($C989="","",SUMIFS(Con_ve!$F$6:$F$1005,Con_ve!$C$6:$C$1005,$C989,Con_ve!$I$6:$I$1005,"Fechada",Con_ve!$Q$6:$Q$1005,Cad_cl!AX$5))),"",IF($C989="","",SUMIFS(Con_ve!$F$6:$F$1005,Con_ve!$C$6:$C$1005,$C989,Con_ve!$I$6:$I$1005,"Fechada",Con_ve!$Q$6:$Q$1005,Cad_cl!AX$5)))</f>
        <v/>
      </c>
      <c r="AY989" s="134" t="str">
        <f>IF(ISERR(IF($C989="","",SUMIFS(Con_ve!$F$6:$F$1005,Con_ve!$C$6:$C$1005,$C989,Con_ve!$I$6:$I$1005,"Fechada",Con_ve!$Q$6:$Q$1005,Cad_cl!AY$5))),"",IF($C989="","",SUMIFS(Con_ve!$F$6:$F$1005,Con_ve!$C$6:$C$1005,$C989,Con_ve!$I$6:$I$1005,"Fechada",Con_ve!$Q$6:$Q$1005,Cad_cl!AY$5)))</f>
        <v/>
      </c>
      <c r="AZ989" s="134" t="str">
        <f>IF(ISERR(IF($C989="","",SUMIFS(Con_ve!$F$6:$F$1005,Con_ve!$C$6:$C$1005,$C989,Con_ve!$I$6:$I$1005,"Fechada",Con_ve!$Q$6:$Q$1005,Cad_cl!AZ$5))),"",IF($C989="","",SUMIFS(Con_ve!$F$6:$F$1005,Con_ve!$C$6:$C$1005,$C989,Con_ve!$I$6:$I$1005,"Fechada",Con_ve!$Q$6:$Q$1005,Cad_cl!AZ$5)))</f>
        <v/>
      </c>
      <c r="BA989" s="134" t="str">
        <f>IF(ISERR(IF($C989="","",SUMIFS(Con_ve!$F$6:$F$1005,Con_ve!$C$6:$C$1005,$C989,Con_ve!$I$6:$I$1005,"Fechada",Con_ve!$Q$6:$Q$1005,Cad_cl!BA$5))),"",IF($C989="","",SUMIFS(Con_ve!$F$6:$F$1005,Con_ve!$C$6:$C$1005,$C989,Con_ve!$I$6:$I$1005,"Fechada",Con_ve!$Q$6:$Q$1005,Cad_cl!BA$5)))</f>
        <v/>
      </c>
      <c r="BB989" s="134">
        <f t="shared" si="45"/>
        <v>0</v>
      </c>
      <c r="BD989" s="134" t="str">
        <f>IF(ISERR(IF($C989="","",SUMIFS(Con_ve!$F$6:$F$1005,Con_ve!$C$6:$C$1005,$C989,Con_ve!$I$6:$I$1005,"Em negociação",Con_ve!$Q$6:$Q$1005,Cad_cl!BD$5))),"",IF($C989="","",SUMIFS(Con_ve!$F$6:$F$1005,Con_ve!$C$6:$C$1005,$C989,Con_ve!$I$6:$I$1005,"Em negociação",Con_ve!$Q$6:$Q$1005,Cad_cl!BD$5)))</f>
        <v/>
      </c>
      <c r="BE989" s="134" t="str">
        <f>IF(ISERR(IF($C989="","",SUMIFS(Con_ve!$F$6:$F$1005,Con_ve!$C$6:$C$1005,$C989,Con_ve!$I$6:$I$1005,"Em negociação",Con_ve!$Q$6:$Q$1005,Cad_cl!BE$5))),"",IF($C989="","",SUMIFS(Con_ve!$F$6:$F$1005,Con_ve!$C$6:$C$1005,$C989,Con_ve!$I$6:$I$1005,"Em negociação",Con_ve!$Q$6:$Q$1005,Cad_cl!BE$5)))</f>
        <v/>
      </c>
      <c r="BF989" s="134" t="str">
        <f>IF(ISERR(IF($C989="","",SUMIFS(Con_ve!$F$6:$F$1005,Con_ve!$C$6:$C$1005,$C989,Con_ve!$I$6:$I$1005,"Em negociação",Con_ve!$Q$6:$Q$1005,Cad_cl!BF$5))),"",IF($C989="","",SUMIFS(Con_ve!$F$6:$F$1005,Con_ve!$C$6:$C$1005,$C989,Con_ve!$I$6:$I$1005,"Em negociação",Con_ve!$Q$6:$Q$1005,Cad_cl!BF$5)))</f>
        <v/>
      </c>
      <c r="BG989" s="134" t="str">
        <f>IF(ISERR(IF($C989="","",SUMIFS(Con_ve!$F$6:$F$1005,Con_ve!$C$6:$C$1005,$C989,Con_ve!$I$6:$I$1005,"Em negociação",Con_ve!$Q$6:$Q$1005,Cad_cl!BG$5))),"",IF($C989="","",SUMIFS(Con_ve!$F$6:$F$1005,Con_ve!$C$6:$C$1005,$C989,Con_ve!$I$6:$I$1005,"Em negociação",Con_ve!$Q$6:$Q$1005,Cad_cl!BG$5)))</f>
        <v/>
      </c>
      <c r="BH989" s="134" t="str">
        <f>IF(ISERR(IF($C989="","",SUMIFS(Con_ve!$F$6:$F$1005,Con_ve!$C$6:$C$1005,$C989,Con_ve!$I$6:$I$1005,"Em negociação",Con_ve!$Q$6:$Q$1005,Cad_cl!BH$5))),"",IF($C989="","",SUMIFS(Con_ve!$F$6:$F$1005,Con_ve!$C$6:$C$1005,$C989,Con_ve!$I$6:$I$1005,"Em negociação",Con_ve!$Q$6:$Q$1005,Cad_cl!BH$5)))</f>
        <v/>
      </c>
      <c r="BI989" s="134" t="str">
        <f>IF(ISERR(IF($C989="","",SUMIFS(Con_ve!$F$6:$F$1005,Con_ve!$C$6:$C$1005,$C989,Con_ve!$I$6:$I$1005,"Em negociação",Con_ve!$Q$6:$Q$1005,Cad_cl!BI$5))),"",IF($C989="","",SUMIFS(Con_ve!$F$6:$F$1005,Con_ve!$C$6:$C$1005,$C989,Con_ve!$I$6:$I$1005,"Em negociação",Con_ve!$Q$6:$Q$1005,Cad_cl!BI$5)))</f>
        <v/>
      </c>
      <c r="BJ989" s="134" t="str">
        <f>IF(ISERR(IF($C989="","",SUMIFS(Con_ve!$F$6:$F$1005,Con_ve!$C$6:$C$1005,$C989,Con_ve!$I$6:$I$1005,"Em negociação",Con_ve!$Q$6:$Q$1005,Cad_cl!BJ$5))),"",IF($C989="","",SUMIFS(Con_ve!$F$6:$F$1005,Con_ve!$C$6:$C$1005,$C989,Con_ve!$I$6:$I$1005,"Em negociação",Con_ve!$Q$6:$Q$1005,Cad_cl!BJ$5)))</f>
        <v/>
      </c>
      <c r="BK989" s="134" t="str">
        <f>IF(ISERR(IF($C989="","",SUMIFS(Con_ve!$F$6:$F$1005,Con_ve!$C$6:$C$1005,$C989,Con_ve!$I$6:$I$1005,"Em negociação",Con_ve!$Q$6:$Q$1005,Cad_cl!BK$5))),"",IF($C989="","",SUMIFS(Con_ve!$F$6:$F$1005,Con_ve!$C$6:$C$1005,$C989,Con_ve!$I$6:$I$1005,"Em negociação",Con_ve!$Q$6:$Q$1005,Cad_cl!BK$5)))</f>
        <v/>
      </c>
      <c r="BL989" s="134" t="str">
        <f>IF(ISERR(IF($C989="","",SUMIFS(Con_ve!$F$6:$F$1005,Con_ve!$C$6:$C$1005,$C989,Con_ve!$I$6:$I$1005,"Em negociação",Con_ve!$Q$6:$Q$1005,Cad_cl!BL$5))),"",IF($C989="","",SUMIFS(Con_ve!$F$6:$F$1005,Con_ve!$C$6:$C$1005,$C989,Con_ve!$I$6:$I$1005,"Em negociação",Con_ve!$Q$6:$Q$1005,Cad_cl!BL$5)))</f>
        <v/>
      </c>
      <c r="BM989" s="134" t="str">
        <f>IF(ISERR(IF($C989="","",SUMIFS(Con_ve!$F$6:$F$1005,Con_ve!$C$6:$C$1005,$C989,Con_ve!$I$6:$I$1005,"Em negociação",Con_ve!$Q$6:$Q$1005,Cad_cl!BM$5))),"",IF($C989="","",SUMIFS(Con_ve!$F$6:$F$1005,Con_ve!$C$6:$C$1005,$C989,Con_ve!$I$6:$I$1005,"Em negociação",Con_ve!$Q$6:$Q$1005,Cad_cl!BM$5)))</f>
        <v/>
      </c>
      <c r="BN989" s="134" t="str">
        <f>IF(ISERR(IF($C989="","",SUMIFS(Con_ve!$F$6:$F$1005,Con_ve!$C$6:$C$1005,$C989,Con_ve!$I$6:$I$1005,"Em negociação",Con_ve!$Q$6:$Q$1005,Cad_cl!BN$5))),"",IF($C989="","",SUMIFS(Con_ve!$F$6:$F$1005,Con_ve!$C$6:$C$1005,$C989,Con_ve!$I$6:$I$1005,"Em negociação",Con_ve!$Q$6:$Q$1005,Cad_cl!BN$5)))</f>
        <v/>
      </c>
      <c r="BO989" s="134" t="str">
        <f>IF(ISERR(IF($C989="","",SUMIFS(Con_ve!$F$6:$F$1005,Con_ve!$C$6:$C$1005,$C989,Con_ve!$I$6:$I$1005,"Em negociação",Con_ve!$Q$6:$Q$1005,Cad_cl!BO$5))),"",IF($C989="","",SUMIFS(Con_ve!$F$6:$F$1005,Con_ve!$C$6:$C$1005,$C989,Con_ve!$I$6:$I$1005,"Em negociação",Con_ve!$Q$6:$Q$1005,Cad_cl!BO$5)))</f>
        <v/>
      </c>
      <c r="BP989" s="134">
        <f t="shared" si="46"/>
        <v>0</v>
      </c>
      <c r="BR989" s="125" t="str">
        <f>IF(ISERR(IF(AND($I989=Re_lo!$E$5,BR$5=VLOOKUP(Re_lo!$H$5,Re_lo!$N$5:$O$16,2,0)),AP989,"")),"",IF(AND($I989=Re_lo!$E$5,BR$5=VLOOKUP(Re_lo!$H$5,Re_lo!$N$5:$O$16,2,0)),AP989,""))</f>
        <v/>
      </c>
      <c r="BS989" s="125" t="str">
        <f>IF(ISERR(IF(AND($I989=Re_lo!$E$5,BS$5=VLOOKUP(Re_lo!$H$5,Re_lo!$N$5:$O$16,2,0)),AQ989,"")),"",IF(AND($I989=Re_lo!$E$5,BS$5=VLOOKUP(Re_lo!$H$5,Re_lo!$N$5:$O$16,2,0)),AQ989,""))</f>
        <v/>
      </c>
      <c r="BT989" s="125" t="str">
        <f>IF(ISERR(IF(AND($I989=Re_lo!$E$5,BT$5=VLOOKUP(Re_lo!$H$5,Re_lo!$N$5:$O$16,2,0)),AR989,"")),"",IF(AND($I989=Re_lo!$E$5,BT$5=VLOOKUP(Re_lo!$H$5,Re_lo!$N$5:$O$16,2,0)),AR989,""))</f>
        <v/>
      </c>
      <c r="BU989" s="125" t="str">
        <f>IF(ISERR(IF(AND($I989=Re_lo!$E$5,BU$5=VLOOKUP(Re_lo!$H$5,Re_lo!$N$5:$O$16,2,0)),AS989,"")),"",IF(AND($I989=Re_lo!$E$5,BU$5=VLOOKUP(Re_lo!$H$5,Re_lo!$N$5:$O$16,2,0)),AS989,""))</f>
        <v/>
      </c>
      <c r="BV989" s="125" t="str">
        <f>IF(ISERR(IF(AND($I989=Re_lo!$E$5,BV$5=VLOOKUP(Re_lo!$H$5,Re_lo!$N$5:$O$16,2,0)),AT989,"")),"",IF(AND($I989=Re_lo!$E$5,BV$5=VLOOKUP(Re_lo!$H$5,Re_lo!$N$5:$O$16,2,0)),AT989,""))</f>
        <v/>
      </c>
      <c r="BW989" s="125" t="str">
        <f>IF(ISERR(IF(AND($I989=Re_lo!$E$5,BW$5=VLOOKUP(Re_lo!$H$5,Re_lo!$N$5:$O$16,2,0)),AU989,"")),"",IF(AND($I989=Re_lo!$E$5,BW$5=VLOOKUP(Re_lo!$H$5,Re_lo!$N$5:$O$16,2,0)),AU989,""))</f>
        <v/>
      </c>
      <c r="BX989" s="125" t="str">
        <f>IF(ISERR(IF(AND($I989=Re_lo!$E$5,BX$5=VLOOKUP(Re_lo!$H$5,Re_lo!$N$5:$O$16,2,0)),AV989,"")),"",IF(AND($I989=Re_lo!$E$5,BX$5=VLOOKUP(Re_lo!$H$5,Re_lo!$N$5:$O$16,2,0)),AV989,""))</f>
        <v/>
      </c>
      <c r="BY989" s="125" t="str">
        <f>IF(ISERR(IF(AND($I989=Re_lo!$E$5,BY$5=VLOOKUP(Re_lo!$H$5,Re_lo!$N$5:$O$16,2,0)),AW989,"")),"",IF(AND($I989=Re_lo!$E$5,BY$5=VLOOKUP(Re_lo!$H$5,Re_lo!$N$5:$O$16,2,0)),AW989,""))</f>
        <v/>
      </c>
      <c r="BZ989" s="125" t="str">
        <f>IF(ISERR(IF(AND($I989=Re_lo!$E$5,BZ$5=VLOOKUP(Re_lo!$H$5,Re_lo!$N$5:$O$16,2,0)),AX989,"")),"",IF(AND($I989=Re_lo!$E$5,BZ$5=VLOOKUP(Re_lo!$H$5,Re_lo!$N$5:$O$16,2,0)),AX989,""))</f>
        <v/>
      </c>
      <c r="CA989" s="125" t="str">
        <f>IF(ISERR(IF(AND($I989=Re_lo!$E$5,CA$5=VLOOKUP(Re_lo!$H$5,Re_lo!$N$5:$O$16,2,0)),AY989,"")),"",IF(AND($I989=Re_lo!$E$5,CA$5=VLOOKUP(Re_lo!$H$5,Re_lo!$N$5:$O$16,2,0)),AY989,""))</f>
        <v/>
      </c>
      <c r="CB989" s="125" t="str">
        <f>IF(ISERR(IF(AND($I989=Re_lo!$E$5,CB$5=VLOOKUP(Re_lo!$H$5,Re_lo!$N$5:$O$16,2,0)),AZ989,"")),"",IF(AND($I989=Re_lo!$E$5,CB$5=VLOOKUP(Re_lo!$H$5,Re_lo!$N$5:$O$16,2,0)),AZ989,""))</f>
        <v/>
      </c>
      <c r="CC989" s="125" t="str">
        <f>IF(ISERR(IF(AND($I989=Re_lo!$E$5,CC$5=VLOOKUP(Re_lo!$H$5,Re_lo!$N$5:$O$16,2,0)),BA989,"")),"",IF(AND($I989=Re_lo!$E$5,CC$5=VLOOKUP(Re_lo!$H$5,Re_lo!$N$5:$O$16,2,0)),BA989,""))</f>
        <v/>
      </c>
      <c r="CD989" s="125" t="str">
        <f>IF(ISERR(IF(AND($I989=Re_lo!$E$5,CD$5=VLOOKUP(Re_lo!$H$5,Re_lo!$N$5:$O$16,2,0)),BB989,"")),"",IF(AND($I989=Re_lo!$E$5,CD$5=VLOOKUP(Re_lo!$H$5,Re_lo!$N$5:$O$16,2,0)),BB989,""))</f>
        <v/>
      </c>
      <c r="CF989" s="125" t="str">
        <f>IF($C989="","",COUNTIFS(Con_ve!$C$6:$C$1005,$C989,Con_ve!$Q$6:$Q$1005,Cad_cl!CF$5))</f>
        <v/>
      </c>
      <c r="CG989" s="125" t="str">
        <f>IF($C989="","",COUNTIFS(Con_ve!$C$6:$C$1005,$C989,Con_ve!$Q$6:$Q$1005,Cad_cl!CG$5))</f>
        <v/>
      </c>
      <c r="CH989" s="125" t="str">
        <f>IF($C989="","",COUNTIFS(Con_ve!$C$6:$C$1005,$C989,Con_ve!$Q$6:$Q$1005,Cad_cl!CH$5))</f>
        <v/>
      </c>
      <c r="CI989" s="125" t="str">
        <f>IF($C989="","",COUNTIFS(Con_ve!$C$6:$C$1005,$C989,Con_ve!$Q$6:$Q$1005,Cad_cl!CI$5))</f>
        <v/>
      </c>
      <c r="CJ989" s="125" t="str">
        <f>IF($C989="","",COUNTIFS(Con_ve!$C$6:$C$1005,$C989,Con_ve!$Q$6:$Q$1005,Cad_cl!CJ$5))</f>
        <v/>
      </c>
      <c r="CK989" s="125" t="str">
        <f>IF($C989="","",COUNTIFS(Con_ve!$C$6:$C$1005,$C989,Con_ve!$Q$6:$Q$1005,Cad_cl!CK$5))</f>
        <v/>
      </c>
      <c r="CL989" s="125" t="str">
        <f>IF($C989="","",COUNTIFS(Con_ve!$C$6:$C$1005,$C989,Con_ve!$Q$6:$Q$1005,Cad_cl!CL$5))</f>
        <v/>
      </c>
      <c r="CM989" s="125" t="str">
        <f>IF($C989="","",COUNTIFS(Con_ve!$C$6:$C$1005,$C989,Con_ve!$Q$6:$Q$1005,Cad_cl!CM$5))</f>
        <v/>
      </c>
      <c r="CN989" s="125" t="str">
        <f>IF($C989="","",COUNTIFS(Con_ve!$C$6:$C$1005,$C989,Con_ve!$Q$6:$Q$1005,Cad_cl!CN$5))</f>
        <v/>
      </c>
      <c r="CO989" s="125" t="str">
        <f>IF($C989="","",COUNTIFS(Con_ve!$C$6:$C$1005,$C989,Con_ve!$Q$6:$Q$1005,Cad_cl!CO$5))</f>
        <v/>
      </c>
      <c r="CP989" s="125" t="str">
        <f>IF($C989="","",COUNTIFS(Con_ve!$C$6:$C$1005,$C989,Con_ve!$Q$6:$Q$1005,Cad_cl!CP$5))</f>
        <v/>
      </c>
      <c r="CQ989" s="125" t="str">
        <f>IF($C989="","",COUNTIFS(Con_ve!$C$6:$C$1005,$C989,Con_ve!$Q$6:$Q$1005,Cad_cl!CQ$5))</f>
        <v/>
      </c>
      <c r="CR989" s="125">
        <f t="shared" si="47"/>
        <v>0</v>
      </c>
    </row>
    <row r="990" spans="3:96" ht="30" customHeight="1">
      <c r="C990" s="153"/>
      <c r="D990" s="153"/>
      <c r="E990" s="154"/>
      <c r="F990" s="153"/>
      <c r="G990" s="155"/>
      <c r="H990" s="153"/>
      <c r="I990" s="153"/>
      <c r="J990" s="132" t="s">
        <v>309</v>
      </c>
      <c r="K990" s="133" t="s">
        <v>309</v>
      </c>
      <c r="L990" s="153"/>
      <c r="M990" s="153"/>
      <c r="N990" s="153"/>
      <c r="O990" s="153"/>
      <c r="P990" s="153"/>
      <c r="Q990" s="153"/>
      <c r="AP990" s="134" t="str">
        <f>IF(ISERR(IF($C990="","",SUMIFS(Con_ve!$F$6:$F$1005,Con_ve!$C$6:$C$1005,$C990,Con_ve!$I$6:$I$1005,"Fechada",Con_ve!$Q$6:$Q$1005,Cad_cl!AP$5))),"",IF($C990="","",SUMIFS(Con_ve!$F$6:$F$1005,Con_ve!$C$6:$C$1005,$C990,Con_ve!$I$6:$I$1005,"Fechada",Con_ve!$Q$6:$Q$1005,Cad_cl!AP$5)))</f>
        <v/>
      </c>
      <c r="AQ990" s="134" t="str">
        <f>IF(ISERR(IF($C990="","",SUMIFS(Con_ve!$F$6:$F$1005,Con_ve!$C$6:$C$1005,$C990,Con_ve!$I$6:$I$1005,"Fechada",Con_ve!$Q$6:$Q$1005,Cad_cl!AQ$5))),"",IF($C990="","",SUMIFS(Con_ve!$F$6:$F$1005,Con_ve!$C$6:$C$1005,$C990,Con_ve!$I$6:$I$1005,"Fechada",Con_ve!$Q$6:$Q$1005,Cad_cl!AQ$5)))</f>
        <v/>
      </c>
      <c r="AR990" s="134" t="str">
        <f>IF(ISERR(IF($C990="","",SUMIFS(Con_ve!$F$6:$F$1005,Con_ve!$C$6:$C$1005,$C990,Con_ve!$I$6:$I$1005,"Fechada",Con_ve!$Q$6:$Q$1005,Cad_cl!AR$5))),"",IF($C990="","",SUMIFS(Con_ve!$F$6:$F$1005,Con_ve!$C$6:$C$1005,$C990,Con_ve!$I$6:$I$1005,"Fechada",Con_ve!$Q$6:$Q$1005,Cad_cl!AR$5)))</f>
        <v/>
      </c>
      <c r="AS990" s="134" t="str">
        <f>IF(ISERR(IF($C990="","",SUMIFS(Con_ve!$F$6:$F$1005,Con_ve!$C$6:$C$1005,$C990,Con_ve!$I$6:$I$1005,"Fechada",Con_ve!$Q$6:$Q$1005,Cad_cl!AS$5))),"",IF($C990="","",SUMIFS(Con_ve!$F$6:$F$1005,Con_ve!$C$6:$C$1005,$C990,Con_ve!$I$6:$I$1005,"Fechada",Con_ve!$Q$6:$Q$1005,Cad_cl!AS$5)))</f>
        <v/>
      </c>
      <c r="AT990" s="134" t="str">
        <f>IF(ISERR(IF($C990="","",SUMIFS(Con_ve!$F$6:$F$1005,Con_ve!$C$6:$C$1005,$C990,Con_ve!$I$6:$I$1005,"Fechada",Con_ve!$Q$6:$Q$1005,Cad_cl!AT$5))),"",IF($C990="","",SUMIFS(Con_ve!$F$6:$F$1005,Con_ve!$C$6:$C$1005,$C990,Con_ve!$I$6:$I$1005,"Fechada",Con_ve!$Q$6:$Q$1005,Cad_cl!AT$5)))</f>
        <v/>
      </c>
      <c r="AU990" s="134" t="str">
        <f>IF(ISERR(IF($C990="","",SUMIFS(Con_ve!$F$6:$F$1005,Con_ve!$C$6:$C$1005,$C990,Con_ve!$I$6:$I$1005,"Fechada",Con_ve!$Q$6:$Q$1005,Cad_cl!AU$5))),"",IF($C990="","",SUMIFS(Con_ve!$F$6:$F$1005,Con_ve!$C$6:$C$1005,$C990,Con_ve!$I$6:$I$1005,"Fechada",Con_ve!$Q$6:$Q$1005,Cad_cl!AU$5)))</f>
        <v/>
      </c>
      <c r="AV990" s="134" t="str">
        <f>IF(ISERR(IF($C990="","",SUMIFS(Con_ve!$F$6:$F$1005,Con_ve!$C$6:$C$1005,$C990,Con_ve!$I$6:$I$1005,"Fechada",Con_ve!$Q$6:$Q$1005,Cad_cl!AV$5))),"",IF($C990="","",SUMIFS(Con_ve!$F$6:$F$1005,Con_ve!$C$6:$C$1005,$C990,Con_ve!$I$6:$I$1005,"Fechada",Con_ve!$Q$6:$Q$1005,Cad_cl!AV$5)))</f>
        <v/>
      </c>
      <c r="AW990" s="134" t="str">
        <f>IF(ISERR(IF($C990="","",SUMIFS(Con_ve!$F$6:$F$1005,Con_ve!$C$6:$C$1005,$C990,Con_ve!$I$6:$I$1005,"Fechada",Con_ve!$Q$6:$Q$1005,Cad_cl!AW$5))),"",IF($C990="","",SUMIFS(Con_ve!$F$6:$F$1005,Con_ve!$C$6:$C$1005,$C990,Con_ve!$I$6:$I$1005,"Fechada",Con_ve!$Q$6:$Q$1005,Cad_cl!AW$5)))</f>
        <v/>
      </c>
      <c r="AX990" s="134" t="str">
        <f>IF(ISERR(IF($C990="","",SUMIFS(Con_ve!$F$6:$F$1005,Con_ve!$C$6:$C$1005,$C990,Con_ve!$I$6:$I$1005,"Fechada",Con_ve!$Q$6:$Q$1005,Cad_cl!AX$5))),"",IF($C990="","",SUMIFS(Con_ve!$F$6:$F$1005,Con_ve!$C$6:$C$1005,$C990,Con_ve!$I$6:$I$1005,"Fechada",Con_ve!$Q$6:$Q$1005,Cad_cl!AX$5)))</f>
        <v/>
      </c>
      <c r="AY990" s="134" t="str">
        <f>IF(ISERR(IF($C990="","",SUMIFS(Con_ve!$F$6:$F$1005,Con_ve!$C$6:$C$1005,$C990,Con_ve!$I$6:$I$1005,"Fechada",Con_ve!$Q$6:$Q$1005,Cad_cl!AY$5))),"",IF($C990="","",SUMIFS(Con_ve!$F$6:$F$1005,Con_ve!$C$6:$C$1005,$C990,Con_ve!$I$6:$I$1005,"Fechada",Con_ve!$Q$6:$Q$1005,Cad_cl!AY$5)))</f>
        <v/>
      </c>
      <c r="AZ990" s="134" t="str">
        <f>IF(ISERR(IF($C990="","",SUMIFS(Con_ve!$F$6:$F$1005,Con_ve!$C$6:$C$1005,$C990,Con_ve!$I$6:$I$1005,"Fechada",Con_ve!$Q$6:$Q$1005,Cad_cl!AZ$5))),"",IF($C990="","",SUMIFS(Con_ve!$F$6:$F$1005,Con_ve!$C$6:$C$1005,$C990,Con_ve!$I$6:$I$1005,"Fechada",Con_ve!$Q$6:$Q$1005,Cad_cl!AZ$5)))</f>
        <v/>
      </c>
      <c r="BA990" s="134" t="str">
        <f>IF(ISERR(IF($C990="","",SUMIFS(Con_ve!$F$6:$F$1005,Con_ve!$C$6:$C$1005,$C990,Con_ve!$I$6:$I$1005,"Fechada",Con_ve!$Q$6:$Q$1005,Cad_cl!BA$5))),"",IF($C990="","",SUMIFS(Con_ve!$F$6:$F$1005,Con_ve!$C$6:$C$1005,$C990,Con_ve!$I$6:$I$1005,"Fechada",Con_ve!$Q$6:$Q$1005,Cad_cl!BA$5)))</f>
        <v/>
      </c>
      <c r="BB990" s="134">
        <f t="shared" si="45"/>
        <v>0</v>
      </c>
      <c r="BD990" s="134" t="str">
        <f>IF(ISERR(IF($C990="","",SUMIFS(Con_ve!$F$6:$F$1005,Con_ve!$C$6:$C$1005,$C990,Con_ve!$I$6:$I$1005,"Em negociação",Con_ve!$Q$6:$Q$1005,Cad_cl!BD$5))),"",IF($C990="","",SUMIFS(Con_ve!$F$6:$F$1005,Con_ve!$C$6:$C$1005,$C990,Con_ve!$I$6:$I$1005,"Em negociação",Con_ve!$Q$6:$Q$1005,Cad_cl!BD$5)))</f>
        <v/>
      </c>
      <c r="BE990" s="134" t="str">
        <f>IF(ISERR(IF($C990="","",SUMIFS(Con_ve!$F$6:$F$1005,Con_ve!$C$6:$C$1005,$C990,Con_ve!$I$6:$I$1005,"Em negociação",Con_ve!$Q$6:$Q$1005,Cad_cl!BE$5))),"",IF($C990="","",SUMIFS(Con_ve!$F$6:$F$1005,Con_ve!$C$6:$C$1005,$C990,Con_ve!$I$6:$I$1005,"Em negociação",Con_ve!$Q$6:$Q$1005,Cad_cl!BE$5)))</f>
        <v/>
      </c>
      <c r="BF990" s="134" t="str">
        <f>IF(ISERR(IF($C990="","",SUMIFS(Con_ve!$F$6:$F$1005,Con_ve!$C$6:$C$1005,$C990,Con_ve!$I$6:$I$1005,"Em negociação",Con_ve!$Q$6:$Q$1005,Cad_cl!BF$5))),"",IF($C990="","",SUMIFS(Con_ve!$F$6:$F$1005,Con_ve!$C$6:$C$1005,$C990,Con_ve!$I$6:$I$1005,"Em negociação",Con_ve!$Q$6:$Q$1005,Cad_cl!BF$5)))</f>
        <v/>
      </c>
      <c r="BG990" s="134" t="str">
        <f>IF(ISERR(IF($C990="","",SUMIFS(Con_ve!$F$6:$F$1005,Con_ve!$C$6:$C$1005,$C990,Con_ve!$I$6:$I$1005,"Em negociação",Con_ve!$Q$6:$Q$1005,Cad_cl!BG$5))),"",IF($C990="","",SUMIFS(Con_ve!$F$6:$F$1005,Con_ve!$C$6:$C$1005,$C990,Con_ve!$I$6:$I$1005,"Em negociação",Con_ve!$Q$6:$Q$1005,Cad_cl!BG$5)))</f>
        <v/>
      </c>
      <c r="BH990" s="134" t="str">
        <f>IF(ISERR(IF($C990="","",SUMIFS(Con_ve!$F$6:$F$1005,Con_ve!$C$6:$C$1005,$C990,Con_ve!$I$6:$I$1005,"Em negociação",Con_ve!$Q$6:$Q$1005,Cad_cl!BH$5))),"",IF($C990="","",SUMIFS(Con_ve!$F$6:$F$1005,Con_ve!$C$6:$C$1005,$C990,Con_ve!$I$6:$I$1005,"Em negociação",Con_ve!$Q$6:$Q$1005,Cad_cl!BH$5)))</f>
        <v/>
      </c>
      <c r="BI990" s="134" t="str">
        <f>IF(ISERR(IF($C990="","",SUMIFS(Con_ve!$F$6:$F$1005,Con_ve!$C$6:$C$1005,$C990,Con_ve!$I$6:$I$1005,"Em negociação",Con_ve!$Q$6:$Q$1005,Cad_cl!BI$5))),"",IF($C990="","",SUMIFS(Con_ve!$F$6:$F$1005,Con_ve!$C$6:$C$1005,$C990,Con_ve!$I$6:$I$1005,"Em negociação",Con_ve!$Q$6:$Q$1005,Cad_cl!BI$5)))</f>
        <v/>
      </c>
      <c r="BJ990" s="134" t="str">
        <f>IF(ISERR(IF($C990="","",SUMIFS(Con_ve!$F$6:$F$1005,Con_ve!$C$6:$C$1005,$C990,Con_ve!$I$6:$I$1005,"Em negociação",Con_ve!$Q$6:$Q$1005,Cad_cl!BJ$5))),"",IF($C990="","",SUMIFS(Con_ve!$F$6:$F$1005,Con_ve!$C$6:$C$1005,$C990,Con_ve!$I$6:$I$1005,"Em negociação",Con_ve!$Q$6:$Q$1005,Cad_cl!BJ$5)))</f>
        <v/>
      </c>
      <c r="BK990" s="134" t="str">
        <f>IF(ISERR(IF($C990="","",SUMIFS(Con_ve!$F$6:$F$1005,Con_ve!$C$6:$C$1005,$C990,Con_ve!$I$6:$I$1005,"Em negociação",Con_ve!$Q$6:$Q$1005,Cad_cl!BK$5))),"",IF($C990="","",SUMIFS(Con_ve!$F$6:$F$1005,Con_ve!$C$6:$C$1005,$C990,Con_ve!$I$6:$I$1005,"Em negociação",Con_ve!$Q$6:$Q$1005,Cad_cl!BK$5)))</f>
        <v/>
      </c>
      <c r="BL990" s="134" t="str">
        <f>IF(ISERR(IF($C990="","",SUMIFS(Con_ve!$F$6:$F$1005,Con_ve!$C$6:$C$1005,$C990,Con_ve!$I$6:$I$1005,"Em negociação",Con_ve!$Q$6:$Q$1005,Cad_cl!BL$5))),"",IF($C990="","",SUMIFS(Con_ve!$F$6:$F$1005,Con_ve!$C$6:$C$1005,$C990,Con_ve!$I$6:$I$1005,"Em negociação",Con_ve!$Q$6:$Q$1005,Cad_cl!BL$5)))</f>
        <v/>
      </c>
      <c r="BM990" s="134" t="str">
        <f>IF(ISERR(IF($C990="","",SUMIFS(Con_ve!$F$6:$F$1005,Con_ve!$C$6:$C$1005,$C990,Con_ve!$I$6:$I$1005,"Em negociação",Con_ve!$Q$6:$Q$1005,Cad_cl!BM$5))),"",IF($C990="","",SUMIFS(Con_ve!$F$6:$F$1005,Con_ve!$C$6:$C$1005,$C990,Con_ve!$I$6:$I$1005,"Em negociação",Con_ve!$Q$6:$Q$1005,Cad_cl!BM$5)))</f>
        <v/>
      </c>
      <c r="BN990" s="134" t="str">
        <f>IF(ISERR(IF($C990="","",SUMIFS(Con_ve!$F$6:$F$1005,Con_ve!$C$6:$C$1005,$C990,Con_ve!$I$6:$I$1005,"Em negociação",Con_ve!$Q$6:$Q$1005,Cad_cl!BN$5))),"",IF($C990="","",SUMIFS(Con_ve!$F$6:$F$1005,Con_ve!$C$6:$C$1005,$C990,Con_ve!$I$6:$I$1005,"Em negociação",Con_ve!$Q$6:$Q$1005,Cad_cl!BN$5)))</f>
        <v/>
      </c>
      <c r="BO990" s="134" t="str">
        <f>IF(ISERR(IF($C990="","",SUMIFS(Con_ve!$F$6:$F$1005,Con_ve!$C$6:$C$1005,$C990,Con_ve!$I$6:$I$1005,"Em negociação",Con_ve!$Q$6:$Q$1005,Cad_cl!BO$5))),"",IF($C990="","",SUMIFS(Con_ve!$F$6:$F$1005,Con_ve!$C$6:$C$1005,$C990,Con_ve!$I$6:$I$1005,"Em negociação",Con_ve!$Q$6:$Q$1005,Cad_cl!BO$5)))</f>
        <v/>
      </c>
      <c r="BP990" s="134">
        <f t="shared" si="46"/>
        <v>0</v>
      </c>
      <c r="BR990" s="125" t="str">
        <f>IF(ISERR(IF(AND($I990=Re_lo!$E$5,BR$5=VLOOKUP(Re_lo!$H$5,Re_lo!$N$5:$O$16,2,0)),AP990,"")),"",IF(AND($I990=Re_lo!$E$5,BR$5=VLOOKUP(Re_lo!$H$5,Re_lo!$N$5:$O$16,2,0)),AP990,""))</f>
        <v/>
      </c>
      <c r="BS990" s="125" t="str">
        <f>IF(ISERR(IF(AND($I990=Re_lo!$E$5,BS$5=VLOOKUP(Re_lo!$H$5,Re_lo!$N$5:$O$16,2,0)),AQ990,"")),"",IF(AND($I990=Re_lo!$E$5,BS$5=VLOOKUP(Re_lo!$H$5,Re_lo!$N$5:$O$16,2,0)),AQ990,""))</f>
        <v/>
      </c>
      <c r="BT990" s="125" t="str">
        <f>IF(ISERR(IF(AND($I990=Re_lo!$E$5,BT$5=VLOOKUP(Re_lo!$H$5,Re_lo!$N$5:$O$16,2,0)),AR990,"")),"",IF(AND($I990=Re_lo!$E$5,BT$5=VLOOKUP(Re_lo!$H$5,Re_lo!$N$5:$O$16,2,0)),AR990,""))</f>
        <v/>
      </c>
      <c r="BU990" s="125" t="str">
        <f>IF(ISERR(IF(AND($I990=Re_lo!$E$5,BU$5=VLOOKUP(Re_lo!$H$5,Re_lo!$N$5:$O$16,2,0)),AS990,"")),"",IF(AND($I990=Re_lo!$E$5,BU$5=VLOOKUP(Re_lo!$H$5,Re_lo!$N$5:$O$16,2,0)),AS990,""))</f>
        <v/>
      </c>
      <c r="BV990" s="125" t="str">
        <f>IF(ISERR(IF(AND($I990=Re_lo!$E$5,BV$5=VLOOKUP(Re_lo!$H$5,Re_lo!$N$5:$O$16,2,0)),AT990,"")),"",IF(AND($I990=Re_lo!$E$5,BV$5=VLOOKUP(Re_lo!$H$5,Re_lo!$N$5:$O$16,2,0)),AT990,""))</f>
        <v/>
      </c>
      <c r="BW990" s="125" t="str">
        <f>IF(ISERR(IF(AND($I990=Re_lo!$E$5,BW$5=VLOOKUP(Re_lo!$H$5,Re_lo!$N$5:$O$16,2,0)),AU990,"")),"",IF(AND($I990=Re_lo!$E$5,BW$5=VLOOKUP(Re_lo!$H$5,Re_lo!$N$5:$O$16,2,0)),AU990,""))</f>
        <v/>
      </c>
      <c r="BX990" s="125" t="str">
        <f>IF(ISERR(IF(AND($I990=Re_lo!$E$5,BX$5=VLOOKUP(Re_lo!$H$5,Re_lo!$N$5:$O$16,2,0)),AV990,"")),"",IF(AND($I990=Re_lo!$E$5,BX$5=VLOOKUP(Re_lo!$H$5,Re_lo!$N$5:$O$16,2,0)),AV990,""))</f>
        <v/>
      </c>
      <c r="BY990" s="125" t="str">
        <f>IF(ISERR(IF(AND($I990=Re_lo!$E$5,BY$5=VLOOKUP(Re_lo!$H$5,Re_lo!$N$5:$O$16,2,0)),AW990,"")),"",IF(AND($I990=Re_lo!$E$5,BY$5=VLOOKUP(Re_lo!$H$5,Re_lo!$N$5:$O$16,2,0)),AW990,""))</f>
        <v/>
      </c>
      <c r="BZ990" s="125" t="str">
        <f>IF(ISERR(IF(AND($I990=Re_lo!$E$5,BZ$5=VLOOKUP(Re_lo!$H$5,Re_lo!$N$5:$O$16,2,0)),AX990,"")),"",IF(AND($I990=Re_lo!$E$5,BZ$5=VLOOKUP(Re_lo!$H$5,Re_lo!$N$5:$O$16,2,0)),AX990,""))</f>
        <v/>
      </c>
      <c r="CA990" s="125" t="str">
        <f>IF(ISERR(IF(AND($I990=Re_lo!$E$5,CA$5=VLOOKUP(Re_lo!$H$5,Re_lo!$N$5:$O$16,2,0)),AY990,"")),"",IF(AND($I990=Re_lo!$E$5,CA$5=VLOOKUP(Re_lo!$H$5,Re_lo!$N$5:$O$16,2,0)),AY990,""))</f>
        <v/>
      </c>
      <c r="CB990" s="125" t="str">
        <f>IF(ISERR(IF(AND($I990=Re_lo!$E$5,CB$5=VLOOKUP(Re_lo!$H$5,Re_lo!$N$5:$O$16,2,0)),AZ990,"")),"",IF(AND($I990=Re_lo!$E$5,CB$5=VLOOKUP(Re_lo!$H$5,Re_lo!$N$5:$O$16,2,0)),AZ990,""))</f>
        <v/>
      </c>
      <c r="CC990" s="125" t="str">
        <f>IF(ISERR(IF(AND($I990=Re_lo!$E$5,CC$5=VLOOKUP(Re_lo!$H$5,Re_lo!$N$5:$O$16,2,0)),BA990,"")),"",IF(AND($I990=Re_lo!$E$5,CC$5=VLOOKUP(Re_lo!$H$5,Re_lo!$N$5:$O$16,2,0)),BA990,""))</f>
        <v/>
      </c>
      <c r="CD990" s="125" t="str">
        <f>IF(ISERR(IF(AND($I990=Re_lo!$E$5,CD$5=VLOOKUP(Re_lo!$H$5,Re_lo!$N$5:$O$16,2,0)),BB990,"")),"",IF(AND($I990=Re_lo!$E$5,CD$5=VLOOKUP(Re_lo!$H$5,Re_lo!$N$5:$O$16,2,0)),BB990,""))</f>
        <v/>
      </c>
      <c r="CF990" s="125" t="str">
        <f>IF($C990="","",COUNTIFS(Con_ve!$C$6:$C$1005,$C990,Con_ve!$Q$6:$Q$1005,Cad_cl!CF$5))</f>
        <v/>
      </c>
      <c r="CG990" s="125" t="str">
        <f>IF($C990="","",COUNTIFS(Con_ve!$C$6:$C$1005,$C990,Con_ve!$Q$6:$Q$1005,Cad_cl!CG$5))</f>
        <v/>
      </c>
      <c r="CH990" s="125" t="str">
        <f>IF($C990="","",COUNTIFS(Con_ve!$C$6:$C$1005,$C990,Con_ve!$Q$6:$Q$1005,Cad_cl!CH$5))</f>
        <v/>
      </c>
      <c r="CI990" s="125" t="str">
        <f>IF($C990="","",COUNTIFS(Con_ve!$C$6:$C$1005,$C990,Con_ve!$Q$6:$Q$1005,Cad_cl!CI$5))</f>
        <v/>
      </c>
      <c r="CJ990" s="125" t="str">
        <f>IF($C990="","",COUNTIFS(Con_ve!$C$6:$C$1005,$C990,Con_ve!$Q$6:$Q$1005,Cad_cl!CJ$5))</f>
        <v/>
      </c>
      <c r="CK990" s="125" t="str">
        <f>IF($C990="","",COUNTIFS(Con_ve!$C$6:$C$1005,$C990,Con_ve!$Q$6:$Q$1005,Cad_cl!CK$5))</f>
        <v/>
      </c>
      <c r="CL990" s="125" t="str">
        <f>IF($C990="","",COUNTIFS(Con_ve!$C$6:$C$1005,$C990,Con_ve!$Q$6:$Q$1005,Cad_cl!CL$5))</f>
        <v/>
      </c>
      <c r="CM990" s="125" t="str">
        <f>IF($C990="","",COUNTIFS(Con_ve!$C$6:$C$1005,$C990,Con_ve!$Q$6:$Q$1005,Cad_cl!CM$5))</f>
        <v/>
      </c>
      <c r="CN990" s="125" t="str">
        <f>IF($C990="","",COUNTIFS(Con_ve!$C$6:$C$1005,$C990,Con_ve!$Q$6:$Q$1005,Cad_cl!CN$5))</f>
        <v/>
      </c>
      <c r="CO990" s="125" t="str">
        <f>IF($C990="","",COUNTIFS(Con_ve!$C$6:$C$1005,$C990,Con_ve!$Q$6:$Q$1005,Cad_cl!CO$5))</f>
        <v/>
      </c>
      <c r="CP990" s="125" t="str">
        <f>IF($C990="","",COUNTIFS(Con_ve!$C$6:$C$1005,$C990,Con_ve!$Q$6:$Q$1005,Cad_cl!CP$5))</f>
        <v/>
      </c>
      <c r="CQ990" s="125" t="str">
        <f>IF($C990="","",COUNTIFS(Con_ve!$C$6:$C$1005,$C990,Con_ve!$Q$6:$Q$1005,Cad_cl!CQ$5))</f>
        <v/>
      </c>
      <c r="CR990" s="125">
        <f t="shared" si="47"/>
        <v>0</v>
      </c>
    </row>
    <row r="991" spans="3:96" ht="30" customHeight="1">
      <c r="C991" s="153"/>
      <c r="D991" s="153"/>
      <c r="E991" s="154"/>
      <c r="F991" s="153"/>
      <c r="G991" s="155"/>
      <c r="H991" s="153"/>
      <c r="I991" s="153"/>
      <c r="J991" s="132" t="s">
        <v>309</v>
      </c>
      <c r="K991" s="133" t="s">
        <v>309</v>
      </c>
      <c r="L991" s="153"/>
      <c r="M991" s="153"/>
      <c r="N991" s="153"/>
      <c r="O991" s="153"/>
      <c r="P991" s="153"/>
      <c r="Q991" s="153"/>
      <c r="AP991" s="134" t="str">
        <f>IF(ISERR(IF($C991="","",SUMIFS(Con_ve!$F$6:$F$1005,Con_ve!$C$6:$C$1005,$C991,Con_ve!$I$6:$I$1005,"Fechada",Con_ve!$Q$6:$Q$1005,Cad_cl!AP$5))),"",IF($C991="","",SUMIFS(Con_ve!$F$6:$F$1005,Con_ve!$C$6:$C$1005,$C991,Con_ve!$I$6:$I$1005,"Fechada",Con_ve!$Q$6:$Q$1005,Cad_cl!AP$5)))</f>
        <v/>
      </c>
      <c r="AQ991" s="134" t="str">
        <f>IF(ISERR(IF($C991="","",SUMIFS(Con_ve!$F$6:$F$1005,Con_ve!$C$6:$C$1005,$C991,Con_ve!$I$6:$I$1005,"Fechada",Con_ve!$Q$6:$Q$1005,Cad_cl!AQ$5))),"",IF($C991="","",SUMIFS(Con_ve!$F$6:$F$1005,Con_ve!$C$6:$C$1005,$C991,Con_ve!$I$6:$I$1005,"Fechada",Con_ve!$Q$6:$Q$1005,Cad_cl!AQ$5)))</f>
        <v/>
      </c>
      <c r="AR991" s="134" t="str">
        <f>IF(ISERR(IF($C991="","",SUMIFS(Con_ve!$F$6:$F$1005,Con_ve!$C$6:$C$1005,$C991,Con_ve!$I$6:$I$1005,"Fechada",Con_ve!$Q$6:$Q$1005,Cad_cl!AR$5))),"",IF($C991="","",SUMIFS(Con_ve!$F$6:$F$1005,Con_ve!$C$6:$C$1005,$C991,Con_ve!$I$6:$I$1005,"Fechada",Con_ve!$Q$6:$Q$1005,Cad_cl!AR$5)))</f>
        <v/>
      </c>
      <c r="AS991" s="134" t="str">
        <f>IF(ISERR(IF($C991="","",SUMIFS(Con_ve!$F$6:$F$1005,Con_ve!$C$6:$C$1005,$C991,Con_ve!$I$6:$I$1005,"Fechada",Con_ve!$Q$6:$Q$1005,Cad_cl!AS$5))),"",IF($C991="","",SUMIFS(Con_ve!$F$6:$F$1005,Con_ve!$C$6:$C$1005,$C991,Con_ve!$I$6:$I$1005,"Fechada",Con_ve!$Q$6:$Q$1005,Cad_cl!AS$5)))</f>
        <v/>
      </c>
      <c r="AT991" s="134" t="str">
        <f>IF(ISERR(IF($C991="","",SUMIFS(Con_ve!$F$6:$F$1005,Con_ve!$C$6:$C$1005,$C991,Con_ve!$I$6:$I$1005,"Fechada",Con_ve!$Q$6:$Q$1005,Cad_cl!AT$5))),"",IF($C991="","",SUMIFS(Con_ve!$F$6:$F$1005,Con_ve!$C$6:$C$1005,$C991,Con_ve!$I$6:$I$1005,"Fechada",Con_ve!$Q$6:$Q$1005,Cad_cl!AT$5)))</f>
        <v/>
      </c>
      <c r="AU991" s="134" t="str">
        <f>IF(ISERR(IF($C991="","",SUMIFS(Con_ve!$F$6:$F$1005,Con_ve!$C$6:$C$1005,$C991,Con_ve!$I$6:$I$1005,"Fechada",Con_ve!$Q$6:$Q$1005,Cad_cl!AU$5))),"",IF($C991="","",SUMIFS(Con_ve!$F$6:$F$1005,Con_ve!$C$6:$C$1005,$C991,Con_ve!$I$6:$I$1005,"Fechada",Con_ve!$Q$6:$Q$1005,Cad_cl!AU$5)))</f>
        <v/>
      </c>
      <c r="AV991" s="134" t="str">
        <f>IF(ISERR(IF($C991="","",SUMIFS(Con_ve!$F$6:$F$1005,Con_ve!$C$6:$C$1005,$C991,Con_ve!$I$6:$I$1005,"Fechada",Con_ve!$Q$6:$Q$1005,Cad_cl!AV$5))),"",IF($C991="","",SUMIFS(Con_ve!$F$6:$F$1005,Con_ve!$C$6:$C$1005,$C991,Con_ve!$I$6:$I$1005,"Fechada",Con_ve!$Q$6:$Q$1005,Cad_cl!AV$5)))</f>
        <v/>
      </c>
      <c r="AW991" s="134" t="str">
        <f>IF(ISERR(IF($C991="","",SUMIFS(Con_ve!$F$6:$F$1005,Con_ve!$C$6:$C$1005,$C991,Con_ve!$I$6:$I$1005,"Fechada",Con_ve!$Q$6:$Q$1005,Cad_cl!AW$5))),"",IF($C991="","",SUMIFS(Con_ve!$F$6:$F$1005,Con_ve!$C$6:$C$1005,$C991,Con_ve!$I$6:$I$1005,"Fechada",Con_ve!$Q$6:$Q$1005,Cad_cl!AW$5)))</f>
        <v/>
      </c>
      <c r="AX991" s="134" t="str">
        <f>IF(ISERR(IF($C991="","",SUMIFS(Con_ve!$F$6:$F$1005,Con_ve!$C$6:$C$1005,$C991,Con_ve!$I$6:$I$1005,"Fechada",Con_ve!$Q$6:$Q$1005,Cad_cl!AX$5))),"",IF($C991="","",SUMIFS(Con_ve!$F$6:$F$1005,Con_ve!$C$6:$C$1005,$C991,Con_ve!$I$6:$I$1005,"Fechada",Con_ve!$Q$6:$Q$1005,Cad_cl!AX$5)))</f>
        <v/>
      </c>
      <c r="AY991" s="134" t="str">
        <f>IF(ISERR(IF($C991="","",SUMIFS(Con_ve!$F$6:$F$1005,Con_ve!$C$6:$C$1005,$C991,Con_ve!$I$6:$I$1005,"Fechada",Con_ve!$Q$6:$Q$1005,Cad_cl!AY$5))),"",IF($C991="","",SUMIFS(Con_ve!$F$6:$F$1005,Con_ve!$C$6:$C$1005,$C991,Con_ve!$I$6:$I$1005,"Fechada",Con_ve!$Q$6:$Q$1005,Cad_cl!AY$5)))</f>
        <v/>
      </c>
      <c r="AZ991" s="134" t="str">
        <f>IF(ISERR(IF($C991="","",SUMIFS(Con_ve!$F$6:$F$1005,Con_ve!$C$6:$C$1005,$C991,Con_ve!$I$6:$I$1005,"Fechada",Con_ve!$Q$6:$Q$1005,Cad_cl!AZ$5))),"",IF($C991="","",SUMIFS(Con_ve!$F$6:$F$1005,Con_ve!$C$6:$C$1005,$C991,Con_ve!$I$6:$I$1005,"Fechada",Con_ve!$Q$6:$Q$1005,Cad_cl!AZ$5)))</f>
        <v/>
      </c>
      <c r="BA991" s="134" t="str">
        <f>IF(ISERR(IF($C991="","",SUMIFS(Con_ve!$F$6:$F$1005,Con_ve!$C$6:$C$1005,$C991,Con_ve!$I$6:$I$1005,"Fechada",Con_ve!$Q$6:$Q$1005,Cad_cl!BA$5))),"",IF($C991="","",SUMIFS(Con_ve!$F$6:$F$1005,Con_ve!$C$6:$C$1005,$C991,Con_ve!$I$6:$I$1005,"Fechada",Con_ve!$Q$6:$Q$1005,Cad_cl!BA$5)))</f>
        <v/>
      </c>
      <c r="BB991" s="134">
        <f t="shared" si="45"/>
        <v>0</v>
      </c>
      <c r="BD991" s="134" t="str">
        <f>IF(ISERR(IF($C991="","",SUMIFS(Con_ve!$F$6:$F$1005,Con_ve!$C$6:$C$1005,$C991,Con_ve!$I$6:$I$1005,"Em negociação",Con_ve!$Q$6:$Q$1005,Cad_cl!BD$5))),"",IF($C991="","",SUMIFS(Con_ve!$F$6:$F$1005,Con_ve!$C$6:$C$1005,$C991,Con_ve!$I$6:$I$1005,"Em negociação",Con_ve!$Q$6:$Q$1005,Cad_cl!BD$5)))</f>
        <v/>
      </c>
      <c r="BE991" s="134" t="str">
        <f>IF(ISERR(IF($C991="","",SUMIFS(Con_ve!$F$6:$F$1005,Con_ve!$C$6:$C$1005,$C991,Con_ve!$I$6:$I$1005,"Em negociação",Con_ve!$Q$6:$Q$1005,Cad_cl!BE$5))),"",IF($C991="","",SUMIFS(Con_ve!$F$6:$F$1005,Con_ve!$C$6:$C$1005,$C991,Con_ve!$I$6:$I$1005,"Em negociação",Con_ve!$Q$6:$Q$1005,Cad_cl!BE$5)))</f>
        <v/>
      </c>
      <c r="BF991" s="134" t="str">
        <f>IF(ISERR(IF($C991="","",SUMIFS(Con_ve!$F$6:$F$1005,Con_ve!$C$6:$C$1005,$C991,Con_ve!$I$6:$I$1005,"Em negociação",Con_ve!$Q$6:$Q$1005,Cad_cl!BF$5))),"",IF($C991="","",SUMIFS(Con_ve!$F$6:$F$1005,Con_ve!$C$6:$C$1005,$C991,Con_ve!$I$6:$I$1005,"Em negociação",Con_ve!$Q$6:$Q$1005,Cad_cl!BF$5)))</f>
        <v/>
      </c>
      <c r="BG991" s="134" t="str">
        <f>IF(ISERR(IF($C991="","",SUMIFS(Con_ve!$F$6:$F$1005,Con_ve!$C$6:$C$1005,$C991,Con_ve!$I$6:$I$1005,"Em negociação",Con_ve!$Q$6:$Q$1005,Cad_cl!BG$5))),"",IF($C991="","",SUMIFS(Con_ve!$F$6:$F$1005,Con_ve!$C$6:$C$1005,$C991,Con_ve!$I$6:$I$1005,"Em negociação",Con_ve!$Q$6:$Q$1005,Cad_cl!BG$5)))</f>
        <v/>
      </c>
      <c r="BH991" s="134" t="str">
        <f>IF(ISERR(IF($C991="","",SUMIFS(Con_ve!$F$6:$F$1005,Con_ve!$C$6:$C$1005,$C991,Con_ve!$I$6:$I$1005,"Em negociação",Con_ve!$Q$6:$Q$1005,Cad_cl!BH$5))),"",IF($C991="","",SUMIFS(Con_ve!$F$6:$F$1005,Con_ve!$C$6:$C$1005,$C991,Con_ve!$I$6:$I$1005,"Em negociação",Con_ve!$Q$6:$Q$1005,Cad_cl!BH$5)))</f>
        <v/>
      </c>
      <c r="BI991" s="134" t="str">
        <f>IF(ISERR(IF($C991="","",SUMIFS(Con_ve!$F$6:$F$1005,Con_ve!$C$6:$C$1005,$C991,Con_ve!$I$6:$I$1005,"Em negociação",Con_ve!$Q$6:$Q$1005,Cad_cl!BI$5))),"",IF($C991="","",SUMIFS(Con_ve!$F$6:$F$1005,Con_ve!$C$6:$C$1005,$C991,Con_ve!$I$6:$I$1005,"Em negociação",Con_ve!$Q$6:$Q$1005,Cad_cl!BI$5)))</f>
        <v/>
      </c>
      <c r="BJ991" s="134" t="str">
        <f>IF(ISERR(IF($C991="","",SUMIFS(Con_ve!$F$6:$F$1005,Con_ve!$C$6:$C$1005,$C991,Con_ve!$I$6:$I$1005,"Em negociação",Con_ve!$Q$6:$Q$1005,Cad_cl!BJ$5))),"",IF($C991="","",SUMIFS(Con_ve!$F$6:$F$1005,Con_ve!$C$6:$C$1005,$C991,Con_ve!$I$6:$I$1005,"Em negociação",Con_ve!$Q$6:$Q$1005,Cad_cl!BJ$5)))</f>
        <v/>
      </c>
      <c r="BK991" s="134" t="str">
        <f>IF(ISERR(IF($C991="","",SUMIFS(Con_ve!$F$6:$F$1005,Con_ve!$C$6:$C$1005,$C991,Con_ve!$I$6:$I$1005,"Em negociação",Con_ve!$Q$6:$Q$1005,Cad_cl!BK$5))),"",IF($C991="","",SUMIFS(Con_ve!$F$6:$F$1005,Con_ve!$C$6:$C$1005,$C991,Con_ve!$I$6:$I$1005,"Em negociação",Con_ve!$Q$6:$Q$1005,Cad_cl!BK$5)))</f>
        <v/>
      </c>
      <c r="BL991" s="134" t="str">
        <f>IF(ISERR(IF($C991="","",SUMIFS(Con_ve!$F$6:$F$1005,Con_ve!$C$6:$C$1005,$C991,Con_ve!$I$6:$I$1005,"Em negociação",Con_ve!$Q$6:$Q$1005,Cad_cl!BL$5))),"",IF($C991="","",SUMIFS(Con_ve!$F$6:$F$1005,Con_ve!$C$6:$C$1005,$C991,Con_ve!$I$6:$I$1005,"Em negociação",Con_ve!$Q$6:$Q$1005,Cad_cl!BL$5)))</f>
        <v/>
      </c>
      <c r="BM991" s="134" t="str">
        <f>IF(ISERR(IF($C991="","",SUMIFS(Con_ve!$F$6:$F$1005,Con_ve!$C$6:$C$1005,$C991,Con_ve!$I$6:$I$1005,"Em negociação",Con_ve!$Q$6:$Q$1005,Cad_cl!BM$5))),"",IF($C991="","",SUMIFS(Con_ve!$F$6:$F$1005,Con_ve!$C$6:$C$1005,$C991,Con_ve!$I$6:$I$1005,"Em negociação",Con_ve!$Q$6:$Q$1005,Cad_cl!BM$5)))</f>
        <v/>
      </c>
      <c r="BN991" s="134" t="str">
        <f>IF(ISERR(IF($C991="","",SUMIFS(Con_ve!$F$6:$F$1005,Con_ve!$C$6:$C$1005,$C991,Con_ve!$I$6:$I$1005,"Em negociação",Con_ve!$Q$6:$Q$1005,Cad_cl!BN$5))),"",IF($C991="","",SUMIFS(Con_ve!$F$6:$F$1005,Con_ve!$C$6:$C$1005,$C991,Con_ve!$I$6:$I$1005,"Em negociação",Con_ve!$Q$6:$Q$1005,Cad_cl!BN$5)))</f>
        <v/>
      </c>
      <c r="BO991" s="134" t="str">
        <f>IF(ISERR(IF($C991="","",SUMIFS(Con_ve!$F$6:$F$1005,Con_ve!$C$6:$C$1005,$C991,Con_ve!$I$6:$I$1005,"Em negociação",Con_ve!$Q$6:$Q$1005,Cad_cl!BO$5))),"",IF($C991="","",SUMIFS(Con_ve!$F$6:$F$1005,Con_ve!$C$6:$C$1005,$C991,Con_ve!$I$6:$I$1005,"Em negociação",Con_ve!$Q$6:$Q$1005,Cad_cl!BO$5)))</f>
        <v/>
      </c>
      <c r="BP991" s="134">
        <f t="shared" si="46"/>
        <v>0</v>
      </c>
      <c r="BR991" s="125" t="str">
        <f>IF(ISERR(IF(AND($I991=Re_lo!$E$5,BR$5=VLOOKUP(Re_lo!$H$5,Re_lo!$N$5:$O$16,2,0)),AP991,"")),"",IF(AND($I991=Re_lo!$E$5,BR$5=VLOOKUP(Re_lo!$H$5,Re_lo!$N$5:$O$16,2,0)),AP991,""))</f>
        <v/>
      </c>
      <c r="BS991" s="125" t="str">
        <f>IF(ISERR(IF(AND($I991=Re_lo!$E$5,BS$5=VLOOKUP(Re_lo!$H$5,Re_lo!$N$5:$O$16,2,0)),AQ991,"")),"",IF(AND($I991=Re_lo!$E$5,BS$5=VLOOKUP(Re_lo!$H$5,Re_lo!$N$5:$O$16,2,0)),AQ991,""))</f>
        <v/>
      </c>
      <c r="BT991" s="125" t="str">
        <f>IF(ISERR(IF(AND($I991=Re_lo!$E$5,BT$5=VLOOKUP(Re_lo!$H$5,Re_lo!$N$5:$O$16,2,0)),AR991,"")),"",IF(AND($I991=Re_lo!$E$5,BT$5=VLOOKUP(Re_lo!$H$5,Re_lo!$N$5:$O$16,2,0)),AR991,""))</f>
        <v/>
      </c>
      <c r="BU991" s="125" t="str">
        <f>IF(ISERR(IF(AND($I991=Re_lo!$E$5,BU$5=VLOOKUP(Re_lo!$H$5,Re_lo!$N$5:$O$16,2,0)),AS991,"")),"",IF(AND($I991=Re_lo!$E$5,BU$5=VLOOKUP(Re_lo!$H$5,Re_lo!$N$5:$O$16,2,0)),AS991,""))</f>
        <v/>
      </c>
      <c r="BV991" s="125" t="str">
        <f>IF(ISERR(IF(AND($I991=Re_lo!$E$5,BV$5=VLOOKUP(Re_lo!$H$5,Re_lo!$N$5:$O$16,2,0)),AT991,"")),"",IF(AND($I991=Re_lo!$E$5,BV$5=VLOOKUP(Re_lo!$H$5,Re_lo!$N$5:$O$16,2,0)),AT991,""))</f>
        <v/>
      </c>
      <c r="BW991" s="125" t="str">
        <f>IF(ISERR(IF(AND($I991=Re_lo!$E$5,BW$5=VLOOKUP(Re_lo!$H$5,Re_lo!$N$5:$O$16,2,0)),AU991,"")),"",IF(AND($I991=Re_lo!$E$5,BW$5=VLOOKUP(Re_lo!$H$5,Re_lo!$N$5:$O$16,2,0)),AU991,""))</f>
        <v/>
      </c>
      <c r="BX991" s="125" t="str">
        <f>IF(ISERR(IF(AND($I991=Re_lo!$E$5,BX$5=VLOOKUP(Re_lo!$H$5,Re_lo!$N$5:$O$16,2,0)),AV991,"")),"",IF(AND($I991=Re_lo!$E$5,BX$5=VLOOKUP(Re_lo!$H$5,Re_lo!$N$5:$O$16,2,0)),AV991,""))</f>
        <v/>
      </c>
      <c r="BY991" s="125" t="str">
        <f>IF(ISERR(IF(AND($I991=Re_lo!$E$5,BY$5=VLOOKUP(Re_lo!$H$5,Re_lo!$N$5:$O$16,2,0)),AW991,"")),"",IF(AND($I991=Re_lo!$E$5,BY$5=VLOOKUP(Re_lo!$H$5,Re_lo!$N$5:$O$16,2,0)),AW991,""))</f>
        <v/>
      </c>
      <c r="BZ991" s="125" t="str">
        <f>IF(ISERR(IF(AND($I991=Re_lo!$E$5,BZ$5=VLOOKUP(Re_lo!$H$5,Re_lo!$N$5:$O$16,2,0)),AX991,"")),"",IF(AND($I991=Re_lo!$E$5,BZ$5=VLOOKUP(Re_lo!$H$5,Re_lo!$N$5:$O$16,2,0)),AX991,""))</f>
        <v/>
      </c>
      <c r="CA991" s="125" t="str">
        <f>IF(ISERR(IF(AND($I991=Re_lo!$E$5,CA$5=VLOOKUP(Re_lo!$H$5,Re_lo!$N$5:$O$16,2,0)),AY991,"")),"",IF(AND($I991=Re_lo!$E$5,CA$5=VLOOKUP(Re_lo!$H$5,Re_lo!$N$5:$O$16,2,0)),AY991,""))</f>
        <v/>
      </c>
      <c r="CB991" s="125" t="str">
        <f>IF(ISERR(IF(AND($I991=Re_lo!$E$5,CB$5=VLOOKUP(Re_lo!$H$5,Re_lo!$N$5:$O$16,2,0)),AZ991,"")),"",IF(AND($I991=Re_lo!$E$5,CB$5=VLOOKUP(Re_lo!$H$5,Re_lo!$N$5:$O$16,2,0)),AZ991,""))</f>
        <v/>
      </c>
      <c r="CC991" s="125" t="str">
        <f>IF(ISERR(IF(AND($I991=Re_lo!$E$5,CC$5=VLOOKUP(Re_lo!$H$5,Re_lo!$N$5:$O$16,2,0)),BA991,"")),"",IF(AND($I991=Re_lo!$E$5,CC$5=VLOOKUP(Re_lo!$H$5,Re_lo!$N$5:$O$16,2,0)),BA991,""))</f>
        <v/>
      </c>
      <c r="CD991" s="125" t="str">
        <f>IF(ISERR(IF(AND($I991=Re_lo!$E$5,CD$5=VLOOKUP(Re_lo!$H$5,Re_lo!$N$5:$O$16,2,0)),BB991,"")),"",IF(AND($I991=Re_lo!$E$5,CD$5=VLOOKUP(Re_lo!$H$5,Re_lo!$N$5:$O$16,2,0)),BB991,""))</f>
        <v/>
      </c>
      <c r="CF991" s="125" t="str">
        <f>IF($C991="","",COUNTIFS(Con_ve!$C$6:$C$1005,$C991,Con_ve!$Q$6:$Q$1005,Cad_cl!CF$5))</f>
        <v/>
      </c>
      <c r="CG991" s="125" t="str">
        <f>IF($C991="","",COUNTIFS(Con_ve!$C$6:$C$1005,$C991,Con_ve!$Q$6:$Q$1005,Cad_cl!CG$5))</f>
        <v/>
      </c>
      <c r="CH991" s="125" t="str">
        <f>IF($C991="","",COUNTIFS(Con_ve!$C$6:$C$1005,$C991,Con_ve!$Q$6:$Q$1005,Cad_cl!CH$5))</f>
        <v/>
      </c>
      <c r="CI991" s="125" t="str">
        <f>IF($C991="","",COUNTIFS(Con_ve!$C$6:$C$1005,$C991,Con_ve!$Q$6:$Q$1005,Cad_cl!CI$5))</f>
        <v/>
      </c>
      <c r="CJ991" s="125" t="str">
        <f>IF($C991="","",COUNTIFS(Con_ve!$C$6:$C$1005,$C991,Con_ve!$Q$6:$Q$1005,Cad_cl!CJ$5))</f>
        <v/>
      </c>
      <c r="CK991" s="125" t="str">
        <f>IF($C991="","",COUNTIFS(Con_ve!$C$6:$C$1005,$C991,Con_ve!$Q$6:$Q$1005,Cad_cl!CK$5))</f>
        <v/>
      </c>
      <c r="CL991" s="125" t="str">
        <f>IF($C991="","",COUNTIFS(Con_ve!$C$6:$C$1005,$C991,Con_ve!$Q$6:$Q$1005,Cad_cl!CL$5))</f>
        <v/>
      </c>
      <c r="CM991" s="125" t="str">
        <f>IF($C991="","",COUNTIFS(Con_ve!$C$6:$C$1005,$C991,Con_ve!$Q$6:$Q$1005,Cad_cl!CM$5))</f>
        <v/>
      </c>
      <c r="CN991" s="125" t="str">
        <f>IF($C991="","",COUNTIFS(Con_ve!$C$6:$C$1005,$C991,Con_ve!$Q$6:$Q$1005,Cad_cl!CN$5))</f>
        <v/>
      </c>
      <c r="CO991" s="125" t="str">
        <f>IF($C991="","",COUNTIFS(Con_ve!$C$6:$C$1005,$C991,Con_ve!$Q$6:$Q$1005,Cad_cl!CO$5))</f>
        <v/>
      </c>
      <c r="CP991" s="125" t="str">
        <f>IF($C991="","",COUNTIFS(Con_ve!$C$6:$C$1005,$C991,Con_ve!$Q$6:$Q$1005,Cad_cl!CP$5))</f>
        <v/>
      </c>
      <c r="CQ991" s="125" t="str">
        <f>IF($C991="","",COUNTIFS(Con_ve!$C$6:$C$1005,$C991,Con_ve!$Q$6:$Q$1005,Cad_cl!CQ$5))</f>
        <v/>
      </c>
      <c r="CR991" s="125">
        <f t="shared" si="47"/>
        <v>0</v>
      </c>
    </row>
    <row r="992" spans="3:96" ht="30" customHeight="1">
      <c r="C992" s="153"/>
      <c r="D992" s="153"/>
      <c r="E992" s="154"/>
      <c r="F992" s="153"/>
      <c r="G992" s="155"/>
      <c r="H992" s="153"/>
      <c r="I992" s="153"/>
      <c r="J992" s="132" t="s">
        <v>309</v>
      </c>
      <c r="K992" s="133" t="s">
        <v>309</v>
      </c>
      <c r="L992" s="153"/>
      <c r="M992" s="153"/>
      <c r="N992" s="153"/>
      <c r="O992" s="153"/>
      <c r="P992" s="153"/>
      <c r="Q992" s="153"/>
      <c r="AP992" s="134" t="str">
        <f>IF(ISERR(IF($C992="","",SUMIFS(Con_ve!$F$6:$F$1005,Con_ve!$C$6:$C$1005,$C992,Con_ve!$I$6:$I$1005,"Fechada",Con_ve!$Q$6:$Q$1005,Cad_cl!AP$5))),"",IF($C992="","",SUMIFS(Con_ve!$F$6:$F$1005,Con_ve!$C$6:$C$1005,$C992,Con_ve!$I$6:$I$1005,"Fechada",Con_ve!$Q$6:$Q$1005,Cad_cl!AP$5)))</f>
        <v/>
      </c>
      <c r="AQ992" s="134" t="str">
        <f>IF(ISERR(IF($C992="","",SUMIFS(Con_ve!$F$6:$F$1005,Con_ve!$C$6:$C$1005,$C992,Con_ve!$I$6:$I$1005,"Fechada",Con_ve!$Q$6:$Q$1005,Cad_cl!AQ$5))),"",IF($C992="","",SUMIFS(Con_ve!$F$6:$F$1005,Con_ve!$C$6:$C$1005,$C992,Con_ve!$I$6:$I$1005,"Fechada",Con_ve!$Q$6:$Q$1005,Cad_cl!AQ$5)))</f>
        <v/>
      </c>
      <c r="AR992" s="134" t="str">
        <f>IF(ISERR(IF($C992="","",SUMIFS(Con_ve!$F$6:$F$1005,Con_ve!$C$6:$C$1005,$C992,Con_ve!$I$6:$I$1005,"Fechada",Con_ve!$Q$6:$Q$1005,Cad_cl!AR$5))),"",IF($C992="","",SUMIFS(Con_ve!$F$6:$F$1005,Con_ve!$C$6:$C$1005,$C992,Con_ve!$I$6:$I$1005,"Fechada",Con_ve!$Q$6:$Q$1005,Cad_cl!AR$5)))</f>
        <v/>
      </c>
      <c r="AS992" s="134" t="str">
        <f>IF(ISERR(IF($C992="","",SUMIFS(Con_ve!$F$6:$F$1005,Con_ve!$C$6:$C$1005,$C992,Con_ve!$I$6:$I$1005,"Fechada",Con_ve!$Q$6:$Q$1005,Cad_cl!AS$5))),"",IF($C992="","",SUMIFS(Con_ve!$F$6:$F$1005,Con_ve!$C$6:$C$1005,$C992,Con_ve!$I$6:$I$1005,"Fechada",Con_ve!$Q$6:$Q$1005,Cad_cl!AS$5)))</f>
        <v/>
      </c>
      <c r="AT992" s="134" t="str">
        <f>IF(ISERR(IF($C992="","",SUMIFS(Con_ve!$F$6:$F$1005,Con_ve!$C$6:$C$1005,$C992,Con_ve!$I$6:$I$1005,"Fechada",Con_ve!$Q$6:$Q$1005,Cad_cl!AT$5))),"",IF($C992="","",SUMIFS(Con_ve!$F$6:$F$1005,Con_ve!$C$6:$C$1005,$C992,Con_ve!$I$6:$I$1005,"Fechada",Con_ve!$Q$6:$Q$1005,Cad_cl!AT$5)))</f>
        <v/>
      </c>
      <c r="AU992" s="134" t="str">
        <f>IF(ISERR(IF($C992="","",SUMIFS(Con_ve!$F$6:$F$1005,Con_ve!$C$6:$C$1005,$C992,Con_ve!$I$6:$I$1005,"Fechada",Con_ve!$Q$6:$Q$1005,Cad_cl!AU$5))),"",IF($C992="","",SUMIFS(Con_ve!$F$6:$F$1005,Con_ve!$C$6:$C$1005,$C992,Con_ve!$I$6:$I$1005,"Fechada",Con_ve!$Q$6:$Q$1005,Cad_cl!AU$5)))</f>
        <v/>
      </c>
      <c r="AV992" s="134" t="str">
        <f>IF(ISERR(IF($C992="","",SUMIFS(Con_ve!$F$6:$F$1005,Con_ve!$C$6:$C$1005,$C992,Con_ve!$I$6:$I$1005,"Fechada",Con_ve!$Q$6:$Q$1005,Cad_cl!AV$5))),"",IF($C992="","",SUMIFS(Con_ve!$F$6:$F$1005,Con_ve!$C$6:$C$1005,$C992,Con_ve!$I$6:$I$1005,"Fechada",Con_ve!$Q$6:$Q$1005,Cad_cl!AV$5)))</f>
        <v/>
      </c>
      <c r="AW992" s="134" t="str">
        <f>IF(ISERR(IF($C992="","",SUMIFS(Con_ve!$F$6:$F$1005,Con_ve!$C$6:$C$1005,$C992,Con_ve!$I$6:$I$1005,"Fechada",Con_ve!$Q$6:$Q$1005,Cad_cl!AW$5))),"",IF($C992="","",SUMIFS(Con_ve!$F$6:$F$1005,Con_ve!$C$6:$C$1005,$C992,Con_ve!$I$6:$I$1005,"Fechada",Con_ve!$Q$6:$Q$1005,Cad_cl!AW$5)))</f>
        <v/>
      </c>
      <c r="AX992" s="134" t="str">
        <f>IF(ISERR(IF($C992="","",SUMIFS(Con_ve!$F$6:$F$1005,Con_ve!$C$6:$C$1005,$C992,Con_ve!$I$6:$I$1005,"Fechada",Con_ve!$Q$6:$Q$1005,Cad_cl!AX$5))),"",IF($C992="","",SUMIFS(Con_ve!$F$6:$F$1005,Con_ve!$C$6:$C$1005,$C992,Con_ve!$I$6:$I$1005,"Fechada",Con_ve!$Q$6:$Q$1005,Cad_cl!AX$5)))</f>
        <v/>
      </c>
      <c r="AY992" s="134" t="str">
        <f>IF(ISERR(IF($C992="","",SUMIFS(Con_ve!$F$6:$F$1005,Con_ve!$C$6:$C$1005,$C992,Con_ve!$I$6:$I$1005,"Fechada",Con_ve!$Q$6:$Q$1005,Cad_cl!AY$5))),"",IF($C992="","",SUMIFS(Con_ve!$F$6:$F$1005,Con_ve!$C$6:$C$1005,$C992,Con_ve!$I$6:$I$1005,"Fechada",Con_ve!$Q$6:$Q$1005,Cad_cl!AY$5)))</f>
        <v/>
      </c>
      <c r="AZ992" s="134" t="str">
        <f>IF(ISERR(IF($C992="","",SUMIFS(Con_ve!$F$6:$F$1005,Con_ve!$C$6:$C$1005,$C992,Con_ve!$I$6:$I$1005,"Fechada",Con_ve!$Q$6:$Q$1005,Cad_cl!AZ$5))),"",IF($C992="","",SUMIFS(Con_ve!$F$6:$F$1005,Con_ve!$C$6:$C$1005,$C992,Con_ve!$I$6:$I$1005,"Fechada",Con_ve!$Q$6:$Q$1005,Cad_cl!AZ$5)))</f>
        <v/>
      </c>
      <c r="BA992" s="134" t="str">
        <f>IF(ISERR(IF($C992="","",SUMIFS(Con_ve!$F$6:$F$1005,Con_ve!$C$6:$C$1005,$C992,Con_ve!$I$6:$I$1005,"Fechada",Con_ve!$Q$6:$Q$1005,Cad_cl!BA$5))),"",IF($C992="","",SUMIFS(Con_ve!$F$6:$F$1005,Con_ve!$C$6:$C$1005,$C992,Con_ve!$I$6:$I$1005,"Fechada",Con_ve!$Q$6:$Q$1005,Cad_cl!BA$5)))</f>
        <v/>
      </c>
      <c r="BB992" s="134">
        <f t="shared" si="45"/>
        <v>0</v>
      </c>
      <c r="BD992" s="134" t="str">
        <f>IF(ISERR(IF($C992="","",SUMIFS(Con_ve!$F$6:$F$1005,Con_ve!$C$6:$C$1005,$C992,Con_ve!$I$6:$I$1005,"Em negociação",Con_ve!$Q$6:$Q$1005,Cad_cl!BD$5))),"",IF($C992="","",SUMIFS(Con_ve!$F$6:$F$1005,Con_ve!$C$6:$C$1005,$C992,Con_ve!$I$6:$I$1005,"Em negociação",Con_ve!$Q$6:$Q$1005,Cad_cl!BD$5)))</f>
        <v/>
      </c>
      <c r="BE992" s="134" t="str">
        <f>IF(ISERR(IF($C992="","",SUMIFS(Con_ve!$F$6:$F$1005,Con_ve!$C$6:$C$1005,$C992,Con_ve!$I$6:$I$1005,"Em negociação",Con_ve!$Q$6:$Q$1005,Cad_cl!BE$5))),"",IF($C992="","",SUMIFS(Con_ve!$F$6:$F$1005,Con_ve!$C$6:$C$1005,$C992,Con_ve!$I$6:$I$1005,"Em negociação",Con_ve!$Q$6:$Q$1005,Cad_cl!BE$5)))</f>
        <v/>
      </c>
      <c r="BF992" s="134" t="str">
        <f>IF(ISERR(IF($C992="","",SUMIFS(Con_ve!$F$6:$F$1005,Con_ve!$C$6:$C$1005,$C992,Con_ve!$I$6:$I$1005,"Em negociação",Con_ve!$Q$6:$Q$1005,Cad_cl!BF$5))),"",IF($C992="","",SUMIFS(Con_ve!$F$6:$F$1005,Con_ve!$C$6:$C$1005,$C992,Con_ve!$I$6:$I$1005,"Em negociação",Con_ve!$Q$6:$Q$1005,Cad_cl!BF$5)))</f>
        <v/>
      </c>
      <c r="BG992" s="134" t="str">
        <f>IF(ISERR(IF($C992="","",SUMIFS(Con_ve!$F$6:$F$1005,Con_ve!$C$6:$C$1005,$C992,Con_ve!$I$6:$I$1005,"Em negociação",Con_ve!$Q$6:$Q$1005,Cad_cl!BG$5))),"",IF($C992="","",SUMIFS(Con_ve!$F$6:$F$1005,Con_ve!$C$6:$C$1005,$C992,Con_ve!$I$6:$I$1005,"Em negociação",Con_ve!$Q$6:$Q$1005,Cad_cl!BG$5)))</f>
        <v/>
      </c>
      <c r="BH992" s="134" t="str">
        <f>IF(ISERR(IF($C992="","",SUMIFS(Con_ve!$F$6:$F$1005,Con_ve!$C$6:$C$1005,$C992,Con_ve!$I$6:$I$1005,"Em negociação",Con_ve!$Q$6:$Q$1005,Cad_cl!BH$5))),"",IF($C992="","",SUMIFS(Con_ve!$F$6:$F$1005,Con_ve!$C$6:$C$1005,$C992,Con_ve!$I$6:$I$1005,"Em negociação",Con_ve!$Q$6:$Q$1005,Cad_cl!BH$5)))</f>
        <v/>
      </c>
      <c r="BI992" s="134" t="str">
        <f>IF(ISERR(IF($C992="","",SUMIFS(Con_ve!$F$6:$F$1005,Con_ve!$C$6:$C$1005,$C992,Con_ve!$I$6:$I$1005,"Em negociação",Con_ve!$Q$6:$Q$1005,Cad_cl!BI$5))),"",IF($C992="","",SUMIFS(Con_ve!$F$6:$F$1005,Con_ve!$C$6:$C$1005,$C992,Con_ve!$I$6:$I$1005,"Em negociação",Con_ve!$Q$6:$Q$1005,Cad_cl!BI$5)))</f>
        <v/>
      </c>
      <c r="BJ992" s="134" t="str">
        <f>IF(ISERR(IF($C992="","",SUMIFS(Con_ve!$F$6:$F$1005,Con_ve!$C$6:$C$1005,$C992,Con_ve!$I$6:$I$1005,"Em negociação",Con_ve!$Q$6:$Q$1005,Cad_cl!BJ$5))),"",IF($C992="","",SUMIFS(Con_ve!$F$6:$F$1005,Con_ve!$C$6:$C$1005,$C992,Con_ve!$I$6:$I$1005,"Em negociação",Con_ve!$Q$6:$Q$1005,Cad_cl!BJ$5)))</f>
        <v/>
      </c>
      <c r="BK992" s="134" t="str">
        <f>IF(ISERR(IF($C992="","",SUMIFS(Con_ve!$F$6:$F$1005,Con_ve!$C$6:$C$1005,$C992,Con_ve!$I$6:$I$1005,"Em negociação",Con_ve!$Q$6:$Q$1005,Cad_cl!BK$5))),"",IF($C992="","",SUMIFS(Con_ve!$F$6:$F$1005,Con_ve!$C$6:$C$1005,$C992,Con_ve!$I$6:$I$1005,"Em negociação",Con_ve!$Q$6:$Q$1005,Cad_cl!BK$5)))</f>
        <v/>
      </c>
      <c r="BL992" s="134" t="str">
        <f>IF(ISERR(IF($C992="","",SUMIFS(Con_ve!$F$6:$F$1005,Con_ve!$C$6:$C$1005,$C992,Con_ve!$I$6:$I$1005,"Em negociação",Con_ve!$Q$6:$Q$1005,Cad_cl!BL$5))),"",IF($C992="","",SUMIFS(Con_ve!$F$6:$F$1005,Con_ve!$C$6:$C$1005,$C992,Con_ve!$I$6:$I$1005,"Em negociação",Con_ve!$Q$6:$Q$1005,Cad_cl!BL$5)))</f>
        <v/>
      </c>
      <c r="BM992" s="134" t="str">
        <f>IF(ISERR(IF($C992="","",SUMIFS(Con_ve!$F$6:$F$1005,Con_ve!$C$6:$C$1005,$C992,Con_ve!$I$6:$I$1005,"Em negociação",Con_ve!$Q$6:$Q$1005,Cad_cl!BM$5))),"",IF($C992="","",SUMIFS(Con_ve!$F$6:$F$1005,Con_ve!$C$6:$C$1005,$C992,Con_ve!$I$6:$I$1005,"Em negociação",Con_ve!$Q$6:$Q$1005,Cad_cl!BM$5)))</f>
        <v/>
      </c>
      <c r="BN992" s="134" t="str">
        <f>IF(ISERR(IF($C992="","",SUMIFS(Con_ve!$F$6:$F$1005,Con_ve!$C$6:$C$1005,$C992,Con_ve!$I$6:$I$1005,"Em negociação",Con_ve!$Q$6:$Q$1005,Cad_cl!BN$5))),"",IF($C992="","",SUMIFS(Con_ve!$F$6:$F$1005,Con_ve!$C$6:$C$1005,$C992,Con_ve!$I$6:$I$1005,"Em negociação",Con_ve!$Q$6:$Q$1005,Cad_cl!BN$5)))</f>
        <v/>
      </c>
      <c r="BO992" s="134" t="str">
        <f>IF(ISERR(IF($C992="","",SUMIFS(Con_ve!$F$6:$F$1005,Con_ve!$C$6:$C$1005,$C992,Con_ve!$I$6:$I$1005,"Em negociação",Con_ve!$Q$6:$Q$1005,Cad_cl!BO$5))),"",IF($C992="","",SUMIFS(Con_ve!$F$6:$F$1005,Con_ve!$C$6:$C$1005,$C992,Con_ve!$I$6:$I$1005,"Em negociação",Con_ve!$Q$6:$Q$1005,Cad_cl!BO$5)))</f>
        <v/>
      </c>
      <c r="BP992" s="134">
        <f t="shared" si="46"/>
        <v>0</v>
      </c>
      <c r="BR992" s="125" t="str">
        <f>IF(ISERR(IF(AND($I992=Re_lo!$E$5,BR$5=VLOOKUP(Re_lo!$H$5,Re_lo!$N$5:$O$16,2,0)),AP992,"")),"",IF(AND($I992=Re_lo!$E$5,BR$5=VLOOKUP(Re_lo!$H$5,Re_lo!$N$5:$O$16,2,0)),AP992,""))</f>
        <v/>
      </c>
      <c r="BS992" s="125" t="str">
        <f>IF(ISERR(IF(AND($I992=Re_lo!$E$5,BS$5=VLOOKUP(Re_lo!$H$5,Re_lo!$N$5:$O$16,2,0)),AQ992,"")),"",IF(AND($I992=Re_lo!$E$5,BS$5=VLOOKUP(Re_lo!$H$5,Re_lo!$N$5:$O$16,2,0)),AQ992,""))</f>
        <v/>
      </c>
      <c r="BT992" s="125" t="str">
        <f>IF(ISERR(IF(AND($I992=Re_lo!$E$5,BT$5=VLOOKUP(Re_lo!$H$5,Re_lo!$N$5:$O$16,2,0)),AR992,"")),"",IF(AND($I992=Re_lo!$E$5,BT$5=VLOOKUP(Re_lo!$H$5,Re_lo!$N$5:$O$16,2,0)),AR992,""))</f>
        <v/>
      </c>
      <c r="BU992" s="125" t="str">
        <f>IF(ISERR(IF(AND($I992=Re_lo!$E$5,BU$5=VLOOKUP(Re_lo!$H$5,Re_lo!$N$5:$O$16,2,0)),AS992,"")),"",IF(AND($I992=Re_lo!$E$5,BU$5=VLOOKUP(Re_lo!$H$5,Re_lo!$N$5:$O$16,2,0)),AS992,""))</f>
        <v/>
      </c>
      <c r="BV992" s="125" t="str">
        <f>IF(ISERR(IF(AND($I992=Re_lo!$E$5,BV$5=VLOOKUP(Re_lo!$H$5,Re_lo!$N$5:$O$16,2,0)),AT992,"")),"",IF(AND($I992=Re_lo!$E$5,BV$5=VLOOKUP(Re_lo!$H$5,Re_lo!$N$5:$O$16,2,0)),AT992,""))</f>
        <v/>
      </c>
      <c r="BW992" s="125" t="str">
        <f>IF(ISERR(IF(AND($I992=Re_lo!$E$5,BW$5=VLOOKUP(Re_lo!$H$5,Re_lo!$N$5:$O$16,2,0)),AU992,"")),"",IF(AND($I992=Re_lo!$E$5,BW$5=VLOOKUP(Re_lo!$H$5,Re_lo!$N$5:$O$16,2,0)),AU992,""))</f>
        <v/>
      </c>
      <c r="BX992" s="125" t="str">
        <f>IF(ISERR(IF(AND($I992=Re_lo!$E$5,BX$5=VLOOKUP(Re_lo!$H$5,Re_lo!$N$5:$O$16,2,0)),AV992,"")),"",IF(AND($I992=Re_lo!$E$5,BX$5=VLOOKUP(Re_lo!$H$5,Re_lo!$N$5:$O$16,2,0)),AV992,""))</f>
        <v/>
      </c>
      <c r="BY992" s="125" t="str">
        <f>IF(ISERR(IF(AND($I992=Re_lo!$E$5,BY$5=VLOOKUP(Re_lo!$H$5,Re_lo!$N$5:$O$16,2,0)),AW992,"")),"",IF(AND($I992=Re_lo!$E$5,BY$5=VLOOKUP(Re_lo!$H$5,Re_lo!$N$5:$O$16,2,0)),AW992,""))</f>
        <v/>
      </c>
      <c r="BZ992" s="125" t="str">
        <f>IF(ISERR(IF(AND($I992=Re_lo!$E$5,BZ$5=VLOOKUP(Re_lo!$H$5,Re_lo!$N$5:$O$16,2,0)),AX992,"")),"",IF(AND($I992=Re_lo!$E$5,BZ$5=VLOOKUP(Re_lo!$H$5,Re_lo!$N$5:$O$16,2,0)),AX992,""))</f>
        <v/>
      </c>
      <c r="CA992" s="125" t="str">
        <f>IF(ISERR(IF(AND($I992=Re_lo!$E$5,CA$5=VLOOKUP(Re_lo!$H$5,Re_lo!$N$5:$O$16,2,0)),AY992,"")),"",IF(AND($I992=Re_lo!$E$5,CA$5=VLOOKUP(Re_lo!$H$5,Re_lo!$N$5:$O$16,2,0)),AY992,""))</f>
        <v/>
      </c>
      <c r="CB992" s="125" t="str">
        <f>IF(ISERR(IF(AND($I992=Re_lo!$E$5,CB$5=VLOOKUP(Re_lo!$H$5,Re_lo!$N$5:$O$16,2,0)),AZ992,"")),"",IF(AND($I992=Re_lo!$E$5,CB$5=VLOOKUP(Re_lo!$H$5,Re_lo!$N$5:$O$16,2,0)),AZ992,""))</f>
        <v/>
      </c>
      <c r="CC992" s="125" t="str">
        <f>IF(ISERR(IF(AND($I992=Re_lo!$E$5,CC$5=VLOOKUP(Re_lo!$H$5,Re_lo!$N$5:$O$16,2,0)),BA992,"")),"",IF(AND($I992=Re_lo!$E$5,CC$5=VLOOKUP(Re_lo!$H$5,Re_lo!$N$5:$O$16,2,0)),BA992,""))</f>
        <v/>
      </c>
      <c r="CD992" s="125" t="str">
        <f>IF(ISERR(IF(AND($I992=Re_lo!$E$5,CD$5=VLOOKUP(Re_lo!$H$5,Re_lo!$N$5:$O$16,2,0)),BB992,"")),"",IF(AND($I992=Re_lo!$E$5,CD$5=VLOOKUP(Re_lo!$H$5,Re_lo!$N$5:$O$16,2,0)),BB992,""))</f>
        <v/>
      </c>
      <c r="CF992" s="125" t="str">
        <f>IF($C992="","",COUNTIFS(Con_ve!$C$6:$C$1005,$C992,Con_ve!$Q$6:$Q$1005,Cad_cl!CF$5))</f>
        <v/>
      </c>
      <c r="CG992" s="125" t="str">
        <f>IF($C992="","",COUNTIFS(Con_ve!$C$6:$C$1005,$C992,Con_ve!$Q$6:$Q$1005,Cad_cl!CG$5))</f>
        <v/>
      </c>
      <c r="CH992" s="125" t="str">
        <f>IF($C992="","",COUNTIFS(Con_ve!$C$6:$C$1005,$C992,Con_ve!$Q$6:$Q$1005,Cad_cl!CH$5))</f>
        <v/>
      </c>
      <c r="CI992" s="125" t="str">
        <f>IF($C992="","",COUNTIFS(Con_ve!$C$6:$C$1005,$C992,Con_ve!$Q$6:$Q$1005,Cad_cl!CI$5))</f>
        <v/>
      </c>
      <c r="CJ992" s="125" t="str">
        <f>IF($C992="","",COUNTIFS(Con_ve!$C$6:$C$1005,$C992,Con_ve!$Q$6:$Q$1005,Cad_cl!CJ$5))</f>
        <v/>
      </c>
      <c r="CK992" s="125" t="str">
        <f>IF($C992="","",COUNTIFS(Con_ve!$C$6:$C$1005,$C992,Con_ve!$Q$6:$Q$1005,Cad_cl!CK$5))</f>
        <v/>
      </c>
      <c r="CL992" s="125" t="str">
        <f>IF($C992="","",COUNTIFS(Con_ve!$C$6:$C$1005,$C992,Con_ve!$Q$6:$Q$1005,Cad_cl!CL$5))</f>
        <v/>
      </c>
      <c r="CM992" s="125" t="str">
        <f>IF($C992="","",COUNTIFS(Con_ve!$C$6:$C$1005,$C992,Con_ve!$Q$6:$Q$1005,Cad_cl!CM$5))</f>
        <v/>
      </c>
      <c r="CN992" s="125" t="str">
        <f>IF($C992="","",COUNTIFS(Con_ve!$C$6:$C$1005,$C992,Con_ve!$Q$6:$Q$1005,Cad_cl!CN$5))</f>
        <v/>
      </c>
      <c r="CO992" s="125" t="str">
        <f>IF($C992="","",COUNTIFS(Con_ve!$C$6:$C$1005,$C992,Con_ve!$Q$6:$Q$1005,Cad_cl!CO$5))</f>
        <v/>
      </c>
      <c r="CP992" s="125" t="str">
        <f>IF($C992="","",COUNTIFS(Con_ve!$C$6:$C$1005,$C992,Con_ve!$Q$6:$Q$1005,Cad_cl!CP$5))</f>
        <v/>
      </c>
      <c r="CQ992" s="125" t="str">
        <f>IF($C992="","",COUNTIFS(Con_ve!$C$6:$C$1005,$C992,Con_ve!$Q$6:$Q$1005,Cad_cl!CQ$5))</f>
        <v/>
      </c>
      <c r="CR992" s="125">
        <f t="shared" si="47"/>
        <v>0</v>
      </c>
    </row>
    <row r="993" spans="3:96" ht="30" customHeight="1">
      <c r="C993" s="153"/>
      <c r="D993" s="153"/>
      <c r="E993" s="154"/>
      <c r="F993" s="153"/>
      <c r="G993" s="155"/>
      <c r="H993" s="153"/>
      <c r="I993" s="153"/>
      <c r="J993" s="132" t="s">
        <v>309</v>
      </c>
      <c r="K993" s="133" t="s">
        <v>309</v>
      </c>
      <c r="L993" s="153"/>
      <c r="M993" s="153"/>
      <c r="N993" s="153"/>
      <c r="O993" s="153"/>
      <c r="P993" s="153"/>
      <c r="Q993" s="153"/>
      <c r="AP993" s="134" t="str">
        <f>IF(ISERR(IF($C993="","",SUMIFS(Con_ve!$F$6:$F$1005,Con_ve!$C$6:$C$1005,$C993,Con_ve!$I$6:$I$1005,"Fechada",Con_ve!$Q$6:$Q$1005,Cad_cl!AP$5))),"",IF($C993="","",SUMIFS(Con_ve!$F$6:$F$1005,Con_ve!$C$6:$C$1005,$C993,Con_ve!$I$6:$I$1005,"Fechada",Con_ve!$Q$6:$Q$1005,Cad_cl!AP$5)))</f>
        <v/>
      </c>
      <c r="AQ993" s="134" t="str">
        <f>IF(ISERR(IF($C993="","",SUMIFS(Con_ve!$F$6:$F$1005,Con_ve!$C$6:$C$1005,$C993,Con_ve!$I$6:$I$1005,"Fechada",Con_ve!$Q$6:$Q$1005,Cad_cl!AQ$5))),"",IF($C993="","",SUMIFS(Con_ve!$F$6:$F$1005,Con_ve!$C$6:$C$1005,$C993,Con_ve!$I$6:$I$1005,"Fechada",Con_ve!$Q$6:$Q$1005,Cad_cl!AQ$5)))</f>
        <v/>
      </c>
      <c r="AR993" s="134" t="str">
        <f>IF(ISERR(IF($C993="","",SUMIFS(Con_ve!$F$6:$F$1005,Con_ve!$C$6:$C$1005,$C993,Con_ve!$I$6:$I$1005,"Fechada",Con_ve!$Q$6:$Q$1005,Cad_cl!AR$5))),"",IF($C993="","",SUMIFS(Con_ve!$F$6:$F$1005,Con_ve!$C$6:$C$1005,$C993,Con_ve!$I$6:$I$1005,"Fechada",Con_ve!$Q$6:$Q$1005,Cad_cl!AR$5)))</f>
        <v/>
      </c>
      <c r="AS993" s="134" t="str">
        <f>IF(ISERR(IF($C993="","",SUMIFS(Con_ve!$F$6:$F$1005,Con_ve!$C$6:$C$1005,$C993,Con_ve!$I$6:$I$1005,"Fechada",Con_ve!$Q$6:$Q$1005,Cad_cl!AS$5))),"",IF($C993="","",SUMIFS(Con_ve!$F$6:$F$1005,Con_ve!$C$6:$C$1005,$C993,Con_ve!$I$6:$I$1005,"Fechada",Con_ve!$Q$6:$Q$1005,Cad_cl!AS$5)))</f>
        <v/>
      </c>
      <c r="AT993" s="134" t="str">
        <f>IF(ISERR(IF($C993="","",SUMIFS(Con_ve!$F$6:$F$1005,Con_ve!$C$6:$C$1005,$C993,Con_ve!$I$6:$I$1005,"Fechada",Con_ve!$Q$6:$Q$1005,Cad_cl!AT$5))),"",IF($C993="","",SUMIFS(Con_ve!$F$6:$F$1005,Con_ve!$C$6:$C$1005,$C993,Con_ve!$I$6:$I$1005,"Fechada",Con_ve!$Q$6:$Q$1005,Cad_cl!AT$5)))</f>
        <v/>
      </c>
      <c r="AU993" s="134" t="str">
        <f>IF(ISERR(IF($C993="","",SUMIFS(Con_ve!$F$6:$F$1005,Con_ve!$C$6:$C$1005,$C993,Con_ve!$I$6:$I$1005,"Fechada",Con_ve!$Q$6:$Q$1005,Cad_cl!AU$5))),"",IF($C993="","",SUMIFS(Con_ve!$F$6:$F$1005,Con_ve!$C$6:$C$1005,$C993,Con_ve!$I$6:$I$1005,"Fechada",Con_ve!$Q$6:$Q$1005,Cad_cl!AU$5)))</f>
        <v/>
      </c>
      <c r="AV993" s="134" t="str">
        <f>IF(ISERR(IF($C993="","",SUMIFS(Con_ve!$F$6:$F$1005,Con_ve!$C$6:$C$1005,$C993,Con_ve!$I$6:$I$1005,"Fechada",Con_ve!$Q$6:$Q$1005,Cad_cl!AV$5))),"",IF($C993="","",SUMIFS(Con_ve!$F$6:$F$1005,Con_ve!$C$6:$C$1005,$C993,Con_ve!$I$6:$I$1005,"Fechada",Con_ve!$Q$6:$Q$1005,Cad_cl!AV$5)))</f>
        <v/>
      </c>
      <c r="AW993" s="134" t="str">
        <f>IF(ISERR(IF($C993="","",SUMIFS(Con_ve!$F$6:$F$1005,Con_ve!$C$6:$C$1005,$C993,Con_ve!$I$6:$I$1005,"Fechada",Con_ve!$Q$6:$Q$1005,Cad_cl!AW$5))),"",IF($C993="","",SUMIFS(Con_ve!$F$6:$F$1005,Con_ve!$C$6:$C$1005,$C993,Con_ve!$I$6:$I$1005,"Fechada",Con_ve!$Q$6:$Q$1005,Cad_cl!AW$5)))</f>
        <v/>
      </c>
      <c r="AX993" s="134" t="str">
        <f>IF(ISERR(IF($C993="","",SUMIFS(Con_ve!$F$6:$F$1005,Con_ve!$C$6:$C$1005,$C993,Con_ve!$I$6:$I$1005,"Fechada",Con_ve!$Q$6:$Q$1005,Cad_cl!AX$5))),"",IF($C993="","",SUMIFS(Con_ve!$F$6:$F$1005,Con_ve!$C$6:$C$1005,$C993,Con_ve!$I$6:$I$1005,"Fechada",Con_ve!$Q$6:$Q$1005,Cad_cl!AX$5)))</f>
        <v/>
      </c>
      <c r="AY993" s="134" t="str">
        <f>IF(ISERR(IF($C993="","",SUMIFS(Con_ve!$F$6:$F$1005,Con_ve!$C$6:$C$1005,$C993,Con_ve!$I$6:$I$1005,"Fechada",Con_ve!$Q$6:$Q$1005,Cad_cl!AY$5))),"",IF($C993="","",SUMIFS(Con_ve!$F$6:$F$1005,Con_ve!$C$6:$C$1005,$C993,Con_ve!$I$6:$I$1005,"Fechada",Con_ve!$Q$6:$Q$1005,Cad_cl!AY$5)))</f>
        <v/>
      </c>
      <c r="AZ993" s="134" t="str">
        <f>IF(ISERR(IF($C993="","",SUMIFS(Con_ve!$F$6:$F$1005,Con_ve!$C$6:$C$1005,$C993,Con_ve!$I$6:$I$1005,"Fechada",Con_ve!$Q$6:$Q$1005,Cad_cl!AZ$5))),"",IF($C993="","",SUMIFS(Con_ve!$F$6:$F$1005,Con_ve!$C$6:$C$1005,$C993,Con_ve!$I$6:$I$1005,"Fechada",Con_ve!$Q$6:$Q$1005,Cad_cl!AZ$5)))</f>
        <v/>
      </c>
      <c r="BA993" s="134" t="str">
        <f>IF(ISERR(IF($C993="","",SUMIFS(Con_ve!$F$6:$F$1005,Con_ve!$C$6:$C$1005,$C993,Con_ve!$I$6:$I$1005,"Fechada",Con_ve!$Q$6:$Q$1005,Cad_cl!BA$5))),"",IF($C993="","",SUMIFS(Con_ve!$F$6:$F$1005,Con_ve!$C$6:$C$1005,$C993,Con_ve!$I$6:$I$1005,"Fechada",Con_ve!$Q$6:$Q$1005,Cad_cl!BA$5)))</f>
        <v/>
      </c>
      <c r="BB993" s="134">
        <f t="shared" si="45"/>
        <v>0</v>
      </c>
      <c r="BD993" s="134" t="str">
        <f>IF(ISERR(IF($C993="","",SUMIFS(Con_ve!$F$6:$F$1005,Con_ve!$C$6:$C$1005,$C993,Con_ve!$I$6:$I$1005,"Em negociação",Con_ve!$Q$6:$Q$1005,Cad_cl!BD$5))),"",IF($C993="","",SUMIFS(Con_ve!$F$6:$F$1005,Con_ve!$C$6:$C$1005,$C993,Con_ve!$I$6:$I$1005,"Em negociação",Con_ve!$Q$6:$Q$1005,Cad_cl!BD$5)))</f>
        <v/>
      </c>
      <c r="BE993" s="134" t="str">
        <f>IF(ISERR(IF($C993="","",SUMIFS(Con_ve!$F$6:$F$1005,Con_ve!$C$6:$C$1005,$C993,Con_ve!$I$6:$I$1005,"Em negociação",Con_ve!$Q$6:$Q$1005,Cad_cl!BE$5))),"",IF($C993="","",SUMIFS(Con_ve!$F$6:$F$1005,Con_ve!$C$6:$C$1005,$C993,Con_ve!$I$6:$I$1005,"Em negociação",Con_ve!$Q$6:$Q$1005,Cad_cl!BE$5)))</f>
        <v/>
      </c>
      <c r="BF993" s="134" t="str">
        <f>IF(ISERR(IF($C993="","",SUMIFS(Con_ve!$F$6:$F$1005,Con_ve!$C$6:$C$1005,$C993,Con_ve!$I$6:$I$1005,"Em negociação",Con_ve!$Q$6:$Q$1005,Cad_cl!BF$5))),"",IF($C993="","",SUMIFS(Con_ve!$F$6:$F$1005,Con_ve!$C$6:$C$1005,$C993,Con_ve!$I$6:$I$1005,"Em negociação",Con_ve!$Q$6:$Q$1005,Cad_cl!BF$5)))</f>
        <v/>
      </c>
      <c r="BG993" s="134" t="str">
        <f>IF(ISERR(IF($C993="","",SUMIFS(Con_ve!$F$6:$F$1005,Con_ve!$C$6:$C$1005,$C993,Con_ve!$I$6:$I$1005,"Em negociação",Con_ve!$Q$6:$Q$1005,Cad_cl!BG$5))),"",IF($C993="","",SUMIFS(Con_ve!$F$6:$F$1005,Con_ve!$C$6:$C$1005,$C993,Con_ve!$I$6:$I$1005,"Em negociação",Con_ve!$Q$6:$Q$1005,Cad_cl!BG$5)))</f>
        <v/>
      </c>
      <c r="BH993" s="134" t="str">
        <f>IF(ISERR(IF($C993="","",SUMIFS(Con_ve!$F$6:$F$1005,Con_ve!$C$6:$C$1005,$C993,Con_ve!$I$6:$I$1005,"Em negociação",Con_ve!$Q$6:$Q$1005,Cad_cl!BH$5))),"",IF($C993="","",SUMIFS(Con_ve!$F$6:$F$1005,Con_ve!$C$6:$C$1005,$C993,Con_ve!$I$6:$I$1005,"Em negociação",Con_ve!$Q$6:$Q$1005,Cad_cl!BH$5)))</f>
        <v/>
      </c>
      <c r="BI993" s="134" t="str">
        <f>IF(ISERR(IF($C993="","",SUMIFS(Con_ve!$F$6:$F$1005,Con_ve!$C$6:$C$1005,$C993,Con_ve!$I$6:$I$1005,"Em negociação",Con_ve!$Q$6:$Q$1005,Cad_cl!BI$5))),"",IF($C993="","",SUMIFS(Con_ve!$F$6:$F$1005,Con_ve!$C$6:$C$1005,$C993,Con_ve!$I$6:$I$1005,"Em negociação",Con_ve!$Q$6:$Q$1005,Cad_cl!BI$5)))</f>
        <v/>
      </c>
      <c r="BJ993" s="134" t="str">
        <f>IF(ISERR(IF($C993="","",SUMIFS(Con_ve!$F$6:$F$1005,Con_ve!$C$6:$C$1005,$C993,Con_ve!$I$6:$I$1005,"Em negociação",Con_ve!$Q$6:$Q$1005,Cad_cl!BJ$5))),"",IF($C993="","",SUMIFS(Con_ve!$F$6:$F$1005,Con_ve!$C$6:$C$1005,$C993,Con_ve!$I$6:$I$1005,"Em negociação",Con_ve!$Q$6:$Q$1005,Cad_cl!BJ$5)))</f>
        <v/>
      </c>
      <c r="BK993" s="134" t="str">
        <f>IF(ISERR(IF($C993="","",SUMIFS(Con_ve!$F$6:$F$1005,Con_ve!$C$6:$C$1005,$C993,Con_ve!$I$6:$I$1005,"Em negociação",Con_ve!$Q$6:$Q$1005,Cad_cl!BK$5))),"",IF($C993="","",SUMIFS(Con_ve!$F$6:$F$1005,Con_ve!$C$6:$C$1005,$C993,Con_ve!$I$6:$I$1005,"Em negociação",Con_ve!$Q$6:$Q$1005,Cad_cl!BK$5)))</f>
        <v/>
      </c>
      <c r="BL993" s="134" t="str">
        <f>IF(ISERR(IF($C993="","",SUMIFS(Con_ve!$F$6:$F$1005,Con_ve!$C$6:$C$1005,$C993,Con_ve!$I$6:$I$1005,"Em negociação",Con_ve!$Q$6:$Q$1005,Cad_cl!BL$5))),"",IF($C993="","",SUMIFS(Con_ve!$F$6:$F$1005,Con_ve!$C$6:$C$1005,$C993,Con_ve!$I$6:$I$1005,"Em negociação",Con_ve!$Q$6:$Q$1005,Cad_cl!BL$5)))</f>
        <v/>
      </c>
      <c r="BM993" s="134" t="str">
        <f>IF(ISERR(IF($C993="","",SUMIFS(Con_ve!$F$6:$F$1005,Con_ve!$C$6:$C$1005,$C993,Con_ve!$I$6:$I$1005,"Em negociação",Con_ve!$Q$6:$Q$1005,Cad_cl!BM$5))),"",IF($C993="","",SUMIFS(Con_ve!$F$6:$F$1005,Con_ve!$C$6:$C$1005,$C993,Con_ve!$I$6:$I$1005,"Em negociação",Con_ve!$Q$6:$Q$1005,Cad_cl!BM$5)))</f>
        <v/>
      </c>
      <c r="BN993" s="134" t="str">
        <f>IF(ISERR(IF($C993="","",SUMIFS(Con_ve!$F$6:$F$1005,Con_ve!$C$6:$C$1005,$C993,Con_ve!$I$6:$I$1005,"Em negociação",Con_ve!$Q$6:$Q$1005,Cad_cl!BN$5))),"",IF($C993="","",SUMIFS(Con_ve!$F$6:$F$1005,Con_ve!$C$6:$C$1005,$C993,Con_ve!$I$6:$I$1005,"Em negociação",Con_ve!$Q$6:$Q$1005,Cad_cl!BN$5)))</f>
        <v/>
      </c>
      <c r="BO993" s="134" t="str">
        <f>IF(ISERR(IF($C993="","",SUMIFS(Con_ve!$F$6:$F$1005,Con_ve!$C$6:$C$1005,$C993,Con_ve!$I$6:$I$1005,"Em negociação",Con_ve!$Q$6:$Q$1005,Cad_cl!BO$5))),"",IF($C993="","",SUMIFS(Con_ve!$F$6:$F$1005,Con_ve!$C$6:$C$1005,$C993,Con_ve!$I$6:$I$1005,"Em negociação",Con_ve!$Q$6:$Q$1005,Cad_cl!BO$5)))</f>
        <v/>
      </c>
      <c r="BP993" s="134">
        <f t="shared" si="46"/>
        <v>0</v>
      </c>
      <c r="BR993" s="125" t="str">
        <f>IF(ISERR(IF(AND($I993=Re_lo!$E$5,BR$5=VLOOKUP(Re_lo!$H$5,Re_lo!$N$5:$O$16,2,0)),AP993,"")),"",IF(AND($I993=Re_lo!$E$5,BR$5=VLOOKUP(Re_lo!$H$5,Re_lo!$N$5:$O$16,2,0)),AP993,""))</f>
        <v/>
      </c>
      <c r="BS993" s="125" t="str">
        <f>IF(ISERR(IF(AND($I993=Re_lo!$E$5,BS$5=VLOOKUP(Re_lo!$H$5,Re_lo!$N$5:$O$16,2,0)),AQ993,"")),"",IF(AND($I993=Re_lo!$E$5,BS$5=VLOOKUP(Re_lo!$H$5,Re_lo!$N$5:$O$16,2,0)),AQ993,""))</f>
        <v/>
      </c>
      <c r="BT993" s="125" t="str">
        <f>IF(ISERR(IF(AND($I993=Re_lo!$E$5,BT$5=VLOOKUP(Re_lo!$H$5,Re_lo!$N$5:$O$16,2,0)),AR993,"")),"",IF(AND($I993=Re_lo!$E$5,BT$5=VLOOKUP(Re_lo!$H$5,Re_lo!$N$5:$O$16,2,0)),AR993,""))</f>
        <v/>
      </c>
      <c r="BU993" s="125" t="str">
        <f>IF(ISERR(IF(AND($I993=Re_lo!$E$5,BU$5=VLOOKUP(Re_lo!$H$5,Re_lo!$N$5:$O$16,2,0)),AS993,"")),"",IF(AND($I993=Re_lo!$E$5,BU$5=VLOOKUP(Re_lo!$H$5,Re_lo!$N$5:$O$16,2,0)),AS993,""))</f>
        <v/>
      </c>
      <c r="BV993" s="125" t="str">
        <f>IF(ISERR(IF(AND($I993=Re_lo!$E$5,BV$5=VLOOKUP(Re_lo!$H$5,Re_lo!$N$5:$O$16,2,0)),AT993,"")),"",IF(AND($I993=Re_lo!$E$5,BV$5=VLOOKUP(Re_lo!$H$5,Re_lo!$N$5:$O$16,2,0)),AT993,""))</f>
        <v/>
      </c>
      <c r="BW993" s="125" t="str">
        <f>IF(ISERR(IF(AND($I993=Re_lo!$E$5,BW$5=VLOOKUP(Re_lo!$H$5,Re_lo!$N$5:$O$16,2,0)),AU993,"")),"",IF(AND($I993=Re_lo!$E$5,BW$5=VLOOKUP(Re_lo!$H$5,Re_lo!$N$5:$O$16,2,0)),AU993,""))</f>
        <v/>
      </c>
      <c r="BX993" s="125" t="str">
        <f>IF(ISERR(IF(AND($I993=Re_lo!$E$5,BX$5=VLOOKUP(Re_lo!$H$5,Re_lo!$N$5:$O$16,2,0)),AV993,"")),"",IF(AND($I993=Re_lo!$E$5,BX$5=VLOOKUP(Re_lo!$H$5,Re_lo!$N$5:$O$16,2,0)),AV993,""))</f>
        <v/>
      </c>
      <c r="BY993" s="125" t="str">
        <f>IF(ISERR(IF(AND($I993=Re_lo!$E$5,BY$5=VLOOKUP(Re_lo!$H$5,Re_lo!$N$5:$O$16,2,0)),AW993,"")),"",IF(AND($I993=Re_lo!$E$5,BY$5=VLOOKUP(Re_lo!$H$5,Re_lo!$N$5:$O$16,2,0)),AW993,""))</f>
        <v/>
      </c>
      <c r="BZ993" s="125" t="str">
        <f>IF(ISERR(IF(AND($I993=Re_lo!$E$5,BZ$5=VLOOKUP(Re_lo!$H$5,Re_lo!$N$5:$O$16,2,0)),AX993,"")),"",IF(AND($I993=Re_lo!$E$5,BZ$5=VLOOKUP(Re_lo!$H$5,Re_lo!$N$5:$O$16,2,0)),AX993,""))</f>
        <v/>
      </c>
      <c r="CA993" s="125" t="str">
        <f>IF(ISERR(IF(AND($I993=Re_lo!$E$5,CA$5=VLOOKUP(Re_lo!$H$5,Re_lo!$N$5:$O$16,2,0)),AY993,"")),"",IF(AND($I993=Re_lo!$E$5,CA$5=VLOOKUP(Re_lo!$H$5,Re_lo!$N$5:$O$16,2,0)),AY993,""))</f>
        <v/>
      </c>
      <c r="CB993" s="125" t="str">
        <f>IF(ISERR(IF(AND($I993=Re_lo!$E$5,CB$5=VLOOKUP(Re_lo!$H$5,Re_lo!$N$5:$O$16,2,0)),AZ993,"")),"",IF(AND($I993=Re_lo!$E$5,CB$5=VLOOKUP(Re_lo!$H$5,Re_lo!$N$5:$O$16,2,0)),AZ993,""))</f>
        <v/>
      </c>
      <c r="CC993" s="125" t="str">
        <f>IF(ISERR(IF(AND($I993=Re_lo!$E$5,CC$5=VLOOKUP(Re_lo!$H$5,Re_lo!$N$5:$O$16,2,0)),BA993,"")),"",IF(AND($I993=Re_lo!$E$5,CC$5=VLOOKUP(Re_lo!$H$5,Re_lo!$N$5:$O$16,2,0)),BA993,""))</f>
        <v/>
      </c>
      <c r="CD993" s="125" t="str">
        <f>IF(ISERR(IF(AND($I993=Re_lo!$E$5,CD$5=VLOOKUP(Re_lo!$H$5,Re_lo!$N$5:$O$16,2,0)),BB993,"")),"",IF(AND($I993=Re_lo!$E$5,CD$5=VLOOKUP(Re_lo!$H$5,Re_lo!$N$5:$O$16,2,0)),BB993,""))</f>
        <v/>
      </c>
      <c r="CF993" s="125" t="str">
        <f>IF($C993="","",COUNTIFS(Con_ve!$C$6:$C$1005,$C993,Con_ve!$Q$6:$Q$1005,Cad_cl!CF$5))</f>
        <v/>
      </c>
      <c r="CG993" s="125" t="str">
        <f>IF($C993="","",COUNTIFS(Con_ve!$C$6:$C$1005,$C993,Con_ve!$Q$6:$Q$1005,Cad_cl!CG$5))</f>
        <v/>
      </c>
      <c r="CH993" s="125" t="str">
        <f>IF($C993="","",COUNTIFS(Con_ve!$C$6:$C$1005,$C993,Con_ve!$Q$6:$Q$1005,Cad_cl!CH$5))</f>
        <v/>
      </c>
      <c r="CI993" s="125" t="str">
        <f>IF($C993="","",COUNTIFS(Con_ve!$C$6:$C$1005,$C993,Con_ve!$Q$6:$Q$1005,Cad_cl!CI$5))</f>
        <v/>
      </c>
      <c r="CJ993" s="125" t="str">
        <f>IF($C993="","",COUNTIFS(Con_ve!$C$6:$C$1005,$C993,Con_ve!$Q$6:$Q$1005,Cad_cl!CJ$5))</f>
        <v/>
      </c>
      <c r="CK993" s="125" t="str">
        <f>IF($C993="","",COUNTIFS(Con_ve!$C$6:$C$1005,$C993,Con_ve!$Q$6:$Q$1005,Cad_cl!CK$5))</f>
        <v/>
      </c>
      <c r="CL993" s="125" t="str">
        <f>IF($C993="","",COUNTIFS(Con_ve!$C$6:$C$1005,$C993,Con_ve!$Q$6:$Q$1005,Cad_cl!CL$5))</f>
        <v/>
      </c>
      <c r="CM993" s="125" t="str">
        <f>IF($C993="","",COUNTIFS(Con_ve!$C$6:$C$1005,$C993,Con_ve!$Q$6:$Q$1005,Cad_cl!CM$5))</f>
        <v/>
      </c>
      <c r="CN993" s="125" t="str">
        <f>IF($C993="","",COUNTIFS(Con_ve!$C$6:$C$1005,$C993,Con_ve!$Q$6:$Q$1005,Cad_cl!CN$5))</f>
        <v/>
      </c>
      <c r="CO993" s="125" t="str">
        <f>IF($C993="","",COUNTIFS(Con_ve!$C$6:$C$1005,$C993,Con_ve!$Q$6:$Q$1005,Cad_cl!CO$5))</f>
        <v/>
      </c>
      <c r="CP993" s="125" t="str">
        <f>IF($C993="","",COUNTIFS(Con_ve!$C$6:$C$1005,$C993,Con_ve!$Q$6:$Q$1005,Cad_cl!CP$5))</f>
        <v/>
      </c>
      <c r="CQ993" s="125" t="str">
        <f>IF($C993="","",COUNTIFS(Con_ve!$C$6:$C$1005,$C993,Con_ve!$Q$6:$Q$1005,Cad_cl!CQ$5))</f>
        <v/>
      </c>
      <c r="CR993" s="125">
        <f t="shared" si="47"/>
        <v>0</v>
      </c>
    </row>
    <row r="994" spans="3:96" ht="30" customHeight="1">
      <c r="C994" s="153"/>
      <c r="D994" s="153"/>
      <c r="E994" s="154"/>
      <c r="F994" s="153"/>
      <c r="G994" s="155"/>
      <c r="H994" s="153"/>
      <c r="I994" s="153"/>
      <c r="J994" s="132" t="s">
        <v>309</v>
      </c>
      <c r="K994" s="133" t="s">
        <v>309</v>
      </c>
      <c r="L994" s="153"/>
      <c r="M994" s="153"/>
      <c r="N994" s="153"/>
      <c r="O994" s="153"/>
      <c r="P994" s="153"/>
      <c r="Q994" s="153"/>
      <c r="AP994" s="134" t="str">
        <f>IF(ISERR(IF($C994="","",SUMIFS(Con_ve!$F$6:$F$1005,Con_ve!$C$6:$C$1005,$C994,Con_ve!$I$6:$I$1005,"Fechada",Con_ve!$Q$6:$Q$1005,Cad_cl!AP$5))),"",IF($C994="","",SUMIFS(Con_ve!$F$6:$F$1005,Con_ve!$C$6:$C$1005,$C994,Con_ve!$I$6:$I$1005,"Fechada",Con_ve!$Q$6:$Q$1005,Cad_cl!AP$5)))</f>
        <v/>
      </c>
      <c r="AQ994" s="134" t="str">
        <f>IF(ISERR(IF($C994="","",SUMIFS(Con_ve!$F$6:$F$1005,Con_ve!$C$6:$C$1005,$C994,Con_ve!$I$6:$I$1005,"Fechada",Con_ve!$Q$6:$Q$1005,Cad_cl!AQ$5))),"",IF($C994="","",SUMIFS(Con_ve!$F$6:$F$1005,Con_ve!$C$6:$C$1005,$C994,Con_ve!$I$6:$I$1005,"Fechada",Con_ve!$Q$6:$Q$1005,Cad_cl!AQ$5)))</f>
        <v/>
      </c>
      <c r="AR994" s="134" t="str">
        <f>IF(ISERR(IF($C994="","",SUMIFS(Con_ve!$F$6:$F$1005,Con_ve!$C$6:$C$1005,$C994,Con_ve!$I$6:$I$1005,"Fechada",Con_ve!$Q$6:$Q$1005,Cad_cl!AR$5))),"",IF($C994="","",SUMIFS(Con_ve!$F$6:$F$1005,Con_ve!$C$6:$C$1005,$C994,Con_ve!$I$6:$I$1005,"Fechada",Con_ve!$Q$6:$Q$1005,Cad_cl!AR$5)))</f>
        <v/>
      </c>
      <c r="AS994" s="134" t="str">
        <f>IF(ISERR(IF($C994="","",SUMIFS(Con_ve!$F$6:$F$1005,Con_ve!$C$6:$C$1005,$C994,Con_ve!$I$6:$I$1005,"Fechada",Con_ve!$Q$6:$Q$1005,Cad_cl!AS$5))),"",IF($C994="","",SUMIFS(Con_ve!$F$6:$F$1005,Con_ve!$C$6:$C$1005,$C994,Con_ve!$I$6:$I$1005,"Fechada",Con_ve!$Q$6:$Q$1005,Cad_cl!AS$5)))</f>
        <v/>
      </c>
      <c r="AT994" s="134" t="str">
        <f>IF(ISERR(IF($C994="","",SUMIFS(Con_ve!$F$6:$F$1005,Con_ve!$C$6:$C$1005,$C994,Con_ve!$I$6:$I$1005,"Fechada",Con_ve!$Q$6:$Q$1005,Cad_cl!AT$5))),"",IF($C994="","",SUMIFS(Con_ve!$F$6:$F$1005,Con_ve!$C$6:$C$1005,$C994,Con_ve!$I$6:$I$1005,"Fechada",Con_ve!$Q$6:$Q$1005,Cad_cl!AT$5)))</f>
        <v/>
      </c>
      <c r="AU994" s="134" t="str">
        <f>IF(ISERR(IF($C994="","",SUMIFS(Con_ve!$F$6:$F$1005,Con_ve!$C$6:$C$1005,$C994,Con_ve!$I$6:$I$1005,"Fechada",Con_ve!$Q$6:$Q$1005,Cad_cl!AU$5))),"",IF($C994="","",SUMIFS(Con_ve!$F$6:$F$1005,Con_ve!$C$6:$C$1005,$C994,Con_ve!$I$6:$I$1005,"Fechada",Con_ve!$Q$6:$Q$1005,Cad_cl!AU$5)))</f>
        <v/>
      </c>
      <c r="AV994" s="134" t="str">
        <f>IF(ISERR(IF($C994="","",SUMIFS(Con_ve!$F$6:$F$1005,Con_ve!$C$6:$C$1005,$C994,Con_ve!$I$6:$I$1005,"Fechada",Con_ve!$Q$6:$Q$1005,Cad_cl!AV$5))),"",IF($C994="","",SUMIFS(Con_ve!$F$6:$F$1005,Con_ve!$C$6:$C$1005,$C994,Con_ve!$I$6:$I$1005,"Fechada",Con_ve!$Q$6:$Q$1005,Cad_cl!AV$5)))</f>
        <v/>
      </c>
      <c r="AW994" s="134" t="str">
        <f>IF(ISERR(IF($C994="","",SUMIFS(Con_ve!$F$6:$F$1005,Con_ve!$C$6:$C$1005,$C994,Con_ve!$I$6:$I$1005,"Fechada",Con_ve!$Q$6:$Q$1005,Cad_cl!AW$5))),"",IF($C994="","",SUMIFS(Con_ve!$F$6:$F$1005,Con_ve!$C$6:$C$1005,$C994,Con_ve!$I$6:$I$1005,"Fechada",Con_ve!$Q$6:$Q$1005,Cad_cl!AW$5)))</f>
        <v/>
      </c>
      <c r="AX994" s="134" t="str">
        <f>IF(ISERR(IF($C994="","",SUMIFS(Con_ve!$F$6:$F$1005,Con_ve!$C$6:$C$1005,$C994,Con_ve!$I$6:$I$1005,"Fechada",Con_ve!$Q$6:$Q$1005,Cad_cl!AX$5))),"",IF($C994="","",SUMIFS(Con_ve!$F$6:$F$1005,Con_ve!$C$6:$C$1005,$C994,Con_ve!$I$6:$I$1005,"Fechada",Con_ve!$Q$6:$Q$1005,Cad_cl!AX$5)))</f>
        <v/>
      </c>
      <c r="AY994" s="134" t="str">
        <f>IF(ISERR(IF($C994="","",SUMIFS(Con_ve!$F$6:$F$1005,Con_ve!$C$6:$C$1005,$C994,Con_ve!$I$6:$I$1005,"Fechada",Con_ve!$Q$6:$Q$1005,Cad_cl!AY$5))),"",IF($C994="","",SUMIFS(Con_ve!$F$6:$F$1005,Con_ve!$C$6:$C$1005,$C994,Con_ve!$I$6:$I$1005,"Fechada",Con_ve!$Q$6:$Q$1005,Cad_cl!AY$5)))</f>
        <v/>
      </c>
      <c r="AZ994" s="134" t="str">
        <f>IF(ISERR(IF($C994="","",SUMIFS(Con_ve!$F$6:$F$1005,Con_ve!$C$6:$C$1005,$C994,Con_ve!$I$6:$I$1005,"Fechada",Con_ve!$Q$6:$Q$1005,Cad_cl!AZ$5))),"",IF($C994="","",SUMIFS(Con_ve!$F$6:$F$1005,Con_ve!$C$6:$C$1005,$C994,Con_ve!$I$6:$I$1005,"Fechada",Con_ve!$Q$6:$Q$1005,Cad_cl!AZ$5)))</f>
        <v/>
      </c>
      <c r="BA994" s="134" t="str">
        <f>IF(ISERR(IF($C994="","",SUMIFS(Con_ve!$F$6:$F$1005,Con_ve!$C$6:$C$1005,$C994,Con_ve!$I$6:$I$1005,"Fechada",Con_ve!$Q$6:$Q$1005,Cad_cl!BA$5))),"",IF($C994="","",SUMIFS(Con_ve!$F$6:$F$1005,Con_ve!$C$6:$C$1005,$C994,Con_ve!$I$6:$I$1005,"Fechada",Con_ve!$Q$6:$Q$1005,Cad_cl!BA$5)))</f>
        <v/>
      </c>
      <c r="BB994" s="134">
        <f t="shared" si="45"/>
        <v>0</v>
      </c>
      <c r="BD994" s="134" t="str">
        <f>IF(ISERR(IF($C994="","",SUMIFS(Con_ve!$F$6:$F$1005,Con_ve!$C$6:$C$1005,$C994,Con_ve!$I$6:$I$1005,"Em negociação",Con_ve!$Q$6:$Q$1005,Cad_cl!BD$5))),"",IF($C994="","",SUMIFS(Con_ve!$F$6:$F$1005,Con_ve!$C$6:$C$1005,$C994,Con_ve!$I$6:$I$1005,"Em negociação",Con_ve!$Q$6:$Q$1005,Cad_cl!BD$5)))</f>
        <v/>
      </c>
      <c r="BE994" s="134" t="str">
        <f>IF(ISERR(IF($C994="","",SUMIFS(Con_ve!$F$6:$F$1005,Con_ve!$C$6:$C$1005,$C994,Con_ve!$I$6:$I$1005,"Em negociação",Con_ve!$Q$6:$Q$1005,Cad_cl!BE$5))),"",IF($C994="","",SUMIFS(Con_ve!$F$6:$F$1005,Con_ve!$C$6:$C$1005,$C994,Con_ve!$I$6:$I$1005,"Em negociação",Con_ve!$Q$6:$Q$1005,Cad_cl!BE$5)))</f>
        <v/>
      </c>
      <c r="BF994" s="134" t="str">
        <f>IF(ISERR(IF($C994="","",SUMIFS(Con_ve!$F$6:$F$1005,Con_ve!$C$6:$C$1005,$C994,Con_ve!$I$6:$I$1005,"Em negociação",Con_ve!$Q$6:$Q$1005,Cad_cl!BF$5))),"",IF($C994="","",SUMIFS(Con_ve!$F$6:$F$1005,Con_ve!$C$6:$C$1005,$C994,Con_ve!$I$6:$I$1005,"Em negociação",Con_ve!$Q$6:$Q$1005,Cad_cl!BF$5)))</f>
        <v/>
      </c>
      <c r="BG994" s="134" t="str">
        <f>IF(ISERR(IF($C994="","",SUMIFS(Con_ve!$F$6:$F$1005,Con_ve!$C$6:$C$1005,$C994,Con_ve!$I$6:$I$1005,"Em negociação",Con_ve!$Q$6:$Q$1005,Cad_cl!BG$5))),"",IF($C994="","",SUMIFS(Con_ve!$F$6:$F$1005,Con_ve!$C$6:$C$1005,$C994,Con_ve!$I$6:$I$1005,"Em negociação",Con_ve!$Q$6:$Q$1005,Cad_cl!BG$5)))</f>
        <v/>
      </c>
      <c r="BH994" s="134" t="str">
        <f>IF(ISERR(IF($C994="","",SUMIFS(Con_ve!$F$6:$F$1005,Con_ve!$C$6:$C$1005,$C994,Con_ve!$I$6:$I$1005,"Em negociação",Con_ve!$Q$6:$Q$1005,Cad_cl!BH$5))),"",IF($C994="","",SUMIFS(Con_ve!$F$6:$F$1005,Con_ve!$C$6:$C$1005,$C994,Con_ve!$I$6:$I$1005,"Em negociação",Con_ve!$Q$6:$Q$1005,Cad_cl!BH$5)))</f>
        <v/>
      </c>
      <c r="BI994" s="134" t="str">
        <f>IF(ISERR(IF($C994="","",SUMIFS(Con_ve!$F$6:$F$1005,Con_ve!$C$6:$C$1005,$C994,Con_ve!$I$6:$I$1005,"Em negociação",Con_ve!$Q$6:$Q$1005,Cad_cl!BI$5))),"",IF($C994="","",SUMIFS(Con_ve!$F$6:$F$1005,Con_ve!$C$6:$C$1005,$C994,Con_ve!$I$6:$I$1005,"Em negociação",Con_ve!$Q$6:$Q$1005,Cad_cl!BI$5)))</f>
        <v/>
      </c>
      <c r="BJ994" s="134" t="str">
        <f>IF(ISERR(IF($C994="","",SUMIFS(Con_ve!$F$6:$F$1005,Con_ve!$C$6:$C$1005,$C994,Con_ve!$I$6:$I$1005,"Em negociação",Con_ve!$Q$6:$Q$1005,Cad_cl!BJ$5))),"",IF($C994="","",SUMIFS(Con_ve!$F$6:$F$1005,Con_ve!$C$6:$C$1005,$C994,Con_ve!$I$6:$I$1005,"Em negociação",Con_ve!$Q$6:$Q$1005,Cad_cl!BJ$5)))</f>
        <v/>
      </c>
      <c r="BK994" s="134" t="str">
        <f>IF(ISERR(IF($C994="","",SUMIFS(Con_ve!$F$6:$F$1005,Con_ve!$C$6:$C$1005,$C994,Con_ve!$I$6:$I$1005,"Em negociação",Con_ve!$Q$6:$Q$1005,Cad_cl!BK$5))),"",IF($C994="","",SUMIFS(Con_ve!$F$6:$F$1005,Con_ve!$C$6:$C$1005,$C994,Con_ve!$I$6:$I$1005,"Em negociação",Con_ve!$Q$6:$Q$1005,Cad_cl!BK$5)))</f>
        <v/>
      </c>
      <c r="BL994" s="134" t="str">
        <f>IF(ISERR(IF($C994="","",SUMIFS(Con_ve!$F$6:$F$1005,Con_ve!$C$6:$C$1005,$C994,Con_ve!$I$6:$I$1005,"Em negociação",Con_ve!$Q$6:$Q$1005,Cad_cl!BL$5))),"",IF($C994="","",SUMIFS(Con_ve!$F$6:$F$1005,Con_ve!$C$6:$C$1005,$C994,Con_ve!$I$6:$I$1005,"Em negociação",Con_ve!$Q$6:$Q$1005,Cad_cl!BL$5)))</f>
        <v/>
      </c>
      <c r="BM994" s="134" t="str">
        <f>IF(ISERR(IF($C994="","",SUMIFS(Con_ve!$F$6:$F$1005,Con_ve!$C$6:$C$1005,$C994,Con_ve!$I$6:$I$1005,"Em negociação",Con_ve!$Q$6:$Q$1005,Cad_cl!BM$5))),"",IF($C994="","",SUMIFS(Con_ve!$F$6:$F$1005,Con_ve!$C$6:$C$1005,$C994,Con_ve!$I$6:$I$1005,"Em negociação",Con_ve!$Q$6:$Q$1005,Cad_cl!BM$5)))</f>
        <v/>
      </c>
      <c r="BN994" s="134" t="str">
        <f>IF(ISERR(IF($C994="","",SUMIFS(Con_ve!$F$6:$F$1005,Con_ve!$C$6:$C$1005,$C994,Con_ve!$I$6:$I$1005,"Em negociação",Con_ve!$Q$6:$Q$1005,Cad_cl!BN$5))),"",IF($C994="","",SUMIFS(Con_ve!$F$6:$F$1005,Con_ve!$C$6:$C$1005,$C994,Con_ve!$I$6:$I$1005,"Em negociação",Con_ve!$Q$6:$Q$1005,Cad_cl!BN$5)))</f>
        <v/>
      </c>
      <c r="BO994" s="134" t="str">
        <f>IF(ISERR(IF($C994="","",SUMIFS(Con_ve!$F$6:$F$1005,Con_ve!$C$6:$C$1005,$C994,Con_ve!$I$6:$I$1005,"Em negociação",Con_ve!$Q$6:$Q$1005,Cad_cl!BO$5))),"",IF($C994="","",SUMIFS(Con_ve!$F$6:$F$1005,Con_ve!$C$6:$C$1005,$C994,Con_ve!$I$6:$I$1005,"Em negociação",Con_ve!$Q$6:$Q$1005,Cad_cl!BO$5)))</f>
        <v/>
      </c>
      <c r="BP994" s="134">
        <f t="shared" si="46"/>
        <v>0</v>
      </c>
      <c r="BR994" s="125" t="str">
        <f>IF(ISERR(IF(AND($I994=Re_lo!$E$5,BR$5=VLOOKUP(Re_lo!$H$5,Re_lo!$N$5:$O$16,2,0)),AP994,"")),"",IF(AND($I994=Re_lo!$E$5,BR$5=VLOOKUP(Re_lo!$H$5,Re_lo!$N$5:$O$16,2,0)),AP994,""))</f>
        <v/>
      </c>
      <c r="BS994" s="125" t="str">
        <f>IF(ISERR(IF(AND($I994=Re_lo!$E$5,BS$5=VLOOKUP(Re_lo!$H$5,Re_lo!$N$5:$O$16,2,0)),AQ994,"")),"",IF(AND($I994=Re_lo!$E$5,BS$5=VLOOKUP(Re_lo!$H$5,Re_lo!$N$5:$O$16,2,0)),AQ994,""))</f>
        <v/>
      </c>
      <c r="BT994" s="125" t="str">
        <f>IF(ISERR(IF(AND($I994=Re_lo!$E$5,BT$5=VLOOKUP(Re_lo!$H$5,Re_lo!$N$5:$O$16,2,0)),AR994,"")),"",IF(AND($I994=Re_lo!$E$5,BT$5=VLOOKUP(Re_lo!$H$5,Re_lo!$N$5:$O$16,2,0)),AR994,""))</f>
        <v/>
      </c>
      <c r="BU994" s="125" t="str">
        <f>IF(ISERR(IF(AND($I994=Re_lo!$E$5,BU$5=VLOOKUP(Re_lo!$H$5,Re_lo!$N$5:$O$16,2,0)),AS994,"")),"",IF(AND($I994=Re_lo!$E$5,BU$5=VLOOKUP(Re_lo!$H$5,Re_lo!$N$5:$O$16,2,0)),AS994,""))</f>
        <v/>
      </c>
      <c r="BV994" s="125" t="str">
        <f>IF(ISERR(IF(AND($I994=Re_lo!$E$5,BV$5=VLOOKUP(Re_lo!$H$5,Re_lo!$N$5:$O$16,2,0)),AT994,"")),"",IF(AND($I994=Re_lo!$E$5,BV$5=VLOOKUP(Re_lo!$H$5,Re_lo!$N$5:$O$16,2,0)),AT994,""))</f>
        <v/>
      </c>
      <c r="BW994" s="125" t="str">
        <f>IF(ISERR(IF(AND($I994=Re_lo!$E$5,BW$5=VLOOKUP(Re_lo!$H$5,Re_lo!$N$5:$O$16,2,0)),AU994,"")),"",IF(AND($I994=Re_lo!$E$5,BW$5=VLOOKUP(Re_lo!$H$5,Re_lo!$N$5:$O$16,2,0)),AU994,""))</f>
        <v/>
      </c>
      <c r="BX994" s="125" t="str">
        <f>IF(ISERR(IF(AND($I994=Re_lo!$E$5,BX$5=VLOOKUP(Re_lo!$H$5,Re_lo!$N$5:$O$16,2,0)),AV994,"")),"",IF(AND($I994=Re_lo!$E$5,BX$5=VLOOKUP(Re_lo!$H$5,Re_lo!$N$5:$O$16,2,0)),AV994,""))</f>
        <v/>
      </c>
      <c r="BY994" s="125" t="str">
        <f>IF(ISERR(IF(AND($I994=Re_lo!$E$5,BY$5=VLOOKUP(Re_lo!$H$5,Re_lo!$N$5:$O$16,2,0)),AW994,"")),"",IF(AND($I994=Re_lo!$E$5,BY$5=VLOOKUP(Re_lo!$H$5,Re_lo!$N$5:$O$16,2,0)),AW994,""))</f>
        <v/>
      </c>
      <c r="BZ994" s="125" t="str">
        <f>IF(ISERR(IF(AND($I994=Re_lo!$E$5,BZ$5=VLOOKUP(Re_lo!$H$5,Re_lo!$N$5:$O$16,2,0)),AX994,"")),"",IF(AND($I994=Re_lo!$E$5,BZ$5=VLOOKUP(Re_lo!$H$5,Re_lo!$N$5:$O$16,2,0)),AX994,""))</f>
        <v/>
      </c>
      <c r="CA994" s="125" t="str">
        <f>IF(ISERR(IF(AND($I994=Re_lo!$E$5,CA$5=VLOOKUP(Re_lo!$H$5,Re_lo!$N$5:$O$16,2,0)),AY994,"")),"",IF(AND($I994=Re_lo!$E$5,CA$5=VLOOKUP(Re_lo!$H$5,Re_lo!$N$5:$O$16,2,0)),AY994,""))</f>
        <v/>
      </c>
      <c r="CB994" s="125" t="str">
        <f>IF(ISERR(IF(AND($I994=Re_lo!$E$5,CB$5=VLOOKUP(Re_lo!$H$5,Re_lo!$N$5:$O$16,2,0)),AZ994,"")),"",IF(AND($I994=Re_lo!$E$5,CB$5=VLOOKUP(Re_lo!$H$5,Re_lo!$N$5:$O$16,2,0)),AZ994,""))</f>
        <v/>
      </c>
      <c r="CC994" s="125" t="str">
        <f>IF(ISERR(IF(AND($I994=Re_lo!$E$5,CC$5=VLOOKUP(Re_lo!$H$5,Re_lo!$N$5:$O$16,2,0)),BA994,"")),"",IF(AND($I994=Re_lo!$E$5,CC$5=VLOOKUP(Re_lo!$H$5,Re_lo!$N$5:$O$16,2,0)),BA994,""))</f>
        <v/>
      </c>
      <c r="CD994" s="125" t="str">
        <f>IF(ISERR(IF(AND($I994=Re_lo!$E$5,CD$5=VLOOKUP(Re_lo!$H$5,Re_lo!$N$5:$O$16,2,0)),BB994,"")),"",IF(AND($I994=Re_lo!$E$5,CD$5=VLOOKUP(Re_lo!$H$5,Re_lo!$N$5:$O$16,2,0)),BB994,""))</f>
        <v/>
      </c>
      <c r="CF994" s="125" t="str">
        <f>IF($C994="","",COUNTIFS(Con_ve!$C$6:$C$1005,$C994,Con_ve!$Q$6:$Q$1005,Cad_cl!CF$5))</f>
        <v/>
      </c>
      <c r="CG994" s="125" t="str">
        <f>IF($C994="","",COUNTIFS(Con_ve!$C$6:$C$1005,$C994,Con_ve!$Q$6:$Q$1005,Cad_cl!CG$5))</f>
        <v/>
      </c>
      <c r="CH994" s="125" t="str">
        <f>IF($C994="","",COUNTIFS(Con_ve!$C$6:$C$1005,$C994,Con_ve!$Q$6:$Q$1005,Cad_cl!CH$5))</f>
        <v/>
      </c>
      <c r="CI994" s="125" t="str">
        <f>IF($C994="","",COUNTIFS(Con_ve!$C$6:$C$1005,$C994,Con_ve!$Q$6:$Q$1005,Cad_cl!CI$5))</f>
        <v/>
      </c>
      <c r="CJ994" s="125" t="str">
        <f>IF($C994="","",COUNTIFS(Con_ve!$C$6:$C$1005,$C994,Con_ve!$Q$6:$Q$1005,Cad_cl!CJ$5))</f>
        <v/>
      </c>
      <c r="CK994" s="125" t="str">
        <f>IF($C994="","",COUNTIFS(Con_ve!$C$6:$C$1005,$C994,Con_ve!$Q$6:$Q$1005,Cad_cl!CK$5))</f>
        <v/>
      </c>
      <c r="CL994" s="125" t="str">
        <f>IF($C994="","",COUNTIFS(Con_ve!$C$6:$C$1005,$C994,Con_ve!$Q$6:$Q$1005,Cad_cl!CL$5))</f>
        <v/>
      </c>
      <c r="CM994" s="125" t="str">
        <f>IF($C994="","",COUNTIFS(Con_ve!$C$6:$C$1005,$C994,Con_ve!$Q$6:$Q$1005,Cad_cl!CM$5))</f>
        <v/>
      </c>
      <c r="CN994" s="125" t="str">
        <f>IF($C994="","",COUNTIFS(Con_ve!$C$6:$C$1005,$C994,Con_ve!$Q$6:$Q$1005,Cad_cl!CN$5))</f>
        <v/>
      </c>
      <c r="CO994" s="125" t="str">
        <f>IF($C994="","",COUNTIFS(Con_ve!$C$6:$C$1005,$C994,Con_ve!$Q$6:$Q$1005,Cad_cl!CO$5))</f>
        <v/>
      </c>
      <c r="CP994" s="125" t="str">
        <f>IF($C994="","",COUNTIFS(Con_ve!$C$6:$C$1005,$C994,Con_ve!$Q$6:$Q$1005,Cad_cl!CP$5))</f>
        <v/>
      </c>
      <c r="CQ994" s="125" t="str">
        <f>IF($C994="","",COUNTIFS(Con_ve!$C$6:$C$1005,$C994,Con_ve!$Q$6:$Q$1005,Cad_cl!CQ$5))</f>
        <v/>
      </c>
      <c r="CR994" s="125">
        <f t="shared" si="47"/>
        <v>0</v>
      </c>
    </row>
    <row r="995" spans="3:96" ht="30" customHeight="1">
      <c r="C995" s="153"/>
      <c r="D995" s="153"/>
      <c r="E995" s="154"/>
      <c r="F995" s="153"/>
      <c r="G995" s="155"/>
      <c r="H995" s="153"/>
      <c r="I995" s="153"/>
      <c r="J995" s="132" t="s">
        <v>309</v>
      </c>
      <c r="K995" s="133" t="s">
        <v>309</v>
      </c>
      <c r="L995" s="153"/>
      <c r="M995" s="153"/>
      <c r="N995" s="153"/>
      <c r="O995" s="153"/>
      <c r="P995" s="153"/>
      <c r="Q995" s="153"/>
      <c r="AP995" s="134" t="str">
        <f>IF(ISERR(IF($C995="","",SUMIFS(Con_ve!$F$6:$F$1005,Con_ve!$C$6:$C$1005,$C995,Con_ve!$I$6:$I$1005,"Fechada",Con_ve!$Q$6:$Q$1005,Cad_cl!AP$5))),"",IF($C995="","",SUMIFS(Con_ve!$F$6:$F$1005,Con_ve!$C$6:$C$1005,$C995,Con_ve!$I$6:$I$1005,"Fechada",Con_ve!$Q$6:$Q$1005,Cad_cl!AP$5)))</f>
        <v/>
      </c>
      <c r="AQ995" s="134" t="str">
        <f>IF(ISERR(IF($C995="","",SUMIFS(Con_ve!$F$6:$F$1005,Con_ve!$C$6:$C$1005,$C995,Con_ve!$I$6:$I$1005,"Fechada",Con_ve!$Q$6:$Q$1005,Cad_cl!AQ$5))),"",IF($C995="","",SUMIFS(Con_ve!$F$6:$F$1005,Con_ve!$C$6:$C$1005,$C995,Con_ve!$I$6:$I$1005,"Fechada",Con_ve!$Q$6:$Q$1005,Cad_cl!AQ$5)))</f>
        <v/>
      </c>
      <c r="AR995" s="134" t="str">
        <f>IF(ISERR(IF($C995="","",SUMIFS(Con_ve!$F$6:$F$1005,Con_ve!$C$6:$C$1005,$C995,Con_ve!$I$6:$I$1005,"Fechada",Con_ve!$Q$6:$Q$1005,Cad_cl!AR$5))),"",IF($C995="","",SUMIFS(Con_ve!$F$6:$F$1005,Con_ve!$C$6:$C$1005,$C995,Con_ve!$I$6:$I$1005,"Fechada",Con_ve!$Q$6:$Q$1005,Cad_cl!AR$5)))</f>
        <v/>
      </c>
      <c r="AS995" s="134" t="str">
        <f>IF(ISERR(IF($C995="","",SUMIFS(Con_ve!$F$6:$F$1005,Con_ve!$C$6:$C$1005,$C995,Con_ve!$I$6:$I$1005,"Fechada",Con_ve!$Q$6:$Q$1005,Cad_cl!AS$5))),"",IF($C995="","",SUMIFS(Con_ve!$F$6:$F$1005,Con_ve!$C$6:$C$1005,$C995,Con_ve!$I$6:$I$1005,"Fechada",Con_ve!$Q$6:$Q$1005,Cad_cl!AS$5)))</f>
        <v/>
      </c>
      <c r="AT995" s="134" t="str">
        <f>IF(ISERR(IF($C995="","",SUMIFS(Con_ve!$F$6:$F$1005,Con_ve!$C$6:$C$1005,$C995,Con_ve!$I$6:$I$1005,"Fechada",Con_ve!$Q$6:$Q$1005,Cad_cl!AT$5))),"",IF($C995="","",SUMIFS(Con_ve!$F$6:$F$1005,Con_ve!$C$6:$C$1005,$C995,Con_ve!$I$6:$I$1005,"Fechada",Con_ve!$Q$6:$Q$1005,Cad_cl!AT$5)))</f>
        <v/>
      </c>
      <c r="AU995" s="134" t="str">
        <f>IF(ISERR(IF($C995="","",SUMIFS(Con_ve!$F$6:$F$1005,Con_ve!$C$6:$C$1005,$C995,Con_ve!$I$6:$I$1005,"Fechada",Con_ve!$Q$6:$Q$1005,Cad_cl!AU$5))),"",IF($C995="","",SUMIFS(Con_ve!$F$6:$F$1005,Con_ve!$C$6:$C$1005,$C995,Con_ve!$I$6:$I$1005,"Fechada",Con_ve!$Q$6:$Q$1005,Cad_cl!AU$5)))</f>
        <v/>
      </c>
      <c r="AV995" s="134" t="str">
        <f>IF(ISERR(IF($C995="","",SUMIFS(Con_ve!$F$6:$F$1005,Con_ve!$C$6:$C$1005,$C995,Con_ve!$I$6:$I$1005,"Fechada",Con_ve!$Q$6:$Q$1005,Cad_cl!AV$5))),"",IF($C995="","",SUMIFS(Con_ve!$F$6:$F$1005,Con_ve!$C$6:$C$1005,$C995,Con_ve!$I$6:$I$1005,"Fechada",Con_ve!$Q$6:$Q$1005,Cad_cl!AV$5)))</f>
        <v/>
      </c>
      <c r="AW995" s="134" t="str">
        <f>IF(ISERR(IF($C995="","",SUMIFS(Con_ve!$F$6:$F$1005,Con_ve!$C$6:$C$1005,$C995,Con_ve!$I$6:$I$1005,"Fechada",Con_ve!$Q$6:$Q$1005,Cad_cl!AW$5))),"",IF($C995="","",SUMIFS(Con_ve!$F$6:$F$1005,Con_ve!$C$6:$C$1005,$C995,Con_ve!$I$6:$I$1005,"Fechada",Con_ve!$Q$6:$Q$1005,Cad_cl!AW$5)))</f>
        <v/>
      </c>
      <c r="AX995" s="134" t="str">
        <f>IF(ISERR(IF($C995="","",SUMIFS(Con_ve!$F$6:$F$1005,Con_ve!$C$6:$C$1005,$C995,Con_ve!$I$6:$I$1005,"Fechada",Con_ve!$Q$6:$Q$1005,Cad_cl!AX$5))),"",IF($C995="","",SUMIFS(Con_ve!$F$6:$F$1005,Con_ve!$C$6:$C$1005,$C995,Con_ve!$I$6:$I$1005,"Fechada",Con_ve!$Q$6:$Q$1005,Cad_cl!AX$5)))</f>
        <v/>
      </c>
      <c r="AY995" s="134" t="str">
        <f>IF(ISERR(IF($C995="","",SUMIFS(Con_ve!$F$6:$F$1005,Con_ve!$C$6:$C$1005,$C995,Con_ve!$I$6:$I$1005,"Fechada",Con_ve!$Q$6:$Q$1005,Cad_cl!AY$5))),"",IF($C995="","",SUMIFS(Con_ve!$F$6:$F$1005,Con_ve!$C$6:$C$1005,$C995,Con_ve!$I$6:$I$1005,"Fechada",Con_ve!$Q$6:$Q$1005,Cad_cl!AY$5)))</f>
        <v/>
      </c>
      <c r="AZ995" s="134" t="str">
        <f>IF(ISERR(IF($C995="","",SUMIFS(Con_ve!$F$6:$F$1005,Con_ve!$C$6:$C$1005,$C995,Con_ve!$I$6:$I$1005,"Fechada",Con_ve!$Q$6:$Q$1005,Cad_cl!AZ$5))),"",IF($C995="","",SUMIFS(Con_ve!$F$6:$F$1005,Con_ve!$C$6:$C$1005,$C995,Con_ve!$I$6:$I$1005,"Fechada",Con_ve!$Q$6:$Q$1005,Cad_cl!AZ$5)))</f>
        <v/>
      </c>
      <c r="BA995" s="134" t="str">
        <f>IF(ISERR(IF($C995="","",SUMIFS(Con_ve!$F$6:$F$1005,Con_ve!$C$6:$C$1005,$C995,Con_ve!$I$6:$I$1005,"Fechada",Con_ve!$Q$6:$Q$1005,Cad_cl!BA$5))),"",IF($C995="","",SUMIFS(Con_ve!$F$6:$F$1005,Con_ve!$C$6:$C$1005,$C995,Con_ve!$I$6:$I$1005,"Fechada",Con_ve!$Q$6:$Q$1005,Cad_cl!BA$5)))</f>
        <v/>
      </c>
      <c r="BB995" s="134">
        <f t="shared" si="45"/>
        <v>0</v>
      </c>
      <c r="BD995" s="134" t="str">
        <f>IF(ISERR(IF($C995="","",SUMIFS(Con_ve!$F$6:$F$1005,Con_ve!$C$6:$C$1005,$C995,Con_ve!$I$6:$I$1005,"Em negociação",Con_ve!$Q$6:$Q$1005,Cad_cl!BD$5))),"",IF($C995="","",SUMIFS(Con_ve!$F$6:$F$1005,Con_ve!$C$6:$C$1005,$C995,Con_ve!$I$6:$I$1005,"Em negociação",Con_ve!$Q$6:$Q$1005,Cad_cl!BD$5)))</f>
        <v/>
      </c>
      <c r="BE995" s="134" t="str">
        <f>IF(ISERR(IF($C995="","",SUMIFS(Con_ve!$F$6:$F$1005,Con_ve!$C$6:$C$1005,$C995,Con_ve!$I$6:$I$1005,"Em negociação",Con_ve!$Q$6:$Q$1005,Cad_cl!BE$5))),"",IF($C995="","",SUMIFS(Con_ve!$F$6:$F$1005,Con_ve!$C$6:$C$1005,$C995,Con_ve!$I$6:$I$1005,"Em negociação",Con_ve!$Q$6:$Q$1005,Cad_cl!BE$5)))</f>
        <v/>
      </c>
      <c r="BF995" s="134" t="str">
        <f>IF(ISERR(IF($C995="","",SUMIFS(Con_ve!$F$6:$F$1005,Con_ve!$C$6:$C$1005,$C995,Con_ve!$I$6:$I$1005,"Em negociação",Con_ve!$Q$6:$Q$1005,Cad_cl!BF$5))),"",IF($C995="","",SUMIFS(Con_ve!$F$6:$F$1005,Con_ve!$C$6:$C$1005,$C995,Con_ve!$I$6:$I$1005,"Em negociação",Con_ve!$Q$6:$Q$1005,Cad_cl!BF$5)))</f>
        <v/>
      </c>
      <c r="BG995" s="134" t="str">
        <f>IF(ISERR(IF($C995="","",SUMIFS(Con_ve!$F$6:$F$1005,Con_ve!$C$6:$C$1005,$C995,Con_ve!$I$6:$I$1005,"Em negociação",Con_ve!$Q$6:$Q$1005,Cad_cl!BG$5))),"",IF($C995="","",SUMIFS(Con_ve!$F$6:$F$1005,Con_ve!$C$6:$C$1005,$C995,Con_ve!$I$6:$I$1005,"Em negociação",Con_ve!$Q$6:$Q$1005,Cad_cl!BG$5)))</f>
        <v/>
      </c>
      <c r="BH995" s="134" t="str">
        <f>IF(ISERR(IF($C995="","",SUMIFS(Con_ve!$F$6:$F$1005,Con_ve!$C$6:$C$1005,$C995,Con_ve!$I$6:$I$1005,"Em negociação",Con_ve!$Q$6:$Q$1005,Cad_cl!BH$5))),"",IF($C995="","",SUMIFS(Con_ve!$F$6:$F$1005,Con_ve!$C$6:$C$1005,$C995,Con_ve!$I$6:$I$1005,"Em negociação",Con_ve!$Q$6:$Q$1005,Cad_cl!BH$5)))</f>
        <v/>
      </c>
      <c r="BI995" s="134" t="str">
        <f>IF(ISERR(IF($C995="","",SUMIFS(Con_ve!$F$6:$F$1005,Con_ve!$C$6:$C$1005,$C995,Con_ve!$I$6:$I$1005,"Em negociação",Con_ve!$Q$6:$Q$1005,Cad_cl!BI$5))),"",IF($C995="","",SUMIFS(Con_ve!$F$6:$F$1005,Con_ve!$C$6:$C$1005,$C995,Con_ve!$I$6:$I$1005,"Em negociação",Con_ve!$Q$6:$Q$1005,Cad_cl!BI$5)))</f>
        <v/>
      </c>
      <c r="BJ995" s="134" t="str">
        <f>IF(ISERR(IF($C995="","",SUMIFS(Con_ve!$F$6:$F$1005,Con_ve!$C$6:$C$1005,$C995,Con_ve!$I$6:$I$1005,"Em negociação",Con_ve!$Q$6:$Q$1005,Cad_cl!BJ$5))),"",IF($C995="","",SUMIFS(Con_ve!$F$6:$F$1005,Con_ve!$C$6:$C$1005,$C995,Con_ve!$I$6:$I$1005,"Em negociação",Con_ve!$Q$6:$Q$1005,Cad_cl!BJ$5)))</f>
        <v/>
      </c>
      <c r="BK995" s="134" t="str">
        <f>IF(ISERR(IF($C995="","",SUMIFS(Con_ve!$F$6:$F$1005,Con_ve!$C$6:$C$1005,$C995,Con_ve!$I$6:$I$1005,"Em negociação",Con_ve!$Q$6:$Q$1005,Cad_cl!BK$5))),"",IF($C995="","",SUMIFS(Con_ve!$F$6:$F$1005,Con_ve!$C$6:$C$1005,$C995,Con_ve!$I$6:$I$1005,"Em negociação",Con_ve!$Q$6:$Q$1005,Cad_cl!BK$5)))</f>
        <v/>
      </c>
      <c r="BL995" s="134" t="str">
        <f>IF(ISERR(IF($C995="","",SUMIFS(Con_ve!$F$6:$F$1005,Con_ve!$C$6:$C$1005,$C995,Con_ve!$I$6:$I$1005,"Em negociação",Con_ve!$Q$6:$Q$1005,Cad_cl!BL$5))),"",IF($C995="","",SUMIFS(Con_ve!$F$6:$F$1005,Con_ve!$C$6:$C$1005,$C995,Con_ve!$I$6:$I$1005,"Em negociação",Con_ve!$Q$6:$Q$1005,Cad_cl!BL$5)))</f>
        <v/>
      </c>
      <c r="BM995" s="134" t="str">
        <f>IF(ISERR(IF($C995="","",SUMIFS(Con_ve!$F$6:$F$1005,Con_ve!$C$6:$C$1005,$C995,Con_ve!$I$6:$I$1005,"Em negociação",Con_ve!$Q$6:$Q$1005,Cad_cl!BM$5))),"",IF($C995="","",SUMIFS(Con_ve!$F$6:$F$1005,Con_ve!$C$6:$C$1005,$C995,Con_ve!$I$6:$I$1005,"Em negociação",Con_ve!$Q$6:$Q$1005,Cad_cl!BM$5)))</f>
        <v/>
      </c>
      <c r="BN995" s="134" t="str">
        <f>IF(ISERR(IF($C995="","",SUMIFS(Con_ve!$F$6:$F$1005,Con_ve!$C$6:$C$1005,$C995,Con_ve!$I$6:$I$1005,"Em negociação",Con_ve!$Q$6:$Q$1005,Cad_cl!BN$5))),"",IF($C995="","",SUMIFS(Con_ve!$F$6:$F$1005,Con_ve!$C$6:$C$1005,$C995,Con_ve!$I$6:$I$1005,"Em negociação",Con_ve!$Q$6:$Q$1005,Cad_cl!BN$5)))</f>
        <v/>
      </c>
      <c r="BO995" s="134" t="str">
        <f>IF(ISERR(IF($C995="","",SUMIFS(Con_ve!$F$6:$F$1005,Con_ve!$C$6:$C$1005,$C995,Con_ve!$I$6:$I$1005,"Em negociação",Con_ve!$Q$6:$Q$1005,Cad_cl!BO$5))),"",IF($C995="","",SUMIFS(Con_ve!$F$6:$F$1005,Con_ve!$C$6:$C$1005,$C995,Con_ve!$I$6:$I$1005,"Em negociação",Con_ve!$Q$6:$Q$1005,Cad_cl!BO$5)))</f>
        <v/>
      </c>
      <c r="BP995" s="134">
        <f t="shared" si="46"/>
        <v>0</v>
      </c>
      <c r="BR995" s="125" t="str">
        <f>IF(ISERR(IF(AND($I995=Re_lo!$E$5,BR$5=VLOOKUP(Re_lo!$H$5,Re_lo!$N$5:$O$16,2,0)),AP995,"")),"",IF(AND($I995=Re_lo!$E$5,BR$5=VLOOKUP(Re_lo!$H$5,Re_lo!$N$5:$O$16,2,0)),AP995,""))</f>
        <v/>
      </c>
      <c r="BS995" s="125" t="str">
        <f>IF(ISERR(IF(AND($I995=Re_lo!$E$5,BS$5=VLOOKUP(Re_lo!$H$5,Re_lo!$N$5:$O$16,2,0)),AQ995,"")),"",IF(AND($I995=Re_lo!$E$5,BS$5=VLOOKUP(Re_lo!$H$5,Re_lo!$N$5:$O$16,2,0)),AQ995,""))</f>
        <v/>
      </c>
      <c r="BT995" s="125" t="str">
        <f>IF(ISERR(IF(AND($I995=Re_lo!$E$5,BT$5=VLOOKUP(Re_lo!$H$5,Re_lo!$N$5:$O$16,2,0)),AR995,"")),"",IF(AND($I995=Re_lo!$E$5,BT$5=VLOOKUP(Re_lo!$H$5,Re_lo!$N$5:$O$16,2,0)),AR995,""))</f>
        <v/>
      </c>
      <c r="BU995" s="125" t="str">
        <f>IF(ISERR(IF(AND($I995=Re_lo!$E$5,BU$5=VLOOKUP(Re_lo!$H$5,Re_lo!$N$5:$O$16,2,0)),AS995,"")),"",IF(AND($I995=Re_lo!$E$5,BU$5=VLOOKUP(Re_lo!$H$5,Re_lo!$N$5:$O$16,2,0)),AS995,""))</f>
        <v/>
      </c>
      <c r="BV995" s="125" t="str">
        <f>IF(ISERR(IF(AND($I995=Re_lo!$E$5,BV$5=VLOOKUP(Re_lo!$H$5,Re_lo!$N$5:$O$16,2,0)),AT995,"")),"",IF(AND($I995=Re_lo!$E$5,BV$5=VLOOKUP(Re_lo!$H$5,Re_lo!$N$5:$O$16,2,0)),AT995,""))</f>
        <v/>
      </c>
      <c r="BW995" s="125" t="str">
        <f>IF(ISERR(IF(AND($I995=Re_lo!$E$5,BW$5=VLOOKUP(Re_lo!$H$5,Re_lo!$N$5:$O$16,2,0)),AU995,"")),"",IF(AND($I995=Re_lo!$E$5,BW$5=VLOOKUP(Re_lo!$H$5,Re_lo!$N$5:$O$16,2,0)),AU995,""))</f>
        <v/>
      </c>
      <c r="BX995" s="125" t="str">
        <f>IF(ISERR(IF(AND($I995=Re_lo!$E$5,BX$5=VLOOKUP(Re_lo!$H$5,Re_lo!$N$5:$O$16,2,0)),AV995,"")),"",IF(AND($I995=Re_lo!$E$5,BX$5=VLOOKUP(Re_lo!$H$5,Re_lo!$N$5:$O$16,2,0)),AV995,""))</f>
        <v/>
      </c>
      <c r="BY995" s="125" t="str">
        <f>IF(ISERR(IF(AND($I995=Re_lo!$E$5,BY$5=VLOOKUP(Re_lo!$H$5,Re_lo!$N$5:$O$16,2,0)),AW995,"")),"",IF(AND($I995=Re_lo!$E$5,BY$5=VLOOKUP(Re_lo!$H$5,Re_lo!$N$5:$O$16,2,0)),AW995,""))</f>
        <v/>
      </c>
      <c r="BZ995" s="125" t="str">
        <f>IF(ISERR(IF(AND($I995=Re_lo!$E$5,BZ$5=VLOOKUP(Re_lo!$H$5,Re_lo!$N$5:$O$16,2,0)),AX995,"")),"",IF(AND($I995=Re_lo!$E$5,BZ$5=VLOOKUP(Re_lo!$H$5,Re_lo!$N$5:$O$16,2,0)),AX995,""))</f>
        <v/>
      </c>
      <c r="CA995" s="125" t="str">
        <f>IF(ISERR(IF(AND($I995=Re_lo!$E$5,CA$5=VLOOKUP(Re_lo!$H$5,Re_lo!$N$5:$O$16,2,0)),AY995,"")),"",IF(AND($I995=Re_lo!$E$5,CA$5=VLOOKUP(Re_lo!$H$5,Re_lo!$N$5:$O$16,2,0)),AY995,""))</f>
        <v/>
      </c>
      <c r="CB995" s="125" t="str">
        <f>IF(ISERR(IF(AND($I995=Re_lo!$E$5,CB$5=VLOOKUP(Re_lo!$H$5,Re_lo!$N$5:$O$16,2,0)),AZ995,"")),"",IF(AND($I995=Re_lo!$E$5,CB$5=VLOOKUP(Re_lo!$H$5,Re_lo!$N$5:$O$16,2,0)),AZ995,""))</f>
        <v/>
      </c>
      <c r="CC995" s="125" t="str">
        <f>IF(ISERR(IF(AND($I995=Re_lo!$E$5,CC$5=VLOOKUP(Re_lo!$H$5,Re_lo!$N$5:$O$16,2,0)),BA995,"")),"",IF(AND($I995=Re_lo!$E$5,CC$5=VLOOKUP(Re_lo!$H$5,Re_lo!$N$5:$O$16,2,0)),BA995,""))</f>
        <v/>
      </c>
      <c r="CD995" s="125" t="str">
        <f>IF(ISERR(IF(AND($I995=Re_lo!$E$5,CD$5=VLOOKUP(Re_lo!$H$5,Re_lo!$N$5:$O$16,2,0)),BB995,"")),"",IF(AND($I995=Re_lo!$E$5,CD$5=VLOOKUP(Re_lo!$H$5,Re_lo!$N$5:$O$16,2,0)),BB995,""))</f>
        <v/>
      </c>
      <c r="CF995" s="125" t="str">
        <f>IF($C995="","",COUNTIFS(Con_ve!$C$6:$C$1005,$C995,Con_ve!$Q$6:$Q$1005,Cad_cl!CF$5))</f>
        <v/>
      </c>
      <c r="CG995" s="125" t="str">
        <f>IF($C995="","",COUNTIFS(Con_ve!$C$6:$C$1005,$C995,Con_ve!$Q$6:$Q$1005,Cad_cl!CG$5))</f>
        <v/>
      </c>
      <c r="CH995" s="125" t="str">
        <f>IF($C995="","",COUNTIFS(Con_ve!$C$6:$C$1005,$C995,Con_ve!$Q$6:$Q$1005,Cad_cl!CH$5))</f>
        <v/>
      </c>
      <c r="CI995" s="125" t="str">
        <f>IF($C995="","",COUNTIFS(Con_ve!$C$6:$C$1005,$C995,Con_ve!$Q$6:$Q$1005,Cad_cl!CI$5))</f>
        <v/>
      </c>
      <c r="CJ995" s="125" t="str">
        <f>IF($C995="","",COUNTIFS(Con_ve!$C$6:$C$1005,$C995,Con_ve!$Q$6:$Q$1005,Cad_cl!CJ$5))</f>
        <v/>
      </c>
      <c r="CK995" s="125" t="str">
        <f>IF($C995="","",COUNTIFS(Con_ve!$C$6:$C$1005,$C995,Con_ve!$Q$6:$Q$1005,Cad_cl!CK$5))</f>
        <v/>
      </c>
      <c r="CL995" s="125" t="str">
        <f>IF($C995="","",COUNTIFS(Con_ve!$C$6:$C$1005,$C995,Con_ve!$Q$6:$Q$1005,Cad_cl!CL$5))</f>
        <v/>
      </c>
      <c r="CM995" s="125" t="str">
        <f>IF($C995="","",COUNTIFS(Con_ve!$C$6:$C$1005,$C995,Con_ve!$Q$6:$Q$1005,Cad_cl!CM$5))</f>
        <v/>
      </c>
      <c r="CN995" s="125" t="str">
        <f>IF($C995="","",COUNTIFS(Con_ve!$C$6:$C$1005,$C995,Con_ve!$Q$6:$Q$1005,Cad_cl!CN$5))</f>
        <v/>
      </c>
      <c r="CO995" s="125" t="str">
        <f>IF($C995="","",COUNTIFS(Con_ve!$C$6:$C$1005,$C995,Con_ve!$Q$6:$Q$1005,Cad_cl!CO$5))</f>
        <v/>
      </c>
      <c r="CP995" s="125" t="str">
        <f>IF($C995="","",COUNTIFS(Con_ve!$C$6:$C$1005,$C995,Con_ve!$Q$6:$Q$1005,Cad_cl!CP$5))</f>
        <v/>
      </c>
      <c r="CQ995" s="125" t="str">
        <f>IF($C995="","",COUNTIFS(Con_ve!$C$6:$C$1005,$C995,Con_ve!$Q$6:$Q$1005,Cad_cl!CQ$5))</f>
        <v/>
      </c>
      <c r="CR995" s="125">
        <f t="shared" si="47"/>
        <v>0</v>
      </c>
    </row>
    <row r="996" spans="3:96" ht="30" customHeight="1">
      <c r="C996" s="153"/>
      <c r="D996" s="153"/>
      <c r="E996" s="154"/>
      <c r="F996" s="153"/>
      <c r="G996" s="155"/>
      <c r="H996" s="153"/>
      <c r="I996" s="153"/>
      <c r="J996" s="132" t="s">
        <v>309</v>
      </c>
      <c r="K996" s="133" t="s">
        <v>309</v>
      </c>
      <c r="L996" s="153"/>
      <c r="M996" s="153"/>
      <c r="N996" s="153"/>
      <c r="O996" s="153"/>
      <c r="P996" s="153"/>
      <c r="Q996" s="153"/>
      <c r="AP996" s="134" t="str">
        <f>IF(ISERR(IF($C996="","",SUMIFS(Con_ve!$F$6:$F$1005,Con_ve!$C$6:$C$1005,$C996,Con_ve!$I$6:$I$1005,"Fechada",Con_ve!$Q$6:$Q$1005,Cad_cl!AP$5))),"",IF($C996="","",SUMIFS(Con_ve!$F$6:$F$1005,Con_ve!$C$6:$C$1005,$C996,Con_ve!$I$6:$I$1005,"Fechada",Con_ve!$Q$6:$Q$1005,Cad_cl!AP$5)))</f>
        <v/>
      </c>
      <c r="AQ996" s="134" t="str">
        <f>IF(ISERR(IF($C996="","",SUMIFS(Con_ve!$F$6:$F$1005,Con_ve!$C$6:$C$1005,$C996,Con_ve!$I$6:$I$1005,"Fechada",Con_ve!$Q$6:$Q$1005,Cad_cl!AQ$5))),"",IF($C996="","",SUMIFS(Con_ve!$F$6:$F$1005,Con_ve!$C$6:$C$1005,$C996,Con_ve!$I$6:$I$1005,"Fechada",Con_ve!$Q$6:$Q$1005,Cad_cl!AQ$5)))</f>
        <v/>
      </c>
      <c r="AR996" s="134" t="str">
        <f>IF(ISERR(IF($C996="","",SUMIFS(Con_ve!$F$6:$F$1005,Con_ve!$C$6:$C$1005,$C996,Con_ve!$I$6:$I$1005,"Fechada",Con_ve!$Q$6:$Q$1005,Cad_cl!AR$5))),"",IF($C996="","",SUMIFS(Con_ve!$F$6:$F$1005,Con_ve!$C$6:$C$1005,$C996,Con_ve!$I$6:$I$1005,"Fechada",Con_ve!$Q$6:$Q$1005,Cad_cl!AR$5)))</f>
        <v/>
      </c>
      <c r="AS996" s="134" t="str">
        <f>IF(ISERR(IF($C996="","",SUMIFS(Con_ve!$F$6:$F$1005,Con_ve!$C$6:$C$1005,$C996,Con_ve!$I$6:$I$1005,"Fechada",Con_ve!$Q$6:$Q$1005,Cad_cl!AS$5))),"",IF($C996="","",SUMIFS(Con_ve!$F$6:$F$1005,Con_ve!$C$6:$C$1005,$C996,Con_ve!$I$6:$I$1005,"Fechada",Con_ve!$Q$6:$Q$1005,Cad_cl!AS$5)))</f>
        <v/>
      </c>
      <c r="AT996" s="134" t="str">
        <f>IF(ISERR(IF($C996="","",SUMIFS(Con_ve!$F$6:$F$1005,Con_ve!$C$6:$C$1005,$C996,Con_ve!$I$6:$I$1005,"Fechada",Con_ve!$Q$6:$Q$1005,Cad_cl!AT$5))),"",IF($C996="","",SUMIFS(Con_ve!$F$6:$F$1005,Con_ve!$C$6:$C$1005,$C996,Con_ve!$I$6:$I$1005,"Fechada",Con_ve!$Q$6:$Q$1005,Cad_cl!AT$5)))</f>
        <v/>
      </c>
      <c r="AU996" s="134" t="str">
        <f>IF(ISERR(IF($C996="","",SUMIFS(Con_ve!$F$6:$F$1005,Con_ve!$C$6:$C$1005,$C996,Con_ve!$I$6:$I$1005,"Fechada",Con_ve!$Q$6:$Q$1005,Cad_cl!AU$5))),"",IF($C996="","",SUMIFS(Con_ve!$F$6:$F$1005,Con_ve!$C$6:$C$1005,$C996,Con_ve!$I$6:$I$1005,"Fechada",Con_ve!$Q$6:$Q$1005,Cad_cl!AU$5)))</f>
        <v/>
      </c>
      <c r="AV996" s="134" t="str">
        <f>IF(ISERR(IF($C996="","",SUMIFS(Con_ve!$F$6:$F$1005,Con_ve!$C$6:$C$1005,$C996,Con_ve!$I$6:$I$1005,"Fechada",Con_ve!$Q$6:$Q$1005,Cad_cl!AV$5))),"",IF($C996="","",SUMIFS(Con_ve!$F$6:$F$1005,Con_ve!$C$6:$C$1005,$C996,Con_ve!$I$6:$I$1005,"Fechada",Con_ve!$Q$6:$Q$1005,Cad_cl!AV$5)))</f>
        <v/>
      </c>
      <c r="AW996" s="134" t="str">
        <f>IF(ISERR(IF($C996="","",SUMIFS(Con_ve!$F$6:$F$1005,Con_ve!$C$6:$C$1005,$C996,Con_ve!$I$6:$I$1005,"Fechada",Con_ve!$Q$6:$Q$1005,Cad_cl!AW$5))),"",IF($C996="","",SUMIFS(Con_ve!$F$6:$F$1005,Con_ve!$C$6:$C$1005,$C996,Con_ve!$I$6:$I$1005,"Fechada",Con_ve!$Q$6:$Q$1005,Cad_cl!AW$5)))</f>
        <v/>
      </c>
      <c r="AX996" s="134" t="str">
        <f>IF(ISERR(IF($C996="","",SUMIFS(Con_ve!$F$6:$F$1005,Con_ve!$C$6:$C$1005,$C996,Con_ve!$I$6:$I$1005,"Fechada",Con_ve!$Q$6:$Q$1005,Cad_cl!AX$5))),"",IF($C996="","",SUMIFS(Con_ve!$F$6:$F$1005,Con_ve!$C$6:$C$1005,$C996,Con_ve!$I$6:$I$1005,"Fechada",Con_ve!$Q$6:$Q$1005,Cad_cl!AX$5)))</f>
        <v/>
      </c>
      <c r="AY996" s="134" t="str">
        <f>IF(ISERR(IF($C996="","",SUMIFS(Con_ve!$F$6:$F$1005,Con_ve!$C$6:$C$1005,$C996,Con_ve!$I$6:$I$1005,"Fechada",Con_ve!$Q$6:$Q$1005,Cad_cl!AY$5))),"",IF($C996="","",SUMIFS(Con_ve!$F$6:$F$1005,Con_ve!$C$6:$C$1005,$C996,Con_ve!$I$6:$I$1005,"Fechada",Con_ve!$Q$6:$Q$1005,Cad_cl!AY$5)))</f>
        <v/>
      </c>
      <c r="AZ996" s="134" t="str">
        <f>IF(ISERR(IF($C996="","",SUMIFS(Con_ve!$F$6:$F$1005,Con_ve!$C$6:$C$1005,$C996,Con_ve!$I$6:$I$1005,"Fechada",Con_ve!$Q$6:$Q$1005,Cad_cl!AZ$5))),"",IF($C996="","",SUMIFS(Con_ve!$F$6:$F$1005,Con_ve!$C$6:$C$1005,$C996,Con_ve!$I$6:$I$1005,"Fechada",Con_ve!$Q$6:$Q$1005,Cad_cl!AZ$5)))</f>
        <v/>
      </c>
      <c r="BA996" s="134" t="str">
        <f>IF(ISERR(IF($C996="","",SUMIFS(Con_ve!$F$6:$F$1005,Con_ve!$C$6:$C$1005,$C996,Con_ve!$I$6:$I$1005,"Fechada",Con_ve!$Q$6:$Q$1005,Cad_cl!BA$5))),"",IF($C996="","",SUMIFS(Con_ve!$F$6:$F$1005,Con_ve!$C$6:$C$1005,$C996,Con_ve!$I$6:$I$1005,"Fechada",Con_ve!$Q$6:$Q$1005,Cad_cl!BA$5)))</f>
        <v/>
      </c>
      <c r="BB996" s="134">
        <f t="shared" si="45"/>
        <v>0</v>
      </c>
      <c r="BD996" s="134" t="str">
        <f>IF(ISERR(IF($C996="","",SUMIFS(Con_ve!$F$6:$F$1005,Con_ve!$C$6:$C$1005,$C996,Con_ve!$I$6:$I$1005,"Em negociação",Con_ve!$Q$6:$Q$1005,Cad_cl!BD$5))),"",IF($C996="","",SUMIFS(Con_ve!$F$6:$F$1005,Con_ve!$C$6:$C$1005,$C996,Con_ve!$I$6:$I$1005,"Em negociação",Con_ve!$Q$6:$Q$1005,Cad_cl!BD$5)))</f>
        <v/>
      </c>
      <c r="BE996" s="134" t="str">
        <f>IF(ISERR(IF($C996="","",SUMIFS(Con_ve!$F$6:$F$1005,Con_ve!$C$6:$C$1005,$C996,Con_ve!$I$6:$I$1005,"Em negociação",Con_ve!$Q$6:$Q$1005,Cad_cl!BE$5))),"",IF($C996="","",SUMIFS(Con_ve!$F$6:$F$1005,Con_ve!$C$6:$C$1005,$C996,Con_ve!$I$6:$I$1005,"Em negociação",Con_ve!$Q$6:$Q$1005,Cad_cl!BE$5)))</f>
        <v/>
      </c>
      <c r="BF996" s="134" t="str">
        <f>IF(ISERR(IF($C996="","",SUMIFS(Con_ve!$F$6:$F$1005,Con_ve!$C$6:$C$1005,$C996,Con_ve!$I$6:$I$1005,"Em negociação",Con_ve!$Q$6:$Q$1005,Cad_cl!BF$5))),"",IF($C996="","",SUMIFS(Con_ve!$F$6:$F$1005,Con_ve!$C$6:$C$1005,$C996,Con_ve!$I$6:$I$1005,"Em negociação",Con_ve!$Q$6:$Q$1005,Cad_cl!BF$5)))</f>
        <v/>
      </c>
      <c r="BG996" s="134" t="str">
        <f>IF(ISERR(IF($C996="","",SUMIFS(Con_ve!$F$6:$F$1005,Con_ve!$C$6:$C$1005,$C996,Con_ve!$I$6:$I$1005,"Em negociação",Con_ve!$Q$6:$Q$1005,Cad_cl!BG$5))),"",IF($C996="","",SUMIFS(Con_ve!$F$6:$F$1005,Con_ve!$C$6:$C$1005,$C996,Con_ve!$I$6:$I$1005,"Em negociação",Con_ve!$Q$6:$Q$1005,Cad_cl!BG$5)))</f>
        <v/>
      </c>
      <c r="BH996" s="134" t="str">
        <f>IF(ISERR(IF($C996="","",SUMIFS(Con_ve!$F$6:$F$1005,Con_ve!$C$6:$C$1005,$C996,Con_ve!$I$6:$I$1005,"Em negociação",Con_ve!$Q$6:$Q$1005,Cad_cl!BH$5))),"",IF($C996="","",SUMIFS(Con_ve!$F$6:$F$1005,Con_ve!$C$6:$C$1005,$C996,Con_ve!$I$6:$I$1005,"Em negociação",Con_ve!$Q$6:$Q$1005,Cad_cl!BH$5)))</f>
        <v/>
      </c>
      <c r="BI996" s="134" t="str">
        <f>IF(ISERR(IF($C996="","",SUMIFS(Con_ve!$F$6:$F$1005,Con_ve!$C$6:$C$1005,$C996,Con_ve!$I$6:$I$1005,"Em negociação",Con_ve!$Q$6:$Q$1005,Cad_cl!BI$5))),"",IF($C996="","",SUMIFS(Con_ve!$F$6:$F$1005,Con_ve!$C$6:$C$1005,$C996,Con_ve!$I$6:$I$1005,"Em negociação",Con_ve!$Q$6:$Q$1005,Cad_cl!BI$5)))</f>
        <v/>
      </c>
      <c r="BJ996" s="134" t="str">
        <f>IF(ISERR(IF($C996="","",SUMIFS(Con_ve!$F$6:$F$1005,Con_ve!$C$6:$C$1005,$C996,Con_ve!$I$6:$I$1005,"Em negociação",Con_ve!$Q$6:$Q$1005,Cad_cl!BJ$5))),"",IF($C996="","",SUMIFS(Con_ve!$F$6:$F$1005,Con_ve!$C$6:$C$1005,$C996,Con_ve!$I$6:$I$1005,"Em negociação",Con_ve!$Q$6:$Q$1005,Cad_cl!BJ$5)))</f>
        <v/>
      </c>
      <c r="BK996" s="134" t="str">
        <f>IF(ISERR(IF($C996="","",SUMIFS(Con_ve!$F$6:$F$1005,Con_ve!$C$6:$C$1005,$C996,Con_ve!$I$6:$I$1005,"Em negociação",Con_ve!$Q$6:$Q$1005,Cad_cl!BK$5))),"",IF($C996="","",SUMIFS(Con_ve!$F$6:$F$1005,Con_ve!$C$6:$C$1005,$C996,Con_ve!$I$6:$I$1005,"Em negociação",Con_ve!$Q$6:$Q$1005,Cad_cl!BK$5)))</f>
        <v/>
      </c>
      <c r="BL996" s="134" t="str">
        <f>IF(ISERR(IF($C996="","",SUMIFS(Con_ve!$F$6:$F$1005,Con_ve!$C$6:$C$1005,$C996,Con_ve!$I$6:$I$1005,"Em negociação",Con_ve!$Q$6:$Q$1005,Cad_cl!BL$5))),"",IF($C996="","",SUMIFS(Con_ve!$F$6:$F$1005,Con_ve!$C$6:$C$1005,$C996,Con_ve!$I$6:$I$1005,"Em negociação",Con_ve!$Q$6:$Q$1005,Cad_cl!BL$5)))</f>
        <v/>
      </c>
      <c r="BM996" s="134" t="str">
        <f>IF(ISERR(IF($C996="","",SUMIFS(Con_ve!$F$6:$F$1005,Con_ve!$C$6:$C$1005,$C996,Con_ve!$I$6:$I$1005,"Em negociação",Con_ve!$Q$6:$Q$1005,Cad_cl!BM$5))),"",IF($C996="","",SUMIFS(Con_ve!$F$6:$F$1005,Con_ve!$C$6:$C$1005,$C996,Con_ve!$I$6:$I$1005,"Em negociação",Con_ve!$Q$6:$Q$1005,Cad_cl!BM$5)))</f>
        <v/>
      </c>
      <c r="BN996" s="134" t="str">
        <f>IF(ISERR(IF($C996="","",SUMIFS(Con_ve!$F$6:$F$1005,Con_ve!$C$6:$C$1005,$C996,Con_ve!$I$6:$I$1005,"Em negociação",Con_ve!$Q$6:$Q$1005,Cad_cl!BN$5))),"",IF($C996="","",SUMIFS(Con_ve!$F$6:$F$1005,Con_ve!$C$6:$C$1005,$C996,Con_ve!$I$6:$I$1005,"Em negociação",Con_ve!$Q$6:$Q$1005,Cad_cl!BN$5)))</f>
        <v/>
      </c>
      <c r="BO996" s="134" t="str">
        <f>IF(ISERR(IF($C996="","",SUMIFS(Con_ve!$F$6:$F$1005,Con_ve!$C$6:$C$1005,$C996,Con_ve!$I$6:$I$1005,"Em negociação",Con_ve!$Q$6:$Q$1005,Cad_cl!BO$5))),"",IF($C996="","",SUMIFS(Con_ve!$F$6:$F$1005,Con_ve!$C$6:$C$1005,$C996,Con_ve!$I$6:$I$1005,"Em negociação",Con_ve!$Q$6:$Q$1005,Cad_cl!BO$5)))</f>
        <v/>
      </c>
      <c r="BP996" s="134">
        <f t="shared" si="46"/>
        <v>0</v>
      </c>
      <c r="BR996" s="125" t="str">
        <f>IF(ISERR(IF(AND($I996=Re_lo!$E$5,BR$5=VLOOKUP(Re_lo!$H$5,Re_lo!$N$5:$O$16,2,0)),AP996,"")),"",IF(AND($I996=Re_lo!$E$5,BR$5=VLOOKUP(Re_lo!$H$5,Re_lo!$N$5:$O$16,2,0)),AP996,""))</f>
        <v/>
      </c>
      <c r="BS996" s="125" t="str">
        <f>IF(ISERR(IF(AND($I996=Re_lo!$E$5,BS$5=VLOOKUP(Re_lo!$H$5,Re_lo!$N$5:$O$16,2,0)),AQ996,"")),"",IF(AND($I996=Re_lo!$E$5,BS$5=VLOOKUP(Re_lo!$H$5,Re_lo!$N$5:$O$16,2,0)),AQ996,""))</f>
        <v/>
      </c>
      <c r="BT996" s="125" t="str">
        <f>IF(ISERR(IF(AND($I996=Re_lo!$E$5,BT$5=VLOOKUP(Re_lo!$H$5,Re_lo!$N$5:$O$16,2,0)),AR996,"")),"",IF(AND($I996=Re_lo!$E$5,BT$5=VLOOKUP(Re_lo!$H$5,Re_lo!$N$5:$O$16,2,0)),AR996,""))</f>
        <v/>
      </c>
      <c r="BU996" s="125" t="str">
        <f>IF(ISERR(IF(AND($I996=Re_lo!$E$5,BU$5=VLOOKUP(Re_lo!$H$5,Re_lo!$N$5:$O$16,2,0)),AS996,"")),"",IF(AND($I996=Re_lo!$E$5,BU$5=VLOOKUP(Re_lo!$H$5,Re_lo!$N$5:$O$16,2,0)),AS996,""))</f>
        <v/>
      </c>
      <c r="BV996" s="125" t="str">
        <f>IF(ISERR(IF(AND($I996=Re_lo!$E$5,BV$5=VLOOKUP(Re_lo!$H$5,Re_lo!$N$5:$O$16,2,0)),AT996,"")),"",IF(AND($I996=Re_lo!$E$5,BV$5=VLOOKUP(Re_lo!$H$5,Re_lo!$N$5:$O$16,2,0)),AT996,""))</f>
        <v/>
      </c>
      <c r="BW996" s="125" t="str">
        <f>IF(ISERR(IF(AND($I996=Re_lo!$E$5,BW$5=VLOOKUP(Re_lo!$H$5,Re_lo!$N$5:$O$16,2,0)),AU996,"")),"",IF(AND($I996=Re_lo!$E$5,BW$5=VLOOKUP(Re_lo!$H$5,Re_lo!$N$5:$O$16,2,0)),AU996,""))</f>
        <v/>
      </c>
      <c r="BX996" s="125" t="str">
        <f>IF(ISERR(IF(AND($I996=Re_lo!$E$5,BX$5=VLOOKUP(Re_lo!$H$5,Re_lo!$N$5:$O$16,2,0)),AV996,"")),"",IF(AND($I996=Re_lo!$E$5,BX$5=VLOOKUP(Re_lo!$H$5,Re_lo!$N$5:$O$16,2,0)),AV996,""))</f>
        <v/>
      </c>
      <c r="BY996" s="125" t="str">
        <f>IF(ISERR(IF(AND($I996=Re_lo!$E$5,BY$5=VLOOKUP(Re_lo!$H$5,Re_lo!$N$5:$O$16,2,0)),AW996,"")),"",IF(AND($I996=Re_lo!$E$5,BY$5=VLOOKUP(Re_lo!$H$5,Re_lo!$N$5:$O$16,2,0)),AW996,""))</f>
        <v/>
      </c>
      <c r="BZ996" s="125" t="str">
        <f>IF(ISERR(IF(AND($I996=Re_lo!$E$5,BZ$5=VLOOKUP(Re_lo!$H$5,Re_lo!$N$5:$O$16,2,0)),AX996,"")),"",IF(AND($I996=Re_lo!$E$5,BZ$5=VLOOKUP(Re_lo!$H$5,Re_lo!$N$5:$O$16,2,0)),AX996,""))</f>
        <v/>
      </c>
      <c r="CA996" s="125" t="str">
        <f>IF(ISERR(IF(AND($I996=Re_lo!$E$5,CA$5=VLOOKUP(Re_lo!$H$5,Re_lo!$N$5:$O$16,2,0)),AY996,"")),"",IF(AND($I996=Re_lo!$E$5,CA$5=VLOOKUP(Re_lo!$H$5,Re_lo!$N$5:$O$16,2,0)),AY996,""))</f>
        <v/>
      </c>
      <c r="CB996" s="125" t="str">
        <f>IF(ISERR(IF(AND($I996=Re_lo!$E$5,CB$5=VLOOKUP(Re_lo!$H$5,Re_lo!$N$5:$O$16,2,0)),AZ996,"")),"",IF(AND($I996=Re_lo!$E$5,CB$5=VLOOKUP(Re_lo!$H$5,Re_lo!$N$5:$O$16,2,0)),AZ996,""))</f>
        <v/>
      </c>
      <c r="CC996" s="125" t="str">
        <f>IF(ISERR(IF(AND($I996=Re_lo!$E$5,CC$5=VLOOKUP(Re_lo!$H$5,Re_lo!$N$5:$O$16,2,0)),BA996,"")),"",IF(AND($I996=Re_lo!$E$5,CC$5=VLOOKUP(Re_lo!$H$5,Re_lo!$N$5:$O$16,2,0)),BA996,""))</f>
        <v/>
      </c>
      <c r="CD996" s="125" t="str">
        <f>IF(ISERR(IF(AND($I996=Re_lo!$E$5,CD$5=VLOOKUP(Re_lo!$H$5,Re_lo!$N$5:$O$16,2,0)),BB996,"")),"",IF(AND($I996=Re_lo!$E$5,CD$5=VLOOKUP(Re_lo!$H$5,Re_lo!$N$5:$O$16,2,0)),BB996,""))</f>
        <v/>
      </c>
      <c r="CF996" s="125" t="str">
        <f>IF($C996="","",COUNTIFS(Con_ve!$C$6:$C$1005,$C996,Con_ve!$Q$6:$Q$1005,Cad_cl!CF$5))</f>
        <v/>
      </c>
      <c r="CG996" s="125" t="str">
        <f>IF($C996="","",COUNTIFS(Con_ve!$C$6:$C$1005,$C996,Con_ve!$Q$6:$Q$1005,Cad_cl!CG$5))</f>
        <v/>
      </c>
      <c r="CH996" s="125" t="str">
        <f>IF($C996="","",COUNTIFS(Con_ve!$C$6:$C$1005,$C996,Con_ve!$Q$6:$Q$1005,Cad_cl!CH$5))</f>
        <v/>
      </c>
      <c r="CI996" s="125" t="str">
        <f>IF($C996="","",COUNTIFS(Con_ve!$C$6:$C$1005,$C996,Con_ve!$Q$6:$Q$1005,Cad_cl!CI$5))</f>
        <v/>
      </c>
      <c r="CJ996" s="125" t="str">
        <f>IF($C996="","",COUNTIFS(Con_ve!$C$6:$C$1005,$C996,Con_ve!$Q$6:$Q$1005,Cad_cl!CJ$5))</f>
        <v/>
      </c>
      <c r="CK996" s="125" t="str">
        <f>IF($C996="","",COUNTIFS(Con_ve!$C$6:$C$1005,$C996,Con_ve!$Q$6:$Q$1005,Cad_cl!CK$5))</f>
        <v/>
      </c>
      <c r="CL996" s="125" t="str">
        <f>IF($C996="","",COUNTIFS(Con_ve!$C$6:$C$1005,$C996,Con_ve!$Q$6:$Q$1005,Cad_cl!CL$5))</f>
        <v/>
      </c>
      <c r="CM996" s="125" t="str">
        <f>IF($C996="","",COUNTIFS(Con_ve!$C$6:$C$1005,$C996,Con_ve!$Q$6:$Q$1005,Cad_cl!CM$5))</f>
        <v/>
      </c>
      <c r="CN996" s="125" t="str">
        <f>IF($C996="","",COUNTIFS(Con_ve!$C$6:$C$1005,$C996,Con_ve!$Q$6:$Q$1005,Cad_cl!CN$5))</f>
        <v/>
      </c>
      <c r="CO996" s="125" t="str">
        <f>IF($C996="","",COUNTIFS(Con_ve!$C$6:$C$1005,$C996,Con_ve!$Q$6:$Q$1005,Cad_cl!CO$5))</f>
        <v/>
      </c>
      <c r="CP996" s="125" t="str">
        <f>IF($C996="","",COUNTIFS(Con_ve!$C$6:$C$1005,$C996,Con_ve!$Q$6:$Q$1005,Cad_cl!CP$5))</f>
        <v/>
      </c>
      <c r="CQ996" s="125" t="str">
        <f>IF($C996="","",COUNTIFS(Con_ve!$C$6:$C$1005,$C996,Con_ve!$Q$6:$Q$1005,Cad_cl!CQ$5))</f>
        <v/>
      </c>
      <c r="CR996" s="125">
        <f t="shared" si="47"/>
        <v>0</v>
      </c>
    </row>
    <row r="997" spans="3:96" ht="30" customHeight="1">
      <c r="C997" s="153"/>
      <c r="D997" s="153"/>
      <c r="E997" s="154"/>
      <c r="F997" s="153"/>
      <c r="G997" s="155"/>
      <c r="H997" s="153"/>
      <c r="I997" s="153"/>
      <c r="J997" s="132" t="s">
        <v>309</v>
      </c>
      <c r="K997" s="133" t="s">
        <v>309</v>
      </c>
      <c r="L997" s="153"/>
      <c r="M997" s="153"/>
      <c r="N997" s="153"/>
      <c r="O997" s="153"/>
      <c r="P997" s="153"/>
      <c r="Q997" s="153"/>
      <c r="AP997" s="134" t="str">
        <f>IF(ISERR(IF($C997="","",SUMIFS(Con_ve!$F$6:$F$1005,Con_ve!$C$6:$C$1005,$C997,Con_ve!$I$6:$I$1005,"Fechada",Con_ve!$Q$6:$Q$1005,Cad_cl!AP$5))),"",IF($C997="","",SUMIFS(Con_ve!$F$6:$F$1005,Con_ve!$C$6:$C$1005,$C997,Con_ve!$I$6:$I$1005,"Fechada",Con_ve!$Q$6:$Q$1005,Cad_cl!AP$5)))</f>
        <v/>
      </c>
      <c r="AQ997" s="134" t="str">
        <f>IF(ISERR(IF($C997="","",SUMIFS(Con_ve!$F$6:$F$1005,Con_ve!$C$6:$C$1005,$C997,Con_ve!$I$6:$I$1005,"Fechada",Con_ve!$Q$6:$Q$1005,Cad_cl!AQ$5))),"",IF($C997="","",SUMIFS(Con_ve!$F$6:$F$1005,Con_ve!$C$6:$C$1005,$C997,Con_ve!$I$6:$I$1005,"Fechada",Con_ve!$Q$6:$Q$1005,Cad_cl!AQ$5)))</f>
        <v/>
      </c>
      <c r="AR997" s="134" t="str">
        <f>IF(ISERR(IF($C997="","",SUMIFS(Con_ve!$F$6:$F$1005,Con_ve!$C$6:$C$1005,$C997,Con_ve!$I$6:$I$1005,"Fechada",Con_ve!$Q$6:$Q$1005,Cad_cl!AR$5))),"",IF($C997="","",SUMIFS(Con_ve!$F$6:$F$1005,Con_ve!$C$6:$C$1005,$C997,Con_ve!$I$6:$I$1005,"Fechada",Con_ve!$Q$6:$Q$1005,Cad_cl!AR$5)))</f>
        <v/>
      </c>
      <c r="AS997" s="134" t="str">
        <f>IF(ISERR(IF($C997="","",SUMIFS(Con_ve!$F$6:$F$1005,Con_ve!$C$6:$C$1005,$C997,Con_ve!$I$6:$I$1005,"Fechada",Con_ve!$Q$6:$Q$1005,Cad_cl!AS$5))),"",IF($C997="","",SUMIFS(Con_ve!$F$6:$F$1005,Con_ve!$C$6:$C$1005,$C997,Con_ve!$I$6:$I$1005,"Fechada",Con_ve!$Q$6:$Q$1005,Cad_cl!AS$5)))</f>
        <v/>
      </c>
      <c r="AT997" s="134" t="str">
        <f>IF(ISERR(IF($C997="","",SUMIFS(Con_ve!$F$6:$F$1005,Con_ve!$C$6:$C$1005,$C997,Con_ve!$I$6:$I$1005,"Fechada",Con_ve!$Q$6:$Q$1005,Cad_cl!AT$5))),"",IF($C997="","",SUMIFS(Con_ve!$F$6:$F$1005,Con_ve!$C$6:$C$1005,$C997,Con_ve!$I$6:$I$1005,"Fechada",Con_ve!$Q$6:$Q$1005,Cad_cl!AT$5)))</f>
        <v/>
      </c>
      <c r="AU997" s="134" t="str">
        <f>IF(ISERR(IF($C997="","",SUMIFS(Con_ve!$F$6:$F$1005,Con_ve!$C$6:$C$1005,$C997,Con_ve!$I$6:$I$1005,"Fechada",Con_ve!$Q$6:$Q$1005,Cad_cl!AU$5))),"",IF($C997="","",SUMIFS(Con_ve!$F$6:$F$1005,Con_ve!$C$6:$C$1005,$C997,Con_ve!$I$6:$I$1005,"Fechada",Con_ve!$Q$6:$Q$1005,Cad_cl!AU$5)))</f>
        <v/>
      </c>
      <c r="AV997" s="134" t="str">
        <f>IF(ISERR(IF($C997="","",SUMIFS(Con_ve!$F$6:$F$1005,Con_ve!$C$6:$C$1005,$C997,Con_ve!$I$6:$I$1005,"Fechada",Con_ve!$Q$6:$Q$1005,Cad_cl!AV$5))),"",IF($C997="","",SUMIFS(Con_ve!$F$6:$F$1005,Con_ve!$C$6:$C$1005,$C997,Con_ve!$I$6:$I$1005,"Fechada",Con_ve!$Q$6:$Q$1005,Cad_cl!AV$5)))</f>
        <v/>
      </c>
      <c r="AW997" s="134" t="str">
        <f>IF(ISERR(IF($C997="","",SUMIFS(Con_ve!$F$6:$F$1005,Con_ve!$C$6:$C$1005,$C997,Con_ve!$I$6:$I$1005,"Fechada",Con_ve!$Q$6:$Q$1005,Cad_cl!AW$5))),"",IF($C997="","",SUMIFS(Con_ve!$F$6:$F$1005,Con_ve!$C$6:$C$1005,$C997,Con_ve!$I$6:$I$1005,"Fechada",Con_ve!$Q$6:$Q$1005,Cad_cl!AW$5)))</f>
        <v/>
      </c>
      <c r="AX997" s="134" t="str">
        <f>IF(ISERR(IF($C997="","",SUMIFS(Con_ve!$F$6:$F$1005,Con_ve!$C$6:$C$1005,$C997,Con_ve!$I$6:$I$1005,"Fechada",Con_ve!$Q$6:$Q$1005,Cad_cl!AX$5))),"",IF($C997="","",SUMIFS(Con_ve!$F$6:$F$1005,Con_ve!$C$6:$C$1005,$C997,Con_ve!$I$6:$I$1005,"Fechada",Con_ve!$Q$6:$Q$1005,Cad_cl!AX$5)))</f>
        <v/>
      </c>
      <c r="AY997" s="134" t="str">
        <f>IF(ISERR(IF($C997="","",SUMIFS(Con_ve!$F$6:$F$1005,Con_ve!$C$6:$C$1005,$C997,Con_ve!$I$6:$I$1005,"Fechada",Con_ve!$Q$6:$Q$1005,Cad_cl!AY$5))),"",IF($C997="","",SUMIFS(Con_ve!$F$6:$F$1005,Con_ve!$C$6:$C$1005,$C997,Con_ve!$I$6:$I$1005,"Fechada",Con_ve!$Q$6:$Q$1005,Cad_cl!AY$5)))</f>
        <v/>
      </c>
      <c r="AZ997" s="134" t="str">
        <f>IF(ISERR(IF($C997="","",SUMIFS(Con_ve!$F$6:$F$1005,Con_ve!$C$6:$C$1005,$C997,Con_ve!$I$6:$I$1005,"Fechada",Con_ve!$Q$6:$Q$1005,Cad_cl!AZ$5))),"",IF($C997="","",SUMIFS(Con_ve!$F$6:$F$1005,Con_ve!$C$6:$C$1005,$C997,Con_ve!$I$6:$I$1005,"Fechada",Con_ve!$Q$6:$Q$1005,Cad_cl!AZ$5)))</f>
        <v/>
      </c>
      <c r="BA997" s="134" t="str">
        <f>IF(ISERR(IF($C997="","",SUMIFS(Con_ve!$F$6:$F$1005,Con_ve!$C$6:$C$1005,$C997,Con_ve!$I$6:$I$1005,"Fechada",Con_ve!$Q$6:$Q$1005,Cad_cl!BA$5))),"",IF($C997="","",SUMIFS(Con_ve!$F$6:$F$1005,Con_ve!$C$6:$C$1005,$C997,Con_ve!$I$6:$I$1005,"Fechada",Con_ve!$Q$6:$Q$1005,Cad_cl!BA$5)))</f>
        <v/>
      </c>
      <c r="BB997" s="134">
        <f t="shared" si="45"/>
        <v>0</v>
      </c>
      <c r="BD997" s="134" t="str">
        <f>IF(ISERR(IF($C997="","",SUMIFS(Con_ve!$F$6:$F$1005,Con_ve!$C$6:$C$1005,$C997,Con_ve!$I$6:$I$1005,"Em negociação",Con_ve!$Q$6:$Q$1005,Cad_cl!BD$5))),"",IF($C997="","",SUMIFS(Con_ve!$F$6:$F$1005,Con_ve!$C$6:$C$1005,$C997,Con_ve!$I$6:$I$1005,"Em negociação",Con_ve!$Q$6:$Q$1005,Cad_cl!BD$5)))</f>
        <v/>
      </c>
      <c r="BE997" s="134" t="str">
        <f>IF(ISERR(IF($C997="","",SUMIFS(Con_ve!$F$6:$F$1005,Con_ve!$C$6:$C$1005,$C997,Con_ve!$I$6:$I$1005,"Em negociação",Con_ve!$Q$6:$Q$1005,Cad_cl!BE$5))),"",IF($C997="","",SUMIFS(Con_ve!$F$6:$F$1005,Con_ve!$C$6:$C$1005,$C997,Con_ve!$I$6:$I$1005,"Em negociação",Con_ve!$Q$6:$Q$1005,Cad_cl!BE$5)))</f>
        <v/>
      </c>
      <c r="BF997" s="134" t="str">
        <f>IF(ISERR(IF($C997="","",SUMIFS(Con_ve!$F$6:$F$1005,Con_ve!$C$6:$C$1005,$C997,Con_ve!$I$6:$I$1005,"Em negociação",Con_ve!$Q$6:$Q$1005,Cad_cl!BF$5))),"",IF($C997="","",SUMIFS(Con_ve!$F$6:$F$1005,Con_ve!$C$6:$C$1005,$C997,Con_ve!$I$6:$I$1005,"Em negociação",Con_ve!$Q$6:$Q$1005,Cad_cl!BF$5)))</f>
        <v/>
      </c>
      <c r="BG997" s="134" t="str">
        <f>IF(ISERR(IF($C997="","",SUMIFS(Con_ve!$F$6:$F$1005,Con_ve!$C$6:$C$1005,$C997,Con_ve!$I$6:$I$1005,"Em negociação",Con_ve!$Q$6:$Q$1005,Cad_cl!BG$5))),"",IF($C997="","",SUMIFS(Con_ve!$F$6:$F$1005,Con_ve!$C$6:$C$1005,$C997,Con_ve!$I$6:$I$1005,"Em negociação",Con_ve!$Q$6:$Q$1005,Cad_cl!BG$5)))</f>
        <v/>
      </c>
      <c r="BH997" s="134" t="str">
        <f>IF(ISERR(IF($C997="","",SUMIFS(Con_ve!$F$6:$F$1005,Con_ve!$C$6:$C$1005,$C997,Con_ve!$I$6:$I$1005,"Em negociação",Con_ve!$Q$6:$Q$1005,Cad_cl!BH$5))),"",IF($C997="","",SUMIFS(Con_ve!$F$6:$F$1005,Con_ve!$C$6:$C$1005,$C997,Con_ve!$I$6:$I$1005,"Em negociação",Con_ve!$Q$6:$Q$1005,Cad_cl!BH$5)))</f>
        <v/>
      </c>
      <c r="BI997" s="134" t="str">
        <f>IF(ISERR(IF($C997="","",SUMIFS(Con_ve!$F$6:$F$1005,Con_ve!$C$6:$C$1005,$C997,Con_ve!$I$6:$I$1005,"Em negociação",Con_ve!$Q$6:$Q$1005,Cad_cl!BI$5))),"",IF($C997="","",SUMIFS(Con_ve!$F$6:$F$1005,Con_ve!$C$6:$C$1005,$C997,Con_ve!$I$6:$I$1005,"Em negociação",Con_ve!$Q$6:$Q$1005,Cad_cl!BI$5)))</f>
        <v/>
      </c>
      <c r="BJ997" s="134" t="str">
        <f>IF(ISERR(IF($C997="","",SUMIFS(Con_ve!$F$6:$F$1005,Con_ve!$C$6:$C$1005,$C997,Con_ve!$I$6:$I$1005,"Em negociação",Con_ve!$Q$6:$Q$1005,Cad_cl!BJ$5))),"",IF($C997="","",SUMIFS(Con_ve!$F$6:$F$1005,Con_ve!$C$6:$C$1005,$C997,Con_ve!$I$6:$I$1005,"Em negociação",Con_ve!$Q$6:$Q$1005,Cad_cl!BJ$5)))</f>
        <v/>
      </c>
      <c r="BK997" s="134" t="str">
        <f>IF(ISERR(IF($C997="","",SUMIFS(Con_ve!$F$6:$F$1005,Con_ve!$C$6:$C$1005,$C997,Con_ve!$I$6:$I$1005,"Em negociação",Con_ve!$Q$6:$Q$1005,Cad_cl!BK$5))),"",IF($C997="","",SUMIFS(Con_ve!$F$6:$F$1005,Con_ve!$C$6:$C$1005,$C997,Con_ve!$I$6:$I$1005,"Em negociação",Con_ve!$Q$6:$Q$1005,Cad_cl!BK$5)))</f>
        <v/>
      </c>
      <c r="BL997" s="134" t="str">
        <f>IF(ISERR(IF($C997="","",SUMIFS(Con_ve!$F$6:$F$1005,Con_ve!$C$6:$C$1005,$C997,Con_ve!$I$6:$I$1005,"Em negociação",Con_ve!$Q$6:$Q$1005,Cad_cl!BL$5))),"",IF($C997="","",SUMIFS(Con_ve!$F$6:$F$1005,Con_ve!$C$6:$C$1005,$C997,Con_ve!$I$6:$I$1005,"Em negociação",Con_ve!$Q$6:$Q$1005,Cad_cl!BL$5)))</f>
        <v/>
      </c>
      <c r="BM997" s="134" t="str">
        <f>IF(ISERR(IF($C997="","",SUMIFS(Con_ve!$F$6:$F$1005,Con_ve!$C$6:$C$1005,$C997,Con_ve!$I$6:$I$1005,"Em negociação",Con_ve!$Q$6:$Q$1005,Cad_cl!BM$5))),"",IF($C997="","",SUMIFS(Con_ve!$F$6:$F$1005,Con_ve!$C$6:$C$1005,$C997,Con_ve!$I$6:$I$1005,"Em negociação",Con_ve!$Q$6:$Q$1005,Cad_cl!BM$5)))</f>
        <v/>
      </c>
      <c r="BN997" s="134" t="str">
        <f>IF(ISERR(IF($C997="","",SUMIFS(Con_ve!$F$6:$F$1005,Con_ve!$C$6:$C$1005,$C997,Con_ve!$I$6:$I$1005,"Em negociação",Con_ve!$Q$6:$Q$1005,Cad_cl!BN$5))),"",IF($C997="","",SUMIFS(Con_ve!$F$6:$F$1005,Con_ve!$C$6:$C$1005,$C997,Con_ve!$I$6:$I$1005,"Em negociação",Con_ve!$Q$6:$Q$1005,Cad_cl!BN$5)))</f>
        <v/>
      </c>
      <c r="BO997" s="134" t="str">
        <f>IF(ISERR(IF($C997="","",SUMIFS(Con_ve!$F$6:$F$1005,Con_ve!$C$6:$C$1005,$C997,Con_ve!$I$6:$I$1005,"Em negociação",Con_ve!$Q$6:$Q$1005,Cad_cl!BO$5))),"",IF($C997="","",SUMIFS(Con_ve!$F$6:$F$1005,Con_ve!$C$6:$C$1005,$C997,Con_ve!$I$6:$I$1005,"Em negociação",Con_ve!$Q$6:$Q$1005,Cad_cl!BO$5)))</f>
        <v/>
      </c>
      <c r="BP997" s="134">
        <f t="shared" si="46"/>
        <v>0</v>
      </c>
      <c r="BR997" s="125" t="str">
        <f>IF(ISERR(IF(AND($I997=Re_lo!$E$5,BR$5=VLOOKUP(Re_lo!$H$5,Re_lo!$N$5:$O$16,2,0)),AP997,"")),"",IF(AND($I997=Re_lo!$E$5,BR$5=VLOOKUP(Re_lo!$H$5,Re_lo!$N$5:$O$16,2,0)),AP997,""))</f>
        <v/>
      </c>
      <c r="BS997" s="125" t="str">
        <f>IF(ISERR(IF(AND($I997=Re_lo!$E$5,BS$5=VLOOKUP(Re_lo!$H$5,Re_lo!$N$5:$O$16,2,0)),AQ997,"")),"",IF(AND($I997=Re_lo!$E$5,BS$5=VLOOKUP(Re_lo!$H$5,Re_lo!$N$5:$O$16,2,0)),AQ997,""))</f>
        <v/>
      </c>
      <c r="BT997" s="125" t="str">
        <f>IF(ISERR(IF(AND($I997=Re_lo!$E$5,BT$5=VLOOKUP(Re_lo!$H$5,Re_lo!$N$5:$O$16,2,0)),AR997,"")),"",IF(AND($I997=Re_lo!$E$5,BT$5=VLOOKUP(Re_lo!$H$5,Re_lo!$N$5:$O$16,2,0)),AR997,""))</f>
        <v/>
      </c>
      <c r="BU997" s="125" t="str">
        <f>IF(ISERR(IF(AND($I997=Re_lo!$E$5,BU$5=VLOOKUP(Re_lo!$H$5,Re_lo!$N$5:$O$16,2,0)),AS997,"")),"",IF(AND($I997=Re_lo!$E$5,BU$5=VLOOKUP(Re_lo!$H$5,Re_lo!$N$5:$O$16,2,0)),AS997,""))</f>
        <v/>
      </c>
      <c r="BV997" s="125" t="str">
        <f>IF(ISERR(IF(AND($I997=Re_lo!$E$5,BV$5=VLOOKUP(Re_lo!$H$5,Re_lo!$N$5:$O$16,2,0)),AT997,"")),"",IF(AND($I997=Re_lo!$E$5,BV$5=VLOOKUP(Re_lo!$H$5,Re_lo!$N$5:$O$16,2,0)),AT997,""))</f>
        <v/>
      </c>
      <c r="BW997" s="125" t="str">
        <f>IF(ISERR(IF(AND($I997=Re_lo!$E$5,BW$5=VLOOKUP(Re_lo!$H$5,Re_lo!$N$5:$O$16,2,0)),AU997,"")),"",IF(AND($I997=Re_lo!$E$5,BW$5=VLOOKUP(Re_lo!$H$5,Re_lo!$N$5:$O$16,2,0)),AU997,""))</f>
        <v/>
      </c>
      <c r="BX997" s="125" t="str">
        <f>IF(ISERR(IF(AND($I997=Re_lo!$E$5,BX$5=VLOOKUP(Re_lo!$H$5,Re_lo!$N$5:$O$16,2,0)),AV997,"")),"",IF(AND($I997=Re_lo!$E$5,BX$5=VLOOKUP(Re_lo!$H$5,Re_lo!$N$5:$O$16,2,0)),AV997,""))</f>
        <v/>
      </c>
      <c r="BY997" s="125" t="str">
        <f>IF(ISERR(IF(AND($I997=Re_lo!$E$5,BY$5=VLOOKUP(Re_lo!$H$5,Re_lo!$N$5:$O$16,2,0)),AW997,"")),"",IF(AND($I997=Re_lo!$E$5,BY$5=VLOOKUP(Re_lo!$H$5,Re_lo!$N$5:$O$16,2,0)),AW997,""))</f>
        <v/>
      </c>
      <c r="BZ997" s="125" t="str">
        <f>IF(ISERR(IF(AND($I997=Re_lo!$E$5,BZ$5=VLOOKUP(Re_lo!$H$5,Re_lo!$N$5:$O$16,2,0)),AX997,"")),"",IF(AND($I997=Re_lo!$E$5,BZ$5=VLOOKUP(Re_lo!$H$5,Re_lo!$N$5:$O$16,2,0)),AX997,""))</f>
        <v/>
      </c>
      <c r="CA997" s="125" t="str">
        <f>IF(ISERR(IF(AND($I997=Re_lo!$E$5,CA$5=VLOOKUP(Re_lo!$H$5,Re_lo!$N$5:$O$16,2,0)),AY997,"")),"",IF(AND($I997=Re_lo!$E$5,CA$5=VLOOKUP(Re_lo!$H$5,Re_lo!$N$5:$O$16,2,0)),AY997,""))</f>
        <v/>
      </c>
      <c r="CB997" s="125" t="str">
        <f>IF(ISERR(IF(AND($I997=Re_lo!$E$5,CB$5=VLOOKUP(Re_lo!$H$5,Re_lo!$N$5:$O$16,2,0)),AZ997,"")),"",IF(AND($I997=Re_lo!$E$5,CB$5=VLOOKUP(Re_lo!$H$5,Re_lo!$N$5:$O$16,2,0)),AZ997,""))</f>
        <v/>
      </c>
      <c r="CC997" s="125" t="str">
        <f>IF(ISERR(IF(AND($I997=Re_lo!$E$5,CC$5=VLOOKUP(Re_lo!$H$5,Re_lo!$N$5:$O$16,2,0)),BA997,"")),"",IF(AND($I997=Re_lo!$E$5,CC$5=VLOOKUP(Re_lo!$H$5,Re_lo!$N$5:$O$16,2,0)),BA997,""))</f>
        <v/>
      </c>
      <c r="CD997" s="125" t="str">
        <f>IF(ISERR(IF(AND($I997=Re_lo!$E$5,CD$5=VLOOKUP(Re_lo!$H$5,Re_lo!$N$5:$O$16,2,0)),BB997,"")),"",IF(AND($I997=Re_lo!$E$5,CD$5=VLOOKUP(Re_lo!$H$5,Re_lo!$N$5:$O$16,2,0)),BB997,""))</f>
        <v/>
      </c>
      <c r="CF997" s="125" t="str">
        <f>IF($C997="","",COUNTIFS(Con_ve!$C$6:$C$1005,$C997,Con_ve!$Q$6:$Q$1005,Cad_cl!CF$5))</f>
        <v/>
      </c>
      <c r="CG997" s="125" t="str">
        <f>IF($C997="","",COUNTIFS(Con_ve!$C$6:$C$1005,$C997,Con_ve!$Q$6:$Q$1005,Cad_cl!CG$5))</f>
        <v/>
      </c>
      <c r="CH997" s="125" t="str">
        <f>IF($C997="","",COUNTIFS(Con_ve!$C$6:$C$1005,$C997,Con_ve!$Q$6:$Q$1005,Cad_cl!CH$5))</f>
        <v/>
      </c>
      <c r="CI997" s="125" t="str">
        <f>IF($C997="","",COUNTIFS(Con_ve!$C$6:$C$1005,$C997,Con_ve!$Q$6:$Q$1005,Cad_cl!CI$5))</f>
        <v/>
      </c>
      <c r="CJ997" s="125" t="str">
        <f>IF($C997="","",COUNTIFS(Con_ve!$C$6:$C$1005,$C997,Con_ve!$Q$6:$Q$1005,Cad_cl!CJ$5))</f>
        <v/>
      </c>
      <c r="CK997" s="125" t="str">
        <f>IF($C997="","",COUNTIFS(Con_ve!$C$6:$C$1005,$C997,Con_ve!$Q$6:$Q$1005,Cad_cl!CK$5))</f>
        <v/>
      </c>
      <c r="CL997" s="125" t="str">
        <f>IF($C997="","",COUNTIFS(Con_ve!$C$6:$C$1005,$C997,Con_ve!$Q$6:$Q$1005,Cad_cl!CL$5))</f>
        <v/>
      </c>
      <c r="CM997" s="125" t="str">
        <f>IF($C997="","",COUNTIFS(Con_ve!$C$6:$C$1005,$C997,Con_ve!$Q$6:$Q$1005,Cad_cl!CM$5))</f>
        <v/>
      </c>
      <c r="CN997" s="125" t="str">
        <f>IF($C997="","",COUNTIFS(Con_ve!$C$6:$C$1005,$C997,Con_ve!$Q$6:$Q$1005,Cad_cl!CN$5))</f>
        <v/>
      </c>
      <c r="CO997" s="125" t="str">
        <f>IF($C997="","",COUNTIFS(Con_ve!$C$6:$C$1005,$C997,Con_ve!$Q$6:$Q$1005,Cad_cl!CO$5))</f>
        <v/>
      </c>
      <c r="CP997" s="125" t="str">
        <f>IF($C997="","",COUNTIFS(Con_ve!$C$6:$C$1005,$C997,Con_ve!$Q$6:$Q$1005,Cad_cl!CP$5))</f>
        <v/>
      </c>
      <c r="CQ997" s="125" t="str">
        <f>IF($C997="","",COUNTIFS(Con_ve!$C$6:$C$1005,$C997,Con_ve!$Q$6:$Q$1005,Cad_cl!CQ$5))</f>
        <v/>
      </c>
      <c r="CR997" s="125">
        <f t="shared" si="47"/>
        <v>0</v>
      </c>
    </row>
    <row r="998" spans="3:96" ht="30" customHeight="1">
      <c r="C998" s="153"/>
      <c r="D998" s="153"/>
      <c r="E998" s="154"/>
      <c r="F998" s="153"/>
      <c r="G998" s="155"/>
      <c r="H998" s="153"/>
      <c r="I998" s="153"/>
      <c r="J998" s="132" t="s">
        <v>309</v>
      </c>
      <c r="K998" s="133" t="s">
        <v>309</v>
      </c>
      <c r="L998" s="153"/>
      <c r="M998" s="153"/>
      <c r="N998" s="153"/>
      <c r="O998" s="153"/>
      <c r="P998" s="153"/>
      <c r="Q998" s="153"/>
      <c r="AP998" s="134" t="str">
        <f>IF(ISERR(IF($C998="","",SUMIFS(Con_ve!$F$6:$F$1005,Con_ve!$C$6:$C$1005,$C998,Con_ve!$I$6:$I$1005,"Fechada",Con_ve!$Q$6:$Q$1005,Cad_cl!AP$5))),"",IF($C998="","",SUMIFS(Con_ve!$F$6:$F$1005,Con_ve!$C$6:$C$1005,$C998,Con_ve!$I$6:$I$1005,"Fechada",Con_ve!$Q$6:$Q$1005,Cad_cl!AP$5)))</f>
        <v/>
      </c>
      <c r="AQ998" s="134" t="str">
        <f>IF(ISERR(IF($C998="","",SUMIFS(Con_ve!$F$6:$F$1005,Con_ve!$C$6:$C$1005,$C998,Con_ve!$I$6:$I$1005,"Fechada",Con_ve!$Q$6:$Q$1005,Cad_cl!AQ$5))),"",IF($C998="","",SUMIFS(Con_ve!$F$6:$F$1005,Con_ve!$C$6:$C$1005,$C998,Con_ve!$I$6:$I$1005,"Fechada",Con_ve!$Q$6:$Q$1005,Cad_cl!AQ$5)))</f>
        <v/>
      </c>
      <c r="AR998" s="134" t="str">
        <f>IF(ISERR(IF($C998="","",SUMIFS(Con_ve!$F$6:$F$1005,Con_ve!$C$6:$C$1005,$C998,Con_ve!$I$6:$I$1005,"Fechada",Con_ve!$Q$6:$Q$1005,Cad_cl!AR$5))),"",IF($C998="","",SUMIFS(Con_ve!$F$6:$F$1005,Con_ve!$C$6:$C$1005,$C998,Con_ve!$I$6:$I$1005,"Fechada",Con_ve!$Q$6:$Q$1005,Cad_cl!AR$5)))</f>
        <v/>
      </c>
      <c r="AS998" s="134" t="str">
        <f>IF(ISERR(IF($C998="","",SUMIFS(Con_ve!$F$6:$F$1005,Con_ve!$C$6:$C$1005,$C998,Con_ve!$I$6:$I$1005,"Fechada",Con_ve!$Q$6:$Q$1005,Cad_cl!AS$5))),"",IF($C998="","",SUMIFS(Con_ve!$F$6:$F$1005,Con_ve!$C$6:$C$1005,$C998,Con_ve!$I$6:$I$1005,"Fechada",Con_ve!$Q$6:$Q$1005,Cad_cl!AS$5)))</f>
        <v/>
      </c>
      <c r="AT998" s="134" t="str">
        <f>IF(ISERR(IF($C998="","",SUMIFS(Con_ve!$F$6:$F$1005,Con_ve!$C$6:$C$1005,$C998,Con_ve!$I$6:$I$1005,"Fechada",Con_ve!$Q$6:$Q$1005,Cad_cl!AT$5))),"",IF($C998="","",SUMIFS(Con_ve!$F$6:$F$1005,Con_ve!$C$6:$C$1005,$C998,Con_ve!$I$6:$I$1005,"Fechada",Con_ve!$Q$6:$Q$1005,Cad_cl!AT$5)))</f>
        <v/>
      </c>
      <c r="AU998" s="134" t="str">
        <f>IF(ISERR(IF($C998="","",SUMIFS(Con_ve!$F$6:$F$1005,Con_ve!$C$6:$C$1005,$C998,Con_ve!$I$6:$I$1005,"Fechada",Con_ve!$Q$6:$Q$1005,Cad_cl!AU$5))),"",IF($C998="","",SUMIFS(Con_ve!$F$6:$F$1005,Con_ve!$C$6:$C$1005,$C998,Con_ve!$I$6:$I$1005,"Fechada",Con_ve!$Q$6:$Q$1005,Cad_cl!AU$5)))</f>
        <v/>
      </c>
      <c r="AV998" s="134" t="str">
        <f>IF(ISERR(IF($C998="","",SUMIFS(Con_ve!$F$6:$F$1005,Con_ve!$C$6:$C$1005,$C998,Con_ve!$I$6:$I$1005,"Fechada",Con_ve!$Q$6:$Q$1005,Cad_cl!AV$5))),"",IF($C998="","",SUMIFS(Con_ve!$F$6:$F$1005,Con_ve!$C$6:$C$1005,$C998,Con_ve!$I$6:$I$1005,"Fechada",Con_ve!$Q$6:$Q$1005,Cad_cl!AV$5)))</f>
        <v/>
      </c>
      <c r="AW998" s="134" t="str">
        <f>IF(ISERR(IF($C998="","",SUMIFS(Con_ve!$F$6:$F$1005,Con_ve!$C$6:$C$1005,$C998,Con_ve!$I$6:$I$1005,"Fechada",Con_ve!$Q$6:$Q$1005,Cad_cl!AW$5))),"",IF($C998="","",SUMIFS(Con_ve!$F$6:$F$1005,Con_ve!$C$6:$C$1005,$C998,Con_ve!$I$6:$I$1005,"Fechada",Con_ve!$Q$6:$Q$1005,Cad_cl!AW$5)))</f>
        <v/>
      </c>
      <c r="AX998" s="134" t="str">
        <f>IF(ISERR(IF($C998="","",SUMIFS(Con_ve!$F$6:$F$1005,Con_ve!$C$6:$C$1005,$C998,Con_ve!$I$6:$I$1005,"Fechada",Con_ve!$Q$6:$Q$1005,Cad_cl!AX$5))),"",IF($C998="","",SUMIFS(Con_ve!$F$6:$F$1005,Con_ve!$C$6:$C$1005,$C998,Con_ve!$I$6:$I$1005,"Fechada",Con_ve!$Q$6:$Q$1005,Cad_cl!AX$5)))</f>
        <v/>
      </c>
      <c r="AY998" s="134" t="str">
        <f>IF(ISERR(IF($C998="","",SUMIFS(Con_ve!$F$6:$F$1005,Con_ve!$C$6:$C$1005,$C998,Con_ve!$I$6:$I$1005,"Fechada",Con_ve!$Q$6:$Q$1005,Cad_cl!AY$5))),"",IF($C998="","",SUMIFS(Con_ve!$F$6:$F$1005,Con_ve!$C$6:$C$1005,$C998,Con_ve!$I$6:$I$1005,"Fechada",Con_ve!$Q$6:$Q$1005,Cad_cl!AY$5)))</f>
        <v/>
      </c>
      <c r="AZ998" s="134" t="str">
        <f>IF(ISERR(IF($C998="","",SUMIFS(Con_ve!$F$6:$F$1005,Con_ve!$C$6:$C$1005,$C998,Con_ve!$I$6:$I$1005,"Fechada",Con_ve!$Q$6:$Q$1005,Cad_cl!AZ$5))),"",IF($C998="","",SUMIFS(Con_ve!$F$6:$F$1005,Con_ve!$C$6:$C$1005,$C998,Con_ve!$I$6:$I$1005,"Fechada",Con_ve!$Q$6:$Q$1005,Cad_cl!AZ$5)))</f>
        <v/>
      </c>
      <c r="BA998" s="134" t="str">
        <f>IF(ISERR(IF($C998="","",SUMIFS(Con_ve!$F$6:$F$1005,Con_ve!$C$6:$C$1005,$C998,Con_ve!$I$6:$I$1005,"Fechada",Con_ve!$Q$6:$Q$1005,Cad_cl!BA$5))),"",IF($C998="","",SUMIFS(Con_ve!$F$6:$F$1005,Con_ve!$C$6:$C$1005,$C998,Con_ve!$I$6:$I$1005,"Fechada",Con_ve!$Q$6:$Q$1005,Cad_cl!BA$5)))</f>
        <v/>
      </c>
      <c r="BB998" s="134">
        <f t="shared" si="45"/>
        <v>0</v>
      </c>
      <c r="BD998" s="134" t="str">
        <f>IF(ISERR(IF($C998="","",SUMIFS(Con_ve!$F$6:$F$1005,Con_ve!$C$6:$C$1005,$C998,Con_ve!$I$6:$I$1005,"Em negociação",Con_ve!$Q$6:$Q$1005,Cad_cl!BD$5))),"",IF($C998="","",SUMIFS(Con_ve!$F$6:$F$1005,Con_ve!$C$6:$C$1005,$C998,Con_ve!$I$6:$I$1005,"Em negociação",Con_ve!$Q$6:$Q$1005,Cad_cl!BD$5)))</f>
        <v/>
      </c>
      <c r="BE998" s="134" t="str">
        <f>IF(ISERR(IF($C998="","",SUMIFS(Con_ve!$F$6:$F$1005,Con_ve!$C$6:$C$1005,$C998,Con_ve!$I$6:$I$1005,"Em negociação",Con_ve!$Q$6:$Q$1005,Cad_cl!BE$5))),"",IF($C998="","",SUMIFS(Con_ve!$F$6:$F$1005,Con_ve!$C$6:$C$1005,$C998,Con_ve!$I$6:$I$1005,"Em negociação",Con_ve!$Q$6:$Q$1005,Cad_cl!BE$5)))</f>
        <v/>
      </c>
      <c r="BF998" s="134" t="str">
        <f>IF(ISERR(IF($C998="","",SUMIFS(Con_ve!$F$6:$F$1005,Con_ve!$C$6:$C$1005,$C998,Con_ve!$I$6:$I$1005,"Em negociação",Con_ve!$Q$6:$Q$1005,Cad_cl!BF$5))),"",IF($C998="","",SUMIFS(Con_ve!$F$6:$F$1005,Con_ve!$C$6:$C$1005,$C998,Con_ve!$I$6:$I$1005,"Em negociação",Con_ve!$Q$6:$Q$1005,Cad_cl!BF$5)))</f>
        <v/>
      </c>
      <c r="BG998" s="134" t="str">
        <f>IF(ISERR(IF($C998="","",SUMIFS(Con_ve!$F$6:$F$1005,Con_ve!$C$6:$C$1005,$C998,Con_ve!$I$6:$I$1005,"Em negociação",Con_ve!$Q$6:$Q$1005,Cad_cl!BG$5))),"",IF($C998="","",SUMIFS(Con_ve!$F$6:$F$1005,Con_ve!$C$6:$C$1005,$C998,Con_ve!$I$6:$I$1005,"Em negociação",Con_ve!$Q$6:$Q$1005,Cad_cl!BG$5)))</f>
        <v/>
      </c>
      <c r="BH998" s="134" t="str">
        <f>IF(ISERR(IF($C998="","",SUMIFS(Con_ve!$F$6:$F$1005,Con_ve!$C$6:$C$1005,$C998,Con_ve!$I$6:$I$1005,"Em negociação",Con_ve!$Q$6:$Q$1005,Cad_cl!BH$5))),"",IF($C998="","",SUMIFS(Con_ve!$F$6:$F$1005,Con_ve!$C$6:$C$1005,$C998,Con_ve!$I$6:$I$1005,"Em negociação",Con_ve!$Q$6:$Q$1005,Cad_cl!BH$5)))</f>
        <v/>
      </c>
      <c r="BI998" s="134" t="str">
        <f>IF(ISERR(IF($C998="","",SUMIFS(Con_ve!$F$6:$F$1005,Con_ve!$C$6:$C$1005,$C998,Con_ve!$I$6:$I$1005,"Em negociação",Con_ve!$Q$6:$Q$1005,Cad_cl!BI$5))),"",IF($C998="","",SUMIFS(Con_ve!$F$6:$F$1005,Con_ve!$C$6:$C$1005,$C998,Con_ve!$I$6:$I$1005,"Em negociação",Con_ve!$Q$6:$Q$1005,Cad_cl!BI$5)))</f>
        <v/>
      </c>
      <c r="BJ998" s="134" t="str">
        <f>IF(ISERR(IF($C998="","",SUMIFS(Con_ve!$F$6:$F$1005,Con_ve!$C$6:$C$1005,$C998,Con_ve!$I$6:$I$1005,"Em negociação",Con_ve!$Q$6:$Q$1005,Cad_cl!BJ$5))),"",IF($C998="","",SUMIFS(Con_ve!$F$6:$F$1005,Con_ve!$C$6:$C$1005,$C998,Con_ve!$I$6:$I$1005,"Em negociação",Con_ve!$Q$6:$Q$1005,Cad_cl!BJ$5)))</f>
        <v/>
      </c>
      <c r="BK998" s="134" t="str">
        <f>IF(ISERR(IF($C998="","",SUMIFS(Con_ve!$F$6:$F$1005,Con_ve!$C$6:$C$1005,$C998,Con_ve!$I$6:$I$1005,"Em negociação",Con_ve!$Q$6:$Q$1005,Cad_cl!BK$5))),"",IF($C998="","",SUMIFS(Con_ve!$F$6:$F$1005,Con_ve!$C$6:$C$1005,$C998,Con_ve!$I$6:$I$1005,"Em negociação",Con_ve!$Q$6:$Q$1005,Cad_cl!BK$5)))</f>
        <v/>
      </c>
      <c r="BL998" s="134" t="str">
        <f>IF(ISERR(IF($C998="","",SUMIFS(Con_ve!$F$6:$F$1005,Con_ve!$C$6:$C$1005,$C998,Con_ve!$I$6:$I$1005,"Em negociação",Con_ve!$Q$6:$Q$1005,Cad_cl!BL$5))),"",IF($C998="","",SUMIFS(Con_ve!$F$6:$F$1005,Con_ve!$C$6:$C$1005,$C998,Con_ve!$I$6:$I$1005,"Em negociação",Con_ve!$Q$6:$Q$1005,Cad_cl!BL$5)))</f>
        <v/>
      </c>
      <c r="BM998" s="134" t="str">
        <f>IF(ISERR(IF($C998="","",SUMIFS(Con_ve!$F$6:$F$1005,Con_ve!$C$6:$C$1005,$C998,Con_ve!$I$6:$I$1005,"Em negociação",Con_ve!$Q$6:$Q$1005,Cad_cl!BM$5))),"",IF($C998="","",SUMIFS(Con_ve!$F$6:$F$1005,Con_ve!$C$6:$C$1005,$C998,Con_ve!$I$6:$I$1005,"Em negociação",Con_ve!$Q$6:$Q$1005,Cad_cl!BM$5)))</f>
        <v/>
      </c>
      <c r="BN998" s="134" t="str">
        <f>IF(ISERR(IF($C998="","",SUMIFS(Con_ve!$F$6:$F$1005,Con_ve!$C$6:$C$1005,$C998,Con_ve!$I$6:$I$1005,"Em negociação",Con_ve!$Q$6:$Q$1005,Cad_cl!BN$5))),"",IF($C998="","",SUMIFS(Con_ve!$F$6:$F$1005,Con_ve!$C$6:$C$1005,$C998,Con_ve!$I$6:$I$1005,"Em negociação",Con_ve!$Q$6:$Q$1005,Cad_cl!BN$5)))</f>
        <v/>
      </c>
      <c r="BO998" s="134" t="str">
        <f>IF(ISERR(IF($C998="","",SUMIFS(Con_ve!$F$6:$F$1005,Con_ve!$C$6:$C$1005,$C998,Con_ve!$I$6:$I$1005,"Em negociação",Con_ve!$Q$6:$Q$1005,Cad_cl!BO$5))),"",IF($C998="","",SUMIFS(Con_ve!$F$6:$F$1005,Con_ve!$C$6:$C$1005,$C998,Con_ve!$I$6:$I$1005,"Em negociação",Con_ve!$Q$6:$Q$1005,Cad_cl!BO$5)))</f>
        <v/>
      </c>
      <c r="BP998" s="134">
        <f t="shared" si="46"/>
        <v>0</v>
      </c>
      <c r="BR998" s="125" t="str">
        <f>IF(ISERR(IF(AND($I998=Re_lo!$E$5,BR$5=VLOOKUP(Re_lo!$H$5,Re_lo!$N$5:$O$16,2,0)),AP998,"")),"",IF(AND($I998=Re_lo!$E$5,BR$5=VLOOKUP(Re_lo!$H$5,Re_lo!$N$5:$O$16,2,0)),AP998,""))</f>
        <v/>
      </c>
      <c r="BS998" s="125" t="str">
        <f>IF(ISERR(IF(AND($I998=Re_lo!$E$5,BS$5=VLOOKUP(Re_lo!$H$5,Re_lo!$N$5:$O$16,2,0)),AQ998,"")),"",IF(AND($I998=Re_lo!$E$5,BS$5=VLOOKUP(Re_lo!$H$5,Re_lo!$N$5:$O$16,2,0)),AQ998,""))</f>
        <v/>
      </c>
      <c r="BT998" s="125" t="str">
        <f>IF(ISERR(IF(AND($I998=Re_lo!$E$5,BT$5=VLOOKUP(Re_lo!$H$5,Re_lo!$N$5:$O$16,2,0)),AR998,"")),"",IF(AND($I998=Re_lo!$E$5,BT$5=VLOOKUP(Re_lo!$H$5,Re_lo!$N$5:$O$16,2,0)),AR998,""))</f>
        <v/>
      </c>
      <c r="BU998" s="125" t="str">
        <f>IF(ISERR(IF(AND($I998=Re_lo!$E$5,BU$5=VLOOKUP(Re_lo!$H$5,Re_lo!$N$5:$O$16,2,0)),AS998,"")),"",IF(AND($I998=Re_lo!$E$5,BU$5=VLOOKUP(Re_lo!$H$5,Re_lo!$N$5:$O$16,2,0)),AS998,""))</f>
        <v/>
      </c>
      <c r="BV998" s="125" t="str">
        <f>IF(ISERR(IF(AND($I998=Re_lo!$E$5,BV$5=VLOOKUP(Re_lo!$H$5,Re_lo!$N$5:$O$16,2,0)),AT998,"")),"",IF(AND($I998=Re_lo!$E$5,BV$5=VLOOKUP(Re_lo!$H$5,Re_lo!$N$5:$O$16,2,0)),AT998,""))</f>
        <v/>
      </c>
      <c r="BW998" s="125" t="str">
        <f>IF(ISERR(IF(AND($I998=Re_lo!$E$5,BW$5=VLOOKUP(Re_lo!$H$5,Re_lo!$N$5:$O$16,2,0)),AU998,"")),"",IF(AND($I998=Re_lo!$E$5,BW$5=VLOOKUP(Re_lo!$H$5,Re_lo!$N$5:$O$16,2,0)),AU998,""))</f>
        <v/>
      </c>
      <c r="BX998" s="125" t="str">
        <f>IF(ISERR(IF(AND($I998=Re_lo!$E$5,BX$5=VLOOKUP(Re_lo!$H$5,Re_lo!$N$5:$O$16,2,0)),AV998,"")),"",IF(AND($I998=Re_lo!$E$5,BX$5=VLOOKUP(Re_lo!$H$5,Re_lo!$N$5:$O$16,2,0)),AV998,""))</f>
        <v/>
      </c>
      <c r="BY998" s="125" t="str">
        <f>IF(ISERR(IF(AND($I998=Re_lo!$E$5,BY$5=VLOOKUP(Re_lo!$H$5,Re_lo!$N$5:$O$16,2,0)),AW998,"")),"",IF(AND($I998=Re_lo!$E$5,BY$5=VLOOKUP(Re_lo!$H$5,Re_lo!$N$5:$O$16,2,0)),AW998,""))</f>
        <v/>
      </c>
      <c r="BZ998" s="125" t="str">
        <f>IF(ISERR(IF(AND($I998=Re_lo!$E$5,BZ$5=VLOOKUP(Re_lo!$H$5,Re_lo!$N$5:$O$16,2,0)),AX998,"")),"",IF(AND($I998=Re_lo!$E$5,BZ$5=VLOOKUP(Re_lo!$H$5,Re_lo!$N$5:$O$16,2,0)),AX998,""))</f>
        <v/>
      </c>
      <c r="CA998" s="125" t="str">
        <f>IF(ISERR(IF(AND($I998=Re_lo!$E$5,CA$5=VLOOKUP(Re_lo!$H$5,Re_lo!$N$5:$O$16,2,0)),AY998,"")),"",IF(AND($I998=Re_lo!$E$5,CA$5=VLOOKUP(Re_lo!$H$5,Re_lo!$N$5:$O$16,2,0)),AY998,""))</f>
        <v/>
      </c>
      <c r="CB998" s="125" t="str">
        <f>IF(ISERR(IF(AND($I998=Re_lo!$E$5,CB$5=VLOOKUP(Re_lo!$H$5,Re_lo!$N$5:$O$16,2,0)),AZ998,"")),"",IF(AND($I998=Re_lo!$E$5,CB$5=VLOOKUP(Re_lo!$H$5,Re_lo!$N$5:$O$16,2,0)),AZ998,""))</f>
        <v/>
      </c>
      <c r="CC998" s="125" t="str">
        <f>IF(ISERR(IF(AND($I998=Re_lo!$E$5,CC$5=VLOOKUP(Re_lo!$H$5,Re_lo!$N$5:$O$16,2,0)),BA998,"")),"",IF(AND($I998=Re_lo!$E$5,CC$5=VLOOKUP(Re_lo!$H$5,Re_lo!$N$5:$O$16,2,0)),BA998,""))</f>
        <v/>
      </c>
      <c r="CD998" s="125" t="str">
        <f>IF(ISERR(IF(AND($I998=Re_lo!$E$5,CD$5=VLOOKUP(Re_lo!$H$5,Re_lo!$N$5:$O$16,2,0)),BB998,"")),"",IF(AND($I998=Re_lo!$E$5,CD$5=VLOOKUP(Re_lo!$H$5,Re_lo!$N$5:$O$16,2,0)),BB998,""))</f>
        <v/>
      </c>
      <c r="CF998" s="125" t="str">
        <f>IF($C998="","",COUNTIFS(Con_ve!$C$6:$C$1005,$C998,Con_ve!$Q$6:$Q$1005,Cad_cl!CF$5))</f>
        <v/>
      </c>
      <c r="CG998" s="125" t="str">
        <f>IF($C998="","",COUNTIFS(Con_ve!$C$6:$C$1005,$C998,Con_ve!$Q$6:$Q$1005,Cad_cl!CG$5))</f>
        <v/>
      </c>
      <c r="CH998" s="125" t="str">
        <f>IF($C998="","",COUNTIFS(Con_ve!$C$6:$C$1005,$C998,Con_ve!$Q$6:$Q$1005,Cad_cl!CH$5))</f>
        <v/>
      </c>
      <c r="CI998" s="125" t="str">
        <f>IF($C998="","",COUNTIFS(Con_ve!$C$6:$C$1005,$C998,Con_ve!$Q$6:$Q$1005,Cad_cl!CI$5))</f>
        <v/>
      </c>
      <c r="CJ998" s="125" t="str">
        <f>IF($C998="","",COUNTIFS(Con_ve!$C$6:$C$1005,$C998,Con_ve!$Q$6:$Q$1005,Cad_cl!CJ$5))</f>
        <v/>
      </c>
      <c r="CK998" s="125" t="str">
        <f>IF($C998="","",COUNTIFS(Con_ve!$C$6:$C$1005,$C998,Con_ve!$Q$6:$Q$1005,Cad_cl!CK$5))</f>
        <v/>
      </c>
      <c r="CL998" s="125" t="str">
        <f>IF($C998="","",COUNTIFS(Con_ve!$C$6:$C$1005,$C998,Con_ve!$Q$6:$Q$1005,Cad_cl!CL$5))</f>
        <v/>
      </c>
      <c r="CM998" s="125" t="str">
        <f>IF($C998="","",COUNTIFS(Con_ve!$C$6:$C$1005,$C998,Con_ve!$Q$6:$Q$1005,Cad_cl!CM$5))</f>
        <v/>
      </c>
      <c r="CN998" s="125" t="str">
        <f>IF($C998="","",COUNTIFS(Con_ve!$C$6:$C$1005,$C998,Con_ve!$Q$6:$Q$1005,Cad_cl!CN$5))</f>
        <v/>
      </c>
      <c r="CO998" s="125" t="str">
        <f>IF($C998="","",COUNTIFS(Con_ve!$C$6:$C$1005,$C998,Con_ve!$Q$6:$Q$1005,Cad_cl!CO$5))</f>
        <v/>
      </c>
      <c r="CP998" s="125" t="str">
        <f>IF($C998="","",COUNTIFS(Con_ve!$C$6:$C$1005,$C998,Con_ve!$Q$6:$Q$1005,Cad_cl!CP$5))</f>
        <v/>
      </c>
      <c r="CQ998" s="125" t="str">
        <f>IF($C998="","",COUNTIFS(Con_ve!$C$6:$C$1005,$C998,Con_ve!$Q$6:$Q$1005,Cad_cl!CQ$5))</f>
        <v/>
      </c>
      <c r="CR998" s="125">
        <f t="shared" si="47"/>
        <v>0</v>
      </c>
    </row>
    <row r="999" spans="3:96" ht="30" customHeight="1">
      <c r="C999" s="153"/>
      <c r="D999" s="153"/>
      <c r="E999" s="154"/>
      <c r="F999" s="153"/>
      <c r="G999" s="155"/>
      <c r="H999" s="153"/>
      <c r="I999" s="153"/>
      <c r="J999" s="132" t="s">
        <v>309</v>
      </c>
      <c r="K999" s="133" t="s">
        <v>309</v>
      </c>
      <c r="L999" s="153"/>
      <c r="M999" s="153"/>
      <c r="N999" s="153"/>
      <c r="O999" s="153"/>
      <c r="P999" s="153"/>
      <c r="Q999" s="153"/>
      <c r="AP999" s="134" t="str">
        <f>IF(ISERR(IF($C999="","",SUMIFS(Con_ve!$F$6:$F$1005,Con_ve!$C$6:$C$1005,$C999,Con_ve!$I$6:$I$1005,"Fechada",Con_ve!$Q$6:$Q$1005,Cad_cl!AP$5))),"",IF($C999="","",SUMIFS(Con_ve!$F$6:$F$1005,Con_ve!$C$6:$C$1005,$C999,Con_ve!$I$6:$I$1005,"Fechada",Con_ve!$Q$6:$Q$1005,Cad_cl!AP$5)))</f>
        <v/>
      </c>
      <c r="AQ999" s="134" t="str">
        <f>IF(ISERR(IF($C999="","",SUMIFS(Con_ve!$F$6:$F$1005,Con_ve!$C$6:$C$1005,$C999,Con_ve!$I$6:$I$1005,"Fechada",Con_ve!$Q$6:$Q$1005,Cad_cl!AQ$5))),"",IF($C999="","",SUMIFS(Con_ve!$F$6:$F$1005,Con_ve!$C$6:$C$1005,$C999,Con_ve!$I$6:$I$1005,"Fechada",Con_ve!$Q$6:$Q$1005,Cad_cl!AQ$5)))</f>
        <v/>
      </c>
      <c r="AR999" s="134" t="str">
        <f>IF(ISERR(IF($C999="","",SUMIFS(Con_ve!$F$6:$F$1005,Con_ve!$C$6:$C$1005,$C999,Con_ve!$I$6:$I$1005,"Fechada",Con_ve!$Q$6:$Q$1005,Cad_cl!AR$5))),"",IF($C999="","",SUMIFS(Con_ve!$F$6:$F$1005,Con_ve!$C$6:$C$1005,$C999,Con_ve!$I$6:$I$1005,"Fechada",Con_ve!$Q$6:$Q$1005,Cad_cl!AR$5)))</f>
        <v/>
      </c>
      <c r="AS999" s="134" t="str">
        <f>IF(ISERR(IF($C999="","",SUMIFS(Con_ve!$F$6:$F$1005,Con_ve!$C$6:$C$1005,$C999,Con_ve!$I$6:$I$1005,"Fechada",Con_ve!$Q$6:$Q$1005,Cad_cl!AS$5))),"",IF($C999="","",SUMIFS(Con_ve!$F$6:$F$1005,Con_ve!$C$6:$C$1005,$C999,Con_ve!$I$6:$I$1005,"Fechada",Con_ve!$Q$6:$Q$1005,Cad_cl!AS$5)))</f>
        <v/>
      </c>
      <c r="AT999" s="134" t="str">
        <f>IF(ISERR(IF($C999="","",SUMIFS(Con_ve!$F$6:$F$1005,Con_ve!$C$6:$C$1005,$C999,Con_ve!$I$6:$I$1005,"Fechada",Con_ve!$Q$6:$Q$1005,Cad_cl!AT$5))),"",IF($C999="","",SUMIFS(Con_ve!$F$6:$F$1005,Con_ve!$C$6:$C$1005,$C999,Con_ve!$I$6:$I$1005,"Fechada",Con_ve!$Q$6:$Q$1005,Cad_cl!AT$5)))</f>
        <v/>
      </c>
      <c r="AU999" s="134" t="str">
        <f>IF(ISERR(IF($C999="","",SUMIFS(Con_ve!$F$6:$F$1005,Con_ve!$C$6:$C$1005,$C999,Con_ve!$I$6:$I$1005,"Fechada",Con_ve!$Q$6:$Q$1005,Cad_cl!AU$5))),"",IF($C999="","",SUMIFS(Con_ve!$F$6:$F$1005,Con_ve!$C$6:$C$1005,$C999,Con_ve!$I$6:$I$1005,"Fechada",Con_ve!$Q$6:$Q$1005,Cad_cl!AU$5)))</f>
        <v/>
      </c>
      <c r="AV999" s="134" t="str">
        <f>IF(ISERR(IF($C999="","",SUMIFS(Con_ve!$F$6:$F$1005,Con_ve!$C$6:$C$1005,$C999,Con_ve!$I$6:$I$1005,"Fechada",Con_ve!$Q$6:$Q$1005,Cad_cl!AV$5))),"",IF($C999="","",SUMIFS(Con_ve!$F$6:$F$1005,Con_ve!$C$6:$C$1005,$C999,Con_ve!$I$6:$I$1005,"Fechada",Con_ve!$Q$6:$Q$1005,Cad_cl!AV$5)))</f>
        <v/>
      </c>
      <c r="AW999" s="134" t="str">
        <f>IF(ISERR(IF($C999="","",SUMIFS(Con_ve!$F$6:$F$1005,Con_ve!$C$6:$C$1005,$C999,Con_ve!$I$6:$I$1005,"Fechada",Con_ve!$Q$6:$Q$1005,Cad_cl!AW$5))),"",IF($C999="","",SUMIFS(Con_ve!$F$6:$F$1005,Con_ve!$C$6:$C$1005,$C999,Con_ve!$I$6:$I$1005,"Fechada",Con_ve!$Q$6:$Q$1005,Cad_cl!AW$5)))</f>
        <v/>
      </c>
      <c r="AX999" s="134" t="str">
        <f>IF(ISERR(IF($C999="","",SUMIFS(Con_ve!$F$6:$F$1005,Con_ve!$C$6:$C$1005,$C999,Con_ve!$I$6:$I$1005,"Fechada",Con_ve!$Q$6:$Q$1005,Cad_cl!AX$5))),"",IF($C999="","",SUMIFS(Con_ve!$F$6:$F$1005,Con_ve!$C$6:$C$1005,$C999,Con_ve!$I$6:$I$1005,"Fechada",Con_ve!$Q$6:$Q$1005,Cad_cl!AX$5)))</f>
        <v/>
      </c>
      <c r="AY999" s="134" t="str">
        <f>IF(ISERR(IF($C999="","",SUMIFS(Con_ve!$F$6:$F$1005,Con_ve!$C$6:$C$1005,$C999,Con_ve!$I$6:$I$1005,"Fechada",Con_ve!$Q$6:$Q$1005,Cad_cl!AY$5))),"",IF($C999="","",SUMIFS(Con_ve!$F$6:$F$1005,Con_ve!$C$6:$C$1005,$C999,Con_ve!$I$6:$I$1005,"Fechada",Con_ve!$Q$6:$Q$1005,Cad_cl!AY$5)))</f>
        <v/>
      </c>
      <c r="AZ999" s="134" t="str">
        <f>IF(ISERR(IF($C999="","",SUMIFS(Con_ve!$F$6:$F$1005,Con_ve!$C$6:$C$1005,$C999,Con_ve!$I$6:$I$1005,"Fechada",Con_ve!$Q$6:$Q$1005,Cad_cl!AZ$5))),"",IF($C999="","",SUMIFS(Con_ve!$F$6:$F$1005,Con_ve!$C$6:$C$1005,$C999,Con_ve!$I$6:$I$1005,"Fechada",Con_ve!$Q$6:$Q$1005,Cad_cl!AZ$5)))</f>
        <v/>
      </c>
      <c r="BA999" s="134" t="str">
        <f>IF(ISERR(IF($C999="","",SUMIFS(Con_ve!$F$6:$F$1005,Con_ve!$C$6:$C$1005,$C999,Con_ve!$I$6:$I$1005,"Fechada",Con_ve!$Q$6:$Q$1005,Cad_cl!BA$5))),"",IF($C999="","",SUMIFS(Con_ve!$F$6:$F$1005,Con_ve!$C$6:$C$1005,$C999,Con_ve!$I$6:$I$1005,"Fechada",Con_ve!$Q$6:$Q$1005,Cad_cl!BA$5)))</f>
        <v/>
      </c>
      <c r="BB999" s="134">
        <f t="shared" si="45"/>
        <v>0</v>
      </c>
      <c r="BD999" s="134" t="str">
        <f>IF(ISERR(IF($C999="","",SUMIFS(Con_ve!$F$6:$F$1005,Con_ve!$C$6:$C$1005,$C999,Con_ve!$I$6:$I$1005,"Em negociação",Con_ve!$Q$6:$Q$1005,Cad_cl!BD$5))),"",IF($C999="","",SUMIFS(Con_ve!$F$6:$F$1005,Con_ve!$C$6:$C$1005,$C999,Con_ve!$I$6:$I$1005,"Em negociação",Con_ve!$Q$6:$Q$1005,Cad_cl!BD$5)))</f>
        <v/>
      </c>
      <c r="BE999" s="134" t="str">
        <f>IF(ISERR(IF($C999="","",SUMIFS(Con_ve!$F$6:$F$1005,Con_ve!$C$6:$C$1005,$C999,Con_ve!$I$6:$I$1005,"Em negociação",Con_ve!$Q$6:$Q$1005,Cad_cl!BE$5))),"",IF($C999="","",SUMIFS(Con_ve!$F$6:$F$1005,Con_ve!$C$6:$C$1005,$C999,Con_ve!$I$6:$I$1005,"Em negociação",Con_ve!$Q$6:$Q$1005,Cad_cl!BE$5)))</f>
        <v/>
      </c>
      <c r="BF999" s="134" t="str">
        <f>IF(ISERR(IF($C999="","",SUMIFS(Con_ve!$F$6:$F$1005,Con_ve!$C$6:$C$1005,$C999,Con_ve!$I$6:$I$1005,"Em negociação",Con_ve!$Q$6:$Q$1005,Cad_cl!BF$5))),"",IF($C999="","",SUMIFS(Con_ve!$F$6:$F$1005,Con_ve!$C$6:$C$1005,$C999,Con_ve!$I$6:$I$1005,"Em negociação",Con_ve!$Q$6:$Q$1005,Cad_cl!BF$5)))</f>
        <v/>
      </c>
      <c r="BG999" s="134" t="str">
        <f>IF(ISERR(IF($C999="","",SUMIFS(Con_ve!$F$6:$F$1005,Con_ve!$C$6:$C$1005,$C999,Con_ve!$I$6:$I$1005,"Em negociação",Con_ve!$Q$6:$Q$1005,Cad_cl!BG$5))),"",IF($C999="","",SUMIFS(Con_ve!$F$6:$F$1005,Con_ve!$C$6:$C$1005,$C999,Con_ve!$I$6:$I$1005,"Em negociação",Con_ve!$Q$6:$Q$1005,Cad_cl!BG$5)))</f>
        <v/>
      </c>
      <c r="BH999" s="134" t="str">
        <f>IF(ISERR(IF($C999="","",SUMIFS(Con_ve!$F$6:$F$1005,Con_ve!$C$6:$C$1005,$C999,Con_ve!$I$6:$I$1005,"Em negociação",Con_ve!$Q$6:$Q$1005,Cad_cl!BH$5))),"",IF($C999="","",SUMIFS(Con_ve!$F$6:$F$1005,Con_ve!$C$6:$C$1005,$C999,Con_ve!$I$6:$I$1005,"Em negociação",Con_ve!$Q$6:$Q$1005,Cad_cl!BH$5)))</f>
        <v/>
      </c>
      <c r="BI999" s="134" t="str">
        <f>IF(ISERR(IF($C999="","",SUMIFS(Con_ve!$F$6:$F$1005,Con_ve!$C$6:$C$1005,$C999,Con_ve!$I$6:$I$1005,"Em negociação",Con_ve!$Q$6:$Q$1005,Cad_cl!BI$5))),"",IF($C999="","",SUMIFS(Con_ve!$F$6:$F$1005,Con_ve!$C$6:$C$1005,$C999,Con_ve!$I$6:$I$1005,"Em negociação",Con_ve!$Q$6:$Q$1005,Cad_cl!BI$5)))</f>
        <v/>
      </c>
      <c r="BJ999" s="134" t="str">
        <f>IF(ISERR(IF($C999="","",SUMIFS(Con_ve!$F$6:$F$1005,Con_ve!$C$6:$C$1005,$C999,Con_ve!$I$6:$I$1005,"Em negociação",Con_ve!$Q$6:$Q$1005,Cad_cl!BJ$5))),"",IF($C999="","",SUMIFS(Con_ve!$F$6:$F$1005,Con_ve!$C$6:$C$1005,$C999,Con_ve!$I$6:$I$1005,"Em negociação",Con_ve!$Q$6:$Q$1005,Cad_cl!BJ$5)))</f>
        <v/>
      </c>
      <c r="BK999" s="134" t="str">
        <f>IF(ISERR(IF($C999="","",SUMIFS(Con_ve!$F$6:$F$1005,Con_ve!$C$6:$C$1005,$C999,Con_ve!$I$6:$I$1005,"Em negociação",Con_ve!$Q$6:$Q$1005,Cad_cl!BK$5))),"",IF($C999="","",SUMIFS(Con_ve!$F$6:$F$1005,Con_ve!$C$6:$C$1005,$C999,Con_ve!$I$6:$I$1005,"Em negociação",Con_ve!$Q$6:$Q$1005,Cad_cl!BK$5)))</f>
        <v/>
      </c>
      <c r="BL999" s="134" t="str">
        <f>IF(ISERR(IF($C999="","",SUMIFS(Con_ve!$F$6:$F$1005,Con_ve!$C$6:$C$1005,$C999,Con_ve!$I$6:$I$1005,"Em negociação",Con_ve!$Q$6:$Q$1005,Cad_cl!BL$5))),"",IF($C999="","",SUMIFS(Con_ve!$F$6:$F$1005,Con_ve!$C$6:$C$1005,$C999,Con_ve!$I$6:$I$1005,"Em negociação",Con_ve!$Q$6:$Q$1005,Cad_cl!BL$5)))</f>
        <v/>
      </c>
      <c r="BM999" s="134" t="str">
        <f>IF(ISERR(IF($C999="","",SUMIFS(Con_ve!$F$6:$F$1005,Con_ve!$C$6:$C$1005,$C999,Con_ve!$I$6:$I$1005,"Em negociação",Con_ve!$Q$6:$Q$1005,Cad_cl!BM$5))),"",IF($C999="","",SUMIFS(Con_ve!$F$6:$F$1005,Con_ve!$C$6:$C$1005,$C999,Con_ve!$I$6:$I$1005,"Em negociação",Con_ve!$Q$6:$Q$1005,Cad_cl!BM$5)))</f>
        <v/>
      </c>
      <c r="BN999" s="134" t="str">
        <f>IF(ISERR(IF($C999="","",SUMIFS(Con_ve!$F$6:$F$1005,Con_ve!$C$6:$C$1005,$C999,Con_ve!$I$6:$I$1005,"Em negociação",Con_ve!$Q$6:$Q$1005,Cad_cl!BN$5))),"",IF($C999="","",SUMIFS(Con_ve!$F$6:$F$1005,Con_ve!$C$6:$C$1005,$C999,Con_ve!$I$6:$I$1005,"Em negociação",Con_ve!$Q$6:$Q$1005,Cad_cl!BN$5)))</f>
        <v/>
      </c>
      <c r="BO999" s="134" t="str">
        <f>IF(ISERR(IF($C999="","",SUMIFS(Con_ve!$F$6:$F$1005,Con_ve!$C$6:$C$1005,$C999,Con_ve!$I$6:$I$1005,"Em negociação",Con_ve!$Q$6:$Q$1005,Cad_cl!BO$5))),"",IF($C999="","",SUMIFS(Con_ve!$F$6:$F$1005,Con_ve!$C$6:$C$1005,$C999,Con_ve!$I$6:$I$1005,"Em negociação",Con_ve!$Q$6:$Q$1005,Cad_cl!BO$5)))</f>
        <v/>
      </c>
      <c r="BP999" s="134">
        <f t="shared" si="46"/>
        <v>0</v>
      </c>
      <c r="BR999" s="125" t="str">
        <f>IF(ISERR(IF(AND($I999=Re_lo!$E$5,BR$5=VLOOKUP(Re_lo!$H$5,Re_lo!$N$5:$O$16,2,0)),AP999,"")),"",IF(AND($I999=Re_lo!$E$5,BR$5=VLOOKUP(Re_lo!$H$5,Re_lo!$N$5:$O$16,2,0)),AP999,""))</f>
        <v/>
      </c>
      <c r="BS999" s="125" t="str">
        <f>IF(ISERR(IF(AND($I999=Re_lo!$E$5,BS$5=VLOOKUP(Re_lo!$H$5,Re_lo!$N$5:$O$16,2,0)),AQ999,"")),"",IF(AND($I999=Re_lo!$E$5,BS$5=VLOOKUP(Re_lo!$H$5,Re_lo!$N$5:$O$16,2,0)),AQ999,""))</f>
        <v/>
      </c>
      <c r="BT999" s="125" t="str">
        <f>IF(ISERR(IF(AND($I999=Re_lo!$E$5,BT$5=VLOOKUP(Re_lo!$H$5,Re_lo!$N$5:$O$16,2,0)),AR999,"")),"",IF(AND($I999=Re_lo!$E$5,BT$5=VLOOKUP(Re_lo!$H$5,Re_lo!$N$5:$O$16,2,0)),AR999,""))</f>
        <v/>
      </c>
      <c r="BU999" s="125" t="str">
        <f>IF(ISERR(IF(AND($I999=Re_lo!$E$5,BU$5=VLOOKUP(Re_lo!$H$5,Re_lo!$N$5:$O$16,2,0)),AS999,"")),"",IF(AND($I999=Re_lo!$E$5,BU$5=VLOOKUP(Re_lo!$H$5,Re_lo!$N$5:$O$16,2,0)),AS999,""))</f>
        <v/>
      </c>
      <c r="BV999" s="125" t="str">
        <f>IF(ISERR(IF(AND($I999=Re_lo!$E$5,BV$5=VLOOKUP(Re_lo!$H$5,Re_lo!$N$5:$O$16,2,0)),AT999,"")),"",IF(AND($I999=Re_lo!$E$5,BV$5=VLOOKUP(Re_lo!$H$5,Re_lo!$N$5:$O$16,2,0)),AT999,""))</f>
        <v/>
      </c>
      <c r="BW999" s="125" t="str">
        <f>IF(ISERR(IF(AND($I999=Re_lo!$E$5,BW$5=VLOOKUP(Re_lo!$H$5,Re_lo!$N$5:$O$16,2,0)),AU999,"")),"",IF(AND($I999=Re_lo!$E$5,BW$5=VLOOKUP(Re_lo!$H$5,Re_lo!$N$5:$O$16,2,0)),AU999,""))</f>
        <v/>
      </c>
      <c r="BX999" s="125" t="str">
        <f>IF(ISERR(IF(AND($I999=Re_lo!$E$5,BX$5=VLOOKUP(Re_lo!$H$5,Re_lo!$N$5:$O$16,2,0)),AV999,"")),"",IF(AND($I999=Re_lo!$E$5,BX$5=VLOOKUP(Re_lo!$H$5,Re_lo!$N$5:$O$16,2,0)),AV999,""))</f>
        <v/>
      </c>
      <c r="BY999" s="125" t="str">
        <f>IF(ISERR(IF(AND($I999=Re_lo!$E$5,BY$5=VLOOKUP(Re_lo!$H$5,Re_lo!$N$5:$O$16,2,0)),AW999,"")),"",IF(AND($I999=Re_lo!$E$5,BY$5=VLOOKUP(Re_lo!$H$5,Re_lo!$N$5:$O$16,2,0)),AW999,""))</f>
        <v/>
      </c>
      <c r="BZ999" s="125" t="str">
        <f>IF(ISERR(IF(AND($I999=Re_lo!$E$5,BZ$5=VLOOKUP(Re_lo!$H$5,Re_lo!$N$5:$O$16,2,0)),AX999,"")),"",IF(AND($I999=Re_lo!$E$5,BZ$5=VLOOKUP(Re_lo!$H$5,Re_lo!$N$5:$O$16,2,0)),AX999,""))</f>
        <v/>
      </c>
      <c r="CA999" s="125" t="str">
        <f>IF(ISERR(IF(AND($I999=Re_lo!$E$5,CA$5=VLOOKUP(Re_lo!$H$5,Re_lo!$N$5:$O$16,2,0)),AY999,"")),"",IF(AND($I999=Re_lo!$E$5,CA$5=VLOOKUP(Re_lo!$H$5,Re_lo!$N$5:$O$16,2,0)),AY999,""))</f>
        <v/>
      </c>
      <c r="CB999" s="125" t="str">
        <f>IF(ISERR(IF(AND($I999=Re_lo!$E$5,CB$5=VLOOKUP(Re_lo!$H$5,Re_lo!$N$5:$O$16,2,0)),AZ999,"")),"",IF(AND($I999=Re_lo!$E$5,CB$5=VLOOKUP(Re_lo!$H$5,Re_lo!$N$5:$O$16,2,0)),AZ999,""))</f>
        <v/>
      </c>
      <c r="CC999" s="125" t="str">
        <f>IF(ISERR(IF(AND($I999=Re_lo!$E$5,CC$5=VLOOKUP(Re_lo!$H$5,Re_lo!$N$5:$O$16,2,0)),BA999,"")),"",IF(AND($I999=Re_lo!$E$5,CC$5=VLOOKUP(Re_lo!$H$5,Re_lo!$N$5:$O$16,2,0)),BA999,""))</f>
        <v/>
      </c>
      <c r="CD999" s="125" t="str">
        <f>IF(ISERR(IF(AND($I999=Re_lo!$E$5,CD$5=VLOOKUP(Re_lo!$H$5,Re_lo!$N$5:$O$16,2,0)),BB999,"")),"",IF(AND($I999=Re_lo!$E$5,CD$5=VLOOKUP(Re_lo!$H$5,Re_lo!$N$5:$O$16,2,0)),BB999,""))</f>
        <v/>
      </c>
      <c r="CF999" s="125" t="str">
        <f>IF($C999="","",COUNTIFS(Con_ve!$C$6:$C$1005,$C999,Con_ve!$Q$6:$Q$1005,Cad_cl!CF$5))</f>
        <v/>
      </c>
      <c r="CG999" s="125" t="str">
        <f>IF($C999="","",COUNTIFS(Con_ve!$C$6:$C$1005,$C999,Con_ve!$Q$6:$Q$1005,Cad_cl!CG$5))</f>
        <v/>
      </c>
      <c r="CH999" s="125" t="str">
        <f>IF($C999="","",COUNTIFS(Con_ve!$C$6:$C$1005,$C999,Con_ve!$Q$6:$Q$1005,Cad_cl!CH$5))</f>
        <v/>
      </c>
      <c r="CI999" s="125" t="str">
        <f>IF($C999="","",COUNTIFS(Con_ve!$C$6:$C$1005,$C999,Con_ve!$Q$6:$Q$1005,Cad_cl!CI$5))</f>
        <v/>
      </c>
      <c r="CJ999" s="125" t="str">
        <f>IF($C999="","",COUNTIFS(Con_ve!$C$6:$C$1005,$C999,Con_ve!$Q$6:$Q$1005,Cad_cl!CJ$5))</f>
        <v/>
      </c>
      <c r="CK999" s="125" t="str">
        <f>IF($C999="","",COUNTIFS(Con_ve!$C$6:$C$1005,$C999,Con_ve!$Q$6:$Q$1005,Cad_cl!CK$5))</f>
        <v/>
      </c>
      <c r="CL999" s="125" t="str">
        <f>IF($C999="","",COUNTIFS(Con_ve!$C$6:$C$1005,$C999,Con_ve!$Q$6:$Q$1005,Cad_cl!CL$5))</f>
        <v/>
      </c>
      <c r="CM999" s="125" t="str">
        <f>IF($C999="","",COUNTIFS(Con_ve!$C$6:$C$1005,$C999,Con_ve!$Q$6:$Q$1005,Cad_cl!CM$5))</f>
        <v/>
      </c>
      <c r="CN999" s="125" t="str">
        <f>IF($C999="","",COUNTIFS(Con_ve!$C$6:$C$1005,$C999,Con_ve!$Q$6:$Q$1005,Cad_cl!CN$5))</f>
        <v/>
      </c>
      <c r="CO999" s="125" t="str">
        <f>IF($C999="","",COUNTIFS(Con_ve!$C$6:$C$1005,$C999,Con_ve!$Q$6:$Q$1005,Cad_cl!CO$5))</f>
        <v/>
      </c>
      <c r="CP999" s="125" t="str">
        <f>IF($C999="","",COUNTIFS(Con_ve!$C$6:$C$1005,$C999,Con_ve!$Q$6:$Q$1005,Cad_cl!CP$5))</f>
        <v/>
      </c>
      <c r="CQ999" s="125" t="str">
        <f>IF($C999="","",COUNTIFS(Con_ve!$C$6:$C$1005,$C999,Con_ve!$Q$6:$Q$1005,Cad_cl!CQ$5))</f>
        <v/>
      </c>
      <c r="CR999" s="125">
        <f t="shared" si="47"/>
        <v>0</v>
      </c>
    </row>
    <row r="1000" spans="3:96" ht="30" customHeight="1">
      <c r="C1000" s="153"/>
      <c r="D1000" s="153"/>
      <c r="E1000" s="154"/>
      <c r="F1000" s="153"/>
      <c r="G1000" s="155"/>
      <c r="H1000" s="153"/>
      <c r="I1000" s="153"/>
      <c r="J1000" s="132" t="s">
        <v>309</v>
      </c>
      <c r="K1000" s="133" t="s">
        <v>309</v>
      </c>
      <c r="L1000" s="153"/>
      <c r="M1000" s="153"/>
      <c r="N1000" s="153"/>
      <c r="O1000" s="153"/>
      <c r="P1000" s="153"/>
      <c r="Q1000" s="153"/>
      <c r="AP1000" s="134" t="str">
        <f>IF(ISERR(IF($C1000="","",SUMIFS(Con_ve!$F$6:$F$1005,Con_ve!$C$6:$C$1005,$C1000,Con_ve!$I$6:$I$1005,"Fechada",Con_ve!$Q$6:$Q$1005,Cad_cl!AP$5))),"",IF($C1000="","",SUMIFS(Con_ve!$F$6:$F$1005,Con_ve!$C$6:$C$1005,$C1000,Con_ve!$I$6:$I$1005,"Fechada",Con_ve!$Q$6:$Q$1005,Cad_cl!AP$5)))</f>
        <v/>
      </c>
      <c r="AQ1000" s="134" t="str">
        <f>IF(ISERR(IF($C1000="","",SUMIFS(Con_ve!$F$6:$F$1005,Con_ve!$C$6:$C$1005,$C1000,Con_ve!$I$6:$I$1005,"Fechada",Con_ve!$Q$6:$Q$1005,Cad_cl!AQ$5))),"",IF($C1000="","",SUMIFS(Con_ve!$F$6:$F$1005,Con_ve!$C$6:$C$1005,$C1000,Con_ve!$I$6:$I$1005,"Fechada",Con_ve!$Q$6:$Q$1005,Cad_cl!AQ$5)))</f>
        <v/>
      </c>
      <c r="AR1000" s="134" t="str">
        <f>IF(ISERR(IF($C1000="","",SUMIFS(Con_ve!$F$6:$F$1005,Con_ve!$C$6:$C$1005,$C1000,Con_ve!$I$6:$I$1005,"Fechada",Con_ve!$Q$6:$Q$1005,Cad_cl!AR$5))),"",IF($C1000="","",SUMIFS(Con_ve!$F$6:$F$1005,Con_ve!$C$6:$C$1005,$C1000,Con_ve!$I$6:$I$1005,"Fechada",Con_ve!$Q$6:$Q$1005,Cad_cl!AR$5)))</f>
        <v/>
      </c>
      <c r="AS1000" s="134" t="str">
        <f>IF(ISERR(IF($C1000="","",SUMIFS(Con_ve!$F$6:$F$1005,Con_ve!$C$6:$C$1005,$C1000,Con_ve!$I$6:$I$1005,"Fechada",Con_ve!$Q$6:$Q$1005,Cad_cl!AS$5))),"",IF($C1000="","",SUMIFS(Con_ve!$F$6:$F$1005,Con_ve!$C$6:$C$1005,$C1000,Con_ve!$I$6:$I$1005,"Fechada",Con_ve!$Q$6:$Q$1005,Cad_cl!AS$5)))</f>
        <v/>
      </c>
      <c r="AT1000" s="134" t="str">
        <f>IF(ISERR(IF($C1000="","",SUMIFS(Con_ve!$F$6:$F$1005,Con_ve!$C$6:$C$1005,$C1000,Con_ve!$I$6:$I$1005,"Fechada",Con_ve!$Q$6:$Q$1005,Cad_cl!AT$5))),"",IF($C1000="","",SUMIFS(Con_ve!$F$6:$F$1005,Con_ve!$C$6:$C$1005,$C1000,Con_ve!$I$6:$I$1005,"Fechada",Con_ve!$Q$6:$Q$1005,Cad_cl!AT$5)))</f>
        <v/>
      </c>
      <c r="AU1000" s="134" t="str">
        <f>IF(ISERR(IF($C1000="","",SUMIFS(Con_ve!$F$6:$F$1005,Con_ve!$C$6:$C$1005,$C1000,Con_ve!$I$6:$I$1005,"Fechada",Con_ve!$Q$6:$Q$1005,Cad_cl!AU$5))),"",IF($C1000="","",SUMIFS(Con_ve!$F$6:$F$1005,Con_ve!$C$6:$C$1005,$C1000,Con_ve!$I$6:$I$1005,"Fechada",Con_ve!$Q$6:$Q$1005,Cad_cl!AU$5)))</f>
        <v/>
      </c>
      <c r="AV1000" s="134" t="str">
        <f>IF(ISERR(IF($C1000="","",SUMIFS(Con_ve!$F$6:$F$1005,Con_ve!$C$6:$C$1005,$C1000,Con_ve!$I$6:$I$1005,"Fechada",Con_ve!$Q$6:$Q$1005,Cad_cl!AV$5))),"",IF($C1000="","",SUMIFS(Con_ve!$F$6:$F$1005,Con_ve!$C$6:$C$1005,$C1000,Con_ve!$I$6:$I$1005,"Fechada",Con_ve!$Q$6:$Q$1005,Cad_cl!AV$5)))</f>
        <v/>
      </c>
      <c r="AW1000" s="134" t="str">
        <f>IF(ISERR(IF($C1000="","",SUMIFS(Con_ve!$F$6:$F$1005,Con_ve!$C$6:$C$1005,$C1000,Con_ve!$I$6:$I$1005,"Fechada",Con_ve!$Q$6:$Q$1005,Cad_cl!AW$5))),"",IF($C1000="","",SUMIFS(Con_ve!$F$6:$F$1005,Con_ve!$C$6:$C$1005,$C1000,Con_ve!$I$6:$I$1005,"Fechada",Con_ve!$Q$6:$Q$1005,Cad_cl!AW$5)))</f>
        <v/>
      </c>
      <c r="AX1000" s="134" t="str">
        <f>IF(ISERR(IF($C1000="","",SUMIFS(Con_ve!$F$6:$F$1005,Con_ve!$C$6:$C$1005,$C1000,Con_ve!$I$6:$I$1005,"Fechada",Con_ve!$Q$6:$Q$1005,Cad_cl!AX$5))),"",IF($C1000="","",SUMIFS(Con_ve!$F$6:$F$1005,Con_ve!$C$6:$C$1005,$C1000,Con_ve!$I$6:$I$1005,"Fechada",Con_ve!$Q$6:$Q$1005,Cad_cl!AX$5)))</f>
        <v/>
      </c>
      <c r="AY1000" s="134" t="str">
        <f>IF(ISERR(IF($C1000="","",SUMIFS(Con_ve!$F$6:$F$1005,Con_ve!$C$6:$C$1005,$C1000,Con_ve!$I$6:$I$1005,"Fechada",Con_ve!$Q$6:$Q$1005,Cad_cl!AY$5))),"",IF($C1000="","",SUMIFS(Con_ve!$F$6:$F$1005,Con_ve!$C$6:$C$1005,$C1000,Con_ve!$I$6:$I$1005,"Fechada",Con_ve!$Q$6:$Q$1005,Cad_cl!AY$5)))</f>
        <v/>
      </c>
      <c r="AZ1000" s="134" t="str">
        <f>IF(ISERR(IF($C1000="","",SUMIFS(Con_ve!$F$6:$F$1005,Con_ve!$C$6:$C$1005,$C1000,Con_ve!$I$6:$I$1005,"Fechada",Con_ve!$Q$6:$Q$1005,Cad_cl!AZ$5))),"",IF($C1000="","",SUMIFS(Con_ve!$F$6:$F$1005,Con_ve!$C$6:$C$1005,$C1000,Con_ve!$I$6:$I$1005,"Fechada",Con_ve!$Q$6:$Q$1005,Cad_cl!AZ$5)))</f>
        <v/>
      </c>
      <c r="BA1000" s="134" t="str">
        <f>IF(ISERR(IF($C1000="","",SUMIFS(Con_ve!$F$6:$F$1005,Con_ve!$C$6:$C$1005,$C1000,Con_ve!$I$6:$I$1005,"Fechada",Con_ve!$Q$6:$Q$1005,Cad_cl!BA$5))),"",IF($C1000="","",SUMIFS(Con_ve!$F$6:$F$1005,Con_ve!$C$6:$C$1005,$C1000,Con_ve!$I$6:$I$1005,"Fechada",Con_ve!$Q$6:$Q$1005,Cad_cl!BA$5)))</f>
        <v/>
      </c>
      <c r="BB1000" s="134">
        <f t="shared" si="45"/>
        <v>0</v>
      </c>
      <c r="BD1000" s="134" t="str">
        <f>IF(ISERR(IF($C1000="","",SUMIFS(Con_ve!$F$6:$F$1005,Con_ve!$C$6:$C$1005,$C1000,Con_ve!$I$6:$I$1005,"Em negociação",Con_ve!$Q$6:$Q$1005,Cad_cl!BD$5))),"",IF($C1000="","",SUMIFS(Con_ve!$F$6:$F$1005,Con_ve!$C$6:$C$1005,$C1000,Con_ve!$I$6:$I$1005,"Em negociação",Con_ve!$Q$6:$Q$1005,Cad_cl!BD$5)))</f>
        <v/>
      </c>
      <c r="BE1000" s="134" t="str">
        <f>IF(ISERR(IF($C1000="","",SUMIFS(Con_ve!$F$6:$F$1005,Con_ve!$C$6:$C$1005,$C1000,Con_ve!$I$6:$I$1005,"Em negociação",Con_ve!$Q$6:$Q$1005,Cad_cl!BE$5))),"",IF($C1000="","",SUMIFS(Con_ve!$F$6:$F$1005,Con_ve!$C$6:$C$1005,$C1000,Con_ve!$I$6:$I$1005,"Em negociação",Con_ve!$Q$6:$Q$1005,Cad_cl!BE$5)))</f>
        <v/>
      </c>
      <c r="BF1000" s="134" t="str">
        <f>IF(ISERR(IF($C1000="","",SUMIFS(Con_ve!$F$6:$F$1005,Con_ve!$C$6:$C$1005,$C1000,Con_ve!$I$6:$I$1005,"Em negociação",Con_ve!$Q$6:$Q$1005,Cad_cl!BF$5))),"",IF($C1000="","",SUMIFS(Con_ve!$F$6:$F$1005,Con_ve!$C$6:$C$1005,$C1000,Con_ve!$I$6:$I$1005,"Em negociação",Con_ve!$Q$6:$Q$1005,Cad_cl!BF$5)))</f>
        <v/>
      </c>
      <c r="BG1000" s="134" t="str">
        <f>IF(ISERR(IF($C1000="","",SUMIFS(Con_ve!$F$6:$F$1005,Con_ve!$C$6:$C$1005,$C1000,Con_ve!$I$6:$I$1005,"Em negociação",Con_ve!$Q$6:$Q$1005,Cad_cl!BG$5))),"",IF($C1000="","",SUMIFS(Con_ve!$F$6:$F$1005,Con_ve!$C$6:$C$1005,$C1000,Con_ve!$I$6:$I$1005,"Em negociação",Con_ve!$Q$6:$Q$1005,Cad_cl!BG$5)))</f>
        <v/>
      </c>
      <c r="BH1000" s="134" t="str">
        <f>IF(ISERR(IF($C1000="","",SUMIFS(Con_ve!$F$6:$F$1005,Con_ve!$C$6:$C$1005,$C1000,Con_ve!$I$6:$I$1005,"Em negociação",Con_ve!$Q$6:$Q$1005,Cad_cl!BH$5))),"",IF($C1000="","",SUMIFS(Con_ve!$F$6:$F$1005,Con_ve!$C$6:$C$1005,$C1000,Con_ve!$I$6:$I$1005,"Em negociação",Con_ve!$Q$6:$Q$1005,Cad_cl!BH$5)))</f>
        <v/>
      </c>
      <c r="BI1000" s="134" t="str">
        <f>IF(ISERR(IF($C1000="","",SUMIFS(Con_ve!$F$6:$F$1005,Con_ve!$C$6:$C$1005,$C1000,Con_ve!$I$6:$I$1005,"Em negociação",Con_ve!$Q$6:$Q$1005,Cad_cl!BI$5))),"",IF($C1000="","",SUMIFS(Con_ve!$F$6:$F$1005,Con_ve!$C$6:$C$1005,$C1000,Con_ve!$I$6:$I$1005,"Em negociação",Con_ve!$Q$6:$Q$1005,Cad_cl!BI$5)))</f>
        <v/>
      </c>
      <c r="BJ1000" s="134" t="str">
        <f>IF(ISERR(IF($C1000="","",SUMIFS(Con_ve!$F$6:$F$1005,Con_ve!$C$6:$C$1005,$C1000,Con_ve!$I$6:$I$1005,"Em negociação",Con_ve!$Q$6:$Q$1005,Cad_cl!BJ$5))),"",IF($C1000="","",SUMIFS(Con_ve!$F$6:$F$1005,Con_ve!$C$6:$C$1005,$C1000,Con_ve!$I$6:$I$1005,"Em negociação",Con_ve!$Q$6:$Q$1005,Cad_cl!BJ$5)))</f>
        <v/>
      </c>
      <c r="BK1000" s="134" t="str">
        <f>IF(ISERR(IF($C1000="","",SUMIFS(Con_ve!$F$6:$F$1005,Con_ve!$C$6:$C$1005,$C1000,Con_ve!$I$6:$I$1005,"Em negociação",Con_ve!$Q$6:$Q$1005,Cad_cl!BK$5))),"",IF($C1000="","",SUMIFS(Con_ve!$F$6:$F$1005,Con_ve!$C$6:$C$1005,$C1000,Con_ve!$I$6:$I$1005,"Em negociação",Con_ve!$Q$6:$Q$1005,Cad_cl!BK$5)))</f>
        <v/>
      </c>
      <c r="BL1000" s="134" t="str">
        <f>IF(ISERR(IF($C1000="","",SUMIFS(Con_ve!$F$6:$F$1005,Con_ve!$C$6:$C$1005,$C1000,Con_ve!$I$6:$I$1005,"Em negociação",Con_ve!$Q$6:$Q$1005,Cad_cl!BL$5))),"",IF($C1000="","",SUMIFS(Con_ve!$F$6:$F$1005,Con_ve!$C$6:$C$1005,$C1000,Con_ve!$I$6:$I$1005,"Em negociação",Con_ve!$Q$6:$Q$1005,Cad_cl!BL$5)))</f>
        <v/>
      </c>
      <c r="BM1000" s="134" t="str">
        <f>IF(ISERR(IF($C1000="","",SUMIFS(Con_ve!$F$6:$F$1005,Con_ve!$C$6:$C$1005,$C1000,Con_ve!$I$6:$I$1005,"Em negociação",Con_ve!$Q$6:$Q$1005,Cad_cl!BM$5))),"",IF($C1000="","",SUMIFS(Con_ve!$F$6:$F$1005,Con_ve!$C$6:$C$1005,$C1000,Con_ve!$I$6:$I$1005,"Em negociação",Con_ve!$Q$6:$Q$1005,Cad_cl!BM$5)))</f>
        <v/>
      </c>
      <c r="BN1000" s="134" t="str">
        <f>IF(ISERR(IF($C1000="","",SUMIFS(Con_ve!$F$6:$F$1005,Con_ve!$C$6:$C$1005,$C1000,Con_ve!$I$6:$I$1005,"Em negociação",Con_ve!$Q$6:$Q$1005,Cad_cl!BN$5))),"",IF($C1000="","",SUMIFS(Con_ve!$F$6:$F$1005,Con_ve!$C$6:$C$1005,$C1000,Con_ve!$I$6:$I$1005,"Em negociação",Con_ve!$Q$6:$Q$1005,Cad_cl!BN$5)))</f>
        <v/>
      </c>
      <c r="BO1000" s="134" t="str">
        <f>IF(ISERR(IF($C1000="","",SUMIFS(Con_ve!$F$6:$F$1005,Con_ve!$C$6:$C$1005,$C1000,Con_ve!$I$6:$I$1005,"Em negociação",Con_ve!$Q$6:$Q$1005,Cad_cl!BO$5))),"",IF($C1000="","",SUMIFS(Con_ve!$F$6:$F$1005,Con_ve!$C$6:$C$1005,$C1000,Con_ve!$I$6:$I$1005,"Em negociação",Con_ve!$Q$6:$Q$1005,Cad_cl!BO$5)))</f>
        <v/>
      </c>
      <c r="BP1000" s="134">
        <f t="shared" si="46"/>
        <v>0</v>
      </c>
      <c r="BR1000" s="125" t="str">
        <f>IF(ISERR(IF(AND($I1000=Re_lo!$E$5,BR$5=VLOOKUP(Re_lo!$H$5,Re_lo!$N$5:$O$16,2,0)),AP1000,"")),"",IF(AND($I1000=Re_lo!$E$5,BR$5=VLOOKUP(Re_lo!$H$5,Re_lo!$N$5:$O$16,2,0)),AP1000,""))</f>
        <v/>
      </c>
      <c r="BS1000" s="125" t="str">
        <f>IF(ISERR(IF(AND($I1000=Re_lo!$E$5,BS$5=VLOOKUP(Re_lo!$H$5,Re_lo!$N$5:$O$16,2,0)),AQ1000,"")),"",IF(AND($I1000=Re_lo!$E$5,BS$5=VLOOKUP(Re_lo!$H$5,Re_lo!$N$5:$O$16,2,0)),AQ1000,""))</f>
        <v/>
      </c>
      <c r="BT1000" s="125" t="str">
        <f>IF(ISERR(IF(AND($I1000=Re_lo!$E$5,BT$5=VLOOKUP(Re_lo!$H$5,Re_lo!$N$5:$O$16,2,0)),AR1000,"")),"",IF(AND($I1000=Re_lo!$E$5,BT$5=VLOOKUP(Re_lo!$H$5,Re_lo!$N$5:$O$16,2,0)),AR1000,""))</f>
        <v/>
      </c>
      <c r="BU1000" s="125" t="str">
        <f>IF(ISERR(IF(AND($I1000=Re_lo!$E$5,BU$5=VLOOKUP(Re_lo!$H$5,Re_lo!$N$5:$O$16,2,0)),AS1000,"")),"",IF(AND($I1000=Re_lo!$E$5,BU$5=VLOOKUP(Re_lo!$H$5,Re_lo!$N$5:$O$16,2,0)),AS1000,""))</f>
        <v/>
      </c>
      <c r="BV1000" s="125" t="str">
        <f>IF(ISERR(IF(AND($I1000=Re_lo!$E$5,BV$5=VLOOKUP(Re_lo!$H$5,Re_lo!$N$5:$O$16,2,0)),AT1000,"")),"",IF(AND($I1000=Re_lo!$E$5,BV$5=VLOOKUP(Re_lo!$H$5,Re_lo!$N$5:$O$16,2,0)),AT1000,""))</f>
        <v/>
      </c>
      <c r="BW1000" s="125" t="str">
        <f>IF(ISERR(IF(AND($I1000=Re_lo!$E$5,BW$5=VLOOKUP(Re_lo!$H$5,Re_lo!$N$5:$O$16,2,0)),AU1000,"")),"",IF(AND($I1000=Re_lo!$E$5,BW$5=VLOOKUP(Re_lo!$H$5,Re_lo!$N$5:$O$16,2,0)),AU1000,""))</f>
        <v/>
      </c>
      <c r="BX1000" s="125" t="str">
        <f>IF(ISERR(IF(AND($I1000=Re_lo!$E$5,BX$5=VLOOKUP(Re_lo!$H$5,Re_lo!$N$5:$O$16,2,0)),AV1000,"")),"",IF(AND($I1000=Re_lo!$E$5,BX$5=VLOOKUP(Re_lo!$H$5,Re_lo!$N$5:$O$16,2,0)),AV1000,""))</f>
        <v/>
      </c>
      <c r="BY1000" s="125" t="str">
        <f>IF(ISERR(IF(AND($I1000=Re_lo!$E$5,BY$5=VLOOKUP(Re_lo!$H$5,Re_lo!$N$5:$O$16,2,0)),AW1000,"")),"",IF(AND($I1000=Re_lo!$E$5,BY$5=VLOOKUP(Re_lo!$H$5,Re_lo!$N$5:$O$16,2,0)),AW1000,""))</f>
        <v/>
      </c>
      <c r="BZ1000" s="125" t="str">
        <f>IF(ISERR(IF(AND($I1000=Re_lo!$E$5,BZ$5=VLOOKUP(Re_lo!$H$5,Re_lo!$N$5:$O$16,2,0)),AX1000,"")),"",IF(AND($I1000=Re_lo!$E$5,BZ$5=VLOOKUP(Re_lo!$H$5,Re_lo!$N$5:$O$16,2,0)),AX1000,""))</f>
        <v/>
      </c>
      <c r="CA1000" s="125" t="str">
        <f>IF(ISERR(IF(AND($I1000=Re_lo!$E$5,CA$5=VLOOKUP(Re_lo!$H$5,Re_lo!$N$5:$O$16,2,0)),AY1000,"")),"",IF(AND($I1000=Re_lo!$E$5,CA$5=VLOOKUP(Re_lo!$H$5,Re_lo!$N$5:$O$16,2,0)),AY1000,""))</f>
        <v/>
      </c>
      <c r="CB1000" s="125" t="str">
        <f>IF(ISERR(IF(AND($I1000=Re_lo!$E$5,CB$5=VLOOKUP(Re_lo!$H$5,Re_lo!$N$5:$O$16,2,0)),AZ1000,"")),"",IF(AND($I1000=Re_lo!$E$5,CB$5=VLOOKUP(Re_lo!$H$5,Re_lo!$N$5:$O$16,2,0)),AZ1000,""))</f>
        <v/>
      </c>
      <c r="CC1000" s="125" t="str">
        <f>IF(ISERR(IF(AND($I1000=Re_lo!$E$5,CC$5=VLOOKUP(Re_lo!$H$5,Re_lo!$N$5:$O$16,2,0)),BA1000,"")),"",IF(AND($I1000=Re_lo!$E$5,CC$5=VLOOKUP(Re_lo!$H$5,Re_lo!$N$5:$O$16,2,0)),BA1000,""))</f>
        <v/>
      </c>
      <c r="CD1000" s="125" t="str">
        <f>IF(ISERR(IF(AND($I1000=Re_lo!$E$5,CD$5=VLOOKUP(Re_lo!$H$5,Re_lo!$N$5:$O$16,2,0)),BB1000,"")),"",IF(AND($I1000=Re_lo!$E$5,CD$5=VLOOKUP(Re_lo!$H$5,Re_lo!$N$5:$O$16,2,0)),BB1000,""))</f>
        <v/>
      </c>
      <c r="CF1000" s="125" t="str">
        <f>IF($C1000="","",COUNTIFS(Con_ve!$C$6:$C$1005,$C1000,Con_ve!$Q$6:$Q$1005,Cad_cl!CF$5))</f>
        <v/>
      </c>
      <c r="CG1000" s="125" t="str">
        <f>IF($C1000="","",COUNTIFS(Con_ve!$C$6:$C$1005,$C1000,Con_ve!$Q$6:$Q$1005,Cad_cl!CG$5))</f>
        <v/>
      </c>
      <c r="CH1000" s="125" t="str">
        <f>IF($C1000="","",COUNTIFS(Con_ve!$C$6:$C$1005,$C1000,Con_ve!$Q$6:$Q$1005,Cad_cl!CH$5))</f>
        <v/>
      </c>
      <c r="CI1000" s="125" t="str">
        <f>IF($C1000="","",COUNTIFS(Con_ve!$C$6:$C$1005,$C1000,Con_ve!$Q$6:$Q$1005,Cad_cl!CI$5))</f>
        <v/>
      </c>
      <c r="CJ1000" s="125" t="str">
        <f>IF($C1000="","",COUNTIFS(Con_ve!$C$6:$C$1005,$C1000,Con_ve!$Q$6:$Q$1005,Cad_cl!CJ$5))</f>
        <v/>
      </c>
      <c r="CK1000" s="125" t="str">
        <f>IF($C1000="","",COUNTIFS(Con_ve!$C$6:$C$1005,$C1000,Con_ve!$Q$6:$Q$1005,Cad_cl!CK$5))</f>
        <v/>
      </c>
      <c r="CL1000" s="125" t="str">
        <f>IF($C1000="","",COUNTIFS(Con_ve!$C$6:$C$1005,$C1000,Con_ve!$Q$6:$Q$1005,Cad_cl!CL$5))</f>
        <v/>
      </c>
      <c r="CM1000" s="125" t="str">
        <f>IF($C1000="","",COUNTIFS(Con_ve!$C$6:$C$1005,$C1000,Con_ve!$Q$6:$Q$1005,Cad_cl!CM$5))</f>
        <v/>
      </c>
      <c r="CN1000" s="125" t="str">
        <f>IF($C1000="","",COUNTIFS(Con_ve!$C$6:$C$1005,$C1000,Con_ve!$Q$6:$Q$1005,Cad_cl!CN$5))</f>
        <v/>
      </c>
      <c r="CO1000" s="125" t="str">
        <f>IF($C1000="","",COUNTIFS(Con_ve!$C$6:$C$1005,$C1000,Con_ve!$Q$6:$Q$1005,Cad_cl!CO$5))</f>
        <v/>
      </c>
      <c r="CP1000" s="125" t="str">
        <f>IF($C1000="","",COUNTIFS(Con_ve!$C$6:$C$1005,$C1000,Con_ve!$Q$6:$Q$1005,Cad_cl!CP$5))</f>
        <v/>
      </c>
      <c r="CQ1000" s="125" t="str">
        <f>IF($C1000="","",COUNTIFS(Con_ve!$C$6:$C$1005,$C1000,Con_ve!$Q$6:$Q$1005,Cad_cl!CQ$5))</f>
        <v/>
      </c>
      <c r="CR1000" s="125">
        <f t="shared" si="47"/>
        <v>0</v>
      </c>
    </row>
    <row r="1001" spans="3:96" ht="30" customHeight="1">
      <c r="C1001" s="153"/>
      <c r="D1001" s="153"/>
      <c r="E1001" s="154"/>
      <c r="F1001" s="153"/>
      <c r="G1001" s="155"/>
      <c r="H1001" s="153"/>
      <c r="I1001" s="153"/>
      <c r="J1001" s="132" t="s">
        <v>309</v>
      </c>
      <c r="K1001" s="133" t="s">
        <v>309</v>
      </c>
      <c r="L1001" s="153"/>
      <c r="M1001" s="153"/>
      <c r="N1001" s="153"/>
      <c r="O1001" s="153"/>
      <c r="P1001" s="153"/>
      <c r="Q1001" s="153"/>
      <c r="AP1001" s="134" t="str">
        <f>IF(ISERR(IF($C1001="","",SUMIFS(Con_ve!$F$6:$F$1005,Con_ve!$C$6:$C$1005,$C1001,Con_ve!$I$6:$I$1005,"Fechada",Con_ve!$Q$6:$Q$1005,Cad_cl!AP$5))),"",IF($C1001="","",SUMIFS(Con_ve!$F$6:$F$1005,Con_ve!$C$6:$C$1005,$C1001,Con_ve!$I$6:$I$1005,"Fechada",Con_ve!$Q$6:$Q$1005,Cad_cl!AP$5)))</f>
        <v/>
      </c>
      <c r="AQ1001" s="134" t="str">
        <f>IF(ISERR(IF($C1001="","",SUMIFS(Con_ve!$F$6:$F$1005,Con_ve!$C$6:$C$1005,$C1001,Con_ve!$I$6:$I$1005,"Fechada",Con_ve!$Q$6:$Q$1005,Cad_cl!AQ$5))),"",IF($C1001="","",SUMIFS(Con_ve!$F$6:$F$1005,Con_ve!$C$6:$C$1005,$C1001,Con_ve!$I$6:$I$1005,"Fechada",Con_ve!$Q$6:$Q$1005,Cad_cl!AQ$5)))</f>
        <v/>
      </c>
      <c r="AR1001" s="134" t="str">
        <f>IF(ISERR(IF($C1001="","",SUMIFS(Con_ve!$F$6:$F$1005,Con_ve!$C$6:$C$1005,$C1001,Con_ve!$I$6:$I$1005,"Fechada",Con_ve!$Q$6:$Q$1005,Cad_cl!AR$5))),"",IF($C1001="","",SUMIFS(Con_ve!$F$6:$F$1005,Con_ve!$C$6:$C$1005,$C1001,Con_ve!$I$6:$I$1005,"Fechada",Con_ve!$Q$6:$Q$1005,Cad_cl!AR$5)))</f>
        <v/>
      </c>
      <c r="AS1001" s="134" t="str">
        <f>IF(ISERR(IF($C1001="","",SUMIFS(Con_ve!$F$6:$F$1005,Con_ve!$C$6:$C$1005,$C1001,Con_ve!$I$6:$I$1005,"Fechada",Con_ve!$Q$6:$Q$1005,Cad_cl!AS$5))),"",IF($C1001="","",SUMIFS(Con_ve!$F$6:$F$1005,Con_ve!$C$6:$C$1005,$C1001,Con_ve!$I$6:$I$1005,"Fechada",Con_ve!$Q$6:$Q$1005,Cad_cl!AS$5)))</f>
        <v/>
      </c>
      <c r="AT1001" s="134" t="str">
        <f>IF(ISERR(IF($C1001="","",SUMIFS(Con_ve!$F$6:$F$1005,Con_ve!$C$6:$C$1005,$C1001,Con_ve!$I$6:$I$1005,"Fechada",Con_ve!$Q$6:$Q$1005,Cad_cl!AT$5))),"",IF($C1001="","",SUMIFS(Con_ve!$F$6:$F$1005,Con_ve!$C$6:$C$1005,$C1001,Con_ve!$I$6:$I$1005,"Fechada",Con_ve!$Q$6:$Q$1005,Cad_cl!AT$5)))</f>
        <v/>
      </c>
      <c r="AU1001" s="134" t="str">
        <f>IF(ISERR(IF($C1001="","",SUMIFS(Con_ve!$F$6:$F$1005,Con_ve!$C$6:$C$1005,$C1001,Con_ve!$I$6:$I$1005,"Fechada",Con_ve!$Q$6:$Q$1005,Cad_cl!AU$5))),"",IF($C1001="","",SUMIFS(Con_ve!$F$6:$F$1005,Con_ve!$C$6:$C$1005,$C1001,Con_ve!$I$6:$I$1005,"Fechada",Con_ve!$Q$6:$Q$1005,Cad_cl!AU$5)))</f>
        <v/>
      </c>
      <c r="AV1001" s="134" t="str">
        <f>IF(ISERR(IF($C1001="","",SUMIFS(Con_ve!$F$6:$F$1005,Con_ve!$C$6:$C$1005,$C1001,Con_ve!$I$6:$I$1005,"Fechada",Con_ve!$Q$6:$Q$1005,Cad_cl!AV$5))),"",IF($C1001="","",SUMIFS(Con_ve!$F$6:$F$1005,Con_ve!$C$6:$C$1005,$C1001,Con_ve!$I$6:$I$1005,"Fechada",Con_ve!$Q$6:$Q$1005,Cad_cl!AV$5)))</f>
        <v/>
      </c>
      <c r="AW1001" s="134" t="str">
        <f>IF(ISERR(IF($C1001="","",SUMIFS(Con_ve!$F$6:$F$1005,Con_ve!$C$6:$C$1005,$C1001,Con_ve!$I$6:$I$1005,"Fechada",Con_ve!$Q$6:$Q$1005,Cad_cl!AW$5))),"",IF($C1001="","",SUMIFS(Con_ve!$F$6:$F$1005,Con_ve!$C$6:$C$1005,$C1001,Con_ve!$I$6:$I$1005,"Fechada",Con_ve!$Q$6:$Q$1005,Cad_cl!AW$5)))</f>
        <v/>
      </c>
      <c r="AX1001" s="134" t="str">
        <f>IF(ISERR(IF($C1001="","",SUMIFS(Con_ve!$F$6:$F$1005,Con_ve!$C$6:$C$1005,$C1001,Con_ve!$I$6:$I$1005,"Fechada",Con_ve!$Q$6:$Q$1005,Cad_cl!AX$5))),"",IF($C1001="","",SUMIFS(Con_ve!$F$6:$F$1005,Con_ve!$C$6:$C$1005,$C1001,Con_ve!$I$6:$I$1005,"Fechada",Con_ve!$Q$6:$Q$1005,Cad_cl!AX$5)))</f>
        <v/>
      </c>
      <c r="AY1001" s="134" t="str">
        <f>IF(ISERR(IF($C1001="","",SUMIFS(Con_ve!$F$6:$F$1005,Con_ve!$C$6:$C$1005,$C1001,Con_ve!$I$6:$I$1005,"Fechada",Con_ve!$Q$6:$Q$1005,Cad_cl!AY$5))),"",IF($C1001="","",SUMIFS(Con_ve!$F$6:$F$1005,Con_ve!$C$6:$C$1005,$C1001,Con_ve!$I$6:$I$1005,"Fechada",Con_ve!$Q$6:$Q$1005,Cad_cl!AY$5)))</f>
        <v/>
      </c>
      <c r="AZ1001" s="134" t="str">
        <f>IF(ISERR(IF($C1001="","",SUMIFS(Con_ve!$F$6:$F$1005,Con_ve!$C$6:$C$1005,$C1001,Con_ve!$I$6:$I$1005,"Fechada",Con_ve!$Q$6:$Q$1005,Cad_cl!AZ$5))),"",IF($C1001="","",SUMIFS(Con_ve!$F$6:$F$1005,Con_ve!$C$6:$C$1005,$C1001,Con_ve!$I$6:$I$1005,"Fechada",Con_ve!$Q$6:$Q$1005,Cad_cl!AZ$5)))</f>
        <v/>
      </c>
      <c r="BA1001" s="134" t="str">
        <f>IF(ISERR(IF($C1001="","",SUMIFS(Con_ve!$F$6:$F$1005,Con_ve!$C$6:$C$1005,$C1001,Con_ve!$I$6:$I$1005,"Fechada",Con_ve!$Q$6:$Q$1005,Cad_cl!BA$5))),"",IF($C1001="","",SUMIFS(Con_ve!$F$6:$F$1005,Con_ve!$C$6:$C$1005,$C1001,Con_ve!$I$6:$I$1005,"Fechada",Con_ve!$Q$6:$Q$1005,Cad_cl!BA$5)))</f>
        <v/>
      </c>
      <c r="BB1001" s="134">
        <f t="shared" si="45"/>
        <v>0</v>
      </c>
      <c r="BD1001" s="134" t="str">
        <f>IF(ISERR(IF($C1001="","",SUMIFS(Con_ve!$F$6:$F$1005,Con_ve!$C$6:$C$1005,$C1001,Con_ve!$I$6:$I$1005,"Em negociação",Con_ve!$Q$6:$Q$1005,Cad_cl!BD$5))),"",IF($C1001="","",SUMIFS(Con_ve!$F$6:$F$1005,Con_ve!$C$6:$C$1005,$C1001,Con_ve!$I$6:$I$1005,"Em negociação",Con_ve!$Q$6:$Q$1005,Cad_cl!BD$5)))</f>
        <v/>
      </c>
      <c r="BE1001" s="134" t="str">
        <f>IF(ISERR(IF($C1001="","",SUMIFS(Con_ve!$F$6:$F$1005,Con_ve!$C$6:$C$1005,$C1001,Con_ve!$I$6:$I$1005,"Em negociação",Con_ve!$Q$6:$Q$1005,Cad_cl!BE$5))),"",IF($C1001="","",SUMIFS(Con_ve!$F$6:$F$1005,Con_ve!$C$6:$C$1005,$C1001,Con_ve!$I$6:$I$1005,"Em negociação",Con_ve!$Q$6:$Q$1005,Cad_cl!BE$5)))</f>
        <v/>
      </c>
      <c r="BF1001" s="134" t="str">
        <f>IF(ISERR(IF($C1001="","",SUMIFS(Con_ve!$F$6:$F$1005,Con_ve!$C$6:$C$1005,$C1001,Con_ve!$I$6:$I$1005,"Em negociação",Con_ve!$Q$6:$Q$1005,Cad_cl!BF$5))),"",IF($C1001="","",SUMIFS(Con_ve!$F$6:$F$1005,Con_ve!$C$6:$C$1005,$C1001,Con_ve!$I$6:$I$1005,"Em negociação",Con_ve!$Q$6:$Q$1005,Cad_cl!BF$5)))</f>
        <v/>
      </c>
      <c r="BG1001" s="134" t="str">
        <f>IF(ISERR(IF($C1001="","",SUMIFS(Con_ve!$F$6:$F$1005,Con_ve!$C$6:$C$1005,$C1001,Con_ve!$I$6:$I$1005,"Em negociação",Con_ve!$Q$6:$Q$1005,Cad_cl!BG$5))),"",IF($C1001="","",SUMIFS(Con_ve!$F$6:$F$1005,Con_ve!$C$6:$C$1005,$C1001,Con_ve!$I$6:$I$1005,"Em negociação",Con_ve!$Q$6:$Q$1005,Cad_cl!BG$5)))</f>
        <v/>
      </c>
      <c r="BH1001" s="134" t="str">
        <f>IF(ISERR(IF($C1001="","",SUMIFS(Con_ve!$F$6:$F$1005,Con_ve!$C$6:$C$1005,$C1001,Con_ve!$I$6:$I$1005,"Em negociação",Con_ve!$Q$6:$Q$1005,Cad_cl!BH$5))),"",IF($C1001="","",SUMIFS(Con_ve!$F$6:$F$1005,Con_ve!$C$6:$C$1005,$C1001,Con_ve!$I$6:$I$1005,"Em negociação",Con_ve!$Q$6:$Q$1005,Cad_cl!BH$5)))</f>
        <v/>
      </c>
      <c r="BI1001" s="134" t="str">
        <f>IF(ISERR(IF($C1001="","",SUMIFS(Con_ve!$F$6:$F$1005,Con_ve!$C$6:$C$1005,$C1001,Con_ve!$I$6:$I$1005,"Em negociação",Con_ve!$Q$6:$Q$1005,Cad_cl!BI$5))),"",IF($C1001="","",SUMIFS(Con_ve!$F$6:$F$1005,Con_ve!$C$6:$C$1005,$C1001,Con_ve!$I$6:$I$1005,"Em negociação",Con_ve!$Q$6:$Q$1005,Cad_cl!BI$5)))</f>
        <v/>
      </c>
      <c r="BJ1001" s="134" t="str">
        <f>IF(ISERR(IF($C1001="","",SUMIFS(Con_ve!$F$6:$F$1005,Con_ve!$C$6:$C$1005,$C1001,Con_ve!$I$6:$I$1005,"Em negociação",Con_ve!$Q$6:$Q$1005,Cad_cl!BJ$5))),"",IF($C1001="","",SUMIFS(Con_ve!$F$6:$F$1005,Con_ve!$C$6:$C$1005,$C1001,Con_ve!$I$6:$I$1005,"Em negociação",Con_ve!$Q$6:$Q$1005,Cad_cl!BJ$5)))</f>
        <v/>
      </c>
      <c r="BK1001" s="134" t="str">
        <f>IF(ISERR(IF($C1001="","",SUMIFS(Con_ve!$F$6:$F$1005,Con_ve!$C$6:$C$1005,$C1001,Con_ve!$I$6:$I$1005,"Em negociação",Con_ve!$Q$6:$Q$1005,Cad_cl!BK$5))),"",IF($C1001="","",SUMIFS(Con_ve!$F$6:$F$1005,Con_ve!$C$6:$C$1005,$C1001,Con_ve!$I$6:$I$1005,"Em negociação",Con_ve!$Q$6:$Q$1005,Cad_cl!BK$5)))</f>
        <v/>
      </c>
      <c r="BL1001" s="134" t="str">
        <f>IF(ISERR(IF($C1001="","",SUMIFS(Con_ve!$F$6:$F$1005,Con_ve!$C$6:$C$1005,$C1001,Con_ve!$I$6:$I$1005,"Em negociação",Con_ve!$Q$6:$Q$1005,Cad_cl!BL$5))),"",IF($C1001="","",SUMIFS(Con_ve!$F$6:$F$1005,Con_ve!$C$6:$C$1005,$C1001,Con_ve!$I$6:$I$1005,"Em negociação",Con_ve!$Q$6:$Q$1005,Cad_cl!BL$5)))</f>
        <v/>
      </c>
      <c r="BM1001" s="134" t="str">
        <f>IF(ISERR(IF($C1001="","",SUMIFS(Con_ve!$F$6:$F$1005,Con_ve!$C$6:$C$1005,$C1001,Con_ve!$I$6:$I$1005,"Em negociação",Con_ve!$Q$6:$Q$1005,Cad_cl!BM$5))),"",IF($C1001="","",SUMIFS(Con_ve!$F$6:$F$1005,Con_ve!$C$6:$C$1005,$C1001,Con_ve!$I$6:$I$1005,"Em negociação",Con_ve!$Q$6:$Q$1005,Cad_cl!BM$5)))</f>
        <v/>
      </c>
      <c r="BN1001" s="134" t="str">
        <f>IF(ISERR(IF($C1001="","",SUMIFS(Con_ve!$F$6:$F$1005,Con_ve!$C$6:$C$1005,$C1001,Con_ve!$I$6:$I$1005,"Em negociação",Con_ve!$Q$6:$Q$1005,Cad_cl!BN$5))),"",IF($C1001="","",SUMIFS(Con_ve!$F$6:$F$1005,Con_ve!$C$6:$C$1005,$C1001,Con_ve!$I$6:$I$1005,"Em negociação",Con_ve!$Q$6:$Q$1005,Cad_cl!BN$5)))</f>
        <v/>
      </c>
      <c r="BO1001" s="134" t="str">
        <f>IF(ISERR(IF($C1001="","",SUMIFS(Con_ve!$F$6:$F$1005,Con_ve!$C$6:$C$1005,$C1001,Con_ve!$I$6:$I$1005,"Em negociação",Con_ve!$Q$6:$Q$1005,Cad_cl!BO$5))),"",IF($C1001="","",SUMIFS(Con_ve!$F$6:$F$1005,Con_ve!$C$6:$C$1005,$C1001,Con_ve!$I$6:$I$1005,"Em negociação",Con_ve!$Q$6:$Q$1005,Cad_cl!BO$5)))</f>
        <v/>
      </c>
      <c r="BP1001" s="134">
        <f t="shared" si="46"/>
        <v>0</v>
      </c>
      <c r="BR1001" s="125" t="str">
        <f>IF(ISERR(IF(AND($I1001=Re_lo!$E$5,BR$5=VLOOKUP(Re_lo!$H$5,Re_lo!$N$5:$O$16,2,0)),AP1001,"")),"",IF(AND($I1001=Re_lo!$E$5,BR$5=VLOOKUP(Re_lo!$H$5,Re_lo!$N$5:$O$16,2,0)),AP1001,""))</f>
        <v/>
      </c>
      <c r="BS1001" s="125" t="str">
        <f>IF(ISERR(IF(AND($I1001=Re_lo!$E$5,BS$5=VLOOKUP(Re_lo!$H$5,Re_lo!$N$5:$O$16,2,0)),AQ1001,"")),"",IF(AND($I1001=Re_lo!$E$5,BS$5=VLOOKUP(Re_lo!$H$5,Re_lo!$N$5:$O$16,2,0)),AQ1001,""))</f>
        <v/>
      </c>
      <c r="BT1001" s="125" t="str">
        <f>IF(ISERR(IF(AND($I1001=Re_lo!$E$5,BT$5=VLOOKUP(Re_lo!$H$5,Re_lo!$N$5:$O$16,2,0)),AR1001,"")),"",IF(AND($I1001=Re_lo!$E$5,BT$5=VLOOKUP(Re_lo!$H$5,Re_lo!$N$5:$O$16,2,0)),AR1001,""))</f>
        <v/>
      </c>
      <c r="BU1001" s="125" t="str">
        <f>IF(ISERR(IF(AND($I1001=Re_lo!$E$5,BU$5=VLOOKUP(Re_lo!$H$5,Re_lo!$N$5:$O$16,2,0)),AS1001,"")),"",IF(AND($I1001=Re_lo!$E$5,BU$5=VLOOKUP(Re_lo!$H$5,Re_lo!$N$5:$O$16,2,0)),AS1001,""))</f>
        <v/>
      </c>
      <c r="BV1001" s="125" t="str">
        <f>IF(ISERR(IF(AND($I1001=Re_lo!$E$5,BV$5=VLOOKUP(Re_lo!$H$5,Re_lo!$N$5:$O$16,2,0)),AT1001,"")),"",IF(AND($I1001=Re_lo!$E$5,BV$5=VLOOKUP(Re_lo!$H$5,Re_lo!$N$5:$O$16,2,0)),AT1001,""))</f>
        <v/>
      </c>
      <c r="BW1001" s="125" t="str">
        <f>IF(ISERR(IF(AND($I1001=Re_lo!$E$5,BW$5=VLOOKUP(Re_lo!$H$5,Re_lo!$N$5:$O$16,2,0)),AU1001,"")),"",IF(AND($I1001=Re_lo!$E$5,BW$5=VLOOKUP(Re_lo!$H$5,Re_lo!$N$5:$O$16,2,0)),AU1001,""))</f>
        <v/>
      </c>
      <c r="BX1001" s="125" t="str">
        <f>IF(ISERR(IF(AND($I1001=Re_lo!$E$5,BX$5=VLOOKUP(Re_lo!$H$5,Re_lo!$N$5:$O$16,2,0)),AV1001,"")),"",IF(AND($I1001=Re_lo!$E$5,BX$5=VLOOKUP(Re_lo!$H$5,Re_lo!$N$5:$O$16,2,0)),AV1001,""))</f>
        <v/>
      </c>
      <c r="BY1001" s="125" t="str">
        <f>IF(ISERR(IF(AND($I1001=Re_lo!$E$5,BY$5=VLOOKUP(Re_lo!$H$5,Re_lo!$N$5:$O$16,2,0)),AW1001,"")),"",IF(AND($I1001=Re_lo!$E$5,BY$5=VLOOKUP(Re_lo!$H$5,Re_lo!$N$5:$O$16,2,0)),AW1001,""))</f>
        <v/>
      </c>
      <c r="BZ1001" s="125" t="str">
        <f>IF(ISERR(IF(AND($I1001=Re_lo!$E$5,BZ$5=VLOOKUP(Re_lo!$H$5,Re_lo!$N$5:$O$16,2,0)),AX1001,"")),"",IF(AND($I1001=Re_lo!$E$5,BZ$5=VLOOKUP(Re_lo!$H$5,Re_lo!$N$5:$O$16,2,0)),AX1001,""))</f>
        <v/>
      </c>
      <c r="CA1001" s="125" t="str">
        <f>IF(ISERR(IF(AND($I1001=Re_lo!$E$5,CA$5=VLOOKUP(Re_lo!$H$5,Re_lo!$N$5:$O$16,2,0)),AY1001,"")),"",IF(AND($I1001=Re_lo!$E$5,CA$5=VLOOKUP(Re_lo!$H$5,Re_lo!$N$5:$O$16,2,0)),AY1001,""))</f>
        <v/>
      </c>
      <c r="CB1001" s="125" t="str">
        <f>IF(ISERR(IF(AND($I1001=Re_lo!$E$5,CB$5=VLOOKUP(Re_lo!$H$5,Re_lo!$N$5:$O$16,2,0)),AZ1001,"")),"",IF(AND($I1001=Re_lo!$E$5,CB$5=VLOOKUP(Re_lo!$H$5,Re_lo!$N$5:$O$16,2,0)),AZ1001,""))</f>
        <v/>
      </c>
      <c r="CC1001" s="125" t="str">
        <f>IF(ISERR(IF(AND($I1001=Re_lo!$E$5,CC$5=VLOOKUP(Re_lo!$H$5,Re_lo!$N$5:$O$16,2,0)),BA1001,"")),"",IF(AND($I1001=Re_lo!$E$5,CC$5=VLOOKUP(Re_lo!$H$5,Re_lo!$N$5:$O$16,2,0)),BA1001,""))</f>
        <v/>
      </c>
      <c r="CD1001" s="125" t="str">
        <f>IF(ISERR(IF(AND($I1001=Re_lo!$E$5,CD$5=VLOOKUP(Re_lo!$H$5,Re_lo!$N$5:$O$16,2,0)),BB1001,"")),"",IF(AND($I1001=Re_lo!$E$5,CD$5=VLOOKUP(Re_lo!$H$5,Re_lo!$N$5:$O$16,2,0)),BB1001,""))</f>
        <v/>
      </c>
      <c r="CF1001" s="125" t="str">
        <f>IF($C1001="","",COUNTIFS(Con_ve!$C$6:$C$1005,$C1001,Con_ve!$Q$6:$Q$1005,Cad_cl!CF$5))</f>
        <v/>
      </c>
      <c r="CG1001" s="125" t="str">
        <f>IF($C1001="","",COUNTIFS(Con_ve!$C$6:$C$1005,$C1001,Con_ve!$Q$6:$Q$1005,Cad_cl!CG$5))</f>
        <v/>
      </c>
      <c r="CH1001" s="125" t="str">
        <f>IF($C1001="","",COUNTIFS(Con_ve!$C$6:$C$1005,$C1001,Con_ve!$Q$6:$Q$1005,Cad_cl!CH$5))</f>
        <v/>
      </c>
      <c r="CI1001" s="125" t="str">
        <f>IF($C1001="","",COUNTIFS(Con_ve!$C$6:$C$1005,$C1001,Con_ve!$Q$6:$Q$1005,Cad_cl!CI$5))</f>
        <v/>
      </c>
      <c r="CJ1001" s="125" t="str">
        <f>IF($C1001="","",COUNTIFS(Con_ve!$C$6:$C$1005,$C1001,Con_ve!$Q$6:$Q$1005,Cad_cl!CJ$5))</f>
        <v/>
      </c>
      <c r="CK1001" s="125" t="str">
        <f>IF($C1001="","",COUNTIFS(Con_ve!$C$6:$C$1005,$C1001,Con_ve!$Q$6:$Q$1005,Cad_cl!CK$5))</f>
        <v/>
      </c>
      <c r="CL1001" s="125" t="str">
        <f>IF($C1001="","",COUNTIFS(Con_ve!$C$6:$C$1005,$C1001,Con_ve!$Q$6:$Q$1005,Cad_cl!CL$5))</f>
        <v/>
      </c>
      <c r="CM1001" s="125" t="str">
        <f>IF($C1001="","",COUNTIFS(Con_ve!$C$6:$C$1005,$C1001,Con_ve!$Q$6:$Q$1005,Cad_cl!CM$5))</f>
        <v/>
      </c>
      <c r="CN1001" s="125" t="str">
        <f>IF($C1001="","",COUNTIFS(Con_ve!$C$6:$C$1005,$C1001,Con_ve!$Q$6:$Q$1005,Cad_cl!CN$5))</f>
        <v/>
      </c>
      <c r="CO1001" s="125" t="str">
        <f>IF($C1001="","",COUNTIFS(Con_ve!$C$6:$C$1005,$C1001,Con_ve!$Q$6:$Q$1005,Cad_cl!CO$5))</f>
        <v/>
      </c>
      <c r="CP1001" s="125" t="str">
        <f>IF($C1001="","",COUNTIFS(Con_ve!$C$6:$C$1005,$C1001,Con_ve!$Q$6:$Q$1005,Cad_cl!CP$5))</f>
        <v/>
      </c>
      <c r="CQ1001" s="125" t="str">
        <f>IF($C1001="","",COUNTIFS(Con_ve!$C$6:$C$1005,$C1001,Con_ve!$Q$6:$Q$1005,Cad_cl!CQ$5))</f>
        <v/>
      </c>
      <c r="CR1001" s="125">
        <f t="shared" si="47"/>
        <v>0</v>
      </c>
    </row>
    <row r="1002" spans="3:96" ht="30" customHeight="1">
      <c r="C1002" s="153"/>
      <c r="D1002" s="153"/>
      <c r="E1002" s="154"/>
      <c r="F1002" s="153"/>
      <c r="G1002" s="155"/>
      <c r="H1002" s="153"/>
      <c r="I1002" s="153"/>
      <c r="J1002" s="132" t="s">
        <v>309</v>
      </c>
      <c r="K1002" s="133" t="s">
        <v>309</v>
      </c>
      <c r="L1002" s="153"/>
      <c r="M1002" s="153"/>
      <c r="N1002" s="153"/>
      <c r="O1002" s="153"/>
      <c r="P1002" s="153"/>
      <c r="Q1002" s="153"/>
      <c r="AP1002" s="134" t="str">
        <f>IF(ISERR(IF($C1002="","",SUMIFS(Con_ve!$F$6:$F$1005,Con_ve!$C$6:$C$1005,$C1002,Con_ve!$I$6:$I$1005,"Fechada",Con_ve!$Q$6:$Q$1005,Cad_cl!AP$5))),"",IF($C1002="","",SUMIFS(Con_ve!$F$6:$F$1005,Con_ve!$C$6:$C$1005,$C1002,Con_ve!$I$6:$I$1005,"Fechada",Con_ve!$Q$6:$Q$1005,Cad_cl!AP$5)))</f>
        <v/>
      </c>
      <c r="AQ1002" s="134" t="str">
        <f>IF(ISERR(IF($C1002="","",SUMIFS(Con_ve!$F$6:$F$1005,Con_ve!$C$6:$C$1005,$C1002,Con_ve!$I$6:$I$1005,"Fechada",Con_ve!$Q$6:$Q$1005,Cad_cl!AQ$5))),"",IF($C1002="","",SUMIFS(Con_ve!$F$6:$F$1005,Con_ve!$C$6:$C$1005,$C1002,Con_ve!$I$6:$I$1005,"Fechada",Con_ve!$Q$6:$Q$1005,Cad_cl!AQ$5)))</f>
        <v/>
      </c>
      <c r="AR1002" s="134" t="str">
        <f>IF(ISERR(IF($C1002="","",SUMIFS(Con_ve!$F$6:$F$1005,Con_ve!$C$6:$C$1005,$C1002,Con_ve!$I$6:$I$1005,"Fechada",Con_ve!$Q$6:$Q$1005,Cad_cl!AR$5))),"",IF($C1002="","",SUMIFS(Con_ve!$F$6:$F$1005,Con_ve!$C$6:$C$1005,$C1002,Con_ve!$I$6:$I$1005,"Fechada",Con_ve!$Q$6:$Q$1005,Cad_cl!AR$5)))</f>
        <v/>
      </c>
      <c r="AS1002" s="134" t="str">
        <f>IF(ISERR(IF($C1002="","",SUMIFS(Con_ve!$F$6:$F$1005,Con_ve!$C$6:$C$1005,$C1002,Con_ve!$I$6:$I$1005,"Fechada",Con_ve!$Q$6:$Q$1005,Cad_cl!AS$5))),"",IF($C1002="","",SUMIFS(Con_ve!$F$6:$F$1005,Con_ve!$C$6:$C$1005,$C1002,Con_ve!$I$6:$I$1005,"Fechada",Con_ve!$Q$6:$Q$1005,Cad_cl!AS$5)))</f>
        <v/>
      </c>
      <c r="AT1002" s="134" t="str">
        <f>IF(ISERR(IF($C1002="","",SUMIFS(Con_ve!$F$6:$F$1005,Con_ve!$C$6:$C$1005,$C1002,Con_ve!$I$6:$I$1005,"Fechada",Con_ve!$Q$6:$Q$1005,Cad_cl!AT$5))),"",IF($C1002="","",SUMIFS(Con_ve!$F$6:$F$1005,Con_ve!$C$6:$C$1005,$C1002,Con_ve!$I$6:$I$1005,"Fechada",Con_ve!$Q$6:$Q$1005,Cad_cl!AT$5)))</f>
        <v/>
      </c>
      <c r="AU1002" s="134" t="str">
        <f>IF(ISERR(IF($C1002="","",SUMIFS(Con_ve!$F$6:$F$1005,Con_ve!$C$6:$C$1005,$C1002,Con_ve!$I$6:$I$1005,"Fechada",Con_ve!$Q$6:$Q$1005,Cad_cl!AU$5))),"",IF($C1002="","",SUMIFS(Con_ve!$F$6:$F$1005,Con_ve!$C$6:$C$1005,$C1002,Con_ve!$I$6:$I$1005,"Fechada",Con_ve!$Q$6:$Q$1005,Cad_cl!AU$5)))</f>
        <v/>
      </c>
      <c r="AV1002" s="134" t="str">
        <f>IF(ISERR(IF($C1002="","",SUMIFS(Con_ve!$F$6:$F$1005,Con_ve!$C$6:$C$1005,$C1002,Con_ve!$I$6:$I$1005,"Fechada",Con_ve!$Q$6:$Q$1005,Cad_cl!AV$5))),"",IF($C1002="","",SUMIFS(Con_ve!$F$6:$F$1005,Con_ve!$C$6:$C$1005,$C1002,Con_ve!$I$6:$I$1005,"Fechada",Con_ve!$Q$6:$Q$1005,Cad_cl!AV$5)))</f>
        <v/>
      </c>
      <c r="AW1002" s="134" t="str">
        <f>IF(ISERR(IF($C1002="","",SUMIFS(Con_ve!$F$6:$F$1005,Con_ve!$C$6:$C$1005,$C1002,Con_ve!$I$6:$I$1005,"Fechada",Con_ve!$Q$6:$Q$1005,Cad_cl!AW$5))),"",IF($C1002="","",SUMIFS(Con_ve!$F$6:$F$1005,Con_ve!$C$6:$C$1005,$C1002,Con_ve!$I$6:$I$1005,"Fechada",Con_ve!$Q$6:$Q$1005,Cad_cl!AW$5)))</f>
        <v/>
      </c>
      <c r="AX1002" s="134" t="str">
        <f>IF(ISERR(IF($C1002="","",SUMIFS(Con_ve!$F$6:$F$1005,Con_ve!$C$6:$C$1005,$C1002,Con_ve!$I$6:$I$1005,"Fechada",Con_ve!$Q$6:$Q$1005,Cad_cl!AX$5))),"",IF($C1002="","",SUMIFS(Con_ve!$F$6:$F$1005,Con_ve!$C$6:$C$1005,$C1002,Con_ve!$I$6:$I$1005,"Fechada",Con_ve!$Q$6:$Q$1005,Cad_cl!AX$5)))</f>
        <v/>
      </c>
      <c r="AY1002" s="134" t="str">
        <f>IF(ISERR(IF($C1002="","",SUMIFS(Con_ve!$F$6:$F$1005,Con_ve!$C$6:$C$1005,$C1002,Con_ve!$I$6:$I$1005,"Fechada",Con_ve!$Q$6:$Q$1005,Cad_cl!AY$5))),"",IF($C1002="","",SUMIFS(Con_ve!$F$6:$F$1005,Con_ve!$C$6:$C$1005,$C1002,Con_ve!$I$6:$I$1005,"Fechada",Con_ve!$Q$6:$Q$1005,Cad_cl!AY$5)))</f>
        <v/>
      </c>
      <c r="AZ1002" s="134" t="str">
        <f>IF(ISERR(IF($C1002="","",SUMIFS(Con_ve!$F$6:$F$1005,Con_ve!$C$6:$C$1005,$C1002,Con_ve!$I$6:$I$1005,"Fechada",Con_ve!$Q$6:$Q$1005,Cad_cl!AZ$5))),"",IF($C1002="","",SUMIFS(Con_ve!$F$6:$F$1005,Con_ve!$C$6:$C$1005,$C1002,Con_ve!$I$6:$I$1005,"Fechada",Con_ve!$Q$6:$Q$1005,Cad_cl!AZ$5)))</f>
        <v/>
      </c>
      <c r="BA1002" s="134" t="str">
        <f>IF(ISERR(IF($C1002="","",SUMIFS(Con_ve!$F$6:$F$1005,Con_ve!$C$6:$C$1005,$C1002,Con_ve!$I$6:$I$1005,"Fechada",Con_ve!$Q$6:$Q$1005,Cad_cl!BA$5))),"",IF($C1002="","",SUMIFS(Con_ve!$F$6:$F$1005,Con_ve!$C$6:$C$1005,$C1002,Con_ve!$I$6:$I$1005,"Fechada",Con_ve!$Q$6:$Q$1005,Cad_cl!BA$5)))</f>
        <v/>
      </c>
      <c r="BB1002" s="134">
        <f t="shared" si="45"/>
        <v>0</v>
      </c>
      <c r="BD1002" s="134" t="str">
        <f>IF(ISERR(IF($C1002="","",SUMIFS(Con_ve!$F$6:$F$1005,Con_ve!$C$6:$C$1005,$C1002,Con_ve!$I$6:$I$1005,"Em negociação",Con_ve!$Q$6:$Q$1005,Cad_cl!BD$5))),"",IF($C1002="","",SUMIFS(Con_ve!$F$6:$F$1005,Con_ve!$C$6:$C$1005,$C1002,Con_ve!$I$6:$I$1005,"Em negociação",Con_ve!$Q$6:$Q$1005,Cad_cl!BD$5)))</f>
        <v/>
      </c>
      <c r="BE1002" s="134" t="str">
        <f>IF(ISERR(IF($C1002="","",SUMIFS(Con_ve!$F$6:$F$1005,Con_ve!$C$6:$C$1005,$C1002,Con_ve!$I$6:$I$1005,"Em negociação",Con_ve!$Q$6:$Q$1005,Cad_cl!BE$5))),"",IF($C1002="","",SUMIFS(Con_ve!$F$6:$F$1005,Con_ve!$C$6:$C$1005,$C1002,Con_ve!$I$6:$I$1005,"Em negociação",Con_ve!$Q$6:$Q$1005,Cad_cl!BE$5)))</f>
        <v/>
      </c>
      <c r="BF1002" s="134" t="str">
        <f>IF(ISERR(IF($C1002="","",SUMIFS(Con_ve!$F$6:$F$1005,Con_ve!$C$6:$C$1005,$C1002,Con_ve!$I$6:$I$1005,"Em negociação",Con_ve!$Q$6:$Q$1005,Cad_cl!BF$5))),"",IF($C1002="","",SUMIFS(Con_ve!$F$6:$F$1005,Con_ve!$C$6:$C$1005,$C1002,Con_ve!$I$6:$I$1005,"Em negociação",Con_ve!$Q$6:$Q$1005,Cad_cl!BF$5)))</f>
        <v/>
      </c>
      <c r="BG1002" s="134" t="str">
        <f>IF(ISERR(IF($C1002="","",SUMIFS(Con_ve!$F$6:$F$1005,Con_ve!$C$6:$C$1005,$C1002,Con_ve!$I$6:$I$1005,"Em negociação",Con_ve!$Q$6:$Q$1005,Cad_cl!BG$5))),"",IF($C1002="","",SUMIFS(Con_ve!$F$6:$F$1005,Con_ve!$C$6:$C$1005,$C1002,Con_ve!$I$6:$I$1005,"Em negociação",Con_ve!$Q$6:$Q$1005,Cad_cl!BG$5)))</f>
        <v/>
      </c>
      <c r="BH1002" s="134" t="str">
        <f>IF(ISERR(IF($C1002="","",SUMIFS(Con_ve!$F$6:$F$1005,Con_ve!$C$6:$C$1005,$C1002,Con_ve!$I$6:$I$1005,"Em negociação",Con_ve!$Q$6:$Q$1005,Cad_cl!BH$5))),"",IF($C1002="","",SUMIFS(Con_ve!$F$6:$F$1005,Con_ve!$C$6:$C$1005,$C1002,Con_ve!$I$6:$I$1005,"Em negociação",Con_ve!$Q$6:$Q$1005,Cad_cl!BH$5)))</f>
        <v/>
      </c>
      <c r="BI1002" s="134" t="str">
        <f>IF(ISERR(IF($C1002="","",SUMIFS(Con_ve!$F$6:$F$1005,Con_ve!$C$6:$C$1005,$C1002,Con_ve!$I$6:$I$1005,"Em negociação",Con_ve!$Q$6:$Q$1005,Cad_cl!BI$5))),"",IF($C1002="","",SUMIFS(Con_ve!$F$6:$F$1005,Con_ve!$C$6:$C$1005,$C1002,Con_ve!$I$6:$I$1005,"Em negociação",Con_ve!$Q$6:$Q$1005,Cad_cl!BI$5)))</f>
        <v/>
      </c>
      <c r="BJ1002" s="134" t="str">
        <f>IF(ISERR(IF($C1002="","",SUMIFS(Con_ve!$F$6:$F$1005,Con_ve!$C$6:$C$1005,$C1002,Con_ve!$I$6:$I$1005,"Em negociação",Con_ve!$Q$6:$Q$1005,Cad_cl!BJ$5))),"",IF($C1002="","",SUMIFS(Con_ve!$F$6:$F$1005,Con_ve!$C$6:$C$1005,$C1002,Con_ve!$I$6:$I$1005,"Em negociação",Con_ve!$Q$6:$Q$1005,Cad_cl!BJ$5)))</f>
        <v/>
      </c>
      <c r="BK1002" s="134" t="str">
        <f>IF(ISERR(IF($C1002="","",SUMIFS(Con_ve!$F$6:$F$1005,Con_ve!$C$6:$C$1005,$C1002,Con_ve!$I$6:$I$1005,"Em negociação",Con_ve!$Q$6:$Q$1005,Cad_cl!BK$5))),"",IF($C1002="","",SUMIFS(Con_ve!$F$6:$F$1005,Con_ve!$C$6:$C$1005,$C1002,Con_ve!$I$6:$I$1005,"Em negociação",Con_ve!$Q$6:$Q$1005,Cad_cl!BK$5)))</f>
        <v/>
      </c>
      <c r="BL1002" s="134" t="str">
        <f>IF(ISERR(IF($C1002="","",SUMIFS(Con_ve!$F$6:$F$1005,Con_ve!$C$6:$C$1005,$C1002,Con_ve!$I$6:$I$1005,"Em negociação",Con_ve!$Q$6:$Q$1005,Cad_cl!BL$5))),"",IF($C1002="","",SUMIFS(Con_ve!$F$6:$F$1005,Con_ve!$C$6:$C$1005,$C1002,Con_ve!$I$6:$I$1005,"Em negociação",Con_ve!$Q$6:$Q$1005,Cad_cl!BL$5)))</f>
        <v/>
      </c>
      <c r="BM1002" s="134" t="str">
        <f>IF(ISERR(IF($C1002="","",SUMIFS(Con_ve!$F$6:$F$1005,Con_ve!$C$6:$C$1005,$C1002,Con_ve!$I$6:$I$1005,"Em negociação",Con_ve!$Q$6:$Q$1005,Cad_cl!BM$5))),"",IF($C1002="","",SUMIFS(Con_ve!$F$6:$F$1005,Con_ve!$C$6:$C$1005,$C1002,Con_ve!$I$6:$I$1005,"Em negociação",Con_ve!$Q$6:$Q$1005,Cad_cl!BM$5)))</f>
        <v/>
      </c>
      <c r="BN1002" s="134" t="str">
        <f>IF(ISERR(IF($C1002="","",SUMIFS(Con_ve!$F$6:$F$1005,Con_ve!$C$6:$C$1005,$C1002,Con_ve!$I$6:$I$1005,"Em negociação",Con_ve!$Q$6:$Q$1005,Cad_cl!BN$5))),"",IF($C1002="","",SUMIFS(Con_ve!$F$6:$F$1005,Con_ve!$C$6:$C$1005,$C1002,Con_ve!$I$6:$I$1005,"Em negociação",Con_ve!$Q$6:$Q$1005,Cad_cl!BN$5)))</f>
        <v/>
      </c>
      <c r="BO1002" s="134" t="str">
        <f>IF(ISERR(IF($C1002="","",SUMIFS(Con_ve!$F$6:$F$1005,Con_ve!$C$6:$C$1005,$C1002,Con_ve!$I$6:$I$1005,"Em negociação",Con_ve!$Q$6:$Q$1005,Cad_cl!BO$5))),"",IF($C1002="","",SUMIFS(Con_ve!$F$6:$F$1005,Con_ve!$C$6:$C$1005,$C1002,Con_ve!$I$6:$I$1005,"Em negociação",Con_ve!$Q$6:$Q$1005,Cad_cl!BO$5)))</f>
        <v/>
      </c>
      <c r="BP1002" s="134">
        <f t="shared" si="46"/>
        <v>0</v>
      </c>
      <c r="BR1002" s="125" t="str">
        <f>IF(ISERR(IF(AND($I1002=Re_lo!$E$5,BR$5=VLOOKUP(Re_lo!$H$5,Re_lo!$N$5:$O$16,2,0)),AP1002,"")),"",IF(AND($I1002=Re_lo!$E$5,BR$5=VLOOKUP(Re_lo!$H$5,Re_lo!$N$5:$O$16,2,0)),AP1002,""))</f>
        <v/>
      </c>
      <c r="BS1002" s="125" t="str">
        <f>IF(ISERR(IF(AND($I1002=Re_lo!$E$5,BS$5=VLOOKUP(Re_lo!$H$5,Re_lo!$N$5:$O$16,2,0)),AQ1002,"")),"",IF(AND($I1002=Re_lo!$E$5,BS$5=VLOOKUP(Re_lo!$H$5,Re_lo!$N$5:$O$16,2,0)),AQ1002,""))</f>
        <v/>
      </c>
      <c r="BT1002" s="125" t="str">
        <f>IF(ISERR(IF(AND($I1002=Re_lo!$E$5,BT$5=VLOOKUP(Re_lo!$H$5,Re_lo!$N$5:$O$16,2,0)),AR1002,"")),"",IF(AND($I1002=Re_lo!$E$5,BT$5=VLOOKUP(Re_lo!$H$5,Re_lo!$N$5:$O$16,2,0)),AR1002,""))</f>
        <v/>
      </c>
      <c r="BU1002" s="125" t="str">
        <f>IF(ISERR(IF(AND($I1002=Re_lo!$E$5,BU$5=VLOOKUP(Re_lo!$H$5,Re_lo!$N$5:$O$16,2,0)),AS1002,"")),"",IF(AND($I1002=Re_lo!$E$5,BU$5=VLOOKUP(Re_lo!$H$5,Re_lo!$N$5:$O$16,2,0)),AS1002,""))</f>
        <v/>
      </c>
      <c r="BV1002" s="125" t="str">
        <f>IF(ISERR(IF(AND($I1002=Re_lo!$E$5,BV$5=VLOOKUP(Re_lo!$H$5,Re_lo!$N$5:$O$16,2,0)),AT1002,"")),"",IF(AND($I1002=Re_lo!$E$5,BV$5=VLOOKUP(Re_lo!$H$5,Re_lo!$N$5:$O$16,2,0)),AT1002,""))</f>
        <v/>
      </c>
      <c r="BW1002" s="125" t="str">
        <f>IF(ISERR(IF(AND($I1002=Re_lo!$E$5,BW$5=VLOOKUP(Re_lo!$H$5,Re_lo!$N$5:$O$16,2,0)),AU1002,"")),"",IF(AND($I1002=Re_lo!$E$5,BW$5=VLOOKUP(Re_lo!$H$5,Re_lo!$N$5:$O$16,2,0)),AU1002,""))</f>
        <v/>
      </c>
      <c r="BX1002" s="125" t="str">
        <f>IF(ISERR(IF(AND($I1002=Re_lo!$E$5,BX$5=VLOOKUP(Re_lo!$H$5,Re_lo!$N$5:$O$16,2,0)),AV1002,"")),"",IF(AND($I1002=Re_lo!$E$5,BX$5=VLOOKUP(Re_lo!$H$5,Re_lo!$N$5:$O$16,2,0)),AV1002,""))</f>
        <v/>
      </c>
      <c r="BY1002" s="125" t="str">
        <f>IF(ISERR(IF(AND($I1002=Re_lo!$E$5,BY$5=VLOOKUP(Re_lo!$H$5,Re_lo!$N$5:$O$16,2,0)),AW1002,"")),"",IF(AND($I1002=Re_lo!$E$5,BY$5=VLOOKUP(Re_lo!$H$5,Re_lo!$N$5:$O$16,2,0)),AW1002,""))</f>
        <v/>
      </c>
      <c r="BZ1002" s="125" t="str">
        <f>IF(ISERR(IF(AND($I1002=Re_lo!$E$5,BZ$5=VLOOKUP(Re_lo!$H$5,Re_lo!$N$5:$O$16,2,0)),AX1002,"")),"",IF(AND($I1002=Re_lo!$E$5,BZ$5=VLOOKUP(Re_lo!$H$5,Re_lo!$N$5:$O$16,2,0)),AX1002,""))</f>
        <v/>
      </c>
      <c r="CA1002" s="125" t="str">
        <f>IF(ISERR(IF(AND($I1002=Re_lo!$E$5,CA$5=VLOOKUP(Re_lo!$H$5,Re_lo!$N$5:$O$16,2,0)),AY1002,"")),"",IF(AND($I1002=Re_lo!$E$5,CA$5=VLOOKUP(Re_lo!$H$5,Re_lo!$N$5:$O$16,2,0)),AY1002,""))</f>
        <v/>
      </c>
      <c r="CB1002" s="125" t="str">
        <f>IF(ISERR(IF(AND($I1002=Re_lo!$E$5,CB$5=VLOOKUP(Re_lo!$H$5,Re_lo!$N$5:$O$16,2,0)),AZ1002,"")),"",IF(AND($I1002=Re_lo!$E$5,CB$5=VLOOKUP(Re_lo!$H$5,Re_lo!$N$5:$O$16,2,0)),AZ1002,""))</f>
        <v/>
      </c>
      <c r="CC1002" s="125" t="str">
        <f>IF(ISERR(IF(AND($I1002=Re_lo!$E$5,CC$5=VLOOKUP(Re_lo!$H$5,Re_lo!$N$5:$O$16,2,0)),BA1002,"")),"",IF(AND($I1002=Re_lo!$E$5,CC$5=VLOOKUP(Re_lo!$H$5,Re_lo!$N$5:$O$16,2,0)),BA1002,""))</f>
        <v/>
      </c>
      <c r="CD1002" s="125" t="str">
        <f>IF(ISERR(IF(AND($I1002=Re_lo!$E$5,CD$5=VLOOKUP(Re_lo!$H$5,Re_lo!$N$5:$O$16,2,0)),BB1002,"")),"",IF(AND($I1002=Re_lo!$E$5,CD$5=VLOOKUP(Re_lo!$H$5,Re_lo!$N$5:$O$16,2,0)),BB1002,""))</f>
        <v/>
      </c>
      <c r="CF1002" s="125" t="str">
        <f>IF($C1002="","",COUNTIFS(Con_ve!$C$6:$C$1005,$C1002,Con_ve!$Q$6:$Q$1005,Cad_cl!CF$5))</f>
        <v/>
      </c>
      <c r="CG1002" s="125" t="str">
        <f>IF($C1002="","",COUNTIFS(Con_ve!$C$6:$C$1005,$C1002,Con_ve!$Q$6:$Q$1005,Cad_cl!CG$5))</f>
        <v/>
      </c>
      <c r="CH1002" s="125" t="str">
        <f>IF($C1002="","",COUNTIFS(Con_ve!$C$6:$C$1005,$C1002,Con_ve!$Q$6:$Q$1005,Cad_cl!CH$5))</f>
        <v/>
      </c>
      <c r="CI1002" s="125" t="str">
        <f>IF($C1002="","",COUNTIFS(Con_ve!$C$6:$C$1005,$C1002,Con_ve!$Q$6:$Q$1005,Cad_cl!CI$5))</f>
        <v/>
      </c>
      <c r="CJ1002" s="125" t="str">
        <f>IF($C1002="","",COUNTIFS(Con_ve!$C$6:$C$1005,$C1002,Con_ve!$Q$6:$Q$1005,Cad_cl!CJ$5))</f>
        <v/>
      </c>
      <c r="CK1002" s="125" t="str">
        <f>IF($C1002="","",COUNTIFS(Con_ve!$C$6:$C$1005,$C1002,Con_ve!$Q$6:$Q$1005,Cad_cl!CK$5))</f>
        <v/>
      </c>
      <c r="CL1002" s="125" t="str">
        <f>IF($C1002="","",COUNTIFS(Con_ve!$C$6:$C$1005,$C1002,Con_ve!$Q$6:$Q$1005,Cad_cl!CL$5))</f>
        <v/>
      </c>
      <c r="CM1002" s="125" t="str">
        <f>IF($C1002="","",COUNTIFS(Con_ve!$C$6:$C$1005,$C1002,Con_ve!$Q$6:$Q$1005,Cad_cl!CM$5))</f>
        <v/>
      </c>
      <c r="CN1002" s="125" t="str">
        <f>IF($C1002="","",COUNTIFS(Con_ve!$C$6:$C$1005,$C1002,Con_ve!$Q$6:$Q$1005,Cad_cl!CN$5))</f>
        <v/>
      </c>
      <c r="CO1002" s="125" t="str">
        <f>IF($C1002="","",COUNTIFS(Con_ve!$C$6:$C$1005,$C1002,Con_ve!$Q$6:$Q$1005,Cad_cl!CO$5))</f>
        <v/>
      </c>
      <c r="CP1002" s="125" t="str">
        <f>IF($C1002="","",COUNTIFS(Con_ve!$C$6:$C$1005,$C1002,Con_ve!$Q$6:$Q$1005,Cad_cl!CP$5))</f>
        <v/>
      </c>
      <c r="CQ1002" s="125" t="str">
        <f>IF($C1002="","",COUNTIFS(Con_ve!$C$6:$C$1005,$C1002,Con_ve!$Q$6:$Q$1005,Cad_cl!CQ$5))</f>
        <v/>
      </c>
      <c r="CR1002" s="125">
        <f t="shared" si="47"/>
        <v>0</v>
      </c>
    </row>
    <row r="1003" spans="3:96" ht="30" customHeight="1">
      <c r="C1003" s="153"/>
      <c r="D1003" s="153"/>
      <c r="E1003" s="154"/>
      <c r="F1003" s="153"/>
      <c r="G1003" s="155"/>
      <c r="H1003" s="153"/>
      <c r="I1003" s="153"/>
      <c r="J1003" s="132" t="s">
        <v>309</v>
      </c>
      <c r="K1003" s="133" t="s">
        <v>309</v>
      </c>
      <c r="L1003" s="153"/>
      <c r="M1003" s="153"/>
      <c r="N1003" s="153"/>
      <c r="O1003" s="153"/>
      <c r="P1003" s="153"/>
      <c r="Q1003" s="153"/>
      <c r="AP1003" s="134" t="str">
        <f>IF(ISERR(IF($C1003="","",SUMIFS(Con_ve!$F$6:$F$1005,Con_ve!$C$6:$C$1005,$C1003,Con_ve!$I$6:$I$1005,"Fechada",Con_ve!$Q$6:$Q$1005,Cad_cl!AP$5))),"",IF($C1003="","",SUMIFS(Con_ve!$F$6:$F$1005,Con_ve!$C$6:$C$1005,$C1003,Con_ve!$I$6:$I$1005,"Fechada",Con_ve!$Q$6:$Q$1005,Cad_cl!AP$5)))</f>
        <v/>
      </c>
      <c r="AQ1003" s="134" t="str">
        <f>IF(ISERR(IF($C1003="","",SUMIFS(Con_ve!$F$6:$F$1005,Con_ve!$C$6:$C$1005,$C1003,Con_ve!$I$6:$I$1005,"Fechada",Con_ve!$Q$6:$Q$1005,Cad_cl!AQ$5))),"",IF($C1003="","",SUMIFS(Con_ve!$F$6:$F$1005,Con_ve!$C$6:$C$1005,$C1003,Con_ve!$I$6:$I$1005,"Fechada",Con_ve!$Q$6:$Q$1005,Cad_cl!AQ$5)))</f>
        <v/>
      </c>
      <c r="AR1003" s="134" t="str">
        <f>IF(ISERR(IF($C1003="","",SUMIFS(Con_ve!$F$6:$F$1005,Con_ve!$C$6:$C$1005,$C1003,Con_ve!$I$6:$I$1005,"Fechada",Con_ve!$Q$6:$Q$1005,Cad_cl!AR$5))),"",IF($C1003="","",SUMIFS(Con_ve!$F$6:$F$1005,Con_ve!$C$6:$C$1005,$C1003,Con_ve!$I$6:$I$1005,"Fechada",Con_ve!$Q$6:$Q$1005,Cad_cl!AR$5)))</f>
        <v/>
      </c>
      <c r="AS1003" s="134" t="str">
        <f>IF(ISERR(IF($C1003="","",SUMIFS(Con_ve!$F$6:$F$1005,Con_ve!$C$6:$C$1005,$C1003,Con_ve!$I$6:$I$1005,"Fechada",Con_ve!$Q$6:$Q$1005,Cad_cl!AS$5))),"",IF($C1003="","",SUMIFS(Con_ve!$F$6:$F$1005,Con_ve!$C$6:$C$1005,$C1003,Con_ve!$I$6:$I$1005,"Fechada",Con_ve!$Q$6:$Q$1005,Cad_cl!AS$5)))</f>
        <v/>
      </c>
      <c r="AT1003" s="134" t="str">
        <f>IF(ISERR(IF($C1003="","",SUMIFS(Con_ve!$F$6:$F$1005,Con_ve!$C$6:$C$1005,$C1003,Con_ve!$I$6:$I$1005,"Fechada",Con_ve!$Q$6:$Q$1005,Cad_cl!AT$5))),"",IF($C1003="","",SUMIFS(Con_ve!$F$6:$F$1005,Con_ve!$C$6:$C$1005,$C1003,Con_ve!$I$6:$I$1005,"Fechada",Con_ve!$Q$6:$Q$1005,Cad_cl!AT$5)))</f>
        <v/>
      </c>
      <c r="AU1003" s="134" t="str">
        <f>IF(ISERR(IF($C1003="","",SUMIFS(Con_ve!$F$6:$F$1005,Con_ve!$C$6:$C$1005,$C1003,Con_ve!$I$6:$I$1005,"Fechada",Con_ve!$Q$6:$Q$1005,Cad_cl!AU$5))),"",IF($C1003="","",SUMIFS(Con_ve!$F$6:$F$1005,Con_ve!$C$6:$C$1005,$C1003,Con_ve!$I$6:$I$1005,"Fechada",Con_ve!$Q$6:$Q$1005,Cad_cl!AU$5)))</f>
        <v/>
      </c>
      <c r="AV1003" s="134" t="str">
        <f>IF(ISERR(IF($C1003="","",SUMIFS(Con_ve!$F$6:$F$1005,Con_ve!$C$6:$C$1005,$C1003,Con_ve!$I$6:$I$1005,"Fechada",Con_ve!$Q$6:$Q$1005,Cad_cl!AV$5))),"",IF($C1003="","",SUMIFS(Con_ve!$F$6:$F$1005,Con_ve!$C$6:$C$1005,$C1003,Con_ve!$I$6:$I$1005,"Fechada",Con_ve!$Q$6:$Q$1005,Cad_cl!AV$5)))</f>
        <v/>
      </c>
      <c r="AW1003" s="134" t="str">
        <f>IF(ISERR(IF($C1003="","",SUMIFS(Con_ve!$F$6:$F$1005,Con_ve!$C$6:$C$1005,$C1003,Con_ve!$I$6:$I$1005,"Fechada",Con_ve!$Q$6:$Q$1005,Cad_cl!AW$5))),"",IF($C1003="","",SUMIFS(Con_ve!$F$6:$F$1005,Con_ve!$C$6:$C$1005,$C1003,Con_ve!$I$6:$I$1005,"Fechada",Con_ve!$Q$6:$Q$1005,Cad_cl!AW$5)))</f>
        <v/>
      </c>
      <c r="AX1003" s="134" t="str">
        <f>IF(ISERR(IF($C1003="","",SUMIFS(Con_ve!$F$6:$F$1005,Con_ve!$C$6:$C$1005,$C1003,Con_ve!$I$6:$I$1005,"Fechada",Con_ve!$Q$6:$Q$1005,Cad_cl!AX$5))),"",IF($C1003="","",SUMIFS(Con_ve!$F$6:$F$1005,Con_ve!$C$6:$C$1005,$C1003,Con_ve!$I$6:$I$1005,"Fechada",Con_ve!$Q$6:$Q$1005,Cad_cl!AX$5)))</f>
        <v/>
      </c>
      <c r="AY1003" s="134" t="str">
        <f>IF(ISERR(IF($C1003="","",SUMIFS(Con_ve!$F$6:$F$1005,Con_ve!$C$6:$C$1005,$C1003,Con_ve!$I$6:$I$1005,"Fechada",Con_ve!$Q$6:$Q$1005,Cad_cl!AY$5))),"",IF($C1003="","",SUMIFS(Con_ve!$F$6:$F$1005,Con_ve!$C$6:$C$1005,$C1003,Con_ve!$I$6:$I$1005,"Fechada",Con_ve!$Q$6:$Q$1005,Cad_cl!AY$5)))</f>
        <v/>
      </c>
      <c r="AZ1003" s="134" t="str">
        <f>IF(ISERR(IF($C1003="","",SUMIFS(Con_ve!$F$6:$F$1005,Con_ve!$C$6:$C$1005,$C1003,Con_ve!$I$6:$I$1005,"Fechada",Con_ve!$Q$6:$Q$1005,Cad_cl!AZ$5))),"",IF($C1003="","",SUMIFS(Con_ve!$F$6:$F$1005,Con_ve!$C$6:$C$1005,$C1003,Con_ve!$I$6:$I$1005,"Fechada",Con_ve!$Q$6:$Q$1005,Cad_cl!AZ$5)))</f>
        <v/>
      </c>
      <c r="BA1003" s="134" t="str">
        <f>IF(ISERR(IF($C1003="","",SUMIFS(Con_ve!$F$6:$F$1005,Con_ve!$C$6:$C$1005,$C1003,Con_ve!$I$6:$I$1005,"Fechada",Con_ve!$Q$6:$Q$1005,Cad_cl!BA$5))),"",IF($C1003="","",SUMIFS(Con_ve!$F$6:$F$1005,Con_ve!$C$6:$C$1005,$C1003,Con_ve!$I$6:$I$1005,"Fechada",Con_ve!$Q$6:$Q$1005,Cad_cl!BA$5)))</f>
        <v/>
      </c>
      <c r="BB1003" s="134">
        <f t="shared" si="45"/>
        <v>0</v>
      </c>
      <c r="BD1003" s="134" t="str">
        <f>IF(ISERR(IF($C1003="","",SUMIFS(Con_ve!$F$6:$F$1005,Con_ve!$C$6:$C$1005,$C1003,Con_ve!$I$6:$I$1005,"Em negociação",Con_ve!$Q$6:$Q$1005,Cad_cl!BD$5))),"",IF($C1003="","",SUMIFS(Con_ve!$F$6:$F$1005,Con_ve!$C$6:$C$1005,$C1003,Con_ve!$I$6:$I$1005,"Em negociação",Con_ve!$Q$6:$Q$1005,Cad_cl!BD$5)))</f>
        <v/>
      </c>
      <c r="BE1003" s="134" t="str">
        <f>IF(ISERR(IF($C1003="","",SUMIFS(Con_ve!$F$6:$F$1005,Con_ve!$C$6:$C$1005,$C1003,Con_ve!$I$6:$I$1005,"Em negociação",Con_ve!$Q$6:$Q$1005,Cad_cl!BE$5))),"",IF($C1003="","",SUMIFS(Con_ve!$F$6:$F$1005,Con_ve!$C$6:$C$1005,$C1003,Con_ve!$I$6:$I$1005,"Em negociação",Con_ve!$Q$6:$Q$1005,Cad_cl!BE$5)))</f>
        <v/>
      </c>
      <c r="BF1003" s="134" t="str">
        <f>IF(ISERR(IF($C1003="","",SUMIFS(Con_ve!$F$6:$F$1005,Con_ve!$C$6:$C$1005,$C1003,Con_ve!$I$6:$I$1005,"Em negociação",Con_ve!$Q$6:$Q$1005,Cad_cl!BF$5))),"",IF($C1003="","",SUMIFS(Con_ve!$F$6:$F$1005,Con_ve!$C$6:$C$1005,$C1003,Con_ve!$I$6:$I$1005,"Em negociação",Con_ve!$Q$6:$Q$1005,Cad_cl!BF$5)))</f>
        <v/>
      </c>
      <c r="BG1003" s="134" t="str">
        <f>IF(ISERR(IF($C1003="","",SUMIFS(Con_ve!$F$6:$F$1005,Con_ve!$C$6:$C$1005,$C1003,Con_ve!$I$6:$I$1005,"Em negociação",Con_ve!$Q$6:$Q$1005,Cad_cl!BG$5))),"",IF($C1003="","",SUMIFS(Con_ve!$F$6:$F$1005,Con_ve!$C$6:$C$1005,$C1003,Con_ve!$I$6:$I$1005,"Em negociação",Con_ve!$Q$6:$Q$1005,Cad_cl!BG$5)))</f>
        <v/>
      </c>
      <c r="BH1003" s="134" t="str">
        <f>IF(ISERR(IF($C1003="","",SUMIFS(Con_ve!$F$6:$F$1005,Con_ve!$C$6:$C$1005,$C1003,Con_ve!$I$6:$I$1005,"Em negociação",Con_ve!$Q$6:$Q$1005,Cad_cl!BH$5))),"",IF($C1003="","",SUMIFS(Con_ve!$F$6:$F$1005,Con_ve!$C$6:$C$1005,$C1003,Con_ve!$I$6:$I$1005,"Em negociação",Con_ve!$Q$6:$Q$1005,Cad_cl!BH$5)))</f>
        <v/>
      </c>
      <c r="BI1003" s="134" t="str">
        <f>IF(ISERR(IF($C1003="","",SUMIFS(Con_ve!$F$6:$F$1005,Con_ve!$C$6:$C$1005,$C1003,Con_ve!$I$6:$I$1005,"Em negociação",Con_ve!$Q$6:$Q$1005,Cad_cl!BI$5))),"",IF($C1003="","",SUMIFS(Con_ve!$F$6:$F$1005,Con_ve!$C$6:$C$1005,$C1003,Con_ve!$I$6:$I$1005,"Em negociação",Con_ve!$Q$6:$Q$1005,Cad_cl!BI$5)))</f>
        <v/>
      </c>
      <c r="BJ1003" s="134" t="str">
        <f>IF(ISERR(IF($C1003="","",SUMIFS(Con_ve!$F$6:$F$1005,Con_ve!$C$6:$C$1005,$C1003,Con_ve!$I$6:$I$1005,"Em negociação",Con_ve!$Q$6:$Q$1005,Cad_cl!BJ$5))),"",IF($C1003="","",SUMIFS(Con_ve!$F$6:$F$1005,Con_ve!$C$6:$C$1005,$C1003,Con_ve!$I$6:$I$1005,"Em negociação",Con_ve!$Q$6:$Q$1005,Cad_cl!BJ$5)))</f>
        <v/>
      </c>
      <c r="BK1003" s="134" t="str">
        <f>IF(ISERR(IF($C1003="","",SUMIFS(Con_ve!$F$6:$F$1005,Con_ve!$C$6:$C$1005,$C1003,Con_ve!$I$6:$I$1005,"Em negociação",Con_ve!$Q$6:$Q$1005,Cad_cl!BK$5))),"",IF($C1003="","",SUMIFS(Con_ve!$F$6:$F$1005,Con_ve!$C$6:$C$1005,$C1003,Con_ve!$I$6:$I$1005,"Em negociação",Con_ve!$Q$6:$Q$1005,Cad_cl!BK$5)))</f>
        <v/>
      </c>
      <c r="BL1003" s="134" t="str">
        <f>IF(ISERR(IF($C1003="","",SUMIFS(Con_ve!$F$6:$F$1005,Con_ve!$C$6:$C$1005,$C1003,Con_ve!$I$6:$I$1005,"Em negociação",Con_ve!$Q$6:$Q$1005,Cad_cl!BL$5))),"",IF($C1003="","",SUMIFS(Con_ve!$F$6:$F$1005,Con_ve!$C$6:$C$1005,$C1003,Con_ve!$I$6:$I$1005,"Em negociação",Con_ve!$Q$6:$Q$1005,Cad_cl!BL$5)))</f>
        <v/>
      </c>
      <c r="BM1003" s="134" t="str">
        <f>IF(ISERR(IF($C1003="","",SUMIFS(Con_ve!$F$6:$F$1005,Con_ve!$C$6:$C$1005,$C1003,Con_ve!$I$6:$I$1005,"Em negociação",Con_ve!$Q$6:$Q$1005,Cad_cl!BM$5))),"",IF($C1003="","",SUMIFS(Con_ve!$F$6:$F$1005,Con_ve!$C$6:$C$1005,$C1003,Con_ve!$I$6:$I$1005,"Em negociação",Con_ve!$Q$6:$Q$1005,Cad_cl!BM$5)))</f>
        <v/>
      </c>
      <c r="BN1003" s="134" t="str">
        <f>IF(ISERR(IF($C1003="","",SUMIFS(Con_ve!$F$6:$F$1005,Con_ve!$C$6:$C$1005,$C1003,Con_ve!$I$6:$I$1005,"Em negociação",Con_ve!$Q$6:$Q$1005,Cad_cl!BN$5))),"",IF($C1003="","",SUMIFS(Con_ve!$F$6:$F$1005,Con_ve!$C$6:$C$1005,$C1003,Con_ve!$I$6:$I$1005,"Em negociação",Con_ve!$Q$6:$Q$1005,Cad_cl!BN$5)))</f>
        <v/>
      </c>
      <c r="BO1003" s="134" t="str">
        <f>IF(ISERR(IF($C1003="","",SUMIFS(Con_ve!$F$6:$F$1005,Con_ve!$C$6:$C$1005,$C1003,Con_ve!$I$6:$I$1005,"Em negociação",Con_ve!$Q$6:$Q$1005,Cad_cl!BO$5))),"",IF($C1003="","",SUMIFS(Con_ve!$F$6:$F$1005,Con_ve!$C$6:$C$1005,$C1003,Con_ve!$I$6:$I$1005,"Em negociação",Con_ve!$Q$6:$Q$1005,Cad_cl!BO$5)))</f>
        <v/>
      </c>
      <c r="BP1003" s="134">
        <f t="shared" si="46"/>
        <v>0</v>
      </c>
      <c r="BR1003" s="125" t="str">
        <f>IF(ISERR(IF(AND($I1003=Re_lo!$E$5,BR$5=VLOOKUP(Re_lo!$H$5,Re_lo!$N$5:$O$16,2,0)),AP1003,"")),"",IF(AND($I1003=Re_lo!$E$5,BR$5=VLOOKUP(Re_lo!$H$5,Re_lo!$N$5:$O$16,2,0)),AP1003,""))</f>
        <v/>
      </c>
      <c r="BS1003" s="125" t="str">
        <f>IF(ISERR(IF(AND($I1003=Re_lo!$E$5,BS$5=VLOOKUP(Re_lo!$H$5,Re_lo!$N$5:$O$16,2,0)),AQ1003,"")),"",IF(AND($I1003=Re_lo!$E$5,BS$5=VLOOKUP(Re_lo!$H$5,Re_lo!$N$5:$O$16,2,0)),AQ1003,""))</f>
        <v/>
      </c>
      <c r="BT1003" s="125" t="str">
        <f>IF(ISERR(IF(AND($I1003=Re_lo!$E$5,BT$5=VLOOKUP(Re_lo!$H$5,Re_lo!$N$5:$O$16,2,0)),AR1003,"")),"",IF(AND($I1003=Re_lo!$E$5,BT$5=VLOOKUP(Re_lo!$H$5,Re_lo!$N$5:$O$16,2,0)),AR1003,""))</f>
        <v/>
      </c>
      <c r="BU1003" s="125" t="str">
        <f>IF(ISERR(IF(AND($I1003=Re_lo!$E$5,BU$5=VLOOKUP(Re_lo!$H$5,Re_lo!$N$5:$O$16,2,0)),AS1003,"")),"",IF(AND($I1003=Re_lo!$E$5,BU$5=VLOOKUP(Re_lo!$H$5,Re_lo!$N$5:$O$16,2,0)),AS1003,""))</f>
        <v/>
      </c>
      <c r="BV1003" s="125" t="str">
        <f>IF(ISERR(IF(AND($I1003=Re_lo!$E$5,BV$5=VLOOKUP(Re_lo!$H$5,Re_lo!$N$5:$O$16,2,0)),AT1003,"")),"",IF(AND($I1003=Re_lo!$E$5,BV$5=VLOOKUP(Re_lo!$H$5,Re_lo!$N$5:$O$16,2,0)),AT1003,""))</f>
        <v/>
      </c>
      <c r="BW1003" s="125" t="str">
        <f>IF(ISERR(IF(AND($I1003=Re_lo!$E$5,BW$5=VLOOKUP(Re_lo!$H$5,Re_lo!$N$5:$O$16,2,0)),AU1003,"")),"",IF(AND($I1003=Re_lo!$E$5,BW$5=VLOOKUP(Re_lo!$H$5,Re_lo!$N$5:$O$16,2,0)),AU1003,""))</f>
        <v/>
      </c>
      <c r="BX1003" s="125" t="str">
        <f>IF(ISERR(IF(AND($I1003=Re_lo!$E$5,BX$5=VLOOKUP(Re_lo!$H$5,Re_lo!$N$5:$O$16,2,0)),AV1003,"")),"",IF(AND($I1003=Re_lo!$E$5,BX$5=VLOOKUP(Re_lo!$H$5,Re_lo!$N$5:$O$16,2,0)),AV1003,""))</f>
        <v/>
      </c>
      <c r="BY1003" s="125" t="str">
        <f>IF(ISERR(IF(AND($I1003=Re_lo!$E$5,BY$5=VLOOKUP(Re_lo!$H$5,Re_lo!$N$5:$O$16,2,0)),AW1003,"")),"",IF(AND($I1003=Re_lo!$E$5,BY$5=VLOOKUP(Re_lo!$H$5,Re_lo!$N$5:$O$16,2,0)),AW1003,""))</f>
        <v/>
      </c>
      <c r="BZ1003" s="125" t="str">
        <f>IF(ISERR(IF(AND($I1003=Re_lo!$E$5,BZ$5=VLOOKUP(Re_lo!$H$5,Re_lo!$N$5:$O$16,2,0)),AX1003,"")),"",IF(AND($I1003=Re_lo!$E$5,BZ$5=VLOOKUP(Re_lo!$H$5,Re_lo!$N$5:$O$16,2,0)),AX1003,""))</f>
        <v/>
      </c>
      <c r="CA1003" s="125" t="str">
        <f>IF(ISERR(IF(AND($I1003=Re_lo!$E$5,CA$5=VLOOKUP(Re_lo!$H$5,Re_lo!$N$5:$O$16,2,0)),AY1003,"")),"",IF(AND($I1003=Re_lo!$E$5,CA$5=VLOOKUP(Re_lo!$H$5,Re_lo!$N$5:$O$16,2,0)),AY1003,""))</f>
        <v/>
      </c>
      <c r="CB1003" s="125" t="str">
        <f>IF(ISERR(IF(AND($I1003=Re_lo!$E$5,CB$5=VLOOKUP(Re_lo!$H$5,Re_lo!$N$5:$O$16,2,0)),AZ1003,"")),"",IF(AND($I1003=Re_lo!$E$5,CB$5=VLOOKUP(Re_lo!$H$5,Re_lo!$N$5:$O$16,2,0)),AZ1003,""))</f>
        <v/>
      </c>
      <c r="CC1003" s="125" t="str">
        <f>IF(ISERR(IF(AND($I1003=Re_lo!$E$5,CC$5=VLOOKUP(Re_lo!$H$5,Re_lo!$N$5:$O$16,2,0)),BA1003,"")),"",IF(AND($I1003=Re_lo!$E$5,CC$5=VLOOKUP(Re_lo!$H$5,Re_lo!$N$5:$O$16,2,0)),BA1003,""))</f>
        <v/>
      </c>
      <c r="CD1003" s="125" t="str">
        <f>IF(ISERR(IF(AND($I1003=Re_lo!$E$5,CD$5=VLOOKUP(Re_lo!$H$5,Re_lo!$N$5:$O$16,2,0)),BB1003,"")),"",IF(AND($I1003=Re_lo!$E$5,CD$5=VLOOKUP(Re_lo!$H$5,Re_lo!$N$5:$O$16,2,0)),BB1003,""))</f>
        <v/>
      </c>
      <c r="CF1003" s="125" t="str">
        <f>IF($C1003="","",COUNTIFS(Con_ve!$C$6:$C$1005,$C1003,Con_ve!$Q$6:$Q$1005,Cad_cl!CF$5))</f>
        <v/>
      </c>
      <c r="CG1003" s="125" t="str">
        <f>IF($C1003="","",COUNTIFS(Con_ve!$C$6:$C$1005,$C1003,Con_ve!$Q$6:$Q$1005,Cad_cl!CG$5))</f>
        <v/>
      </c>
      <c r="CH1003" s="125" t="str">
        <f>IF($C1003="","",COUNTIFS(Con_ve!$C$6:$C$1005,$C1003,Con_ve!$Q$6:$Q$1005,Cad_cl!CH$5))</f>
        <v/>
      </c>
      <c r="CI1003" s="125" t="str">
        <f>IF($C1003="","",COUNTIFS(Con_ve!$C$6:$C$1005,$C1003,Con_ve!$Q$6:$Q$1005,Cad_cl!CI$5))</f>
        <v/>
      </c>
      <c r="CJ1003" s="125" t="str">
        <f>IF($C1003="","",COUNTIFS(Con_ve!$C$6:$C$1005,$C1003,Con_ve!$Q$6:$Q$1005,Cad_cl!CJ$5))</f>
        <v/>
      </c>
      <c r="CK1003" s="125" t="str">
        <f>IF($C1003="","",COUNTIFS(Con_ve!$C$6:$C$1005,$C1003,Con_ve!$Q$6:$Q$1005,Cad_cl!CK$5))</f>
        <v/>
      </c>
      <c r="CL1003" s="125" t="str">
        <f>IF($C1003="","",COUNTIFS(Con_ve!$C$6:$C$1005,$C1003,Con_ve!$Q$6:$Q$1005,Cad_cl!CL$5))</f>
        <v/>
      </c>
      <c r="CM1003" s="125" t="str">
        <f>IF($C1003="","",COUNTIFS(Con_ve!$C$6:$C$1005,$C1003,Con_ve!$Q$6:$Q$1005,Cad_cl!CM$5))</f>
        <v/>
      </c>
      <c r="CN1003" s="125" t="str">
        <f>IF($C1003="","",COUNTIFS(Con_ve!$C$6:$C$1005,$C1003,Con_ve!$Q$6:$Q$1005,Cad_cl!CN$5))</f>
        <v/>
      </c>
      <c r="CO1003" s="125" t="str">
        <f>IF($C1003="","",COUNTIFS(Con_ve!$C$6:$C$1005,$C1003,Con_ve!$Q$6:$Q$1005,Cad_cl!CO$5))</f>
        <v/>
      </c>
      <c r="CP1003" s="125" t="str">
        <f>IF($C1003="","",COUNTIFS(Con_ve!$C$6:$C$1005,$C1003,Con_ve!$Q$6:$Q$1005,Cad_cl!CP$5))</f>
        <v/>
      </c>
      <c r="CQ1003" s="125" t="str">
        <f>IF($C1003="","",COUNTIFS(Con_ve!$C$6:$C$1005,$C1003,Con_ve!$Q$6:$Q$1005,Cad_cl!CQ$5))</f>
        <v/>
      </c>
      <c r="CR1003" s="125">
        <f t="shared" si="47"/>
        <v>0</v>
      </c>
    </row>
    <row r="1004" spans="3:96" ht="30" customHeight="1">
      <c r="C1004" s="153"/>
      <c r="D1004" s="153"/>
      <c r="E1004" s="154"/>
      <c r="F1004" s="153"/>
      <c r="G1004" s="155"/>
      <c r="H1004" s="153"/>
      <c r="I1004" s="153"/>
      <c r="J1004" s="132" t="s">
        <v>309</v>
      </c>
      <c r="K1004" s="133" t="s">
        <v>309</v>
      </c>
      <c r="L1004" s="153"/>
      <c r="M1004" s="153"/>
      <c r="N1004" s="153"/>
      <c r="O1004" s="153"/>
      <c r="P1004" s="153"/>
      <c r="Q1004" s="153"/>
      <c r="AP1004" s="134" t="str">
        <f>IF(ISERR(IF($C1004="","",SUMIFS(Con_ve!$F$6:$F$1005,Con_ve!$C$6:$C$1005,$C1004,Con_ve!$I$6:$I$1005,"Fechada",Con_ve!$Q$6:$Q$1005,Cad_cl!AP$5))),"",IF($C1004="","",SUMIFS(Con_ve!$F$6:$F$1005,Con_ve!$C$6:$C$1005,$C1004,Con_ve!$I$6:$I$1005,"Fechada",Con_ve!$Q$6:$Q$1005,Cad_cl!AP$5)))</f>
        <v/>
      </c>
      <c r="AQ1004" s="134" t="str">
        <f>IF(ISERR(IF($C1004="","",SUMIFS(Con_ve!$F$6:$F$1005,Con_ve!$C$6:$C$1005,$C1004,Con_ve!$I$6:$I$1005,"Fechada",Con_ve!$Q$6:$Q$1005,Cad_cl!AQ$5))),"",IF($C1004="","",SUMIFS(Con_ve!$F$6:$F$1005,Con_ve!$C$6:$C$1005,$C1004,Con_ve!$I$6:$I$1005,"Fechada",Con_ve!$Q$6:$Q$1005,Cad_cl!AQ$5)))</f>
        <v/>
      </c>
      <c r="AR1004" s="134" t="str">
        <f>IF(ISERR(IF($C1004="","",SUMIFS(Con_ve!$F$6:$F$1005,Con_ve!$C$6:$C$1005,$C1004,Con_ve!$I$6:$I$1005,"Fechada",Con_ve!$Q$6:$Q$1005,Cad_cl!AR$5))),"",IF($C1004="","",SUMIFS(Con_ve!$F$6:$F$1005,Con_ve!$C$6:$C$1005,$C1004,Con_ve!$I$6:$I$1005,"Fechada",Con_ve!$Q$6:$Q$1005,Cad_cl!AR$5)))</f>
        <v/>
      </c>
      <c r="AS1004" s="134" t="str">
        <f>IF(ISERR(IF($C1004="","",SUMIFS(Con_ve!$F$6:$F$1005,Con_ve!$C$6:$C$1005,$C1004,Con_ve!$I$6:$I$1005,"Fechada",Con_ve!$Q$6:$Q$1005,Cad_cl!AS$5))),"",IF($C1004="","",SUMIFS(Con_ve!$F$6:$F$1005,Con_ve!$C$6:$C$1005,$C1004,Con_ve!$I$6:$I$1005,"Fechada",Con_ve!$Q$6:$Q$1005,Cad_cl!AS$5)))</f>
        <v/>
      </c>
      <c r="AT1004" s="134" t="str">
        <f>IF(ISERR(IF($C1004="","",SUMIFS(Con_ve!$F$6:$F$1005,Con_ve!$C$6:$C$1005,$C1004,Con_ve!$I$6:$I$1005,"Fechada",Con_ve!$Q$6:$Q$1005,Cad_cl!AT$5))),"",IF($C1004="","",SUMIFS(Con_ve!$F$6:$F$1005,Con_ve!$C$6:$C$1005,$C1004,Con_ve!$I$6:$I$1005,"Fechada",Con_ve!$Q$6:$Q$1005,Cad_cl!AT$5)))</f>
        <v/>
      </c>
      <c r="AU1004" s="134" t="str">
        <f>IF(ISERR(IF($C1004="","",SUMIFS(Con_ve!$F$6:$F$1005,Con_ve!$C$6:$C$1005,$C1004,Con_ve!$I$6:$I$1005,"Fechada",Con_ve!$Q$6:$Q$1005,Cad_cl!AU$5))),"",IF($C1004="","",SUMIFS(Con_ve!$F$6:$F$1005,Con_ve!$C$6:$C$1005,$C1004,Con_ve!$I$6:$I$1005,"Fechada",Con_ve!$Q$6:$Q$1005,Cad_cl!AU$5)))</f>
        <v/>
      </c>
      <c r="AV1004" s="134" t="str">
        <f>IF(ISERR(IF($C1004="","",SUMIFS(Con_ve!$F$6:$F$1005,Con_ve!$C$6:$C$1005,$C1004,Con_ve!$I$6:$I$1005,"Fechada",Con_ve!$Q$6:$Q$1005,Cad_cl!AV$5))),"",IF($C1004="","",SUMIFS(Con_ve!$F$6:$F$1005,Con_ve!$C$6:$C$1005,$C1004,Con_ve!$I$6:$I$1005,"Fechada",Con_ve!$Q$6:$Q$1005,Cad_cl!AV$5)))</f>
        <v/>
      </c>
      <c r="AW1004" s="134" t="str">
        <f>IF(ISERR(IF($C1004="","",SUMIFS(Con_ve!$F$6:$F$1005,Con_ve!$C$6:$C$1005,$C1004,Con_ve!$I$6:$I$1005,"Fechada",Con_ve!$Q$6:$Q$1005,Cad_cl!AW$5))),"",IF($C1004="","",SUMIFS(Con_ve!$F$6:$F$1005,Con_ve!$C$6:$C$1005,$C1004,Con_ve!$I$6:$I$1005,"Fechada",Con_ve!$Q$6:$Q$1005,Cad_cl!AW$5)))</f>
        <v/>
      </c>
      <c r="AX1004" s="134" t="str">
        <f>IF(ISERR(IF($C1004="","",SUMIFS(Con_ve!$F$6:$F$1005,Con_ve!$C$6:$C$1005,$C1004,Con_ve!$I$6:$I$1005,"Fechada",Con_ve!$Q$6:$Q$1005,Cad_cl!AX$5))),"",IF($C1004="","",SUMIFS(Con_ve!$F$6:$F$1005,Con_ve!$C$6:$C$1005,$C1004,Con_ve!$I$6:$I$1005,"Fechada",Con_ve!$Q$6:$Q$1005,Cad_cl!AX$5)))</f>
        <v/>
      </c>
      <c r="AY1004" s="134" t="str">
        <f>IF(ISERR(IF($C1004="","",SUMIFS(Con_ve!$F$6:$F$1005,Con_ve!$C$6:$C$1005,$C1004,Con_ve!$I$6:$I$1005,"Fechada",Con_ve!$Q$6:$Q$1005,Cad_cl!AY$5))),"",IF($C1004="","",SUMIFS(Con_ve!$F$6:$F$1005,Con_ve!$C$6:$C$1005,$C1004,Con_ve!$I$6:$I$1005,"Fechada",Con_ve!$Q$6:$Q$1005,Cad_cl!AY$5)))</f>
        <v/>
      </c>
      <c r="AZ1004" s="134" t="str">
        <f>IF(ISERR(IF($C1004="","",SUMIFS(Con_ve!$F$6:$F$1005,Con_ve!$C$6:$C$1005,$C1004,Con_ve!$I$6:$I$1005,"Fechada",Con_ve!$Q$6:$Q$1005,Cad_cl!AZ$5))),"",IF($C1004="","",SUMIFS(Con_ve!$F$6:$F$1005,Con_ve!$C$6:$C$1005,$C1004,Con_ve!$I$6:$I$1005,"Fechada",Con_ve!$Q$6:$Q$1005,Cad_cl!AZ$5)))</f>
        <v/>
      </c>
      <c r="BA1004" s="134" t="str">
        <f>IF(ISERR(IF($C1004="","",SUMIFS(Con_ve!$F$6:$F$1005,Con_ve!$C$6:$C$1005,$C1004,Con_ve!$I$6:$I$1005,"Fechada",Con_ve!$Q$6:$Q$1005,Cad_cl!BA$5))),"",IF($C1004="","",SUMIFS(Con_ve!$F$6:$F$1005,Con_ve!$C$6:$C$1005,$C1004,Con_ve!$I$6:$I$1005,"Fechada",Con_ve!$Q$6:$Q$1005,Cad_cl!BA$5)))</f>
        <v/>
      </c>
      <c r="BB1004" s="134">
        <f t="shared" si="45"/>
        <v>0</v>
      </c>
      <c r="BD1004" s="134" t="str">
        <f>IF(ISERR(IF($C1004="","",SUMIFS(Con_ve!$F$6:$F$1005,Con_ve!$C$6:$C$1005,$C1004,Con_ve!$I$6:$I$1005,"Em negociação",Con_ve!$Q$6:$Q$1005,Cad_cl!BD$5))),"",IF($C1004="","",SUMIFS(Con_ve!$F$6:$F$1005,Con_ve!$C$6:$C$1005,$C1004,Con_ve!$I$6:$I$1005,"Em negociação",Con_ve!$Q$6:$Q$1005,Cad_cl!BD$5)))</f>
        <v/>
      </c>
      <c r="BE1004" s="134" t="str">
        <f>IF(ISERR(IF($C1004="","",SUMIFS(Con_ve!$F$6:$F$1005,Con_ve!$C$6:$C$1005,$C1004,Con_ve!$I$6:$I$1005,"Em negociação",Con_ve!$Q$6:$Q$1005,Cad_cl!BE$5))),"",IF($C1004="","",SUMIFS(Con_ve!$F$6:$F$1005,Con_ve!$C$6:$C$1005,$C1004,Con_ve!$I$6:$I$1005,"Em negociação",Con_ve!$Q$6:$Q$1005,Cad_cl!BE$5)))</f>
        <v/>
      </c>
      <c r="BF1004" s="134" t="str">
        <f>IF(ISERR(IF($C1004="","",SUMIFS(Con_ve!$F$6:$F$1005,Con_ve!$C$6:$C$1005,$C1004,Con_ve!$I$6:$I$1005,"Em negociação",Con_ve!$Q$6:$Q$1005,Cad_cl!BF$5))),"",IF($C1004="","",SUMIFS(Con_ve!$F$6:$F$1005,Con_ve!$C$6:$C$1005,$C1004,Con_ve!$I$6:$I$1005,"Em negociação",Con_ve!$Q$6:$Q$1005,Cad_cl!BF$5)))</f>
        <v/>
      </c>
      <c r="BG1004" s="134" t="str">
        <f>IF(ISERR(IF($C1004="","",SUMIFS(Con_ve!$F$6:$F$1005,Con_ve!$C$6:$C$1005,$C1004,Con_ve!$I$6:$I$1005,"Em negociação",Con_ve!$Q$6:$Q$1005,Cad_cl!BG$5))),"",IF($C1004="","",SUMIFS(Con_ve!$F$6:$F$1005,Con_ve!$C$6:$C$1005,$C1004,Con_ve!$I$6:$I$1005,"Em negociação",Con_ve!$Q$6:$Q$1005,Cad_cl!BG$5)))</f>
        <v/>
      </c>
      <c r="BH1004" s="134" t="str">
        <f>IF(ISERR(IF($C1004="","",SUMIFS(Con_ve!$F$6:$F$1005,Con_ve!$C$6:$C$1005,$C1004,Con_ve!$I$6:$I$1005,"Em negociação",Con_ve!$Q$6:$Q$1005,Cad_cl!BH$5))),"",IF($C1004="","",SUMIFS(Con_ve!$F$6:$F$1005,Con_ve!$C$6:$C$1005,$C1004,Con_ve!$I$6:$I$1005,"Em negociação",Con_ve!$Q$6:$Q$1005,Cad_cl!BH$5)))</f>
        <v/>
      </c>
      <c r="BI1004" s="134" t="str">
        <f>IF(ISERR(IF($C1004="","",SUMIFS(Con_ve!$F$6:$F$1005,Con_ve!$C$6:$C$1005,$C1004,Con_ve!$I$6:$I$1005,"Em negociação",Con_ve!$Q$6:$Q$1005,Cad_cl!BI$5))),"",IF($C1004="","",SUMIFS(Con_ve!$F$6:$F$1005,Con_ve!$C$6:$C$1005,$C1004,Con_ve!$I$6:$I$1005,"Em negociação",Con_ve!$Q$6:$Q$1005,Cad_cl!BI$5)))</f>
        <v/>
      </c>
      <c r="BJ1004" s="134" t="str">
        <f>IF(ISERR(IF($C1004="","",SUMIFS(Con_ve!$F$6:$F$1005,Con_ve!$C$6:$C$1005,$C1004,Con_ve!$I$6:$I$1005,"Em negociação",Con_ve!$Q$6:$Q$1005,Cad_cl!BJ$5))),"",IF($C1004="","",SUMIFS(Con_ve!$F$6:$F$1005,Con_ve!$C$6:$C$1005,$C1004,Con_ve!$I$6:$I$1005,"Em negociação",Con_ve!$Q$6:$Q$1005,Cad_cl!BJ$5)))</f>
        <v/>
      </c>
      <c r="BK1004" s="134" t="str">
        <f>IF(ISERR(IF($C1004="","",SUMIFS(Con_ve!$F$6:$F$1005,Con_ve!$C$6:$C$1005,$C1004,Con_ve!$I$6:$I$1005,"Em negociação",Con_ve!$Q$6:$Q$1005,Cad_cl!BK$5))),"",IF($C1004="","",SUMIFS(Con_ve!$F$6:$F$1005,Con_ve!$C$6:$C$1005,$C1004,Con_ve!$I$6:$I$1005,"Em negociação",Con_ve!$Q$6:$Q$1005,Cad_cl!BK$5)))</f>
        <v/>
      </c>
      <c r="BL1004" s="134" t="str">
        <f>IF(ISERR(IF($C1004="","",SUMIFS(Con_ve!$F$6:$F$1005,Con_ve!$C$6:$C$1005,$C1004,Con_ve!$I$6:$I$1005,"Em negociação",Con_ve!$Q$6:$Q$1005,Cad_cl!BL$5))),"",IF($C1004="","",SUMIFS(Con_ve!$F$6:$F$1005,Con_ve!$C$6:$C$1005,$C1004,Con_ve!$I$6:$I$1005,"Em negociação",Con_ve!$Q$6:$Q$1005,Cad_cl!BL$5)))</f>
        <v/>
      </c>
      <c r="BM1004" s="134" t="str">
        <f>IF(ISERR(IF($C1004="","",SUMIFS(Con_ve!$F$6:$F$1005,Con_ve!$C$6:$C$1005,$C1004,Con_ve!$I$6:$I$1005,"Em negociação",Con_ve!$Q$6:$Q$1005,Cad_cl!BM$5))),"",IF($C1004="","",SUMIFS(Con_ve!$F$6:$F$1005,Con_ve!$C$6:$C$1005,$C1004,Con_ve!$I$6:$I$1005,"Em negociação",Con_ve!$Q$6:$Q$1005,Cad_cl!BM$5)))</f>
        <v/>
      </c>
      <c r="BN1004" s="134" t="str">
        <f>IF(ISERR(IF($C1004="","",SUMIFS(Con_ve!$F$6:$F$1005,Con_ve!$C$6:$C$1005,$C1004,Con_ve!$I$6:$I$1005,"Em negociação",Con_ve!$Q$6:$Q$1005,Cad_cl!BN$5))),"",IF($C1004="","",SUMIFS(Con_ve!$F$6:$F$1005,Con_ve!$C$6:$C$1005,$C1004,Con_ve!$I$6:$I$1005,"Em negociação",Con_ve!$Q$6:$Q$1005,Cad_cl!BN$5)))</f>
        <v/>
      </c>
      <c r="BO1004" s="134" t="str">
        <f>IF(ISERR(IF($C1004="","",SUMIFS(Con_ve!$F$6:$F$1005,Con_ve!$C$6:$C$1005,$C1004,Con_ve!$I$6:$I$1005,"Em negociação",Con_ve!$Q$6:$Q$1005,Cad_cl!BO$5))),"",IF($C1004="","",SUMIFS(Con_ve!$F$6:$F$1005,Con_ve!$C$6:$C$1005,$C1004,Con_ve!$I$6:$I$1005,"Em negociação",Con_ve!$Q$6:$Q$1005,Cad_cl!BO$5)))</f>
        <v/>
      </c>
      <c r="BP1004" s="134">
        <f t="shared" si="46"/>
        <v>0</v>
      </c>
      <c r="BR1004" s="125" t="str">
        <f>IF(ISERR(IF(AND($I1004=Re_lo!$E$5,BR$5=VLOOKUP(Re_lo!$H$5,Re_lo!$N$5:$O$16,2,0)),AP1004,"")),"",IF(AND($I1004=Re_lo!$E$5,BR$5=VLOOKUP(Re_lo!$H$5,Re_lo!$N$5:$O$16,2,0)),AP1004,""))</f>
        <v/>
      </c>
      <c r="BS1004" s="125" t="str">
        <f>IF(ISERR(IF(AND($I1004=Re_lo!$E$5,BS$5=VLOOKUP(Re_lo!$H$5,Re_lo!$N$5:$O$16,2,0)),AQ1004,"")),"",IF(AND($I1004=Re_lo!$E$5,BS$5=VLOOKUP(Re_lo!$H$5,Re_lo!$N$5:$O$16,2,0)),AQ1004,""))</f>
        <v/>
      </c>
      <c r="BT1004" s="125" t="str">
        <f>IF(ISERR(IF(AND($I1004=Re_lo!$E$5,BT$5=VLOOKUP(Re_lo!$H$5,Re_lo!$N$5:$O$16,2,0)),AR1004,"")),"",IF(AND($I1004=Re_lo!$E$5,BT$5=VLOOKUP(Re_lo!$H$5,Re_lo!$N$5:$O$16,2,0)),AR1004,""))</f>
        <v/>
      </c>
      <c r="BU1004" s="125" t="str">
        <f>IF(ISERR(IF(AND($I1004=Re_lo!$E$5,BU$5=VLOOKUP(Re_lo!$H$5,Re_lo!$N$5:$O$16,2,0)),AS1004,"")),"",IF(AND($I1004=Re_lo!$E$5,BU$5=VLOOKUP(Re_lo!$H$5,Re_lo!$N$5:$O$16,2,0)),AS1004,""))</f>
        <v/>
      </c>
      <c r="BV1004" s="125" t="str">
        <f>IF(ISERR(IF(AND($I1004=Re_lo!$E$5,BV$5=VLOOKUP(Re_lo!$H$5,Re_lo!$N$5:$O$16,2,0)),AT1004,"")),"",IF(AND($I1004=Re_lo!$E$5,BV$5=VLOOKUP(Re_lo!$H$5,Re_lo!$N$5:$O$16,2,0)),AT1004,""))</f>
        <v/>
      </c>
      <c r="BW1004" s="125" t="str">
        <f>IF(ISERR(IF(AND($I1004=Re_lo!$E$5,BW$5=VLOOKUP(Re_lo!$H$5,Re_lo!$N$5:$O$16,2,0)),AU1004,"")),"",IF(AND($I1004=Re_lo!$E$5,BW$5=VLOOKUP(Re_lo!$H$5,Re_lo!$N$5:$O$16,2,0)),AU1004,""))</f>
        <v/>
      </c>
      <c r="BX1004" s="125" t="str">
        <f>IF(ISERR(IF(AND($I1004=Re_lo!$E$5,BX$5=VLOOKUP(Re_lo!$H$5,Re_lo!$N$5:$O$16,2,0)),AV1004,"")),"",IF(AND($I1004=Re_lo!$E$5,BX$5=VLOOKUP(Re_lo!$H$5,Re_lo!$N$5:$O$16,2,0)),AV1004,""))</f>
        <v/>
      </c>
      <c r="BY1004" s="125" t="str">
        <f>IF(ISERR(IF(AND($I1004=Re_lo!$E$5,BY$5=VLOOKUP(Re_lo!$H$5,Re_lo!$N$5:$O$16,2,0)),AW1004,"")),"",IF(AND($I1004=Re_lo!$E$5,BY$5=VLOOKUP(Re_lo!$H$5,Re_lo!$N$5:$O$16,2,0)),AW1004,""))</f>
        <v/>
      </c>
      <c r="BZ1004" s="125" t="str">
        <f>IF(ISERR(IF(AND($I1004=Re_lo!$E$5,BZ$5=VLOOKUP(Re_lo!$H$5,Re_lo!$N$5:$O$16,2,0)),AX1004,"")),"",IF(AND($I1004=Re_lo!$E$5,BZ$5=VLOOKUP(Re_lo!$H$5,Re_lo!$N$5:$O$16,2,0)),AX1004,""))</f>
        <v/>
      </c>
      <c r="CA1004" s="125" t="str">
        <f>IF(ISERR(IF(AND($I1004=Re_lo!$E$5,CA$5=VLOOKUP(Re_lo!$H$5,Re_lo!$N$5:$O$16,2,0)),AY1004,"")),"",IF(AND($I1004=Re_lo!$E$5,CA$5=VLOOKUP(Re_lo!$H$5,Re_lo!$N$5:$O$16,2,0)),AY1004,""))</f>
        <v/>
      </c>
      <c r="CB1004" s="125" t="str">
        <f>IF(ISERR(IF(AND($I1004=Re_lo!$E$5,CB$5=VLOOKUP(Re_lo!$H$5,Re_lo!$N$5:$O$16,2,0)),AZ1004,"")),"",IF(AND($I1004=Re_lo!$E$5,CB$5=VLOOKUP(Re_lo!$H$5,Re_lo!$N$5:$O$16,2,0)),AZ1004,""))</f>
        <v/>
      </c>
      <c r="CC1004" s="125" t="str">
        <f>IF(ISERR(IF(AND($I1004=Re_lo!$E$5,CC$5=VLOOKUP(Re_lo!$H$5,Re_lo!$N$5:$O$16,2,0)),BA1004,"")),"",IF(AND($I1004=Re_lo!$E$5,CC$5=VLOOKUP(Re_lo!$H$5,Re_lo!$N$5:$O$16,2,0)),BA1004,""))</f>
        <v/>
      </c>
      <c r="CD1004" s="125" t="str">
        <f>IF(ISERR(IF(AND($I1004=Re_lo!$E$5,CD$5=VLOOKUP(Re_lo!$H$5,Re_lo!$N$5:$O$16,2,0)),BB1004,"")),"",IF(AND($I1004=Re_lo!$E$5,CD$5=VLOOKUP(Re_lo!$H$5,Re_lo!$N$5:$O$16,2,0)),BB1004,""))</f>
        <v/>
      </c>
      <c r="CF1004" s="125" t="str">
        <f>IF($C1004="","",COUNTIFS(Con_ve!$C$6:$C$1005,$C1004,Con_ve!$Q$6:$Q$1005,Cad_cl!CF$5))</f>
        <v/>
      </c>
      <c r="CG1004" s="125" t="str">
        <f>IF($C1004="","",COUNTIFS(Con_ve!$C$6:$C$1005,$C1004,Con_ve!$Q$6:$Q$1005,Cad_cl!CG$5))</f>
        <v/>
      </c>
      <c r="CH1004" s="125" t="str">
        <f>IF($C1004="","",COUNTIFS(Con_ve!$C$6:$C$1005,$C1004,Con_ve!$Q$6:$Q$1005,Cad_cl!CH$5))</f>
        <v/>
      </c>
      <c r="CI1004" s="125" t="str">
        <f>IF($C1004="","",COUNTIFS(Con_ve!$C$6:$C$1005,$C1004,Con_ve!$Q$6:$Q$1005,Cad_cl!CI$5))</f>
        <v/>
      </c>
      <c r="CJ1004" s="125" t="str">
        <f>IF($C1004="","",COUNTIFS(Con_ve!$C$6:$C$1005,$C1004,Con_ve!$Q$6:$Q$1005,Cad_cl!CJ$5))</f>
        <v/>
      </c>
      <c r="CK1004" s="125" t="str">
        <f>IF($C1004="","",COUNTIFS(Con_ve!$C$6:$C$1005,$C1004,Con_ve!$Q$6:$Q$1005,Cad_cl!CK$5))</f>
        <v/>
      </c>
      <c r="CL1004" s="125" t="str">
        <f>IF($C1004="","",COUNTIFS(Con_ve!$C$6:$C$1005,$C1004,Con_ve!$Q$6:$Q$1005,Cad_cl!CL$5))</f>
        <v/>
      </c>
      <c r="CM1004" s="125" t="str">
        <f>IF($C1004="","",COUNTIFS(Con_ve!$C$6:$C$1005,$C1004,Con_ve!$Q$6:$Q$1005,Cad_cl!CM$5))</f>
        <v/>
      </c>
      <c r="CN1004" s="125" t="str">
        <f>IF($C1004="","",COUNTIFS(Con_ve!$C$6:$C$1005,$C1004,Con_ve!$Q$6:$Q$1005,Cad_cl!CN$5))</f>
        <v/>
      </c>
      <c r="CO1004" s="125" t="str">
        <f>IF($C1004="","",COUNTIFS(Con_ve!$C$6:$C$1005,$C1004,Con_ve!$Q$6:$Q$1005,Cad_cl!CO$5))</f>
        <v/>
      </c>
      <c r="CP1004" s="125" t="str">
        <f>IF($C1004="","",COUNTIFS(Con_ve!$C$6:$C$1005,$C1004,Con_ve!$Q$6:$Q$1005,Cad_cl!CP$5))</f>
        <v/>
      </c>
      <c r="CQ1004" s="125" t="str">
        <f>IF($C1004="","",COUNTIFS(Con_ve!$C$6:$C$1005,$C1004,Con_ve!$Q$6:$Q$1005,Cad_cl!CQ$5))</f>
        <v/>
      </c>
      <c r="CR1004" s="125">
        <f t="shared" si="47"/>
        <v>0</v>
      </c>
    </row>
    <row r="1005" spans="3:96" ht="30" customHeight="1">
      <c r="C1005" s="153"/>
      <c r="D1005" s="153"/>
      <c r="E1005" s="154"/>
      <c r="F1005" s="153"/>
      <c r="G1005" s="155"/>
      <c r="H1005" s="153"/>
      <c r="I1005" s="153"/>
      <c r="J1005" s="132" t="s">
        <v>309</v>
      </c>
      <c r="K1005" s="133" t="s">
        <v>309</v>
      </c>
      <c r="L1005" s="153"/>
      <c r="M1005" s="153"/>
      <c r="N1005" s="153"/>
      <c r="O1005" s="153"/>
      <c r="P1005" s="153"/>
      <c r="Q1005" s="153"/>
      <c r="AP1005" s="134" t="str">
        <f>IF(ISERR(IF($C1005="","",SUMIFS(Con_ve!$F$6:$F$1005,Con_ve!$C$6:$C$1005,$C1005,Con_ve!$I$6:$I$1005,"Fechada",Con_ve!$Q$6:$Q$1005,Cad_cl!AP$5))),"",IF($C1005="","",SUMIFS(Con_ve!$F$6:$F$1005,Con_ve!$C$6:$C$1005,$C1005,Con_ve!$I$6:$I$1005,"Fechada",Con_ve!$Q$6:$Q$1005,Cad_cl!AP$5)))</f>
        <v/>
      </c>
      <c r="AQ1005" s="134" t="str">
        <f>IF(ISERR(IF($C1005="","",SUMIFS(Con_ve!$F$6:$F$1005,Con_ve!$C$6:$C$1005,$C1005,Con_ve!$I$6:$I$1005,"Fechada",Con_ve!$Q$6:$Q$1005,Cad_cl!AQ$5))),"",IF($C1005="","",SUMIFS(Con_ve!$F$6:$F$1005,Con_ve!$C$6:$C$1005,$C1005,Con_ve!$I$6:$I$1005,"Fechada",Con_ve!$Q$6:$Q$1005,Cad_cl!AQ$5)))</f>
        <v/>
      </c>
      <c r="AR1005" s="134" t="str">
        <f>IF(ISERR(IF($C1005="","",SUMIFS(Con_ve!$F$6:$F$1005,Con_ve!$C$6:$C$1005,$C1005,Con_ve!$I$6:$I$1005,"Fechada",Con_ve!$Q$6:$Q$1005,Cad_cl!AR$5))),"",IF($C1005="","",SUMIFS(Con_ve!$F$6:$F$1005,Con_ve!$C$6:$C$1005,$C1005,Con_ve!$I$6:$I$1005,"Fechada",Con_ve!$Q$6:$Q$1005,Cad_cl!AR$5)))</f>
        <v/>
      </c>
      <c r="AS1005" s="134" t="str">
        <f>IF(ISERR(IF($C1005="","",SUMIFS(Con_ve!$F$6:$F$1005,Con_ve!$C$6:$C$1005,$C1005,Con_ve!$I$6:$I$1005,"Fechada",Con_ve!$Q$6:$Q$1005,Cad_cl!AS$5))),"",IF($C1005="","",SUMIFS(Con_ve!$F$6:$F$1005,Con_ve!$C$6:$C$1005,$C1005,Con_ve!$I$6:$I$1005,"Fechada",Con_ve!$Q$6:$Q$1005,Cad_cl!AS$5)))</f>
        <v/>
      </c>
      <c r="AT1005" s="134" t="str">
        <f>IF(ISERR(IF($C1005="","",SUMIFS(Con_ve!$F$6:$F$1005,Con_ve!$C$6:$C$1005,$C1005,Con_ve!$I$6:$I$1005,"Fechada",Con_ve!$Q$6:$Q$1005,Cad_cl!AT$5))),"",IF($C1005="","",SUMIFS(Con_ve!$F$6:$F$1005,Con_ve!$C$6:$C$1005,$C1005,Con_ve!$I$6:$I$1005,"Fechada",Con_ve!$Q$6:$Q$1005,Cad_cl!AT$5)))</f>
        <v/>
      </c>
      <c r="AU1005" s="134" t="str">
        <f>IF(ISERR(IF($C1005="","",SUMIFS(Con_ve!$F$6:$F$1005,Con_ve!$C$6:$C$1005,$C1005,Con_ve!$I$6:$I$1005,"Fechada",Con_ve!$Q$6:$Q$1005,Cad_cl!AU$5))),"",IF($C1005="","",SUMIFS(Con_ve!$F$6:$F$1005,Con_ve!$C$6:$C$1005,$C1005,Con_ve!$I$6:$I$1005,"Fechada",Con_ve!$Q$6:$Q$1005,Cad_cl!AU$5)))</f>
        <v/>
      </c>
      <c r="AV1005" s="134" t="str">
        <f>IF(ISERR(IF($C1005="","",SUMIFS(Con_ve!$F$6:$F$1005,Con_ve!$C$6:$C$1005,$C1005,Con_ve!$I$6:$I$1005,"Fechada",Con_ve!$Q$6:$Q$1005,Cad_cl!AV$5))),"",IF($C1005="","",SUMIFS(Con_ve!$F$6:$F$1005,Con_ve!$C$6:$C$1005,$C1005,Con_ve!$I$6:$I$1005,"Fechada",Con_ve!$Q$6:$Q$1005,Cad_cl!AV$5)))</f>
        <v/>
      </c>
      <c r="AW1005" s="134" t="str">
        <f>IF(ISERR(IF($C1005="","",SUMIFS(Con_ve!$F$6:$F$1005,Con_ve!$C$6:$C$1005,$C1005,Con_ve!$I$6:$I$1005,"Fechada",Con_ve!$Q$6:$Q$1005,Cad_cl!AW$5))),"",IF($C1005="","",SUMIFS(Con_ve!$F$6:$F$1005,Con_ve!$C$6:$C$1005,$C1005,Con_ve!$I$6:$I$1005,"Fechada",Con_ve!$Q$6:$Q$1005,Cad_cl!AW$5)))</f>
        <v/>
      </c>
      <c r="AX1005" s="134" t="str">
        <f>IF(ISERR(IF($C1005="","",SUMIFS(Con_ve!$F$6:$F$1005,Con_ve!$C$6:$C$1005,$C1005,Con_ve!$I$6:$I$1005,"Fechada",Con_ve!$Q$6:$Q$1005,Cad_cl!AX$5))),"",IF($C1005="","",SUMIFS(Con_ve!$F$6:$F$1005,Con_ve!$C$6:$C$1005,$C1005,Con_ve!$I$6:$I$1005,"Fechada",Con_ve!$Q$6:$Q$1005,Cad_cl!AX$5)))</f>
        <v/>
      </c>
      <c r="AY1005" s="134" t="str">
        <f>IF(ISERR(IF($C1005="","",SUMIFS(Con_ve!$F$6:$F$1005,Con_ve!$C$6:$C$1005,$C1005,Con_ve!$I$6:$I$1005,"Fechada",Con_ve!$Q$6:$Q$1005,Cad_cl!AY$5))),"",IF($C1005="","",SUMIFS(Con_ve!$F$6:$F$1005,Con_ve!$C$6:$C$1005,$C1005,Con_ve!$I$6:$I$1005,"Fechada",Con_ve!$Q$6:$Q$1005,Cad_cl!AY$5)))</f>
        <v/>
      </c>
      <c r="AZ1005" s="134" t="str">
        <f>IF(ISERR(IF($C1005="","",SUMIFS(Con_ve!$F$6:$F$1005,Con_ve!$C$6:$C$1005,$C1005,Con_ve!$I$6:$I$1005,"Fechada",Con_ve!$Q$6:$Q$1005,Cad_cl!AZ$5))),"",IF($C1005="","",SUMIFS(Con_ve!$F$6:$F$1005,Con_ve!$C$6:$C$1005,$C1005,Con_ve!$I$6:$I$1005,"Fechada",Con_ve!$Q$6:$Q$1005,Cad_cl!AZ$5)))</f>
        <v/>
      </c>
      <c r="BA1005" s="134" t="str">
        <f>IF(ISERR(IF($C1005="","",SUMIFS(Con_ve!$F$6:$F$1005,Con_ve!$C$6:$C$1005,$C1005,Con_ve!$I$6:$I$1005,"Fechada",Con_ve!$Q$6:$Q$1005,Cad_cl!BA$5))),"",IF($C1005="","",SUMIFS(Con_ve!$F$6:$F$1005,Con_ve!$C$6:$C$1005,$C1005,Con_ve!$I$6:$I$1005,"Fechada",Con_ve!$Q$6:$Q$1005,Cad_cl!BA$5)))</f>
        <v/>
      </c>
      <c r="BB1005" s="134">
        <f t="shared" si="45"/>
        <v>0</v>
      </c>
      <c r="BD1005" s="134" t="str">
        <f>IF(ISERR(IF($C1005="","",SUMIFS(Con_ve!$F$6:$F$1005,Con_ve!$C$6:$C$1005,$C1005,Con_ve!$I$6:$I$1005,"Em negociação",Con_ve!$Q$6:$Q$1005,Cad_cl!BD$5))),"",IF($C1005="","",SUMIFS(Con_ve!$F$6:$F$1005,Con_ve!$C$6:$C$1005,$C1005,Con_ve!$I$6:$I$1005,"Em negociação",Con_ve!$Q$6:$Q$1005,Cad_cl!BD$5)))</f>
        <v/>
      </c>
      <c r="BE1005" s="134" t="str">
        <f>IF(ISERR(IF($C1005="","",SUMIFS(Con_ve!$F$6:$F$1005,Con_ve!$C$6:$C$1005,$C1005,Con_ve!$I$6:$I$1005,"Em negociação",Con_ve!$Q$6:$Q$1005,Cad_cl!BE$5))),"",IF($C1005="","",SUMIFS(Con_ve!$F$6:$F$1005,Con_ve!$C$6:$C$1005,$C1005,Con_ve!$I$6:$I$1005,"Em negociação",Con_ve!$Q$6:$Q$1005,Cad_cl!BE$5)))</f>
        <v/>
      </c>
      <c r="BF1005" s="134" t="str">
        <f>IF(ISERR(IF($C1005="","",SUMIFS(Con_ve!$F$6:$F$1005,Con_ve!$C$6:$C$1005,$C1005,Con_ve!$I$6:$I$1005,"Em negociação",Con_ve!$Q$6:$Q$1005,Cad_cl!BF$5))),"",IF($C1005="","",SUMIFS(Con_ve!$F$6:$F$1005,Con_ve!$C$6:$C$1005,$C1005,Con_ve!$I$6:$I$1005,"Em negociação",Con_ve!$Q$6:$Q$1005,Cad_cl!BF$5)))</f>
        <v/>
      </c>
      <c r="BG1005" s="134" t="str">
        <f>IF(ISERR(IF($C1005="","",SUMIFS(Con_ve!$F$6:$F$1005,Con_ve!$C$6:$C$1005,$C1005,Con_ve!$I$6:$I$1005,"Em negociação",Con_ve!$Q$6:$Q$1005,Cad_cl!BG$5))),"",IF($C1005="","",SUMIFS(Con_ve!$F$6:$F$1005,Con_ve!$C$6:$C$1005,$C1005,Con_ve!$I$6:$I$1005,"Em negociação",Con_ve!$Q$6:$Q$1005,Cad_cl!BG$5)))</f>
        <v/>
      </c>
      <c r="BH1005" s="134" t="str">
        <f>IF(ISERR(IF($C1005="","",SUMIFS(Con_ve!$F$6:$F$1005,Con_ve!$C$6:$C$1005,$C1005,Con_ve!$I$6:$I$1005,"Em negociação",Con_ve!$Q$6:$Q$1005,Cad_cl!BH$5))),"",IF($C1005="","",SUMIFS(Con_ve!$F$6:$F$1005,Con_ve!$C$6:$C$1005,$C1005,Con_ve!$I$6:$I$1005,"Em negociação",Con_ve!$Q$6:$Q$1005,Cad_cl!BH$5)))</f>
        <v/>
      </c>
      <c r="BI1005" s="134" t="str">
        <f>IF(ISERR(IF($C1005="","",SUMIFS(Con_ve!$F$6:$F$1005,Con_ve!$C$6:$C$1005,$C1005,Con_ve!$I$6:$I$1005,"Em negociação",Con_ve!$Q$6:$Q$1005,Cad_cl!BI$5))),"",IF($C1005="","",SUMIFS(Con_ve!$F$6:$F$1005,Con_ve!$C$6:$C$1005,$C1005,Con_ve!$I$6:$I$1005,"Em negociação",Con_ve!$Q$6:$Q$1005,Cad_cl!BI$5)))</f>
        <v/>
      </c>
      <c r="BJ1005" s="134" t="str">
        <f>IF(ISERR(IF($C1005="","",SUMIFS(Con_ve!$F$6:$F$1005,Con_ve!$C$6:$C$1005,$C1005,Con_ve!$I$6:$I$1005,"Em negociação",Con_ve!$Q$6:$Q$1005,Cad_cl!BJ$5))),"",IF($C1005="","",SUMIFS(Con_ve!$F$6:$F$1005,Con_ve!$C$6:$C$1005,$C1005,Con_ve!$I$6:$I$1005,"Em negociação",Con_ve!$Q$6:$Q$1005,Cad_cl!BJ$5)))</f>
        <v/>
      </c>
      <c r="BK1005" s="134" t="str">
        <f>IF(ISERR(IF($C1005="","",SUMIFS(Con_ve!$F$6:$F$1005,Con_ve!$C$6:$C$1005,$C1005,Con_ve!$I$6:$I$1005,"Em negociação",Con_ve!$Q$6:$Q$1005,Cad_cl!BK$5))),"",IF($C1005="","",SUMIFS(Con_ve!$F$6:$F$1005,Con_ve!$C$6:$C$1005,$C1005,Con_ve!$I$6:$I$1005,"Em negociação",Con_ve!$Q$6:$Q$1005,Cad_cl!BK$5)))</f>
        <v/>
      </c>
      <c r="BL1005" s="134" t="str">
        <f>IF(ISERR(IF($C1005="","",SUMIFS(Con_ve!$F$6:$F$1005,Con_ve!$C$6:$C$1005,$C1005,Con_ve!$I$6:$I$1005,"Em negociação",Con_ve!$Q$6:$Q$1005,Cad_cl!BL$5))),"",IF($C1005="","",SUMIFS(Con_ve!$F$6:$F$1005,Con_ve!$C$6:$C$1005,$C1005,Con_ve!$I$6:$I$1005,"Em negociação",Con_ve!$Q$6:$Q$1005,Cad_cl!BL$5)))</f>
        <v/>
      </c>
      <c r="BM1005" s="134" t="str">
        <f>IF(ISERR(IF($C1005="","",SUMIFS(Con_ve!$F$6:$F$1005,Con_ve!$C$6:$C$1005,$C1005,Con_ve!$I$6:$I$1005,"Em negociação",Con_ve!$Q$6:$Q$1005,Cad_cl!BM$5))),"",IF($C1005="","",SUMIFS(Con_ve!$F$6:$F$1005,Con_ve!$C$6:$C$1005,$C1005,Con_ve!$I$6:$I$1005,"Em negociação",Con_ve!$Q$6:$Q$1005,Cad_cl!BM$5)))</f>
        <v/>
      </c>
      <c r="BN1005" s="134" t="str">
        <f>IF(ISERR(IF($C1005="","",SUMIFS(Con_ve!$F$6:$F$1005,Con_ve!$C$6:$C$1005,$C1005,Con_ve!$I$6:$I$1005,"Em negociação",Con_ve!$Q$6:$Q$1005,Cad_cl!BN$5))),"",IF($C1005="","",SUMIFS(Con_ve!$F$6:$F$1005,Con_ve!$C$6:$C$1005,$C1005,Con_ve!$I$6:$I$1005,"Em negociação",Con_ve!$Q$6:$Q$1005,Cad_cl!BN$5)))</f>
        <v/>
      </c>
      <c r="BO1005" s="134" t="str">
        <f>IF(ISERR(IF($C1005="","",SUMIFS(Con_ve!$F$6:$F$1005,Con_ve!$C$6:$C$1005,$C1005,Con_ve!$I$6:$I$1005,"Em negociação",Con_ve!$Q$6:$Q$1005,Cad_cl!BO$5))),"",IF($C1005="","",SUMIFS(Con_ve!$F$6:$F$1005,Con_ve!$C$6:$C$1005,$C1005,Con_ve!$I$6:$I$1005,"Em negociação",Con_ve!$Q$6:$Q$1005,Cad_cl!BO$5)))</f>
        <v/>
      </c>
      <c r="BP1005" s="134">
        <f t="shared" si="46"/>
        <v>0</v>
      </c>
      <c r="BR1005" s="125" t="str">
        <f>IF(ISERR(IF(AND($I1005=Re_lo!$E$5,BR$5=VLOOKUP(Re_lo!$H$5,Re_lo!$N$5:$O$16,2,0)),AP1005,"")),"",IF(AND($I1005=Re_lo!$E$5,BR$5=VLOOKUP(Re_lo!$H$5,Re_lo!$N$5:$O$16,2,0)),AP1005,""))</f>
        <v/>
      </c>
      <c r="BS1005" s="125" t="str">
        <f>IF(ISERR(IF(AND($I1005=Re_lo!$E$5,BS$5=VLOOKUP(Re_lo!$H$5,Re_lo!$N$5:$O$16,2,0)),AQ1005,"")),"",IF(AND($I1005=Re_lo!$E$5,BS$5=VLOOKUP(Re_lo!$H$5,Re_lo!$N$5:$O$16,2,0)),AQ1005,""))</f>
        <v/>
      </c>
      <c r="BT1005" s="125" t="str">
        <f>IF(ISERR(IF(AND($I1005=Re_lo!$E$5,BT$5=VLOOKUP(Re_lo!$H$5,Re_lo!$N$5:$O$16,2,0)),AR1005,"")),"",IF(AND($I1005=Re_lo!$E$5,BT$5=VLOOKUP(Re_lo!$H$5,Re_lo!$N$5:$O$16,2,0)),AR1005,""))</f>
        <v/>
      </c>
      <c r="BU1005" s="125" t="str">
        <f>IF(ISERR(IF(AND($I1005=Re_lo!$E$5,BU$5=VLOOKUP(Re_lo!$H$5,Re_lo!$N$5:$O$16,2,0)),AS1005,"")),"",IF(AND($I1005=Re_lo!$E$5,BU$5=VLOOKUP(Re_lo!$H$5,Re_lo!$N$5:$O$16,2,0)),AS1005,""))</f>
        <v/>
      </c>
      <c r="BV1005" s="125" t="str">
        <f>IF(ISERR(IF(AND($I1005=Re_lo!$E$5,BV$5=VLOOKUP(Re_lo!$H$5,Re_lo!$N$5:$O$16,2,0)),AT1005,"")),"",IF(AND($I1005=Re_lo!$E$5,BV$5=VLOOKUP(Re_lo!$H$5,Re_lo!$N$5:$O$16,2,0)),AT1005,""))</f>
        <v/>
      </c>
      <c r="BW1005" s="125" t="str">
        <f>IF(ISERR(IF(AND($I1005=Re_lo!$E$5,BW$5=VLOOKUP(Re_lo!$H$5,Re_lo!$N$5:$O$16,2,0)),AU1005,"")),"",IF(AND($I1005=Re_lo!$E$5,BW$5=VLOOKUP(Re_lo!$H$5,Re_lo!$N$5:$O$16,2,0)),AU1005,""))</f>
        <v/>
      </c>
      <c r="BX1005" s="125" t="str">
        <f>IF(ISERR(IF(AND($I1005=Re_lo!$E$5,BX$5=VLOOKUP(Re_lo!$H$5,Re_lo!$N$5:$O$16,2,0)),AV1005,"")),"",IF(AND($I1005=Re_lo!$E$5,BX$5=VLOOKUP(Re_lo!$H$5,Re_lo!$N$5:$O$16,2,0)),AV1005,""))</f>
        <v/>
      </c>
      <c r="BY1005" s="125" t="str">
        <f>IF(ISERR(IF(AND($I1005=Re_lo!$E$5,BY$5=VLOOKUP(Re_lo!$H$5,Re_lo!$N$5:$O$16,2,0)),AW1005,"")),"",IF(AND($I1005=Re_lo!$E$5,BY$5=VLOOKUP(Re_lo!$H$5,Re_lo!$N$5:$O$16,2,0)),AW1005,""))</f>
        <v/>
      </c>
      <c r="BZ1005" s="125" t="str">
        <f>IF(ISERR(IF(AND($I1005=Re_lo!$E$5,BZ$5=VLOOKUP(Re_lo!$H$5,Re_lo!$N$5:$O$16,2,0)),AX1005,"")),"",IF(AND($I1005=Re_lo!$E$5,BZ$5=VLOOKUP(Re_lo!$H$5,Re_lo!$N$5:$O$16,2,0)),AX1005,""))</f>
        <v/>
      </c>
      <c r="CA1005" s="125" t="str">
        <f>IF(ISERR(IF(AND($I1005=Re_lo!$E$5,CA$5=VLOOKUP(Re_lo!$H$5,Re_lo!$N$5:$O$16,2,0)),AY1005,"")),"",IF(AND($I1005=Re_lo!$E$5,CA$5=VLOOKUP(Re_lo!$H$5,Re_lo!$N$5:$O$16,2,0)),AY1005,""))</f>
        <v/>
      </c>
      <c r="CB1005" s="125" t="str">
        <f>IF(ISERR(IF(AND($I1005=Re_lo!$E$5,CB$5=VLOOKUP(Re_lo!$H$5,Re_lo!$N$5:$O$16,2,0)),AZ1005,"")),"",IF(AND($I1005=Re_lo!$E$5,CB$5=VLOOKUP(Re_lo!$H$5,Re_lo!$N$5:$O$16,2,0)),AZ1005,""))</f>
        <v/>
      </c>
      <c r="CC1005" s="125" t="str">
        <f>IF(ISERR(IF(AND($I1005=Re_lo!$E$5,CC$5=VLOOKUP(Re_lo!$H$5,Re_lo!$N$5:$O$16,2,0)),BA1005,"")),"",IF(AND($I1005=Re_lo!$E$5,CC$5=VLOOKUP(Re_lo!$H$5,Re_lo!$N$5:$O$16,2,0)),BA1005,""))</f>
        <v/>
      </c>
      <c r="CD1005" s="125" t="str">
        <f>IF(ISERR(IF(AND($I1005=Re_lo!$E$5,CD$5=VLOOKUP(Re_lo!$H$5,Re_lo!$N$5:$O$16,2,0)),BB1005,"")),"",IF(AND($I1005=Re_lo!$E$5,CD$5=VLOOKUP(Re_lo!$H$5,Re_lo!$N$5:$O$16,2,0)),BB1005,""))</f>
        <v/>
      </c>
      <c r="CF1005" s="125" t="str">
        <f>IF($C1005="","",COUNTIFS(Con_ve!$C$6:$C$1005,$C1005,Con_ve!$Q$6:$Q$1005,Cad_cl!CF$5))</f>
        <v/>
      </c>
      <c r="CG1005" s="125" t="str">
        <f>IF($C1005="","",COUNTIFS(Con_ve!$C$6:$C$1005,$C1005,Con_ve!$Q$6:$Q$1005,Cad_cl!CG$5))</f>
        <v/>
      </c>
      <c r="CH1005" s="125" t="str">
        <f>IF($C1005="","",COUNTIFS(Con_ve!$C$6:$C$1005,$C1005,Con_ve!$Q$6:$Q$1005,Cad_cl!CH$5))</f>
        <v/>
      </c>
      <c r="CI1005" s="125" t="str">
        <f>IF($C1005="","",COUNTIFS(Con_ve!$C$6:$C$1005,$C1005,Con_ve!$Q$6:$Q$1005,Cad_cl!CI$5))</f>
        <v/>
      </c>
      <c r="CJ1005" s="125" t="str">
        <f>IF($C1005="","",COUNTIFS(Con_ve!$C$6:$C$1005,$C1005,Con_ve!$Q$6:$Q$1005,Cad_cl!CJ$5))</f>
        <v/>
      </c>
      <c r="CK1005" s="125" t="str">
        <f>IF($C1005="","",COUNTIFS(Con_ve!$C$6:$C$1005,$C1005,Con_ve!$Q$6:$Q$1005,Cad_cl!CK$5))</f>
        <v/>
      </c>
      <c r="CL1005" s="125" t="str">
        <f>IF($C1005="","",COUNTIFS(Con_ve!$C$6:$C$1005,$C1005,Con_ve!$Q$6:$Q$1005,Cad_cl!CL$5))</f>
        <v/>
      </c>
      <c r="CM1005" s="125" t="str">
        <f>IF($C1005="","",COUNTIFS(Con_ve!$C$6:$C$1005,$C1005,Con_ve!$Q$6:$Q$1005,Cad_cl!CM$5))</f>
        <v/>
      </c>
      <c r="CN1005" s="125" t="str">
        <f>IF($C1005="","",COUNTIFS(Con_ve!$C$6:$C$1005,$C1005,Con_ve!$Q$6:$Q$1005,Cad_cl!CN$5))</f>
        <v/>
      </c>
      <c r="CO1005" s="125" t="str">
        <f>IF($C1005="","",COUNTIFS(Con_ve!$C$6:$C$1005,$C1005,Con_ve!$Q$6:$Q$1005,Cad_cl!CO$5))</f>
        <v/>
      </c>
      <c r="CP1005" s="125" t="str">
        <f>IF($C1005="","",COUNTIFS(Con_ve!$C$6:$C$1005,$C1005,Con_ve!$Q$6:$Q$1005,Cad_cl!CP$5))</f>
        <v/>
      </c>
      <c r="CQ1005" s="125" t="str">
        <f>IF($C1005="","",COUNTIFS(Con_ve!$C$6:$C$1005,$C1005,Con_ve!$Q$6:$Q$1005,Cad_cl!CQ$5))</f>
        <v/>
      </c>
      <c r="CR1005" s="125">
        <f t="shared" si="47"/>
        <v>0</v>
      </c>
    </row>
    <row r="1006" spans="3:96">
      <c r="F1006" s="136"/>
    </row>
  </sheetData>
  <autoFilter ref="C5:Q5" xr:uid="{00000000-0009-0000-0000-000005000000}"/>
  <conditionalFormatting sqref="M6:M1005">
    <cfRule type="expression" dxfId="22" priority="5">
      <formula>M$5="N/A"</formula>
    </cfRule>
  </conditionalFormatting>
  <conditionalFormatting sqref="N6:N1005">
    <cfRule type="expression" dxfId="21" priority="4">
      <formula>$N$5="N/A"</formula>
    </cfRule>
  </conditionalFormatting>
  <conditionalFormatting sqref="O6:O1005">
    <cfRule type="expression" dxfId="20" priority="3">
      <formula>$O$5="N/A"</formula>
    </cfRule>
  </conditionalFormatting>
  <conditionalFormatting sqref="P6:P1005">
    <cfRule type="expression" dxfId="19" priority="2">
      <formula>$P$5="N/A"</formula>
    </cfRule>
  </conditionalFormatting>
  <conditionalFormatting sqref="Q6:Q1005">
    <cfRule type="expression" dxfId="18" priority="1">
      <formula>$Q$5="N/A"</formula>
    </cfRule>
  </conditionalFormatting>
  <dataValidations count="8">
    <dataValidation type="list" allowBlank="1" showInputMessage="1" showErrorMessage="1" sqref="F6:F1005" xr:uid="{00000000-0002-0000-0500-000000000000}">
      <formula1>indicacao</formula1>
    </dataValidation>
    <dataValidation type="list" allowBlank="1" showInputMessage="1" showErrorMessage="1" sqref="I6:I1005" xr:uid="{00000000-0002-0000-0500-000001000000}">
      <formula1>localiz</formula1>
    </dataValidation>
    <dataValidation type="list" allowBlank="1" showInputMessage="1" showErrorMessage="1" sqref="L6:L1005" xr:uid="{00000000-0002-0000-0500-000002000000}">
      <formula1>perfil</formula1>
    </dataValidation>
    <dataValidation type="list" allowBlank="1" showInputMessage="1" showErrorMessage="1" sqref="M6:M1005" xr:uid="{00000000-0002-0000-0500-000003000000}">
      <formula1>fator1</formula1>
    </dataValidation>
    <dataValidation type="list" allowBlank="1" showInputMessage="1" showErrorMessage="1" sqref="N6:N1005" xr:uid="{00000000-0002-0000-0500-000004000000}">
      <formula1>fator2</formula1>
    </dataValidation>
    <dataValidation type="list" allowBlank="1" showInputMessage="1" showErrorMessage="1" sqref="O6:O1005" xr:uid="{00000000-0002-0000-0500-000005000000}">
      <formula1>fator3</formula1>
    </dataValidation>
    <dataValidation type="list" allowBlank="1" showInputMessage="1" showErrorMessage="1" sqref="P6:P1005" xr:uid="{00000000-0002-0000-0500-000006000000}">
      <formula1>fator4</formula1>
    </dataValidation>
    <dataValidation type="list" allowBlank="1" showInputMessage="1" showErrorMessage="1" sqref="Q6:Q1005" xr:uid="{00000000-0002-0000-0500-000007000000}">
      <formula1>fator5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AV589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39.375" customWidth="1"/>
    <col min="4" max="4" width="35.375" customWidth="1"/>
    <col min="5" max="6" width="18" customWidth="1"/>
    <col min="7" max="7" width="10.75" customWidth="1"/>
    <col min="8" max="23" width="10.75" style="87" customWidth="1"/>
    <col min="24" max="48" width="11" style="87"/>
  </cols>
  <sheetData>
    <row r="1" spans="3:48" s="1" customFormat="1" ht="39" customHeight="1">
      <c r="E1" s="6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</row>
    <row r="2" spans="3:48" s="2" customFormat="1" ht="30" customHeight="1">
      <c r="C2" s="4"/>
      <c r="D2" s="5"/>
      <c r="E2" s="5"/>
      <c r="F2" s="5"/>
      <c r="G2" s="5"/>
      <c r="H2" s="90"/>
      <c r="I2" s="90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</row>
    <row r="3" spans="3:48" s="159" customFormat="1" ht="44.25" customHeight="1">
      <c r="C3" s="160"/>
      <c r="E3" s="161"/>
      <c r="F3" s="161"/>
    </row>
    <row r="4" spans="3:48" ht="15" customHeight="1" thickBot="1">
      <c r="C4" s="8"/>
      <c r="D4" s="9"/>
      <c r="E4" s="9"/>
      <c r="F4" s="9"/>
      <c r="G4" s="9"/>
      <c r="H4" s="86" t="s">
        <v>265</v>
      </c>
      <c r="I4" s="86"/>
      <c r="V4" s="87" t="s">
        <v>264</v>
      </c>
      <c r="AJ4" s="87" t="s">
        <v>256</v>
      </c>
    </row>
    <row r="5" spans="3:48" ht="38.25" customHeight="1" thickTop="1">
      <c r="C5" s="23" t="s">
        <v>175</v>
      </c>
      <c r="D5" s="23" t="s">
        <v>43</v>
      </c>
      <c r="E5" s="23" t="s">
        <v>303</v>
      </c>
      <c r="F5" s="23" t="s">
        <v>176</v>
      </c>
      <c r="H5" s="87">
        <v>1</v>
      </c>
      <c r="I5" s="87">
        <v>2</v>
      </c>
      <c r="J5" s="87">
        <v>3</v>
      </c>
      <c r="K5" s="87">
        <v>4</v>
      </c>
      <c r="L5" s="87">
        <v>5</v>
      </c>
      <c r="M5" s="87">
        <v>6</v>
      </c>
      <c r="N5" s="87">
        <v>7</v>
      </c>
      <c r="O5" s="87">
        <v>8</v>
      </c>
      <c r="P5" s="87">
        <v>9</v>
      </c>
      <c r="Q5" s="87">
        <v>10</v>
      </c>
      <c r="R5" s="87">
        <v>11</v>
      </c>
      <c r="S5" s="87">
        <v>12</v>
      </c>
      <c r="T5" s="87">
        <v>13</v>
      </c>
      <c r="V5" s="87">
        <v>1</v>
      </c>
      <c r="W5" s="87">
        <v>2</v>
      </c>
      <c r="X5" s="87">
        <v>3</v>
      </c>
      <c r="Y5" s="87">
        <v>4</v>
      </c>
      <c r="Z5" s="87">
        <v>5</v>
      </c>
      <c r="AA5" s="87">
        <v>6</v>
      </c>
      <c r="AB5" s="87">
        <v>7</v>
      </c>
      <c r="AC5" s="87">
        <v>8</v>
      </c>
      <c r="AD5" s="87">
        <v>9</v>
      </c>
      <c r="AE5" s="87">
        <v>10</v>
      </c>
      <c r="AF5" s="87">
        <v>11</v>
      </c>
      <c r="AG5" s="87">
        <v>12</v>
      </c>
      <c r="AH5" s="87">
        <v>13</v>
      </c>
      <c r="AJ5" s="87">
        <v>1</v>
      </c>
      <c r="AK5" s="87">
        <v>2</v>
      </c>
      <c r="AL5" s="87">
        <v>3</v>
      </c>
      <c r="AM5" s="87">
        <v>4</v>
      </c>
      <c r="AN5" s="87">
        <v>5</v>
      </c>
      <c r="AO5" s="87">
        <v>6</v>
      </c>
      <c r="AP5" s="87">
        <v>7</v>
      </c>
      <c r="AQ5" s="87">
        <v>8</v>
      </c>
      <c r="AR5" s="87">
        <v>9</v>
      </c>
      <c r="AS5" s="87">
        <v>10</v>
      </c>
      <c r="AT5" s="87">
        <v>11</v>
      </c>
      <c r="AU5" s="87">
        <v>12</v>
      </c>
      <c r="AV5" s="87">
        <v>13</v>
      </c>
    </row>
    <row r="6" spans="3:48" ht="30" customHeight="1">
      <c r="C6" s="27" t="s">
        <v>177</v>
      </c>
      <c r="D6" s="27" t="s">
        <v>178</v>
      </c>
      <c r="E6" s="95">
        <f>IF(C6="","",IFERROR(COUNTIFS(Con_ve!$D$6:$D$1005,C6,Con_ve!$I$6:$I$1005,Con_ve!$N$6),0))</f>
        <v>3</v>
      </c>
      <c r="F6" s="95">
        <f>IF(C6="","",IFERROR(COUNTIFS(Con_ve!$D$6:$D$1005,C6,Con_ve!$I$6:$I$1005,Con_ve!$N$8),0))</f>
        <v>1</v>
      </c>
      <c r="H6" s="87">
        <f>IFERROR(V6+AJ6,0)</f>
        <v>10000</v>
      </c>
      <c r="I6" s="87">
        <f t="shared" ref="I6:T6" si="0">IFERROR(W6+AK6,0)</f>
        <v>30000</v>
      </c>
      <c r="J6" s="87">
        <f t="shared" si="0"/>
        <v>0</v>
      </c>
      <c r="K6" s="87">
        <f t="shared" si="0"/>
        <v>30000</v>
      </c>
      <c r="L6" s="87">
        <f t="shared" si="0"/>
        <v>50000</v>
      </c>
      <c r="M6" s="87">
        <f t="shared" si="0"/>
        <v>0</v>
      </c>
      <c r="N6" s="87">
        <f t="shared" si="0"/>
        <v>0</v>
      </c>
      <c r="O6" s="87">
        <f t="shared" si="0"/>
        <v>0</v>
      </c>
      <c r="P6" s="87">
        <f t="shared" si="0"/>
        <v>0</v>
      </c>
      <c r="Q6" s="87">
        <f t="shared" si="0"/>
        <v>0</v>
      </c>
      <c r="R6" s="87">
        <f t="shared" si="0"/>
        <v>0</v>
      </c>
      <c r="S6" s="87">
        <f t="shared" si="0"/>
        <v>0</v>
      </c>
      <c r="T6" s="87">
        <f t="shared" si="0"/>
        <v>120000</v>
      </c>
      <c r="V6" s="87">
        <f>IF(ISERR(IF($C6="","",SUMIFS(Con_ve!$F$6:$F$1005,Con_ve!$D$6:$D$1005,$C6,Con_ve!$I$6:$I$1005,"Fechada",Con_ve!$Q$6:$Q$1005,V$5))),"",IF($C6="","",SUMIFS(Con_ve!$F$6:$F$1005,Con_ve!$D$6:$D$1005,$C6,Con_ve!$I$6:$I$1005,"Fechada",Con_ve!$Q$6:$Q$1005,V$5)))</f>
        <v>10000</v>
      </c>
      <c r="W6" s="87">
        <f>IF(ISERR(IF($C6="","",SUMIFS(Con_ve!$F$6:$F$1005,Con_ve!$D$6:$D$1005,$C6,Con_ve!$I$6:$I$1005,"Fechada",Con_ve!$Q$6:$Q$1005,W$5))),"",IF($C6="","",SUMIFS(Con_ve!$F$6:$F$1005,Con_ve!$D$6:$D$1005,$C6,Con_ve!$I$6:$I$1005,"Fechada",Con_ve!$Q$6:$Q$1005,W$5)))</f>
        <v>0</v>
      </c>
      <c r="X6" s="87">
        <f>IF(ISERR(IF($C6="","",SUMIFS(Con_ve!$F$6:$F$1005,Con_ve!$D$6:$D$1005,$C6,Con_ve!$I$6:$I$1005,"Fechada",Con_ve!$Q$6:$Q$1005,X$5))),"",IF($C6="","",SUMIFS(Con_ve!$F$6:$F$1005,Con_ve!$D$6:$D$1005,$C6,Con_ve!$I$6:$I$1005,"Fechada",Con_ve!$Q$6:$Q$1005,X$5)))</f>
        <v>0</v>
      </c>
      <c r="Y6" s="87">
        <f>IF(ISERR(IF($C6="","",SUMIFS(Con_ve!$F$6:$F$1005,Con_ve!$D$6:$D$1005,$C6,Con_ve!$I$6:$I$1005,"Fechada",Con_ve!$Q$6:$Q$1005,Y$5))),"",IF($C6="","",SUMIFS(Con_ve!$F$6:$F$1005,Con_ve!$D$6:$D$1005,$C6,Con_ve!$I$6:$I$1005,"Fechada",Con_ve!$Q$6:$Q$1005,Y$5)))</f>
        <v>30000</v>
      </c>
      <c r="Z6" s="87">
        <f>IF(ISERR(IF($C6="","",SUMIFS(Con_ve!$F$6:$F$1005,Con_ve!$D$6:$D$1005,$C6,Con_ve!$I$6:$I$1005,"Fechada",Con_ve!$Q$6:$Q$1005,Z$5))),"",IF($C6="","",SUMIFS(Con_ve!$F$6:$F$1005,Con_ve!$D$6:$D$1005,$C6,Con_ve!$I$6:$I$1005,"Fechada",Con_ve!$Q$6:$Q$1005,Z$5)))</f>
        <v>50000</v>
      </c>
      <c r="AA6" s="87">
        <f>IF(ISERR(IF($C6="","",SUMIFS(Con_ve!$F$6:$F$1005,Con_ve!$D$6:$D$1005,$C6,Con_ve!$I$6:$I$1005,"Fechada",Con_ve!$Q$6:$Q$1005,AA$5))),"",IF($C6="","",SUMIFS(Con_ve!$F$6:$F$1005,Con_ve!$D$6:$D$1005,$C6,Con_ve!$I$6:$I$1005,"Fechada",Con_ve!$Q$6:$Q$1005,AA$5)))</f>
        <v>0</v>
      </c>
      <c r="AB6" s="87">
        <f>IF(ISERR(IF($C6="","",SUMIFS(Con_ve!$F$6:$F$1005,Con_ve!$D$6:$D$1005,$C6,Con_ve!$I$6:$I$1005,"Fechada",Con_ve!$Q$6:$Q$1005,AB$5))),"",IF($C6="","",SUMIFS(Con_ve!$F$6:$F$1005,Con_ve!$D$6:$D$1005,$C6,Con_ve!$I$6:$I$1005,"Fechada",Con_ve!$Q$6:$Q$1005,AB$5)))</f>
        <v>0</v>
      </c>
      <c r="AC6" s="87">
        <f>IF(ISERR(IF($C6="","",SUMIFS(Con_ve!$F$6:$F$1005,Con_ve!$D$6:$D$1005,$C6,Con_ve!$I$6:$I$1005,"Fechada",Con_ve!$Q$6:$Q$1005,AC$5))),"",IF($C6="","",SUMIFS(Con_ve!$F$6:$F$1005,Con_ve!$D$6:$D$1005,$C6,Con_ve!$I$6:$I$1005,"Fechada",Con_ve!$Q$6:$Q$1005,AC$5)))</f>
        <v>0</v>
      </c>
      <c r="AD6" s="87">
        <f>IF(ISERR(IF($C6="","",SUMIFS(Con_ve!$F$6:$F$1005,Con_ve!$D$6:$D$1005,$C6,Con_ve!$I$6:$I$1005,"Fechada",Con_ve!$Q$6:$Q$1005,AD$5))),"",IF($C6="","",SUMIFS(Con_ve!$F$6:$F$1005,Con_ve!$D$6:$D$1005,$C6,Con_ve!$I$6:$I$1005,"Fechada",Con_ve!$Q$6:$Q$1005,AD$5)))</f>
        <v>0</v>
      </c>
      <c r="AE6" s="87">
        <f>IF(ISERR(IF($C6="","",SUMIFS(Con_ve!$F$6:$F$1005,Con_ve!$D$6:$D$1005,$C6,Con_ve!$I$6:$I$1005,"Fechada",Con_ve!$Q$6:$Q$1005,AE$5))),"",IF($C6="","",SUMIFS(Con_ve!$F$6:$F$1005,Con_ve!$D$6:$D$1005,$C6,Con_ve!$I$6:$I$1005,"Fechada",Con_ve!$Q$6:$Q$1005,AE$5)))</f>
        <v>0</v>
      </c>
      <c r="AF6" s="87">
        <f>IF(ISERR(IF($C6="","",SUMIFS(Con_ve!$F$6:$F$1005,Con_ve!$D$6:$D$1005,$C6,Con_ve!$I$6:$I$1005,"Fechada",Con_ve!$Q$6:$Q$1005,AF$5))),"",IF($C6="","",SUMIFS(Con_ve!$F$6:$F$1005,Con_ve!$D$6:$D$1005,$C6,Con_ve!$I$6:$I$1005,"Fechada",Con_ve!$Q$6:$Q$1005,AF$5)))</f>
        <v>0</v>
      </c>
      <c r="AG6" s="87">
        <f>IF(ISERR(IF($C6="","",SUMIFS(Con_ve!$F$6:$F$1005,Con_ve!$D$6:$D$1005,$C6,Con_ve!$I$6:$I$1005,"Fechada",Con_ve!$Q$6:$Q$1005,AG$5))),"",IF($C6="","",SUMIFS(Con_ve!$F$6:$F$1005,Con_ve!$D$6:$D$1005,$C6,Con_ve!$I$6:$I$1005,"Fechada",Con_ve!$Q$6:$Q$1005,AG$5)))</f>
        <v>0</v>
      </c>
      <c r="AH6" s="87">
        <f>SUM(V6:AG6)</f>
        <v>90000</v>
      </c>
      <c r="AJ6" s="87">
        <f>IF(ISERR(IF($C6="","",SUMIFS(Con_ve!$F$6:$F$1005,Con_ve!$D$6:$D$1005,$C6,Con_ve!$I$6:$I$1005,"Em negociação",Con_ve!$Q$6:$Q$1005,AJ$5))),"",IF($C6="","",SUMIFS(Con_ve!$F$6:$F$1005,Con_ve!$D$6:$D$1005,$C6,Con_ve!$I$6:$I$1005,"Em negociação",Con_ve!$Q$6:$Q$1005,AJ$5)))</f>
        <v>0</v>
      </c>
      <c r="AK6" s="87">
        <f>IF(ISERR(IF($C6="","",SUMIFS(Con_ve!$F$6:$F$1005,Con_ve!$D$6:$D$1005,$C6,Con_ve!$I$6:$I$1005,"Em negociação",Con_ve!$Q$6:$Q$1005,AK$5))),"",IF($C6="","",SUMIFS(Con_ve!$F$6:$F$1005,Con_ve!$D$6:$D$1005,$C6,Con_ve!$I$6:$I$1005,"Em negociação",Con_ve!$Q$6:$Q$1005,AK$5)))</f>
        <v>30000</v>
      </c>
      <c r="AL6" s="87">
        <f>IF(ISERR(IF($C6="","",SUMIFS(Con_ve!$F$6:$F$1005,Con_ve!$D$6:$D$1005,$C6,Con_ve!$I$6:$I$1005,"Em negociação",Con_ve!$Q$6:$Q$1005,AL$5))),"",IF($C6="","",SUMIFS(Con_ve!$F$6:$F$1005,Con_ve!$D$6:$D$1005,$C6,Con_ve!$I$6:$I$1005,"Em negociação",Con_ve!$Q$6:$Q$1005,AL$5)))</f>
        <v>0</v>
      </c>
      <c r="AM6" s="87">
        <f>IF(ISERR(IF($C6="","",SUMIFS(Con_ve!$F$6:$F$1005,Con_ve!$D$6:$D$1005,$C6,Con_ve!$I$6:$I$1005,"Em negociação",Con_ve!$Q$6:$Q$1005,AM$5))),"",IF($C6="","",SUMIFS(Con_ve!$F$6:$F$1005,Con_ve!$D$6:$D$1005,$C6,Con_ve!$I$6:$I$1005,"Em negociação",Con_ve!$Q$6:$Q$1005,AM$5)))</f>
        <v>0</v>
      </c>
      <c r="AN6" s="87">
        <f>IF(ISERR(IF($C6="","",SUMIFS(Con_ve!$F$6:$F$1005,Con_ve!$D$6:$D$1005,$C6,Con_ve!$I$6:$I$1005,"Em negociação",Con_ve!$Q$6:$Q$1005,AN$5))),"",IF($C6="","",SUMIFS(Con_ve!$F$6:$F$1005,Con_ve!$D$6:$D$1005,$C6,Con_ve!$I$6:$I$1005,"Em negociação",Con_ve!$Q$6:$Q$1005,AN$5)))</f>
        <v>0</v>
      </c>
      <c r="AO6" s="87">
        <f>IF(ISERR(IF($C6="","",SUMIFS(Con_ve!$F$6:$F$1005,Con_ve!$D$6:$D$1005,$C6,Con_ve!$I$6:$I$1005,"Em negociação",Con_ve!$Q$6:$Q$1005,AO$5))),"",IF($C6="","",SUMIFS(Con_ve!$F$6:$F$1005,Con_ve!$D$6:$D$1005,$C6,Con_ve!$I$6:$I$1005,"Em negociação",Con_ve!$Q$6:$Q$1005,AO$5)))</f>
        <v>0</v>
      </c>
      <c r="AP6" s="87">
        <f>IF(ISERR(IF($C6="","",SUMIFS(Con_ve!$F$6:$F$1005,Con_ve!$D$6:$D$1005,$C6,Con_ve!$I$6:$I$1005,"Em negociação",Con_ve!$Q$6:$Q$1005,AP$5))),"",IF($C6="","",SUMIFS(Con_ve!$F$6:$F$1005,Con_ve!$D$6:$D$1005,$C6,Con_ve!$I$6:$I$1005,"Em negociação",Con_ve!$Q$6:$Q$1005,AP$5)))</f>
        <v>0</v>
      </c>
      <c r="AQ6" s="87">
        <f>IF(ISERR(IF($C6="","",SUMIFS(Con_ve!$F$6:$F$1005,Con_ve!$D$6:$D$1005,$C6,Con_ve!$I$6:$I$1005,"Em negociação",Con_ve!$Q$6:$Q$1005,AQ$5))),"",IF($C6="","",SUMIFS(Con_ve!$F$6:$F$1005,Con_ve!$D$6:$D$1005,$C6,Con_ve!$I$6:$I$1005,"Em negociação",Con_ve!$Q$6:$Q$1005,AQ$5)))</f>
        <v>0</v>
      </c>
      <c r="AR6" s="87">
        <f>IF(ISERR(IF($C6="","",SUMIFS(Con_ve!$F$6:$F$1005,Con_ve!$D$6:$D$1005,$C6,Con_ve!$I$6:$I$1005,"Em negociação",Con_ve!$Q$6:$Q$1005,AR$5))),"",IF($C6="","",SUMIFS(Con_ve!$F$6:$F$1005,Con_ve!$D$6:$D$1005,$C6,Con_ve!$I$6:$I$1005,"Em negociação",Con_ve!$Q$6:$Q$1005,AR$5)))</f>
        <v>0</v>
      </c>
      <c r="AS6" s="87">
        <f>IF(ISERR(IF($C6="","",SUMIFS(Con_ve!$F$6:$F$1005,Con_ve!$D$6:$D$1005,$C6,Con_ve!$I$6:$I$1005,"Em negociação",Con_ve!$Q$6:$Q$1005,AS$5))),"",IF($C6="","",SUMIFS(Con_ve!$F$6:$F$1005,Con_ve!$D$6:$D$1005,$C6,Con_ve!$I$6:$I$1005,"Em negociação",Con_ve!$Q$6:$Q$1005,AS$5)))</f>
        <v>0</v>
      </c>
      <c r="AT6" s="87">
        <f>IF(ISERR(IF($C6="","",SUMIFS(Con_ve!$F$6:$F$1005,Con_ve!$D$6:$D$1005,$C6,Con_ve!$I$6:$I$1005,"Em negociação",Con_ve!$Q$6:$Q$1005,AT$5))),"",IF($C6="","",SUMIFS(Con_ve!$F$6:$F$1005,Con_ve!$D$6:$D$1005,$C6,Con_ve!$I$6:$I$1005,"Em negociação",Con_ve!$Q$6:$Q$1005,AT$5)))</f>
        <v>0</v>
      </c>
      <c r="AU6" s="87">
        <f>IF(ISERR(IF($C6="","",SUMIFS(Con_ve!$F$6:$F$1005,Con_ve!$D$6:$D$1005,$C6,Con_ve!$I$6:$I$1005,"Em negociação",Con_ve!$Q$6:$Q$1005,AU$5))),"",IF($C6="","",SUMIFS(Con_ve!$F$6:$F$1005,Con_ve!$D$6:$D$1005,$C6,Con_ve!$I$6:$I$1005,"Em negociação",Con_ve!$Q$6:$Q$1005,AU$5)))</f>
        <v>0</v>
      </c>
      <c r="AV6" s="87">
        <f>SUM(AJ6:AU6)</f>
        <v>30000</v>
      </c>
    </row>
    <row r="7" spans="3:48" ht="30" customHeight="1">
      <c r="C7" s="27" t="s">
        <v>179</v>
      </c>
      <c r="D7" s="27" t="s">
        <v>180</v>
      </c>
      <c r="E7" s="95">
        <f>IF(C7="","",IFERROR(COUNTIFS(Con_ve!$D$6:$D$1005,C7,Con_ve!$I$6:$I$1005,Con_ve!$N$6),0))</f>
        <v>2</v>
      </c>
      <c r="F7" s="95">
        <f>IF(C7="","",IFERROR(COUNTIFS(Con_ve!$D$6:$D$1005,C7,Con_ve!$I$6:$I$1005,Con_ve!$N$8),0))</f>
        <v>1</v>
      </c>
      <c r="H7" s="87">
        <f t="shared" ref="H7:H70" si="1">IFERROR(V7+AJ7,0)</f>
        <v>0</v>
      </c>
      <c r="I7" s="87">
        <f t="shared" ref="I7:I70" si="2">IFERROR(W7+AK7,0)</f>
        <v>3000</v>
      </c>
      <c r="J7" s="87">
        <f t="shared" ref="J7:J70" si="3">IFERROR(X7+AL7,0)</f>
        <v>0</v>
      </c>
      <c r="K7" s="87">
        <f t="shared" ref="K7:K70" si="4">IFERROR(Y7+AM7,0)</f>
        <v>3000</v>
      </c>
      <c r="L7" s="87">
        <f t="shared" ref="L7:L70" si="5">IFERROR(Z7+AN7,0)</f>
        <v>70000</v>
      </c>
      <c r="M7" s="87">
        <f t="shared" ref="M7:M70" si="6">IFERROR(AA7+AO7,0)</f>
        <v>0</v>
      </c>
      <c r="N7" s="87">
        <f t="shared" ref="N7:N70" si="7">IFERROR(AB7+AP7,0)</f>
        <v>0</v>
      </c>
      <c r="O7" s="87">
        <f t="shared" ref="O7:O70" si="8">IFERROR(AC7+AQ7,0)</f>
        <v>0</v>
      </c>
      <c r="P7" s="87">
        <f t="shared" ref="P7:P70" si="9">IFERROR(AD7+AR7,0)</f>
        <v>0</v>
      </c>
      <c r="Q7" s="87">
        <f t="shared" ref="Q7:Q70" si="10">IFERROR(AE7+AS7,0)</f>
        <v>0</v>
      </c>
      <c r="R7" s="87">
        <f t="shared" ref="R7:R70" si="11">IFERROR(AF7+AT7,0)</f>
        <v>0</v>
      </c>
      <c r="S7" s="87">
        <f t="shared" ref="S7:S70" si="12">IFERROR(AG7+AU7,0)</f>
        <v>0</v>
      </c>
      <c r="T7" s="87">
        <f t="shared" ref="T7:T70" si="13">IFERROR(AH7+AV7,0)</f>
        <v>76000</v>
      </c>
      <c r="V7" s="87">
        <f>IF(ISERR(IF($C7="","",SUMIFS(Con_ve!$F$6:$F$1005,Con_ve!$D$6:$D$1005,$C7,Con_ve!$I$6:$I$1005,"Fechada",Con_ve!$Q$6:$Q$1005,V$5))),"",IF($C7="","",SUMIFS(Con_ve!$F$6:$F$1005,Con_ve!$D$6:$D$1005,$C7,Con_ve!$I$6:$I$1005,"Fechada",Con_ve!$Q$6:$Q$1005,V$5)))</f>
        <v>0</v>
      </c>
      <c r="W7" s="87">
        <f>IF(ISERR(IF($C7="","",SUMIFS(Con_ve!$F$6:$F$1005,Con_ve!$D$6:$D$1005,$C7,Con_ve!$I$6:$I$1005,"Fechada",Con_ve!$Q$6:$Q$1005,W$5))),"",IF($C7="","",SUMIFS(Con_ve!$F$6:$F$1005,Con_ve!$D$6:$D$1005,$C7,Con_ve!$I$6:$I$1005,"Fechada",Con_ve!$Q$6:$Q$1005,W$5)))</f>
        <v>3000</v>
      </c>
      <c r="X7" s="87">
        <f>IF(ISERR(IF($C7="","",SUMIFS(Con_ve!$F$6:$F$1005,Con_ve!$D$6:$D$1005,$C7,Con_ve!$I$6:$I$1005,"Fechada",Con_ve!$Q$6:$Q$1005,X$5))),"",IF($C7="","",SUMIFS(Con_ve!$F$6:$F$1005,Con_ve!$D$6:$D$1005,$C7,Con_ve!$I$6:$I$1005,"Fechada",Con_ve!$Q$6:$Q$1005,X$5)))</f>
        <v>0</v>
      </c>
      <c r="Y7" s="87">
        <f>IF(ISERR(IF($C7="","",SUMIFS(Con_ve!$F$6:$F$1005,Con_ve!$D$6:$D$1005,$C7,Con_ve!$I$6:$I$1005,"Fechada",Con_ve!$Q$6:$Q$1005,Y$5))),"",IF($C7="","",SUMIFS(Con_ve!$F$6:$F$1005,Con_ve!$D$6:$D$1005,$C7,Con_ve!$I$6:$I$1005,"Fechada",Con_ve!$Q$6:$Q$1005,Y$5)))</f>
        <v>0</v>
      </c>
      <c r="Z7" s="87">
        <f>IF(ISERR(IF($C7="","",SUMIFS(Con_ve!$F$6:$F$1005,Con_ve!$D$6:$D$1005,$C7,Con_ve!$I$6:$I$1005,"Fechada",Con_ve!$Q$6:$Q$1005,Z$5))),"",IF($C7="","",SUMIFS(Con_ve!$F$6:$F$1005,Con_ve!$D$6:$D$1005,$C7,Con_ve!$I$6:$I$1005,"Fechada",Con_ve!$Q$6:$Q$1005,Z$5)))</f>
        <v>70000</v>
      </c>
      <c r="AA7" s="87">
        <f>IF(ISERR(IF($C7="","",SUMIFS(Con_ve!$F$6:$F$1005,Con_ve!$D$6:$D$1005,$C7,Con_ve!$I$6:$I$1005,"Fechada",Con_ve!$Q$6:$Q$1005,AA$5))),"",IF($C7="","",SUMIFS(Con_ve!$F$6:$F$1005,Con_ve!$D$6:$D$1005,$C7,Con_ve!$I$6:$I$1005,"Fechada",Con_ve!$Q$6:$Q$1005,AA$5)))</f>
        <v>0</v>
      </c>
      <c r="AB7" s="87">
        <f>IF(ISERR(IF($C7="","",SUMIFS(Con_ve!$F$6:$F$1005,Con_ve!$D$6:$D$1005,$C7,Con_ve!$I$6:$I$1005,"Fechada",Con_ve!$Q$6:$Q$1005,AB$5))),"",IF($C7="","",SUMIFS(Con_ve!$F$6:$F$1005,Con_ve!$D$6:$D$1005,$C7,Con_ve!$I$6:$I$1005,"Fechada",Con_ve!$Q$6:$Q$1005,AB$5)))</f>
        <v>0</v>
      </c>
      <c r="AC7" s="87">
        <f>IF(ISERR(IF($C7="","",SUMIFS(Con_ve!$F$6:$F$1005,Con_ve!$D$6:$D$1005,$C7,Con_ve!$I$6:$I$1005,"Fechada",Con_ve!$Q$6:$Q$1005,AC$5))),"",IF($C7="","",SUMIFS(Con_ve!$F$6:$F$1005,Con_ve!$D$6:$D$1005,$C7,Con_ve!$I$6:$I$1005,"Fechada",Con_ve!$Q$6:$Q$1005,AC$5)))</f>
        <v>0</v>
      </c>
      <c r="AD7" s="87">
        <f>IF(ISERR(IF($C7="","",SUMIFS(Con_ve!$F$6:$F$1005,Con_ve!$D$6:$D$1005,$C7,Con_ve!$I$6:$I$1005,"Fechada",Con_ve!$Q$6:$Q$1005,AD$5))),"",IF($C7="","",SUMIFS(Con_ve!$F$6:$F$1005,Con_ve!$D$6:$D$1005,$C7,Con_ve!$I$6:$I$1005,"Fechada",Con_ve!$Q$6:$Q$1005,AD$5)))</f>
        <v>0</v>
      </c>
      <c r="AE7" s="87">
        <f>IF(ISERR(IF($C7="","",SUMIFS(Con_ve!$F$6:$F$1005,Con_ve!$D$6:$D$1005,$C7,Con_ve!$I$6:$I$1005,"Fechada",Con_ve!$Q$6:$Q$1005,AE$5))),"",IF($C7="","",SUMIFS(Con_ve!$F$6:$F$1005,Con_ve!$D$6:$D$1005,$C7,Con_ve!$I$6:$I$1005,"Fechada",Con_ve!$Q$6:$Q$1005,AE$5)))</f>
        <v>0</v>
      </c>
      <c r="AF7" s="87">
        <f>IF(ISERR(IF($C7="","",SUMIFS(Con_ve!$F$6:$F$1005,Con_ve!$D$6:$D$1005,$C7,Con_ve!$I$6:$I$1005,"Fechada",Con_ve!$Q$6:$Q$1005,AF$5))),"",IF($C7="","",SUMIFS(Con_ve!$F$6:$F$1005,Con_ve!$D$6:$D$1005,$C7,Con_ve!$I$6:$I$1005,"Fechada",Con_ve!$Q$6:$Q$1005,AF$5)))</f>
        <v>0</v>
      </c>
      <c r="AG7" s="87">
        <f>IF(ISERR(IF($C7="","",SUMIFS(Con_ve!$F$6:$F$1005,Con_ve!$D$6:$D$1005,$C7,Con_ve!$I$6:$I$1005,"Fechada",Con_ve!$Q$6:$Q$1005,AG$5))),"",IF($C7="","",SUMIFS(Con_ve!$F$6:$F$1005,Con_ve!$D$6:$D$1005,$C7,Con_ve!$I$6:$I$1005,"Fechada",Con_ve!$Q$6:$Q$1005,AG$5)))</f>
        <v>0</v>
      </c>
      <c r="AH7" s="87">
        <f t="shared" ref="AH7:AH70" si="14">SUM(V7:AG7)</f>
        <v>73000</v>
      </c>
      <c r="AJ7" s="87">
        <f>IF(ISERR(IF($C7="","",SUMIFS(Con_ve!$F$6:$F$1005,Con_ve!$D$6:$D$1005,$C7,Con_ve!$I$6:$I$1005,"Em negociação",Con_ve!$Q$6:$Q$1005,AJ$5))),"",IF($C7="","",SUMIFS(Con_ve!$F$6:$F$1005,Con_ve!$D$6:$D$1005,$C7,Con_ve!$I$6:$I$1005,"Em negociação",Con_ve!$Q$6:$Q$1005,AJ$5)))</f>
        <v>0</v>
      </c>
      <c r="AK7" s="87">
        <f>IF(ISERR(IF($C7="","",SUMIFS(Con_ve!$F$6:$F$1005,Con_ve!$D$6:$D$1005,$C7,Con_ve!$I$6:$I$1005,"Em negociação",Con_ve!$Q$6:$Q$1005,AK$5))),"",IF($C7="","",SUMIFS(Con_ve!$F$6:$F$1005,Con_ve!$D$6:$D$1005,$C7,Con_ve!$I$6:$I$1005,"Em negociação",Con_ve!$Q$6:$Q$1005,AK$5)))</f>
        <v>0</v>
      </c>
      <c r="AL7" s="87">
        <f>IF(ISERR(IF($C7="","",SUMIFS(Con_ve!$F$6:$F$1005,Con_ve!$D$6:$D$1005,$C7,Con_ve!$I$6:$I$1005,"Em negociação",Con_ve!$Q$6:$Q$1005,AL$5))),"",IF($C7="","",SUMIFS(Con_ve!$F$6:$F$1005,Con_ve!$D$6:$D$1005,$C7,Con_ve!$I$6:$I$1005,"Em negociação",Con_ve!$Q$6:$Q$1005,AL$5)))</f>
        <v>0</v>
      </c>
      <c r="AM7" s="87">
        <f>IF(ISERR(IF($C7="","",SUMIFS(Con_ve!$F$6:$F$1005,Con_ve!$D$6:$D$1005,$C7,Con_ve!$I$6:$I$1005,"Em negociação",Con_ve!$Q$6:$Q$1005,AM$5))),"",IF($C7="","",SUMIFS(Con_ve!$F$6:$F$1005,Con_ve!$D$6:$D$1005,$C7,Con_ve!$I$6:$I$1005,"Em negociação",Con_ve!$Q$6:$Q$1005,AM$5)))</f>
        <v>3000</v>
      </c>
      <c r="AN7" s="87">
        <f>IF(ISERR(IF($C7="","",SUMIFS(Con_ve!$F$6:$F$1005,Con_ve!$D$6:$D$1005,$C7,Con_ve!$I$6:$I$1005,"Em negociação",Con_ve!$Q$6:$Q$1005,AN$5))),"",IF($C7="","",SUMIFS(Con_ve!$F$6:$F$1005,Con_ve!$D$6:$D$1005,$C7,Con_ve!$I$6:$I$1005,"Em negociação",Con_ve!$Q$6:$Q$1005,AN$5)))</f>
        <v>0</v>
      </c>
      <c r="AO7" s="87">
        <f>IF(ISERR(IF($C7="","",SUMIFS(Con_ve!$F$6:$F$1005,Con_ve!$D$6:$D$1005,$C7,Con_ve!$I$6:$I$1005,"Em negociação",Con_ve!$Q$6:$Q$1005,AO$5))),"",IF($C7="","",SUMIFS(Con_ve!$F$6:$F$1005,Con_ve!$D$6:$D$1005,$C7,Con_ve!$I$6:$I$1005,"Em negociação",Con_ve!$Q$6:$Q$1005,AO$5)))</f>
        <v>0</v>
      </c>
      <c r="AP7" s="87">
        <f>IF(ISERR(IF($C7="","",SUMIFS(Con_ve!$F$6:$F$1005,Con_ve!$D$6:$D$1005,$C7,Con_ve!$I$6:$I$1005,"Em negociação",Con_ve!$Q$6:$Q$1005,AP$5))),"",IF($C7="","",SUMIFS(Con_ve!$F$6:$F$1005,Con_ve!$D$6:$D$1005,$C7,Con_ve!$I$6:$I$1005,"Em negociação",Con_ve!$Q$6:$Q$1005,AP$5)))</f>
        <v>0</v>
      </c>
      <c r="AQ7" s="87">
        <f>IF(ISERR(IF($C7="","",SUMIFS(Con_ve!$F$6:$F$1005,Con_ve!$D$6:$D$1005,$C7,Con_ve!$I$6:$I$1005,"Em negociação",Con_ve!$Q$6:$Q$1005,AQ$5))),"",IF($C7="","",SUMIFS(Con_ve!$F$6:$F$1005,Con_ve!$D$6:$D$1005,$C7,Con_ve!$I$6:$I$1005,"Em negociação",Con_ve!$Q$6:$Q$1005,AQ$5)))</f>
        <v>0</v>
      </c>
      <c r="AR7" s="87">
        <f>IF(ISERR(IF($C7="","",SUMIFS(Con_ve!$F$6:$F$1005,Con_ve!$D$6:$D$1005,$C7,Con_ve!$I$6:$I$1005,"Em negociação",Con_ve!$Q$6:$Q$1005,AR$5))),"",IF($C7="","",SUMIFS(Con_ve!$F$6:$F$1005,Con_ve!$D$6:$D$1005,$C7,Con_ve!$I$6:$I$1005,"Em negociação",Con_ve!$Q$6:$Q$1005,AR$5)))</f>
        <v>0</v>
      </c>
      <c r="AS7" s="87">
        <f>IF(ISERR(IF($C7="","",SUMIFS(Con_ve!$F$6:$F$1005,Con_ve!$D$6:$D$1005,$C7,Con_ve!$I$6:$I$1005,"Em negociação",Con_ve!$Q$6:$Q$1005,AS$5))),"",IF($C7="","",SUMIFS(Con_ve!$F$6:$F$1005,Con_ve!$D$6:$D$1005,$C7,Con_ve!$I$6:$I$1005,"Em negociação",Con_ve!$Q$6:$Q$1005,AS$5)))</f>
        <v>0</v>
      </c>
      <c r="AT7" s="87">
        <f>IF(ISERR(IF($C7="","",SUMIFS(Con_ve!$F$6:$F$1005,Con_ve!$D$6:$D$1005,$C7,Con_ve!$I$6:$I$1005,"Em negociação",Con_ve!$Q$6:$Q$1005,AT$5))),"",IF($C7="","",SUMIFS(Con_ve!$F$6:$F$1005,Con_ve!$D$6:$D$1005,$C7,Con_ve!$I$6:$I$1005,"Em negociação",Con_ve!$Q$6:$Q$1005,AT$5)))</f>
        <v>0</v>
      </c>
      <c r="AU7" s="87">
        <f>IF(ISERR(IF($C7="","",SUMIFS(Con_ve!$F$6:$F$1005,Con_ve!$D$6:$D$1005,$C7,Con_ve!$I$6:$I$1005,"Em negociação",Con_ve!$Q$6:$Q$1005,AU$5))),"",IF($C7="","",SUMIFS(Con_ve!$F$6:$F$1005,Con_ve!$D$6:$D$1005,$C7,Con_ve!$I$6:$I$1005,"Em negociação",Con_ve!$Q$6:$Q$1005,AU$5)))</f>
        <v>0</v>
      </c>
      <c r="AV7" s="87">
        <f t="shared" ref="AV7:AV70" si="15">SUM(AJ7:AU7)</f>
        <v>3000</v>
      </c>
    </row>
    <row r="8" spans="3:48" ht="30" customHeight="1">
      <c r="C8" s="97" t="s">
        <v>181</v>
      </c>
      <c r="D8" s="97" t="s">
        <v>182</v>
      </c>
      <c r="E8" s="95">
        <v>2</v>
      </c>
      <c r="F8" s="95">
        <v>1</v>
      </c>
      <c r="H8" s="87">
        <f t="shared" si="1"/>
        <v>0</v>
      </c>
      <c r="I8" s="87">
        <f t="shared" si="2"/>
        <v>17000</v>
      </c>
      <c r="J8" s="87">
        <f t="shared" si="3"/>
        <v>0</v>
      </c>
      <c r="K8" s="87">
        <f t="shared" si="4"/>
        <v>0</v>
      </c>
      <c r="L8" s="87">
        <f t="shared" si="5"/>
        <v>17000</v>
      </c>
      <c r="M8" s="87">
        <f t="shared" si="6"/>
        <v>90000</v>
      </c>
      <c r="N8" s="87">
        <f t="shared" si="7"/>
        <v>0</v>
      </c>
      <c r="O8" s="87">
        <f t="shared" si="8"/>
        <v>0</v>
      </c>
      <c r="P8" s="87">
        <f t="shared" si="9"/>
        <v>0</v>
      </c>
      <c r="Q8" s="87">
        <f t="shared" si="10"/>
        <v>0</v>
      </c>
      <c r="R8" s="87">
        <f t="shared" si="11"/>
        <v>0</v>
      </c>
      <c r="S8" s="87">
        <f t="shared" si="12"/>
        <v>0</v>
      </c>
      <c r="T8" s="87">
        <f t="shared" si="13"/>
        <v>124000</v>
      </c>
      <c r="V8" s="87">
        <f>IF(ISERR(IF($C8="","",SUMIFS(Con_ve!$F$6:$F$1005,Con_ve!$D$6:$D$1005,$C8,Con_ve!$I$6:$I$1005,"Fechada",Con_ve!$Q$6:$Q$1005,V$5))),"",IF($C8="","",SUMIFS(Con_ve!$F$6:$F$1005,Con_ve!$D$6:$D$1005,$C8,Con_ve!$I$6:$I$1005,"Fechada",Con_ve!$Q$6:$Q$1005,V$5)))</f>
        <v>0</v>
      </c>
      <c r="W8" s="87">
        <f>IF(ISERR(IF($C8="","",SUMIFS(Con_ve!$F$6:$F$1005,Con_ve!$D$6:$D$1005,$C8,Con_ve!$I$6:$I$1005,"Fechada",Con_ve!$Q$6:$Q$1005,W$5))),"",IF($C8="","",SUMIFS(Con_ve!$F$6:$F$1005,Con_ve!$D$6:$D$1005,$C8,Con_ve!$I$6:$I$1005,"Fechada",Con_ve!$Q$6:$Q$1005,W$5)))</f>
        <v>0</v>
      </c>
      <c r="X8" s="87">
        <f>IF(ISERR(IF($C8="","",SUMIFS(Con_ve!$F$6:$F$1005,Con_ve!$D$6:$D$1005,$C8,Con_ve!$I$6:$I$1005,"Fechada",Con_ve!$Q$6:$Q$1005,X$5))),"",IF($C8="","",SUMIFS(Con_ve!$F$6:$F$1005,Con_ve!$D$6:$D$1005,$C8,Con_ve!$I$6:$I$1005,"Fechada",Con_ve!$Q$6:$Q$1005,X$5)))</f>
        <v>0</v>
      </c>
      <c r="Y8" s="87">
        <f>IF(ISERR(IF($C8="","",SUMIFS(Con_ve!$F$6:$F$1005,Con_ve!$D$6:$D$1005,$C8,Con_ve!$I$6:$I$1005,"Fechada",Con_ve!$Q$6:$Q$1005,Y$5))),"",IF($C8="","",SUMIFS(Con_ve!$F$6:$F$1005,Con_ve!$D$6:$D$1005,$C8,Con_ve!$I$6:$I$1005,"Fechada",Con_ve!$Q$6:$Q$1005,Y$5)))</f>
        <v>0</v>
      </c>
      <c r="Z8" s="87">
        <f>IF(ISERR(IF($C8="","",SUMIFS(Con_ve!$F$6:$F$1005,Con_ve!$D$6:$D$1005,$C8,Con_ve!$I$6:$I$1005,"Fechada",Con_ve!$Q$6:$Q$1005,Z$5))),"",IF($C8="","",SUMIFS(Con_ve!$F$6:$F$1005,Con_ve!$D$6:$D$1005,$C8,Con_ve!$I$6:$I$1005,"Fechada",Con_ve!$Q$6:$Q$1005,Z$5)))</f>
        <v>17000</v>
      </c>
      <c r="AA8" s="87">
        <f>IF(ISERR(IF($C8="","",SUMIFS(Con_ve!$F$6:$F$1005,Con_ve!$D$6:$D$1005,$C8,Con_ve!$I$6:$I$1005,"Fechada",Con_ve!$Q$6:$Q$1005,AA$5))),"",IF($C8="","",SUMIFS(Con_ve!$F$6:$F$1005,Con_ve!$D$6:$D$1005,$C8,Con_ve!$I$6:$I$1005,"Fechada",Con_ve!$Q$6:$Q$1005,AA$5)))</f>
        <v>90000</v>
      </c>
      <c r="AB8" s="87">
        <f>IF(ISERR(IF($C8="","",SUMIFS(Con_ve!$F$6:$F$1005,Con_ve!$D$6:$D$1005,$C8,Con_ve!$I$6:$I$1005,"Fechada",Con_ve!$Q$6:$Q$1005,AB$5))),"",IF($C8="","",SUMIFS(Con_ve!$F$6:$F$1005,Con_ve!$D$6:$D$1005,$C8,Con_ve!$I$6:$I$1005,"Fechada",Con_ve!$Q$6:$Q$1005,AB$5)))</f>
        <v>0</v>
      </c>
      <c r="AC8" s="87">
        <f>IF(ISERR(IF($C8="","",SUMIFS(Con_ve!$F$6:$F$1005,Con_ve!$D$6:$D$1005,$C8,Con_ve!$I$6:$I$1005,"Fechada",Con_ve!$Q$6:$Q$1005,AC$5))),"",IF($C8="","",SUMIFS(Con_ve!$F$6:$F$1005,Con_ve!$D$6:$D$1005,$C8,Con_ve!$I$6:$I$1005,"Fechada",Con_ve!$Q$6:$Q$1005,AC$5)))</f>
        <v>0</v>
      </c>
      <c r="AD8" s="87">
        <f>IF(ISERR(IF($C8="","",SUMIFS(Con_ve!$F$6:$F$1005,Con_ve!$D$6:$D$1005,$C8,Con_ve!$I$6:$I$1005,"Fechada",Con_ve!$Q$6:$Q$1005,AD$5))),"",IF($C8="","",SUMIFS(Con_ve!$F$6:$F$1005,Con_ve!$D$6:$D$1005,$C8,Con_ve!$I$6:$I$1005,"Fechada",Con_ve!$Q$6:$Q$1005,AD$5)))</f>
        <v>0</v>
      </c>
      <c r="AE8" s="87">
        <f>IF(ISERR(IF($C8="","",SUMIFS(Con_ve!$F$6:$F$1005,Con_ve!$D$6:$D$1005,$C8,Con_ve!$I$6:$I$1005,"Fechada",Con_ve!$Q$6:$Q$1005,AE$5))),"",IF($C8="","",SUMIFS(Con_ve!$F$6:$F$1005,Con_ve!$D$6:$D$1005,$C8,Con_ve!$I$6:$I$1005,"Fechada",Con_ve!$Q$6:$Q$1005,AE$5)))</f>
        <v>0</v>
      </c>
      <c r="AF8" s="87">
        <f>IF(ISERR(IF($C8="","",SUMIFS(Con_ve!$F$6:$F$1005,Con_ve!$D$6:$D$1005,$C8,Con_ve!$I$6:$I$1005,"Fechada",Con_ve!$Q$6:$Q$1005,AF$5))),"",IF($C8="","",SUMIFS(Con_ve!$F$6:$F$1005,Con_ve!$D$6:$D$1005,$C8,Con_ve!$I$6:$I$1005,"Fechada",Con_ve!$Q$6:$Q$1005,AF$5)))</f>
        <v>0</v>
      </c>
      <c r="AG8" s="87">
        <f>IF(ISERR(IF($C8="","",SUMIFS(Con_ve!$F$6:$F$1005,Con_ve!$D$6:$D$1005,$C8,Con_ve!$I$6:$I$1005,"Fechada",Con_ve!$Q$6:$Q$1005,AG$5))),"",IF($C8="","",SUMIFS(Con_ve!$F$6:$F$1005,Con_ve!$D$6:$D$1005,$C8,Con_ve!$I$6:$I$1005,"Fechada",Con_ve!$Q$6:$Q$1005,AG$5)))</f>
        <v>0</v>
      </c>
      <c r="AH8" s="87">
        <f t="shared" si="14"/>
        <v>107000</v>
      </c>
      <c r="AJ8" s="87">
        <f>IF(ISERR(IF($C8="","",SUMIFS(Con_ve!$F$6:$F$1005,Con_ve!$D$6:$D$1005,$C8,Con_ve!$I$6:$I$1005,"Em negociação",Con_ve!$Q$6:$Q$1005,AJ$5))),"",IF($C8="","",SUMIFS(Con_ve!$F$6:$F$1005,Con_ve!$D$6:$D$1005,$C8,Con_ve!$I$6:$I$1005,"Em negociação",Con_ve!$Q$6:$Q$1005,AJ$5)))</f>
        <v>0</v>
      </c>
      <c r="AK8" s="87">
        <f>IF(ISERR(IF($C8="","",SUMIFS(Con_ve!$F$6:$F$1005,Con_ve!$D$6:$D$1005,$C8,Con_ve!$I$6:$I$1005,"Em negociação",Con_ve!$Q$6:$Q$1005,AK$5))),"",IF($C8="","",SUMIFS(Con_ve!$F$6:$F$1005,Con_ve!$D$6:$D$1005,$C8,Con_ve!$I$6:$I$1005,"Em negociação",Con_ve!$Q$6:$Q$1005,AK$5)))</f>
        <v>17000</v>
      </c>
      <c r="AL8" s="87">
        <f>IF(ISERR(IF($C8="","",SUMIFS(Con_ve!$F$6:$F$1005,Con_ve!$D$6:$D$1005,$C8,Con_ve!$I$6:$I$1005,"Em negociação",Con_ve!$Q$6:$Q$1005,AL$5))),"",IF($C8="","",SUMIFS(Con_ve!$F$6:$F$1005,Con_ve!$D$6:$D$1005,$C8,Con_ve!$I$6:$I$1005,"Em negociação",Con_ve!$Q$6:$Q$1005,AL$5)))</f>
        <v>0</v>
      </c>
      <c r="AM8" s="87">
        <f>IF(ISERR(IF($C8="","",SUMIFS(Con_ve!$F$6:$F$1005,Con_ve!$D$6:$D$1005,$C8,Con_ve!$I$6:$I$1005,"Em negociação",Con_ve!$Q$6:$Q$1005,AM$5))),"",IF($C8="","",SUMIFS(Con_ve!$F$6:$F$1005,Con_ve!$D$6:$D$1005,$C8,Con_ve!$I$6:$I$1005,"Em negociação",Con_ve!$Q$6:$Q$1005,AM$5)))</f>
        <v>0</v>
      </c>
      <c r="AN8" s="87">
        <f>IF(ISERR(IF($C8="","",SUMIFS(Con_ve!$F$6:$F$1005,Con_ve!$D$6:$D$1005,$C8,Con_ve!$I$6:$I$1005,"Em negociação",Con_ve!$Q$6:$Q$1005,AN$5))),"",IF($C8="","",SUMIFS(Con_ve!$F$6:$F$1005,Con_ve!$D$6:$D$1005,$C8,Con_ve!$I$6:$I$1005,"Em negociação",Con_ve!$Q$6:$Q$1005,AN$5)))</f>
        <v>0</v>
      </c>
      <c r="AO8" s="87">
        <f>IF(ISERR(IF($C8="","",SUMIFS(Con_ve!$F$6:$F$1005,Con_ve!$D$6:$D$1005,$C8,Con_ve!$I$6:$I$1005,"Em negociação",Con_ve!$Q$6:$Q$1005,AO$5))),"",IF($C8="","",SUMIFS(Con_ve!$F$6:$F$1005,Con_ve!$D$6:$D$1005,$C8,Con_ve!$I$6:$I$1005,"Em negociação",Con_ve!$Q$6:$Q$1005,AO$5)))</f>
        <v>0</v>
      </c>
      <c r="AP8" s="87">
        <f>IF(ISERR(IF($C8="","",SUMIFS(Con_ve!$F$6:$F$1005,Con_ve!$D$6:$D$1005,$C8,Con_ve!$I$6:$I$1005,"Em negociação",Con_ve!$Q$6:$Q$1005,AP$5))),"",IF($C8="","",SUMIFS(Con_ve!$F$6:$F$1005,Con_ve!$D$6:$D$1005,$C8,Con_ve!$I$6:$I$1005,"Em negociação",Con_ve!$Q$6:$Q$1005,AP$5)))</f>
        <v>0</v>
      </c>
      <c r="AQ8" s="87">
        <f>IF(ISERR(IF($C8="","",SUMIFS(Con_ve!$F$6:$F$1005,Con_ve!$D$6:$D$1005,$C8,Con_ve!$I$6:$I$1005,"Em negociação",Con_ve!$Q$6:$Q$1005,AQ$5))),"",IF($C8="","",SUMIFS(Con_ve!$F$6:$F$1005,Con_ve!$D$6:$D$1005,$C8,Con_ve!$I$6:$I$1005,"Em negociação",Con_ve!$Q$6:$Q$1005,AQ$5)))</f>
        <v>0</v>
      </c>
      <c r="AR8" s="87">
        <f>IF(ISERR(IF($C8="","",SUMIFS(Con_ve!$F$6:$F$1005,Con_ve!$D$6:$D$1005,$C8,Con_ve!$I$6:$I$1005,"Em negociação",Con_ve!$Q$6:$Q$1005,AR$5))),"",IF($C8="","",SUMIFS(Con_ve!$F$6:$F$1005,Con_ve!$D$6:$D$1005,$C8,Con_ve!$I$6:$I$1005,"Em negociação",Con_ve!$Q$6:$Q$1005,AR$5)))</f>
        <v>0</v>
      </c>
      <c r="AS8" s="87">
        <f>IF(ISERR(IF($C8="","",SUMIFS(Con_ve!$F$6:$F$1005,Con_ve!$D$6:$D$1005,$C8,Con_ve!$I$6:$I$1005,"Em negociação",Con_ve!$Q$6:$Q$1005,AS$5))),"",IF($C8="","",SUMIFS(Con_ve!$F$6:$F$1005,Con_ve!$D$6:$D$1005,$C8,Con_ve!$I$6:$I$1005,"Em negociação",Con_ve!$Q$6:$Q$1005,AS$5)))</f>
        <v>0</v>
      </c>
      <c r="AT8" s="87">
        <f>IF(ISERR(IF($C8="","",SUMIFS(Con_ve!$F$6:$F$1005,Con_ve!$D$6:$D$1005,$C8,Con_ve!$I$6:$I$1005,"Em negociação",Con_ve!$Q$6:$Q$1005,AT$5))),"",IF($C8="","",SUMIFS(Con_ve!$F$6:$F$1005,Con_ve!$D$6:$D$1005,$C8,Con_ve!$I$6:$I$1005,"Em negociação",Con_ve!$Q$6:$Q$1005,AT$5)))</f>
        <v>0</v>
      </c>
      <c r="AU8" s="87">
        <f>IF(ISERR(IF($C8="","",SUMIFS(Con_ve!$F$6:$F$1005,Con_ve!$D$6:$D$1005,$C8,Con_ve!$I$6:$I$1005,"Em negociação",Con_ve!$Q$6:$Q$1005,AU$5))),"",IF($C8="","",SUMIFS(Con_ve!$F$6:$F$1005,Con_ve!$D$6:$D$1005,$C8,Con_ve!$I$6:$I$1005,"Em negociação",Con_ve!$Q$6:$Q$1005,AU$5)))</f>
        <v>0</v>
      </c>
      <c r="AV8" s="87">
        <f t="shared" si="15"/>
        <v>17000</v>
      </c>
    </row>
    <row r="9" spans="3:48" ht="30" customHeight="1">
      <c r="C9" s="97" t="s">
        <v>183</v>
      </c>
      <c r="D9" s="97" t="s">
        <v>184</v>
      </c>
      <c r="E9" s="95">
        <v>1</v>
      </c>
      <c r="F9" s="95">
        <v>0</v>
      </c>
      <c r="H9" s="87">
        <f t="shared" si="1"/>
        <v>5700</v>
      </c>
      <c r="I9" s="87">
        <f t="shared" si="2"/>
        <v>0</v>
      </c>
      <c r="J9" s="87">
        <f t="shared" si="3"/>
        <v>0</v>
      </c>
      <c r="K9" s="87">
        <f t="shared" si="4"/>
        <v>0</v>
      </c>
      <c r="L9" s="87">
        <f t="shared" si="5"/>
        <v>0</v>
      </c>
      <c r="M9" s="87">
        <f t="shared" si="6"/>
        <v>0</v>
      </c>
      <c r="N9" s="87">
        <f t="shared" si="7"/>
        <v>0</v>
      </c>
      <c r="O9" s="87">
        <f t="shared" si="8"/>
        <v>0</v>
      </c>
      <c r="P9" s="87">
        <f t="shared" si="9"/>
        <v>0</v>
      </c>
      <c r="Q9" s="87">
        <f t="shared" si="10"/>
        <v>0</v>
      </c>
      <c r="R9" s="87">
        <f t="shared" si="11"/>
        <v>0</v>
      </c>
      <c r="S9" s="87">
        <f t="shared" si="12"/>
        <v>0</v>
      </c>
      <c r="T9" s="87">
        <f t="shared" si="13"/>
        <v>5700</v>
      </c>
      <c r="V9" s="87">
        <f>IF(ISERR(IF($C9="","",SUMIFS(Con_ve!$F$6:$F$1005,Con_ve!$D$6:$D$1005,$C9,Con_ve!$I$6:$I$1005,"Fechada",Con_ve!$Q$6:$Q$1005,V$5))),"",IF($C9="","",SUMIFS(Con_ve!$F$6:$F$1005,Con_ve!$D$6:$D$1005,$C9,Con_ve!$I$6:$I$1005,"Fechada",Con_ve!$Q$6:$Q$1005,V$5)))</f>
        <v>5700</v>
      </c>
      <c r="W9" s="87">
        <f>IF(ISERR(IF($C9="","",SUMIFS(Con_ve!$F$6:$F$1005,Con_ve!$D$6:$D$1005,$C9,Con_ve!$I$6:$I$1005,"Fechada",Con_ve!$Q$6:$Q$1005,W$5))),"",IF($C9="","",SUMIFS(Con_ve!$F$6:$F$1005,Con_ve!$D$6:$D$1005,$C9,Con_ve!$I$6:$I$1005,"Fechada",Con_ve!$Q$6:$Q$1005,W$5)))</f>
        <v>0</v>
      </c>
      <c r="X9" s="87">
        <f>IF(ISERR(IF($C9="","",SUMIFS(Con_ve!$F$6:$F$1005,Con_ve!$D$6:$D$1005,$C9,Con_ve!$I$6:$I$1005,"Fechada",Con_ve!$Q$6:$Q$1005,X$5))),"",IF($C9="","",SUMIFS(Con_ve!$F$6:$F$1005,Con_ve!$D$6:$D$1005,$C9,Con_ve!$I$6:$I$1005,"Fechada",Con_ve!$Q$6:$Q$1005,X$5)))</f>
        <v>0</v>
      </c>
      <c r="Y9" s="87">
        <f>IF(ISERR(IF($C9="","",SUMIFS(Con_ve!$F$6:$F$1005,Con_ve!$D$6:$D$1005,$C9,Con_ve!$I$6:$I$1005,"Fechada",Con_ve!$Q$6:$Q$1005,Y$5))),"",IF($C9="","",SUMIFS(Con_ve!$F$6:$F$1005,Con_ve!$D$6:$D$1005,$C9,Con_ve!$I$6:$I$1005,"Fechada",Con_ve!$Q$6:$Q$1005,Y$5)))</f>
        <v>0</v>
      </c>
      <c r="Z9" s="87">
        <f>IF(ISERR(IF($C9="","",SUMIFS(Con_ve!$F$6:$F$1005,Con_ve!$D$6:$D$1005,$C9,Con_ve!$I$6:$I$1005,"Fechada",Con_ve!$Q$6:$Q$1005,Z$5))),"",IF($C9="","",SUMIFS(Con_ve!$F$6:$F$1005,Con_ve!$D$6:$D$1005,$C9,Con_ve!$I$6:$I$1005,"Fechada",Con_ve!$Q$6:$Q$1005,Z$5)))</f>
        <v>0</v>
      </c>
      <c r="AA9" s="87">
        <f>IF(ISERR(IF($C9="","",SUMIFS(Con_ve!$F$6:$F$1005,Con_ve!$D$6:$D$1005,$C9,Con_ve!$I$6:$I$1005,"Fechada",Con_ve!$Q$6:$Q$1005,AA$5))),"",IF($C9="","",SUMIFS(Con_ve!$F$6:$F$1005,Con_ve!$D$6:$D$1005,$C9,Con_ve!$I$6:$I$1005,"Fechada",Con_ve!$Q$6:$Q$1005,AA$5)))</f>
        <v>0</v>
      </c>
      <c r="AB9" s="87">
        <f>IF(ISERR(IF($C9="","",SUMIFS(Con_ve!$F$6:$F$1005,Con_ve!$D$6:$D$1005,$C9,Con_ve!$I$6:$I$1005,"Fechada",Con_ve!$Q$6:$Q$1005,AB$5))),"",IF($C9="","",SUMIFS(Con_ve!$F$6:$F$1005,Con_ve!$D$6:$D$1005,$C9,Con_ve!$I$6:$I$1005,"Fechada",Con_ve!$Q$6:$Q$1005,AB$5)))</f>
        <v>0</v>
      </c>
      <c r="AC9" s="87">
        <f>IF(ISERR(IF($C9="","",SUMIFS(Con_ve!$F$6:$F$1005,Con_ve!$D$6:$D$1005,$C9,Con_ve!$I$6:$I$1005,"Fechada",Con_ve!$Q$6:$Q$1005,AC$5))),"",IF($C9="","",SUMIFS(Con_ve!$F$6:$F$1005,Con_ve!$D$6:$D$1005,$C9,Con_ve!$I$6:$I$1005,"Fechada",Con_ve!$Q$6:$Q$1005,AC$5)))</f>
        <v>0</v>
      </c>
      <c r="AD9" s="87">
        <f>IF(ISERR(IF($C9="","",SUMIFS(Con_ve!$F$6:$F$1005,Con_ve!$D$6:$D$1005,$C9,Con_ve!$I$6:$I$1005,"Fechada",Con_ve!$Q$6:$Q$1005,AD$5))),"",IF($C9="","",SUMIFS(Con_ve!$F$6:$F$1005,Con_ve!$D$6:$D$1005,$C9,Con_ve!$I$6:$I$1005,"Fechada",Con_ve!$Q$6:$Q$1005,AD$5)))</f>
        <v>0</v>
      </c>
      <c r="AE9" s="87">
        <f>IF(ISERR(IF($C9="","",SUMIFS(Con_ve!$F$6:$F$1005,Con_ve!$D$6:$D$1005,$C9,Con_ve!$I$6:$I$1005,"Fechada",Con_ve!$Q$6:$Q$1005,AE$5))),"",IF($C9="","",SUMIFS(Con_ve!$F$6:$F$1005,Con_ve!$D$6:$D$1005,$C9,Con_ve!$I$6:$I$1005,"Fechada",Con_ve!$Q$6:$Q$1005,AE$5)))</f>
        <v>0</v>
      </c>
      <c r="AF9" s="87">
        <f>IF(ISERR(IF($C9="","",SUMIFS(Con_ve!$F$6:$F$1005,Con_ve!$D$6:$D$1005,$C9,Con_ve!$I$6:$I$1005,"Fechada",Con_ve!$Q$6:$Q$1005,AF$5))),"",IF($C9="","",SUMIFS(Con_ve!$F$6:$F$1005,Con_ve!$D$6:$D$1005,$C9,Con_ve!$I$6:$I$1005,"Fechada",Con_ve!$Q$6:$Q$1005,AF$5)))</f>
        <v>0</v>
      </c>
      <c r="AG9" s="87">
        <f>IF(ISERR(IF($C9="","",SUMIFS(Con_ve!$F$6:$F$1005,Con_ve!$D$6:$D$1005,$C9,Con_ve!$I$6:$I$1005,"Fechada",Con_ve!$Q$6:$Q$1005,AG$5))),"",IF($C9="","",SUMIFS(Con_ve!$F$6:$F$1005,Con_ve!$D$6:$D$1005,$C9,Con_ve!$I$6:$I$1005,"Fechada",Con_ve!$Q$6:$Q$1005,AG$5)))</f>
        <v>0</v>
      </c>
      <c r="AH9" s="87">
        <f t="shared" si="14"/>
        <v>5700</v>
      </c>
      <c r="AJ9" s="87">
        <f>IF(ISERR(IF($C9="","",SUMIFS(Con_ve!$F$6:$F$1005,Con_ve!$D$6:$D$1005,$C9,Con_ve!$I$6:$I$1005,"Em negociação",Con_ve!$Q$6:$Q$1005,AJ$5))),"",IF($C9="","",SUMIFS(Con_ve!$F$6:$F$1005,Con_ve!$D$6:$D$1005,$C9,Con_ve!$I$6:$I$1005,"Em negociação",Con_ve!$Q$6:$Q$1005,AJ$5)))</f>
        <v>0</v>
      </c>
      <c r="AK9" s="87">
        <f>IF(ISERR(IF($C9="","",SUMIFS(Con_ve!$F$6:$F$1005,Con_ve!$D$6:$D$1005,$C9,Con_ve!$I$6:$I$1005,"Em negociação",Con_ve!$Q$6:$Q$1005,AK$5))),"",IF($C9="","",SUMIFS(Con_ve!$F$6:$F$1005,Con_ve!$D$6:$D$1005,$C9,Con_ve!$I$6:$I$1005,"Em negociação",Con_ve!$Q$6:$Q$1005,AK$5)))</f>
        <v>0</v>
      </c>
      <c r="AL9" s="87">
        <f>IF(ISERR(IF($C9="","",SUMIFS(Con_ve!$F$6:$F$1005,Con_ve!$D$6:$D$1005,$C9,Con_ve!$I$6:$I$1005,"Em negociação",Con_ve!$Q$6:$Q$1005,AL$5))),"",IF($C9="","",SUMIFS(Con_ve!$F$6:$F$1005,Con_ve!$D$6:$D$1005,$C9,Con_ve!$I$6:$I$1005,"Em negociação",Con_ve!$Q$6:$Q$1005,AL$5)))</f>
        <v>0</v>
      </c>
      <c r="AM9" s="87">
        <f>IF(ISERR(IF($C9="","",SUMIFS(Con_ve!$F$6:$F$1005,Con_ve!$D$6:$D$1005,$C9,Con_ve!$I$6:$I$1005,"Em negociação",Con_ve!$Q$6:$Q$1005,AM$5))),"",IF($C9="","",SUMIFS(Con_ve!$F$6:$F$1005,Con_ve!$D$6:$D$1005,$C9,Con_ve!$I$6:$I$1005,"Em negociação",Con_ve!$Q$6:$Q$1005,AM$5)))</f>
        <v>0</v>
      </c>
      <c r="AN9" s="87">
        <f>IF(ISERR(IF($C9="","",SUMIFS(Con_ve!$F$6:$F$1005,Con_ve!$D$6:$D$1005,$C9,Con_ve!$I$6:$I$1005,"Em negociação",Con_ve!$Q$6:$Q$1005,AN$5))),"",IF($C9="","",SUMIFS(Con_ve!$F$6:$F$1005,Con_ve!$D$6:$D$1005,$C9,Con_ve!$I$6:$I$1005,"Em negociação",Con_ve!$Q$6:$Q$1005,AN$5)))</f>
        <v>0</v>
      </c>
      <c r="AO9" s="87">
        <f>IF(ISERR(IF($C9="","",SUMIFS(Con_ve!$F$6:$F$1005,Con_ve!$D$6:$D$1005,$C9,Con_ve!$I$6:$I$1005,"Em negociação",Con_ve!$Q$6:$Q$1005,AO$5))),"",IF($C9="","",SUMIFS(Con_ve!$F$6:$F$1005,Con_ve!$D$6:$D$1005,$C9,Con_ve!$I$6:$I$1005,"Em negociação",Con_ve!$Q$6:$Q$1005,AO$5)))</f>
        <v>0</v>
      </c>
      <c r="AP9" s="87">
        <f>IF(ISERR(IF($C9="","",SUMIFS(Con_ve!$F$6:$F$1005,Con_ve!$D$6:$D$1005,$C9,Con_ve!$I$6:$I$1005,"Em negociação",Con_ve!$Q$6:$Q$1005,AP$5))),"",IF($C9="","",SUMIFS(Con_ve!$F$6:$F$1005,Con_ve!$D$6:$D$1005,$C9,Con_ve!$I$6:$I$1005,"Em negociação",Con_ve!$Q$6:$Q$1005,AP$5)))</f>
        <v>0</v>
      </c>
      <c r="AQ9" s="87">
        <f>IF(ISERR(IF($C9="","",SUMIFS(Con_ve!$F$6:$F$1005,Con_ve!$D$6:$D$1005,$C9,Con_ve!$I$6:$I$1005,"Em negociação",Con_ve!$Q$6:$Q$1005,AQ$5))),"",IF($C9="","",SUMIFS(Con_ve!$F$6:$F$1005,Con_ve!$D$6:$D$1005,$C9,Con_ve!$I$6:$I$1005,"Em negociação",Con_ve!$Q$6:$Q$1005,AQ$5)))</f>
        <v>0</v>
      </c>
      <c r="AR9" s="87">
        <f>IF(ISERR(IF($C9="","",SUMIFS(Con_ve!$F$6:$F$1005,Con_ve!$D$6:$D$1005,$C9,Con_ve!$I$6:$I$1005,"Em negociação",Con_ve!$Q$6:$Q$1005,AR$5))),"",IF($C9="","",SUMIFS(Con_ve!$F$6:$F$1005,Con_ve!$D$6:$D$1005,$C9,Con_ve!$I$6:$I$1005,"Em negociação",Con_ve!$Q$6:$Q$1005,AR$5)))</f>
        <v>0</v>
      </c>
      <c r="AS9" s="87">
        <f>IF(ISERR(IF($C9="","",SUMIFS(Con_ve!$F$6:$F$1005,Con_ve!$D$6:$D$1005,$C9,Con_ve!$I$6:$I$1005,"Em negociação",Con_ve!$Q$6:$Q$1005,AS$5))),"",IF($C9="","",SUMIFS(Con_ve!$F$6:$F$1005,Con_ve!$D$6:$D$1005,$C9,Con_ve!$I$6:$I$1005,"Em negociação",Con_ve!$Q$6:$Q$1005,AS$5)))</f>
        <v>0</v>
      </c>
      <c r="AT9" s="87">
        <f>IF(ISERR(IF($C9="","",SUMIFS(Con_ve!$F$6:$F$1005,Con_ve!$D$6:$D$1005,$C9,Con_ve!$I$6:$I$1005,"Em negociação",Con_ve!$Q$6:$Q$1005,AT$5))),"",IF($C9="","",SUMIFS(Con_ve!$F$6:$F$1005,Con_ve!$D$6:$D$1005,$C9,Con_ve!$I$6:$I$1005,"Em negociação",Con_ve!$Q$6:$Q$1005,AT$5)))</f>
        <v>0</v>
      </c>
      <c r="AU9" s="87">
        <f>IF(ISERR(IF($C9="","",SUMIFS(Con_ve!$F$6:$F$1005,Con_ve!$D$6:$D$1005,$C9,Con_ve!$I$6:$I$1005,"Em negociação",Con_ve!$Q$6:$Q$1005,AU$5))),"",IF($C9="","",SUMIFS(Con_ve!$F$6:$F$1005,Con_ve!$D$6:$D$1005,$C9,Con_ve!$I$6:$I$1005,"Em negociação",Con_ve!$Q$6:$Q$1005,AU$5)))</f>
        <v>0</v>
      </c>
      <c r="AV9" s="87">
        <f t="shared" si="15"/>
        <v>0</v>
      </c>
    </row>
    <row r="10" spans="3:48" ht="30" customHeight="1">
      <c r="C10" s="97" t="s">
        <v>185</v>
      </c>
      <c r="D10" s="97" t="s">
        <v>186</v>
      </c>
      <c r="E10" s="95">
        <v>2</v>
      </c>
      <c r="F10" s="95">
        <v>0</v>
      </c>
      <c r="H10" s="87">
        <f t="shared" si="1"/>
        <v>0</v>
      </c>
      <c r="I10" s="87">
        <f t="shared" si="2"/>
        <v>0</v>
      </c>
      <c r="J10" s="87">
        <f t="shared" si="3"/>
        <v>2300</v>
      </c>
      <c r="K10" s="87">
        <f t="shared" si="4"/>
        <v>0</v>
      </c>
      <c r="L10" s="87">
        <f t="shared" si="5"/>
        <v>2300</v>
      </c>
      <c r="M10" s="87">
        <f t="shared" si="6"/>
        <v>0</v>
      </c>
      <c r="N10" s="87">
        <f t="shared" si="7"/>
        <v>0</v>
      </c>
      <c r="O10" s="87">
        <f t="shared" si="8"/>
        <v>0</v>
      </c>
      <c r="P10" s="87">
        <f t="shared" si="9"/>
        <v>0</v>
      </c>
      <c r="Q10" s="87">
        <f t="shared" si="10"/>
        <v>0</v>
      </c>
      <c r="R10" s="87">
        <f t="shared" si="11"/>
        <v>0</v>
      </c>
      <c r="S10" s="87">
        <f t="shared" si="12"/>
        <v>0</v>
      </c>
      <c r="T10" s="87">
        <f t="shared" si="13"/>
        <v>4600</v>
      </c>
      <c r="V10" s="87">
        <f>IF(ISERR(IF($C10="","",SUMIFS(Con_ve!$F$6:$F$1005,Con_ve!$D$6:$D$1005,$C10,Con_ve!$I$6:$I$1005,"Fechada",Con_ve!$Q$6:$Q$1005,V$5))),"",IF($C10="","",SUMIFS(Con_ve!$F$6:$F$1005,Con_ve!$D$6:$D$1005,$C10,Con_ve!$I$6:$I$1005,"Fechada",Con_ve!$Q$6:$Q$1005,V$5)))</f>
        <v>0</v>
      </c>
      <c r="W10" s="87">
        <f>IF(ISERR(IF($C10="","",SUMIFS(Con_ve!$F$6:$F$1005,Con_ve!$D$6:$D$1005,$C10,Con_ve!$I$6:$I$1005,"Fechada",Con_ve!$Q$6:$Q$1005,W$5))),"",IF($C10="","",SUMIFS(Con_ve!$F$6:$F$1005,Con_ve!$D$6:$D$1005,$C10,Con_ve!$I$6:$I$1005,"Fechada",Con_ve!$Q$6:$Q$1005,W$5)))</f>
        <v>0</v>
      </c>
      <c r="X10" s="87">
        <f>IF(ISERR(IF($C10="","",SUMIFS(Con_ve!$F$6:$F$1005,Con_ve!$D$6:$D$1005,$C10,Con_ve!$I$6:$I$1005,"Fechada",Con_ve!$Q$6:$Q$1005,X$5))),"",IF($C10="","",SUMIFS(Con_ve!$F$6:$F$1005,Con_ve!$D$6:$D$1005,$C10,Con_ve!$I$6:$I$1005,"Fechada",Con_ve!$Q$6:$Q$1005,X$5)))</f>
        <v>2300</v>
      </c>
      <c r="Y10" s="87">
        <f>IF(ISERR(IF($C10="","",SUMIFS(Con_ve!$F$6:$F$1005,Con_ve!$D$6:$D$1005,$C10,Con_ve!$I$6:$I$1005,"Fechada",Con_ve!$Q$6:$Q$1005,Y$5))),"",IF($C10="","",SUMIFS(Con_ve!$F$6:$F$1005,Con_ve!$D$6:$D$1005,$C10,Con_ve!$I$6:$I$1005,"Fechada",Con_ve!$Q$6:$Q$1005,Y$5)))</f>
        <v>0</v>
      </c>
      <c r="Z10" s="87">
        <f>IF(ISERR(IF($C10="","",SUMIFS(Con_ve!$F$6:$F$1005,Con_ve!$D$6:$D$1005,$C10,Con_ve!$I$6:$I$1005,"Fechada",Con_ve!$Q$6:$Q$1005,Z$5))),"",IF($C10="","",SUMIFS(Con_ve!$F$6:$F$1005,Con_ve!$D$6:$D$1005,$C10,Con_ve!$I$6:$I$1005,"Fechada",Con_ve!$Q$6:$Q$1005,Z$5)))</f>
        <v>2300</v>
      </c>
      <c r="AA10" s="87">
        <f>IF(ISERR(IF($C10="","",SUMIFS(Con_ve!$F$6:$F$1005,Con_ve!$D$6:$D$1005,$C10,Con_ve!$I$6:$I$1005,"Fechada",Con_ve!$Q$6:$Q$1005,AA$5))),"",IF($C10="","",SUMIFS(Con_ve!$F$6:$F$1005,Con_ve!$D$6:$D$1005,$C10,Con_ve!$I$6:$I$1005,"Fechada",Con_ve!$Q$6:$Q$1005,AA$5)))</f>
        <v>0</v>
      </c>
      <c r="AB10" s="87">
        <f>IF(ISERR(IF($C10="","",SUMIFS(Con_ve!$F$6:$F$1005,Con_ve!$D$6:$D$1005,$C10,Con_ve!$I$6:$I$1005,"Fechada",Con_ve!$Q$6:$Q$1005,AB$5))),"",IF($C10="","",SUMIFS(Con_ve!$F$6:$F$1005,Con_ve!$D$6:$D$1005,$C10,Con_ve!$I$6:$I$1005,"Fechada",Con_ve!$Q$6:$Q$1005,AB$5)))</f>
        <v>0</v>
      </c>
      <c r="AC10" s="87">
        <f>IF(ISERR(IF($C10="","",SUMIFS(Con_ve!$F$6:$F$1005,Con_ve!$D$6:$D$1005,$C10,Con_ve!$I$6:$I$1005,"Fechada",Con_ve!$Q$6:$Q$1005,AC$5))),"",IF($C10="","",SUMIFS(Con_ve!$F$6:$F$1005,Con_ve!$D$6:$D$1005,$C10,Con_ve!$I$6:$I$1005,"Fechada",Con_ve!$Q$6:$Q$1005,AC$5)))</f>
        <v>0</v>
      </c>
      <c r="AD10" s="87">
        <f>IF(ISERR(IF($C10="","",SUMIFS(Con_ve!$F$6:$F$1005,Con_ve!$D$6:$D$1005,$C10,Con_ve!$I$6:$I$1005,"Fechada",Con_ve!$Q$6:$Q$1005,AD$5))),"",IF($C10="","",SUMIFS(Con_ve!$F$6:$F$1005,Con_ve!$D$6:$D$1005,$C10,Con_ve!$I$6:$I$1005,"Fechada",Con_ve!$Q$6:$Q$1005,AD$5)))</f>
        <v>0</v>
      </c>
      <c r="AE10" s="87">
        <f>IF(ISERR(IF($C10="","",SUMIFS(Con_ve!$F$6:$F$1005,Con_ve!$D$6:$D$1005,$C10,Con_ve!$I$6:$I$1005,"Fechada",Con_ve!$Q$6:$Q$1005,AE$5))),"",IF($C10="","",SUMIFS(Con_ve!$F$6:$F$1005,Con_ve!$D$6:$D$1005,$C10,Con_ve!$I$6:$I$1005,"Fechada",Con_ve!$Q$6:$Q$1005,AE$5)))</f>
        <v>0</v>
      </c>
      <c r="AF10" s="87">
        <f>IF(ISERR(IF($C10="","",SUMIFS(Con_ve!$F$6:$F$1005,Con_ve!$D$6:$D$1005,$C10,Con_ve!$I$6:$I$1005,"Fechada",Con_ve!$Q$6:$Q$1005,AF$5))),"",IF($C10="","",SUMIFS(Con_ve!$F$6:$F$1005,Con_ve!$D$6:$D$1005,$C10,Con_ve!$I$6:$I$1005,"Fechada",Con_ve!$Q$6:$Q$1005,AF$5)))</f>
        <v>0</v>
      </c>
      <c r="AG10" s="87">
        <f>IF(ISERR(IF($C10="","",SUMIFS(Con_ve!$F$6:$F$1005,Con_ve!$D$6:$D$1005,$C10,Con_ve!$I$6:$I$1005,"Fechada",Con_ve!$Q$6:$Q$1005,AG$5))),"",IF($C10="","",SUMIFS(Con_ve!$F$6:$F$1005,Con_ve!$D$6:$D$1005,$C10,Con_ve!$I$6:$I$1005,"Fechada",Con_ve!$Q$6:$Q$1005,AG$5)))</f>
        <v>0</v>
      </c>
      <c r="AH10" s="87">
        <f t="shared" si="14"/>
        <v>4600</v>
      </c>
      <c r="AJ10" s="87">
        <f>IF(ISERR(IF($C10="","",SUMIFS(Con_ve!$F$6:$F$1005,Con_ve!$D$6:$D$1005,$C10,Con_ve!$I$6:$I$1005,"Em negociação",Con_ve!$Q$6:$Q$1005,AJ$5))),"",IF($C10="","",SUMIFS(Con_ve!$F$6:$F$1005,Con_ve!$D$6:$D$1005,$C10,Con_ve!$I$6:$I$1005,"Em negociação",Con_ve!$Q$6:$Q$1005,AJ$5)))</f>
        <v>0</v>
      </c>
      <c r="AK10" s="87">
        <f>IF(ISERR(IF($C10="","",SUMIFS(Con_ve!$F$6:$F$1005,Con_ve!$D$6:$D$1005,$C10,Con_ve!$I$6:$I$1005,"Em negociação",Con_ve!$Q$6:$Q$1005,AK$5))),"",IF($C10="","",SUMIFS(Con_ve!$F$6:$F$1005,Con_ve!$D$6:$D$1005,$C10,Con_ve!$I$6:$I$1005,"Em negociação",Con_ve!$Q$6:$Q$1005,AK$5)))</f>
        <v>0</v>
      </c>
      <c r="AL10" s="87">
        <f>IF(ISERR(IF($C10="","",SUMIFS(Con_ve!$F$6:$F$1005,Con_ve!$D$6:$D$1005,$C10,Con_ve!$I$6:$I$1005,"Em negociação",Con_ve!$Q$6:$Q$1005,AL$5))),"",IF($C10="","",SUMIFS(Con_ve!$F$6:$F$1005,Con_ve!$D$6:$D$1005,$C10,Con_ve!$I$6:$I$1005,"Em negociação",Con_ve!$Q$6:$Q$1005,AL$5)))</f>
        <v>0</v>
      </c>
      <c r="AM10" s="87">
        <f>IF(ISERR(IF($C10="","",SUMIFS(Con_ve!$F$6:$F$1005,Con_ve!$D$6:$D$1005,$C10,Con_ve!$I$6:$I$1005,"Em negociação",Con_ve!$Q$6:$Q$1005,AM$5))),"",IF($C10="","",SUMIFS(Con_ve!$F$6:$F$1005,Con_ve!$D$6:$D$1005,$C10,Con_ve!$I$6:$I$1005,"Em negociação",Con_ve!$Q$6:$Q$1005,AM$5)))</f>
        <v>0</v>
      </c>
      <c r="AN10" s="87">
        <f>IF(ISERR(IF($C10="","",SUMIFS(Con_ve!$F$6:$F$1005,Con_ve!$D$6:$D$1005,$C10,Con_ve!$I$6:$I$1005,"Em negociação",Con_ve!$Q$6:$Q$1005,AN$5))),"",IF($C10="","",SUMIFS(Con_ve!$F$6:$F$1005,Con_ve!$D$6:$D$1005,$C10,Con_ve!$I$6:$I$1005,"Em negociação",Con_ve!$Q$6:$Q$1005,AN$5)))</f>
        <v>0</v>
      </c>
      <c r="AO10" s="87">
        <f>IF(ISERR(IF($C10="","",SUMIFS(Con_ve!$F$6:$F$1005,Con_ve!$D$6:$D$1005,$C10,Con_ve!$I$6:$I$1005,"Em negociação",Con_ve!$Q$6:$Q$1005,AO$5))),"",IF($C10="","",SUMIFS(Con_ve!$F$6:$F$1005,Con_ve!$D$6:$D$1005,$C10,Con_ve!$I$6:$I$1005,"Em negociação",Con_ve!$Q$6:$Q$1005,AO$5)))</f>
        <v>0</v>
      </c>
      <c r="AP10" s="87">
        <f>IF(ISERR(IF($C10="","",SUMIFS(Con_ve!$F$6:$F$1005,Con_ve!$D$6:$D$1005,$C10,Con_ve!$I$6:$I$1005,"Em negociação",Con_ve!$Q$6:$Q$1005,AP$5))),"",IF($C10="","",SUMIFS(Con_ve!$F$6:$F$1005,Con_ve!$D$6:$D$1005,$C10,Con_ve!$I$6:$I$1005,"Em negociação",Con_ve!$Q$6:$Q$1005,AP$5)))</f>
        <v>0</v>
      </c>
      <c r="AQ10" s="87">
        <f>IF(ISERR(IF($C10="","",SUMIFS(Con_ve!$F$6:$F$1005,Con_ve!$D$6:$D$1005,$C10,Con_ve!$I$6:$I$1005,"Em negociação",Con_ve!$Q$6:$Q$1005,AQ$5))),"",IF($C10="","",SUMIFS(Con_ve!$F$6:$F$1005,Con_ve!$D$6:$D$1005,$C10,Con_ve!$I$6:$I$1005,"Em negociação",Con_ve!$Q$6:$Q$1005,AQ$5)))</f>
        <v>0</v>
      </c>
      <c r="AR10" s="87">
        <f>IF(ISERR(IF($C10="","",SUMIFS(Con_ve!$F$6:$F$1005,Con_ve!$D$6:$D$1005,$C10,Con_ve!$I$6:$I$1005,"Em negociação",Con_ve!$Q$6:$Q$1005,AR$5))),"",IF($C10="","",SUMIFS(Con_ve!$F$6:$F$1005,Con_ve!$D$6:$D$1005,$C10,Con_ve!$I$6:$I$1005,"Em negociação",Con_ve!$Q$6:$Q$1005,AR$5)))</f>
        <v>0</v>
      </c>
      <c r="AS10" s="87">
        <f>IF(ISERR(IF($C10="","",SUMIFS(Con_ve!$F$6:$F$1005,Con_ve!$D$6:$D$1005,$C10,Con_ve!$I$6:$I$1005,"Em negociação",Con_ve!$Q$6:$Q$1005,AS$5))),"",IF($C10="","",SUMIFS(Con_ve!$F$6:$F$1005,Con_ve!$D$6:$D$1005,$C10,Con_ve!$I$6:$I$1005,"Em negociação",Con_ve!$Q$6:$Q$1005,AS$5)))</f>
        <v>0</v>
      </c>
      <c r="AT10" s="87">
        <f>IF(ISERR(IF($C10="","",SUMIFS(Con_ve!$F$6:$F$1005,Con_ve!$D$6:$D$1005,$C10,Con_ve!$I$6:$I$1005,"Em negociação",Con_ve!$Q$6:$Q$1005,AT$5))),"",IF($C10="","",SUMIFS(Con_ve!$F$6:$F$1005,Con_ve!$D$6:$D$1005,$C10,Con_ve!$I$6:$I$1005,"Em negociação",Con_ve!$Q$6:$Q$1005,AT$5)))</f>
        <v>0</v>
      </c>
      <c r="AU10" s="87">
        <f>IF(ISERR(IF($C10="","",SUMIFS(Con_ve!$F$6:$F$1005,Con_ve!$D$6:$D$1005,$C10,Con_ve!$I$6:$I$1005,"Em negociação",Con_ve!$Q$6:$Q$1005,AU$5))),"",IF($C10="","",SUMIFS(Con_ve!$F$6:$F$1005,Con_ve!$D$6:$D$1005,$C10,Con_ve!$I$6:$I$1005,"Em negociação",Con_ve!$Q$6:$Q$1005,AU$5)))</f>
        <v>0</v>
      </c>
      <c r="AV10" s="87">
        <f t="shared" si="15"/>
        <v>0</v>
      </c>
    </row>
    <row r="11" spans="3:48" ht="30" customHeight="1">
      <c r="C11" s="97"/>
      <c r="D11" s="97"/>
      <c r="E11" s="95" t="s">
        <v>309</v>
      </c>
      <c r="F11" s="95" t="s">
        <v>309</v>
      </c>
      <c r="H11" s="87">
        <f t="shared" si="1"/>
        <v>0</v>
      </c>
      <c r="I11" s="87">
        <f t="shared" si="2"/>
        <v>0</v>
      </c>
      <c r="J11" s="87">
        <f t="shared" si="3"/>
        <v>0</v>
      </c>
      <c r="K11" s="87">
        <f t="shared" si="4"/>
        <v>0</v>
      </c>
      <c r="L11" s="87">
        <f t="shared" si="5"/>
        <v>0</v>
      </c>
      <c r="M11" s="87">
        <f t="shared" si="6"/>
        <v>0</v>
      </c>
      <c r="N11" s="87">
        <f t="shared" si="7"/>
        <v>0</v>
      </c>
      <c r="O11" s="87">
        <f t="shared" si="8"/>
        <v>0</v>
      </c>
      <c r="P11" s="87">
        <f t="shared" si="9"/>
        <v>0</v>
      </c>
      <c r="Q11" s="87">
        <f t="shared" si="10"/>
        <v>0</v>
      </c>
      <c r="R11" s="87">
        <f t="shared" si="11"/>
        <v>0</v>
      </c>
      <c r="S11" s="87">
        <f t="shared" si="12"/>
        <v>0</v>
      </c>
      <c r="T11" s="87">
        <f t="shared" si="13"/>
        <v>0</v>
      </c>
      <c r="V11" s="87" t="str">
        <f>IF(ISERR(IF($C11="","",SUMIFS(Con_ve!$F$6:$F$1005,Con_ve!$D$6:$D$1005,$C11,Con_ve!$I$6:$I$1005,"Fechada",Con_ve!$Q$6:$Q$1005,V$5))),"",IF($C11="","",SUMIFS(Con_ve!$F$6:$F$1005,Con_ve!$D$6:$D$1005,$C11,Con_ve!$I$6:$I$1005,"Fechada",Con_ve!$Q$6:$Q$1005,V$5)))</f>
        <v/>
      </c>
      <c r="W11" s="87" t="str">
        <f>IF(ISERR(IF($C11="","",SUMIFS(Con_ve!$F$6:$F$1005,Con_ve!$D$6:$D$1005,$C11,Con_ve!$I$6:$I$1005,"Fechada",Con_ve!$Q$6:$Q$1005,W$5))),"",IF($C11="","",SUMIFS(Con_ve!$F$6:$F$1005,Con_ve!$D$6:$D$1005,$C11,Con_ve!$I$6:$I$1005,"Fechada",Con_ve!$Q$6:$Q$1005,W$5)))</f>
        <v/>
      </c>
      <c r="X11" s="87" t="str">
        <f>IF(ISERR(IF($C11="","",SUMIFS(Con_ve!$F$6:$F$1005,Con_ve!$D$6:$D$1005,$C11,Con_ve!$I$6:$I$1005,"Fechada",Con_ve!$Q$6:$Q$1005,X$5))),"",IF($C11="","",SUMIFS(Con_ve!$F$6:$F$1005,Con_ve!$D$6:$D$1005,$C11,Con_ve!$I$6:$I$1005,"Fechada",Con_ve!$Q$6:$Q$1005,X$5)))</f>
        <v/>
      </c>
      <c r="Y11" s="87" t="str">
        <f>IF(ISERR(IF($C11="","",SUMIFS(Con_ve!$F$6:$F$1005,Con_ve!$D$6:$D$1005,$C11,Con_ve!$I$6:$I$1005,"Fechada",Con_ve!$Q$6:$Q$1005,Y$5))),"",IF($C11="","",SUMIFS(Con_ve!$F$6:$F$1005,Con_ve!$D$6:$D$1005,$C11,Con_ve!$I$6:$I$1005,"Fechada",Con_ve!$Q$6:$Q$1005,Y$5)))</f>
        <v/>
      </c>
      <c r="Z11" s="87" t="str">
        <f>IF(ISERR(IF($C11="","",SUMIFS(Con_ve!$F$6:$F$1005,Con_ve!$D$6:$D$1005,$C11,Con_ve!$I$6:$I$1005,"Fechada",Con_ve!$Q$6:$Q$1005,Z$5))),"",IF($C11="","",SUMIFS(Con_ve!$F$6:$F$1005,Con_ve!$D$6:$D$1005,$C11,Con_ve!$I$6:$I$1005,"Fechada",Con_ve!$Q$6:$Q$1005,Z$5)))</f>
        <v/>
      </c>
      <c r="AA11" s="87" t="str">
        <f>IF(ISERR(IF($C11="","",SUMIFS(Con_ve!$F$6:$F$1005,Con_ve!$D$6:$D$1005,$C11,Con_ve!$I$6:$I$1005,"Fechada",Con_ve!$Q$6:$Q$1005,AA$5))),"",IF($C11="","",SUMIFS(Con_ve!$F$6:$F$1005,Con_ve!$D$6:$D$1005,$C11,Con_ve!$I$6:$I$1005,"Fechada",Con_ve!$Q$6:$Q$1005,AA$5)))</f>
        <v/>
      </c>
      <c r="AB11" s="87" t="str">
        <f>IF(ISERR(IF($C11="","",SUMIFS(Con_ve!$F$6:$F$1005,Con_ve!$D$6:$D$1005,$C11,Con_ve!$I$6:$I$1005,"Fechada",Con_ve!$Q$6:$Q$1005,AB$5))),"",IF($C11="","",SUMIFS(Con_ve!$F$6:$F$1005,Con_ve!$D$6:$D$1005,$C11,Con_ve!$I$6:$I$1005,"Fechada",Con_ve!$Q$6:$Q$1005,AB$5)))</f>
        <v/>
      </c>
      <c r="AC11" s="87" t="str">
        <f>IF(ISERR(IF($C11="","",SUMIFS(Con_ve!$F$6:$F$1005,Con_ve!$D$6:$D$1005,$C11,Con_ve!$I$6:$I$1005,"Fechada",Con_ve!$Q$6:$Q$1005,AC$5))),"",IF($C11="","",SUMIFS(Con_ve!$F$6:$F$1005,Con_ve!$D$6:$D$1005,$C11,Con_ve!$I$6:$I$1005,"Fechada",Con_ve!$Q$6:$Q$1005,AC$5)))</f>
        <v/>
      </c>
      <c r="AD11" s="87" t="str">
        <f>IF(ISERR(IF($C11="","",SUMIFS(Con_ve!$F$6:$F$1005,Con_ve!$D$6:$D$1005,$C11,Con_ve!$I$6:$I$1005,"Fechada",Con_ve!$Q$6:$Q$1005,AD$5))),"",IF($C11="","",SUMIFS(Con_ve!$F$6:$F$1005,Con_ve!$D$6:$D$1005,$C11,Con_ve!$I$6:$I$1005,"Fechada",Con_ve!$Q$6:$Q$1005,AD$5)))</f>
        <v/>
      </c>
      <c r="AE11" s="87" t="str">
        <f>IF(ISERR(IF($C11="","",SUMIFS(Con_ve!$F$6:$F$1005,Con_ve!$D$6:$D$1005,$C11,Con_ve!$I$6:$I$1005,"Fechada",Con_ve!$Q$6:$Q$1005,AE$5))),"",IF($C11="","",SUMIFS(Con_ve!$F$6:$F$1005,Con_ve!$D$6:$D$1005,$C11,Con_ve!$I$6:$I$1005,"Fechada",Con_ve!$Q$6:$Q$1005,AE$5)))</f>
        <v/>
      </c>
      <c r="AF11" s="87" t="str">
        <f>IF(ISERR(IF($C11="","",SUMIFS(Con_ve!$F$6:$F$1005,Con_ve!$D$6:$D$1005,$C11,Con_ve!$I$6:$I$1005,"Fechada",Con_ve!$Q$6:$Q$1005,AF$5))),"",IF($C11="","",SUMIFS(Con_ve!$F$6:$F$1005,Con_ve!$D$6:$D$1005,$C11,Con_ve!$I$6:$I$1005,"Fechada",Con_ve!$Q$6:$Q$1005,AF$5)))</f>
        <v/>
      </c>
      <c r="AG11" s="87" t="str">
        <f>IF(ISERR(IF($C11="","",SUMIFS(Con_ve!$F$6:$F$1005,Con_ve!$D$6:$D$1005,$C11,Con_ve!$I$6:$I$1005,"Fechada",Con_ve!$Q$6:$Q$1005,AG$5))),"",IF($C11="","",SUMIFS(Con_ve!$F$6:$F$1005,Con_ve!$D$6:$D$1005,$C11,Con_ve!$I$6:$I$1005,"Fechada",Con_ve!$Q$6:$Q$1005,AG$5)))</f>
        <v/>
      </c>
      <c r="AH11" s="87">
        <f t="shared" si="14"/>
        <v>0</v>
      </c>
      <c r="AJ11" s="87" t="str">
        <f>IF(ISERR(IF($C11="","",SUMIFS(Con_ve!$F$6:$F$1005,Con_ve!$D$6:$D$1005,$C11,Con_ve!$I$6:$I$1005,"Em negociação",Con_ve!$Q$6:$Q$1005,AJ$5))),"",IF($C11="","",SUMIFS(Con_ve!$F$6:$F$1005,Con_ve!$D$6:$D$1005,$C11,Con_ve!$I$6:$I$1005,"Em negociação",Con_ve!$Q$6:$Q$1005,AJ$5)))</f>
        <v/>
      </c>
      <c r="AK11" s="87" t="str">
        <f>IF(ISERR(IF($C11="","",SUMIFS(Con_ve!$F$6:$F$1005,Con_ve!$D$6:$D$1005,$C11,Con_ve!$I$6:$I$1005,"Em negociação",Con_ve!$Q$6:$Q$1005,AK$5))),"",IF($C11="","",SUMIFS(Con_ve!$F$6:$F$1005,Con_ve!$D$6:$D$1005,$C11,Con_ve!$I$6:$I$1005,"Em negociação",Con_ve!$Q$6:$Q$1005,AK$5)))</f>
        <v/>
      </c>
      <c r="AL11" s="87" t="str">
        <f>IF(ISERR(IF($C11="","",SUMIFS(Con_ve!$F$6:$F$1005,Con_ve!$D$6:$D$1005,$C11,Con_ve!$I$6:$I$1005,"Em negociação",Con_ve!$Q$6:$Q$1005,AL$5))),"",IF($C11="","",SUMIFS(Con_ve!$F$6:$F$1005,Con_ve!$D$6:$D$1005,$C11,Con_ve!$I$6:$I$1005,"Em negociação",Con_ve!$Q$6:$Q$1005,AL$5)))</f>
        <v/>
      </c>
      <c r="AM11" s="87" t="str">
        <f>IF(ISERR(IF($C11="","",SUMIFS(Con_ve!$F$6:$F$1005,Con_ve!$D$6:$D$1005,$C11,Con_ve!$I$6:$I$1005,"Em negociação",Con_ve!$Q$6:$Q$1005,AM$5))),"",IF($C11="","",SUMIFS(Con_ve!$F$6:$F$1005,Con_ve!$D$6:$D$1005,$C11,Con_ve!$I$6:$I$1005,"Em negociação",Con_ve!$Q$6:$Q$1005,AM$5)))</f>
        <v/>
      </c>
      <c r="AN11" s="87" t="str">
        <f>IF(ISERR(IF($C11="","",SUMIFS(Con_ve!$F$6:$F$1005,Con_ve!$D$6:$D$1005,$C11,Con_ve!$I$6:$I$1005,"Em negociação",Con_ve!$Q$6:$Q$1005,AN$5))),"",IF($C11="","",SUMIFS(Con_ve!$F$6:$F$1005,Con_ve!$D$6:$D$1005,$C11,Con_ve!$I$6:$I$1005,"Em negociação",Con_ve!$Q$6:$Q$1005,AN$5)))</f>
        <v/>
      </c>
      <c r="AO11" s="87" t="str">
        <f>IF(ISERR(IF($C11="","",SUMIFS(Con_ve!$F$6:$F$1005,Con_ve!$D$6:$D$1005,$C11,Con_ve!$I$6:$I$1005,"Em negociação",Con_ve!$Q$6:$Q$1005,AO$5))),"",IF($C11="","",SUMIFS(Con_ve!$F$6:$F$1005,Con_ve!$D$6:$D$1005,$C11,Con_ve!$I$6:$I$1005,"Em negociação",Con_ve!$Q$6:$Q$1005,AO$5)))</f>
        <v/>
      </c>
      <c r="AP11" s="87" t="str">
        <f>IF(ISERR(IF($C11="","",SUMIFS(Con_ve!$F$6:$F$1005,Con_ve!$D$6:$D$1005,$C11,Con_ve!$I$6:$I$1005,"Em negociação",Con_ve!$Q$6:$Q$1005,AP$5))),"",IF($C11="","",SUMIFS(Con_ve!$F$6:$F$1005,Con_ve!$D$6:$D$1005,$C11,Con_ve!$I$6:$I$1005,"Em negociação",Con_ve!$Q$6:$Q$1005,AP$5)))</f>
        <v/>
      </c>
      <c r="AQ11" s="87" t="str">
        <f>IF(ISERR(IF($C11="","",SUMIFS(Con_ve!$F$6:$F$1005,Con_ve!$D$6:$D$1005,$C11,Con_ve!$I$6:$I$1005,"Em negociação",Con_ve!$Q$6:$Q$1005,AQ$5))),"",IF($C11="","",SUMIFS(Con_ve!$F$6:$F$1005,Con_ve!$D$6:$D$1005,$C11,Con_ve!$I$6:$I$1005,"Em negociação",Con_ve!$Q$6:$Q$1005,AQ$5)))</f>
        <v/>
      </c>
      <c r="AR11" s="87" t="str">
        <f>IF(ISERR(IF($C11="","",SUMIFS(Con_ve!$F$6:$F$1005,Con_ve!$D$6:$D$1005,$C11,Con_ve!$I$6:$I$1005,"Em negociação",Con_ve!$Q$6:$Q$1005,AR$5))),"",IF($C11="","",SUMIFS(Con_ve!$F$6:$F$1005,Con_ve!$D$6:$D$1005,$C11,Con_ve!$I$6:$I$1005,"Em negociação",Con_ve!$Q$6:$Q$1005,AR$5)))</f>
        <v/>
      </c>
      <c r="AS11" s="87" t="str">
        <f>IF(ISERR(IF($C11="","",SUMIFS(Con_ve!$F$6:$F$1005,Con_ve!$D$6:$D$1005,$C11,Con_ve!$I$6:$I$1005,"Em negociação",Con_ve!$Q$6:$Q$1005,AS$5))),"",IF($C11="","",SUMIFS(Con_ve!$F$6:$F$1005,Con_ve!$D$6:$D$1005,$C11,Con_ve!$I$6:$I$1005,"Em negociação",Con_ve!$Q$6:$Q$1005,AS$5)))</f>
        <v/>
      </c>
      <c r="AT11" s="87" t="str">
        <f>IF(ISERR(IF($C11="","",SUMIFS(Con_ve!$F$6:$F$1005,Con_ve!$D$6:$D$1005,$C11,Con_ve!$I$6:$I$1005,"Em negociação",Con_ve!$Q$6:$Q$1005,AT$5))),"",IF($C11="","",SUMIFS(Con_ve!$F$6:$F$1005,Con_ve!$D$6:$D$1005,$C11,Con_ve!$I$6:$I$1005,"Em negociação",Con_ve!$Q$6:$Q$1005,AT$5)))</f>
        <v/>
      </c>
      <c r="AU11" s="87" t="str">
        <f>IF(ISERR(IF($C11="","",SUMIFS(Con_ve!$F$6:$F$1005,Con_ve!$D$6:$D$1005,$C11,Con_ve!$I$6:$I$1005,"Em negociação",Con_ve!$Q$6:$Q$1005,AU$5))),"",IF($C11="","",SUMIFS(Con_ve!$F$6:$F$1005,Con_ve!$D$6:$D$1005,$C11,Con_ve!$I$6:$I$1005,"Em negociação",Con_ve!$Q$6:$Q$1005,AU$5)))</f>
        <v/>
      </c>
      <c r="AV11" s="87">
        <f t="shared" si="15"/>
        <v>0</v>
      </c>
    </row>
    <row r="12" spans="3:48" ht="30" customHeight="1">
      <c r="C12" s="97"/>
      <c r="D12" s="97"/>
      <c r="E12" s="95" t="s">
        <v>309</v>
      </c>
      <c r="F12" s="95" t="s">
        <v>309</v>
      </c>
      <c r="H12" s="87">
        <f t="shared" si="1"/>
        <v>0</v>
      </c>
      <c r="I12" s="87">
        <f t="shared" si="2"/>
        <v>0</v>
      </c>
      <c r="J12" s="87">
        <f t="shared" si="3"/>
        <v>0</v>
      </c>
      <c r="K12" s="87">
        <f t="shared" si="4"/>
        <v>0</v>
      </c>
      <c r="L12" s="87">
        <f t="shared" si="5"/>
        <v>0</v>
      </c>
      <c r="M12" s="87">
        <f t="shared" si="6"/>
        <v>0</v>
      </c>
      <c r="N12" s="87">
        <f t="shared" si="7"/>
        <v>0</v>
      </c>
      <c r="O12" s="87">
        <f t="shared" si="8"/>
        <v>0</v>
      </c>
      <c r="P12" s="87">
        <f t="shared" si="9"/>
        <v>0</v>
      </c>
      <c r="Q12" s="87">
        <f t="shared" si="10"/>
        <v>0</v>
      </c>
      <c r="R12" s="87">
        <f t="shared" si="11"/>
        <v>0</v>
      </c>
      <c r="S12" s="87">
        <f t="shared" si="12"/>
        <v>0</v>
      </c>
      <c r="T12" s="87">
        <f t="shared" si="13"/>
        <v>0</v>
      </c>
      <c r="V12" s="87" t="str">
        <f>IF(ISERR(IF($C12="","",SUMIFS(Con_ve!$F$6:$F$1005,Con_ve!$D$6:$D$1005,$C12,Con_ve!$I$6:$I$1005,"Fechada",Con_ve!$Q$6:$Q$1005,V$5))),"",IF($C12="","",SUMIFS(Con_ve!$F$6:$F$1005,Con_ve!$D$6:$D$1005,$C12,Con_ve!$I$6:$I$1005,"Fechada",Con_ve!$Q$6:$Q$1005,V$5)))</f>
        <v/>
      </c>
      <c r="W12" s="87" t="str">
        <f>IF(ISERR(IF($C12="","",SUMIFS(Con_ve!$F$6:$F$1005,Con_ve!$D$6:$D$1005,$C12,Con_ve!$I$6:$I$1005,"Fechada",Con_ve!$Q$6:$Q$1005,W$5))),"",IF($C12="","",SUMIFS(Con_ve!$F$6:$F$1005,Con_ve!$D$6:$D$1005,$C12,Con_ve!$I$6:$I$1005,"Fechada",Con_ve!$Q$6:$Q$1005,W$5)))</f>
        <v/>
      </c>
      <c r="X12" s="87" t="str">
        <f>IF(ISERR(IF($C12="","",SUMIFS(Con_ve!$F$6:$F$1005,Con_ve!$D$6:$D$1005,$C12,Con_ve!$I$6:$I$1005,"Fechada",Con_ve!$Q$6:$Q$1005,X$5))),"",IF($C12="","",SUMIFS(Con_ve!$F$6:$F$1005,Con_ve!$D$6:$D$1005,$C12,Con_ve!$I$6:$I$1005,"Fechada",Con_ve!$Q$6:$Q$1005,X$5)))</f>
        <v/>
      </c>
      <c r="Y12" s="87" t="str">
        <f>IF(ISERR(IF($C12="","",SUMIFS(Con_ve!$F$6:$F$1005,Con_ve!$D$6:$D$1005,$C12,Con_ve!$I$6:$I$1005,"Fechada",Con_ve!$Q$6:$Q$1005,Y$5))),"",IF($C12="","",SUMIFS(Con_ve!$F$6:$F$1005,Con_ve!$D$6:$D$1005,$C12,Con_ve!$I$6:$I$1005,"Fechada",Con_ve!$Q$6:$Q$1005,Y$5)))</f>
        <v/>
      </c>
      <c r="Z12" s="87" t="str">
        <f>IF(ISERR(IF($C12="","",SUMIFS(Con_ve!$F$6:$F$1005,Con_ve!$D$6:$D$1005,$C12,Con_ve!$I$6:$I$1005,"Fechada",Con_ve!$Q$6:$Q$1005,Z$5))),"",IF($C12="","",SUMIFS(Con_ve!$F$6:$F$1005,Con_ve!$D$6:$D$1005,$C12,Con_ve!$I$6:$I$1005,"Fechada",Con_ve!$Q$6:$Q$1005,Z$5)))</f>
        <v/>
      </c>
      <c r="AA12" s="87" t="str">
        <f>IF(ISERR(IF($C12="","",SUMIFS(Con_ve!$F$6:$F$1005,Con_ve!$D$6:$D$1005,$C12,Con_ve!$I$6:$I$1005,"Fechada",Con_ve!$Q$6:$Q$1005,AA$5))),"",IF($C12="","",SUMIFS(Con_ve!$F$6:$F$1005,Con_ve!$D$6:$D$1005,$C12,Con_ve!$I$6:$I$1005,"Fechada",Con_ve!$Q$6:$Q$1005,AA$5)))</f>
        <v/>
      </c>
      <c r="AB12" s="87" t="str">
        <f>IF(ISERR(IF($C12="","",SUMIFS(Con_ve!$F$6:$F$1005,Con_ve!$D$6:$D$1005,$C12,Con_ve!$I$6:$I$1005,"Fechada",Con_ve!$Q$6:$Q$1005,AB$5))),"",IF($C12="","",SUMIFS(Con_ve!$F$6:$F$1005,Con_ve!$D$6:$D$1005,$C12,Con_ve!$I$6:$I$1005,"Fechada",Con_ve!$Q$6:$Q$1005,AB$5)))</f>
        <v/>
      </c>
      <c r="AC12" s="87" t="str">
        <f>IF(ISERR(IF($C12="","",SUMIFS(Con_ve!$F$6:$F$1005,Con_ve!$D$6:$D$1005,$C12,Con_ve!$I$6:$I$1005,"Fechada",Con_ve!$Q$6:$Q$1005,AC$5))),"",IF($C12="","",SUMIFS(Con_ve!$F$6:$F$1005,Con_ve!$D$6:$D$1005,$C12,Con_ve!$I$6:$I$1005,"Fechada",Con_ve!$Q$6:$Q$1005,AC$5)))</f>
        <v/>
      </c>
      <c r="AD12" s="87" t="str">
        <f>IF(ISERR(IF($C12="","",SUMIFS(Con_ve!$F$6:$F$1005,Con_ve!$D$6:$D$1005,$C12,Con_ve!$I$6:$I$1005,"Fechada",Con_ve!$Q$6:$Q$1005,AD$5))),"",IF($C12="","",SUMIFS(Con_ve!$F$6:$F$1005,Con_ve!$D$6:$D$1005,$C12,Con_ve!$I$6:$I$1005,"Fechada",Con_ve!$Q$6:$Q$1005,AD$5)))</f>
        <v/>
      </c>
      <c r="AE12" s="87" t="str">
        <f>IF(ISERR(IF($C12="","",SUMIFS(Con_ve!$F$6:$F$1005,Con_ve!$D$6:$D$1005,$C12,Con_ve!$I$6:$I$1005,"Fechada",Con_ve!$Q$6:$Q$1005,AE$5))),"",IF($C12="","",SUMIFS(Con_ve!$F$6:$F$1005,Con_ve!$D$6:$D$1005,$C12,Con_ve!$I$6:$I$1005,"Fechada",Con_ve!$Q$6:$Q$1005,AE$5)))</f>
        <v/>
      </c>
      <c r="AF12" s="87" t="str">
        <f>IF(ISERR(IF($C12="","",SUMIFS(Con_ve!$F$6:$F$1005,Con_ve!$D$6:$D$1005,$C12,Con_ve!$I$6:$I$1005,"Fechada",Con_ve!$Q$6:$Q$1005,AF$5))),"",IF($C12="","",SUMIFS(Con_ve!$F$6:$F$1005,Con_ve!$D$6:$D$1005,$C12,Con_ve!$I$6:$I$1005,"Fechada",Con_ve!$Q$6:$Q$1005,AF$5)))</f>
        <v/>
      </c>
      <c r="AG12" s="87" t="str">
        <f>IF(ISERR(IF($C12="","",SUMIFS(Con_ve!$F$6:$F$1005,Con_ve!$D$6:$D$1005,$C12,Con_ve!$I$6:$I$1005,"Fechada",Con_ve!$Q$6:$Q$1005,AG$5))),"",IF($C12="","",SUMIFS(Con_ve!$F$6:$F$1005,Con_ve!$D$6:$D$1005,$C12,Con_ve!$I$6:$I$1005,"Fechada",Con_ve!$Q$6:$Q$1005,AG$5)))</f>
        <v/>
      </c>
      <c r="AH12" s="87">
        <f t="shared" si="14"/>
        <v>0</v>
      </c>
      <c r="AJ12" s="87" t="str">
        <f>IF(ISERR(IF($C12="","",SUMIFS(Con_ve!$F$6:$F$1005,Con_ve!$D$6:$D$1005,$C12,Con_ve!$I$6:$I$1005,"Em negociação",Con_ve!$Q$6:$Q$1005,AJ$5))),"",IF($C12="","",SUMIFS(Con_ve!$F$6:$F$1005,Con_ve!$D$6:$D$1005,$C12,Con_ve!$I$6:$I$1005,"Em negociação",Con_ve!$Q$6:$Q$1005,AJ$5)))</f>
        <v/>
      </c>
      <c r="AK12" s="87" t="str">
        <f>IF(ISERR(IF($C12="","",SUMIFS(Con_ve!$F$6:$F$1005,Con_ve!$D$6:$D$1005,$C12,Con_ve!$I$6:$I$1005,"Em negociação",Con_ve!$Q$6:$Q$1005,AK$5))),"",IF($C12="","",SUMIFS(Con_ve!$F$6:$F$1005,Con_ve!$D$6:$D$1005,$C12,Con_ve!$I$6:$I$1005,"Em negociação",Con_ve!$Q$6:$Q$1005,AK$5)))</f>
        <v/>
      </c>
      <c r="AL12" s="87" t="str">
        <f>IF(ISERR(IF($C12="","",SUMIFS(Con_ve!$F$6:$F$1005,Con_ve!$D$6:$D$1005,$C12,Con_ve!$I$6:$I$1005,"Em negociação",Con_ve!$Q$6:$Q$1005,AL$5))),"",IF($C12="","",SUMIFS(Con_ve!$F$6:$F$1005,Con_ve!$D$6:$D$1005,$C12,Con_ve!$I$6:$I$1005,"Em negociação",Con_ve!$Q$6:$Q$1005,AL$5)))</f>
        <v/>
      </c>
      <c r="AM12" s="87" t="str">
        <f>IF(ISERR(IF($C12="","",SUMIFS(Con_ve!$F$6:$F$1005,Con_ve!$D$6:$D$1005,$C12,Con_ve!$I$6:$I$1005,"Em negociação",Con_ve!$Q$6:$Q$1005,AM$5))),"",IF($C12="","",SUMIFS(Con_ve!$F$6:$F$1005,Con_ve!$D$6:$D$1005,$C12,Con_ve!$I$6:$I$1005,"Em negociação",Con_ve!$Q$6:$Q$1005,AM$5)))</f>
        <v/>
      </c>
      <c r="AN12" s="87" t="str">
        <f>IF(ISERR(IF($C12="","",SUMIFS(Con_ve!$F$6:$F$1005,Con_ve!$D$6:$D$1005,$C12,Con_ve!$I$6:$I$1005,"Em negociação",Con_ve!$Q$6:$Q$1005,AN$5))),"",IF($C12="","",SUMIFS(Con_ve!$F$6:$F$1005,Con_ve!$D$6:$D$1005,$C12,Con_ve!$I$6:$I$1005,"Em negociação",Con_ve!$Q$6:$Q$1005,AN$5)))</f>
        <v/>
      </c>
      <c r="AO12" s="87" t="str">
        <f>IF(ISERR(IF($C12="","",SUMIFS(Con_ve!$F$6:$F$1005,Con_ve!$D$6:$D$1005,$C12,Con_ve!$I$6:$I$1005,"Em negociação",Con_ve!$Q$6:$Q$1005,AO$5))),"",IF($C12="","",SUMIFS(Con_ve!$F$6:$F$1005,Con_ve!$D$6:$D$1005,$C12,Con_ve!$I$6:$I$1005,"Em negociação",Con_ve!$Q$6:$Q$1005,AO$5)))</f>
        <v/>
      </c>
      <c r="AP12" s="87" t="str">
        <f>IF(ISERR(IF($C12="","",SUMIFS(Con_ve!$F$6:$F$1005,Con_ve!$D$6:$D$1005,$C12,Con_ve!$I$6:$I$1005,"Em negociação",Con_ve!$Q$6:$Q$1005,AP$5))),"",IF($C12="","",SUMIFS(Con_ve!$F$6:$F$1005,Con_ve!$D$6:$D$1005,$C12,Con_ve!$I$6:$I$1005,"Em negociação",Con_ve!$Q$6:$Q$1005,AP$5)))</f>
        <v/>
      </c>
      <c r="AQ12" s="87" t="str">
        <f>IF(ISERR(IF($C12="","",SUMIFS(Con_ve!$F$6:$F$1005,Con_ve!$D$6:$D$1005,$C12,Con_ve!$I$6:$I$1005,"Em negociação",Con_ve!$Q$6:$Q$1005,AQ$5))),"",IF($C12="","",SUMIFS(Con_ve!$F$6:$F$1005,Con_ve!$D$6:$D$1005,$C12,Con_ve!$I$6:$I$1005,"Em negociação",Con_ve!$Q$6:$Q$1005,AQ$5)))</f>
        <v/>
      </c>
      <c r="AR12" s="87" t="str">
        <f>IF(ISERR(IF($C12="","",SUMIFS(Con_ve!$F$6:$F$1005,Con_ve!$D$6:$D$1005,$C12,Con_ve!$I$6:$I$1005,"Em negociação",Con_ve!$Q$6:$Q$1005,AR$5))),"",IF($C12="","",SUMIFS(Con_ve!$F$6:$F$1005,Con_ve!$D$6:$D$1005,$C12,Con_ve!$I$6:$I$1005,"Em negociação",Con_ve!$Q$6:$Q$1005,AR$5)))</f>
        <v/>
      </c>
      <c r="AS12" s="87" t="str">
        <f>IF(ISERR(IF($C12="","",SUMIFS(Con_ve!$F$6:$F$1005,Con_ve!$D$6:$D$1005,$C12,Con_ve!$I$6:$I$1005,"Em negociação",Con_ve!$Q$6:$Q$1005,AS$5))),"",IF($C12="","",SUMIFS(Con_ve!$F$6:$F$1005,Con_ve!$D$6:$D$1005,$C12,Con_ve!$I$6:$I$1005,"Em negociação",Con_ve!$Q$6:$Q$1005,AS$5)))</f>
        <v/>
      </c>
      <c r="AT12" s="87" t="str">
        <f>IF(ISERR(IF($C12="","",SUMIFS(Con_ve!$F$6:$F$1005,Con_ve!$D$6:$D$1005,$C12,Con_ve!$I$6:$I$1005,"Em negociação",Con_ve!$Q$6:$Q$1005,AT$5))),"",IF($C12="","",SUMIFS(Con_ve!$F$6:$F$1005,Con_ve!$D$6:$D$1005,$C12,Con_ve!$I$6:$I$1005,"Em negociação",Con_ve!$Q$6:$Q$1005,AT$5)))</f>
        <v/>
      </c>
      <c r="AU12" s="87" t="str">
        <f>IF(ISERR(IF($C12="","",SUMIFS(Con_ve!$F$6:$F$1005,Con_ve!$D$6:$D$1005,$C12,Con_ve!$I$6:$I$1005,"Em negociação",Con_ve!$Q$6:$Q$1005,AU$5))),"",IF($C12="","",SUMIFS(Con_ve!$F$6:$F$1005,Con_ve!$D$6:$D$1005,$C12,Con_ve!$I$6:$I$1005,"Em negociação",Con_ve!$Q$6:$Q$1005,AU$5)))</f>
        <v/>
      </c>
      <c r="AV12" s="87">
        <f t="shared" si="15"/>
        <v>0</v>
      </c>
    </row>
    <row r="13" spans="3:48" ht="30" customHeight="1">
      <c r="C13" s="97"/>
      <c r="D13" s="97"/>
      <c r="E13" s="95" t="s">
        <v>309</v>
      </c>
      <c r="F13" s="95" t="s">
        <v>309</v>
      </c>
      <c r="H13" s="87">
        <f t="shared" si="1"/>
        <v>0</v>
      </c>
      <c r="I13" s="87">
        <f t="shared" si="2"/>
        <v>0</v>
      </c>
      <c r="J13" s="87">
        <f t="shared" si="3"/>
        <v>0</v>
      </c>
      <c r="K13" s="87">
        <f t="shared" si="4"/>
        <v>0</v>
      </c>
      <c r="L13" s="87">
        <f t="shared" si="5"/>
        <v>0</v>
      </c>
      <c r="M13" s="87">
        <f t="shared" si="6"/>
        <v>0</v>
      </c>
      <c r="N13" s="87">
        <f t="shared" si="7"/>
        <v>0</v>
      </c>
      <c r="O13" s="87">
        <f t="shared" si="8"/>
        <v>0</v>
      </c>
      <c r="P13" s="87">
        <f t="shared" si="9"/>
        <v>0</v>
      </c>
      <c r="Q13" s="87">
        <f t="shared" si="10"/>
        <v>0</v>
      </c>
      <c r="R13" s="87">
        <f t="shared" si="11"/>
        <v>0</v>
      </c>
      <c r="S13" s="87">
        <f t="shared" si="12"/>
        <v>0</v>
      </c>
      <c r="T13" s="87">
        <f t="shared" si="13"/>
        <v>0</v>
      </c>
      <c r="V13" s="87" t="str">
        <f>IF(ISERR(IF($C13="","",SUMIFS(Con_ve!$F$6:$F$1005,Con_ve!$D$6:$D$1005,$C13,Con_ve!$I$6:$I$1005,"Fechada",Con_ve!$Q$6:$Q$1005,V$5))),"",IF($C13="","",SUMIFS(Con_ve!$F$6:$F$1005,Con_ve!$D$6:$D$1005,$C13,Con_ve!$I$6:$I$1005,"Fechada",Con_ve!$Q$6:$Q$1005,V$5)))</f>
        <v/>
      </c>
      <c r="W13" s="87" t="str">
        <f>IF(ISERR(IF($C13="","",SUMIFS(Con_ve!$F$6:$F$1005,Con_ve!$D$6:$D$1005,$C13,Con_ve!$I$6:$I$1005,"Fechada",Con_ve!$Q$6:$Q$1005,W$5))),"",IF($C13="","",SUMIFS(Con_ve!$F$6:$F$1005,Con_ve!$D$6:$D$1005,$C13,Con_ve!$I$6:$I$1005,"Fechada",Con_ve!$Q$6:$Q$1005,W$5)))</f>
        <v/>
      </c>
      <c r="X13" s="87" t="str">
        <f>IF(ISERR(IF($C13="","",SUMIFS(Con_ve!$F$6:$F$1005,Con_ve!$D$6:$D$1005,$C13,Con_ve!$I$6:$I$1005,"Fechada",Con_ve!$Q$6:$Q$1005,X$5))),"",IF($C13="","",SUMIFS(Con_ve!$F$6:$F$1005,Con_ve!$D$6:$D$1005,$C13,Con_ve!$I$6:$I$1005,"Fechada",Con_ve!$Q$6:$Q$1005,X$5)))</f>
        <v/>
      </c>
      <c r="Y13" s="87" t="str">
        <f>IF(ISERR(IF($C13="","",SUMIFS(Con_ve!$F$6:$F$1005,Con_ve!$D$6:$D$1005,$C13,Con_ve!$I$6:$I$1005,"Fechada",Con_ve!$Q$6:$Q$1005,Y$5))),"",IF($C13="","",SUMIFS(Con_ve!$F$6:$F$1005,Con_ve!$D$6:$D$1005,$C13,Con_ve!$I$6:$I$1005,"Fechada",Con_ve!$Q$6:$Q$1005,Y$5)))</f>
        <v/>
      </c>
      <c r="Z13" s="87" t="str">
        <f>IF(ISERR(IF($C13="","",SUMIFS(Con_ve!$F$6:$F$1005,Con_ve!$D$6:$D$1005,$C13,Con_ve!$I$6:$I$1005,"Fechada",Con_ve!$Q$6:$Q$1005,Z$5))),"",IF($C13="","",SUMIFS(Con_ve!$F$6:$F$1005,Con_ve!$D$6:$D$1005,$C13,Con_ve!$I$6:$I$1005,"Fechada",Con_ve!$Q$6:$Q$1005,Z$5)))</f>
        <v/>
      </c>
      <c r="AA13" s="87" t="str">
        <f>IF(ISERR(IF($C13="","",SUMIFS(Con_ve!$F$6:$F$1005,Con_ve!$D$6:$D$1005,$C13,Con_ve!$I$6:$I$1005,"Fechada",Con_ve!$Q$6:$Q$1005,AA$5))),"",IF($C13="","",SUMIFS(Con_ve!$F$6:$F$1005,Con_ve!$D$6:$D$1005,$C13,Con_ve!$I$6:$I$1005,"Fechada",Con_ve!$Q$6:$Q$1005,AA$5)))</f>
        <v/>
      </c>
      <c r="AB13" s="87" t="str">
        <f>IF(ISERR(IF($C13="","",SUMIFS(Con_ve!$F$6:$F$1005,Con_ve!$D$6:$D$1005,$C13,Con_ve!$I$6:$I$1005,"Fechada",Con_ve!$Q$6:$Q$1005,AB$5))),"",IF($C13="","",SUMIFS(Con_ve!$F$6:$F$1005,Con_ve!$D$6:$D$1005,$C13,Con_ve!$I$6:$I$1005,"Fechada",Con_ve!$Q$6:$Q$1005,AB$5)))</f>
        <v/>
      </c>
      <c r="AC13" s="87" t="str">
        <f>IF(ISERR(IF($C13="","",SUMIFS(Con_ve!$F$6:$F$1005,Con_ve!$D$6:$D$1005,$C13,Con_ve!$I$6:$I$1005,"Fechada",Con_ve!$Q$6:$Q$1005,AC$5))),"",IF($C13="","",SUMIFS(Con_ve!$F$6:$F$1005,Con_ve!$D$6:$D$1005,$C13,Con_ve!$I$6:$I$1005,"Fechada",Con_ve!$Q$6:$Q$1005,AC$5)))</f>
        <v/>
      </c>
      <c r="AD13" s="87" t="str">
        <f>IF(ISERR(IF($C13="","",SUMIFS(Con_ve!$F$6:$F$1005,Con_ve!$D$6:$D$1005,$C13,Con_ve!$I$6:$I$1005,"Fechada",Con_ve!$Q$6:$Q$1005,AD$5))),"",IF($C13="","",SUMIFS(Con_ve!$F$6:$F$1005,Con_ve!$D$6:$D$1005,$C13,Con_ve!$I$6:$I$1005,"Fechada",Con_ve!$Q$6:$Q$1005,AD$5)))</f>
        <v/>
      </c>
      <c r="AE13" s="87" t="str">
        <f>IF(ISERR(IF($C13="","",SUMIFS(Con_ve!$F$6:$F$1005,Con_ve!$D$6:$D$1005,$C13,Con_ve!$I$6:$I$1005,"Fechada",Con_ve!$Q$6:$Q$1005,AE$5))),"",IF($C13="","",SUMIFS(Con_ve!$F$6:$F$1005,Con_ve!$D$6:$D$1005,$C13,Con_ve!$I$6:$I$1005,"Fechada",Con_ve!$Q$6:$Q$1005,AE$5)))</f>
        <v/>
      </c>
      <c r="AF13" s="87" t="str">
        <f>IF(ISERR(IF($C13="","",SUMIFS(Con_ve!$F$6:$F$1005,Con_ve!$D$6:$D$1005,$C13,Con_ve!$I$6:$I$1005,"Fechada",Con_ve!$Q$6:$Q$1005,AF$5))),"",IF($C13="","",SUMIFS(Con_ve!$F$6:$F$1005,Con_ve!$D$6:$D$1005,$C13,Con_ve!$I$6:$I$1005,"Fechada",Con_ve!$Q$6:$Q$1005,AF$5)))</f>
        <v/>
      </c>
      <c r="AG13" s="87" t="str">
        <f>IF(ISERR(IF($C13="","",SUMIFS(Con_ve!$F$6:$F$1005,Con_ve!$D$6:$D$1005,$C13,Con_ve!$I$6:$I$1005,"Fechada",Con_ve!$Q$6:$Q$1005,AG$5))),"",IF($C13="","",SUMIFS(Con_ve!$F$6:$F$1005,Con_ve!$D$6:$D$1005,$C13,Con_ve!$I$6:$I$1005,"Fechada",Con_ve!$Q$6:$Q$1005,AG$5)))</f>
        <v/>
      </c>
      <c r="AH13" s="87">
        <f t="shared" si="14"/>
        <v>0</v>
      </c>
      <c r="AJ13" s="87" t="str">
        <f>IF(ISERR(IF($C13="","",SUMIFS(Con_ve!$F$6:$F$1005,Con_ve!$D$6:$D$1005,$C13,Con_ve!$I$6:$I$1005,"Em negociação",Con_ve!$Q$6:$Q$1005,AJ$5))),"",IF($C13="","",SUMIFS(Con_ve!$F$6:$F$1005,Con_ve!$D$6:$D$1005,$C13,Con_ve!$I$6:$I$1005,"Em negociação",Con_ve!$Q$6:$Q$1005,AJ$5)))</f>
        <v/>
      </c>
      <c r="AK13" s="87" t="str">
        <f>IF(ISERR(IF($C13="","",SUMIFS(Con_ve!$F$6:$F$1005,Con_ve!$D$6:$D$1005,$C13,Con_ve!$I$6:$I$1005,"Em negociação",Con_ve!$Q$6:$Q$1005,AK$5))),"",IF($C13="","",SUMIFS(Con_ve!$F$6:$F$1005,Con_ve!$D$6:$D$1005,$C13,Con_ve!$I$6:$I$1005,"Em negociação",Con_ve!$Q$6:$Q$1005,AK$5)))</f>
        <v/>
      </c>
      <c r="AL13" s="87" t="str">
        <f>IF(ISERR(IF($C13="","",SUMIFS(Con_ve!$F$6:$F$1005,Con_ve!$D$6:$D$1005,$C13,Con_ve!$I$6:$I$1005,"Em negociação",Con_ve!$Q$6:$Q$1005,AL$5))),"",IF($C13="","",SUMIFS(Con_ve!$F$6:$F$1005,Con_ve!$D$6:$D$1005,$C13,Con_ve!$I$6:$I$1005,"Em negociação",Con_ve!$Q$6:$Q$1005,AL$5)))</f>
        <v/>
      </c>
      <c r="AM13" s="87" t="str">
        <f>IF(ISERR(IF($C13="","",SUMIFS(Con_ve!$F$6:$F$1005,Con_ve!$D$6:$D$1005,$C13,Con_ve!$I$6:$I$1005,"Em negociação",Con_ve!$Q$6:$Q$1005,AM$5))),"",IF($C13="","",SUMIFS(Con_ve!$F$6:$F$1005,Con_ve!$D$6:$D$1005,$C13,Con_ve!$I$6:$I$1005,"Em negociação",Con_ve!$Q$6:$Q$1005,AM$5)))</f>
        <v/>
      </c>
      <c r="AN13" s="87" t="str">
        <f>IF(ISERR(IF($C13="","",SUMIFS(Con_ve!$F$6:$F$1005,Con_ve!$D$6:$D$1005,$C13,Con_ve!$I$6:$I$1005,"Em negociação",Con_ve!$Q$6:$Q$1005,AN$5))),"",IF($C13="","",SUMIFS(Con_ve!$F$6:$F$1005,Con_ve!$D$6:$D$1005,$C13,Con_ve!$I$6:$I$1005,"Em negociação",Con_ve!$Q$6:$Q$1005,AN$5)))</f>
        <v/>
      </c>
      <c r="AO13" s="87" t="str">
        <f>IF(ISERR(IF($C13="","",SUMIFS(Con_ve!$F$6:$F$1005,Con_ve!$D$6:$D$1005,$C13,Con_ve!$I$6:$I$1005,"Em negociação",Con_ve!$Q$6:$Q$1005,AO$5))),"",IF($C13="","",SUMIFS(Con_ve!$F$6:$F$1005,Con_ve!$D$6:$D$1005,$C13,Con_ve!$I$6:$I$1005,"Em negociação",Con_ve!$Q$6:$Q$1005,AO$5)))</f>
        <v/>
      </c>
      <c r="AP13" s="87" t="str">
        <f>IF(ISERR(IF($C13="","",SUMIFS(Con_ve!$F$6:$F$1005,Con_ve!$D$6:$D$1005,$C13,Con_ve!$I$6:$I$1005,"Em negociação",Con_ve!$Q$6:$Q$1005,AP$5))),"",IF($C13="","",SUMIFS(Con_ve!$F$6:$F$1005,Con_ve!$D$6:$D$1005,$C13,Con_ve!$I$6:$I$1005,"Em negociação",Con_ve!$Q$6:$Q$1005,AP$5)))</f>
        <v/>
      </c>
      <c r="AQ13" s="87" t="str">
        <f>IF(ISERR(IF($C13="","",SUMIFS(Con_ve!$F$6:$F$1005,Con_ve!$D$6:$D$1005,$C13,Con_ve!$I$6:$I$1005,"Em negociação",Con_ve!$Q$6:$Q$1005,AQ$5))),"",IF($C13="","",SUMIFS(Con_ve!$F$6:$F$1005,Con_ve!$D$6:$D$1005,$C13,Con_ve!$I$6:$I$1005,"Em negociação",Con_ve!$Q$6:$Q$1005,AQ$5)))</f>
        <v/>
      </c>
      <c r="AR13" s="87" t="str">
        <f>IF(ISERR(IF($C13="","",SUMIFS(Con_ve!$F$6:$F$1005,Con_ve!$D$6:$D$1005,$C13,Con_ve!$I$6:$I$1005,"Em negociação",Con_ve!$Q$6:$Q$1005,AR$5))),"",IF($C13="","",SUMIFS(Con_ve!$F$6:$F$1005,Con_ve!$D$6:$D$1005,$C13,Con_ve!$I$6:$I$1005,"Em negociação",Con_ve!$Q$6:$Q$1005,AR$5)))</f>
        <v/>
      </c>
      <c r="AS13" s="87" t="str">
        <f>IF(ISERR(IF($C13="","",SUMIFS(Con_ve!$F$6:$F$1005,Con_ve!$D$6:$D$1005,$C13,Con_ve!$I$6:$I$1005,"Em negociação",Con_ve!$Q$6:$Q$1005,AS$5))),"",IF($C13="","",SUMIFS(Con_ve!$F$6:$F$1005,Con_ve!$D$6:$D$1005,$C13,Con_ve!$I$6:$I$1005,"Em negociação",Con_ve!$Q$6:$Q$1005,AS$5)))</f>
        <v/>
      </c>
      <c r="AT13" s="87" t="str">
        <f>IF(ISERR(IF($C13="","",SUMIFS(Con_ve!$F$6:$F$1005,Con_ve!$D$6:$D$1005,$C13,Con_ve!$I$6:$I$1005,"Em negociação",Con_ve!$Q$6:$Q$1005,AT$5))),"",IF($C13="","",SUMIFS(Con_ve!$F$6:$F$1005,Con_ve!$D$6:$D$1005,$C13,Con_ve!$I$6:$I$1005,"Em negociação",Con_ve!$Q$6:$Q$1005,AT$5)))</f>
        <v/>
      </c>
      <c r="AU13" s="87" t="str">
        <f>IF(ISERR(IF($C13="","",SUMIFS(Con_ve!$F$6:$F$1005,Con_ve!$D$6:$D$1005,$C13,Con_ve!$I$6:$I$1005,"Em negociação",Con_ve!$Q$6:$Q$1005,AU$5))),"",IF($C13="","",SUMIFS(Con_ve!$F$6:$F$1005,Con_ve!$D$6:$D$1005,$C13,Con_ve!$I$6:$I$1005,"Em negociação",Con_ve!$Q$6:$Q$1005,AU$5)))</f>
        <v/>
      </c>
      <c r="AV13" s="87">
        <f t="shared" si="15"/>
        <v>0</v>
      </c>
    </row>
    <row r="14" spans="3:48" ht="30" customHeight="1">
      <c r="C14" s="97"/>
      <c r="D14" s="97"/>
      <c r="E14" s="95" t="s">
        <v>309</v>
      </c>
      <c r="F14" s="95" t="s">
        <v>309</v>
      </c>
      <c r="H14" s="87">
        <f t="shared" si="1"/>
        <v>0</v>
      </c>
      <c r="I14" s="87">
        <f t="shared" si="2"/>
        <v>0</v>
      </c>
      <c r="J14" s="87">
        <f t="shared" si="3"/>
        <v>0</v>
      </c>
      <c r="K14" s="87">
        <f t="shared" si="4"/>
        <v>0</v>
      </c>
      <c r="L14" s="87">
        <f t="shared" si="5"/>
        <v>0</v>
      </c>
      <c r="M14" s="87">
        <f t="shared" si="6"/>
        <v>0</v>
      </c>
      <c r="N14" s="87">
        <f t="shared" si="7"/>
        <v>0</v>
      </c>
      <c r="O14" s="87">
        <f t="shared" si="8"/>
        <v>0</v>
      </c>
      <c r="P14" s="87">
        <f t="shared" si="9"/>
        <v>0</v>
      </c>
      <c r="Q14" s="87">
        <f t="shared" si="10"/>
        <v>0</v>
      </c>
      <c r="R14" s="87">
        <f t="shared" si="11"/>
        <v>0</v>
      </c>
      <c r="S14" s="87">
        <f t="shared" si="12"/>
        <v>0</v>
      </c>
      <c r="T14" s="87">
        <f t="shared" si="13"/>
        <v>0</v>
      </c>
      <c r="V14" s="87" t="str">
        <f>IF(ISERR(IF($C14="","",SUMIFS(Con_ve!$F$6:$F$1005,Con_ve!$D$6:$D$1005,$C14,Con_ve!$I$6:$I$1005,"Fechada",Con_ve!$Q$6:$Q$1005,V$5))),"",IF($C14="","",SUMIFS(Con_ve!$F$6:$F$1005,Con_ve!$D$6:$D$1005,$C14,Con_ve!$I$6:$I$1005,"Fechada",Con_ve!$Q$6:$Q$1005,V$5)))</f>
        <v/>
      </c>
      <c r="W14" s="87" t="str">
        <f>IF(ISERR(IF($C14="","",SUMIFS(Con_ve!$F$6:$F$1005,Con_ve!$D$6:$D$1005,$C14,Con_ve!$I$6:$I$1005,"Fechada",Con_ve!$Q$6:$Q$1005,W$5))),"",IF($C14="","",SUMIFS(Con_ve!$F$6:$F$1005,Con_ve!$D$6:$D$1005,$C14,Con_ve!$I$6:$I$1005,"Fechada",Con_ve!$Q$6:$Q$1005,W$5)))</f>
        <v/>
      </c>
      <c r="X14" s="87" t="str">
        <f>IF(ISERR(IF($C14="","",SUMIFS(Con_ve!$F$6:$F$1005,Con_ve!$D$6:$D$1005,$C14,Con_ve!$I$6:$I$1005,"Fechada",Con_ve!$Q$6:$Q$1005,X$5))),"",IF($C14="","",SUMIFS(Con_ve!$F$6:$F$1005,Con_ve!$D$6:$D$1005,$C14,Con_ve!$I$6:$I$1005,"Fechada",Con_ve!$Q$6:$Q$1005,X$5)))</f>
        <v/>
      </c>
      <c r="Y14" s="87" t="str">
        <f>IF(ISERR(IF($C14="","",SUMIFS(Con_ve!$F$6:$F$1005,Con_ve!$D$6:$D$1005,$C14,Con_ve!$I$6:$I$1005,"Fechada",Con_ve!$Q$6:$Q$1005,Y$5))),"",IF($C14="","",SUMIFS(Con_ve!$F$6:$F$1005,Con_ve!$D$6:$D$1005,$C14,Con_ve!$I$6:$I$1005,"Fechada",Con_ve!$Q$6:$Q$1005,Y$5)))</f>
        <v/>
      </c>
      <c r="Z14" s="87" t="str">
        <f>IF(ISERR(IF($C14="","",SUMIFS(Con_ve!$F$6:$F$1005,Con_ve!$D$6:$D$1005,$C14,Con_ve!$I$6:$I$1005,"Fechada",Con_ve!$Q$6:$Q$1005,Z$5))),"",IF($C14="","",SUMIFS(Con_ve!$F$6:$F$1005,Con_ve!$D$6:$D$1005,$C14,Con_ve!$I$6:$I$1005,"Fechada",Con_ve!$Q$6:$Q$1005,Z$5)))</f>
        <v/>
      </c>
      <c r="AA14" s="87" t="str">
        <f>IF(ISERR(IF($C14="","",SUMIFS(Con_ve!$F$6:$F$1005,Con_ve!$D$6:$D$1005,$C14,Con_ve!$I$6:$I$1005,"Fechada",Con_ve!$Q$6:$Q$1005,AA$5))),"",IF($C14="","",SUMIFS(Con_ve!$F$6:$F$1005,Con_ve!$D$6:$D$1005,$C14,Con_ve!$I$6:$I$1005,"Fechada",Con_ve!$Q$6:$Q$1005,AA$5)))</f>
        <v/>
      </c>
      <c r="AB14" s="87" t="str">
        <f>IF(ISERR(IF($C14="","",SUMIFS(Con_ve!$F$6:$F$1005,Con_ve!$D$6:$D$1005,$C14,Con_ve!$I$6:$I$1005,"Fechada",Con_ve!$Q$6:$Q$1005,AB$5))),"",IF($C14="","",SUMIFS(Con_ve!$F$6:$F$1005,Con_ve!$D$6:$D$1005,$C14,Con_ve!$I$6:$I$1005,"Fechada",Con_ve!$Q$6:$Q$1005,AB$5)))</f>
        <v/>
      </c>
      <c r="AC14" s="87" t="str">
        <f>IF(ISERR(IF($C14="","",SUMIFS(Con_ve!$F$6:$F$1005,Con_ve!$D$6:$D$1005,$C14,Con_ve!$I$6:$I$1005,"Fechada",Con_ve!$Q$6:$Q$1005,AC$5))),"",IF($C14="","",SUMIFS(Con_ve!$F$6:$F$1005,Con_ve!$D$6:$D$1005,$C14,Con_ve!$I$6:$I$1005,"Fechada",Con_ve!$Q$6:$Q$1005,AC$5)))</f>
        <v/>
      </c>
      <c r="AD14" s="87" t="str">
        <f>IF(ISERR(IF($C14="","",SUMIFS(Con_ve!$F$6:$F$1005,Con_ve!$D$6:$D$1005,$C14,Con_ve!$I$6:$I$1005,"Fechada",Con_ve!$Q$6:$Q$1005,AD$5))),"",IF($C14="","",SUMIFS(Con_ve!$F$6:$F$1005,Con_ve!$D$6:$D$1005,$C14,Con_ve!$I$6:$I$1005,"Fechada",Con_ve!$Q$6:$Q$1005,AD$5)))</f>
        <v/>
      </c>
      <c r="AE14" s="87" t="str">
        <f>IF(ISERR(IF($C14="","",SUMIFS(Con_ve!$F$6:$F$1005,Con_ve!$D$6:$D$1005,$C14,Con_ve!$I$6:$I$1005,"Fechada",Con_ve!$Q$6:$Q$1005,AE$5))),"",IF($C14="","",SUMIFS(Con_ve!$F$6:$F$1005,Con_ve!$D$6:$D$1005,$C14,Con_ve!$I$6:$I$1005,"Fechada",Con_ve!$Q$6:$Q$1005,AE$5)))</f>
        <v/>
      </c>
      <c r="AF14" s="87" t="str">
        <f>IF(ISERR(IF($C14="","",SUMIFS(Con_ve!$F$6:$F$1005,Con_ve!$D$6:$D$1005,$C14,Con_ve!$I$6:$I$1005,"Fechada",Con_ve!$Q$6:$Q$1005,AF$5))),"",IF($C14="","",SUMIFS(Con_ve!$F$6:$F$1005,Con_ve!$D$6:$D$1005,$C14,Con_ve!$I$6:$I$1005,"Fechada",Con_ve!$Q$6:$Q$1005,AF$5)))</f>
        <v/>
      </c>
      <c r="AG14" s="87" t="str">
        <f>IF(ISERR(IF($C14="","",SUMIFS(Con_ve!$F$6:$F$1005,Con_ve!$D$6:$D$1005,$C14,Con_ve!$I$6:$I$1005,"Fechada",Con_ve!$Q$6:$Q$1005,AG$5))),"",IF($C14="","",SUMIFS(Con_ve!$F$6:$F$1005,Con_ve!$D$6:$D$1005,$C14,Con_ve!$I$6:$I$1005,"Fechada",Con_ve!$Q$6:$Q$1005,AG$5)))</f>
        <v/>
      </c>
      <c r="AH14" s="87">
        <f t="shared" si="14"/>
        <v>0</v>
      </c>
      <c r="AJ14" s="87" t="str">
        <f>IF(ISERR(IF($C14="","",SUMIFS(Con_ve!$F$6:$F$1005,Con_ve!$D$6:$D$1005,$C14,Con_ve!$I$6:$I$1005,"Em negociação",Con_ve!$Q$6:$Q$1005,AJ$5))),"",IF($C14="","",SUMIFS(Con_ve!$F$6:$F$1005,Con_ve!$D$6:$D$1005,$C14,Con_ve!$I$6:$I$1005,"Em negociação",Con_ve!$Q$6:$Q$1005,AJ$5)))</f>
        <v/>
      </c>
      <c r="AK14" s="87" t="str">
        <f>IF(ISERR(IF($C14="","",SUMIFS(Con_ve!$F$6:$F$1005,Con_ve!$D$6:$D$1005,$C14,Con_ve!$I$6:$I$1005,"Em negociação",Con_ve!$Q$6:$Q$1005,AK$5))),"",IF($C14="","",SUMIFS(Con_ve!$F$6:$F$1005,Con_ve!$D$6:$D$1005,$C14,Con_ve!$I$6:$I$1005,"Em negociação",Con_ve!$Q$6:$Q$1005,AK$5)))</f>
        <v/>
      </c>
      <c r="AL14" s="87" t="str">
        <f>IF(ISERR(IF($C14="","",SUMIFS(Con_ve!$F$6:$F$1005,Con_ve!$D$6:$D$1005,$C14,Con_ve!$I$6:$I$1005,"Em negociação",Con_ve!$Q$6:$Q$1005,AL$5))),"",IF($C14="","",SUMIFS(Con_ve!$F$6:$F$1005,Con_ve!$D$6:$D$1005,$C14,Con_ve!$I$6:$I$1005,"Em negociação",Con_ve!$Q$6:$Q$1005,AL$5)))</f>
        <v/>
      </c>
      <c r="AM14" s="87" t="str">
        <f>IF(ISERR(IF($C14="","",SUMIFS(Con_ve!$F$6:$F$1005,Con_ve!$D$6:$D$1005,$C14,Con_ve!$I$6:$I$1005,"Em negociação",Con_ve!$Q$6:$Q$1005,AM$5))),"",IF($C14="","",SUMIFS(Con_ve!$F$6:$F$1005,Con_ve!$D$6:$D$1005,$C14,Con_ve!$I$6:$I$1005,"Em negociação",Con_ve!$Q$6:$Q$1005,AM$5)))</f>
        <v/>
      </c>
      <c r="AN14" s="87" t="str">
        <f>IF(ISERR(IF($C14="","",SUMIFS(Con_ve!$F$6:$F$1005,Con_ve!$D$6:$D$1005,$C14,Con_ve!$I$6:$I$1005,"Em negociação",Con_ve!$Q$6:$Q$1005,AN$5))),"",IF($C14="","",SUMIFS(Con_ve!$F$6:$F$1005,Con_ve!$D$6:$D$1005,$C14,Con_ve!$I$6:$I$1005,"Em negociação",Con_ve!$Q$6:$Q$1005,AN$5)))</f>
        <v/>
      </c>
      <c r="AO14" s="87" t="str">
        <f>IF(ISERR(IF($C14="","",SUMIFS(Con_ve!$F$6:$F$1005,Con_ve!$D$6:$D$1005,$C14,Con_ve!$I$6:$I$1005,"Em negociação",Con_ve!$Q$6:$Q$1005,AO$5))),"",IF($C14="","",SUMIFS(Con_ve!$F$6:$F$1005,Con_ve!$D$6:$D$1005,$C14,Con_ve!$I$6:$I$1005,"Em negociação",Con_ve!$Q$6:$Q$1005,AO$5)))</f>
        <v/>
      </c>
      <c r="AP14" s="87" t="str">
        <f>IF(ISERR(IF($C14="","",SUMIFS(Con_ve!$F$6:$F$1005,Con_ve!$D$6:$D$1005,$C14,Con_ve!$I$6:$I$1005,"Em negociação",Con_ve!$Q$6:$Q$1005,AP$5))),"",IF($C14="","",SUMIFS(Con_ve!$F$6:$F$1005,Con_ve!$D$6:$D$1005,$C14,Con_ve!$I$6:$I$1005,"Em negociação",Con_ve!$Q$6:$Q$1005,AP$5)))</f>
        <v/>
      </c>
      <c r="AQ14" s="87" t="str">
        <f>IF(ISERR(IF($C14="","",SUMIFS(Con_ve!$F$6:$F$1005,Con_ve!$D$6:$D$1005,$C14,Con_ve!$I$6:$I$1005,"Em negociação",Con_ve!$Q$6:$Q$1005,AQ$5))),"",IF($C14="","",SUMIFS(Con_ve!$F$6:$F$1005,Con_ve!$D$6:$D$1005,$C14,Con_ve!$I$6:$I$1005,"Em negociação",Con_ve!$Q$6:$Q$1005,AQ$5)))</f>
        <v/>
      </c>
      <c r="AR14" s="87" t="str">
        <f>IF(ISERR(IF($C14="","",SUMIFS(Con_ve!$F$6:$F$1005,Con_ve!$D$6:$D$1005,$C14,Con_ve!$I$6:$I$1005,"Em negociação",Con_ve!$Q$6:$Q$1005,AR$5))),"",IF($C14="","",SUMIFS(Con_ve!$F$6:$F$1005,Con_ve!$D$6:$D$1005,$C14,Con_ve!$I$6:$I$1005,"Em negociação",Con_ve!$Q$6:$Q$1005,AR$5)))</f>
        <v/>
      </c>
      <c r="AS14" s="87" t="str">
        <f>IF(ISERR(IF($C14="","",SUMIFS(Con_ve!$F$6:$F$1005,Con_ve!$D$6:$D$1005,$C14,Con_ve!$I$6:$I$1005,"Em negociação",Con_ve!$Q$6:$Q$1005,AS$5))),"",IF($C14="","",SUMIFS(Con_ve!$F$6:$F$1005,Con_ve!$D$6:$D$1005,$C14,Con_ve!$I$6:$I$1005,"Em negociação",Con_ve!$Q$6:$Q$1005,AS$5)))</f>
        <v/>
      </c>
      <c r="AT14" s="87" t="str">
        <f>IF(ISERR(IF($C14="","",SUMIFS(Con_ve!$F$6:$F$1005,Con_ve!$D$6:$D$1005,$C14,Con_ve!$I$6:$I$1005,"Em negociação",Con_ve!$Q$6:$Q$1005,AT$5))),"",IF($C14="","",SUMIFS(Con_ve!$F$6:$F$1005,Con_ve!$D$6:$D$1005,$C14,Con_ve!$I$6:$I$1005,"Em negociação",Con_ve!$Q$6:$Q$1005,AT$5)))</f>
        <v/>
      </c>
      <c r="AU14" s="87" t="str">
        <f>IF(ISERR(IF($C14="","",SUMIFS(Con_ve!$F$6:$F$1005,Con_ve!$D$6:$D$1005,$C14,Con_ve!$I$6:$I$1005,"Em negociação",Con_ve!$Q$6:$Q$1005,AU$5))),"",IF($C14="","",SUMIFS(Con_ve!$F$6:$F$1005,Con_ve!$D$6:$D$1005,$C14,Con_ve!$I$6:$I$1005,"Em negociação",Con_ve!$Q$6:$Q$1005,AU$5)))</f>
        <v/>
      </c>
      <c r="AV14" s="87">
        <f t="shared" si="15"/>
        <v>0</v>
      </c>
    </row>
    <row r="15" spans="3:48" ht="30" customHeight="1">
      <c r="C15" s="97"/>
      <c r="D15" s="97"/>
      <c r="E15" s="95" t="s">
        <v>309</v>
      </c>
      <c r="F15" s="95" t="s">
        <v>309</v>
      </c>
      <c r="H15" s="87">
        <f t="shared" si="1"/>
        <v>0</v>
      </c>
      <c r="I15" s="87">
        <f t="shared" si="2"/>
        <v>0</v>
      </c>
      <c r="J15" s="87">
        <f t="shared" si="3"/>
        <v>0</v>
      </c>
      <c r="K15" s="87">
        <f t="shared" si="4"/>
        <v>0</v>
      </c>
      <c r="L15" s="87">
        <f t="shared" si="5"/>
        <v>0</v>
      </c>
      <c r="M15" s="87">
        <f t="shared" si="6"/>
        <v>0</v>
      </c>
      <c r="N15" s="87">
        <f t="shared" si="7"/>
        <v>0</v>
      </c>
      <c r="O15" s="87">
        <f t="shared" si="8"/>
        <v>0</v>
      </c>
      <c r="P15" s="87">
        <f t="shared" si="9"/>
        <v>0</v>
      </c>
      <c r="Q15" s="87">
        <f t="shared" si="10"/>
        <v>0</v>
      </c>
      <c r="R15" s="87">
        <f t="shared" si="11"/>
        <v>0</v>
      </c>
      <c r="S15" s="87">
        <f t="shared" si="12"/>
        <v>0</v>
      </c>
      <c r="T15" s="87">
        <f t="shared" si="13"/>
        <v>0</v>
      </c>
      <c r="V15" s="87" t="str">
        <f>IF(ISERR(IF($C15="","",SUMIFS(Con_ve!$F$6:$F$1005,Con_ve!$D$6:$D$1005,$C15,Con_ve!$I$6:$I$1005,"Fechada",Con_ve!$Q$6:$Q$1005,V$5))),"",IF($C15="","",SUMIFS(Con_ve!$F$6:$F$1005,Con_ve!$D$6:$D$1005,$C15,Con_ve!$I$6:$I$1005,"Fechada",Con_ve!$Q$6:$Q$1005,V$5)))</f>
        <v/>
      </c>
      <c r="W15" s="87" t="str">
        <f>IF(ISERR(IF($C15="","",SUMIFS(Con_ve!$F$6:$F$1005,Con_ve!$D$6:$D$1005,$C15,Con_ve!$I$6:$I$1005,"Fechada",Con_ve!$Q$6:$Q$1005,W$5))),"",IF($C15="","",SUMIFS(Con_ve!$F$6:$F$1005,Con_ve!$D$6:$D$1005,$C15,Con_ve!$I$6:$I$1005,"Fechada",Con_ve!$Q$6:$Q$1005,W$5)))</f>
        <v/>
      </c>
      <c r="X15" s="87" t="str">
        <f>IF(ISERR(IF($C15="","",SUMIFS(Con_ve!$F$6:$F$1005,Con_ve!$D$6:$D$1005,$C15,Con_ve!$I$6:$I$1005,"Fechada",Con_ve!$Q$6:$Q$1005,X$5))),"",IF($C15="","",SUMIFS(Con_ve!$F$6:$F$1005,Con_ve!$D$6:$D$1005,$C15,Con_ve!$I$6:$I$1005,"Fechada",Con_ve!$Q$6:$Q$1005,X$5)))</f>
        <v/>
      </c>
      <c r="Y15" s="87" t="str">
        <f>IF(ISERR(IF($C15="","",SUMIFS(Con_ve!$F$6:$F$1005,Con_ve!$D$6:$D$1005,$C15,Con_ve!$I$6:$I$1005,"Fechada",Con_ve!$Q$6:$Q$1005,Y$5))),"",IF($C15="","",SUMIFS(Con_ve!$F$6:$F$1005,Con_ve!$D$6:$D$1005,$C15,Con_ve!$I$6:$I$1005,"Fechada",Con_ve!$Q$6:$Q$1005,Y$5)))</f>
        <v/>
      </c>
      <c r="Z15" s="87" t="str">
        <f>IF(ISERR(IF($C15="","",SUMIFS(Con_ve!$F$6:$F$1005,Con_ve!$D$6:$D$1005,$C15,Con_ve!$I$6:$I$1005,"Fechada",Con_ve!$Q$6:$Q$1005,Z$5))),"",IF($C15="","",SUMIFS(Con_ve!$F$6:$F$1005,Con_ve!$D$6:$D$1005,$C15,Con_ve!$I$6:$I$1005,"Fechada",Con_ve!$Q$6:$Q$1005,Z$5)))</f>
        <v/>
      </c>
      <c r="AA15" s="87" t="str">
        <f>IF(ISERR(IF($C15="","",SUMIFS(Con_ve!$F$6:$F$1005,Con_ve!$D$6:$D$1005,$C15,Con_ve!$I$6:$I$1005,"Fechada",Con_ve!$Q$6:$Q$1005,AA$5))),"",IF($C15="","",SUMIFS(Con_ve!$F$6:$F$1005,Con_ve!$D$6:$D$1005,$C15,Con_ve!$I$6:$I$1005,"Fechada",Con_ve!$Q$6:$Q$1005,AA$5)))</f>
        <v/>
      </c>
      <c r="AB15" s="87" t="str">
        <f>IF(ISERR(IF($C15="","",SUMIFS(Con_ve!$F$6:$F$1005,Con_ve!$D$6:$D$1005,$C15,Con_ve!$I$6:$I$1005,"Fechada",Con_ve!$Q$6:$Q$1005,AB$5))),"",IF($C15="","",SUMIFS(Con_ve!$F$6:$F$1005,Con_ve!$D$6:$D$1005,$C15,Con_ve!$I$6:$I$1005,"Fechada",Con_ve!$Q$6:$Q$1005,AB$5)))</f>
        <v/>
      </c>
      <c r="AC15" s="87" t="str">
        <f>IF(ISERR(IF($C15="","",SUMIFS(Con_ve!$F$6:$F$1005,Con_ve!$D$6:$D$1005,$C15,Con_ve!$I$6:$I$1005,"Fechada",Con_ve!$Q$6:$Q$1005,AC$5))),"",IF($C15="","",SUMIFS(Con_ve!$F$6:$F$1005,Con_ve!$D$6:$D$1005,$C15,Con_ve!$I$6:$I$1005,"Fechada",Con_ve!$Q$6:$Q$1005,AC$5)))</f>
        <v/>
      </c>
      <c r="AD15" s="87" t="str">
        <f>IF(ISERR(IF($C15="","",SUMIFS(Con_ve!$F$6:$F$1005,Con_ve!$D$6:$D$1005,$C15,Con_ve!$I$6:$I$1005,"Fechada",Con_ve!$Q$6:$Q$1005,AD$5))),"",IF($C15="","",SUMIFS(Con_ve!$F$6:$F$1005,Con_ve!$D$6:$D$1005,$C15,Con_ve!$I$6:$I$1005,"Fechada",Con_ve!$Q$6:$Q$1005,AD$5)))</f>
        <v/>
      </c>
      <c r="AE15" s="87" t="str">
        <f>IF(ISERR(IF($C15="","",SUMIFS(Con_ve!$F$6:$F$1005,Con_ve!$D$6:$D$1005,$C15,Con_ve!$I$6:$I$1005,"Fechada",Con_ve!$Q$6:$Q$1005,AE$5))),"",IF($C15="","",SUMIFS(Con_ve!$F$6:$F$1005,Con_ve!$D$6:$D$1005,$C15,Con_ve!$I$6:$I$1005,"Fechada",Con_ve!$Q$6:$Q$1005,AE$5)))</f>
        <v/>
      </c>
      <c r="AF15" s="87" t="str">
        <f>IF(ISERR(IF($C15="","",SUMIFS(Con_ve!$F$6:$F$1005,Con_ve!$D$6:$D$1005,$C15,Con_ve!$I$6:$I$1005,"Fechada",Con_ve!$Q$6:$Q$1005,AF$5))),"",IF($C15="","",SUMIFS(Con_ve!$F$6:$F$1005,Con_ve!$D$6:$D$1005,$C15,Con_ve!$I$6:$I$1005,"Fechada",Con_ve!$Q$6:$Q$1005,AF$5)))</f>
        <v/>
      </c>
      <c r="AG15" s="87" t="str">
        <f>IF(ISERR(IF($C15="","",SUMIFS(Con_ve!$F$6:$F$1005,Con_ve!$D$6:$D$1005,$C15,Con_ve!$I$6:$I$1005,"Fechada",Con_ve!$Q$6:$Q$1005,AG$5))),"",IF($C15="","",SUMIFS(Con_ve!$F$6:$F$1005,Con_ve!$D$6:$D$1005,$C15,Con_ve!$I$6:$I$1005,"Fechada",Con_ve!$Q$6:$Q$1005,AG$5)))</f>
        <v/>
      </c>
      <c r="AH15" s="87">
        <f t="shared" si="14"/>
        <v>0</v>
      </c>
      <c r="AJ15" s="87" t="str">
        <f>IF(ISERR(IF($C15="","",SUMIFS(Con_ve!$F$6:$F$1005,Con_ve!$D$6:$D$1005,$C15,Con_ve!$I$6:$I$1005,"Em negociação",Con_ve!$Q$6:$Q$1005,AJ$5))),"",IF($C15="","",SUMIFS(Con_ve!$F$6:$F$1005,Con_ve!$D$6:$D$1005,$C15,Con_ve!$I$6:$I$1005,"Em negociação",Con_ve!$Q$6:$Q$1005,AJ$5)))</f>
        <v/>
      </c>
      <c r="AK15" s="87" t="str">
        <f>IF(ISERR(IF($C15="","",SUMIFS(Con_ve!$F$6:$F$1005,Con_ve!$D$6:$D$1005,$C15,Con_ve!$I$6:$I$1005,"Em negociação",Con_ve!$Q$6:$Q$1005,AK$5))),"",IF($C15="","",SUMIFS(Con_ve!$F$6:$F$1005,Con_ve!$D$6:$D$1005,$C15,Con_ve!$I$6:$I$1005,"Em negociação",Con_ve!$Q$6:$Q$1005,AK$5)))</f>
        <v/>
      </c>
      <c r="AL15" s="87" t="str">
        <f>IF(ISERR(IF($C15="","",SUMIFS(Con_ve!$F$6:$F$1005,Con_ve!$D$6:$D$1005,$C15,Con_ve!$I$6:$I$1005,"Em negociação",Con_ve!$Q$6:$Q$1005,AL$5))),"",IF($C15="","",SUMIFS(Con_ve!$F$6:$F$1005,Con_ve!$D$6:$D$1005,$C15,Con_ve!$I$6:$I$1005,"Em negociação",Con_ve!$Q$6:$Q$1005,AL$5)))</f>
        <v/>
      </c>
      <c r="AM15" s="87" t="str">
        <f>IF(ISERR(IF($C15="","",SUMIFS(Con_ve!$F$6:$F$1005,Con_ve!$D$6:$D$1005,$C15,Con_ve!$I$6:$I$1005,"Em negociação",Con_ve!$Q$6:$Q$1005,AM$5))),"",IF($C15="","",SUMIFS(Con_ve!$F$6:$F$1005,Con_ve!$D$6:$D$1005,$C15,Con_ve!$I$6:$I$1005,"Em negociação",Con_ve!$Q$6:$Q$1005,AM$5)))</f>
        <v/>
      </c>
      <c r="AN15" s="87" t="str">
        <f>IF(ISERR(IF($C15="","",SUMIFS(Con_ve!$F$6:$F$1005,Con_ve!$D$6:$D$1005,$C15,Con_ve!$I$6:$I$1005,"Em negociação",Con_ve!$Q$6:$Q$1005,AN$5))),"",IF($C15="","",SUMIFS(Con_ve!$F$6:$F$1005,Con_ve!$D$6:$D$1005,$C15,Con_ve!$I$6:$I$1005,"Em negociação",Con_ve!$Q$6:$Q$1005,AN$5)))</f>
        <v/>
      </c>
      <c r="AO15" s="87" t="str">
        <f>IF(ISERR(IF($C15="","",SUMIFS(Con_ve!$F$6:$F$1005,Con_ve!$D$6:$D$1005,$C15,Con_ve!$I$6:$I$1005,"Em negociação",Con_ve!$Q$6:$Q$1005,AO$5))),"",IF($C15="","",SUMIFS(Con_ve!$F$6:$F$1005,Con_ve!$D$6:$D$1005,$C15,Con_ve!$I$6:$I$1005,"Em negociação",Con_ve!$Q$6:$Q$1005,AO$5)))</f>
        <v/>
      </c>
      <c r="AP15" s="87" t="str">
        <f>IF(ISERR(IF($C15="","",SUMIFS(Con_ve!$F$6:$F$1005,Con_ve!$D$6:$D$1005,$C15,Con_ve!$I$6:$I$1005,"Em negociação",Con_ve!$Q$6:$Q$1005,AP$5))),"",IF($C15="","",SUMIFS(Con_ve!$F$6:$F$1005,Con_ve!$D$6:$D$1005,$C15,Con_ve!$I$6:$I$1005,"Em negociação",Con_ve!$Q$6:$Q$1005,AP$5)))</f>
        <v/>
      </c>
      <c r="AQ15" s="87" t="str">
        <f>IF(ISERR(IF($C15="","",SUMIFS(Con_ve!$F$6:$F$1005,Con_ve!$D$6:$D$1005,$C15,Con_ve!$I$6:$I$1005,"Em negociação",Con_ve!$Q$6:$Q$1005,AQ$5))),"",IF($C15="","",SUMIFS(Con_ve!$F$6:$F$1005,Con_ve!$D$6:$D$1005,$C15,Con_ve!$I$6:$I$1005,"Em negociação",Con_ve!$Q$6:$Q$1005,AQ$5)))</f>
        <v/>
      </c>
      <c r="AR15" s="87" t="str">
        <f>IF(ISERR(IF($C15="","",SUMIFS(Con_ve!$F$6:$F$1005,Con_ve!$D$6:$D$1005,$C15,Con_ve!$I$6:$I$1005,"Em negociação",Con_ve!$Q$6:$Q$1005,AR$5))),"",IF($C15="","",SUMIFS(Con_ve!$F$6:$F$1005,Con_ve!$D$6:$D$1005,$C15,Con_ve!$I$6:$I$1005,"Em negociação",Con_ve!$Q$6:$Q$1005,AR$5)))</f>
        <v/>
      </c>
      <c r="AS15" s="87" t="str">
        <f>IF(ISERR(IF($C15="","",SUMIFS(Con_ve!$F$6:$F$1005,Con_ve!$D$6:$D$1005,$C15,Con_ve!$I$6:$I$1005,"Em negociação",Con_ve!$Q$6:$Q$1005,AS$5))),"",IF($C15="","",SUMIFS(Con_ve!$F$6:$F$1005,Con_ve!$D$6:$D$1005,$C15,Con_ve!$I$6:$I$1005,"Em negociação",Con_ve!$Q$6:$Q$1005,AS$5)))</f>
        <v/>
      </c>
      <c r="AT15" s="87" t="str">
        <f>IF(ISERR(IF($C15="","",SUMIFS(Con_ve!$F$6:$F$1005,Con_ve!$D$6:$D$1005,$C15,Con_ve!$I$6:$I$1005,"Em negociação",Con_ve!$Q$6:$Q$1005,AT$5))),"",IF($C15="","",SUMIFS(Con_ve!$F$6:$F$1005,Con_ve!$D$6:$D$1005,$C15,Con_ve!$I$6:$I$1005,"Em negociação",Con_ve!$Q$6:$Q$1005,AT$5)))</f>
        <v/>
      </c>
      <c r="AU15" s="87" t="str">
        <f>IF(ISERR(IF($C15="","",SUMIFS(Con_ve!$F$6:$F$1005,Con_ve!$D$6:$D$1005,$C15,Con_ve!$I$6:$I$1005,"Em negociação",Con_ve!$Q$6:$Q$1005,AU$5))),"",IF($C15="","",SUMIFS(Con_ve!$F$6:$F$1005,Con_ve!$D$6:$D$1005,$C15,Con_ve!$I$6:$I$1005,"Em negociação",Con_ve!$Q$6:$Q$1005,AU$5)))</f>
        <v/>
      </c>
      <c r="AV15" s="87">
        <f t="shared" si="15"/>
        <v>0</v>
      </c>
    </row>
    <row r="16" spans="3:48" ht="30" customHeight="1">
      <c r="C16" s="97"/>
      <c r="D16" s="97"/>
      <c r="E16" s="95" t="s">
        <v>309</v>
      </c>
      <c r="F16" s="95" t="s">
        <v>309</v>
      </c>
      <c r="H16" s="87">
        <f t="shared" si="1"/>
        <v>0</v>
      </c>
      <c r="I16" s="87">
        <f t="shared" si="2"/>
        <v>0</v>
      </c>
      <c r="J16" s="87">
        <f t="shared" si="3"/>
        <v>0</v>
      </c>
      <c r="K16" s="87">
        <f t="shared" si="4"/>
        <v>0</v>
      </c>
      <c r="L16" s="87">
        <f t="shared" si="5"/>
        <v>0</v>
      </c>
      <c r="M16" s="87">
        <f t="shared" si="6"/>
        <v>0</v>
      </c>
      <c r="N16" s="87">
        <f t="shared" si="7"/>
        <v>0</v>
      </c>
      <c r="O16" s="87">
        <f t="shared" si="8"/>
        <v>0</v>
      </c>
      <c r="P16" s="87">
        <f t="shared" si="9"/>
        <v>0</v>
      </c>
      <c r="Q16" s="87">
        <f t="shared" si="10"/>
        <v>0</v>
      </c>
      <c r="R16" s="87">
        <f t="shared" si="11"/>
        <v>0</v>
      </c>
      <c r="S16" s="87">
        <f t="shared" si="12"/>
        <v>0</v>
      </c>
      <c r="T16" s="87">
        <f t="shared" si="13"/>
        <v>0</v>
      </c>
      <c r="V16" s="87" t="str">
        <f>IF(ISERR(IF($C16="","",SUMIFS(Con_ve!$F$6:$F$1005,Con_ve!$D$6:$D$1005,$C16,Con_ve!$I$6:$I$1005,"Fechada",Con_ve!$Q$6:$Q$1005,V$5))),"",IF($C16="","",SUMIFS(Con_ve!$F$6:$F$1005,Con_ve!$D$6:$D$1005,$C16,Con_ve!$I$6:$I$1005,"Fechada",Con_ve!$Q$6:$Q$1005,V$5)))</f>
        <v/>
      </c>
      <c r="W16" s="87" t="str">
        <f>IF(ISERR(IF($C16="","",SUMIFS(Con_ve!$F$6:$F$1005,Con_ve!$D$6:$D$1005,$C16,Con_ve!$I$6:$I$1005,"Fechada",Con_ve!$Q$6:$Q$1005,W$5))),"",IF($C16="","",SUMIFS(Con_ve!$F$6:$F$1005,Con_ve!$D$6:$D$1005,$C16,Con_ve!$I$6:$I$1005,"Fechada",Con_ve!$Q$6:$Q$1005,W$5)))</f>
        <v/>
      </c>
      <c r="X16" s="87" t="str">
        <f>IF(ISERR(IF($C16="","",SUMIFS(Con_ve!$F$6:$F$1005,Con_ve!$D$6:$D$1005,$C16,Con_ve!$I$6:$I$1005,"Fechada",Con_ve!$Q$6:$Q$1005,X$5))),"",IF($C16="","",SUMIFS(Con_ve!$F$6:$F$1005,Con_ve!$D$6:$D$1005,$C16,Con_ve!$I$6:$I$1005,"Fechada",Con_ve!$Q$6:$Q$1005,X$5)))</f>
        <v/>
      </c>
      <c r="Y16" s="87" t="str">
        <f>IF(ISERR(IF($C16="","",SUMIFS(Con_ve!$F$6:$F$1005,Con_ve!$D$6:$D$1005,$C16,Con_ve!$I$6:$I$1005,"Fechada",Con_ve!$Q$6:$Q$1005,Y$5))),"",IF($C16="","",SUMIFS(Con_ve!$F$6:$F$1005,Con_ve!$D$6:$D$1005,$C16,Con_ve!$I$6:$I$1005,"Fechada",Con_ve!$Q$6:$Q$1005,Y$5)))</f>
        <v/>
      </c>
      <c r="Z16" s="87" t="str">
        <f>IF(ISERR(IF($C16="","",SUMIFS(Con_ve!$F$6:$F$1005,Con_ve!$D$6:$D$1005,$C16,Con_ve!$I$6:$I$1005,"Fechada",Con_ve!$Q$6:$Q$1005,Z$5))),"",IF($C16="","",SUMIFS(Con_ve!$F$6:$F$1005,Con_ve!$D$6:$D$1005,$C16,Con_ve!$I$6:$I$1005,"Fechada",Con_ve!$Q$6:$Q$1005,Z$5)))</f>
        <v/>
      </c>
      <c r="AA16" s="87" t="str">
        <f>IF(ISERR(IF($C16="","",SUMIFS(Con_ve!$F$6:$F$1005,Con_ve!$D$6:$D$1005,$C16,Con_ve!$I$6:$I$1005,"Fechada",Con_ve!$Q$6:$Q$1005,AA$5))),"",IF($C16="","",SUMIFS(Con_ve!$F$6:$F$1005,Con_ve!$D$6:$D$1005,$C16,Con_ve!$I$6:$I$1005,"Fechada",Con_ve!$Q$6:$Q$1005,AA$5)))</f>
        <v/>
      </c>
      <c r="AB16" s="87" t="str">
        <f>IF(ISERR(IF($C16="","",SUMIFS(Con_ve!$F$6:$F$1005,Con_ve!$D$6:$D$1005,$C16,Con_ve!$I$6:$I$1005,"Fechada",Con_ve!$Q$6:$Q$1005,AB$5))),"",IF($C16="","",SUMIFS(Con_ve!$F$6:$F$1005,Con_ve!$D$6:$D$1005,$C16,Con_ve!$I$6:$I$1005,"Fechada",Con_ve!$Q$6:$Q$1005,AB$5)))</f>
        <v/>
      </c>
      <c r="AC16" s="87" t="str">
        <f>IF(ISERR(IF($C16="","",SUMIFS(Con_ve!$F$6:$F$1005,Con_ve!$D$6:$D$1005,$C16,Con_ve!$I$6:$I$1005,"Fechada",Con_ve!$Q$6:$Q$1005,AC$5))),"",IF($C16="","",SUMIFS(Con_ve!$F$6:$F$1005,Con_ve!$D$6:$D$1005,$C16,Con_ve!$I$6:$I$1005,"Fechada",Con_ve!$Q$6:$Q$1005,AC$5)))</f>
        <v/>
      </c>
      <c r="AD16" s="87" t="str">
        <f>IF(ISERR(IF($C16="","",SUMIFS(Con_ve!$F$6:$F$1005,Con_ve!$D$6:$D$1005,$C16,Con_ve!$I$6:$I$1005,"Fechada",Con_ve!$Q$6:$Q$1005,AD$5))),"",IF($C16="","",SUMIFS(Con_ve!$F$6:$F$1005,Con_ve!$D$6:$D$1005,$C16,Con_ve!$I$6:$I$1005,"Fechada",Con_ve!$Q$6:$Q$1005,AD$5)))</f>
        <v/>
      </c>
      <c r="AE16" s="87" t="str">
        <f>IF(ISERR(IF($C16="","",SUMIFS(Con_ve!$F$6:$F$1005,Con_ve!$D$6:$D$1005,$C16,Con_ve!$I$6:$I$1005,"Fechada",Con_ve!$Q$6:$Q$1005,AE$5))),"",IF($C16="","",SUMIFS(Con_ve!$F$6:$F$1005,Con_ve!$D$6:$D$1005,$C16,Con_ve!$I$6:$I$1005,"Fechada",Con_ve!$Q$6:$Q$1005,AE$5)))</f>
        <v/>
      </c>
      <c r="AF16" s="87" t="str">
        <f>IF(ISERR(IF($C16="","",SUMIFS(Con_ve!$F$6:$F$1005,Con_ve!$D$6:$D$1005,$C16,Con_ve!$I$6:$I$1005,"Fechada",Con_ve!$Q$6:$Q$1005,AF$5))),"",IF($C16="","",SUMIFS(Con_ve!$F$6:$F$1005,Con_ve!$D$6:$D$1005,$C16,Con_ve!$I$6:$I$1005,"Fechada",Con_ve!$Q$6:$Q$1005,AF$5)))</f>
        <v/>
      </c>
      <c r="AG16" s="87" t="str">
        <f>IF(ISERR(IF($C16="","",SUMIFS(Con_ve!$F$6:$F$1005,Con_ve!$D$6:$D$1005,$C16,Con_ve!$I$6:$I$1005,"Fechada",Con_ve!$Q$6:$Q$1005,AG$5))),"",IF($C16="","",SUMIFS(Con_ve!$F$6:$F$1005,Con_ve!$D$6:$D$1005,$C16,Con_ve!$I$6:$I$1005,"Fechada",Con_ve!$Q$6:$Q$1005,AG$5)))</f>
        <v/>
      </c>
      <c r="AH16" s="87">
        <f t="shared" si="14"/>
        <v>0</v>
      </c>
      <c r="AJ16" s="87" t="str">
        <f>IF(ISERR(IF($C16="","",SUMIFS(Con_ve!$F$6:$F$1005,Con_ve!$D$6:$D$1005,$C16,Con_ve!$I$6:$I$1005,"Em negociação",Con_ve!$Q$6:$Q$1005,AJ$5))),"",IF($C16="","",SUMIFS(Con_ve!$F$6:$F$1005,Con_ve!$D$6:$D$1005,$C16,Con_ve!$I$6:$I$1005,"Em negociação",Con_ve!$Q$6:$Q$1005,AJ$5)))</f>
        <v/>
      </c>
      <c r="AK16" s="87" t="str">
        <f>IF(ISERR(IF($C16="","",SUMIFS(Con_ve!$F$6:$F$1005,Con_ve!$D$6:$D$1005,$C16,Con_ve!$I$6:$I$1005,"Em negociação",Con_ve!$Q$6:$Q$1005,AK$5))),"",IF($C16="","",SUMIFS(Con_ve!$F$6:$F$1005,Con_ve!$D$6:$D$1005,$C16,Con_ve!$I$6:$I$1005,"Em negociação",Con_ve!$Q$6:$Q$1005,AK$5)))</f>
        <v/>
      </c>
      <c r="AL16" s="87" t="str">
        <f>IF(ISERR(IF($C16="","",SUMIFS(Con_ve!$F$6:$F$1005,Con_ve!$D$6:$D$1005,$C16,Con_ve!$I$6:$I$1005,"Em negociação",Con_ve!$Q$6:$Q$1005,AL$5))),"",IF($C16="","",SUMIFS(Con_ve!$F$6:$F$1005,Con_ve!$D$6:$D$1005,$C16,Con_ve!$I$6:$I$1005,"Em negociação",Con_ve!$Q$6:$Q$1005,AL$5)))</f>
        <v/>
      </c>
      <c r="AM16" s="87" t="str">
        <f>IF(ISERR(IF($C16="","",SUMIFS(Con_ve!$F$6:$F$1005,Con_ve!$D$6:$D$1005,$C16,Con_ve!$I$6:$I$1005,"Em negociação",Con_ve!$Q$6:$Q$1005,AM$5))),"",IF($C16="","",SUMIFS(Con_ve!$F$6:$F$1005,Con_ve!$D$6:$D$1005,$C16,Con_ve!$I$6:$I$1005,"Em negociação",Con_ve!$Q$6:$Q$1005,AM$5)))</f>
        <v/>
      </c>
      <c r="AN16" s="87" t="str">
        <f>IF(ISERR(IF($C16="","",SUMIFS(Con_ve!$F$6:$F$1005,Con_ve!$D$6:$D$1005,$C16,Con_ve!$I$6:$I$1005,"Em negociação",Con_ve!$Q$6:$Q$1005,AN$5))),"",IF($C16="","",SUMIFS(Con_ve!$F$6:$F$1005,Con_ve!$D$6:$D$1005,$C16,Con_ve!$I$6:$I$1005,"Em negociação",Con_ve!$Q$6:$Q$1005,AN$5)))</f>
        <v/>
      </c>
      <c r="AO16" s="87" t="str">
        <f>IF(ISERR(IF($C16="","",SUMIFS(Con_ve!$F$6:$F$1005,Con_ve!$D$6:$D$1005,$C16,Con_ve!$I$6:$I$1005,"Em negociação",Con_ve!$Q$6:$Q$1005,AO$5))),"",IF($C16="","",SUMIFS(Con_ve!$F$6:$F$1005,Con_ve!$D$6:$D$1005,$C16,Con_ve!$I$6:$I$1005,"Em negociação",Con_ve!$Q$6:$Q$1005,AO$5)))</f>
        <v/>
      </c>
      <c r="AP16" s="87" t="str">
        <f>IF(ISERR(IF($C16="","",SUMIFS(Con_ve!$F$6:$F$1005,Con_ve!$D$6:$D$1005,$C16,Con_ve!$I$6:$I$1005,"Em negociação",Con_ve!$Q$6:$Q$1005,AP$5))),"",IF($C16="","",SUMIFS(Con_ve!$F$6:$F$1005,Con_ve!$D$6:$D$1005,$C16,Con_ve!$I$6:$I$1005,"Em negociação",Con_ve!$Q$6:$Q$1005,AP$5)))</f>
        <v/>
      </c>
      <c r="AQ16" s="87" t="str">
        <f>IF(ISERR(IF($C16="","",SUMIFS(Con_ve!$F$6:$F$1005,Con_ve!$D$6:$D$1005,$C16,Con_ve!$I$6:$I$1005,"Em negociação",Con_ve!$Q$6:$Q$1005,AQ$5))),"",IF($C16="","",SUMIFS(Con_ve!$F$6:$F$1005,Con_ve!$D$6:$D$1005,$C16,Con_ve!$I$6:$I$1005,"Em negociação",Con_ve!$Q$6:$Q$1005,AQ$5)))</f>
        <v/>
      </c>
      <c r="AR16" s="87" t="str">
        <f>IF(ISERR(IF($C16="","",SUMIFS(Con_ve!$F$6:$F$1005,Con_ve!$D$6:$D$1005,$C16,Con_ve!$I$6:$I$1005,"Em negociação",Con_ve!$Q$6:$Q$1005,AR$5))),"",IF($C16="","",SUMIFS(Con_ve!$F$6:$F$1005,Con_ve!$D$6:$D$1005,$C16,Con_ve!$I$6:$I$1005,"Em negociação",Con_ve!$Q$6:$Q$1005,AR$5)))</f>
        <v/>
      </c>
      <c r="AS16" s="87" t="str">
        <f>IF(ISERR(IF($C16="","",SUMIFS(Con_ve!$F$6:$F$1005,Con_ve!$D$6:$D$1005,$C16,Con_ve!$I$6:$I$1005,"Em negociação",Con_ve!$Q$6:$Q$1005,AS$5))),"",IF($C16="","",SUMIFS(Con_ve!$F$6:$F$1005,Con_ve!$D$6:$D$1005,$C16,Con_ve!$I$6:$I$1005,"Em negociação",Con_ve!$Q$6:$Q$1005,AS$5)))</f>
        <v/>
      </c>
      <c r="AT16" s="87" t="str">
        <f>IF(ISERR(IF($C16="","",SUMIFS(Con_ve!$F$6:$F$1005,Con_ve!$D$6:$D$1005,$C16,Con_ve!$I$6:$I$1005,"Em negociação",Con_ve!$Q$6:$Q$1005,AT$5))),"",IF($C16="","",SUMIFS(Con_ve!$F$6:$F$1005,Con_ve!$D$6:$D$1005,$C16,Con_ve!$I$6:$I$1005,"Em negociação",Con_ve!$Q$6:$Q$1005,AT$5)))</f>
        <v/>
      </c>
      <c r="AU16" s="87" t="str">
        <f>IF(ISERR(IF($C16="","",SUMIFS(Con_ve!$F$6:$F$1005,Con_ve!$D$6:$D$1005,$C16,Con_ve!$I$6:$I$1005,"Em negociação",Con_ve!$Q$6:$Q$1005,AU$5))),"",IF($C16="","",SUMIFS(Con_ve!$F$6:$F$1005,Con_ve!$D$6:$D$1005,$C16,Con_ve!$I$6:$I$1005,"Em negociação",Con_ve!$Q$6:$Q$1005,AU$5)))</f>
        <v/>
      </c>
      <c r="AV16" s="87">
        <f t="shared" si="15"/>
        <v>0</v>
      </c>
    </row>
    <row r="17" spans="3:48" ht="30" customHeight="1">
      <c r="C17" s="97"/>
      <c r="D17" s="97"/>
      <c r="E17" s="95" t="s">
        <v>309</v>
      </c>
      <c r="F17" s="95" t="s">
        <v>309</v>
      </c>
      <c r="H17" s="87">
        <f t="shared" si="1"/>
        <v>0</v>
      </c>
      <c r="I17" s="87">
        <f t="shared" si="2"/>
        <v>0</v>
      </c>
      <c r="J17" s="87">
        <f t="shared" si="3"/>
        <v>0</v>
      </c>
      <c r="K17" s="87">
        <f t="shared" si="4"/>
        <v>0</v>
      </c>
      <c r="L17" s="87">
        <f t="shared" si="5"/>
        <v>0</v>
      </c>
      <c r="M17" s="87">
        <f t="shared" si="6"/>
        <v>0</v>
      </c>
      <c r="N17" s="87">
        <f t="shared" si="7"/>
        <v>0</v>
      </c>
      <c r="O17" s="87">
        <f t="shared" si="8"/>
        <v>0</v>
      </c>
      <c r="P17" s="87">
        <f t="shared" si="9"/>
        <v>0</v>
      </c>
      <c r="Q17" s="87">
        <f t="shared" si="10"/>
        <v>0</v>
      </c>
      <c r="R17" s="87">
        <f t="shared" si="11"/>
        <v>0</v>
      </c>
      <c r="S17" s="87">
        <f t="shared" si="12"/>
        <v>0</v>
      </c>
      <c r="T17" s="87">
        <f t="shared" si="13"/>
        <v>0</v>
      </c>
      <c r="V17" s="87" t="str">
        <f>IF(ISERR(IF($C17="","",SUMIFS(Con_ve!$F$6:$F$1005,Con_ve!$D$6:$D$1005,$C17,Con_ve!$I$6:$I$1005,"Fechada",Con_ve!$Q$6:$Q$1005,V$5))),"",IF($C17="","",SUMIFS(Con_ve!$F$6:$F$1005,Con_ve!$D$6:$D$1005,$C17,Con_ve!$I$6:$I$1005,"Fechada",Con_ve!$Q$6:$Q$1005,V$5)))</f>
        <v/>
      </c>
      <c r="W17" s="87" t="str">
        <f>IF(ISERR(IF($C17="","",SUMIFS(Con_ve!$F$6:$F$1005,Con_ve!$D$6:$D$1005,$C17,Con_ve!$I$6:$I$1005,"Fechada",Con_ve!$Q$6:$Q$1005,W$5))),"",IF($C17="","",SUMIFS(Con_ve!$F$6:$F$1005,Con_ve!$D$6:$D$1005,$C17,Con_ve!$I$6:$I$1005,"Fechada",Con_ve!$Q$6:$Q$1005,W$5)))</f>
        <v/>
      </c>
      <c r="X17" s="87" t="str">
        <f>IF(ISERR(IF($C17="","",SUMIFS(Con_ve!$F$6:$F$1005,Con_ve!$D$6:$D$1005,$C17,Con_ve!$I$6:$I$1005,"Fechada",Con_ve!$Q$6:$Q$1005,X$5))),"",IF($C17="","",SUMIFS(Con_ve!$F$6:$F$1005,Con_ve!$D$6:$D$1005,$C17,Con_ve!$I$6:$I$1005,"Fechada",Con_ve!$Q$6:$Q$1005,X$5)))</f>
        <v/>
      </c>
      <c r="Y17" s="87" t="str">
        <f>IF(ISERR(IF($C17="","",SUMIFS(Con_ve!$F$6:$F$1005,Con_ve!$D$6:$D$1005,$C17,Con_ve!$I$6:$I$1005,"Fechada",Con_ve!$Q$6:$Q$1005,Y$5))),"",IF($C17="","",SUMIFS(Con_ve!$F$6:$F$1005,Con_ve!$D$6:$D$1005,$C17,Con_ve!$I$6:$I$1005,"Fechada",Con_ve!$Q$6:$Q$1005,Y$5)))</f>
        <v/>
      </c>
      <c r="Z17" s="87" t="str">
        <f>IF(ISERR(IF($C17="","",SUMIFS(Con_ve!$F$6:$F$1005,Con_ve!$D$6:$D$1005,$C17,Con_ve!$I$6:$I$1005,"Fechada",Con_ve!$Q$6:$Q$1005,Z$5))),"",IF($C17="","",SUMIFS(Con_ve!$F$6:$F$1005,Con_ve!$D$6:$D$1005,$C17,Con_ve!$I$6:$I$1005,"Fechada",Con_ve!$Q$6:$Q$1005,Z$5)))</f>
        <v/>
      </c>
      <c r="AA17" s="87" t="str">
        <f>IF(ISERR(IF($C17="","",SUMIFS(Con_ve!$F$6:$F$1005,Con_ve!$D$6:$D$1005,$C17,Con_ve!$I$6:$I$1005,"Fechada",Con_ve!$Q$6:$Q$1005,AA$5))),"",IF($C17="","",SUMIFS(Con_ve!$F$6:$F$1005,Con_ve!$D$6:$D$1005,$C17,Con_ve!$I$6:$I$1005,"Fechada",Con_ve!$Q$6:$Q$1005,AA$5)))</f>
        <v/>
      </c>
      <c r="AB17" s="87" t="str">
        <f>IF(ISERR(IF($C17="","",SUMIFS(Con_ve!$F$6:$F$1005,Con_ve!$D$6:$D$1005,$C17,Con_ve!$I$6:$I$1005,"Fechada",Con_ve!$Q$6:$Q$1005,AB$5))),"",IF($C17="","",SUMIFS(Con_ve!$F$6:$F$1005,Con_ve!$D$6:$D$1005,$C17,Con_ve!$I$6:$I$1005,"Fechada",Con_ve!$Q$6:$Q$1005,AB$5)))</f>
        <v/>
      </c>
      <c r="AC17" s="87" t="str">
        <f>IF(ISERR(IF($C17="","",SUMIFS(Con_ve!$F$6:$F$1005,Con_ve!$D$6:$D$1005,$C17,Con_ve!$I$6:$I$1005,"Fechada",Con_ve!$Q$6:$Q$1005,AC$5))),"",IF($C17="","",SUMIFS(Con_ve!$F$6:$F$1005,Con_ve!$D$6:$D$1005,$C17,Con_ve!$I$6:$I$1005,"Fechada",Con_ve!$Q$6:$Q$1005,AC$5)))</f>
        <v/>
      </c>
      <c r="AD17" s="87" t="str">
        <f>IF(ISERR(IF($C17="","",SUMIFS(Con_ve!$F$6:$F$1005,Con_ve!$D$6:$D$1005,$C17,Con_ve!$I$6:$I$1005,"Fechada",Con_ve!$Q$6:$Q$1005,AD$5))),"",IF($C17="","",SUMIFS(Con_ve!$F$6:$F$1005,Con_ve!$D$6:$D$1005,$C17,Con_ve!$I$6:$I$1005,"Fechada",Con_ve!$Q$6:$Q$1005,AD$5)))</f>
        <v/>
      </c>
      <c r="AE17" s="87" t="str">
        <f>IF(ISERR(IF($C17="","",SUMIFS(Con_ve!$F$6:$F$1005,Con_ve!$D$6:$D$1005,$C17,Con_ve!$I$6:$I$1005,"Fechada",Con_ve!$Q$6:$Q$1005,AE$5))),"",IF($C17="","",SUMIFS(Con_ve!$F$6:$F$1005,Con_ve!$D$6:$D$1005,$C17,Con_ve!$I$6:$I$1005,"Fechada",Con_ve!$Q$6:$Q$1005,AE$5)))</f>
        <v/>
      </c>
      <c r="AF17" s="87" t="str">
        <f>IF(ISERR(IF($C17="","",SUMIFS(Con_ve!$F$6:$F$1005,Con_ve!$D$6:$D$1005,$C17,Con_ve!$I$6:$I$1005,"Fechada",Con_ve!$Q$6:$Q$1005,AF$5))),"",IF($C17="","",SUMIFS(Con_ve!$F$6:$F$1005,Con_ve!$D$6:$D$1005,$C17,Con_ve!$I$6:$I$1005,"Fechada",Con_ve!$Q$6:$Q$1005,AF$5)))</f>
        <v/>
      </c>
      <c r="AG17" s="87" t="str">
        <f>IF(ISERR(IF($C17="","",SUMIFS(Con_ve!$F$6:$F$1005,Con_ve!$D$6:$D$1005,$C17,Con_ve!$I$6:$I$1005,"Fechada",Con_ve!$Q$6:$Q$1005,AG$5))),"",IF($C17="","",SUMIFS(Con_ve!$F$6:$F$1005,Con_ve!$D$6:$D$1005,$C17,Con_ve!$I$6:$I$1005,"Fechada",Con_ve!$Q$6:$Q$1005,AG$5)))</f>
        <v/>
      </c>
      <c r="AH17" s="87">
        <f t="shared" si="14"/>
        <v>0</v>
      </c>
      <c r="AJ17" s="87" t="str">
        <f>IF(ISERR(IF($C17="","",SUMIFS(Con_ve!$F$6:$F$1005,Con_ve!$D$6:$D$1005,$C17,Con_ve!$I$6:$I$1005,"Em negociação",Con_ve!$Q$6:$Q$1005,AJ$5))),"",IF($C17="","",SUMIFS(Con_ve!$F$6:$F$1005,Con_ve!$D$6:$D$1005,$C17,Con_ve!$I$6:$I$1005,"Em negociação",Con_ve!$Q$6:$Q$1005,AJ$5)))</f>
        <v/>
      </c>
      <c r="AK17" s="87" t="str">
        <f>IF(ISERR(IF($C17="","",SUMIFS(Con_ve!$F$6:$F$1005,Con_ve!$D$6:$D$1005,$C17,Con_ve!$I$6:$I$1005,"Em negociação",Con_ve!$Q$6:$Q$1005,AK$5))),"",IF($C17="","",SUMIFS(Con_ve!$F$6:$F$1005,Con_ve!$D$6:$D$1005,$C17,Con_ve!$I$6:$I$1005,"Em negociação",Con_ve!$Q$6:$Q$1005,AK$5)))</f>
        <v/>
      </c>
      <c r="AL17" s="87" t="str">
        <f>IF(ISERR(IF($C17="","",SUMIFS(Con_ve!$F$6:$F$1005,Con_ve!$D$6:$D$1005,$C17,Con_ve!$I$6:$I$1005,"Em negociação",Con_ve!$Q$6:$Q$1005,AL$5))),"",IF($C17="","",SUMIFS(Con_ve!$F$6:$F$1005,Con_ve!$D$6:$D$1005,$C17,Con_ve!$I$6:$I$1005,"Em negociação",Con_ve!$Q$6:$Q$1005,AL$5)))</f>
        <v/>
      </c>
      <c r="AM17" s="87" t="str">
        <f>IF(ISERR(IF($C17="","",SUMIFS(Con_ve!$F$6:$F$1005,Con_ve!$D$6:$D$1005,$C17,Con_ve!$I$6:$I$1005,"Em negociação",Con_ve!$Q$6:$Q$1005,AM$5))),"",IF($C17="","",SUMIFS(Con_ve!$F$6:$F$1005,Con_ve!$D$6:$D$1005,$C17,Con_ve!$I$6:$I$1005,"Em negociação",Con_ve!$Q$6:$Q$1005,AM$5)))</f>
        <v/>
      </c>
      <c r="AN17" s="87" t="str">
        <f>IF(ISERR(IF($C17="","",SUMIFS(Con_ve!$F$6:$F$1005,Con_ve!$D$6:$D$1005,$C17,Con_ve!$I$6:$I$1005,"Em negociação",Con_ve!$Q$6:$Q$1005,AN$5))),"",IF($C17="","",SUMIFS(Con_ve!$F$6:$F$1005,Con_ve!$D$6:$D$1005,$C17,Con_ve!$I$6:$I$1005,"Em negociação",Con_ve!$Q$6:$Q$1005,AN$5)))</f>
        <v/>
      </c>
      <c r="AO17" s="87" t="str">
        <f>IF(ISERR(IF($C17="","",SUMIFS(Con_ve!$F$6:$F$1005,Con_ve!$D$6:$D$1005,$C17,Con_ve!$I$6:$I$1005,"Em negociação",Con_ve!$Q$6:$Q$1005,AO$5))),"",IF($C17="","",SUMIFS(Con_ve!$F$6:$F$1005,Con_ve!$D$6:$D$1005,$C17,Con_ve!$I$6:$I$1005,"Em negociação",Con_ve!$Q$6:$Q$1005,AO$5)))</f>
        <v/>
      </c>
      <c r="AP17" s="87" t="str">
        <f>IF(ISERR(IF($C17="","",SUMIFS(Con_ve!$F$6:$F$1005,Con_ve!$D$6:$D$1005,$C17,Con_ve!$I$6:$I$1005,"Em negociação",Con_ve!$Q$6:$Q$1005,AP$5))),"",IF($C17="","",SUMIFS(Con_ve!$F$6:$F$1005,Con_ve!$D$6:$D$1005,$C17,Con_ve!$I$6:$I$1005,"Em negociação",Con_ve!$Q$6:$Q$1005,AP$5)))</f>
        <v/>
      </c>
      <c r="AQ17" s="87" t="str">
        <f>IF(ISERR(IF($C17="","",SUMIFS(Con_ve!$F$6:$F$1005,Con_ve!$D$6:$D$1005,$C17,Con_ve!$I$6:$I$1005,"Em negociação",Con_ve!$Q$6:$Q$1005,AQ$5))),"",IF($C17="","",SUMIFS(Con_ve!$F$6:$F$1005,Con_ve!$D$6:$D$1005,$C17,Con_ve!$I$6:$I$1005,"Em negociação",Con_ve!$Q$6:$Q$1005,AQ$5)))</f>
        <v/>
      </c>
      <c r="AR17" s="87" t="str">
        <f>IF(ISERR(IF($C17="","",SUMIFS(Con_ve!$F$6:$F$1005,Con_ve!$D$6:$D$1005,$C17,Con_ve!$I$6:$I$1005,"Em negociação",Con_ve!$Q$6:$Q$1005,AR$5))),"",IF($C17="","",SUMIFS(Con_ve!$F$6:$F$1005,Con_ve!$D$6:$D$1005,$C17,Con_ve!$I$6:$I$1005,"Em negociação",Con_ve!$Q$6:$Q$1005,AR$5)))</f>
        <v/>
      </c>
      <c r="AS17" s="87" t="str">
        <f>IF(ISERR(IF($C17="","",SUMIFS(Con_ve!$F$6:$F$1005,Con_ve!$D$6:$D$1005,$C17,Con_ve!$I$6:$I$1005,"Em negociação",Con_ve!$Q$6:$Q$1005,AS$5))),"",IF($C17="","",SUMIFS(Con_ve!$F$6:$F$1005,Con_ve!$D$6:$D$1005,$C17,Con_ve!$I$6:$I$1005,"Em negociação",Con_ve!$Q$6:$Q$1005,AS$5)))</f>
        <v/>
      </c>
      <c r="AT17" s="87" t="str">
        <f>IF(ISERR(IF($C17="","",SUMIFS(Con_ve!$F$6:$F$1005,Con_ve!$D$6:$D$1005,$C17,Con_ve!$I$6:$I$1005,"Em negociação",Con_ve!$Q$6:$Q$1005,AT$5))),"",IF($C17="","",SUMIFS(Con_ve!$F$6:$F$1005,Con_ve!$D$6:$D$1005,$C17,Con_ve!$I$6:$I$1005,"Em negociação",Con_ve!$Q$6:$Q$1005,AT$5)))</f>
        <v/>
      </c>
      <c r="AU17" s="87" t="str">
        <f>IF(ISERR(IF($C17="","",SUMIFS(Con_ve!$F$6:$F$1005,Con_ve!$D$6:$D$1005,$C17,Con_ve!$I$6:$I$1005,"Em negociação",Con_ve!$Q$6:$Q$1005,AU$5))),"",IF($C17="","",SUMIFS(Con_ve!$F$6:$F$1005,Con_ve!$D$6:$D$1005,$C17,Con_ve!$I$6:$I$1005,"Em negociação",Con_ve!$Q$6:$Q$1005,AU$5)))</f>
        <v/>
      </c>
      <c r="AV17" s="87">
        <f t="shared" si="15"/>
        <v>0</v>
      </c>
    </row>
    <row r="18" spans="3:48" ht="30" customHeight="1">
      <c r="C18" s="97"/>
      <c r="D18" s="97"/>
      <c r="E18" s="95" t="s">
        <v>309</v>
      </c>
      <c r="F18" s="95" t="s">
        <v>309</v>
      </c>
      <c r="H18" s="87">
        <f t="shared" si="1"/>
        <v>0</v>
      </c>
      <c r="I18" s="87">
        <f t="shared" si="2"/>
        <v>0</v>
      </c>
      <c r="J18" s="87">
        <f t="shared" si="3"/>
        <v>0</v>
      </c>
      <c r="K18" s="87">
        <f t="shared" si="4"/>
        <v>0</v>
      </c>
      <c r="L18" s="87">
        <f t="shared" si="5"/>
        <v>0</v>
      </c>
      <c r="M18" s="87">
        <f t="shared" si="6"/>
        <v>0</v>
      </c>
      <c r="N18" s="87">
        <f t="shared" si="7"/>
        <v>0</v>
      </c>
      <c r="O18" s="87">
        <f t="shared" si="8"/>
        <v>0</v>
      </c>
      <c r="P18" s="87">
        <f t="shared" si="9"/>
        <v>0</v>
      </c>
      <c r="Q18" s="87">
        <f t="shared" si="10"/>
        <v>0</v>
      </c>
      <c r="R18" s="87">
        <f t="shared" si="11"/>
        <v>0</v>
      </c>
      <c r="S18" s="87">
        <f t="shared" si="12"/>
        <v>0</v>
      </c>
      <c r="T18" s="87">
        <f t="shared" si="13"/>
        <v>0</v>
      </c>
      <c r="V18" s="87" t="str">
        <f>IF(ISERR(IF($C18="","",SUMIFS(Con_ve!$F$6:$F$1005,Con_ve!$D$6:$D$1005,$C18,Con_ve!$I$6:$I$1005,"Fechada",Con_ve!$Q$6:$Q$1005,V$5))),"",IF($C18="","",SUMIFS(Con_ve!$F$6:$F$1005,Con_ve!$D$6:$D$1005,$C18,Con_ve!$I$6:$I$1005,"Fechada",Con_ve!$Q$6:$Q$1005,V$5)))</f>
        <v/>
      </c>
      <c r="W18" s="87" t="str">
        <f>IF(ISERR(IF($C18="","",SUMIFS(Con_ve!$F$6:$F$1005,Con_ve!$D$6:$D$1005,$C18,Con_ve!$I$6:$I$1005,"Fechada",Con_ve!$Q$6:$Q$1005,W$5))),"",IF($C18="","",SUMIFS(Con_ve!$F$6:$F$1005,Con_ve!$D$6:$D$1005,$C18,Con_ve!$I$6:$I$1005,"Fechada",Con_ve!$Q$6:$Q$1005,W$5)))</f>
        <v/>
      </c>
      <c r="X18" s="87" t="str">
        <f>IF(ISERR(IF($C18="","",SUMIFS(Con_ve!$F$6:$F$1005,Con_ve!$D$6:$D$1005,$C18,Con_ve!$I$6:$I$1005,"Fechada",Con_ve!$Q$6:$Q$1005,X$5))),"",IF($C18="","",SUMIFS(Con_ve!$F$6:$F$1005,Con_ve!$D$6:$D$1005,$C18,Con_ve!$I$6:$I$1005,"Fechada",Con_ve!$Q$6:$Q$1005,X$5)))</f>
        <v/>
      </c>
      <c r="Y18" s="87" t="str">
        <f>IF(ISERR(IF($C18="","",SUMIFS(Con_ve!$F$6:$F$1005,Con_ve!$D$6:$D$1005,$C18,Con_ve!$I$6:$I$1005,"Fechada",Con_ve!$Q$6:$Q$1005,Y$5))),"",IF($C18="","",SUMIFS(Con_ve!$F$6:$F$1005,Con_ve!$D$6:$D$1005,$C18,Con_ve!$I$6:$I$1005,"Fechada",Con_ve!$Q$6:$Q$1005,Y$5)))</f>
        <v/>
      </c>
      <c r="Z18" s="87" t="str">
        <f>IF(ISERR(IF($C18="","",SUMIFS(Con_ve!$F$6:$F$1005,Con_ve!$D$6:$D$1005,$C18,Con_ve!$I$6:$I$1005,"Fechada",Con_ve!$Q$6:$Q$1005,Z$5))),"",IF($C18="","",SUMIFS(Con_ve!$F$6:$F$1005,Con_ve!$D$6:$D$1005,$C18,Con_ve!$I$6:$I$1005,"Fechada",Con_ve!$Q$6:$Q$1005,Z$5)))</f>
        <v/>
      </c>
      <c r="AA18" s="87" t="str">
        <f>IF(ISERR(IF($C18="","",SUMIFS(Con_ve!$F$6:$F$1005,Con_ve!$D$6:$D$1005,$C18,Con_ve!$I$6:$I$1005,"Fechada",Con_ve!$Q$6:$Q$1005,AA$5))),"",IF($C18="","",SUMIFS(Con_ve!$F$6:$F$1005,Con_ve!$D$6:$D$1005,$C18,Con_ve!$I$6:$I$1005,"Fechada",Con_ve!$Q$6:$Q$1005,AA$5)))</f>
        <v/>
      </c>
      <c r="AB18" s="87" t="str">
        <f>IF(ISERR(IF($C18="","",SUMIFS(Con_ve!$F$6:$F$1005,Con_ve!$D$6:$D$1005,$C18,Con_ve!$I$6:$I$1005,"Fechada",Con_ve!$Q$6:$Q$1005,AB$5))),"",IF($C18="","",SUMIFS(Con_ve!$F$6:$F$1005,Con_ve!$D$6:$D$1005,$C18,Con_ve!$I$6:$I$1005,"Fechada",Con_ve!$Q$6:$Q$1005,AB$5)))</f>
        <v/>
      </c>
      <c r="AC18" s="87" t="str">
        <f>IF(ISERR(IF($C18="","",SUMIFS(Con_ve!$F$6:$F$1005,Con_ve!$D$6:$D$1005,$C18,Con_ve!$I$6:$I$1005,"Fechada",Con_ve!$Q$6:$Q$1005,AC$5))),"",IF($C18="","",SUMIFS(Con_ve!$F$6:$F$1005,Con_ve!$D$6:$D$1005,$C18,Con_ve!$I$6:$I$1005,"Fechada",Con_ve!$Q$6:$Q$1005,AC$5)))</f>
        <v/>
      </c>
      <c r="AD18" s="87" t="str">
        <f>IF(ISERR(IF($C18="","",SUMIFS(Con_ve!$F$6:$F$1005,Con_ve!$D$6:$D$1005,$C18,Con_ve!$I$6:$I$1005,"Fechada",Con_ve!$Q$6:$Q$1005,AD$5))),"",IF($C18="","",SUMIFS(Con_ve!$F$6:$F$1005,Con_ve!$D$6:$D$1005,$C18,Con_ve!$I$6:$I$1005,"Fechada",Con_ve!$Q$6:$Q$1005,AD$5)))</f>
        <v/>
      </c>
      <c r="AE18" s="87" t="str">
        <f>IF(ISERR(IF($C18="","",SUMIFS(Con_ve!$F$6:$F$1005,Con_ve!$D$6:$D$1005,$C18,Con_ve!$I$6:$I$1005,"Fechada",Con_ve!$Q$6:$Q$1005,AE$5))),"",IF($C18="","",SUMIFS(Con_ve!$F$6:$F$1005,Con_ve!$D$6:$D$1005,$C18,Con_ve!$I$6:$I$1005,"Fechada",Con_ve!$Q$6:$Q$1005,AE$5)))</f>
        <v/>
      </c>
      <c r="AF18" s="87" t="str">
        <f>IF(ISERR(IF($C18="","",SUMIFS(Con_ve!$F$6:$F$1005,Con_ve!$D$6:$D$1005,$C18,Con_ve!$I$6:$I$1005,"Fechada",Con_ve!$Q$6:$Q$1005,AF$5))),"",IF($C18="","",SUMIFS(Con_ve!$F$6:$F$1005,Con_ve!$D$6:$D$1005,$C18,Con_ve!$I$6:$I$1005,"Fechada",Con_ve!$Q$6:$Q$1005,AF$5)))</f>
        <v/>
      </c>
      <c r="AG18" s="87" t="str">
        <f>IF(ISERR(IF($C18="","",SUMIFS(Con_ve!$F$6:$F$1005,Con_ve!$D$6:$D$1005,$C18,Con_ve!$I$6:$I$1005,"Fechada",Con_ve!$Q$6:$Q$1005,AG$5))),"",IF($C18="","",SUMIFS(Con_ve!$F$6:$F$1005,Con_ve!$D$6:$D$1005,$C18,Con_ve!$I$6:$I$1005,"Fechada",Con_ve!$Q$6:$Q$1005,AG$5)))</f>
        <v/>
      </c>
      <c r="AH18" s="87">
        <f t="shared" si="14"/>
        <v>0</v>
      </c>
      <c r="AJ18" s="87" t="str">
        <f>IF(ISERR(IF($C18="","",SUMIFS(Con_ve!$F$6:$F$1005,Con_ve!$D$6:$D$1005,$C18,Con_ve!$I$6:$I$1005,"Em negociação",Con_ve!$Q$6:$Q$1005,AJ$5))),"",IF($C18="","",SUMIFS(Con_ve!$F$6:$F$1005,Con_ve!$D$6:$D$1005,$C18,Con_ve!$I$6:$I$1005,"Em negociação",Con_ve!$Q$6:$Q$1005,AJ$5)))</f>
        <v/>
      </c>
      <c r="AK18" s="87" t="str">
        <f>IF(ISERR(IF($C18="","",SUMIFS(Con_ve!$F$6:$F$1005,Con_ve!$D$6:$D$1005,$C18,Con_ve!$I$6:$I$1005,"Em negociação",Con_ve!$Q$6:$Q$1005,AK$5))),"",IF($C18="","",SUMIFS(Con_ve!$F$6:$F$1005,Con_ve!$D$6:$D$1005,$C18,Con_ve!$I$6:$I$1005,"Em negociação",Con_ve!$Q$6:$Q$1005,AK$5)))</f>
        <v/>
      </c>
      <c r="AL18" s="87" t="str">
        <f>IF(ISERR(IF($C18="","",SUMIFS(Con_ve!$F$6:$F$1005,Con_ve!$D$6:$D$1005,$C18,Con_ve!$I$6:$I$1005,"Em negociação",Con_ve!$Q$6:$Q$1005,AL$5))),"",IF($C18="","",SUMIFS(Con_ve!$F$6:$F$1005,Con_ve!$D$6:$D$1005,$C18,Con_ve!$I$6:$I$1005,"Em negociação",Con_ve!$Q$6:$Q$1005,AL$5)))</f>
        <v/>
      </c>
      <c r="AM18" s="87" t="str">
        <f>IF(ISERR(IF($C18="","",SUMIFS(Con_ve!$F$6:$F$1005,Con_ve!$D$6:$D$1005,$C18,Con_ve!$I$6:$I$1005,"Em negociação",Con_ve!$Q$6:$Q$1005,AM$5))),"",IF($C18="","",SUMIFS(Con_ve!$F$6:$F$1005,Con_ve!$D$6:$D$1005,$C18,Con_ve!$I$6:$I$1005,"Em negociação",Con_ve!$Q$6:$Q$1005,AM$5)))</f>
        <v/>
      </c>
      <c r="AN18" s="87" t="str">
        <f>IF(ISERR(IF($C18="","",SUMIFS(Con_ve!$F$6:$F$1005,Con_ve!$D$6:$D$1005,$C18,Con_ve!$I$6:$I$1005,"Em negociação",Con_ve!$Q$6:$Q$1005,AN$5))),"",IF($C18="","",SUMIFS(Con_ve!$F$6:$F$1005,Con_ve!$D$6:$D$1005,$C18,Con_ve!$I$6:$I$1005,"Em negociação",Con_ve!$Q$6:$Q$1005,AN$5)))</f>
        <v/>
      </c>
      <c r="AO18" s="87" t="str">
        <f>IF(ISERR(IF($C18="","",SUMIFS(Con_ve!$F$6:$F$1005,Con_ve!$D$6:$D$1005,$C18,Con_ve!$I$6:$I$1005,"Em negociação",Con_ve!$Q$6:$Q$1005,AO$5))),"",IF($C18="","",SUMIFS(Con_ve!$F$6:$F$1005,Con_ve!$D$6:$D$1005,$C18,Con_ve!$I$6:$I$1005,"Em negociação",Con_ve!$Q$6:$Q$1005,AO$5)))</f>
        <v/>
      </c>
      <c r="AP18" s="87" t="str">
        <f>IF(ISERR(IF($C18="","",SUMIFS(Con_ve!$F$6:$F$1005,Con_ve!$D$6:$D$1005,$C18,Con_ve!$I$6:$I$1005,"Em negociação",Con_ve!$Q$6:$Q$1005,AP$5))),"",IF($C18="","",SUMIFS(Con_ve!$F$6:$F$1005,Con_ve!$D$6:$D$1005,$C18,Con_ve!$I$6:$I$1005,"Em negociação",Con_ve!$Q$6:$Q$1005,AP$5)))</f>
        <v/>
      </c>
      <c r="AQ18" s="87" t="str">
        <f>IF(ISERR(IF($C18="","",SUMIFS(Con_ve!$F$6:$F$1005,Con_ve!$D$6:$D$1005,$C18,Con_ve!$I$6:$I$1005,"Em negociação",Con_ve!$Q$6:$Q$1005,AQ$5))),"",IF($C18="","",SUMIFS(Con_ve!$F$6:$F$1005,Con_ve!$D$6:$D$1005,$C18,Con_ve!$I$6:$I$1005,"Em negociação",Con_ve!$Q$6:$Q$1005,AQ$5)))</f>
        <v/>
      </c>
      <c r="AR18" s="87" t="str">
        <f>IF(ISERR(IF($C18="","",SUMIFS(Con_ve!$F$6:$F$1005,Con_ve!$D$6:$D$1005,$C18,Con_ve!$I$6:$I$1005,"Em negociação",Con_ve!$Q$6:$Q$1005,AR$5))),"",IF($C18="","",SUMIFS(Con_ve!$F$6:$F$1005,Con_ve!$D$6:$D$1005,$C18,Con_ve!$I$6:$I$1005,"Em negociação",Con_ve!$Q$6:$Q$1005,AR$5)))</f>
        <v/>
      </c>
      <c r="AS18" s="87" t="str">
        <f>IF(ISERR(IF($C18="","",SUMIFS(Con_ve!$F$6:$F$1005,Con_ve!$D$6:$D$1005,$C18,Con_ve!$I$6:$I$1005,"Em negociação",Con_ve!$Q$6:$Q$1005,AS$5))),"",IF($C18="","",SUMIFS(Con_ve!$F$6:$F$1005,Con_ve!$D$6:$D$1005,$C18,Con_ve!$I$6:$I$1005,"Em negociação",Con_ve!$Q$6:$Q$1005,AS$5)))</f>
        <v/>
      </c>
      <c r="AT18" s="87" t="str">
        <f>IF(ISERR(IF($C18="","",SUMIFS(Con_ve!$F$6:$F$1005,Con_ve!$D$6:$D$1005,$C18,Con_ve!$I$6:$I$1005,"Em negociação",Con_ve!$Q$6:$Q$1005,AT$5))),"",IF($C18="","",SUMIFS(Con_ve!$F$6:$F$1005,Con_ve!$D$6:$D$1005,$C18,Con_ve!$I$6:$I$1005,"Em negociação",Con_ve!$Q$6:$Q$1005,AT$5)))</f>
        <v/>
      </c>
      <c r="AU18" s="87" t="str">
        <f>IF(ISERR(IF($C18="","",SUMIFS(Con_ve!$F$6:$F$1005,Con_ve!$D$6:$D$1005,$C18,Con_ve!$I$6:$I$1005,"Em negociação",Con_ve!$Q$6:$Q$1005,AU$5))),"",IF($C18="","",SUMIFS(Con_ve!$F$6:$F$1005,Con_ve!$D$6:$D$1005,$C18,Con_ve!$I$6:$I$1005,"Em negociação",Con_ve!$Q$6:$Q$1005,AU$5)))</f>
        <v/>
      </c>
      <c r="AV18" s="87">
        <f t="shared" si="15"/>
        <v>0</v>
      </c>
    </row>
    <row r="19" spans="3:48" ht="30" customHeight="1">
      <c r="C19" s="97"/>
      <c r="D19" s="97"/>
      <c r="E19" s="95" t="s">
        <v>309</v>
      </c>
      <c r="F19" s="95" t="s">
        <v>309</v>
      </c>
      <c r="H19" s="87">
        <f t="shared" si="1"/>
        <v>0</v>
      </c>
      <c r="I19" s="87">
        <f t="shared" si="2"/>
        <v>0</v>
      </c>
      <c r="J19" s="87">
        <f t="shared" si="3"/>
        <v>0</v>
      </c>
      <c r="K19" s="87">
        <f t="shared" si="4"/>
        <v>0</v>
      </c>
      <c r="L19" s="87">
        <f t="shared" si="5"/>
        <v>0</v>
      </c>
      <c r="M19" s="87">
        <f t="shared" si="6"/>
        <v>0</v>
      </c>
      <c r="N19" s="87">
        <f t="shared" si="7"/>
        <v>0</v>
      </c>
      <c r="O19" s="87">
        <f t="shared" si="8"/>
        <v>0</v>
      </c>
      <c r="P19" s="87">
        <f t="shared" si="9"/>
        <v>0</v>
      </c>
      <c r="Q19" s="87">
        <f t="shared" si="10"/>
        <v>0</v>
      </c>
      <c r="R19" s="87">
        <f t="shared" si="11"/>
        <v>0</v>
      </c>
      <c r="S19" s="87">
        <f t="shared" si="12"/>
        <v>0</v>
      </c>
      <c r="T19" s="87">
        <f t="shared" si="13"/>
        <v>0</v>
      </c>
      <c r="V19" s="87" t="str">
        <f>IF(ISERR(IF($C19="","",SUMIFS(Con_ve!$F$6:$F$1005,Con_ve!$D$6:$D$1005,$C19,Con_ve!$I$6:$I$1005,"Fechada",Con_ve!$Q$6:$Q$1005,V$5))),"",IF($C19="","",SUMIFS(Con_ve!$F$6:$F$1005,Con_ve!$D$6:$D$1005,$C19,Con_ve!$I$6:$I$1005,"Fechada",Con_ve!$Q$6:$Q$1005,V$5)))</f>
        <v/>
      </c>
      <c r="W19" s="87" t="str">
        <f>IF(ISERR(IF($C19="","",SUMIFS(Con_ve!$F$6:$F$1005,Con_ve!$D$6:$D$1005,$C19,Con_ve!$I$6:$I$1005,"Fechada",Con_ve!$Q$6:$Q$1005,W$5))),"",IF($C19="","",SUMIFS(Con_ve!$F$6:$F$1005,Con_ve!$D$6:$D$1005,$C19,Con_ve!$I$6:$I$1005,"Fechada",Con_ve!$Q$6:$Q$1005,W$5)))</f>
        <v/>
      </c>
      <c r="X19" s="87" t="str">
        <f>IF(ISERR(IF($C19="","",SUMIFS(Con_ve!$F$6:$F$1005,Con_ve!$D$6:$D$1005,$C19,Con_ve!$I$6:$I$1005,"Fechada",Con_ve!$Q$6:$Q$1005,X$5))),"",IF($C19="","",SUMIFS(Con_ve!$F$6:$F$1005,Con_ve!$D$6:$D$1005,$C19,Con_ve!$I$6:$I$1005,"Fechada",Con_ve!$Q$6:$Q$1005,X$5)))</f>
        <v/>
      </c>
      <c r="Y19" s="87" t="str">
        <f>IF(ISERR(IF($C19="","",SUMIFS(Con_ve!$F$6:$F$1005,Con_ve!$D$6:$D$1005,$C19,Con_ve!$I$6:$I$1005,"Fechada",Con_ve!$Q$6:$Q$1005,Y$5))),"",IF($C19="","",SUMIFS(Con_ve!$F$6:$F$1005,Con_ve!$D$6:$D$1005,$C19,Con_ve!$I$6:$I$1005,"Fechada",Con_ve!$Q$6:$Q$1005,Y$5)))</f>
        <v/>
      </c>
      <c r="Z19" s="87" t="str">
        <f>IF(ISERR(IF($C19="","",SUMIFS(Con_ve!$F$6:$F$1005,Con_ve!$D$6:$D$1005,$C19,Con_ve!$I$6:$I$1005,"Fechada",Con_ve!$Q$6:$Q$1005,Z$5))),"",IF($C19="","",SUMIFS(Con_ve!$F$6:$F$1005,Con_ve!$D$6:$D$1005,$C19,Con_ve!$I$6:$I$1005,"Fechada",Con_ve!$Q$6:$Q$1005,Z$5)))</f>
        <v/>
      </c>
      <c r="AA19" s="87" t="str">
        <f>IF(ISERR(IF($C19="","",SUMIFS(Con_ve!$F$6:$F$1005,Con_ve!$D$6:$D$1005,$C19,Con_ve!$I$6:$I$1005,"Fechada",Con_ve!$Q$6:$Q$1005,AA$5))),"",IF($C19="","",SUMIFS(Con_ve!$F$6:$F$1005,Con_ve!$D$6:$D$1005,$C19,Con_ve!$I$6:$I$1005,"Fechada",Con_ve!$Q$6:$Q$1005,AA$5)))</f>
        <v/>
      </c>
      <c r="AB19" s="87" t="str">
        <f>IF(ISERR(IF($C19="","",SUMIFS(Con_ve!$F$6:$F$1005,Con_ve!$D$6:$D$1005,$C19,Con_ve!$I$6:$I$1005,"Fechada",Con_ve!$Q$6:$Q$1005,AB$5))),"",IF($C19="","",SUMIFS(Con_ve!$F$6:$F$1005,Con_ve!$D$6:$D$1005,$C19,Con_ve!$I$6:$I$1005,"Fechada",Con_ve!$Q$6:$Q$1005,AB$5)))</f>
        <v/>
      </c>
      <c r="AC19" s="87" t="str">
        <f>IF(ISERR(IF($C19="","",SUMIFS(Con_ve!$F$6:$F$1005,Con_ve!$D$6:$D$1005,$C19,Con_ve!$I$6:$I$1005,"Fechada",Con_ve!$Q$6:$Q$1005,AC$5))),"",IF($C19="","",SUMIFS(Con_ve!$F$6:$F$1005,Con_ve!$D$6:$D$1005,$C19,Con_ve!$I$6:$I$1005,"Fechada",Con_ve!$Q$6:$Q$1005,AC$5)))</f>
        <v/>
      </c>
      <c r="AD19" s="87" t="str">
        <f>IF(ISERR(IF($C19="","",SUMIFS(Con_ve!$F$6:$F$1005,Con_ve!$D$6:$D$1005,$C19,Con_ve!$I$6:$I$1005,"Fechada",Con_ve!$Q$6:$Q$1005,AD$5))),"",IF($C19="","",SUMIFS(Con_ve!$F$6:$F$1005,Con_ve!$D$6:$D$1005,$C19,Con_ve!$I$6:$I$1005,"Fechada",Con_ve!$Q$6:$Q$1005,AD$5)))</f>
        <v/>
      </c>
      <c r="AE19" s="87" t="str">
        <f>IF(ISERR(IF($C19="","",SUMIFS(Con_ve!$F$6:$F$1005,Con_ve!$D$6:$D$1005,$C19,Con_ve!$I$6:$I$1005,"Fechada",Con_ve!$Q$6:$Q$1005,AE$5))),"",IF($C19="","",SUMIFS(Con_ve!$F$6:$F$1005,Con_ve!$D$6:$D$1005,$C19,Con_ve!$I$6:$I$1005,"Fechada",Con_ve!$Q$6:$Q$1005,AE$5)))</f>
        <v/>
      </c>
      <c r="AF19" s="87" t="str">
        <f>IF(ISERR(IF($C19="","",SUMIFS(Con_ve!$F$6:$F$1005,Con_ve!$D$6:$D$1005,$C19,Con_ve!$I$6:$I$1005,"Fechada",Con_ve!$Q$6:$Q$1005,AF$5))),"",IF($C19="","",SUMIFS(Con_ve!$F$6:$F$1005,Con_ve!$D$6:$D$1005,$C19,Con_ve!$I$6:$I$1005,"Fechada",Con_ve!$Q$6:$Q$1005,AF$5)))</f>
        <v/>
      </c>
      <c r="AG19" s="87" t="str">
        <f>IF(ISERR(IF($C19="","",SUMIFS(Con_ve!$F$6:$F$1005,Con_ve!$D$6:$D$1005,$C19,Con_ve!$I$6:$I$1005,"Fechada",Con_ve!$Q$6:$Q$1005,AG$5))),"",IF($C19="","",SUMIFS(Con_ve!$F$6:$F$1005,Con_ve!$D$6:$D$1005,$C19,Con_ve!$I$6:$I$1005,"Fechada",Con_ve!$Q$6:$Q$1005,AG$5)))</f>
        <v/>
      </c>
      <c r="AH19" s="87">
        <f t="shared" si="14"/>
        <v>0</v>
      </c>
      <c r="AJ19" s="87" t="str">
        <f>IF(ISERR(IF($C19="","",SUMIFS(Con_ve!$F$6:$F$1005,Con_ve!$D$6:$D$1005,$C19,Con_ve!$I$6:$I$1005,"Em negociação",Con_ve!$Q$6:$Q$1005,AJ$5))),"",IF($C19="","",SUMIFS(Con_ve!$F$6:$F$1005,Con_ve!$D$6:$D$1005,$C19,Con_ve!$I$6:$I$1005,"Em negociação",Con_ve!$Q$6:$Q$1005,AJ$5)))</f>
        <v/>
      </c>
      <c r="AK19" s="87" t="str">
        <f>IF(ISERR(IF($C19="","",SUMIFS(Con_ve!$F$6:$F$1005,Con_ve!$D$6:$D$1005,$C19,Con_ve!$I$6:$I$1005,"Em negociação",Con_ve!$Q$6:$Q$1005,AK$5))),"",IF($C19="","",SUMIFS(Con_ve!$F$6:$F$1005,Con_ve!$D$6:$D$1005,$C19,Con_ve!$I$6:$I$1005,"Em negociação",Con_ve!$Q$6:$Q$1005,AK$5)))</f>
        <v/>
      </c>
      <c r="AL19" s="87" t="str">
        <f>IF(ISERR(IF($C19="","",SUMIFS(Con_ve!$F$6:$F$1005,Con_ve!$D$6:$D$1005,$C19,Con_ve!$I$6:$I$1005,"Em negociação",Con_ve!$Q$6:$Q$1005,AL$5))),"",IF($C19="","",SUMIFS(Con_ve!$F$6:$F$1005,Con_ve!$D$6:$D$1005,$C19,Con_ve!$I$6:$I$1005,"Em negociação",Con_ve!$Q$6:$Q$1005,AL$5)))</f>
        <v/>
      </c>
      <c r="AM19" s="87" t="str">
        <f>IF(ISERR(IF($C19="","",SUMIFS(Con_ve!$F$6:$F$1005,Con_ve!$D$6:$D$1005,$C19,Con_ve!$I$6:$I$1005,"Em negociação",Con_ve!$Q$6:$Q$1005,AM$5))),"",IF($C19="","",SUMIFS(Con_ve!$F$6:$F$1005,Con_ve!$D$6:$D$1005,$C19,Con_ve!$I$6:$I$1005,"Em negociação",Con_ve!$Q$6:$Q$1005,AM$5)))</f>
        <v/>
      </c>
      <c r="AN19" s="87" t="str">
        <f>IF(ISERR(IF($C19="","",SUMIFS(Con_ve!$F$6:$F$1005,Con_ve!$D$6:$D$1005,$C19,Con_ve!$I$6:$I$1005,"Em negociação",Con_ve!$Q$6:$Q$1005,AN$5))),"",IF($C19="","",SUMIFS(Con_ve!$F$6:$F$1005,Con_ve!$D$6:$D$1005,$C19,Con_ve!$I$6:$I$1005,"Em negociação",Con_ve!$Q$6:$Q$1005,AN$5)))</f>
        <v/>
      </c>
      <c r="AO19" s="87" t="str">
        <f>IF(ISERR(IF($C19="","",SUMIFS(Con_ve!$F$6:$F$1005,Con_ve!$D$6:$D$1005,$C19,Con_ve!$I$6:$I$1005,"Em negociação",Con_ve!$Q$6:$Q$1005,AO$5))),"",IF($C19="","",SUMIFS(Con_ve!$F$6:$F$1005,Con_ve!$D$6:$D$1005,$C19,Con_ve!$I$6:$I$1005,"Em negociação",Con_ve!$Q$6:$Q$1005,AO$5)))</f>
        <v/>
      </c>
      <c r="AP19" s="87" t="str">
        <f>IF(ISERR(IF($C19="","",SUMIFS(Con_ve!$F$6:$F$1005,Con_ve!$D$6:$D$1005,$C19,Con_ve!$I$6:$I$1005,"Em negociação",Con_ve!$Q$6:$Q$1005,AP$5))),"",IF($C19="","",SUMIFS(Con_ve!$F$6:$F$1005,Con_ve!$D$6:$D$1005,$C19,Con_ve!$I$6:$I$1005,"Em negociação",Con_ve!$Q$6:$Q$1005,AP$5)))</f>
        <v/>
      </c>
      <c r="AQ19" s="87" t="str">
        <f>IF(ISERR(IF($C19="","",SUMIFS(Con_ve!$F$6:$F$1005,Con_ve!$D$6:$D$1005,$C19,Con_ve!$I$6:$I$1005,"Em negociação",Con_ve!$Q$6:$Q$1005,AQ$5))),"",IF($C19="","",SUMIFS(Con_ve!$F$6:$F$1005,Con_ve!$D$6:$D$1005,$C19,Con_ve!$I$6:$I$1005,"Em negociação",Con_ve!$Q$6:$Q$1005,AQ$5)))</f>
        <v/>
      </c>
      <c r="AR19" s="87" t="str">
        <f>IF(ISERR(IF($C19="","",SUMIFS(Con_ve!$F$6:$F$1005,Con_ve!$D$6:$D$1005,$C19,Con_ve!$I$6:$I$1005,"Em negociação",Con_ve!$Q$6:$Q$1005,AR$5))),"",IF($C19="","",SUMIFS(Con_ve!$F$6:$F$1005,Con_ve!$D$6:$D$1005,$C19,Con_ve!$I$6:$I$1005,"Em negociação",Con_ve!$Q$6:$Q$1005,AR$5)))</f>
        <v/>
      </c>
      <c r="AS19" s="87" t="str">
        <f>IF(ISERR(IF($C19="","",SUMIFS(Con_ve!$F$6:$F$1005,Con_ve!$D$6:$D$1005,$C19,Con_ve!$I$6:$I$1005,"Em negociação",Con_ve!$Q$6:$Q$1005,AS$5))),"",IF($C19="","",SUMIFS(Con_ve!$F$6:$F$1005,Con_ve!$D$6:$D$1005,$C19,Con_ve!$I$6:$I$1005,"Em negociação",Con_ve!$Q$6:$Q$1005,AS$5)))</f>
        <v/>
      </c>
      <c r="AT19" s="87" t="str">
        <f>IF(ISERR(IF($C19="","",SUMIFS(Con_ve!$F$6:$F$1005,Con_ve!$D$6:$D$1005,$C19,Con_ve!$I$6:$I$1005,"Em negociação",Con_ve!$Q$6:$Q$1005,AT$5))),"",IF($C19="","",SUMIFS(Con_ve!$F$6:$F$1005,Con_ve!$D$6:$D$1005,$C19,Con_ve!$I$6:$I$1005,"Em negociação",Con_ve!$Q$6:$Q$1005,AT$5)))</f>
        <v/>
      </c>
      <c r="AU19" s="87" t="str">
        <f>IF(ISERR(IF($C19="","",SUMIFS(Con_ve!$F$6:$F$1005,Con_ve!$D$6:$D$1005,$C19,Con_ve!$I$6:$I$1005,"Em negociação",Con_ve!$Q$6:$Q$1005,AU$5))),"",IF($C19="","",SUMIFS(Con_ve!$F$6:$F$1005,Con_ve!$D$6:$D$1005,$C19,Con_ve!$I$6:$I$1005,"Em negociação",Con_ve!$Q$6:$Q$1005,AU$5)))</f>
        <v/>
      </c>
      <c r="AV19" s="87">
        <f t="shared" si="15"/>
        <v>0</v>
      </c>
    </row>
    <row r="20" spans="3:48" ht="30" customHeight="1">
      <c r="C20" s="97"/>
      <c r="D20" s="97"/>
      <c r="E20" s="95" t="s">
        <v>309</v>
      </c>
      <c r="F20" s="95" t="s">
        <v>309</v>
      </c>
      <c r="H20" s="87">
        <f t="shared" si="1"/>
        <v>0</v>
      </c>
      <c r="I20" s="87">
        <f t="shared" si="2"/>
        <v>0</v>
      </c>
      <c r="J20" s="87">
        <f t="shared" si="3"/>
        <v>0</v>
      </c>
      <c r="K20" s="87">
        <f t="shared" si="4"/>
        <v>0</v>
      </c>
      <c r="L20" s="87">
        <f t="shared" si="5"/>
        <v>0</v>
      </c>
      <c r="M20" s="87">
        <f t="shared" si="6"/>
        <v>0</v>
      </c>
      <c r="N20" s="87">
        <f t="shared" si="7"/>
        <v>0</v>
      </c>
      <c r="O20" s="87">
        <f t="shared" si="8"/>
        <v>0</v>
      </c>
      <c r="P20" s="87">
        <f t="shared" si="9"/>
        <v>0</v>
      </c>
      <c r="Q20" s="87">
        <f t="shared" si="10"/>
        <v>0</v>
      </c>
      <c r="R20" s="87">
        <f t="shared" si="11"/>
        <v>0</v>
      </c>
      <c r="S20" s="87">
        <f t="shared" si="12"/>
        <v>0</v>
      </c>
      <c r="T20" s="87">
        <f t="shared" si="13"/>
        <v>0</v>
      </c>
      <c r="V20" s="87" t="str">
        <f>IF(ISERR(IF($C20="","",SUMIFS(Con_ve!$F$6:$F$1005,Con_ve!$D$6:$D$1005,$C20,Con_ve!$I$6:$I$1005,"Fechada",Con_ve!$Q$6:$Q$1005,V$5))),"",IF($C20="","",SUMIFS(Con_ve!$F$6:$F$1005,Con_ve!$D$6:$D$1005,$C20,Con_ve!$I$6:$I$1005,"Fechada",Con_ve!$Q$6:$Q$1005,V$5)))</f>
        <v/>
      </c>
      <c r="W20" s="87" t="str">
        <f>IF(ISERR(IF($C20="","",SUMIFS(Con_ve!$F$6:$F$1005,Con_ve!$D$6:$D$1005,$C20,Con_ve!$I$6:$I$1005,"Fechada",Con_ve!$Q$6:$Q$1005,W$5))),"",IF($C20="","",SUMIFS(Con_ve!$F$6:$F$1005,Con_ve!$D$6:$D$1005,$C20,Con_ve!$I$6:$I$1005,"Fechada",Con_ve!$Q$6:$Q$1005,W$5)))</f>
        <v/>
      </c>
      <c r="X20" s="87" t="str">
        <f>IF(ISERR(IF($C20="","",SUMIFS(Con_ve!$F$6:$F$1005,Con_ve!$D$6:$D$1005,$C20,Con_ve!$I$6:$I$1005,"Fechada",Con_ve!$Q$6:$Q$1005,X$5))),"",IF($C20="","",SUMIFS(Con_ve!$F$6:$F$1005,Con_ve!$D$6:$D$1005,$C20,Con_ve!$I$6:$I$1005,"Fechada",Con_ve!$Q$6:$Q$1005,X$5)))</f>
        <v/>
      </c>
      <c r="Y20" s="87" t="str">
        <f>IF(ISERR(IF($C20="","",SUMIFS(Con_ve!$F$6:$F$1005,Con_ve!$D$6:$D$1005,$C20,Con_ve!$I$6:$I$1005,"Fechada",Con_ve!$Q$6:$Q$1005,Y$5))),"",IF($C20="","",SUMIFS(Con_ve!$F$6:$F$1005,Con_ve!$D$6:$D$1005,$C20,Con_ve!$I$6:$I$1005,"Fechada",Con_ve!$Q$6:$Q$1005,Y$5)))</f>
        <v/>
      </c>
      <c r="Z20" s="87" t="str">
        <f>IF(ISERR(IF($C20="","",SUMIFS(Con_ve!$F$6:$F$1005,Con_ve!$D$6:$D$1005,$C20,Con_ve!$I$6:$I$1005,"Fechada",Con_ve!$Q$6:$Q$1005,Z$5))),"",IF($C20="","",SUMIFS(Con_ve!$F$6:$F$1005,Con_ve!$D$6:$D$1005,$C20,Con_ve!$I$6:$I$1005,"Fechada",Con_ve!$Q$6:$Q$1005,Z$5)))</f>
        <v/>
      </c>
      <c r="AA20" s="87" t="str">
        <f>IF(ISERR(IF($C20="","",SUMIFS(Con_ve!$F$6:$F$1005,Con_ve!$D$6:$D$1005,$C20,Con_ve!$I$6:$I$1005,"Fechada",Con_ve!$Q$6:$Q$1005,AA$5))),"",IF($C20="","",SUMIFS(Con_ve!$F$6:$F$1005,Con_ve!$D$6:$D$1005,$C20,Con_ve!$I$6:$I$1005,"Fechada",Con_ve!$Q$6:$Q$1005,AA$5)))</f>
        <v/>
      </c>
      <c r="AB20" s="87" t="str">
        <f>IF(ISERR(IF($C20="","",SUMIFS(Con_ve!$F$6:$F$1005,Con_ve!$D$6:$D$1005,$C20,Con_ve!$I$6:$I$1005,"Fechada",Con_ve!$Q$6:$Q$1005,AB$5))),"",IF($C20="","",SUMIFS(Con_ve!$F$6:$F$1005,Con_ve!$D$6:$D$1005,$C20,Con_ve!$I$6:$I$1005,"Fechada",Con_ve!$Q$6:$Q$1005,AB$5)))</f>
        <v/>
      </c>
      <c r="AC20" s="87" t="str">
        <f>IF(ISERR(IF($C20="","",SUMIFS(Con_ve!$F$6:$F$1005,Con_ve!$D$6:$D$1005,$C20,Con_ve!$I$6:$I$1005,"Fechada",Con_ve!$Q$6:$Q$1005,AC$5))),"",IF($C20="","",SUMIFS(Con_ve!$F$6:$F$1005,Con_ve!$D$6:$D$1005,$C20,Con_ve!$I$6:$I$1005,"Fechada",Con_ve!$Q$6:$Q$1005,AC$5)))</f>
        <v/>
      </c>
      <c r="AD20" s="87" t="str">
        <f>IF(ISERR(IF($C20="","",SUMIFS(Con_ve!$F$6:$F$1005,Con_ve!$D$6:$D$1005,$C20,Con_ve!$I$6:$I$1005,"Fechada",Con_ve!$Q$6:$Q$1005,AD$5))),"",IF($C20="","",SUMIFS(Con_ve!$F$6:$F$1005,Con_ve!$D$6:$D$1005,$C20,Con_ve!$I$6:$I$1005,"Fechada",Con_ve!$Q$6:$Q$1005,AD$5)))</f>
        <v/>
      </c>
      <c r="AE20" s="87" t="str">
        <f>IF(ISERR(IF($C20="","",SUMIFS(Con_ve!$F$6:$F$1005,Con_ve!$D$6:$D$1005,$C20,Con_ve!$I$6:$I$1005,"Fechada",Con_ve!$Q$6:$Q$1005,AE$5))),"",IF($C20="","",SUMIFS(Con_ve!$F$6:$F$1005,Con_ve!$D$6:$D$1005,$C20,Con_ve!$I$6:$I$1005,"Fechada",Con_ve!$Q$6:$Q$1005,AE$5)))</f>
        <v/>
      </c>
      <c r="AF20" s="87" t="str">
        <f>IF(ISERR(IF($C20="","",SUMIFS(Con_ve!$F$6:$F$1005,Con_ve!$D$6:$D$1005,$C20,Con_ve!$I$6:$I$1005,"Fechada",Con_ve!$Q$6:$Q$1005,AF$5))),"",IF($C20="","",SUMIFS(Con_ve!$F$6:$F$1005,Con_ve!$D$6:$D$1005,$C20,Con_ve!$I$6:$I$1005,"Fechada",Con_ve!$Q$6:$Q$1005,AF$5)))</f>
        <v/>
      </c>
      <c r="AG20" s="87" t="str">
        <f>IF(ISERR(IF($C20="","",SUMIFS(Con_ve!$F$6:$F$1005,Con_ve!$D$6:$D$1005,$C20,Con_ve!$I$6:$I$1005,"Fechada",Con_ve!$Q$6:$Q$1005,AG$5))),"",IF($C20="","",SUMIFS(Con_ve!$F$6:$F$1005,Con_ve!$D$6:$D$1005,$C20,Con_ve!$I$6:$I$1005,"Fechada",Con_ve!$Q$6:$Q$1005,AG$5)))</f>
        <v/>
      </c>
      <c r="AH20" s="87">
        <f t="shared" si="14"/>
        <v>0</v>
      </c>
      <c r="AJ20" s="87" t="str">
        <f>IF(ISERR(IF($C20="","",SUMIFS(Con_ve!$F$6:$F$1005,Con_ve!$D$6:$D$1005,$C20,Con_ve!$I$6:$I$1005,"Em negociação",Con_ve!$Q$6:$Q$1005,AJ$5))),"",IF($C20="","",SUMIFS(Con_ve!$F$6:$F$1005,Con_ve!$D$6:$D$1005,$C20,Con_ve!$I$6:$I$1005,"Em negociação",Con_ve!$Q$6:$Q$1005,AJ$5)))</f>
        <v/>
      </c>
      <c r="AK20" s="87" t="str">
        <f>IF(ISERR(IF($C20="","",SUMIFS(Con_ve!$F$6:$F$1005,Con_ve!$D$6:$D$1005,$C20,Con_ve!$I$6:$I$1005,"Em negociação",Con_ve!$Q$6:$Q$1005,AK$5))),"",IF($C20="","",SUMIFS(Con_ve!$F$6:$F$1005,Con_ve!$D$6:$D$1005,$C20,Con_ve!$I$6:$I$1005,"Em negociação",Con_ve!$Q$6:$Q$1005,AK$5)))</f>
        <v/>
      </c>
      <c r="AL20" s="87" t="str">
        <f>IF(ISERR(IF($C20="","",SUMIFS(Con_ve!$F$6:$F$1005,Con_ve!$D$6:$D$1005,$C20,Con_ve!$I$6:$I$1005,"Em negociação",Con_ve!$Q$6:$Q$1005,AL$5))),"",IF($C20="","",SUMIFS(Con_ve!$F$6:$F$1005,Con_ve!$D$6:$D$1005,$C20,Con_ve!$I$6:$I$1005,"Em negociação",Con_ve!$Q$6:$Q$1005,AL$5)))</f>
        <v/>
      </c>
      <c r="AM20" s="87" t="str">
        <f>IF(ISERR(IF($C20="","",SUMIFS(Con_ve!$F$6:$F$1005,Con_ve!$D$6:$D$1005,$C20,Con_ve!$I$6:$I$1005,"Em negociação",Con_ve!$Q$6:$Q$1005,AM$5))),"",IF($C20="","",SUMIFS(Con_ve!$F$6:$F$1005,Con_ve!$D$6:$D$1005,$C20,Con_ve!$I$6:$I$1005,"Em negociação",Con_ve!$Q$6:$Q$1005,AM$5)))</f>
        <v/>
      </c>
      <c r="AN20" s="87" t="str">
        <f>IF(ISERR(IF($C20="","",SUMIFS(Con_ve!$F$6:$F$1005,Con_ve!$D$6:$D$1005,$C20,Con_ve!$I$6:$I$1005,"Em negociação",Con_ve!$Q$6:$Q$1005,AN$5))),"",IF($C20="","",SUMIFS(Con_ve!$F$6:$F$1005,Con_ve!$D$6:$D$1005,$C20,Con_ve!$I$6:$I$1005,"Em negociação",Con_ve!$Q$6:$Q$1005,AN$5)))</f>
        <v/>
      </c>
      <c r="AO20" s="87" t="str">
        <f>IF(ISERR(IF($C20="","",SUMIFS(Con_ve!$F$6:$F$1005,Con_ve!$D$6:$D$1005,$C20,Con_ve!$I$6:$I$1005,"Em negociação",Con_ve!$Q$6:$Q$1005,AO$5))),"",IF($C20="","",SUMIFS(Con_ve!$F$6:$F$1005,Con_ve!$D$6:$D$1005,$C20,Con_ve!$I$6:$I$1005,"Em negociação",Con_ve!$Q$6:$Q$1005,AO$5)))</f>
        <v/>
      </c>
      <c r="AP20" s="87" t="str">
        <f>IF(ISERR(IF($C20="","",SUMIFS(Con_ve!$F$6:$F$1005,Con_ve!$D$6:$D$1005,$C20,Con_ve!$I$6:$I$1005,"Em negociação",Con_ve!$Q$6:$Q$1005,AP$5))),"",IF($C20="","",SUMIFS(Con_ve!$F$6:$F$1005,Con_ve!$D$6:$D$1005,$C20,Con_ve!$I$6:$I$1005,"Em negociação",Con_ve!$Q$6:$Q$1005,AP$5)))</f>
        <v/>
      </c>
      <c r="AQ20" s="87" t="str">
        <f>IF(ISERR(IF($C20="","",SUMIFS(Con_ve!$F$6:$F$1005,Con_ve!$D$6:$D$1005,$C20,Con_ve!$I$6:$I$1005,"Em negociação",Con_ve!$Q$6:$Q$1005,AQ$5))),"",IF($C20="","",SUMIFS(Con_ve!$F$6:$F$1005,Con_ve!$D$6:$D$1005,$C20,Con_ve!$I$6:$I$1005,"Em negociação",Con_ve!$Q$6:$Q$1005,AQ$5)))</f>
        <v/>
      </c>
      <c r="AR20" s="87" t="str">
        <f>IF(ISERR(IF($C20="","",SUMIFS(Con_ve!$F$6:$F$1005,Con_ve!$D$6:$D$1005,$C20,Con_ve!$I$6:$I$1005,"Em negociação",Con_ve!$Q$6:$Q$1005,AR$5))),"",IF($C20="","",SUMIFS(Con_ve!$F$6:$F$1005,Con_ve!$D$6:$D$1005,$C20,Con_ve!$I$6:$I$1005,"Em negociação",Con_ve!$Q$6:$Q$1005,AR$5)))</f>
        <v/>
      </c>
      <c r="AS20" s="87" t="str">
        <f>IF(ISERR(IF($C20="","",SUMIFS(Con_ve!$F$6:$F$1005,Con_ve!$D$6:$D$1005,$C20,Con_ve!$I$6:$I$1005,"Em negociação",Con_ve!$Q$6:$Q$1005,AS$5))),"",IF($C20="","",SUMIFS(Con_ve!$F$6:$F$1005,Con_ve!$D$6:$D$1005,$C20,Con_ve!$I$6:$I$1005,"Em negociação",Con_ve!$Q$6:$Q$1005,AS$5)))</f>
        <v/>
      </c>
      <c r="AT20" s="87" t="str">
        <f>IF(ISERR(IF($C20="","",SUMIFS(Con_ve!$F$6:$F$1005,Con_ve!$D$6:$D$1005,$C20,Con_ve!$I$6:$I$1005,"Em negociação",Con_ve!$Q$6:$Q$1005,AT$5))),"",IF($C20="","",SUMIFS(Con_ve!$F$6:$F$1005,Con_ve!$D$6:$D$1005,$C20,Con_ve!$I$6:$I$1005,"Em negociação",Con_ve!$Q$6:$Q$1005,AT$5)))</f>
        <v/>
      </c>
      <c r="AU20" s="87" t="str">
        <f>IF(ISERR(IF($C20="","",SUMIFS(Con_ve!$F$6:$F$1005,Con_ve!$D$6:$D$1005,$C20,Con_ve!$I$6:$I$1005,"Em negociação",Con_ve!$Q$6:$Q$1005,AU$5))),"",IF($C20="","",SUMIFS(Con_ve!$F$6:$F$1005,Con_ve!$D$6:$D$1005,$C20,Con_ve!$I$6:$I$1005,"Em negociação",Con_ve!$Q$6:$Q$1005,AU$5)))</f>
        <v/>
      </c>
      <c r="AV20" s="87">
        <f t="shared" si="15"/>
        <v>0</v>
      </c>
    </row>
    <row r="21" spans="3:48" ht="30" customHeight="1">
      <c r="C21" s="97"/>
      <c r="D21" s="97"/>
      <c r="E21" s="95" t="s">
        <v>309</v>
      </c>
      <c r="F21" s="95" t="s">
        <v>309</v>
      </c>
      <c r="H21" s="87">
        <f t="shared" si="1"/>
        <v>0</v>
      </c>
      <c r="I21" s="87">
        <f t="shared" si="2"/>
        <v>0</v>
      </c>
      <c r="J21" s="87">
        <f t="shared" si="3"/>
        <v>0</v>
      </c>
      <c r="K21" s="87">
        <f t="shared" si="4"/>
        <v>0</v>
      </c>
      <c r="L21" s="87">
        <f t="shared" si="5"/>
        <v>0</v>
      </c>
      <c r="M21" s="87">
        <f t="shared" si="6"/>
        <v>0</v>
      </c>
      <c r="N21" s="87">
        <f t="shared" si="7"/>
        <v>0</v>
      </c>
      <c r="O21" s="87">
        <f t="shared" si="8"/>
        <v>0</v>
      </c>
      <c r="P21" s="87">
        <f t="shared" si="9"/>
        <v>0</v>
      </c>
      <c r="Q21" s="87">
        <f t="shared" si="10"/>
        <v>0</v>
      </c>
      <c r="R21" s="87">
        <f t="shared" si="11"/>
        <v>0</v>
      </c>
      <c r="S21" s="87">
        <f t="shared" si="12"/>
        <v>0</v>
      </c>
      <c r="T21" s="87">
        <f t="shared" si="13"/>
        <v>0</v>
      </c>
      <c r="V21" s="87" t="str">
        <f>IF(ISERR(IF($C21="","",SUMIFS(Con_ve!$F$6:$F$1005,Con_ve!$D$6:$D$1005,$C21,Con_ve!$I$6:$I$1005,"Fechada",Con_ve!$Q$6:$Q$1005,V$5))),"",IF($C21="","",SUMIFS(Con_ve!$F$6:$F$1005,Con_ve!$D$6:$D$1005,$C21,Con_ve!$I$6:$I$1005,"Fechada",Con_ve!$Q$6:$Q$1005,V$5)))</f>
        <v/>
      </c>
      <c r="W21" s="87" t="str">
        <f>IF(ISERR(IF($C21="","",SUMIFS(Con_ve!$F$6:$F$1005,Con_ve!$D$6:$D$1005,$C21,Con_ve!$I$6:$I$1005,"Fechada",Con_ve!$Q$6:$Q$1005,W$5))),"",IF($C21="","",SUMIFS(Con_ve!$F$6:$F$1005,Con_ve!$D$6:$D$1005,$C21,Con_ve!$I$6:$I$1005,"Fechada",Con_ve!$Q$6:$Q$1005,W$5)))</f>
        <v/>
      </c>
      <c r="X21" s="87" t="str">
        <f>IF(ISERR(IF($C21="","",SUMIFS(Con_ve!$F$6:$F$1005,Con_ve!$D$6:$D$1005,$C21,Con_ve!$I$6:$I$1005,"Fechada",Con_ve!$Q$6:$Q$1005,X$5))),"",IF($C21="","",SUMIFS(Con_ve!$F$6:$F$1005,Con_ve!$D$6:$D$1005,$C21,Con_ve!$I$6:$I$1005,"Fechada",Con_ve!$Q$6:$Q$1005,X$5)))</f>
        <v/>
      </c>
      <c r="Y21" s="87" t="str">
        <f>IF(ISERR(IF($C21="","",SUMIFS(Con_ve!$F$6:$F$1005,Con_ve!$D$6:$D$1005,$C21,Con_ve!$I$6:$I$1005,"Fechada",Con_ve!$Q$6:$Q$1005,Y$5))),"",IF($C21="","",SUMIFS(Con_ve!$F$6:$F$1005,Con_ve!$D$6:$D$1005,$C21,Con_ve!$I$6:$I$1005,"Fechada",Con_ve!$Q$6:$Q$1005,Y$5)))</f>
        <v/>
      </c>
      <c r="Z21" s="87" t="str">
        <f>IF(ISERR(IF($C21="","",SUMIFS(Con_ve!$F$6:$F$1005,Con_ve!$D$6:$D$1005,$C21,Con_ve!$I$6:$I$1005,"Fechada",Con_ve!$Q$6:$Q$1005,Z$5))),"",IF($C21="","",SUMIFS(Con_ve!$F$6:$F$1005,Con_ve!$D$6:$D$1005,$C21,Con_ve!$I$6:$I$1005,"Fechada",Con_ve!$Q$6:$Q$1005,Z$5)))</f>
        <v/>
      </c>
      <c r="AA21" s="87" t="str">
        <f>IF(ISERR(IF($C21="","",SUMIFS(Con_ve!$F$6:$F$1005,Con_ve!$D$6:$D$1005,$C21,Con_ve!$I$6:$I$1005,"Fechada",Con_ve!$Q$6:$Q$1005,AA$5))),"",IF($C21="","",SUMIFS(Con_ve!$F$6:$F$1005,Con_ve!$D$6:$D$1005,$C21,Con_ve!$I$6:$I$1005,"Fechada",Con_ve!$Q$6:$Q$1005,AA$5)))</f>
        <v/>
      </c>
      <c r="AB21" s="87" t="str">
        <f>IF(ISERR(IF($C21="","",SUMIFS(Con_ve!$F$6:$F$1005,Con_ve!$D$6:$D$1005,$C21,Con_ve!$I$6:$I$1005,"Fechada",Con_ve!$Q$6:$Q$1005,AB$5))),"",IF($C21="","",SUMIFS(Con_ve!$F$6:$F$1005,Con_ve!$D$6:$D$1005,$C21,Con_ve!$I$6:$I$1005,"Fechada",Con_ve!$Q$6:$Q$1005,AB$5)))</f>
        <v/>
      </c>
      <c r="AC21" s="87" t="str">
        <f>IF(ISERR(IF($C21="","",SUMIFS(Con_ve!$F$6:$F$1005,Con_ve!$D$6:$D$1005,$C21,Con_ve!$I$6:$I$1005,"Fechada",Con_ve!$Q$6:$Q$1005,AC$5))),"",IF($C21="","",SUMIFS(Con_ve!$F$6:$F$1005,Con_ve!$D$6:$D$1005,$C21,Con_ve!$I$6:$I$1005,"Fechada",Con_ve!$Q$6:$Q$1005,AC$5)))</f>
        <v/>
      </c>
      <c r="AD21" s="87" t="str">
        <f>IF(ISERR(IF($C21="","",SUMIFS(Con_ve!$F$6:$F$1005,Con_ve!$D$6:$D$1005,$C21,Con_ve!$I$6:$I$1005,"Fechada",Con_ve!$Q$6:$Q$1005,AD$5))),"",IF($C21="","",SUMIFS(Con_ve!$F$6:$F$1005,Con_ve!$D$6:$D$1005,$C21,Con_ve!$I$6:$I$1005,"Fechada",Con_ve!$Q$6:$Q$1005,AD$5)))</f>
        <v/>
      </c>
      <c r="AE21" s="87" t="str">
        <f>IF(ISERR(IF($C21="","",SUMIFS(Con_ve!$F$6:$F$1005,Con_ve!$D$6:$D$1005,$C21,Con_ve!$I$6:$I$1005,"Fechada",Con_ve!$Q$6:$Q$1005,AE$5))),"",IF($C21="","",SUMIFS(Con_ve!$F$6:$F$1005,Con_ve!$D$6:$D$1005,$C21,Con_ve!$I$6:$I$1005,"Fechada",Con_ve!$Q$6:$Q$1005,AE$5)))</f>
        <v/>
      </c>
      <c r="AF21" s="87" t="str">
        <f>IF(ISERR(IF($C21="","",SUMIFS(Con_ve!$F$6:$F$1005,Con_ve!$D$6:$D$1005,$C21,Con_ve!$I$6:$I$1005,"Fechada",Con_ve!$Q$6:$Q$1005,AF$5))),"",IF($C21="","",SUMIFS(Con_ve!$F$6:$F$1005,Con_ve!$D$6:$D$1005,$C21,Con_ve!$I$6:$I$1005,"Fechada",Con_ve!$Q$6:$Q$1005,AF$5)))</f>
        <v/>
      </c>
      <c r="AG21" s="87" t="str">
        <f>IF(ISERR(IF($C21="","",SUMIFS(Con_ve!$F$6:$F$1005,Con_ve!$D$6:$D$1005,$C21,Con_ve!$I$6:$I$1005,"Fechada",Con_ve!$Q$6:$Q$1005,AG$5))),"",IF($C21="","",SUMIFS(Con_ve!$F$6:$F$1005,Con_ve!$D$6:$D$1005,$C21,Con_ve!$I$6:$I$1005,"Fechada",Con_ve!$Q$6:$Q$1005,AG$5)))</f>
        <v/>
      </c>
      <c r="AH21" s="87">
        <f t="shared" si="14"/>
        <v>0</v>
      </c>
      <c r="AJ21" s="87" t="str">
        <f>IF(ISERR(IF($C21="","",SUMIFS(Con_ve!$F$6:$F$1005,Con_ve!$D$6:$D$1005,$C21,Con_ve!$I$6:$I$1005,"Em negociação",Con_ve!$Q$6:$Q$1005,AJ$5))),"",IF($C21="","",SUMIFS(Con_ve!$F$6:$F$1005,Con_ve!$D$6:$D$1005,$C21,Con_ve!$I$6:$I$1005,"Em negociação",Con_ve!$Q$6:$Q$1005,AJ$5)))</f>
        <v/>
      </c>
      <c r="AK21" s="87" t="str">
        <f>IF(ISERR(IF($C21="","",SUMIFS(Con_ve!$F$6:$F$1005,Con_ve!$D$6:$D$1005,$C21,Con_ve!$I$6:$I$1005,"Em negociação",Con_ve!$Q$6:$Q$1005,AK$5))),"",IF($C21="","",SUMIFS(Con_ve!$F$6:$F$1005,Con_ve!$D$6:$D$1005,$C21,Con_ve!$I$6:$I$1005,"Em negociação",Con_ve!$Q$6:$Q$1005,AK$5)))</f>
        <v/>
      </c>
      <c r="AL21" s="87" t="str">
        <f>IF(ISERR(IF($C21="","",SUMIFS(Con_ve!$F$6:$F$1005,Con_ve!$D$6:$D$1005,$C21,Con_ve!$I$6:$I$1005,"Em negociação",Con_ve!$Q$6:$Q$1005,AL$5))),"",IF($C21="","",SUMIFS(Con_ve!$F$6:$F$1005,Con_ve!$D$6:$D$1005,$C21,Con_ve!$I$6:$I$1005,"Em negociação",Con_ve!$Q$6:$Q$1005,AL$5)))</f>
        <v/>
      </c>
      <c r="AM21" s="87" t="str">
        <f>IF(ISERR(IF($C21="","",SUMIFS(Con_ve!$F$6:$F$1005,Con_ve!$D$6:$D$1005,$C21,Con_ve!$I$6:$I$1005,"Em negociação",Con_ve!$Q$6:$Q$1005,AM$5))),"",IF($C21="","",SUMIFS(Con_ve!$F$6:$F$1005,Con_ve!$D$6:$D$1005,$C21,Con_ve!$I$6:$I$1005,"Em negociação",Con_ve!$Q$6:$Q$1005,AM$5)))</f>
        <v/>
      </c>
      <c r="AN21" s="87" t="str">
        <f>IF(ISERR(IF($C21="","",SUMIFS(Con_ve!$F$6:$F$1005,Con_ve!$D$6:$D$1005,$C21,Con_ve!$I$6:$I$1005,"Em negociação",Con_ve!$Q$6:$Q$1005,AN$5))),"",IF($C21="","",SUMIFS(Con_ve!$F$6:$F$1005,Con_ve!$D$6:$D$1005,$C21,Con_ve!$I$6:$I$1005,"Em negociação",Con_ve!$Q$6:$Q$1005,AN$5)))</f>
        <v/>
      </c>
      <c r="AO21" s="87" t="str">
        <f>IF(ISERR(IF($C21="","",SUMIFS(Con_ve!$F$6:$F$1005,Con_ve!$D$6:$D$1005,$C21,Con_ve!$I$6:$I$1005,"Em negociação",Con_ve!$Q$6:$Q$1005,AO$5))),"",IF($C21="","",SUMIFS(Con_ve!$F$6:$F$1005,Con_ve!$D$6:$D$1005,$C21,Con_ve!$I$6:$I$1005,"Em negociação",Con_ve!$Q$6:$Q$1005,AO$5)))</f>
        <v/>
      </c>
      <c r="AP21" s="87" t="str">
        <f>IF(ISERR(IF($C21="","",SUMIFS(Con_ve!$F$6:$F$1005,Con_ve!$D$6:$D$1005,$C21,Con_ve!$I$6:$I$1005,"Em negociação",Con_ve!$Q$6:$Q$1005,AP$5))),"",IF($C21="","",SUMIFS(Con_ve!$F$6:$F$1005,Con_ve!$D$6:$D$1005,$C21,Con_ve!$I$6:$I$1005,"Em negociação",Con_ve!$Q$6:$Q$1005,AP$5)))</f>
        <v/>
      </c>
      <c r="AQ21" s="87" t="str">
        <f>IF(ISERR(IF($C21="","",SUMIFS(Con_ve!$F$6:$F$1005,Con_ve!$D$6:$D$1005,$C21,Con_ve!$I$6:$I$1005,"Em negociação",Con_ve!$Q$6:$Q$1005,AQ$5))),"",IF($C21="","",SUMIFS(Con_ve!$F$6:$F$1005,Con_ve!$D$6:$D$1005,$C21,Con_ve!$I$6:$I$1005,"Em negociação",Con_ve!$Q$6:$Q$1005,AQ$5)))</f>
        <v/>
      </c>
      <c r="AR21" s="87" t="str">
        <f>IF(ISERR(IF($C21="","",SUMIFS(Con_ve!$F$6:$F$1005,Con_ve!$D$6:$D$1005,$C21,Con_ve!$I$6:$I$1005,"Em negociação",Con_ve!$Q$6:$Q$1005,AR$5))),"",IF($C21="","",SUMIFS(Con_ve!$F$6:$F$1005,Con_ve!$D$6:$D$1005,$C21,Con_ve!$I$6:$I$1005,"Em negociação",Con_ve!$Q$6:$Q$1005,AR$5)))</f>
        <v/>
      </c>
      <c r="AS21" s="87" t="str">
        <f>IF(ISERR(IF($C21="","",SUMIFS(Con_ve!$F$6:$F$1005,Con_ve!$D$6:$D$1005,$C21,Con_ve!$I$6:$I$1005,"Em negociação",Con_ve!$Q$6:$Q$1005,AS$5))),"",IF($C21="","",SUMIFS(Con_ve!$F$6:$F$1005,Con_ve!$D$6:$D$1005,$C21,Con_ve!$I$6:$I$1005,"Em negociação",Con_ve!$Q$6:$Q$1005,AS$5)))</f>
        <v/>
      </c>
      <c r="AT21" s="87" t="str">
        <f>IF(ISERR(IF($C21="","",SUMIFS(Con_ve!$F$6:$F$1005,Con_ve!$D$6:$D$1005,$C21,Con_ve!$I$6:$I$1005,"Em negociação",Con_ve!$Q$6:$Q$1005,AT$5))),"",IF($C21="","",SUMIFS(Con_ve!$F$6:$F$1005,Con_ve!$D$6:$D$1005,$C21,Con_ve!$I$6:$I$1005,"Em negociação",Con_ve!$Q$6:$Q$1005,AT$5)))</f>
        <v/>
      </c>
      <c r="AU21" s="87" t="str">
        <f>IF(ISERR(IF($C21="","",SUMIFS(Con_ve!$F$6:$F$1005,Con_ve!$D$6:$D$1005,$C21,Con_ve!$I$6:$I$1005,"Em negociação",Con_ve!$Q$6:$Q$1005,AU$5))),"",IF($C21="","",SUMIFS(Con_ve!$F$6:$F$1005,Con_ve!$D$6:$D$1005,$C21,Con_ve!$I$6:$I$1005,"Em negociação",Con_ve!$Q$6:$Q$1005,AU$5)))</f>
        <v/>
      </c>
      <c r="AV21" s="87">
        <f t="shared" si="15"/>
        <v>0</v>
      </c>
    </row>
    <row r="22" spans="3:48" ht="30" customHeight="1">
      <c r="C22" s="97"/>
      <c r="D22" s="97"/>
      <c r="E22" s="95" t="s">
        <v>309</v>
      </c>
      <c r="F22" s="95" t="s">
        <v>309</v>
      </c>
      <c r="H22" s="87">
        <f t="shared" si="1"/>
        <v>0</v>
      </c>
      <c r="I22" s="87">
        <f t="shared" si="2"/>
        <v>0</v>
      </c>
      <c r="J22" s="87">
        <f t="shared" si="3"/>
        <v>0</v>
      </c>
      <c r="K22" s="87">
        <f t="shared" si="4"/>
        <v>0</v>
      </c>
      <c r="L22" s="87">
        <f t="shared" si="5"/>
        <v>0</v>
      </c>
      <c r="M22" s="87">
        <f t="shared" si="6"/>
        <v>0</v>
      </c>
      <c r="N22" s="87">
        <f t="shared" si="7"/>
        <v>0</v>
      </c>
      <c r="O22" s="87">
        <f t="shared" si="8"/>
        <v>0</v>
      </c>
      <c r="P22" s="87">
        <f t="shared" si="9"/>
        <v>0</v>
      </c>
      <c r="Q22" s="87">
        <f t="shared" si="10"/>
        <v>0</v>
      </c>
      <c r="R22" s="87">
        <f t="shared" si="11"/>
        <v>0</v>
      </c>
      <c r="S22" s="87">
        <f t="shared" si="12"/>
        <v>0</v>
      </c>
      <c r="T22" s="87">
        <f t="shared" si="13"/>
        <v>0</v>
      </c>
      <c r="V22" s="87" t="str">
        <f>IF(ISERR(IF($C22="","",SUMIFS(Con_ve!$F$6:$F$1005,Con_ve!$D$6:$D$1005,$C22,Con_ve!$I$6:$I$1005,"Fechada",Con_ve!$Q$6:$Q$1005,V$5))),"",IF($C22="","",SUMIFS(Con_ve!$F$6:$F$1005,Con_ve!$D$6:$D$1005,$C22,Con_ve!$I$6:$I$1005,"Fechada",Con_ve!$Q$6:$Q$1005,V$5)))</f>
        <v/>
      </c>
      <c r="W22" s="87" t="str">
        <f>IF(ISERR(IF($C22="","",SUMIFS(Con_ve!$F$6:$F$1005,Con_ve!$D$6:$D$1005,$C22,Con_ve!$I$6:$I$1005,"Fechada",Con_ve!$Q$6:$Q$1005,W$5))),"",IF($C22="","",SUMIFS(Con_ve!$F$6:$F$1005,Con_ve!$D$6:$D$1005,$C22,Con_ve!$I$6:$I$1005,"Fechada",Con_ve!$Q$6:$Q$1005,W$5)))</f>
        <v/>
      </c>
      <c r="X22" s="87" t="str">
        <f>IF(ISERR(IF($C22="","",SUMIFS(Con_ve!$F$6:$F$1005,Con_ve!$D$6:$D$1005,$C22,Con_ve!$I$6:$I$1005,"Fechada",Con_ve!$Q$6:$Q$1005,X$5))),"",IF($C22="","",SUMIFS(Con_ve!$F$6:$F$1005,Con_ve!$D$6:$D$1005,$C22,Con_ve!$I$6:$I$1005,"Fechada",Con_ve!$Q$6:$Q$1005,X$5)))</f>
        <v/>
      </c>
      <c r="Y22" s="87" t="str">
        <f>IF(ISERR(IF($C22="","",SUMIFS(Con_ve!$F$6:$F$1005,Con_ve!$D$6:$D$1005,$C22,Con_ve!$I$6:$I$1005,"Fechada",Con_ve!$Q$6:$Q$1005,Y$5))),"",IF($C22="","",SUMIFS(Con_ve!$F$6:$F$1005,Con_ve!$D$6:$D$1005,$C22,Con_ve!$I$6:$I$1005,"Fechada",Con_ve!$Q$6:$Q$1005,Y$5)))</f>
        <v/>
      </c>
      <c r="Z22" s="87" t="str">
        <f>IF(ISERR(IF($C22="","",SUMIFS(Con_ve!$F$6:$F$1005,Con_ve!$D$6:$D$1005,$C22,Con_ve!$I$6:$I$1005,"Fechada",Con_ve!$Q$6:$Q$1005,Z$5))),"",IF($C22="","",SUMIFS(Con_ve!$F$6:$F$1005,Con_ve!$D$6:$D$1005,$C22,Con_ve!$I$6:$I$1005,"Fechada",Con_ve!$Q$6:$Q$1005,Z$5)))</f>
        <v/>
      </c>
      <c r="AA22" s="87" t="str">
        <f>IF(ISERR(IF($C22="","",SUMIFS(Con_ve!$F$6:$F$1005,Con_ve!$D$6:$D$1005,$C22,Con_ve!$I$6:$I$1005,"Fechada",Con_ve!$Q$6:$Q$1005,AA$5))),"",IF($C22="","",SUMIFS(Con_ve!$F$6:$F$1005,Con_ve!$D$6:$D$1005,$C22,Con_ve!$I$6:$I$1005,"Fechada",Con_ve!$Q$6:$Q$1005,AA$5)))</f>
        <v/>
      </c>
      <c r="AB22" s="87" t="str">
        <f>IF(ISERR(IF($C22="","",SUMIFS(Con_ve!$F$6:$F$1005,Con_ve!$D$6:$D$1005,$C22,Con_ve!$I$6:$I$1005,"Fechada",Con_ve!$Q$6:$Q$1005,AB$5))),"",IF($C22="","",SUMIFS(Con_ve!$F$6:$F$1005,Con_ve!$D$6:$D$1005,$C22,Con_ve!$I$6:$I$1005,"Fechada",Con_ve!$Q$6:$Q$1005,AB$5)))</f>
        <v/>
      </c>
      <c r="AC22" s="87" t="str">
        <f>IF(ISERR(IF($C22="","",SUMIFS(Con_ve!$F$6:$F$1005,Con_ve!$D$6:$D$1005,$C22,Con_ve!$I$6:$I$1005,"Fechada",Con_ve!$Q$6:$Q$1005,AC$5))),"",IF($C22="","",SUMIFS(Con_ve!$F$6:$F$1005,Con_ve!$D$6:$D$1005,$C22,Con_ve!$I$6:$I$1005,"Fechada",Con_ve!$Q$6:$Q$1005,AC$5)))</f>
        <v/>
      </c>
      <c r="AD22" s="87" t="str">
        <f>IF(ISERR(IF($C22="","",SUMIFS(Con_ve!$F$6:$F$1005,Con_ve!$D$6:$D$1005,$C22,Con_ve!$I$6:$I$1005,"Fechada",Con_ve!$Q$6:$Q$1005,AD$5))),"",IF($C22="","",SUMIFS(Con_ve!$F$6:$F$1005,Con_ve!$D$6:$D$1005,$C22,Con_ve!$I$6:$I$1005,"Fechada",Con_ve!$Q$6:$Q$1005,AD$5)))</f>
        <v/>
      </c>
      <c r="AE22" s="87" t="str">
        <f>IF(ISERR(IF($C22="","",SUMIFS(Con_ve!$F$6:$F$1005,Con_ve!$D$6:$D$1005,$C22,Con_ve!$I$6:$I$1005,"Fechada",Con_ve!$Q$6:$Q$1005,AE$5))),"",IF($C22="","",SUMIFS(Con_ve!$F$6:$F$1005,Con_ve!$D$6:$D$1005,$C22,Con_ve!$I$6:$I$1005,"Fechada",Con_ve!$Q$6:$Q$1005,AE$5)))</f>
        <v/>
      </c>
      <c r="AF22" s="87" t="str">
        <f>IF(ISERR(IF($C22="","",SUMIFS(Con_ve!$F$6:$F$1005,Con_ve!$D$6:$D$1005,$C22,Con_ve!$I$6:$I$1005,"Fechada",Con_ve!$Q$6:$Q$1005,AF$5))),"",IF($C22="","",SUMIFS(Con_ve!$F$6:$F$1005,Con_ve!$D$6:$D$1005,$C22,Con_ve!$I$6:$I$1005,"Fechada",Con_ve!$Q$6:$Q$1005,AF$5)))</f>
        <v/>
      </c>
      <c r="AG22" s="87" t="str">
        <f>IF(ISERR(IF($C22="","",SUMIFS(Con_ve!$F$6:$F$1005,Con_ve!$D$6:$D$1005,$C22,Con_ve!$I$6:$I$1005,"Fechada",Con_ve!$Q$6:$Q$1005,AG$5))),"",IF($C22="","",SUMIFS(Con_ve!$F$6:$F$1005,Con_ve!$D$6:$D$1005,$C22,Con_ve!$I$6:$I$1005,"Fechada",Con_ve!$Q$6:$Q$1005,AG$5)))</f>
        <v/>
      </c>
      <c r="AH22" s="87">
        <f t="shared" si="14"/>
        <v>0</v>
      </c>
      <c r="AJ22" s="87" t="str">
        <f>IF(ISERR(IF($C22="","",SUMIFS(Con_ve!$F$6:$F$1005,Con_ve!$D$6:$D$1005,$C22,Con_ve!$I$6:$I$1005,"Em negociação",Con_ve!$Q$6:$Q$1005,AJ$5))),"",IF($C22="","",SUMIFS(Con_ve!$F$6:$F$1005,Con_ve!$D$6:$D$1005,$C22,Con_ve!$I$6:$I$1005,"Em negociação",Con_ve!$Q$6:$Q$1005,AJ$5)))</f>
        <v/>
      </c>
      <c r="AK22" s="87" t="str">
        <f>IF(ISERR(IF($C22="","",SUMIFS(Con_ve!$F$6:$F$1005,Con_ve!$D$6:$D$1005,$C22,Con_ve!$I$6:$I$1005,"Em negociação",Con_ve!$Q$6:$Q$1005,AK$5))),"",IF($C22="","",SUMIFS(Con_ve!$F$6:$F$1005,Con_ve!$D$6:$D$1005,$C22,Con_ve!$I$6:$I$1005,"Em negociação",Con_ve!$Q$6:$Q$1005,AK$5)))</f>
        <v/>
      </c>
      <c r="AL22" s="87" t="str">
        <f>IF(ISERR(IF($C22="","",SUMIFS(Con_ve!$F$6:$F$1005,Con_ve!$D$6:$D$1005,$C22,Con_ve!$I$6:$I$1005,"Em negociação",Con_ve!$Q$6:$Q$1005,AL$5))),"",IF($C22="","",SUMIFS(Con_ve!$F$6:$F$1005,Con_ve!$D$6:$D$1005,$C22,Con_ve!$I$6:$I$1005,"Em negociação",Con_ve!$Q$6:$Q$1005,AL$5)))</f>
        <v/>
      </c>
      <c r="AM22" s="87" t="str">
        <f>IF(ISERR(IF($C22="","",SUMIFS(Con_ve!$F$6:$F$1005,Con_ve!$D$6:$D$1005,$C22,Con_ve!$I$6:$I$1005,"Em negociação",Con_ve!$Q$6:$Q$1005,AM$5))),"",IF($C22="","",SUMIFS(Con_ve!$F$6:$F$1005,Con_ve!$D$6:$D$1005,$C22,Con_ve!$I$6:$I$1005,"Em negociação",Con_ve!$Q$6:$Q$1005,AM$5)))</f>
        <v/>
      </c>
      <c r="AN22" s="87" t="str">
        <f>IF(ISERR(IF($C22="","",SUMIFS(Con_ve!$F$6:$F$1005,Con_ve!$D$6:$D$1005,$C22,Con_ve!$I$6:$I$1005,"Em negociação",Con_ve!$Q$6:$Q$1005,AN$5))),"",IF($C22="","",SUMIFS(Con_ve!$F$6:$F$1005,Con_ve!$D$6:$D$1005,$C22,Con_ve!$I$6:$I$1005,"Em negociação",Con_ve!$Q$6:$Q$1005,AN$5)))</f>
        <v/>
      </c>
      <c r="AO22" s="87" t="str">
        <f>IF(ISERR(IF($C22="","",SUMIFS(Con_ve!$F$6:$F$1005,Con_ve!$D$6:$D$1005,$C22,Con_ve!$I$6:$I$1005,"Em negociação",Con_ve!$Q$6:$Q$1005,AO$5))),"",IF($C22="","",SUMIFS(Con_ve!$F$6:$F$1005,Con_ve!$D$6:$D$1005,$C22,Con_ve!$I$6:$I$1005,"Em negociação",Con_ve!$Q$6:$Q$1005,AO$5)))</f>
        <v/>
      </c>
      <c r="AP22" s="87" t="str">
        <f>IF(ISERR(IF($C22="","",SUMIFS(Con_ve!$F$6:$F$1005,Con_ve!$D$6:$D$1005,$C22,Con_ve!$I$6:$I$1005,"Em negociação",Con_ve!$Q$6:$Q$1005,AP$5))),"",IF($C22="","",SUMIFS(Con_ve!$F$6:$F$1005,Con_ve!$D$6:$D$1005,$C22,Con_ve!$I$6:$I$1005,"Em negociação",Con_ve!$Q$6:$Q$1005,AP$5)))</f>
        <v/>
      </c>
      <c r="AQ22" s="87" t="str">
        <f>IF(ISERR(IF($C22="","",SUMIFS(Con_ve!$F$6:$F$1005,Con_ve!$D$6:$D$1005,$C22,Con_ve!$I$6:$I$1005,"Em negociação",Con_ve!$Q$6:$Q$1005,AQ$5))),"",IF($C22="","",SUMIFS(Con_ve!$F$6:$F$1005,Con_ve!$D$6:$D$1005,$C22,Con_ve!$I$6:$I$1005,"Em negociação",Con_ve!$Q$6:$Q$1005,AQ$5)))</f>
        <v/>
      </c>
      <c r="AR22" s="87" t="str">
        <f>IF(ISERR(IF($C22="","",SUMIFS(Con_ve!$F$6:$F$1005,Con_ve!$D$6:$D$1005,$C22,Con_ve!$I$6:$I$1005,"Em negociação",Con_ve!$Q$6:$Q$1005,AR$5))),"",IF($C22="","",SUMIFS(Con_ve!$F$6:$F$1005,Con_ve!$D$6:$D$1005,$C22,Con_ve!$I$6:$I$1005,"Em negociação",Con_ve!$Q$6:$Q$1005,AR$5)))</f>
        <v/>
      </c>
      <c r="AS22" s="87" t="str">
        <f>IF(ISERR(IF($C22="","",SUMIFS(Con_ve!$F$6:$F$1005,Con_ve!$D$6:$D$1005,$C22,Con_ve!$I$6:$I$1005,"Em negociação",Con_ve!$Q$6:$Q$1005,AS$5))),"",IF($C22="","",SUMIFS(Con_ve!$F$6:$F$1005,Con_ve!$D$6:$D$1005,$C22,Con_ve!$I$6:$I$1005,"Em negociação",Con_ve!$Q$6:$Q$1005,AS$5)))</f>
        <v/>
      </c>
      <c r="AT22" s="87" t="str">
        <f>IF(ISERR(IF($C22="","",SUMIFS(Con_ve!$F$6:$F$1005,Con_ve!$D$6:$D$1005,$C22,Con_ve!$I$6:$I$1005,"Em negociação",Con_ve!$Q$6:$Q$1005,AT$5))),"",IF($C22="","",SUMIFS(Con_ve!$F$6:$F$1005,Con_ve!$D$6:$D$1005,$C22,Con_ve!$I$6:$I$1005,"Em negociação",Con_ve!$Q$6:$Q$1005,AT$5)))</f>
        <v/>
      </c>
      <c r="AU22" s="87" t="str">
        <f>IF(ISERR(IF($C22="","",SUMIFS(Con_ve!$F$6:$F$1005,Con_ve!$D$6:$D$1005,$C22,Con_ve!$I$6:$I$1005,"Em negociação",Con_ve!$Q$6:$Q$1005,AU$5))),"",IF($C22="","",SUMIFS(Con_ve!$F$6:$F$1005,Con_ve!$D$6:$D$1005,$C22,Con_ve!$I$6:$I$1005,"Em negociação",Con_ve!$Q$6:$Q$1005,AU$5)))</f>
        <v/>
      </c>
      <c r="AV22" s="87">
        <f t="shared" si="15"/>
        <v>0</v>
      </c>
    </row>
    <row r="23" spans="3:48" ht="30" customHeight="1">
      <c r="C23" s="97"/>
      <c r="D23" s="97"/>
      <c r="E23" s="95" t="s">
        <v>309</v>
      </c>
      <c r="F23" s="95" t="s">
        <v>309</v>
      </c>
      <c r="H23" s="87">
        <f t="shared" si="1"/>
        <v>0</v>
      </c>
      <c r="I23" s="87">
        <f t="shared" si="2"/>
        <v>0</v>
      </c>
      <c r="J23" s="87">
        <f t="shared" si="3"/>
        <v>0</v>
      </c>
      <c r="K23" s="87">
        <f t="shared" si="4"/>
        <v>0</v>
      </c>
      <c r="L23" s="87">
        <f t="shared" si="5"/>
        <v>0</v>
      </c>
      <c r="M23" s="87">
        <f t="shared" si="6"/>
        <v>0</v>
      </c>
      <c r="N23" s="87">
        <f t="shared" si="7"/>
        <v>0</v>
      </c>
      <c r="O23" s="87">
        <f t="shared" si="8"/>
        <v>0</v>
      </c>
      <c r="P23" s="87">
        <f t="shared" si="9"/>
        <v>0</v>
      </c>
      <c r="Q23" s="87">
        <f t="shared" si="10"/>
        <v>0</v>
      </c>
      <c r="R23" s="87">
        <f t="shared" si="11"/>
        <v>0</v>
      </c>
      <c r="S23" s="87">
        <f t="shared" si="12"/>
        <v>0</v>
      </c>
      <c r="T23" s="87">
        <f t="shared" si="13"/>
        <v>0</v>
      </c>
      <c r="V23" s="87" t="str">
        <f>IF(ISERR(IF($C23="","",SUMIFS(Con_ve!$F$6:$F$1005,Con_ve!$D$6:$D$1005,$C23,Con_ve!$I$6:$I$1005,"Fechada",Con_ve!$Q$6:$Q$1005,V$5))),"",IF($C23="","",SUMIFS(Con_ve!$F$6:$F$1005,Con_ve!$D$6:$D$1005,$C23,Con_ve!$I$6:$I$1005,"Fechada",Con_ve!$Q$6:$Q$1005,V$5)))</f>
        <v/>
      </c>
      <c r="W23" s="87" t="str">
        <f>IF(ISERR(IF($C23="","",SUMIFS(Con_ve!$F$6:$F$1005,Con_ve!$D$6:$D$1005,$C23,Con_ve!$I$6:$I$1005,"Fechada",Con_ve!$Q$6:$Q$1005,W$5))),"",IF($C23="","",SUMIFS(Con_ve!$F$6:$F$1005,Con_ve!$D$6:$D$1005,$C23,Con_ve!$I$6:$I$1005,"Fechada",Con_ve!$Q$6:$Q$1005,W$5)))</f>
        <v/>
      </c>
      <c r="X23" s="87" t="str">
        <f>IF(ISERR(IF($C23="","",SUMIFS(Con_ve!$F$6:$F$1005,Con_ve!$D$6:$D$1005,$C23,Con_ve!$I$6:$I$1005,"Fechada",Con_ve!$Q$6:$Q$1005,X$5))),"",IF($C23="","",SUMIFS(Con_ve!$F$6:$F$1005,Con_ve!$D$6:$D$1005,$C23,Con_ve!$I$6:$I$1005,"Fechada",Con_ve!$Q$6:$Q$1005,X$5)))</f>
        <v/>
      </c>
      <c r="Y23" s="87" t="str">
        <f>IF(ISERR(IF($C23="","",SUMIFS(Con_ve!$F$6:$F$1005,Con_ve!$D$6:$D$1005,$C23,Con_ve!$I$6:$I$1005,"Fechada",Con_ve!$Q$6:$Q$1005,Y$5))),"",IF($C23="","",SUMIFS(Con_ve!$F$6:$F$1005,Con_ve!$D$6:$D$1005,$C23,Con_ve!$I$6:$I$1005,"Fechada",Con_ve!$Q$6:$Q$1005,Y$5)))</f>
        <v/>
      </c>
      <c r="Z23" s="87" t="str">
        <f>IF(ISERR(IF($C23="","",SUMIFS(Con_ve!$F$6:$F$1005,Con_ve!$D$6:$D$1005,$C23,Con_ve!$I$6:$I$1005,"Fechada",Con_ve!$Q$6:$Q$1005,Z$5))),"",IF($C23="","",SUMIFS(Con_ve!$F$6:$F$1005,Con_ve!$D$6:$D$1005,$C23,Con_ve!$I$6:$I$1005,"Fechada",Con_ve!$Q$6:$Q$1005,Z$5)))</f>
        <v/>
      </c>
      <c r="AA23" s="87" t="str">
        <f>IF(ISERR(IF($C23="","",SUMIFS(Con_ve!$F$6:$F$1005,Con_ve!$D$6:$D$1005,$C23,Con_ve!$I$6:$I$1005,"Fechada",Con_ve!$Q$6:$Q$1005,AA$5))),"",IF($C23="","",SUMIFS(Con_ve!$F$6:$F$1005,Con_ve!$D$6:$D$1005,$C23,Con_ve!$I$6:$I$1005,"Fechada",Con_ve!$Q$6:$Q$1005,AA$5)))</f>
        <v/>
      </c>
      <c r="AB23" s="87" t="str">
        <f>IF(ISERR(IF($C23="","",SUMIFS(Con_ve!$F$6:$F$1005,Con_ve!$D$6:$D$1005,$C23,Con_ve!$I$6:$I$1005,"Fechada",Con_ve!$Q$6:$Q$1005,AB$5))),"",IF($C23="","",SUMIFS(Con_ve!$F$6:$F$1005,Con_ve!$D$6:$D$1005,$C23,Con_ve!$I$6:$I$1005,"Fechada",Con_ve!$Q$6:$Q$1005,AB$5)))</f>
        <v/>
      </c>
      <c r="AC23" s="87" t="str">
        <f>IF(ISERR(IF($C23="","",SUMIFS(Con_ve!$F$6:$F$1005,Con_ve!$D$6:$D$1005,$C23,Con_ve!$I$6:$I$1005,"Fechada",Con_ve!$Q$6:$Q$1005,AC$5))),"",IF($C23="","",SUMIFS(Con_ve!$F$6:$F$1005,Con_ve!$D$6:$D$1005,$C23,Con_ve!$I$6:$I$1005,"Fechada",Con_ve!$Q$6:$Q$1005,AC$5)))</f>
        <v/>
      </c>
      <c r="AD23" s="87" t="str">
        <f>IF(ISERR(IF($C23="","",SUMIFS(Con_ve!$F$6:$F$1005,Con_ve!$D$6:$D$1005,$C23,Con_ve!$I$6:$I$1005,"Fechada",Con_ve!$Q$6:$Q$1005,AD$5))),"",IF($C23="","",SUMIFS(Con_ve!$F$6:$F$1005,Con_ve!$D$6:$D$1005,$C23,Con_ve!$I$6:$I$1005,"Fechada",Con_ve!$Q$6:$Q$1005,AD$5)))</f>
        <v/>
      </c>
      <c r="AE23" s="87" t="str">
        <f>IF(ISERR(IF($C23="","",SUMIFS(Con_ve!$F$6:$F$1005,Con_ve!$D$6:$D$1005,$C23,Con_ve!$I$6:$I$1005,"Fechada",Con_ve!$Q$6:$Q$1005,AE$5))),"",IF($C23="","",SUMIFS(Con_ve!$F$6:$F$1005,Con_ve!$D$6:$D$1005,$C23,Con_ve!$I$6:$I$1005,"Fechada",Con_ve!$Q$6:$Q$1005,AE$5)))</f>
        <v/>
      </c>
      <c r="AF23" s="87" t="str">
        <f>IF(ISERR(IF($C23="","",SUMIFS(Con_ve!$F$6:$F$1005,Con_ve!$D$6:$D$1005,$C23,Con_ve!$I$6:$I$1005,"Fechada",Con_ve!$Q$6:$Q$1005,AF$5))),"",IF($C23="","",SUMIFS(Con_ve!$F$6:$F$1005,Con_ve!$D$6:$D$1005,$C23,Con_ve!$I$6:$I$1005,"Fechada",Con_ve!$Q$6:$Q$1005,AF$5)))</f>
        <v/>
      </c>
      <c r="AG23" s="87" t="str">
        <f>IF(ISERR(IF($C23="","",SUMIFS(Con_ve!$F$6:$F$1005,Con_ve!$D$6:$D$1005,$C23,Con_ve!$I$6:$I$1005,"Fechada",Con_ve!$Q$6:$Q$1005,AG$5))),"",IF($C23="","",SUMIFS(Con_ve!$F$6:$F$1005,Con_ve!$D$6:$D$1005,$C23,Con_ve!$I$6:$I$1005,"Fechada",Con_ve!$Q$6:$Q$1005,AG$5)))</f>
        <v/>
      </c>
      <c r="AH23" s="87">
        <f t="shared" si="14"/>
        <v>0</v>
      </c>
      <c r="AJ23" s="87" t="str">
        <f>IF(ISERR(IF($C23="","",SUMIFS(Con_ve!$F$6:$F$1005,Con_ve!$D$6:$D$1005,$C23,Con_ve!$I$6:$I$1005,"Em negociação",Con_ve!$Q$6:$Q$1005,AJ$5))),"",IF($C23="","",SUMIFS(Con_ve!$F$6:$F$1005,Con_ve!$D$6:$D$1005,$C23,Con_ve!$I$6:$I$1005,"Em negociação",Con_ve!$Q$6:$Q$1005,AJ$5)))</f>
        <v/>
      </c>
      <c r="AK23" s="87" t="str">
        <f>IF(ISERR(IF($C23="","",SUMIFS(Con_ve!$F$6:$F$1005,Con_ve!$D$6:$D$1005,$C23,Con_ve!$I$6:$I$1005,"Em negociação",Con_ve!$Q$6:$Q$1005,AK$5))),"",IF($C23="","",SUMIFS(Con_ve!$F$6:$F$1005,Con_ve!$D$6:$D$1005,$C23,Con_ve!$I$6:$I$1005,"Em negociação",Con_ve!$Q$6:$Q$1005,AK$5)))</f>
        <v/>
      </c>
      <c r="AL23" s="87" t="str">
        <f>IF(ISERR(IF($C23="","",SUMIFS(Con_ve!$F$6:$F$1005,Con_ve!$D$6:$D$1005,$C23,Con_ve!$I$6:$I$1005,"Em negociação",Con_ve!$Q$6:$Q$1005,AL$5))),"",IF($C23="","",SUMIFS(Con_ve!$F$6:$F$1005,Con_ve!$D$6:$D$1005,$C23,Con_ve!$I$6:$I$1005,"Em negociação",Con_ve!$Q$6:$Q$1005,AL$5)))</f>
        <v/>
      </c>
      <c r="AM23" s="87" t="str">
        <f>IF(ISERR(IF($C23="","",SUMIFS(Con_ve!$F$6:$F$1005,Con_ve!$D$6:$D$1005,$C23,Con_ve!$I$6:$I$1005,"Em negociação",Con_ve!$Q$6:$Q$1005,AM$5))),"",IF($C23="","",SUMIFS(Con_ve!$F$6:$F$1005,Con_ve!$D$6:$D$1005,$C23,Con_ve!$I$6:$I$1005,"Em negociação",Con_ve!$Q$6:$Q$1005,AM$5)))</f>
        <v/>
      </c>
      <c r="AN23" s="87" t="str">
        <f>IF(ISERR(IF($C23="","",SUMIFS(Con_ve!$F$6:$F$1005,Con_ve!$D$6:$D$1005,$C23,Con_ve!$I$6:$I$1005,"Em negociação",Con_ve!$Q$6:$Q$1005,AN$5))),"",IF($C23="","",SUMIFS(Con_ve!$F$6:$F$1005,Con_ve!$D$6:$D$1005,$C23,Con_ve!$I$6:$I$1005,"Em negociação",Con_ve!$Q$6:$Q$1005,AN$5)))</f>
        <v/>
      </c>
      <c r="AO23" s="87" t="str">
        <f>IF(ISERR(IF($C23="","",SUMIFS(Con_ve!$F$6:$F$1005,Con_ve!$D$6:$D$1005,$C23,Con_ve!$I$6:$I$1005,"Em negociação",Con_ve!$Q$6:$Q$1005,AO$5))),"",IF($C23="","",SUMIFS(Con_ve!$F$6:$F$1005,Con_ve!$D$6:$D$1005,$C23,Con_ve!$I$6:$I$1005,"Em negociação",Con_ve!$Q$6:$Q$1005,AO$5)))</f>
        <v/>
      </c>
      <c r="AP23" s="87" t="str">
        <f>IF(ISERR(IF($C23="","",SUMIFS(Con_ve!$F$6:$F$1005,Con_ve!$D$6:$D$1005,$C23,Con_ve!$I$6:$I$1005,"Em negociação",Con_ve!$Q$6:$Q$1005,AP$5))),"",IF($C23="","",SUMIFS(Con_ve!$F$6:$F$1005,Con_ve!$D$6:$D$1005,$C23,Con_ve!$I$6:$I$1005,"Em negociação",Con_ve!$Q$6:$Q$1005,AP$5)))</f>
        <v/>
      </c>
      <c r="AQ23" s="87" t="str">
        <f>IF(ISERR(IF($C23="","",SUMIFS(Con_ve!$F$6:$F$1005,Con_ve!$D$6:$D$1005,$C23,Con_ve!$I$6:$I$1005,"Em negociação",Con_ve!$Q$6:$Q$1005,AQ$5))),"",IF($C23="","",SUMIFS(Con_ve!$F$6:$F$1005,Con_ve!$D$6:$D$1005,$C23,Con_ve!$I$6:$I$1005,"Em negociação",Con_ve!$Q$6:$Q$1005,AQ$5)))</f>
        <v/>
      </c>
      <c r="AR23" s="87" t="str">
        <f>IF(ISERR(IF($C23="","",SUMIFS(Con_ve!$F$6:$F$1005,Con_ve!$D$6:$D$1005,$C23,Con_ve!$I$6:$I$1005,"Em negociação",Con_ve!$Q$6:$Q$1005,AR$5))),"",IF($C23="","",SUMIFS(Con_ve!$F$6:$F$1005,Con_ve!$D$6:$D$1005,$C23,Con_ve!$I$6:$I$1005,"Em negociação",Con_ve!$Q$6:$Q$1005,AR$5)))</f>
        <v/>
      </c>
      <c r="AS23" s="87" t="str">
        <f>IF(ISERR(IF($C23="","",SUMIFS(Con_ve!$F$6:$F$1005,Con_ve!$D$6:$D$1005,$C23,Con_ve!$I$6:$I$1005,"Em negociação",Con_ve!$Q$6:$Q$1005,AS$5))),"",IF($C23="","",SUMIFS(Con_ve!$F$6:$F$1005,Con_ve!$D$6:$D$1005,$C23,Con_ve!$I$6:$I$1005,"Em negociação",Con_ve!$Q$6:$Q$1005,AS$5)))</f>
        <v/>
      </c>
      <c r="AT23" s="87" t="str">
        <f>IF(ISERR(IF($C23="","",SUMIFS(Con_ve!$F$6:$F$1005,Con_ve!$D$6:$D$1005,$C23,Con_ve!$I$6:$I$1005,"Em negociação",Con_ve!$Q$6:$Q$1005,AT$5))),"",IF($C23="","",SUMIFS(Con_ve!$F$6:$F$1005,Con_ve!$D$6:$D$1005,$C23,Con_ve!$I$6:$I$1005,"Em negociação",Con_ve!$Q$6:$Q$1005,AT$5)))</f>
        <v/>
      </c>
      <c r="AU23" s="87" t="str">
        <f>IF(ISERR(IF($C23="","",SUMIFS(Con_ve!$F$6:$F$1005,Con_ve!$D$6:$D$1005,$C23,Con_ve!$I$6:$I$1005,"Em negociação",Con_ve!$Q$6:$Q$1005,AU$5))),"",IF($C23="","",SUMIFS(Con_ve!$F$6:$F$1005,Con_ve!$D$6:$D$1005,$C23,Con_ve!$I$6:$I$1005,"Em negociação",Con_ve!$Q$6:$Q$1005,AU$5)))</f>
        <v/>
      </c>
      <c r="AV23" s="87">
        <f t="shared" si="15"/>
        <v>0</v>
      </c>
    </row>
    <row r="24" spans="3:48" ht="30" customHeight="1">
      <c r="C24" s="97"/>
      <c r="D24" s="97"/>
      <c r="E24" s="95" t="s">
        <v>309</v>
      </c>
      <c r="F24" s="95" t="s">
        <v>309</v>
      </c>
      <c r="H24" s="87">
        <f t="shared" si="1"/>
        <v>0</v>
      </c>
      <c r="I24" s="87">
        <f t="shared" si="2"/>
        <v>0</v>
      </c>
      <c r="J24" s="87">
        <f t="shared" si="3"/>
        <v>0</v>
      </c>
      <c r="K24" s="87">
        <f t="shared" si="4"/>
        <v>0</v>
      </c>
      <c r="L24" s="87">
        <f t="shared" si="5"/>
        <v>0</v>
      </c>
      <c r="M24" s="87">
        <f t="shared" si="6"/>
        <v>0</v>
      </c>
      <c r="N24" s="87">
        <f t="shared" si="7"/>
        <v>0</v>
      </c>
      <c r="O24" s="87">
        <f t="shared" si="8"/>
        <v>0</v>
      </c>
      <c r="P24" s="87">
        <f t="shared" si="9"/>
        <v>0</v>
      </c>
      <c r="Q24" s="87">
        <f t="shared" si="10"/>
        <v>0</v>
      </c>
      <c r="R24" s="87">
        <f t="shared" si="11"/>
        <v>0</v>
      </c>
      <c r="S24" s="87">
        <f t="shared" si="12"/>
        <v>0</v>
      </c>
      <c r="T24" s="87">
        <f t="shared" si="13"/>
        <v>0</v>
      </c>
      <c r="V24" s="87" t="str">
        <f>IF(ISERR(IF($C24="","",SUMIFS(Con_ve!$F$6:$F$1005,Con_ve!$D$6:$D$1005,$C24,Con_ve!$I$6:$I$1005,"Fechada",Con_ve!$Q$6:$Q$1005,V$5))),"",IF($C24="","",SUMIFS(Con_ve!$F$6:$F$1005,Con_ve!$D$6:$D$1005,$C24,Con_ve!$I$6:$I$1005,"Fechada",Con_ve!$Q$6:$Q$1005,V$5)))</f>
        <v/>
      </c>
      <c r="W24" s="87" t="str">
        <f>IF(ISERR(IF($C24="","",SUMIFS(Con_ve!$F$6:$F$1005,Con_ve!$D$6:$D$1005,$C24,Con_ve!$I$6:$I$1005,"Fechada",Con_ve!$Q$6:$Q$1005,W$5))),"",IF($C24="","",SUMIFS(Con_ve!$F$6:$F$1005,Con_ve!$D$6:$D$1005,$C24,Con_ve!$I$6:$I$1005,"Fechada",Con_ve!$Q$6:$Q$1005,W$5)))</f>
        <v/>
      </c>
      <c r="X24" s="87" t="str">
        <f>IF(ISERR(IF($C24="","",SUMIFS(Con_ve!$F$6:$F$1005,Con_ve!$D$6:$D$1005,$C24,Con_ve!$I$6:$I$1005,"Fechada",Con_ve!$Q$6:$Q$1005,X$5))),"",IF($C24="","",SUMIFS(Con_ve!$F$6:$F$1005,Con_ve!$D$6:$D$1005,$C24,Con_ve!$I$6:$I$1005,"Fechada",Con_ve!$Q$6:$Q$1005,X$5)))</f>
        <v/>
      </c>
      <c r="Y24" s="87" t="str">
        <f>IF(ISERR(IF($C24="","",SUMIFS(Con_ve!$F$6:$F$1005,Con_ve!$D$6:$D$1005,$C24,Con_ve!$I$6:$I$1005,"Fechada",Con_ve!$Q$6:$Q$1005,Y$5))),"",IF($C24="","",SUMIFS(Con_ve!$F$6:$F$1005,Con_ve!$D$6:$D$1005,$C24,Con_ve!$I$6:$I$1005,"Fechada",Con_ve!$Q$6:$Q$1005,Y$5)))</f>
        <v/>
      </c>
      <c r="Z24" s="87" t="str">
        <f>IF(ISERR(IF($C24="","",SUMIFS(Con_ve!$F$6:$F$1005,Con_ve!$D$6:$D$1005,$C24,Con_ve!$I$6:$I$1005,"Fechada",Con_ve!$Q$6:$Q$1005,Z$5))),"",IF($C24="","",SUMIFS(Con_ve!$F$6:$F$1005,Con_ve!$D$6:$D$1005,$C24,Con_ve!$I$6:$I$1005,"Fechada",Con_ve!$Q$6:$Q$1005,Z$5)))</f>
        <v/>
      </c>
      <c r="AA24" s="87" t="str">
        <f>IF(ISERR(IF($C24="","",SUMIFS(Con_ve!$F$6:$F$1005,Con_ve!$D$6:$D$1005,$C24,Con_ve!$I$6:$I$1005,"Fechada",Con_ve!$Q$6:$Q$1005,AA$5))),"",IF($C24="","",SUMIFS(Con_ve!$F$6:$F$1005,Con_ve!$D$6:$D$1005,$C24,Con_ve!$I$6:$I$1005,"Fechada",Con_ve!$Q$6:$Q$1005,AA$5)))</f>
        <v/>
      </c>
      <c r="AB24" s="87" t="str">
        <f>IF(ISERR(IF($C24="","",SUMIFS(Con_ve!$F$6:$F$1005,Con_ve!$D$6:$D$1005,$C24,Con_ve!$I$6:$I$1005,"Fechada",Con_ve!$Q$6:$Q$1005,AB$5))),"",IF($C24="","",SUMIFS(Con_ve!$F$6:$F$1005,Con_ve!$D$6:$D$1005,$C24,Con_ve!$I$6:$I$1005,"Fechada",Con_ve!$Q$6:$Q$1005,AB$5)))</f>
        <v/>
      </c>
      <c r="AC24" s="87" t="str">
        <f>IF(ISERR(IF($C24="","",SUMIFS(Con_ve!$F$6:$F$1005,Con_ve!$D$6:$D$1005,$C24,Con_ve!$I$6:$I$1005,"Fechada",Con_ve!$Q$6:$Q$1005,AC$5))),"",IF($C24="","",SUMIFS(Con_ve!$F$6:$F$1005,Con_ve!$D$6:$D$1005,$C24,Con_ve!$I$6:$I$1005,"Fechada",Con_ve!$Q$6:$Q$1005,AC$5)))</f>
        <v/>
      </c>
      <c r="AD24" s="87" t="str">
        <f>IF(ISERR(IF($C24="","",SUMIFS(Con_ve!$F$6:$F$1005,Con_ve!$D$6:$D$1005,$C24,Con_ve!$I$6:$I$1005,"Fechada",Con_ve!$Q$6:$Q$1005,AD$5))),"",IF($C24="","",SUMIFS(Con_ve!$F$6:$F$1005,Con_ve!$D$6:$D$1005,$C24,Con_ve!$I$6:$I$1005,"Fechada",Con_ve!$Q$6:$Q$1005,AD$5)))</f>
        <v/>
      </c>
      <c r="AE24" s="87" t="str">
        <f>IF(ISERR(IF($C24="","",SUMIFS(Con_ve!$F$6:$F$1005,Con_ve!$D$6:$D$1005,$C24,Con_ve!$I$6:$I$1005,"Fechada",Con_ve!$Q$6:$Q$1005,AE$5))),"",IF($C24="","",SUMIFS(Con_ve!$F$6:$F$1005,Con_ve!$D$6:$D$1005,$C24,Con_ve!$I$6:$I$1005,"Fechada",Con_ve!$Q$6:$Q$1005,AE$5)))</f>
        <v/>
      </c>
      <c r="AF24" s="87" t="str">
        <f>IF(ISERR(IF($C24="","",SUMIFS(Con_ve!$F$6:$F$1005,Con_ve!$D$6:$D$1005,$C24,Con_ve!$I$6:$I$1005,"Fechada",Con_ve!$Q$6:$Q$1005,AF$5))),"",IF($C24="","",SUMIFS(Con_ve!$F$6:$F$1005,Con_ve!$D$6:$D$1005,$C24,Con_ve!$I$6:$I$1005,"Fechada",Con_ve!$Q$6:$Q$1005,AF$5)))</f>
        <v/>
      </c>
      <c r="AG24" s="87" t="str">
        <f>IF(ISERR(IF($C24="","",SUMIFS(Con_ve!$F$6:$F$1005,Con_ve!$D$6:$D$1005,$C24,Con_ve!$I$6:$I$1005,"Fechada",Con_ve!$Q$6:$Q$1005,AG$5))),"",IF($C24="","",SUMIFS(Con_ve!$F$6:$F$1005,Con_ve!$D$6:$D$1005,$C24,Con_ve!$I$6:$I$1005,"Fechada",Con_ve!$Q$6:$Q$1005,AG$5)))</f>
        <v/>
      </c>
      <c r="AH24" s="87">
        <f t="shared" si="14"/>
        <v>0</v>
      </c>
      <c r="AJ24" s="87" t="str">
        <f>IF(ISERR(IF($C24="","",SUMIFS(Con_ve!$F$6:$F$1005,Con_ve!$D$6:$D$1005,$C24,Con_ve!$I$6:$I$1005,"Em negociação",Con_ve!$Q$6:$Q$1005,AJ$5))),"",IF($C24="","",SUMIFS(Con_ve!$F$6:$F$1005,Con_ve!$D$6:$D$1005,$C24,Con_ve!$I$6:$I$1005,"Em negociação",Con_ve!$Q$6:$Q$1005,AJ$5)))</f>
        <v/>
      </c>
      <c r="AK24" s="87" t="str">
        <f>IF(ISERR(IF($C24="","",SUMIFS(Con_ve!$F$6:$F$1005,Con_ve!$D$6:$D$1005,$C24,Con_ve!$I$6:$I$1005,"Em negociação",Con_ve!$Q$6:$Q$1005,AK$5))),"",IF($C24="","",SUMIFS(Con_ve!$F$6:$F$1005,Con_ve!$D$6:$D$1005,$C24,Con_ve!$I$6:$I$1005,"Em negociação",Con_ve!$Q$6:$Q$1005,AK$5)))</f>
        <v/>
      </c>
      <c r="AL24" s="87" t="str">
        <f>IF(ISERR(IF($C24="","",SUMIFS(Con_ve!$F$6:$F$1005,Con_ve!$D$6:$D$1005,$C24,Con_ve!$I$6:$I$1005,"Em negociação",Con_ve!$Q$6:$Q$1005,AL$5))),"",IF($C24="","",SUMIFS(Con_ve!$F$6:$F$1005,Con_ve!$D$6:$D$1005,$C24,Con_ve!$I$6:$I$1005,"Em negociação",Con_ve!$Q$6:$Q$1005,AL$5)))</f>
        <v/>
      </c>
      <c r="AM24" s="87" t="str">
        <f>IF(ISERR(IF($C24="","",SUMIFS(Con_ve!$F$6:$F$1005,Con_ve!$D$6:$D$1005,$C24,Con_ve!$I$6:$I$1005,"Em negociação",Con_ve!$Q$6:$Q$1005,AM$5))),"",IF($C24="","",SUMIFS(Con_ve!$F$6:$F$1005,Con_ve!$D$6:$D$1005,$C24,Con_ve!$I$6:$I$1005,"Em negociação",Con_ve!$Q$6:$Q$1005,AM$5)))</f>
        <v/>
      </c>
      <c r="AN24" s="87" t="str">
        <f>IF(ISERR(IF($C24="","",SUMIFS(Con_ve!$F$6:$F$1005,Con_ve!$D$6:$D$1005,$C24,Con_ve!$I$6:$I$1005,"Em negociação",Con_ve!$Q$6:$Q$1005,AN$5))),"",IF($C24="","",SUMIFS(Con_ve!$F$6:$F$1005,Con_ve!$D$6:$D$1005,$C24,Con_ve!$I$6:$I$1005,"Em negociação",Con_ve!$Q$6:$Q$1005,AN$5)))</f>
        <v/>
      </c>
      <c r="AO24" s="87" t="str">
        <f>IF(ISERR(IF($C24="","",SUMIFS(Con_ve!$F$6:$F$1005,Con_ve!$D$6:$D$1005,$C24,Con_ve!$I$6:$I$1005,"Em negociação",Con_ve!$Q$6:$Q$1005,AO$5))),"",IF($C24="","",SUMIFS(Con_ve!$F$6:$F$1005,Con_ve!$D$6:$D$1005,$C24,Con_ve!$I$6:$I$1005,"Em negociação",Con_ve!$Q$6:$Q$1005,AO$5)))</f>
        <v/>
      </c>
      <c r="AP24" s="87" t="str">
        <f>IF(ISERR(IF($C24="","",SUMIFS(Con_ve!$F$6:$F$1005,Con_ve!$D$6:$D$1005,$C24,Con_ve!$I$6:$I$1005,"Em negociação",Con_ve!$Q$6:$Q$1005,AP$5))),"",IF($C24="","",SUMIFS(Con_ve!$F$6:$F$1005,Con_ve!$D$6:$D$1005,$C24,Con_ve!$I$6:$I$1005,"Em negociação",Con_ve!$Q$6:$Q$1005,AP$5)))</f>
        <v/>
      </c>
      <c r="AQ24" s="87" t="str">
        <f>IF(ISERR(IF($C24="","",SUMIFS(Con_ve!$F$6:$F$1005,Con_ve!$D$6:$D$1005,$C24,Con_ve!$I$6:$I$1005,"Em negociação",Con_ve!$Q$6:$Q$1005,AQ$5))),"",IF($C24="","",SUMIFS(Con_ve!$F$6:$F$1005,Con_ve!$D$6:$D$1005,$C24,Con_ve!$I$6:$I$1005,"Em negociação",Con_ve!$Q$6:$Q$1005,AQ$5)))</f>
        <v/>
      </c>
      <c r="AR24" s="87" t="str">
        <f>IF(ISERR(IF($C24="","",SUMIFS(Con_ve!$F$6:$F$1005,Con_ve!$D$6:$D$1005,$C24,Con_ve!$I$6:$I$1005,"Em negociação",Con_ve!$Q$6:$Q$1005,AR$5))),"",IF($C24="","",SUMIFS(Con_ve!$F$6:$F$1005,Con_ve!$D$6:$D$1005,$C24,Con_ve!$I$6:$I$1005,"Em negociação",Con_ve!$Q$6:$Q$1005,AR$5)))</f>
        <v/>
      </c>
      <c r="AS24" s="87" t="str">
        <f>IF(ISERR(IF($C24="","",SUMIFS(Con_ve!$F$6:$F$1005,Con_ve!$D$6:$D$1005,$C24,Con_ve!$I$6:$I$1005,"Em negociação",Con_ve!$Q$6:$Q$1005,AS$5))),"",IF($C24="","",SUMIFS(Con_ve!$F$6:$F$1005,Con_ve!$D$6:$D$1005,$C24,Con_ve!$I$6:$I$1005,"Em negociação",Con_ve!$Q$6:$Q$1005,AS$5)))</f>
        <v/>
      </c>
      <c r="AT24" s="87" t="str">
        <f>IF(ISERR(IF($C24="","",SUMIFS(Con_ve!$F$6:$F$1005,Con_ve!$D$6:$D$1005,$C24,Con_ve!$I$6:$I$1005,"Em negociação",Con_ve!$Q$6:$Q$1005,AT$5))),"",IF($C24="","",SUMIFS(Con_ve!$F$6:$F$1005,Con_ve!$D$6:$D$1005,$C24,Con_ve!$I$6:$I$1005,"Em negociação",Con_ve!$Q$6:$Q$1005,AT$5)))</f>
        <v/>
      </c>
      <c r="AU24" s="87" t="str">
        <f>IF(ISERR(IF($C24="","",SUMIFS(Con_ve!$F$6:$F$1005,Con_ve!$D$6:$D$1005,$C24,Con_ve!$I$6:$I$1005,"Em negociação",Con_ve!$Q$6:$Q$1005,AU$5))),"",IF($C24="","",SUMIFS(Con_ve!$F$6:$F$1005,Con_ve!$D$6:$D$1005,$C24,Con_ve!$I$6:$I$1005,"Em negociação",Con_ve!$Q$6:$Q$1005,AU$5)))</f>
        <v/>
      </c>
      <c r="AV24" s="87">
        <f t="shared" si="15"/>
        <v>0</v>
      </c>
    </row>
    <row r="25" spans="3:48" ht="30" customHeight="1">
      <c r="C25" s="97"/>
      <c r="D25" s="97"/>
      <c r="E25" s="95" t="s">
        <v>309</v>
      </c>
      <c r="F25" s="95" t="s">
        <v>309</v>
      </c>
      <c r="H25" s="87">
        <f t="shared" si="1"/>
        <v>0</v>
      </c>
      <c r="I25" s="87">
        <f t="shared" si="2"/>
        <v>0</v>
      </c>
      <c r="J25" s="87">
        <f t="shared" si="3"/>
        <v>0</v>
      </c>
      <c r="K25" s="87">
        <f t="shared" si="4"/>
        <v>0</v>
      </c>
      <c r="L25" s="87">
        <f t="shared" si="5"/>
        <v>0</v>
      </c>
      <c r="M25" s="87">
        <f t="shared" si="6"/>
        <v>0</v>
      </c>
      <c r="N25" s="87">
        <f t="shared" si="7"/>
        <v>0</v>
      </c>
      <c r="O25" s="87">
        <f t="shared" si="8"/>
        <v>0</v>
      </c>
      <c r="P25" s="87">
        <f t="shared" si="9"/>
        <v>0</v>
      </c>
      <c r="Q25" s="87">
        <f t="shared" si="10"/>
        <v>0</v>
      </c>
      <c r="R25" s="87">
        <f t="shared" si="11"/>
        <v>0</v>
      </c>
      <c r="S25" s="87">
        <f t="shared" si="12"/>
        <v>0</v>
      </c>
      <c r="T25" s="87">
        <f t="shared" si="13"/>
        <v>0</v>
      </c>
      <c r="V25" s="87" t="str">
        <f>IF(ISERR(IF($C25="","",SUMIFS(Con_ve!$F$6:$F$1005,Con_ve!$D$6:$D$1005,$C25,Con_ve!$I$6:$I$1005,"Fechada",Con_ve!$Q$6:$Q$1005,V$5))),"",IF($C25="","",SUMIFS(Con_ve!$F$6:$F$1005,Con_ve!$D$6:$D$1005,$C25,Con_ve!$I$6:$I$1005,"Fechada",Con_ve!$Q$6:$Q$1005,V$5)))</f>
        <v/>
      </c>
      <c r="W25" s="87" t="str">
        <f>IF(ISERR(IF($C25="","",SUMIFS(Con_ve!$F$6:$F$1005,Con_ve!$D$6:$D$1005,$C25,Con_ve!$I$6:$I$1005,"Fechada",Con_ve!$Q$6:$Q$1005,W$5))),"",IF($C25="","",SUMIFS(Con_ve!$F$6:$F$1005,Con_ve!$D$6:$D$1005,$C25,Con_ve!$I$6:$I$1005,"Fechada",Con_ve!$Q$6:$Q$1005,W$5)))</f>
        <v/>
      </c>
      <c r="X25" s="87" t="str">
        <f>IF(ISERR(IF($C25="","",SUMIFS(Con_ve!$F$6:$F$1005,Con_ve!$D$6:$D$1005,$C25,Con_ve!$I$6:$I$1005,"Fechada",Con_ve!$Q$6:$Q$1005,X$5))),"",IF($C25="","",SUMIFS(Con_ve!$F$6:$F$1005,Con_ve!$D$6:$D$1005,$C25,Con_ve!$I$6:$I$1005,"Fechada",Con_ve!$Q$6:$Q$1005,X$5)))</f>
        <v/>
      </c>
      <c r="Y25" s="87" t="str">
        <f>IF(ISERR(IF($C25="","",SUMIFS(Con_ve!$F$6:$F$1005,Con_ve!$D$6:$D$1005,$C25,Con_ve!$I$6:$I$1005,"Fechada",Con_ve!$Q$6:$Q$1005,Y$5))),"",IF($C25="","",SUMIFS(Con_ve!$F$6:$F$1005,Con_ve!$D$6:$D$1005,$C25,Con_ve!$I$6:$I$1005,"Fechada",Con_ve!$Q$6:$Q$1005,Y$5)))</f>
        <v/>
      </c>
      <c r="Z25" s="87" t="str">
        <f>IF(ISERR(IF($C25="","",SUMIFS(Con_ve!$F$6:$F$1005,Con_ve!$D$6:$D$1005,$C25,Con_ve!$I$6:$I$1005,"Fechada",Con_ve!$Q$6:$Q$1005,Z$5))),"",IF($C25="","",SUMIFS(Con_ve!$F$6:$F$1005,Con_ve!$D$6:$D$1005,$C25,Con_ve!$I$6:$I$1005,"Fechada",Con_ve!$Q$6:$Q$1005,Z$5)))</f>
        <v/>
      </c>
      <c r="AA25" s="87" t="str">
        <f>IF(ISERR(IF($C25="","",SUMIFS(Con_ve!$F$6:$F$1005,Con_ve!$D$6:$D$1005,$C25,Con_ve!$I$6:$I$1005,"Fechada",Con_ve!$Q$6:$Q$1005,AA$5))),"",IF($C25="","",SUMIFS(Con_ve!$F$6:$F$1005,Con_ve!$D$6:$D$1005,$C25,Con_ve!$I$6:$I$1005,"Fechada",Con_ve!$Q$6:$Q$1005,AA$5)))</f>
        <v/>
      </c>
      <c r="AB25" s="87" t="str">
        <f>IF(ISERR(IF($C25="","",SUMIFS(Con_ve!$F$6:$F$1005,Con_ve!$D$6:$D$1005,$C25,Con_ve!$I$6:$I$1005,"Fechada",Con_ve!$Q$6:$Q$1005,AB$5))),"",IF($C25="","",SUMIFS(Con_ve!$F$6:$F$1005,Con_ve!$D$6:$D$1005,$C25,Con_ve!$I$6:$I$1005,"Fechada",Con_ve!$Q$6:$Q$1005,AB$5)))</f>
        <v/>
      </c>
      <c r="AC25" s="87" t="str">
        <f>IF(ISERR(IF($C25="","",SUMIFS(Con_ve!$F$6:$F$1005,Con_ve!$D$6:$D$1005,$C25,Con_ve!$I$6:$I$1005,"Fechada",Con_ve!$Q$6:$Q$1005,AC$5))),"",IF($C25="","",SUMIFS(Con_ve!$F$6:$F$1005,Con_ve!$D$6:$D$1005,$C25,Con_ve!$I$6:$I$1005,"Fechada",Con_ve!$Q$6:$Q$1005,AC$5)))</f>
        <v/>
      </c>
      <c r="AD25" s="87" t="str">
        <f>IF(ISERR(IF($C25="","",SUMIFS(Con_ve!$F$6:$F$1005,Con_ve!$D$6:$D$1005,$C25,Con_ve!$I$6:$I$1005,"Fechada",Con_ve!$Q$6:$Q$1005,AD$5))),"",IF($C25="","",SUMIFS(Con_ve!$F$6:$F$1005,Con_ve!$D$6:$D$1005,$C25,Con_ve!$I$6:$I$1005,"Fechada",Con_ve!$Q$6:$Q$1005,AD$5)))</f>
        <v/>
      </c>
      <c r="AE25" s="87" t="str">
        <f>IF(ISERR(IF($C25="","",SUMIFS(Con_ve!$F$6:$F$1005,Con_ve!$D$6:$D$1005,$C25,Con_ve!$I$6:$I$1005,"Fechada",Con_ve!$Q$6:$Q$1005,AE$5))),"",IF($C25="","",SUMIFS(Con_ve!$F$6:$F$1005,Con_ve!$D$6:$D$1005,$C25,Con_ve!$I$6:$I$1005,"Fechada",Con_ve!$Q$6:$Q$1005,AE$5)))</f>
        <v/>
      </c>
      <c r="AF25" s="87" t="str">
        <f>IF(ISERR(IF($C25="","",SUMIFS(Con_ve!$F$6:$F$1005,Con_ve!$D$6:$D$1005,$C25,Con_ve!$I$6:$I$1005,"Fechada",Con_ve!$Q$6:$Q$1005,AF$5))),"",IF($C25="","",SUMIFS(Con_ve!$F$6:$F$1005,Con_ve!$D$6:$D$1005,$C25,Con_ve!$I$6:$I$1005,"Fechada",Con_ve!$Q$6:$Q$1005,AF$5)))</f>
        <v/>
      </c>
      <c r="AG25" s="87" t="str">
        <f>IF(ISERR(IF($C25="","",SUMIFS(Con_ve!$F$6:$F$1005,Con_ve!$D$6:$D$1005,$C25,Con_ve!$I$6:$I$1005,"Fechada",Con_ve!$Q$6:$Q$1005,AG$5))),"",IF($C25="","",SUMIFS(Con_ve!$F$6:$F$1005,Con_ve!$D$6:$D$1005,$C25,Con_ve!$I$6:$I$1005,"Fechada",Con_ve!$Q$6:$Q$1005,AG$5)))</f>
        <v/>
      </c>
      <c r="AH25" s="87">
        <f t="shared" si="14"/>
        <v>0</v>
      </c>
      <c r="AJ25" s="87" t="str">
        <f>IF(ISERR(IF($C25="","",SUMIFS(Con_ve!$F$6:$F$1005,Con_ve!$D$6:$D$1005,$C25,Con_ve!$I$6:$I$1005,"Em negociação",Con_ve!$Q$6:$Q$1005,AJ$5))),"",IF($C25="","",SUMIFS(Con_ve!$F$6:$F$1005,Con_ve!$D$6:$D$1005,$C25,Con_ve!$I$6:$I$1005,"Em negociação",Con_ve!$Q$6:$Q$1005,AJ$5)))</f>
        <v/>
      </c>
      <c r="AK25" s="87" t="str">
        <f>IF(ISERR(IF($C25="","",SUMIFS(Con_ve!$F$6:$F$1005,Con_ve!$D$6:$D$1005,$C25,Con_ve!$I$6:$I$1005,"Em negociação",Con_ve!$Q$6:$Q$1005,AK$5))),"",IF($C25="","",SUMIFS(Con_ve!$F$6:$F$1005,Con_ve!$D$6:$D$1005,$C25,Con_ve!$I$6:$I$1005,"Em negociação",Con_ve!$Q$6:$Q$1005,AK$5)))</f>
        <v/>
      </c>
      <c r="AL25" s="87" t="str">
        <f>IF(ISERR(IF($C25="","",SUMIFS(Con_ve!$F$6:$F$1005,Con_ve!$D$6:$D$1005,$C25,Con_ve!$I$6:$I$1005,"Em negociação",Con_ve!$Q$6:$Q$1005,AL$5))),"",IF($C25="","",SUMIFS(Con_ve!$F$6:$F$1005,Con_ve!$D$6:$D$1005,$C25,Con_ve!$I$6:$I$1005,"Em negociação",Con_ve!$Q$6:$Q$1005,AL$5)))</f>
        <v/>
      </c>
      <c r="AM25" s="87" t="str">
        <f>IF(ISERR(IF($C25="","",SUMIFS(Con_ve!$F$6:$F$1005,Con_ve!$D$6:$D$1005,$C25,Con_ve!$I$6:$I$1005,"Em negociação",Con_ve!$Q$6:$Q$1005,AM$5))),"",IF($C25="","",SUMIFS(Con_ve!$F$6:$F$1005,Con_ve!$D$6:$D$1005,$C25,Con_ve!$I$6:$I$1005,"Em negociação",Con_ve!$Q$6:$Q$1005,AM$5)))</f>
        <v/>
      </c>
      <c r="AN25" s="87" t="str">
        <f>IF(ISERR(IF($C25="","",SUMIFS(Con_ve!$F$6:$F$1005,Con_ve!$D$6:$D$1005,$C25,Con_ve!$I$6:$I$1005,"Em negociação",Con_ve!$Q$6:$Q$1005,AN$5))),"",IF($C25="","",SUMIFS(Con_ve!$F$6:$F$1005,Con_ve!$D$6:$D$1005,$C25,Con_ve!$I$6:$I$1005,"Em negociação",Con_ve!$Q$6:$Q$1005,AN$5)))</f>
        <v/>
      </c>
      <c r="AO25" s="87" t="str">
        <f>IF(ISERR(IF($C25="","",SUMIFS(Con_ve!$F$6:$F$1005,Con_ve!$D$6:$D$1005,$C25,Con_ve!$I$6:$I$1005,"Em negociação",Con_ve!$Q$6:$Q$1005,AO$5))),"",IF($C25="","",SUMIFS(Con_ve!$F$6:$F$1005,Con_ve!$D$6:$D$1005,$C25,Con_ve!$I$6:$I$1005,"Em negociação",Con_ve!$Q$6:$Q$1005,AO$5)))</f>
        <v/>
      </c>
      <c r="AP25" s="87" t="str">
        <f>IF(ISERR(IF($C25="","",SUMIFS(Con_ve!$F$6:$F$1005,Con_ve!$D$6:$D$1005,$C25,Con_ve!$I$6:$I$1005,"Em negociação",Con_ve!$Q$6:$Q$1005,AP$5))),"",IF($C25="","",SUMIFS(Con_ve!$F$6:$F$1005,Con_ve!$D$6:$D$1005,$C25,Con_ve!$I$6:$I$1005,"Em negociação",Con_ve!$Q$6:$Q$1005,AP$5)))</f>
        <v/>
      </c>
      <c r="AQ25" s="87" t="str">
        <f>IF(ISERR(IF($C25="","",SUMIFS(Con_ve!$F$6:$F$1005,Con_ve!$D$6:$D$1005,$C25,Con_ve!$I$6:$I$1005,"Em negociação",Con_ve!$Q$6:$Q$1005,AQ$5))),"",IF($C25="","",SUMIFS(Con_ve!$F$6:$F$1005,Con_ve!$D$6:$D$1005,$C25,Con_ve!$I$6:$I$1005,"Em negociação",Con_ve!$Q$6:$Q$1005,AQ$5)))</f>
        <v/>
      </c>
      <c r="AR25" s="87" t="str">
        <f>IF(ISERR(IF($C25="","",SUMIFS(Con_ve!$F$6:$F$1005,Con_ve!$D$6:$D$1005,$C25,Con_ve!$I$6:$I$1005,"Em negociação",Con_ve!$Q$6:$Q$1005,AR$5))),"",IF($C25="","",SUMIFS(Con_ve!$F$6:$F$1005,Con_ve!$D$6:$D$1005,$C25,Con_ve!$I$6:$I$1005,"Em negociação",Con_ve!$Q$6:$Q$1005,AR$5)))</f>
        <v/>
      </c>
      <c r="AS25" s="87" t="str">
        <f>IF(ISERR(IF($C25="","",SUMIFS(Con_ve!$F$6:$F$1005,Con_ve!$D$6:$D$1005,$C25,Con_ve!$I$6:$I$1005,"Em negociação",Con_ve!$Q$6:$Q$1005,AS$5))),"",IF($C25="","",SUMIFS(Con_ve!$F$6:$F$1005,Con_ve!$D$6:$D$1005,$C25,Con_ve!$I$6:$I$1005,"Em negociação",Con_ve!$Q$6:$Q$1005,AS$5)))</f>
        <v/>
      </c>
      <c r="AT25" s="87" t="str">
        <f>IF(ISERR(IF($C25="","",SUMIFS(Con_ve!$F$6:$F$1005,Con_ve!$D$6:$D$1005,$C25,Con_ve!$I$6:$I$1005,"Em negociação",Con_ve!$Q$6:$Q$1005,AT$5))),"",IF($C25="","",SUMIFS(Con_ve!$F$6:$F$1005,Con_ve!$D$6:$D$1005,$C25,Con_ve!$I$6:$I$1005,"Em negociação",Con_ve!$Q$6:$Q$1005,AT$5)))</f>
        <v/>
      </c>
      <c r="AU25" s="87" t="str">
        <f>IF(ISERR(IF($C25="","",SUMIFS(Con_ve!$F$6:$F$1005,Con_ve!$D$6:$D$1005,$C25,Con_ve!$I$6:$I$1005,"Em negociação",Con_ve!$Q$6:$Q$1005,AU$5))),"",IF($C25="","",SUMIFS(Con_ve!$F$6:$F$1005,Con_ve!$D$6:$D$1005,$C25,Con_ve!$I$6:$I$1005,"Em negociação",Con_ve!$Q$6:$Q$1005,AU$5)))</f>
        <v/>
      </c>
      <c r="AV25" s="87">
        <f t="shared" si="15"/>
        <v>0</v>
      </c>
    </row>
    <row r="26" spans="3:48" ht="30" customHeight="1">
      <c r="C26" s="97"/>
      <c r="D26" s="97"/>
      <c r="E26" s="95" t="s">
        <v>309</v>
      </c>
      <c r="F26" s="95" t="s">
        <v>309</v>
      </c>
      <c r="H26" s="87">
        <f t="shared" si="1"/>
        <v>0</v>
      </c>
      <c r="I26" s="87">
        <f t="shared" si="2"/>
        <v>0</v>
      </c>
      <c r="J26" s="87">
        <f t="shared" si="3"/>
        <v>0</v>
      </c>
      <c r="K26" s="87">
        <f t="shared" si="4"/>
        <v>0</v>
      </c>
      <c r="L26" s="87">
        <f t="shared" si="5"/>
        <v>0</v>
      </c>
      <c r="M26" s="87">
        <f t="shared" si="6"/>
        <v>0</v>
      </c>
      <c r="N26" s="87">
        <f t="shared" si="7"/>
        <v>0</v>
      </c>
      <c r="O26" s="87">
        <f t="shared" si="8"/>
        <v>0</v>
      </c>
      <c r="P26" s="87">
        <f t="shared" si="9"/>
        <v>0</v>
      </c>
      <c r="Q26" s="87">
        <f t="shared" si="10"/>
        <v>0</v>
      </c>
      <c r="R26" s="87">
        <f t="shared" si="11"/>
        <v>0</v>
      </c>
      <c r="S26" s="87">
        <f t="shared" si="12"/>
        <v>0</v>
      </c>
      <c r="T26" s="87">
        <f t="shared" si="13"/>
        <v>0</v>
      </c>
      <c r="V26" s="87" t="str">
        <f>IF(ISERR(IF($C26="","",SUMIFS(Con_ve!$F$6:$F$1005,Con_ve!$D$6:$D$1005,$C26,Con_ve!$I$6:$I$1005,"Fechada",Con_ve!$Q$6:$Q$1005,V$5))),"",IF($C26="","",SUMIFS(Con_ve!$F$6:$F$1005,Con_ve!$D$6:$D$1005,$C26,Con_ve!$I$6:$I$1005,"Fechada",Con_ve!$Q$6:$Q$1005,V$5)))</f>
        <v/>
      </c>
      <c r="W26" s="87" t="str">
        <f>IF(ISERR(IF($C26="","",SUMIFS(Con_ve!$F$6:$F$1005,Con_ve!$D$6:$D$1005,$C26,Con_ve!$I$6:$I$1005,"Fechada",Con_ve!$Q$6:$Q$1005,W$5))),"",IF($C26="","",SUMIFS(Con_ve!$F$6:$F$1005,Con_ve!$D$6:$D$1005,$C26,Con_ve!$I$6:$I$1005,"Fechada",Con_ve!$Q$6:$Q$1005,W$5)))</f>
        <v/>
      </c>
      <c r="X26" s="87" t="str">
        <f>IF(ISERR(IF($C26="","",SUMIFS(Con_ve!$F$6:$F$1005,Con_ve!$D$6:$D$1005,$C26,Con_ve!$I$6:$I$1005,"Fechada",Con_ve!$Q$6:$Q$1005,X$5))),"",IF($C26="","",SUMIFS(Con_ve!$F$6:$F$1005,Con_ve!$D$6:$D$1005,$C26,Con_ve!$I$6:$I$1005,"Fechada",Con_ve!$Q$6:$Q$1005,X$5)))</f>
        <v/>
      </c>
      <c r="Y26" s="87" t="str">
        <f>IF(ISERR(IF($C26="","",SUMIFS(Con_ve!$F$6:$F$1005,Con_ve!$D$6:$D$1005,$C26,Con_ve!$I$6:$I$1005,"Fechada",Con_ve!$Q$6:$Q$1005,Y$5))),"",IF($C26="","",SUMIFS(Con_ve!$F$6:$F$1005,Con_ve!$D$6:$D$1005,$C26,Con_ve!$I$6:$I$1005,"Fechada",Con_ve!$Q$6:$Q$1005,Y$5)))</f>
        <v/>
      </c>
      <c r="Z26" s="87" t="str">
        <f>IF(ISERR(IF($C26="","",SUMIFS(Con_ve!$F$6:$F$1005,Con_ve!$D$6:$D$1005,$C26,Con_ve!$I$6:$I$1005,"Fechada",Con_ve!$Q$6:$Q$1005,Z$5))),"",IF($C26="","",SUMIFS(Con_ve!$F$6:$F$1005,Con_ve!$D$6:$D$1005,$C26,Con_ve!$I$6:$I$1005,"Fechada",Con_ve!$Q$6:$Q$1005,Z$5)))</f>
        <v/>
      </c>
      <c r="AA26" s="87" t="str">
        <f>IF(ISERR(IF($C26="","",SUMIFS(Con_ve!$F$6:$F$1005,Con_ve!$D$6:$D$1005,$C26,Con_ve!$I$6:$I$1005,"Fechada",Con_ve!$Q$6:$Q$1005,AA$5))),"",IF($C26="","",SUMIFS(Con_ve!$F$6:$F$1005,Con_ve!$D$6:$D$1005,$C26,Con_ve!$I$6:$I$1005,"Fechada",Con_ve!$Q$6:$Q$1005,AA$5)))</f>
        <v/>
      </c>
      <c r="AB26" s="87" t="str">
        <f>IF(ISERR(IF($C26="","",SUMIFS(Con_ve!$F$6:$F$1005,Con_ve!$D$6:$D$1005,$C26,Con_ve!$I$6:$I$1005,"Fechada",Con_ve!$Q$6:$Q$1005,AB$5))),"",IF($C26="","",SUMIFS(Con_ve!$F$6:$F$1005,Con_ve!$D$6:$D$1005,$C26,Con_ve!$I$6:$I$1005,"Fechada",Con_ve!$Q$6:$Q$1005,AB$5)))</f>
        <v/>
      </c>
      <c r="AC26" s="87" t="str">
        <f>IF(ISERR(IF($C26="","",SUMIFS(Con_ve!$F$6:$F$1005,Con_ve!$D$6:$D$1005,$C26,Con_ve!$I$6:$I$1005,"Fechada",Con_ve!$Q$6:$Q$1005,AC$5))),"",IF($C26="","",SUMIFS(Con_ve!$F$6:$F$1005,Con_ve!$D$6:$D$1005,$C26,Con_ve!$I$6:$I$1005,"Fechada",Con_ve!$Q$6:$Q$1005,AC$5)))</f>
        <v/>
      </c>
      <c r="AD26" s="87" t="str">
        <f>IF(ISERR(IF($C26="","",SUMIFS(Con_ve!$F$6:$F$1005,Con_ve!$D$6:$D$1005,$C26,Con_ve!$I$6:$I$1005,"Fechada",Con_ve!$Q$6:$Q$1005,AD$5))),"",IF($C26="","",SUMIFS(Con_ve!$F$6:$F$1005,Con_ve!$D$6:$D$1005,$C26,Con_ve!$I$6:$I$1005,"Fechada",Con_ve!$Q$6:$Q$1005,AD$5)))</f>
        <v/>
      </c>
      <c r="AE26" s="87" t="str">
        <f>IF(ISERR(IF($C26="","",SUMIFS(Con_ve!$F$6:$F$1005,Con_ve!$D$6:$D$1005,$C26,Con_ve!$I$6:$I$1005,"Fechada",Con_ve!$Q$6:$Q$1005,AE$5))),"",IF($C26="","",SUMIFS(Con_ve!$F$6:$F$1005,Con_ve!$D$6:$D$1005,$C26,Con_ve!$I$6:$I$1005,"Fechada",Con_ve!$Q$6:$Q$1005,AE$5)))</f>
        <v/>
      </c>
      <c r="AF26" s="87" t="str">
        <f>IF(ISERR(IF($C26="","",SUMIFS(Con_ve!$F$6:$F$1005,Con_ve!$D$6:$D$1005,$C26,Con_ve!$I$6:$I$1005,"Fechada",Con_ve!$Q$6:$Q$1005,AF$5))),"",IF($C26="","",SUMIFS(Con_ve!$F$6:$F$1005,Con_ve!$D$6:$D$1005,$C26,Con_ve!$I$6:$I$1005,"Fechada",Con_ve!$Q$6:$Q$1005,AF$5)))</f>
        <v/>
      </c>
      <c r="AG26" s="87" t="str">
        <f>IF(ISERR(IF($C26="","",SUMIFS(Con_ve!$F$6:$F$1005,Con_ve!$D$6:$D$1005,$C26,Con_ve!$I$6:$I$1005,"Fechada",Con_ve!$Q$6:$Q$1005,AG$5))),"",IF($C26="","",SUMIFS(Con_ve!$F$6:$F$1005,Con_ve!$D$6:$D$1005,$C26,Con_ve!$I$6:$I$1005,"Fechada",Con_ve!$Q$6:$Q$1005,AG$5)))</f>
        <v/>
      </c>
      <c r="AH26" s="87">
        <f t="shared" si="14"/>
        <v>0</v>
      </c>
      <c r="AJ26" s="87" t="str">
        <f>IF(ISERR(IF($C26="","",SUMIFS(Con_ve!$F$6:$F$1005,Con_ve!$D$6:$D$1005,$C26,Con_ve!$I$6:$I$1005,"Em negociação",Con_ve!$Q$6:$Q$1005,AJ$5))),"",IF($C26="","",SUMIFS(Con_ve!$F$6:$F$1005,Con_ve!$D$6:$D$1005,$C26,Con_ve!$I$6:$I$1005,"Em negociação",Con_ve!$Q$6:$Q$1005,AJ$5)))</f>
        <v/>
      </c>
      <c r="AK26" s="87" t="str">
        <f>IF(ISERR(IF($C26="","",SUMIFS(Con_ve!$F$6:$F$1005,Con_ve!$D$6:$D$1005,$C26,Con_ve!$I$6:$I$1005,"Em negociação",Con_ve!$Q$6:$Q$1005,AK$5))),"",IF($C26="","",SUMIFS(Con_ve!$F$6:$F$1005,Con_ve!$D$6:$D$1005,$C26,Con_ve!$I$6:$I$1005,"Em negociação",Con_ve!$Q$6:$Q$1005,AK$5)))</f>
        <v/>
      </c>
      <c r="AL26" s="87" t="str">
        <f>IF(ISERR(IF($C26="","",SUMIFS(Con_ve!$F$6:$F$1005,Con_ve!$D$6:$D$1005,$C26,Con_ve!$I$6:$I$1005,"Em negociação",Con_ve!$Q$6:$Q$1005,AL$5))),"",IF($C26="","",SUMIFS(Con_ve!$F$6:$F$1005,Con_ve!$D$6:$D$1005,$C26,Con_ve!$I$6:$I$1005,"Em negociação",Con_ve!$Q$6:$Q$1005,AL$5)))</f>
        <v/>
      </c>
      <c r="AM26" s="87" t="str">
        <f>IF(ISERR(IF($C26="","",SUMIFS(Con_ve!$F$6:$F$1005,Con_ve!$D$6:$D$1005,$C26,Con_ve!$I$6:$I$1005,"Em negociação",Con_ve!$Q$6:$Q$1005,AM$5))),"",IF($C26="","",SUMIFS(Con_ve!$F$6:$F$1005,Con_ve!$D$6:$D$1005,$C26,Con_ve!$I$6:$I$1005,"Em negociação",Con_ve!$Q$6:$Q$1005,AM$5)))</f>
        <v/>
      </c>
      <c r="AN26" s="87" t="str">
        <f>IF(ISERR(IF($C26="","",SUMIFS(Con_ve!$F$6:$F$1005,Con_ve!$D$6:$D$1005,$C26,Con_ve!$I$6:$I$1005,"Em negociação",Con_ve!$Q$6:$Q$1005,AN$5))),"",IF($C26="","",SUMIFS(Con_ve!$F$6:$F$1005,Con_ve!$D$6:$D$1005,$C26,Con_ve!$I$6:$I$1005,"Em negociação",Con_ve!$Q$6:$Q$1005,AN$5)))</f>
        <v/>
      </c>
      <c r="AO26" s="87" t="str">
        <f>IF(ISERR(IF($C26="","",SUMIFS(Con_ve!$F$6:$F$1005,Con_ve!$D$6:$D$1005,$C26,Con_ve!$I$6:$I$1005,"Em negociação",Con_ve!$Q$6:$Q$1005,AO$5))),"",IF($C26="","",SUMIFS(Con_ve!$F$6:$F$1005,Con_ve!$D$6:$D$1005,$C26,Con_ve!$I$6:$I$1005,"Em negociação",Con_ve!$Q$6:$Q$1005,AO$5)))</f>
        <v/>
      </c>
      <c r="AP26" s="87" t="str">
        <f>IF(ISERR(IF($C26="","",SUMIFS(Con_ve!$F$6:$F$1005,Con_ve!$D$6:$D$1005,$C26,Con_ve!$I$6:$I$1005,"Em negociação",Con_ve!$Q$6:$Q$1005,AP$5))),"",IF($C26="","",SUMIFS(Con_ve!$F$6:$F$1005,Con_ve!$D$6:$D$1005,$C26,Con_ve!$I$6:$I$1005,"Em negociação",Con_ve!$Q$6:$Q$1005,AP$5)))</f>
        <v/>
      </c>
      <c r="AQ26" s="87" t="str">
        <f>IF(ISERR(IF($C26="","",SUMIFS(Con_ve!$F$6:$F$1005,Con_ve!$D$6:$D$1005,$C26,Con_ve!$I$6:$I$1005,"Em negociação",Con_ve!$Q$6:$Q$1005,AQ$5))),"",IF($C26="","",SUMIFS(Con_ve!$F$6:$F$1005,Con_ve!$D$6:$D$1005,$C26,Con_ve!$I$6:$I$1005,"Em negociação",Con_ve!$Q$6:$Q$1005,AQ$5)))</f>
        <v/>
      </c>
      <c r="AR26" s="87" t="str">
        <f>IF(ISERR(IF($C26="","",SUMIFS(Con_ve!$F$6:$F$1005,Con_ve!$D$6:$D$1005,$C26,Con_ve!$I$6:$I$1005,"Em negociação",Con_ve!$Q$6:$Q$1005,AR$5))),"",IF($C26="","",SUMIFS(Con_ve!$F$6:$F$1005,Con_ve!$D$6:$D$1005,$C26,Con_ve!$I$6:$I$1005,"Em negociação",Con_ve!$Q$6:$Q$1005,AR$5)))</f>
        <v/>
      </c>
      <c r="AS26" s="87" t="str">
        <f>IF(ISERR(IF($C26="","",SUMIFS(Con_ve!$F$6:$F$1005,Con_ve!$D$6:$D$1005,$C26,Con_ve!$I$6:$I$1005,"Em negociação",Con_ve!$Q$6:$Q$1005,AS$5))),"",IF($C26="","",SUMIFS(Con_ve!$F$6:$F$1005,Con_ve!$D$6:$D$1005,$C26,Con_ve!$I$6:$I$1005,"Em negociação",Con_ve!$Q$6:$Q$1005,AS$5)))</f>
        <v/>
      </c>
      <c r="AT26" s="87" t="str">
        <f>IF(ISERR(IF($C26="","",SUMIFS(Con_ve!$F$6:$F$1005,Con_ve!$D$6:$D$1005,$C26,Con_ve!$I$6:$I$1005,"Em negociação",Con_ve!$Q$6:$Q$1005,AT$5))),"",IF($C26="","",SUMIFS(Con_ve!$F$6:$F$1005,Con_ve!$D$6:$D$1005,$C26,Con_ve!$I$6:$I$1005,"Em negociação",Con_ve!$Q$6:$Q$1005,AT$5)))</f>
        <v/>
      </c>
      <c r="AU26" s="87" t="str">
        <f>IF(ISERR(IF($C26="","",SUMIFS(Con_ve!$F$6:$F$1005,Con_ve!$D$6:$D$1005,$C26,Con_ve!$I$6:$I$1005,"Em negociação",Con_ve!$Q$6:$Q$1005,AU$5))),"",IF($C26="","",SUMIFS(Con_ve!$F$6:$F$1005,Con_ve!$D$6:$D$1005,$C26,Con_ve!$I$6:$I$1005,"Em negociação",Con_ve!$Q$6:$Q$1005,AU$5)))</f>
        <v/>
      </c>
      <c r="AV26" s="87">
        <f t="shared" si="15"/>
        <v>0</v>
      </c>
    </row>
    <row r="27" spans="3:48" ht="30" customHeight="1">
      <c r="C27" s="97"/>
      <c r="D27" s="97"/>
      <c r="E27" s="95" t="s">
        <v>309</v>
      </c>
      <c r="F27" s="95" t="s">
        <v>309</v>
      </c>
      <c r="H27" s="87">
        <f t="shared" si="1"/>
        <v>0</v>
      </c>
      <c r="I27" s="87">
        <f t="shared" si="2"/>
        <v>0</v>
      </c>
      <c r="J27" s="87">
        <f t="shared" si="3"/>
        <v>0</v>
      </c>
      <c r="K27" s="87">
        <f t="shared" si="4"/>
        <v>0</v>
      </c>
      <c r="L27" s="87">
        <f t="shared" si="5"/>
        <v>0</v>
      </c>
      <c r="M27" s="87">
        <f t="shared" si="6"/>
        <v>0</v>
      </c>
      <c r="N27" s="87">
        <f t="shared" si="7"/>
        <v>0</v>
      </c>
      <c r="O27" s="87">
        <f t="shared" si="8"/>
        <v>0</v>
      </c>
      <c r="P27" s="87">
        <f t="shared" si="9"/>
        <v>0</v>
      </c>
      <c r="Q27" s="87">
        <f t="shared" si="10"/>
        <v>0</v>
      </c>
      <c r="R27" s="87">
        <f t="shared" si="11"/>
        <v>0</v>
      </c>
      <c r="S27" s="87">
        <f t="shared" si="12"/>
        <v>0</v>
      </c>
      <c r="T27" s="87">
        <f t="shared" si="13"/>
        <v>0</v>
      </c>
      <c r="V27" s="87" t="str">
        <f>IF(ISERR(IF($C27="","",SUMIFS(Con_ve!$F$6:$F$1005,Con_ve!$D$6:$D$1005,$C27,Con_ve!$I$6:$I$1005,"Fechada",Con_ve!$Q$6:$Q$1005,V$5))),"",IF($C27="","",SUMIFS(Con_ve!$F$6:$F$1005,Con_ve!$D$6:$D$1005,$C27,Con_ve!$I$6:$I$1005,"Fechada",Con_ve!$Q$6:$Q$1005,V$5)))</f>
        <v/>
      </c>
      <c r="W27" s="87" t="str">
        <f>IF(ISERR(IF($C27="","",SUMIFS(Con_ve!$F$6:$F$1005,Con_ve!$D$6:$D$1005,$C27,Con_ve!$I$6:$I$1005,"Fechada",Con_ve!$Q$6:$Q$1005,W$5))),"",IF($C27="","",SUMIFS(Con_ve!$F$6:$F$1005,Con_ve!$D$6:$D$1005,$C27,Con_ve!$I$6:$I$1005,"Fechada",Con_ve!$Q$6:$Q$1005,W$5)))</f>
        <v/>
      </c>
      <c r="X27" s="87" t="str">
        <f>IF(ISERR(IF($C27="","",SUMIFS(Con_ve!$F$6:$F$1005,Con_ve!$D$6:$D$1005,$C27,Con_ve!$I$6:$I$1005,"Fechada",Con_ve!$Q$6:$Q$1005,X$5))),"",IF($C27="","",SUMIFS(Con_ve!$F$6:$F$1005,Con_ve!$D$6:$D$1005,$C27,Con_ve!$I$6:$I$1005,"Fechada",Con_ve!$Q$6:$Q$1005,X$5)))</f>
        <v/>
      </c>
      <c r="Y27" s="87" t="str">
        <f>IF(ISERR(IF($C27="","",SUMIFS(Con_ve!$F$6:$F$1005,Con_ve!$D$6:$D$1005,$C27,Con_ve!$I$6:$I$1005,"Fechada",Con_ve!$Q$6:$Q$1005,Y$5))),"",IF($C27="","",SUMIFS(Con_ve!$F$6:$F$1005,Con_ve!$D$6:$D$1005,$C27,Con_ve!$I$6:$I$1005,"Fechada",Con_ve!$Q$6:$Q$1005,Y$5)))</f>
        <v/>
      </c>
      <c r="Z27" s="87" t="str">
        <f>IF(ISERR(IF($C27="","",SUMIFS(Con_ve!$F$6:$F$1005,Con_ve!$D$6:$D$1005,$C27,Con_ve!$I$6:$I$1005,"Fechada",Con_ve!$Q$6:$Q$1005,Z$5))),"",IF($C27="","",SUMIFS(Con_ve!$F$6:$F$1005,Con_ve!$D$6:$D$1005,$C27,Con_ve!$I$6:$I$1005,"Fechada",Con_ve!$Q$6:$Q$1005,Z$5)))</f>
        <v/>
      </c>
      <c r="AA27" s="87" t="str">
        <f>IF(ISERR(IF($C27="","",SUMIFS(Con_ve!$F$6:$F$1005,Con_ve!$D$6:$D$1005,$C27,Con_ve!$I$6:$I$1005,"Fechada",Con_ve!$Q$6:$Q$1005,AA$5))),"",IF($C27="","",SUMIFS(Con_ve!$F$6:$F$1005,Con_ve!$D$6:$D$1005,$C27,Con_ve!$I$6:$I$1005,"Fechada",Con_ve!$Q$6:$Q$1005,AA$5)))</f>
        <v/>
      </c>
      <c r="AB27" s="87" t="str">
        <f>IF(ISERR(IF($C27="","",SUMIFS(Con_ve!$F$6:$F$1005,Con_ve!$D$6:$D$1005,$C27,Con_ve!$I$6:$I$1005,"Fechada",Con_ve!$Q$6:$Q$1005,AB$5))),"",IF($C27="","",SUMIFS(Con_ve!$F$6:$F$1005,Con_ve!$D$6:$D$1005,$C27,Con_ve!$I$6:$I$1005,"Fechada",Con_ve!$Q$6:$Q$1005,AB$5)))</f>
        <v/>
      </c>
      <c r="AC27" s="87" t="str">
        <f>IF(ISERR(IF($C27="","",SUMIFS(Con_ve!$F$6:$F$1005,Con_ve!$D$6:$D$1005,$C27,Con_ve!$I$6:$I$1005,"Fechada",Con_ve!$Q$6:$Q$1005,AC$5))),"",IF($C27="","",SUMIFS(Con_ve!$F$6:$F$1005,Con_ve!$D$6:$D$1005,$C27,Con_ve!$I$6:$I$1005,"Fechada",Con_ve!$Q$6:$Q$1005,AC$5)))</f>
        <v/>
      </c>
      <c r="AD27" s="87" t="str">
        <f>IF(ISERR(IF($C27="","",SUMIFS(Con_ve!$F$6:$F$1005,Con_ve!$D$6:$D$1005,$C27,Con_ve!$I$6:$I$1005,"Fechada",Con_ve!$Q$6:$Q$1005,AD$5))),"",IF($C27="","",SUMIFS(Con_ve!$F$6:$F$1005,Con_ve!$D$6:$D$1005,$C27,Con_ve!$I$6:$I$1005,"Fechada",Con_ve!$Q$6:$Q$1005,AD$5)))</f>
        <v/>
      </c>
      <c r="AE27" s="87" t="str">
        <f>IF(ISERR(IF($C27="","",SUMIFS(Con_ve!$F$6:$F$1005,Con_ve!$D$6:$D$1005,$C27,Con_ve!$I$6:$I$1005,"Fechada",Con_ve!$Q$6:$Q$1005,AE$5))),"",IF($C27="","",SUMIFS(Con_ve!$F$6:$F$1005,Con_ve!$D$6:$D$1005,$C27,Con_ve!$I$6:$I$1005,"Fechada",Con_ve!$Q$6:$Q$1005,AE$5)))</f>
        <v/>
      </c>
      <c r="AF27" s="87" t="str">
        <f>IF(ISERR(IF($C27="","",SUMIFS(Con_ve!$F$6:$F$1005,Con_ve!$D$6:$D$1005,$C27,Con_ve!$I$6:$I$1005,"Fechada",Con_ve!$Q$6:$Q$1005,AF$5))),"",IF($C27="","",SUMIFS(Con_ve!$F$6:$F$1005,Con_ve!$D$6:$D$1005,$C27,Con_ve!$I$6:$I$1005,"Fechada",Con_ve!$Q$6:$Q$1005,AF$5)))</f>
        <v/>
      </c>
      <c r="AG27" s="87" t="str">
        <f>IF(ISERR(IF($C27="","",SUMIFS(Con_ve!$F$6:$F$1005,Con_ve!$D$6:$D$1005,$C27,Con_ve!$I$6:$I$1005,"Fechada",Con_ve!$Q$6:$Q$1005,AG$5))),"",IF($C27="","",SUMIFS(Con_ve!$F$6:$F$1005,Con_ve!$D$6:$D$1005,$C27,Con_ve!$I$6:$I$1005,"Fechada",Con_ve!$Q$6:$Q$1005,AG$5)))</f>
        <v/>
      </c>
      <c r="AH27" s="87">
        <f t="shared" si="14"/>
        <v>0</v>
      </c>
      <c r="AJ27" s="87" t="str">
        <f>IF(ISERR(IF($C27="","",SUMIFS(Con_ve!$F$6:$F$1005,Con_ve!$D$6:$D$1005,$C27,Con_ve!$I$6:$I$1005,"Em negociação",Con_ve!$Q$6:$Q$1005,AJ$5))),"",IF($C27="","",SUMIFS(Con_ve!$F$6:$F$1005,Con_ve!$D$6:$D$1005,$C27,Con_ve!$I$6:$I$1005,"Em negociação",Con_ve!$Q$6:$Q$1005,AJ$5)))</f>
        <v/>
      </c>
      <c r="AK27" s="87" t="str">
        <f>IF(ISERR(IF($C27="","",SUMIFS(Con_ve!$F$6:$F$1005,Con_ve!$D$6:$D$1005,$C27,Con_ve!$I$6:$I$1005,"Em negociação",Con_ve!$Q$6:$Q$1005,AK$5))),"",IF($C27="","",SUMIFS(Con_ve!$F$6:$F$1005,Con_ve!$D$6:$D$1005,$C27,Con_ve!$I$6:$I$1005,"Em negociação",Con_ve!$Q$6:$Q$1005,AK$5)))</f>
        <v/>
      </c>
      <c r="AL27" s="87" t="str">
        <f>IF(ISERR(IF($C27="","",SUMIFS(Con_ve!$F$6:$F$1005,Con_ve!$D$6:$D$1005,$C27,Con_ve!$I$6:$I$1005,"Em negociação",Con_ve!$Q$6:$Q$1005,AL$5))),"",IF($C27="","",SUMIFS(Con_ve!$F$6:$F$1005,Con_ve!$D$6:$D$1005,$C27,Con_ve!$I$6:$I$1005,"Em negociação",Con_ve!$Q$6:$Q$1005,AL$5)))</f>
        <v/>
      </c>
      <c r="AM27" s="87" t="str">
        <f>IF(ISERR(IF($C27="","",SUMIFS(Con_ve!$F$6:$F$1005,Con_ve!$D$6:$D$1005,$C27,Con_ve!$I$6:$I$1005,"Em negociação",Con_ve!$Q$6:$Q$1005,AM$5))),"",IF($C27="","",SUMIFS(Con_ve!$F$6:$F$1005,Con_ve!$D$6:$D$1005,$C27,Con_ve!$I$6:$I$1005,"Em negociação",Con_ve!$Q$6:$Q$1005,AM$5)))</f>
        <v/>
      </c>
      <c r="AN27" s="87" t="str">
        <f>IF(ISERR(IF($C27="","",SUMIFS(Con_ve!$F$6:$F$1005,Con_ve!$D$6:$D$1005,$C27,Con_ve!$I$6:$I$1005,"Em negociação",Con_ve!$Q$6:$Q$1005,AN$5))),"",IF($C27="","",SUMIFS(Con_ve!$F$6:$F$1005,Con_ve!$D$6:$D$1005,$C27,Con_ve!$I$6:$I$1005,"Em negociação",Con_ve!$Q$6:$Q$1005,AN$5)))</f>
        <v/>
      </c>
      <c r="AO27" s="87" t="str">
        <f>IF(ISERR(IF($C27="","",SUMIFS(Con_ve!$F$6:$F$1005,Con_ve!$D$6:$D$1005,$C27,Con_ve!$I$6:$I$1005,"Em negociação",Con_ve!$Q$6:$Q$1005,AO$5))),"",IF($C27="","",SUMIFS(Con_ve!$F$6:$F$1005,Con_ve!$D$6:$D$1005,$C27,Con_ve!$I$6:$I$1005,"Em negociação",Con_ve!$Q$6:$Q$1005,AO$5)))</f>
        <v/>
      </c>
      <c r="AP27" s="87" t="str">
        <f>IF(ISERR(IF($C27="","",SUMIFS(Con_ve!$F$6:$F$1005,Con_ve!$D$6:$D$1005,$C27,Con_ve!$I$6:$I$1005,"Em negociação",Con_ve!$Q$6:$Q$1005,AP$5))),"",IF($C27="","",SUMIFS(Con_ve!$F$6:$F$1005,Con_ve!$D$6:$D$1005,$C27,Con_ve!$I$6:$I$1005,"Em negociação",Con_ve!$Q$6:$Q$1005,AP$5)))</f>
        <v/>
      </c>
      <c r="AQ27" s="87" t="str">
        <f>IF(ISERR(IF($C27="","",SUMIFS(Con_ve!$F$6:$F$1005,Con_ve!$D$6:$D$1005,$C27,Con_ve!$I$6:$I$1005,"Em negociação",Con_ve!$Q$6:$Q$1005,AQ$5))),"",IF($C27="","",SUMIFS(Con_ve!$F$6:$F$1005,Con_ve!$D$6:$D$1005,$C27,Con_ve!$I$6:$I$1005,"Em negociação",Con_ve!$Q$6:$Q$1005,AQ$5)))</f>
        <v/>
      </c>
      <c r="AR27" s="87" t="str">
        <f>IF(ISERR(IF($C27="","",SUMIFS(Con_ve!$F$6:$F$1005,Con_ve!$D$6:$D$1005,$C27,Con_ve!$I$6:$I$1005,"Em negociação",Con_ve!$Q$6:$Q$1005,AR$5))),"",IF($C27="","",SUMIFS(Con_ve!$F$6:$F$1005,Con_ve!$D$6:$D$1005,$C27,Con_ve!$I$6:$I$1005,"Em negociação",Con_ve!$Q$6:$Q$1005,AR$5)))</f>
        <v/>
      </c>
      <c r="AS27" s="87" t="str">
        <f>IF(ISERR(IF($C27="","",SUMIFS(Con_ve!$F$6:$F$1005,Con_ve!$D$6:$D$1005,$C27,Con_ve!$I$6:$I$1005,"Em negociação",Con_ve!$Q$6:$Q$1005,AS$5))),"",IF($C27="","",SUMIFS(Con_ve!$F$6:$F$1005,Con_ve!$D$6:$D$1005,$C27,Con_ve!$I$6:$I$1005,"Em negociação",Con_ve!$Q$6:$Q$1005,AS$5)))</f>
        <v/>
      </c>
      <c r="AT27" s="87" t="str">
        <f>IF(ISERR(IF($C27="","",SUMIFS(Con_ve!$F$6:$F$1005,Con_ve!$D$6:$D$1005,$C27,Con_ve!$I$6:$I$1005,"Em negociação",Con_ve!$Q$6:$Q$1005,AT$5))),"",IF($C27="","",SUMIFS(Con_ve!$F$6:$F$1005,Con_ve!$D$6:$D$1005,$C27,Con_ve!$I$6:$I$1005,"Em negociação",Con_ve!$Q$6:$Q$1005,AT$5)))</f>
        <v/>
      </c>
      <c r="AU27" s="87" t="str">
        <f>IF(ISERR(IF($C27="","",SUMIFS(Con_ve!$F$6:$F$1005,Con_ve!$D$6:$D$1005,$C27,Con_ve!$I$6:$I$1005,"Em negociação",Con_ve!$Q$6:$Q$1005,AU$5))),"",IF($C27="","",SUMIFS(Con_ve!$F$6:$F$1005,Con_ve!$D$6:$D$1005,$C27,Con_ve!$I$6:$I$1005,"Em negociação",Con_ve!$Q$6:$Q$1005,AU$5)))</f>
        <v/>
      </c>
      <c r="AV27" s="87">
        <f t="shared" si="15"/>
        <v>0</v>
      </c>
    </row>
    <row r="28" spans="3:48" ht="30" customHeight="1">
      <c r="C28" s="97"/>
      <c r="D28" s="97"/>
      <c r="E28" s="95" t="s">
        <v>309</v>
      </c>
      <c r="F28" s="95" t="s">
        <v>309</v>
      </c>
      <c r="H28" s="87">
        <f t="shared" si="1"/>
        <v>0</v>
      </c>
      <c r="I28" s="87">
        <f t="shared" si="2"/>
        <v>0</v>
      </c>
      <c r="J28" s="87">
        <f t="shared" si="3"/>
        <v>0</v>
      </c>
      <c r="K28" s="87">
        <f t="shared" si="4"/>
        <v>0</v>
      </c>
      <c r="L28" s="87">
        <f t="shared" si="5"/>
        <v>0</v>
      </c>
      <c r="M28" s="87">
        <f t="shared" si="6"/>
        <v>0</v>
      </c>
      <c r="N28" s="87">
        <f t="shared" si="7"/>
        <v>0</v>
      </c>
      <c r="O28" s="87">
        <f t="shared" si="8"/>
        <v>0</v>
      </c>
      <c r="P28" s="87">
        <f t="shared" si="9"/>
        <v>0</v>
      </c>
      <c r="Q28" s="87">
        <f t="shared" si="10"/>
        <v>0</v>
      </c>
      <c r="R28" s="87">
        <f t="shared" si="11"/>
        <v>0</v>
      </c>
      <c r="S28" s="87">
        <f t="shared" si="12"/>
        <v>0</v>
      </c>
      <c r="T28" s="87">
        <f t="shared" si="13"/>
        <v>0</v>
      </c>
      <c r="V28" s="87" t="str">
        <f>IF(ISERR(IF($C28="","",SUMIFS(Con_ve!$F$6:$F$1005,Con_ve!$D$6:$D$1005,$C28,Con_ve!$I$6:$I$1005,"Fechada",Con_ve!$Q$6:$Q$1005,V$5))),"",IF($C28="","",SUMIFS(Con_ve!$F$6:$F$1005,Con_ve!$D$6:$D$1005,$C28,Con_ve!$I$6:$I$1005,"Fechada",Con_ve!$Q$6:$Q$1005,V$5)))</f>
        <v/>
      </c>
      <c r="W28" s="87" t="str">
        <f>IF(ISERR(IF($C28="","",SUMIFS(Con_ve!$F$6:$F$1005,Con_ve!$D$6:$D$1005,$C28,Con_ve!$I$6:$I$1005,"Fechada",Con_ve!$Q$6:$Q$1005,W$5))),"",IF($C28="","",SUMIFS(Con_ve!$F$6:$F$1005,Con_ve!$D$6:$D$1005,$C28,Con_ve!$I$6:$I$1005,"Fechada",Con_ve!$Q$6:$Q$1005,W$5)))</f>
        <v/>
      </c>
      <c r="X28" s="87" t="str">
        <f>IF(ISERR(IF($C28="","",SUMIFS(Con_ve!$F$6:$F$1005,Con_ve!$D$6:$D$1005,$C28,Con_ve!$I$6:$I$1005,"Fechada",Con_ve!$Q$6:$Q$1005,X$5))),"",IF($C28="","",SUMIFS(Con_ve!$F$6:$F$1005,Con_ve!$D$6:$D$1005,$C28,Con_ve!$I$6:$I$1005,"Fechada",Con_ve!$Q$6:$Q$1005,X$5)))</f>
        <v/>
      </c>
      <c r="Y28" s="87" t="str">
        <f>IF(ISERR(IF($C28="","",SUMIFS(Con_ve!$F$6:$F$1005,Con_ve!$D$6:$D$1005,$C28,Con_ve!$I$6:$I$1005,"Fechada",Con_ve!$Q$6:$Q$1005,Y$5))),"",IF($C28="","",SUMIFS(Con_ve!$F$6:$F$1005,Con_ve!$D$6:$D$1005,$C28,Con_ve!$I$6:$I$1005,"Fechada",Con_ve!$Q$6:$Q$1005,Y$5)))</f>
        <v/>
      </c>
      <c r="Z28" s="87" t="str">
        <f>IF(ISERR(IF($C28="","",SUMIFS(Con_ve!$F$6:$F$1005,Con_ve!$D$6:$D$1005,$C28,Con_ve!$I$6:$I$1005,"Fechada",Con_ve!$Q$6:$Q$1005,Z$5))),"",IF($C28="","",SUMIFS(Con_ve!$F$6:$F$1005,Con_ve!$D$6:$D$1005,$C28,Con_ve!$I$6:$I$1005,"Fechada",Con_ve!$Q$6:$Q$1005,Z$5)))</f>
        <v/>
      </c>
      <c r="AA28" s="87" t="str">
        <f>IF(ISERR(IF($C28="","",SUMIFS(Con_ve!$F$6:$F$1005,Con_ve!$D$6:$D$1005,$C28,Con_ve!$I$6:$I$1005,"Fechada",Con_ve!$Q$6:$Q$1005,AA$5))),"",IF($C28="","",SUMIFS(Con_ve!$F$6:$F$1005,Con_ve!$D$6:$D$1005,$C28,Con_ve!$I$6:$I$1005,"Fechada",Con_ve!$Q$6:$Q$1005,AA$5)))</f>
        <v/>
      </c>
      <c r="AB28" s="87" t="str">
        <f>IF(ISERR(IF($C28="","",SUMIFS(Con_ve!$F$6:$F$1005,Con_ve!$D$6:$D$1005,$C28,Con_ve!$I$6:$I$1005,"Fechada",Con_ve!$Q$6:$Q$1005,AB$5))),"",IF($C28="","",SUMIFS(Con_ve!$F$6:$F$1005,Con_ve!$D$6:$D$1005,$C28,Con_ve!$I$6:$I$1005,"Fechada",Con_ve!$Q$6:$Q$1005,AB$5)))</f>
        <v/>
      </c>
      <c r="AC28" s="87" t="str">
        <f>IF(ISERR(IF($C28="","",SUMIFS(Con_ve!$F$6:$F$1005,Con_ve!$D$6:$D$1005,$C28,Con_ve!$I$6:$I$1005,"Fechada",Con_ve!$Q$6:$Q$1005,AC$5))),"",IF($C28="","",SUMIFS(Con_ve!$F$6:$F$1005,Con_ve!$D$6:$D$1005,$C28,Con_ve!$I$6:$I$1005,"Fechada",Con_ve!$Q$6:$Q$1005,AC$5)))</f>
        <v/>
      </c>
      <c r="AD28" s="87" t="str">
        <f>IF(ISERR(IF($C28="","",SUMIFS(Con_ve!$F$6:$F$1005,Con_ve!$D$6:$D$1005,$C28,Con_ve!$I$6:$I$1005,"Fechada",Con_ve!$Q$6:$Q$1005,AD$5))),"",IF($C28="","",SUMIFS(Con_ve!$F$6:$F$1005,Con_ve!$D$6:$D$1005,$C28,Con_ve!$I$6:$I$1005,"Fechada",Con_ve!$Q$6:$Q$1005,AD$5)))</f>
        <v/>
      </c>
      <c r="AE28" s="87" t="str">
        <f>IF(ISERR(IF($C28="","",SUMIFS(Con_ve!$F$6:$F$1005,Con_ve!$D$6:$D$1005,$C28,Con_ve!$I$6:$I$1005,"Fechada",Con_ve!$Q$6:$Q$1005,AE$5))),"",IF($C28="","",SUMIFS(Con_ve!$F$6:$F$1005,Con_ve!$D$6:$D$1005,$C28,Con_ve!$I$6:$I$1005,"Fechada",Con_ve!$Q$6:$Q$1005,AE$5)))</f>
        <v/>
      </c>
      <c r="AF28" s="87" t="str">
        <f>IF(ISERR(IF($C28="","",SUMIFS(Con_ve!$F$6:$F$1005,Con_ve!$D$6:$D$1005,$C28,Con_ve!$I$6:$I$1005,"Fechada",Con_ve!$Q$6:$Q$1005,AF$5))),"",IF($C28="","",SUMIFS(Con_ve!$F$6:$F$1005,Con_ve!$D$6:$D$1005,$C28,Con_ve!$I$6:$I$1005,"Fechada",Con_ve!$Q$6:$Q$1005,AF$5)))</f>
        <v/>
      </c>
      <c r="AG28" s="87" t="str">
        <f>IF(ISERR(IF($C28="","",SUMIFS(Con_ve!$F$6:$F$1005,Con_ve!$D$6:$D$1005,$C28,Con_ve!$I$6:$I$1005,"Fechada",Con_ve!$Q$6:$Q$1005,AG$5))),"",IF($C28="","",SUMIFS(Con_ve!$F$6:$F$1005,Con_ve!$D$6:$D$1005,$C28,Con_ve!$I$6:$I$1005,"Fechada",Con_ve!$Q$6:$Q$1005,AG$5)))</f>
        <v/>
      </c>
      <c r="AH28" s="87">
        <f t="shared" si="14"/>
        <v>0</v>
      </c>
      <c r="AJ28" s="87" t="str">
        <f>IF(ISERR(IF($C28="","",SUMIFS(Con_ve!$F$6:$F$1005,Con_ve!$D$6:$D$1005,$C28,Con_ve!$I$6:$I$1005,"Em negociação",Con_ve!$Q$6:$Q$1005,AJ$5))),"",IF($C28="","",SUMIFS(Con_ve!$F$6:$F$1005,Con_ve!$D$6:$D$1005,$C28,Con_ve!$I$6:$I$1005,"Em negociação",Con_ve!$Q$6:$Q$1005,AJ$5)))</f>
        <v/>
      </c>
      <c r="AK28" s="87" t="str">
        <f>IF(ISERR(IF($C28="","",SUMIFS(Con_ve!$F$6:$F$1005,Con_ve!$D$6:$D$1005,$C28,Con_ve!$I$6:$I$1005,"Em negociação",Con_ve!$Q$6:$Q$1005,AK$5))),"",IF($C28="","",SUMIFS(Con_ve!$F$6:$F$1005,Con_ve!$D$6:$D$1005,$C28,Con_ve!$I$6:$I$1005,"Em negociação",Con_ve!$Q$6:$Q$1005,AK$5)))</f>
        <v/>
      </c>
      <c r="AL28" s="87" t="str">
        <f>IF(ISERR(IF($C28="","",SUMIFS(Con_ve!$F$6:$F$1005,Con_ve!$D$6:$D$1005,$C28,Con_ve!$I$6:$I$1005,"Em negociação",Con_ve!$Q$6:$Q$1005,AL$5))),"",IF($C28="","",SUMIFS(Con_ve!$F$6:$F$1005,Con_ve!$D$6:$D$1005,$C28,Con_ve!$I$6:$I$1005,"Em negociação",Con_ve!$Q$6:$Q$1005,AL$5)))</f>
        <v/>
      </c>
      <c r="AM28" s="87" t="str">
        <f>IF(ISERR(IF($C28="","",SUMIFS(Con_ve!$F$6:$F$1005,Con_ve!$D$6:$D$1005,$C28,Con_ve!$I$6:$I$1005,"Em negociação",Con_ve!$Q$6:$Q$1005,AM$5))),"",IF($C28="","",SUMIFS(Con_ve!$F$6:$F$1005,Con_ve!$D$6:$D$1005,$C28,Con_ve!$I$6:$I$1005,"Em negociação",Con_ve!$Q$6:$Q$1005,AM$5)))</f>
        <v/>
      </c>
      <c r="AN28" s="87" t="str">
        <f>IF(ISERR(IF($C28="","",SUMIFS(Con_ve!$F$6:$F$1005,Con_ve!$D$6:$D$1005,$C28,Con_ve!$I$6:$I$1005,"Em negociação",Con_ve!$Q$6:$Q$1005,AN$5))),"",IF($C28="","",SUMIFS(Con_ve!$F$6:$F$1005,Con_ve!$D$6:$D$1005,$C28,Con_ve!$I$6:$I$1005,"Em negociação",Con_ve!$Q$6:$Q$1005,AN$5)))</f>
        <v/>
      </c>
      <c r="AO28" s="87" t="str">
        <f>IF(ISERR(IF($C28="","",SUMIFS(Con_ve!$F$6:$F$1005,Con_ve!$D$6:$D$1005,$C28,Con_ve!$I$6:$I$1005,"Em negociação",Con_ve!$Q$6:$Q$1005,AO$5))),"",IF($C28="","",SUMIFS(Con_ve!$F$6:$F$1005,Con_ve!$D$6:$D$1005,$C28,Con_ve!$I$6:$I$1005,"Em negociação",Con_ve!$Q$6:$Q$1005,AO$5)))</f>
        <v/>
      </c>
      <c r="AP28" s="87" t="str">
        <f>IF(ISERR(IF($C28="","",SUMIFS(Con_ve!$F$6:$F$1005,Con_ve!$D$6:$D$1005,$C28,Con_ve!$I$6:$I$1005,"Em negociação",Con_ve!$Q$6:$Q$1005,AP$5))),"",IF($C28="","",SUMIFS(Con_ve!$F$6:$F$1005,Con_ve!$D$6:$D$1005,$C28,Con_ve!$I$6:$I$1005,"Em negociação",Con_ve!$Q$6:$Q$1005,AP$5)))</f>
        <v/>
      </c>
      <c r="AQ28" s="87" t="str">
        <f>IF(ISERR(IF($C28="","",SUMIFS(Con_ve!$F$6:$F$1005,Con_ve!$D$6:$D$1005,$C28,Con_ve!$I$6:$I$1005,"Em negociação",Con_ve!$Q$6:$Q$1005,AQ$5))),"",IF($C28="","",SUMIFS(Con_ve!$F$6:$F$1005,Con_ve!$D$6:$D$1005,$C28,Con_ve!$I$6:$I$1005,"Em negociação",Con_ve!$Q$6:$Q$1005,AQ$5)))</f>
        <v/>
      </c>
      <c r="AR28" s="87" t="str">
        <f>IF(ISERR(IF($C28="","",SUMIFS(Con_ve!$F$6:$F$1005,Con_ve!$D$6:$D$1005,$C28,Con_ve!$I$6:$I$1005,"Em negociação",Con_ve!$Q$6:$Q$1005,AR$5))),"",IF($C28="","",SUMIFS(Con_ve!$F$6:$F$1005,Con_ve!$D$6:$D$1005,$C28,Con_ve!$I$6:$I$1005,"Em negociação",Con_ve!$Q$6:$Q$1005,AR$5)))</f>
        <v/>
      </c>
      <c r="AS28" s="87" t="str">
        <f>IF(ISERR(IF($C28="","",SUMIFS(Con_ve!$F$6:$F$1005,Con_ve!$D$6:$D$1005,$C28,Con_ve!$I$6:$I$1005,"Em negociação",Con_ve!$Q$6:$Q$1005,AS$5))),"",IF($C28="","",SUMIFS(Con_ve!$F$6:$F$1005,Con_ve!$D$6:$D$1005,$C28,Con_ve!$I$6:$I$1005,"Em negociação",Con_ve!$Q$6:$Q$1005,AS$5)))</f>
        <v/>
      </c>
      <c r="AT28" s="87" t="str">
        <f>IF(ISERR(IF($C28="","",SUMIFS(Con_ve!$F$6:$F$1005,Con_ve!$D$6:$D$1005,$C28,Con_ve!$I$6:$I$1005,"Em negociação",Con_ve!$Q$6:$Q$1005,AT$5))),"",IF($C28="","",SUMIFS(Con_ve!$F$6:$F$1005,Con_ve!$D$6:$D$1005,$C28,Con_ve!$I$6:$I$1005,"Em negociação",Con_ve!$Q$6:$Q$1005,AT$5)))</f>
        <v/>
      </c>
      <c r="AU28" s="87" t="str">
        <f>IF(ISERR(IF($C28="","",SUMIFS(Con_ve!$F$6:$F$1005,Con_ve!$D$6:$D$1005,$C28,Con_ve!$I$6:$I$1005,"Em negociação",Con_ve!$Q$6:$Q$1005,AU$5))),"",IF($C28="","",SUMIFS(Con_ve!$F$6:$F$1005,Con_ve!$D$6:$D$1005,$C28,Con_ve!$I$6:$I$1005,"Em negociação",Con_ve!$Q$6:$Q$1005,AU$5)))</f>
        <v/>
      </c>
      <c r="AV28" s="87">
        <f t="shared" si="15"/>
        <v>0</v>
      </c>
    </row>
    <row r="29" spans="3:48" ht="30" customHeight="1">
      <c r="C29" s="97"/>
      <c r="D29" s="97"/>
      <c r="E29" s="95" t="s">
        <v>309</v>
      </c>
      <c r="F29" s="95" t="s">
        <v>309</v>
      </c>
      <c r="H29" s="87">
        <f t="shared" si="1"/>
        <v>0</v>
      </c>
      <c r="I29" s="87">
        <f t="shared" si="2"/>
        <v>0</v>
      </c>
      <c r="J29" s="87">
        <f t="shared" si="3"/>
        <v>0</v>
      </c>
      <c r="K29" s="87">
        <f t="shared" si="4"/>
        <v>0</v>
      </c>
      <c r="L29" s="87">
        <f t="shared" si="5"/>
        <v>0</v>
      </c>
      <c r="M29" s="87">
        <f t="shared" si="6"/>
        <v>0</v>
      </c>
      <c r="N29" s="87">
        <f t="shared" si="7"/>
        <v>0</v>
      </c>
      <c r="O29" s="87">
        <f t="shared" si="8"/>
        <v>0</v>
      </c>
      <c r="P29" s="87">
        <f t="shared" si="9"/>
        <v>0</v>
      </c>
      <c r="Q29" s="87">
        <f t="shared" si="10"/>
        <v>0</v>
      </c>
      <c r="R29" s="87">
        <f t="shared" si="11"/>
        <v>0</v>
      </c>
      <c r="S29" s="87">
        <f t="shared" si="12"/>
        <v>0</v>
      </c>
      <c r="T29" s="87">
        <f t="shared" si="13"/>
        <v>0</v>
      </c>
      <c r="V29" s="87" t="str">
        <f>IF(ISERR(IF($C29="","",SUMIFS(Con_ve!$F$6:$F$1005,Con_ve!$D$6:$D$1005,$C29,Con_ve!$I$6:$I$1005,"Fechada",Con_ve!$Q$6:$Q$1005,V$5))),"",IF($C29="","",SUMIFS(Con_ve!$F$6:$F$1005,Con_ve!$D$6:$D$1005,$C29,Con_ve!$I$6:$I$1005,"Fechada",Con_ve!$Q$6:$Q$1005,V$5)))</f>
        <v/>
      </c>
      <c r="W29" s="87" t="str">
        <f>IF(ISERR(IF($C29="","",SUMIFS(Con_ve!$F$6:$F$1005,Con_ve!$D$6:$D$1005,$C29,Con_ve!$I$6:$I$1005,"Fechada",Con_ve!$Q$6:$Q$1005,W$5))),"",IF($C29="","",SUMIFS(Con_ve!$F$6:$F$1005,Con_ve!$D$6:$D$1005,$C29,Con_ve!$I$6:$I$1005,"Fechada",Con_ve!$Q$6:$Q$1005,W$5)))</f>
        <v/>
      </c>
      <c r="X29" s="87" t="str">
        <f>IF(ISERR(IF($C29="","",SUMIFS(Con_ve!$F$6:$F$1005,Con_ve!$D$6:$D$1005,$C29,Con_ve!$I$6:$I$1005,"Fechada",Con_ve!$Q$6:$Q$1005,X$5))),"",IF($C29="","",SUMIFS(Con_ve!$F$6:$F$1005,Con_ve!$D$6:$D$1005,$C29,Con_ve!$I$6:$I$1005,"Fechada",Con_ve!$Q$6:$Q$1005,X$5)))</f>
        <v/>
      </c>
      <c r="Y29" s="87" t="str">
        <f>IF(ISERR(IF($C29="","",SUMIFS(Con_ve!$F$6:$F$1005,Con_ve!$D$6:$D$1005,$C29,Con_ve!$I$6:$I$1005,"Fechada",Con_ve!$Q$6:$Q$1005,Y$5))),"",IF($C29="","",SUMIFS(Con_ve!$F$6:$F$1005,Con_ve!$D$6:$D$1005,$C29,Con_ve!$I$6:$I$1005,"Fechada",Con_ve!$Q$6:$Q$1005,Y$5)))</f>
        <v/>
      </c>
      <c r="Z29" s="87" t="str">
        <f>IF(ISERR(IF($C29="","",SUMIFS(Con_ve!$F$6:$F$1005,Con_ve!$D$6:$D$1005,$C29,Con_ve!$I$6:$I$1005,"Fechada",Con_ve!$Q$6:$Q$1005,Z$5))),"",IF($C29="","",SUMIFS(Con_ve!$F$6:$F$1005,Con_ve!$D$6:$D$1005,$C29,Con_ve!$I$6:$I$1005,"Fechada",Con_ve!$Q$6:$Q$1005,Z$5)))</f>
        <v/>
      </c>
      <c r="AA29" s="87" t="str">
        <f>IF(ISERR(IF($C29="","",SUMIFS(Con_ve!$F$6:$F$1005,Con_ve!$D$6:$D$1005,$C29,Con_ve!$I$6:$I$1005,"Fechada",Con_ve!$Q$6:$Q$1005,AA$5))),"",IF($C29="","",SUMIFS(Con_ve!$F$6:$F$1005,Con_ve!$D$6:$D$1005,$C29,Con_ve!$I$6:$I$1005,"Fechada",Con_ve!$Q$6:$Q$1005,AA$5)))</f>
        <v/>
      </c>
      <c r="AB29" s="87" t="str">
        <f>IF(ISERR(IF($C29="","",SUMIFS(Con_ve!$F$6:$F$1005,Con_ve!$D$6:$D$1005,$C29,Con_ve!$I$6:$I$1005,"Fechada",Con_ve!$Q$6:$Q$1005,AB$5))),"",IF($C29="","",SUMIFS(Con_ve!$F$6:$F$1005,Con_ve!$D$6:$D$1005,$C29,Con_ve!$I$6:$I$1005,"Fechada",Con_ve!$Q$6:$Q$1005,AB$5)))</f>
        <v/>
      </c>
      <c r="AC29" s="87" t="str">
        <f>IF(ISERR(IF($C29="","",SUMIFS(Con_ve!$F$6:$F$1005,Con_ve!$D$6:$D$1005,$C29,Con_ve!$I$6:$I$1005,"Fechada",Con_ve!$Q$6:$Q$1005,AC$5))),"",IF($C29="","",SUMIFS(Con_ve!$F$6:$F$1005,Con_ve!$D$6:$D$1005,$C29,Con_ve!$I$6:$I$1005,"Fechada",Con_ve!$Q$6:$Q$1005,AC$5)))</f>
        <v/>
      </c>
      <c r="AD29" s="87" t="str">
        <f>IF(ISERR(IF($C29="","",SUMIFS(Con_ve!$F$6:$F$1005,Con_ve!$D$6:$D$1005,$C29,Con_ve!$I$6:$I$1005,"Fechada",Con_ve!$Q$6:$Q$1005,AD$5))),"",IF($C29="","",SUMIFS(Con_ve!$F$6:$F$1005,Con_ve!$D$6:$D$1005,$C29,Con_ve!$I$6:$I$1005,"Fechada",Con_ve!$Q$6:$Q$1005,AD$5)))</f>
        <v/>
      </c>
      <c r="AE29" s="87" t="str">
        <f>IF(ISERR(IF($C29="","",SUMIFS(Con_ve!$F$6:$F$1005,Con_ve!$D$6:$D$1005,$C29,Con_ve!$I$6:$I$1005,"Fechada",Con_ve!$Q$6:$Q$1005,AE$5))),"",IF($C29="","",SUMIFS(Con_ve!$F$6:$F$1005,Con_ve!$D$6:$D$1005,$C29,Con_ve!$I$6:$I$1005,"Fechada",Con_ve!$Q$6:$Q$1005,AE$5)))</f>
        <v/>
      </c>
      <c r="AF29" s="87" t="str">
        <f>IF(ISERR(IF($C29="","",SUMIFS(Con_ve!$F$6:$F$1005,Con_ve!$D$6:$D$1005,$C29,Con_ve!$I$6:$I$1005,"Fechada",Con_ve!$Q$6:$Q$1005,AF$5))),"",IF($C29="","",SUMIFS(Con_ve!$F$6:$F$1005,Con_ve!$D$6:$D$1005,$C29,Con_ve!$I$6:$I$1005,"Fechada",Con_ve!$Q$6:$Q$1005,AF$5)))</f>
        <v/>
      </c>
      <c r="AG29" s="87" t="str">
        <f>IF(ISERR(IF($C29="","",SUMIFS(Con_ve!$F$6:$F$1005,Con_ve!$D$6:$D$1005,$C29,Con_ve!$I$6:$I$1005,"Fechada",Con_ve!$Q$6:$Q$1005,AG$5))),"",IF($C29="","",SUMIFS(Con_ve!$F$6:$F$1005,Con_ve!$D$6:$D$1005,$C29,Con_ve!$I$6:$I$1005,"Fechada",Con_ve!$Q$6:$Q$1005,AG$5)))</f>
        <v/>
      </c>
      <c r="AH29" s="87">
        <f t="shared" si="14"/>
        <v>0</v>
      </c>
      <c r="AJ29" s="87" t="str">
        <f>IF(ISERR(IF($C29="","",SUMIFS(Con_ve!$F$6:$F$1005,Con_ve!$D$6:$D$1005,$C29,Con_ve!$I$6:$I$1005,"Em negociação",Con_ve!$Q$6:$Q$1005,AJ$5))),"",IF($C29="","",SUMIFS(Con_ve!$F$6:$F$1005,Con_ve!$D$6:$D$1005,$C29,Con_ve!$I$6:$I$1005,"Em negociação",Con_ve!$Q$6:$Q$1005,AJ$5)))</f>
        <v/>
      </c>
      <c r="AK29" s="87" t="str">
        <f>IF(ISERR(IF($C29="","",SUMIFS(Con_ve!$F$6:$F$1005,Con_ve!$D$6:$D$1005,$C29,Con_ve!$I$6:$I$1005,"Em negociação",Con_ve!$Q$6:$Q$1005,AK$5))),"",IF($C29="","",SUMIFS(Con_ve!$F$6:$F$1005,Con_ve!$D$6:$D$1005,$C29,Con_ve!$I$6:$I$1005,"Em negociação",Con_ve!$Q$6:$Q$1005,AK$5)))</f>
        <v/>
      </c>
      <c r="AL29" s="87" t="str">
        <f>IF(ISERR(IF($C29="","",SUMIFS(Con_ve!$F$6:$F$1005,Con_ve!$D$6:$D$1005,$C29,Con_ve!$I$6:$I$1005,"Em negociação",Con_ve!$Q$6:$Q$1005,AL$5))),"",IF($C29="","",SUMIFS(Con_ve!$F$6:$F$1005,Con_ve!$D$6:$D$1005,$C29,Con_ve!$I$6:$I$1005,"Em negociação",Con_ve!$Q$6:$Q$1005,AL$5)))</f>
        <v/>
      </c>
      <c r="AM29" s="87" t="str">
        <f>IF(ISERR(IF($C29="","",SUMIFS(Con_ve!$F$6:$F$1005,Con_ve!$D$6:$D$1005,$C29,Con_ve!$I$6:$I$1005,"Em negociação",Con_ve!$Q$6:$Q$1005,AM$5))),"",IF($C29="","",SUMIFS(Con_ve!$F$6:$F$1005,Con_ve!$D$6:$D$1005,$C29,Con_ve!$I$6:$I$1005,"Em negociação",Con_ve!$Q$6:$Q$1005,AM$5)))</f>
        <v/>
      </c>
      <c r="AN29" s="87" t="str">
        <f>IF(ISERR(IF($C29="","",SUMIFS(Con_ve!$F$6:$F$1005,Con_ve!$D$6:$D$1005,$C29,Con_ve!$I$6:$I$1005,"Em negociação",Con_ve!$Q$6:$Q$1005,AN$5))),"",IF($C29="","",SUMIFS(Con_ve!$F$6:$F$1005,Con_ve!$D$6:$D$1005,$C29,Con_ve!$I$6:$I$1005,"Em negociação",Con_ve!$Q$6:$Q$1005,AN$5)))</f>
        <v/>
      </c>
      <c r="AO29" s="87" t="str">
        <f>IF(ISERR(IF($C29="","",SUMIFS(Con_ve!$F$6:$F$1005,Con_ve!$D$6:$D$1005,$C29,Con_ve!$I$6:$I$1005,"Em negociação",Con_ve!$Q$6:$Q$1005,AO$5))),"",IF($C29="","",SUMIFS(Con_ve!$F$6:$F$1005,Con_ve!$D$6:$D$1005,$C29,Con_ve!$I$6:$I$1005,"Em negociação",Con_ve!$Q$6:$Q$1005,AO$5)))</f>
        <v/>
      </c>
      <c r="AP29" s="87" t="str">
        <f>IF(ISERR(IF($C29="","",SUMIFS(Con_ve!$F$6:$F$1005,Con_ve!$D$6:$D$1005,$C29,Con_ve!$I$6:$I$1005,"Em negociação",Con_ve!$Q$6:$Q$1005,AP$5))),"",IF($C29="","",SUMIFS(Con_ve!$F$6:$F$1005,Con_ve!$D$6:$D$1005,$C29,Con_ve!$I$6:$I$1005,"Em negociação",Con_ve!$Q$6:$Q$1005,AP$5)))</f>
        <v/>
      </c>
      <c r="AQ29" s="87" t="str">
        <f>IF(ISERR(IF($C29="","",SUMIFS(Con_ve!$F$6:$F$1005,Con_ve!$D$6:$D$1005,$C29,Con_ve!$I$6:$I$1005,"Em negociação",Con_ve!$Q$6:$Q$1005,AQ$5))),"",IF($C29="","",SUMIFS(Con_ve!$F$6:$F$1005,Con_ve!$D$6:$D$1005,$C29,Con_ve!$I$6:$I$1005,"Em negociação",Con_ve!$Q$6:$Q$1005,AQ$5)))</f>
        <v/>
      </c>
      <c r="AR29" s="87" t="str">
        <f>IF(ISERR(IF($C29="","",SUMIFS(Con_ve!$F$6:$F$1005,Con_ve!$D$6:$D$1005,$C29,Con_ve!$I$6:$I$1005,"Em negociação",Con_ve!$Q$6:$Q$1005,AR$5))),"",IF($C29="","",SUMIFS(Con_ve!$F$6:$F$1005,Con_ve!$D$6:$D$1005,$C29,Con_ve!$I$6:$I$1005,"Em negociação",Con_ve!$Q$6:$Q$1005,AR$5)))</f>
        <v/>
      </c>
      <c r="AS29" s="87" t="str">
        <f>IF(ISERR(IF($C29="","",SUMIFS(Con_ve!$F$6:$F$1005,Con_ve!$D$6:$D$1005,$C29,Con_ve!$I$6:$I$1005,"Em negociação",Con_ve!$Q$6:$Q$1005,AS$5))),"",IF($C29="","",SUMIFS(Con_ve!$F$6:$F$1005,Con_ve!$D$6:$D$1005,$C29,Con_ve!$I$6:$I$1005,"Em negociação",Con_ve!$Q$6:$Q$1005,AS$5)))</f>
        <v/>
      </c>
      <c r="AT29" s="87" t="str">
        <f>IF(ISERR(IF($C29="","",SUMIFS(Con_ve!$F$6:$F$1005,Con_ve!$D$6:$D$1005,$C29,Con_ve!$I$6:$I$1005,"Em negociação",Con_ve!$Q$6:$Q$1005,AT$5))),"",IF($C29="","",SUMIFS(Con_ve!$F$6:$F$1005,Con_ve!$D$6:$D$1005,$C29,Con_ve!$I$6:$I$1005,"Em negociação",Con_ve!$Q$6:$Q$1005,AT$5)))</f>
        <v/>
      </c>
      <c r="AU29" s="87" t="str">
        <f>IF(ISERR(IF($C29="","",SUMIFS(Con_ve!$F$6:$F$1005,Con_ve!$D$6:$D$1005,$C29,Con_ve!$I$6:$I$1005,"Em negociação",Con_ve!$Q$6:$Q$1005,AU$5))),"",IF($C29="","",SUMIFS(Con_ve!$F$6:$F$1005,Con_ve!$D$6:$D$1005,$C29,Con_ve!$I$6:$I$1005,"Em negociação",Con_ve!$Q$6:$Q$1005,AU$5)))</f>
        <v/>
      </c>
      <c r="AV29" s="87">
        <f t="shared" si="15"/>
        <v>0</v>
      </c>
    </row>
    <row r="30" spans="3:48" ht="30" customHeight="1">
      <c r="C30" s="97"/>
      <c r="D30" s="97"/>
      <c r="E30" s="95" t="s">
        <v>309</v>
      </c>
      <c r="F30" s="95" t="s">
        <v>309</v>
      </c>
      <c r="H30" s="87">
        <f t="shared" si="1"/>
        <v>0</v>
      </c>
      <c r="I30" s="87">
        <f t="shared" si="2"/>
        <v>0</v>
      </c>
      <c r="J30" s="87">
        <f t="shared" si="3"/>
        <v>0</v>
      </c>
      <c r="K30" s="87">
        <f t="shared" si="4"/>
        <v>0</v>
      </c>
      <c r="L30" s="87">
        <f t="shared" si="5"/>
        <v>0</v>
      </c>
      <c r="M30" s="87">
        <f t="shared" si="6"/>
        <v>0</v>
      </c>
      <c r="N30" s="87">
        <f t="shared" si="7"/>
        <v>0</v>
      </c>
      <c r="O30" s="87">
        <f t="shared" si="8"/>
        <v>0</v>
      </c>
      <c r="P30" s="87">
        <f t="shared" si="9"/>
        <v>0</v>
      </c>
      <c r="Q30" s="87">
        <f t="shared" si="10"/>
        <v>0</v>
      </c>
      <c r="R30" s="87">
        <f t="shared" si="11"/>
        <v>0</v>
      </c>
      <c r="S30" s="87">
        <f t="shared" si="12"/>
        <v>0</v>
      </c>
      <c r="T30" s="87">
        <f t="shared" si="13"/>
        <v>0</v>
      </c>
      <c r="V30" s="87" t="str">
        <f>IF(ISERR(IF($C30="","",SUMIFS(Con_ve!$F$6:$F$1005,Con_ve!$D$6:$D$1005,$C30,Con_ve!$I$6:$I$1005,"Fechada",Con_ve!$Q$6:$Q$1005,V$5))),"",IF($C30="","",SUMIFS(Con_ve!$F$6:$F$1005,Con_ve!$D$6:$D$1005,$C30,Con_ve!$I$6:$I$1005,"Fechada",Con_ve!$Q$6:$Q$1005,V$5)))</f>
        <v/>
      </c>
      <c r="W30" s="87" t="str">
        <f>IF(ISERR(IF($C30="","",SUMIFS(Con_ve!$F$6:$F$1005,Con_ve!$D$6:$D$1005,$C30,Con_ve!$I$6:$I$1005,"Fechada",Con_ve!$Q$6:$Q$1005,W$5))),"",IF($C30="","",SUMIFS(Con_ve!$F$6:$F$1005,Con_ve!$D$6:$D$1005,$C30,Con_ve!$I$6:$I$1005,"Fechada",Con_ve!$Q$6:$Q$1005,W$5)))</f>
        <v/>
      </c>
      <c r="X30" s="87" t="str">
        <f>IF(ISERR(IF($C30="","",SUMIFS(Con_ve!$F$6:$F$1005,Con_ve!$D$6:$D$1005,$C30,Con_ve!$I$6:$I$1005,"Fechada",Con_ve!$Q$6:$Q$1005,X$5))),"",IF($C30="","",SUMIFS(Con_ve!$F$6:$F$1005,Con_ve!$D$6:$D$1005,$C30,Con_ve!$I$6:$I$1005,"Fechada",Con_ve!$Q$6:$Q$1005,X$5)))</f>
        <v/>
      </c>
      <c r="Y30" s="87" t="str">
        <f>IF(ISERR(IF($C30="","",SUMIFS(Con_ve!$F$6:$F$1005,Con_ve!$D$6:$D$1005,$C30,Con_ve!$I$6:$I$1005,"Fechada",Con_ve!$Q$6:$Q$1005,Y$5))),"",IF($C30="","",SUMIFS(Con_ve!$F$6:$F$1005,Con_ve!$D$6:$D$1005,$C30,Con_ve!$I$6:$I$1005,"Fechada",Con_ve!$Q$6:$Q$1005,Y$5)))</f>
        <v/>
      </c>
      <c r="Z30" s="87" t="str">
        <f>IF(ISERR(IF($C30="","",SUMIFS(Con_ve!$F$6:$F$1005,Con_ve!$D$6:$D$1005,$C30,Con_ve!$I$6:$I$1005,"Fechada",Con_ve!$Q$6:$Q$1005,Z$5))),"",IF($C30="","",SUMIFS(Con_ve!$F$6:$F$1005,Con_ve!$D$6:$D$1005,$C30,Con_ve!$I$6:$I$1005,"Fechada",Con_ve!$Q$6:$Q$1005,Z$5)))</f>
        <v/>
      </c>
      <c r="AA30" s="87" t="str">
        <f>IF(ISERR(IF($C30="","",SUMIFS(Con_ve!$F$6:$F$1005,Con_ve!$D$6:$D$1005,$C30,Con_ve!$I$6:$I$1005,"Fechada",Con_ve!$Q$6:$Q$1005,AA$5))),"",IF($C30="","",SUMIFS(Con_ve!$F$6:$F$1005,Con_ve!$D$6:$D$1005,$C30,Con_ve!$I$6:$I$1005,"Fechada",Con_ve!$Q$6:$Q$1005,AA$5)))</f>
        <v/>
      </c>
      <c r="AB30" s="87" t="str">
        <f>IF(ISERR(IF($C30="","",SUMIFS(Con_ve!$F$6:$F$1005,Con_ve!$D$6:$D$1005,$C30,Con_ve!$I$6:$I$1005,"Fechada",Con_ve!$Q$6:$Q$1005,AB$5))),"",IF($C30="","",SUMIFS(Con_ve!$F$6:$F$1005,Con_ve!$D$6:$D$1005,$C30,Con_ve!$I$6:$I$1005,"Fechada",Con_ve!$Q$6:$Q$1005,AB$5)))</f>
        <v/>
      </c>
      <c r="AC30" s="87" t="str">
        <f>IF(ISERR(IF($C30="","",SUMIFS(Con_ve!$F$6:$F$1005,Con_ve!$D$6:$D$1005,$C30,Con_ve!$I$6:$I$1005,"Fechada",Con_ve!$Q$6:$Q$1005,AC$5))),"",IF($C30="","",SUMIFS(Con_ve!$F$6:$F$1005,Con_ve!$D$6:$D$1005,$C30,Con_ve!$I$6:$I$1005,"Fechada",Con_ve!$Q$6:$Q$1005,AC$5)))</f>
        <v/>
      </c>
      <c r="AD30" s="87" t="str">
        <f>IF(ISERR(IF($C30="","",SUMIFS(Con_ve!$F$6:$F$1005,Con_ve!$D$6:$D$1005,$C30,Con_ve!$I$6:$I$1005,"Fechada",Con_ve!$Q$6:$Q$1005,AD$5))),"",IF($C30="","",SUMIFS(Con_ve!$F$6:$F$1005,Con_ve!$D$6:$D$1005,$C30,Con_ve!$I$6:$I$1005,"Fechada",Con_ve!$Q$6:$Q$1005,AD$5)))</f>
        <v/>
      </c>
      <c r="AE30" s="87" t="str">
        <f>IF(ISERR(IF($C30="","",SUMIFS(Con_ve!$F$6:$F$1005,Con_ve!$D$6:$D$1005,$C30,Con_ve!$I$6:$I$1005,"Fechada",Con_ve!$Q$6:$Q$1005,AE$5))),"",IF($C30="","",SUMIFS(Con_ve!$F$6:$F$1005,Con_ve!$D$6:$D$1005,$C30,Con_ve!$I$6:$I$1005,"Fechada",Con_ve!$Q$6:$Q$1005,AE$5)))</f>
        <v/>
      </c>
      <c r="AF30" s="87" t="str">
        <f>IF(ISERR(IF($C30="","",SUMIFS(Con_ve!$F$6:$F$1005,Con_ve!$D$6:$D$1005,$C30,Con_ve!$I$6:$I$1005,"Fechada",Con_ve!$Q$6:$Q$1005,AF$5))),"",IF($C30="","",SUMIFS(Con_ve!$F$6:$F$1005,Con_ve!$D$6:$D$1005,$C30,Con_ve!$I$6:$I$1005,"Fechada",Con_ve!$Q$6:$Q$1005,AF$5)))</f>
        <v/>
      </c>
      <c r="AG30" s="87" t="str">
        <f>IF(ISERR(IF($C30="","",SUMIFS(Con_ve!$F$6:$F$1005,Con_ve!$D$6:$D$1005,$C30,Con_ve!$I$6:$I$1005,"Fechada",Con_ve!$Q$6:$Q$1005,AG$5))),"",IF($C30="","",SUMIFS(Con_ve!$F$6:$F$1005,Con_ve!$D$6:$D$1005,$C30,Con_ve!$I$6:$I$1005,"Fechada",Con_ve!$Q$6:$Q$1005,AG$5)))</f>
        <v/>
      </c>
      <c r="AH30" s="87">
        <f t="shared" si="14"/>
        <v>0</v>
      </c>
      <c r="AJ30" s="87" t="str">
        <f>IF(ISERR(IF($C30="","",SUMIFS(Con_ve!$F$6:$F$1005,Con_ve!$D$6:$D$1005,$C30,Con_ve!$I$6:$I$1005,"Em negociação",Con_ve!$Q$6:$Q$1005,AJ$5))),"",IF($C30="","",SUMIFS(Con_ve!$F$6:$F$1005,Con_ve!$D$6:$D$1005,$C30,Con_ve!$I$6:$I$1005,"Em negociação",Con_ve!$Q$6:$Q$1005,AJ$5)))</f>
        <v/>
      </c>
      <c r="AK30" s="87" t="str">
        <f>IF(ISERR(IF($C30="","",SUMIFS(Con_ve!$F$6:$F$1005,Con_ve!$D$6:$D$1005,$C30,Con_ve!$I$6:$I$1005,"Em negociação",Con_ve!$Q$6:$Q$1005,AK$5))),"",IF($C30="","",SUMIFS(Con_ve!$F$6:$F$1005,Con_ve!$D$6:$D$1005,$C30,Con_ve!$I$6:$I$1005,"Em negociação",Con_ve!$Q$6:$Q$1005,AK$5)))</f>
        <v/>
      </c>
      <c r="AL30" s="87" t="str">
        <f>IF(ISERR(IF($C30="","",SUMIFS(Con_ve!$F$6:$F$1005,Con_ve!$D$6:$D$1005,$C30,Con_ve!$I$6:$I$1005,"Em negociação",Con_ve!$Q$6:$Q$1005,AL$5))),"",IF($C30="","",SUMIFS(Con_ve!$F$6:$F$1005,Con_ve!$D$6:$D$1005,$C30,Con_ve!$I$6:$I$1005,"Em negociação",Con_ve!$Q$6:$Q$1005,AL$5)))</f>
        <v/>
      </c>
      <c r="AM30" s="87" t="str">
        <f>IF(ISERR(IF($C30="","",SUMIFS(Con_ve!$F$6:$F$1005,Con_ve!$D$6:$D$1005,$C30,Con_ve!$I$6:$I$1005,"Em negociação",Con_ve!$Q$6:$Q$1005,AM$5))),"",IF($C30="","",SUMIFS(Con_ve!$F$6:$F$1005,Con_ve!$D$6:$D$1005,$C30,Con_ve!$I$6:$I$1005,"Em negociação",Con_ve!$Q$6:$Q$1005,AM$5)))</f>
        <v/>
      </c>
      <c r="AN30" s="87" t="str">
        <f>IF(ISERR(IF($C30="","",SUMIFS(Con_ve!$F$6:$F$1005,Con_ve!$D$6:$D$1005,$C30,Con_ve!$I$6:$I$1005,"Em negociação",Con_ve!$Q$6:$Q$1005,AN$5))),"",IF($C30="","",SUMIFS(Con_ve!$F$6:$F$1005,Con_ve!$D$6:$D$1005,$C30,Con_ve!$I$6:$I$1005,"Em negociação",Con_ve!$Q$6:$Q$1005,AN$5)))</f>
        <v/>
      </c>
      <c r="AO30" s="87" t="str">
        <f>IF(ISERR(IF($C30="","",SUMIFS(Con_ve!$F$6:$F$1005,Con_ve!$D$6:$D$1005,$C30,Con_ve!$I$6:$I$1005,"Em negociação",Con_ve!$Q$6:$Q$1005,AO$5))),"",IF($C30="","",SUMIFS(Con_ve!$F$6:$F$1005,Con_ve!$D$6:$D$1005,$C30,Con_ve!$I$6:$I$1005,"Em negociação",Con_ve!$Q$6:$Q$1005,AO$5)))</f>
        <v/>
      </c>
      <c r="AP30" s="87" t="str">
        <f>IF(ISERR(IF($C30="","",SUMIFS(Con_ve!$F$6:$F$1005,Con_ve!$D$6:$D$1005,$C30,Con_ve!$I$6:$I$1005,"Em negociação",Con_ve!$Q$6:$Q$1005,AP$5))),"",IF($C30="","",SUMIFS(Con_ve!$F$6:$F$1005,Con_ve!$D$6:$D$1005,$C30,Con_ve!$I$6:$I$1005,"Em negociação",Con_ve!$Q$6:$Q$1005,AP$5)))</f>
        <v/>
      </c>
      <c r="AQ30" s="87" t="str">
        <f>IF(ISERR(IF($C30="","",SUMIFS(Con_ve!$F$6:$F$1005,Con_ve!$D$6:$D$1005,$C30,Con_ve!$I$6:$I$1005,"Em negociação",Con_ve!$Q$6:$Q$1005,AQ$5))),"",IF($C30="","",SUMIFS(Con_ve!$F$6:$F$1005,Con_ve!$D$6:$D$1005,$C30,Con_ve!$I$6:$I$1005,"Em negociação",Con_ve!$Q$6:$Q$1005,AQ$5)))</f>
        <v/>
      </c>
      <c r="AR30" s="87" t="str">
        <f>IF(ISERR(IF($C30="","",SUMIFS(Con_ve!$F$6:$F$1005,Con_ve!$D$6:$D$1005,$C30,Con_ve!$I$6:$I$1005,"Em negociação",Con_ve!$Q$6:$Q$1005,AR$5))),"",IF($C30="","",SUMIFS(Con_ve!$F$6:$F$1005,Con_ve!$D$6:$D$1005,$C30,Con_ve!$I$6:$I$1005,"Em negociação",Con_ve!$Q$6:$Q$1005,AR$5)))</f>
        <v/>
      </c>
      <c r="AS30" s="87" t="str">
        <f>IF(ISERR(IF($C30="","",SUMIFS(Con_ve!$F$6:$F$1005,Con_ve!$D$6:$D$1005,$C30,Con_ve!$I$6:$I$1005,"Em negociação",Con_ve!$Q$6:$Q$1005,AS$5))),"",IF($C30="","",SUMIFS(Con_ve!$F$6:$F$1005,Con_ve!$D$6:$D$1005,$C30,Con_ve!$I$6:$I$1005,"Em negociação",Con_ve!$Q$6:$Q$1005,AS$5)))</f>
        <v/>
      </c>
      <c r="AT30" s="87" t="str">
        <f>IF(ISERR(IF($C30="","",SUMIFS(Con_ve!$F$6:$F$1005,Con_ve!$D$6:$D$1005,$C30,Con_ve!$I$6:$I$1005,"Em negociação",Con_ve!$Q$6:$Q$1005,AT$5))),"",IF($C30="","",SUMIFS(Con_ve!$F$6:$F$1005,Con_ve!$D$6:$D$1005,$C30,Con_ve!$I$6:$I$1005,"Em negociação",Con_ve!$Q$6:$Q$1005,AT$5)))</f>
        <v/>
      </c>
      <c r="AU30" s="87" t="str">
        <f>IF(ISERR(IF($C30="","",SUMIFS(Con_ve!$F$6:$F$1005,Con_ve!$D$6:$D$1005,$C30,Con_ve!$I$6:$I$1005,"Em negociação",Con_ve!$Q$6:$Q$1005,AU$5))),"",IF($C30="","",SUMIFS(Con_ve!$F$6:$F$1005,Con_ve!$D$6:$D$1005,$C30,Con_ve!$I$6:$I$1005,"Em negociação",Con_ve!$Q$6:$Q$1005,AU$5)))</f>
        <v/>
      </c>
      <c r="AV30" s="87">
        <f t="shared" si="15"/>
        <v>0</v>
      </c>
    </row>
    <row r="31" spans="3:48" ht="30" customHeight="1">
      <c r="C31" s="97"/>
      <c r="D31" s="97"/>
      <c r="E31" s="95" t="s">
        <v>309</v>
      </c>
      <c r="F31" s="95" t="s">
        <v>309</v>
      </c>
      <c r="H31" s="87">
        <f t="shared" si="1"/>
        <v>0</v>
      </c>
      <c r="I31" s="87">
        <f t="shared" si="2"/>
        <v>0</v>
      </c>
      <c r="J31" s="87">
        <f t="shared" si="3"/>
        <v>0</v>
      </c>
      <c r="K31" s="87">
        <f t="shared" si="4"/>
        <v>0</v>
      </c>
      <c r="L31" s="87">
        <f t="shared" si="5"/>
        <v>0</v>
      </c>
      <c r="M31" s="87">
        <f t="shared" si="6"/>
        <v>0</v>
      </c>
      <c r="N31" s="87">
        <f t="shared" si="7"/>
        <v>0</v>
      </c>
      <c r="O31" s="87">
        <f t="shared" si="8"/>
        <v>0</v>
      </c>
      <c r="P31" s="87">
        <f t="shared" si="9"/>
        <v>0</v>
      </c>
      <c r="Q31" s="87">
        <f t="shared" si="10"/>
        <v>0</v>
      </c>
      <c r="R31" s="87">
        <f t="shared" si="11"/>
        <v>0</v>
      </c>
      <c r="S31" s="87">
        <f t="shared" si="12"/>
        <v>0</v>
      </c>
      <c r="T31" s="87">
        <f t="shared" si="13"/>
        <v>0</v>
      </c>
      <c r="V31" s="87" t="str">
        <f>IF(ISERR(IF($C31="","",SUMIFS(Con_ve!$F$6:$F$1005,Con_ve!$D$6:$D$1005,$C31,Con_ve!$I$6:$I$1005,"Fechada",Con_ve!$Q$6:$Q$1005,V$5))),"",IF($C31="","",SUMIFS(Con_ve!$F$6:$F$1005,Con_ve!$D$6:$D$1005,$C31,Con_ve!$I$6:$I$1005,"Fechada",Con_ve!$Q$6:$Q$1005,V$5)))</f>
        <v/>
      </c>
      <c r="W31" s="87" t="str">
        <f>IF(ISERR(IF($C31="","",SUMIFS(Con_ve!$F$6:$F$1005,Con_ve!$D$6:$D$1005,$C31,Con_ve!$I$6:$I$1005,"Fechada",Con_ve!$Q$6:$Q$1005,W$5))),"",IF($C31="","",SUMIFS(Con_ve!$F$6:$F$1005,Con_ve!$D$6:$D$1005,$C31,Con_ve!$I$6:$I$1005,"Fechada",Con_ve!$Q$6:$Q$1005,W$5)))</f>
        <v/>
      </c>
      <c r="X31" s="87" t="str">
        <f>IF(ISERR(IF($C31="","",SUMIFS(Con_ve!$F$6:$F$1005,Con_ve!$D$6:$D$1005,$C31,Con_ve!$I$6:$I$1005,"Fechada",Con_ve!$Q$6:$Q$1005,X$5))),"",IF($C31="","",SUMIFS(Con_ve!$F$6:$F$1005,Con_ve!$D$6:$D$1005,$C31,Con_ve!$I$6:$I$1005,"Fechada",Con_ve!$Q$6:$Q$1005,X$5)))</f>
        <v/>
      </c>
      <c r="Y31" s="87" t="str">
        <f>IF(ISERR(IF($C31="","",SUMIFS(Con_ve!$F$6:$F$1005,Con_ve!$D$6:$D$1005,$C31,Con_ve!$I$6:$I$1005,"Fechada",Con_ve!$Q$6:$Q$1005,Y$5))),"",IF($C31="","",SUMIFS(Con_ve!$F$6:$F$1005,Con_ve!$D$6:$D$1005,$C31,Con_ve!$I$6:$I$1005,"Fechada",Con_ve!$Q$6:$Q$1005,Y$5)))</f>
        <v/>
      </c>
      <c r="Z31" s="87" t="str">
        <f>IF(ISERR(IF($C31="","",SUMIFS(Con_ve!$F$6:$F$1005,Con_ve!$D$6:$D$1005,$C31,Con_ve!$I$6:$I$1005,"Fechada",Con_ve!$Q$6:$Q$1005,Z$5))),"",IF($C31="","",SUMIFS(Con_ve!$F$6:$F$1005,Con_ve!$D$6:$D$1005,$C31,Con_ve!$I$6:$I$1005,"Fechada",Con_ve!$Q$6:$Q$1005,Z$5)))</f>
        <v/>
      </c>
      <c r="AA31" s="87" t="str">
        <f>IF(ISERR(IF($C31="","",SUMIFS(Con_ve!$F$6:$F$1005,Con_ve!$D$6:$D$1005,$C31,Con_ve!$I$6:$I$1005,"Fechada",Con_ve!$Q$6:$Q$1005,AA$5))),"",IF($C31="","",SUMIFS(Con_ve!$F$6:$F$1005,Con_ve!$D$6:$D$1005,$C31,Con_ve!$I$6:$I$1005,"Fechada",Con_ve!$Q$6:$Q$1005,AA$5)))</f>
        <v/>
      </c>
      <c r="AB31" s="87" t="str">
        <f>IF(ISERR(IF($C31="","",SUMIFS(Con_ve!$F$6:$F$1005,Con_ve!$D$6:$D$1005,$C31,Con_ve!$I$6:$I$1005,"Fechada",Con_ve!$Q$6:$Q$1005,AB$5))),"",IF($C31="","",SUMIFS(Con_ve!$F$6:$F$1005,Con_ve!$D$6:$D$1005,$C31,Con_ve!$I$6:$I$1005,"Fechada",Con_ve!$Q$6:$Q$1005,AB$5)))</f>
        <v/>
      </c>
      <c r="AC31" s="87" t="str">
        <f>IF(ISERR(IF($C31="","",SUMIFS(Con_ve!$F$6:$F$1005,Con_ve!$D$6:$D$1005,$C31,Con_ve!$I$6:$I$1005,"Fechada",Con_ve!$Q$6:$Q$1005,AC$5))),"",IF($C31="","",SUMIFS(Con_ve!$F$6:$F$1005,Con_ve!$D$6:$D$1005,$C31,Con_ve!$I$6:$I$1005,"Fechada",Con_ve!$Q$6:$Q$1005,AC$5)))</f>
        <v/>
      </c>
      <c r="AD31" s="87" t="str">
        <f>IF(ISERR(IF($C31="","",SUMIFS(Con_ve!$F$6:$F$1005,Con_ve!$D$6:$D$1005,$C31,Con_ve!$I$6:$I$1005,"Fechada",Con_ve!$Q$6:$Q$1005,AD$5))),"",IF($C31="","",SUMIFS(Con_ve!$F$6:$F$1005,Con_ve!$D$6:$D$1005,$C31,Con_ve!$I$6:$I$1005,"Fechada",Con_ve!$Q$6:$Q$1005,AD$5)))</f>
        <v/>
      </c>
      <c r="AE31" s="87" t="str">
        <f>IF(ISERR(IF($C31="","",SUMIFS(Con_ve!$F$6:$F$1005,Con_ve!$D$6:$D$1005,$C31,Con_ve!$I$6:$I$1005,"Fechada",Con_ve!$Q$6:$Q$1005,AE$5))),"",IF($C31="","",SUMIFS(Con_ve!$F$6:$F$1005,Con_ve!$D$6:$D$1005,$C31,Con_ve!$I$6:$I$1005,"Fechada",Con_ve!$Q$6:$Q$1005,AE$5)))</f>
        <v/>
      </c>
      <c r="AF31" s="87" t="str">
        <f>IF(ISERR(IF($C31="","",SUMIFS(Con_ve!$F$6:$F$1005,Con_ve!$D$6:$D$1005,$C31,Con_ve!$I$6:$I$1005,"Fechada",Con_ve!$Q$6:$Q$1005,AF$5))),"",IF($C31="","",SUMIFS(Con_ve!$F$6:$F$1005,Con_ve!$D$6:$D$1005,$C31,Con_ve!$I$6:$I$1005,"Fechada",Con_ve!$Q$6:$Q$1005,AF$5)))</f>
        <v/>
      </c>
      <c r="AG31" s="87" t="str">
        <f>IF(ISERR(IF($C31="","",SUMIFS(Con_ve!$F$6:$F$1005,Con_ve!$D$6:$D$1005,$C31,Con_ve!$I$6:$I$1005,"Fechada",Con_ve!$Q$6:$Q$1005,AG$5))),"",IF($C31="","",SUMIFS(Con_ve!$F$6:$F$1005,Con_ve!$D$6:$D$1005,$C31,Con_ve!$I$6:$I$1005,"Fechada",Con_ve!$Q$6:$Q$1005,AG$5)))</f>
        <v/>
      </c>
      <c r="AH31" s="87">
        <f t="shared" si="14"/>
        <v>0</v>
      </c>
      <c r="AJ31" s="87" t="str">
        <f>IF(ISERR(IF($C31="","",SUMIFS(Con_ve!$F$6:$F$1005,Con_ve!$D$6:$D$1005,$C31,Con_ve!$I$6:$I$1005,"Em negociação",Con_ve!$Q$6:$Q$1005,AJ$5))),"",IF($C31="","",SUMIFS(Con_ve!$F$6:$F$1005,Con_ve!$D$6:$D$1005,$C31,Con_ve!$I$6:$I$1005,"Em negociação",Con_ve!$Q$6:$Q$1005,AJ$5)))</f>
        <v/>
      </c>
      <c r="AK31" s="87" t="str">
        <f>IF(ISERR(IF($C31="","",SUMIFS(Con_ve!$F$6:$F$1005,Con_ve!$D$6:$D$1005,$C31,Con_ve!$I$6:$I$1005,"Em negociação",Con_ve!$Q$6:$Q$1005,AK$5))),"",IF($C31="","",SUMIFS(Con_ve!$F$6:$F$1005,Con_ve!$D$6:$D$1005,$C31,Con_ve!$I$6:$I$1005,"Em negociação",Con_ve!$Q$6:$Q$1005,AK$5)))</f>
        <v/>
      </c>
      <c r="AL31" s="87" t="str">
        <f>IF(ISERR(IF($C31="","",SUMIFS(Con_ve!$F$6:$F$1005,Con_ve!$D$6:$D$1005,$C31,Con_ve!$I$6:$I$1005,"Em negociação",Con_ve!$Q$6:$Q$1005,AL$5))),"",IF($C31="","",SUMIFS(Con_ve!$F$6:$F$1005,Con_ve!$D$6:$D$1005,$C31,Con_ve!$I$6:$I$1005,"Em negociação",Con_ve!$Q$6:$Q$1005,AL$5)))</f>
        <v/>
      </c>
      <c r="AM31" s="87" t="str">
        <f>IF(ISERR(IF($C31="","",SUMIFS(Con_ve!$F$6:$F$1005,Con_ve!$D$6:$D$1005,$C31,Con_ve!$I$6:$I$1005,"Em negociação",Con_ve!$Q$6:$Q$1005,AM$5))),"",IF($C31="","",SUMIFS(Con_ve!$F$6:$F$1005,Con_ve!$D$6:$D$1005,$C31,Con_ve!$I$6:$I$1005,"Em negociação",Con_ve!$Q$6:$Q$1005,AM$5)))</f>
        <v/>
      </c>
      <c r="AN31" s="87" t="str">
        <f>IF(ISERR(IF($C31="","",SUMIFS(Con_ve!$F$6:$F$1005,Con_ve!$D$6:$D$1005,$C31,Con_ve!$I$6:$I$1005,"Em negociação",Con_ve!$Q$6:$Q$1005,AN$5))),"",IF($C31="","",SUMIFS(Con_ve!$F$6:$F$1005,Con_ve!$D$6:$D$1005,$C31,Con_ve!$I$6:$I$1005,"Em negociação",Con_ve!$Q$6:$Q$1005,AN$5)))</f>
        <v/>
      </c>
      <c r="AO31" s="87" t="str">
        <f>IF(ISERR(IF($C31="","",SUMIFS(Con_ve!$F$6:$F$1005,Con_ve!$D$6:$D$1005,$C31,Con_ve!$I$6:$I$1005,"Em negociação",Con_ve!$Q$6:$Q$1005,AO$5))),"",IF($C31="","",SUMIFS(Con_ve!$F$6:$F$1005,Con_ve!$D$6:$D$1005,$C31,Con_ve!$I$6:$I$1005,"Em negociação",Con_ve!$Q$6:$Q$1005,AO$5)))</f>
        <v/>
      </c>
      <c r="AP31" s="87" t="str">
        <f>IF(ISERR(IF($C31="","",SUMIFS(Con_ve!$F$6:$F$1005,Con_ve!$D$6:$D$1005,$C31,Con_ve!$I$6:$I$1005,"Em negociação",Con_ve!$Q$6:$Q$1005,AP$5))),"",IF($C31="","",SUMIFS(Con_ve!$F$6:$F$1005,Con_ve!$D$6:$D$1005,$C31,Con_ve!$I$6:$I$1005,"Em negociação",Con_ve!$Q$6:$Q$1005,AP$5)))</f>
        <v/>
      </c>
      <c r="AQ31" s="87" t="str">
        <f>IF(ISERR(IF($C31="","",SUMIFS(Con_ve!$F$6:$F$1005,Con_ve!$D$6:$D$1005,$C31,Con_ve!$I$6:$I$1005,"Em negociação",Con_ve!$Q$6:$Q$1005,AQ$5))),"",IF($C31="","",SUMIFS(Con_ve!$F$6:$F$1005,Con_ve!$D$6:$D$1005,$C31,Con_ve!$I$6:$I$1005,"Em negociação",Con_ve!$Q$6:$Q$1005,AQ$5)))</f>
        <v/>
      </c>
      <c r="AR31" s="87" t="str">
        <f>IF(ISERR(IF($C31="","",SUMIFS(Con_ve!$F$6:$F$1005,Con_ve!$D$6:$D$1005,$C31,Con_ve!$I$6:$I$1005,"Em negociação",Con_ve!$Q$6:$Q$1005,AR$5))),"",IF($C31="","",SUMIFS(Con_ve!$F$6:$F$1005,Con_ve!$D$6:$D$1005,$C31,Con_ve!$I$6:$I$1005,"Em negociação",Con_ve!$Q$6:$Q$1005,AR$5)))</f>
        <v/>
      </c>
      <c r="AS31" s="87" t="str">
        <f>IF(ISERR(IF($C31="","",SUMIFS(Con_ve!$F$6:$F$1005,Con_ve!$D$6:$D$1005,$C31,Con_ve!$I$6:$I$1005,"Em negociação",Con_ve!$Q$6:$Q$1005,AS$5))),"",IF($C31="","",SUMIFS(Con_ve!$F$6:$F$1005,Con_ve!$D$6:$D$1005,$C31,Con_ve!$I$6:$I$1005,"Em negociação",Con_ve!$Q$6:$Q$1005,AS$5)))</f>
        <v/>
      </c>
      <c r="AT31" s="87" t="str">
        <f>IF(ISERR(IF($C31="","",SUMIFS(Con_ve!$F$6:$F$1005,Con_ve!$D$6:$D$1005,$C31,Con_ve!$I$6:$I$1005,"Em negociação",Con_ve!$Q$6:$Q$1005,AT$5))),"",IF($C31="","",SUMIFS(Con_ve!$F$6:$F$1005,Con_ve!$D$6:$D$1005,$C31,Con_ve!$I$6:$I$1005,"Em negociação",Con_ve!$Q$6:$Q$1005,AT$5)))</f>
        <v/>
      </c>
      <c r="AU31" s="87" t="str">
        <f>IF(ISERR(IF($C31="","",SUMIFS(Con_ve!$F$6:$F$1005,Con_ve!$D$6:$D$1005,$C31,Con_ve!$I$6:$I$1005,"Em negociação",Con_ve!$Q$6:$Q$1005,AU$5))),"",IF($C31="","",SUMIFS(Con_ve!$F$6:$F$1005,Con_ve!$D$6:$D$1005,$C31,Con_ve!$I$6:$I$1005,"Em negociação",Con_ve!$Q$6:$Q$1005,AU$5)))</f>
        <v/>
      </c>
      <c r="AV31" s="87">
        <f t="shared" si="15"/>
        <v>0</v>
      </c>
    </row>
    <row r="32" spans="3:48" ht="30" customHeight="1">
      <c r="C32" s="97"/>
      <c r="D32" s="97"/>
      <c r="E32" s="95" t="s">
        <v>309</v>
      </c>
      <c r="F32" s="95" t="s">
        <v>309</v>
      </c>
      <c r="H32" s="87">
        <f t="shared" si="1"/>
        <v>0</v>
      </c>
      <c r="I32" s="87">
        <f t="shared" si="2"/>
        <v>0</v>
      </c>
      <c r="J32" s="87">
        <f t="shared" si="3"/>
        <v>0</v>
      </c>
      <c r="K32" s="87">
        <f t="shared" si="4"/>
        <v>0</v>
      </c>
      <c r="L32" s="87">
        <f t="shared" si="5"/>
        <v>0</v>
      </c>
      <c r="M32" s="87">
        <f t="shared" si="6"/>
        <v>0</v>
      </c>
      <c r="N32" s="87">
        <f t="shared" si="7"/>
        <v>0</v>
      </c>
      <c r="O32" s="87">
        <f t="shared" si="8"/>
        <v>0</v>
      </c>
      <c r="P32" s="87">
        <f t="shared" si="9"/>
        <v>0</v>
      </c>
      <c r="Q32" s="87">
        <f t="shared" si="10"/>
        <v>0</v>
      </c>
      <c r="R32" s="87">
        <f t="shared" si="11"/>
        <v>0</v>
      </c>
      <c r="S32" s="87">
        <f t="shared" si="12"/>
        <v>0</v>
      </c>
      <c r="T32" s="87">
        <f t="shared" si="13"/>
        <v>0</v>
      </c>
      <c r="V32" s="87" t="str">
        <f>IF(ISERR(IF($C32="","",SUMIFS(Con_ve!$F$6:$F$1005,Con_ve!$D$6:$D$1005,$C32,Con_ve!$I$6:$I$1005,"Fechada",Con_ve!$Q$6:$Q$1005,V$5))),"",IF($C32="","",SUMIFS(Con_ve!$F$6:$F$1005,Con_ve!$D$6:$D$1005,$C32,Con_ve!$I$6:$I$1005,"Fechada",Con_ve!$Q$6:$Q$1005,V$5)))</f>
        <v/>
      </c>
      <c r="W32" s="87" t="str">
        <f>IF(ISERR(IF($C32="","",SUMIFS(Con_ve!$F$6:$F$1005,Con_ve!$D$6:$D$1005,$C32,Con_ve!$I$6:$I$1005,"Fechada",Con_ve!$Q$6:$Q$1005,W$5))),"",IF($C32="","",SUMIFS(Con_ve!$F$6:$F$1005,Con_ve!$D$6:$D$1005,$C32,Con_ve!$I$6:$I$1005,"Fechada",Con_ve!$Q$6:$Q$1005,W$5)))</f>
        <v/>
      </c>
      <c r="X32" s="87" t="str">
        <f>IF(ISERR(IF($C32="","",SUMIFS(Con_ve!$F$6:$F$1005,Con_ve!$D$6:$D$1005,$C32,Con_ve!$I$6:$I$1005,"Fechada",Con_ve!$Q$6:$Q$1005,X$5))),"",IF($C32="","",SUMIFS(Con_ve!$F$6:$F$1005,Con_ve!$D$6:$D$1005,$C32,Con_ve!$I$6:$I$1005,"Fechada",Con_ve!$Q$6:$Q$1005,X$5)))</f>
        <v/>
      </c>
      <c r="Y32" s="87" t="str">
        <f>IF(ISERR(IF($C32="","",SUMIFS(Con_ve!$F$6:$F$1005,Con_ve!$D$6:$D$1005,$C32,Con_ve!$I$6:$I$1005,"Fechada",Con_ve!$Q$6:$Q$1005,Y$5))),"",IF($C32="","",SUMIFS(Con_ve!$F$6:$F$1005,Con_ve!$D$6:$D$1005,$C32,Con_ve!$I$6:$I$1005,"Fechada",Con_ve!$Q$6:$Q$1005,Y$5)))</f>
        <v/>
      </c>
      <c r="Z32" s="87" t="str">
        <f>IF(ISERR(IF($C32="","",SUMIFS(Con_ve!$F$6:$F$1005,Con_ve!$D$6:$D$1005,$C32,Con_ve!$I$6:$I$1005,"Fechada",Con_ve!$Q$6:$Q$1005,Z$5))),"",IF($C32="","",SUMIFS(Con_ve!$F$6:$F$1005,Con_ve!$D$6:$D$1005,$C32,Con_ve!$I$6:$I$1005,"Fechada",Con_ve!$Q$6:$Q$1005,Z$5)))</f>
        <v/>
      </c>
      <c r="AA32" s="87" t="str">
        <f>IF(ISERR(IF($C32="","",SUMIFS(Con_ve!$F$6:$F$1005,Con_ve!$D$6:$D$1005,$C32,Con_ve!$I$6:$I$1005,"Fechada",Con_ve!$Q$6:$Q$1005,AA$5))),"",IF($C32="","",SUMIFS(Con_ve!$F$6:$F$1005,Con_ve!$D$6:$D$1005,$C32,Con_ve!$I$6:$I$1005,"Fechada",Con_ve!$Q$6:$Q$1005,AA$5)))</f>
        <v/>
      </c>
      <c r="AB32" s="87" t="str">
        <f>IF(ISERR(IF($C32="","",SUMIFS(Con_ve!$F$6:$F$1005,Con_ve!$D$6:$D$1005,$C32,Con_ve!$I$6:$I$1005,"Fechada",Con_ve!$Q$6:$Q$1005,AB$5))),"",IF($C32="","",SUMIFS(Con_ve!$F$6:$F$1005,Con_ve!$D$6:$D$1005,$C32,Con_ve!$I$6:$I$1005,"Fechada",Con_ve!$Q$6:$Q$1005,AB$5)))</f>
        <v/>
      </c>
      <c r="AC32" s="87" t="str">
        <f>IF(ISERR(IF($C32="","",SUMIFS(Con_ve!$F$6:$F$1005,Con_ve!$D$6:$D$1005,$C32,Con_ve!$I$6:$I$1005,"Fechada",Con_ve!$Q$6:$Q$1005,AC$5))),"",IF($C32="","",SUMIFS(Con_ve!$F$6:$F$1005,Con_ve!$D$6:$D$1005,$C32,Con_ve!$I$6:$I$1005,"Fechada",Con_ve!$Q$6:$Q$1005,AC$5)))</f>
        <v/>
      </c>
      <c r="AD32" s="87" t="str">
        <f>IF(ISERR(IF($C32="","",SUMIFS(Con_ve!$F$6:$F$1005,Con_ve!$D$6:$D$1005,$C32,Con_ve!$I$6:$I$1005,"Fechada",Con_ve!$Q$6:$Q$1005,AD$5))),"",IF($C32="","",SUMIFS(Con_ve!$F$6:$F$1005,Con_ve!$D$6:$D$1005,$C32,Con_ve!$I$6:$I$1005,"Fechada",Con_ve!$Q$6:$Q$1005,AD$5)))</f>
        <v/>
      </c>
      <c r="AE32" s="87" t="str">
        <f>IF(ISERR(IF($C32="","",SUMIFS(Con_ve!$F$6:$F$1005,Con_ve!$D$6:$D$1005,$C32,Con_ve!$I$6:$I$1005,"Fechada",Con_ve!$Q$6:$Q$1005,AE$5))),"",IF($C32="","",SUMIFS(Con_ve!$F$6:$F$1005,Con_ve!$D$6:$D$1005,$C32,Con_ve!$I$6:$I$1005,"Fechada",Con_ve!$Q$6:$Q$1005,AE$5)))</f>
        <v/>
      </c>
      <c r="AF32" s="87" t="str">
        <f>IF(ISERR(IF($C32="","",SUMIFS(Con_ve!$F$6:$F$1005,Con_ve!$D$6:$D$1005,$C32,Con_ve!$I$6:$I$1005,"Fechada",Con_ve!$Q$6:$Q$1005,AF$5))),"",IF($C32="","",SUMIFS(Con_ve!$F$6:$F$1005,Con_ve!$D$6:$D$1005,$C32,Con_ve!$I$6:$I$1005,"Fechada",Con_ve!$Q$6:$Q$1005,AF$5)))</f>
        <v/>
      </c>
      <c r="AG32" s="87" t="str">
        <f>IF(ISERR(IF($C32="","",SUMIFS(Con_ve!$F$6:$F$1005,Con_ve!$D$6:$D$1005,$C32,Con_ve!$I$6:$I$1005,"Fechada",Con_ve!$Q$6:$Q$1005,AG$5))),"",IF($C32="","",SUMIFS(Con_ve!$F$6:$F$1005,Con_ve!$D$6:$D$1005,$C32,Con_ve!$I$6:$I$1005,"Fechada",Con_ve!$Q$6:$Q$1005,AG$5)))</f>
        <v/>
      </c>
      <c r="AH32" s="87">
        <f t="shared" si="14"/>
        <v>0</v>
      </c>
      <c r="AJ32" s="87" t="str">
        <f>IF(ISERR(IF($C32="","",SUMIFS(Con_ve!$F$6:$F$1005,Con_ve!$D$6:$D$1005,$C32,Con_ve!$I$6:$I$1005,"Em negociação",Con_ve!$Q$6:$Q$1005,AJ$5))),"",IF($C32="","",SUMIFS(Con_ve!$F$6:$F$1005,Con_ve!$D$6:$D$1005,$C32,Con_ve!$I$6:$I$1005,"Em negociação",Con_ve!$Q$6:$Q$1005,AJ$5)))</f>
        <v/>
      </c>
      <c r="AK32" s="87" t="str">
        <f>IF(ISERR(IF($C32="","",SUMIFS(Con_ve!$F$6:$F$1005,Con_ve!$D$6:$D$1005,$C32,Con_ve!$I$6:$I$1005,"Em negociação",Con_ve!$Q$6:$Q$1005,AK$5))),"",IF($C32="","",SUMIFS(Con_ve!$F$6:$F$1005,Con_ve!$D$6:$D$1005,$C32,Con_ve!$I$6:$I$1005,"Em negociação",Con_ve!$Q$6:$Q$1005,AK$5)))</f>
        <v/>
      </c>
      <c r="AL32" s="87" t="str">
        <f>IF(ISERR(IF($C32="","",SUMIFS(Con_ve!$F$6:$F$1005,Con_ve!$D$6:$D$1005,$C32,Con_ve!$I$6:$I$1005,"Em negociação",Con_ve!$Q$6:$Q$1005,AL$5))),"",IF($C32="","",SUMIFS(Con_ve!$F$6:$F$1005,Con_ve!$D$6:$D$1005,$C32,Con_ve!$I$6:$I$1005,"Em negociação",Con_ve!$Q$6:$Q$1005,AL$5)))</f>
        <v/>
      </c>
      <c r="AM32" s="87" t="str">
        <f>IF(ISERR(IF($C32="","",SUMIFS(Con_ve!$F$6:$F$1005,Con_ve!$D$6:$D$1005,$C32,Con_ve!$I$6:$I$1005,"Em negociação",Con_ve!$Q$6:$Q$1005,AM$5))),"",IF($C32="","",SUMIFS(Con_ve!$F$6:$F$1005,Con_ve!$D$6:$D$1005,$C32,Con_ve!$I$6:$I$1005,"Em negociação",Con_ve!$Q$6:$Q$1005,AM$5)))</f>
        <v/>
      </c>
      <c r="AN32" s="87" t="str">
        <f>IF(ISERR(IF($C32="","",SUMIFS(Con_ve!$F$6:$F$1005,Con_ve!$D$6:$D$1005,$C32,Con_ve!$I$6:$I$1005,"Em negociação",Con_ve!$Q$6:$Q$1005,AN$5))),"",IF($C32="","",SUMIFS(Con_ve!$F$6:$F$1005,Con_ve!$D$6:$D$1005,$C32,Con_ve!$I$6:$I$1005,"Em negociação",Con_ve!$Q$6:$Q$1005,AN$5)))</f>
        <v/>
      </c>
      <c r="AO32" s="87" t="str">
        <f>IF(ISERR(IF($C32="","",SUMIFS(Con_ve!$F$6:$F$1005,Con_ve!$D$6:$D$1005,$C32,Con_ve!$I$6:$I$1005,"Em negociação",Con_ve!$Q$6:$Q$1005,AO$5))),"",IF($C32="","",SUMIFS(Con_ve!$F$6:$F$1005,Con_ve!$D$6:$D$1005,$C32,Con_ve!$I$6:$I$1005,"Em negociação",Con_ve!$Q$6:$Q$1005,AO$5)))</f>
        <v/>
      </c>
      <c r="AP32" s="87" t="str">
        <f>IF(ISERR(IF($C32="","",SUMIFS(Con_ve!$F$6:$F$1005,Con_ve!$D$6:$D$1005,$C32,Con_ve!$I$6:$I$1005,"Em negociação",Con_ve!$Q$6:$Q$1005,AP$5))),"",IF($C32="","",SUMIFS(Con_ve!$F$6:$F$1005,Con_ve!$D$6:$D$1005,$C32,Con_ve!$I$6:$I$1005,"Em negociação",Con_ve!$Q$6:$Q$1005,AP$5)))</f>
        <v/>
      </c>
      <c r="AQ32" s="87" t="str">
        <f>IF(ISERR(IF($C32="","",SUMIFS(Con_ve!$F$6:$F$1005,Con_ve!$D$6:$D$1005,$C32,Con_ve!$I$6:$I$1005,"Em negociação",Con_ve!$Q$6:$Q$1005,AQ$5))),"",IF($C32="","",SUMIFS(Con_ve!$F$6:$F$1005,Con_ve!$D$6:$D$1005,$C32,Con_ve!$I$6:$I$1005,"Em negociação",Con_ve!$Q$6:$Q$1005,AQ$5)))</f>
        <v/>
      </c>
      <c r="AR32" s="87" t="str">
        <f>IF(ISERR(IF($C32="","",SUMIFS(Con_ve!$F$6:$F$1005,Con_ve!$D$6:$D$1005,$C32,Con_ve!$I$6:$I$1005,"Em negociação",Con_ve!$Q$6:$Q$1005,AR$5))),"",IF($C32="","",SUMIFS(Con_ve!$F$6:$F$1005,Con_ve!$D$6:$D$1005,$C32,Con_ve!$I$6:$I$1005,"Em negociação",Con_ve!$Q$6:$Q$1005,AR$5)))</f>
        <v/>
      </c>
      <c r="AS32" s="87" t="str">
        <f>IF(ISERR(IF($C32="","",SUMIFS(Con_ve!$F$6:$F$1005,Con_ve!$D$6:$D$1005,$C32,Con_ve!$I$6:$I$1005,"Em negociação",Con_ve!$Q$6:$Q$1005,AS$5))),"",IF($C32="","",SUMIFS(Con_ve!$F$6:$F$1005,Con_ve!$D$6:$D$1005,$C32,Con_ve!$I$6:$I$1005,"Em negociação",Con_ve!$Q$6:$Q$1005,AS$5)))</f>
        <v/>
      </c>
      <c r="AT32" s="87" t="str">
        <f>IF(ISERR(IF($C32="","",SUMIFS(Con_ve!$F$6:$F$1005,Con_ve!$D$6:$D$1005,$C32,Con_ve!$I$6:$I$1005,"Em negociação",Con_ve!$Q$6:$Q$1005,AT$5))),"",IF($C32="","",SUMIFS(Con_ve!$F$6:$F$1005,Con_ve!$D$6:$D$1005,$C32,Con_ve!$I$6:$I$1005,"Em negociação",Con_ve!$Q$6:$Q$1005,AT$5)))</f>
        <v/>
      </c>
      <c r="AU32" s="87" t="str">
        <f>IF(ISERR(IF($C32="","",SUMIFS(Con_ve!$F$6:$F$1005,Con_ve!$D$6:$D$1005,$C32,Con_ve!$I$6:$I$1005,"Em negociação",Con_ve!$Q$6:$Q$1005,AU$5))),"",IF($C32="","",SUMIFS(Con_ve!$F$6:$F$1005,Con_ve!$D$6:$D$1005,$C32,Con_ve!$I$6:$I$1005,"Em negociação",Con_ve!$Q$6:$Q$1005,AU$5)))</f>
        <v/>
      </c>
      <c r="AV32" s="87">
        <f t="shared" si="15"/>
        <v>0</v>
      </c>
    </row>
    <row r="33" spans="3:48" ht="30" customHeight="1">
      <c r="C33" s="97"/>
      <c r="D33" s="97"/>
      <c r="E33" s="95" t="s">
        <v>309</v>
      </c>
      <c r="F33" s="95" t="s">
        <v>309</v>
      </c>
      <c r="H33" s="87">
        <f t="shared" si="1"/>
        <v>0</v>
      </c>
      <c r="I33" s="87">
        <f t="shared" si="2"/>
        <v>0</v>
      </c>
      <c r="J33" s="87">
        <f t="shared" si="3"/>
        <v>0</v>
      </c>
      <c r="K33" s="87">
        <f t="shared" si="4"/>
        <v>0</v>
      </c>
      <c r="L33" s="87">
        <f t="shared" si="5"/>
        <v>0</v>
      </c>
      <c r="M33" s="87">
        <f t="shared" si="6"/>
        <v>0</v>
      </c>
      <c r="N33" s="87">
        <f t="shared" si="7"/>
        <v>0</v>
      </c>
      <c r="O33" s="87">
        <f t="shared" si="8"/>
        <v>0</v>
      </c>
      <c r="P33" s="87">
        <f t="shared" si="9"/>
        <v>0</v>
      </c>
      <c r="Q33" s="87">
        <f t="shared" si="10"/>
        <v>0</v>
      </c>
      <c r="R33" s="87">
        <f t="shared" si="11"/>
        <v>0</v>
      </c>
      <c r="S33" s="87">
        <f t="shared" si="12"/>
        <v>0</v>
      </c>
      <c r="T33" s="87">
        <f t="shared" si="13"/>
        <v>0</v>
      </c>
      <c r="V33" s="87" t="str">
        <f>IF(ISERR(IF($C33="","",SUMIFS(Con_ve!$F$6:$F$1005,Con_ve!$D$6:$D$1005,$C33,Con_ve!$I$6:$I$1005,"Fechada",Con_ve!$Q$6:$Q$1005,V$5))),"",IF($C33="","",SUMIFS(Con_ve!$F$6:$F$1005,Con_ve!$D$6:$D$1005,$C33,Con_ve!$I$6:$I$1005,"Fechada",Con_ve!$Q$6:$Q$1005,V$5)))</f>
        <v/>
      </c>
      <c r="W33" s="87" t="str">
        <f>IF(ISERR(IF($C33="","",SUMIFS(Con_ve!$F$6:$F$1005,Con_ve!$D$6:$D$1005,$C33,Con_ve!$I$6:$I$1005,"Fechada",Con_ve!$Q$6:$Q$1005,W$5))),"",IF($C33="","",SUMIFS(Con_ve!$F$6:$F$1005,Con_ve!$D$6:$D$1005,$C33,Con_ve!$I$6:$I$1005,"Fechada",Con_ve!$Q$6:$Q$1005,W$5)))</f>
        <v/>
      </c>
      <c r="X33" s="87" t="str">
        <f>IF(ISERR(IF($C33="","",SUMIFS(Con_ve!$F$6:$F$1005,Con_ve!$D$6:$D$1005,$C33,Con_ve!$I$6:$I$1005,"Fechada",Con_ve!$Q$6:$Q$1005,X$5))),"",IF($C33="","",SUMIFS(Con_ve!$F$6:$F$1005,Con_ve!$D$6:$D$1005,$C33,Con_ve!$I$6:$I$1005,"Fechada",Con_ve!$Q$6:$Q$1005,X$5)))</f>
        <v/>
      </c>
      <c r="Y33" s="87" t="str">
        <f>IF(ISERR(IF($C33="","",SUMIFS(Con_ve!$F$6:$F$1005,Con_ve!$D$6:$D$1005,$C33,Con_ve!$I$6:$I$1005,"Fechada",Con_ve!$Q$6:$Q$1005,Y$5))),"",IF($C33="","",SUMIFS(Con_ve!$F$6:$F$1005,Con_ve!$D$6:$D$1005,$C33,Con_ve!$I$6:$I$1005,"Fechada",Con_ve!$Q$6:$Q$1005,Y$5)))</f>
        <v/>
      </c>
      <c r="Z33" s="87" t="str">
        <f>IF(ISERR(IF($C33="","",SUMIFS(Con_ve!$F$6:$F$1005,Con_ve!$D$6:$D$1005,$C33,Con_ve!$I$6:$I$1005,"Fechada",Con_ve!$Q$6:$Q$1005,Z$5))),"",IF($C33="","",SUMIFS(Con_ve!$F$6:$F$1005,Con_ve!$D$6:$D$1005,$C33,Con_ve!$I$6:$I$1005,"Fechada",Con_ve!$Q$6:$Q$1005,Z$5)))</f>
        <v/>
      </c>
      <c r="AA33" s="87" t="str">
        <f>IF(ISERR(IF($C33="","",SUMIFS(Con_ve!$F$6:$F$1005,Con_ve!$D$6:$D$1005,$C33,Con_ve!$I$6:$I$1005,"Fechada",Con_ve!$Q$6:$Q$1005,AA$5))),"",IF($C33="","",SUMIFS(Con_ve!$F$6:$F$1005,Con_ve!$D$6:$D$1005,$C33,Con_ve!$I$6:$I$1005,"Fechada",Con_ve!$Q$6:$Q$1005,AA$5)))</f>
        <v/>
      </c>
      <c r="AB33" s="87" t="str">
        <f>IF(ISERR(IF($C33="","",SUMIFS(Con_ve!$F$6:$F$1005,Con_ve!$D$6:$D$1005,$C33,Con_ve!$I$6:$I$1005,"Fechada",Con_ve!$Q$6:$Q$1005,AB$5))),"",IF($C33="","",SUMIFS(Con_ve!$F$6:$F$1005,Con_ve!$D$6:$D$1005,$C33,Con_ve!$I$6:$I$1005,"Fechada",Con_ve!$Q$6:$Q$1005,AB$5)))</f>
        <v/>
      </c>
      <c r="AC33" s="87" t="str">
        <f>IF(ISERR(IF($C33="","",SUMIFS(Con_ve!$F$6:$F$1005,Con_ve!$D$6:$D$1005,$C33,Con_ve!$I$6:$I$1005,"Fechada",Con_ve!$Q$6:$Q$1005,AC$5))),"",IF($C33="","",SUMIFS(Con_ve!$F$6:$F$1005,Con_ve!$D$6:$D$1005,$C33,Con_ve!$I$6:$I$1005,"Fechada",Con_ve!$Q$6:$Q$1005,AC$5)))</f>
        <v/>
      </c>
      <c r="AD33" s="87" t="str">
        <f>IF(ISERR(IF($C33="","",SUMIFS(Con_ve!$F$6:$F$1005,Con_ve!$D$6:$D$1005,$C33,Con_ve!$I$6:$I$1005,"Fechada",Con_ve!$Q$6:$Q$1005,AD$5))),"",IF($C33="","",SUMIFS(Con_ve!$F$6:$F$1005,Con_ve!$D$6:$D$1005,$C33,Con_ve!$I$6:$I$1005,"Fechada",Con_ve!$Q$6:$Q$1005,AD$5)))</f>
        <v/>
      </c>
      <c r="AE33" s="87" t="str">
        <f>IF(ISERR(IF($C33="","",SUMIFS(Con_ve!$F$6:$F$1005,Con_ve!$D$6:$D$1005,$C33,Con_ve!$I$6:$I$1005,"Fechada",Con_ve!$Q$6:$Q$1005,AE$5))),"",IF($C33="","",SUMIFS(Con_ve!$F$6:$F$1005,Con_ve!$D$6:$D$1005,$C33,Con_ve!$I$6:$I$1005,"Fechada",Con_ve!$Q$6:$Q$1005,AE$5)))</f>
        <v/>
      </c>
      <c r="AF33" s="87" t="str">
        <f>IF(ISERR(IF($C33="","",SUMIFS(Con_ve!$F$6:$F$1005,Con_ve!$D$6:$D$1005,$C33,Con_ve!$I$6:$I$1005,"Fechada",Con_ve!$Q$6:$Q$1005,AF$5))),"",IF($C33="","",SUMIFS(Con_ve!$F$6:$F$1005,Con_ve!$D$6:$D$1005,$C33,Con_ve!$I$6:$I$1005,"Fechada",Con_ve!$Q$6:$Q$1005,AF$5)))</f>
        <v/>
      </c>
      <c r="AG33" s="87" t="str">
        <f>IF(ISERR(IF($C33="","",SUMIFS(Con_ve!$F$6:$F$1005,Con_ve!$D$6:$D$1005,$C33,Con_ve!$I$6:$I$1005,"Fechada",Con_ve!$Q$6:$Q$1005,AG$5))),"",IF($C33="","",SUMIFS(Con_ve!$F$6:$F$1005,Con_ve!$D$6:$D$1005,$C33,Con_ve!$I$6:$I$1005,"Fechada",Con_ve!$Q$6:$Q$1005,AG$5)))</f>
        <v/>
      </c>
      <c r="AH33" s="87">
        <f t="shared" si="14"/>
        <v>0</v>
      </c>
      <c r="AJ33" s="87" t="str">
        <f>IF(ISERR(IF($C33="","",SUMIFS(Con_ve!$F$6:$F$1005,Con_ve!$D$6:$D$1005,$C33,Con_ve!$I$6:$I$1005,"Em negociação",Con_ve!$Q$6:$Q$1005,AJ$5))),"",IF($C33="","",SUMIFS(Con_ve!$F$6:$F$1005,Con_ve!$D$6:$D$1005,$C33,Con_ve!$I$6:$I$1005,"Em negociação",Con_ve!$Q$6:$Q$1005,AJ$5)))</f>
        <v/>
      </c>
      <c r="AK33" s="87" t="str">
        <f>IF(ISERR(IF($C33="","",SUMIFS(Con_ve!$F$6:$F$1005,Con_ve!$D$6:$D$1005,$C33,Con_ve!$I$6:$I$1005,"Em negociação",Con_ve!$Q$6:$Q$1005,AK$5))),"",IF($C33="","",SUMIFS(Con_ve!$F$6:$F$1005,Con_ve!$D$6:$D$1005,$C33,Con_ve!$I$6:$I$1005,"Em negociação",Con_ve!$Q$6:$Q$1005,AK$5)))</f>
        <v/>
      </c>
      <c r="AL33" s="87" t="str">
        <f>IF(ISERR(IF($C33="","",SUMIFS(Con_ve!$F$6:$F$1005,Con_ve!$D$6:$D$1005,$C33,Con_ve!$I$6:$I$1005,"Em negociação",Con_ve!$Q$6:$Q$1005,AL$5))),"",IF($C33="","",SUMIFS(Con_ve!$F$6:$F$1005,Con_ve!$D$6:$D$1005,$C33,Con_ve!$I$6:$I$1005,"Em negociação",Con_ve!$Q$6:$Q$1005,AL$5)))</f>
        <v/>
      </c>
      <c r="AM33" s="87" t="str">
        <f>IF(ISERR(IF($C33="","",SUMIFS(Con_ve!$F$6:$F$1005,Con_ve!$D$6:$D$1005,$C33,Con_ve!$I$6:$I$1005,"Em negociação",Con_ve!$Q$6:$Q$1005,AM$5))),"",IF($C33="","",SUMIFS(Con_ve!$F$6:$F$1005,Con_ve!$D$6:$D$1005,$C33,Con_ve!$I$6:$I$1005,"Em negociação",Con_ve!$Q$6:$Q$1005,AM$5)))</f>
        <v/>
      </c>
      <c r="AN33" s="87" t="str">
        <f>IF(ISERR(IF($C33="","",SUMIFS(Con_ve!$F$6:$F$1005,Con_ve!$D$6:$D$1005,$C33,Con_ve!$I$6:$I$1005,"Em negociação",Con_ve!$Q$6:$Q$1005,AN$5))),"",IF($C33="","",SUMIFS(Con_ve!$F$6:$F$1005,Con_ve!$D$6:$D$1005,$C33,Con_ve!$I$6:$I$1005,"Em negociação",Con_ve!$Q$6:$Q$1005,AN$5)))</f>
        <v/>
      </c>
      <c r="AO33" s="87" t="str">
        <f>IF(ISERR(IF($C33="","",SUMIFS(Con_ve!$F$6:$F$1005,Con_ve!$D$6:$D$1005,$C33,Con_ve!$I$6:$I$1005,"Em negociação",Con_ve!$Q$6:$Q$1005,AO$5))),"",IF($C33="","",SUMIFS(Con_ve!$F$6:$F$1005,Con_ve!$D$6:$D$1005,$C33,Con_ve!$I$6:$I$1005,"Em negociação",Con_ve!$Q$6:$Q$1005,AO$5)))</f>
        <v/>
      </c>
      <c r="AP33" s="87" t="str">
        <f>IF(ISERR(IF($C33="","",SUMIFS(Con_ve!$F$6:$F$1005,Con_ve!$D$6:$D$1005,$C33,Con_ve!$I$6:$I$1005,"Em negociação",Con_ve!$Q$6:$Q$1005,AP$5))),"",IF($C33="","",SUMIFS(Con_ve!$F$6:$F$1005,Con_ve!$D$6:$D$1005,$C33,Con_ve!$I$6:$I$1005,"Em negociação",Con_ve!$Q$6:$Q$1005,AP$5)))</f>
        <v/>
      </c>
      <c r="AQ33" s="87" t="str">
        <f>IF(ISERR(IF($C33="","",SUMIFS(Con_ve!$F$6:$F$1005,Con_ve!$D$6:$D$1005,$C33,Con_ve!$I$6:$I$1005,"Em negociação",Con_ve!$Q$6:$Q$1005,AQ$5))),"",IF($C33="","",SUMIFS(Con_ve!$F$6:$F$1005,Con_ve!$D$6:$D$1005,$C33,Con_ve!$I$6:$I$1005,"Em negociação",Con_ve!$Q$6:$Q$1005,AQ$5)))</f>
        <v/>
      </c>
      <c r="AR33" s="87" t="str">
        <f>IF(ISERR(IF($C33="","",SUMIFS(Con_ve!$F$6:$F$1005,Con_ve!$D$6:$D$1005,$C33,Con_ve!$I$6:$I$1005,"Em negociação",Con_ve!$Q$6:$Q$1005,AR$5))),"",IF($C33="","",SUMIFS(Con_ve!$F$6:$F$1005,Con_ve!$D$6:$D$1005,$C33,Con_ve!$I$6:$I$1005,"Em negociação",Con_ve!$Q$6:$Q$1005,AR$5)))</f>
        <v/>
      </c>
      <c r="AS33" s="87" t="str">
        <f>IF(ISERR(IF($C33="","",SUMIFS(Con_ve!$F$6:$F$1005,Con_ve!$D$6:$D$1005,$C33,Con_ve!$I$6:$I$1005,"Em negociação",Con_ve!$Q$6:$Q$1005,AS$5))),"",IF($C33="","",SUMIFS(Con_ve!$F$6:$F$1005,Con_ve!$D$6:$D$1005,$C33,Con_ve!$I$6:$I$1005,"Em negociação",Con_ve!$Q$6:$Q$1005,AS$5)))</f>
        <v/>
      </c>
      <c r="AT33" s="87" t="str">
        <f>IF(ISERR(IF($C33="","",SUMIFS(Con_ve!$F$6:$F$1005,Con_ve!$D$6:$D$1005,$C33,Con_ve!$I$6:$I$1005,"Em negociação",Con_ve!$Q$6:$Q$1005,AT$5))),"",IF($C33="","",SUMIFS(Con_ve!$F$6:$F$1005,Con_ve!$D$6:$D$1005,$C33,Con_ve!$I$6:$I$1005,"Em negociação",Con_ve!$Q$6:$Q$1005,AT$5)))</f>
        <v/>
      </c>
      <c r="AU33" s="87" t="str">
        <f>IF(ISERR(IF($C33="","",SUMIFS(Con_ve!$F$6:$F$1005,Con_ve!$D$6:$D$1005,$C33,Con_ve!$I$6:$I$1005,"Em negociação",Con_ve!$Q$6:$Q$1005,AU$5))),"",IF($C33="","",SUMIFS(Con_ve!$F$6:$F$1005,Con_ve!$D$6:$D$1005,$C33,Con_ve!$I$6:$I$1005,"Em negociação",Con_ve!$Q$6:$Q$1005,AU$5)))</f>
        <v/>
      </c>
      <c r="AV33" s="87">
        <f t="shared" si="15"/>
        <v>0</v>
      </c>
    </row>
    <row r="34" spans="3:48" ht="30" customHeight="1">
      <c r="C34" s="97"/>
      <c r="D34" s="97"/>
      <c r="E34" s="95" t="s">
        <v>309</v>
      </c>
      <c r="F34" s="95" t="s">
        <v>309</v>
      </c>
      <c r="H34" s="87">
        <f t="shared" si="1"/>
        <v>0</v>
      </c>
      <c r="I34" s="87">
        <f t="shared" si="2"/>
        <v>0</v>
      </c>
      <c r="J34" s="87">
        <f t="shared" si="3"/>
        <v>0</v>
      </c>
      <c r="K34" s="87">
        <f t="shared" si="4"/>
        <v>0</v>
      </c>
      <c r="L34" s="87">
        <f t="shared" si="5"/>
        <v>0</v>
      </c>
      <c r="M34" s="87">
        <f t="shared" si="6"/>
        <v>0</v>
      </c>
      <c r="N34" s="87">
        <f t="shared" si="7"/>
        <v>0</v>
      </c>
      <c r="O34" s="87">
        <f t="shared" si="8"/>
        <v>0</v>
      </c>
      <c r="P34" s="87">
        <f t="shared" si="9"/>
        <v>0</v>
      </c>
      <c r="Q34" s="87">
        <f t="shared" si="10"/>
        <v>0</v>
      </c>
      <c r="R34" s="87">
        <f t="shared" si="11"/>
        <v>0</v>
      </c>
      <c r="S34" s="87">
        <f t="shared" si="12"/>
        <v>0</v>
      </c>
      <c r="T34" s="87">
        <f t="shared" si="13"/>
        <v>0</v>
      </c>
      <c r="V34" s="87" t="str">
        <f>IF(ISERR(IF($C34="","",SUMIFS(Con_ve!$F$6:$F$1005,Con_ve!$D$6:$D$1005,$C34,Con_ve!$I$6:$I$1005,"Fechada",Con_ve!$Q$6:$Q$1005,V$5))),"",IF($C34="","",SUMIFS(Con_ve!$F$6:$F$1005,Con_ve!$D$6:$D$1005,$C34,Con_ve!$I$6:$I$1005,"Fechada",Con_ve!$Q$6:$Q$1005,V$5)))</f>
        <v/>
      </c>
      <c r="W34" s="87" t="str">
        <f>IF(ISERR(IF($C34="","",SUMIFS(Con_ve!$F$6:$F$1005,Con_ve!$D$6:$D$1005,$C34,Con_ve!$I$6:$I$1005,"Fechada",Con_ve!$Q$6:$Q$1005,W$5))),"",IF($C34="","",SUMIFS(Con_ve!$F$6:$F$1005,Con_ve!$D$6:$D$1005,$C34,Con_ve!$I$6:$I$1005,"Fechada",Con_ve!$Q$6:$Q$1005,W$5)))</f>
        <v/>
      </c>
      <c r="X34" s="87" t="str">
        <f>IF(ISERR(IF($C34="","",SUMIFS(Con_ve!$F$6:$F$1005,Con_ve!$D$6:$D$1005,$C34,Con_ve!$I$6:$I$1005,"Fechada",Con_ve!$Q$6:$Q$1005,X$5))),"",IF($C34="","",SUMIFS(Con_ve!$F$6:$F$1005,Con_ve!$D$6:$D$1005,$C34,Con_ve!$I$6:$I$1005,"Fechada",Con_ve!$Q$6:$Q$1005,X$5)))</f>
        <v/>
      </c>
      <c r="Y34" s="87" t="str">
        <f>IF(ISERR(IF($C34="","",SUMIFS(Con_ve!$F$6:$F$1005,Con_ve!$D$6:$D$1005,$C34,Con_ve!$I$6:$I$1005,"Fechada",Con_ve!$Q$6:$Q$1005,Y$5))),"",IF($C34="","",SUMIFS(Con_ve!$F$6:$F$1005,Con_ve!$D$6:$D$1005,$C34,Con_ve!$I$6:$I$1005,"Fechada",Con_ve!$Q$6:$Q$1005,Y$5)))</f>
        <v/>
      </c>
      <c r="Z34" s="87" t="str">
        <f>IF(ISERR(IF($C34="","",SUMIFS(Con_ve!$F$6:$F$1005,Con_ve!$D$6:$D$1005,$C34,Con_ve!$I$6:$I$1005,"Fechada",Con_ve!$Q$6:$Q$1005,Z$5))),"",IF($C34="","",SUMIFS(Con_ve!$F$6:$F$1005,Con_ve!$D$6:$D$1005,$C34,Con_ve!$I$6:$I$1005,"Fechada",Con_ve!$Q$6:$Q$1005,Z$5)))</f>
        <v/>
      </c>
      <c r="AA34" s="87" t="str">
        <f>IF(ISERR(IF($C34="","",SUMIFS(Con_ve!$F$6:$F$1005,Con_ve!$D$6:$D$1005,$C34,Con_ve!$I$6:$I$1005,"Fechada",Con_ve!$Q$6:$Q$1005,AA$5))),"",IF($C34="","",SUMIFS(Con_ve!$F$6:$F$1005,Con_ve!$D$6:$D$1005,$C34,Con_ve!$I$6:$I$1005,"Fechada",Con_ve!$Q$6:$Q$1005,AA$5)))</f>
        <v/>
      </c>
      <c r="AB34" s="87" t="str">
        <f>IF(ISERR(IF($C34="","",SUMIFS(Con_ve!$F$6:$F$1005,Con_ve!$D$6:$D$1005,$C34,Con_ve!$I$6:$I$1005,"Fechada",Con_ve!$Q$6:$Q$1005,AB$5))),"",IF($C34="","",SUMIFS(Con_ve!$F$6:$F$1005,Con_ve!$D$6:$D$1005,$C34,Con_ve!$I$6:$I$1005,"Fechada",Con_ve!$Q$6:$Q$1005,AB$5)))</f>
        <v/>
      </c>
      <c r="AC34" s="87" t="str">
        <f>IF(ISERR(IF($C34="","",SUMIFS(Con_ve!$F$6:$F$1005,Con_ve!$D$6:$D$1005,$C34,Con_ve!$I$6:$I$1005,"Fechada",Con_ve!$Q$6:$Q$1005,AC$5))),"",IF($C34="","",SUMIFS(Con_ve!$F$6:$F$1005,Con_ve!$D$6:$D$1005,$C34,Con_ve!$I$6:$I$1005,"Fechada",Con_ve!$Q$6:$Q$1005,AC$5)))</f>
        <v/>
      </c>
      <c r="AD34" s="87" t="str">
        <f>IF(ISERR(IF($C34="","",SUMIFS(Con_ve!$F$6:$F$1005,Con_ve!$D$6:$D$1005,$C34,Con_ve!$I$6:$I$1005,"Fechada",Con_ve!$Q$6:$Q$1005,AD$5))),"",IF($C34="","",SUMIFS(Con_ve!$F$6:$F$1005,Con_ve!$D$6:$D$1005,$C34,Con_ve!$I$6:$I$1005,"Fechada",Con_ve!$Q$6:$Q$1005,AD$5)))</f>
        <v/>
      </c>
      <c r="AE34" s="87" t="str">
        <f>IF(ISERR(IF($C34="","",SUMIFS(Con_ve!$F$6:$F$1005,Con_ve!$D$6:$D$1005,$C34,Con_ve!$I$6:$I$1005,"Fechada",Con_ve!$Q$6:$Q$1005,AE$5))),"",IF($C34="","",SUMIFS(Con_ve!$F$6:$F$1005,Con_ve!$D$6:$D$1005,$C34,Con_ve!$I$6:$I$1005,"Fechada",Con_ve!$Q$6:$Q$1005,AE$5)))</f>
        <v/>
      </c>
      <c r="AF34" s="87" t="str">
        <f>IF(ISERR(IF($C34="","",SUMIFS(Con_ve!$F$6:$F$1005,Con_ve!$D$6:$D$1005,$C34,Con_ve!$I$6:$I$1005,"Fechada",Con_ve!$Q$6:$Q$1005,AF$5))),"",IF($C34="","",SUMIFS(Con_ve!$F$6:$F$1005,Con_ve!$D$6:$D$1005,$C34,Con_ve!$I$6:$I$1005,"Fechada",Con_ve!$Q$6:$Q$1005,AF$5)))</f>
        <v/>
      </c>
      <c r="AG34" s="87" t="str">
        <f>IF(ISERR(IF($C34="","",SUMIFS(Con_ve!$F$6:$F$1005,Con_ve!$D$6:$D$1005,$C34,Con_ve!$I$6:$I$1005,"Fechada",Con_ve!$Q$6:$Q$1005,AG$5))),"",IF($C34="","",SUMIFS(Con_ve!$F$6:$F$1005,Con_ve!$D$6:$D$1005,$C34,Con_ve!$I$6:$I$1005,"Fechada",Con_ve!$Q$6:$Q$1005,AG$5)))</f>
        <v/>
      </c>
      <c r="AH34" s="87">
        <f t="shared" si="14"/>
        <v>0</v>
      </c>
      <c r="AJ34" s="87" t="str">
        <f>IF(ISERR(IF($C34="","",SUMIFS(Con_ve!$F$6:$F$1005,Con_ve!$D$6:$D$1005,$C34,Con_ve!$I$6:$I$1005,"Em negociação",Con_ve!$Q$6:$Q$1005,AJ$5))),"",IF($C34="","",SUMIFS(Con_ve!$F$6:$F$1005,Con_ve!$D$6:$D$1005,$C34,Con_ve!$I$6:$I$1005,"Em negociação",Con_ve!$Q$6:$Q$1005,AJ$5)))</f>
        <v/>
      </c>
      <c r="AK34" s="87" t="str">
        <f>IF(ISERR(IF($C34="","",SUMIFS(Con_ve!$F$6:$F$1005,Con_ve!$D$6:$D$1005,$C34,Con_ve!$I$6:$I$1005,"Em negociação",Con_ve!$Q$6:$Q$1005,AK$5))),"",IF($C34="","",SUMIFS(Con_ve!$F$6:$F$1005,Con_ve!$D$6:$D$1005,$C34,Con_ve!$I$6:$I$1005,"Em negociação",Con_ve!$Q$6:$Q$1005,AK$5)))</f>
        <v/>
      </c>
      <c r="AL34" s="87" t="str">
        <f>IF(ISERR(IF($C34="","",SUMIFS(Con_ve!$F$6:$F$1005,Con_ve!$D$6:$D$1005,$C34,Con_ve!$I$6:$I$1005,"Em negociação",Con_ve!$Q$6:$Q$1005,AL$5))),"",IF($C34="","",SUMIFS(Con_ve!$F$6:$F$1005,Con_ve!$D$6:$D$1005,$C34,Con_ve!$I$6:$I$1005,"Em negociação",Con_ve!$Q$6:$Q$1005,AL$5)))</f>
        <v/>
      </c>
      <c r="AM34" s="87" t="str">
        <f>IF(ISERR(IF($C34="","",SUMIFS(Con_ve!$F$6:$F$1005,Con_ve!$D$6:$D$1005,$C34,Con_ve!$I$6:$I$1005,"Em negociação",Con_ve!$Q$6:$Q$1005,AM$5))),"",IF($C34="","",SUMIFS(Con_ve!$F$6:$F$1005,Con_ve!$D$6:$D$1005,$C34,Con_ve!$I$6:$I$1005,"Em negociação",Con_ve!$Q$6:$Q$1005,AM$5)))</f>
        <v/>
      </c>
      <c r="AN34" s="87" t="str">
        <f>IF(ISERR(IF($C34="","",SUMIFS(Con_ve!$F$6:$F$1005,Con_ve!$D$6:$D$1005,$C34,Con_ve!$I$6:$I$1005,"Em negociação",Con_ve!$Q$6:$Q$1005,AN$5))),"",IF($C34="","",SUMIFS(Con_ve!$F$6:$F$1005,Con_ve!$D$6:$D$1005,$C34,Con_ve!$I$6:$I$1005,"Em negociação",Con_ve!$Q$6:$Q$1005,AN$5)))</f>
        <v/>
      </c>
      <c r="AO34" s="87" t="str">
        <f>IF(ISERR(IF($C34="","",SUMIFS(Con_ve!$F$6:$F$1005,Con_ve!$D$6:$D$1005,$C34,Con_ve!$I$6:$I$1005,"Em negociação",Con_ve!$Q$6:$Q$1005,AO$5))),"",IF($C34="","",SUMIFS(Con_ve!$F$6:$F$1005,Con_ve!$D$6:$D$1005,$C34,Con_ve!$I$6:$I$1005,"Em negociação",Con_ve!$Q$6:$Q$1005,AO$5)))</f>
        <v/>
      </c>
      <c r="AP34" s="87" t="str">
        <f>IF(ISERR(IF($C34="","",SUMIFS(Con_ve!$F$6:$F$1005,Con_ve!$D$6:$D$1005,$C34,Con_ve!$I$6:$I$1005,"Em negociação",Con_ve!$Q$6:$Q$1005,AP$5))),"",IF($C34="","",SUMIFS(Con_ve!$F$6:$F$1005,Con_ve!$D$6:$D$1005,$C34,Con_ve!$I$6:$I$1005,"Em negociação",Con_ve!$Q$6:$Q$1005,AP$5)))</f>
        <v/>
      </c>
      <c r="AQ34" s="87" t="str">
        <f>IF(ISERR(IF($C34="","",SUMIFS(Con_ve!$F$6:$F$1005,Con_ve!$D$6:$D$1005,$C34,Con_ve!$I$6:$I$1005,"Em negociação",Con_ve!$Q$6:$Q$1005,AQ$5))),"",IF($C34="","",SUMIFS(Con_ve!$F$6:$F$1005,Con_ve!$D$6:$D$1005,$C34,Con_ve!$I$6:$I$1005,"Em negociação",Con_ve!$Q$6:$Q$1005,AQ$5)))</f>
        <v/>
      </c>
      <c r="AR34" s="87" t="str">
        <f>IF(ISERR(IF($C34="","",SUMIFS(Con_ve!$F$6:$F$1005,Con_ve!$D$6:$D$1005,$C34,Con_ve!$I$6:$I$1005,"Em negociação",Con_ve!$Q$6:$Q$1005,AR$5))),"",IF($C34="","",SUMIFS(Con_ve!$F$6:$F$1005,Con_ve!$D$6:$D$1005,$C34,Con_ve!$I$6:$I$1005,"Em negociação",Con_ve!$Q$6:$Q$1005,AR$5)))</f>
        <v/>
      </c>
      <c r="AS34" s="87" t="str">
        <f>IF(ISERR(IF($C34="","",SUMIFS(Con_ve!$F$6:$F$1005,Con_ve!$D$6:$D$1005,$C34,Con_ve!$I$6:$I$1005,"Em negociação",Con_ve!$Q$6:$Q$1005,AS$5))),"",IF($C34="","",SUMIFS(Con_ve!$F$6:$F$1005,Con_ve!$D$6:$D$1005,$C34,Con_ve!$I$6:$I$1005,"Em negociação",Con_ve!$Q$6:$Q$1005,AS$5)))</f>
        <v/>
      </c>
      <c r="AT34" s="87" t="str">
        <f>IF(ISERR(IF($C34="","",SUMIFS(Con_ve!$F$6:$F$1005,Con_ve!$D$6:$D$1005,$C34,Con_ve!$I$6:$I$1005,"Em negociação",Con_ve!$Q$6:$Q$1005,AT$5))),"",IF($C34="","",SUMIFS(Con_ve!$F$6:$F$1005,Con_ve!$D$6:$D$1005,$C34,Con_ve!$I$6:$I$1005,"Em negociação",Con_ve!$Q$6:$Q$1005,AT$5)))</f>
        <v/>
      </c>
      <c r="AU34" s="87" t="str">
        <f>IF(ISERR(IF($C34="","",SUMIFS(Con_ve!$F$6:$F$1005,Con_ve!$D$6:$D$1005,$C34,Con_ve!$I$6:$I$1005,"Em negociação",Con_ve!$Q$6:$Q$1005,AU$5))),"",IF($C34="","",SUMIFS(Con_ve!$F$6:$F$1005,Con_ve!$D$6:$D$1005,$C34,Con_ve!$I$6:$I$1005,"Em negociação",Con_ve!$Q$6:$Q$1005,AU$5)))</f>
        <v/>
      </c>
      <c r="AV34" s="87">
        <f t="shared" si="15"/>
        <v>0</v>
      </c>
    </row>
    <row r="35" spans="3:48" ht="30" customHeight="1">
      <c r="C35" s="97"/>
      <c r="D35" s="97"/>
      <c r="E35" s="95" t="s">
        <v>309</v>
      </c>
      <c r="F35" s="95" t="s">
        <v>309</v>
      </c>
      <c r="H35" s="87">
        <f t="shared" si="1"/>
        <v>0</v>
      </c>
      <c r="I35" s="87">
        <f t="shared" si="2"/>
        <v>0</v>
      </c>
      <c r="J35" s="87">
        <f t="shared" si="3"/>
        <v>0</v>
      </c>
      <c r="K35" s="87">
        <f t="shared" si="4"/>
        <v>0</v>
      </c>
      <c r="L35" s="87">
        <f t="shared" si="5"/>
        <v>0</v>
      </c>
      <c r="M35" s="87">
        <f t="shared" si="6"/>
        <v>0</v>
      </c>
      <c r="N35" s="87">
        <f t="shared" si="7"/>
        <v>0</v>
      </c>
      <c r="O35" s="87">
        <f t="shared" si="8"/>
        <v>0</v>
      </c>
      <c r="P35" s="87">
        <f t="shared" si="9"/>
        <v>0</v>
      </c>
      <c r="Q35" s="87">
        <f t="shared" si="10"/>
        <v>0</v>
      </c>
      <c r="R35" s="87">
        <f t="shared" si="11"/>
        <v>0</v>
      </c>
      <c r="S35" s="87">
        <f t="shared" si="12"/>
        <v>0</v>
      </c>
      <c r="T35" s="87">
        <f t="shared" si="13"/>
        <v>0</v>
      </c>
      <c r="V35" s="87" t="str">
        <f>IF(ISERR(IF($C35="","",SUMIFS(Con_ve!$F$6:$F$1005,Con_ve!$D$6:$D$1005,$C35,Con_ve!$I$6:$I$1005,"Fechada",Con_ve!$Q$6:$Q$1005,V$5))),"",IF($C35="","",SUMIFS(Con_ve!$F$6:$F$1005,Con_ve!$D$6:$D$1005,$C35,Con_ve!$I$6:$I$1005,"Fechada",Con_ve!$Q$6:$Q$1005,V$5)))</f>
        <v/>
      </c>
      <c r="W35" s="87" t="str">
        <f>IF(ISERR(IF($C35="","",SUMIFS(Con_ve!$F$6:$F$1005,Con_ve!$D$6:$D$1005,$C35,Con_ve!$I$6:$I$1005,"Fechada",Con_ve!$Q$6:$Q$1005,W$5))),"",IF($C35="","",SUMIFS(Con_ve!$F$6:$F$1005,Con_ve!$D$6:$D$1005,$C35,Con_ve!$I$6:$I$1005,"Fechada",Con_ve!$Q$6:$Q$1005,W$5)))</f>
        <v/>
      </c>
      <c r="X35" s="87" t="str">
        <f>IF(ISERR(IF($C35="","",SUMIFS(Con_ve!$F$6:$F$1005,Con_ve!$D$6:$D$1005,$C35,Con_ve!$I$6:$I$1005,"Fechada",Con_ve!$Q$6:$Q$1005,X$5))),"",IF($C35="","",SUMIFS(Con_ve!$F$6:$F$1005,Con_ve!$D$6:$D$1005,$C35,Con_ve!$I$6:$I$1005,"Fechada",Con_ve!$Q$6:$Q$1005,X$5)))</f>
        <v/>
      </c>
      <c r="Y35" s="87" t="str">
        <f>IF(ISERR(IF($C35="","",SUMIFS(Con_ve!$F$6:$F$1005,Con_ve!$D$6:$D$1005,$C35,Con_ve!$I$6:$I$1005,"Fechada",Con_ve!$Q$6:$Q$1005,Y$5))),"",IF($C35="","",SUMIFS(Con_ve!$F$6:$F$1005,Con_ve!$D$6:$D$1005,$C35,Con_ve!$I$6:$I$1005,"Fechada",Con_ve!$Q$6:$Q$1005,Y$5)))</f>
        <v/>
      </c>
      <c r="Z35" s="87" t="str">
        <f>IF(ISERR(IF($C35="","",SUMIFS(Con_ve!$F$6:$F$1005,Con_ve!$D$6:$D$1005,$C35,Con_ve!$I$6:$I$1005,"Fechada",Con_ve!$Q$6:$Q$1005,Z$5))),"",IF($C35="","",SUMIFS(Con_ve!$F$6:$F$1005,Con_ve!$D$6:$D$1005,$C35,Con_ve!$I$6:$I$1005,"Fechada",Con_ve!$Q$6:$Q$1005,Z$5)))</f>
        <v/>
      </c>
      <c r="AA35" s="87" t="str">
        <f>IF(ISERR(IF($C35="","",SUMIFS(Con_ve!$F$6:$F$1005,Con_ve!$D$6:$D$1005,$C35,Con_ve!$I$6:$I$1005,"Fechada",Con_ve!$Q$6:$Q$1005,AA$5))),"",IF($C35="","",SUMIFS(Con_ve!$F$6:$F$1005,Con_ve!$D$6:$D$1005,$C35,Con_ve!$I$6:$I$1005,"Fechada",Con_ve!$Q$6:$Q$1005,AA$5)))</f>
        <v/>
      </c>
      <c r="AB35" s="87" t="str">
        <f>IF(ISERR(IF($C35="","",SUMIFS(Con_ve!$F$6:$F$1005,Con_ve!$D$6:$D$1005,$C35,Con_ve!$I$6:$I$1005,"Fechada",Con_ve!$Q$6:$Q$1005,AB$5))),"",IF($C35="","",SUMIFS(Con_ve!$F$6:$F$1005,Con_ve!$D$6:$D$1005,$C35,Con_ve!$I$6:$I$1005,"Fechada",Con_ve!$Q$6:$Q$1005,AB$5)))</f>
        <v/>
      </c>
      <c r="AC35" s="87" t="str">
        <f>IF(ISERR(IF($C35="","",SUMIFS(Con_ve!$F$6:$F$1005,Con_ve!$D$6:$D$1005,$C35,Con_ve!$I$6:$I$1005,"Fechada",Con_ve!$Q$6:$Q$1005,AC$5))),"",IF($C35="","",SUMIFS(Con_ve!$F$6:$F$1005,Con_ve!$D$6:$D$1005,$C35,Con_ve!$I$6:$I$1005,"Fechada",Con_ve!$Q$6:$Q$1005,AC$5)))</f>
        <v/>
      </c>
      <c r="AD35" s="87" t="str">
        <f>IF(ISERR(IF($C35="","",SUMIFS(Con_ve!$F$6:$F$1005,Con_ve!$D$6:$D$1005,$C35,Con_ve!$I$6:$I$1005,"Fechada",Con_ve!$Q$6:$Q$1005,AD$5))),"",IF($C35="","",SUMIFS(Con_ve!$F$6:$F$1005,Con_ve!$D$6:$D$1005,$C35,Con_ve!$I$6:$I$1005,"Fechada",Con_ve!$Q$6:$Q$1005,AD$5)))</f>
        <v/>
      </c>
      <c r="AE35" s="87" t="str">
        <f>IF(ISERR(IF($C35="","",SUMIFS(Con_ve!$F$6:$F$1005,Con_ve!$D$6:$D$1005,$C35,Con_ve!$I$6:$I$1005,"Fechada",Con_ve!$Q$6:$Q$1005,AE$5))),"",IF($C35="","",SUMIFS(Con_ve!$F$6:$F$1005,Con_ve!$D$6:$D$1005,$C35,Con_ve!$I$6:$I$1005,"Fechada",Con_ve!$Q$6:$Q$1005,AE$5)))</f>
        <v/>
      </c>
      <c r="AF35" s="87" t="str">
        <f>IF(ISERR(IF($C35="","",SUMIFS(Con_ve!$F$6:$F$1005,Con_ve!$D$6:$D$1005,$C35,Con_ve!$I$6:$I$1005,"Fechada",Con_ve!$Q$6:$Q$1005,AF$5))),"",IF($C35="","",SUMIFS(Con_ve!$F$6:$F$1005,Con_ve!$D$6:$D$1005,$C35,Con_ve!$I$6:$I$1005,"Fechada",Con_ve!$Q$6:$Q$1005,AF$5)))</f>
        <v/>
      </c>
      <c r="AG35" s="87" t="str">
        <f>IF(ISERR(IF($C35="","",SUMIFS(Con_ve!$F$6:$F$1005,Con_ve!$D$6:$D$1005,$C35,Con_ve!$I$6:$I$1005,"Fechada",Con_ve!$Q$6:$Q$1005,AG$5))),"",IF($C35="","",SUMIFS(Con_ve!$F$6:$F$1005,Con_ve!$D$6:$D$1005,$C35,Con_ve!$I$6:$I$1005,"Fechada",Con_ve!$Q$6:$Q$1005,AG$5)))</f>
        <v/>
      </c>
      <c r="AH35" s="87">
        <f t="shared" si="14"/>
        <v>0</v>
      </c>
      <c r="AJ35" s="87" t="str">
        <f>IF(ISERR(IF($C35="","",SUMIFS(Con_ve!$F$6:$F$1005,Con_ve!$D$6:$D$1005,$C35,Con_ve!$I$6:$I$1005,"Em negociação",Con_ve!$Q$6:$Q$1005,AJ$5))),"",IF($C35="","",SUMIFS(Con_ve!$F$6:$F$1005,Con_ve!$D$6:$D$1005,$C35,Con_ve!$I$6:$I$1005,"Em negociação",Con_ve!$Q$6:$Q$1005,AJ$5)))</f>
        <v/>
      </c>
      <c r="AK35" s="87" t="str">
        <f>IF(ISERR(IF($C35="","",SUMIFS(Con_ve!$F$6:$F$1005,Con_ve!$D$6:$D$1005,$C35,Con_ve!$I$6:$I$1005,"Em negociação",Con_ve!$Q$6:$Q$1005,AK$5))),"",IF($C35="","",SUMIFS(Con_ve!$F$6:$F$1005,Con_ve!$D$6:$D$1005,$C35,Con_ve!$I$6:$I$1005,"Em negociação",Con_ve!$Q$6:$Q$1005,AK$5)))</f>
        <v/>
      </c>
      <c r="AL35" s="87" t="str">
        <f>IF(ISERR(IF($C35="","",SUMIFS(Con_ve!$F$6:$F$1005,Con_ve!$D$6:$D$1005,$C35,Con_ve!$I$6:$I$1005,"Em negociação",Con_ve!$Q$6:$Q$1005,AL$5))),"",IF($C35="","",SUMIFS(Con_ve!$F$6:$F$1005,Con_ve!$D$6:$D$1005,$C35,Con_ve!$I$6:$I$1005,"Em negociação",Con_ve!$Q$6:$Q$1005,AL$5)))</f>
        <v/>
      </c>
      <c r="AM35" s="87" t="str">
        <f>IF(ISERR(IF($C35="","",SUMIFS(Con_ve!$F$6:$F$1005,Con_ve!$D$6:$D$1005,$C35,Con_ve!$I$6:$I$1005,"Em negociação",Con_ve!$Q$6:$Q$1005,AM$5))),"",IF($C35="","",SUMIFS(Con_ve!$F$6:$F$1005,Con_ve!$D$6:$D$1005,$C35,Con_ve!$I$6:$I$1005,"Em negociação",Con_ve!$Q$6:$Q$1005,AM$5)))</f>
        <v/>
      </c>
      <c r="AN35" s="87" t="str">
        <f>IF(ISERR(IF($C35="","",SUMIFS(Con_ve!$F$6:$F$1005,Con_ve!$D$6:$D$1005,$C35,Con_ve!$I$6:$I$1005,"Em negociação",Con_ve!$Q$6:$Q$1005,AN$5))),"",IF($C35="","",SUMIFS(Con_ve!$F$6:$F$1005,Con_ve!$D$6:$D$1005,$C35,Con_ve!$I$6:$I$1005,"Em negociação",Con_ve!$Q$6:$Q$1005,AN$5)))</f>
        <v/>
      </c>
      <c r="AO35" s="87" t="str">
        <f>IF(ISERR(IF($C35="","",SUMIFS(Con_ve!$F$6:$F$1005,Con_ve!$D$6:$D$1005,$C35,Con_ve!$I$6:$I$1005,"Em negociação",Con_ve!$Q$6:$Q$1005,AO$5))),"",IF($C35="","",SUMIFS(Con_ve!$F$6:$F$1005,Con_ve!$D$6:$D$1005,$C35,Con_ve!$I$6:$I$1005,"Em negociação",Con_ve!$Q$6:$Q$1005,AO$5)))</f>
        <v/>
      </c>
      <c r="AP35" s="87" t="str">
        <f>IF(ISERR(IF($C35="","",SUMIFS(Con_ve!$F$6:$F$1005,Con_ve!$D$6:$D$1005,$C35,Con_ve!$I$6:$I$1005,"Em negociação",Con_ve!$Q$6:$Q$1005,AP$5))),"",IF($C35="","",SUMIFS(Con_ve!$F$6:$F$1005,Con_ve!$D$6:$D$1005,$C35,Con_ve!$I$6:$I$1005,"Em negociação",Con_ve!$Q$6:$Q$1005,AP$5)))</f>
        <v/>
      </c>
      <c r="AQ35" s="87" t="str">
        <f>IF(ISERR(IF($C35="","",SUMIFS(Con_ve!$F$6:$F$1005,Con_ve!$D$6:$D$1005,$C35,Con_ve!$I$6:$I$1005,"Em negociação",Con_ve!$Q$6:$Q$1005,AQ$5))),"",IF($C35="","",SUMIFS(Con_ve!$F$6:$F$1005,Con_ve!$D$6:$D$1005,$C35,Con_ve!$I$6:$I$1005,"Em negociação",Con_ve!$Q$6:$Q$1005,AQ$5)))</f>
        <v/>
      </c>
      <c r="AR35" s="87" t="str">
        <f>IF(ISERR(IF($C35="","",SUMIFS(Con_ve!$F$6:$F$1005,Con_ve!$D$6:$D$1005,$C35,Con_ve!$I$6:$I$1005,"Em negociação",Con_ve!$Q$6:$Q$1005,AR$5))),"",IF($C35="","",SUMIFS(Con_ve!$F$6:$F$1005,Con_ve!$D$6:$D$1005,$C35,Con_ve!$I$6:$I$1005,"Em negociação",Con_ve!$Q$6:$Q$1005,AR$5)))</f>
        <v/>
      </c>
      <c r="AS35" s="87" t="str">
        <f>IF(ISERR(IF($C35="","",SUMIFS(Con_ve!$F$6:$F$1005,Con_ve!$D$6:$D$1005,$C35,Con_ve!$I$6:$I$1005,"Em negociação",Con_ve!$Q$6:$Q$1005,AS$5))),"",IF($C35="","",SUMIFS(Con_ve!$F$6:$F$1005,Con_ve!$D$6:$D$1005,$C35,Con_ve!$I$6:$I$1005,"Em negociação",Con_ve!$Q$6:$Q$1005,AS$5)))</f>
        <v/>
      </c>
      <c r="AT35" s="87" t="str">
        <f>IF(ISERR(IF($C35="","",SUMIFS(Con_ve!$F$6:$F$1005,Con_ve!$D$6:$D$1005,$C35,Con_ve!$I$6:$I$1005,"Em negociação",Con_ve!$Q$6:$Q$1005,AT$5))),"",IF($C35="","",SUMIFS(Con_ve!$F$6:$F$1005,Con_ve!$D$6:$D$1005,$C35,Con_ve!$I$6:$I$1005,"Em negociação",Con_ve!$Q$6:$Q$1005,AT$5)))</f>
        <v/>
      </c>
      <c r="AU35" s="87" t="str">
        <f>IF(ISERR(IF($C35="","",SUMIFS(Con_ve!$F$6:$F$1005,Con_ve!$D$6:$D$1005,$C35,Con_ve!$I$6:$I$1005,"Em negociação",Con_ve!$Q$6:$Q$1005,AU$5))),"",IF($C35="","",SUMIFS(Con_ve!$F$6:$F$1005,Con_ve!$D$6:$D$1005,$C35,Con_ve!$I$6:$I$1005,"Em negociação",Con_ve!$Q$6:$Q$1005,AU$5)))</f>
        <v/>
      </c>
      <c r="AV35" s="87">
        <f t="shared" si="15"/>
        <v>0</v>
      </c>
    </row>
    <row r="36" spans="3:48" ht="30" customHeight="1">
      <c r="C36" s="97"/>
      <c r="D36" s="97"/>
      <c r="E36" s="95" t="s">
        <v>309</v>
      </c>
      <c r="F36" s="95" t="s">
        <v>309</v>
      </c>
      <c r="H36" s="87">
        <f t="shared" si="1"/>
        <v>0</v>
      </c>
      <c r="I36" s="87">
        <f t="shared" si="2"/>
        <v>0</v>
      </c>
      <c r="J36" s="87">
        <f t="shared" si="3"/>
        <v>0</v>
      </c>
      <c r="K36" s="87">
        <f t="shared" si="4"/>
        <v>0</v>
      </c>
      <c r="L36" s="87">
        <f t="shared" si="5"/>
        <v>0</v>
      </c>
      <c r="M36" s="87">
        <f t="shared" si="6"/>
        <v>0</v>
      </c>
      <c r="N36" s="87">
        <f t="shared" si="7"/>
        <v>0</v>
      </c>
      <c r="O36" s="87">
        <f t="shared" si="8"/>
        <v>0</v>
      </c>
      <c r="P36" s="87">
        <f t="shared" si="9"/>
        <v>0</v>
      </c>
      <c r="Q36" s="87">
        <f t="shared" si="10"/>
        <v>0</v>
      </c>
      <c r="R36" s="87">
        <f t="shared" si="11"/>
        <v>0</v>
      </c>
      <c r="S36" s="87">
        <f t="shared" si="12"/>
        <v>0</v>
      </c>
      <c r="T36" s="87">
        <f t="shared" si="13"/>
        <v>0</v>
      </c>
      <c r="V36" s="87" t="str">
        <f>IF(ISERR(IF($C36="","",SUMIFS(Con_ve!$F$6:$F$1005,Con_ve!$D$6:$D$1005,$C36,Con_ve!$I$6:$I$1005,"Fechada",Con_ve!$Q$6:$Q$1005,V$5))),"",IF($C36="","",SUMIFS(Con_ve!$F$6:$F$1005,Con_ve!$D$6:$D$1005,$C36,Con_ve!$I$6:$I$1005,"Fechada",Con_ve!$Q$6:$Q$1005,V$5)))</f>
        <v/>
      </c>
      <c r="W36" s="87" t="str">
        <f>IF(ISERR(IF($C36="","",SUMIFS(Con_ve!$F$6:$F$1005,Con_ve!$D$6:$D$1005,$C36,Con_ve!$I$6:$I$1005,"Fechada",Con_ve!$Q$6:$Q$1005,W$5))),"",IF($C36="","",SUMIFS(Con_ve!$F$6:$F$1005,Con_ve!$D$6:$D$1005,$C36,Con_ve!$I$6:$I$1005,"Fechada",Con_ve!$Q$6:$Q$1005,W$5)))</f>
        <v/>
      </c>
      <c r="X36" s="87" t="str">
        <f>IF(ISERR(IF($C36="","",SUMIFS(Con_ve!$F$6:$F$1005,Con_ve!$D$6:$D$1005,$C36,Con_ve!$I$6:$I$1005,"Fechada",Con_ve!$Q$6:$Q$1005,X$5))),"",IF($C36="","",SUMIFS(Con_ve!$F$6:$F$1005,Con_ve!$D$6:$D$1005,$C36,Con_ve!$I$6:$I$1005,"Fechada",Con_ve!$Q$6:$Q$1005,X$5)))</f>
        <v/>
      </c>
      <c r="Y36" s="87" t="str">
        <f>IF(ISERR(IF($C36="","",SUMIFS(Con_ve!$F$6:$F$1005,Con_ve!$D$6:$D$1005,$C36,Con_ve!$I$6:$I$1005,"Fechada",Con_ve!$Q$6:$Q$1005,Y$5))),"",IF($C36="","",SUMIFS(Con_ve!$F$6:$F$1005,Con_ve!$D$6:$D$1005,$C36,Con_ve!$I$6:$I$1005,"Fechada",Con_ve!$Q$6:$Q$1005,Y$5)))</f>
        <v/>
      </c>
      <c r="Z36" s="87" t="str">
        <f>IF(ISERR(IF($C36="","",SUMIFS(Con_ve!$F$6:$F$1005,Con_ve!$D$6:$D$1005,$C36,Con_ve!$I$6:$I$1005,"Fechada",Con_ve!$Q$6:$Q$1005,Z$5))),"",IF($C36="","",SUMIFS(Con_ve!$F$6:$F$1005,Con_ve!$D$6:$D$1005,$C36,Con_ve!$I$6:$I$1005,"Fechada",Con_ve!$Q$6:$Q$1005,Z$5)))</f>
        <v/>
      </c>
      <c r="AA36" s="87" t="str">
        <f>IF(ISERR(IF($C36="","",SUMIFS(Con_ve!$F$6:$F$1005,Con_ve!$D$6:$D$1005,$C36,Con_ve!$I$6:$I$1005,"Fechada",Con_ve!$Q$6:$Q$1005,AA$5))),"",IF($C36="","",SUMIFS(Con_ve!$F$6:$F$1005,Con_ve!$D$6:$D$1005,$C36,Con_ve!$I$6:$I$1005,"Fechada",Con_ve!$Q$6:$Q$1005,AA$5)))</f>
        <v/>
      </c>
      <c r="AB36" s="87" t="str">
        <f>IF(ISERR(IF($C36="","",SUMIFS(Con_ve!$F$6:$F$1005,Con_ve!$D$6:$D$1005,$C36,Con_ve!$I$6:$I$1005,"Fechada",Con_ve!$Q$6:$Q$1005,AB$5))),"",IF($C36="","",SUMIFS(Con_ve!$F$6:$F$1005,Con_ve!$D$6:$D$1005,$C36,Con_ve!$I$6:$I$1005,"Fechada",Con_ve!$Q$6:$Q$1005,AB$5)))</f>
        <v/>
      </c>
      <c r="AC36" s="87" t="str">
        <f>IF(ISERR(IF($C36="","",SUMIFS(Con_ve!$F$6:$F$1005,Con_ve!$D$6:$D$1005,$C36,Con_ve!$I$6:$I$1005,"Fechada",Con_ve!$Q$6:$Q$1005,AC$5))),"",IF($C36="","",SUMIFS(Con_ve!$F$6:$F$1005,Con_ve!$D$6:$D$1005,$C36,Con_ve!$I$6:$I$1005,"Fechada",Con_ve!$Q$6:$Q$1005,AC$5)))</f>
        <v/>
      </c>
      <c r="AD36" s="87" t="str">
        <f>IF(ISERR(IF($C36="","",SUMIFS(Con_ve!$F$6:$F$1005,Con_ve!$D$6:$D$1005,$C36,Con_ve!$I$6:$I$1005,"Fechada",Con_ve!$Q$6:$Q$1005,AD$5))),"",IF($C36="","",SUMIFS(Con_ve!$F$6:$F$1005,Con_ve!$D$6:$D$1005,$C36,Con_ve!$I$6:$I$1005,"Fechada",Con_ve!$Q$6:$Q$1005,AD$5)))</f>
        <v/>
      </c>
      <c r="AE36" s="87" t="str">
        <f>IF(ISERR(IF($C36="","",SUMIFS(Con_ve!$F$6:$F$1005,Con_ve!$D$6:$D$1005,$C36,Con_ve!$I$6:$I$1005,"Fechada",Con_ve!$Q$6:$Q$1005,AE$5))),"",IF($C36="","",SUMIFS(Con_ve!$F$6:$F$1005,Con_ve!$D$6:$D$1005,$C36,Con_ve!$I$6:$I$1005,"Fechada",Con_ve!$Q$6:$Q$1005,AE$5)))</f>
        <v/>
      </c>
      <c r="AF36" s="87" t="str">
        <f>IF(ISERR(IF($C36="","",SUMIFS(Con_ve!$F$6:$F$1005,Con_ve!$D$6:$D$1005,$C36,Con_ve!$I$6:$I$1005,"Fechada",Con_ve!$Q$6:$Q$1005,AF$5))),"",IF($C36="","",SUMIFS(Con_ve!$F$6:$F$1005,Con_ve!$D$6:$D$1005,$C36,Con_ve!$I$6:$I$1005,"Fechada",Con_ve!$Q$6:$Q$1005,AF$5)))</f>
        <v/>
      </c>
      <c r="AG36" s="87" t="str">
        <f>IF(ISERR(IF($C36="","",SUMIFS(Con_ve!$F$6:$F$1005,Con_ve!$D$6:$D$1005,$C36,Con_ve!$I$6:$I$1005,"Fechada",Con_ve!$Q$6:$Q$1005,AG$5))),"",IF($C36="","",SUMIFS(Con_ve!$F$6:$F$1005,Con_ve!$D$6:$D$1005,$C36,Con_ve!$I$6:$I$1005,"Fechada",Con_ve!$Q$6:$Q$1005,AG$5)))</f>
        <v/>
      </c>
      <c r="AH36" s="87">
        <f t="shared" si="14"/>
        <v>0</v>
      </c>
      <c r="AJ36" s="87" t="str">
        <f>IF(ISERR(IF($C36="","",SUMIFS(Con_ve!$F$6:$F$1005,Con_ve!$D$6:$D$1005,$C36,Con_ve!$I$6:$I$1005,"Em negociação",Con_ve!$Q$6:$Q$1005,AJ$5))),"",IF($C36="","",SUMIFS(Con_ve!$F$6:$F$1005,Con_ve!$D$6:$D$1005,$C36,Con_ve!$I$6:$I$1005,"Em negociação",Con_ve!$Q$6:$Q$1005,AJ$5)))</f>
        <v/>
      </c>
      <c r="AK36" s="87" t="str">
        <f>IF(ISERR(IF($C36="","",SUMIFS(Con_ve!$F$6:$F$1005,Con_ve!$D$6:$D$1005,$C36,Con_ve!$I$6:$I$1005,"Em negociação",Con_ve!$Q$6:$Q$1005,AK$5))),"",IF($C36="","",SUMIFS(Con_ve!$F$6:$F$1005,Con_ve!$D$6:$D$1005,$C36,Con_ve!$I$6:$I$1005,"Em negociação",Con_ve!$Q$6:$Q$1005,AK$5)))</f>
        <v/>
      </c>
      <c r="AL36" s="87" t="str">
        <f>IF(ISERR(IF($C36="","",SUMIFS(Con_ve!$F$6:$F$1005,Con_ve!$D$6:$D$1005,$C36,Con_ve!$I$6:$I$1005,"Em negociação",Con_ve!$Q$6:$Q$1005,AL$5))),"",IF($C36="","",SUMIFS(Con_ve!$F$6:$F$1005,Con_ve!$D$6:$D$1005,$C36,Con_ve!$I$6:$I$1005,"Em negociação",Con_ve!$Q$6:$Q$1005,AL$5)))</f>
        <v/>
      </c>
      <c r="AM36" s="87" t="str">
        <f>IF(ISERR(IF($C36="","",SUMIFS(Con_ve!$F$6:$F$1005,Con_ve!$D$6:$D$1005,$C36,Con_ve!$I$6:$I$1005,"Em negociação",Con_ve!$Q$6:$Q$1005,AM$5))),"",IF($C36="","",SUMIFS(Con_ve!$F$6:$F$1005,Con_ve!$D$6:$D$1005,$C36,Con_ve!$I$6:$I$1005,"Em negociação",Con_ve!$Q$6:$Q$1005,AM$5)))</f>
        <v/>
      </c>
      <c r="AN36" s="87" t="str">
        <f>IF(ISERR(IF($C36="","",SUMIFS(Con_ve!$F$6:$F$1005,Con_ve!$D$6:$D$1005,$C36,Con_ve!$I$6:$I$1005,"Em negociação",Con_ve!$Q$6:$Q$1005,AN$5))),"",IF($C36="","",SUMIFS(Con_ve!$F$6:$F$1005,Con_ve!$D$6:$D$1005,$C36,Con_ve!$I$6:$I$1005,"Em negociação",Con_ve!$Q$6:$Q$1005,AN$5)))</f>
        <v/>
      </c>
      <c r="AO36" s="87" t="str">
        <f>IF(ISERR(IF($C36="","",SUMIFS(Con_ve!$F$6:$F$1005,Con_ve!$D$6:$D$1005,$C36,Con_ve!$I$6:$I$1005,"Em negociação",Con_ve!$Q$6:$Q$1005,AO$5))),"",IF($C36="","",SUMIFS(Con_ve!$F$6:$F$1005,Con_ve!$D$6:$D$1005,$C36,Con_ve!$I$6:$I$1005,"Em negociação",Con_ve!$Q$6:$Q$1005,AO$5)))</f>
        <v/>
      </c>
      <c r="AP36" s="87" t="str">
        <f>IF(ISERR(IF($C36="","",SUMIFS(Con_ve!$F$6:$F$1005,Con_ve!$D$6:$D$1005,$C36,Con_ve!$I$6:$I$1005,"Em negociação",Con_ve!$Q$6:$Q$1005,AP$5))),"",IF($C36="","",SUMIFS(Con_ve!$F$6:$F$1005,Con_ve!$D$6:$D$1005,$C36,Con_ve!$I$6:$I$1005,"Em negociação",Con_ve!$Q$6:$Q$1005,AP$5)))</f>
        <v/>
      </c>
      <c r="AQ36" s="87" t="str">
        <f>IF(ISERR(IF($C36="","",SUMIFS(Con_ve!$F$6:$F$1005,Con_ve!$D$6:$D$1005,$C36,Con_ve!$I$6:$I$1005,"Em negociação",Con_ve!$Q$6:$Q$1005,AQ$5))),"",IF($C36="","",SUMIFS(Con_ve!$F$6:$F$1005,Con_ve!$D$6:$D$1005,$C36,Con_ve!$I$6:$I$1005,"Em negociação",Con_ve!$Q$6:$Q$1005,AQ$5)))</f>
        <v/>
      </c>
      <c r="AR36" s="87" t="str">
        <f>IF(ISERR(IF($C36="","",SUMIFS(Con_ve!$F$6:$F$1005,Con_ve!$D$6:$D$1005,$C36,Con_ve!$I$6:$I$1005,"Em negociação",Con_ve!$Q$6:$Q$1005,AR$5))),"",IF($C36="","",SUMIFS(Con_ve!$F$6:$F$1005,Con_ve!$D$6:$D$1005,$C36,Con_ve!$I$6:$I$1005,"Em negociação",Con_ve!$Q$6:$Q$1005,AR$5)))</f>
        <v/>
      </c>
      <c r="AS36" s="87" t="str">
        <f>IF(ISERR(IF($C36="","",SUMIFS(Con_ve!$F$6:$F$1005,Con_ve!$D$6:$D$1005,$C36,Con_ve!$I$6:$I$1005,"Em negociação",Con_ve!$Q$6:$Q$1005,AS$5))),"",IF($C36="","",SUMIFS(Con_ve!$F$6:$F$1005,Con_ve!$D$6:$D$1005,$C36,Con_ve!$I$6:$I$1005,"Em negociação",Con_ve!$Q$6:$Q$1005,AS$5)))</f>
        <v/>
      </c>
      <c r="AT36" s="87" t="str">
        <f>IF(ISERR(IF($C36="","",SUMIFS(Con_ve!$F$6:$F$1005,Con_ve!$D$6:$D$1005,$C36,Con_ve!$I$6:$I$1005,"Em negociação",Con_ve!$Q$6:$Q$1005,AT$5))),"",IF($C36="","",SUMIFS(Con_ve!$F$6:$F$1005,Con_ve!$D$6:$D$1005,$C36,Con_ve!$I$6:$I$1005,"Em negociação",Con_ve!$Q$6:$Q$1005,AT$5)))</f>
        <v/>
      </c>
      <c r="AU36" s="87" t="str">
        <f>IF(ISERR(IF($C36="","",SUMIFS(Con_ve!$F$6:$F$1005,Con_ve!$D$6:$D$1005,$C36,Con_ve!$I$6:$I$1005,"Em negociação",Con_ve!$Q$6:$Q$1005,AU$5))),"",IF($C36="","",SUMIFS(Con_ve!$F$6:$F$1005,Con_ve!$D$6:$D$1005,$C36,Con_ve!$I$6:$I$1005,"Em negociação",Con_ve!$Q$6:$Q$1005,AU$5)))</f>
        <v/>
      </c>
      <c r="AV36" s="87">
        <f t="shared" si="15"/>
        <v>0</v>
      </c>
    </row>
    <row r="37" spans="3:48" ht="30" customHeight="1">
      <c r="C37" s="97"/>
      <c r="D37" s="97"/>
      <c r="E37" s="95" t="s">
        <v>309</v>
      </c>
      <c r="F37" s="95" t="s">
        <v>309</v>
      </c>
      <c r="H37" s="87">
        <f t="shared" si="1"/>
        <v>0</v>
      </c>
      <c r="I37" s="87">
        <f t="shared" si="2"/>
        <v>0</v>
      </c>
      <c r="J37" s="87">
        <f t="shared" si="3"/>
        <v>0</v>
      </c>
      <c r="K37" s="87">
        <f t="shared" si="4"/>
        <v>0</v>
      </c>
      <c r="L37" s="87">
        <f t="shared" si="5"/>
        <v>0</v>
      </c>
      <c r="M37" s="87">
        <f t="shared" si="6"/>
        <v>0</v>
      </c>
      <c r="N37" s="87">
        <f t="shared" si="7"/>
        <v>0</v>
      </c>
      <c r="O37" s="87">
        <f t="shared" si="8"/>
        <v>0</v>
      </c>
      <c r="P37" s="87">
        <f t="shared" si="9"/>
        <v>0</v>
      </c>
      <c r="Q37" s="87">
        <f t="shared" si="10"/>
        <v>0</v>
      </c>
      <c r="R37" s="87">
        <f t="shared" si="11"/>
        <v>0</v>
      </c>
      <c r="S37" s="87">
        <f t="shared" si="12"/>
        <v>0</v>
      </c>
      <c r="T37" s="87">
        <f t="shared" si="13"/>
        <v>0</v>
      </c>
      <c r="V37" s="87" t="str">
        <f>IF(ISERR(IF($C37="","",SUMIFS(Con_ve!$F$6:$F$1005,Con_ve!$D$6:$D$1005,$C37,Con_ve!$I$6:$I$1005,"Fechada",Con_ve!$Q$6:$Q$1005,V$5))),"",IF($C37="","",SUMIFS(Con_ve!$F$6:$F$1005,Con_ve!$D$6:$D$1005,$C37,Con_ve!$I$6:$I$1005,"Fechada",Con_ve!$Q$6:$Q$1005,V$5)))</f>
        <v/>
      </c>
      <c r="W37" s="87" t="str">
        <f>IF(ISERR(IF($C37="","",SUMIFS(Con_ve!$F$6:$F$1005,Con_ve!$D$6:$D$1005,$C37,Con_ve!$I$6:$I$1005,"Fechada",Con_ve!$Q$6:$Q$1005,W$5))),"",IF($C37="","",SUMIFS(Con_ve!$F$6:$F$1005,Con_ve!$D$6:$D$1005,$C37,Con_ve!$I$6:$I$1005,"Fechada",Con_ve!$Q$6:$Q$1005,W$5)))</f>
        <v/>
      </c>
      <c r="X37" s="87" t="str">
        <f>IF(ISERR(IF($C37="","",SUMIFS(Con_ve!$F$6:$F$1005,Con_ve!$D$6:$D$1005,$C37,Con_ve!$I$6:$I$1005,"Fechada",Con_ve!$Q$6:$Q$1005,X$5))),"",IF($C37="","",SUMIFS(Con_ve!$F$6:$F$1005,Con_ve!$D$6:$D$1005,$C37,Con_ve!$I$6:$I$1005,"Fechada",Con_ve!$Q$6:$Q$1005,X$5)))</f>
        <v/>
      </c>
      <c r="Y37" s="87" t="str">
        <f>IF(ISERR(IF($C37="","",SUMIFS(Con_ve!$F$6:$F$1005,Con_ve!$D$6:$D$1005,$C37,Con_ve!$I$6:$I$1005,"Fechada",Con_ve!$Q$6:$Q$1005,Y$5))),"",IF($C37="","",SUMIFS(Con_ve!$F$6:$F$1005,Con_ve!$D$6:$D$1005,$C37,Con_ve!$I$6:$I$1005,"Fechada",Con_ve!$Q$6:$Q$1005,Y$5)))</f>
        <v/>
      </c>
      <c r="Z37" s="87" t="str">
        <f>IF(ISERR(IF($C37="","",SUMIFS(Con_ve!$F$6:$F$1005,Con_ve!$D$6:$D$1005,$C37,Con_ve!$I$6:$I$1005,"Fechada",Con_ve!$Q$6:$Q$1005,Z$5))),"",IF($C37="","",SUMIFS(Con_ve!$F$6:$F$1005,Con_ve!$D$6:$D$1005,$C37,Con_ve!$I$6:$I$1005,"Fechada",Con_ve!$Q$6:$Q$1005,Z$5)))</f>
        <v/>
      </c>
      <c r="AA37" s="87" t="str">
        <f>IF(ISERR(IF($C37="","",SUMIFS(Con_ve!$F$6:$F$1005,Con_ve!$D$6:$D$1005,$C37,Con_ve!$I$6:$I$1005,"Fechada",Con_ve!$Q$6:$Q$1005,AA$5))),"",IF($C37="","",SUMIFS(Con_ve!$F$6:$F$1005,Con_ve!$D$6:$D$1005,$C37,Con_ve!$I$6:$I$1005,"Fechada",Con_ve!$Q$6:$Q$1005,AA$5)))</f>
        <v/>
      </c>
      <c r="AB37" s="87" t="str">
        <f>IF(ISERR(IF($C37="","",SUMIFS(Con_ve!$F$6:$F$1005,Con_ve!$D$6:$D$1005,$C37,Con_ve!$I$6:$I$1005,"Fechada",Con_ve!$Q$6:$Q$1005,AB$5))),"",IF($C37="","",SUMIFS(Con_ve!$F$6:$F$1005,Con_ve!$D$6:$D$1005,$C37,Con_ve!$I$6:$I$1005,"Fechada",Con_ve!$Q$6:$Q$1005,AB$5)))</f>
        <v/>
      </c>
      <c r="AC37" s="87" t="str">
        <f>IF(ISERR(IF($C37="","",SUMIFS(Con_ve!$F$6:$F$1005,Con_ve!$D$6:$D$1005,$C37,Con_ve!$I$6:$I$1005,"Fechada",Con_ve!$Q$6:$Q$1005,AC$5))),"",IF($C37="","",SUMIFS(Con_ve!$F$6:$F$1005,Con_ve!$D$6:$D$1005,$C37,Con_ve!$I$6:$I$1005,"Fechada",Con_ve!$Q$6:$Q$1005,AC$5)))</f>
        <v/>
      </c>
      <c r="AD37" s="87" t="str">
        <f>IF(ISERR(IF($C37="","",SUMIFS(Con_ve!$F$6:$F$1005,Con_ve!$D$6:$D$1005,$C37,Con_ve!$I$6:$I$1005,"Fechada",Con_ve!$Q$6:$Q$1005,AD$5))),"",IF($C37="","",SUMIFS(Con_ve!$F$6:$F$1005,Con_ve!$D$6:$D$1005,$C37,Con_ve!$I$6:$I$1005,"Fechada",Con_ve!$Q$6:$Q$1005,AD$5)))</f>
        <v/>
      </c>
      <c r="AE37" s="87" t="str">
        <f>IF(ISERR(IF($C37="","",SUMIFS(Con_ve!$F$6:$F$1005,Con_ve!$D$6:$D$1005,$C37,Con_ve!$I$6:$I$1005,"Fechada",Con_ve!$Q$6:$Q$1005,AE$5))),"",IF($C37="","",SUMIFS(Con_ve!$F$6:$F$1005,Con_ve!$D$6:$D$1005,$C37,Con_ve!$I$6:$I$1005,"Fechada",Con_ve!$Q$6:$Q$1005,AE$5)))</f>
        <v/>
      </c>
      <c r="AF37" s="87" t="str">
        <f>IF(ISERR(IF($C37="","",SUMIFS(Con_ve!$F$6:$F$1005,Con_ve!$D$6:$D$1005,$C37,Con_ve!$I$6:$I$1005,"Fechada",Con_ve!$Q$6:$Q$1005,AF$5))),"",IF($C37="","",SUMIFS(Con_ve!$F$6:$F$1005,Con_ve!$D$6:$D$1005,$C37,Con_ve!$I$6:$I$1005,"Fechada",Con_ve!$Q$6:$Q$1005,AF$5)))</f>
        <v/>
      </c>
      <c r="AG37" s="87" t="str">
        <f>IF(ISERR(IF($C37="","",SUMIFS(Con_ve!$F$6:$F$1005,Con_ve!$D$6:$D$1005,$C37,Con_ve!$I$6:$I$1005,"Fechada",Con_ve!$Q$6:$Q$1005,AG$5))),"",IF($C37="","",SUMIFS(Con_ve!$F$6:$F$1005,Con_ve!$D$6:$D$1005,$C37,Con_ve!$I$6:$I$1005,"Fechada",Con_ve!$Q$6:$Q$1005,AG$5)))</f>
        <v/>
      </c>
      <c r="AH37" s="87">
        <f t="shared" si="14"/>
        <v>0</v>
      </c>
      <c r="AJ37" s="87" t="str">
        <f>IF(ISERR(IF($C37="","",SUMIFS(Con_ve!$F$6:$F$1005,Con_ve!$D$6:$D$1005,$C37,Con_ve!$I$6:$I$1005,"Em negociação",Con_ve!$Q$6:$Q$1005,AJ$5))),"",IF($C37="","",SUMIFS(Con_ve!$F$6:$F$1005,Con_ve!$D$6:$D$1005,$C37,Con_ve!$I$6:$I$1005,"Em negociação",Con_ve!$Q$6:$Q$1005,AJ$5)))</f>
        <v/>
      </c>
      <c r="AK37" s="87" t="str">
        <f>IF(ISERR(IF($C37="","",SUMIFS(Con_ve!$F$6:$F$1005,Con_ve!$D$6:$D$1005,$C37,Con_ve!$I$6:$I$1005,"Em negociação",Con_ve!$Q$6:$Q$1005,AK$5))),"",IF($C37="","",SUMIFS(Con_ve!$F$6:$F$1005,Con_ve!$D$6:$D$1005,$C37,Con_ve!$I$6:$I$1005,"Em negociação",Con_ve!$Q$6:$Q$1005,AK$5)))</f>
        <v/>
      </c>
      <c r="AL37" s="87" t="str">
        <f>IF(ISERR(IF($C37="","",SUMIFS(Con_ve!$F$6:$F$1005,Con_ve!$D$6:$D$1005,$C37,Con_ve!$I$6:$I$1005,"Em negociação",Con_ve!$Q$6:$Q$1005,AL$5))),"",IF($C37="","",SUMIFS(Con_ve!$F$6:$F$1005,Con_ve!$D$6:$D$1005,$C37,Con_ve!$I$6:$I$1005,"Em negociação",Con_ve!$Q$6:$Q$1005,AL$5)))</f>
        <v/>
      </c>
      <c r="AM37" s="87" t="str">
        <f>IF(ISERR(IF($C37="","",SUMIFS(Con_ve!$F$6:$F$1005,Con_ve!$D$6:$D$1005,$C37,Con_ve!$I$6:$I$1005,"Em negociação",Con_ve!$Q$6:$Q$1005,AM$5))),"",IF($C37="","",SUMIFS(Con_ve!$F$6:$F$1005,Con_ve!$D$6:$D$1005,$C37,Con_ve!$I$6:$I$1005,"Em negociação",Con_ve!$Q$6:$Q$1005,AM$5)))</f>
        <v/>
      </c>
      <c r="AN37" s="87" t="str">
        <f>IF(ISERR(IF($C37="","",SUMIFS(Con_ve!$F$6:$F$1005,Con_ve!$D$6:$D$1005,$C37,Con_ve!$I$6:$I$1005,"Em negociação",Con_ve!$Q$6:$Q$1005,AN$5))),"",IF($C37="","",SUMIFS(Con_ve!$F$6:$F$1005,Con_ve!$D$6:$D$1005,$C37,Con_ve!$I$6:$I$1005,"Em negociação",Con_ve!$Q$6:$Q$1005,AN$5)))</f>
        <v/>
      </c>
      <c r="AO37" s="87" t="str">
        <f>IF(ISERR(IF($C37="","",SUMIFS(Con_ve!$F$6:$F$1005,Con_ve!$D$6:$D$1005,$C37,Con_ve!$I$6:$I$1005,"Em negociação",Con_ve!$Q$6:$Q$1005,AO$5))),"",IF($C37="","",SUMIFS(Con_ve!$F$6:$F$1005,Con_ve!$D$6:$D$1005,$C37,Con_ve!$I$6:$I$1005,"Em negociação",Con_ve!$Q$6:$Q$1005,AO$5)))</f>
        <v/>
      </c>
      <c r="AP37" s="87" t="str">
        <f>IF(ISERR(IF($C37="","",SUMIFS(Con_ve!$F$6:$F$1005,Con_ve!$D$6:$D$1005,$C37,Con_ve!$I$6:$I$1005,"Em negociação",Con_ve!$Q$6:$Q$1005,AP$5))),"",IF($C37="","",SUMIFS(Con_ve!$F$6:$F$1005,Con_ve!$D$6:$D$1005,$C37,Con_ve!$I$6:$I$1005,"Em negociação",Con_ve!$Q$6:$Q$1005,AP$5)))</f>
        <v/>
      </c>
      <c r="AQ37" s="87" t="str">
        <f>IF(ISERR(IF($C37="","",SUMIFS(Con_ve!$F$6:$F$1005,Con_ve!$D$6:$D$1005,$C37,Con_ve!$I$6:$I$1005,"Em negociação",Con_ve!$Q$6:$Q$1005,AQ$5))),"",IF($C37="","",SUMIFS(Con_ve!$F$6:$F$1005,Con_ve!$D$6:$D$1005,$C37,Con_ve!$I$6:$I$1005,"Em negociação",Con_ve!$Q$6:$Q$1005,AQ$5)))</f>
        <v/>
      </c>
      <c r="AR37" s="87" t="str">
        <f>IF(ISERR(IF($C37="","",SUMIFS(Con_ve!$F$6:$F$1005,Con_ve!$D$6:$D$1005,$C37,Con_ve!$I$6:$I$1005,"Em negociação",Con_ve!$Q$6:$Q$1005,AR$5))),"",IF($C37="","",SUMIFS(Con_ve!$F$6:$F$1005,Con_ve!$D$6:$D$1005,$C37,Con_ve!$I$6:$I$1005,"Em negociação",Con_ve!$Q$6:$Q$1005,AR$5)))</f>
        <v/>
      </c>
      <c r="AS37" s="87" t="str">
        <f>IF(ISERR(IF($C37="","",SUMIFS(Con_ve!$F$6:$F$1005,Con_ve!$D$6:$D$1005,$C37,Con_ve!$I$6:$I$1005,"Em negociação",Con_ve!$Q$6:$Q$1005,AS$5))),"",IF($C37="","",SUMIFS(Con_ve!$F$6:$F$1005,Con_ve!$D$6:$D$1005,$C37,Con_ve!$I$6:$I$1005,"Em negociação",Con_ve!$Q$6:$Q$1005,AS$5)))</f>
        <v/>
      </c>
      <c r="AT37" s="87" t="str">
        <f>IF(ISERR(IF($C37="","",SUMIFS(Con_ve!$F$6:$F$1005,Con_ve!$D$6:$D$1005,$C37,Con_ve!$I$6:$I$1005,"Em negociação",Con_ve!$Q$6:$Q$1005,AT$5))),"",IF($C37="","",SUMIFS(Con_ve!$F$6:$F$1005,Con_ve!$D$6:$D$1005,$C37,Con_ve!$I$6:$I$1005,"Em negociação",Con_ve!$Q$6:$Q$1005,AT$5)))</f>
        <v/>
      </c>
      <c r="AU37" s="87" t="str">
        <f>IF(ISERR(IF($C37="","",SUMIFS(Con_ve!$F$6:$F$1005,Con_ve!$D$6:$D$1005,$C37,Con_ve!$I$6:$I$1005,"Em negociação",Con_ve!$Q$6:$Q$1005,AU$5))),"",IF($C37="","",SUMIFS(Con_ve!$F$6:$F$1005,Con_ve!$D$6:$D$1005,$C37,Con_ve!$I$6:$I$1005,"Em negociação",Con_ve!$Q$6:$Q$1005,AU$5)))</f>
        <v/>
      </c>
      <c r="AV37" s="87">
        <f t="shared" si="15"/>
        <v>0</v>
      </c>
    </row>
    <row r="38" spans="3:48" ht="30" customHeight="1">
      <c r="C38" s="97"/>
      <c r="D38" s="97"/>
      <c r="E38" s="95" t="s">
        <v>309</v>
      </c>
      <c r="F38" s="95" t="s">
        <v>309</v>
      </c>
      <c r="H38" s="87">
        <f t="shared" si="1"/>
        <v>0</v>
      </c>
      <c r="I38" s="87">
        <f t="shared" si="2"/>
        <v>0</v>
      </c>
      <c r="J38" s="87">
        <f t="shared" si="3"/>
        <v>0</v>
      </c>
      <c r="K38" s="87">
        <f t="shared" si="4"/>
        <v>0</v>
      </c>
      <c r="L38" s="87">
        <f t="shared" si="5"/>
        <v>0</v>
      </c>
      <c r="M38" s="87">
        <f t="shared" si="6"/>
        <v>0</v>
      </c>
      <c r="N38" s="87">
        <f t="shared" si="7"/>
        <v>0</v>
      </c>
      <c r="O38" s="87">
        <f t="shared" si="8"/>
        <v>0</v>
      </c>
      <c r="P38" s="87">
        <f t="shared" si="9"/>
        <v>0</v>
      </c>
      <c r="Q38" s="87">
        <f t="shared" si="10"/>
        <v>0</v>
      </c>
      <c r="R38" s="87">
        <f t="shared" si="11"/>
        <v>0</v>
      </c>
      <c r="S38" s="87">
        <f t="shared" si="12"/>
        <v>0</v>
      </c>
      <c r="T38" s="87">
        <f t="shared" si="13"/>
        <v>0</v>
      </c>
      <c r="V38" s="87" t="str">
        <f>IF(ISERR(IF($C38="","",SUMIFS(Con_ve!$F$6:$F$1005,Con_ve!$D$6:$D$1005,$C38,Con_ve!$I$6:$I$1005,"Fechada",Con_ve!$Q$6:$Q$1005,V$5))),"",IF($C38="","",SUMIFS(Con_ve!$F$6:$F$1005,Con_ve!$D$6:$D$1005,$C38,Con_ve!$I$6:$I$1005,"Fechada",Con_ve!$Q$6:$Q$1005,V$5)))</f>
        <v/>
      </c>
      <c r="W38" s="87" t="str">
        <f>IF(ISERR(IF($C38="","",SUMIFS(Con_ve!$F$6:$F$1005,Con_ve!$D$6:$D$1005,$C38,Con_ve!$I$6:$I$1005,"Fechada",Con_ve!$Q$6:$Q$1005,W$5))),"",IF($C38="","",SUMIFS(Con_ve!$F$6:$F$1005,Con_ve!$D$6:$D$1005,$C38,Con_ve!$I$6:$I$1005,"Fechada",Con_ve!$Q$6:$Q$1005,W$5)))</f>
        <v/>
      </c>
      <c r="X38" s="87" t="str">
        <f>IF(ISERR(IF($C38="","",SUMIFS(Con_ve!$F$6:$F$1005,Con_ve!$D$6:$D$1005,$C38,Con_ve!$I$6:$I$1005,"Fechada",Con_ve!$Q$6:$Q$1005,X$5))),"",IF($C38="","",SUMIFS(Con_ve!$F$6:$F$1005,Con_ve!$D$6:$D$1005,$C38,Con_ve!$I$6:$I$1005,"Fechada",Con_ve!$Q$6:$Q$1005,X$5)))</f>
        <v/>
      </c>
      <c r="Y38" s="87" t="str">
        <f>IF(ISERR(IF($C38="","",SUMIFS(Con_ve!$F$6:$F$1005,Con_ve!$D$6:$D$1005,$C38,Con_ve!$I$6:$I$1005,"Fechada",Con_ve!$Q$6:$Q$1005,Y$5))),"",IF($C38="","",SUMIFS(Con_ve!$F$6:$F$1005,Con_ve!$D$6:$D$1005,$C38,Con_ve!$I$6:$I$1005,"Fechada",Con_ve!$Q$6:$Q$1005,Y$5)))</f>
        <v/>
      </c>
      <c r="Z38" s="87" t="str">
        <f>IF(ISERR(IF($C38="","",SUMIFS(Con_ve!$F$6:$F$1005,Con_ve!$D$6:$D$1005,$C38,Con_ve!$I$6:$I$1005,"Fechada",Con_ve!$Q$6:$Q$1005,Z$5))),"",IF($C38="","",SUMIFS(Con_ve!$F$6:$F$1005,Con_ve!$D$6:$D$1005,$C38,Con_ve!$I$6:$I$1005,"Fechada",Con_ve!$Q$6:$Q$1005,Z$5)))</f>
        <v/>
      </c>
      <c r="AA38" s="87" t="str">
        <f>IF(ISERR(IF($C38="","",SUMIFS(Con_ve!$F$6:$F$1005,Con_ve!$D$6:$D$1005,$C38,Con_ve!$I$6:$I$1005,"Fechada",Con_ve!$Q$6:$Q$1005,AA$5))),"",IF($C38="","",SUMIFS(Con_ve!$F$6:$F$1005,Con_ve!$D$6:$D$1005,$C38,Con_ve!$I$6:$I$1005,"Fechada",Con_ve!$Q$6:$Q$1005,AA$5)))</f>
        <v/>
      </c>
      <c r="AB38" s="87" t="str">
        <f>IF(ISERR(IF($C38="","",SUMIFS(Con_ve!$F$6:$F$1005,Con_ve!$D$6:$D$1005,$C38,Con_ve!$I$6:$I$1005,"Fechada",Con_ve!$Q$6:$Q$1005,AB$5))),"",IF($C38="","",SUMIFS(Con_ve!$F$6:$F$1005,Con_ve!$D$6:$D$1005,$C38,Con_ve!$I$6:$I$1005,"Fechada",Con_ve!$Q$6:$Q$1005,AB$5)))</f>
        <v/>
      </c>
      <c r="AC38" s="87" t="str">
        <f>IF(ISERR(IF($C38="","",SUMIFS(Con_ve!$F$6:$F$1005,Con_ve!$D$6:$D$1005,$C38,Con_ve!$I$6:$I$1005,"Fechada",Con_ve!$Q$6:$Q$1005,AC$5))),"",IF($C38="","",SUMIFS(Con_ve!$F$6:$F$1005,Con_ve!$D$6:$D$1005,$C38,Con_ve!$I$6:$I$1005,"Fechada",Con_ve!$Q$6:$Q$1005,AC$5)))</f>
        <v/>
      </c>
      <c r="AD38" s="87" t="str">
        <f>IF(ISERR(IF($C38="","",SUMIFS(Con_ve!$F$6:$F$1005,Con_ve!$D$6:$D$1005,$C38,Con_ve!$I$6:$I$1005,"Fechada",Con_ve!$Q$6:$Q$1005,AD$5))),"",IF($C38="","",SUMIFS(Con_ve!$F$6:$F$1005,Con_ve!$D$6:$D$1005,$C38,Con_ve!$I$6:$I$1005,"Fechada",Con_ve!$Q$6:$Q$1005,AD$5)))</f>
        <v/>
      </c>
      <c r="AE38" s="87" t="str">
        <f>IF(ISERR(IF($C38="","",SUMIFS(Con_ve!$F$6:$F$1005,Con_ve!$D$6:$D$1005,$C38,Con_ve!$I$6:$I$1005,"Fechada",Con_ve!$Q$6:$Q$1005,AE$5))),"",IF($C38="","",SUMIFS(Con_ve!$F$6:$F$1005,Con_ve!$D$6:$D$1005,$C38,Con_ve!$I$6:$I$1005,"Fechada",Con_ve!$Q$6:$Q$1005,AE$5)))</f>
        <v/>
      </c>
      <c r="AF38" s="87" t="str">
        <f>IF(ISERR(IF($C38="","",SUMIFS(Con_ve!$F$6:$F$1005,Con_ve!$D$6:$D$1005,$C38,Con_ve!$I$6:$I$1005,"Fechada",Con_ve!$Q$6:$Q$1005,AF$5))),"",IF($C38="","",SUMIFS(Con_ve!$F$6:$F$1005,Con_ve!$D$6:$D$1005,$C38,Con_ve!$I$6:$I$1005,"Fechada",Con_ve!$Q$6:$Q$1005,AF$5)))</f>
        <v/>
      </c>
      <c r="AG38" s="87" t="str">
        <f>IF(ISERR(IF($C38="","",SUMIFS(Con_ve!$F$6:$F$1005,Con_ve!$D$6:$D$1005,$C38,Con_ve!$I$6:$I$1005,"Fechada",Con_ve!$Q$6:$Q$1005,AG$5))),"",IF($C38="","",SUMIFS(Con_ve!$F$6:$F$1005,Con_ve!$D$6:$D$1005,$C38,Con_ve!$I$6:$I$1005,"Fechada",Con_ve!$Q$6:$Q$1005,AG$5)))</f>
        <v/>
      </c>
      <c r="AH38" s="87">
        <f t="shared" si="14"/>
        <v>0</v>
      </c>
      <c r="AJ38" s="87" t="str">
        <f>IF(ISERR(IF($C38="","",SUMIFS(Con_ve!$F$6:$F$1005,Con_ve!$D$6:$D$1005,$C38,Con_ve!$I$6:$I$1005,"Em negociação",Con_ve!$Q$6:$Q$1005,AJ$5))),"",IF($C38="","",SUMIFS(Con_ve!$F$6:$F$1005,Con_ve!$D$6:$D$1005,$C38,Con_ve!$I$6:$I$1005,"Em negociação",Con_ve!$Q$6:$Q$1005,AJ$5)))</f>
        <v/>
      </c>
      <c r="AK38" s="87" t="str">
        <f>IF(ISERR(IF($C38="","",SUMIFS(Con_ve!$F$6:$F$1005,Con_ve!$D$6:$D$1005,$C38,Con_ve!$I$6:$I$1005,"Em negociação",Con_ve!$Q$6:$Q$1005,AK$5))),"",IF($C38="","",SUMIFS(Con_ve!$F$6:$F$1005,Con_ve!$D$6:$D$1005,$C38,Con_ve!$I$6:$I$1005,"Em negociação",Con_ve!$Q$6:$Q$1005,AK$5)))</f>
        <v/>
      </c>
      <c r="AL38" s="87" t="str">
        <f>IF(ISERR(IF($C38="","",SUMIFS(Con_ve!$F$6:$F$1005,Con_ve!$D$6:$D$1005,$C38,Con_ve!$I$6:$I$1005,"Em negociação",Con_ve!$Q$6:$Q$1005,AL$5))),"",IF($C38="","",SUMIFS(Con_ve!$F$6:$F$1005,Con_ve!$D$6:$D$1005,$C38,Con_ve!$I$6:$I$1005,"Em negociação",Con_ve!$Q$6:$Q$1005,AL$5)))</f>
        <v/>
      </c>
      <c r="AM38" s="87" t="str">
        <f>IF(ISERR(IF($C38="","",SUMIFS(Con_ve!$F$6:$F$1005,Con_ve!$D$6:$D$1005,$C38,Con_ve!$I$6:$I$1005,"Em negociação",Con_ve!$Q$6:$Q$1005,AM$5))),"",IF($C38="","",SUMIFS(Con_ve!$F$6:$F$1005,Con_ve!$D$6:$D$1005,$C38,Con_ve!$I$6:$I$1005,"Em negociação",Con_ve!$Q$6:$Q$1005,AM$5)))</f>
        <v/>
      </c>
      <c r="AN38" s="87" t="str">
        <f>IF(ISERR(IF($C38="","",SUMIFS(Con_ve!$F$6:$F$1005,Con_ve!$D$6:$D$1005,$C38,Con_ve!$I$6:$I$1005,"Em negociação",Con_ve!$Q$6:$Q$1005,AN$5))),"",IF($C38="","",SUMIFS(Con_ve!$F$6:$F$1005,Con_ve!$D$6:$D$1005,$C38,Con_ve!$I$6:$I$1005,"Em negociação",Con_ve!$Q$6:$Q$1005,AN$5)))</f>
        <v/>
      </c>
      <c r="AO38" s="87" t="str">
        <f>IF(ISERR(IF($C38="","",SUMIFS(Con_ve!$F$6:$F$1005,Con_ve!$D$6:$D$1005,$C38,Con_ve!$I$6:$I$1005,"Em negociação",Con_ve!$Q$6:$Q$1005,AO$5))),"",IF($C38="","",SUMIFS(Con_ve!$F$6:$F$1005,Con_ve!$D$6:$D$1005,$C38,Con_ve!$I$6:$I$1005,"Em negociação",Con_ve!$Q$6:$Q$1005,AO$5)))</f>
        <v/>
      </c>
      <c r="AP38" s="87" t="str">
        <f>IF(ISERR(IF($C38="","",SUMIFS(Con_ve!$F$6:$F$1005,Con_ve!$D$6:$D$1005,$C38,Con_ve!$I$6:$I$1005,"Em negociação",Con_ve!$Q$6:$Q$1005,AP$5))),"",IF($C38="","",SUMIFS(Con_ve!$F$6:$F$1005,Con_ve!$D$6:$D$1005,$C38,Con_ve!$I$6:$I$1005,"Em negociação",Con_ve!$Q$6:$Q$1005,AP$5)))</f>
        <v/>
      </c>
      <c r="AQ38" s="87" t="str">
        <f>IF(ISERR(IF($C38="","",SUMIFS(Con_ve!$F$6:$F$1005,Con_ve!$D$6:$D$1005,$C38,Con_ve!$I$6:$I$1005,"Em negociação",Con_ve!$Q$6:$Q$1005,AQ$5))),"",IF($C38="","",SUMIFS(Con_ve!$F$6:$F$1005,Con_ve!$D$6:$D$1005,$C38,Con_ve!$I$6:$I$1005,"Em negociação",Con_ve!$Q$6:$Q$1005,AQ$5)))</f>
        <v/>
      </c>
      <c r="AR38" s="87" t="str">
        <f>IF(ISERR(IF($C38="","",SUMIFS(Con_ve!$F$6:$F$1005,Con_ve!$D$6:$D$1005,$C38,Con_ve!$I$6:$I$1005,"Em negociação",Con_ve!$Q$6:$Q$1005,AR$5))),"",IF($C38="","",SUMIFS(Con_ve!$F$6:$F$1005,Con_ve!$D$6:$D$1005,$C38,Con_ve!$I$6:$I$1005,"Em negociação",Con_ve!$Q$6:$Q$1005,AR$5)))</f>
        <v/>
      </c>
      <c r="AS38" s="87" t="str">
        <f>IF(ISERR(IF($C38="","",SUMIFS(Con_ve!$F$6:$F$1005,Con_ve!$D$6:$D$1005,$C38,Con_ve!$I$6:$I$1005,"Em negociação",Con_ve!$Q$6:$Q$1005,AS$5))),"",IF($C38="","",SUMIFS(Con_ve!$F$6:$F$1005,Con_ve!$D$6:$D$1005,$C38,Con_ve!$I$6:$I$1005,"Em negociação",Con_ve!$Q$6:$Q$1005,AS$5)))</f>
        <v/>
      </c>
      <c r="AT38" s="87" t="str">
        <f>IF(ISERR(IF($C38="","",SUMIFS(Con_ve!$F$6:$F$1005,Con_ve!$D$6:$D$1005,$C38,Con_ve!$I$6:$I$1005,"Em negociação",Con_ve!$Q$6:$Q$1005,AT$5))),"",IF($C38="","",SUMIFS(Con_ve!$F$6:$F$1005,Con_ve!$D$6:$D$1005,$C38,Con_ve!$I$6:$I$1005,"Em negociação",Con_ve!$Q$6:$Q$1005,AT$5)))</f>
        <v/>
      </c>
      <c r="AU38" s="87" t="str">
        <f>IF(ISERR(IF($C38="","",SUMIFS(Con_ve!$F$6:$F$1005,Con_ve!$D$6:$D$1005,$C38,Con_ve!$I$6:$I$1005,"Em negociação",Con_ve!$Q$6:$Q$1005,AU$5))),"",IF($C38="","",SUMIFS(Con_ve!$F$6:$F$1005,Con_ve!$D$6:$D$1005,$C38,Con_ve!$I$6:$I$1005,"Em negociação",Con_ve!$Q$6:$Q$1005,AU$5)))</f>
        <v/>
      </c>
      <c r="AV38" s="87">
        <f t="shared" si="15"/>
        <v>0</v>
      </c>
    </row>
    <row r="39" spans="3:48" ht="30" customHeight="1">
      <c r="C39" s="97"/>
      <c r="D39" s="97"/>
      <c r="E39" s="95" t="s">
        <v>309</v>
      </c>
      <c r="F39" s="95" t="s">
        <v>309</v>
      </c>
      <c r="H39" s="87">
        <f t="shared" si="1"/>
        <v>0</v>
      </c>
      <c r="I39" s="87">
        <f t="shared" si="2"/>
        <v>0</v>
      </c>
      <c r="J39" s="87">
        <f t="shared" si="3"/>
        <v>0</v>
      </c>
      <c r="K39" s="87">
        <f t="shared" si="4"/>
        <v>0</v>
      </c>
      <c r="L39" s="87">
        <f t="shared" si="5"/>
        <v>0</v>
      </c>
      <c r="M39" s="87">
        <f t="shared" si="6"/>
        <v>0</v>
      </c>
      <c r="N39" s="87">
        <f t="shared" si="7"/>
        <v>0</v>
      </c>
      <c r="O39" s="87">
        <f t="shared" si="8"/>
        <v>0</v>
      </c>
      <c r="P39" s="87">
        <f t="shared" si="9"/>
        <v>0</v>
      </c>
      <c r="Q39" s="87">
        <f t="shared" si="10"/>
        <v>0</v>
      </c>
      <c r="R39" s="87">
        <f t="shared" si="11"/>
        <v>0</v>
      </c>
      <c r="S39" s="87">
        <f t="shared" si="12"/>
        <v>0</v>
      </c>
      <c r="T39" s="87">
        <f t="shared" si="13"/>
        <v>0</v>
      </c>
      <c r="V39" s="87" t="str">
        <f>IF(ISERR(IF($C39="","",SUMIFS(Con_ve!$F$6:$F$1005,Con_ve!$D$6:$D$1005,$C39,Con_ve!$I$6:$I$1005,"Fechada",Con_ve!$Q$6:$Q$1005,V$5))),"",IF($C39="","",SUMIFS(Con_ve!$F$6:$F$1005,Con_ve!$D$6:$D$1005,$C39,Con_ve!$I$6:$I$1005,"Fechada",Con_ve!$Q$6:$Q$1005,V$5)))</f>
        <v/>
      </c>
      <c r="W39" s="87" t="str">
        <f>IF(ISERR(IF($C39="","",SUMIFS(Con_ve!$F$6:$F$1005,Con_ve!$D$6:$D$1005,$C39,Con_ve!$I$6:$I$1005,"Fechada",Con_ve!$Q$6:$Q$1005,W$5))),"",IF($C39="","",SUMIFS(Con_ve!$F$6:$F$1005,Con_ve!$D$6:$D$1005,$C39,Con_ve!$I$6:$I$1005,"Fechada",Con_ve!$Q$6:$Q$1005,W$5)))</f>
        <v/>
      </c>
      <c r="X39" s="87" t="str">
        <f>IF(ISERR(IF($C39="","",SUMIFS(Con_ve!$F$6:$F$1005,Con_ve!$D$6:$D$1005,$C39,Con_ve!$I$6:$I$1005,"Fechada",Con_ve!$Q$6:$Q$1005,X$5))),"",IF($C39="","",SUMIFS(Con_ve!$F$6:$F$1005,Con_ve!$D$6:$D$1005,$C39,Con_ve!$I$6:$I$1005,"Fechada",Con_ve!$Q$6:$Q$1005,X$5)))</f>
        <v/>
      </c>
      <c r="Y39" s="87" t="str">
        <f>IF(ISERR(IF($C39="","",SUMIFS(Con_ve!$F$6:$F$1005,Con_ve!$D$6:$D$1005,$C39,Con_ve!$I$6:$I$1005,"Fechada",Con_ve!$Q$6:$Q$1005,Y$5))),"",IF($C39="","",SUMIFS(Con_ve!$F$6:$F$1005,Con_ve!$D$6:$D$1005,$C39,Con_ve!$I$6:$I$1005,"Fechada",Con_ve!$Q$6:$Q$1005,Y$5)))</f>
        <v/>
      </c>
      <c r="Z39" s="87" t="str">
        <f>IF(ISERR(IF($C39="","",SUMIFS(Con_ve!$F$6:$F$1005,Con_ve!$D$6:$D$1005,$C39,Con_ve!$I$6:$I$1005,"Fechada",Con_ve!$Q$6:$Q$1005,Z$5))),"",IF($C39="","",SUMIFS(Con_ve!$F$6:$F$1005,Con_ve!$D$6:$D$1005,$C39,Con_ve!$I$6:$I$1005,"Fechada",Con_ve!$Q$6:$Q$1005,Z$5)))</f>
        <v/>
      </c>
      <c r="AA39" s="87" t="str">
        <f>IF(ISERR(IF($C39="","",SUMIFS(Con_ve!$F$6:$F$1005,Con_ve!$D$6:$D$1005,$C39,Con_ve!$I$6:$I$1005,"Fechada",Con_ve!$Q$6:$Q$1005,AA$5))),"",IF($C39="","",SUMIFS(Con_ve!$F$6:$F$1005,Con_ve!$D$6:$D$1005,$C39,Con_ve!$I$6:$I$1005,"Fechada",Con_ve!$Q$6:$Q$1005,AA$5)))</f>
        <v/>
      </c>
      <c r="AB39" s="87" t="str">
        <f>IF(ISERR(IF($C39="","",SUMIFS(Con_ve!$F$6:$F$1005,Con_ve!$D$6:$D$1005,$C39,Con_ve!$I$6:$I$1005,"Fechada",Con_ve!$Q$6:$Q$1005,AB$5))),"",IF($C39="","",SUMIFS(Con_ve!$F$6:$F$1005,Con_ve!$D$6:$D$1005,$C39,Con_ve!$I$6:$I$1005,"Fechada",Con_ve!$Q$6:$Q$1005,AB$5)))</f>
        <v/>
      </c>
      <c r="AC39" s="87" t="str">
        <f>IF(ISERR(IF($C39="","",SUMIFS(Con_ve!$F$6:$F$1005,Con_ve!$D$6:$D$1005,$C39,Con_ve!$I$6:$I$1005,"Fechada",Con_ve!$Q$6:$Q$1005,AC$5))),"",IF($C39="","",SUMIFS(Con_ve!$F$6:$F$1005,Con_ve!$D$6:$D$1005,$C39,Con_ve!$I$6:$I$1005,"Fechada",Con_ve!$Q$6:$Q$1005,AC$5)))</f>
        <v/>
      </c>
      <c r="AD39" s="87" t="str">
        <f>IF(ISERR(IF($C39="","",SUMIFS(Con_ve!$F$6:$F$1005,Con_ve!$D$6:$D$1005,$C39,Con_ve!$I$6:$I$1005,"Fechada",Con_ve!$Q$6:$Q$1005,AD$5))),"",IF($C39="","",SUMIFS(Con_ve!$F$6:$F$1005,Con_ve!$D$6:$D$1005,$C39,Con_ve!$I$6:$I$1005,"Fechada",Con_ve!$Q$6:$Q$1005,AD$5)))</f>
        <v/>
      </c>
      <c r="AE39" s="87" t="str">
        <f>IF(ISERR(IF($C39="","",SUMIFS(Con_ve!$F$6:$F$1005,Con_ve!$D$6:$D$1005,$C39,Con_ve!$I$6:$I$1005,"Fechada",Con_ve!$Q$6:$Q$1005,AE$5))),"",IF($C39="","",SUMIFS(Con_ve!$F$6:$F$1005,Con_ve!$D$6:$D$1005,$C39,Con_ve!$I$6:$I$1005,"Fechada",Con_ve!$Q$6:$Q$1005,AE$5)))</f>
        <v/>
      </c>
      <c r="AF39" s="87" t="str">
        <f>IF(ISERR(IF($C39="","",SUMIFS(Con_ve!$F$6:$F$1005,Con_ve!$D$6:$D$1005,$C39,Con_ve!$I$6:$I$1005,"Fechada",Con_ve!$Q$6:$Q$1005,AF$5))),"",IF($C39="","",SUMIFS(Con_ve!$F$6:$F$1005,Con_ve!$D$6:$D$1005,$C39,Con_ve!$I$6:$I$1005,"Fechada",Con_ve!$Q$6:$Q$1005,AF$5)))</f>
        <v/>
      </c>
      <c r="AG39" s="87" t="str">
        <f>IF(ISERR(IF($C39="","",SUMIFS(Con_ve!$F$6:$F$1005,Con_ve!$D$6:$D$1005,$C39,Con_ve!$I$6:$I$1005,"Fechada",Con_ve!$Q$6:$Q$1005,AG$5))),"",IF($C39="","",SUMIFS(Con_ve!$F$6:$F$1005,Con_ve!$D$6:$D$1005,$C39,Con_ve!$I$6:$I$1005,"Fechada",Con_ve!$Q$6:$Q$1005,AG$5)))</f>
        <v/>
      </c>
      <c r="AH39" s="87">
        <f t="shared" si="14"/>
        <v>0</v>
      </c>
      <c r="AJ39" s="87" t="str">
        <f>IF(ISERR(IF($C39="","",SUMIFS(Con_ve!$F$6:$F$1005,Con_ve!$D$6:$D$1005,$C39,Con_ve!$I$6:$I$1005,"Em negociação",Con_ve!$Q$6:$Q$1005,AJ$5))),"",IF($C39="","",SUMIFS(Con_ve!$F$6:$F$1005,Con_ve!$D$6:$D$1005,$C39,Con_ve!$I$6:$I$1005,"Em negociação",Con_ve!$Q$6:$Q$1005,AJ$5)))</f>
        <v/>
      </c>
      <c r="AK39" s="87" t="str">
        <f>IF(ISERR(IF($C39="","",SUMIFS(Con_ve!$F$6:$F$1005,Con_ve!$D$6:$D$1005,$C39,Con_ve!$I$6:$I$1005,"Em negociação",Con_ve!$Q$6:$Q$1005,AK$5))),"",IF($C39="","",SUMIFS(Con_ve!$F$6:$F$1005,Con_ve!$D$6:$D$1005,$C39,Con_ve!$I$6:$I$1005,"Em negociação",Con_ve!$Q$6:$Q$1005,AK$5)))</f>
        <v/>
      </c>
      <c r="AL39" s="87" t="str">
        <f>IF(ISERR(IF($C39="","",SUMIFS(Con_ve!$F$6:$F$1005,Con_ve!$D$6:$D$1005,$C39,Con_ve!$I$6:$I$1005,"Em negociação",Con_ve!$Q$6:$Q$1005,AL$5))),"",IF($C39="","",SUMIFS(Con_ve!$F$6:$F$1005,Con_ve!$D$6:$D$1005,$C39,Con_ve!$I$6:$I$1005,"Em negociação",Con_ve!$Q$6:$Q$1005,AL$5)))</f>
        <v/>
      </c>
      <c r="AM39" s="87" t="str">
        <f>IF(ISERR(IF($C39="","",SUMIFS(Con_ve!$F$6:$F$1005,Con_ve!$D$6:$D$1005,$C39,Con_ve!$I$6:$I$1005,"Em negociação",Con_ve!$Q$6:$Q$1005,AM$5))),"",IF($C39="","",SUMIFS(Con_ve!$F$6:$F$1005,Con_ve!$D$6:$D$1005,$C39,Con_ve!$I$6:$I$1005,"Em negociação",Con_ve!$Q$6:$Q$1005,AM$5)))</f>
        <v/>
      </c>
      <c r="AN39" s="87" t="str">
        <f>IF(ISERR(IF($C39="","",SUMIFS(Con_ve!$F$6:$F$1005,Con_ve!$D$6:$D$1005,$C39,Con_ve!$I$6:$I$1005,"Em negociação",Con_ve!$Q$6:$Q$1005,AN$5))),"",IF($C39="","",SUMIFS(Con_ve!$F$6:$F$1005,Con_ve!$D$6:$D$1005,$C39,Con_ve!$I$6:$I$1005,"Em negociação",Con_ve!$Q$6:$Q$1005,AN$5)))</f>
        <v/>
      </c>
      <c r="AO39" s="87" t="str">
        <f>IF(ISERR(IF($C39="","",SUMIFS(Con_ve!$F$6:$F$1005,Con_ve!$D$6:$D$1005,$C39,Con_ve!$I$6:$I$1005,"Em negociação",Con_ve!$Q$6:$Q$1005,AO$5))),"",IF($C39="","",SUMIFS(Con_ve!$F$6:$F$1005,Con_ve!$D$6:$D$1005,$C39,Con_ve!$I$6:$I$1005,"Em negociação",Con_ve!$Q$6:$Q$1005,AO$5)))</f>
        <v/>
      </c>
      <c r="AP39" s="87" t="str">
        <f>IF(ISERR(IF($C39="","",SUMIFS(Con_ve!$F$6:$F$1005,Con_ve!$D$6:$D$1005,$C39,Con_ve!$I$6:$I$1005,"Em negociação",Con_ve!$Q$6:$Q$1005,AP$5))),"",IF($C39="","",SUMIFS(Con_ve!$F$6:$F$1005,Con_ve!$D$6:$D$1005,$C39,Con_ve!$I$6:$I$1005,"Em negociação",Con_ve!$Q$6:$Q$1005,AP$5)))</f>
        <v/>
      </c>
      <c r="AQ39" s="87" t="str">
        <f>IF(ISERR(IF($C39="","",SUMIFS(Con_ve!$F$6:$F$1005,Con_ve!$D$6:$D$1005,$C39,Con_ve!$I$6:$I$1005,"Em negociação",Con_ve!$Q$6:$Q$1005,AQ$5))),"",IF($C39="","",SUMIFS(Con_ve!$F$6:$F$1005,Con_ve!$D$6:$D$1005,$C39,Con_ve!$I$6:$I$1005,"Em negociação",Con_ve!$Q$6:$Q$1005,AQ$5)))</f>
        <v/>
      </c>
      <c r="AR39" s="87" t="str">
        <f>IF(ISERR(IF($C39="","",SUMIFS(Con_ve!$F$6:$F$1005,Con_ve!$D$6:$D$1005,$C39,Con_ve!$I$6:$I$1005,"Em negociação",Con_ve!$Q$6:$Q$1005,AR$5))),"",IF($C39="","",SUMIFS(Con_ve!$F$6:$F$1005,Con_ve!$D$6:$D$1005,$C39,Con_ve!$I$6:$I$1005,"Em negociação",Con_ve!$Q$6:$Q$1005,AR$5)))</f>
        <v/>
      </c>
      <c r="AS39" s="87" t="str">
        <f>IF(ISERR(IF($C39="","",SUMIFS(Con_ve!$F$6:$F$1005,Con_ve!$D$6:$D$1005,$C39,Con_ve!$I$6:$I$1005,"Em negociação",Con_ve!$Q$6:$Q$1005,AS$5))),"",IF($C39="","",SUMIFS(Con_ve!$F$6:$F$1005,Con_ve!$D$6:$D$1005,$C39,Con_ve!$I$6:$I$1005,"Em negociação",Con_ve!$Q$6:$Q$1005,AS$5)))</f>
        <v/>
      </c>
      <c r="AT39" s="87" t="str">
        <f>IF(ISERR(IF($C39="","",SUMIFS(Con_ve!$F$6:$F$1005,Con_ve!$D$6:$D$1005,$C39,Con_ve!$I$6:$I$1005,"Em negociação",Con_ve!$Q$6:$Q$1005,AT$5))),"",IF($C39="","",SUMIFS(Con_ve!$F$6:$F$1005,Con_ve!$D$6:$D$1005,$C39,Con_ve!$I$6:$I$1005,"Em negociação",Con_ve!$Q$6:$Q$1005,AT$5)))</f>
        <v/>
      </c>
      <c r="AU39" s="87" t="str">
        <f>IF(ISERR(IF($C39="","",SUMIFS(Con_ve!$F$6:$F$1005,Con_ve!$D$6:$D$1005,$C39,Con_ve!$I$6:$I$1005,"Em negociação",Con_ve!$Q$6:$Q$1005,AU$5))),"",IF($C39="","",SUMIFS(Con_ve!$F$6:$F$1005,Con_ve!$D$6:$D$1005,$C39,Con_ve!$I$6:$I$1005,"Em negociação",Con_ve!$Q$6:$Q$1005,AU$5)))</f>
        <v/>
      </c>
      <c r="AV39" s="87">
        <f t="shared" si="15"/>
        <v>0</v>
      </c>
    </row>
    <row r="40" spans="3:48" ht="30" customHeight="1">
      <c r="C40" s="97"/>
      <c r="D40" s="97"/>
      <c r="E40" s="95" t="s">
        <v>309</v>
      </c>
      <c r="F40" s="95" t="s">
        <v>309</v>
      </c>
      <c r="H40" s="87">
        <f t="shared" si="1"/>
        <v>0</v>
      </c>
      <c r="I40" s="87">
        <f t="shared" si="2"/>
        <v>0</v>
      </c>
      <c r="J40" s="87">
        <f t="shared" si="3"/>
        <v>0</v>
      </c>
      <c r="K40" s="87">
        <f t="shared" si="4"/>
        <v>0</v>
      </c>
      <c r="L40" s="87">
        <f t="shared" si="5"/>
        <v>0</v>
      </c>
      <c r="M40" s="87">
        <f t="shared" si="6"/>
        <v>0</v>
      </c>
      <c r="N40" s="87">
        <f t="shared" si="7"/>
        <v>0</v>
      </c>
      <c r="O40" s="87">
        <f t="shared" si="8"/>
        <v>0</v>
      </c>
      <c r="P40" s="87">
        <f t="shared" si="9"/>
        <v>0</v>
      </c>
      <c r="Q40" s="87">
        <f t="shared" si="10"/>
        <v>0</v>
      </c>
      <c r="R40" s="87">
        <f t="shared" si="11"/>
        <v>0</v>
      </c>
      <c r="S40" s="87">
        <f t="shared" si="12"/>
        <v>0</v>
      </c>
      <c r="T40" s="87">
        <f t="shared" si="13"/>
        <v>0</v>
      </c>
      <c r="V40" s="87" t="str">
        <f>IF(ISERR(IF($C40="","",SUMIFS(Con_ve!$F$6:$F$1005,Con_ve!$D$6:$D$1005,$C40,Con_ve!$I$6:$I$1005,"Fechada",Con_ve!$Q$6:$Q$1005,V$5))),"",IF($C40="","",SUMIFS(Con_ve!$F$6:$F$1005,Con_ve!$D$6:$D$1005,$C40,Con_ve!$I$6:$I$1005,"Fechada",Con_ve!$Q$6:$Q$1005,V$5)))</f>
        <v/>
      </c>
      <c r="W40" s="87" t="str">
        <f>IF(ISERR(IF($C40="","",SUMIFS(Con_ve!$F$6:$F$1005,Con_ve!$D$6:$D$1005,$C40,Con_ve!$I$6:$I$1005,"Fechada",Con_ve!$Q$6:$Q$1005,W$5))),"",IF($C40="","",SUMIFS(Con_ve!$F$6:$F$1005,Con_ve!$D$6:$D$1005,$C40,Con_ve!$I$6:$I$1005,"Fechada",Con_ve!$Q$6:$Q$1005,W$5)))</f>
        <v/>
      </c>
      <c r="X40" s="87" t="str">
        <f>IF(ISERR(IF($C40="","",SUMIFS(Con_ve!$F$6:$F$1005,Con_ve!$D$6:$D$1005,$C40,Con_ve!$I$6:$I$1005,"Fechada",Con_ve!$Q$6:$Q$1005,X$5))),"",IF($C40="","",SUMIFS(Con_ve!$F$6:$F$1005,Con_ve!$D$6:$D$1005,$C40,Con_ve!$I$6:$I$1005,"Fechada",Con_ve!$Q$6:$Q$1005,X$5)))</f>
        <v/>
      </c>
      <c r="Y40" s="87" t="str">
        <f>IF(ISERR(IF($C40="","",SUMIFS(Con_ve!$F$6:$F$1005,Con_ve!$D$6:$D$1005,$C40,Con_ve!$I$6:$I$1005,"Fechada",Con_ve!$Q$6:$Q$1005,Y$5))),"",IF($C40="","",SUMIFS(Con_ve!$F$6:$F$1005,Con_ve!$D$6:$D$1005,$C40,Con_ve!$I$6:$I$1005,"Fechada",Con_ve!$Q$6:$Q$1005,Y$5)))</f>
        <v/>
      </c>
      <c r="Z40" s="87" t="str">
        <f>IF(ISERR(IF($C40="","",SUMIFS(Con_ve!$F$6:$F$1005,Con_ve!$D$6:$D$1005,$C40,Con_ve!$I$6:$I$1005,"Fechada",Con_ve!$Q$6:$Q$1005,Z$5))),"",IF($C40="","",SUMIFS(Con_ve!$F$6:$F$1005,Con_ve!$D$6:$D$1005,$C40,Con_ve!$I$6:$I$1005,"Fechada",Con_ve!$Q$6:$Q$1005,Z$5)))</f>
        <v/>
      </c>
      <c r="AA40" s="87" t="str">
        <f>IF(ISERR(IF($C40="","",SUMIFS(Con_ve!$F$6:$F$1005,Con_ve!$D$6:$D$1005,$C40,Con_ve!$I$6:$I$1005,"Fechada",Con_ve!$Q$6:$Q$1005,AA$5))),"",IF($C40="","",SUMIFS(Con_ve!$F$6:$F$1005,Con_ve!$D$6:$D$1005,$C40,Con_ve!$I$6:$I$1005,"Fechada",Con_ve!$Q$6:$Q$1005,AA$5)))</f>
        <v/>
      </c>
      <c r="AB40" s="87" t="str">
        <f>IF(ISERR(IF($C40="","",SUMIFS(Con_ve!$F$6:$F$1005,Con_ve!$D$6:$D$1005,$C40,Con_ve!$I$6:$I$1005,"Fechada",Con_ve!$Q$6:$Q$1005,AB$5))),"",IF($C40="","",SUMIFS(Con_ve!$F$6:$F$1005,Con_ve!$D$6:$D$1005,$C40,Con_ve!$I$6:$I$1005,"Fechada",Con_ve!$Q$6:$Q$1005,AB$5)))</f>
        <v/>
      </c>
      <c r="AC40" s="87" t="str">
        <f>IF(ISERR(IF($C40="","",SUMIFS(Con_ve!$F$6:$F$1005,Con_ve!$D$6:$D$1005,$C40,Con_ve!$I$6:$I$1005,"Fechada",Con_ve!$Q$6:$Q$1005,AC$5))),"",IF($C40="","",SUMIFS(Con_ve!$F$6:$F$1005,Con_ve!$D$6:$D$1005,$C40,Con_ve!$I$6:$I$1005,"Fechada",Con_ve!$Q$6:$Q$1005,AC$5)))</f>
        <v/>
      </c>
      <c r="AD40" s="87" t="str">
        <f>IF(ISERR(IF($C40="","",SUMIFS(Con_ve!$F$6:$F$1005,Con_ve!$D$6:$D$1005,$C40,Con_ve!$I$6:$I$1005,"Fechada",Con_ve!$Q$6:$Q$1005,AD$5))),"",IF($C40="","",SUMIFS(Con_ve!$F$6:$F$1005,Con_ve!$D$6:$D$1005,$C40,Con_ve!$I$6:$I$1005,"Fechada",Con_ve!$Q$6:$Q$1005,AD$5)))</f>
        <v/>
      </c>
      <c r="AE40" s="87" t="str">
        <f>IF(ISERR(IF($C40="","",SUMIFS(Con_ve!$F$6:$F$1005,Con_ve!$D$6:$D$1005,$C40,Con_ve!$I$6:$I$1005,"Fechada",Con_ve!$Q$6:$Q$1005,AE$5))),"",IF($C40="","",SUMIFS(Con_ve!$F$6:$F$1005,Con_ve!$D$6:$D$1005,$C40,Con_ve!$I$6:$I$1005,"Fechada",Con_ve!$Q$6:$Q$1005,AE$5)))</f>
        <v/>
      </c>
      <c r="AF40" s="87" t="str">
        <f>IF(ISERR(IF($C40="","",SUMIFS(Con_ve!$F$6:$F$1005,Con_ve!$D$6:$D$1005,$C40,Con_ve!$I$6:$I$1005,"Fechada",Con_ve!$Q$6:$Q$1005,AF$5))),"",IF($C40="","",SUMIFS(Con_ve!$F$6:$F$1005,Con_ve!$D$6:$D$1005,$C40,Con_ve!$I$6:$I$1005,"Fechada",Con_ve!$Q$6:$Q$1005,AF$5)))</f>
        <v/>
      </c>
      <c r="AG40" s="87" t="str">
        <f>IF(ISERR(IF($C40="","",SUMIFS(Con_ve!$F$6:$F$1005,Con_ve!$D$6:$D$1005,$C40,Con_ve!$I$6:$I$1005,"Fechada",Con_ve!$Q$6:$Q$1005,AG$5))),"",IF($C40="","",SUMIFS(Con_ve!$F$6:$F$1005,Con_ve!$D$6:$D$1005,$C40,Con_ve!$I$6:$I$1005,"Fechada",Con_ve!$Q$6:$Q$1005,AG$5)))</f>
        <v/>
      </c>
      <c r="AH40" s="87">
        <f t="shared" si="14"/>
        <v>0</v>
      </c>
      <c r="AJ40" s="87" t="str">
        <f>IF(ISERR(IF($C40="","",SUMIFS(Con_ve!$F$6:$F$1005,Con_ve!$D$6:$D$1005,$C40,Con_ve!$I$6:$I$1005,"Em negociação",Con_ve!$Q$6:$Q$1005,AJ$5))),"",IF($C40="","",SUMIFS(Con_ve!$F$6:$F$1005,Con_ve!$D$6:$D$1005,$C40,Con_ve!$I$6:$I$1005,"Em negociação",Con_ve!$Q$6:$Q$1005,AJ$5)))</f>
        <v/>
      </c>
      <c r="AK40" s="87" t="str">
        <f>IF(ISERR(IF($C40="","",SUMIFS(Con_ve!$F$6:$F$1005,Con_ve!$D$6:$D$1005,$C40,Con_ve!$I$6:$I$1005,"Em negociação",Con_ve!$Q$6:$Q$1005,AK$5))),"",IF($C40="","",SUMIFS(Con_ve!$F$6:$F$1005,Con_ve!$D$6:$D$1005,$C40,Con_ve!$I$6:$I$1005,"Em negociação",Con_ve!$Q$6:$Q$1005,AK$5)))</f>
        <v/>
      </c>
      <c r="AL40" s="87" t="str">
        <f>IF(ISERR(IF($C40="","",SUMIFS(Con_ve!$F$6:$F$1005,Con_ve!$D$6:$D$1005,$C40,Con_ve!$I$6:$I$1005,"Em negociação",Con_ve!$Q$6:$Q$1005,AL$5))),"",IF($C40="","",SUMIFS(Con_ve!$F$6:$F$1005,Con_ve!$D$6:$D$1005,$C40,Con_ve!$I$6:$I$1005,"Em negociação",Con_ve!$Q$6:$Q$1005,AL$5)))</f>
        <v/>
      </c>
      <c r="AM40" s="87" t="str">
        <f>IF(ISERR(IF($C40="","",SUMIFS(Con_ve!$F$6:$F$1005,Con_ve!$D$6:$D$1005,$C40,Con_ve!$I$6:$I$1005,"Em negociação",Con_ve!$Q$6:$Q$1005,AM$5))),"",IF($C40="","",SUMIFS(Con_ve!$F$6:$F$1005,Con_ve!$D$6:$D$1005,$C40,Con_ve!$I$6:$I$1005,"Em negociação",Con_ve!$Q$6:$Q$1005,AM$5)))</f>
        <v/>
      </c>
      <c r="AN40" s="87" t="str">
        <f>IF(ISERR(IF($C40="","",SUMIFS(Con_ve!$F$6:$F$1005,Con_ve!$D$6:$D$1005,$C40,Con_ve!$I$6:$I$1005,"Em negociação",Con_ve!$Q$6:$Q$1005,AN$5))),"",IF($C40="","",SUMIFS(Con_ve!$F$6:$F$1005,Con_ve!$D$6:$D$1005,$C40,Con_ve!$I$6:$I$1005,"Em negociação",Con_ve!$Q$6:$Q$1005,AN$5)))</f>
        <v/>
      </c>
      <c r="AO40" s="87" t="str">
        <f>IF(ISERR(IF($C40="","",SUMIFS(Con_ve!$F$6:$F$1005,Con_ve!$D$6:$D$1005,$C40,Con_ve!$I$6:$I$1005,"Em negociação",Con_ve!$Q$6:$Q$1005,AO$5))),"",IF($C40="","",SUMIFS(Con_ve!$F$6:$F$1005,Con_ve!$D$6:$D$1005,$C40,Con_ve!$I$6:$I$1005,"Em negociação",Con_ve!$Q$6:$Q$1005,AO$5)))</f>
        <v/>
      </c>
      <c r="AP40" s="87" t="str">
        <f>IF(ISERR(IF($C40="","",SUMIFS(Con_ve!$F$6:$F$1005,Con_ve!$D$6:$D$1005,$C40,Con_ve!$I$6:$I$1005,"Em negociação",Con_ve!$Q$6:$Q$1005,AP$5))),"",IF($C40="","",SUMIFS(Con_ve!$F$6:$F$1005,Con_ve!$D$6:$D$1005,$C40,Con_ve!$I$6:$I$1005,"Em negociação",Con_ve!$Q$6:$Q$1005,AP$5)))</f>
        <v/>
      </c>
      <c r="AQ40" s="87" t="str">
        <f>IF(ISERR(IF($C40="","",SUMIFS(Con_ve!$F$6:$F$1005,Con_ve!$D$6:$D$1005,$C40,Con_ve!$I$6:$I$1005,"Em negociação",Con_ve!$Q$6:$Q$1005,AQ$5))),"",IF($C40="","",SUMIFS(Con_ve!$F$6:$F$1005,Con_ve!$D$6:$D$1005,$C40,Con_ve!$I$6:$I$1005,"Em negociação",Con_ve!$Q$6:$Q$1005,AQ$5)))</f>
        <v/>
      </c>
      <c r="AR40" s="87" t="str">
        <f>IF(ISERR(IF($C40="","",SUMIFS(Con_ve!$F$6:$F$1005,Con_ve!$D$6:$D$1005,$C40,Con_ve!$I$6:$I$1005,"Em negociação",Con_ve!$Q$6:$Q$1005,AR$5))),"",IF($C40="","",SUMIFS(Con_ve!$F$6:$F$1005,Con_ve!$D$6:$D$1005,$C40,Con_ve!$I$6:$I$1005,"Em negociação",Con_ve!$Q$6:$Q$1005,AR$5)))</f>
        <v/>
      </c>
      <c r="AS40" s="87" t="str">
        <f>IF(ISERR(IF($C40="","",SUMIFS(Con_ve!$F$6:$F$1005,Con_ve!$D$6:$D$1005,$C40,Con_ve!$I$6:$I$1005,"Em negociação",Con_ve!$Q$6:$Q$1005,AS$5))),"",IF($C40="","",SUMIFS(Con_ve!$F$6:$F$1005,Con_ve!$D$6:$D$1005,$C40,Con_ve!$I$6:$I$1005,"Em negociação",Con_ve!$Q$6:$Q$1005,AS$5)))</f>
        <v/>
      </c>
      <c r="AT40" s="87" t="str">
        <f>IF(ISERR(IF($C40="","",SUMIFS(Con_ve!$F$6:$F$1005,Con_ve!$D$6:$D$1005,$C40,Con_ve!$I$6:$I$1005,"Em negociação",Con_ve!$Q$6:$Q$1005,AT$5))),"",IF($C40="","",SUMIFS(Con_ve!$F$6:$F$1005,Con_ve!$D$6:$D$1005,$C40,Con_ve!$I$6:$I$1005,"Em negociação",Con_ve!$Q$6:$Q$1005,AT$5)))</f>
        <v/>
      </c>
      <c r="AU40" s="87" t="str">
        <f>IF(ISERR(IF($C40="","",SUMIFS(Con_ve!$F$6:$F$1005,Con_ve!$D$6:$D$1005,$C40,Con_ve!$I$6:$I$1005,"Em negociação",Con_ve!$Q$6:$Q$1005,AU$5))),"",IF($C40="","",SUMIFS(Con_ve!$F$6:$F$1005,Con_ve!$D$6:$D$1005,$C40,Con_ve!$I$6:$I$1005,"Em negociação",Con_ve!$Q$6:$Q$1005,AU$5)))</f>
        <v/>
      </c>
      <c r="AV40" s="87">
        <f t="shared" si="15"/>
        <v>0</v>
      </c>
    </row>
    <row r="41" spans="3:48" ht="30" customHeight="1">
      <c r="C41" s="97"/>
      <c r="D41" s="97"/>
      <c r="E41" s="95" t="s">
        <v>309</v>
      </c>
      <c r="F41" s="95" t="s">
        <v>309</v>
      </c>
      <c r="H41" s="87">
        <f t="shared" si="1"/>
        <v>0</v>
      </c>
      <c r="I41" s="87">
        <f t="shared" si="2"/>
        <v>0</v>
      </c>
      <c r="J41" s="87">
        <f t="shared" si="3"/>
        <v>0</v>
      </c>
      <c r="K41" s="87">
        <f t="shared" si="4"/>
        <v>0</v>
      </c>
      <c r="L41" s="87">
        <f t="shared" si="5"/>
        <v>0</v>
      </c>
      <c r="M41" s="87">
        <f t="shared" si="6"/>
        <v>0</v>
      </c>
      <c r="N41" s="87">
        <f t="shared" si="7"/>
        <v>0</v>
      </c>
      <c r="O41" s="87">
        <f t="shared" si="8"/>
        <v>0</v>
      </c>
      <c r="P41" s="87">
        <f t="shared" si="9"/>
        <v>0</v>
      </c>
      <c r="Q41" s="87">
        <f t="shared" si="10"/>
        <v>0</v>
      </c>
      <c r="R41" s="87">
        <f t="shared" si="11"/>
        <v>0</v>
      </c>
      <c r="S41" s="87">
        <f t="shared" si="12"/>
        <v>0</v>
      </c>
      <c r="T41" s="87">
        <f t="shared" si="13"/>
        <v>0</v>
      </c>
      <c r="V41" s="87" t="str">
        <f>IF(ISERR(IF($C41="","",SUMIFS(Con_ve!$F$6:$F$1005,Con_ve!$D$6:$D$1005,$C41,Con_ve!$I$6:$I$1005,"Fechada",Con_ve!$Q$6:$Q$1005,V$5))),"",IF($C41="","",SUMIFS(Con_ve!$F$6:$F$1005,Con_ve!$D$6:$D$1005,$C41,Con_ve!$I$6:$I$1005,"Fechada",Con_ve!$Q$6:$Q$1005,V$5)))</f>
        <v/>
      </c>
      <c r="W41" s="87" t="str">
        <f>IF(ISERR(IF($C41="","",SUMIFS(Con_ve!$F$6:$F$1005,Con_ve!$D$6:$D$1005,$C41,Con_ve!$I$6:$I$1005,"Fechada",Con_ve!$Q$6:$Q$1005,W$5))),"",IF($C41="","",SUMIFS(Con_ve!$F$6:$F$1005,Con_ve!$D$6:$D$1005,$C41,Con_ve!$I$6:$I$1005,"Fechada",Con_ve!$Q$6:$Q$1005,W$5)))</f>
        <v/>
      </c>
      <c r="X41" s="87" t="str">
        <f>IF(ISERR(IF($C41="","",SUMIFS(Con_ve!$F$6:$F$1005,Con_ve!$D$6:$D$1005,$C41,Con_ve!$I$6:$I$1005,"Fechada",Con_ve!$Q$6:$Q$1005,X$5))),"",IF($C41="","",SUMIFS(Con_ve!$F$6:$F$1005,Con_ve!$D$6:$D$1005,$C41,Con_ve!$I$6:$I$1005,"Fechada",Con_ve!$Q$6:$Q$1005,X$5)))</f>
        <v/>
      </c>
      <c r="Y41" s="87" t="str">
        <f>IF(ISERR(IF($C41="","",SUMIFS(Con_ve!$F$6:$F$1005,Con_ve!$D$6:$D$1005,$C41,Con_ve!$I$6:$I$1005,"Fechada",Con_ve!$Q$6:$Q$1005,Y$5))),"",IF($C41="","",SUMIFS(Con_ve!$F$6:$F$1005,Con_ve!$D$6:$D$1005,$C41,Con_ve!$I$6:$I$1005,"Fechada",Con_ve!$Q$6:$Q$1005,Y$5)))</f>
        <v/>
      </c>
      <c r="Z41" s="87" t="str">
        <f>IF(ISERR(IF($C41="","",SUMIFS(Con_ve!$F$6:$F$1005,Con_ve!$D$6:$D$1005,$C41,Con_ve!$I$6:$I$1005,"Fechada",Con_ve!$Q$6:$Q$1005,Z$5))),"",IF($C41="","",SUMIFS(Con_ve!$F$6:$F$1005,Con_ve!$D$6:$D$1005,$C41,Con_ve!$I$6:$I$1005,"Fechada",Con_ve!$Q$6:$Q$1005,Z$5)))</f>
        <v/>
      </c>
      <c r="AA41" s="87" t="str">
        <f>IF(ISERR(IF($C41="","",SUMIFS(Con_ve!$F$6:$F$1005,Con_ve!$D$6:$D$1005,$C41,Con_ve!$I$6:$I$1005,"Fechada",Con_ve!$Q$6:$Q$1005,AA$5))),"",IF($C41="","",SUMIFS(Con_ve!$F$6:$F$1005,Con_ve!$D$6:$D$1005,$C41,Con_ve!$I$6:$I$1005,"Fechada",Con_ve!$Q$6:$Q$1005,AA$5)))</f>
        <v/>
      </c>
      <c r="AB41" s="87" t="str">
        <f>IF(ISERR(IF($C41="","",SUMIFS(Con_ve!$F$6:$F$1005,Con_ve!$D$6:$D$1005,$C41,Con_ve!$I$6:$I$1005,"Fechada",Con_ve!$Q$6:$Q$1005,AB$5))),"",IF($C41="","",SUMIFS(Con_ve!$F$6:$F$1005,Con_ve!$D$6:$D$1005,$C41,Con_ve!$I$6:$I$1005,"Fechada",Con_ve!$Q$6:$Q$1005,AB$5)))</f>
        <v/>
      </c>
      <c r="AC41" s="87" t="str">
        <f>IF(ISERR(IF($C41="","",SUMIFS(Con_ve!$F$6:$F$1005,Con_ve!$D$6:$D$1005,$C41,Con_ve!$I$6:$I$1005,"Fechada",Con_ve!$Q$6:$Q$1005,AC$5))),"",IF($C41="","",SUMIFS(Con_ve!$F$6:$F$1005,Con_ve!$D$6:$D$1005,$C41,Con_ve!$I$6:$I$1005,"Fechada",Con_ve!$Q$6:$Q$1005,AC$5)))</f>
        <v/>
      </c>
      <c r="AD41" s="87" t="str">
        <f>IF(ISERR(IF($C41="","",SUMIFS(Con_ve!$F$6:$F$1005,Con_ve!$D$6:$D$1005,$C41,Con_ve!$I$6:$I$1005,"Fechada",Con_ve!$Q$6:$Q$1005,AD$5))),"",IF($C41="","",SUMIFS(Con_ve!$F$6:$F$1005,Con_ve!$D$6:$D$1005,$C41,Con_ve!$I$6:$I$1005,"Fechada",Con_ve!$Q$6:$Q$1005,AD$5)))</f>
        <v/>
      </c>
      <c r="AE41" s="87" t="str">
        <f>IF(ISERR(IF($C41="","",SUMIFS(Con_ve!$F$6:$F$1005,Con_ve!$D$6:$D$1005,$C41,Con_ve!$I$6:$I$1005,"Fechada",Con_ve!$Q$6:$Q$1005,AE$5))),"",IF($C41="","",SUMIFS(Con_ve!$F$6:$F$1005,Con_ve!$D$6:$D$1005,$C41,Con_ve!$I$6:$I$1005,"Fechada",Con_ve!$Q$6:$Q$1005,AE$5)))</f>
        <v/>
      </c>
      <c r="AF41" s="87" t="str">
        <f>IF(ISERR(IF($C41="","",SUMIFS(Con_ve!$F$6:$F$1005,Con_ve!$D$6:$D$1005,$C41,Con_ve!$I$6:$I$1005,"Fechada",Con_ve!$Q$6:$Q$1005,AF$5))),"",IF($C41="","",SUMIFS(Con_ve!$F$6:$F$1005,Con_ve!$D$6:$D$1005,$C41,Con_ve!$I$6:$I$1005,"Fechada",Con_ve!$Q$6:$Q$1005,AF$5)))</f>
        <v/>
      </c>
      <c r="AG41" s="87" t="str">
        <f>IF(ISERR(IF($C41="","",SUMIFS(Con_ve!$F$6:$F$1005,Con_ve!$D$6:$D$1005,$C41,Con_ve!$I$6:$I$1005,"Fechada",Con_ve!$Q$6:$Q$1005,AG$5))),"",IF($C41="","",SUMIFS(Con_ve!$F$6:$F$1005,Con_ve!$D$6:$D$1005,$C41,Con_ve!$I$6:$I$1005,"Fechada",Con_ve!$Q$6:$Q$1005,AG$5)))</f>
        <v/>
      </c>
      <c r="AH41" s="87">
        <f t="shared" si="14"/>
        <v>0</v>
      </c>
      <c r="AJ41" s="87" t="str">
        <f>IF(ISERR(IF($C41="","",SUMIFS(Con_ve!$F$6:$F$1005,Con_ve!$D$6:$D$1005,$C41,Con_ve!$I$6:$I$1005,"Em negociação",Con_ve!$Q$6:$Q$1005,AJ$5))),"",IF($C41="","",SUMIFS(Con_ve!$F$6:$F$1005,Con_ve!$D$6:$D$1005,$C41,Con_ve!$I$6:$I$1005,"Em negociação",Con_ve!$Q$6:$Q$1005,AJ$5)))</f>
        <v/>
      </c>
      <c r="AK41" s="87" t="str">
        <f>IF(ISERR(IF($C41="","",SUMIFS(Con_ve!$F$6:$F$1005,Con_ve!$D$6:$D$1005,$C41,Con_ve!$I$6:$I$1005,"Em negociação",Con_ve!$Q$6:$Q$1005,AK$5))),"",IF($C41="","",SUMIFS(Con_ve!$F$6:$F$1005,Con_ve!$D$6:$D$1005,$C41,Con_ve!$I$6:$I$1005,"Em negociação",Con_ve!$Q$6:$Q$1005,AK$5)))</f>
        <v/>
      </c>
      <c r="AL41" s="87" t="str">
        <f>IF(ISERR(IF($C41="","",SUMIFS(Con_ve!$F$6:$F$1005,Con_ve!$D$6:$D$1005,$C41,Con_ve!$I$6:$I$1005,"Em negociação",Con_ve!$Q$6:$Q$1005,AL$5))),"",IF($C41="","",SUMIFS(Con_ve!$F$6:$F$1005,Con_ve!$D$6:$D$1005,$C41,Con_ve!$I$6:$I$1005,"Em negociação",Con_ve!$Q$6:$Q$1005,AL$5)))</f>
        <v/>
      </c>
      <c r="AM41" s="87" t="str">
        <f>IF(ISERR(IF($C41="","",SUMIFS(Con_ve!$F$6:$F$1005,Con_ve!$D$6:$D$1005,$C41,Con_ve!$I$6:$I$1005,"Em negociação",Con_ve!$Q$6:$Q$1005,AM$5))),"",IF($C41="","",SUMIFS(Con_ve!$F$6:$F$1005,Con_ve!$D$6:$D$1005,$C41,Con_ve!$I$6:$I$1005,"Em negociação",Con_ve!$Q$6:$Q$1005,AM$5)))</f>
        <v/>
      </c>
      <c r="AN41" s="87" t="str">
        <f>IF(ISERR(IF($C41="","",SUMIFS(Con_ve!$F$6:$F$1005,Con_ve!$D$6:$D$1005,$C41,Con_ve!$I$6:$I$1005,"Em negociação",Con_ve!$Q$6:$Q$1005,AN$5))),"",IF($C41="","",SUMIFS(Con_ve!$F$6:$F$1005,Con_ve!$D$6:$D$1005,$C41,Con_ve!$I$6:$I$1005,"Em negociação",Con_ve!$Q$6:$Q$1005,AN$5)))</f>
        <v/>
      </c>
      <c r="AO41" s="87" t="str">
        <f>IF(ISERR(IF($C41="","",SUMIFS(Con_ve!$F$6:$F$1005,Con_ve!$D$6:$D$1005,$C41,Con_ve!$I$6:$I$1005,"Em negociação",Con_ve!$Q$6:$Q$1005,AO$5))),"",IF($C41="","",SUMIFS(Con_ve!$F$6:$F$1005,Con_ve!$D$6:$D$1005,$C41,Con_ve!$I$6:$I$1005,"Em negociação",Con_ve!$Q$6:$Q$1005,AO$5)))</f>
        <v/>
      </c>
      <c r="AP41" s="87" t="str">
        <f>IF(ISERR(IF($C41="","",SUMIFS(Con_ve!$F$6:$F$1005,Con_ve!$D$6:$D$1005,$C41,Con_ve!$I$6:$I$1005,"Em negociação",Con_ve!$Q$6:$Q$1005,AP$5))),"",IF($C41="","",SUMIFS(Con_ve!$F$6:$F$1005,Con_ve!$D$6:$D$1005,$C41,Con_ve!$I$6:$I$1005,"Em negociação",Con_ve!$Q$6:$Q$1005,AP$5)))</f>
        <v/>
      </c>
      <c r="AQ41" s="87" t="str">
        <f>IF(ISERR(IF($C41="","",SUMIFS(Con_ve!$F$6:$F$1005,Con_ve!$D$6:$D$1005,$C41,Con_ve!$I$6:$I$1005,"Em negociação",Con_ve!$Q$6:$Q$1005,AQ$5))),"",IF($C41="","",SUMIFS(Con_ve!$F$6:$F$1005,Con_ve!$D$6:$D$1005,$C41,Con_ve!$I$6:$I$1005,"Em negociação",Con_ve!$Q$6:$Q$1005,AQ$5)))</f>
        <v/>
      </c>
      <c r="AR41" s="87" t="str">
        <f>IF(ISERR(IF($C41="","",SUMIFS(Con_ve!$F$6:$F$1005,Con_ve!$D$6:$D$1005,$C41,Con_ve!$I$6:$I$1005,"Em negociação",Con_ve!$Q$6:$Q$1005,AR$5))),"",IF($C41="","",SUMIFS(Con_ve!$F$6:$F$1005,Con_ve!$D$6:$D$1005,$C41,Con_ve!$I$6:$I$1005,"Em negociação",Con_ve!$Q$6:$Q$1005,AR$5)))</f>
        <v/>
      </c>
      <c r="AS41" s="87" t="str">
        <f>IF(ISERR(IF($C41="","",SUMIFS(Con_ve!$F$6:$F$1005,Con_ve!$D$6:$D$1005,$C41,Con_ve!$I$6:$I$1005,"Em negociação",Con_ve!$Q$6:$Q$1005,AS$5))),"",IF($C41="","",SUMIFS(Con_ve!$F$6:$F$1005,Con_ve!$D$6:$D$1005,$C41,Con_ve!$I$6:$I$1005,"Em negociação",Con_ve!$Q$6:$Q$1005,AS$5)))</f>
        <v/>
      </c>
      <c r="AT41" s="87" t="str">
        <f>IF(ISERR(IF($C41="","",SUMIFS(Con_ve!$F$6:$F$1005,Con_ve!$D$6:$D$1005,$C41,Con_ve!$I$6:$I$1005,"Em negociação",Con_ve!$Q$6:$Q$1005,AT$5))),"",IF($C41="","",SUMIFS(Con_ve!$F$6:$F$1005,Con_ve!$D$6:$D$1005,$C41,Con_ve!$I$6:$I$1005,"Em negociação",Con_ve!$Q$6:$Q$1005,AT$5)))</f>
        <v/>
      </c>
      <c r="AU41" s="87" t="str">
        <f>IF(ISERR(IF($C41="","",SUMIFS(Con_ve!$F$6:$F$1005,Con_ve!$D$6:$D$1005,$C41,Con_ve!$I$6:$I$1005,"Em negociação",Con_ve!$Q$6:$Q$1005,AU$5))),"",IF($C41="","",SUMIFS(Con_ve!$F$6:$F$1005,Con_ve!$D$6:$D$1005,$C41,Con_ve!$I$6:$I$1005,"Em negociação",Con_ve!$Q$6:$Q$1005,AU$5)))</f>
        <v/>
      </c>
      <c r="AV41" s="87">
        <f t="shared" si="15"/>
        <v>0</v>
      </c>
    </row>
    <row r="42" spans="3:48" ht="30" customHeight="1">
      <c r="C42" s="97"/>
      <c r="D42" s="97"/>
      <c r="E42" s="95" t="s">
        <v>309</v>
      </c>
      <c r="F42" s="95" t="s">
        <v>309</v>
      </c>
      <c r="H42" s="87">
        <f t="shared" si="1"/>
        <v>0</v>
      </c>
      <c r="I42" s="87">
        <f t="shared" si="2"/>
        <v>0</v>
      </c>
      <c r="J42" s="87">
        <f t="shared" si="3"/>
        <v>0</v>
      </c>
      <c r="K42" s="87">
        <f t="shared" si="4"/>
        <v>0</v>
      </c>
      <c r="L42" s="87">
        <f t="shared" si="5"/>
        <v>0</v>
      </c>
      <c r="M42" s="87">
        <f t="shared" si="6"/>
        <v>0</v>
      </c>
      <c r="N42" s="87">
        <f t="shared" si="7"/>
        <v>0</v>
      </c>
      <c r="O42" s="87">
        <f t="shared" si="8"/>
        <v>0</v>
      </c>
      <c r="P42" s="87">
        <f t="shared" si="9"/>
        <v>0</v>
      </c>
      <c r="Q42" s="87">
        <f t="shared" si="10"/>
        <v>0</v>
      </c>
      <c r="R42" s="87">
        <f t="shared" si="11"/>
        <v>0</v>
      </c>
      <c r="S42" s="87">
        <f t="shared" si="12"/>
        <v>0</v>
      </c>
      <c r="T42" s="87">
        <f t="shared" si="13"/>
        <v>0</v>
      </c>
      <c r="V42" s="87" t="str">
        <f>IF(ISERR(IF($C42="","",SUMIFS(Con_ve!$F$6:$F$1005,Con_ve!$D$6:$D$1005,$C42,Con_ve!$I$6:$I$1005,"Fechada",Con_ve!$Q$6:$Q$1005,V$5))),"",IF($C42="","",SUMIFS(Con_ve!$F$6:$F$1005,Con_ve!$D$6:$D$1005,$C42,Con_ve!$I$6:$I$1005,"Fechada",Con_ve!$Q$6:$Q$1005,V$5)))</f>
        <v/>
      </c>
      <c r="W42" s="87" t="str">
        <f>IF(ISERR(IF($C42="","",SUMIFS(Con_ve!$F$6:$F$1005,Con_ve!$D$6:$D$1005,$C42,Con_ve!$I$6:$I$1005,"Fechada",Con_ve!$Q$6:$Q$1005,W$5))),"",IF($C42="","",SUMIFS(Con_ve!$F$6:$F$1005,Con_ve!$D$6:$D$1005,$C42,Con_ve!$I$6:$I$1005,"Fechada",Con_ve!$Q$6:$Q$1005,W$5)))</f>
        <v/>
      </c>
      <c r="X42" s="87" t="str">
        <f>IF(ISERR(IF($C42="","",SUMIFS(Con_ve!$F$6:$F$1005,Con_ve!$D$6:$D$1005,$C42,Con_ve!$I$6:$I$1005,"Fechada",Con_ve!$Q$6:$Q$1005,X$5))),"",IF($C42="","",SUMIFS(Con_ve!$F$6:$F$1005,Con_ve!$D$6:$D$1005,$C42,Con_ve!$I$6:$I$1005,"Fechada",Con_ve!$Q$6:$Q$1005,X$5)))</f>
        <v/>
      </c>
      <c r="Y42" s="87" t="str">
        <f>IF(ISERR(IF($C42="","",SUMIFS(Con_ve!$F$6:$F$1005,Con_ve!$D$6:$D$1005,$C42,Con_ve!$I$6:$I$1005,"Fechada",Con_ve!$Q$6:$Q$1005,Y$5))),"",IF($C42="","",SUMIFS(Con_ve!$F$6:$F$1005,Con_ve!$D$6:$D$1005,$C42,Con_ve!$I$6:$I$1005,"Fechada",Con_ve!$Q$6:$Q$1005,Y$5)))</f>
        <v/>
      </c>
      <c r="Z42" s="87" t="str">
        <f>IF(ISERR(IF($C42="","",SUMIFS(Con_ve!$F$6:$F$1005,Con_ve!$D$6:$D$1005,$C42,Con_ve!$I$6:$I$1005,"Fechada",Con_ve!$Q$6:$Q$1005,Z$5))),"",IF($C42="","",SUMIFS(Con_ve!$F$6:$F$1005,Con_ve!$D$6:$D$1005,$C42,Con_ve!$I$6:$I$1005,"Fechada",Con_ve!$Q$6:$Q$1005,Z$5)))</f>
        <v/>
      </c>
      <c r="AA42" s="87" t="str">
        <f>IF(ISERR(IF($C42="","",SUMIFS(Con_ve!$F$6:$F$1005,Con_ve!$D$6:$D$1005,$C42,Con_ve!$I$6:$I$1005,"Fechada",Con_ve!$Q$6:$Q$1005,AA$5))),"",IF($C42="","",SUMIFS(Con_ve!$F$6:$F$1005,Con_ve!$D$6:$D$1005,$C42,Con_ve!$I$6:$I$1005,"Fechada",Con_ve!$Q$6:$Q$1005,AA$5)))</f>
        <v/>
      </c>
      <c r="AB42" s="87" t="str">
        <f>IF(ISERR(IF($C42="","",SUMIFS(Con_ve!$F$6:$F$1005,Con_ve!$D$6:$D$1005,$C42,Con_ve!$I$6:$I$1005,"Fechada",Con_ve!$Q$6:$Q$1005,AB$5))),"",IF($C42="","",SUMIFS(Con_ve!$F$6:$F$1005,Con_ve!$D$6:$D$1005,$C42,Con_ve!$I$6:$I$1005,"Fechada",Con_ve!$Q$6:$Q$1005,AB$5)))</f>
        <v/>
      </c>
      <c r="AC42" s="87" t="str">
        <f>IF(ISERR(IF($C42="","",SUMIFS(Con_ve!$F$6:$F$1005,Con_ve!$D$6:$D$1005,$C42,Con_ve!$I$6:$I$1005,"Fechada",Con_ve!$Q$6:$Q$1005,AC$5))),"",IF($C42="","",SUMIFS(Con_ve!$F$6:$F$1005,Con_ve!$D$6:$D$1005,$C42,Con_ve!$I$6:$I$1005,"Fechada",Con_ve!$Q$6:$Q$1005,AC$5)))</f>
        <v/>
      </c>
      <c r="AD42" s="87" t="str">
        <f>IF(ISERR(IF($C42="","",SUMIFS(Con_ve!$F$6:$F$1005,Con_ve!$D$6:$D$1005,$C42,Con_ve!$I$6:$I$1005,"Fechada",Con_ve!$Q$6:$Q$1005,AD$5))),"",IF($C42="","",SUMIFS(Con_ve!$F$6:$F$1005,Con_ve!$D$6:$D$1005,$C42,Con_ve!$I$6:$I$1005,"Fechada",Con_ve!$Q$6:$Q$1005,AD$5)))</f>
        <v/>
      </c>
      <c r="AE42" s="87" t="str">
        <f>IF(ISERR(IF($C42="","",SUMIFS(Con_ve!$F$6:$F$1005,Con_ve!$D$6:$D$1005,$C42,Con_ve!$I$6:$I$1005,"Fechada",Con_ve!$Q$6:$Q$1005,AE$5))),"",IF($C42="","",SUMIFS(Con_ve!$F$6:$F$1005,Con_ve!$D$6:$D$1005,$C42,Con_ve!$I$6:$I$1005,"Fechada",Con_ve!$Q$6:$Q$1005,AE$5)))</f>
        <v/>
      </c>
      <c r="AF42" s="87" t="str">
        <f>IF(ISERR(IF($C42="","",SUMIFS(Con_ve!$F$6:$F$1005,Con_ve!$D$6:$D$1005,$C42,Con_ve!$I$6:$I$1005,"Fechada",Con_ve!$Q$6:$Q$1005,AF$5))),"",IF($C42="","",SUMIFS(Con_ve!$F$6:$F$1005,Con_ve!$D$6:$D$1005,$C42,Con_ve!$I$6:$I$1005,"Fechada",Con_ve!$Q$6:$Q$1005,AF$5)))</f>
        <v/>
      </c>
      <c r="AG42" s="87" t="str">
        <f>IF(ISERR(IF($C42="","",SUMIFS(Con_ve!$F$6:$F$1005,Con_ve!$D$6:$D$1005,$C42,Con_ve!$I$6:$I$1005,"Fechada",Con_ve!$Q$6:$Q$1005,AG$5))),"",IF($C42="","",SUMIFS(Con_ve!$F$6:$F$1005,Con_ve!$D$6:$D$1005,$C42,Con_ve!$I$6:$I$1005,"Fechada",Con_ve!$Q$6:$Q$1005,AG$5)))</f>
        <v/>
      </c>
      <c r="AH42" s="87">
        <f t="shared" si="14"/>
        <v>0</v>
      </c>
      <c r="AJ42" s="87" t="str">
        <f>IF(ISERR(IF($C42="","",SUMIFS(Con_ve!$F$6:$F$1005,Con_ve!$D$6:$D$1005,$C42,Con_ve!$I$6:$I$1005,"Em negociação",Con_ve!$Q$6:$Q$1005,AJ$5))),"",IF($C42="","",SUMIFS(Con_ve!$F$6:$F$1005,Con_ve!$D$6:$D$1005,$C42,Con_ve!$I$6:$I$1005,"Em negociação",Con_ve!$Q$6:$Q$1005,AJ$5)))</f>
        <v/>
      </c>
      <c r="AK42" s="87" t="str">
        <f>IF(ISERR(IF($C42="","",SUMIFS(Con_ve!$F$6:$F$1005,Con_ve!$D$6:$D$1005,$C42,Con_ve!$I$6:$I$1005,"Em negociação",Con_ve!$Q$6:$Q$1005,AK$5))),"",IF($C42="","",SUMIFS(Con_ve!$F$6:$F$1005,Con_ve!$D$6:$D$1005,$C42,Con_ve!$I$6:$I$1005,"Em negociação",Con_ve!$Q$6:$Q$1005,AK$5)))</f>
        <v/>
      </c>
      <c r="AL42" s="87" t="str">
        <f>IF(ISERR(IF($C42="","",SUMIFS(Con_ve!$F$6:$F$1005,Con_ve!$D$6:$D$1005,$C42,Con_ve!$I$6:$I$1005,"Em negociação",Con_ve!$Q$6:$Q$1005,AL$5))),"",IF($C42="","",SUMIFS(Con_ve!$F$6:$F$1005,Con_ve!$D$6:$D$1005,$C42,Con_ve!$I$6:$I$1005,"Em negociação",Con_ve!$Q$6:$Q$1005,AL$5)))</f>
        <v/>
      </c>
      <c r="AM42" s="87" t="str">
        <f>IF(ISERR(IF($C42="","",SUMIFS(Con_ve!$F$6:$F$1005,Con_ve!$D$6:$D$1005,$C42,Con_ve!$I$6:$I$1005,"Em negociação",Con_ve!$Q$6:$Q$1005,AM$5))),"",IF($C42="","",SUMIFS(Con_ve!$F$6:$F$1005,Con_ve!$D$6:$D$1005,$C42,Con_ve!$I$6:$I$1005,"Em negociação",Con_ve!$Q$6:$Q$1005,AM$5)))</f>
        <v/>
      </c>
      <c r="AN42" s="87" t="str">
        <f>IF(ISERR(IF($C42="","",SUMIFS(Con_ve!$F$6:$F$1005,Con_ve!$D$6:$D$1005,$C42,Con_ve!$I$6:$I$1005,"Em negociação",Con_ve!$Q$6:$Q$1005,AN$5))),"",IF($C42="","",SUMIFS(Con_ve!$F$6:$F$1005,Con_ve!$D$6:$D$1005,$C42,Con_ve!$I$6:$I$1005,"Em negociação",Con_ve!$Q$6:$Q$1005,AN$5)))</f>
        <v/>
      </c>
      <c r="AO42" s="87" t="str">
        <f>IF(ISERR(IF($C42="","",SUMIFS(Con_ve!$F$6:$F$1005,Con_ve!$D$6:$D$1005,$C42,Con_ve!$I$6:$I$1005,"Em negociação",Con_ve!$Q$6:$Q$1005,AO$5))),"",IF($C42="","",SUMIFS(Con_ve!$F$6:$F$1005,Con_ve!$D$6:$D$1005,$C42,Con_ve!$I$6:$I$1005,"Em negociação",Con_ve!$Q$6:$Q$1005,AO$5)))</f>
        <v/>
      </c>
      <c r="AP42" s="87" t="str">
        <f>IF(ISERR(IF($C42="","",SUMIFS(Con_ve!$F$6:$F$1005,Con_ve!$D$6:$D$1005,$C42,Con_ve!$I$6:$I$1005,"Em negociação",Con_ve!$Q$6:$Q$1005,AP$5))),"",IF($C42="","",SUMIFS(Con_ve!$F$6:$F$1005,Con_ve!$D$6:$D$1005,$C42,Con_ve!$I$6:$I$1005,"Em negociação",Con_ve!$Q$6:$Q$1005,AP$5)))</f>
        <v/>
      </c>
      <c r="AQ42" s="87" t="str">
        <f>IF(ISERR(IF($C42="","",SUMIFS(Con_ve!$F$6:$F$1005,Con_ve!$D$6:$D$1005,$C42,Con_ve!$I$6:$I$1005,"Em negociação",Con_ve!$Q$6:$Q$1005,AQ$5))),"",IF($C42="","",SUMIFS(Con_ve!$F$6:$F$1005,Con_ve!$D$6:$D$1005,$C42,Con_ve!$I$6:$I$1005,"Em negociação",Con_ve!$Q$6:$Q$1005,AQ$5)))</f>
        <v/>
      </c>
      <c r="AR42" s="87" t="str">
        <f>IF(ISERR(IF($C42="","",SUMIFS(Con_ve!$F$6:$F$1005,Con_ve!$D$6:$D$1005,$C42,Con_ve!$I$6:$I$1005,"Em negociação",Con_ve!$Q$6:$Q$1005,AR$5))),"",IF($C42="","",SUMIFS(Con_ve!$F$6:$F$1005,Con_ve!$D$6:$D$1005,$C42,Con_ve!$I$6:$I$1005,"Em negociação",Con_ve!$Q$6:$Q$1005,AR$5)))</f>
        <v/>
      </c>
      <c r="AS42" s="87" t="str">
        <f>IF(ISERR(IF($C42="","",SUMIFS(Con_ve!$F$6:$F$1005,Con_ve!$D$6:$D$1005,$C42,Con_ve!$I$6:$I$1005,"Em negociação",Con_ve!$Q$6:$Q$1005,AS$5))),"",IF($C42="","",SUMIFS(Con_ve!$F$6:$F$1005,Con_ve!$D$6:$D$1005,$C42,Con_ve!$I$6:$I$1005,"Em negociação",Con_ve!$Q$6:$Q$1005,AS$5)))</f>
        <v/>
      </c>
      <c r="AT42" s="87" t="str">
        <f>IF(ISERR(IF($C42="","",SUMIFS(Con_ve!$F$6:$F$1005,Con_ve!$D$6:$D$1005,$C42,Con_ve!$I$6:$I$1005,"Em negociação",Con_ve!$Q$6:$Q$1005,AT$5))),"",IF($C42="","",SUMIFS(Con_ve!$F$6:$F$1005,Con_ve!$D$6:$D$1005,$C42,Con_ve!$I$6:$I$1005,"Em negociação",Con_ve!$Q$6:$Q$1005,AT$5)))</f>
        <v/>
      </c>
      <c r="AU42" s="87" t="str">
        <f>IF(ISERR(IF($C42="","",SUMIFS(Con_ve!$F$6:$F$1005,Con_ve!$D$6:$D$1005,$C42,Con_ve!$I$6:$I$1005,"Em negociação",Con_ve!$Q$6:$Q$1005,AU$5))),"",IF($C42="","",SUMIFS(Con_ve!$F$6:$F$1005,Con_ve!$D$6:$D$1005,$C42,Con_ve!$I$6:$I$1005,"Em negociação",Con_ve!$Q$6:$Q$1005,AU$5)))</f>
        <v/>
      </c>
      <c r="AV42" s="87">
        <f t="shared" si="15"/>
        <v>0</v>
      </c>
    </row>
    <row r="43" spans="3:48" ht="30" customHeight="1">
      <c r="C43" s="97"/>
      <c r="D43" s="97"/>
      <c r="E43" s="95" t="s">
        <v>309</v>
      </c>
      <c r="F43" s="95" t="s">
        <v>309</v>
      </c>
      <c r="H43" s="87">
        <f t="shared" si="1"/>
        <v>0</v>
      </c>
      <c r="I43" s="87">
        <f t="shared" si="2"/>
        <v>0</v>
      </c>
      <c r="J43" s="87">
        <f t="shared" si="3"/>
        <v>0</v>
      </c>
      <c r="K43" s="87">
        <f t="shared" si="4"/>
        <v>0</v>
      </c>
      <c r="L43" s="87">
        <f t="shared" si="5"/>
        <v>0</v>
      </c>
      <c r="M43" s="87">
        <f t="shared" si="6"/>
        <v>0</v>
      </c>
      <c r="N43" s="87">
        <f t="shared" si="7"/>
        <v>0</v>
      </c>
      <c r="O43" s="87">
        <f t="shared" si="8"/>
        <v>0</v>
      </c>
      <c r="P43" s="87">
        <f t="shared" si="9"/>
        <v>0</v>
      </c>
      <c r="Q43" s="87">
        <f t="shared" si="10"/>
        <v>0</v>
      </c>
      <c r="R43" s="87">
        <f t="shared" si="11"/>
        <v>0</v>
      </c>
      <c r="S43" s="87">
        <f t="shared" si="12"/>
        <v>0</v>
      </c>
      <c r="T43" s="87">
        <f t="shared" si="13"/>
        <v>0</v>
      </c>
      <c r="V43" s="87" t="str">
        <f>IF(ISERR(IF($C43="","",SUMIFS(Con_ve!$F$6:$F$1005,Con_ve!$D$6:$D$1005,$C43,Con_ve!$I$6:$I$1005,"Fechada",Con_ve!$Q$6:$Q$1005,V$5))),"",IF($C43="","",SUMIFS(Con_ve!$F$6:$F$1005,Con_ve!$D$6:$D$1005,$C43,Con_ve!$I$6:$I$1005,"Fechada",Con_ve!$Q$6:$Q$1005,V$5)))</f>
        <v/>
      </c>
      <c r="W43" s="87" t="str">
        <f>IF(ISERR(IF($C43="","",SUMIFS(Con_ve!$F$6:$F$1005,Con_ve!$D$6:$D$1005,$C43,Con_ve!$I$6:$I$1005,"Fechada",Con_ve!$Q$6:$Q$1005,W$5))),"",IF($C43="","",SUMIFS(Con_ve!$F$6:$F$1005,Con_ve!$D$6:$D$1005,$C43,Con_ve!$I$6:$I$1005,"Fechada",Con_ve!$Q$6:$Q$1005,W$5)))</f>
        <v/>
      </c>
      <c r="X43" s="87" t="str">
        <f>IF(ISERR(IF($C43="","",SUMIFS(Con_ve!$F$6:$F$1005,Con_ve!$D$6:$D$1005,$C43,Con_ve!$I$6:$I$1005,"Fechada",Con_ve!$Q$6:$Q$1005,X$5))),"",IF($C43="","",SUMIFS(Con_ve!$F$6:$F$1005,Con_ve!$D$6:$D$1005,$C43,Con_ve!$I$6:$I$1005,"Fechada",Con_ve!$Q$6:$Q$1005,X$5)))</f>
        <v/>
      </c>
      <c r="Y43" s="87" t="str">
        <f>IF(ISERR(IF($C43="","",SUMIFS(Con_ve!$F$6:$F$1005,Con_ve!$D$6:$D$1005,$C43,Con_ve!$I$6:$I$1005,"Fechada",Con_ve!$Q$6:$Q$1005,Y$5))),"",IF($C43="","",SUMIFS(Con_ve!$F$6:$F$1005,Con_ve!$D$6:$D$1005,$C43,Con_ve!$I$6:$I$1005,"Fechada",Con_ve!$Q$6:$Q$1005,Y$5)))</f>
        <v/>
      </c>
      <c r="Z43" s="87" t="str">
        <f>IF(ISERR(IF($C43="","",SUMIFS(Con_ve!$F$6:$F$1005,Con_ve!$D$6:$D$1005,$C43,Con_ve!$I$6:$I$1005,"Fechada",Con_ve!$Q$6:$Q$1005,Z$5))),"",IF($C43="","",SUMIFS(Con_ve!$F$6:$F$1005,Con_ve!$D$6:$D$1005,$C43,Con_ve!$I$6:$I$1005,"Fechada",Con_ve!$Q$6:$Q$1005,Z$5)))</f>
        <v/>
      </c>
      <c r="AA43" s="87" t="str">
        <f>IF(ISERR(IF($C43="","",SUMIFS(Con_ve!$F$6:$F$1005,Con_ve!$D$6:$D$1005,$C43,Con_ve!$I$6:$I$1005,"Fechada",Con_ve!$Q$6:$Q$1005,AA$5))),"",IF($C43="","",SUMIFS(Con_ve!$F$6:$F$1005,Con_ve!$D$6:$D$1005,$C43,Con_ve!$I$6:$I$1005,"Fechada",Con_ve!$Q$6:$Q$1005,AA$5)))</f>
        <v/>
      </c>
      <c r="AB43" s="87" t="str">
        <f>IF(ISERR(IF($C43="","",SUMIFS(Con_ve!$F$6:$F$1005,Con_ve!$D$6:$D$1005,$C43,Con_ve!$I$6:$I$1005,"Fechada",Con_ve!$Q$6:$Q$1005,AB$5))),"",IF($C43="","",SUMIFS(Con_ve!$F$6:$F$1005,Con_ve!$D$6:$D$1005,$C43,Con_ve!$I$6:$I$1005,"Fechada",Con_ve!$Q$6:$Q$1005,AB$5)))</f>
        <v/>
      </c>
      <c r="AC43" s="87" t="str">
        <f>IF(ISERR(IF($C43="","",SUMIFS(Con_ve!$F$6:$F$1005,Con_ve!$D$6:$D$1005,$C43,Con_ve!$I$6:$I$1005,"Fechada",Con_ve!$Q$6:$Q$1005,AC$5))),"",IF($C43="","",SUMIFS(Con_ve!$F$6:$F$1005,Con_ve!$D$6:$D$1005,$C43,Con_ve!$I$6:$I$1005,"Fechada",Con_ve!$Q$6:$Q$1005,AC$5)))</f>
        <v/>
      </c>
      <c r="AD43" s="87" t="str">
        <f>IF(ISERR(IF($C43="","",SUMIFS(Con_ve!$F$6:$F$1005,Con_ve!$D$6:$D$1005,$C43,Con_ve!$I$6:$I$1005,"Fechada",Con_ve!$Q$6:$Q$1005,AD$5))),"",IF($C43="","",SUMIFS(Con_ve!$F$6:$F$1005,Con_ve!$D$6:$D$1005,$C43,Con_ve!$I$6:$I$1005,"Fechada",Con_ve!$Q$6:$Q$1005,AD$5)))</f>
        <v/>
      </c>
      <c r="AE43" s="87" t="str">
        <f>IF(ISERR(IF($C43="","",SUMIFS(Con_ve!$F$6:$F$1005,Con_ve!$D$6:$D$1005,$C43,Con_ve!$I$6:$I$1005,"Fechada",Con_ve!$Q$6:$Q$1005,AE$5))),"",IF($C43="","",SUMIFS(Con_ve!$F$6:$F$1005,Con_ve!$D$6:$D$1005,$C43,Con_ve!$I$6:$I$1005,"Fechada",Con_ve!$Q$6:$Q$1005,AE$5)))</f>
        <v/>
      </c>
      <c r="AF43" s="87" t="str">
        <f>IF(ISERR(IF($C43="","",SUMIFS(Con_ve!$F$6:$F$1005,Con_ve!$D$6:$D$1005,$C43,Con_ve!$I$6:$I$1005,"Fechada",Con_ve!$Q$6:$Q$1005,AF$5))),"",IF($C43="","",SUMIFS(Con_ve!$F$6:$F$1005,Con_ve!$D$6:$D$1005,$C43,Con_ve!$I$6:$I$1005,"Fechada",Con_ve!$Q$6:$Q$1005,AF$5)))</f>
        <v/>
      </c>
      <c r="AG43" s="87" t="str">
        <f>IF(ISERR(IF($C43="","",SUMIFS(Con_ve!$F$6:$F$1005,Con_ve!$D$6:$D$1005,$C43,Con_ve!$I$6:$I$1005,"Fechada",Con_ve!$Q$6:$Q$1005,AG$5))),"",IF($C43="","",SUMIFS(Con_ve!$F$6:$F$1005,Con_ve!$D$6:$D$1005,$C43,Con_ve!$I$6:$I$1005,"Fechada",Con_ve!$Q$6:$Q$1005,AG$5)))</f>
        <v/>
      </c>
      <c r="AH43" s="87">
        <f t="shared" si="14"/>
        <v>0</v>
      </c>
      <c r="AJ43" s="87" t="str">
        <f>IF(ISERR(IF($C43="","",SUMIFS(Con_ve!$F$6:$F$1005,Con_ve!$D$6:$D$1005,$C43,Con_ve!$I$6:$I$1005,"Em negociação",Con_ve!$Q$6:$Q$1005,AJ$5))),"",IF($C43="","",SUMIFS(Con_ve!$F$6:$F$1005,Con_ve!$D$6:$D$1005,$C43,Con_ve!$I$6:$I$1005,"Em negociação",Con_ve!$Q$6:$Q$1005,AJ$5)))</f>
        <v/>
      </c>
      <c r="AK43" s="87" t="str">
        <f>IF(ISERR(IF($C43="","",SUMIFS(Con_ve!$F$6:$F$1005,Con_ve!$D$6:$D$1005,$C43,Con_ve!$I$6:$I$1005,"Em negociação",Con_ve!$Q$6:$Q$1005,AK$5))),"",IF($C43="","",SUMIFS(Con_ve!$F$6:$F$1005,Con_ve!$D$6:$D$1005,$C43,Con_ve!$I$6:$I$1005,"Em negociação",Con_ve!$Q$6:$Q$1005,AK$5)))</f>
        <v/>
      </c>
      <c r="AL43" s="87" t="str">
        <f>IF(ISERR(IF($C43="","",SUMIFS(Con_ve!$F$6:$F$1005,Con_ve!$D$6:$D$1005,$C43,Con_ve!$I$6:$I$1005,"Em negociação",Con_ve!$Q$6:$Q$1005,AL$5))),"",IF($C43="","",SUMIFS(Con_ve!$F$6:$F$1005,Con_ve!$D$6:$D$1005,$C43,Con_ve!$I$6:$I$1005,"Em negociação",Con_ve!$Q$6:$Q$1005,AL$5)))</f>
        <v/>
      </c>
      <c r="AM43" s="87" t="str">
        <f>IF(ISERR(IF($C43="","",SUMIFS(Con_ve!$F$6:$F$1005,Con_ve!$D$6:$D$1005,$C43,Con_ve!$I$6:$I$1005,"Em negociação",Con_ve!$Q$6:$Q$1005,AM$5))),"",IF($C43="","",SUMIFS(Con_ve!$F$6:$F$1005,Con_ve!$D$6:$D$1005,$C43,Con_ve!$I$6:$I$1005,"Em negociação",Con_ve!$Q$6:$Q$1005,AM$5)))</f>
        <v/>
      </c>
      <c r="AN43" s="87" t="str">
        <f>IF(ISERR(IF($C43="","",SUMIFS(Con_ve!$F$6:$F$1005,Con_ve!$D$6:$D$1005,$C43,Con_ve!$I$6:$I$1005,"Em negociação",Con_ve!$Q$6:$Q$1005,AN$5))),"",IF($C43="","",SUMIFS(Con_ve!$F$6:$F$1005,Con_ve!$D$6:$D$1005,$C43,Con_ve!$I$6:$I$1005,"Em negociação",Con_ve!$Q$6:$Q$1005,AN$5)))</f>
        <v/>
      </c>
      <c r="AO43" s="87" t="str">
        <f>IF(ISERR(IF($C43="","",SUMIFS(Con_ve!$F$6:$F$1005,Con_ve!$D$6:$D$1005,$C43,Con_ve!$I$6:$I$1005,"Em negociação",Con_ve!$Q$6:$Q$1005,AO$5))),"",IF($C43="","",SUMIFS(Con_ve!$F$6:$F$1005,Con_ve!$D$6:$D$1005,$C43,Con_ve!$I$6:$I$1005,"Em negociação",Con_ve!$Q$6:$Q$1005,AO$5)))</f>
        <v/>
      </c>
      <c r="AP43" s="87" t="str">
        <f>IF(ISERR(IF($C43="","",SUMIFS(Con_ve!$F$6:$F$1005,Con_ve!$D$6:$D$1005,$C43,Con_ve!$I$6:$I$1005,"Em negociação",Con_ve!$Q$6:$Q$1005,AP$5))),"",IF($C43="","",SUMIFS(Con_ve!$F$6:$F$1005,Con_ve!$D$6:$D$1005,$C43,Con_ve!$I$6:$I$1005,"Em negociação",Con_ve!$Q$6:$Q$1005,AP$5)))</f>
        <v/>
      </c>
      <c r="AQ43" s="87" t="str">
        <f>IF(ISERR(IF($C43="","",SUMIFS(Con_ve!$F$6:$F$1005,Con_ve!$D$6:$D$1005,$C43,Con_ve!$I$6:$I$1005,"Em negociação",Con_ve!$Q$6:$Q$1005,AQ$5))),"",IF($C43="","",SUMIFS(Con_ve!$F$6:$F$1005,Con_ve!$D$6:$D$1005,$C43,Con_ve!$I$6:$I$1005,"Em negociação",Con_ve!$Q$6:$Q$1005,AQ$5)))</f>
        <v/>
      </c>
      <c r="AR43" s="87" t="str">
        <f>IF(ISERR(IF($C43="","",SUMIFS(Con_ve!$F$6:$F$1005,Con_ve!$D$6:$D$1005,$C43,Con_ve!$I$6:$I$1005,"Em negociação",Con_ve!$Q$6:$Q$1005,AR$5))),"",IF($C43="","",SUMIFS(Con_ve!$F$6:$F$1005,Con_ve!$D$6:$D$1005,$C43,Con_ve!$I$6:$I$1005,"Em negociação",Con_ve!$Q$6:$Q$1005,AR$5)))</f>
        <v/>
      </c>
      <c r="AS43" s="87" t="str">
        <f>IF(ISERR(IF($C43="","",SUMIFS(Con_ve!$F$6:$F$1005,Con_ve!$D$6:$D$1005,$C43,Con_ve!$I$6:$I$1005,"Em negociação",Con_ve!$Q$6:$Q$1005,AS$5))),"",IF($C43="","",SUMIFS(Con_ve!$F$6:$F$1005,Con_ve!$D$6:$D$1005,$C43,Con_ve!$I$6:$I$1005,"Em negociação",Con_ve!$Q$6:$Q$1005,AS$5)))</f>
        <v/>
      </c>
      <c r="AT43" s="87" t="str">
        <f>IF(ISERR(IF($C43="","",SUMIFS(Con_ve!$F$6:$F$1005,Con_ve!$D$6:$D$1005,$C43,Con_ve!$I$6:$I$1005,"Em negociação",Con_ve!$Q$6:$Q$1005,AT$5))),"",IF($C43="","",SUMIFS(Con_ve!$F$6:$F$1005,Con_ve!$D$6:$D$1005,$C43,Con_ve!$I$6:$I$1005,"Em negociação",Con_ve!$Q$6:$Q$1005,AT$5)))</f>
        <v/>
      </c>
      <c r="AU43" s="87" t="str">
        <f>IF(ISERR(IF($C43="","",SUMIFS(Con_ve!$F$6:$F$1005,Con_ve!$D$6:$D$1005,$C43,Con_ve!$I$6:$I$1005,"Em negociação",Con_ve!$Q$6:$Q$1005,AU$5))),"",IF($C43="","",SUMIFS(Con_ve!$F$6:$F$1005,Con_ve!$D$6:$D$1005,$C43,Con_ve!$I$6:$I$1005,"Em negociação",Con_ve!$Q$6:$Q$1005,AU$5)))</f>
        <v/>
      </c>
      <c r="AV43" s="87">
        <f t="shared" si="15"/>
        <v>0</v>
      </c>
    </row>
    <row r="44" spans="3:48" ht="30" customHeight="1">
      <c r="C44" s="97"/>
      <c r="D44" s="97"/>
      <c r="E44" s="95" t="s">
        <v>309</v>
      </c>
      <c r="F44" s="95" t="s">
        <v>309</v>
      </c>
      <c r="H44" s="87">
        <f t="shared" si="1"/>
        <v>0</v>
      </c>
      <c r="I44" s="87">
        <f t="shared" si="2"/>
        <v>0</v>
      </c>
      <c r="J44" s="87">
        <f t="shared" si="3"/>
        <v>0</v>
      </c>
      <c r="K44" s="87">
        <f t="shared" si="4"/>
        <v>0</v>
      </c>
      <c r="L44" s="87">
        <f t="shared" si="5"/>
        <v>0</v>
      </c>
      <c r="M44" s="87">
        <f t="shared" si="6"/>
        <v>0</v>
      </c>
      <c r="N44" s="87">
        <f t="shared" si="7"/>
        <v>0</v>
      </c>
      <c r="O44" s="87">
        <f t="shared" si="8"/>
        <v>0</v>
      </c>
      <c r="P44" s="87">
        <f t="shared" si="9"/>
        <v>0</v>
      </c>
      <c r="Q44" s="87">
        <f t="shared" si="10"/>
        <v>0</v>
      </c>
      <c r="R44" s="87">
        <f t="shared" si="11"/>
        <v>0</v>
      </c>
      <c r="S44" s="87">
        <f t="shared" si="12"/>
        <v>0</v>
      </c>
      <c r="T44" s="87">
        <f t="shared" si="13"/>
        <v>0</v>
      </c>
      <c r="V44" s="87" t="str">
        <f>IF(ISERR(IF($C44="","",SUMIFS(Con_ve!$F$6:$F$1005,Con_ve!$D$6:$D$1005,$C44,Con_ve!$I$6:$I$1005,"Fechada",Con_ve!$Q$6:$Q$1005,V$5))),"",IF($C44="","",SUMIFS(Con_ve!$F$6:$F$1005,Con_ve!$D$6:$D$1005,$C44,Con_ve!$I$6:$I$1005,"Fechada",Con_ve!$Q$6:$Q$1005,V$5)))</f>
        <v/>
      </c>
      <c r="W44" s="87" t="str">
        <f>IF(ISERR(IF($C44="","",SUMIFS(Con_ve!$F$6:$F$1005,Con_ve!$D$6:$D$1005,$C44,Con_ve!$I$6:$I$1005,"Fechada",Con_ve!$Q$6:$Q$1005,W$5))),"",IF($C44="","",SUMIFS(Con_ve!$F$6:$F$1005,Con_ve!$D$6:$D$1005,$C44,Con_ve!$I$6:$I$1005,"Fechada",Con_ve!$Q$6:$Q$1005,W$5)))</f>
        <v/>
      </c>
      <c r="X44" s="87" t="str">
        <f>IF(ISERR(IF($C44="","",SUMIFS(Con_ve!$F$6:$F$1005,Con_ve!$D$6:$D$1005,$C44,Con_ve!$I$6:$I$1005,"Fechada",Con_ve!$Q$6:$Q$1005,X$5))),"",IF($C44="","",SUMIFS(Con_ve!$F$6:$F$1005,Con_ve!$D$6:$D$1005,$C44,Con_ve!$I$6:$I$1005,"Fechada",Con_ve!$Q$6:$Q$1005,X$5)))</f>
        <v/>
      </c>
      <c r="Y44" s="87" t="str">
        <f>IF(ISERR(IF($C44="","",SUMIFS(Con_ve!$F$6:$F$1005,Con_ve!$D$6:$D$1005,$C44,Con_ve!$I$6:$I$1005,"Fechada",Con_ve!$Q$6:$Q$1005,Y$5))),"",IF($C44="","",SUMIFS(Con_ve!$F$6:$F$1005,Con_ve!$D$6:$D$1005,$C44,Con_ve!$I$6:$I$1005,"Fechada",Con_ve!$Q$6:$Q$1005,Y$5)))</f>
        <v/>
      </c>
      <c r="Z44" s="87" t="str">
        <f>IF(ISERR(IF($C44="","",SUMIFS(Con_ve!$F$6:$F$1005,Con_ve!$D$6:$D$1005,$C44,Con_ve!$I$6:$I$1005,"Fechada",Con_ve!$Q$6:$Q$1005,Z$5))),"",IF($C44="","",SUMIFS(Con_ve!$F$6:$F$1005,Con_ve!$D$6:$D$1005,$C44,Con_ve!$I$6:$I$1005,"Fechada",Con_ve!$Q$6:$Q$1005,Z$5)))</f>
        <v/>
      </c>
      <c r="AA44" s="87" t="str">
        <f>IF(ISERR(IF($C44="","",SUMIFS(Con_ve!$F$6:$F$1005,Con_ve!$D$6:$D$1005,$C44,Con_ve!$I$6:$I$1005,"Fechada",Con_ve!$Q$6:$Q$1005,AA$5))),"",IF($C44="","",SUMIFS(Con_ve!$F$6:$F$1005,Con_ve!$D$6:$D$1005,$C44,Con_ve!$I$6:$I$1005,"Fechada",Con_ve!$Q$6:$Q$1005,AA$5)))</f>
        <v/>
      </c>
      <c r="AB44" s="87" t="str">
        <f>IF(ISERR(IF($C44="","",SUMIFS(Con_ve!$F$6:$F$1005,Con_ve!$D$6:$D$1005,$C44,Con_ve!$I$6:$I$1005,"Fechada",Con_ve!$Q$6:$Q$1005,AB$5))),"",IF($C44="","",SUMIFS(Con_ve!$F$6:$F$1005,Con_ve!$D$6:$D$1005,$C44,Con_ve!$I$6:$I$1005,"Fechada",Con_ve!$Q$6:$Q$1005,AB$5)))</f>
        <v/>
      </c>
      <c r="AC44" s="87" t="str">
        <f>IF(ISERR(IF($C44="","",SUMIFS(Con_ve!$F$6:$F$1005,Con_ve!$D$6:$D$1005,$C44,Con_ve!$I$6:$I$1005,"Fechada",Con_ve!$Q$6:$Q$1005,AC$5))),"",IF($C44="","",SUMIFS(Con_ve!$F$6:$F$1005,Con_ve!$D$6:$D$1005,$C44,Con_ve!$I$6:$I$1005,"Fechada",Con_ve!$Q$6:$Q$1005,AC$5)))</f>
        <v/>
      </c>
      <c r="AD44" s="87" t="str">
        <f>IF(ISERR(IF($C44="","",SUMIFS(Con_ve!$F$6:$F$1005,Con_ve!$D$6:$D$1005,$C44,Con_ve!$I$6:$I$1005,"Fechada",Con_ve!$Q$6:$Q$1005,AD$5))),"",IF($C44="","",SUMIFS(Con_ve!$F$6:$F$1005,Con_ve!$D$6:$D$1005,$C44,Con_ve!$I$6:$I$1005,"Fechada",Con_ve!$Q$6:$Q$1005,AD$5)))</f>
        <v/>
      </c>
      <c r="AE44" s="87" t="str">
        <f>IF(ISERR(IF($C44="","",SUMIFS(Con_ve!$F$6:$F$1005,Con_ve!$D$6:$D$1005,$C44,Con_ve!$I$6:$I$1005,"Fechada",Con_ve!$Q$6:$Q$1005,AE$5))),"",IF($C44="","",SUMIFS(Con_ve!$F$6:$F$1005,Con_ve!$D$6:$D$1005,$C44,Con_ve!$I$6:$I$1005,"Fechada",Con_ve!$Q$6:$Q$1005,AE$5)))</f>
        <v/>
      </c>
      <c r="AF44" s="87" t="str">
        <f>IF(ISERR(IF($C44="","",SUMIFS(Con_ve!$F$6:$F$1005,Con_ve!$D$6:$D$1005,$C44,Con_ve!$I$6:$I$1005,"Fechada",Con_ve!$Q$6:$Q$1005,AF$5))),"",IF($C44="","",SUMIFS(Con_ve!$F$6:$F$1005,Con_ve!$D$6:$D$1005,$C44,Con_ve!$I$6:$I$1005,"Fechada",Con_ve!$Q$6:$Q$1005,AF$5)))</f>
        <v/>
      </c>
      <c r="AG44" s="87" t="str">
        <f>IF(ISERR(IF($C44="","",SUMIFS(Con_ve!$F$6:$F$1005,Con_ve!$D$6:$D$1005,$C44,Con_ve!$I$6:$I$1005,"Fechada",Con_ve!$Q$6:$Q$1005,AG$5))),"",IF($C44="","",SUMIFS(Con_ve!$F$6:$F$1005,Con_ve!$D$6:$D$1005,$C44,Con_ve!$I$6:$I$1005,"Fechada",Con_ve!$Q$6:$Q$1005,AG$5)))</f>
        <v/>
      </c>
      <c r="AH44" s="87">
        <f t="shared" si="14"/>
        <v>0</v>
      </c>
      <c r="AJ44" s="87" t="str">
        <f>IF(ISERR(IF($C44="","",SUMIFS(Con_ve!$F$6:$F$1005,Con_ve!$D$6:$D$1005,$C44,Con_ve!$I$6:$I$1005,"Em negociação",Con_ve!$Q$6:$Q$1005,AJ$5))),"",IF($C44="","",SUMIFS(Con_ve!$F$6:$F$1005,Con_ve!$D$6:$D$1005,$C44,Con_ve!$I$6:$I$1005,"Em negociação",Con_ve!$Q$6:$Q$1005,AJ$5)))</f>
        <v/>
      </c>
      <c r="AK44" s="87" t="str">
        <f>IF(ISERR(IF($C44="","",SUMIFS(Con_ve!$F$6:$F$1005,Con_ve!$D$6:$D$1005,$C44,Con_ve!$I$6:$I$1005,"Em negociação",Con_ve!$Q$6:$Q$1005,AK$5))),"",IF($C44="","",SUMIFS(Con_ve!$F$6:$F$1005,Con_ve!$D$6:$D$1005,$C44,Con_ve!$I$6:$I$1005,"Em negociação",Con_ve!$Q$6:$Q$1005,AK$5)))</f>
        <v/>
      </c>
      <c r="AL44" s="87" t="str">
        <f>IF(ISERR(IF($C44="","",SUMIFS(Con_ve!$F$6:$F$1005,Con_ve!$D$6:$D$1005,$C44,Con_ve!$I$6:$I$1005,"Em negociação",Con_ve!$Q$6:$Q$1005,AL$5))),"",IF($C44="","",SUMIFS(Con_ve!$F$6:$F$1005,Con_ve!$D$6:$D$1005,$C44,Con_ve!$I$6:$I$1005,"Em negociação",Con_ve!$Q$6:$Q$1005,AL$5)))</f>
        <v/>
      </c>
      <c r="AM44" s="87" t="str">
        <f>IF(ISERR(IF($C44="","",SUMIFS(Con_ve!$F$6:$F$1005,Con_ve!$D$6:$D$1005,$C44,Con_ve!$I$6:$I$1005,"Em negociação",Con_ve!$Q$6:$Q$1005,AM$5))),"",IF($C44="","",SUMIFS(Con_ve!$F$6:$F$1005,Con_ve!$D$6:$D$1005,$C44,Con_ve!$I$6:$I$1005,"Em negociação",Con_ve!$Q$6:$Q$1005,AM$5)))</f>
        <v/>
      </c>
      <c r="AN44" s="87" t="str">
        <f>IF(ISERR(IF($C44="","",SUMIFS(Con_ve!$F$6:$F$1005,Con_ve!$D$6:$D$1005,$C44,Con_ve!$I$6:$I$1005,"Em negociação",Con_ve!$Q$6:$Q$1005,AN$5))),"",IF($C44="","",SUMIFS(Con_ve!$F$6:$F$1005,Con_ve!$D$6:$D$1005,$C44,Con_ve!$I$6:$I$1005,"Em negociação",Con_ve!$Q$6:$Q$1005,AN$5)))</f>
        <v/>
      </c>
      <c r="AO44" s="87" t="str">
        <f>IF(ISERR(IF($C44="","",SUMIFS(Con_ve!$F$6:$F$1005,Con_ve!$D$6:$D$1005,$C44,Con_ve!$I$6:$I$1005,"Em negociação",Con_ve!$Q$6:$Q$1005,AO$5))),"",IF($C44="","",SUMIFS(Con_ve!$F$6:$F$1005,Con_ve!$D$6:$D$1005,$C44,Con_ve!$I$6:$I$1005,"Em negociação",Con_ve!$Q$6:$Q$1005,AO$5)))</f>
        <v/>
      </c>
      <c r="AP44" s="87" t="str">
        <f>IF(ISERR(IF($C44="","",SUMIFS(Con_ve!$F$6:$F$1005,Con_ve!$D$6:$D$1005,$C44,Con_ve!$I$6:$I$1005,"Em negociação",Con_ve!$Q$6:$Q$1005,AP$5))),"",IF($C44="","",SUMIFS(Con_ve!$F$6:$F$1005,Con_ve!$D$6:$D$1005,$C44,Con_ve!$I$6:$I$1005,"Em negociação",Con_ve!$Q$6:$Q$1005,AP$5)))</f>
        <v/>
      </c>
      <c r="AQ44" s="87" t="str">
        <f>IF(ISERR(IF($C44="","",SUMIFS(Con_ve!$F$6:$F$1005,Con_ve!$D$6:$D$1005,$C44,Con_ve!$I$6:$I$1005,"Em negociação",Con_ve!$Q$6:$Q$1005,AQ$5))),"",IF($C44="","",SUMIFS(Con_ve!$F$6:$F$1005,Con_ve!$D$6:$D$1005,$C44,Con_ve!$I$6:$I$1005,"Em negociação",Con_ve!$Q$6:$Q$1005,AQ$5)))</f>
        <v/>
      </c>
      <c r="AR44" s="87" t="str">
        <f>IF(ISERR(IF($C44="","",SUMIFS(Con_ve!$F$6:$F$1005,Con_ve!$D$6:$D$1005,$C44,Con_ve!$I$6:$I$1005,"Em negociação",Con_ve!$Q$6:$Q$1005,AR$5))),"",IF($C44="","",SUMIFS(Con_ve!$F$6:$F$1005,Con_ve!$D$6:$D$1005,$C44,Con_ve!$I$6:$I$1005,"Em negociação",Con_ve!$Q$6:$Q$1005,AR$5)))</f>
        <v/>
      </c>
      <c r="AS44" s="87" t="str">
        <f>IF(ISERR(IF($C44="","",SUMIFS(Con_ve!$F$6:$F$1005,Con_ve!$D$6:$D$1005,$C44,Con_ve!$I$6:$I$1005,"Em negociação",Con_ve!$Q$6:$Q$1005,AS$5))),"",IF($C44="","",SUMIFS(Con_ve!$F$6:$F$1005,Con_ve!$D$6:$D$1005,$C44,Con_ve!$I$6:$I$1005,"Em negociação",Con_ve!$Q$6:$Q$1005,AS$5)))</f>
        <v/>
      </c>
      <c r="AT44" s="87" t="str">
        <f>IF(ISERR(IF($C44="","",SUMIFS(Con_ve!$F$6:$F$1005,Con_ve!$D$6:$D$1005,$C44,Con_ve!$I$6:$I$1005,"Em negociação",Con_ve!$Q$6:$Q$1005,AT$5))),"",IF($C44="","",SUMIFS(Con_ve!$F$6:$F$1005,Con_ve!$D$6:$D$1005,$C44,Con_ve!$I$6:$I$1005,"Em negociação",Con_ve!$Q$6:$Q$1005,AT$5)))</f>
        <v/>
      </c>
      <c r="AU44" s="87" t="str">
        <f>IF(ISERR(IF($C44="","",SUMIFS(Con_ve!$F$6:$F$1005,Con_ve!$D$6:$D$1005,$C44,Con_ve!$I$6:$I$1005,"Em negociação",Con_ve!$Q$6:$Q$1005,AU$5))),"",IF($C44="","",SUMIFS(Con_ve!$F$6:$F$1005,Con_ve!$D$6:$D$1005,$C44,Con_ve!$I$6:$I$1005,"Em negociação",Con_ve!$Q$6:$Q$1005,AU$5)))</f>
        <v/>
      </c>
      <c r="AV44" s="87">
        <f t="shared" si="15"/>
        <v>0</v>
      </c>
    </row>
    <row r="45" spans="3:48" ht="30" customHeight="1">
      <c r="C45" s="97"/>
      <c r="D45" s="97"/>
      <c r="E45" s="95" t="s">
        <v>309</v>
      </c>
      <c r="F45" s="95" t="s">
        <v>309</v>
      </c>
      <c r="H45" s="87">
        <f t="shared" si="1"/>
        <v>0</v>
      </c>
      <c r="I45" s="87">
        <f t="shared" si="2"/>
        <v>0</v>
      </c>
      <c r="J45" s="87">
        <f t="shared" si="3"/>
        <v>0</v>
      </c>
      <c r="K45" s="87">
        <f t="shared" si="4"/>
        <v>0</v>
      </c>
      <c r="L45" s="87">
        <f t="shared" si="5"/>
        <v>0</v>
      </c>
      <c r="M45" s="87">
        <f t="shared" si="6"/>
        <v>0</v>
      </c>
      <c r="N45" s="87">
        <f t="shared" si="7"/>
        <v>0</v>
      </c>
      <c r="O45" s="87">
        <f t="shared" si="8"/>
        <v>0</v>
      </c>
      <c r="P45" s="87">
        <f t="shared" si="9"/>
        <v>0</v>
      </c>
      <c r="Q45" s="87">
        <f t="shared" si="10"/>
        <v>0</v>
      </c>
      <c r="R45" s="87">
        <f t="shared" si="11"/>
        <v>0</v>
      </c>
      <c r="S45" s="87">
        <f t="shared" si="12"/>
        <v>0</v>
      </c>
      <c r="T45" s="87">
        <f t="shared" si="13"/>
        <v>0</v>
      </c>
      <c r="V45" s="87" t="str">
        <f>IF(ISERR(IF($C45="","",SUMIFS(Con_ve!$F$6:$F$1005,Con_ve!$D$6:$D$1005,$C45,Con_ve!$I$6:$I$1005,"Fechada",Con_ve!$Q$6:$Q$1005,V$5))),"",IF($C45="","",SUMIFS(Con_ve!$F$6:$F$1005,Con_ve!$D$6:$D$1005,$C45,Con_ve!$I$6:$I$1005,"Fechada",Con_ve!$Q$6:$Q$1005,V$5)))</f>
        <v/>
      </c>
      <c r="W45" s="87" t="str">
        <f>IF(ISERR(IF($C45="","",SUMIFS(Con_ve!$F$6:$F$1005,Con_ve!$D$6:$D$1005,$C45,Con_ve!$I$6:$I$1005,"Fechada",Con_ve!$Q$6:$Q$1005,W$5))),"",IF($C45="","",SUMIFS(Con_ve!$F$6:$F$1005,Con_ve!$D$6:$D$1005,$C45,Con_ve!$I$6:$I$1005,"Fechada",Con_ve!$Q$6:$Q$1005,W$5)))</f>
        <v/>
      </c>
      <c r="X45" s="87" t="str">
        <f>IF(ISERR(IF($C45="","",SUMIFS(Con_ve!$F$6:$F$1005,Con_ve!$D$6:$D$1005,$C45,Con_ve!$I$6:$I$1005,"Fechada",Con_ve!$Q$6:$Q$1005,X$5))),"",IF($C45="","",SUMIFS(Con_ve!$F$6:$F$1005,Con_ve!$D$6:$D$1005,$C45,Con_ve!$I$6:$I$1005,"Fechada",Con_ve!$Q$6:$Q$1005,X$5)))</f>
        <v/>
      </c>
      <c r="Y45" s="87" t="str">
        <f>IF(ISERR(IF($C45="","",SUMIFS(Con_ve!$F$6:$F$1005,Con_ve!$D$6:$D$1005,$C45,Con_ve!$I$6:$I$1005,"Fechada",Con_ve!$Q$6:$Q$1005,Y$5))),"",IF($C45="","",SUMIFS(Con_ve!$F$6:$F$1005,Con_ve!$D$6:$D$1005,$C45,Con_ve!$I$6:$I$1005,"Fechada",Con_ve!$Q$6:$Q$1005,Y$5)))</f>
        <v/>
      </c>
      <c r="Z45" s="87" t="str">
        <f>IF(ISERR(IF($C45="","",SUMIFS(Con_ve!$F$6:$F$1005,Con_ve!$D$6:$D$1005,$C45,Con_ve!$I$6:$I$1005,"Fechada",Con_ve!$Q$6:$Q$1005,Z$5))),"",IF($C45="","",SUMIFS(Con_ve!$F$6:$F$1005,Con_ve!$D$6:$D$1005,$C45,Con_ve!$I$6:$I$1005,"Fechada",Con_ve!$Q$6:$Q$1005,Z$5)))</f>
        <v/>
      </c>
      <c r="AA45" s="87" t="str">
        <f>IF(ISERR(IF($C45="","",SUMIFS(Con_ve!$F$6:$F$1005,Con_ve!$D$6:$D$1005,$C45,Con_ve!$I$6:$I$1005,"Fechada",Con_ve!$Q$6:$Q$1005,AA$5))),"",IF($C45="","",SUMIFS(Con_ve!$F$6:$F$1005,Con_ve!$D$6:$D$1005,$C45,Con_ve!$I$6:$I$1005,"Fechada",Con_ve!$Q$6:$Q$1005,AA$5)))</f>
        <v/>
      </c>
      <c r="AB45" s="87" t="str">
        <f>IF(ISERR(IF($C45="","",SUMIFS(Con_ve!$F$6:$F$1005,Con_ve!$D$6:$D$1005,$C45,Con_ve!$I$6:$I$1005,"Fechada",Con_ve!$Q$6:$Q$1005,AB$5))),"",IF($C45="","",SUMIFS(Con_ve!$F$6:$F$1005,Con_ve!$D$6:$D$1005,$C45,Con_ve!$I$6:$I$1005,"Fechada",Con_ve!$Q$6:$Q$1005,AB$5)))</f>
        <v/>
      </c>
      <c r="AC45" s="87" t="str">
        <f>IF(ISERR(IF($C45="","",SUMIFS(Con_ve!$F$6:$F$1005,Con_ve!$D$6:$D$1005,$C45,Con_ve!$I$6:$I$1005,"Fechada",Con_ve!$Q$6:$Q$1005,AC$5))),"",IF($C45="","",SUMIFS(Con_ve!$F$6:$F$1005,Con_ve!$D$6:$D$1005,$C45,Con_ve!$I$6:$I$1005,"Fechada",Con_ve!$Q$6:$Q$1005,AC$5)))</f>
        <v/>
      </c>
      <c r="AD45" s="87" t="str">
        <f>IF(ISERR(IF($C45="","",SUMIFS(Con_ve!$F$6:$F$1005,Con_ve!$D$6:$D$1005,$C45,Con_ve!$I$6:$I$1005,"Fechada",Con_ve!$Q$6:$Q$1005,AD$5))),"",IF($C45="","",SUMIFS(Con_ve!$F$6:$F$1005,Con_ve!$D$6:$D$1005,$C45,Con_ve!$I$6:$I$1005,"Fechada",Con_ve!$Q$6:$Q$1005,AD$5)))</f>
        <v/>
      </c>
      <c r="AE45" s="87" t="str">
        <f>IF(ISERR(IF($C45="","",SUMIFS(Con_ve!$F$6:$F$1005,Con_ve!$D$6:$D$1005,$C45,Con_ve!$I$6:$I$1005,"Fechada",Con_ve!$Q$6:$Q$1005,AE$5))),"",IF($C45="","",SUMIFS(Con_ve!$F$6:$F$1005,Con_ve!$D$6:$D$1005,$C45,Con_ve!$I$6:$I$1005,"Fechada",Con_ve!$Q$6:$Q$1005,AE$5)))</f>
        <v/>
      </c>
      <c r="AF45" s="87" t="str">
        <f>IF(ISERR(IF($C45="","",SUMIFS(Con_ve!$F$6:$F$1005,Con_ve!$D$6:$D$1005,$C45,Con_ve!$I$6:$I$1005,"Fechada",Con_ve!$Q$6:$Q$1005,AF$5))),"",IF($C45="","",SUMIFS(Con_ve!$F$6:$F$1005,Con_ve!$D$6:$D$1005,$C45,Con_ve!$I$6:$I$1005,"Fechada",Con_ve!$Q$6:$Q$1005,AF$5)))</f>
        <v/>
      </c>
      <c r="AG45" s="87" t="str">
        <f>IF(ISERR(IF($C45="","",SUMIFS(Con_ve!$F$6:$F$1005,Con_ve!$D$6:$D$1005,$C45,Con_ve!$I$6:$I$1005,"Fechada",Con_ve!$Q$6:$Q$1005,AG$5))),"",IF($C45="","",SUMIFS(Con_ve!$F$6:$F$1005,Con_ve!$D$6:$D$1005,$C45,Con_ve!$I$6:$I$1005,"Fechada",Con_ve!$Q$6:$Q$1005,AG$5)))</f>
        <v/>
      </c>
      <c r="AH45" s="87">
        <f t="shared" si="14"/>
        <v>0</v>
      </c>
      <c r="AJ45" s="87" t="str">
        <f>IF(ISERR(IF($C45="","",SUMIFS(Con_ve!$F$6:$F$1005,Con_ve!$D$6:$D$1005,$C45,Con_ve!$I$6:$I$1005,"Em negociação",Con_ve!$Q$6:$Q$1005,AJ$5))),"",IF($C45="","",SUMIFS(Con_ve!$F$6:$F$1005,Con_ve!$D$6:$D$1005,$C45,Con_ve!$I$6:$I$1005,"Em negociação",Con_ve!$Q$6:$Q$1005,AJ$5)))</f>
        <v/>
      </c>
      <c r="AK45" s="87" t="str">
        <f>IF(ISERR(IF($C45="","",SUMIFS(Con_ve!$F$6:$F$1005,Con_ve!$D$6:$D$1005,$C45,Con_ve!$I$6:$I$1005,"Em negociação",Con_ve!$Q$6:$Q$1005,AK$5))),"",IF($C45="","",SUMIFS(Con_ve!$F$6:$F$1005,Con_ve!$D$6:$D$1005,$C45,Con_ve!$I$6:$I$1005,"Em negociação",Con_ve!$Q$6:$Q$1005,AK$5)))</f>
        <v/>
      </c>
      <c r="AL45" s="87" t="str">
        <f>IF(ISERR(IF($C45="","",SUMIFS(Con_ve!$F$6:$F$1005,Con_ve!$D$6:$D$1005,$C45,Con_ve!$I$6:$I$1005,"Em negociação",Con_ve!$Q$6:$Q$1005,AL$5))),"",IF($C45="","",SUMIFS(Con_ve!$F$6:$F$1005,Con_ve!$D$6:$D$1005,$C45,Con_ve!$I$6:$I$1005,"Em negociação",Con_ve!$Q$6:$Q$1005,AL$5)))</f>
        <v/>
      </c>
      <c r="AM45" s="87" t="str">
        <f>IF(ISERR(IF($C45="","",SUMIFS(Con_ve!$F$6:$F$1005,Con_ve!$D$6:$D$1005,$C45,Con_ve!$I$6:$I$1005,"Em negociação",Con_ve!$Q$6:$Q$1005,AM$5))),"",IF($C45="","",SUMIFS(Con_ve!$F$6:$F$1005,Con_ve!$D$6:$D$1005,$C45,Con_ve!$I$6:$I$1005,"Em negociação",Con_ve!$Q$6:$Q$1005,AM$5)))</f>
        <v/>
      </c>
      <c r="AN45" s="87" t="str">
        <f>IF(ISERR(IF($C45="","",SUMIFS(Con_ve!$F$6:$F$1005,Con_ve!$D$6:$D$1005,$C45,Con_ve!$I$6:$I$1005,"Em negociação",Con_ve!$Q$6:$Q$1005,AN$5))),"",IF($C45="","",SUMIFS(Con_ve!$F$6:$F$1005,Con_ve!$D$6:$D$1005,$C45,Con_ve!$I$6:$I$1005,"Em negociação",Con_ve!$Q$6:$Q$1005,AN$5)))</f>
        <v/>
      </c>
      <c r="AO45" s="87" t="str">
        <f>IF(ISERR(IF($C45="","",SUMIFS(Con_ve!$F$6:$F$1005,Con_ve!$D$6:$D$1005,$C45,Con_ve!$I$6:$I$1005,"Em negociação",Con_ve!$Q$6:$Q$1005,AO$5))),"",IF($C45="","",SUMIFS(Con_ve!$F$6:$F$1005,Con_ve!$D$6:$D$1005,$C45,Con_ve!$I$6:$I$1005,"Em negociação",Con_ve!$Q$6:$Q$1005,AO$5)))</f>
        <v/>
      </c>
      <c r="AP45" s="87" t="str">
        <f>IF(ISERR(IF($C45="","",SUMIFS(Con_ve!$F$6:$F$1005,Con_ve!$D$6:$D$1005,$C45,Con_ve!$I$6:$I$1005,"Em negociação",Con_ve!$Q$6:$Q$1005,AP$5))),"",IF($C45="","",SUMIFS(Con_ve!$F$6:$F$1005,Con_ve!$D$6:$D$1005,$C45,Con_ve!$I$6:$I$1005,"Em negociação",Con_ve!$Q$6:$Q$1005,AP$5)))</f>
        <v/>
      </c>
      <c r="AQ45" s="87" t="str">
        <f>IF(ISERR(IF($C45="","",SUMIFS(Con_ve!$F$6:$F$1005,Con_ve!$D$6:$D$1005,$C45,Con_ve!$I$6:$I$1005,"Em negociação",Con_ve!$Q$6:$Q$1005,AQ$5))),"",IF($C45="","",SUMIFS(Con_ve!$F$6:$F$1005,Con_ve!$D$6:$D$1005,$C45,Con_ve!$I$6:$I$1005,"Em negociação",Con_ve!$Q$6:$Q$1005,AQ$5)))</f>
        <v/>
      </c>
      <c r="AR45" s="87" t="str">
        <f>IF(ISERR(IF($C45="","",SUMIFS(Con_ve!$F$6:$F$1005,Con_ve!$D$6:$D$1005,$C45,Con_ve!$I$6:$I$1005,"Em negociação",Con_ve!$Q$6:$Q$1005,AR$5))),"",IF($C45="","",SUMIFS(Con_ve!$F$6:$F$1005,Con_ve!$D$6:$D$1005,$C45,Con_ve!$I$6:$I$1005,"Em negociação",Con_ve!$Q$6:$Q$1005,AR$5)))</f>
        <v/>
      </c>
      <c r="AS45" s="87" t="str">
        <f>IF(ISERR(IF($C45="","",SUMIFS(Con_ve!$F$6:$F$1005,Con_ve!$D$6:$D$1005,$C45,Con_ve!$I$6:$I$1005,"Em negociação",Con_ve!$Q$6:$Q$1005,AS$5))),"",IF($C45="","",SUMIFS(Con_ve!$F$6:$F$1005,Con_ve!$D$6:$D$1005,$C45,Con_ve!$I$6:$I$1005,"Em negociação",Con_ve!$Q$6:$Q$1005,AS$5)))</f>
        <v/>
      </c>
      <c r="AT45" s="87" t="str">
        <f>IF(ISERR(IF($C45="","",SUMIFS(Con_ve!$F$6:$F$1005,Con_ve!$D$6:$D$1005,$C45,Con_ve!$I$6:$I$1005,"Em negociação",Con_ve!$Q$6:$Q$1005,AT$5))),"",IF($C45="","",SUMIFS(Con_ve!$F$6:$F$1005,Con_ve!$D$6:$D$1005,$C45,Con_ve!$I$6:$I$1005,"Em negociação",Con_ve!$Q$6:$Q$1005,AT$5)))</f>
        <v/>
      </c>
      <c r="AU45" s="87" t="str">
        <f>IF(ISERR(IF($C45="","",SUMIFS(Con_ve!$F$6:$F$1005,Con_ve!$D$6:$D$1005,$C45,Con_ve!$I$6:$I$1005,"Em negociação",Con_ve!$Q$6:$Q$1005,AU$5))),"",IF($C45="","",SUMIFS(Con_ve!$F$6:$F$1005,Con_ve!$D$6:$D$1005,$C45,Con_ve!$I$6:$I$1005,"Em negociação",Con_ve!$Q$6:$Q$1005,AU$5)))</f>
        <v/>
      </c>
      <c r="AV45" s="87">
        <f t="shared" si="15"/>
        <v>0</v>
      </c>
    </row>
    <row r="46" spans="3:48" ht="30" customHeight="1">
      <c r="C46" s="97"/>
      <c r="D46" s="97"/>
      <c r="E46" s="95" t="s">
        <v>309</v>
      </c>
      <c r="F46" s="95" t="s">
        <v>309</v>
      </c>
      <c r="H46" s="87">
        <f t="shared" si="1"/>
        <v>0</v>
      </c>
      <c r="I46" s="87">
        <f t="shared" si="2"/>
        <v>0</v>
      </c>
      <c r="J46" s="87">
        <f t="shared" si="3"/>
        <v>0</v>
      </c>
      <c r="K46" s="87">
        <f t="shared" si="4"/>
        <v>0</v>
      </c>
      <c r="L46" s="87">
        <f t="shared" si="5"/>
        <v>0</v>
      </c>
      <c r="M46" s="87">
        <f t="shared" si="6"/>
        <v>0</v>
      </c>
      <c r="N46" s="87">
        <f t="shared" si="7"/>
        <v>0</v>
      </c>
      <c r="O46" s="87">
        <f t="shared" si="8"/>
        <v>0</v>
      </c>
      <c r="P46" s="87">
        <f t="shared" si="9"/>
        <v>0</v>
      </c>
      <c r="Q46" s="87">
        <f t="shared" si="10"/>
        <v>0</v>
      </c>
      <c r="R46" s="87">
        <f t="shared" si="11"/>
        <v>0</v>
      </c>
      <c r="S46" s="87">
        <f t="shared" si="12"/>
        <v>0</v>
      </c>
      <c r="T46" s="87">
        <f t="shared" si="13"/>
        <v>0</v>
      </c>
      <c r="V46" s="87" t="str">
        <f>IF(ISERR(IF($C46="","",SUMIFS(Con_ve!$F$6:$F$1005,Con_ve!$D$6:$D$1005,$C46,Con_ve!$I$6:$I$1005,"Fechada",Con_ve!$Q$6:$Q$1005,V$5))),"",IF($C46="","",SUMIFS(Con_ve!$F$6:$F$1005,Con_ve!$D$6:$D$1005,$C46,Con_ve!$I$6:$I$1005,"Fechada",Con_ve!$Q$6:$Q$1005,V$5)))</f>
        <v/>
      </c>
      <c r="W46" s="87" t="str">
        <f>IF(ISERR(IF($C46="","",SUMIFS(Con_ve!$F$6:$F$1005,Con_ve!$D$6:$D$1005,$C46,Con_ve!$I$6:$I$1005,"Fechada",Con_ve!$Q$6:$Q$1005,W$5))),"",IF($C46="","",SUMIFS(Con_ve!$F$6:$F$1005,Con_ve!$D$6:$D$1005,$C46,Con_ve!$I$6:$I$1005,"Fechada",Con_ve!$Q$6:$Q$1005,W$5)))</f>
        <v/>
      </c>
      <c r="X46" s="87" t="str">
        <f>IF(ISERR(IF($C46="","",SUMIFS(Con_ve!$F$6:$F$1005,Con_ve!$D$6:$D$1005,$C46,Con_ve!$I$6:$I$1005,"Fechada",Con_ve!$Q$6:$Q$1005,X$5))),"",IF($C46="","",SUMIFS(Con_ve!$F$6:$F$1005,Con_ve!$D$6:$D$1005,$C46,Con_ve!$I$6:$I$1005,"Fechada",Con_ve!$Q$6:$Q$1005,X$5)))</f>
        <v/>
      </c>
      <c r="Y46" s="87" t="str">
        <f>IF(ISERR(IF($C46="","",SUMIFS(Con_ve!$F$6:$F$1005,Con_ve!$D$6:$D$1005,$C46,Con_ve!$I$6:$I$1005,"Fechada",Con_ve!$Q$6:$Q$1005,Y$5))),"",IF($C46="","",SUMIFS(Con_ve!$F$6:$F$1005,Con_ve!$D$6:$D$1005,$C46,Con_ve!$I$6:$I$1005,"Fechada",Con_ve!$Q$6:$Q$1005,Y$5)))</f>
        <v/>
      </c>
      <c r="Z46" s="87" t="str">
        <f>IF(ISERR(IF($C46="","",SUMIFS(Con_ve!$F$6:$F$1005,Con_ve!$D$6:$D$1005,$C46,Con_ve!$I$6:$I$1005,"Fechada",Con_ve!$Q$6:$Q$1005,Z$5))),"",IF($C46="","",SUMIFS(Con_ve!$F$6:$F$1005,Con_ve!$D$6:$D$1005,$C46,Con_ve!$I$6:$I$1005,"Fechada",Con_ve!$Q$6:$Q$1005,Z$5)))</f>
        <v/>
      </c>
      <c r="AA46" s="87" t="str">
        <f>IF(ISERR(IF($C46="","",SUMIFS(Con_ve!$F$6:$F$1005,Con_ve!$D$6:$D$1005,$C46,Con_ve!$I$6:$I$1005,"Fechada",Con_ve!$Q$6:$Q$1005,AA$5))),"",IF($C46="","",SUMIFS(Con_ve!$F$6:$F$1005,Con_ve!$D$6:$D$1005,$C46,Con_ve!$I$6:$I$1005,"Fechada",Con_ve!$Q$6:$Q$1005,AA$5)))</f>
        <v/>
      </c>
      <c r="AB46" s="87" t="str">
        <f>IF(ISERR(IF($C46="","",SUMIFS(Con_ve!$F$6:$F$1005,Con_ve!$D$6:$D$1005,$C46,Con_ve!$I$6:$I$1005,"Fechada",Con_ve!$Q$6:$Q$1005,AB$5))),"",IF($C46="","",SUMIFS(Con_ve!$F$6:$F$1005,Con_ve!$D$6:$D$1005,$C46,Con_ve!$I$6:$I$1005,"Fechada",Con_ve!$Q$6:$Q$1005,AB$5)))</f>
        <v/>
      </c>
      <c r="AC46" s="87" t="str">
        <f>IF(ISERR(IF($C46="","",SUMIFS(Con_ve!$F$6:$F$1005,Con_ve!$D$6:$D$1005,$C46,Con_ve!$I$6:$I$1005,"Fechada",Con_ve!$Q$6:$Q$1005,AC$5))),"",IF($C46="","",SUMIFS(Con_ve!$F$6:$F$1005,Con_ve!$D$6:$D$1005,$C46,Con_ve!$I$6:$I$1005,"Fechada",Con_ve!$Q$6:$Q$1005,AC$5)))</f>
        <v/>
      </c>
      <c r="AD46" s="87" t="str">
        <f>IF(ISERR(IF($C46="","",SUMIFS(Con_ve!$F$6:$F$1005,Con_ve!$D$6:$D$1005,$C46,Con_ve!$I$6:$I$1005,"Fechada",Con_ve!$Q$6:$Q$1005,AD$5))),"",IF($C46="","",SUMIFS(Con_ve!$F$6:$F$1005,Con_ve!$D$6:$D$1005,$C46,Con_ve!$I$6:$I$1005,"Fechada",Con_ve!$Q$6:$Q$1005,AD$5)))</f>
        <v/>
      </c>
      <c r="AE46" s="87" t="str">
        <f>IF(ISERR(IF($C46="","",SUMIFS(Con_ve!$F$6:$F$1005,Con_ve!$D$6:$D$1005,$C46,Con_ve!$I$6:$I$1005,"Fechada",Con_ve!$Q$6:$Q$1005,AE$5))),"",IF($C46="","",SUMIFS(Con_ve!$F$6:$F$1005,Con_ve!$D$6:$D$1005,$C46,Con_ve!$I$6:$I$1005,"Fechada",Con_ve!$Q$6:$Q$1005,AE$5)))</f>
        <v/>
      </c>
      <c r="AF46" s="87" t="str">
        <f>IF(ISERR(IF($C46="","",SUMIFS(Con_ve!$F$6:$F$1005,Con_ve!$D$6:$D$1005,$C46,Con_ve!$I$6:$I$1005,"Fechada",Con_ve!$Q$6:$Q$1005,AF$5))),"",IF($C46="","",SUMIFS(Con_ve!$F$6:$F$1005,Con_ve!$D$6:$D$1005,$C46,Con_ve!$I$6:$I$1005,"Fechada",Con_ve!$Q$6:$Q$1005,AF$5)))</f>
        <v/>
      </c>
      <c r="AG46" s="87" t="str">
        <f>IF(ISERR(IF($C46="","",SUMIFS(Con_ve!$F$6:$F$1005,Con_ve!$D$6:$D$1005,$C46,Con_ve!$I$6:$I$1005,"Fechada",Con_ve!$Q$6:$Q$1005,AG$5))),"",IF($C46="","",SUMIFS(Con_ve!$F$6:$F$1005,Con_ve!$D$6:$D$1005,$C46,Con_ve!$I$6:$I$1005,"Fechada",Con_ve!$Q$6:$Q$1005,AG$5)))</f>
        <v/>
      </c>
      <c r="AH46" s="87">
        <f t="shared" si="14"/>
        <v>0</v>
      </c>
      <c r="AJ46" s="87" t="str">
        <f>IF(ISERR(IF($C46="","",SUMIFS(Con_ve!$F$6:$F$1005,Con_ve!$D$6:$D$1005,$C46,Con_ve!$I$6:$I$1005,"Em negociação",Con_ve!$Q$6:$Q$1005,AJ$5))),"",IF($C46="","",SUMIFS(Con_ve!$F$6:$F$1005,Con_ve!$D$6:$D$1005,$C46,Con_ve!$I$6:$I$1005,"Em negociação",Con_ve!$Q$6:$Q$1005,AJ$5)))</f>
        <v/>
      </c>
      <c r="AK46" s="87" t="str">
        <f>IF(ISERR(IF($C46="","",SUMIFS(Con_ve!$F$6:$F$1005,Con_ve!$D$6:$D$1005,$C46,Con_ve!$I$6:$I$1005,"Em negociação",Con_ve!$Q$6:$Q$1005,AK$5))),"",IF($C46="","",SUMIFS(Con_ve!$F$6:$F$1005,Con_ve!$D$6:$D$1005,$C46,Con_ve!$I$6:$I$1005,"Em negociação",Con_ve!$Q$6:$Q$1005,AK$5)))</f>
        <v/>
      </c>
      <c r="AL46" s="87" t="str">
        <f>IF(ISERR(IF($C46="","",SUMIFS(Con_ve!$F$6:$F$1005,Con_ve!$D$6:$D$1005,$C46,Con_ve!$I$6:$I$1005,"Em negociação",Con_ve!$Q$6:$Q$1005,AL$5))),"",IF($C46="","",SUMIFS(Con_ve!$F$6:$F$1005,Con_ve!$D$6:$D$1005,$C46,Con_ve!$I$6:$I$1005,"Em negociação",Con_ve!$Q$6:$Q$1005,AL$5)))</f>
        <v/>
      </c>
      <c r="AM46" s="87" t="str">
        <f>IF(ISERR(IF($C46="","",SUMIFS(Con_ve!$F$6:$F$1005,Con_ve!$D$6:$D$1005,$C46,Con_ve!$I$6:$I$1005,"Em negociação",Con_ve!$Q$6:$Q$1005,AM$5))),"",IF($C46="","",SUMIFS(Con_ve!$F$6:$F$1005,Con_ve!$D$6:$D$1005,$C46,Con_ve!$I$6:$I$1005,"Em negociação",Con_ve!$Q$6:$Q$1005,AM$5)))</f>
        <v/>
      </c>
      <c r="AN46" s="87" t="str">
        <f>IF(ISERR(IF($C46="","",SUMIFS(Con_ve!$F$6:$F$1005,Con_ve!$D$6:$D$1005,$C46,Con_ve!$I$6:$I$1005,"Em negociação",Con_ve!$Q$6:$Q$1005,AN$5))),"",IF($C46="","",SUMIFS(Con_ve!$F$6:$F$1005,Con_ve!$D$6:$D$1005,$C46,Con_ve!$I$6:$I$1005,"Em negociação",Con_ve!$Q$6:$Q$1005,AN$5)))</f>
        <v/>
      </c>
      <c r="AO46" s="87" t="str">
        <f>IF(ISERR(IF($C46="","",SUMIFS(Con_ve!$F$6:$F$1005,Con_ve!$D$6:$D$1005,$C46,Con_ve!$I$6:$I$1005,"Em negociação",Con_ve!$Q$6:$Q$1005,AO$5))),"",IF($C46="","",SUMIFS(Con_ve!$F$6:$F$1005,Con_ve!$D$6:$D$1005,$C46,Con_ve!$I$6:$I$1005,"Em negociação",Con_ve!$Q$6:$Q$1005,AO$5)))</f>
        <v/>
      </c>
      <c r="AP46" s="87" t="str">
        <f>IF(ISERR(IF($C46="","",SUMIFS(Con_ve!$F$6:$F$1005,Con_ve!$D$6:$D$1005,$C46,Con_ve!$I$6:$I$1005,"Em negociação",Con_ve!$Q$6:$Q$1005,AP$5))),"",IF($C46="","",SUMIFS(Con_ve!$F$6:$F$1005,Con_ve!$D$6:$D$1005,$C46,Con_ve!$I$6:$I$1005,"Em negociação",Con_ve!$Q$6:$Q$1005,AP$5)))</f>
        <v/>
      </c>
      <c r="AQ46" s="87" t="str">
        <f>IF(ISERR(IF($C46="","",SUMIFS(Con_ve!$F$6:$F$1005,Con_ve!$D$6:$D$1005,$C46,Con_ve!$I$6:$I$1005,"Em negociação",Con_ve!$Q$6:$Q$1005,AQ$5))),"",IF($C46="","",SUMIFS(Con_ve!$F$6:$F$1005,Con_ve!$D$6:$D$1005,$C46,Con_ve!$I$6:$I$1005,"Em negociação",Con_ve!$Q$6:$Q$1005,AQ$5)))</f>
        <v/>
      </c>
      <c r="AR46" s="87" t="str">
        <f>IF(ISERR(IF($C46="","",SUMIFS(Con_ve!$F$6:$F$1005,Con_ve!$D$6:$D$1005,$C46,Con_ve!$I$6:$I$1005,"Em negociação",Con_ve!$Q$6:$Q$1005,AR$5))),"",IF($C46="","",SUMIFS(Con_ve!$F$6:$F$1005,Con_ve!$D$6:$D$1005,$C46,Con_ve!$I$6:$I$1005,"Em negociação",Con_ve!$Q$6:$Q$1005,AR$5)))</f>
        <v/>
      </c>
      <c r="AS46" s="87" t="str">
        <f>IF(ISERR(IF($C46="","",SUMIFS(Con_ve!$F$6:$F$1005,Con_ve!$D$6:$D$1005,$C46,Con_ve!$I$6:$I$1005,"Em negociação",Con_ve!$Q$6:$Q$1005,AS$5))),"",IF($C46="","",SUMIFS(Con_ve!$F$6:$F$1005,Con_ve!$D$6:$D$1005,$C46,Con_ve!$I$6:$I$1005,"Em negociação",Con_ve!$Q$6:$Q$1005,AS$5)))</f>
        <v/>
      </c>
      <c r="AT46" s="87" t="str">
        <f>IF(ISERR(IF($C46="","",SUMIFS(Con_ve!$F$6:$F$1005,Con_ve!$D$6:$D$1005,$C46,Con_ve!$I$6:$I$1005,"Em negociação",Con_ve!$Q$6:$Q$1005,AT$5))),"",IF($C46="","",SUMIFS(Con_ve!$F$6:$F$1005,Con_ve!$D$6:$D$1005,$C46,Con_ve!$I$6:$I$1005,"Em negociação",Con_ve!$Q$6:$Q$1005,AT$5)))</f>
        <v/>
      </c>
      <c r="AU46" s="87" t="str">
        <f>IF(ISERR(IF($C46="","",SUMIFS(Con_ve!$F$6:$F$1005,Con_ve!$D$6:$D$1005,$C46,Con_ve!$I$6:$I$1005,"Em negociação",Con_ve!$Q$6:$Q$1005,AU$5))),"",IF($C46="","",SUMIFS(Con_ve!$F$6:$F$1005,Con_ve!$D$6:$D$1005,$C46,Con_ve!$I$6:$I$1005,"Em negociação",Con_ve!$Q$6:$Q$1005,AU$5)))</f>
        <v/>
      </c>
      <c r="AV46" s="87">
        <f t="shared" si="15"/>
        <v>0</v>
      </c>
    </row>
    <row r="47" spans="3:48" ht="30" customHeight="1">
      <c r="C47" s="97"/>
      <c r="D47" s="97"/>
      <c r="E47" s="95" t="s">
        <v>309</v>
      </c>
      <c r="F47" s="95" t="s">
        <v>309</v>
      </c>
      <c r="H47" s="87">
        <f t="shared" si="1"/>
        <v>0</v>
      </c>
      <c r="I47" s="87">
        <f t="shared" si="2"/>
        <v>0</v>
      </c>
      <c r="J47" s="87">
        <f t="shared" si="3"/>
        <v>0</v>
      </c>
      <c r="K47" s="87">
        <f t="shared" si="4"/>
        <v>0</v>
      </c>
      <c r="L47" s="87">
        <f t="shared" si="5"/>
        <v>0</v>
      </c>
      <c r="M47" s="87">
        <f t="shared" si="6"/>
        <v>0</v>
      </c>
      <c r="N47" s="87">
        <f t="shared" si="7"/>
        <v>0</v>
      </c>
      <c r="O47" s="87">
        <f t="shared" si="8"/>
        <v>0</v>
      </c>
      <c r="P47" s="87">
        <f t="shared" si="9"/>
        <v>0</v>
      </c>
      <c r="Q47" s="87">
        <f t="shared" si="10"/>
        <v>0</v>
      </c>
      <c r="R47" s="87">
        <f t="shared" si="11"/>
        <v>0</v>
      </c>
      <c r="S47" s="87">
        <f t="shared" si="12"/>
        <v>0</v>
      </c>
      <c r="T47" s="87">
        <f t="shared" si="13"/>
        <v>0</v>
      </c>
      <c r="V47" s="87" t="str">
        <f>IF(ISERR(IF($C47="","",SUMIFS(Con_ve!$F$6:$F$1005,Con_ve!$D$6:$D$1005,$C47,Con_ve!$I$6:$I$1005,"Fechada",Con_ve!$Q$6:$Q$1005,V$5))),"",IF($C47="","",SUMIFS(Con_ve!$F$6:$F$1005,Con_ve!$D$6:$D$1005,$C47,Con_ve!$I$6:$I$1005,"Fechada",Con_ve!$Q$6:$Q$1005,V$5)))</f>
        <v/>
      </c>
      <c r="W47" s="87" t="str">
        <f>IF(ISERR(IF($C47="","",SUMIFS(Con_ve!$F$6:$F$1005,Con_ve!$D$6:$D$1005,$C47,Con_ve!$I$6:$I$1005,"Fechada",Con_ve!$Q$6:$Q$1005,W$5))),"",IF($C47="","",SUMIFS(Con_ve!$F$6:$F$1005,Con_ve!$D$6:$D$1005,$C47,Con_ve!$I$6:$I$1005,"Fechada",Con_ve!$Q$6:$Q$1005,W$5)))</f>
        <v/>
      </c>
      <c r="X47" s="87" t="str">
        <f>IF(ISERR(IF($C47="","",SUMIFS(Con_ve!$F$6:$F$1005,Con_ve!$D$6:$D$1005,$C47,Con_ve!$I$6:$I$1005,"Fechada",Con_ve!$Q$6:$Q$1005,X$5))),"",IF($C47="","",SUMIFS(Con_ve!$F$6:$F$1005,Con_ve!$D$6:$D$1005,$C47,Con_ve!$I$6:$I$1005,"Fechada",Con_ve!$Q$6:$Q$1005,X$5)))</f>
        <v/>
      </c>
      <c r="Y47" s="87" t="str">
        <f>IF(ISERR(IF($C47="","",SUMIFS(Con_ve!$F$6:$F$1005,Con_ve!$D$6:$D$1005,$C47,Con_ve!$I$6:$I$1005,"Fechada",Con_ve!$Q$6:$Q$1005,Y$5))),"",IF($C47="","",SUMIFS(Con_ve!$F$6:$F$1005,Con_ve!$D$6:$D$1005,$C47,Con_ve!$I$6:$I$1005,"Fechada",Con_ve!$Q$6:$Q$1005,Y$5)))</f>
        <v/>
      </c>
      <c r="Z47" s="87" t="str">
        <f>IF(ISERR(IF($C47="","",SUMIFS(Con_ve!$F$6:$F$1005,Con_ve!$D$6:$D$1005,$C47,Con_ve!$I$6:$I$1005,"Fechada",Con_ve!$Q$6:$Q$1005,Z$5))),"",IF($C47="","",SUMIFS(Con_ve!$F$6:$F$1005,Con_ve!$D$6:$D$1005,$C47,Con_ve!$I$6:$I$1005,"Fechada",Con_ve!$Q$6:$Q$1005,Z$5)))</f>
        <v/>
      </c>
      <c r="AA47" s="87" t="str">
        <f>IF(ISERR(IF($C47="","",SUMIFS(Con_ve!$F$6:$F$1005,Con_ve!$D$6:$D$1005,$C47,Con_ve!$I$6:$I$1005,"Fechada",Con_ve!$Q$6:$Q$1005,AA$5))),"",IF($C47="","",SUMIFS(Con_ve!$F$6:$F$1005,Con_ve!$D$6:$D$1005,$C47,Con_ve!$I$6:$I$1005,"Fechada",Con_ve!$Q$6:$Q$1005,AA$5)))</f>
        <v/>
      </c>
      <c r="AB47" s="87" t="str">
        <f>IF(ISERR(IF($C47="","",SUMIFS(Con_ve!$F$6:$F$1005,Con_ve!$D$6:$D$1005,$C47,Con_ve!$I$6:$I$1005,"Fechada",Con_ve!$Q$6:$Q$1005,AB$5))),"",IF($C47="","",SUMIFS(Con_ve!$F$6:$F$1005,Con_ve!$D$6:$D$1005,$C47,Con_ve!$I$6:$I$1005,"Fechada",Con_ve!$Q$6:$Q$1005,AB$5)))</f>
        <v/>
      </c>
      <c r="AC47" s="87" t="str">
        <f>IF(ISERR(IF($C47="","",SUMIFS(Con_ve!$F$6:$F$1005,Con_ve!$D$6:$D$1005,$C47,Con_ve!$I$6:$I$1005,"Fechada",Con_ve!$Q$6:$Q$1005,AC$5))),"",IF($C47="","",SUMIFS(Con_ve!$F$6:$F$1005,Con_ve!$D$6:$D$1005,$C47,Con_ve!$I$6:$I$1005,"Fechada",Con_ve!$Q$6:$Q$1005,AC$5)))</f>
        <v/>
      </c>
      <c r="AD47" s="87" t="str">
        <f>IF(ISERR(IF($C47="","",SUMIFS(Con_ve!$F$6:$F$1005,Con_ve!$D$6:$D$1005,$C47,Con_ve!$I$6:$I$1005,"Fechada",Con_ve!$Q$6:$Q$1005,AD$5))),"",IF($C47="","",SUMIFS(Con_ve!$F$6:$F$1005,Con_ve!$D$6:$D$1005,$C47,Con_ve!$I$6:$I$1005,"Fechada",Con_ve!$Q$6:$Q$1005,AD$5)))</f>
        <v/>
      </c>
      <c r="AE47" s="87" t="str">
        <f>IF(ISERR(IF($C47="","",SUMIFS(Con_ve!$F$6:$F$1005,Con_ve!$D$6:$D$1005,$C47,Con_ve!$I$6:$I$1005,"Fechada",Con_ve!$Q$6:$Q$1005,AE$5))),"",IF($C47="","",SUMIFS(Con_ve!$F$6:$F$1005,Con_ve!$D$6:$D$1005,$C47,Con_ve!$I$6:$I$1005,"Fechada",Con_ve!$Q$6:$Q$1005,AE$5)))</f>
        <v/>
      </c>
      <c r="AF47" s="87" t="str">
        <f>IF(ISERR(IF($C47="","",SUMIFS(Con_ve!$F$6:$F$1005,Con_ve!$D$6:$D$1005,$C47,Con_ve!$I$6:$I$1005,"Fechada",Con_ve!$Q$6:$Q$1005,AF$5))),"",IF($C47="","",SUMIFS(Con_ve!$F$6:$F$1005,Con_ve!$D$6:$D$1005,$C47,Con_ve!$I$6:$I$1005,"Fechada",Con_ve!$Q$6:$Q$1005,AF$5)))</f>
        <v/>
      </c>
      <c r="AG47" s="87" t="str">
        <f>IF(ISERR(IF($C47="","",SUMIFS(Con_ve!$F$6:$F$1005,Con_ve!$D$6:$D$1005,$C47,Con_ve!$I$6:$I$1005,"Fechada",Con_ve!$Q$6:$Q$1005,AG$5))),"",IF($C47="","",SUMIFS(Con_ve!$F$6:$F$1005,Con_ve!$D$6:$D$1005,$C47,Con_ve!$I$6:$I$1005,"Fechada",Con_ve!$Q$6:$Q$1005,AG$5)))</f>
        <v/>
      </c>
      <c r="AH47" s="87">
        <f t="shared" si="14"/>
        <v>0</v>
      </c>
      <c r="AJ47" s="87" t="str">
        <f>IF(ISERR(IF($C47="","",SUMIFS(Con_ve!$F$6:$F$1005,Con_ve!$D$6:$D$1005,$C47,Con_ve!$I$6:$I$1005,"Em negociação",Con_ve!$Q$6:$Q$1005,AJ$5))),"",IF($C47="","",SUMIFS(Con_ve!$F$6:$F$1005,Con_ve!$D$6:$D$1005,$C47,Con_ve!$I$6:$I$1005,"Em negociação",Con_ve!$Q$6:$Q$1005,AJ$5)))</f>
        <v/>
      </c>
      <c r="AK47" s="87" t="str">
        <f>IF(ISERR(IF($C47="","",SUMIFS(Con_ve!$F$6:$F$1005,Con_ve!$D$6:$D$1005,$C47,Con_ve!$I$6:$I$1005,"Em negociação",Con_ve!$Q$6:$Q$1005,AK$5))),"",IF($C47="","",SUMIFS(Con_ve!$F$6:$F$1005,Con_ve!$D$6:$D$1005,$C47,Con_ve!$I$6:$I$1005,"Em negociação",Con_ve!$Q$6:$Q$1005,AK$5)))</f>
        <v/>
      </c>
      <c r="AL47" s="87" t="str">
        <f>IF(ISERR(IF($C47="","",SUMIFS(Con_ve!$F$6:$F$1005,Con_ve!$D$6:$D$1005,$C47,Con_ve!$I$6:$I$1005,"Em negociação",Con_ve!$Q$6:$Q$1005,AL$5))),"",IF($C47="","",SUMIFS(Con_ve!$F$6:$F$1005,Con_ve!$D$6:$D$1005,$C47,Con_ve!$I$6:$I$1005,"Em negociação",Con_ve!$Q$6:$Q$1005,AL$5)))</f>
        <v/>
      </c>
      <c r="AM47" s="87" t="str">
        <f>IF(ISERR(IF($C47="","",SUMIFS(Con_ve!$F$6:$F$1005,Con_ve!$D$6:$D$1005,$C47,Con_ve!$I$6:$I$1005,"Em negociação",Con_ve!$Q$6:$Q$1005,AM$5))),"",IF($C47="","",SUMIFS(Con_ve!$F$6:$F$1005,Con_ve!$D$6:$D$1005,$C47,Con_ve!$I$6:$I$1005,"Em negociação",Con_ve!$Q$6:$Q$1005,AM$5)))</f>
        <v/>
      </c>
      <c r="AN47" s="87" t="str">
        <f>IF(ISERR(IF($C47="","",SUMIFS(Con_ve!$F$6:$F$1005,Con_ve!$D$6:$D$1005,$C47,Con_ve!$I$6:$I$1005,"Em negociação",Con_ve!$Q$6:$Q$1005,AN$5))),"",IF($C47="","",SUMIFS(Con_ve!$F$6:$F$1005,Con_ve!$D$6:$D$1005,$C47,Con_ve!$I$6:$I$1005,"Em negociação",Con_ve!$Q$6:$Q$1005,AN$5)))</f>
        <v/>
      </c>
      <c r="AO47" s="87" t="str">
        <f>IF(ISERR(IF($C47="","",SUMIFS(Con_ve!$F$6:$F$1005,Con_ve!$D$6:$D$1005,$C47,Con_ve!$I$6:$I$1005,"Em negociação",Con_ve!$Q$6:$Q$1005,AO$5))),"",IF($C47="","",SUMIFS(Con_ve!$F$6:$F$1005,Con_ve!$D$6:$D$1005,$C47,Con_ve!$I$6:$I$1005,"Em negociação",Con_ve!$Q$6:$Q$1005,AO$5)))</f>
        <v/>
      </c>
      <c r="AP47" s="87" t="str">
        <f>IF(ISERR(IF($C47="","",SUMIFS(Con_ve!$F$6:$F$1005,Con_ve!$D$6:$D$1005,$C47,Con_ve!$I$6:$I$1005,"Em negociação",Con_ve!$Q$6:$Q$1005,AP$5))),"",IF($C47="","",SUMIFS(Con_ve!$F$6:$F$1005,Con_ve!$D$6:$D$1005,$C47,Con_ve!$I$6:$I$1005,"Em negociação",Con_ve!$Q$6:$Q$1005,AP$5)))</f>
        <v/>
      </c>
      <c r="AQ47" s="87" t="str">
        <f>IF(ISERR(IF($C47="","",SUMIFS(Con_ve!$F$6:$F$1005,Con_ve!$D$6:$D$1005,$C47,Con_ve!$I$6:$I$1005,"Em negociação",Con_ve!$Q$6:$Q$1005,AQ$5))),"",IF($C47="","",SUMIFS(Con_ve!$F$6:$F$1005,Con_ve!$D$6:$D$1005,$C47,Con_ve!$I$6:$I$1005,"Em negociação",Con_ve!$Q$6:$Q$1005,AQ$5)))</f>
        <v/>
      </c>
      <c r="AR47" s="87" t="str">
        <f>IF(ISERR(IF($C47="","",SUMIFS(Con_ve!$F$6:$F$1005,Con_ve!$D$6:$D$1005,$C47,Con_ve!$I$6:$I$1005,"Em negociação",Con_ve!$Q$6:$Q$1005,AR$5))),"",IF($C47="","",SUMIFS(Con_ve!$F$6:$F$1005,Con_ve!$D$6:$D$1005,$C47,Con_ve!$I$6:$I$1005,"Em negociação",Con_ve!$Q$6:$Q$1005,AR$5)))</f>
        <v/>
      </c>
      <c r="AS47" s="87" t="str">
        <f>IF(ISERR(IF($C47="","",SUMIFS(Con_ve!$F$6:$F$1005,Con_ve!$D$6:$D$1005,$C47,Con_ve!$I$6:$I$1005,"Em negociação",Con_ve!$Q$6:$Q$1005,AS$5))),"",IF($C47="","",SUMIFS(Con_ve!$F$6:$F$1005,Con_ve!$D$6:$D$1005,$C47,Con_ve!$I$6:$I$1005,"Em negociação",Con_ve!$Q$6:$Q$1005,AS$5)))</f>
        <v/>
      </c>
      <c r="AT47" s="87" t="str">
        <f>IF(ISERR(IF($C47="","",SUMIFS(Con_ve!$F$6:$F$1005,Con_ve!$D$6:$D$1005,$C47,Con_ve!$I$6:$I$1005,"Em negociação",Con_ve!$Q$6:$Q$1005,AT$5))),"",IF($C47="","",SUMIFS(Con_ve!$F$6:$F$1005,Con_ve!$D$6:$D$1005,$C47,Con_ve!$I$6:$I$1005,"Em negociação",Con_ve!$Q$6:$Q$1005,AT$5)))</f>
        <v/>
      </c>
      <c r="AU47" s="87" t="str">
        <f>IF(ISERR(IF($C47="","",SUMIFS(Con_ve!$F$6:$F$1005,Con_ve!$D$6:$D$1005,$C47,Con_ve!$I$6:$I$1005,"Em negociação",Con_ve!$Q$6:$Q$1005,AU$5))),"",IF($C47="","",SUMIFS(Con_ve!$F$6:$F$1005,Con_ve!$D$6:$D$1005,$C47,Con_ve!$I$6:$I$1005,"Em negociação",Con_ve!$Q$6:$Q$1005,AU$5)))</f>
        <v/>
      </c>
      <c r="AV47" s="87">
        <f t="shared" si="15"/>
        <v>0</v>
      </c>
    </row>
    <row r="48" spans="3:48" ht="30" customHeight="1">
      <c r="C48" s="97"/>
      <c r="D48" s="97"/>
      <c r="E48" s="95" t="s">
        <v>309</v>
      </c>
      <c r="F48" s="95" t="s">
        <v>309</v>
      </c>
      <c r="H48" s="87">
        <f t="shared" si="1"/>
        <v>0</v>
      </c>
      <c r="I48" s="87">
        <f t="shared" si="2"/>
        <v>0</v>
      </c>
      <c r="J48" s="87">
        <f t="shared" si="3"/>
        <v>0</v>
      </c>
      <c r="K48" s="87">
        <f t="shared" si="4"/>
        <v>0</v>
      </c>
      <c r="L48" s="87">
        <f t="shared" si="5"/>
        <v>0</v>
      </c>
      <c r="M48" s="87">
        <f t="shared" si="6"/>
        <v>0</v>
      </c>
      <c r="N48" s="87">
        <f t="shared" si="7"/>
        <v>0</v>
      </c>
      <c r="O48" s="87">
        <f t="shared" si="8"/>
        <v>0</v>
      </c>
      <c r="P48" s="87">
        <f t="shared" si="9"/>
        <v>0</v>
      </c>
      <c r="Q48" s="87">
        <f t="shared" si="10"/>
        <v>0</v>
      </c>
      <c r="R48" s="87">
        <f t="shared" si="11"/>
        <v>0</v>
      </c>
      <c r="S48" s="87">
        <f t="shared" si="12"/>
        <v>0</v>
      </c>
      <c r="T48" s="87">
        <f t="shared" si="13"/>
        <v>0</v>
      </c>
      <c r="V48" s="87" t="str">
        <f>IF(ISERR(IF($C48="","",SUMIFS(Con_ve!$F$6:$F$1005,Con_ve!$D$6:$D$1005,$C48,Con_ve!$I$6:$I$1005,"Fechada",Con_ve!$Q$6:$Q$1005,V$5))),"",IF($C48="","",SUMIFS(Con_ve!$F$6:$F$1005,Con_ve!$D$6:$D$1005,$C48,Con_ve!$I$6:$I$1005,"Fechada",Con_ve!$Q$6:$Q$1005,V$5)))</f>
        <v/>
      </c>
      <c r="W48" s="87" t="str">
        <f>IF(ISERR(IF($C48="","",SUMIFS(Con_ve!$F$6:$F$1005,Con_ve!$D$6:$D$1005,$C48,Con_ve!$I$6:$I$1005,"Fechada",Con_ve!$Q$6:$Q$1005,W$5))),"",IF($C48="","",SUMIFS(Con_ve!$F$6:$F$1005,Con_ve!$D$6:$D$1005,$C48,Con_ve!$I$6:$I$1005,"Fechada",Con_ve!$Q$6:$Q$1005,W$5)))</f>
        <v/>
      </c>
      <c r="X48" s="87" t="str">
        <f>IF(ISERR(IF($C48="","",SUMIFS(Con_ve!$F$6:$F$1005,Con_ve!$D$6:$D$1005,$C48,Con_ve!$I$6:$I$1005,"Fechada",Con_ve!$Q$6:$Q$1005,X$5))),"",IF($C48="","",SUMIFS(Con_ve!$F$6:$F$1005,Con_ve!$D$6:$D$1005,$C48,Con_ve!$I$6:$I$1005,"Fechada",Con_ve!$Q$6:$Q$1005,X$5)))</f>
        <v/>
      </c>
      <c r="Y48" s="87" t="str">
        <f>IF(ISERR(IF($C48="","",SUMIFS(Con_ve!$F$6:$F$1005,Con_ve!$D$6:$D$1005,$C48,Con_ve!$I$6:$I$1005,"Fechada",Con_ve!$Q$6:$Q$1005,Y$5))),"",IF($C48="","",SUMIFS(Con_ve!$F$6:$F$1005,Con_ve!$D$6:$D$1005,$C48,Con_ve!$I$6:$I$1005,"Fechada",Con_ve!$Q$6:$Q$1005,Y$5)))</f>
        <v/>
      </c>
      <c r="Z48" s="87" t="str">
        <f>IF(ISERR(IF($C48="","",SUMIFS(Con_ve!$F$6:$F$1005,Con_ve!$D$6:$D$1005,$C48,Con_ve!$I$6:$I$1005,"Fechada",Con_ve!$Q$6:$Q$1005,Z$5))),"",IF($C48="","",SUMIFS(Con_ve!$F$6:$F$1005,Con_ve!$D$6:$D$1005,$C48,Con_ve!$I$6:$I$1005,"Fechada",Con_ve!$Q$6:$Q$1005,Z$5)))</f>
        <v/>
      </c>
      <c r="AA48" s="87" t="str">
        <f>IF(ISERR(IF($C48="","",SUMIFS(Con_ve!$F$6:$F$1005,Con_ve!$D$6:$D$1005,$C48,Con_ve!$I$6:$I$1005,"Fechada",Con_ve!$Q$6:$Q$1005,AA$5))),"",IF($C48="","",SUMIFS(Con_ve!$F$6:$F$1005,Con_ve!$D$6:$D$1005,$C48,Con_ve!$I$6:$I$1005,"Fechada",Con_ve!$Q$6:$Q$1005,AA$5)))</f>
        <v/>
      </c>
      <c r="AB48" s="87" t="str">
        <f>IF(ISERR(IF($C48="","",SUMIFS(Con_ve!$F$6:$F$1005,Con_ve!$D$6:$D$1005,$C48,Con_ve!$I$6:$I$1005,"Fechada",Con_ve!$Q$6:$Q$1005,AB$5))),"",IF($C48="","",SUMIFS(Con_ve!$F$6:$F$1005,Con_ve!$D$6:$D$1005,$C48,Con_ve!$I$6:$I$1005,"Fechada",Con_ve!$Q$6:$Q$1005,AB$5)))</f>
        <v/>
      </c>
      <c r="AC48" s="87" t="str">
        <f>IF(ISERR(IF($C48="","",SUMIFS(Con_ve!$F$6:$F$1005,Con_ve!$D$6:$D$1005,$C48,Con_ve!$I$6:$I$1005,"Fechada",Con_ve!$Q$6:$Q$1005,AC$5))),"",IF($C48="","",SUMIFS(Con_ve!$F$6:$F$1005,Con_ve!$D$6:$D$1005,$C48,Con_ve!$I$6:$I$1005,"Fechada",Con_ve!$Q$6:$Q$1005,AC$5)))</f>
        <v/>
      </c>
      <c r="AD48" s="87" t="str">
        <f>IF(ISERR(IF($C48="","",SUMIFS(Con_ve!$F$6:$F$1005,Con_ve!$D$6:$D$1005,$C48,Con_ve!$I$6:$I$1005,"Fechada",Con_ve!$Q$6:$Q$1005,AD$5))),"",IF($C48="","",SUMIFS(Con_ve!$F$6:$F$1005,Con_ve!$D$6:$D$1005,$C48,Con_ve!$I$6:$I$1005,"Fechada",Con_ve!$Q$6:$Q$1005,AD$5)))</f>
        <v/>
      </c>
      <c r="AE48" s="87" t="str">
        <f>IF(ISERR(IF($C48="","",SUMIFS(Con_ve!$F$6:$F$1005,Con_ve!$D$6:$D$1005,$C48,Con_ve!$I$6:$I$1005,"Fechada",Con_ve!$Q$6:$Q$1005,AE$5))),"",IF($C48="","",SUMIFS(Con_ve!$F$6:$F$1005,Con_ve!$D$6:$D$1005,$C48,Con_ve!$I$6:$I$1005,"Fechada",Con_ve!$Q$6:$Q$1005,AE$5)))</f>
        <v/>
      </c>
      <c r="AF48" s="87" t="str">
        <f>IF(ISERR(IF($C48="","",SUMIFS(Con_ve!$F$6:$F$1005,Con_ve!$D$6:$D$1005,$C48,Con_ve!$I$6:$I$1005,"Fechada",Con_ve!$Q$6:$Q$1005,AF$5))),"",IF($C48="","",SUMIFS(Con_ve!$F$6:$F$1005,Con_ve!$D$6:$D$1005,$C48,Con_ve!$I$6:$I$1005,"Fechada",Con_ve!$Q$6:$Q$1005,AF$5)))</f>
        <v/>
      </c>
      <c r="AG48" s="87" t="str">
        <f>IF(ISERR(IF($C48="","",SUMIFS(Con_ve!$F$6:$F$1005,Con_ve!$D$6:$D$1005,$C48,Con_ve!$I$6:$I$1005,"Fechada",Con_ve!$Q$6:$Q$1005,AG$5))),"",IF($C48="","",SUMIFS(Con_ve!$F$6:$F$1005,Con_ve!$D$6:$D$1005,$C48,Con_ve!$I$6:$I$1005,"Fechada",Con_ve!$Q$6:$Q$1005,AG$5)))</f>
        <v/>
      </c>
      <c r="AH48" s="87">
        <f t="shared" si="14"/>
        <v>0</v>
      </c>
      <c r="AJ48" s="87" t="str">
        <f>IF(ISERR(IF($C48="","",SUMIFS(Con_ve!$F$6:$F$1005,Con_ve!$D$6:$D$1005,$C48,Con_ve!$I$6:$I$1005,"Em negociação",Con_ve!$Q$6:$Q$1005,AJ$5))),"",IF($C48="","",SUMIFS(Con_ve!$F$6:$F$1005,Con_ve!$D$6:$D$1005,$C48,Con_ve!$I$6:$I$1005,"Em negociação",Con_ve!$Q$6:$Q$1005,AJ$5)))</f>
        <v/>
      </c>
      <c r="AK48" s="87" t="str">
        <f>IF(ISERR(IF($C48="","",SUMIFS(Con_ve!$F$6:$F$1005,Con_ve!$D$6:$D$1005,$C48,Con_ve!$I$6:$I$1005,"Em negociação",Con_ve!$Q$6:$Q$1005,AK$5))),"",IF($C48="","",SUMIFS(Con_ve!$F$6:$F$1005,Con_ve!$D$6:$D$1005,$C48,Con_ve!$I$6:$I$1005,"Em negociação",Con_ve!$Q$6:$Q$1005,AK$5)))</f>
        <v/>
      </c>
      <c r="AL48" s="87" t="str">
        <f>IF(ISERR(IF($C48="","",SUMIFS(Con_ve!$F$6:$F$1005,Con_ve!$D$6:$D$1005,$C48,Con_ve!$I$6:$I$1005,"Em negociação",Con_ve!$Q$6:$Q$1005,AL$5))),"",IF($C48="","",SUMIFS(Con_ve!$F$6:$F$1005,Con_ve!$D$6:$D$1005,$C48,Con_ve!$I$6:$I$1005,"Em negociação",Con_ve!$Q$6:$Q$1005,AL$5)))</f>
        <v/>
      </c>
      <c r="AM48" s="87" t="str">
        <f>IF(ISERR(IF($C48="","",SUMIFS(Con_ve!$F$6:$F$1005,Con_ve!$D$6:$D$1005,$C48,Con_ve!$I$6:$I$1005,"Em negociação",Con_ve!$Q$6:$Q$1005,AM$5))),"",IF($C48="","",SUMIFS(Con_ve!$F$6:$F$1005,Con_ve!$D$6:$D$1005,$C48,Con_ve!$I$6:$I$1005,"Em negociação",Con_ve!$Q$6:$Q$1005,AM$5)))</f>
        <v/>
      </c>
      <c r="AN48" s="87" t="str">
        <f>IF(ISERR(IF($C48="","",SUMIFS(Con_ve!$F$6:$F$1005,Con_ve!$D$6:$D$1005,$C48,Con_ve!$I$6:$I$1005,"Em negociação",Con_ve!$Q$6:$Q$1005,AN$5))),"",IF($C48="","",SUMIFS(Con_ve!$F$6:$F$1005,Con_ve!$D$6:$D$1005,$C48,Con_ve!$I$6:$I$1005,"Em negociação",Con_ve!$Q$6:$Q$1005,AN$5)))</f>
        <v/>
      </c>
      <c r="AO48" s="87" t="str">
        <f>IF(ISERR(IF($C48="","",SUMIFS(Con_ve!$F$6:$F$1005,Con_ve!$D$6:$D$1005,$C48,Con_ve!$I$6:$I$1005,"Em negociação",Con_ve!$Q$6:$Q$1005,AO$5))),"",IF($C48="","",SUMIFS(Con_ve!$F$6:$F$1005,Con_ve!$D$6:$D$1005,$C48,Con_ve!$I$6:$I$1005,"Em negociação",Con_ve!$Q$6:$Q$1005,AO$5)))</f>
        <v/>
      </c>
      <c r="AP48" s="87" t="str">
        <f>IF(ISERR(IF($C48="","",SUMIFS(Con_ve!$F$6:$F$1005,Con_ve!$D$6:$D$1005,$C48,Con_ve!$I$6:$I$1005,"Em negociação",Con_ve!$Q$6:$Q$1005,AP$5))),"",IF($C48="","",SUMIFS(Con_ve!$F$6:$F$1005,Con_ve!$D$6:$D$1005,$C48,Con_ve!$I$6:$I$1005,"Em negociação",Con_ve!$Q$6:$Q$1005,AP$5)))</f>
        <v/>
      </c>
      <c r="AQ48" s="87" t="str">
        <f>IF(ISERR(IF($C48="","",SUMIFS(Con_ve!$F$6:$F$1005,Con_ve!$D$6:$D$1005,$C48,Con_ve!$I$6:$I$1005,"Em negociação",Con_ve!$Q$6:$Q$1005,AQ$5))),"",IF($C48="","",SUMIFS(Con_ve!$F$6:$F$1005,Con_ve!$D$6:$D$1005,$C48,Con_ve!$I$6:$I$1005,"Em negociação",Con_ve!$Q$6:$Q$1005,AQ$5)))</f>
        <v/>
      </c>
      <c r="AR48" s="87" t="str">
        <f>IF(ISERR(IF($C48="","",SUMIFS(Con_ve!$F$6:$F$1005,Con_ve!$D$6:$D$1005,$C48,Con_ve!$I$6:$I$1005,"Em negociação",Con_ve!$Q$6:$Q$1005,AR$5))),"",IF($C48="","",SUMIFS(Con_ve!$F$6:$F$1005,Con_ve!$D$6:$D$1005,$C48,Con_ve!$I$6:$I$1005,"Em negociação",Con_ve!$Q$6:$Q$1005,AR$5)))</f>
        <v/>
      </c>
      <c r="AS48" s="87" t="str">
        <f>IF(ISERR(IF($C48="","",SUMIFS(Con_ve!$F$6:$F$1005,Con_ve!$D$6:$D$1005,$C48,Con_ve!$I$6:$I$1005,"Em negociação",Con_ve!$Q$6:$Q$1005,AS$5))),"",IF($C48="","",SUMIFS(Con_ve!$F$6:$F$1005,Con_ve!$D$6:$D$1005,$C48,Con_ve!$I$6:$I$1005,"Em negociação",Con_ve!$Q$6:$Q$1005,AS$5)))</f>
        <v/>
      </c>
      <c r="AT48" s="87" t="str">
        <f>IF(ISERR(IF($C48="","",SUMIFS(Con_ve!$F$6:$F$1005,Con_ve!$D$6:$D$1005,$C48,Con_ve!$I$6:$I$1005,"Em negociação",Con_ve!$Q$6:$Q$1005,AT$5))),"",IF($C48="","",SUMIFS(Con_ve!$F$6:$F$1005,Con_ve!$D$6:$D$1005,$C48,Con_ve!$I$6:$I$1005,"Em negociação",Con_ve!$Q$6:$Q$1005,AT$5)))</f>
        <v/>
      </c>
      <c r="AU48" s="87" t="str">
        <f>IF(ISERR(IF($C48="","",SUMIFS(Con_ve!$F$6:$F$1005,Con_ve!$D$6:$D$1005,$C48,Con_ve!$I$6:$I$1005,"Em negociação",Con_ve!$Q$6:$Q$1005,AU$5))),"",IF($C48="","",SUMIFS(Con_ve!$F$6:$F$1005,Con_ve!$D$6:$D$1005,$C48,Con_ve!$I$6:$I$1005,"Em negociação",Con_ve!$Q$6:$Q$1005,AU$5)))</f>
        <v/>
      </c>
      <c r="AV48" s="87">
        <f t="shared" si="15"/>
        <v>0</v>
      </c>
    </row>
    <row r="49" spans="3:48" ht="30" customHeight="1">
      <c r="C49" s="97"/>
      <c r="D49" s="97"/>
      <c r="E49" s="95" t="s">
        <v>309</v>
      </c>
      <c r="F49" s="95" t="s">
        <v>309</v>
      </c>
      <c r="H49" s="87">
        <f t="shared" si="1"/>
        <v>0</v>
      </c>
      <c r="I49" s="87">
        <f t="shared" si="2"/>
        <v>0</v>
      </c>
      <c r="J49" s="87">
        <f t="shared" si="3"/>
        <v>0</v>
      </c>
      <c r="K49" s="87">
        <f t="shared" si="4"/>
        <v>0</v>
      </c>
      <c r="L49" s="87">
        <f t="shared" si="5"/>
        <v>0</v>
      </c>
      <c r="M49" s="87">
        <f t="shared" si="6"/>
        <v>0</v>
      </c>
      <c r="N49" s="87">
        <f t="shared" si="7"/>
        <v>0</v>
      </c>
      <c r="O49" s="87">
        <f t="shared" si="8"/>
        <v>0</v>
      </c>
      <c r="P49" s="87">
        <f t="shared" si="9"/>
        <v>0</v>
      </c>
      <c r="Q49" s="87">
        <f t="shared" si="10"/>
        <v>0</v>
      </c>
      <c r="R49" s="87">
        <f t="shared" si="11"/>
        <v>0</v>
      </c>
      <c r="S49" s="87">
        <f t="shared" si="12"/>
        <v>0</v>
      </c>
      <c r="T49" s="87">
        <f t="shared" si="13"/>
        <v>0</v>
      </c>
      <c r="V49" s="87" t="str">
        <f>IF(ISERR(IF($C49="","",SUMIFS(Con_ve!$F$6:$F$1005,Con_ve!$D$6:$D$1005,$C49,Con_ve!$I$6:$I$1005,"Fechada",Con_ve!$Q$6:$Q$1005,V$5))),"",IF($C49="","",SUMIFS(Con_ve!$F$6:$F$1005,Con_ve!$D$6:$D$1005,$C49,Con_ve!$I$6:$I$1005,"Fechada",Con_ve!$Q$6:$Q$1005,V$5)))</f>
        <v/>
      </c>
      <c r="W49" s="87" t="str">
        <f>IF(ISERR(IF($C49="","",SUMIFS(Con_ve!$F$6:$F$1005,Con_ve!$D$6:$D$1005,$C49,Con_ve!$I$6:$I$1005,"Fechada",Con_ve!$Q$6:$Q$1005,W$5))),"",IF($C49="","",SUMIFS(Con_ve!$F$6:$F$1005,Con_ve!$D$6:$D$1005,$C49,Con_ve!$I$6:$I$1005,"Fechada",Con_ve!$Q$6:$Q$1005,W$5)))</f>
        <v/>
      </c>
      <c r="X49" s="87" t="str">
        <f>IF(ISERR(IF($C49="","",SUMIFS(Con_ve!$F$6:$F$1005,Con_ve!$D$6:$D$1005,$C49,Con_ve!$I$6:$I$1005,"Fechada",Con_ve!$Q$6:$Q$1005,X$5))),"",IF($C49="","",SUMIFS(Con_ve!$F$6:$F$1005,Con_ve!$D$6:$D$1005,$C49,Con_ve!$I$6:$I$1005,"Fechada",Con_ve!$Q$6:$Q$1005,X$5)))</f>
        <v/>
      </c>
      <c r="Y49" s="87" t="str">
        <f>IF(ISERR(IF($C49="","",SUMIFS(Con_ve!$F$6:$F$1005,Con_ve!$D$6:$D$1005,$C49,Con_ve!$I$6:$I$1005,"Fechada",Con_ve!$Q$6:$Q$1005,Y$5))),"",IF($C49="","",SUMIFS(Con_ve!$F$6:$F$1005,Con_ve!$D$6:$D$1005,$C49,Con_ve!$I$6:$I$1005,"Fechada",Con_ve!$Q$6:$Q$1005,Y$5)))</f>
        <v/>
      </c>
      <c r="Z49" s="87" t="str">
        <f>IF(ISERR(IF($C49="","",SUMIFS(Con_ve!$F$6:$F$1005,Con_ve!$D$6:$D$1005,$C49,Con_ve!$I$6:$I$1005,"Fechada",Con_ve!$Q$6:$Q$1005,Z$5))),"",IF($C49="","",SUMIFS(Con_ve!$F$6:$F$1005,Con_ve!$D$6:$D$1005,$C49,Con_ve!$I$6:$I$1005,"Fechada",Con_ve!$Q$6:$Q$1005,Z$5)))</f>
        <v/>
      </c>
      <c r="AA49" s="87" t="str">
        <f>IF(ISERR(IF($C49="","",SUMIFS(Con_ve!$F$6:$F$1005,Con_ve!$D$6:$D$1005,$C49,Con_ve!$I$6:$I$1005,"Fechada",Con_ve!$Q$6:$Q$1005,AA$5))),"",IF($C49="","",SUMIFS(Con_ve!$F$6:$F$1005,Con_ve!$D$6:$D$1005,$C49,Con_ve!$I$6:$I$1005,"Fechada",Con_ve!$Q$6:$Q$1005,AA$5)))</f>
        <v/>
      </c>
      <c r="AB49" s="87" t="str">
        <f>IF(ISERR(IF($C49="","",SUMIFS(Con_ve!$F$6:$F$1005,Con_ve!$D$6:$D$1005,$C49,Con_ve!$I$6:$I$1005,"Fechada",Con_ve!$Q$6:$Q$1005,AB$5))),"",IF($C49="","",SUMIFS(Con_ve!$F$6:$F$1005,Con_ve!$D$6:$D$1005,$C49,Con_ve!$I$6:$I$1005,"Fechada",Con_ve!$Q$6:$Q$1005,AB$5)))</f>
        <v/>
      </c>
      <c r="AC49" s="87" t="str">
        <f>IF(ISERR(IF($C49="","",SUMIFS(Con_ve!$F$6:$F$1005,Con_ve!$D$6:$D$1005,$C49,Con_ve!$I$6:$I$1005,"Fechada",Con_ve!$Q$6:$Q$1005,AC$5))),"",IF($C49="","",SUMIFS(Con_ve!$F$6:$F$1005,Con_ve!$D$6:$D$1005,$C49,Con_ve!$I$6:$I$1005,"Fechada",Con_ve!$Q$6:$Q$1005,AC$5)))</f>
        <v/>
      </c>
      <c r="AD49" s="87" t="str">
        <f>IF(ISERR(IF($C49="","",SUMIFS(Con_ve!$F$6:$F$1005,Con_ve!$D$6:$D$1005,$C49,Con_ve!$I$6:$I$1005,"Fechada",Con_ve!$Q$6:$Q$1005,AD$5))),"",IF($C49="","",SUMIFS(Con_ve!$F$6:$F$1005,Con_ve!$D$6:$D$1005,$C49,Con_ve!$I$6:$I$1005,"Fechada",Con_ve!$Q$6:$Q$1005,AD$5)))</f>
        <v/>
      </c>
      <c r="AE49" s="87" t="str">
        <f>IF(ISERR(IF($C49="","",SUMIFS(Con_ve!$F$6:$F$1005,Con_ve!$D$6:$D$1005,$C49,Con_ve!$I$6:$I$1005,"Fechada",Con_ve!$Q$6:$Q$1005,AE$5))),"",IF($C49="","",SUMIFS(Con_ve!$F$6:$F$1005,Con_ve!$D$6:$D$1005,$C49,Con_ve!$I$6:$I$1005,"Fechada",Con_ve!$Q$6:$Q$1005,AE$5)))</f>
        <v/>
      </c>
      <c r="AF49" s="87" t="str">
        <f>IF(ISERR(IF($C49="","",SUMIFS(Con_ve!$F$6:$F$1005,Con_ve!$D$6:$D$1005,$C49,Con_ve!$I$6:$I$1005,"Fechada",Con_ve!$Q$6:$Q$1005,AF$5))),"",IF($C49="","",SUMIFS(Con_ve!$F$6:$F$1005,Con_ve!$D$6:$D$1005,$C49,Con_ve!$I$6:$I$1005,"Fechada",Con_ve!$Q$6:$Q$1005,AF$5)))</f>
        <v/>
      </c>
      <c r="AG49" s="87" t="str">
        <f>IF(ISERR(IF($C49="","",SUMIFS(Con_ve!$F$6:$F$1005,Con_ve!$D$6:$D$1005,$C49,Con_ve!$I$6:$I$1005,"Fechada",Con_ve!$Q$6:$Q$1005,AG$5))),"",IF($C49="","",SUMIFS(Con_ve!$F$6:$F$1005,Con_ve!$D$6:$D$1005,$C49,Con_ve!$I$6:$I$1005,"Fechada",Con_ve!$Q$6:$Q$1005,AG$5)))</f>
        <v/>
      </c>
      <c r="AH49" s="87">
        <f t="shared" si="14"/>
        <v>0</v>
      </c>
      <c r="AJ49" s="87" t="str">
        <f>IF(ISERR(IF($C49="","",SUMIFS(Con_ve!$F$6:$F$1005,Con_ve!$D$6:$D$1005,$C49,Con_ve!$I$6:$I$1005,"Em negociação",Con_ve!$Q$6:$Q$1005,AJ$5))),"",IF($C49="","",SUMIFS(Con_ve!$F$6:$F$1005,Con_ve!$D$6:$D$1005,$C49,Con_ve!$I$6:$I$1005,"Em negociação",Con_ve!$Q$6:$Q$1005,AJ$5)))</f>
        <v/>
      </c>
      <c r="AK49" s="87" t="str">
        <f>IF(ISERR(IF($C49="","",SUMIFS(Con_ve!$F$6:$F$1005,Con_ve!$D$6:$D$1005,$C49,Con_ve!$I$6:$I$1005,"Em negociação",Con_ve!$Q$6:$Q$1005,AK$5))),"",IF($C49="","",SUMIFS(Con_ve!$F$6:$F$1005,Con_ve!$D$6:$D$1005,$C49,Con_ve!$I$6:$I$1005,"Em negociação",Con_ve!$Q$6:$Q$1005,AK$5)))</f>
        <v/>
      </c>
      <c r="AL49" s="87" t="str">
        <f>IF(ISERR(IF($C49="","",SUMIFS(Con_ve!$F$6:$F$1005,Con_ve!$D$6:$D$1005,$C49,Con_ve!$I$6:$I$1005,"Em negociação",Con_ve!$Q$6:$Q$1005,AL$5))),"",IF($C49="","",SUMIFS(Con_ve!$F$6:$F$1005,Con_ve!$D$6:$D$1005,$C49,Con_ve!$I$6:$I$1005,"Em negociação",Con_ve!$Q$6:$Q$1005,AL$5)))</f>
        <v/>
      </c>
      <c r="AM49" s="87" t="str">
        <f>IF(ISERR(IF($C49="","",SUMIFS(Con_ve!$F$6:$F$1005,Con_ve!$D$6:$D$1005,$C49,Con_ve!$I$6:$I$1005,"Em negociação",Con_ve!$Q$6:$Q$1005,AM$5))),"",IF($C49="","",SUMIFS(Con_ve!$F$6:$F$1005,Con_ve!$D$6:$D$1005,$C49,Con_ve!$I$6:$I$1005,"Em negociação",Con_ve!$Q$6:$Q$1005,AM$5)))</f>
        <v/>
      </c>
      <c r="AN49" s="87" t="str">
        <f>IF(ISERR(IF($C49="","",SUMIFS(Con_ve!$F$6:$F$1005,Con_ve!$D$6:$D$1005,$C49,Con_ve!$I$6:$I$1005,"Em negociação",Con_ve!$Q$6:$Q$1005,AN$5))),"",IF($C49="","",SUMIFS(Con_ve!$F$6:$F$1005,Con_ve!$D$6:$D$1005,$C49,Con_ve!$I$6:$I$1005,"Em negociação",Con_ve!$Q$6:$Q$1005,AN$5)))</f>
        <v/>
      </c>
      <c r="AO49" s="87" t="str">
        <f>IF(ISERR(IF($C49="","",SUMIFS(Con_ve!$F$6:$F$1005,Con_ve!$D$6:$D$1005,$C49,Con_ve!$I$6:$I$1005,"Em negociação",Con_ve!$Q$6:$Q$1005,AO$5))),"",IF($C49="","",SUMIFS(Con_ve!$F$6:$F$1005,Con_ve!$D$6:$D$1005,$C49,Con_ve!$I$6:$I$1005,"Em negociação",Con_ve!$Q$6:$Q$1005,AO$5)))</f>
        <v/>
      </c>
      <c r="AP49" s="87" t="str">
        <f>IF(ISERR(IF($C49="","",SUMIFS(Con_ve!$F$6:$F$1005,Con_ve!$D$6:$D$1005,$C49,Con_ve!$I$6:$I$1005,"Em negociação",Con_ve!$Q$6:$Q$1005,AP$5))),"",IF($C49="","",SUMIFS(Con_ve!$F$6:$F$1005,Con_ve!$D$6:$D$1005,$C49,Con_ve!$I$6:$I$1005,"Em negociação",Con_ve!$Q$6:$Q$1005,AP$5)))</f>
        <v/>
      </c>
      <c r="AQ49" s="87" t="str">
        <f>IF(ISERR(IF($C49="","",SUMIFS(Con_ve!$F$6:$F$1005,Con_ve!$D$6:$D$1005,$C49,Con_ve!$I$6:$I$1005,"Em negociação",Con_ve!$Q$6:$Q$1005,AQ$5))),"",IF($C49="","",SUMIFS(Con_ve!$F$6:$F$1005,Con_ve!$D$6:$D$1005,$C49,Con_ve!$I$6:$I$1005,"Em negociação",Con_ve!$Q$6:$Q$1005,AQ$5)))</f>
        <v/>
      </c>
      <c r="AR49" s="87" t="str">
        <f>IF(ISERR(IF($C49="","",SUMIFS(Con_ve!$F$6:$F$1005,Con_ve!$D$6:$D$1005,$C49,Con_ve!$I$6:$I$1005,"Em negociação",Con_ve!$Q$6:$Q$1005,AR$5))),"",IF($C49="","",SUMIFS(Con_ve!$F$6:$F$1005,Con_ve!$D$6:$D$1005,$C49,Con_ve!$I$6:$I$1005,"Em negociação",Con_ve!$Q$6:$Q$1005,AR$5)))</f>
        <v/>
      </c>
      <c r="AS49" s="87" t="str">
        <f>IF(ISERR(IF($C49="","",SUMIFS(Con_ve!$F$6:$F$1005,Con_ve!$D$6:$D$1005,$C49,Con_ve!$I$6:$I$1005,"Em negociação",Con_ve!$Q$6:$Q$1005,AS$5))),"",IF($C49="","",SUMIFS(Con_ve!$F$6:$F$1005,Con_ve!$D$6:$D$1005,$C49,Con_ve!$I$6:$I$1005,"Em negociação",Con_ve!$Q$6:$Q$1005,AS$5)))</f>
        <v/>
      </c>
      <c r="AT49" s="87" t="str">
        <f>IF(ISERR(IF($C49="","",SUMIFS(Con_ve!$F$6:$F$1005,Con_ve!$D$6:$D$1005,$C49,Con_ve!$I$6:$I$1005,"Em negociação",Con_ve!$Q$6:$Q$1005,AT$5))),"",IF($C49="","",SUMIFS(Con_ve!$F$6:$F$1005,Con_ve!$D$6:$D$1005,$C49,Con_ve!$I$6:$I$1005,"Em negociação",Con_ve!$Q$6:$Q$1005,AT$5)))</f>
        <v/>
      </c>
      <c r="AU49" s="87" t="str">
        <f>IF(ISERR(IF($C49="","",SUMIFS(Con_ve!$F$6:$F$1005,Con_ve!$D$6:$D$1005,$C49,Con_ve!$I$6:$I$1005,"Em negociação",Con_ve!$Q$6:$Q$1005,AU$5))),"",IF($C49="","",SUMIFS(Con_ve!$F$6:$F$1005,Con_ve!$D$6:$D$1005,$C49,Con_ve!$I$6:$I$1005,"Em negociação",Con_ve!$Q$6:$Q$1005,AU$5)))</f>
        <v/>
      </c>
      <c r="AV49" s="87">
        <f t="shared" si="15"/>
        <v>0</v>
      </c>
    </row>
    <row r="50" spans="3:48" ht="30" customHeight="1">
      <c r="C50" s="97"/>
      <c r="D50" s="97"/>
      <c r="E50" s="95" t="s">
        <v>309</v>
      </c>
      <c r="F50" s="95" t="s">
        <v>309</v>
      </c>
      <c r="H50" s="87">
        <f t="shared" si="1"/>
        <v>0</v>
      </c>
      <c r="I50" s="87">
        <f t="shared" si="2"/>
        <v>0</v>
      </c>
      <c r="J50" s="87">
        <f t="shared" si="3"/>
        <v>0</v>
      </c>
      <c r="K50" s="87">
        <f t="shared" si="4"/>
        <v>0</v>
      </c>
      <c r="L50" s="87">
        <f t="shared" si="5"/>
        <v>0</v>
      </c>
      <c r="M50" s="87">
        <f t="shared" si="6"/>
        <v>0</v>
      </c>
      <c r="N50" s="87">
        <f t="shared" si="7"/>
        <v>0</v>
      </c>
      <c r="O50" s="87">
        <f t="shared" si="8"/>
        <v>0</v>
      </c>
      <c r="P50" s="87">
        <f t="shared" si="9"/>
        <v>0</v>
      </c>
      <c r="Q50" s="87">
        <f t="shared" si="10"/>
        <v>0</v>
      </c>
      <c r="R50" s="87">
        <f t="shared" si="11"/>
        <v>0</v>
      </c>
      <c r="S50" s="87">
        <f t="shared" si="12"/>
        <v>0</v>
      </c>
      <c r="T50" s="87">
        <f t="shared" si="13"/>
        <v>0</v>
      </c>
      <c r="V50" s="87" t="str">
        <f>IF(ISERR(IF($C50="","",SUMIFS(Con_ve!$F$6:$F$1005,Con_ve!$D$6:$D$1005,$C50,Con_ve!$I$6:$I$1005,"Fechada",Con_ve!$Q$6:$Q$1005,V$5))),"",IF($C50="","",SUMIFS(Con_ve!$F$6:$F$1005,Con_ve!$D$6:$D$1005,$C50,Con_ve!$I$6:$I$1005,"Fechada",Con_ve!$Q$6:$Q$1005,V$5)))</f>
        <v/>
      </c>
      <c r="W50" s="87" t="str">
        <f>IF(ISERR(IF($C50="","",SUMIFS(Con_ve!$F$6:$F$1005,Con_ve!$D$6:$D$1005,$C50,Con_ve!$I$6:$I$1005,"Fechada",Con_ve!$Q$6:$Q$1005,W$5))),"",IF($C50="","",SUMIFS(Con_ve!$F$6:$F$1005,Con_ve!$D$6:$D$1005,$C50,Con_ve!$I$6:$I$1005,"Fechada",Con_ve!$Q$6:$Q$1005,W$5)))</f>
        <v/>
      </c>
      <c r="X50" s="87" t="str">
        <f>IF(ISERR(IF($C50="","",SUMIFS(Con_ve!$F$6:$F$1005,Con_ve!$D$6:$D$1005,$C50,Con_ve!$I$6:$I$1005,"Fechada",Con_ve!$Q$6:$Q$1005,X$5))),"",IF($C50="","",SUMIFS(Con_ve!$F$6:$F$1005,Con_ve!$D$6:$D$1005,$C50,Con_ve!$I$6:$I$1005,"Fechada",Con_ve!$Q$6:$Q$1005,X$5)))</f>
        <v/>
      </c>
      <c r="Y50" s="87" t="str">
        <f>IF(ISERR(IF($C50="","",SUMIFS(Con_ve!$F$6:$F$1005,Con_ve!$D$6:$D$1005,$C50,Con_ve!$I$6:$I$1005,"Fechada",Con_ve!$Q$6:$Q$1005,Y$5))),"",IF($C50="","",SUMIFS(Con_ve!$F$6:$F$1005,Con_ve!$D$6:$D$1005,$C50,Con_ve!$I$6:$I$1005,"Fechada",Con_ve!$Q$6:$Q$1005,Y$5)))</f>
        <v/>
      </c>
      <c r="Z50" s="87" t="str">
        <f>IF(ISERR(IF($C50="","",SUMIFS(Con_ve!$F$6:$F$1005,Con_ve!$D$6:$D$1005,$C50,Con_ve!$I$6:$I$1005,"Fechada",Con_ve!$Q$6:$Q$1005,Z$5))),"",IF($C50="","",SUMIFS(Con_ve!$F$6:$F$1005,Con_ve!$D$6:$D$1005,$C50,Con_ve!$I$6:$I$1005,"Fechada",Con_ve!$Q$6:$Q$1005,Z$5)))</f>
        <v/>
      </c>
      <c r="AA50" s="87" t="str">
        <f>IF(ISERR(IF($C50="","",SUMIFS(Con_ve!$F$6:$F$1005,Con_ve!$D$6:$D$1005,$C50,Con_ve!$I$6:$I$1005,"Fechada",Con_ve!$Q$6:$Q$1005,AA$5))),"",IF($C50="","",SUMIFS(Con_ve!$F$6:$F$1005,Con_ve!$D$6:$D$1005,$C50,Con_ve!$I$6:$I$1005,"Fechada",Con_ve!$Q$6:$Q$1005,AA$5)))</f>
        <v/>
      </c>
      <c r="AB50" s="87" t="str">
        <f>IF(ISERR(IF($C50="","",SUMIFS(Con_ve!$F$6:$F$1005,Con_ve!$D$6:$D$1005,$C50,Con_ve!$I$6:$I$1005,"Fechada",Con_ve!$Q$6:$Q$1005,AB$5))),"",IF($C50="","",SUMIFS(Con_ve!$F$6:$F$1005,Con_ve!$D$6:$D$1005,$C50,Con_ve!$I$6:$I$1005,"Fechada",Con_ve!$Q$6:$Q$1005,AB$5)))</f>
        <v/>
      </c>
      <c r="AC50" s="87" t="str">
        <f>IF(ISERR(IF($C50="","",SUMIFS(Con_ve!$F$6:$F$1005,Con_ve!$D$6:$D$1005,$C50,Con_ve!$I$6:$I$1005,"Fechada",Con_ve!$Q$6:$Q$1005,AC$5))),"",IF($C50="","",SUMIFS(Con_ve!$F$6:$F$1005,Con_ve!$D$6:$D$1005,$C50,Con_ve!$I$6:$I$1005,"Fechada",Con_ve!$Q$6:$Q$1005,AC$5)))</f>
        <v/>
      </c>
      <c r="AD50" s="87" t="str">
        <f>IF(ISERR(IF($C50="","",SUMIFS(Con_ve!$F$6:$F$1005,Con_ve!$D$6:$D$1005,$C50,Con_ve!$I$6:$I$1005,"Fechada",Con_ve!$Q$6:$Q$1005,AD$5))),"",IF($C50="","",SUMIFS(Con_ve!$F$6:$F$1005,Con_ve!$D$6:$D$1005,$C50,Con_ve!$I$6:$I$1005,"Fechada",Con_ve!$Q$6:$Q$1005,AD$5)))</f>
        <v/>
      </c>
      <c r="AE50" s="87" t="str">
        <f>IF(ISERR(IF($C50="","",SUMIFS(Con_ve!$F$6:$F$1005,Con_ve!$D$6:$D$1005,$C50,Con_ve!$I$6:$I$1005,"Fechada",Con_ve!$Q$6:$Q$1005,AE$5))),"",IF($C50="","",SUMIFS(Con_ve!$F$6:$F$1005,Con_ve!$D$6:$D$1005,$C50,Con_ve!$I$6:$I$1005,"Fechada",Con_ve!$Q$6:$Q$1005,AE$5)))</f>
        <v/>
      </c>
      <c r="AF50" s="87" t="str">
        <f>IF(ISERR(IF($C50="","",SUMIFS(Con_ve!$F$6:$F$1005,Con_ve!$D$6:$D$1005,$C50,Con_ve!$I$6:$I$1005,"Fechada",Con_ve!$Q$6:$Q$1005,AF$5))),"",IF($C50="","",SUMIFS(Con_ve!$F$6:$F$1005,Con_ve!$D$6:$D$1005,$C50,Con_ve!$I$6:$I$1005,"Fechada",Con_ve!$Q$6:$Q$1005,AF$5)))</f>
        <v/>
      </c>
      <c r="AG50" s="87" t="str">
        <f>IF(ISERR(IF($C50="","",SUMIFS(Con_ve!$F$6:$F$1005,Con_ve!$D$6:$D$1005,$C50,Con_ve!$I$6:$I$1005,"Fechada",Con_ve!$Q$6:$Q$1005,AG$5))),"",IF($C50="","",SUMIFS(Con_ve!$F$6:$F$1005,Con_ve!$D$6:$D$1005,$C50,Con_ve!$I$6:$I$1005,"Fechada",Con_ve!$Q$6:$Q$1005,AG$5)))</f>
        <v/>
      </c>
      <c r="AH50" s="87">
        <f t="shared" si="14"/>
        <v>0</v>
      </c>
      <c r="AJ50" s="87" t="str">
        <f>IF(ISERR(IF($C50="","",SUMIFS(Con_ve!$F$6:$F$1005,Con_ve!$D$6:$D$1005,$C50,Con_ve!$I$6:$I$1005,"Em negociação",Con_ve!$Q$6:$Q$1005,AJ$5))),"",IF($C50="","",SUMIFS(Con_ve!$F$6:$F$1005,Con_ve!$D$6:$D$1005,$C50,Con_ve!$I$6:$I$1005,"Em negociação",Con_ve!$Q$6:$Q$1005,AJ$5)))</f>
        <v/>
      </c>
      <c r="AK50" s="87" t="str">
        <f>IF(ISERR(IF($C50="","",SUMIFS(Con_ve!$F$6:$F$1005,Con_ve!$D$6:$D$1005,$C50,Con_ve!$I$6:$I$1005,"Em negociação",Con_ve!$Q$6:$Q$1005,AK$5))),"",IF($C50="","",SUMIFS(Con_ve!$F$6:$F$1005,Con_ve!$D$6:$D$1005,$C50,Con_ve!$I$6:$I$1005,"Em negociação",Con_ve!$Q$6:$Q$1005,AK$5)))</f>
        <v/>
      </c>
      <c r="AL50" s="87" t="str">
        <f>IF(ISERR(IF($C50="","",SUMIFS(Con_ve!$F$6:$F$1005,Con_ve!$D$6:$D$1005,$C50,Con_ve!$I$6:$I$1005,"Em negociação",Con_ve!$Q$6:$Q$1005,AL$5))),"",IF($C50="","",SUMIFS(Con_ve!$F$6:$F$1005,Con_ve!$D$6:$D$1005,$C50,Con_ve!$I$6:$I$1005,"Em negociação",Con_ve!$Q$6:$Q$1005,AL$5)))</f>
        <v/>
      </c>
      <c r="AM50" s="87" t="str">
        <f>IF(ISERR(IF($C50="","",SUMIFS(Con_ve!$F$6:$F$1005,Con_ve!$D$6:$D$1005,$C50,Con_ve!$I$6:$I$1005,"Em negociação",Con_ve!$Q$6:$Q$1005,AM$5))),"",IF($C50="","",SUMIFS(Con_ve!$F$6:$F$1005,Con_ve!$D$6:$D$1005,$C50,Con_ve!$I$6:$I$1005,"Em negociação",Con_ve!$Q$6:$Q$1005,AM$5)))</f>
        <v/>
      </c>
      <c r="AN50" s="87" t="str">
        <f>IF(ISERR(IF($C50="","",SUMIFS(Con_ve!$F$6:$F$1005,Con_ve!$D$6:$D$1005,$C50,Con_ve!$I$6:$I$1005,"Em negociação",Con_ve!$Q$6:$Q$1005,AN$5))),"",IF($C50="","",SUMIFS(Con_ve!$F$6:$F$1005,Con_ve!$D$6:$D$1005,$C50,Con_ve!$I$6:$I$1005,"Em negociação",Con_ve!$Q$6:$Q$1005,AN$5)))</f>
        <v/>
      </c>
      <c r="AO50" s="87" t="str">
        <f>IF(ISERR(IF($C50="","",SUMIFS(Con_ve!$F$6:$F$1005,Con_ve!$D$6:$D$1005,$C50,Con_ve!$I$6:$I$1005,"Em negociação",Con_ve!$Q$6:$Q$1005,AO$5))),"",IF($C50="","",SUMIFS(Con_ve!$F$6:$F$1005,Con_ve!$D$6:$D$1005,$C50,Con_ve!$I$6:$I$1005,"Em negociação",Con_ve!$Q$6:$Q$1005,AO$5)))</f>
        <v/>
      </c>
      <c r="AP50" s="87" t="str">
        <f>IF(ISERR(IF($C50="","",SUMIFS(Con_ve!$F$6:$F$1005,Con_ve!$D$6:$D$1005,$C50,Con_ve!$I$6:$I$1005,"Em negociação",Con_ve!$Q$6:$Q$1005,AP$5))),"",IF($C50="","",SUMIFS(Con_ve!$F$6:$F$1005,Con_ve!$D$6:$D$1005,$C50,Con_ve!$I$6:$I$1005,"Em negociação",Con_ve!$Q$6:$Q$1005,AP$5)))</f>
        <v/>
      </c>
      <c r="AQ50" s="87" t="str">
        <f>IF(ISERR(IF($C50="","",SUMIFS(Con_ve!$F$6:$F$1005,Con_ve!$D$6:$D$1005,$C50,Con_ve!$I$6:$I$1005,"Em negociação",Con_ve!$Q$6:$Q$1005,AQ$5))),"",IF($C50="","",SUMIFS(Con_ve!$F$6:$F$1005,Con_ve!$D$6:$D$1005,$C50,Con_ve!$I$6:$I$1005,"Em negociação",Con_ve!$Q$6:$Q$1005,AQ$5)))</f>
        <v/>
      </c>
      <c r="AR50" s="87" t="str">
        <f>IF(ISERR(IF($C50="","",SUMIFS(Con_ve!$F$6:$F$1005,Con_ve!$D$6:$D$1005,$C50,Con_ve!$I$6:$I$1005,"Em negociação",Con_ve!$Q$6:$Q$1005,AR$5))),"",IF($C50="","",SUMIFS(Con_ve!$F$6:$F$1005,Con_ve!$D$6:$D$1005,$C50,Con_ve!$I$6:$I$1005,"Em negociação",Con_ve!$Q$6:$Q$1005,AR$5)))</f>
        <v/>
      </c>
      <c r="AS50" s="87" t="str">
        <f>IF(ISERR(IF($C50="","",SUMIFS(Con_ve!$F$6:$F$1005,Con_ve!$D$6:$D$1005,$C50,Con_ve!$I$6:$I$1005,"Em negociação",Con_ve!$Q$6:$Q$1005,AS$5))),"",IF($C50="","",SUMIFS(Con_ve!$F$6:$F$1005,Con_ve!$D$6:$D$1005,$C50,Con_ve!$I$6:$I$1005,"Em negociação",Con_ve!$Q$6:$Q$1005,AS$5)))</f>
        <v/>
      </c>
      <c r="AT50" s="87" t="str">
        <f>IF(ISERR(IF($C50="","",SUMIFS(Con_ve!$F$6:$F$1005,Con_ve!$D$6:$D$1005,$C50,Con_ve!$I$6:$I$1005,"Em negociação",Con_ve!$Q$6:$Q$1005,AT$5))),"",IF($C50="","",SUMIFS(Con_ve!$F$6:$F$1005,Con_ve!$D$6:$D$1005,$C50,Con_ve!$I$6:$I$1005,"Em negociação",Con_ve!$Q$6:$Q$1005,AT$5)))</f>
        <v/>
      </c>
      <c r="AU50" s="87" t="str">
        <f>IF(ISERR(IF($C50="","",SUMIFS(Con_ve!$F$6:$F$1005,Con_ve!$D$6:$D$1005,$C50,Con_ve!$I$6:$I$1005,"Em negociação",Con_ve!$Q$6:$Q$1005,AU$5))),"",IF($C50="","",SUMIFS(Con_ve!$F$6:$F$1005,Con_ve!$D$6:$D$1005,$C50,Con_ve!$I$6:$I$1005,"Em negociação",Con_ve!$Q$6:$Q$1005,AU$5)))</f>
        <v/>
      </c>
      <c r="AV50" s="87">
        <f t="shared" si="15"/>
        <v>0</v>
      </c>
    </row>
    <row r="51" spans="3:48" ht="30" customHeight="1">
      <c r="C51" s="97"/>
      <c r="D51" s="97"/>
      <c r="E51" s="95" t="s">
        <v>309</v>
      </c>
      <c r="F51" s="95" t="s">
        <v>309</v>
      </c>
      <c r="H51" s="87">
        <f t="shared" si="1"/>
        <v>0</v>
      </c>
      <c r="I51" s="87">
        <f t="shared" si="2"/>
        <v>0</v>
      </c>
      <c r="J51" s="87">
        <f t="shared" si="3"/>
        <v>0</v>
      </c>
      <c r="K51" s="87">
        <f t="shared" si="4"/>
        <v>0</v>
      </c>
      <c r="L51" s="87">
        <f t="shared" si="5"/>
        <v>0</v>
      </c>
      <c r="M51" s="87">
        <f t="shared" si="6"/>
        <v>0</v>
      </c>
      <c r="N51" s="87">
        <f t="shared" si="7"/>
        <v>0</v>
      </c>
      <c r="O51" s="87">
        <f t="shared" si="8"/>
        <v>0</v>
      </c>
      <c r="P51" s="87">
        <f t="shared" si="9"/>
        <v>0</v>
      </c>
      <c r="Q51" s="87">
        <f t="shared" si="10"/>
        <v>0</v>
      </c>
      <c r="R51" s="87">
        <f t="shared" si="11"/>
        <v>0</v>
      </c>
      <c r="S51" s="87">
        <f t="shared" si="12"/>
        <v>0</v>
      </c>
      <c r="T51" s="87">
        <f t="shared" si="13"/>
        <v>0</v>
      </c>
      <c r="V51" s="87" t="str">
        <f>IF(ISERR(IF($C51="","",SUMIFS(Con_ve!$F$6:$F$1005,Con_ve!$D$6:$D$1005,$C51,Con_ve!$I$6:$I$1005,"Fechada",Con_ve!$Q$6:$Q$1005,V$5))),"",IF($C51="","",SUMIFS(Con_ve!$F$6:$F$1005,Con_ve!$D$6:$D$1005,$C51,Con_ve!$I$6:$I$1005,"Fechada",Con_ve!$Q$6:$Q$1005,V$5)))</f>
        <v/>
      </c>
      <c r="W51" s="87" t="str">
        <f>IF(ISERR(IF($C51="","",SUMIFS(Con_ve!$F$6:$F$1005,Con_ve!$D$6:$D$1005,$C51,Con_ve!$I$6:$I$1005,"Fechada",Con_ve!$Q$6:$Q$1005,W$5))),"",IF($C51="","",SUMIFS(Con_ve!$F$6:$F$1005,Con_ve!$D$6:$D$1005,$C51,Con_ve!$I$6:$I$1005,"Fechada",Con_ve!$Q$6:$Q$1005,W$5)))</f>
        <v/>
      </c>
      <c r="X51" s="87" t="str">
        <f>IF(ISERR(IF($C51="","",SUMIFS(Con_ve!$F$6:$F$1005,Con_ve!$D$6:$D$1005,$C51,Con_ve!$I$6:$I$1005,"Fechada",Con_ve!$Q$6:$Q$1005,X$5))),"",IF($C51="","",SUMIFS(Con_ve!$F$6:$F$1005,Con_ve!$D$6:$D$1005,$C51,Con_ve!$I$6:$I$1005,"Fechada",Con_ve!$Q$6:$Q$1005,X$5)))</f>
        <v/>
      </c>
      <c r="Y51" s="87" t="str">
        <f>IF(ISERR(IF($C51="","",SUMIFS(Con_ve!$F$6:$F$1005,Con_ve!$D$6:$D$1005,$C51,Con_ve!$I$6:$I$1005,"Fechada",Con_ve!$Q$6:$Q$1005,Y$5))),"",IF($C51="","",SUMIFS(Con_ve!$F$6:$F$1005,Con_ve!$D$6:$D$1005,$C51,Con_ve!$I$6:$I$1005,"Fechada",Con_ve!$Q$6:$Q$1005,Y$5)))</f>
        <v/>
      </c>
      <c r="Z51" s="87" t="str">
        <f>IF(ISERR(IF($C51="","",SUMIFS(Con_ve!$F$6:$F$1005,Con_ve!$D$6:$D$1005,$C51,Con_ve!$I$6:$I$1005,"Fechada",Con_ve!$Q$6:$Q$1005,Z$5))),"",IF($C51="","",SUMIFS(Con_ve!$F$6:$F$1005,Con_ve!$D$6:$D$1005,$C51,Con_ve!$I$6:$I$1005,"Fechada",Con_ve!$Q$6:$Q$1005,Z$5)))</f>
        <v/>
      </c>
      <c r="AA51" s="87" t="str">
        <f>IF(ISERR(IF($C51="","",SUMIFS(Con_ve!$F$6:$F$1005,Con_ve!$D$6:$D$1005,$C51,Con_ve!$I$6:$I$1005,"Fechada",Con_ve!$Q$6:$Q$1005,AA$5))),"",IF($C51="","",SUMIFS(Con_ve!$F$6:$F$1005,Con_ve!$D$6:$D$1005,$C51,Con_ve!$I$6:$I$1005,"Fechada",Con_ve!$Q$6:$Q$1005,AA$5)))</f>
        <v/>
      </c>
      <c r="AB51" s="87" t="str">
        <f>IF(ISERR(IF($C51="","",SUMIFS(Con_ve!$F$6:$F$1005,Con_ve!$D$6:$D$1005,$C51,Con_ve!$I$6:$I$1005,"Fechada",Con_ve!$Q$6:$Q$1005,AB$5))),"",IF($C51="","",SUMIFS(Con_ve!$F$6:$F$1005,Con_ve!$D$6:$D$1005,$C51,Con_ve!$I$6:$I$1005,"Fechada",Con_ve!$Q$6:$Q$1005,AB$5)))</f>
        <v/>
      </c>
      <c r="AC51" s="87" t="str">
        <f>IF(ISERR(IF($C51="","",SUMIFS(Con_ve!$F$6:$F$1005,Con_ve!$D$6:$D$1005,$C51,Con_ve!$I$6:$I$1005,"Fechada",Con_ve!$Q$6:$Q$1005,AC$5))),"",IF($C51="","",SUMIFS(Con_ve!$F$6:$F$1005,Con_ve!$D$6:$D$1005,$C51,Con_ve!$I$6:$I$1005,"Fechada",Con_ve!$Q$6:$Q$1005,AC$5)))</f>
        <v/>
      </c>
      <c r="AD51" s="87" t="str">
        <f>IF(ISERR(IF($C51="","",SUMIFS(Con_ve!$F$6:$F$1005,Con_ve!$D$6:$D$1005,$C51,Con_ve!$I$6:$I$1005,"Fechada",Con_ve!$Q$6:$Q$1005,AD$5))),"",IF($C51="","",SUMIFS(Con_ve!$F$6:$F$1005,Con_ve!$D$6:$D$1005,$C51,Con_ve!$I$6:$I$1005,"Fechada",Con_ve!$Q$6:$Q$1005,AD$5)))</f>
        <v/>
      </c>
      <c r="AE51" s="87" t="str">
        <f>IF(ISERR(IF($C51="","",SUMIFS(Con_ve!$F$6:$F$1005,Con_ve!$D$6:$D$1005,$C51,Con_ve!$I$6:$I$1005,"Fechada",Con_ve!$Q$6:$Q$1005,AE$5))),"",IF($C51="","",SUMIFS(Con_ve!$F$6:$F$1005,Con_ve!$D$6:$D$1005,$C51,Con_ve!$I$6:$I$1005,"Fechada",Con_ve!$Q$6:$Q$1005,AE$5)))</f>
        <v/>
      </c>
      <c r="AF51" s="87" t="str">
        <f>IF(ISERR(IF($C51="","",SUMIFS(Con_ve!$F$6:$F$1005,Con_ve!$D$6:$D$1005,$C51,Con_ve!$I$6:$I$1005,"Fechada",Con_ve!$Q$6:$Q$1005,AF$5))),"",IF($C51="","",SUMIFS(Con_ve!$F$6:$F$1005,Con_ve!$D$6:$D$1005,$C51,Con_ve!$I$6:$I$1005,"Fechada",Con_ve!$Q$6:$Q$1005,AF$5)))</f>
        <v/>
      </c>
      <c r="AG51" s="87" t="str">
        <f>IF(ISERR(IF($C51="","",SUMIFS(Con_ve!$F$6:$F$1005,Con_ve!$D$6:$D$1005,$C51,Con_ve!$I$6:$I$1005,"Fechada",Con_ve!$Q$6:$Q$1005,AG$5))),"",IF($C51="","",SUMIFS(Con_ve!$F$6:$F$1005,Con_ve!$D$6:$D$1005,$C51,Con_ve!$I$6:$I$1005,"Fechada",Con_ve!$Q$6:$Q$1005,AG$5)))</f>
        <v/>
      </c>
      <c r="AH51" s="87">
        <f t="shared" si="14"/>
        <v>0</v>
      </c>
      <c r="AJ51" s="87" t="str">
        <f>IF(ISERR(IF($C51="","",SUMIFS(Con_ve!$F$6:$F$1005,Con_ve!$D$6:$D$1005,$C51,Con_ve!$I$6:$I$1005,"Em negociação",Con_ve!$Q$6:$Q$1005,AJ$5))),"",IF($C51="","",SUMIFS(Con_ve!$F$6:$F$1005,Con_ve!$D$6:$D$1005,$C51,Con_ve!$I$6:$I$1005,"Em negociação",Con_ve!$Q$6:$Q$1005,AJ$5)))</f>
        <v/>
      </c>
      <c r="AK51" s="87" t="str">
        <f>IF(ISERR(IF($C51="","",SUMIFS(Con_ve!$F$6:$F$1005,Con_ve!$D$6:$D$1005,$C51,Con_ve!$I$6:$I$1005,"Em negociação",Con_ve!$Q$6:$Q$1005,AK$5))),"",IF($C51="","",SUMIFS(Con_ve!$F$6:$F$1005,Con_ve!$D$6:$D$1005,$C51,Con_ve!$I$6:$I$1005,"Em negociação",Con_ve!$Q$6:$Q$1005,AK$5)))</f>
        <v/>
      </c>
      <c r="AL51" s="87" t="str">
        <f>IF(ISERR(IF($C51="","",SUMIFS(Con_ve!$F$6:$F$1005,Con_ve!$D$6:$D$1005,$C51,Con_ve!$I$6:$I$1005,"Em negociação",Con_ve!$Q$6:$Q$1005,AL$5))),"",IF($C51="","",SUMIFS(Con_ve!$F$6:$F$1005,Con_ve!$D$6:$D$1005,$C51,Con_ve!$I$6:$I$1005,"Em negociação",Con_ve!$Q$6:$Q$1005,AL$5)))</f>
        <v/>
      </c>
      <c r="AM51" s="87" t="str">
        <f>IF(ISERR(IF($C51="","",SUMIFS(Con_ve!$F$6:$F$1005,Con_ve!$D$6:$D$1005,$C51,Con_ve!$I$6:$I$1005,"Em negociação",Con_ve!$Q$6:$Q$1005,AM$5))),"",IF($C51="","",SUMIFS(Con_ve!$F$6:$F$1005,Con_ve!$D$6:$D$1005,$C51,Con_ve!$I$6:$I$1005,"Em negociação",Con_ve!$Q$6:$Q$1005,AM$5)))</f>
        <v/>
      </c>
      <c r="AN51" s="87" t="str">
        <f>IF(ISERR(IF($C51="","",SUMIFS(Con_ve!$F$6:$F$1005,Con_ve!$D$6:$D$1005,$C51,Con_ve!$I$6:$I$1005,"Em negociação",Con_ve!$Q$6:$Q$1005,AN$5))),"",IF($C51="","",SUMIFS(Con_ve!$F$6:$F$1005,Con_ve!$D$6:$D$1005,$C51,Con_ve!$I$6:$I$1005,"Em negociação",Con_ve!$Q$6:$Q$1005,AN$5)))</f>
        <v/>
      </c>
      <c r="AO51" s="87" t="str">
        <f>IF(ISERR(IF($C51="","",SUMIFS(Con_ve!$F$6:$F$1005,Con_ve!$D$6:$D$1005,$C51,Con_ve!$I$6:$I$1005,"Em negociação",Con_ve!$Q$6:$Q$1005,AO$5))),"",IF($C51="","",SUMIFS(Con_ve!$F$6:$F$1005,Con_ve!$D$6:$D$1005,$C51,Con_ve!$I$6:$I$1005,"Em negociação",Con_ve!$Q$6:$Q$1005,AO$5)))</f>
        <v/>
      </c>
      <c r="AP51" s="87" t="str">
        <f>IF(ISERR(IF($C51="","",SUMIFS(Con_ve!$F$6:$F$1005,Con_ve!$D$6:$D$1005,$C51,Con_ve!$I$6:$I$1005,"Em negociação",Con_ve!$Q$6:$Q$1005,AP$5))),"",IF($C51="","",SUMIFS(Con_ve!$F$6:$F$1005,Con_ve!$D$6:$D$1005,$C51,Con_ve!$I$6:$I$1005,"Em negociação",Con_ve!$Q$6:$Q$1005,AP$5)))</f>
        <v/>
      </c>
      <c r="AQ51" s="87" t="str">
        <f>IF(ISERR(IF($C51="","",SUMIFS(Con_ve!$F$6:$F$1005,Con_ve!$D$6:$D$1005,$C51,Con_ve!$I$6:$I$1005,"Em negociação",Con_ve!$Q$6:$Q$1005,AQ$5))),"",IF($C51="","",SUMIFS(Con_ve!$F$6:$F$1005,Con_ve!$D$6:$D$1005,$C51,Con_ve!$I$6:$I$1005,"Em negociação",Con_ve!$Q$6:$Q$1005,AQ$5)))</f>
        <v/>
      </c>
      <c r="AR51" s="87" t="str">
        <f>IF(ISERR(IF($C51="","",SUMIFS(Con_ve!$F$6:$F$1005,Con_ve!$D$6:$D$1005,$C51,Con_ve!$I$6:$I$1005,"Em negociação",Con_ve!$Q$6:$Q$1005,AR$5))),"",IF($C51="","",SUMIFS(Con_ve!$F$6:$F$1005,Con_ve!$D$6:$D$1005,$C51,Con_ve!$I$6:$I$1005,"Em negociação",Con_ve!$Q$6:$Q$1005,AR$5)))</f>
        <v/>
      </c>
      <c r="AS51" s="87" t="str">
        <f>IF(ISERR(IF($C51="","",SUMIFS(Con_ve!$F$6:$F$1005,Con_ve!$D$6:$D$1005,$C51,Con_ve!$I$6:$I$1005,"Em negociação",Con_ve!$Q$6:$Q$1005,AS$5))),"",IF($C51="","",SUMIFS(Con_ve!$F$6:$F$1005,Con_ve!$D$6:$D$1005,$C51,Con_ve!$I$6:$I$1005,"Em negociação",Con_ve!$Q$6:$Q$1005,AS$5)))</f>
        <v/>
      </c>
      <c r="AT51" s="87" t="str">
        <f>IF(ISERR(IF($C51="","",SUMIFS(Con_ve!$F$6:$F$1005,Con_ve!$D$6:$D$1005,$C51,Con_ve!$I$6:$I$1005,"Em negociação",Con_ve!$Q$6:$Q$1005,AT$5))),"",IF($C51="","",SUMIFS(Con_ve!$F$6:$F$1005,Con_ve!$D$6:$D$1005,$C51,Con_ve!$I$6:$I$1005,"Em negociação",Con_ve!$Q$6:$Q$1005,AT$5)))</f>
        <v/>
      </c>
      <c r="AU51" s="87" t="str">
        <f>IF(ISERR(IF($C51="","",SUMIFS(Con_ve!$F$6:$F$1005,Con_ve!$D$6:$D$1005,$C51,Con_ve!$I$6:$I$1005,"Em negociação",Con_ve!$Q$6:$Q$1005,AU$5))),"",IF($C51="","",SUMIFS(Con_ve!$F$6:$F$1005,Con_ve!$D$6:$D$1005,$C51,Con_ve!$I$6:$I$1005,"Em negociação",Con_ve!$Q$6:$Q$1005,AU$5)))</f>
        <v/>
      </c>
      <c r="AV51" s="87">
        <f t="shared" si="15"/>
        <v>0</v>
      </c>
    </row>
    <row r="52" spans="3:48" ht="30" customHeight="1">
      <c r="C52" s="97"/>
      <c r="D52" s="97"/>
      <c r="E52" s="95" t="s">
        <v>309</v>
      </c>
      <c r="F52" s="95" t="s">
        <v>309</v>
      </c>
      <c r="H52" s="87">
        <f t="shared" si="1"/>
        <v>0</v>
      </c>
      <c r="I52" s="87">
        <f t="shared" si="2"/>
        <v>0</v>
      </c>
      <c r="J52" s="87">
        <f t="shared" si="3"/>
        <v>0</v>
      </c>
      <c r="K52" s="87">
        <f t="shared" si="4"/>
        <v>0</v>
      </c>
      <c r="L52" s="87">
        <f t="shared" si="5"/>
        <v>0</v>
      </c>
      <c r="M52" s="87">
        <f t="shared" si="6"/>
        <v>0</v>
      </c>
      <c r="N52" s="87">
        <f t="shared" si="7"/>
        <v>0</v>
      </c>
      <c r="O52" s="87">
        <f t="shared" si="8"/>
        <v>0</v>
      </c>
      <c r="P52" s="87">
        <f t="shared" si="9"/>
        <v>0</v>
      </c>
      <c r="Q52" s="87">
        <f t="shared" si="10"/>
        <v>0</v>
      </c>
      <c r="R52" s="87">
        <f t="shared" si="11"/>
        <v>0</v>
      </c>
      <c r="S52" s="87">
        <f t="shared" si="12"/>
        <v>0</v>
      </c>
      <c r="T52" s="87">
        <f t="shared" si="13"/>
        <v>0</v>
      </c>
      <c r="V52" s="87" t="str">
        <f>IF(ISERR(IF($C52="","",SUMIFS(Con_ve!$F$6:$F$1005,Con_ve!$D$6:$D$1005,$C52,Con_ve!$I$6:$I$1005,"Fechada",Con_ve!$Q$6:$Q$1005,V$5))),"",IF($C52="","",SUMIFS(Con_ve!$F$6:$F$1005,Con_ve!$D$6:$D$1005,$C52,Con_ve!$I$6:$I$1005,"Fechada",Con_ve!$Q$6:$Q$1005,V$5)))</f>
        <v/>
      </c>
      <c r="W52" s="87" t="str">
        <f>IF(ISERR(IF($C52="","",SUMIFS(Con_ve!$F$6:$F$1005,Con_ve!$D$6:$D$1005,$C52,Con_ve!$I$6:$I$1005,"Fechada",Con_ve!$Q$6:$Q$1005,W$5))),"",IF($C52="","",SUMIFS(Con_ve!$F$6:$F$1005,Con_ve!$D$6:$D$1005,$C52,Con_ve!$I$6:$I$1005,"Fechada",Con_ve!$Q$6:$Q$1005,W$5)))</f>
        <v/>
      </c>
      <c r="X52" s="87" t="str">
        <f>IF(ISERR(IF($C52="","",SUMIFS(Con_ve!$F$6:$F$1005,Con_ve!$D$6:$D$1005,$C52,Con_ve!$I$6:$I$1005,"Fechada",Con_ve!$Q$6:$Q$1005,X$5))),"",IF($C52="","",SUMIFS(Con_ve!$F$6:$F$1005,Con_ve!$D$6:$D$1005,$C52,Con_ve!$I$6:$I$1005,"Fechada",Con_ve!$Q$6:$Q$1005,X$5)))</f>
        <v/>
      </c>
      <c r="Y52" s="87" t="str">
        <f>IF(ISERR(IF($C52="","",SUMIFS(Con_ve!$F$6:$F$1005,Con_ve!$D$6:$D$1005,$C52,Con_ve!$I$6:$I$1005,"Fechada",Con_ve!$Q$6:$Q$1005,Y$5))),"",IF($C52="","",SUMIFS(Con_ve!$F$6:$F$1005,Con_ve!$D$6:$D$1005,$C52,Con_ve!$I$6:$I$1005,"Fechada",Con_ve!$Q$6:$Q$1005,Y$5)))</f>
        <v/>
      </c>
      <c r="Z52" s="87" t="str">
        <f>IF(ISERR(IF($C52="","",SUMIFS(Con_ve!$F$6:$F$1005,Con_ve!$D$6:$D$1005,$C52,Con_ve!$I$6:$I$1005,"Fechada",Con_ve!$Q$6:$Q$1005,Z$5))),"",IF($C52="","",SUMIFS(Con_ve!$F$6:$F$1005,Con_ve!$D$6:$D$1005,$C52,Con_ve!$I$6:$I$1005,"Fechada",Con_ve!$Q$6:$Q$1005,Z$5)))</f>
        <v/>
      </c>
      <c r="AA52" s="87" t="str">
        <f>IF(ISERR(IF($C52="","",SUMIFS(Con_ve!$F$6:$F$1005,Con_ve!$D$6:$D$1005,$C52,Con_ve!$I$6:$I$1005,"Fechada",Con_ve!$Q$6:$Q$1005,AA$5))),"",IF($C52="","",SUMIFS(Con_ve!$F$6:$F$1005,Con_ve!$D$6:$D$1005,$C52,Con_ve!$I$6:$I$1005,"Fechada",Con_ve!$Q$6:$Q$1005,AA$5)))</f>
        <v/>
      </c>
      <c r="AB52" s="87" t="str">
        <f>IF(ISERR(IF($C52="","",SUMIFS(Con_ve!$F$6:$F$1005,Con_ve!$D$6:$D$1005,$C52,Con_ve!$I$6:$I$1005,"Fechada",Con_ve!$Q$6:$Q$1005,AB$5))),"",IF($C52="","",SUMIFS(Con_ve!$F$6:$F$1005,Con_ve!$D$6:$D$1005,$C52,Con_ve!$I$6:$I$1005,"Fechada",Con_ve!$Q$6:$Q$1005,AB$5)))</f>
        <v/>
      </c>
      <c r="AC52" s="87" t="str">
        <f>IF(ISERR(IF($C52="","",SUMIFS(Con_ve!$F$6:$F$1005,Con_ve!$D$6:$D$1005,$C52,Con_ve!$I$6:$I$1005,"Fechada",Con_ve!$Q$6:$Q$1005,AC$5))),"",IF($C52="","",SUMIFS(Con_ve!$F$6:$F$1005,Con_ve!$D$6:$D$1005,$C52,Con_ve!$I$6:$I$1005,"Fechada",Con_ve!$Q$6:$Q$1005,AC$5)))</f>
        <v/>
      </c>
      <c r="AD52" s="87" t="str">
        <f>IF(ISERR(IF($C52="","",SUMIFS(Con_ve!$F$6:$F$1005,Con_ve!$D$6:$D$1005,$C52,Con_ve!$I$6:$I$1005,"Fechada",Con_ve!$Q$6:$Q$1005,AD$5))),"",IF($C52="","",SUMIFS(Con_ve!$F$6:$F$1005,Con_ve!$D$6:$D$1005,$C52,Con_ve!$I$6:$I$1005,"Fechada",Con_ve!$Q$6:$Q$1005,AD$5)))</f>
        <v/>
      </c>
      <c r="AE52" s="87" t="str">
        <f>IF(ISERR(IF($C52="","",SUMIFS(Con_ve!$F$6:$F$1005,Con_ve!$D$6:$D$1005,$C52,Con_ve!$I$6:$I$1005,"Fechada",Con_ve!$Q$6:$Q$1005,AE$5))),"",IF($C52="","",SUMIFS(Con_ve!$F$6:$F$1005,Con_ve!$D$6:$D$1005,$C52,Con_ve!$I$6:$I$1005,"Fechada",Con_ve!$Q$6:$Q$1005,AE$5)))</f>
        <v/>
      </c>
      <c r="AF52" s="87" t="str">
        <f>IF(ISERR(IF($C52="","",SUMIFS(Con_ve!$F$6:$F$1005,Con_ve!$D$6:$D$1005,$C52,Con_ve!$I$6:$I$1005,"Fechada",Con_ve!$Q$6:$Q$1005,AF$5))),"",IF($C52="","",SUMIFS(Con_ve!$F$6:$F$1005,Con_ve!$D$6:$D$1005,$C52,Con_ve!$I$6:$I$1005,"Fechada",Con_ve!$Q$6:$Q$1005,AF$5)))</f>
        <v/>
      </c>
      <c r="AG52" s="87" t="str">
        <f>IF(ISERR(IF($C52="","",SUMIFS(Con_ve!$F$6:$F$1005,Con_ve!$D$6:$D$1005,$C52,Con_ve!$I$6:$I$1005,"Fechada",Con_ve!$Q$6:$Q$1005,AG$5))),"",IF($C52="","",SUMIFS(Con_ve!$F$6:$F$1005,Con_ve!$D$6:$D$1005,$C52,Con_ve!$I$6:$I$1005,"Fechada",Con_ve!$Q$6:$Q$1005,AG$5)))</f>
        <v/>
      </c>
      <c r="AH52" s="87">
        <f t="shared" si="14"/>
        <v>0</v>
      </c>
      <c r="AJ52" s="87" t="str">
        <f>IF(ISERR(IF($C52="","",SUMIFS(Con_ve!$F$6:$F$1005,Con_ve!$D$6:$D$1005,$C52,Con_ve!$I$6:$I$1005,"Em negociação",Con_ve!$Q$6:$Q$1005,AJ$5))),"",IF($C52="","",SUMIFS(Con_ve!$F$6:$F$1005,Con_ve!$D$6:$D$1005,$C52,Con_ve!$I$6:$I$1005,"Em negociação",Con_ve!$Q$6:$Q$1005,AJ$5)))</f>
        <v/>
      </c>
      <c r="AK52" s="87" t="str">
        <f>IF(ISERR(IF($C52="","",SUMIFS(Con_ve!$F$6:$F$1005,Con_ve!$D$6:$D$1005,$C52,Con_ve!$I$6:$I$1005,"Em negociação",Con_ve!$Q$6:$Q$1005,AK$5))),"",IF($C52="","",SUMIFS(Con_ve!$F$6:$F$1005,Con_ve!$D$6:$D$1005,$C52,Con_ve!$I$6:$I$1005,"Em negociação",Con_ve!$Q$6:$Q$1005,AK$5)))</f>
        <v/>
      </c>
      <c r="AL52" s="87" t="str">
        <f>IF(ISERR(IF($C52="","",SUMIFS(Con_ve!$F$6:$F$1005,Con_ve!$D$6:$D$1005,$C52,Con_ve!$I$6:$I$1005,"Em negociação",Con_ve!$Q$6:$Q$1005,AL$5))),"",IF($C52="","",SUMIFS(Con_ve!$F$6:$F$1005,Con_ve!$D$6:$D$1005,$C52,Con_ve!$I$6:$I$1005,"Em negociação",Con_ve!$Q$6:$Q$1005,AL$5)))</f>
        <v/>
      </c>
      <c r="AM52" s="87" t="str">
        <f>IF(ISERR(IF($C52="","",SUMIFS(Con_ve!$F$6:$F$1005,Con_ve!$D$6:$D$1005,$C52,Con_ve!$I$6:$I$1005,"Em negociação",Con_ve!$Q$6:$Q$1005,AM$5))),"",IF($C52="","",SUMIFS(Con_ve!$F$6:$F$1005,Con_ve!$D$6:$D$1005,$C52,Con_ve!$I$6:$I$1005,"Em negociação",Con_ve!$Q$6:$Q$1005,AM$5)))</f>
        <v/>
      </c>
      <c r="AN52" s="87" t="str">
        <f>IF(ISERR(IF($C52="","",SUMIFS(Con_ve!$F$6:$F$1005,Con_ve!$D$6:$D$1005,$C52,Con_ve!$I$6:$I$1005,"Em negociação",Con_ve!$Q$6:$Q$1005,AN$5))),"",IF($C52="","",SUMIFS(Con_ve!$F$6:$F$1005,Con_ve!$D$6:$D$1005,$C52,Con_ve!$I$6:$I$1005,"Em negociação",Con_ve!$Q$6:$Q$1005,AN$5)))</f>
        <v/>
      </c>
      <c r="AO52" s="87" t="str">
        <f>IF(ISERR(IF($C52="","",SUMIFS(Con_ve!$F$6:$F$1005,Con_ve!$D$6:$D$1005,$C52,Con_ve!$I$6:$I$1005,"Em negociação",Con_ve!$Q$6:$Q$1005,AO$5))),"",IF($C52="","",SUMIFS(Con_ve!$F$6:$F$1005,Con_ve!$D$6:$D$1005,$C52,Con_ve!$I$6:$I$1005,"Em negociação",Con_ve!$Q$6:$Q$1005,AO$5)))</f>
        <v/>
      </c>
      <c r="AP52" s="87" t="str">
        <f>IF(ISERR(IF($C52="","",SUMIFS(Con_ve!$F$6:$F$1005,Con_ve!$D$6:$D$1005,$C52,Con_ve!$I$6:$I$1005,"Em negociação",Con_ve!$Q$6:$Q$1005,AP$5))),"",IF($C52="","",SUMIFS(Con_ve!$F$6:$F$1005,Con_ve!$D$6:$D$1005,$C52,Con_ve!$I$6:$I$1005,"Em negociação",Con_ve!$Q$6:$Q$1005,AP$5)))</f>
        <v/>
      </c>
      <c r="AQ52" s="87" t="str">
        <f>IF(ISERR(IF($C52="","",SUMIFS(Con_ve!$F$6:$F$1005,Con_ve!$D$6:$D$1005,$C52,Con_ve!$I$6:$I$1005,"Em negociação",Con_ve!$Q$6:$Q$1005,AQ$5))),"",IF($C52="","",SUMIFS(Con_ve!$F$6:$F$1005,Con_ve!$D$6:$D$1005,$C52,Con_ve!$I$6:$I$1005,"Em negociação",Con_ve!$Q$6:$Q$1005,AQ$5)))</f>
        <v/>
      </c>
      <c r="AR52" s="87" t="str">
        <f>IF(ISERR(IF($C52="","",SUMIFS(Con_ve!$F$6:$F$1005,Con_ve!$D$6:$D$1005,$C52,Con_ve!$I$6:$I$1005,"Em negociação",Con_ve!$Q$6:$Q$1005,AR$5))),"",IF($C52="","",SUMIFS(Con_ve!$F$6:$F$1005,Con_ve!$D$6:$D$1005,$C52,Con_ve!$I$6:$I$1005,"Em negociação",Con_ve!$Q$6:$Q$1005,AR$5)))</f>
        <v/>
      </c>
      <c r="AS52" s="87" t="str">
        <f>IF(ISERR(IF($C52="","",SUMIFS(Con_ve!$F$6:$F$1005,Con_ve!$D$6:$D$1005,$C52,Con_ve!$I$6:$I$1005,"Em negociação",Con_ve!$Q$6:$Q$1005,AS$5))),"",IF($C52="","",SUMIFS(Con_ve!$F$6:$F$1005,Con_ve!$D$6:$D$1005,$C52,Con_ve!$I$6:$I$1005,"Em negociação",Con_ve!$Q$6:$Q$1005,AS$5)))</f>
        <v/>
      </c>
      <c r="AT52" s="87" t="str">
        <f>IF(ISERR(IF($C52="","",SUMIFS(Con_ve!$F$6:$F$1005,Con_ve!$D$6:$D$1005,$C52,Con_ve!$I$6:$I$1005,"Em negociação",Con_ve!$Q$6:$Q$1005,AT$5))),"",IF($C52="","",SUMIFS(Con_ve!$F$6:$F$1005,Con_ve!$D$6:$D$1005,$C52,Con_ve!$I$6:$I$1005,"Em negociação",Con_ve!$Q$6:$Q$1005,AT$5)))</f>
        <v/>
      </c>
      <c r="AU52" s="87" t="str">
        <f>IF(ISERR(IF($C52="","",SUMIFS(Con_ve!$F$6:$F$1005,Con_ve!$D$6:$D$1005,$C52,Con_ve!$I$6:$I$1005,"Em negociação",Con_ve!$Q$6:$Q$1005,AU$5))),"",IF($C52="","",SUMIFS(Con_ve!$F$6:$F$1005,Con_ve!$D$6:$D$1005,$C52,Con_ve!$I$6:$I$1005,"Em negociação",Con_ve!$Q$6:$Q$1005,AU$5)))</f>
        <v/>
      </c>
      <c r="AV52" s="87">
        <f t="shared" si="15"/>
        <v>0</v>
      </c>
    </row>
    <row r="53" spans="3:48" ht="30" customHeight="1">
      <c r="C53" s="97"/>
      <c r="D53" s="97"/>
      <c r="E53" s="95" t="s">
        <v>309</v>
      </c>
      <c r="F53" s="95" t="s">
        <v>309</v>
      </c>
      <c r="H53" s="87">
        <f t="shared" si="1"/>
        <v>0</v>
      </c>
      <c r="I53" s="87">
        <f t="shared" si="2"/>
        <v>0</v>
      </c>
      <c r="J53" s="87">
        <f t="shared" si="3"/>
        <v>0</v>
      </c>
      <c r="K53" s="87">
        <f t="shared" si="4"/>
        <v>0</v>
      </c>
      <c r="L53" s="87">
        <f t="shared" si="5"/>
        <v>0</v>
      </c>
      <c r="M53" s="87">
        <f t="shared" si="6"/>
        <v>0</v>
      </c>
      <c r="N53" s="87">
        <f t="shared" si="7"/>
        <v>0</v>
      </c>
      <c r="O53" s="87">
        <f t="shared" si="8"/>
        <v>0</v>
      </c>
      <c r="P53" s="87">
        <f t="shared" si="9"/>
        <v>0</v>
      </c>
      <c r="Q53" s="87">
        <f t="shared" si="10"/>
        <v>0</v>
      </c>
      <c r="R53" s="87">
        <f t="shared" si="11"/>
        <v>0</v>
      </c>
      <c r="S53" s="87">
        <f t="shared" si="12"/>
        <v>0</v>
      </c>
      <c r="T53" s="87">
        <f t="shared" si="13"/>
        <v>0</v>
      </c>
      <c r="V53" s="87" t="str">
        <f>IF(ISERR(IF($C53="","",SUMIFS(Con_ve!$F$6:$F$1005,Con_ve!$D$6:$D$1005,$C53,Con_ve!$I$6:$I$1005,"Fechada",Con_ve!$Q$6:$Q$1005,V$5))),"",IF($C53="","",SUMIFS(Con_ve!$F$6:$F$1005,Con_ve!$D$6:$D$1005,$C53,Con_ve!$I$6:$I$1005,"Fechada",Con_ve!$Q$6:$Q$1005,V$5)))</f>
        <v/>
      </c>
      <c r="W53" s="87" t="str">
        <f>IF(ISERR(IF($C53="","",SUMIFS(Con_ve!$F$6:$F$1005,Con_ve!$D$6:$D$1005,$C53,Con_ve!$I$6:$I$1005,"Fechada",Con_ve!$Q$6:$Q$1005,W$5))),"",IF($C53="","",SUMIFS(Con_ve!$F$6:$F$1005,Con_ve!$D$6:$D$1005,$C53,Con_ve!$I$6:$I$1005,"Fechada",Con_ve!$Q$6:$Q$1005,W$5)))</f>
        <v/>
      </c>
      <c r="X53" s="87" t="str">
        <f>IF(ISERR(IF($C53="","",SUMIFS(Con_ve!$F$6:$F$1005,Con_ve!$D$6:$D$1005,$C53,Con_ve!$I$6:$I$1005,"Fechada",Con_ve!$Q$6:$Q$1005,X$5))),"",IF($C53="","",SUMIFS(Con_ve!$F$6:$F$1005,Con_ve!$D$6:$D$1005,$C53,Con_ve!$I$6:$I$1005,"Fechada",Con_ve!$Q$6:$Q$1005,X$5)))</f>
        <v/>
      </c>
      <c r="Y53" s="87" t="str">
        <f>IF(ISERR(IF($C53="","",SUMIFS(Con_ve!$F$6:$F$1005,Con_ve!$D$6:$D$1005,$C53,Con_ve!$I$6:$I$1005,"Fechada",Con_ve!$Q$6:$Q$1005,Y$5))),"",IF($C53="","",SUMIFS(Con_ve!$F$6:$F$1005,Con_ve!$D$6:$D$1005,$C53,Con_ve!$I$6:$I$1005,"Fechada",Con_ve!$Q$6:$Q$1005,Y$5)))</f>
        <v/>
      </c>
      <c r="Z53" s="87" t="str">
        <f>IF(ISERR(IF($C53="","",SUMIFS(Con_ve!$F$6:$F$1005,Con_ve!$D$6:$D$1005,$C53,Con_ve!$I$6:$I$1005,"Fechada",Con_ve!$Q$6:$Q$1005,Z$5))),"",IF($C53="","",SUMIFS(Con_ve!$F$6:$F$1005,Con_ve!$D$6:$D$1005,$C53,Con_ve!$I$6:$I$1005,"Fechada",Con_ve!$Q$6:$Q$1005,Z$5)))</f>
        <v/>
      </c>
      <c r="AA53" s="87" t="str">
        <f>IF(ISERR(IF($C53="","",SUMIFS(Con_ve!$F$6:$F$1005,Con_ve!$D$6:$D$1005,$C53,Con_ve!$I$6:$I$1005,"Fechada",Con_ve!$Q$6:$Q$1005,AA$5))),"",IF($C53="","",SUMIFS(Con_ve!$F$6:$F$1005,Con_ve!$D$6:$D$1005,$C53,Con_ve!$I$6:$I$1005,"Fechada",Con_ve!$Q$6:$Q$1005,AA$5)))</f>
        <v/>
      </c>
      <c r="AB53" s="87" t="str">
        <f>IF(ISERR(IF($C53="","",SUMIFS(Con_ve!$F$6:$F$1005,Con_ve!$D$6:$D$1005,$C53,Con_ve!$I$6:$I$1005,"Fechada",Con_ve!$Q$6:$Q$1005,AB$5))),"",IF($C53="","",SUMIFS(Con_ve!$F$6:$F$1005,Con_ve!$D$6:$D$1005,$C53,Con_ve!$I$6:$I$1005,"Fechada",Con_ve!$Q$6:$Q$1005,AB$5)))</f>
        <v/>
      </c>
      <c r="AC53" s="87" t="str">
        <f>IF(ISERR(IF($C53="","",SUMIFS(Con_ve!$F$6:$F$1005,Con_ve!$D$6:$D$1005,$C53,Con_ve!$I$6:$I$1005,"Fechada",Con_ve!$Q$6:$Q$1005,AC$5))),"",IF($C53="","",SUMIFS(Con_ve!$F$6:$F$1005,Con_ve!$D$6:$D$1005,$C53,Con_ve!$I$6:$I$1005,"Fechada",Con_ve!$Q$6:$Q$1005,AC$5)))</f>
        <v/>
      </c>
      <c r="AD53" s="87" t="str">
        <f>IF(ISERR(IF($C53="","",SUMIFS(Con_ve!$F$6:$F$1005,Con_ve!$D$6:$D$1005,$C53,Con_ve!$I$6:$I$1005,"Fechada",Con_ve!$Q$6:$Q$1005,AD$5))),"",IF($C53="","",SUMIFS(Con_ve!$F$6:$F$1005,Con_ve!$D$6:$D$1005,$C53,Con_ve!$I$6:$I$1005,"Fechada",Con_ve!$Q$6:$Q$1005,AD$5)))</f>
        <v/>
      </c>
      <c r="AE53" s="87" t="str">
        <f>IF(ISERR(IF($C53="","",SUMIFS(Con_ve!$F$6:$F$1005,Con_ve!$D$6:$D$1005,$C53,Con_ve!$I$6:$I$1005,"Fechada",Con_ve!$Q$6:$Q$1005,AE$5))),"",IF($C53="","",SUMIFS(Con_ve!$F$6:$F$1005,Con_ve!$D$6:$D$1005,$C53,Con_ve!$I$6:$I$1005,"Fechada",Con_ve!$Q$6:$Q$1005,AE$5)))</f>
        <v/>
      </c>
      <c r="AF53" s="87" t="str">
        <f>IF(ISERR(IF($C53="","",SUMIFS(Con_ve!$F$6:$F$1005,Con_ve!$D$6:$D$1005,$C53,Con_ve!$I$6:$I$1005,"Fechada",Con_ve!$Q$6:$Q$1005,AF$5))),"",IF($C53="","",SUMIFS(Con_ve!$F$6:$F$1005,Con_ve!$D$6:$D$1005,$C53,Con_ve!$I$6:$I$1005,"Fechada",Con_ve!$Q$6:$Q$1005,AF$5)))</f>
        <v/>
      </c>
      <c r="AG53" s="87" t="str">
        <f>IF(ISERR(IF($C53="","",SUMIFS(Con_ve!$F$6:$F$1005,Con_ve!$D$6:$D$1005,$C53,Con_ve!$I$6:$I$1005,"Fechada",Con_ve!$Q$6:$Q$1005,AG$5))),"",IF($C53="","",SUMIFS(Con_ve!$F$6:$F$1005,Con_ve!$D$6:$D$1005,$C53,Con_ve!$I$6:$I$1005,"Fechada",Con_ve!$Q$6:$Q$1005,AG$5)))</f>
        <v/>
      </c>
      <c r="AH53" s="87">
        <f t="shared" si="14"/>
        <v>0</v>
      </c>
      <c r="AJ53" s="87" t="str">
        <f>IF(ISERR(IF($C53="","",SUMIFS(Con_ve!$F$6:$F$1005,Con_ve!$D$6:$D$1005,$C53,Con_ve!$I$6:$I$1005,"Em negociação",Con_ve!$Q$6:$Q$1005,AJ$5))),"",IF($C53="","",SUMIFS(Con_ve!$F$6:$F$1005,Con_ve!$D$6:$D$1005,$C53,Con_ve!$I$6:$I$1005,"Em negociação",Con_ve!$Q$6:$Q$1005,AJ$5)))</f>
        <v/>
      </c>
      <c r="AK53" s="87" t="str">
        <f>IF(ISERR(IF($C53="","",SUMIFS(Con_ve!$F$6:$F$1005,Con_ve!$D$6:$D$1005,$C53,Con_ve!$I$6:$I$1005,"Em negociação",Con_ve!$Q$6:$Q$1005,AK$5))),"",IF($C53="","",SUMIFS(Con_ve!$F$6:$F$1005,Con_ve!$D$6:$D$1005,$C53,Con_ve!$I$6:$I$1005,"Em negociação",Con_ve!$Q$6:$Q$1005,AK$5)))</f>
        <v/>
      </c>
      <c r="AL53" s="87" t="str">
        <f>IF(ISERR(IF($C53="","",SUMIFS(Con_ve!$F$6:$F$1005,Con_ve!$D$6:$D$1005,$C53,Con_ve!$I$6:$I$1005,"Em negociação",Con_ve!$Q$6:$Q$1005,AL$5))),"",IF($C53="","",SUMIFS(Con_ve!$F$6:$F$1005,Con_ve!$D$6:$D$1005,$C53,Con_ve!$I$6:$I$1005,"Em negociação",Con_ve!$Q$6:$Q$1005,AL$5)))</f>
        <v/>
      </c>
      <c r="AM53" s="87" t="str">
        <f>IF(ISERR(IF($C53="","",SUMIFS(Con_ve!$F$6:$F$1005,Con_ve!$D$6:$D$1005,$C53,Con_ve!$I$6:$I$1005,"Em negociação",Con_ve!$Q$6:$Q$1005,AM$5))),"",IF($C53="","",SUMIFS(Con_ve!$F$6:$F$1005,Con_ve!$D$6:$D$1005,$C53,Con_ve!$I$6:$I$1005,"Em negociação",Con_ve!$Q$6:$Q$1005,AM$5)))</f>
        <v/>
      </c>
      <c r="AN53" s="87" t="str">
        <f>IF(ISERR(IF($C53="","",SUMIFS(Con_ve!$F$6:$F$1005,Con_ve!$D$6:$D$1005,$C53,Con_ve!$I$6:$I$1005,"Em negociação",Con_ve!$Q$6:$Q$1005,AN$5))),"",IF($C53="","",SUMIFS(Con_ve!$F$6:$F$1005,Con_ve!$D$6:$D$1005,$C53,Con_ve!$I$6:$I$1005,"Em negociação",Con_ve!$Q$6:$Q$1005,AN$5)))</f>
        <v/>
      </c>
      <c r="AO53" s="87" t="str">
        <f>IF(ISERR(IF($C53="","",SUMIFS(Con_ve!$F$6:$F$1005,Con_ve!$D$6:$D$1005,$C53,Con_ve!$I$6:$I$1005,"Em negociação",Con_ve!$Q$6:$Q$1005,AO$5))),"",IF($C53="","",SUMIFS(Con_ve!$F$6:$F$1005,Con_ve!$D$6:$D$1005,$C53,Con_ve!$I$6:$I$1005,"Em negociação",Con_ve!$Q$6:$Q$1005,AO$5)))</f>
        <v/>
      </c>
      <c r="AP53" s="87" t="str">
        <f>IF(ISERR(IF($C53="","",SUMIFS(Con_ve!$F$6:$F$1005,Con_ve!$D$6:$D$1005,$C53,Con_ve!$I$6:$I$1005,"Em negociação",Con_ve!$Q$6:$Q$1005,AP$5))),"",IF($C53="","",SUMIFS(Con_ve!$F$6:$F$1005,Con_ve!$D$6:$D$1005,$C53,Con_ve!$I$6:$I$1005,"Em negociação",Con_ve!$Q$6:$Q$1005,AP$5)))</f>
        <v/>
      </c>
      <c r="AQ53" s="87" t="str">
        <f>IF(ISERR(IF($C53="","",SUMIFS(Con_ve!$F$6:$F$1005,Con_ve!$D$6:$D$1005,$C53,Con_ve!$I$6:$I$1005,"Em negociação",Con_ve!$Q$6:$Q$1005,AQ$5))),"",IF($C53="","",SUMIFS(Con_ve!$F$6:$F$1005,Con_ve!$D$6:$D$1005,$C53,Con_ve!$I$6:$I$1005,"Em negociação",Con_ve!$Q$6:$Q$1005,AQ$5)))</f>
        <v/>
      </c>
      <c r="AR53" s="87" t="str">
        <f>IF(ISERR(IF($C53="","",SUMIFS(Con_ve!$F$6:$F$1005,Con_ve!$D$6:$D$1005,$C53,Con_ve!$I$6:$I$1005,"Em negociação",Con_ve!$Q$6:$Q$1005,AR$5))),"",IF($C53="","",SUMIFS(Con_ve!$F$6:$F$1005,Con_ve!$D$6:$D$1005,$C53,Con_ve!$I$6:$I$1005,"Em negociação",Con_ve!$Q$6:$Q$1005,AR$5)))</f>
        <v/>
      </c>
      <c r="AS53" s="87" t="str">
        <f>IF(ISERR(IF($C53="","",SUMIFS(Con_ve!$F$6:$F$1005,Con_ve!$D$6:$D$1005,$C53,Con_ve!$I$6:$I$1005,"Em negociação",Con_ve!$Q$6:$Q$1005,AS$5))),"",IF($C53="","",SUMIFS(Con_ve!$F$6:$F$1005,Con_ve!$D$6:$D$1005,$C53,Con_ve!$I$6:$I$1005,"Em negociação",Con_ve!$Q$6:$Q$1005,AS$5)))</f>
        <v/>
      </c>
      <c r="AT53" s="87" t="str">
        <f>IF(ISERR(IF($C53="","",SUMIFS(Con_ve!$F$6:$F$1005,Con_ve!$D$6:$D$1005,$C53,Con_ve!$I$6:$I$1005,"Em negociação",Con_ve!$Q$6:$Q$1005,AT$5))),"",IF($C53="","",SUMIFS(Con_ve!$F$6:$F$1005,Con_ve!$D$6:$D$1005,$C53,Con_ve!$I$6:$I$1005,"Em negociação",Con_ve!$Q$6:$Q$1005,AT$5)))</f>
        <v/>
      </c>
      <c r="AU53" s="87" t="str">
        <f>IF(ISERR(IF($C53="","",SUMIFS(Con_ve!$F$6:$F$1005,Con_ve!$D$6:$D$1005,$C53,Con_ve!$I$6:$I$1005,"Em negociação",Con_ve!$Q$6:$Q$1005,AU$5))),"",IF($C53="","",SUMIFS(Con_ve!$F$6:$F$1005,Con_ve!$D$6:$D$1005,$C53,Con_ve!$I$6:$I$1005,"Em negociação",Con_ve!$Q$6:$Q$1005,AU$5)))</f>
        <v/>
      </c>
      <c r="AV53" s="87">
        <f t="shared" si="15"/>
        <v>0</v>
      </c>
    </row>
    <row r="54" spans="3:48" ht="30" customHeight="1">
      <c r="C54" s="97"/>
      <c r="D54" s="97"/>
      <c r="E54" s="95" t="s">
        <v>309</v>
      </c>
      <c r="F54" s="95" t="s">
        <v>309</v>
      </c>
      <c r="H54" s="87">
        <f t="shared" si="1"/>
        <v>0</v>
      </c>
      <c r="I54" s="87">
        <f t="shared" si="2"/>
        <v>0</v>
      </c>
      <c r="J54" s="87">
        <f t="shared" si="3"/>
        <v>0</v>
      </c>
      <c r="K54" s="87">
        <f t="shared" si="4"/>
        <v>0</v>
      </c>
      <c r="L54" s="87">
        <f t="shared" si="5"/>
        <v>0</v>
      </c>
      <c r="M54" s="87">
        <f t="shared" si="6"/>
        <v>0</v>
      </c>
      <c r="N54" s="87">
        <f t="shared" si="7"/>
        <v>0</v>
      </c>
      <c r="O54" s="87">
        <f t="shared" si="8"/>
        <v>0</v>
      </c>
      <c r="P54" s="87">
        <f t="shared" si="9"/>
        <v>0</v>
      </c>
      <c r="Q54" s="87">
        <f t="shared" si="10"/>
        <v>0</v>
      </c>
      <c r="R54" s="87">
        <f t="shared" si="11"/>
        <v>0</v>
      </c>
      <c r="S54" s="87">
        <f t="shared" si="12"/>
        <v>0</v>
      </c>
      <c r="T54" s="87">
        <f t="shared" si="13"/>
        <v>0</v>
      </c>
      <c r="V54" s="87" t="str">
        <f>IF(ISERR(IF($C54="","",SUMIFS(Con_ve!$F$6:$F$1005,Con_ve!$D$6:$D$1005,$C54,Con_ve!$I$6:$I$1005,"Fechada",Con_ve!$Q$6:$Q$1005,V$5))),"",IF($C54="","",SUMIFS(Con_ve!$F$6:$F$1005,Con_ve!$D$6:$D$1005,$C54,Con_ve!$I$6:$I$1005,"Fechada",Con_ve!$Q$6:$Q$1005,V$5)))</f>
        <v/>
      </c>
      <c r="W54" s="87" t="str">
        <f>IF(ISERR(IF($C54="","",SUMIFS(Con_ve!$F$6:$F$1005,Con_ve!$D$6:$D$1005,$C54,Con_ve!$I$6:$I$1005,"Fechada",Con_ve!$Q$6:$Q$1005,W$5))),"",IF($C54="","",SUMIFS(Con_ve!$F$6:$F$1005,Con_ve!$D$6:$D$1005,$C54,Con_ve!$I$6:$I$1005,"Fechada",Con_ve!$Q$6:$Q$1005,W$5)))</f>
        <v/>
      </c>
      <c r="X54" s="87" t="str">
        <f>IF(ISERR(IF($C54="","",SUMIFS(Con_ve!$F$6:$F$1005,Con_ve!$D$6:$D$1005,$C54,Con_ve!$I$6:$I$1005,"Fechada",Con_ve!$Q$6:$Q$1005,X$5))),"",IF($C54="","",SUMIFS(Con_ve!$F$6:$F$1005,Con_ve!$D$6:$D$1005,$C54,Con_ve!$I$6:$I$1005,"Fechada",Con_ve!$Q$6:$Q$1005,X$5)))</f>
        <v/>
      </c>
      <c r="Y54" s="87" t="str">
        <f>IF(ISERR(IF($C54="","",SUMIFS(Con_ve!$F$6:$F$1005,Con_ve!$D$6:$D$1005,$C54,Con_ve!$I$6:$I$1005,"Fechada",Con_ve!$Q$6:$Q$1005,Y$5))),"",IF($C54="","",SUMIFS(Con_ve!$F$6:$F$1005,Con_ve!$D$6:$D$1005,$C54,Con_ve!$I$6:$I$1005,"Fechada",Con_ve!$Q$6:$Q$1005,Y$5)))</f>
        <v/>
      </c>
      <c r="Z54" s="87" t="str">
        <f>IF(ISERR(IF($C54="","",SUMIFS(Con_ve!$F$6:$F$1005,Con_ve!$D$6:$D$1005,$C54,Con_ve!$I$6:$I$1005,"Fechada",Con_ve!$Q$6:$Q$1005,Z$5))),"",IF($C54="","",SUMIFS(Con_ve!$F$6:$F$1005,Con_ve!$D$6:$D$1005,$C54,Con_ve!$I$6:$I$1005,"Fechada",Con_ve!$Q$6:$Q$1005,Z$5)))</f>
        <v/>
      </c>
      <c r="AA54" s="87" t="str">
        <f>IF(ISERR(IF($C54="","",SUMIFS(Con_ve!$F$6:$F$1005,Con_ve!$D$6:$D$1005,$C54,Con_ve!$I$6:$I$1005,"Fechada",Con_ve!$Q$6:$Q$1005,AA$5))),"",IF($C54="","",SUMIFS(Con_ve!$F$6:$F$1005,Con_ve!$D$6:$D$1005,$C54,Con_ve!$I$6:$I$1005,"Fechada",Con_ve!$Q$6:$Q$1005,AA$5)))</f>
        <v/>
      </c>
      <c r="AB54" s="87" t="str">
        <f>IF(ISERR(IF($C54="","",SUMIFS(Con_ve!$F$6:$F$1005,Con_ve!$D$6:$D$1005,$C54,Con_ve!$I$6:$I$1005,"Fechada",Con_ve!$Q$6:$Q$1005,AB$5))),"",IF($C54="","",SUMIFS(Con_ve!$F$6:$F$1005,Con_ve!$D$6:$D$1005,$C54,Con_ve!$I$6:$I$1005,"Fechada",Con_ve!$Q$6:$Q$1005,AB$5)))</f>
        <v/>
      </c>
      <c r="AC54" s="87" t="str">
        <f>IF(ISERR(IF($C54="","",SUMIFS(Con_ve!$F$6:$F$1005,Con_ve!$D$6:$D$1005,$C54,Con_ve!$I$6:$I$1005,"Fechada",Con_ve!$Q$6:$Q$1005,AC$5))),"",IF($C54="","",SUMIFS(Con_ve!$F$6:$F$1005,Con_ve!$D$6:$D$1005,$C54,Con_ve!$I$6:$I$1005,"Fechada",Con_ve!$Q$6:$Q$1005,AC$5)))</f>
        <v/>
      </c>
      <c r="AD54" s="87" t="str">
        <f>IF(ISERR(IF($C54="","",SUMIFS(Con_ve!$F$6:$F$1005,Con_ve!$D$6:$D$1005,$C54,Con_ve!$I$6:$I$1005,"Fechada",Con_ve!$Q$6:$Q$1005,AD$5))),"",IF($C54="","",SUMIFS(Con_ve!$F$6:$F$1005,Con_ve!$D$6:$D$1005,$C54,Con_ve!$I$6:$I$1005,"Fechada",Con_ve!$Q$6:$Q$1005,AD$5)))</f>
        <v/>
      </c>
      <c r="AE54" s="87" t="str">
        <f>IF(ISERR(IF($C54="","",SUMIFS(Con_ve!$F$6:$F$1005,Con_ve!$D$6:$D$1005,$C54,Con_ve!$I$6:$I$1005,"Fechada",Con_ve!$Q$6:$Q$1005,AE$5))),"",IF($C54="","",SUMIFS(Con_ve!$F$6:$F$1005,Con_ve!$D$6:$D$1005,$C54,Con_ve!$I$6:$I$1005,"Fechada",Con_ve!$Q$6:$Q$1005,AE$5)))</f>
        <v/>
      </c>
      <c r="AF54" s="87" t="str">
        <f>IF(ISERR(IF($C54="","",SUMIFS(Con_ve!$F$6:$F$1005,Con_ve!$D$6:$D$1005,$C54,Con_ve!$I$6:$I$1005,"Fechada",Con_ve!$Q$6:$Q$1005,AF$5))),"",IF($C54="","",SUMIFS(Con_ve!$F$6:$F$1005,Con_ve!$D$6:$D$1005,$C54,Con_ve!$I$6:$I$1005,"Fechada",Con_ve!$Q$6:$Q$1005,AF$5)))</f>
        <v/>
      </c>
      <c r="AG54" s="87" t="str">
        <f>IF(ISERR(IF($C54="","",SUMIFS(Con_ve!$F$6:$F$1005,Con_ve!$D$6:$D$1005,$C54,Con_ve!$I$6:$I$1005,"Fechada",Con_ve!$Q$6:$Q$1005,AG$5))),"",IF($C54="","",SUMIFS(Con_ve!$F$6:$F$1005,Con_ve!$D$6:$D$1005,$C54,Con_ve!$I$6:$I$1005,"Fechada",Con_ve!$Q$6:$Q$1005,AG$5)))</f>
        <v/>
      </c>
      <c r="AH54" s="87">
        <f t="shared" si="14"/>
        <v>0</v>
      </c>
      <c r="AJ54" s="87" t="str">
        <f>IF(ISERR(IF($C54="","",SUMIFS(Con_ve!$F$6:$F$1005,Con_ve!$D$6:$D$1005,$C54,Con_ve!$I$6:$I$1005,"Em negociação",Con_ve!$Q$6:$Q$1005,AJ$5))),"",IF($C54="","",SUMIFS(Con_ve!$F$6:$F$1005,Con_ve!$D$6:$D$1005,$C54,Con_ve!$I$6:$I$1005,"Em negociação",Con_ve!$Q$6:$Q$1005,AJ$5)))</f>
        <v/>
      </c>
      <c r="AK54" s="87" t="str">
        <f>IF(ISERR(IF($C54="","",SUMIFS(Con_ve!$F$6:$F$1005,Con_ve!$D$6:$D$1005,$C54,Con_ve!$I$6:$I$1005,"Em negociação",Con_ve!$Q$6:$Q$1005,AK$5))),"",IF($C54="","",SUMIFS(Con_ve!$F$6:$F$1005,Con_ve!$D$6:$D$1005,$C54,Con_ve!$I$6:$I$1005,"Em negociação",Con_ve!$Q$6:$Q$1005,AK$5)))</f>
        <v/>
      </c>
      <c r="AL54" s="87" t="str">
        <f>IF(ISERR(IF($C54="","",SUMIFS(Con_ve!$F$6:$F$1005,Con_ve!$D$6:$D$1005,$C54,Con_ve!$I$6:$I$1005,"Em negociação",Con_ve!$Q$6:$Q$1005,AL$5))),"",IF($C54="","",SUMIFS(Con_ve!$F$6:$F$1005,Con_ve!$D$6:$D$1005,$C54,Con_ve!$I$6:$I$1005,"Em negociação",Con_ve!$Q$6:$Q$1005,AL$5)))</f>
        <v/>
      </c>
      <c r="AM54" s="87" t="str">
        <f>IF(ISERR(IF($C54="","",SUMIFS(Con_ve!$F$6:$F$1005,Con_ve!$D$6:$D$1005,$C54,Con_ve!$I$6:$I$1005,"Em negociação",Con_ve!$Q$6:$Q$1005,AM$5))),"",IF($C54="","",SUMIFS(Con_ve!$F$6:$F$1005,Con_ve!$D$6:$D$1005,$C54,Con_ve!$I$6:$I$1005,"Em negociação",Con_ve!$Q$6:$Q$1005,AM$5)))</f>
        <v/>
      </c>
      <c r="AN54" s="87" t="str">
        <f>IF(ISERR(IF($C54="","",SUMIFS(Con_ve!$F$6:$F$1005,Con_ve!$D$6:$D$1005,$C54,Con_ve!$I$6:$I$1005,"Em negociação",Con_ve!$Q$6:$Q$1005,AN$5))),"",IF($C54="","",SUMIFS(Con_ve!$F$6:$F$1005,Con_ve!$D$6:$D$1005,$C54,Con_ve!$I$6:$I$1005,"Em negociação",Con_ve!$Q$6:$Q$1005,AN$5)))</f>
        <v/>
      </c>
      <c r="AO54" s="87" t="str">
        <f>IF(ISERR(IF($C54="","",SUMIFS(Con_ve!$F$6:$F$1005,Con_ve!$D$6:$D$1005,$C54,Con_ve!$I$6:$I$1005,"Em negociação",Con_ve!$Q$6:$Q$1005,AO$5))),"",IF($C54="","",SUMIFS(Con_ve!$F$6:$F$1005,Con_ve!$D$6:$D$1005,$C54,Con_ve!$I$6:$I$1005,"Em negociação",Con_ve!$Q$6:$Q$1005,AO$5)))</f>
        <v/>
      </c>
      <c r="AP54" s="87" t="str">
        <f>IF(ISERR(IF($C54="","",SUMIFS(Con_ve!$F$6:$F$1005,Con_ve!$D$6:$D$1005,$C54,Con_ve!$I$6:$I$1005,"Em negociação",Con_ve!$Q$6:$Q$1005,AP$5))),"",IF($C54="","",SUMIFS(Con_ve!$F$6:$F$1005,Con_ve!$D$6:$D$1005,$C54,Con_ve!$I$6:$I$1005,"Em negociação",Con_ve!$Q$6:$Q$1005,AP$5)))</f>
        <v/>
      </c>
      <c r="AQ54" s="87" t="str">
        <f>IF(ISERR(IF($C54="","",SUMIFS(Con_ve!$F$6:$F$1005,Con_ve!$D$6:$D$1005,$C54,Con_ve!$I$6:$I$1005,"Em negociação",Con_ve!$Q$6:$Q$1005,AQ$5))),"",IF($C54="","",SUMIFS(Con_ve!$F$6:$F$1005,Con_ve!$D$6:$D$1005,$C54,Con_ve!$I$6:$I$1005,"Em negociação",Con_ve!$Q$6:$Q$1005,AQ$5)))</f>
        <v/>
      </c>
      <c r="AR54" s="87" t="str">
        <f>IF(ISERR(IF($C54="","",SUMIFS(Con_ve!$F$6:$F$1005,Con_ve!$D$6:$D$1005,$C54,Con_ve!$I$6:$I$1005,"Em negociação",Con_ve!$Q$6:$Q$1005,AR$5))),"",IF($C54="","",SUMIFS(Con_ve!$F$6:$F$1005,Con_ve!$D$6:$D$1005,$C54,Con_ve!$I$6:$I$1005,"Em negociação",Con_ve!$Q$6:$Q$1005,AR$5)))</f>
        <v/>
      </c>
      <c r="AS54" s="87" t="str">
        <f>IF(ISERR(IF($C54="","",SUMIFS(Con_ve!$F$6:$F$1005,Con_ve!$D$6:$D$1005,$C54,Con_ve!$I$6:$I$1005,"Em negociação",Con_ve!$Q$6:$Q$1005,AS$5))),"",IF($C54="","",SUMIFS(Con_ve!$F$6:$F$1005,Con_ve!$D$6:$D$1005,$C54,Con_ve!$I$6:$I$1005,"Em negociação",Con_ve!$Q$6:$Q$1005,AS$5)))</f>
        <v/>
      </c>
      <c r="AT54" s="87" t="str">
        <f>IF(ISERR(IF($C54="","",SUMIFS(Con_ve!$F$6:$F$1005,Con_ve!$D$6:$D$1005,$C54,Con_ve!$I$6:$I$1005,"Em negociação",Con_ve!$Q$6:$Q$1005,AT$5))),"",IF($C54="","",SUMIFS(Con_ve!$F$6:$F$1005,Con_ve!$D$6:$D$1005,$C54,Con_ve!$I$6:$I$1005,"Em negociação",Con_ve!$Q$6:$Q$1005,AT$5)))</f>
        <v/>
      </c>
      <c r="AU54" s="87" t="str">
        <f>IF(ISERR(IF($C54="","",SUMIFS(Con_ve!$F$6:$F$1005,Con_ve!$D$6:$D$1005,$C54,Con_ve!$I$6:$I$1005,"Em negociação",Con_ve!$Q$6:$Q$1005,AU$5))),"",IF($C54="","",SUMIFS(Con_ve!$F$6:$F$1005,Con_ve!$D$6:$D$1005,$C54,Con_ve!$I$6:$I$1005,"Em negociação",Con_ve!$Q$6:$Q$1005,AU$5)))</f>
        <v/>
      </c>
      <c r="AV54" s="87">
        <f t="shared" si="15"/>
        <v>0</v>
      </c>
    </row>
    <row r="55" spans="3:48" ht="30" customHeight="1">
      <c r="C55" s="97"/>
      <c r="D55" s="97"/>
      <c r="E55" s="95" t="s">
        <v>309</v>
      </c>
      <c r="F55" s="95" t="s">
        <v>309</v>
      </c>
      <c r="H55" s="87">
        <f t="shared" si="1"/>
        <v>0</v>
      </c>
      <c r="I55" s="87">
        <f t="shared" si="2"/>
        <v>0</v>
      </c>
      <c r="J55" s="87">
        <f t="shared" si="3"/>
        <v>0</v>
      </c>
      <c r="K55" s="87">
        <f t="shared" si="4"/>
        <v>0</v>
      </c>
      <c r="L55" s="87">
        <f t="shared" si="5"/>
        <v>0</v>
      </c>
      <c r="M55" s="87">
        <f t="shared" si="6"/>
        <v>0</v>
      </c>
      <c r="N55" s="87">
        <f t="shared" si="7"/>
        <v>0</v>
      </c>
      <c r="O55" s="87">
        <f t="shared" si="8"/>
        <v>0</v>
      </c>
      <c r="P55" s="87">
        <f t="shared" si="9"/>
        <v>0</v>
      </c>
      <c r="Q55" s="87">
        <f t="shared" si="10"/>
        <v>0</v>
      </c>
      <c r="R55" s="87">
        <f t="shared" si="11"/>
        <v>0</v>
      </c>
      <c r="S55" s="87">
        <f t="shared" si="12"/>
        <v>0</v>
      </c>
      <c r="T55" s="87">
        <f t="shared" si="13"/>
        <v>0</v>
      </c>
      <c r="V55" s="87" t="str">
        <f>IF(ISERR(IF($C55="","",SUMIFS(Con_ve!$F$6:$F$1005,Con_ve!$D$6:$D$1005,$C55,Con_ve!$I$6:$I$1005,"Fechada",Con_ve!$Q$6:$Q$1005,V$5))),"",IF($C55="","",SUMIFS(Con_ve!$F$6:$F$1005,Con_ve!$D$6:$D$1005,$C55,Con_ve!$I$6:$I$1005,"Fechada",Con_ve!$Q$6:$Q$1005,V$5)))</f>
        <v/>
      </c>
      <c r="W55" s="87" t="str">
        <f>IF(ISERR(IF($C55="","",SUMIFS(Con_ve!$F$6:$F$1005,Con_ve!$D$6:$D$1005,$C55,Con_ve!$I$6:$I$1005,"Fechada",Con_ve!$Q$6:$Q$1005,W$5))),"",IF($C55="","",SUMIFS(Con_ve!$F$6:$F$1005,Con_ve!$D$6:$D$1005,$C55,Con_ve!$I$6:$I$1005,"Fechada",Con_ve!$Q$6:$Q$1005,W$5)))</f>
        <v/>
      </c>
      <c r="X55" s="87" t="str">
        <f>IF(ISERR(IF($C55="","",SUMIFS(Con_ve!$F$6:$F$1005,Con_ve!$D$6:$D$1005,$C55,Con_ve!$I$6:$I$1005,"Fechada",Con_ve!$Q$6:$Q$1005,X$5))),"",IF($C55="","",SUMIFS(Con_ve!$F$6:$F$1005,Con_ve!$D$6:$D$1005,$C55,Con_ve!$I$6:$I$1005,"Fechada",Con_ve!$Q$6:$Q$1005,X$5)))</f>
        <v/>
      </c>
      <c r="Y55" s="87" t="str">
        <f>IF(ISERR(IF($C55="","",SUMIFS(Con_ve!$F$6:$F$1005,Con_ve!$D$6:$D$1005,$C55,Con_ve!$I$6:$I$1005,"Fechada",Con_ve!$Q$6:$Q$1005,Y$5))),"",IF($C55="","",SUMIFS(Con_ve!$F$6:$F$1005,Con_ve!$D$6:$D$1005,$C55,Con_ve!$I$6:$I$1005,"Fechada",Con_ve!$Q$6:$Q$1005,Y$5)))</f>
        <v/>
      </c>
      <c r="Z55" s="87" t="str">
        <f>IF(ISERR(IF($C55="","",SUMIFS(Con_ve!$F$6:$F$1005,Con_ve!$D$6:$D$1005,$C55,Con_ve!$I$6:$I$1005,"Fechada",Con_ve!$Q$6:$Q$1005,Z$5))),"",IF($C55="","",SUMIFS(Con_ve!$F$6:$F$1005,Con_ve!$D$6:$D$1005,$C55,Con_ve!$I$6:$I$1005,"Fechada",Con_ve!$Q$6:$Q$1005,Z$5)))</f>
        <v/>
      </c>
      <c r="AA55" s="87" t="str">
        <f>IF(ISERR(IF($C55="","",SUMIFS(Con_ve!$F$6:$F$1005,Con_ve!$D$6:$D$1005,$C55,Con_ve!$I$6:$I$1005,"Fechada",Con_ve!$Q$6:$Q$1005,AA$5))),"",IF($C55="","",SUMIFS(Con_ve!$F$6:$F$1005,Con_ve!$D$6:$D$1005,$C55,Con_ve!$I$6:$I$1005,"Fechada",Con_ve!$Q$6:$Q$1005,AA$5)))</f>
        <v/>
      </c>
      <c r="AB55" s="87" t="str">
        <f>IF(ISERR(IF($C55="","",SUMIFS(Con_ve!$F$6:$F$1005,Con_ve!$D$6:$D$1005,$C55,Con_ve!$I$6:$I$1005,"Fechada",Con_ve!$Q$6:$Q$1005,AB$5))),"",IF($C55="","",SUMIFS(Con_ve!$F$6:$F$1005,Con_ve!$D$6:$D$1005,$C55,Con_ve!$I$6:$I$1005,"Fechada",Con_ve!$Q$6:$Q$1005,AB$5)))</f>
        <v/>
      </c>
      <c r="AC55" s="87" t="str">
        <f>IF(ISERR(IF($C55="","",SUMIFS(Con_ve!$F$6:$F$1005,Con_ve!$D$6:$D$1005,$C55,Con_ve!$I$6:$I$1005,"Fechada",Con_ve!$Q$6:$Q$1005,AC$5))),"",IF($C55="","",SUMIFS(Con_ve!$F$6:$F$1005,Con_ve!$D$6:$D$1005,$C55,Con_ve!$I$6:$I$1005,"Fechada",Con_ve!$Q$6:$Q$1005,AC$5)))</f>
        <v/>
      </c>
      <c r="AD55" s="87" t="str">
        <f>IF(ISERR(IF($C55="","",SUMIFS(Con_ve!$F$6:$F$1005,Con_ve!$D$6:$D$1005,$C55,Con_ve!$I$6:$I$1005,"Fechada",Con_ve!$Q$6:$Q$1005,AD$5))),"",IF($C55="","",SUMIFS(Con_ve!$F$6:$F$1005,Con_ve!$D$6:$D$1005,$C55,Con_ve!$I$6:$I$1005,"Fechada",Con_ve!$Q$6:$Q$1005,AD$5)))</f>
        <v/>
      </c>
      <c r="AE55" s="87" t="str">
        <f>IF(ISERR(IF($C55="","",SUMIFS(Con_ve!$F$6:$F$1005,Con_ve!$D$6:$D$1005,$C55,Con_ve!$I$6:$I$1005,"Fechada",Con_ve!$Q$6:$Q$1005,AE$5))),"",IF($C55="","",SUMIFS(Con_ve!$F$6:$F$1005,Con_ve!$D$6:$D$1005,$C55,Con_ve!$I$6:$I$1005,"Fechada",Con_ve!$Q$6:$Q$1005,AE$5)))</f>
        <v/>
      </c>
      <c r="AF55" s="87" t="str">
        <f>IF(ISERR(IF($C55="","",SUMIFS(Con_ve!$F$6:$F$1005,Con_ve!$D$6:$D$1005,$C55,Con_ve!$I$6:$I$1005,"Fechada",Con_ve!$Q$6:$Q$1005,AF$5))),"",IF($C55="","",SUMIFS(Con_ve!$F$6:$F$1005,Con_ve!$D$6:$D$1005,$C55,Con_ve!$I$6:$I$1005,"Fechada",Con_ve!$Q$6:$Q$1005,AF$5)))</f>
        <v/>
      </c>
      <c r="AG55" s="87" t="str">
        <f>IF(ISERR(IF($C55="","",SUMIFS(Con_ve!$F$6:$F$1005,Con_ve!$D$6:$D$1005,$C55,Con_ve!$I$6:$I$1005,"Fechada",Con_ve!$Q$6:$Q$1005,AG$5))),"",IF($C55="","",SUMIFS(Con_ve!$F$6:$F$1005,Con_ve!$D$6:$D$1005,$C55,Con_ve!$I$6:$I$1005,"Fechada",Con_ve!$Q$6:$Q$1005,AG$5)))</f>
        <v/>
      </c>
      <c r="AH55" s="87">
        <f t="shared" si="14"/>
        <v>0</v>
      </c>
      <c r="AJ55" s="87" t="str">
        <f>IF(ISERR(IF($C55="","",SUMIFS(Con_ve!$F$6:$F$1005,Con_ve!$D$6:$D$1005,$C55,Con_ve!$I$6:$I$1005,"Em negociação",Con_ve!$Q$6:$Q$1005,AJ$5))),"",IF($C55="","",SUMIFS(Con_ve!$F$6:$F$1005,Con_ve!$D$6:$D$1005,$C55,Con_ve!$I$6:$I$1005,"Em negociação",Con_ve!$Q$6:$Q$1005,AJ$5)))</f>
        <v/>
      </c>
      <c r="AK55" s="87" t="str">
        <f>IF(ISERR(IF($C55="","",SUMIFS(Con_ve!$F$6:$F$1005,Con_ve!$D$6:$D$1005,$C55,Con_ve!$I$6:$I$1005,"Em negociação",Con_ve!$Q$6:$Q$1005,AK$5))),"",IF($C55="","",SUMIFS(Con_ve!$F$6:$F$1005,Con_ve!$D$6:$D$1005,$C55,Con_ve!$I$6:$I$1005,"Em negociação",Con_ve!$Q$6:$Q$1005,AK$5)))</f>
        <v/>
      </c>
      <c r="AL55" s="87" t="str">
        <f>IF(ISERR(IF($C55="","",SUMIFS(Con_ve!$F$6:$F$1005,Con_ve!$D$6:$D$1005,$C55,Con_ve!$I$6:$I$1005,"Em negociação",Con_ve!$Q$6:$Q$1005,AL$5))),"",IF($C55="","",SUMIFS(Con_ve!$F$6:$F$1005,Con_ve!$D$6:$D$1005,$C55,Con_ve!$I$6:$I$1005,"Em negociação",Con_ve!$Q$6:$Q$1005,AL$5)))</f>
        <v/>
      </c>
      <c r="AM55" s="87" t="str">
        <f>IF(ISERR(IF($C55="","",SUMIFS(Con_ve!$F$6:$F$1005,Con_ve!$D$6:$D$1005,$C55,Con_ve!$I$6:$I$1005,"Em negociação",Con_ve!$Q$6:$Q$1005,AM$5))),"",IF($C55="","",SUMIFS(Con_ve!$F$6:$F$1005,Con_ve!$D$6:$D$1005,$C55,Con_ve!$I$6:$I$1005,"Em negociação",Con_ve!$Q$6:$Q$1005,AM$5)))</f>
        <v/>
      </c>
      <c r="AN55" s="87" t="str">
        <f>IF(ISERR(IF($C55="","",SUMIFS(Con_ve!$F$6:$F$1005,Con_ve!$D$6:$D$1005,$C55,Con_ve!$I$6:$I$1005,"Em negociação",Con_ve!$Q$6:$Q$1005,AN$5))),"",IF($C55="","",SUMIFS(Con_ve!$F$6:$F$1005,Con_ve!$D$6:$D$1005,$C55,Con_ve!$I$6:$I$1005,"Em negociação",Con_ve!$Q$6:$Q$1005,AN$5)))</f>
        <v/>
      </c>
      <c r="AO55" s="87" t="str">
        <f>IF(ISERR(IF($C55="","",SUMIFS(Con_ve!$F$6:$F$1005,Con_ve!$D$6:$D$1005,$C55,Con_ve!$I$6:$I$1005,"Em negociação",Con_ve!$Q$6:$Q$1005,AO$5))),"",IF($C55="","",SUMIFS(Con_ve!$F$6:$F$1005,Con_ve!$D$6:$D$1005,$C55,Con_ve!$I$6:$I$1005,"Em negociação",Con_ve!$Q$6:$Q$1005,AO$5)))</f>
        <v/>
      </c>
      <c r="AP55" s="87" t="str">
        <f>IF(ISERR(IF($C55="","",SUMIFS(Con_ve!$F$6:$F$1005,Con_ve!$D$6:$D$1005,$C55,Con_ve!$I$6:$I$1005,"Em negociação",Con_ve!$Q$6:$Q$1005,AP$5))),"",IF($C55="","",SUMIFS(Con_ve!$F$6:$F$1005,Con_ve!$D$6:$D$1005,$C55,Con_ve!$I$6:$I$1005,"Em negociação",Con_ve!$Q$6:$Q$1005,AP$5)))</f>
        <v/>
      </c>
      <c r="AQ55" s="87" t="str">
        <f>IF(ISERR(IF($C55="","",SUMIFS(Con_ve!$F$6:$F$1005,Con_ve!$D$6:$D$1005,$C55,Con_ve!$I$6:$I$1005,"Em negociação",Con_ve!$Q$6:$Q$1005,AQ$5))),"",IF($C55="","",SUMIFS(Con_ve!$F$6:$F$1005,Con_ve!$D$6:$D$1005,$C55,Con_ve!$I$6:$I$1005,"Em negociação",Con_ve!$Q$6:$Q$1005,AQ$5)))</f>
        <v/>
      </c>
      <c r="AR55" s="87" t="str">
        <f>IF(ISERR(IF($C55="","",SUMIFS(Con_ve!$F$6:$F$1005,Con_ve!$D$6:$D$1005,$C55,Con_ve!$I$6:$I$1005,"Em negociação",Con_ve!$Q$6:$Q$1005,AR$5))),"",IF($C55="","",SUMIFS(Con_ve!$F$6:$F$1005,Con_ve!$D$6:$D$1005,$C55,Con_ve!$I$6:$I$1005,"Em negociação",Con_ve!$Q$6:$Q$1005,AR$5)))</f>
        <v/>
      </c>
      <c r="AS55" s="87" t="str">
        <f>IF(ISERR(IF($C55="","",SUMIFS(Con_ve!$F$6:$F$1005,Con_ve!$D$6:$D$1005,$C55,Con_ve!$I$6:$I$1005,"Em negociação",Con_ve!$Q$6:$Q$1005,AS$5))),"",IF($C55="","",SUMIFS(Con_ve!$F$6:$F$1005,Con_ve!$D$6:$D$1005,$C55,Con_ve!$I$6:$I$1005,"Em negociação",Con_ve!$Q$6:$Q$1005,AS$5)))</f>
        <v/>
      </c>
      <c r="AT55" s="87" t="str">
        <f>IF(ISERR(IF($C55="","",SUMIFS(Con_ve!$F$6:$F$1005,Con_ve!$D$6:$D$1005,$C55,Con_ve!$I$6:$I$1005,"Em negociação",Con_ve!$Q$6:$Q$1005,AT$5))),"",IF($C55="","",SUMIFS(Con_ve!$F$6:$F$1005,Con_ve!$D$6:$D$1005,$C55,Con_ve!$I$6:$I$1005,"Em negociação",Con_ve!$Q$6:$Q$1005,AT$5)))</f>
        <v/>
      </c>
      <c r="AU55" s="87" t="str">
        <f>IF(ISERR(IF($C55="","",SUMIFS(Con_ve!$F$6:$F$1005,Con_ve!$D$6:$D$1005,$C55,Con_ve!$I$6:$I$1005,"Em negociação",Con_ve!$Q$6:$Q$1005,AU$5))),"",IF($C55="","",SUMIFS(Con_ve!$F$6:$F$1005,Con_ve!$D$6:$D$1005,$C55,Con_ve!$I$6:$I$1005,"Em negociação",Con_ve!$Q$6:$Q$1005,AU$5)))</f>
        <v/>
      </c>
      <c r="AV55" s="87">
        <f t="shared" si="15"/>
        <v>0</v>
      </c>
    </row>
    <row r="56" spans="3:48" ht="30" customHeight="1">
      <c r="C56" s="97"/>
      <c r="D56" s="97"/>
      <c r="E56" s="95" t="s">
        <v>309</v>
      </c>
      <c r="F56" s="95" t="s">
        <v>309</v>
      </c>
      <c r="H56" s="87">
        <f t="shared" si="1"/>
        <v>0</v>
      </c>
      <c r="I56" s="87">
        <f t="shared" si="2"/>
        <v>0</v>
      </c>
      <c r="J56" s="87">
        <f t="shared" si="3"/>
        <v>0</v>
      </c>
      <c r="K56" s="87">
        <f t="shared" si="4"/>
        <v>0</v>
      </c>
      <c r="L56" s="87">
        <f t="shared" si="5"/>
        <v>0</v>
      </c>
      <c r="M56" s="87">
        <f t="shared" si="6"/>
        <v>0</v>
      </c>
      <c r="N56" s="87">
        <f t="shared" si="7"/>
        <v>0</v>
      </c>
      <c r="O56" s="87">
        <f t="shared" si="8"/>
        <v>0</v>
      </c>
      <c r="P56" s="87">
        <f t="shared" si="9"/>
        <v>0</v>
      </c>
      <c r="Q56" s="87">
        <f t="shared" si="10"/>
        <v>0</v>
      </c>
      <c r="R56" s="87">
        <f t="shared" si="11"/>
        <v>0</v>
      </c>
      <c r="S56" s="87">
        <f t="shared" si="12"/>
        <v>0</v>
      </c>
      <c r="T56" s="87">
        <f t="shared" si="13"/>
        <v>0</v>
      </c>
      <c r="V56" s="87" t="str">
        <f>IF(ISERR(IF($C56="","",SUMIFS(Con_ve!$F$6:$F$1005,Con_ve!$D$6:$D$1005,$C56,Con_ve!$I$6:$I$1005,"Fechada",Con_ve!$Q$6:$Q$1005,V$5))),"",IF($C56="","",SUMIFS(Con_ve!$F$6:$F$1005,Con_ve!$D$6:$D$1005,$C56,Con_ve!$I$6:$I$1005,"Fechada",Con_ve!$Q$6:$Q$1005,V$5)))</f>
        <v/>
      </c>
      <c r="W56" s="87" t="str">
        <f>IF(ISERR(IF($C56="","",SUMIFS(Con_ve!$F$6:$F$1005,Con_ve!$D$6:$D$1005,$C56,Con_ve!$I$6:$I$1005,"Fechada",Con_ve!$Q$6:$Q$1005,W$5))),"",IF($C56="","",SUMIFS(Con_ve!$F$6:$F$1005,Con_ve!$D$6:$D$1005,$C56,Con_ve!$I$6:$I$1005,"Fechada",Con_ve!$Q$6:$Q$1005,W$5)))</f>
        <v/>
      </c>
      <c r="X56" s="87" t="str">
        <f>IF(ISERR(IF($C56="","",SUMIFS(Con_ve!$F$6:$F$1005,Con_ve!$D$6:$D$1005,$C56,Con_ve!$I$6:$I$1005,"Fechada",Con_ve!$Q$6:$Q$1005,X$5))),"",IF($C56="","",SUMIFS(Con_ve!$F$6:$F$1005,Con_ve!$D$6:$D$1005,$C56,Con_ve!$I$6:$I$1005,"Fechada",Con_ve!$Q$6:$Q$1005,X$5)))</f>
        <v/>
      </c>
      <c r="Y56" s="87" t="str">
        <f>IF(ISERR(IF($C56="","",SUMIFS(Con_ve!$F$6:$F$1005,Con_ve!$D$6:$D$1005,$C56,Con_ve!$I$6:$I$1005,"Fechada",Con_ve!$Q$6:$Q$1005,Y$5))),"",IF($C56="","",SUMIFS(Con_ve!$F$6:$F$1005,Con_ve!$D$6:$D$1005,$C56,Con_ve!$I$6:$I$1005,"Fechada",Con_ve!$Q$6:$Q$1005,Y$5)))</f>
        <v/>
      </c>
      <c r="Z56" s="87" t="str">
        <f>IF(ISERR(IF($C56="","",SUMIFS(Con_ve!$F$6:$F$1005,Con_ve!$D$6:$D$1005,$C56,Con_ve!$I$6:$I$1005,"Fechada",Con_ve!$Q$6:$Q$1005,Z$5))),"",IF($C56="","",SUMIFS(Con_ve!$F$6:$F$1005,Con_ve!$D$6:$D$1005,$C56,Con_ve!$I$6:$I$1005,"Fechada",Con_ve!$Q$6:$Q$1005,Z$5)))</f>
        <v/>
      </c>
      <c r="AA56" s="87" t="str">
        <f>IF(ISERR(IF($C56="","",SUMIFS(Con_ve!$F$6:$F$1005,Con_ve!$D$6:$D$1005,$C56,Con_ve!$I$6:$I$1005,"Fechada",Con_ve!$Q$6:$Q$1005,AA$5))),"",IF($C56="","",SUMIFS(Con_ve!$F$6:$F$1005,Con_ve!$D$6:$D$1005,$C56,Con_ve!$I$6:$I$1005,"Fechada",Con_ve!$Q$6:$Q$1005,AA$5)))</f>
        <v/>
      </c>
      <c r="AB56" s="87" t="str">
        <f>IF(ISERR(IF($C56="","",SUMIFS(Con_ve!$F$6:$F$1005,Con_ve!$D$6:$D$1005,$C56,Con_ve!$I$6:$I$1005,"Fechada",Con_ve!$Q$6:$Q$1005,AB$5))),"",IF($C56="","",SUMIFS(Con_ve!$F$6:$F$1005,Con_ve!$D$6:$D$1005,$C56,Con_ve!$I$6:$I$1005,"Fechada",Con_ve!$Q$6:$Q$1005,AB$5)))</f>
        <v/>
      </c>
      <c r="AC56" s="87" t="str">
        <f>IF(ISERR(IF($C56="","",SUMIFS(Con_ve!$F$6:$F$1005,Con_ve!$D$6:$D$1005,$C56,Con_ve!$I$6:$I$1005,"Fechada",Con_ve!$Q$6:$Q$1005,AC$5))),"",IF($C56="","",SUMIFS(Con_ve!$F$6:$F$1005,Con_ve!$D$6:$D$1005,$C56,Con_ve!$I$6:$I$1005,"Fechada",Con_ve!$Q$6:$Q$1005,AC$5)))</f>
        <v/>
      </c>
      <c r="AD56" s="87" t="str">
        <f>IF(ISERR(IF($C56="","",SUMIFS(Con_ve!$F$6:$F$1005,Con_ve!$D$6:$D$1005,$C56,Con_ve!$I$6:$I$1005,"Fechada",Con_ve!$Q$6:$Q$1005,AD$5))),"",IF($C56="","",SUMIFS(Con_ve!$F$6:$F$1005,Con_ve!$D$6:$D$1005,$C56,Con_ve!$I$6:$I$1005,"Fechada",Con_ve!$Q$6:$Q$1005,AD$5)))</f>
        <v/>
      </c>
      <c r="AE56" s="87" t="str">
        <f>IF(ISERR(IF($C56="","",SUMIFS(Con_ve!$F$6:$F$1005,Con_ve!$D$6:$D$1005,$C56,Con_ve!$I$6:$I$1005,"Fechada",Con_ve!$Q$6:$Q$1005,AE$5))),"",IF($C56="","",SUMIFS(Con_ve!$F$6:$F$1005,Con_ve!$D$6:$D$1005,$C56,Con_ve!$I$6:$I$1005,"Fechada",Con_ve!$Q$6:$Q$1005,AE$5)))</f>
        <v/>
      </c>
      <c r="AF56" s="87" t="str">
        <f>IF(ISERR(IF($C56="","",SUMIFS(Con_ve!$F$6:$F$1005,Con_ve!$D$6:$D$1005,$C56,Con_ve!$I$6:$I$1005,"Fechada",Con_ve!$Q$6:$Q$1005,AF$5))),"",IF($C56="","",SUMIFS(Con_ve!$F$6:$F$1005,Con_ve!$D$6:$D$1005,$C56,Con_ve!$I$6:$I$1005,"Fechada",Con_ve!$Q$6:$Q$1005,AF$5)))</f>
        <v/>
      </c>
      <c r="AG56" s="87" t="str">
        <f>IF(ISERR(IF($C56="","",SUMIFS(Con_ve!$F$6:$F$1005,Con_ve!$D$6:$D$1005,$C56,Con_ve!$I$6:$I$1005,"Fechada",Con_ve!$Q$6:$Q$1005,AG$5))),"",IF($C56="","",SUMIFS(Con_ve!$F$6:$F$1005,Con_ve!$D$6:$D$1005,$C56,Con_ve!$I$6:$I$1005,"Fechada",Con_ve!$Q$6:$Q$1005,AG$5)))</f>
        <v/>
      </c>
      <c r="AH56" s="87">
        <f t="shared" si="14"/>
        <v>0</v>
      </c>
      <c r="AJ56" s="87" t="str">
        <f>IF(ISERR(IF($C56="","",SUMIFS(Con_ve!$F$6:$F$1005,Con_ve!$D$6:$D$1005,$C56,Con_ve!$I$6:$I$1005,"Em negociação",Con_ve!$Q$6:$Q$1005,AJ$5))),"",IF($C56="","",SUMIFS(Con_ve!$F$6:$F$1005,Con_ve!$D$6:$D$1005,$C56,Con_ve!$I$6:$I$1005,"Em negociação",Con_ve!$Q$6:$Q$1005,AJ$5)))</f>
        <v/>
      </c>
      <c r="AK56" s="87" t="str">
        <f>IF(ISERR(IF($C56="","",SUMIFS(Con_ve!$F$6:$F$1005,Con_ve!$D$6:$D$1005,$C56,Con_ve!$I$6:$I$1005,"Em negociação",Con_ve!$Q$6:$Q$1005,AK$5))),"",IF($C56="","",SUMIFS(Con_ve!$F$6:$F$1005,Con_ve!$D$6:$D$1005,$C56,Con_ve!$I$6:$I$1005,"Em negociação",Con_ve!$Q$6:$Q$1005,AK$5)))</f>
        <v/>
      </c>
      <c r="AL56" s="87" t="str">
        <f>IF(ISERR(IF($C56="","",SUMIFS(Con_ve!$F$6:$F$1005,Con_ve!$D$6:$D$1005,$C56,Con_ve!$I$6:$I$1005,"Em negociação",Con_ve!$Q$6:$Q$1005,AL$5))),"",IF($C56="","",SUMIFS(Con_ve!$F$6:$F$1005,Con_ve!$D$6:$D$1005,$C56,Con_ve!$I$6:$I$1005,"Em negociação",Con_ve!$Q$6:$Q$1005,AL$5)))</f>
        <v/>
      </c>
      <c r="AM56" s="87" t="str">
        <f>IF(ISERR(IF($C56="","",SUMIFS(Con_ve!$F$6:$F$1005,Con_ve!$D$6:$D$1005,$C56,Con_ve!$I$6:$I$1005,"Em negociação",Con_ve!$Q$6:$Q$1005,AM$5))),"",IF($C56="","",SUMIFS(Con_ve!$F$6:$F$1005,Con_ve!$D$6:$D$1005,$C56,Con_ve!$I$6:$I$1005,"Em negociação",Con_ve!$Q$6:$Q$1005,AM$5)))</f>
        <v/>
      </c>
      <c r="AN56" s="87" t="str">
        <f>IF(ISERR(IF($C56="","",SUMIFS(Con_ve!$F$6:$F$1005,Con_ve!$D$6:$D$1005,$C56,Con_ve!$I$6:$I$1005,"Em negociação",Con_ve!$Q$6:$Q$1005,AN$5))),"",IF($C56="","",SUMIFS(Con_ve!$F$6:$F$1005,Con_ve!$D$6:$D$1005,$C56,Con_ve!$I$6:$I$1005,"Em negociação",Con_ve!$Q$6:$Q$1005,AN$5)))</f>
        <v/>
      </c>
      <c r="AO56" s="87" t="str">
        <f>IF(ISERR(IF($C56="","",SUMIFS(Con_ve!$F$6:$F$1005,Con_ve!$D$6:$D$1005,$C56,Con_ve!$I$6:$I$1005,"Em negociação",Con_ve!$Q$6:$Q$1005,AO$5))),"",IF($C56="","",SUMIFS(Con_ve!$F$6:$F$1005,Con_ve!$D$6:$D$1005,$C56,Con_ve!$I$6:$I$1005,"Em negociação",Con_ve!$Q$6:$Q$1005,AO$5)))</f>
        <v/>
      </c>
      <c r="AP56" s="87" t="str">
        <f>IF(ISERR(IF($C56="","",SUMIFS(Con_ve!$F$6:$F$1005,Con_ve!$D$6:$D$1005,$C56,Con_ve!$I$6:$I$1005,"Em negociação",Con_ve!$Q$6:$Q$1005,AP$5))),"",IF($C56="","",SUMIFS(Con_ve!$F$6:$F$1005,Con_ve!$D$6:$D$1005,$C56,Con_ve!$I$6:$I$1005,"Em negociação",Con_ve!$Q$6:$Q$1005,AP$5)))</f>
        <v/>
      </c>
      <c r="AQ56" s="87" t="str">
        <f>IF(ISERR(IF($C56="","",SUMIFS(Con_ve!$F$6:$F$1005,Con_ve!$D$6:$D$1005,$C56,Con_ve!$I$6:$I$1005,"Em negociação",Con_ve!$Q$6:$Q$1005,AQ$5))),"",IF($C56="","",SUMIFS(Con_ve!$F$6:$F$1005,Con_ve!$D$6:$D$1005,$C56,Con_ve!$I$6:$I$1005,"Em negociação",Con_ve!$Q$6:$Q$1005,AQ$5)))</f>
        <v/>
      </c>
      <c r="AR56" s="87" t="str">
        <f>IF(ISERR(IF($C56="","",SUMIFS(Con_ve!$F$6:$F$1005,Con_ve!$D$6:$D$1005,$C56,Con_ve!$I$6:$I$1005,"Em negociação",Con_ve!$Q$6:$Q$1005,AR$5))),"",IF($C56="","",SUMIFS(Con_ve!$F$6:$F$1005,Con_ve!$D$6:$D$1005,$C56,Con_ve!$I$6:$I$1005,"Em negociação",Con_ve!$Q$6:$Q$1005,AR$5)))</f>
        <v/>
      </c>
      <c r="AS56" s="87" t="str">
        <f>IF(ISERR(IF($C56="","",SUMIFS(Con_ve!$F$6:$F$1005,Con_ve!$D$6:$D$1005,$C56,Con_ve!$I$6:$I$1005,"Em negociação",Con_ve!$Q$6:$Q$1005,AS$5))),"",IF($C56="","",SUMIFS(Con_ve!$F$6:$F$1005,Con_ve!$D$6:$D$1005,$C56,Con_ve!$I$6:$I$1005,"Em negociação",Con_ve!$Q$6:$Q$1005,AS$5)))</f>
        <v/>
      </c>
      <c r="AT56" s="87" t="str">
        <f>IF(ISERR(IF($C56="","",SUMIFS(Con_ve!$F$6:$F$1005,Con_ve!$D$6:$D$1005,$C56,Con_ve!$I$6:$I$1005,"Em negociação",Con_ve!$Q$6:$Q$1005,AT$5))),"",IF($C56="","",SUMIFS(Con_ve!$F$6:$F$1005,Con_ve!$D$6:$D$1005,$C56,Con_ve!$I$6:$I$1005,"Em negociação",Con_ve!$Q$6:$Q$1005,AT$5)))</f>
        <v/>
      </c>
      <c r="AU56" s="87" t="str">
        <f>IF(ISERR(IF($C56="","",SUMIFS(Con_ve!$F$6:$F$1005,Con_ve!$D$6:$D$1005,$C56,Con_ve!$I$6:$I$1005,"Em negociação",Con_ve!$Q$6:$Q$1005,AU$5))),"",IF($C56="","",SUMIFS(Con_ve!$F$6:$F$1005,Con_ve!$D$6:$D$1005,$C56,Con_ve!$I$6:$I$1005,"Em negociação",Con_ve!$Q$6:$Q$1005,AU$5)))</f>
        <v/>
      </c>
      <c r="AV56" s="87">
        <f t="shared" si="15"/>
        <v>0</v>
      </c>
    </row>
    <row r="57" spans="3:48" ht="30" customHeight="1">
      <c r="C57" s="97"/>
      <c r="D57" s="97"/>
      <c r="E57" s="95" t="s">
        <v>309</v>
      </c>
      <c r="F57" s="95" t="s">
        <v>309</v>
      </c>
      <c r="H57" s="87">
        <f t="shared" si="1"/>
        <v>0</v>
      </c>
      <c r="I57" s="87">
        <f t="shared" si="2"/>
        <v>0</v>
      </c>
      <c r="J57" s="87">
        <f t="shared" si="3"/>
        <v>0</v>
      </c>
      <c r="K57" s="87">
        <f t="shared" si="4"/>
        <v>0</v>
      </c>
      <c r="L57" s="87">
        <f t="shared" si="5"/>
        <v>0</v>
      </c>
      <c r="M57" s="87">
        <f t="shared" si="6"/>
        <v>0</v>
      </c>
      <c r="N57" s="87">
        <f t="shared" si="7"/>
        <v>0</v>
      </c>
      <c r="O57" s="87">
        <f t="shared" si="8"/>
        <v>0</v>
      </c>
      <c r="P57" s="87">
        <f t="shared" si="9"/>
        <v>0</v>
      </c>
      <c r="Q57" s="87">
        <f t="shared" si="10"/>
        <v>0</v>
      </c>
      <c r="R57" s="87">
        <f t="shared" si="11"/>
        <v>0</v>
      </c>
      <c r="S57" s="87">
        <f t="shared" si="12"/>
        <v>0</v>
      </c>
      <c r="T57" s="87">
        <f t="shared" si="13"/>
        <v>0</v>
      </c>
      <c r="V57" s="87" t="str">
        <f>IF(ISERR(IF($C57="","",SUMIFS(Con_ve!$F$6:$F$1005,Con_ve!$D$6:$D$1005,$C57,Con_ve!$I$6:$I$1005,"Fechada",Con_ve!$Q$6:$Q$1005,V$5))),"",IF($C57="","",SUMIFS(Con_ve!$F$6:$F$1005,Con_ve!$D$6:$D$1005,$C57,Con_ve!$I$6:$I$1005,"Fechada",Con_ve!$Q$6:$Q$1005,V$5)))</f>
        <v/>
      </c>
      <c r="W57" s="87" t="str">
        <f>IF(ISERR(IF($C57="","",SUMIFS(Con_ve!$F$6:$F$1005,Con_ve!$D$6:$D$1005,$C57,Con_ve!$I$6:$I$1005,"Fechada",Con_ve!$Q$6:$Q$1005,W$5))),"",IF($C57="","",SUMIFS(Con_ve!$F$6:$F$1005,Con_ve!$D$6:$D$1005,$C57,Con_ve!$I$6:$I$1005,"Fechada",Con_ve!$Q$6:$Q$1005,W$5)))</f>
        <v/>
      </c>
      <c r="X57" s="87" t="str">
        <f>IF(ISERR(IF($C57="","",SUMIFS(Con_ve!$F$6:$F$1005,Con_ve!$D$6:$D$1005,$C57,Con_ve!$I$6:$I$1005,"Fechada",Con_ve!$Q$6:$Q$1005,X$5))),"",IF($C57="","",SUMIFS(Con_ve!$F$6:$F$1005,Con_ve!$D$6:$D$1005,$C57,Con_ve!$I$6:$I$1005,"Fechada",Con_ve!$Q$6:$Q$1005,X$5)))</f>
        <v/>
      </c>
      <c r="Y57" s="87" t="str">
        <f>IF(ISERR(IF($C57="","",SUMIFS(Con_ve!$F$6:$F$1005,Con_ve!$D$6:$D$1005,$C57,Con_ve!$I$6:$I$1005,"Fechada",Con_ve!$Q$6:$Q$1005,Y$5))),"",IF($C57="","",SUMIFS(Con_ve!$F$6:$F$1005,Con_ve!$D$6:$D$1005,$C57,Con_ve!$I$6:$I$1005,"Fechada",Con_ve!$Q$6:$Q$1005,Y$5)))</f>
        <v/>
      </c>
      <c r="Z57" s="87" t="str">
        <f>IF(ISERR(IF($C57="","",SUMIFS(Con_ve!$F$6:$F$1005,Con_ve!$D$6:$D$1005,$C57,Con_ve!$I$6:$I$1005,"Fechada",Con_ve!$Q$6:$Q$1005,Z$5))),"",IF($C57="","",SUMIFS(Con_ve!$F$6:$F$1005,Con_ve!$D$6:$D$1005,$C57,Con_ve!$I$6:$I$1005,"Fechada",Con_ve!$Q$6:$Q$1005,Z$5)))</f>
        <v/>
      </c>
      <c r="AA57" s="87" t="str">
        <f>IF(ISERR(IF($C57="","",SUMIFS(Con_ve!$F$6:$F$1005,Con_ve!$D$6:$D$1005,$C57,Con_ve!$I$6:$I$1005,"Fechada",Con_ve!$Q$6:$Q$1005,AA$5))),"",IF($C57="","",SUMIFS(Con_ve!$F$6:$F$1005,Con_ve!$D$6:$D$1005,$C57,Con_ve!$I$6:$I$1005,"Fechada",Con_ve!$Q$6:$Q$1005,AA$5)))</f>
        <v/>
      </c>
      <c r="AB57" s="87" t="str">
        <f>IF(ISERR(IF($C57="","",SUMIFS(Con_ve!$F$6:$F$1005,Con_ve!$D$6:$D$1005,$C57,Con_ve!$I$6:$I$1005,"Fechada",Con_ve!$Q$6:$Q$1005,AB$5))),"",IF($C57="","",SUMIFS(Con_ve!$F$6:$F$1005,Con_ve!$D$6:$D$1005,$C57,Con_ve!$I$6:$I$1005,"Fechada",Con_ve!$Q$6:$Q$1005,AB$5)))</f>
        <v/>
      </c>
      <c r="AC57" s="87" t="str">
        <f>IF(ISERR(IF($C57="","",SUMIFS(Con_ve!$F$6:$F$1005,Con_ve!$D$6:$D$1005,$C57,Con_ve!$I$6:$I$1005,"Fechada",Con_ve!$Q$6:$Q$1005,AC$5))),"",IF($C57="","",SUMIFS(Con_ve!$F$6:$F$1005,Con_ve!$D$6:$D$1005,$C57,Con_ve!$I$6:$I$1005,"Fechada",Con_ve!$Q$6:$Q$1005,AC$5)))</f>
        <v/>
      </c>
      <c r="AD57" s="87" t="str">
        <f>IF(ISERR(IF($C57="","",SUMIFS(Con_ve!$F$6:$F$1005,Con_ve!$D$6:$D$1005,$C57,Con_ve!$I$6:$I$1005,"Fechada",Con_ve!$Q$6:$Q$1005,AD$5))),"",IF($C57="","",SUMIFS(Con_ve!$F$6:$F$1005,Con_ve!$D$6:$D$1005,$C57,Con_ve!$I$6:$I$1005,"Fechada",Con_ve!$Q$6:$Q$1005,AD$5)))</f>
        <v/>
      </c>
      <c r="AE57" s="87" t="str">
        <f>IF(ISERR(IF($C57="","",SUMIFS(Con_ve!$F$6:$F$1005,Con_ve!$D$6:$D$1005,$C57,Con_ve!$I$6:$I$1005,"Fechada",Con_ve!$Q$6:$Q$1005,AE$5))),"",IF($C57="","",SUMIFS(Con_ve!$F$6:$F$1005,Con_ve!$D$6:$D$1005,$C57,Con_ve!$I$6:$I$1005,"Fechada",Con_ve!$Q$6:$Q$1005,AE$5)))</f>
        <v/>
      </c>
      <c r="AF57" s="87" t="str">
        <f>IF(ISERR(IF($C57="","",SUMIFS(Con_ve!$F$6:$F$1005,Con_ve!$D$6:$D$1005,$C57,Con_ve!$I$6:$I$1005,"Fechada",Con_ve!$Q$6:$Q$1005,AF$5))),"",IF($C57="","",SUMIFS(Con_ve!$F$6:$F$1005,Con_ve!$D$6:$D$1005,$C57,Con_ve!$I$6:$I$1005,"Fechada",Con_ve!$Q$6:$Q$1005,AF$5)))</f>
        <v/>
      </c>
      <c r="AG57" s="87" t="str">
        <f>IF(ISERR(IF($C57="","",SUMIFS(Con_ve!$F$6:$F$1005,Con_ve!$D$6:$D$1005,$C57,Con_ve!$I$6:$I$1005,"Fechada",Con_ve!$Q$6:$Q$1005,AG$5))),"",IF($C57="","",SUMIFS(Con_ve!$F$6:$F$1005,Con_ve!$D$6:$D$1005,$C57,Con_ve!$I$6:$I$1005,"Fechada",Con_ve!$Q$6:$Q$1005,AG$5)))</f>
        <v/>
      </c>
      <c r="AH57" s="87">
        <f t="shared" si="14"/>
        <v>0</v>
      </c>
      <c r="AJ57" s="87" t="str">
        <f>IF(ISERR(IF($C57="","",SUMIFS(Con_ve!$F$6:$F$1005,Con_ve!$D$6:$D$1005,$C57,Con_ve!$I$6:$I$1005,"Em negociação",Con_ve!$Q$6:$Q$1005,AJ$5))),"",IF($C57="","",SUMIFS(Con_ve!$F$6:$F$1005,Con_ve!$D$6:$D$1005,$C57,Con_ve!$I$6:$I$1005,"Em negociação",Con_ve!$Q$6:$Q$1005,AJ$5)))</f>
        <v/>
      </c>
      <c r="AK57" s="87" t="str">
        <f>IF(ISERR(IF($C57="","",SUMIFS(Con_ve!$F$6:$F$1005,Con_ve!$D$6:$D$1005,$C57,Con_ve!$I$6:$I$1005,"Em negociação",Con_ve!$Q$6:$Q$1005,AK$5))),"",IF($C57="","",SUMIFS(Con_ve!$F$6:$F$1005,Con_ve!$D$6:$D$1005,$C57,Con_ve!$I$6:$I$1005,"Em negociação",Con_ve!$Q$6:$Q$1005,AK$5)))</f>
        <v/>
      </c>
      <c r="AL57" s="87" t="str">
        <f>IF(ISERR(IF($C57="","",SUMIFS(Con_ve!$F$6:$F$1005,Con_ve!$D$6:$D$1005,$C57,Con_ve!$I$6:$I$1005,"Em negociação",Con_ve!$Q$6:$Q$1005,AL$5))),"",IF($C57="","",SUMIFS(Con_ve!$F$6:$F$1005,Con_ve!$D$6:$D$1005,$C57,Con_ve!$I$6:$I$1005,"Em negociação",Con_ve!$Q$6:$Q$1005,AL$5)))</f>
        <v/>
      </c>
      <c r="AM57" s="87" t="str">
        <f>IF(ISERR(IF($C57="","",SUMIFS(Con_ve!$F$6:$F$1005,Con_ve!$D$6:$D$1005,$C57,Con_ve!$I$6:$I$1005,"Em negociação",Con_ve!$Q$6:$Q$1005,AM$5))),"",IF($C57="","",SUMIFS(Con_ve!$F$6:$F$1005,Con_ve!$D$6:$D$1005,$C57,Con_ve!$I$6:$I$1005,"Em negociação",Con_ve!$Q$6:$Q$1005,AM$5)))</f>
        <v/>
      </c>
      <c r="AN57" s="87" t="str">
        <f>IF(ISERR(IF($C57="","",SUMIFS(Con_ve!$F$6:$F$1005,Con_ve!$D$6:$D$1005,$C57,Con_ve!$I$6:$I$1005,"Em negociação",Con_ve!$Q$6:$Q$1005,AN$5))),"",IF($C57="","",SUMIFS(Con_ve!$F$6:$F$1005,Con_ve!$D$6:$D$1005,$C57,Con_ve!$I$6:$I$1005,"Em negociação",Con_ve!$Q$6:$Q$1005,AN$5)))</f>
        <v/>
      </c>
      <c r="AO57" s="87" t="str">
        <f>IF(ISERR(IF($C57="","",SUMIFS(Con_ve!$F$6:$F$1005,Con_ve!$D$6:$D$1005,$C57,Con_ve!$I$6:$I$1005,"Em negociação",Con_ve!$Q$6:$Q$1005,AO$5))),"",IF($C57="","",SUMIFS(Con_ve!$F$6:$F$1005,Con_ve!$D$6:$D$1005,$C57,Con_ve!$I$6:$I$1005,"Em negociação",Con_ve!$Q$6:$Q$1005,AO$5)))</f>
        <v/>
      </c>
      <c r="AP57" s="87" t="str">
        <f>IF(ISERR(IF($C57="","",SUMIFS(Con_ve!$F$6:$F$1005,Con_ve!$D$6:$D$1005,$C57,Con_ve!$I$6:$I$1005,"Em negociação",Con_ve!$Q$6:$Q$1005,AP$5))),"",IF($C57="","",SUMIFS(Con_ve!$F$6:$F$1005,Con_ve!$D$6:$D$1005,$C57,Con_ve!$I$6:$I$1005,"Em negociação",Con_ve!$Q$6:$Q$1005,AP$5)))</f>
        <v/>
      </c>
      <c r="AQ57" s="87" t="str">
        <f>IF(ISERR(IF($C57="","",SUMIFS(Con_ve!$F$6:$F$1005,Con_ve!$D$6:$D$1005,$C57,Con_ve!$I$6:$I$1005,"Em negociação",Con_ve!$Q$6:$Q$1005,AQ$5))),"",IF($C57="","",SUMIFS(Con_ve!$F$6:$F$1005,Con_ve!$D$6:$D$1005,$C57,Con_ve!$I$6:$I$1005,"Em negociação",Con_ve!$Q$6:$Q$1005,AQ$5)))</f>
        <v/>
      </c>
      <c r="AR57" s="87" t="str">
        <f>IF(ISERR(IF($C57="","",SUMIFS(Con_ve!$F$6:$F$1005,Con_ve!$D$6:$D$1005,$C57,Con_ve!$I$6:$I$1005,"Em negociação",Con_ve!$Q$6:$Q$1005,AR$5))),"",IF($C57="","",SUMIFS(Con_ve!$F$6:$F$1005,Con_ve!$D$6:$D$1005,$C57,Con_ve!$I$6:$I$1005,"Em negociação",Con_ve!$Q$6:$Q$1005,AR$5)))</f>
        <v/>
      </c>
      <c r="AS57" s="87" t="str">
        <f>IF(ISERR(IF($C57="","",SUMIFS(Con_ve!$F$6:$F$1005,Con_ve!$D$6:$D$1005,$C57,Con_ve!$I$6:$I$1005,"Em negociação",Con_ve!$Q$6:$Q$1005,AS$5))),"",IF($C57="","",SUMIFS(Con_ve!$F$6:$F$1005,Con_ve!$D$6:$D$1005,$C57,Con_ve!$I$6:$I$1005,"Em negociação",Con_ve!$Q$6:$Q$1005,AS$5)))</f>
        <v/>
      </c>
      <c r="AT57" s="87" t="str">
        <f>IF(ISERR(IF($C57="","",SUMIFS(Con_ve!$F$6:$F$1005,Con_ve!$D$6:$D$1005,$C57,Con_ve!$I$6:$I$1005,"Em negociação",Con_ve!$Q$6:$Q$1005,AT$5))),"",IF($C57="","",SUMIFS(Con_ve!$F$6:$F$1005,Con_ve!$D$6:$D$1005,$C57,Con_ve!$I$6:$I$1005,"Em negociação",Con_ve!$Q$6:$Q$1005,AT$5)))</f>
        <v/>
      </c>
      <c r="AU57" s="87" t="str">
        <f>IF(ISERR(IF($C57="","",SUMIFS(Con_ve!$F$6:$F$1005,Con_ve!$D$6:$D$1005,$C57,Con_ve!$I$6:$I$1005,"Em negociação",Con_ve!$Q$6:$Q$1005,AU$5))),"",IF($C57="","",SUMIFS(Con_ve!$F$6:$F$1005,Con_ve!$D$6:$D$1005,$C57,Con_ve!$I$6:$I$1005,"Em negociação",Con_ve!$Q$6:$Q$1005,AU$5)))</f>
        <v/>
      </c>
      <c r="AV57" s="87">
        <f t="shared" si="15"/>
        <v>0</v>
      </c>
    </row>
    <row r="58" spans="3:48" ht="30" customHeight="1">
      <c r="C58" s="97"/>
      <c r="D58" s="97"/>
      <c r="E58" s="95" t="s">
        <v>309</v>
      </c>
      <c r="F58" s="95" t="s">
        <v>309</v>
      </c>
      <c r="H58" s="87">
        <f t="shared" si="1"/>
        <v>0</v>
      </c>
      <c r="I58" s="87">
        <f t="shared" si="2"/>
        <v>0</v>
      </c>
      <c r="J58" s="87">
        <f t="shared" si="3"/>
        <v>0</v>
      </c>
      <c r="K58" s="87">
        <f t="shared" si="4"/>
        <v>0</v>
      </c>
      <c r="L58" s="87">
        <f t="shared" si="5"/>
        <v>0</v>
      </c>
      <c r="M58" s="87">
        <f t="shared" si="6"/>
        <v>0</v>
      </c>
      <c r="N58" s="87">
        <f t="shared" si="7"/>
        <v>0</v>
      </c>
      <c r="O58" s="87">
        <f t="shared" si="8"/>
        <v>0</v>
      </c>
      <c r="P58" s="87">
        <f t="shared" si="9"/>
        <v>0</v>
      </c>
      <c r="Q58" s="87">
        <f t="shared" si="10"/>
        <v>0</v>
      </c>
      <c r="R58" s="87">
        <f t="shared" si="11"/>
        <v>0</v>
      </c>
      <c r="S58" s="87">
        <f t="shared" si="12"/>
        <v>0</v>
      </c>
      <c r="T58" s="87">
        <f t="shared" si="13"/>
        <v>0</v>
      </c>
      <c r="V58" s="87" t="str">
        <f>IF(ISERR(IF($C58="","",SUMIFS(Con_ve!$F$6:$F$1005,Con_ve!$D$6:$D$1005,$C58,Con_ve!$I$6:$I$1005,"Fechada",Con_ve!$Q$6:$Q$1005,V$5))),"",IF($C58="","",SUMIFS(Con_ve!$F$6:$F$1005,Con_ve!$D$6:$D$1005,$C58,Con_ve!$I$6:$I$1005,"Fechada",Con_ve!$Q$6:$Q$1005,V$5)))</f>
        <v/>
      </c>
      <c r="W58" s="87" t="str">
        <f>IF(ISERR(IF($C58="","",SUMIFS(Con_ve!$F$6:$F$1005,Con_ve!$D$6:$D$1005,$C58,Con_ve!$I$6:$I$1005,"Fechada",Con_ve!$Q$6:$Q$1005,W$5))),"",IF($C58="","",SUMIFS(Con_ve!$F$6:$F$1005,Con_ve!$D$6:$D$1005,$C58,Con_ve!$I$6:$I$1005,"Fechada",Con_ve!$Q$6:$Q$1005,W$5)))</f>
        <v/>
      </c>
      <c r="X58" s="87" t="str">
        <f>IF(ISERR(IF($C58="","",SUMIFS(Con_ve!$F$6:$F$1005,Con_ve!$D$6:$D$1005,$C58,Con_ve!$I$6:$I$1005,"Fechada",Con_ve!$Q$6:$Q$1005,X$5))),"",IF($C58="","",SUMIFS(Con_ve!$F$6:$F$1005,Con_ve!$D$6:$D$1005,$C58,Con_ve!$I$6:$I$1005,"Fechada",Con_ve!$Q$6:$Q$1005,X$5)))</f>
        <v/>
      </c>
      <c r="Y58" s="87" t="str">
        <f>IF(ISERR(IF($C58="","",SUMIFS(Con_ve!$F$6:$F$1005,Con_ve!$D$6:$D$1005,$C58,Con_ve!$I$6:$I$1005,"Fechada",Con_ve!$Q$6:$Q$1005,Y$5))),"",IF($C58="","",SUMIFS(Con_ve!$F$6:$F$1005,Con_ve!$D$6:$D$1005,$C58,Con_ve!$I$6:$I$1005,"Fechada",Con_ve!$Q$6:$Q$1005,Y$5)))</f>
        <v/>
      </c>
      <c r="Z58" s="87" t="str">
        <f>IF(ISERR(IF($C58="","",SUMIFS(Con_ve!$F$6:$F$1005,Con_ve!$D$6:$D$1005,$C58,Con_ve!$I$6:$I$1005,"Fechada",Con_ve!$Q$6:$Q$1005,Z$5))),"",IF($C58="","",SUMIFS(Con_ve!$F$6:$F$1005,Con_ve!$D$6:$D$1005,$C58,Con_ve!$I$6:$I$1005,"Fechada",Con_ve!$Q$6:$Q$1005,Z$5)))</f>
        <v/>
      </c>
      <c r="AA58" s="87" t="str">
        <f>IF(ISERR(IF($C58="","",SUMIFS(Con_ve!$F$6:$F$1005,Con_ve!$D$6:$D$1005,$C58,Con_ve!$I$6:$I$1005,"Fechada",Con_ve!$Q$6:$Q$1005,AA$5))),"",IF($C58="","",SUMIFS(Con_ve!$F$6:$F$1005,Con_ve!$D$6:$D$1005,$C58,Con_ve!$I$6:$I$1005,"Fechada",Con_ve!$Q$6:$Q$1005,AA$5)))</f>
        <v/>
      </c>
      <c r="AB58" s="87" t="str">
        <f>IF(ISERR(IF($C58="","",SUMIFS(Con_ve!$F$6:$F$1005,Con_ve!$D$6:$D$1005,$C58,Con_ve!$I$6:$I$1005,"Fechada",Con_ve!$Q$6:$Q$1005,AB$5))),"",IF($C58="","",SUMIFS(Con_ve!$F$6:$F$1005,Con_ve!$D$6:$D$1005,$C58,Con_ve!$I$6:$I$1005,"Fechada",Con_ve!$Q$6:$Q$1005,AB$5)))</f>
        <v/>
      </c>
      <c r="AC58" s="87" t="str">
        <f>IF(ISERR(IF($C58="","",SUMIFS(Con_ve!$F$6:$F$1005,Con_ve!$D$6:$D$1005,$C58,Con_ve!$I$6:$I$1005,"Fechada",Con_ve!$Q$6:$Q$1005,AC$5))),"",IF($C58="","",SUMIFS(Con_ve!$F$6:$F$1005,Con_ve!$D$6:$D$1005,$C58,Con_ve!$I$6:$I$1005,"Fechada",Con_ve!$Q$6:$Q$1005,AC$5)))</f>
        <v/>
      </c>
      <c r="AD58" s="87" t="str">
        <f>IF(ISERR(IF($C58="","",SUMIFS(Con_ve!$F$6:$F$1005,Con_ve!$D$6:$D$1005,$C58,Con_ve!$I$6:$I$1005,"Fechada",Con_ve!$Q$6:$Q$1005,AD$5))),"",IF($C58="","",SUMIFS(Con_ve!$F$6:$F$1005,Con_ve!$D$6:$D$1005,$C58,Con_ve!$I$6:$I$1005,"Fechada",Con_ve!$Q$6:$Q$1005,AD$5)))</f>
        <v/>
      </c>
      <c r="AE58" s="87" t="str">
        <f>IF(ISERR(IF($C58="","",SUMIFS(Con_ve!$F$6:$F$1005,Con_ve!$D$6:$D$1005,$C58,Con_ve!$I$6:$I$1005,"Fechada",Con_ve!$Q$6:$Q$1005,AE$5))),"",IF($C58="","",SUMIFS(Con_ve!$F$6:$F$1005,Con_ve!$D$6:$D$1005,$C58,Con_ve!$I$6:$I$1005,"Fechada",Con_ve!$Q$6:$Q$1005,AE$5)))</f>
        <v/>
      </c>
      <c r="AF58" s="87" t="str">
        <f>IF(ISERR(IF($C58="","",SUMIFS(Con_ve!$F$6:$F$1005,Con_ve!$D$6:$D$1005,$C58,Con_ve!$I$6:$I$1005,"Fechada",Con_ve!$Q$6:$Q$1005,AF$5))),"",IF($C58="","",SUMIFS(Con_ve!$F$6:$F$1005,Con_ve!$D$6:$D$1005,$C58,Con_ve!$I$6:$I$1005,"Fechada",Con_ve!$Q$6:$Q$1005,AF$5)))</f>
        <v/>
      </c>
      <c r="AG58" s="87" t="str">
        <f>IF(ISERR(IF($C58="","",SUMIFS(Con_ve!$F$6:$F$1005,Con_ve!$D$6:$D$1005,$C58,Con_ve!$I$6:$I$1005,"Fechada",Con_ve!$Q$6:$Q$1005,AG$5))),"",IF($C58="","",SUMIFS(Con_ve!$F$6:$F$1005,Con_ve!$D$6:$D$1005,$C58,Con_ve!$I$6:$I$1005,"Fechada",Con_ve!$Q$6:$Q$1005,AG$5)))</f>
        <v/>
      </c>
      <c r="AH58" s="87">
        <f t="shared" si="14"/>
        <v>0</v>
      </c>
      <c r="AJ58" s="87" t="str">
        <f>IF(ISERR(IF($C58="","",SUMIFS(Con_ve!$F$6:$F$1005,Con_ve!$D$6:$D$1005,$C58,Con_ve!$I$6:$I$1005,"Em negociação",Con_ve!$Q$6:$Q$1005,AJ$5))),"",IF($C58="","",SUMIFS(Con_ve!$F$6:$F$1005,Con_ve!$D$6:$D$1005,$C58,Con_ve!$I$6:$I$1005,"Em negociação",Con_ve!$Q$6:$Q$1005,AJ$5)))</f>
        <v/>
      </c>
      <c r="AK58" s="87" t="str">
        <f>IF(ISERR(IF($C58="","",SUMIFS(Con_ve!$F$6:$F$1005,Con_ve!$D$6:$D$1005,$C58,Con_ve!$I$6:$I$1005,"Em negociação",Con_ve!$Q$6:$Q$1005,AK$5))),"",IF($C58="","",SUMIFS(Con_ve!$F$6:$F$1005,Con_ve!$D$6:$D$1005,$C58,Con_ve!$I$6:$I$1005,"Em negociação",Con_ve!$Q$6:$Q$1005,AK$5)))</f>
        <v/>
      </c>
      <c r="AL58" s="87" t="str">
        <f>IF(ISERR(IF($C58="","",SUMIFS(Con_ve!$F$6:$F$1005,Con_ve!$D$6:$D$1005,$C58,Con_ve!$I$6:$I$1005,"Em negociação",Con_ve!$Q$6:$Q$1005,AL$5))),"",IF($C58="","",SUMIFS(Con_ve!$F$6:$F$1005,Con_ve!$D$6:$D$1005,$C58,Con_ve!$I$6:$I$1005,"Em negociação",Con_ve!$Q$6:$Q$1005,AL$5)))</f>
        <v/>
      </c>
      <c r="AM58" s="87" t="str">
        <f>IF(ISERR(IF($C58="","",SUMIFS(Con_ve!$F$6:$F$1005,Con_ve!$D$6:$D$1005,$C58,Con_ve!$I$6:$I$1005,"Em negociação",Con_ve!$Q$6:$Q$1005,AM$5))),"",IF($C58="","",SUMIFS(Con_ve!$F$6:$F$1005,Con_ve!$D$6:$D$1005,$C58,Con_ve!$I$6:$I$1005,"Em negociação",Con_ve!$Q$6:$Q$1005,AM$5)))</f>
        <v/>
      </c>
      <c r="AN58" s="87" t="str">
        <f>IF(ISERR(IF($C58="","",SUMIFS(Con_ve!$F$6:$F$1005,Con_ve!$D$6:$D$1005,$C58,Con_ve!$I$6:$I$1005,"Em negociação",Con_ve!$Q$6:$Q$1005,AN$5))),"",IF($C58="","",SUMIFS(Con_ve!$F$6:$F$1005,Con_ve!$D$6:$D$1005,$C58,Con_ve!$I$6:$I$1005,"Em negociação",Con_ve!$Q$6:$Q$1005,AN$5)))</f>
        <v/>
      </c>
      <c r="AO58" s="87" t="str">
        <f>IF(ISERR(IF($C58="","",SUMIFS(Con_ve!$F$6:$F$1005,Con_ve!$D$6:$D$1005,$C58,Con_ve!$I$6:$I$1005,"Em negociação",Con_ve!$Q$6:$Q$1005,AO$5))),"",IF($C58="","",SUMIFS(Con_ve!$F$6:$F$1005,Con_ve!$D$6:$D$1005,$C58,Con_ve!$I$6:$I$1005,"Em negociação",Con_ve!$Q$6:$Q$1005,AO$5)))</f>
        <v/>
      </c>
      <c r="AP58" s="87" t="str">
        <f>IF(ISERR(IF($C58="","",SUMIFS(Con_ve!$F$6:$F$1005,Con_ve!$D$6:$D$1005,$C58,Con_ve!$I$6:$I$1005,"Em negociação",Con_ve!$Q$6:$Q$1005,AP$5))),"",IF($C58="","",SUMIFS(Con_ve!$F$6:$F$1005,Con_ve!$D$6:$D$1005,$C58,Con_ve!$I$6:$I$1005,"Em negociação",Con_ve!$Q$6:$Q$1005,AP$5)))</f>
        <v/>
      </c>
      <c r="AQ58" s="87" t="str">
        <f>IF(ISERR(IF($C58="","",SUMIFS(Con_ve!$F$6:$F$1005,Con_ve!$D$6:$D$1005,$C58,Con_ve!$I$6:$I$1005,"Em negociação",Con_ve!$Q$6:$Q$1005,AQ$5))),"",IF($C58="","",SUMIFS(Con_ve!$F$6:$F$1005,Con_ve!$D$6:$D$1005,$C58,Con_ve!$I$6:$I$1005,"Em negociação",Con_ve!$Q$6:$Q$1005,AQ$5)))</f>
        <v/>
      </c>
      <c r="AR58" s="87" t="str">
        <f>IF(ISERR(IF($C58="","",SUMIFS(Con_ve!$F$6:$F$1005,Con_ve!$D$6:$D$1005,$C58,Con_ve!$I$6:$I$1005,"Em negociação",Con_ve!$Q$6:$Q$1005,AR$5))),"",IF($C58="","",SUMIFS(Con_ve!$F$6:$F$1005,Con_ve!$D$6:$D$1005,$C58,Con_ve!$I$6:$I$1005,"Em negociação",Con_ve!$Q$6:$Q$1005,AR$5)))</f>
        <v/>
      </c>
      <c r="AS58" s="87" t="str">
        <f>IF(ISERR(IF($C58="","",SUMIFS(Con_ve!$F$6:$F$1005,Con_ve!$D$6:$D$1005,$C58,Con_ve!$I$6:$I$1005,"Em negociação",Con_ve!$Q$6:$Q$1005,AS$5))),"",IF($C58="","",SUMIFS(Con_ve!$F$6:$F$1005,Con_ve!$D$6:$D$1005,$C58,Con_ve!$I$6:$I$1005,"Em negociação",Con_ve!$Q$6:$Q$1005,AS$5)))</f>
        <v/>
      </c>
      <c r="AT58" s="87" t="str">
        <f>IF(ISERR(IF($C58="","",SUMIFS(Con_ve!$F$6:$F$1005,Con_ve!$D$6:$D$1005,$C58,Con_ve!$I$6:$I$1005,"Em negociação",Con_ve!$Q$6:$Q$1005,AT$5))),"",IF($C58="","",SUMIFS(Con_ve!$F$6:$F$1005,Con_ve!$D$6:$D$1005,$C58,Con_ve!$I$6:$I$1005,"Em negociação",Con_ve!$Q$6:$Q$1005,AT$5)))</f>
        <v/>
      </c>
      <c r="AU58" s="87" t="str">
        <f>IF(ISERR(IF($C58="","",SUMIFS(Con_ve!$F$6:$F$1005,Con_ve!$D$6:$D$1005,$C58,Con_ve!$I$6:$I$1005,"Em negociação",Con_ve!$Q$6:$Q$1005,AU$5))),"",IF($C58="","",SUMIFS(Con_ve!$F$6:$F$1005,Con_ve!$D$6:$D$1005,$C58,Con_ve!$I$6:$I$1005,"Em negociação",Con_ve!$Q$6:$Q$1005,AU$5)))</f>
        <v/>
      </c>
      <c r="AV58" s="87">
        <f t="shared" si="15"/>
        <v>0</v>
      </c>
    </row>
    <row r="59" spans="3:48" ht="30" customHeight="1">
      <c r="C59" s="97"/>
      <c r="D59" s="97"/>
      <c r="E59" s="95" t="s">
        <v>309</v>
      </c>
      <c r="F59" s="95" t="s">
        <v>309</v>
      </c>
      <c r="H59" s="87">
        <f t="shared" si="1"/>
        <v>0</v>
      </c>
      <c r="I59" s="87">
        <f t="shared" si="2"/>
        <v>0</v>
      </c>
      <c r="J59" s="87">
        <f t="shared" si="3"/>
        <v>0</v>
      </c>
      <c r="K59" s="87">
        <f t="shared" si="4"/>
        <v>0</v>
      </c>
      <c r="L59" s="87">
        <f t="shared" si="5"/>
        <v>0</v>
      </c>
      <c r="M59" s="87">
        <f t="shared" si="6"/>
        <v>0</v>
      </c>
      <c r="N59" s="87">
        <f t="shared" si="7"/>
        <v>0</v>
      </c>
      <c r="O59" s="87">
        <f t="shared" si="8"/>
        <v>0</v>
      </c>
      <c r="P59" s="87">
        <f t="shared" si="9"/>
        <v>0</v>
      </c>
      <c r="Q59" s="87">
        <f t="shared" si="10"/>
        <v>0</v>
      </c>
      <c r="R59" s="87">
        <f t="shared" si="11"/>
        <v>0</v>
      </c>
      <c r="S59" s="87">
        <f t="shared" si="12"/>
        <v>0</v>
      </c>
      <c r="T59" s="87">
        <f t="shared" si="13"/>
        <v>0</v>
      </c>
      <c r="V59" s="87" t="str">
        <f>IF(ISERR(IF($C59="","",SUMIFS(Con_ve!$F$6:$F$1005,Con_ve!$D$6:$D$1005,$C59,Con_ve!$I$6:$I$1005,"Fechada",Con_ve!$Q$6:$Q$1005,V$5))),"",IF($C59="","",SUMIFS(Con_ve!$F$6:$F$1005,Con_ve!$D$6:$D$1005,$C59,Con_ve!$I$6:$I$1005,"Fechada",Con_ve!$Q$6:$Q$1005,V$5)))</f>
        <v/>
      </c>
      <c r="W59" s="87" t="str">
        <f>IF(ISERR(IF($C59="","",SUMIFS(Con_ve!$F$6:$F$1005,Con_ve!$D$6:$D$1005,$C59,Con_ve!$I$6:$I$1005,"Fechada",Con_ve!$Q$6:$Q$1005,W$5))),"",IF($C59="","",SUMIFS(Con_ve!$F$6:$F$1005,Con_ve!$D$6:$D$1005,$C59,Con_ve!$I$6:$I$1005,"Fechada",Con_ve!$Q$6:$Q$1005,W$5)))</f>
        <v/>
      </c>
      <c r="X59" s="87" t="str">
        <f>IF(ISERR(IF($C59="","",SUMIFS(Con_ve!$F$6:$F$1005,Con_ve!$D$6:$D$1005,$C59,Con_ve!$I$6:$I$1005,"Fechada",Con_ve!$Q$6:$Q$1005,X$5))),"",IF($C59="","",SUMIFS(Con_ve!$F$6:$F$1005,Con_ve!$D$6:$D$1005,$C59,Con_ve!$I$6:$I$1005,"Fechada",Con_ve!$Q$6:$Q$1005,X$5)))</f>
        <v/>
      </c>
      <c r="Y59" s="87" t="str">
        <f>IF(ISERR(IF($C59="","",SUMIFS(Con_ve!$F$6:$F$1005,Con_ve!$D$6:$D$1005,$C59,Con_ve!$I$6:$I$1005,"Fechada",Con_ve!$Q$6:$Q$1005,Y$5))),"",IF($C59="","",SUMIFS(Con_ve!$F$6:$F$1005,Con_ve!$D$6:$D$1005,$C59,Con_ve!$I$6:$I$1005,"Fechada",Con_ve!$Q$6:$Q$1005,Y$5)))</f>
        <v/>
      </c>
      <c r="Z59" s="87" t="str">
        <f>IF(ISERR(IF($C59="","",SUMIFS(Con_ve!$F$6:$F$1005,Con_ve!$D$6:$D$1005,$C59,Con_ve!$I$6:$I$1005,"Fechada",Con_ve!$Q$6:$Q$1005,Z$5))),"",IF($C59="","",SUMIFS(Con_ve!$F$6:$F$1005,Con_ve!$D$6:$D$1005,$C59,Con_ve!$I$6:$I$1005,"Fechada",Con_ve!$Q$6:$Q$1005,Z$5)))</f>
        <v/>
      </c>
      <c r="AA59" s="87" t="str">
        <f>IF(ISERR(IF($C59="","",SUMIFS(Con_ve!$F$6:$F$1005,Con_ve!$D$6:$D$1005,$C59,Con_ve!$I$6:$I$1005,"Fechada",Con_ve!$Q$6:$Q$1005,AA$5))),"",IF($C59="","",SUMIFS(Con_ve!$F$6:$F$1005,Con_ve!$D$6:$D$1005,$C59,Con_ve!$I$6:$I$1005,"Fechada",Con_ve!$Q$6:$Q$1005,AA$5)))</f>
        <v/>
      </c>
      <c r="AB59" s="87" t="str">
        <f>IF(ISERR(IF($C59="","",SUMIFS(Con_ve!$F$6:$F$1005,Con_ve!$D$6:$D$1005,$C59,Con_ve!$I$6:$I$1005,"Fechada",Con_ve!$Q$6:$Q$1005,AB$5))),"",IF($C59="","",SUMIFS(Con_ve!$F$6:$F$1005,Con_ve!$D$6:$D$1005,$C59,Con_ve!$I$6:$I$1005,"Fechada",Con_ve!$Q$6:$Q$1005,AB$5)))</f>
        <v/>
      </c>
      <c r="AC59" s="87" t="str">
        <f>IF(ISERR(IF($C59="","",SUMIFS(Con_ve!$F$6:$F$1005,Con_ve!$D$6:$D$1005,$C59,Con_ve!$I$6:$I$1005,"Fechada",Con_ve!$Q$6:$Q$1005,AC$5))),"",IF($C59="","",SUMIFS(Con_ve!$F$6:$F$1005,Con_ve!$D$6:$D$1005,$C59,Con_ve!$I$6:$I$1005,"Fechada",Con_ve!$Q$6:$Q$1005,AC$5)))</f>
        <v/>
      </c>
      <c r="AD59" s="87" t="str">
        <f>IF(ISERR(IF($C59="","",SUMIFS(Con_ve!$F$6:$F$1005,Con_ve!$D$6:$D$1005,$C59,Con_ve!$I$6:$I$1005,"Fechada",Con_ve!$Q$6:$Q$1005,AD$5))),"",IF($C59="","",SUMIFS(Con_ve!$F$6:$F$1005,Con_ve!$D$6:$D$1005,$C59,Con_ve!$I$6:$I$1005,"Fechada",Con_ve!$Q$6:$Q$1005,AD$5)))</f>
        <v/>
      </c>
      <c r="AE59" s="87" t="str">
        <f>IF(ISERR(IF($C59="","",SUMIFS(Con_ve!$F$6:$F$1005,Con_ve!$D$6:$D$1005,$C59,Con_ve!$I$6:$I$1005,"Fechada",Con_ve!$Q$6:$Q$1005,AE$5))),"",IF($C59="","",SUMIFS(Con_ve!$F$6:$F$1005,Con_ve!$D$6:$D$1005,$C59,Con_ve!$I$6:$I$1005,"Fechada",Con_ve!$Q$6:$Q$1005,AE$5)))</f>
        <v/>
      </c>
      <c r="AF59" s="87" t="str">
        <f>IF(ISERR(IF($C59="","",SUMIFS(Con_ve!$F$6:$F$1005,Con_ve!$D$6:$D$1005,$C59,Con_ve!$I$6:$I$1005,"Fechada",Con_ve!$Q$6:$Q$1005,AF$5))),"",IF($C59="","",SUMIFS(Con_ve!$F$6:$F$1005,Con_ve!$D$6:$D$1005,$C59,Con_ve!$I$6:$I$1005,"Fechada",Con_ve!$Q$6:$Q$1005,AF$5)))</f>
        <v/>
      </c>
      <c r="AG59" s="87" t="str">
        <f>IF(ISERR(IF($C59="","",SUMIFS(Con_ve!$F$6:$F$1005,Con_ve!$D$6:$D$1005,$C59,Con_ve!$I$6:$I$1005,"Fechada",Con_ve!$Q$6:$Q$1005,AG$5))),"",IF($C59="","",SUMIFS(Con_ve!$F$6:$F$1005,Con_ve!$D$6:$D$1005,$C59,Con_ve!$I$6:$I$1005,"Fechada",Con_ve!$Q$6:$Q$1005,AG$5)))</f>
        <v/>
      </c>
      <c r="AH59" s="87">
        <f t="shared" si="14"/>
        <v>0</v>
      </c>
      <c r="AJ59" s="87" t="str">
        <f>IF(ISERR(IF($C59="","",SUMIFS(Con_ve!$F$6:$F$1005,Con_ve!$D$6:$D$1005,$C59,Con_ve!$I$6:$I$1005,"Em negociação",Con_ve!$Q$6:$Q$1005,AJ$5))),"",IF($C59="","",SUMIFS(Con_ve!$F$6:$F$1005,Con_ve!$D$6:$D$1005,$C59,Con_ve!$I$6:$I$1005,"Em negociação",Con_ve!$Q$6:$Q$1005,AJ$5)))</f>
        <v/>
      </c>
      <c r="AK59" s="87" t="str">
        <f>IF(ISERR(IF($C59="","",SUMIFS(Con_ve!$F$6:$F$1005,Con_ve!$D$6:$D$1005,$C59,Con_ve!$I$6:$I$1005,"Em negociação",Con_ve!$Q$6:$Q$1005,AK$5))),"",IF($C59="","",SUMIFS(Con_ve!$F$6:$F$1005,Con_ve!$D$6:$D$1005,$C59,Con_ve!$I$6:$I$1005,"Em negociação",Con_ve!$Q$6:$Q$1005,AK$5)))</f>
        <v/>
      </c>
      <c r="AL59" s="87" t="str">
        <f>IF(ISERR(IF($C59="","",SUMIFS(Con_ve!$F$6:$F$1005,Con_ve!$D$6:$D$1005,$C59,Con_ve!$I$6:$I$1005,"Em negociação",Con_ve!$Q$6:$Q$1005,AL$5))),"",IF($C59="","",SUMIFS(Con_ve!$F$6:$F$1005,Con_ve!$D$6:$D$1005,$C59,Con_ve!$I$6:$I$1005,"Em negociação",Con_ve!$Q$6:$Q$1005,AL$5)))</f>
        <v/>
      </c>
      <c r="AM59" s="87" t="str">
        <f>IF(ISERR(IF($C59="","",SUMIFS(Con_ve!$F$6:$F$1005,Con_ve!$D$6:$D$1005,$C59,Con_ve!$I$6:$I$1005,"Em negociação",Con_ve!$Q$6:$Q$1005,AM$5))),"",IF($C59="","",SUMIFS(Con_ve!$F$6:$F$1005,Con_ve!$D$6:$D$1005,$C59,Con_ve!$I$6:$I$1005,"Em negociação",Con_ve!$Q$6:$Q$1005,AM$5)))</f>
        <v/>
      </c>
      <c r="AN59" s="87" t="str">
        <f>IF(ISERR(IF($C59="","",SUMIFS(Con_ve!$F$6:$F$1005,Con_ve!$D$6:$D$1005,$C59,Con_ve!$I$6:$I$1005,"Em negociação",Con_ve!$Q$6:$Q$1005,AN$5))),"",IF($C59="","",SUMIFS(Con_ve!$F$6:$F$1005,Con_ve!$D$6:$D$1005,$C59,Con_ve!$I$6:$I$1005,"Em negociação",Con_ve!$Q$6:$Q$1005,AN$5)))</f>
        <v/>
      </c>
      <c r="AO59" s="87" t="str">
        <f>IF(ISERR(IF($C59="","",SUMIFS(Con_ve!$F$6:$F$1005,Con_ve!$D$6:$D$1005,$C59,Con_ve!$I$6:$I$1005,"Em negociação",Con_ve!$Q$6:$Q$1005,AO$5))),"",IF($C59="","",SUMIFS(Con_ve!$F$6:$F$1005,Con_ve!$D$6:$D$1005,$C59,Con_ve!$I$6:$I$1005,"Em negociação",Con_ve!$Q$6:$Q$1005,AO$5)))</f>
        <v/>
      </c>
      <c r="AP59" s="87" t="str">
        <f>IF(ISERR(IF($C59="","",SUMIFS(Con_ve!$F$6:$F$1005,Con_ve!$D$6:$D$1005,$C59,Con_ve!$I$6:$I$1005,"Em negociação",Con_ve!$Q$6:$Q$1005,AP$5))),"",IF($C59="","",SUMIFS(Con_ve!$F$6:$F$1005,Con_ve!$D$6:$D$1005,$C59,Con_ve!$I$6:$I$1005,"Em negociação",Con_ve!$Q$6:$Q$1005,AP$5)))</f>
        <v/>
      </c>
      <c r="AQ59" s="87" t="str">
        <f>IF(ISERR(IF($C59="","",SUMIFS(Con_ve!$F$6:$F$1005,Con_ve!$D$6:$D$1005,$C59,Con_ve!$I$6:$I$1005,"Em negociação",Con_ve!$Q$6:$Q$1005,AQ$5))),"",IF($C59="","",SUMIFS(Con_ve!$F$6:$F$1005,Con_ve!$D$6:$D$1005,$C59,Con_ve!$I$6:$I$1005,"Em negociação",Con_ve!$Q$6:$Q$1005,AQ$5)))</f>
        <v/>
      </c>
      <c r="AR59" s="87" t="str">
        <f>IF(ISERR(IF($C59="","",SUMIFS(Con_ve!$F$6:$F$1005,Con_ve!$D$6:$D$1005,$C59,Con_ve!$I$6:$I$1005,"Em negociação",Con_ve!$Q$6:$Q$1005,AR$5))),"",IF($C59="","",SUMIFS(Con_ve!$F$6:$F$1005,Con_ve!$D$6:$D$1005,$C59,Con_ve!$I$6:$I$1005,"Em negociação",Con_ve!$Q$6:$Q$1005,AR$5)))</f>
        <v/>
      </c>
      <c r="AS59" s="87" t="str">
        <f>IF(ISERR(IF($C59="","",SUMIFS(Con_ve!$F$6:$F$1005,Con_ve!$D$6:$D$1005,$C59,Con_ve!$I$6:$I$1005,"Em negociação",Con_ve!$Q$6:$Q$1005,AS$5))),"",IF($C59="","",SUMIFS(Con_ve!$F$6:$F$1005,Con_ve!$D$6:$D$1005,$C59,Con_ve!$I$6:$I$1005,"Em negociação",Con_ve!$Q$6:$Q$1005,AS$5)))</f>
        <v/>
      </c>
      <c r="AT59" s="87" t="str">
        <f>IF(ISERR(IF($C59="","",SUMIFS(Con_ve!$F$6:$F$1005,Con_ve!$D$6:$D$1005,$C59,Con_ve!$I$6:$I$1005,"Em negociação",Con_ve!$Q$6:$Q$1005,AT$5))),"",IF($C59="","",SUMIFS(Con_ve!$F$6:$F$1005,Con_ve!$D$6:$D$1005,$C59,Con_ve!$I$6:$I$1005,"Em negociação",Con_ve!$Q$6:$Q$1005,AT$5)))</f>
        <v/>
      </c>
      <c r="AU59" s="87" t="str">
        <f>IF(ISERR(IF($C59="","",SUMIFS(Con_ve!$F$6:$F$1005,Con_ve!$D$6:$D$1005,$C59,Con_ve!$I$6:$I$1005,"Em negociação",Con_ve!$Q$6:$Q$1005,AU$5))),"",IF($C59="","",SUMIFS(Con_ve!$F$6:$F$1005,Con_ve!$D$6:$D$1005,$C59,Con_ve!$I$6:$I$1005,"Em negociação",Con_ve!$Q$6:$Q$1005,AU$5)))</f>
        <v/>
      </c>
      <c r="AV59" s="87">
        <f t="shared" si="15"/>
        <v>0</v>
      </c>
    </row>
    <row r="60" spans="3:48" ht="30" customHeight="1">
      <c r="C60" s="97"/>
      <c r="D60" s="97"/>
      <c r="E60" s="95" t="s">
        <v>309</v>
      </c>
      <c r="F60" s="95" t="s">
        <v>309</v>
      </c>
      <c r="H60" s="87">
        <f t="shared" si="1"/>
        <v>0</v>
      </c>
      <c r="I60" s="87">
        <f t="shared" si="2"/>
        <v>0</v>
      </c>
      <c r="J60" s="87">
        <f t="shared" si="3"/>
        <v>0</v>
      </c>
      <c r="K60" s="87">
        <f t="shared" si="4"/>
        <v>0</v>
      </c>
      <c r="L60" s="87">
        <f t="shared" si="5"/>
        <v>0</v>
      </c>
      <c r="M60" s="87">
        <f t="shared" si="6"/>
        <v>0</v>
      </c>
      <c r="N60" s="87">
        <f t="shared" si="7"/>
        <v>0</v>
      </c>
      <c r="O60" s="87">
        <f t="shared" si="8"/>
        <v>0</v>
      </c>
      <c r="P60" s="87">
        <f t="shared" si="9"/>
        <v>0</v>
      </c>
      <c r="Q60" s="87">
        <f t="shared" si="10"/>
        <v>0</v>
      </c>
      <c r="R60" s="87">
        <f t="shared" si="11"/>
        <v>0</v>
      </c>
      <c r="S60" s="87">
        <f t="shared" si="12"/>
        <v>0</v>
      </c>
      <c r="T60" s="87">
        <f t="shared" si="13"/>
        <v>0</v>
      </c>
      <c r="V60" s="87" t="str">
        <f>IF(ISERR(IF($C60="","",SUMIFS(Con_ve!$F$6:$F$1005,Con_ve!$D$6:$D$1005,$C60,Con_ve!$I$6:$I$1005,"Fechada",Con_ve!$Q$6:$Q$1005,V$5))),"",IF($C60="","",SUMIFS(Con_ve!$F$6:$F$1005,Con_ve!$D$6:$D$1005,$C60,Con_ve!$I$6:$I$1005,"Fechada",Con_ve!$Q$6:$Q$1005,V$5)))</f>
        <v/>
      </c>
      <c r="W60" s="87" t="str">
        <f>IF(ISERR(IF($C60="","",SUMIFS(Con_ve!$F$6:$F$1005,Con_ve!$D$6:$D$1005,$C60,Con_ve!$I$6:$I$1005,"Fechada",Con_ve!$Q$6:$Q$1005,W$5))),"",IF($C60="","",SUMIFS(Con_ve!$F$6:$F$1005,Con_ve!$D$6:$D$1005,$C60,Con_ve!$I$6:$I$1005,"Fechada",Con_ve!$Q$6:$Q$1005,W$5)))</f>
        <v/>
      </c>
      <c r="X60" s="87" t="str">
        <f>IF(ISERR(IF($C60="","",SUMIFS(Con_ve!$F$6:$F$1005,Con_ve!$D$6:$D$1005,$C60,Con_ve!$I$6:$I$1005,"Fechada",Con_ve!$Q$6:$Q$1005,X$5))),"",IF($C60="","",SUMIFS(Con_ve!$F$6:$F$1005,Con_ve!$D$6:$D$1005,$C60,Con_ve!$I$6:$I$1005,"Fechada",Con_ve!$Q$6:$Q$1005,X$5)))</f>
        <v/>
      </c>
      <c r="Y60" s="87" t="str">
        <f>IF(ISERR(IF($C60="","",SUMIFS(Con_ve!$F$6:$F$1005,Con_ve!$D$6:$D$1005,$C60,Con_ve!$I$6:$I$1005,"Fechada",Con_ve!$Q$6:$Q$1005,Y$5))),"",IF($C60="","",SUMIFS(Con_ve!$F$6:$F$1005,Con_ve!$D$6:$D$1005,$C60,Con_ve!$I$6:$I$1005,"Fechada",Con_ve!$Q$6:$Q$1005,Y$5)))</f>
        <v/>
      </c>
      <c r="Z60" s="87" t="str">
        <f>IF(ISERR(IF($C60="","",SUMIFS(Con_ve!$F$6:$F$1005,Con_ve!$D$6:$D$1005,$C60,Con_ve!$I$6:$I$1005,"Fechada",Con_ve!$Q$6:$Q$1005,Z$5))),"",IF($C60="","",SUMIFS(Con_ve!$F$6:$F$1005,Con_ve!$D$6:$D$1005,$C60,Con_ve!$I$6:$I$1005,"Fechada",Con_ve!$Q$6:$Q$1005,Z$5)))</f>
        <v/>
      </c>
      <c r="AA60" s="87" t="str">
        <f>IF(ISERR(IF($C60="","",SUMIFS(Con_ve!$F$6:$F$1005,Con_ve!$D$6:$D$1005,$C60,Con_ve!$I$6:$I$1005,"Fechada",Con_ve!$Q$6:$Q$1005,AA$5))),"",IF($C60="","",SUMIFS(Con_ve!$F$6:$F$1005,Con_ve!$D$6:$D$1005,$C60,Con_ve!$I$6:$I$1005,"Fechada",Con_ve!$Q$6:$Q$1005,AA$5)))</f>
        <v/>
      </c>
      <c r="AB60" s="87" t="str">
        <f>IF(ISERR(IF($C60="","",SUMIFS(Con_ve!$F$6:$F$1005,Con_ve!$D$6:$D$1005,$C60,Con_ve!$I$6:$I$1005,"Fechada",Con_ve!$Q$6:$Q$1005,AB$5))),"",IF($C60="","",SUMIFS(Con_ve!$F$6:$F$1005,Con_ve!$D$6:$D$1005,$C60,Con_ve!$I$6:$I$1005,"Fechada",Con_ve!$Q$6:$Q$1005,AB$5)))</f>
        <v/>
      </c>
      <c r="AC60" s="87" t="str">
        <f>IF(ISERR(IF($C60="","",SUMIFS(Con_ve!$F$6:$F$1005,Con_ve!$D$6:$D$1005,$C60,Con_ve!$I$6:$I$1005,"Fechada",Con_ve!$Q$6:$Q$1005,AC$5))),"",IF($C60="","",SUMIFS(Con_ve!$F$6:$F$1005,Con_ve!$D$6:$D$1005,$C60,Con_ve!$I$6:$I$1005,"Fechada",Con_ve!$Q$6:$Q$1005,AC$5)))</f>
        <v/>
      </c>
      <c r="AD60" s="87" t="str">
        <f>IF(ISERR(IF($C60="","",SUMIFS(Con_ve!$F$6:$F$1005,Con_ve!$D$6:$D$1005,$C60,Con_ve!$I$6:$I$1005,"Fechada",Con_ve!$Q$6:$Q$1005,AD$5))),"",IF($C60="","",SUMIFS(Con_ve!$F$6:$F$1005,Con_ve!$D$6:$D$1005,$C60,Con_ve!$I$6:$I$1005,"Fechada",Con_ve!$Q$6:$Q$1005,AD$5)))</f>
        <v/>
      </c>
      <c r="AE60" s="87" t="str">
        <f>IF(ISERR(IF($C60="","",SUMIFS(Con_ve!$F$6:$F$1005,Con_ve!$D$6:$D$1005,$C60,Con_ve!$I$6:$I$1005,"Fechada",Con_ve!$Q$6:$Q$1005,AE$5))),"",IF($C60="","",SUMIFS(Con_ve!$F$6:$F$1005,Con_ve!$D$6:$D$1005,$C60,Con_ve!$I$6:$I$1005,"Fechada",Con_ve!$Q$6:$Q$1005,AE$5)))</f>
        <v/>
      </c>
      <c r="AF60" s="87" t="str">
        <f>IF(ISERR(IF($C60="","",SUMIFS(Con_ve!$F$6:$F$1005,Con_ve!$D$6:$D$1005,$C60,Con_ve!$I$6:$I$1005,"Fechada",Con_ve!$Q$6:$Q$1005,AF$5))),"",IF($C60="","",SUMIFS(Con_ve!$F$6:$F$1005,Con_ve!$D$6:$D$1005,$C60,Con_ve!$I$6:$I$1005,"Fechada",Con_ve!$Q$6:$Q$1005,AF$5)))</f>
        <v/>
      </c>
      <c r="AG60" s="87" t="str">
        <f>IF(ISERR(IF($C60="","",SUMIFS(Con_ve!$F$6:$F$1005,Con_ve!$D$6:$D$1005,$C60,Con_ve!$I$6:$I$1005,"Fechada",Con_ve!$Q$6:$Q$1005,AG$5))),"",IF($C60="","",SUMIFS(Con_ve!$F$6:$F$1005,Con_ve!$D$6:$D$1005,$C60,Con_ve!$I$6:$I$1005,"Fechada",Con_ve!$Q$6:$Q$1005,AG$5)))</f>
        <v/>
      </c>
      <c r="AH60" s="87">
        <f t="shared" si="14"/>
        <v>0</v>
      </c>
      <c r="AJ60" s="87" t="str">
        <f>IF(ISERR(IF($C60="","",SUMIFS(Con_ve!$F$6:$F$1005,Con_ve!$D$6:$D$1005,$C60,Con_ve!$I$6:$I$1005,"Em negociação",Con_ve!$Q$6:$Q$1005,AJ$5))),"",IF($C60="","",SUMIFS(Con_ve!$F$6:$F$1005,Con_ve!$D$6:$D$1005,$C60,Con_ve!$I$6:$I$1005,"Em negociação",Con_ve!$Q$6:$Q$1005,AJ$5)))</f>
        <v/>
      </c>
      <c r="AK60" s="87" t="str">
        <f>IF(ISERR(IF($C60="","",SUMIFS(Con_ve!$F$6:$F$1005,Con_ve!$D$6:$D$1005,$C60,Con_ve!$I$6:$I$1005,"Em negociação",Con_ve!$Q$6:$Q$1005,AK$5))),"",IF($C60="","",SUMIFS(Con_ve!$F$6:$F$1005,Con_ve!$D$6:$D$1005,$C60,Con_ve!$I$6:$I$1005,"Em negociação",Con_ve!$Q$6:$Q$1005,AK$5)))</f>
        <v/>
      </c>
      <c r="AL60" s="87" t="str">
        <f>IF(ISERR(IF($C60="","",SUMIFS(Con_ve!$F$6:$F$1005,Con_ve!$D$6:$D$1005,$C60,Con_ve!$I$6:$I$1005,"Em negociação",Con_ve!$Q$6:$Q$1005,AL$5))),"",IF($C60="","",SUMIFS(Con_ve!$F$6:$F$1005,Con_ve!$D$6:$D$1005,$C60,Con_ve!$I$6:$I$1005,"Em negociação",Con_ve!$Q$6:$Q$1005,AL$5)))</f>
        <v/>
      </c>
      <c r="AM60" s="87" t="str">
        <f>IF(ISERR(IF($C60="","",SUMIFS(Con_ve!$F$6:$F$1005,Con_ve!$D$6:$D$1005,$C60,Con_ve!$I$6:$I$1005,"Em negociação",Con_ve!$Q$6:$Q$1005,AM$5))),"",IF($C60="","",SUMIFS(Con_ve!$F$6:$F$1005,Con_ve!$D$6:$D$1005,$C60,Con_ve!$I$6:$I$1005,"Em negociação",Con_ve!$Q$6:$Q$1005,AM$5)))</f>
        <v/>
      </c>
      <c r="AN60" s="87" t="str">
        <f>IF(ISERR(IF($C60="","",SUMIFS(Con_ve!$F$6:$F$1005,Con_ve!$D$6:$D$1005,$C60,Con_ve!$I$6:$I$1005,"Em negociação",Con_ve!$Q$6:$Q$1005,AN$5))),"",IF($C60="","",SUMIFS(Con_ve!$F$6:$F$1005,Con_ve!$D$6:$D$1005,$C60,Con_ve!$I$6:$I$1005,"Em negociação",Con_ve!$Q$6:$Q$1005,AN$5)))</f>
        <v/>
      </c>
      <c r="AO60" s="87" t="str">
        <f>IF(ISERR(IF($C60="","",SUMIFS(Con_ve!$F$6:$F$1005,Con_ve!$D$6:$D$1005,$C60,Con_ve!$I$6:$I$1005,"Em negociação",Con_ve!$Q$6:$Q$1005,AO$5))),"",IF($C60="","",SUMIFS(Con_ve!$F$6:$F$1005,Con_ve!$D$6:$D$1005,$C60,Con_ve!$I$6:$I$1005,"Em negociação",Con_ve!$Q$6:$Q$1005,AO$5)))</f>
        <v/>
      </c>
      <c r="AP60" s="87" t="str">
        <f>IF(ISERR(IF($C60="","",SUMIFS(Con_ve!$F$6:$F$1005,Con_ve!$D$6:$D$1005,$C60,Con_ve!$I$6:$I$1005,"Em negociação",Con_ve!$Q$6:$Q$1005,AP$5))),"",IF($C60="","",SUMIFS(Con_ve!$F$6:$F$1005,Con_ve!$D$6:$D$1005,$C60,Con_ve!$I$6:$I$1005,"Em negociação",Con_ve!$Q$6:$Q$1005,AP$5)))</f>
        <v/>
      </c>
      <c r="AQ60" s="87" t="str">
        <f>IF(ISERR(IF($C60="","",SUMIFS(Con_ve!$F$6:$F$1005,Con_ve!$D$6:$D$1005,$C60,Con_ve!$I$6:$I$1005,"Em negociação",Con_ve!$Q$6:$Q$1005,AQ$5))),"",IF($C60="","",SUMIFS(Con_ve!$F$6:$F$1005,Con_ve!$D$6:$D$1005,$C60,Con_ve!$I$6:$I$1005,"Em negociação",Con_ve!$Q$6:$Q$1005,AQ$5)))</f>
        <v/>
      </c>
      <c r="AR60" s="87" t="str">
        <f>IF(ISERR(IF($C60="","",SUMIFS(Con_ve!$F$6:$F$1005,Con_ve!$D$6:$D$1005,$C60,Con_ve!$I$6:$I$1005,"Em negociação",Con_ve!$Q$6:$Q$1005,AR$5))),"",IF($C60="","",SUMIFS(Con_ve!$F$6:$F$1005,Con_ve!$D$6:$D$1005,$C60,Con_ve!$I$6:$I$1005,"Em negociação",Con_ve!$Q$6:$Q$1005,AR$5)))</f>
        <v/>
      </c>
      <c r="AS60" s="87" t="str">
        <f>IF(ISERR(IF($C60="","",SUMIFS(Con_ve!$F$6:$F$1005,Con_ve!$D$6:$D$1005,$C60,Con_ve!$I$6:$I$1005,"Em negociação",Con_ve!$Q$6:$Q$1005,AS$5))),"",IF($C60="","",SUMIFS(Con_ve!$F$6:$F$1005,Con_ve!$D$6:$D$1005,$C60,Con_ve!$I$6:$I$1005,"Em negociação",Con_ve!$Q$6:$Q$1005,AS$5)))</f>
        <v/>
      </c>
      <c r="AT60" s="87" t="str">
        <f>IF(ISERR(IF($C60="","",SUMIFS(Con_ve!$F$6:$F$1005,Con_ve!$D$6:$D$1005,$C60,Con_ve!$I$6:$I$1005,"Em negociação",Con_ve!$Q$6:$Q$1005,AT$5))),"",IF($C60="","",SUMIFS(Con_ve!$F$6:$F$1005,Con_ve!$D$6:$D$1005,$C60,Con_ve!$I$6:$I$1005,"Em negociação",Con_ve!$Q$6:$Q$1005,AT$5)))</f>
        <v/>
      </c>
      <c r="AU60" s="87" t="str">
        <f>IF(ISERR(IF($C60="","",SUMIFS(Con_ve!$F$6:$F$1005,Con_ve!$D$6:$D$1005,$C60,Con_ve!$I$6:$I$1005,"Em negociação",Con_ve!$Q$6:$Q$1005,AU$5))),"",IF($C60="","",SUMIFS(Con_ve!$F$6:$F$1005,Con_ve!$D$6:$D$1005,$C60,Con_ve!$I$6:$I$1005,"Em negociação",Con_ve!$Q$6:$Q$1005,AU$5)))</f>
        <v/>
      </c>
      <c r="AV60" s="87">
        <f t="shared" si="15"/>
        <v>0</v>
      </c>
    </row>
    <row r="61" spans="3:48" ht="30" customHeight="1">
      <c r="C61" s="97"/>
      <c r="D61" s="97"/>
      <c r="E61" s="95" t="s">
        <v>309</v>
      </c>
      <c r="F61" s="95" t="s">
        <v>309</v>
      </c>
      <c r="H61" s="87">
        <f t="shared" si="1"/>
        <v>0</v>
      </c>
      <c r="I61" s="87">
        <f t="shared" si="2"/>
        <v>0</v>
      </c>
      <c r="J61" s="87">
        <f t="shared" si="3"/>
        <v>0</v>
      </c>
      <c r="K61" s="87">
        <f t="shared" si="4"/>
        <v>0</v>
      </c>
      <c r="L61" s="87">
        <f t="shared" si="5"/>
        <v>0</v>
      </c>
      <c r="M61" s="87">
        <f t="shared" si="6"/>
        <v>0</v>
      </c>
      <c r="N61" s="87">
        <f t="shared" si="7"/>
        <v>0</v>
      </c>
      <c r="O61" s="87">
        <f t="shared" si="8"/>
        <v>0</v>
      </c>
      <c r="P61" s="87">
        <f t="shared" si="9"/>
        <v>0</v>
      </c>
      <c r="Q61" s="87">
        <f t="shared" si="10"/>
        <v>0</v>
      </c>
      <c r="R61" s="87">
        <f t="shared" si="11"/>
        <v>0</v>
      </c>
      <c r="S61" s="87">
        <f t="shared" si="12"/>
        <v>0</v>
      </c>
      <c r="T61" s="87">
        <f t="shared" si="13"/>
        <v>0</v>
      </c>
      <c r="V61" s="87" t="str">
        <f>IF(ISERR(IF($C61="","",SUMIFS(Con_ve!$F$6:$F$1005,Con_ve!$D$6:$D$1005,$C61,Con_ve!$I$6:$I$1005,"Fechada",Con_ve!$Q$6:$Q$1005,V$5))),"",IF($C61="","",SUMIFS(Con_ve!$F$6:$F$1005,Con_ve!$D$6:$D$1005,$C61,Con_ve!$I$6:$I$1005,"Fechada",Con_ve!$Q$6:$Q$1005,V$5)))</f>
        <v/>
      </c>
      <c r="W61" s="87" t="str">
        <f>IF(ISERR(IF($C61="","",SUMIFS(Con_ve!$F$6:$F$1005,Con_ve!$D$6:$D$1005,$C61,Con_ve!$I$6:$I$1005,"Fechada",Con_ve!$Q$6:$Q$1005,W$5))),"",IF($C61="","",SUMIFS(Con_ve!$F$6:$F$1005,Con_ve!$D$6:$D$1005,$C61,Con_ve!$I$6:$I$1005,"Fechada",Con_ve!$Q$6:$Q$1005,W$5)))</f>
        <v/>
      </c>
      <c r="X61" s="87" t="str">
        <f>IF(ISERR(IF($C61="","",SUMIFS(Con_ve!$F$6:$F$1005,Con_ve!$D$6:$D$1005,$C61,Con_ve!$I$6:$I$1005,"Fechada",Con_ve!$Q$6:$Q$1005,X$5))),"",IF($C61="","",SUMIFS(Con_ve!$F$6:$F$1005,Con_ve!$D$6:$D$1005,$C61,Con_ve!$I$6:$I$1005,"Fechada",Con_ve!$Q$6:$Q$1005,X$5)))</f>
        <v/>
      </c>
      <c r="Y61" s="87" t="str">
        <f>IF(ISERR(IF($C61="","",SUMIFS(Con_ve!$F$6:$F$1005,Con_ve!$D$6:$D$1005,$C61,Con_ve!$I$6:$I$1005,"Fechada",Con_ve!$Q$6:$Q$1005,Y$5))),"",IF($C61="","",SUMIFS(Con_ve!$F$6:$F$1005,Con_ve!$D$6:$D$1005,$C61,Con_ve!$I$6:$I$1005,"Fechada",Con_ve!$Q$6:$Q$1005,Y$5)))</f>
        <v/>
      </c>
      <c r="Z61" s="87" t="str">
        <f>IF(ISERR(IF($C61="","",SUMIFS(Con_ve!$F$6:$F$1005,Con_ve!$D$6:$D$1005,$C61,Con_ve!$I$6:$I$1005,"Fechada",Con_ve!$Q$6:$Q$1005,Z$5))),"",IF($C61="","",SUMIFS(Con_ve!$F$6:$F$1005,Con_ve!$D$6:$D$1005,$C61,Con_ve!$I$6:$I$1005,"Fechada",Con_ve!$Q$6:$Q$1005,Z$5)))</f>
        <v/>
      </c>
      <c r="AA61" s="87" t="str">
        <f>IF(ISERR(IF($C61="","",SUMIFS(Con_ve!$F$6:$F$1005,Con_ve!$D$6:$D$1005,$C61,Con_ve!$I$6:$I$1005,"Fechada",Con_ve!$Q$6:$Q$1005,AA$5))),"",IF($C61="","",SUMIFS(Con_ve!$F$6:$F$1005,Con_ve!$D$6:$D$1005,$C61,Con_ve!$I$6:$I$1005,"Fechada",Con_ve!$Q$6:$Q$1005,AA$5)))</f>
        <v/>
      </c>
      <c r="AB61" s="87" t="str">
        <f>IF(ISERR(IF($C61="","",SUMIFS(Con_ve!$F$6:$F$1005,Con_ve!$D$6:$D$1005,$C61,Con_ve!$I$6:$I$1005,"Fechada",Con_ve!$Q$6:$Q$1005,AB$5))),"",IF($C61="","",SUMIFS(Con_ve!$F$6:$F$1005,Con_ve!$D$6:$D$1005,$C61,Con_ve!$I$6:$I$1005,"Fechada",Con_ve!$Q$6:$Q$1005,AB$5)))</f>
        <v/>
      </c>
      <c r="AC61" s="87" t="str">
        <f>IF(ISERR(IF($C61="","",SUMIFS(Con_ve!$F$6:$F$1005,Con_ve!$D$6:$D$1005,$C61,Con_ve!$I$6:$I$1005,"Fechada",Con_ve!$Q$6:$Q$1005,AC$5))),"",IF($C61="","",SUMIFS(Con_ve!$F$6:$F$1005,Con_ve!$D$6:$D$1005,$C61,Con_ve!$I$6:$I$1005,"Fechada",Con_ve!$Q$6:$Q$1005,AC$5)))</f>
        <v/>
      </c>
      <c r="AD61" s="87" t="str">
        <f>IF(ISERR(IF($C61="","",SUMIFS(Con_ve!$F$6:$F$1005,Con_ve!$D$6:$D$1005,$C61,Con_ve!$I$6:$I$1005,"Fechada",Con_ve!$Q$6:$Q$1005,AD$5))),"",IF($C61="","",SUMIFS(Con_ve!$F$6:$F$1005,Con_ve!$D$6:$D$1005,$C61,Con_ve!$I$6:$I$1005,"Fechada",Con_ve!$Q$6:$Q$1005,AD$5)))</f>
        <v/>
      </c>
      <c r="AE61" s="87" t="str">
        <f>IF(ISERR(IF($C61="","",SUMIFS(Con_ve!$F$6:$F$1005,Con_ve!$D$6:$D$1005,$C61,Con_ve!$I$6:$I$1005,"Fechada",Con_ve!$Q$6:$Q$1005,AE$5))),"",IF($C61="","",SUMIFS(Con_ve!$F$6:$F$1005,Con_ve!$D$6:$D$1005,$C61,Con_ve!$I$6:$I$1005,"Fechada",Con_ve!$Q$6:$Q$1005,AE$5)))</f>
        <v/>
      </c>
      <c r="AF61" s="87" t="str">
        <f>IF(ISERR(IF($C61="","",SUMIFS(Con_ve!$F$6:$F$1005,Con_ve!$D$6:$D$1005,$C61,Con_ve!$I$6:$I$1005,"Fechada",Con_ve!$Q$6:$Q$1005,AF$5))),"",IF($C61="","",SUMIFS(Con_ve!$F$6:$F$1005,Con_ve!$D$6:$D$1005,$C61,Con_ve!$I$6:$I$1005,"Fechada",Con_ve!$Q$6:$Q$1005,AF$5)))</f>
        <v/>
      </c>
      <c r="AG61" s="87" t="str">
        <f>IF(ISERR(IF($C61="","",SUMIFS(Con_ve!$F$6:$F$1005,Con_ve!$D$6:$D$1005,$C61,Con_ve!$I$6:$I$1005,"Fechada",Con_ve!$Q$6:$Q$1005,AG$5))),"",IF($C61="","",SUMIFS(Con_ve!$F$6:$F$1005,Con_ve!$D$6:$D$1005,$C61,Con_ve!$I$6:$I$1005,"Fechada",Con_ve!$Q$6:$Q$1005,AG$5)))</f>
        <v/>
      </c>
      <c r="AH61" s="87">
        <f t="shared" si="14"/>
        <v>0</v>
      </c>
      <c r="AJ61" s="87" t="str">
        <f>IF(ISERR(IF($C61="","",SUMIFS(Con_ve!$F$6:$F$1005,Con_ve!$D$6:$D$1005,$C61,Con_ve!$I$6:$I$1005,"Em negociação",Con_ve!$Q$6:$Q$1005,AJ$5))),"",IF($C61="","",SUMIFS(Con_ve!$F$6:$F$1005,Con_ve!$D$6:$D$1005,$C61,Con_ve!$I$6:$I$1005,"Em negociação",Con_ve!$Q$6:$Q$1005,AJ$5)))</f>
        <v/>
      </c>
      <c r="AK61" s="87" t="str">
        <f>IF(ISERR(IF($C61="","",SUMIFS(Con_ve!$F$6:$F$1005,Con_ve!$D$6:$D$1005,$C61,Con_ve!$I$6:$I$1005,"Em negociação",Con_ve!$Q$6:$Q$1005,AK$5))),"",IF($C61="","",SUMIFS(Con_ve!$F$6:$F$1005,Con_ve!$D$6:$D$1005,$C61,Con_ve!$I$6:$I$1005,"Em negociação",Con_ve!$Q$6:$Q$1005,AK$5)))</f>
        <v/>
      </c>
      <c r="AL61" s="87" t="str">
        <f>IF(ISERR(IF($C61="","",SUMIFS(Con_ve!$F$6:$F$1005,Con_ve!$D$6:$D$1005,$C61,Con_ve!$I$6:$I$1005,"Em negociação",Con_ve!$Q$6:$Q$1005,AL$5))),"",IF($C61="","",SUMIFS(Con_ve!$F$6:$F$1005,Con_ve!$D$6:$D$1005,$C61,Con_ve!$I$6:$I$1005,"Em negociação",Con_ve!$Q$6:$Q$1005,AL$5)))</f>
        <v/>
      </c>
      <c r="AM61" s="87" t="str">
        <f>IF(ISERR(IF($C61="","",SUMIFS(Con_ve!$F$6:$F$1005,Con_ve!$D$6:$D$1005,$C61,Con_ve!$I$6:$I$1005,"Em negociação",Con_ve!$Q$6:$Q$1005,AM$5))),"",IF($C61="","",SUMIFS(Con_ve!$F$6:$F$1005,Con_ve!$D$6:$D$1005,$C61,Con_ve!$I$6:$I$1005,"Em negociação",Con_ve!$Q$6:$Q$1005,AM$5)))</f>
        <v/>
      </c>
      <c r="AN61" s="87" t="str">
        <f>IF(ISERR(IF($C61="","",SUMIFS(Con_ve!$F$6:$F$1005,Con_ve!$D$6:$D$1005,$C61,Con_ve!$I$6:$I$1005,"Em negociação",Con_ve!$Q$6:$Q$1005,AN$5))),"",IF($C61="","",SUMIFS(Con_ve!$F$6:$F$1005,Con_ve!$D$6:$D$1005,$C61,Con_ve!$I$6:$I$1005,"Em negociação",Con_ve!$Q$6:$Q$1005,AN$5)))</f>
        <v/>
      </c>
      <c r="AO61" s="87" t="str">
        <f>IF(ISERR(IF($C61="","",SUMIFS(Con_ve!$F$6:$F$1005,Con_ve!$D$6:$D$1005,$C61,Con_ve!$I$6:$I$1005,"Em negociação",Con_ve!$Q$6:$Q$1005,AO$5))),"",IF($C61="","",SUMIFS(Con_ve!$F$6:$F$1005,Con_ve!$D$6:$D$1005,$C61,Con_ve!$I$6:$I$1005,"Em negociação",Con_ve!$Q$6:$Q$1005,AO$5)))</f>
        <v/>
      </c>
      <c r="AP61" s="87" t="str">
        <f>IF(ISERR(IF($C61="","",SUMIFS(Con_ve!$F$6:$F$1005,Con_ve!$D$6:$D$1005,$C61,Con_ve!$I$6:$I$1005,"Em negociação",Con_ve!$Q$6:$Q$1005,AP$5))),"",IF($C61="","",SUMIFS(Con_ve!$F$6:$F$1005,Con_ve!$D$6:$D$1005,$C61,Con_ve!$I$6:$I$1005,"Em negociação",Con_ve!$Q$6:$Q$1005,AP$5)))</f>
        <v/>
      </c>
      <c r="AQ61" s="87" t="str">
        <f>IF(ISERR(IF($C61="","",SUMIFS(Con_ve!$F$6:$F$1005,Con_ve!$D$6:$D$1005,$C61,Con_ve!$I$6:$I$1005,"Em negociação",Con_ve!$Q$6:$Q$1005,AQ$5))),"",IF($C61="","",SUMIFS(Con_ve!$F$6:$F$1005,Con_ve!$D$6:$D$1005,$C61,Con_ve!$I$6:$I$1005,"Em negociação",Con_ve!$Q$6:$Q$1005,AQ$5)))</f>
        <v/>
      </c>
      <c r="AR61" s="87" t="str">
        <f>IF(ISERR(IF($C61="","",SUMIFS(Con_ve!$F$6:$F$1005,Con_ve!$D$6:$D$1005,$C61,Con_ve!$I$6:$I$1005,"Em negociação",Con_ve!$Q$6:$Q$1005,AR$5))),"",IF($C61="","",SUMIFS(Con_ve!$F$6:$F$1005,Con_ve!$D$6:$D$1005,$C61,Con_ve!$I$6:$I$1005,"Em negociação",Con_ve!$Q$6:$Q$1005,AR$5)))</f>
        <v/>
      </c>
      <c r="AS61" s="87" t="str">
        <f>IF(ISERR(IF($C61="","",SUMIFS(Con_ve!$F$6:$F$1005,Con_ve!$D$6:$D$1005,$C61,Con_ve!$I$6:$I$1005,"Em negociação",Con_ve!$Q$6:$Q$1005,AS$5))),"",IF($C61="","",SUMIFS(Con_ve!$F$6:$F$1005,Con_ve!$D$6:$D$1005,$C61,Con_ve!$I$6:$I$1005,"Em negociação",Con_ve!$Q$6:$Q$1005,AS$5)))</f>
        <v/>
      </c>
      <c r="AT61" s="87" t="str">
        <f>IF(ISERR(IF($C61="","",SUMIFS(Con_ve!$F$6:$F$1005,Con_ve!$D$6:$D$1005,$C61,Con_ve!$I$6:$I$1005,"Em negociação",Con_ve!$Q$6:$Q$1005,AT$5))),"",IF($C61="","",SUMIFS(Con_ve!$F$6:$F$1005,Con_ve!$D$6:$D$1005,$C61,Con_ve!$I$6:$I$1005,"Em negociação",Con_ve!$Q$6:$Q$1005,AT$5)))</f>
        <v/>
      </c>
      <c r="AU61" s="87" t="str">
        <f>IF(ISERR(IF($C61="","",SUMIFS(Con_ve!$F$6:$F$1005,Con_ve!$D$6:$D$1005,$C61,Con_ve!$I$6:$I$1005,"Em negociação",Con_ve!$Q$6:$Q$1005,AU$5))),"",IF($C61="","",SUMIFS(Con_ve!$F$6:$F$1005,Con_ve!$D$6:$D$1005,$C61,Con_ve!$I$6:$I$1005,"Em negociação",Con_ve!$Q$6:$Q$1005,AU$5)))</f>
        <v/>
      </c>
      <c r="AV61" s="87">
        <f t="shared" si="15"/>
        <v>0</v>
      </c>
    </row>
    <row r="62" spans="3:48" ht="30" customHeight="1">
      <c r="C62" s="97"/>
      <c r="D62" s="97"/>
      <c r="E62" s="95" t="s">
        <v>309</v>
      </c>
      <c r="F62" s="95" t="s">
        <v>309</v>
      </c>
      <c r="H62" s="87">
        <f t="shared" si="1"/>
        <v>0</v>
      </c>
      <c r="I62" s="87">
        <f t="shared" si="2"/>
        <v>0</v>
      </c>
      <c r="J62" s="87">
        <f t="shared" si="3"/>
        <v>0</v>
      </c>
      <c r="K62" s="87">
        <f t="shared" si="4"/>
        <v>0</v>
      </c>
      <c r="L62" s="87">
        <f t="shared" si="5"/>
        <v>0</v>
      </c>
      <c r="M62" s="87">
        <f t="shared" si="6"/>
        <v>0</v>
      </c>
      <c r="N62" s="87">
        <f t="shared" si="7"/>
        <v>0</v>
      </c>
      <c r="O62" s="87">
        <f t="shared" si="8"/>
        <v>0</v>
      </c>
      <c r="P62" s="87">
        <f t="shared" si="9"/>
        <v>0</v>
      </c>
      <c r="Q62" s="87">
        <f t="shared" si="10"/>
        <v>0</v>
      </c>
      <c r="R62" s="87">
        <f t="shared" si="11"/>
        <v>0</v>
      </c>
      <c r="S62" s="87">
        <f t="shared" si="12"/>
        <v>0</v>
      </c>
      <c r="T62" s="87">
        <f t="shared" si="13"/>
        <v>0</v>
      </c>
      <c r="V62" s="87" t="str">
        <f>IF(ISERR(IF($C62="","",SUMIFS(Con_ve!$F$6:$F$1005,Con_ve!$D$6:$D$1005,$C62,Con_ve!$I$6:$I$1005,"Fechada",Con_ve!$Q$6:$Q$1005,V$5))),"",IF($C62="","",SUMIFS(Con_ve!$F$6:$F$1005,Con_ve!$D$6:$D$1005,$C62,Con_ve!$I$6:$I$1005,"Fechada",Con_ve!$Q$6:$Q$1005,V$5)))</f>
        <v/>
      </c>
      <c r="W62" s="87" t="str">
        <f>IF(ISERR(IF($C62="","",SUMIFS(Con_ve!$F$6:$F$1005,Con_ve!$D$6:$D$1005,$C62,Con_ve!$I$6:$I$1005,"Fechada",Con_ve!$Q$6:$Q$1005,W$5))),"",IF($C62="","",SUMIFS(Con_ve!$F$6:$F$1005,Con_ve!$D$6:$D$1005,$C62,Con_ve!$I$6:$I$1005,"Fechada",Con_ve!$Q$6:$Q$1005,W$5)))</f>
        <v/>
      </c>
      <c r="X62" s="87" t="str">
        <f>IF(ISERR(IF($C62="","",SUMIFS(Con_ve!$F$6:$F$1005,Con_ve!$D$6:$D$1005,$C62,Con_ve!$I$6:$I$1005,"Fechada",Con_ve!$Q$6:$Q$1005,X$5))),"",IF($C62="","",SUMIFS(Con_ve!$F$6:$F$1005,Con_ve!$D$6:$D$1005,$C62,Con_ve!$I$6:$I$1005,"Fechada",Con_ve!$Q$6:$Q$1005,X$5)))</f>
        <v/>
      </c>
      <c r="Y62" s="87" t="str">
        <f>IF(ISERR(IF($C62="","",SUMIFS(Con_ve!$F$6:$F$1005,Con_ve!$D$6:$D$1005,$C62,Con_ve!$I$6:$I$1005,"Fechada",Con_ve!$Q$6:$Q$1005,Y$5))),"",IF($C62="","",SUMIFS(Con_ve!$F$6:$F$1005,Con_ve!$D$6:$D$1005,$C62,Con_ve!$I$6:$I$1005,"Fechada",Con_ve!$Q$6:$Q$1005,Y$5)))</f>
        <v/>
      </c>
      <c r="Z62" s="87" t="str">
        <f>IF(ISERR(IF($C62="","",SUMIFS(Con_ve!$F$6:$F$1005,Con_ve!$D$6:$D$1005,$C62,Con_ve!$I$6:$I$1005,"Fechada",Con_ve!$Q$6:$Q$1005,Z$5))),"",IF($C62="","",SUMIFS(Con_ve!$F$6:$F$1005,Con_ve!$D$6:$D$1005,$C62,Con_ve!$I$6:$I$1005,"Fechada",Con_ve!$Q$6:$Q$1005,Z$5)))</f>
        <v/>
      </c>
      <c r="AA62" s="87" t="str">
        <f>IF(ISERR(IF($C62="","",SUMIFS(Con_ve!$F$6:$F$1005,Con_ve!$D$6:$D$1005,$C62,Con_ve!$I$6:$I$1005,"Fechada",Con_ve!$Q$6:$Q$1005,AA$5))),"",IF($C62="","",SUMIFS(Con_ve!$F$6:$F$1005,Con_ve!$D$6:$D$1005,$C62,Con_ve!$I$6:$I$1005,"Fechada",Con_ve!$Q$6:$Q$1005,AA$5)))</f>
        <v/>
      </c>
      <c r="AB62" s="87" t="str">
        <f>IF(ISERR(IF($C62="","",SUMIFS(Con_ve!$F$6:$F$1005,Con_ve!$D$6:$D$1005,$C62,Con_ve!$I$6:$I$1005,"Fechada",Con_ve!$Q$6:$Q$1005,AB$5))),"",IF($C62="","",SUMIFS(Con_ve!$F$6:$F$1005,Con_ve!$D$6:$D$1005,$C62,Con_ve!$I$6:$I$1005,"Fechada",Con_ve!$Q$6:$Q$1005,AB$5)))</f>
        <v/>
      </c>
      <c r="AC62" s="87" t="str">
        <f>IF(ISERR(IF($C62="","",SUMIFS(Con_ve!$F$6:$F$1005,Con_ve!$D$6:$D$1005,$C62,Con_ve!$I$6:$I$1005,"Fechada",Con_ve!$Q$6:$Q$1005,AC$5))),"",IF($C62="","",SUMIFS(Con_ve!$F$6:$F$1005,Con_ve!$D$6:$D$1005,$C62,Con_ve!$I$6:$I$1005,"Fechada",Con_ve!$Q$6:$Q$1005,AC$5)))</f>
        <v/>
      </c>
      <c r="AD62" s="87" t="str">
        <f>IF(ISERR(IF($C62="","",SUMIFS(Con_ve!$F$6:$F$1005,Con_ve!$D$6:$D$1005,$C62,Con_ve!$I$6:$I$1005,"Fechada",Con_ve!$Q$6:$Q$1005,AD$5))),"",IF($C62="","",SUMIFS(Con_ve!$F$6:$F$1005,Con_ve!$D$6:$D$1005,$C62,Con_ve!$I$6:$I$1005,"Fechada",Con_ve!$Q$6:$Q$1005,AD$5)))</f>
        <v/>
      </c>
      <c r="AE62" s="87" t="str">
        <f>IF(ISERR(IF($C62="","",SUMIFS(Con_ve!$F$6:$F$1005,Con_ve!$D$6:$D$1005,$C62,Con_ve!$I$6:$I$1005,"Fechada",Con_ve!$Q$6:$Q$1005,AE$5))),"",IF($C62="","",SUMIFS(Con_ve!$F$6:$F$1005,Con_ve!$D$6:$D$1005,$C62,Con_ve!$I$6:$I$1005,"Fechada",Con_ve!$Q$6:$Q$1005,AE$5)))</f>
        <v/>
      </c>
      <c r="AF62" s="87" t="str">
        <f>IF(ISERR(IF($C62="","",SUMIFS(Con_ve!$F$6:$F$1005,Con_ve!$D$6:$D$1005,$C62,Con_ve!$I$6:$I$1005,"Fechada",Con_ve!$Q$6:$Q$1005,AF$5))),"",IF($C62="","",SUMIFS(Con_ve!$F$6:$F$1005,Con_ve!$D$6:$D$1005,$C62,Con_ve!$I$6:$I$1005,"Fechada",Con_ve!$Q$6:$Q$1005,AF$5)))</f>
        <v/>
      </c>
      <c r="AG62" s="87" t="str">
        <f>IF(ISERR(IF($C62="","",SUMIFS(Con_ve!$F$6:$F$1005,Con_ve!$D$6:$D$1005,$C62,Con_ve!$I$6:$I$1005,"Fechada",Con_ve!$Q$6:$Q$1005,AG$5))),"",IF($C62="","",SUMIFS(Con_ve!$F$6:$F$1005,Con_ve!$D$6:$D$1005,$C62,Con_ve!$I$6:$I$1005,"Fechada",Con_ve!$Q$6:$Q$1005,AG$5)))</f>
        <v/>
      </c>
      <c r="AH62" s="87">
        <f t="shared" si="14"/>
        <v>0</v>
      </c>
      <c r="AJ62" s="87" t="str">
        <f>IF(ISERR(IF($C62="","",SUMIFS(Con_ve!$F$6:$F$1005,Con_ve!$D$6:$D$1005,$C62,Con_ve!$I$6:$I$1005,"Em negociação",Con_ve!$Q$6:$Q$1005,AJ$5))),"",IF($C62="","",SUMIFS(Con_ve!$F$6:$F$1005,Con_ve!$D$6:$D$1005,$C62,Con_ve!$I$6:$I$1005,"Em negociação",Con_ve!$Q$6:$Q$1005,AJ$5)))</f>
        <v/>
      </c>
      <c r="AK62" s="87" t="str">
        <f>IF(ISERR(IF($C62="","",SUMIFS(Con_ve!$F$6:$F$1005,Con_ve!$D$6:$D$1005,$C62,Con_ve!$I$6:$I$1005,"Em negociação",Con_ve!$Q$6:$Q$1005,AK$5))),"",IF($C62="","",SUMIFS(Con_ve!$F$6:$F$1005,Con_ve!$D$6:$D$1005,$C62,Con_ve!$I$6:$I$1005,"Em negociação",Con_ve!$Q$6:$Q$1005,AK$5)))</f>
        <v/>
      </c>
      <c r="AL62" s="87" t="str">
        <f>IF(ISERR(IF($C62="","",SUMIFS(Con_ve!$F$6:$F$1005,Con_ve!$D$6:$D$1005,$C62,Con_ve!$I$6:$I$1005,"Em negociação",Con_ve!$Q$6:$Q$1005,AL$5))),"",IF($C62="","",SUMIFS(Con_ve!$F$6:$F$1005,Con_ve!$D$6:$D$1005,$C62,Con_ve!$I$6:$I$1005,"Em negociação",Con_ve!$Q$6:$Q$1005,AL$5)))</f>
        <v/>
      </c>
      <c r="AM62" s="87" t="str">
        <f>IF(ISERR(IF($C62="","",SUMIFS(Con_ve!$F$6:$F$1005,Con_ve!$D$6:$D$1005,$C62,Con_ve!$I$6:$I$1005,"Em negociação",Con_ve!$Q$6:$Q$1005,AM$5))),"",IF($C62="","",SUMIFS(Con_ve!$F$6:$F$1005,Con_ve!$D$6:$D$1005,$C62,Con_ve!$I$6:$I$1005,"Em negociação",Con_ve!$Q$6:$Q$1005,AM$5)))</f>
        <v/>
      </c>
      <c r="AN62" s="87" t="str">
        <f>IF(ISERR(IF($C62="","",SUMIFS(Con_ve!$F$6:$F$1005,Con_ve!$D$6:$D$1005,$C62,Con_ve!$I$6:$I$1005,"Em negociação",Con_ve!$Q$6:$Q$1005,AN$5))),"",IF($C62="","",SUMIFS(Con_ve!$F$6:$F$1005,Con_ve!$D$6:$D$1005,$C62,Con_ve!$I$6:$I$1005,"Em negociação",Con_ve!$Q$6:$Q$1005,AN$5)))</f>
        <v/>
      </c>
      <c r="AO62" s="87" t="str">
        <f>IF(ISERR(IF($C62="","",SUMIFS(Con_ve!$F$6:$F$1005,Con_ve!$D$6:$D$1005,$C62,Con_ve!$I$6:$I$1005,"Em negociação",Con_ve!$Q$6:$Q$1005,AO$5))),"",IF($C62="","",SUMIFS(Con_ve!$F$6:$F$1005,Con_ve!$D$6:$D$1005,$C62,Con_ve!$I$6:$I$1005,"Em negociação",Con_ve!$Q$6:$Q$1005,AO$5)))</f>
        <v/>
      </c>
      <c r="AP62" s="87" t="str">
        <f>IF(ISERR(IF($C62="","",SUMIFS(Con_ve!$F$6:$F$1005,Con_ve!$D$6:$D$1005,$C62,Con_ve!$I$6:$I$1005,"Em negociação",Con_ve!$Q$6:$Q$1005,AP$5))),"",IF($C62="","",SUMIFS(Con_ve!$F$6:$F$1005,Con_ve!$D$6:$D$1005,$C62,Con_ve!$I$6:$I$1005,"Em negociação",Con_ve!$Q$6:$Q$1005,AP$5)))</f>
        <v/>
      </c>
      <c r="AQ62" s="87" t="str">
        <f>IF(ISERR(IF($C62="","",SUMIFS(Con_ve!$F$6:$F$1005,Con_ve!$D$6:$D$1005,$C62,Con_ve!$I$6:$I$1005,"Em negociação",Con_ve!$Q$6:$Q$1005,AQ$5))),"",IF($C62="","",SUMIFS(Con_ve!$F$6:$F$1005,Con_ve!$D$6:$D$1005,$C62,Con_ve!$I$6:$I$1005,"Em negociação",Con_ve!$Q$6:$Q$1005,AQ$5)))</f>
        <v/>
      </c>
      <c r="AR62" s="87" t="str">
        <f>IF(ISERR(IF($C62="","",SUMIFS(Con_ve!$F$6:$F$1005,Con_ve!$D$6:$D$1005,$C62,Con_ve!$I$6:$I$1005,"Em negociação",Con_ve!$Q$6:$Q$1005,AR$5))),"",IF($C62="","",SUMIFS(Con_ve!$F$6:$F$1005,Con_ve!$D$6:$D$1005,$C62,Con_ve!$I$6:$I$1005,"Em negociação",Con_ve!$Q$6:$Q$1005,AR$5)))</f>
        <v/>
      </c>
      <c r="AS62" s="87" t="str">
        <f>IF(ISERR(IF($C62="","",SUMIFS(Con_ve!$F$6:$F$1005,Con_ve!$D$6:$D$1005,$C62,Con_ve!$I$6:$I$1005,"Em negociação",Con_ve!$Q$6:$Q$1005,AS$5))),"",IF($C62="","",SUMIFS(Con_ve!$F$6:$F$1005,Con_ve!$D$6:$D$1005,$C62,Con_ve!$I$6:$I$1005,"Em negociação",Con_ve!$Q$6:$Q$1005,AS$5)))</f>
        <v/>
      </c>
      <c r="AT62" s="87" t="str">
        <f>IF(ISERR(IF($C62="","",SUMIFS(Con_ve!$F$6:$F$1005,Con_ve!$D$6:$D$1005,$C62,Con_ve!$I$6:$I$1005,"Em negociação",Con_ve!$Q$6:$Q$1005,AT$5))),"",IF($C62="","",SUMIFS(Con_ve!$F$6:$F$1005,Con_ve!$D$6:$D$1005,$C62,Con_ve!$I$6:$I$1005,"Em negociação",Con_ve!$Q$6:$Q$1005,AT$5)))</f>
        <v/>
      </c>
      <c r="AU62" s="87" t="str">
        <f>IF(ISERR(IF($C62="","",SUMIFS(Con_ve!$F$6:$F$1005,Con_ve!$D$6:$D$1005,$C62,Con_ve!$I$6:$I$1005,"Em negociação",Con_ve!$Q$6:$Q$1005,AU$5))),"",IF($C62="","",SUMIFS(Con_ve!$F$6:$F$1005,Con_ve!$D$6:$D$1005,$C62,Con_ve!$I$6:$I$1005,"Em negociação",Con_ve!$Q$6:$Q$1005,AU$5)))</f>
        <v/>
      </c>
      <c r="AV62" s="87">
        <f t="shared" si="15"/>
        <v>0</v>
      </c>
    </row>
    <row r="63" spans="3:48" ht="30" customHeight="1">
      <c r="C63" s="97"/>
      <c r="D63" s="97"/>
      <c r="E63" s="95" t="s">
        <v>309</v>
      </c>
      <c r="F63" s="95" t="s">
        <v>309</v>
      </c>
      <c r="H63" s="87">
        <f t="shared" si="1"/>
        <v>0</v>
      </c>
      <c r="I63" s="87">
        <f t="shared" si="2"/>
        <v>0</v>
      </c>
      <c r="J63" s="87">
        <f t="shared" si="3"/>
        <v>0</v>
      </c>
      <c r="K63" s="87">
        <f t="shared" si="4"/>
        <v>0</v>
      </c>
      <c r="L63" s="87">
        <f t="shared" si="5"/>
        <v>0</v>
      </c>
      <c r="M63" s="87">
        <f t="shared" si="6"/>
        <v>0</v>
      </c>
      <c r="N63" s="87">
        <f t="shared" si="7"/>
        <v>0</v>
      </c>
      <c r="O63" s="87">
        <f t="shared" si="8"/>
        <v>0</v>
      </c>
      <c r="P63" s="87">
        <f t="shared" si="9"/>
        <v>0</v>
      </c>
      <c r="Q63" s="87">
        <f t="shared" si="10"/>
        <v>0</v>
      </c>
      <c r="R63" s="87">
        <f t="shared" si="11"/>
        <v>0</v>
      </c>
      <c r="S63" s="87">
        <f t="shared" si="12"/>
        <v>0</v>
      </c>
      <c r="T63" s="87">
        <f t="shared" si="13"/>
        <v>0</v>
      </c>
      <c r="V63" s="87" t="str">
        <f>IF(ISERR(IF($C63="","",SUMIFS(Con_ve!$F$6:$F$1005,Con_ve!$D$6:$D$1005,$C63,Con_ve!$I$6:$I$1005,"Fechada",Con_ve!$Q$6:$Q$1005,V$5))),"",IF($C63="","",SUMIFS(Con_ve!$F$6:$F$1005,Con_ve!$D$6:$D$1005,$C63,Con_ve!$I$6:$I$1005,"Fechada",Con_ve!$Q$6:$Q$1005,V$5)))</f>
        <v/>
      </c>
      <c r="W63" s="87" t="str">
        <f>IF(ISERR(IF($C63="","",SUMIFS(Con_ve!$F$6:$F$1005,Con_ve!$D$6:$D$1005,$C63,Con_ve!$I$6:$I$1005,"Fechada",Con_ve!$Q$6:$Q$1005,W$5))),"",IF($C63="","",SUMIFS(Con_ve!$F$6:$F$1005,Con_ve!$D$6:$D$1005,$C63,Con_ve!$I$6:$I$1005,"Fechada",Con_ve!$Q$6:$Q$1005,W$5)))</f>
        <v/>
      </c>
      <c r="X63" s="87" t="str">
        <f>IF(ISERR(IF($C63="","",SUMIFS(Con_ve!$F$6:$F$1005,Con_ve!$D$6:$D$1005,$C63,Con_ve!$I$6:$I$1005,"Fechada",Con_ve!$Q$6:$Q$1005,X$5))),"",IF($C63="","",SUMIFS(Con_ve!$F$6:$F$1005,Con_ve!$D$6:$D$1005,$C63,Con_ve!$I$6:$I$1005,"Fechada",Con_ve!$Q$6:$Q$1005,X$5)))</f>
        <v/>
      </c>
      <c r="Y63" s="87" t="str">
        <f>IF(ISERR(IF($C63="","",SUMIFS(Con_ve!$F$6:$F$1005,Con_ve!$D$6:$D$1005,$C63,Con_ve!$I$6:$I$1005,"Fechada",Con_ve!$Q$6:$Q$1005,Y$5))),"",IF($C63="","",SUMIFS(Con_ve!$F$6:$F$1005,Con_ve!$D$6:$D$1005,$C63,Con_ve!$I$6:$I$1005,"Fechada",Con_ve!$Q$6:$Q$1005,Y$5)))</f>
        <v/>
      </c>
      <c r="Z63" s="87" t="str">
        <f>IF(ISERR(IF($C63="","",SUMIFS(Con_ve!$F$6:$F$1005,Con_ve!$D$6:$D$1005,$C63,Con_ve!$I$6:$I$1005,"Fechada",Con_ve!$Q$6:$Q$1005,Z$5))),"",IF($C63="","",SUMIFS(Con_ve!$F$6:$F$1005,Con_ve!$D$6:$D$1005,$C63,Con_ve!$I$6:$I$1005,"Fechada",Con_ve!$Q$6:$Q$1005,Z$5)))</f>
        <v/>
      </c>
      <c r="AA63" s="87" t="str">
        <f>IF(ISERR(IF($C63="","",SUMIFS(Con_ve!$F$6:$F$1005,Con_ve!$D$6:$D$1005,$C63,Con_ve!$I$6:$I$1005,"Fechada",Con_ve!$Q$6:$Q$1005,AA$5))),"",IF($C63="","",SUMIFS(Con_ve!$F$6:$F$1005,Con_ve!$D$6:$D$1005,$C63,Con_ve!$I$6:$I$1005,"Fechada",Con_ve!$Q$6:$Q$1005,AA$5)))</f>
        <v/>
      </c>
      <c r="AB63" s="87" t="str">
        <f>IF(ISERR(IF($C63="","",SUMIFS(Con_ve!$F$6:$F$1005,Con_ve!$D$6:$D$1005,$C63,Con_ve!$I$6:$I$1005,"Fechada",Con_ve!$Q$6:$Q$1005,AB$5))),"",IF($C63="","",SUMIFS(Con_ve!$F$6:$F$1005,Con_ve!$D$6:$D$1005,$C63,Con_ve!$I$6:$I$1005,"Fechada",Con_ve!$Q$6:$Q$1005,AB$5)))</f>
        <v/>
      </c>
      <c r="AC63" s="87" t="str">
        <f>IF(ISERR(IF($C63="","",SUMIFS(Con_ve!$F$6:$F$1005,Con_ve!$D$6:$D$1005,$C63,Con_ve!$I$6:$I$1005,"Fechada",Con_ve!$Q$6:$Q$1005,AC$5))),"",IF($C63="","",SUMIFS(Con_ve!$F$6:$F$1005,Con_ve!$D$6:$D$1005,$C63,Con_ve!$I$6:$I$1005,"Fechada",Con_ve!$Q$6:$Q$1005,AC$5)))</f>
        <v/>
      </c>
      <c r="AD63" s="87" t="str">
        <f>IF(ISERR(IF($C63="","",SUMIFS(Con_ve!$F$6:$F$1005,Con_ve!$D$6:$D$1005,$C63,Con_ve!$I$6:$I$1005,"Fechada",Con_ve!$Q$6:$Q$1005,AD$5))),"",IF($C63="","",SUMIFS(Con_ve!$F$6:$F$1005,Con_ve!$D$6:$D$1005,$C63,Con_ve!$I$6:$I$1005,"Fechada",Con_ve!$Q$6:$Q$1005,AD$5)))</f>
        <v/>
      </c>
      <c r="AE63" s="87" t="str">
        <f>IF(ISERR(IF($C63="","",SUMIFS(Con_ve!$F$6:$F$1005,Con_ve!$D$6:$D$1005,$C63,Con_ve!$I$6:$I$1005,"Fechada",Con_ve!$Q$6:$Q$1005,AE$5))),"",IF($C63="","",SUMIFS(Con_ve!$F$6:$F$1005,Con_ve!$D$6:$D$1005,$C63,Con_ve!$I$6:$I$1005,"Fechada",Con_ve!$Q$6:$Q$1005,AE$5)))</f>
        <v/>
      </c>
      <c r="AF63" s="87" t="str">
        <f>IF(ISERR(IF($C63="","",SUMIFS(Con_ve!$F$6:$F$1005,Con_ve!$D$6:$D$1005,$C63,Con_ve!$I$6:$I$1005,"Fechada",Con_ve!$Q$6:$Q$1005,AF$5))),"",IF($C63="","",SUMIFS(Con_ve!$F$6:$F$1005,Con_ve!$D$6:$D$1005,$C63,Con_ve!$I$6:$I$1005,"Fechada",Con_ve!$Q$6:$Q$1005,AF$5)))</f>
        <v/>
      </c>
      <c r="AG63" s="87" t="str">
        <f>IF(ISERR(IF($C63="","",SUMIFS(Con_ve!$F$6:$F$1005,Con_ve!$D$6:$D$1005,$C63,Con_ve!$I$6:$I$1005,"Fechada",Con_ve!$Q$6:$Q$1005,AG$5))),"",IF($C63="","",SUMIFS(Con_ve!$F$6:$F$1005,Con_ve!$D$6:$D$1005,$C63,Con_ve!$I$6:$I$1005,"Fechada",Con_ve!$Q$6:$Q$1005,AG$5)))</f>
        <v/>
      </c>
      <c r="AH63" s="87">
        <f t="shared" si="14"/>
        <v>0</v>
      </c>
      <c r="AJ63" s="87" t="str">
        <f>IF(ISERR(IF($C63="","",SUMIFS(Con_ve!$F$6:$F$1005,Con_ve!$D$6:$D$1005,$C63,Con_ve!$I$6:$I$1005,"Em negociação",Con_ve!$Q$6:$Q$1005,AJ$5))),"",IF($C63="","",SUMIFS(Con_ve!$F$6:$F$1005,Con_ve!$D$6:$D$1005,$C63,Con_ve!$I$6:$I$1005,"Em negociação",Con_ve!$Q$6:$Q$1005,AJ$5)))</f>
        <v/>
      </c>
      <c r="AK63" s="87" t="str">
        <f>IF(ISERR(IF($C63="","",SUMIFS(Con_ve!$F$6:$F$1005,Con_ve!$D$6:$D$1005,$C63,Con_ve!$I$6:$I$1005,"Em negociação",Con_ve!$Q$6:$Q$1005,AK$5))),"",IF($C63="","",SUMIFS(Con_ve!$F$6:$F$1005,Con_ve!$D$6:$D$1005,$C63,Con_ve!$I$6:$I$1005,"Em negociação",Con_ve!$Q$6:$Q$1005,AK$5)))</f>
        <v/>
      </c>
      <c r="AL63" s="87" t="str">
        <f>IF(ISERR(IF($C63="","",SUMIFS(Con_ve!$F$6:$F$1005,Con_ve!$D$6:$D$1005,$C63,Con_ve!$I$6:$I$1005,"Em negociação",Con_ve!$Q$6:$Q$1005,AL$5))),"",IF($C63="","",SUMIFS(Con_ve!$F$6:$F$1005,Con_ve!$D$6:$D$1005,$C63,Con_ve!$I$6:$I$1005,"Em negociação",Con_ve!$Q$6:$Q$1005,AL$5)))</f>
        <v/>
      </c>
      <c r="AM63" s="87" t="str">
        <f>IF(ISERR(IF($C63="","",SUMIFS(Con_ve!$F$6:$F$1005,Con_ve!$D$6:$D$1005,$C63,Con_ve!$I$6:$I$1005,"Em negociação",Con_ve!$Q$6:$Q$1005,AM$5))),"",IF($C63="","",SUMIFS(Con_ve!$F$6:$F$1005,Con_ve!$D$6:$D$1005,$C63,Con_ve!$I$6:$I$1005,"Em negociação",Con_ve!$Q$6:$Q$1005,AM$5)))</f>
        <v/>
      </c>
      <c r="AN63" s="87" t="str">
        <f>IF(ISERR(IF($C63="","",SUMIFS(Con_ve!$F$6:$F$1005,Con_ve!$D$6:$D$1005,$C63,Con_ve!$I$6:$I$1005,"Em negociação",Con_ve!$Q$6:$Q$1005,AN$5))),"",IF($C63="","",SUMIFS(Con_ve!$F$6:$F$1005,Con_ve!$D$6:$D$1005,$C63,Con_ve!$I$6:$I$1005,"Em negociação",Con_ve!$Q$6:$Q$1005,AN$5)))</f>
        <v/>
      </c>
      <c r="AO63" s="87" t="str">
        <f>IF(ISERR(IF($C63="","",SUMIFS(Con_ve!$F$6:$F$1005,Con_ve!$D$6:$D$1005,$C63,Con_ve!$I$6:$I$1005,"Em negociação",Con_ve!$Q$6:$Q$1005,AO$5))),"",IF($C63="","",SUMIFS(Con_ve!$F$6:$F$1005,Con_ve!$D$6:$D$1005,$C63,Con_ve!$I$6:$I$1005,"Em negociação",Con_ve!$Q$6:$Q$1005,AO$5)))</f>
        <v/>
      </c>
      <c r="AP63" s="87" t="str">
        <f>IF(ISERR(IF($C63="","",SUMIFS(Con_ve!$F$6:$F$1005,Con_ve!$D$6:$D$1005,$C63,Con_ve!$I$6:$I$1005,"Em negociação",Con_ve!$Q$6:$Q$1005,AP$5))),"",IF($C63="","",SUMIFS(Con_ve!$F$6:$F$1005,Con_ve!$D$6:$D$1005,$C63,Con_ve!$I$6:$I$1005,"Em negociação",Con_ve!$Q$6:$Q$1005,AP$5)))</f>
        <v/>
      </c>
      <c r="AQ63" s="87" t="str">
        <f>IF(ISERR(IF($C63="","",SUMIFS(Con_ve!$F$6:$F$1005,Con_ve!$D$6:$D$1005,$C63,Con_ve!$I$6:$I$1005,"Em negociação",Con_ve!$Q$6:$Q$1005,AQ$5))),"",IF($C63="","",SUMIFS(Con_ve!$F$6:$F$1005,Con_ve!$D$6:$D$1005,$C63,Con_ve!$I$6:$I$1005,"Em negociação",Con_ve!$Q$6:$Q$1005,AQ$5)))</f>
        <v/>
      </c>
      <c r="AR63" s="87" t="str">
        <f>IF(ISERR(IF($C63="","",SUMIFS(Con_ve!$F$6:$F$1005,Con_ve!$D$6:$D$1005,$C63,Con_ve!$I$6:$I$1005,"Em negociação",Con_ve!$Q$6:$Q$1005,AR$5))),"",IF($C63="","",SUMIFS(Con_ve!$F$6:$F$1005,Con_ve!$D$6:$D$1005,$C63,Con_ve!$I$6:$I$1005,"Em negociação",Con_ve!$Q$6:$Q$1005,AR$5)))</f>
        <v/>
      </c>
      <c r="AS63" s="87" t="str">
        <f>IF(ISERR(IF($C63="","",SUMIFS(Con_ve!$F$6:$F$1005,Con_ve!$D$6:$D$1005,$C63,Con_ve!$I$6:$I$1005,"Em negociação",Con_ve!$Q$6:$Q$1005,AS$5))),"",IF($C63="","",SUMIFS(Con_ve!$F$6:$F$1005,Con_ve!$D$6:$D$1005,$C63,Con_ve!$I$6:$I$1005,"Em negociação",Con_ve!$Q$6:$Q$1005,AS$5)))</f>
        <v/>
      </c>
      <c r="AT63" s="87" t="str">
        <f>IF(ISERR(IF($C63="","",SUMIFS(Con_ve!$F$6:$F$1005,Con_ve!$D$6:$D$1005,$C63,Con_ve!$I$6:$I$1005,"Em negociação",Con_ve!$Q$6:$Q$1005,AT$5))),"",IF($C63="","",SUMIFS(Con_ve!$F$6:$F$1005,Con_ve!$D$6:$D$1005,$C63,Con_ve!$I$6:$I$1005,"Em negociação",Con_ve!$Q$6:$Q$1005,AT$5)))</f>
        <v/>
      </c>
      <c r="AU63" s="87" t="str">
        <f>IF(ISERR(IF($C63="","",SUMIFS(Con_ve!$F$6:$F$1005,Con_ve!$D$6:$D$1005,$C63,Con_ve!$I$6:$I$1005,"Em negociação",Con_ve!$Q$6:$Q$1005,AU$5))),"",IF($C63="","",SUMIFS(Con_ve!$F$6:$F$1005,Con_ve!$D$6:$D$1005,$C63,Con_ve!$I$6:$I$1005,"Em negociação",Con_ve!$Q$6:$Q$1005,AU$5)))</f>
        <v/>
      </c>
      <c r="AV63" s="87">
        <f t="shared" si="15"/>
        <v>0</v>
      </c>
    </row>
    <row r="64" spans="3:48" ht="30" customHeight="1">
      <c r="C64" s="97"/>
      <c r="D64" s="97"/>
      <c r="E64" s="95" t="s">
        <v>309</v>
      </c>
      <c r="F64" s="95" t="s">
        <v>309</v>
      </c>
      <c r="H64" s="87">
        <f t="shared" si="1"/>
        <v>0</v>
      </c>
      <c r="I64" s="87">
        <f t="shared" si="2"/>
        <v>0</v>
      </c>
      <c r="J64" s="87">
        <f t="shared" si="3"/>
        <v>0</v>
      </c>
      <c r="K64" s="87">
        <f t="shared" si="4"/>
        <v>0</v>
      </c>
      <c r="L64" s="87">
        <f t="shared" si="5"/>
        <v>0</v>
      </c>
      <c r="M64" s="87">
        <f t="shared" si="6"/>
        <v>0</v>
      </c>
      <c r="N64" s="87">
        <f t="shared" si="7"/>
        <v>0</v>
      </c>
      <c r="O64" s="87">
        <f t="shared" si="8"/>
        <v>0</v>
      </c>
      <c r="P64" s="87">
        <f t="shared" si="9"/>
        <v>0</v>
      </c>
      <c r="Q64" s="87">
        <f t="shared" si="10"/>
        <v>0</v>
      </c>
      <c r="R64" s="87">
        <f t="shared" si="11"/>
        <v>0</v>
      </c>
      <c r="S64" s="87">
        <f t="shared" si="12"/>
        <v>0</v>
      </c>
      <c r="T64" s="87">
        <f t="shared" si="13"/>
        <v>0</v>
      </c>
      <c r="V64" s="87" t="str">
        <f>IF(ISERR(IF($C64="","",SUMIFS(Con_ve!$F$6:$F$1005,Con_ve!$D$6:$D$1005,$C64,Con_ve!$I$6:$I$1005,"Fechada",Con_ve!$Q$6:$Q$1005,V$5))),"",IF($C64="","",SUMIFS(Con_ve!$F$6:$F$1005,Con_ve!$D$6:$D$1005,$C64,Con_ve!$I$6:$I$1005,"Fechada",Con_ve!$Q$6:$Q$1005,V$5)))</f>
        <v/>
      </c>
      <c r="W64" s="87" t="str">
        <f>IF(ISERR(IF($C64="","",SUMIFS(Con_ve!$F$6:$F$1005,Con_ve!$D$6:$D$1005,$C64,Con_ve!$I$6:$I$1005,"Fechada",Con_ve!$Q$6:$Q$1005,W$5))),"",IF($C64="","",SUMIFS(Con_ve!$F$6:$F$1005,Con_ve!$D$6:$D$1005,$C64,Con_ve!$I$6:$I$1005,"Fechada",Con_ve!$Q$6:$Q$1005,W$5)))</f>
        <v/>
      </c>
      <c r="X64" s="87" t="str">
        <f>IF(ISERR(IF($C64="","",SUMIFS(Con_ve!$F$6:$F$1005,Con_ve!$D$6:$D$1005,$C64,Con_ve!$I$6:$I$1005,"Fechada",Con_ve!$Q$6:$Q$1005,X$5))),"",IF($C64="","",SUMIFS(Con_ve!$F$6:$F$1005,Con_ve!$D$6:$D$1005,$C64,Con_ve!$I$6:$I$1005,"Fechada",Con_ve!$Q$6:$Q$1005,X$5)))</f>
        <v/>
      </c>
      <c r="Y64" s="87" t="str">
        <f>IF(ISERR(IF($C64="","",SUMIFS(Con_ve!$F$6:$F$1005,Con_ve!$D$6:$D$1005,$C64,Con_ve!$I$6:$I$1005,"Fechada",Con_ve!$Q$6:$Q$1005,Y$5))),"",IF($C64="","",SUMIFS(Con_ve!$F$6:$F$1005,Con_ve!$D$6:$D$1005,$C64,Con_ve!$I$6:$I$1005,"Fechada",Con_ve!$Q$6:$Q$1005,Y$5)))</f>
        <v/>
      </c>
      <c r="Z64" s="87" t="str">
        <f>IF(ISERR(IF($C64="","",SUMIFS(Con_ve!$F$6:$F$1005,Con_ve!$D$6:$D$1005,$C64,Con_ve!$I$6:$I$1005,"Fechada",Con_ve!$Q$6:$Q$1005,Z$5))),"",IF($C64="","",SUMIFS(Con_ve!$F$6:$F$1005,Con_ve!$D$6:$D$1005,$C64,Con_ve!$I$6:$I$1005,"Fechada",Con_ve!$Q$6:$Q$1005,Z$5)))</f>
        <v/>
      </c>
      <c r="AA64" s="87" t="str">
        <f>IF(ISERR(IF($C64="","",SUMIFS(Con_ve!$F$6:$F$1005,Con_ve!$D$6:$D$1005,$C64,Con_ve!$I$6:$I$1005,"Fechada",Con_ve!$Q$6:$Q$1005,AA$5))),"",IF($C64="","",SUMIFS(Con_ve!$F$6:$F$1005,Con_ve!$D$6:$D$1005,$C64,Con_ve!$I$6:$I$1005,"Fechada",Con_ve!$Q$6:$Q$1005,AA$5)))</f>
        <v/>
      </c>
      <c r="AB64" s="87" t="str">
        <f>IF(ISERR(IF($C64="","",SUMIFS(Con_ve!$F$6:$F$1005,Con_ve!$D$6:$D$1005,$C64,Con_ve!$I$6:$I$1005,"Fechada",Con_ve!$Q$6:$Q$1005,AB$5))),"",IF($C64="","",SUMIFS(Con_ve!$F$6:$F$1005,Con_ve!$D$6:$D$1005,$C64,Con_ve!$I$6:$I$1005,"Fechada",Con_ve!$Q$6:$Q$1005,AB$5)))</f>
        <v/>
      </c>
      <c r="AC64" s="87" t="str">
        <f>IF(ISERR(IF($C64="","",SUMIFS(Con_ve!$F$6:$F$1005,Con_ve!$D$6:$D$1005,$C64,Con_ve!$I$6:$I$1005,"Fechada",Con_ve!$Q$6:$Q$1005,AC$5))),"",IF($C64="","",SUMIFS(Con_ve!$F$6:$F$1005,Con_ve!$D$6:$D$1005,$C64,Con_ve!$I$6:$I$1005,"Fechada",Con_ve!$Q$6:$Q$1005,AC$5)))</f>
        <v/>
      </c>
      <c r="AD64" s="87" t="str">
        <f>IF(ISERR(IF($C64="","",SUMIFS(Con_ve!$F$6:$F$1005,Con_ve!$D$6:$D$1005,$C64,Con_ve!$I$6:$I$1005,"Fechada",Con_ve!$Q$6:$Q$1005,AD$5))),"",IF($C64="","",SUMIFS(Con_ve!$F$6:$F$1005,Con_ve!$D$6:$D$1005,$C64,Con_ve!$I$6:$I$1005,"Fechada",Con_ve!$Q$6:$Q$1005,AD$5)))</f>
        <v/>
      </c>
      <c r="AE64" s="87" t="str">
        <f>IF(ISERR(IF($C64="","",SUMIFS(Con_ve!$F$6:$F$1005,Con_ve!$D$6:$D$1005,$C64,Con_ve!$I$6:$I$1005,"Fechada",Con_ve!$Q$6:$Q$1005,AE$5))),"",IF($C64="","",SUMIFS(Con_ve!$F$6:$F$1005,Con_ve!$D$6:$D$1005,$C64,Con_ve!$I$6:$I$1005,"Fechada",Con_ve!$Q$6:$Q$1005,AE$5)))</f>
        <v/>
      </c>
      <c r="AF64" s="87" t="str">
        <f>IF(ISERR(IF($C64="","",SUMIFS(Con_ve!$F$6:$F$1005,Con_ve!$D$6:$D$1005,$C64,Con_ve!$I$6:$I$1005,"Fechada",Con_ve!$Q$6:$Q$1005,AF$5))),"",IF($C64="","",SUMIFS(Con_ve!$F$6:$F$1005,Con_ve!$D$6:$D$1005,$C64,Con_ve!$I$6:$I$1005,"Fechada",Con_ve!$Q$6:$Q$1005,AF$5)))</f>
        <v/>
      </c>
      <c r="AG64" s="87" t="str">
        <f>IF(ISERR(IF($C64="","",SUMIFS(Con_ve!$F$6:$F$1005,Con_ve!$D$6:$D$1005,$C64,Con_ve!$I$6:$I$1005,"Fechada",Con_ve!$Q$6:$Q$1005,AG$5))),"",IF($C64="","",SUMIFS(Con_ve!$F$6:$F$1005,Con_ve!$D$6:$D$1005,$C64,Con_ve!$I$6:$I$1005,"Fechada",Con_ve!$Q$6:$Q$1005,AG$5)))</f>
        <v/>
      </c>
      <c r="AH64" s="87">
        <f t="shared" si="14"/>
        <v>0</v>
      </c>
      <c r="AJ64" s="87" t="str">
        <f>IF(ISERR(IF($C64="","",SUMIFS(Con_ve!$F$6:$F$1005,Con_ve!$D$6:$D$1005,$C64,Con_ve!$I$6:$I$1005,"Em negociação",Con_ve!$Q$6:$Q$1005,AJ$5))),"",IF($C64="","",SUMIFS(Con_ve!$F$6:$F$1005,Con_ve!$D$6:$D$1005,$C64,Con_ve!$I$6:$I$1005,"Em negociação",Con_ve!$Q$6:$Q$1005,AJ$5)))</f>
        <v/>
      </c>
      <c r="AK64" s="87" t="str">
        <f>IF(ISERR(IF($C64="","",SUMIFS(Con_ve!$F$6:$F$1005,Con_ve!$D$6:$D$1005,$C64,Con_ve!$I$6:$I$1005,"Em negociação",Con_ve!$Q$6:$Q$1005,AK$5))),"",IF($C64="","",SUMIFS(Con_ve!$F$6:$F$1005,Con_ve!$D$6:$D$1005,$C64,Con_ve!$I$6:$I$1005,"Em negociação",Con_ve!$Q$6:$Q$1005,AK$5)))</f>
        <v/>
      </c>
      <c r="AL64" s="87" t="str">
        <f>IF(ISERR(IF($C64="","",SUMIFS(Con_ve!$F$6:$F$1005,Con_ve!$D$6:$D$1005,$C64,Con_ve!$I$6:$I$1005,"Em negociação",Con_ve!$Q$6:$Q$1005,AL$5))),"",IF($C64="","",SUMIFS(Con_ve!$F$6:$F$1005,Con_ve!$D$6:$D$1005,$C64,Con_ve!$I$6:$I$1005,"Em negociação",Con_ve!$Q$6:$Q$1005,AL$5)))</f>
        <v/>
      </c>
      <c r="AM64" s="87" t="str">
        <f>IF(ISERR(IF($C64="","",SUMIFS(Con_ve!$F$6:$F$1005,Con_ve!$D$6:$D$1005,$C64,Con_ve!$I$6:$I$1005,"Em negociação",Con_ve!$Q$6:$Q$1005,AM$5))),"",IF($C64="","",SUMIFS(Con_ve!$F$6:$F$1005,Con_ve!$D$6:$D$1005,$C64,Con_ve!$I$6:$I$1005,"Em negociação",Con_ve!$Q$6:$Q$1005,AM$5)))</f>
        <v/>
      </c>
      <c r="AN64" s="87" t="str">
        <f>IF(ISERR(IF($C64="","",SUMIFS(Con_ve!$F$6:$F$1005,Con_ve!$D$6:$D$1005,$C64,Con_ve!$I$6:$I$1005,"Em negociação",Con_ve!$Q$6:$Q$1005,AN$5))),"",IF($C64="","",SUMIFS(Con_ve!$F$6:$F$1005,Con_ve!$D$6:$D$1005,$C64,Con_ve!$I$6:$I$1005,"Em negociação",Con_ve!$Q$6:$Q$1005,AN$5)))</f>
        <v/>
      </c>
      <c r="AO64" s="87" t="str">
        <f>IF(ISERR(IF($C64="","",SUMIFS(Con_ve!$F$6:$F$1005,Con_ve!$D$6:$D$1005,$C64,Con_ve!$I$6:$I$1005,"Em negociação",Con_ve!$Q$6:$Q$1005,AO$5))),"",IF($C64="","",SUMIFS(Con_ve!$F$6:$F$1005,Con_ve!$D$6:$D$1005,$C64,Con_ve!$I$6:$I$1005,"Em negociação",Con_ve!$Q$6:$Q$1005,AO$5)))</f>
        <v/>
      </c>
      <c r="AP64" s="87" t="str">
        <f>IF(ISERR(IF($C64="","",SUMIFS(Con_ve!$F$6:$F$1005,Con_ve!$D$6:$D$1005,$C64,Con_ve!$I$6:$I$1005,"Em negociação",Con_ve!$Q$6:$Q$1005,AP$5))),"",IF($C64="","",SUMIFS(Con_ve!$F$6:$F$1005,Con_ve!$D$6:$D$1005,$C64,Con_ve!$I$6:$I$1005,"Em negociação",Con_ve!$Q$6:$Q$1005,AP$5)))</f>
        <v/>
      </c>
      <c r="AQ64" s="87" t="str">
        <f>IF(ISERR(IF($C64="","",SUMIFS(Con_ve!$F$6:$F$1005,Con_ve!$D$6:$D$1005,$C64,Con_ve!$I$6:$I$1005,"Em negociação",Con_ve!$Q$6:$Q$1005,AQ$5))),"",IF($C64="","",SUMIFS(Con_ve!$F$6:$F$1005,Con_ve!$D$6:$D$1005,$C64,Con_ve!$I$6:$I$1005,"Em negociação",Con_ve!$Q$6:$Q$1005,AQ$5)))</f>
        <v/>
      </c>
      <c r="AR64" s="87" t="str">
        <f>IF(ISERR(IF($C64="","",SUMIFS(Con_ve!$F$6:$F$1005,Con_ve!$D$6:$D$1005,$C64,Con_ve!$I$6:$I$1005,"Em negociação",Con_ve!$Q$6:$Q$1005,AR$5))),"",IF($C64="","",SUMIFS(Con_ve!$F$6:$F$1005,Con_ve!$D$6:$D$1005,$C64,Con_ve!$I$6:$I$1005,"Em negociação",Con_ve!$Q$6:$Q$1005,AR$5)))</f>
        <v/>
      </c>
      <c r="AS64" s="87" t="str">
        <f>IF(ISERR(IF($C64="","",SUMIFS(Con_ve!$F$6:$F$1005,Con_ve!$D$6:$D$1005,$C64,Con_ve!$I$6:$I$1005,"Em negociação",Con_ve!$Q$6:$Q$1005,AS$5))),"",IF($C64="","",SUMIFS(Con_ve!$F$6:$F$1005,Con_ve!$D$6:$D$1005,$C64,Con_ve!$I$6:$I$1005,"Em negociação",Con_ve!$Q$6:$Q$1005,AS$5)))</f>
        <v/>
      </c>
      <c r="AT64" s="87" t="str">
        <f>IF(ISERR(IF($C64="","",SUMIFS(Con_ve!$F$6:$F$1005,Con_ve!$D$6:$D$1005,$C64,Con_ve!$I$6:$I$1005,"Em negociação",Con_ve!$Q$6:$Q$1005,AT$5))),"",IF($C64="","",SUMIFS(Con_ve!$F$6:$F$1005,Con_ve!$D$6:$D$1005,$C64,Con_ve!$I$6:$I$1005,"Em negociação",Con_ve!$Q$6:$Q$1005,AT$5)))</f>
        <v/>
      </c>
      <c r="AU64" s="87" t="str">
        <f>IF(ISERR(IF($C64="","",SUMIFS(Con_ve!$F$6:$F$1005,Con_ve!$D$6:$D$1005,$C64,Con_ve!$I$6:$I$1005,"Em negociação",Con_ve!$Q$6:$Q$1005,AU$5))),"",IF($C64="","",SUMIFS(Con_ve!$F$6:$F$1005,Con_ve!$D$6:$D$1005,$C64,Con_ve!$I$6:$I$1005,"Em negociação",Con_ve!$Q$6:$Q$1005,AU$5)))</f>
        <v/>
      </c>
      <c r="AV64" s="87">
        <f t="shared" si="15"/>
        <v>0</v>
      </c>
    </row>
    <row r="65" spans="3:48" ht="30" customHeight="1">
      <c r="C65" s="97"/>
      <c r="D65" s="97"/>
      <c r="E65" s="95" t="s">
        <v>309</v>
      </c>
      <c r="F65" s="95" t="s">
        <v>309</v>
      </c>
      <c r="H65" s="87">
        <f t="shared" si="1"/>
        <v>0</v>
      </c>
      <c r="I65" s="87">
        <f t="shared" si="2"/>
        <v>0</v>
      </c>
      <c r="J65" s="87">
        <f t="shared" si="3"/>
        <v>0</v>
      </c>
      <c r="K65" s="87">
        <f t="shared" si="4"/>
        <v>0</v>
      </c>
      <c r="L65" s="87">
        <f t="shared" si="5"/>
        <v>0</v>
      </c>
      <c r="M65" s="87">
        <f t="shared" si="6"/>
        <v>0</v>
      </c>
      <c r="N65" s="87">
        <f t="shared" si="7"/>
        <v>0</v>
      </c>
      <c r="O65" s="87">
        <f t="shared" si="8"/>
        <v>0</v>
      </c>
      <c r="P65" s="87">
        <f t="shared" si="9"/>
        <v>0</v>
      </c>
      <c r="Q65" s="87">
        <f t="shared" si="10"/>
        <v>0</v>
      </c>
      <c r="R65" s="87">
        <f t="shared" si="11"/>
        <v>0</v>
      </c>
      <c r="S65" s="87">
        <f t="shared" si="12"/>
        <v>0</v>
      </c>
      <c r="T65" s="87">
        <f t="shared" si="13"/>
        <v>0</v>
      </c>
      <c r="V65" s="87" t="str">
        <f>IF(ISERR(IF($C65="","",SUMIFS(Con_ve!$F$6:$F$1005,Con_ve!$D$6:$D$1005,$C65,Con_ve!$I$6:$I$1005,"Fechada",Con_ve!$Q$6:$Q$1005,V$5))),"",IF($C65="","",SUMIFS(Con_ve!$F$6:$F$1005,Con_ve!$D$6:$D$1005,$C65,Con_ve!$I$6:$I$1005,"Fechada",Con_ve!$Q$6:$Q$1005,V$5)))</f>
        <v/>
      </c>
      <c r="W65" s="87" t="str">
        <f>IF(ISERR(IF($C65="","",SUMIFS(Con_ve!$F$6:$F$1005,Con_ve!$D$6:$D$1005,$C65,Con_ve!$I$6:$I$1005,"Fechada",Con_ve!$Q$6:$Q$1005,W$5))),"",IF($C65="","",SUMIFS(Con_ve!$F$6:$F$1005,Con_ve!$D$6:$D$1005,$C65,Con_ve!$I$6:$I$1005,"Fechada",Con_ve!$Q$6:$Q$1005,W$5)))</f>
        <v/>
      </c>
      <c r="X65" s="87" t="str">
        <f>IF(ISERR(IF($C65="","",SUMIFS(Con_ve!$F$6:$F$1005,Con_ve!$D$6:$D$1005,$C65,Con_ve!$I$6:$I$1005,"Fechada",Con_ve!$Q$6:$Q$1005,X$5))),"",IF($C65="","",SUMIFS(Con_ve!$F$6:$F$1005,Con_ve!$D$6:$D$1005,$C65,Con_ve!$I$6:$I$1005,"Fechada",Con_ve!$Q$6:$Q$1005,X$5)))</f>
        <v/>
      </c>
      <c r="Y65" s="87" t="str">
        <f>IF(ISERR(IF($C65="","",SUMIFS(Con_ve!$F$6:$F$1005,Con_ve!$D$6:$D$1005,$C65,Con_ve!$I$6:$I$1005,"Fechada",Con_ve!$Q$6:$Q$1005,Y$5))),"",IF($C65="","",SUMIFS(Con_ve!$F$6:$F$1005,Con_ve!$D$6:$D$1005,$C65,Con_ve!$I$6:$I$1005,"Fechada",Con_ve!$Q$6:$Q$1005,Y$5)))</f>
        <v/>
      </c>
      <c r="Z65" s="87" t="str">
        <f>IF(ISERR(IF($C65="","",SUMIFS(Con_ve!$F$6:$F$1005,Con_ve!$D$6:$D$1005,$C65,Con_ve!$I$6:$I$1005,"Fechada",Con_ve!$Q$6:$Q$1005,Z$5))),"",IF($C65="","",SUMIFS(Con_ve!$F$6:$F$1005,Con_ve!$D$6:$D$1005,$C65,Con_ve!$I$6:$I$1005,"Fechada",Con_ve!$Q$6:$Q$1005,Z$5)))</f>
        <v/>
      </c>
      <c r="AA65" s="87" t="str">
        <f>IF(ISERR(IF($C65="","",SUMIFS(Con_ve!$F$6:$F$1005,Con_ve!$D$6:$D$1005,$C65,Con_ve!$I$6:$I$1005,"Fechada",Con_ve!$Q$6:$Q$1005,AA$5))),"",IF($C65="","",SUMIFS(Con_ve!$F$6:$F$1005,Con_ve!$D$6:$D$1005,$C65,Con_ve!$I$6:$I$1005,"Fechada",Con_ve!$Q$6:$Q$1005,AA$5)))</f>
        <v/>
      </c>
      <c r="AB65" s="87" t="str">
        <f>IF(ISERR(IF($C65="","",SUMIFS(Con_ve!$F$6:$F$1005,Con_ve!$D$6:$D$1005,$C65,Con_ve!$I$6:$I$1005,"Fechada",Con_ve!$Q$6:$Q$1005,AB$5))),"",IF($C65="","",SUMIFS(Con_ve!$F$6:$F$1005,Con_ve!$D$6:$D$1005,$C65,Con_ve!$I$6:$I$1005,"Fechada",Con_ve!$Q$6:$Q$1005,AB$5)))</f>
        <v/>
      </c>
      <c r="AC65" s="87" t="str">
        <f>IF(ISERR(IF($C65="","",SUMIFS(Con_ve!$F$6:$F$1005,Con_ve!$D$6:$D$1005,$C65,Con_ve!$I$6:$I$1005,"Fechada",Con_ve!$Q$6:$Q$1005,AC$5))),"",IF($C65="","",SUMIFS(Con_ve!$F$6:$F$1005,Con_ve!$D$6:$D$1005,$C65,Con_ve!$I$6:$I$1005,"Fechada",Con_ve!$Q$6:$Q$1005,AC$5)))</f>
        <v/>
      </c>
      <c r="AD65" s="87" t="str">
        <f>IF(ISERR(IF($C65="","",SUMIFS(Con_ve!$F$6:$F$1005,Con_ve!$D$6:$D$1005,$C65,Con_ve!$I$6:$I$1005,"Fechada",Con_ve!$Q$6:$Q$1005,AD$5))),"",IF($C65="","",SUMIFS(Con_ve!$F$6:$F$1005,Con_ve!$D$6:$D$1005,$C65,Con_ve!$I$6:$I$1005,"Fechada",Con_ve!$Q$6:$Q$1005,AD$5)))</f>
        <v/>
      </c>
      <c r="AE65" s="87" t="str">
        <f>IF(ISERR(IF($C65="","",SUMIFS(Con_ve!$F$6:$F$1005,Con_ve!$D$6:$D$1005,$C65,Con_ve!$I$6:$I$1005,"Fechada",Con_ve!$Q$6:$Q$1005,AE$5))),"",IF($C65="","",SUMIFS(Con_ve!$F$6:$F$1005,Con_ve!$D$6:$D$1005,$C65,Con_ve!$I$6:$I$1005,"Fechada",Con_ve!$Q$6:$Q$1005,AE$5)))</f>
        <v/>
      </c>
      <c r="AF65" s="87" t="str">
        <f>IF(ISERR(IF($C65="","",SUMIFS(Con_ve!$F$6:$F$1005,Con_ve!$D$6:$D$1005,$C65,Con_ve!$I$6:$I$1005,"Fechada",Con_ve!$Q$6:$Q$1005,AF$5))),"",IF($C65="","",SUMIFS(Con_ve!$F$6:$F$1005,Con_ve!$D$6:$D$1005,$C65,Con_ve!$I$6:$I$1005,"Fechada",Con_ve!$Q$6:$Q$1005,AF$5)))</f>
        <v/>
      </c>
      <c r="AG65" s="87" t="str">
        <f>IF(ISERR(IF($C65="","",SUMIFS(Con_ve!$F$6:$F$1005,Con_ve!$D$6:$D$1005,$C65,Con_ve!$I$6:$I$1005,"Fechada",Con_ve!$Q$6:$Q$1005,AG$5))),"",IF($C65="","",SUMIFS(Con_ve!$F$6:$F$1005,Con_ve!$D$6:$D$1005,$C65,Con_ve!$I$6:$I$1005,"Fechada",Con_ve!$Q$6:$Q$1005,AG$5)))</f>
        <v/>
      </c>
      <c r="AH65" s="87">
        <f t="shared" si="14"/>
        <v>0</v>
      </c>
      <c r="AJ65" s="87" t="str">
        <f>IF(ISERR(IF($C65="","",SUMIFS(Con_ve!$F$6:$F$1005,Con_ve!$D$6:$D$1005,$C65,Con_ve!$I$6:$I$1005,"Em negociação",Con_ve!$Q$6:$Q$1005,AJ$5))),"",IF($C65="","",SUMIFS(Con_ve!$F$6:$F$1005,Con_ve!$D$6:$D$1005,$C65,Con_ve!$I$6:$I$1005,"Em negociação",Con_ve!$Q$6:$Q$1005,AJ$5)))</f>
        <v/>
      </c>
      <c r="AK65" s="87" t="str">
        <f>IF(ISERR(IF($C65="","",SUMIFS(Con_ve!$F$6:$F$1005,Con_ve!$D$6:$D$1005,$C65,Con_ve!$I$6:$I$1005,"Em negociação",Con_ve!$Q$6:$Q$1005,AK$5))),"",IF($C65="","",SUMIFS(Con_ve!$F$6:$F$1005,Con_ve!$D$6:$D$1005,$C65,Con_ve!$I$6:$I$1005,"Em negociação",Con_ve!$Q$6:$Q$1005,AK$5)))</f>
        <v/>
      </c>
      <c r="AL65" s="87" t="str">
        <f>IF(ISERR(IF($C65="","",SUMIFS(Con_ve!$F$6:$F$1005,Con_ve!$D$6:$D$1005,$C65,Con_ve!$I$6:$I$1005,"Em negociação",Con_ve!$Q$6:$Q$1005,AL$5))),"",IF($C65="","",SUMIFS(Con_ve!$F$6:$F$1005,Con_ve!$D$6:$D$1005,$C65,Con_ve!$I$6:$I$1005,"Em negociação",Con_ve!$Q$6:$Q$1005,AL$5)))</f>
        <v/>
      </c>
      <c r="AM65" s="87" t="str">
        <f>IF(ISERR(IF($C65="","",SUMIFS(Con_ve!$F$6:$F$1005,Con_ve!$D$6:$D$1005,$C65,Con_ve!$I$6:$I$1005,"Em negociação",Con_ve!$Q$6:$Q$1005,AM$5))),"",IF($C65="","",SUMIFS(Con_ve!$F$6:$F$1005,Con_ve!$D$6:$D$1005,$C65,Con_ve!$I$6:$I$1005,"Em negociação",Con_ve!$Q$6:$Q$1005,AM$5)))</f>
        <v/>
      </c>
      <c r="AN65" s="87" t="str">
        <f>IF(ISERR(IF($C65="","",SUMIFS(Con_ve!$F$6:$F$1005,Con_ve!$D$6:$D$1005,$C65,Con_ve!$I$6:$I$1005,"Em negociação",Con_ve!$Q$6:$Q$1005,AN$5))),"",IF($C65="","",SUMIFS(Con_ve!$F$6:$F$1005,Con_ve!$D$6:$D$1005,$C65,Con_ve!$I$6:$I$1005,"Em negociação",Con_ve!$Q$6:$Q$1005,AN$5)))</f>
        <v/>
      </c>
      <c r="AO65" s="87" t="str">
        <f>IF(ISERR(IF($C65="","",SUMIFS(Con_ve!$F$6:$F$1005,Con_ve!$D$6:$D$1005,$C65,Con_ve!$I$6:$I$1005,"Em negociação",Con_ve!$Q$6:$Q$1005,AO$5))),"",IF($C65="","",SUMIFS(Con_ve!$F$6:$F$1005,Con_ve!$D$6:$D$1005,$C65,Con_ve!$I$6:$I$1005,"Em negociação",Con_ve!$Q$6:$Q$1005,AO$5)))</f>
        <v/>
      </c>
      <c r="AP65" s="87" t="str">
        <f>IF(ISERR(IF($C65="","",SUMIFS(Con_ve!$F$6:$F$1005,Con_ve!$D$6:$D$1005,$C65,Con_ve!$I$6:$I$1005,"Em negociação",Con_ve!$Q$6:$Q$1005,AP$5))),"",IF($C65="","",SUMIFS(Con_ve!$F$6:$F$1005,Con_ve!$D$6:$D$1005,$C65,Con_ve!$I$6:$I$1005,"Em negociação",Con_ve!$Q$6:$Q$1005,AP$5)))</f>
        <v/>
      </c>
      <c r="AQ65" s="87" t="str">
        <f>IF(ISERR(IF($C65="","",SUMIFS(Con_ve!$F$6:$F$1005,Con_ve!$D$6:$D$1005,$C65,Con_ve!$I$6:$I$1005,"Em negociação",Con_ve!$Q$6:$Q$1005,AQ$5))),"",IF($C65="","",SUMIFS(Con_ve!$F$6:$F$1005,Con_ve!$D$6:$D$1005,$C65,Con_ve!$I$6:$I$1005,"Em negociação",Con_ve!$Q$6:$Q$1005,AQ$5)))</f>
        <v/>
      </c>
      <c r="AR65" s="87" t="str">
        <f>IF(ISERR(IF($C65="","",SUMIFS(Con_ve!$F$6:$F$1005,Con_ve!$D$6:$D$1005,$C65,Con_ve!$I$6:$I$1005,"Em negociação",Con_ve!$Q$6:$Q$1005,AR$5))),"",IF($C65="","",SUMIFS(Con_ve!$F$6:$F$1005,Con_ve!$D$6:$D$1005,$C65,Con_ve!$I$6:$I$1005,"Em negociação",Con_ve!$Q$6:$Q$1005,AR$5)))</f>
        <v/>
      </c>
      <c r="AS65" s="87" t="str">
        <f>IF(ISERR(IF($C65="","",SUMIFS(Con_ve!$F$6:$F$1005,Con_ve!$D$6:$D$1005,$C65,Con_ve!$I$6:$I$1005,"Em negociação",Con_ve!$Q$6:$Q$1005,AS$5))),"",IF($C65="","",SUMIFS(Con_ve!$F$6:$F$1005,Con_ve!$D$6:$D$1005,$C65,Con_ve!$I$6:$I$1005,"Em negociação",Con_ve!$Q$6:$Q$1005,AS$5)))</f>
        <v/>
      </c>
      <c r="AT65" s="87" t="str">
        <f>IF(ISERR(IF($C65="","",SUMIFS(Con_ve!$F$6:$F$1005,Con_ve!$D$6:$D$1005,$C65,Con_ve!$I$6:$I$1005,"Em negociação",Con_ve!$Q$6:$Q$1005,AT$5))),"",IF($C65="","",SUMIFS(Con_ve!$F$6:$F$1005,Con_ve!$D$6:$D$1005,$C65,Con_ve!$I$6:$I$1005,"Em negociação",Con_ve!$Q$6:$Q$1005,AT$5)))</f>
        <v/>
      </c>
      <c r="AU65" s="87" t="str">
        <f>IF(ISERR(IF($C65="","",SUMIFS(Con_ve!$F$6:$F$1005,Con_ve!$D$6:$D$1005,$C65,Con_ve!$I$6:$I$1005,"Em negociação",Con_ve!$Q$6:$Q$1005,AU$5))),"",IF($C65="","",SUMIFS(Con_ve!$F$6:$F$1005,Con_ve!$D$6:$D$1005,$C65,Con_ve!$I$6:$I$1005,"Em negociação",Con_ve!$Q$6:$Q$1005,AU$5)))</f>
        <v/>
      </c>
      <c r="AV65" s="87">
        <f t="shared" si="15"/>
        <v>0</v>
      </c>
    </row>
    <row r="66" spans="3:48" ht="30" customHeight="1">
      <c r="C66" s="97"/>
      <c r="D66" s="97"/>
      <c r="E66" s="95" t="s">
        <v>309</v>
      </c>
      <c r="F66" s="95" t="s">
        <v>309</v>
      </c>
      <c r="H66" s="87">
        <f t="shared" si="1"/>
        <v>0</v>
      </c>
      <c r="I66" s="87">
        <f t="shared" si="2"/>
        <v>0</v>
      </c>
      <c r="J66" s="87">
        <f t="shared" si="3"/>
        <v>0</v>
      </c>
      <c r="K66" s="87">
        <f t="shared" si="4"/>
        <v>0</v>
      </c>
      <c r="L66" s="87">
        <f t="shared" si="5"/>
        <v>0</v>
      </c>
      <c r="M66" s="87">
        <f t="shared" si="6"/>
        <v>0</v>
      </c>
      <c r="N66" s="87">
        <f t="shared" si="7"/>
        <v>0</v>
      </c>
      <c r="O66" s="87">
        <f t="shared" si="8"/>
        <v>0</v>
      </c>
      <c r="P66" s="87">
        <f t="shared" si="9"/>
        <v>0</v>
      </c>
      <c r="Q66" s="87">
        <f t="shared" si="10"/>
        <v>0</v>
      </c>
      <c r="R66" s="87">
        <f t="shared" si="11"/>
        <v>0</v>
      </c>
      <c r="S66" s="87">
        <f t="shared" si="12"/>
        <v>0</v>
      </c>
      <c r="T66" s="87">
        <f t="shared" si="13"/>
        <v>0</v>
      </c>
      <c r="V66" s="87" t="str">
        <f>IF(ISERR(IF($C66="","",SUMIFS(Con_ve!$F$6:$F$1005,Con_ve!$D$6:$D$1005,$C66,Con_ve!$I$6:$I$1005,"Fechada",Con_ve!$Q$6:$Q$1005,V$5))),"",IF($C66="","",SUMIFS(Con_ve!$F$6:$F$1005,Con_ve!$D$6:$D$1005,$C66,Con_ve!$I$6:$I$1005,"Fechada",Con_ve!$Q$6:$Q$1005,V$5)))</f>
        <v/>
      </c>
      <c r="W66" s="87" t="str">
        <f>IF(ISERR(IF($C66="","",SUMIFS(Con_ve!$F$6:$F$1005,Con_ve!$D$6:$D$1005,$C66,Con_ve!$I$6:$I$1005,"Fechada",Con_ve!$Q$6:$Q$1005,W$5))),"",IF($C66="","",SUMIFS(Con_ve!$F$6:$F$1005,Con_ve!$D$6:$D$1005,$C66,Con_ve!$I$6:$I$1005,"Fechada",Con_ve!$Q$6:$Q$1005,W$5)))</f>
        <v/>
      </c>
      <c r="X66" s="87" t="str">
        <f>IF(ISERR(IF($C66="","",SUMIFS(Con_ve!$F$6:$F$1005,Con_ve!$D$6:$D$1005,$C66,Con_ve!$I$6:$I$1005,"Fechada",Con_ve!$Q$6:$Q$1005,X$5))),"",IF($C66="","",SUMIFS(Con_ve!$F$6:$F$1005,Con_ve!$D$6:$D$1005,$C66,Con_ve!$I$6:$I$1005,"Fechada",Con_ve!$Q$6:$Q$1005,X$5)))</f>
        <v/>
      </c>
      <c r="Y66" s="87" t="str">
        <f>IF(ISERR(IF($C66="","",SUMIFS(Con_ve!$F$6:$F$1005,Con_ve!$D$6:$D$1005,$C66,Con_ve!$I$6:$I$1005,"Fechada",Con_ve!$Q$6:$Q$1005,Y$5))),"",IF($C66="","",SUMIFS(Con_ve!$F$6:$F$1005,Con_ve!$D$6:$D$1005,$C66,Con_ve!$I$6:$I$1005,"Fechada",Con_ve!$Q$6:$Q$1005,Y$5)))</f>
        <v/>
      </c>
      <c r="Z66" s="87" t="str">
        <f>IF(ISERR(IF($C66="","",SUMIFS(Con_ve!$F$6:$F$1005,Con_ve!$D$6:$D$1005,$C66,Con_ve!$I$6:$I$1005,"Fechada",Con_ve!$Q$6:$Q$1005,Z$5))),"",IF($C66="","",SUMIFS(Con_ve!$F$6:$F$1005,Con_ve!$D$6:$D$1005,$C66,Con_ve!$I$6:$I$1005,"Fechada",Con_ve!$Q$6:$Q$1005,Z$5)))</f>
        <v/>
      </c>
      <c r="AA66" s="87" t="str">
        <f>IF(ISERR(IF($C66="","",SUMIFS(Con_ve!$F$6:$F$1005,Con_ve!$D$6:$D$1005,$C66,Con_ve!$I$6:$I$1005,"Fechada",Con_ve!$Q$6:$Q$1005,AA$5))),"",IF($C66="","",SUMIFS(Con_ve!$F$6:$F$1005,Con_ve!$D$6:$D$1005,$C66,Con_ve!$I$6:$I$1005,"Fechada",Con_ve!$Q$6:$Q$1005,AA$5)))</f>
        <v/>
      </c>
      <c r="AB66" s="87" t="str">
        <f>IF(ISERR(IF($C66="","",SUMIFS(Con_ve!$F$6:$F$1005,Con_ve!$D$6:$D$1005,$C66,Con_ve!$I$6:$I$1005,"Fechada",Con_ve!$Q$6:$Q$1005,AB$5))),"",IF($C66="","",SUMIFS(Con_ve!$F$6:$F$1005,Con_ve!$D$6:$D$1005,$C66,Con_ve!$I$6:$I$1005,"Fechada",Con_ve!$Q$6:$Q$1005,AB$5)))</f>
        <v/>
      </c>
      <c r="AC66" s="87" t="str">
        <f>IF(ISERR(IF($C66="","",SUMIFS(Con_ve!$F$6:$F$1005,Con_ve!$D$6:$D$1005,$C66,Con_ve!$I$6:$I$1005,"Fechada",Con_ve!$Q$6:$Q$1005,AC$5))),"",IF($C66="","",SUMIFS(Con_ve!$F$6:$F$1005,Con_ve!$D$6:$D$1005,$C66,Con_ve!$I$6:$I$1005,"Fechada",Con_ve!$Q$6:$Q$1005,AC$5)))</f>
        <v/>
      </c>
      <c r="AD66" s="87" t="str">
        <f>IF(ISERR(IF($C66="","",SUMIFS(Con_ve!$F$6:$F$1005,Con_ve!$D$6:$D$1005,$C66,Con_ve!$I$6:$I$1005,"Fechada",Con_ve!$Q$6:$Q$1005,AD$5))),"",IF($C66="","",SUMIFS(Con_ve!$F$6:$F$1005,Con_ve!$D$6:$D$1005,$C66,Con_ve!$I$6:$I$1005,"Fechada",Con_ve!$Q$6:$Q$1005,AD$5)))</f>
        <v/>
      </c>
      <c r="AE66" s="87" t="str">
        <f>IF(ISERR(IF($C66="","",SUMIFS(Con_ve!$F$6:$F$1005,Con_ve!$D$6:$D$1005,$C66,Con_ve!$I$6:$I$1005,"Fechada",Con_ve!$Q$6:$Q$1005,AE$5))),"",IF($C66="","",SUMIFS(Con_ve!$F$6:$F$1005,Con_ve!$D$6:$D$1005,$C66,Con_ve!$I$6:$I$1005,"Fechada",Con_ve!$Q$6:$Q$1005,AE$5)))</f>
        <v/>
      </c>
      <c r="AF66" s="87" t="str">
        <f>IF(ISERR(IF($C66="","",SUMIFS(Con_ve!$F$6:$F$1005,Con_ve!$D$6:$D$1005,$C66,Con_ve!$I$6:$I$1005,"Fechada",Con_ve!$Q$6:$Q$1005,AF$5))),"",IF($C66="","",SUMIFS(Con_ve!$F$6:$F$1005,Con_ve!$D$6:$D$1005,$C66,Con_ve!$I$6:$I$1005,"Fechada",Con_ve!$Q$6:$Q$1005,AF$5)))</f>
        <v/>
      </c>
      <c r="AG66" s="87" t="str">
        <f>IF(ISERR(IF($C66="","",SUMIFS(Con_ve!$F$6:$F$1005,Con_ve!$D$6:$D$1005,$C66,Con_ve!$I$6:$I$1005,"Fechada",Con_ve!$Q$6:$Q$1005,AG$5))),"",IF($C66="","",SUMIFS(Con_ve!$F$6:$F$1005,Con_ve!$D$6:$D$1005,$C66,Con_ve!$I$6:$I$1005,"Fechada",Con_ve!$Q$6:$Q$1005,AG$5)))</f>
        <v/>
      </c>
      <c r="AH66" s="87">
        <f t="shared" si="14"/>
        <v>0</v>
      </c>
      <c r="AJ66" s="87" t="str">
        <f>IF(ISERR(IF($C66="","",SUMIFS(Con_ve!$F$6:$F$1005,Con_ve!$D$6:$D$1005,$C66,Con_ve!$I$6:$I$1005,"Em negociação",Con_ve!$Q$6:$Q$1005,AJ$5))),"",IF($C66="","",SUMIFS(Con_ve!$F$6:$F$1005,Con_ve!$D$6:$D$1005,$C66,Con_ve!$I$6:$I$1005,"Em negociação",Con_ve!$Q$6:$Q$1005,AJ$5)))</f>
        <v/>
      </c>
      <c r="AK66" s="87" t="str">
        <f>IF(ISERR(IF($C66="","",SUMIFS(Con_ve!$F$6:$F$1005,Con_ve!$D$6:$D$1005,$C66,Con_ve!$I$6:$I$1005,"Em negociação",Con_ve!$Q$6:$Q$1005,AK$5))),"",IF($C66="","",SUMIFS(Con_ve!$F$6:$F$1005,Con_ve!$D$6:$D$1005,$C66,Con_ve!$I$6:$I$1005,"Em negociação",Con_ve!$Q$6:$Q$1005,AK$5)))</f>
        <v/>
      </c>
      <c r="AL66" s="87" t="str">
        <f>IF(ISERR(IF($C66="","",SUMIFS(Con_ve!$F$6:$F$1005,Con_ve!$D$6:$D$1005,$C66,Con_ve!$I$6:$I$1005,"Em negociação",Con_ve!$Q$6:$Q$1005,AL$5))),"",IF($C66="","",SUMIFS(Con_ve!$F$6:$F$1005,Con_ve!$D$6:$D$1005,$C66,Con_ve!$I$6:$I$1005,"Em negociação",Con_ve!$Q$6:$Q$1005,AL$5)))</f>
        <v/>
      </c>
      <c r="AM66" s="87" t="str">
        <f>IF(ISERR(IF($C66="","",SUMIFS(Con_ve!$F$6:$F$1005,Con_ve!$D$6:$D$1005,$C66,Con_ve!$I$6:$I$1005,"Em negociação",Con_ve!$Q$6:$Q$1005,AM$5))),"",IF($C66="","",SUMIFS(Con_ve!$F$6:$F$1005,Con_ve!$D$6:$D$1005,$C66,Con_ve!$I$6:$I$1005,"Em negociação",Con_ve!$Q$6:$Q$1005,AM$5)))</f>
        <v/>
      </c>
      <c r="AN66" s="87" t="str">
        <f>IF(ISERR(IF($C66="","",SUMIFS(Con_ve!$F$6:$F$1005,Con_ve!$D$6:$D$1005,$C66,Con_ve!$I$6:$I$1005,"Em negociação",Con_ve!$Q$6:$Q$1005,AN$5))),"",IF($C66="","",SUMIFS(Con_ve!$F$6:$F$1005,Con_ve!$D$6:$D$1005,$C66,Con_ve!$I$6:$I$1005,"Em negociação",Con_ve!$Q$6:$Q$1005,AN$5)))</f>
        <v/>
      </c>
      <c r="AO66" s="87" t="str">
        <f>IF(ISERR(IF($C66="","",SUMIFS(Con_ve!$F$6:$F$1005,Con_ve!$D$6:$D$1005,$C66,Con_ve!$I$6:$I$1005,"Em negociação",Con_ve!$Q$6:$Q$1005,AO$5))),"",IF($C66="","",SUMIFS(Con_ve!$F$6:$F$1005,Con_ve!$D$6:$D$1005,$C66,Con_ve!$I$6:$I$1005,"Em negociação",Con_ve!$Q$6:$Q$1005,AO$5)))</f>
        <v/>
      </c>
      <c r="AP66" s="87" t="str">
        <f>IF(ISERR(IF($C66="","",SUMIFS(Con_ve!$F$6:$F$1005,Con_ve!$D$6:$D$1005,$C66,Con_ve!$I$6:$I$1005,"Em negociação",Con_ve!$Q$6:$Q$1005,AP$5))),"",IF($C66="","",SUMIFS(Con_ve!$F$6:$F$1005,Con_ve!$D$6:$D$1005,$C66,Con_ve!$I$6:$I$1005,"Em negociação",Con_ve!$Q$6:$Q$1005,AP$5)))</f>
        <v/>
      </c>
      <c r="AQ66" s="87" t="str">
        <f>IF(ISERR(IF($C66="","",SUMIFS(Con_ve!$F$6:$F$1005,Con_ve!$D$6:$D$1005,$C66,Con_ve!$I$6:$I$1005,"Em negociação",Con_ve!$Q$6:$Q$1005,AQ$5))),"",IF($C66="","",SUMIFS(Con_ve!$F$6:$F$1005,Con_ve!$D$6:$D$1005,$C66,Con_ve!$I$6:$I$1005,"Em negociação",Con_ve!$Q$6:$Q$1005,AQ$5)))</f>
        <v/>
      </c>
      <c r="AR66" s="87" t="str">
        <f>IF(ISERR(IF($C66="","",SUMIFS(Con_ve!$F$6:$F$1005,Con_ve!$D$6:$D$1005,$C66,Con_ve!$I$6:$I$1005,"Em negociação",Con_ve!$Q$6:$Q$1005,AR$5))),"",IF($C66="","",SUMIFS(Con_ve!$F$6:$F$1005,Con_ve!$D$6:$D$1005,$C66,Con_ve!$I$6:$I$1005,"Em negociação",Con_ve!$Q$6:$Q$1005,AR$5)))</f>
        <v/>
      </c>
      <c r="AS66" s="87" t="str">
        <f>IF(ISERR(IF($C66="","",SUMIFS(Con_ve!$F$6:$F$1005,Con_ve!$D$6:$D$1005,$C66,Con_ve!$I$6:$I$1005,"Em negociação",Con_ve!$Q$6:$Q$1005,AS$5))),"",IF($C66="","",SUMIFS(Con_ve!$F$6:$F$1005,Con_ve!$D$6:$D$1005,$C66,Con_ve!$I$6:$I$1005,"Em negociação",Con_ve!$Q$6:$Q$1005,AS$5)))</f>
        <v/>
      </c>
      <c r="AT66" s="87" t="str">
        <f>IF(ISERR(IF($C66="","",SUMIFS(Con_ve!$F$6:$F$1005,Con_ve!$D$6:$D$1005,$C66,Con_ve!$I$6:$I$1005,"Em negociação",Con_ve!$Q$6:$Q$1005,AT$5))),"",IF($C66="","",SUMIFS(Con_ve!$F$6:$F$1005,Con_ve!$D$6:$D$1005,$C66,Con_ve!$I$6:$I$1005,"Em negociação",Con_ve!$Q$6:$Q$1005,AT$5)))</f>
        <v/>
      </c>
      <c r="AU66" s="87" t="str">
        <f>IF(ISERR(IF($C66="","",SUMIFS(Con_ve!$F$6:$F$1005,Con_ve!$D$6:$D$1005,$C66,Con_ve!$I$6:$I$1005,"Em negociação",Con_ve!$Q$6:$Q$1005,AU$5))),"",IF($C66="","",SUMIFS(Con_ve!$F$6:$F$1005,Con_ve!$D$6:$D$1005,$C66,Con_ve!$I$6:$I$1005,"Em negociação",Con_ve!$Q$6:$Q$1005,AU$5)))</f>
        <v/>
      </c>
      <c r="AV66" s="87">
        <f t="shared" si="15"/>
        <v>0</v>
      </c>
    </row>
    <row r="67" spans="3:48" ht="30" customHeight="1">
      <c r="C67" s="97"/>
      <c r="D67" s="97"/>
      <c r="E67" s="95" t="s">
        <v>309</v>
      </c>
      <c r="F67" s="95" t="s">
        <v>309</v>
      </c>
      <c r="H67" s="87">
        <f t="shared" si="1"/>
        <v>0</v>
      </c>
      <c r="I67" s="87">
        <f t="shared" si="2"/>
        <v>0</v>
      </c>
      <c r="J67" s="87">
        <f t="shared" si="3"/>
        <v>0</v>
      </c>
      <c r="K67" s="87">
        <f t="shared" si="4"/>
        <v>0</v>
      </c>
      <c r="L67" s="87">
        <f t="shared" si="5"/>
        <v>0</v>
      </c>
      <c r="M67" s="87">
        <f t="shared" si="6"/>
        <v>0</v>
      </c>
      <c r="N67" s="87">
        <f t="shared" si="7"/>
        <v>0</v>
      </c>
      <c r="O67" s="87">
        <f t="shared" si="8"/>
        <v>0</v>
      </c>
      <c r="P67" s="87">
        <f t="shared" si="9"/>
        <v>0</v>
      </c>
      <c r="Q67" s="87">
        <f t="shared" si="10"/>
        <v>0</v>
      </c>
      <c r="R67" s="87">
        <f t="shared" si="11"/>
        <v>0</v>
      </c>
      <c r="S67" s="87">
        <f t="shared" si="12"/>
        <v>0</v>
      </c>
      <c r="T67" s="87">
        <f t="shared" si="13"/>
        <v>0</v>
      </c>
      <c r="V67" s="87" t="str">
        <f>IF(ISERR(IF($C67="","",SUMIFS(Con_ve!$F$6:$F$1005,Con_ve!$D$6:$D$1005,$C67,Con_ve!$I$6:$I$1005,"Fechada",Con_ve!$Q$6:$Q$1005,V$5))),"",IF($C67="","",SUMIFS(Con_ve!$F$6:$F$1005,Con_ve!$D$6:$D$1005,$C67,Con_ve!$I$6:$I$1005,"Fechada",Con_ve!$Q$6:$Q$1005,V$5)))</f>
        <v/>
      </c>
      <c r="W67" s="87" t="str">
        <f>IF(ISERR(IF($C67="","",SUMIFS(Con_ve!$F$6:$F$1005,Con_ve!$D$6:$D$1005,$C67,Con_ve!$I$6:$I$1005,"Fechada",Con_ve!$Q$6:$Q$1005,W$5))),"",IF($C67="","",SUMIFS(Con_ve!$F$6:$F$1005,Con_ve!$D$6:$D$1005,$C67,Con_ve!$I$6:$I$1005,"Fechada",Con_ve!$Q$6:$Q$1005,W$5)))</f>
        <v/>
      </c>
      <c r="X67" s="87" t="str">
        <f>IF(ISERR(IF($C67="","",SUMIFS(Con_ve!$F$6:$F$1005,Con_ve!$D$6:$D$1005,$C67,Con_ve!$I$6:$I$1005,"Fechada",Con_ve!$Q$6:$Q$1005,X$5))),"",IF($C67="","",SUMIFS(Con_ve!$F$6:$F$1005,Con_ve!$D$6:$D$1005,$C67,Con_ve!$I$6:$I$1005,"Fechada",Con_ve!$Q$6:$Q$1005,X$5)))</f>
        <v/>
      </c>
      <c r="Y67" s="87" t="str">
        <f>IF(ISERR(IF($C67="","",SUMIFS(Con_ve!$F$6:$F$1005,Con_ve!$D$6:$D$1005,$C67,Con_ve!$I$6:$I$1005,"Fechada",Con_ve!$Q$6:$Q$1005,Y$5))),"",IF($C67="","",SUMIFS(Con_ve!$F$6:$F$1005,Con_ve!$D$6:$D$1005,$C67,Con_ve!$I$6:$I$1005,"Fechada",Con_ve!$Q$6:$Q$1005,Y$5)))</f>
        <v/>
      </c>
      <c r="Z67" s="87" t="str">
        <f>IF(ISERR(IF($C67="","",SUMIFS(Con_ve!$F$6:$F$1005,Con_ve!$D$6:$D$1005,$C67,Con_ve!$I$6:$I$1005,"Fechada",Con_ve!$Q$6:$Q$1005,Z$5))),"",IF($C67="","",SUMIFS(Con_ve!$F$6:$F$1005,Con_ve!$D$6:$D$1005,$C67,Con_ve!$I$6:$I$1005,"Fechada",Con_ve!$Q$6:$Q$1005,Z$5)))</f>
        <v/>
      </c>
      <c r="AA67" s="87" t="str">
        <f>IF(ISERR(IF($C67="","",SUMIFS(Con_ve!$F$6:$F$1005,Con_ve!$D$6:$D$1005,$C67,Con_ve!$I$6:$I$1005,"Fechada",Con_ve!$Q$6:$Q$1005,AA$5))),"",IF($C67="","",SUMIFS(Con_ve!$F$6:$F$1005,Con_ve!$D$6:$D$1005,$C67,Con_ve!$I$6:$I$1005,"Fechada",Con_ve!$Q$6:$Q$1005,AA$5)))</f>
        <v/>
      </c>
      <c r="AB67" s="87" t="str">
        <f>IF(ISERR(IF($C67="","",SUMIFS(Con_ve!$F$6:$F$1005,Con_ve!$D$6:$D$1005,$C67,Con_ve!$I$6:$I$1005,"Fechada",Con_ve!$Q$6:$Q$1005,AB$5))),"",IF($C67="","",SUMIFS(Con_ve!$F$6:$F$1005,Con_ve!$D$6:$D$1005,$C67,Con_ve!$I$6:$I$1005,"Fechada",Con_ve!$Q$6:$Q$1005,AB$5)))</f>
        <v/>
      </c>
      <c r="AC67" s="87" t="str">
        <f>IF(ISERR(IF($C67="","",SUMIFS(Con_ve!$F$6:$F$1005,Con_ve!$D$6:$D$1005,$C67,Con_ve!$I$6:$I$1005,"Fechada",Con_ve!$Q$6:$Q$1005,AC$5))),"",IF($C67="","",SUMIFS(Con_ve!$F$6:$F$1005,Con_ve!$D$6:$D$1005,$C67,Con_ve!$I$6:$I$1005,"Fechada",Con_ve!$Q$6:$Q$1005,AC$5)))</f>
        <v/>
      </c>
      <c r="AD67" s="87" t="str">
        <f>IF(ISERR(IF($C67="","",SUMIFS(Con_ve!$F$6:$F$1005,Con_ve!$D$6:$D$1005,$C67,Con_ve!$I$6:$I$1005,"Fechada",Con_ve!$Q$6:$Q$1005,AD$5))),"",IF($C67="","",SUMIFS(Con_ve!$F$6:$F$1005,Con_ve!$D$6:$D$1005,$C67,Con_ve!$I$6:$I$1005,"Fechada",Con_ve!$Q$6:$Q$1005,AD$5)))</f>
        <v/>
      </c>
      <c r="AE67" s="87" t="str">
        <f>IF(ISERR(IF($C67="","",SUMIFS(Con_ve!$F$6:$F$1005,Con_ve!$D$6:$D$1005,$C67,Con_ve!$I$6:$I$1005,"Fechada",Con_ve!$Q$6:$Q$1005,AE$5))),"",IF($C67="","",SUMIFS(Con_ve!$F$6:$F$1005,Con_ve!$D$6:$D$1005,$C67,Con_ve!$I$6:$I$1005,"Fechada",Con_ve!$Q$6:$Q$1005,AE$5)))</f>
        <v/>
      </c>
      <c r="AF67" s="87" t="str">
        <f>IF(ISERR(IF($C67="","",SUMIFS(Con_ve!$F$6:$F$1005,Con_ve!$D$6:$D$1005,$C67,Con_ve!$I$6:$I$1005,"Fechada",Con_ve!$Q$6:$Q$1005,AF$5))),"",IF($C67="","",SUMIFS(Con_ve!$F$6:$F$1005,Con_ve!$D$6:$D$1005,$C67,Con_ve!$I$6:$I$1005,"Fechada",Con_ve!$Q$6:$Q$1005,AF$5)))</f>
        <v/>
      </c>
      <c r="AG67" s="87" t="str">
        <f>IF(ISERR(IF($C67="","",SUMIFS(Con_ve!$F$6:$F$1005,Con_ve!$D$6:$D$1005,$C67,Con_ve!$I$6:$I$1005,"Fechada",Con_ve!$Q$6:$Q$1005,AG$5))),"",IF($C67="","",SUMIFS(Con_ve!$F$6:$F$1005,Con_ve!$D$6:$D$1005,$C67,Con_ve!$I$6:$I$1005,"Fechada",Con_ve!$Q$6:$Q$1005,AG$5)))</f>
        <v/>
      </c>
      <c r="AH67" s="87">
        <f t="shared" si="14"/>
        <v>0</v>
      </c>
      <c r="AJ67" s="87" t="str">
        <f>IF(ISERR(IF($C67="","",SUMIFS(Con_ve!$F$6:$F$1005,Con_ve!$D$6:$D$1005,$C67,Con_ve!$I$6:$I$1005,"Em negociação",Con_ve!$Q$6:$Q$1005,AJ$5))),"",IF($C67="","",SUMIFS(Con_ve!$F$6:$F$1005,Con_ve!$D$6:$D$1005,$C67,Con_ve!$I$6:$I$1005,"Em negociação",Con_ve!$Q$6:$Q$1005,AJ$5)))</f>
        <v/>
      </c>
      <c r="AK67" s="87" t="str">
        <f>IF(ISERR(IF($C67="","",SUMIFS(Con_ve!$F$6:$F$1005,Con_ve!$D$6:$D$1005,$C67,Con_ve!$I$6:$I$1005,"Em negociação",Con_ve!$Q$6:$Q$1005,AK$5))),"",IF($C67="","",SUMIFS(Con_ve!$F$6:$F$1005,Con_ve!$D$6:$D$1005,$C67,Con_ve!$I$6:$I$1005,"Em negociação",Con_ve!$Q$6:$Q$1005,AK$5)))</f>
        <v/>
      </c>
      <c r="AL67" s="87" t="str">
        <f>IF(ISERR(IF($C67="","",SUMIFS(Con_ve!$F$6:$F$1005,Con_ve!$D$6:$D$1005,$C67,Con_ve!$I$6:$I$1005,"Em negociação",Con_ve!$Q$6:$Q$1005,AL$5))),"",IF($C67="","",SUMIFS(Con_ve!$F$6:$F$1005,Con_ve!$D$6:$D$1005,$C67,Con_ve!$I$6:$I$1005,"Em negociação",Con_ve!$Q$6:$Q$1005,AL$5)))</f>
        <v/>
      </c>
      <c r="AM67" s="87" t="str">
        <f>IF(ISERR(IF($C67="","",SUMIFS(Con_ve!$F$6:$F$1005,Con_ve!$D$6:$D$1005,$C67,Con_ve!$I$6:$I$1005,"Em negociação",Con_ve!$Q$6:$Q$1005,AM$5))),"",IF($C67="","",SUMIFS(Con_ve!$F$6:$F$1005,Con_ve!$D$6:$D$1005,$C67,Con_ve!$I$6:$I$1005,"Em negociação",Con_ve!$Q$6:$Q$1005,AM$5)))</f>
        <v/>
      </c>
      <c r="AN67" s="87" t="str">
        <f>IF(ISERR(IF($C67="","",SUMIFS(Con_ve!$F$6:$F$1005,Con_ve!$D$6:$D$1005,$C67,Con_ve!$I$6:$I$1005,"Em negociação",Con_ve!$Q$6:$Q$1005,AN$5))),"",IF($C67="","",SUMIFS(Con_ve!$F$6:$F$1005,Con_ve!$D$6:$D$1005,$C67,Con_ve!$I$6:$I$1005,"Em negociação",Con_ve!$Q$6:$Q$1005,AN$5)))</f>
        <v/>
      </c>
      <c r="AO67" s="87" t="str">
        <f>IF(ISERR(IF($C67="","",SUMIFS(Con_ve!$F$6:$F$1005,Con_ve!$D$6:$D$1005,$C67,Con_ve!$I$6:$I$1005,"Em negociação",Con_ve!$Q$6:$Q$1005,AO$5))),"",IF($C67="","",SUMIFS(Con_ve!$F$6:$F$1005,Con_ve!$D$6:$D$1005,$C67,Con_ve!$I$6:$I$1005,"Em negociação",Con_ve!$Q$6:$Q$1005,AO$5)))</f>
        <v/>
      </c>
      <c r="AP67" s="87" t="str">
        <f>IF(ISERR(IF($C67="","",SUMIFS(Con_ve!$F$6:$F$1005,Con_ve!$D$6:$D$1005,$C67,Con_ve!$I$6:$I$1005,"Em negociação",Con_ve!$Q$6:$Q$1005,AP$5))),"",IF($C67="","",SUMIFS(Con_ve!$F$6:$F$1005,Con_ve!$D$6:$D$1005,$C67,Con_ve!$I$6:$I$1005,"Em negociação",Con_ve!$Q$6:$Q$1005,AP$5)))</f>
        <v/>
      </c>
      <c r="AQ67" s="87" t="str">
        <f>IF(ISERR(IF($C67="","",SUMIFS(Con_ve!$F$6:$F$1005,Con_ve!$D$6:$D$1005,$C67,Con_ve!$I$6:$I$1005,"Em negociação",Con_ve!$Q$6:$Q$1005,AQ$5))),"",IF($C67="","",SUMIFS(Con_ve!$F$6:$F$1005,Con_ve!$D$6:$D$1005,$C67,Con_ve!$I$6:$I$1005,"Em negociação",Con_ve!$Q$6:$Q$1005,AQ$5)))</f>
        <v/>
      </c>
      <c r="AR67" s="87" t="str">
        <f>IF(ISERR(IF($C67="","",SUMIFS(Con_ve!$F$6:$F$1005,Con_ve!$D$6:$D$1005,$C67,Con_ve!$I$6:$I$1005,"Em negociação",Con_ve!$Q$6:$Q$1005,AR$5))),"",IF($C67="","",SUMIFS(Con_ve!$F$6:$F$1005,Con_ve!$D$6:$D$1005,$C67,Con_ve!$I$6:$I$1005,"Em negociação",Con_ve!$Q$6:$Q$1005,AR$5)))</f>
        <v/>
      </c>
      <c r="AS67" s="87" t="str">
        <f>IF(ISERR(IF($C67="","",SUMIFS(Con_ve!$F$6:$F$1005,Con_ve!$D$6:$D$1005,$C67,Con_ve!$I$6:$I$1005,"Em negociação",Con_ve!$Q$6:$Q$1005,AS$5))),"",IF($C67="","",SUMIFS(Con_ve!$F$6:$F$1005,Con_ve!$D$6:$D$1005,$C67,Con_ve!$I$6:$I$1005,"Em negociação",Con_ve!$Q$6:$Q$1005,AS$5)))</f>
        <v/>
      </c>
      <c r="AT67" s="87" t="str">
        <f>IF(ISERR(IF($C67="","",SUMIFS(Con_ve!$F$6:$F$1005,Con_ve!$D$6:$D$1005,$C67,Con_ve!$I$6:$I$1005,"Em negociação",Con_ve!$Q$6:$Q$1005,AT$5))),"",IF($C67="","",SUMIFS(Con_ve!$F$6:$F$1005,Con_ve!$D$6:$D$1005,$C67,Con_ve!$I$6:$I$1005,"Em negociação",Con_ve!$Q$6:$Q$1005,AT$5)))</f>
        <v/>
      </c>
      <c r="AU67" s="87" t="str">
        <f>IF(ISERR(IF($C67="","",SUMIFS(Con_ve!$F$6:$F$1005,Con_ve!$D$6:$D$1005,$C67,Con_ve!$I$6:$I$1005,"Em negociação",Con_ve!$Q$6:$Q$1005,AU$5))),"",IF($C67="","",SUMIFS(Con_ve!$F$6:$F$1005,Con_ve!$D$6:$D$1005,$C67,Con_ve!$I$6:$I$1005,"Em negociação",Con_ve!$Q$6:$Q$1005,AU$5)))</f>
        <v/>
      </c>
      <c r="AV67" s="87">
        <f t="shared" si="15"/>
        <v>0</v>
      </c>
    </row>
    <row r="68" spans="3:48" ht="30" customHeight="1">
      <c r="C68" s="97"/>
      <c r="D68" s="97"/>
      <c r="E68" s="95" t="s">
        <v>309</v>
      </c>
      <c r="F68" s="95" t="s">
        <v>309</v>
      </c>
      <c r="H68" s="87">
        <f t="shared" si="1"/>
        <v>0</v>
      </c>
      <c r="I68" s="87">
        <f t="shared" si="2"/>
        <v>0</v>
      </c>
      <c r="J68" s="87">
        <f t="shared" si="3"/>
        <v>0</v>
      </c>
      <c r="K68" s="87">
        <f t="shared" si="4"/>
        <v>0</v>
      </c>
      <c r="L68" s="87">
        <f t="shared" si="5"/>
        <v>0</v>
      </c>
      <c r="M68" s="87">
        <f t="shared" si="6"/>
        <v>0</v>
      </c>
      <c r="N68" s="87">
        <f t="shared" si="7"/>
        <v>0</v>
      </c>
      <c r="O68" s="87">
        <f t="shared" si="8"/>
        <v>0</v>
      </c>
      <c r="P68" s="87">
        <f t="shared" si="9"/>
        <v>0</v>
      </c>
      <c r="Q68" s="87">
        <f t="shared" si="10"/>
        <v>0</v>
      </c>
      <c r="R68" s="87">
        <f t="shared" si="11"/>
        <v>0</v>
      </c>
      <c r="S68" s="87">
        <f t="shared" si="12"/>
        <v>0</v>
      </c>
      <c r="T68" s="87">
        <f t="shared" si="13"/>
        <v>0</v>
      </c>
      <c r="V68" s="87" t="str">
        <f>IF(ISERR(IF($C68="","",SUMIFS(Con_ve!$F$6:$F$1005,Con_ve!$D$6:$D$1005,$C68,Con_ve!$I$6:$I$1005,"Fechada",Con_ve!$Q$6:$Q$1005,V$5))),"",IF($C68="","",SUMIFS(Con_ve!$F$6:$F$1005,Con_ve!$D$6:$D$1005,$C68,Con_ve!$I$6:$I$1005,"Fechada",Con_ve!$Q$6:$Q$1005,V$5)))</f>
        <v/>
      </c>
      <c r="W68" s="87" t="str">
        <f>IF(ISERR(IF($C68="","",SUMIFS(Con_ve!$F$6:$F$1005,Con_ve!$D$6:$D$1005,$C68,Con_ve!$I$6:$I$1005,"Fechada",Con_ve!$Q$6:$Q$1005,W$5))),"",IF($C68="","",SUMIFS(Con_ve!$F$6:$F$1005,Con_ve!$D$6:$D$1005,$C68,Con_ve!$I$6:$I$1005,"Fechada",Con_ve!$Q$6:$Q$1005,W$5)))</f>
        <v/>
      </c>
      <c r="X68" s="87" t="str">
        <f>IF(ISERR(IF($C68="","",SUMIFS(Con_ve!$F$6:$F$1005,Con_ve!$D$6:$D$1005,$C68,Con_ve!$I$6:$I$1005,"Fechada",Con_ve!$Q$6:$Q$1005,X$5))),"",IF($C68="","",SUMIFS(Con_ve!$F$6:$F$1005,Con_ve!$D$6:$D$1005,$C68,Con_ve!$I$6:$I$1005,"Fechada",Con_ve!$Q$6:$Q$1005,X$5)))</f>
        <v/>
      </c>
      <c r="Y68" s="87" t="str">
        <f>IF(ISERR(IF($C68="","",SUMIFS(Con_ve!$F$6:$F$1005,Con_ve!$D$6:$D$1005,$C68,Con_ve!$I$6:$I$1005,"Fechada",Con_ve!$Q$6:$Q$1005,Y$5))),"",IF($C68="","",SUMIFS(Con_ve!$F$6:$F$1005,Con_ve!$D$6:$D$1005,$C68,Con_ve!$I$6:$I$1005,"Fechada",Con_ve!$Q$6:$Q$1005,Y$5)))</f>
        <v/>
      </c>
      <c r="Z68" s="87" t="str">
        <f>IF(ISERR(IF($C68="","",SUMIFS(Con_ve!$F$6:$F$1005,Con_ve!$D$6:$D$1005,$C68,Con_ve!$I$6:$I$1005,"Fechada",Con_ve!$Q$6:$Q$1005,Z$5))),"",IF($C68="","",SUMIFS(Con_ve!$F$6:$F$1005,Con_ve!$D$6:$D$1005,$C68,Con_ve!$I$6:$I$1005,"Fechada",Con_ve!$Q$6:$Q$1005,Z$5)))</f>
        <v/>
      </c>
      <c r="AA68" s="87" t="str">
        <f>IF(ISERR(IF($C68="","",SUMIFS(Con_ve!$F$6:$F$1005,Con_ve!$D$6:$D$1005,$C68,Con_ve!$I$6:$I$1005,"Fechada",Con_ve!$Q$6:$Q$1005,AA$5))),"",IF($C68="","",SUMIFS(Con_ve!$F$6:$F$1005,Con_ve!$D$6:$D$1005,$C68,Con_ve!$I$6:$I$1005,"Fechada",Con_ve!$Q$6:$Q$1005,AA$5)))</f>
        <v/>
      </c>
      <c r="AB68" s="87" t="str">
        <f>IF(ISERR(IF($C68="","",SUMIFS(Con_ve!$F$6:$F$1005,Con_ve!$D$6:$D$1005,$C68,Con_ve!$I$6:$I$1005,"Fechada",Con_ve!$Q$6:$Q$1005,AB$5))),"",IF($C68="","",SUMIFS(Con_ve!$F$6:$F$1005,Con_ve!$D$6:$D$1005,$C68,Con_ve!$I$6:$I$1005,"Fechada",Con_ve!$Q$6:$Q$1005,AB$5)))</f>
        <v/>
      </c>
      <c r="AC68" s="87" t="str">
        <f>IF(ISERR(IF($C68="","",SUMIFS(Con_ve!$F$6:$F$1005,Con_ve!$D$6:$D$1005,$C68,Con_ve!$I$6:$I$1005,"Fechada",Con_ve!$Q$6:$Q$1005,AC$5))),"",IF($C68="","",SUMIFS(Con_ve!$F$6:$F$1005,Con_ve!$D$6:$D$1005,$C68,Con_ve!$I$6:$I$1005,"Fechada",Con_ve!$Q$6:$Q$1005,AC$5)))</f>
        <v/>
      </c>
      <c r="AD68" s="87" t="str">
        <f>IF(ISERR(IF($C68="","",SUMIFS(Con_ve!$F$6:$F$1005,Con_ve!$D$6:$D$1005,$C68,Con_ve!$I$6:$I$1005,"Fechada",Con_ve!$Q$6:$Q$1005,AD$5))),"",IF($C68="","",SUMIFS(Con_ve!$F$6:$F$1005,Con_ve!$D$6:$D$1005,$C68,Con_ve!$I$6:$I$1005,"Fechada",Con_ve!$Q$6:$Q$1005,AD$5)))</f>
        <v/>
      </c>
      <c r="AE68" s="87" t="str">
        <f>IF(ISERR(IF($C68="","",SUMIFS(Con_ve!$F$6:$F$1005,Con_ve!$D$6:$D$1005,$C68,Con_ve!$I$6:$I$1005,"Fechada",Con_ve!$Q$6:$Q$1005,AE$5))),"",IF($C68="","",SUMIFS(Con_ve!$F$6:$F$1005,Con_ve!$D$6:$D$1005,$C68,Con_ve!$I$6:$I$1005,"Fechada",Con_ve!$Q$6:$Q$1005,AE$5)))</f>
        <v/>
      </c>
      <c r="AF68" s="87" t="str">
        <f>IF(ISERR(IF($C68="","",SUMIFS(Con_ve!$F$6:$F$1005,Con_ve!$D$6:$D$1005,$C68,Con_ve!$I$6:$I$1005,"Fechada",Con_ve!$Q$6:$Q$1005,AF$5))),"",IF($C68="","",SUMIFS(Con_ve!$F$6:$F$1005,Con_ve!$D$6:$D$1005,$C68,Con_ve!$I$6:$I$1005,"Fechada",Con_ve!$Q$6:$Q$1005,AF$5)))</f>
        <v/>
      </c>
      <c r="AG68" s="87" t="str">
        <f>IF(ISERR(IF($C68="","",SUMIFS(Con_ve!$F$6:$F$1005,Con_ve!$D$6:$D$1005,$C68,Con_ve!$I$6:$I$1005,"Fechada",Con_ve!$Q$6:$Q$1005,AG$5))),"",IF($C68="","",SUMIFS(Con_ve!$F$6:$F$1005,Con_ve!$D$6:$D$1005,$C68,Con_ve!$I$6:$I$1005,"Fechada",Con_ve!$Q$6:$Q$1005,AG$5)))</f>
        <v/>
      </c>
      <c r="AH68" s="87">
        <f t="shared" si="14"/>
        <v>0</v>
      </c>
      <c r="AJ68" s="87" t="str">
        <f>IF(ISERR(IF($C68="","",SUMIFS(Con_ve!$F$6:$F$1005,Con_ve!$D$6:$D$1005,$C68,Con_ve!$I$6:$I$1005,"Em negociação",Con_ve!$Q$6:$Q$1005,AJ$5))),"",IF($C68="","",SUMIFS(Con_ve!$F$6:$F$1005,Con_ve!$D$6:$D$1005,$C68,Con_ve!$I$6:$I$1005,"Em negociação",Con_ve!$Q$6:$Q$1005,AJ$5)))</f>
        <v/>
      </c>
      <c r="AK68" s="87" t="str">
        <f>IF(ISERR(IF($C68="","",SUMIFS(Con_ve!$F$6:$F$1005,Con_ve!$D$6:$D$1005,$C68,Con_ve!$I$6:$I$1005,"Em negociação",Con_ve!$Q$6:$Q$1005,AK$5))),"",IF($C68="","",SUMIFS(Con_ve!$F$6:$F$1005,Con_ve!$D$6:$D$1005,$C68,Con_ve!$I$6:$I$1005,"Em negociação",Con_ve!$Q$6:$Q$1005,AK$5)))</f>
        <v/>
      </c>
      <c r="AL68" s="87" t="str">
        <f>IF(ISERR(IF($C68="","",SUMIFS(Con_ve!$F$6:$F$1005,Con_ve!$D$6:$D$1005,$C68,Con_ve!$I$6:$I$1005,"Em negociação",Con_ve!$Q$6:$Q$1005,AL$5))),"",IF($C68="","",SUMIFS(Con_ve!$F$6:$F$1005,Con_ve!$D$6:$D$1005,$C68,Con_ve!$I$6:$I$1005,"Em negociação",Con_ve!$Q$6:$Q$1005,AL$5)))</f>
        <v/>
      </c>
      <c r="AM68" s="87" t="str">
        <f>IF(ISERR(IF($C68="","",SUMIFS(Con_ve!$F$6:$F$1005,Con_ve!$D$6:$D$1005,$C68,Con_ve!$I$6:$I$1005,"Em negociação",Con_ve!$Q$6:$Q$1005,AM$5))),"",IF($C68="","",SUMIFS(Con_ve!$F$6:$F$1005,Con_ve!$D$6:$D$1005,$C68,Con_ve!$I$6:$I$1005,"Em negociação",Con_ve!$Q$6:$Q$1005,AM$5)))</f>
        <v/>
      </c>
      <c r="AN68" s="87" t="str">
        <f>IF(ISERR(IF($C68="","",SUMIFS(Con_ve!$F$6:$F$1005,Con_ve!$D$6:$D$1005,$C68,Con_ve!$I$6:$I$1005,"Em negociação",Con_ve!$Q$6:$Q$1005,AN$5))),"",IF($C68="","",SUMIFS(Con_ve!$F$6:$F$1005,Con_ve!$D$6:$D$1005,$C68,Con_ve!$I$6:$I$1005,"Em negociação",Con_ve!$Q$6:$Q$1005,AN$5)))</f>
        <v/>
      </c>
      <c r="AO68" s="87" t="str">
        <f>IF(ISERR(IF($C68="","",SUMIFS(Con_ve!$F$6:$F$1005,Con_ve!$D$6:$D$1005,$C68,Con_ve!$I$6:$I$1005,"Em negociação",Con_ve!$Q$6:$Q$1005,AO$5))),"",IF($C68="","",SUMIFS(Con_ve!$F$6:$F$1005,Con_ve!$D$6:$D$1005,$C68,Con_ve!$I$6:$I$1005,"Em negociação",Con_ve!$Q$6:$Q$1005,AO$5)))</f>
        <v/>
      </c>
      <c r="AP68" s="87" t="str">
        <f>IF(ISERR(IF($C68="","",SUMIFS(Con_ve!$F$6:$F$1005,Con_ve!$D$6:$D$1005,$C68,Con_ve!$I$6:$I$1005,"Em negociação",Con_ve!$Q$6:$Q$1005,AP$5))),"",IF($C68="","",SUMIFS(Con_ve!$F$6:$F$1005,Con_ve!$D$6:$D$1005,$C68,Con_ve!$I$6:$I$1005,"Em negociação",Con_ve!$Q$6:$Q$1005,AP$5)))</f>
        <v/>
      </c>
      <c r="AQ68" s="87" t="str">
        <f>IF(ISERR(IF($C68="","",SUMIFS(Con_ve!$F$6:$F$1005,Con_ve!$D$6:$D$1005,$C68,Con_ve!$I$6:$I$1005,"Em negociação",Con_ve!$Q$6:$Q$1005,AQ$5))),"",IF($C68="","",SUMIFS(Con_ve!$F$6:$F$1005,Con_ve!$D$6:$D$1005,$C68,Con_ve!$I$6:$I$1005,"Em negociação",Con_ve!$Q$6:$Q$1005,AQ$5)))</f>
        <v/>
      </c>
      <c r="AR68" s="87" t="str">
        <f>IF(ISERR(IF($C68="","",SUMIFS(Con_ve!$F$6:$F$1005,Con_ve!$D$6:$D$1005,$C68,Con_ve!$I$6:$I$1005,"Em negociação",Con_ve!$Q$6:$Q$1005,AR$5))),"",IF($C68="","",SUMIFS(Con_ve!$F$6:$F$1005,Con_ve!$D$6:$D$1005,$C68,Con_ve!$I$6:$I$1005,"Em negociação",Con_ve!$Q$6:$Q$1005,AR$5)))</f>
        <v/>
      </c>
      <c r="AS68" s="87" t="str">
        <f>IF(ISERR(IF($C68="","",SUMIFS(Con_ve!$F$6:$F$1005,Con_ve!$D$6:$D$1005,$C68,Con_ve!$I$6:$I$1005,"Em negociação",Con_ve!$Q$6:$Q$1005,AS$5))),"",IF($C68="","",SUMIFS(Con_ve!$F$6:$F$1005,Con_ve!$D$6:$D$1005,$C68,Con_ve!$I$6:$I$1005,"Em negociação",Con_ve!$Q$6:$Q$1005,AS$5)))</f>
        <v/>
      </c>
      <c r="AT68" s="87" t="str">
        <f>IF(ISERR(IF($C68="","",SUMIFS(Con_ve!$F$6:$F$1005,Con_ve!$D$6:$D$1005,$C68,Con_ve!$I$6:$I$1005,"Em negociação",Con_ve!$Q$6:$Q$1005,AT$5))),"",IF($C68="","",SUMIFS(Con_ve!$F$6:$F$1005,Con_ve!$D$6:$D$1005,$C68,Con_ve!$I$6:$I$1005,"Em negociação",Con_ve!$Q$6:$Q$1005,AT$5)))</f>
        <v/>
      </c>
      <c r="AU68" s="87" t="str">
        <f>IF(ISERR(IF($C68="","",SUMIFS(Con_ve!$F$6:$F$1005,Con_ve!$D$6:$D$1005,$C68,Con_ve!$I$6:$I$1005,"Em negociação",Con_ve!$Q$6:$Q$1005,AU$5))),"",IF($C68="","",SUMIFS(Con_ve!$F$6:$F$1005,Con_ve!$D$6:$D$1005,$C68,Con_ve!$I$6:$I$1005,"Em negociação",Con_ve!$Q$6:$Q$1005,AU$5)))</f>
        <v/>
      </c>
      <c r="AV68" s="87">
        <f t="shared" si="15"/>
        <v>0</v>
      </c>
    </row>
    <row r="69" spans="3:48" ht="30" customHeight="1">
      <c r="C69" s="97"/>
      <c r="D69" s="97"/>
      <c r="E69" s="95" t="s">
        <v>309</v>
      </c>
      <c r="F69" s="95" t="s">
        <v>309</v>
      </c>
      <c r="H69" s="87">
        <f t="shared" si="1"/>
        <v>0</v>
      </c>
      <c r="I69" s="87">
        <f t="shared" si="2"/>
        <v>0</v>
      </c>
      <c r="J69" s="87">
        <f t="shared" si="3"/>
        <v>0</v>
      </c>
      <c r="K69" s="87">
        <f t="shared" si="4"/>
        <v>0</v>
      </c>
      <c r="L69" s="87">
        <f t="shared" si="5"/>
        <v>0</v>
      </c>
      <c r="M69" s="87">
        <f t="shared" si="6"/>
        <v>0</v>
      </c>
      <c r="N69" s="87">
        <f t="shared" si="7"/>
        <v>0</v>
      </c>
      <c r="O69" s="87">
        <f t="shared" si="8"/>
        <v>0</v>
      </c>
      <c r="P69" s="87">
        <f t="shared" si="9"/>
        <v>0</v>
      </c>
      <c r="Q69" s="87">
        <f t="shared" si="10"/>
        <v>0</v>
      </c>
      <c r="R69" s="87">
        <f t="shared" si="11"/>
        <v>0</v>
      </c>
      <c r="S69" s="87">
        <f t="shared" si="12"/>
        <v>0</v>
      </c>
      <c r="T69" s="87">
        <f t="shared" si="13"/>
        <v>0</v>
      </c>
      <c r="V69" s="87" t="str">
        <f>IF(ISERR(IF($C69="","",SUMIFS(Con_ve!$F$6:$F$1005,Con_ve!$D$6:$D$1005,$C69,Con_ve!$I$6:$I$1005,"Fechada",Con_ve!$Q$6:$Q$1005,V$5))),"",IF($C69="","",SUMIFS(Con_ve!$F$6:$F$1005,Con_ve!$D$6:$D$1005,$C69,Con_ve!$I$6:$I$1005,"Fechada",Con_ve!$Q$6:$Q$1005,V$5)))</f>
        <v/>
      </c>
      <c r="W69" s="87" t="str">
        <f>IF(ISERR(IF($C69="","",SUMIFS(Con_ve!$F$6:$F$1005,Con_ve!$D$6:$D$1005,$C69,Con_ve!$I$6:$I$1005,"Fechada",Con_ve!$Q$6:$Q$1005,W$5))),"",IF($C69="","",SUMIFS(Con_ve!$F$6:$F$1005,Con_ve!$D$6:$D$1005,$C69,Con_ve!$I$6:$I$1005,"Fechada",Con_ve!$Q$6:$Q$1005,W$5)))</f>
        <v/>
      </c>
      <c r="X69" s="87" t="str">
        <f>IF(ISERR(IF($C69="","",SUMIFS(Con_ve!$F$6:$F$1005,Con_ve!$D$6:$D$1005,$C69,Con_ve!$I$6:$I$1005,"Fechada",Con_ve!$Q$6:$Q$1005,X$5))),"",IF($C69="","",SUMIFS(Con_ve!$F$6:$F$1005,Con_ve!$D$6:$D$1005,$C69,Con_ve!$I$6:$I$1005,"Fechada",Con_ve!$Q$6:$Q$1005,X$5)))</f>
        <v/>
      </c>
      <c r="Y69" s="87" t="str">
        <f>IF(ISERR(IF($C69="","",SUMIFS(Con_ve!$F$6:$F$1005,Con_ve!$D$6:$D$1005,$C69,Con_ve!$I$6:$I$1005,"Fechada",Con_ve!$Q$6:$Q$1005,Y$5))),"",IF($C69="","",SUMIFS(Con_ve!$F$6:$F$1005,Con_ve!$D$6:$D$1005,$C69,Con_ve!$I$6:$I$1005,"Fechada",Con_ve!$Q$6:$Q$1005,Y$5)))</f>
        <v/>
      </c>
      <c r="Z69" s="87" t="str">
        <f>IF(ISERR(IF($C69="","",SUMIFS(Con_ve!$F$6:$F$1005,Con_ve!$D$6:$D$1005,$C69,Con_ve!$I$6:$I$1005,"Fechada",Con_ve!$Q$6:$Q$1005,Z$5))),"",IF($C69="","",SUMIFS(Con_ve!$F$6:$F$1005,Con_ve!$D$6:$D$1005,$C69,Con_ve!$I$6:$I$1005,"Fechada",Con_ve!$Q$6:$Q$1005,Z$5)))</f>
        <v/>
      </c>
      <c r="AA69" s="87" t="str">
        <f>IF(ISERR(IF($C69="","",SUMIFS(Con_ve!$F$6:$F$1005,Con_ve!$D$6:$D$1005,$C69,Con_ve!$I$6:$I$1005,"Fechada",Con_ve!$Q$6:$Q$1005,AA$5))),"",IF($C69="","",SUMIFS(Con_ve!$F$6:$F$1005,Con_ve!$D$6:$D$1005,$C69,Con_ve!$I$6:$I$1005,"Fechada",Con_ve!$Q$6:$Q$1005,AA$5)))</f>
        <v/>
      </c>
      <c r="AB69" s="87" t="str">
        <f>IF(ISERR(IF($C69="","",SUMIFS(Con_ve!$F$6:$F$1005,Con_ve!$D$6:$D$1005,$C69,Con_ve!$I$6:$I$1005,"Fechada",Con_ve!$Q$6:$Q$1005,AB$5))),"",IF($C69="","",SUMIFS(Con_ve!$F$6:$F$1005,Con_ve!$D$6:$D$1005,$C69,Con_ve!$I$6:$I$1005,"Fechada",Con_ve!$Q$6:$Q$1005,AB$5)))</f>
        <v/>
      </c>
      <c r="AC69" s="87" t="str">
        <f>IF(ISERR(IF($C69="","",SUMIFS(Con_ve!$F$6:$F$1005,Con_ve!$D$6:$D$1005,$C69,Con_ve!$I$6:$I$1005,"Fechada",Con_ve!$Q$6:$Q$1005,AC$5))),"",IF($C69="","",SUMIFS(Con_ve!$F$6:$F$1005,Con_ve!$D$6:$D$1005,$C69,Con_ve!$I$6:$I$1005,"Fechada",Con_ve!$Q$6:$Q$1005,AC$5)))</f>
        <v/>
      </c>
      <c r="AD69" s="87" t="str">
        <f>IF(ISERR(IF($C69="","",SUMIFS(Con_ve!$F$6:$F$1005,Con_ve!$D$6:$D$1005,$C69,Con_ve!$I$6:$I$1005,"Fechada",Con_ve!$Q$6:$Q$1005,AD$5))),"",IF($C69="","",SUMIFS(Con_ve!$F$6:$F$1005,Con_ve!$D$6:$D$1005,$C69,Con_ve!$I$6:$I$1005,"Fechada",Con_ve!$Q$6:$Q$1005,AD$5)))</f>
        <v/>
      </c>
      <c r="AE69" s="87" t="str">
        <f>IF(ISERR(IF($C69="","",SUMIFS(Con_ve!$F$6:$F$1005,Con_ve!$D$6:$D$1005,$C69,Con_ve!$I$6:$I$1005,"Fechada",Con_ve!$Q$6:$Q$1005,AE$5))),"",IF($C69="","",SUMIFS(Con_ve!$F$6:$F$1005,Con_ve!$D$6:$D$1005,$C69,Con_ve!$I$6:$I$1005,"Fechada",Con_ve!$Q$6:$Q$1005,AE$5)))</f>
        <v/>
      </c>
      <c r="AF69" s="87" t="str">
        <f>IF(ISERR(IF($C69="","",SUMIFS(Con_ve!$F$6:$F$1005,Con_ve!$D$6:$D$1005,$C69,Con_ve!$I$6:$I$1005,"Fechada",Con_ve!$Q$6:$Q$1005,AF$5))),"",IF($C69="","",SUMIFS(Con_ve!$F$6:$F$1005,Con_ve!$D$6:$D$1005,$C69,Con_ve!$I$6:$I$1005,"Fechada",Con_ve!$Q$6:$Q$1005,AF$5)))</f>
        <v/>
      </c>
      <c r="AG69" s="87" t="str">
        <f>IF(ISERR(IF($C69="","",SUMIFS(Con_ve!$F$6:$F$1005,Con_ve!$D$6:$D$1005,$C69,Con_ve!$I$6:$I$1005,"Fechada",Con_ve!$Q$6:$Q$1005,AG$5))),"",IF($C69="","",SUMIFS(Con_ve!$F$6:$F$1005,Con_ve!$D$6:$D$1005,$C69,Con_ve!$I$6:$I$1005,"Fechada",Con_ve!$Q$6:$Q$1005,AG$5)))</f>
        <v/>
      </c>
      <c r="AH69" s="87">
        <f t="shared" si="14"/>
        <v>0</v>
      </c>
      <c r="AJ69" s="87" t="str">
        <f>IF(ISERR(IF($C69="","",SUMIFS(Con_ve!$F$6:$F$1005,Con_ve!$D$6:$D$1005,$C69,Con_ve!$I$6:$I$1005,"Em negociação",Con_ve!$Q$6:$Q$1005,AJ$5))),"",IF($C69="","",SUMIFS(Con_ve!$F$6:$F$1005,Con_ve!$D$6:$D$1005,$C69,Con_ve!$I$6:$I$1005,"Em negociação",Con_ve!$Q$6:$Q$1005,AJ$5)))</f>
        <v/>
      </c>
      <c r="AK69" s="87" t="str">
        <f>IF(ISERR(IF($C69="","",SUMIFS(Con_ve!$F$6:$F$1005,Con_ve!$D$6:$D$1005,$C69,Con_ve!$I$6:$I$1005,"Em negociação",Con_ve!$Q$6:$Q$1005,AK$5))),"",IF($C69="","",SUMIFS(Con_ve!$F$6:$F$1005,Con_ve!$D$6:$D$1005,$C69,Con_ve!$I$6:$I$1005,"Em negociação",Con_ve!$Q$6:$Q$1005,AK$5)))</f>
        <v/>
      </c>
      <c r="AL69" s="87" t="str">
        <f>IF(ISERR(IF($C69="","",SUMIFS(Con_ve!$F$6:$F$1005,Con_ve!$D$6:$D$1005,$C69,Con_ve!$I$6:$I$1005,"Em negociação",Con_ve!$Q$6:$Q$1005,AL$5))),"",IF($C69="","",SUMIFS(Con_ve!$F$6:$F$1005,Con_ve!$D$6:$D$1005,$C69,Con_ve!$I$6:$I$1005,"Em negociação",Con_ve!$Q$6:$Q$1005,AL$5)))</f>
        <v/>
      </c>
      <c r="AM69" s="87" t="str">
        <f>IF(ISERR(IF($C69="","",SUMIFS(Con_ve!$F$6:$F$1005,Con_ve!$D$6:$D$1005,$C69,Con_ve!$I$6:$I$1005,"Em negociação",Con_ve!$Q$6:$Q$1005,AM$5))),"",IF($C69="","",SUMIFS(Con_ve!$F$6:$F$1005,Con_ve!$D$6:$D$1005,$C69,Con_ve!$I$6:$I$1005,"Em negociação",Con_ve!$Q$6:$Q$1005,AM$5)))</f>
        <v/>
      </c>
      <c r="AN69" s="87" t="str">
        <f>IF(ISERR(IF($C69="","",SUMIFS(Con_ve!$F$6:$F$1005,Con_ve!$D$6:$D$1005,$C69,Con_ve!$I$6:$I$1005,"Em negociação",Con_ve!$Q$6:$Q$1005,AN$5))),"",IF($C69="","",SUMIFS(Con_ve!$F$6:$F$1005,Con_ve!$D$6:$D$1005,$C69,Con_ve!$I$6:$I$1005,"Em negociação",Con_ve!$Q$6:$Q$1005,AN$5)))</f>
        <v/>
      </c>
      <c r="AO69" s="87" t="str">
        <f>IF(ISERR(IF($C69="","",SUMIFS(Con_ve!$F$6:$F$1005,Con_ve!$D$6:$D$1005,$C69,Con_ve!$I$6:$I$1005,"Em negociação",Con_ve!$Q$6:$Q$1005,AO$5))),"",IF($C69="","",SUMIFS(Con_ve!$F$6:$F$1005,Con_ve!$D$6:$D$1005,$C69,Con_ve!$I$6:$I$1005,"Em negociação",Con_ve!$Q$6:$Q$1005,AO$5)))</f>
        <v/>
      </c>
      <c r="AP69" s="87" t="str">
        <f>IF(ISERR(IF($C69="","",SUMIFS(Con_ve!$F$6:$F$1005,Con_ve!$D$6:$D$1005,$C69,Con_ve!$I$6:$I$1005,"Em negociação",Con_ve!$Q$6:$Q$1005,AP$5))),"",IF($C69="","",SUMIFS(Con_ve!$F$6:$F$1005,Con_ve!$D$6:$D$1005,$C69,Con_ve!$I$6:$I$1005,"Em negociação",Con_ve!$Q$6:$Q$1005,AP$5)))</f>
        <v/>
      </c>
      <c r="AQ69" s="87" t="str">
        <f>IF(ISERR(IF($C69="","",SUMIFS(Con_ve!$F$6:$F$1005,Con_ve!$D$6:$D$1005,$C69,Con_ve!$I$6:$I$1005,"Em negociação",Con_ve!$Q$6:$Q$1005,AQ$5))),"",IF($C69="","",SUMIFS(Con_ve!$F$6:$F$1005,Con_ve!$D$6:$D$1005,$C69,Con_ve!$I$6:$I$1005,"Em negociação",Con_ve!$Q$6:$Q$1005,AQ$5)))</f>
        <v/>
      </c>
      <c r="AR69" s="87" t="str">
        <f>IF(ISERR(IF($C69="","",SUMIFS(Con_ve!$F$6:$F$1005,Con_ve!$D$6:$D$1005,$C69,Con_ve!$I$6:$I$1005,"Em negociação",Con_ve!$Q$6:$Q$1005,AR$5))),"",IF($C69="","",SUMIFS(Con_ve!$F$6:$F$1005,Con_ve!$D$6:$D$1005,$C69,Con_ve!$I$6:$I$1005,"Em negociação",Con_ve!$Q$6:$Q$1005,AR$5)))</f>
        <v/>
      </c>
      <c r="AS69" s="87" t="str">
        <f>IF(ISERR(IF($C69="","",SUMIFS(Con_ve!$F$6:$F$1005,Con_ve!$D$6:$D$1005,$C69,Con_ve!$I$6:$I$1005,"Em negociação",Con_ve!$Q$6:$Q$1005,AS$5))),"",IF($C69="","",SUMIFS(Con_ve!$F$6:$F$1005,Con_ve!$D$6:$D$1005,$C69,Con_ve!$I$6:$I$1005,"Em negociação",Con_ve!$Q$6:$Q$1005,AS$5)))</f>
        <v/>
      </c>
      <c r="AT69" s="87" t="str">
        <f>IF(ISERR(IF($C69="","",SUMIFS(Con_ve!$F$6:$F$1005,Con_ve!$D$6:$D$1005,$C69,Con_ve!$I$6:$I$1005,"Em negociação",Con_ve!$Q$6:$Q$1005,AT$5))),"",IF($C69="","",SUMIFS(Con_ve!$F$6:$F$1005,Con_ve!$D$6:$D$1005,$C69,Con_ve!$I$6:$I$1005,"Em negociação",Con_ve!$Q$6:$Q$1005,AT$5)))</f>
        <v/>
      </c>
      <c r="AU69" s="87" t="str">
        <f>IF(ISERR(IF($C69="","",SUMIFS(Con_ve!$F$6:$F$1005,Con_ve!$D$6:$D$1005,$C69,Con_ve!$I$6:$I$1005,"Em negociação",Con_ve!$Q$6:$Q$1005,AU$5))),"",IF($C69="","",SUMIFS(Con_ve!$F$6:$F$1005,Con_ve!$D$6:$D$1005,$C69,Con_ve!$I$6:$I$1005,"Em negociação",Con_ve!$Q$6:$Q$1005,AU$5)))</f>
        <v/>
      </c>
      <c r="AV69" s="87">
        <f t="shared" si="15"/>
        <v>0</v>
      </c>
    </row>
    <row r="70" spans="3:48" ht="30" customHeight="1">
      <c r="C70" s="97"/>
      <c r="D70" s="97"/>
      <c r="E70" s="95" t="s">
        <v>309</v>
      </c>
      <c r="F70" s="95" t="s">
        <v>309</v>
      </c>
      <c r="H70" s="87">
        <f t="shared" si="1"/>
        <v>0</v>
      </c>
      <c r="I70" s="87">
        <f t="shared" si="2"/>
        <v>0</v>
      </c>
      <c r="J70" s="87">
        <f t="shared" si="3"/>
        <v>0</v>
      </c>
      <c r="K70" s="87">
        <f t="shared" si="4"/>
        <v>0</v>
      </c>
      <c r="L70" s="87">
        <f t="shared" si="5"/>
        <v>0</v>
      </c>
      <c r="M70" s="87">
        <f t="shared" si="6"/>
        <v>0</v>
      </c>
      <c r="N70" s="87">
        <f t="shared" si="7"/>
        <v>0</v>
      </c>
      <c r="O70" s="87">
        <f t="shared" si="8"/>
        <v>0</v>
      </c>
      <c r="P70" s="87">
        <f t="shared" si="9"/>
        <v>0</v>
      </c>
      <c r="Q70" s="87">
        <f t="shared" si="10"/>
        <v>0</v>
      </c>
      <c r="R70" s="87">
        <f t="shared" si="11"/>
        <v>0</v>
      </c>
      <c r="S70" s="87">
        <f t="shared" si="12"/>
        <v>0</v>
      </c>
      <c r="T70" s="87">
        <f t="shared" si="13"/>
        <v>0</v>
      </c>
      <c r="V70" s="87" t="str">
        <f>IF(ISERR(IF($C70="","",SUMIFS(Con_ve!$F$6:$F$1005,Con_ve!$D$6:$D$1005,$C70,Con_ve!$I$6:$I$1005,"Fechada",Con_ve!$Q$6:$Q$1005,V$5))),"",IF($C70="","",SUMIFS(Con_ve!$F$6:$F$1005,Con_ve!$D$6:$D$1005,$C70,Con_ve!$I$6:$I$1005,"Fechada",Con_ve!$Q$6:$Q$1005,V$5)))</f>
        <v/>
      </c>
      <c r="W70" s="87" t="str">
        <f>IF(ISERR(IF($C70="","",SUMIFS(Con_ve!$F$6:$F$1005,Con_ve!$D$6:$D$1005,$C70,Con_ve!$I$6:$I$1005,"Fechada",Con_ve!$Q$6:$Q$1005,W$5))),"",IF($C70="","",SUMIFS(Con_ve!$F$6:$F$1005,Con_ve!$D$6:$D$1005,$C70,Con_ve!$I$6:$I$1005,"Fechada",Con_ve!$Q$6:$Q$1005,W$5)))</f>
        <v/>
      </c>
      <c r="X70" s="87" t="str">
        <f>IF(ISERR(IF($C70="","",SUMIFS(Con_ve!$F$6:$F$1005,Con_ve!$D$6:$D$1005,$C70,Con_ve!$I$6:$I$1005,"Fechada",Con_ve!$Q$6:$Q$1005,X$5))),"",IF($C70="","",SUMIFS(Con_ve!$F$6:$F$1005,Con_ve!$D$6:$D$1005,$C70,Con_ve!$I$6:$I$1005,"Fechada",Con_ve!$Q$6:$Q$1005,X$5)))</f>
        <v/>
      </c>
      <c r="Y70" s="87" t="str">
        <f>IF(ISERR(IF($C70="","",SUMIFS(Con_ve!$F$6:$F$1005,Con_ve!$D$6:$D$1005,$C70,Con_ve!$I$6:$I$1005,"Fechada",Con_ve!$Q$6:$Q$1005,Y$5))),"",IF($C70="","",SUMIFS(Con_ve!$F$6:$F$1005,Con_ve!$D$6:$D$1005,$C70,Con_ve!$I$6:$I$1005,"Fechada",Con_ve!$Q$6:$Q$1005,Y$5)))</f>
        <v/>
      </c>
      <c r="Z70" s="87" t="str">
        <f>IF(ISERR(IF($C70="","",SUMIFS(Con_ve!$F$6:$F$1005,Con_ve!$D$6:$D$1005,$C70,Con_ve!$I$6:$I$1005,"Fechada",Con_ve!$Q$6:$Q$1005,Z$5))),"",IF($C70="","",SUMIFS(Con_ve!$F$6:$F$1005,Con_ve!$D$6:$D$1005,$C70,Con_ve!$I$6:$I$1005,"Fechada",Con_ve!$Q$6:$Q$1005,Z$5)))</f>
        <v/>
      </c>
      <c r="AA70" s="87" t="str">
        <f>IF(ISERR(IF($C70="","",SUMIFS(Con_ve!$F$6:$F$1005,Con_ve!$D$6:$D$1005,$C70,Con_ve!$I$6:$I$1005,"Fechada",Con_ve!$Q$6:$Q$1005,AA$5))),"",IF($C70="","",SUMIFS(Con_ve!$F$6:$F$1005,Con_ve!$D$6:$D$1005,$C70,Con_ve!$I$6:$I$1005,"Fechada",Con_ve!$Q$6:$Q$1005,AA$5)))</f>
        <v/>
      </c>
      <c r="AB70" s="87" t="str">
        <f>IF(ISERR(IF($C70="","",SUMIFS(Con_ve!$F$6:$F$1005,Con_ve!$D$6:$D$1005,$C70,Con_ve!$I$6:$I$1005,"Fechada",Con_ve!$Q$6:$Q$1005,AB$5))),"",IF($C70="","",SUMIFS(Con_ve!$F$6:$F$1005,Con_ve!$D$6:$D$1005,$C70,Con_ve!$I$6:$I$1005,"Fechada",Con_ve!$Q$6:$Q$1005,AB$5)))</f>
        <v/>
      </c>
      <c r="AC70" s="87" t="str">
        <f>IF(ISERR(IF($C70="","",SUMIFS(Con_ve!$F$6:$F$1005,Con_ve!$D$6:$D$1005,$C70,Con_ve!$I$6:$I$1005,"Fechada",Con_ve!$Q$6:$Q$1005,AC$5))),"",IF($C70="","",SUMIFS(Con_ve!$F$6:$F$1005,Con_ve!$D$6:$D$1005,$C70,Con_ve!$I$6:$I$1005,"Fechada",Con_ve!$Q$6:$Q$1005,AC$5)))</f>
        <v/>
      </c>
      <c r="AD70" s="87" t="str">
        <f>IF(ISERR(IF($C70="","",SUMIFS(Con_ve!$F$6:$F$1005,Con_ve!$D$6:$D$1005,$C70,Con_ve!$I$6:$I$1005,"Fechada",Con_ve!$Q$6:$Q$1005,AD$5))),"",IF($C70="","",SUMIFS(Con_ve!$F$6:$F$1005,Con_ve!$D$6:$D$1005,$C70,Con_ve!$I$6:$I$1005,"Fechada",Con_ve!$Q$6:$Q$1005,AD$5)))</f>
        <v/>
      </c>
      <c r="AE70" s="87" t="str">
        <f>IF(ISERR(IF($C70="","",SUMIFS(Con_ve!$F$6:$F$1005,Con_ve!$D$6:$D$1005,$C70,Con_ve!$I$6:$I$1005,"Fechada",Con_ve!$Q$6:$Q$1005,AE$5))),"",IF($C70="","",SUMIFS(Con_ve!$F$6:$F$1005,Con_ve!$D$6:$D$1005,$C70,Con_ve!$I$6:$I$1005,"Fechada",Con_ve!$Q$6:$Q$1005,AE$5)))</f>
        <v/>
      </c>
      <c r="AF70" s="87" t="str">
        <f>IF(ISERR(IF($C70="","",SUMIFS(Con_ve!$F$6:$F$1005,Con_ve!$D$6:$D$1005,$C70,Con_ve!$I$6:$I$1005,"Fechada",Con_ve!$Q$6:$Q$1005,AF$5))),"",IF($C70="","",SUMIFS(Con_ve!$F$6:$F$1005,Con_ve!$D$6:$D$1005,$C70,Con_ve!$I$6:$I$1005,"Fechada",Con_ve!$Q$6:$Q$1005,AF$5)))</f>
        <v/>
      </c>
      <c r="AG70" s="87" t="str">
        <f>IF(ISERR(IF($C70="","",SUMIFS(Con_ve!$F$6:$F$1005,Con_ve!$D$6:$D$1005,$C70,Con_ve!$I$6:$I$1005,"Fechada",Con_ve!$Q$6:$Q$1005,AG$5))),"",IF($C70="","",SUMIFS(Con_ve!$F$6:$F$1005,Con_ve!$D$6:$D$1005,$C70,Con_ve!$I$6:$I$1005,"Fechada",Con_ve!$Q$6:$Q$1005,AG$5)))</f>
        <v/>
      </c>
      <c r="AH70" s="87">
        <f t="shared" si="14"/>
        <v>0</v>
      </c>
      <c r="AJ70" s="87" t="str">
        <f>IF(ISERR(IF($C70="","",SUMIFS(Con_ve!$F$6:$F$1005,Con_ve!$D$6:$D$1005,$C70,Con_ve!$I$6:$I$1005,"Em negociação",Con_ve!$Q$6:$Q$1005,AJ$5))),"",IF($C70="","",SUMIFS(Con_ve!$F$6:$F$1005,Con_ve!$D$6:$D$1005,$C70,Con_ve!$I$6:$I$1005,"Em negociação",Con_ve!$Q$6:$Q$1005,AJ$5)))</f>
        <v/>
      </c>
      <c r="AK70" s="87" t="str">
        <f>IF(ISERR(IF($C70="","",SUMIFS(Con_ve!$F$6:$F$1005,Con_ve!$D$6:$D$1005,$C70,Con_ve!$I$6:$I$1005,"Em negociação",Con_ve!$Q$6:$Q$1005,AK$5))),"",IF($C70="","",SUMIFS(Con_ve!$F$6:$F$1005,Con_ve!$D$6:$D$1005,$C70,Con_ve!$I$6:$I$1005,"Em negociação",Con_ve!$Q$6:$Q$1005,AK$5)))</f>
        <v/>
      </c>
      <c r="AL70" s="87" t="str">
        <f>IF(ISERR(IF($C70="","",SUMIFS(Con_ve!$F$6:$F$1005,Con_ve!$D$6:$D$1005,$C70,Con_ve!$I$6:$I$1005,"Em negociação",Con_ve!$Q$6:$Q$1005,AL$5))),"",IF($C70="","",SUMIFS(Con_ve!$F$6:$F$1005,Con_ve!$D$6:$D$1005,$C70,Con_ve!$I$6:$I$1005,"Em negociação",Con_ve!$Q$6:$Q$1005,AL$5)))</f>
        <v/>
      </c>
      <c r="AM70" s="87" t="str">
        <f>IF(ISERR(IF($C70="","",SUMIFS(Con_ve!$F$6:$F$1005,Con_ve!$D$6:$D$1005,$C70,Con_ve!$I$6:$I$1005,"Em negociação",Con_ve!$Q$6:$Q$1005,AM$5))),"",IF($C70="","",SUMIFS(Con_ve!$F$6:$F$1005,Con_ve!$D$6:$D$1005,$C70,Con_ve!$I$6:$I$1005,"Em negociação",Con_ve!$Q$6:$Q$1005,AM$5)))</f>
        <v/>
      </c>
      <c r="AN70" s="87" t="str">
        <f>IF(ISERR(IF($C70="","",SUMIFS(Con_ve!$F$6:$F$1005,Con_ve!$D$6:$D$1005,$C70,Con_ve!$I$6:$I$1005,"Em negociação",Con_ve!$Q$6:$Q$1005,AN$5))),"",IF($C70="","",SUMIFS(Con_ve!$F$6:$F$1005,Con_ve!$D$6:$D$1005,$C70,Con_ve!$I$6:$I$1005,"Em negociação",Con_ve!$Q$6:$Q$1005,AN$5)))</f>
        <v/>
      </c>
      <c r="AO70" s="87" t="str">
        <f>IF(ISERR(IF($C70="","",SUMIFS(Con_ve!$F$6:$F$1005,Con_ve!$D$6:$D$1005,$C70,Con_ve!$I$6:$I$1005,"Em negociação",Con_ve!$Q$6:$Q$1005,AO$5))),"",IF($C70="","",SUMIFS(Con_ve!$F$6:$F$1005,Con_ve!$D$6:$D$1005,$C70,Con_ve!$I$6:$I$1005,"Em negociação",Con_ve!$Q$6:$Q$1005,AO$5)))</f>
        <v/>
      </c>
      <c r="AP70" s="87" t="str">
        <f>IF(ISERR(IF($C70="","",SUMIFS(Con_ve!$F$6:$F$1005,Con_ve!$D$6:$D$1005,$C70,Con_ve!$I$6:$I$1005,"Em negociação",Con_ve!$Q$6:$Q$1005,AP$5))),"",IF($C70="","",SUMIFS(Con_ve!$F$6:$F$1005,Con_ve!$D$6:$D$1005,$C70,Con_ve!$I$6:$I$1005,"Em negociação",Con_ve!$Q$6:$Q$1005,AP$5)))</f>
        <v/>
      </c>
      <c r="AQ70" s="87" t="str">
        <f>IF(ISERR(IF($C70="","",SUMIFS(Con_ve!$F$6:$F$1005,Con_ve!$D$6:$D$1005,$C70,Con_ve!$I$6:$I$1005,"Em negociação",Con_ve!$Q$6:$Q$1005,AQ$5))),"",IF($C70="","",SUMIFS(Con_ve!$F$6:$F$1005,Con_ve!$D$6:$D$1005,$C70,Con_ve!$I$6:$I$1005,"Em negociação",Con_ve!$Q$6:$Q$1005,AQ$5)))</f>
        <v/>
      </c>
      <c r="AR70" s="87" t="str">
        <f>IF(ISERR(IF($C70="","",SUMIFS(Con_ve!$F$6:$F$1005,Con_ve!$D$6:$D$1005,$C70,Con_ve!$I$6:$I$1005,"Em negociação",Con_ve!$Q$6:$Q$1005,AR$5))),"",IF($C70="","",SUMIFS(Con_ve!$F$6:$F$1005,Con_ve!$D$6:$D$1005,$C70,Con_ve!$I$6:$I$1005,"Em negociação",Con_ve!$Q$6:$Q$1005,AR$5)))</f>
        <v/>
      </c>
      <c r="AS70" s="87" t="str">
        <f>IF(ISERR(IF($C70="","",SUMIFS(Con_ve!$F$6:$F$1005,Con_ve!$D$6:$D$1005,$C70,Con_ve!$I$6:$I$1005,"Em negociação",Con_ve!$Q$6:$Q$1005,AS$5))),"",IF($C70="","",SUMIFS(Con_ve!$F$6:$F$1005,Con_ve!$D$6:$D$1005,$C70,Con_ve!$I$6:$I$1005,"Em negociação",Con_ve!$Q$6:$Q$1005,AS$5)))</f>
        <v/>
      </c>
      <c r="AT70" s="87" t="str">
        <f>IF(ISERR(IF($C70="","",SUMIFS(Con_ve!$F$6:$F$1005,Con_ve!$D$6:$D$1005,$C70,Con_ve!$I$6:$I$1005,"Em negociação",Con_ve!$Q$6:$Q$1005,AT$5))),"",IF($C70="","",SUMIFS(Con_ve!$F$6:$F$1005,Con_ve!$D$6:$D$1005,$C70,Con_ve!$I$6:$I$1005,"Em negociação",Con_ve!$Q$6:$Q$1005,AT$5)))</f>
        <v/>
      </c>
      <c r="AU70" s="87" t="str">
        <f>IF(ISERR(IF($C70="","",SUMIFS(Con_ve!$F$6:$F$1005,Con_ve!$D$6:$D$1005,$C70,Con_ve!$I$6:$I$1005,"Em negociação",Con_ve!$Q$6:$Q$1005,AU$5))),"",IF($C70="","",SUMIFS(Con_ve!$F$6:$F$1005,Con_ve!$D$6:$D$1005,$C70,Con_ve!$I$6:$I$1005,"Em negociação",Con_ve!$Q$6:$Q$1005,AU$5)))</f>
        <v/>
      </c>
      <c r="AV70" s="87">
        <f t="shared" si="15"/>
        <v>0</v>
      </c>
    </row>
    <row r="71" spans="3:48" ht="30" customHeight="1">
      <c r="C71" s="97"/>
      <c r="D71" s="97"/>
      <c r="E71" s="95" t="s">
        <v>309</v>
      </c>
      <c r="F71" s="95" t="s">
        <v>309</v>
      </c>
      <c r="H71" s="87">
        <f t="shared" ref="H71:H105" si="16">IFERROR(V71+AJ71,0)</f>
        <v>0</v>
      </c>
      <c r="I71" s="87">
        <f t="shared" ref="I71:I105" si="17">IFERROR(W71+AK71,0)</f>
        <v>0</v>
      </c>
      <c r="J71" s="87">
        <f t="shared" ref="J71:J105" si="18">IFERROR(X71+AL71,0)</f>
        <v>0</v>
      </c>
      <c r="K71" s="87">
        <f t="shared" ref="K71:K105" si="19">IFERROR(Y71+AM71,0)</f>
        <v>0</v>
      </c>
      <c r="L71" s="87">
        <f t="shared" ref="L71:L105" si="20">IFERROR(Z71+AN71,0)</f>
        <v>0</v>
      </c>
      <c r="M71" s="87">
        <f t="shared" ref="M71:M105" si="21">IFERROR(AA71+AO71,0)</f>
        <v>0</v>
      </c>
      <c r="N71" s="87">
        <f t="shared" ref="N71:N105" si="22">IFERROR(AB71+AP71,0)</f>
        <v>0</v>
      </c>
      <c r="O71" s="87">
        <f t="shared" ref="O71:O105" si="23">IFERROR(AC71+AQ71,0)</f>
        <v>0</v>
      </c>
      <c r="P71" s="87">
        <f t="shared" ref="P71:P105" si="24">IFERROR(AD71+AR71,0)</f>
        <v>0</v>
      </c>
      <c r="Q71" s="87">
        <f t="shared" ref="Q71:Q105" si="25">IFERROR(AE71+AS71,0)</f>
        <v>0</v>
      </c>
      <c r="R71" s="87">
        <f t="shared" ref="R71:R105" si="26">IFERROR(AF71+AT71,0)</f>
        <v>0</v>
      </c>
      <c r="S71" s="87">
        <f t="shared" ref="S71:S105" si="27">IFERROR(AG71+AU71,0)</f>
        <v>0</v>
      </c>
      <c r="T71" s="87">
        <f t="shared" ref="T71:T105" si="28">IFERROR(AH71+AV71,0)</f>
        <v>0</v>
      </c>
      <c r="V71" s="87" t="str">
        <f>IF(ISERR(IF($C71="","",SUMIFS(Con_ve!$F$6:$F$1005,Con_ve!$D$6:$D$1005,$C71,Con_ve!$I$6:$I$1005,"Fechada",Con_ve!$Q$6:$Q$1005,V$5))),"",IF($C71="","",SUMIFS(Con_ve!$F$6:$F$1005,Con_ve!$D$6:$D$1005,$C71,Con_ve!$I$6:$I$1005,"Fechada",Con_ve!$Q$6:$Q$1005,V$5)))</f>
        <v/>
      </c>
      <c r="W71" s="87" t="str">
        <f>IF(ISERR(IF($C71="","",SUMIFS(Con_ve!$F$6:$F$1005,Con_ve!$D$6:$D$1005,$C71,Con_ve!$I$6:$I$1005,"Fechada",Con_ve!$Q$6:$Q$1005,W$5))),"",IF($C71="","",SUMIFS(Con_ve!$F$6:$F$1005,Con_ve!$D$6:$D$1005,$C71,Con_ve!$I$6:$I$1005,"Fechada",Con_ve!$Q$6:$Q$1005,W$5)))</f>
        <v/>
      </c>
      <c r="X71" s="87" t="str">
        <f>IF(ISERR(IF($C71="","",SUMIFS(Con_ve!$F$6:$F$1005,Con_ve!$D$6:$D$1005,$C71,Con_ve!$I$6:$I$1005,"Fechada",Con_ve!$Q$6:$Q$1005,X$5))),"",IF($C71="","",SUMIFS(Con_ve!$F$6:$F$1005,Con_ve!$D$6:$D$1005,$C71,Con_ve!$I$6:$I$1005,"Fechada",Con_ve!$Q$6:$Q$1005,X$5)))</f>
        <v/>
      </c>
      <c r="Y71" s="87" t="str">
        <f>IF(ISERR(IF($C71="","",SUMIFS(Con_ve!$F$6:$F$1005,Con_ve!$D$6:$D$1005,$C71,Con_ve!$I$6:$I$1005,"Fechada",Con_ve!$Q$6:$Q$1005,Y$5))),"",IF($C71="","",SUMIFS(Con_ve!$F$6:$F$1005,Con_ve!$D$6:$D$1005,$C71,Con_ve!$I$6:$I$1005,"Fechada",Con_ve!$Q$6:$Q$1005,Y$5)))</f>
        <v/>
      </c>
      <c r="Z71" s="87" t="str">
        <f>IF(ISERR(IF($C71="","",SUMIFS(Con_ve!$F$6:$F$1005,Con_ve!$D$6:$D$1005,$C71,Con_ve!$I$6:$I$1005,"Fechada",Con_ve!$Q$6:$Q$1005,Z$5))),"",IF($C71="","",SUMIFS(Con_ve!$F$6:$F$1005,Con_ve!$D$6:$D$1005,$C71,Con_ve!$I$6:$I$1005,"Fechada",Con_ve!$Q$6:$Q$1005,Z$5)))</f>
        <v/>
      </c>
      <c r="AA71" s="87" t="str">
        <f>IF(ISERR(IF($C71="","",SUMIFS(Con_ve!$F$6:$F$1005,Con_ve!$D$6:$D$1005,$C71,Con_ve!$I$6:$I$1005,"Fechada",Con_ve!$Q$6:$Q$1005,AA$5))),"",IF($C71="","",SUMIFS(Con_ve!$F$6:$F$1005,Con_ve!$D$6:$D$1005,$C71,Con_ve!$I$6:$I$1005,"Fechada",Con_ve!$Q$6:$Q$1005,AA$5)))</f>
        <v/>
      </c>
      <c r="AB71" s="87" t="str">
        <f>IF(ISERR(IF($C71="","",SUMIFS(Con_ve!$F$6:$F$1005,Con_ve!$D$6:$D$1005,$C71,Con_ve!$I$6:$I$1005,"Fechada",Con_ve!$Q$6:$Q$1005,AB$5))),"",IF($C71="","",SUMIFS(Con_ve!$F$6:$F$1005,Con_ve!$D$6:$D$1005,$C71,Con_ve!$I$6:$I$1005,"Fechada",Con_ve!$Q$6:$Q$1005,AB$5)))</f>
        <v/>
      </c>
      <c r="AC71" s="87" t="str">
        <f>IF(ISERR(IF($C71="","",SUMIFS(Con_ve!$F$6:$F$1005,Con_ve!$D$6:$D$1005,$C71,Con_ve!$I$6:$I$1005,"Fechada",Con_ve!$Q$6:$Q$1005,AC$5))),"",IF($C71="","",SUMIFS(Con_ve!$F$6:$F$1005,Con_ve!$D$6:$D$1005,$C71,Con_ve!$I$6:$I$1005,"Fechada",Con_ve!$Q$6:$Q$1005,AC$5)))</f>
        <v/>
      </c>
      <c r="AD71" s="87" t="str">
        <f>IF(ISERR(IF($C71="","",SUMIFS(Con_ve!$F$6:$F$1005,Con_ve!$D$6:$D$1005,$C71,Con_ve!$I$6:$I$1005,"Fechada",Con_ve!$Q$6:$Q$1005,AD$5))),"",IF($C71="","",SUMIFS(Con_ve!$F$6:$F$1005,Con_ve!$D$6:$D$1005,$C71,Con_ve!$I$6:$I$1005,"Fechada",Con_ve!$Q$6:$Q$1005,AD$5)))</f>
        <v/>
      </c>
      <c r="AE71" s="87" t="str">
        <f>IF(ISERR(IF($C71="","",SUMIFS(Con_ve!$F$6:$F$1005,Con_ve!$D$6:$D$1005,$C71,Con_ve!$I$6:$I$1005,"Fechada",Con_ve!$Q$6:$Q$1005,AE$5))),"",IF($C71="","",SUMIFS(Con_ve!$F$6:$F$1005,Con_ve!$D$6:$D$1005,$C71,Con_ve!$I$6:$I$1005,"Fechada",Con_ve!$Q$6:$Q$1005,AE$5)))</f>
        <v/>
      </c>
      <c r="AF71" s="87" t="str">
        <f>IF(ISERR(IF($C71="","",SUMIFS(Con_ve!$F$6:$F$1005,Con_ve!$D$6:$D$1005,$C71,Con_ve!$I$6:$I$1005,"Fechada",Con_ve!$Q$6:$Q$1005,AF$5))),"",IF($C71="","",SUMIFS(Con_ve!$F$6:$F$1005,Con_ve!$D$6:$D$1005,$C71,Con_ve!$I$6:$I$1005,"Fechada",Con_ve!$Q$6:$Q$1005,AF$5)))</f>
        <v/>
      </c>
      <c r="AG71" s="87" t="str">
        <f>IF(ISERR(IF($C71="","",SUMIFS(Con_ve!$F$6:$F$1005,Con_ve!$D$6:$D$1005,$C71,Con_ve!$I$6:$I$1005,"Fechada",Con_ve!$Q$6:$Q$1005,AG$5))),"",IF($C71="","",SUMIFS(Con_ve!$F$6:$F$1005,Con_ve!$D$6:$D$1005,$C71,Con_ve!$I$6:$I$1005,"Fechada",Con_ve!$Q$6:$Q$1005,AG$5)))</f>
        <v/>
      </c>
      <c r="AH71" s="87">
        <f t="shared" ref="AH71:AH105" si="29">SUM(V71:AG71)</f>
        <v>0</v>
      </c>
      <c r="AJ71" s="87" t="str">
        <f>IF(ISERR(IF($C71="","",SUMIFS(Con_ve!$F$6:$F$1005,Con_ve!$D$6:$D$1005,$C71,Con_ve!$I$6:$I$1005,"Em negociação",Con_ve!$Q$6:$Q$1005,AJ$5))),"",IF($C71="","",SUMIFS(Con_ve!$F$6:$F$1005,Con_ve!$D$6:$D$1005,$C71,Con_ve!$I$6:$I$1005,"Em negociação",Con_ve!$Q$6:$Q$1005,AJ$5)))</f>
        <v/>
      </c>
      <c r="AK71" s="87" t="str">
        <f>IF(ISERR(IF($C71="","",SUMIFS(Con_ve!$F$6:$F$1005,Con_ve!$D$6:$D$1005,$C71,Con_ve!$I$6:$I$1005,"Em negociação",Con_ve!$Q$6:$Q$1005,AK$5))),"",IF($C71="","",SUMIFS(Con_ve!$F$6:$F$1005,Con_ve!$D$6:$D$1005,$C71,Con_ve!$I$6:$I$1005,"Em negociação",Con_ve!$Q$6:$Q$1005,AK$5)))</f>
        <v/>
      </c>
      <c r="AL71" s="87" t="str">
        <f>IF(ISERR(IF($C71="","",SUMIFS(Con_ve!$F$6:$F$1005,Con_ve!$D$6:$D$1005,$C71,Con_ve!$I$6:$I$1005,"Em negociação",Con_ve!$Q$6:$Q$1005,AL$5))),"",IF($C71="","",SUMIFS(Con_ve!$F$6:$F$1005,Con_ve!$D$6:$D$1005,$C71,Con_ve!$I$6:$I$1005,"Em negociação",Con_ve!$Q$6:$Q$1005,AL$5)))</f>
        <v/>
      </c>
      <c r="AM71" s="87" t="str">
        <f>IF(ISERR(IF($C71="","",SUMIFS(Con_ve!$F$6:$F$1005,Con_ve!$D$6:$D$1005,$C71,Con_ve!$I$6:$I$1005,"Em negociação",Con_ve!$Q$6:$Q$1005,AM$5))),"",IF($C71="","",SUMIFS(Con_ve!$F$6:$F$1005,Con_ve!$D$6:$D$1005,$C71,Con_ve!$I$6:$I$1005,"Em negociação",Con_ve!$Q$6:$Q$1005,AM$5)))</f>
        <v/>
      </c>
      <c r="AN71" s="87" t="str">
        <f>IF(ISERR(IF($C71="","",SUMIFS(Con_ve!$F$6:$F$1005,Con_ve!$D$6:$D$1005,$C71,Con_ve!$I$6:$I$1005,"Em negociação",Con_ve!$Q$6:$Q$1005,AN$5))),"",IF($C71="","",SUMIFS(Con_ve!$F$6:$F$1005,Con_ve!$D$6:$D$1005,$C71,Con_ve!$I$6:$I$1005,"Em negociação",Con_ve!$Q$6:$Q$1005,AN$5)))</f>
        <v/>
      </c>
      <c r="AO71" s="87" t="str">
        <f>IF(ISERR(IF($C71="","",SUMIFS(Con_ve!$F$6:$F$1005,Con_ve!$D$6:$D$1005,$C71,Con_ve!$I$6:$I$1005,"Em negociação",Con_ve!$Q$6:$Q$1005,AO$5))),"",IF($C71="","",SUMIFS(Con_ve!$F$6:$F$1005,Con_ve!$D$6:$D$1005,$C71,Con_ve!$I$6:$I$1005,"Em negociação",Con_ve!$Q$6:$Q$1005,AO$5)))</f>
        <v/>
      </c>
      <c r="AP71" s="87" t="str">
        <f>IF(ISERR(IF($C71="","",SUMIFS(Con_ve!$F$6:$F$1005,Con_ve!$D$6:$D$1005,$C71,Con_ve!$I$6:$I$1005,"Em negociação",Con_ve!$Q$6:$Q$1005,AP$5))),"",IF($C71="","",SUMIFS(Con_ve!$F$6:$F$1005,Con_ve!$D$6:$D$1005,$C71,Con_ve!$I$6:$I$1005,"Em negociação",Con_ve!$Q$6:$Q$1005,AP$5)))</f>
        <v/>
      </c>
      <c r="AQ71" s="87" t="str">
        <f>IF(ISERR(IF($C71="","",SUMIFS(Con_ve!$F$6:$F$1005,Con_ve!$D$6:$D$1005,$C71,Con_ve!$I$6:$I$1005,"Em negociação",Con_ve!$Q$6:$Q$1005,AQ$5))),"",IF($C71="","",SUMIFS(Con_ve!$F$6:$F$1005,Con_ve!$D$6:$D$1005,$C71,Con_ve!$I$6:$I$1005,"Em negociação",Con_ve!$Q$6:$Q$1005,AQ$5)))</f>
        <v/>
      </c>
      <c r="AR71" s="87" t="str">
        <f>IF(ISERR(IF($C71="","",SUMIFS(Con_ve!$F$6:$F$1005,Con_ve!$D$6:$D$1005,$C71,Con_ve!$I$6:$I$1005,"Em negociação",Con_ve!$Q$6:$Q$1005,AR$5))),"",IF($C71="","",SUMIFS(Con_ve!$F$6:$F$1005,Con_ve!$D$6:$D$1005,$C71,Con_ve!$I$6:$I$1005,"Em negociação",Con_ve!$Q$6:$Q$1005,AR$5)))</f>
        <v/>
      </c>
      <c r="AS71" s="87" t="str">
        <f>IF(ISERR(IF($C71="","",SUMIFS(Con_ve!$F$6:$F$1005,Con_ve!$D$6:$D$1005,$C71,Con_ve!$I$6:$I$1005,"Em negociação",Con_ve!$Q$6:$Q$1005,AS$5))),"",IF($C71="","",SUMIFS(Con_ve!$F$6:$F$1005,Con_ve!$D$6:$D$1005,$C71,Con_ve!$I$6:$I$1005,"Em negociação",Con_ve!$Q$6:$Q$1005,AS$5)))</f>
        <v/>
      </c>
      <c r="AT71" s="87" t="str">
        <f>IF(ISERR(IF($C71="","",SUMIFS(Con_ve!$F$6:$F$1005,Con_ve!$D$6:$D$1005,$C71,Con_ve!$I$6:$I$1005,"Em negociação",Con_ve!$Q$6:$Q$1005,AT$5))),"",IF($C71="","",SUMIFS(Con_ve!$F$6:$F$1005,Con_ve!$D$6:$D$1005,$C71,Con_ve!$I$6:$I$1005,"Em negociação",Con_ve!$Q$6:$Q$1005,AT$5)))</f>
        <v/>
      </c>
      <c r="AU71" s="87" t="str">
        <f>IF(ISERR(IF($C71="","",SUMIFS(Con_ve!$F$6:$F$1005,Con_ve!$D$6:$D$1005,$C71,Con_ve!$I$6:$I$1005,"Em negociação",Con_ve!$Q$6:$Q$1005,AU$5))),"",IF($C71="","",SUMIFS(Con_ve!$F$6:$F$1005,Con_ve!$D$6:$D$1005,$C71,Con_ve!$I$6:$I$1005,"Em negociação",Con_ve!$Q$6:$Q$1005,AU$5)))</f>
        <v/>
      </c>
      <c r="AV71" s="87">
        <f t="shared" ref="AV71:AV105" si="30">SUM(AJ71:AU71)</f>
        <v>0</v>
      </c>
    </row>
    <row r="72" spans="3:48" ht="30" customHeight="1">
      <c r="C72" s="97"/>
      <c r="D72" s="97"/>
      <c r="E72" s="95" t="s">
        <v>309</v>
      </c>
      <c r="F72" s="95" t="s">
        <v>309</v>
      </c>
      <c r="H72" s="87">
        <f t="shared" si="16"/>
        <v>0</v>
      </c>
      <c r="I72" s="87">
        <f t="shared" si="17"/>
        <v>0</v>
      </c>
      <c r="J72" s="87">
        <f t="shared" si="18"/>
        <v>0</v>
      </c>
      <c r="K72" s="87">
        <f t="shared" si="19"/>
        <v>0</v>
      </c>
      <c r="L72" s="87">
        <f t="shared" si="20"/>
        <v>0</v>
      </c>
      <c r="M72" s="87">
        <f t="shared" si="21"/>
        <v>0</v>
      </c>
      <c r="N72" s="87">
        <f t="shared" si="22"/>
        <v>0</v>
      </c>
      <c r="O72" s="87">
        <f t="shared" si="23"/>
        <v>0</v>
      </c>
      <c r="P72" s="87">
        <f t="shared" si="24"/>
        <v>0</v>
      </c>
      <c r="Q72" s="87">
        <f t="shared" si="25"/>
        <v>0</v>
      </c>
      <c r="R72" s="87">
        <f t="shared" si="26"/>
        <v>0</v>
      </c>
      <c r="S72" s="87">
        <f t="shared" si="27"/>
        <v>0</v>
      </c>
      <c r="T72" s="87">
        <f t="shared" si="28"/>
        <v>0</v>
      </c>
      <c r="V72" s="87" t="str">
        <f>IF(ISERR(IF($C72="","",SUMIFS(Con_ve!$F$6:$F$1005,Con_ve!$D$6:$D$1005,$C72,Con_ve!$I$6:$I$1005,"Fechada",Con_ve!$Q$6:$Q$1005,V$5))),"",IF($C72="","",SUMIFS(Con_ve!$F$6:$F$1005,Con_ve!$D$6:$D$1005,$C72,Con_ve!$I$6:$I$1005,"Fechada",Con_ve!$Q$6:$Q$1005,V$5)))</f>
        <v/>
      </c>
      <c r="W72" s="87" t="str">
        <f>IF(ISERR(IF($C72="","",SUMIFS(Con_ve!$F$6:$F$1005,Con_ve!$D$6:$D$1005,$C72,Con_ve!$I$6:$I$1005,"Fechada",Con_ve!$Q$6:$Q$1005,W$5))),"",IF($C72="","",SUMIFS(Con_ve!$F$6:$F$1005,Con_ve!$D$6:$D$1005,$C72,Con_ve!$I$6:$I$1005,"Fechada",Con_ve!$Q$6:$Q$1005,W$5)))</f>
        <v/>
      </c>
      <c r="X72" s="87" t="str">
        <f>IF(ISERR(IF($C72="","",SUMIFS(Con_ve!$F$6:$F$1005,Con_ve!$D$6:$D$1005,$C72,Con_ve!$I$6:$I$1005,"Fechada",Con_ve!$Q$6:$Q$1005,X$5))),"",IF($C72="","",SUMIFS(Con_ve!$F$6:$F$1005,Con_ve!$D$6:$D$1005,$C72,Con_ve!$I$6:$I$1005,"Fechada",Con_ve!$Q$6:$Q$1005,X$5)))</f>
        <v/>
      </c>
      <c r="Y72" s="87" t="str">
        <f>IF(ISERR(IF($C72="","",SUMIFS(Con_ve!$F$6:$F$1005,Con_ve!$D$6:$D$1005,$C72,Con_ve!$I$6:$I$1005,"Fechada",Con_ve!$Q$6:$Q$1005,Y$5))),"",IF($C72="","",SUMIFS(Con_ve!$F$6:$F$1005,Con_ve!$D$6:$D$1005,$C72,Con_ve!$I$6:$I$1005,"Fechada",Con_ve!$Q$6:$Q$1005,Y$5)))</f>
        <v/>
      </c>
      <c r="Z72" s="87" t="str">
        <f>IF(ISERR(IF($C72="","",SUMIFS(Con_ve!$F$6:$F$1005,Con_ve!$D$6:$D$1005,$C72,Con_ve!$I$6:$I$1005,"Fechada",Con_ve!$Q$6:$Q$1005,Z$5))),"",IF($C72="","",SUMIFS(Con_ve!$F$6:$F$1005,Con_ve!$D$6:$D$1005,$C72,Con_ve!$I$6:$I$1005,"Fechada",Con_ve!$Q$6:$Q$1005,Z$5)))</f>
        <v/>
      </c>
      <c r="AA72" s="87" t="str">
        <f>IF(ISERR(IF($C72="","",SUMIFS(Con_ve!$F$6:$F$1005,Con_ve!$D$6:$D$1005,$C72,Con_ve!$I$6:$I$1005,"Fechada",Con_ve!$Q$6:$Q$1005,AA$5))),"",IF($C72="","",SUMIFS(Con_ve!$F$6:$F$1005,Con_ve!$D$6:$D$1005,$C72,Con_ve!$I$6:$I$1005,"Fechada",Con_ve!$Q$6:$Q$1005,AA$5)))</f>
        <v/>
      </c>
      <c r="AB72" s="87" t="str">
        <f>IF(ISERR(IF($C72="","",SUMIFS(Con_ve!$F$6:$F$1005,Con_ve!$D$6:$D$1005,$C72,Con_ve!$I$6:$I$1005,"Fechada",Con_ve!$Q$6:$Q$1005,AB$5))),"",IF($C72="","",SUMIFS(Con_ve!$F$6:$F$1005,Con_ve!$D$6:$D$1005,$C72,Con_ve!$I$6:$I$1005,"Fechada",Con_ve!$Q$6:$Q$1005,AB$5)))</f>
        <v/>
      </c>
      <c r="AC72" s="87" t="str">
        <f>IF(ISERR(IF($C72="","",SUMIFS(Con_ve!$F$6:$F$1005,Con_ve!$D$6:$D$1005,$C72,Con_ve!$I$6:$I$1005,"Fechada",Con_ve!$Q$6:$Q$1005,AC$5))),"",IF($C72="","",SUMIFS(Con_ve!$F$6:$F$1005,Con_ve!$D$6:$D$1005,$C72,Con_ve!$I$6:$I$1005,"Fechada",Con_ve!$Q$6:$Q$1005,AC$5)))</f>
        <v/>
      </c>
      <c r="AD72" s="87" t="str">
        <f>IF(ISERR(IF($C72="","",SUMIFS(Con_ve!$F$6:$F$1005,Con_ve!$D$6:$D$1005,$C72,Con_ve!$I$6:$I$1005,"Fechada",Con_ve!$Q$6:$Q$1005,AD$5))),"",IF($C72="","",SUMIFS(Con_ve!$F$6:$F$1005,Con_ve!$D$6:$D$1005,$C72,Con_ve!$I$6:$I$1005,"Fechada",Con_ve!$Q$6:$Q$1005,AD$5)))</f>
        <v/>
      </c>
      <c r="AE72" s="87" t="str">
        <f>IF(ISERR(IF($C72="","",SUMIFS(Con_ve!$F$6:$F$1005,Con_ve!$D$6:$D$1005,$C72,Con_ve!$I$6:$I$1005,"Fechada",Con_ve!$Q$6:$Q$1005,AE$5))),"",IF($C72="","",SUMIFS(Con_ve!$F$6:$F$1005,Con_ve!$D$6:$D$1005,$C72,Con_ve!$I$6:$I$1005,"Fechada",Con_ve!$Q$6:$Q$1005,AE$5)))</f>
        <v/>
      </c>
      <c r="AF72" s="87" t="str">
        <f>IF(ISERR(IF($C72="","",SUMIFS(Con_ve!$F$6:$F$1005,Con_ve!$D$6:$D$1005,$C72,Con_ve!$I$6:$I$1005,"Fechada",Con_ve!$Q$6:$Q$1005,AF$5))),"",IF($C72="","",SUMIFS(Con_ve!$F$6:$F$1005,Con_ve!$D$6:$D$1005,$C72,Con_ve!$I$6:$I$1005,"Fechada",Con_ve!$Q$6:$Q$1005,AF$5)))</f>
        <v/>
      </c>
      <c r="AG72" s="87" t="str">
        <f>IF(ISERR(IF($C72="","",SUMIFS(Con_ve!$F$6:$F$1005,Con_ve!$D$6:$D$1005,$C72,Con_ve!$I$6:$I$1005,"Fechada",Con_ve!$Q$6:$Q$1005,AG$5))),"",IF($C72="","",SUMIFS(Con_ve!$F$6:$F$1005,Con_ve!$D$6:$D$1005,$C72,Con_ve!$I$6:$I$1005,"Fechada",Con_ve!$Q$6:$Q$1005,AG$5)))</f>
        <v/>
      </c>
      <c r="AH72" s="87">
        <f t="shared" si="29"/>
        <v>0</v>
      </c>
      <c r="AJ72" s="87" t="str">
        <f>IF(ISERR(IF($C72="","",SUMIFS(Con_ve!$F$6:$F$1005,Con_ve!$D$6:$D$1005,$C72,Con_ve!$I$6:$I$1005,"Em negociação",Con_ve!$Q$6:$Q$1005,AJ$5))),"",IF($C72="","",SUMIFS(Con_ve!$F$6:$F$1005,Con_ve!$D$6:$D$1005,$C72,Con_ve!$I$6:$I$1005,"Em negociação",Con_ve!$Q$6:$Q$1005,AJ$5)))</f>
        <v/>
      </c>
      <c r="AK72" s="87" t="str">
        <f>IF(ISERR(IF($C72="","",SUMIFS(Con_ve!$F$6:$F$1005,Con_ve!$D$6:$D$1005,$C72,Con_ve!$I$6:$I$1005,"Em negociação",Con_ve!$Q$6:$Q$1005,AK$5))),"",IF($C72="","",SUMIFS(Con_ve!$F$6:$F$1005,Con_ve!$D$6:$D$1005,$C72,Con_ve!$I$6:$I$1005,"Em negociação",Con_ve!$Q$6:$Q$1005,AK$5)))</f>
        <v/>
      </c>
      <c r="AL72" s="87" t="str">
        <f>IF(ISERR(IF($C72="","",SUMIFS(Con_ve!$F$6:$F$1005,Con_ve!$D$6:$D$1005,$C72,Con_ve!$I$6:$I$1005,"Em negociação",Con_ve!$Q$6:$Q$1005,AL$5))),"",IF($C72="","",SUMIFS(Con_ve!$F$6:$F$1005,Con_ve!$D$6:$D$1005,$C72,Con_ve!$I$6:$I$1005,"Em negociação",Con_ve!$Q$6:$Q$1005,AL$5)))</f>
        <v/>
      </c>
      <c r="AM72" s="87" t="str">
        <f>IF(ISERR(IF($C72="","",SUMIFS(Con_ve!$F$6:$F$1005,Con_ve!$D$6:$D$1005,$C72,Con_ve!$I$6:$I$1005,"Em negociação",Con_ve!$Q$6:$Q$1005,AM$5))),"",IF($C72="","",SUMIFS(Con_ve!$F$6:$F$1005,Con_ve!$D$6:$D$1005,$C72,Con_ve!$I$6:$I$1005,"Em negociação",Con_ve!$Q$6:$Q$1005,AM$5)))</f>
        <v/>
      </c>
      <c r="AN72" s="87" t="str">
        <f>IF(ISERR(IF($C72="","",SUMIFS(Con_ve!$F$6:$F$1005,Con_ve!$D$6:$D$1005,$C72,Con_ve!$I$6:$I$1005,"Em negociação",Con_ve!$Q$6:$Q$1005,AN$5))),"",IF($C72="","",SUMIFS(Con_ve!$F$6:$F$1005,Con_ve!$D$6:$D$1005,$C72,Con_ve!$I$6:$I$1005,"Em negociação",Con_ve!$Q$6:$Q$1005,AN$5)))</f>
        <v/>
      </c>
      <c r="AO72" s="87" t="str">
        <f>IF(ISERR(IF($C72="","",SUMIFS(Con_ve!$F$6:$F$1005,Con_ve!$D$6:$D$1005,$C72,Con_ve!$I$6:$I$1005,"Em negociação",Con_ve!$Q$6:$Q$1005,AO$5))),"",IF($C72="","",SUMIFS(Con_ve!$F$6:$F$1005,Con_ve!$D$6:$D$1005,$C72,Con_ve!$I$6:$I$1005,"Em negociação",Con_ve!$Q$6:$Q$1005,AO$5)))</f>
        <v/>
      </c>
      <c r="AP72" s="87" t="str">
        <f>IF(ISERR(IF($C72="","",SUMIFS(Con_ve!$F$6:$F$1005,Con_ve!$D$6:$D$1005,$C72,Con_ve!$I$6:$I$1005,"Em negociação",Con_ve!$Q$6:$Q$1005,AP$5))),"",IF($C72="","",SUMIFS(Con_ve!$F$6:$F$1005,Con_ve!$D$6:$D$1005,$C72,Con_ve!$I$6:$I$1005,"Em negociação",Con_ve!$Q$6:$Q$1005,AP$5)))</f>
        <v/>
      </c>
      <c r="AQ72" s="87" t="str">
        <f>IF(ISERR(IF($C72="","",SUMIFS(Con_ve!$F$6:$F$1005,Con_ve!$D$6:$D$1005,$C72,Con_ve!$I$6:$I$1005,"Em negociação",Con_ve!$Q$6:$Q$1005,AQ$5))),"",IF($C72="","",SUMIFS(Con_ve!$F$6:$F$1005,Con_ve!$D$6:$D$1005,$C72,Con_ve!$I$6:$I$1005,"Em negociação",Con_ve!$Q$6:$Q$1005,AQ$5)))</f>
        <v/>
      </c>
      <c r="AR72" s="87" t="str">
        <f>IF(ISERR(IF($C72="","",SUMIFS(Con_ve!$F$6:$F$1005,Con_ve!$D$6:$D$1005,$C72,Con_ve!$I$6:$I$1005,"Em negociação",Con_ve!$Q$6:$Q$1005,AR$5))),"",IF($C72="","",SUMIFS(Con_ve!$F$6:$F$1005,Con_ve!$D$6:$D$1005,$C72,Con_ve!$I$6:$I$1005,"Em negociação",Con_ve!$Q$6:$Q$1005,AR$5)))</f>
        <v/>
      </c>
      <c r="AS72" s="87" t="str">
        <f>IF(ISERR(IF($C72="","",SUMIFS(Con_ve!$F$6:$F$1005,Con_ve!$D$6:$D$1005,$C72,Con_ve!$I$6:$I$1005,"Em negociação",Con_ve!$Q$6:$Q$1005,AS$5))),"",IF($C72="","",SUMIFS(Con_ve!$F$6:$F$1005,Con_ve!$D$6:$D$1005,$C72,Con_ve!$I$6:$I$1005,"Em negociação",Con_ve!$Q$6:$Q$1005,AS$5)))</f>
        <v/>
      </c>
      <c r="AT72" s="87" t="str">
        <f>IF(ISERR(IF($C72="","",SUMIFS(Con_ve!$F$6:$F$1005,Con_ve!$D$6:$D$1005,$C72,Con_ve!$I$6:$I$1005,"Em negociação",Con_ve!$Q$6:$Q$1005,AT$5))),"",IF($C72="","",SUMIFS(Con_ve!$F$6:$F$1005,Con_ve!$D$6:$D$1005,$C72,Con_ve!$I$6:$I$1005,"Em negociação",Con_ve!$Q$6:$Q$1005,AT$5)))</f>
        <v/>
      </c>
      <c r="AU72" s="87" t="str">
        <f>IF(ISERR(IF($C72="","",SUMIFS(Con_ve!$F$6:$F$1005,Con_ve!$D$6:$D$1005,$C72,Con_ve!$I$6:$I$1005,"Em negociação",Con_ve!$Q$6:$Q$1005,AU$5))),"",IF($C72="","",SUMIFS(Con_ve!$F$6:$F$1005,Con_ve!$D$6:$D$1005,$C72,Con_ve!$I$6:$I$1005,"Em negociação",Con_ve!$Q$6:$Q$1005,AU$5)))</f>
        <v/>
      </c>
      <c r="AV72" s="87">
        <f t="shared" si="30"/>
        <v>0</v>
      </c>
    </row>
    <row r="73" spans="3:48" ht="30" customHeight="1">
      <c r="C73" s="97"/>
      <c r="D73" s="97"/>
      <c r="E73" s="95" t="s">
        <v>309</v>
      </c>
      <c r="F73" s="95" t="s">
        <v>309</v>
      </c>
      <c r="H73" s="87">
        <f t="shared" si="16"/>
        <v>0</v>
      </c>
      <c r="I73" s="87">
        <f t="shared" si="17"/>
        <v>0</v>
      </c>
      <c r="J73" s="87">
        <f t="shared" si="18"/>
        <v>0</v>
      </c>
      <c r="K73" s="87">
        <f t="shared" si="19"/>
        <v>0</v>
      </c>
      <c r="L73" s="87">
        <f t="shared" si="20"/>
        <v>0</v>
      </c>
      <c r="M73" s="87">
        <f t="shared" si="21"/>
        <v>0</v>
      </c>
      <c r="N73" s="87">
        <f t="shared" si="22"/>
        <v>0</v>
      </c>
      <c r="O73" s="87">
        <f t="shared" si="23"/>
        <v>0</v>
      </c>
      <c r="P73" s="87">
        <f t="shared" si="24"/>
        <v>0</v>
      </c>
      <c r="Q73" s="87">
        <f t="shared" si="25"/>
        <v>0</v>
      </c>
      <c r="R73" s="87">
        <f t="shared" si="26"/>
        <v>0</v>
      </c>
      <c r="S73" s="87">
        <f t="shared" si="27"/>
        <v>0</v>
      </c>
      <c r="T73" s="87">
        <f t="shared" si="28"/>
        <v>0</v>
      </c>
      <c r="V73" s="87" t="str">
        <f>IF(ISERR(IF($C73="","",SUMIFS(Con_ve!$F$6:$F$1005,Con_ve!$D$6:$D$1005,$C73,Con_ve!$I$6:$I$1005,"Fechada",Con_ve!$Q$6:$Q$1005,V$5))),"",IF($C73="","",SUMIFS(Con_ve!$F$6:$F$1005,Con_ve!$D$6:$D$1005,$C73,Con_ve!$I$6:$I$1005,"Fechada",Con_ve!$Q$6:$Q$1005,V$5)))</f>
        <v/>
      </c>
      <c r="W73" s="87" t="str">
        <f>IF(ISERR(IF($C73="","",SUMIFS(Con_ve!$F$6:$F$1005,Con_ve!$D$6:$D$1005,$C73,Con_ve!$I$6:$I$1005,"Fechada",Con_ve!$Q$6:$Q$1005,W$5))),"",IF($C73="","",SUMIFS(Con_ve!$F$6:$F$1005,Con_ve!$D$6:$D$1005,$C73,Con_ve!$I$6:$I$1005,"Fechada",Con_ve!$Q$6:$Q$1005,W$5)))</f>
        <v/>
      </c>
      <c r="X73" s="87" t="str">
        <f>IF(ISERR(IF($C73="","",SUMIFS(Con_ve!$F$6:$F$1005,Con_ve!$D$6:$D$1005,$C73,Con_ve!$I$6:$I$1005,"Fechada",Con_ve!$Q$6:$Q$1005,X$5))),"",IF($C73="","",SUMIFS(Con_ve!$F$6:$F$1005,Con_ve!$D$6:$D$1005,$C73,Con_ve!$I$6:$I$1005,"Fechada",Con_ve!$Q$6:$Q$1005,X$5)))</f>
        <v/>
      </c>
      <c r="Y73" s="87" t="str">
        <f>IF(ISERR(IF($C73="","",SUMIFS(Con_ve!$F$6:$F$1005,Con_ve!$D$6:$D$1005,$C73,Con_ve!$I$6:$I$1005,"Fechada",Con_ve!$Q$6:$Q$1005,Y$5))),"",IF($C73="","",SUMIFS(Con_ve!$F$6:$F$1005,Con_ve!$D$6:$D$1005,$C73,Con_ve!$I$6:$I$1005,"Fechada",Con_ve!$Q$6:$Q$1005,Y$5)))</f>
        <v/>
      </c>
      <c r="Z73" s="87" t="str">
        <f>IF(ISERR(IF($C73="","",SUMIFS(Con_ve!$F$6:$F$1005,Con_ve!$D$6:$D$1005,$C73,Con_ve!$I$6:$I$1005,"Fechada",Con_ve!$Q$6:$Q$1005,Z$5))),"",IF($C73="","",SUMIFS(Con_ve!$F$6:$F$1005,Con_ve!$D$6:$D$1005,$C73,Con_ve!$I$6:$I$1005,"Fechada",Con_ve!$Q$6:$Q$1005,Z$5)))</f>
        <v/>
      </c>
      <c r="AA73" s="87" t="str">
        <f>IF(ISERR(IF($C73="","",SUMIFS(Con_ve!$F$6:$F$1005,Con_ve!$D$6:$D$1005,$C73,Con_ve!$I$6:$I$1005,"Fechada",Con_ve!$Q$6:$Q$1005,AA$5))),"",IF($C73="","",SUMIFS(Con_ve!$F$6:$F$1005,Con_ve!$D$6:$D$1005,$C73,Con_ve!$I$6:$I$1005,"Fechada",Con_ve!$Q$6:$Q$1005,AA$5)))</f>
        <v/>
      </c>
      <c r="AB73" s="87" t="str">
        <f>IF(ISERR(IF($C73="","",SUMIFS(Con_ve!$F$6:$F$1005,Con_ve!$D$6:$D$1005,$C73,Con_ve!$I$6:$I$1005,"Fechada",Con_ve!$Q$6:$Q$1005,AB$5))),"",IF($C73="","",SUMIFS(Con_ve!$F$6:$F$1005,Con_ve!$D$6:$D$1005,$C73,Con_ve!$I$6:$I$1005,"Fechada",Con_ve!$Q$6:$Q$1005,AB$5)))</f>
        <v/>
      </c>
      <c r="AC73" s="87" t="str">
        <f>IF(ISERR(IF($C73="","",SUMIFS(Con_ve!$F$6:$F$1005,Con_ve!$D$6:$D$1005,$C73,Con_ve!$I$6:$I$1005,"Fechada",Con_ve!$Q$6:$Q$1005,AC$5))),"",IF($C73="","",SUMIFS(Con_ve!$F$6:$F$1005,Con_ve!$D$6:$D$1005,$C73,Con_ve!$I$6:$I$1005,"Fechada",Con_ve!$Q$6:$Q$1005,AC$5)))</f>
        <v/>
      </c>
      <c r="AD73" s="87" t="str">
        <f>IF(ISERR(IF($C73="","",SUMIFS(Con_ve!$F$6:$F$1005,Con_ve!$D$6:$D$1005,$C73,Con_ve!$I$6:$I$1005,"Fechada",Con_ve!$Q$6:$Q$1005,AD$5))),"",IF($C73="","",SUMIFS(Con_ve!$F$6:$F$1005,Con_ve!$D$6:$D$1005,$C73,Con_ve!$I$6:$I$1005,"Fechada",Con_ve!$Q$6:$Q$1005,AD$5)))</f>
        <v/>
      </c>
      <c r="AE73" s="87" t="str">
        <f>IF(ISERR(IF($C73="","",SUMIFS(Con_ve!$F$6:$F$1005,Con_ve!$D$6:$D$1005,$C73,Con_ve!$I$6:$I$1005,"Fechada",Con_ve!$Q$6:$Q$1005,AE$5))),"",IF($C73="","",SUMIFS(Con_ve!$F$6:$F$1005,Con_ve!$D$6:$D$1005,$C73,Con_ve!$I$6:$I$1005,"Fechada",Con_ve!$Q$6:$Q$1005,AE$5)))</f>
        <v/>
      </c>
      <c r="AF73" s="87" t="str">
        <f>IF(ISERR(IF($C73="","",SUMIFS(Con_ve!$F$6:$F$1005,Con_ve!$D$6:$D$1005,$C73,Con_ve!$I$6:$I$1005,"Fechada",Con_ve!$Q$6:$Q$1005,AF$5))),"",IF($C73="","",SUMIFS(Con_ve!$F$6:$F$1005,Con_ve!$D$6:$D$1005,$C73,Con_ve!$I$6:$I$1005,"Fechada",Con_ve!$Q$6:$Q$1005,AF$5)))</f>
        <v/>
      </c>
      <c r="AG73" s="87" t="str">
        <f>IF(ISERR(IF($C73="","",SUMIFS(Con_ve!$F$6:$F$1005,Con_ve!$D$6:$D$1005,$C73,Con_ve!$I$6:$I$1005,"Fechada",Con_ve!$Q$6:$Q$1005,AG$5))),"",IF($C73="","",SUMIFS(Con_ve!$F$6:$F$1005,Con_ve!$D$6:$D$1005,$C73,Con_ve!$I$6:$I$1005,"Fechada",Con_ve!$Q$6:$Q$1005,AG$5)))</f>
        <v/>
      </c>
      <c r="AH73" s="87">
        <f t="shared" si="29"/>
        <v>0</v>
      </c>
      <c r="AJ73" s="87" t="str">
        <f>IF(ISERR(IF($C73="","",SUMIFS(Con_ve!$F$6:$F$1005,Con_ve!$D$6:$D$1005,$C73,Con_ve!$I$6:$I$1005,"Em negociação",Con_ve!$Q$6:$Q$1005,AJ$5))),"",IF($C73="","",SUMIFS(Con_ve!$F$6:$F$1005,Con_ve!$D$6:$D$1005,$C73,Con_ve!$I$6:$I$1005,"Em negociação",Con_ve!$Q$6:$Q$1005,AJ$5)))</f>
        <v/>
      </c>
      <c r="AK73" s="87" t="str">
        <f>IF(ISERR(IF($C73="","",SUMIFS(Con_ve!$F$6:$F$1005,Con_ve!$D$6:$D$1005,$C73,Con_ve!$I$6:$I$1005,"Em negociação",Con_ve!$Q$6:$Q$1005,AK$5))),"",IF($C73="","",SUMIFS(Con_ve!$F$6:$F$1005,Con_ve!$D$6:$D$1005,$C73,Con_ve!$I$6:$I$1005,"Em negociação",Con_ve!$Q$6:$Q$1005,AK$5)))</f>
        <v/>
      </c>
      <c r="AL73" s="87" t="str">
        <f>IF(ISERR(IF($C73="","",SUMIFS(Con_ve!$F$6:$F$1005,Con_ve!$D$6:$D$1005,$C73,Con_ve!$I$6:$I$1005,"Em negociação",Con_ve!$Q$6:$Q$1005,AL$5))),"",IF($C73="","",SUMIFS(Con_ve!$F$6:$F$1005,Con_ve!$D$6:$D$1005,$C73,Con_ve!$I$6:$I$1005,"Em negociação",Con_ve!$Q$6:$Q$1005,AL$5)))</f>
        <v/>
      </c>
      <c r="AM73" s="87" t="str">
        <f>IF(ISERR(IF($C73="","",SUMIFS(Con_ve!$F$6:$F$1005,Con_ve!$D$6:$D$1005,$C73,Con_ve!$I$6:$I$1005,"Em negociação",Con_ve!$Q$6:$Q$1005,AM$5))),"",IF($C73="","",SUMIFS(Con_ve!$F$6:$F$1005,Con_ve!$D$6:$D$1005,$C73,Con_ve!$I$6:$I$1005,"Em negociação",Con_ve!$Q$6:$Q$1005,AM$5)))</f>
        <v/>
      </c>
      <c r="AN73" s="87" t="str">
        <f>IF(ISERR(IF($C73="","",SUMIFS(Con_ve!$F$6:$F$1005,Con_ve!$D$6:$D$1005,$C73,Con_ve!$I$6:$I$1005,"Em negociação",Con_ve!$Q$6:$Q$1005,AN$5))),"",IF($C73="","",SUMIFS(Con_ve!$F$6:$F$1005,Con_ve!$D$6:$D$1005,$C73,Con_ve!$I$6:$I$1005,"Em negociação",Con_ve!$Q$6:$Q$1005,AN$5)))</f>
        <v/>
      </c>
      <c r="AO73" s="87" t="str">
        <f>IF(ISERR(IF($C73="","",SUMIFS(Con_ve!$F$6:$F$1005,Con_ve!$D$6:$D$1005,$C73,Con_ve!$I$6:$I$1005,"Em negociação",Con_ve!$Q$6:$Q$1005,AO$5))),"",IF($C73="","",SUMIFS(Con_ve!$F$6:$F$1005,Con_ve!$D$6:$D$1005,$C73,Con_ve!$I$6:$I$1005,"Em negociação",Con_ve!$Q$6:$Q$1005,AO$5)))</f>
        <v/>
      </c>
      <c r="AP73" s="87" t="str">
        <f>IF(ISERR(IF($C73="","",SUMIFS(Con_ve!$F$6:$F$1005,Con_ve!$D$6:$D$1005,$C73,Con_ve!$I$6:$I$1005,"Em negociação",Con_ve!$Q$6:$Q$1005,AP$5))),"",IF($C73="","",SUMIFS(Con_ve!$F$6:$F$1005,Con_ve!$D$6:$D$1005,$C73,Con_ve!$I$6:$I$1005,"Em negociação",Con_ve!$Q$6:$Q$1005,AP$5)))</f>
        <v/>
      </c>
      <c r="AQ73" s="87" t="str">
        <f>IF(ISERR(IF($C73="","",SUMIFS(Con_ve!$F$6:$F$1005,Con_ve!$D$6:$D$1005,$C73,Con_ve!$I$6:$I$1005,"Em negociação",Con_ve!$Q$6:$Q$1005,AQ$5))),"",IF($C73="","",SUMIFS(Con_ve!$F$6:$F$1005,Con_ve!$D$6:$D$1005,$C73,Con_ve!$I$6:$I$1005,"Em negociação",Con_ve!$Q$6:$Q$1005,AQ$5)))</f>
        <v/>
      </c>
      <c r="AR73" s="87" t="str">
        <f>IF(ISERR(IF($C73="","",SUMIFS(Con_ve!$F$6:$F$1005,Con_ve!$D$6:$D$1005,$C73,Con_ve!$I$6:$I$1005,"Em negociação",Con_ve!$Q$6:$Q$1005,AR$5))),"",IF($C73="","",SUMIFS(Con_ve!$F$6:$F$1005,Con_ve!$D$6:$D$1005,$C73,Con_ve!$I$6:$I$1005,"Em negociação",Con_ve!$Q$6:$Q$1005,AR$5)))</f>
        <v/>
      </c>
      <c r="AS73" s="87" t="str">
        <f>IF(ISERR(IF($C73="","",SUMIFS(Con_ve!$F$6:$F$1005,Con_ve!$D$6:$D$1005,$C73,Con_ve!$I$6:$I$1005,"Em negociação",Con_ve!$Q$6:$Q$1005,AS$5))),"",IF($C73="","",SUMIFS(Con_ve!$F$6:$F$1005,Con_ve!$D$6:$D$1005,$C73,Con_ve!$I$6:$I$1005,"Em negociação",Con_ve!$Q$6:$Q$1005,AS$5)))</f>
        <v/>
      </c>
      <c r="AT73" s="87" t="str">
        <f>IF(ISERR(IF($C73="","",SUMIFS(Con_ve!$F$6:$F$1005,Con_ve!$D$6:$D$1005,$C73,Con_ve!$I$6:$I$1005,"Em negociação",Con_ve!$Q$6:$Q$1005,AT$5))),"",IF($C73="","",SUMIFS(Con_ve!$F$6:$F$1005,Con_ve!$D$6:$D$1005,$C73,Con_ve!$I$6:$I$1005,"Em negociação",Con_ve!$Q$6:$Q$1005,AT$5)))</f>
        <v/>
      </c>
      <c r="AU73" s="87" t="str">
        <f>IF(ISERR(IF($C73="","",SUMIFS(Con_ve!$F$6:$F$1005,Con_ve!$D$6:$D$1005,$C73,Con_ve!$I$6:$I$1005,"Em negociação",Con_ve!$Q$6:$Q$1005,AU$5))),"",IF($C73="","",SUMIFS(Con_ve!$F$6:$F$1005,Con_ve!$D$6:$D$1005,$C73,Con_ve!$I$6:$I$1005,"Em negociação",Con_ve!$Q$6:$Q$1005,AU$5)))</f>
        <v/>
      </c>
      <c r="AV73" s="87">
        <f t="shared" si="30"/>
        <v>0</v>
      </c>
    </row>
    <row r="74" spans="3:48" ht="30" customHeight="1">
      <c r="C74" s="97"/>
      <c r="D74" s="97"/>
      <c r="E74" s="95" t="s">
        <v>309</v>
      </c>
      <c r="F74" s="95" t="s">
        <v>309</v>
      </c>
      <c r="H74" s="87">
        <f t="shared" si="16"/>
        <v>0</v>
      </c>
      <c r="I74" s="87">
        <f t="shared" si="17"/>
        <v>0</v>
      </c>
      <c r="J74" s="87">
        <f t="shared" si="18"/>
        <v>0</v>
      </c>
      <c r="K74" s="87">
        <f t="shared" si="19"/>
        <v>0</v>
      </c>
      <c r="L74" s="87">
        <f t="shared" si="20"/>
        <v>0</v>
      </c>
      <c r="M74" s="87">
        <f t="shared" si="21"/>
        <v>0</v>
      </c>
      <c r="N74" s="87">
        <f t="shared" si="22"/>
        <v>0</v>
      </c>
      <c r="O74" s="87">
        <f t="shared" si="23"/>
        <v>0</v>
      </c>
      <c r="P74" s="87">
        <f t="shared" si="24"/>
        <v>0</v>
      </c>
      <c r="Q74" s="87">
        <f t="shared" si="25"/>
        <v>0</v>
      </c>
      <c r="R74" s="87">
        <f t="shared" si="26"/>
        <v>0</v>
      </c>
      <c r="S74" s="87">
        <f t="shared" si="27"/>
        <v>0</v>
      </c>
      <c r="T74" s="87">
        <f t="shared" si="28"/>
        <v>0</v>
      </c>
      <c r="V74" s="87" t="str">
        <f>IF(ISERR(IF($C74="","",SUMIFS(Con_ve!$F$6:$F$1005,Con_ve!$D$6:$D$1005,$C74,Con_ve!$I$6:$I$1005,"Fechada",Con_ve!$Q$6:$Q$1005,V$5))),"",IF($C74="","",SUMIFS(Con_ve!$F$6:$F$1005,Con_ve!$D$6:$D$1005,$C74,Con_ve!$I$6:$I$1005,"Fechada",Con_ve!$Q$6:$Q$1005,V$5)))</f>
        <v/>
      </c>
      <c r="W74" s="87" t="str">
        <f>IF(ISERR(IF($C74="","",SUMIFS(Con_ve!$F$6:$F$1005,Con_ve!$D$6:$D$1005,$C74,Con_ve!$I$6:$I$1005,"Fechada",Con_ve!$Q$6:$Q$1005,W$5))),"",IF($C74="","",SUMIFS(Con_ve!$F$6:$F$1005,Con_ve!$D$6:$D$1005,$C74,Con_ve!$I$6:$I$1005,"Fechada",Con_ve!$Q$6:$Q$1005,W$5)))</f>
        <v/>
      </c>
      <c r="X74" s="87" t="str">
        <f>IF(ISERR(IF($C74="","",SUMIFS(Con_ve!$F$6:$F$1005,Con_ve!$D$6:$D$1005,$C74,Con_ve!$I$6:$I$1005,"Fechada",Con_ve!$Q$6:$Q$1005,X$5))),"",IF($C74="","",SUMIFS(Con_ve!$F$6:$F$1005,Con_ve!$D$6:$D$1005,$C74,Con_ve!$I$6:$I$1005,"Fechada",Con_ve!$Q$6:$Q$1005,X$5)))</f>
        <v/>
      </c>
      <c r="Y74" s="87" t="str">
        <f>IF(ISERR(IF($C74="","",SUMIFS(Con_ve!$F$6:$F$1005,Con_ve!$D$6:$D$1005,$C74,Con_ve!$I$6:$I$1005,"Fechada",Con_ve!$Q$6:$Q$1005,Y$5))),"",IF($C74="","",SUMIFS(Con_ve!$F$6:$F$1005,Con_ve!$D$6:$D$1005,$C74,Con_ve!$I$6:$I$1005,"Fechada",Con_ve!$Q$6:$Q$1005,Y$5)))</f>
        <v/>
      </c>
      <c r="Z74" s="87" t="str">
        <f>IF(ISERR(IF($C74="","",SUMIFS(Con_ve!$F$6:$F$1005,Con_ve!$D$6:$D$1005,$C74,Con_ve!$I$6:$I$1005,"Fechada",Con_ve!$Q$6:$Q$1005,Z$5))),"",IF($C74="","",SUMIFS(Con_ve!$F$6:$F$1005,Con_ve!$D$6:$D$1005,$C74,Con_ve!$I$6:$I$1005,"Fechada",Con_ve!$Q$6:$Q$1005,Z$5)))</f>
        <v/>
      </c>
      <c r="AA74" s="87" t="str">
        <f>IF(ISERR(IF($C74="","",SUMIFS(Con_ve!$F$6:$F$1005,Con_ve!$D$6:$D$1005,$C74,Con_ve!$I$6:$I$1005,"Fechada",Con_ve!$Q$6:$Q$1005,AA$5))),"",IF($C74="","",SUMIFS(Con_ve!$F$6:$F$1005,Con_ve!$D$6:$D$1005,$C74,Con_ve!$I$6:$I$1005,"Fechada",Con_ve!$Q$6:$Q$1005,AA$5)))</f>
        <v/>
      </c>
      <c r="AB74" s="87" t="str">
        <f>IF(ISERR(IF($C74="","",SUMIFS(Con_ve!$F$6:$F$1005,Con_ve!$D$6:$D$1005,$C74,Con_ve!$I$6:$I$1005,"Fechada",Con_ve!$Q$6:$Q$1005,AB$5))),"",IF($C74="","",SUMIFS(Con_ve!$F$6:$F$1005,Con_ve!$D$6:$D$1005,$C74,Con_ve!$I$6:$I$1005,"Fechada",Con_ve!$Q$6:$Q$1005,AB$5)))</f>
        <v/>
      </c>
      <c r="AC74" s="87" t="str">
        <f>IF(ISERR(IF($C74="","",SUMIFS(Con_ve!$F$6:$F$1005,Con_ve!$D$6:$D$1005,$C74,Con_ve!$I$6:$I$1005,"Fechada",Con_ve!$Q$6:$Q$1005,AC$5))),"",IF($C74="","",SUMIFS(Con_ve!$F$6:$F$1005,Con_ve!$D$6:$D$1005,$C74,Con_ve!$I$6:$I$1005,"Fechada",Con_ve!$Q$6:$Q$1005,AC$5)))</f>
        <v/>
      </c>
      <c r="AD74" s="87" t="str">
        <f>IF(ISERR(IF($C74="","",SUMIFS(Con_ve!$F$6:$F$1005,Con_ve!$D$6:$D$1005,$C74,Con_ve!$I$6:$I$1005,"Fechada",Con_ve!$Q$6:$Q$1005,AD$5))),"",IF($C74="","",SUMIFS(Con_ve!$F$6:$F$1005,Con_ve!$D$6:$D$1005,$C74,Con_ve!$I$6:$I$1005,"Fechada",Con_ve!$Q$6:$Q$1005,AD$5)))</f>
        <v/>
      </c>
      <c r="AE74" s="87" t="str">
        <f>IF(ISERR(IF($C74="","",SUMIFS(Con_ve!$F$6:$F$1005,Con_ve!$D$6:$D$1005,$C74,Con_ve!$I$6:$I$1005,"Fechada",Con_ve!$Q$6:$Q$1005,AE$5))),"",IF($C74="","",SUMIFS(Con_ve!$F$6:$F$1005,Con_ve!$D$6:$D$1005,$C74,Con_ve!$I$6:$I$1005,"Fechada",Con_ve!$Q$6:$Q$1005,AE$5)))</f>
        <v/>
      </c>
      <c r="AF74" s="87" t="str">
        <f>IF(ISERR(IF($C74="","",SUMIFS(Con_ve!$F$6:$F$1005,Con_ve!$D$6:$D$1005,$C74,Con_ve!$I$6:$I$1005,"Fechada",Con_ve!$Q$6:$Q$1005,AF$5))),"",IF($C74="","",SUMIFS(Con_ve!$F$6:$F$1005,Con_ve!$D$6:$D$1005,$C74,Con_ve!$I$6:$I$1005,"Fechada",Con_ve!$Q$6:$Q$1005,AF$5)))</f>
        <v/>
      </c>
      <c r="AG74" s="87" t="str">
        <f>IF(ISERR(IF($C74="","",SUMIFS(Con_ve!$F$6:$F$1005,Con_ve!$D$6:$D$1005,$C74,Con_ve!$I$6:$I$1005,"Fechada",Con_ve!$Q$6:$Q$1005,AG$5))),"",IF($C74="","",SUMIFS(Con_ve!$F$6:$F$1005,Con_ve!$D$6:$D$1005,$C74,Con_ve!$I$6:$I$1005,"Fechada",Con_ve!$Q$6:$Q$1005,AG$5)))</f>
        <v/>
      </c>
      <c r="AH74" s="87">
        <f t="shared" si="29"/>
        <v>0</v>
      </c>
      <c r="AJ74" s="87" t="str">
        <f>IF(ISERR(IF($C74="","",SUMIFS(Con_ve!$F$6:$F$1005,Con_ve!$D$6:$D$1005,$C74,Con_ve!$I$6:$I$1005,"Em negociação",Con_ve!$Q$6:$Q$1005,AJ$5))),"",IF($C74="","",SUMIFS(Con_ve!$F$6:$F$1005,Con_ve!$D$6:$D$1005,$C74,Con_ve!$I$6:$I$1005,"Em negociação",Con_ve!$Q$6:$Q$1005,AJ$5)))</f>
        <v/>
      </c>
      <c r="AK74" s="87" t="str">
        <f>IF(ISERR(IF($C74="","",SUMIFS(Con_ve!$F$6:$F$1005,Con_ve!$D$6:$D$1005,$C74,Con_ve!$I$6:$I$1005,"Em negociação",Con_ve!$Q$6:$Q$1005,AK$5))),"",IF($C74="","",SUMIFS(Con_ve!$F$6:$F$1005,Con_ve!$D$6:$D$1005,$C74,Con_ve!$I$6:$I$1005,"Em negociação",Con_ve!$Q$6:$Q$1005,AK$5)))</f>
        <v/>
      </c>
      <c r="AL74" s="87" t="str">
        <f>IF(ISERR(IF($C74="","",SUMIFS(Con_ve!$F$6:$F$1005,Con_ve!$D$6:$D$1005,$C74,Con_ve!$I$6:$I$1005,"Em negociação",Con_ve!$Q$6:$Q$1005,AL$5))),"",IF($C74="","",SUMIFS(Con_ve!$F$6:$F$1005,Con_ve!$D$6:$D$1005,$C74,Con_ve!$I$6:$I$1005,"Em negociação",Con_ve!$Q$6:$Q$1005,AL$5)))</f>
        <v/>
      </c>
      <c r="AM74" s="87" t="str">
        <f>IF(ISERR(IF($C74="","",SUMIFS(Con_ve!$F$6:$F$1005,Con_ve!$D$6:$D$1005,$C74,Con_ve!$I$6:$I$1005,"Em negociação",Con_ve!$Q$6:$Q$1005,AM$5))),"",IF($C74="","",SUMIFS(Con_ve!$F$6:$F$1005,Con_ve!$D$6:$D$1005,$C74,Con_ve!$I$6:$I$1005,"Em negociação",Con_ve!$Q$6:$Q$1005,AM$5)))</f>
        <v/>
      </c>
      <c r="AN74" s="87" t="str">
        <f>IF(ISERR(IF($C74="","",SUMIFS(Con_ve!$F$6:$F$1005,Con_ve!$D$6:$D$1005,$C74,Con_ve!$I$6:$I$1005,"Em negociação",Con_ve!$Q$6:$Q$1005,AN$5))),"",IF($C74="","",SUMIFS(Con_ve!$F$6:$F$1005,Con_ve!$D$6:$D$1005,$C74,Con_ve!$I$6:$I$1005,"Em negociação",Con_ve!$Q$6:$Q$1005,AN$5)))</f>
        <v/>
      </c>
      <c r="AO74" s="87" t="str">
        <f>IF(ISERR(IF($C74="","",SUMIFS(Con_ve!$F$6:$F$1005,Con_ve!$D$6:$D$1005,$C74,Con_ve!$I$6:$I$1005,"Em negociação",Con_ve!$Q$6:$Q$1005,AO$5))),"",IF($C74="","",SUMIFS(Con_ve!$F$6:$F$1005,Con_ve!$D$6:$D$1005,$C74,Con_ve!$I$6:$I$1005,"Em negociação",Con_ve!$Q$6:$Q$1005,AO$5)))</f>
        <v/>
      </c>
      <c r="AP74" s="87" t="str">
        <f>IF(ISERR(IF($C74="","",SUMIFS(Con_ve!$F$6:$F$1005,Con_ve!$D$6:$D$1005,$C74,Con_ve!$I$6:$I$1005,"Em negociação",Con_ve!$Q$6:$Q$1005,AP$5))),"",IF($C74="","",SUMIFS(Con_ve!$F$6:$F$1005,Con_ve!$D$6:$D$1005,$C74,Con_ve!$I$6:$I$1005,"Em negociação",Con_ve!$Q$6:$Q$1005,AP$5)))</f>
        <v/>
      </c>
      <c r="AQ74" s="87" t="str">
        <f>IF(ISERR(IF($C74="","",SUMIFS(Con_ve!$F$6:$F$1005,Con_ve!$D$6:$D$1005,$C74,Con_ve!$I$6:$I$1005,"Em negociação",Con_ve!$Q$6:$Q$1005,AQ$5))),"",IF($C74="","",SUMIFS(Con_ve!$F$6:$F$1005,Con_ve!$D$6:$D$1005,$C74,Con_ve!$I$6:$I$1005,"Em negociação",Con_ve!$Q$6:$Q$1005,AQ$5)))</f>
        <v/>
      </c>
      <c r="AR74" s="87" t="str">
        <f>IF(ISERR(IF($C74="","",SUMIFS(Con_ve!$F$6:$F$1005,Con_ve!$D$6:$D$1005,$C74,Con_ve!$I$6:$I$1005,"Em negociação",Con_ve!$Q$6:$Q$1005,AR$5))),"",IF($C74="","",SUMIFS(Con_ve!$F$6:$F$1005,Con_ve!$D$6:$D$1005,$C74,Con_ve!$I$6:$I$1005,"Em negociação",Con_ve!$Q$6:$Q$1005,AR$5)))</f>
        <v/>
      </c>
      <c r="AS74" s="87" t="str">
        <f>IF(ISERR(IF($C74="","",SUMIFS(Con_ve!$F$6:$F$1005,Con_ve!$D$6:$D$1005,$C74,Con_ve!$I$6:$I$1005,"Em negociação",Con_ve!$Q$6:$Q$1005,AS$5))),"",IF($C74="","",SUMIFS(Con_ve!$F$6:$F$1005,Con_ve!$D$6:$D$1005,$C74,Con_ve!$I$6:$I$1005,"Em negociação",Con_ve!$Q$6:$Q$1005,AS$5)))</f>
        <v/>
      </c>
      <c r="AT74" s="87" t="str">
        <f>IF(ISERR(IF($C74="","",SUMIFS(Con_ve!$F$6:$F$1005,Con_ve!$D$6:$D$1005,$C74,Con_ve!$I$6:$I$1005,"Em negociação",Con_ve!$Q$6:$Q$1005,AT$5))),"",IF($C74="","",SUMIFS(Con_ve!$F$6:$F$1005,Con_ve!$D$6:$D$1005,$C74,Con_ve!$I$6:$I$1005,"Em negociação",Con_ve!$Q$6:$Q$1005,AT$5)))</f>
        <v/>
      </c>
      <c r="AU74" s="87" t="str">
        <f>IF(ISERR(IF($C74="","",SUMIFS(Con_ve!$F$6:$F$1005,Con_ve!$D$6:$D$1005,$C74,Con_ve!$I$6:$I$1005,"Em negociação",Con_ve!$Q$6:$Q$1005,AU$5))),"",IF($C74="","",SUMIFS(Con_ve!$F$6:$F$1005,Con_ve!$D$6:$D$1005,$C74,Con_ve!$I$6:$I$1005,"Em negociação",Con_ve!$Q$6:$Q$1005,AU$5)))</f>
        <v/>
      </c>
      <c r="AV74" s="87">
        <f t="shared" si="30"/>
        <v>0</v>
      </c>
    </row>
    <row r="75" spans="3:48" ht="30" customHeight="1">
      <c r="C75" s="97"/>
      <c r="D75" s="97"/>
      <c r="E75" s="95" t="s">
        <v>309</v>
      </c>
      <c r="F75" s="95" t="s">
        <v>309</v>
      </c>
      <c r="H75" s="87">
        <f t="shared" si="16"/>
        <v>0</v>
      </c>
      <c r="I75" s="87">
        <f t="shared" si="17"/>
        <v>0</v>
      </c>
      <c r="J75" s="87">
        <f t="shared" si="18"/>
        <v>0</v>
      </c>
      <c r="K75" s="87">
        <f t="shared" si="19"/>
        <v>0</v>
      </c>
      <c r="L75" s="87">
        <f t="shared" si="20"/>
        <v>0</v>
      </c>
      <c r="M75" s="87">
        <f t="shared" si="21"/>
        <v>0</v>
      </c>
      <c r="N75" s="87">
        <f t="shared" si="22"/>
        <v>0</v>
      </c>
      <c r="O75" s="87">
        <f t="shared" si="23"/>
        <v>0</v>
      </c>
      <c r="P75" s="87">
        <f t="shared" si="24"/>
        <v>0</v>
      </c>
      <c r="Q75" s="87">
        <f t="shared" si="25"/>
        <v>0</v>
      </c>
      <c r="R75" s="87">
        <f t="shared" si="26"/>
        <v>0</v>
      </c>
      <c r="S75" s="87">
        <f t="shared" si="27"/>
        <v>0</v>
      </c>
      <c r="T75" s="87">
        <f t="shared" si="28"/>
        <v>0</v>
      </c>
      <c r="V75" s="87" t="str">
        <f>IF(ISERR(IF($C75="","",SUMIFS(Con_ve!$F$6:$F$1005,Con_ve!$D$6:$D$1005,$C75,Con_ve!$I$6:$I$1005,"Fechada",Con_ve!$Q$6:$Q$1005,V$5))),"",IF($C75="","",SUMIFS(Con_ve!$F$6:$F$1005,Con_ve!$D$6:$D$1005,$C75,Con_ve!$I$6:$I$1005,"Fechada",Con_ve!$Q$6:$Q$1005,V$5)))</f>
        <v/>
      </c>
      <c r="W75" s="87" t="str">
        <f>IF(ISERR(IF($C75="","",SUMIFS(Con_ve!$F$6:$F$1005,Con_ve!$D$6:$D$1005,$C75,Con_ve!$I$6:$I$1005,"Fechada",Con_ve!$Q$6:$Q$1005,W$5))),"",IF($C75="","",SUMIFS(Con_ve!$F$6:$F$1005,Con_ve!$D$6:$D$1005,$C75,Con_ve!$I$6:$I$1005,"Fechada",Con_ve!$Q$6:$Q$1005,W$5)))</f>
        <v/>
      </c>
      <c r="X75" s="87" t="str">
        <f>IF(ISERR(IF($C75="","",SUMIFS(Con_ve!$F$6:$F$1005,Con_ve!$D$6:$D$1005,$C75,Con_ve!$I$6:$I$1005,"Fechada",Con_ve!$Q$6:$Q$1005,X$5))),"",IF($C75="","",SUMIFS(Con_ve!$F$6:$F$1005,Con_ve!$D$6:$D$1005,$C75,Con_ve!$I$6:$I$1005,"Fechada",Con_ve!$Q$6:$Q$1005,X$5)))</f>
        <v/>
      </c>
      <c r="Y75" s="87" t="str">
        <f>IF(ISERR(IF($C75="","",SUMIFS(Con_ve!$F$6:$F$1005,Con_ve!$D$6:$D$1005,$C75,Con_ve!$I$6:$I$1005,"Fechada",Con_ve!$Q$6:$Q$1005,Y$5))),"",IF($C75="","",SUMIFS(Con_ve!$F$6:$F$1005,Con_ve!$D$6:$D$1005,$C75,Con_ve!$I$6:$I$1005,"Fechada",Con_ve!$Q$6:$Q$1005,Y$5)))</f>
        <v/>
      </c>
      <c r="Z75" s="87" t="str">
        <f>IF(ISERR(IF($C75="","",SUMIFS(Con_ve!$F$6:$F$1005,Con_ve!$D$6:$D$1005,$C75,Con_ve!$I$6:$I$1005,"Fechada",Con_ve!$Q$6:$Q$1005,Z$5))),"",IF($C75="","",SUMIFS(Con_ve!$F$6:$F$1005,Con_ve!$D$6:$D$1005,$C75,Con_ve!$I$6:$I$1005,"Fechada",Con_ve!$Q$6:$Q$1005,Z$5)))</f>
        <v/>
      </c>
      <c r="AA75" s="87" t="str">
        <f>IF(ISERR(IF($C75="","",SUMIFS(Con_ve!$F$6:$F$1005,Con_ve!$D$6:$D$1005,$C75,Con_ve!$I$6:$I$1005,"Fechada",Con_ve!$Q$6:$Q$1005,AA$5))),"",IF($C75="","",SUMIFS(Con_ve!$F$6:$F$1005,Con_ve!$D$6:$D$1005,$C75,Con_ve!$I$6:$I$1005,"Fechada",Con_ve!$Q$6:$Q$1005,AA$5)))</f>
        <v/>
      </c>
      <c r="AB75" s="87" t="str">
        <f>IF(ISERR(IF($C75="","",SUMIFS(Con_ve!$F$6:$F$1005,Con_ve!$D$6:$D$1005,$C75,Con_ve!$I$6:$I$1005,"Fechada",Con_ve!$Q$6:$Q$1005,AB$5))),"",IF($C75="","",SUMIFS(Con_ve!$F$6:$F$1005,Con_ve!$D$6:$D$1005,$C75,Con_ve!$I$6:$I$1005,"Fechada",Con_ve!$Q$6:$Q$1005,AB$5)))</f>
        <v/>
      </c>
      <c r="AC75" s="87" t="str">
        <f>IF(ISERR(IF($C75="","",SUMIFS(Con_ve!$F$6:$F$1005,Con_ve!$D$6:$D$1005,$C75,Con_ve!$I$6:$I$1005,"Fechada",Con_ve!$Q$6:$Q$1005,AC$5))),"",IF($C75="","",SUMIFS(Con_ve!$F$6:$F$1005,Con_ve!$D$6:$D$1005,$C75,Con_ve!$I$6:$I$1005,"Fechada",Con_ve!$Q$6:$Q$1005,AC$5)))</f>
        <v/>
      </c>
      <c r="AD75" s="87" t="str">
        <f>IF(ISERR(IF($C75="","",SUMIFS(Con_ve!$F$6:$F$1005,Con_ve!$D$6:$D$1005,$C75,Con_ve!$I$6:$I$1005,"Fechada",Con_ve!$Q$6:$Q$1005,AD$5))),"",IF($C75="","",SUMIFS(Con_ve!$F$6:$F$1005,Con_ve!$D$6:$D$1005,$C75,Con_ve!$I$6:$I$1005,"Fechada",Con_ve!$Q$6:$Q$1005,AD$5)))</f>
        <v/>
      </c>
      <c r="AE75" s="87" t="str">
        <f>IF(ISERR(IF($C75="","",SUMIFS(Con_ve!$F$6:$F$1005,Con_ve!$D$6:$D$1005,$C75,Con_ve!$I$6:$I$1005,"Fechada",Con_ve!$Q$6:$Q$1005,AE$5))),"",IF($C75="","",SUMIFS(Con_ve!$F$6:$F$1005,Con_ve!$D$6:$D$1005,$C75,Con_ve!$I$6:$I$1005,"Fechada",Con_ve!$Q$6:$Q$1005,AE$5)))</f>
        <v/>
      </c>
      <c r="AF75" s="87" t="str">
        <f>IF(ISERR(IF($C75="","",SUMIFS(Con_ve!$F$6:$F$1005,Con_ve!$D$6:$D$1005,$C75,Con_ve!$I$6:$I$1005,"Fechada",Con_ve!$Q$6:$Q$1005,AF$5))),"",IF($C75="","",SUMIFS(Con_ve!$F$6:$F$1005,Con_ve!$D$6:$D$1005,$C75,Con_ve!$I$6:$I$1005,"Fechada",Con_ve!$Q$6:$Q$1005,AF$5)))</f>
        <v/>
      </c>
      <c r="AG75" s="87" t="str">
        <f>IF(ISERR(IF($C75="","",SUMIFS(Con_ve!$F$6:$F$1005,Con_ve!$D$6:$D$1005,$C75,Con_ve!$I$6:$I$1005,"Fechada",Con_ve!$Q$6:$Q$1005,AG$5))),"",IF($C75="","",SUMIFS(Con_ve!$F$6:$F$1005,Con_ve!$D$6:$D$1005,$C75,Con_ve!$I$6:$I$1005,"Fechada",Con_ve!$Q$6:$Q$1005,AG$5)))</f>
        <v/>
      </c>
      <c r="AH75" s="87">
        <f t="shared" si="29"/>
        <v>0</v>
      </c>
      <c r="AJ75" s="87" t="str">
        <f>IF(ISERR(IF($C75="","",SUMIFS(Con_ve!$F$6:$F$1005,Con_ve!$D$6:$D$1005,$C75,Con_ve!$I$6:$I$1005,"Em negociação",Con_ve!$Q$6:$Q$1005,AJ$5))),"",IF($C75="","",SUMIFS(Con_ve!$F$6:$F$1005,Con_ve!$D$6:$D$1005,$C75,Con_ve!$I$6:$I$1005,"Em negociação",Con_ve!$Q$6:$Q$1005,AJ$5)))</f>
        <v/>
      </c>
      <c r="AK75" s="87" t="str">
        <f>IF(ISERR(IF($C75="","",SUMIFS(Con_ve!$F$6:$F$1005,Con_ve!$D$6:$D$1005,$C75,Con_ve!$I$6:$I$1005,"Em negociação",Con_ve!$Q$6:$Q$1005,AK$5))),"",IF($C75="","",SUMIFS(Con_ve!$F$6:$F$1005,Con_ve!$D$6:$D$1005,$C75,Con_ve!$I$6:$I$1005,"Em negociação",Con_ve!$Q$6:$Q$1005,AK$5)))</f>
        <v/>
      </c>
      <c r="AL75" s="87" t="str">
        <f>IF(ISERR(IF($C75="","",SUMIFS(Con_ve!$F$6:$F$1005,Con_ve!$D$6:$D$1005,$C75,Con_ve!$I$6:$I$1005,"Em negociação",Con_ve!$Q$6:$Q$1005,AL$5))),"",IF($C75="","",SUMIFS(Con_ve!$F$6:$F$1005,Con_ve!$D$6:$D$1005,$C75,Con_ve!$I$6:$I$1005,"Em negociação",Con_ve!$Q$6:$Q$1005,AL$5)))</f>
        <v/>
      </c>
      <c r="AM75" s="87" t="str">
        <f>IF(ISERR(IF($C75="","",SUMIFS(Con_ve!$F$6:$F$1005,Con_ve!$D$6:$D$1005,$C75,Con_ve!$I$6:$I$1005,"Em negociação",Con_ve!$Q$6:$Q$1005,AM$5))),"",IF($C75="","",SUMIFS(Con_ve!$F$6:$F$1005,Con_ve!$D$6:$D$1005,$C75,Con_ve!$I$6:$I$1005,"Em negociação",Con_ve!$Q$6:$Q$1005,AM$5)))</f>
        <v/>
      </c>
      <c r="AN75" s="87" t="str">
        <f>IF(ISERR(IF($C75="","",SUMIFS(Con_ve!$F$6:$F$1005,Con_ve!$D$6:$D$1005,$C75,Con_ve!$I$6:$I$1005,"Em negociação",Con_ve!$Q$6:$Q$1005,AN$5))),"",IF($C75="","",SUMIFS(Con_ve!$F$6:$F$1005,Con_ve!$D$6:$D$1005,$C75,Con_ve!$I$6:$I$1005,"Em negociação",Con_ve!$Q$6:$Q$1005,AN$5)))</f>
        <v/>
      </c>
      <c r="AO75" s="87" t="str">
        <f>IF(ISERR(IF($C75="","",SUMIFS(Con_ve!$F$6:$F$1005,Con_ve!$D$6:$D$1005,$C75,Con_ve!$I$6:$I$1005,"Em negociação",Con_ve!$Q$6:$Q$1005,AO$5))),"",IF($C75="","",SUMIFS(Con_ve!$F$6:$F$1005,Con_ve!$D$6:$D$1005,$C75,Con_ve!$I$6:$I$1005,"Em negociação",Con_ve!$Q$6:$Q$1005,AO$5)))</f>
        <v/>
      </c>
      <c r="AP75" s="87" t="str">
        <f>IF(ISERR(IF($C75="","",SUMIFS(Con_ve!$F$6:$F$1005,Con_ve!$D$6:$D$1005,$C75,Con_ve!$I$6:$I$1005,"Em negociação",Con_ve!$Q$6:$Q$1005,AP$5))),"",IF($C75="","",SUMIFS(Con_ve!$F$6:$F$1005,Con_ve!$D$6:$D$1005,$C75,Con_ve!$I$6:$I$1005,"Em negociação",Con_ve!$Q$6:$Q$1005,AP$5)))</f>
        <v/>
      </c>
      <c r="AQ75" s="87" t="str">
        <f>IF(ISERR(IF($C75="","",SUMIFS(Con_ve!$F$6:$F$1005,Con_ve!$D$6:$D$1005,$C75,Con_ve!$I$6:$I$1005,"Em negociação",Con_ve!$Q$6:$Q$1005,AQ$5))),"",IF($C75="","",SUMIFS(Con_ve!$F$6:$F$1005,Con_ve!$D$6:$D$1005,$C75,Con_ve!$I$6:$I$1005,"Em negociação",Con_ve!$Q$6:$Q$1005,AQ$5)))</f>
        <v/>
      </c>
      <c r="AR75" s="87" t="str">
        <f>IF(ISERR(IF($C75="","",SUMIFS(Con_ve!$F$6:$F$1005,Con_ve!$D$6:$D$1005,$C75,Con_ve!$I$6:$I$1005,"Em negociação",Con_ve!$Q$6:$Q$1005,AR$5))),"",IF($C75="","",SUMIFS(Con_ve!$F$6:$F$1005,Con_ve!$D$6:$D$1005,$C75,Con_ve!$I$6:$I$1005,"Em negociação",Con_ve!$Q$6:$Q$1005,AR$5)))</f>
        <v/>
      </c>
      <c r="AS75" s="87" t="str">
        <f>IF(ISERR(IF($C75="","",SUMIFS(Con_ve!$F$6:$F$1005,Con_ve!$D$6:$D$1005,$C75,Con_ve!$I$6:$I$1005,"Em negociação",Con_ve!$Q$6:$Q$1005,AS$5))),"",IF($C75="","",SUMIFS(Con_ve!$F$6:$F$1005,Con_ve!$D$6:$D$1005,$C75,Con_ve!$I$6:$I$1005,"Em negociação",Con_ve!$Q$6:$Q$1005,AS$5)))</f>
        <v/>
      </c>
      <c r="AT75" s="87" t="str">
        <f>IF(ISERR(IF($C75="","",SUMIFS(Con_ve!$F$6:$F$1005,Con_ve!$D$6:$D$1005,$C75,Con_ve!$I$6:$I$1005,"Em negociação",Con_ve!$Q$6:$Q$1005,AT$5))),"",IF($C75="","",SUMIFS(Con_ve!$F$6:$F$1005,Con_ve!$D$6:$D$1005,$C75,Con_ve!$I$6:$I$1005,"Em negociação",Con_ve!$Q$6:$Q$1005,AT$5)))</f>
        <v/>
      </c>
      <c r="AU75" s="87" t="str">
        <f>IF(ISERR(IF($C75="","",SUMIFS(Con_ve!$F$6:$F$1005,Con_ve!$D$6:$D$1005,$C75,Con_ve!$I$6:$I$1005,"Em negociação",Con_ve!$Q$6:$Q$1005,AU$5))),"",IF($C75="","",SUMIFS(Con_ve!$F$6:$F$1005,Con_ve!$D$6:$D$1005,$C75,Con_ve!$I$6:$I$1005,"Em negociação",Con_ve!$Q$6:$Q$1005,AU$5)))</f>
        <v/>
      </c>
      <c r="AV75" s="87">
        <f t="shared" si="30"/>
        <v>0</v>
      </c>
    </row>
    <row r="76" spans="3:48" ht="30" customHeight="1">
      <c r="C76" s="97"/>
      <c r="D76" s="97"/>
      <c r="E76" s="95" t="s">
        <v>309</v>
      </c>
      <c r="F76" s="95" t="s">
        <v>309</v>
      </c>
      <c r="H76" s="87">
        <f t="shared" si="16"/>
        <v>0</v>
      </c>
      <c r="I76" s="87">
        <f t="shared" si="17"/>
        <v>0</v>
      </c>
      <c r="J76" s="87">
        <f t="shared" si="18"/>
        <v>0</v>
      </c>
      <c r="K76" s="87">
        <f t="shared" si="19"/>
        <v>0</v>
      </c>
      <c r="L76" s="87">
        <f t="shared" si="20"/>
        <v>0</v>
      </c>
      <c r="M76" s="87">
        <f t="shared" si="21"/>
        <v>0</v>
      </c>
      <c r="N76" s="87">
        <f t="shared" si="22"/>
        <v>0</v>
      </c>
      <c r="O76" s="87">
        <f t="shared" si="23"/>
        <v>0</v>
      </c>
      <c r="P76" s="87">
        <f t="shared" si="24"/>
        <v>0</v>
      </c>
      <c r="Q76" s="87">
        <f t="shared" si="25"/>
        <v>0</v>
      </c>
      <c r="R76" s="87">
        <f t="shared" si="26"/>
        <v>0</v>
      </c>
      <c r="S76" s="87">
        <f t="shared" si="27"/>
        <v>0</v>
      </c>
      <c r="T76" s="87">
        <f t="shared" si="28"/>
        <v>0</v>
      </c>
      <c r="V76" s="87" t="str">
        <f>IF(ISERR(IF($C76="","",SUMIFS(Con_ve!$F$6:$F$1005,Con_ve!$D$6:$D$1005,$C76,Con_ve!$I$6:$I$1005,"Fechada",Con_ve!$Q$6:$Q$1005,V$5))),"",IF($C76="","",SUMIFS(Con_ve!$F$6:$F$1005,Con_ve!$D$6:$D$1005,$C76,Con_ve!$I$6:$I$1005,"Fechada",Con_ve!$Q$6:$Q$1005,V$5)))</f>
        <v/>
      </c>
      <c r="W76" s="87" t="str">
        <f>IF(ISERR(IF($C76="","",SUMIFS(Con_ve!$F$6:$F$1005,Con_ve!$D$6:$D$1005,$C76,Con_ve!$I$6:$I$1005,"Fechada",Con_ve!$Q$6:$Q$1005,W$5))),"",IF($C76="","",SUMIFS(Con_ve!$F$6:$F$1005,Con_ve!$D$6:$D$1005,$C76,Con_ve!$I$6:$I$1005,"Fechada",Con_ve!$Q$6:$Q$1005,W$5)))</f>
        <v/>
      </c>
      <c r="X76" s="87" t="str">
        <f>IF(ISERR(IF($C76="","",SUMIFS(Con_ve!$F$6:$F$1005,Con_ve!$D$6:$D$1005,$C76,Con_ve!$I$6:$I$1005,"Fechada",Con_ve!$Q$6:$Q$1005,X$5))),"",IF($C76="","",SUMIFS(Con_ve!$F$6:$F$1005,Con_ve!$D$6:$D$1005,$C76,Con_ve!$I$6:$I$1005,"Fechada",Con_ve!$Q$6:$Q$1005,X$5)))</f>
        <v/>
      </c>
      <c r="Y76" s="87" t="str">
        <f>IF(ISERR(IF($C76="","",SUMIFS(Con_ve!$F$6:$F$1005,Con_ve!$D$6:$D$1005,$C76,Con_ve!$I$6:$I$1005,"Fechada",Con_ve!$Q$6:$Q$1005,Y$5))),"",IF($C76="","",SUMIFS(Con_ve!$F$6:$F$1005,Con_ve!$D$6:$D$1005,$C76,Con_ve!$I$6:$I$1005,"Fechada",Con_ve!$Q$6:$Q$1005,Y$5)))</f>
        <v/>
      </c>
      <c r="Z76" s="87" t="str">
        <f>IF(ISERR(IF($C76="","",SUMIFS(Con_ve!$F$6:$F$1005,Con_ve!$D$6:$D$1005,$C76,Con_ve!$I$6:$I$1005,"Fechada",Con_ve!$Q$6:$Q$1005,Z$5))),"",IF($C76="","",SUMIFS(Con_ve!$F$6:$F$1005,Con_ve!$D$6:$D$1005,$C76,Con_ve!$I$6:$I$1005,"Fechada",Con_ve!$Q$6:$Q$1005,Z$5)))</f>
        <v/>
      </c>
      <c r="AA76" s="87" t="str">
        <f>IF(ISERR(IF($C76="","",SUMIFS(Con_ve!$F$6:$F$1005,Con_ve!$D$6:$D$1005,$C76,Con_ve!$I$6:$I$1005,"Fechada",Con_ve!$Q$6:$Q$1005,AA$5))),"",IF($C76="","",SUMIFS(Con_ve!$F$6:$F$1005,Con_ve!$D$6:$D$1005,$C76,Con_ve!$I$6:$I$1005,"Fechada",Con_ve!$Q$6:$Q$1005,AA$5)))</f>
        <v/>
      </c>
      <c r="AB76" s="87" t="str">
        <f>IF(ISERR(IF($C76="","",SUMIFS(Con_ve!$F$6:$F$1005,Con_ve!$D$6:$D$1005,$C76,Con_ve!$I$6:$I$1005,"Fechada",Con_ve!$Q$6:$Q$1005,AB$5))),"",IF($C76="","",SUMIFS(Con_ve!$F$6:$F$1005,Con_ve!$D$6:$D$1005,$C76,Con_ve!$I$6:$I$1005,"Fechada",Con_ve!$Q$6:$Q$1005,AB$5)))</f>
        <v/>
      </c>
      <c r="AC76" s="87" t="str">
        <f>IF(ISERR(IF($C76="","",SUMIFS(Con_ve!$F$6:$F$1005,Con_ve!$D$6:$D$1005,$C76,Con_ve!$I$6:$I$1005,"Fechada",Con_ve!$Q$6:$Q$1005,AC$5))),"",IF($C76="","",SUMIFS(Con_ve!$F$6:$F$1005,Con_ve!$D$6:$D$1005,$C76,Con_ve!$I$6:$I$1005,"Fechada",Con_ve!$Q$6:$Q$1005,AC$5)))</f>
        <v/>
      </c>
      <c r="AD76" s="87" t="str">
        <f>IF(ISERR(IF($C76="","",SUMIFS(Con_ve!$F$6:$F$1005,Con_ve!$D$6:$D$1005,$C76,Con_ve!$I$6:$I$1005,"Fechada",Con_ve!$Q$6:$Q$1005,AD$5))),"",IF($C76="","",SUMIFS(Con_ve!$F$6:$F$1005,Con_ve!$D$6:$D$1005,$C76,Con_ve!$I$6:$I$1005,"Fechada",Con_ve!$Q$6:$Q$1005,AD$5)))</f>
        <v/>
      </c>
      <c r="AE76" s="87" t="str">
        <f>IF(ISERR(IF($C76="","",SUMIFS(Con_ve!$F$6:$F$1005,Con_ve!$D$6:$D$1005,$C76,Con_ve!$I$6:$I$1005,"Fechada",Con_ve!$Q$6:$Q$1005,AE$5))),"",IF($C76="","",SUMIFS(Con_ve!$F$6:$F$1005,Con_ve!$D$6:$D$1005,$C76,Con_ve!$I$6:$I$1005,"Fechada",Con_ve!$Q$6:$Q$1005,AE$5)))</f>
        <v/>
      </c>
      <c r="AF76" s="87" t="str">
        <f>IF(ISERR(IF($C76="","",SUMIFS(Con_ve!$F$6:$F$1005,Con_ve!$D$6:$D$1005,$C76,Con_ve!$I$6:$I$1005,"Fechada",Con_ve!$Q$6:$Q$1005,AF$5))),"",IF($C76="","",SUMIFS(Con_ve!$F$6:$F$1005,Con_ve!$D$6:$D$1005,$C76,Con_ve!$I$6:$I$1005,"Fechada",Con_ve!$Q$6:$Q$1005,AF$5)))</f>
        <v/>
      </c>
      <c r="AG76" s="87" t="str">
        <f>IF(ISERR(IF($C76="","",SUMIFS(Con_ve!$F$6:$F$1005,Con_ve!$D$6:$D$1005,$C76,Con_ve!$I$6:$I$1005,"Fechada",Con_ve!$Q$6:$Q$1005,AG$5))),"",IF($C76="","",SUMIFS(Con_ve!$F$6:$F$1005,Con_ve!$D$6:$D$1005,$C76,Con_ve!$I$6:$I$1005,"Fechada",Con_ve!$Q$6:$Q$1005,AG$5)))</f>
        <v/>
      </c>
      <c r="AH76" s="87">
        <f t="shared" si="29"/>
        <v>0</v>
      </c>
      <c r="AJ76" s="87" t="str">
        <f>IF(ISERR(IF($C76="","",SUMIFS(Con_ve!$F$6:$F$1005,Con_ve!$D$6:$D$1005,$C76,Con_ve!$I$6:$I$1005,"Em negociação",Con_ve!$Q$6:$Q$1005,AJ$5))),"",IF($C76="","",SUMIFS(Con_ve!$F$6:$F$1005,Con_ve!$D$6:$D$1005,$C76,Con_ve!$I$6:$I$1005,"Em negociação",Con_ve!$Q$6:$Q$1005,AJ$5)))</f>
        <v/>
      </c>
      <c r="AK76" s="87" t="str">
        <f>IF(ISERR(IF($C76="","",SUMIFS(Con_ve!$F$6:$F$1005,Con_ve!$D$6:$D$1005,$C76,Con_ve!$I$6:$I$1005,"Em negociação",Con_ve!$Q$6:$Q$1005,AK$5))),"",IF($C76="","",SUMIFS(Con_ve!$F$6:$F$1005,Con_ve!$D$6:$D$1005,$C76,Con_ve!$I$6:$I$1005,"Em negociação",Con_ve!$Q$6:$Q$1005,AK$5)))</f>
        <v/>
      </c>
      <c r="AL76" s="87" t="str">
        <f>IF(ISERR(IF($C76="","",SUMIFS(Con_ve!$F$6:$F$1005,Con_ve!$D$6:$D$1005,$C76,Con_ve!$I$6:$I$1005,"Em negociação",Con_ve!$Q$6:$Q$1005,AL$5))),"",IF($C76="","",SUMIFS(Con_ve!$F$6:$F$1005,Con_ve!$D$6:$D$1005,$C76,Con_ve!$I$6:$I$1005,"Em negociação",Con_ve!$Q$6:$Q$1005,AL$5)))</f>
        <v/>
      </c>
      <c r="AM76" s="87" t="str">
        <f>IF(ISERR(IF($C76="","",SUMIFS(Con_ve!$F$6:$F$1005,Con_ve!$D$6:$D$1005,$C76,Con_ve!$I$6:$I$1005,"Em negociação",Con_ve!$Q$6:$Q$1005,AM$5))),"",IF($C76="","",SUMIFS(Con_ve!$F$6:$F$1005,Con_ve!$D$6:$D$1005,$C76,Con_ve!$I$6:$I$1005,"Em negociação",Con_ve!$Q$6:$Q$1005,AM$5)))</f>
        <v/>
      </c>
      <c r="AN76" s="87" t="str">
        <f>IF(ISERR(IF($C76="","",SUMIFS(Con_ve!$F$6:$F$1005,Con_ve!$D$6:$D$1005,$C76,Con_ve!$I$6:$I$1005,"Em negociação",Con_ve!$Q$6:$Q$1005,AN$5))),"",IF($C76="","",SUMIFS(Con_ve!$F$6:$F$1005,Con_ve!$D$6:$D$1005,$C76,Con_ve!$I$6:$I$1005,"Em negociação",Con_ve!$Q$6:$Q$1005,AN$5)))</f>
        <v/>
      </c>
      <c r="AO76" s="87" t="str">
        <f>IF(ISERR(IF($C76="","",SUMIFS(Con_ve!$F$6:$F$1005,Con_ve!$D$6:$D$1005,$C76,Con_ve!$I$6:$I$1005,"Em negociação",Con_ve!$Q$6:$Q$1005,AO$5))),"",IF($C76="","",SUMIFS(Con_ve!$F$6:$F$1005,Con_ve!$D$6:$D$1005,$C76,Con_ve!$I$6:$I$1005,"Em negociação",Con_ve!$Q$6:$Q$1005,AO$5)))</f>
        <v/>
      </c>
      <c r="AP76" s="87" t="str">
        <f>IF(ISERR(IF($C76="","",SUMIFS(Con_ve!$F$6:$F$1005,Con_ve!$D$6:$D$1005,$C76,Con_ve!$I$6:$I$1005,"Em negociação",Con_ve!$Q$6:$Q$1005,AP$5))),"",IF($C76="","",SUMIFS(Con_ve!$F$6:$F$1005,Con_ve!$D$6:$D$1005,$C76,Con_ve!$I$6:$I$1005,"Em negociação",Con_ve!$Q$6:$Q$1005,AP$5)))</f>
        <v/>
      </c>
      <c r="AQ76" s="87" t="str">
        <f>IF(ISERR(IF($C76="","",SUMIFS(Con_ve!$F$6:$F$1005,Con_ve!$D$6:$D$1005,$C76,Con_ve!$I$6:$I$1005,"Em negociação",Con_ve!$Q$6:$Q$1005,AQ$5))),"",IF($C76="","",SUMIFS(Con_ve!$F$6:$F$1005,Con_ve!$D$6:$D$1005,$C76,Con_ve!$I$6:$I$1005,"Em negociação",Con_ve!$Q$6:$Q$1005,AQ$5)))</f>
        <v/>
      </c>
      <c r="AR76" s="87" t="str">
        <f>IF(ISERR(IF($C76="","",SUMIFS(Con_ve!$F$6:$F$1005,Con_ve!$D$6:$D$1005,$C76,Con_ve!$I$6:$I$1005,"Em negociação",Con_ve!$Q$6:$Q$1005,AR$5))),"",IF($C76="","",SUMIFS(Con_ve!$F$6:$F$1005,Con_ve!$D$6:$D$1005,$C76,Con_ve!$I$6:$I$1005,"Em negociação",Con_ve!$Q$6:$Q$1005,AR$5)))</f>
        <v/>
      </c>
      <c r="AS76" s="87" t="str">
        <f>IF(ISERR(IF($C76="","",SUMIFS(Con_ve!$F$6:$F$1005,Con_ve!$D$6:$D$1005,$C76,Con_ve!$I$6:$I$1005,"Em negociação",Con_ve!$Q$6:$Q$1005,AS$5))),"",IF($C76="","",SUMIFS(Con_ve!$F$6:$F$1005,Con_ve!$D$6:$D$1005,$C76,Con_ve!$I$6:$I$1005,"Em negociação",Con_ve!$Q$6:$Q$1005,AS$5)))</f>
        <v/>
      </c>
      <c r="AT76" s="87" t="str">
        <f>IF(ISERR(IF($C76="","",SUMIFS(Con_ve!$F$6:$F$1005,Con_ve!$D$6:$D$1005,$C76,Con_ve!$I$6:$I$1005,"Em negociação",Con_ve!$Q$6:$Q$1005,AT$5))),"",IF($C76="","",SUMIFS(Con_ve!$F$6:$F$1005,Con_ve!$D$6:$D$1005,$C76,Con_ve!$I$6:$I$1005,"Em negociação",Con_ve!$Q$6:$Q$1005,AT$5)))</f>
        <v/>
      </c>
      <c r="AU76" s="87" t="str">
        <f>IF(ISERR(IF($C76="","",SUMIFS(Con_ve!$F$6:$F$1005,Con_ve!$D$6:$D$1005,$C76,Con_ve!$I$6:$I$1005,"Em negociação",Con_ve!$Q$6:$Q$1005,AU$5))),"",IF($C76="","",SUMIFS(Con_ve!$F$6:$F$1005,Con_ve!$D$6:$D$1005,$C76,Con_ve!$I$6:$I$1005,"Em negociação",Con_ve!$Q$6:$Q$1005,AU$5)))</f>
        <v/>
      </c>
      <c r="AV76" s="87">
        <f t="shared" si="30"/>
        <v>0</v>
      </c>
    </row>
    <row r="77" spans="3:48" ht="30" customHeight="1">
      <c r="C77" s="97"/>
      <c r="D77" s="97"/>
      <c r="E77" s="95" t="s">
        <v>309</v>
      </c>
      <c r="F77" s="95" t="s">
        <v>309</v>
      </c>
      <c r="H77" s="87">
        <f t="shared" si="16"/>
        <v>0</v>
      </c>
      <c r="I77" s="87">
        <f t="shared" si="17"/>
        <v>0</v>
      </c>
      <c r="J77" s="87">
        <f t="shared" si="18"/>
        <v>0</v>
      </c>
      <c r="K77" s="87">
        <f t="shared" si="19"/>
        <v>0</v>
      </c>
      <c r="L77" s="87">
        <f t="shared" si="20"/>
        <v>0</v>
      </c>
      <c r="M77" s="87">
        <f t="shared" si="21"/>
        <v>0</v>
      </c>
      <c r="N77" s="87">
        <f t="shared" si="22"/>
        <v>0</v>
      </c>
      <c r="O77" s="87">
        <f t="shared" si="23"/>
        <v>0</v>
      </c>
      <c r="P77" s="87">
        <f t="shared" si="24"/>
        <v>0</v>
      </c>
      <c r="Q77" s="87">
        <f t="shared" si="25"/>
        <v>0</v>
      </c>
      <c r="R77" s="87">
        <f t="shared" si="26"/>
        <v>0</v>
      </c>
      <c r="S77" s="87">
        <f t="shared" si="27"/>
        <v>0</v>
      </c>
      <c r="T77" s="87">
        <f t="shared" si="28"/>
        <v>0</v>
      </c>
      <c r="V77" s="87" t="str">
        <f>IF(ISERR(IF($C77="","",SUMIFS(Con_ve!$F$6:$F$1005,Con_ve!$D$6:$D$1005,$C77,Con_ve!$I$6:$I$1005,"Fechada",Con_ve!$Q$6:$Q$1005,V$5))),"",IF($C77="","",SUMIFS(Con_ve!$F$6:$F$1005,Con_ve!$D$6:$D$1005,$C77,Con_ve!$I$6:$I$1005,"Fechada",Con_ve!$Q$6:$Q$1005,V$5)))</f>
        <v/>
      </c>
      <c r="W77" s="87" t="str">
        <f>IF(ISERR(IF($C77="","",SUMIFS(Con_ve!$F$6:$F$1005,Con_ve!$D$6:$D$1005,$C77,Con_ve!$I$6:$I$1005,"Fechada",Con_ve!$Q$6:$Q$1005,W$5))),"",IF($C77="","",SUMIFS(Con_ve!$F$6:$F$1005,Con_ve!$D$6:$D$1005,$C77,Con_ve!$I$6:$I$1005,"Fechada",Con_ve!$Q$6:$Q$1005,W$5)))</f>
        <v/>
      </c>
      <c r="X77" s="87" t="str">
        <f>IF(ISERR(IF($C77="","",SUMIFS(Con_ve!$F$6:$F$1005,Con_ve!$D$6:$D$1005,$C77,Con_ve!$I$6:$I$1005,"Fechada",Con_ve!$Q$6:$Q$1005,X$5))),"",IF($C77="","",SUMIFS(Con_ve!$F$6:$F$1005,Con_ve!$D$6:$D$1005,$C77,Con_ve!$I$6:$I$1005,"Fechada",Con_ve!$Q$6:$Q$1005,X$5)))</f>
        <v/>
      </c>
      <c r="Y77" s="87" t="str">
        <f>IF(ISERR(IF($C77="","",SUMIFS(Con_ve!$F$6:$F$1005,Con_ve!$D$6:$D$1005,$C77,Con_ve!$I$6:$I$1005,"Fechada",Con_ve!$Q$6:$Q$1005,Y$5))),"",IF($C77="","",SUMIFS(Con_ve!$F$6:$F$1005,Con_ve!$D$6:$D$1005,$C77,Con_ve!$I$6:$I$1005,"Fechada",Con_ve!$Q$6:$Q$1005,Y$5)))</f>
        <v/>
      </c>
      <c r="Z77" s="87" t="str">
        <f>IF(ISERR(IF($C77="","",SUMIFS(Con_ve!$F$6:$F$1005,Con_ve!$D$6:$D$1005,$C77,Con_ve!$I$6:$I$1005,"Fechada",Con_ve!$Q$6:$Q$1005,Z$5))),"",IF($C77="","",SUMIFS(Con_ve!$F$6:$F$1005,Con_ve!$D$6:$D$1005,$C77,Con_ve!$I$6:$I$1005,"Fechada",Con_ve!$Q$6:$Q$1005,Z$5)))</f>
        <v/>
      </c>
      <c r="AA77" s="87" t="str">
        <f>IF(ISERR(IF($C77="","",SUMIFS(Con_ve!$F$6:$F$1005,Con_ve!$D$6:$D$1005,$C77,Con_ve!$I$6:$I$1005,"Fechada",Con_ve!$Q$6:$Q$1005,AA$5))),"",IF($C77="","",SUMIFS(Con_ve!$F$6:$F$1005,Con_ve!$D$6:$D$1005,$C77,Con_ve!$I$6:$I$1005,"Fechada",Con_ve!$Q$6:$Q$1005,AA$5)))</f>
        <v/>
      </c>
      <c r="AB77" s="87" t="str">
        <f>IF(ISERR(IF($C77="","",SUMIFS(Con_ve!$F$6:$F$1005,Con_ve!$D$6:$D$1005,$C77,Con_ve!$I$6:$I$1005,"Fechada",Con_ve!$Q$6:$Q$1005,AB$5))),"",IF($C77="","",SUMIFS(Con_ve!$F$6:$F$1005,Con_ve!$D$6:$D$1005,$C77,Con_ve!$I$6:$I$1005,"Fechada",Con_ve!$Q$6:$Q$1005,AB$5)))</f>
        <v/>
      </c>
      <c r="AC77" s="87" t="str">
        <f>IF(ISERR(IF($C77="","",SUMIFS(Con_ve!$F$6:$F$1005,Con_ve!$D$6:$D$1005,$C77,Con_ve!$I$6:$I$1005,"Fechada",Con_ve!$Q$6:$Q$1005,AC$5))),"",IF($C77="","",SUMIFS(Con_ve!$F$6:$F$1005,Con_ve!$D$6:$D$1005,$C77,Con_ve!$I$6:$I$1005,"Fechada",Con_ve!$Q$6:$Q$1005,AC$5)))</f>
        <v/>
      </c>
      <c r="AD77" s="87" t="str">
        <f>IF(ISERR(IF($C77="","",SUMIFS(Con_ve!$F$6:$F$1005,Con_ve!$D$6:$D$1005,$C77,Con_ve!$I$6:$I$1005,"Fechada",Con_ve!$Q$6:$Q$1005,AD$5))),"",IF($C77="","",SUMIFS(Con_ve!$F$6:$F$1005,Con_ve!$D$6:$D$1005,$C77,Con_ve!$I$6:$I$1005,"Fechada",Con_ve!$Q$6:$Q$1005,AD$5)))</f>
        <v/>
      </c>
      <c r="AE77" s="87" t="str">
        <f>IF(ISERR(IF($C77="","",SUMIFS(Con_ve!$F$6:$F$1005,Con_ve!$D$6:$D$1005,$C77,Con_ve!$I$6:$I$1005,"Fechada",Con_ve!$Q$6:$Q$1005,AE$5))),"",IF($C77="","",SUMIFS(Con_ve!$F$6:$F$1005,Con_ve!$D$6:$D$1005,$C77,Con_ve!$I$6:$I$1005,"Fechada",Con_ve!$Q$6:$Q$1005,AE$5)))</f>
        <v/>
      </c>
      <c r="AF77" s="87" t="str">
        <f>IF(ISERR(IF($C77="","",SUMIFS(Con_ve!$F$6:$F$1005,Con_ve!$D$6:$D$1005,$C77,Con_ve!$I$6:$I$1005,"Fechada",Con_ve!$Q$6:$Q$1005,AF$5))),"",IF($C77="","",SUMIFS(Con_ve!$F$6:$F$1005,Con_ve!$D$6:$D$1005,$C77,Con_ve!$I$6:$I$1005,"Fechada",Con_ve!$Q$6:$Q$1005,AF$5)))</f>
        <v/>
      </c>
      <c r="AG77" s="87" t="str">
        <f>IF(ISERR(IF($C77="","",SUMIFS(Con_ve!$F$6:$F$1005,Con_ve!$D$6:$D$1005,$C77,Con_ve!$I$6:$I$1005,"Fechada",Con_ve!$Q$6:$Q$1005,AG$5))),"",IF($C77="","",SUMIFS(Con_ve!$F$6:$F$1005,Con_ve!$D$6:$D$1005,$C77,Con_ve!$I$6:$I$1005,"Fechada",Con_ve!$Q$6:$Q$1005,AG$5)))</f>
        <v/>
      </c>
      <c r="AH77" s="87">
        <f t="shared" si="29"/>
        <v>0</v>
      </c>
      <c r="AJ77" s="87" t="str">
        <f>IF(ISERR(IF($C77="","",SUMIFS(Con_ve!$F$6:$F$1005,Con_ve!$D$6:$D$1005,$C77,Con_ve!$I$6:$I$1005,"Em negociação",Con_ve!$Q$6:$Q$1005,AJ$5))),"",IF($C77="","",SUMIFS(Con_ve!$F$6:$F$1005,Con_ve!$D$6:$D$1005,$C77,Con_ve!$I$6:$I$1005,"Em negociação",Con_ve!$Q$6:$Q$1005,AJ$5)))</f>
        <v/>
      </c>
      <c r="AK77" s="87" t="str">
        <f>IF(ISERR(IF($C77="","",SUMIFS(Con_ve!$F$6:$F$1005,Con_ve!$D$6:$D$1005,$C77,Con_ve!$I$6:$I$1005,"Em negociação",Con_ve!$Q$6:$Q$1005,AK$5))),"",IF($C77="","",SUMIFS(Con_ve!$F$6:$F$1005,Con_ve!$D$6:$D$1005,$C77,Con_ve!$I$6:$I$1005,"Em negociação",Con_ve!$Q$6:$Q$1005,AK$5)))</f>
        <v/>
      </c>
      <c r="AL77" s="87" t="str">
        <f>IF(ISERR(IF($C77="","",SUMIFS(Con_ve!$F$6:$F$1005,Con_ve!$D$6:$D$1005,$C77,Con_ve!$I$6:$I$1005,"Em negociação",Con_ve!$Q$6:$Q$1005,AL$5))),"",IF($C77="","",SUMIFS(Con_ve!$F$6:$F$1005,Con_ve!$D$6:$D$1005,$C77,Con_ve!$I$6:$I$1005,"Em negociação",Con_ve!$Q$6:$Q$1005,AL$5)))</f>
        <v/>
      </c>
      <c r="AM77" s="87" t="str">
        <f>IF(ISERR(IF($C77="","",SUMIFS(Con_ve!$F$6:$F$1005,Con_ve!$D$6:$D$1005,$C77,Con_ve!$I$6:$I$1005,"Em negociação",Con_ve!$Q$6:$Q$1005,AM$5))),"",IF($C77="","",SUMIFS(Con_ve!$F$6:$F$1005,Con_ve!$D$6:$D$1005,$C77,Con_ve!$I$6:$I$1005,"Em negociação",Con_ve!$Q$6:$Q$1005,AM$5)))</f>
        <v/>
      </c>
      <c r="AN77" s="87" t="str">
        <f>IF(ISERR(IF($C77="","",SUMIFS(Con_ve!$F$6:$F$1005,Con_ve!$D$6:$D$1005,$C77,Con_ve!$I$6:$I$1005,"Em negociação",Con_ve!$Q$6:$Q$1005,AN$5))),"",IF($C77="","",SUMIFS(Con_ve!$F$6:$F$1005,Con_ve!$D$6:$D$1005,$C77,Con_ve!$I$6:$I$1005,"Em negociação",Con_ve!$Q$6:$Q$1005,AN$5)))</f>
        <v/>
      </c>
      <c r="AO77" s="87" t="str">
        <f>IF(ISERR(IF($C77="","",SUMIFS(Con_ve!$F$6:$F$1005,Con_ve!$D$6:$D$1005,$C77,Con_ve!$I$6:$I$1005,"Em negociação",Con_ve!$Q$6:$Q$1005,AO$5))),"",IF($C77="","",SUMIFS(Con_ve!$F$6:$F$1005,Con_ve!$D$6:$D$1005,$C77,Con_ve!$I$6:$I$1005,"Em negociação",Con_ve!$Q$6:$Q$1005,AO$5)))</f>
        <v/>
      </c>
      <c r="AP77" s="87" t="str">
        <f>IF(ISERR(IF($C77="","",SUMIFS(Con_ve!$F$6:$F$1005,Con_ve!$D$6:$D$1005,$C77,Con_ve!$I$6:$I$1005,"Em negociação",Con_ve!$Q$6:$Q$1005,AP$5))),"",IF($C77="","",SUMIFS(Con_ve!$F$6:$F$1005,Con_ve!$D$6:$D$1005,$C77,Con_ve!$I$6:$I$1005,"Em negociação",Con_ve!$Q$6:$Q$1005,AP$5)))</f>
        <v/>
      </c>
      <c r="AQ77" s="87" t="str">
        <f>IF(ISERR(IF($C77="","",SUMIFS(Con_ve!$F$6:$F$1005,Con_ve!$D$6:$D$1005,$C77,Con_ve!$I$6:$I$1005,"Em negociação",Con_ve!$Q$6:$Q$1005,AQ$5))),"",IF($C77="","",SUMIFS(Con_ve!$F$6:$F$1005,Con_ve!$D$6:$D$1005,$C77,Con_ve!$I$6:$I$1005,"Em negociação",Con_ve!$Q$6:$Q$1005,AQ$5)))</f>
        <v/>
      </c>
      <c r="AR77" s="87" t="str">
        <f>IF(ISERR(IF($C77="","",SUMIFS(Con_ve!$F$6:$F$1005,Con_ve!$D$6:$D$1005,$C77,Con_ve!$I$6:$I$1005,"Em negociação",Con_ve!$Q$6:$Q$1005,AR$5))),"",IF($C77="","",SUMIFS(Con_ve!$F$6:$F$1005,Con_ve!$D$6:$D$1005,$C77,Con_ve!$I$6:$I$1005,"Em negociação",Con_ve!$Q$6:$Q$1005,AR$5)))</f>
        <v/>
      </c>
      <c r="AS77" s="87" t="str">
        <f>IF(ISERR(IF($C77="","",SUMIFS(Con_ve!$F$6:$F$1005,Con_ve!$D$6:$D$1005,$C77,Con_ve!$I$6:$I$1005,"Em negociação",Con_ve!$Q$6:$Q$1005,AS$5))),"",IF($C77="","",SUMIFS(Con_ve!$F$6:$F$1005,Con_ve!$D$6:$D$1005,$C77,Con_ve!$I$6:$I$1005,"Em negociação",Con_ve!$Q$6:$Q$1005,AS$5)))</f>
        <v/>
      </c>
      <c r="AT77" s="87" t="str">
        <f>IF(ISERR(IF($C77="","",SUMIFS(Con_ve!$F$6:$F$1005,Con_ve!$D$6:$D$1005,$C77,Con_ve!$I$6:$I$1005,"Em negociação",Con_ve!$Q$6:$Q$1005,AT$5))),"",IF($C77="","",SUMIFS(Con_ve!$F$6:$F$1005,Con_ve!$D$6:$D$1005,$C77,Con_ve!$I$6:$I$1005,"Em negociação",Con_ve!$Q$6:$Q$1005,AT$5)))</f>
        <v/>
      </c>
      <c r="AU77" s="87" t="str">
        <f>IF(ISERR(IF($C77="","",SUMIFS(Con_ve!$F$6:$F$1005,Con_ve!$D$6:$D$1005,$C77,Con_ve!$I$6:$I$1005,"Em negociação",Con_ve!$Q$6:$Q$1005,AU$5))),"",IF($C77="","",SUMIFS(Con_ve!$F$6:$F$1005,Con_ve!$D$6:$D$1005,$C77,Con_ve!$I$6:$I$1005,"Em negociação",Con_ve!$Q$6:$Q$1005,AU$5)))</f>
        <v/>
      </c>
      <c r="AV77" s="87">
        <f t="shared" si="30"/>
        <v>0</v>
      </c>
    </row>
    <row r="78" spans="3:48" ht="30" customHeight="1">
      <c r="C78" s="97"/>
      <c r="D78" s="97"/>
      <c r="E78" s="95" t="s">
        <v>309</v>
      </c>
      <c r="F78" s="95" t="s">
        <v>309</v>
      </c>
      <c r="H78" s="87">
        <f t="shared" si="16"/>
        <v>0</v>
      </c>
      <c r="I78" s="87">
        <f t="shared" si="17"/>
        <v>0</v>
      </c>
      <c r="J78" s="87">
        <f t="shared" si="18"/>
        <v>0</v>
      </c>
      <c r="K78" s="87">
        <f t="shared" si="19"/>
        <v>0</v>
      </c>
      <c r="L78" s="87">
        <f t="shared" si="20"/>
        <v>0</v>
      </c>
      <c r="M78" s="87">
        <f t="shared" si="21"/>
        <v>0</v>
      </c>
      <c r="N78" s="87">
        <f t="shared" si="22"/>
        <v>0</v>
      </c>
      <c r="O78" s="87">
        <f t="shared" si="23"/>
        <v>0</v>
      </c>
      <c r="P78" s="87">
        <f t="shared" si="24"/>
        <v>0</v>
      </c>
      <c r="Q78" s="87">
        <f t="shared" si="25"/>
        <v>0</v>
      </c>
      <c r="R78" s="87">
        <f t="shared" si="26"/>
        <v>0</v>
      </c>
      <c r="S78" s="87">
        <f t="shared" si="27"/>
        <v>0</v>
      </c>
      <c r="T78" s="87">
        <f t="shared" si="28"/>
        <v>0</v>
      </c>
      <c r="V78" s="87" t="str">
        <f>IF(ISERR(IF($C78="","",SUMIFS(Con_ve!$F$6:$F$1005,Con_ve!$D$6:$D$1005,$C78,Con_ve!$I$6:$I$1005,"Fechada",Con_ve!$Q$6:$Q$1005,V$5))),"",IF($C78="","",SUMIFS(Con_ve!$F$6:$F$1005,Con_ve!$D$6:$D$1005,$C78,Con_ve!$I$6:$I$1005,"Fechada",Con_ve!$Q$6:$Q$1005,V$5)))</f>
        <v/>
      </c>
      <c r="W78" s="87" t="str">
        <f>IF(ISERR(IF($C78="","",SUMIFS(Con_ve!$F$6:$F$1005,Con_ve!$D$6:$D$1005,$C78,Con_ve!$I$6:$I$1005,"Fechada",Con_ve!$Q$6:$Q$1005,W$5))),"",IF($C78="","",SUMIFS(Con_ve!$F$6:$F$1005,Con_ve!$D$6:$D$1005,$C78,Con_ve!$I$6:$I$1005,"Fechada",Con_ve!$Q$6:$Q$1005,W$5)))</f>
        <v/>
      </c>
      <c r="X78" s="87" t="str">
        <f>IF(ISERR(IF($C78="","",SUMIFS(Con_ve!$F$6:$F$1005,Con_ve!$D$6:$D$1005,$C78,Con_ve!$I$6:$I$1005,"Fechada",Con_ve!$Q$6:$Q$1005,X$5))),"",IF($C78="","",SUMIFS(Con_ve!$F$6:$F$1005,Con_ve!$D$6:$D$1005,$C78,Con_ve!$I$6:$I$1005,"Fechada",Con_ve!$Q$6:$Q$1005,X$5)))</f>
        <v/>
      </c>
      <c r="Y78" s="87" t="str">
        <f>IF(ISERR(IF($C78="","",SUMIFS(Con_ve!$F$6:$F$1005,Con_ve!$D$6:$D$1005,$C78,Con_ve!$I$6:$I$1005,"Fechada",Con_ve!$Q$6:$Q$1005,Y$5))),"",IF($C78="","",SUMIFS(Con_ve!$F$6:$F$1005,Con_ve!$D$6:$D$1005,$C78,Con_ve!$I$6:$I$1005,"Fechada",Con_ve!$Q$6:$Q$1005,Y$5)))</f>
        <v/>
      </c>
      <c r="Z78" s="87" t="str">
        <f>IF(ISERR(IF($C78="","",SUMIFS(Con_ve!$F$6:$F$1005,Con_ve!$D$6:$D$1005,$C78,Con_ve!$I$6:$I$1005,"Fechada",Con_ve!$Q$6:$Q$1005,Z$5))),"",IF($C78="","",SUMIFS(Con_ve!$F$6:$F$1005,Con_ve!$D$6:$D$1005,$C78,Con_ve!$I$6:$I$1005,"Fechada",Con_ve!$Q$6:$Q$1005,Z$5)))</f>
        <v/>
      </c>
      <c r="AA78" s="87" t="str">
        <f>IF(ISERR(IF($C78="","",SUMIFS(Con_ve!$F$6:$F$1005,Con_ve!$D$6:$D$1005,$C78,Con_ve!$I$6:$I$1005,"Fechada",Con_ve!$Q$6:$Q$1005,AA$5))),"",IF($C78="","",SUMIFS(Con_ve!$F$6:$F$1005,Con_ve!$D$6:$D$1005,$C78,Con_ve!$I$6:$I$1005,"Fechada",Con_ve!$Q$6:$Q$1005,AA$5)))</f>
        <v/>
      </c>
      <c r="AB78" s="87" t="str">
        <f>IF(ISERR(IF($C78="","",SUMIFS(Con_ve!$F$6:$F$1005,Con_ve!$D$6:$D$1005,$C78,Con_ve!$I$6:$I$1005,"Fechada",Con_ve!$Q$6:$Q$1005,AB$5))),"",IF($C78="","",SUMIFS(Con_ve!$F$6:$F$1005,Con_ve!$D$6:$D$1005,$C78,Con_ve!$I$6:$I$1005,"Fechada",Con_ve!$Q$6:$Q$1005,AB$5)))</f>
        <v/>
      </c>
      <c r="AC78" s="87" t="str">
        <f>IF(ISERR(IF($C78="","",SUMIFS(Con_ve!$F$6:$F$1005,Con_ve!$D$6:$D$1005,$C78,Con_ve!$I$6:$I$1005,"Fechada",Con_ve!$Q$6:$Q$1005,AC$5))),"",IF($C78="","",SUMIFS(Con_ve!$F$6:$F$1005,Con_ve!$D$6:$D$1005,$C78,Con_ve!$I$6:$I$1005,"Fechada",Con_ve!$Q$6:$Q$1005,AC$5)))</f>
        <v/>
      </c>
      <c r="AD78" s="87" t="str">
        <f>IF(ISERR(IF($C78="","",SUMIFS(Con_ve!$F$6:$F$1005,Con_ve!$D$6:$D$1005,$C78,Con_ve!$I$6:$I$1005,"Fechada",Con_ve!$Q$6:$Q$1005,AD$5))),"",IF($C78="","",SUMIFS(Con_ve!$F$6:$F$1005,Con_ve!$D$6:$D$1005,$C78,Con_ve!$I$6:$I$1005,"Fechada",Con_ve!$Q$6:$Q$1005,AD$5)))</f>
        <v/>
      </c>
      <c r="AE78" s="87" t="str">
        <f>IF(ISERR(IF($C78="","",SUMIFS(Con_ve!$F$6:$F$1005,Con_ve!$D$6:$D$1005,$C78,Con_ve!$I$6:$I$1005,"Fechada",Con_ve!$Q$6:$Q$1005,AE$5))),"",IF($C78="","",SUMIFS(Con_ve!$F$6:$F$1005,Con_ve!$D$6:$D$1005,$C78,Con_ve!$I$6:$I$1005,"Fechada",Con_ve!$Q$6:$Q$1005,AE$5)))</f>
        <v/>
      </c>
      <c r="AF78" s="87" t="str">
        <f>IF(ISERR(IF($C78="","",SUMIFS(Con_ve!$F$6:$F$1005,Con_ve!$D$6:$D$1005,$C78,Con_ve!$I$6:$I$1005,"Fechada",Con_ve!$Q$6:$Q$1005,AF$5))),"",IF($C78="","",SUMIFS(Con_ve!$F$6:$F$1005,Con_ve!$D$6:$D$1005,$C78,Con_ve!$I$6:$I$1005,"Fechada",Con_ve!$Q$6:$Q$1005,AF$5)))</f>
        <v/>
      </c>
      <c r="AG78" s="87" t="str">
        <f>IF(ISERR(IF($C78="","",SUMIFS(Con_ve!$F$6:$F$1005,Con_ve!$D$6:$D$1005,$C78,Con_ve!$I$6:$I$1005,"Fechada",Con_ve!$Q$6:$Q$1005,AG$5))),"",IF($C78="","",SUMIFS(Con_ve!$F$6:$F$1005,Con_ve!$D$6:$D$1005,$C78,Con_ve!$I$6:$I$1005,"Fechada",Con_ve!$Q$6:$Q$1005,AG$5)))</f>
        <v/>
      </c>
      <c r="AH78" s="87">
        <f t="shared" si="29"/>
        <v>0</v>
      </c>
      <c r="AJ78" s="87" t="str">
        <f>IF(ISERR(IF($C78="","",SUMIFS(Con_ve!$F$6:$F$1005,Con_ve!$D$6:$D$1005,$C78,Con_ve!$I$6:$I$1005,"Em negociação",Con_ve!$Q$6:$Q$1005,AJ$5))),"",IF($C78="","",SUMIFS(Con_ve!$F$6:$F$1005,Con_ve!$D$6:$D$1005,$C78,Con_ve!$I$6:$I$1005,"Em negociação",Con_ve!$Q$6:$Q$1005,AJ$5)))</f>
        <v/>
      </c>
      <c r="AK78" s="87" t="str">
        <f>IF(ISERR(IF($C78="","",SUMIFS(Con_ve!$F$6:$F$1005,Con_ve!$D$6:$D$1005,$C78,Con_ve!$I$6:$I$1005,"Em negociação",Con_ve!$Q$6:$Q$1005,AK$5))),"",IF($C78="","",SUMIFS(Con_ve!$F$6:$F$1005,Con_ve!$D$6:$D$1005,$C78,Con_ve!$I$6:$I$1005,"Em negociação",Con_ve!$Q$6:$Q$1005,AK$5)))</f>
        <v/>
      </c>
      <c r="AL78" s="87" t="str">
        <f>IF(ISERR(IF($C78="","",SUMIFS(Con_ve!$F$6:$F$1005,Con_ve!$D$6:$D$1005,$C78,Con_ve!$I$6:$I$1005,"Em negociação",Con_ve!$Q$6:$Q$1005,AL$5))),"",IF($C78="","",SUMIFS(Con_ve!$F$6:$F$1005,Con_ve!$D$6:$D$1005,$C78,Con_ve!$I$6:$I$1005,"Em negociação",Con_ve!$Q$6:$Q$1005,AL$5)))</f>
        <v/>
      </c>
      <c r="AM78" s="87" t="str">
        <f>IF(ISERR(IF($C78="","",SUMIFS(Con_ve!$F$6:$F$1005,Con_ve!$D$6:$D$1005,$C78,Con_ve!$I$6:$I$1005,"Em negociação",Con_ve!$Q$6:$Q$1005,AM$5))),"",IF($C78="","",SUMIFS(Con_ve!$F$6:$F$1005,Con_ve!$D$6:$D$1005,$C78,Con_ve!$I$6:$I$1005,"Em negociação",Con_ve!$Q$6:$Q$1005,AM$5)))</f>
        <v/>
      </c>
      <c r="AN78" s="87" t="str">
        <f>IF(ISERR(IF($C78="","",SUMIFS(Con_ve!$F$6:$F$1005,Con_ve!$D$6:$D$1005,$C78,Con_ve!$I$6:$I$1005,"Em negociação",Con_ve!$Q$6:$Q$1005,AN$5))),"",IF($C78="","",SUMIFS(Con_ve!$F$6:$F$1005,Con_ve!$D$6:$D$1005,$C78,Con_ve!$I$6:$I$1005,"Em negociação",Con_ve!$Q$6:$Q$1005,AN$5)))</f>
        <v/>
      </c>
      <c r="AO78" s="87" t="str">
        <f>IF(ISERR(IF($C78="","",SUMIFS(Con_ve!$F$6:$F$1005,Con_ve!$D$6:$D$1005,$C78,Con_ve!$I$6:$I$1005,"Em negociação",Con_ve!$Q$6:$Q$1005,AO$5))),"",IF($C78="","",SUMIFS(Con_ve!$F$6:$F$1005,Con_ve!$D$6:$D$1005,$C78,Con_ve!$I$6:$I$1005,"Em negociação",Con_ve!$Q$6:$Q$1005,AO$5)))</f>
        <v/>
      </c>
      <c r="AP78" s="87" t="str">
        <f>IF(ISERR(IF($C78="","",SUMIFS(Con_ve!$F$6:$F$1005,Con_ve!$D$6:$D$1005,$C78,Con_ve!$I$6:$I$1005,"Em negociação",Con_ve!$Q$6:$Q$1005,AP$5))),"",IF($C78="","",SUMIFS(Con_ve!$F$6:$F$1005,Con_ve!$D$6:$D$1005,$C78,Con_ve!$I$6:$I$1005,"Em negociação",Con_ve!$Q$6:$Q$1005,AP$5)))</f>
        <v/>
      </c>
      <c r="AQ78" s="87" t="str">
        <f>IF(ISERR(IF($C78="","",SUMIFS(Con_ve!$F$6:$F$1005,Con_ve!$D$6:$D$1005,$C78,Con_ve!$I$6:$I$1005,"Em negociação",Con_ve!$Q$6:$Q$1005,AQ$5))),"",IF($C78="","",SUMIFS(Con_ve!$F$6:$F$1005,Con_ve!$D$6:$D$1005,$C78,Con_ve!$I$6:$I$1005,"Em negociação",Con_ve!$Q$6:$Q$1005,AQ$5)))</f>
        <v/>
      </c>
      <c r="AR78" s="87" t="str">
        <f>IF(ISERR(IF($C78="","",SUMIFS(Con_ve!$F$6:$F$1005,Con_ve!$D$6:$D$1005,$C78,Con_ve!$I$6:$I$1005,"Em negociação",Con_ve!$Q$6:$Q$1005,AR$5))),"",IF($C78="","",SUMIFS(Con_ve!$F$6:$F$1005,Con_ve!$D$6:$D$1005,$C78,Con_ve!$I$6:$I$1005,"Em negociação",Con_ve!$Q$6:$Q$1005,AR$5)))</f>
        <v/>
      </c>
      <c r="AS78" s="87" t="str">
        <f>IF(ISERR(IF($C78="","",SUMIFS(Con_ve!$F$6:$F$1005,Con_ve!$D$6:$D$1005,$C78,Con_ve!$I$6:$I$1005,"Em negociação",Con_ve!$Q$6:$Q$1005,AS$5))),"",IF($C78="","",SUMIFS(Con_ve!$F$6:$F$1005,Con_ve!$D$6:$D$1005,$C78,Con_ve!$I$6:$I$1005,"Em negociação",Con_ve!$Q$6:$Q$1005,AS$5)))</f>
        <v/>
      </c>
      <c r="AT78" s="87" t="str">
        <f>IF(ISERR(IF($C78="","",SUMIFS(Con_ve!$F$6:$F$1005,Con_ve!$D$6:$D$1005,$C78,Con_ve!$I$6:$I$1005,"Em negociação",Con_ve!$Q$6:$Q$1005,AT$5))),"",IF($C78="","",SUMIFS(Con_ve!$F$6:$F$1005,Con_ve!$D$6:$D$1005,$C78,Con_ve!$I$6:$I$1005,"Em negociação",Con_ve!$Q$6:$Q$1005,AT$5)))</f>
        <v/>
      </c>
      <c r="AU78" s="87" t="str">
        <f>IF(ISERR(IF($C78="","",SUMIFS(Con_ve!$F$6:$F$1005,Con_ve!$D$6:$D$1005,$C78,Con_ve!$I$6:$I$1005,"Em negociação",Con_ve!$Q$6:$Q$1005,AU$5))),"",IF($C78="","",SUMIFS(Con_ve!$F$6:$F$1005,Con_ve!$D$6:$D$1005,$C78,Con_ve!$I$6:$I$1005,"Em negociação",Con_ve!$Q$6:$Q$1005,AU$5)))</f>
        <v/>
      </c>
      <c r="AV78" s="87">
        <f t="shared" si="30"/>
        <v>0</v>
      </c>
    </row>
    <row r="79" spans="3:48" ht="30" customHeight="1">
      <c r="C79" s="97"/>
      <c r="D79" s="97"/>
      <c r="E79" s="95" t="s">
        <v>309</v>
      </c>
      <c r="F79" s="95" t="s">
        <v>309</v>
      </c>
      <c r="H79" s="87">
        <f t="shared" si="16"/>
        <v>0</v>
      </c>
      <c r="I79" s="87">
        <f t="shared" si="17"/>
        <v>0</v>
      </c>
      <c r="J79" s="87">
        <f t="shared" si="18"/>
        <v>0</v>
      </c>
      <c r="K79" s="87">
        <f t="shared" si="19"/>
        <v>0</v>
      </c>
      <c r="L79" s="87">
        <f t="shared" si="20"/>
        <v>0</v>
      </c>
      <c r="M79" s="87">
        <f t="shared" si="21"/>
        <v>0</v>
      </c>
      <c r="N79" s="87">
        <f t="shared" si="22"/>
        <v>0</v>
      </c>
      <c r="O79" s="87">
        <f t="shared" si="23"/>
        <v>0</v>
      </c>
      <c r="P79" s="87">
        <f t="shared" si="24"/>
        <v>0</v>
      </c>
      <c r="Q79" s="87">
        <f t="shared" si="25"/>
        <v>0</v>
      </c>
      <c r="R79" s="87">
        <f t="shared" si="26"/>
        <v>0</v>
      </c>
      <c r="S79" s="87">
        <f t="shared" si="27"/>
        <v>0</v>
      </c>
      <c r="T79" s="87">
        <f t="shared" si="28"/>
        <v>0</v>
      </c>
      <c r="V79" s="87" t="str">
        <f>IF(ISERR(IF($C79="","",SUMIFS(Con_ve!$F$6:$F$1005,Con_ve!$D$6:$D$1005,$C79,Con_ve!$I$6:$I$1005,"Fechada",Con_ve!$Q$6:$Q$1005,V$5))),"",IF($C79="","",SUMIFS(Con_ve!$F$6:$F$1005,Con_ve!$D$6:$D$1005,$C79,Con_ve!$I$6:$I$1005,"Fechada",Con_ve!$Q$6:$Q$1005,V$5)))</f>
        <v/>
      </c>
      <c r="W79" s="87" t="str">
        <f>IF(ISERR(IF($C79="","",SUMIFS(Con_ve!$F$6:$F$1005,Con_ve!$D$6:$D$1005,$C79,Con_ve!$I$6:$I$1005,"Fechada",Con_ve!$Q$6:$Q$1005,W$5))),"",IF($C79="","",SUMIFS(Con_ve!$F$6:$F$1005,Con_ve!$D$6:$D$1005,$C79,Con_ve!$I$6:$I$1005,"Fechada",Con_ve!$Q$6:$Q$1005,W$5)))</f>
        <v/>
      </c>
      <c r="X79" s="87" t="str">
        <f>IF(ISERR(IF($C79="","",SUMIFS(Con_ve!$F$6:$F$1005,Con_ve!$D$6:$D$1005,$C79,Con_ve!$I$6:$I$1005,"Fechada",Con_ve!$Q$6:$Q$1005,X$5))),"",IF($C79="","",SUMIFS(Con_ve!$F$6:$F$1005,Con_ve!$D$6:$D$1005,$C79,Con_ve!$I$6:$I$1005,"Fechada",Con_ve!$Q$6:$Q$1005,X$5)))</f>
        <v/>
      </c>
      <c r="Y79" s="87" t="str">
        <f>IF(ISERR(IF($C79="","",SUMIFS(Con_ve!$F$6:$F$1005,Con_ve!$D$6:$D$1005,$C79,Con_ve!$I$6:$I$1005,"Fechada",Con_ve!$Q$6:$Q$1005,Y$5))),"",IF($C79="","",SUMIFS(Con_ve!$F$6:$F$1005,Con_ve!$D$6:$D$1005,$C79,Con_ve!$I$6:$I$1005,"Fechada",Con_ve!$Q$6:$Q$1005,Y$5)))</f>
        <v/>
      </c>
      <c r="Z79" s="87" t="str">
        <f>IF(ISERR(IF($C79="","",SUMIFS(Con_ve!$F$6:$F$1005,Con_ve!$D$6:$D$1005,$C79,Con_ve!$I$6:$I$1005,"Fechada",Con_ve!$Q$6:$Q$1005,Z$5))),"",IF($C79="","",SUMIFS(Con_ve!$F$6:$F$1005,Con_ve!$D$6:$D$1005,$C79,Con_ve!$I$6:$I$1005,"Fechada",Con_ve!$Q$6:$Q$1005,Z$5)))</f>
        <v/>
      </c>
      <c r="AA79" s="87" t="str">
        <f>IF(ISERR(IF($C79="","",SUMIFS(Con_ve!$F$6:$F$1005,Con_ve!$D$6:$D$1005,$C79,Con_ve!$I$6:$I$1005,"Fechada",Con_ve!$Q$6:$Q$1005,AA$5))),"",IF($C79="","",SUMIFS(Con_ve!$F$6:$F$1005,Con_ve!$D$6:$D$1005,$C79,Con_ve!$I$6:$I$1005,"Fechada",Con_ve!$Q$6:$Q$1005,AA$5)))</f>
        <v/>
      </c>
      <c r="AB79" s="87" t="str">
        <f>IF(ISERR(IF($C79="","",SUMIFS(Con_ve!$F$6:$F$1005,Con_ve!$D$6:$D$1005,$C79,Con_ve!$I$6:$I$1005,"Fechada",Con_ve!$Q$6:$Q$1005,AB$5))),"",IF($C79="","",SUMIFS(Con_ve!$F$6:$F$1005,Con_ve!$D$6:$D$1005,$C79,Con_ve!$I$6:$I$1005,"Fechada",Con_ve!$Q$6:$Q$1005,AB$5)))</f>
        <v/>
      </c>
      <c r="AC79" s="87" t="str">
        <f>IF(ISERR(IF($C79="","",SUMIFS(Con_ve!$F$6:$F$1005,Con_ve!$D$6:$D$1005,$C79,Con_ve!$I$6:$I$1005,"Fechada",Con_ve!$Q$6:$Q$1005,AC$5))),"",IF($C79="","",SUMIFS(Con_ve!$F$6:$F$1005,Con_ve!$D$6:$D$1005,$C79,Con_ve!$I$6:$I$1005,"Fechada",Con_ve!$Q$6:$Q$1005,AC$5)))</f>
        <v/>
      </c>
      <c r="AD79" s="87" t="str">
        <f>IF(ISERR(IF($C79="","",SUMIFS(Con_ve!$F$6:$F$1005,Con_ve!$D$6:$D$1005,$C79,Con_ve!$I$6:$I$1005,"Fechada",Con_ve!$Q$6:$Q$1005,AD$5))),"",IF($C79="","",SUMIFS(Con_ve!$F$6:$F$1005,Con_ve!$D$6:$D$1005,$C79,Con_ve!$I$6:$I$1005,"Fechada",Con_ve!$Q$6:$Q$1005,AD$5)))</f>
        <v/>
      </c>
      <c r="AE79" s="87" t="str">
        <f>IF(ISERR(IF($C79="","",SUMIFS(Con_ve!$F$6:$F$1005,Con_ve!$D$6:$D$1005,$C79,Con_ve!$I$6:$I$1005,"Fechada",Con_ve!$Q$6:$Q$1005,AE$5))),"",IF($C79="","",SUMIFS(Con_ve!$F$6:$F$1005,Con_ve!$D$6:$D$1005,$C79,Con_ve!$I$6:$I$1005,"Fechada",Con_ve!$Q$6:$Q$1005,AE$5)))</f>
        <v/>
      </c>
      <c r="AF79" s="87" t="str">
        <f>IF(ISERR(IF($C79="","",SUMIFS(Con_ve!$F$6:$F$1005,Con_ve!$D$6:$D$1005,$C79,Con_ve!$I$6:$I$1005,"Fechada",Con_ve!$Q$6:$Q$1005,AF$5))),"",IF($C79="","",SUMIFS(Con_ve!$F$6:$F$1005,Con_ve!$D$6:$D$1005,$C79,Con_ve!$I$6:$I$1005,"Fechada",Con_ve!$Q$6:$Q$1005,AF$5)))</f>
        <v/>
      </c>
      <c r="AG79" s="87" t="str">
        <f>IF(ISERR(IF($C79="","",SUMIFS(Con_ve!$F$6:$F$1005,Con_ve!$D$6:$D$1005,$C79,Con_ve!$I$6:$I$1005,"Fechada",Con_ve!$Q$6:$Q$1005,AG$5))),"",IF($C79="","",SUMIFS(Con_ve!$F$6:$F$1005,Con_ve!$D$6:$D$1005,$C79,Con_ve!$I$6:$I$1005,"Fechada",Con_ve!$Q$6:$Q$1005,AG$5)))</f>
        <v/>
      </c>
      <c r="AH79" s="87">
        <f t="shared" si="29"/>
        <v>0</v>
      </c>
      <c r="AJ79" s="87" t="str">
        <f>IF(ISERR(IF($C79="","",SUMIFS(Con_ve!$F$6:$F$1005,Con_ve!$D$6:$D$1005,$C79,Con_ve!$I$6:$I$1005,"Em negociação",Con_ve!$Q$6:$Q$1005,AJ$5))),"",IF($C79="","",SUMIFS(Con_ve!$F$6:$F$1005,Con_ve!$D$6:$D$1005,$C79,Con_ve!$I$6:$I$1005,"Em negociação",Con_ve!$Q$6:$Q$1005,AJ$5)))</f>
        <v/>
      </c>
      <c r="AK79" s="87" t="str">
        <f>IF(ISERR(IF($C79="","",SUMIFS(Con_ve!$F$6:$F$1005,Con_ve!$D$6:$D$1005,$C79,Con_ve!$I$6:$I$1005,"Em negociação",Con_ve!$Q$6:$Q$1005,AK$5))),"",IF($C79="","",SUMIFS(Con_ve!$F$6:$F$1005,Con_ve!$D$6:$D$1005,$C79,Con_ve!$I$6:$I$1005,"Em negociação",Con_ve!$Q$6:$Q$1005,AK$5)))</f>
        <v/>
      </c>
      <c r="AL79" s="87" t="str">
        <f>IF(ISERR(IF($C79="","",SUMIFS(Con_ve!$F$6:$F$1005,Con_ve!$D$6:$D$1005,$C79,Con_ve!$I$6:$I$1005,"Em negociação",Con_ve!$Q$6:$Q$1005,AL$5))),"",IF($C79="","",SUMIFS(Con_ve!$F$6:$F$1005,Con_ve!$D$6:$D$1005,$C79,Con_ve!$I$6:$I$1005,"Em negociação",Con_ve!$Q$6:$Q$1005,AL$5)))</f>
        <v/>
      </c>
      <c r="AM79" s="87" t="str">
        <f>IF(ISERR(IF($C79="","",SUMIFS(Con_ve!$F$6:$F$1005,Con_ve!$D$6:$D$1005,$C79,Con_ve!$I$6:$I$1005,"Em negociação",Con_ve!$Q$6:$Q$1005,AM$5))),"",IF($C79="","",SUMIFS(Con_ve!$F$6:$F$1005,Con_ve!$D$6:$D$1005,$C79,Con_ve!$I$6:$I$1005,"Em negociação",Con_ve!$Q$6:$Q$1005,AM$5)))</f>
        <v/>
      </c>
      <c r="AN79" s="87" t="str">
        <f>IF(ISERR(IF($C79="","",SUMIFS(Con_ve!$F$6:$F$1005,Con_ve!$D$6:$D$1005,$C79,Con_ve!$I$6:$I$1005,"Em negociação",Con_ve!$Q$6:$Q$1005,AN$5))),"",IF($C79="","",SUMIFS(Con_ve!$F$6:$F$1005,Con_ve!$D$6:$D$1005,$C79,Con_ve!$I$6:$I$1005,"Em negociação",Con_ve!$Q$6:$Q$1005,AN$5)))</f>
        <v/>
      </c>
      <c r="AO79" s="87" t="str">
        <f>IF(ISERR(IF($C79="","",SUMIFS(Con_ve!$F$6:$F$1005,Con_ve!$D$6:$D$1005,$C79,Con_ve!$I$6:$I$1005,"Em negociação",Con_ve!$Q$6:$Q$1005,AO$5))),"",IF($C79="","",SUMIFS(Con_ve!$F$6:$F$1005,Con_ve!$D$6:$D$1005,$C79,Con_ve!$I$6:$I$1005,"Em negociação",Con_ve!$Q$6:$Q$1005,AO$5)))</f>
        <v/>
      </c>
      <c r="AP79" s="87" t="str">
        <f>IF(ISERR(IF($C79="","",SUMIFS(Con_ve!$F$6:$F$1005,Con_ve!$D$6:$D$1005,$C79,Con_ve!$I$6:$I$1005,"Em negociação",Con_ve!$Q$6:$Q$1005,AP$5))),"",IF($C79="","",SUMIFS(Con_ve!$F$6:$F$1005,Con_ve!$D$6:$D$1005,$C79,Con_ve!$I$6:$I$1005,"Em negociação",Con_ve!$Q$6:$Q$1005,AP$5)))</f>
        <v/>
      </c>
      <c r="AQ79" s="87" t="str">
        <f>IF(ISERR(IF($C79="","",SUMIFS(Con_ve!$F$6:$F$1005,Con_ve!$D$6:$D$1005,$C79,Con_ve!$I$6:$I$1005,"Em negociação",Con_ve!$Q$6:$Q$1005,AQ$5))),"",IF($C79="","",SUMIFS(Con_ve!$F$6:$F$1005,Con_ve!$D$6:$D$1005,$C79,Con_ve!$I$6:$I$1005,"Em negociação",Con_ve!$Q$6:$Q$1005,AQ$5)))</f>
        <v/>
      </c>
      <c r="AR79" s="87" t="str">
        <f>IF(ISERR(IF($C79="","",SUMIFS(Con_ve!$F$6:$F$1005,Con_ve!$D$6:$D$1005,$C79,Con_ve!$I$6:$I$1005,"Em negociação",Con_ve!$Q$6:$Q$1005,AR$5))),"",IF($C79="","",SUMIFS(Con_ve!$F$6:$F$1005,Con_ve!$D$6:$D$1005,$C79,Con_ve!$I$6:$I$1005,"Em negociação",Con_ve!$Q$6:$Q$1005,AR$5)))</f>
        <v/>
      </c>
      <c r="AS79" s="87" t="str">
        <f>IF(ISERR(IF($C79="","",SUMIFS(Con_ve!$F$6:$F$1005,Con_ve!$D$6:$D$1005,$C79,Con_ve!$I$6:$I$1005,"Em negociação",Con_ve!$Q$6:$Q$1005,AS$5))),"",IF($C79="","",SUMIFS(Con_ve!$F$6:$F$1005,Con_ve!$D$6:$D$1005,$C79,Con_ve!$I$6:$I$1005,"Em negociação",Con_ve!$Q$6:$Q$1005,AS$5)))</f>
        <v/>
      </c>
      <c r="AT79" s="87" t="str">
        <f>IF(ISERR(IF($C79="","",SUMIFS(Con_ve!$F$6:$F$1005,Con_ve!$D$6:$D$1005,$C79,Con_ve!$I$6:$I$1005,"Em negociação",Con_ve!$Q$6:$Q$1005,AT$5))),"",IF($C79="","",SUMIFS(Con_ve!$F$6:$F$1005,Con_ve!$D$6:$D$1005,$C79,Con_ve!$I$6:$I$1005,"Em negociação",Con_ve!$Q$6:$Q$1005,AT$5)))</f>
        <v/>
      </c>
      <c r="AU79" s="87" t="str">
        <f>IF(ISERR(IF($C79="","",SUMIFS(Con_ve!$F$6:$F$1005,Con_ve!$D$6:$D$1005,$C79,Con_ve!$I$6:$I$1005,"Em negociação",Con_ve!$Q$6:$Q$1005,AU$5))),"",IF($C79="","",SUMIFS(Con_ve!$F$6:$F$1005,Con_ve!$D$6:$D$1005,$C79,Con_ve!$I$6:$I$1005,"Em negociação",Con_ve!$Q$6:$Q$1005,AU$5)))</f>
        <v/>
      </c>
      <c r="AV79" s="87">
        <f t="shared" si="30"/>
        <v>0</v>
      </c>
    </row>
    <row r="80" spans="3:48" ht="30" customHeight="1">
      <c r="C80" s="97"/>
      <c r="D80" s="97"/>
      <c r="E80" s="95" t="s">
        <v>309</v>
      </c>
      <c r="F80" s="95" t="s">
        <v>309</v>
      </c>
      <c r="H80" s="87">
        <f t="shared" si="16"/>
        <v>0</v>
      </c>
      <c r="I80" s="87">
        <f t="shared" si="17"/>
        <v>0</v>
      </c>
      <c r="J80" s="87">
        <f t="shared" si="18"/>
        <v>0</v>
      </c>
      <c r="K80" s="87">
        <f t="shared" si="19"/>
        <v>0</v>
      </c>
      <c r="L80" s="87">
        <f t="shared" si="20"/>
        <v>0</v>
      </c>
      <c r="M80" s="87">
        <f t="shared" si="21"/>
        <v>0</v>
      </c>
      <c r="N80" s="87">
        <f t="shared" si="22"/>
        <v>0</v>
      </c>
      <c r="O80" s="87">
        <f t="shared" si="23"/>
        <v>0</v>
      </c>
      <c r="P80" s="87">
        <f t="shared" si="24"/>
        <v>0</v>
      </c>
      <c r="Q80" s="87">
        <f t="shared" si="25"/>
        <v>0</v>
      </c>
      <c r="R80" s="87">
        <f t="shared" si="26"/>
        <v>0</v>
      </c>
      <c r="S80" s="87">
        <f t="shared" si="27"/>
        <v>0</v>
      </c>
      <c r="T80" s="87">
        <f t="shared" si="28"/>
        <v>0</v>
      </c>
      <c r="V80" s="87" t="str">
        <f>IF(ISERR(IF($C80="","",SUMIFS(Con_ve!$F$6:$F$1005,Con_ve!$D$6:$D$1005,$C80,Con_ve!$I$6:$I$1005,"Fechada",Con_ve!$Q$6:$Q$1005,V$5))),"",IF($C80="","",SUMIFS(Con_ve!$F$6:$F$1005,Con_ve!$D$6:$D$1005,$C80,Con_ve!$I$6:$I$1005,"Fechada",Con_ve!$Q$6:$Q$1005,V$5)))</f>
        <v/>
      </c>
      <c r="W80" s="87" t="str">
        <f>IF(ISERR(IF($C80="","",SUMIFS(Con_ve!$F$6:$F$1005,Con_ve!$D$6:$D$1005,$C80,Con_ve!$I$6:$I$1005,"Fechada",Con_ve!$Q$6:$Q$1005,W$5))),"",IF($C80="","",SUMIFS(Con_ve!$F$6:$F$1005,Con_ve!$D$6:$D$1005,$C80,Con_ve!$I$6:$I$1005,"Fechada",Con_ve!$Q$6:$Q$1005,W$5)))</f>
        <v/>
      </c>
      <c r="X80" s="87" t="str">
        <f>IF(ISERR(IF($C80="","",SUMIFS(Con_ve!$F$6:$F$1005,Con_ve!$D$6:$D$1005,$C80,Con_ve!$I$6:$I$1005,"Fechada",Con_ve!$Q$6:$Q$1005,X$5))),"",IF($C80="","",SUMIFS(Con_ve!$F$6:$F$1005,Con_ve!$D$6:$D$1005,$C80,Con_ve!$I$6:$I$1005,"Fechada",Con_ve!$Q$6:$Q$1005,X$5)))</f>
        <v/>
      </c>
      <c r="Y80" s="87" t="str">
        <f>IF(ISERR(IF($C80="","",SUMIFS(Con_ve!$F$6:$F$1005,Con_ve!$D$6:$D$1005,$C80,Con_ve!$I$6:$I$1005,"Fechada",Con_ve!$Q$6:$Q$1005,Y$5))),"",IF($C80="","",SUMIFS(Con_ve!$F$6:$F$1005,Con_ve!$D$6:$D$1005,$C80,Con_ve!$I$6:$I$1005,"Fechada",Con_ve!$Q$6:$Q$1005,Y$5)))</f>
        <v/>
      </c>
      <c r="Z80" s="87" t="str">
        <f>IF(ISERR(IF($C80="","",SUMIFS(Con_ve!$F$6:$F$1005,Con_ve!$D$6:$D$1005,$C80,Con_ve!$I$6:$I$1005,"Fechada",Con_ve!$Q$6:$Q$1005,Z$5))),"",IF($C80="","",SUMIFS(Con_ve!$F$6:$F$1005,Con_ve!$D$6:$D$1005,$C80,Con_ve!$I$6:$I$1005,"Fechada",Con_ve!$Q$6:$Q$1005,Z$5)))</f>
        <v/>
      </c>
      <c r="AA80" s="87" t="str">
        <f>IF(ISERR(IF($C80="","",SUMIFS(Con_ve!$F$6:$F$1005,Con_ve!$D$6:$D$1005,$C80,Con_ve!$I$6:$I$1005,"Fechada",Con_ve!$Q$6:$Q$1005,AA$5))),"",IF($C80="","",SUMIFS(Con_ve!$F$6:$F$1005,Con_ve!$D$6:$D$1005,$C80,Con_ve!$I$6:$I$1005,"Fechada",Con_ve!$Q$6:$Q$1005,AA$5)))</f>
        <v/>
      </c>
      <c r="AB80" s="87" t="str">
        <f>IF(ISERR(IF($C80="","",SUMIFS(Con_ve!$F$6:$F$1005,Con_ve!$D$6:$D$1005,$C80,Con_ve!$I$6:$I$1005,"Fechada",Con_ve!$Q$6:$Q$1005,AB$5))),"",IF($C80="","",SUMIFS(Con_ve!$F$6:$F$1005,Con_ve!$D$6:$D$1005,$C80,Con_ve!$I$6:$I$1005,"Fechada",Con_ve!$Q$6:$Q$1005,AB$5)))</f>
        <v/>
      </c>
      <c r="AC80" s="87" t="str">
        <f>IF(ISERR(IF($C80="","",SUMIFS(Con_ve!$F$6:$F$1005,Con_ve!$D$6:$D$1005,$C80,Con_ve!$I$6:$I$1005,"Fechada",Con_ve!$Q$6:$Q$1005,AC$5))),"",IF($C80="","",SUMIFS(Con_ve!$F$6:$F$1005,Con_ve!$D$6:$D$1005,$C80,Con_ve!$I$6:$I$1005,"Fechada",Con_ve!$Q$6:$Q$1005,AC$5)))</f>
        <v/>
      </c>
      <c r="AD80" s="87" t="str">
        <f>IF(ISERR(IF($C80="","",SUMIFS(Con_ve!$F$6:$F$1005,Con_ve!$D$6:$D$1005,$C80,Con_ve!$I$6:$I$1005,"Fechada",Con_ve!$Q$6:$Q$1005,AD$5))),"",IF($C80="","",SUMIFS(Con_ve!$F$6:$F$1005,Con_ve!$D$6:$D$1005,$C80,Con_ve!$I$6:$I$1005,"Fechada",Con_ve!$Q$6:$Q$1005,AD$5)))</f>
        <v/>
      </c>
      <c r="AE80" s="87" t="str">
        <f>IF(ISERR(IF($C80="","",SUMIFS(Con_ve!$F$6:$F$1005,Con_ve!$D$6:$D$1005,$C80,Con_ve!$I$6:$I$1005,"Fechada",Con_ve!$Q$6:$Q$1005,AE$5))),"",IF($C80="","",SUMIFS(Con_ve!$F$6:$F$1005,Con_ve!$D$6:$D$1005,$C80,Con_ve!$I$6:$I$1005,"Fechada",Con_ve!$Q$6:$Q$1005,AE$5)))</f>
        <v/>
      </c>
      <c r="AF80" s="87" t="str">
        <f>IF(ISERR(IF($C80="","",SUMIFS(Con_ve!$F$6:$F$1005,Con_ve!$D$6:$D$1005,$C80,Con_ve!$I$6:$I$1005,"Fechada",Con_ve!$Q$6:$Q$1005,AF$5))),"",IF($C80="","",SUMIFS(Con_ve!$F$6:$F$1005,Con_ve!$D$6:$D$1005,$C80,Con_ve!$I$6:$I$1005,"Fechada",Con_ve!$Q$6:$Q$1005,AF$5)))</f>
        <v/>
      </c>
      <c r="AG80" s="87" t="str">
        <f>IF(ISERR(IF($C80="","",SUMIFS(Con_ve!$F$6:$F$1005,Con_ve!$D$6:$D$1005,$C80,Con_ve!$I$6:$I$1005,"Fechada",Con_ve!$Q$6:$Q$1005,AG$5))),"",IF($C80="","",SUMIFS(Con_ve!$F$6:$F$1005,Con_ve!$D$6:$D$1005,$C80,Con_ve!$I$6:$I$1005,"Fechada",Con_ve!$Q$6:$Q$1005,AG$5)))</f>
        <v/>
      </c>
      <c r="AH80" s="87">
        <f t="shared" si="29"/>
        <v>0</v>
      </c>
      <c r="AJ80" s="87" t="str">
        <f>IF(ISERR(IF($C80="","",SUMIFS(Con_ve!$F$6:$F$1005,Con_ve!$D$6:$D$1005,$C80,Con_ve!$I$6:$I$1005,"Em negociação",Con_ve!$Q$6:$Q$1005,AJ$5))),"",IF($C80="","",SUMIFS(Con_ve!$F$6:$F$1005,Con_ve!$D$6:$D$1005,$C80,Con_ve!$I$6:$I$1005,"Em negociação",Con_ve!$Q$6:$Q$1005,AJ$5)))</f>
        <v/>
      </c>
      <c r="AK80" s="87" t="str">
        <f>IF(ISERR(IF($C80="","",SUMIFS(Con_ve!$F$6:$F$1005,Con_ve!$D$6:$D$1005,$C80,Con_ve!$I$6:$I$1005,"Em negociação",Con_ve!$Q$6:$Q$1005,AK$5))),"",IF($C80="","",SUMIFS(Con_ve!$F$6:$F$1005,Con_ve!$D$6:$D$1005,$C80,Con_ve!$I$6:$I$1005,"Em negociação",Con_ve!$Q$6:$Q$1005,AK$5)))</f>
        <v/>
      </c>
      <c r="AL80" s="87" t="str">
        <f>IF(ISERR(IF($C80="","",SUMIFS(Con_ve!$F$6:$F$1005,Con_ve!$D$6:$D$1005,$C80,Con_ve!$I$6:$I$1005,"Em negociação",Con_ve!$Q$6:$Q$1005,AL$5))),"",IF($C80="","",SUMIFS(Con_ve!$F$6:$F$1005,Con_ve!$D$6:$D$1005,$C80,Con_ve!$I$6:$I$1005,"Em negociação",Con_ve!$Q$6:$Q$1005,AL$5)))</f>
        <v/>
      </c>
      <c r="AM80" s="87" t="str">
        <f>IF(ISERR(IF($C80="","",SUMIFS(Con_ve!$F$6:$F$1005,Con_ve!$D$6:$D$1005,$C80,Con_ve!$I$6:$I$1005,"Em negociação",Con_ve!$Q$6:$Q$1005,AM$5))),"",IF($C80="","",SUMIFS(Con_ve!$F$6:$F$1005,Con_ve!$D$6:$D$1005,$C80,Con_ve!$I$6:$I$1005,"Em negociação",Con_ve!$Q$6:$Q$1005,AM$5)))</f>
        <v/>
      </c>
      <c r="AN80" s="87" t="str">
        <f>IF(ISERR(IF($C80="","",SUMIFS(Con_ve!$F$6:$F$1005,Con_ve!$D$6:$D$1005,$C80,Con_ve!$I$6:$I$1005,"Em negociação",Con_ve!$Q$6:$Q$1005,AN$5))),"",IF($C80="","",SUMIFS(Con_ve!$F$6:$F$1005,Con_ve!$D$6:$D$1005,$C80,Con_ve!$I$6:$I$1005,"Em negociação",Con_ve!$Q$6:$Q$1005,AN$5)))</f>
        <v/>
      </c>
      <c r="AO80" s="87" t="str">
        <f>IF(ISERR(IF($C80="","",SUMIFS(Con_ve!$F$6:$F$1005,Con_ve!$D$6:$D$1005,$C80,Con_ve!$I$6:$I$1005,"Em negociação",Con_ve!$Q$6:$Q$1005,AO$5))),"",IF($C80="","",SUMIFS(Con_ve!$F$6:$F$1005,Con_ve!$D$6:$D$1005,$C80,Con_ve!$I$6:$I$1005,"Em negociação",Con_ve!$Q$6:$Q$1005,AO$5)))</f>
        <v/>
      </c>
      <c r="AP80" s="87" t="str">
        <f>IF(ISERR(IF($C80="","",SUMIFS(Con_ve!$F$6:$F$1005,Con_ve!$D$6:$D$1005,$C80,Con_ve!$I$6:$I$1005,"Em negociação",Con_ve!$Q$6:$Q$1005,AP$5))),"",IF($C80="","",SUMIFS(Con_ve!$F$6:$F$1005,Con_ve!$D$6:$D$1005,$C80,Con_ve!$I$6:$I$1005,"Em negociação",Con_ve!$Q$6:$Q$1005,AP$5)))</f>
        <v/>
      </c>
      <c r="AQ80" s="87" t="str">
        <f>IF(ISERR(IF($C80="","",SUMIFS(Con_ve!$F$6:$F$1005,Con_ve!$D$6:$D$1005,$C80,Con_ve!$I$6:$I$1005,"Em negociação",Con_ve!$Q$6:$Q$1005,AQ$5))),"",IF($C80="","",SUMIFS(Con_ve!$F$6:$F$1005,Con_ve!$D$6:$D$1005,$C80,Con_ve!$I$6:$I$1005,"Em negociação",Con_ve!$Q$6:$Q$1005,AQ$5)))</f>
        <v/>
      </c>
      <c r="AR80" s="87" t="str">
        <f>IF(ISERR(IF($C80="","",SUMIFS(Con_ve!$F$6:$F$1005,Con_ve!$D$6:$D$1005,$C80,Con_ve!$I$6:$I$1005,"Em negociação",Con_ve!$Q$6:$Q$1005,AR$5))),"",IF($C80="","",SUMIFS(Con_ve!$F$6:$F$1005,Con_ve!$D$6:$D$1005,$C80,Con_ve!$I$6:$I$1005,"Em negociação",Con_ve!$Q$6:$Q$1005,AR$5)))</f>
        <v/>
      </c>
      <c r="AS80" s="87" t="str">
        <f>IF(ISERR(IF($C80="","",SUMIFS(Con_ve!$F$6:$F$1005,Con_ve!$D$6:$D$1005,$C80,Con_ve!$I$6:$I$1005,"Em negociação",Con_ve!$Q$6:$Q$1005,AS$5))),"",IF($C80="","",SUMIFS(Con_ve!$F$6:$F$1005,Con_ve!$D$6:$D$1005,$C80,Con_ve!$I$6:$I$1005,"Em negociação",Con_ve!$Q$6:$Q$1005,AS$5)))</f>
        <v/>
      </c>
      <c r="AT80" s="87" t="str">
        <f>IF(ISERR(IF($C80="","",SUMIFS(Con_ve!$F$6:$F$1005,Con_ve!$D$6:$D$1005,$C80,Con_ve!$I$6:$I$1005,"Em negociação",Con_ve!$Q$6:$Q$1005,AT$5))),"",IF($C80="","",SUMIFS(Con_ve!$F$6:$F$1005,Con_ve!$D$6:$D$1005,$C80,Con_ve!$I$6:$I$1005,"Em negociação",Con_ve!$Q$6:$Q$1005,AT$5)))</f>
        <v/>
      </c>
      <c r="AU80" s="87" t="str">
        <f>IF(ISERR(IF($C80="","",SUMIFS(Con_ve!$F$6:$F$1005,Con_ve!$D$6:$D$1005,$C80,Con_ve!$I$6:$I$1005,"Em negociação",Con_ve!$Q$6:$Q$1005,AU$5))),"",IF($C80="","",SUMIFS(Con_ve!$F$6:$F$1005,Con_ve!$D$6:$D$1005,$C80,Con_ve!$I$6:$I$1005,"Em negociação",Con_ve!$Q$6:$Q$1005,AU$5)))</f>
        <v/>
      </c>
      <c r="AV80" s="87">
        <f t="shared" si="30"/>
        <v>0</v>
      </c>
    </row>
    <row r="81" spans="3:48" ht="30" customHeight="1">
      <c r="C81" s="97"/>
      <c r="D81" s="97"/>
      <c r="E81" s="95" t="s">
        <v>309</v>
      </c>
      <c r="F81" s="95" t="s">
        <v>309</v>
      </c>
      <c r="H81" s="87">
        <f t="shared" si="16"/>
        <v>0</v>
      </c>
      <c r="I81" s="87">
        <f t="shared" si="17"/>
        <v>0</v>
      </c>
      <c r="J81" s="87">
        <f t="shared" si="18"/>
        <v>0</v>
      </c>
      <c r="K81" s="87">
        <f t="shared" si="19"/>
        <v>0</v>
      </c>
      <c r="L81" s="87">
        <f t="shared" si="20"/>
        <v>0</v>
      </c>
      <c r="M81" s="87">
        <f t="shared" si="21"/>
        <v>0</v>
      </c>
      <c r="N81" s="87">
        <f t="shared" si="22"/>
        <v>0</v>
      </c>
      <c r="O81" s="87">
        <f t="shared" si="23"/>
        <v>0</v>
      </c>
      <c r="P81" s="87">
        <f t="shared" si="24"/>
        <v>0</v>
      </c>
      <c r="Q81" s="87">
        <f t="shared" si="25"/>
        <v>0</v>
      </c>
      <c r="R81" s="87">
        <f t="shared" si="26"/>
        <v>0</v>
      </c>
      <c r="S81" s="87">
        <f t="shared" si="27"/>
        <v>0</v>
      </c>
      <c r="T81" s="87">
        <f t="shared" si="28"/>
        <v>0</v>
      </c>
      <c r="V81" s="87" t="str">
        <f>IF(ISERR(IF($C81="","",SUMIFS(Con_ve!$F$6:$F$1005,Con_ve!$D$6:$D$1005,$C81,Con_ve!$I$6:$I$1005,"Fechada",Con_ve!$Q$6:$Q$1005,V$5))),"",IF($C81="","",SUMIFS(Con_ve!$F$6:$F$1005,Con_ve!$D$6:$D$1005,$C81,Con_ve!$I$6:$I$1005,"Fechada",Con_ve!$Q$6:$Q$1005,V$5)))</f>
        <v/>
      </c>
      <c r="W81" s="87" t="str">
        <f>IF(ISERR(IF($C81="","",SUMIFS(Con_ve!$F$6:$F$1005,Con_ve!$D$6:$D$1005,$C81,Con_ve!$I$6:$I$1005,"Fechada",Con_ve!$Q$6:$Q$1005,W$5))),"",IF($C81="","",SUMIFS(Con_ve!$F$6:$F$1005,Con_ve!$D$6:$D$1005,$C81,Con_ve!$I$6:$I$1005,"Fechada",Con_ve!$Q$6:$Q$1005,W$5)))</f>
        <v/>
      </c>
      <c r="X81" s="87" t="str">
        <f>IF(ISERR(IF($C81="","",SUMIFS(Con_ve!$F$6:$F$1005,Con_ve!$D$6:$D$1005,$C81,Con_ve!$I$6:$I$1005,"Fechada",Con_ve!$Q$6:$Q$1005,X$5))),"",IF($C81="","",SUMIFS(Con_ve!$F$6:$F$1005,Con_ve!$D$6:$D$1005,$C81,Con_ve!$I$6:$I$1005,"Fechada",Con_ve!$Q$6:$Q$1005,X$5)))</f>
        <v/>
      </c>
      <c r="Y81" s="87" t="str">
        <f>IF(ISERR(IF($C81="","",SUMIFS(Con_ve!$F$6:$F$1005,Con_ve!$D$6:$D$1005,$C81,Con_ve!$I$6:$I$1005,"Fechada",Con_ve!$Q$6:$Q$1005,Y$5))),"",IF($C81="","",SUMIFS(Con_ve!$F$6:$F$1005,Con_ve!$D$6:$D$1005,$C81,Con_ve!$I$6:$I$1005,"Fechada",Con_ve!$Q$6:$Q$1005,Y$5)))</f>
        <v/>
      </c>
      <c r="Z81" s="87" t="str">
        <f>IF(ISERR(IF($C81="","",SUMIFS(Con_ve!$F$6:$F$1005,Con_ve!$D$6:$D$1005,$C81,Con_ve!$I$6:$I$1005,"Fechada",Con_ve!$Q$6:$Q$1005,Z$5))),"",IF($C81="","",SUMIFS(Con_ve!$F$6:$F$1005,Con_ve!$D$6:$D$1005,$C81,Con_ve!$I$6:$I$1005,"Fechada",Con_ve!$Q$6:$Q$1005,Z$5)))</f>
        <v/>
      </c>
      <c r="AA81" s="87" t="str">
        <f>IF(ISERR(IF($C81="","",SUMIFS(Con_ve!$F$6:$F$1005,Con_ve!$D$6:$D$1005,$C81,Con_ve!$I$6:$I$1005,"Fechada",Con_ve!$Q$6:$Q$1005,AA$5))),"",IF($C81="","",SUMIFS(Con_ve!$F$6:$F$1005,Con_ve!$D$6:$D$1005,$C81,Con_ve!$I$6:$I$1005,"Fechada",Con_ve!$Q$6:$Q$1005,AA$5)))</f>
        <v/>
      </c>
      <c r="AB81" s="87" t="str">
        <f>IF(ISERR(IF($C81="","",SUMIFS(Con_ve!$F$6:$F$1005,Con_ve!$D$6:$D$1005,$C81,Con_ve!$I$6:$I$1005,"Fechada",Con_ve!$Q$6:$Q$1005,AB$5))),"",IF($C81="","",SUMIFS(Con_ve!$F$6:$F$1005,Con_ve!$D$6:$D$1005,$C81,Con_ve!$I$6:$I$1005,"Fechada",Con_ve!$Q$6:$Q$1005,AB$5)))</f>
        <v/>
      </c>
      <c r="AC81" s="87" t="str">
        <f>IF(ISERR(IF($C81="","",SUMIFS(Con_ve!$F$6:$F$1005,Con_ve!$D$6:$D$1005,$C81,Con_ve!$I$6:$I$1005,"Fechada",Con_ve!$Q$6:$Q$1005,AC$5))),"",IF($C81="","",SUMIFS(Con_ve!$F$6:$F$1005,Con_ve!$D$6:$D$1005,$C81,Con_ve!$I$6:$I$1005,"Fechada",Con_ve!$Q$6:$Q$1005,AC$5)))</f>
        <v/>
      </c>
      <c r="AD81" s="87" t="str">
        <f>IF(ISERR(IF($C81="","",SUMIFS(Con_ve!$F$6:$F$1005,Con_ve!$D$6:$D$1005,$C81,Con_ve!$I$6:$I$1005,"Fechada",Con_ve!$Q$6:$Q$1005,AD$5))),"",IF($C81="","",SUMIFS(Con_ve!$F$6:$F$1005,Con_ve!$D$6:$D$1005,$C81,Con_ve!$I$6:$I$1005,"Fechada",Con_ve!$Q$6:$Q$1005,AD$5)))</f>
        <v/>
      </c>
      <c r="AE81" s="87" t="str">
        <f>IF(ISERR(IF($C81="","",SUMIFS(Con_ve!$F$6:$F$1005,Con_ve!$D$6:$D$1005,$C81,Con_ve!$I$6:$I$1005,"Fechada",Con_ve!$Q$6:$Q$1005,AE$5))),"",IF($C81="","",SUMIFS(Con_ve!$F$6:$F$1005,Con_ve!$D$6:$D$1005,$C81,Con_ve!$I$6:$I$1005,"Fechada",Con_ve!$Q$6:$Q$1005,AE$5)))</f>
        <v/>
      </c>
      <c r="AF81" s="87" t="str">
        <f>IF(ISERR(IF($C81="","",SUMIFS(Con_ve!$F$6:$F$1005,Con_ve!$D$6:$D$1005,$C81,Con_ve!$I$6:$I$1005,"Fechada",Con_ve!$Q$6:$Q$1005,AF$5))),"",IF($C81="","",SUMIFS(Con_ve!$F$6:$F$1005,Con_ve!$D$6:$D$1005,$C81,Con_ve!$I$6:$I$1005,"Fechada",Con_ve!$Q$6:$Q$1005,AF$5)))</f>
        <v/>
      </c>
      <c r="AG81" s="87" t="str">
        <f>IF(ISERR(IF($C81="","",SUMIFS(Con_ve!$F$6:$F$1005,Con_ve!$D$6:$D$1005,$C81,Con_ve!$I$6:$I$1005,"Fechada",Con_ve!$Q$6:$Q$1005,AG$5))),"",IF($C81="","",SUMIFS(Con_ve!$F$6:$F$1005,Con_ve!$D$6:$D$1005,$C81,Con_ve!$I$6:$I$1005,"Fechada",Con_ve!$Q$6:$Q$1005,AG$5)))</f>
        <v/>
      </c>
      <c r="AH81" s="87">
        <f t="shared" si="29"/>
        <v>0</v>
      </c>
      <c r="AJ81" s="87" t="str">
        <f>IF(ISERR(IF($C81="","",SUMIFS(Con_ve!$F$6:$F$1005,Con_ve!$D$6:$D$1005,$C81,Con_ve!$I$6:$I$1005,"Em negociação",Con_ve!$Q$6:$Q$1005,AJ$5))),"",IF($C81="","",SUMIFS(Con_ve!$F$6:$F$1005,Con_ve!$D$6:$D$1005,$C81,Con_ve!$I$6:$I$1005,"Em negociação",Con_ve!$Q$6:$Q$1005,AJ$5)))</f>
        <v/>
      </c>
      <c r="AK81" s="87" t="str">
        <f>IF(ISERR(IF($C81="","",SUMIFS(Con_ve!$F$6:$F$1005,Con_ve!$D$6:$D$1005,$C81,Con_ve!$I$6:$I$1005,"Em negociação",Con_ve!$Q$6:$Q$1005,AK$5))),"",IF($C81="","",SUMIFS(Con_ve!$F$6:$F$1005,Con_ve!$D$6:$D$1005,$C81,Con_ve!$I$6:$I$1005,"Em negociação",Con_ve!$Q$6:$Q$1005,AK$5)))</f>
        <v/>
      </c>
      <c r="AL81" s="87" t="str">
        <f>IF(ISERR(IF($C81="","",SUMIFS(Con_ve!$F$6:$F$1005,Con_ve!$D$6:$D$1005,$C81,Con_ve!$I$6:$I$1005,"Em negociação",Con_ve!$Q$6:$Q$1005,AL$5))),"",IF($C81="","",SUMIFS(Con_ve!$F$6:$F$1005,Con_ve!$D$6:$D$1005,$C81,Con_ve!$I$6:$I$1005,"Em negociação",Con_ve!$Q$6:$Q$1005,AL$5)))</f>
        <v/>
      </c>
      <c r="AM81" s="87" t="str">
        <f>IF(ISERR(IF($C81="","",SUMIFS(Con_ve!$F$6:$F$1005,Con_ve!$D$6:$D$1005,$C81,Con_ve!$I$6:$I$1005,"Em negociação",Con_ve!$Q$6:$Q$1005,AM$5))),"",IF($C81="","",SUMIFS(Con_ve!$F$6:$F$1005,Con_ve!$D$6:$D$1005,$C81,Con_ve!$I$6:$I$1005,"Em negociação",Con_ve!$Q$6:$Q$1005,AM$5)))</f>
        <v/>
      </c>
      <c r="AN81" s="87" t="str">
        <f>IF(ISERR(IF($C81="","",SUMIFS(Con_ve!$F$6:$F$1005,Con_ve!$D$6:$D$1005,$C81,Con_ve!$I$6:$I$1005,"Em negociação",Con_ve!$Q$6:$Q$1005,AN$5))),"",IF($C81="","",SUMIFS(Con_ve!$F$6:$F$1005,Con_ve!$D$6:$D$1005,$C81,Con_ve!$I$6:$I$1005,"Em negociação",Con_ve!$Q$6:$Q$1005,AN$5)))</f>
        <v/>
      </c>
      <c r="AO81" s="87" t="str">
        <f>IF(ISERR(IF($C81="","",SUMIFS(Con_ve!$F$6:$F$1005,Con_ve!$D$6:$D$1005,$C81,Con_ve!$I$6:$I$1005,"Em negociação",Con_ve!$Q$6:$Q$1005,AO$5))),"",IF($C81="","",SUMIFS(Con_ve!$F$6:$F$1005,Con_ve!$D$6:$D$1005,$C81,Con_ve!$I$6:$I$1005,"Em negociação",Con_ve!$Q$6:$Q$1005,AO$5)))</f>
        <v/>
      </c>
      <c r="AP81" s="87" t="str">
        <f>IF(ISERR(IF($C81="","",SUMIFS(Con_ve!$F$6:$F$1005,Con_ve!$D$6:$D$1005,$C81,Con_ve!$I$6:$I$1005,"Em negociação",Con_ve!$Q$6:$Q$1005,AP$5))),"",IF($C81="","",SUMIFS(Con_ve!$F$6:$F$1005,Con_ve!$D$6:$D$1005,$C81,Con_ve!$I$6:$I$1005,"Em negociação",Con_ve!$Q$6:$Q$1005,AP$5)))</f>
        <v/>
      </c>
      <c r="AQ81" s="87" t="str">
        <f>IF(ISERR(IF($C81="","",SUMIFS(Con_ve!$F$6:$F$1005,Con_ve!$D$6:$D$1005,$C81,Con_ve!$I$6:$I$1005,"Em negociação",Con_ve!$Q$6:$Q$1005,AQ$5))),"",IF($C81="","",SUMIFS(Con_ve!$F$6:$F$1005,Con_ve!$D$6:$D$1005,$C81,Con_ve!$I$6:$I$1005,"Em negociação",Con_ve!$Q$6:$Q$1005,AQ$5)))</f>
        <v/>
      </c>
      <c r="AR81" s="87" t="str">
        <f>IF(ISERR(IF($C81="","",SUMIFS(Con_ve!$F$6:$F$1005,Con_ve!$D$6:$D$1005,$C81,Con_ve!$I$6:$I$1005,"Em negociação",Con_ve!$Q$6:$Q$1005,AR$5))),"",IF($C81="","",SUMIFS(Con_ve!$F$6:$F$1005,Con_ve!$D$6:$D$1005,$C81,Con_ve!$I$6:$I$1005,"Em negociação",Con_ve!$Q$6:$Q$1005,AR$5)))</f>
        <v/>
      </c>
      <c r="AS81" s="87" t="str">
        <f>IF(ISERR(IF($C81="","",SUMIFS(Con_ve!$F$6:$F$1005,Con_ve!$D$6:$D$1005,$C81,Con_ve!$I$6:$I$1005,"Em negociação",Con_ve!$Q$6:$Q$1005,AS$5))),"",IF($C81="","",SUMIFS(Con_ve!$F$6:$F$1005,Con_ve!$D$6:$D$1005,$C81,Con_ve!$I$6:$I$1005,"Em negociação",Con_ve!$Q$6:$Q$1005,AS$5)))</f>
        <v/>
      </c>
      <c r="AT81" s="87" t="str">
        <f>IF(ISERR(IF($C81="","",SUMIFS(Con_ve!$F$6:$F$1005,Con_ve!$D$6:$D$1005,$C81,Con_ve!$I$6:$I$1005,"Em negociação",Con_ve!$Q$6:$Q$1005,AT$5))),"",IF($C81="","",SUMIFS(Con_ve!$F$6:$F$1005,Con_ve!$D$6:$D$1005,$C81,Con_ve!$I$6:$I$1005,"Em negociação",Con_ve!$Q$6:$Q$1005,AT$5)))</f>
        <v/>
      </c>
      <c r="AU81" s="87" t="str">
        <f>IF(ISERR(IF($C81="","",SUMIFS(Con_ve!$F$6:$F$1005,Con_ve!$D$6:$D$1005,$C81,Con_ve!$I$6:$I$1005,"Em negociação",Con_ve!$Q$6:$Q$1005,AU$5))),"",IF($C81="","",SUMIFS(Con_ve!$F$6:$F$1005,Con_ve!$D$6:$D$1005,$C81,Con_ve!$I$6:$I$1005,"Em negociação",Con_ve!$Q$6:$Q$1005,AU$5)))</f>
        <v/>
      </c>
      <c r="AV81" s="87">
        <f t="shared" si="30"/>
        <v>0</v>
      </c>
    </row>
    <row r="82" spans="3:48" ht="30" customHeight="1">
      <c r="C82" s="97"/>
      <c r="D82" s="97"/>
      <c r="E82" s="95" t="s">
        <v>309</v>
      </c>
      <c r="F82" s="95" t="s">
        <v>309</v>
      </c>
      <c r="H82" s="87">
        <f t="shared" si="16"/>
        <v>0</v>
      </c>
      <c r="I82" s="87">
        <f t="shared" si="17"/>
        <v>0</v>
      </c>
      <c r="J82" s="87">
        <f t="shared" si="18"/>
        <v>0</v>
      </c>
      <c r="K82" s="87">
        <f t="shared" si="19"/>
        <v>0</v>
      </c>
      <c r="L82" s="87">
        <f t="shared" si="20"/>
        <v>0</v>
      </c>
      <c r="M82" s="87">
        <f t="shared" si="21"/>
        <v>0</v>
      </c>
      <c r="N82" s="87">
        <f t="shared" si="22"/>
        <v>0</v>
      </c>
      <c r="O82" s="87">
        <f t="shared" si="23"/>
        <v>0</v>
      </c>
      <c r="P82" s="87">
        <f t="shared" si="24"/>
        <v>0</v>
      </c>
      <c r="Q82" s="87">
        <f t="shared" si="25"/>
        <v>0</v>
      </c>
      <c r="R82" s="87">
        <f t="shared" si="26"/>
        <v>0</v>
      </c>
      <c r="S82" s="87">
        <f t="shared" si="27"/>
        <v>0</v>
      </c>
      <c r="T82" s="87">
        <f t="shared" si="28"/>
        <v>0</v>
      </c>
      <c r="V82" s="87" t="str">
        <f>IF(ISERR(IF($C82="","",SUMIFS(Con_ve!$F$6:$F$1005,Con_ve!$D$6:$D$1005,$C82,Con_ve!$I$6:$I$1005,"Fechada",Con_ve!$Q$6:$Q$1005,V$5))),"",IF($C82="","",SUMIFS(Con_ve!$F$6:$F$1005,Con_ve!$D$6:$D$1005,$C82,Con_ve!$I$6:$I$1005,"Fechada",Con_ve!$Q$6:$Q$1005,V$5)))</f>
        <v/>
      </c>
      <c r="W82" s="87" t="str">
        <f>IF(ISERR(IF($C82="","",SUMIFS(Con_ve!$F$6:$F$1005,Con_ve!$D$6:$D$1005,$C82,Con_ve!$I$6:$I$1005,"Fechada",Con_ve!$Q$6:$Q$1005,W$5))),"",IF($C82="","",SUMIFS(Con_ve!$F$6:$F$1005,Con_ve!$D$6:$D$1005,$C82,Con_ve!$I$6:$I$1005,"Fechada",Con_ve!$Q$6:$Q$1005,W$5)))</f>
        <v/>
      </c>
      <c r="X82" s="87" t="str">
        <f>IF(ISERR(IF($C82="","",SUMIFS(Con_ve!$F$6:$F$1005,Con_ve!$D$6:$D$1005,$C82,Con_ve!$I$6:$I$1005,"Fechada",Con_ve!$Q$6:$Q$1005,X$5))),"",IF($C82="","",SUMIFS(Con_ve!$F$6:$F$1005,Con_ve!$D$6:$D$1005,$C82,Con_ve!$I$6:$I$1005,"Fechada",Con_ve!$Q$6:$Q$1005,X$5)))</f>
        <v/>
      </c>
      <c r="Y82" s="87" t="str">
        <f>IF(ISERR(IF($C82="","",SUMIFS(Con_ve!$F$6:$F$1005,Con_ve!$D$6:$D$1005,$C82,Con_ve!$I$6:$I$1005,"Fechada",Con_ve!$Q$6:$Q$1005,Y$5))),"",IF($C82="","",SUMIFS(Con_ve!$F$6:$F$1005,Con_ve!$D$6:$D$1005,$C82,Con_ve!$I$6:$I$1005,"Fechada",Con_ve!$Q$6:$Q$1005,Y$5)))</f>
        <v/>
      </c>
      <c r="Z82" s="87" t="str">
        <f>IF(ISERR(IF($C82="","",SUMIFS(Con_ve!$F$6:$F$1005,Con_ve!$D$6:$D$1005,$C82,Con_ve!$I$6:$I$1005,"Fechada",Con_ve!$Q$6:$Q$1005,Z$5))),"",IF($C82="","",SUMIFS(Con_ve!$F$6:$F$1005,Con_ve!$D$6:$D$1005,$C82,Con_ve!$I$6:$I$1005,"Fechada",Con_ve!$Q$6:$Q$1005,Z$5)))</f>
        <v/>
      </c>
      <c r="AA82" s="87" t="str">
        <f>IF(ISERR(IF($C82="","",SUMIFS(Con_ve!$F$6:$F$1005,Con_ve!$D$6:$D$1005,$C82,Con_ve!$I$6:$I$1005,"Fechada",Con_ve!$Q$6:$Q$1005,AA$5))),"",IF($C82="","",SUMIFS(Con_ve!$F$6:$F$1005,Con_ve!$D$6:$D$1005,$C82,Con_ve!$I$6:$I$1005,"Fechada",Con_ve!$Q$6:$Q$1005,AA$5)))</f>
        <v/>
      </c>
      <c r="AB82" s="87" t="str">
        <f>IF(ISERR(IF($C82="","",SUMIFS(Con_ve!$F$6:$F$1005,Con_ve!$D$6:$D$1005,$C82,Con_ve!$I$6:$I$1005,"Fechada",Con_ve!$Q$6:$Q$1005,AB$5))),"",IF($C82="","",SUMIFS(Con_ve!$F$6:$F$1005,Con_ve!$D$6:$D$1005,$C82,Con_ve!$I$6:$I$1005,"Fechada",Con_ve!$Q$6:$Q$1005,AB$5)))</f>
        <v/>
      </c>
      <c r="AC82" s="87" t="str">
        <f>IF(ISERR(IF($C82="","",SUMIFS(Con_ve!$F$6:$F$1005,Con_ve!$D$6:$D$1005,$C82,Con_ve!$I$6:$I$1005,"Fechada",Con_ve!$Q$6:$Q$1005,AC$5))),"",IF($C82="","",SUMIFS(Con_ve!$F$6:$F$1005,Con_ve!$D$6:$D$1005,$C82,Con_ve!$I$6:$I$1005,"Fechada",Con_ve!$Q$6:$Q$1005,AC$5)))</f>
        <v/>
      </c>
      <c r="AD82" s="87" t="str">
        <f>IF(ISERR(IF($C82="","",SUMIFS(Con_ve!$F$6:$F$1005,Con_ve!$D$6:$D$1005,$C82,Con_ve!$I$6:$I$1005,"Fechada",Con_ve!$Q$6:$Q$1005,AD$5))),"",IF($C82="","",SUMIFS(Con_ve!$F$6:$F$1005,Con_ve!$D$6:$D$1005,$C82,Con_ve!$I$6:$I$1005,"Fechada",Con_ve!$Q$6:$Q$1005,AD$5)))</f>
        <v/>
      </c>
      <c r="AE82" s="87" t="str">
        <f>IF(ISERR(IF($C82="","",SUMIFS(Con_ve!$F$6:$F$1005,Con_ve!$D$6:$D$1005,$C82,Con_ve!$I$6:$I$1005,"Fechada",Con_ve!$Q$6:$Q$1005,AE$5))),"",IF($C82="","",SUMIFS(Con_ve!$F$6:$F$1005,Con_ve!$D$6:$D$1005,$C82,Con_ve!$I$6:$I$1005,"Fechada",Con_ve!$Q$6:$Q$1005,AE$5)))</f>
        <v/>
      </c>
      <c r="AF82" s="87" t="str">
        <f>IF(ISERR(IF($C82="","",SUMIFS(Con_ve!$F$6:$F$1005,Con_ve!$D$6:$D$1005,$C82,Con_ve!$I$6:$I$1005,"Fechada",Con_ve!$Q$6:$Q$1005,AF$5))),"",IF($C82="","",SUMIFS(Con_ve!$F$6:$F$1005,Con_ve!$D$6:$D$1005,$C82,Con_ve!$I$6:$I$1005,"Fechada",Con_ve!$Q$6:$Q$1005,AF$5)))</f>
        <v/>
      </c>
      <c r="AG82" s="87" t="str">
        <f>IF(ISERR(IF($C82="","",SUMIFS(Con_ve!$F$6:$F$1005,Con_ve!$D$6:$D$1005,$C82,Con_ve!$I$6:$I$1005,"Fechada",Con_ve!$Q$6:$Q$1005,AG$5))),"",IF($C82="","",SUMIFS(Con_ve!$F$6:$F$1005,Con_ve!$D$6:$D$1005,$C82,Con_ve!$I$6:$I$1005,"Fechada",Con_ve!$Q$6:$Q$1005,AG$5)))</f>
        <v/>
      </c>
      <c r="AH82" s="87">
        <f t="shared" si="29"/>
        <v>0</v>
      </c>
      <c r="AJ82" s="87" t="str">
        <f>IF(ISERR(IF($C82="","",SUMIFS(Con_ve!$F$6:$F$1005,Con_ve!$D$6:$D$1005,$C82,Con_ve!$I$6:$I$1005,"Em negociação",Con_ve!$Q$6:$Q$1005,AJ$5))),"",IF($C82="","",SUMIFS(Con_ve!$F$6:$F$1005,Con_ve!$D$6:$D$1005,$C82,Con_ve!$I$6:$I$1005,"Em negociação",Con_ve!$Q$6:$Q$1005,AJ$5)))</f>
        <v/>
      </c>
      <c r="AK82" s="87" t="str">
        <f>IF(ISERR(IF($C82="","",SUMIFS(Con_ve!$F$6:$F$1005,Con_ve!$D$6:$D$1005,$C82,Con_ve!$I$6:$I$1005,"Em negociação",Con_ve!$Q$6:$Q$1005,AK$5))),"",IF($C82="","",SUMIFS(Con_ve!$F$6:$F$1005,Con_ve!$D$6:$D$1005,$C82,Con_ve!$I$6:$I$1005,"Em negociação",Con_ve!$Q$6:$Q$1005,AK$5)))</f>
        <v/>
      </c>
      <c r="AL82" s="87" t="str">
        <f>IF(ISERR(IF($C82="","",SUMIFS(Con_ve!$F$6:$F$1005,Con_ve!$D$6:$D$1005,$C82,Con_ve!$I$6:$I$1005,"Em negociação",Con_ve!$Q$6:$Q$1005,AL$5))),"",IF($C82="","",SUMIFS(Con_ve!$F$6:$F$1005,Con_ve!$D$6:$D$1005,$C82,Con_ve!$I$6:$I$1005,"Em negociação",Con_ve!$Q$6:$Q$1005,AL$5)))</f>
        <v/>
      </c>
      <c r="AM82" s="87" t="str">
        <f>IF(ISERR(IF($C82="","",SUMIFS(Con_ve!$F$6:$F$1005,Con_ve!$D$6:$D$1005,$C82,Con_ve!$I$6:$I$1005,"Em negociação",Con_ve!$Q$6:$Q$1005,AM$5))),"",IF($C82="","",SUMIFS(Con_ve!$F$6:$F$1005,Con_ve!$D$6:$D$1005,$C82,Con_ve!$I$6:$I$1005,"Em negociação",Con_ve!$Q$6:$Q$1005,AM$5)))</f>
        <v/>
      </c>
      <c r="AN82" s="87" t="str">
        <f>IF(ISERR(IF($C82="","",SUMIFS(Con_ve!$F$6:$F$1005,Con_ve!$D$6:$D$1005,$C82,Con_ve!$I$6:$I$1005,"Em negociação",Con_ve!$Q$6:$Q$1005,AN$5))),"",IF($C82="","",SUMIFS(Con_ve!$F$6:$F$1005,Con_ve!$D$6:$D$1005,$C82,Con_ve!$I$6:$I$1005,"Em negociação",Con_ve!$Q$6:$Q$1005,AN$5)))</f>
        <v/>
      </c>
      <c r="AO82" s="87" t="str">
        <f>IF(ISERR(IF($C82="","",SUMIFS(Con_ve!$F$6:$F$1005,Con_ve!$D$6:$D$1005,$C82,Con_ve!$I$6:$I$1005,"Em negociação",Con_ve!$Q$6:$Q$1005,AO$5))),"",IF($C82="","",SUMIFS(Con_ve!$F$6:$F$1005,Con_ve!$D$6:$D$1005,$C82,Con_ve!$I$6:$I$1005,"Em negociação",Con_ve!$Q$6:$Q$1005,AO$5)))</f>
        <v/>
      </c>
      <c r="AP82" s="87" t="str">
        <f>IF(ISERR(IF($C82="","",SUMIFS(Con_ve!$F$6:$F$1005,Con_ve!$D$6:$D$1005,$C82,Con_ve!$I$6:$I$1005,"Em negociação",Con_ve!$Q$6:$Q$1005,AP$5))),"",IF($C82="","",SUMIFS(Con_ve!$F$6:$F$1005,Con_ve!$D$6:$D$1005,$C82,Con_ve!$I$6:$I$1005,"Em negociação",Con_ve!$Q$6:$Q$1005,AP$5)))</f>
        <v/>
      </c>
      <c r="AQ82" s="87" t="str">
        <f>IF(ISERR(IF($C82="","",SUMIFS(Con_ve!$F$6:$F$1005,Con_ve!$D$6:$D$1005,$C82,Con_ve!$I$6:$I$1005,"Em negociação",Con_ve!$Q$6:$Q$1005,AQ$5))),"",IF($C82="","",SUMIFS(Con_ve!$F$6:$F$1005,Con_ve!$D$6:$D$1005,$C82,Con_ve!$I$6:$I$1005,"Em negociação",Con_ve!$Q$6:$Q$1005,AQ$5)))</f>
        <v/>
      </c>
      <c r="AR82" s="87" t="str">
        <f>IF(ISERR(IF($C82="","",SUMIFS(Con_ve!$F$6:$F$1005,Con_ve!$D$6:$D$1005,$C82,Con_ve!$I$6:$I$1005,"Em negociação",Con_ve!$Q$6:$Q$1005,AR$5))),"",IF($C82="","",SUMIFS(Con_ve!$F$6:$F$1005,Con_ve!$D$6:$D$1005,$C82,Con_ve!$I$6:$I$1005,"Em negociação",Con_ve!$Q$6:$Q$1005,AR$5)))</f>
        <v/>
      </c>
      <c r="AS82" s="87" t="str">
        <f>IF(ISERR(IF($C82="","",SUMIFS(Con_ve!$F$6:$F$1005,Con_ve!$D$6:$D$1005,$C82,Con_ve!$I$6:$I$1005,"Em negociação",Con_ve!$Q$6:$Q$1005,AS$5))),"",IF($C82="","",SUMIFS(Con_ve!$F$6:$F$1005,Con_ve!$D$6:$D$1005,$C82,Con_ve!$I$6:$I$1005,"Em negociação",Con_ve!$Q$6:$Q$1005,AS$5)))</f>
        <v/>
      </c>
      <c r="AT82" s="87" t="str">
        <f>IF(ISERR(IF($C82="","",SUMIFS(Con_ve!$F$6:$F$1005,Con_ve!$D$6:$D$1005,$C82,Con_ve!$I$6:$I$1005,"Em negociação",Con_ve!$Q$6:$Q$1005,AT$5))),"",IF($C82="","",SUMIFS(Con_ve!$F$6:$F$1005,Con_ve!$D$6:$D$1005,$C82,Con_ve!$I$6:$I$1005,"Em negociação",Con_ve!$Q$6:$Q$1005,AT$5)))</f>
        <v/>
      </c>
      <c r="AU82" s="87" t="str">
        <f>IF(ISERR(IF($C82="","",SUMIFS(Con_ve!$F$6:$F$1005,Con_ve!$D$6:$D$1005,$C82,Con_ve!$I$6:$I$1005,"Em negociação",Con_ve!$Q$6:$Q$1005,AU$5))),"",IF($C82="","",SUMIFS(Con_ve!$F$6:$F$1005,Con_ve!$D$6:$D$1005,$C82,Con_ve!$I$6:$I$1005,"Em negociação",Con_ve!$Q$6:$Q$1005,AU$5)))</f>
        <v/>
      </c>
      <c r="AV82" s="87">
        <f t="shared" si="30"/>
        <v>0</v>
      </c>
    </row>
    <row r="83" spans="3:48" ht="30" customHeight="1">
      <c r="C83" s="97"/>
      <c r="D83" s="97"/>
      <c r="E83" s="95" t="s">
        <v>309</v>
      </c>
      <c r="F83" s="95" t="s">
        <v>309</v>
      </c>
      <c r="H83" s="87">
        <f t="shared" si="16"/>
        <v>0</v>
      </c>
      <c r="I83" s="87">
        <f t="shared" si="17"/>
        <v>0</v>
      </c>
      <c r="J83" s="87">
        <f t="shared" si="18"/>
        <v>0</v>
      </c>
      <c r="K83" s="87">
        <f t="shared" si="19"/>
        <v>0</v>
      </c>
      <c r="L83" s="87">
        <f t="shared" si="20"/>
        <v>0</v>
      </c>
      <c r="M83" s="87">
        <f t="shared" si="21"/>
        <v>0</v>
      </c>
      <c r="N83" s="87">
        <f t="shared" si="22"/>
        <v>0</v>
      </c>
      <c r="O83" s="87">
        <f t="shared" si="23"/>
        <v>0</v>
      </c>
      <c r="P83" s="87">
        <f t="shared" si="24"/>
        <v>0</v>
      </c>
      <c r="Q83" s="87">
        <f t="shared" si="25"/>
        <v>0</v>
      </c>
      <c r="R83" s="87">
        <f t="shared" si="26"/>
        <v>0</v>
      </c>
      <c r="S83" s="87">
        <f t="shared" si="27"/>
        <v>0</v>
      </c>
      <c r="T83" s="87">
        <f t="shared" si="28"/>
        <v>0</v>
      </c>
      <c r="V83" s="87" t="str">
        <f>IF(ISERR(IF($C83="","",SUMIFS(Con_ve!$F$6:$F$1005,Con_ve!$D$6:$D$1005,$C83,Con_ve!$I$6:$I$1005,"Fechada",Con_ve!$Q$6:$Q$1005,V$5))),"",IF($C83="","",SUMIFS(Con_ve!$F$6:$F$1005,Con_ve!$D$6:$D$1005,$C83,Con_ve!$I$6:$I$1005,"Fechada",Con_ve!$Q$6:$Q$1005,V$5)))</f>
        <v/>
      </c>
      <c r="W83" s="87" t="str">
        <f>IF(ISERR(IF($C83="","",SUMIFS(Con_ve!$F$6:$F$1005,Con_ve!$D$6:$D$1005,$C83,Con_ve!$I$6:$I$1005,"Fechada",Con_ve!$Q$6:$Q$1005,W$5))),"",IF($C83="","",SUMIFS(Con_ve!$F$6:$F$1005,Con_ve!$D$6:$D$1005,$C83,Con_ve!$I$6:$I$1005,"Fechada",Con_ve!$Q$6:$Q$1005,W$5)))</f>
        <v/>
      </c>
      <c r="X83" s="87" t="str">
        <f>IF(ISERR(IF($C83="","",SUMIFS(Con_ve!$F$6:$F$1005,Con_ve!$D$6:$D$1005,$C83,Con_ve!$I$6:$I$1005,"Fechada",Con_ve!$Q$6:$Q$1005,X$5))),"",IF($C83="","",SUMIFS(Con_ve!$F$6:$F$1005,Con_ve!$D$6:$D$1005,$C83,Con_ve!$I$6:$I$1005,"Fechada",Con_ve!$Q$6:$Q$1005,X$5)))</f>
        <v/>
      </c>
      <c r="Y83" s="87" t="str">
        <f>IF(ISERR(IF($C83="","",SUMIFS(Con_ve!$F$6:$F$1005,Con_ve!$D$6:$D$1005,$C83,Con_ve!$I$6:$I$1005,"Fechada",Con_ve!$Q$6:$Q$1005,Y$5))),"",IF($C83="","",SUMIFS(Con_ve!$F$6:$F$1005,Con_ve!$D$6:$D$1005,$C83,Con_ve!$I$6:$I$1005,"Fechada",Con_ve!$Q$6:$Q$1005,Y$5)))</f>
        <v/>
      </c>
      <c r="Z83" s="87" t="str">
        <f>IF(ISERR(IF($C83="","",SUMIFS(Con_ve!$F$6:$F$1005,Con_ve!$D$6:$D$1005,$C83,Con_ve!$I$6:$I$1005,"Fechada",Con_ve!$Q$6:$Q$1005,Z$5))),"",IF($C83="","",SUMIFS(Con_ve!$F$6:$F$1005,Con_ve!$D$6:$D$1005,$C83,Con_ve!$I$6:$I$1005,"Fechada",Con_ve!$Q$6:$Q$1005,Z$5)))</f>
        <v/>
      </c>
      <c r="AA83" s="87" t="str">
        <f>IF(ISERR(IF($C83="","",SUMIFS(Con_ve!$F$6:$F$1005,Con_ve!$D$6:$D$1005,$C83,Con_ve!$I$6:$I$1005,"Fechada",Con_ve!$Q$6:$Q$1005,AA$5))),"",IF($C83="","",SUMIFS(Con_ve!$F$6:$F$1005,Con_ve!$D$6:$D$1005,$C83,Con_ve!$I$6:$I$1005,"Fechada",Con_ve!$Q$6:$Q$1005,AA$5)))</f>
        <v/>
      </c>
      <c r="AB83" s="87" t="str">
        <f>IF(ISERR(IF($C83="","",SUMIFS(Con_ve!$F$6:$F$1005,Con_ve!$D$6:$D$1005,$C83,Con_ve!$I$6:$I$1005,"Fechada",Con_ve!$Q$6:$Q$1005,AB$5))),"",IF($C83="","",SUMIFS(Con_ve!$F$6:$F$1005,Con_ve!$D$6:$D$1005,$C83,Con_ve!$I$6:$I$1005,"Fechada",Con_ve!$Q$6:$Q$1005,AB$5)))</f>
        <v/>
      </c>
      <c r="AC83" s="87" t="str">
        <f>IF(ISERR(IF($C83="","",SUMIFS(Con_ve!$F$6:$F$1005,Con_ve!$D$6:$D$1005,$C83,Con_ve!$I$6:$I$1005,"Fechada",Con_ve!$Q$6:$Q$1005,AC$5))),"",IF($C83="","",SUMIFS(Con_ve!$F$6:$F$1005,Con_ve!$D$6:$D$1005,$C83,Con_ve!$I$6:$I$1005,"Fechada",Con_ve!$Q$6:$Q$1005,AC$5)))</f>
        <v/>
      </c>
      <c r="AD83" s="87" t="str">
        <f>IF(ISERR(IF($C83="","",SUMIFS(Con_ve!$F$6:$F$1005,Con_ve!$D$6:$D$1005,$C83,Con_ve!$I$6:$I$1005,"Fechada",Con_ve!$Q$6:$Q$1005,AD$5))),"",IF($C83="","",SUMIFS(Con_ve!$F$6:$F$1005,Con_ve!$D$6:$D$1005,$C83,Con_ve!$I$6:$I$1005,"Fechada",Con_ve!$Q$6:$Q$1005,AD$5)))</f>
        <v/>
      </c>
      <c r="AE83" s="87" t="str">
        <f>IF(ISERR(IF($C83="","",SUMIFS(Con_ve!$F$6:$F$1005,Con_ve!$D$6:$D$1005,$C83,Con_ve!$I$6:$I$1005,"Fechada",Con_ve!$Q$6:$Q$1005,AE$5))),"",IF($C83="","",SUMIFS(Con_ve!$F$6:$F$1005,Con_ve!$D$6:$D$1005,$C83,Con_ve!$I$6:$I$1005,"Fechada",Con_ve!$Q$6:$Q$1005,AE$5)))</f>
        <v/>
      </c>
      <c r="AF83" s="87" t="str">
        <f>IF(ISERR(IF($C83="","",SUMIFS(Con_ve!$F$6:$F$1005,Con_ve!$D$6:$D$1005,$C83,Con_ve!$I$6:$I$1005,"Fechada",Con_ve!$Q$6:$Q$1005,AF$5))),"",IF($C83="","",SUMIFS(Con_ve!$F$6:$F$1005,Con_ve!$D$6:$D$1005,$C83,Con_ve!$I$6:$I$1005,"Fechada",Con_ve!$Q$6:$Q$1005,AF$5)))</f>
        <v/>
      </c>
      <c r="AG83" s="87" t="str">
        <f>IF(ISERR(IF($C83="","",SUMIFS(Con_ve!$F$6:$F$1005,Con_ve!$D$6:$D$1005,$C83,Con_ve!$I$6:$I$1005,"Fechada",Con_ve!$Q$6:$Q$1005,AG$5))),"",IF($C83="","",SUMIFS(Con_ve!$F$6:$F$1005,Con_ve!$D$6:$D$1005,$C83,Con_ve!$I$6:$I$1005,"Fechada",Con_ve!$Q$6:$Q$1005,AG$5)))</f>
        <v/>
      </c>
      <c r="AH83" s="87">
        <f t="shared" si="29"/>
        <v>0</v>
      </c>
      <c r="AJ83" s="87" t="str">
        <f>IF(ISERR(IF($C83="","",SUMIFS(Con_ve!$F$6:$F$1005,Con_ve!$D$6:$D$1005,$C83,Con_ve!$I$6:$I$1005,"Em negociação",Con_ve!$Q$6:$Q$1005,AJ$5))),"",IF($C83="","",SUMIFS(Con_ve!$F$6:$F$1005,Con_ve!$D$6:$D$1005,$C83,Con_ve!$I$6:$I$1005,"Em negociação",Con_ve!$Q$6:$Q$1005,AJ$5)))</f>
        <v/>
      </c>
      <c r="AK83" s="87" t="str">
        <f>IF(ISERR(IF($C83="","",SUMIFS(Con_ve!$F$6:$F$1005,Con_ve!$D$6:$D$1005,$C83,Con_ve!$I$6:$I$1005,"Em negociação",Con_ve!$Q$6:$Q$1005,AK$5))),"",IF($C83="","",SUMIFS(Con_ve!$F$6:$F$1005,Con_ve!$D$6:$D$1005,$C83,Con_ve!$I$6:$I$1005,"Em negociação",Con_ve!$Q$6:$Q$1005,AK$5)))</f>
        <v/>
      </c>
      <c r="AL83" s="87" t="str">
        <f>IF(ISERR(IF($C83="","",SUMIFS(Con_ve!$F$6:$F$1005,Con_ve!$D$6:$D$1005,$C83,Con_ve!$I$6:$I$1005,"Em negociação",Con_ve!$Q$6:$Q$1005,AL$5))),"",IF($C83="","",SUMIFS(Con_ve!$F$6:$F$1005,Con_ve!$D$6:$D$1005,$C83,Con_ve!$I$6:$I$1005,"Em negociação",Con_ve!$Q$6:$Q$1005,AL$5)))</f>
        <v/>
      </c>
      <c r="AM83" s="87" t="str">
        <f>IF(ISERR(IF($C83="","",SUMIFS(Con_ve!$F$6:$F$1005,Con_ve!$D$6:$D$1005,$C83,Con_ve!$I$6:$I$1005,"Em negociação",Con_ve!$Q$6:$Q$1005,AM$5))),"",IF($C83="","",SUMIFS(Con_ve!$F$6:$F$1005,Con_ve!$D$6:$D$1005,$C83,Con_ve!$I$6:$I$1005,"Em negociação",Con_ve!$Q$6:$Q$1005,AM$5)))</f>
        <v/>
      </c>
      <c r="AN83" s="87" t="str">
        <f>IF(ISERR(IF($C83="","",SUMIFS(Con_ve!$F$6:$F$1005,Con_ve!$D$6:$D$1005,$C83,Con_ve!$I$6:$I$1005,"Em negociação",Con_ve!$Q$6:$Q$1005,AN$5))),"",IF($C83="","",SUMIFS(Con_ve!$F$6:$F$1005,Con_ve!$D$6:$D$1005,$C83,Con_ve!$I$6:$I$1005,"Em negociação",Con_ve!$Q$6:$Q$1005,AN$5)))</f>
        <v/>
      </c>
      <c r="AO83" s="87" t="str">
        <f>IF(ISERR(IF($C83="","",SUMIFS(Con_ve!$F$6:$F$1005,Con_ve!$D$6:$D$1005,$C83,Con_ve!$I$6:$I$1005,"Em negociação",Con_ve!$Q$6:$Q$1005,AO$5))),"",IF($C83="","",SUMIFS(Con_ve!$F$6:$F$1005,Con_ve!$D$6:$D$1005,$C83,Con_ve!$I$6:$I$1005,"Em negociação",Con_ve!$Q$6:$Q$1005,AO$5)))</f>
        <v/>
      </c>
      <c r="AP83" s="87" t="str">
        <f>IF(ISERR(IF($C83="","",SUMIFS(Con_ve!$F$6:$F$1005,Con_ve!$D$6:$D$1005,$C83,Con_ve!$I$6:$I$1005,"Em negociação",Con_ve!$Q$6:$Q$1005,AP$5))),"",IF($C83="","",SUMIFS(Con_ve!$F$6:$F$1005,Con_ve!$D$6:$D$1005,$C83,Con_ve!$I$6:$I$1005,"Em negociação",Con_ve!$Q$6:$Q$1005,AP$5)))</f>
        <v/>
      </c>
      <c r="AQ83" s="87" t="str">
        <f>IF(ISERR(IF($C83="","",SUMIFS(Con_ve!$F$6:$F$1005,Con_ve!$D$6:$D$1005,$C83,Con_ve!$I$6:$I$1005,"Em negociação",Con_ve!$Q$6:$Q$1005,AQ$5))),"",IF($C83="","",SUMIFS(Con_ve!$F$6:$F$1005,Con_ve!$D$6:$D$1005,$C83,Con_ve!$I$6:$I$1005,"Em negociação",Con_ve!$Q$6:$Q$1005,AQ$5)))</f>
        <v/>
      </c>
      <c r="AR83" s="87" t="str">
        <f>IF(ISERR(IF($C83="","",SUMIFS(Con_ve!$F$6:$F$1005,Con_ve!$D$6:$D$1005,$C83,Con_ve!$I$6:$I$1005,"Em negociação",Con_ve!$Q$6:$Q$1005,AR$5))),"",IF($C83="","",SUMIFS(Con_ve!$F$6:$F$1005,Con_ve!$D$6:$D$1005,$C83,Con_ve!$I$6:$I$1005,"Em negociação",Con_ve!$Q$6:$Q$1005,AR$5)))</f>
        <v/>
      </c>
      <c r="AS83" s="87" t="str">
        <f>IF(ISERR(IF($C83="","",SUMIFS(Con_ve!$F$6:$F$1005,Con_ve!$D$6:$D$1005,$C83,Con_ve!$I$6:$I$1005,"Em negociação",Con_ve!$Q$6:$Q$1005,AS$5))),"",IF($C83="","",SUMIFS(Con_ve!$F$6:$F$1005,Con_ve!$D$6:$D$1005,$C83,Con_ve!$I$6:$I$1005,"Em negociação",Con_ve!$Q$6:$Q$1005,AS$5)))</f>
        <v/>
      </c>
      <c r="AT83" s="87" t="str">
        <f>IF(ISERR(IF($C83="","",SUMIFS(Con_ve!$F$6:$F$1005,Con_ve!$D$6:$D$1005,$C83,Con_ve!$I$6:$I$1005,"Em negociação",Con_ve!$Q$6:$Q$1005,AT$5))),"",IF($C83="","",SUMIFS(Con_ve!$F$6:$F$1005,Con_ve!$D$6:$D$1005,$C83,Con_ve!$I$6:$I$1005,"Em negociação",Con_ve!$Q$6:$Q$1005,AT$5)))</f>
        <v/>
      </c>
      <c r="AU83" s="87" t="str">
        <f>IF(ISERR(IF($C83="","",SUMIFS(Con_ve!$F$6:$F$1005,Con_ve!$D$6:$D$1005,$C83,Con_ve!$I$6:$I$1005,"Em negociação",Con_ve!$Q$6:$Q$1005,AU$5))),"",IF($C83="","",SUMIFS(Con_ve!$F$6:$F$1005,Con_ve!$D$6:$D$1005,$C83,Con_ve!$I$6:$I$1005,"Em negociação",Con_ve!$Q$6:$Q$1005,AU$5)))</f>
        <v/>
      </c>
      <c r="AV83" s="87">
        <f t="shared" si="30"/>
        <v>0</v>
      </c>
    </row>
    <row r="84" spans="3:48" ht="30" customHeight="1">
      <c r="C84" s="97"/>
      <c r="D84" s="97"/>
      <c r="E84" s="95" t="s">
        <v>309</v>
      </c>
      <c r="F84" s="95" t="s">
        <v>309</v>
      </c>
      <c r="H84" s="87">
        <f t="shared" si="16"/>
        <v>0</v>
      </c>
      <c r="I84" s="87">
        <f t="shared" si="17"/>
        <v>0</v>
      </c>
      <c r="J84" s="87">
        <f t="shared" si="18"/>
        <v>0</v>
      </c>
      <c r="K84" s="87">
        <f t="shared" si="19"/>
        <v>0</v>
      </c>
      <c r="L84" s="87">
        <f t="shared" si="20"/>
        <v>0</v>
      </c>
      <c r="M84" s="87">
        <f t="shared" si="21"/>
        <v>0</v>
      </c>
      <c r="N84" s="87">
        <f t="shared" si="22"/>
        <v>0</v>
      </c>
      <c r="O84" s="87">
        <f t="shared" si="23"/>
        <v>0</v>
      </c>
      <c r="P84" s="87">
        <f t="shared" si="24"/>
        <v>0</v>
      </c>
      <c r="Q84" s="87">
        <f t="shared" si="25"/>
        <v>0</v>
      </c>
      <c r="R84" s="87">
        <f t="shared" si="26"/>
        <v>0</v>
      </c>
      <c r="S84" s="87">
        <f t="shared" si="27"/>
        <v>0</v>
      </c>
      <c r="T84" s="87">
        <f t="shared" si="28"/>
        <v>0</v>
      </c>
      <c r="V84" s="87" t="str">
        <f>IF(ISERR(IF($C84="","",SUMIFS(Con_ve!$F$6:$F$1005,Con_ve!$D$6:$D$1005,$C84,Con_ve!$I$6:$I$1005,"Fechada",Con_ve!$Q$6:$Q$1005,V$5))),"",IF($C84="","",SUMIFS(Con_ve!$F$6:$F$1005,Con_ve!$D$6:$D$1005,$C84,Con_ve!$I$6:$I$1005,"Fechada",Con_ve!$Q$6:$Q$1005,V$5)))</f>
        <v/>
      </c>
      <c r="W84" s="87" t="str">
        <f>IF(ISERR(IF($C84="","",SUMIFS(Con_ve!$F$6:$F$1005,Con_ve!$D$6:$D$1005,$C84,Con_ve!$I$6:$I$1005,"Fechada",Con_ve!$Q$6:$Q$1005,W$5))),"",IF($C84="","",SUMIFS(Con_ve!$F$6:$F$1005,Con_ve!$D$6:$D$1005,$C84,Con_ve!$I$6:$I$1005,"Fechada",Con_ve!$Q$6:$Q$1005,W$5)))</f>
        <v/>
      </c>
      <c r="X84" s="87" t="str">
        <f>IF(ISERR(IF($C84="","",SUMIFS(Con_ve!$F$6:$F$1005,Con_ve!$D$6:$D$1005,$C84,Con_ve!$I$6:$I$1005,"Fechada",Con_ve!$Q$6:$Q$1005,X$5))),"",IF($C84="","",SUMIFS(Con_ve!$F$6:$F$1005,Con_ve!$D$6:$D$1005,$C84,Con_ve!$I$6:$I$1005,"Fechada",Con_ve!$Q$6:$Q$1005,X$5)))</f>
        <v/>
      </c>
      <c r="Y84" s="87" t="str">
        <f>IF(ISERR(IF($C84="","",SUMIFS(Con_ve!$F$6:$F$1005,Con_ve!$D$6:$D$1005,$C84,Con_ve!$I$6:$I$1005,"Fechada",Con_ve!$Q$6:$Q$1005,Y$5))),"",IF($C84="","",SUMIFS(Con_ve!$F$6:$F$1005,Con_ve!$D$6:$D$1005,$C84,Con_ve!$I$6:$I$1005,"Fechada",Con_ve!$Q$6:$Q$1005,Y$5)))</f>
        <v/>
      </c>
      <c r="Z84" s="87" t="str">
        <f>IF(ISERR(IF($C84="","",SUMIFS(Con_ve!$F$6:$F$1005,Con_ve!$D$6:$D$1005,$C84,Con_ve!$I$6:$I$1005,"Fechada",Con_ve!$Q$6:$Q$1005,Z$5))),"",IF($C84="","",SUMIFS(Con_ve!$F$6:$F$1005,Con_ve!$D$6:$D$1005,$C84,Con_ve!$I$6:$I$1005,"Fechada",Con_ve!$Q$6:$Q$1005,Z$5)))</f>
        <v/>
      </c>
      <c r="AA84" s="87" t="str">
        <f>IF(ISERR(IF($C84="","",SUMIFS(Con_ve!$F$6:$F$1005,Con_ve!$D$6:$D$1005,$C84,Con_ve!$I$6:$I$1005,"Fechada",Con_ve!$Q$6:$Q$1005,AA$5))),"",IF($C84="","",SUMIFS(Con_ve!$F$6:$F$1005,Con_ve!$D$6:$D$1005,$C84,Con_ve!$I$6:$I$1005,"Fechada",Con_ve!$Q$6:$Q$1005,AA$5)))</f>
        <v/>
      </c>
      <c r="AB84" s="87" t="str">
        <f>IF(ISERR(IF($C84="","",SUMIFS(Con_ve!$F$6:$F$1005,Con_ve!$D$6:$D$1005,$C84,Con_ve!$I$6:$I$1005,"Fechada",Con_ve!$Q$6:$Q$1005,AB$5))),"",IF($C84="","",SUMIFS(Con_ve!$F$6:$F$1005,Con_ve!$D$6:$D$1005,$C84,Con_ve!$I$6:$I$1005,"Fechada",Con_ve!$Q$6:$Q$1005,AB$5)))</f>
        <v/>
      </c>
      <c r="AC84" s="87" t="str">
        <f>IF(ISERR(IF($C84="","",SUMIFS(Con_ve!$F$6:$F$1005,Con_ve!$D$6:$D$1005,$C84,Con_ve!$I$6:$I$1005,"Fechada",Con_ve!$Q$6:$Q$1005,AC$5))),"",IF($C84="","",SUMIFS(Con_ve!$F$6:$F$1005,Con_ve!$D$6:$D$1005,$C84,Con_ve!$I$6:$I$1005,"Fechada",Con_ve!$Q$6:$Q$1005,AC$5)))</f>
        <v/>
      </c>
      <c r="AD84" s="87" t="str">
        <f>IF(ISERR(IF($C84="","",SUMIFS(Con_ve!$F$6:$F$1005,Con_ve!$D$6:$D$1005,$C84,Con_ve!$I$6:$I$1005,"Fechada",Con_ve!$Q$6:$Q$1005,AD$5))),"",IF($C84="","",SUMIFS(Con_ve!$F$6:$F$1005,Con_ve!$D$6:$D$1005,$C84,Con_ve!$I$6:$I$1005,"Fechada",Con_ve!$Q$6:$Q$1005,AD$5)))</f>
        <v/>
      </c>
      <c r="AE84" s="87" t="str">
        <f>IF(ISERR(IF($C84="","",SUMIFS(Con_ve!$F$6:$F$1005,Con_ve!$D$6:$D$1005,$C84,Con_ve!$I$6:$I$1005,"Fechada",Con_ve!$Q$6:$Q$1005,AE$5))),"",IF($C84="","",SUMIFS(Con_ve!$F$6:$F$1005,Con_ve!$D$6:$D$1005,$C84,Con_ve!$I$6:$I$1005,"Fechada",Con_ve!$Q$6:$Q$1005,AE$5)))</f>
        <v/>
      </c>
      <c r="AF84" s="87" t="str">
        <f>IF(ISERR(IF($C84="","",SUMIFS(Con_ve!$F$6:$F$1005,Con_ve!$D$6:$D$1005,$C84,Con_ve!$I$6:$I$1005,"Fechada",Con_ve!$Q$6:$Q$1005,AF$5))),"",IF($C84="","",SUMIFS(Con_ve!$F$6:$F$1005,Con_ve!$D$6:$D$1005,$C84,Con_ve!$I$6:$I$1005,"Fechada",Con_ve!$Q$6:$Q$1005,AF$5)))</f>
        <v/>
      </c>
      <c r="AG84" s="87" t="str">
        <f>IF(ISERR(IF($C84="","",SUMIFS(Con_ve!$F$6:$F$1005,Con_ve!$D$6:$D$1005,$C84,Con_ve!$I$6:$I$1005,"Fechada",Con_ve!$Q$6:$Q$1005,AG$5))),"",IF($C84="","",SUMIFS(Con_ve!$F$6:$F$1005,Con_ve!$D$6:$D$1005,$C84,Con_ve!$I$6:$I$1005,"Fechada",Con_ve!$Q$6:$Q$1005,AG$5)))</f>
        <v/>
      </c>
      <c r="AH84" s="87">
        <f t="shared" si="29"/>
        <v>0</v>
      </c>
      <c r="AJ84" s="87" t="str">
        <f>IF(ISERR(IF($C84="","",SUMIFS(Con_ve!$F$6:$F$1005,Con_ve!$D$6:$D$1005,$C84,Con_ve!$I$6:$I$1005,"Em negociação",Con_ve!$Q$6:$Q$1005,AJ$5))),"",IF($C84="","",SUMIFS(Con_ve!$F$6:$F$1005,Con_ve!$D$6:$D$1005,$C84,Con_ve!$I$6:$I$1005,"Em negociação",Con_ve!$Q$6:$Q$1005,AJ$5)))</f>
        <v/>
      </c>
      <c r="AK84" s="87" t="str">
        <f>IF(ISERR(IF($C84="","",SUMIFS(Con_ve!$F$6:$F$1005,Con_ve!$D$6:$D$1005,$C84,Con_ve!$I$6:$I$1005,"Em negociação",Con_ve!$Q$6:$Q$1005,AK$5))),"",IF($C84="","",SUMIFS(Con_ve!$F$6:$F$1005,Con_ve!$D$6:$D$1005,$C84,Con_ve!$I$6:$I$1005,"Em negociação",Con_ve!$Q$6:$Q$1005,AK$5)))</f>
        <v/>
      </c>
      <c r="AL84" s="87" t="str">
        <f>IF(ISERR(IF($C84="","",SUMIFS(Con_ve!$F$6:$F$1005,Con_ve!$D$6:$D$1005,$C84,Con_ve!$I$6:$I$1005,"Em negociação",Con_ve!$Q$6:$Q$1005,AL$5))),"",IF($C84="","",SUMIFS(Con_ve!$F$6:$F$1005,Con_ve!$D$6:$D$1005,$C84,Con_ve!$I$6:$I$1005,"Em negociação",Con_ve!$Q$6:$Q$1005,AL$5)))</f>
        <v/>
      </c>
      <c r="AM84" s="87" t="str">
        <f>IF(ISERR(IF($C84="","",SUMIFS(Con_ve!$F$6:$F$1005,Con_ve!$D$6:$D$1005,$C84,Con_ve!$I$6:$I$1005,"Em negociação",Con_ve!$Q$6:$Q$1005,AM$5))),"",IF($C84="","",SUMIFS(Con_ve!$F$6:$F$1005,Con_ve!$D$6:$D$1005,$C84,Con_ve!$I$6:$I$1005,"Em negociação",Con_ve!$Q$6:$Q$1005,AM$5)))</f>
        <v/>
      </c>
      <c r="AN84" s="87" t="str">
        <f>IF(ISERR(IF($C84="","",SUMIFS(Con_ve!$F$6:$F$1005,Con_ve!$D$6:$D$1005,$C84,Con_ve!$I$6:$I$1005,"Em negociação",Con_ve!$Q$6:$Q$1005,AN$5))),"",IF($C84="","",SUMIFS(Con_ve!$F$6:$F$1005,Con_ve!$D$6:$D$1005,$C84,Con_ve!$I$6:$I$1005,"Em negociação",Con_ve!$Q$6:$Q$1005,AN$5)))</f>
        <v/>
      </c>
      <c r="AO84" s="87" t="str">
        <f>IF(ISERR(IF($C84="","",SUMIFS(Con_ve!$F$6:$F$1005,Con_ve!$D$6:$D$1005,$C84,Con_ve!$I$6:$I$1005,"Em negociação",Con_ve!$Q$6:$Q$1005,AO$5))),"",IF($C84="","",SUMIFS(Con_ve!$F$6:$F$1005,Con_ve!$D$6:$D$1005,$C84,Con_ve!$I$6:$I$1005,"Em negociação",Con_ve!$Q$6:$Q$1005,AO$5)))</f>
        <v/>
      </c>
      <c r="AP84" s="87" t="str">
        <f>IF(ISERR(IF($C84="","",SUMIFS(Con_ve!$F$6:$F$1005,Con_ve!$D$6:$D$1005,$C84,Con_ve!$I$6:$I$1005,"Em negociação",Con_ve!$Q$6:$Q$1005,AP$5))),"",IF($C84="","",SUMIFS(Con_ve!$F$6:$F$1005,Con_ve!$D$6:$D$1005,$C84,Con_ve!$I$6:$I$1005,"Em negociação",Con_ve!$Q$6:$Q$1005,AP$5)))</f>
        <v/>
      </c>
      <c r="AQ84" s="87" t="str">
        <f>IF(ISERR(IF($C84="","",SUMIFS(Con_ve!$F$6:$F$1005,Con_ve!$D$6:$D$1005,$C84,Con_ve!$I$6:$I$1005,"Em negociação",Con_ve!$Q$6:$Q$1005,AQ$5))),"",IF($C84="","",SUMIFS(Con_ve!$F$6:$F$1005,Con_ve!$D$6:$D$1005,$C84,Con_ve!$I$6:$I$1005,"Em negociação",Con_ve!$Q$6:$Q$1005,AQ$5)))</f>
        <v/>
      </c>
      <c r="AR84" s="87" t="str">
        <f>IF(ISERR(IF($C84="","",SUMIFS(Con_ve!$F$6:$F$1005,Con_ve!$D$6:$D$1005,$C84,Con_ve!$I$6:$I$1005,"Em negociação",Con_ve!$Q$6:$Q$1005,AR$5))),"",IF($C84="","",SUMIFS(Con_ve!$F$6:$F$1005,Con_ve!$D$6:$D$1005,$C84,Con_ve!$I$6:$I$1005,"Em negociação",Con_ve!$Q$6:$Q$1005,AR$5)))</f>
        <v/>
      </c>
      <c r="AS84" s="87" t="str">
        <f>IF(ISERR(IF($C84="","",SUMIFS(Con_ve!$F$6:$F$1005,Con_ve!$D$6:$D$1005,$C84,Con_ve!$I$6:$I$1005,"Em negociação",Con_ve!$Q$6:$Q$1005,AS$5))),"",IF($C84="","",SUMIFS(Con_ve!$F$6:$F$1005,Con_ve!$D$6:$D$1005,$C84,Con_ve!$I$6:$I$1005,"Em negociação",Con_ve!$Q$6:$Q$1005,AS$5)))</f>
        <v/>
      </c>
      <c r="AT84" s="87" t="str">
        <f>IF(ISERR(IF($C84="","",SUMIFS(Con_ve!$F$6:$F$1005,Con_ve!$D$6:$D$1005,$C84,Con_ve!$I$6:$I$1005,"Em negociação",Con_ve!$Q$6:$Q$1005,AT$5))),"",IF($C84="","",SUMIFS(Con_ve!$F$6:$F$1005,Con_ve!$D$6:$D$1005,$C84,Con_ve!$I$6:$I$1005,"Em negociação",Con_ve!$Q$6:$Q$1005,AT$5)))</f>
        <v/>
      </c>
      <c r="AU84" s="87" t="str">
        <f>IF(ISERR(IF($C84="","",SUMIFS(Con_ve!$F$6:$F$1005,Con_ve!$D$6:$D$1005,$C84,Con_ve!$I$6:$I$1005,"Em negociação",Con_ve!$Q$6:$Q$1005,AU$5))),"",IF($C84="","",SUMIFS(Con_ve!$F$6:$F$1005,Con_ve!$D$6:$D$1005,$C84,Con_ve!$I$6:$I$1005,"Em negociação",Con_ve!$Q$6:$Q$1005,AU$5)))</f>
        <v/>
      </c>
      <c r="AV84" s="87">
        <f t="shared" si="30"/>
        <v>0</v>
      </c>
    </row>
    <row r="85" spans="3:48" ht="30" customHeight="1">
      <c r="C85" s="97"/>
      <c r="D85" s="97"/>
      <c r="E85" s="95" t="s">
        <v>309</v>
      </c>
      <c r="F85" s="95" t="s">
        <v>309</v>
      </c>
      <c r="H85" s="87">
        <f t="shared" si="16"/>
        <v>0</v>
      </c>
      <c r="I85" s="87">
        <f t="shared" si="17"/>
        <v>0</v>
      </c>
      <c r="J85" s="87">
        <f t="shared" si="18"/>
        <v>0</v>
      </c>
      <c r="K85" s="87">
        <f t="shared" si="19"/>
        <v>0</v>
      </c>
      <c r="L85" s="87">
        <f t="shared" si="20"/>
        <v>0</v>
      </c>
      <c r="M85" s="87">
        <f t="shared" si="21"/>
        <v>0</v>
      </c>
      <c r="N85" s="87">
        <f t="shared" si="22"/>
        <v>0</v>
      </c>
      <c r="O85" s="87">
        <f t="shared" si="23"/>
        <v>0</v>
      </c>
      <c r="P85" s="87">
        <f t="shared" si="24"/>
        <v>0</v>
      </c>
      <c r="Q85" s="87">
        <f t="shared" si="25"/>
        <v>0</v>
      </c>
      <c r="R85" s="87">
        <f t="shared" si="26"/>
        <v>0</v>
      </c>
      <c r="S85" s="87">
        <f t="shared" si="27"/>
        <v>0</v>
      </c>
      <c r="T85" s="87">
        <f t="shared" si="28"/>
        <v>0</v>
      </c>
      <c r="V85" s="87" t="str">
        <f>IF(ISERR(IF($C85="","",SUMIFS(Con_ve!$F$6:$F$1005,Con_ve!$D$6:$D$1005,$C85,Con_ve!$I$6:$I$1005,"Fechada",Con_ve!$Q$6:$Q$1005,V$5))),"",IF($C85="","",SUMIFS(Con_ve!$F$6:$F$1005,Con_ve!$D$6:$D$1005,$C85,Con_ve!$I$6:$I$1005,"Fechada",Con_ve!$Q$6:$Q$1005,V$5)))</f>
        <v/>
      </c>
      <c r="W85" s="87" t="str">
        <f>IF(ISERR(IF($C85="","",SUMIFS(Con_ve!$F$6:$F$1005,Con_ve!$D$6:$D$1005,$C85,Con_ve!$I$6:$I$1005,"Fechada",Con_ve!$Q$6:$Q$1005,W$5))),"",IF($C85="","",SUMIFS(Con_ve!$F$6:$F$1005,Con_ve!$D$6:$D$1005,$C85,Con_ve!$I$6:$I$1005,"Fechada",Con_ve!$Q$6:$Q$1005,W$5)))</f>
        <v/>
      </c>
      <c r="X85" s="87" t="str">
        <f>IF(ISERR(IF($C85="","",SUMIFS(Con_ve!$F$6:$F$1005,Con_ve!$D$6:$D$1005,$C85,Con_ve!$I$6:$I$1005,"Fechada",Con_ve!$Q$6:$Q$1005,X$5))),"",IF($C85="","",SUMIFS(Con_ve!$F$6:$F$1005,Con_ve!$D$6:$D$1005,$C85,Con_ve!$I$6:$I$1005,"Fechada",Con_ve!$Q$6:$Q$1005,X$5)))</f>
        <v/>
      </c>
      <c r="Y85" s="87" t="str">
        <f>IF(ISERR(IF($C85="","",SUMIFS(Con_ve!$F$6:$F$1005,Con_ve!$D$6:$D$1005,$C85,Con_ve!$I$6:$I$1005,"Fechada",Con_ve!$Q$6:$Q$1005,Y$5))),"",IF($C85="","",SUMIFS(Con_ve!$F$6:$F$1005,Con_ve!$D$6:$D$1005,$C85,Con_ve!$I$6:$I$1005,"Fechada",Con_ve!$Q$6:$Q$1005,Y$5)))</f>
        <v/>
      </c>
      <c r="Z85" s="87" t="str">
        <f>IF(ISERR(IF($C85="","",SUMIFS(Con_ve!$F$6:$F$1005,Con_ve!$D$6:$D$1005,$C85,Con_ve!$I$6:$I$1005,"Fechada",Con_ve!$Q$6:$Q$1005,Z$5))),"",IF($C85="","",SUMIFS(Con_ve!$F$6:$F$1005,Con_ve!$D$6:$D$1005,$C85,Con_ve!$I$6:$I$1005,"Fechada",Con_ve!$Q$6:$Q$1005,Z$5)))</f>
        <v/>
      </c>
      <c r="AA85" s="87" t="str">
        <f>IF(ISERR(IF($C85="","",SUMIFS(Con_ve!$F$6:$F$1005,Con_ve!$D$6:$D$1005,$C85,Con_ve!$I$6:$I$1005,"Fechada",Con_ve!$Q$6:$Q$1005,AA$5))),"",IF($C85="","",SUMIFS(Con_ve!$F$6:$F$1005,Con_ve!$D$6:$D$1005,$C85,Con_ve!$I$6:$I$1005,"Fechada",Con_ve!$Q$6:$Q$1005,AA$5)))</f>
        <v/>
      </c>
      <c r="AB85" s="87" t="str">
        <f>IF(ISERR(IF($C85="","",SUMIFS(Con_ve!$F$6:$F$1005,Con_ve!$D$6:$D$1005,$C85,Con_ve!$I$6:$I$1005,"Fechada",Con_ve!$Q$6:$Q$1005,AB$5))),"",IF($C85="","",SUMIFS(Con_ve!$F$6:$F$1005,Con_ve!$D$6:$D$1005,$C85,Con_ve!$I$6:$I$1005,"Fechada",Con_ve!$Q$6:$Q$1005,AB$5)))</f>
        <v/>
      </c>
      <c r="AC85" s="87" t="str">
        <f>IF(ISERR(IF($C85="","",SUMIFS(Con_ve!$F$6:$F$1005,Con_ve!$D$6:$D$1005,$C85,Con_ve!$I$6:$I$1005,"Fechada",Con_ve!$Q$6:$Q$1005,AC$5))),"",IF($C85="","",SUMIFS(Con_ve!$F$6:$F$1005,Con_ve!$D$6:$D$1005,$C85,Con_ve!$I$6:$I$1005,"Fechada",Con_ve!$Q$6:$Q$1005,AC$5)))</f>
        <v/>
      </c>
      <c r="AD85" s="87" t="str">
        <f>IF(ISERR(IF($C85="","",SUMIFS(Con_ve!$F$6:$F$1005,Con_ve!$D$6:$D$1005,$C85,Con_ve!$I$6:$I$1005,"Fechada",Con_ve!$Q$6:$Q$1005,AD$5))),"",IF($C85="","",SUMIFS(Con_ve!$F$6:$F$1005,Con_ve!$D$6:$D$1005,$C85,Con_ve!$I$6:$I$1005,"Fechada",Con_ve!$Q$6:$Q$1005,AD$5)))</f>
        <v/>
      </c>
      <c r="AE85" s="87" t="str">
        <f>IF(ISERR(IF($C85="","",SUMIFS(Con_ve!$F$6:$F$1005,Con_ve!$D$6:$D$1005,$C85,Con_ve!$I$6:$I$1005,"Fechada",Con_ve!$Q$6:$Q$1005,AE$5))),"",IF($C85="","",SUMIFS(Con_ve!$F$6:$F$1005,Con_ve!$D$6:$D$1005,$C85,Con_ve!$I$6:$I$1005,"Fechada",Con_ve!$Q$6:$Q$1005,AE$5)))</f>
        <v/>
      </c>
      <c r="AF85" s="87" t="str">
        <f>IF(ISERR(IF($C85="","",SUMIFS(Con_ve!$F$6:$F$1005,Con_ve!$D$6:$D$1005,$C85,Con_ve!$I$6:$I$1005,"Fechada",Con_ve!$Q$6:$Q$1005,AF$5))),"",IF($C85="","",SUMIFS(Con_ve!$F$6:$F$1005,Con_ve!$D$6:$D$1005,$C85,Con_ve!$I$6:$I$1005,"Fechada",Con_ve!$Q$6:$Q$1005,AF$5)))</f>
        <v/>
      </c>
      <c r="AG85" s="87" t="str">
        <f>IF(ISERR(IF($C85="","",SUMIFS(Con_ve!$F$6:$F$1005,Con_ve!$D$6:$D$1005,$C85,Con_ve!$I$6:$I$1005,"Fechada",Con_ve!$Q$6:$Q$1005,AG$5))),"",IF($C85="","",SUMIFS(Con_ve!$F$6:$F$1005,Con_ve!$D$6:$D$1005,$C85,Con_ve!$I$6:$I$1005,"Fechada",Con_ve!$Q$6:$Q$1005,AG$5)))</f>
        <v/>
      </c>
      <c r="AH85" s="87">
        <f t="shared" si="29"/>
        <v>0</v>
      </c>
      <c r="AJ85" s="87" t="str">
        <f>IF(ISERR(IF($C85="","",SUMIFS(Con_ve!$F$6:$F$1005,Con_ve!$D$6:$D$1005,$C85,Con_ve!$I$6:$I$1005,"Em negociação",Con_ve!$Q$6:$Q$1005,AJ$5))),"",IF($C85="","",SUMIFS(Con_ve!$F$6:$F$1005,Con_ve!$D$6:$D$1005,$C85,Con_ve!$I$6:$I$1005,"Em negociação",Con_ve!$Q$6:$Q$1005,AJ$5)))</f>
        <v/>
      </c>
      <c r="AK85" s="87" t="str">
        <f>IF(ISERR(IF($C85="","",SUMIFS(Con_ve!$F$6:$F$1005,Con_ve!$D$6:$D$1005,$C85,Con_ve!$I$6:$I$1005,"Em negociação",Con_ve!$Q$6:$Q$1005,AK$5))),"",IF($C85="","",SUMIFS(Con_ve!$F$6:$F$1005,Con_ve!$D$6:$D$1005,$C85,Con_ve!$I$6:$I$1005,"Em negociação",Con_ve!$Q$6:$Q$1005,AK$5)))</f>
        <v/>
      </c>
      <c r="AL85" s="87" t="str">
        <f>IF(ISERR(IF($C85="","",SUMIFS(Con_ve!$F$6:$F$1005,Con_ve!$D$6:$D$1005,$C85,Con_ve!$I$6:$I$1005,"Em negociação",Con_ve!$Q$6:$Q$1005,AL$5))),"",IF($C85="","",SUMIFS(Con_ve!$F$6:$F$1005,Con_ve!$D$6:$D$1005,$C85,Con_ve!$I$6:$I$1005,"Em negociação",Con_ve!$Q$6:$Q$1005,AL$5)))</f>
        <v/>
      </c>
      <c r="AM85" s="87" t="str">
        <f>IF(ISERR(IF($C85="","",SUMIFS(Con_ve!$F$6:$F$1005,Con_ve!$D$6:$D$1005,$C85,Con_ve!$I$6:$I$1005,"Em negociação",Con_ve!$Q$6:$Q$1005,AM$5))),"",IF($C85="","",SUMIFS(Con_ve!$F$6:$F$1005,Con_ve!$D$6:$D$1005,$C85,Con_ve!$I$6:$I$1005,"Em negociação",Con_ve!$Q$6:$Q$1005,AM$5)))</f>
        <v/>
      </c>
      <c r="AN85" s="87" t="str">
        <f>IF(ISERR(IF($C85="","",SUMIFS(Con_ve!$F$6:$F$1005,Con_ve!$D$6:$D$1005,$C85,Con_ve!$I$6:$I$1005,"Em negociação",Con_ve!$Q$6:$Q$1005,AN$5))),"",IF($C85="","",SUMIFS(Con_ve!$F$6:$F$1005,Con_ve!$D$6:$D$1005,$C85,Con_ve!$I$6:$I$1005,"Em negociação",Con_ve!$Q$6:$Q$1005,AN$5)))</f>
        <v/>
      </c>
      <c r="AO85" s="87" t="str">
        <f>IF(ISERR(IF($C85="","",SUMIFS(Con_ve!$F$6:$F$1005,Con_ve!$D$6:$D$1005,$C85,Con_ve!$I$6:$I$1005,"Em negociação",Con_ve!$Q$6:$Q$1005,AO$5))),"",IF($C85="","",SUMIFS(Con_ve!$F$6:$F$1005,Con_ve!$D$6:$D$1005,$C85,Con_ve!$I$6:$I$1005,"Em negociação",Con_ve!$Q$6:$Q$1005,AO$5)))</f>
        <v/>
      </c>
      <c r="AP85" s="87" t="str">
        <f>IF(ISERR(IF($C85="","",SUMIFS(Con_ve!$F$6:$F$1005,Con_ve!$D$6:$D$1005,$C85,Con_ve!$I$6:$I$1005,"Em negociação",Con_ve!$Q$6:$Q$1005,AP$5))),"",IF($C85="","",SUMIFS(Con_ve!$F$6:$F$1005,Con_ve!$D$6:$D$1005,$C85,Con_ve!$I$6:$I$1005,"Em negociação",Con_ve!$Q$6:$Q$1005,AP$5)))</f>
        <v/>
      </c>
      <c r="AQ85" s="87" t="str">
        <f>IF(ISERR(IF($C85="","",SUMIFS(Con_ve!$F$6:$F$1005,Con_ve!$D$6:$D$1005,$C85,Con_ve!$I$6:$I$1005,"Em negociação",Con_ve!$Q$6:$Q$1005,AQ$5))),"",IF($C85="","",SUMIFS(Con_ve!$F$6:$F$1005,Con_ve!$D$6:$D$1005,$C85,Con_ve!$I$6:$I$1005,"Em negociação",Con_ve!$Q$6:$Q$1005,AQ$5)))</f>
        <v/>
      </c>
      <c r="AR85" s="87" t="str">
        <f>IF(ISERR(IF($C85="","",SUMIFS(Con_ve!$F$6:$F$1005,Con_ve!$D$6:$D$1005,$C85,Con_ve!$I$6:$I$1005,"Em negociação",Con_ve!$Q$6:$Q$1005,AR$5))),"",IF($C85="","",SUMIFS(Con_ve!$F$6:$F$1005,Con_ve!$D$6:$D$1005,$C85,Con_ve!$I$6:$I$1005,"Em negociação",Con_ve!$Q$6:$Q$1005,AR$5)))</f>
        <v/>
      </c>
      <c r="AS85" s="87" t="str">
        <f>IF(ISERR(IF($C85="","",SUMIFS(Con_ve!$F$6:$F$1005,Con_ve!$D$6:$D$1005,$C85,Con_ve!$I$6:$I$1005,"Em negociação",Con_ve!$Q$6:$Q$1005,AS$5))),"",IF($C85="","",SUMIFS(Con_ve!$F$6:$F$1005,Con_ve!$D$6:$D$1005,$C85,Con_ve!$I$6:$I$1005,"Em negociação",Con_ve!$Q$6:$Q$1005,AS$5)))</f>
        <v/>
      </c>
      <c r="AT85" s="87" t="str">
        <f>IF(ISERR(IF($C85="","",SUMIFS(Con_ve!$F$6:$F$1005,Con_ve!$D$6:$D$1005,$C85,Con_ve!$I$6:$I$1005,"Em negociação",Con_ve!$Q$6:$Q$1005,AT$5))),"",IF($C85="","",SUMIFS(Con_ve!$F$6:$F$1005,Con_ve!$D$6:$D$1005,$C85,Con_ve!$I$6:$I$1005,"Em negociação",Con_ve!$Q$6:$Q$1005,AT$5)))</f>
        <v/>
      </c>
      <c r="AU85" s="87" t="str">
        <f>IF(ISERR(IF($C85="","",SUMIFS(Con_ve!$F$6:$F$1005,Con_ve!$D$6:$D$1005,$C85,Con_ve!$I$6:$I$1005,"Em negociação",Con_ve!$Q$6:$Q$1005,AU$5))),"",IF($C85="","",SUMIFS(Con_ve!$F$6:$F$1005,Con_ve!$D$6:$D$1005,$C85,Con_ve!$I$6:$I$1005,"Em negociação",Con_ve!$Q$6:$Q$1005,AU$5)))</f>
        <v/>
      </c>
      <c r="AV85" s="87">
        <f t="shared" si="30"/>
        <v>0</v>
      </c>
    </row>
    <row r="86" spans="3:48" ht="30" customHeight="1">
      <c r="C86" s="97"/>
      <c r="D86" s="97"/>
      <c r="E86" s="95" t="s">
        <v>309</v>
      </c>
      <c r="F86" s="95" t="s">
        <v>309</v>
      </c>
      <c r="H86" s="87">
        <f t="shared" si="16"/>
        <v>0</v>
      </c>
      <c r="I86" s="87">
        <f t="shared" si="17"/>
        <v>0</v>
      </c>
      <c r="J86" s="87">
        <f t="shared" si="18"/>
        <v>0</v>
      </c>
      <c r="K86" s="87">
        <f t="shared" si="19"/>
        <v>0</v>
      </c>
      <c r="L86" s="87">
        <f t="shared" si="20"/>
        <v>0</v>
      </c>
      <c r="M86" s="87">
        <f t="shared" si="21"/>
        <v>0</v>
      </c>
      <c r="N86" s="87">
        <f t="shared" si="22"/>
        <v>0</v>
      </c>
      <c r="O86" s="87">
        <f t="shared" si="23"/>
        <v>0</v>
      </c>
      <c r="P86" s="87">
        <f t="shared" si="24"/>
        <v>0</v>
      </c>
      <c r="Q86" s="87">
        <f t="shared" si="25"/>
        <v>0</v>
      </c>
      <c r="R86" s="87">
        <f t="shared" si="26"/>
        <v>0</v>
      </c>
      <c r="S86" s="87">
        <f t="shared" si="27"/>
        <v>0</v>
      </c>
      <c r="T86" s="87">
        <f t="shared" si="28"/>
        <v>0</v>
      </c>
      <c r="V86" s="87" t="str">
        <f>IF(ISERR(IF($C86="","",SUMIFS(Con_ve!$F$6:$F$1005,Con_ve!$D$6:$D$1005,$C86,Con_ve!$I$6:$I$1005,"Fechada",Con_ve!$Q$6:$Q$1005,V$5))),"",IF($C86="","",SUMIFS(Con_ve!$F$6:$F$1005,Con_ve!$D$6:$D$1005,$C86,Con_ve!$I$6:$I$1005,"Fechada",Con_ve!$Q$6:$Q$1005,V$5)))</f>
        <v/>
      </c>
      <c r="W86" s="87" t="str">
        <f>IF(ISERR(IF($C86="","",SUMIFS(Con_ve!$F$6:$F$1005,Con_ve!$D$6:$D$1005,$C86,Con_ve!$I$6:$I$1005,"Fechada",Con_ve!$Q$6:$Q$1005,W$5))),"",IF($C86="","",SUMIFS(Con_ve!$F$6:$F$1005,Con_ve!$D$6:$D$1005,$C86,Con_ve!$I$6:$I$1005,"Fechada",Con_ve!$Q$6:$Q$1005,W$5)))</f>
        <v/>
      </c>
      <c r="X86" s="87" t="str">
        <f>IF(ISERR(IF($C86="","",SUMIFS(Con_ve!$F$6:$F$1005,Con_ve!$D$6:$D$1005,$C86,Con_ve!$I$6:$I$1005,"Fechada",Con_ve!$Q$6:$Q$1005,X$5))),"",IF($C86="","",SUMIFS(Con_ve!$F$6:$F$1005,Con_ve!$D$6:$D$1005,$C86,Con_ve!$I$6:$I$1005,"Fechada",Con_ve!$Q$6:$Q$1005,X$5)))</f>
        <v/>
      </c>
      <c r="Y86" s="87" t="str">
        <f>IF(ISERR(IF($C86="","",SUMIFS(Con_ve!$F$6:$F$1005,Con_ve!$D$6:$D$1005,$C86,Con_ve!$I$6:$I$1005,"Fechada",Con_ve!$Q$6:$Q$1005,Y$5))),"",IF($C86="","",SUMIFS(Con_ve!$F$6:$F$1005,Con_ve!$D$6:$D$1005,$C86,Con_ve!$I$6:$I$1005,"Fechada",Con_ve!$Q$6:$Q$1005,Y$5)))</f>
        <v/>
      </c>
      <c r="Z86" s="87" t="str">
        <f>IF(ISERR(IF($C86="","",SUMIFS(Con_ve!$F$6:$F$1005,Con_ve!$D$6:$D$1005,$C86,Con_ve!$I$6:$I$1005,"Fechada",Con_ve!$Q$6:$Q$1005,Z$5))),"",IF($C86="","",SUMIFS(Con_ve!$F$6:$F$1005,Con_ve!$D$6:$D$1005,$C86,Con_ve!$I$6:$I$1005,"Fechada",Con_ve!$Q$6:$Q$1005,Z$5)))</f>
        <v/>
      </c>
      <c r="AA86" s="87" t="str">
        <f>IF(ISERR(IF($C86="","",SUMIFS(Con_ve!$F$6:$F$1005,Con_ve!$D$6:$D$1005,$C86,Con_ve!$I$6:$I$1005,"Fechada",Con_ve!$Q$6:$Q$1005,AA$5))),"",IF($C86="","",SUMIFS(Con_ve!$F$6:$F$1005,Con_ve!$D$6:$D$1005,$C86,Con_ve!$I$6:$I$1005,"Fechada",Con_ve!$Q$6:$Q$1005,AA$5)))</f>
        <v/>
      </c>
      <c r="AB86" s="87" t="str">
        <f>IF(ISERR(IF($C86="","",SUMIFS(Con_ve!$F$6:$F$1005,Con_ve!$D$6:$D$1005,$C86,Con_ve!$I$6:$I$1005,"Fechada",Con_ve!$Q$6:$Q$1005,AB$5))),"",IF($C86="","",SUMIFS(Con_ve!$F$6:$F$1005,Con_ve!$D$6:$D$1005,$C86,Con_ve!$I$6:$I$1005,"Fechada",Con_ve!$Q$6:$Q$1005,AB$5)))</f>
        <v/>
      </c>
      <c r="AC86" s="87" t="str">
        <f>IF(ISERR(IF($C86="","",SUMIFS(Con_ve!$F$6:$F$1005,Con_ve!$D$6:$D$1005,$C86,Con_ve!$I$6:$I$1005,"Fechada",Con_ve!$Q$6:$Q$1005,AC$5))),"",IF($C86="","",SUMIFS(Con_ve!$F$6:$F$1005,Con_ve!$D$6:$D$1005,$C86,Con_ve!$I$6:$I$1005,"Fechada",Con_ve!$Q$6:$Q$1005,AC$5)))</f>
        <v/>
      </c>
      <c r="AD86" s="87" t="str">
        <f>IF(ISERR(IF($C86="","",SUMIFS(Con_ve!$F$6:$F$1005,Con_ve!$D$6:$D$1005,$C86,Con_ve!$I$6:$I$1005,"Fechada",Con_ve!$Q$6:$Q$1005,AD$5))),"",IF($C86="","",SUMIFS(Con_ve!$F$6:$F$1005,Con_ve!$D$6:$D$1005,$C86,Con_ve!$I$6:$I$1005,"Fechada",Con_ve!$Q$6:$Q$1005,AD$5)))</f>
        <v/>
      </c>
      <c r="AE86" s="87" t="str">
        <f>IF(ISERR(IF($C86="","",SUMIFS(Con_ve!$F$6:$F$1005,Con_ve!$D$6:$D$1005,$C86,Con_ve!$I$6:$I$1005,"Fechada",Con_ve!$Q$6:$Q$1005,AE$5))),"",IF($C86="","",SUMIFS(Con_ve!$F$6:$F$1005,Con_ve!$D$6:$D$1005,$C86,Con_ve!$I$6:$I$1005,"Fechada",Con_ve!$Q$6:$Q$1005,AE$5)))</f>
        <v/>
      </c>
      <c r="AF86" s="87" t="str">
        <f>IF(ISERR(IF($C86="","",SUMIFS(Con_ve!$F$6:$F$1005,Con_ve!$D$6:$D$1005,$C86,Con_ve!$I$6:$I$1005,"Fechada",Con_ve!$Q$6:$Q$1005,AF$5))),"",IF($C86="","",SUMIFS(Con_ve!$F$6:$F$1005,Con_ve!$D$6:$D$1005,$C86,Con_ve!$I$6:$I$1005,"Fechada",Con_ve!$Q$6:$Q$1005,AF$5)))</f>
        <v/>
      </c>
      <c r="AG86" s="87" t="str">
        <f>IF(ISERR(IF($C86="","",SUMIFS(Con_ve!$F$6:$F$1005,Con_ve!$D$6:$D$1005,$C86,Con_ve!$I$6:$I$1005,"Fechada",Con_ve!$Q$6:$Q$1005,AG$5))),"",IF($C86="","",SUMIFS(Con_ve!$F$6:$F$1005,Con_ve!$D$6:$D$1005,$C86,Con_ve!$I$6:$I$1005,"Fechada",Con_ve!$Q$6:$Q$1005,AG$5)))</f>
        <v/>
      </c>
      <c r="AH86" s="87">
        <f t="shared" si="29"/>
        <v>0</v>
      </c>
      <c r="AJ86" s="87" t="str">
        <f>IF(ISERR(IF($C86="","",SUMIFS(Con_ve!$F$6:$F$1005,Con_ve!$D$6:$D$1005,$C86,Con_ve!$I$6:$I$1005,"Em negociação",Con_ve!$Q$6:$Q$1005,AJ$5))),"",IF($C86="","",SUMIFS(Con_ve!$F$6:$F$1005,Con_ve!$D$6:$D$1005,$C86,Con_ve!$I$6:$I$1005,"Em negociação",Con_ve!$Q$6:$Q$1005,AJ$5)))</f>
        <v/>
      </c>
      <c r="AK86" s="87" t="str">
        <f>IF(ISERR(IF($C86="","",SUMIFS(Con_ve!$F$6:$F$1005,Con_ve!$D$6:$D$1005,$C86,Con_ve!$I$6:$I$1005,"Em negociação",Con_ve!$Q$6:$Q$1005,AK$5))),"",IF($C86="","",SUMIFS(Con_ve!$F$6:$F$1005,Con_ve!$D$6:$D$1005,$C86,Con_ve!$I$6:$I$1005,"Em negociação",Con_ve!$Q$6:$Q$1005,AK$5)))</f>
        <v/>
      </c>
      <c r="AL86" s="87" t="str">
        <f>IF(ISERR(IF($C86="","",SUMIFS(Con_ve!$F$6:$F$1005,Con_ve!$D$6:$D$1005,$C86,Con_ve!$I$6:$I$1005,"Em negociação",Con_ve!$Q$6:$Q$1005,AL$5))),"",IF($C86="","",SUMIFS(Con_ve!$F$6:$F$1005,Con_ve!$D$6:$D$1005,$C86,Con_ve!$I$6:$I$1005,"Em negociação",Con_ve!$Q$6:$Q$1005,AL$5)))</f>
        <v/>
      </c>
      <c r="AM86" s="87" t="str">
        <f>IF(ISERR(IF($C86="","",SUMIFS(Con_ve!$F$6:$F$1005,Con_ve!$D$6:$D$1005,$C86,Con_ve!$I$6:$I$1005,"Em negociação",Con_ve!$Q$6:$Q$1005,AM$5))),"",IF($C86="","",SUMIFS(Con_ve!$F$6:$F$1005,Con_ve!$D$6:$D$1005,$C86,Con_ve!$I$6:$I$1005,"Em negociação",Con_ve!$Q$6:$Q$1005,AM$5)))</f>
        <v/>
      </c>
      <c r="AN86" s="87" t="str">
        <f>IF(ISERR(IF($C86="","",SUMIFS(Con_ve!$F$6:$F$1005,Con_ve!$D$6:$D$1005,$C86,Con_ve!$I$6:$I$1005,"Em negociação",Con_ve!$Q$6:$Q$1005,AN$5))),"",IF($C86="","",SUMIFS(Con_ve!$F$6:$F$1005,Con_ve!$D$6:$D$1005,$C86,Con_ve!$I$6:$I$1005,"Em negociação",Con_ve!$Q$6:$Q$1005,AN$5)))</f>
        <v/>
      </c>
      <c r="AO86" s="87" t="str">
        <f>IF(ISERR(IF($C86="","",SUMIFS(Con_ve!$F$6:$F$1005,Con_ve!$D$6:$D$1005,$C86,Con_ve!$I$6:$I$1005,"Em negociação",Con_ve!$Q$6:$Q$1005,AO$5))),"",IF($C86="","",SUMIFS(Con_ve!$F$6:$F$1005,Con_ve!$D$6:$D$1005,$C86,Con_ve!$I$6:$I$1005,"Em negociação",Con_ve!$Q$6:$Q$1005,AO$5)))</f>
        <v/>
      </c>
      <c r="AP86" s="87" t="str">
        <f>IF(ISERR(IF($C86="","",SUMIFS(Con_ve!$F$6:$F$1005,Con_ve!$D$6:$D$1005,$C86,Con_ve!$I$6:$I$1005,"Em negociação",Con_ve!$Q$6:$Q$1005,AP$5))),"",IF($C86="","",SUMIFS(Con_ve!$F$6:$F$1005,Con_ve!$D$6:$D$1005,$C86,Con_ve!$I$6:$I$1005,"Em negociação",Con_ve!$Q$6:$Q$1005,AP$5)))</f>
        <v/>
      </c>
      <c r="AQ86" s="87" t="str">
        <f>IF(ISERR(IF($C86="","",SUMIFS(Con_ve!$F$6:$F$1005,Con_ve!$D$6:$D$1005,$C86,Con_ve!$I$6:$I$1005,"Em negociação",Con_ve!$Q$6:$Q$1005,AQ$5))),"",IF($C86="","",SUMIFS(Con_ve!$F$6:$F$1005,Con_ve!$D$6:$D$1005,$C86,Con_ve!$I$6:$I$1005,"Em negociação",Con_ve!$Q$6:$Q$1005,AQ$5)))</f>
        <v/>
      </c>
      <c r="AR86" s="87" t="str">
        <f>IF(ISERR(IF($C86="","",SUMIFS(Con_ve!$F$6:$F$1005,Con_ve!$D$6:$D$1005,$C86,Con_ve!$I$6:$I$1005,"Em negociação",Con_ve!$Q$6:$Q$1005,AR$5))),"",IF($C86="","",SUMIFS(Con_ve!$F$6:$F$1005,Con_ve!$D$6:$D$1005,$C86,Con_ve!$I$6:$I$1005,"Em negociação",Con_ve!$Q$6:$Q$1005,AR$5)))</f>
        <v/>
      </c>
      <c r="AS86" s="87" t="str">
        <f>IF(ISERR(IF($C86="","",SUMIFS(Con_ve!$F$6:$F$1005,Con_ve!$D$6:$D$1005,$C86,Con_ve!$I$6:$I$1005,"Em negociação",Con_ve!$Q$6:$Q$1005,AS$5))),"",IF($C86="","",SUMIFS(Con_ve!$F$6:$F$1005,Con_ve!$D$6:$D$1005,$C86,Con_ve!$I$6:$I$1005,"Em negociação",Con_ve!$Q$6:$Q$1005,AS$5)))</f>
        <v/>
      </c>
      <c r="AT86" s="87" t="str">
        <f>IF(ISERR(IF($C86="","",SUMIFS(Con_ve!$F$6:$F$1005,Con_ve!$D$6:$D$1005,$C86,Con_ve!$I$6:$I$1005,"Em negociação",Con_ve!$Q$6:$Q$1005,AT$5))),"",IF($C86="","",SUMIFS(Con_ve!$F$6:$F$1005,Con_ve!$D$6:$D$1005,$C86,Con_ve!$I$6:$I$1005,"Em negociação",Con_ve!$Q$6:$Q$1005,AT$5)))</f>
        <v/>
      </c>
      <c r="AU86" s="87" t="str">
        <f>IF(ISERR(IF($C86="","",SUMIFS(Con_ve!$F$6:$F$1005,Con_ve!$D$6:$D$1005,$C86,Con_ve!$I$6:$I$1005,"Em negociação",Con_ve!$Q$6:$Q$1005,AU$5))),"",IF($C86="","",SUMIFS(Con_ve!$F$6:$F$1005,Con_ve!$D$6:$D$1005,$C86,Con_ve!$I$6:$I$1005,"Em negociação",Con_ve!$Q$6:$Q$1005,AU$5)))</f>
        <v/>
      </c>
      <c r="AV86" s="87">
        <f t="shared" si="30"/>
        <v>0</v>
      </c>
    </row>
    <row r="87" spans="3:48" ht="30" customHeight="1">
      <c r="C87" s="97"/>
      <c r="D87" s="97"/>
      <c r="E87" s="95" t="s">
        <v>309</v>
      </c>
      <c r="F87" s="95" t="s">
        <v>309</v>
      </c>
      <c r="H87" s="87">
        <f t="shared" si="16"/>
        <v>0</v>
      </c>
      <c r="I87" s="87">
        <f t="shared" si="17"/>
        <v>0</v>
      </c>
      <c r="J87" s="87">
        <f t="shared" si="18"/>
        <v>0</v>
      </c>
      <c r="K87" s="87">
        <f t="shared" si="19"/>
        <v>0</v>
      </c>
      <c r="L87" s="87">
        <f t="shared" si="20"/>
        <v>0</v>
      </c>
      <c r="M87" s="87">
        <f t="shared" si="21"/>
        <v>0</v>
      </c>
      <c r="N87" s="87">
        <f t="shared" si="22"/>
        <v>0</v>
      </c>
      <c r="O87" s="87">
        <f t="shared" si="23"/>
        <v>0</v>
      </c>
      <c r="P87" s="87">
        <f t="shared" si="24"/>
        <v>0</v>
      </c>
      <c r="Q87" s="87">
        <f t="shared" si="25"/>
        <v>0</v>
      </c>
      <c r="R87" s="87">
        <f t="shared" si="26"/>
        <v>0</v>
      </c>
      <c r="S87" s="87">
        <f t="shared" si="27"/>
        <v>0</v>
      </c>
      <c r="T87" s="87">
        <f t="shared" si="28"/>
        <v>0</v>
      </c>
      <c r="V87" s="87" t="str">
        <f>IF(ISERR(IF($C87="","",SUMIFS(Con_ve!$F$6:$F$1005,Con_ve!$D$6:$D$1005,$C87,Con_ve!$I$6:$I$1005,"Fechada",Con_ve!$Q$6:$Q$1005,V$5))),"",IF($C87="","",SUMIFS(Con_ve!$F$6:$F$1005,Con_ve!$D$6:$D$1005,$C87,Con_ve!$I$6:$I$1005,"Fechada",Con_ve!$Q$6:$Q$1005,V$5)))</f>
        <v/>
      </c>
      <c r="W87" s="87" t="str">
        <f>IF(ISERR(IF($C87="","",SUMIFS(Con_ve!$F$6:$F$1005,Con_ve!$D$6:$D$1005,$C87,Con_ve!$I$6:$I$1005,"Fechada",Con_ve!$Q$6:$Q$1005,W$5))),"",IF($C87="","",SUMIFS(Con_ve!$F$6:$F$1005,Con_ve!$D$6:$D$1005,$C87,Con_ve!$I$6:$I$1005,"Fechada",Con_ve!$Q$6:$Q$1005,W$5)))</f>
        <v/>
      </c>
      <c r="X87" s="87" t="str">
        <f>IF(ISERR(IF($C87="","",SUMIFS(Con_ve!$F$6:$F$1005,Con_ve!$D$6:$D$1005,$C87,Con_ve!$I$6:$I$1005,"Fechada",Con_ve!$Q$6:$Q$1005,X$5))),"",IF($C87="","",SUMIFS(Con_ve!$F$6:$F$1005,Con_ve!$D$6:$D$1005,$C87,Con_ve!$I$6:$I$1005,"Fechada",Con_ve!$Q$6:$Q$1005,X$5)))</f>
        <v/>
      </c>
      <c r="Y87" s="87" t="str">
        <f>IF(ISERR(IF($C87="","",SUMIFS(Con_ve!$F$6:$F$1005,Con_ve!$D$6:$D$1005,$C87,Con_ve!$I$6:$I$1005,"Fechada",Con_ve!$Q$6:$Q$1005,Y$5))),"",IF($C87="","",SUMIFS(Con_ve!$F$6:$F$1005,Con_ve!$D$6:$D$1005,$C87,Con_ve!$I$6:$I$1005,"Fechada",Con_ve!$Q$6:$Q$1005,Y$5)))</f>
        <v/>
      </c>
      <c r="Z87" s="87" t="str">
        <f>IF(ISERR(IF($C87="","",SUMIFS(Con_ve!$F$6:$F$1005,Con_ve!$D$6:$D$1005,$C87,Con_ve!$I$6:$I$1005,"Fechada",Con_ve!$Q$6:$Q$1005,Z$5))),"",IF($C87="","",SUMIFS(Con_ve!$F$6:$F$1005,Con_ve!$D$6:$D$1005,$C87,Con_ve!$I$6:$I$1005,"Fechada",Con_ve!$Q$6:$Q$1005,Z$5)))</f>
        <v/>
      </c>
      <c r="AA87" s="87" t="str">
        <f>IF(ISERR(IF($C87="","",SUMIFS(Con_ve!$F$6:$F$1005,Con_ve!$D$6:$D$1005,$C87,Con_ve!$I$6:$I$1005,"Fechada",Con_ve!$Q$6:$Q$1005,AA$5))),"",IF($C87="","",SUMIFS(Con_ve!$F$6:$F$1005,Con_ve!$D$6:$D$1005,$C87,Con_ve!$I$6:$I$1005,"Fechada",Con_ve!$Q$6:$Q$1005,AA$5)))</f>
        <v/>
      </c>
      <c r="AB87" s="87" t="str">
        <f>IF(ISERR(IF($C87="","",SUMIFS(Con_ve!$F$6:$F$1005,Con_ve!$D$6:$D$1005,$C87,Con_ve!$I$6:$I$1005,"Fechada",Con_ve!$Q$6:$Q$1005,AB$5))),"",IF($C87="","",SUMIFS(Con_ve!$F$6:$F$1005,Con_ve!$D$6:$D$1005,$C87,Con_ve!$I$6:$I$1005,"Fechada",Con_ve!$Q$6:$Q$1005,AB$5)))</f>
        <v/>
      </c>
      <c r="AC87" s="87" t="str">
        <f>IF(ISERR(IF($C87="","",SUMIFS(Con_ve!$F$6:$F$1005,Con_ve!$D$6:$D$1005,$C87,Con_ve!$I$6:$I$1005,"Fechada",Con_ve!$Q$6:$Q$1005,AC$5))),"",IF($C87="","",SUMIFS(Con_ve!$F$6:$F$1005,Con_ve!$D$6:$D$1005,$C87,Con_ve!$I$6:$I$1005,"Fechada",Con_ve!$Q$6:$Q$1005,AC$5)))</f>
        <v/>
      </c>
      <c r="AD87" s="87" t="str">
        <f>IF(ISERR(IF($C87="","",SUMIFS(Con_ve!$F$6:$F$1005,Con_ve!$D$6:$D$1005,$C87,Con_ve!$I$6:$I$1005,"Fechada",Con_ve!$Q$6:$Q$1005,AD$5))),"",IF($C87="","",SUMIFS(Con_ve!$F$6:$F$1005,Con_ve!$D$6:$D$1005,$C87,Con_ve!$I$6:$I$1005,"Fechada",Con_ve!$Q$6:$Q$1005,AD$5)))</f>
        <v/>
      </c>
      <c r="AE87" s="87" t="str">
        <f>IF(ISERR(IF($C87="","",SUMIFS(Con_ve!$F$6:$F$1005,Con_ve!$D$6:$D$1005,$C87,Con_ve!$I$6:$I$1005,"Fechada",Con_ve!$Q$6:$Q$1005,AE$5))),"",IF($C87="","",SUMIFS(Con_ve!$F$6:$F$1005,Con_ve!$D$6:$D$1005,$C87,Con_ve!$I$6:$I$1005,"Fechada",Con_ve!$Q$6:$Q$1005,AE$5)))</f>
        <v/>
      </c>
      <c r="AF87" s="87" t="str">
        <f>IF(ISERR(IF($C87="","",SUMIFS(Con_ve!$F$6:$F$1005,Con_ve!$D$6:$D$1005,$C87,Con_ve!$I$6:$I$1005,"Fechada",Con_ve!$Q$6:$Q$1005,AF$5))),"",IF($C87="","",SUMIFS(Con_ve!$F$6:$F$1005,Con_ve!$D$6:$D$1005,$C87,Con_ve!$I$6:$I$1005,"Fechada",Con_ve!$Q$6:$Q$1005,AF$5)))</f>
        <v/>
      </c>
      <c r="AG87" s="87" t="str">
        <f>IF(ISERR(IF($C87="","",SUMIFS(Con_ve!$F$6:$F$1005,Con_ve!$D$6:$D$1005,$C87,Con_ve!$I$6:$I$1005,"Fechada",Con_ve!$Q$6:$Q$1005,AG$5))),"",IF($C87="","",SUMIFS(Con_ve!$F$6:$F$1005,Con_ve!$D$6:$D$1005,$C87,Con_ve!$I$6:$I$1005,"Fechada",Con_ve!$Q$6:$Q$1005,AG$5)))</f>
        <v/>
      </c>
      <c r="AH87" s="87">
        <f t="shared" si="29"/>
        <v>0</v>
      </c>
      <c r="AJ87" s="87" t="str">
        <f>IF(ISERR(IF($C87="","",SUMIFS(Con_ve!$F$6:$F$1005,Con_ve!$D$6:$D$1005,$C87,Con_ve!$I$6:$I$1005,"Em negociação",Con_ve!$Q$6:$Q$1005,AJ$5))),"",IF($C87="","",SUMIFS(Con_ve!$F$6:$F$1005,Con_ve!$D$6:$D$1005,$C87,Con_ve!$I$6:$I$1005,"Em negociação",Con_ve!$Q$6:$Q$1005,AJ$5)))</f>
        <v/>
      </c>
      <c r="AK87" s="87" t="str">
        <f>IF(ISERR(IF($C87="","",SUMIFS(Con_ve!$F$6:$F$1005,Con_ve!$D$6:$D$1005,$C87,Con_ve!$I$6:$I$1005,"Em negociação",Con_ve!$Q$6:$Q$1005,AK$5))),"",IF($C87="","",SUMIFS(Con_ve!$F$6:$F$1005,Con_ve!$D$6:$D$1005,$C87,Con_ve!$I$6:$I$1005,"Em negociação",Con_ve!$Q$6:$Q$1005,AK$5)))</f>
        <v/>
      </c>
      <c r="AL87" s="87" t="str">
        <f>IF(ISERR(IF($C87="","",SUMIFS(Con_ve!$F$6:$F$1005,Con_ve!$D$6:$D$1005,$C87,Con_ve!$I$6:$I$1005,"Em negociação",Con_ve!$Q$6:$Q$1005,AL$5))),"",IF($C87="","",SUMIFS(Con_ve!$F$6:$F$1005,Con_ve!$D$6:$D$1005,$C87,Con_ve!$I$6:$I$1005,"Em negociação",Con_ve!$Q$6:$Q$1005,AL$5)))</f>
        <v/>
      </c>
      <c r="AM87" s="87" t="str">
        <f>IF(ISERR(IF($C87="","",SUMIFS(Con_ve!$F$6:$F$1005,Con_ve!$D$6:$D$1005,$C87,Con_ve!$I$6:$I$1005,"Em negociação",Con_ve!$Q$6:$Q$1005,AM$5))),"",IF($C87="","",SUMIFS(Con_ve!$F$6:$F$1005,Con_ve!$D$6:$D$1005,$C87,Con_ve!$I$6:$I$1005,"Em negociação",Con_ve!$Q$6:$Q$1005,AM$5)))</f>
        <v/>
      </c>
      <c r="AN87" s="87" t="str">
        <f>IF(ISERR(IF($C87="","",SUMIFS(Con_ve!$F$6:$F$1005,Con_ve!$D$6:$D$1005,$C87,Con_ve!$I$6:$I$1005,"Em negociação",Con_ve!$Q$6:$Q$1005,AN$5))),"",IF($C87="","",SUMIFS(Con_ve!$F$6:$F$1005,Con_ve!$D$6:$D$1005,$C87,Con_ve!$I$6:$I$1005,"Em negociação",Con_ve!$Q$6:$Q$1005,AN$5)))</f>
        <v/>
      </c>
      <c r="AO87" s="87" t="str">
        <f>IF(ISERR(IF($C87="","",SUMIFS(Con_ve!$F$6:$F$1005,Con_ve!$D$6:$D$1005,$C87,Con_ve!$I$6:$I$1005,"Em negociação",Con_ve!$Q$6:$Q$1005,AO$5))),"",IF($C87="","",SUMIFS(Con_ve!$F$6:$F$1005,Con_ve!$D$6:$D$1005,$C87,Con_ve!$I$6:$I$1005,"Em negociação",Con_ve!$Q$6:$Q$1005,AO$5)))</f>
        <v/>
      </c>
      <c r="AP87" s="87" t="str">
        <f>IF(ISERR(IF($C87="","",SUMIFS(Con_ve!$F$6:$F$1005,Con_ve!$D$6:$D$1005,$C87,Con_ve!$I$6:$I$1005,"Em negociação",Con_ve!$Q$6:$Q$1005,AP$5))),"",IF($C87="","",SUMIFS(Con_ve!$F$6:$F$1005,Con_ve!$D$6:$D$1005,$C87,Con_ve!$I$6:$I$1005,"Em negociação",Con_ve!$Q$6:$Q$1005,AP$5)))</f>
        <v/>
      </c>
      <c r="AQ87" s="87" t="str">
        <f>IF(ISERR(IF($C87="","",SUMIFS(Con_ve!$F$6:$F$1005,Con_ve!$D$6:$D$1005,$C87,Con_ve!$I$6:$I$1005,"Em negociação",Con_ve!$Q$6:$Q$1005,AQ$5))),"",IF($C87="","",SUMIFS(Con_ve!$F$6:$F$1005,Con_ve!$D$6:$D$1005,$C87,Con_ve!$I$6:$I$1005,"Em negociação",Con_ve!$Q$6:$Q$1005,AQ$5)))</f>
        <v/>
      </c>
      <c r="AR87" s="87" t="str">
        <f>IF(ISERR(IF($C87="","",SUMIFS(Con_ve!$F$6:$F$1005,Con_ve!$D$6:$D$1005,$C87,Con_ve!$I$6:$I$1005,"Em negociação",Con_ve!$Q$6:$Q$1005,AR$5))),"",IF($C87="","",SUMIFS(Con_ve!$F$6:$F$1005,Con_ve!$D$6:$D$1005,$C87,Con_ve!$I$6:$I$1005,"Em negociação",Con_ve!$Q$6:$Q$1005,AR$5)))</f>
        <v/>
      </c>
      <c r="AS87" s="87" t="str">
        <f>IF(ISERR(IF($C87="","",SUMIFS(Con_ve!$F$6:$F$1005,Con_ve!$D$6:$D$1005,$C87,Con_ve!$I$6:$I$1005,"Em negociação",Con_ve!$Q$6:$Q$1005,AS$5))),"",IF($C87="","",SUMIFS(Con_ve!$F$6:$F$1005,Con_ve!$D$6:$D$1005,$C87,Con_ve!$I$6:$I$1005,"Em negociação",Con_ve!$Q$6:$Q$1005,AS$5)))</f>
        <v/>
      </c>
      <c r="AT87" s="87" t="str">
        <f>IF(ISERR(IF($C87="","",SUMIFS(Con_ve!$F$6:$F$1005,Con_ve!$D$6:$D$1005,$C87,Con_ve!$I$6:$I$1005,"Em negociação",Con_ve!$Q$6:$Q$1005,AT$5))),"",IF($C87="","",SUMIFS(Con_ve!$F$6:$F$1005,Con_ve!$D$6:$D$1005,$C87,Con_ve!$I$6:$I$1005,"Em negociação",Con_ve!$Q$6:$Q$1005,AT$5)))</f>
        <v/>
      </c>
      <c r="AU87" s="87" t="str">
        <f>IF(ISERR(IF($C87="","",SUMIFS(Con_ve!$F$6:$F$1005,Con_ve!$D$6:$D$1005,$C87,Con_ve!$I$6:$I$1005,"Em negociação",Con_ve!$Q$6:$Q$1005,AU$5))),"",IF($C87="","",SUMIFS(Con_ve!$F$6:$F$1005,Con_ve!$D$6:$D$1005,$C87,Con_ve!$I$6:$I$1005,"Em negociação",Con_ve!$Q$6:$Q$1005,AU$5)))</f>
        <v/>
      </c>
      <c r="AV87" s="87">
        <f t="shared" si="30"/>
        <v>0</v>
      </c>
    </row>
    <row r="88" spans="3:48" ht="30" customHeight="1">
      <c r="C88" s="97"/>
      <c r="D88" s="97"/>
      <c r="E88" s="95" t="s">
        <v>309</v>
      </c>
      <c r="F88" s="95" t="s">
        <v>309</v>
      </c>
      <c r="H88" s="87">
        <f t="shared" si="16"/>
        <v>0</v>
      </c>
      <c r="I88" s="87">
        <f t="shared" si="17"/>
        <v>0</v>
      </c>
      <c r="J88" s="87">
        <f t="shared" si="18"/>
        <v>0</v>
      </c>
      <c r="K88" s="87">
        <f t="shared" si="19"/>
        <v>0</v>
      </c>
      <c r="L88" s="87">
        <f t="shared" si="20"/>
        <v>0</v>
      </c>
      <c r="M88" s="87">
        <f t="shared" si="21"/>
        <v>0</v>
      </c>
      <c r="N88" s="87">
        <f t="shared" si="22"/>
        <v>0</v>
      </c>
      <c r="O88" s="87">
        <f t="shared" si="23"/>
        <v>0</v>
      </c>
      <c r="P88" s="87">
        <f t="shared" si="24"/>
        <v>0</v>
      </c>
      <c r="Q88" s="87">
        <f t="shared" si="25"/>
        <v>0</v>
      </c>
      <c r="R88" s="87">
        <f t="shared" si="26"/>
        <v>0</v>
      </c>
      <c r="S88" s="87">
        <f t="shared" si="27"/>
        <v>0</v>
      </c>
      <c r="T88" s="87">
        <f t="shared" si="28"/>
        <v>0</v>
      </c>
      <c r="V88" s="87" t="str">
        <f>IF(ISERR(IF($C88="","",SUMIFS(Con_ve!$F$6:$F$1005,Con_ve!$D$6:$D$1005,$C88,Con_ve!$I$6:$I$1005,"Fechada",Con_ve!$Q$6:$Q$1005,V$5))),"",IF($C88="","",SUMIFS(Con_ve!$F$6:$F$1005,Con_ve!$D$6:$D$1005,$C88,Con_ve!$I$6:$I$1005,"Fechada",Con_ve!$Q$6:$Q$1005,V$5)))</f>
        <v/>
      </c>
      <c r="W88" s="87" t="str">
        <f>IF(ISERR(IF($C88="","",SUMIFS(Con_ve!$F$6:$F$1005,Con_ve!$D$6:$D$1005,$C88,Con_ve!$I$6:$I$1005,"Fechada",Con_ve!$Q$6:$Q$1005,W$5))),"",IF($C88="","",SUMIFS(Con_ve!$F$6:$F$1005,Con_ve!$D$6:$D$1005,$C88,Con_ve!$I$6:$I$1005,"Fechada",Con_ve!$Q$6:$Q$1005,W$5)))</f>
        <v/>
      </c>
      <c r="X88" s="87" t="str">
        <f>IF(ISERR(IF($C88="","",SUMIFS(Con_ve!$F$6:$F$1005,Con_ve!$D$6:$D$1005,$C88,Con_ve!$I$6:$I$1005,"Fechada",Con_ve!$Q$6:$Q$1005,X$5))),"",IF($C88="","",SUMIFS(Con_ve!$F$6:$F$1005,Con_ve!$D$6:$D$1005,$C88,Con_ve!$I$6:$I$1005,"Fechada",Con_ve!$Q$6:$Q$1005,X$5)))</f>
        <v/>
      </c>
      <c r="Y88" s="87" t="str">
        <f>IF(ISERR(IF($C88="","",SUMIFS(Con_ve!$F$6:$F$1005,Con_ve!$D$6:$D$1005,$C88,Con_ve!$I$6:$I$1005,"Fechada",Con_ve!$Q$6:$Q$1005,Y$5))),"",IF($C88="","",SUMIFS(Con_ve!$F$6:$F$1005,Con_ve!$D$6:$D$1005,$C88,Con_ve!$I$6:$I$1005,"Fechada",Con_ve!$Q$6:$Q$1005,Y$5)))</f>
        <v/>
      </c>
      <c r="Z88" s="87" t="str">
        <f>IF(ISERR(IF($C88="","",SUMIFS(Con_ve!$F$6:$F$1005,Con_ve!$D$6:$D$1005,$C88,Con_ve!$I$6:$I$1005,"Fechada",Con_ve!$Q$6:$Q$1005,Z$5))),"",IF($C88="","",SUMIFS(Con_ve!$F$6:$F$1005,Con_ve!$D$6:$D$1005,$C88,Con_ve!$I$6:$I$1005,"Fechada",Con_ve!$Q$6:$Q$1005,Z$5)))</f>
        <v/>
      </c>
      <c r="AA88" s="87" t="str">
        <f>IF(ISERR(IF($C88="","",SUMIFS(Con_ve!$F$6:$F$1005,Con_ve!$D$6:$D$1005,$C88,Con_ve!$I$6:$I$1005,"Fechada",Con_ve!$Q$6:$Q$1005,AA$5))),"",IF($C88="","",SUMIFS(Con_ve!$F$6:$F$1005,Con_ve!$D$6:$D$1005,$C88,Con_ve!$I$6:$I$1005,"Fechada",Con_ve!$Q$6:$Q$1005,AA$5)))</f>
        <v/>
      </c>
      <c r="AB88" s="87" t="str">
        <f>IF(ISERR(IF($C88="","",SUMIFS(Con_ve!$F$6:$F$1005,Con_ve!$D$6:$D$1005,$C88,Con_ve!$I$6:$I$1005,"Fechada",Con_ve!$Q$6:$Q$1005,AB$5))),"",IF($C88="","",SUMIFS(Con_ve!$F$6:$F$1005,Con_ve!$D$6:$D$1005,$C88,Con_ve!$I$6:$I$1005,"Fechada",Con_ve!$Q$6:$Q$1005,AB$5)))</f>
        <v/>
      </c>
      <c r="AC88" s="87" t="str">
        <f>IF(ISERR(IF($C88="","",SUMIFS(Con_ve!$F$6:$F$1005,Con_ve!$D$6:$D$1005,$C88,Con_ve!$I$6:$I$1005,"Fechada",Con_ve!$Q$6:$Q$1005,AC$5))),"",IF($C88="","",SUMIFS(Con_ve!$F$6:$F$1005,Con_ve!$D$6:$D$1005,$C88,Con_ve!$I$6:$I$1005,"Fechada",Con_ve!$Q$6:$Q$1005,AC$5)))</f>
        <v/>
      </c>
      <c r="AD88" s="87" t="str">
        <f>IF(ISERR(IF($C88="","",SUMIFS(Con_ve!$F$6:$F$1005,Con_ve!$D$6:$D$1005,$C88,Con_ve!$I$6:$I$1005,"Fechada",Con_ve!$Q$6:$Q$1005,AD$5))),"",IF($C88="","",SUMIFS(Con_ve!$F$6:$F$1005,Con_ve!$D$6:$D$1005,$C88,Con_ve!$I$6:$I$1005,"Fechada",Con_ve!$Q$6:$Q$1005,AD$5)))</f>
        <v/>
      </c>
      <c r="AE88" s="87" t="str">
        <f>IF(ISERR(IF($C88="","",SUMIFS(Con_ve!$F$6:$F$1005,Con_ve!$D$6:$D$1005,$C88,Con_ve!$I$6:$I$1005,"Fechada",Con_ve!$Q$6:$Q$1005,AE$5))),"",IF($C88="","",SUMIFS(Con_ve!$F$6:$F$1005,Con_ve!$D$6:$D$1005,$C88,Con_ve!$I$6:$I$1005,"Fechada",Con_ve!$Q$6:$Q$1005,AE$5)))</f>
        <v/>
      </c>
      <c r="AF88" s="87" t="str">
        <f>IF(ISERR(IF($C88="","",SUMIFS(Con_ve!$F$6:$F$1005,Con_ve!$D$6:$D$1005,$C88,Con_ve!$I$6:$I$1005,"Fechada",Con_ve!$Q$6:$Q$1005,AF$5))),"",IF($C88="","",SUMIFS(Con_ve!$F$6:$F$1005,Con_ve!$D$6:$D$1005,$C88,Con_ve!$I$6:$I$1005,"Fechada",Con_ve!$Q$6:$Q$1005,AF$5)))</f>
        <v/>
      </c>
      <c r="AG88" s="87" t="str">
        <f>IF(ISERR(IF($C88="","",SUMIFS(Con_ve!$F$6:$F$1005,Con_ve!$D$6:$D$1005,$C88,Con_ve!$I$6:$I$1005,"Fechada",Con_ve!$Q$6:$Q$1005,AG$5))),"",IF($C88="","",SUMIFS(Con_ve!$F$6:$F$1005,Con_ve!$D$6:$D$1005,$C88,Con_ve!$I$6:$I$1005,"Fechada",Con_ve!$Q$6:$Q$1005,AG$5)))</f>
        <v/>
      </c>
      <c r="AH88" s="87">
        <f t="shared" si="29"/>
        <v>0</v>
      </c>
      <c r="AJ88" s="87" t="str">
        <f>IF(ISERR(IF($C88="","",SUMIFS(Con_ve!$F$6:$F$1005,Con_ve!$D$6:$D$1005,$C88,Con_ve!$I$6:$I$1005,"Em negociação",Con_ve!$Q$6:$Q$1005,AJ$5))),"",IF($C88="","",SUMIFS(Con_ve!$F$6:$F$1005,Con_ve!$D$6:$D$1005,$C88,Con_ve!$I$6:$I$1005,"Em negociação",Con_ve!$Q$6:$Q$1005,AJ$5)))</f>
        <v/>
      </c>
      <c r="AK88" s="87" t="str">
        <f>IF(ISERR(IF($C88="","",SUMIFS(Con_ve!$F$6:$F$1005,Con_ve!$D$6:$D$1005,$C88,Con_ve!$I$6:$I$1005,"Em negociação",Con_ve!$Q$6:$Q$1005,AK$5))),"",IF($C88="","",SUMIFS(Con_ve!$F$6:$F$1005,Con_ve!$D$6:$D$1005,$C88,Con_ve!$I$6:$I$1005,"Em negociação",Con_ve!$Q$6:$Q$1005,AK$5)))</f>
        <v/>
      </c>
      <c r="AL88" s="87" t="str">
        <f>IF(ISERR(IF($C88="","",SUMIFS(Con_ve!$F$6:$F$1005,Con_ve!$D$6:$D$1005,$C88,Con_ve!$I$6:$I$1005,"Em negociação",Con_ve!$Q$6:$Q$1005,AL$5))),"",IF($C88="","",SUMIFS(Con_ve!$F$6:$F$1005,Con_ve!$D$6:$D$1005,$C88,Con_ve!$I$6:$I$1005,"Em negociação",Con_ve!$Q$6:$Q$1005,AL$5)))</f>
        <v/>
      </c>
      <c r="AM88" s="87" t="str">
        <f>IF(ISERR(IF($C88="","",SUMIFS(Con_ve!$F$6:$F$1005,Con_ve!$D$6:$D$1005,$C88,Con_ve!$I$6:$I$1005,"Em negociação",Con_ve!$Q$6:$Q$1005,AM$5))),"",IF($C88="","",SUMIFS(Con_ve!$F$6:$F$1005,Con_ve!$D$6:$D$1005,$C88,Con_ve!$I$6:$I$1005,"Em negociação",Con_ve!$Q$6:$Q$1005,AM$5)))</f>
        <v/>
      </c>
      <c r="AN88" s="87" t="str">
        <f>IF(ISERR(IF($C88="","",SUMIFS(Con_ve!$F$6:$F$1005,Con_ve!$D$6:$D$1005,$C88,Con_ve!$I$6:$I$1005,"Em negociação",Con_ve!$Q$6:$Q$1005,AN$5))),"",IF($C88="","",SUMIFS(Con_ve!$F$6:$F$1005,Con_ve!$D$6:$D$1005,$C88,Con_ve!$I$6:$I$1005,"Em negociação",Con_ve!$Q$6:$Q$1005,AN$5)))</f>
        <v/>
      </c>
      <c r="AO88" s="87" t="str">
        <f>IF(ISERR(IF($C88="","",SUMIFS(Con_ve!$F$6:$F$1005,Con_ve!$D$6:$D$1005,$C88,Con_ve!$I$6:$I$1005,"Em negociação",Con_ve!$Q$6:$Q$1005,AO$5))),"",IF($C88="","",SUMIFS(Con_ve!$F$6:$F$1005,Con_ve!$D$6:$D$1005,$C88,Con_ve!$I$6:$I$1005,"Em negociação",Con_ve!$Q$6:$Q$1005,AO$5)))</f>
        <v/>
      </c>
      <c r="AP88" s="87" t="str">
        <f>IF(ISERR(IF($C88="","",SUMIFS(Con_ve!$F$6:$F$1005,Con_ve!$D$6:$D$1005,$C88,Con_ve!$I$6:$I$1005,"Em negociação",Con_ve!$Q$6:$Q$1005,AP$5))),"",IF($C88="","",SUMIFS(Con_ve!$F$6:$F$1005,Con_ve!$D$6:$D$1005,$C88,Con_ve!$I$6:$I$1005,"Em negociação",Con_ve!$Q$6:$Q$1005,AP$5)))</f>
        <v/>
      </c>
      <c r="AQ88" s="87" t="str">
        <f>IF(ISERR(IF($C88="","",SUMIFS(Con_ve!$F$6:$F$1005,Con_ve!$D$6:$D$1005,$C88,Con_ve!$I$6:$I$1005,"Em negociação",Con_ve!$Q$6:$Q$1005,AQ$5))),"",IF($C88="","",SUMIFS(Con_ve!$F$6:$F$1005,Con_ve!$D$6:$D$1005,$C88,Con_ve!$I$6:$I$1005,"Em negociação",Con_ve!$Q$6:$Q$1005,AQ$5)))</f>
        <v/>
      </c>
      <c r="AR88" s="87" t="str">
        <f>IF(ISERR(IF($C88="","",SUMIFS(Con_ve!$F$6:$F$1005,Con_ve!$D$6:$D$1005,$C88,Con_ve!$I$6:$I$1005,"Em negociação",Con_ve!$Q$6:$Q$1005,AR$5))),"",IF($C88="","",SUMIFS(Con_ve!$F$6:$F$1005,Con_ve!$D$6:$D$1005,$C88,Con_ve!$I$6:$I$1005,"Em negociação",Con_ve!$Q$6:$Q$1005,AR$5)))</f>
        <v/>
      </c>
      <c r="AS88" s="87" t="str">
        <f>IF(ISERR(IF($C88="","",SUMIFS(Con_ve!$F$6:$F$1005,Con_ve!$D$6:$D$1005,$C88,Con_ve!$I$6:$I$1005,"Em negociação",Con_ve!$Q$6:$Q$1005,AS$5))),"",IF($C88="","",SUMIFS(Con_ve!$F$6:$F$1005,Con_ve!$D$6:$D$1005,$C88,Con_ve!$I$6:$I$1005,"Em negociação",Con_ve!$Q$6:$Q$1005,AS$5)))</f>
        <v/>
      </c>
      <c r="AT88" s="87" t="str">
        <f>IF(ISERR(IF($C88="","",SUMIFS(Con_ve!$F$6:$F$1005,Con_ve!$D$6:$D$1005,$C88,Con_ve!$I$6:$I$1005,"Em negociação",Con_ve!$Q$6:$Q$1005,AT$5))),"",IF($C88="","",SUMIFS(Con_ve!$F$6:$F$1005,Con_ve!$D$6:$D$1005,$C88,Con_ve!$I$6:$I$1005,"Em negociação",Con_ve!$Q$6:$Q$1005,AT$5)))</f>
        <v/>
      </c>
      <c r="AU88" s="87" t="str">
        <f>IF(ISERR(IF($C88="","",SUMIFS(Con_ve!$F$6:$F$1005,Con_ve!$D$6:$D$1005,$C88,Con_ve!$I$6:$I$1005,"Em negociação",Con_ve!$Q$6:$Q$1005,AU$5))),"",IF($C88="","",SUMIFS(Con_ve!$F$6:$F$1005,Con_ve!$D$6:$D$1005,$C88,Con_ve!$I$6:$I$1005,"Em negociação",Con_ve!$Q$6:$Q$1005,AU$5)))</f>
        <v/>
      </c>
      <c r="AV88" s="87">
        <f t="shared" si="30"/>
        <v>0</v>
      </c>
    </row>
    <row r="89" spans="3:48" ht="30" customHeight="1">
      <c r="C89" s="97"/>
      <c r="D89" s="97"/>
      <c r="E89" s="95" t="s">
        <v>309</v>
      </c>
      <c r="F89" s="95" t="s">
        <v>309</v>
      </c>
      <c r="H89" s="87">
        <f t="shared" si="16"/>
        <v>0</v>
      </c>
      <c r="I89" s="87">
        <f t="shared" si="17"/>
        <v>0</v>
      </c>
      <c r="J89" s="87">
        <f t="shared" si="18"/>
        <v>0</v>
      </c>
      <c r="K89" s="87">
        <f t="shared" si="19"/>
        <v>0</v>
      </c>
      <c r="L89" s="87">
        <f t="shared" si="20"/>
        <v>0</v>
      </c>
      <c r="M89" s="87">
        <f t="shared" si="21"/>
        <v>0</v>
      </c>
      <c r="N89" s="87">
        <f t="shared" si="22"/>
        <v>0</v>
      </c>
      <c r="O89" s="87">
        <f t="shared" si="23"/>
        <v>0</v>
      </c>
      <c r="P89" s="87">
        <f t="shared" si="24"/>
        <v>0</v>
      </c>
      <c r="Q89" s="87">
        <f t="shared" si="25"/>
        <v>0</v>
      </c>
      <c r="R89" s="87">
        <f t="shared" si="26"/>
        <v>0</v>
      </c>
      <c r="S89" s="87">
        <f t="shared" si="27"/>
        <v>0</v>
      </c>
      <c r="T89" s="87">
        <f t="shared" si="28"/>
        <v>0</v>
      </c>
      <c r="V89" s="87" t="str">
        <f>IF(ISERR(IF($C89="","",SUMIFS(Con_ve!$F$6:$F$1005,Con_ve!$D$6:$D$1005,$C89,Con_ve!$I$6:$I$1005,"Fechada",Con_ve!$Q$6:$Q$1005,V$5))),"",IF($C89="","",SUMIFS(Con_ve!$F$6:$F$1005,Con_ve!$D$6:$D$1005,$C89,Con_ve!$I$6:$I$1005,"Fechada",Con_ve!$Q$6:$Q$1005,V$5)))</f>
        <v/>
      </c>
      <c r="W89" s="87" t="str">
        <f>IF(ISERR(IF($C89="","",SUMIFS(Con_ve!$F$6:$F$1005,Con_ve!$D$6:$D$1005,$C89,Con_ve!$I$6:$I$1005,"Fechada",Con_ve!$Q$6:$Q$1005,W$5))),"",IF($C89="","",SUMIFS(Con_ve!$F$6:$F$1005,Con_ve!$D$6:$D$1005,$C89,Con_ve!$I$6:$I$1005,"Fechada",Con_ve!$Q$6:$Q$1005,W$5)))</f>
        <v/>
      </c>
      <c r="X89" s="87" t="str">
        <f>IF(ISERR(IF($C89="","",SUMIFS(Con_ve!$F$6:$F$1005,Con_ve!$D$6:$D$1005,$C89,Con_ve!$I$6:$I$1005,"Fechada",Con_ve!$Q$6:$Q$1005,X$5))),"",IF($C89="","",SUMIFS(Con_ve!$F$6:$F$1005,Con_ve!$D$6:$D$1005,$C89,Con_ve!$I$6:$I$1005,"Fechada",Con_ve!$Q$6:$Q$1005,X$5)))</f>
        <v/>
      </c>
      <c r="Y89" s="87" t="str">
        <f>IF(ISERR(IF($C89="","",SUMIFS(Con_ve!$F$6:$F$1005,Con_ve!$D$6:$D$1005,$C89,Con_ve!$I$6:$I$1005,"Fechada",Con_ve!$Q$6:$Q$1005,Y$5))),"",IF($C89="","",SUMIFS(Con_ve!$F$6:$F$1005,Con_ve!$D$6:$D$1005,$C89,Con_ve!$I$6:$I$1005,"Fechada",Con_ve!$Q$6:$Q$1005,Y$5)))</f>
        <v/>
      </c>
      <c r="Z89" s="87" t="str">
        <f>IF(ISERR(IF($C89="","",SUMIFS(Con_ve!$F$6:$F$1005,Con_ve!$D$6:$D$1005,$C89,Con_ve!$I$6:$I$1005,"Fechada",Con_ve!$Q$6:$Q$1005,Z$5))),"",IF($C89="","",SUMIFS(Con_ve!$F$6:$F$1005,Con_ve!$D$6:$D$1005,$C89,Con_ve!$I$6:$I$1005,"Fechada",Con_ve!$Q$6:$Q$1005,Z$5)))</f>
        <v/>
      </c>
      <c r="AA89" s="87" t="str">
        <f>IF(ISERR(IF($C89="","",SUMIFS(Con_ve!$F$6:$F$1005,Con_ve!$D$6:$D$1005,$C89,Con_ve!$I$6:$I$1005,"Fechada",Con_ve!$Q$6:$Q$1005,AA$5))),"",IF($C89="","",SUMIFS(Con_ve!$F$6:$F$1005,Con_ve!$D$6:$D$1005,$C89,Con_ve!$I$6:$I$1005,"Fechada",Con_ve!$Q$6:$Q$1005,AA$5)))</f>
        <v/>
      </c>
      <c r="AB89" s="87" t="str">
        <f>IF(ISERR(IF($C89="","",SUMIFS(Con_ve!$F$6:$F$1005,Con_ve!$D$6:$D$1005,$C89,Con_ve!$I$6:$I$1005,"Fechada",Con_ve!$Q$6:$Q$1005,AB$5))),"",IF($C89="","",SUMIFS(Con_ve!$F$6:$F$1005,Con_ve!$D$6:$D$1005,$C89,Con_ve!$I$6:$I$1005,"Fechada",Con_ve!$Q$6:$Q$1005,AB$5)))</f>
        <v/>
      </c>
      <c r="AC89" s="87" t="str">
        <f>IF(ISERR(IF($C89="","",SUMIFS(Con_ve!$F$6:$F$1005,Con_ve!$D$6:$D$1005,$C89,Con_ve!$I$6:$I$1005,"Fechada",Con_ve!$Q$6:$Q$1005,AC$5))),"",IF($C89="","",SUMIFS(Con_ve!$F$6:$F$1005,Con_ve!$D$6:$D$1005,$C89,Con_ve!$I$6:$I$1005,"Fechada",Con_ve!$Q$6:$Q$1005,AC$5)))</f>
        <v/>
      </c>
      <c r="AD89" s="87" t="str">
        <f>IF(ISERR(IF($C89="","",SUMIFS(Con_ve!$F$6:$F$1005,Con_ve!$D$6:$D$1005,$C89,Con_ve!$I$6:$I$1005,"Fechada",Con_ve!$Q$6:$Q$1005,AD$5))),"",IF($C89="","",SUMIFS(Con_ve!$F$6:$F$1005,Con_ve!$D$6:$D$1005,$C89,Con_ve!$I$6:$I$1005,"Fechada",Con_ve!$Q$6:$Q$1005,AD$5)))</f>
        <v/>
      </c>
      <c r="AE89" s="87" t="str">
        <f>IF(ISERR(IF($C89="","",SUMIFS(Con_ve!$F$6:$F$1005,Con_ve!$D$6:$D$1005,$C89,Con_ve!$I$6:$I$1005,"Fechada",Con_ve!$Q$6:$Q$1005,AE$5))),"",IF($C89="","",SUMIFS(Con_ve!$F$6:$F$1005,Con_ve!$D$6:$D$1005,$C89,Con_ve!$I$6:$I$1005,"Fechada",Con_ve!$Q$6:$Q$1005,AE$5)))</f>
        <v/>
      </c>
      <c r="AF89" s="87" t="str">
        <f>IF(ISERR(IF($C89="","",SUMIFS(Con_ve!$F$6:$F$1005,Con_ve!$D$6:$D$1005,$C89,Con_ve!$I$6:$I$1005,"Fechada",Con_ve!$Q$6:$Q$1005,AF$5))),"",IF($C89="","",SUMIFS(Con_ve!$F$6:$F$1005,Con_ve!$D$6:$D$1005,$C89,Con_ve!$I$6:$I$1005,"Fechada",Con_ve!$Q$6:$Q$1005,AF$5)))</f>
        <v/>
      </c>
      <c r="AG89" s="87" t="str">
        <f>IF(ISERR(IF($C89="","",SUMIFS(Con_ve!$F$6:$F$1005,Con_ve!$D$6:$D$1005,$C89,Con_ve!$I$6:$I$1005,"Fechada",Con_ve!$Q$6:$Q$1005,AG$5))),"",IF($C89="","",SUMIFS(Con_ve!$F$6:$F$1005,Con_ve!$D$6:$D$1005,$C89,Con_ve!$I$6:$I$1005,"Fechada",Con_ve!$Q$6:$Q$1005,AG$5)))</f>
        <v/>
      </c>
      <c r="AH89" s="87">
        <f t="shared" si="29"/>
        <v>0</v>
      </c>
      <c r="AJ89" s="87" t="str">
        <f>IF(ISERR(IF($C89="","",SUMIFS(Con_ve!$F$6:$F$1005,Con_ve!$D$6:$D$1005,$C89,Con_ve!$I$6:$I$1005,"Em negociação",Con_ve!$Q$6:$Q$1005,AJ$5))),"",IF($C89="","",SUMIFS(Con_ve!$F$6:$F$1005,Con_ve!$D$6:$D$1005,$C89,Con_ve!$I$6:$I$1005,"Em negociação",Con_ve!$Q$6:$Q$1005,AJ$5)))</f>
        <v/>
      </c>
      <c r="AK89" s="87" t="str">
        <f>IF(ISERR(IF($C89="","",SUMIFS(Con_ve!$F$6:$F$1005,Con_ve!$D$6:$D$1005,$C89,Con_ve!$I$6:$I$1005,"Em negociação",Con_ve!$Q$6:$Q$1005,AK$5))),"",IF($C89="","",SUMIFS(Con_ve!$F$6:$F$1005,Con_ve!$D$6:$D$1005,$C89,Con_ve!$I$6:$I$1005,"Em negociação",Con_ve!$Q$6:$Q$1005,AK$5)))</f>
        <v/>
      </c>
      <c r="AL89" s="87" t="str">
        <f>IF(ISERR(IF($C89="","",SUMIFS(Con_ve!$F$6:$F$1005,Con_ve!$D$6:$D$1005,$C89,Con_ve!$I$6:$I$1005,"Em negociação",Con_ve!$Q$6:$Q$1005,AL$5))),"",IF($C89="","",SUMIFS(Con_ve!$F$6:$F$1005,Con_ve!$D$6:$D$1005,$C89,Con_ve!$I$6:$I$1005,"Em negociação",Con_ve!$Q$6:$Q$1005,AL$5)))</f>
        <v/>
      </c>
      <c r="AM89" s="87" t="str">
        <f>IF(ISERR(IF($C89="","",SUMIFS(Con_ve!$F$6:$F$1005,Con_ve!$D$6:$D$1005,$C89,Con_ve!$I$6:$I$1005,"Em negociação",Con_ve!$Q$6:$Q$1005,AM$5))),"",IF($C89="","",SUMIFS(Con_ve!$F$6:$F$1005,Con_ve!$D$6:$D$1005,$C89,Con_ve!$I$6:$I$1005,"Em negociação",Con_ve!$Q$6:$Q$1005,AM$5)))</f>
        <v/>
      </c>
      <c r="AN89" s="87" t="str">
        <f>IF(ISERR(IF($C89="","",SUMIFS(Con_ve!$F$6:$F$1005,Con_ve!$D$6:$D$1005,$C89,Con_ve!$I$6:$I$1005,"Em negociação",Con_ve!$Q$6:$Q$1005,AN$5))),"",IF($C89="","",SUMIFS(Con_ve!$F$6:$F$1005,Con_ve!$D$6:$D$1005,$C89,Con_ve!$I$6:$I$1005,"Em negociação",Con_ve!$Q$6:$Q$1005,AN$5)))</f>
        <v/>
      </c>
      <c r="AO89" s="87" t="str">
        <f>IF(ISERR(IF($C89="","",SUMIFS(Con_ve!$F$6:$F$1005,Con_ve!$D$6:$D$1005,$C89,Con_ve!$I$6:$I$1005,"Em negociação",Con_ve!$Q$6:$Q$1005,AO$5))),"",IF($C89="","",SUMIFS(Con_ve!$F$6:$F$1005,Con_ve!$D$6:$D$1005,$C89,Con_ve!$I$6:$I$1005,"Em negociação",Con_ve!$Q$6:$Q$1005,AO$5)))</f>
        <v/>
      </c>
      <c r="AP89" s="87" t="str">
        <f>IF(ISERR(IF($C89="","",SUMIFS(Con_ve!$F$6:$F$1005,Con_ve!$D$6:$D$1005,$C89,Con_ve!$I$6:$I$1005,"Em negociação",Con_ve!$Q$6:$Q$1005,AP$5))),"",IF($C89="","",SUMIFS(Con_ve!$F$6:$F$1005,Con_ve!$D$6:$D$1005,$C89,Con_ve!$I$6:$I$1005,"Em negociação",Con_ve!$Q$6:$Q$1005,AP$5)))</f>
        <v/>
      </c>
      <c r="AQ89" s="87" t="str">
        <f>IF(ISERR(IF($C89="","",SUMIFS(Con_ve!$F$6:$F$1005,Con_ve!$D$6:$D$1005,$C89,Con_ve!$I$6:$I$1005,"Em negociação",Con_ve!$Q$6:$Q$1005,AQ$5))),"",IF($C89="","",SUMIFS(Con_ve!$F$6:$F$1005,Con_ve!$D$6:$D$1005,$C89,Con_ve!$I$6:$I$1005,"Em negociação",Con_ve!$Q$6:$Q$1005,AQ$5)))</f>
        <v/>
      </c>
      <c r="AR89" s="87" t="str">
        <f>IF(ISERR(IF($C89="","",SUMIFS(Con_ve!$F$6:$F$1005,Con_ve!$D$6:$D$1005,$C89,Con_ve!$I$6:$I$1005,"Em negociação",Con_ve!$Q$6:$Q$1005,AR$5))),"",IF($C89="","",SUMIFS(Con_ve!$F$6:$F$1005,Con_ve!$D$6:$D$1005,$C89,Con_ve!$I$6:$I$1005,"Em negociação",Con_ve!$Q$6:$Q$1005,AR$5)))</f>
        <v/>
      </c>
      <c r="AS89" s="87" t="str">
        <f>IF(ISERR(IF($C89="","",SUMIFS(Con_ve!$F$6:$F$1005,Con_ve!$D$6:$D$1005,$C89,Con_ve!$I$6:$I$1005,"Em negociação",Con_ve!$Q$6:$Q$1005,AS$5))),"",IF($C89="","",SUMIFS(Con_ve!$F$6:$F$1005,Con_ve!$D$6:$D$1005,$C89,Con_ve!$I$6:$I$1005,"Em negociação",Con_ve!$Q$6:$Q$1005,AS$5)))</f>
        <v/>
      </c>
      <c r="AT89" s="87" t="str">
        <f>IF(ISERR(IF($C89="","",SUMIFS(Con_ve!$F$6:$F$1005,Con_ve!$D$6:$D$1005,$C89,Con_ve!$I$6:$I$1005,"Em negociação",Con_ve!$Q$6:$Q$1005,AT$5))),"",IF($C89="","",SUMIFS(Con_ve!$F$6:$F$1005,Con_ve!$D$6:$D$1005,$C89,Con_ve!$I$6:$I$1005,"Em negociação",Con_ve!$Q$6:$Q$1005,AT$5)))</f>
        <v/>
      </c>
      <c r="AU89" s="87" t="str">
        <f>IF(ISERR(IF($C89="","",SUMIFS(Con_ve!$F$6:$F$1005,Con_ve!$D$6:$D$1005,$C89,Con_ve!$I$6:$I$1005,"Em negociação",Con_ve!$Q$6:$Q$1005,AU$5))),"",IF($C89="","",SUMIFS(Con_ve!$F$6:$F$1005,Con_ve!$D$6:$D$1005,$C89,Con_ve!$I$6:$I$1005,"Em negociação",Con_ve!$Q$6:$Q$1005,AU$5)))</f>
        <v/>
      </c>
      <c r="AV89" s="87">
        <f t="shared" si="30"/>
        <v>0</v>
      </c>
    </row>
    <row r="90" spans="3:48" ht="30" customHeight="1">
      <c r="C90" s="97"/>
      <c r="D90" s="97"/>
      <c r="E90" s="95" t="s">
        <v>309</v>
      </c>
      <c r="F90" s="95" t="s">
        <v>309</v>
      </c>
      <c r="H90" s="87">
        <f t="shared" si="16"/>
        <v>0</v>
      </c>
      <c r="I90" s="87">
        <f t="shared" si="17"/>
        <v>0</v>
      </c>
      <c r="J90" s="87">
        <f t="shared" si="18"/>
        <v>0</v>
      </c>
      <c r="K90" s="87">
        <f t="shared" si="19"/>
        <v>0</v>
      </c>
      <c r="L90" s="87">
        <f t="shared" si="20"/>
        <v>0</v>
      </c>
      <c r="M90" s="87">
        <f t="shared" si="21"/>
        <v>0</v>
      </c>
      <c r="N90" s="87">
        <f t="shared" si="22"/>
        <v>0</v>
      </c>
      <c r="O90" s="87">
        <f t="shared" si="23"/>
        <v>0</v>
      </c>
      <c r="P90" s="87">
        <f t="shared" si="24"/>
        <v>0</v>
      </c>
      <c r="Q90" s="87">
        <f t="shared" si="25"/>
        <v>0</v>
      </c>
      <c r="R90" s="87">
        <f t="shared" si="26"/>
        <v>0</v>
      </c>
      <c r="S90" s="87">
        <f t="shared" si="27"/>
        <v>0</v>
      </c>
      <c r="T90" s="87">
        <f t="shared" si="28"/>
        <v>0</v>
      </c>
      <c r="V90" s="87" t="str">
        <f>IF(ISERR(IF($C90="","",SUMIFS(Con_ve!$F$6:$F$1005,Con_ve!$D$6:$D$1005,$C90,Con_ve!$I$6:$I$1005,"Fechada",Con_ve!$Q$6:$Q$1005,V$5))),"",IF($C90="","",SUMIFS(Con_ve!$F$6:$F$1005,Con_ve!$D$6:$D$1005,$C90,Con_ve!$I$6:$I$1005,"Fechada",Con_ve!$Q$6:$Q$1005,V$5)))</f>
        <v/>
      </c>
      <c r="W90" s="87" t="str">
        <f>IF(ISERR(IF($C90="","",SUMIFS(Con_ve!$F$6:$F$1005,Con_ve!$D$6:$D$1005,$C90,Con_ve!$I$6:$I$1005,"Fechada",Con_ve!$Q$6:$Q$1005,W$5))),"",IF($C90="","",SUMIFS(Con_ve!$F$6:$F$1005,Con_ve!$D$6:$D$1005,$C90,Con_ve!$I$6:$I$1005,"Fechada",Con_ve!$Q$6:$Q$1005,W$5)))</f>
        <v/>
      </c>
      <c r="X90" s="87" t="str">
        <f>IF(ISERR(IF($C90="","",SUMIFS(Con_ve!$F$6:$F$1005,Con_ve!$D$6:$D$1005,$C90,Con_ve!$I$6:$I$1005,"Fechada",Con_ve!$Q$6:$Q$1005,X$5))),"",IF($C90="","",SUMIFS(Con_ve!$F$6:$F$1005,Con_ve!$D$6:$D$1005,$C90,Con_ve!$I$6:$I$1005,"Fechada",Con_ve!$Q$6:$Q$1005,X$5)))</f>
        <v/>
      </c>
      <c r="Y90" s="87" t="str">
        <f>IF(ISERR(IF($C90="","",SUMIFS(Con_ve!$F$6:$F$1005,Con_ve!$D$6:$D$1005,$C90,Con_ve!$I$6:$I$1005,"Fechada",Con_ve!$Q$6:$Q$1005,Y$5))),"",IF($C90="","",SUMIFS(Con_ve!$F$6:$F$1005,Con_ve!$D$6:$D$1005,$C90,Con_ve!$I$6:$I$1005,"Fechada",Con_ve!$Q$6:$Q$1005,Y$5)))</f>
        <v/>
      </c>
      <c r="Z90" s="87" t="str">
        <f>IF(ISERR(IF($C90="","",SUMIFS(Con_ve!$F$6:$F$1005,Con_ve!$D$6:$D$1005,$C90,Con_ve!$I$6:$I$1005,"Fechada",Con_ve!$Q$6:$Q$1005,Z$5))),"",IF($C90="","",SUMIFS(Con_ve!$F$6:$F$1005,Con_ve!$D$6:$D$1005,$C90,Con_ve!$I$6:$I$1005,"Fechada",Con_ve!$Q$6:$Q$1005,Z$5)))</f>
        <v/>
      </c>
      <c r="AA90" s="87" t="str">
        <f>IF(ISERR(IF($C90="","",SUMIFS(Con_ve!$F$6:$F$1005,Con_ve!$D$6:$D$1005,$C90,Con_ve!$I$6:$I$1005,"Fechada",Con_ve!$Q$6:$Q$1005,AA$5))),"",IF($C90="","",SUMIFS(Con_ve!$F$6:$F$1005,Con_ve!$D$6:$D$1005,$C90,Con_ve!$I$6:$I$1005,"Fechada",Con_ve!$Q$6:$Q$1005,AA$5)))</f>
        <v/>
      </c>
      <c r="AB90" s="87" t="str">
        <f>IF(ISERR(IF($C90="","",SUMIFS(Con_ve!$F$6:$F$1005,Con_ve!$D$6:$D$1005,$C90,Con_ve!$I$6:$I$1005,"Fechada",Con_ve!$Q$6:$Q$1005,AB$5))),"",IF($C90="","",SUMIFS(Con_ve!$F$6:$F$1005,Con_ve!$D$6:$D$1005,$C90,Con_ve!$I$6:$I$1005,"Fechada",Con_ve!$Q$6:$Q$1005,AB$5)))</f>
        <v/>
      </c>
      <c r="AC90" s="87" t="str">
        <f>IF(ISERR(IF($C90="","",SUMIFS(Con_ve!$F$6:$F$1005,Con_ve!$D$6:$D$1005,$C90,Con_ve!$I$6:$I$1005,"Fechada",Con_ve!$Q$6:$Q$1005,AC$5))),"",IF($C90="","",SUMIFS(Con_ve!$F$6:$F$1005,Con_ve!$D$6:$D$1005,$C90,Con_ve!$I$6:$I$1005,"Fechada",Con_ve!$Q$6:$Q$1005,AC$5)))</f>
        <v/>
      </c>
      <c r="AD90" s="87" t="str">
        <f>IF(ISERR(IF($C90="","",SUMIFS(Con_ve!$F$6:$F$1005,Con_ve!$D$6:$D$1005,$C90,Con_ve!$I$6:$I$1005,"Fechada",Con_ve!$Q$6:$Q$1005,AD$5))),"",IF($C90="","",SUMIFS(Con_ve!$F$6:$F$1005,Con_ve!$D$6:$D$1005,$C90,Con_ve!$I$6:$I$1005,"Fechada",Con_ve!$Q$6:$Q$1005,AD$5)))</f>
        <v/>
      </c>
      <c r="AE90" s="87" t="str">
        <f>IF(ISERR(IF($C90="","",SUMIFS(Con_ve!$F$6:$F$1005,Con_ve!$D$6:$D$1005,$C90,Con_ve!$I$6:$I$1005,"Fechada",Con_ve!$Q$6:$Q$1005,AE$5))),"",IF($C90="","",SUMIFS(Con_ve!$F$6:$F$1005,Con_ve!$D$6:$D$1005,$C90,Con_ve!$I$6:$I$1005,"Fechada",Con_ve!$Q$6:$Q$1005,AE$5)))</f>
        <v/>
      </c>
      <c r="AF90" s="87" t="str">
        <f>IF(ISERR(IF($C90="","",SUMIFS(Con_ve!$F$6:$F$1005,Con_ve!$D$6:$D$1005,$C90,Con_ve!$I$6:$I$1005,"Fechada",Con_ve!$Q$6:$Q$1005,AF$5))),"",IF($C90="","",SUMIFS(Con_ve!$F$6:$F$1005,Con_ve!$D$6:$D$1005,$C90,Con_ve!$I$6:$I$1005,"Fechada",Con_ve!$Q$6:$Q$1005,AF$5)))</f>
        <v/>
      </c>
      <c r="AG90" s="87" t="str">
        <f>IF(ISERR(IF($C90="","",SUMIFS(Con_ve!$F$6:$F$1005,Con_ve!$D$6:$D$1005,$C90,Con_ve!$I$6:$I$1005,"Fechada",Con_ve!$Q$6:$Q$1005,AG$5))),"",IF($C90="","",SUMIFS(Con_ve!$F$6:$F$1005,Con_ve!$D$6:$D$1005,$C90,Con_ve!$I$6:$I$1005,"Fechada",Con_ve!$Q$6:$Q$1005,AG$5)))</f>
        <v/>
      </c>
      <c r="AH90" s="87">
        <f t="shared" si="29"/>
        <v>0</v>
      </c>
      <c r="AJ90" s="87" t="str">
        <f>IF(ISERR(IF($C90="","",SUMIFS(Con_ve!$F$6:$F$1005,Con_ve!$D$6:$D$1005,$C90,Con_ve!$I$6:$I$1005,"Em negociação",Con_ve!$Q$6:$Q$1005,AJ$5))),"",IF($C90="","",SUMIFS(Con_ve!$F$6:$F$1005,Con_ve!$D$6:$D$1005,$C90,Con_ve!$I$6:$I$1005,"Em negociação",Con_ve!$Q$6:$Q$1005,AJ$5)))</f>
        <v/>
      </c>
      <c r="AK90" s="87" t="str">
        <f>IF(ISERR(IF($C90="","",SUMIFS(Con_ve!$F$6:$F$1005,Con_ve!$D$6:$D$1005,$C90,Con_ve!$I$6:$I$1005,"Em negociação",Con_ve!$Q$6:$Q$1005,AK$5))),"",IF($C90="","",SUMIFS(Con_ve!$F$6:$F$1005,Con_ve!$D$6:$D$1005,$C90,Con_ve!$I$6:$I$1005,"Em negociação",Con_ve!$Q$6:$Q$1005,AK$5)))</f>
        <v/>
      </c>
      <c r="AL90" s="87" t="str">
        <f>IF(ISERR(IF($C90="","",SUMIFS(Con_ve!$F$6:$F$1005,Con_ve!$D$6:$D$1005,$C90,Con_ve!$I$6:$I$1005,"Em negociação",Con_ve!$Q$6:$Q$1005,AL$5))),"",IF($C90="","",SUMIFS(Con_ve!$F$6:$F$1005,Con_ve!$D$6:$D$1005,$C90,Con_ve!$I$6:$I$1005,"Em negociação",Con_ve!$Q$6:$Q$1005,AL$5)))</f>
        <v/>
      </c>
      <c r="AM90" s="87" t="str">
        <f>IF(ISERR(IF($C90="","",SUMIFS(Con_ve!$F$6:$F$1005,Con_ve!$D$6:$D$1005,$C90,Con_ve!$I$6:$I$1005,"Em negociação",Con_ve!$Q$6:$Q$1005,AM$5))),"",IF($C90="","",SUMIFS(Con_ve!$F$6:$F$1005,Con_ve!$D$6:$D$1005,$C90,Con_ve!$I$6:$I$1005,"Em negociação",Con_ve!$Q$6:$Q$1005,AM$5)))</f>
        <v/>
      </c>
      <c r="AN90" s="87" t="str">
        <f>IF(ISERR(IF($C90="","",SUMIFS(Con_ve!$F$6:$F$1005,Con_ve!$D$6:$D$1005,$C90,Con_ve!$I$6:$I$1005,"Em negociação",Con_ve!$Q$6:$Q$1005,AN$5))),"",IF($C90="","",SUMIFS(Con_ve!$F$6:$F$1005,Con_ve!$D$6:$D$1005,$C90,Con_ve!$I$6:$I$1005,"Em negociação",Con_ve!$Q$6:$Q$1005,AN$5)))</f>
        <v/>
      </c>
      <c r="AO90" s="87" t="str">
        <f>IF(ISERR(IF($C90="","",SUMIFS(Con_ve!$F$6:$F$1005,Con_ve!$D$6:$D$1005,$C90,Con_ve!$I$6:$I$1005,"Em negociação",Con_ve!$Q$6:$Q$1005,AO$5))),"",IF($C90="","",SUMIFS(Con_ve!$F$6:$F$1005,Con_ve!$D$6:$D$1005,$C90,Con_ve!$I$6:$I$1005,"Em negociação",Con_ve!$Q$6:$Q$1005,AO$5)))</f>
        <v/>
      </c>
      <c r="AP90" s="87" t="str">
        <f>IF(ISERR(IF($C90="","",SUMIFS(Con_ve!$F$6:$F$1005,Con_ve!$D$6:$D$1005,$C90,Con_ve!$I$6:$I$1005,"Em negociação",Con_ve!$Q$6:$Q$1005,AP$5))),"",IF($C90="","",SUMIFS(Con_ve!$F$6:$F$1005,Con_ve!$D$6:$D$1005,$C90,Con_ve!$I$6:$I$1005,"Em negociação",Con_ve!$Q$6:$Q$1005,AP$5)))</f>
        <v/>
      </c>
      <c r="AQ90" s="87" t="str">
        <f>IF(ISERR(IF($C90="","",SUMIFS(Con_ve!$F$6:$F$1005,Con_ve!$D$6:$D$1005,$C90,Con_ve!$I$6:$I$1005,"Em negociação",Con_ve!$Q$6:$Q$1005,AQ$5))),"",IF($C90="","",SUMIFS(Con_ve!$F$6:$F$1005,Con_ve!$D$6:$D$1005,$C90,Con_ve!$I$6:$I$1005,"Em negociação",Con_ve!$Q$6:$Q$1005,AQ$5)))</f>
        <v/>
      </c>
      <c r="AR90" s="87" t="str">
        <f>IF(ISERR(IF($C90="","",SUMIFS(Con_ve!$F$6:$F$1005,Con_ve!$D$6:$D$1005,$C90,Con_ve!$I$6:$I$1005,"Em negociação",Con_ve!$Q$6:$Q$1005,AR$5))),"",IF($C90="","",SUMIFS(Con_ve!$F$6:$F$1005,Con_ve!$D$6:$D$1005,$C90,Con_ve!$I$6:$I$1005,"Em negociação",Con_ve!$Q$6:$Q$1005,AR$5)))</f>
        <v/>
      </c>
      <c r="AS90" s="87" t="str">
        <f>IF(ISERR(IF($C90="","",SUMIFS(Con_ve!$F$6:$F$1005,Con_ve!$D$6:$D$1005,$C90,Con_ve!$I$6:$I$1005,"Em negociação",Con_ve!$Q$6:$Q$1005,AS$5))),"",IF($C90="","",SUMIFS(Con_ve!$F$6:$F$1005,Con_ve!$D$6:$D$1005,$C90,Con_ve!$I$6:$I$1005,"Em negociação",Con_ve!$Q$6:$Q$1005,AS$5)))</f>
        <v/>
      </c>
      <c r="AT90" s="87" t="str">
        <f>IF(ISERR(IF($C90="","",SUMIFS(Con_ve!$F$6:$F$1005,Con_ve!$D$6:$D$1005,$C90,Con_ve!$I$6:$I$1005,"Em negociação",Con_ve!$Q$6:$Q$1005,AT$5))),"",IF($C90="","",SUMIFS(Con_ve!$F$6:$F$1005,Con_ve!$D$6:$D$1005,$C90,Con_ve!$I$6:$I$1005,"Em negociação",Con_ve!$Q$6:$Q$1005,AT$5)))</f>
        <v/>
      </c>
      <c r="AU90" s="87" t="str">
        <f>IF(ISERR(IF($C90="","",SUMIFS(Con_ve!$F$6:$F$1005,Con_ve!$D$6:$D$1005,$C90,Con_ve!$I$6:$I$1005,"Em negociação",Con_ve!$Q$6:$Q$1005,AU$5))),"",IF($C90="","",SUMIFS(Con_ve!$F$6:$F$1005,Con_ve!$D$6:$D$1005,$C90,Con_ve!$I$6:$I$1005,"Em negociação",Con_ve!$Q$6:$Q$1005,AU$5)))</f>
        <v/>
      </c>
      <c r="AV90" s="87">
        <f t="shared" si="30"/>
        <v>0</v>
      </c>
    </row>
    <row r="91" spans="3:48" ht="30" customHeight="1">
      <c r="C91" s="97"/>
      <c r="D91" s="97"/>
      <c r="E91" s="95" t="s">
        <v>309</v>
      </c>
      <c r="F91" s="95" t="s">
        <v>309</v>
      </c>
      <c r="H91" s="87">
        <f t="shared" si="16"/>
        <v>0</v>
      </c>
      <c r="I91" s="87">
        <f t="shared" si="17"/>
        <v>0</v>
      </c>
      <c r="J91" s="87">
        <f t="shared" si="18"/>
        <v>0</v>
      </c>
      <c r="K91" s="87">
        <f t="shared" si="19"/>
        <v>0</v>
      </c>
      <c r="L91" s="87">
        <f t="shared" si="20"/>
        <v>0</v>
      </c>
      <c r="M91" s="87">
        <f t="shared" si="21"/>
        <v>0</v>
      </c>
      <c r="N91" s="87">
        <f t="shared" si="22"/>
        <v>0</v>
      </c>
      <c r="O91" s="87">
        <f t="shared" si="23"/>
        <v>0</v>
      </c>
      <c r="P91" s="87">
        <f t="shared" si="24"/>
        <v>0</v>
      </c>
      <c r="Q91" s="87">
        <f t="shared" si="25"/>
        <v>0</v>
      </c>
      <c r="R91" s="87">
        <f t="shared" si="26"/>
        <v>0</v>
      </c>
      <c r="S91" s="87">
        <f t="shared" si="27"/>
        <v>0</v>
      </c>
      <c r="T91" s="87">
        <f t="shared" si="28"/>
        <v>0</v>
      </c>
      <c r="V91" s="87" t="str">
        <f>IF(ISERR(IF($C91="","",SUMIFS(Con_ve!$F$6:$F$1005,Con_ve!$D$6:$D$1005,$C91,Con_ve!$I$6:$I$1005,"Fechada",Con_ve!$Q$6:$Q$1005,V$5))),"",IF($C91="","",SUMIFS(Con_ve!$F$6:$F$1005,Con_ve!$D$6:$D$1005,$C91,Con_ve!$I$6:$I$1005,"Fechada",Con_ve!$Q$6:$Q$1005,V$5)))</f>
        <v/>
      </c>
      <c r="W91" s="87" t="str">
        <f>IF(ISERR(IF($C91="","",SUMIFS(Con_ve!$F$6:$F$1005,Con_ve!$D$6:$D$1005,$C91,Con_ve!$I$6:$I$1005,"Fechada",Con_ve!$Q$6:$Q$1005,W$5))),"",IF($C91="","",SUMIFS(Con_ve!$F$6:$F$1005,Con_ve!$D$6:$D$1005,$C91,Con_ve!$I$6:$I$1005,"Fechada",Con_ve!$Q$6:$Q$1005,W$5)))</f>
        <v/>
      </c>
      <c r="X91" s="87" t="str">
        <f>IF(ISERR(IF($C91="","",SUMIFS(Con_ve!$F$6:$F$1005,Con_ve!$D$6:$D$1005,$C91,Con_ve!$I$6:$I$1005,"Fechada",Con_ve!$Q$6:$Q$1005,X$5))),"",IF($C91="","",SUMIFS(Con_ve!$F$6:$F$1005,Con_ve!$D$6:$D$1005,$C91,Con_ve!$I$6:$I$1005,"Fechada",Con_ve!$Q$6:$Q$1005,X$5)))</f>
        <v/>
      </c>
      <c r="Y91" s="87" t="str">
        <f>IF(ISERR(IF($C91="","",SUMIFS(Con_ve!$F$6:$F$1005,Con_ve!$D$6:$D$1005,$C91,Con_ve!$I$6:$I$1005,"Fechada",Con_ve!$Q$6:$Q$1005,Y$5))),"",IF($C91="","",SUMIFS(Con_ve!$F$6:$F$1005,Con_ve!$D$6:$D$1005,$C91,Con_ve!$I$6:$I$1005,"Fechada",Con_ve!$Q$6:$Q$1005,Y$5)))</f>
        <v/>
      </c>
      <c r="Z91" s="87" t="str">
        <f>IF(ISERR(IF($C91="","",SUMIFS(Con_ve!$F$6:$F$1005,Con_ve!$D$6:$D$1005,$C91,Con_ve!$I$6:$I$1005,"Fechada",Con_ve!$Q$6:$Q$1005,Z$5))),"",IF($C91="","",SUMIFS(Con_ve!$F$6:$F$1005,Con_ve!$D$6:$D$1005,$C91,Con_ve!$I$6:$I$1005,"Fechada",Con_ve!$Q$6:$Q$1005,Z$5)))</f>
        <v/>
      </c>
      <c r="AA91" s="87" t="str">
        <f>IF(ISERR(IF($C91="","",SUMIFS(Con_ve!$F$6:$F$1005,Con_ve!$D$6:$D$1005,$C91,Con_ve!$I$6:$I$1005,"Fechada",Con_ve!$Q$6:$Q$1005,AA$5))),"",IF($C91="","",SUMIFS(Con_ve!$F$6:$F$1005,Con_ve!$D$6:$D$1005,$C91,Con_ve!$I$6:$I$1005,"Fechada",Con_ve!$Q$6:$Q$1005,AA$5)))</f>
        <v/>
      </c>
      <c r="AB91" s="87" t="str">
        <f>IF(ISERR(IF($C91="","",SUMIFS(Con_ve!$F$6:$F$1005,Con_ve!$D$6:$D$1005,$C91,Con_ve!$I$6:$I$1005,"Fechada",Con_ve!$Q$6:$Q$1005,AB$5))),"",IF($C91="","",SUMIFS(Con_ve!$F$6:$F$1005,Con_ve!$D$6:$D$1005,$C91,Con_ve!$I$6:$I$1005,"Fechada",Con_ve!$Q$6:$Q$1005,AB$5)))</f>
        <v/>
      </c>
      <c r="AC91" s="87" t="str">
        <f>IF(ISERR(IF($C91="","",SUMIFS(Con_ve!$F$6:$F$1005,Con_ve!$D$6:$D$1005,$C91,Con_ve!$I$6:$I$1005,"Fechada",Con_ve!$Q$6:$Q$1005,AC$5))),"",IF($C91="","",SUMIFS(Con_ve!$F$6:$F$1005,Con_ve!$D$6:$D$1005,$C91,Con_ve!$I$6:$I$1005,"Fechada",Con_ve!$Q$6:$Q$1005,AC$5)))</f>
        <v/>
      </c>
      <c r="AD91" s="87" t="str">
        <f>IF(ISERR(IF($C91="","",SUMIFS(Con_ve!$F$6:$F$1005,Con_ve!$D$6:$D$1005,$C91,Con_ve!$I$6:$I$1005,"Fechada",Con_ve!$Q$6:$Q$1005,AD$5))),"",IF($C91="","",SUMIFS(Con_ve!$F$6:$F$1005,Con_ve!$D$6:$D$1005,$C91,Con_ve!$I$6:$I$1005,"Fechada",Con_ve!$Q$6:$Q$1005,AD$5)))</f>
        <v/>
      </c>
      <c r="AE91" s="87" t="str">
        <f>IF(ISERR(IF($C91="","",SUMIFS(Con_ve!$F$6:$F$1005,Con_ve!$D$6:$D$1005,$C91,Con_ve!$I$6:$I$1005,"Fechada",Con_ve!$Q$6:$Q$1005,AE$5))),"",IF($C91="","",SUMIFS(Con_ve!$F$6:$F$1005,Con_ve!$D$6:$D$1005,$C91,Con_ve!$I$6:$I$1005,"Fechada",Con_ve!$Q$6:$Q$1005,AE$5)))</f>
        <v/>
      </c>
      <c r="AF91" s="87" t="str">
        <f>IF(ISERR(IF($C91="","",SUMIFS(Con_ve!$F$6:$F$1005,Con_ve!$D$6:$D$1005,$C91,Con_ve!$I$6:$I$1005,"Fechada",Con_ve!$Q$6:$Q$1005,AF$5))),"",IF($C91="","",SUMIFS(Con_ve!$F$6:$F$1005,Con_ve!$D$6:$D$1005,$C91,Con_ve!$I$6:$I$1005,"Fechada",Con_ve!$Q$6:$Q$1005,AF$5)))</f>
        <v/>
      </c>
      <c r="AG91" s="87" t="str">
        <f>IF(ISERR(IF($C91="","",SUMIFS(Con_ve!$F$6:$F$1005,Con_ve!$D$6:$D$1005,$C91,Con_ve!$I$6:$I$1005,"Fechada",Con_ve!$Q$6:$Q$1005,AG$5))),"",IF($C91="","",SUMIFS(Con_ve!$F$6:$F$1005,Con_ve!$D$6:$D$1005,$C91,Con_ve!$I$6:$I$1005,"Fechada",Con_ve!$Q$6:$Q$1005,AG$5)))</f>
        <v/>
      </c>
      <c r="AH91" s="87">
        <f t="shared" si="29"/>
        <v>0</v>
      </c>
      <c r="AJ91" s="87" t="str">
        <f>IF(ISERR(IF($C91="","",SUMIFS(Con_ve!$F$6:$F$1005,Con_ve!$D$6:$D$1005,$C91,Con_ve!$I$6:$I$1005,"Em negociação",Con_ve!$Q$6:$Q$1005,AJ$5))),"",IF($C91="","",SUMIFS(Con_ve!$F$6:$F$1005,Con_ve!$D$6:$D$1005,$C91,Con_ve!$I$6:$I$1005,"Em negociação",Con_ve!$Q$6:$Q$1005,AJ$5)))</f>
        <v/>
      </c>
      <c r="AK91" s="87" t="str">
        <f>IF(ISERR(IF($C91="","",SUMIFS(Con_ve!$F$6:$F$1005,Con_ve!$D$6:$D$1005,$C91,Con_ve!$I$6:$I$1005,"Em negociação",Con_ve!$Q$6:$Q$1005,AK$5))),"",IF($C91="","",SUMIFS(Con_ve!$F$6:$F$1005,Con_ve!$D$6:$D$1005,$C91,Con_ve!$I$6:$I$1005,"Em negociação",Con_ve!$Q$6:$Q$1005,AK$5)))</f>
        <v/>
      </c>
      <c r="AL91" s="87" t="str">
        <f>IF(ISERR(IF($C91="","",SUMIFS(Con_ve!$F$6:$F$1005,Con_ve!$D$6:$D$1005,$C91,Con_ve!$I$6:$I$1005,"Em negociação",Con_ve!$Q$6:$Q$1005,AL$5))),"",IF($C91="","",SUMIFS(Con_ve!$F$6:$F$1005,Con_ve!$D$6:$D$1005,$C91,Con_ve!$I$6:$I$1005,"Em negociação",Con_ve!$Q$6:$Q$1005,AL$5)))</f>
        <v/>
      </c>
      <c r="AM91" s="87" t="str">
        <f>IF(ISERR(IF($C91="","",SUMIFS(Con_ve!$F$6:$F$1005,Con_ve!$D$6:$D$1005,$C91,Con_ve!$I$6:$I$1005,"Em negociação",Con_ve!$Q$6:$Q$1005,AM$5))),"",IF($C91="","",SUMIFS(Con_ve!$F$6:$F$1005,Con_ve!$D$6:$D$1005,$C91,Con_ve!$I$6:$I$1005,"Em negociação",Con_ve!$Q$6:$Q$1005,AM$5)))</f>
        <v/>
      </c>
      <c r="AN91" s="87" t="str">
        <f>IF(ISERR(IF($C91="","",SUMIFS(Con_ve!$F$6:$F$1005,Con_ve!$D$6:$D$1005,$C91,Con_ve!$I$6:$I$1005,"Em negociação",Con_ve!$Q$6:$Q$1005,AN$5))),"",IF($C91="","",SUMIFS(Con_ve!$F$6:$F$1005,Con_ve!$D$6:$D$1005,$C91,Con_ve!$I$6:$I$1005,"Em negociação",Con_ve!$Q$6:$Q$1005,AN$5)))</f>
        <v/>
      </c>
      <c r="AO91" s="87" t="str">
        <f>IF(ISERR(IF($C91="","",SUMIFS(Con_ve!$F$6:$F$1005,Con_ve!$D$6:$D$1005,$C91,Con_ve!$I$6:$I$1005,"Em negociação",Con_ve!$Q$6:$Q$1005,AO$5))),"",IF($C91="","",SUMIFS(Con_ve!$F$6:$F$1005,Con_ve!$D$6:$D$1005,$C91,Con_ve!$I$6:$I$1005,"Em negociação",Con_ve!$Q$6:$Q$1005,AO$5)))</f>
        <v/>
      </c>
      <c r="AP91" s="87" t="str">
        <f>IF(ISERR(IF($C91="","",SUMIFS(Con_ve!$F$6:$F$1005,Con_ve!$D$6:$D$1005,$C91,Con_ve!$I$6:$I$1005,"Em negociação",Con_ve!$Q$6:$Q$1005,AP$5))),"",IF($C91="","",SUMIFS(Con_ve!$F$6:$F$1005,Con_ve!$D$6:$D$1005,$C91,Con_ve!$I$6:$I$1005,"Em negociação",Con_ve!$Q$6:$Q$1005,AP$5)))</f>
        <v/>
      </c>
      <c r="AQ91" s="87" t="str">
        <f>IF(ISERR(IF($C91="","",SUMIFS(Con_ve!$F$6:$F$1005,Con_ve!$D$6:$D$1005,$C91,Con_ve!$I$6:$I$1005,"Em negociação",Con_ve!$Q$6:$Q$1005,AQ$5))),"",IF($C91="","",SUMIFS(Con_ve!$F$6:$F$1005,Con_ve!$D$6:$D$1005,$C91,Con_ve!$I$6:$I$1005,"Em negociação",Con_ve!$Q$6:$Q$1005,AQ$5)))</f>
        <v/>
      </c>
      <c r="AR91" s="87" t="str">
        <f>IF(ISERR(IF($C91="","",SUMIFS(Con_ve!$F$6:$F$1005,Con_ve!$D$6:$D$1005,$C91,Con_ve!$I$6:$I$1005,"Em negociação",Con_ve!$Q$6:$Q$1005,AR$5))),"",IF($C91="","",SUMIFS(Con_ve!$F$6:$F$1005,Con_ve!$D$6:$D$1005,$C91,Con_ve!$I$6:$I$1005,"Em negociação",Con_ve!$Q$6:$Q$1005,AR$5)))</f>
        <v/>
      </c>
      <c r="AS91" s="87" t="str">
        <f>IF(ISERR(IF($C91="","",SUMIFS(Con_ve!$F$6:$F$1005,Con_ve!$D$6:$D$1005,$C91,Con_ve!$I$6:$I$1005,"Em negociação",Con_ve!$Q$6:$Q$1005,AS$5))),"",IF($C91="","",SUMIFS(Con_ve!$F$6:$F$1005,Con_ve!$D$6:$D$1005,$C91,Con_ve!$I$6:$I$1005,"Em negociação",Con_ve!$Q$6:$Q$1005,AS$5)))</f>
        <v/>
      </c>
      <c r="AT91" s="87" t="str">
        <f>IF(ISERR(IF($C91="","",SUMIFS(Con_ve!$F$6:$F$1005,Con_ve!$D$6:$D$1005,$C91,Con_ve!$I$6:$I$1005,"Em negociação",Con_ve!$Q$6:$Q$1005,AT$5))),"",IF($C91="","",SUMIFS(Con_ve!$F$6:$F$1005,Con_ve!$D$6:$D$1005,$C91,Con_ve!$I$6:$I$1005,"Em negociação",Con_ve!$Q$6:$Q$1005,AT$5)))</f>
        <v/>
      </c>
      <c r="AU91" s="87" t="str">
        <f>IF(ISERR(IF($C91="","",SUMIFS(Con_ve!$F$6:$F$1005,Con_ve!$D$6:$D$1005,$C91,Con_ve!$I$6:$I$1005,"Em negociação",Con_ve!$Q$6:$Q$1005,AU$5))),"",IF($C91="","",SUMIFS(Con_ve!$F$6:$F$1005,Con_ve!$D$6:$D$1005,$C91,Con_ve!$I$6:$I$1005,"Em negociação",Con_ve!$Q$6:$Q$1005,AU$5)))</f>
        <v/>
      </c>
      <c r="AV91" s="87">
        <f t="shared" si="30"/>
        <v>0</v>
      </c>
    </row>
    <row r="92" spans="3:48" ht="30" customHeight="1">
      <c r="C92" s="97"/>
      <c r="D92" s="97"/>
      <c r="E92" s="95" t="s">
        <v>309</v>
      </c>
      <c r="F92" s="95" t="s">
        <v>309</v>
      </c>
      <c r="H92" s="87">
        <f t="shared" si="16"/>
        <v>0</v>
      </c>
      <c r="I92" s="87">
        <f t="shared" si="17"/>
        <v>0</v>
      </c>
      <c r="J92" s="87">
        <f t="shared" si="18"/>
        <v>0</v>
      </c>
      <c r="K92" s="87">
        <f t="shared" si="19"/>
        <v>0</v>
      </c>
      <c r="L92" s="87">
        <f t="shared" si="20"/>
        <v>0</v>
      </c>
      <c r="M92" s="87">
        <f t="shared" si="21"/>
        <v>0</v>
      </c>
      <c r="N92" s="87">
        <f t="shared" si="22"/>
        <v>0</v>
      </c>
      <c r="O92" s="87">
        <f t="shared" si="23"/>
        <v>0</v>
      </c>
      <c r="P92" s="87">
        <f t="shared" si="24"/>
        <v>0</v>
      </c>
      <c r="Q92" s="87">
        <f t="shared" si="25"/>
        <v>0</v>
      </c>
      <c r="R92" s="87">
        <f t="shared" si="26"/>
        <v>0</v>
      </c>
      <c r="S92" s="87">
        <f t="shared" si="27"/>
        <v>0</v>
      </c>
      <c r="T92" s="87">
        <f t="shared" si="28"/>
        <v>0</v>
      </c>
      <c r="V92" s="87" t="str">
        <f>IF(ISERR(IF($C92="","",SUMIFS(Con_ve!$F$6:$F$1005,Con_ve!$D$6:$D$1005,$C92,Con_ve!$I$6:$I$1005,"Fechada",Con_ve!$Q$6:$Q$1005,V$5))),"",IF($C92="","",SUMIFS(Con_ve!$F$6:$F$1005,Con_ve!$D$6:$D$1005,$C92,Con_ve!$I$6:$I$1005,"Fechada",Con_ve!$Q$6:$Q$1005,V$5)))</f>
        <v/>
      </c>
      <c r="W92" s="87" t="str">
        <f>IF(ISERR(IF($C92="","",SUMIFS(Con_ve!$F$6:$F$1005,Con_ve!$D$6:$D$1005,$C92,Con_ve!$I$6:$I$1005,"Fechada",Con_ve!$Q$6:$Q$1005,W$5))),"",IF($C92="","",SUMIFS(Con_ve!$F$6:$F$1005,Con_ve!$D$6:$D$1005,$C92,Con_ve!$I$6:$I$1005,"Fechada",Con_ve!$Q$6:$Q$1005,W$5)))</f>
        <v/>
      </c>
      <c r="X92" s="87" t="str">
        <f>IF(ISERR(IF($C92="","",SUMIFS(Con_ve!$F$6:$F$1005,Con_ve!$D$6:$D$1005,$C92,Con_ve!$I$6:$I$1005,"Fechada",Con_ve!$Q$6:$Q$1005,X$5))),"",IF($C92="","",SUMIFS(Con_ve!$F$6:$F$1005,Con_ve!$D$6:$D$1005,$C92,Con_ve!$I$6:$I$1005,"Fechada",Con_ve!$Q$6:$Q$1005,X$5)))</f>
        <v/>
      </c>
      <c r="Y92" s="87" t="str">
        <f>IF(ISERR(IF($C92="","",SUMIFS(Con_ve!$F$6:$F$1005,Con_ve!$D$6:$D$1005,$C92,Con_ve!$I$6:$I$1005,"Fechada",Con_ve!$Q$6:$Q$1005,Y$5))),"",IF($C92="","",SUMIFS(Con_ve!$F$6:$F$1005,Con_ve!$D$6:$D$1005,$C92,Con_ve!$I$6:$I$1005,"Fechada",Con_ve!$Q$6:$Q$1005,Y$5)))</f>
        <v/>
      </c>
      <c r="Z92" s="87" t="str">
        <f>IF(ISERR(IF($C92="","",SUMIFS(Con_ve!$F$6:$F$1005,Con_ve!$D$6:$D$1005,$C92,Con_ve!$I$6:$I$1005,"Fechada",Con_ve!$Q$6:$Q$1005,Z$5))),"",IF($C92="","",SUMIFS(Con_ve!$F$6:$F$1005,Con_ve!$D$6:$D$1005,$C92,Con_ve!$I$6:$I$1005,"Fechada",Con_ve!$Q$6:$Q$1005,Z$5)))</f>
        <v/>
      </c>
      <c r="AA92" s="87" t="str">
        <f>IF(ISERR(IF($C92="","",SUMIFS(Con_ve!$F$6:$F$1005,Con_ve!$D$6:$D$1005,$C92,Con_ve!$I$6:$I$1005,"Fechada",Con_ve!$Q$6:$Q$1005,AA$5))),"",IF($C92="","",SUMIFS(Con_ve!$F$6:$F$1005,Con_ve!$D$6:$D$1005,$C92,Con_ve!$I$6:$I$1005,"Fechada",Con_ve!$Q$6:$Q$1005,AA$5)))</f>
        <v/>
      </c>
      <c r="AB92" s="87" t="str">
        <f>IF(ISERR(IF($C92="","",SUMIFS(Con_ve!$F$6:$F$1005,Con_ve!$D$6:$D$1005,$C92,Con_ve!$I$6:$I$1005,"Fechada",Con_ve!$Q$6:$Q$1005,AB$5))),"",IF($C92="","",SUMIFS(Con_ve!$F$6:$F$1005,Con_ve!$D$6:$D$1005,$C92,Con_ve!$I$6:$I$1005,"Fechada",Con_ve!$Q$6:$Q$1005,AB$5)))</f>
        <v/>
      </c>
      <c r="AC92" s="87" t="str">
        <f>IF(ISERR(IF($C92="","",SUMIFS(Con_ve!$F$6:$F$1005,Con_ve!$D$6:$D$1005,$C92,Con_ve!$I$6:$I$1005,"Fechada",Con_ve!$Q$6:$Q$1005,AC$5))),"",IF($C92="","",SUMIFS(Con_ve!$F$6:$F$1005,Con_ve!$D$6:$D$1005,$C92,Con_ve!$I$6:$I$1005,"Fechada",Con_ve!$Q$6:$Q$1005,AC$5)))</f>
        <v/>
      </c>
      <c r="AD92" s="87" t="str">
        <f>IF(ISERR(IF($C92="","",SUMIFS(Con_ve!$F$6:$F$1005,Con_ve!$D$6:$D$1005,$C92,Con_ve!$I$6:$I$1005,"Fechada",Con_ve!$Q$6:$Q$1005,AD$5))),"",IF($C92="","",SUMIFS(Con_ve!$F$6:$F$1005,Con_ve!$D$6:$D$1005,$C92,Con_ve!$I$6:$I$1005,"Fechada",Con_ve!$Q$6:$Q$1005,AD$5)))</f>
        <v/>
      </c>
      <c r="AE92" s="87" t="str">
        <f>IF(ISERR(IF($C92="","",SUMIFS(Con_ve!$F$6:$F$1005,Con_ve!$D$6:$D$1005,$C92,Con_ve!$I$6:$I$1005,"Fechada",Con_ve!$Q$6:$Q$1005,AE$5))),"",IF($C92="","",SUMIFS(Con_ve!$F$6:$F$1005,Con_ve!$D$6:$D$1005,$C92,Con_ve!$I$6:$I$1005,"Fechada",Con_ve!$Q$6:$Q$1005,AE$5)))</f>
        <v/>
      </c>
      <c r="AF92" s="87" t="str">
        <f>IF(ISERR(IF($C92="","",SUMIFS(Con_ve!$F$6:$F$1005,Con_ve!$D$6:$D$1005,$C92,Con_ve!$I$6:$I$1005,"Fechada",Con_ve!$Q$6:$Q$1005,AF$5))),"",IF($C92="","",SUMIFS(Con_ve!$F$6:$F$1005,Con_ve!$D$6:$D$1005,$C92,Con_ve!$I$6:$I$1005,"Fechada",Con_ve!$Q$6:$Q$1005,AF$5)))</f>
        <v/>
      </c>
      <c r="AG92" s="87" t="str">
        <f>IF(ISERR(IF($C92="","",SUMIFS(Con_ve!$F$6:$F$1005,Con_ve!$D$6:$D$1005,$C92,Con_ve!$I$6:$I$1005,"Fechada",Con_ve!$Q$6:$Q$1005,AG$5))),"",IF($C92="","",SUMIFS(Con_ve!$F$6:$F$1005,Con_ve!$D$6:$D$1005,$C92,Con_ve!$I$6:$I$1005,"Fechada",Con_ve!$Q$6:$Q$1005,AG$5)))</f>
        <v/>
      </c>
      <c r="AH92" s="87">
        <f t="shared" si="29"/>
        <v>0</v>
      </c>
      <c r="AJ92" s="87" t="str">
        <f>IF(ISERR(IF($C92="","",SUMIFS(Con_ve!$F$6:$F$1005,Con_ve!$D$6:$D$1005,$C92,Con_ve!$I$6:$I$1005,"Em negociação",Con_ve!$Q$6:$Q$1005,AJ$5))),"",IF($C92="","",SUMIFS(Con_ve!$F$6:$F$1005,Con_ve!$D$6:$D$1005,$C92,Con_ve!$I$6:$I$1005,"Em negociação",Con_ve!$Q$6:$Q$1005,AJ$5)))</f>
        <v/>
      </c>
      <c r="AK92" s="87" t="str">
        <f>IF(ISERR(IF($C92="","",SUMIFS(Con_ve!$F$6:$F$1005,Con_ve!$D$6:$D$1005,$C92,Con_ve!$I$6:$I$1005,"Em negociação",Con_ve!$Q$6:$Q$1005,AK$5))),"",IF($C92="","",SUMIFS(Con_ve!$F$6:$F$1005,Con_ve!$D$6:$D$1005,$C92,Con_ve!$I$6:$I$1005,"Em negociação",Con_ve!$Q$6:$Q$1005,AK$5)))</f>
        <v/>
      </c>
      <c r="AL92" s="87" t="str">
        <f>IF(ISERR(IF($C92="","",SUMIFS(Con_ve!$F$6:$F$1005,Con_ve!$D$6:$D$1005,$C92,Con_ve!$I$6:$I$1005,"Em negociação",Con_ve!$Q$6:$Q$1005,AL$5))),"",IF($C92="","",SUMIFS(Con_ve!$F$6:$F$1005,Con_ve!$D$6:$D$1005,$C92,Con_ve!$I$6:$I$1005,"Em negociação",Con_ve!$Q$6:$Q$1005,AL$5)))</f>
        <v/>
      </c>
      <c r="AM92" s="87" t="str">
        <f>IF(ISERR(IF($C92="","",SUMIFS(Con_ve!$F$6:$F$1005,Con_ve!$D$6:$D$1005,$C92,Con_ve!$I$6:$I$1005,"Em negociação",Con_ve!$Q$6:$Q$1005,AM$5))),"",IF($C92="","",SUMIFS(Con_ve!$F$6:$F$1005,Con_ve!$D$6:$D$1005,$C92,Con_ve!$I$6:$I$1005,"Em negociação",Con_ve!$Q$6:$Q$1005,AM$5)))</f>
        <v/>
      </c>
      <c r="AN92" s="87" t="str">
        <f>IF(ISERR(IF($C92="","",SUMIFS(Con_ve!$F$6:$F$1005,Con_ve!$D$6:$D$1005,$C92,Con_ve!$I$6:$I$1005,"Em negociação",Con_ve!$Q$6:$Q$1005,AN$5))),"",IF($C92="","",SUMIFS(Con_ve!$F$6:$F$1005,Con_ve!$D$6:$D$1005,$C92,Con_ve!$I$6:$I$1005,"Em negociação",Con_ve!$Q$6:$Q$1005,AN$5)))</f>
        <v/>
      </c>
      <c r="AO92" s="87" t="str">
        <f>IF(ISERR(IF($C92="","",SUMIFS(Con_ve!$F$6:$F$1005,Con_ve!$D$6:$D$1005,$C92,Con_ve!$I$6:$I$1005,"Em negociação",Con_ve!$Q$6:$Q$1005,AO$5))),"",IF($C92="","",SUMIFS(Con_ve!$F$6:$F$1005,Con_ve!$D$6:$D$1005,$C92,Con_ve!$I$6:$I$1005,"Em negociação",Con_ve!$Q$6:$Q$1005,AO$5)))</f>
        <v/>
      </c>
      <c r="AP92" s="87" t="str">
        <f>IF(ISERR(IF($C92="","",SUMIFS(Con_ve!$F$6:$F$1005,Con_ve!$D$6:$D$1005,$C92,Con_ve!$I$6:$I$1005,"Em negociação",Con_ve!$Q$6:$Q$1005,AP$5))),"",IF($C92="","",SUMIFS(Con_ve!$F$6:$F$1005,Con_ve!$D$6:$D$1005,$C92,Con_ve!$I$6:$I$1005,"Em negociação",Con_ve!$Q$6:$Q$1005,AP$5)))</f>
        <v/>
      </c>
      <c r="AQ92" s="87" t="str">
        <f>IF(ISERR(IF($C92="","",SUMIFS(Con_ve!$F$6:$F$1005,Con_ve!$D$6:$D$1005,$C92,Con_ve!$I$6:$I$1005,"Em negociação",Con_ve!$Q$6:$Q$1005,AQ$5))),"",IF($C92="","",SUMIFS(Con_ve!$F$6:$F$1005,Con_ve!$D$6:$D$1005,$C92,Con_ve!$I$6:$I$1005,"Em negociação",Con_ve!$Q$6:$Q$1005,AQ$5)))</f>
        <v/>
      </c>
      <c r="AR92" s="87" t="str">
        <f>IF(ISERR(IF($C92="","",SUMIFS(Con_ve!$F$6:$F$1005,Con_ve!$D$6:$D$1005,$C92,Con_ve!$I$6:$I$1005,"Em negociação",Con_ve!$Q$6:$Q$1005,AR$5))),"",IF($C92="","",SUMIFS(Con_ve!$F$6:$F$1005,Con_ve!$D$6:$D$1005,$C92,Con_ve!$I$6:$I$1005,"Em negociação",Con_ve!$Q$6:$Q$1005,AR$5)))</f>
        <v/>
      </c>
      <c r="AS92" s="87" t="str">
        <f>IF(ISERR(IF($C92="","",SUMIFS(Con_ve!$F$6:$F$1005,Con_ve!$D$6:$D$1005,$C92,Con_ve!$I$6:$I$1005,"Em negociação",Con_ve!$Q$6:$Q$1005,AS$5))),"",IF($C92="","",SUMIFS(Con_ve!$F$6:$F$1005,Con_ve!$D$6:$D$1005,$C92,Con_ve!$I$6:$I$1005,"Em negociação",Con_ve!$Q$6:$Q$1005,AS$5)))</f>
        <v/>
      </c>
      <c r="AT92" s="87" t="str">
        <f>IF(ISERR(IF($C92="","",SUMIFS(Con_ve!$F$6:$F$1005,Con_ve!$D$6:$D$1005,$C92,Con_ve!$I$6:$I$1005,"Em negociação",Con_ve!$Q$6:$Q$1005,AT$5))),"",IF($C92="","",SUMIFS(Con_ve!$F$6:$F$1005,Con_ve!$D$6:$D$1005,$C92,Con_ve!$I$6:$I$1005,"Em negociação",Con_ve!$Q$6:$Q$1005,AT$5)))</f>
        <v/>
      </c>
      <c r="AU92" s="87" t="str">
        <f>IF(ISERR(IF($C92="","",SUMIFS(Con_ve!$F$6:$F$1005,Con_ve!$D$6:$D$1005,$C92,Con_ve!$I$6:$I$1005,"Em negociação",Con_ve!$Q$6:$Q$1005,AU$5))),"",IF($C92="","",SUMIFS(Con_ve!$F$6:$F$1005,Con_ve!$D$6:$D$1005,$C92,Con_ve!$I$6:$I$1005,"Em negociação",Con_ve!$Q$6:$Q$1005,AU$5)))</f>
        <v/>
      </c>
      <c r="AV92" s="87">
        <f t="shared" si="30"/>
        <v>0</v>
      </c>
    </row>
    <row r="93" spans="3:48" ht="30" customHeight="1">
      <c r="C93" s="97"/>
      <c r="D93" s="97"/>
      <c r="E93" s="95" t="s">
        <v>309</v>
      </c>
      <c r="F93" s="95" t="s">
        <v>309</v>
      </c>
      <c r="H93" s="87">
        <f t="shared" si="16"/>
        <v>0</v>
      </c>
      <c r="I93" s="87">
        <f t="shared" si="17"/>
        <v>0</v>
      </c>
      <c r="J93" s="87">
        <f t="shared" si="18"/>
        <v>0</v>
      </c>
      <c r="K93" s="87">
        <f t="shared" si="19"/>
        <v>0</v>
      </c>
      <c r="L93" s="87">
        <f t="shared" si="20"/>
        <v>0</v>
      </c>
      <c r="M93" s="87">
        <f t="shared" si="21"/>
        <v>0</v>
      </c>
      <c r="N93" s="87">
        <f t="shared" si="22"/>
        <v>0</v>
      </c>
      <c r="O93" s="87">
        <f t="shared" si="23"/>
        <v>0</v>
      </c>
      <c r="P93" s="87">
        <f t="shared" si="24"/>
        <v>0</v>
      </c>
      <c r="Q93" s="87">
        <f t="shared" si="25"/>
        <v>0</v>
      </c>
      <c r="R93" s="87">
        <f t="shared" si="26"/>
        <v>0</v>
      </c>
      <c r="S93" s="87">
        <f t="shared" si="27"/>
        <v>0</v>
      </c>
      <c r="T93" s="87">
        <f t="shared" si="28"/>
        <v>0</v>
      </c>
      <c r="V93" s="87" t="str">
        <f>IF(ISERR(IF($C93="","",SUMIFS(Con_ve!$F$6:$F$1005,Con_ve!$D$6:$D$1005,$C93,Con_ve!$I$6:$I$1005,"Fechada",Con_ve!$Q$6:$Q$1005,V$5))),"",IF($C93="","",SUMIFS(Con_ve!$F$6:$F$1005,Con_ve!$D$6:$D$1005,$C93,Con_ve!$I$6:$I$1005,"Fechada",Con_ve!$Q$6:$Q$1005,V$5)))</f>
        <v/>
      </c>
      <c r="W93" s="87" t="str">
        <f>IF(ISERR(IF($C93="","",SUMIFS(Con_ve!$F$6:$F$1005,Con_ve!$D$6:$D$1005,$C93,Con_ve!$I$6:$I$1005,"Fechada",Con_ve!$Q$6:$Q$1005,W$5))),"",IF($C93="","",SUMIFS(Con_ve!$F$6:$F$1005,Con_ve!$D$6:$D$1005,$C93,Con_ve!$I$6:$I$1005,"Fechada",Con_ve!$Q$6:$Q$1005,W$5)))</f>
        <v/>
      </c>
      <c r="X93" s="87" t="str">
        <f>IF(ISERR(IF($C93="","",SUMIFS(Con_ve!$F$6:$F$1005,Con_ve!$D$6:$D$1005,$C93,Con_ve!$I$6:$I$1005,"Fechada",Con_ve!$Q$6:$Q$1005,X$5))),"",IF($C93="","",SUMIFS(Con_ve!$F$6:$F$1005,Con_ve!$D$6:$D$1005,$C93,Con_ve!$I$6:$I$1005,"Fechada",Con_ve!$Q$6:$Q$1005,X$5)))</f>
        <v/>
      </c>
      <c r="Y93" s="87" t="str">
        <f>IF(ISERR(IF($C93="","",SUMIFS(Con_ve!$F$6:$F$1005,Con_ve!$D$6:$D$1005,$C93,Con_ve!$I$6:$I$1005,"Fechada",Con_ve!$Q$6:$Q$1005,Y$5))),"",IF($C93="","",SUMIFS(Con_ve!$F$6:$F$1005,Con_ve!$D$6:$D$1005,$C93,Con_ve!$I$6:$I$1005,"Fechada",Con_ve!$Q$6:$Q$1005,Y$5)))</f>
        <v/>
      </c>
      <c r="Z93" s="87" t="str">
        <f>IF(ISERR(IF($C93="","",SUMIFS(Con_ve!$F$6:$F$1005,Con_ve!$D$6:$D$1005,$C93,Con_ve!$I$6:$I$1005,"Fechada",Con_ve!$Q$6:$Q$1005,Z$5))),"",IF($C93="","",SUMIFS(Con_ve!$F$6:$F$1005,Con_ve!$D$6:$D$1005,$C93,Con_ve!$I$6:$I$1005,"Fechada",Con_ve!$Q$6:$Q$1005,Z$5)))</f>
        <v/>
      </c>
      <c r="AA93" s="87" t="str">
        <f>IF(ISERR(IF($C93="","",SUMIFS(Con_ve!$F$6:$F$1005,Con_ve!$D$6:$D$1005,$C93,Con_ve!$I$6:$I$1005,"Fechada",Con_ve!$Q$6:$Q$1005,AA$5))),"",IF($C93="","",SUMIFS(Con_ve!$F$6:$F$1005,Con_ve!$D$6:$D$1005,$C93,Con_ve!$I$6:$I$1005,"Fechada",Con_ve!$Q$6:$Q$1005,AA$5)))</f>
        <v/>
      </c>
      <c r="AB93" s="87" t="str">
        <f>IF(ISERR(IF($C93="","",SUMIFS(Con_ve!$F$6:$F$1005,Con_ve!$D$6:$D$1005,$C93,Con_ve!$I$6:$I$1005,"Fechada",Con_ve!$Q$6:$Q$1005,AB$5))),"",IF($C93="","",SUMIFS(Con_ve!$F$6:$F$1005,Con_ve!$D$6:$D$1005,$C93,Con_ve!$I$6:$I$1005,"Fechada",Con_ve!$Q$6:$Q$1005,AB$5)))</f>
        <v/>
      </c>
      <c r="AC93" s="87" t="str">
        <f>IF(ISERR(IF($C93="","",SUMIFS(Con_ve!$F$6:$F$1005,Con_ve!$D$6:$D$1005,$C93,Con_ve!$I$6:$I$1005,"Fechada",Con_ve!$Q$6:$Q$1005,AC$5))),"",IF($C93="","",SUMIFS(Con_ve!$F$6:$F$1005,Con_ve!$D$6:$D$1005,$C93,Con_ve!$I$6:$I$1005,"Fechada",Con_ve!$Q$6:$Q$1005,AC$5)))</f>
        <v/>
      </c>
      <c r="AD93" s="87" t="str">
        <f>IF(ISERR(IF($C93="","",SUMIFS(Con_ve!$F$6:$F$1005,Con_ve!$D$6:$D$1005,$C93,Con_ve!$I$6:$I$1005,"Fechada",Con_ve!$Q$6:$Q$1005,AD$5))),"",IF($C93="","",SUMIFS(Con_ve!$F$6:$F$1005,Con_ve!$D$6:$D$1005,$C93,Con_ve!$I$6:$I$1005,"Fechada",Con_ve!$Q$6:$Q$1005,AD$5)))</f>
        <v/>
      </c>
      <c r="AE93" s="87" t="str">
        <f>IF(ISERR(IF($C93="","",SUMIFS(Con_ve!$F$6:$F$1005,Con_ve!$D$6:$D$1005,$C93,Con_ve!$I$6:$I$1005,"Fechada",Con_ve!$Q$6:$Q$1005,AE$5))),"",IF($C93="","",SUMIFS(Con_ve!$F$6:$F$1005,Con_ve!$D$6:$D$1005,$C93,Con_ve!$I$6:$I$1005,"Fechada",Con_ve!$Q$6:$Q$1005,AE$5)))</f>
        <v/>
      </c>
      <c r="AF93" s="87" t="str">
        <f>IF(ISERR(IF($C93="","",SUMIFS(Con_ve!$F$6:$F$1005,Con_ve!$D$6:$D$1005,$C93,Con_ve!$I$6:$I$1005,"Fechada",Con_ve!$Q$6:$Q$1005,AF$5))),"",IF($C93="","",SUMIFS(Con_ve!$F$6:$F$1005,Con_ve!$D$6:$D$1005,$C93,Con_ve!$I$6:$I$1005,"Fechada",Con_ve!$Q$6:$Q$1005,AF$5)))</f>
        <v/>
      </c>
      <c r="AG93" s="87" t="str">
        <f>IF(ISERR(IF($C93="","",SUMIFS(Con_ve!$F$6:$F$1005,Con_ve!$D$6:$D$1005,$C93,Con_ve!$I$6:$I$1005,"Fechada",Con_ve!$Q$6:$Q$1005,AG$5))),"",IF($C93="","",SUMIFS(Con_ve!$F$6:$F$1005,Con_ve!$D$6:$D$1005,$C93,Con_ve!$I$6:$I$1005,"Fechada",Con_ve!$Q$6:$Q$1005,AG$5)))</f>
        <v/>
      </c>
      <c r="AH93" s="87">
        <f t="shared" si="29"/>
        <v>0</v>
      </c>
      <c r="AJ93" s="87" t="str">
        <f>IF(ISERR(IF($C93="","",SUMIFS(Con_ve!$F$6:$F$1005,Con_ve!$D$6:$D$1005,$C93,Con_ve!$I$6:$I$1005,"Em negociação",Con_ve!$Q$6:$Q$1005,AJ$5))),"",IF($C93="","",SUMIFS(Con_ve!$F$6:$F$1005,Con_ve!$D$6:$D$1005,$C93,Con_ve!$I$6:$I$1005,"Em negociação",Con_ve!$Q$6:$Q$1005,AJ$5)))</f>
        <v/>
      </c>
      <c r="AK93" s="87" t="str">
        <f>IF(ISERR(IF($C93="","",SUMIFS(Con_ve!$F$6:$F$1005,Con_ve!$D$6:$D$1005,$C93,Con_ve!$I$6:$I$1005,"Em negociação",Con_ve!$Q$6:$Q$1005,AK$5))),"",IF($C93="","",SUMIFS(Con_ve!$F$6:$F$1005,Con_ve!$D$6:$D$1005,$C93,Con_ve!$I$6:$I$1005,"Em negociação",Con_ve!$Q$6:$Q$1005,AK$5)))</f>
        <v/>
      </c>
      <c r="AL93" s="87" t="str">
        <f>IF(ISERR(IF($C93="","",SUMIFS(Con_ve!$F$6:$F$1005,Con_ve!$D$6:$D$1005,$C93,Con_ve!$I$6:$I$1005,"Em negociação",Con_ve!$Q$6:$Q$1005,AL$5))),"",IF($C93="","",SUMIFS(Con_ve!$F$6:$F$1005,Con_ve!$D$6:$D$1005,$C93,Con_ve!$I$6:$I$1005,"Em negociação",Con_ve!$Q$6:$Q$1005,AL$5)))</f>
        <v/>
      </c>
      <c r="AM93" s="87" t="str">
        <f>IF(ISERR(IF($C93="","",SUMIFS(Con_ve!$F$6:$F$1005,Con_ve!$D$6:$D$1005,$C93,Con_ve!$I$6:$I$1005,"Em negociação",Con_ve!$Q$6:$Q$1005,AM$5))),"",IF($C93="","",SUMIFS(Con_ve!$F$6:$F$1005,Con_ve!$D$6:$D$1005,$C93,Con_ve!$I$6:$I$1005,"Em negociação",Con_ve!$Q$6:$Q$1005,AM$5)))</f>
        <v/>
      </c>
      <c r="AN93" s="87" t="str">
        <f>IF(ISERR(IF($C93="","",SUMIFS(Con_ve!$F$6:$F$1005,Con_ve!$D$6:$D$1005,$C93,Con_ve!$I$6:$I$1005,"Em negociação",Con_ve!$Q$6:$Q$1005,AN$5))),"",IF($C93="","",SUMIFS(Con_ve!$F$6:$F$1005,Con_ve!$D$6:$D$1005,$C93,Con_ve!$I$6:$I$1005,"Em negociação",Con_ve!$Q$6:$Q$1005,AN$5)))</f>
        <v/>
      </c>
      <c r="AO93" s="87" t="str">
        <f>IF(ISERR(IF($C93="","",SUMIFS(Con_ve!$F$6:$F$1005,Con_ve!$D$6:$D$1005,$C93,Con_ve!$I$6:$I$1005,"Em negociação",Con_ve!$Q$6:$Q$1005,AO$5))),"",IF($C93="","",SUMIFS(Con_ve!$F$6:$F$1005,Con_ve!$D$6:$D$1005,$C93,Con_ve!$I$6:$I$1005,"Em negociação",Con_ve!$Q$6:$Q$1005,AO$5)))</f>
        <v/>
      </c>
      <c r="AP93" s="87" t="str">
        <f>IF(ISERR(IF($C93="","",SUMIFS(Con_ve!$F$6:$F$1005,Con_ve!$D$6:$D$1005,$C93,Con_ve!$I$6:$I$1005,"Em negociação",Con_ve!$Q$6:$Q$1005,AP$5))),"",IF($C93="","",SUMIFS(Con_ve!$F$6:$F$1005,Con_ve!$D$6:$D$1005,$C93,Con_ve!$I$6:$I$1005,"Em negociação",Con_ve!$Q$6:$Q$1005,AP$5)))</f>
        <v/>
      </c>
      <c r="AQ93" s="87" t="str">
        <f>IF(ISERR(IF($C93="","",SUMIFS(Con_ve!$F$6:$F$1005,Con_ve!$D$6:$D$1005,$C93,Con_ve!$I$6:$I$1005,"Em negociação",Con_ve!$Q$6:$Q$1005,AQ$5))),"",IF($C93="","",SUMIFS(Con_ve!$F$6:$F$1005,Con_ve!$D$6:$D$1005,$C93,Con_ve!$I$6:$I$1005,"Em negociação",Con_ve!$Q$6:$Q$1005,AQ$5)))</f>
        <v/>
      </c>
      <c r="AR93" s="87" t="str">
        <f>IF(ISERR(IF($C93="","",SUMIFS(Con_ve!$F$6:$F$1005,Con_ve!$D$6:$D$1005,$C93,Con_ve!$I$6:$I$1005,"Em negociação",Con_ve!$Q$6:$Q$1005,AR$5))),"",IF($C93="","",SUMIFS(Con_ve!$F$6:$F$1005,Con_ve!$D$6:$D$1005,$C93,Con_ve!$I$6:$I$1005,"Em negociação",Con_ve!$Q$6:$Q$1005,AR$5)))</f>
        <v/>
      </c>
      <c r="AS93" s="87" t="str">
        <f>IF(ISERR(IF($C93="","",SUMIFS(Con_ve!$F$6:$F$1005,Con_ve!$D$6:$D$1005,$C93,Con_ve!$I$6:$I$1005,"Em negociação",Con_ve!$Q$6:$Q$1005,AS$5))),"",IF($C93="","",SUMIFS(Con_ve!$F$6:$F$1005,Con_ve!$D$6:$D$1005,$C93,Con_ve!$I$6:$I$1005,"Em negociação",Con_ve!$Q$6:$Q$1005,AS$5)))</f>
        <v/>
      </c>
      <c r="AT93" s="87" t="str">
        <f>IF(ISERR(IF($C93="","",SUMIFS(Con_ve!$F$6:$F$1005,Con_ve!$D$6:$D$1005,$C93,Con_ve!$I$6:$I$1005,"Em negociação",Con_ve!$Q$6:$Q$1005,AT$5))),"",IF($C93="","",SUMIFS(Con_ve!$F$6:$F$1005,Con_ve!$D$6:$D$1005,$C93,Con_ve!$I$6:$I$1005,"Em negociação",Con_ve!$Q$6:$Q$1005,AT$5)))</f>
        <v/>
      </c>
      <c r="AU93" s="87" t="str">
        <f>IF(ISERR(IF($C93="","",SUMIFS(Con_ve!$F$6:$F$1005,Con_ve!$D$6:$D$1005,$C93,Con_ve!$I$6:$I$1005,"Em negociação",Con_ve!$Q$6:$Q$1005,AU$5))),"",IF($C93="","",SUMIFS(Con_ve!$F$6:$F$1005,Con_ve!$D$6:$D$1005,$C93,Con_ve!$I$6:$I$1005,"Em negociação",Con_ve!$Q$6:$Q$1005,AU$5)))</f>
        <v/>
      </c>
      <c r="AV93" s="87">
        <f t="shared" si="30"/>
        <v>0</v>
      </c>
    </row>
    <row r="94" spans="3:48" ht="30" customHeight="1">
      <c r="C94" s="97"/>
      <c r="D94" s="97"/>
      <c r="E94" s="95" t="s">
        <v>309</v>
      </c>
      <c r="F94" s="95" t="s">
        <v>309</v>
      </c>
      <c r="H94" s="87">
        <f t="shared" si="16"/>
        <v>0</v>
      </c>
      <c r="I94" s="87">
        <f t="shared" si="17"/>
        <v>0</v>
      </c>
      <c r="J94" s="87">
        <f t="shared" si="18"/>
        <v>0</v>
      </c>
      <c r="K94" s="87">
        <f t="shared" si="19"/>
        <v>0</v>
      </c>
      <c r="L94" s="87">
        <f t="shared" si="20"/>
        <v>0</v>
      </c>
      <c r="M94" s="87">
        <f t="shared" si="21"/>
        <v>0</v>
      </c>
      <c r="N94" s="87">
        <f t="shared" si="22"/>
        <v>0</v>
      </c>
      <c r="O94" s="87">
        <f t="shared" si="23"/>
        <v>0</v>
      </c>
      <c r="P94" s="87">
        <f t="shared" si="24"/>
        <v>0</v>
      </c>
      <c r="Q94" s="87">
        <f t="shared" si="25"/>
        <v>0</v>
      </c>
      <c r="R94" s="87">
        <f t="shared" si="26"/>
        <v>0</v>
      </c>
      <c r="S94" s="87">
        <f t="shared" si="27"/>
        <v>0</v>
      </c>
      <c r="T94" s="87">
        <f t="shared" si="28"/>
        <v>0</v>
      </c>
      <c r="V94" s="87" t="str">
        <f>IF(ISERR(IF($C94="","",SUMIFS(Con_ve!$F$6:$F$1005,Con_ve!$D$6:$D$1005,$C94,Con_ve!$I$6:$I$1005,"Fechada",Con_ve!$Q$6:$Q$1005,V$5))),"",IF($C94="","",SUMIFS(Con_ve!$F$6:$F$1005,Con_ve!$D$6:$D$1005,$C94,Con_ve!$I$6:$I$1005,"Fechada",Con_ve!$Q$6:$Q$1005,V$5)))</f>
        <v/>
      </c>
      <c r="W94" s="87" t="str">
        <f>IF(ISERR(IF($C94="","",SUMIFS(Con_ve!$F$6:$F$1005,Con_ve!$D$6:$D$1005,$C94,Con_ve!$I$6:$I$1005,"Fechada",Con_ve!$Q$6:$Q$1005,W$5))),"",IF($C94="","",SUMIFS(Con_ve!$F$6:$F$1005,Con_ve!$D$6:$D$1005,$C94,Con_ve!$I$6:$I$1005,"Fechada",Con_ve!$Q$6:$Q$1005,W$5)))</f>
        <v/>
      </c>
      <c r="X94" s="87" t="str">
        <f>IF(ISERR(IF($C94="","",SUMIFS(Con_ve!$F$6:$F$1005,Con_ve!$D$6:$D$1005,$C94,Con_ve!$I$6:$I$1005,"Fechada",Con_ve!$Q$6:$Q$1005,X$5))),"",IF($C94="","",SUMIFS(Con_ve!$F$6:$F$1005,Con_ve!$D$6:$D$1005,$C94,Con_ve!$I$6:$I$1005,"Fechada",Con_ve!$Q$6:$Q$1005,X$5)))</f>
        <v/>
      </c>
      <c r="Y94" s="87" t="str">
        <f>IF(ISERR(IF($C94="","",SUMIFS(Con_ve!$F$6:$F$1005,Con_ve!$D$6:$D$1005,$C94,Con_ve!$I$6:$I$1005,"Fechada",Con_ve!$Q$6:$Q$1005,Y$5))),"",IF($C94="","",SUMIFS(Con_ve!$F$6:$F$1005,Con_ve!$D$6:$D$1005,$C94,Con_ve!$I$6:$I$1005,"Fechada",Con_ve!$Q$6:$Q$1005,Y$5)))</f>
        <v/>
      </c>
      <c r="Z94" s="87" t="str">
        <f>IF(ISERR(IF($C94="","",SUMIFS(Con_ve!$F$6:$F$1005,Con_ve!$D$6:$D$1005,$C94,Con_ve!$I$6:$I$1005,"Fechada",Con_ve!$Q$6:$Q$1005,Z$5))),"",IF($C94="","",SUMIFS(Con_ve!$F$6:$F$1005,Con_ve!$D$6:$D$1005,$C94,Con_ve!$I$6:$I$1005,"Fechada",Con_ve!$Q$6:$Q$1005,Z$5)))</f>
        <v/>
      </c>
      <c r="AA94" s="87" t="str">
        <f>IF(ISERR(IF($C94="","",SUMIFS(Con_ve!$F$6:$F$1005,Con_ve!$D$6:$D$1005,$C94,Con_ve!$I$6:$I$1005,"Fechada",Con_ve!$Q$6:$Q$1005,AA$5))),"",IF($C94="","",SUMIFS(Con_ve!$F$6:$F$1005,Con_ve!$D$6:$D$1005,$C94,Con_ve!$I$6:$I$1005,"Fechada",Con_ve!$Q$6:$Q$1005,AA$5)))</f>
        <v/>
      </c>
      <c r="AB94" s="87" t="str">
        <f>IF(ISERR(IF($C94="","",SUMIFS(Con_ve!$F$6:$F$1005,Con_ve!$D$6:$D$1005,$C94,Con_ve!$I$6:$I$1005,"Fechada",Con_ve!$Q$6:$Q$1005,AB$5))),"",IF($C94="","",SUMIFS(Con_ve!$F$6:$F$1005,Con_ve!$D$6:$D$1005,$C94,Con_ve!$I$6:$I$1005,"Fechada",Con_ve!$Q$6:$Q$1005,AB$5)))</f>
        <v/>
      </c>
      <c r="AC94" s="87" t="str">
        <f>IF(ISERR(IF($C94="","",SUMIFS(Con_ve!$F$6:$F$1005,Con_ve!$D$6:$D$1005,$C94,Con_ve!$I$6:$I$1005,"Fechada",Con_ve!$Q$6:$Q$1005,AC$5))),"",IF($C94="","",SUMIFS(Con_ve!$F$6:$F$1005,Con_ve!$D$6:$D$1005,$C94,Con_ve!$I$6:$I$1005,"Fechada",Con_ve!$Q$6:$Q$1005,AC$5)))</f>
        <v/>
      </c>
      <c r="AD94" s="87" t="str">
        <f>IF(ISERR(IF($C94="","",SUMIFS(Con_ve!$F$6:$F$1005,Con_ve!$D$6:$D$1005,$C94,Con_ve!$I$6:$I$1005,"Fechada",Con_ve!$Q$6:$Q$1005,AD$5))),"",IF($C94="","",SUMIFS(Con_ve!$F$6:$F$1005,Con_ve!$D$6:$D$1005,$C94,Con_ve!$I$6:$I$1005,"Fechada",Con_ve!$Q$6:$Q$1005,AD$5)))</f>
        <v/>
      </c>
      <c r="AE94" s="87" t="str">
        <f>IF(ISERR(IF($C94="","",SUMIFS(Con_ve!$F$6:$F$1005,Con_ve!$D$6:$D$1005,$C94,Con_ve!$I$6:$I$1005,"Fechada",Con_ve!$Q$6:$Q$1005,AE$5))),"",IF($C94="","",SUMIFS(Con_ve!$F$6:$F$1005,Con_ve!$D$6:$D$1005,$C94,Con_ve!$I$6:$I$1005,"Fechada",Con_ve!$Q$6:$Q$1005,AE$5)))</f>
        <v/>
      </c>
      <c r="AF94" s="87" t="str">
        <f>IF(ISERR(IF($C94="","",SUMIFS(Con_ve!$F$6:$F$1005,Con_ve!$D$6:$D$1005,$C94,Con_ve!$I$6:$I$1005,"Fechada",Con_ve!$Q$6:$Q$1005,AF$5))),"",IF($C94="","",SUMIFS(Con_ve!$F$6:$F$1005,Con_ve!$D$6:$D$1005,$C94,Con_ve!$I$6:$I$1005,"Fechada",Con_ve!$Q$6:$Q$1005,AF$5)))</f>
        <v/>
      </c>
      <c r="AG94" s="87" t="str">
        <f>IF(ISERR(IF($C94="","",SUMIFS(Con_ve!$F$6:$F$1005,Con_ve!$D$6:$D$1005,$C94,Con_ve!$I$6:$I$1005,"Fechada",Con_ve!$Q$6:$Q$1005,AG$5))),"",IF($C94="","",SUMIFS(Con_ve!$F$6:$F$1005,Con_ve!$D$6:$D$1005,$C94,Con_ve!$I$6:$I$1005,"Fechada",Con_ve!$Q$6:$Q$1005,AG$5)))</f>
        <v/>
      </c>
      <c r="AH94" s="87">
        <f t="shared" si="29"/>
        <v>0</v>
      </c>
      <c r="AJ94" s="87" t="str">
        <f>IF(ISERR(IF($C94="","",SUMIFS(Con_ve!$F$6:$F$1005,Con_ve!$D$6:$D$1005,$C94,Con_ve!$I$6:$I$1005,"Em negociação",Con_ve!$Q$6:$Q$1005,AJ$5))),"",IF($C94="","",SUMIFS(Con_ve!$F$6:$F$1005,Con_ve!$D$6:$D$1005,$C94,Con_ve!$I$6:$I$1005,"Em negociação",Con_ve!$Q$6:$Q$1005,AJ$5)))</f>
        <v/>
      </c>
      <c r="AK94" s="87" t="str">
        <f>IF(ISERR(IF($C94="","",SUMIFS(Con_ve!$F$6:$F$1005,Con_ve!$D$6:$D$1005,$C94,Con_ve!$I$6:$I$1005,"Em negociação",Con_ve!$Q$6:$Q$1005,AK$5))),"",IF($C94="","",SUMIFS(Con_ve!$F$6:$F$1005,Con_ve!$D$6:$D$1005,$C94,Con_ve!$I$6:$I$1005,"Em negociação",Con_ve!$Q$6:$Q$1005,AK$5)))</f>
        <v/>
      </c>
      <c r="AL94" s="87" t="str">
        <f>IF(ISERR(IF($C94="","",SUMIFS(Con_ve!$F$6:$F$1005,Con_ve!$D$6:$D$1005,$C94,Con_ve!$I$6:$I$1005,"Em negociação",Con_ve!$Q$6:$Q$1005,AL$5))),"",IF($C94="","",SUMIFS(Con_ve!$F$6:$F$1005,Con_ve!$D$6:$D$1005,$C94,Con_ve!$I$6:$I$1005,"Em negociação",Con_ve!$Q$6:$Q$1005,AL$5)))</f>
        <v/>
      </c>
      <c r="AM94" s="87" t="str">
        <f>IF(ISERR(IF($C94="","",SUMIFS(Con_ve!$F$6:$F$1005,Con_ve!$D$6:$D$1005,$C94,Con_ve!$I$6:$I$1005,"Em negociação",Con_ve!$Q$6:$Q$1005,AM$5))),"",IF($C94="","",SUMIFS(Con_ve!$F$6:$F$1005,Con_ve!$D$6:$D$1005,$C94,Con_ve!$I$6:$I$1005,"Em negociação",Con_ve!$Q$6:$Q$1005,AM$5)))</f>
        <v/>
      </c>
      <c r="AN94" s="87" t="str">
        <f>IF(ISERR(IF($C94="","",SUMIFS(Con_ve!$F$6:$F$1005,Con_ve!$D$6:$D$1005,$C94,Con_ve!$I$6:$I$1005,"Em negociação",Con_ve!$Q$6:$Q$1005,AN$5))),"",IF($C94="","",SUMIFS(Con_ve!$F$6:$F$1005,Con_ve!$D$6:$D$1005,$C94,Con_ve!$I$6:$I$1005,"Em negociação",Con_ve!$Q$6:$Q$1005,AN$5)))</f>
        <v/>
      </c>
      <c r="AO94" s="87" t="str">
        <f>IF(ISERR(IF($C94="","",SUMIFS(Con_ve!$F$6:$F$1005,Con_ve!$D$6:$D$1005,$C94,Con_ve!$I$6:$I$1005,"Em negociação",Con_ve!$Q$6:$Q$1005,AO$5))),"",IF($C94="","",SUMIFS(Con_ve!$F$6:$F$1005,Con_ve!$D$6:$D$1005,$C94,Con_ve!$I$6:$I$1005,"Em negociação",Con_ve!$Q$6:$Q$1005,AO$5)))</f>
        <v/>
      </c>
      <c r="AP94" s="87" t="str">
        <f>IF(ISERR(IF($C94="","",SUMIFS(Con_ve!$F$6:$F$1005,Con_ve!$D$6:$D$1005,$C94,Con_ve!$I$6:$I$1005,"Em negociação",Con_ve!$Q$6:$Q$1005,AP$5))),"",IF($C94="","",SUMIFS(Con_ve!$F$6:$F$1005,Con_ve!$D$6:$D$1005,$C94,Con_ve!$I$6:$I$1005,"Em negociação",Con_ve!$Q$6:$Q$1005,AP$5)))</f>
        <v/>
      </c>
      <c r="AQ94" s="87" t="str">
        <f>IF(ISERR(IF($C94="","",SUMIFS(Con_ve!$F$6:$F$1005,Con_ve!$D$6:$D$1005,$C94,Con_ve!$I$6:$I$1005,"Em negociação",Con_ve!$Q$6:$Q$1005,AQ$5))),"",IF($C94="","",SUMIFS(Con_ve!$F$6:$F$1005,Con_ve!$D$6:$D$1005,$C94,Con_ve!$I$6:$I$1005,"Em negociação",Con_ve!$Q$6:$Q$1005,AQ$5)))</f>
        <v/>
      </c>
      <c r="AR94" s="87" t="str">
        <f>IF(ISERR(IF($C94="","",SUMIFS(Con_ve!$F$6:$F$1005,Con_ve!$D$6:$D$1005,$C94,Con_ve!$I$6:$I$1005,"Em negociação",Con_ve!$Q$6:$Q$1005,AR$5))),"",IF($C94="","",SUMIFS(Con_ve!$F$6:$F$1005,Con_ve!$D$6:$D$1005,$C94,Con_ve!$I$6:$I$1005,"Em negociação",Con_ve!$Q$6:$Q$1005,AR$5)))</f>
        <v/>
      </c>
      <c r="AS94" s="87" t="str">
        <f>IF(ISERR(IF($C94="","",SUMIFS(Con_ve!$F$6:$F$1005,Con_ve!$D$6:$D$1005,$C94,Con_ve!$I$6:$I$1005,"Em negociação",Con_ve!$Q$6:$Q$1005,AS$5))),"",IF($C94="","",SUMIFS(Con_ve!$F$6:$F$1005,Con_ve!$D$6:$D$1005,$C94,Con_ve!$I$6:$I$1005,"Em negociação",Con_ve!$Q$6:$Q$1005,AS$5)))</f>
        <v/>
      </c>
      <c r="AT94" s="87" t="str">
        <f>IF(ISERR(IF($C94="","",SUMIFS(Con_ve!$F$6:$F$1005,Con_ve!$D$6:$D$1005,$C94,Con_ve!$I$6:$I$1005,"Em negociação",Con_ve!$Q$6:$Q$1005,AT$5))),"",IF($C94="","",SUMIFS(Con_ve!$F$6:$F$1005,Con_ve!$D$6:$D$1005,$C94,Con_ve!$I$6:$I$1005,"Em negociação",Con_ve!$Q$6:$Q$1005,AT$5)))</f>
        <v/>
      </c>
      <c r="AU94" s="87" t="str">
        <f>IF(ISERR(IF($C94="","",SUMIFS(Con_ve!$F$6:$F$1005,Con_ve!$D$6:$D$1005,$C94,Con_ve!$I$6:$I$1005,"Em negociação",Con_ve!$Q$6:$Q$1005,AU$5))),"",IF($C94="","",SUMIFS(Con_ve!$F$6:$F$1005,Con_ve!$D$6:$D$1005,$C94,Con_ve!$I$6:$I$1005,"Em negociação",Con_ve!$Q$6:$Q$1005,AU$5)))</f>
        <v/>
      </c>
      <c r="AV94" s="87">
        <f t="shared" si="30"/>
        <v>0</v>
      </c>
    </row>
    <row r="95" spans="3:48" ht="30" customHeight="1">
      <c r="C95" s="97"/>
      <c r="D95" s="97"/>
      <c r="E95" s="95" t="s">
        <v>309</v>
      </c>
      <c r="F95" s="95" t="s">
        <v>309</v>
      </c>
      <c r="H95" s="87">
        <f t="shared" si="16"/>
        <v>0</v>
      </c>
      <c r="I95" s="87">
        <f t="shared" si="17"/>
        <v>0</v>
      </c>
      <c r="J95" s="87">
        <f t="shared" si="18"/>
        <v>0</v>
      </c>
      <c r="K95" s="87">
        <f t="shared" si="19"/>
        <v>0</v>
      </c>
      <c r="L95" s="87">
        <f t="shared" si="20"/>
        <v>0</v>
      </c>
      <c r="M95" s="87">
        <f t="shared" si="21"/>
        <v>0</v>
      </c>
      <c r="N95" s="87">
        <f t="shared" si="22"/>
        <v>0</v>
      </c>
      <c r="O95" s="87">
        <f t="shared" si="23"/>
        <v>0</v>
      </c>
      <c r="P95" s="87">
        <f t="shared" si="24"/>
        <v>0</v>
      </c>
      <c r="Q95" s="87">
        <f t="shared" si="25"/>
        <v>0</v>
      </c>
      <c r="R95" s="87">
        <f t="shared" si="26"/>
        <v>0</v>
      </c>
      <c r="S95" s="87">
        <f t="shared" si="27"/>
        <v>0</v>
      </c>
      <c r="T95" s="87">
        <f t="shared" si="28"/>
        <v>0</v>
      </c>
      <c r="V95" s="87" t="str">
        <f>IF(ISERR(IF($C95="","",SUMIFS(Con_ve!$F$6:$F$1005,Con_ve!$D$6:$D$1005,$C95,Con_ve!$I$6:$I$1005,"Fechada",Con_ve!$Q$6:$Q$1005,V$5))),"",IF($C95="","",SUMIFS(Con_ve!$F$6:$F$1005,Con_ve!$D$6:$D$1005,$C95,Con_ve!$I$6:$I$1005,"Fechada",Con_ve!$Q$6:$Q$1005,V$5)))</f>
        <v/>
      </c>
      <c r="W95" s="87" t="str">
        <f>IF(ISERR(IF($C95="","",SUMIFS(Con_ve!$F$6:$F$1005,Con_ve!$D$6:$D$1005,$C95,Con_ve!$I$6:$I$1005,"Fechada",Con_ve!$Q$6:$Q$1005,W$5))),"",IF($C95="","",SUMIFS(Con_ve!$F$6:$F$1005,Con_ve!$D$6:$D$1005,$C95,Con_ve!$I$6:$I$1005,"Fechada",Con_ve!$Q$6:$Q$1005,W$5)))</f>
        <v/>
      </c>
      <c r="X95" s="87" t="str">
        <f>IF(ISERR(IF($C95="","",SUMIFS(Con_ve!$F$6:$F$1005,Con_ve!$D$6:$D$1005,$C95,Con_ve!$I$6:$I$1005,"Fechada",Con_ve!$Q$6:$Q$1005,X$5))),"",IF($C95="","",SUMIFS(Con_ve!$F$6:$F$1005,Con_ve!$D$6:$D$1005,$C95,Con_ve!$I$6:$I$1005,"Fechada",Con_ve!$Q$6:$Q$1005,X$5)))</f>
        <v/>
      </c>
      <c r="Y95" s="87" t="str">
        <f>IF(ISERR(IF($C95="","",SUMIFS(Con_ve!$F$6:$F$1005,Con_ve!$D$6:$D$1005,$C95,Con_ve!$I$6:$I$1005,"Fechada",Con_ve!$Q$6:$Q$1005,Y$5))),"",IF($C95="","",SUMIFS(Con_ve!$F$6:$F$1005,Con_ve!$D$6:$D$1005,$C95,Con_ve!$I$6:$I$1005,"Fechada",Con_ve!$Q$6:$Q$1005,Y$5)))</f>
        <v/>
      </c>
      <c r="Z95" s="87" t="str">
        <f>IF(ISERR(IF($C95="","",SUMIFS(Con_ve!$F$6:$F$1005,Con_ve!$D$6:$D$1005,$C95,Con_ve!$I$6:$I$1005,"Fechada",Con_ve!$Q$6:$Q$1005,Z$5))),"",IF($C95="","",SUMIFS(Con_ve!$F$6:$F$1005,Con_ve!$D$6:$D$1005,$C95,Con_ve!$I$6:$I$1005,"Fechada",Con_ve!$Q$6:$Q$1005,Z$5)))</f>
        <v/>
      </c>
      <c r="AA95" s="87" t="str">
        <f>IF(ISERR(IF($C95="","",SUMIFS(Con_ve!$F$6:$F$1005,Con_ve!$D$6:$D$1005,$C95,Con_ve!$I$6:$I$1005,"Fechada",Con_ve!$Q$6:$Q$1005,AA$5))),"",IF($C95="","",SUMIFS(Con_ve!$F$6:$F$1005,Con_ve!$D$6:$D$1005,$C95,Con_ve!$I$6:$I$1005,"Fechada",Con_ve!$Q$6:$Q$1005,AA$5)))</f>
        <v/>
      </c>
      <c r="AB95" s="87" t="str">
        <f>IF(ISERR(IF($C95="","",SUMIFS(Con_ve!$F$6:$F$1005,Con_ve!$D$6:$D$1005,$C95,Con_ve!$I$6:$I$1005,"Fechada",Con_ve!$Q$6:$Q$1005,AB$5))),"",IF($C95="","",SUMIFS(Con_ve!$F$6:$F$1005,Con_ve!$D$6:$D$1005,$C95,Con_ve!$I$6:$I$1005,"Fechada",Con_ve!$Q$6:$Q$1005,AB$5)))</f>
        <v/>
      </c>
      <c r="AC95" s="87" t="str">
        <f>IF(ISERR(IF($C95="","",SUMIFS(Con_ve!$F$6:$F$1005,Con_ve!$D$6:$D$1005,$C95,Con_ve!$I$6:$I$1005,"Fechada",Con_ve!$Q$6:$Q$1005,AC$5))),"",IF($C95="","",SUMIFS(Con_ve!$F$6:$F$1005,Con_ve!$D$6:$D$1005,$C95,Con_ve!$I$6:$I$1005,"Fechada",Con_ve!$Q$6:$Q$1005,AC$5)))</f>
        <v/>
      </c>
      <c r="AD95" s="87" t="str">
        <f>IF(ISERR(IF($C95="","",SUMIFS(Con_ve!$F$6:$F$1005,Con_ve!$D$6:$D$1005,$C95,Con_ve!$I$6:$I$1005,"Fechada",Con_ve!$Q$6:$Q$1005,AD$5))),"",IF($C95="","",SUMIFS(Con_ve!$F$6:$F$1005,Con_ve!$D$6:$D$1005,$C95,Con_ve!$I$6:$I$1005,"Fechada",Con_ve!$Q$6:$Q$1005,AD$5)))</f>
        <v/>
      </c>
      <c r="AE95" s="87" t="str">
        <f>IF(ISERR(IF($C95="","",SUMIFS(Con_ve!$F$6:$F$1005,Con_ve!$D$6:$D$1005,$C95,Con_ve!$I$6:$I$1005,"Fechada",Con_ve!$Q$6:$Q$1005,AE$5))),"",IF($C95="","",SUMIFS(Con_ve!$F$6:$F$1005,Con_ve!$D$6:$D$1005,$C95,Con_ve!$I$6:$I$1005,"Fechada",Con_ve!$Q$6:$Q$1005,AE$5)))</f>
        <v/>
      </c>
      <c r="AF95" s="87" t="str">
        <f>IF(ISERR(IF($C95="","",SUMIFS(Con_ve!$F$6:$F$1005,Con_ve!$D$6:$D$1005,$C95,Con_ve!$I$6:$I$1005,"Fechada",Con_ve!$Q$6:$Q$1005,AF$5))),"",IF($C95="","",SUMIFS(Con_ve!$F$6:$F$1005,Con_ve!$D$6:$D$1005,$C95,Con_ve!$I$6:$I$1005,"Fechada",Con_ve!$Q$6:$Q$1005,AF$5)))</f>
        <v/>
      </c>
      <c r="AG95" s="87" t="str">
        <f>IF(ISERR(IF($C95="","",SUMIFS(Con_ve!$F$6:$F$1005,Con_ve!$D$6:$D$1005,$C95,Con_ve!$I$6:$I$1005,"Fechada",Con_ve!$Q$6:$Q$1005,AG$5))),"",IF($C95="","",SUMIFS(Con_ve!$F$6:$F$1005,Con_ve!$D$6:$D$1005,$C95,Con_ve!$I$6:$I$1005,"Fechada",Con_ve!$Q$6:$Q$1005,AG$5)))</f>
        <v/>
      </c>
      <c r="AH95" s="87">
        <f t="shared" si="29"/>
        <v>0</v>
      </c>
      <c r="AJ95" s="87" t="str">
        <f>IF(ISERR(IF($C95="","",SUMIFS(Con_ve!$F$6:$F$1005,Con_ve!$D$6:$D$1005,$C95,Con_ve!$I$6:$I$1005,"Em negociação",Con_ve!$Q$6:$Q$1005,AJ$5))),"",IF($C95="","",SUMIFS(Con_ve!$F$6:$F$1005,Con_ve!$D$6:$D$1005,$C95,Con_ve!$I$6:$I$1005,"Em negociação",Con_ve!$Q$6:$Q$1005,AJ$5)))</f>
        <v/>
      </c>
      <c r="AK95" s="87" t="str">
        <f>IF(ISERR(IF($C95="","",SUMIFS(Con_ve!$F$6:$F$1005,Con_ve!$D$6:$D$1005,$C95,Con_ve!$I$6:$I$1005,"Em negociação",Con_ve!$Q$6:$Q$1005,AK$5))),"",IF($C95="","",SUMIFS(Con_ve!$F$6:$F$1005,Con_ve!$D$6:$D$1005,$C95,Con_ve!$I$6:$I$1005,"Em negociação",Con_ve!$Q$6:$Q$1005,AK$5)))</f>
        <v/>
      </c>
      <c r="AL95" s="87" t="str">
        <f>IF(ISERR(IF($C95="","",SUMIFS(Con_ve!$F$6:$F$1005,Con_ve!$D$6:$D$1005,$C95,Con_ve!$I$6:$I$1005,"Em negociação",Con_ve!$Q$6:$Q$1005,AL$5))),"",IF($C95="","",SUMIFS(Con_ve!$F$6:$F$1005,Con_ve!$D$6:$D$1005,$C95,Con_ve!$I$6:$I$1005,"Em negociação",Con_ve!$Q$6:$Q$1005,AL$5)))</f>
        <v/>
      </c>
      <c r="AM95" s="87" t="str">
        <f>IF(ISERR(IF($C95="","",SUMIFS(Con_ve!$F$6:$F$1005,Con_ve!$D$6:$D$1005,$C95,Con_ve!$I$6:$I$1005,"Em negociação",Con_ve!$Q$6:$Q$1005,AM$5))),"",IF($C95="","",SUMIFS(Con_ve!$F$6:$F$1005,Con_ve!$D$6:$D$1005,$C95,Con_ve!$I$6:$I$1005,"Em negociação",Con_ve!$Q$6:$Q$1005,AM$5)))</f>
        <v/>
      </c>
      <c r="AN95" s="87" t="str">
        <f>IF(ISERR(IF($C95="","",SUMIFS(Con_ve!$F$6:$F$1005,Con_ve!$D$6:$D$1005,$C95,Con_ve!$I$6:$I$1005,"Em negociação",Con_ve!$Q$6:$Q$1005,AN$5))),"",IF($C95="","",SUMIFS(Con_ve!$F$6:$F$1005,Con_ve!$D$6:$D$1005,$C95,Con_ve!$I$6:$I$1005,"Em negociação",Con_ve!$Q$6:$Q$1005,AN$5)))</f>
        <v/>
      </c>
      <c r="AO95" s="87" t="str">
        <f>IF(ISERR(IF($C95="","",SUMIFS(Con_ve!$F$6:$F$1005,Con_ve!$D$6:$D$1005,$C95,Con_ve!$I$6:$I$1005,"Em negociação",Con_ve!$Q$6:$Q$1005,AO$5))),"",IF($C95="","",SUMIFS(Con_ve!$F$6:$F$1005,Con_ve!$D$6:$D$1005,$C95,Con_ve!$I$6:$I$1005,"Em negociação",Con_ve!$Q$6:$Q$1005,AO$5)))</f>
        <v/>
      </c>
      <c r="AP95" s="87" t="str">
        <f>IF(ISERR(IF($C95="","",SUMIFS(Con_ve!$F$6:$F$1005,Con_ve!$D$6:$D$1005,$C95,Con_ve!$I$6:$I$1005,"Em negociação",Con_ve!$Q$6:$Q$1005,AP$5))),"",IF($C95="","",SUMIFS(Con_ve!$F$6:$F$1005,Con_ve!$D$6:$D$1005,$C95,Con_ve!$I$6:$I$1005,"Em negociação",Con_ve!$Q$6:$Q$1005,AP$5)))</f>
        <v/>
      </c>
      <c r="AQ95" s="87" t="str">
        <f>IF(ISERR(IF($C95="","",SUMIFS(Con_ve!$F$6:$F$1005,Con_ve!$D$6:$D$1005,$C95,Con_ve!$I$6:$I$1005,"Em negociação",Con_ve!$Q$6:$Q$1005,AQ$5))),"",IF($C95="","",SUMIFS(Con_ve!$F$6:$F$1005,Con_ve!$D$6:$D$1005,$C95,Con_ve!$I$6:$I$1005,"Em negociação",Con_ve!$Q$6:$Q$1005,AQ$5)))</f>
        <v/>
      </c>
      <c r="AR95" s="87" t="str">
        <f>IF(ISERR(IF($C95="","",SUMIFS(Con_ve!$F$6:$F$1005,Con_ve!$D$6:$D$1005,$C95,Con_ve!$I$6:$I$1005,"Em negociação",Con_ve!$Q$6:$Q$1005,AR$5))),"",IF($C95="","",SUMIFS(Con_ve!$F$6:$F$1005,Con_ve!$D$6:$D$1005,$C95,Con_ve!$I$6:$I$1005,"Em negociação",Con_ve!$Q$6:$Q$1005,AR$5)))</f>
        <v/>
      </c>
      <c r="AS95" s="87" t="str">
        <f>IF(ISERR(IF($C95="","",SUMIFS(Con_ve!$F$6:$F$1005,Con_ve!$D$6:$D$1005,$C95,Con_ve!$I$6:$I$1005,"Em negociação",Con_ve!$Q$6:$Q$1005,AS$5))),"",IF($C95="","",SUMIFS(Con_ve!$F$6:$F$1005,Con_ve!$D$6:$D$1005,$C95,Con_ve!$I$6:$I$1005,"Em negociação",Con_ve!$Q$6:$Q$1005,AS$5)))</f>
        <v/>
      </c>
      <c r="AT95" s="87" t="str">
        <f>IF(ISERR(IF($C95="","",SUMIFS(Con_ve!$F$6:$F$1005,Con_ve!$D$6:$D$1005,$C95,Con_ve!$I$6:$I$1005,"Em negociação",Con_ve!$Q$6:$Q$1005,AT$5))),"",IF($C95="","",SUMIFS(Con_ve!$F$6:$F$1005,Con_ve!$D$6:$D$1005,$C95,Con_ve!$I$6:$I$1005,"Em negociação",Con_ve!$Q$6:$Q$1005,AT$5)))</f>
        <v/>
      </c>
      <c r="AU95" s="87" t="str">
        <f>IF(ISERR(IF($C95="","",SUMIFS(Con_ve!$F$6:$F$1005,Con_ve!$D$6:$D$1005,$C95,Con_ve!$I$6:$I$1005,"Em negociação",Con_ve!$Q$6:$Q$1005,AU$5))),"",IF($C95="","",SUMIFS(Con_ve!$F$6:$F$1005,Con_ve!$D$6:$D$1005,$C95,Con_ve!$I$6:$I$1005,"Em negociação",Con_ve!$Q$6:$Q$1005,AU$5)))</f>
        <v/>
      </c>
      <c r="AV95" s="87">
        <f t="shared" si="30"/>
        <v>0</v>
      </c>
    </row>
    <row r="96" spans="3:48" ht="30" customHeight="1">
      <c r="C96" s="97"/>
      <c r="D96" s="97"/>
      <c r="E96" s="95" t="s">
        <v>309</v>
      </c>
      <c r="F96" s="95" t="s">
        <v>309</v>
      </c>
      <c r="H96" s="87">
        <f t="shared" si="16"/>
        <v>0</v>
      </c>
      <c r="I96" s="87">
        <f t="shared" si="17"/>
        <v>0</v>
      </c>
      <c r="J96" s="87">
        <f t="shared" si="18"/>
        <v>0</v>
      </c>
      <c r="K96" s="87">
        <f t="shared" si="19"/>
        <v>0</v>
      </c>
      <c r="L96" s="87">
        <f t="shared" si="20"/>
        <v>0</v>
      </c>
      <c r="M96" s="87">
        <f t="shared" si="21"/>
        <v>0</v>
      </c>
      <c r="N96" s="87">
        <f t="shared" si="22"/>
        <v>0</v>
      </c>
      <c r="O96" s="87">
        <f t="shared" si="23"/>
        <v>0</v>
      </c>
      <c r="P96" s="87">
        <f t="shared" si="24"/>
        <v>0</v>
      </c>
      <c r="Q96" s="87">
        <f t="shared" si="25"/>
        <v>0</v>
      </c>
      <c r="R96" s="87">
        <f t="shared" si="26"/>
        <v>0</v>
      </c>
      <c r="S96" s="87">
        <f t="shared" si="27"/>
        <v>0</v>
      </c>
      <c r="T96" s="87">
        <f t="shared" si="28"/>
        <v>0</v>
      </c>
      <c r="V96" s="87" t="str">
        <f>IF(ISERR(IF($C96="","",SUMIFS(Con_ve!$F$6:$F$1005,Con_ve!$D$6:$D$1005,$C96,Con_ve!$I$6:$I$1005,"Fechada",Con_ve!$Q$6:$Q$1005,V$5))),"",IF($C96="","",SUMIFS(Con_ve!$F$6:$F$1005,Con_ve!$D$6:$D$1005,$C96,Con_ve!$I$6:$I$1005,"Fechada",Con_ve!$Q$6:$Q$1005,V$5)))</f>
        <v/>
      </c>
      <c r="W96" s="87" t="str">
        <f>IF(ISERR(IF($C96="","",SUMIFS(Con_ve!$F$6:$F$1005,Con_ve!$D$6:$D$1005,$C96,Con_ve!$I$6:$I$1005,"Fechada",Con_ve!$Q$6:$Q$1005,W$5))),"",IF($C96="","",SUMIFS(Con_ve!$F$6:$F$1005,Con_ve!$D$6:$D$1005,$C96,Con_ve!$I$6:$I$1005,"Fechada",Con_ve!$Q$6:$Q$1005,W$5)))</f>
        <v/>
      </c>
      <c r="X96" s="87" t="str">
        <f>IF(ISERR(IF($C96="","",SUMIFS(Con_ve!$F$6:$F$1005,Con_ve!$D$6:$D$1005,$C96,Con_ve!$I$6:$I$1005,"Fechada",Con_ve!$Q$6:$Q$1005,X$5))),"",IF($C96="","",SUMIFS(Con_ve!$F$6:$F$1005,Con_ve!$D$6:$D$1005,$C96,Con_ve!$I$6:$I$1005,"Fechada",Con_ve!$Q$6:$Q$1005,X$5)))</f>
        <v/>
      </c>
      <c r="Y96" s="87" t="str">
        <f>IF(ISERR(IF($C96="","",SUMIFS(Con_ve!$F$6:$F$1005,Con_ve!$D$6:$D$1005,$C96,Con_ve!$I$6:$I$1005,"Fechada",Con_ve!$Q$6:$Q$1005,Y$5))),"",IF($C96="","",SUMIFS(Con_ve!$F$6:$F$1005,Con_ve!$D$6:$D$1005,$C96,Con_ve!$I$6:$I$1005,"Fechada",Con_ve!$Q$6:$Q$1005,Y$5)))</f>
        <v/>
      </c>
      <c r="Z96" s="87" t="str">
        <f>IF(ISERR(IF($C96="","",SUMIFS(Con_ve!$F$6:$F$1005,Con_ve!$D$6:$D$1005,$C96,Con_ve!$I$6:$I$1005,"Fechada",Con_ve!$Q$6:$Q$1005,Z$5))),"",IF($C96="","",SUMIFS(Con_ve!$F$6:$F$1005,Con_ve!$D$6:$D$1005,$C96,Con_ve!$I$6:$I$1005,"Fechada",Con_ve!$Q$6:$Q$1005,Z$5)))</f>
        <v/>
      </c>
      <c r="AA96" s="87" t="str">
        <f>IF(ISERR(IF($C96="","",SUMIFS(Con_ve!$F$6:$F$1005,Con_ve!$D$6:$D$1005,$C96,Con_ve!$I$6:$I$1005,"Fechada",Con_ve!$Q$6:$Q$1005,AA$5))),"",IF($C96="","",SUMIFS(Con_ve!$F$6:$F$1005,Con_ve!$D$6:$D$1005,$C96,Con_ve!$I$6:$I$1005,"Fechada",Con_ve!$Q$6:$Q$1005,AA$5)))</f>
        <v/>
      </c>
      <c r="AB96" s="87" t="str">
        <f>IF(ISERR(IF($C96="","",SUMIFS(Con_ve!$F$6:$F$1005,Con_ve!$D$6:$D$1005,$C96,Con_ve!$I$6:$I$1005,"Fechada",Con_ve!$Q$6:$Q$1005,AB$5))),"",IF($C96="","",SUMIFS(Con_ve!$F$6:$F$1005,Con_ve!$D$6:$D$1005,$C96,Con_ve!$I$6:$I$1005,"Fechada",Con_ve!$Q$6:$Q$1005,AB$5)))</f>
        <v/>
      </c>
      <c r="AC96" s="87" t="str">
        <f>IF(ISERR(IF($C96="","",SUMIFS(Con_ve!$F$6:$F$1005,Con_ve!$D$6:$D$1005,$C96,Con_ve!$I$6:$I$1005,"Fechada",Con_ve!$Q$6:$Q$1005,AC$5))),"",IF($C96="","",SUMIFS(Con_ve!$F$6:$F$1005,Con_ve!$D$6:$D$1005,$C96,Con_ve!$I$6:$I$1005,"Fechada",Con_ve!$Q$6:$Q$1005,AC$5)))</f>
        <v/>
      </c>
      <c r="AD96" s="87" t="str">
        <f>IF(ISERR(IF($C96="","",SUMIFS(Con_ve!$F$6:$F$1005,Con_ve!$D$6:$D$1005,$C96,Con_ve!$I$6:$I$1005,"Fechada",Con_ve!$Q$6:$Q$1005,AD$5))),"",IF($C96="","",SUMIFS(Con_ve!$F$6:$F$1005,Con_ve!$D$6:$D$1005,$C96,Con_ve!$I$6:$I$1005,"Fechada",Con_ve!$Q$6:$Q$1005,AD$5)))</f>
        <v/>
      </c>
      <c r="AE96" s="87" t="str">
        <f>IF(ISERR(IF($C96="","",SUMIFS(Con_ve!$F$6:$F$1005,Con_ve!$D$6:$D$1005,$C96,Con_ve!$I$6:$I$1005,"Fechada",Con_ve!$Q$6:$Q$1005,AE$5))),"",IF($C96="","",SUMIFS(Con_ve!$F$6:$F$1005,Con_ve!$D$6:$D$1005,$C96,Con_ve!$I$6:$I$1005,"Fechada",Con_ve!$Q$6:$Q$1005,AE$5)))</f>
        <v/>
      </c>
      <c r="AF96" s="87" t="str">
        <f>IF(ISERR(IF($C96="","",SUMIFS(Con_ve!$F$6:$F$1005,Con_ve!$D$6:$D$1005,$C96,Con_ve!$I$6:$I$1005,"Fechada",Con_ve!$Q$6:$Q$1005,AF$5))),"",IF($C96="","",SUMIFS(Con_ve!$F$6:$F$1005,Con_ve!$D$6:$D$1005,$C96,Con_ve!$I$6:$I$1005,"Fechada",Con_ve!$Q$6:$Q$1005,AF$5)))</f>
        <v/>
      </c>
      <c r="AG96" s="87" t="str">
        <f>IF(ISERR(IF($C96="","",SUMIFS(Con_ve!$F$6:$F$1005,Con_ve!$D$6:$D$1005,$C96,Con_ve!$I$6:$I$1005,"Fechada",Con_ve!$Q$6:$Q$1005,AG$5))),"",IF($C96="","",SUMIFS(Con_ve!$F$6:$F$1005,Con_ve!$D$6:$D$1005,$C96,Con_ve!$I$6:$I$1005,"Fechada",Con_ve!$Q$6:$Q$1005,AG$5)))</f>
        <v/>
      </c>
      <c r="AH96" s="87">
        <f t="shared" si="29"/>
        <v>0</v>
      </c>
      <c r="AJ96" s="87" t="str">
        <f>IF(ISERR(IF($C96="","",SUMIFS(Con_ve!$F$6:$F$1005,Con_ve!$D$6:$D$1005,$C96,Con_ve!$I$6:$I$1005,"Em negociação",Con_ve!$Q$6:$Q$1005,AJ$5))),"",IF($C96="","",SUMIFS(Con_ve!$F$6:$F$1005,Con_ve!$D$6:$D$1005,$C96,Con_ve!$I$6:$I$1005,"Em negociação",Con_ve!$Q$6:$Q$1005,AJ$5)))</f>
        <v/>
      </c>
      <c r="AK96" s="87" t="str">
        <f>IF(ISERR(IF($C96="","",SUMIFS(Con_ve!$F$6:$F$1005,Con_ve!$D$6:$D$1005,$C96,Con_ve!$I$6:$I$1005,"Em negociação",Con_ve!$Q$6:$Q$1005,AK$5))),"",IF($C96="","",SUMIFS(Con_ve!$F$6:$F$1005,Con_ve!$D$6:$D$1005,$C96,Con_ve!$I$6:$I$1005,"Em negociação",Con_ve!$Q$6:$Q$1005,AK$5)))</f>
        <v/>
      </c>
      <c r="AL96" s="87" t="str">
        <f>IF(ISERR(IF($C96="","",SUMIFS(Con_ve!$F$6:$F$1005,Con_ve!$D$6:$D$1005,$C96,Con_ve!$I$6:$I$1005,"Em negociação",Con_ve!$Q$6:$Q$1005,AL$5))),"",IF($C96="","",SUMIFS(Con_ve!$F$6:$F$1005,Con_ve!$D$6:$D$1005,$C96,Con_ve!$I$6:$I$1005,"Em negociação",Con_ve!$Q$6:$Q$1005,AL$5)))</f>
        <v/>
      </c>
      <c r="AM96" s="87" t="str">
        <f>IF(ISERR(IF($C96="","",SUMIFS(Con_ve!$F$6:$F$1005,Con_ve!$D$6:$D$1005,$C96,Con_ve!$I$6:$I$1005,"Em negociação",Con_ve!$Q$6:$Q$1005,AM$5))),"",IF($C96="","",SUMIFS(Con_ve!$F$6:$F$1005,Con_ve!$D$6:$D$1005,$C96,Con_ve!$I$6:$I$1005,"Em negociação",Con_ve!$Q$6:$Q$1005,AM$5)))</f>
        <v/>
      </c>
      <c r="AN96" s="87" t="str">
        <f>IF(ISERR(IF($C96="","",SUMIFS(Con_ve!$F$6:$F$1005,Con_ve!$D$6:$D$1005,$C96,Con_ve!$I$6:$I$1005,"Em negociação",Con_ve!$Q$6:$Q$1005,AN$5))),"",IF($C96="","",SUMIFS(Con_ve!$F$6:$F$1005,Con_ve!$D$6:$D$1005,$C96,Con_ve!$I$6:$I$1005,"Em negociação",Con_ve!$Q$6:$Q$1005,AN$5)))</f>
        <v/>
      </c>
      <c r="AO96" s="87" t="str">
        <f>IF(ISERR(IF($C96="","",SUMIFS(Con_ve!$F$6:$F$1005,Con_ve!$D$6:$D$1005,$C96,Con_ve!$I$6:$I$1005,"Em negociação",Con_ve!$Q$6:$Q$1005,AO$5))),"",IF($C96="","",SUMIFS(Con_ve!$F$6:$F$1005,Con_ve!$D$6:$D$1005,$C96,Con_ve!$I$6:$I$1005,"Em negociação",Con_ve!$Q$6:$Q$1005,AO$5)))</f>
        <v/>
      </c>
      <c r="AP96" s="87" t="str">
        <f>IF(ISERR(IF($C96="","",SUMIFS(Con_ve!$F$6:$F$1005,Con_ve!$D$6:$D$1005,$C96,Con_ve!$I$6:$I$1005,"Em negociação",Con_ve!$Q$6:$Q$1005,AP$5))),"",IF($C96="","",SUMIFS(Con_ve!$F$6:$F$1005,Con_ve!$D$6:$D$1005,$C96,Con_ve!$I$6:$I$1005,"Em negociação",Con_ve!$Q$6:$Q$1005,AP$5)))</f>
        <v/>
      </c>
      <c r="AQ96" s="87" t="str">
        <f>IF(ISERR(IF($C96="","",SUMIFS(Con_ve!$F$6:$F$1005,Con_ve!$D$6:$D$1005,$C96,Con_ve!$I$6:$I$1005,"Em negociação",Con_ve!$Q$6:$Q$1005,AQ$5))),"",IF($C96="","",SUMIFS(Con_ve!$F$6:$F$1005,Con_ve!$D$6:$D$1005,$C96,Con_ve!$I$6:$I$1005,"Em negociação",Con_ve!$Q$6:$Q$1005,AQ$5)))</f>
        <v/>
      </c>
      <c r="AR96" s="87" t="str">
        <f>IF(ISERR(IF($C96="","",SUMIFS(Con_ve!$F$6:$F$1005,Con_ve!$D$6:$D$1005,$C96,Con_ve!$I$6:$I$1005,"Em negociação",Con_ve!$Q$6:$Q$1005,AR$5))),"",IF($C96="","",SUMIFS(Con_ve!$F$6:$F$1005,Con_ve!$D$6:$D$1005,$C96,Con_ve!$I$6:$I$1005,"Em negociação",Con_ve!$Q$6:$Q$1005,AR$5)))</f>
        <v/>
      </c>
      <c r="AS96" s="87" t="str">
        <f>IF(ISERR(IF($C96="","",SUMIFS(Con_ve!$F$6:$F$1005,Con_ve!$D$6:$D$1005,$C96,Con_ve!$I$6:$I$1005,"Em negociação",Con_ve!$Q$6:$Q$1005,AS$5))),"",IF($C96="","",SUMIFS(Con_ve!$F$6:$F$1005,Con_ve!$D$6:$D$1005,$C96,Con_ve!$I$6:$I$1005,"Em negociação",Con_ve!$Q$6:$Q$1005,AS$5)))</f>
        <v/>
      </c>
      <c r="AT96" s="87" t="str">
        <f>IF(ISERR(IF($C96="","",SUMIFS(Con_ve!$F$6:$F$1005,Con_ve!$D$6:$D$1005,$C96,Con_ve!$I$6:$I$1005,"Em negociação",Con_ve!$Q$6:$Q$1005,AT$5))),"",IF($C96="","",SUMIFS(Con_ve!$F$6:$F$1005,Con_ve!$D$6:$D$1005,$C96,Con_ve!$I$6:$I$1005,"Em negociação",Con_ve!$Q$6:$Q$1005,AT$5)))</f>
        <v/>
      </c>
      <c r="AU96" s="87" t="str">
        <f>IF(ISERR(IF($C96="","",SUMIFS(Con_ve!$F$6:$F$1005,Con_ve!$D$6:$D$1005,$C96,Con_ve!$I$6:$I$1005,"Em negociação",Con_ve!$Q$6:$Q$1005,AU$5))),"",IF($C96="","",SUMIFS(Con_ve!$F$6:$F$1005,Con_ve!$D$6:$D$1005,$C96,Con_ve!$I$6:$I$1005,"Em negociação",Con_ve!$Q$6:$Q$1005,AU$5)))</f>
        <v/>
      </c>
      <c r="AV96" s="87">
        <f t="shared" si="30"/>
        <v>0</v>
      </c>
    </row>
    <row r="97" spans="3:48" ht="30" customHeight="1">
      <c r="C97" s="97"/>
      <c r="D97" s="97"/>
      <c r="E97" s="95" t="s">
        <v>309</v>
      </c>
      <c r="F97" s="95" t="s">
        <v>309</v>
      </c>
      <c r="H97" s="87">
        <f t="shared" si="16"/>
        <v>0</v>
      </c>
      <c r="I97" s="87">
        <f t="shared" si="17"/>
        <v>0</v>
      </c>
      <c r="J97" s="87">
        <f t="shared" si="18"/>
        <v>0</v>
      </c>
      <c r="K97" s="87">
        <f t="shared" si="19"/>
        <v>0</v>
      </c>
      <c r="L97" s="87">
        <f t="shared" si="20"/>
        <v>0</v>
      </c>
      <c r="M97" s="87">
        <f t="shared" si="21"/>
        <v>0</v>
      </c>
      <c r="N97" s="87">
        <f t="shared" si="22"/>
        <v>0</v>
      </c>
      <c r="O97" s="87">
        <f t="shared" si="23"/>
        <v>0</v>
      </c>
      <c r="P97" s="87">
        <f t="shared" si="24"/>
        <v>0</v>
      </c>
      <c r="Q97" s="87">
        <f t="shared" si="25"/>
        <v>0</v>
      </c>
      <c r="R97" s="87">
        <f t="shared" si="26"/>
        <v>0</v>
      </c>
      <c r="S97" s="87">
        <f t="shared" si="27"/>
        <v>0</v>
      </c>
      <c r="T97" s="87">
        <f t="shared" si="28"/>
        <v>0</v>
      </c>
      <c r="V97" s="87" t="str">
        <f>IF(ISERR(IF($C97="","",SUMIFS(Con_ve!$F$6:$F$1005,Con_ve!$D$6:$D$1005,$C97,Con_ve!$I$6:$I$1005,"Fechada",Con_ve!$Q$6:$Q$1005,V$5))),"",IF($C97="","",SUMIFS(Con_ve!$F$6:$F$1005,Con_ve!$D$6:$D$1005,$C97,Con_ve!$I$6:$I$1005,"Fechada",Con_ve!$Q$6:$Q$1005,V$5)))</f>
        <v/>
      </c>
      <c r="W97" s="87" t="str">
        <f>IF(ISERR(IF($C97="","",SUMIFS(Con_ve!$F$6:$F$1005,Con_ve!$D$6:$D$1005,$C97,Con_ve!$I$6:$I$1005,"Fechada",Con_ve!$Q$6:$Q$1005,W$5))),"",IF($C97="","",SUMIFS(Con_ve!$F$6:$F$1005,Con_ve!$D$6:$D$1005,$C97,Con_ve!$I$6:$I$1005,"Fechada",Con_ve!$Q$6:$Q$1005,W$5)))</f>
        <v/>
      </c>
      <c r="X97" s="87" t="str">
        <f>IF(ISERR(IF($C97="","",SUMIFS(Con_ve!$F$6:$F$1005,Con_ve!$D$6:$D$1005,$C97,Con_ve!$I$6:$I$1005,"Fechada",Con_ve!$Q$6:$Q$1005,X$5))),"",IF($C97="","",SUMIFS(Con_ve!$F$6:$F$1005,Con_ve!$D$6:$D$1005,$C97,Con_ve!$I$6:$I$1005,"Fechada",Con_ve!$Q$6:$Q$1005,X$5)))</f>
        <v/>
      </c>
      <c r="Y97" s="87" t="str">
        <f>IF(ISERR(IF($C97="","",SUMIFS(Con_ve!$F$6:$F$1005,Con_ve!$D$6:$D$1005,$C97,Con_ve!$I$6:$I$1005,"Fechada",Con_ve!$Q$6:$Q$1005,Y$5))),"",IF($C97="","",SUMIFS(Con_ve!$F$6:$F$1005,Con_ve!$D$6:$D$1005,$C97,Con_ve!$I$6:$I$1005,"Fechada",Con_ve!$Q$6:$Q$1005,Y$5)))</f>
        <v/>
      </c>
      <c r="Z97" s="87" t="str">
        <f>IF(ISERR(IF($C97="","",SUMIFS(Con_ve!$F$6:$F$1005,Con_ve!$D$6:$D$1005,$C97,Con_ve!$I$6:$I$1005,"Fechada",Con_ve!$Q$6:$Q$1005,Z$5))),"",IF($C97="","",SUMIFS(Con_ve!$F$6:$F$1005,Con_ve!$D$6:$D$1005,$C97,Con_ve!$I$6:$I$1005,"Fechada",Con_ve!$Q$6:$Q$1005,Z$5)))</f>
        <v/>
      </c>
      <c r="AA97" s="87" t="str">
        <f>IF(ISERR(IF($C97="","",SUMIFS(Con_ve!$F$6:$F$1005,Con_ve!$D$6:$D$1005,$C97,Con_ve!$I$6:$I$1005,"Fechada",Con_ve!$Q$6:$Q$1005,AA$5))),"",IF($C97="","",SUMIFS(Con_ve!$F$6:$F$1005,Con_ve!$D$6:$D$1005,$C97,Con_ve!$I$6:$I$1005,"Fechada",Con_ve!$Q$6:$Q$1005,AA$5)))</f>
        <v/>
      </c>
      <c r="AB97" s="87" t="str">
        <f>IF(ISERR(IF($C97="","",SUMIFS(Con_ve!$F$6:$F$1005,Con_ve!$D$6:$D$1005,$C97,Con_ve!$I$6:$I$1005,"Fechada",Con_ve!$Q$6:$Q$1005,AB$5))),"",IF($C97="","",SUMIFS(Con_ve!$F$6:$F$1005,Con_ve!$D$6:$D$1005,$C97,Con_ve!$I$6:$I$1005,"Fechada",Con_ve!$Q$6:$Q$1005,AB$5)))</f>
        <v/>
      </c>
      <c r="AC97" s="87" t="str">
        <f>IF(ISERR(IF($C97="","",SUMIFS(Con_ve!$F$6:$F$1005,Con_ve!$D$6:$D$1005,$C97,Con_ve!$I$6:$I$1005,"Fechada",Con_ve!$Q$6:$Q$1005,AC$5))),"",IF($C97="","",SUMIFS(Con_ve!$F$6:$F$1005,Con_ve!$D$6:$D$1005,$C97,Con_ve!$I$6:$I$1005,"Fechada",Con_ve!$Q$6:$Q$1005,AC$5)))</f>
        <v/>
      </c>
      <c r="AD97" s="87" t="str">
        <f>IF(ISERR(IF($C97="","",SUMIFS(Con_ve!$F$6:$F$1005,Con_ve!$D$6:$D$1005,$C97,Con_ve!$I$6:$I$1005,"Fechada",Con_ve!$Q$6:$Q$1005,AD$5))),"",IF($C97="","",SUMIFS(Con_ve!$F$6:$F$1005,Con_ve!$D$6:$D$1005,$C97,Con_ve!$I$6:$I$1005,"Fechada",Con_ve!$Q$6:$Q$1005,AD$5)))</f>
        <v/>
      </c>
      <c r="AE97" s="87" t="str">
        <f>IF(ISERR(IF($C97="","",SUMIFS(Con_ve!$F$6:$F$1005,Con_ve!$D$6:$D$1005,$C97,Con_ve!$I$6:$I$1005,"Fechada",Con_ve!$Q$6:$Q$1005,AE$5))),"",IF($C97="","",SUMIFS(Con_ve!$F$6:$F$1005,Con_ve!$D$6:$D$1005,$C97,Con_ve!$I$6:$I$1005,"Fechada",Con_ve!$Q$6:$Q$1005,AE$5)))</f>
        <v/>
      </c>
      <c r="AF97" s="87" t="str">
        <f>IF(ISERR(IF($C97="","",SUMIFS(Con_ve!$F$6:$F$1005,Con_ve!$D$6:$D$1005,$C97,Con_ve!$I$6:$I$1005,"Fechada",Con_ve!$Q$6:$Q$1005,AF$5))),"",IF($C97="","",SUMIFS(Con_ve!$F$6:$F$1005,Con_ve!$D$6:$D$1005,$C97,Con_ve!$I$6:$I$1005,"Fechada",Con_ve!$Q$6:$Q$1005,AF$5)))</f>
        <v/>
      </c>
      <c r="AG97" s="87" t="str">
        <f>IF(ISERR(IF($C97="","",SUMIFS(Con_ve!$F$6:$F$1005,Con_ve!$D$6:$D$1005,$C97,Con_ve!$I$6:$I$1005,"Fechada",Con_ve!$Q$6:$Q$1005,AG$5))),"",IF($C97="","",SUMIFS(Con_ve!$F$6:$F$1005,Con_ve!$D$6:$D$1005,$C97,Con_ve!$I$6:$I$1005,"Fechada",Con_ve!$Q$6:$Q$1005,AG$5)))</f>
        <v/>
      </c>
      <c r="AH97" s="87">
        <f t="shared" si="29"/>
        <v>0</v>
      </c>
      <c r="AJ97" s="87" t="str">
        <f>IF(ISERR(IF($C97="","",SUMIFS(Con_ve!$F$6:$F$1005,Con_ve!$D$6:$D$1005,$C97,Con_ve!$I$6:$I$1005,"Em negociação",Con_ve!$Q$6:$Q$1005,AJ$5))),"",IF($C97="","",SUMIFS(Con_ve!$F$6:$F$1005,Con_ve!$D$6:$D$1005,$C97,Con_ve!$I$6:$I$1005,"Em negociação",Con_ve!$Q$6:$Q$1005,AJ$5)))</f>
        <v/>
      </c>
      <c r="AK97" s="87" t="str">
        <f>IF(ISERR(IF($C97="","",SUMIFS(Con_ve!$F$6:$F$1005,Con_ve!$D$6:$D$1005,$C97,Con_ve!$I$6:$I$1005,"Em negociação",Con_ve!$Q$6:$Q$1005,AK$5))),"",IF($C97="","",SUMIFS(Con_ve!$F$6:$F$1005,Con_ve!$D$6:$D$1005,$C97,Con_ve!$I$6:$I$1005,"Em negociação",Con_ve!$Q$6:$Q$1005,AK$5)))</f>
        <v/>
      </c>
      <c r="AL97" s="87" t="str">
        <f>IF(ISERR(IF($C97="","",SUMIFS(Con_ve!$F$6:$F$1005,Con_ve!$D$6:$D$1005,$C97,Con_ve!$I$6:$I$1005,"Em negociação",Con_ve!$Q$6:$Q$1005,AL$5))),"",IF($C97="","",SUMIFS(Con_ve!$F$6:$F$1005,Con_ve!$D$6:$D$1005,$C97,Con_ve!$I$6:$I$1005,"Em negociação",Con_ve!$Q$6:$Q$1005,AL$5)))</f>
        <v/>
      </c>
      <c r="AM97" s="87" t="str">
        <f>IF(ISERR(IF($C97="","",SUMIFS(Con_ve!$F$6:$F$1005,Con_ve!$D$6:$D$1005,$C97,Con_ve!$I$6:$I$1005,"Em negociação",Con_ve!$Q$6:$Q$1005,AM$5))),"",IF($C97="","",SUMIFS(Con_ve!$F$6:$F$1005,Con_ve!$D$6:$D$1005,$C97,Con_ve!$I$6:$I$1005,"Em negociação",Con_ve!$Q$6:$Q$1005,AM$5)))</f>
        <v/>
      </c>
      <c r="AN97" s="87" t="str">
        <f>IF(ISERR(IF($C97="","",SUMIFS(Con_ve!$F$6:$F$1005,Con_ve!$D$6:$D$1005,$C97,Con_ve!$I$6:$I$1005,"Em negociação",Con_ve!$Q$6:$Q$1005,AN$5))),"",IF($C97="","",SUMIFS(Con_ve!$F$6:$F$1005,Con_ve!$D$6:$D$1005,$C97,Con_ve!$I$6:$I$1005,"Em negociação",Con_ve!$Q$6:$Q$1005,AN$5)))</f>
        <v/>
      </c>
      <c r="AO97" s="87" t="str">
        <f>IF(ISERR(IF($C97="","",SUMIFS(Con_ve!$F$6:$F$1005,Con_ve!$D$6:$D$1005,$C97,Con_ve!$I$6:$I$1005,"Em negociação",Con_ve!$Q$6:$Q$1005,AO$5))),"",IF($C97="","",SUMIFS(Con_ve!$F$6:$F$1005,Con_ve!$D$6:$D$1005,$C97,Con_ve!$I$6:$I$1005,"Em negociação",Con_ve!$Q$6:$Q$1005,AO$5)))</f>
        <v/>
      </c>
      <c r="AP97" s="87" t="str">
        <f>IF(ISERR(IF($C97="","",SUMIFS(Con_ve!$F$6:$F$1005,Con_ve!$D$6:$D$1005,$C97,Con_ve!$I$6:$I$1005,"Em negociação",Con_ve!$Q$6:$Q$1005,AP$5))),"",IF($C97="","",SUMIFS(Con_ve!$F$6:$F$1005,Con_ve!$D$6:$D$1005,$C97,Con_ve!$I$6:$I$1005,"Em negociação",Con_ve!$Q$6:$Q$1005,AP$5)))</f>
        <v/>
      </c>
      <c r="AQ97" s="87" t="str">
        <f>IF(ISERR(IF($C97="","",SUMIFS(Con_ve!$F$6:$F$1005,Con_ve!$D$6:$D$1005,$C97,Con_ve!$I$6:$I$1005,"Em negociação",Con_ve!$Q$6:$Q$1005,AQ$5))),"",IF($C97="","",SUMIFS(Con_ve!$F$6:$F$1005,Con_ve!$D$6:$D$1005,$C97,Con_ve!$I$6:$I$1005,"Em negociação",Con_ve!$Q$6:$Q$1005,AQ$5)))</f>
        <v/>
      </c>
      <c r="AR97" s="87" t="str">
        <f>IF(ISERR(IF($C97="","",SUMIFS(Con_ve!$F$6:$F$1005,Con_ve!$D$6:$D$1005,$C97,Con_ve!$I$6:$I$1005,"Em negociação",Con_ve!$Q$6:$Q$1005,AR$5))),"",IF($C97="","",SUMIFS(Con_ve!$F$6:$F$1005,Con_ve!$D$6:$D$1005,$C97,Con_ve!$I$6:$I$1005,"Em negociação",Con_ve!$Q$6:$Q$1005,AR$5)))</f>
        <v/>
      </c>
      <c r="AS97" s="87" t="str">
        <f>IF(ISERR(IF($C97="","",SUMIFS(Con_ve!$F$6:$F$1005,Con_ve!$D$6:$D$1005,$C97,Con_ve!$I$6:$I$1005,"Em negociação",Con_ve!$Q$6:$Q$1005,AS$5))),"",IF($C97="","",SUMIFS(Con_ve!$F$6:$F$1005,Con_ve!$D$6:$D$1005,$C97,Con_ve!$I$6:$I$1005,"Em negociação",Con_ve!$Q$6:$Q$1005,AS$5)))</f>
        <v/>
      </c>
      <c r="AT97" s="87" t="str">
        <f>IF(ISERR(IF($C97="","",SUMIFS(Con_ve!$F$6:$F$1005,Con_ve!$D$6:$D$1005,$C97,Con_ve!$I$6:$I$1005,"Em negociação",Con_ve!$Q$6:$Q$1005,AT$5))),"",IF($C97="","",SUMIFS(Con_ve!$F$6:$F$1005,Con_ve!$D$6:$D$1005,$C97,Con_ve!$I$6:$I$1005,"Em negociação",Con_ve!$Q$6:$Q$1005,AT$5)))</f>
        <v/>
      </c>
      <c r="AU97" s="87" t="str">
        <f>IF(ISERR(IF($C97="","",SUMIFS(Con_ve!$F$6:$F$1005,Con_ve!$D$6:$D$1005,$C97,Con_ve!$I$6:$I$1005,"Em negociação",Con_ve!$Q$6:$Q$1005,AU$5))),"",IF($C97="","",SUMIFS(Con_ve!$F$6:$F$1005,Con_ve!$D$6:$D$1005,$C97,Con_ve!$I$6:$I$1005,"Em negociação",Con_ve!$Q$6:$Q$1005,AU$5)))</f>
        <v/>
      </c>
      <c r="AV97" s="87">
        <f t="shared" si="30"/>
        <v>0</v>
      </c>
    </row>
    <row r="98" spans="3:48" ht="30" customHeight="1">
      <c r="C98" s="97"/>
      <c r="D98" s="97"/>
      <c r="E98" s="95" t="s">
        <v>309</v>
      </c>
      <c r="F98" s="95" t="s">
        <v>309</v>
      </c>
      <c r="H98" s="87">
        <f t="shared" si="16"/>
        <v>0</v>
      </c>
      <c r="I98" s="87">
        <f t="shared" si="17"/>
        <v>0</v>
      </c>
      <c r="J98" s="87">
        <f t="shared" si="18"/>
        <v>0</v>
      </c>
      <c r="K98" s="87">
        <f t="shared" si="19"/>
        <v>0</v>
      </c>
      <c r="L98" s="87">
        <f t="shared" si="20"/>
        <v>0</v>
      </c>
      <c r="M98" s="87">
        <f t="shared" si="21"/>
        <v>0</v>
      </c>
      <c r="N98" s="87">
        <f t="shared" si="22"/>
        <v>0</v>
      </c>
      <c r="O98" s="87">
        <f t="shared" si="23"/>
        <v>0</v>
      </c>
      <c r="P98" s="87">
        <f t="shared" si="24"/>
        <v>0</v>
      </c>
      <c r="Q98" s="87">
        <f t="shared" si="25"/>
        <v>0</v>
      </c>
      <c r="R98" s="87">
        <f t="shared" si="26"/>
        <v>0</v>
      </c>
      <c r="S98" s="87">
        <f t="shared" si="27"/>
        <v>0</v>
      </c>
      <c r="T98" s="87">
        <f t="shared" si="28"/>
        <v>0</v>
      </c>
      <c r="V98" s="87" t="str">
        <f>IF(ISERR(IF($C98="","",SUMIFS(Con_ve!$F$6:$F$1005,Con_ve!$D$6:$D$1005,$C98,Con_ve!$I$6:$I$1005,"Fechada",Con_ve!$Q$6:$Q$1005,V$5))),"",IF($C98="","",SUMIFS(Con_ve!$F$6:$F$1005,Con_ve!$D$6:$D$1005,$C98,Con_ve!$I$6:$I$1005,"Fechada",Con_ve!$Q$6:$Q$1005,V$5)))</f>
        <v/>
      </c>
      <c r="W98" s="87" t="str">
        <f>IF(ISERR(IF($C98="","",SUMIFS(Con_ve!$F$6:$F$1005,Con_ve!$D$6:$D$1005,$C98,Con_ve!$I$6:$I$1005,"Fechada",Con_ve!$Q$6:$Q$1005,W$5))),"",IF($C98="","",SUMIFS(Con_ve!$F$6:$F$1005,Con_ve!$D$6:$D$1005,$C98,Con_ve!$I$6:$I$1005,"Fechada",Con_ve!$Q$6:$Q$1005,W$5)))</f>
        <v/>
      </c>
      <c r="X98" s="87" t="str">
        <f>IF(ISERR(IF($C98="","",SUMIFS(Con_ve!$F$6:$F$1005,Con_ve!$D$6:$D$1005,$C98,Con_ve!$I$6:$I$1005,"Fechada",Con_ve!$Q$6:$Q$1005,X$5))),"",IF($C98="","",SUMIFS(Con_ve!$F$6:$F$1005,Con_ve!$D$6:$D$1005,$C98,Con_ve!$I$6:$I$1005,"Fechada",Con_ve!$Q$6:$Q$1005,X$5)))</f>
        <v/>
      </c>
      <c r="Y98" s="87" t="str">
        <f>IF(ISERR(IF($C98="","",SUMIFS(Con_ve!$F$6:$F$1005,Con_ve!$D$6:$D$1005,$C98,Con_ve!$I$6:$I$1005,"Fechada",Con_ve!$Q$6:$Q$1005,Y$5))),"",IF($C98="","",SUMIFS(Con_ve!$F$6:$F$1005,Con_ve!$D$6:$D$1005,$C98,Con_ve!$I$6:$I$1005,"Fechada",Con_ve!$Q$6:$Q$1005,Y$5)))</f>
        <v/>
      </c>
      <c r="Z98" s="87" t="str">
        <f>IF(ISERR(IF($C98="","",SUMIFS(Con_ve!$F$6:$F$1005,Con_ve!$D$6:$D$1005,$C98,Con_ve!$I$6:$I$1005,"Fechada",Con_ve!$Q$6:$Q$1005,Z$5))),"",IF($C98="","",SUMIFS(Con_ve!$F$6:$F$1005,Con_ve!$D$6:$D$1005,$C98,Con_ve!$I$6:$I$1005,"Fechada",Con_ve!$Q$6:$Q$1005,Z$5)))</f>
        <v/>
      </c>
      <c r="AA98" s="87" t="str">
        <f>IF(ISERR(IF($C98="","",SUMIFS(Con_ve!$F$6:$F$1005,Con_ve!$D$6:$D$1005,$C98,Con_ve!$I$6:$I$1005,"Fechada",Con_ve!$Q$6:$Q$1005,AA$5))),"",IF($C98="","",SUMIFS(Con_ve!$F$6:$F$1005,Con_ve!$D$6:$D$1005,$C98,Con_ve!$I$6:$I$1005,"Fechada",Con_ve!$Q$6:$Q$1005,AA$5)))</f>
        <v/>
      </c>
      <c r="AB98" s="87" t="str">
        <f>IF(ISERR(IF($C98="","",SUMIFS(Con_ve!$F$6:$F$1005,Con_ve!$D$6:$D$1005,$C98,Con_ve!$I$6:$I$1005,"Fechada",Con_ve!$Q$6:$Q$1005,AB$5))),"",IF($C98="","",SUMIFS(Con_ve!$F$6:$F$1005,Con_ve!$D$6:$D$1005,$C98,Con_ve!$I$6:$I$1005,"Fechada",Con_ve!$Q$6:$Q$1005,AB$5)))</f>
        <v/>
      </c>
      <c r="AC98" s="87" t="str">
        <f>IF(ISERR(IF($C98="","",SUMIFS(Con_ve!$F$6:$F$1005,Con_ve!$D$6:$D$1005,$C98,Con_ve!$I$6:$I$1005,"Fechada",Con_ve!$Q$6:$Q$1005,AC$5))),"",IF($C98="","",SUMIFS(Con_ve!$F$6:$F$1005,Con_ve!$D$6:$D$1005,$C98,Con_ve!$I$6:$I$1005,"Fechada",Con_ve!$Q$6:$Q$1005,AC$5)))</f>
        <v/>
      </c>
      <c r="AD98" s="87" t="str">
        <f>IF(ISERR(IF($C98="","",SUMIFS(Con_ve!$F$6:$F$1005,Con_ve!$D$6:$D$1005,$C98,Con_ve!$I$6:$I$1005,"Fechada",Con_ve!$Q$6:$Q$1005,AD$5))),"",IF($C98="","",SUMIFS(Con_ve!$F$6:$F$1005,Con_ve!$D$6:$D$1005,$C98,Con_ve!$I$6:$I$1005,"Fechada",Con_ve!$Q$6:$Q$1005,AD$5)))</f>
        <v/>
      </c>
      <c r="AE98" s="87" t="str">
        <f>IF(ISERR(IF($C98="","",SUMIFS(Con_ve!$F$6:$F$1005,Con_ve!$D$6:$D$1005,$C98,Con_ve!$I$6:$I$1005,"Fechada",Con_ve!$Q$6:$Q$1005,AE$5))),"",IF($C98="","",SUMIFS(Con_ve!$F$6:$F$1005,Con_ve!$D$6:$D$1005,$C98,Con_ve!$I$6:$I$1005,"Fechada",Con_ve!$Q$6:$Q$1005,AE$5)))</f>
        <v/>
      </c>
      <c r="AF98" s="87" t="str">
        <f>IF(ISERR(IF($C98="","",SUMIFS(Con_ve!$F$6:$F$1005,Con_ve!$D$6:$D$1005,$C98,Con_ve!$I$6:$I$1005,"Fechada",Con_ve!$Q$6:$Q$1005,AF$5))),"",IF($C98="","",SUMIFS(Con_ve!$F$6:$F$1005,Con_ve!$D$6:$D$1005,$C98,Con_ve!$I$6:$I$1005,"Fechada",Con_ve!$Q$6:$Q$1005,AF$5)))</f>
        <v/>
      </c>
      <c r="AG98" s="87" t="str">
        <f>IF(ISERR(IF($C98="","",SUMIFS(Con_ve!$F$6:$F$1005,Con_ve!$D$6:$D$1005,$C98,Con_ve!$I$6:$I$1005,"Fechada",Con_ve!$Q$6:$Q$1005,AG$5))),"",IF($C98="","",SUMIFS(Con_ve!$F$6:$F$1005,Con_ve!$D$6:$D$1005,$C98,Con_ve!$I$6:$I$1005,"Fechada",Con_ve!$Q$6:$Q$1005,AG$5)))</f>
        <v/>
      </c>
      <c r="AH98" s="87">
        <f t="shared" si="29"/>
        <v>0</v>
      </c>
      <c r="AJ98" s="87" t="str">
        <f>IF(ISERR(IF($C98="","",SUMIFS(Con_ve!$F$6:$F$1005,Con_ve!$D$6:$D$1005,$C98,Con_ve!$I$6:$I$1005,"Em negociação",Con_ve!$Q$6:$Q$1005,AJ$5))),"",IF($C98="","",SUMIFS(Con_ve!$F$6:$F$1005,Con_ve!$D$6:$D$1005,$C98,Con_ve!$I$6:$I$1005,"Em negociação",Con_ve!$Q$6:$Q$1005,AJ$5)))</f>
        <v/>
      </c>
      <c r="AK98" s="87" t="str">
        <f>IF(ISERR(IF($C98="","",SUMIFS(Con_ve!$F$6:$F$1005,Con_ve!$D$6:$D$1005,$C98,Con_ve!$I$6:$I$1005,"Em negociação",Con_ve!$Q$6:$Q$1005,AK$5))),"",IF($C98="","",SUMIFS(Con_ve!$F$6:$F$1005,Con_ve!$D$6:$D$1005,$C98,Con_ve!$I$6:$I$1005,"Em negociação",Con_ve!$Q$6:$Q$1005,AK$5)))</f>
        <v/>
      </c>
      <c r="AL98" s="87" t="str">
        <f>IF(ISERR(IF($C98="","",SUMIFS(Con_ve!$F$6:$F$1005,Con_ve!$D$6:$D$1005,$C98,Con_ve!$I$6:$I$1005,"Em negociação",Con_ve!$Q$6:$Q$1005,AL$5))),"",IF($C98="","",SUMIFS(Con_ve!$F$6:$F$1005,Con_ve!$D$6:$D$1005,$C98,Con_ve!$I$6:$I$1005,"Em negociação",Con_ve!$Q$6:$Q$1005,AL$5)))</f>
        <v/>
      </c>
      <c r="AM98" s="87" t="str">
        <f>IF(ISERR(IF($C98="","",SUMIFS(Con_ve!$F$6:$F$1005,Con_ve!$D$6:$D$1005,$C98,Con_ve!$I$6:$I$1005,"Em negociação",Con_ve!$Q$6:$Q$1005,AM$5))),"",IF($C98="","",SUMIFS(Con_ve!$F$6:$F$1005,Con_ve!$D$6:$D$1005,$C98,Con_ve!$I$6:$I$1005,"Em negociação",Con_ve!$Q$6:$Q$1005,AM$5)))</f>
        <v/>
      </c>
      <c r="AN98" s="87" t="str">
        <f>IF(ISERR(IF($C98="","",SUMIFS(Con_ve!$F$6:$F$1005,Con_ve!$D$6:$D$1005,$C98,Con_ve!$I$6:$I$1005,"Em negociação",Con_ve!$Q$6:$Q$1005,AN$5))),"",IF($C98="","",SUMIFS(Con_ve!$F$6:$F$1005,Con_ve!$D$6:$D$1005,$C98,Con_ve!$I$6:$I$1005,"Em negociação",Con_ve!$Q$6:$Q$1005,AN$5)))</f>
        <v/>
      </c>
      <c r="AO98" s="87" t="str">
        <f>IF(ISERR(IF($C98="","",SUMIFS(Con_ve!$F$6:$F$1005,Con_ve!$D$6:$D$1005,$C98,Con_ve!$I$6:$I$1005,"Em negociação",Con_ve!$Q$6:$Q$1005,AO$5))),"",IF($C98="","",SUMIFS(Con_ve!$F$6:$F$1005,Con_ve!$D$6:$D$1005,$C98,Con_ve!$I$6:$I$1005,"Em negociação",Con_ve!$Q$6:$Q$1005,AO$5)))</f>
        <v/>
      </c>
      <c r="AP98" s="87" t="str">
        <f>IF(ISERR(IF($C98="","",SUMIFS(Con_ve!$F$6:$F$1005,Con_ve!$D$6:$D$1005,$C98,Con_ve!$I$6:$I$1005,"Em negociação",Con_ve!$Q$6:$Q$1005,AP$5))),"",IF($C98="","",SUMIFS(Con_ve!$F$6:$F$1005,Con_ve!$D$6:$D$1005,$C98,Con_ve!$I$6:$I$1005,"Em negociação",Con_ve!$Q$6:$Q$1005,AP$5)))</f>
        <v/>
      </c>
      <c r="AQ98" s="87" t="str">
        <f>IF(ISERR(IF($C98="","",SUMIFS(Con_ve!$F$6:$F$1005,Con_ve!$D$6:$D$1005,$C98,Con_ve!$I$6:$I$1005,"Em negociação",Con_ve!$Q$6:$Q$1005,AQ$5))),"",IF($C98="","",SUMIFS(Con_ve!$F$6:$F$1005,Con_ve!$D$6:$D$1005,$C98,Con_ve!$I$6:$I$1005,"Em negociação",Con_ve!$Q$6:$Q$1005,AQ$5)))</f>
        <v/>
      </c>
      <c r="AR98" s="87" t="str">
        <f>IF(ISERR(IF($C98="","",SUMIFS(Con_ve!$F$6:$F$1005,Con_ve!$D$6:$D$1005,$C98,Con_ve!$I$6:$I$1005,"Em negociação",Con_ve!$Q$6:$Q$1005,AR$5))),"",IF($C98="","",SUMIFS(Con_ve!$F$6:$F$1005,Con_ve!$D$6:$D$1005,$C98,Con_ve!$I$6:$I$1005,"Em negociação",Con_ve!$Q$6:$Q$1005,AR$5)))</f>
        <v/>
      </c>
      <c r="AS98" s="87" t="str">
        <f>IF(ISERR(IF($C98="","",SUMIFS(Con_ve!$F$6:$F$1005,Con_ve!$D$6:$D$1005,$C98,Con_ve!$I$6:$I$1005,"Em negociação",Con_ve!$Q$6:$Q$1005,AS$5))),"",IF($C98="","",SUMIFS(Con_ve!$F$6:$F$1005,Con_ve!$D$6:$D$1005,$C98,Con_ve!$I$6:$I$1005,"Em negociação",Con_ve!$Q$6:$Q$1005,AS$5)))</f>
        <v/>
      </c>
      <c r="AT98" s="87" t="str">
        <f>IF(ISERR(IF($C98="","",SUMIFS(Con_ve!$F$6:$F$1005,Con_ve!$D$6:$D$1005,$C98,Con_ve!$I$6:$I$1005,"Em negociação",Con_ve!$Q$6:$Q$1005,AT$5))),"",IF($C98="","",SUMIFS(Con_ve!$F$6:$F$1005,Con_ve!$D$6:$D$1005,$C98,Con_ve!$I$6:$I$1005,"Em negociação",Con_ve!$Q$6:$Q$1005,AT$5)))</f>
        <v/>
      </c>
      <c r="AU98" s="87" t="str">
        <f>IF(ISERR(IF($C98="","",SUMIFS(Con_ve!$F$6:$F$1005,Con_ve!$D$6:$D$1005,$C98,Con_ve!$I$6:$I$1005,"Em negociação",Con_ve!$Q$6:$Q$1005,AU$5))),"",IF($C98="","",SUMIFS(Con_ve!$F$6:$F$1005,Con_ve!$D$6:$D$1005,$C98,Con_ve!$I$6:$I$1005,"Em negociação",Con_ve!$Q$6:$Q$1005,AU$5)))</f>
        <v/>
      </c>
      <c r="AV98" s="87">
        <f t="shared" si="30"/>
        <v>0</v>
      </c>
    </row>
    <row r="99" spans="3:48" ht="30" customHeight="1">
      <c r="C99" s="97"/>
      <c r="D99" s="97"/>
      <c r="E99" s="95" t="s">
        <v>309</v>
      </c>
      <c r="F99" s="95" t="s">
        <v>309</v>
      </c>
      <c r="H99" s="87">
        <f t="shared" si="16"/>
        <v>0</v>
      </c>
      <c r="I99" s="87">
        <f t="shared" si="17"/>
        <v>0</v>
      </c>
      <c r="J99" s="87">
        <f t="shared" si="18"/>
        <v>0</v>
      </c>
      <c r="K99" s="87">
        <f t="shared" si="19"/>
        <v>0</v>
      </c>
      <c r="L99" s="87">
        <f t="shared" si="20"/>
        <v>0</v>
      </c>
      <c r="M99" s="87">
        <f t="shared" si="21"/>
        <v>0</v>
      </c>
      <c r="N99" s="87">
        <f t="shared" si="22"/>
        <v>0</v>
      </c>
      <c r="O99" s="87">
        <f t="shared" si="23"/>
        <v>0</v>
      </c>
      <c r="P99" s="87">
        <f t="shared" si="24"/>
        <v>0</v>
      </c>
      <c r="Q99" s="87">
        <f t="shared" si="25"/>
        <v>0</v>
      </c>
      <c r="R99" s="87">
        <f t="shared" si="26"/>
        <v>0</v>
      </c>
      <c r="S99" s="87">
        <f t="shared" si="27"/>
        <v>0</v>
      </c>
      <c r="T99" s="87">
        <f t="shared" si="28"/>
        <v>0</v>
      </c>
      <c r="V99" s="87" t="str">
        <f>IF(ISERR(IF($C99="","",SUMIFS(Con_ve!$F$6:$F$1005,Con_ve!$D$6:$D$1005,$C99,Con_ve!$I$6:$I$1005,"Fechada",Con_ve!$Q$6:$Q$1005,V$5))),"",IF($C99="","",SUMIFS(Con_ve!$F$6:$F$1005,Con_ve!$D$6:$D$1005,$C99,Con_ve!$I$6:$I$1005,"Fechada",Con_ve!$Q$6:$Q$1005,V$5)))</f>
        <v/>
      </c>
      <c r="W99" s="87" t="str">
        <f>IF(ISERR(IF($C99="","",SUMIFS(Con_ve!$F$6:$F$1005,Con_ve!$D$6:$D$1005,$C99,Con_ve!$I$6:$I$1005,"Fechada",Con_ve!$Q$6:$Q$1005,W$5))),"",IF($C99="","",SUMIFS(Con_ve!$F$6:$F$1005,Con_ve!$D$6:$D$1005,$C99,Con_ve!$I$6:$I$1005,"Fechada",Con_ve!$Q$6:$Q$1005,W$5)))</f>
        <v/>
      </c>
      <c r="X99" s="87" t="str">
        <f>IF(ISERR(IF($C99="","",SUMIFS(Con_ve!$F$6:$F$1005,Con_ve!$D$6:$D$1005,$C99,Con_ve!$I$6:$I$1005,"Fechada",Con_ve!$Q$6:$Q$1005,X$5))),"",IF($C99="","",SUMIFS(Con_ve!$F$6:$F$1005,Con_ve!$D$6:$D$1005,$C99,Con_ve!$I$6:$I$1005,"Fechada",Con_ve!$Q$6:$Q$1005,X$5)))</f>
        <v/>
      </c>
      <c r="Y99" s="87" t="str">
        <f>IF(ISERR(IF($C99="","",SUMIFS(Con_ve!$F$6:$F$1005,Con_ve!$D$6:$D$1005,$C99,Con_ve!$I$6:$I$1005,"Fechada",Con_ve!$Q$6:$Q$1005,Y$5))),"",IF($C99="","",SUMIFS(Con_ve!$F$6:$F$1005,Con_ve!$D$6:$D$1005,$C99,Con_ve!$I$6:$I$1005,"Fechada",Con_ve!$Q$6:$Q$1005,Y$5)))</f>
        <v/>
      </c>
      <c r="Z99" s="87" t="str">
        <f>IF(ISERR(IF($C99="","",SUMIFS(Con_ve!$F$6:$F$1005,Con_ve!$D$6:$D$1005,$C99,Con_ve!$I$6:$I$1005,"Fechada",Con_ve!$Q$6:$Q$1005,Z$5))),"",IF($C99="","",SUMIFS(Con_ve!$F$6:$F$1005,Con_ve!$D$6:$D$1005,$C99,Con_ve!$I$6:$I$1005,"Fechada",Con_ve!$Q$6:$Q$1005,Z$5)))</f>
        <v/>
      </c>
      <c r="AA99" s="87" t="str">
        <f>IF(ISERR(IF($C99="","",SUMIFS(Con_ve!$F$6:$F$1005,Con_ve!$D$6:$D$1005,$C99,Con_ve!$I$6:$I$1005,"Fechada",Con_ve!$Q$6:$Q$1005,AA$5))),"",IF($C99="","",SUMIFS(Con_ve!$F$6:$F$1005,Con_ve!$D$6:$D$1005,$C99,Con_ve!$I$6:$I$1005,"Fechada",Con_ve!$Q$6:$Q$1005,AA$5)))</f>
        <v/>
      </c>
      <c r="AB99" s="87" t="str">
        <f>IF(ISERR(IF($C99="","",SUMIFS(Con_ve!$F$6:$F$1005,Con_ve!$D$6:$D$1005,$C99,Con_ve!$I$6:$I$1005,"Fechada",Con_ve!$Q$6:$Q$1005,AB$5))),"",IF($C99="","",SUMIFS(Con_ve!$F$6:$F$1005,Con_ve!$D$6:$D$1005,$C99,Con_ve!$I$6:$I$1005,"Fechada",Con_ve!$Q$6:$Q$1005,AB$5)))</f>
        <v/>
      </c>
      <c r="AC99" s="87" t="str">
        <f>IF(ISERR(IF($C99="","",SUMIFS(Con_ve!$F$6:$F$1005,Con_ve!$D$6:$D$1005,$C99,Con_ve!$I$6:$I$1005,"Fechada",Con_ve!$Q$6:$Q$1005,AC$5))),"",IF($C99="","",SUMIFS(Con_ve!$F$6:$F$1005,Con_ve!$D$6:$D$1005,$C99,Con_ve!$I$6:$I$1005,"Fechada",Con_ve!$Q$6:$Q$1005,AC$5)))</f>
        <v/>
      </c>
      <c r="AD99" s="87" t="str">
        <f>IF(ISERR(IF($C99="","",SUMIFS(Con_ve!$F$6:$F$1005,Con_ve!$D$6:$D$1005,$C99,Con_ve!$I$6:$I$1005,"Fechada",Con_ve!$Q$6:$Q$1005,AD$5))),"",IF($C99="","",SUMIFS(Con_ve!$F$6:$F$1005,Con_ve!$D$6:$D$1005,$C99,Con_ve!$I$6:$I$1005,"Fechada",Con_ve!$Q$6:$Q$1005,AD$5)))</f>
        <v/>
      </c>
      <c r="AE99" s="87" t="str">
        <f>IF(ISERR(IF($C99="","",SUMIFS(Con_ve!$F$6:$F$1005,Con_ve!$D$6:$D$1005,$C99,Con_ve!$I$6:$I$1005,"Fechada",Con_ve!$Q$6:$Q$1005,AE$5))),"",IF($C99="","",SUMIFS(Con_ve!$F$6:$F$1005,Con_ve!$D$6:$D$1005,$C99,Con_ve!$I$6:$I$1005,"Fechada",Con_ve!$Q$6:$Q$1005,AE$5)))</f>
        <v/>
      </c>
      <c r="AF99" s="87" t="str">
        <f>IF(ISERR(IF($C99="","",SUMIFS(Con_ve!$F$6:$F$1005,Con_ve!$D$6:$D$1005,$C99,Con_ve!$I$6:$I$1005,"Fechada",Con_ve!$Q$6:$Q$1005,AF$5))),"",IF($C99="","",SUMIFS(Con_ve!$F$6:$F$1005,Con_ve!$D$6:$D$1005,$C99,Con_ve!$I$6:$I$1005,"Fechada",Con_ve!$Q$6:$Q$1005,AF$5)))</f>
        <v/>
      </c>
      <c r="AG99" s="87" t="str">
        <f>IF(ISERR(IF($C99="","",SUMIFS(Con_ve!$F$6:$F$1005,Con_ve!$D$6:$D$1005,$C99,Con_ve!$I$6:$I$1005,"Fechada",Con_ve!$Q$6:$Q$1005,AG$5))),"",IF($C99="","",SUMIFS(Con_ve!$F$6:$F$1005,Con_ve!$D$6:$D$1005,$C99,Con_ve!$I$6:$I$1005,"Fechada",Con_ve!$Q$6:$Q$1005,AG$5)))</f>
        <v/>
      </c>
      <c r="AH99" s="87">
        <f t="shared" si="29"/>
        <v>0</v>
      </c>
      <c r="AJ99" s="87" t="str">
        <f>IF(ISERR(IF($C99="","",SUMIFS(Con_ve!$F$6:$F$1005,Con_ve!$D$6:$D$1005,$C99,Con_ve!$I$6:$I$1005,"Em negociação",Con_ve!$Q$6:$Q$1005,AJ$5))),"",IF($C99="","",SUMIFS(Con_ve!$F$6:$F$1005,Con_ve!$D$6:$D$1005,$C99,Con_ve!$I$6:$I$1005,"Em negociação",Con_ve!$Q$6:$Q$1005,AJ$5)))</f>
        <v/>
      </c>
      <c r="AK99" s="87" t="str">
        <f>IF(ISERR(IF($C99="","",SUMIFS(Con_ve!$F$6:$F$1005,Con_ve!$D$6:$D$1005,$C99,Con_ve!$I$6:$I$1005,"Em negociação",Con_ve!$Q$6:$Q$1005,AK$5))),"",IF($C99="","",SUMIFS(Con_ve!$F$6:$F$1005,Con_ve!$D$6:$D$1005,$C99,Con_ve!$I$6:$I$1005,"Em negociação",Con_ve!$Q$6:$Q$1005,AK$5)))</f>
        <v/>
      </c>
      <c r="AL99" s="87" t="str">
        <f>IF(ISERR(IF($C99="","",SUMIFS(Con_ve!$F$6:$F$1005,Con_ve!$D$6:$D$1005,$C99,Con_ve!$I$6:$I$1005,"Em negociação",Con_ve!$Q$6:$Q$1005,AL$5))),"",IF($C99="","",SUMIFS(Con_ve!$F$6:$F$1005,Con_ve!$D$6:$D$1005,$C99,Con_ve!$I$6:$I$1005,"Em negociação",Con_ve!$Q$6:$Q$1005,AL$5)))</f>
        <v/>
      </c>
      <c r="AM99" s="87" t="str">
        <f>IF(ISERR(IF($C99="","",SUMIFS(Con_ve!$F$6:$F$1005,Con_ve!$D$6:$D$1005,$C99,Con_ve!$I$6:$I$1005,"Em negociação",Con_ve!$Q$6:$Q$1005,AM$5))),"",IF($C99="","",SUMIFS(Con_ve!$F$6:$F$1005,Con_ve!$D$6:$D$1005,$C99,Con_ve!$I$6:$I$1005,"Em negociação",Con_ve!$Q$6:$Q$1005,AM$5)))</f>
        <v/>
      </c>
      <c r="AN99" s="87" t="str">
        <f>IF(ISERR(IF($C99="","",SUMIFS(Con_ve!$F$6:$F$1005,Con_ve!$D$6:$D$1005,$C99,Con_ve!$I$6:$I$1005,"Em negociação",Con_ve!$Q$6:$Q$1005,AN$5))),"",IF($C99="","",SUMIFS(Con_ve!$F$6:$F$1005,Con_ve!$D$6:$D$1005,$C99,Con_ve!$I$6:$I$1005,"Em negociação",Con_ve!$Q$6:$Q$1005,AN$5)))</f>
        <v/>
      </c>
      <c r="AO99" s="87" t="str">
        <f>IF(ISERR(IF($C99="","",SUMIFS(Con_ve!$F$6:$F$1005,Con_ve!$D$6:$D$1005,$C99,Con_ve!$I$6:$I$1005,"Em negociação",Con_ve!$Q$6:$Q$1005,AO$5))),"",IF($C99="","",SUMIFS(Con_ve!$F$6:$F$1005,Con_ve!$D$6:$D$1005,$C99,Con_ve!$I$6:$I$1005,"Em negociação",Con_ve!$Q$6:$Q$1005,AO$5)))</f>
        <v/>
      </c>
      <c r="AP99" s="87" t="str">
        <f>IF(ISERR(IF($C99="","",SUMIFS(Con_ve!$F$6:$F$1005,Con_ve!$D$6:$D$1005,$C99,Con_ve!$I$6:$I$1005,"Em negociação",Con_ve!$Q$6:$Q$1005,AP$5))),"",IF($C99="","",SUMIFS(Con_ve!$F$6:$F$1005,Con_ve!$D$6:$D$1005,$C99,Con_ve!$I$6:$I$1005,"Em negociação",Con_ve!$Q$6:$Q$1005,AP$5)))</f>
        <v/>
      </c>
      <c r="AQ99" s="87" t="str">
        <f>IF(ISERR(IF($C99="","",SUMIFS(Con_ve!$F$6:$F$1005,Con_ve!$D$6:$D$1005,$C99,Con_ve!$I$6:$I$1005,"Em negociação",Con_ve!$Q$6:$Q$1005,AQ$5))),"",IF($C99="","",SUMIFS(Con_ve!$F$6:$F$1005,Con_ve!$D$6:$D$1005,$C99,Con_ve!$I$6:$I$1005,"Em negociação",Con_ve!$Q$6:$Q$1005,AQ$5)))</f>
        <v/>
      </c>
      <c r="AR99" s="87" t="str">
        <f>IF(ISERR(IF($C99="","",SUMIFS(Con_ve!$F$6:$F$1005,Con_ve!$D$6:$D$1005,$C99,Con_ve!$I$6:$I$1005,"Em negociação",Con_ve!$Q$6:$Q$1005,AR$5))),"",IF($C99="","",SUMIFS(Con_ve!$F$6:$F$1005,Con_ve!$D$6:$D$1005,$C99,Con_ve!$I$6:$I$1005,"Em negociação",Con_ve!$Q$6:$Q$1005,AR$5)))</f>
        <v/>
      </c>
      <c r="AS99" s="87" t="str">
        <f>IF(ISERR(IF($C99="","",SUMIFS(Con_ve!$F$6:$F$1005,Con_ve!$D$6:$D$1005,$C99,Con_ve!$I$6:$I$1005,"Em negociação",Con_ve!$Q$6:$Q$1005,AS$5))),"",IF($C99="","",SUMIFS(Con_ve!$F$6:$F$1005,Con_ve!$D$6:$D$1005,$C99,Con_ve!$I$6:$I$1005,"Em negociação",Con_ve!$Q$6:$Q$1005,AS$5)))</f>
        <v/>
      </c>
      <c r="AT99" s="87" t="str">
        <f>IF(ISERR(IF($C99="","",SUMIFS(Con_ve!$F$6:$F$1005,Con_ve!$D$6:$D$1005,$C99,Con_ve!$I$6:$I$1005,"Em negociação",Con_ve!$Q$6:$Q$1005,AT$5))),"",IF($C99="","",SUMIFS(Con_ve!$F$6:$F$1005,Con_ve!$D$6:$D$1005,$C99,Con_ve!$I$6:$I$1005,"Em negociação",Con_ve!$Q$6:$Q$1005,AT$5)))</f>
        <v/>
      </c>
      <c r="AU99" s="87" t="str">
        <f>IF(ISERR(IF($C99="","",SUMIFS(Con_ve!$F$6:$F$1005,Con_ve!$D$6:$D$1005,$C99,Con_ve!$I$6:$I$1005,"Em negociação",Con_ve!$Q$6:$Q$1005,AU$5))),"",IF($C99="","",SUMIFS(Con_ve!$F$6:$F$1005,Con_ve!$D$6:$D$1005,$C99,Con_ve!$I$6:$I$1005,"Em negociação",Con_ve!$Q$6:$Q$1005,AU$5)))</f>
        <v/>
      </c>
      <c r="AV99" s="87">
        <f t="shared" si="30"/>
        <v>0</v>
      </c>
    </row>
    <row r="100" spans="3:48" ht="30" customHeight="1">
      <c r="C100" s="97"/>
      <c r="D100" s="97"/>
      <c r="E100" s="95" t="s">
        <v>309</v>
      </c>
      <c r="F100" s="95" t="s">
        <v>309</v>
      </c>
      <c r="H100" s="87">
        <f t="shared" si="16"/>
        <v>0</v>
      </c>
      <c r="I100" s="87">
        <f t="shared" si="17"/>
        <v>0</v>
      </c>
      <c r="J100" s="87">
        <f t="shared" si="18"/>
        <v>0</v>
      </c>
      <c r="K100" s="87">
        <f t="shared" si="19"/>
        <v>0</v>
      </c>
      <c r="L100" s="87">
        <f t="shared" si="20"/>
        <v>0</v>
      </c>
      <c r="M100" s="87">
        <f t="shared" si="21"/>
        <v>0</v>
      </c>
      <c r="N100" s="87">
        <f t="shared" si="22"/>
        <v>0</v>
      </c>
      <c r="O100" s="87">
        <f t="shared" si="23"/>
        <v>0</v>
      </c>
      <c r="P100" s="87">
        <f t="shared" si="24"/>
        <v>0</v>
      </c>
      <c r="Q100" s="87">
        <f t="shared" si="25"/>
        <v>0</v>
      </c>
      <c r="R100" s="87">
        <f t="shared" si="26"/>
        <v>0</v>
      </c>
      <c r="S100" s="87">
        <f t="shared" si="27"/>
        <v>0</v>
      </c>
      <c r="T100" s="87">
        <f t="shared" si="28"/>
        <v>0</v>
      </c>
      <c r="V100" s="87" t="str">
        <f>IF(ISERR(IF($C100="","",SUMIFS(Con_ve!$F$6:$F$1005,Con_ve!$D$6:$D$1005,$C100,Con_ve!$I$6:$I$1005,"Fechada",Con_ve!$Q$6:$Q$1005,V$5))),"",IF($C100="","",SUMIFS(Con_ve!$F$6:$F$1005,Con_ve!$D$6:$D$1005,$C100,Con_ve!$I$6:$I$1005,"Fechada",Con_ve!$Q$6:$Q$1005,V$5)))</f>
        <v/>
      </c>
      <c r="W100" s="87" t="str">
        <f>IF(ISERR(IF($C100="","",SUMIFS(Con_ve!$F$6:$F$1005,Con_ve!$D$6:$D$1005,$C100,Con_ve!$I$6:$I$1005,"Fechada",Con_ve!$Q$6:$Q$1005,W$5))),"",IF($C100="","",SUMIFS(Con_ve!$F$6:$F$1005,Con_ve!$D$6:$D$1005,$C100,Con_ve!$I$6:$I$1005,"Fechada",Con_ve!$Q$6:$Q$1005,W$5)))</f>
        <v/>
      </c>
      <c r="X100" s="87" t="str">
        <f>IF(ISERR(IF($C100="","",SUMIFS(Con_ve!$F$6:$F$1005,Con_ve!$D$6:$D$1005,$C100,Con_ve!$I$6:$I$1005,"Fechada",Con_ve!$Q$6:$Q$1005,X$5))),"",IF($C100="","",SUMIFS(Con_ve!$F$6:$F$1005,Con_ve!$D$6:$D$1005,$C100,Con_ve!$I$6:$I$1005,"Fechada",Con_ve!$Q$6:$Q$1005,X$5)))</f>
        <v/>
      </c>
      <c r="Y100" s="87" t="str">
        <f>IF(ISERR(IF($C100="","",SUMIFS(Con_ve!$F$6:$F$1005,Con_ve!$D$6:$D$1005,$C100,Con_ve!$I$6:$I$1005,"Fechada",Con_ve!$Q$6:$Q$1005,Y$5))),"",IF($C100="","",SUMIFS(Con_ve!$F$6:$F$1005,Con_ve!$D$6:$D$1005,$C100,Con_ve!$I$6:$I$1005,"Fechada",Con_ve!$Q$6:$Q$1005,Y$5)))</f>
        <v/>
      </c>
      <c r="Z100" s="87" t="str">
        <f>IF(ISERR(IF($C100="","",SUMIFS(Con_ve!$F$6:$F$1005,Con_ve!$D$6:$D$1005,$C100,Con_ve!$I$6:$I$1005,"Fechada",Con_ve!$Q$6:$Q$1005,Z$5))),"",IF($C100="","",SUMIFS(Con_ve!$F$6:$F$1005,Con_ve!$D$6:$D$1005,$C100,Con_ve!$I$6:$I$1005,"Fechada",Con_ve!$Q$6:$Q$1005,Z$5)))</f>
        <v/>
      </c>
      <c r="AA100" s="87" t="str">
        <f>IF(ISERR(IF($C100="","",SUMIFS(Con_ve!$F$6:$F$1005,Con_ve!$D$6:$D$1005,$C100,Con_ve!$I$6:$I$1005,"Fechada",Con_ve!$Q$6:$Q$1005,AA$5))),"",IF($C100="","",SUMIFS(Con_ve!$F$6:$F$1005,Con_ve!$D$6:$D$1005,$C100,Con_ve!$I$6:$I$1005,"Fechada",Con_ve!$Q$6:$Q$1005,AA$5)))</f>
        <v/>
      </c>
      <c r="AB100" s="87" t="str">
        <f>IF(ISERR(IF($C100="","",SUMIFS(Con_ve!$F$6:$F$1005,Con_ve!$D$6:$D$1005,$C100,Con_ve!$I$6:$I$1005,"Fechada",Con_ve!$Q$6:$Q$1005,AB$5))),"",IF($C100="","",SUMIFS(Con_ve!$F$6:$F$1005,Con_ve!$D$6:$D$1005,$C100,Con_ve!$I$6:$I$1005,"Fechada",Con_ve!$Q$6:$Q$1005,AB$5)))</f>
        <v/>
      </c>
      <c r="AC100" s="87" t="str">
        <f>IF(ISERR(IF($C100="","",SUMIFS(Con_ve!$F$6:$F$1005,Con_ve!$D$6:$D$1005,$C100,Con_ve!$I$6:$I$1005,"Fechada",Con_ve!$Q$6:$Q$1005,AC$5))),"",IF($C100="","",SUMIFS(Con_ve!$F$6:$F$1005,Con_ve!$D$6:$D$1005,$C100,Con_ve!$I$6:$I$1005,"Fechada",Con_ve!$Q$6:$Q$1005,AC$5)))</f>
        <v/>
      </c>
      <c r="AD100" s="87" t="str">
        <f>IF(ISERR(IF($C100="","",SUMIFS(Con_ve!$F$6:$F$1005,Con_ve!$D$6:$D$1005,$C100,Con_ve!$I$6:$I$1005,"Fechada",Con_ve!$Q$6:$Q$1005,AD$5))),"",IF($C100="","",SUMIFS(Con_ve!$F$6:$F$1005,Con_ve!$D$6:$D$1005,$C100,Con_ve!$I$6:$I$1005,"Fechada",Con_ve!$Q$6:$Q$1005,AD$5)))</f>
        <v/>
      </c>
      <c r="AE100" s="87" t="str">
        <f>IF(ISERR(IF($C100="","",SUMIFS(Con_ve!$F$6:$F$1005,Con_ve!$D$6:$D$1005,$C100,Con_ve!$I$6:$I$1005,"Fechada",Con_ve!$Q$6:$Q$1005,AE$5))),"",IF($C100="","",SUMIFS(Con_ve!$F$6:$F$1005,Con_ve!$D$6:$D$1005,$C100,Con_ve!$I$6:$I$1005,"Fechada",Con_ve!$Q$6:$Q$1005,AE$5)))</f>
        <v/>
      </c>
      <c r="AF100" s="87" t="str">
        <f>IF(ISERR(IF($C100="","",SUMIFS(Con_ve!$F$6:$F$1005,Con_ve!$D$6:$D$1005,$C100,Con_ve!$I$6:$I$1005,"Fechada",Con_ve!$Q$6:$Q$1005,AF$5))),"",IF($C100="","",SUMIFS(Con_ve!$F$6:$F$1005,Con_ve!$D$6:$D$1005,$C100,Con_ve!$I$6:$I$1005,"Fechada",Con_ve!$Q$6:$Q$1005,AF$5)))</f>
        <v/>
      </c>
      <c r="AG100" s="87" t="str">
        <f>IF(ISERR(IF($C100="","",SUMIFS(Con_ve!$F$6:$F$1005,Con_ve!$D$6:$D$1005,$C100,Con_ve!$I$6:$I$1005,"Fechada",Con_ve!$Q$6:$Q$1005,AG$5))),"",IF($C100="","",SUMIFS(Con_ve!$F$6:$F$1005,Con_ve!$D$6:$D$1005,$C100,Con_ve!$I$6:$I$1005,"Fechada",Con_ve!$Q$6:$Q$1005,AG$5)))</f>
        <v/>
      </c>
      <c r="AH100" s="87">
        <f t="shared" si="29"/>
        <v>0</v>
      </c>
      <c r="AJ100" s="87" t="str">
        <f>IF(ISERR(IF($C100="","",SUMIFS(Con_ve!$F$6:$F$1005,Con_ve!$D$6:$D$1005,$C100,Con_ve!$I$6:$I$1005,"Em negociação",Con_ve!$Q$6:$Q$1005,AJ$5))),"",IF($C100="","",SUMIFS(Con_ve!$F$6:$F$1005,Con_ve!$D$6:$D$1005,$C100,Con_ve!$I$6:$I$1005,"Em negociação",Con_ve!$Q$6:$Q$1005,AJ$5)))</f>
        <v/>
      </c>
      <c r="AK100" s="87" t="str">
        <f>IF(ISERR(IF($C100="","",SUMIFS(Con_ve!$F$6:$F$1005,Con_ve!$D$6:$D$1005,$C100,Con_ve!$I$6:$I$1005,"Em negociação",Con_ve!$Q$6:$Q$1005,AK$5))),"",IF($C100="","",SUMIFS(Con_ve!$F$6:$F$1005,Con_ve!$D$6:$D$1005,$C100,Con_ve!$I$6:$I$1005,"Em negociação",Con_ve!$Q$6:$Q$1005,AK$5)))</f>
        <v/>
      </c>
      <c r="AL100" s="87" t="str">
        <f>IF(ISERR(IF($C100="","",SUMIFS(Con_ve!$F$6:$F$1005,Con_ve!$D$6:$D$1005,$C100,Con_ve!$I$6:$I$1005,"Em negociação",Con_ve!$Q$6:$Q$1005,AL$5))),"",IF($C100="","",SUMIFS(Con_ve!$F$6:$F$1005,Con_ve!$D$6:$D$1005,$C100,Con_ve!$I$6:$I$1005,"Em negociação",Con_ve!$Q$6:$Q$1005,AL$5)))</f>
        <v/>
      </c>
      <c r="AM100" s="87" t="str">
        <f>IF(ISERR(IF($C100="","",SUMIFS(Con_ve!$F$6:$F$1005,Con_ve!$D$6:$D$1005,$C100,Con_ve!$I$6:$I$1005,"Em negociação",Con_ve!$Q$6:$Q$1005,AM$5))),"",IF($C100="","",SUMIFS(Con_ve!$F$6:$F$1005,Con_ve!$D$6:$D$1005,$C100,Con_ve!$I$6:$I$1005,"Em negociação",Con_ve!$Q$6:$Q$1005,AM$5)))</f>
        <v/>
      </c>
      <c r="AN100" s="87" t="str">
        <f>IF(ISERR(IF($C100="","",SUMIFS(Con_ve!$F$6:$F$1005,Con_ve!$D$6:$D$1005,$C100,Con_ve!$I$6:$I$1005,"Em negociação",Con_ve!$Q$6:$Q$1005,AN$5))),"",IF($C100="","",SUMIFS(Con_ve!$F$6:$F$1005,Con_ve!$D$6:$D$1005,$C100,Con_ve!$I$6:$I$1005,"Em negociação",Con_ve!$Q$6:$Q$1005,AN$5)))</f>
        <v/>
      </c>
      <c r="AO100" s="87" t="str">
        <f>IF(ISERR(IF($C100="","",SUMIFS(Con_ve!$F$6:$F$1005,Con_ve!$D$6:$D$1005,$C100,Con_ve!$I$6:$I$1005,"Em negociação",Con_ve!$Q$6:$Q$1005,AO$5))),"",IF($C100="","",SUMIFS(Con_ve!$F$6:$F$1005,Con_ve!$D$6:$D$1005,$C100,Con_ve!$I$6:$I$1005,"Em negociação",Con_ve!$Q$6:$Q$1005,AO$5)))</f>
        <v/>
      </c>
      <c r="AP100" s="87" t="str">
        <f>IF(ISERR(IF($C100="","",SUMIFS(Con_ve!$F$6:$F$1005,Con_ve!$D$6:$D$1005,$C100,Con_ve!$I$6:$I$1005,"Em negociação",Con_ve!$Q$6:$Q$1005,AP$5))),"",IF($C100="","",SUMIFS(Con_ve!$F$6:$F$1005,Con_ve!$D$6:$D$1005,$C100,Con_ve!$I$6:$I$1005,"Em negociação",Con_ve!$Q$6:$Q$1005,AP$5)))</f>
        <v/>
      </c>
      <c r="AQ100" s="87" t="str">
        <f>IF(ISERR(IF($C100="","",SUMIFS(Con_ve!$F$6:$F$1005,Con_ve!$D$6:$D$1005,$C100,Con_ve!$I$6:$I$1005,"Em negociação",Con_ve!$Q$6:$Q$1005,AQ$5))),"",IF($C100="","",SUMIFS(Con_ve!$F$6:$F$1005,Con_ve!$D$6:$D$1005,$C100,Con_ve!$I$6:$I$1005,"Em negociação",Con_ve!$Q$6:$Q$1005,AQ$5)))</f>
        <v/>
      </c>
      <c r="AR100" s="87" t="str">
        <f>IF(ISERR(IF($C100="","",SUMIFS(Con_ve!$F$6:$F$1005,Con_ve!$D$6:$D$1005,$C100,Con_ve!$I$6:$I$1005,"Em negociação",Con_ve!$Q$6:$Q$1005,AR$5))),"",IF($C100="","",SUMIFS(Con_ve!$F$6:$F$1005,Con_ve!$D$6:$D$1005,$C100,Con_ve!$I$6:$I$1005,"Em negociação",Con_ve!$Q$6:$Q$1005,AR$5)))</f>
        <v/>
      </c>
      <c r="AS100" s="87" t="str">
        <f>IF(ISERR(IF($C100="","",SUMIFS(Con_ve!$F$6:$F$1005,Con_ve!$D$6:$D$1005,$C100,Con_ve!$I$6:$I$1005,"Em negociação",Con_ve!$Q$6:$Q$1005,AS$5))),"",IF($C100="","",SUMIFS(Con_ve!$F$6:$F$1005,Con_ve!$D$6:$D$1005,$C100,Con_ve!$I$6:$I$1005,"Em negociação",Con_ve!$Q$6:$Q$1005,AS$5)))</f>
        <v/>
      </c>
      <c r="AT100" s="87" t="str">
        <f>IF(ISERR(IF($C100="","",SUMIFS(Con_ve!$F$6:$F$1005,Con_ve!$D$6:$D$1005,$C100,Con_ve!$I$6:$I$1005,"Em negociação",Con_ve!$Q$6:$Q$1005,AT$5))),"",IF($C100="","",SUMIFS(Con_ve!$F$6:$F$1005,Con_ve!$D$6:$D$1005,$C100,Con_ve!$I$6:$I$1005,"Em negociação",Con_ve!$Q$6:$Q$1005,AT$5)))</f>
        <v/>
      </c>
      <c r="AU100" s="87" t="str">
        <f>IF(ISERR(IF($C100="","",SUMIFS(Con_ve!$F$6:$F$1005,Con_ve!$D$6:$D$1005,$C100,Con_ve!$I$6:$I$1005,"Em negociação",Con_ve!$Q$6:$Q$1005,AU$5))),"",IF($C100="","",SUMIFS(Con_ve!$F$6:$F$1005,Con_ve!$D$6:$D$1005,$C100,Con_ve!$I$6:$I$1005,"Em negociação",Con_ve!$Q$6:$Q$1005,AU$5)))</f>
        <v/>
      </c>
      <c r="AV100" s="87">
        <f t="shared" si="30"/>
        <v>0</v>
      </c>
    </row>
    <row r="101" spans="3:48" ht="30" customHeight="1">
      <c r="C101" s="97"/>
      <c r="D101" s="97"/>
      <c r="E101" s="95" t="s">
        <v>309</v>
      </c>
      <c r="F101" s="95" t="s">
        <v>309</v>
      </c>
      <c r="H101" s="87">
        <f t="shared" si="16"/>
        <v>0</v>
      </c>
      <c r="I101" s="87">
        <f t="shared" si="17"/>
        <v>0</v>
      </c>
      <c r="J101" s="87">
        <f t="shared" si="18"/>
        <v>0</v>
      </c>
      <c r="K101" s="87">
        <f t="shared" si="19"/>
        <v>0</v>
      </c>
      <c r="L101" s="87">
        <f t="shared" si="20"/>
        <v>0</v>
      </c>
      <c r="M101" s="87">
        <f t="shared" si="21"/>
        <v>0</v>
      </c>
      <c r="N101" s="87">
        <f t="shared" si="22"/>
        <v>0</v>
      </c>
      <c r="O101" s="87">
        <f t="shared" si="23"/>
        <v>0</v>
      </c>
      <c r="P101" s="87">
        <f t="shared" si="24"/>
        <v>0</v>
      </c>
      <c r="Q101" s="87">
        <f t="shared" si="25"/>
        <v>0</v>
      </c>
      <c r="R101" s="87">
        <f t="shared" si="26"/>
        <v>0</v>
      </c>
      <c r="S101" s="87">
        <f t="shared" si="27"/>
        <v>0</v>
      </c>
      <c r="T101" s="87">
        <f t="shared" si="28"/>
        <v>0</v>
      </c>
      <c r="V101" s="87" t="str">
        <f>IF(ISERR(IF($C101="","",SUMIFS(Con_ve!$F$6:$F$1005,Con_ve!$D$6:$D$1005,$C101,Con_ve!$I$6:$I$1005,"Fechada",Con_ve!$Q$6:$Q$1005,V$5))),"",IF($C101="","",SUMIFS(Con_ve!$F$6:$F$1005,Con_ve!$D$6:$D$1005,$C101,Con_ve!$I$6:$I$1005,"Fechada",Con_ve!$Q$6:$Q$1005,V$5)))</f>
        <v/>
      </c>
      <c r="W101" s="87" t="str">
        <f>IF(ISERR(IF($C101="","",SUMIFS(Con_ve!$F$6:$F$1005,Con_ve!$D$6:$D$1005,$C101,Con_ve!$I$6:$I$1005,"Fechada",Con_ve!$Q$6:$Q$1005,W$5))),"",IF($C101="","",SUMIFS(Con_ve!$F$6:$F$1005,Con_ve!$D$6:$D$1005,$C101,Con_ve!$I$6:$I$1005,"Fechada",Con_ve!$Q$6:$Q$1005,W$5)))</f>
        <v/>
      </c>
      <c r="X101" s="87" t="str">
        <f>IF(ISERR(IF($C101="","",SUMIFS(Con_ve!$F$6:$F$1005,Con_ve!$D$6:$D$1005,$C101,Con_ve!$I$6:$I$1005,"Fechada",Con_ve!$Q$6:$Q$1005,X$5))),"",IF($C101="","",SUMIFS(Con_ve!$F$6:$F$1005,Con_ve!$D$6:$D$1005,$C101,Con_ve!$I$6:$I$1005,"Fechada",Con_ve!$Q$6:$Q$1005,X$5)))</f>
        <v/>
      </c>
      <c r="Y101" s="87" t="str">
        <f>IF(ISERR(IF($C101="","",SUMIFS(Con_ve!$F$6:$F$1005,Con_ve!$D$6:$D$1005,$C101,Con_ve!$I$6:$I$1005,"Fechada",Con_ve!$Q$6:$Q$1005,Y$5))),"",IF($C101="","",SUMIFS(Con_ve!$F$6:$F$1005,Con_ve!$D$6:$D$1005,$C101,Con_ve!$I$6:$I$1005,"Fechada",Con_ve!$Q$6:$Q$1005,Y$5)))</f>
        <v/>
      </c>
      <c r="Z101" s="87" t="str">
        <f>IF(ISERR(IF($C101="","",SUMIFS(Con_ve!$F$6:$F$1005,Con_ve!$D$6:$D$1005,$C101,Con_ve!$I$6:$I$1005,"Fechada",Con_ve!$Q$6:$Q$1005,Z$5))),"",IF($C101="","",SUMIFS(Con_ve!$F$6:$F$1005,Con_ve!$D$6:$D$1005,$C101,Con_ve!$I$6:$I$1005,"Fechada",Con_ve!$Q$6:$Q$1005,Z$5)))</f>
        <v/>
      </c>
      <c r="AA101" s="87" t="str">
        <f>IF(ISERR(IF($C101="","",SUMIFS(Con_ve!$F$6:$F$1005,Con_ve!$D$6:$D$1005,$C101,Con_ve!$I$6:$I$1005,"Fechada",Con_ve!$Q$6:$Q$1005,AA$5))),"",IF($C101="","",SUMIFS(Con_ve!$F$6:$F$1005,Con_ve!$D$6:$D$1005,$C101,Con_ve!$I$6:$I$1005,"Fechada",Con_ve!$Q$6:$Q$1005,AA$5)))</f>
        <v/>
      </c>
      <c r="AB101" s="87" t="str">
        <f>IF(ISERR(IF($C101="","",SUMIFS(Con_ve!$F$6:$F$1005,Con_ve!$D$6:$D$1005,$C101,Con_ve!$I$6:$I$1005,"Fechada",Con_ve!$Q$6:$Q$1005,AB$5))),"",IF($C101="","",SUMIFS(Con_ve!$F$6:$F$1005,Con_ve!$D$6:$D$1005,$C101,Con_ve!$I$6:$I$1005,"Fechada",Con_ve!$Q$6:$Q$1005,AB$5)))</f>
        <v/>
      </c>
      <c r="AC101" s="87" t="str">
        <f>IF(ISERR(IF($C101="","",SUMIFS(Con_ve!$F$6:$F$1005,Con_ve!$D$6:$D$1005,$C101,Con_ve!$I$6:$I$1005,"Fechada",Con_ve!$Q$6:$Q$1005,AC$5))),"",IF($C101="","",SUMIFS(Con_ve!$F$6:$F$1005,Con_ve!$D$6:$D$1005,$C101,Con_ve!$I$6:$I$1005,"Fechada",Con_ve!$Q$6:$Q$1005,AC$5)))</f>
        <v/>
      </c>
      <c r="AD101" s="87" t="str">
        <f>IF(ISERR(IF($C101="","",SUMIFS(Con_ve!$F$6:$F$1005,Con_ve!$D$6:$D$1005,$C101,Con_ve!$I$6:$I$1005,"Fechada",Con_ve!$Q$6:$Q$1005,AD$5))),"",IF($C101="","",SUMIFS(Con_ve!$F$6:$F$1005,Con_ve!$D$6:$D$1005,$C101,Con_ve!$I$6:$I$1005,"Fechada",Con_ve!$Q$6:$Q$1005,AD$5)))</f>
        <v/>
      </c>
      <c r="AE101" s="87" t="str">
        <f>IF(ISERR(IF($C101="","",SUMIFS(Con_ve!$F$6:$F$1005,Con_ve!$D$6:$D$1005,$C101,Con_ve!$I$6:$I$1005,"Fechada",Con_ve!$Q$6:$Q$1005,AE$5))),"",IF($C101="","",SUMIFS(Con_ve!$F$6:$F$1005,Con_ve!$D$6:$D$1005,$C101,Con_ve!$I$6:$I$1005,"Fechada",Con_ve!$Q$6:$Q$1005,AE$5)))</f>
        <v/>
      </c>
      <c r="AF101" s="87" t="str">
        <f>IF(ISERR(IF($C101="","",SUMIFS(Con_ve!$F$6:$F$1005,Con_ve!$D$6:$D$1005,$C101,Con_ve!$I$6:$I$1005,"Fechada",Con_ve!$Q$6:$Q$1005,AF$5))),"",IF($C101="","",SUMIFS(Con_ve!$F$6:$F$1005,Con_ve!$D$6:$D$1005,$C101,Con_ve!$I$6:$I$1005,"Fechada",Con_ve!$Q$6:$Q$1005,AF$5)))</f>
        <v/>
      </c>
      <c r="AG101" s="87" t="str">
        <f>IF(ISERR(IF($C101="","",SUMIFS(Con_ve!$F$6:$F$1005,Con_ve!$D$6:$D$1005,$C101,Con_ve!$I$6:$I$1005,"Fechada",Con_ve!$Q$6:$Q$1005,AG$5))),"",IF($C101="","",SUMIFS(Con_ve!$F$6:$F$1005,Con_ve!$D$6:$D$1005,$C101,Con_ve!$I$6:$I$1005,"Fechada",Con_ve!$Q$6:$Q$1005,AG$5)))</f>
        <v/>
      </c>
      <c r="AH101" s="87">
        <f t="shared" si="29"/>
        <v>0</v>
      </c>
      <c r="AJ101" s="87" t="str">
        <f>IF(ISERR(IF($C101="","",SUMIFS(Con_ve!$F$6:$F$1005,Con_ve!$D$6:$D$1005,$C101,Con_ve!$I$6:$I$1005,"Em negociação",Con_ve!$Q$6:$Q$1005,AJ$5))),"",IF($C101="","",SUMIFS(Con_ve!$F$6:$F$1005,Con_ve!$D$6:$D$1005,$C101,Con_ve!$I$6:$I$1005,"Em negociação",Con_ve!$Q$6:$Q$1005,AJ$5)))</f>
        <v/>
      </c>
      <c r="AK101" s="87" t="str">
        <f>IF(ISERR(IF($C101="","",SUMIFS(Con_ve!$F$6:$F$1005,Con_ve!$D$6:$D$1005,$C101,Con_ve!$I$6:$I$1005,"Em negociação",Con_ve!$Q$6:$Q$1005,AK$5))),"",IF($C101="","",SUMIFS(Con_ve!$F$6:$F$1005,Con_ve!$D$6:$D$1005,$C101,Con_ve!$I$6:$I$1005,"Em negociação",Con_ve!$Q$6:$Q$1005,AK$5)))</f>
        <v/>
      </c>
      <c r="AL101" s="87" t="str">
        <f>IF(ISERR(IF($C101="","",SUMIFS(Con_ve!$F$6:$F$1005,Con_ve!$D$6:$D$1005,$C101,Con_ve!$I$6:$I$1005,"Em negociação",Con_ve!$Q$6:$Q$1005,AL$5))),"",IF($C101="","",SUMIFS(Con_ve!$F$6:$F$1005,Con_ve!$D$6:$D$1005,$C101,Con_ve!$I$6:$I$1005,"Em negociação",Con_ve!$Q$6:$Q$1005,AL$5)))</f>
        <v/>
      </c>
      <c r="AM101" s="87" t="str">
        <f>IF(ISERR(IF($C101="","",SUMIFS(Con_ve!$F$6:$F$1005,Con_ve!$D$6:$D$1005,$C101,Con_ve!$I$6:$I$1005,"Em negociação",Con_ve!$Q$6:$Q$1005,AM$5))),"",IF($C101="","",SUMIFS(Con_ve!$F$6:$F$1005,Con_ve!$D$6:$D$1005,$C101,Con_ve!$I$6:$I$1005,"Em negociação",Con_ve!$Q$6:$Q$1005,AM$5)))</f>
        <v/>
      </c>
      <c r="AN101" s="87" t="str">
        <f>IF(ISERR(IF($C101="","",SUMIFS(Con_ve!$F$6:$F$1005,Con_ve!$D$6:$D$1005,$C101,Con_ve!$I$6:$I$1005,"Em negociação",Con_ve!$Q$6:$Q$1005,AN$5))),"",IF($C101="","",SUMIFS(Con_ve!$F$6:$F$1005,Con_ve!$D$6:$D$1005,$C101,Con_ve!$I$6:$I$1005,"Em negociação",Con_ve!$Q$6:$Q$1005,AN$5)))</f>
        <v/>
      </c>
      <c r="AO101" s="87" t="str">
        <f>IF(ISERR(IF($C101="","",SUMIFS(Con_ve!$F$6:$F$1005,Con_ve!$D$6:$D$1005,$C101,Con_ve!$I$6:$I$1005,"Em negociação",Con_ve!$Q$6:$Q$1005,AO$5))),"",IF($C101="","",SUMIFS(Con_ve!$F$6:$F$1005,Con_ve!$D$6:$D$1005,$C101,Con_ve!$I$6:$I$1005,"Em negociação",Con_ve!$Q$6:$Q$1005,AO$5)))</f>
        <v/>
      </c>
      <c r="AP101" s="87" t="str">
        <f>IF(ISERR(IF($C101="","",SUMIFS(Con_ve!$F$6:$F$1005,Con_ve!$D$6:$D$1005,$C101,Con_ve!$I$6:$I$1005,"Em negociação",Con_ve!$Q$6:$Q$1005,AP$5))),"",IF($C101="","",SUMIFS(Con_ve!$F$6:$F$1005,Con_ve!$D$6:$D$1005,$C101,Con_ve!$I$6:$I$1005,"Em negociação",Con_ve!$Q$6:$Q$1005,AP$5)))</f>
        <v/>
      </c>
      <c r="AQ101" s="87" t="str">
        <f>IF(ISERR(IF($C101="","",SUMIFS(Con_ve!$F$6:$F$1005,Con_ve!$D$6:$D$1005,$C101,Con_ve!$I$6:$I$1005,"Em negociação",Con_ve!$Q$6:$Q$1005,AQ$5))),"",IF($C101="","",SUMIFS(Con_ve!$F$6:$F$1005,Con_ve!$D$6:$D$1005,$C101,Con_ve!$I$6:$I$1005,"Em negociação",Con_ve!$Q$6:$Q$1005,AQ$5)))</f>
        <v/>
      </c>
      <c r="AR101" s="87" t="str">
        <f>IF(ISERR(IF($C101="","",SUMIFS(Con_ve!$F$6:$F$1005,Con_ve!$D$6:$D$1005,$C101,Con_ve!$I$6:$I$1005,"Em negociação",Con_ve!$Q$6:$Q$1005,AR$5))),"",IF($C101="","",SUMIFS(Con_ve!$F$6:$F$1005,Con_ve!$D$6:$D$1005,$C101,Con_ve!$I$6:$I$1005,"Em negociação",Con_ve!$Q$6:$Q$1005,AR$5)))</f>
        <v/>
      </c>
      <c r="AS101" s="87" t="str">
        <f>IF(ISERR(IF($C101="","",SUMIFS(Con_ve!$F$6:$F$1005,Con_ve!$D$6:$D$1005,$C101,Con_ve!$I$6:$I$1005,"Em negociação",Con_ve!$Q$6:$Q$1005,AS$5))),"",IF($C101="","",SUMIFS(Con_ve!$F$6:$F$1005,Con_ve!$D$6:$D$1005,$C101,Con_ve!$I$6:$I$1005,"Em negociação",Con_ve!$Q$6:$Q$1005,AS$5)))</f>
        <v/>
      </c>
      <c r="AT101" s="87" t="str">
        <f>IF(ISERR(IF($C101="","",SUMIFS(Con_ve!$F$6:$F$1005,Con_ve!$D$6:$D$1005,$C101,Con_ve!$I$6:$I$1005,"Em negociação",Con_ve!$Q$6:$Q$1005,AT$5))),"",IF($C101="","",SUMIFS(Con_ve!$F$6:$F$1005,Con_ve!$D$6:$D$1005,$C101,Con_ve!$I$6:$I$1005,"Em negociação",Con_ve!$Q$6:$Q$1005,AT$5)))</f>
        <v/>
      </c>
      <c r="AU101" s="87" t="str">
        <f>IF(ISERR(IF($C101="","",SUMIFS(Con_ve!$F$6:$F$1005,Con_ve!$D$6:$D$1005,$C101,Con_ve!$I$6:$I$1005,"Em negociação",Con_ve!$Q$6:$Q$1005,AU$5))),"",IF($C101="","",SUMIFS(Con_ve!$F$6:$F$1005,Con_ve!$D$6:$D$1005,$C101,Con_ve!$I$6:$I$1005,"Em negociação",Con_ve!$Q$6:$Q$1005,AU$5)))</f>
        <v/>
      </c>
      <c r="AV101" s="87">
        <f t="shared" si="30"/>
        <v>0</v>
      </c>
    </row>
    <row r="102" spans="3:48" ht="30" customHeight="1">
      <c r="C102" s="97"/>
      <c r="D102" s="97"/>
      <c r="E102" s="95" t="s">
        <v>309</v>
      </c>
      <c r="F102" s="95" t="s">
        <v>309</v>
      </c>
      <c r="H102" s="87">
        <f t="shared" si="16"/>
        <v>0</v>
      </c>
      <c r="I102" s="87">
        <f t="shared" si="17"/>
        <v>0</v>
      </c>
      <c r="J102" s="87">
        <f t="shared" si="18"/>
        <v>0</v>
      </c>
      <c r="K102" s="87">
        <f t="shared" si="19"/>
        <v>0</v>
      </c>
      <c r="L102" s="87">
        <f t="shared" si="20"/>
        <v>0</v>
      </c>
      <c r="M102" s="87">
        <f t="shared" si="21"/>
        <v>0</v>
      </c>
      <c r="N102" s="87">
        <f t="shared" si="22"/>
        <v>0</v>
      </c>
      <c r="O102" s="87">
        <f t="shared" si="23"/>
        <v>0</v>
      </c>
      <c r="P102" s="87">
        <f t="shared" si="24"/>
        <v>0</v>
      </c>
      <c r="Q102" s="87">
        <f t="shared" si="25"/>
        <v>0</v>
      </c>
      <c r="R102" s="87">
        <f t="shared" si="26"/>
        <v>0</v>
      </c>
      <c r="S102" s="87">
        <f t="shared" si="27"/>
        <v>0</v>
      </c>
      <c r="T102" s="87">
        <f t="shared" si="28"/>
        <v>0</v>
      </c>
      <c r="V102" s="87" t="str">
        <f>IF(ISERR(IF($C102="","",SUMIFS(Con_ve!$F$6:$F$1005,Con_ve!$D$6:$D$1005,$C102,Con_ve!$I$6:$I$1005,"Fechada",Con_ve!$Q$6:$Q$1005,V$5))),"",IF($C102="","",SUMIFS(Con_ve!$F$6:$F$1005,Con_ve!$D$6:$D$1005,$C102,Con_ve!$I$6:$I$1005,"Fechada",Con_ve!$Q$6:$Q$1005,V$5)))</f>
        <v/>
      </c>
      <c r="W102" s="87" t="str">
        <f>IF(ISERR(IF($C102="","",SUMIFS(Con_ve!$F$6:$F$1005,Con_ve!$D$6:$D$1005,$C102,Con_ve!$I$6:$I$1005,"Fechada",Con_ve!$Q$6:$Q$1005,W$5))),"",IF($C102="","",SUMIFS(Con_ve!$F$6:$F$1005,Con_ve!$D$6:$D$1005,$C102,Con_ve!$I$6:$I$1005,"Fechada",Con_ve!$Q$6:$Q$1005,W$5)))</f>
        <v/>
      </c>
      <c r="X102" s="87" t="str">
        <f>IF(ISERR(IF($C102="","",SUMIFS(Con_ve!$F$6:$F$1005,Con_ve!$D$6:$D$1005,$C102,Con_ve!$I$6:$I$1005,"Fechada",Con_ve!$Q$6:$Q$1005,X$5))),"",IF($C102="","",SUMIFS(Con_ve!$F$6:$F$1005,Con_ve!$D$6:$D$1005,$C102,Con_ve!$I$6:$I$1005,"Fechada",Con_ve!$Q$6:$Q$1005,X$5)))</f>
        <v/>
      </c>
      <c r="Y102" s="87" t="str">
        <f>IF(ISERR(IF($C102="","",SUMIFS(Con_ve!$F$6:$F$1005,Con_ve!$D$6:$D$1005,$C102,Con_ve!$I$6:$I$1005,"Fechada",Con_ve!$Q$6:$Q$1005,Y$5))),"",IF($C102="","",SUMIFS(Con_ve!$F$6:$F$1005,Con_ve!$D$6:$D$1005,$C102,Con_ve!$I$6:$I$1005,"Fechada",Con_ve!$Q$6:$Q$1005,Y$5)))</f>
        <v/>
      </c>
      <c r="Z102" s="87" t="str">
        <f>IF(ISERR(IF($C102="","",SUMIFS(Con_ve!$F$6:$F$1005,Con_ve!$D$6:$D$1005,$C102,Con_ve!$I$6:$I$1005,"Fechada",Con_ve!$Q$6:$Q$1005,Z$5))),"",IF($C102="","",SUMIFS(Con_ve!$F$6:$F$1005,Con_ve!$D$6:$D$1005,$C102,Con_ve!$I$6:$I$1005,"Fechada",Con_ve!$Q$6:$Q$1005,Z$5)))</f>
        <v/>
      </c>
      <c r="AA102" s="87" t="str">
        <f>IF(ISERR(IF($C102="","",SUMIFS(Con_ve!$F$6:$F$1005,Con_ve!$D$6:$D$1005,$C102,Con_ve!$I$6:$I$1005,"Fechada",Con_ve!$Q$6:$Q$1005,AA$5))),"",IF($C102="","",SUMIFS(Con_ve!$F$6:$F$1005,Con_ve!$D$6:$D$1005,$C102,Con_ve!$I$6:$I$1005,"Fechada",Con_ve!$Q$6:$Q$1005,AA$5)))</f>
        <v/>
      </c>
      <c r="AB102" s="87" t="str">
        <f>IF(ISERR(IF($C102="","",SUMIFS(Con_ve!$F$6:$F$1005,Con_ve!$D$6:$D$1005,$C102,Con_ve!$I$6:$I$1005,"Fechada",Con_ve!$Q$6:$Q$1005,AB$5))),"",IF($C102="","",SUMIFS(Con_ve!$F$6:$F$1005,Con_ve!$D$6:$D$1005,$C102,Con_ve!$I$6:$I$1005,"Fechada",Con_ve!$Q$6:$Q$1005,AB$5)))</f>
        <v/>
      </c>
      <c r="AC102" s="87" t="str">
        <f>IF(ISERR(IF($C102="","",SUMIFS(Con_ve!$F$6:$F$1005,Con_ve!$D$6:$D$1005,$C102,Con_ve!$I$6:$I$1005,"Fechada",Con_ve!$Q$6:$Q$1005,AC$5))),"",IF($C102="","",SUMIFS(Con_ve!$F$6:$F$1005,Con_ve!$D$6:$D$1005,$C102,Con_ve!$I$6:$I$1005,"Fechada",Con_ve!$Q$6:$Q$1005,AC$5)))</f>
        <v/>
      </c>
      <c r="AD102" s="87" t="str">
        <f>IF(ISERR(IF($C102="","",SUMIFS(Con_ve!$F$6:$F$1005,Con_ve!$D$6:$D$1005,$C102,Con_ve!$I$6:$I$1005,"Fechada",Con_ve!$Q$6:$Q$1005,AD$5))),"",IF($C102="","",SUMIFS(Con_ve!$F$6:$F$1005,Con_ve!$D$6:$D$1005,$C102,Con_ve!$I$6:$I$1005,"Fechada",Con_ve!$Q$6:$Q$1005,AD$5)))</f>
        <v/>
      </c>
      <c r="AE102" s="87" t="str">
        <f>IF(ISERR(IF($C102="","",SUMIFS(Con_ve!$F$6:$F$1005,Con_ve!$D$6:$D$1005,$C102,Con_ve!$I$6:$I$1005,"Fechada",Con_ve!$Q$6:$Q$1005,AE$5))),"",IF($C102="","",SUMIFS(Con_ve!$F$6:$F$1005,Con_ve!$D$6:$D$1005,$C102,Con_ve!$I$6:$I$1005,"Fechada",Con_ve!$Q$6:$Q$1005,AE$5)))</f>
        <v/>
      </c>
      <c r="AF102" s="87" t="str">
        <f>IF(ISERR(IF($C102="","",SUMIFS(Con_ve!$F$6:$F$1005,Con_ve!$D$6:$D$1005,$C102,Con_ve!$I$6:$I$1005,"Fechada",Con_ve!$Q$6:$Q$1005,AF$5))),"",IF($C102="","",SUMIFS(Con_ve!$F$6:$F$1005,Con_ve!$D$6:$D$1005,$C102,Con_ve!$I$6:$I$1005,"Fechada",Con_ve!$Q$6:$Q$1005,AF$5)))</f>
        <v/>
      </c>
      <c r="AG102" s="87" t="str">
        <f>IF(ISERR(IF($C102="","",SUMIFS(Con_ve!$F$6:$F$1005,Con_ve!$D$6:$D$1005,$C102,Con_ve!$I$6:$I$1005,"Fechada",Con_ve!$Q$6:$Q$1005,AG$5))),"",IF($C102="","",SUMIFS(Con_ve!$F$6:$F$1005,Con_ve!$D$6:$D$1005,$C102,Con_ve!$I$6:$I$1005,"Fechada",Con_ve!$Q$6:$Q$1005,AG$5)))</f>
        <v/>
      </c>
      <c r="AH102" s="87">
        <f t="shared" si="29"/>
        <v>0</v>
      </c>
      <c r="AJ102" s="87" t="str">
        <f>IF(ISERR(IF($C102="","",SUMIFS(Con_ve!$F$6:$F$1005,Con_ve!$D$6:$D$1005,$C102,Con_ve!$I$6:$I$1005,"Em negociação",Con_ve!$Q$6:$Q$1005,AJ$5))),"",IF($C102="","",SUMIFS(Con_ve!$F$6:$F$1005,Con_ve!$D$6:$D$1005,$C102,Con_ve!$I$6:$I$1005,"Em negociação",Con_ve!$Q$6:$Q$1005,AJ$5)))</f>
        <v/>
      </c>
      <c r="AK102" s="87" t="str">
        <f>IF(ISERR(IF($C102="","",SUMIFS(Con_ve!$F$6:$F$1005,Con_ve!$D$6:$D$1005,$C102,Con_ve!$I$6:$I$1005,"Em negociação",Con_ve!$Q$6:$Q$1005,AK$5))),"",IF($C102="","",SUMIFS(Con_ve!$F$6:$F$1005,Con_ve!$D$6:$D$1005,$C102,Con_ve!$I$6:$I$1005,"Em negociação",Con_ve!$Q$6:$Q$1005,AK$5)))</f>
        <v/>
      </c>
      <c r="AL102" s="87" t="str">
        <f>IF(ISERR(IF($C102="","",SUMIFS(Con_ve!$F$6:$F$1005,Con_ve!$D$6:$D$1005,$C102,Con_ve!$I$6:$I$1005,"Em negociação",Con_ve!$Q$6:$Q$1005,AL$5))),"",IF($C102="","",SUMIFS(Con_ve!$F$6:$F$1005,Con_ve!$D$6:$D$1005,$C102,Con_ve!$I$6:$I$1005,"Em negociação",Con_ve!$Q$6:$Q$1005,AL$5)))</f>
        <v/>
      </c>
      <c r="AM102" s="87" t="str">
        <f>IF(ISERR(IF($C102="","",SUMIFS(Con_ve!$F$6:$F$1005,Con_ve!$D$6:$D$1005,$C102,Con_ve!$I$6:$I$1005,"Em negociação",Con_ve!$Q$6:$Q$1005,AM$5))),"",IF($C102="","",SUMIFS(Con_ve!$F$6:$F$1005,Con_ve!$D$6:$D$1005,$C102,Con_ve!$I$6:$I$1005,"Em negociação",Con_ve!$Q$6:$Q$1005,AM$5)))</f>
        <v/>
      </c>
      <c r="AN102" s="87" t="str">
        <f>IF(ISERR(IF($C102="","",SUMIFS(Con_ve!$F$6:$F$1005,Con_ve!$D$6:$D$1005,$C102,Con_ve!$I$6:$I$1005,"Em negociação",Con_ve!$Q$6:$Q$1005,AN$5))),"",IF($C102="","",SUMIFS(Con_ve!$F$6:$F$1005,Con_ve!$D$6:$D$1005,$C102,Con_ve!$I$6:$I$1005,"Em negociação",Con_ve!$Q$6:$Q$1005,AN$5)))</f>
        <v/>
      </c>
      <c r="AO102" s="87" t="str">
        <f>IF(ISERR(IF($C102="","",SUMIFS(Con_ve!$F$6:$F$1005,Con_ve!$D$6:$D$1005,$C102,Con_ve!$I$6:$I$1005,"Em negociação",Con_ve!$Q$6:$Q$1005,AO$5))),"",IF($C102="","",SUMIFS(Con_ve!$F$6:$F$1005,Con_ve!$D$6:$D$1005,$C102,Con_ve!$I$6:$I$1005,"Em negociação",Con_ve!$Q$6:$Q$1005,AO$5)))</f>
        <v/>
      </c>
      <c r="AP102" s="87" t="str">
        <f>IF(ISERR(IF($C102="","",SUMIFS(Con_ve!$F$6:$F$1005,Con_ve!$D$6:$D$1005,$C102,Con_ve!$I$6:$I$1005,"Em negociação",Con_ve!$Q$6:$Q$1005,AP$5))),"",IF($C102="","",SUMIFS(Con_ve!$F$6:$F$1005,Con_ve!$D$6:$D$1005,$C102,Con_ve!$I$6:$I$1005,"Em negociação",Con_ve!$Q$6:$Q$1005,AP$5)))</f>
        <v/>
      </c>
      <c r="AQ102" s="87" t="str">
        <f>IF(ISERR(IF($C102="","",SUMIFS(Con_ve!$F$6:$F$1005,Con_ve!$D$6:$D$1005,$C102,Con_ve!$I$6:$I$1005,"Em negociação",Con_ve!$Q$6:$Q$1005,AQ$5))),"",IF($C102="","",SUMIFS(Con_ve!$F$6:$F$1005,Con_ve!$D$6:$D$1005,$C102,Con_ve!$I$6:$I$1005,"Em negociação",Con_ve!$Q$6:$Q$1005,AQ$5)))</f>
        <v/>
      </c>
      <c r="AR102" s="87" t="str">
        <f>IF(ISERR(IF($C102="","",SUMIFS(Con_ve!$F$6:$F$1005,Con_ve!$D$6:$D$1005,$C102,Con_ve!$I$6:$I$1005,"Em negociação",Con_ve!$Q$6:$Q$1005,AR$5))),"",IF($C102="","",SUMIFS(Con_ve!$F$6:$F$1005,Con_ve!$D$6:$D$1005,$C102,Con_ve!$I$6:$I$1005,"Em negociação",Con_ve!$Q$6:$Q$1005,AR$5)))</f>
        <v/>
      </c>
      <c r="AS102" s="87" t="str">
        <f>IF(ISERR(IF($C102="","",SUMIFS(Con_ve!$F$6:$F$1005,Con_ve!$D$6:$D$1005,$C102,Con_ve!$I$6:$I$1005,"Em negociação",Con_ve!$Q$6:$Q$1005,AS$5))),"",IF($C102="","",SUMIFS(Con_ve!$F$6:$F$1005,Con_ve!$D$6:$D$1005,$C102,Con_ve!$I$6:$I$1005,"Em negociação",Con_ve!$Q$6:$Q$1005,AS$5)))</f>
        <v/>
      </c>
      <c r="AT102" s="87" t="str">
        <f>IF(ISERR(IF($C102="","",SUMIFS(Con_ve!$F$6:$F$1005,Con_ve!$D$6:$D$1005,$C102,Con_ve!$I$6:$I$1005,"Em negociação",Con_ve!$Q$6:$Q$1005,AT$5))),"",IF($C102="","",SUMIFS(Con_ve!$F$6:$F$1005,Con_ve!$D$6:$D$1005,$C102,Con_ve!$I$6:$I$1005,"Em negociação",Con_ve!$Q$6:$Q$1005,AT$5)))</f>
        <v/>
      </c>
      <c r="AU102" s="87" t="str">
        <f>IF(ISERR(IF($C102="","",SUMIFS(Con_ve!$F$6:$F$1005,Con_ve!$D$6:$D$1005,$C102,Con_ve!$I$6:$I$1005,"Em negociação",Con_ve!$Q$6:$Q$1005,AU$5))),"",IF($C102="","",SUMIFS(Con_ve!$F$6:$F$1005,Con_ve!$D$6:$D$1005,$C102,Con_ve!$I$6:$I$1005,"Em negociação",Con_ve!$Q$6:$Q$1005,AU$5)))</f>
        <v/>
      </c>
      <c r="AV102" s="87">
        <f t="shared" si="30"/>
        <v>0</v>
      </c>
    </row>
    <row r="103" spans="3:48" ht="30" customHeight="1">
      <c r="C103" s="97"/>
      <c r="D103" s="97"/>
      <c r="E103" s="95" t="s">
        <v>309</v>
      </c>
      <c r="F103" s="95" t="s">
        <v>309</v>
      </c>
      <c r="H103" s="87">
        <f t="shared" si="16"/>
        <v>0</v>
      </c>
      <c r="I103" s="87">
        <f t="shared" si="17"/>
        <v>0</v>
      </c>
      <c r="J103" s="87">
        <f t="shared" si="18"/>
        <v>0</v>
      </c>
      <c r="K103" s="87">
        <f t="shared" si="19"/>
        <v>0</v>
      </c>
      <c r="L103" s="87">
        <f t="shared" si="20"/>
        <v>0</v>
      </c>
      <c r="M103" s="87">
        <f t="shared" si="21"/>
        <v>0</v>
      </c>
      <c r="N103" s="87">
        <f t="shared" si="22"/>
        <v>0</v>
      </c>
      <c r="O103" s="87">
        <f t="shared" si="23"/>
        <v>0</v>
      </c>
      <c r="P103" s="87">
        <f t="shared" si="24"/>
        <v>0</v>
      </c>
      <c r="Q103" s="87">
        <f t="shared" si="25"/>
        <v>0</v>
      </c>
      <c r="R103" s="87">
        <f t="shared" si="26"/>
        <v>0</v>
      </c>
      <c r="S103" s="87">
        <f t="shared" si="27"/>
        <v>0</v>
      </c>
      <c r="T103" s="87">
        <f t="shared" si="28"/>
        <v>0</v>
      </c>
      <c r="V103" s="87" t="str">
        <f>IF(ISERR(IF($C103="","",SUMIFS(Con_ve!$F$6:$F$1005,Con_ve!$D$6:$D$1005,$C103,Con_ve!$I$6:$I$1005,"Fechada",Con_ve!$Q$6:$Q$1005,V$5))),"",IF($C103="","",SUMIFS(Con_ve!$F$6:$F$1005,Con_ve!$D$6:$D$1005,$C103,Con_ve!$I$6:$I$1005,"Fechada",Con_ve!$Q$6:$Q$1005,V$5)))</f>
        <v/>
      </c>
      <c r="W103" s="87" t="str">
        <f>IF(ISERR(IF($C103="","",SUMIFS(Con_ve!$F$6:$F$1005,Con_ve!$D$6:$D$1005,$C103,Con_ve!$I$6:$I$1005,"Fechada",Con_ve!$Q$6:$Q$1005,W$5))),"",IF($C103="","",SUMIFS(Con_ve!$F$6:$F$1005,Con_ve!$D$6:$D$1005,$C103,Con_ve!$I$6:$I$1005,"Fechada",Con_ve!$Q$6:$Q$1005,W$5)))</f>
        <v/>
      </c>
      <c r="X103" s="87" t="str">
        <f>IF(ISERR(IF($C103="","",SUMIFS(Con_ve!$F$6:$F$1005,Con_ve!$D$6:$D$1005,$C103,Con_ve!$I$6:$I$1005,"Fechada",Con_ve!$Q$6:$Q$1005,X$5))),"",IF($C103="","",SUMIFS(Con_ve!$F$6:$F$1005,Con_ve!$D$6:$D$1005,$C103,Con_ve!$I$6:$I$1005,"Fechada",Con_ve!$Q$6:$Q$1005,X$5)))</f>
        <v/>
      </c>
      <c r="Y103" s="87" t="str">
        <f>IF(ISERR(IF($C103="","",SUMIFS(Con_ve!$F$6:$F$1005,Con_ve!$D$6:$D$1005,$C103,Con_ve!$I$6:$I$1005,"Fechada",Con_ve!$Q$6:$Q$1005,Y$5))),"",IF($C103="","",SUMIFS(Con_ve!$F$6:$F$1005,Con_ve!$D$6:$D$1005,$C103,Con_ve!$I$6:$I$1005,"Fechada",Con_ve!$Q$6:$Q$1005,Y$5)))</f>
        <v/>
      </c>
      <c r="Z103" s="87" t="str">
        <f>IF(ISERR(IF($C103="","",SUMIFS(Con_ve!$F$6:$F$1005,Con_ve!$D$6:$D$1005,$C103,Con_ve!$I$6:$I$1005,"Fechada",Con_ve!$Q$6:$Q$1005,Z$5))),"",IF($C103="","",SUMIFS(Con_ve!$F$6:$F$1005,Con_ve!$D$6:$D$1005,$C103,Con_ve!$I$6:$I$1005,"Fechada",Con_ve!$Q$6:$Q$1005,Z$5)))</f>
        <v/>
      </c>
      <c r="AA103" s="87" t="str">
        <f>IF(ISERR(IF($C103="","",SUMIFS(Con_ve!$F$6:$F$1005,Con_ve!$D$6:$D$1005,$C103,Con_ve!$I$6:$I$1005,"Fechada",Con_ve!$Q$6:$Q$1005,AA$5))),"",IF($C103="","",SUMIFS(Con_ve!$F$6:$F$1005,Con_ve!$D$6:$D$1005,$C103,Con_ve!$I$6:$I$1005,"Fechada",Con_ve!$Q$6:$Q$1005,AA$5)))</f>
        <v/>
      </c>
      <c r="AB103" s="87" t="str">
        <f>IF(ISERR(IF($C103="","",SUMIFS(Con_ve!$F$6:$F$1005,Con_ve!$D$6:$D$1005,$C103,Con_ve!$I$6:$I$1005,"Fechada",Con_ve!$Q$6:$Q$1005,AB$5))),"",IF($C103="","",SUMIFS(Con_ve!$F$6:$F$1005,Con_ve!$D$6:$D$1005,$C103,Con_ve!$I$6:$I$1005,"Fechada",Con_ve!$Q$6:$Q$1005,AB$5)))</f>
        <v/>
      </c>
      <c r="AC103" s="87" t="str">
        <f>IF(ISERR(IF($C103="","",SUMIFS(Con_ve!$F$6:$F$1005,Con_ve!$D$6:$D$1005,$C103,Con_ve!$I$6:$I$1005,"Fechada",Con_ve!$Q$6:$Q$1005,AC$5))),"",IF($C103="","",SUMIFS(Con_ve!$F$6:$F$1005,Con_ve!$D$6:$D$1005,$C103,Con_ve!$I$6:$I$1005,"Fechada",Con_ve!$Q$6:$Q$1005,AC$5)))</f>
        <v/>
      </c>
      <c r="AD103" s="87" t="str">
        <f>IF(ISERR(IF($C103="","",SUMIFS(Con_ve!$F$6:$F$1005,Con_ve!$D$6:$D$1005,$C103,Con_ve!$I$6:$I$1005,"Fechada",Con_ve!$Q$6:$Q$1005,AD$5))),"",IF($C103="","",SUMIFS(Con_ve!$F$6:$F$1005,Con_ve!$D$6:$D$1005,$C103,Con_ve!$I$6:$I$1005,"Fechada",Con_ve!$Q$6:$Q$1005,AD$5)))</f>
        <v/>
      </c>
      <c r="AE103" s="87" t="str">
        <f>IF(ISERR(IF($C103="","",SUMIFS(Con_ve!$F$6:$F$1005,Con_ve!$D$6:$D$1005,$C103,Con_ve!$I$6:$I$1005,"Fechada",Con_ve!$Q$6:$Q$1005,AE$5))),"",IF($C103="","",SUMIFS(Con_ve!$F$6:$F$1005,Con_ve!$D$6:$D$1005,$C103,Con_ve!$I$6:$I$1005,"Fechada",Con_ve!$Q$6:$Q$1005,AE$5)))</f>
        <v/>
      </c>
      <c r="AF103" s="87" t="str">
        <f>IF(ISERR(IF($C103="","",SUMIFS(Con_ve!$F$6:$F$1005,Con_ve!$D$6:$D$1005,$C103,Con_ve!$I$6:$I$1005,"Fechada",Con_ve!$Q$6:$Q$1005,AF$5))),"",IF($C103="","",SUMIFS(Con_ve!$F$6:$F$1005,Con_ve!$D$6:$D$1005,$C103,Con_ve!$I$6:$I$1005,"Fechada",Con_ve!$Q$6:$Q$1005,AF$5)))</f>
        <v/>
      </c>
      <c r="AG103" s="87" t="str">
        <f>IF(ISERR(IF($C103="","",SUMIFS(Con_ve!$F$6:$F$1005,Con_ve!$D$6:$D$1005,$C103,Con_ve!$I$6:$I$1005,"Fechada",Con_ve!$Q$6:$Q$1005,AG$5))),"",IF($C103="","",SUMIFS(Con_ve!$F$6:$F$1005,Con_ve!$D$6:$D$1005,$C103,Con_ve!$I$6:$I$1005,"Fechada",Con_ve!$Q$6:$Q$1005,AG$5)))</f>
        <v/>
      </c>
      <c r="AH103" s="87">
        <f t="shared" si="29"/>
        <v>0</v>
      </c>
      <c r="AJ103" s="87" t="str">
        <f>IF(ISERR(IF($C103="","",SUMIFS(Con_ve!$F$6:$F$1005,Con_ve!$D$6:$D$1005,$C103,Con_ve!$I$6:$I$1005,"Em negociação",Con_ve!$Q$6:$Q$1005,AJ$5))),"",IF($C103="","",SUMIFS(Con_ve!$F$6:$F$1005,Con_ve!$D$6:$D$1005,$C103,Con_ve!$I$6:$I$1005,"Em negociação",Con_ve!$Q$6:$Q$1005,AJ$5)))</f>
        <v/>
      </c>
      <c r="AK103" s="87" t="str">
        <f>IF(ISERR(IF($C103="","",SUMIFS(Con_ve!$F$6:$F$1005,Con_ve!$D$6:$D$1005,$C103,Con_ve!$I$6:$I$1005,"Em negociação",Con_ve!$Q$6:$Q$1005,AK$5))),"",IF($C103="","",SUMIFS(Con_ve!$F$6:$F$1005,Con_ve!$D$6:$D$1005,$C103,Con_ve!$I$6:$I$1005,"Em negociação",Con_ve!$Q$6:$Q$1005,AK$5)))</f>
        <v/>
      </c>
      <c r="AL103" s="87" t="str">
        <f>IF(ISERR(IF($C103="","",SUMIFS(Con_ve!$F$6:$F$1005,Con_ve!$D$6:$D$1005,$C103,Con_ve!$I$6:$I$1005,"Em negociação",Con_ve!$Q$6:$Q$1005,AL$5))),"",IF($C103="","",SUMIFS(Con_ve!$F$6:$F$1005,Con_ve!$D$6:$D$1005,$C103,Con_ve!$I$6:$I$1005,"Em negociação",Con_ve!$Q$6:$Q$1005,AL$5)))</f>
        <v/>
      </c>
      <c r="AM103" s="87" t="str">
        <f>IF(ISERR(IF($C103="","",SUMIFS(Con_ve!$F$6:$F$1005,Con_ve!$D$6:$D$1005,$C103,Con_ve!$I$6:$I$1005,"Em negociação",Con_ve!$Q$6:$Q$1005,AM$5))),"",IF($C103="","",SUMIFS(Con_ve!$F$6:$F$1005,Con_ve!$D$6:$D$1005,$C103,Con_ve!$I$6:$I$1005,"Em negociação",Con_ve!$Q$6:$Q$1005,AM$5)))</f>
        <v/>
      </c>
      <c r="AN103" s="87" t="str">
        <f>IF(ISERR(IF($C103="","",SUMIFS(Con_ve!$F$6:$F$1005,Con_ve!$D$6:$D$1005,$C103,Con_ve!$I$6:$I$1005,"Em negociação",Con_ve!$Q$6:$Q$1005,AN$5))),"",IF($C103="","",SUMIFS(Con_ve!$F$6:$F$1005,Con_ve!$D$6:$D$1005,$C103,Con_ve!$I$6:$I$1005,"Em negociação",Con_ve!$Q$6:$Q$1005,AN$5)))</f>
        <v/>
      </c>
      <c r="AO103" s="87" t="str">
        <f>IF(ISERR(IF($C103="","",SUMIFS(Con_ve!$F$6:$F$1005,Con_ve!$D$6:$D$1005,$C103,Con_ve!$I$6:$I$1005,"Em negociação",Con_ve!$Q$6:$Q$1005,AO$5))),"",IF($C103="","",SUMIFS(Con_ve!$F$6:$F$1005,Con_ve!$D$6:$D$1005,$C103,Con_ve!$I$6:$I$1005,"Em negociação",Con_ve!$Q$6:$Q$1005,AO$5)))</f>
        <v/>
      </c>
      <c r="AP103" s="87" t="str">
        <f>IF(ISERR(IF($C103="","",SUMIFS(Con_ve!$F$6:$F$1005,Con_ve!$D$6:$D$1005,$C103,Con_ve!$I$6:$I$1005,"Em negociação",Con_ve!$Q$6:$Q$1005,AP$5))),"",IF($C103="","",SUMIFS(Con_ve!$F$6:$F$1005,Con_ve!$D$6:$D$1005,$C103,Con_ve!$I$6:$I$1005,"Em negociação",Con_ve!$Q$6:$Q$1005,AP$5)))</f>
        <v/>
      </c>
      <c r="AQ103" s="87" t="str">
        <f>IF(ISERR(IF($C103="","",SUMIFS(Con_ve!$F$6:$F$1005,Con_ve!$D$6:$D$1005,$C103,Con_ve!$I$6:$I$1005,"Em negociação",Con_ve!$Q$6:$Q$1005,AQ$5))),"",IF($C103="","",SUMIFS(Con_ve!$F$6:$F$1005,Con_ve!$D$6:$D$1005,$C103,Con_ve!$I$6:$I$1005,"Em negociação",Con_ve!$Q$6:$Q$1005,AQ$5)))</f>
        <v/>
      </c>
      <c r="AR103" s="87" t="str">
        <f>IF(ISERR(IF($C103="","",SUMIFS(Con_ve!$F$6:$F$1005,Con_ve!$D$6:$D$1005,$C103,Con_ve!$I$6:$I$1005,"Em negociação",Con_ve!$Q$6:$Q$1005,AR$5))),"",IF($C103="","",SUMIFS(Con_ve!$F$6:$F$1005,Con_ve!$D$6:$D$1005,$C103,Con_ve!$I$6:$I$1005,"Em negociação",Con_ve!$Q$6:$Q$1005,AR$5)))</f>
        <v/>
      </c>
      <c r="AS103" s="87" t="str">
        <f>IF(ISERR(IF($C103="","",SUMIFS(Con_ve!$F$6:$F$1005,Con_ve!$D$6:$D$1005,$C103,Con_ve!$I$6:$I$1005,"Em negociação",Con_ve!$Q$6:$Q$1005,AS$5))),"",IF($C103="","",SUMIFS(Con_ve!$F$6:$F$1005,Con_ve!$D$6:$D$1005,$C103,Con_ve!$I$6:$I$1005,"Em negociação",Con_ve!$Q$6:$Q$1005,AS$5)))</f>
        <v/>
      </c>
      <c r="AT103" s="87" t="str">
        <f>IF(ISERR(IF($C103="","",SUMIFS(Con_ve!$F$6:$F$1005,Con_ve!$D$6:$D$1005,$C103,Con_ve!$I$6:$I$1005,"Em negociação",Con_ve!$Q$6:$Q$1005,AT$5))),"",IF($C103="","",SUMIFS(Con_ve!$F$6:$F$1005,Con_ve!$D$6:$D$1005,$C103,Con_ve!$I$6:$I$1005,"Em negociação",Con_ve!$Q$6:$Q$1005,AT$5)))</f>
        <v/>
      </c>
      <c r="AU103" s="87" t="str">
        <f>IF(ISERR(IF($C103="","",SUMIFS(Con_ve!$F$6:$F$1005,Con_ve!$D$6:$D$1005,$C103,Con_ve!$I$6:$I$1005,"Em negociação",Con_ve!$Q$6:$Q$1005,AU$5))),"",IF($C103="","",SUMIFS(Con_ve!$F$6:$F$1005,Con_ve!$D$6:$D$1005,$C103,Con_ve!$I$6:$I$1005,"Em negociação",Con_ve!$Q$6:$Q$1005,AU$5)))</f>
        <v/>
      </c>
      <c r="AV103" s="87">
        <f t="shared" si="30"/>
        <v>0</v>
      </c>
    </row>
    <row r="104" spans="3:48" ht="30" customHeight="1">
      <c r="C104" s="97"/>
      <c r="D104" s="97"/>
      <c r="E104" s="95" t="s">
        <v>309</v>
      </c>
      <c r="F104" s="95" t="s">
        <v>309</v>
      </c>
      <c r="H104" s="87">
        <f t="shared" si="16"/>
        <v>0</v>
      </c>
      <c r="I104" s="87">
        <f t="shared" si="17"/>
        <v>0</v>
      </c>
      <c r="J104" s="87">
        <f t="shared" si="18"/>
        <v>0</v>
      </c>
      <c r="K104" s="87">
        <f t="shared" si="19"/>
        <v>0</v>
      </c>
      <c r="L104" s="87">
        <f t="shared" si="20"/>
        <v>0</v>
      </c>
      <c r="M104" s="87">
        <f t="shared" si="21"/>
        <v>0</v>
      </c>
      <c r="N104" s="87">
        <f t="shared" si="22"/>
        <v>0</v>
      </c>
      <c r="O104" s="87">
        <f t="shared" si="23"/>
        <v>0</v>
      </c>
      <c r="P104" s="87">
        <f t="shared" si="24"/>
        <v>0</v>
      </c>
      <c r="Q104" s="87">
        <f t="shared" si="25"/>
        <v>0</v>
      </c>
      <c r="R104" s="87">
        <f t="shared" si="26"/>
        <v>0</v>
      </c>
      <c r="S104" s="87">
        <f t="shared" si="27"/>
        <v>0</v>
      </c>
      <c r="T104" s="87">
        <f t="shared" si="28"/>
        <v>0</v>
      </c>
      <c r="V104" s="87" t="str">
        <f>IF(ISERR(IF($C104="","",SUMIFS(Con_ve!$F$6:$F$1005,Con_ve!$D$6:$D$1005,$C104,Con_ve!$I$6:$I$1005,"Fechada",Con_ve!$Q$6:$Q$1005,V$5))),"",IF($C104="","",SUMIFS(Con_ve!$F$6:$F$1005,Con_ve!$D$6:$D$1005,$C104,Con_ve!$I$6:$I$1005,"Fechada",Con_ve!$Q$6:$Q$1005,V$5)))</f>
        <v/>
      </c>
      <c r="W104" s="87" t="str">
        <f>IF(ISERR(IF($C104="","",SUMIFS(Con_ve!$F$6:$F$1005,Con_ve!$D$6:$D$1005,$C104,Con_ve!$I$6:$I$1005,"Fechada",Con_ve!$Q$6:$Q$1005,W$5))),"",IF($C104="","",SUMIFS(Con_ve!$F$6:$F$1005,Con_ve!$D$6:$D$1005,$C104,Con_ve!$I$6:$I$1005,"Fechada",Con_ve!$Q$6:$Q$1005,W$5)))</f>
        <v/>
      </c>
      <c r="X104" s="87" t="str">
        <f>IF(ISERR(IF($C104="","",SUMIFS(Con_ve!$F$6:$F$1005,Con_ve!$D$6:$D$1005,$C104,Con_ve!$I$6:$I$1005,"Fechada",Con_ve!$Q$6:$Q$1005,X$5))),"",IF($C104="","",SUMIFS(Con_ve!$F$6:$F$1005,Con_ve!$D$6:$D$1005,$C104,Con_ve!$I$6:$I$1005,"Fechada",Con_ve!$Q$6:$Q$1005,X$5)))</f>
        <v/>
      </c>
      <c r="Y104" s="87" t="str">
        <f>IF(ISERR(IF($C104="","",SUMIFS(Con_ve!$F$6:$F$1005,Con_ve!$D$6:$D$1005,$C104,Con_ve!$I$6:$I$1005,"Fechada",Con_ve!$Q$6:$Q$1005,Y$5))),"",IF($C104="","",SUMIFS(Con_ve!$F$6:$F$1005,Con_ve!$D$6:$D$1005,$C104,Con_ve!$I$6:$I$1005,"Fechada",Con_ve!$Q$6:$Q$1005,Y$5)))</f>
        <v/>
      </c>
      <c r="Z104" s="87" t="str">
        <f>IF(ISERR(IF($C104="","",SUMIFS(Con_ve!$F$6:$F$1005,Con_ve!$D$6:$D$1005,$C104,Con_ve!$I$6:$I$1005,"Fechada",Con_ve!$Q$6:$Q$1005,Z$5))),"",IF($C104="","",SUMIFS(Con_ve!$F$6:$F$1005,Con_ve!$D$6:$D$1005,$C104,Con_ve!$I$6:$I$1005,"Fechada",Con_ve!$Q$6:$Q$1005,Z$5)))</f>
        <v/>
      </c>
      <c r="AA104" s="87" t="str">
        <f>IF(ISERR(IF($C104="","",SUMIFS(Con_ve!$F$6:$F$1005,Con_ve!$D$6:$D$1005,$C104,Con_ve!$I$6:$I$1005,"Fechada",Con_ve!$Q$6:$Q$1005,AA$5))),"",IF($C104="","",SUMIFS(Con_ve!$F$6:$F$1005,Con_ve!$D$6:$D$1005,$C104,Con_ve!$I$6:$I$1005,"Fechada",Con_ve!$Q$6:$Q$1005,AA$5)))</f>
        <v/>
      </c>
      <c r="AB104" s="87" t="str">
        <f>IF(ISERR(IF($C104="","",SUMIFS(Con_ve!$F$6:$F$1005,Con_ve!$D$6:$D$1005,$C104,Con_ve!$I$6:$I$1005,"Fechada",Con_ve!$Q$6:$Q$1005,AB$5))),"",IF($C104="","",SUMIFS(Con_ve!$F$6:$F$1005,Con_ve!$D$6:$D$1005,$C104,Con_ve!$I$6:$I$1005,"Fechada",Con_ve!$Q$6:$Q$1005,AB$5)))</f>
        <v/>
      </c>
      <c r="AC104" s="87" t="str">
        <f>IF(ISERR(IF($C104="","",SUMIFS(Con_ve!$F$6:$F$1005,Con_ve!$D$6:$D$1005,$C104,Con_ve!$I$6:$I$1005,"Fechada",Con_ve!$Q$6:$Q$1005,AC$5))),"",IF($C104="","",SUMIFS(Con_ve!$F$6:$F$1005,Con_ve!$D$6:$D$1005,$C104,Con_ve!$I$6:$I$1005,"Fechada",Con_ve!$Q$6:$Q$1005,AC$5)))</f>
        <v/>
      </c>
      <c r="AD104" s="87" t="str">
        <f>IF(ISERR(IF($C104="","",SUMIFS(Con_ve!$F$6:$F$1005,Con_ve!$D$6:$D$1005,$C104,Con_ve!$I$6:$I$1005,"Fechada",Con_ve!$Q$6:$Q$1005,AD$5))),"",IF($C104="","",SUMIFS(Con_ve!$F$6:$F$1005,Con_ve!$D$6:$D$1005,$C104,Con_ve!$I$6:$I$1005,"Fechada",Con_ve!$Q$6:$Q$1005,AD$5)))</f>
        <v/>
      </c>
      <c r="AE104" s="87" t="str">
        <f>IF(ISERR(IF($C104="","",SUMIFS(Con_ve!$F$6:$F$1005,Con_ve!$D$6:$D$1005,$C104,Con_ve!$I$6:$I$1005,"Fechada",Con_ve!$Q$6:$Q$1005,AE$5))),"",IF($C104="","",SUMIFS(Con_ve!$F$6:$F$1005,Con_ve!$D$6:$D$1005,$C104,Con_ve!$I$6:$I$1005,"Fechada",Con_ve!$Q$6:$Q$1005,AE$5)))</f>
        <v/>
      </c>
      <c r="AF104" s="87" t="str">
        <f>IF(ISERR(IF($C104="","",SUMIFS(Con_ve!$F$6:$F$1005,Con_ve!$D$6:$D$1005,$C104,Con_ve!$I$6:$I$1005,"Fechada",Con_ve!$Q$6:$Q$1005,AF$5))),"",IF($C104="","",SUMIFS(Con_ve!$F$6:$F$1005,Con_ve!$D$6:$D$1005,$C104,Con_ve!$I$6:$I$1005,"Fechada",Con_ve!$Q$6:$Q$1005,AF$5)))</f>
        <v/>
      </c>
      <c r="AG104" s="87" t="str">
        <f>IF(ISERR(IF($C104="","",SUMIFS(Con_ve!$F$6:$F$1005,Con_ve!$D$6:$D$1005,$C104,Con_ve!$I$6:$I$1005,"Fechada",Con_ve!$Q$6:$Q$1005,AG$5))),"",IF($C104="","",SUMIFS(Con_ve!$F$6:$F$1005,Con_ve!$D$6:$D$1005,$C104,Con_ve!$I$6:$I$1005,"Fechada",Con_ve!$Q$6:$Q$1005,AG$5)))</f>
        <v/>
      </c>
      <c r="AH104" s="87">
        <f t="shared" si="29"/>
        <v>0</v>
      </c>
      <c r="AJ104" s="87" t="str">
        <f>IF(ISERR(IF($C104="","",SUMIFS(Con_ve!$F$6:$F$1005,Con_ve!$D$6:$D$1005,$C104,Con_ve!$I$6:$I$1005,"Em negociação",Con_ve!$Q$6:$Q$1005,AJ$5))),"",IF($C104="","",SUMIFS(Con_ve!$F$6:$F$1005,Con_ve!$D$6:$D$1005,$C104,Con_ve!$I$6:$I$1005,"Em negociação",Con_ve!$Q$6:$Q$1005,AJ$5)))</f>
        <v/>
      </c>
      <c r="AK104" s="87" t="str">
        <f>IF(ISERR(IF($C104="","",SUMIFS(Con_ve!$F$6:$F$1005,Con_ve!$D$6:$D$1005,$C104,Con_ve!$I$6:$I$1005,"Em negociação",Con_ve!$Q$6:$Q$1005,AK$5))),"",IF($C104="","",SUMIFS(Con_ve!$F$6:$F$1005,Con_ve!$D$6:$D$1005,$C104,Con_ve!$I$6:$I$1005,"Em negociação",Con_ve!$Q$6:$Q$1005,AK$5)))</f>
        <v/>
      </c>
      <c r="AL104" s="87" t="str">
        <f>IF(ISERR(IF($C104="","",SUMIFS(Con_ve!$F$6:$F$1005,Con_ve!$D$6:$D$1005,$C104,Con_ve!$I$6:$I$1005,"Em negociação",Con_ve!$Q$6:$Q$1005,AL$5))),"",IF($C104="","",SUMIFS(Con_ve!$F$6:$F$1005,Con_ve!$D$6:$D$1005,$C104,Con_ve!$I$6:$I$1005,"Em negociação",Con_ve!$Q$6:$Q$1005,AL$5)))</f>
        <v/>
      </c>
      <c r="AM104" s="87" t="str">
        <f>IF(ISERR(IF($C104="","",SUMIFS(Con_ve!$F$6:$F$1005,Con_ve!$D$6:$D$1005,$C104,Con_ve!$I$6:$I$1005,"Em negociação",Con_ve!$Q$6:$Q$1005,AM$5))),"",IF($C104="","",SUMIFS(Con_ve!$F$6:$F$1005,Con_ve!$D$6:$D$1005,$C104,Con_ve!$I$6:$I$1005,"Em negociação",Con_ve!$Q$6:$Q$1005,AM$5)))</f>
        <v/>
      </c>
      <c r="AN104" s="87" t="str">
        <f>IF(ISERR(IF($C104="","",SUMIFS(Con_ve!$F$6:$F$1005,Con_ve!$D$6:$D$1005,$C104,Con_ve!$I$6:$I$1005,"Em negociação",Con_ve!$Q$6:$Q$1005,AN$5))),"",IF($C104="","",SUMIFS(Con_ve!$F$6:$F$1005,Con_ve!$D$6:$D$1005,$C104,Con_ve!$I$6:$I$1005,"Em negociação",Con_ve!$Q$6:$Q$1005,AN$5)))</f>
        <v/>
      </c>
      <c r="AO104" s="87" t="str">
        <f>IF(ISERR(IF($C104="","",SUMIFS(Con_ve!$F$6:$F$1005,Con_ve!$D$6:$D$1005,$C104,Con_ve!$I$6:$I$1005,"Em negociação",Con_ve!$Q$6:$Q$1005,AO$5))),"",IF($C104="","",SUMIFS(Con_ve!$F$6:$F$1005,Con_ve!$D$6:$D$1005,$C104,Con_ve!$I$6:$I$1005,"Em negociação",Con_ve!$Q$6:$Q$1005,AO$5)))</f>
        <v/>
      </c>
      <c r="AP104" s="87" t="str">
        <f>IF(ISERR(IF($C104="","",SUMIFS(Con_ve!$F$6:$F$1005,Con_ve!$D$6:$D$1005,$C104,Con_ve!$I$6:$I$1005,"Em negociação",Con_ve!$Q$6:$Q$1005,AP$5))),"",IF($C104="","",SUMIFS(Con_ve!$F$6:$F$1005,Con_ve!$D$6:$D$1005,$C104,Con_ve!$I$6:$I$1005,"Em negociação",Con_ve!$Q$6:$Q$1005,AP$5)))</f>
        <v/>
      </c>
      <c r="AQ104" s="87" t="str">
        <f>IF(ISERR(IF($C104="","",SUMIFS(Con_ve!$F$6:$F$1005,Con_ve!$D$6:$D$1005,$C104,Con_ve!$I$6:$I$1005,"Em negociação",Con_ve!$Q$6:$Q$1005,AQ$5))),"",IF($C104="","",SUMIFS(Con_ve!$F$6:$F$1005,Con_ve!$D$6:$D$1005,$C104,Con_ve!$I$6:$I$1005,"Em negociação",Con_ve!$Q$6:$Q$1005,AQ$5)))</f>
        <v/>
      </c>
      <c r="AR104" s="87" t="str">
        <f>IF(ISERR(IF($C104="","",SUMIFS(Con_ve!$F$6:$F$1005,Con_ve!$D$6:$D$1005,$C104,Con_ve!$I$6:$I$1005,"Em negociação",Con_ve!$Q$6:$Q$1005,AR$5))),"",IF($C104="","",SUMIFS(Con_ve!$F$6:$F$1005,Con_ve!$D$6:$D$1005,$C104,Con_ve!$I$6:$I$1005,"Em negociação",Con_ve!$Q$6:$Q$1005,AR$5)))</f>
        <v/>
      </c>
      <c r="AS104" s="87" t="str">
        <f>IF(ISERR(IF($C104="","",SUMIFS(Con_ve!$F$6:$F$1005,Con_ve!$D$6:$D$1005,$C104,Con_ve!$I$6:$I$1005,"Em negociação",Con_ve!$Q$6:$Q$1005,AS$5))),"",IF($C104="","",SUMIFS(Con_ve!$F$6:$F$1005,Con_ve!$D$6:$D$1005,$C104,Con_ve!$I$6:$I$1005,"Em negociação",Con_ve!$Q$6:$Q$1005,AS$5)))</f>
        <v/>
      </c>
      <c r="AT104" s="87" t="str">
        <f>IF(ISERR(IF($C104="","",SUMIFS(Con_ve!$F$6:$F$1005,Con_ve!$D$6:$D$1005,$C104,Con_ve!$I$6:$I$1005,"Em negociação",Con_ve!$Q$6:$Q$1005,AT$5))),"",IF($C104="","",SUMIFS(Con_ve!$F$6:$F$1005,Con_ve!$D$6:$D$1005,$C104,Con_ve!$I$6:$I$1005,"Em negociação",Con_ve!$Q$6:$Q$1005,AT$5)))</f>
        <v/>
      </c>
      <c r="AU104" s="87" t="str">
        <f>IF(ISERR(IF($C104="","",SUMIFS(Con_ve!$F$6:$F$1005,Con_ve!$D$6:$D$1005,$C104,Con_ve!$I$6:$I$1005,"Em negociação",Con_ve!$Q$6:$Q$1005,AU$5))),"",IF($C104="","",SUMIFS(Con_ve!$F$6:$F$1005,Con_ve!$D$6:$D$1005,$C104,Con_ve!$I$6:$I$1005,"Em negociação",Con_ve!$Q$6:$Q$1005,AU$5)))</f>
        <v/>
      </c>
      <c r="AV104" s="87">
        <f t="shared" si="30"/>
        <v>0</v>
      </c>
    </row>
    <row r="105" spans="3:48" ht="30" customHeight="1">
      <c r="C105" s="97"/>
      <c r="D105" s="97"/>
      <c r="E105" s="95" t="s">
        <v>309</v>
      </c>
      <c r="F105" s="95" t="s">
        <v>309</v>
      </c>
      <c r="H105" s="87">
        <f t="shared" si="16"/>
        <v>0</v>
      </c>
      <c r="I105" s="87">
        <f t="shared" si="17"/>
        <v>0</v>
      </c>
      <c r="J105" s="87">
        <f t="shared" si="18"/>
        <v>0</v>
      </c>
      <c r="K105" s="87">
        <f t="shared" si="19"/>
        <v>0</v>
      </c>
      <c r="L105" s="87">
        <f t="shared" si="20"/>
        <v>0</v>
      </c>
      <c r="M105" s="87">
        <f t="shared" si="21"/>
        <v>0</v>
      </c>
      <c r="N105" s="87">
        <f t="shared" si="22"/>
        <v>0</v>
      </c>
      <c r="O105" s="87">
        <f t="shared" si="23"/>
        <v>0</v>
      </c>
      <c r="P105" s="87">
        <f t="shared" si="24"/>
        <v>0</v>
      </c>
      <c r="Q105" s="87">
        <f t="shared" si="25"/>
        <v>0</v>
      </c>
      <c r="R105" s="87">
        <f t="shared" si="26"/>
        <v>0</v>
      </c>
      <c r="S105" s="87">
        <f t="shared" si="27"/>
        <v>0</v>
      </c>
      <c r="T105" s="87">
        <f t="shared" si="28"/>
        <v>0</v>
      </c>
      <c r="V105" s="87" t="str">
        <f>IF(ISERR(IF($C105="","",SUMIFS(Con_ve!$F$6:$F$1005,Con_ve!$D$6:$D$1005,$C105,Con_ve!$I$6:$I$1005,"Fechada",Con_ve!$Q$6:$Q$1005,V$5))),"",IF($C105="","",SUMIFS(Con_ve!$F$6:$F$1005,Con_ve!$D$6:$D$1005,$C105,Con_ve!$I$6:$I$1005,"Fechada",Con_ve!$Q$6:$Q$1005,V$5)))</f>
        <v/>
      </c>
      <c r="W105" s="87" t="str">
        <f>IF(ISERR(IF($C105="","",SUMIFS(Con_ve!$F$6:$F$1005,Con_ve!$D$6:$D$1005,$C105,Con_ve!$I$6:$I$1005,"Fechada",Con_ve!$Q$6:$Q$1005,W$5))),"",IF($C105="","",SUMIFS(Con_ve!$F$6:$F$1005,Con_ve!$D$6:$D$1005,$C105,Con_ve!$I$6:$I$1005,"Fechada",Con_ve!$Q$6:$Q$1005,W$5)))</f>
        <v/>
      </c>
      <c r="X105" s="87" t="str">
        <f>IF(ISERR(IF($C105="","",SUMIFS(Con_ve!$F$6:$F$1005,Con_ve!$D$6:$D$1005,$C105,Con_ve!$I$6:$I$1005,"Fechada",Con_ve!$Q$6:$Q$1005,X$5))),"",IF($C105="","",SUMIFS(Con_ve!$F$6:$F$1005,Con_ve!$D$6:$D$1005,$C105,Con_ve!$I$6:$I$1005,"Fechada",Con_ve!$Q$6:$Q$1005,X$5)))</f>
        <v/>
      </c>
      <c r="Y105" s="87" t="str">
        <f>IF(ISERR(IF($C105="","",SUMIFS(Con_ve!$F$6:$F$1005,Con_ve!$D$6:$D$1005,$C105,Con_ve!$I$6:$I$1005,"Fechada",Con_ve!$Q$6:$Q$1005,Y$5))),"",IF($C105="","",SUMIFS(Con_ve!$F$6:$F$1005,Con_ve!$D$6:$D$1005,$C105,Con_ve!$I$6:$I$1005,"Fechada",Con_ve!$Q$6:$Q$1005,Y$5)))</f>
        <v/>
      </c>
      <c r="Z105" s="87" t="str">
        <f>IF(ISERR(IF($C105="","",SUMIFS(Con_ve!$F$6:$F$1005,Con_ve!$D$6:$D$1005,$C105,Con_ve!$I$6:$I$1005,"Fechada",Con_ve!$Q$6:$Q$1005,Z$5))),"",IF($C105="","",SUMIFS(Con_ve!$F$6:$F$1005,Con_ve!$D$6:$D$1005,$C105,Con_ve!$I$6:$I$1005,"Fechada",Con_ve!$Q$6:$Q$1005,Z$5)))</f>
        <v/>
      </c>
      <c r="AA105" s="87" t="str">
        <f>IF(ISERR(IF($C105="","",SUMIFS(Con_ve!$F$6:$F$1005,Con_ve!$D$6:$D$1005,$C105,Con_ve!$I$6:$I$1005,"Fechada",Con_ve!$Q$6:$Q$1005,AA$5))),"",IF($C105="","",SUMIFS(Con_ve!$F$6:$F$1005,Con_ve!$D$6:$D$1005,$C105,Con_ve!$I$6:$I$1005,"Fechada",Con_ve!$Q$6:$Q$1005,AA$5)))</f>
        <v/>
      </c>
      <c r="AB105" s="87" t="str">
        <f>IF(ISERR(IF($C105="","",SUMIFS(Con_ve!$F$6:$F$1005,Con_ve!$D$6:$D$1005,$C105,Con_ve!$I$6:$I$1005,"Fechada",Con_ve!$Q$6:$Q$1005,AB$5))),"",IF($C105="","",SUMIFS(Con_ve!$F$6:$F$1005,Con_ve!$D$6:$D$1005,$C105,Con_ve!$I$6:$I$1005,"Fechada",Con_ve!$Q$6:$Q$1005,AB$5)))</f>
        <v/>
      </c>
      <c r="AC105" s="87" t="str">
        <f>IF(ISERR(IF($C105="","",SUMIFS(Con_ve!$F$6:$F$1005,Con_ve!$D$6:$D$1005,$C105,Con_ve!$I$6:$I$1005,"Fechada",Con_ve!$Q$6:$Q$1005,AC$5))),"",IF($C105="","",SUMIFS(Con_ve!$F$6:$F$1005,Con_ve!$D$6:$D$1005,$C105,Con_ve!$I$6:$I$1005,"Fechada",Con_ve!$Q$6:$Q$1005,AC$5)))</f>
        <v/>
      </c>
      <c r="AD105" s="87" t="str">
        <f>IF(ISERR(IF($C105="","",SUMIFS(Con_ve!$F$6:$F$1005,Con_ve!$D$6:$D$1005,$C105,Con_ve!$I$6:$I$1005,"Fechada",Con_ve!$Q$6:$Q$1005,AD$5))),"",IF($C105="","",SUMIFS(Con_ve!$F$6:$F$1005,Con_ve!$D$6:$D$1005,$C105,Con_ve!$I$6:$I$1005,"Fechada",Con_ve!$Q$6:$Q$1005,AD$5)))</f>
        <v/>
      </c>
      <c r="AE105" s="87" t="str">
        <f>IF(ISERR(IF($C105="","",SUMIFS(Con_ve!$F$6:$F$1005,Con_ve!$D$6:$D$1005,$C105,Con_ve!$I$6:$I$1005,"Fechada",Con_ve!$Q$6:$Q$1005,AE$5))),"",IF($C105="","",SUMIFS(Con_ve!$F$6:$F$1005,Con_ve!$D$6:$D$1005,$C105,Con_ve!$I$6:$I$1005,"Fechada",Con_ve!$Q$6:$Q$1005,AE$5)))</f>
        <v/>
      </c>
      <c r="AF105" s="87" t="str">
        <f>IF(ISERR(IF($C105="","",SUMIFS(Con_ve!$F$6:$F$1005,Con_ve!$D$6:$D$1005,$C105,Con_ve!$I$6:$I$1005,"Fechada",Con_ve!$Q$6:$Q$1005,AF$5))),"",IF($C105="","",SUMIFS(Con_ve!$F$6:$F$1005,Con_ve!$D$6:$D$1005,$C105,Con_ve!$I$6:$I$1005,"Fechada",Con_ve!$Q$6:$Q$1005,AF$5)))</f>
        <v/>
      </c>
      <c r="AG105" s="87" t="str">
        <f>IF(ISERR(IF($C105="","",SUMIFS(Con_ve!$F$6:$F$1005,Con_ve!$D$6:$D$1005,$C105,Con_ve!$I$6:$I$1005,"Fechada",Con_ve!$Q$6:$Q$1005,AG$5))),"",IF($C105="","",SUMIFS(Con_ve!$F$6:$F$1005,Con_ve!$D$6:$D$1005,$C105,Con_ve!$I$6:$I$1005,"Fechada",Con_ve!$Q$6:$Q$1005,AG$5)))</f>
        <v/>
      </c>
      <c r="AH105" s="87">
        <f t="shared" si="29"/>
        <v>0</v>
      </c>
      <c r="AJ105" s="87" t="str">
        <f>IF(ISERR(IF($C105="","",SUMIFS(Con_ve!$F$6:$F$1005,Con_ve!$D$6:$D$1005,$C105,Con_ve!$I$6:$I$1005,"Em negociação",Con_ve!$Q$6:$Q$1005,AJ$5))),"",IF($C105="","",SUMIFS(Con_ve!$F$6:$F$1005,Con_ve!$D$6:$D$1005,$C105,Con_ve!$I$6:$I$1005,"Em negociação",Con_ve!$Q$6:$Q$1005,AJ$5)))</f>
        <v/>
      </c>
      <c r="AK105" s="87" t="str">
        <f>IF(ISERR(IF($C105="","",SUMIFS(Con_ve!$F$6:$F$1005,Con_ve!$D$6:$D$1005,$C105,Con_ve!$I$6:$I$1005,"Em negociação",Con_ve!$Q$6:$Q$1005,AK$5))),"",IF($C105="","",SUMIFS(Con_ve!$F$6:$F$1005,Con_ve!$D$6:$D$1005,$C105,Con_ve!$I$6:$I$1005,"Em negociação",Con_ve!$Q$6:$Q$1005,AK$5)))</f>
        <v/>
      </c>
      <c r="AL105" s="87" t="str">
        <f>IF(ISERR(IF($C105="","",SUMIFS(Con_ve!$F$6:$F$1005,Con_ve!$D$6:$D$1005,$C105,Con_ve!$I$6:$I$1005,"Em negociação",Con_ve!$Q$6:$Q$1005,AL$5))),"",IF($C105="","",SUMIFS(Con_ve!$F$6:$F$1005,Con_ve!$D$6:$D$1005,$C105,Con_ve!$I$6:$I$1005,"Em negociação",Con_ve!$Q$6:$Q$1005,AL$5)))</f>
        <v/>
      </c>
      <c r="AM105" s="87" t="str">
        <f>IF(ISERR(IF($C105="","",SUMIFS(Con_ve!$F$6:$F$1005,Con_ve!$D$6:$D$1005,$C105,Con_ve!$I$6:$I$1005,"Em negociação",Con_ve!$Q$6:$Q$1005,AM$5))),"",IF($C105="","",SUMIFS(Con_ve!$F$6:$F$1005,Con_ve!$D$6:$D$1005,$C105,Con_ve!$I$6:$I$1005,"Em negociação",Con_ve!$Q$6:$Q$1005,AM$5)))</f>
        <v/>
      </c>
      <c r="AN105" s="87" t="str">
        <f>IF(ISERR(IF($C105="","",SUMIFS(Con_ve!$F$6:$F$1005,Con_ve!$D$6:$D$1005,$C105,Con_ve!$I$6:$I$1005,"Em negociação",Con_ve!$Q$6:$Q$1005,AN$5))),"",IF($C105="","",SUMIFS(Con_ve!$F$6:$F$1005,Con_ve!$D$6:$D$1005,$C105,Con_ve!$I$6:$I$1005,"Em negociação",Con_ve!$Q$6:$Q$1005,AN$5)))</f>
        <v/>
      </c>
      <c r="AO105" s="87" t="str">
        <f>IF(ISERR(IF($C105="","",SUMIFS(Con_ve!$F$6:$F$1005,Con_ve!$D$6:$D$1005,$C105,Con_ve!$I$6:$I$1005,"Em negociação",Con_ve!$Q$6:$Q$1005,AO$5))),"",IF($C105="","",SUMIFS(Con_ve!$F$6:$F$1005,Con_ve!$D$6:$D$1005,$C105,Con_ve!$I$6:$I$1005,"Em negociação",Con_ve!$Q$6:$Q$1005,AO$5)))</f>
        <v/>
      </c>
      <c r="AP105" s="87" t="str">
        <f>IF(ISERR(IF($C105="","",SUMIFS(Con_ve!$F$6:$F$1005,Con_ve!$D$6:$D$1005,$C105,Con_ve!$I$6:$I$1005,"Em negociação",Con_ve!$Q$6:$Q$1005,AP$5))),"",IF($C105="","",SUMIFS(Con_ve!$F$6:$F$1005,Con_ve!$D$6:$D$1005,$C105,Con_ve!$I$6:$I$1005,"Em negociação",Con_ve!$Q$6:$Q$1005,AP$5)))</f>
        <v/>
      </c>
      <c r="AQ105" s="87" t="str">
        <f>IF(ISERR(IF($C105="","",SUMIFS(Con_ve!$F$6:$F$1005,Con_ve!$D$6:$D$1005,$C105,Con_ve!$I$6:$I$1005,"Em negociação",Con_ve!$Q$6:$Q$1005,AQ$5))),"",IF($C105="","",SUMIFS(Con_ve!$F$6:$F$1005,Con_ve!$D$6:$D$1005,$C105,Con_ve!$I$6:$I$1005,"Em negociação",Con_ve!$Q$6:$Q$1005,AQ$5)))</f>
        <v/>
      </c>
      <c r="AR105" s="87" t="str">
        <f>IF(ISERR(IF($C105="","",SUMIFS(Con_ve!$F$6:$F$1005,Con_ve!$D$6:$D$1005,$C105,Con_ve!$I$6:$I$1005,"Em negociação",Con_ve!$Q$6:$Q$1005,AR$5))),"",IF($C105="","",SUMIFS(Con_ve!$F$6:$F$1005,Con_ve!$D$6:$D$1005,$C105,Con_ve!$I$6:$I$1005,"Em negociação",Con_ve!$Q$6:$Q$1005,AR$5)))</f>
        <v/>
      </c>
      <c r="AS105" s="87" t="str">
        <f>IF(ISERR(IF($C105="","",SUMIFS(Con_ve!$F$6:$F$1005,Con_ve!$D$6:$D$1005,$C105,Con_ve!$I$6:$I$1005,"Em negociação",Con_ve!$Q$6:$Q$1005,AS$5))),"",IF($C105="","",SUMIFS(Con_ve!$F$6:$F$1005,Con_ve!$D$6:$D$1005,$C105,Con_ve!$I$6:$I$1005,"Em negociação",Con_ve!$Q$6:$Q$1005,AS$5)))</f>
        <v/>
      </c>
      <c r="AT105" s="87" t="str">
        <f>IF(ISERR(IF($C105="","",SUMIFS(Con_ve!$F$6:$F$1005,Con_ve!$D$6:$D$1005,$C105,Con_ve!$I$6:$I$1005,"Em negociação",Con_ve!$Q$6:$Q$1005,AT$5))),"",IF($C105="","",SUMIFS(Con_ve!$F$6:$F$1005,Con_ve!$D$6:$D$1005,$C105,Con_ve!$I$6:$I$1005,"Em negociação",Con_ve!$Q$6:$Q$1005,AT$5)))</f>
        <v/>
      </c>
      <c r="AU105" s="87" t="str">
        <f>IF(ISERR(IF($C105="","",SUMIFS(Con_ve!$F$6:$F$1005,Con_ve!$D$6:$D$1005,$C105,Con_ve!$I$6:$I$1005,"Em negociação",Con_ve!$Q$6:$Q$1005,AU$5))),"",IF($C105="","",SUMIFS(Con_ve!$F$6:$F$1005,Con_ve!$D$6:$D$1005,$C105,Con_ve!$I$6:$I$1005,"Em negociação",Con_ve!$Q$6:$Q$1005,AU$5)))</f>
        <v/>
      </c>
      <c r="AV105" s="87">
        <f t="shared" si="30"/>
        <v>0</v>
      </c>
    </row>
    <row r="106" spans="3:48" ht="30" customHeight="1"/>
    <row r="107" spans="3:48" ht="30" customHeight="1"/>
    <row r="108" spans="3:48" ht="30" customHeight="1"/>
    <row r="109" spans="3:48" ht="30" customHeight="1"/>
    <row r="110" spans="3:48" ht="30" customHeight="1"/>
    <row r="111" spans="3:48" ht="30" customHeight="1"/>
    <row r="112" spans="3:48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autoFilter ref="C5:F5" xr:uid="{00000000-0009-0000-0000-000006000000}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V588"/>
  <sheetViews>
    <sheetView showGridLines="0" zoomScale="90" zoomScaleNormal="90" zoomScalePageLayoutView="80" workbookViewId="0">
      <pane ySplit="6" topLeftCell="A7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4.5" customWidth="1"/>
    <col min="4" max="15" width="10.75" style="142" customWidth="1"/>
    <col min="16" max="17" width="12" style="142" customWidth="1"/>
    <col min="18" max="19" width="10.75" customWidth="1"/>
    <col min="20" max="22" width="10.75" style="64" customWidth="1"/>
    <col min="23" max="23" width="10.75" customWidth="1"/>
  </cols>
  <sheetData>
    <row r="1" spans="3:22" s="1" customFormat="1" ht="39" customHeight="1"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T1" s="89"/>
      <c r="U1" s="89"/>
      <c r="V1" s="89"/>
    </row>
    <row r="2" spans="3:22" s="2" customFormat="1" ht="30" customHeight="1">
      <c r="C2" s="4"/>
      <c r="D2" s="137"/>
      <c r="E2" s="137"/>
      <c r="F2" s="137"/>
      <c r="G2" s="137"/>
      <c r="H2" s="137"/>
      <c r="I2" s="137"/>
      <c r="J2" s="141"/>
      <c r="K2" s="141"/>
      <c r="L2" s="141"/>
      <c r="M2" s="141"/>
      <c r="N2" s="141"/>
      <c r="O2" s="141"/>
      <c r="P2" s="141"/>
      <c r="Q2" s="141"/>
      <c r="T2" s="92"/>
      <c r="U2" s="92"/>
      <c r="V2" s="92"/>
    </row>
    <row r="3" spans="3:22" s="159" customFormat="1" ht="44.25" customHeight="1">
      <c r="C3" s="160"/>
      <c r="E3" s="161"/>
      <c r="F3" s="161"/>
    </row>
    <row r="4" spans="3:22" ht="15" customHeight="1" thickBot="1">
      <c r="C4" s="8"/>
      <c r="D4" s="138"/>
      <c r="E4" s="138"/>
      <c r="F4" s="138"/>
      <c r="G4" s="138"/>
      <c r="H4" s="138"/>
      <c r="I4" s="138"/>
      <c r="T4" s="87" t="s">
        <v>201</v>
      </c>
      <c r="V4" s="87">
        <f ca="1">MONTH(TODAY())</f>
        <v>5</v>
      </c>
    </row>
    <row r="5" spans="3:22" ht="30" customHeight="1" thickTop="1">
      <c r="C5" s="23" t="s">
        <v>19</v>
      </c>
      <c r="D5" s="143" t="s">
        <v>188</v>
      </c>
      <c r="E5" s="143" t="s">
        <v>189</v>
      </c>
      <c r="F5" s="143" t="s">
        <v>190</v>
      </c>
      <c r="G5" s="143" t="s">
        <v>191</v>
      </c>
      <c r="H5" s="143" t="s">
        <v>192</v>
      </c>
      <c r="I5" s="143" t="s">
        <v>193</v>
      </c>
      <c r="J5" s="143" t="s">
        <v>194</v>
      </c>
      <c r="K5" s="143" t="s">
        <v>195</v>
      </c>
      <c r="L5" s="143" t="s">
        <v>196</v>
      </c>
      <c r="M5" s="143" t="s">
        <v>197</v>
      </c>
      <c r="N5" s="143" t="s">
        <v>198</v>
      </c>
      <c r="O5" s="143" t="s">
        <v>199</v>
      </c>
      <c r="P5" s="143" t="str">
        <f ca="1">"Total até "&amp;""&amp;V5</f>
        <v>Total até maio</v>
      </c>
      <c r="Q5" s="143" t="s">
        <v>200</v>
      </c>
      <c r="T5" s="87" t="str">
        <f>IFERROR(IF(Pr_lg!C6="","",Pr_lg!C6),"")</f>
        <v>Acre (AC)</v>
      </c>
      <c r="V5" s="98" t="str">
        <f ca="1">TEXT(TODAY(),"MMMM")</f>
        <v>maio</v>
      </c>
    </row>
    <row r="6" spans="3:22" ht="30" customHeight="1">
      <c r="C6" s="97" t="s">
        <v>187</v>
      </c>
      <c r="D6" s="145">
        <f>SUM(D7:D106)</f>
        <v>21000</v>
      </c>
      <c r="E6" s="145">
        <f t="shared" ref="E6:Q6" si="0">SUM(E7:E106)</f>
        <v>24500</v>
      </c>
      <c r="F6" s="145">
        <f t="shared" si="0"/>
        <v>33000</v>
      </c>
      <c r="G6" s="145">
        <f t="shared" si="0"/>
        <v>37000</v>
      </c>
      <c r="H6" s="145">
        <f t="shared" si="0"/>
        <v>41000</v>
      </c>
      <c r="I6" s="145">
        <f t="shared" si="0"/>
        <v>45000</v>
      </c>
      <c r="J6" s="145">
        <f t="shared" si="0"/>
        <v>49000</v>
      </c>
      <c r="K6" s="145">
        <f t="shared" si="0"/>
        <v>53000</v>
      </c>
      <c r="L6" s="145">
        <f t="shared" si="0"/>
        <v>57000</v>
      </c>
      <c r="M6" s="145">
        <f t="shared" si="0"/>
        <v>61000</v>
      </c>
      <c r="N6" s="145">
        <f t="shared" si="0"/>
        <v>65000</v>
      </c>
      <c r="O6" s="145">
        <f t="shared" si="0"/>
        <v>69000</v>
      </c>
      <c r="P6" s="145">
        <f t="shared" ca="1" si="0"/>
        <v>77000</v>
      </c>
      <c r="Q6" s="145">
        <f t="shared" si="0"/>
        <v>555500</v>
      </c>
      <c r="T6" s="87" t="str">
        <f>IFERROR(IF(Pr_lg!C7="","",Pr_lg!C7),"")</f>
        <v>Alagoas (AL)</v>
      </c>
    </row>
    <row r="7" spans="3:22" ht="30" customHeight="1">
      <c r="C7" s="27" t="s">
        <v>76</v>
      </c>
      <c r="D7" s="146">
        <v>5000</v>
      </c>
      <c r="E7" s="146">
        <v>5500</v>
      </c>
      <c r="F7" s="146">
        <v>6000</v>
      </c>
      <c r="G7" s="146">
        <v>6500</v>
      </c>
      <c r="H7" s="146">
        <v>7000</v>
      </c>
      <c r="I7" s="146">
        <v>7500</v>
      </c>
      <c r="J7" s="146">
        <v>8000</v>
      </c>
      <c r="K7" s="146">
        <v>8500</v>
      </c>
      <c r="L7" s="146">
        <v>9000</v>
      </c>
      <c r="M7" s="146">
        <v>9500</v>
      </c>
      <c r="N7" s="146">
        <v>10000</v>
      </c>
      <c r="O7" s="146">
        <v>10500</v>
      </c>
      <c r="P7" s="145">
        <f t="shared" ref="P7:P8" ca="1" si="1">IF(ISERR(IF(C7="","",SUM(D7,OFFSET(C7,0,$V$4)))),"",IF(C7="","",SUM(D7,OFFSET(C7,0,$V$4))))</f>
        <v>12000</v>
      </c>
      <c r="Q7" s="145">
        <f>IF(ISERR(IF(C7="","",SUM(D7:O7))),"",IF(C7="","",SUM(D7:O7)))</f>
        <v>93000</v>
      </c>
      <c r="T7" s="87" t="str">
        <f>IFERROR(IF(Pr_lg!C8="","",Pr_lg!C8),"")</f>
        <v>Amapá (AP)</v>
      </c>
    </row>
    <row r="8" spans="3:22" ht="30" customHeight="1">
      <c r="C8" s="27" t="s">
        <v>62</v>
      </c>
      <c r="D8" s="146">
        <v>1000</v>
      </c>
      <c r="E8" s="146">
        <v>1000</v>
      </c>
      <c r="F8" s="146">
        <v>6000</v>
      </c>
      <c r="G8" s="146">
        <v>6500</v>
      </c>
      <c r="H8" s="146">
        <v>7000</v>
      </c>
      <c r="I8" s="146">
        <v>7500</v>
      </c>
      <c r="J8" s="146">
        <v>8000</v>
      </c>
      <c r="K8" s="146">
        <v>8500</v>
      </c>
      <c r="L8" s="146">
        <v>9000</v>
      </c>
      <c r="M8" s="146">
        <v>9500</v>
      </c>
      <c r="N8" s="146">
        <v>10000</v>
      </c>
      <c r="O8" s="146">
        <v>10500</v>
      </c>
      <c r="P8" s="145">
        <f t="shared" ca="1" si="1"/>
        <v>8000</v>
      </c>
      <c r="Q8" s="145">
        <f t="shared" ref="Q8" si="2">IF(ISERR(IF(C8="","",SUM(D8:O8))),"",IF(C8="","",SUM(D8:O8)))</f>
        <v>84500</v>
      </c>
      <c r="T8" s="87" t="str">
        <f>IFERROR(IF(Pr_lg!C9="","",Pr_lg!C9),"")</f>
        <v>Amazonas (AM)</v>
      </c>
    </row>
    <row r="9" spans="3:22" ht="30" customHeight="1">
      <c r="C9" s="97" t="s">
        <v>70</v>
      </c>
      <c r="D9" s="145">
        <v>3000</v>
      </c>
      <c r="E9" s="145">
        <v>3500</v>
      </c>
      <c r="F9" s="145">
        <v>4000</v>
      </c>
      <c r="G9" s="145">
        <v>4500</v>
      </c>
      <c r="H9" s="145">
        <v>5000</v>
      </c>
      <c r="I9" s="145">
        <v>5500</v>
      </c>
      <c r="J9" s="145">
        <v>6000</v>
      </c>
      <c r="K9" s="145">
        <v>6500</v>
      </c>
      <c r="L9" s="145">
        <v>7000</v>
      </c>
      <c r="M9" s="145">
        <v>7500</v>
      </c>
      <c r="N9" s="145">
        <v>8000</v>
      </c>
      <c r="O9" s="145">
        <v>8500</v>
      </c>
      <c r="P9" s="145">
        <v>10500</v>
      </c>
      <c r="Q9" s="145">
        <v>69000</v>
      </c>
      <c r="T9" s="87" t="str">
        <f>IFERROR(IF(Pr_lg!C10="","",Pr_lg!C10),"")</f>
        <v>Bahia (BA)</v>
      </c>
    </row>
    <row r="10" spans="3:22" ht="30" customHeight="1">
      <c r="C10" s="97" t="s">
        <v>80</v>
      </c>
      <c r="D10" s="145">
        <v>1500</v>
      </c>
      <c r="E10" s="145">
        <v>2000</v>
      </c>
      <c r="F10" s="145">
        <v>2500</v>
      </c>
      <c r="G10" s="145">
        <v>3000</v>
      </c>
      <c r="H10" s="145">
        <v>3500</v>
      </c>
      <c r="I10" s="145">
        <v>4000</v>
      </c>
      <c r="J10" s="145">
        <v>4500</v>
      </c>
      <c r="K10" s="145">
        <v>5000</v>
      </c>
      <c r="L10" s="145">
        <v>5500</v>
      </c>
      <c r="M10" s="145">
        <v>6000</v>
      </c>
      <c r="N10" s="145">
        <v>6500</v>
      </c>
      <c r="O10" s="145">
        <v>7000</v>
      </c>
      <c r="P10" s="145">
        <v>7500</v>
      </c>
      <c r="Q10" s="145">
        <v>51000</v>
      </c>
      <c r="T10" s="87" t="str">
        <f>IFERROR(IF(Pr_lg!C11="","",Pr_lg!C11),"")</f>
        <v>Ceará (CE)</v>
      </c>
    </row>
    <row r="11" spans="3:22" ht="30" customHeight="1">
      <c r="C11" s="97" t="s">
        <v>75</v>
      </c>
      <c r="D11" s="145">
        <v>3000</v>
      </c>
      <c r="E11" s="145">
        <v>3500</v>
      </c>
      <c r="F11" s="145">
        <v>4000</v>
      </c>
      <c r="G11" s="145">
        <v>4500</v>
      </c>
      <c r="H11" s="145">
        <v>5000</v>
      </c>
      <c r="I11" s="145">
        <v>5500</v>
      </c>
      <c r="J11" s="145">
        <v>6000</v>
      </c>
      <c r="K11" s="145">
        <v>6500</v>
      </c>
      <c r="L11" s="145">
        <v>7000</v>
      </c>
      <c r="M11" s="145">
        <v>7500</v>
      </c>
      <c r="N11" s="145">
        <v>8000</v>
      </c>
      <c r="O11" s="145">
        <v>8500</v>
      </c>
      <c r="P11" s="145">
        <v>10500</v>
      </c>
      <c r="Q11" s="145">
        <v>69000</v>
      </c>
      <c r="T11" s="87" t="str">
        <f>IFERROR(IF(Pr_lg!C12="","",Pr_lg!C12),"")</f>
        <v>Distrito Federal (DF)</v>
      </c>
    </row>
    <row r="12" spans="3:22" ht="30" customHeight="1">
      <c r="C12" s="97" t="s">
        <v>81</v>
      </c>
      <c r="D12" s="145">
        <v>1000</v>
      </c>
      <c r="E12" s="145">
        <v>1500</v>
      </c>
      <c r="F12" s="145">
        <v>2000</v>
      </c>
      <c r="G12" s="145">
        <v>2500</v>
      </c>
      <c r="H12" s="145">
        <v>3000</v>
      </c>
      <c r="I12" s="145">
        <v>3500</v>
      </c>
      <c r="J12" s="145">
        <v>4000</v>
      </c>
      <c r="K12" s="145">
        <v>4500</v>
      </c>
      <c r="L12" s="145">
        <v>5000</v>
      </c>
      <c r="M12" s="145">
        <v>5500</v>
      </c>
      <c r="N12" s="145">
        <v>6000</v>
      </c>
      <c r="O12" s="145">
        <v>6500</v>
      </c>
      <c r="P12" s="145">
        <v>6500</v>
      </c>
      <c r="Q12" s="145">
        <v>45000</v>
      </c>
      <c r="T12" s="87" t="str">
        <f>IFERROR(IF(Pr_lg!C13="","",Pr_lg!C13),"")</f>
        <v>Espírito Santo (ES)</v>
      </c>
    </row>
    <row r="13" spans="3:22" ht="30" customHeight="1">
      <c r="C13" s="97" t="s">
        <v>61</v>
      </c>
      <c r="D13" s="145">
        <v>1500</v>
      </c>
      <c r="E13" s="145">
        <v>2000</v>
      </c>
      <c r="F13" s="145">
        <v>2500</v>
      </c>
      <c r="G13" s="145">
        <v>3000</v>
      </c>
      <c r="H13" s="145">
        <v>3500</v>
      </c>
      <c r="I13" s="145">
        <v>4000</v>
      </c>
      <c r="J13" s="145">
        <v>4500</v>
      </c>
      <c r="K13" s="145">
        <v>5000</v>
      </c>
      <c r="L13" s="145">
        <v>5500</v>
      </c>
      <c r="M13" s="145">
        <v>6000</v>
      </c>
      <c r="N13" s="145">
        <v>6500</v>
      </c>
      <c r="O13" s="145">
        <v>7000</v>
      </c>
      <c r="P13" s="145">
        <v>7500</v>
      </c>
      <c r="Q13" s="145">
        <v>51000</v>
      </c>
      <c r="T13" s="87" t="str">
        <f>IFERROR(IF(Pr_lg!C14="","",Pr_lg!C14),"")</f>
        <v>Goiás (GO)</v>
      </c>
    </row>
    <row r="14" spans="3:22" ht="30" customHeight="1">
      <c r="C14" s="97" t="s">
        <v>63</v>
      </c>
      <c r="D14" s="145">
        <v>5000</v>
      </c>
      <c r="E14" s="145">
        <v>5500</v>
      </c>
      <c r="F14" s="145">
        <v>6000</v>
      </c>
      <c r="G14" s="145">
        <v>6500</v>
      </c>
      <c r="H14" s="145">
        <v>7000</v>
      </c>
      <c r="I14" s="145">
        <v>7500</v>
      </c>
      <c r="J14" s="145">
        <v>8000</v>
      </c>
      <c r="K14" s="145">
        <v>8500</v>
      </c>
      <c r="L14" s="145">
        <v>9000</v>
      </c>
      <c r="M14" s="145">
        <v>9500</v>
      </c>
      <c r="N14" s="145">
        <v>10000</v>
      </c>
      <c r="O14" s="145">
        <v>10500</v>
      </c>
      <c r="P14" s="145">
        <v>14500</v>
      </c>
      <c r="Q14" s="145">
        <v>93000</v>
      </c>
      <c r="T14" s="87" t="str">
        <f>IFERROR(IF(Pr_lg!C15="","",Pr_lg!C15),"")</f>
        <v>Maranhão (MA)</v>
      </c>
    </row>
    <row r="15" spans="3:22" ht="30" customHeight="1">
      <c r="C15" s="97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 t="s">
        <v>309</v>
      </c>
      <c r="Q15" s="145" t="s">
        <v>309</v>
      </c>
      <c r="T15" s="87" t="str">
        <f>IFERROR(IF(Pr_lg!C16="","",Pr_lg!C16),"")</f>
        <v>Mato Grosso (MT)</v>
      </c>
    </row>
    <row r="16" spans="3:22" ht="30" customHeight="1">
      <c r="C16" s="97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 t="s">
        <v>309</v>
      </c>
      <c r="Q16" s="145" t="s">
        <v>309</v>
      </c>
      <c r="T16" s="87" t="str">
        <f>IFERROR(IF(Pr_lg!C17="","",Pr_lg!C17),"")</f>
        <v>Mato Grosso do Sul (MS)</v>
      </c>
    </row>
    <row r="17" spans="3:20" ht="30" customHeight="1">
      <c r="C17" s="97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 t="s">
        <v>309</v>
      </c>
      <c r="Q17" s="145" t="s">
        <v>309</v>
      </c>
      <c r="T17" s="87" t="str">
        <f>IFERROR(IF(Pr_lg!C18="","",Pr_lg!C18),"")</f>
        <v>Minas Gerais (MG)</v>
      </c>
    </row>
    <row r="18" spans="3:20" ht="30" customHeight="1">
      <c r="C18" s="97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 t="s">
        <v>309</v>
      </c>
      <c r="Q18" s="145" t="s">
        <v>309</v>
      </c>
      <c r="T18" s="87" t="str">
        <f>IFERROR(IF(Pr_lg!C19="","",Pr_lg!C19),"")</f>
        <v>Pará (PA) </v>
      </c>
    </row>
    <row r="19" spans="3:20" ht="30" customHeight="1">
      <c r="C19" s="97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 t="s">
        <v>309</v>
      </c>
      <c r="Q19" s="145" t="s">
        <v>309</v>
      </c>
      <c r="T19" s="87" t="str">
        <f>IFERROR(IF(Pr_lg!C20="","",Pr_lg!C20),"")</f>
        <v>Paraíba (PB)</v>
      </c>
    </row>
    <row r="20" spans="3:20" ht="30" customHeight="1">
      <c r="C20" s="97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 t="s">
        <v>309</v>
      </c>
      <c r="Q20" s="145" t="s">
        <v>309</v>
      </c>
      <c r="T20" s="87" t="str">
        <f>IFERROR(IF(Pr_lg!C21="","",Pr_lg!C21),"")</f>
        <v>Paraná (PR)</v>
      </c>
    </row>
    <row r="21" spans="3:20" ht="30" customHeight="1">
      <c r="C21" s="97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 t="s">
        <v>309</v>
      </c>
      <c r="Q21" s="145" t="s">
        <v>309</v>
      </c>
      <c r="T21" s="87" t="str">
        <f>IFERROR(IF(Pr_lg!C22="","",Pr_lg!C22),"")</f>
        <v>Pernambuco (PE)</v>
      </c>
    </row>
    <row r="22" spans="3:20" ht="30" customHeight="1">
      <c r="C22" s="97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 t="s">
        <v>309</v>
      </c>
      <c r="Q22" s="145" t="s">
        <v>309</v>
      </c>
      <c r="T22" s="87" t="str">
        <f>IFERROR(IF(Pr_lg!C23="","",Pr_lg!C23),"")</f>
        <v>Piauí (PI)</v>
      </c>
    </row>
    <row r="23" spans="3:20" ht="30" customHeight="1">
      <c r="C23" s="97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 t="s">
        <v>309</v>
      </c>
      <c r="Q23" s="145" t="s">
        <v>309</v>
      </c>
      <c r="T23" s="87" t="str">
        <f>IFERROR(IF(Pr_lg!C24="","",Pr_lg!C24),"")</f>
        <v>Rio de Janeiro (RJ)</v>
      </c>
    </row>
    <row r="24" spans="3:20" ht="30" customHeight="1">
      <c r="C24" s="97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 t="s">
        <v>309</v>
      </c>
      <c r="Q24" s="145" t="s">
        <v>309</v>
      </c>
      <c r="T24" s="87" t="str">
        <f>IFERROR(IF(Pr_lg!C25="","",Pr_lg!C25),"")</f>
        <v>Rio Grande do Norte (RN)</v>
      </c>
    </row>
    <row r="25" spans="3:20" ht="30" customHeight="1">
      <c r="C25" s="97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 t="s">
        <v>309</v>
      </c>
      <c r="Q25" s="145" t="s">
        <v>309</v>
      </c>
      <c r="T25" s="87" t="str">
        <f>IFERROR(IF(Pr_lg!C26="","",Pr_lg!C26),"")</f>
        <v>Rio Grande do Sul (RS)</v>
      </c>
    </row>
    <row r="26" spans="3:20" ht="30" customHeight="1">
      <c r="C26" s="97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 t="s">
        <v>309</v>
      </c>
      <c r="Q26" s="145" t="s">
        <v>309</v>
      </c>
      <c r="T26" s="87" t="str">
        <f>IFERROR(IF(Pr_lg!C27="","",Pr_lg!C27),"")</f>
        <v>Rondônia (RO)</v>
      </c>
    </row>
    <row r="27" spans="3:20" ht="30" customHeight="1">
      <c r="C27" s="97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 t="s">
        <v>309</v>
      </c>
      <c r="Q27" s="145" t="s">
        <v>309</v>
      </c>
      <c r="T27" s="87" t="str">
        <f>IFERROR(IF(Pr_lg!C28="","",Pr_lg!C28),"")</f>
        <v>Roraima (RR)</v>
      </c>
    </row>
    <row r="28" spans="3:20" ht="30" customHeight="1">
      <c r="C28" s="97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 t="s">
        <v>309</v>
      </c>
      <c r="Q28" s="145" t="s">
        <v>309</v>
      </c>
      <c r="T28" s="87" t="str">
        <f>IFERROR(IF(Pr_lg!C29="","",Pr_lg!C29),"")</f>
        <v>Santa Catarina (SC)</v>
      </c>
    </row>
    <row r="29" spans="3:20" ht="30" customHeight="1">
      <c r="C29" s="97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 t="s">
        <v>309</v>
      </c>
      <c r="Q29" s="145" t="s">
        <v>309</v>
      </c>
      <c r="T29" s="87" t="str">
        <f>IFERROR(IF(Pr_lg!C30="","",Pr_lg!C30),"")</f>
        <v>São Paulo (SP)</v>
      </c>
    </row>
    <row r="30" spans="3:20" ht="30" customHeight="1">
      <c r="C30" s="97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 t="s">
        <v>309</v>
      </c>
      <c r="Q30" s="145" t="s">
        <v>309</v>
      </c>
      <c r="T30" s="87" t="str">
        <f>IFERROR(IF(Pr_lg!C31="","",Pr_lg!C31),"")</f>
        <v>Sergipe (SE)</v>
      </c>
    </row>
    <row r="31" spans="3:20" ht="30" customHeight="1">
      <c r="C31" s="97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 t="s">
        <v>309</v>
      </c>
      <c r="Q31" s="145" t="s">
        <v>309</v>
      </c>
      <c r="T31" s="87" t="str">
        <f>IFERROR(IF(Pr_lg!C32="","",Pr_lg!C32),"")</f>
        <v>Tocantins (TO)</v>
      </c>
    </row>
    <row r="32" spans="3:20" ht="30" customHeight="1">
      <c r="C32" s="97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 t="s">
        <v>309</v>
      </c>
      <c r="Q32" s="145" t="s">
        <v>309</v>
      </c>
      <c r="T32" s="87" t="str">
        <f>IFERROR(IF(Pr_lg!C33="","",Pr_lg!C33),"")</f>
        <v/>
      </c>
    </row>
    <row r="33" spans="3:20" ht="30" customHeight="1">
      <c r="C33" s="97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 t="s">
        <v>309</v>
      </c>
      <c r="Q33" s="145" t="s">
        <v>309</v>
      </c>
      <c r="T33" s="87" t="str">
        <f>IFERROR(IF(Pr_lg!C34="","",Pr_lg!C34),"")</f>
        <v/>
      </c>
    </row>
    <row r="34" spans="3:20" ht="30" customHeight="1">
      <c r="C34" s="97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 t="s">
        <v>309</v>
      </c>
      <c r="Q34" s="145" t="s">
        <v>309</v>
      </c>
      <c r="T34" s="87" t="str">
        <f>IFERROR(IF(Pr_lg!C35="","",Pr_lg!C35),"")</f>
        <v/>
      </c>
    </row>
    <row r="35" spans="3:20" ht="30" customHeight="1">
      <c r="C35" s="97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 t="s">
        <v>309</v>
      </c>
      <c r="Q35" s="145" t="s">
        <v>309</v>
      </c>
      <c r="T35" s="87" t="str">
        <f>IFERROR(IF(Pr_lg!C36="","",Pr_lg!C36),"")</f>
        <v/>
      </c>
    </row>
    <row r="36" spans="3:20" ht="30" customHeight="1">
      <c r="C36" s="97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 t="s">
        <v>309</v>
      </c>
      <c r="Q36" s="145" t="s">
        <v>309</v>
      </c>
      <c r="T36" s="87" t="str">
        <f>IFERROR(IF(Pr_lg!C37="","",Pr_lg!C37),"")</f>
        <v/>
      </c>
    </row>
    <row r="37" spans="3:20" ht="30" customHeight="1">
      <c r="C37" s="97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 t="s">
        <v>309</v>
      </c>
      <c r="Q37" s="145" t="s">
        <v>309</v>
      </c>
      <c r="T37" s="87" t="str">
        <f>IFERROR(IF(Pr_lg!C38="","",Pr_lg!C38),"")</f>
        <v/>
      </c>
    </row>
    <row r="38" spans="3:20" ht="30" customHeight="1">
      <c r="C38" s="97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 t="s">
        <v>309</v>
      </c>
      <c r="Q38" s="145" t="s">
        <v>309</v>
      </c>
      <c r="T38" s="87" t="str">
        <f>IFERROR(IF(Pr_lg!C39="","",Pr_lg!C39),"")</f>
        <v/>
      </c>
    </row>
    <row r="39" spans="3:20" ht="30" customHeight="1">
      <c r="C39" s="97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 t="s">
        <v>309</v>
      </c>
      <c r="Q39" s="145" t="s">
        <v>309</v>
      </c>
      <c r="T39" s="87" t="str">
        <f>IFERROR(IF(Pr_lg!C40="","",Pr_lg!C40),"")</f>
        <v/>
      </c>
    </row>
    <row r="40" spans="3:20" ht="30" customHeight="1">
      <c r="C40" s="97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 t="s">
        <v>309</v>
      </c>
      <c r="Q40" s="145" t="s">
        <v>309</v>
      </c>
      <c r="T40" s="87" t="str">
        <f>IFERROR(IF(Pr_lg!C41="","",Pr_lg!C41),"")</f>
        <v/>
      </c>
    </row>
    <row r="41" spans="3:20" ht="30" customHeight="1">
      <c r="C41" s="97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 t="s">
        <v>309</v>
      </c>
      <c r="Q41" s="145" t="s">
        <v>309</v>
      </c>
      <c r="T41" s="87" t="str">
        <f>IFERROR(IF(Pr_lg!C42="","",Pr_lg!C42),"")</f>
        <v/>
      </c>
    </row>
    <row r="42" spans="3:20" ht="30" customHeight="1">
      <c r="C42" s="97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 t="s">
        <v>309</v>
      </c>
      <c r="Q42" s="145" t="s">
        <v>309</v>
      </c>
      <c r="T42" s="87" t="str">
        <f>IFERROR(IF(Pr_lg!C43="","",Pr_lg!C43),"")</f>
        <v/>
      </c>
    </row>
    <row r="43" spans="3:20" ht="30" customHeight="1">
      <c r="C43" s="97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 t="s">
        <v>309</v>
      </c>
      <c r="Q43" s="145" t="s">
        <v>309</v>
      </c>
      <c r="T43" s="87" t="str">
        <f>IFERROR(IF(Pr_lg!C44="","",Pr_lg!C44),"")</f>
        <v/>
      </c>
    </row>
    <row r="44" spans="3:20" ht="30" customHeight="1">
      <c r="C44" s="97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 t="s">
        <v>309</v>
      </c>
      <c r="Q44" s="145" t="s">
        <v>309</v>
      </c>
      <c r="T44" s="87" t="str">
        <f>IFERROR(IF(Pr_lg!C45="","",Pr_lg!C45),"")</f>
        <v/>
      </c>
    </row>
    <row r="45" spans="3:20" ht="30" customHeight="1">
      <c r="C45" s="97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 t="s">
        <v>309</v>
      </c>
      <c r="Q45" s="145" t="s">
        <v>309</v>
      </c>
      <c r="T45" s="87" t="str">
        <f>IFERROR(IF(Pr_lg!C46="","",Pr_lg!C46),"")</f>
        <v/>
      </c>
    </row>
    <row r="46" spans="3:20" ht="30" customHeight="1">
      <c r="C46" s="97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 t="s">
        <v>309</v>
      </c>
      <c r="Q46" s="145" t="s">
        <v>309</v>
      </c>
      <c r="T46" s="87" t="str">
        <f>IFERROR(IF(Pr_lg!C47="","",Pr_lg!C47),"")</f>
        <v/>
      </c>
    </row>
    <row r="47" spans="3:20" ht="30" customHeight="1">
      <c r="C47" s="97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 t="s">
        <v>309</v>
      </c>
      <c r="Q47" s="145" t="s">
        <v>309</v>
      </c>
      <c r="T47" s="87" t="str">
        <f>IFERROR(IF(Pr_lg!C48="","",Pr_lg!C48),"")</f>
        <v/>
      </c>
    </row>
    <row r="48" spans="3:20" ht="30" customHeight="1">
      <c r="C48" s="97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 t="s">
        <v>309</v>
      </c>
      <c r="Q48" s="145" t="s">
        <v>309</v>
      </c>
      <c r="T48" s="87" t="str">
        <f>IFERROR(IF(Pr_lg!C49="","",Pr_lg!C49),"")</f>
        <v/>
      </c>
    </row>
    <row r="49" spans="3:20" ht="30" customHeight="1">
      <c r="C49" s="97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 t="s">
        <v>309</v>
      </c>
      <c r="Q49" s="145" t="s">
        <v>309</v>
      </c>
      <c r="T49" s="87" t="str">
        <f>IFERROR(IF(Pr_lg!C50="","",Pr_lg!C50),"")</f>
        <v/>
      </c>
    </row>
    <row r="50" spans="3:20" ht="30" customHeight="1">
      <c r="C50" s="97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 t="s">
        <v>309</v>
      </c>
      <c r="Q50" s="145" t="s">
        <v>309</v>
      </c>
      <c r="T50" s="87" t="str">
        <f>IFERROR(IF(Pr_lg!C51="","",Pr_lg!C51),"")</f>
        <v/>
      </c>
    </row>
    <row r="51" spans="3:20" ht="30" customHeight="1">
      <c r="C51" s="97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 t="s">
        <v>309</v>
      </c>
      <c r="Q51" s="145" t="s">
        <v>309</v>
      </c>
      <c r="T51" s="87" t="str">
        <f>IFERROR(IF(Pr_lg!C52="","",Pr_lg!C52),"")</f>
        <v/>
      </c>
    </row>
    <row r="52" spans="3:20" ht="30" customHeight="1">
      <c r="C52" s="97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 t="s">
        <v>309</v>
      </c>
      <c r="Q52" s="145" t="s">
        <v>309</v>
      </c>
      <c r="T52" s="87" t="str">
        <f>IFERROR(IF(Pr_lg!C53="","",Pr_lg!C53),"")</f>
        <v/>
      </c>
    </row>
    <row r="53" spans="3:20" ht="30" customHeight="1">
      <c r="C53" s="97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 t="s">
        <v>309</v>
      </c>
      <c r="Q53" s="145" t="s">
        <v>309</v>
      </c>
      <c r="T53" s="87" t="str">
        <f>IFERROR(IF(Pr_lg!C54="","",Pr_lg!C54),"")</f>
        <v/>
      </c>
    </row>
    <row r="54" spans="3:20" ht="30" customHeight="1">
      <c r="C54" s="97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 t="s">
        <v>309</v>
      </c>
      <c r="Q54" s="145" t="s">
        <v>309</v>
      </c>
      <c r="T54" s="87" t="str">
        <f>IFERROR(IF(Pr_lg!C55="","",Pr_lg!C55),"")</f>
        <v/>
      </c>
    </row>
    <row r="55" spans="3:20" ht="30" customHeight="1">
      <c r="C55" s="97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 t="s">
        <v>309</v>
      </c>
      <c r="Q55" s="145" t="s">
        <v>309</v>
      </c>
      <c r="T55" s="87" t="str">
        <f>IFERROR(IF(Pr_lg!C56="","",Pr_lg!C56),"")</f>
        <v/>
      </c>
    </row>
    <row r="56" spans="3:20" ht="30" customHeight="1">
      <c r="C56" s="97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 t="s">
        <v>309</v>
      </c>
      <c r="Q56" s="145" t="s">
        <v>309</v>
      </c>
      <c r="T56" s="87" t="str">
        <f>IFERROR(IF(Pr_lg!C57="","",Pr_lg!C57),"")</f>
        <v/>
      </c>
    </row>
    <row r="57" spans="3:20" ht="30" customHeight="1">
      <c r="C57" s="97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 t="s">
        <v>309</v>
      </c>
      <c r="Q57" s="145" t="s">
        <v>309</v>
      </c>
      <c r="T57" s="87" t="str">
        <f>IFERROR(IF(Pr_lg!C58="","",Pr_lg!C58),"")</f>
        <v/>
      </c>
    </row>
    <row r="58" spans="3:20" ht="30" customHeight="1">
      <c r="C58" s="97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 t="s">
        <v>309</v>
      </c>
      <c r="Q58" s="145" t="s">
        <v>309</v>
      </c>
      <c r="T58" s="87" t="str">
        <f>IFERROR(IF(Pr_lg!C59="","",Pr_lg!C59),"")</f>
        <v/>
      </c>
    </row>
    <row r="59" spans="3:20" ht="30" customHeight="1">
      <c r="C59" s="97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 t="s">
        <v>309</v>
      </c>
      <c r="Q59" s="145" t="s">
        <v>309</v>
      </c>
      <c r="T59" s="87" t="str">
        <f>IFERROR(IF(Pr_lg!C60="","",Pr_lg!C60),"")</f>
        <v/>
      </c>
    </row>
    <row r="60" spans="3:20" ht="30" customHeight="1">
      <c r="C60" s="97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 t="s">
        <v>309</v>
      </c>
      <c r="Q60" s="145" t="s">
        <v>309</v>
      </c>
      <c r="T60" s="87" t="str">
        <f>IFERROR(IF(Pr_lg!C61="","",Pr_lg!C61),"")</f>
        <v/>
      </c>
    </row>
    <row r="61" spans="3:20" ht="30" customHeight="1">
      <c r="C61" s="97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 t="s">
        <v>309</v>
      </c>
      <c r="Q61" s="145" t="s">
        <v>309</v>
      </c>
      <c r="T61" s="87" t="str">
        <f>IFERROR(IF(Pr_lg!C62="","",Pr_lg!C62),"")</f>
        <v/>
      </c>
    </row>
    <row r="62" spans="3:20" ht="30" customHeight="1">
      <c r="C62" s="97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 t="s">
        <v>309</v>
      </c>
      <c r="Q62" s="145" t="s">
        <v>309</v>
      </c>
      <c r="T62" s="87" t="str">
        <f>IFERROR(IF(Pr_lg!C63="","",Pr_lg!C63),"")</f>
        <v/>
      </c>
    </row>
    <row r="63" spans="3:20" ht="30" customHeight="1">
      <c r="C63" s="97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 t="s">
        <v>309</v>
      </c>
      <c r="Q63" s="145" t="s">
        <v>309</v>
      </c>
      <c r="T63" s="87" t="str">
        <f>IFERROR(IF(Pr_lg!C64="","",Pr_lg!C64),"")</f>
        <v/>
      </c>
    </row>
    <row r="64" spans="3:20" ht="30" customHeight="1">
      <c r="C64" s="97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 t="s">
        <v>309</v>
      </c>
      <c r="Q64" s="145" t="s">
        <v>309</v>
      </c>
      <c r="T64" s="87" t="str">
        <f>IFERROR(IF(Pr_lg!C65="","",Pr_lg!C65),"")</f>
        <v/>
      </c>
    </row>
    <row r="65" spans="3:20" ht="30" customHeight="1">
      <c r="C65" s="97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 t="s">
        <v>309</v>
      </c>
      <c r="Q65" s="145" t="s">
        <v>309</v>
      </c>
      <c r="T65" s="87" t="str">
        <f>IFERROR(IF(Pr_lg!C66="","",Pr_lg!C66),"")</f>
        <v/>
      </c>
    </row>
    <row r="66" spans="3:20" ht="30" customHeight="1">
      <c r="C66" s="97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 t="s">
        <v>309</v>
      </c>
      <c r="Q66" s="145" t="s">
        <v>309</v>
      </c>
      <c r="T66" s="87" t="str">
        <f>IFERROR(IF(Pr_lg!C67="","",Pr_lg!C67),"")</f>
        <v/>
      </c>
    </row>
    <row r="67" spans="3:20" ht="30" customHeight="1">
      <c r="C67" s="97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 t="s">
        <v>309</v>
      </c>
      <c r="Q67" s="145" t="s">
        <v>309</v>
      </c>
      <c r="T67" s="87" t="str">
        <f>IFERROR(IF(Pr_lg!C68="","",Pr_lg!C68),"")</f>
        <v/>
      </c>
    </row>
    <row r="68" spans="3:20" ht="30" customHeight="1">
      <c r="C68" s="97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 t="s">
        <v>309</v>
      </c>
      <c r="Q68" s="145" t="s">
        <v>309</v>
      </c>
      <c r="T68" s="87" t="str">
        <f>IFERROR(IF(Pr_lg!C69="","",Pr_lg!C69),"")</f>
        <v/>
      </c>
    </row>
    <row r="69" spans="3:20" ht="30" customHeight="1">
      <c r="C69" s="97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 t="s">
        <v>309</v>
      </c>
      <c r="Q69" s="145" t="s">
        <v>309</v>
      </c>
      <c r="T69" s="87" t="str">
        <f>IFERROR(IF(Pr_lg!C70="","",Pr_lg!C70),"")</f>
        <v/>
      </c>
    </row>
    <row r="70" spans="3:20" ht="30" customHeight="1">
      <c r="C70" s="97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 t="s">
        <v>309</v>
      </c>
      <c r="Q70" s="145" t="s">
        <v>309</v>
      </c>
      <c r="T70" s="87" t="str">
        <f>IFERROR(IF(Pr_lg!C71="","",Pr_lg!C71),"")</f>
        <v/>
      </c>
    </row>
    <row r="71" spans="3:20" ht="30" customHeight="1">
      <c r="C71" s="97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 t="s">
        <v>309</v>
      </c>
      <c r="Q71" s="145" t="s">
        <v>309</v>
      </c>
      <c r="T71" s="87" t="str">
        <f>IFERROR(IF(Pr_lg!C72="","",Pr_lg!C72),"")</f>
        <v/>
      </c>
    </row>
    <row r="72" spans="3:20" ht="30" customHeight="1">
      <c r="C72" s="97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 t="s">
        <v>309</v>
      </c>
      <c r="Q72" s="145" t="s">
        <v>309</v>
      </c>
      <c r="T72" s="87" t="str">
        <f>IFERROR(IF(Pr_lg!C73="","",Pr_lg!C73),"")</f>
        <v/>
      </c>
    </row>
    <row r="73" spans="3:20" ht="30" customHeight="1">
      <c r="C73" s="97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 t="s">
        <v>309</v>
      </c>
      <c r="Q73" s="145" t="s">
        <v>309</v>
      </c>
      <c r="T73" s="87" t="str">
        <f>IFERROR(IF(Pr_lg!C74="","",Pr_lg!C74),"")</f>
        <v/>
      </c>
    </row>
    <row r="74" spans="3:20" ht="30" customHeight="1">
      <c r="C74" s="97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 t="s">
        <v>309</v>
      </c>
      <c r="Q74" s="145" t="s">
        <v>309</v>
      </c>
      <c r="T74" s="87" t="str">
        <f>IFERROR(IF(Pr_lg!C75="","",Pr_lg!C75),"")</f>
        <v/>
      </c>
    </row>
    <row r="75" spans="3:20" ht="30" customHeight="1">
      <c r="C75" s="97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 t="s">
        <v>309</v>
      </c>
      <c r="Q75" s="145" t="s">
        <v>309</v>
      </c>
      <c r="T75" s="87" t="str">
        <f>IFERROR(IF(Pr_lg!C76="","",Pr_lg!C76),"")</f>
        <v/>
      </c>
    </row>
    <row r="76" spans="3:20" ht="30" customHeight="1">
      <c r="C76" s="97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 t="s">
        <v>309</v>
      </c>
      <c r="Q76" s="145" t="s">
        <v>309</v>
      </c>
      <c r="T76" s="87" t="str">
        <f>IFERROR(IF(Pr_lg!C77="","",Pr_lg!C77),"")</f>
        <v/>
      </c>
    </row>
    <row r="77" spans="3:20" ht="30" customHeight="1">
      <c r="C77" s="97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 t="s">
        <v>309</v>
      </c>
      <c r="Q77" s="145" t="s">
        <v>309</v>
      </c>
      <c r="T77" s="87" t="str">
        <f>IFERROR(IF(Pr_lg!C78="","",Pr_lg!C78),"")</f>
        <v/>
      </c>
    </row>
    <row r="78" spans="3:20" ht="30" customHeight="1">
      <c r="C78" s="97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 t="s">
        <v>309</v>
      </c>
      <c r="Q78" s="145" t="s">
        <v>309</v>
      </c>
      <c r="T78" s="87" t="str">
        <f>IFERROR(IF(Pr_lg!C79="","",Pr_lg!C79),"")</f>
        <v/>
      </c>
    </row>
    <row r="79" spans="3:20" ht="30" customHeight="1">
      <c r="C79" s="97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 t="s">
        <v>309</v>
      </c>
      <c r="Q79" s="145" t="s">
        <v>309</v>
      </c>
      <c r="T79" s="87" t="str">
        <f>IFERROR(IF(Pr_lg!C80="","",Pr_lg!C80),"")</f>
        <v/>
      </c>
    </row>
    <row r="80" spans="3:20" ht="30" customHeight="1">
      <c r="C80" s="97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 t="s">
        <v>309</v>
      </c>
      <c r="Q80" s="145" t="s">
        <v>309</v>
      </c>
      <c r="T80" s="87" t="str">
        <f>IFERROR(IF(Pr_lg!C81="","",Pr_lg!C81),"")</f>
        <v/>
      </c>
    </row>
    <row r="81" spans="3:20" ht="30" customHeight="1">
      <c r="C81" s="97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 t="s">
        <v>309</v>
      </c>
      <c r="Q81" s="145" t="s">
        <v>309</v>
      </c>
      <c r="T81" s="87" t="str">
        <f>IFERROR(IF(Pr_lg!C82="","",Pr_lg!C82),"")</f>
        <v/>
      </c>
    </row>
    <row r="82" spans="3:20" ht="30" customHeight="1">
      <c r="C82" s="97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 t="s">
        <v>309</v>
      </c>
      <c r="Q82" s="145" t="s">
        <v>309</v>
      </c>
      <c r="T82" s="87" t="str">
        <f>IFERROR(IF(Pr_lg!C83="","",Pr_lg!C83),"")</f>
        <v/>
      </c>
    </row>
    <row r="83" spans="3:20" ht="30" customHeight="1">
      <c r="C83" s="97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 t="s">
        <v>309</v>
      </c>
      <c r="Q83" s="145" t="s">
        <v>309</v>
      </c>
      <c r="T83" s="87" t="str">
        <f>IFERROR(IF(Pr_lg!C84="","",Pr_lg!C84),"")</f>
        <v/>
      </c>
    </row>
    <row r="84" spans="3:20" ht="30" customHeight="1">
      <c r="C84" s="97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 t="s">
        <v>309</v>
      </c>
      <c r="Q84" s="145" t="s">
        <v>309</v>
      </c>
      <c r="T84" s="87" t="str">
        <f>IFERROR(IF(Pr_lg!C85="","",Pr_lg!C85),"")</f>
        <v/>
      </c>
    </row>
    <row r="85" spans="3:20" ht="30" customHeight="1">
      <c r="C85" s="97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 t="s">
        <v>309</v>
      </c>
      <c r="Q85" s="145" t="s">
        <v>309</v>
      </c>
      <c r="T85" s="87" t="str">
        <f>IFERROR(IF(Pr_lg!C86="","",Pr_lg!C86),"")</f>
        <v/>
      </c>
    </row>
    <row r="86" spans="3:20" ht="30" customHeight="1">
      <c r="C86" s="97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 t="s">
        <v>309</v>
      </c>
      <c r="Q86" s="145" t="s">
        <v>309</v>
      </c>
      <c r="T86" s="87" t="str">
        <f>IFERROR(IF(Pr_lg!C87="","",Pr_lg!C87),"")</f>
        <v/>
      </c>
    </row>
    <row r="87" spans="3:20" ht="30" customHeight="1">
      <c r="C87" s="97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 t="s">
        <v>309</v>
      </c>
      <c r="Q87" s="145" t="s">
        <v>309</v>
      </c>
      <c r="T87" s="87" t="str">
        <f>IFERROR(IF(Pr_lg!C88="","",Pr_lg!C88),"")</f>
        <v/>
      </c>
    </row>
    <row r="88" spans="3:20" ht="30" customHeight="1">
      <c r="C88" s="97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 t="s">
        <v>309</v>
      </c>
      <c r="Q88" s="145" t="s">
        <v>309</v>
      </c>
      <c r="T88" s="87" t="str">
        <f>IFERROR(IF(Pr_lg!C89="","",Pr_lg!C89),"")</f>
        <v/>
      </c>
    </row>
    <row r="89" spans="3:20" ht="30" customHeight="1">
      <c r="C89" s="97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 t="s">
        <v>309</v>
      </c>
      <c r="Q89" s="145" t="s">
        <v>309</v>
      </c>
      <c r="T89" s="87" t="str">
        <f>IFERROR(IF(Pr_lg!C90="","",Pr_lg!C90),"")</f>
        <v/>
      </c>
    </row>
    <row r="90" spans="3:20" ht="30" customHeight="1">
      <c r="C90" s="97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 t="s">
        <v>309</v>
      </c>
      <c r="Q90" s="145" t="s">
        <v>309</v>
      </c>
      <c r="T90" s="87" t="str">
        <f>IFERROR(IF(Pr_lg!C91="","",Pr_lg!C91),"")</f>
        <v/>
      </c>
    </row>
    <row r="91" spans="3:20" ht="30" customHeight="1">
      <c r="C91" s="97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 t="s">
        <v>309</v>
      </c>
      <c r="Q91" s="145" t="s">
        <v>309</v>
      </c>
      <c r="T91" s="87" t="str">
        <f>IFERROR(IF(Pr_lg!C92="","",Pr_lg!C92),"")</f>
        <v/>
      </c>
    </row>
    <row r="92" spans="3:20" ht="30" customHeight="1">
      <c r="C92" s="97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 t="s">
        <v>309</v>
      </c>
      <c r="Q92" s="145" t="s">
        <v>309</v>
      </c>
      <c r="T92" s="87" t="str">
        <f>IFERROR(IF(Pr_lg!C93="","",Pr_lg!C93),"")</f>
        <v/>
      </c>
    </row>
    <row r="93" spans="3:20" ht="30" customHeight="1">
      <c r="C93" s="97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 t="s">
        <v>309</v>
      </c>
      <c r="Q93" s="145" t="s">
        <v>309</v>
      </c>
      <c r="T93" s="87" t="str">
        <f>IFERROR(IF(Pr_lg!C94="","",Pr_lg!C94),"")</f>
        <v/>
      </c>
    </row>
    <row r="94" spans="3:20" ht="30" customHeight="1">
      <c r="C94" s="97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 t="s">
        <v>309</v>
      </c>
      <c r="Q94" s="145" t="s">
        <v>309</v>
      </c>
      <c r="T94" s="87" t="str">
        <f>IFERROR(IF(Pr_lg!C95="","",Pr_lg!C95),"")</f>
        <v/>
      </c>
    </row>
    <row r="95" spans="3:20" ht="30" customHeight="1">
      <c r="C95" s="97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 t="s">
        <v>309</v>
      </c>
      <c r="Q95" s="145" t="s">
        <v>309</v>
      </c>
      <c r="T95" s="87" t="str">
        <f>IFERROR(IF(Pr_lg!C96="","",Pr_lg!C96),"")</f>
        <v/>
      </c>
    </row>
    <row r="96" spans="3:20" ht="30" customHeight="1">
      <c r="C96" s="97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 t="s">
        <v>309</v>
      </c>
      <c r="Q96" s="145" t="s">
        <v>309</v>
      </c>
      <c r="T96" s="87" t="str">
        <f>IFERROR(IF(Pr_lg!C97="","",Pr_lg!C97),"")</f>
        <v/>
      </c>
    </row>
    <row r="97" spans="3:20" ht="30" customHeight="1">
      <c r="C97" s="97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 t="s">
        <v>309</v>
      </c>
      <c r="Q97" s="145" t="s">
        <v>309</v>
      </c>
      <c r="T97" s="87" t="str">
        <f>IFERROR(IF(Pr_lg!C98="","",Pr_lg!C98),"")</f>
        <v/>
      </c>
    </row>
    <row r="98" spans="3:20" ht="30" customHeight="1">
      <c r="C98" s="97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 t="s">
        <v>309</v>
      </c>
      <c r="Q98" s="145" t="s">
        <v>309</v>
      </c>
      <c r="T98" s="87" t="str">
        <f>IFERROR(IF(Pr_lg!C99="","",Pr_lg!C99),"")</f>
        <v/>
      </c>
    </row>
    <row r="99" spans="3:20" ht="30" customHeight="1">
      <c r="C99" s="97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 t="s">
        <v>309</v>
      </c>
      <c r="Q99" s="145" t="s">
        <v>309</v>
      </c>
      <c r="T99" s="87" t="str">
        <f>IFERROR(IF(Pr_lg!C100="","",Pr_lg!C100),"")</f>
        <v/>
      </c>
    </row>
    <row r="100" spans="3:20" ht="30" customHeight="1">
      <c r="C100" s="97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 t="s">
        <v>309</v>
      </c>
      <c r="Q100" s="145" t="s">
        <v>309</v>
      </c>
      <c r="T100" s="87" t="str">
        <f>IFERROR(IF(Pr_lg!C101="","",Pr_lg!C101),"")</f>
        <v/>
      </c>
    </row>
    <row r="101" spans="3:20" ht="30" customHeight="1">
      <c r="C101" s="97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 t="s">
        <v>309</v>
      </c>
      <c r="Q101" s="145" t="s">
        <v>309</v>
      </c>
      <c r="T101" s="87" t="str">
        <f>IFERROR(IF(Pr_lg!C102="","",Pr_lg!C102),"")</f>
        <v/>
      </c>
    </row>
    <row r="102" spans="3:20" ht="30" customHeight="1">
      <c r="C102" s="97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 t="s">
        <v>309</v>
      </c>
      <c r="Q102" s="145" t="s">
        <v>309</v>
      </c>
      <c r="T102" s="87" t="str">
        <f>IFERROR(IF(Pr_lg!C103="","",Pr_lg!C103),"")</f>
        <v/>
      </c>
    </row>
    <row r="103" spans="3:20" ht="30" customHeight="1">
      <c r="C103" s="97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 t="s">
        <v>309</v>
      </c>
      <c r="Q103" s="145" t="s">
        <v>309</v>
      </c>
      <c r="T103" s="87" t="str">
        <f>IFERROR(IF(Pr_lg!C104="","",Pr_lg!C104),"")</f>
        <v/>
      </c>
    </row>
    <row r="104" spans="3:20" ht="30" customHeight="1">
      <c r="C104" s="97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 t="s">
        <v>309</v>
      </c>
      <c r="Q104" s="145" t="s">
        <v>309</v>
      </c>
      <c r="T104" s="87" t="str">
        <f>IFERROR(IF(Pr_lg!C105="","",Pr_lg!C105),"")</f>
        <v/>
      </c>
    </row>
    <row r="105" spans="3:20" ht="30" customHeight="1">
      <c r="C105" s="97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 t="s">
        <v>309</v>
      </c>
      <c r="Q105" s="145" t="s">
        <v>309</v>
      </c>
      <c r="T105" s="87" t="str">
        <f>IFERROR(IF(Pr_lg!C106="","",Pr_lg!C106),"")</f>
        <v>x</v>
      </c>
    </row>
    <row r="106" spans="3:20" ht="30" customHeight="1">
      <c r="C106" s="97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 t="s">
        <v>309</v>
      </c>
      <c r="Q106" s="145" t="s">
        <v>309</v>
      </c>
      <c r="T106" s="87" t="str">
        <f>IFERROR(IF(Pr_lg!C107="","",Pr_lg!C107),"")</f>
        <v/>
      </c>
    </row>
    <row r="107" spans="3:20" ht="30" customHeight="1"/>
    <row r="108" spans="3:20" ht="30" customHeight="1"/>
    <row r="109" spans="3:20" ht="30" customHeight="1"/>
    <row r="110" spans="3:20" ht="30" customHeight="1"/>
    <row r="111" spans="3:20" ht="30" customHeight="1"/>
    <row r="112" spans="3:20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autoFilter ref="C5:Q5" xr:uid="{00000000-0009-0000-0000-000007000000}"/>
  <dataValidations count="1">
    <dataValidation type="list" allowBlank="1" showInputMessage="1" showErrorMessage="1" sqref="C7:C106" xr:uid="{00000000-0002-0000-0700-000000000000}">
      <formula1>localiz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F1006"/>
  <sheetViews>
    <sheetView showGridLines="0" zoomScale="90" zoomScaleNormal="90" zoomScalePageLayoutView="80" workbookViewId="0">
      <pane ySplit="5" topLeftCell="A6" activePane="bottomLeft" state="frozen"/>
      <selection activeCell="A3" sqref="A3:XFD3"/>
      <selection pane="bottomLeft"/>
    </sheetView>
  </sheetViews>
  <sheetFormatPr defaultColWidth="11" defaultRowHeight="15.75"/>
  <cols>
    <col min="1" max="1" width="2.125" customWidth="1"/>
    <col min="2" max="2" width="1.375" customWidth="1"/>
    <col min="3" max="3" width="24.625" customWidth="1"/>
    <col min="4" max="4" width="18.25" customWidth="1"/>
    <col min="5" max="5" width="23.125" customWidth="1"/>
    <col min="6" max="6" width="14" style="78" customWidth="1"/>
    <col min="7" max="7" width="12.25" customWidth="1"/>
    <col min="8" max="8" width="22" customWidth="1"/>
    <col min="9" max="9" width="16.125" customWidth="1"/>
    <col min="10" max="10" width="30" customWidth="1"/>
    <col min="11" max="11" width="16.125" customWidth="1"/>
    <col min="12" max="13" width="10.75" customWidth="1"/>
    <col min="14" max="16" width="10.75" style="64" customWidth="1"/>
    <col min="17" max="17" width="7.625" style="87" bestFit="1" customWidth="1"/>
    <col min="18" max="18" width="14.625" style="87" bestFit="1" customWidth="1"/>
    <col min="19" max="20" width="15.5" style="87" bestFit="1" customWidth="1"/>
    <col min="21" max="21" width="14.625" style="87" bestFit="1" customWidth="1"/>
    <col min="22" max="22" width="18.75" style="87" bestFit="1" customWidth="1"/>
    <col min="23" max="23" width="15.375" style="87" bestFit="1" customWidth="1"/>
    <col min="24" max="24" width="12.375" style="87" customWidth="1"/>
    <col min="25" max="25" width="13" style="64" customWidth="1"/>
    <col min="26" max="58" width="11" style="64"/>
  </cols>
  <sheetData>
    <row r="1" spans="2:58" s="1" customFormat="1" ht="39" customHeight="1">
      <c r="E1" s="6"/>
      <c r="N1" s="89"/>
      <c r="O1" s="89"/>
      <c r="P1" s="89"/>
      <c r="Q1" s="88"/>
      <c r="R1" s="88"/>
      <c r="S1" s="88"/>
      <c r="T1" s="88"/>
      <c r="U1" s="88"/>
      <c r="V1" s="88"/>
      <c r="W1" s="88"/>
      <c r="X1" s="88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</row>
    <row r="2" spans="2:58" s="2" customFormat="1" ht="30" customHeight="1">
      <c r="C2" s="4"/>
      <c r="D2" s="5"/>
      <c r="E2" s="5"/>
      <c r="F2" s="5"/>
      <c r="G2" s="5"/>
      <c r="H2" s="5"/>
      <c r="I2" s="5"/>
      <c r="N2" s="92"/>
      <c r="O2" s="92"/>
      <c r="P2" s="92"/>
      <c r="Q2" s="91"/>
      <c r="R2" s="91"/>
      <c r="S2" s="91"/>
      <c r="T2" s="91"/>
      <c r="U2" s="91"/>
      <c r="V2" s="91"/>
      <c r="W2" s="91"/>
      <c r="X2" s="91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</row>
    <row r="3" spans="2:58" s="159" customFormat="1" ht="44.25" customHeight="1">
      <c r="C3" s="160"/>
      <c r="E3" s="161"/>
      <c r="F3" s="161"/>
    </row>
    <row r="4" spans="2:58" ht="15" customHeight="1" thickBot="1">
      <c r="C4" s="8"/>
      <c r="D4" s="9"/>
      <c r="E4" s="9"/>
      <c r="F4" s="9"/>
      <c r="G4" s="9"/>
      <c r="H4" s="9"/>
      <c r="I4" s="9"/>
    </row>
    <row r="5" spans="2:58" ht="35.25" customHeight="1" thickTop="1">
      <c r="C5" s="23" t="s">
        <v>202</v>
      </c>
      <c r="D5" s="23" t="s">
        <v>203</v>
      </c>
      <c r="E5" s="23" t="s">
        <v>204</v>
      </c>
      <c r="F5" s="23" t="s">
        <v>205</v>
      </c>
      <c r="G5" s="23" t="s">
        <v>206</v>
      </c>
      <c r="H5" s="23" t="s">
        <v>43</v>
      </c>
      <c r="I5" s="23" t="s">
        <v>207</v>
      </c>
      <c r="J5" s="23" t="s">
        <v>208</v>
      </c>
      <c r="K5" s="23" t="s">
        <v>209</v>
      </c>
      <c r="P5" s="64" t="s">
        <v>253</v>
      </c>
      <c r="Q5" s="87" t="s">
        <v>232</v>
      </c>
      <c r="R5" s="87" t="str">
        <f>Cad_cl!F5</f>
        <v>Como conheceu</v>
      </c>
      <c r="S5" s="87" t="str">
        <f>Cad_cl!I5</f>
        <v>Localidade</v>
      </c>
      <c r="T5" s="87" t="str">
        <f>Cad_cl!L5</f>
        <v>Perfil</v>
      </c>
      <c r="U5" s="87" t="str">
        <f>Cad_cl!M5</f>
        <v>Área de interesse</v>
      </c>
      <c r="V5" s="87" t="str">
        <f>Cad_cl!N5</f>
        <v>Localização geográfica</v>
      </c>
      <c r="W5" s="87" t="str">
        <f>Cad_cl!O5</f>
        <v>Ramo de atividade</v>
      </c>
      <c r="X5" s="87" t="str">
        <f>Cad_cl!P5</f>
        <v>Idade</v>
      </c>
      <c r="Y5" s="87" t="str">
        <f>Cad_cl!Q5</f>
        <v>N/A</v>
      </c>
      <c r="AA5" s="64" t="s">
        <v>243</v>
      </c>
      <c r="AC5" s="87" t="s">
        <v>234</v>
      </c>
    </row>
    <row r="6" spans="2:58" ht="30" customHeight="1">
      <c r="B6">
        <f>IF(G6="","",MONTH(G6))</f>
        <v>1</v>
      </c>
      <c r="C6" s="27" t="s">
        <v>153</v>
      </c>
      <c r="D6" s="27" t="s">
        <v>177</v>
      </c>
      <c r="E6" s="27" t="s">
        <v>210</v>
      </c>
      <c r="F6" s="139">
        <v>10000</v>
      </c>
      <c r="G6" s="26">
        <v>42006</v>
      </c>
      <c r="H6" s="27" t="s">
        <v>215</v>
      </c>
      <c r="I6" s="27" t="s">
        <v>229</v>
      </c>
      <c r="J6" s="27" t="s">
        <v>33</v>
      </c>
      <c r="K6" s="27"/>
      <c r="N6" s="87" t="s">
        <v>229</v>
      </c>
      <c r="P6" s="64" t="str">
        <f>IF(ISERR(IF(Pr_dg!$H$5="Sim",IF(K6="","",IF(AND($C6=Re_cl!$E$5,Re_cl!$H$5="Todos os meses"),K6+(Q6*100),IF(AND($C6=Re_cl!$E$5,MONTH($K6)=VLOOKUP(Re_cl!$H$5,Re_cl!$P$5:$Q$17,2,0)),K6+(Q6*100),""))),IF(G6="","",IF(AND($C6=Re_cl!$E$5,Re_cl!$H$5="Todos os meses"),G6+(Q6*100),IF(AND($C6=Re_cl!$E$5,MONTH($G6)=VLOOKUP(Re_cl!$H$5,Re_cl!$P$5:$Q$17,2,0)),G6+(Q6*100),""))))),"",IF(Pr_dg!$H$5="Sim",IF(K6="","",IF(AND($C6=Re_cl!$E$5,Re_cl!$H$5="Todos os meses"),K6+(Q6*100),IF(AND($C6=Re_cl!$E$5,MONTH($K6)=VLOOKUP(Re_cl!$H$5,Re_cl!$P$5:$Q$17,2,0)),K6+(Q6*100),""))),IF(G6="","",IF(AND($C6=Re_cl!$E$5,Re_cl!$H$5="Todos os meses"),G6+(Q6*100),IF(AND($C6=Re_cl!$E$5,MONTH($G6)=VLOOKUP(Re_cl!$H$5,Re_cl!$P$5:$Q$17,2,0)),G6+(Q6*100),"")))))</f>
        <v/>
      </c>
      <c r="Q6" s="87">
        <f>IF(G6="","",MONTH(G6))</f>
        <v>1</v>
      </c>
      <c r="R6" s="87" t="str">
        <f>IF(C6="","",VLOOKUP(C6,Cad_cl!$C$6:$F$1005,4,FALSE))</f>
        <v>Google</v>
      </c>
      <c r="S6" s="87" t="str">
        <f>IF(C6="","",VLOOKUP(C6,Cad_cl!$C$6:$I$1005,7,FALSE))</f>
        <v>Rio Grande do Norte (RN)</v>
      </c>
      <c r="T6" s="87" t="str">
        <f>IF(C6="","",VLOOKUP(C6,Cad_cl!$C$6:$L$1005,10,FALSE))</f>
        <v>Cliente Exporádico</v>
      </c>
      <c r="U6" s="87" t="str">
        <f>IF(C6="","",VLOOKUP(C6,Cad_cl!$C$6:$M$1005,11,FALSE))</f>
        <v>Tecnologia</v>
      </c>
      <c r="V6" s="87" t="str">
        <f>IF(C6="","",VLOOKUP(C6,Cad_cl!$C$6:$N$1005,12,FALSE))</f>
        <v>Norte</v>
      </c>
      <c r="W6" s="87" t="str">
        <f>IF(C6="","",VLOOKUP(C6,Cad_cl!$C$6:$O$1005,13,FALSE))</f>
        <v>Informática</v>
      </c>
      <c r="X6" s="87" t="str">
        <f>IF(C6="","",VLOOKUP(C6,Cad_cl!$C$6:$P$1005,14,FALSE))</f>
        <v>31 a 40 anos</v>
      </c>
      <c r="Y6" s="64">
        <f>IF(C6="","",VLOOKUP(C6,Cad_cl!$C$6:$Q$1005,15,FALSE))</f>
        <v>0</v>
      </c>
      <c r="AA6" s="64" t="str">
        <f>IF(Rg_ps!$E$5=Con_ve!$U$5,Con_ve!U6,IF(Rg_ps!$E$5=Con_ve!$V$5,Con_ve!V6,IF(Rg_ps!$E$5=Con_ve!$W$5,Con_ve!W6,IF(Rg_ps!$E$5=Con_ve!$X$5,Con_ve!X6,Con_ve!Y6))))</f>
        <v>Norte</v>
      </c>
      <c r="AC6" s="87" t="str">
        <f>IF(OR(Pr_dg!$H$5="Não",Pr_dg!H6=""),"",Pr_dg!H6)</f>
        <v>1º Contato</v>
      </c>
    </row>
    <row r="7" spans="2:58" ht="30" customHeight="1">
      <c r="B7">
        <f t="shared" ref="B7:B70" si="0">IF(G7="","",MONTH(G7))</f>
        <v>1</v>
      </c>
      <c r="C7" s="27" t="s">
        <v>111</v>
      </c>
      <c r="D7" s="27" t="s">
        <v>183</v>
      </c>
      <c r="E7" s="27" t="s">
        <v>211</v>
      </c>
      <c r="F7" s="139">
        <v>5700</v>
      </c>
      <c r="G7" s="26">
        <v>42007</v>
      </c>
      <c r="H7" s="27" t="s">
        <v>216</v>
      </c>
      <c r="I7" s="27" t="s">
        <v>229</v>
      </c>
      <c r="J7" s="27" t="s">
        <v>33</v>
      </c>
      <c r="K7" s="27"/>
      <c r="N7" s="87" t="s">
        <v>230</v>
      </c>
      <c r="P7" s="64" t="str">
        <f>IF(ISERR(IF(Pr_dg!$H$5="Sim",IF(K7="","",IF(AND($C7=Re_cl!$E$5,Re_cl!$H$5="Todos os meses"),K7+(Q7*100),IF(AND($C7=Re_cl!$E$5,MONTH($K7)=VLOOKUP(Re_cl!$H$5,Re_cl!$P$5:$Q$17,2,0)),K7+(Q7*100),""))),IF(G7="","",IF(AND($C7=Re_cl!$E$5,Re_cl!$H$5="Todos os meses"),G7+(Q7*100),IF(AND($C7=Re_cl!$E$5,MONTH($G7)=VLOOKUP(Re_cl!$H$5,Re_cl!$P$5:$Q$17,2,0)),G7+(Q7*100),""))))),"",IF(Pr_dg!$H$5="Sim",IF(K7="","",IF(AND($C7=Re_cl!$E$5,Re_cl!$H$5="Todos os meses"),K7+(Q7*100),IF(AND($C7=Re_cl!$E$5,MONTH($K7)=VLOOKUP(Re_cl!$H$5,Re_cl!$P$5:$Q$17,2,0)),K7+(Q7*100),""))),IF(G7="","",IF(AND($C7=Re_cl!$E$5,Re_cl!$H$5="Todos os meses"),G7+(Q7*100),IF(AND($C7=Re_cl!$E$5,MONTH($G7)=VLOOKUP(Re_cl!$H$5,Re_cl!$P$5:$Q$17,2,0)),G7+(Q7*100),"")))))</f>
        <v/>
      </c>
      <c r="Q7" s="87">
        <f t="shared" ref="Q7:Q8" si="1">IF(G7="","",MONTH(G7))</f>
        <v>1</v>
      </c>
      <c r="R7" s="87" t="str">
        <f>IF(C7="","",VLOOKUP(C7,Cad_cl!$C$6:$F$1005,4,FALSE))</f>
        <v>Site</v>
      </c>
      <c r="S7" s="87" t="str">
        <f>IF(C7="","",VLOOKUP(C7,Cad_cl!$C$6:$I$1005,7,FALSE))</f>
        <v>Acre (AC)</v>
      </c>
      <c r="T7" s="87" t="str">
        <f>IF(C7="","",VLOOKUP(C7,Cad_cl!$C$6:$L$1005,10,FALSE))</f>
        <v>Prospectar</v>
      </c>
      <c r="U7" s="87" t="str">
        <f>IF(C7="","",VLOOKUP(C7,Cad_cl!$C$6:$M$1005,11,FALSE))</f>
        <v>Atacado</v>
      </c>
      <c r="V7" s="87" t="str">
        <f>IF(C7="","",VLOOKUP(C7,Cad_cl!$C$6:$N$1005,12,FALSE))</f>
        <v>Sudeste</v>
      </c>
      <c r="W7" s="87" t="str">
        <f>IF(C7="","",VLOOKUP(C7,Cad_cl!$C$6:$O$1005,13,FALSE))</f>
        <v>Informática</v>
      </c>
      <c r="X7" s="87" t="str">
        <f>IF(C7="","",VLOOKUP(C7,Cad_cl!$C$6:$P$1005,14,FALSE))</f>
        <v>22 a 30 anos</v>
      </c>
      <c r="Y7" s="64">
        <f>IF(C7="","",VLOOKUP(C7,Cad_cl!$C$6:$Q$1005,15,FALSE))</f>
        <v>0</v>
      </c>
      <c r="AA7" s="64" t="str">
        <f>IF(Rg_ps!$E$5=Con_ve!$U$5,Con_ve!U7,IF(Rg_ps!$E$5=Con_ve!$V$5,Con_ve!V7,IF(Rg_ps!$E$5=Con_ve!$W$5,Con_ve!W7,IF(Rg_ps!$E$5=Con_ve!$X$5,Con_ve!X7,Con_ve!Y7))))</f>
        <v>Sudeste</v>
      </c>
      <c r="AC7" s="87" t="str">
        <f>IF(OR(Pr_dg!$H$5="Não",Pr_dg!H7=""),"",Pr_dg!H7)</f>
        <v>Negociação da venda</v>
      </c>
    </row>
    <row r="8" spans="2:58" ht="30" customHeight="1">
      <c r="B8">
        <f t="shared" si="0"/>
        <v>2</v>
      </c>
      <c r="C8" s="27" t="s">
        <v>157</v>
      </c>
      <c r="D8" s="27" t="s">
        <v>177</v>
      </c>
      <c r="E8" s="27" t="s">
        <v>212</v>
      </c>
      <c r="F8" s="139">
        <v>30000</v>
      </c>
      <c r="G8" s="26">
        <v>42039</v>
      </c>
      <c r="H8" s="27" t="s">
        <v>217</v>
      </c>
      <c r="I8" s="27" t="s">
        <v>231</v>
      </c>
      <c r="J8" s="27" t="s">
        <v>29</v>
      </c>
      <c r="K8" s="27"/>
      <c r="N8" s="87" t="s">
        <v>231</v>
      </c>
      <c r="P8" s="64" t="str">
        <f>IF(ISERR(IF(Pr_dg!$H$5="Sim",IF(K8="","",IF(AND($C8=Re_cl!$E$5,Re_cl!$H$5="Todos os meses"),K8+(Q8*100),IF(AND($C8=Re_cl!$E$5,MONTH($K8)=VLOOKUP(Re_cl!$H$5,Re_cl!$P$5:$Q$17,2,0)),K8+(Q8*100),""))),IF(G8="","",IF(AND($C8=Re_cl!$E$5,Re_cl!$H$5="Todos os meses"),G8+(Q8*100),IF(AND($C8=Re_cl!$E$5,MONTH($G8)=VLOOKUP(Re_cl!$H$5,Re_cl!$P$5:$Q$17,2,0)),G8+(Q8*100),""))))),"",IF(Pr_dg!$H$5="Sim",IF(K8="","",IF(AND($C8=Re_cl!$E$5,Re_cl!$H$5="Todos os meses"),K8+(Q8*100),IF(AND($C8=Re_cl!$E$5,MONTH($K8)=VLOOKUP(Re_cl!$H$5,Re_cl!$P$5:$Q$17,2,0)),K8+(Q8*100),""))),IF(G8="","",IF(AND($C8=Re_cl!$E$5,Re_cl!$H$5="Todos os meses"),G8+(Q8*100),IF(AND($C8=Re_cl!$E$5,MONTH($G8)=VLOOKUP(Re_cl!$H$5,Re_cl!$P$5:$Q$17,2,0)),G8+(Q8*100),"")))))</f>
        <v/>
      </c>
      <c r="Q8" s="87">
        <f t="shared" si="1"/>
        <v>2</v>
      </c>
      <c r="R8" s="87" t="str">
        <f>IF(C8="","",VLOOKUP(C8,Cad_cl!$C$6:$F$1005,4,FALSE))</f>
        <v>Indicação</v>
      </c>
      <c r="S8" s="87" t="str">
        <f>IF(C8="","",VLOOKUP(C8,Cad_cl!$C$6:$I$1005,7,FALSE))</f>
        <v>Pernambuco (PE)</v>
      </c>
      <c r="T8" s="87" t="str">
        <f>IF(C8="","",VLOOKUP(C8,Cad_cl!$C$6:$L$1005,10,FALSE))</f>
        <v>Cliente Fiel</v>
      </c>
      <c r="U8" s="87" t="str">
        <f>IF(C8="","",VLOOKUP(C8,Cad_cl!$C$6:$M$1005,11,FALSE))</f>
        <v>Marketing</v>
      </c>
      <c r="V8" s="87" t="str">
        <f>IF(C8="","",VLOOKUP(C8,Cad_cl!$C$6:$N$1005,12,FALSE))</f>
        <v>Nordeste</v>
      </c>
      <c r="W8" s="87" t="str">
        <f>IF(C8="","",VLOOKUP(C8,Cad_cl!$C$6:$O$1005,13,FALSE))</f>
        <v>e-commerce</v>
      </c>
      <c r="X8" s="87" t="str">
        <f>IF(C8="","",VLOOKUP(C8,Cad_cl!$C$6:$P$1005,14,FALSE))</f>
        <v>Mais de 60 anos</v>
      </c>
      <c r="Y8" s="64">
        <f>IF(C8="","",VLOOKUP(C8,Cad_cl!$C$6:$Q$1005,15,FALSE))</f>
        <v>0</v>
      </c>
      <c r="AA8" s="64" t="str">
        <f>IF(Rg_ps!$E$5=Con_ve!$U$5,Con_ve!U8,IF(Rg_ps!$E$5=Con_ve!$V$5,Con_ve!V8,IF(Rg_ps!$E$5=Con_ve!$W$5,Con_ve!W8,IF(Rg_ps!$E$5=Con_ve!$X$5,Con_ve!X8,Con_ve!Y8))))</f>
        <v>Nordeste</v>
      </c>
      <c r="AC8" s="87" t="str">
        <f>IF(OR(Pr_dg!$H$5="Não",Pr_dg!H8=""),"",Pr_dg!H8)</f>
        <v>Confirmação dos dados cadastrais</v>
      </c>
    </row>
    <row r="9" spans="2:58" ht="30" customHeight="1">
      <c r="B9">
        <f t="shared" si="0"/>
        <v>2</v>
      </c>
      <c r="C9" s="97" t="s">
        <v>123</v>
      </c>
      <c r="D9" s="97" t="s">
        <v>179</v>
      </c>
      <c r="E9" s="97" t="s">
        <v>213</v>
      </c>
      <c r="F9" s="77">
        <v>3000</v>
      </c>
      <c r="G9" s="156">
        <v>42040</v>
      </c>
      <c r="H9" s="97" t="s">
        <v>218</v>
      </c>
      <c r="I9" s="97" t="s">
        <v>229</v>
      </c>
      <c r="J9" s="97" t="s">
        <v>33</v>
      </c>
      <c r="K9" s="97"/>
      <c r="P9" s="64" t="s">
        <v>309</v>
      </c>
      <c r="Q9" s="87">
        <v>2</v>
      </c>
      <c r="R9" s="87" t="s">
        <v>51</v>
      </c>
      <c r="S9" s="87" t="s">
        <v>61</v>
      </c>
      <c r="T9" s="87" t="s">
        <v>44</v>
      </c>
      <c r="U9" s="87" t="s">
        <v>94</v>
      </c>
      <c r="V9" s="87" t="s">
        <v>97</v>
      </c>
      <c r="W9" s="87" t="s">
        <v>102</v>
      </c>
      <c r="X9" s="87" t="s">
        <v>105</v>
      </c>
      <c r="Y9" s="64">
        <v>0</v>
      </c>
      <c r="AA9" s="64" t="str">
        <f>IF(Rg_ps!$E$5=Con_ve!$U$5,Con_ve!U9,IF(Rg_ps!$E$5=Con_ve!$V$5,Con_ve!V9,IF(Rg_ps!$E$5=Con_ve!$W$5,Con_ve!W9,IF(Rg_ps!$E$5=Con_ve!$X$5,Con_ve!X9,Con_ve!Y9))))</f>
        <v>Norte</v>
      </c>
      <c r="AC9" s="87" t="str">
        <f>IF(OR(Pr_dg!$H$5="Não",Pr_dg!H9=""),"",Pr_dg!H9)</f>
        <v>Venda concluída</v>
      </c>
    </row>
    <row r="10" spans="2:58" ht="30" customHeight="1">
      <c r="B10">
        <f t="shared" si="0"/>
        <v>2</v>
      </c>
      <c r="C10" s="97" t="s">
        <v>153</v>
      </c>
      <c r="D10" s="97" t="s">
        <v>181</v>
      </c>
      <c r="E10" s="97" t="s">
        <v>210</v>
      </c>
      <c r="F10" s="77">
        <v>17000</v>
      </c>
      <c r="G10" s="156">
        <v>42041</v>
      </c>
      <c r="H10" s="97" t="s">
        <v>219</v>
      </c>
      <c r="I10" s="97" t="s">
        <v>231</v>
      </c>
      <c r="J10" s="97" t="s">
        <v>29</v>
      </c>
      <c r="K10" s="97"/>
      <c r="P10" s="64" t="s">
        <v>309</v>
      </c>
      <c r="Q10" s="87">
        <v>2</v>
      </c>
      <c r="R10" s="87" t="s">
        <v>54</v>
      </c>
      <c r="S10" s="87" t="s">
        <v>76</v>
      </c>
      <c r="T10" s="87" t="s">
        <v>44</v>
      </c>
      <c r="U10" s="87" t="s">
        <v>94</v>
      </c>
      <c r="V10" s="87" t="s">
        <v>97</v>
      </c>
      <c r="W10" s="87" t="s">
        <v>102</v>
      </c>
      <c r="X10" s="87" t="s">
        <v>105</v>
      </c>
      <c r="Y10" s="64">
        <v>0</v>
      </c>
      <c r="AA10" s="64" t="str">
        <f>IF(Rg_ps!$E$5=Con_ve!$U$5,Con_ve!U10,IF(Rg_ps!$E$5=Con_ve!$V$5,Con_ve!V10,IF(Rg_ps!$E$5=Con_ve!$W$5,Con_ve!W10,IF(Rg_ps!$E$5=Con_ve!$X$5,Con_ve!X10,Con_ve!Y10))))</f>
        <v>Norte</v>
      </c>
      <c r="AC10" s="87" t="str">
        <f>IF(OR(Pr_dg!$H$5="Não",Pr_dg!H10=""),"",Pr_dg!H10)</f>
        <v>Entrega do produto</v>
      </c>
    </row>
    <row r="11" spans="2:58" ht="30" customHeight="1">
      <c r="B11">
        <f t="shared" si="0"/>
        <v>3</v>
      </c>
      <c r="C11" s="97" t="s">
        <v>115</v>
      </c>
      <c r="D11" s="97" t="s">
        <v>185</v>
      </c>
      <c r="E11" s="97" t="s">
        <v>214</v>
      </c>
      <c r="F11" s="77">
        <v>2300</v>
      </c>
      <c r="G11" s="156">
        <v>42070</v>
      </c>
      <c r="H11" s="97" t="s">
        <v>220</v>
      </c>
      <c r="I11" s="97" t="s">
        <v>229</v>
      </c>
      <c r="J11" s="97" t="s">
        <v>33</v>
      </c>
      <c r="K11" s="97"/>
      <c r="P11" s="64" t="s">
        <v>309</v>
      </c>
      <c r="Q11" s="87">
        <v>3</v>
      </c>
      <c r="R11" s="87" t="s">
        <v>53</v>
      </c>
      <c r="S11" s="87" t="s">
        <v>75</v>
      </c>
      <c r="T11" s="87" t="s">
        <v>47</v>
      </c>
      <c r="U11" s="87" t="s">
        <v>92</v>
      </c>
      <c r="V11" s="87" t="s">
        <v>96</v>
      </c>
      <c r="W11" s="87" t="s">
        <v>101</v>
      </c>
      <c r="X11" s="87" t="s">
        <v>106</v>
      </c>
      <c r="Y11" s="64">
        <v>0</v>
      </c>
      <c r="AA11" s="64" t="str">
        <f>IF(Rg_ps!$E$5=Con_ve!$U$5,Con_ve!U11,IF(Rg_ps!$E$5=Con_ve!$V$5,Con_ve!V11,IF(Rg_ps!$E$5=Con_ve!$W$5,Con_ve!W11,IF(Rg_ps!$E$5=Con_ve!$X$5,Con_ve!X11,Con_ve!Y11))))</f>
        <v>Sudeste</v>
      </c>
      <c r="AC11" s="87" t="str">
        <f>IF(OR(Pr_dg!$H$5="Não",Pr_dg!H11=""),"",Pr_dg!H11)</f>
        <v>Contato pós venda</v>
      </c>
    </row>
    <row r="12" spans="2:58" ht="30" customHeight="1">
      <c r="B12">
        <f t="shared" si="0"/>
        <v>4</v>
      </c>
      <c r="C12" s="97" t="s">
        <v>131</v>
      </c>
      <c r="D12" s="97" t="s">
        <v>183</v>
      </c>
      <c r="E12" s="97" t="s">
        <v>211</v>
      </c>
      <c r="F12" s="77">
        <v>15000</v>
      </c>
      <c r="G12" s="156">
        <v>42102</v>
      </c>
      <c r="H12" s="97" t="s">
        <v>221</v>
      </c>
      <c r="I12" s="97" t="s">
        <v>230</v>
      </c>
      <c r="J12" s="97" t="s">
        <v>33</v>
      </c>
      <c r="K12" s="97"/>
      <c r="P12" s="64" t="s">
        <v>309</v>
      </c>
      <c r="Q12" s="87">
        <v>4</v>
      </c>
      <c r="R12" s="87" t="s">
        <v>55</v>
      </c>
      <c r="S12" s="87" t="s">
        <v>60</v>
      </c>
      <c r="T12" s="87" t="s">
        <v>269</v>
      </c>
      <c r="U12" s="87" t="s">
        <v>93</v>
      </c>
      <c r="V12" s="87" t="s">
        <v>98</v>
      </c>
      <c r="W12" s="87" t="s">
        <v>102</v>
      </c>
      <c r="X12" s="87" t="s">
        <v>104</v>
      </c>
      <c r="Y12" s="64">
        <v>0</v>
      </c>
      <c r="AA12" s="64" t="str">
        <f>IF(Rg_ps!$E$5=Con_ve!$U$5,Con_ve!U12,IF(Rg_ps!$E$5=Con_ve!$V$5,Con_ve!V12,IF(Rg_ps!$E$5=Con_ve!$W$5,Con_ve!W12,IF(Rg_ps!$E$5=Con_ve!$X$5,Con_ve!X12,Con_ve!Y12))))</f>
        <v>Nordeste</v>
      </c>
    </row>
    <row r="13" spans="2:58" ht="30" customHeight="1">
      <c r="B13">
        <f t="shared" si="0"/>
        <v>4</v>
      </c>
      <c r="C13" s="97" t="s">
        <v>117</v>
      </c>
      <c r="D13" s="97" t="s">
        <v>177</v>
      </c>
      <c r="E13" s="97" t="s">
        <v>212</v>
      </c>
      <c r="F13" s="77">
        <v>30000</v>
      </c>
      <c r="G13" s="156">
        <v>42103</v>
      </c>
      <c r="H13" s="97" t="s">
        <v>222</v>
      </c>
      <c r="I13" s="97" t="s">
        <v>229</v>
      </c>
      <c r="J13" s="97" t="s">
        <v>33</v>
      </c>
      <c r="K13" s="97"/>
      <c r="P13" s="64" t="s">
        <v>309</v>
      </c>
      <c r="Q13" s="87">
        <v>4</v>
      </c>
      <c r="R13" s="87" t="s">
        <v>54</v>
      </c>
      <c r="S13" s="87" t="s">
        <v>59</v>
      </c>
      <c r="T13" s="87" t="s">
        <v>46</v>
      </c>
      <c r="U13" s="87" t="s">
        <v>91</v>
      </c>
      <c r="V13" s="87" t="s">
        <v>95</v>
      </c>
      <c r="W13" s="87" t="s">
        <v>100</v>
      </c>
      <c r="X13" s="87" t="s">
        <v>108</v>
      </c>
      <c r="Y13" s="64">
        <v>0</v>
      </c>
      <c r="AA13" s="64" t="str">
        <f>IF(Rg_ps!$E$5=Con_ve!$U$5,Con_ve!U13,IF(Rg_ps!$E$5=Con_ve!$V$5,Con_ve!V13,IF(Rg_ps!$E$5=Con_ve!$W$5,Con_ve!W13,IF(Rg_ps!$E$5=Con_ve!$X$5,Con_ve!X13,Con_ve!Y13))))</f>
        <v>Sul</v>
      </c>
    </row>
    <row r="14" spans="2:58" ht="30" customHeight="1">
      <c r="B14">
        <f t="shared" si="0"/>
        <v>4</v>
      </c>
      <c r="C14" s="97" t="s">
        <v>153</v>
      </c>
      <c r="D14" s="97" t="s">
        <v>179</v>
      </c>
      <c r="E14" s="97" t="s">
        <v>213</v>
      </c>
      <c r="F14" s="77">
        <v>3000</v>
      </c>
      <c r="G14" s="156">
        <v>42104</v>
      </c>
      <c r="H14" s="97" t="s">
        <v>223</v>
      </c>
      <c r="I14" s="97" t="s">
        <v>231</v>
      </c>
      <c r="J14" s="97" t="s">
        <v>29</v>
      </c>
      <c r="K14" s="97"/>
      <c r="P14" s="64" t="s">
        <v>309</v>
      </c>
      <c r="Q14" s="87">
        <v>4</v>
      </c>
      <c r="R14" s="87" t="s">
        <v>54</v>
      </c>
      <c r="S14" s="87" t="s">
        <v>76</v>
      </c>
      <c r="T14" s="87" t="s">
        <v>44</v>
      </c>
      <c r="U14" s="87" t="s">
        <v>94</v>
      </c>
      <c r="V14" s="87" t="s">
        <v>97</v>
      </c>
      <c r="W14" s="87" t="s">
        <v>102</v>
      </c>
      <c r="X14" s="87" t="s">
        <v>105</v>
      </c>
      <c r="Y14" s="64">
        <v>0</v>
      </c>
      <c r="AA14" s="64" t="str">
        <f>IF(Rg_ps!$E$5=Con_ve!$U$5,Con_ve!U14,IF(Rg_ps!$E$5=Con_ve!$V$5,Con_ve!V14,IF(Rg_ps!$E$5=Con_ve!$W$5,Con_ve!W14,IF(Rg_ps!$E$5=Con_ve!$X$5,Con_ve!X14,Con_ve!Y14))))</f>
        <v>Norte</v>
      </c>
    </row>
    <row r="15" spans="2:58" ht="30" customHeight="1">
      <c r="B15">
        <f t="shared" si="0"/>
        <v>5</v>
      </c>
      <c r="C15" s="97" t="s">
        <v>161</v>
      </c>
      <c r="D15" s="97" t="s">
        <v>181</v>
      </c>
      <c r="E15" s="97" t="s">
        <v>210</v>
      </c>
      <c r="F15" s="77">
        <v>17000</v>
      </c>
      <c r="G15" s="156">
        <v>42135</v>
      </c>
      <c r="H15" s="97" t="s">
        <v>224</v>
      </c>
      <c r="I15" s="97" t="s">
        <v>229</v>
      </c>
      <c r="J15" s="97" t="s">
        <v>33</v>
      </c>
      <c r="K15" s="97"/>
      <c r="P15" s="64" t="s">
        <v>309</v>
      </c>
      <c r="Q15" s="87">
        <v>5</v>
      </c>
      <c r="R15" s="87" t="s">
        <v>52</v>
      </c>
      <c r="S15" s="87" t="s">
        <v>81</v>
      </c>
      <c r="T15" s="87" t="s">
        <v>269</v>
      </c>
      <c r="U15" s="87" t="s">
        <v>93</v>
      </c>
      <c r="V15" s="87" t="s">
        <v>96</v>
      </c>
      <c r="W15" s="87" t="s">
        <v>102</v>
      </c>
      <c r="X15" s="87" t="s">
        <v>104</v>
      </c>
      <c r="Y15" s="64">
        <v>0</v>
      </c>
      <c r="AA15" s="64" t="str">
        <f>IF(Rg_ps!$E$5=Con_ve!$U$5,Con_ve!U15,IF(Rg_ps!$E$5=Con_ve!$V$5,Con_ve!V15,IF(Rg_ps!$E$5=Con_ve!$W$5,Con_ve!W15,IF(Rg_ps!$E$5=Con_ve!$X$5,Con_ve!X15,Con_ve!Y15))))</f>
        <v>Sudeste</v>
      </c>
    </row>
    <row r="16" spans="2:58" ht="30" customHeight="1">
      <c r="B16">
        <f t="shared" si="0"/>
        <v>5</v>
      </c>
      <c r="C16" s="97" t="s">
        <v>155</v>
      </c>
      <c r="D16" s="97" t="s">
        <v>185</v>
      </c>
      <c r="E16" s="97" t="s">
        <v>214</v>
      </c>
      <c r="F16" s="77">
        <v>2300</v>
      </c>
      <c r="G16" s="156">
        <v>42136</v>
      </c>
      <c r="H16" s="97" t="s">
        <v>225</v>
      </c>
      <c r="I16" s="97" t="s">
        <v>229</v>
      </c>
      <c r="J16" s="97" t="s">
        <v>33</v>
      </c>
      <c r="K16" s="97"/>
      <c r="P16" s="64" t="s">
        <v>309</v>
      </c>
      <c r="Q16" s="87">
        <v>5</v>
      </c>
      <c r="R16" s="87" t="s">
        <v>55</v>
      </c>
      <c r="S16" s="87" t="s">
        <v>73</v>
      </c>
      <c r="T16" s="87" t="s">
        <v>47</v>
      </c>
      <c r="U16" s="87" t="s">
        <v>92</v>
      </c>
      <c r="V16" s="87" t="s">
        <v>98</v>
      </c>
      <c r="W16" s="87" t="s">
        <v>101</v>
      </c>
      <c r="X16" s="87" t="s">
        <v>106</v>
      </c>
      <c r="Y16" s="64">
        <v>0</v>
      </c>
      <c r="AA16" s="64" t="str">
        <f>IF(Rg_ps!$E$5=Con_ve!$U$5,Con_ve!U16,IF(Rg_ps!$E$5=Con_ve!$V$5,Con_ve!V16,IF(Rg_ps!$E$5=Con_ve!$W$5,Con_ve!W16,IF(Rg_ps!$E$5=Con_ve!$X$5,Con_ve!X16,Con_ve!Y16))))</f>
        <v>Nordeste</v>
      </c>
    </row>
    <row r="17" spans="2:27" ht="30" customHeight="1">
      <c r="B17">
        <f t="shared" si="0"/>
        <v>5</v>
      </c>
      <c r="C17" s="97" t="s">
        <v>109</v>
      </c>
      <c r="D17" s="97" t="s">
        <v>177</v>
      </c>
      <c r="E17" s="97" t="s">
        <v>210</v>
      </c>
      <c r="F17" s="77">
        <v>50000</v>
      </c>
      <c r="G17" s="156">
        <v>42137</v>
      </c>
      <c r="H17" s="97" t="s">
        <v>226</v>
      </c>
      <c r="I17" s="97" t="s">
        <v>229</v>
      </c>
      <c r="J17" s="97" t="s">
        <v>33</v>
      </c>
      <c r="K17" s="97"/>
      <c r="P17" s="64" t="s">
        <v>309</v>
      </c>
      <c r="Q17" s="87">
        <v>5</v>
      </c>
      <c r="R17" s="87" t="s">
        <v>50</v>
      </c>
      <c r="S17" s="87" t="s">
        <v>58</v>
      </c>
      <c r="T17" s="87" t="s">
        <v>46</v>
      </c>
      <c r="U17" s="87" t="s">
        <v>91</v>
      </c>
      <c r="V17" s="87" t="s">
        <v>96</v>
      </c>
      <c r="W17" s="87" t="s">
        <v>100</v>
      </c>
      <c r="X17" s="87" t="s">
        <v>103</v>
      </c>
      <c r="Y17" s="64">
        <v>0</v>
      </c>
      <c r="AA17" s="64" t="str">
        <f>IF(Rg_ps!$E$5=Con_ve!$U$5,Con_ve!U17,IF(Rg_ps!$E$5=Con_ve!$V$5,Con_ve!V17,IF(Rg_ps!$E$5=Con_ve!$W$5,Con_ve!W17,IF(Rg_ps!$E$5=Con_ve!$X$5,Con_ve!X17,Con_ve!Y17))))</f>
        <v>Sudeste</v>
      </c>
    </row>
    <row r="18" spans="2:27" ht="30" customHeight="1">
      <c r="B18">
        <f t="shared" si="0"/>
        <v>5</v>
      </c>
      <c r="C18" s="97" t="s">
        <v>111</v>
      </c>
      <c r="D18" s="97" t="s">
        <v>179</v>
      </c>
      <c r="E18" s="97" t="s">
        <v>210</v>
      </c>
      <c r="F18" s="77">
        <v>70000</v>
      </c>
      <c r="G18" s="156">
        <v>42138</v>
      </c>
      <c r="H18" s="97" t="s">
        <v>227</v>
      </c>
      <c r="I18" s="97" t="s">
        <v>229</v>
      </c>
      <c r="J18" s="97" t="s">
        <v>33</v>
      </c>
      <c r="K18" s="97"/>
      <c r="P18" s="64" t="s">
        <v>309</v>
      </c>
      <c r="Q18" s="87">
        <v>5</v>
      </c>
      <c r="R18" s="87" t="s">
        <v>51</v>
      </c>
      <c r="S18" s="87" t="s">
        <v>57</v>
      </c>
      <c r="T18" s="87" t="s">
        <v>269</v>
      </c>
      <c r="U18" s="87" t="s">
        <v>93</v>
      </c>
      <c r="V18" s="87" t="s">
        <v>96</v>
      </c>
      <c r="W18" s="87" t="s">
        <v>102</v>
      </c>
      <c r="X18" s="87" t="s">
        <v>104</v>
      </c>
      <c r="Y18" s="64">
        <v>0</v>
      </c>
      <c r="AA18" s="64" t="str">
        <f>IF(Rg_ps!$E$5=Con_ve!$U$5,Con_ve!U18,IF(Rg_ps!$E$5=Con_ve!$V$5,Con_ve!V18,IF(Rg_ps!$E$5=Con_ve!$W$5,Con_ve!W18,IF(Rg_ps!$E$5=Con_ve!$X$5,Con_ve!X18,Con_ve!Y18))))</f>
        <v>Sudeste</v>
      </c>
    </row>
    <row r="19" spans="2:27" ht="30" customHeight="1">
      <c r="B19">
        <f t="shared" si="0"/>
        <v>6</v>
      </c>
      <c r="C19" s="97" t="s">
        <v>113</v>
      </c>
      <c r="D19" s="97" t="s">
        <v>181</v>
      </c>
      <c r="E19" s="97" t="s">
        <v>210</v>
      </c>
      <c r="F19" s="77">
        <v>90000</v>
      </c>
      <c r="G19" s="156">
        <v>42167</v>
      </c>
      <c r="H19" s="97" t="s">
        <v>228</v>
      </c>
      <c r="I19" s="97" t="s">
        <v>229</v>
      </c>
      <c r="J19" s="97" t="s">
        <v>33</v>
      </c>
      <c r="K19" s="97"/>
      <c r="P19" s="64" t="s">
        <v>309</v>
      </c>
      <c r="Q19" s="87">
        <v>6</v>
      </c>
      <c r="R19" s="87" t="s">
        <v>52</v>
      </c>
      <c r="S19" s="87" t="s">
        <v>62</v>
      </c>
      <c r="T19" s="87" t="s">
        <v>44</v>
      </c>
      <c r="U19" s="87" t="s">
        <v>94</v>
      </c>
      <c r="V19" s="87" t="s">
        <v>96</v>
      </c>
      <c r="W19" s="87" t="s">
        <v>102</v>
      </c>
      <c r="X19" s="87" t="s">
        <v>105</v>
      </c>
      <c r="Y19" s="64">
        <v>0</v>
      </c>
      <c r="AA19" s="64" t="str">
        <f>IF(Rg_ps!$E$5=Con_ve!$U$5,Con_ve!U19,IF(Rg_ps!$E$5=Con_ve!$V$5,Con_ve!V19,IF(Rg_ps!$E$5=Con_ve!$W$5,Con_ve!W19,IF(Rg_ps!$E$5=Con_ve!$X$5,Con_ve!X19,Con_ve!Y19))))</f>
        <v>Sudeste</v>
      </c>
    </row>
    <row r="20" spans="2:27" ht="30" customHeight="1">
      <c r="B20" t="str">
        <f t="shared" si="0"/>
        <v/>
      </c>
      <c r="C20" s="97"/>
      <c r="D20" s="97"/>
      <c r="E20" s="97"/>
      <c r="F20" s="77"/>
      <c r="G20" s="156"/>
      <c r="H20" s="97"/>
      <c r="I20" s="97"/>
      <c r="J20" s="97"/>
      <c r="K20" s="97"/>
      <c r="P20" s="64" t="s">
        <v>309</v>
      </c>
      <c r="Q20" s="87" t="s">
        <v>309</v>
      </c>
      <c r="R20" s="87" t="s">
        <v>309</v>
      </c>
      <c r="S20" s="87" t="s">
        <v>309</v>
      </c>
      <c r="T20" s="87" t="s">
        <v>309</v>
      </c>
      <c r="U20" s="87" t="s">
        <v>309</v>
      </c>
      <c r="V20" s="87" t="s">
        <v>309</v>
      </c>
      <c r="W20" s="87" t="s">
        <v>309</v>
      </c>
      <c r="X20" s="87" t="s">
        <v>309</v>
      </c>
      <c r="Y20" s="64" t="s">
        <v>309</v>
      </c>
      <c r="AA20" s="64" t="str">
        <f>IF(Rg_ps!$E$5=Con_ve!$U$5,Con_ve!U20,IF(Rg_ps!$E$5=Con_ve!$V$5,Con_ve!V20,IF(Rg_ps!$E$5=Con_ve!$W$5,Con_ve!W20,IF(Rg_ps!$E$5=Con_ve!$X$5,Con_ve!X20,Con_ve!Y20))))</f>
        <v/>
      </c>
    </row>
    <row r="21" spans="2:27" ht="30" customHeight="1">
      <c r="B21" t="str">
        <f t="shared" si="0"/>
        <v/>
      </c>
      <c r="C21" s="97"/>
      <c r="D21" s="97"/>
      <c r="E21" s="97"/>
      <c r="F21" s="77"/>
      <c r="G21" s="156"/>
      <c r="H21" s="97"/>
      <c r="I21" s="97"/>
      <c r="J21" s="97"/>
      <c r="K21" s="97"/>
      <c r="P21" s="64" t="s">
        <v>309</v>
      </c>
      <c r="Q21" s="87" t="s">
        <v>309</v>
      </c>
      <c r="R21" s="87" t="s">
        <v>309</v>
      </c>
      <c r="S21" s="87" t="s">
        <v>309</v>
      </c>
      <c r="T21" s="87" t="s">
        <v>309</v>
      </c>
      <c r="U21" s="87" t="s">
        <v>309</v>
      </c>
      <c r="V21" s="87" t="s">
        <v>309</v>
      </c>
      <c r="W21" s="87" t="s">
        <v>309</v>
      </c>
      <c r="X21" s="87" t="s">
        <v>309</v>
      </c>
      <c r="Y21" s="64" t="s">
        <v>309</v>
      </c>
      <c r="AA21" s="64" t="str">
        <f>IF(Rg_ps!$E$5=Con_ve!$U$5,Con_ve!U21,IF(Rg_ps!$E$5=Con_ve!$V$5,Con_ve!V21,IF(Rg_ps!$E$5=Con_ve!$W$5,Con_ve!W21,IF(Rg_ps!$E$5=Con_ve!$X$5,Con_ve!X21,Con_ve!Y21))))</f>
        <v/>
      </c>
    </row>
    <row r="22" spans="2:27" ht="30" customHeight="1">
      <c r="B22" t="str">
        <f t="shared" si="0"/>
        <v/>
      </c>
      <c r="C22" s="97"/>
      <c r="D22" s="97"/>
      <c r="E22" s="97"/>
      <c r="F22" s="77"/>
      <c r="G22" s="156"/>
      <c r="H22" s="97"/>
      <c r="I22" s="97"/>
      <c r="J22" s="97"/>
      <c r="K22" s="97"/>
      <c r="P22" s="64" t="s">
        <v>309</v>
      </c>
      <c r="Q22" s="87" t="s">
        <v>309</v>
      </c>
      <c r="R22" s="87" t="s">
        <v>309</v>
      </c>
      <c r="S22" s="87" t="s">
        <v>309</v>
      </c>
      <c r="T22" s="87" t="s">
        <v>309</v>
      </c>
      <c r="U22" s="87" t="s">
        <v>309</v>
      </c>
      <c r="V22" s="87" t="s">
        <v>309</v>
      </c>
      <c r="W22" s="87" t="s">
        <v>309</v>
      </c>
      <c r="X22" s="87" t="s">
        <v>309</v>
      </c>
      <c r="Y22" s="64" t="s">
        <v>309</v>
      </c>
      <c r="AA22" s="64" t="str">
        <f>IF(Rg_ps!$E$5=Con_ve!$U$5,Con_ve!U22,IF(Rg_ps!$E$5=Con_ve!$V$5,Con_ve!V22,IF(Rg_ps!$E$5=Con_ve!$W$5,Con_ve!W22,IF(Rg_ps!$E$5=Con_ve!$X$5,Con_ve!X22,Con_ve!Y22))))</f>
        <v/>
      </c>
    </row>
    <row r="23" spans="2:27" ht="30" customHeight="1">
      <c r="B23" t="str">
        <f t="shared" si="0"/>
        <v/>
      </c>
      <c r="C23" s="97"/>
      <c r="D23" s="97"/>
      <c r="E23" s="97"/>
      <c r="F23" s="77"/>
      <c r="G23" s="156"/>
      <c r="H23" s="97"/>
      <c r="I23" s="97"/>
      <c r="J23" s="97"/>
      <c r="K23" s="97"/>
      <c r="P23" s="64" t="s">
        <v>309</v>
      </c>
      <c r="Q23" s="87" t="s">
        <v>309</v>
      </c>
      <c r="R23" s="87" t="s">
        <v>309</v>
      </c>
      <c r="S23" s="87" t="s">
        <v>309</v>
      </c>
      <c r="T23" s="87" t="s">
        <v>309</v>
      </c>
      <c r="U23" s="87" t="s">
        <v>309</v>
      </c>
      <c r="V23" s="87" t="s">
        <v>309</v>
      </c>
      <c r="W23" s="87" t="s">
        <v>309</v>
      </c>
      <c r="X23" s="87" t="s">
        <v>309</v>
      </c>
      <c r="Y23" s="64" t="s">
        <v>309</v>
      </c>
      <c r="AA23" s="64" t="str">
        <f>IF(Rg_ps!$E$5=Con_ve!$U$5,Con_ve!U23,IF(Rg_ps!$E$5=Con_ve!$V$5,Con_ve!V23,IF(Rg_ps!$E$5=Con_ve!$W$5,Con_ve!W23,IF(Rg_ps!$E$5=Con_ve!$X$5,Con_ve!X23,Con_ve!Y23))))</f>
        <v/>
      </c>
    </row>
    <row r="24" spans="2:27" ht="30" customHeight="1">
      <c r="B24" t="str">
        <f t="shared" si="0"/>
        <v/>
      </c>
      <c r="C24" s="97"/>
      <c r="D24" s="97"/>
      <c r="E24" s="97"/>
      <c r="F24" s="77"/>
      <c r="G24" s="156"/>
      <c r="H24" s="97"/>
      <c r="I24" s="97"/>
      <c r="J24" s="97"/>
      <c r="K24" s="97"/>
      <c r="P24" s="64" t="s">
        <v>309</v>
      </c>
      <c r="Q24" s="87" t="s">
        <v>309</v>
      </c>
      <c r="R24" s="87" t="s">
        <v>309</v>
      </c>
      <c r="S24" s="87" t="s">
        <v>309</v>
      </c>
      <c r="T24" s="87" t="s">
        <v>309</v>
      </c>
      <c r="U24" s="87" t="s">
        <v>309</v>
      </c>
      <c r="V24" s="87" t="s">
        <v>309</v>
      </c>
      <c r="W24" s="87" t="s">
        <v>309</v>
      </c>
      <c r="X24" s="87" t="s">
        <v>309</v>
      </c>
      <c r="Y24" s="64" t="s">
        <v>309</v>
      </c>
      <c r="AA24" s="64" t="str">
        <f>IF(Rg_ps!$E$5=Con_ve!$U$5,Con_ve!U24,IF(Rg_ps!$E$5=Con_ve!$V$5,Con_ve!V24,IF(Rg_ps!$E$5=Con_ve!$W$5,Con_ve!W24,IF(Rg_ps!$E$5=Con_ve!$X$5,Con_ve!X24,Con_ve!Y24))))</f>
        <v/>
      </c>
    </row>
    <row r="25" spans="2:27" ht="30" customHeight="1">
      <c r="B25" t="str">
        <f t="shared" si="0"/>
        <v/>
      </c>
      <c r="C25" s="97"/>
      <c r="D25" s="97"/>
      <c r="E25" s="97"/>
      <c r="F25" s="77"/>
      <c r="G25" s="156"/>
      <c r="H25" s="97"/>
      <c r="I25" s="97"/>
      <c r="J25" s="97"/>
      <c r="K25" s="97"/>
      <c r="P25" s="64" t="s">
        <v>309</v>
      </c>
      <c r="Q25" s="87" t="s">
        <v>309</v>
      </c>
      <c r="R25" s="87" t="s">
        <v>309</v>
      </c>
      <c r="S25" s="87" t="s">
        <v>309</v>
      </c>
      <c r="T25" s="87" t="s">
        <v>309</v>
      </c>
      <c r="U25" s="87" t="s">
        <v>309</v>
      </c>
      <c r="V25" s="87" t="s">
        <v>309</v>
      </c>
      <c r="W25" s="87" t="s">
        <v>309</v>
      </c>
      <c r="X25" s="87" t="s">
        <v>309</v>
      </c>
      <c r="Y25" s="64" t="s">
        <v>309</v>
      </c>
      <c r="AA25" s="64" t="str">
        <f>IF(Rg_ps!$E$5=Con_ve!$U$5,Con_ve!U25,IF(Rg_ps!$E$5=Con_ve!$V$5,Con_ve!V25,IF(Rg_ps!$E$5=Con_ve!$W$5,Con_ve!W25,IF(Rg_ps!$E$5=Con_ve!$X$5,Con_ve!X25,Con_ve!Y25))))</f>
        <v/>
      </c>
    </row>
    <row r="26" spans="2:27" ht="30" customHeight="1">
      <c r="B26" t="str">
        <f t="shared" si="0"/>
        <v/>
      </c>
      <c r="C26" s="97"/>
      <c r="D26" s="97"/>
      <c r="E26" s="97"/>
      <c r="F26" s="77"/>
      <c r="G26" s="156"/>
      <c r="H26" s="97"/>
      <c r="I26" s="97"/>
      <c r="J26" s="97"/>
      <c r="K26" s="97"/>
      <c r="P26" s="64" t="s">
        <v>309</v>
      </c>
      <c r="Q26" s="87" t="s">
        <v>309</v>
      </c>
      <c r="R26" s="87" t="s">
        <v>309</v>
      </c>
      <c r="S26" s="87" t="s">
        <v>309</v>
      </c>
      <c r="T26" s="87" t="s">
        <v>309</v>
      </c>
      <c r="U26" s="87" t="s">
        <v>309</v>
      </c>
      <c r="V26" s="87" t="s">
        <v>309</v>
      </c>
      <c r="W26" s="87" t="s">
        <v>309</v>
      </c>
      <c r="X26" s="87" t="s">
        <v>309</v>
      </c>
      <c r="Y26" s="64" t="s">
        <v>309</v>
      </c>
      <c r="AA26" s="64" t="str">
        <f>IF(Rg_ps!$E$5=Con_ve!$U$5,Con_ve!U26,IF(Rg_ps!$E$5=Con_ve!$V$5,Con_ve!V26,IF(Rg_ps!$E$5=Con_ve!$W$5,Con_ve!W26,IF(Rg_ps!$E$5=Con_ve!$X$5,Con_ve!X26,Con_ve!Y26))))</f>
        <v/>
      </c>
    </row>
    <row r="27" spans="2:27" ht="30" customHeight="1">
      <c r="B27" t="str">
        <f t="shared" si="0"/>
        <v/>
      </c>
      <c r="C27" s="97"/>
      <c r="D27" s="97"/>
      <c r="E27" s="97"/>
      <c r="F27" s="77"/>
      <c r="G27" s="156"/>
      <c r="H27" s="97"/>
      <c r="I27" s="97"/>
      <c r="J27" s="97"/>
      <c r="K27" s="97"/>
      <c r="P27" s="64" t="s">
        <v>309</v>
      </c>
      <c r="Q27" s="87" t="s">
        <v>309</v>
      </c>
      <c r="R27" s="87" t="s">
        <v>309</v>
      </c>
      <c r="S27" s="87" t="s">
        <v>309</v>
      </c>
      <c r="T27" s="87" t="s">
        <v>309</v>
      </c>
      <c r="U27" s="87" t="s">
        <v>309</v>
      </c>
      <c r="V27" s="87" t="s">
        <v>309</v>
      </c>
      <c r="W27" s="87" t="s">
        <v>309</v>
      </c>
      <c r="X27" s="87" t="s">
        <v>309</v>
      </c>
      <c r="Y27" s="64" t="s">
        <v>309</v>
      </c>
      <c r="AA27" s="64" t="str">
        <f>IF(Rg_ps!$E$5=Con_ve!$U$5,Con_ve!U27,IF(Rg_ps!$E$5=Con_ve!$V$5,Con_ve!V27,IF(Rg_ps!$E$5=Con_ve!$W$5,Con_ve!W27,IF(Rg_ps!$E$5=Con_ve!$X$5,Con_ve!X27,Con_ve!Y27))))</f>
        <v/>
      </c>
    </row>
    <row r="28" spans="2:27" ht="30" customHeight="1">
      <c r="B28" t="str">
        <f t="shared" si="0"/>
        <v/>
      </c>
      <c r="C28" s="97"/>
      <c r="D28" s="97"/>
      <c r="E28" s="97"/>
      <c r="F28" s="77"/>
      <c r="G28" s="156"/>
      <c r="H28" s="97"/>
      <c r="I28" s="97"/>
      <c r="J28" s="97"/>
      <c r="K28" s="97"/>
      <c r="P28" s="64" t="s">
        <v>309</v>
      </c>
      <c r="Q28" s="87" t="s">
        <v>309</v>
      </c>
      <c r="R28" s="87" t="s">
        <v>309</v>
      </c>
      <c r="S28" s="87" t="s">
        <v>309</v>
      </c>
      <c r="T28" s="87" t="s">
        <v>309</v>
      </c>
      <c r="U28" s="87" t="s">
        <v>309</v>
      </c>
      <c r="V28" s="87" t="s">
        <v>309</v>
      </c>
      <c r="W28" s="87" t="s">
        <v>309</v>
      </c>
      <c r="X28" s="87" t="s">
        <v>309</v>
      </c>
      <c r="Y28" s="64" t="s">
        <v>309</v>
      </c>
      <c r="AA28" s="64" t="str">
        <f>IF(Rg_ps!$E$5=Con_ve!$U$5,Con_ve!U28,IF(Rg_ps!$E$5=Con_ve!$V$5,Con_ve!V28,IF(Rg_ps!$E$5=Con_ve!$W$5,Con_ve!W28,IF(Rg_ps!$E$5=Con_ve!$X$5,Con_ve!X28,Con_ve!Y28))))</f>
        <v/>
      </c>
    </row>
    <row r="29" spans="2:27" ht="30" customHeight="1">
      <c r="B29" t="str">
        <f t="shared" si="0"/>
        <v/>
      </c>
      <c r="C29" s="97"/>
      <c r="D29" s="97"/>
      <c r="E29" s="97"/>
      <c r="F29" s="77"/>
      <c r="G29" s="156"/>
      <c r="H29" s="97"/>
      <c r="I29" s="97"/>
      <c r="J29" s="97"/>
      <c r="K29" s="97"/>
      <c r="P29" s="64" t="s">
        <v>309</v>
      </c>
      <c r="Q29" s="87" t="s">
        <v>309</v>
      </c>
      <c r="R29" s="87" t="s">
        <v>309</v>
      </c>
      <c r="S29" s="87" t="s">
        <v>309</v>
      </c>
      <c r="T29" s="87" t="s">
        <v>309</v>
      </c>
      <c r="U29" s="87" t="s">
        <v>309</v>
      </c>
      <c r="V29" s="87" t="s">
        <v>309</v>
      </c>
      <c r="W29" s="87" t="s">
        <v>309</v>
      </c>
      <c r="X29" s="87" t="s">
        <v>309</v>
      </c>
      <c r="Y29" s="64" t="s">
        <v>309</v>
      </c>
      <c r="AA29" s="64" t="str">
        <f>IF(Rg_ps!$E$5=Con_ve!$U$5,Con_ve!U29,IF(Rg_ps!$E$5=Con_ve!$V$5,Con_ve!V29,IF(Rg_ps!$E$5=Con_ve!$W$5,Con_ve!W29,IF(Rg_ps!$E$5=Con_ve!$X$5,Con_ve!X29,Con_ve!Y29))))</f>
        <v/>
      </c>
    </row>
    <row r="30" spans="2:27" ht="30" customHeight="1">
      <c r="B30" t="str">
        <f t="shared" si="0"/>
        <v/>
      </c>
      <c r="C30" s="97"/>
      <c r="D30" s="97"/>
      <c r="E30" s="97"/>
      <c r="F30" s="77"/>
      <c r="G30" s="156"/>
      <c r="H30" s="97"/>
      <c r="I30" s="97"/>
      <c r="J30" s="97"/>
      <c r="K30" s="97"/>
      <c r="P30" s="64" t="s">
        <v>309</v>
      </c>
      <c r="Q30" s="87" t="s">
        <v>309</v>
      </c>
      <c r="R30" s="87" t="s">
        <v>309</v>
      </c>
      <c r="S30" s="87" t="s">
        <v>309</v>
      </c>
      <c r="T30" s="87" t="s">
        <v>309</v>
      </c>
      <c r="U30" s="87" t="s">
        <v>309</v>
      </c>
      <c r="V30" s="87" t="s">
        <v>309</v>
      </c>
      <c r="W30" s="87" t="s">
        <v>309</v>
      </c>
      <c r="X30" s="87" t="s">
        <v>309</v>
      </c>
      <c r="Y30" s="64" t="s">
        <v>309</v>
      </c>
      <c r="AA30" s="64" t="str">
        <f>IF(Rg_ps!$E$5=Con_ve!$U$5,Con_ve!U30,IF(Rg_ps!$E$5=Con_ve!$V$5,Con_ve!V30,IF(Rg_ps!$E$5=Con_ve!$W$5,Con_ve!W30,IF(Rg_ps!$E$5=Con_ve!$X$5,Con_ve!X30,Con_ve!Y30))))</f>
        <v/>
      </c>
    </row>
    <row r="31" spans="2:27" ht="30" customHeight="1">
      <c r="B31" t="str">
        <f t="shared" si="0"/>
        <v/>
      </c>
      <c r="C31" s="97"/>
      <c r="D31" s="97"/>
      <c r="E31" s="97"/>
      <c r="F31" s="77"/>
      <c r="G31" s="156"/>
      <c r="H31" s="97"/>
      <c r="I31" s="97"/>
      <c r="J31" s="97"/>
      <c r="K31" s="97"/>
      <c r="P31" s="64" t="s">
        <v>309</v>
      </c>
      <c r="Q31" s="87" t="s">
        <v>309</v>
      </c>
      <c r="R31" s="87" t="s">
        <v>309</v>
      </c>
      <c r="S31" s="87" t="s">
        <v>309</v>
      </c>
      <c r="T31" s="87" t="s">
        <v>309</v>
      </c>
      <c r="U31" s="87" t="s">
        <v>309</v>
      </c>
      <c r="V31" s="87" t="s">
        <v>309</v>
      </c>
      <c r="W31" s="87" t="s">
        <v>309</v>
      </c>
      <c r="X31" s="87" t="s">
        <v>309</v>
      </c>
      <c r="Y31" s="64" t="s">
        <v>309</v>
      </c>
      <c r="AA31" s="64" t="str">
        <f>IF(Rg_ps!$E$5=Con_ve!$U$5,Con_ve!U31,IF(Rg_ps!$E$5=Con_ve!$V$5,Con_ve!V31,IF(Rg_ps!$E$5=Con_ve!$W$5,Con_ve!W31,IF(Rg_ps!$E$5=Con_ve!$X$5,Con_ve!X31,Con_ve!Y31))))</f>
        <v/>
      </c>
    </row>
    <row r="32" spans="2:27" ht="30" customHeight="1">
      <c r="B32" t="str">
        <f t="shared" si="0"/>
        <v/>
      </c>
      <c r="C32" s="97"/>
      <c r="D32" s="97"/>
      <c r="E32" s="97"/>
      <c r="F32" s="77"/>
      <c r="G32" s="156"/>
      <c r="H32" s="97"/>
      <c r="I32" s="97"/>
      <c r="J32" s="97"/>
      <c r="K32" s="97"/>
      <c r="P32" s="64" t="s">
        <v>309</v>
      </c>
      <c r="Q32" s="87" t="s">
        <v>309</v>
      </c>
      <c r="R32" s="87" t="s">
        <v>309</v>
      </c>
      <c r="S32" s="87" t="s">
        <v>309</v>
      </c>
      <c r="T32" s="87" t="s">
        <v>309</v>
      </c>
      <c r="U32" s="87" t="s">
        <v>309</v>
      </c>
      <c r="V32" s="87" t="s">
        <v>309</v>
      </c>
      <c r="W32" s="87" t="s">
        <v>309</v>
      </c>
      <c r="X32" s="87" t="s">
        <v>309</v>
      </c>
      <c r="Y32" s="64" t="s">
        <v>309</v>
      </c>
      <c r="AA32" s="64" t="str">
        <f>IF(Rg_ps!$E$5=Con_ve!$U$5,Con_ve!U32,IF(Rg_ps!$E$5=Con_ve!$V$5,Con_ve!V32,IF(Rg_ps!$E$5=Con_ve!$W$5,Con_ve!W32,IF(Rg_ps!$E$5=Con_ve!$X$5,Con_ve!X32,Con_ve!Y32))))</f>
        <v/>
      </c>
    </row>
    <row r="33" spans="2:27" ht="30" customHeight="1">
      <c r="B33" t="str">
        <f t="shared" si="0"/>
        <v/>
      </c>
      <c r="C33" s="97"/>
      <c r="D33" s="97"/>
      <c r="E33" s="97"/>
      <c r="F33" s="77"/>
      <c r="G33" s="156"/>
      <c r="H33" s="97"/>
      <c r="I33" s="97"/>
      <c r="J33" s="97"/>
      <c r="K33" s="97"/>
      <c r="P33" s="64" t="s">
        <v>309</v>
      </c>
      <c r="Q33" s="87" t="s">
        <v>309</v>
      </c>
      <c r="R33" s="87" t="s">
        <v>309</v>
      </c>
      <c r="S33" s="87" t="s">
        <v>309</v>
      </c>
      <c r="T33" s="87" t="s">
        <v>309</v>
      </c>
      <c r="U33" s="87" t="s">
        <v>309</v>
      </c>
      <c r="V33" s="87" t="s">
        <v>309</v>
      </c>
      <c r="W33" s="87" t="s">
        <v>309</v>
      </c>
      <c r="X33" s="87" t="s">
        <v>309</v>
      </c>
      <c r="Y33" s="64" t="s">
        <v>309</v>
      </c>
      <c r="AA33" s="64" t="str">
        <f>IF(Rg_ps!$E$5=Con_ve!$U$5,Con_ve!U33,IF(Rg_ps!$E$5=Con_ve!$V$5,Con_ve!V33,IF(Rg_ps!$E$5=Con_ve!$W$5,Con_ve!W33,IF(Rg_ps!$E$5=Con_ve!$X$5,Con_ve!X33,Con_ve!Y33))))</f>
        <v/>
      </c>
    </row>
    <row r="34" spans="2:27" ht="30" customHeight="1">
      <c r="B34" t="str">
        <f t="shared" si="0"/>
        <v/>
      </c>
      <c r="C34" s="97"/>
      <c r="D34" s="97"/>
      <c r="E34" s="97"/>
      <c r="F34" s="77"/>
      <c r="G34" s="156"/>
      <c r="H34" s="97"/>
      <c r="I34" s="97"/>
      <c r="J34" s="97"/>
      <c r="K34" s="97"/>
      <c r="P34" s="64" t="s">
        <v>309</v>
      </c>
      <c r="Q34" s="87" t="s">
        <v>309</v>
      </c>
      <c r="R34" s="87" t="s">
        <v>309</v>
      </c>
      <c r="S34" s="87" t="s">
        <v>309</v>
      </c>
      <c r="T34" s="87" t="s">
        <v>309</v>
      </c>
      <c r="U34" s="87" t="s">
        <v>309</v>
      </c>
      <c r="V34" s="87" t="s">
        <v>309</v>
      </c>
      <c r="W34" s="87" t="s">
        <v>309</v>
      </c>
      <c r="X34" s="87" t="s">
        <v>309</v>
      </c>
      <c r="Y34" s="64" t="s">
        <v>309</v>
      </c>
      <c r="AA34" s="64" t="str">
        <f>IF(Rg_ps!$E$5=Con_ve!$U$5,Con_ve!U34,IF(Rg_ps!$E$5=Con_ve!$V$5,Con_ve!V34,IF(Rg_ps!$E$5=Con_ve!$W$5,Con_ve!W34,IF(Rg_ps!$E$5=Con_ve!$X$5,Con_ve!X34,Con_ve!Y34))))</f>
        <v/>
      </c>
    </row>
    <row r="35" spans="2:27" ht="30" customHeight="1">
      <c r="B35" t="str">
        <f t="shared" si="0"/>
        <v/>
      </c>
      <c r="C35" s="97"/>
      <c r="D35" s="97"/>
      <c r="E35" s="97"/>
      <c r="F35" s="77"/>
      <c r="G35" s="156"/>
      <c r="H35" s="97"/>
      <c r="I35" s="97"/>
      <c r="J35" s="97"/>
      <c r="K35" s="97"/>
      <c r="P35" s="64" t="s">
        <v>309</v>
      </c>
      <c r="Q35" s="87" t="s">
        <v>309</v>
      </c>
      <c r="R35" s="87" t="s">
        <v>309</v>
      </c>
      <c r="S35" s="87" t="s">
        <v>309</v>
      </c>
      <c r="T35" s="87" t="s">
        <v>309</v>
      </c>
      <c r="U35" s="87" t="s">
        <v>309</v>
      </c>
      <c r="V35" s="87" t="s">
        <v>309</v>
      </c>
      <c r="W35" s="87" t="s">
        <v>309</v>
      </c>
      <c r="X35" s="87" t="s">
        <v>309</v>
      </c>
      <c r="Y35" s="64" t="s">
        <v>309</v>
      </c>
      <c r="AA35" s="64" t="str">
        <f>IF(Rg_ps!$E$5=Con_ve!$U$5,Con_ve!U35,IF(Rg_ps!$E$5=Con_ve!$V$5,Con_ve!V35,IF(Rg_ps!$E$5=Con_ve!$W$5,Con_ve!W35,IF(Rg_ps!$E$5=Con_ve!$X$5,Con_ve!X35,Con_ve!Y35))))</f>
        <v/>
      </c>
    </row>
    <row r="36" spans="2:27" ht="30" customHeight="1">
      <c r="B36" t="str">
        <f t="shared" si="0"/>
        <v/>
      </c>
      <c r="C36" s="97"/>
      <c r="D36" s="97"/>
      <c r="E36" s="97"/>
      <c r="F36" s="77"/>
      <c r="G36" s="156"/>
      <c r="H36" s="97"/>
      <c r="I36" s="97"/>
      <c r="J36" s="97"/>
      <c r="K36" s="97"/>
      <c r="P36" s="64" t="s">
        <v>309</v>
      </c>
      <c r="Q36" s="87" t="s">
        <v>309</v>
      </c>
      <c r="R36" s="87" t="s">
        <v>309</v>
      </c>
      <c r="S36" s="87" t="s">
        <v>309</v>
      </c>
      <c r="T36" s="87" t="s">
        <v>309</v>
      </c>
      <c r="U36" s="87" t="s">
        <v>309</v>
      </c>
      <c r="V36" s="87" t="s">
        <v>309</v>
      </c>
      <c r="W36" s="87" t="s">
        <v>309</v>
      </c>
      <c r="X36" s="87" t="s">
        <v>309</v>
      </c>
      <c r="Y36" s="64" t="s">
        <v>309</v>
      </c>
      <c r="AA36" s="64" t="str">
        <f>IF(Rg_ps!$E$5=Con_ve!$U$5,Con_ve!U36,IF(Rg_ps!$E$5=Con_ve!$V$5,Con_ve!V36,IF(Rg_ps!$E$5=Con_ve!$W$5,Con_ve!W36,IF(Rg_ps!$E$5=Con_ve!$X$5,Con_ve!X36,Con_ve!Y36))))</f>
        <v/>
      </c>
    </row>
    <row r="37" spans="2:27" ht="30" customHeight="1">
      <c r="B37" t="str">
        <f t="shared" si="0"/>
        <v/>
      </c>
      <c r="C37" s="97"/>
      <c r="D37" s="97"/>
      <c r="E37" s="97"/>
      <c r="F37" s="77"/>
      <c r="G37" s="156"/>
      <c r="H37" s="97"/>
      <c r="I37" s="97"/>
      <c r="J37" s="97"/>
      <c r="K37" s="97"/>
      <c r="P37" s="64" t="s">
        <v>309</v>
      </c>
      <c r="Q37" s="87" t="s">
        <v>309</v>
      </c>
      <c r="R37" s="87" t="s">
        <v>309</v>
      </c>
      <c r="S37" s="87" t="s">
        <v>309</v>
      </c>
      <c r="T37" s="87" t="s">
        <v>309</v>
      </c>
      <c r="U37" s="87" t="s">
        <v>309</v>
      </c>
      <c r="V37" s="87" t="s">
        <v>309</v>
      </c>
      <c r="W37" s="87" t="s">
        <v>309</v>
      </c>
      <c r="X37" s="87" t="s">
        <v>309</v>
      </c>
      <c r="Y37" s="64" t="s">
        <v>309</v>
      </c>
      <c r="AA37" s="64" t="str">
        <f>IF(Rg_ps!$E$5=Con_ve!$U$5,Con_ve!U37,IF(Rg_ps!$E$5=Con_ve!$V$5,Con_ve!V37,IF(Rg_ps!$E$5=Con_ve!$W$5,Con_ve!W37,IF(Rg_ps!$E$5=Con_ve!$X$5,Con_ve!X37,Con_ve!Y37))))</f>
        <v/>
      </c>
    </row>
    <row r="38" spans="2:27" ht="30" customHeight="1">
      <c r="B38" t="str">
        <f t="shared" si="0"/>
        <v/>
      </c>
      <c r="C38" s="97"/>
      <c r="D38" s="97"/>
      <c r="E38" s="97"/>
      <c r="F38" s="77"/>
      <c r="G38" s="156"/>
      <c r="H38" s="97"/>
      <c r="I38" s="97"/>
      <c r="J38" s="97"/>
      <c r="K38" s="97"/>
      <c r="P38" s="64" t="s">
        <v>309</v>
      </c>
      <c r="Q38" s="87" t="s">
        <v>309</v>
      </c>
      <c r="R38" s="87" t="s">
        <v>309</v>
      </c>
      <c r="S38" s="87" t="s">
        <v>309</v>
      </c>
      <c r="T38" s="87" t="s">
        <v>309</v>
      </c>
      <c r="U38" s="87" t="s">
        <v>309</v>
      </c>
      <c r="V38" s="87" t="s">
        <v>309</v>
      </c>
      <c r="W38" s="87" t="s">
        <v>309</v>
      </c>
      <c r="X38" s="87" t="s">
        <v>309</v>
      </c>
      <c r="Y38" s="64" t="s">
        <v>309</v>
      </c>
      <c r="AA38" s="64" t="str">
        <f>IF(Rg_ps!$E$5=Con_ve!$U$5,Con_ve!U38,IF(Rg_ps!$E$5=Con_ve!$V$5,Con_ve!V38,IF(Rg_ps!$E$5=Con_ve!$W$5,Con_ve!W38,IF(Rg_ps!$E$5=Con_ve!$X$5,Con_ve!X38,Con_ve!Y38))))</f>
        <v/>
      </c>
    </row>
    <row r="39" spans="2:27" ht="30" customHeight="1">
      <c r="B39" t="str">
        <f t="shared" si="0"/>
        <v/>
      </c>
      <c r="C39" s="97"/>
      <c r="D39" s="97"/>
      <c r="E39" s="97"/>
      <c r="F39" s="77"/>
      <c r="G39" s="156"/>
      <c r="H39" s="97"/>
      <c r="I39" s="97"/>
      <c r="J39" s="97"/>
      <c r="K39" s="97"/>
      <c r="P39" s="64" t="s">
        <v>309</v>
      </c>
      <c r="Q39" s="87" t="s">
        <v>309</v>
      </c>
      <c r="R39" s="87" t="s">
        <v>309</v>
      </c>
      <c r="S39" s="87" t="s">
        <v>309</v>
      </c>
      <c r="T39" s="87" t="s">
        <v>309</v>
      </c>
      <c r="U39" s="87" t="s">
        <v>309</v>
      </c>
      <c r="V39" s="87" t="s">
        <v>309</v>
      </c>
      <c r="W39" s="87" t="s">
        <v>309</v>
      </c>
      <c r="X39" s="87" t="s">
        <v>309</v>
      </c>
      <c r="Y39" s="64" t="s">
        <v>309</v>
      </c>
      <c r="AA39" s="64" t="str">
        <f>IF(Rg_ps!$E$5=Con_ve!$U$5,Con_ve!U39,IF(Rg_ps!$E$5=Con_ve!$V$5,Con_ve!V39,IF(Rg_ps!$E$5=Con_ve!$W$5,Con_ve!W39,IF(Rg_ps!$E$5=Con_ve!$X$5,Con_ve!X39,Con_ve!Y39))))</f>
        <v/>
      </c>
    </row>
    <row r="40" spans="2:27" ht="30" customHeight="1">
      <c r="B40" t="str">
        <f t="shared" si="0"/>
        <v/>
      </c>
      <c r="C40" s="97"/>
      <c r="D40" s="97"/>
      <c r="E40" s="97"/>
      <c r="F40" s="77"/>
      <c r="G40" s="156"/>
      <c r="H40" s="97"/>
      <c r="I40" s="97"/>
      <c r="J40" s="97"/>
      <c r="K40" s="97"/>
      <c r="P40" s="64" t="s">
        <v>309</v>
      </c>
      <c r="Q40" s="87" t="s">
        <v>309</v>
      </c>
      <c r="R40" s="87" t="s">
        <v>309</v>
      </c>
      <c r="S40" s="87" t="s">
        <v>309</v>
      </c>
      <c r="T40" s="87" t="s">
        <v>309</v>
      </c>
      <c r="U40" s="87" t="s">
        <v>309</v>
      </c>
      <c r="V40" s="87" t="s">
        <v>309</v>
      </c>
      <c r="W40" s="87" t="s">
        <v>309</v>
      </c>
      <c r="X40" s="87" t="s">
        <v>309</v>
      </c>
      <c r="Y40" s="64" t="s">
        <v>309</v>
      </c>
      <c r="AA40" s="64" t="str">
        <f>IF(Rg_ps!$E$5=Con_ve!$U$5,Con_ve!U40,IF(Rg_ps!$E$5=Con_ve!$V$5,Con_ve!V40,IF(Rg_ps!$E$5=Con_ve!$W$5,Con_ve!W40,IF(Rg_ps!$E$5=Con_ve!$X$5,Con_ve!X40,Con_ve!Y40))))</f>
        <v/>
      </c>
    </row>
    <row r="41" spans="2:27" ht="30" customHeight="1">
      <c r="B41" t="str">
        <f t="shared" si="0"/>
        <v/>
      </c>
      <c r="C41" s="97"/>
      <c r="D41" s="97"/>
      <c r="E41" s="97"/>
      <c r="F41" s="77"/>
      <c r="G41" s="156"/>
      <c r="H41" s="97"/>
      <c r="I41" s="97"/>
      <c r="J41" s="97"/>
      <c r="K41" s="97"/>
      <c r="P41" s="64" t="s">
        <v>309</v>
      </c>
      <c r="Q41" s="87" t="s">
        <v>309</v>
      </c>
      <c r="R41" s="87" t="s">
        <v>309</v>
      </c>
      <c r="S41" s="87" t="s">
        <v>309</v>
      </c>
      <c r="T41" s="87" t="s">
        <v>309</v>
      </c>
      <c r="U41" s="87" t="s">
        <v>309</v>
      </c>
      <c r="V41" s="87" t="s">
        <v>309</v>
      </c>
      <c r="W41" s="87" t="s">
        <v>309</v>
      </c>
      <c r="X41" s="87" t="s">
        <v>309</v>
      </c>
      <c r="Y41" s="64" t="s">
        <v>309</v>
      </c>
      <c r="AA41" s="64" t="str">
        <f>IF(Rg_ps!$E$5=Con_ve!$U$5,Con_ve!U41,IF(Rg_ps!$E$5=Con_ve!$V$5,Con_ve!V41,IF(Rg_ps!$E$5=Con_ve!$W$5,Con_ve!W41,IF(Rg_ps!$E$5=Con_ve!$X$5,Con_ve!X41,Con_ve!Y41))))</f>
        <v/>
      </c>
    </row>
    <row r="42" spans="2:27" ht="30" customHeight="1">
      <c r="B42" t="str">
        <f t="shared" si="0"/>
        <v/>
      </c>
      <c r="C42" s="97"/>
      <c r="D42" s="97"/>
      <c r="E42" s="97"/>
      <c r="F42" s="77"/>
      <c r="G42" s="156"/>
      <c r="H42" s="97"/>
      <c r="I42" s="97"/>
      <c r="J42" s="97"/>
      <c r="K42" s="97"/>
      <c r="P42" s="64" t="s">
        <v>309</v>
      </c>
      <c r="Q42" s="87" t="s">
        <v>309</v>
      </c>
      <c r="R42" s="87" t="s">
        <v>309</v>
      </c>
      <c r="S42" s="87" t="s">
        <v>309</v>
      </c>
      <c r="T42" s="87" t="s">
        <v>309</v>
      </c>
      <c r="U42" s="87" t="s">
        <v>309</v>
      </c>
      <c r="V42" s="87" t="s">
        <v>309</v>
      </c>
      <c r="W42" s="87" t="s">
        <v>309</v>
      </c>
      <c r="X42" s="87" t="s">
        <v>309</v>
      </c>
      <c r="Y42" s="64" t="s">
        <v>309</v>
      </c>
      <c r="AA42" s="64" t="str">
        <f>IF(Rg_ps!$E$5=Con_ve!$U$5,Con_ve!U42,IF(Rg_ps!$E$5=Con_ve!$V$5,Con_ve!V42,IF(Rg_ps!$E$5=Con_ve!$W$5,Con_ve!W42,IF(Rg_ps!$E$5=Con_ve!$X$5,Con_ve!X42,Con_ve!Y42))))</f>
        <v/>
      </c>
    </row>
    <row r="43" spans="2:27" ht="30" customHeight="1">
      <c r="B43" t="str">
        <f t="shared" si="0"/>
        <v/>
      </c>
      <c r="C43" s="97"/>
      <c r="D43" s="97"/>
      <c r="E43" s="97"/>
      <c r="F43" s="77"/>
      <c r="G43" s="156"/>
      <c r="H43" s="97"/>
      <c r="I43" s="97"/>
      <c r="J43" s="97"/>
      <c r="K43" s="97"/>
      <c r="P43" s="64" t="s">
        <v>309</v>
      </c>
      <c r="Q43" s="87" t="s">
        <v>309</v>
      </c>
      <c r="R43" s="87" t="s">
        <v>309</v>
      </c>
      <c r="S43" s="87" t="s">
        <v>309</v>
      </c>
      <c r="T43" s="87" t="s">
        <v>309</v>
      </c>
      <c r="U43" s="87" t="s">
        <v>309</v>
      </c>
      <c r="V43" s="87" t="s">
        <v>309</v>
      </c>
      <c r="W43" s="87" t="s">
        <v>309</v>
      </c>
      <c r="X43" s="87" t="s">
        <v>309</v>
      </c>
      <c r="Y43" s="64" t="s">
        <v>309</v>
      </c>
      <c r="AA43" s="64" t="str">
        <f>IF(Rg_ps!$E$5=Con_ve!$U$5,Con_ve!U43,IF(Rg_ps!$E$5=Con_ve!$V$5,Con_ve!V43,IF(Rg_ps!$E$5=Con_ve!$W$5,Con_ve!W43,IF(Rg_ps!$E$5=Con_ve!$X$5,Con_ve!X43,Con_ve!Y43))))</f>
        <v/>
      </c>
    </row>
    <row r="44" spans="2:27" ht="30" customHeight="1">
      <c r="B44" t="str">
        <f t="shared" si="0"/>
        <v/>
      </c>
      <c r="C44" s="97"/>
      <c r="D44" s="97"/>
      <c r="E44" s="97"/>
      <c r="F44" s="77"/>
      <c r="G44" s="156"/>
      <c r="H44" s="97"/>
      <c r="I44" s="97"/>
      <c r="J44" s="97"/>
      <c r="K44" s="97"/>
      <c r="P44" s="64" t="s">
        <v>309</v>
      </c>
      <c r="Q44" s="87" t="s">
        <v>309</v>
      </c>
      <c r="R44" s="87" t="s">
        <v>309</v>
      </c>
      <c r="S44" s="87" t="s">
        <v>309</v>
      </c>
      <c r="T44" s="87" t="s">
        <v>309</v>
      </c>
      <c r="U44" s="87" t="s">
        <v>309</v>
      </c>
      <c r="V44" s="87" t="s">
        <v>309</v>
      </c>
      <c r="W44" s="87" t="s">
        <v>309</v>
      </c>
      <c r="X44" s="87" t="s">
        <v>309</v>
      </c>
      <c r="Y44" s="64" t="s">
        <v>309</v>
      </c>
      <c r="AA44" s="64" t="str">
        <f>IF(Rg_ps!$E$5=Con_ve!$U$5,Con_ve!U44,IF(Rg_ps!$E$5=Con_ve!$V$5,Con_ve!V44,IF(Rg_ps!$E$5=Con_ve!$W$5,Con_ve!W44,IF(Rg_ps!$E$5=Con_ve!$X$5,Con_ve!X44,Con_ve!Y44))))</f>
        <v/>
      </c>
    </row>
    <row r="45" spans="2:27" ht="30" customHeight="1">
      <c r="B45" t="str">
        <f t="shared" si="0"/>
        <v/>
      </c>
      <c r="C45" s="97"/>
      <c r="D45" s="97"/>
      <c r="E45" s="97"/>
      <c r="F45" s="77"/>
      <c r="G45" s="156"/>
      <c r="H45" s="97"/>
      <c r="I45" s="97"/>
      <c r="J45" s="97"/>
      <c r="K45" s="97"/>
      <c r="P45" s="64" t="s">
        <v>309</v>
      </c>
      <c r="Q45" s="87" t="s">
        <v>309</v>
      </c>
      <c r="R45" s="87" t="s">
        <v>309</v>
      </c>
      <c r="S45" s="87" t="s">
        <v>309</v>
      </c>
      <c r="T45" s="87" t="s">
        <v>309</v>
      </c>
      <c r="U45" s="87" t="s">
        <v>309</v>
      </c>
      <c r="V45" s="87" t="s">
        <v>309</v>
      </c>
      <c r="W45" s="87" t="s">
        <v>309</v>
      </c>
      <c r="X45" s="87" t="s">
        <v>309</v>
      </c>
      <c r="Y45" s="64" t="s">
        <v>309</v>
      </c>
      <c r="AA45" s="64" t="str">
        <f>IF(Rg_ps!$E$5=Con_ve!$U$5,Con_ve!U45,IF(Rg_ps!$E$5=Con_ve!$V$5,Con_ve!V45,IF(Rg_ps!$E$5=Con_ve!$W$5,Con_ve!W45,IF(Rg_ps!$E$5=Con_ve!$X$5,Con_ve!X45,Con_ve!Y45))))</f>
        <v/>
      </c>
    </row>
    <row r="46" spans="2:27" ht="30" customHeight="1">
      <c r="B46" t="str">
        <f t="shared" si="0"/>
        <v/>
      </c>
      <c r="C46" s="97"/>
      <c r="D46" s="97"/>
      <c r="E46" s="97"/>
      <c r="F46" s="77"/>
      <c r="G46" s="156"/>
      <c r="H46" s="97"/>
      <c r="I46" s="97"/>
      <c r="J46" s="97"/>
      <c r="K46" s="97"/>
      <c r="P46" s="64" t="s">
        <v>309</v>
      </c>
      <c r="Q46" s="87" t="s">
        <v>309</v>
      </c>
      <c r="R46" s="87" t="s">
        <v>309</v>
      </c>
      <c r="S46" s="87" t="s">
        <v>309</v>
      </c>
      <c r="T46" s="87" t="s">
        <v>309</v>
      </c>
      <c r="U46" s="87" t="s">
        <v>309</v>
      </c>
      <c r="V46" s="87" t="s">
        <v>309</v>
      </c>
      <c r="W46" s="87" t="s">
        <v>309</v>
      </c>
      <c r="X46" s="87" t="s">
        <v>309</v>
      </c>
      <c r="Y46" s="64" t="s">
        <v>309</v>
      </c>
      <c r="AA46" s="64" t="str">
        <f>IF(Rg_ps!$E$5=Con_ve!$U$5,Con_ve!U46,IF(Rg_ps!$E$5=Con_ve!$V$5,Con_ve!V46,IF(Rg_ps!$E$5=Con_ve!$W$5,Con_ve!W46,IF(Rg_ps!$E$5=Con_ve!$X$5,Con_ve!X46,Con_ve!Y46))))</f>
        <v/>
      </c>
    </row>
    <row r="47" spans="2:27" ht="30" customHeight="1">
      <c r="B47" t="str">
        <f t="shared" si="0"/>
        <v/>
      </c>
      <c r="C47" s="97"/>
      <c r="D47" s="97"/>
      <c r="E47" s="97"/>
      <c r="F47" s="77"/>
      <c r="G47" s="156"/>
      <c r="H47" s="97"/>
      <c r="I47" s="97"/>
      <c r="J47" s="97"/>
      <c r="K47" s="97"/>
      <c r="P47" s="64" t="s">
        <v>309</v>
      </c>
      <c r="Q47" s="87" t="s">
        <v>309</v>
      </c>
      <c r="R47" s="87" t="s">
        <v>309</v>
      </c>
      <c r="S47" s="87" t="s">
        <v>309</v>
      </c>
      <c r="T47" s="87" t="s">
        <v>309</v>
      </c>
      <c r="U47" s="87" t="s">
        <v>309</v>
      </c>
      <c r="V47" s="87" t="s">
        <v>309</v>
      </c>
      <c r="W47" s="87" t="s">
        <v>309</v>
      </c>
      <c r="X47" s="87" t="s">
        <v>309</v>
      </c>
      <c r="Y47" s="64" t="s">
        <v>309</v>
      </c>
      <c r="AA47" s="64" t="str">
        <f>IF(Rg_ps!$E$5=Con_ve!$U$5,Con_ve!U47,IF(Rg_ps!$E$5=Con_ve!$V$5,Con_ve!V47,IF(Rg_ps!$E$5=Con_ve!$W$5,Con_ve!W47,IF(Rg_ps!$E$5=Con_ve!$X$5,Con_ve!X47,Con_ve!Y47))))</f>
        <v/>
      </c>
    </row>
    <row r="48" spans="2:27" ht="30" customHeight="1">
      <c r="B48" t="str">
        <f t="shared" si="0"/>
        <v/>
      </c>
      <c r="C48" s="97"/>
      <c r="D48" s="97"/>
      <c r="E48" s="97"/>
      <c r="F48" s="77"/>
      <c r="G48" s="156"/>
      <c r="H48" s="97"/>
      <c r="I48" s="97"/>
      <c r="J48" s="97"/>
      <c r="K48" s="97"/>
      <c r="P48" s="64" t="s">
        <v>309</v>
      </c>
      <c r="Q48" s="87" t="s">
        <v>309</v>
      </c>
      <c r="R48" s="87" t="s">
        <v>309</v>
      </c>
      <c r="S48" s="87" t="s">
        <v>309</v>
      </c>
      <c r="T48" s="87" t="s">
        <v>309</v>
      </c>
      <c r="U48" s="87" t="s">
        <v>309</v>
      </c>
      <c r="V48" s="87" t="s">
        <v>309</v>
      </c>
      <c r="W48" s="87" t="s">
        <v>309</v>
      </c>
      <c r="X48" s="87" t="s">
        <v>309</v>
      </c>
      <c r="Y48" s="64" t="s">
        <v>309</v>
      </c>
      <c r="AA48" s="64" t="str">
        <f>IF(Rg_ps!$E$5=Con_ve!$U$5,Con_ve!U48,IF(Rg_ps!$E$5=Con_ve!$V$5,Con_ve!V48,IF(Rg_ps!$E$5=Con_ve!$W$5,Con_ve!W48,IF(Rg_ps!$E$5=Con_ve!$X$5,Con_ve!X48,Con_ve!Y48))))</f>
        <v/>
      </c>
    </row>
    <row r="49" spans="2:27" ht="30" customHeight="1">
      <c r="B49" t="str">
        <f t="shared" si="0"/>
        <v/>
      </c>
      <c r="C49" s="97"/>
      <c r="D49" s="97"/>
      <c r="E49" s="97"/>
      <c r="F49" s="77"/>
      <c r="G49" s="156"/>
      <c r="H49" s="97"/>
      <c r="I49" s="97"/>
      <c r="J49" s="97"/>
      <c r="K49" s="97"/>
      <c r="P49" s="64" t="s">
        <v>309</v>
      </c>
      <c r="Q49" s="87" t="s">
        <v>309</v>
      </c>
      <c r="R49" s="87" t="s">
        <v>309</v>
      </c>
      <c r="S49" s="87" t="s">
        <v>309</v>
      </c>
      <c r="T49" s="87" t="s">
        <v>309</v>
      </c>
      <c r="U49" s="87" t="s">
        <v>309</v>
      </c>
      <c r="V49" s="87" t="s">
        <v>309</v>
      </c>
      <c r="W49" s="87" t="s">
        <v>309</v>
      </c>
      <c r="X49" s="87" t="s">
        <v>309</v>
      </c>
      <c r="Y49" s="64" t="s">
        <v>309</v>
      </c>
      <c r="AA49" s="64" t="str">
        <f>IF(Rg_ps!$E$5=Con_ve!$U$5,Con_ve!U49,IF(Rg_ps!$E$5=Con_ve!$V$5,Con_ve!V49,IF(Rg_ps!$E$5=Con_ve!$W$5,Con_ve!W49,IF(Rg_ps!$E$5=Con_ve!$X$5,Con_ve!X49,Con_ve!Y49))))</f>
        <v/>
      </c>
    </row>
    <row r="50" spans="2:27" ht="30" customHeight="1">
      <c r="B50" t="str">
        <f t="shared" si="0"/>
        <v/>
      </c>
      <c r="C50" s="97"/>
      <c r="D50" s="97"/>
      <c r="E50" s="97"/>
      <c r="F50" s="77"/>
      <c r="G50" s="156"/>
      <c r="H50" s="97"/>
      <c r="I50" s="97"/>
      <c r="J50" s="97"/>
      <c r="K50" s="97"/>
      <c r="P50" s="64" t="s">
        <v>309</v>
      </c>
      <c r="Q50" s="87" t="s">
        <v>309</v>
      </c>
      <c r="R50" s="87" t="s">
        <v>309</v>
      </c>
      <c r="S50" s="87" t="s">
        <v>309</v>
      </c>
      <c r="T50" s="87" t="s">
        <v>309</v>
      </c>
      <c r="U50" s="87" t="s">
        <v>309</v>
      </c>
      <c r="V50" s="87" t="s">
        <v>309</v>
      </c>
      <c r="W50" s="87" t="s">
        <v>309</v>
      </c>
      <c r="X50" s="87" t="s">
        <v>309</v>
      </c>
      <c r="Y50" s="64" t="s">
        <v>309</v>
      </c>
      <c r="AA50" s="64" t="str">
        <f>IF(Rg_ps!$E$5=Con_ve!$U$5,Con_ve!U50,IF(Rg_ps!$E$5=Con_ve!$V$5,Con_ve!V50,IF(Rg_ps!$E$5=Con_ve!$W$5,Con_ve!W50,IF(Rg_ps!$E$5=Con_ve!$X$5,Con_ve!X50,Con_ve!Y50))))</f>
        <v/>
      </c>
    </row>
    <row r="51" spans="2:27" ht="30" customHeight="1">
      <c r="B51" t="str">
        <f t="shared" si="0"/>
        <v/>
      </c>
      <c r="C51" s="97"/>
      <c r="D51" s="97"/>
      <c r="E51" s="97"/>
      <c r="F51" s="77"/>
      <c r="G51" s="156"/>
      <c r="H51" s="97"/>
      <c r="I51" s="97"/>
      <c r="J51" s="97"/>
      <c r="K51" s="97"/>
      <c r="P51" s="64" t="s">
        <v>309</v>
      </c>
      <c r="Q51" s="87" t="s">
        <v>309</v>
      </c>
      <c r="R51" s="87" t="s">
        <v>309</v>
      </c>
      <c r="S51" s="87" t="s">
        <v>309</v>
      </c>
      <c r="T51" s="87" t="s">
        <v>309</v>
      </c>
      <c r="U51" s="87" t="s">
        <v>309</v>
      </c>
      <c r="V51" s="87" t="s">
        <v>309</v>
      </c>
      <c r="W51" s="87" t="s">
        <v>309</v>
      </c>
      <c r="X51" s="87" t="s">
        <v>309</v>
      </c>
      <c r="Y51" s="64" t="s">
        <v>309</v>
      </c>
      <c r="AA51" s="64" t="str">
        <f>IF(Rg_ps!$E$5=Con_ve!$U$5,Con_ve!U51,IF(Rg_ps!$E$5=Con_ve!$V$5,Con_ve!V51,IF(Rg_ps!$E$5=Con_ve!$W$5,Con_ve!W51,IF(Rg_ps!$E$5=Con_ve!$X$5,Con_ve!X51,Con_ve!Y51))))</f>
        <v/>
      </c>
    </row>
    <row r="52" spans="2:27" ht="30" customHeight="1">
      <c r="B52" t="str">
        <f t="shared" si="0"/>
        <v/>
      </c>
      <c r="C52" s="97"/>
      <c r="D52" s="97"/>
      <c r="E52" s="97"/>
      <c r="F52" s="77"/>
      <c r="G52" s="156"/>
      <c r="H52" s="97"/>
      <c r="I52" s="97"/>
      <c r="J52" s="97"/>
      <c r="K52" s="97"/>
      <c r="P52" s="64" t="s">
        <v>309</v>
      </c>
      <c r="Q52" s="87" t="s">
        <v>309</v>
      </c>
      <c r="R52" s="87" t="s">
        <v>309</v>
      </c>
      <c r="S52" s="87" t="s">
        <v>309</v>
      </c>
      <c r="T52" s="87" t="s">
        <v>309</v>
      </c>
      <c r="U52" s="87" t="s">
        <v>309</v>
      </c>
      <c r="V52" s="87" t="s">
        <v>309</v>
      </c>
      <c r="W52" s="87" t="s">
        <v>309</v>
      </c>
      <c r="X52" s="87" t="s">
        <v>309</v>
      </c>
      <c r="Y52" s="64" t="s">
        <v>309</v>
      </c>
      <c r="AA52" s="64" t="str">
        <f>IF(Rg_ps!$E$5=Con_ve!$U$5,Con_ve!U52,IF(Rg_ps!$E$5=Con_ve!$V$5,Con_ve!V52,IF(Rg_ps!$E$5=Con_ve!$W$5,Con_ve!W52,IF(Rg_ps!$E$5=Con_ve!$X$5,Con_ve!X52,Con_ve!Y52))))</f>
        <v/>
      </c>
    </row>
    <row r="53" spans="2:27" ht="30" customHeight="1">
      <c r="B53" t="str">
        <f t="shared" si="0"/>
        <v/>
      </c>
      <c r="C53" s="97"/>
      <c r="D53" s="97"/>
      <c r="E53" s="97"/>
      <c r="F53" s="77"/>
      <c r="G53" s="156"/>
      <c r="H53" s="97"/>
      <c r="I53" s="97"/>
      <c r="J53" s="97"/>
      <c r="K53" s="97"/>
      <c r="P53" s="64" t="s">
        <v>309</v>
      </c>
      <c r="Q53" s="87" t="s">
        <v>309</v>
      </c>
      <c r="R53" s="87" t="s">
        <v>309</v>
      </c>
      <c r="S53" s="87" t="s">
        <v>309</v>
      </c>
      <c r="T53" s="87" t="s">
        <v>309</v>
      </c>
      <c r="U53" s="87" t="s">
        <v>309</v>
      </c>
      <c r="V53" s="87" t="s">
        <v>309</v>
      </c>
      <c r="W53" s="87" t="s">
        <v>309</v>
      </c>
      <c r="X53" s="87" t="s">
        <v>309</v>
      </c>
      <c r="Y53" s="64" t="s">
        <v>309</v>
      </c>
      <c r="AA53" s="64" t="str">
        <f>IF(Rg_ps!$E$5=Con_ve!$U$5,Con_ve!U53,IF(Rg_ps!$E$5=Con_ve!$V$5,Con_ve!V53,IF(Rg_ps!$E$5=Con_ve!$W$5,Con_ve!W53,IF(Rg_ps!$E$5=Con_ve!$X$5,Con_ve!X53,Con_ve!Y53))))</f>
        <v/>
      </c>
    </row>
    <row r="54" spans="2:27" ht="30" customHeight="1">
      <c r="B54" t="str">
        <f t="shared" si="0"/>
        <v/>
      </c>
      <c r="C54" s="97"/>
      <c r="D54" s="97"/>
      <c r="E54" s="97"/>
      <c r="F54" s="77"/>
      <c r="G54" s="156"/>
      <c r="H54" s="97"/>
      <c r="I54" s="97"/>
      <c r="J54" s="97"/>
      <c r="K54" s="97"/>
      <c r="P54" s="64" t="s">
        <v>309</v>
      </c>
      <c r="Q54" s="87" t="s">
        <v>309</v>
      </c>
      <c r="R54" s="87" t="s">
        <v>309</v>
      </c>
      <c r="S54" s="87" t="s">
        <v>309</v>
      </c>
      <c r="T54" s="87" t="s">
        <v>309</v>
      </c>
      <c r="U54" s="87" t="s">
        <v>309</v>
      </c>
      <c r="V54" s="87" t="s">
        <v>309</v>
      </c>
      <c r="W54" s="87" t="s">
        <v>309</v>
      </c>
      <c r="X54" s="87" t="s">
        <v>309</v>
      </c>
      <c r="Y54" s="64" t="s">
        <v>309</v>
      </c>
      <c r="AA54" s="64" t="str">
        <f>IF(Rg_ps!$E$5=Con_ve!$U$5,Con_ve!U54,IF(Rg_ps!$E$5=Con_ve!$V$5,Con_ve!V54,IF(Rg_ps!$E$5=Con_ve!$W$5,Con_ve!W54,IF(Rg_ps!$E$5=Con_ve!$X$5,Con_ve!X54,Con_ve!Y54))))</f>
        <v/>
      </c>
    </row>
    <row r="55" spans="2:27" ht="30" customHeight="1">
      <c r="B55" t="str">
        <f t="shared" si="0"/>
        <v/>
      </c>
      <c r="C55" s="97"/>
      <c r="D55" s="97"/>
      <c r="E55" s="97"/>
      <c r="F55" s="77"/>
      <c r="G55" s="156"/>
      <c r="H55" s="97"/>
      <c r="I55" s="97"/>
      <c r="J55" s="97"/>
      <c r="K55" s="97"/>
      <c r="P55" s="64" t="s">
        <v>309</v>
      </c>
      <c r="Q55" s="87" t="s">
        <v>309</v>
      </c>
      <c r="R55" s="87" t="s">
        <v>309</v>
      </c>
      <c r="S55" s="87" t="s">
        <v>309</v>
      </c>
      <c r="T55" s="87" t="s">
        <v>309</v>
      </c>
      <c r="U55" s="87" t="s">
        <v>309</v>
      </c>
      <c r="V55" s="87" t="s">
        <v>309</v>
      </c>
      <c r="W55" s="87" t="s">
        <v>309</v>
      </c>
      <c r="X55" s="87" t="s">
        <v>309</v>
      </c>
      <c r="Y55" s="64" t="s">
        <v>309</v>
      </c>
      <c r="AA55" s="64" t="str">
        <f>IF(Rg_ps!$E$5=Con_ve!$U$5,Con_ve!U55,IF(Rg_ps!$E$5=Con_ve!$V$5,Con_ve!V55,IF(Rg_ps!$E$5=Con_ve!$W$5,Con_ve!W55,IF(Rg_ps!$E$5=Con_ve!$X$5,Con_ve!X55,Con_ve!Y55))))</f>
        <v/>
      </c>
    </row>
    <row r="56" spans="2:27" ht="30" customHeight="1">
      <c r="B56" t="str">
        <f t="shared" si="0"/>
        <v/>
      </c>
      <c r="C56" s="97"/>
      <c r="D56" s="97"/>
      <c r="E56" s="97"/>
      <c r="F56" s="77"/>
      <c r="G56" s="156"/>
      <c r="H56" s="97"/>
      <c r="I56" s="97"/>
      <c r="J56" s="97"/>
      <c r="K56" s="97"/>
      <c r="P56" s="64" t="s">
        <v>309</v>
      </c>
      <c r="Q56" s="87" t="s">
        <v>309</v>
      </c>
      <c r="R56" s="87" t="s">
        <v>309</v>
      </c>
      <c r="S56" s="87" t="s">
        <v>309</v>
      </c>
      <c r="T56" s="87" t="s">
        <v>309</v>
      </c>
      <c r="U56" s="87" t="s">
        <v>309</v>
      </c>
      <c r="V56" s="87" t="s">
        <v>309</v>
      </c>
      <c r="W56" s="87" t="s">
        <v>309</v>
      </c>
      <c r="X56" s="87" t="s">
        <v>309</v>
      </c>
      <c r="Y56" s="64" t="s">
        <v>309</v>
      </c>
      <c r="AA56" s="64" t="str">
        <f>IF(Rg_ps!$E$5=Con_ve!$U$5,Con_ve!U56,IF(Rg_ps!$E$5=Con_ve!$V$5,Con_ve!V56,IF(Rg_ps!$E$5=Con_ve!$W$5,Con_ve!W56,IF(Rg_ps!$E$5=Con_ve!$X$5,Con_ve!X56,Con_ve!Y56))))</f>
        <v/>
      </c>
    </row>
    <row r="57" spans="2:27" ht="30" customHeight="1">
      <c r="B57" t="str">
        <f t="shared" si="0"/>
        <v/>
      </c>
      <c r="C57" s="97"/>
      <c r="D57" s="97"/>
      <c r="E57" s="97"/>
      <c r="F57" s="77"/>
      <c r="G57" s="156"/>
      <c r="H57" s="97"/>
      <c r="I57" s="97"/>
      <c r="J57" s="97"/>
      <c r="K57" s="97"/>
      <c r="P57" s="64" t="s">
        <v>309</v>
      </c>
      <c r="Q57" s="87" t="s">
        <v>309</v>
      </c>
      <c r="R57" s="87" t="s">
        <v>309</v>
      </c>
      <c r="S57" s="87" t="s">
        <v>309</v>
      </c>
      <c r="T57" s="87" t="s">
        <v>309</v>
      </c>
      <c r="U57" s="87" t="s">
        <v>309</v>
      </c>
      <c r="V57" s="87" t="s">
        <v>309</v>
      </c>
      <c r="W57" s="87" t="s">
        <v>309</v>
      </c>
      <c r="X57" s="87" t="s">
        <v>309</v>
      </c>
      <c r="Y57" s="64" t="s">
        <v>309</v>
      </c>
      <c r="AA57" s="64" t="str">
        <f>IF(Rg_ps!$E$5=Con_ve!$U$5,Con_ve!U57,IF(Rg_ps!$E$5=Con_ve!$V$5,Con_ve!V57,IF(Rg_ps!$E$5=Con_ve!$W$5,Con_ve!W57,IF(Rg_ps!$E$5=Con_ve!$X$5,Con_ve!X57,Con_ve!Y57))))</f>
        <v/>
      </c>
    </row>
    <row r="58" spans="2:27" ht="30" customHeight="1">
      <c r="B58" t="str">
        <f t="shared" si="0"/>
        <v/>
      </c>
      <c r="C58" s="97"/>
      <c r="D58" s="97"/>
      <c r="E58" s="97"/>
      <c r="F58" s="77"/>
      <c r="G58" s="156"/>
      <c r="H58" s="97"/>
      <c r="I58" s="97"/>
      <c r="J58" s="97"/>
      <c r="K58" s="97"/>
      <c r="P58" s="64" t="s">
        <v>309</v>
      </c>
      <c r="Q58" s="87" t="s">
        <v>309</v>
      </c>
      <c r="R58" s="87" t="s">
        <v>309</v>
      </c>
      <c r="S58" s="87" t="s">
        <v>309</v>
      </c>
      <c r="T58" s="87" t="s">
        <v>309</v>
      </c>
      <c r="U58" s="87" t="s">
        <v>309</v>
      </c>
      <c r="V58" s="87" t="s">
        <v>309</v>
      </c>
      <c r="W58" s="87" t="s">
        <v>309</v>
      </c>
      <c r="X58" s="87" t="s">
        <v>309</v>
      </c>
      <c r="Y58" s="64" t="s">
        <v>309</v>
      </c>
      <c r="AA58" s="64" t="str">
        <f>IF(Rg_ps!$E$5=Con_ve!$U$5,Con_ve!U58,IF(Rg_ps!$E$5=Con_ve!$V$5,Con_ve!V58,IF(Rg_ps!$E$5=Con_ve!$W$5,Con_ve!W58,IF(Rg_ps!$E$5=Con_ve!$X$5,Con_ve!X58,Con_ve!Y58))))</f>
        <v/>
      </c>
    </row>
    <row r="59" spans="2:27" ht="30" customHeight="1">
      <c r="B59" t="str">
        <f t="shared" si="0"/>
        <v/>
      </c>
      <c r="C59" s="97"/>
      <c r="D59" s="97"/>
      <c r="E59" s="97"/>
      <c r="F59" s="77"/>
      <c r="G59" s="156"/>
      <c r="H59" s="97"/>
      <c r="I59" s="97"/>
      <c r="J59" s="97"/>
      <c r="K59" s="97"/>
      <c r="P59" s="64" t="s">
        <v>309</v>
      </c>
      <c r="Q59" s="87" t="s">
        <v>309</v>
      </c>
      <c r="R59" s="87" t="s">
        <v>309</v>
      </c>
      <c r="S59" s="87" t="s">
        <v>309</v>
      </c>
      <c r="T59" s="87" t="s">
        <v>309</v>
      </c>
      <c r="U59" s="87" t="s">
        <v>309</v>
      </c>
      <c r="V59" s="87" t="s">
        <v>309</v>
      </c>
      <c r="W59" s="87" t="s">
        <v>309</v>
      </c>
      <c r="X59" s="87" t="s">
        <v>309</v>
      </c>
      <c r="Y59" s="64" t="s">
        <v>309</v>
      </c>
      <c r="AA59" s="64" t="str">
        <f>IF(Rg_ps!$E$5=Con_ve!$U$5,Con_ve!U59,IF(Rg_ps!$E$5=Con_ve!$V$5,Con_ve!V59,IF(Rg_ps!$E$5=Con_ve!$W$5,Con_ve!W59,IF(Rg_ps!$E$5=Con_ve!$X$5,Con_ve!X59,Con_ve!Y59))))</f>
        <v/>
      </c>
    </row>
    <row r="60" spans="2:27" ht="30" customHeight="1">
      <c r="B60" t="str">
        <f t="shared" si="0"/>
        <v/>
      </c>
      <c r="C60" s="97"/>
      <c r="D60" s="97"/>
      <c r="E60" s="97"/>
      <c r="F60" s="77"/>
      <c r="G60" s="156"/>
      <c r="H60" s="97"/>
      <c r="I60" s="97"/>
      <c r="J60" s="97"/>
      <c r="K60" s="97"/>
      <c r="P60" s="64" t="s">
        <v>309</v>
      </c>
      <c r="Q60" s="87" t="s">
        <v>309</v>
      </c>
      <c r="R60" s="87" t="s">
        <v>309</v>
      </c>
      <c r="S60" s="87" t="s">
        <v>309</v>
      </c>
      <c r="T60" s="87" t="s">
        <v>309</v>
      </c>
      <c r="U60" s="87" t="s">
        <v>309</v>
      </c>
      <c r="V60" s="87" t="s">
        <v>309</v>
      </c>
      <c r="W60" s="87" t="s">
        <v>309</v>
      </c>
      <c r="X60" s="87" t="s">
        <v>309</v>
      </c>
      <c r="Y60" s="64" t="s">
        <v>309</v>
      </c>
      <c r="AA60" s="64" t="str">
        <f>IF(Rg_ps!$E$5=Con_ve!$U$5,Con_ve!U60,IF(Rg_ps!$E$5=Con_ve!$V$5,Con_ve!V60,IF(Rg_ps!$E$5=Con_ve!$W$5,Con_ve!W60,IF(Rg_ps!$E$5=Con_ve!$X$5,Con_ve!X60,Con_ve!Y60))))</f>
        <v/>
      </c>
    </row>
    <row r="61" spans="2:27" ht="30" customHeight="1">
      <c r="B61" t="str">
        <f t="shared" si="0"/>
        <v/>
      </c>
      <c r="C61" s="97"/>
      <c r="D61" s="97"/>
      <c r="E61" s="97"/>
      <c r="F61" s="77"/>
      <c r="G61" s="156"/>
      <c r="H61" s="97"/>
      <c r="I61" s="97"/>
      <c r="J61" s="97"/>
      <c r="K61" s="97"/>
      <c r="P61" s="64" t="s">
        <v>309</v>
      </c>
      <c r="Q61" s="87" t="s">
        <v>309</v>
      </c>
      <c r="R61" s="87" t="s">
        <v>309</v>
      </c>
      <c r="S61" s="87" t="s">
        <v>309</v>
      </c>
      <c r="T61" s="87" t="s">
        <v>309</v>
      </c>
      <c r="U61" s="87" t="s">
        <v>309</v>
      </c>
      <c r="V61" s="87" t="s">
        <v>309</v>
      </c>
      <c r="W61" s="87" t="s">
        <v>309</v>
      </c>
      <c r="X61" s="87" t="s">
        <v>309</v>
      </c>
      <c r="Y61" s="64" t="s">
        <v>309</v>
      </c>
      <c r="AA61" s="64" t="str">
        <f>IF(Rg_ps!$E$5=Con_ve!$U$5,Con_ve!U61,IF(Rg_ps!$E$5=Con_ve!$V$5,Con_ve!V61,IF(Rg_ps!$E$5=Con_ve!$W$5,Con_ve!W61,IF(Rg_ps!$E$5=Con_ve!$X$5,Con_ve!X61,Con_ve!Y61))))</f>
        <v/>
      </c>
    </row>
    <row r="62" spans="2:27" ht="30" customHeight="1">
      <c r="B62" t="str">
        <f t="shared" si="0"/>
        <v/>
      </c>
      <c r="C62" s="97"/>
      <c r="D62" s="97"/>
      <c r="E62" s="97"/>
      <c r="F62" s="77"/>
      <c r="G62" s="156"/>
      <c r="H62" s="97"/>
      <c r="I62" s="97"/>
      <c r="J62" s="97"/>
      <c r="K62" s="97"/>
      <c r="P62" s="64" t="s">
        <v>309</v>
      </c>
      <c r="Q62" s="87" t="s">
        <v>309</v>
      </c>
      <c r="R62" s="87" t="s">
        <v>309</v>
      </c>
      <c r="S62" s="87" t="s">
        <v>309</v>
      </c>
      <c r="T62" s="87" t="s">
        <v>309</v>
      </c>
      <c r="U62" s="87" t="s">
        <v>309</v>
      </c>
      <c r="V62" s="87" t="s">
        <v>309</v>
      </c>
      <c r="W62" s="87" t="s">
        <v>309</v>
      </c>
      <c r="X62" s="87" t="s">
        <v>309</v>
      </c>
      <c r="Y62" s="64" t="s">
        <v>309</v>
      </c>
      <c r="AA62" s="64" t="str">
        <f>IF(Rg_ps!$E$5=Con_ve!$U$5,Con_ve!U62,IF(Rg_ps!$E$5=Con_ve!$V$5,Con_ve!V62,IF(Rg_ps!$E$5=Con_ve!$W$5,Con_ve!W62,IF(Rg_ps!$E$5=Con_ve!$X$5,Con_ve!X62,Con_ve!Y62))))</f>
        <v/>
      </c>
    </row>
    <row r="63" spans="2:27" ht="30" customHeight="1">
      <c r="B63" t="str">
        <f t="shared" si="0"/>
        <v/>
      </c>
      <c r="C63" s="97"/>
      <c r="D63" s="97"/>
      <c r="E63" s="97"/>
      <c r="F63" s="77"/>
      <c r="G63" s="156"/>
      <c r="H63" s="97"/>
      <c r="I63" s="97"/>
      <c r="J63" s="97"/>
      <c r="K63" s="97"/>
      <c r="P63" s="64" t="s">
        <v>309</v>
      </c>
      <c r="Q63" s="87" t="s">
        <v>309</v>
      </c>
      <c r="R63" s="87" t="s">
        <v>309</v>
      </c>
      <c r="S63" s="87" t="s">
        <v>309</v>
      </c>
      <c r="T63" s="87" t="s">
        <v>309</v>
      </c>
      <c r="U63" s="87" t="s">
        <v>309</v>
      </c>
      <c r="V63" s="87" t="s">
        <v>309</v>
      </c>
      <c r="W63" s="87" t="s">
        <v>309</v>
      </c>
      <c r="X63" s="87" t="s">
        <v>309</v>
      </c>
      <c r="Y63" s="64" t="s">
        <v>309</v>
      </c>
      <c r="AA63" s="64" t="str">
        <f>IF(Rg_ps!$E$5=Con_ve!$U$5,Con_ve!U63,IF(Rg_ps!$E$5=Con_ve!$V$5,Con_ve!V63,IF(Rg_ps!$E$5=Con_ve!$W$5,Con_ve!W63,IF(Rg_ps!$E$5=Con_ve!$X$5,Con_ve!X63,Con_ve!Y63))))</f>
        <v/>
      </c>
    </row>
    <row r="64" spans="2:27" ht="30" customHeight="1">
      <c r="B64" t="str">
        <f t="shared" si="0"/>
        <v/>
      </c>
      <c r="C64" s="97"/>
      <c r="D64" s="97"/>
      <c r="E64" s="97"/>
      <c r="F64" s="77"/>
      <c r="G64" s="156"/>
      <c r="H64" s="97"/>
      <c r="I64" s="97"/>
      <c r="J64" s="97"/>
      <c r="K64" s="97"/>
      <c r="P64" s="64" t="s">
        <v>309</v>
      </c>
      <c r="Q64" s="87" t="s">
        <v>309</v>
      </c>
      <c r="R64" s="87" t="s">
        <v>309</v>
      </c>
      <c r="S64" s="87" t="s">
        <v>309</v>
      </c>
      <c r="T64" s="87" t="s">
        <v>309</v>
      </c>
      <c r="U64" s="87" t="s">
        <v>309</v>
      </c>
      <c r="V64" s="87" t="s">
        <v>309</v>
      </c>
      <c r="W64" s="87" t="s">
        <v>309</v>
      </c>
      <c r="X64" s="87" t="s">
        <v>309</v>
      </c>
      <c r="Y64" s="64" t="s">
        <v>309</v>
      </c>
      <c r="AA64" s="64" t="str">
        <f>IF(Rg_ps!$E$5=Con_ve!$U$5,Con_ve!U64,IF(Rg_ps!$E$5=Con_ve!$V$5,Con_ve!V64,IF(Rg_ps!$E$5=Con_ve!$W$5,Con_ve!W64,IF(Rg_ps!$E$5=Con_ve!$X$5,Con_ve!X64,Con_ve!Y64))))</f>
        <v/>
      </c>
    </row>
    <row r="65" spans="2:27" ht="30" customHeight="1">
      <c r="B65" t="str">
        <f t="shared" si="0"/>
        <v/>
      </c>
      <c r="C65" s="97"/>
      <c r="D65" s="97"/>
      <c r="E65" s="97"/>
      <c r="F65" s="77"/>
      <c r="G65" s="156"/>
      <c r="H65" s="97"/>
      <c r="I65" s="97"/>
      <c r="J65" s="97"/>
      <c r="K65" s="97"/>
      <c r="P65" s="64" t="s">
        <v>309</v>
      </c>
      <c r="Q65" s="87" t="s">
        <v>309</v>
      </c>
      <c r="R65" s="87" t="s">
        <v>309</v>
      </c>
      <c r="S65" s="87" t="s">
        <v>309</v>
      </c>
      <c r="T65" s="87" t="s">
        <v>309</v>
      </c>
      <c r="U65" s="87" t="s">
        <v>309</v>
      </c>
      <c r="V65" s="87" t="s">
        <v>309</v>
      </c>
      <c r="W65" s="87" t="s">
        <v>309</v>
      </c>
      <c r="X65" s="87" t="s">
        <v>309</v>
      </c>
      <c r="Y65" s="64" t="s">
        <v>309</v>
      </c>
      <c r="AA65" s="64" t="str">
        <f>IF(Rg_ps!$E$5=Con_ve!$U$5,Con_ve!U65,IF(Rg_ps!$E$5=Con_ve!$V$5,Con_ve!V65,IF(Rg_ps!$E$5=Con_ve!$W$5,Con_ve!W65,IF(Rg_ps!$E$5=Con_ve!$X$5,Con_ve!X65,Con_ve!Y65))))</f>
        <v/>
      </c>
    </row>
    <row r="66" spans="2:27" ht="30" customHeight="1">
      <c r="B66" t="str">
        <f t="shared" si="0"/>
        <v/>
      </c>
      <c r="C66" s="97"/>
      <c r="D66" s="97"/>
      <c r="E66" s="97"/>
      <c r="F66" s="77"/>
      <c r="G66" s="156"/>
      <c r="H66" s="97"/>
      <c r="I66" s="97"/>
      <c r="J66" s="97"/>
      <c r="K66" s="97"/>
      <c r="P66" s="64" t="s">
        <v>309</v>
      </c>
      <c r="Q66" s="87" t="s">
        <v>309</v>
      </c>
      <c r="R66" s="87" t="s">
        <v>309</v>
      </c>
      <c r="S66" s="87" t="s">
        <v>309</v>
      </c>
      <c r="T66" s="87" t="s">
        <v>309</v>
      </c>
      <c r="U66" s="87" t="s">
        <v>309</v>
      </c>
      <c r="V66" s="87" t="s">
        <v>309</v>
      </c>
      <c r="W66" s="87" t="s">
        <v>309</v>
      </c>
      <c r="X66" s="87" t="s">
        <v>309</v>
      </c>
      <c r="Y66" s="64" t="s">
        <v>309</v>
      </c>
      <c r="AA66" s="64" t="str">
        <f>IF(Rg_ps!$E$5=Con_ve!$U$5,Con_ve!U66,IF(Rg_ps!$E$5=Con_ve!$V$5,Con_ve!V66,IF(Rg_ps!$E$5=Con_ve!$W$5,Con_ve!W66,IF(Rg_ps!$E$5=Con_ve!$X$5,Con_ve!X66,Con_ve!Y66))))</f>
        <v/>
      </c>
    </row>
    <row r="67" spans="2:27" ht="30" customHeight="1">
      <c r="B67" t="str">
        <f t="shared" si="0"/>
        <v/>
      </c>
      <c r="C67" s="97"/>
      <c r="D67" s="97"/>
      <c r="E67" s="97"/>
      <c r="F67" s="77"/>
      <c r="G67" s="156"/>
      <c r="H67" s="97"/>
      <c r="I67" s="97"/>
      <c r="J67" s="97"/>
      <c r="K67" s="97"/>
      <c r="P67" s="64" t="s">
        <v>309</v>
      </c>
      <c r="Q67" s="87" t="s">
        <v>309</v>
      </c>
      <c r="R67" s="87" t="s">
        <v>309</v>
      </c>
      <c r="S67" s="87" t="s">
        <v>309</v>
      </c>
      <c r="T67" s="87" t="s">
        <v>309</v>
      </c>
      <c r="U67" s="87" t="s">
        <v>309</v>
      </c>
      <c r="V67" s="87" t="s">
        <v>309</v>
      </c>
      <c r="W67" s="87" t="s">
        <v>309</v>
      </c>
      <c r="X67" s="87" t="s">
        <v>309</v>
      </c>
      <c r="Y67" s="64" t="s">
        <v>309</v>
      </c>
      <c r="AA67" s="64" t="str">
        <f>IF(Rg_ps!$E$5=Con_ve!$U$5,Con_ve!U67,IF(Rg_ps!$E$5=Con_ve!$V$5,Con_ve!V67,IF(Rg_ps!$E$5=Con_ve!$W$5,Con_ve!W67,IF(Rg_ps!$E$5=Con_ve!$X$5,Con_ve!X67,Con_ve!Y67))))</f>
        <v/>
      </c>
    </row>
    <row r="68" spans="2:27" ht="30" customHeight="1">
      <c r="B68" t="str">
        <f t="shared" si="0"/>
        <v/>
      </c>
      <c r="C68" s="97"/>
      <c r="D68" s="97"/>
      <c r="E68" s="97"/>
      <c r="F68" s="77"/>
      <c r="G68" s="156"/>
      <c r="H68" s="97"/>
      <c r="I68" s="97"/>
      <c r="J68" s="97"/>
      <c r="K68" s="97"/>
      <c r="P68" s="64" t="s">
        <v>309</v>
      </c>
      <c r="Q68" s="87" t="s">
        <v>309</v>
      </c>
      <c r="R68" s="87" t="s">
        <v>309</v>
      </c>
      <c r="S68" s="87" t="s">
        <v>309</v>
      </c>
      <c r="T68" s="87" t="s">
        <v>309</v>
      </c>
      <c r="U68" s="87" t="s">
        <v>309</v>
      </c>
      <c r="V68" s="87" t="s">
        <v>309</v>
      </c>
      <c r="W68" s="87" t="s">
        <v>309</v>
      </c>
      <c r="X68" s="87" t="s">
        <v>309</v>
      </c>
      <c r="Y68" s="64" t="s">
        <v>309</v>
      </c>
      <c r="AA68" s="64" t="str">
        <f>IF(Rg_ps!$E$5=Con_ve!$U$5,Con_ve!U68,IF(Rg_ps!$E$5=Con_ve!$V$5,Con_ve!V68,IF(Rg_ps!$E$5=Con_ve!$W$5,Con_ve!W68,IF(Rg_ps!$E$5=Con_ve!$X$5,Con_ve!X68,Con_ve!Y68))))</f>
        <v/>
      </c>
    </row>
    <row r="69" spans="2:27" ht="30" customHeight="1">
      <c r="B69" t="str">
        <f t="shared" si="0"/>
        <v/>
      </c>
      <c r="C69" s="97"/>
      <c r="D69" s="97"/>
      <c r="E69" s="97"/>
      <c r="F69" s="77"/>
      <c r="G69" s="156"/>
      <c r="H69" s="97"/>
      <c r="I69" s="97"/>
      <c r="J69" s="97"/>
      <c r="K69" s="97"/>
      <c r="P69" s="64" t="s">
        <v>309</v>
      </c>
      <c r="Q69" s="87" t="s">
        <v>309</v>
      </c>
      <c r="R69" s="87" t="s">
        <v>309</v>
      </c>
      <c r="S69" s="87" t="s">
        <v>309</v>
      </c>
      <c r="T69" s="87" t="s">
        <v>309</v>
      </c>
      <c r="U69" s="87" t="s">
        <v>309</v>
      </c>
      <c r="V69" s="87" t="s">
        <v>309</v>
      </c>
      <c r="W69" s="87" t="s">
        <v>309</v>
      </c>
      <c r="X69" s="87" t="s">
        <v>309</v>
      </c>
      <c r="Y69" s="64" t="s">
        <v>309</v>
      </c>
      <c r="AA69" s="64" t="str">
        <f>IF(Rg_ps!$E$5=Con_ve!$U$5,Con_ve!U69,IF(Rg_ps!$E$5=Con_ve!$V$5,Con_ve!V69,IF(Rg_ps!$E$5=Con_ve!$W$5,Con_ve!W69,IF(Rg_ps!$E$5=Con_ve!$X$5,Con_ve!X69,Con_ve!Y69))))</f>
        <v/>
      </c>
    </row>
    <row r="70" spans="2:27" ht="30" customHeight="1">
      <c r="B70" t="str">
        <f t="shared" si="0"/>
        <v/>
      </c>
      <c r="C70" s="97"/>
      <c r="D70" s="97"/>
      <c r="E70" s="97"/>
      <c r="F70" s="77"/>
      <c r="G70" s="156"/>
      <c r="H70" s="97"/>
      <c r="I70" s="97"/>
      <c r="J70" s="97"/>
      <c r="K70" s="97"/>
      <c r="P70" s="64" t="s">
        <v>309</v>
      </c>
      <c r="Q70" s="87" t="s">
        <v>309</v>
      </c>
      <c r="R70" s="87" t="s">
        <v>309</v>
      </c>
      <c r="S70" s="87" t="s">
        <v>309</v>
      </c>
      <c r="T70" s="87" t="s">
        <v>309</v>
      </c>
      <c r="U70" s="87" t="s">
        <v>309</v>
      </c>
      <c r="V70" s="87" t="s">
        <v>309</v>
      </c>
      <c r="W70" s="87" t="s">
        <v>309</v>
      </c>
      <c r="X70" s="87" t="s">
        <v>309</v>
      </c>
      <c r="Y70" s="64" t="s">
        <v>309</v>
      </c>
      <c r="AA70" s="64" t="str">
        <f>IF(Rg_ps!$E$5=Con_ve!$U$5,Con_ve!U70,IF(Rg_ps!$E$5=Con_ve!$V$5,Con_ve!V70,IF(Rg_ps!$E$5=Con_ve!$W$5,Con_ve!W70,IF(Rg_ps!$E$5=Con_ve!$X$5,Con_ve!X70,Con_ve!Y70))))</f>
        <v/>
      </c>
    </row>
    <row r="71" spans="2:27" ht="30" customHeight="1">
      <c r="B71" t="str">
        <f t="shared" ref="B71:B134" si="2">IF(G71="","",MONTH(G71))</f>
        <v/>
      </c>
      <c r="C71" s="97"/>
      <c r="D71" s="97"/>
      <c r="E71" s="97"/>
      <c r="F71" s="77"/>
      <c r="G71" s="156"/>
      <c r="H71" s="97"/>
      <c r="I71" s="97"/>
      <c r="J71" s="97"/>
      <c r="K71" s="97"/>
      <c r="P71" s="64" t="s">
        <v>309</v>
      </c>
      <c r="Q71" s="87" t="s">
        <v>309</v>
      </c>
      <c r="R71" s="87" t="s">
        <v>309</v>
      </c>
      <c r="S71" s="87" t="s">
        <v>309</v>
      </c>
      <c r="T71" s="87" t="s">
        <v>309</v>
      </c>
      <c r="U71" s="87" t="s">
        <v>309</v>
      </c>
      <c r="V71" s="87" t="s">
        <v>309</v>
      </c>
      <c r="W71" s="87" t="s">
        <v>309</v>
      </c>
      <c r="X71" s="87" t="s">
        <v>309</v>
      </c>
      <c r="Y71" s="64" t="s">
        <v>309</v>
      </c>
      <c r="AA71" s="64" t="str">
        <f>IF(Rg_ps!$E$5=Con_ve!$U$5,Con_ve!U71,IF(Rg_ps!$E$5=Con_ve!$V$5,Con_ve!V71,IF(Rg_ps!$E$5=Con_ve!$W$5,Con_ve!W71,IF(Rg_ps!$E$5=Con_ve!$X$5,Con_ve!X71,Con_ve!Y71))))</f>
        <v/>
      </c>
    </row>
    <row r="72" spans="2:27" ht="30" customHeight="1">
      <c r="B72" t="str">
        <f t="shared" si="2"/>
        <v/>
      </c>
      <c r="C72" s="97"/>
      <c r="D72" s="97"/>
      <c r="E72" s="97"/>
      <c r="F72" s="77"/>
      <c r="G72" s="156"/>
      <c r="H72" s="97"/>
      <c r="I72" s="97"/>
      <c r="J72" s="97"/>
      <c r="K72" s="97"/>
      <c r="P72" s="64" t="s">
        <v>309</v>
      </c>
      <c r="Q72" s="87" t="s">
        <v>309</v>
      </c>
      <c r="R72" s="87" t="s">
        <v>309</v>
      </c>
      <c r="S72" s="87" t="s">
        <v>309</v>
      </c>
      <c r="T72" s="87" t="s">
        <v>309</v>
      </c>
      <c r="U72" s="87" t="s">
        <v>309</v>
      </c>
      <c r="V72" s="87" t="s">
        <v>309</v>
      </c>
      <c r="W72" s="87" t="s">
        <v>309</v>
      </c>
      <c r="X72" s="87" t="s">
        <v>309</v>
      </c>
      <c r="Y72" s="64" t="s">
        <v>309</v>
      </c>
      <c r="AA72" s="64" t="str">
        <f>IF(Rg_ps!$E$5=Con_ve!$U$5,Con_ve!U72,IF(Rg_ps!$E$5=Con_ve!$V$5,Con_ve!V72,IF(Rg_ps!$E$5=Con_ve!$W$5,Con_ve!W72,IF(Rg_ps!$E$5=Con_ve!$X$5,Con_ve!X72,Con_ve!Y72))))</f>
        <v/>
      </c>
    </row>
    <row r="73" spans="2:27" ht="30" customHeight="1">
      <c r="B73" t="str">
        <f t="shared" si="2"/>
        <v/>
      </c>
      <c r="C73" s="97"/>
      <c r="D73" s="97"/>
      <c r="E73" s="97"/>
      <c r="F73" s="77"/>
      <c r="G73" s="156"/>
      <c r="H73" s="97"/>
      <c r="I73" s="97"/>
      <c r="J73" s="97"/>
      <c r="K73" s="97"/>
      <c r="P73" s="64" t="s">
        <v>309</v>
      </c>
      <c r="Q73" s="87" t="s">
        <v>309</v>
      </c>
      <c r="R73" s="87" t="s">
        <v>309</v>
      </c>
      <c r="S73" s="87" t="s">
        <v>309</v>
      </c>
      <c r="T73" s="87" t="s">
        <v>309</v>
      </c>
      <c r="U73" s="87" t="s">
        <v>309</v>
      </c>
      <c r="V73" s="87" t="s">
        <v>309</v>
      </c>
      <c r="W73" s="87" t="s">
        <v>309</v>
      </c>
      <c r="X73" s="87" t="s">
        <v>309</v>
      </c>
      <c r="Y73" s="64" t="s">
        <v>309</v>
      </c>
      <c r="AA73" s="64" t="str">
        <f>IF(Rg_ps!$E$5=Con_ve!$U$5,Con_ve!U73,IF(Rg_ps!$E$5=Con_ve!$V$5,Con_ve!V73,IF(Rg_ps!$E$5=Con_ve!$W$5,Con_ve!W73,IF(Rg_ps!$E$5=Con_ve!$X$5,Con_ve!X73,Con_ve!Y73))))</f>
        <v/>
      </c>
    </row>
    <row r="74" spans="2:27" ht="30" customHeight="1">
      <c r="B74" t="str">
        <f t="shared" si="2"/>
        <v/>
      </c>
      <c r="C74" s="97"/>
      <c r="D74" s="97"/>
      <c r="E74" s="97"/>
      <c r="F74" s="77"/>
      <c r="G74" s="156"/>
      <c r="H74" s="97"/>
      <c r="I74" s="97"/>
      <c r="J74" s="97"/>
      <c r="K74" s="97"/>
      <c r="P74" s="64" t="s">
        <v>309</v>
      </c>
      <c r="Q74" s="87" t="s">
        <v>309</v>
      </c>
      <c r="R74" s="87" t="s">
        <v>309</v>
      </c>
      <c r="S74" s="87" t="s">
        <v>309</v>
      </c>
      <c r="T74" s="87" t="s">
        <v>309</v>
      </c>
      <c r="U74" s="87" t="s">
        <v>309</v>
      </c>
      <c r="V74" s="87" t="s">
        <v>309</v>
      </c>
      <c r="W74" s="87" t="s">
        <v>309</v>
      </c>
      <c r="X74" s="87" t="s">
        <v>309</v>
      </c>
      <c r="Y74" s="64" t="s">
        <v>309</v>
      </c>
      <c r="AA74" s="64" t="str">
        <f>IF(Rg_ps!$E$5=Con_ve!$U$5,Con_ve!U74,IF(Rg_ps!$E$5=Con_ve!$V$5,Con_ve!V74,IF(Rg_ps!$E$5=Con_ve!$W$5,Con_ve!W74,IF(Rg_ps!$E$5=Con_ve!$X$5,Con_ve!X74,Con_ve!Y74))))</f>
        <v/>
      </c>
    </row>
    <row r="75" spans="2:27" ht="30" customHeight="1">
      <c r="B75" t="str">
        <f t="shared" si="2"/>
        <v/>
      </c>
      <c r="C75" s="97"/>
      <c r="D75" s="97"/>
      <c r="E75" s="97"/>
      <c r="F75" s="77"/>
      <c r="G75" s="156"/>
      <c r="H75" s="97"/>
      <c r="I75" s="97"/>
      <c r="J75" s="97"/>
      <c r="K75" s="97"/>
      <c r="P75" s="64" t="s">
        <v>309</v>
      </c>
      <c r="Q75" s="87" t="s">
        <v>309</v>
      </c>
      <c r="R75" s="87" t="s">
        <v>309</v>
      </c>
      <c r="S75" s="87" t="s">
        <v>309</v>
      </c>
      <c r="T75" s="87" t="s">
        <v>309</v>
      </c>
      <c r="U75" s="87" t="s">
        <v>309</v>
      </c>
      <c r="V75" s="87" t="s">
        <v>309</v>
      </c>
      <c r="W75" s="87" t="s">
        <v>309</v>
      </c>
      <c r="X75" s="87" t="s">
        <v>309</v>
      </c>
      <c r="Y75" s="64" t="s">
        <v>309</v>
      </c>
      <c r="AA75" s="64" t="str">
        <f>IF(Rg_ps!$E$5=Con_ve!$U$5,Con_ve!U75,IF(Rg_ps!$E$5=Con_ve!$V$5,Con_ve!V75,IF(Rg_ps!$E$5=Con_ve!$W$5,Con_ve!W75,IF(Rg_ps!$E$5=Con_ve!$X$5,Con_ve!X75,Con_ve!Y75))))</f>
        <v/>
      </c>
    </row>
    <row r="76" spans="2:27" ht="30" customHeight="1">
      <c r="B76" t="str">
        <f t="shared" si="2"/>
        <v/>
      </c>
      <c r="C76" s="97"/>
      <c r="D76" s="97"/>
      <c r="E76" s="97"/>
      <c r="F76" s="77"/>
      <c r="G76" s="156"/>
      <c r="H76" s="97"/>
      <c r="I76" s="97"/>
      <c r="J76" s="97"/>
      <c r="K76" s="97"/>
      <c r="P76" s="64" t="s">
        <v>309</v>
      </c>
      <c r="Q76" s="87" t="s">
        <v>309</v>
      </c>
      <c r="R76" s="87" t="s">
        <v>309</v>
      </c>
      <c r="S76" s="87" t="s">
        <v>309</v>
      </c>
      <c r="T76" s="87" t="s">
        <v>309</v>
      </c>
      <c r="U76" s="87" t="s">
        <v>309</v>
      </c>
      <c r="V76" s="87" t="s">
        <v>309</v>
      </c>
      <c r="W76" s="87" t="s">
        <v>309</v>
      </c>
      <c r="X76" s="87" t="s">
        <v>309</v>
      </c>
      <c r="Y76" s="64" t="s">
        <v>309</v>
      </c>
      <c r="AA76" s="64" t="str">
        <f>IF(Rg_ps!$E$5=Con_ve!$U$5,Con_ve!U76,IF(Rg_ps!$E$5=Con_ve!$V$5,Con_ve!V76,IF(Rg_ps!$E$5=Con_ve!$W$5,Con_ve!W76,IF(Rg_ps!$E$5=Con_ve!$X$5,Con_ve!X76,Con_ve!Y76))))</f>
        <v/>
      </c>
    </row>
    <row r="77" spans="2:27" ht="30" customHeight="1">
      <c r="B77" t="str">
        <f t="shared" si="2"/>
        <v/>
      </c>
      <c r="C77" s="97"/>
      <c r="D77" s="97"/>
      <c r="E77" s="97"/>
      <c r="F77" s="77"/>
      <c r="G77" s="156"/>
      <c r="H77" s="97"/>
      <c r="I77" s="97"/>
      <c r="J77" s="97"/>
      <c r="K77" s="97"/>
      <c r="P77" s="64" t="s">
        <v>309</v>
      </c>
      <c r="Q77" s="87" t="s">
        <v>309</v>
      </c>
      <c r="R77" s="87" t="s">
        <v>309</v>
      </c>
      <c r="S77" s="87" t="s">
        <v>309</v>
      </c>
      <c r="T77" s="87" t="s">
        <v>309</v>
      </c>
      <c r="U77" s="87" t="s">
        <v>309</v>
      </c>
      <c r="V77" s="87" t="s">
        <v>309</v>
      </c>
      <c r="W77" s="87" t="s">
        <v>309</v>
      </c>
      <c r="X77" s="87" t="s">
        <v>309</v>
      </c>
      <c r="Y77" s="64" t="s">
        <v>309</v>
      </c>
      <c r="AA77" s="64" t="str">
        <f>IF(Rg_ps!$E$5=Con_ve!$U$5,Con_ve!U77,IF(Rg_ps!$E$5=Con_ve!$V$5,Con_ve!V77,IF(Rg_ps!$E$5=Con_ve!$W$5,Con_ve!W77,IF(Rg_ps!$E$5=Con_ve!$X$5,Con_ve!X77,Con_ve!Y77))))</f>
        <v/>
      </c>
    </row>
    <row r="78" spans="2:27" ht="30" customHeight="1">
      <c r="B78" t="str">
        <f t="shared" si="2"/>
        <v/>
      </c>
      <c r="C78" s="97"/>
      <c r="D78" s="97"/>
      <c r="E78" s="97"/>
      <c r="F78" s="77"/>
      <c r="G78" s="156"/>
      <c r="H78" s="97"/>
      <c r="I78" s="97"/>
      <c r="J78" s="97"/>
      <c r="K78" s="97"/>
      <c r="P78" s="64" t="s">
        <v>309</v>
      </c>
      <c r="Q78" s="87" t="s">
        <v>309</v>
      </c>
      <c r="R78" s="87" t="s">
        <v>309</v>
      </c>
      <c r="S78" s="87" t="s">
        <v>309</v>
      </c>
      <c r="T78" s="87" t="s">
        <v>309</v>
      </c>
      <c r="U78" s="87" t="s">
        <v>309</v>
      </c>
      <c r="V78" s="87" t="s">
        <v>309</v>
      </c>
      <c r="W78" s="87" t="s">
        <v>309</v>
      </c>
      <c r="X78" s="87" t="s">
        <v>309</v>
      </c>
      <c r="Y78" s="64" t="s">
        <v>309</v>
      </c>
      <c r="AA78" s="64" t="str">
        <f>IF(Rg_ps!$E$5=Con_ve!$U$5,Con_ve!U78,IF(Rg_ps!$E$5=Con_ve!$V$5,Con_ve!V78,IF(Rg_ps!$E$5=Con_ve!$W$5,Con_ve!W78,IF(Rg_ps!$E$5=Con_ve!$X$5,Con_ve!X78,Con_ve!Y78))))</f>
        <v/>
      </c>
    </row>
    <row r="79" spans="2:27" ht="30" customHeight="1">
      <c r="B79" t="str">
        <f t="shared" si="2"/>
        <v/>
      </c>
      <c r="C79" s="97"/>
      <c r="D79" s="97"/>
      <c r="E79" s="97"/>
      <c r="F79" s="77"/>
      <c r="G79" s="156"/>
      <c r="H79" s="97"/>
      <c r="I79" s="97"/>
      <c r="J79" s="97"/>
      <c r="K79" s="97"/>
      <c r="P79" s="64" t="s">
        <v>309</v>
      </c>
      <c r="Q79" s="87" t="s">
        <v>309</v>
      </c>
      <c r="R79" s="87" t="s">
        <v>309</v>
      </c>
      <c r="S79" s="87" t="s">
        <v>309</v>
      </c>
      <c r="T79" s="87" t="s">
        <v>309</v>
      </c>
      <c r="U79" s="87" t="s">
        <v>309</v>
      </c>
      <c r="V79" s="87" t="s">
        <v>309</v>
      </c>
      <c r="W79" s="87" t="s">
        <v>309</v>
      </c>
      <c r="X79" s="87" t="s">
        <v>309</v>
      </c>
      <c r="Y79" s="64" t="s">
        <v>309</v>
      </c>
      <c r="AA79" s="64" t="str">
        <f>IF(Rg_ps!$E$5=Con_ve!$U$5,Con_ve!U79,IF(Rg_ps!$E$5=Con_ve!$V$5,Con_ve!V79,IF(Rg_ps!$E$5=Con_ve!$W$5,Con_ve!W79,IF(Rg_ps!$E$5=Con_ve!$X$5,Con_ve!X79,Con_ve!Y79))))</f>
        <v/>
      </c>
    </row>
    <row r="80" spans="2:27" ht="30" customHeight="1">
      <c r="B80" t="str">
        <f t="shared" si="2"/>
        <v/>
      </c>
      <c r="C80" s="97"/>
      <c r="D80" s="97"/>
      <c r="E80" s="97"/>
      <c r="F80" s="77"/>
      <c r="G80" s="156"/>
      <c r="H80" s="97"/>
      <c r="I80" s="97"/>
      <c r="J80" s="97"/>
      <c r="K80" s="97"/>
      <c r="P80" s="64" t="s">
        <v>309</v>
      </c>
      <c r="Q80" s="87" t="s">
        <v>309</v>
      </c>
      <c r="R80" s="87" t="s">
        <v>309</v>
      </c>
      <c r="S80" s="87" t="s">
        <v>309</v>
      </c>
      <c r="T80" s="87" t="s">
        <v>309</v>
      </c>
      <c r="U80" s="87" t="s">
        <v>309</v>
      </c>
      <c r="V80" s="87" t="s">
        <v>309</v>
      </c>
      <c r="W80" s="87" t="s">
        <v>309</v>
      </c>
      <c r="X80" s="87" t="s">
        <v>309</v>
      </c>
      <c r="Y80" s="64" t="s">
        <v>309</v>
      </c>
      <c r="AA80" s="64" t="str">
        <f>IF(Rg_ps!$E$5=Con_ve!$U$5,Con_ve!U80,IF(Rg_ps!$E$5=Con_ve!$V$5,Con_ve!V80,IF(Rg_ps!$E$5=Con_ve!$W$5,Con_ve!W80,IF(Rg_ps!$E$5=Con_ve!$X$5,Con_ve!X80,Con_ve!Y80))))</f>
        <v/>
      </c>
    </row>
    <row r="81" spans="2:27" ht="30" customHeight="1">
      <c r="B81" t="str">
        <f t="shared" si="2"/>
        <v/>
      </c>
      <c r="C81" s="97"/>
      <c r="D81" s="97"/>
      <c r="E81" s="97"/>
      <c r="F81" s="77"/>
      <c r="G81" s="156"/>
      <c r="H81" s="97"/>
      <c r="I81" s="97"/>
      <c r="J81" s="97"/>
      <c r="K81" s="97"/>
      <c r="P81" s="64" t="s">
        <v>309</v>
      </c>
      <c r="Q81" s="87" t="s">
        <v>309</v>
      </c>
      <c r="R81" s="87" t="s">
        <v>309</v>
      </c>
      <c r="S81" s="87" t="s">
        <v>309</v>
      </c>
      <c r="T81" s="87" t="s">
        <v>309</v>
      </c>
      <c r="U81" s="87" t="s">
        <v>309</v>
      </c>
      <c r="V81" s="87" t="s">
        <v>309</v>
      </c>
      <c r="W81" s="87" t="s">
        <v>309</v>
      </c>
      <c r="X81" s="87" t="s">
        <v>309</v>
      </c>
      <c r="Y81" s="64" t="s">
        <v>309</v>
      </c>
      <c r="AA81" s="64" t="str">
        <f>IF(Rg_ps!$E$5=Con_ve!$U$5,Con_ve!U81,IF(Rg_ps!$E$5=Con_ve!$V$5,Con_ve!V81,IF(Rg_ps!$E$5=Con_ve!$W$5,Con_ve!W81,IF(Rg_ps!$E$5=Con_ve!$X$5,Con_ve!X81,Con_ve!Y81))))</f>
        <v/>
      </c>
    </row>
    <row r="82" spans="2:27" ht="30" customHeight="1">
      <c r="B82" t="str">
        <f t="shared" si="2"/>
        <v/>
      </c>
      <c r="C82" s="97"/>
      <c r="D82" s="97"/>
      <c r="E82" s="97"/>
      <c r="F82" s="77"/>
      <c r="G82" s="156"/>
      <c r="H82" s="97"/>
      <c r="I82" s="97"/>
      <c r="J82" s="97"/>
      <c r="K82" s="97"/>
      <c r="P82" s="64" t="s">
        <v>309</v>
      </c>
      <c r="Q82" s="87" t="s">
        <v>309</v>
      </c>
      <c r="R82" s="87" t="s">
        <v>309</v>
      </c>
      <c r="S82" s="87" t="s">
        <v>309</v>
      </c>
      <c r="T82" s="87" t="s">
        <v>309</v>
      </c>
      <c r="U82" s="87" t="s">
        <v>309</v>
      </c>
      <c r="V82" s="87" t="s">
        <v>309</v>
      </c>
      <c r="W82" s="87" t="s">
        <v>309</v>
      </c>
      <c r="X82" s="87" t="s">
        <v>309</v>
      </c>
      <c r="Y82" s="64" t="s">
        <v>309</v>
      </c>
      <c r="AA82" s="64" t="str">
        <f>IF(Rg_ps!$E$5=Con_ve!$U$5,Con_ve!U82,IF(Rg_ps!$E$5=Con_ve!$V$5,Con_ve!V82,IF(Rg_ps!$E$5=Con_ve!$W$5,Con_ve!W82,IF(Rg_ps!$E$5=Con_ve!$X$5,Con_ve!X82,Con_ve!Y82))))</f>
        <v/>
      </c>
    </row>
    <row r="83" spans="2:27" ht="30" customHeight="1">
      <c r="B83" t="str">
        <f t="shared" si="2"/>
        <v/>
      </c>
      <c r="C83" s="97"/>
      <c r="D83" s="97"/>
      <c r="E83" s="97"/>
      <c r="F83" s="77"/>
      <c r="G83" s="156"/>
      <c r="H83" s="97"/>
      <c r="I83" s="97"/>
      <c r="J83" s="97"/>
      <c r="K83" s="97"/>
      <c r="P83" s="64" t="s">
        <v>309</v>
      </c>
      <c r="Q83" s="87" t="s">
        <v>309</v>
      </c>
      <c r="R83" s="87" t="s">
        <v>309</v>
      </c>
      <c r="S83" s="87" t="s">
        <v>309</v>
      </c>
      <c r="T83" s="87" t="s">
        <v>309</v>
      </c>
      <c r="U83" s="87" t="s">
        <v>309</v>
      </c>
      <c r="V83" s="87" t="s">
        <v>309</v>
      </c>
      <c r="W83" s="87" t="s">
        <v>309</v>
      </c>
      <c r="X83" s="87" t="s">
        <v>309</v>
      </c>
      <c r="Y83" s="64" t="s">
        <v>309</v>
      </c>
      <c r="AA83" s="64" t="str">
        <f>IF(Rg_ps!$E$5=Con_ve!$U$5,Con_ve!U83,IF(Rg_ps!$E$5=Con_ve!$V$5,Con_ve!V83,IF(Rg_ps!$E$5=Con_ve!$W$5,Con_ve!W83,IF(Rg_ps!$E$5=Con_ve!$X$5,Con_ve!X83,Con_ve!Y83))))</f>
        <v/>
      </c>
    </row>
    <row r="84" spans="2:27" ht="30" customHeight="1">
      <c r="B84" t="str">
        <f t="shared" si="2"/>
        <v/>
      </c>
      <c r="C84" s="97"/>
      <c r="D84" s="97"/>
      <c r="E84" s="97"/>
      <c r="F84" s="77"/>
      <c r="G84" s="156"/>
      <c r="H84" s="97"/>
      <c r="I84" s="97"/>
      <c r="J84" s="97"/>
      <c r="K84" s="97"/>
      <c r="P84" s="64" t="s">
        <v>309</v>
      </c>
      <c r="Q84" s="87" t="s">
        <v>309</v>
      </c>
      <c r="R84" s="87" t="s">
        <v>309</v>
      </c>
      <c r="S84" s="87" t="s">
        <v>309</v>
      </c>
      <c r="T84" s="87" t="s">
        <v>309</v>
      </c>
      <c r="U84" s="87" t="s">
        <v>309</v>
      </c>
      <c r="V84" s="87" t="s">
        <v>309</v>
      </c>
      <c r="W84" s="87" t="s">
        <v>309</v>
      </c>
      <c r="X84" s="87" t="s">
        <v>309</v>
      </c>
      <c r="Y84" s="64" t="s">
        <v>309</v>
      </c>
      <c r="AA84" s="64" t="str">
        <f>IF(Rg_ps!$E$5=Con_ve!$U$5,Con_ve!U84,IF(Rg_ps!$E$5=Con_ve!$V$5,Con_ve!V84,IF(Rg_ps!$E$5=Con_ve!$W$5,Con_ve!W84,IF(Rg_ps!$E$5=Con_ve!$X$5,Con_ve!X84,Con_ve!Y84))))</f>
        <v/>
      </c>
    </row>
    <row r="85" spans="2:27" ht="30" customHeight="1">
      <c r="B85" t="str">
        <f t="shared" si="2"/>
        <v/>
      </c>
      <c r="C85" s="97"/>
      <c r="D85" s="97"/>
      <c r="E85" s="97"/>
      <c r="F85" s="77"/>
      <c r="G85" s="156"/>
      <c r="H85" s="97"/>
      <c r="I85" s="97"/>
      <c r="J85" s="97"/>
      <c r="K85" s="97"/>
      <c r="P85" s="64" t="s">
        <v>309</v>
      </c>
      <c r="Q85" s="87" t="s">
        <v>309</v>
      </c>
      <c r="R85" s="87" t="s">
        <v>309</v>
      </c>
      <c r="S85" s="87" t="s">
        <v>309</v>
      </c>
      <c r="T85" s="87" t="s">
        <v>309</v>
      </c>
      <c r="U85" s="87" t="s">
        <v>309</v>
      </c>
      <c r="V85" s="87" t="s">
        <v>309</v>
      </c>
      <c r="W85" s="87" t="s">
        <v>309</v>
      </c>
      <c r="X85" s="87" t="s">
        <v>309</v>
      </c>
      <c r="Y85" s="64" t="s">
        <v>309</v>
      </c>
      <c r="AA85" s="64" t="str">
        <f>IF(Rg_ps!$E$5=Con_ve!$U$5,Con_ve!U85,IF(Rg_ps!$E$5=Con_ve!$V$5,Con_ve!V85,IF(Rg_ps!$E$5=Con_ve!$W$5,Con_ve!W85,IF(Rg_ps!$E$5=Con_ve!$X$5,Con_ve!X85,Con_ve!Y85))))</f>
        <v/>
      </c>
    </row>
    <row r="86" spans="2:27" ht="30" customHeight="1">
      <c r="B86" t="str">
        <f t="shared" si="2"/>
        <v/>
      </c>
      <c r="C86" s="97"/>
      <c r="D86" s="97"/>
      <c r="E86" s="97"/>
      <c r="F86" s="77"/>
      <c r="G86" s="156"/>
      <c r="H86" s="97"/>
      <c r="I86" s="97"/>
      <c r="J86" s="97"/>
      <c r="K86" s="97"/>
      <c r="P86" s="64" t="s">
        <v>309</v>
      </c>
      <c r="Q86" s="87" t="s">
        <v>309</v>
      </c>
      <c r="R86" s="87" t="s">
        <v>309</v>
      </c>
      <c r="S86" s="87" t="s">
        <v>309</v>
      </c>
      <c r="T86" s="87" t="s">
        <v>309</v>
      </c>
      <c r="U86" s="87" t="s">
        <v>309</v>
      </c>
      <c r="V86" s="87" t="s">
        <v>309</v>
      </c>
      <c r="W86" s="87" t="s">
        <v>309</v>
      </c>
      <c r="X86" s="87" t="s">
        <v>309</v>
      </c>
      <c r="Y86" s="64" t="s">
        <v>309</v>
      </c>
      <c r="AA86" s="64" t="str">
        <f>IF(Rg_ps!$E$5=Con_ve!$U$5,Con_ve!U86,IF(Rg_ps!$E$5=Con_ve!$V$5,Con_ve!V86,IF(Rg_ps!$E$5=Con_ve!$W$5,Con_ve!W86,IF(Rg_ps!$E$5=Con_ve!$X$5,Con_ve!X86,Con_ve!Y86))))</f>
        <v/>
      </c>
    </row>
    <row r="87" spans="2:27" ht="30" customHeight="1">
      <c r="B87" t="str">
        <f t="shared" si="2"/>
        <v/>
      </c>
      <c r="C87" s="97"/>
      <c r="D87" s="97"/>
      <c r="E87" s="97"/>
      <c r="F87" s="77"/>
      <c r="G87" s="156"/>
      <c r="H87" s="97"/>
      <c r="I87" s="97"/>
      <c r="J87" s="97"/>
      <c r="K87" s="97"/>
      <c r="P87" s="64" t="s">
        <v>309</v>
      </c>
      <c r="Q87" s="87" t="s">
        <v>309</v>
      </c>
      <c r="R87" s="87" t="s">
        <v>309</v>
      </c>
      <c r="S87" s="87" t="s">
        <v>309</v>
      </c>
      <c r="T87" s="87" t="s">
        <v>309</v>
      </c>
      <c r="U87" s="87" t="s">
        <v>309</v>
      </c>
      <c r="V87" s="87" t="s">
        <v>309</v>
      </c>
      <c r="W87" s="87" t="s">
        <v>309</v>
      </c>
      <c r="X87" s="87" t="s">
        <v>309</v>
      </c>
      <c r="Y87" s="64" t="s">
        <v>309</v>
      </c>
      <c r="AA87" s="64" t="str">
        <f>IF(Rg_ps!$E$5=Con_ve!$U$5,Con_ve!U87,IF(Rg_ps!$E$5=Con_ve!$V$5,Con_ve!V87,IF(Rg_ps!$E$5=Con_ve!$W$5,Con_ve!W87,IF(Rg_ps!$E$5=Con_ve!$X$5,Con_ve!X87,Con_ve!Y87))))</f>
        <v/>
      </c>
    </row>
    <row r="88" spans="2:27" ht="30" customHeight="1">
      <c r="B88" t="str">
        <f t="shared" si="2"/>
        <v/>
      </c>
      <c r="C88" s="97"/>
      <c r="D88" s="97"/>
      <c r="E88" s="97"/>
      <c r="F88" s="77"/>
      <c r="G88" s="156"/>
      <c r="H88" s="97"/>
      <c r="I88" s="97"/>
      <c r="J88" s="97"/>
      <c r="K88" s="97"/>
      <c r="P88" s="64" t="s">
        <v>309</v>
      </c>
      <c r="Q88" s="87" t="s">
        <v>309</v>
      </c>
      <c r="R88" s="87" t="s">
        <v>309</v>
      </c>
      <c r="S88" s="87" t="s">
        <v>309</v>
      </c>
      <c r="T88" s="87" t="s">
        <v>309</v>
      </c>
      <c r="U88" s="87" t="s">
        <v>309</v>
      </c>
      <c r="V88" s="87" t="s">
        <v>309</v>
      </c>
      <c r="W88" s="87" t="s">
        <v>309</v>
      </c>
      <c r="X88" s="87" t="s">
        <v>309</v>
      </c>
      <c r="Y88" s="64" t="s">
        <v>309</v>
      </c>
      <c r="AA88" s="64" t="str">
        <f>IF(Rg_ps!$E$5=Con_ve!$U$5,Con_ve!U88,IF(Rg_ps!$E$5=Con_ve!$V$5,Con_ve!V88,IF(Rg_ps!$E$5=Con_ve!$W$5,Con_ve!W88,IF(Rg_ps!$E$5=Con_ve!$X$5,Con_ve!X88,Con_ve!Y88))))</f>
        <v/>
      </c>
    </row>
    <row r="89" spans="2:27" ht="30" customHeight="1">
      <c r="B89" t="str">
        <f t="shared" si="2"/>
        <v/>
      </c>
      <c r="C89" s="97"/>
      <c r="D89" s="97"/>
      <c r="E89" s="97"/>
      <c r="F89" s="77"/>
      <c r="G89" s="156"/>
      <c r="H89" s="97"/>
      <c r="I89" s="97"/>
      <c r="J89" s="97"/>
      <c r="K89" s="97"/>
      <c r="P89" s="64" t="s">
        <v>309</v>
      </c>
      <c r="Q89" s="87" t="s">
        <v>309</v>
      </c>
      <c r="R89" s="87" t="s">
        <v>309</v>
      </c>
      <c r="S89" s="87" t="s">
        <v>309</v>
      </c>
      <c r="T89" s="87" t="s">
        <v>309</v>
      </c>
      <c r="U89" s="87" t="s">
        <v>309</v>
      </c>
      <c r="V89" s="87" t="s">
        <v>309</v>
      </c>
      <c r="W89" s="87" t="s">
        <v>309</v>
      </c>
      <c r="X89" s="87" t="s">
        <v>309</v>
      </c>
      <c r="Y89" s="64" t="s">
        <v>309</v>
      </c>
      <c r="AA89" s="64" t="str">
        <f>IF(Rg_ps!$E$5=Con_ve!$U$5,Con_ve!U89,IF(Rg_ps!$E$5=Con_ve!$V$5,Con_ve!V89,IF(Rg_ps!$E$5=Con_ve!$W$5,Con_ve!W89,IF(Rg_ps!$E$5=Con_ve!$X$5,Con_ve!X89,Con_ve!Y89))))</f>
        <v/>
      </c>
    </row>
    <row r="90" spans="2:27" ht="30" customHeight="1">
      <c r="B90" t="str">
        <f t="shared" si="2"/>
        <v/>
      </c>
      <c r="C90" s="97"/>
      <c r="D90" s="97"/>
      <c r="E90" s="97"/>
      <c r="F90" s="77"/>
      <c r="G90" s="156"/>
      <c r="H90" s="97"/>
      <c r="I90" s="97"/>
      <c r="J90" s="97"/>
      <c r="K90" s="97"/>
      <c r="P90" s="64" t="s">
        <v>309</v>
      </c>
      <c r="Q90" s="87" t="s">
        <v>309</v>
      </c>
      <c r="R90" s="87" t="s">
        <v>309</v>
      </c>
      <c r="S90" s="87" t="s">
        <v>309</v>
      </c>
      <c r="T90" s="87" t="s">
        <v>309</v>
      </c>
      <c r="U90" s="87" t="s">
        <v>309</v>
      </c>
      <c r="V90" s="87" t="s">
        <v>309</v>
      </c>
      <c r="W90" s="87" t="s">
        <v>309</v>
      </c>
      <c r="X90" s="87" t="s">
        <v>309</v>
      </c>
      <c r="Y90" s="64" t="s">
        <v>309</v>
      </c>
      <c r="AA90" s="64" t="str">
        <f>IF(Rg_ps!$E$5=Con_ve!$U$5,Con_ve!U90,IF(Rg_ps!$E$5=Con_ve!$V$5,Con_ve!V90,IF(Rg_ps!$E$5=Con_ve!$W$5,Con_ve!W90,IF(Rg_ps!$E$5=Con_ve!$X$5,Con_ve!X90,Con_ve!Y90))))</f>
        <v/>
      </c>
    </row>
    <row r="91" spans="2:27" ht="30" customHeight="1">
      <c r="B91" t="str">
        <f t="shared" si="2"/>
        <v/>
      </c>
      <c r="C91" s="97"/>
      <c r="D91" s="97"/>
      <c r="E91" s="97"/>
      <c r="F91" s="77"/>
      <c r="G91" s="156"/>
      <c r="H91" s="97"/>
      <c r="I91" s="97"/>
      <c r="J91" s="97"/>
      <c r="K91" s="97"/>
      <c r="P91" s="64" t="s">
        <v>309</v>
      </c>
      <c r="Q91" s="87" t="s">
        <v>309</v>
      </c>
      <c r="R91" s="87" t="s">
        <v>309</v>
      </c>
      <c r="S91" s="87" t="s">
        <v>309</v>
      </c>
      <c r="T91" s="87" t="s">
        <v>309</v>
      </c>
      <c r="U91" s="87" t="s">
        <v>309</v>
      </c>
      <c r="V91" s="87" t="s">
        <v>309</v>
      </c>
      <c r="W91" s="87" t="s">
        <v>309</v>
      </c>
      <c r="X91" s="87" t="s">
        <v>309</v>
      </c>
      <c r="Y91" s="64" t="s">
        <v>309</v>
      </c>
      <c r="AA91" s="64" t="str">
        <f>IF(Rg_ps!$E$5=Con_ve!$U$5,Con_ve!U91,IF(Rg_ps!$E$5=Con_ve!$V$5,Con_ve!V91,IF(Rg_ps!$E$5=Con_ve!$W$5,Con_ve!W91,IF(Rg_ps!$E$5=Con_ve!$X$5,Con_ve!X91,Con_ve!Y91))))</f>
        <v/>
      </c>
    </row>
    <row r="92" spans="2:27" ht="30" customHeight="1">
      <c r="B92" t="str">
        <f t="shared" si="2"/>
        <v/>
      </c>
      <c r="C92" s="97"/>
      <c r="D92" s="97"/>
      <c r="E92" s="97"/>
      <c r="F92" s="77"/>
      <c r="G92" s="156"/>
      <c r="H92" s="97"/>
      <c r="I92" s="97"/>
      <c r="J92" s="97"/>
      <c r="K92" s="97"/>
      <c r="P92" s="64" t="s">
        <v>309</v>
      </c>
      <c r="Q92" s="87" t="s">
        <v>309</v>
      </c>
      <c r="R92" s="87" t="s">
        <v>309</v>
      </c>
      <c r="S92" s="87" t="s">
        <v>309</v>
      </c>
      <c r="T92" s="87" t="s">
        <v>309</v>
      </c>
      <c r="U92" s="87" t="s">
        <v>309</v>
      </c>
      <c r="V92" s="87" t="s">
        <v>309</v>
      </c>
      <c r="W92" s="87" t="s">
        <v>309</v>
      </c>
      <c r="X92" s="87" t="s">
        <v>309</v>
      </c>
      <c r="Y92" s="64" t="s">
        <v>309</v>
      </c>
      <c r="AA92" s="64" t="str">
        <f>IF(Rg_ps!$E$5=Con_ve!$U$5,Con_ve!U92,IF(Rg_ps!$E$5=Con_ve!$V$5,Con_ve!V92,IF(Rg_ps!$E$5=Con_ve!$W$5,Con_ve!W92,IF(Rg_ps!$E$5=Con_ve!$X$5,Con_ve!X92,Con_ve!Y92))))</f>
        <v/>
      </c>
    </row>
    <row r="93" spans="2:27" ht="30" customHeight="1">
      <c r="B93" t="str">
        <f t="shared" si="2"/>
        <v/>
      </c>
      <c r="C93" s="97"/>
      <c r="D93" s="97"/>
      <c r="E93" s="97"/>
      <c r="F93" s="77"/>
      <c r="G93" s="156"/>
      <c r="H93" s="97"/>
      <c r="I93" s="97"/>
      <c r="J93" s="97"/>
      <c r="K93" s="97"/>
      <c r="P93" s="64" t="s">
        <v>309</v>
      </c>
      <c r="Q93" s="87" t="s">
        <v>309</v>
      </c>
      <c r="R93" s="87" t="s">
        <v>309</v>
      </c>
      <c r="S93" s="87" t="s">
        <v>309</v>
      </c>
      <c r="T93" s="87" t="s">
        <v>309</v>
      </c>
      <c r="U93" s="87" t="s">
        <v>309</v>
      </c>
      <c r="V93" s="87" t="s">
        <v>309</v>
      </c>
      <c r="W93" s="87" t="s">
        <v>309</v>
      </c>
      <c r="X93" s="87" t="s">
        <v>309</v>
      </c>
      <c r="Y93" s="64" t="s">
        <v>309</v>
      </c>
      <c r="AA93" s="64" t="str">
        <f>IF(Rg_ps!$E$5=Con_ve!$U$5,Con_ve!U93,IF(Rg_ps!$E$5=Con_ve!$V$5,Con_ve!V93,IF(Rg_ps!$E$5=Con_ve!$W$5,Con_ve!W93,IF(Rg_ps!$E$5=Con_ve!$X$5,Con_ve!X93,Con_ve!Y93))))</f>
        <v/>
      </c>
    </row>
    <row r="94" spans="2:27" ht="30" customHeight="1">
      <c r="B94" t="str">
        <f t="shared" si="2"/>
        <v/>
      </c>
      <c r="C94" s="97"/>
      <c r="D94" s="97"/>
      <c r="E94" s="97"/>
      <c r="F94" s="77"/>
      <c r="G94" s="156"/>
      <c r="H94" s="97"/>
      <c r="I94" s="97"/>
      <c r="J94" s="97"/>
      <c r="K94" s="97"/>
      <c r="P94" s="64" t="s">
        <v>309</v>
      </c>
      <c r="Q94" s="87" t="s">
        <v>309</v>
      </c>
      <c r="R94" s="87" t="s">
        <v>309</v>
      </c>
      <c r="S94" s="87" t="s">
        <v>309</v>
      </c>
      <c r="T94" s="87" t="s">
        <v>309</v>
      </c>
      <c r="U94" s="87" t="s">
        <v>309</v>
      </c>
      <c r="V94" s="87" t="s">
        <v>309</v>
      </c>
      <c r="W94" s="87" t="s">
        <v>309</v>
      </c>
      <c r="X94" s="87" t="s">
        <v>309</v>
      </c>
      <c r="Y94" s="64" t="s">
        <v>309</v>
      </c>
      <c r="AA94" s="64" t="str">
        <f>IF(Rg_ps!$E$5=Con_ve!$U$5,Con_ve!U94,IF(Rg_ps!$E$5=Con_ve!$V$5,Con_ve!V94,IF(Rg_ps!$E$5=Con_ve!$W$5,Con_ve!W94,IF(Rg_ps!$E$5=Con_ve!$X$5,Con_ve!X94,Con_ve!Y94))))</f>
        <v/>
      </c>
    </row>
    <row r="95" spans="2:27" ht="30" customHeight="1">
      <c r="B95" t="str">
        <f t="shared" si="2"/>
        <v/>
      </c>
      <c r="C95" s="97"/>
      <c r="D95" s="97"/>
      <c r="E95" s="97"/>
      <c r="F95" s="77"/>
      <c r="G95" s="156"/>
      <c r="H95" s="97"/>
      <c r="I95" s="97"/>
      <c r="J95" s="97"/>
      <c r="K95" s="97"/>
      <c r="P95" s="64" t="s">
        <v>309</v>
      </c>
      <c r="Q95" s="87" t="s">
        <v>309</v>
      </c>
      <c r="R95" s="87" t="s">
        <v>309</v>
      </c>
      <c r="S95" s="87" t="s">
        <v>309</v>
      </c>
      <c r="T95" s="87" t="s">
        <v>309</v>
      </c>
      <c r="U95" s="87" t="s">
        <v>309</v>
      </c>
      <c r="V95" s="87" t="s">
        <v>309</v>
      </c>
      <c r="W95" s="87" t="s">
        <v>309</v>
      </c>
      <c r="X95" s="87" t="s">
        <v>309</v>
      </c>
      <c r="Y95" s="64" t="s">
        <v>309</v>
      </c>
      <c r="AA95" s="64" t="str">
        <f>IF(Rg_ps!$E$5=Con_ve!$U$5,Con_ve!U95,IF(Rg_ps!$E$5=Con_ve!$V$5,Con_ve!V95,IF(Rg_ps!$E$5=Con_ve!$W$5,Con_ve!W95,IF(Rg_ps!$E$5=Con_ve!$X$5,Con_ve!X95,Con_ve!Y95))))</f>
        <v/>
      </c>
    </row>
    <row r="96" spans="2:27" ht="30" customHeight="1">
      <c r="B96" t="str">
        <f t="shared" si="2"/>
        <v/>
      </c>
      <c r="C96" s="97"/>
      <c r="D96" s="97"/>
      <c r="E96" s="97"/>
      <c r="F96" s="77"/>
      <c r="G96" s="156"/>
      <c r="H96" s="97"/>
      <c r="I96" s="97"/>
      <c r="J96" s="97"/>
      <c r="K96" s="97"/>
      <c r="P96" s="64" t="s">
        <v>309</v>
      </c>
      <c r="Q96" s="87" t="s">
        <v>309</v>
      </c>
      <c r="R96" s="87" t="s">
        <v>309</v>
      </c>
      <c r="S96" s="87" t="s">
        <v>309</v>
      </c>
      <c r="T96" s="87" t="s">
        <v>309</v>
      </c>
      <c r="U96" s="87" t="s">
        <v>309</v>
      </c>
      <c r="V96" s="87" t="s">
        <v>309</v>
      </c>
      <c r="W96" s="87" t="s">
        <v>309</v>
      </c>
      <c r="X96" s="87" t="s">
        <v>309</v>
      </c>
      <c r="Y96" s="64" t="s">
        <v>309</v>
      </c>
      <c r="AA96" s="64" t="str">
        <f>IF(Rg_ps!$E$5=Con_ve!$U$5,Con_ve!U96,IF(Rg_ps!$E$5=Con_ve!$V$5,Con_ve!V96,IF(Rg_ps!$E$5=Con_ve!$W$5,Con_ve!W96,IF(Rg_ps!$E$5=Con_ve!$X$5,Con_ve!X96,Con_ve!Y96))))</f>
        <v/>
      </c>
    </row>
    <row r="97" spans="2:27" ht="30" customHeight="1">
      <c r="B97" t="str">
        <f t="shared" si="2"/>
        <v/>
      </c>
      <c r="C97" s="97"/>
      <c r="D97" s="97"/>
      <c r="E97" s="97"/>
      <c r="F97" s="77"/>
      <c r="G97" s="156"/>
      <c r="H97" s="97"/>
      <c r="I97" s="97"/>
      <c r="J97" s="97"/>
      <c r="K97" s="97"/>
      <c r="P97" s="64" t="s">
        <v>309</v>
      </c>
      <c r="Q97" s="87" t="s">
        <v>309</v>
      </c>
      <c r="R97" s="87" t="s">
        <v>309</v>
      </c>
      <c r="S97" s="87" t="s">
        <v>309</v>
      </c>
      <c r="T97" s="87" t="s">
        <v>309</v>
      </c>
      <c r="U97" s="87" t="s">
        <v>309</v>
      </c>
      <c r="V97" s="87" t="s">
        <v>309</v>
      </c>
      <c r="W97" s="87" t="s">
        <v>309</v>
      </c>
      <c r="X97" s="87" t="s">
        <v>309</v>
      </c>
      <c r="Y97" s="64" t="s">
        <v>309</v>
      </c>
      <c r="AA97" s="64" t="str">
        <f>IF(Rg_ps!$E$5=Con_ve!$U$5,Con_ve!U97,IF(Rg_ps!$E$5=Con_ve!$V$5,Con_ve!V97,IF(Rg_ps!$E$5=Con_ve!$W$5,Con_ve!W97,IF(Rg_ps!$E$5=Con_ve!$X$5,Con_ve!X97,Con_ve!Y97))))</f>
        <v/>
      </c>
    </row>
    <row r="98" spans="2:27" ht="30" customHeight="1">
      <c r="B98" t="str">
        <f t="shared" si="2"/>
        <v/>
      </c>
      <c r="C98" s="97"/>
      <c r="D98" s="97"/>
      <c r="E98" s="97"/>
      <c r="F98" s="77"/>
      <c r="G98" s="156"/>
      <c r="H98" s="97"/>
      <c r="I98" s="97"/>
      <c r="J98" s="97"/>
      <c r="K98" s="97"/>
      <c r="P98" s="64" t="s">
        <v>309</v>
      </c>
      <c r="Q98" s="87" t="s">
        <v>309</v>
      </c>
      <c r="R98" s="87" t="s">
        <v>309</v>
      </c>
      <c r="S98" s="87" t="s">
        <v>309</v>
      </c>
      <c r="T98" s="87" t="s">
        <v>309</v>
      </c>
      <c r="U98" s="87" t="s">
        <v>309</v>
      </c>
      <c r="V98" s="87" t="s">
        <v>309</v>
      </c>
      <c r="W98" s="87" t="s">
        <v>309</v>
      </c>
      <c r="X98" s="87" t="s">
        <v>309</v>
      </c>
      <c r="Y98" s="64" t="s">
        <v>309</v>
      </c>
      <c r="AA98" s="64" t="str">
        <f>IF(Rg_ps!$E$5=Con_ve!$U$5,Con_ve!U98,IF(Rg_ps!$E$5=Con_ve!$V$5,Con_ve!V98,IF(Rg_ps!$E$5=Con_ve!$W$5,Con_ve!W98,IF(Rg_ps!$E$5=Con_ve!$X$5,Con_ve!X98,Con_ve!Y98))))</f>
        <v/>
      </c>
    </row>
    <row r="99" spans="2:27" ht="30" customHeight="1">
      <c r="B99" t="str">
        <f t="shared" si="2"/>
        <v/>
      </c>
      <c r="C99" s="97"/>
      <c r="D99" s="97"/>
      <c r="E99" s="97"/>
      <c r="F99" s="77"/>
      <c r="G99" s="156"/>
      <c r="H99" s="97"/>
      <c r="I99" s="97"/>
      <c r="J99" s="97"/>
      <c r="K99" s="97"/>
      <c r="P99" s="64" t="s">
        <v>309</v>
      </c>
      <c r="Q99" s="87" t="s">
        <v>309</v>
      </c>
      <c r="R99" s="87" t="s">
        <v>309</v>
      </c>
      <c r="S99" s="87" t="s">
        <v>309</v>
      </c>
      <c r="T99" s="87" t="s">
        <v>309</v>
      </c>
      <c r="U99" s="87" t="s">
        <v>309</v>
      </c>
      <c r="V99" s="87" t="s">
        <v>309</v>
      </c>
      <c r="W99" s="87" t="s">
        <v>309</v>
      </c>
      <c r="X99" s="87" t="s">
        <v>309</v>
      </c>
      <c r="Y99" s="64" t="s">
        <v>309</v>
      </c>
      <c r="AA99" s="64" t="str">
        <f>IF(Rg_ps!$E$5=Con_ve!$U$5,Con_ve!U99,IF(Rg_ps!$E$5=Con_ve!$V$5,Con_ve!V99,IF(Rg_ps!$E$5=Con_ve!$W$5,Con_ve!W99,IF(Rg_ps!$E$5=Con_ve!$X$5,Con_ve!X99,Con_ve!Y99))))</f>
        <v/>
      </c>
    </row>
    <row r="100" spans="2:27" ht="30" customHeight="1">
      <c r="B100" t="str">
        <f t="shared" si="2"/>
        <v/>
      </c>
      <c r="C100" s="97"/>
      <c r="D100" s="97"/>
      <c r="E100" s="97"/>
      <c r="F100" s="77"/>
      <c r="G100" s="156"/>
      <c r="H100" s="97"/>
      <c r="I100" s="97"/>
      <c r="J100" s="97"/>
      <c r="K100" s="97"/>
      <c r="P100" s="64" t="s">
        <v>309</v>
      </c>
      <c r="Q100" s="87" t="s">
        <v>309</v>
      </c>
      <c r="R100" s="87" t="s">
        <v>309</v>
      </c>
      <c r="S100" s="87" t="s">
        <v>309</v>
      </c>
      <c r="T100" s="87" t="s">
        <v>309</v>
      </c>
      <c r="U100" s="87" t="s">
        <v>309</v>
      </c>
      <c r="V100" s="87" t="s">
        <v>309</v>
      </c>
      <c r="W100" s="87" t="s">
        <v>309</v>
      </c>
      <c r="X100" s="87" t="s">
        <v>309</v>
      </c>
      <c r="Y100" s="64" t="s">
        <v>309</v>
      </c>
      <c r="AA100" s="64" t="str">
        <f>IF(Rg_ps!$E$5=Con_ve!$U$5,Con_ve!U100,IF(Rg_ps!$E$5=Con_ve!$V$5,Con_ve!V100,IF(Rg_ps!$E$5=Con_ve!$W$5,Con_ve!W100,IF(Rg_ps!$E$5=Con_ve!$X$5,Con_ve!X100,Con_ve!Y100))))</f>
        <v/>
      </c>
    </row>
    <row r="101" spans="2:27" ht="30" customHeight="1">
      <c r="B101" t="str">
        <f t="shared" si="2"/>
        <v/>
      </c>
      <c r="C101" s="97"/>
      <c r="D101" s="97"/>
      <c r="E101" s="97"/>
      <c r="F101" s="77"/>
      <c r="G101" s="156"/>
      <c r="H101" s="97"/>
      <c r="I101" s="97"/>
      <c r="J101" s="97"/>
      <c r="K101" s="97"/>
      <c r="P101" s="64" t="s">
        <v>309</v>
      </c>
      <c r="Q101" s="87" t="s">
        <v>309</v>
      </c>
      <c r="R101" s="87" t="s">
        <v>309</v>
      </c>
      <c r="S101" s="87" t="s">
        <v>309</v>
      </c>
      <c r="T101" s="87" t="s">
        <v>309</v>
      </c>
      <c r="U101" s="87" t="s">
        <v>309</v>
      </c>
      <c r="V101" s="87" t="s">
        <v>309</v>
      </c>
      <c r="W101" s="87" t="s">
        <v>309</v>
      </c>
      <c r="X101" s="87" t="s">
        <v>309</v>
      </c>
      <c r="Y101" s="64" t="s">
        <v>309</v>
      </c>
      <c r="AA101" s="64" t="str">
        <f>IF(Rg_ps!$E$5=Con_ve!$U$5,Con_ve!U101,IF(Rg_ps!$E$5=Con_ve!$V$5,Con_ve!V101,IF(Rg_ps!$E$5=Con_ve!$W$5,Con_ve!W101,IF(Rg_ps!$E$5=Con_ve!$X$5,Con_ve!X101,Con_ve!Y101))))</f>
        <v/>
      </c>
    </row>
    <row r="102" spans="2:27" ht="30" customHeight="1">
      <c r="B102" t="str">
        <f t="shared" si="2"/>
        <v/>
      </c>
      <c r="C102" s="97"/>
      <c r="D102" s="97"/>
      <c r="E102" s="97"/>
      <c r="F102" s="77"/>
      <c r="G102" s="156"/>
      <c r="H102" s="97"/>
      <c r="I102" s="97"/>
      <c r="J102" s="97"/>
      <c r="K102" s="97"/>
      <c r="P102" s="64" t="s">
        <v>309</v>
      </c>
      <c r="Q102" s="87" t="s">
        <v>309</v>
      </c>
      <c r="R102" s="87" t="s">
        <v>309</v>
      </c>
      <c r="S102" s="87" t="s">
        <v>309</v>
      </c>
      <c r="T102" s="87" t="s">
        <v>309</v>
      </c>
      <c r="U102" s="87" t="s">
        <v>309</v>
      </c>
      <c r="V102" s="87" t="s">
        <v>309</v>
      </c>
      <c r="W102" s="87" t="s">
        <v>309</v>
      </c>
      <c r="X102" s="87" t="s">
        <v>309</v>
      </c>
      <c r="Y102" s="64" t="s">
        <v>309</v>
      </c>
      <c r="AA102" s="64" t="str">
        <f>IF(Rg_ps!$E$5=Con_ve!$U$5,Con_ve!U102,IF(Rg_ps!$E$5=Con_ve!$V$5,Con_ve!V102,IF(Rg_ps!$E$5=Con_ve!$W$5,Con_ve!W102,IF(Rg_ps!$E$5=Con_ve!$X$5,Con_ve!X102,Con_ve!Y102))))</f>
        <v/>
      </c>
    </row>
    <row r="103" spans="2:27" ht="30" customHeight="1">
      <c r="B103" t="str">
        <f t="shared" si="2"/>
        <v/>
      </c>
      <c r="C103" s="97"/>
      <c r="D103" s="97"/>
      <c r="E103" s="97"/>
      <c r="F103" s="77"/>
      <c r="G103" s="156"/>
      <c r="H103" s="97"/>
      <c r="I103" s="97"/>
      <c r="J103" s="97"/>
      <c r="K103" s="97"/>
      <c r="P103" s="64" t="s">
        <v>309</v>
      </c>
      <c r="Q103" s="87" t="s">
        <v>309</v>
      </c>
      <c r="R103" s="87" t="s">
        <v>309</v>
      </c>
      <c r="S103" s="87" t="s">
        <v>309</v>
      </c>
      <c r="T103" s="87" t="s">
        <v>309</v>
      </c>
      <c r="U103" s="87" t="s">
        <v>309</v>
      </c>
      <c r="V103" s="87" t="s">
        <v>309</v>
      </c>
      <c r="W103" s="87" t="s">
        <v>309</v>
      </c>
      <c r="X103" s="87" t="s">
        <v>309</v>
      </c>
      <c r="Y103" s="64" t="s">
        <v>309</v>
      </c>
      <c r="AA103" s="64" t="str">
        <f>IF(Rg_ps!$E$5=Con_ve!$U$5,Con_ve!U103,IF(Rg_ps!$E$5=Con_ve!$V$5,Con_ve!V103,IF(Rg_ps!$E$5=Con_ve!$W$5,Con_ve!W103,IF(Rg_ps!$E$5=Con_ve!$X$5,Con_ve!X103,Con_ve!Y103))))</f>
        <v/>
      </c>
    </row>
    <row r="104" spans="2:27" ht="30" customHeight="1">
      <c r="B104" t="str">
        <f t="shared" si="2"/>
        <v/>
      </c>
      <c r="C104" s="97"/>
      <c r="D104" s="97"/>
      <c r="E104" s="97"/>
      <c r="F104" s="77"/>
      <c r="G104" s="156"/>
      <c r="H104" s="97"/>
      <c r="I104" s="97"/>
      <c r="J104" s="97"/>
      <c r="K104" s="97"/>
      <c r="P104" s="64" t="s">
        <v>309</v>
      </c>
      <c r="Q104" s="87" t="s">
        <v>309</v>
      </c>
      <c r="R104" s="87" t="s">
        <v>309</v>
      </c>
      <c r="S104" s="87" t="s">
        <v>309</v>
      </c>
      <c r="T104" s="87" t="s">
        <v>309</v>
      </c>
      <c r="U104" s="87" t="s">
        <v>309</v>
      </c>
      <c r="V104" s="87" t="s">
        <v>309</v>
      </c>
      <c r="W104" s="87" t="s">
        <v>309</v>
      </c>
      <c r="X104" s="87" t="s">
        <v>309</v>
      </c>
      <c r="Y104" s="64" t="s">
        <v>309</v>
      </c>
      <c r="AA104" s="64" t="str">
        <f>IF(Rg_ps!$E$5=Con_ve!$U$5,Con_ve!U104,IF(Rg_ps!$E$5=Con_ve!$V$5,Con_ve!V104,IF(Rg_ps!$E$5=Con_ve!$W$5,Con_ve!W104,IF(Rg_ps!$E$5=Con_ve!$X$5,Con_ve!X104,Con_ve!Y104))))</f>
        <v/>
      </c>
    </row>
    <row r="105" spans="2:27" ht="30" customHeight="1">
      <c r="B105" t="str">
        <f t="shared" si="2"/>
        <v/>
      </c>
      <c r="C105" s="97"/>
      <c r="D105" s="97"/>
      <c r="E105" s="97"/>
      <c r="F105" s="77"/>
      <c r="G105" s="156"/>
      <c r="H105" s="97"/>
      <c r="I105" s="97"/>
      <c r="J105" s="97"/>
      <c r="K105" s="97"/>
      <c r="P105" s="64" t="s">
        <v>309</v>
      </c>
      <c r="Q105" s="87" t="s">
        <v>309</v>
      </c>
      <c r="R105" s="87" t="s">
        <v>309</v>
      </c>
      <c r="S105" s="87" t="s">
        <v>309</v>
      </c>
      <c r="T105" s="87" t="s">
        <v>309</v>
      </c>
      <c r="U105" s="87" t="s">
        <v>309</v>
      </c>
      <c r="V105" s="87" t="s">
        <v>309</v>
      </c>
      <c r="W105" s="87" t="s">
        <v>309</v>
      </c>
      <c r="X105" s="87" t="s">
        <v>309</v>
      </c>
      <c r="Y105" s="64" t="s">
        <v>309</v>
      </c>
      <c r="AA105" s="64" t="str">
        <f>IF(Rg_ps!$E$5=Con_ve!$U$5,Con_ve!U105,IF(Rg_ps!$E$5=Con_ve!$V$5,Con_ve!V105,IF(Rg_ps!$E$5=Con_ve!$W$5,Con_ve!W105,IF(Rg_ps!$E$5=Con_ve!$X$5,Con_ve!X105,Con_ve!Y105))))</f>
        <v/>
      </c>
    </row>
    <row r="106" spans="2:27" ht="30" customHeight="1">
      <c r="B106" t="str">
        <f t="shared" si="2"/>
        <v/>
      </c>
      <c r="C106" s="97"/>
      <c r="D106" s="97"/>
      <c r="E106" s="97"/>
      <c r="F106" s="77"/>
      <c r="G106" s="156"/>
      <c r="H106" s="97"/>
      <c r="I106" s="97"/>
      <c r="J106" s="97"/>
      <c r="K106" s="97"/>
      <c r="P106" s="64" t="s">
        <v>309</v>
      </c>
      <c r="Q106" s="87" t="s">
        <v>309</v>
      </c>
      <c r="R106" s="87" t="s">
        <v>309</v>
      </c>
      <c r="S106" s="87" t="s">
        <v>309</v>
      </c>
      <c r="T106" s="87" t="s">
        <v>309</v>
      </c>
      <c r="U106" s="87" t="s">
        <v>309</v>
      </c>
      <c r="V106" s="87" t="s">
        <v>309</v>
      </c>
      <c r="W106" s="87" t="s">
        <v>309</v>
      </c>
      <c r="X106" s="87" t="s">
        <v>309</v>
      </c>
      <c r="Y106" s="64" t="s">
        <v>309</v>
      </c>
      <c r="AA106" s="64" t="str">
        <f>IF(Rg_ps!$E$5=Con_ve!$U$5,Con_ve!U106,IF(Rg_ps!$E$5=Con_ve!$V$5,Con_ve!V106,IF(Rg_ps!$E$5=Con_ve!$W$5,Con_ve!W106,IF(Rg_ps!$E$5=Con_ve!$X$5,Con_ve!X106,Con_ve!Y106))))</f>
        <v/>
      </c>
    </row>
    <row r="107" spans="2:27" ht="30" customHeight="1">
      <c r="B107" t="str">
        <f t="shared" si="2"/>
        <v/>
      </c>
      <c r="C107" s="97"/>
      <c r="D107" s="97"/>
      <c r="E107" s="97"/>
      <c r="F107" s="77"/>
      <c r="G107" s="156"/>
      <c r="H107" s="97"/>
      <c r="I107" s="97"/>
      <c r="J107" s="97"/>
      <c r="K107" s="97"/>
      <c r="P107" s="64" t="s">
        <v>309</v>
      </c>
      <c r="Q107" s="87" t="s">
        <v>309</v>
      </c>
      <c r="R107" s="87" t="s">
        <v>309</v>
      </c>
      <c r="S107" s="87" t="s">
        <v>309</v>
      </c>
      <c r="T107" s="87" t="s">
        <v>309</v>
      </c>
      <c r="U107" s="87" t="s">
        <v>309</v>
      </c>
      <c r="V107" s="87" t="s">
        <v>309</v>
      </c>
      <c r="W107" s="87" t="s">
        <v>309</v>
      </c>
      <c r="X107" s="87" t="s">
        <v>309</v>
      </c>
      <c r="Y107" s="64" t="s">
        <v>309</v>
      </c>
      <c r="AA107" s="64" t="str">
        <f>IF(Rg_ps!$E$5=Con_ve!$U$5,Con_ve!U107,IF(Rg_ps!$E$5=Con_ve!$V$5,Con_ve!V107,IF(Rg_ps!$E$5=Con_ve!$W$5,Con_ve!W107,IF(Rg_ps!$E$5=Con_ve!$X$5,Con_ve!X107,Con_ve!Y107))))</f>
        <v/>
      </c>
    </row>
    <row r="108" spans="2:27" ht="30" customHeight="1">
      <c r="B108" t="str">
        <f t="shared" si="2"/>
        <v/>
      </c>
      <c r="C108" s="97"/>
      <c r="D108" s="97"/>
      <c r="E108" s="97"/>
      <c r="F108" s="77"/>
      <c r="G108" s="156"/>
      <c r="H108" s="97"/>
      <c r="I108" s="97"/>
      <c r="J108" s="97"/>
      <c r="K108" s="97"/>
      <c r="P108" s="64" t="s">
        <v>309</v>
      </c>
      <c r="Q108" s="87" t="s">
        <v>309</v>
      </c>
      <c r="R108" s="87" t="s">
        <v>309</v>
      </c>
      <c r="S108" s="87" t="s">
        <v>309</v>
      </c>
      <c r="T108" s="87" t="s">
        <v>309</v>
      </c>
      <c r="U108" s="87" t="s">
        <v>309</v>
      </c>
      <c r="V108" s="87" t="s">
        <v>309</v>
      </c>
      <c r="W108" s="87" t="s">
        <v>309</v>
      </c>
      <c r="X108" s="87" t="s">
        <v>309</v>
      </c>
      <c r="Y108" s="64" t="s">
        <v>309</v>
      </c>
      <c r="AA108" s="64" t="str">
        <f>IF(Rg_ps!$E$5=Con_ve!$U$5,Con_ve!U108,IF(Rg_ps!$E$5=Con_ve!$V$5,Con_ve!V108,IF(Rg_ps!$E$5=Con_ve!$W$5,Con_ve!W108,IF(Rg_ps!$E$5=Con_ve!$X$5,Con_ve!X108,Con_ve!Y108))))</f>
        <v/>
      </c>
    </row>
    <row r="109" spans="2:27" ht="30" customHeight="1">
      <c r="B109" t="str">
        <f t="shared" si="2"/>
        <v/>
      </c>
      <c r="C109" s="97"/>
      <c r="D109" s="97"/>
      <c r="E109" s="97"/>
      <c r="F109" s="77"/>
      <c r="G109" s="156"/>
      <c r="H109" s="97"/>
      <c r="I109" s="97"/>
      <c r="J109" s="97"/>
      <c r="K109" s="97"/>
      <c r="P109" s="64" t="s">
        <v>309</v>
      </c>
      <c r="Q109" s="87" t="s">
        <v>309</v>
      </c>
      <c r="R109" s="87" t="s">
        <v>309</v>
      </c>
      <c r="S109" s="87" t="s">
        <v>309</v>
      </c>
      <c r="T109" s="87" t="s">
        <v>309</v>
      </c>
      <c r="U109" s="87" t="s">
        <v>309</v>
      </c>
      <c r="V109" s="87" t="s">
        <v>309</v>
      </c>
      <c r="W109" s="87" t="s">
        <v>309</v>
      </c>
      <c r="X109" s="87" t="s">
        <v>309</v>
      </c>
      <c r="Y109" s="64" t="s">
        <v>309</v>
      </c>
      <c r="AA109" s="64" t="str">
        <f>IF(Rg_ps!$E$5=Con_ve!$U$5,Con_ve!U109,IF(Rg_ps!$E$5=Con_ve!$V$5,Con_ve!V109,IF(Rg_ps!$E$5=Con_ve!$W$5,Con_ve!W109,IF(Rg_ps!$E$5=Con_ve!$X$5,Con_ve!X109,Con_ve!Y109))))</f>
        <v/>
      </c>
    </row>
    <row r="110" spans="2:27" ht="30" customHeight="1">
      <c r="B110" t="str">
        <f t="shared" si="2"/>
        <v/>
      </c>
      <c r="C110" s="97"/>
      <c r="D110" s="97"/>
      <c r="E110" s="97"/>
      <c r="F110" s="77"/>
      <c r="G110" s="156"/>
      <c r="H110" s="97"/>
      <c r="I110" s="97"/>
      <c r="J110" s="97"/>
      <c r="K110" s="97"/>
      <c r="P110" s="64" t="s">
        <v>309</v>
      </c>
      <c r="Q110" s="87" t="s">
        <v>309</v>
      </c>
      <c r="R110" s="87" t="s">
        <v>309</v>
      </c>
      <c r="S110" s="87" t="s">
        <v>309</v>
      </c>
      <c r="T110" s="87" t="s">
        <v>309</v>
      </c>
      <c r="U110" s="87" t="s">
        <v>309</v>
      </c>
      <c r="V110" s="87" t="s">
        <v>309</v>
      </c>
      <c r="W110" s="87" t="s">
        <v>309</v>
      </c>
      <c r="X110" s="87" t="s">
        <v>309</v>
      </c>
      <c r="Y110" s="64" t="s">
        <v>309</v>
      </c>
      <c r="AA110" s="64" t="str">
        <f>IF(Rg_ps!$E$5=Con_ve!$U$5,Con_ve!U110,IF(Rg_ps!$E$5=Con_ve!$V$5,Con_ve!V110,IF(Rg_ps!$E$5=Con_ve!$W$5,Con_ve!W110,IF(Rg_ps!$E$5=Con_ve!$X$5,Con_ve!X110,Con_ve!Y110))))</f>
        <v/>
      </c>
    </row>
    <row r="111" spans="2:27" ht="30" customHeight="1">
      <c r="B111" t="str">
        <f t="shared" si="2"/>
        <v/>
      </c>
      <c r="C111" s="97"/>
      <c r="D111" s="97"/>
      <c r="E111" s="97"/>
      <c r="F111" s="77"/>
      <c r="G111" s="156"/>
      <c r="H111" s="97"/>
      <c r="I111" s="97"/>
      <c r="J111" s="97"/>
      <c r="K111" s="97"/>
      <c r="P111" s="64" t="s">
        <v>309</v>
      </c>
      <c r="Q111" s="87" t="s">
        <v>309</v>
      </c>
      <c r="R111" s="87" t="s">
        <v>309</v>
      </c>
      <c r="S111" s="87" t="s">
        <v>309</v>
      </c>
      <c r="T111" s="87" t="s">
        <v>309</v>
      </c>
      <c r="U111" s="87" t="s">
        <v>309</v>
      </c>
      <c r="V111" s="87" t="s">
        <v>309</v>
      </c>
      <c r="W111" s="87" t="s">
        <v>309</v>
      </c>
      <c r="X111" s="87" t="s">
        <v>309</v>
      </c>
      <c r="Y111" s="64" t="s">
        <v>309</v>
      </c>
      <c r="AA111" s="64" t="str">
        <f>IF(Rg_ps!$E$5=Con_ve!$U$5,Con_ve!U111,IF(Rg_ps!$E$5=Con_ve!$V$5,Con_ve!V111,IF(Rg_ps!$E$5=Con_ve!$W$5,Con_ve!W111,IF(Rg_ps!$E$5=Con_ve!$X$5,Con_ve!X111,Con_ve!Y111))))</f>
        <v/>
      </c>
    </row>
    <row r="112" spans="2:27" ht="30" customHeight="1">
      <c r="B112" t="str">
        <f t="shared" si="2"/>
        <v/>
      </c>
      <c r="C112" s="97"/>
      <c r="D112" s="97"/>
      <c r="E112" s="97"/>
      <c r="F112" s="77"/>
      <c r="G112" s="156"/>
      <c r="H112" s="97"/>
      <c r="I112" s="97"/>
      <c r="J112" s="97"/>
      <c r="K112" s="97"/>
      <c r="P112" s="64" t="s">
        <v>309</v>
      </c>
      <c r="Q112" s="87" t="s">
        <v>309</v>
      </c>
      <c r="R112" s="87" t="s">
        <v>309</v>
      </c>
      <c r="S112" s="87" t="s">
        <v>309</v>
      </c>
      <c r="T112" s="87" t="s">
        <v>309</v>
      </c>
      <c r="U112" s="87" t="s">
        <v>309</v>
      </c>
      <c r="V112" s="87" t="s">
        <v>309</v>
      </c>
      <c r="W112" s="87" t="s">
        <v>309</v>
      </c>
      <c r="X112" s="87" t="s">
        <v>309</v>
      </c>
      <c r="Y112" s="64" t="s">
        <v>309</v>
      </c>
      <c r="AA112" s="64" t="str">
        <f>IF(Rg_ps!$E$5=Con_ve!$U$5,Con_ve!U112,IF(Rg_ps!$E$5=Con_ve!$V$5,Con_ve!V112,IF(Rg_ps!$E$5=Con_ve!$W$5,Con_ve!W112,IF(Rg_ps!$E$5=Con_ve!$X$5,Con_ve!X112,Con_ve!Y112))))</f>
        <v/>
      </c>
    </row>
    <row r="113" spans="2:27" ht="30" customHeight="1">
      <c r="B113" t="str">
        <f t="shared" si="2"/>
        <v/>
      </c>
      <c r="C113" s="97"/>
      <c r="D113" s="97"/>
      <c r="E113" s="97"/>
      <c r="F113" s="77"/>
      <c r="G113" s="156"/>
      <c r="H113" s="97"/>
      <c r="I113" s="97"/>
      <c r="J113" s="97"/>
      <c r="K113" s="97"/>
      <c r="P113" s="64" t="s">
        <v>309</v>
      </c>
      <c r="Q113" s="87" t="s">
        <v>309</v>
      </c>
      <c r="R113" s="87" t="s">
        <v>309</v>
      </c>
      <c r="S113" s="87" t="s">
        <v>309</v>
      </c>
      <c r="T113" s="87" t="s">
        <v>309</v>
      </c>
      <c r="U113" s="87" t="s">
        <v>309</v>
      </c>
      <c r="V113" s="87" t="s">
        <v>309</v>
      </c>
      <c r="W113" s="87" t="s">
        <v>309</v>
      </c>
      <c r="X113" s="87" t="s">
        <v>309</v>
      </c>
      <c r="Y113" s="64" t="s">
        <v>309</v>
      </c>
      <c r="AA113" s="64" t="str">
        <f>IF(Rg_ps!$E$5=Con_ve!$U$5,Con_ve!U113,IF(Rg_ps!$E$5=Con_ve!$V$5,Con_ve!V113,IF(Rg_ps!$E$5=Con_ve!$W$5,Con_ve!W113,IF(Rg_ps!$E$5=Con_ve!$X$5,Con_ve!X113,Con_ve!Y113))))</f>
        <v/>
      </c>
    </row>
    <row r="114" spans="2:27" ht="30" customHeight="1">
      <c r="B114" t="str">
        <f t="shared" si="2"/>
        <v/>
      </c>
      <c r="C114" s="97"/>
      <c r="D114" s="97"/>
      <c r="E114" s="97"/>
      <c r="F114" s="77"/>
      <c r="G114" s="156"/>
      <c r="H114" s="97"/>
      <c r="I114" s="97"/>
      <c r="J114" s="97"/>
      <c r="K114" s="97"/>
      <c r="P114" s="64" t="s">
        <v>309</v>
      </c>
      <c r="Q114" s="87" t="s">
        <v>309</v>
      </c>
      <c r="R114" s="87" t="s">
        <v>309</v>
      </c>
      <c r="S114" s="87" t="s">
        <v>309</v>
      </c>
      <c r="T114" s="87" t="s">
        <v>309</v>
      </c>
      <c r="U114" s="87" t="s">
        <v>309</v>
      </c>
      <c r="V114" s="87" t="s">
        <v>309</v>
      </c>
      <c r="W114" s="87" t="s">
        <v>309</v>
      </c>
      <c r="X114" s="87" t="s">
        <v>309</v>
      </c>
      <c r="Y114" s="64" t="s">
        <v>309</v>
      </c>
      <c r="AA114" s="64" t="str">
        <f>IF(Rg_ps!$E$5=Con_ve!$U$5,Con_ve!U114,IF(Rg_ps!$E$5=Con_ve!$V$5,Con_ve!V114,IF(Rg_ps!$E$5=Con_ve!$W$5,Con_ve!W114,IF(Rg_ps!$E$5=Con_ve!$X$5,Con_ve!X114,Con_ve!Y114))))</f>
        <v/>
      </c>
    </row>
    <row r="115" spans="2:27" ht="30" customHeight="1">
      <c r="B115" t="str">
        <f t="shared" si="2"/>
        <v/>
      </c>
      <c r="C115" s="97"/>
      <c r="D115" s="97"/>
      <c r="E115" s="97"/>
      <c r="F115" s="77"/>
      <c r="G115" s="156"/>
      <c r="H115" s="97"/>
      <c r="I115" s="97"/>
      <c r="J115" s="97"/>
      <c r="K115" s="97"/>
      <c r="P115" s="64" t="s">
        <v>309</v>
      </c>
      <c r="Q115" s="87" t="s">
        <v>309</v>
      </c>
      <c r="R115" s="87" t="s">
        <v>309</v>
      </c>
      <c r="S115" s="87" t="s">
        <v>309</v>
      </c>
      <c r="T115" s="87" t="s">
        <v>309</v>
      </c>
      <c r="U115" s="87" t="s">
        <v>309</v>
      </c>
      <c r="V115" s="87" t="s">
        <v>309</v>
      </c>
      <c r="W115" s="87" t="s">
        <v>309</v>
      </c>
      <c r="X115" s="87" t="s">
        <v>309</v>
      </c>
      <c r="Y115" s="64" t="s">
        <v>309</v>
      </c>
      <c r="AA115" s="64" t="str">
        <f>IF(Rg_ps!$E$5=Con_ve!$U$5,Con_ve!U115,IF(Rg_ps!$E$5=Con_ve!$V$5,Con_ve!V115,IF(Rg_ps!$E$5=Con_ve!$W$5,Con_ve!W115,IF(Rg_ps!$E$5=Con_ve!$X$5,Con_ve!X115,Con_ve!Y115))))</f>
        <v/>
      </c>
    </row>
    <row r="116" spans="2:27" ht="30" customHeight="1">
      <c r="B116" t="str">
        <f t="shared" si="2"/>
        <v/>
      </c>
      <c r="C116" s="97"/>
      <c r="D116" s="97"/>
      <c r="E116" s="97"/>
      <c r="F116" s="77"/>
      <c r="G116" s="156"/>
      <c r="H116" s="97"/>
      <c r="I116" s="97"/>
      <c r="J116" s="97"/>
      <c r="K116" s="97"/>
      <c r="P116" s="64" t="s">
        <v>309</v>
      </c>
      <c r="Q116" s="87" t="s">
        <v>309</v>
      </c>
      <c r="R116" s="87" t="s">
        <v>309</v>
      </c>
      <c r="S116" s="87" t="s">
        <v>309</v>
      </c>
      <c r="T116" s="87" t="s">
        <v>309</v>
      </c>
      <c r="U116" s="87" t="s">
        <v>309</v>
      </c>
      <c r="V116" s="87" t="s">
        <v>309</v>
      </c>
      <c r="W116" s="87" t="s">
        <v>309</v>
      </c>
      <c r="X116" s="87" t="s">
        <v>309</v>
      </c>
      <c r="Y116" s="64" t="s">
        <v>309</v>
      </c>
      <c r="AA116" s="64" t="str">
        <f>IF(Rg_ps!$E$5=Con_ve!$U$5,Con_ve!U116,IF(Rg_ps!$E$5=Con_ve!$V$5,Con_ve!V116,IF(Rg_ps!$E$5=Con_ve!$W$5,Con_ve!W116,IF(Rg_ps!$E$5=Con_ve!$X$5,Con_ve!X116,Con_ve!Y116))))</f>
        <v/>
      </c>
    </row>
    <row r="117" spans="2:27" ht="30" customHeight="1">
      <c r="B117" t="str">
        <f t="shared" si="2"/>
        <v/>
      </c>
      <c r="C117" s="97"/>
      <c r="D117" s="97"/>
      <c r="E117" s="97"/>
      <c r="F117" s="77"/>
      <c r="G117" s="156"/>
      <c r="H117" s="97"/>
      <c r="I117" s="97"/>
      <c r="J117" s="97"/>
      <c r="K117" s="97"/>
      <c r="P117" s="64" t="s">
        <v>309</v>
      </c>
      <c r="Q117" s="87" t="s">
        <v>309</v>
      </c>
      <c r="R117" s="87" t="s">
        <v>309</v>
      </c>
      <c r="S117" s="87" t="s">
        <v>309</v>
      </c>
      <c r="T117" s="87" t="s">
        <v>309</v>
      </c>
      <c r="U117" s="87" t="s">
        <v>309</v>
      </c>
      <c r="V117" s="87" t="s">
        <v>309</v>
      </c>
      <c r="W117" s="87" t="s">
        <v>309</v>
      </c>
      <c r="X117" s="87" t="s">
        <v>309</v>
      </c>
      <c r="Y117" s="64" t="s">
        <v>309</v>
      </c>
      <c r="AA117" s="64" t="str">
        <f>IF(Rg_ps!$E$5=Con_ve!$U$5,Con_ve!U117,IF(Rg_ps!$E$5=Con_ve!$V$5,Con_ve!V117,IF(Rg_ps!$E$5=Con_ve!$W$5,Con_ve!W117,IF(Rg_ps!$E$5=Con_ve!$X$5,Con_ve!X117,Con_ve!Y117))))</f>
        <v/>
      </c>
    </row>
    <row r="118" spans="2:27" ht="30" customHeight="1">
      <c r="B118" t="str">
        <f t="shared" si="2"/>
        <v/>
      </c>
      <c r="C118" s="97"/>
      <c r="D118" s="97"/>
      <c r="E118" s="97"/>
      <c r="F118" s="77"/>
      <c r="G118" s="156"/>
      <c r="H118" s="97"/>
      <c r="I118" s="97"/>
      <c r="J118" s="97"/>
      <c r="K118" s="97"/>
      <c r="P118" s="64" t="s">
        <v>309</v>
      </c>
      <c r="Q118" s="87" t="s">
        <v>309</v>
      </c>
      <c r="R118" s="87" t="s">
        <v>309</v>
      </c>
      <c r="S118" s="87" t="s">
        <v>309</v>
      </c>
      <c r="T118" s="87" t="s">
        <v>309</v>
      </c>
      <c r="U118" s="87" t="s">
        <v>309</v>
      </c>
      <c r="V118" s="87" t="s">
        <v>309</v>
      </c>
      <c r="W118" s="87" t="s">
        <v>309</v>
      </c>
      <c r="X118" s="87" t="s">
        <v>309</v>
      </c>
      <c r="Y118" s="64" t="s">
        <v>309</v>
      </c>
      <c r="AA118" s="64" t="str">
        <f>IF(Rg_ps!$E$5=Con_ve!$U$5,Con_ve!U118,IF(Rg_ps!$E$5=Con_ve!$V$5,Con_ve!V118,IF(Rg_ps!$E$5=Con_ve!$W$5,Con_ve!W118,IF(Rg_ps!$E$5=Con_ve!$X$5,Con_ve!X118,Con_ve!Y118))))</f>
        <v/>
      </c>
    </row>
    <row r="119" spans="2:27" ht="30" customHeight="1">
      <c r="B119" t="str">
        <f t="shared" si="2"/>
        <v/>
      </c>
      <c r="C119" s="97"/>
      <c r="D119" s="97"/>
      <c r="E119" s="97"/>
      <c r="F119" s="77"/>
      <c r="G119" s="156"/>
      <c r="H119" s="97"/>
      <c r="I119" s="97"/>
      <c r="J119" s="97"/>
      <c r="K119" s="97"/>
      <c r="P119" s="64" t="s">
        <v>309</v>
      </c>
      <c r="Q119" s="87" t="s">
        <v>309</v>
      </c>
      <c r="R119" s="87" t="s">
        <v>309</v>
      </c>
      <c r="S119" s="87" t="s">
        <v>309</v>
      </c>
      <c r="T119" s="87" t="s">
        <v>309</v>
      </c>
      <c r="U119" s="87" t="s">
        <v>309</v>
      </c>
      <c r="V119" s="87" t="s">
        <v>309</v>
      </c>
      <c r="W119" s="87" t="s">
        <v>309</v>
      </c>
      <c r="X119" s="87" t="s">
        <v>309</v>
      </c>
      <c r="Y119" s="64" t="s">
        <v>309</v>
      </c>
      <c r="AA119" s="64" t="str">
        <f>IF(Rg_ps!$E$5=Con_ve!$U$5,Con_ve!U119,IF(Rg_ps!$E$5=Con_ve!$V$5,Con_ve!V119,IF(Rg_ps!$E$5=Con_ve!$W$5,Con_ve!W119,IF(Rg_ps!$E$5=Con_ve!$X$5,Con_ve!X119,Con_ve!Y119))))</f>
        <v/>
      </c>
    </row>
    <row r="120" spans="2:27" ht="30" customHeight="1">
      <c r="B120" t="str">
        <f t="shared" si="2"/>
        <v/>
      </c>
      <c r="C120" s="97"/>
      <c r="D120" s="97"/>
      <c r="E120" s="97"/>
      <c r="F120" s="77"/>
      <c r="G120" s="156"/>
      <c r="H120" s="97"/>
      <c r="I120" s="97"/>
      <c r="J120" s="97"/>
      <c r="K120" s="97"/>
      <c r="P120" s="64" t="s">
        <v>309</v>
      </c>
      <c r="Q120" s="87" t="s">
        <v>309</v>
      </c>
      <c r="R120" s="87" t="s">
        <v>309</v>
      </c>
      <c r="S120" s="87" t="s">
        <v>309</v>
      </c>
      <c r="T120" s="87" t="s">
        <v>309</v>
      </c>
      <c r="U120" s="87" t="s">
        <v>309</v>
      </c>
      <c r="V120" s="87" t="s">
        <v>309</v>
      </c>
      <c r="W120" s="87" t="s">
        <v>309</v>
      </c>
      <c r="X120" s="87" t="s">
        <v>309</v>
      </c>
      <c r="Y120" s="64" t="s">
        <v>309</v>
      </c>
      <c r="AA120" s="64" t="str">
        <f>IF(Rg_ps!$E$5=Con_ve!$U$5,Con_ve!U120,IF(Rg_ps!$E$5=Con_ve!$V$5,Con_ve!V120,IF(Rg_ps!$E$5=Con_ve!$W$5,Con_ve!W120,IF(Rg_ps!$E$5=Con_ve!$X$5,Con_ve!X120,Con_ve!Y120))))</f>
        <v/>
      </c>
    </row>
    <row r="121" spans="2:27" ht="30" customHeight="1">
      <c r="B121" t="str">
        <f t="shared" si="2"/>
        <v/>
      </c>
      <c r="C121" s="97"/>
      <c r="D121" s="97"/>
      <c r="E121" s="97"/>
      <c r="F121" s="77"/>
      <c r="G121" s="156"/>
      <c r="H121" s="97"/>
      <c r="I121" s="97"/>
      <c r="J121" s="97"/>
      <c r="K121" s="97"/>
      <c r="P121" s="64" t="s">
        <v>309</v>
      </c>
      <c r="Q121" s="87" t="s">
        <v>309</v>
      </c>
      <c r="R121" s="87" t="s">
        <v>309</v>
      </c>
      <c r="S121" s="87" t="s">
        <v>309</v>
      </c>
      <c r="T121" s="87" t="s">
        <v>309</v>
      </c>
      <c r="U121" s="87" t="s">
        <v>309</v>
      </c>
      <c r="V121" s="87" t="s">
        <v>309</v>
      </c>
      <c r="W121" s="87" t="s">
        <v>309</v>
      </c>
      <c r="X121" s="87" t="s">
        <v>309</v>
      </c>
      <c r="Y121" s="64" t="s">
        <v>309</v>
      </c>
      <c r="AA121" s="64" t="str">
        <f>IF(Rg_ps!$E$5=Con_ve!$U$5,Con_ve!U121,IF(Rg_ps!$E$5=Con_ve!$V$5,Con_ve!V121,IF(Rg_ps!$E$5=Con_ve!$W$5,Con_ve!W121,IF(Rg_ps!$E$5=Con_ve!$X$5,Con_ve!X121,Con_ve!Y121))))</f>
        <v/>
      </c>
    </row>
    <row r="122" spans="2:27" ht="30" customHeight="1">
      <c r="B122" t="str">
        <f t="shared" si="2"/>
        <v/>
      </c>
      <c r="C122" s="97"/>
      <c r="D122" s="97"/>
      <c r="E122" s="97"/>
      <c r="F122" s="77"/>
      <c r="G122" s="156"/>
      <c r="H122" s="97"/>
      <c r="I122" s="97"/>
      <c r="J122" s="97"/>
      <c r="K122" s="97"/>
      <c r="P122" s="64" t="s">
        <v>309</v>
      </c>
      <c r="Q122" s="87" t="s">
        <v>309</v>
      </c>
      <c r="R122" s="87" t="s">
        <v>309</v>
      </c>
      <c r="S122" s="87" t="s">
        <v>309</v>
      </c>
      <c r="T122" s="87" t="s">
        <v>309</v>
      </c>
      <c r="U122" s="87" t="s">
        <v>309</v>
      </c>
      <c r="V122" s="87" t="s">
        <v>309</v>
      </c>
      <c r="W122" s="87" t="s">
        <v>309</v>
      </c>
      <c r="X122" s="87" t="s">
        <v>309</v>
      </c>
      <c r="Y122" s="64" t="s">
        <v>309</v>
      </c>
      <c r="AA122" s="64" t="str">
        <f>IF(Rg_ps!$E$5=Con_ve!$U$5,Con_ve!U122,IF(Rg_ps!$E$5=Con_ve!$V$5,Con_ve!V122,IF(Rg_ps!$E$5=Con_ve!$W$5,Con_ve!W122,IF(Rg_ps!$E$5=Con_ve!$X$5,Con_ve!X122,Con_ve!Y122))))</f>
        <v/>
      </c>
    </row>
    <row r="123" spans="2:27" ht="30" customHeight="1">
      <c r="B123" t="str">
        <f t="shared" si="2"/>
        <v/>
      </c>
      <c r="C123" s="97"/>
      <c r="D123" s="97"/>
      <c r="E123" s="97"/>
      <c r="F123" s="77"/>
      <c r="G123" s="156"/>
      <c r="H123" s="97"/>
      <c r="I123" s="97"/>
      <c r="J123" s="97"/>
      <c r="K123" s="97"/>
      <c r="P123" s="64" t="s">
        <v>309</v>
      </c>
      <c r="Q123" s="87" t="s">
        <v>309</v>
      </c>
      <c r="R123" s="87" t="s">
        <v>309</v>
      </c>
      <c r="S123" s="87" t="s">
        <v>309</v>
      </c>
      <c r="T123" s="87" t="s">
        <v>309</v>
      </c>
      <c r="U123" s="87" t="s">
        <v>309</v>
      </c>
      <c r="V123" s="87" t="s">
        <v>309</v>
      </c>
      <c r="W123" s="87" t="s">
        <v>309</v>
      </c>
      <c r="X123" s="87" t="s">
        <v>309</v>
      </c>
      <c r="Y123" s="64" t="s">
        <v>309</v>
      </c>
      <c r="AA123" s="64" t="str">
        <f>IF(Rg_ps!$E$5=Con_ve!$U$5,Con_ve!U123,IF(Rg_ps!$E$5=Con_ve!$V$5,Con_ve!V123,IF(Rg_ps!$E$5=Con_ve!$W$5,Con_ve!W123,IF(Rg_ps!$E$5=Con_ve!$X$5,Con_ve!X123,Con_ve!Y123))))</f>
        <v/>
      </c>
    </row>
    <row r="124" spans="2:27" ht="30" customHeight="1">
      <c r="B124" t="str">
        <f t="shared" si="2"/>
        <v/>
      </c>
      <c r="C124" s="97"/>
      <c r="D124" s="97"/>
      <c r="E124" s="97"/>
      <c r="F124" s="77"/>
      <c r="G124" s="156"/>
      <c r="H124" s="97"/>
      <c r="I124" s="97"/>
      <c r="J124" s="97"/>
      <c r="K124" s="97"/>
      <c r="P124" s="64" t="s">
        <v>309</v>
      </c>
      <c r="Q124" s="87" t="s">
        <v>309</v>
      </c>
      <c r="R124" s="87" t="s">
        <v>309</v>
      </c>
      <c r="S124" s="87" t="s">
        <v>309</v>
      </c>
      <c r="T124" s="87" t="s">
        <v>309</v>
      </c>
      <c r="U124" s="87" t="s">
        <v>309</v>
      </c>
      <c r="V124" s="87" t="s">
        <v>309</v>
      </c>
      <c r="W124" s="87" t="s">
        <v>309</v>
      </c>
      <c r="X124" s="87" t="s">
        <v>309</v>
      </c>
      <c r="Y124" s="64" t="s">
        <v>309</v>
      </c>
      <c r="AA124" s="64" t="str">
        <f>IF(Rg_ps!$E$5=Con_ve!$U$5,Con_ve!U124,IF(Rg_ps!$E$5=Con_ve!$V$5,Con_ve!V124,IF(Rg_ps!$E$5=Con_ve!$W$5,Con_ve!W124,IF(Rg_ps!$E$5=Con_ve!$X$5,Con_ve!X124,Con_ve!Y124))))</f>
        <v/>
      </c>
    </row>
    <row r="125" spans="2:27" ht="30" customHeight="1">
      <c r="B125" t="str">
        <f t="shared" si="2"/>
        <v/>
      </c>
      <c r="C125" s="97"/>
      <c r="D125" s="97"/>
      <c r="E125" s="97"/>
      <c r="F125" s="77"/>
      <c r="G125" s="156"/>
      <c r="H125" s="97"/>
      <c r="I125" s="97"/>
      <c r="J125" s="97"/>
      <c r="K125" s="97"/>
      <c r="P125" s="64" t="s">
        <v>309</v>
      </c>
      <c r="Q125" s="87" t="s">
        <v>309</v>
      </c>
      <c r="R125" s="87" t="s">
        <v>309</v>
      </c>
      <c r="S125" s="87" t="s">
        <v>309</v>
      </c>
      <c r="T125" s="87" t="s">
        <v>309</v>
      </c>
      <c r="U125" s="87" t="s">
        <v>309</v>
      </c>
      <c r="V125" s="87" t="s">
        <v>309</v>
      </c>
      <c r="W125" s="87" t="s">
        <v>309</v>
      </c>
      <c r="X125" s="87" t="s">
        <v>309</v>
      </c>
      <c r="Y125" s="64" t="s">
        <v>309</v>
      </c>
      <c r="AA125" s="64" t="str">
        <f>IF(Rg_ps!$E$5=Con_ve!$U$5,Con_ve!U125,IF(Rg_ps!$E$5=Con_ve!$V$5,Con_ve!V125,IF(Rg_ps!$E$5=Con_ve!$W$5,Con_ve!W125,IF(Rg_ps!$E$5=Con_ve!$X$5,Con_ve!X125,Con_ve!Y125))))</f>
        <v/>
      </c>
    </row>
    <row r="126" spans="2:27" ht="30" customHeight="1">
      <c r="B126" t="str">
        <f t="shared" si="2"/>
        <v/>
      </c>
      <c r="C126" s="97"/>
      <c r="D126" s="97"/>
      <c r="E126" s="97"/>
      <c r="F126" s="77"/>
      <c r="G126" s="156"/>
      <c r="H126" s="97"/>
      <c r="I126" s="97"/>
      <c r="J126" s="97"/>
      <c r="K126" s="97"/>
      <c r="P126" s="64" t="s">
        <v>309</v>
      </c>
      <c r="Q126" s="87" t="s">
        <v>309</v>
      </c>
      <c r="R126" s="87" t="s">
        <v>309</v>
      </c>
      <c r="S126" s="87" t="s">
        <v>309</v>
      </c>
      <c r="T126" s="87" t="s">
        <v>309</v>
      </c>
      <c r="U126" s="87" t="s">
        <v>309</v>
      </c>
      <c r="V126" s="87" t="s">
        <v>309</v>
      </c>
      <c r="W126" s="87" t="s">
        <v>309</v>
      </c>
      <c r="X126" s="87" t="s">
        <v>309</v>
      </c>
      <c r="Y126" s="64" t="s">
        <v>309</v>
      </c>
      <c r="AA126" s="64" t="str">
        <f>IF(Rg_ps!$E$5=Con_ve!$U$5,Con_ve!U126,IF(Rg_ps!$E$5=Con_ve!$V$5,Con_ve!V126,IF(Rg_ps!$E$5=Con_ve!$W$5,Con_ve!W126,IF(Rg_ps!$E$5=Con_ve!$X$5,Con_ve!X126,Con_ve!Y126))))</f>
        <v/>
      </c>
    </row>
    <row r="127" spans="2:27" ht="30" customHeight="1">
      <c r="B127" t="str">
        <f t="shared" si="2"/>
        <v/>
      </c>
      <c r="C127" s="97"/>
      <c r="D127" s="97"/>
      <c r="E127" s="97"/>
      <c r="F127" s="77"/>
      <c r="G127" s="156"/>
      <c r="H127" s="97"/>
      <c r="I127" s="97"/>
      <c r="J127" s="97"/>
      <c r="K127" s="97"/>
      <c r="P127" s="64" t="s">
        <v>309</v>
      </c>
      <c r="Q127" s="87" t="s">
        <v>309</v>
      </c>
      <c r="R127" s="87" t="s">
        <v>309</v>
      </c>
      <c r="S127" s="87" t="s">
        <v>309</v>
      </c>
      <c r="T127" s="87" t="s">
        <v>309</v>
      </c>
      <c r="U127" s="87" t="s">
        <v>309</v>
      </c>
      <c r="V127" s="87" t="s">
        <v>309</v>
      </c>
      <c r="W127" s="87" t="s">
        <v>309</v>
      </c>
      <c r="X127" s="87" t="s">
        <v>309</v>
      </c>
      <c r="Y127" s="64" t="s">
        <v>309</v>
      </c>
      <c r="AA127" s="64" t="str">
        <f>IF(Rg_ps!$E$5=Con_ve!$U$5,Con_ve!U127,IF(Rg_ps!$E$5=Con_ve!$V$5,Con_ve!V127,IF(Rg_ps!$E$5=Con_ve!$W$5,Con_ve!W127,IF(Rg_ps!$E$5=Con_ve!$X$5,Con_ve!X127,Con_ve!Y127))))</f>
        <v/>
      </c>
    </row>
    <row r="128" spans="2:27" ht="30" customHeight="1">
      <c r="B128" t="str">
        <f t="shared" si="2"/>
        <v/>
      </c>
      <c r="C128" s="97"/>
      <c r="D128" s="97"/>
      <c r="E128" s="97"/>
      <c r="F128" s="77"/>
      <c r="G128" s="156"/>
      <c r="H128" s="97"/>
      <c r="I128" s="97"/>
      <c r="J128" s="97"/>
      <c r="K128" s="97"/>
      <c r="P128" s="64" t="s">
        <v>309</v>
      </c>
      <c r="Q128" s="87" t="s">
        <v>309</v>
      </c>
      <c r="R128" s="87" t="s">
        <v>309</v>
      </c>
      <c r="S128" s="87" t="s">
        <v>309</v>
      </c>
      <c r="T128" s="87" t="s">
        <v>309</v>
      </c>
      <c r="U128" s="87" t="s">
        <v>309</v>
      </c>
      <c r="V128" s="87" t="s">
        <v>309</v>
      </c>
      <c r="W128" s="87" t="s">
        <v>309</v>
      </c>
      <c r="X128" s="87" t="s">
        <v>309</v>
      </c>
      <c r="Y128" s="64" t="s">
        <v>309</v>
      </c>
      <c r="AA128" s="64" t="str">
        <f>IF(Rg_ps!$E$5=Con_ve!$U$5,Con_ve!U128,IF(Rg_ps!$E$5=Con_ve!$V$5,Con_ve!V128,IF(Rg_ps!$E$5=Con_ve!$W$5,Con_ve!W128,IF(Rg_ps!$E$5=Con_ve!$X$5,Con_ve!X128,Con_ve!Y128))))</f>
        <v/>
      </c>
    </row>
    <row r="129" spans="2:27" ht="30" customHeight="1">
      <c r="B129" t="str">
        <f t="shared" si="2"/>
        <v/>
      </c>
      <c r="C129" s="97"/>
      <c r="D129" s="97"/>
      <c r="E129" s="97"/>
      <c r="F129" s="77"/>
      <c r="G129" s="156"/>
      <c r="H129" s="97"/>
      <c r="I129" s="97"/>
      <c r="J129" s="97"/>
      <c r="K129" s="97"/>
      <c r="P129" s="64" t="s">
        <v>309</v>
      </c>
      <c r="Q129" s="87" t="s">
        <v>309</v>
      </c>
      <c r="R129" s="87" t="s">
        <v>309</v>
      </c>
      <c r="S129" s="87" t="s">
        <v>309</v>
      </c>
      <c r="T129" s="87" t="s">
        <v>309</v>
      </c>
      <c r="U129" s="87" t="s">
        <v>309</v>
      </c>
      <c r="V129" s="87" t="s">
        <v>309</v>
      </c>
      <c r="W129" s="87" t="s">
        <v>309</v>
      </c>
      <c r="X129" s="87" t="s">
        <v>309</v>
      </c>
      <c r="Y129" s="64" t="s">
        <v>309</v>
      </c>
      <c r="AA129" s="64" t="str">
        <f>IF(Rg_ps!$E$5=Con_ve!$U$5,Con_ve!U129,IF(Rg_ps!$E$5=Con_ve!$V$5,Con_ve!V129,IF(Rg_ps!$E$5=Con_ve!$W$5,Con_ve!W129,IF(Rg_ps!$E$5=Con_ve!$X$5,Con_ve!X129,Con_ve!Y129))))</f>
        <v/>
      </c>
    </row>
    <row r="130" spans="2:27" ht="30" customHeight="1">
      <c r="B130" t="str">
        <f t="shared" si="2"/>
        <v/>
      </c>
      <c r="C130" s="97"/>
      <c r="D130" s="97"/>
      <c r="E130" s="97"/>
      <c r="F130" s="77"/>
      <c r="G130" s="156"/>
      <c r="H130" s="97"/>
      <c r="I130" s="97"/>
      <c r="J130" s="97"/>
      <c r="K130" s="97"/>
      <c r="P130" s="64" t="s">
        <v>309</v>
      </c>
      <c r="Q130" s="87" t="s">
        <v>309</v>
      </c>
      <c r="R130" s="87" t="s">
        <v>309</v>
      </c>
      <c r="S130" s="87" t="s">
        <v>309</v>
      </c>
      <c r="T130" s="87" t="s">
        <v>309</v>
      </c>
      <c r="U130" s="87" t="s">
        <v>309</v>
      </c>
      <c r="V130" s="87" t="s">
        <v>309</v>
      </c>
      <c r="W130" s="87" t="s">
        <v>309</v>
      </c>
      <c r="X130" s="87" t="s">
        <v>309</v>
      </c>
      <c r="Y130" s="64" t="s">
        <v>309</v>
      </c>
      <c r="AA130" s="64" t="str">
        <f>IF(Rg_ps!$E$5=Con_ve!$U$5,Con_ve!U130,IF(Rg_ps!$E$5=Con_ve!$V$5,Con_ve!V130,IF(Rg_ps!$E$5=Con_ve!$W$5,Con_ve!W130,IF(Rg_ps!$E$5=Con_ve!$X$5,Con_ve!X130,Con_ve!Y130))))</f>
        <v/>
      </c>
    </row>
    <row r="131" spans="2:27" ht="30" customHeight="1">
      <c r="B131" t="str">
        <f t="shared" si="2"/>
        <v/>
      </c>
      <c r="C131" s="97"/>
      <c r="D131" s="97"/>
      <c r="E131" s="97"/>
      <c r="F131" s="77"/>
      <c r="G131" s="156"/>
      <c r="H131" s="97"/>
      <c r="I131" s="97"/>
      <c r="J131" s="97"/>
      <c r="K131" s="97"/>
      <c r="P131" s="64" t="s">
        <v>309</v>
      </c>
      <c r="Q131" s="87" t="s">
        <v>309</v>
      </c>
      <c r="R131" s="87" t="s">
        <v>309</v>
      </c>
      <c r="S131" s="87" t="s">
        <v>309</v>
      </c>
      <c r="T131" s="87" t="s">
        <v>309</v>
      </c>
      <c r="U131" s="87" t="s">
        <v>309</v>
      </c>
      <c r="V131" s="87" t="s">
        <v>309</v>
      </c>
      <c r="W131" s="87" t="s">
        <v>309</v>
      </c>
      <c r="X131" s="87" t="s">
        <v>309</v>
      </c>
      <c r="Y131" s="64" t="s">
        <v>309</v>
      </c>
      <c r="AA131" s="64" t="str">
        <f>IF(Rg_ps!$E$5=Con_ve!$U$5,Con_ve!U131,IF(Rg_ps!$E$5=Con_ve!$V$5,Con_ve!V131,IF(Rg_ps!$E$5=Con_ve!$W$5,Con_ve!W131,IF(Rg_ps!$E$5=Con_ve!$X$5,Con_ve!X131,Con_ve!Y131))))</f>
        <v/>
      </c>
    </row>
    <row r="132" spans="2:27" ht="30" customHeight="1">
      <c r="B132" t="str">
        <f t="shared" si="2"/>
        <v/>
      </c>
      <c r="C132" s="97"/>
      <c r="D132" s="97"/>
      <c r="E132" s="97"/>
      <c r="F132" s="77"/>
      <c r="G132" s="156"/>
      <c r="H132" s="97"/>
      <c r="I132" s="97"/>
      <c r="J132" s="97"/>
      <c r="K132" s="97"/>
      <c r="P132" s="64" t="s">
        <v>309</v>
      </c>
      <c r="Q132" s="87" t="s">
        <v>309</v>
      </c>
      <c r="R132" s="87" t="s">
        <v>309</v>
      </c>
      <c r="S132" s="87" t="s">
        <v>309</v>
      </c>
      <c r="T132" s="87" t="s">
        <v>309</v>
      </c>
      <c r="U132" s="87" t="s">
        <v>309</v>
      </c>
      <c r="V132" s="87" t="s">
        <v>309</v>
      </c>
      <c r="W132" s="87" t="s">
        <v>309</v>
      </c>
      <c r="X132" s="87" t="s">
        <v>309</v>
      </c>
      <c r="Y132" s="64" t="s">
        <v>309</v>
      </c>
      <c r="AA132" s="64" t="str">
        <f>IF(Rg_ps!$E$5=Con_ve!$U$5,Con_ve!U132,IF(Rg_ps!$E$5=Con_ve!$V$5,Con_ve!V132,IF(Rg_ps!$E$5=Con_ve!$W$5,Con_ve!W132,IF(Rg_ps!$E$5=Con_ve!$X$5,Con_ve!X132,Con_ve!Y132))))</f>
        <v/>
      </c>
    </row>
    <row r="133" spans="2:27" ht="30" customHeight="1">
      <c r="B133" t="str">
        <f t="shared" si="2"/>
        <v/>
      </c>
      <c r="C133" s="97"/>
      <c r="D133" s="97"/>
      <c r="E133" s="97"/>
      <c r="F133" s="77"/>
      <c r="G133" s="156"/>
      <c r="H133" s="97"/>
      <c r="I133" s="97"/>
      <c r="J133" s="97"/>
      <c r="K133" s="97"/>
      <c r="P133" s="64" t="s">
        <v>309</v>
      </c>
      <c r="Q133" s="87" t="s">
        <v>309</v>
      </c>
      <c r="R133" s="87" t="s">
        <v>309</v>
      </c>
      <c r="S133" s="87" t="s">
        <v>309</v>
      </c>
      <c r="T133" s="87" t="s">
        <v>309</v>
      </c>
      <c r="U133" s="87" t="s">
        <v>309</v>
      </c>
      <c r="V133" s="87" t="s">
        <v>309</v>
      </c>
      <c r="W133" s="87" t="s">
        <v>309</v>
      </c>
      <c r="X133" s="87" t="s">
        <v>309</v>
      </c>
      <c r="Y133" s="64" t="s">
        <v>309</v>
      </c>
      <c r="AA133" s="64" t="str">
        <f>IF(Rg_ps!$E$5=Con_ve!$U$5,Con_ve!U133,IF(Rg_ps!$E$5=Con_ve!$V$5,Con_ve!V133,IF(Rg_ps!$E$5=Con_ve!$W$5,Con_ve!W133,IF(Rg_ps!$E$5=Con_ve!$X$5,Con_ve!X133,Con_ve!Y133))))</f>
        <v/>
      </c>
    </row>
    <row r="134" spans="2:27" ht="30" customHeight="1">
      <c r="B134" t="str">
        <f t="shared" si="2"/>
        <v/>
      </c>
      <c r="C134" s="97"/>
      <c r="D134" s="97"/>
      <c r="E134" s="97"/>
      <c r="F134" s="77"/>
      <c r="G134" s="156"/>
      <c r="H134" s="97"/>
      <c r="I134" s="97"/>
      <c r="J134" s="97"/>
      <c r="K134" s="97"/>
      <c r="P134" s="64" t="s">
        <v>309</v>
      </c>
      <c r="Q134" s="87" t="s">
        <v>309</v>
      </c>
      <c r="R134" s="87" t="s">
        <v>309</v>
      </c>
      <c r="S134" s="87" t="s">
        <v>309</v>
      </c>
      <c r="T134" s="87" t="s">
        <v>309</v>
      </c>
      <c r="U134" s="87" t="s">
        <v>309</v>
      </c>
      <c r="V134" s="87" t="s">
        <v>309</v>
      </c>
      <c r="W134" s="87" t="s">
        <v>309</v>
      </c>
      <c r="X134" s="87" t="s">
        <v>309</v>
      </c>
      <c r="Y134" s="64" t="s">
        <v>309</v>
      </c>
      <c r="AA134" s="64" t="str">
        <f>IF(Rg_ps!$E$5=Con_ve!$U$5,Con_ve!U134,IF(Rg_ps!$E$5=Con_ve!$V$5,Con_ve!V134,IF(Rg_ps!$E$5=Con_ve!$W$5,Con_ve!W134,IF(Rg_ps!$E$5=Con_ve!$X$5,Con_ve!X134,Con_ve!Y134))))</f>
        <v/>
      </c>
    </row>
    <row r="135" spans="2:27" ht="30" customHeight="1">
      <c r="B135" t="str">
        <f t="shared" ref="B135:B198" si="3">IF(G135="","",MONTH(G135))</f>
        <v/>
      </c>
      <c r="C135" s="97"/>
      <c r="D135" s="97"/>
      <c r="E135" s="97"/>
      <c r="F135" s="77"/>
      <c r="G135" s="156"/>
      <c r="H135" s="97"/>
      <c r="I135" s="97"/>
      <c r="J135" s="97"/>
      <c r="K135" s="97"/>
      <c r="P135" s="64" t="s">
        <v>309</v>
      </c>
      <c r="Q135" s="87" t="s">
        <v>309</v>
      </c>
      <c r="R135" s="87" t="s">
        <v>309</v>
      </c>
      <c r="S135" s="87" t="s">
        <v>309</v>
      </c>
      <c r="T135" s="87" t="s">
        <v>309</v>
      </c>
      <c r="U135" s="87" t="s">
        <v>309</v>
      </c>
      <c r="V135" s="87" t="s">
        <v>309</v>
      </c>
      <c r="W135" s="87" t="s">
        <v>309</v>
      </c>
      <c r="X135" s="87" t="s">
        <v>309</v>
      </c>
      <c r="Y135" s="64" t="s">
        <v>309</v>
      </c>
      <c r="AA135" s="64" t="str">
        <f>IF(Rg_ps!$E$5=Con_ve!$U$5,Con_ve!U135,IF(Rg_ps!$E$5=Con_ve!$V$5,Con_ve!V135,IF(Rg_ps!$E$5=Con_ve!$W$5,Con_ve!W135,IF(Rg_ps!$E$5=Con_ve!$X$5,Con_ve!X135,Con_ve!Y135))))</f>
        <v/>
      </c>
    </row>
    <row r="136" spans="2:27" ht="30" customHeight="1">
      <c r="B136" t="str">
        <f t="shared" si="3"/>
        <v/>
      </c>
      <c r="C136" s="97"/>
      <c r="D136" s="97"/>
      <c r="E136" s="97"/>
      <c r="F136" s="77"/>
      <c r="G136" s="156"/>
      <c r="H136" s="97"/>
      <c r="I136" s="97"/>
      <c r="J136" s="97"/>
      <c r="K136" s="97"/>
      <c r="P136" s="64" t="s">
        <v>309</v>
      </c>
      <c r="Q136" s="87" t="s">
        <v>309</v>
      </c>
      <c r="R136" s="87" t="s">
        <v>309</v>
      </c>
      <c r="S136" s="87" t="s">
        <v>309</v>
      </c>
      <c r="T136" s="87" t="s">
        <v>309</v>
      </c>
      <c r="U136" s="87" t="s">
        <v>309</v>
      </c>
      <c r="V136" s="87" t="s">
        <v>309</v>
      </c>
      <c r="W136" s="87" t="s">
        <v>309</v>
      </c>
      <c r="X136" s="87" t="s">
        <v>309</v>
      </c>
      <c r="Y136" s="64" t="s">
        <v>309</v>
      </c>
      <c r="AA136" s="64" t="str">
        <f>IF(Rg_ps!$E$5=Con_ve!$U$5,Con_ve!U136,IF(Rg_ps!$E$5=Con_ve!$V$5,Con_ve!V136,IF(Rg_ps!$E$5=Con_ve!$W$5,Con_ve!W136,IF(Rg_ps!$E$5=Con_ve!$X$5,Con_ve!X136,Con_ve!Y136))))</f>
        <v/>
      </c>
    </row>
    <row r="137" spans="2:27" ht="30" customHeight="1">
      <c r="B137" t="str">
        <f t="shared" si="3"/>
        <v/>
      </c>
      <c r="C137" s="97"/>
      <c r="D137" s="97"/>
      <c r="E137" s="97"/>
      <c r="F137" s="77"/>
      <c r="G137" s="156"/>
      <c r="H137" s="97"/>
      <c r="I137" s="97"/>
      <c r="J137" s="97"/>
      <c r="K137" s="97"/>
      <c r="P137" s="64" t="s">
        <v>309</v>
      </c>
      <c r="Q137" s="87" t="s">
        <v>309</v>
      </c>
      <c r="R137" s="87" t="s">
        <v>309</v>
      </c>
      <c r="S137" s="87" t="s">
        <v>309</v>
      </c>
      <c r="T137" s="87" t="s">
        <v>309</v>
      </c>
      <c r="U137" s="87" t="s">
        <v>309</v>
      </c>
      <c r="V137" s="87" t="s">
        <v>309</v>
      </c>
      <c r="W137" s="87" t="s">
        <v>309</v>
      </c>
      <c r="X137" s="87" t="s">
        <v>309</v>
      </c>
      <c r="Y137" s="64" t="s">
        <v>309</v>
      </c>
      <c r="AA137" s="64" t="str">
        <f>IF(Rg_ps!$E$5=Con_ve!$U$5,Con_ve!U137,IF(Rg_ps!$E$5=Con_ve!$V$5,Con_ve!V137,IF(Rg_ps!$E$5=Con_ve!$W$5,Con_ve!W137,IF(Rg_ps!$E$5=Con_ve!$X$5,Con_ve!X137,Con_ve!Y137))))</f>
        <v/>
      </c>
    </row>
    <row r="138" spans="2:27" ht="30" customHeight="1">
      <c r="B138" t="str">
        <f t="shared" si="3"/>
        <v/>
      </c>
      <c r="C138" s="97"/>
      <c r="D138" s="97"/>
      <c r="E138" s="97"/>
      <c r="F138" s="77"/>
      <c r="G138" s="156"/>
      <c r="H138" s="97"/>
      <c r="I138" s="97"/>
      <c r="J138" s="97"/>
      <c r="K138" s="97"/>
      <c r="P138" s="64" t="s">
        <v>309</v>
      </c>
      <c r="Q138" s="87" t="s">
        <v>309</v>
      </c>
      <c r="R138" s="87" t="s">
        <v>309</v>
      </c>
      <c r="S138" s="87" t="s">
        <v>309</v>
      </c>
      <c r="T138" s="87" t="s">
        <v>309</v>
      </c>
      <c r="U138" s="87" t="s">
        <v>309</v>
      </c>
      <c r="V138" s="87" t="s">
        <v>309</v>
      </c>
      <c r="W138" s="87" t="s">
        <v>309</v>
      </c>
      <c r="X138" s="87" t="s">
        <v>309</v>
      </c>
      <c r="Y138" s="64" t="s">
        <v>309</v>
      </c>
      <c r="AA138" s="64" t="str">
        <f>IF(Rg_ps!$E$5=Con_ve!$U$5,Con_ve!U138,IF(Rg_ps!$E$5=Con_ve!$V$5,Con_ve!V138,IF(Rg_ps!$E$5=Con_ve!$W$5,Con_ve!W138,IF(Rg_ps!$E$5=Con_ve!$X$5,Con_ve!X138,Con_ve!Y138))))</f>
        <v/>
      </c>
    </row>
    <row r="139" spans="2:27" ht="30" customHeight="1">
      <c r="B139" t="str">
        <f t="shared" si="3"/>
        <v/>
      </c>
      <c r="C139" s="97"/>
      <c r="D139" s="97"/>
      <c r="E139" s="97"/>
      <c r="F139" s="77"/>
      <c r="G139" s="156"/>
      <c r="H139" s="97"/>
      <c r="I139" s="97"/>
      <c r="J139" s="97"/>
      <c r="K139" s="97"/>
      <c r="P139" s="64" t="s">
        <v>309</v>
      </c>
      <c r="Q139" s="87" t="s">
        <v>309</v>
      </c>
      <c r="R139" s="87" t="s">
        <v>309</v>
      </c>
      <c r="S139" s="87" t="s">
        <v>309</v>
      </c>
      <c r="T139" s="87" t="s">
        <v>309</v>
      </c>
      <c r="U139" s="87" t="s">
        <v>309</v>
      </c>
      <c r="V139" s="87" t="s">
        <v>309</v>
      </c>
      <c r="W139" s="87" t="s">
        <v>309</v>
      </c>
      <c r="X139" s="87" t="s">
        <v>309</v>
      </c>
      <c r="Y139" s="64" t="s">
        <v>309</v>
      </c>
      <c r="AA139" s="64" t="str">
        <f>IF(Rg_ps!$E$5=Con_ve!$U$5,Con_ve!U139,IF(Rg_ps!$E$5=Con_ve!$V$5,Con_ve!V139,IF(Rg_ps!$E$5=Con_ve!$W$5,Con_ve!W139,IF(Rg_ps!$E$5=Con_ve!$X$5,Con_ve!X139,Con_ve!Y139))))</f>
        <v/>
      </c>
    </row>
    <row r="140" spans="2:27" ht="30" customHeight="1">
      <c r="B140" t="str">
        <f t="shared" si="3"/>
        <v/>
      </c>
      <c r="C140" s="97"/>
      <c r="D140" s="97"/>
      <c r="E140" s="97"/>
      <c r="F140" s="77"/>
      <c r="G140" s="156"/>
      <c r="H140" s="97"/>
      <c r="I140" s="97"/>
      <c r="J140" s="97"/>
      <c r="K140" s="97"/>
      <c r="P140" s="64" t="s">
        <v>309</v>
      </c>
      <c r="Q140" s="87" t="s">
        <v>309</v>
      </c>
      <c r="R140" s="87" t="s">
        <v>309</v>
      </c>
      <c r="S140" s="87" t="s">
        <v>309</v>
      </c>
      <c r="T140" s="87" t="s">
        <v>309</v>
      </c>
      <c r="U140" s="87" t="s">
        <v>309</v>
      </c>
      <c r="V140" s="87" t="s">
        <v>309</v>
      </c>
      <c r="W140" s="87" t="s">
        <v>309</v>
      </c>
      <c r="X140" s="87" t="s">
        <v>309</v>
      </c>
      <c r="Y140" s="64" t="s">
        <v>309</v>
      </c>
      <c r="AA140" s="64" t="str">
        <f>IF(Rg_ps!$E$5=Con_ve!$U$5,Con_ve!U140,IF(Rg_ps!$E$5=Con_ve!$V$5,Con_ve!V140,IF(Rg_ps!$E$5=Con_ve!$W$5,Con_ve!W140,IF(Rg_ps!$E$5=Con_ve!$X$5,Con_ve!X140,Con_ve!Y140))))</f>
        <v/>
      </c>
    </row>
    <row r="141" spans="2:27" ht="30" customHeight="1">
      <c r="B141" t="str">
        <f t="shared" si="3"/>
        <v/>
      </c>
      <c r="C141" s="97"/>
      <c r="D141" s="97"/>
      <c r="E141" s="97"/>
      <c r="F141" s="77"/>
      <c r="G141" s="156"/>
      <c r="H141" s="97"/>
      <c r="I141" s="97"/>
      <c r="J141" s="97"/>
      <c r="K141" s="97"/>
      <c r="P141" s="64" t="s">
        <v>309</v>
      </c>
      <c r="Q141" s="87" t="s">
        <v>309</v>
      </c>
      <c r="R141" s="87" t="s">
        <v>309</v>
      </c>
      <c r="S141" s="87" t="s">
        <v>309</v>
      </c>
      <c r="T141" s="87" t="s">
        <v>309</v>
      </c>
      <c r="U141" s="87" t="s">
        <v>309</v>
      </c>
      <c r="V141" s="87" t="s">
        <v>309</v>
      </c>
      <c r="W141" s="87" t="s">
        <v>309</v>
      </c>
      <c r="X141" s="87" t="s">
        <v>309</v>
      </c>
      <c r="Y141" s="64" t="s">
        <v>309</v>
      </c>
      <c r="AA141" s="64" t="str">
        <f>IF(Rg_ps!$E$5=Con_ve!$U$5,Con_ve!U141,IF(Rg_ps!$E$5=Con_ve!$V$5,Con_ve!V141,IF(Rg_ps!$E$5=Con_ve!$W$5,Con_ve!W141,IF(Rg_ps!$E$5=Con_ve!$X$5,Con_ve!X141,Con_ve!Y141))))</f>
        <v/>
      </c>
    </row>
    <row r="142" spans="2:27" ht="30" customHeight="1">
      <c r="B142" t="str">
        <f t="shared" si="3"/>
        <v/>
      </c>
      <c r="C142" s="97"/>
      <c r="D142" s="97"/>
      <c r="E142" s="97"/>
      <c r="F142" s="77"/>
      <c r="G142" s="156"/>
      <c r="H142" s="97"/>
      <c r="I142" s="97"/>
      <c r="J142" s="97"/>
      <c r="K142" s="97"/>
      <c r="P142" s="64" t="s">
        <v>309</v>
      </c>
      <c r="Q142" s="87" t="s">
        <v>309</v>
      </c>
      <c r="R142" s="87" t="s">
        <v>309</v>
      </c>
      <c r="S142" s="87" t="s">
        <v>309</v>
      </c>
      <c r="T142" s="87" t="s">
        <v>309</v>
      </c>
      <c r="U142" s="87" t="s">
        <v>309</v>
      </c>
      <c r="V142" s="87" t="s">
        <v>309</v>
      </c>
      <c r="W142" s="87" t="s">
        <v>309</v>
      </c>
      <c r="X142" s="87" t="s">
        <v>309</v>
      </c>
      <c r="Y142" s="64" t="s">
        <v>309</v>
      </c>
      <c r="AA142" s="64" t="str">
        <f>IF(Rg_ps!$E$5=Con_ve!$U$5,Con_ve!U142,IF(Rg_ps!$E$5=Con_ve!$V$5,Con_ve!V142,IF(Rg_ps!$E$5=Con_ve!$W$5,Con_ve!W142,IF(Rg_ps!$E$5=Con_ve!$X$5,Con_ve!X142,Con_ve!Y142))))</f>
        <v/>
      </c>
    </row>
    <row r="143" spans="2:27" ht="30" customHeight="1">
      <c r="B143" t="str">
        <f t="shared" si="3"/>
        <v/>
      </c>
      <c r="C143" s="97"/>
      <c r="D143" s="97"/>
      <c r="E143" s="97"/>
      <c r="F143" s="77"/>
      <c r="G143" s="156"/>
      <c r="H143" s="97"/>
      <c r="I143" s="97"/>
      <c r="J143" s="97"/>
      <c r="K143" s="97"/>
      <c r="P143" s="64" t="s">
        <v>309</v>
      </c>
      <c r="Q143" s="87" t="s">
        <v>309</v>
      </c>
      <c r="R143" s="87" t="s">
        <v>309</v>
      </c>
      <c r="S143" s="87" t="s">
        <v>309</v>
      </c>
      <c r="T143" s="87" t="s">
        <v>309</v>
      </c>
      <c r="U143" s="87" t="s">
        <v>309</v>
      </c>
      <c r="V143" s="87" t="s">
        <v>309</v>
      </c>
      <c r="W143" s="87" t="s">
        <v>309</v>
      </c>
      <c r="X143" s="87" t="s">
        <v>309</v>
      </c>
      <c r="Y143" s="64" t="s">
        <v>309</v>
      </c>
      <c r="AA143" s="64" t="str">
        <f>IF(Rg_ps!$E$5=Con_ve!$U$5,Con_ve!U143,IF(Rg_ps!$E$5=Con_ve!$V$5,Con_ve!V143,IF(Rg_ps!$E$5=Con_ve!$W$5,Con_ve!W143,IF(Rg_ps!$E$5=Con_ve!$X$5,Con_ve!X143,Con_ve!Y143))))</f>
        <v/>
      </c>
    </row>
    <row r="144" spans="2:27" ht="30" customHeight="1">
      <c r="B144" t="str">
        <f t="shared" si="3"/>
        <v/>
      </c>
      <c r="C144" s="97"/>
      <c r="D144" s="97"/>
      <c r="E144" s="97"/>
      <c r="F144" s="77"/>
      <c r="G144" s="156"/>
      <c r="H144" s="97"/>
      <c r="I144" s="97"/>
      <c r="J144" s="97"/>
      <c r="K144" s="97"/>
      <c r="P144" s="64" t="s">
        <v>309</v>
      </c>
      <c r="Q144" s="87" t="s">
        <v>309</v>
      </c>
      <c r="R144" s="87" t="s">
        <v>309</v>
      </c>
      <c r="S144" s="87" t="s">
        <v>309</v>
      </c>
      <c r="T144" s="87" t="s">
        <v>309</v>
      </c>
      <c r="U144" s="87" t="s">
        <v>309</v>
      </c>
      <c r="V144" s="87" t="s">
        <v>309</v>
      </c>
      <c r="W144" s="87" t="s">
        <v>309</v>
      </c>
      <c r="X144" s="87" t="s">
        <v>309</v>
      </c>
      <c r="Y144" s="64" t="s">
        <v>309</v>
      </c>
      <c r="AA144" s="64" t="str">
        <f>IF(Rg_ps!$E$5=Con_ve!$U$5,Con_ve!U144,IF(Rg_ps!$E$5=Con_ve!$V$5,Con_ve!V144,IF(Rg_ps!$E$5=Con_ve!$W$5,Con_ve!W144,IF(Rg_ps!$E$5=Con_ve!$X$5,Con_ve!X144,Con_ve!Y144))))</f>
        <v/>
      </c>
    </row>
    <row r="145" spans="2:27" ht="30" customHeight="1">
      <c r="B145" t="str">
        <f t="shared" si="3"/>
        <v/>
      </c>
      <c r="C145" s="97"/>
      <c r="D145" s="97"/>
      <c r="E145" s="97"/>
      <c r="F145" s="77"/>
      <c r="G145" s="156"/>
      <c r="H145" s="97"/>
      <c r="I145" s="97"/>
      <c r="J145" s="97"/>
      <c r="K145" s="97"/>
      <c r="P145" s="64" t="s">
        <v>309</v>
      </c>
      <c r="Q145" s="87" t="s">
        <v>309</v>
      </c>
      <c r="R145" s="87" t="s">
        <v>309</v>
      </c>
      <c r="S145" s="87" t="s">
        <v>309</v>
      </c>
      <c r="T145" s="87" t="s">
        <v>309</v>
      </c>
      <c r="U145" s="87" t="s">
        <v>309</v>
      </c>
      <c r="V145" s="87" t="s">
        <v>309</v>
      </c>
      <c r="W145" s="87" t="s">
        <v>309</v>
      </c>
      <c r="X145" s="87" t="s">
        <v>309</v>
      </c>
      <c r="Y145" s="64" t="s">
        <v>309</v>
      </c>
      <c r="AA145" s="64" t="str">
        <f>IF(Rg_ps!$E$5=Con_ve!$U$5,Con_ve!U145,IF(Rg_ps!$E$5=Con_ve!$V$5,Con_ve!V145,IF(Rg_ps!$E$5=Con_ve!$W$5,Con_ve!W145,IF(Rg_ps!$E$5=Con_ve!$X$5,Con_ve!X145,Con_ve!Y145))))</f>
        <v/>
      </c>
    </row>
    <row r="146" spans="2:27" ht="30" customHeight="1">
      <c r="B146" t="str">
        <f t="shared" si="3"/>
        <v/>
      </c>
      <c r="C146" s="97"/>
      <c r="D146" s="97"/>
      <c r="E146" s="97"/>
      <c r="F146" s="77"/>
      <c r="G146" s="156"/>
      <c r="H146" s="97"/>
      <c r="I146" s="97"/>
      <c r="J146" s="97"/>
      <c r="K146" s="97"/>
      <c r="P146" s="64" t="s">
        <v>309</v>
      </c>
      <c r="Q146" s="87" t="s">
        <v>309</v>
      </c>
      <c r="R146" s="87" t="s">
        <v>309</v>
      </c>
      <c r="S146" s="87" t="s">
        <v>309</v>
      </c>
      <c r="T146" s="87" t="s">
        <v>309</v>
      </c>
      <c r="U146" s="87" t="s">
        <v>309</v>
      </c>
      <c r="V146" s="87" t="s">
        <v>309</v>
      </c>
      <c r="W146" s="87" t="s">
        <v>309</v>
      </c>
      <c r="X146" s="87" t="s">
        <v>309</v>
      </c>
      <c r="Y146" s="64" t="s">
        <v>309</v>
      </c>
      <c r="AA146" s="64" t="str">
        <f>IF(Rg_ps!$E$5=Con_ve!$U$5,Con_ve!U146,IF(Rg_ps!$E$5=Con_ve!$V$5,Con_ve!V146,IF(Rg_ps!$E$5=Con_ve!$W$5,Con_ve!W146,IF(Rg_ps!$E$5=Con_ve!$X$5,Con_ve!X146,Con_ve!Y146))))</f>
        <v/>
      </c>
    </row>
    <row r="147" spans="2:27" ht="30" customHeight="1">
      <c r="B147" t="str">
        <f t="shared" si="3"/>
        <v/>
      </c>
      <c r="C147" s="97"/>
      <c r="D147" s="97"/>
      <c r="E147" s="97"/>
      <c r="F147" s="77"/>
      <c r="G147" s="156"/>
      <c r="H147" s="97"/>
      <c r="I147" s="97"/>
      <c r="J147" s="97"/>
      <c r="K147" s="97"/>
      <c r="P147" s="64" t="s">
        <v>309</v>
      </c>
      <c r="Q147" s="87" t="s">
        <v>309</v>
      </c>
      <c r="R147" s="87" t="s">
        <v>309</v>
      </c>
      <c r="S147" s="87" t="s">
        <v>309</v>
      </c>
      <c r="T147" s="87" t="s">
        <v>309</v>
      </c>
      <c r="U147" s="87" t="s">
        <v>309</v>
      </c>
      <c r="V147" s="87" t="s">
        <v>309</v>
      </c>
      <c r="W147" s="87" t="s">
        <v>309</v>
      </c>
      <c r="X147" s="87" t="s">
        <v>309</v>
      </c>
      <c r="Y147" s="64" t="s">
        <v>309</v>
      </c>
      <c r="AA147" s="64" t="str">
        <f>IF(Rg_ps!$E$5=Con_ve!$U$5,Con_ve!U147,IF(Rg_ps!$E$5=Con_ve!$V$5,Con_ve!V147,IF(Rg_ps!$E$5=Con_ve!$W$5,Con_ve!W147,IF(Rg_ps!$E$5=Con_ve!$X$5,Con_ve!X147,Con_ve!Y147))))</f>
        <v/>
      </c>
    </row>
    <row r="148" spans="2:27" ht="30" customHeight="1">
      <c r="B148" t="str">
        <f t="shared" si="3"/>
        <v/>
      </c>
      <c r="C148" s="97"/>
      <c r="D148" s="97"/>
      <c r="E148" s="97"/>
      <c r="F148" s="77"/>
      <c r="G148" s="156"/>
      <c r="H148" s="97"/>
      <c r="I148" s="97"/>
      <c r="J148" s="97"/>
      <c r="K148" s="97"/>
      <c r="P148" s="64" t="s">
        <v>309</v>
      </c>
      <c r="Q148" s="87" t="s">
        <v>309</v>
      </c>
      <c r="R148" s="87" t="s">
        <v>309</v>
      </c>
      <c r="S148" s="87" t="s">
        <v>309</v>
      </c>
      <c r="T148" s="87" t="s">
        <v>309</v>
      </c>
      <c r="U148" s="87" t="s">
        <v>309</v>
      </c>
      <c r="V148" s="87" t="s">
        <v>309</v>
      </c>
      <c r="W148" s="87" t="s">
        <v>309</v>
      </c>
      <c r="X148" s="87" t="s">
        <v>309</v>
      </c>
      <c r="Y148" s="64" t="s">
        <v>309</v>
      </c>
      <c r="AA148" s="64" t="str">
        <f>IF(Rg_ps!$E$5=Con_ve!$U$5,Con_ve!U148,IF(Rg_ps!$E$5=Con_ve!$V$5,Con_ve!V148,IF(Rg_ps!$E$5=Con_ve!$W$5,Con_ve!W148,IF(Rg_ps!$E$5=Con_ve!$X$5,Con_ve!X148,Con_ve!Y148))))</f>
        <v/>
      </c>
    </row>
    <row r="149" spans="2:27" ht="30" customHeight="1">
      <c r="B149" t="str">
        <f t="shared" si="3"/>
        <v/>
      </c>
      <c r="C149" s="97"/>
      <c r="D149" s="97"/>
      <c r="E149" s="97"/>
      <c r="F149" s="77"/>
      <c r="G149" s="156"/>
      <c r="H149" s="97"/>
      <c r="I149" s="97"/>
      <c r="J149" s="97"/>
      <c r="K149" s="97"/>
      <c r="P149" s="64" t="s">
        <v>309</v>
      </c>
      <c r="Q149" s="87" t="s">
        <v>309</v>
      </c>
      <c r="R149" s="87" t="s">
        <v>309</v>
      </c>
      <c r="S149" s="87" t="s">
        <v>309</v>
      </c>
      <c r="T149" s="87" t="s">
        <v>309</v>
      </c>
      <c r="U149" s="87" t="s">
        <v>309</v>
      </c>
      <c r="V149" s="87" t="s">
        <v>309</v>
      </c>
      <c r="W149" s="87" t="s">
        <v>309</v>
      </c>
      <c r="X149" s="87" t="s">
        <v>309</v>
      </c>
      <c r="Y149" s="64" t="s">
        <v>309</v>
      </c>
      <c r="AA149" s="64" t="str">
        <f>IF(Rg_ps!$E$5=Con_ve!$U$5,Con_ve!U149,IF(Rg_ps!$E$5=Con_ve!$V$5,Con_ve!V149,IF(Rg_ps!$E$5=Con_ve!$W$5,Con_ve!W149,IF(Rg_ps!$E$5=Con_ve!$X$5,Con_ve!X149,Con_ve!Y149))))</f>
        <v/>
      </c>
    </row>
    <row r="150" spans="2:27" ht="30" customHeight="1">
      <c r="B150" t="str">
        <f t="shared" si="3"/>
        <v/>
      </c>
      <c r="C150" s="97"/>
      <c r="D150" s="97"/>
      <c r="E150" s="97"/>
      <c r="F150" s="77"/>
      <c r="G150" s="156"/>
      <c r="H150" s="97"/>
      <c r="I150" s="97"/>
      <c r="J150" s="97"/>
      <c r="K150" s="97"/>
      <c r="P150" s="64" t="s">
        <v>309</v>
      </c>
      <c r="Q150" s="87" t="s">
        <v>309</v>
      </c>
      <c r="R150" s="87" t="s">
        <v>309</v>
      </c>
      <c r="S150" s="87" t="s">
        <v>309</v>
      </c>
      <c r="T150" s="87" t="s">
        <v>309</v>
      </c>
      <c r="U150" s="87" t="s">
        <v>309</v>
      </c>
      <c r="V150" s="87" t="s">
        <v>309</v>
      </c>
      <c r="W150" s="87" t="s">
        <v>309</v>
      </c>
      <c r="X150" s="87" t="s">
        <v>309</v>
      </c>
      <c r="Y150" s="64" t="s">
        <v>309</v>
      </c>
      <c r="AA150" s="64" t="str">
        <f>IF(Rg_ps!$E$5=Con_ve!$U$5,Con_ve!U150,IF(Rg_ps!$E$5=Con_ve!$V$5,Con_ve!V150,IF(Rg_ps!$E$5=Con_ve!$W$5,Con_ve!W150,IF(Rg_ps!$E$5=Con_ve!$X$5,Con_ve!X150,Con_ve!Y150))))</f>
        <v/>
      </c>
    </row>
    <row r="151" spans="2:27" ht="30" customHeight="1">
      <c r="B151" t="str">
        <f t="shared" si="3"/>
        <v/>
      </c>
      <c r="C151" s="97"/>
      <c r="D151" s="97"/>
      <c r="E151" s="97"/>
      <c r="F151" s="77"/>
      <c r="G151" s="156"/>
      <c r="H151" s="97"/>
      <c r="I151" s="97"/>
      <c r="J151" s="97"/>
      <c r="K151" s="97"/>
      <c r="P151" s="64" t="s">
        <v>309</v>
      </c>
      <c r="Q151" s="87" t="s">
        <v>309</v>
      </c>
      <c r="R151" s="87" t="s">
        <v>309</v>
      </c>
      <c r="S151" s="87" t="s">
        <v>309</v>
      </c>
      <c r="T151" s="87" t="s">
        <v>309</v>
      </c>
      <c r="U151" s="87" t="s">
        <v>309</v>
      </c>
      <c r="V151" s="87" t="s">
        <v>309</v>
      </c>
      <c r="W151" s="87" t="s">
        <v>309</v>
      </c>
      <c r="X151" s="87" t="s">
        <v>309</v>
      </c>
      <c r="Y151" s="64" t="s">
        <v>309</v>
      </c>
      <c r="AA151" s="64" t="str">
        <f>IF(Rg_ps!$E$5=Con_ve!$U$5,Con_ve!U151,IF(Rg_ps!$E$5=Con_ve!$V$5,Con_ve!V151,IF(Rg_ps!$E$5=Con_ve!$W$5,Con_ve!W151,IF(Rg_ps!$E$5=Con_ve!$X$5,Con_ve!X151,Con_ve!Y151))))</f>
        <v/>
      </c>
    </row>
    <row r="152" spans="2:27" ht="30" customHeight="1">
      <c r="B152" t="str">
        <f t="shared" si="3"/>
        <v/>
      </c>
      <c r="C152" s="97"/>
      <c r="D152" s="97"/>
      <c r="E152" s="97"/>
      <c r="F152" s="77"/>
      <c r="G152" s="156"/>
      <c r="H152" s="97"/>
      <c r="I152" s="97"/>
      <c r="J152" s="97"/>
      <c r="K152" s="97"/>
      <c r="P152" s="64" t="s">
        <v>309</v>
      </c>
      <c r="Q152" s="87" t="s">
        <v>309</v>
      </c>
      <c r="R152" s="87" t="s">
        <v>309</v>
      </c>
      <c r="S152" s="87" t="s">
        <v>309</v>
      </c>
      <c r="T152" s="87" t="s">
        <v>309</v>
      </c>
      <c r="U152" s="87" t="s">
        <v>309</v>
      </c>
      <c r="V152" s="87" t="s">
        <v>309</v>
      </c>
      <c r="W152" s="87" t="s">
        <v>309</v>
      </c>
      <c r="X152" s="87" t="s">
        <v>309</v>
      </c>
      <c r="Y152" s="64" t="s">
        <v>309</v>
      </c>
      <c r="AA152" s="64" t="str">
        <f>IF(Rg_ps!$E$5=Con_ve!$U$5,Con_ve!U152,IF(Rg_ps!$E$5=Con_ve!$V$5,Con_ve!V152,IF(Rg_ps!$E$5=Con_ve!$W$5,Con_ve!W152,IF(Rg_ps!$E$5=Con_ve!$X$5,Con_ve!X152,Con_ve!Y152))))</f>
        <v/>
      </c>
    </row>
    <row r="153" spans="2:27" ht="30" customHeight="1">
      <c r="B153" t="str">
        <f t="shared" si="3"/>
        <v/>
      </c>
      <c r="C153" s="97"/>
      <c r="D153" s="97"/>
      <c r="E153" s="97"/>
      <c r="F153" s="77"/>
      <c r="G153" s="156"/>
      <c r="H153" s="97"/>
      <c r="I153" s="97"/>
      <c r="J153" s="97"/>
      <c r="K153" s="97"/>
      <c r="P153" s="64" t="s">
        <v>309</v>
      </c>
      <c r="Q153" s="87" t="s">
        <v>309</v>
      </c>
      <c r="R153" s="87" t="s">
        <v>309</v>
      </c>
      <c r="S153" s="87" t="s">
        <v>309</v>
      </c>
      <c r="T153" s="87" t="s">
        <v>309</v>
      </c>
      <c r="U153" s="87" t="s">
        <v>309</v>
      </c>
      <c r="V153" s="87" t="s">
        <v>309</v>
      </c>
      <c r="W153" s="87" t="s">
        <v>309</v>
      </c>
      <c r="X153" s="87" t="s">
        <v>309</v>
      </c>
      <c r="Y153" s="64" t="s">
        <v>309</v>
      </c>
      <c r="AA153" s="64" t="str">
        <f>IF(Rg_ps!$E$5=Con_ve!$U$5,Con_ve!U153,IF(Rg_ps!$E$5=Con_ve!$V$5,Con_ve!V153,IF(Rg_ps!$E$5=Con_ve!$W$5,Con_ve!W153,IF(Rg_ps!$E$5=Con_ve!$X$5,Con_ve!X153,Con_ve!Y153))))</f>
        <v/>
      </c>
    </row>
    <row r="154" spans="2:27" ht="30" customHeight="1">
      <c r="B154" t="str">
        <f t="shared" si="3"/>
        <v/>
      </c>
      <c r="C154" s="97"/>
      <c r="D154" s="97"/>
      <c r="E154" s="97"/>
      <c r="F154" s="77"/>
      <c r="G154" s="156"/>
      <c r="H154" s="97"/>
      <c r="I154" s="97"/>
      <c r="J154" s="97"/>
      <c r="K154" s="97"/>
      <c r="P154" s="64" t="s">
        <v>309</v>
      </c>
      <c r="Q154" s="87" t="s">
        <v>309</v>
      </c>
      <c r="R154" s="87" t="s">
        <v>309</v>
      </c>
      <c r="S154" s="87" t="s">
        <v>309</v>
      </c>
      <c r="T154" s="87" t="s">
        <v>309</v>
      </c>
      <c r="U154" s="87" t="s">
        <v>309</v>
      </c>
      <c r="V154" s="87" t="s">
        <v>309</v>
      </c>
      <c r="W154" s="87" t="s">
        <v>309</v>
      </c>
      <c r="X154" s="87" t="s">
        <v>309</v>
      </c>
      <c r="Y154" s="64" t="s">
        <v>309</v>
      </c>
      <c r="AA154" s="64" t="str">
        <f>IF(Rg_ps!$E$5=Con_ve!$U$5,Con_ve!U154,IF(Rg_ps!$E$5=Con_ve!$V$5,Con_ve!V154,IF(Rg_ps!$E$5=Con_ve!$W$5,Con_ve!W154,IF(Rg_ps!$E$5=Con_ve!$X$5,Con_ve!X154,Con_ve!Y154))))</f>
        <v/>
      </c>
    </row>
    <row r="155" spans="2:27" ht="30" customHeight="1">
      <c r="B155" t="str">
        <f t="shared" si="3"/>
        <v/>
      </c>
      <c r="C155" s="97"/>
      <c r="D155" s="97"/>
      <c r="E155" s="97"/>
      <c r="F155" s="77"/>
      <c r="G155" s="156"/>
      <c r="H155" s="97"/>
      <c r="I155" s="97"/>
      <c r="J155" s="97"/>
      <c r="K155" s="97"/>
      <c r="P155" s="64" t="s">
        <v>309</v>
      </c>
      <c r="Q155" s="87" t="s">
        <v>309</v>
      </c>
      <c r="R155" s="87" t="s">
        <v>309</v>
      </c>
      <c r="S155" s="87" t="s">
        <v>309</v>
      </c>
      <c r="T155" s="87" t="s">
        <v>309</v>
      </c>
      <c r="U155" s="87" t="s">
        <v>309</v>
      </c>
      <c r="V155" s="87" t="s">
        <v>309</v>
      </c>
      <c r="W155" s="87" t="s">
        <v>309</v>
      </c>
      <c r="X155" s="87" t="s">
        <v>309</v>
      </c>
      <c r="Y155" s="64" t="s">
        <v>309</v>
      </c>
      <c r="AA155" s="64" t="str">
        <f>IF(Rg_ps!$E$5=Con_ve!$U$5,Con_ve!U155,IF(Rg_ps!$E$5=Con_ve!$V$5,Con_ve!V155,IF(Rg_ps!$E$5=Con_ve!$W$5,Con_ve!W155,IF(Rg_ps!$E$5=Con_ve!$X$5,Con_ve!X155,Con_ve!Y155))))</f>
        <v/>
      </c>
    </row>
    <row r="156" spans="2:27" ht="30" customHeight="1">
      <c r="B156" t="str">
        <f t="shared" si="3"/>
        <v/>
      </c>
      <c r="C156" s="97"/>
      <c r="D156" s="97"/>
      <c r="E156" s="97"/>
      <c r="F156" s="77"/>
      <c r="G156" s="156"/>
      <c r="H156" s="97"/>
      <c r="I156" s="97"/>
      <c r="J156" s="97"/>
      <c r="K156" s="97"/>
      <c r="P156" s="64" t="s">
        <v>309</v>
      </c>
      <c r="Q156" s="87" t="s">
        <v>309</v>
      </c>
      <c r="R156" s="87" t="s">
        <v>309</v>
      </c>
      <c r="S156" s="87" t="s">
        <v>309</v>
      </c>
      <c r="T156" s="87" t="s">
        <v>309</v>
      </c>
      <c r="U156" s="87" t="s">
        <v>309</v>
      </c>
      <c r="V156" s="87" t="s">
        <v>309</v>
      </c>
      <c r="W156" s="87" t="s">
        <v>309</v>
      </c>
      <c r="X156" s="87" t="s">
        <v>309</v>
      </c>
      <c r="Y156" s="64" t="s">
        <v>309</v>
      </c>
      <c r="AA156" s="64" t="str">
        <f>IF(Rg_ps!$E$5=Con_ve!$U$5,Con_ve!U156,IF(Rg_ps!$E$5=Con_ve!$V$5,Con_ve!V156,IF(Rg_ps!$E$5=Con_ve!$W$5,Con_ve!W156,IF(Rg_ps!$E$5=Con_ve!$X$5,Con_ve!X156,Con_ve!Y156))))</f>
        <v/>
      </c>
    </row>
    <row r="157" spans="2:27" ht="30" customHeight="1">
      <c r="B157" t="str">
        <f t="shared" si="3"/>
        <v/>
      </c>
      <c r="C157" s="97"/>
      <c r="D157" s="97"/>
      <c r="E157" s="97"/>
      <c r="F157" s="77"/>
      <c r="G157" s="156"/>
      <c r="H157" s="97"/>
      <c r="I157" s="97"/>
      <c r="J157" s="97"/>
      <c r="K157" s="97"/>
      <c r="P157" s="64" t="s">
        <v>309</v>
      </c>
      <c r="Q157" s="87" t="s">
        <v>309</v>
      </c>
      <c r="R157" s="87" t="s">
        <v>309</v>
      </c>
      <c r="S157" s="87" t="s">
        <v>309</v>
      </c>
      <c r="T157" s="87" t="s">
        <v>309</v>
      </c>
      <c r="U157" s="87" t="s">
        <v>309</v>
      </c>
      <c r="V157" s="87" t="s">
        <v>309</v>
      </c>
      <c r="W157" s="87" t="s">
        <v>309</v>
      </c>
      <c r="X157" s="87" t="s">
        <v>309</v>
      </c>
      <c r="Y157" s="64" t="s">
        <v>309</v>
      </c>
      <c r="AA157" s="64" t="str">
        <f>IF(Rg_ps!$E$5=Con_ve!$U$5,Con_ve!U157,IF(Rg_ps!$E$5=Con_ve!$V$5,Con_ve!V157,IF(Rg_ps!$E$5=Con_ve!$W$5,Con_ve!W157,IF(Rg_ps!$E$5=Con_ve!$X$5,Con_ve!X157,Con_ve!Y157))))</f>
        <v/>
      </c>
    </row>
    <row r="158" spans="2:27" ht="30" customHeight="1">
      <c r="B158" t="str">
        <f t="shared" si="3"/>
        <v/>
      </c>
      <c r="C158" s="97"/>
      <c r="D158" s="97"/>
      <c r="E158" s="97"/>
      <c r="F158" s="77"/>
      <c r="G158" s="156"/>
      <c r="H158" s="97"/>
      <c r="I158" s="97"/>
      <c r="J158" s="97"/>
      <c r="K158" s="97"/>
      <c r="P158" s="64" t="s">
        <v>309</v>
      </c>
      <c r="Q158" s="87" t="s">
        <v>309</v>
      </c>
      <c r="R158" s="87" t="s">
        <v>309</v>
      </c>
      <c r="S158" s="87" t="s">
        <v>309</v>
      </c>
      <c r="T158" s="87" t="s">
        <v>309</v>
      </c>
      <c r="U158" s="87" t="s">
        <v>309</v>
      </c>
      <c r="V158" s="87" t="s">
        <v>309</v>
      </c>
      <c r="W158" s="87" t="s">
        <v>309</v>
      </c>
      <c r="X158" s="87" t="s">
        <v>309</v>
      </c>
      <c r="Y158" s="64" t="s">
        <v>309</v>
      </c>
      <c r="AA158" s="64" t="str">
        <f>IF(Rg_ps!$E$5=Con_ve!$U$5,Con_ve!U158,IF(Rg_ps!$E$5=Con_ve!$V$5,Con_ve!V158,IF(Rg_ps!$E$5=Con_ve!$W$5,Con_ve!W158,IF(Rg_ps!$E$5=Con_ve!$X$5,Con_ve!X158,Con_ve!Y158))))</f>
        <v/>
      </c>
    </row>
    <row r="159" spans="2:27" ht="30" customHeight="1">
      <c r="B159" t="str">
        <f t="shared" si="3"/>
        <v/>
      </c>
      <c r="C159" s="97"/>
      <c r="D159" s="97"/>
      <c r="E159" s="97"/>
      <c r="F159" s="77"/>
      <c r="G159" s="156"/>
      <c r="H159" s="97"/>
      <c r="I159" s="97"/>
      <c r="J159" s="97"/>
      <c r="K159" s="97"/>
      <c r="P159" s="64" t="s">
        <v>309</v>
      </c>
      <c r="Q159" s="87" t="s">
        <v>309</v>
      </c>
      <c r="R159" s="87" t="s">
        <v>309</v>
      </c>
      <c r="S159" s="87" t="s">
        <v>309</v>
      </c>
      <c r="T159" s="87" t="s">
        <v>309</v>
      </c>
      <c r="U159" s="87" t="s">
        <v>309</v>
      </c>
      <c r="V159" s="87" t="s">
        <v>309</v>
      </c>
      <c r="W159" s="87" t="s">
        <v>309</v>
      </c>
      <c r="X159" s="87" t="s">
        <v>309</v>
      </c>
      <c r="Y159" s="64" t="s">
        <v>309</v>
      </c>
      <c r="AA159" s="64" t="str">
        <f>IF(Rg_ps!$E$5=Con_ve!$U$5,Con_ve!U159,IF(Rg_ps!$E$5=Con_ve!$V$5,Con_ve!V159,IF(Rg_ps!$E$5=Con_ve!$W$5,Con_ve!W159,IF(Rg_ps!$E$5=Con_ve!$X$5,Con_ve!X159,Con_ve!Y159))))</f>
        <v/>
      </c>
    </row>
    <row r="160" spans="2:27" ht="30" customHeight="1">
      <c r="B160" t="str">
        <f t="shared" si="3"/>
        <v/>
      </c>
      <c r="C160" s="97"/>
      <c r="D160" s="97"/>
      <c r="E160" s="97"/>
      <c r="F160" s="77"/>
      <c r="G160" s="156"/>
      <c r="H160" s="97"/>
      <c r="I160" s="97"/>
      <c r="J160" s="97"/>
      <c r="K160" s="97"/>
      <c r="P160" s="64" t="s">
        <v>309</v>
      </c>
      <c r="Q160" s="87" t="s">
        <v>309</v>
      </c>
      <c r="R160" s="87" t="s">
        <v>309</v>
      </c>
      <c r="S160" s="87" t="s">
        <v>309</v>
      </c>
      <c r="T160" s="87" t="s">
        <v>309</v>
      </c>
      <c r="U160" s="87" t="s">
        <v>309</v>
      </c>
      <c r="V160" s="87" t="s">
        <v>309</v>
      </c>
      <c r="W160" s="87" t="s">
        <v>309</v>
      </c>
      <c r="X160" s="87" t="s">
        <v>309</v>
      </c>
      <c r="Y160" s="64" t="s">
        <v>309</v>
      </c>
      <c r="AA160" s="64" t="str">
        <f>IF(Rg_ps!$E$5=Con_ve!$U$5,Con_ve!U160,IF(Rg_ps!$E$5=Con_ve!$V$5,Con_ve!V160,IF(Rg_ps!$E$5=Con_ve!$W$5,Con_ve!W160,IF(Rg_ps!$E$5=Con_ve!$X$5,Con_ve!X160,Con_ve!Y160))))</f>
        <v/>
      </c>
    </row>
    <row r="161" spans="2:27" ht="30" customHeight="1">
      <c r="B161" t="str">
        <f t="shared" si="3"/>
        <v/>
      </c>
      <c r="C161" s="97"/>
      <c r="D161" s="97"/>
      <c r="E161" s="97"/>
      <c r="F161" s="77"/>
      <c r="G161" s="156"/>
      <c r="H161" s="97"/>
      <c r="I161" s="97"/>
      <c r="J161" s="97"/>
      <c r="K161" s="97"/>
      <c r="P161" s="64" t="s">
        <v>309</v>
      </c>
      <c r="Q161" s="87" t="s">
        <v>309</v>
      </c>
      <c r="R161" s="87" t="s">
        <v>309</v>
      </c>
      <c r="S161" s="87" t="s">
        <v>309</v>
      </c>
      <c r="T161" s="87" t="s">
        <v>309</v>
      </c>
      <c r="U161" s="87" t="s">
        <v>309</v>
      </c>
      <c r="V161" s="87" t="s">
        <v>309</v>
      </c>
      <c r="W161" s="87" t="s">
        <v>309</v>
      </c>
      <c r="X161" s="87" t="s">
        <v>309</v>
      </c>
      <c r="Y161" s="64" t="s">
        <v>309</v>
      </c>
      <c r="AA161" s="64" t="str">
        <f>IF(Rg_ps!$E$5=Con_ve!$U$5,Con_ve!U161,IF(Rg_ps!$E$5=Con_ve!$V$5,Con_ve!V161,IF(Rg_ps!$E$5=Con_ve!$W$5,Con_ve!W161,IF(Rg_ps!$E$5=Con_ve!$X$5,Con_ve!X161,Con_ve!Y161))))</f>
        <v/>
      </c>
    </row>
    <row r="162" spans="2:27" ht="30" customHeight="1">
      <c r="B162" t="str">
        <f t="shared" si="3"/>
        <v/>
      </c>
      <c r="C162" s="97"/>
      <c r="D162" s="97"/>
      <c r="E162" s="97"/>
      <c r="F162" s="77"/>
      <c r="G162" s="156"/>
      <c r="H162" s="97"/>
      <c r="I162" s="97"/>
      <c r="J162" s="97"/>
      <c r="K162" s="97"/>
      <c r="P162" s="64" t="s">
        <v>309</v>
      </c>
      <c r="Q162" s="87" t="s">
        <v>309</v>
      </c>
      <c r="R162" s="87" t="s">
        <v>309</v>
      </c>
      <c r="S162" s="87" t="s">
        <v>309</v>
      </c>
      <c r="T162" s="87" t="s">
        <v>309</v>
      </c>
      <c r="U162" s="87" t="s">
        <v>309</v>
      </c>
      <c r="V162" s="87" t="s">
        <v>309</v>
      </c>
      <c r="W162" s="87" t="s">
        <v>309</v>
      </c>
      <c r="X162" s="87" t="s">
        <v>309</v>
      </c>
      <c r="Y162" s="64" t="s">
        <v>309</v>
      </c>
      <c r="AA162" s="64" t="str">
        <f>IF(Rg_ps!$E$5=Con_ve!$U$5,Con_ve!U162,IF(Rg_ps!$E$5=Con_ve!$V$5,Con_ve!V162,IF(Rg_ps!$E$5=Con_ve!$W$5,Con_ve!W162,IF(Rg_ps!$E$5=Con_ve!$X$5,Con_ve!X162,Con_ve!Y162))))</f>
        <v/>
      </c>
    </row>
    <row r="163" spans="2:27" ht="30" customHeight="1">
      <c r="B163" t="str">
        <f t="shared" si="3"/>
        <v/>
      </c>
      <c r="C163" s="97"/>
      <c r="D163" s="97"/>
      <c r="E163" s="97"/>
      <c r="F163" s="77"/>
      <c r="G163" s="156"/>
      <c r="H163" s="97"/>
      <c r="I163" s="97"/>
      <c r="J163" s="97"/>
      <c r="K163" s="97"/>
      <c r="P163" s="64" t="s">
        <v>309</v>
      </c>
      <c r="Q163" s="87" t="s">
        <v>309</v>
      </c>
      <c r="R163" s="87" t="s">
        <v>309</v>
      </c>
      <c r="S163" s="87" t="s">
        <v>309</v>
      </c>
      <c r="T163" s="87" t="s">
        <v>309</v>
      </c>
      <c r="U163" s="87" t="s">
        <v>309</v>
      </c>
      <c r="V163" s="87" t="s">
        <v>309</v>
      </c>
      <c r="W163" s="87" t="s">
        <v>309</v>
      </c>
      <c r="X163" s="87" t="s">
        <v>309</v>
      </c>
      <c r="Y163" s="64" t="s">
        <v>309</v>
      </c>
      <c r="AA163" s="64" t="str">
        <f>IF(Rg_ps!$E$5=Con_ve!$U$5,Con_ve!U163,IF(Rg_ps!$E$5=Con_ve!$V$5,Con_ve!V163,IF(Rg_ps!$E$5=Con_ve!$W$5,Con_ve!W163,IF(Rg_ps!$E$5=Con_ve!$X$5,Con_ve!X163,Con_ve!Y163))))</f>
        <v/>
      </c>
    </row>
    <row r="164" spans="2:27" ht="30" customHeight="1">
      <c r="B164" t="str">
        <f t="shared" si="3"/>
        <v/>
      </c>
      <c r="C164" s="97"/>
      <c r="D164" s="97"/>
      <c r="E164" s="97"/>
      <c r="F164" s="77"/>
      <c r="G164" s="156"/>
      <c r="H164" s="97"/>
      <c r="I164" s="97"/>
      <c r="J164" s="97"/>
      <c r="K164" s="97"/>
      <c r="P164" s="64" t="s">
        <v>309</v>
      </c>
      <c r="Q164" s="87" t="s">
        <v>309</v>
      </c>
      <c r="R164" s="87" t="s">
        <v>309</v>
      </c>
      <c r="S164" s="87" t="s">
        <v>309</v>
      </c>
      <c r="T164" s="87" t="s">
        <v>309</v>
      </c>
      <c r="U164" s="87" t="s">
        <v>309</v>
      </c>
      <c r="V164" s="87" t="s">
        <v>309</v>
      </c>
      <c r="W164" s="87" t="s">
        <v>309</v>
      </c>
      <c r="X164" s="87" t="s">
        <v>309</v>
      </c>
      <c r="Y164" s="64" t="s">
        <v>309</v>
      </c>
      <c r="AA164" s="64" t="str">
        <f>IF(Rg_ps!$E$5=Con_ve!$U$5,Con_ve!U164,IF(Rg_ps!$E$5=Con_ve!$V$5,Con_ve!V164,IF(Rg_ps!$E$5=Con_ve!$W$5,Con_ve!W164,IF(Rg_ps!$E$5=Con_ve!$X$5,Con_ve!X164,Con_ve!Y164))))</f>
        <v/>
      </c>
    </row>
    <row r="165" spans="2:27" ht="30" customHeight="1">
      <c r="B165" t="str">
        <f t="shared" si="3"/>
        <v/>
      </c>
      <c r="C165" s="97"/>
      <c r="D165" s="97"/>
      <c r="E165" s="97"/>
      <c r="F165" s="77"/>
      <c r="G165" s="156"/>
      <c r="H165" s="97"/>
      <c r="I165" s="97"/>
      <c r="J165" s="97"/>
      <c r="K165" s="97"/>
      <c r="P165" s="64" t="s">
        <v>309</v>
      </c>
      <c r="Q165" s="87" t="s">
        <v>309</v>
      </c>
      <c r="R165" s="87" t="s">
        <v>309</v>
      </c>
      <c r="S165" s="87" t="s">
        <v>309</v>
      </c>
      <c r="T165" s="87" t="s">
        <v>309</v>
      </c>
      <c r="U165" s="87" t="s">
        <v>309</v>
      </c>
      <c r="V165" s="87" t="s">
        <v>309</v>
      </c>
      <c r="W165" s="87" t="s">
        <v>309</v>
      </c>
      <c r="X165" s="87" t="s">
        <v>309</v>
      </c>
      <c r="Y165" s="64" t="s">
        <v>309</v>
      </c>
      <c r="AA165" s="64" t="str">
        <f>IF(Rg_ps!$E$5=Con_ve!$U$5,Con_ve!U165,IF(Rg_ps!$E$5=Con_ve!$V$5,Con_ve!V165,IF(Rg_ps!$E$5=Con_ve!$W$5,Con_ve!W165,IF(Rg_ps!$E$5=Con_ve!$X$5,Con_ve!X165,Con_ve!Y165))))</f>
        <v/>
      </c>
    </row>
    <row r="166" spans="2:27" ht="30" customHeight="1">
      <c r="B166" t="str">
        <f t="shared" si="3"/>
        <v/>
      </c>
      <c r="C166" s="97"/>
      <c r="D166" s="97"/>
      <c r="E166" s="97"/>
      <c r="F166" s="77"/>
      <c r="G166" s="156"/>
      <c r="H166" s="97"/>
      <c r="I166" s="97"/>
      <c r="J166" s="97"/>
      <c r="K166" s="97"/>
      <c r="P166" s="64" t="s">
        <v>309</v>
      </c>
      <c r="Q166" s="87" t="s">
        <v>309</v>
      </c>
      <c r="R166" s="87" t="s">
        <v>309</v>
      </c>
      <c r="S166" s="87" t="s">
        <v>309</v>
      </c>
      <c r="T166" s="87" t="s">
        <v>309</v>
      </c>
      <c r="U166" s="87" t="s">
        <v>309</v>
      </c>
      <c r="V166" s="87" t="s">
        <v>309</v>
      </c>
      <c r="W166" s="87" t="s">
        <v>309</v>
      </c>
      <c r="X166" s="87" t="s">
        <v>309</v>
      </c>
      <c r="Y166" s="64" t="s">
        <v>309</v>
      </c>
      <c r="AA166" s="64" t="str">
        <f>IF(Rg_ps!$E$5=Con_ve!$U$5,Con_ve!U166,IF(Rg_ps!$E$5=Con_ve!$V$5,Con_ve!V166,IF(Rg_ps!$E$5=Con_ve!$W$5,Con_ve!W166,IF(Rg_ps!$E$5=Con_ve!$X$5,Con_ve!X166,Con_ve!Y166))))</f>
        <v/>
      </c>
    </row>
    <row r="167" spans="2:27" ht="30" customHeight="1">
      <c r="B167" t="str">
        <f t="shared" si="3"/>
        <v/>
      </c>
      <c r="C167" s="97"/>
      <c r="D167" s="97"/>
      <c r="E167" s="97"/>
      <c r="F167" s="77"/>
      <c r="G167" s="156"/>
      <c r="H167" s="97"/>
      <c r="I167" s="97"/>
      <c r="J167" s="97"/>
      <c r="K167" s="97"/>
      <c r="P167" s="64" t="s">
        <v>309</v>
      </c>
      <c r="Q167" s="87" t="s">
        <v>309</v>
      </c>
      <c r="R167" s="87" t="s">
        <v>309</v>
      </c>
      <c r="S167" s="87" t="s">
        <v>309</v>
      </c>
      <c r="T167" s="87" t="s">
        <v>309</v>
      </c>
      <c r="U167" s="87" t="s">
        <v>309</v>
      </c>
      <c r="V167" s="87" t="s">
        <v>309</v>
      </c>
      <c r="W167" s="87" t="s">
        <v>309</v>
      </c>
      <c r="X167" s="87" t="s">
        <v>309</v>
      </c>
      <c r="Y167" s="64" t="s">
        <v>309</v>
      </c>
      <c r="AA167" s="64" t="str">
        <f>IF(Rg_ps!$E$5=Con_ve!$U$5,Con_ve!U167,IF(Rg_ps!$E$5=Con_ve!$V$5,Con_ve!V167,IF(Rg_ps!$E$5=Con_ve!$W$5,Con_ve!W167,IF(Rg_ps!$E$5=Con_ve!$X$5,Con_ve!X167,Con_ve!Y167))))</f>
        <v/>
      </c>
    </row>
    <row r="168" spans="2:27" ht="30" customHeight="1">
      <c r="B168" t="str">
        <f t="shared" si="3"/>
        <v/>
      </c>
      <c r="C168" s="97"/>
      <c r="D168" s="97"/>
      <c r="E168" s="97"/>
      <c r="F168" s="77"/>
      <c r="G168" s="156"/>
      <c r="H168" s="97"/>
      <c r="I168" s="97"/>
      <c r="J168" s="97"/>
      <c r="K168" s="97"/>
      <c r="P168" s="64" t="s">
        <v>309</v>
      </c>
      <c r="Q168" s="87" t="s">
        <v>309</v>
      </c>
      <c r="R168" s="87" t="s">
        <v>309</v>
      </c>
      <c r="S168" s="87" t="s">
        <v>309</v>
      </c>
      <c r="T168" s="87" t="s">
        <v>309</v>
      </c>
      <c r="U168" s="87" t="s">
        <v>309</v>
      </c>
      <c r="V168" s="87" t="s">
        <v>309</v>
      </c>
      <c r="W168" s="87" t="s">
        <v>309</v>
      </c>
      <c r="X168" s="87" t="s">
        <v>309</v>
      </c>
      <c r="Y168" s="64" t="s">
        <v>309</v>
      </c>
      <c r="AA168" s="64" t="str">
        <f>IF(Rg_ps!$E$5=Con_ve!$U$5,Con_ve!U168,IF(Rg_ps!$E$5=Con_ve!$V$5,Con_ve!V168,IF(Rg_ps!$E$5=Con_ve!$W$5,Con_ve!W168,IF(Rg_ps!$E$5=Con_ve!$X$5,Con_ve!X168,Con_ve!Y168))))</f>
        <v/>
      </c>
    </row>
    <row r="169" spans="2:27" ht="30" customHeight="1">
      <c r="B169" t="str">
        <f t="shared" si="3"/>
        <v/>
      </c>
      <c r="C169" s="97"/>
      <c r="D169" s="97"/>
      <c r="E169" s="97"/>
      <c r="F169" s="77"/>
      <c r="G169" s="156"/>
      <c r="H169" s="97"/>
      <c r="I169" s="97"/>
      <c r="J169" s="97"/>
      <c r="K169" s="97"/>
      <c r="P169" s="64" t="s">
        <v>309</v>
      </c>
      <c r="Q169" s="87" t="s">
        <v>309</v>
      </c>
      <c r="R169" s="87" t="s">
        <v>309</v>
      </c>
      <c r="S169" s="87" t="s">
        <v>309</v>
      </c>
      <c r="T169" s="87" t="s">
        <v>309</v>
      </c>
      <c r="U169" s="87" t="s">
        <v>309</v>
      </c>
      <c r="V169" s="87" t="s">
        <v>309</v>
      </c>
      <c r="W169" s="87" t="s">
        <v>309</v>
      </c>
      <c r="X169" s="87" t="s">
        <v>309</v>
      </c>
      <c r="Y169" s="64" t="s">
        <v>309</v>
      </c>
      <c r="AA169" s="64" t="str">
        <f>IF(Rg_ps!$E$5=Con_ve!$U$5,Con_ve!U169,IF(Rg_ps!$E$5=Con_ve!$V$5,Con_ve!V169,IF(Rg_ps!$E$5=Con_ve!$W$5,Con_ve!W169,IF(Rg_ps!$E$5=Con_ve!$X$5,Con_ve!X169,Con_ve!Y169))))</f>
        <v/>
      </c>
    </row>
    <row r="170" spans="2:27" ht="30" customHeight="1">
      <c r="B170" t="str">
        <f t="shared" si="3"/>
        <v/>
      </c>
      <c r="C170" s="97"/>
      <c r="D170" s="97"/>
      <c r="E170" s="97"/>
      <c r="F170" s="77"/>
      <c r="G170" s="156"/>
      <c r="H170" s="97"/>
      <c r="I170" s="97"/>
      <c r="J170" s="97"/>
      <c r="K170" s="97"/>
      <c r="P170" s="64" t="s">
        <v>309</v>
      </c>
      <c r="Q170" s="87" t="s">
        <v>309</v>
      </c>
      <c r="R170" s="87" t="s">
        <v>309</v>
      </c>
      <c r="S170" s="87" t="s">
        <v>309</v>
      </c>
      <c r="T170" s="87" t="s">
        <v>309</v>
      </c>
      <c r="U170" s="87" t="s">
        <v>309</v>
      </c>
      <c r="V170" s="87" t="s">
        <v>309</v>
      </c>
      <c r="W170" s="87" t="s">
        <v>309</v>
      </c>
      <c r="X170" s="87" t="s">
        <v>309</v>
      </c>
      <c r="Y170" s="64" t="s">
        <v>309</v>
      </c>
      <c r="AA170" s="64" t="str">
        <f>IF(Rg_ps!$E$5=Con_ve!$U$5,Con_ve!U170,IF(Rg_ps!$E$5=Con_ve!$V$5,Con_ve!V170,IF(Rg_ps!$E$5=Con_ve!$W$5,Con_ve!W170,IF(Rg_ps!$E$5=Con_ve!$X$5,Con_ve!X170,Con_ve!Y170))))</f>
        <v/>
      </c>
    </row>
    <row r="171" spans="2:27" ht="30" customHeight="1">
      <c r="B171" t="str">
        <f t="shared" si="3"/>
        <v/>
      </c>
      <c r="C171" s="97"/>
      <c r="D171" s="97"/>
      <c r="E171" s="97"/>
      <c r="F171" s="77"/>
      <c r="G171" s="156"/>
      <c r="H171" s="97"/>
      <c r="I171" s="97"/>
      <c r="J171" s="97"/>
      <c r="K171" s="97"/>
      <c r="P171" s="64" t="s">
        <v>309</v>
      </c>
      <c r="Q171" s="87" t="s">
        <v>309</v>
      </c>
      <c r="R171" s="87" t="s">
        <v>309</v>
      </c>
      <c r="S171" s="87" t="s">
        <v>309</v>
      </c>
      <c r="T171" s="87" t="s">
        <v>309</v>
      </c>
      <c r="U171" s="87" t="s">
        <v>309</v>
      </c>
      <c r="V171" s="87" t="s">
        <v>309</v>
      </c>
      <c r="W171" s="87" t="s">
        <v>309</v>
      </c>
      <c r="X171" s="87" t="s">
        <v>309</v>
      </c>
      <c r="Y171" s="64" t="s">
        <v>309</v>
      </c>
      <c r="AA171" s="64" t="str">
        <f>IF(Rg_ps!$E$5=Con_ve!$U$5,Con_ve!U171,IF(Rg_ps!$E$5=Con_ve!$V$5,Con_ve!V171,IF(Rg_ps!$E$5=Con_ve!$W$5,Con_ve!W171,IF(Rg_ps!$E$5=Con_ve!$X$5,Con_ve!X171,Con_ve!Y171))))</f>
        <v/>
      </c>
    </row>
    <row r="172" spans="2:27" ht="30" customHeight="1">
      <c r="B172" t="str">
        <f t="shared" si="3"/>
        <v/>
      </c>
      <c r="C172" s="97"/>
      <c r="D172" s="97"/>
      <c r="E172" s="97"/>
      <c r="F172" s="77"/>
      <c r="G172" s="156"/>
      <c r="H172" s="97"/>
      <c r="I172" s="97"/>
      <c r="J172" s="97"/>
      <c r="K172" s="97"/>
      <c r="P172" s="64" t="s">
        <v>309</v>
      </c>
      <c r="Q172" s="87" t="s">
        <v>309</v>
      </c>
      <c r="R172" s="87" t="s">
        <v>309</v>
      </c>
      <c r="S172" s="87" t="s">
        <v>309</v>
      </c>
      <c r="T172" s="87" t="s">
        <v>309</v>
      </c>
      <c r="U172" s="87" t="s">
        <v>309</v>
      </c>
      <c r="V172" s="87" t="s">
        <v>309</v>
      </c>
      <c r="W172" s="87" t="s">
        <v>309</v>
      </c>
      <c r="X172" s="87" t="s">
        <v>309</v>
      </c>
      <c r="Y172" s="64" t="s">
        <v>309</v>
      </c>
      <c r="AA172" s="64" t="str">
        <f>IF(Rg_ps!$E$5=Con_ve!$U$5,Con_ve!U172,IF(Rg_ps!$E$5=Con_ve!$V$5,Con_ve!V172,IF(Rg_ps!$E$5=Con_ve!$W$5,Con_ve!W172,IF(Rg_ps!$E$5=Con_ve!$X$5,Con_ve!X172,Con_ve!Y172))))</f>
        <v/>
      </c>
    </row>
    <row r="173" spans="2:27" ht="30" customHeight="1">
      <c r="B173" t="str">
        <f t="shared" si="3"/>
        <v/>
      </c>
      <c r="C173" s="97"/>
      <c r="D173" s="97"/>
      <c r="E173" s="97"/>
      <c r="F173" s="77"/>
      <c r="G173" s="156"/>
      <c r="H173" s="97"/>
      <c r="I173" s="97"/>
      <c r="J173" s="97"/>
      <c r="K173" s="97"/>
      <c r="P173" s="64" t="s">
        <v>309</v>
      </c>
      <c r="Q173" s="87" t="s">
        <v>309</v>
      </c>
      <c r="R173" s="87" t="s">
        <v>309</v>
      </c>
      <c r="S173" s="87" t="s">
        <v>309</v>
      </c>
      <c r="T173" s="87" t="s">
        <v>309</v>
      </c>
      <c r="U173" s="87" t="s">
        <v>309</v>
      </c>
      <c r="V173" s="87" t="s">
        <v>309</v>
      </c>
      <c r="W173" s="87" t="s">
        <v>309</v>
      </c>
      <c r="X173" s="87" t="s">
        <v>309</v>
      </c>
      <c r="Y173" s="64" t="s">
        <v>309</v>
      </c>
      <c r="AA173" s="64" t="str">
        <f>IF(Rg_ps!$E$5=Con_ve!$U$5,Con_ve!U173,IF(Rg_ps!$E$5=Con_ve!$V$5,Con_ve!V173,IF(Rg_ps!$E$5=Con_ve!$W$5,Con_ve!W173,IF(Rg_ps!$E$5=Con_ve!$X$5,Con_ve!X173,Con_ve!Y173))))</f>
        <v/>
      </c>
    </row>
    <row r="174" spans="2:27" ht="30" customHeight="1">
      <c r="B174" t="str">
        <f t="shared" si="3"/>
        <v/>
      </c>
      <c r="C174" s="97"/>
      <c r="D174" s="97"/>
      <c r="E174" s="97"/>
      <c r="F174" s="77"/>
      <c r="G174" s="156"/>
      <c r="H174" s="97"/>
      <c r="I174" s="97"/>
      <c r="J174" s="97"/>
      <c r="K174" s="97"/>
      <c r="P174" s="64" t="s">
        <v>309</v>
      </c>
      <c r="Q174" s="87" t="s">
        <v>309</v>
      </c>
      <c r="R174" s="87" t="s">
        <v>309</v>
      </c>
      <c r="S174" s="87" t="s">
        <v>309</v>
      </c>
      <c r="T174" s="87" t="s">
        <v>309</v>
      </c>
      <c r="U174" s="87" t="s">
        <v>309</v>
      </c>
      <c r="V174" s="87" t="s">
        <v>309</v>
      </c>
      <c r="W174" s="87" t="s">
        <v>309</v>
      </c>
      <c r="X174" s="87" t="s">
        <v>309</v>
      </c>
      <c r="Y174" s="64" t="s">
        <v>309</v>
      </c>
      <c r="AA174" s="64" t="str">
        <f>IF(Rg_ps!$E$5=Con_ve!$U$5,Con_ve!U174,IF(Rg_ps!$E$5=Con_ve!$V$5,Con_ve!V174,IF(Rg_ps!$E$5=Con_ve!$W$5,Con_ve!W174,IF(Rg_ps!$E$5=Con_ve!$X$5,Con_ve!X174,Con_ve!Y174))))</f>
        <v/>
      </c>
    </row>
    <row r="175" spans="2:27" ht="30" customHeight="1">
      <c r="B175" t="str">
        <f t="shared" si="3"/>
        <v/>
      </c>
      <c r="C175" s="97"/>
      <c r="D175" s="97"/>
      <c r="E175" s="97"/>
      <c r="F175" s="77"/>
      <c r="G175" s="156"/>
      <c r="H175" s="97"/>
      <c r="I175" s="97"/>
      <c r="J175" s="97"/>
      <c r="K175" s="97"/>
      <c r="P175" s="64" t="s">
        <v>309</v>
      </c>
      <c r="Q175" s="87" t="s">
        <v>309</v>
      </c>
      <c r="R175" s="87" t="s">
        <v>309</v>
      </c>
      <c r="S175" s="87" t="s">
        <v>309</v>
      </c>
      <c r="T175" s="87" t="s">
        <v>309</v>
      </c>
      <c r="U175" s="87" t="s">
        <v>309</v>
      </c>
      <c r="V175" s="87" t="s">
        <v>309</v>
      </c>
      <c r="W175" s="87" t="s">
        <v>309</v>
      </c>
      <c r="X175" s="87" t="s">
        <v>309</v>
      </c>
      <c r="Y175" s="64" t="s">
        <v>309</v>
      </c>
      <c r="AA175" s="64" t="str">
        <f>IF(Rg_ps!$E$5=Con_ve!$U$5,Con_ve!U175,IF(Rg_ps!$E$5=Con_ve!$V$5,Con_ve!V175,IF(Rg_ps!$E$5=Con_ve!$W$5,Con_ve!W175,IF(Rg_ps!$E$5=Con_ve!$X$5,Con_ve!X175,Con_ve!Y175))))</f>
        <v/>
      </c>
    </row>
    <row r="176" spans="2:27" ht="30" customHeight="1">
      <c r="B176" t="str">
        <f t="shared" si="3"/>
        <v/>
      </c>
      <c r="C176" s="97"/>
      <c r="D176" s="97"/>
      <c r="E176" s="97"/>
      <c r="F176" s="77"/>
      <c r="G176" s="156"/>
      <c r="H176" s="97"/>
      <c r="I176" s="97"/>
      <c r="J176" s="97"/>
      <c r="K176" s="97"/>
      <c r="P176" s="64" t="s">
        <v>309</v>
      </c>
      <c r="Q176" s="87" t="s">
        <v>309</v>
      </c>
      <c r="R176" s="87" t="s">
        <v>309</v>
      </c>
      <c r="S176" s="87" t="s">
        <v>309</v>
      </c>
      <c r="T176" s="87" t="s">
        <v>309</v>
      </c>
      <c r="U176" s="87" t="s">
        <v>309</v>
      </c>
      <c r="V176" s="87" t="s">
        <v>309</v>
      </c>
      <c r="W176" s="87" t="s">
        <v>309</v>
      </c>
      <c r="X176" s="87" t="s">
        <v>309</v>
      </c>
      <c r="Y176" s="64" t="s">
        <v>309</v>
      </c>
      <c r="AA176" s="64" t="str">
        <f>IF(Rg_ps!$E$5=Con_ve!$U$5,Con_ve!U176,IF(Rg_ps!$E$5=Con_ve!$V$5,Con_ve!V176,IF(Rg_ps!$E$5=Con_ve!$W$5,Con_ve!W176,IF(Rg_ps!$E$5=Con_ve!$X$5,Con_ve!X176,Con_ve!Y176))))</f>
        <v/>
      </c>
    </row>
    <row r="177" spans="2:27" ht="30" customHeight="1">
      <c r="B177" t="str">
        <f t="shared" si="3"/>
        <v/>
      </c>
      <c r="C177" s="97"/>
      <c r="D177" s="97"/>
      <c r="E177" s="97"/>
      <c r="F177" s="77"/>
      <c r="G177" s="156"/>
      <c r="H177" s="97"/>
      <c r="I177" s="97"/>
      <c r="J177" s="97"/>
      <c r="K177" s="97"/>
      <c r="P177" s="64" t="s">
        <v>309</v>
      </c>
      <c r="Q177" s="87" t="s">
        <v>309</v>
      </c>
      <c r="R177" s="87" t="s">
        <v>309</v>
      </c>
      <c r="S177" s="87" t="s">
        <v>309</v>
      </c>
      <c r="T177" s="87" t="s">
        <v>309</v>
      </c>
      <c r="U177" s="87" t="s">
        <v>309</v>
      </c>
      <c r="V177" s="87" t="s">
        <v>309</v>
      </c>
      <c r="W177" s="87" t="s">
        <v>309</v>
      </c>
      <c r="X177" s="87" t="s">
        <v>309</v>
      </c>
      <c r="Y177" s="64" t="s">
        <v>309</v>
      </c>
      <c r="AA177" s="64" t="str">
        <f>IF(Rg_ps!$E$5=Con_ve!$U$5,Con_ve!U177,IF(Rg_ps!$E$5=Con_ve!$V$5,Con_ve!V177,IF(Rg_ps!$E$5=Con_ve!$W$5,Con_ve!W177,IF(Rg_ps!$E$5=Con_ve!$X$5,Con_ve!X177,Con_ve!Y177))))</f>
        <v/>
      </c>
    </row>
    <row r="178" spans="2:27" ht="30" customHeight="1">
      <c r="B178" t="str">
        <f t="shared" si="3"/>
        <v/>
      </c>
      <c r="C178" s="97"/>
      <c r="D178" s="97"/>
      <c r="E178" s="97"/>
      <c r="F178" s="77"/>
      <c r="G178" s="156"/>
      <c r="H178" s="97"/>
      <c r="I178" s="97"/>
      <c r="J178" s="97"/>
      <c r="K178" s="97"/>
      <c r="P178" s="64" t="s">
        <v>309</v>
      </c>
      <c r="Q178" s="87" t="s">
        <v>309</v>
      </c>
      <c r="R178" s="87" t="s">
        <v>309</v>
      </c>
      <c r="S178" s="87" t="s">
        <v>309</v>
      </c>
      <c r="T178" s="87" t="s">
        <v>309</v>
      </c>
      <c r="U178" s="87" t="s">
        <v>309</v>
      </c>
      <c r="V178" s="87" t="s">
        <v>309</v>
      </c>
      <c r="W178" s="87" t="s">
        <v>309</v>
      </c>
      <c r="X178" s="87" t="s">
        <v>309</v>
      </c>
      <c r="Y178" s="64" t="s">
        <v>309</v>
      </c>
      <c r="AA178" s="64" t="str">
        <f>IF(Rg_ps!$E$5=Con_ve!$U$5,Con_ve!U178,IF(Rg_ps!$E$5=Con_ve!$V$5,Con_ve!V178,IF(Rg_ps!$E$5=Con_ve!$W$5,Con_ve!W178,IF(Rg_ps!$E$5=Con_ve!$X$5,Con_ve!X178,Con_ve!Y178))))</f>
        <v/>
      </c>
    </row>
    <row r="179" spans="2:27" ht="30" customHeight="1">
      <c r="B179" t="str">
        <f t="shared" si="3"/>
        <v/>
      </c>
      <c r="C179" s="97"/>
      <c r="D179" s="97"/>
      <c r="E179" s="97"/>
      <c r="F179" s="77"/>
      <c r="G179" s="156"/>
      <c r="H179" s="97"/>
      <c r="I179" s="97"/>
      <c r="J179" s="97"/>
      <c r="K179" s="97"/>
      <c r="P179" s="64" t="s">
        <v>309</v>
      </c>
      <c r="Q179" s="87" t="s">
        <v>309</v>
      </c>
      <c r="R179" s="87" t="s">
        <v>309</v>
      </c>
      <c r="S179" s="87" t="s">
        <v>309</v>
      </c>
      <c r="T179" s="87" t="s">
        <v>309</v>
      </c>
      <c r="U179" s="87" t="s">
        <v>309</v>
      </c>
      <c r="V179" s="87" t="s">
        <v>309</v>
      </c>
      <c r="W179" s="87" t="s">
        <v>309</v>
      </c>
      <c r="X179" s="87" t="s">
        <v>309</v>
      </c>
      <c r="Y179" s="64" t="s">
        <v>309</v>
      </c>
      <c r="AA179" s="64" t="str">
        <f>IF(Rg_ps!$E$5=Con_ve!$U$5,Con_ve!U179,IF(Rg_ps!$E$5=Con_ve!$V$5,Con_ve!V179,IF(Rg_ps!$E$5=Con_ve!$W$5,Con_ve!W179,IF(Rg_ps!$E$5=Con_ve!$X$5,Con_ve!X179,Con_ve!Y179))))</f>
        <v/>
      </c>
    </row>
    <row r="180" spans="2:27" ht="30" customHeight="1">
      <c r="B180" t="str">
        <f t="shared" si="3"/>
        <v/>
      </c>
      <c r="C180" s="97"/>
      <c r="D180" s="97"/>
      <c r="E180" s="97"/>
      <c r="F180" s="77"/>
      <c r="G180" s="156"/>
      <c r="H180" s="97"/>
      <c r="I180" s="97"/>
      <c r="J180" s="97"/>
      <c r="K180" s="97"/>
      <c r="P180" s="64" t="s">
        <v>309</v>
      </c>
      <c r="Q180" s="87" t="s">
        <v>309</v>
      </c>
      <c r="R180" s="87" t="s">
        <v>309</v>
      </c>
      <c r="S180" s="87" t="s">
        <v>309</v>
      </c>
      <c r="T180" s="87" t="s">
        <v>309</v>
      </c>
      <c r="U180" s="87" t="s">
        <v>309</v>
      </c>
      <c r="V180" s="87" t="s">
        <v>309</v>
      </c>
      <c r="W180" s="87" t="s">
        <v>309</v>
      </c>
      <c r="X180" s="87" t="s">
        <v>309</v>
      </c>
      <c r="Y180" s="64" t="s">
        <v>309</v>
      </c>
      <c r="AA180" s="64" t="str">
        <f>IF(Rg_ps!$E$5=Con_ve!$U$5,Con_ve!U180,IF(Rg_ps!$E$5=Con_ve!$V$5,Con_ve!V180,IF(Rg_ps!$E$5=Con_ve!$W$5,Con_ve!W180,IF(Rg_ps!$E$5=Con_ve!$X$5,Con_ve!X180,Con_ve!Y180))))</f>
        <v/>
      </c>
    </row>
    <row r="181" spans="2:27" ht="30" customHeight="1">
      <c r="B181" t="str">
        <f t="shared" si="3"/>
        <v/>
      </c>
      <c r="C181" s="97"/>
      <c r="D181" s="97"/>
      <c r="E181" s="97"/>
      <c r="F181" s="77"/>
      <c r="G181" s="156"/>
      <c r="H181" s="97"/>
      <c r="I181" s="97"/>
      <c r="J181" s="97"/>
      <c r="K181" s="97"/>
      <c r="P181" s="64" t="s">
        <v>309</v>
      </c>
      <c r="Q181" s="87" t="s">
        <v>309</v>
      </c>
      <c r="R181" s="87" t="s">
        <v>309</v>
      </c>
      <c r="S181" s="87" t="s">
        <v>309</v>
      </c>
      <c r="T181" s="87" t="s">
        <v>309</v>
      </c>
      <c r="U181" s="87" t="s">
        <v>309</v>
      </c>
      <c r="V181" s="87" t="s">
        <v>309</v>
      </c>
      <c r="W181" s="87" t="s">
        <v>309</v>
      </c>
      <c r="X181" s="87" t="s">
        <v>309</v>
      </c>
      <c r="Y181" s="64" t="s">
        <v>309</v>
      </c>
      <c r="AA181" s="64" t="str">
        <f>IF(Rg_ps!$E$5=Con_ve!$U$5,Con_ve!U181,IF(Rg_ps!$E$5=Con_ve!$V$5,Con_ve!V181,IF(Rg_ps!$E$5=Con_ve!$W$5,Con_ve!W181,IF(Rg_ps!$E$5=Con_ve!$X$5,Con_ve!X181,Con_ve!Y181))))</f>
        <v/>
      </c>
    </row>
    <row r="182" spans="2:27" ht="30" customHeight="1">
      <c r="B182" t="str">
        <f t="shared" si="3"/>
        <v/>
      </c>
      <c r="C182" s="97"/>
      <c r="D182" s="97"/>
      <c r="E182" s="97"/>
      <c r="F182" s="77"/>
      <c r="G182" s="156"/>
      <c r="H182" s="97"/>
      <c r="I182" s="97"/>
      <c r="J182" s="97"/>
      <c r="K182" s="97"/>
      <c r="P182" s="64" t="s">
        <v>309</v>
      </c>
      <c r="Q182" s="87" t="s">
        <v>309</v>
      </c>
      <c r="R182" s="87" t="s">
        <v>309</v>
      </c>
      <c r="S182" s="87" t="s">
        <v>309</v>
      </c>
      <c r="T182" s="87" t="s">
        <v>309</v>
      </c>
      <c r="U182" s="87" t="s">
        <v>309</v>
      </c>
      <c r="V182" s="87" t="s">
        <v>309</v>
      </c>
      <c r="W182" s="87" t="s">
        <v>309</v>
      </c>
      <c r="X182" s="87" t="s">
        <v>309</v>
      </c>
      <c r="Y182" s="64" t="s">
        <v>309</v>
      </c>
      <c r="AA182" s="64" t="str">
        <f>IF(Rg_ps!$E$5=Con_ve!$U$5,Con_ve!U182,IF(Rg_ps!$E$5=Con_ve!$V$5,Con_ve!V182,IF(Rg_ps!$E$5=Con_ve!$W$5,Con_ve!W182,IF(Rg_ps!$E$5=Con_ve!$X$5,Con_ve!X182,Con_ve!Y182))))</f>
        <v/>
      </c>
    </row>
    <row r="183" spans="2:27" ht="30" customHeight="1">
      <c r="B183" t="str">
        <f t="shared" si="3"/>
        <v/>
      </c>
      <c r="C183" s="97"/>
      <c r="D183" s="97"/>
      <c r="E183" s="97"/>
      <c r="F183" s="77"/>
      <c r="G183" s="156"/>
      <c r="H183" s="97"/>
      <c r="I183" s="97"/>
      <c r="J183" s="97"/>
      <c r="K183" s="97"/>
      <c r="P183" s="64" t="s">
        <v>309</v>
      </c>
      <c r="Q183" s="87" t="s">
        <v>309</v>
      </c>
      <c r="R183" s="87" t="s">
        <v>309</v>
      </c>
      <c r="S183" s="87" t="s">
        <v>309</v>
      </c>
      <c r="T183" s="87" t="s">
        <v>309</v>
      </c>
      <c r="U183" s="87" t="s">
        <v>309</v>
      </c>
      <c r="V183" s="87" t="s">
        <v>309</v>
      </c>
      <c r="W183" s="87" t="s">
        <v>309</v>
      </c>
      <c r="X183" s="87" t="s">
        <v>309</v>
      </c>
      <c r="Y183" s="64" t="s">
        <v>309</v>
      </c>
      <c r="AA183" s="64" t="str">
        <f>IF(Rg_ps!$E$5=Con_ve!$U$5,Con_ve!U183,IF(Rg_ps!$E$5=Con_ve!$V$5,Con_ve!V183,IF(Rg_ps!$E$5=Con_ve!$W$5,Con_ve!W183,IF(Rg_ps!$E$5=Con_ve!$X$5,Con_ve!X183,Con_ve!Y183))))</f>
        <v/>
      </c>
    </row>
    <row r="184" spans="2:27" ht="30" customHeight="1">
      <c r="B184" t="str">
        <f t="shared" si="3"/>
        <v/>
      </c>
      <c r="C184" s="97"/>
      <c r="D184" s="97"/>
      <c r="E184" s="97"/>
      <c r="F184" s="77"/>
      <c r="G184" s="156"/>
      <c r="H184" s="97"/>
      <c r="I184" s="97"/>
      <c r="J184" s="97"/>
      <c r="K184" s="97"/>
      <c r="P184" s="64" t="s">
        <v>309</v>
      </c>
      <c r="Q184" s="87" t="s">
        <v>309</v>
      </c>
      <c r="R184" s="87" t="s">
        <v>309</v>
      </c>
      <c r="S184" s="87" t="s">
        <v>309</v>
      </c>
      <c r="T184" s="87" t="s">
        <v>309</v>
      </c>
      <c r="U184" s="87" t="s">
        <v>309</v>
      </c>
      <c r="V184" s="87" t="s">
        <v>309</v>
      </c>
      <c r="W184" s="87" t="s">
        <v>309</v>
      </c>
      <c r="X184" s="87" t="s">
        <v>309</v>
      </c>
      <c r="Y184" s="64" t="s">
        <v>309</v>
      </c>
      <c r="AA184" s="64" t="str">
        <f>IF(Rg_ps!$E$5=Con_ve!$U$5,Con_ve!U184,IF(Rg_ps!$E$5=Con_ve!$V$5,Con_ve!V184,IF(Rg_ps!$E$5=Con_ve!$W$5,Con_ve!W184,IF(Rg_ps!$E$5=Con_ve!$X$5,Con_ve!X184,Con_ve!Y184))))</f>
        <v/>
      </c>
    </row>
    <row r="185" spans="2:27" ht="30" customHeight="1">
      <c r="B185" t="str">
        <f t="shared" si="3"/>
        <v/>
      </c>
      <c r="C185" s="97"/>
      <c r="D185" s="97"/>
      <c r="E185" s="97"/>
      <c r="F185" s="77"/>
      <c r="G185" s="156"/>
      <c r="H185" s="97"/>
      <c r="I185" s="97"/>
      <c r="J185" s="97"/>
      <c r="K185" s="97"/>
      <c r="P185" s="64" t="s">
        <v>309</v>
      </c>
      <c r="Q185" s="87" t="s">
        <v>309</v>
      </c>
      <c r="R185" s="87" t="s">
        <v>309</v>
      </c>
      <c r="S185" s="87" t="s">
        <v>309</v>
      </c>
      <c r="T185" s="87" t="s">
        <v>309</v>
      </c>
      <c r="U185" s="87" t="s">
        <v>309</v>
      </c>
      <c r="V185" s="87" t="s">
        <v>309</v>
      </c>
      <c r="W185" s="87" t="s">
        <v>309</v>
      </c>
      <c r="X185" s="87" t="s">
        <v>309</v>
      </c>
      <c r="Y185" s="64" t="s">
        <v>309</v>
      </c>
      <c r="AA185" s="64" t="str">
        <f>IF(Rg_ps!$E$5=Con_ve!$U$5,Con_ve!U185,IF(Rg_ps!$E$5=Con_ve!$V$5,Con_ve!V185,IF(Rg_ps!$E$5=Con_ve!$W$5,Con_ve!W185,IF(Rg_ps!$E$5=Con_ve!$X$5,Con_ve!X185,Con_ve!Y185))))</f>
        <v/>
      </c>
    </row>
    <row r="186" spans="2:27" ht="30" customHeight="1">
      <c r="B186" t="str">
        <f t="shared" si="3"/>
        <v/>
      </c>
      <c r="C186" s="97"/>
      <c r="D186" s="97"/>
      <c r="E186" s="97"/>
      <c r="F186" s="77"/>
      <c r="G186" s="156"/>
      <c r="H186" s="97"/>
      <c r="I186" s="97"/>
      <c r="J186" s="97"/>
      <c r="K186" s="97"/>
      <c r="P186" s="64" t="s">
        <v>309</v>
      </c>
      <c r="Q186" s="87" t="s">
        <v>309</v>
      </c>
      <c r="R186" s="87" t="s">
        <v>309</v>
      </c>
      <c r="S186" s="87" t="s">
        <v>309</v>
      </c>
      <c r="T186" s="87" t="s">
        <v>309</v>
      </c>
      <c r="U186" s="87" t="s">
        <v>309</v>
      </c>
      <c r="V186" s="87" t="s">
        <v>309</v>
      </c>
      <c r="W186" s="87" t="s">
        <v>309</v>
      </c>
      <c r="X186" s="87" t="s">
        <v>309</v>
      </c>
      <c r="Y186" s="64" t="s">
        <v>309</v>
      </c>
      <c r="AA186" s="64" t="str">
        <f>IF(Rg_ps!$E$5=Con_ve!$U$5,Con_ve!U186,IF(Rg_ps!$E$5=Con_ve!$V$5,Con_ve!V186,IF(Rg_ps!$E$5=Con_ve!$W$5,Con_ve!W186,IF(Rg_ps!$E$5=Con_ve!$X$5,Con_ve!X186,Con_ve!Y186))))</f>
        <v/>
      </c>
    </row>
    <row r="187" spans="2:27" ht="30" customHeight="1">
      <c r="B187" t="str">
        <f t="shared" si="3"/>
        <v/>
      </c>
      <c r="C187" s="97"/>
      <c r="D187" s="97"/>
      <c r="E187" s="97"/>
      <c r="F187" s="77"/>
      <c r="G187" s="156"/>
      <c r="H187" s="97"/>
      <c r="I187" s="97"/>
      <c r="J187" s="97"/>
      <c r="K187" s="97"/>
      <c r="P187" s="64" t="s">
        <v>309</v>
      </c>
      <c r="Q187" s="87" t="s">
        <v>309</v>
      </c>
      <c r="R187" s="87" t="s">
        <v>309</v>
      </c>
      <c r="S187" s="87" t="s">
        <v>309</v>
      </c>
      <c r="T187" s="87" t="s">
        <v>309</v>
      </c>
      <c r="U187" s="87" t="s">
        <v>309</v>
      </c>
      <c r="V187" s="87" t="s">
        <v>309</v>
      </c>
      <c r="W187" s="87" t="s">
        <v>309</v>
      </c>
      <c r="X187" s="87" t="s">
        <v>309</v>
      </c>
      <c r="Y187" s="64" t="s">
        <v>309</v>
      </c>
      <c r="AA187" s="64" t="str">
        <f>IF(Rg_ps!$E$5=Con_ve!$U$5,Con_ve!U187,IF(Rg_ps!$E$5=Con_ve!$V$5,Con_ve!V187,IF(Rg_ps!$E$5=Con_ve!$W$5,Con_ve!W187,IF(Rg_ps!$E$5=Con_ve!$X$5,Con_ve!X187,Con_ve!Y187))))</f>
        <v/>
      </c>
    </row>
    <row r="188" spans="2:27" ht="30" customHeight="1">
      <c r="B188" t="str">
        <f t="shared" si="3"/>
        <v/>
      </c>
      <c r="C188" s="97"/>
      <c r="D188" s="97"/>
      <c r="E188" s="97"/>
      <c r="F188" s="77"/>
      <c r="G188" s="156"/>
      <c r="H188" s="97"/>
      <c r="I188" s="97"/>
      <c r="J188" s="97"/>
      <c r="K188" s="97"/>
      <c r="P188" s="64" t="s">
        <v>309</v>
      </c>
      <c r="Q188" s="87" t="s">
        <v>309</v>
      </c>
      <c r="R188" s="87" t="s">
        <v>309</v>
      </c>
      <c r="S188" s="87" t="s">
        <v>309</v>
      </c>
      <c r="T188" s="87" t="s">
        <v>309</v>
      </c>
      <c r="U188" s="87" t="s">
        <v>309</v>
      </c>
      <c r="V188" s="87" t="s">
        <v>309</v>
      </c>
      <c r="W188" s="87" t="s">
        <v>309</v>
      </c>
      <c r="X188" s="87" t="s">
        <v>309</v>
      </c>
      <c r="Y188" s="64" t="s">
        <v>309</v>
      </c>
      <c r="AA188" s="64" t="str">
        <f>IF(Rg_ps!$E$5=Con_ve!$U$5,Con_ve!U188,IF(Rg_ps!$E$5=Con_ve!$V$5,Con_ve!V188,IF(Rg_ps!$E$5=Con_ve!$W$5,Con_ve!W188,IF(Rg_ps!$E$5=Con_ve!$X$5,Con_ve!X188,Con_ve!Y188))))</f>
        <v/>
      </c>
    </row>
    <row r="189" spans="2:27" ht="30" customHeight="1">
      <c r="B189" t="str">
        <f t="shared" si="3"/>
        <v/>
      </c>
      <c r="C189" s="97"/>
      <c r="D189" s="97"/>
      <c r="E189" s="97"/>
      <c r="F189" s="77"/>
      <c r="G189" s="156"/>
      <c r="H189" s="97"/>
      <c r="I189" s="97"/>
      <c r="J189" s="97"/>
      <c r="K189" s="97"/>
      <c r="P189" s="64" t="s">
        <v>309</v>
      </c>
      <c r="Q189" s="87" t="s">
        <v>309</v>
      </c>
      <c r="R189" s="87" t="s">
        <v>309</v>
      </c>
      <c r="S189" s="87" t="s">
        <v>309</v>
      </c>
      <c r="T189" s="87" t="s">
        <v>309</v>
      </c>
      <c r="U189" s="87" t="s">
        <v>309</v>
      </c>
      <c r="V189" s="87" t="s">
        <v>309</v>
      </c>
      <c r="W189" s="87" t="s">
        <v>309</v>
      </c>
      <c r="X189" s="87" t="s">
        <v>309</v>
      </c>
      <c r="Y189" s="64" t="s">
        <v>309</v>
      </c>
      <c r="AA189" s="64" t="str">
        <f>IF(Rg_ps!$E$5=Con_ve!$U$5,Con_ve!U189,IF(Rg_ps!$E$5=Con_ve!$V$5,Con_ve!V189,IF(Rg_ps!$E$5=Con_ve!$W$5,Con_ve!W189,IF(Rg_ps!$E$5=Con_ve!$X$5,Con_ve!X189,Con_ve!Y189))))</f>
        <v/>
      </c>
    </row>
    <row r="190" spans="2:27" ht="30" customHeight="1">
      <c r="B190" t="str">
        <f t="shared" si="3"/>
        <v/>
      </c>
      <c r="C190" s="97"/>
      <c r="D190" s="97"/>
      <c r="E190" s="97"/>
      <c r="F190" s="77"/>
      <c r="G190" s="156"/>
      <c r="H190" s="97"/>
      <c r="I190" s="97"/>
      <c r="J190" s="97"/>
      <c r="K190" s="97"/>
      <c r="P190" s="64" t="s">
        <v>309</v>
      </c>
      <c r="Q190" s="87" t="s">
        <v>309</v>
      </c>
      <c r="R190" s="87" t="s">
        <v>309</v>
      </c>
      <c r="S190" s="87" t="s">
        <v>309</v>
      </c>
      <c r="T190" s="87" t="s">
        <v>309</v>
      </c>
      <c r="U190" s="87" t="s">
        <v>309</v>
      </c>
      <c r="V190" s="87" t="s">
        <v>309</v>
      </c>
      <c r="W190" s="87" t="s">
        <v>309</v>
      </c>
      <c r="X190" s="87" t="s">
        <v>309</v>
      </c>
      <c r="Y190" s="64" t="s">
        <v>309</v>
      </c>
      <c r="AA190" s="64" t="str">
        <f>IF(Rg_ps!$E$5=Con_ve!$U$5,Con_ve!U190,IF(Rg_ps!$E$5=Con_ve!$V$5,Con_ve!V190,IF(Rg_ps!$E$5=Con_ve!$W$5,Con_ve!W190,IF(Rg_ps!$E$5=Con_ve!$X$5,Con_ve!X190,Con_ve!Y190))))</f>
        <v/>
      </c>
    </row>
    <row r="191" spans="2:27" ht="30" customHeight="1">
      <c r="B191" t="str">
        <f t="shared" si="3"/>
        <v/>
      </c>
      <c r="C191" s="97"/>
      <c r="D191" s="97"/>
      <c r="E191" s="97"/>
      <c r="F191" s="77"/>
      <c r="G191" s="156"/>
      <c r="H191" s="97"/>
      <c r="I191" s="97"/>
      <c r="J191" s="97"/>
      <c r="K191" s="97"/>
      <c r="P191" s="64" t="s">
        <v>309</v>
      </c>
      <c r="Q191" s="87" t="s">
        <v>309</v>
      </c>
      <c r="R191" s="87" t="s">
        <v>309</v>
      </c>
      <c r="S191" s="87" t="s">
        <v>309</v>
      </c>
      <c r="T191" s="87" t="s">
        <v>309</v>
      </c>
      <c r="U191" s="87" t="s">
        <v>309</v>
      </c>
      <c r="V191" s="87" t="s">
        <v>309</v>
      </c>
      <c r="W191" s="87" t="s">
        <v>309</v>
      </c>
      <c r="X191" s="87" t="s">
        <v>309</v>
      </c>
      <c r="Y191" s="64" t="s">
        <v>309</v>
      </c>
      <c r="AA191" s="64" t="str">
        <f>IF(Rg_ps!$E$5=Con_ve!$U$5,Con_ve!U191,IF(Rg_ps!$E$5=Con_ve!$V$5,Con_ve!V191,IF(Rg_ps!$E$5=Con_ve!$W$5,Con_ve!W191,IF(Rg_ps!$E$5=Con_ve!$X$5,Con_ve!X191,Con_ve!Y191))))</f>
        <v/>
      </c>
    </row>
    <row r="192" spans="2:27" ht="30" customHeight="1">
      <c r="B192" t="str">
        <f t="shared" si="3"/>
        <v/>
      </c>
      <c r="C192" s="97"/>
      <c r="D192" s="97"/>
      <c r="E192" s="97"/>
      <c r="F192" s="77"/>
      <c r="G192" s="156"/>
      <c r="H192" s="97"/>
      <c r="I192" s="97"/>
      <c r="J192" s="97"/>
      <c r="K192" s="97"/>
      <c r="P192" s="64" t="s">
        <v>309</v>
      </c>
      <c r="Q192" s="87" t="s">
        <v>309</v>
      </c>
      <c r="R192" s="87" t="s">
        <v>309</v>
      </c>
      <c r="S192" s="87" t="s">
        <v>309</v>
      </c>
      <c r="T192" s="87" t="s">
        <v>309</v>
      </c>
      <c r="U192" s="87" t="s">
        <v>309</v>
      </c>
      <c r="V192" s="87" t="s">
        <v>309</v>
      </c>
      <c r="W192" s="87" t="s">
        <v>309</v>
      </c>
      <c r="X192" s="87" t="s">
        <v>309</v>
      </c>
      <c r="Y192" s="64" t="s">
        <v>309</v>
      </c>
      <c r="AA192" s="64" t="str">
        <f>IF(Rg_ps!$E$5=Con_ve!$U$5,Con_ve!U192,IF(Rg_ps!$E$5=Con_ve!$V$5,Con_ve!V192,IF(Rg_ps!$E$5=Con_ve!$W$5,Con_ve!W192,IF(Rg_ps!$E$5=Con_ve!$X$5,Con_ve!X192,Con_ve!Y192))))</f>
        <v/>
      </c>
    </row>
    <row r="193" spans="2:27" ht="30" customHeight="1">
      <c r="B193" t="str">
        <f t="shared" si="3"/>
        <v/>
      </c>
      <c r="C193" s="97"/>
      <c r="D193" s="97"/>
      <c r="E193" s="97"/>
      <c r="F193" s="77"/>
      <c r="G193" s="156"/>
      <c r="H193" s="97"/>
      <c r="I193" s="97"/>
      <c r="J193" s="97"/>
      <c r="K193" s="97"/>
      <c r="P193" s="64" t="s">
        <v>309</v>
      </c>
      <c r="Q193" s="87" t="s">
        <v>309</v>
      </c>
      <c r="R193" s="87" t="s">
        <v>309</v>
      </c>
      <c r="S193" s="87" t="s">
        <v>309</v>
      </c>
      <c r="T193" s="87" t="s">
        <v>309</v>
      </c>
      <c r="U193" s="87" t="s">
        <v>309</v>
      </c>
      <c r="V193" s="87" t="s">
        <v>309</v>
      </c>
      <c r="W193" s="87" t="s">
        <v>309</v>
      </c>
      <c r="X193" s="87" t="s">
        <v>309</v>
      </c>
      <c r="Y193" s="64" t="s">
        <v>309</v>
      </c>
      <c r="AA193" s="64" t="str">
        <f>IF(Rg_ps!$E$5=Con_ve!$U$5,Con_ve!U193,IF(Rg_ps!$E$5=Con_ve!$V$5,Con_ve!V193,IF(Rg_ps!$E$5=Con_ve!$W$5,Con_ve!W193,IF(Rg_ps!$E$5=Con_ve!$X$5,Con_ve!X193,Con_ve!Y193))))</f>
        <v/>
      </c>
    </row>
    <row r="194" spans="2:27" ht="30" customHeight="1">
      <c r="B194" t="str">
        <f t="shared" si="3"/>
        <v/>
      </c>
      <c r="C194" s="97"/>
      <c r="D194" s="97"/>
      <c r="E194" s="97"/>
      <c r="F194" s="77"/>
      <c r="G194" s="156"/>
      <c r="H194" s="97"/>
      <c r="I194" s="97"/>
      <c r="J194" s="97"/>
      <c r="K194" s="97"/>
      <c r="P194" s="64" t="s">
        <v>309</v>
      </c>
      <c r="Q194" s="87" t="s">
        <v>309</v>
      </c>
      <c r="R194" s="87" t="s">
        <v>309</v>
      </c>
      <c r="S194" s="87" t="s">
        <v>309</v>
      </c>
      <c r="T194" s="87" t="s">
        <v>309</v>
      </c>
      <c r="U194" s="87" t="s">
        <v>309</v>
      </c>
      <c r="V194" s="87" t="s">
        <v>309</v>
      </c>
      <c r="W194" s="87" t="s">
        <v>309</v>
      </c>
      <c r="X194" s="87" t="s">
        <v>309</v>
      </c>
      <c r="Y194" s="64" t="s">
        <v>309</v>
      </c>
      <c r="AA194" s="64" t="str">
        <f>IF(Rg_ps!$E$5=Con_ve!$U$5,Con_ve!U194,IF(Rg_ps!$E$5=Con_ve!$V$5,Con_ve!V194,IF(Rg_ps!$E$5=Con_ve!$W$5,Con_ve!W194,IF(Rg_ps!$E$5=Con_ve!$X$5,Con_ve!X194,Con_ve!Y194))))</f>
        <v/>
      </c>
    </row>
    <row r="195" spans="2:27" ht="30" customHeight="1">
      <c r="B195" t="str">
        <f t="shared" si="3"/>
        <v/>
      </c>
      <c r="C195" s="97"/>
      <c r="D195" s="97"/>
      <c r="E195" s="97"/>
      <c r="F195" s="77"/>
      <c r="G195" s="156"/>
      <c r="H195" s="97"/>
      <c r="I195" s="97"/>
      <c r="J195" s="97"/>
      <c r="K195" s="97"/>
      <c r="P195" s="64" t="s">
        <v>309</v>
      </c>
      <c r="Q195" s="87" t="s">
        <v>309</v>
      </c>
      <c r="R195" s="87" t="s">
        <v>309</v>
      </c>
      <c r="S195" s="87" t="s">
        <v>309</v>
      </c>
      <c r="T195" s="87" t="s">
        <v>309</v>
      </c>
      <c r="U195" s="87" t="s">
        <v>309</v>
      </c>
      <c r="V195" s="87" t="s">
        <v>309</v>
      </c>
      <c r="W195" s="87" t="s">
        <v>309</v>
      </c>
      <c r="X195" s="87" t="s">
        <v>309</v>
      </c>
      <c r="Y195" s="64" t="s">
        <v>309</v>
      </c>
      <c r="AA195" s="64" t="str">
        <f>IF(Rg_ps!$E$5=Con_ve!$U$5,Con_ve!U195,IF(Rg_ps!$E$5=Con_ve!$V$5,Con_ve!V195,IF(Rg_ps!$E$5=Con_ve!$W$5,Con_ve!W195,IF(Rg_ps!$E$5=Con_ve!$X$5,Con_ve!X195,Con_ve!Y195))))</f>
        <v/>
      </c>
    </row>
    <row r="196" spans="2:27" ht="30" customHeight="1">
      <c r="B196" t="str">
        <f t="shared" si="3"/>
        <v/>
      </c>
      <c r="C196" s="97"/>
      <c r="D196" s="97"/>
      <c r="E196" s="97"/>
      <c r="F196" s="77"/>
      <c r="G196" s="156"/>
      <c r="H196" s="97"/>
      <c r="I196" s="97"/>
      <c r="J196" s="97"/>
      <c r="K196" s="97"/>
      <c r="P196" s="64" t="s">
        <v>309</v>
      </c>
      <c r="Q196" s="87" t="s">
        <v>309</v>
      </c>
      <c r="R196" s="87" t="s">
        <v>309</v>
      </c>
      <c r="S196" s="87" t="s">
        <v>309</v>
      </c>
      <c r="T196" s="87" t="s">
        <v>309</v>
      </c>
      <c r="U196" s="87" t="s">
        <v>309</v>
      </c>
      <c r="V196" s="87" t="s">
        <v>309</v>
      </c>
      <c r="W196" s="87" t="s">
        <v>309</v>
      </c>
      <c r="X196" s="87" t="s">
        <v>309</v>
      </c>
      <c r="Y196" s="64" t="s">
        <v>309</v>
      </c>
      <c r="AA196" s="64" t="str">
        <f>IF(Rg_ps!$E$5=Con_ve!$U$5,Con_ve!U196,IF(Rg_ps!$E$5=Con_ve!$V$5,Con_ve!V196,IF(Rg_ps!$E$5=Con_ve!$W$5,Con_ve!W196,IF(Rg_ps!$E$5=Con_ve!$X$5,Con_ve!X196,Con_ve!Y196))))</f>
        <v/>
      </c>
    </row>
    <row r="197" spans="2:27" ht="30" customHeight="1">
      <c r="B197" t="str">
        <f t="shared" si="3"/>
        <v/>
      </c>
      <c r="C197" s="97"/>
      <c r="D197" s="97"/>
      <c r="E197" s="97"/>
      <c r="F197" s="77"/>
      <c r="G197" s="156"/>
      <c r="H197" s="97"/>
      <c r="I197" s="97"/>
      <c r="J197" s="97"/>
      <c r="K197" s="97"/>
      <c r="P197" s="64" t="s">
        <v>309</v>
      </c>
      <c r="Q197" s="87" t="s">
        <v>309</v>
      </c>
      <c r="R197" s="87" t="s">
        <v>309</v>
      </c>
      <c r="S197" s="87" t="s">
        <v>309</v>
      </c>
      <c r="T197" s="87" t="s">
        <v>309</v>
      </c>
      <c r="U197" s="87" t="s">
        <v>309</v>
      </c>
      <c r="V197" s="87" t="s">
        <v>309</v>
      </c>
      <c r="W197" s="87" t="s">
        <v>309</v>
      </c>
      <c r="X197" s="87" t="s">
        <v>309</v>
      </c>
      <c r="Y197" s="64" t="s">
        <v>309</v>
      </c>
      <c r="AA197" s="64" t="str">
        <f>IF(Rg_ps!$E$5=Con_ve!$U$5,Con_ve!U197,IF(Rg_ps!$E$5=Con_ve!$V$5,Con_ve!V197,IF(Rg_ps!$E$5=Con_ve!$W$5,Con_ve!W197,IF(Rg_ps!$E$5=Con_ve!$X$5,Con_ve!X197,Con_ve!Y197))))</f>
        <v/>
      </c>
    </row>
    <row r="198" spans="2:27" ht="30" customHeight="1">
      <c r="B198" t="str">
        <f t="shared" si="3"/>
        <v/>
      </c>
      <c r="C198" s="97"/>
      <c r="D198" s="97"/>
      <c r="E198" s="97"/>
      <c r="F198" s="77"/>
      <c r="G198" s="156"/>
      <c r="H198" s="97"/>
      <c r="I198" s="97"/>
      <c r="J198" s="97"/>
      <c r="K198" s="97"/>
      <c r="P198" s="64" t="s">
        <v>309</v>
      </c>
      <c r="Q198" s="87" t="s">
        <v>309</v>
      </c>
      <c r="R198" s="87" t="s">
        <v>309</v>
      </c>
      <c r="S198" s="87" t="s">
        <v>309</v>
      </c>
      <c r="T198" s="87" t="s">
        <v>309</v>
      </c>
      <c r="U198" s="87" t="s">
        <v>309</v>
      </c>
      <c r="V198" s="87" t="s">
        <v>309</v>
      </c>
      <c r="W198" s="87" t="s">
        <v>309</v>
      </c>
      <c r="X198" s="87" t="s">
        <v>309</v>
      </c>
      <c r="Y198" s="64" t="s">
        <v>309</v>
      </c>
      <c r="AA198" s="64" t="str">
        <f>IF(Rg_ps!$E$5=Con_ve!$U$5,Con_ve!U198,IF(Rg_ps!$E$5=Con_ve!$V$5,Con_ve!V198,IF(Rg_ps!$E$5=Con_ve!$W$5,Con_ve!W198,IF(Rg_ps!$E$5=Con_ve!$X$5,Con_ve!X198,Con_ve!Y198))))</f>
        <v/>
      </c>
    </row>
    <row r="199" spans="2:27" ht="30" customHeight="1">
      <c r="B199" t="str">
        <f t="shared" ref="B199:B262" si="4">IF(G199="","",MONTH(G199))</f>
        <v/>
      </c>
      <c r="C199" s="97"/>
      <c r="D199" s="97"/>
      <c r="E199" s="97"/>
      <c r="F199" s="77"/>
      <c r="G199" s="156"/>
      <c r="H199" s="97"/>
      <c r="I199" s="97"/>
      <c r="J199" s="97"/>
      <c r="K199" s="97"/>
      <c r="P199" s="64" t="s">
        <v>309</v>
      </c>
      <c r="Q199" s="87" t="s">
        <v>309</v>
      </c>
      <c r="R199" s="87" t="s">
        <v>309</v>
      </c>
      <c r="S199" s="87" t="s">
        <v>309</v>
      </c>
      <c r="T199" s="87" t="s">
        <v>309</v>
      </c>
      <c r="U199" s="87" t="s">
        <v>309</v>
      </c>
      <c r="V199" s="87" t="s">
        <v>309</v>
      </c>
      <c r="W199" s="87" t="s">
        <v>309</v>
      </c>
      <c r="X199" s="87" t="s">
        <v>309</v>
      </c>
      <c r="Y199" s="64" t="s">
        <v>309</v>
      </c>
      <c r="AA199" s="64" t="str">
        <f>IF(Rg_ps!$E$5=Con_ve!$U$5,Con_ve!U199,IF(Rg_ps!$E$5=Con_ve!$V$5,Con_ve!V199,IF(Rg_ps!$E$5=Con_ve!$W$5,Con_ve!W199,IF(Rg_ps!$E$5=Con_ve!$X$5,Con_ve!X199,Con_ve!Y199))))</f>
        <v/>
      </c>
    </row>
    <row r="200" spans="2:27" ht="30" customHeight="1">
      <c r="B200" t="str">
        <f t="shared" si="4"/>
        <v/>
      </c>
      <c r="C200" s="97"/>
      <c r="D200" s="97"/>
      <c r="E200" s="97"/>
      <c r="F200" s="77"/>
      <c r="G200" s="156"/>
      <c r="H200" s="97"/>
      <c r="I200" s="97"/>
      <c r="J200" s="97"/>
      <c r="K200" s="97"/>
      <c r="P200" s="64" t="s">
        <v>309</v>
      </c>
      <c r="Q200" s="87" t="s">
        <v>309</v>
      </c>
      <c r="R200" s="87" t="s">
        <v>309</v>
      </c>
      <c r="S200" s="87" t="s">
        <v>309</v>
      </c>
      <c r="T200" s="87" t="s">
        <v>309</v>
      </c>
      <c r="U200" s="87" t="s">
        <v>309</v>
      </c>
      <c r="V200" s="87" t="s">
        <v>309</v>
      </c>
      <c r="W200" s="87" t="s">
        <v>309</v>
      </c>
      <c r="X200" s="87" t="s">
        <v>309</v>
      </c>
      <c r="Y200" s="64" t="s">
        <v>309</v>
      </c>
      <c r="AA200" s="64" t="str">
        <f>IF(Rg_ps!$E$5=Con_ve!$U$5,Con_ve!U200,IF(Rg_ps!$E$5=Con_ve!$V$5,Con_ve!V200,IF(Rg_ps!$E$5=Con_ve!$W$5,Con_ve!W200,IF(Rg_ps!$E$5=Con_ve!$X$5,Con_ve!X200,Con_ve!Y200))))</f>
        <v/>
      </c>
    </row>
    <row r="201" spans="2:27" ht="30" customHeight="1">
      <c r="B201" t="str">
        <f t="shared" si="4"/>
        <v/>
      </c>
      <c r="C201" s="97"/>
      <c r="D201" s="97"/>
      <c r="E201" s="97"/>
      <c r="F201" s="77"/>
      <c r="G201" s="156"/>
      <c r="H201" s="97"/>
      <c r="I201" s="97"/>
      <c r="J201" s="97"/>
      <c r="K201" s="97"/>
      <c r="P201" s="64" t="s">
        <v>309</v>
      </c>
      <c r="Q201" s="87" t="s">
        <v>309</v>
      </c>
      <c r="R201" s="87" t="s">
        <v>309</v>
      </c>
      <c r="S201" s="87" t="s">
        <v>309</v>
      </c>
      <c r="T201" s="87" t="s">
        <v>309</v>
      </c>
      <c r="U201" s="87" t="s">
        <v>309</v>
      </c>
      <c r="V201" s="87" t="s">
        <v>309</v>
      </c>
      <c r="W201" s="87" t="s">
        <v>309</v>
      </c>
      <c r="X201" s="87" t="s">
        <v>309</v>
      </c>
      <c r="Y201" s="64" t="s">
        <v>309</v>
      </c>
      <c r="AA201" s="64" t="str">
        <f>IF(Rg_ps!$E$5=Con_ve!$U$5,Con_ve!U201,IF(Rg_ps!$E$5=Con_ve!$V$5,Con_ve!V201,IF(Rg_ps!$E$5=Con_ve!$W$5,Con_ve!W201,IF(Rg_ps!$E$5=Con_ve!$X$5,Con_ve!X201,Con_ve!Y201))))</f>
        <v/>
      </c>
    </row>
    <row r="202" spans="2:27" ht="30" customHeight="1">
      <c r="B202" t="str">
        <f t="shared" si="4"/>
        <v/>
      </c>
      <c r="C202" s="97"/>
      <c r="D202" s="97"/>
      <c r="E202" s="97"/>
      <c r="F202" s="77"/>
      <c r="G202" s="156"/>
      <c r="H202" s="97"/>
      <c r="I202" s="97"/>
      <c r="J202" s="97"/>
      <c r="K202" s="97"/>
      <c r="P202" s="64" t="s">
        <v>309</v>
      </c>
      <c r="Q202" s="87" t="s">
        <v>309</v>
      </c>
      <c r="R202" s="87" t="s">
        <v>309</v>
      </c>
      <c r="S202" s="87" t="s">
        <v>309</v>
      </c>
      <c r="T202" s="87" t="s">
        <v>309</v>
      </c>
      <c r="U202" s="87" t="s">
        <v>309</v>
      </c>
      <c r="V202" s="87" t="s">
        <v>309</v>
      </c>
      <c r="W202" s="87" t="s">
        <v>309</v>
      </c>
      <c r="X202" s="87" t="s">
        <v>309</v>
      </c>
      <c r="Y202" s="64" t="s">
        <v>309</v>
      </c>
      <c r="AA202" s="64" t="str">
        <f>IF(Rg_ps!$E$5=Con_ve!$U$5,Con_ve!U202,IF(Rg_ps!$E$5=Con_ve!$V$5,Con_ve!V202,IF(Rg_ps!$E$5=Con_ve!$W$5,Con_ve!W202,IF(Rg_ps!$E$5=Con_ve!$X$5,Con_ve!X202,Con_ve!Y202))))</f>
        <v/>
      </c>
    </row>
    <row r="203" spans="2:27" ht="30" customHeight="1">
      <c r="B203" t="str">
        <f t="shared" si="4"/>
        <v/>
      </c>
      <c r="C203" s="97"/>
      <c r="D203" s="97"/>
      <c r="E203" s="97"/>
      <c r="F203" s="77"/>
      <c r="G203" s="156"/>
      <c r="H203" s="97"/>
      <c r="I203" s="97"/>
      <c r="J203" s="97"/>
      <c r="K203" s="97"/>
      <c r="P203" s="64" t="s">
        <v>309</v>
      </c>
      <c r="Q203" s="87" t="s">
        <v>309</v>
      </c>
      <c r="R203" s="87" t="s">
        <v>309</v>
      </c>
      <c r="S203" s="87" t="s">
        <v>309</v>
      </c>
      <c r="T203" s="87" t="s">
        <v>309</v>
      </c>
      <c r="U203" s="87" t="s">
        <v>309</v>
      </c>
      <c r="V203" s="87" t="s">
        <v>309</v>
      </c>
      <c r="W203" s="87" t="s">
        <v>309</v>
      </c>
      <c r="X203" s="87" t="s">
        <v>309</v>
      </c>
      <c r="Y203" s="64" t="s">
        <v>309</v>
      </c>
      <c r="AA203" s="64" t="str">
        <f>IF(Rg_ps!$E$5=Con_ve!$U$5,Con_ve!U203,IF(Rg_ps!$E$5=Con_ve!$V$5,Con_ve!V203,IF(Rg_ps!$E$5=Con_ve!$W$5,Con_ve!W203,IF(Rg_ps!$E$5=Con_ve!$X$5,Con_ve!X203,Con_ve!Y203))))</f>
        <v/>
      </c>
    </row>
    <row r="204" spans="2:27" ht="30" customHeight="1">
      <c r="B204" t="str">
        <f t="shared" si="4"/>
        <v/>
      </c>
      <c r="C204" s="97"/>
      <c r="D204" s="97"/>
      <c r="E204" s="97"/>
      <c r="F204" s="77"/>
      <c r="G204" s="156"/>
      <c r="H204" s="97"/>
      <c r="I204" s="97"/>
      <c r="J204" s="97"/>
      <c r="K204" s="97"/>
      <c r="P204" s="64" t="s">
        <v>309</v>
      </c>
      <c r="Q204" s="87" t="s">
        <v>309</v>
      </c>
      <c r="R204" s="87" t="s">
        <v>309</v>
      </c>
      <c r="S204" s="87" t="s">
        <v>309</v>
      </c>
      <c r="T204" s="87" t="s">
        <v>309</v>
      </c>
      <c r="U204" s="87" t="s">
        <v>309</v>
      </c>
      <c r="V204" s="87" t="s">
        <v>309</v>
      </c>
      <c r="W204" s="87" t="s">
        <v>309</v>
      </c>
      <c r="X204" s="87" t="s">
        <v>309</v>
      </c>
      <c r="Y204" s="64" t="s">
        <v>309</v>
      </c>
      <c r="AA204" s="64" t="str">
        <f>IF(Rg_ps!$E$5=Con_ve!$U$5,Con_ve!U204,IF(Rg_ps!$E$5=Con_ve!$V$5,Con_ve!V204,IF(Rg_ps!$E$5=Con_ve!$W$5,Con_ve!W204,IF(Rg_ps!$E$5=Con_ve!$X$5,Con_ve!X204,Con_ve!Y204))))</f>
        <v/>
      </c>
    </row>
    <row r="205" spans="2:27" ht="30" customHeight="1">
      <c r="B205" t="str">
        <f t="shared" si="4"/>
        <v/>
      </c>
      <c r="C205" s="97"/>
      <c r="D205" s="97"/>
      <c r="E205" s="97"/>
      <c r="F205" s="77"/>
      <c r="G205" s="156"/>
      <c r="H205" s="97"/>
      <c r="I205" s="97"/>
      <c r="J205" s="97"/>
      <c r="K205" s="97"/>
      <c r="P205" s="64" t="s">
        <v>309</v>
      </c>
      <c r="Q205" s="87" t="s">
        <v>309</v>
      </c>
      <c r="R205" s="87" t="s">
        <v>309</v>
      </c>
      <c r="S205" s="87" t="s">
        <v>309</v>
      </c>
      <c r="T205" s="87" t="s">
        <v>309</v>
      </c>
      <c r="U205" s="87" t="s">
        <v>309</v>
      </c>
      <c r="V205" s="87" t="s">
        <v>309</v>
      </c>
      <c r="W205" s="87" t="s">
        <v>309</v>
      </c>
      <c r="X205" s="87" t="s">
        <v>309</v>
      </c>
      <c r="Y205" s="64" t="s">
        <v>309</v>
      </c>
      <c r="AA205" s="64" t="str">
        <f>IF(Rg_ps!$E$5=Con_ve!$U$5,Con_ve!U205,IF(Rg_ps!$E$5=Con_ve!$V$5,Con_ve!V205,IF(Rg_ps!$E$5=Con_ve!$W$5,Con_ve!W205,IF(Rg_ps!$E$5=Con_ve!$X$5,Con_ve!X205,Con_ve!Y205))))</f>
        <v/>
      </c>
    </row>
    <row r="206" spans="2:27" ht="30" customHeight="1">
      <c r="B206" t="str">
        <f t="shared" si="4"/>
        <v/>
      </c>
      <c r="C206" s="97"/>
      <c r="D206" s="97"/>
      <c r="E206" s="97"/>
      <c r="F206" s="77"/>
      <c r="G206" s="156"/>
      <c r="H206" s="97"/>
      <c r="I206" s="97"/>
      <c r="J206" s="97"/>
      <c r="K206" s="97"/>
      <c r="P206" s="64" t="s">
        <v>309</v>
      </c>
      <c r="Q206" s="87" t="s">
        <v>309</v>
      </c>
      <c r="R206" s="87" t="s">
        <v>309</v>
      </c>
      <c r="S206" s="87" t="s">
        <v>309</v>
      </c>
      <c r="T206" s="87" t="s">
        <v>309</v>
      </c>
      <c r="U206" s="87" t="s">
        <v>309</v>
      </c>
      <c r="V206" s="87" t="s">
        <v>309</v>
      </c>
      <c r="W206" s="87" t="s">
        <v>309</v>
      </c>
      <c r="X206" s="87" t="s">
        <v>309</v>
      </c>
      <c r="Y206" s="64" t="s">
        <v>309</v>
      </c>
      <c r="AA206" s="64" t="str">
        <f>IF(Rg_ps!$E$5=Con_ve!$U$5,Con_ve!U206,IF(Rg_ps!$E$5=Con_ve!$V$5,Con_ve!V206,IF(Rg_ps!$E$5=Con_ve!$W$5,Con_ve!W206,IF(Rg_ps!$E$5=Con_ve!$X$5,Con_ve!X206,Con_ve!Y206))))</f>
        <v/>
      </c>
    </row>
    <row r="207" spans="2:27" ht="30" customHeight="1">
      <c r="B207" t="str">
        <f t="shared" si="4"/>
        <v/>
      </c>
      <c r="C207" s="97"/>
      <c r="D207" s="97"/>
      <c r="E207" s="97"/>
      <c r="F207" s="77"/>
      <c r="G207" s="156"/>
      <c r="H207" s="97"/>
      <c r="I207" s="97"/>
      <c r="J207" s="97"/>
      <c r="K207" s="97"/>
      <c r="P207" s="64" t="s">
        <v>309</v>
      </c>
      <c r="Q207" s="87" t="s">
        <v>309</v>
      </c>
      <c r="R207" s="87" t="s">
        <v>309</v>
      </c>
      <c r="S207" s="87" t="s">
        <v>309</v>
      </c>
      <c r="T207" s="87" t="s">
        <v>309</v>
      </c>
      <c r="U207" s="87" t="s">
        <v>309</v>
      </c>
      <c r="V207" s="87" t="s">
        <v>309</v>
      </c>
      <c r="W207" s="87" t="s">
        <v>309</v>
      </c>
      <c r="X207" s="87" t="s">
        <v>309</v>
      </c>
      <c r="Y207" s="64" t="s">
        <v>309</v>
      </c>
      <c r="AA207" s="64" t="str">
        <f>IF(Rg_ps!$E$5=Con_ve!$U$5,Con_ve!U207,IF(Rg_ps!$E$5=Con_ve!$V$5,Con_ve!V207,IF(Rg_ps!$E$5=Con_ve!$W$5,Con_ve!W207,IF(Rg_ps!$E$5=Con_ve!$X$5,Con_ve!X207,Con_ve!Y207))))</f>
        <v/>
      </c>
    </row>
    <row r="208" spans="2:27" ht="30" customHeight="1">
      <c r="B208" t="str">
        <f t="shared" si="4"/>
        <v/>
      </c>
      <c r="C208" s="97"/>
      <c r="D208" s="97"/>
      <c r="E208" s="97"/>
      <c r="F208" s="77"/>
      <c r="G208" s="156"/>
      <c r="H208" s="97"/>
      <c r="I208" s="97"/>
      <c r="J208" s="97"/>
      <c r="K208" s="97"/>
      <c r="P208" s="64" t="s">
        <v>309</v>
      </c>
      <c r="Q208" s="87" t="s">
        <v>309</v>
      </c>
      <c r="R208" s="87" t="s">
        <v>309</v>
      </c>
      <c r="S208" s="87" t="s">
        <v>309</v>
      </c>
      <c r="T208" s="87" t="s">
        <v>309</v>
      </c>
      <c r="U208" s="87" t="s">
        <v>309</v>
      </c>
      <c r="V208" s="87" t="s">
        <v>309</v>
      </c>
      <c r="W208" s="87" t="s">
        <v>309</v>
      </c>
      <c r="X208" s="87" t="s">
        <v>309</v>
      </c>
      <c r="Y208" s="64" t="s">
        <v>309</v>
      </c>
      <c r="AA208" s="64" t="str">
        <f>IF(Rg_ps!$E$5=Con_ve!$U$5,Con_ve!U208,IF(Rg_ps!$E$5=Con_ve!$V$5,Con_ve!V208,IF(Rg_ps!$E$5=Con_ve!$W$5,Con_ve!W208,IF(Rg_ps!$E$5=Con_ve!$X$5,Con_ve!X208,Con_ve!Y208))))</f>
        <v/>
      </c>
    </row>
    <row r="209" spans="2:27" ht="30" customHeight="1">
      <c r="B209" t="str">
        <f t="shared" si="4"/>
        <v/>
      </c>
      <c r="C209" s="97"/>
      <c r="D209" s="97"/>
      <c r="E209" s="97"/>
      <c r="F209" s="77"/>
      <c r="G209" s="156"/>
      <c r="H209" s="97"/>
      <c r="I209" s="97"/>
      <c r="J209" s="97"/>
      <c r="K209" s="97"/>
      <c r="P209" s="64" t="s">
        <v>309</v>
      </c>
      <c r="Q209" s="87" t="s">
        <v>309</v>
      </c>
      <c r="R209" s="87" t="s">
        <v>309</v>
      </c>
      <c r="S209" s="87" t="s">
        <v>309</v>
      </c>
      <c r="T209" s="87" t="s">
        <v>309</v>
      </c>
      <c r="U209" s="87" t="s">
        <v>309</v>
      </c>
      <c r="V209" s="87" t="s">
        <v>309</v>
      </c>
      <c r="W209" s="87" t="s">
        <v>309</v>
      </c>
      <c r="X209" s="87" t="s">
        <v>309</v>
      </c>
      <c r="Y209" s="64" t="s">
        <v>309</v>
      </c>
      <c r="AA209" s="64" t="str">
        <f>IF(Rg_ps!$E$5=Con_ve!$U$5,Con_ve!U209,IF(Rg_ps!$E$5=Con_ve!$V$5,Con_ve!V209,IF(Rg_ps!$E$5=Con_ve!$W$5,Con_ve!W209,IF(Rg_ps!$E$5=Con_ve!$X$5,Con_ve!X209,Con_ve!Y209))))</f>
        <v/>
      </c>
    </row>
    <row r="210" spans="2:27" ht="30" customHeight="1">
      <c r="B210" t="str">
        <f t="shared" si="4"/>
        <v/>
      </c>
      <c r="C210" s="97"/>
      <c r="D210" s="97"/>
      <c r="E210" s="97"/>
      <c r="F210" s="77"/>
      <c r="G210" s="156"/>
      <c r="H210" s="97"/>
      <c r="I210" s="97"/>
      <c r="J210" s="97"/>
      <c r="K210" s="97"/>
      <c r="P210" s="64" t="s">
        <v>309</v>
      </c>
      <c r="Q210" s="87" t="s">
        <v>309</v>
      </c>
      <c r="R210" s="87" t="s">
        <v>309</v>
      </c>
      <c r="S210" s="87" t="s">
        <v>309</v>
      </c>
      <c r="T210" s="87" t="s">
        <v>309</v>
      </c>
      <c r="U210" s="87" t="s">
        <v>309</v>
      </c>
      <c r="V210" s="87" t="s">
        <v>309</v>
      </c>
      <c r="W210" s="87" t="s">
        <v>309</v>
      </c>
      <c r="X210" s="87" t="s">
        <v>309</v>
      </c>
      <c r="Y210" s="64" t="s">
        <v>309</v>
      </c>
      <c r="AA210" s="64" t="str">
        <f>IF(Rg_ps!$E$5=Con_ve!$U$5,Con_ve!U210,IF(Rg_ps!$E$5=Con_ve!$V$5,Con_ve!V210,IF(Rg_ps!$E$5=Con_ve!$W$5,Con_ve!W210,IF(Rg_ps!$E$5=Con_ve!$X$5,Con_ve!X210,Con_ve!Y210))))</f>
        <v/>
      </c>
    </row>
    <row r="211" spans="2:27" ht="30" customHeight="1">
      <c r="B211" t="str">
        <f t="shared" si="4"/>
        <v/>
      </c>
      <c r="C211" s="97"/>
      <c r="D211" s="97"/>
      <c r="E211" s="97"/>
      <c r="F211" s="77"/>
      <c r="G211" s="156"/>
      <c r="H211" s="97"/>
      <c r="I211" s="97"/>
      <c r="J211" s="97"/>
      <c r="K211" s="97"/>
      <c r="P211" s="64" t="s">
        <v>309</v>
      </c>
      <c r="Q211" s="87" t="s">
        <v>309</v>
      </c>
      <c r="R211" s="87" t="s">
        <v>309</v>
      </c>
      <c r="S211" s="87" t="s">
        <v>309</v>
      </c>
      <c r="T211" s="87" t="s">
        <v>309</v>
      </c>
      <c r="U211" s="87" t="s">
        <v>309</v>
      </c>
      <c r="V211" s="87" t="s">
        <v>309</v>
      </c>
      <c r="W211" s="87" t="s">
        <v>309</v>
      </c>
      <c r="X211" s="87" t="s">
        <v>309</v>
      </c>
      <c r="Y211" s="64" t="s">
        <v>309</v>
      </c>
      <c r="AA211" s="64" t="str">
        <f>IF(Rg_ps!$E$5=Con_ve!$U$5,Con_ve!U211,IF(Rg_ps!$E$5=Con_ve!$V$5,Con_ve!V211,IF(Rg_ps!$E$5=Con_ve!$W$5,Con_ve!W211,IF(Rg_ps!$E$5=Con_ve!$X$5,Con_ve!X211,Con_ve!Y211))))</f>
        <v/>
      </c>
    </row>
    <row r="212" spans="2:27" ht="30" customHeight="1">
      <c r="B212" t="str">
        <f t="shared" si="4"/>
        <v/>
      </c>
      <c r="C212" s="97"/>
      <c r="D212" s="97"/>
      <c r="E212" s="97"/>
      <c r="F212" s="77"/>
      <c r="G212" s="156"/>
      <c r="H212" s="97"/>
      <c r="I212" s="97"/>
      <c r="J212" s="97"/>
      <c r="K212" s="97"/>
      <c r="P212" s="64" t="s">
        <v>309</v>
      </c>
      <c r="Q212" s="87" t="s">
        <v>309</v>
      </c>
      <c r="R212" s="87" t="s">
        <v>309</v>
      </c>
      <c r="S212" s="87" t="s">
        <v>309</v>
      </c>
      <c r="T212" s="87" t="s">
        <v>309</v>
      </c>
      <c r="U212" s="87" t="s">
        <v>309</v>
      </c>
      <c r="V212" s="87" t="s">
        <v>309</v>
      </c>
      <c r="W212" s="87" t="s">
        <v>309</v>
      </c>
      <c r="X212" s="87" t="s">
        <v>309</v>
      </c>
      <c r="Y212" s="64" t="s">
        <v>309</v>
      </c>
      <c r="AA212" s="64" t="str">
        <f>IF(Rg_ps!$E$5=Con_ve!$U$5,Con_ve!U212,IF(Rg_ps!$E$5=Con_ve!$V$5,Con_ve!V212,IF(Rg_ps!$E$5=Con_ve!$W$5,Con_ve!W212,IF(Rg_ps!$E$5=Con_ve!$X$5,Con_ve!X212,Con_ve!Y212))))</f>
        <v/>
      </c>
    </row>
    <row r="213" spans="2:27" ht="30" customHeight="1">
      <c r="B213" t="str">
        <f t="shared" si="4"/>
        <v/>
      </c>
      <c r="C213" s="97"/>
      <c r="D213" s="97"/>
      <c r="E213" s="97"/>
      <c r="F213" s="77"/>
      <c r="G213" s="156"/>
      <c r="H213" s="97"/>
      <c r="I213" s="97"/>
      <c r="J213" s="97"/>
      <c r="K213" s="97"/>
      <c r="P213" s="64" t="s">
        <v>309</v>
      </c>
      <c r="Q213" s="87" t="s">
        <v>309</v>
      </c>
      <c r="R213" s="87" t="s">
        <v>309</v>
      </c>
      <c r="S213" s="87" t="s">
        <v>309</v>
      </c>
      <c r="T213" s="87" t="s">
        <v>309</v>
      </c>
      <c r="U213" s="87" t="s">
        <v>309</v>
      </c>
      <c r="V213" s="87" t="s">
        <v>309</v>
      </c>
      <c r="W213" s="87" t="s">
        <v>309</v>
      </c>
      <c r="X213" s="87" t="s">
        <v>309</v>
      </c>
      <c r="Y213" s="64" t="s">
        <v>309</v>
      </c>
      <c r="AA213" s="64" t="str">
        <f>IF(Rg_ps!$E$5=Con_ve!$U$5,Con_ve!U213,IF(Rg_ps!$E$5=Con_ve!$V$5,Con_ve!V213,IF(Rg_ps!$E$5=Con_ve!$W$5,Con_ve!W213,IF(Rg_ps!$E$5=Con_ve!$X$5,Con_ve!X213,Con_ve!Y213))))</f>
        <v/>
      </c>
    </row>
    <row r="214" spans="2:27" ht="30" customHeight="1">
      <c r="B214" t="str">
        <f t="shared" si="4"/>
        <v/>
      </c>
      <c r="C214" s="97"/>
      <c r="D214" s="97"/>
      <c r="E214" s="97"/>
      <c r="F214" s="77"/>
      <c r="G214" s="156"/>
      <c r="H214" s="97"/>
      <c r="I214" s="97"/>
      <c r="J214" s="97"/>
      <c r="K214" s="97"/>
      <c r="P214" s="64" t="s">
        <v>309</v>
      </c>
      <c r="Q214" s="87" t="s">
        <v>309</v>
      </c>
      <c r="R214" s="87" t="s">
        <v>309</v>
      </c>
      <c r="S214" s="87" t="s">
        <v>309</v>
      </c>
      <c r="T214" s="87" t="s">
        <v>309</v>
      </c>
      <c r="U214" s="87" t="s">
        <v>309</v>
      </c>
      <c r="V214" s="87" t="s">
        <v>309</v>
      </c>
      <c r="W214" s="87" t="s">
        <v>309</v>
      </c>
      <c r="X214" s="87" t="s">
        <v>309</v>
      </c>
      <c r="Y214" s="64" t="s">
        <v>309</v>
      </c>
      <c r="AA214" s="64" t="str">
        <f>IF(Rg_ps!$E$5=Con_ve!$U$5,Con_ve!U214,IF(Rg_ps!$E$5=Con_ve!$V$5,Con_ve!V214,IF(Rg_ps!$E$5=Con_ve!$W$5,Con_ve!W214,IF(Rg_ps!$E$5=Con_ve!$X$5,Con_ve!X214,Con_ve!Y214))))</f>
        <v/>
      </c>
    </row>
    <row r="215" spans="2:27" ht="30" customHeight="1">
      <c r="B215" t="str">
        <f t="shared" si="4"/>
        <v/>
      </c>
      <c r="C215" s="97"/>
      <c r="D215" s="97"/>
      <c r="E215" s="97"/>
      <c r="F215" s="77"/>
      <c r="G215" s="156"/>
      <c r="H215" s="97"/>
      <c r="I215" s="97"/>
      <c r="J215" s="97"/>
      <c r="K215" s="97"/>
      <c r="P215" s="64" t="s">
        <v>309</v>
      </c>
      <c r="Q215" s="87" t="s">
        <v>309</v>
      </c>
      <c r="R215" s="87" t="s">
        <v>309</v>
      </c>
      <c r="S215" s="87" t="s">
        <v>309</v>
      </c>
      <c r="T215" s="87" t="s">
        <v>309</v>
      </c>
      <c r="U215" s="87" t="s">
        <v>309</v>
      </c>
      <c r="V215" s="87" t="s">
        <v>309</v>
      </c>
      <c r="W215" s="87" t="s">
        <v>309</v>
      </c>
      <c r="X215" s="87" t="s">
        <v>309</v>
      </c>
      <c r="Y215" s="64" t="s">
        <v>309</v>
      </c>
      <c r="AA215" s="64" t="str">
        <f>IF(Rg_ps!$E$5=Con_ve!$U$5,Con_ve!U215,IF(Rg_ps!$E$5=Con_ve!$V$5,Con_ve!V215,IF(Rg_ps!$E$5=Con_ve!$W$5,Con_ve!W215,IF(Rg_ps!$E$5=Con_ve!$X$5,Con_ve!X215,Con_ve!Y215))))</f>
        <v/>
      </c>
    </row>
    <row r="216" spans="2:27" ht="30" customHeight="1">
      <c r="B216" t="str">
        <f t="shared" si="4"/>
        <v/>
      </c>
      <c r="C216" s="97"/>
      <c r="D216" s="97"/>
      <c r="E216" s="97"/>
      <c r="F216" s="77"/>
      <c r="G216" s="156"/>
      <c r="H216" s="97"/>
      <c r="I216" s="97"/>
      <c r="J216" s="97"/>
      <c r="K216" s="97"/>
      <c r="P216" s="64" t="s">
        <v>309</v>
      </c>
      <c r="Q216" s="87" t="s">
        <v>309</v>
      </c>
      <c r="R216" s="87" t="s">
        <v>309</v>
      </c>
      <c r="S216" s="87" t="s">
        <v>309</v>
      </c>
      <c r="T216" s="87" t="s">
        <v>309</v>
      </c>
      <c r="U216" s="87" t="s">
        <v>309</v>
      </c>
      <c r="V216" s="87" t="s">
        <v>309</v>
      </c>
      <c r="W216" s="87" t="s">
        <v>309</v>
      </c>
      <c r="X216" s="87" t="s">
        <v>309</v>
      </c>
      <c r="Y216" s="64" t="s">
        <v>309</v>
      </c>
      <c r="AA216" s="64" t="str">
        <f>IF(Rg_ps!$E$5=Con_ve!$U$5,Con_ve!U216,IF(Rg_ps!$E$5=Con_ve!$V$5,Con_ve!V216,IF(Rg_ps!$E$5=Con_ve!$W$5,Con_ve!W216,IF(Rg_ps!$E$5=Con_ve!$X$5,Con_ve!X216,Con_ve!Y216))))</f>
        <v/>
      </c>
    </row>
    <row r="217" spans="2:27" ht="30" customHeight="1">
      <c r="B217" t="str">
        <f t="shared" si="4"/>
        <v/>
      </c>
      <c r="C217" s="97"/>
      <c r="D217" s="97"/>
      <c r="E217" s="97"/>
      <c r="F217" s="77"/>
      <c r="G217" s="156"/>
      <c r="H217" s="97"/>
      <c r="I217" s="97"/>
      <c r="J217" s="97"/>
      <c r="K217" s="97"/>
      <c r="P217" s="64" t="s">
        <v>309</v>
      </c>
      <c r="Q217" s="87" t="s">
        <v>309</v>
      </c>
      <c r="R217" s="87" t="s">
        <v>309</v>
      </c>
      <c r="S217" s="87" t="s">
        <v>309</v>
      </c>
      <c r="T217" s="87" t="s">
        <v>309</v>
      </c>
      <c r="U217" s="87" t="s">
        <v>309</v>
      </c>
      <c r="V217" s="87" t="s">
        <v>309</v>
      </c>
      <c r="W217" s="87" t="s">
        <v>309</v>
      </c>
      <c r="X217" s="87" t="s">
        <v>309</v>
      </c>
      <c r="Y217" s="64" t="s">
        <v>309</v>
      </c>
      <c r="AA217" s="64" t="str">
        <f>IF(Rg_ps!$E$5=Con_ve!$U$5,Con_ve!U217,IF(Rg_ps!$E$5=Con_ve!$V$5,Con_ve!V217,IF(Rg_ps!$E$5=Con_ve!$W$5,Con_ve!W217,IF(Rg_ps!$E$5=Con_ve!$X$5,Con_ve!X217,Con_ve!Y217))))</f>
        <v/>
      </c>
    </row>
    <row r="218" spans="2:27" ht="30" customHeight="1">
      <c r="B218" t="str">
        <f t="shared" si="4"/>
        <v/>
      </c>
      <c r="C218" s="97"/>
      <c r="D218" s="97"/>
      <c r="E218" s="97"/>
      <c r="F218" s="77"/>
      <c r="G218" s="156"/>
      <c r="H218" s="97"/>
      <c r="I218" s="97"/>
      <c r="J218" s="97"/>
      <c r="K218" s="97"/>
      <c r="P218" s="64" t="s">
        <v>309</v>
      </c>
      <c r="Q218" s="87" t="s">
        <v>309</v>
      </c>
      <c r="R218" s="87" t="s">
        <v>309</v>
      </c>
      <c r="S218" s="87" t="s">
        <v>309</v>
      </c>
      <c r="T218" s="87" t="s">
        <v>309</v>
      </c>
      <c r="U218" s="87" t="s">
        <v>309</v>
      </c>
      <c r="V218" s="87" t="s">
        <v>309</v>
      </c>
      <c r="W218" s="87" t="s">
        <v>309</v>
      </c>
      <c r="X218" s="87" t="s">
        <v>309</v>
      </c>
      <c r="Y218" s="64" t="s">
        <v>309</v>
      </c>
      <c r="AA218" s="64" t="str">
        <f>IF(Rg_ps!$E$5=Con_ve!$U$5,Con_ve!U218,IF(Rg_ps!$E$5=Con_ve!$V$5,Con_ve!V218,IF(Rg_ps!$E$5=Con_ve!$W$5,Con_ve!W218,IF(Rg_ps!$E$5=Con_ve!$X$5,Con_ve!X218,Con_ve!Y218))))</f>
        <v/>
      </c>
    </row>
    <row r="219" spans="2:27" ht="30" customHeight="1">
      <c r="B219" t="str">
        <f t="shared" si="4"/>
        <v/>
      </c>
      <c r="C219" s="97"/>
      <c r="D219" s="97"/>
      <c r="E219" s="97"/>
      <c r="F219" s="77"/>
      <c r="G219" s="156"/>
      <c r="H219" s="97"/>
      <c r="I219" s="97"/>
      <c r="J219" s="97"/>
      <c r="K219" s="97"/>
      <c r="P219" s="64" t="s">
        <v>309</v>
      </c>
      <c r="Q219" s="87" t="s">
        <v>309</v>
      </c>
      <c r="R219" s="87" t="s">
        <v>309</v>
      </c>
      <c r="S219" s="87" t="s">
        <v>309</v>
      </c>
      <c r="T219" s="87" t="s">
        <v>309</v>
      </c>
      <c r="U219" s="87" t="s">
        <v>309</v>
      </c>
      <c r="V219" s="87" t="s">
        <v>309</v>
      </c>
      <c r="W219" s="87" t="s">
        <v>309</v>
      </c>
      <c r="X219" s="87" t="s">
        <v>309</v>
      </c>
      <c r="Y219" s="64" t="s">
        <v>309</v>
      </c>
      <c r="AA219" s="64" t="str">
        <f>IF(Rg_ps!$E$5=Con_ve!$U$5,Con_ve!U219,IF(Rg_ps!$E$5=Con_ve!$V$5,Con_ve!V219,IF(Rg_ps!$E$5=Con_ve!$W$5,Con_ve!W219,IF(Rg_ps!$E$5=Con_ve!$X$5,Con_ve!X219,Con_ve!Y219))))</f>
        <v/>
      </c>
    </row>
    <row r="220" spans="2:27" ht="30" customHeight="1">
      <c r="B220" t="str">
        <f t="shared" si="4"/>
        <v/>
      </c>
      <c r="C220" s="97"/>
      <c r="D220" s="97"/>
      <c r="E220" s="97"/>
      <c r="F220" s="77"/>
      <c r="G220" s="156"/>
      <c r="H220" s="97"/>
      <c r="I220" s="97"/>
      <c r="J220" s="97"/>
      <c r="K220" s="97"/>
      <c r="P220" s="64" t="s">
        <v>309</v>
      </c>
      <c r="Q220" s="87" t="s">
        <v>309</v>
      </c>
      <c r="R220" s="87" t="s">
        <v>309</v>
      </c>
      <c r="S220" s="87" t="s">
        <v>309</v>
      </c>
      <c r="T220" s="87" t="s">
        <v>309</v>
      </c>
      <c r="U220" s="87" t="s">
        <v>309</v>
      </c>
      <c r="V220" s="87" t="s">
        <v>309</v>
      </c>
      <c r="W220" s="87" t="s">
        <v>309</v>
      </c>
      <c r="X220" s="87" t="s">
        <v>309</v>
      </c>
      <c r="Y220" s="64" t="s">
        <v>309</v>
      </c>
      <c r="AA220" s="64" t="str">
        <f>IF(Rg_ps!$E$5=Con_ve!$U$5,Con_ve!U220,IF(Rg_ps!$E$5=Con_ve!$V$5,Con_ve!V220,IF(Rg_ps!$E$5=Con_ve!$W$5,Con_ve!W220,IF(Rg_ps!$E$5=Con_ve!$X$5,Con_ve!X220,Con_ve!Y220))))</f>
        <v/>
      </c>
    </row>
    <row r="221" spans="2:27" ht="30" customHeight="1">
      <c r="B221" t="str">
        <f t="shared" si="4"/>
        <v/>
      </c>
      <c r="C221" s="97"/>
      <c r="D221" s="97"/>
      <c r="E221" s="97"/>
      <c r="F221" s="77"/>
      <c r="G221" s="156"/>
      <c r="H221" s="97"/>
      <c r="I221" s="97"/>
      <c r="J221" s="97"/>
      <c r="K221" s="97"/>
      <c r="P221" s="64" t="s">
        <v>309</v>
      </c>
      <c r="Q221" s="87" t="s">
        <v>309</v>
      </c>
      <c r="R221" s="87" t="s">
        <v>309</v>
      </c>
      <c r="S221" s="87" t="s">
        <v>309</v>
      </c>
      <c r="T221" s="87" t="s">
        <v>309</v>
      </c>
      <c r="U221" s="87" t="s">
        <v>309</v>
      </c>
      <c r="V221" s="87" t="s">
        <v>309</v>
      </c>
      <c r="W221" s="87" t="s">
        <v>309</v>
      </c>
      <c r="X221" s="87" t="s">
        <v>309</v>
      </c>
      <c r="Y221" s="64" t="s">
        <v>309</v>
      </c>
      <c r="AA221" s="64" t="str">
        <f>IF(Rg_ps!$E$5=Con_ve!$U$5,Con_ve!U221,IF(Rg_ps!$E$5=Con_ve!$V$5,Con_ve!V221,IF(Rg_ps!$E$5=Con_ve!$W$5,Con_ve!W221,IF(Rg_ps!$E$5=Con_ve!$X$5,Con_ve!X221,Con_ve!Y221))))</f>
        <v/>
      </c>
    </row>
    <row r="222" spans="2:27" ht="30" customHeight="1">
      <c r="B222" t="str">
        <f t="shared" si="4"/>
        <v/>
      </c>
      <c r="C222" s="97"/>
      <c r="D222" s="97"/>
      <c r="E222" s="97"/>
      <c r="F222" s="77"/>
      <c r="G222" s="156"/>
      <c r="H222" s="97"/>
      <c r="I222" s="97"/>
      <c r="J222" s="97"/>
      <c r="K222" s="97"/>
      <c r="P222" s="64" t="s">
        <v>309</v>
      </c>
      <c r="Q222" s="87" t="s">
        <v>309</v>
      </c>
      <c r="R222" s="87" t="s">
        <v>309</v>
      </c>
      <c r="S222" s="87" t="s">
        <v>309</v>
      </c>
      <c r="T222" s="87" t="s">
        <v>309</v>
      </c>
      <c r="U222" s="87" t="s">
        <v>309</v>
      </c>
      <c r="V222" s="87" t="s">
        <v>309</v>
      </c>
      <c r="W222" s="87" t="s">
        <v>309</v>
      </c>
      <c r="X222" s="87" t="s">
        <v>309</v>
      </c>
      <c r="Y222" s="64" t="s">
        <v>309</v>
      </c>
      <c r="AA222" s="64" t="str">
        <f>IF(Rg_ps!$E$5=Con_ve!$U$5,Con_ve!U222,IF(Rg_ps!$E$5=Con_ve!$V$5,Con_ve!V222,IF(Rg_ps!$E$5=Con_ve!$W$5,Con_ve!W222,IF(Rg_ps!$E$5=Con_ve!$X$5,Con_ve!X222,Con_ve!Y222))))</f>
        <v/>
      </c>
    </row>
    <row r="223" spans="2:27" ht="30" customHeight="1">
      <c r="B223" t="str">
        <f t="shared" si="4"/>
        <v/>
      </c>
      <c r="C223" s="97"/>
      <c r="D223" s="97"/>
      <c r="E223" s="97"/>
      <c r="F223" s="77"/>
      <c r="G223" s="156"/>
      <c r="H223" s="97"/>
      <c r="I223" s="97"/>
      <c r="J223" s="97"/>
      <c r="K223" s="97"/>
      <c r="P223" s="64" t="s">
        <v>309</v>
      </c>
      <c r="Q223" s="87" t="s">
        <v>309</v>
      </c>
      <c r="R223" s="87" t="s">
        <v>309</v>
      </c>
      <c r="S223" s="87" t="s">
        <v>309</v>
      </c>
      <c r="T223" s="87" t="s">
        <v>309</v>
      </c>
      <c r="U223" s="87" t="s">
        <v>309</v>
      </c>
      <c r="V223" s="87" t="s">
        <v>309</v>
      </c>
      <c r="W223" s="87" t="s">
        <v>309</v>
      </c>
      <c r="X223" s="87" t="s">
        <v>309</v>
      </c>
      <c r="Y223" s="64" t="s">
        <v>309</v>
      </c>
      <c r="AA223" s="64" t="str">
        <f>IF(Rg_ps!$E$5=Con_ve!$U$5,Con_ve!U223,IF(Rg_ps!$E$5=Con_ve!$V$5,Con_ve!V223,IF(Rg_ps!$E$5=Con_ve!$W$5,Con_ve!W223,IF(Rg_ps!$E$5=Con_ve!$X$5,Con_ve!X223,Con_ve!Y223))))</f>
        <v/>
      </c>
    </row>
    <row r="224" spans="2:27" ht="30" customHeight="1">
      <c r="B224" t="str">
        <f t="shared" si="4"/>
        <v/>
      </c>
      <c r="C224" s="97"/>
      <c r="D224" s="97"/>
      <c r="E224" s="97"/>
      <c r="F224" s="77"/>
      <c r="G224" s="156"/>
      <c r="H224" s="97"/>
      <c r="I224" s="97"/>
      <c r="J224" s="97"/>
      <c r="K224" s="97"/>
      <c r="P224" s="64" t="s">
        <v>309</v>
      </c>
      <c r="Q224" s="87" t="s">
        <v>309</v>
      </c>
      <c r="R224" s="87" t="s">
        <v>309</v>
      </c>
      <c r="S224" s="87" t="s">
        <v>309</v>
      </c>
      <c r="T224" s="87" t="s">
        <v>309</v>
      </c>
      <c r="U224" s="87" t="s">
        <v>309</v>
      </c>
      <c r="V224" s="87" t="s">
        <v>309</v>
      </c>
      <c r="W224" s="87" t="s">
        <v>309</v>
      </c>
      <c r="X224" s="87" t="s">
        <v>309</v>
      </c>
      <c r="Y224" s="64" t="s">
        <v>309</v>
      </c>
      <c r="AA224" s="64" t="str">
        <f>IF(Rg_ps!$E$5=Con_ve!$U$5,Con_ve!U224,IF(Rg_ps!$E$5=Con_ve!$V$5,Con_ve!V224,IF(Rg_ps!$E$5=Con_ve!$W$5,Con_ve!W224,IF(Rg_ps!$E$5=Con_ve!$X$5,Con_ve!X224,Con_ve!Y224))))</f>
        <v/>
      </c>
    </row>
    <row r="225" spans="2:27" ht="30" customHeight="1">
      <c r="B225" t="str">
        <f t="shared" si="4"/>
        <v/>
      </c>
      <c r="C225" s="97"/>
      <c r="D225" s="97"/>
      <c r="E225" s="97"/>
      <c r="F225" s="77"/>
      <c r="G225" s="156"/>
      <c r="H225" s="97"/>
      <c r="I225" s="97"/>
      <c r="J225" s="97"/>
      <c r="K225" s="97"/>
      <c r="P225" s="64" t="s">
        <v>309</v>
      </c>
      <c r="Q225" s="87" t="s">
        <v>309</v>
      </c>
      <c r="R225" s="87" t="s">
        <v>309</v>
      </c>
      <c r="S225" s="87" t="s">
        <v>309</v>
      </c>
      <c r="T225" s="87" t="s">
        <v>309</v>
      </c>
      <c r="U225" s="87" t="s">
        <v>309</v>
      </c>
      <c r="V225" s="87" t="s">
        <v>309</v>
      </c>
      <c r="W225" s="87" t="s">
        <v>309</v>
      </c>
      <c r="X225" s="87" t="s">
        <v>309</v>
      </c>
      <c r="Y225" s="64" t="s">
        <v>309</v>
      </c>
      <c r="AA225" s="64" t="str">
        <f>IF(Rg_ps!$E$5=Con_ve!$U$5,Con_ve!U225,IF(Rg_ps!$E$5=Con_ve!$V$5,Con_ve!V225,IF(Rg_ps!$E$5=Con_ve!$W$5,Con_ve!W225,IF(Rg_ps!$E$5=Con_ve!$X$5,Con_ve!X225,Con_ve!Y225))))</f>
        <v/>
      </c>
    </row>
    <row r="226" spans="2:27" ht="30" customHeight="1">
      <c r="B226" t="str">
        <f t="shared" si="4"/>
        <v/>
      </c>
      <c r="C226" s="97"/>
      <c r="D226" s="97"/>
      <c r="E226" s="97"/>
      <c r="F226" s="77"/>
      <c r="G226" s="156"/>
      <c r="H226" s="97"/>
      <c r="I226" s="97"/>
      <c r="J226" s="97"/>
      <c r="K226" s="97"/>
      <c r="P226" s="64" t="s">
        <v>309</v>
      </c>
      <c r="Q226" s="87" t="s">
        <v>309</v>
      </c>
      <c r="R226" s="87" t="s">
        <v>309</v>
      </c>
      <c r="S226" s="87" t="s">
        <v>309</v>
      </c>
      <c r="T226" s="87" t="s">
        <v>309</v>
      </c>
      <c r="U226" s="87" t="s">
        <v>309</v>
      </c>
      <c r="V226" s="87" t="s">
        <v>309</v>
      </c>
      <c r="W226" s="87" t="s">
        <v>309</v>
      </c>
      <c r="X226" s="87" t="s">
        <v>309</v>
      </c>
      <c r="Y226" s="64" t="s">
        <v>309</v>
      </c>
      <c r="AA226" s="64" t="str">
        <f>IF(Rg_ps!$E$5=Con_ve!$U$5,Con_ve!U226,IF(Rg_ps!$E$5=Con_ve!$V$5,Con_ve!V226,IF(Rg_ps!$E$5=Con_ve!$W$5,Con_ve!W226,IF(Rg_ps!$E$5=Con_ve!$X$5,Con_ve!X226,Con_ve!Y226))))</f>
        <v/>
      </c>
    </row>
    <row r="227" spans="2:27" ht="30" customHeight="1">
      <c r="B227" t="str">
        <f t="shared" si="4"/>
        <v/>
      </c>
      <c r="C227" s="97"/>
      <c r="D227" s="97"/>
      <c r="E227" s="97"/>
      <c r="F227" s="77"/>
      <c r="G227" s="156"/>
      <c r="H227" s="97"/>
      <c r="I227" s="97"/>
      <c r="J227" s="97"/>
      <c r="K227" s="97"/>
      <c r="P227" s="64" t="s">
        <v>309</v>
      </c>
      <c r="Q227" s="87" t="s">
        <v>309</v>
      </c>
      <c r="R227" s="87" t="s">
        <v>309</v>
      </c>
      <c r="S227" s="87" t="s">
        <v>309</v>
      </c>
      <c r="T227" s="87" t="s">
        <v>309</v>
      </c>
      <c r="U227" s="87" t="s">
        <v>309</v>
      </c>
      <c r="V227" s="87" t="s">
        <v>309</v>
      </c>
      <c r="W227" s="87" t="s">
        <v>309</v>
      </c>
      <c r="X227" s="87" t="s">
        <v>309</v>
      </c>
      <c r="Y227" s="64" t="s">
        <v>309</v>
      </c>
      <c r="AA227" s="64" t="str">
        <f>IF(Rg_ps!$E$5=Con_ve!$U$5,Con_ve!U227,IF(Rg_ps!$E$5=Con_ve!$V$5,Con_ve!V227,IF(Rg_ps!$E$5=Con_ve!$W$5,Con_ve!W227,IF(Rg_ps!$E$5=Con_ve!$X$5,Con_ve!X227,Con_ve!Y227))))</f>
        <v/>
      </c>
    </row>
    <row r="228" spans="2:27" ht="30" customHeight="1">
      <c r="B228" t="str">
        <f t="shared" si="4"/>
        <v/>
      </c>
      <c r="C228" s="97"/>
      <c r="D228" s="97"/>
      <c r="E228" s="97"/>
      <c r="F228" s="77"/>
      <c r="G228" s="156"/>
      <c r="H228" s="97"/>
      <c r="I228" s="97"/>
      <c r="J228" s="97"/>
      <c r="K228" s="97"/>
      <c r="P228" s="64" t="s">
        <v>309</v>
      </c>
      <c r="Q228" s="87" t="s">
        <v>309</v>
      </c>
      <c r="R228" s="87" t="s">
        <v>309</v>
      </c>
      <c r="S228" s="87" t="s">
        <v>309</v>
      </c>
      <c r="T228" s="87" t="s">
        <v>309</v>
      </c>
      <c r="U228" s="87" t="s">
        <v>309</v>
      </c>
      <c r="V228" s="87" t="s">
        <v>309</v>
      </c>
      <c r="W228" s="87" t="s">
        <v>309</v>
      </c>
      <c r="X228" s="87" t="s">
        <v>309</v>
      </c>
      <c r="Y228" s="64" t="s">
        <v>309</v>
      </c>
      <c r="AA228" s="64" t="str">
        <f>IF(Rg_ps!$E$5=Con_ve!$U$5,Con_ve!U228,IF(Rg_ps!$E$5=Con_ve!$V$5,Con_ve!V228,IF(Rg_ps!$E$5=Con_ve!$W$5,Con_ve!W228,IF(Rg_ps!$E$5=Con_ve!$X$5,Con_ve!X228,Con_ve!Y228))))</f>
        <v/>
      </c>
    </row>
    <row r="229" spans="2:27" ht="30" customHeight="1">
      <c r="B229" t="str">
        <f t="shared" si="4"/>
        <v/>
      </c>
      <c r="C229" s="97"/>
      <c r="D229" s="97"/>
      <c r="E229" s="97"/>
      <c r="F229" s="77"/>
      <c r="G229" s="156"/>
      <c r="H229" s="97"/>
      <c r="I229" s="97"/>
      <c r="J229" s="97"/>
      <c r="K229" s="97"/>
      <c r="P229" s="64" t="s">
        <v>309</v>
      </c>
      <c r="Q229" s="87" t="s">
        <v>309</v>
      </c>
      <c r="R229" s="87" t="s">
        <v>309</v>
      </c>
      <c r="S229" s="87" t="s">
        <v>309</v>
      </c>
      <c r="T229" s="87" t="s">
        <v>309</v>
      </c>
      <c r="U229" s="87" t="s">
        <v>309</v>
      </c>
      <c r="V229" s="87" t="s">
        <v>309</v>
      </c>
      <c r="W229" s="87" t="s">
        <v>309</v>
      </c>
      <c r="X229" s="87" t="s">
        <v>309</v>
      </c>
      <c r="Y229" s="64" t="s">
        <v>309</v>
      </c>
      <c r="AA229" s="64" t="str">
        <f>IF(Rg_ps!$E$5=Con_ve!$U$5,Con_ve!U229,IF(Rg_ps!$E$5=Con_ve!$V$5,Con_ve!V229,IF(Rg_ps!$E$5=Con_ve!$W$5,Con_ve!W229,IF(Rg_ps!$E$5=Con_ve!$X$5,Con_ve!X229,Con_ve!Y229))))</f>
        <v/>
      </c>
    </row>
    <row r="230" spans="2:27" ht="30" customHeight="1">
      <c r="B230" t="str">
        <f t="shared" si="4"/>
        <v/>
      </c>
      <c r="C230" s="97"/>
      <c r="D230" s="97"/>
      <c r="E230" s="97"/>
      <c r="F230" s="77"/>
      <c r="G230" s="156"/>
      <c r="H230" s="97"/>
      <c r="I230" s="97"/>
      <c r="J230" s="97"/>
      <c r="K230" s="97"/>
      <c r="P230" s="64" t="s">
        <v>309</v>
      </c>
      <c r="Q230" s="87" t="s">
        <v>309</v>
      </c>
      <c r="R230" s="87" t="s">
        <v>309</v>
      </c>
      <c r="S230" s="87" t="s">
        <v>309</v>
      </c>
      <c r="T230" s="87" t="s">
        <v>309</v>
      </c>
      <c r="U230" s="87" t="s">
        <v>309</v>
      </c>
      <c r="V230" s="87" t="s">
        <v>309</v>
      </c>
      <c r="W230" s="87" t="s">
        <v>309</v>
      </c>
      <c r="X230" s="87" t="s">
        <v>309</v>
      </c>
      <c r="Y230" s="64" t="s">
        <v>309</v>
      </c>
      <c r="AA230" s="64" t="str">
        <f>IF(Rg_ps!$E$5=Con_ve!$U$5,Con_ve!U230,IF(Rg_ps!$E$5=Con_ve!$V$5,Con_ve!V230,IF(Rg_ps!$E$5=Con_ve!$W$5,Con_ve!W230,IF(Rg_ps!$E$5=Con_ve!$X$5,Con_ve!X230,Con_ve!Y230))))</f>
        <v/>
      </c>
    </row>
    <row r="231" spans="2:27" ht="30" customHeight="1">
      <c r="B231" t="str">
        <f t="shared" si="4"/>
        <v/>
      </c>
      <c r="C231" s="97"/>
      <c r="D231" s="97"/>
      <c r="E231" s="97"/>
      <c r="F231" s="77"/>
      <c r="G231" s="156"/>
      <c r="H231" s="97"/>
      <c r="I231" s="97"/>
      <c r="J231" s="97"/>
      <c r="K231" s="97"/>
      <c r="P231" s="64" t="s">
        <v>309</v>
      </c>
      <c r="Q231" s="87" t="s">
        <v>309</v>
      </c>
      <c r="R231" s="87" t="s">
        <v>309</v>
      </c>
      <c r="S231" s="87" t="s">
        <v>309</v>
      </c>
      <c r="T231" s="87" t="s">
        <v>309</v>
      </c>
      <c r="U231" s="87" t="s">
        <v>309</v>
      </c>
      <c r="V231" s="87" t="s">
        <v>309</v>
      </c>
      <c r="W231" s="87" t="s">
        <v>309</v>
      </c>
      <c r="X231" s="87" t="s">
        <v>309</v>
      </c>
      <c r="Y231" s="64" t="s">
        <v>309</v>
      </c>
      <c r="AA231" s="64" t="str">
        <f>IF(Rg_ps!$E$5=Con_ve!$U$5,Con_ve!U231,IF(Rg_ps!$E$5=Con_ve!$V$5,Con_ve!V231,IF(Rg_ps!$E$5=Con_ve!$W$5,Con_ve!W231,IF(Rg_ps!$E$5=Con_ve!$X$5,Con_ve!X231,Con_ve!Y231))))</f>
        <v/>
      </c>
    </row>
    <row r="232" spans="2:27" ht="30" customHeight="1">
      <c r="B232" t="str">
        <f t="shared" si="4"/>
        <v/>
      </c>
      <c r="C232" s="97"/>
      <c r="D232" s="97"/>
      <c r="E232" s="97"/>
      <c r="F232" s="77"/>
      <c r="G232" s="156"/>
      <c r="H232" s="97"/>
      <c r="I232" s="97"/>
      <c r="J232" s="97"/>
      <c r="K232" s="97"/>
      <c r="P232" s="64" t="s">
        <v>309</v>
      </c>
      <c r="Q232" s="87" t="s">
        <v>309</v>
      </c>
      <c r="R232" s="87" t="s">
        <v>309</v>
      </c>
      <c r="S232" s="87" t="s">
        <v>309</v>
      </c>
      <c r="T232" s="87" t="s">
        <v>309</v>
      </c>
      <c r="U232" s="87" t="s">
        <v>309</v>
      </c>
      <c r="V232" s="87" t="s">
        <v>309</v>
      </c>
      <c r="W232" s="87" t="s">
        <v>309</v>
      </c>
      <c r="X232" s="87" t="s">
        <v>309</v>
      </c>
      <c r="Y232" s="64" t="s">
        <v>309</v>
      </c>
      <c r="AA232" s="64" t="str">
        <f>IF(Rg_ps!$E$5=Con_ve!$U$5,Con_ve!U232,IF(Rg_ps!$E$5=Con_ve!$V$5,Con_ve!V232,IF(Rg_ps!$E$5=Con_ve!$W$5,Con_ve!W232,IF(Rg_ps!$E$5=Con_ve!$X$5,Con_ve!X232,Con_ve!Y232))))</f>
        <v/>
      </c>
    </row>
    <row r="233" spans="2:27" ht="30" customHeight="1">
      <c r="B233" t="str">
        <f t="shared" si="4"/>
        <v/>
      </c>
      <c r="C233" s="97"/>
      <c r="D233" s="97"/>
      <c r="E233" s="97"/>
      <c r="F233" s="77"/>
      <c r="G233" s="156"/>
      <c r="H233" s="97"/>
      <c r="I233" s="97"/>
      <c r="J233" s="97"/>
      <c r="K233" s="97"/>
      <c r="P233" s="64" t="s">
        <v>309</v>
      </c>
      <c r="Q233" s="87" t="s">
        <v>309</v>
      </c>
      <c r="R233" s="87" t="s">
        <v>309</v>
      </c>
      <c r="S233" s="87" t="s">
        <v>309</v>
      </c>
      <c r="T233" s="87" t="s">
        <v>309</v>
      </c>
      <c r="U233" s="87" t="s">
        <v>309</v>
      </c>
      <c r="V233" s="87" t="s">
        <v>309</v>
      </c>
      <c r="W233" s="87" t="s">
        <v>309</v>
      </c>
      <c r="X233" s="87" t="s">
        <v>309</v>
      </c>
      <c r="Y233" s="64" t="s">
        <v>309</v>
      </c>
      <c r="AA233" s="64" t="str">
        <f>IF(Rg_ps!$E$5=Con_ve!$U$5,Con_ve!U233,IF(Rg_ps!$E$5=Con_ve!$V$5,Con_ve!V233,IF(Rg_ps!$E$5=Con_ve!$W$5,Con_ve!W233,IF(Rg_ps!$E$5=Con_ve!$X$5,Con_ve!X233,Con_ve!Y233))))</f>
        <v/>
      </c>
    </row>
    <row r="234" spans="2:27" ht="30" customHeight="1">
      <c r="B234" t="str">
        <f t="shared" si="4"/>
        <v/>
      </c>
      <c r="C234" s="97"/>
      <c r="D234" s="97"/>
      <c r="E234" s="97"/>
      <c r="F234" s="77"/>
      <c r="G234" s="156"/>
      <c r="H234" s="97"/>
      <c r="I234" s="97"/>
      <c r="J234" s="97"/>
      <c r="K234" s="97"/>
      <c r="P234" s="64" t="s">
        <v>309</v>
      </c>
      <c r="Q234" s="87" t="s">
        <v>309</v>
      </c>
      <c r="R234" s="87" t="s">
        <v>309</v>
      </c>
      <c r="S234" s="87" t="s">
        <v>309</v>
      </c>
      <c r="T234" s="87" t="s">
        <v>309</v>
      </c>
      <c r="U234" s="87" t="s">
        <v>309</v>
      </c>
      <c r="V234" s="87" t="s">
        <v>309</v>
      </c>
      <c r="W234" s="87" t="s">
        <v>309</v>
      </c>
      <c r="X234" s="87" t="s">
        <v>309</v>
      </c>
      <c r="Y234" s="64" t="s">
        <v>309</v>
      </c>
      <c r="AA234" s="64" t="str">
        <f>IF(Rg_ps!$E$5=Con_ve!$U$5,Con_ve!U234,IF(Rg_ps!$E$5=Con_ve!$V$5,Con_ve!V234,IF(Rg_ps!$E$5=Con_ve!$W$5,Con_ve!W234,IF(Rg_ps!$E$5=Con_ve!$X$5,Con_ve!X234,Con_ve!Y234))))</f>
        <v/>
      </c>
    </row>
    <row r="235" spans="2:27" ht="30" customHeight="1">
      <c r="B235" t="str">
        <f t="shared" si="4"/>
        <v/>
      </c>
      <c r="C235" s="97"/>
      <c r="D235" s="97"/>
      <c r="E235" s="97"/>
      <c r="F235" s="77"/>
      <c r="G235" s="156"/>
      <c r="H235" s="97"/>
      <c r="I235" s="97"/>
      <c r="J235" s="97"/>
      <c r="K235" s="97"/>
      <c r="P235" s="64" t="s">
        <v>309</v>
      </c>
      <c r="Q235" s="87" t="s">
        <v>309</v>
      </c>
      <c r="R235" s="87" t="s">
        <v>309</v>
      </c>
      <c r="S235" s="87" t="s">
        <v>309</v>
      </c>
      <c r="T235" s="87" t="s">
        <v>309</v>
      </c>
      <c r="U235" s="87" t="s">
        <v>309</v>
      </c>
      <c r="V235" s="87" t="s">
        <v>309</v>
      </c>
      <c r="W235" s="87" t="s">
        <v>309</v>
      </c>
      <c r="X235" s="87" t="s">
        <v>309</v>
      </c>
      <c r="Y235" s="64" t="s">
        <v>309</v>
      </c>
      <c r="AA235" s="64" t="str">
        <f>IF(Rg_ps!$E$5=Con_ve!$U$5,Con_ve!U235,IF(Rg_ps!$E$5=Con_ve!$V$5,Con_ve!V235,IF(Rg_ps!$E$5=Con_ve!$W$5,Con_ve!W235,IF(Rg_ps!$E$5=Con_ve!$X$5,Con_ve!X235,Con_ve!Y235))))</f>
        <v/>
      </c>
    </row>
    <row r="236" spans="2:27" ht="30" customHeight="1">
      <c r="B236" t="str">
        <f t="shared" si="4"/>
        <v/>
      </c>
      <c r="C236" s="97"/>
      <c r="D236" s="97"/>
      <c r="E236" s="97"/>
      <c r="F236" s="77"/>
      <c r="G236" s="156"/>
      <c r="H236" s="97"/>
      <c r="I236" s="97"/>
      <c r="J236" s="97"/>
      <c r="K236" s="97"/>
      <c r="P236" s="64" t="s">
        <v>309</v>
      </c>
      <c r="Q236" s="87" t="s">
        <v>309</v>
      </c>
      <c r="R236" s="87" t="s">
        <v>309</v>
      </c>
      <c r="S236" s="87" t="s">
        <v>309</v>
      </c>
      <c r="T236" s="87" t="s">
        <v>309</v>
      </c>
      <c r="U236" s="87" t="s">
        <v>309</v>
      </c>
      <c r="V236" s="87" t="s">
        <v>309</v>
      </c>
      <c r="W236" s="87" t="s">
        <v>309</v>
      </c>
      <c r="X236" s="87" t="s">
        <v>309</v>
      </c>
      <c r="Y236" s="64" t="s">
        <v>309</v>
      </c>
      <c r="AA236" s="64" t="str">
        <f>IF(Rg_ps!$E$5=Con_ve!$U$5,Con_ve!U236,IF(Rg_ps!$E$5=Con_ve!$V$5,Con_ve!V236,IF(Rg_ps!$E$5=Con_ve!$W$5,Con_ve!W236,IF(Rg_ps!$E$5=Con_ve!$X$5,Con_ve!X236,Con_ve!Y236))))</f>
        <v/>
      </c>
    </row>
    <row r="237" spans="2:27" ht="30" customHeight="1">
      <c r="B237" t="str">
        <f t="shared" si="4"/>
        <v/>
      </c>
      <c r="C237" s="97"/>
      <c r="D237" s="97"/>
      <c r="E237" s="97"/>
      <c r="F237" s="77"/>
      <c r="G237" s="156"/>
      <c r="H237" s="97"/>
      <c r="I237" s="97"/>
      <c r="J237" s="97"/>
      <c r="K237" s="97"/>
      <c r="P237" s="64" t="s">
        <v>309</v>
      </c>
      <c r="Q237" s="87" t="s">
        <v>309</v>
      </c>
      <c r="R237" s="87" t="s">
        <v>309</v>
      </c>
      <c r="S237" s="87" t="s">
        <v>309</v>
      </c>
      <c r="T237" s="87" t="s">
        <v>309</v>
      </c>
      <c r="U237" s="87" t="s">
        <v>309</v>
      </c>
      <c r="V237" s="87" t="s">
        <v>309</v>
      </c>
      <c r="W237" s="87" t="s">
        <v>309</v>
      </c>
      <c r="X237" s="87" t="s">
        <v>309</v>
      </c>
      <c r="Y237" s="64" t="s">
        <v>309</v>
      </c>
      <c r="AA237" s="64" t="str">
        <f>IF(Rg_ps!$E$5=Con_ve!$U$5,Con_ve!U237,IF(Rg_ps!$E$5=Con_ve!$V$5,Con_ve!V237,IF(Rg_ps!$E$5=Con_ve!$W$5,Con_ve!W237,IF(Rg_ps!$E$5=Con_ve!$X$5,Con_ve!X237,Con_ve!Y237))))</f>
        <v/>
      </c>
    </row>
    <row r="238" spans="2:27" ht="30" customHeight="1">
      <c r="B238" t="str">
        <f t="shared" si="4"/>
        <v/>
      </c>
      <c r="C238" s="97"/>
      <c r="D238" s="97"/>
      <c r="E238" s="97"/>
      <c r="F238" s="77"/>
      <c r="G238" s="156"/>
      <c r="H238" s="97"/>
      <c r="I238" s="97"/>
      <c r="J238" s="97"/>
      <c r="K238" s="97"/>
      <c r="P238" s="64" t="s">
        <v>309</v>
      </c>
      <c r="Q238" s="87" t="s">
        <v>309</v>
      </c>
      <c r="R238" s="87" t="s">
        <v>309</v>
      </c>
      <c r="S238" s="87" t="s">
        <v>309</v>
      </c>
      <c r="T238" s="87" t="s">
        <v>309</v>
      </c>
      <c r="U238" s="87" t="s">
        <v>309</v>
      </c>
      <c r="V238" s="87" t="s">
        <v>309</v>
      </c>
      <c r="W238" s="87" t="s">
        <v>309</v>
      </c>
      <c r="X238" s="87" t="s">
        <v>309</v>
      </c>
      <c r="Y238" s="64" t="s">
        <v>309</v>
      </c>
      <c r="AA238" s="64" t="str">
        <f>IF(Rg_ps!$E$5=Con_ve!$U$5,Con_ve!U238,IF(Rg_ps!$E$5=Con_ve!$V$5,Con_ve!V238,IF(Rg_ps!$E$5=Con_ve!$W$5,Con_ve!W238,IF(Rg_ps!$E$5=Con_ve!$X$5,Con_ve!X238,Con_ve!Y238))))</f>
        <v/>
      </c>
    </row>
    <row r="239" spans="2:27" ht="30" customHeight="1">
      <c r="B239" t="str">
        <f t="shared" si="4"/>
        <v/>
      </c>
      <c r="C239" s="97"/>
      <c r="D239" s="97"/>
      <c r="E239" s="97"/>
      <c r="F239" s="77"/>
      <c r="G239" s="156"/>
      <c r="H239" s="97"/>
      <c r="I239" s="97"/>
      <c r="J239" s="97"/>
      <c r="K239" s="97"/>
      <c r="P239" s="64" t="s">
        <v>309</v>
      </c>
      <c r="Q239" s="87" t="s">
        <v>309</v>
      </c>
      <c r="R239" s="87" t="s">
        <v>309</v>
      </c>
      <c r="S239" s="87" t="s">
        <v>309</v>
      </c>
      <c r="T239" s="87" t="s">
        <v>309</v>
      </c>
      <c r="U239" s="87" t="s">
        <v>309</v>
      </c>
      <c r="V239" s="87" t="s">
        <v>309</v>
      </c>
      <c r="W239" s="87" t="s">
        <v>309</v>
      </c>
      <c r="X239" s="87" t="s">
        <v>309</v>
      </c>
      <c r="Y239" s="64" t="s">
        <v>309</v>
      </c>
      <c r="AA239" s="64" t="str">
        <f>IF(Rg_ps!$E$5=Con_ve!$U$5,Con_ve!U239,IF(Rg_ps!$E$5=Con_ve!$V$5,Con_ve!V239,IF(Rg_ps!$E$5=Con_ve!$W$5,Con_ve!W239,IF(Rg_ps!$E$5=Con_ve!$X$5,Con_ve!X239,Con_ve!Y239))))</f>
        <v/>
      </c>
    </row>
    <row r="240" spans="2:27" ht="30" customHeight="1">
      <c r="B240" t="str">
        <f t="shared" si="4"/>
        <v/>
      </c>
      <c r="C240" s="97"/>
      <c r="D240" s="97"/>
      <c r="E240" s="97"/>
      <c r="F240" s="77"/>
      <c r="G240" s="156"/>
      <c r="H240" s="97"/>
      <c r="I240" s="97"/>
      <c r="J240" s="97"/>
      <c r="K240" s="97"/>
      <c r="P240" s="64" t="s">
        <v>309</v>
      </c>
      <c r="Q240" s="87" t="s">
        <v>309</v>
      </c>
      <c r="R240" s="87" t="s">
        <v>309</v>
      </c>
      <c r="S240" s="87" t="s">
        <v>309</v>
      </c>
      <c r="T240" s="87" t="s">
        <v>309</v>
      </c>
      <c r="U240" s="87" t="s">
        <v>309</v>
      </c>
      <c r="V240" s="87" t="s">
        <v>309</v>
      </c>
      <c r="W240" s="87" t="s">
        <v>309</v>
      </c>
      <c r="X240" s="87" t="s">
        <v>309</v>
      </c>
      <c r="Y240" s="64" t="s">
        <v>309</v>
      </c>
      <c r="AA240" s="64" t="str">
        <f>IF(Rg_ps!$E$5=Con_ve!$U$5,Con_ve!U240,IF(Rg_ps!$E$5=Con_ve!$V$5,Con_ve!V240,IF(Rg_ps!$E$5=Con_ve!$W$5,Con_ve!W240,IF(Rg_ps!$E$5=Con_ve!$X$5,Con_ve!X240,Con_ve!Y240))))</f>
        <v/>
      </c>
    </row>
    <row r="241" spans="2:27" ht="30" customHeight="1">
      <c r="B241" t="str">
        <f t="shared" si="4"/>
        <v/>
      </c>
      <c r="C241" s="97"/>
      <c r="D241" s="97"/>
      <c r="E241" s="97"/>
      <c r="F241" s="77"/>
      <c r="G241" s="156"/>
      <c r="H241" s="97"/>
      <c r="I241" s="97"/>
      <c r="J241" s="97"/>
      <c r="K241" s="97"/>
      <c r="P241" s="64" t="s">
        <v>309</v>
      </c>
      <c r="Q241" s="87" t="s">
        <v>309</v>
      </c>
      <c r="R241" s="87" t="s">
        <v>309</v>
      </c>
      <c r="S241" s="87" t="s">
        <v>309</v>
      </c>
      <c r="T241" s="87" t="s">
        <v>309</v>
      </c>
      <c r="U241" s="87" t="s">
        <v>309</v>
      </c>
      <c r="V241" s="87" t="s">
        <v>309</v>
      </c>
      <c r="W241" s="87" t="s">
        <v>309</v>
      </c>
      <c r="X241" s="87" t="s">
        <v>309</v>
      </c>
      <c r="Y241" s="64" t="s">
        <v>309</v>
      </c>
      <c r="AA241" s="64" t="str">
        <f>IF(Rg_ps!$E$5=Con_ve!$U$5,Con_ve!U241,IF(Rg_ps!$E$5=Con_ve!$V$5,Con_ve!V241,IF(Rg_ps!$E$5=Con_ve!$W$5,Con_ve!W241,IF(Rg_ps!$E$5=Con_ve!$X$5,Con_ve!X241,Con_ve!Y241))))</f>
        <v/>
      </c>
    </row>
    <row r="242" spans="2:27" ht="30" customHeight="1">
      <c r="B242" t="str">
        <f t="shared" si="4"/>
        <v/>
      </c>
      <c r="C242" s="97"/>
      <c r="D242" s="97"/>
      <c r="E242" s="97"/>
      <c r="F242" s="77"/>
      <c r="G242" s="156"/>
      <c r="H242" s="97"/>
      <c r="I242" s="97"/>
      <c r="J242" s="97"/>
      <c r="K242" s="97"/>
      <c r="P242" s="64" t="s">
        <v>309</v>
      </c>
      <c r="Q242" s="87" t="s">
        <v>309</v>
      </c>
      <c r="R242" s="87" t="s">
        <v>309</v>
      </c>
      <c r="S242" s="87" t="s">
        <v>309</v>
      </c>
      <c r="T242" s="87" t="s">
        <v>309</v>
      </c>
      <c r="U242" s="87" t="s">
        <v>309</v>
      </c>
      <c r="V242" s="87" t="s">
        <v>309</v>
      </c>
      <c r="W242" s="87" t="s">
        <v>309</v>
      </c>
      <c r="X242" s="87" t="s">
        <v>309</v>
      </c>
      <c r="Y242" s="64" t="s">
        <v>309</v>
      </c>
      <c r="AA242" s="64" t="str">
        <f>IF(Rg_ps!$E$5=Con_ve!$U$5,Con_ve!U242,IF(Rg_ps!$E$5=Con_ve!$V$5,Con_ve!V242,IF(Rg_ps!$E$5=Con_ve!$W$5,Con_ve!W242,IF(Rg_ps!$E$5=Con_ve!$X$5,Con_ve!X242,Con_ve!Y242))))</f>
        <v/>
      </c>
    </row>
    <row r="243" spans="2:27" ht="30" customHeight="1">
      <c r="B243" t="str">
        <f t="shared" si="4"/>
        <v/>
      </c>
      <c r="C243" s="97"/>
      <c r="D243" s="97"/>
      <c r="E243" s="97"/>
      <c r="F243" s="77"/>
      <c r="G243" s="156"/>
      <c r="H243" s="97"/>
      <c r="I243" s="97"/>
      <c r="J243" s="97"/>
      <c r="K243" s="97"/>
      <c r="P243" s="64" t="s">
        <v>309</v>
      </c>
      <c r="Q243" s="87" t="s">
        <v>309</v>
      </c>
      <c r="R243" s="87" t="s">
        <v>309</v>
      </c>
      <c r="S243" s="87" t="s">
        <v>309</v>
      </c>
      <c r="T243" s="87" t="s">
        <v>309</v>
      </c>
      <c r="U243" s="87" t="s">
        <v>309</v>
      </c>
      <c r="V243" s="87" t="s">
        <v>309</v>
      </c>
      <c r="W243" s="87" t="s">
        <v>309</v>
      </c>
      <c r="X243" s="87" t="s">
        <v>309</v>
      </c>
      <c r="Y243" s="64" t="s">
        <v>309</v>
      </c>
      <c r="AA243" s="64" t="str">
        <f>IF(Rg_ps!$E$5=Con_ve!$U$5,Con_ve!U243,IF(Rg_ps!$E$5=Con_ve!$V$5,Con_ve!V243,IF(Rg_ps!$E$5=Con_ve!$W$5,Con_ve!W243,IF(Rg_ps!$E$5=Con_ve!$X$5,Con_ve!X243,Con_ve!Y243))))</f>
        <v/>
      </c>
    </row>
    <row r="244" spans="2:27" ht="30" customHeight="1">
      <c r="B244" t="str">
        <f t="shared" si="4"/>
        <v/>
      </c>
      <c r="C244" s="97"/>
      <c r="D244" s="97"/>
      <c r="E244" s="97"/>
      <c r="F244" s="77"/>
      <c r="G244" s="156"/>
      <c r="H244" s="97"/>
      <c r="I244" s="97"/>
      <c r="J244" s="97"/>
      <c r="K244" s="97"/>
      <c r="P244" s="64" t="s">
        <v>309</v>
      </c>
      <c r="Q244" s="87" t="s">
        <v>309</v>
      </c>
      <c r="R244" s="87" t="s">
        <v>309</v>
      </c>
      <c r="S244" s="87" t="s">
        <v>309</v>
      </c>
      <c r="T244" s="87" t="s">
        <v>309</v>
      </c>
      <c r="U244" s="87" t="s">
        <v>309</v>
      </c>
      <c r="V244" s="87" t="s">
        <v>309</v>
      </c>
      <c r="W244" s="87" t="s">
        <v>309</v>
      </c>
      <c r="X244" s="87" t="s">
        <v>309</v>
      </c>
      <c r="Y244" s="64" t="s">
        <v>309</v>
      </c>
      <c r="AA244" s="64" t="str">
        <f>IF(Rg_ps!$E$5=Con_ve!$U$5,Con_ve!U244,IF(Rg_ps!$E$5=Con_ve!$V$5,Con_ve!V244,IF(Rg_ps!$E$5=Con_ve!$W$5,Con_ve!W244,IF(Rg_ps!$E$5=Con_ve!$X$5,Con_ve!X244,Con_ve!Y244))))</f>
        <v/>
      </c>
    </row>
    <row r="245" spans="2:27" ht="30" customHeight="1">
      <c r="B245" t="str">
        <f t="shared" si="4"/>
        <v/>
      </c>
      <c r="C245" s="97"/>
      <c r="D245" s="97"/>
      <c r="E245" s="97"/>
      <c r="F245" s="77"/>
      <c r="G245" s="156"/>
      <c r="H245" s="97"/>
      <c r="I245" s="97"/>
      <c r="J245" s="97"/>
      <c r="K245" s="97"/>
      <c r="P245" s="64" t="s">
        <v>309</v>
      </c>
      <c r="Q245" s="87" t="s">
        <v>309</v>
      </c>
      <c r="R245" s="87" t="s">
        <v>309</v>
      </c>
      <c r="S245" s="87" t="s">
        <v>309</v>
      </c>
      <c r="T245" s="87" t="s">
        <v>309</v>
      </c>
      <c r="U245" s="87" t="s">
        <v>309</v>
      </c>
      <c r="V245" s="87" t="s">
        <v>309</v>
      </c>
      <c r="W245" s="87" t="s">
        <v>309</v>
      </c>
      <c r="X245" s="87" t="s">
        <v>309</v>
      </c>
      <c r="Y245" s="64" t="s">
        <v>309</v>
      </c>
      <c r="AA245" s="64" t="str">
        <f>IF(Rg_ps!$E$5=Con_ve!$U$5,Con_ve!U245,IF(Rg_ps!$E$5=Con_ve!$V$5,Con_ve!V245,IF(Rg_ps!$E$5=Con_ve!$W$5,Con_ve!W245,IF(Rg_ps!$E$5=Con_ve!$X$5,Con_ve!X245,Con_ve!Y245))))</f>
        <v/>
      </c>
    </row>
    <row r="246" spans="2:27" ht="30" customHeight="1">
      <c r="B246" t="str">
        <f t="shared" si="4"/>
        <v/>
      </c>
      <c r="C246" s="97"/>
      <c r="D246" s="97"/>
      <c r="E246" s="97"/>
      <c r="F246" s="77"/>
      <c r="G246" s="156"/>
      <c r="H246" s="97"/>
      <c r="I246" s="97"/>
      <c r="J246" s="97"/>
      <c r="K246" s="97"/>
      <c r="P246" s="64" t="s">
        <v>309</v>
      </c>
      <c r="Q246" s="87" t="s">
        <v>309</v>
      </c>
      <c r="R246" s="87" t="s">
        <v>309</v>
      </c>
      <c r="S246" s="87" t="s">
        <v>309</v>
      </c>
      <c r="T246" s="87" t="s">
        <v>309</v>
      </c>
      <c r="U246" s="87" t="s">
        <v>309</v>
      </c>
      <c r="V246" s="87" t="s">
        <v>309</v>
      </c>
      <c r="W246" s="87" t="s">
        <v>309</v>
      </c>
      <c r="X246" s="87" t="s">
        <v>309</v>
      </c>
      <c r="Y246" s="64" t="s">
        <v>309</v>
      </c>
      <c r="AA246" s="64" t="str">
        <f>IF(Rg_ps!$E$5=Con_ve!$U$5,Con_ve!U246,IF(Rg_ps!$E$5=Con_ve!$V$5,Con_ve!V246,IF(Rg_ps!$E$5=Con_ve!$W$5,Con_ve!W246,IF(Rg_ps!$E$5=Con_ve!$X$5,Con_ve!X246,Con_ve!Y246))))</f>
        <v/>
      </c>
    </row>
    <row r="247" spans="2:27" ht="30" customHeight="1">
      <c r="B247" t="str">
        <f t="shared" si="4"/>
        <v/>
      </c>
      <c r="C247" s="97"/>
      <c r="D247" s="97"/>
      <c r="E247" s="97"/>
      <c r="F247" s="77"/>
      <c r="G247" s="156"/>
      <c r="H247" s="97"/>
      <c r="I247" s="97"/>
      <c r="J247" s="97"/>
      <c r="K247" s="97"/>
      <c r="P247" s="64" t="s">
        <v>309</v>
      </c>
      <c r="Q247" s="87" t="s">
        <v>309</v>
      </c>
      <c r="R247" s="87" t="s">
        <v>309</v>
      </c>
      <c r="S247" s="87" t="s">
        <v>309</v>
      </c>
      <c r="T247" s="87" t="s">
        <v>309</v>
      </c>
      <c r="U247" s="87" t="s">
        <v>309</v>
      </c>
      <c r="V247" s="87" t="s">
        <v>309</v>
      </c>
      <c r="W247" s="87" t="s">
        <v>309</v>
      </c>
      <c r="X247" s="87" t="s">
        <v>309</v>
      </c>
      <c r="Y247" s="64" t="s">
        <v>309</v>
      </c>
      <c r="AA247" s="64" t="str">
        <f>IF(Rg_ps!$E$5=Con_ve!$U$5,Con_ve!U247,IF(Rg_ps!$E$5=Con_ve!$V$5,Con_ve!V247,IF(Rg_ps!$E$5=Con_ve!$W$5,Con_ve!W247,IF(Rg_ps!$E$5=Con_ve!$X$5,Con_ve!X247,Con_ve!Y247))))</f>
        <v/>
      </c>
    </row>
    <row r="248" spans="2:27" ht="30" customHeight="1">
      <c r="B248" t="str">
        <f t="shared" si="4"/>
        <v/>
      </c>
      <c r="C248" s="97"/>
      <c r="D248" s="97"/>
      <c r="E248" s="97"/>
      <c r="F248" s="77"/>
      <c r="G248" s="156"/>
      <c r="H248" s="97"/>
      <c r="I248" s="97"/>
      <c r="J248" s="97"/>
      <c r="K248" s="97"/>
      <c r="P248" s="64" t="s">
        <v>309</v>
      </c>
      <c r="Q248" s="87" t="s">
        <v>309</v>
      </c>
      <c r="R248" s="87" t="s">
        <v>309</v>
      </c>
      <c r="S248" s="87" t="s">
        <v>309</v>
      </c>
      <c r="T248" s="87" t="s">
        <v>309</v>
      </c>
      <c r="U248" s="87" t="s">
        <v>309</v>
      </c>
      <c r="V248" s="87" t="s">
        <v>309</v>
      </c>
      <c r="W248" s="87" t="s">
        <v>309</v>
      </c>
      <c r="X248" s="87" t="s">
        <v>309</v>
      </c>
      <c r="Y248" s="64" t="s">
        <v>309</v>
      </c>
      <c r="AA248" s="64" t="str">
        <f>IF(Rg_ps!$E$5=Con_ve!$U$5,Con_ve!U248,IF(Rg_ps!$E$5=Con_ve!$V$5,Con_ve!V248,IF(Rg_ps!$E$5=Con_ve!$W$5,Con_ve!W248,IF(Rg_ps!$E$5=Con_ve!$X$5,Con_ve!X248,Con_ve!Y248))))</f>
        <v/>
      </c>
    </row>
    <row r="249" spans="2:27" ht="30" customHeight="1">
      <c r="B249" t="str">
        <f t="shared" si="4"/>
        <v/>
      </c>
      <c r="C249" s="97"/>
      <c r="D249" s="97"/>
      <c r="E249" s="97"/>
      <c r="F249" s="77"/>
      <c r="G249" s="156"/>
      <c r="H249" s="97"/>
      <c r="I249" s="97"/>
      <c r="J249" s="97"/>
      <c r="K249" s="97"/>
      <c r="P249" s="64" t="s">
        <v>309</v>
      </c>
      <c r="Q249" s="87" t="s">
        <v>309</v>
      </c>
      <c r="R249" s="87" t="s">
        <v>309</v>
      </c>
      <c r="S249" s="87" t="s">
        <v>309</v>
      </c>
      <c r="T249" s="87" t="s">
        <v>309</v>
      </c>
      <c r="U249" s="87" t="s">
        <v>309</v>
      </c>
      <c r="V249" s="87" t="s">
        <v>309</v>
      </c>
      <c r="W249" s="87" t="s">
        <v>309</v>
      </c>
      <c r="X249" s="87" t="s">
        <v>309</v>
      </c>
      <c r="Y249" s="64" t="s">
        <v>309</v>
      </c>
      <c r="AA249" s="64" t="str">
        <f>IF(Rg_ps!$E$5=Con_ve!$U$5,Con_ve!U249,IF(Rg_ps!$E$5=Con_ve!$V$5,Con_ve!V249,IF(Rg_ps!$E$5=Con_ve!$W$5,Con_ve!W249,IF(Rg_ps!$E$5=Con_ve!$X$5,Con_ve!X249,Con_ve!Y249))))</f>
        <v/>
      </c>
    </row>
    <row r="250" spans="2:27" ht="30" customHeight="1">
      <c r="B250" t="str">
        <f t="shared" si="4"/>
        <v/>
      </c>
      <c r="C250" s="97"/>
      <c r="D250" s="97"/>
      <c r="E250" s="97"/>
      <c r="F250" s="77"/>
      <c r="G250" s="156"/>
      <c r="H250" s="97"/>
      <c r="I250" s="97"/>
      <c r="J250" s="97"/>
      <c r="K250" s="97"/>
      <c r="P250" s="64" t="s">
        <v>309</v>
      </c>
      <c r="Q250" s="87" t="s">
        <v>309</v>
      </c>
      <c r="R250" s="87" t="s">
        <v>309</v>
      </c>
      <c r="S250" s="87" t="s">
        <v>309</v>
      </c>
      <c r="T250" s="87" t="s">
        <v>309</v>
      </c>
      <c r="U250" s="87" t="s">
        <v>309</v>
      </c>
      <c r="V250" s="87" t="s">
        <v>309</v>
      </c>
      <c r="W250" s="87" t="s">
        <v>309</v>
      </c>
      <c r="X250" s="87" t="s">
        <v>309</v>
      </c>
      <c r="Y250" s="64" t="s">
        <v>309</v>
      </c>
      <c r="AA250" s="64" t="str">
        <f>IF(Rg_ps!$E$5=Con_ve!$U$5,Con_ve!U250,IF(Rg_ps!$E$5=Con_ve!$V$5,Con_ve!V250,IF(Rg_ps!$E$5=Con_ve!$W$5,Con_ve!W250,IF(Rg_ps!$E$5=Con_ve!$X$5,Con_ve!X250,Con_ve!Y250))))</f>
        <v/>
      </c>
    </row>
    <row r="251" spans="2:27" ht="30" customHeight="1">
      <c r="B251" t="str">
        <f t="shared" si="4"/>
        <v/>
      </c>
      <c r="C251" s="97"/>
      <c r="D251" s="97"/>
      <c r="E251" s="97"/>
      <c r="F251" s="77"/>
      <c r="G251" s="156"/>
      <c r="H251" s="97"/>
      <c r="I251" s="97"/>
      <c r="J251" s="97"/>
      <c r="K251" s="97"/>
      <c r="P251" s="64" t="s">
        <v>309</v>
      </c>
      <c r="Q251" s="87" t="s">
        <v>309</v>
      </c>
      <c r="R251" s="87" t="s">
        <v>309</v>
      </c>
      <c r="S251" s="87" t="s">
        <v>309</v>
      </c>
      <c r="T251" s="87" t="s">
        <v>309</v>
      </c>
      <c r="U251" s="87" t="s">
        <v>309</v>
      </c>
      <c r="V251" s="87" t="s">
        <v>309</v>
      </c>
      <c r="W251" s="87" t="s">
        <v>309</v>
      </c>
      <c r="X251" s="87" t="s">
        <v>309</v>
      </c>
      <c r="Y251" s="64" t="s">
        <v>309</v>
      </c>
      <c r="AA251" s="64" t="str">
        <f>IF(Rg_ps!$E$5=Con_ve!$U$5,Con_ve!U251,IF(Rg_ps!$E$5=Con_ve!$V$5,Con_ve!V251,IF(Rg_ps!$E$5=Con_ve!$W$5,Con_ve!W251,IF(Rg_ps!$E$5=Con_ve!$X$5,Con_ve!X251,Con_ve!Y251))))</f>
        <v/>
      </c>
    </row>
    <row r="252" spans="2:27" ht="30" customHeight="1">
      <c r="B252" t="str">
        <f t="shared" si="4"/>
        <v/>
      </c>
      <c r="C252" s="97"/>
      <c r="D252" s="97"/>
      <c r="E252" s="97"/>
      <c r="F252" s="77"/>
      <c r="G252" s="156"/>
      <c r="H252" s="97"/>
      <c r="I252" s="97"/>
      <c r="J252" s="97"/>
      <c r="K252" s="97"/>
      <c r="P252" s="64" t="s">
        <v>309</v>
      </c>
      <c r="Q252" s="87" t="s">
        <v>309</v>
      </c>
      <c r="R252" s="87" t="s">
        <v>309</v>
      </c>
      <c r="S252" s="87" t="s">
        <v>309</v>
      </c>
      <c r="T252" s="87" t="s">
        <v>309</v>
      </c>
      <c r="U252" s="87" t="s">
        <v>309</v>
      </c>
      <c r="V252" s="87" t="s">
        <v>309</v>
      </c>
      <c r="W252" s="87" t="s">
        <v>309</v>
      </c>
      <c r="X252" s="87" t="s">
        <v>309</v>
      </c>
      <c r="Y252" s="64" t="s">
        <v>309</v>
      </c>
      <c r="AA252" s="64" t="str">
        <f>IF(Rg_ps!$E$5=Con_ve!$U$5,Con_ve!U252,IF(Rg_ps!$E$5=Con_ve!$V$5,Con_ve!V252,IF(Rg_ps!$E$5=Con_ve!$W$5,Con_ve!W252,IF(Rg_ps!$E$5=Con_ve!$X$5,Con_ve!X252,Con_ve!Y252))))</f>
        <v/>
      </c>
    </row>
    <row r="253" spans="2:27" ht="30" customHeight="1">
      <c r="B253" t="str">
        <f t="shared" si="4"/>
        <v/>
      </c>
      <c r="C253" s="97"/>
      <c r="D253" s="97"/>
      <c r="E253" s="97"/>
      <c r="F253" s="77"/>
      <c r="G253" s="156"/>
      <c r="H253" s="97"/>
      <c r="I253" s="97"/>
      <c r="J253" s="97"/>
      <c r="K253" s="97"/>
      <c r="P253" s="64" t="s">
        <v>309</v>
      </c>
      <c r="Q253" s="87" t="s">
        <v>309</v>
      </c>
      <c r="R253" s="87" t="s">
        <v>309</v>
      </c>
      <c r="S253" s="87" t="s">
        <v>309</v>
      </c>
      <c r="T253" s="87" t="s">
        <v>309</v>
      </c>
      <c r="U253" s="87" t="s">
        <v>309</v>
      </c>
      <c r="V253" s="87" t="s">
        <v>309</v>
      </c>
      <c r="W253" s="87" t="s">
        <v>309</v>
      </c>
      <c r="X253" s="87" t="s">
        <v>309</v>
      </c>
      <c r="Y253" s="64" t="s">
        <v>309</v>
      </c>
      <c r="AA253" s="64" t="str">
        <f>IF(Rg_ps!$E$5=Con_ve!$U$5,Con_ve!U253,IF(Rg_ps!$E$5=Con_ve!$V$5,Con_ve!V253,IF(Rg_ps!$E$5=Con_ve!$W$5,Con_ve!W253,IF(Rg_ps!$E$5=Con_ve!$X$5,Con_ve!X253,Con_ve!Y253))))</f>
        <v/>
      </c>
    </row>
    <row r="254" spans="2:27" ht="30" customHeight="1">
      <c r="B254" t="str">
        <f t="shared" si="4"/>
        <v/>
      </c>
      <c r="C254" s="97"/>
      <c r="D254" s="97"/>
      <c r="E254" s="97"/>
      <c r="F254" s="77"/>
      <c r="G254" s="156"/>
      <c r="H254" s="97"/>
      <c r="I254" s="97"/>
      <c r="J254" s="97"/>
      <c r="K254" s="97"/>
      <c r="P254" s="64" t="s">
        <v>309</v>
      </c>
      <c r="Q254" s="87" t="s">
        <v>309</v>
      </c>
      <c r="R254" s="87" t="s">
        <v>309</v>
      </c>
      <c r="S254" s="87" t="s">
        <v>309</v>
      </c>
      <c r="T254" s="87" t="s">
        <v>309</v>
      </c>
      <c r="U254" s="87" t="s">
        <v>309</v>
      </c>
      <c r="V254" s="87" t="s">
        <v>309</v>
      </c>
      <c r="W254" s="87" t="s">
        <v>309</v>
      </c>
      <c r="X254" s="87" t="s">
        <v>309</v>
      </c>
      <c r="Y254" s="64" t="s">
        <v>309</v>
      </c>
      <c r="AA254" s="64" t="str">
        <f>IF(Rg_ps!$E$5=Con_ve!$U$5,Con_ve!U254,IF(Rg_ps!$E$5=Con_ve!$V$5,Con_ve!V254,IF(Rg_ps!$E$5=Con_ve!$W$5,Con_ve!W254,IF(Rg_ps!$E$5=Con_ve!$X$5,Con_ve!X254,Con_ve!Y254))))</f>
        <v/>
      </c>
    </row>
    <row r="255" spans="2:27" ht="30" customHeight="1">
      <c r="B255" t="str">
        <f t="shared" si="4"/>
        <v/>
      </c>
      <c r="C255" s="97"/>
      <c r="D255" s="97"/>
      <c r="E255" s="97"/>
      <c r="F255" s="77"/>
      <c r="G255" s="156"/>
      <c r="H255" s="97"/>
      <c r="I255" s="97"/>
      <c r="J255" s="97"/>
      <c r="K255" s="97"/>
      <c r="P255" s="64" t="s">
        <v>309</v>
      </c>
      <c r="Q255" s="87" t="s">
        <v>309</v>
      </c>
      <c r="R255" s="87" t="s">
        <v>309</v>
      </c>
      <c r="S255" s="87" t="s">
        <v>309</v>
      </c>
      <c r="T255" s="87" t="s">
        <v>309</v>
      </c>
      <c r="U255" s="87" t="s">
        <v>309</v>
      </c>
      <c r="V255" s="87" t="s">
        <v>309</v>
      </c>
      <c r="W255" s="87" t="s">
        <v>309</v>
      </c>
      <c r="X255" s="87" t="s">
        <v>309</v>
      </c>
      <c r="Y255" s="64" t="s">
        <v>309</v>
      </c>
      <c r="AA255" s="64" t="str">
        <f>IF(Rg_ps!$E$5=Con_ve!$U$5,Con_ve!U255,IF(Rg_ps!$E$5=Con_ve!$V$5,Con_ve!V255,IF(Rg_ps!$E$5=Con_ve!$W$5,Con_ve!W255,IF(Rg_ps!$E$5=Con_ve!$X$5,Con_ve!X255,Con_ve!Y255))))</f>
        <v/>
      </c>
    </row>
    <row r="256" spans="2:27" ht="30" customHeight="1">
      <c r="B256" t="str">
        <f t="shared" si="4"/>
        <v/>
      </c>
      <c r="C256" s="97"/>
      <c r="D256" s="97"/>
      <c r="E256" s="97"/>
      <c r="F256" s="77"/>
      <c r="G256" s="156"/>
      <c r="H256" s="97"/>
      <c r="I256" s="97"/>
      <c r="J256" s="97"/>
      <c r="K256" s="97"/>
      <c r="P256" s="64" t="s">
        <v>309</v>
      </c>
      <c r="Q256" s="87" t="s">
        <v>309</v>
      </c>
      <c r="R256" s="87" t="s">
        <v>309</v>
      </c>
      <c r="S256" s="87" t="s">
        <v>309</v>
      </c>
      <c r="T256" s="87" t="s">
        <v>309</v>
      </c>
      <c r="U256" s="87" t="s">
        <v>309</v>
      </c>
      <c r="V256" s="87" t="s">
        <v>309</v>
      </c>
      <c r="W256" s="87" t="s">
        <v>309</v>
      </c>
      <c r="X256" s="87" t="s">
        <v>309</v>
      </c>
      <c r="Y256" s="64" t="s">
        <v>309</v>
      </c>
      <c r="AA256" s="64" t="str">
        <f>IF(Rg_ps!$E$5=Con_ve!$U$5,Con_ve!U256,IF(Rg_ps!$E$5=Con_ve!$V$5,Con_ve!V256,IF(Rg_ps!$E$5=Con_ve!$W$5,Con_ve!W256,IF(Rg_ps!$E$5=Con_ve!$X$5,Con_ve!X256,Con_ve!Y256))))</f>
        <v/>
      </c>
    </row>
    <row r="257" spans="2:27" ht="30" customHeight="1">
      <c r="B257" t="str">
        <f t="shared" si="4"/>
        <v/>
      </c>
      <c r="C257" s="97"/>
      <c r="D257" s="97"/>
      <c r="E257" s="97"/>
      <c r="F257" s="77"/>
      <c r="G257" s="156"/>
      <c r="H257" s="97"/>
      <c r="I257" s="97"/>
      <c r="J257" s="97"/>
      <c r="K257" s="97"/>
      <c r="P257" s="64" t="s">
        <v>309</v>
      </c>
      <c r="Q257" s="87" t="s">
        <v>309</v>
      </c>
      <c r="R257" s="87" t="s">
        <v>309</v>
      </c>
      <c r="S257" s="87" t="s">
        <v>309</v>
      </c>
      <c r="T257" s="87" t="s">
        <v>309</v>
      </c>
      <c r="U257" s="87" t="s">
        <v>309</v>
      </c>
      <c r="V257" s="87" t="s">
        <v>309</v>
      </c>
      <c r="W257" s="87" t="s">
        <v>309</v>
      </c>
      <c r="X257" s="87" t="s">
        <v>309</v>
      </c>
      <c r="Y257" s="64" t="s">
        <v>309</v>
      </c>
      <c r="AA257" s="64" t="str">
        <f>IF(Rg_ps!$E$5=Con_ve!$U$5,Con_ve!U257,IF(Rg_ps!$E$5=Con_ve!$V$5,Con_ve!V257,IF(Rg_ps!$E$5=Con_ve!$W$5,Con_ve!W257,IF(Rg_ps!$E$5=Con_ve!$X$5,Con_ve!X257,Con_ve!Y257))))</f>
        <v/>
      </c>
    </row>
    <row r="258" spans="2:27" ht="30" customHeight="1">
      <c r="B258" t="str">
        <f t="shared" si="4"/>
        <v/>
      </c>
      <c r="C258" s="97"/>
      <c r="D258" s="97"/>
      <c r="E258" s="97"/>
      <c r="F258" s="77"/>
      <c r="G258" s="156"/>
      <c r="H258" s="97"/>
      <c r="I258" s="97"/>
      <c r="J258" s="97"/>
      <c r="K258" s="97"/>
      <c r="P258" s="64" t="s">
        <v>309</v>
      </c>
      <c r="Q258" s="87" t="s">
        <v>309</v>
      </c>
      <c r="R258" s="87" t="s">
        <v>309</v>
      </c>
      <c r="S258" s="87" t="s">
        <v>309</v>
      </c>
      <c r="T258" s="87" t="s">
        <v>309</v>
      </c>
      <c r="U258" s="87" t="s">
        <v>309</v>
      </c>
      <c r="V258" s="87" t="s">
        <v>309</v>
      </c>
      <c r="W258" s="87" t="s">
        <v>309</v>
      </c>
      <c r="X258" s="87" t="s">
        <v>309</v>
      </c>
      <c r="Y258" s="64" t="s">
        <v>309</v>
      </c>
      <c r="AA258" s="64" t="str">
        <f>IF(Rg_ps!$E$5=Con_ve!$U$5,Con_ve!U258,IF(Rg_ps!$E$5=Con_ve!$V$5,Con_ve!V258,IF(Rg_ps!$E$5=Con_ve!$W$5,Con_ve!W258,IF(Rg_ps!$E$5=Con_ve!$X$5,Con_ve!X258,Con_ve!Y258))))</f>
        <v/>
      </c>
    </row>
    <row r="259" spans="2:27" ht="30" customHeight="1">
      <c r="B259" t="str">
        <f t="shared" si="4"/>
        <v/>
      </c>
      <c r="C259" s="97"/>
      <c r="D259" s="97"/>
      <c r="E259" s="97"/>
      <c r="F259" s="77"/>
      <c r="G259" s="156"/>
      <c r="H259" s="97"/>
      <c r="I259" s="97"/>
      <c r="J259" s="97"/>
      <c r="K259" s="97"/>
      <c r="P259" s="64" t="s">
        <v>309</v>
      </c>
      <c r="Q259" s="87" t="s">
        <v>309</v>
      </c>
      <c r="R259" s="87" t="s">
        <v>309</v>
      </c>
      <c r="S259" s="87" t="s">
        <v>309</v>
      </c>
      <c r="T259" s="87" t="s">
        <v>309</v>
      </c>
      <c r="U259" s="87" t="s">
        <v>309</v>
      </c>
      <c r="V259" s="87" t="s">
        <v>309</v>
      </c>
      <c r="W259" s="87" t="s">
        <v>309</v>
      </c>
      <c r="X259" s="87" t="s">
        <v>309</v>
      </c>
      <c r="Y259" s="64" t="s">
        <v>309</v>
      </c>
      <c r="AA259" s="64" t="str">
        <f>IF(Rg_ps!$E$5=Con_ve!$U$5,Con_ve!U259,IF(Rg_ps!$E$5=Con_ve!$V$5,Con_ve!V259,IF(Rg_ps!$E$5=Con_ve!$W$5,Con_ve!W259,IF(Rg_ps!$E$5=Con_ve!$X$5,Con_ve!X259,Con_ve!Y259))))</f>
        <v/>
      </c>
    </row>
    <row r="260" spans="2:27" ht="30" customHeight="1">
      <c r="B260" t="str">
        <f t="shared" si="4"/>
        <v/>
      </c>
      <c r="C260" s="97"/>
      <c r="D260" s="97"/>
      <c r="E260" s="97"/>
      <c r="F260" s="77"/>
      <c r="G260" s="156"/>
      <c r="H260" s="97"/>
      <c r="I260" s="97"/>
      <c r="J260" s="97"/>
      <c r="K260" s="97"/>
      <c r="P260" s="64" t="s">
        <v>309</v>
      </c>
      <c r="Q260" s="87" t="s">
        <v>309</v>
      </c>
      <c r="R260" s="87" t="s">
        <v>309</v>
      </c>
      <c r="S260" s="87" t="s">
        <v>309</v>
      </c>
      <c r="T260" s="87" t="s">
        <v>309</v>
      </c>
      <c r="U260" s="87" t="s">
        <v>309</v>
      </c>
      <c r="V260" s="87" t="s">
        <v>309</v>
      </c>
      <c r="W260" s="87" t="s">
        <v>309</v>
      </c>
      <c r="X260" s="87" t="s">
        <v>309</v>
      </c>
      <c r="Y260" s="64" t="s">
        <v>309</v>
      </c>
      <c r="AA260" s="64" t="str">
        <f>IF(Rg_ps!$E$5=Con_ve!$U$5,Con_ve!U260,IF(Rg_ps!$E$5=Con_ve!$V$5,Con_ve!V260,IF(Rg_ps!$E$5=Con_ve!$W$5,Con_ve!W260,IF(Rg_ps!$E$5=Con_ve!$X$5,Con_ve!X260,Con_ve!Y260))))</f>
        <v/>
      </c>
    </row>
    <row r="261" spans="2:27" ht="30" customHeight="1">
      <c r="B261" t="str">
        <f t="shared" si="4"/>
        <v/>
      </c>
      <c r="C261" s="97"/>
      <c r="D261" s="97"/>
      <c r="E261" s="97"/>
      <c r="F261" s="77"/>
      <c r="G261" s="156"/>
      <c r="H261" s="97"/>
      <c r="I261" s="97"/>
      <c r="J261" s="97"/>
      <c r="K261" s="97"/>
      <c r="P261" s="64" t="s">
        <v>309</v>
      </c>
      <c r="Q261" s="87" t="s">
        <v>309</v>
      </c>
      <c r="R261" s="87" t="s">
        <v>309</v>
      </c>
      <c r="S261" s="87" t="s">
        <v>309</v>
      </c>
      <c r="T261" s="87" t="s">
        <v>309</v>
      </c>
      <c r="U261" s="87" t="s">
        <v>309</v>
      </c>
      <c r="V261" s="87" t="s">
        <v>309</v>
      </c>
      <c r="W261" s="87" t="s">
        <v>309</v>
      </c>
      <c r="X261" s="87" t="s">
        <v>309</v>
      </c>
      <c r="Y261" s="64" t="s">
        <v>309</v>
      </c>
      <c r="AA261" s="64" t="str">
        <f>IF(Rg_ps!$E$5=Con_ve!$U$5,Con_ve!U261,IF(Rg_ps!$E$5=Con_ve!$V$5,Con_ve!V261,IF(Rg_ps!$E$5=Con_ve!$W$5,Con_ve!W261,IF(Rg_ps!$E$5=Con_ve!$X$5,Con_ve!X261,Con_ve!Y261))))</f>
        <v/>
      </c>
    </row>
    <row r="262" spans="2:27" ht="30" customHeight="1">
      <c r="B262" t="str">
        <f t="shared" si="4"/>
        <v/>
      </c>
      <c r="C262" s="97"/>
      <c r="D262" s="97"/>
      <c r="E262" s="97"/>
      <c r="F262" s="77"/>
      <c r="G262" s="156"/>
      <c r="H262" s="97"/>
      <c r="I262" s="97"/>
      <c r="J262" s="97"/>
      <c r="K262" s="97"/>
      <c r="P262" s="64" t="s">
        <v>309</v>
      </c>
      <c r="Q262" s="87" t="s">
        <v>309</v>
      </c>
      <c r="R262" s="87" t="s">
        <v>309</v>
      </c>
      <c r="S262" s="87" t="s">
        <v>309</v>
      </c>
      <c r="T262" s="87" t="s">
        <v>309</v>
      </c>
      <c r="U262" s="87" t="s">
        <v>309</v>
      </c>
      <c r="V262" s="87" t="s">
        <v>309</v>
      </c>
      <c r="W262" s="87" t="s">
        <v>309</v>
      </c>
      <c r="X262" s="87" t="s">
        <v>309</v>
      </c>
      <c r="Y262" s="64" t="s">
        <v>309</v>
      </c>
      <c r="AA262" s="64" t="str">
        <f>IF(Rg_ps!$E$5=Con_ve!$U$5,Con_ve!U262,IF(Rg_ps!$E$5=Con_ve!$V$5,Con_ve!V262,IF(Rg_ps!$E$5=Con_ve!$W$5,Con_ve!W262,IF(Rg_ps!$E$5=Con_ve!$X$5,Con_ve!X262,Con_ve!Y262))))</f>
        <v/>
      </c>
    </row>
    <row r="263" spans="2:27" ht="30" customHeight="1">
      <c r="B263" t="str">
        <f t="shared" ref="B263:B326" si="5">IF(G263="","",MONTH(G263))</f>
        <v/>
      </c>
      <c r="C263" s="97"/>
      <c r="D263" s="97"/>
      <c r="E263" s="97"/>
      <c r="F263" s="77"/>
      <c r="G263" s="156"/>
      <c r="H263" s="97"/>
      <c r="I263" s="97"/>
      <c r="J263" s="97"/>
      <c r="K263" s="97"/>
      <c r="P263" s="64" t="s">
        <v>309</v>
      </c>
      <c r="Q263" s="87" t="s">
        <v>309</v>
      </c>
      <c r="R263" s="87" t="s">
        <v>309</v>
      </c>
      <c r="S263" s="87" t="s">
        <v>309</v>
      </c>
      <c r="T263" s="87" t="s">
        <v>309</v>
      </c>
      <c r="U263" s="87" t="s">
        <v>309</v>
      </c>
      <c r="V263" s="87" t="s">
        <v>309</v>
      </c>
      <c r="W263" s="87" t="s">
        <v>309</v>
      </c>
      <c r="X263" s="87" t="s">
        <v>309</v>
      </c>
      <c r="Y263" s="64" t="s">
        <v>309</v>
      </c>
      <c r="AA263" s="64" t="str">
        <f>IF(Rg_ps!$E$5=Con_ve!$U$5,Con_ve!U263,IF(Rg_ps!$E$5=Con_ve!$V$5,Con_ve!V263,IF(Rg_ps!$E$5=Con_ve!$W$5,Con_ve!W263,IF(Rg_ps!$E$5=Con_ve!$X$5,Con_ve!X263,Con_ve!Y263))))</f>
        <v/>
      </c>
    </row>
    <row r="264" spans="2:27" ht="30" customHeight="1">
      <c r="B264" t="str">
        <f t="shared" si="5"/>
        <v/>
      </c>
      <c r="C264" s="97"/>
      <c r="D264" s="97"/>
      <c r="E264" s="97"/>
      <c r="F264" s="77"/>
      <c r="G264" s="156"/>
      <c r="H264" s="97"/>
      <c r="I264" s="97"/>
      <c r="J264" s="97"/>
      <c r="K264" s="97"/>
      <c r="P264" s="64" t="s">
        <v>309</v>
      </c>
      <c r="Q264" s="87" t="s">
        <v>309</v>
      </c>
      <c r="R264" s="87" t="s">
        <v>309</v>
      </c>
      <c r="S264" s="87" t="s">
        <v>309</v>
      </c>
      <c r="T264" s="87" t="s">
        <v>309</v>
      </c>
      <c r="U264" s="87" t="s">
        <v>309</v>
      </c>
      <c r="V264" s="87" t="s">
        <v>309</v>
      </c>
      <c r="W264" s="87" t="s">
        <v>309</v>
      </c>
      <c r="X264" s="87" t="s">
        <v>309</v>
      </c>
      <c r="Y264" s="64" t="s">
        <v>309</v>
      </c>
      <c r="AA264" s="64" t="str">
        <f>IF(Rg_ps!$E$5=Con_ve!$U$5,Con_ve!U264,IF(Rg_ps!$E$5=Con_ve!$V$5,Con_ve!V264,IF(Rg_ps!$E$5=Con_ve!$W$5,Con_ve!W264,IF(Rg_ps!$E$5=Con_ve!$X$5,Con_ve!X264,Con_ve!Y264))))</f>
        <v/>
      </c>
    </row>
    <row r="265" spans="2:27" ht="30" customHeight="1">
      <c r="B265" t="str">
        <f t="shared" si="5"/>
        <v/>
      </c>
      <c r="C265" s="97"/>
      <c r="D265" s="97"/>
      <c r="E265" s="97"/>
      <c r="F265" s="77"/>
      <c r="G265" s="156"/>
      <c r="H265" s="97"/>
      <c r="I265" s="97"/>
      <c r="J265" s="97"/>
      <c r="K265" s="97"/>
      <c r="P265" s="64" t="s">
        <v>309</v>
      </c>
      <c r="Q265" s="87" t="s">
        <v>309</v>
      </c>
      <c r="R265" s="87" t="s">
        <v>309</v>
      </c>
      <c r="S265" s="87" t="s">
        <v>309</v>
      </c>
      <c r="T265" s="87" t="s">
        <v>309</v>
      </c>
      <c r="U265" s="87" t="s">
        <v>309</v>
      </c>
      <c r="V265" s="87" t="s">
        <v>309</v>
      </c>
      <c r="W265" s="87" t="s">
        <v>309</v>
      </c>
      <c r="X265" s="87" t="s">
        <v>309</v>
      </c>
      <c r="Y265" s="64" t="s">
        <v>309</v>
      </c>
      <c r="AA265" s="64" t="str">
        <f>IF(Rg_ps!$E$5=Con_ve!$U$5,Con_ve!U265,IF(Rg_ps!$E$5=Con_ve!$V$5,Con_ve!V265,IF(Rg_ps!$E$5=Con_ve!$W$5,Con_ve!W265,IF(Rg_ps!$E$5=Con_ve!$X$5,Con_ve!X265,Con_ve!Y265))))</f>
        <v/>
      </c>
    </row>
    <row r="266" spans="2:27" ht="30" customHeight="1">
      <c r="B266" t="str">
        <f t="shared" si="5"/>
        <v/>
      </c>
      <c r="C266" s="97"/>
      <c r="D266" s="97"/>
      <c r="E266" s="97"/>
      <c r="F266" s="77"/>
      <c r="G266" s="156"/>
      <c r="H266" s="97"/>
      <c r="I266" s="97"/>
      <c r="J266" s="97"/>
      <c r="K266" s="97"/>
      <c r="P266" s="64" t="s">
        <v>309</v>
      </c>
      <c r="Q266" s="87" t="s">
        <v>309</v>
      </c>
      <c r="R266" s="87" t="s">
        <v>309</v>
      </c>
      <c r="S266" s="87" t="s">
        <v>309</v>
      </c>
      <c r="T266" s="87" t="s">
        <v>309</v>
      </c>
      <c r="U266" s="87" t="s">
        <v>309</v>
      </c>
      <c r="V266" s="87" t="s">
        <v>309</v>
      </c>
      <c r="W266" s="87" t="s">
        <v>309</v>
      </c>
      <c r="X266" s="87" t="s">
        <v>309</v>
      </c>
      <c r="Y266" s="64" t="s">
        <v>309</v>
      </c>
      <c r="AA266" s="64" t="str">
        <f>IF(Rg_ps!$E$5=Con_ve!$U$5,Con_ve!U266,IF(Rg_ps!$E$5=Con_ve!$V$5,Con_ve!V266,IF(Rg_ps!$E$5=Con_ve!$W$5,Con_ve!W266,IF(Rg_ps!$E$5=Con_ve!$X$5,Con_ve!X266,Con_ve!Y266))))</f>
        <v/>
      </c>
    </row>
    <row r="267" spans="2:27" ht="30" customHeight="1">
      <c r="B267" t="str">
        <f t="shared" si="5"/>
        <v/>
      </c>
      <c r="C267" s="97"/>
      <c r="D267" s="97"/>
      <c r="E267" s="97"/>
      <c r="F267" s="77"/>
      <c r="G267" s="156"/>
      <c r="H267" s="97"/>
      <c r="I267" s="97"/>
      <c r="J267" s="97"/>
      <c r="K267" s="97"/>
      <c r="P267" s="64" t="s">
        <v>309</v>
      </c>
      <c r="Q267" s="87" t="s">
        <v>309</v>
      </c>
      <c r="R267" s="87" t="s">
        <v>309</v>
      </c>
      <c r="S267" s="87" t="s">
        <v>309</v>
      </c>
      <c r="T267" s="87" t="s">
        <v>309</v>
      </c>
      <c r="U267" s="87" t="s">
        <v>309</v>
      </c>
      <c r="V267" s="87" t="s">
        <v>309</v>
      </c>
      <c r="W267" s="87" t="s">
        <v>309</v>
      </c>
      <c r="X267" s="87" t="s">
        <v>309</v>
      </c>
      <c r="Y267" s="64" t="s">
        <v>309</v>
      </c>
      <c r="AA267" s="64" t="str">
        <f>IF(Rg_ps!$E$5=Con_ve!$U$5,Con_ve!U267,IF(Rg_ps!$E$5=Con_ve!$V$5,Con_ve!V267,IF(Rg_ps!$E$5=Con_ve!$W$5,Con_ve!W267,IF(Rg_ps!$E$5=Con_ve!$X$5,Con_ve!X267,Con_ve!Y267))))</f>
        <v/>
      </c>
    </row>
    <row r="268" spans="2:27" ht="30" customHeight="1">
      <c r="B268" t="str">
        <f t="shared" si="5"/>
        <v/>
      </c>
      <c r="C268" s="97"/>
      <c r="D268" s="97"/>
      <c r="E268" s="97"/>
      <c r="F268" s="77"/>
      <c r="G268" s="156"/>
      <c r="H268" s="97"/>
      <c r="I268" s="97"/>
      <c r="J268" s="97"/>
      <c r="K268" s="97"/>
      <c r="P268" s="64" t="s">
        <v>309</v>
      </c>
      <c r="Q268" s="87" t="s">
        <v>309</v>
      </c>
      <c r="R268" s="87" t="s">
        <v>309</v>
      </c>
      <c r="S268" s="87" t="s">
        <v>309</v>
      </c>
      <c r="T268" s="87" t="s">
        <v>309</v>
      </c>
      <c r="U268" s="87" t="s">
        <v>309</v>
      </c>
      <c r="V268" s="87" t="s">
        <v>309</v>
      </c>
      <c r="W268" s="87" t="s">
        <v>309</v>
      </c>
      <c r="X268" s="87" t="s">
        <v>309</v>
      </c>
      <c r="Y268" s="64" t="s">
        <v>309</v>
      </c>
      <c r="AA268" s="64" t="str">
        <f>IF(Rg_ps!$E$5=Con_ve!$U$5,Con_ve!U268,IF(Rg_ps!$E$5=Con_ve!$V$5,Con_ve!V268,IF(Rg_ps!$E$5=Con_ve!$W$5,Con_ve!W268,IF(Rg_ps!$E$5=Con_ve!$X$5,Con_ve!X268,Con_ve!Y268))))</f>
        <v/>
      </c>
    </row>
    <row r="269" spans="2:27" ht="30" customHeight="1">
      <c r="B269" t="str">
        <f t="shared" si="5"/>
        <v/>
      </c>
      <c r="C269" s="97"/>
      <c r="D269" s="97"/>
      <c r="E269" s="97"/>
      <c r="F269" s="77"/>
      <c r="G269" s="156"/>
      <c r="H269" s="97"/>
      <c r="I269" s="97"/>
      <c r="J269" s="97"/>
      <c r="K269" s="97"/>
      <c r="P269" s="64" t="s">
        <v>309</v>
      </c>
      <c r="Q269" s="87" t="s">
        <v>309</v>
      </c>
      <c r="R269" s="87" t="s">
        <v>309</v>
      </c>
      <c r="S269" s="87" t="s">
        <v>309</v>
      </c>
      <c r="T269" s="87" t="s">
        <v>309</v>
      </c>
      <c r="U269" s="87" t="s">
        <v>309</v>
      </c>
      <c r="V269" s="87" t="s">
        <v>309</v>
      </c>
      <c r="W269" s="87" t="s">
        <v>309</v>
      </c>
      <c r="X269" s="87" t="s">
        <v>309</v>
      </c>
      <c r="Y269" s="64" t="s">
        <v>309</v>
      </c>
      <c r="AA269" s="64" t="str">
        <f>IF(Rg_ps!$E$5=Con_ve!$U$5,Con_ve!U269,IF(Rg_ps!$E$5=Con_ve!$V$5,Con_ve!V269,IF(Rg_ps!$E$5=Con_ve!$W$5,Con_ve!W269,IF(Rg_ps!$E$5=Con_ve!$X$5,Con_ve!X269,Con_ve!Y269))))</f>
        <v/>
      </c>
    </row>
    <row r="270" spans="2:27" ht="30" customHeight="1">
      <c r="B270" t="str">
        <f t="shared" si="5"/>
        <v/>
      </c>
      <c r="C270" s="97"/>
      <c r="D270" s="97"/>
      <c r="E270" s="97"/>
      <c r="F270" s="77"/>
      <c r="G270" s="156"/>
      <c r="H270" s="97"/>
      <c r="I270" s="97"/>
      <c r="J270" s="97"/>
      <c r="K270" s="97"/>
      <c r="P270" s="64" t="s">
        <v>309</v>
      </c>
      <c r="Q270" s="87" t="s">
        <v>309</v>
      </c>
      <c r="R270" s="87" t="s">
        <v>309</v>
      </c>
      <c r="S270" s="87" t="s">
        <v>309</v>
      </c>
      <c r="T270" s="87" t="s">
        <v>309</v>
      </c>
      <c r="U270" s="87" t="s">
        <v>309</v>
      </c>
      <c r="V270" s="87" t="s">
        <v>309</v>
      </c>
      <c r="W270" s="87" t="s">
        <v>309</v>
      </c>
      <c r="X270" s="87" t="s">
        <v>309</v>
      </c>
      <c r="Y270" s="64" t="s">
        <v>309</v>
      </c>
      <c r="AA270" s="64" t="str">
        <f>IF(Rg_ps!$E$5=Con_ve!$U$5,Con_ve!U270,IF(Rg_ps!$E$5=Con_ve!$V$5,Con_ve!V270,IF(Rg_ps!$E$5=Con_ve!$W$5,Con_ve!W270,IF(Rg_ps!$E$5=Con_ve!$X$5,Con_ve!X270,Con_ve!Y270))))</f>
        <v/>
      </c>
    </row>
    <row r="271" spans="2:27" ht="30" customHeight="1">
      <c r="B271" t="str">
        <f t="shared" si="5"/>
        <v/>
      </c>
      <c r="C271" s="97"/>
      <c r="D271" s="97"/>
      <c r="E271" s="97"/>
      <c r="F271" s="77"/>
      <c r="G271" s="156"/>
      <c r="H271" s="97"/>
      <c r="I271" s="97"/>
      <c r="J271" s="97"/>
      <c r="K271" s="97"/>
      <c r="P271" s="64" t="s">
        <v>309</v>
      </c>
      <c r="Q271" s="87" t="s">
        <v>309</v>
      </c>
      <c r="R271" s="87" t="s">
        <v>309</v>
      </c>
      <c r="S271" s="87" t="s">
        <v>309</v>
      </c>
      <c r="T271" s="87" t="s">
        <v>309</v>
      </c>
      <c r="U271" s="87" t="s">
        <v>309</v>
      </c>
      <c r="V271" s="87" t="s">
        <v>309</v>
      </c>
      <c r="W271" s="87" t="s">
        <v>309</v>
      </c>
      <c r="X271" s="87" t="s">
        <v>309</v>
      </c>
      <c r="Y271" s="64" t="s">
        <v>309</v>
      </c>
      <c r="AA271" s="64" t="str">
        <f>IF(Rg_ps!$E$5=Con_ve!$U$5,Con_ve!U271,IF(Rg_ps!$E$5=Con_ve!$V$5,Con_ve!V271,IF(Rg_ps!$E$5=Con_ve!$W$5,Con_ve!W271,IF(Rg_ps!$E$5=Con_ve!$X$5,Con_ve!X271,Con_ve!Y271))))</f>
        <v/>
      </c>
    </row>
    <row r="272" spans="2:27" ht="30" customHeight="1">
      <c r="B272" t="str">
        <f t="shared" si="5"/>
        <v/>
      </c>
      <c r="C272" s="97"/>
      <c r="D272" s="97"/>
      <c r="E272" s="97"/>
      <c r="F272" s="77"/>
      <c r="G272" s="156"/>
      <c r="H272" s="97"/>
      <c r="I272" s="97"/>
      <c r="J272" s="97"/>
      <c r="K272" s="97"/>
      <c r="P272" s="64" t="s">
        <v>309</v>
      </c>
      <c r="Q272" s="87" t="s">
        <v>309</v>
      </c>
      <c r="R272" s="87" t="s">
        <v>309</v>
      </c>
      <c r="S272" s="87" t="s">
        <v>309</v>
      </c>
      <c r="T272" s="87" t="s">
        <v>309</v>
      </c>
      <c r="U272" s="87" t="s">
        <v>309</v>
      </c>
      <c r="V272" s="87" t="s">
        <v>309</v>
      </c>
      <c r="W272" s="87" t="s">
        <v>309</v>
      </c>
      <c r="X272" s="87" t="s">
        <v>309</v>
      </c>
      <c r="Y272" s="64" t="s">
        <v>309</v>
      </c>
      <c r="AA272" s="64" t="str">
        <f>IF(Rg_ps!$E$5=Con_ve!$U$5,Con_ve!U272,IF(Rg_ps!$E$5=Con_ve!$V$5,Con_ve!V272,IF(Rg_ps!$E$5=Con_ve!$W$5,Con_ve!W272,IF(Rg_ps!$E$5=Con_ve!$X$5,Con_ve!X272,Con_ve!Y272))))</f>
        <v/>
      </c>
    </row>
    <row r="273" spans="2:27" ht="30" customHeight="1">
      <c r="B273" t="str">
        <f t="shared" si="5"/>
        <v/>
      </c>
      <c r="C273" s="97"/>
      <c r="D273" s="97"/>
      <c r="E273" s="97"/>
      <c r="F273" s="77"/>
      <c r="G273" s="156"/>
      <c r="H273" s="97"/>
      <c r="I273" s="97"/>
      <c r="J273" s="97"/>
      <c r="K273" s="97"/>
      <c r="P273" s="64" t="s">
        <v>309</v>
      </c>
      <c r="Q273" s="87" t="s">
        <v>309</v>
      </c>
      <c r="R273" s="87" t="s">
        <v>309</v>
      </c>
      <c r="S273" s="87" t="s">
        <v>309</v>
      </c>
      <c r="T273" s="87" t="s">
        <v>309</v>
      </c>
      <c r="U273" s="87" t="s">
        <v>309</v>
      </c>
      <c r="V273" s="87" t="s">
        <v>309</v>
      </c>
      <c r="W273" s="87" t="s">
        <v>309</v>
      </c>
      <c r="X273" s="87" t="s">
        <v>309</v>
      </c>
      <c r="Y273" s="64" t="s">
        <v>309</v>
      </c>
      <c r="AA273" s="64" t="str">
        <f>IF(Rg_ps!$E$5=Con_ve!$U$5,Con_ve!U273,IF(Rg_ps!$E$5=Con_ve!$V$5,Con_ve!V273,IF(Rg_ps!$E$5=Con_ve!$W$5,Con_ve!W273,IF(Rg_ps!$E$5=Con_ve!$X$5,Con_ve!X273,Con_ve!Y273))))</f>
        <v/>
      </c>
    </row>
    <row r="274" spans="2:27" ht="30" customHeight="1">
      <c r="B274" t="str">
        <f t="shared" si="5"/>
        <v/>
      </c>
      <c r="C274" s="97"/>
      <c r="D274" s="97"/>
      <c r="E274" s="97"/>
      <c r="F274" s="77"/>
      <c r="G274" s="156"/>
      <c r="H274" s="97"/>
      <c r="I274" s="97"/>
      <c r="J274" s="97"/>
      <c r="K274" s="97"/>
      <c r="P274" s="64" t="s">
        <v>309</v>
      </c>
      <c r="Q274" s="87" t="s">
        <v>309</v>
      </c>
      <c r="R274" s="87" t="s">
        <v>309</v>
      </c>
      <c r="S274" s="87" t="s">
        <v>309</v>
      </c>
      <c r="T274" s="87" t="s">
        <v>309</v>
      </c>
      <c r="U274" s="87" t="s">
        <v>309</v>
      </c>
      <c r="V274" s="87" t="s">
        <v>309</v>
      </c>
      <c r="W274" s="87" t="s">
        <v>309</v>
      </c>
      <c r="X274" s="87" t="s">
        <v>309</v>
      </c>
      <c r="Y274" s="64" t="s">
        <v>309</v>
      </c>
      <c r="AA274" s="64" t="str">
        <f>IF(Rg_ps!$E$5=Con_ve!$U$5,Con_ve!U274,IF(Rg_ps!$E$5=Con_ve!$V$5,Con_ve!V274,IF(Rg_ps!$E$5=Con_ve!$W$5,Con_ve!W274,IF(Rg_ps!$E$5=Con_ve!$X$5,Con_ve!X274,Con_ve!Y274))))</f>
        <v/>
      </c>
    </row>
    <row r="275" spans="2:27" ht="30" customHeight="1">
      <c r="B275" t="str">
        <f t="shared" si="5"/>
        <v/>
      </c>
      <c r="C275" s="97"/>
      <c r="D275" s="97"/>
      <c r="E275" s="97"/>
      <c r="F275" s="77"/>
      <c r="G275" s="156"/>
      <c r="H275" s="97"/>
      <c r="I275" s="97"/>
      <c r="J275" s="97"/>
      <c r="K275" s="97"/>
      <c r="P275" s="64" t="s">
        <v>309</v>
      </c>
      <c r="Q275" s="87" t="s">
        <v>309</v>
      </c>
      <c r="R275" s="87" t="s">
        <v>309</v>
      </c>
      <c r="S275" s="87" t="s">
        <v>309</v>
      </c>
      <c r="T275" s="87" t="s">
        <v>309</v>
      </c>
      <c r="U275" s="87" t="s">
        <v>309</v>
      </c>
      <c r="V275" s="87" t="s">
        <v>309</v>
      </c>
      <c r="W275" s="87" t="s">
        <v>309</v>
      </c>
      <c r="X275" s="87" t="s">
        <v>309</v>
      </c>
      <c r="Y275" s="64" t="s">
        <v>309</v>
      </c>
      <c r="AA275" s="64" t="str">
        <f>IF(Rg_ps!$E$5=Con_ve!$U$5,Con_ve!U275,IF(Rg_ps!$E$5=Con_ve!$V$5,Con_ve!V275,IF(Rg_ps!$E$5=Con_ve!$W$5,Con_ve!W275,IF(Rg_ps!$E$5=Con_ve!$X$5,Con_ve!X275,Con_ve!Y275))))</f>
        <v/>
      </c>
    </row>
    <row r="276" spans="2:27" ht="30" customHeight="1">
      <c r="B276" t="str">
        <f t="shared" si="5"/>
        <v/>
      </c>
      <c r="C276" s="97"/>
      <c r="D276" s="97"/>
      <c r="E276" s="97"/>
      <c r="F276" s="77"/>
      <c r="G276" s="156"/>
      <c r="H276" s="97"/>
      <c r="I276" s="97"/>
      <c r="J276" s="97"/>
      <c r="K276" s="97"/>
      <c r="P276" s="64" t="s">
        <v>309</v>
      </c>
      <c r="Q276" s="87" t="s">
        <v>309</v>
      </c>
      <c r="R276" s="87" t="s">
        <v>309</v>
      </c>
      <c r="S276" s="87" t="s">
        <v>309</v>
      </c>
      <c r="T276" s="87" t="s">
        <v>309</v>
      </c>
      <c r="U276" s="87" t="s">
        <v>309</v>
      </c>
      <c r="V276" s="87" t="s">
        <v>309</v>
      </c>
      <c r="W276" s="87" t="s">
        <v>309</v>
      </c>
      <c r="X276" s="87" t="s">
        <v>309</v>
      </c>
      <c r="Y276" s="64" t="s">
        <v>309</v>
      </c>
      <c r="AA276" s="64" t="str">
        <f>IF(Rg_ps!$E$5=Con_ve!$U$5,Con_ve!U276,IF(Rg_ps!$E$5=Con_ve!$V$5,Con_ve!V276,IF(Rg_ps!$E$5=Con_ve!$W$5,Con_ve!W276,IF(Rg_ps!$E$5=Con_ve!$X$5,Con_ve!X276,Con_ve!Y276))))</f>
        <v/>
      </c>
    </row>
    <row r="277" spans="2:27" ht="30" customHeight="1">
      <c r="B277" t="str">
        <f t="shared" si="5"/>
        <v/>
      </c>
      <c r="C277" s="97"/>
      <c r="D277" s="97"/>
      <c r="E277" s="97"/>
      <c r="F277" s="77"/>
      <c r="G277" s="156"/>
      <c r="H277" s="97"/>
      <c r="I277" s="97"/>
      <c r="J277" s="97"/>
      <c r="K277" s="97"/>
      <c r="P277" s="64" t="s">
        <v>309</v>
      </c>
      <c r="Q277" s="87" t="s">
        <v>309</v>
      </c>
      <c r="R277" s="87" t="s">
        <v>309</v>
      </c>
      <c r="S277" s="87" t="s">
        <v>309</v>
      </c>
      <c r="T277" s="87" t="s">
        <v>309</v>
      </c>
      <c r="U277" s="87" t="s">
        <v>309</v>
      </c>
      <c r="V277" s="87" t="s">
        <v>309</v>
      </c>
      <c r="W277" s="87" t="s">
        <v>309</v>
      </c>
      <c r="X277" s="87" t="s">
        <v>309</v>
      </c>
      <c r="Y277" s="64" t="s">
        <v>309</v>
      </c>
      <c r="AA277" s="64" t="str">
        <f>IF(Rg_ps!$E$5=Con_ve!$U$5,Con_ve!U277,IF(Rg_ps!$E$5=Con_ve!$V$5,Con_ve!V277,IF(Rg_ps!$E$5=Con_ve!$W$5,Con_ve!W277,IF(Rg_ps!$E$5=Con_ve!$X$5,Con_ve!X277,Con_ve!Y277))))</f>
        <v/>
      </c>
    </row>
    <row r="278" spans="2:27" ht="30" customHeight="1">
      <c r="B278" t="str">
        <f t="shared" si="5"/>
        <v/>
      </c>
      <c r="C278" s="97"/>
      <c r="D278" s="97"/>
      <c r="E278" s="97"/>
      <c r="F278" s="77"/>
      <c r="G278" s="156"/>
      <c r="H278" s="97"/>
      <c r="I278" s="97"/>
      <c r="J278" s="97"/>
      <c r="K278" s="97"/>
      <c r="P278" s="64" t="s">
        <v>309</v>
      </c>
      <c r="Q278" s="87" t="s">
        <v>309</v>
      </c>
      <c r="R278" s="87" t="s">
        <v>309</v>
      </c>
      <c r="S278" s="87" t="s">
        <v>309</v>
      </c>
      <c r="T278" s="87" t="s">
        <v>309</v>
      </c>
      <c r="U278" s="87" t="s">
        <v>309</v>
      </c>
      <c r="V278" s="87" t="s">
        <v>309</v>
      </c>
      <c r="W278" s="87" t="s">
        <v>309</v>
      </c>
      <c r="X278" s="87" t="s">
        <v>309</v>
      </c>
      <c r="Y278" s="64" t="s">
        <v>309</v>
      </c>
      <c r="AA278" s="64" t="str">
        <f>IF(Rg_ps!$E$5=Con_ve!$U$5,Con_ve!U278,IF(Rg_ps!$E$5=Con_ve!$V$5,Con_ve!V278,IF(Rg_ps!$E$5=Con_ve!$W$5,Con_ve!W278,IF(Rg_ps!$E$5=Con_ve!$X$5,Con_ve!X278,Con_ve!Y278))))</f>
        <v/>
      </c>
    </row>
    <row r="279" spans="2:27" ht="30" customHeight="1">
      <c r="B279" t="str">
        <f t="shared" si="5"/>
        <v/>
      </c>
      <c r="C279" s="97"/>
      <c r="D279" s="97"/>
      <c r="E279" s="97"/>
      <c r="F279" s="77"/>
      <c r="G279" s="156"/>
      <c r="H279" s="97"/>
      <c r="I279" s="97"/>
      <c r="J279" s="97"/>
      <c r="K279" s="97"/>
      <c r="P279" s="64" t="s">
        <v>309</v>
      </c>
      <c r="Q279" s="87" t="s">
        <v>309</v>
      </c>
      <c r="R279" s="87" t="s">
        <v>309</v>
      </c>
      <c r="S279" s="87" t="s">
        <v>309</v>
      </c>
      <c r="T279" s="87" t="s">
        <v>309</v>
      </c>
      <c r="U279" s="87" t="s">
        <v>309</v>
      </c>
      <c r="V279" s="87" t="s">
        <v>309</v>
      </c>
      <c r="W279" s="87" t="s">
        <v>309</v>
      </c>
      <c r="X279" s="87" t="s">
        <v>309</v>
      </c>
      <c r="Y279" s="64" t="s">
        <v>309</v>
      </c>
      <c r="AA279" s="64" t="str">
        <f>IF(Rg_ps!$E$5=Con_ve!$U$5,Con_ve!U279,IF(Rg_ps!$E$5=Con_ve!$V$5,Con_ve!V279,IF(Rg_ps!$E$5=Con_ve!$W$5,Con_ve!W279,IF(Rg_ps!$E$5=Con_ve!$X$5,Con_ve!X279,Con_ve!Y279))))</f>
        <v/>
      </c>
    </row>
    <row r="280" spans="2:27" ht="30" customHeight="1">
      <c r="B280" t="str">
        <f t="shared" si="5"/>
        <v/>
      </c>
      <c r="C280" s="97"/>
      <c r="D280" s="97"/>
      <c r="E280" s="97"/>
      <c r="F280" s="77"/>
      <c r="G280" s="156"/>
      <c r="H280" s="97"/>
      <c r="I280" s="97"/>
      <c r="J280" s="97"/>
      <c r="K280" s="97"/>
      <c r="P280" s="64" t="s">
        <v>309</v>
      </c>
      <c r="Q280" s="87" t="s">
        <v>309</v>
      </c>
      <c r="R280" s="87" t="s">
        <v>309</v>
      </c>
      <c r="S280" s="87" t="s">
        <v>309</v>
      </c>
      <c r="T280" s="87" t="s">
        <v>309</v>
      </c>
      <c r="U280" s="87" t="s">
        <v>309</v>
      </c>
      <c r="V280" s="87" t="s">
        <v>309</v>
      </c>
      <c r="W280" s="87" t="s">
        <v>309</v>
      </c>
      <c r="X280" s="87" t="s">
        <v>309</v>
      </c>
      <c r="Y280" s="64" t="s">
        <v>309</v>
      </c>
      <c r="AA280" s="64" t="str">
        <f>IF(Rg_ps!$E$5=Con_ve!$U$5,Con_ve!U280,IF(Rg_ps!$E$5=Con_ve!$V$5,Con_ve!V280,IF(Rg_ps!$E$5=Con_ve!$W$5,Con_ve!W280,IF(Rg_ps!$E$5=Con_ve!$X$5,Con_ve!X280,Con_ve!Y280))))</f>
        <v/>
      </c>
    </row>
    <row r="281" spans="2:27" ht="30" customHeight="1">
      <c r="B281" t="str">
        <f t="shared" si="5"/>
        <v/>
      </c>
      <c r="C281" s="97"/>
      <c r="D281" s="97"/>
      <c r="E281" s="97"/>
      <c r="F281" s="77"/>
      <c r="G281" s="156"/>
      <c r="H281" s="97"/>
      <c r="I281" s="97"/>
      <c r="J281" s="97"/>
      <c r="K281" s="97"/>
      <c r="P281" s="64" t="s">
        <v>309</v>
      </c>
      <c r="Q281" s="87" t="s">
        <v>309</v>
      </c>
      <c r="R281" s="87" t="s">
        <v>309</v>
      </c>
      <c r="S281" s="87" t="s">
        <v>309</v>
      </c>
      <c r="T281" s="87" t="s">
        <v>309</v>
      </c>
      <c r="U281" s="87" t="s">
        <v>309</v>
      </c>
      <c r="V281" s="87" t="s">
        <v>309</v>
      </c>
      <c r="W281" s="87" t="s">
        <v>309</v>
      </c>
      <c r="X281" s="87" t="s">
        <v>309</v>
      </c>
      <c r="Y281" s="64" t="s">
        <v>309</v>
      </c>
      <c r="AA281" s="64" t="str">
        <f>IF(Rg_ps!$E$5=Con_ve!$U$5,Con_ve!U281,IF(Rg_ps!$E$5=Con_ve!$V$5,Con_ve!V281,IF(Rg_ps!$E$5=Con_ve!$W$5,Con_ve!W281,IF(Rg_ps!$E$5=Con_ve!$X$5,Con_ve!X281,Con_ve!Y281))))</f>
        <v/>
      </c>
    </row>
    <row r="282" spans="2:27" ht="30" customHeight="1">
      <c r="B282" t="str">
        <f t="shared" si="5"/>
        <v/>
      </c>
      <c r="C282" s="97"/>
      <c r="D282" s="97"/>
      <c r="E282" s="97"/>
      <c r="F282" s="77"/>
      <c r="G282" s="156"/>
      <c r="H282" s="97"/>
      <c r="I282" s="97"/>
      <c r="J282" s="97"/>
      <c r="K282" s="97"/>
      <c r="P282" s="64" t="s">
        <v>309</v>
      </c>
      <c r="Q282" s="87" t="s">
        <v>309</v>
      </c>
      <c r="R282" s="87" t="s">
        <v>309</v>
      </c>
      <c r="S282" s="87" t="s">
        <v>309</v>
      </c>
      <c r="T282" s="87" t="s">
        <v>309</v>
      </c>
      <c r="U282" s="87" t="s">
        <v>309</v>
      </c>
      <c r="V282" s="87" t="s">
        <v>309</v>
      </c>
      <c r="W282" s="87" t="s">
        <v>309</v>
      </c>
      <c r="X282" s="87" t="s">
        <v>309</v>
      </c>
      <c r="Y282" s="64" t="s">
        <v>309</v>
      </c>
      <c r="AA282" s="64" t="str">
        <f>IF(Rg_ps!$E$5=Con_ve!$U$5,Con_ve!U282,IF(Rg_ps!$E$5=Con_ve!$V$5,Con_ve!V282,IF(Rg_ps!$E$5=Con_ve!$W$5,Con_ve!W282,IF(Rg_ps!$E$5=Con_ve!$X$5,Con_ve!X282,Con_ve!Y282))))</f>
        <v/>
      </c>
    </row>
    <row r="283" spans="2:27" ht="30" customHeight="1">
      <c r="B283" t="str">
        <f t="shared" si="5"/>
        <v/>
      </c>
      <c r="C283" s="97"/>
      <c r="D283" s="97"/>
      <c r="E283" s="97"/>
      <c r="F283" s="77"/>
      <c r="G283" s="156"/>
      <c r="H283" s="97"/>
      <c r="I283" s="97"/>
      <c r="J283" s="97"/>
      <c r="K283" s="97"/>
      <c r="P283" s="64" t="s">
        <v>309</v>
      </c>
      <c r="Q283" s="87" t="s">
        <v>309</v>
      </c>
      <c r="R283" s="87" t="s">
        <v>309</v>
      </c>
      <c r="S283" s="87" t="s">
        <v>309</v>
      </c>
      <c r="T283" s="87" t="s">
        <v>309</v>
      </c>
      <c r="U283" s="87" t="s">
        <v>309</v>
      </c>
      <c r="V283" s="87" t="s">
        <v>309</v>
      </c>
      <c r="W283" s="87" t="s">
        <v>309</v>
      </c>
      <c r="X283" s="87" t="s">
        <v>309</v>
      </c>
      <c r="Y283" s="64" t="s">
        <v>309</v>
      </c>
      <c r="AA283" s="64" t="str">
        <f>IF(Rg_ps!$E$5=Con_ve!$U$5,Con_ve!U283,IF(Rg_ps!$E$5=Con_ve!$V$5,Con_ve!V283,IF(Rg_ps!$E$5=Con_ve!$W$5,Con_ve!W283,IF(Rg_ps!$E$5=Con_ve!$X$5,Con_ve!X283,Con_ve!Y283))))</f>
        <v/>
      </c>
    </row>
    <row r="284" spans="2:27" ht="30" customHeight="1">
      <c r="B284" t="str">
        <f t="shared" si="5"/>
        <v/>
      </c>
      <c r="C284" s="97"/>
      <c r="D284" s="97"/>
      <c r="E284" s="97"/>
      <c r="F284" s="77"/>
      <c r="G284" s="156"/>
      <c r="H284" s="97"/>
      <c r="I284" s="97"/>
      <c r="J284" s="97"/>
      <c r="K284" s="97"/>
      <c r="P284" s="64" t="s">
        <v>309</v>
      </c>
      <c r="Q284" s="87" t="s">
        <v>309</v>
      </c>
      <c r="R284" s="87" t="s">
        <v>309</v>
      </c>
      <c r="S284" s="87" t="s">
        <v>309</v>
      </c>
      <c r="T284" s="87" t="s">
        <v>309</v>
      </c>
      <c r="U284" s="87" t="s">
        <v>309</v>
      </c>
      <c r="V284" s="87" t="s">
        <v>309</v>
      </c>
      <c r="W284" s="87" t="s">
        <v>309</v>
      </c>
      <c r="X284" s="87" t="s">
        <v>309</v>
      </c>
      <c r="Y284" s="64" t="s">
        <v>309</v>
      </c>
      <c r="AA284" s="64" t="str">
        <f>IF(Rg_ps!$E$5=Con_ve!$U$5,Con_ve!U284,IF(Rg_ps!$E$5=Con_ve!$V$5,Con_ve!V284,IF(Rg_ps!$E$5=Con_ve!$W$5,Con_ve!W284,IF(Rg_ps!$E$5=Con_ve!$X$5,Con_ve!X284,Con_ve!Y284))))</f>
        <v/>
      </c>
    </row>
    <row r="285" spans="2:27" ht="30" customHeight="1">
      <c r="B285" t="str">
        <f t="shared" si="5"/>
        <v/>
      </c>
      <c r="C285" s="97"/>
      <c r="D285" s="97"/>
      <c r="E285" s="97"/>
      <c r="F285" s="77"/>
      <c r="G285" s="156"/>
      <c r="H285" s="97"/>
      <c r="I285" s="97"/>
      <c r="J285" s="97"/>
      <c r="K285" s="97"/>
      <c r="P285" s="64" t="s">
        <v>309</v>
      </c>
      <c r="Q285" s="87" t="s">
        <v>309</v>
      </c>
      <c r="R285" s="87" t="s">
        <v>309</v>
      </c>
      <c r="S285" s="87" t="s">
        <v>309</v>
      </c>
      <c r="T285" s="87" t="s">
        <v>309</v>
      </c>
      <c r="U285" s="87" t="s">
        <v>309</v>
      </c>
      <c r="V285" s="87" t="s">
        <v>309</v>
      </c>
      <c r="W285" s="87" t="s">
        <v>309</v>
      </c>
      <c r="X285" s="87" t="s">
        <v>309</v>
      </c>
      <c r="Y285" s="64" t="s">
        <v>309</v>
      </c>
      <c r="AA285" s="64" t="str">
        <f>IF(Rg_ps!$E$5=Con_ve!$U$5,Con_ve!U285,IF(Rg_ps!$E$5=Con_ve!$V$5,Con_ve!V285,IF(Rg_ps!$E$5=Con_ve!$W$5,Con_ve!W285,IF(Rg_ps!$E$5=Con_ve!$X$5,Con_ve!X285,Con_ve!Y285))))</f>
        <v/>
      </c>
    </row>
    <row r="286" spans="2:27" ht="30" customHeight="1">
      <c r="B286" t="str">
        <f t="shared" si="5"/>
        <v/>
      </c>
      <c r="C286" s="97"/>
      <c r="D286" s="97"/>
      <c r="E286" s="97"/>
      <c r="F286" s="77"/>
      <c r="G286" s="156"/>
      <c r="H286" s="97"/>
      <c r="I286" s="97"/>
      <c r="J286" s="97"/>
      <c r="K286" s="97"/>
      <c r="P286" s="64" t="s">
        <v>309</v>
      </c>
      <c r="Q286" s="87" t="s">
        <v>309</v>
      </c>
      <c r="R286" s="87" t="s">
        <v>309</v>
      </c>
      <c r="S286" s="87" t="s">
        <v>309</v>
      </c>
      <c r="T286" s="87" t="s">
        <v>309</v>
      </c>
      <c r="U286" s="87" t="s">
        <v>309</v>
      </c>
      <c r="V286" s="87" t="s">
        <v>309</v>
      </c>
      <c r="W286" s="87" t="s">
        <v>309</v>
      </c>
      <c r="X286" s="87" t="s">
        <v>309</v>
      </c>
      <c r="Y286" s="64" t="s">
        <v>309</v>
      </c>
      <c r="AA286" s="64" t="str">
        <f>IF(Rg_ps!$E$5=Con_ve!$U$5,Con_ve!U286,IF(Rg_ps!$E$5=Con_ve!$V$5,Con_ve!V286,IF(Rg_ps!$E$5=Con_ve!$W$5,Con_ve!W286,IF(Rg_ps!$E$5=Con_ve!$X$5,Con_ve!X286,Con_ve!Y286))))</f>
        <v/>
      </c>
    </row>
    <row r="287" spans="2:27" ht="30" customHeight="1">
      <c r="B287" t="str">
        <f t="shared" si="5"/>
        <v/>
      </c>
      <c r="C287" s="97"/>
      <c r="D287" s="97"/>
      <c r="E287" s="97"/>
      <c r="F287" s="77"/>
      <c r="G287" s="156"/>
      <c r="H287" s="97"/>
      <c r="I287" s="97"/>
      <c r="J287" s="97"/>
      <c r="K287" s="97"/>
      <c r="P287" s="64" t="s">
        <v>309</v>
      </c>
      <c r="Q287" s="87" t="s">
        <v>309</v>
      </c>
      <c r="R287" s="87" t="s">
        <v>309</v>
      </c>
      <c r="S287" s="87" t="s">
        <v>309</v>
      </c>
      <c r="T287" s="87" t="s">
        <v>309</v>
      </c>
      <c r="U287" s="87" t="s">
        <v>309</v>
      </c>
      <c r="V287" s="87" t="s">
        <v>309</v>
      </c>
      <c r="W287" s="87" t="s">
        <v>309</v>
      </c>
      <c r="X287" s="87" t="s">
        <v>309</v>
      </c>
      <c r="Y287" s="64" t="s">
        <v>309</v>
      </c>
      <c r="AA287" s="64" t="str">
        <f>IF(Rg_ps!$E$5=Con_ve!$U$5,Con_ve!U287,IF(Rg_ps!$E$5=Con_ve!$V$5,Con_ve!V287,IF(Rg_ps!$E$5=Con_ve!$W$5,Con_ve!W287,IF(Rg_ps!$E$5=Con_ve!$X$5,Con_ve!X287,Con_ve!Y287))))</f>
        <v/>
      </c>
    </row>
    <row r="288" spans="2:27" ht="30" customHeight="1">
      <c r="B288" t="str">
        <f t="shared" si="5"/>
        <v/>
      </c>
      <c r="C288" s="97"/>
      <c r="D288" s="97"/>
      <c r="E288" s="97"/>
      <c r="F288" s="77"/>
      <c r="G288" s="156"/>
      <c r="H288" s="97"/>
      <c r="I288" s="97"/>
      <c r="J288" s="97"/>
      <c r="K288" s="97"/>
      <c r="P288" s="64" t="s">
        <v>309</v>
      </c>
      <c r="Q288" s="87" t="s">
        <v>309</v>
      </c>
      <c r="R288" s="87" t="s">
        <v>309</v>
      </c>
      <c r="S288" s="87" t="s">
        <v>309</v>
      </c>
      <c r="T288" s="87" t="s">
        <v>309</v>
      </c>
      <c r="U288" s="87" t="s">
        <v>309</v>
      </c>
      <c r="V288" s="87" t="s">
        <v>309</v>
      </c>
      <c r="W288" s="87" t="s">
        <v>309</v>
      </c>
      <c r="X288" s="87" t="s">
        <v>309</v>
      </c>
      <c r="Y288" s="64" t="s">
        <v>309</v>
      </c>
      <c r="AA288" s="64" t="str">
        <f>IF(Rg_ps!$E$5=Con_ve!$U$5,Con_ve!U288,IF(Rg_ps!$E$5=Con_ve!$V$5,Con_ve!V288,IF(Rg_ps!$E$5=Con_ve!$W$5,Con_ve!W288,IF(Rg_ps!$E$5=Con_ve!$X$5,Con_ve!X288,Con_ve!Y288))))</f>
        <v/>
      </c>
    </row>
    <row r="289" spans="2:27" ht="30" customHeight="1">
      <c r="B289" t="str">
        <f t="shared" si="5"/>
        <v/>
      </c>
      <c r="C289" s="97"/>
      <c r="D289" s="97"/>
      <c r="E289" s="97"/>
      <c r="F289" s="77"/>
      <c r="G289" s="156"/>
      <c r="H289" s="97"/>
      <c r="I289" s="97"/>
      <c r="J289" s="97"/>
      <c r="K289" s="97"/>
      <c r="P289" s="64" t="s">
        <v>309</v>
      </c>
      <c r="Q289" s="87" t="s">
        <v>309</v>
      </c>
      <c r="R289" s="87" t="s">
        <v>309</v>
      </c>
      <c r="S289" s="87" t="s">
        <v>309</v>
      </c>
      <c r="T289" s="87" t="s">
        <v>309</v>
      </c>
      <c r="U289" s="87" t="s">
        <v>309</v>
      </c>
      <c r="V289" s="87" t="s">
        <v>309</v>
      </c>
      <c r="W289" s="87" t="s">
        <v>309</v>
      </c>
      <c r="X289" s="87" t="s">
        <v>309</v>
      </c>
      <c r="Y289" s="64" t="s">
        <v>309</v>
      </c>
      <c r="AA289" s="64" t="str">
        <f>IF(Rg_ps!$E$5=Con_ve!$U$5,Con_ve!U289,IF(Rg_ps!$E$5=Con_ve!$V$5,Con_ve!V289,IF(Rg_ps!$E$5=Con_ve!$W$5,Con_ve!W289,IF(Rg_ps!$E$5=Con_ve!$X$5,Con_ve!X289,Con_ve!Y289))))</f>
        <v/>
      </c>
    </row>
    <row r="290" spans="2:27" ht="30" customHeight="1">
      <c r="B290" t="str">
        <f t="shared" si="5"/>
        <v/>
      </c>
      <c r="C290" s="97"/>
      <c r="D290" s="97"/>
      <c r="E290" s="97"/>
      <c r="F290" s="77"/>
      <c r="G290" s="156"/>
      <c r="H290" s="97"/>
      <c r="I290" s="97"/>
      <c r="J290" s="97"/>
      <c r="K290" s="97"/>
      <c r="P290" s="64" t="s">
        <v>309</v>
      </c>
      <c r="Q290" s="87" t="s">
        <v>309</v>
      </c>
      <c r="R290" s="87" t="s">
        <v>309</v>
      </c>
      <c r="S290" s="87" t="s">
        <v>309</v>
      </c>
      <c r="T290" s="87" t="s">
        <v>309</v>
      </c>
      <c r="U290" s="87" t="s">
        <v>309</v>
      </c>
      <c r="V290" s="87" t="s">
        <v>309</v>
      </c>
      <c r="W290" s="87" t="s">
        <v>309</v>
      </c>
      <c r="X290" s="87" t="s">
        <v>309</v>
      </c>
      <c r="Y290" s="64" t="s">
        <v>309</v>
      </c>
      <c r="AA290" s="64" t="str">
        <f>IF(Rg_ps!$E$5=Con_ve!$U$5,Con_ve!U290,IF(Rg_ps!$E$5=Con_ve!$V$5,Con_ve!V290,IF(Rg_ps!$E$5=Con_ve!$W$5,Con_ve!W290,IF(Rg_ps!$E$5=Con_ve!$X$5,Con_ve!X290,Con_ve!Y290))))</f>
        <v/>
      </c>
    </row>
    <row r="291" spans="2:27" ht="30" customHeight="1">
      <c r="B291" t="str">
        <f t="shared" si="5"/>
        <v/>
      </c>
      <c r="C291" s="97"/>
      <c r="D291" s="97"/>
      <c r="E291" s="97"/>
      <c r="F291" s="77"/>
      <c r="G291" s="156"/>
      <c r="H291" s="97"/>
      <c r="I291" s="97"/>
      <c r="J291" s="97"/>
      <c r="K291" s="97"/>
      <c r="P291" s="64" t="s">
        <v>309</v>
      </c>
      <c r="Q291" s="87" t="s">
        <v>309</v>
      </c>
      <c r="R291" s="87" t="s">
        <v>309</v>
      </c>
      <c r="S291" s="87" t="s">
        <v>309</v>
      </c>
      <c r="T291" s="87" t="s">
        <v>309</v>
      </c>
      <c r="U291" s="87" t="s">
        <v>309</v>
      </c>
      <c r="V291" s="87" t="s">
        <v>309</v>
      </c>
      <c r="W291" s="87" t="s">
        <v>309</v>
      </c>
      <c r="X291" s="87" t="s">
        <v>309</v>
      </c>
      <c r="Y291" s="64" t="s">
        <v>309</v>
      </c>
      <c r="AA291" s="64" t="str">
        <f>IF(Rg_ps!$E$5=Con_ve!$U$5,Con_ve!U291,IF(Rg_ps!$E$5=Con_ve!$V$5,Con_ve!V291,IF(Rg_ps!$E$5=Con_ve!$W$5,Con_ve!W291,IF(Rg_ps!$E$5=Con_ve!$X$5,Con_ve!X291,Con_ve!Y291))))</f>
        <v/>
      </c>
    </row>
    <row r="292" spans="2:27" ht="30" customHeight="1">
      <c r="B292" t="str">
        <f t="shared" si="5"/>
        <v/>
      </c>
      <c r="C292" s="97"/>
      <c r="D292" s="97"/>
      <c r="E292" s="97"/>
      <c r="F292" s="77"/>
      <c r="G292" s="156"/>
      <c r="H292" s="97"/>
      <c r="I292" s="97"/>
      <c r="J292" s="97"/>
      <c r="K292" s="97"/>
      <c r="P292" s="64" t="s">
        <v>309</v>
      </c>
      <c r="Q292" s="87" t="s">
        <v>309</v>
      </c>
      <c r="R292" s="87" t="s">
        <v>309</v>
      </c>
      <c r="S292" s="87" t="s">
        <v>309</v>
      </c>
      <c r="T292" s="87" t="s">
        <v>309</v>
      </c>
      <c r="U292" s="87" t="s">
        <v>309</v>
      </c>
      <c r="V292" s="87" t="s">
        <v>309</v>
      </c>
      <c r="W292" s="87" t="s">
        <v>309</v>
      </c>
      <c r="X292" s="87" t="s">
        <v>309</v>
      </c>
      <c r="Y292" s="64" t="s">
        <v>309</v>
      </c>
      <c r="AA292" s="64" t="str">
        <f>IF(Rg_ps!$E$5=Con_ve!$U$5,Con_ve!U292,IF(Rg_ps!$E$5=Con_ve!$V$5,Con_ve!V292,IF(Rg_ps!$E$5=Con_ve!$W$5,Con_ve!W292,IF(Rg_ps!$E$5=Con_ve!$X$5,Con_ve!X292,Con_ve!Y292))))</f>
        <v/>
      </c>
    </row>
    <row r="293" spans="2:27" ht="30" customHeight="1">
      <c r="B293" t="str">
        <f t="shared" si="5"/>
        <v/>
      </c>
      <c r="C293" s="97"/>
      <c r="D293" s="97"/>
      <c r="E293" s="97"/>
      <c r="F293" s="77"/>
      <c r="G293" s="156"/>
      <c r="H293" s="97"/>
      <c r="I293" s="97"/>
      <c r="J293" s="97"/>
      <c r="K293" s="97"/>
      <c r="P293" s="64" t="s">
        <v>309</v>
      </c>
      <c r="Q293" s="87" t="s">
        <v>309</v>
      </c>
      <c r="R293" s="87" t="s">
        <v>309</v>
      </c>
      <c r="S293" s="87" t="s">
        <v>309</v>
      </c>
      <c r="T293" s="87" t="s">
        <v>309</v>
      </c>
      <c r="U293" s="87" t="s">
        <v>309</v>
      </c>
      <c r="V293" s="87" t="s">
        <v>309</v>
      </c>
      <c r="W293" s="87" t="s">
        <v>309</v>
      </c>
      <c r="X293" s="87" t="s">
        <v>309</v>
      </c>
      <c r="Y293" s="64" t="s">
        <v>309</v>
      </c>
      <c r="AA293" s="64" t="str">
        <f>IF(Rg_ps!$E$5=Con_ve!$U$5,Con_ve!U293,IF(Rg_ps!$E$5=Con_ve!$V$5,Con_ve!V293,IF(Rg_ps!$E$5=Con_ve!$W$5,Con_ve!W293,IF(Rg_ps!$E$5=Con_ve!$X$5,Con_ve!X293,Con_ve!Y293))))</f>
        <v/>
      </c>
    </row>
    <row r="294" spans="2:27" ht="30" customHeight="1">
      <c r="B294" t="str">
        <f t="shared" si="5"/>
        <v/>
      </c>
      <c r="C294" s="97"/>
      <c r="D294" s="97"/>
      <c r="E294" s="97"/>
      <c r="F294" s="77"/>
      <c r="G294" s="156"/>
      <c r="H294" s="97"/>
      <c r="I294" s="97"/>
      <c r="J294" s="97"/>
      <c r="K294" s="97"/>
      <c r="P294" s="64" t="s">
        <v>309</v>
      </c>
      <c r="Q294" s="87" t="s">
        <v>309</v>
      </c>
      <c r="R294" s="87" t="s">
        <v>309</v>
      </c>
      <c r="S294" s="87" t="s">
        <v>309</v>
      </c>
      <c r="T294" s="87" t="s">
        <v>309</v>
      </c>
      <c r="U294" s="87" t="s">
        <v>309</v>
      </c>
      <c r="V294" s="87" t="s">
        <v>309</v>
      </c>
      <c r="W294" s="87" t="s">
        <v>309</v>
      </c>
      <c r="X294" s="87" t="s">
        <v>309</v>
      </c>
      <c r="Y294" s="64" t="s">
        <v>309</v>
      </c>
      <c r="AA294" s="64" t="str">
        <f>IF(Rg_ps!$E$5=Con_ve!$U$5,Con_ve!U294,IF(Rg_ps!$E$5=Con_ve!$V$5,Con_ve!V294,IF(Rg_ps!$E$5=Con_ve!$W$5,Con_ve!W294,IF(Rg_ps!$E$5=Con_ve!$X$5,Con_ve!X294,Con_ve!Y294))))</f>
        <v/>
      </c>
    </row>
    <row r="295" spans="2:27" ht="30" customHeight="1">
      <c r="B295" t="str">
        <f t="shared" si="5"/>
        <v/>
      </c>
      <c r="C295" s="97"/>
      <c r="D295" s="97"/>
      <c r="E295" s="97"/>
      <c r="F295" s="77"/>
      <c r="G295" s="156"/>
      <c r="H295" s="97"/>
      <c r="I295" s="97"/>
      <c r="J295" s="97"/>
      <c r="K295" s="97"/>
      <c r="P295" s="64" t="s">
        <v>309</v>
      </c>
      <c r="Q295" s="87" t="s">
        <v>309</v>
      </c>
      <c r="R295" s="87" t="s">
        <v>309</v>
      </c>
      <c r="S295" s="87" t="s">
        <v>309</v>
      </c>
      <c r="T295" s="87" t="s">
        <v>309</v>
      </c>
      <c r="U295" s="87" t="s">
        <v>309</v>
      </c>
      <c r="V295" s="87" t="s">
        <v>309</v>
      </c>
      <c r="W295" s="87" t="s">
        <v>309</v>
      </c>
      <c r="X295" s="87" t="s">
        <v>309</v>
      </c>
      <c r="Y295" s="64" t="s">
        <v>309</v>
      </c>
      <c r="AA295" s="64" t="str">
        <f>IF(Rg_ps!$E$5=Con_ve!$U$5,Con_ve!U295,IF(Rg_ps!$E$5=Con_ve!$V$5,Con_ve!V295,IF(Rg_ps!$E$5=Con_ve!$W$5,Con_ve!W295,IF(Rg_ps!$E$5=Con_ve!$X$5,Con_ve!X295,Con_ve!Y295))))</f>
        <v/>
      </c>
    </row>
    <row r="296" spans="2:27" ht="30" customHeight="1">
      <c r="B296" t="str">
        <f t="shared" si="5"/>
        <v/>
      </c>
      <c r="C296" s="97"/>
      <c r="D296" s="97"/>
      <c r="E296" s="97"/>
      <c r="F296" s="77"/>
      <c r="G296" s="156"/>
      <c r="H296" s="97"/>
      <c r="I296" s="97"/>
      <c r="J296" s="97"/>
      <c r="K296" s="97"/>
      <c r="P296" s="64" t="s">
        <v>309</v>
      </c>
      <c r="Q296" s="87" t="s">
        <v>309</v>
      </c>
      <c r="R296" s="87" t="s">
        <v>309</v>
      </c>
      <c r="S296" s="87" t="s">
        <v>309</v>
      </c>
      <c r="T296" s="87" t="s">
        <v>309</v>
      </c>
      <c r="U296" s="87" t="s">
        <v>309</v>
      </c>
      <c r="V296" s="87" t="s">
        <v>309</v>
      </c>
      <c r="W296" s="87" t="s">
        <v>309</v>
      </c>
      <c r="X296" s="87" t="s">
        <v>309</v>
      </c>
      <c r="Y296" s="64" t="s">
        <v>309</v>
      </c>
      <c r="AA296" s="64" t="str">
        <f>IF(Rg_ps!$E$5=Con_ve!$U$5,Con_ve!U296,IF(Rg_ps!$E$5=Con_ve!$V$5,Con_ve!V296,IF(Rg_ps!$E$5=Con_ve!$W$5,Con_ve!W296,IF(Rg_ps!$E$5=Con_ve!$X$5,Con_ve!X296,Con_ve!Y296))))</f>
        <v/>
      </c>
    </row>
    <row r="297" spans="2:27" ht="30" customHeight="1">
      <c r="B297" t="str">
        <f t="shared" si="5"/>
        <v/>
      </c>
      <c r="C297" s="97"/>
      <c r="D297" s="97"/>
      <c r="E297" s="97"/>
      <c r="F297" s="77"/>
      <c r="G297" s="156"/>
      <c r="H297" s="97"/>
      <c r="I297" s="97"/>
      <c r="J297" s="97"/>
      <c r="K297" s="97"/>
      <c r="P297" s="64" t="s">
        <v>309</v>
      </c>
      <c r="Q297" s="87" t="s">
        <v>309</v>
      </c>
      <c r="R297" s="87" t="s">
        <v>309</v>
      </c>
      <c r="S297" s="87" t="s">
        <v>309</v>
      </c>
      <c r="T297" s="87" t="s">
        <v>309</v>
      </c>
      <c r="U297" s="87" t="s">
        <v>309</v>
      </c>
      <c r="V297" s="87" t="s">
        <v>309</v>
      </c>
      <c r="W297" s="87" t="s">
        <v>309</v>
      </c>
      <c r="X297" s="87" t="s">
        <v>309</v>
      </c>
      <c r="Y297" s="64" t="s">
        <v>309</v>
      </c>
      <c r="AA297" s="64" t="str">
        <f>IF(Rg_ps!$E$5=Con_ve!$U$5,Con_ve!U297,IF(Rg_ps!$E$5=Con_ve!$V$5,Con_ve!V297,IF(Rg_ps!$E$5=Con_ve!$W$5,Con_ve!W297,IF(Rg_ps!$E$5=Con_ve!$X$5,Con_ve!X297,Con_ve!Y297))))</f>
        <v/>
      </c>
    </row>
    <row r="298" spans="2:27" ht="30" customHeight="1">
      <c r="B298" t="str">
        <f t="shared" si="5"/>
        <v/>
      </c>
      <c r="C298" s="97"/>
      <c r="D298" s="97"/>
      <c r="E298" s="97"/>
      <c r="F298" s="77"/>
      <c r="G298" s="156"/>
      <c r="H298" s="97"/>
      <c r="I298" s="97"/>
      <c r="J298" s="97"/>
      <c r="K298" s="97"/>
      <c r="P298" s="64" t="s">
        <v>309</v>
      </c>
      <c r="Q298" s="87" t="s">
        <v>309</v>
      </c>
      <c r="R298" s="87" t="s">
        <v>309</v>
      </c>
      <c r="S298" s="87" t="s">
        <v>309</v>
      </c>
      <c r="T298" s="87" t="s">
        <v>309</v>
      </c>
      <c r="U298" s="87" t="s">
        <v>309</v>
      </c>
      <c r="V298" s="87" t="s">
        <v>309</v>
      </c>
      <c r="W298" s="87" t="s">
        <v>309</v>
      </c>
      <c r="X298" s="87" t="s">
        <v>309</v>
      </c>
      <c r="Y298" s="64" t="s">
        <v>309</v>
      </c>
      <c r="AA298" s="64" t="str">
        <f>IF(Rg_ps!$E$5=Con_ve!$U$5,Con_ve!U298,IF(Rg_ps!$E$5=Con_ve!$V$5,Con_ve!V298,IF(Rg_ps!$E$5=Con_ve!$W$5,Con_ve!W298,IF(Rg_ps!$E$5=Con_ve!$X$5,Con_ve!X298,Con_ve!Y298))))</f>
        <v/>
      </c>
    </row>
    <row r="299" spans="2:27" ht="30" customHeight="1">
      <c r="B299" t="str">
        <f t="shared" si="5"/>
        <v/>
      </c>
      <c r="C299" s="97"/>
      <c r="D299" s="97"/>
      <c r="E299" s="97"/>
      <c r="F299" s="77"/>
      <c r="G299" s="156"/>
      <c r="H299" s="97"/>
      <c r="I299" s="97"/>
      <c r="J299" s="97"/>
      <c r="K299" s="97"/>
      <c r="P299" s="64" t="s">
        <v>309</v>
      </c>
      <c r="Q299" s="87" t="s">
        <v>309</v>
      </c>
      <c r="R299" s="87" t="s">
        <v>309</v>
      </c>
      <c r="S299" s="87" t="s">
        <v>309</v>
      </c>
      <c r="T299" s="87" t="s">
        <v>309</v>
      </c>
      <c r="U299" s="87" t="s">
        <v>309</v>
      </c>
      <c r="V299" s="87" t="s">
        <v>309</v>
      </c>
      <c r="W299" s="87" t="s">
        <v>309</v>
      </c>
      <c r="X299" s="87" t="s">
        <v>309</v>
      </c>
      <c r="Y299" s="64" t="s">
        <v>309</v>
      </c>
      <c r="AA299" s="64" t="str">
        <f>IF(Rg_ps!$E$5=Con_ve!$U$5,Con_ve!U299,IF(Rg_ps!$E$5=Con_ve!$V$5,Con_ve!V299,IF(Rg_ps!$E$5=Con_ve!$W$5,Con_ve!W299,IF(Rg_ps!$E$5=Con_ve!$X$5,Con_ve!X299,Con_ve!Y299))))</f>
        <v/>
      </c>
    </row>
    <row r="300" spans="2:27" ht="30" customHeight="1">
      <c r="B300" t="str">
        <f t="shared" si="5"/>
        <v/>
      </c>
      <c r="C300" s="97"/>
      <c r="D300" s="97"/>
      <c r="E300" s="97"/>
      <c r="F300" s="77"/>
      <c r="G300" s="156"/>
      <c r="H300" s="97"/>
      <c r="I300" s="97"/>
      <c r="J300" s="97"/>
      <c r="K300" s="97"/>
      <c r="P300" s="64" t="s">
        <v>309</v>
      </c>
      <c r="Q300" s="87" t="s">
        <v>309</v>
      </c>
      <c r="R300" s="87" t="s">
        <v>309</v>
      </c>
      <c r="S300" s="87" t="s">
        <v>309</v>
      </c>
      <c r="T300" s="87" t="s">
        <v>309</v>
      </c>
      <c r="U300" s="87" t="s">
        <v>309</v>
      </c>
      <c r="V300" s="87" t="s">
        <v>309</v>
      </c>
      <c r="W300" s="87" t="s">
        <v>309</v>
      </c>
      <c r="X300" s="87" t="s">
        <v>309</v>
      </c>
      <c r="Y300" s="64" t="s">
        <v>309</v>
      </c>
      <c r="AA300" s="64" t="str">
        <f>IF(Rg_ps!$E$5=Con_ve!$U$5,Con_ve!U300,IF(Rg_ps!$E$5=Con_ve!$V$5,Con_ve!V300,IF(Rg_ps!$E$5=Con_ve!$W$5,Con_ve!W300,IF(Rg_ps!$E$5=Con_ve!$X$5,Con_ve!X300,Con_ve!Y300))))</f>
        <v/>
      </c>
    </row>
    <row r="301" spans="2:27" ht="30" customHeight="1">
      <c r="B301" t="str">
        <f t="shared" si="5"/>
        <v/>
      </c>
      <c r="C301" s="97"/>
      <c r="D301" s="97"/>
      <c r="E301" s="97"/>
      <c r="F301" s="77"/>
      <c r="G301" s="156"/>
      <c r="H301" s="97"/>
      <c r="I301" s="97"/>
      <c r="J301" s="97"/>
      <c r="K301" s="97"/>
      <c r="P301" s="64" t="s">
        <v>309</v>
      </c>
      <c r="Q301" s="87" t="s">
        <v>309</v>
      </c>
      <c r="R301" s="87" t="s">
        <v>309</v>
      </c>
      <c r="S301" s="87" t="s">
        <v>309</v>
      </c>
      <c r="T301" s="87" t="s">
        <v>309</v>
      </c>
      <c r="U301" s="87" t="s">
        <v>309</v>
      </c>
      <c r="V301" s="87" t="s">
        <v>309</v>
      </c>
      <c r="W301" s="87" t="s">
        <v>309</v>
      </c>
      <c r="X301" s="87" t="s">
        <v>309</v>
      </c>
      <c r="Y301" s="64" t="s">
        <v>309</v>
      </c>
      <c r="AA301" s="64" t="str">
        <f>IF(Rg_ps!$E$5=Con_ve!$U$5,Con_ve!U301,IF(Rg_ps!$E$5=Con_ve!$V$5,Con_ve!V301,IF(Rg_ps!$E$5=Con_ve!$W$5,Con_ve!W301,IF(Rg_ps!$E$5=Con_ve!$X$5,Con_ve!X301,Con_ve!Y301))))</f>
        <v/>
      </c>
    </row>
    <row r="302" spans="2:27" ht="30" customHeight="1">
      <c r="B302" t="str">
        <f t="shared" si="5"/>
        <v/>
      </c>
      <c r="C302" s="97"/>
      <c r="D302" s="97"/>
      <c r="E302" s="97"/>
      <c r="F302" s="77"/>
      <c r="G302" s="156"/>
      <c r="H302" s="97"/>
      <c r="I302" s="97"/>
      <c r="J302" s="97"/>
      <c r="K302" s="97"/>
      <c r="P302" s="64" t="s">
        <v>309</v>
      </c>
      <c r="Q302" s="87" t="s">
        <v>309</v>
      </c>
      <c r="R302" s="87" t="s">
        <v>309</v>
      </c>
      <c r="S302" s="87" t="s">
        <v>309</v>
      </c>
      <c r="T302" s="87" t="s">
        <v>309</v>
      </c>
      <c r="U302" s="87" t="s">
        <v>309</v>
      </c>
      <c r="V302" s="87" t="s">
        <v>309</v>
      </c>
      <c r="W302" s="87" t="s">
        <v>309</v>
      </c>
      <c r="X302" s="87" t="s">
        <v>309</v>
      </c>
      <c r="Y302" s="64" t="s">
        <v>309</v>
      </c>
      <c r="AA302" s="64" t="str">
        <f>IF(Rg_ps!$E$5=Con_ve!$U$5,Con_ve!U302,IF(Rg_ps!$E$5=Con_ve!$V$5,Con_ve!V302,IF(Rg_ps!$E$5=Con_ve!$W$5,Con_ve!W302,IF(Rg_ps!$E$5=Con_ve!$X$5,Con_ve!X302,Con_ve!Y302))))</f>
        <v/>
      </c>
    </row>
    <row r="303" spans="2:27" ht="30" customHeight="1">
      <c r="B303" t="str">
        <f t="shared" si="5"/>
        <v/>
      </c>
      <c r="C303" s="97"/>
      <c r="D303" s="97"/>
      <c r="E303" s="97"/>
      <c r="F303" s="77"/>
      <c r="G303" s="156"/>
      <c r="H303" s="97"/>
      <c r="I303" s="97"/>
      <c r="J303" s="97"/>
      <c r="K303" s="97"/>
      <c r="P303" s="64" t="s">
        <v>309</v>
      </c>
      <c r="Q303" s="87" t="s">
        <v>309</v>
      </c>
      <c r="R303" s="87" t="s">
        <v>309</v>
      </c>
      <c r="S303" s="87" t="s">
        <v>309</v>
      </c>
      <c r="T303" s="87" t="s">
        <v>309</v>
      </c>
      <c r="U303" s="87" t="s">
        <v>309</v>
      </c>
      <c r="V303" s="87" t="s">
        <v>309</v>
      </c>
      <c r="W303" s="87" t="s">
        <v>309</v>
      </c>
      <c r="X303" s="87" t="s">
        <v>309</v>
      </c>
      <c r="Y303" s="64" t="s">
        <v>309</v>
      </c>
      <c r="AA303" s="64" t="str">
        <f>IF(Rg_ps!$E$5=Con_ve!$U$5,Con_ve!U303,IF(Rg_ps!$E$5=Con_ve!$V$5,Con_ve!V303,IF(Rg_ps!$E$5=Con_ve!$W$5,Con_ve!W303,IF(Rg_ps!$E$5=Con_ve!$X$5,Con_ve!X303,Con_ve!Y303))))</f>
        <v/>
      </c>
    </row>
    <row r="304" spans="2:27" ht="30" customHeight="1">
      <c r="B304" t="str">
        <f t="shared" si="5"/>
        <v/>
      </c>
      <c r="C304" s="97"/>
      <c r="D304" s="97"/>
      <c r="E304" s="97"/>
      <c r="F304" s="77"/>
      <c r="G304" s="156"/>
      <c r="H304" s="97"/>
      <c r="I304" s="97"/>
      <c r="J304" s="97"/>
      <c r="K304" s="97"/>
      <c r="P304" s="64" t="s">
        <v>309</v>
      </c>
      <c r="Q304" s="87" t="s">
        <v>309</v>
      </c>
      <c r="R304" s="87" t="s">
        <v>309</v>
      </c>
      <c r="S304" s="87" t="s">
        <v>309</v>
      </c>
      <c r="T304" s="87" t="s">
        <v>309</v>
      </c>
      <c r="U304" s="87" t="s">
        <v>309</v>
      </c>
      <c r="V304" s="87" t="s">
        <v>309</v>
      </c>
      <c r="W304" s="87" t="s">
        <v>309</v>
      </c>
      <c r="X304" s="87" t="s">
        <v>309</v>
      </c>
      <c r="Y304" s="64" t="s">
        <v>309</v>
      </c>
      <c r="AA304" s="64" t="str">
        <f>IF(Rg_ps!$E$5=Con_ve!$U$5,Con_ve!U304,IF(Rg_ps!$E$5=Con_ve!$V$5,Con_ve!V304,IF(Rg_ps!$E$5=Con_ve!$W$5,Con_ve!W304,IF(Rg_ps!$E$5=Con_ve!$X$5,Con_ve!X304,Con_ve!Y304))))</f>
        <v/>
      </c>
    </row>
    <row r="305" spans="2:27" ht="30" customHeight="1">
      <c r="B305" t="str">
        <f t="shared" si="5"/>
        <v/>
      </c>
      <c r="C305" s="97"/>
      <c r="D305" s="97"/>
      <c r="E305" s="97"/>
      <c r="F305" s="77"/>
      <c r="G305" s="156"/>
      <c r="H305" s="97"/>
      <c r="I305" s="97"/>
      <c r="J305" s="97"/>
      <c r="K305" s="97"/>
      <c r="P305" s="64" t="s">
        <v>309</v>
      </c>
      <c r="Q305" s="87" t="s">
        <v>309</v>
      </c>
      <c r="R305" s="87" t="s">
        <v>309</v>
      </c>
      <c r="S305" s="87" t="s">
        <v>309</v>
      </c>
      <c r="T305" s="87" t="s">
        <v>309</v>
      </c>
      <c r="U305" s="87" t="s">
        <v>309</v>
      </c>
      <c r="V305" s="87" t="s">
        <v>309</v>
      </c>
      <c r="W305" s="87" t="s">
        <v>309</v>
      </c>
      <c r="X305" s="87" t="s">
        <v>309</v>
      </c>
      <c r="Y305" s="64" t="s">
        <v>309</v>
      </c>
      <c r="AA305" s="64" t="str">
        <f>IF(Rg_ps!$E$5=Con_ve!$U$5,Con_ve!U305,IF(Rg_ps!$E$5=Con_ve!$V$5,Con_ve!V305,IF(Rg_ps!$E$5=Con_ve!$W$5,Con_ve!W305,IF(Rg_ps!$E$5=Con_ve!$X$5,Con_ve!X305,Con_ve!Y305))))</f>
        <v/>
      </c>
    </row>
    <row r="306" spans="2:27" ht="30" customHeight="1">
      <c r="B306" t="str">
        <f t="shared" si="5"/>
        <v/>
      </c>
      <c r="C306" s="97"/>
      <c r="D306" s="97"/>
      <c r="E306" s="97"/>
      <c r="F306" s="77"/>
      <c r="G306" s="156"/>
      <c r="H306" s="97"/>
      <c r="I306" s="97"/>
      <c r="J306" s="97"/>
      <c r="K306" s="97"/>
      <c r="P306" s="64" t="s">
        <v>309</v>
      </c>
      <c r="Q306" s="87" t="s">
        <v>309</v>
      </c>
      <c r="R306" s="87" t="s">
        <v>309</v>
      </c>
      <c r="S306" s="87" t="s">
        <v>309</v>
      </c>
      <c r="T306" s="87" t="s">
        <v>309</v>
      </c>
      <c r="U306" s="87" t="s">
        <v>309</v>
      </c>
      <c r="V306" s="87" t="s">
        <v>309</v>
      </c>
      <c r="W306" s="87" t="s">
        <v>309</v>
      </c>
      <c r="X306" s="87" t="s">
        <v>309</v>
      </c>
      <c r="Y306" s="64" t="s">
        <v>309</v>
      </c>
      <c r="AA306" s="64" t="str">
        <f>IF(Rg_ps!$E$5=Con_ve!$U$5,Con_ve!U306,IF(Rg_ps!$E$5=Con_ve!$V$5,Con_ve!V306,IF(Rg_ps!$E$5=Con_ve!$W$5,Con_ve!W306,IF(Rg_ps!$E$5=Con_ve!$X$5,Con_ve!X306,Con_ve!Y306))))</f>
        <v/>
      </c>
    </row>
    <row r="307" spans="2:27" ht="30" customHeight="1">
      <c r="B307" t="str">
        <f t="shared" si="5"/>
        <v/>
      </c>
      <c r="C307" s="97"/>
      <c r="D307" s="97"/>
      <c r="E307" s="97"/>
      <c r="F307" s="77"/>
      <c r="G307" s="156"/>
      <c r="H307" s="97"/>
      <c r="I307" s="97"/>
      <c r="J307" s="97"/>
      <c r="K307" s="97"/>
      <c r="P307" s="64" t="s">
        <v>309</v>
      </c>
      <c r="Q307" s="87" t="s">
        <v>309</v>
      </c>
      <c r="R307" s="87" t="s">
        <v>309</v>
      </c>
      <c r="S307" s="87" t="s">
        <v>309</v>
      </c>
      <c r="T307" s="87" t="s">
        <v>309</v>
      </c>
      <c r="U307" s="87" t="s">
        <v>309</v>
      </c>
      <c r="V307" s="87" t="s">
        <v>309</v>
      </c>
      <c r="W307" s="87" t="s">
        <v>309</v>
      </c>
      <c r="X307" s="87" t="s">
        <v>309</v>
      </c>
      <c r="Y307" s="64" t="s">
        <v>309</v>
      </c>
      <c r="AA307" s="64" t="str">
        <f>IF(Rg_ps!$E$5=Con_ve!$U$5,Con_ve!U307,IF(Rg_ps!$E$5=Con_ve!$V$5,Con_ve!V307,IF(Rg_ps!$E$5=Con_ve!$W$5,Con_ve!W307,IF(Rg_ps!$E$5=Con_ve!$X$5,Con_ve!X307,Con_ve!Y307))))</f>
        <v/>
      </c>
    </row>
    <row r="308" spans="2:27" ht="30" customHeight="1">
      <c r="B308" t="str">
        <f t="shared" si="5"/>
        <v/>
      </c>
      <c r="C308" s="97"/>
      <c r="D308" s="97"/>
      <c r="E308" s="97"/>
      <c r="F308" s="77"/>
      <c r="G308" s="156"/>
      <c r="H308" s="97"/>
      <c r="I308" s="97"/>
      <c r="J308" s="97"/>
      <c r="K308" s="97"/>
      <c r="P308" s="64" t="s">
        <v>309</v>
      </c>
      <c r="Q308" s="87" t="s">
        <v>309</v>
      </c>
      <c r="R308" s="87" t="s">
        <v>309</v>
      </c>
      <c r="S308" s="87" t="s">
        <v>309</v>
      </c>
      <c r="T308" s="87" t="s">
        <v>309</v>
      </c>
      <c r="U308" s="87" t="s">
        <v>309</v>
      </c>
      <c r="V308" s="87" t="s">
        <v>309</v>
      </c>
      <c r="W308" s="87" t="s">
        <v>309</v>
      </c>
      <c r="X308" s="87" t="s">
        <v>309</v>
      </c>
      <c r="Y308" s="64" t="s">
        <v>309</v>
      </c>
      <c r="AA308" s="64" t="str">
        <f>IF(Rg_ps!$E$5=Con_ve!$U$5,Con_ve!U308,IF(Rg_ps!$E$5=Con_ve!$V$5,Con_ve!V308,IF(Rg_ps!$E$5=Con_ve!$W$5,Con_ve!W308,IF(Rg_ps!$E$5=Con_ve!$X$5,Con_ve!X308,Con_ve!Y308))))</f>
        <v/>
      </c>
    </row>
    <row r="309" spans="2:27" ht="30" customHeight="1">
      <c r="B309" t="str">
        <f t="shared" si="5"/>
        <v/>
      </c>
      <c r="C309" s="97"/>
      <c r="D309" s="97"/>
      <c r="E309" s="97"/>
      <c r="F309" s="77"/>
      <c r="G309" s="156"/>
      <c r="H309" s="97"/>
      <c r="I309" s="97"/>
      <c r="J309" s="97"/>
      <c r="K309" s="97"/>
      <c r="P309" s="64" t="s">
        <v>309</v>
      </c>
      <c r="Q309" s="87" t="s">
        <v>309</v>
      </c>
      <c r="R309" s="87" t="s">
        <v>309</v>
      </c>
      <c r="S309" s="87" t="s">
        <v>309</v>
      </c>
      <c r="T309" s="87" t="s">
        <v>309</v>
      </c>
      <c r="U309" s="87" t="s">
        <v>309</v>
      </c>
      <c r="V309" s="87" t="s">
        <v>309</v>
      </c>
      <c r="W309" s="87" t="s">
        <v>309</v>
      </c>
      <c r="X309" s="87" t="s">
        <v>309</v>
      </c>
      <c r="Y309" s="64" t="s">
        <v>309</v>
      </c>
      <c r="AA309" s="64" t="str">
        <f>IF(Rg_ps!$E$5=Con_ve!$U$5,Con_ve!U309,IF(Rg_ps!$E$5=Con_ve!$V$5,Con_ve!V309,IF(Rg_ps!$E$5=Con_ve!$W$5,Con_ve!W309,IF(Rg_ps!$E$5=Con_ve!$X$5,Con_ve!X309,Con_ve!Y309))))</f>
        <v/>
      </c>
    </row>
    <row r="310" spans="2:27" ht="30" customHeight="1">
      <c r="B310" t="str">
        <f t="shared" si="5"/>
        <v/>
      </c>
      <c r="C310" s="97"/>
      <c r="D310" s="97"/>
      <c r="E310" s="97"/>
      <c r="F310" s="77"/>
      <c r="G310" s="156"/>
      <c r="H310" s="97"/>
      <c r="I310" s="97"/>
      <c r="J310" s="97"/>
      <c r="K310" s="97"/>
      <c r="P310" s="64" t="s">
        <v>309</v>
      </c>
      <c r="Q310" s="87" t="s">
        <v>309</v>
      </c>
      <c r="R310" s="87" t="s">
        <v>309</v>
      </c>
      <c r="S310" s="87" t="s">
        <v>309</v>
      </c>
      <c r="T310" s="87" t="s">
        <v>309</v>
      </c>
      <c r="U310" s="87" t="s">
        <v>309</v>
      </c>
      <c r="V310" s="87" t="s">
        <v>309</v>
      </c>
      <c r="W310" s="87" t="s">
        <v>309</v>
      </c>
      <c r="X310" s="87" t="s">
        <v>309</v>
      </c>
      <c r="Y310" s="64" t="s">
        <v>309</v>
      </c>
      <c r="AA310" s="64" t="str">
        <f>IF(Rg_ps!$E$5=Con_ve!$U$5,Con_ve!U310,IF(Rg_ps!$E$5=Con_ve!$V$5,Con_ve!V310,IF(Rg_ps!$E$5=Con_ve!$W$5,Con_ve!W310,IF(Rg_ps!$E$5=Con_ve!$X$5,Con_ve!X310,Con_ve!Y310))))</f>
        <v/>
      </c>
    </row>
    <row r="311" spans="2:27" ht="30" customHeight="1">
      <c r="B311" t="str">
        <f t="shared" si="5"/>
        <v/>
      </c>
      <c r="C311" s="97"/>
      <c r="D311" s="97"/>
      <c r="E311" s="97"/>
      <c r="F311" s="77"/>
      <c r="G311" s="156"/>
      <c r="H311" s="97"/>
      <c r="I311" s="97"/>
      <c r="J311" s="97"/>
      <c r="K311" s="97"/>
      <c r="P311" s="64" t="s">
        <v>309</v>
      </c>
      <c r="Q311" s="87" t="s">
        <v>309</v>
      </c>
      <c r="R311" s="87" t="s">
        <v>309</v>
      </c>
      <c r="S311" s="87" t="s">
        <v>309</v>
      </c>
      <c r="T311" s="87" t="s">
        <v>309</v>
      </c>
      <c r="U311" s="87" t="s">
        <v>309</v>
      </c>
      <c r="V311" s="87" t="s">
        <v>309</v>
      </c>
      <c r="W311" s="87" t="s">
        <v>309</v>
      </c>
      <c r="X311" s="87" t="s">
        <v>309</v>
      </c>
      <c r="Y311" s="64" t="s">
        <v>309</v>
      </c>
      <c r="AA311" s="64" t="str">
        <f>IF(Rg_ps!$E$5=Con_ve!$U$5,Con_ve!U311,IF(Rg_ps!$E$5=Con_ve!$V$5,Con_ve!V311,IF(Rg_ps!$E$5=Con_ve!$W$5,Con_ve!W311,IF(Rg_ps!$E$5=Con_ve!$X$5,Con_ve!X311,Con_ve!Y311))))</f>
        <v/>
      </c>
    </row>
    <row r="312" spans="2:27" ht="30" customHeight="1">
      <c r="B312" t="str">
        <f t="shared" si="5"/>
        <v/>
      </c>
      <c r="C312" s="97"/>
      <c r="D312" s="97"/>
      <c r="E312" s="97"/>
      <c r="F312" s="77"/>
      <c r="G312" s="156"/>
      <c r="H312" s="97"/>
      <c r="I312" s="97"/>
      <c r="J312" s="97"/>
      <c r="K312" s="97"/>
      <c r="P312" s="64" t="s">
        <v>309</v>
      </c>
      <c r="Q312" s="87" t="s">
        <v>309</v>
      </c>
      <c r="R312" s="87" t="s">
        <v>309</v>
      </c>
      <c r="S312" s="87" t="s">
        <v>309</v>
      </c>
      <c r="T312" s="87" t="s">
        <v>309</v>
      </c>
      <c r="U312" s="87" t="s">
        <v>309</v>
      </c>
      <c r="V312" s="87" t="s">
        <v>309</v>
      </c>
      <c r="W312" s="87" t="s">
        <v>309</v>
      </c>
      <c r="X312" s="87" t="s">
        <v>309</v>
      </c>
      <c r="Y312" s="64" t="s">
        <v>309</v>
      </c>
      <c r="AA312" s="64" t="str">
        <f>IF(Rg_ps!$E$5=Con_ve!$U$5,Con_ve!U312,IF(Rg_ps!$E$5=Con_ve!$V$5,Con_ve!V312,IF(Rg_ps!$E$5=Con_ve!$W$5,Con_ve!W312,IF(Rg_ps!$E$5=Con_ve!$X$5,Con_ve!X312,Con_ve!Y312))))</f>
        <v/>
      </c>
    </row>
    <row r="313" spans="2:27" ht="30" customHeight="1">
      <c r="B313" t="str">
        <f t="shared" si="5"/>
        <v/>
      </c>
      <c r="C313" s="97"/>
      <c r="D313" s="97"/>
      <c r="E313" s="97"/>
      <c r="F313" s="77"/>
      <c r="G313" s="156"/>
      <c r="H313" s="97"/>
      <c r="I313" s="97"/>
      <c r="J313" s="97"/>
      <c r="K313" s="97"/>
      <c r="P313" s="64" t="s">
        <v>309</v>
      </c>
      <c r="Q313" s="87" t="s">
        <v>309</v>
      </c>
      <c r="R313" s="87" t="s">
        <v>309</v>
      </c>
      <c r="S313" s="87" t="s">
        <v>309</v>
      </c>
      <c r="T313" s="87" t="s">
        <v>309</v>
      </c>
      <c r="U313" s="87" t="s">
        <v>309</v>
      </c>
      <c r="V313" s="87" t="s">
        <v>309</v>
      </c>
      <c r="W313" s="87" t="s">
        <v>309</v>
      </c>
      <c r="X313" s="87" t="s">
        <v>309</v>
      </c>
      <c r="Y313" s="64" t="s">
        <v>309</v>
      </c>
      <c r="AA313" s="64" t="str">
        <f>IF(Rg_ps!$E$5=Con_ve!$U$5,Con_ve!U313,IF(Rg_ps!$E$5=Con_ve!$V$5,Con_ve!V313,IF(Rg_ps!$E$5=Con_ve!$W$5,Con_ve!W313,IF(Rg_ps!$E$5=Con_ve!$X$5,Con_ve!X313,Con_ve!Y313))))</f>
        <v/>
      </c>
    </row>
    <row r="314" spans="2:27" ht="30" customHeight="1">
      <c r="B314" t="str">
        <f t="shared" si="5"/>
        <v/>
      </c>
      <c r="C314" s="97"/>
      <c r="D314" s="97"/>
      <c r="E314" s="97"/>
      <c r="F314" s="77"/>
      <c r="G314" s="156"/>
      <c r="H314" s="97"/>
      <c r="I314" s="97"/>
      <c r="J314" s="97"/>
      <c r="K314" s="97"/>
      <c r="P314" s="64" t="s">
        <v>309</v>
      </c>
      <c r="Q314" s="87" t="s">
        <v>309</v>
      </c>
      <c r="R314" s="87" t="s">
        <v>309</v>
      </c>
      <c r="S314" s="87" t="s">
        <v>309</v>
      </c>
      <c r="T314" s="87" t="s">
        <v>309</v>
      </c>
      <c r="U314" s="87" t="s">
        <v>309</v>
      </c>
      <c r="V314" s="87" t="s">
        <v>309</v>
      </c>
      <c r="W314" s="87" t="s">
        <v>309</v>
      </c>
      <c r="X314" s="87" t="s">
        <v>309</v>
      </c>
      <c r="Y314" s="64" t="s">
        <v>309</v>
      </c>
      <c r="AA314" s="64" t="str">
        <f>IF(Rg_ps!$E$5=Con_ve!$U$5,Con_ve!U314,IF(Rg_ps!$E$5=Con_ve!$V$5,Con_ve!V314,IF(Rg_ps!$E$5=Con_ve!$W$5,Con_ve!W314,IF(Rg_ps!$E$5=Con_ve!$X$5,Con_ve!X314,Con_ve!Y314))))</f>
        <v/>
      </c>
    </row>
    <row r="315" spans="2:27" ht="30" customHeight="1">
      <c r="B315" t="str">
        <f t="shared" si="5"/>
        <v/>
      </c>
      <c r="C315" s="97"/>
      <c r="D315" s="97"/>
      <c r="E315" s="97"/>
      <c r="F315" s="77"/>
      <c r="G315" s="156"/>
      <c r="H315" s="97"/>
      <c r="I315" s="97"/>
      <c r="J315" s="97"/>
      <c r="K315" s="97"/>
      <c r="P315" s="64" t="s">
        <v>309</v>
      </c>
      <c r="Q315" s="87" t="s">
        <v>309</v>
      </c>
      <c r="R315" s="87" t="s">
        <v>309</v>
      </c>
      <c r="S315" s="87" t="s">
        <v>309</v>
      </c>
      <c r="T315" s="87" t="s">
        <v>309</v>
      </c>
      <c r="U315" s="87" t="s">
        <v>309</v>
      </c>
      <c r="V315" s="87" t="s">
        <v>309</v>
      </c>
      <c r="W315" s="87" t="s">
        <v>309</v>
      </c>
      <c r="X315" s="87" t="s">
        <v>309</v>
      </c>
      <c r="Y315" s="64" t="s">
        <v>309</v>
      </c>
      <c r="AA315" s="64" t="str">
        <f>IF(Rg_ps!$E$5=Con_ve!$U$5,Con_ve!U315,IF(Rg_ps!$E$5=Con_ve!$V$5,Con_ve!V315,IF(Rg_ps!$E$5=Con_ve!$W$5,Con_ve!W315,IF(Rg_ps!$E$5=Con_ve!$X$5,Con_ve!X315,Con_ve!Y315))))</f>
        <v/>
      </c>
    </row>
    <row r="316" spans="2:27" ht="30" customHeight="1">
      <c r="B316" t="str">
        <f t="shared" si="5"/>
        <v/>
      </c>
      <c r="C316" s="97"/>
      <c r="D316" s="97"/>
      <c r="E316" s="97"/>
      <c r="F316" s="77"/>
      <c r="G316" s="156"/>
      <c r="H316" s="97"/>
      <c r="I316" s="97"/>
      <c r="J316" s="97"/>
      <c r="K316" s="97"/>
      <c r="P316" s="64" t="s">
        <v>309</v>
      </c>
      <c r="Q316" s="87" t="s">
        <v>309</v>
      </c>
      <c r="R316" s="87" t="s">
        <v>309</v>
      </c>
      <c r="S316" s="87" t="s">
        <v>309</v>
      </c>
      <c r="T316" s="87" t="s">
        <v>309</v>
      </c>
      <c r="U316" s="87" t="s">
        <v>309</v>
      </c>
      <c r="V316" s="87" t="s">
        <v>309</v>
      </c>
      <c r="W316" s="87" t="s">
        <v>309</v>
      </c>
      <c r="X316" s="87" t="s">
        <v>309</v>
      </c>
      <c r="Y316" s="64" t="s">
        <v>309</v>
      </c>
      <c r="AA316" s="64" t="str">
        <f>IF(Rg_ps!$E$5=Con_ve!$U$5,Con_ve!U316,IF(Rg_ps!$E$5=Con_ve!$V$5,Con_ve!V316,IF(Rg_ps!$E$5=Con_ve!$W$5,Con_ve!W316,IF(Rg_ps!$E$5=Con_ve!$X$5,Con_ve!X316,Con_ve!Y316))))</f>
        <v/>
      </c>
    </row>
    <row r="317" spans="2:27" ht="30" customHeight="1">
      <c r="B317" t="str">
        <f t="shared" si="5"/>
        <v/>
      </c>
      <c r="C317" s="97"/>
      <c r="D317" s="97"/>
      <c r="E317" s="97"/>
      <c r="F317" s="77"/>
      <c r="G317" s="156"/>
      <c r="H317" s="97"/>
      <c r="I317" s="97"/>
      <c r="J317" s="97"/>
      <c r="K317" s="97"/>
      <c r="P317" s="64" t="s">
        <v>309</v>
      </c>
      <c r="Q317" s="87" t="s">
        <v>309</v>
      </c>
      <c r="R317" s="87" t="s">
        <v>309</v>
      </c>
      <c r="S317" s="87" t="s">
        <v>309</v>
      </c>
      <c r="T317" s="87" t="s">
        <v>309</v>
      </c>
      <c r="U317" s="87" t="s">
        <v>309</v>
      </c>
      <c r="V317" s="87" t="s">
        <v>309</v>
      </c>
      <c r="W317" s="87" t="s">
        <v>309</v>
      </c>
      <c r="X317" s="87" t="s">
        <v>309</v>
      </c>
      <c r="Y317" s="64" t="s">
        <v>309</v>
      </c>
      <c r="AA317" s="64" t="str">
        <f>IF(Rg_ps!$E$5=Con_ve!$U$5,Con_ve!U317,IF(Rg_ps!$E$5=Con_ve!$V$5,Con_ve!V317,IF(Rg_ps!$E$5=Con_ve!$W$5,Con_ve!W317,IF(Rg_ps!$E$5=Con_ve!$X$5,Con_ve!X317,Con_ve!Y317))))</f>
        <v/>
      </c>
    </row>
    <row r="318" spans="2:27" ht="30" customHeight="1">
      <c r="B318" t="str">
        <f t="shared" si="5"/>
        <v/>
      </c>
      <c r="C318" s="97"/>
      <c r="D318" s="97"/>
      <c r="E318" s="97"/>
      <c r="F318" s="77"/>
      <c r="G318" s="156"/>
      <c r="H318" s="97"/>
      <c r="I318" s="97"/>
      <c r="J318" s="97"/>
      <c r="K318" s="97"/>
      <c r="P318" s="64" t="s">
        <v>309</v>
      </c>
      <c r="Q318" s="87" t="s">
        <v>309</v>
      </c>
      <c r="R318" s="87" t="s">
        <v>309</v>
      </c>
      <c r="S318" s="87" t="s">
        <v>309</v>
      </c>
      <c r="T318" s="87" t="s">
        <v>309</v>
      </c>
      <c r="U318" s="87" t="s">
        <v>309</v>
      </c>
      <c r="V318" s="87" t="s">
        <v>309</v>
      </c>
      <c r="W318" s="87" t="s">
        <v>309</v>
      </c>
      <c r="X318" s="87" t="s">
        <v>309</v>
      </c>
      <c r="Y318" s="64" t="s">
        <v>309</v>
      </c>
      <c r="AA318" s="64" t="str">
        <f>IF(Rg_ps!$E$5=Con_ve!$U$5,Con_ve!U318,IF(Rg_ps!$E$5=Con_ve!$V$5,Con_ve!V318,IF(Rg_ps!$E$5=Con_ve!$W$5,Con_ve!W318,IF(Rg_ps!$E$5=Con_ve!$X$5,Con_ve!X318,Con_ve!Y318))))</f>
        <v/>
      </c>
    </row>
    <row r="319" spans="2:27" ht="30" customHeight="1">
      <c r="B319" t="str">
        <f t="shared" si="5"/>
        <v/>
      </c>
      <c r="C319" s="97"/>
      <c r="D319" s="97"/>
      <c r="E319" s="97"/>
      <c r="F319" s="77"/>
      <c r="G319" s="156"/>
      <c r="H319" s="97"/>
      <c r="I319" s="97"/>
      <c r="J319" s="97"/>
      <c r="K319" s="97"/>
      <c r="P319" s="64" t="s">
        <v>309</v>
      </c>
      <c r="Q319" s="87" t="s">
        <v>309</v>
      </c>
      <c r="R319" s="87" t="s">
        <v>309</v>
      </c>
      <c r="S319" s="87" t="s">
        <v>309</v>
      </c>
      <c r="T319" s="87" t="s">
        <v>309</v>
      </c>
      <c r="U319" s="87" t="s">
        <v>309</v>
      </c>
      <c r="V319" s="87" t="s">
        <v>309</v>
      </c>
      <c r="W319" s="87" t="s">
        <v>309</v>
      </c>
      <c r="X319" s="87" t="s">
        <v>309</v>
      </c>
      <c r="Y319" s="64" t="s">
        <v>309</v>
      </c>
      <c r="AA319" s="64" t="str">
        <f>IF(Rg_ps!$E$5=Con_ve!$U$5,Con_ve!U319,IF(Rg_ps!$E$5=Con_ve!$V$5,Con_ve!V319,IF(Rg_ps!$E$5=Con_ve!$W$5,Con_ve!W319,IF(Rg_ps!$E$5=Con_ve!$X$5,Con_ve!X319,Con_ve!Y319))))</f>
        <v/>
      </c>
    </row>
    <row r="320" spans="2:27" ht="30" customHeight="1">
      <c r="B320" t="str">
        <f t="shared" si="5"/>
        <v/>
      </c>
      <c r="C320" s="97"/>
      <c r="D320" s="97"/>
      <c r="E320" s="97"/>
      <c r="F320" s="77"/>
      <c r="G320" s="156"/>
      <c r="H320" s="97"/>
      <c r="I320" s="97"/>
      <c r="J320" s="97"/>
      <c r="K320" s="97"/>
      <c r="P320" s="64" t="s">
        <v>309</v>
      </c>
      <c r="Q320" s="87" t="s">
        <v>309</v>
      </c>
      <c r="R320" s="87" t="s">
        <v>309</v>
      </c>
      <c r="S320" s="87" t="s">
        <v>309</v>
      </c>
      <c r="T320" s="87" t="s">
        <v>309</v>
      </c>
      <c r="U320" s="87" t="s">
        <v>309</v>
      </c>
      <c r="V320" s="87" t="s">
        <v>309</v>
      </c>
      <c r="W320" s="87" t="s">
        <v>309</v>
      </c>
      <c r="X320" s="87" t="s">
        <v>309</v>
      </c>
      <c r="Y320" s="64" t="s">
        <v>309</v>
      </c>
      <c r="AA320" s="64" t="str">
        <f>IF(Rg_ps!$E$5=Con_ve!$U$5,Con_ve!U320,IF(Rg_ps!$E$5=Con_ve!$V$5,Con_ve!V320,IF(Rg_ps!$E$5=Con_ve!$W$5,Con_ve!W320,IF(Rg_ps!$E$5=Con_ve!$X$5,Con_ve!X320,Con_ve!Y320))))</f>
        <v/>
      </c>
    </row>
    <row r="321" spans="2:27" ht="30" customHeight="1">
      <c r="B321" t="str">
        <f t="shared" si="5"/>
        <v/>
      </c>
      <c r="C321" s="97"/>
      <c r="D321" s="97"/>
      <c r="E321" s="97"/>
      <c r="F321" s="77"/>
      <c r="G321" s="156"/>
      <c r="H321" s="97"/>
      <c r="I321" s="97"/>
      <c r="J321" s="97"/>
      <c r="K321" s="97"/>
      <c r="P321" s="64" t="s">
        <v>309</v>
      </c>
      <c r="Q321" s="87" t="s">
        <v>309</v>
      </c>
      <c r="R321" s="87" t="s">
        <v>309</v>
      </c>
      <c r="S321" s="87" t="s">
        <v>309</v>
      </c>
      <c r="T321" s="87" t="s">
        <v>309</v>
      </c>
      <c r="U321" s="87" t="s">
        <v>309</v>
      </c>
      <c r="V321" s="87" t="s">
        <v>309</v>
      </c>
      <c r="W321" s="87" t="s">
        <v>309</v>
      </c>
      <c r="X321" s="87" t="s">
        <v>309</v>
      </c>
      <c r="Y321" s="64" t="s">
        <v>309</v>
      </c>
      <c r="AA321" s="64" t="str">
        <f>IF(Rg_ps!$E$5=Con_ve!$U$5,Con_ve!U321,IF(Rg_ps!$E$5=Con_ve!$V$5,Con_ve!V321,IF(Rg_ps!$E$5=Con_ve!$W$5,Con_ve!W321,IF(Rg_ps!$E$5=Con_ve!$X$5,Con_ve!X321,Con_ve!Y321))))</f>
        <v/>
      </c>
    </row>
    <row r="322" spans="2:27" ht="30" customHeight="1">
      <c r="B322" t="str">
        <f t="shared" si="5"/>
        <v/>
      </c>
      <c r="C322" s="97"/>
      <c r="D322" s="97"/>
      <c r="E322" s="97"/>
      <c r="F322" s="77"/>
      <c r="G322" s="156"/>
      <c r="H322" s="97"/>
      <c r="I322" s="97"/>
      <c r="J322" s="97"/>
      <c r="K322" s="97"/>
      <c r="P322" s="64" t="s">
        <v>309</v>
      </c>
      <c r="Q322" s="87" t="s">
        <v>309</v>
      </c>
      <c r="R322" s="87" t="s">
        <v>309</v>
      </c>
      <c r="S322" s="87" t="s">
        <v>309</v>
      </c>
      <c r="T322" s="87" t="s">
        <v>309</v>
      </c>
      <c r="U322" s="87" t="s">
        <v>309</v>
      </c>
      <c r="V322" s="87" t="s">
        <v>309</v>
      </c>
      <c r="W322" s="87" t="s">
        <v>309</v>
      </c>
      <c r="X322" s="87" t="s">
        <v>309</v>
      </c>
      <c r="Y322" s="64" t="s">
        <v>309</v>
      </c>
      <c r="AA322" s="64" t="str">
        <f>IF(Rg_ps!$E$5=Con_ve!$U$5,Con_ve!U322,IF(Rg_ps!$E$5=Con_ve!$V$5,Con_ve!V322,IF(Rg_ps!$E$5=Con_ve!$W$5,Con_ve!W322,IF(Rg_ps!$E$5=Con_ve!$X$5,Con_ve!X322,Con_ve!Y322))))</f>
        <v/>
      </c>
    </row>
    <row r="323" spans="2:27" ht="30" customHeight="1">
      <c r="B323" t="str">
        <f t="shared" si="5"/>
        <v/>
      </c>
      <c r="C323" s="97"/>
      <c r="D323" s="97"/>
      <c r="E323" s="97"/>
      <c r="F323" s="77"/>
      <c r="G323" s="156"/>
      <c r="H323" s="97"/>
      <c r="I323" s="97"/>
      <c r="J323" s="97"/>
      <c r="K323" s="97"/>
      <c r="P323" s="64" t="s">
        <v>309</v>
      </c>
      <c r="Q323" s="87" t="s">
        <v>309</v>
      </c>
      <c r="R323" s="87" t="s">
        <v>309</v>
      </c>
      <c r="S323" s="87" t="s">
        <v>309</v>
      </c>
      <c r="T323" s="87" t="s">
        <v>309</v>
      </c>
      <c r="U323" s="87" t="s">
        <v>309</v>
      </c>
      <c r="V323" s="87" t="s">
        <v>309</v>
      </c>
      <c r="W323" s="87" t="s">
        <v>309</v>
      </c>
      <c r="X323" s="87" t="s">
        <v>309</v>
      </c>
      <c r="Y323" s="64" t="s">
        <v>309</v>
      </c>
      <c r="AA323" s="64" t="str">
        <f>IF(Rg_ps!$E$5=Con_ve!$U$5,Con_ve!U323,IF(Rg_ps!$E$5=Con_ve!$V$5,Con_ve!V323,IF(Rg_ps!$E$5=Con_ve!$W$5,Con_ve!W323,IF(Rg_ps!$E$5=Con_ve!$X$5,Con_ve!X323,Con_ve!Y323))))</f>
        <v/>
      </c>
    </row>
    <row r="324" spans="2:27" ht="30" customHeight="1">
      <c r="B324" t="str">
        <f t="shared" si="5"/>
        <v/>
      </c>
      <c r="C324" s="97"/>
      <c r="D324" s="97"/>
      <c r="E324" s="97"/>
      <c r="F324" s="77"/>
      <c r="G324" s="156"/>
      <c r="H324" s="97"/>
      <c r="I324" s="97"/>
      <c r="J324" s="97"/>
      <c r="K324" s="97"/>
      <c r="P324" s="64" t="s">
        <v>309</v>
      </c>
      <c r="Q324" s="87" t="s">
        <v>309</v>
      </c>
      <c r="R324" s="87" t="s">
        <v>309</v>
      </c>
      <c r="S324" s="87" t="s">
        <v>309</v>
      </c>
      <c r="T324" s="87" t="s">
        <v>309</v>
      </c>
      <c r="U324" s="87" t="s">
        <v>309</v>
      </c>
      <c r="V324" s="87" t="s">
        <v>309</v>
      </c>
      <c r="W324" s="87" t="s">
        <v>309</v>
      </c>
      <c r="X324" s="87" t="s">
        <v>309</v>
      </c>
      <c r="Y324" s="64" t="s">
        <v>309</v>
      </c>
      <c r="AA324" s="64" t="str">
        <f>IF(Rg_ps!$E$5=Con_ve!$U$5,Con_ve!U324,IF(Rg_ps!$E$5=Con_ve!$V$5,Con_ve!V324,IF(Rg_ps!$E$5=Con_ve!$W$5,Con_ve!W324,IF(Rg_ps!$E$5=Con_ve!$X$5,Con_ve!X324,Con_ve!Y324))))</f>
        <v/>
      </c>
    </row>
    <row r="325" spans="2:27" ht="30" customHeight="1">
      <c r="B325" t="str">
        <f t="shared" si="5"/>
        <v/>
      </c>
      <c r="C325" s="97"/>
      <c r="D325" s="97"/>
      <c r="E325" s="97"/>
      <c r="F325" s="77"/>
      <c r="G325" s="156"/>
      <c r="H325" s="97"/>
      <c r="I325" s="97"/>
      <c r="J325" s="97"/>
      <c r="K325" s="97"/>
      <c r="P325" s="64" t="s">
        <v>309</v>
      </c>
      <c r="Q325" s="87" t="s">
        <v>309</v>
      </c>
      <c r="R325" s="87" t="s">
        <v>309</v>
      </c>
      <c r="S325" s="87" t="s">
        <v>309</v>
      </c>
      <c r="T325" s="87" t="s">
        <v>309</v>
      </c>
      <c r="U325" s="87" t="s">
        <v>309</v>
      </c>
      <c r="V325" s="87" t="s">
        <v>309</v>
      </c>
      <c r="W325" s="87" t="s">
        <v>309</v>
      </c>
      <c r="X325" s="87" t="s">
        <v>309</v>
      </c>
      <c r="Y325" s="64" t="s">
        <v>309</v>
      </c>
      <c r="AA325" s="64" t="str">
        <f>IF(Rg_ps!$E$5=Con_ve!$U$5,Con_ve!U325,IF(Rg_ps!$E$5=Con_ve!$V$5,Con_ve!V325,IF(Rg_ps!$E$5=Con_ve!$W$5,Con_ve!W325,IF(Rg_ps!$E$5=Con_ve!$X$5,Con_ve!X325,Con_ve!Y325))))</f>
        <v/>
      </c>
    </row>
    <row r="326" spans="2:27" ht="30" customHeight="1">
      <c r="B326" t="str">
        <f t="shared" si="5"/>
        <v/>
      </c>
      <c r="C326" s="97"/>
      <c r="D326" s="97"/>
      <c r="E326" s="97"/>
      <c r="F326" s="77"/>
      <c r="G326" s="156"/>
      <c r="H326" s="97"/>
      <c r="I326" s="97"/>
      <c r="J326" s="97"/>
      <c r="K326" s="97"/>
      <c r="P326" s="64" t="s">
        <v>309</v>
      </c>
      <c r="Q326" s="87" t="s">
        <v>309</v>
      </c>
      <c r="R326" s="87" t="s">
        <v>309</v>
      </c>
      <c r="S326" s="87" t="s">
        <v>309</v>
      </c>
      <c r="T326" s="87" t="s">
        <v>309</v>
      </c>
      <c r="U326" s="87" t="s">
        <v>309</v>
      </c>
      <c r="V326" s="87" t="s">
        <v>309</v>
      </c>
      <c r="W326" s="87" t="s">
        <v>309</v>
      </c>
      <c r="X326" s="87" t="s">
        <v>309</v>
      </c>
      <c r="Y326" s="64" t="s">
        <v>309</v>
      </c>
      <c r="AA326" s="64" t="str">
        <f>IF(Rg_ps!$E$5=Con_ve!$U$5,Con_ve!U326,IF(Rg_ps!$E$5=Con_ve!$V$5,Con_ve!V326,IF(Rg_ps!$E$5=Con_ve!$W$5,Con_ve!W326,IF(Rg_ps!$E$5=Con_ve!$X$5,Con_ve!X326,Con_ve!Y326))))</f>
        <v/>
      </c>
    </row>
    <row r="327" spans="2:27" ht="30" customHeight="1">
      <c r="B327" t="str">
        <f t="shared" ref="B327:B390" si="6">IF(G327="","",MONTH(G327))</f>
        <v/>
      </c>
      <c r="C327" s="97"/>
      <c r="D327" s="97"/>
      <c r="E327" s="97"/>
      <c r="F327" s="77"/>
      <c r="G327" s="156"/>
      <c r="H327" s="97"/>
      <c r="I327" s="97"/>
      <c r="J327" s="97"/>
      <c r="K327" s="97"/>
      <c r="P327" s="64" t="s">
        <v>309</v>
      </c>
      <c r="Q327" s="87" t="s">
        <v>309</v>
      </c>
      <c r="R327" s="87" t="s">
        <v>309</v>
      </c>
      <c r="S327" s="87" t="s">
        <v>309</v>
      </c>
      <c r="T327" s="87" t="s">
        <v>309</v>
      </c>
      <c r="U327" s="87" t="s">
        <v>309</v>
      </c>
      <c r="V327" s="87" t="s">
        <v>309</v>
      </c>
      <c r="W327" s="87" t="s">
        <v>309</v>
      </c>
      <c r="X327" s="87" t="s">
        <v>309</v>
      </c>
      <c r="Y327" s="64" t="s">
        <v>309</v>
      </c>
      <c r="AA327" s="64" t="str">
        <f>IF(Rg_ps!$E$5=Con_ve!$U$5,Con_ve!U327,IF(Rg_ps!$E$5=Con_ve!$V$5,Con_ve!V327,IF(Rg_ps!$E$5=Con_ve!$W$5,Con_ve!W327,IF(Rg_ps!$E$5=Con_ve!$X$5,Con_ve!X327,Con_ve!Y327))))</f>
        <v/>
      </c>
    </row>
    <row r="328" spans="2:27" ht="30" customHeight="1">
      <c r="B328" t="str">
        <f t="shared" si="6"/>
        <v/>
      </c>
      <c r="C328" s="97"/>
      <c r="D328" s="97"/>
      <c r="E328" s="97"/>
      <c r="F328" s="77"/>
      <c r="G328" s="156"/>
      <c r="H328" s="97"/>
      <c r="I328" s="97"/>
      <c r="J328" s="97"/>
      <c r="K328" s="97"/>
      <c r="P328" s="64" t="s">
        <v>309</v>
      </c>
      <c r="Q328" s="87" t="s">
        <v>309</v>
      </c>
      <c r="R328" s="87" t="s">
        <v>309</v>
      </c>
      <c r="S328" s="87" t="s">
        <v>309</v>
      </c>
      <c r="T328" s="87" t="s">
        <v>309</v>
      </c>
      <c r="U328" s="87" t="s">
        <v>309</v>
      </c>
      <c r="V328" s="87" t="s">
        <v>309</v>
      </c>
      <c r="W328" s="87" t="s">
        <v>309</v>
      </c>
      <c r="X328" s="87" t="s">
        <v>309</v>
      </c>
      <c r="Y328" s="64" t="s">
        <v>309</v>
      </c>
      <c r="AA328" s="64" t="str">
        <f>IF(Rg_ps!$E$5=Con_ve!$U$5,Con_ve!U328,IF(Rg_ps!$E$5=Con_ve!$V$5,Con_ve!V328,IF(Rg_ps!$E$5=Con_ve!$W$5,Con_ve!W328,IF(Rg_ps!$E$5=Con_ve!$X$5,Con_ve!X328,Con_ve!Y328))))</f>
        <v/>
      </c>
    </row>
    <row r="329" spans="2:27" ht="30" customHeight="1">
      <c r="B329" t="str">
        <f t="shared" si="6"/>
        <v/>
      </c>
      <c r="C329" s="97"/>
      <c r="D329" s="97"/>
      <c r="E329" s="97"/>
      <c r="F329" s="77"/>
      <c r="G329" s="156"/>
      <c r="H329" s="97"/>
      <c r="I329" s="97"/>
      <c r="J329" s="97"/>
      <c r="K329" s="97"/>
      <c r="P329" s="64" t="s">
        <v>309</v>
      </c>
      <c r="Q329" s="87" t="s">
        <v>309</v>
      </c>
      <c r="R329" s="87" t="s">
        <v>309</v>
      </c>
      <c r="S329" s="87" t="s">
        <v>309</v>
      </c>
      <c r="T329" s="87" t="s">
        <v>309</v>
      </c>
      <c r="U329" s="87" t="s">
        <v>309</v>
      </c>
      <c r="V329" s="87" t="s">
        <v>309</v>
      </c>
      <c r="W329" s="87" t="s">
        <v>309</v>
      </c>
      <c r="X329" s="87" t="s">
        <v>309</v>
      </c>
      <c r="Y329" s="64" t="s">
        <v>309</v>
      </c>
      <c r="AA329" s="64" t="str">
        <f>IF(Rg_ps!$E$5=Con_ve!$U$5,Con_ve!U329,IF(Rg_ps!$E$5=Con_ve!$V$5,Con_ve!V329,IF(Rg_ps!$E$5=Con_ve!$W$5,Con_ve!W329,IF(Rg_ps!$E$5=Con_ve!$X$5,Con_ve!X329,Con_ve!Y329))))</f>
        <v/>
      </c>
    </row>
    <row r="330" spans="2:27" ht="30" customHeight="1">
      <c r="B330" t="str">
        <f t="shared" si="6"/>
        <v/>
      </c>
      <c r="C330" s="97"/>
      <c r="D330" s="97"/>
      <c r="E330" s="97"/>
      <c r="F330" s="77"/>
      <c r="G330" s="156"/>
      <c r="H330" s="97"/>
      <c r="I330" s="97"/>
      <c r="J330" s="97"/>
      <c r="K330" s="97"/>
      <c r="P330" s="64" t="s">
        <v>309</v>
      </c>
      <c r="Q330" s="87" t="s">
        <v>309</v>
      </c>
      <c r="R330" s="87" t="s">
        <v>309</v>
      </c>
      <c r="S330" s="87" t="s">
        <v>309</v>
      </c>
      <c r="T330" s="87" t="s">
        <v>309</v>
      </c>
      <c r="U330" s="87" t="s">
        <v>309</v>
      </c>
      <c r="V330" s="87" t="s">
        <v>309</v>
      </c>
      <c r="W330" s="87" t="s">
        <v>309</v>
      </c>
      <c r="X330" s="87" t="s">
        <v>309</v>
      </c>
      <c r="Y330" s="64" t="s">
        <v>309</v>
      </c>
      <c r="AA330" s="64" t="str">
        <f>IF(Rg_ps!$E$5=Con_ve!$U$5,Con_ve!U330,IF(Rg_ps!$E$5=Con_ve!$V$5,Con_ve!V330,IF(Rg_ps!$E$5=Con_ve!$W$5,Con_ve!W330,IF(Rg_ps!$E$5=Con_ve!$X$5,Con_ve!X330,Con_ve!Y330))))</f>
        <v/>
      </c>
    </row>
    <row r="331" spans="2:27" ht="30" customHeight="1">
      <c r="B331" t="str">
        <f t="shared" si="6"/>
        <v/>
      </c>
      <c r="C331" s="97"/>
      <c r="D331" s="97"/>
      <c r="E331" s="97"/>
      <c r="F331" s="77"/>
      <c r="G331" s="156"/>
      <c r="H331" s="97"/>
      <c r="I331" s="97"/>
      <c r="J331" s="97"/>
      <c r="K331" s="97"/>
      <c r="P331" s="64" t="s">
        <v>309</v>
      </c>
      <c r="Q331" s="87" t="s">
        <v>309</v>
      </c>
      <c r="R331" s="87" t="s">
        <v>309</v>
      </c>
      <c r="S331" s="87" t="s">
        <v>309</v>
      </c>
      <c r="T331" s="87" t="s">
        <v>309</v>
      </c>
      <c r="U331" s="87" t="s">
        <v>309</v>
      </c>
      <c r="V331" s="87" t="s">
        <v>309</v>
      </c>
      <c r="W331" s="87" t="s">
        <v>309</v>
      </c>
      <c r="X331" s="87" t="s">
        <v>309</v>
      </c>
      <c r="Y331" s="64" t="s">
        <v>309</v>
      </c>
      <c r="AA331" s="64" t="str">
        <f>IF(Rg_ps!$E$5=Con_ve!$U$5,Con_ve!U331,IF(Rg_ps!$E$5=Con_ve!$V$5,Con_ve!V331,IF(Rg_ps!$E$5=Con_ve!$W$5,Con_ve!W331,IF(Rg_ps!$E$5=Con_ve!$X$5,Con_ve!X331,Con_ve!Y331))))</f>
        <v/>
      </c>
    </row>
    <row r="332" spans="2:27" ht="30" customHeight="1">
      <c r="B332" t="str">
        <f t="shared" si="6"/>
        <v/>
      </c>
      <c r="C332" s="97"/>
      <c r="D332" s="97"/>
      <c r="E332" s="97"/>
      <c r="F332" s="77"/>
      <c r="G332" s="156"/>
      <c r="H332" s="97"/>
      <c r="I332" s="97"/>
      <c r="J332" s="97"/>
      <c r="K332" s="97"/>
      <c r="P332" s="64" t="s">
        <v>309</v>
      </c>
      <c r="Q332" s="87" t="s">
        <v>309</v>
      </c>
      <c r="R332" s="87" t="s">
        <v>309</v>
      </c>
      <c r="S332" s="87" t="s">
        <v>309</v>
      </c>
      <c r="T332" s="87" t="s">
        <v>309</v>
      </c>
      <c r="U332" s="87" t="s">
        <v>309</v>
      </c>
      <c r="V332" s="87" t="s">
        <v>309</v>
      </c>
      <c r="W332" s="87" t="s">
        <v>309</v>
      </c>
      <c r="X332" s="87" t="s">
        <v>309</v>
      </c>
      <c r="Y332" s="64" t="s">
        <v>309</v>
      </c>
      <c r="AA332" s="64" t="str">
        <f>IF(Rg_ps!$E$5=Con_ve!$U$5,Con_ve!U332,IF(Rg_ps!$E$5=Con_ve!$V$5,Con_ve!V332,IF(Rg_ps!$E$5=Con_ve!$W$5,Con_ve!W332,IF(Rg_ps!$E$5=Con_ve!$X$5,Con_ve!X332,Con_ve!Y332))))</f>
        <v/>
      </c>
    </row>
    <row r="333" spans="2:27" ht="30" customHeight="1">
      <c r="B333" t="str">
        <f t="shared" si="6"/>
        <v/>
      </c>
      <c r="C333" s="97"/>
      <c r="D333" s="97"/>
      <c r="E333" s="97"/>
      <c r="F333" s="77"/>
      <c r="G333" s="156"/>
      <c r="H333" s="97"/>
      <c r="I333" s="97"/>
      <c r="J333" s="97"/>
      <c r="K333" s="97"/>
      <c r="P333" s="64" t="s">
        <v>309</v>
      </c>
      <c r="Q333" s="87" t="s">
        <v>309</v>
      </c>
      <c r="R333" s="87" t="s">
        <v>309</v>
      </c>
      <c r="S333" s="87" t="s">
        <v>309</v>
      </c>
      <c r="T333" s="87" t="s">
        <v>309</v>
      </c>
      <c r="U333" s="87" t="s">
        <v>309</v>
      </c>
      <c r="V333" s="87" t="s">
        <v>309</v>
      </c>
      <c r="W333" s="87" t="s">
        <v>309</v>
      </c>
      <c r="X333" s="87" t="s">
        <v>309</v>
      </c>
      <c r="Y333" s="64" t="s">
        <v>309</v>
      </c>
      <c r="AA333" s="64" t="str">
        <f>IF(Rg_ps!$E$5=Con_ve!$U$5,Con_ve!U333,IF(Rg_ps!$E$5=Con_ve!$V$5,Con_ve!V333,IF(Rg_ps!$E$5=Con_ve!$W$5,Con_ve!W333,IF(Rg_ps!$E$5=Con_ve!$X$5,Con_ve!X333,Con_ve!Y333))))</f>
        <v/>
      </c>
    </row>
    <row r="334" spans="2:27" ht="30" customHeight="1">
      <c r="B334" t="str">
        <f t="shared" si="6"/>
        <v/>
      </c>
      <c r="C334" s="97"/>
      <c r="D334" s="97"/>
      <c r="E334" s="97"/>
      <c r="F334" s="77"/>
      <c r="G334" s="156"/>
      <c r="H334" s="97"/>
      <c r="I334" s="97"/>
      <c r="J334" s="97"/>
      <c r="K334" s="97"/>
      <c r="P334" s="64" t="s">
        <v>309</v>
      </c>
      <c r="Q334" s="87" t="s">
        <v>309</v>
      </c>
      <c r="R334" s="87" t="s">
        <v>309</v>
      </c>
      <c r="S334" s="87" t="s">
        <v>309</v>
      </c>
      <c r="T334" s="87" t="s">
        <v>309</v>
      </c>
      <c r="U334" s="87" t="s">
        <v>309</v>
      </c>
      <c r="V334" s="87" t="s">
        <v>309</v>
      </c>
      <c r="W334" s="87" t="s">
        <v>309</v>
      </c>
      <c r="X334" s="87" t="s">
        <v>309</v>
      </c>
      <c r="Y334" s="64" t="s">
        <v>309</v>
      </c>
      <c r="AA334" s="64" t="str">
        <f>IF(Rg_ps!$E$5=Con_ve!$U$5,Con_ve!U334,IF(Rg_ps!$E$5=Con_ve!$V$5,Con_ve!V334,IF(Rg_ps!$E$5=Con_ve!$W$5,Con_ve!W334,IF(Rg_ps!$E$5=Con_ve!$X$5,Con_ve!X334,Con_ve!Y334))))</f>
        <v/>
      </c>
    </row>
    <row r="335" spans="2:27" ht="30" customHeight="1">
      <c r="B335" t="str">
        <f t="shared" si="6"/>
        <v/>
      </c>
      <c r="C335" s="97"/>
      <c r="D335" s="97"/>
      <c r="E335" s="97"/>
      <c r="F335" s="77"/>
      <c r="G335" s="156"/>
      <c r="H335" s="97"/>
      <c r="I335" s="97"/>
      <c r="J335" s="97"/>
      <c r="K335" s="97"/>
      <c r="P335" s="64" t="s">
        <v>309</v>
      </c>
      <c r="Q335" s="87" t="s">
        <v>309</v>
      </c>
      <c r="R335" s="87" t="s">
        <v>309</v>
      </c>
      <c r="S335" s="87" t="s">
        <v>309</v>
      </c>
      <c r="T335" s="87" t="s">
        <v>309</v>
      </c>
      <c r="U335" s="87" t="s">
        <v>309</v>
      </c>
      <c r="V335" s="87" t="s">
        <v>309</v>
      </c>
      <c r="W335" s="87" t="s">
        <v>309</v>
      </c>
      <c r="X335" s="87" t="s">
        <v>309</v>
      </c>
      <c r="Y335" s="64" t="s">
        <v>309</v>
      </c>
      <c r="AA335" s="64" t="str">
        <f>IF(Rg_ps!$E$5=Con_ve!$U$5,Con_ve!U335,IF(Rg_ps!$E$5=Con_ve!$V$5,Con_ve!V335,IF(Rg_ps!$E$5=Con_ve!$W$5,Con_ve!W335,IF(Rg_ps!$E$5=Con_ve!$X$5,Con_ve!X335,Con_ve!Y335))))</f>
        <v/>
      </c>
    </row>
    <row r="336" spans="2:27" ht="30" customHeight="1">
      <c r="B336" t="str">
        <f t="shared" si="6"/>
        <v/>
      </c>
      <c r="C336" s="97"/>
      <c r="D336" s="97"/>
      <c r="E336" s="97"/>
      <c r="F336" s="77"/>
      <c r="G336" s="156"/>
      <c r="H336" s="97"/>
      <c r="I336" s="97"/>
      <c r="J336" s="97"/>
      <c r="K336" s="97"/>
      <c r="P336" s="64" t="s">
        <v>309</v>
      </c>
      <c r="Q336" s="87" t="s">
        <v>309</v>
      </c>
      <c r="R336" s="87" t="s">
        <v>309</v>
      </c>
      <c r="S336" s="87" t="s">
        <v>309</v>
      </c>
      <c r="T336" s="87" t="s">
        <v>309</v>
      </c>
      <c r="U336" s="87" t="s">
        <v>309</v>
      </c>
      <c r="V336" s="87" t="s">
        <v>309</v>
      </c>
      <c r="W336" s="87" t="s">
        <v>309</v>
      </c>
      <c r="X336" s="87" t="s">
        <v>309</v>
      </c>
      <c r="Y336" s="64" t="s">
        <v>309</v>
      </c>
      <c r="AA336" s="64" t="str">
        <f>IF(Rg_ps!$E$5=Con_ve!$U$5,Con_ve!U336,IF(Rg_ps!$E$5=Con_ve!$V$5,Con_ve!V336,IF(Rg_ps!$E$5=Con_ve!$W$5,Con_ve!W336,IF(Rg_ps!$E$5=Con_ve!$X$5,Con_ve!X336,Con_ve!Y336))))</f>
        <v/>
      </c>
    </row>
    <row r="337" spans="2:27" ht="30" customHeight="1">
      <c r="B337" t="str">
        <f t="shared" si="6"/>
        <v/>
      </c>
      <c r="C337" s="97"/>
      <c r="D337" s="97"/>
      <c r="E337" s="97"/>
      <c r="F337" s="77"/>
      <c r="G337" s="156"/>
      <c r="H337" s="97"/>
      <c r="I337" s="97"/>
      <c r="J337" s="97"/>
      <c r="K337" s="97"/>
      <c r="P337" s="64" t="s">
        <v>309</v>
      </c>
      <c r="Q337" s="87" t="s">
        <v>309</v>
      </c>
      <c r="R337" s="87" t="s">
        <v>309</v>
      </c>
      <c r="S337" s="87" t="s">
        <v>309</v>
      </c>
      <c r="T337" s="87" t="s">
        <v>309</v>
      </c>
      <c r="U337" s="87" t="s">
        <v>309</v>
      </c>
      <c r="V337" s="87" t="s">
        <v>309</v>
      </c>
      <c r="W337" s="87" t="s">
        <v>309</v>
      </c>
      <c r="X337" s="87" t="s">
        <v>309</v>
      </c>
      <c r="Y337" s="64" t="s">
        <v>309</v>
      </c>
      <c r="AA337" s="64" t="str">
        <f>IF(Rg_ps!$E$5=Con_ve!$U$5,Con_ve!U337,IF(Rg_ps!$E$5=Con_ve!$V$5,Con_ve!V337,IF(Rg_ps!$E$5=Con_ve!$W$5,Con_ve!W337,IF(Rg_ps!$E$5=Con_ve!$X$5,Con_ve!X337,Con_ve!Y337))))</f>
        <v/>
      </c>
    </row>
    <row r="338" spans="2:27" ht="30" customHeight="1">
      <c r="B338" t="str">
        <f t="shared" si="6"/>
        <v/>
      </c>
      <c r="C338" s="97"/>
      <c r="D338" s="97"/>
      <c r="E338" s="97"/>
      <c r="F338" s="77"/>
      <c r="G338" s="156"/>
      <c r="H338" s="97"/>
      <c r="I338" s="97"/>
      <c r="J338" s="97"/>
      <c r="K338" s="97"/>
      <c r="P338" s="64" t="s">
        <v>309</v>
      </c>
      <c r="Q338" s="87" t="s">
        <v>309</v>
      </c>
      <c r="R338" s="87" t="s">
        <v>309</v>
      </c>
      <c r="S338" s="87" t="s">
        <v>309</v>
      </c>
      <c r="T338" s="87" t="s">
        <v>309</v>
      </c>
      <c r="U338" s="87" t="s">
        <v>309</v>
      </c>
      <c r="V338" s="87" t="s">
        <v>309</v>
      </c>
      <c r="W338" s="87" t="s">
        <v>309</v>
      </c>
      <c r="X338" s="87" t="s">
        <v>309</v>
      </c>
      <c r="Y338" s="64" t="s">
        <v>309</v>
      </c>
      <c r="AA338" s="64" t="str">
        <f>IF(Rg_ps!$E$5=Con_ve!$U$5,Con_ve!U338,IF(Rg_ps!$E$5=Con_ve!$V$5,Con_ve!V338,IF(Rg_ps!$E$5=Con_ve!$W$5,Con_ve!W338,IF(Rg_ps!$E$5=Con_ve!$X$5,Con_ve!X338,Con_ve!Y338))))</f>
        <v/>
      </c>
    </row>
    <row r="339" spans="2:27" ht="30" customHeight="1">
      <c r="B339" t="str">
        <f t="shared" si="6"/>
        <v/>
      </c>
      <c r="C339" s="97"/>
      <c r="D339" s="97"/>
      <c r="E339" s="97"/>
      <c r="F339" s="77"/>
      <c r="G339" s="156"/>
      <c r="H339" s="97"/>
      <c r="I339" s="97"/>
      <c r="J339" s="97"/>
      <c r="K339" s="97"/>
      <c r="P339" s="64" t="s">
        <v>309</v>
      </c>
      <c r="Q339" s="87" t="s">
        <v>309</v>
      </c>
      <c r="R339" s="87" t="s">
        <v>309</v>
      </c>
      <c r="S339" s="87" t="s">
        <v>309</v>
      </c>
      <c r="T339" s="87" t="s">
        <v>309</v>
      </c>
      <c r="U339" s="87" t="s">
        <v>309</v>
      </c>
      <c r="V339" s="87" t="s">
        <v>309</v>
      </c>
      <c r="W339" s="87" t="s">
        <v>309</v>
      </c>
      <c r="X339" s="87" t="s">
        <v>309</v>
      </c>
      <c r="Y339" s="64" t="s">
        <v>309</v>
      </c>
      <c r="AA339" s="64" t="str">
        <f>IF(Rg_ps!$E$5=Con_ve!$U$5,Con_ve!U339,IF(Rg_ps!$E$5=Con_ve!$V$5,Con_ve!V339,IF(Rg_ps!$E$5=Con_ve!$W$5,Con_ve!W339,IF(Rg_ps!$E$5=Con_ve!$X$5,Con_ve!X339,Con_ve!Y339))))</f>
        <v/>
      </c>
    </row>
    <row r="340" spans="2:27" ht="30" customHeight="1">
      <c r="B340" t="str">
        <f t="shared" si="6"/>
        <v/>
      </c>
      <c r="C340" s="97"/>
      <c r="D340" s="97"/>
      <c r="E340" s="97"/>
      <c r="F340" s="77"/>
      <c r="G340" s="156"/>
      <c r="H340" s="97"/>
      <c r="I340" s="97"/>
      <c r="J340" s="97"/>
      <c r="K340" s="97"/>
      <c r="P340" s="64" t="s">
        <v>309</v>
      </c>
      <c r="Q340" s="87" t="s">
        <v>309</v>
      </c>
      <c r="R340" s="87" t="s">
        <v>309</v>
      </c>
      <c r="S340" s="87" t="s">
        <v>309</v>
      </c>
      <c r="T340" s="87" t="s">
        <v>309</v>
      </c>
      <c r="U340" s="87" t="s">
        <v>309</v>
      </c>
      <c r="V340" s="87" t="s">
        <v>309</v>
      </c>
      <c r="W340" s="87" t="s">
        <v>309</v>
      </c>
      <c r="X340" s="87" t="s">
        <v>309</v>
      </c>
      <c r="Y340" s="64" t="s">
        <v>309</v>
      </c>
      <c r="AA340" s="64" t="str">
        <f>IF(Rg_ps!$E$5=Con_ve!$U$5,Con_ve!U340,IF(Rg_ps!$E$5=Con_ve!$V$5,Con_ve!V340,IF(Rg_ps!$E$5=Con_ve!$W$5,Con_ve!W340,IF(Rg_ps!$E$5=Con_ve!$X$5,Con_ve!X340,Con_ve!Y340))))</f>
        <v/>
      </c>
    </row>
    <row r="341" spans="2:27" ht="30" customHeight="1">
      <c r="B341" t="str">
        <f t="shared" si="6"/>
        <v/>
      </c>
      <c r="C341" s="97"/>
      <c r="D341" s="97"/>
      <c r="E341" s="97"/>
      <c r="F341" s="77"/>
      <c r="G341" s="156"/>
      <c r="H341" s="97"/>
      <c r="I341" s="97"/>
      <c r="J341" s="97"/>
      <c r="K341" s="97"/>
      <c r="P341" s="64" t="s">
        <v>309</v>
      </c>
      <c r="Q341" s="87" t="s">
        <v>309</v>
      </c>
      <c r="R341" s="87" t="s">
        <v>309</v>
      </c>
      <c r="S341" s="87" t="s">
        <v>309</v>
      </c>
      <c r="T341" s="87" t="s">
        <v>309</v>
      </c>
      <c r="U341" s="87" t="s">
        <v>309</v>
      </c>
      <c r="V341" s="87" t="s">
        <v>309</v>
      </c>
      <c r="W341" s="87" t="s">
        <v>309</v>
      </c>
      <c r="X341" s="87" t="s">
        <v>309</v>
      </c>
      <c r="Y341" s="64" t="s">
        <v>309</v>
      </c>
      <c r="AA341" s="64" t="str">
        <f>IF(Rg_ps!$E$5=Con_ve!$U$5,Con_ve!U341,IF(Rg_ps!$E$5=Con_ve!$V$5,Con_ve!V341,IF(Rg_ps!$E$5=Con_ve!$W$5,Con_ve!W341,IF(Rg_ps!$E$5=Con_ve!$X$5,Con_ve!X341,Con_ve!Y341))))</f>
        <v/>
      </c>
    </row>
    <row r="342" spans="2:27" ht="30" customHeight="1">
      <c r="B342" t="str">
        <f t="shared" si="6"/>
        <v/>
      </c>
      <c r="C342" s="97"/>
      <c r="D342" s="97"/>
      <c r="E342" s="97"/>
      <c r="F342" s="77"/>
      <c r="G342" s="156"/>
      <c r="H342" s="97"/>
      <c r="I342" s="97"/>
      <c r="J342" s="97"/>
      <c r="K342" s="97"/>
      <c r="P342" s="64" t="s">
        <v>309</v>
      </c>
      <c r="Q342" s="87" t="s">
        <v>309</v>
      </c>
      <c r="R342" s="87" t="s">
        <v>309</v>
      </c>
      <c r="S342" s="87" t="s">
        <v>309</v>
      </c>
      <c r="T342" s="87" t="s">
        <v>309</v>
      </c>
      <c r="U342" s="87" t="s">
        <v>309</v>
      </c>
      <c r="V342" s="87" t="s">
        <v>309</v>
      </c>
      <c r="W342" s="87" t="s">
        <v>309</v>
      </c>
      <c r="X342" s="87" t="s">
        <v>309</v>
      </c>
      <c r="Y342" s="64" t="s">
        <v>309</v>
      </c>
      <c r="AA342" s="64" t="str">
        <f>IF(Rg_ps!$E$5=Con_ve!$U$5,Con_ve!U342,IF(Rg_ps!$E$5=Con_ve!$V$5,Con_ve!V342,IF(Rg_ps!$E$5=Con_ve!$W$5,Con_ve!W342,IF(Rg_ps!$E$5=Con_ve!$X$5,Con_ve!X342,Con_ve!Y342))))</f>
        <v/>
      </c>
    </row>
    <row r="343" spans="2:27" ht="30" customHeight="1">
      <c r="B343" t="str">
        <f t="shared" si="6"/>
        <v/>
      </c>
      <c r="C343" s="97"/>
      <c r="D343" s="97"/>
      <c r="E343" s="97"/>
      <c r="F343" s="77"/>
      <c r="G343" s="156"/>
      <c r="H343" s="97"/>
      <c r="I343" s="97"/>
      <c r="J343" s="97"/>
      <c r="K343" s="97"/>
      <c r="P343" s="64" t="s">
        <v>309</v>
      </c>
      <c r="Q343" s="87" t="s">
        <v>309</v>
      </c>
      <c r="R343" s="87" t="s">
        <v>309</v>
      </c>
      <c r="S343" s="87" t="s">
        <v>309</v>
      </c>
      <c r="T343" s="87" t="s">
        <v>309</v>
      </c>
      <c r="U343" s="87" t="s">
        <v>309</v>
      </c>
      <c r="V343" s="87" t="s">
        <v>309</v>
      </c>
      <c r="W343" s="87" t="s">
        <v>309</v>
      </c>
      <c r="X343" s="87" t="s">
        <v>309</v>
      </c>
      <c r="Y343" s="64" t="s">
        <v>309</v>
      </c>
      <c r="AA343" s="64" t="str">
        <f>IF(Rg_ps!$E$5=Con_ve!$U$5,Con_ve!U343,IF(Rg_ps!$E$5=Con_ve!$V$5,Con_ve!V343,IF(Rg_ps!$E$5=Con_ve!$W$5,Con_ve!W343,IF(Rg_ps!$E$5=Con_ve!$X$5,Con_ve!X343,Con_ve!Y343))))</f>
        <v/>
      </c>
    </row>
    <row r="344" spans="2:27" ht="30" customHeight="1">
      <c r="B344" t="str">
        <f t="shared" si="6"/>
        <v/>
      </c>
      <c r="C344" s="97"/>
      <c r="D344" s="97"/>
      <c r="E344" s="97"/>
      <c r="F344" s="77"/>
      <c r="G344" s="156"/>
      <c r="H344" s="97"/>
      <c r="I344" s="97"/>
      <c r="J344" s="97"/>
      <c r="K344" s="97"/>
      <c r="P344" s="64" t="s">
        <v>309</v>
      </c>
      <c r="Q344" s="87" t="s">
        <v>309</v>
      </c>
      <c r="R344" s="87" t="s">
        <v>309</v>
      </c>
      <c r="S344" s="87" t="s">
        <v>309</v>
      </c>
      <c r="T344" s="87" t="s">
        <v>309</v>
      </c>
      <c r="U344" s="87" t="s">
        <v>309</v>
      </c>
      <c r="V344" s="87" t="s">
        <v>309</v>
      </c>
      <c r="W344" s="87" t="s">
        <v>309</v>
      </c>
      <c r="X344" s="87" t="s">
        <v>309</v>
      </c>
      <c r="Y344" s="64" t="s">
        <v>309</v>
      </c>
      <c r="AA344" s="64" t="str">
        <f>IF(Rg_ps!$E$5=Con_ve!$U$5,Con_ve!U344,IF(Rg_ps!$E$5=Con_ve!$V$5,Con_ve!V344,IF(Rg_ps!$E$5=Con_ve!$W$5,Con_ve!W344,IF(Rg_ps!$E$5=Con_ve!$X$5,Con_ve!X344,Con_ve!Y344))))</f>
        <v/>
      </c>
    </row>
    <row r="345" spans="2:27" ht="30" customHeight="1">
      <c r="B345" t="str">
        <f t="shared" si="6"/>
        <v/>
      </c>
      <c r="C345" s="97"/>
      <c r="D345" s="97"/>
      <c r="E345" s="97"/>
      <c r="F345" s="77"/>
      <c r="G345" s="156"/>
      <c r="H345" s="97"/>
      <c r="I345" s="97"/>
      <c r="J345" s="97"/>
      <c r="K345" s="97"/>
      <c r="P345" s="64" t="s">
        <v>309</v>
      </c>
      <c r="Q345" s="87" t="s">
        <v>309</v>
      </c>
      <c r="R345" s="87" t="s">
        <v>309</v>
      </c>
      <c r="S345" s="87" t="s">
        <v>309</v>
      </c>
      <c r="T345" s="87" t="s">
        <v>309</v>
      </c>
      <c r="U345" s="87" t="s">
        <v>309</v>
      </c>
      <c r="V345" s="87" t="s">
        <v>309</v>
      </c>
      <c r="W345" s="87" t="s">
        <v>309</v>
      </c>
      <c r="X345" s="87" t="s">
        <v>309</v>
      </c>
      <c r="Y345" s="64" t="s">
        <v>309</v>
      </c>
      <c r="AA345" s="64" t="str">
        <f>IF(Rg_ps!$E$5=Con_ve!$U$5,Con_ve!U345,IF(Rg_ps!$E$5=Con_ve!$V$5,Con_ve!V345,IF(Rg_ps!$E$5=Con_ve!$W$5,Con_ve!W345,IF(Rg_ps!$E$5=Con_ve!$X$5,Con_ve!X345,Con_ve!Y345))))</f>
        <v/>
      </c>
    </row>
    <row r="346" spans="2:27" ht="30" customHeight="1">
      <c r="B346" t="str">
        <f t="shared" si="6"/>
        <v/>
      </c>
      <c r="C346" s="97"/>
      <c r="D346" s="97"/>
      <c r="E346" s="97"/>
      <c r="F346" s="77"/>
      <c r="G346" s="156"/>
      <c r="H346" s="97"/>
      <c r="I346" s="97"/>
      <c r="J346" s="97"/>
      <c r="K346" s="97"/>
      <c r="P346" s="64" t="s">
        <v>309</v>
      </c>
      <c r="Q346" s="87" t="s">
        <v>309</v>
      </c>
      <c r="R346" s="87" t="s">
        <v>309</v>
      </c>
      <c r="S346" s="87" t="s">
        <v>309</v>
      </c>
      <c r="T346" s="87" t="s">
        <v>309</v>
      </c>
      <c r="U346" s="87" t="s">
        <v>309</v>
      </c>
      <c r="V346" s="87" t="s">
        <v>309</v>
      </c>
      <c r="W346" s="87" t="s">
        <v>309</v>
      </c>
      <c r="X346" s="87" t="s">
        <v>309</v>
      </c>
      <c r="Y346" s="64" t="s">
        <v>309</v>
      </c>
      <c r="AA346" s="64" t="str">
        <f>IF(Rg_ps!$E$5=Con_ve!$U$5,Con_ve!U346,IF(Rg_ps!$E$5=Con_ve!$V$5,Con_ve!V346,IF(Rg_ps!$E$5=Con_ve!$W$5,Con_ve!W346,IF(Rg_ps!$E$5=Con_ve!$X$5,Con_ve!X346,Con_ve!Y346))))</f>
        <v/>
      </c>
    </row>
    <row r="347" spans="2:27" ht="30" customHeight="1">
      <c r="B347" t="str">
        <f t="shared" si="6"/>
        <v/>
      </c>
      <c r="C347" s="97"/>
      <c r="D347" s="97"/>
      <c r="E347" s="97"/>
      <c r="F347" s="77"/>
      <c r="G347" s="156"/>
      <c r="H347" s="97"/>
      <c r="I347" s="97"/>
      <c r="J347" s="97"/>
      <c r="K347" s="97"/>
      <c r="P347" s="64" t="s">
        <v>309</v>
      </c>
      <c r="Q347" s="87" t="s">
        <v>309</v>
      </c>
      <c r="R347" s="87" t="s">
        <v>309</v>
      </c>
      <c r="S347" s="87" t="s">
        <v>309</v>
      </c>
      <c r="T347" s="87" t="s">
        <v>309</v>
      </c>
      <c r="U347" s="87" t="s">
        <v>309</v>
      </c>
      <c r="V347" s="87" t="s">
        <v>309</v>
      </c>
      <c r="W347" s="87" t="s">
        <v>309</v>
      </c>
      <c r="X347" s="87" t="s">
        <v>309</v>
      </c>
      <c r="Y347" s="64" t="s">
        <v>309</v>
      </c>
      <c r="AA347" s="64" t="str">
        <f>IF(Rg_ps!$E$5=Con_ve!$U$5,Con_ve!U347,IF(Rg_ps!$E$5=Con_ve!$V$5,Con_ve!V347,IF(Rg_ps!$E$5=Con_ve!$W$5,Con_ve!W347,IF(Rg_ps!$E$5=Con_ve!$X$5,Con_ve!X347,Con_ve!Y347))))</f>
        <v/>
      </c>
    </row>
    <row r="348" spans="2:27" ht="30" customHeight="1">
      <c r="B348" t="str">
        <f t="shared" si="6"/>
        <v/>
      </c>
      <c r="C348" s="97"/>
      <c r="D348" s="97"/>
      <c r="E348" s="97"/>
      <c r="F348" s="77"/>
      <c r="G348" s="156"/>
      <c r="H348" s="97"/>
      <c r="I348" s="97"/>
      <c r="J348" s="97"/>
      <c r="K348" s="97"/>
      <c r="P348" s="64" t="s">
        <v>309</v>
      </c>
      <c r="Q348" s="87" t="s">
        <v>309</v>
      </c>
      <c r="R348" s="87" t="s">
        <v>309</v>
      </c>
      <c r="S348" s="87" t="s">
        <v>309</v>
      </c>
      <c r="T348" s="87" t="s">
        <v>309</v>
      </c>
      <c r="U348" s="87" t="s">
        <v>309</v>
      </c>
      <c r="V348" s="87" t="s">
        <v>309</v>
      </c>
      <c r="W348" s="87" t="s">
        <v>309</v>
      </c>
      <c r="X348" s="87" t="s">
        <v>309</v>
      </c>
      <c r="Y348" s="64" t="s">
        <v>309</v>
      </c>
      <c r="AA348" s="64" t="str">
        <f>IF(Rg_ps!$E$5=Con_ve!$U$5,Con_ve!U348,IF(Rg_ps!$E$5=Con_ve!$V$5,Con_ve!V348,IF(Rg_ps!$E$5=Con_ve!$W$5,Con_ve!W348,IF(Rg_ps!$E$5=Con_ve!$X$5,Con_ve!X348,Con_ve!Y348))))</f>
        <v/>
      </c>
    </row>
    <row r="349" spans="2:27" ht="30" customHeight="1">
      <c r="B349" t="str">
        <f t="shared" si="6"/>
        <v/>
      </c>
      <c r="C349" s="97"/>
      <c r="D349" s="97"/>
      <c r="E349" s="97"/>
      <c r="F349" s="77"/>
      <c r="G349" s="156"/>
      <c r="H349" s="97"/>
      <c r="I349" s="97"/>
      <c r="J349" s="97"/>
      <c r="K349" s="97"/>
      <c r="P349" s="64" t="s">
        <v>309</v>
      </c>
      <c r="Q349" s="87" t="s">
        <v>309</v>
      </c>
      <c r="R349" s="87" t="s">
        <v>309</v>
      </c>
      <c r="S349" s="87" t="s">
        <v>309</v>
      </c>
      <c r="T349" s="87" t="s">
        <v>309</v>
      </c>
      <c r="U349" s="87" t="s">
        <v>309</v>
      </c>
      <c r="V349" s="87" t="s">
        <v>309</v>
      </c>
      <c r="W349" s="87" t="s">
        <v>309</v>
      </c>
      <c r="X349" s="87" t="s">
        <v>309</v>
      </c>
      <c r="Y349" s="64" t="s">
        <v>309</v>
      </c>
      <c r="AA349" s="64" t="str">
        <f>IF(Rg_ps!$E$5=Con_ve!$U$5,Con_ve!U349,IF(Rg_ps!$E$5=Con_ve!$V$5,Con_ve!V349,IF(Rg_ps!$E$5=Con_ve!$W$5,Con_ve!W349,IF(Rg_ps!$E$5=Con_ve!$X$5,Con_ve!X349,Con_ve!Y349))))</f>
        <v/>
      </c>
    </row>
    <row r="350" spans="2:27" ht="30" customHeight="1">
      <c r="B350" t="str">
        <f t="shared" si="6"/>
        <v/>
      </c>
      <c r="C350" s="97"/>
      <c r="D350" s="97"/>
      <c r="E350" s="97"/>
      <c r="F350" s="77"/>
      <c r="G350" s="156"/>
      <c r="H350" s="97"/>
      <c r="I350" s="97"/>
      <c r="J350" s="97"/>
      <c r="K350" s="97"/>
      <c r="P350" s="64" t="s">
        <v>309</v>
      </c>
      <c r="Q350" s="87" t="s">
        <v>309</v>
      </c>
      <c r="R350" s="87" t="s">
        <v>309</v>
      </c>
      <c r="S350" s="87" t="s">
        <v>309</v>
      </c>
      <c r="T350" s="87" t="s">
        <v>309</v>
      </c>
      <c r="U350" s="87" t="s">
        <v>309</v>
      </c>
      <c r="V350" s="87" t="s">
        <v>309</v>
      </c>
      <c r="W350" s="87" t="s">
        <v>309</v>
      </c>
      <c r="X350" s="87" t="s">
        <v>309</v>
      </c>
      <c r="Y350" s="64" t="s">
        <v>309</v>
      </c>
      <c r="AA350" s="64" t="str">
        <f>IF(Rg_ps!$E$5=Con_ve!$U$5,Con_ve!U350,IF(Rg_ps!$E$5=Con_ve!$V$5,Con_ve!V350,IF(Rg_ps!$E$5=Con_ve!$W$5,Con_ve!W350,IF(Rg_ps!$E$5=Con_ve!$X$5,Con_ve!X350,Con_ve!Y350))))</f>
        <v/>
      </c>
    </row>
    <row r="351" spans="2:27" ht="30" customHeight="1">
      <c r="B351" t="str">
        <f t="shared" si="6"/>
        <v/>
      </c>
      <c r="C351" s="97"/>
      <c r="D351" s="97"/>
      <c r="E351" s="97"/>
      <c r="F351" s="77"/>
      <c r="G351" s="156"/>
      <c r="H351" s="97"/>
      <c r="I351" s="97"/>
      <c r="J351" s="97"/>
      <c r="K351" s="97"/>
      <c r="P351" s="64" t="s">
        <v>309</v>
      </c>
      <c r="Q351" s="87" t="s">
        <v>309</v>
      </c>
      <c r="R351" s="87" t="s">
        <v>309</v>
      </c>
      <c r="S351" s="87" t="s">
        <v>309</v>
      </c>
      <c r="T351" s="87" t="s">
        <v>309</v>
      </c>
      <c r="U351" s="87" t="s">
        <v>309</v>
      </c>
      <c r="V351" s="87" t="s">
        <v>309</v>
      </c>
      <c r="W351" s="87" t="s">
        <v>309</v>
      </c>
      <c r="X351" s="87" t="s">
        <v>309</v>
      </c>
      <c r="Y351" s="64" t="s">
        <v>309</v>
      </c>
      <c r="AA351" s="64" t="str">
        <f>IF(Rg_ps!$E$5=Con_ve!$U$5,Con_ve!U351,IF(Rg_ps!$E$5=Con_ve!$V$5,Con_ve!V351,IF(Rg_ps!$E$5=Con_ve!$W$5,Con_ve!W351,IF(Rg_ps!$E$5=Con_ve!$X$5,Con_ve!X351,Con_ve!Y351))))</f>
        <v/>
      </c>
    </row>
    <row r="352" spans="2:27" ht="30" customHeight="1">
      <c r="B352" t="str">
        <f t="shared" si="6"/>
        <v/>
      </c>
      <c r="C352" s="97"/>
      <c r="D352" s="97"/>
      <c r="E352" s="97"/>
      <c r="F352" s="77"/>
      <c r="G352" s="156"/>
      <c r="H352" s="97"/>
      <c r="I352" s="97"/>
      <c r="J352" s="97"/>
      <c r="K352" s="97"/>
      <c r="P352" s="64" t="s">
        <v>309</v>
      </c>
      <c r="Q352" s="87" t="s">
        <v>309</v>
      </c>
      <c r="R352" s="87" t="s">
        <v>309</v>
      </c>
      <c r="S352" s="87" t="s">
        <v>309</v>
      </c>
      <c r="T352" s="87" t="s">
        <v>309</v>
      </c>
      <c r="U352" s="87" t="s">
        <v>309</v>
      </c>
      <c r="V352" s="87" t="s">
        <v>309</v>
      </c>
      <c r="W352" s="87" t="s">
        <v>309</v>
      </c>
      <c r="X352" s="87" t="s">
        <v>309</v>
      </c>
      <c r="Y352" s="64" t="s">
        <v>309</v>
      </c>
      <c r="AA352" s="64" t="str">
        <f>IF(Rg_ps!$E$5=Con_ve!$U$5,Con_ve!U352,IF(Rg_ps!$E$5=Con_ve!$V$5,Con_ve!V352,IF(Rg_ps!$E$5=Con_ve!$W$5,Con_ve!W352,IF(Rg_ps!$E$5=Con_ve!$X$5,Con_ve!X352,Con_ve!Y352))))</f>
        <v/>
      </c>
    </row>
    <row r="353" spans="2:27" ht="30" customHeight="1">
      <c r="B353" t="str">
        <f t="shared" si="6"/>
        <v/>
      </c>
      <c r="C353" s="97"/>
      <c r="D353" s="97"/>
      <c r="E353" s="97"/>
      <c r="F353" s="77"/>
      <c r="G353" s="156"/>
      <c r="H353" s="97"/>
      <c r="I353" s="97"/>
      <c r="J353" s="97"/>
      <c r="K353" s="97"/>
      <c r="P353" s="64" t="s">
        <v>309</v>
      </c>
      <c r="Q353" s="87" t="s">
        <v>309</v>
      </c>
      <c r="R353" s="87" t="s">
        <v>309</v>
      </c>
      <c r="S353" s="87" t="s">
        <v>309</v>
      </c>
      <c r="T353" s="87" t="s">
        <v>309</v>
      </c>
      <c r="U353" s="87" t="s">
        <v>309</v>
      </c>
      <c r="V353" s="87" t="s">
        <v>309</v>
      </c>
      <c r="W353" s="87" t="s">
        <v>309</v>
      </c>
      <c r="X353" s="87" t="s">
        <v>309</v>
      </c>
      <c r="Y353" s="64" t="s">
        <v>309</v>
      </c>
      <c r="AA353" s="64" t="str">
        <f>IF(Rg_ps!$E$5=Con_ve!$U$5,Con_ve!U353,IF(Rg_ps!$E$5=Con_ve!$V$5,Con_ve!V353,IF(Rg_ps!$E$5=Con_ve!$W$5,Con_ve!W353,IF(Rg_ps!$E$5=Con_ve!$X$5,Con_ve!X353,Con_ve!Y353))))</f>
        <v/>
      </c>
    </row>
    <row r="354" spans="2:27" ht="30" customHeight="1">
      <c r="B354" t="str">
        <f t="shared" si="6"/>
        <v/>
      </c>
      <c r="C354" s="97"/>
      <c r="D354" s="97"/>
      <c r="E354" s="97"/>
      <c r="F354" s="77"/>
      <c r="G354" s="156"/>
      <c r="H354" s="97"/>
      <c r="I354" s="97"/>
      <c r="J354" s="97"/>
      <c r="K354" s="97"/>
      <c r="P354" s="64" t="s">
        <v>309</v>
      </c>
      <c r="Q354" s="87" t="s">
        <v>309</v>
      </c>
      <c r="R354" s="87" t="s">
        <v>309</v>
      </c>
      <c r="S354" s="87" t="s">
        <v>309</v>
      </c>
      <c r="T354" s="87" t="s">
        <v>309</v>
      </c>
      <c r="U354" s="87" t="s">
        <v>309</v>
      </c>
      <c r="V354" s="87" t="s">
        <v>309</v>
      </c>
      <c r="W354" s="87" t="s">
        <v>309</v>
      </c>
      <c r="X354" s="87" t="s">
        <v>309</v>
      </c>
      <c r="Y354" s="64" t="s">
        <v>309</v>
      </c>
      <c r="AA354" s="64" t="str">
        <f>IF(Rg_ps!$E$5=Con_ve!$U$5,Con_ve!U354,IF(Rg_ps!$E$5=Con_ve!$V$5,Con_ve!V354,IF(Rg_ps!$E$5=Con_ve!$W$5,Con_ve!W354,IF(Rg_ps!$E$5=Con_ve!$X$5,Con_ve!X354,Con_ve!Y354))))</f>
        <v/>
      </c>
    </row>
    <row r="355" spans="2:27" ht="30" customHeight="1">
      <c r="B355" t="str">
        <f t="shared" si="6"/>
        <v/>
      </c>
      <c r="C355" s="97"/>
      <c r="D355" s="97"/>
      <c r="E355" s="97"/>
      <c r="F355" s="77"/>
      <c r="G355" s="156"/>
      <c r="H355" s="97"/>
      <c r="I355" s="97"/>
      <c r="J355" s="97"/>
      <c r="K355" s="97"/>
      <c r="P355" s="64" t="s">
        <v>309</v>
      </c>
      <c r="Q355" s="87" t="s">
        <v>309</v>
      </c>
      <c r="R355" s="87" t="s">
        <v>309</v>
      </c>
      <c r="S355" s="87" t="s">
        <v>309</v>
      </c>
      <c r="T355" s="87" t="s">
        <v>309</v>
      </c>
      <c r="U355" s="87" t="s">
        <v>309</v>
      </c>
      <c r="V355" s="87" t="s">
        <v>309</v>
      </c>
      <c r="W355" s="87" t="s">
        <v>309</v>
      </c>
      <c r="X355" s="87" t="s">
        <v>309</v>
      </c>
      <c r="Y355" s="64" t="s">
        <v>309</v>
      </c>
      <c r="AA355" s="64" t="str">
        <f>IF(Rg_ps!$E$5=Con_ve!$U$5,Con_ve!U355,IF(Rg_ps!$E$5=Con_ve!$V$5,Con_ve!V355,IF(Rg_ps!$E$5=Con_ve!$W$5,Con_ve!W355,IF(Rg_ps!$E$5=Con_ve!$X$5,Con_ve!X355,Con_ve!Y355))))</f>
        <v/>
      </c>
    </row>
    <row r="356" spans="2:27" ht="30" customHeight="1">
      <c r="B356" t="str">
        <f t="shared" si="6"/>
        <v/>
      </c>
      <c r="C356" s="97"/>
      <c r="D356" s="97"/>
      <c r="E356" s="97"/>
      <c r="F356" s="77"/>
      <c r="G356" s="156"/>
      <c r="H356" s="97"/>
      <c r="I356" s="97"/>
      <c r="J356" s="97"/>
      <c r="K356" s="97"/>
      <c r="P356" s="64" t="s">
        <v>309</v>
      </c>
      <c r="Q356" s="87" t="s">
        <v>309</v>
      </c>
      <c r="R356" s="87" t="s">
        <v>309</v>
      </c>
      <c r="S356" s="87" t="s">
        <v>309</v>
      </c>
      <c r="T356" s="87" t="s">
        <v>309</v>
      </c>
      <c r="U356" s="87" t="s">
        <v>309</v>
      </c>
      <c r="V356" s="87" t="s">
        <v>309</v>
      </c>
      <c r="W356" s="87" t="s">
        <v>309</v>
      </c>
      <c r="X356" s="87" t="s">
        <v>309</v>
      </c>
      <c r="Y356" s="64" t="s">
        <v>309</v>
      </c>
      <c r="AA356" s="64" t="str">
        <f>IF(Rg_ps!$E$5=Con_ve!$U$5,Con_ve!U356,IF(Rg_ps!$E$5=Con_ve!$V$5,Con_ve!V356,IF(Rg_ps!$E$5=Con_ve!$W$5,Con_ve!W356,IF(Rg_ps!$E$5=Con_ve!$X$5,Con_ve!X356,Con_ve!Y356))))</f>
        <v/>
      </c>
    </row>
    <row r="357" spans="2:27" ht="30" customHeight="1">
      <c r="B357" t="str">
        <f t="shared" si="6"/>
        <v/>
      </c>
      <c r="C357" s="97"/>
      <c r="D357" s="97"/>
      <c r="E357" s="97"/>
      <c r="F357" s="77"/>
      <c r="G357" s="156"/>
      <c r="H357" s="97"/>
      <c r="I357" s="97"/>
      <c r="J357" s="97"/>
      <c r="K357" s="97"/>
      <c r="P357" s="64" t="s">
        <v>309</v>
      </c>
      <c r="Q357" s="87" t="s">
        <v>309</v>
      </c>
      <c r="R357" s="87" t="s">
        <v>309</v>
      </c>
      <c r="S357" s="87" t="s">
        <v>309</v>
      </c>
      <c r="T357" s="87" t="s">
        <v>309</v>
      </c>
      <c r="U357" s="87" t="s">
        <v>309</v>
      </c>
      <c r="V357" s="87" t="s">
        <v>309</v>
      </c>
      <c r="W357" s="87" t="s">
        <v>309</v>
      </c>
      <c r="X357" s="87" t="s">
        <v>309</v>
      </c>
      <c r="Y357" s="64" t="s">
        <v>309</v>
      </c>
      <c r="AA357" s="64" t="str">
        <f>IF(Rg_ps!$E$5=Con_ve!$U$5,Con_ve!U357,IF(Rg_ps!$E$5=Con_ve!$V$5,Con_ve!V357,IF(Rg_ps!$E$5=Con_ve!$W$5,Con_ve!W357,IF(Rg_ps!$E$5=Con_ve!$X$5,Con_ve!X357,Con_ve!Y357))))</f>
        <v/>
      </c>
    </row>
    <row r="358" spans="2:27" ht="30" customHeight="1">
      <c r="B358" t="str">
        <f t="shared" si="6"/>
        <v/>
      </c>
      <c r="C358" s="97"/>
      <c r="D358" s="97"/>
      <c r="E358" s="97"/>
      <c r="F358" s="77"/>
      <c r="G358" s="156"/>
      <c r="H358" s="97"/>
      <c r="I358" s="97"/>
      <c r="J358" s="97"/>
      <c r="K358" s="97"/>
      <c r="P358" s="64" t="s">
        <v>309</v>
      </c>
      <c r="Q358" s="87" t="s">
        <v>309</v>
      </c>
      <c r="R358" s="87" t="s">
        <v>309</v>
      </c>
      <c r="S358" s="87" t="s">
        <v>309</v>
      </c>
      <c r="T358" s="87" t="s">
        <v>309</v>
      </c>
      <c r="U358" s="87" t="s">
        <v>309</v>
      </c>
      <c r="V358" s="87" t="s">
        <v>309</v>
      </c>
      <c r="W358" s="87" t="s">
        <v>309</v>
      </c>
      <c r="X358" s="87" t="s">
        <v>309</v>
      </c>
      <c r="Y358" s="64" t="s">
        <v>309</v>
      </c>
      <c r="AA358" s="64" t="str">
        <f>IF(Rg_ps!$E$5=Con_ve!$U$5,Con_ve!U358,IF(Rg_ps!$E$5=Con_ve!$V$5,Con_ve!V358,IF(Rg_ps!$E$5=Con_ve!$W$5,Con_ve!W358,IF(Rg_ps!$E$5=Con_ve!$X$5,Con_ve!X358,Con_ve!Y358))))</f>
        <v/>
      </c>
    </row>
    <row r="359" spans="2:27" ht="30" customHeight="1">
      <c r="B359" t="str">
        <f t="shared" si="6"/>
        <v/>
      </c>
      <c r="C359" s="97"/>
      <c r="D359" s="97"/>
      <c r="E359" s="97"/>
      <c r="F359" s="77"/>
      <c r="G359" s="156"/>
      <c r="H359" s="97"/>
      <c r="I359" s="97"/>
      <c r="J359" s="97"/>
      <c r="K359" s="97"/>
      <c r="P359" s="64" t="s">
        <v>309</v>
      </c>
      <c r="Q359" s="87" t="s">
        <v>309</v>
      </c>
      <c r="R359" s="87" t="s">
        <v>309</v>
      </c>
      <c r="S359" s="87" t="s">
        <v>309</v>
      </c>
      <c r="T359" s="87" t="s">
        <v>309</v>
      </c>
      <c r="U359" s="87" t="s">
        <v>309</v>
      </c>
      <c r="V359" s="87" t="s">
        <v>309</v>
      </c>
      <c r="W359" s="87" t="s">
        <v>309</v>
      </c>
      <c r="X359" s="87" t="s">
        <v>309</v>
      </c>
      <c r="Y359" s="64" t="s">
        <v>309</v>
      </c>
      <c r="AA359" s="64" t="str">
        <f>IF(Rg_ps!$E$5=Con_ve!$U$5,Con_ve!U359,IF(Rg_ps!$E$5=Con_ve!$V$5,Con_ve!V359,IF(Rg_ps!$E$5=Con_ve!$W$5,Con_ve!W359,IF(Rg_ps!$E$5=Con_ve!$X$5,Con_ve!X359,Con_ve!Y359))))</f>
        <v/>
      </c>
    </row>
    <row r="360" spans="2:27" ht="30" customHeight="1">
      <c r="B360" t="str">
        <f t="shared" si="6"/>
        <v/>
      </c>
      <c r="C360" s="97"/>
      <c r="D360" s="97"/>
      <c r="E360" s="97"/>
      <c r="F360" s="77"/>
      <c r="G360" s="156"/>
      <c r="H360" s="97"/>
      <c r="I360" s="97"/>
      <c r="J360" s="97"/>
      <c r="K360" s="97"/>
      <c r="P360" s="64" t="s">
        <v>309</v>
      </c>
      <c r="Q360" s="87" t="s">
        <v>309</v>
      </c>
      <c r="R360" s="87" t="s">
        <v>309</v>
      </c>
      <c r="S360" s="87" t="s">
        <v>309</v>
      </c>
      <c r="T360" s="87" t="s">
        <v>309</v>
      </c>
      <c r="U360" s="87" t="s">
        <v>309</v>
      </c>
      <c r="V360" s="87" t="s">
        <v>309</v>
      </c>
      <c r="W360" s="87" t="s">
        <v>309</v>
      </c>
      <c r="X360" s="87" t="s">
        <v>309</v>
      </c>
      <c r="Y360" s="64" t="s">
        <v>309</v>
      </c>
      <c r="AA360" s="64" t="str">
        <f>IF(Rg_ps!$E$5=Con_ve!$U$5,Con_ve!U360,IF(Rg_ps!$E$5=Con_ve!$V$5,Con_ve!V360,IF(Rg_ps!$E$5=Con_ve!$W$5,Con_ve!W360,IF(Rg_ps!$E$5=Con_ve!$X$5,Con_ve!X360,Con_ve!Y360))))</f>
        <v/>
      </c>
    </row>
    <row r="361" spans="2:27" ht="30" customHeight="1">
      <c r="B361" t="str">
        <f t="shared" si="6"/>
        <v/>
      </c>
      <c r="C361" s="97"/>
      <c r="D361" s="97"/>
      <c r="E361" s="97"/>
      <c r="F361" s="77"/>
      <c r="G361" s="156"/>
      <c r="H361" s="97"/>
      <c r="I361" s="97"/>
      <c r="J361" s="97"/>
      <c r="K361" s="97"/>
      <c r="P361" s="64" t="s">
        <v>309</v>
      </c>
      <c r="Q361" s="87" t="s">
        <v>309</v>
      </c>
      <c r="R361" s="87" t="s">
        <v>309</v>
      </c>
      <c r="S361" s="87" t="s">
        <v>309</v>
      </c>
      <c r="T361" s="87" t="s">
        <v>309</v>
      </c>
      <c r="U361" s="87" t="s">
        <v>309</v>
      </c>
      <c r="V361" s="87" t="s">
        <v>309</v>
      </c>
      <c r="W361" s="87" t="s">
        <v>309</v>
      </c>
      <c r="X361" s="87" t="s">
        <v>309</v>
      </c>
      <c r="Y361" s="64" t="s">
        <v>309</v>
      </c>
      <c r="AA361" s="64" t="str">
        <f>IF(Rg_ps!$E$5=Con_ve!$U$5,Con_ve!U361,IF(Rg_ps!$E$5=Con_ve!$V$5,Con_ve!V361,IF(Rg_ps!$E$5=Con_ve!$W$5,Con_ve!W361,IF(Rg_ps!$E$5=Con_ve!$X$5,Con_ve!X361,Con_ve!Y361))))</f>
        <v/>
      </c>
    </row>
    <row r="362" spans="2:27" ht="30" customHeight="1">
      <c r="B362" t="str">
        <f t="shared" si="6"/>
        <v/>
      </c>
      <c r="C362" s="97"/>
      <c r="D362" s="97"/>
      <c r="E362" s="97"/>
      <c r="F362" s="77"/>
      <c r="G362" s="156"/>
      <c r="H362" s="97"/>
      <c r="I362" s="97"/>
      <c r="J362" s="97"/>
      <c r="K362" s="97"/>
      <c r="P362" s="64" t="s">
        <v>309</v>
      </c>
      <c r="Q362" s="87" t="s">
        <v>309</v>
      </c>
      <c r="R362" s="87" t="s">
        <v>309</v>
      </c>
      <c r="S362" s="87" t="s">
        <v>309</v>
      </c>
      <c r="T362" s="87" t="s">
        <v>309</v>
      </c>
      <c r="U362" s="87" t="s">
        <v>309</v>
      </c>
      <c r="V362" s="87" t="s">
        <v>309</v>
      </c>
      <c r="W362" s="87" t="s">
        <v>309</v>
      </c>
      <c r="X362" s="87" t="s">
        <v>309</v>
      </c>
      <c r="Y362" s="64" t="s">
        <v>309</v>
      </c>
      <c r="AA362" s="64" t="str">
        <f>IF(Rg_ps!$E$5=Con_ve!$U$5,Con_ve!U362,IF(Rg_ps!$E$5=Con_ve!$V$5,Con_ve!V362,IF(Rg_ps!$E$5=Con_ve!$W$5,Con_ve!W362,IF(Rg_ps!$E$5=Con_ve!$X$5,Con_ve!X362,Con_ve!Y362))))</f>
        <v/>
      </c>
    </row>
    <row r="363" spans="2:27" ht="30" customHeight="1">
      <c r="B363" t="str">
        <f t="shared" si="6"/>
        <v/>
      </c>
      <c r="C363" s="97"/>
      <c r="D363" s="97"/>
      <c r="E363" s="97"/>
      <c r="F363" s="77"/>
      <c r="G363" s="156"/>
      <c r="H363" s="97"/>
      <c r="I363" s="97"/>
      <c r="J363" s="97"/>
      <c r="K363" s="97"/>
      <c r="P363" s="64" t="s">
        <v>309</v>
      </c>
      <c r="Q363" s="87" t="s">
        <v>309</v>
      </c>
      <c r="R363" s="87" t="s">
        <v>309</v>
      </c>
      <c r="S363" s="87" t="s">
        <v>309</v>
      </c>
      <c r="T363" s="87" t="s">
        <v>309</v>
      </c>
      <c r="U363" s="87" t="s">
        <v>309</v>
      </c>
      <c r="V363" s="87" t="s">
        <v>309</v>
      </c>
      <c r="W363" s="87" t="s">
        <v>309</v>
      </c>
      <c r="X363" s="87" t="s">
        <v>309</v>
      </c>
      <c r="Y363" s="64" t="s">
        <v>309</v>
      </c>
      <c r="AA363" s="64" t="str">
        <f>IF(Rg_ps!$E$5=Con_ve!$U$5,Con_ve!U363,IF(Rg_ps!$E$5=Con_ve!$V$5,Con_ve!V363,IF(Rg_ps!$E$5=Con_ve!$W$5,Con_ve!W363,IF(Rg_ps!$E$5=Con_ve!$X$5,Con_ve!X363,Con_ve!Y363))))</f>
        <v/>
      </c>
    </row>
    <row r="364" spans="2:27" ht="30" customHeight="1">
      <c r="B364" t="str">
        <f t="shared" si="6"/>
        <v/>
      </c>
      <c r="C364" s="97"/>
      <c r="D364" s="97"/>
      <c r="E364" s="97"/>
      <c r="F364" s="77"/>
      <c r="G364" s="156"/>
      <c r="H364" s="97"/>
      <c r="I364" s="97"/>
      <c r="J364" s="97"/>
      <c r="K364" s="97"/>
      <c r="P364" s="64" t="s">
        <v>309</v>
      </c>
      <c r="Q364" s="87" t="s">
        <v>309</v>
      </c>
      <c r="R364" s="87" t="s">
        <v>309</v>
      </c>
      <c r="S364" s="87" t="s">
        <v>309</v>
      </c>
      <c r="T364" s="87" t="s">
        <v>309</v>
      </c>
      <c r="U364" s="87" t="s">
        <v>309</v>
      </c>
      <c r="V364" s="87" t="s">
        <v>309</v>
      </c>
      <c r="W364" s="87" t="s">
        <v>309</v>
      </c>
      <c r="X364" s="87" t="s">
        <v>309</v>
      </c>
      <c r="Y364" s="64" t="s">
        <v>309</v>
      </c>
      <c r="AA364" s="64" t="str">
        <f>IF(Rg_ps!$E$5=Con_ve!$U$5,Con_ve!U364,IF(Rg_ps!$E$5=Con_ve!$V$5,Con_ve!V364,IF(Rg_ps!$E$5=Con_ve!$W$5,Con_ve!W364,IF(Rg_ps!$E$5=Con_ve!$X$5,Con_ve!X364,Con_ve!Y364))))</f>
        <v/>
      </c>
    </row>
    <row r="365" spans="2:27" ht="30" customHeight="1">
      <c r="B365" t="str">
        <f t="shared" si="6"/>
        <v/>
      </c>
      <c r="C365" s="97"/>
      <c r="D365" s="97"/>
      <c r="E365" s="97"/>
      <c r="F365" s="77"/>
      <c r="G365" s="156"/>
      <c r="H365" s="97"/>
      <c r="I365" s="97"/>
      <c r="J365" s="97"/>
      <c r="K365" s="97"/>
      <c r="P365" s="64" t="s">
        <v>309</v>
      </c>
      <c r="Q365" s="87" t="s">
        <v>309</v>
      </c>
      <c r="R365" s="87" t="s">
        <v>309</v>
      </c>
      <c r="S365" s="87" t="s">
        <v>309</v>
      </c>
      <c r="T365" s="87" t="s">
        <v>309</v>
      </c>
      <c r="U365" s="87" t="s">
        <v>309</v>
      </c>
      <c r="V365" s="87" t="s">
        <v>309</v>
      </c>
      <c r="W365" s="87" t="s">
        <v>309</v>
      </c>
      <c r="X365" s="87" t="s">
        <v>309</v>
      </c>
      <c r="Y365" s="64" t="s">
        <v>309</v>
      </c>
      <c r="AA365" s="64" t="str">
        <f>IF(Rg_ps!$E$5=Con_ve!$U$5,Con_ve!U365,IF(Rg_ps!$E$5=Con_ve!$V$5,Con_ve!V365,IF(Rg_ps!$E$5=Con_ve!$W$5,Con_ve!W365,IF(Rg_ps!$E$5=Con_ve!$X$5,Con_ve!X365,Con_ve!Y365))))</f>
        <v/>
      </c>
    </row>
    <row r="366" spans="2:27" ht="30" customHeight="1">
      <c r="B366" t="str">
        <f t="shared" si="6"/>
        <v/>
      </c>
      <c r="C366" s="97"/>
      <c r="D366" s="97"/>
      <c r="E366" s="97"/>
      <c r="F366" s="77"/>
      <c r="G366" s="156"/>
      <c r="H366" s="97"/>
      <c r="I366" s="97"/>
      <c r="J366" s="97"/>
      <c r="K366" s="97"/>
      <c r="P366" s="64" t="s">
        <v>309</v>
      </c>
      <c r="Q366" s="87" t="s">
        <v>309</v>
      </c>
      <c r="R366" s="87" t="s">
        <v>309</v>
      </c>
      <c r="S366" s="87" t="s">
        <v>309</v>
      </c>
      <c r="T366" s="87" t="s">
        <v>309</v>
      </c>
      <c r="U366" s="87" t="s">
        <v>309</v>
      </c>
      <c r="V366" s="87" t="s">
        <v>309</v>
      </c>
      <c r="W366" s="87" t="s">
        <v>309</v>
      </c>
      <c r="X366" s="87" t="s">
        <v>309</v>
      </c>
      <c r="Y366" s="64" t="s">
        <v>309</v>
      </c>
      <c r="AA366" s="64" t="str">
        <f>IF(Rg_ps!$E$5=Con_ve!$U$5,Con_ve!U366,IF(Rg_ps!$E$5=Con_ve!$V$5,Con_ve!V366,IF(Rg_ps!$E$5=Con_ve!$W$5,Con_ve!W366,IF(Rg_ps!$E$5=Con_ve!$X$5,Con_ve!X366,Con_ve!Y366))))</f>
        <v/>
      </c>
    </row>
    <row r="367" spans="2:27" ht="30" customHeight="1">
      <c r="B367" t="str">
        <f t="shared" si="6"/>
        <v/>
      </c>
      <c r="C367" s="97"/>
      <c r="D367" s="97"/>
      <c r="E367" s="97"/>
      <c r="F367" s="77"/>
      <c r="G367" s="156"/>
      <c r="H367" s="97"/>
      <c r="I367" s="97"/>
      <c r="J367" s="97"/>
      <c r="K367" s="97"/>
      <c r="P367" s="64" t="s">
        <v>309</v>
      </c>
      <c r="Q367" s="87" t="s">
        <v>309</v>
      </c>
      <c r="R367" s="87" t="s">
        <v>309</v>
      </c>
      <c r="S367" s="87" t="s">
        <v>309</v>
      </c>
      <c r="T367" s="87" t="s">
        <v>309</v>
      </c>
      <c r="U367" s="87" t="s">
        <v>309</v>
      </c>
      <c r="V367" s="87" t="s">
        <v>309</v>
      </c>
      <c r="W367" s="87" t="s">
        <v>309</v>
      </c>
      <c r="X367" s="87" t="s">
        <v>309</v>
      </c>
      <c r="Y367" s="64" t="s">
        <v>309</v>
      </c>
      <c r="AA367" s="64" t="str">
        <f>IF(Rg_ps!$E$5=Con_ve!$U$5,Con_ve!U367,IF(Rg_ps!$E$5=Con_ve!$V$5,Con_ve!V367,IF(Rg_ps!$E$5=Con_ve!$W$5,Con_ve!W367,IF(Rg_ps!$E$5=Con_ve!$X$5,Con_ve!X367,Con_ve!Y367))))</f>
        <v/>
      </c>
    </row>
    <row r="368" spans="2:27" ht="30" customHeight="1">
      <c r="B368" t="str">
        <f t="shared" si="6"/>
        <v/>
      </c>
      <c r="C368" s="97"/>
      <c r="D368" s="97"/>
      <c r="E368" s="97"/>
      <c r="F368" s="77"/>
      <c r="G368" s="156"/>
      <c r="H368" s="97"/>
      <c r="I368" s="97"/>
      <c r="J368" s="97"/>
      <c r="K368" s="97"/>
      <c r="P368" s="64" t="s">
        <v>309</v>
      </c>
      <c r="Q368" s="87" t="s">
        <v>309</v>
      </c>
      <c r="R368" s="87" t="s">
        <v>309</v>
      </c>
      <c r="S368" s="87" t="s">
        <v>309</v>
      </c>
      <c r="T368" s="87" t="s">
        <v>309</v>
      </c>
      <c r="U368" s="87" t="s">
        <v>309</v>
      </c>
      <c r="V368" s="87" t="s">
        <v>309</v>
      </c>
      <c r="W368" s="87" t="s">
        <v>309</v>
      </c>
      <c r="X368" s="87" t="s">
        <v>309</v>
      </c>
      <c r="Y368" s="64" t="s">
        <v>309</v>
      </c>
      <c r="AA368" s="64" t="str">
        <f>IF(Rg_ps!$E$5=Con_ve!$U$5,Con_ve!U368,IF(Rg_ps!$E$5=Con_ve!$V$5,Con_ve!V368,IF(Rg_ps!$E$5=Con_ve!$W$5,Con_ve!W368,IF(Rg_ps!$E$5=Con_ve!$X$5,Con_ve!X368,Con_ve!Y368))))</f>
        <v/>
      </c>
    </row>
    <row r="369" spans="2:27" ht="30" customHeight="1">
      <c r="B369" t="str">
        <f t="shared" si="6"/>
        <v/>
      </c>
      <c r="C369" s="97"/>
      <c r="D369" s="97"/>
      <c r="E369" s="97"/>
      <c r="F369" s="77"/>
      <c r="G369" s="156"/>
      <c r="H369" s="97"/>
      <c r="I369" s="97"/>
      <c r="J369" s="97"/>
      <c r="K369" s="97"/>
      <c r="P369" s="64" t="s">
        <v>309</v>
      </c>
      <c r="Q369" s="87" t="s">
        <v>309</v>
      </c>
      <c r="R369" s="87" t="s">
        <v>309</v>
      </c>
      <c r="S369" s="87" t="s">
        <v>309</v>
      </c>
      <c r="T369" s="87" t="s">
        <v>309</v>
      </c>
      <c r="U369" s="87" t="s">
        <v>309</v>
      </c>
      <c r="V369" s="87" t="s">
        <v>309</v>
      </c>
      <c r="W369" s="87" t="s">
        <v>309</v>
      </c>
      <c r="X369" s="87" t="s">
        <v>309</v>
      </c>
      <c r="Y369" s="64" t="s">
        <v>309</v>
      </c>
      <c r="AA369" s="64" t="str">
        <f>IF(Rg_ps!$E$5=Con_ve!$U$5,Con_ve!U369,IF(Rg_ps!$E$5=Con_ve!$V$5,Con_ve!V369,IF(Rg_ps!$E$5=Con_ve!$W$5,Con_ve!W369,IF(Rg_ps!$E$5=Con_ve!$X$5,Con_ve!X369,Con_ve!Y369))))</f>
        <v/>
      </c>
    </row>
    <row r="370" spans="2:27" ht="30" customHeight="1">
      <c r="B370" t="str">
        <f t="shared" si="6"/>
        <v/>
      </c>
      <c r="C370" s="97"/>
      <c r="D370" s="97"/>
      <c r="E370" s="97"/>
      <c r="F370" s="77"/>
      <c r="G370" s="156"/>
      <c r="H370" s="97"/>
      <c r="I370" s="97"/>
      <c r="J370" s="97"/>
      <c r="K370" s="97"/>
      <c r="P370" s="64" t="s">
        <v>309</v>
      </c>
      <c r="Q370" s="87" t="s">
        <v>309</v>
      </c>
      <c r="R370" s="87" t="s">
        <v>309</v>
      </c>
      <c r="S370" s="87" t="s">
        <v>309</v>
      </c>
      <c r="T370" s="87" t="s">
        <v>309</v>
      </c>
      <c r="U370" s="87" t="s">
        <v>309</v>
      </c>
      <c r="V370" s="87" t="s">
        <v>309</v>
      </c>
      <c r="W370" s="87" t="s">
        <v>309</v>
      </c>
      <c r="X370" s="87" t="s">
        <v>309</v>
      </c>
      <c r="Y370" s="64" t="s">
        <v>309</v>
      </c>
      <c r="AA370" s="64" t="str">
        <f>IF(Rg_ps!$E$5=Con_ve!$U$5,Con_ve!U370,IF(Rg_ps!$E$5=Con_ve!$V$5,Con_ve!V370,IF(Rg_ps!$E$5=Con_ve!$W$5,Con_ve!W370,IF(Rg_ps!$E$5=Con_ve!$X$5,Con_ve!X370,Con_ve!Y370))))</f>
        <v/>
      </c>
    </row>
    <row r="371" spans="2:27" ht="30" customHeight="1">
      <c r="B371" t="str">
        <f t="shared" si="6"/>
        <v/>
      </c>
      <c r="C371" s="97"/>
      <c r="D371" s="97"/>
      <c r="E371" s="97"/>
      <c r="F371" s="77"/>
      <c r="G371" s="156"/>
      <c r="H371" s="97"/>
      <c r="I371" s="97"/>
      <c r="J371" s="97"/>
      <c r="K371" s="97"/>
      <c r="P371" s="64" t="s">
        <v>309</v>
      </c>
      <c r="Q371" s="87" t="s">
        <v>309</v>
      </c>
      <c r="R371" s="87" t="s">
        <v>309</v>
      </c>
      <c r="S371" s="87" t="s">
        <v>309</v>
      </c>
      <c r="T371" s="87" t="s">
        <v>309</v>
      </c>
      <c r="U371" s="87" t="s">
        <v>309</v>
      </c>
      <c r="V371" s="87" t="s">
        <v>309</v>
      </c>
      <c r="W371" s="87" t="s">
        <v>309</v>
      </c>
      <c r="X371" s="87" t="s">
        <v>309</v>
      </c>
      <c r="Y371" s="64" t="s">
        <v>309</v>
      </c>
      <c r="AA371" s="64" t="str">
        <f>IF(Rg_ps!$E$5=Con_ve!$U$5,Con_ve!U371,IF(Rg_ps!$E$5=Con_ve!$V$5,Con_ve!V371,IF(Rg_ps!$E$5=Con_ve!$W$5,Con_ve!W371,IF(Rg_ps!$E$5=Con_ve!$X$5,Con_ve!X371,Con_ve!Y371))))</f>
        <v/>
      </c>
    </row>
    <row r="372" spans="2:27" ht="30" customHeight="1">
      <c r="B372" t="str">
        <f t="shared" si="6"/>
        <v/>
      </c>
      <c r="C372" s="97"/>
      <c r="D372" s="97"/>
      <c r="E372" s="97"/>
      <c r="F372" s="77"/>
      <c r="G372" s="156"/>
      <c r="H372" s="97"/>
      <c r="I372" s="97"/>
      <c r="J372" s="97"/>
      <c r="K372" s="97"/>
      <c r="P372" s="64" t="s">
        <v>309</v>
      </c>
      <c r="Q372" s="87" t="s">
        <v>309</v>
      </c>
      <c r="R372" s="87" t="s">
        <v>309</v>
      </c>
      <c r="S372" s="87" t="s">
        <v>309</v>
      </c>
      <c r="T372" s="87" t="s">
        <v>309</v>
      </c>
      <c r="U372" s="87" t="s">
        <v>309</v>
      </c>
      <c r="V372" s="87" t="s">
        <v>309</v>
      </c>
      <c r="W372" s="87" t="s">
        <v>309</v>
      </c>
      <c r="X372" s="87" t="s">
        <v>309</v>
      </c>
      <c r="Y372" s="64" t="s">
        <v>309</v>
      </c>
      <c r="AA372" s="64" t="str">
        <f>IF(Rg_ps!$E$5=Con_ve!$U$5,Con_ve!U372,IF(Rg_ps!$E$5=Con_ve!$V$5,Con_ve!V372,IF(Rg_ps!$E$5=Con_ve!$W$5,Con_ve!W372,IF(Rg_ps!$E$5=Con_ve!$X$5,Con_ve!X372,Con_ve!Y372))))</f>
        <v/>
      </c>
    </row>
    <row r="373" spans="2:27" ht="30" customHeight="1">
      <c r="B373" t="str">
        <f t="shared" si="6"/>
        <v/>
      </c>
      <c r="C373" s="97"/>
      <c r="D373" s="97"/>
      <c r="E373" s="97"/>
      <c r="F373" s="77"/>
      <c r="G373" s="156"/>
      <c r="H373" s="97"/>
      <c r="I373" s="97"/>
      <c r="J373" s="97"/>
      <c r="K373" s="97"/>
      <c r="P373" s="64" t="s">
        <v>309</v>
      </c>
      <c r="Q373" s="87" t="s">
        <v>309</v>
      </c>
      <c r="R373" s="87" t="s">
        <v>309</v>
      </c>
      <c r="S373" s="87" t="s">
        <v>309</v>
      </c>
      <c r="T373" s="87" t="s">
        <v>309</v>
      </c>
      <c r="U373" s="87" t="s">
        <v>309</v>
      </c>
      <c r="V373" s="87" t="s">
        <v>309</v>
      </c>
      <c r="W373" s="87" t="s">
        <v>309</v>
      </c>
      <c r="X373" s="87" t="s">
        <v>309</v>
      </c>
      <c r="Y373" s="64" t="s">
        <v>309</v>
      </c>
      <c r="AA373" s="64" t="str">
        <f>IF(Rg_ps!$E$5=Con_ve!$U$5,Con_ve!U373,IF(Rg_ps!$E$5=Con_ve!$V$5,Con_ve!V373,IF(Rg_ps!$E$5=Con_ve!$W$5,Con_ve!W373,IF(Rg_ps!$E$5=Con_ve!$X$5,Con_ve!X373,Con_ve!Y373))))</f>
        <v/>
      </c>
    </row>
    <row r="374" spans="2:27" ht="30" customHeight="1">
      <c r="B374" t="str">
        <f t="shared" si="6"/>
        <v/>
      </c>
      <c r="C374" s="97"/>
      <c r="D374" s="97"/>
      <c r="E374" s="97"/>
      <c r="F374" s="77"/>
      <c r="G374" s="156"/>
      <c r="H374" s="97"/>
      <c r="I374" s="97"/>
      <c r="J374" s="97"/>
      <c r="K374" s="97"/>
      <c r="P374" s="64" t="s">
        <v>309</v>
      </c>
      <c r="Q374" s="87" t="s">
        <v>309</v>
      </c>
      <c r="R374" s="87" t="s">
        <v>309</v>
      </c>
      <c r="S374" s="87" t="s">
        <v>309</v>
      </c>
      <c r="T374" s="87" t="s">
        <v>309</v>
      </c>
      <c r="U374" s="87" t="s">
        <v>309</v>
      </c>
      <c r="V374" s="87" t="s">
        <v>309</v>
      </c>
      <c r="W374" s="87" t="s">
        <v>309</v>
      </c>
      <c r="X374" s="87" t="s">
        <v>309</v>
      </c>
      <c r="Y374" s="64" t="s">
        <v>309</v>
      </c>
      <c r="AA374" s="64" t="str">
        <f>IF(Rg_ps!$E$5=Con_ve!$U$5,Con_ve!U374,IF(Rg_ps!$E$5=Con_ve!$V$5,Con_ve!V374,IF(Rg_ps!$E$5=Con_ve!$W$5,Con_ve!W374,IF(Rg_ps!$E$5=Con_ve!$X$5,Con_ve!X374,Con_ve!Y374))))</f>
        <v/>
      </c>
    </row>
    <row r="375" spans="2:27" ht="30" customHeight="1">
      <c r="B375" t="str">
        <f t="shared" si="6"/>
        <v/>
      </c>
      <c r="C375" s="97"/>
      <c r="D375" s="97"/>
      <c r="E375" s="97"/>
      <c r="F375" s="77"/>
      <c r="G375" s="156"/>
      <c r="H375" s="97"/>
      <c r="I375" s="97"/>
      <c r="J375" s="97"/>
      <c r="K375" s="97"/>
      <c r="P375" s="64" t="s">
        <v>309</v>
      </c>
      <c r="Q375" s="87" t="s">
        <v>309</v>
      </c>
      <c r="R375" s="87" t="s">
        <v>309</v>
      </c>
      <c r="S375" s="87" t="s">
        <v>309</v>
      </c>
      <c r="T375" s="87" t="s">
        <v>309</v>
      </c>
      <c r="U375" s="87" t="s">
        <v>309</v>
      </c>
      <c r="V375" s="87" t="s">
        <v>309</v>
      </c>
      <c r="W375" s="87" t="s">
        <v>309</v>
      </c>
      <c r="X375" s="87" t="s">
        <v>309</v>
      </c>
      <c r="Y375" s="64" t="s">
        <v>309</v>
      </c>
      <c r="AA375" s="64" t="str">
        <f>IF(Rg_ps!$E$5=Con_ve!$U$5,Con_ve!U375,IF(Rg_ps!$E$5=Con_ve!$V$5,Con_ve!V375,IF(Rg_ps!$E$5=Con_ve!$W$5,Con_ve!W375,IF(Rg_ps!$E$5=Con_ve!$X$5,Con_ve!X375,Con_ve!Y375))))</f>
        <v/>
      </c>
    </row>
    <row r="376" spans="2:27" ht="30" customHeight="1">
      <c r="B376" t="str">
        <f t="shared" si="6"/>
        <v/>
      </c>
      <c r="C376" s="97"/>
      <c r="D376" s="97"/>
      <c r="E376" s="97"/>
      <c r="F376" s="77"/>
      <c r="G376" s="156"/>
      <c r="H376" s="97"/>
      <c r="I376" s="97"/>
      <c r="J376" s="97"/>
      <c r="K376" s="97"/>
      <c r="P376" s="64" t="s">
        <v>309</v>
      </c>
      <c r="Q376" s="87" t="s">
        <v>309</v>
      </c>
      <c r="R376" s="87" t="s">
        <v>309</v>
      </c>
      <c r="S376" s="87" t="s">
        <v>309</v>
      </c>
      <c r="T376" s="87" t="s">
        <v>309</v>
      </c>
      <c r="U376" s="87" t="s">
        <v>309</v>
      </c>
      <c r="V376" s="87" t="s">
        <v>309</v>
      </c>
      <c r="W376" s="87" t="s">
        <v>309</v>
      </c>
      <c r="X376" s="87" t="s">
        <v>309</v>
      </c>
      <c r="Y376" s="64" t="s">
        <v>309</v>
      </c>
      <c r="AA376" s="64" t="str">
        <f>IF(Rg_ps!$E$5=Con_ve!$U$5,Con_ve!U376,IF(Rg_ps!$E$5=Con_ve!$V$5,Con_ve!V376,IF(Rg_ps!$E$5=Con_ve!$W$5,Con_ve!W376,IF(Rg_ps!$E$5=Con_ve!$X$5,Con_ve!X376,Con_ve!Y376))))</f>
        <v/>
      </c>
    </row>
    <row r="377" spans="2:27" ht="30" customHeight="1">
      <c r="B377" t="str">
        <f t="shared" si="6"/>
        <v/>
      </c>
      <c r="C377" s="97"/>
      <c r="D377" s="97"/>
      <c r="E377" s="97"/>
      <c r="F377" s="77"/>
      <c r="G377" s="156"/>
      <c r="H377" s="97"/>
      <c r="I377" s="97"/>
      <c r="J377" s="97"/>
      <c r="K377" s="97"/>
      <c r="P377" s="64" t="s">
        <v>309</v>
      </c>
      <c r="Q377" s="87" t="s">
        <v>309</v>
      </c>
      <c r="R377" s="87" t="s">
        <v>309</v>
      </c>
      <c r="S377" s="87" t="s">
        <v>309</v>
      </c>
      <c r="T377" s="87" t="s">
        <v>309</v>
      </c>
      <c r="U377" s="87" t="s">
        <v>309</v>
      </c>
      <c r="V377" s="87" t="s">
        <v>309</v>
      </c>
      <c r="W377" s="87" t="s">
        <v>309</v>
      </c>
      <c r="X377" s="87" t="s">
        <v>309</v>
      </c>
      <c r="Y377" s="64" t="s">
        <v>309</v>
      </c>
      <c r="AA377" s="64" t="str">
        <f>IF(Rg_ps!$E$5=Con_ve!$U$5,Con_ve!U377,IF(Rg_ps!$E$5=Con_ve!$V$5,Con_ve!V377,IF(Rg_ps!$E$5=Con_ve!$W$5,Con_ve!W377,IF(Rg_ps!$E$5=Con_ve!$X$5,Con_ve!X377,Con_ve!Y377))))</f>
        <v/>
      </c>
    </row>
    <row r="378" spans="2:27" ht="30" customHeight="1">
      <c r="B378" t="str">
        <f t="shared" si="6"/>
        <v/>
      </c>
      <c r="C378" s="97"/>
      <c r="D378" s="97"/>
      <c r="E378" s="97"/>
      <c r="F378" s="77"/>
      <c r="G378" s="156"/>
      <c r="H378" s="97"/>
      <c r="I378" s="97"/>
      <c r="J378" s="97"/>
      <c r="K378" s="97"/>
      <c r="P378" s="64" t="s">
        <v>309</v>
      </c>
      <c r="Q378" s="87" t="s">
        <v>309</v>
      </c>
      <c r="R378" s="87" t="s">
        <v>309</v>
      </c>
      <c r="S378" s="87" t="s">
        <v>309</v>
      </c>
      <c r="T378" s="87" t="s">
        <v>309</v>
      </c>
      <c r="U378" s="87" t="s">
        <v>309</v>
      </c>
      <c r="V378" s="87" t="s">
        <v>309</v>
      </c>
      <c r="W378" s="87" t="s">
        <v>309</v>
      </c>
      <c r="X378" s="87" t="s">
        <v>309</v>
      </c>
      <c r="Y378" s="64" t="s">
        <v>309</v>
      </c>
      <c r="AA378" s="64" t="str">
        <f>IF(Rg_ps!$E$5=Con_ve!$U$5,Con_ve!U378,IF(Rg_ps!$E$5=Con_ve!$V$5,Con_ve!V378,IF(Rg_ps!$E$5=Con_ve!$W$5,Con_ve!W378,IF(Rg_ps!$E$5=Con_ve!$X$5,Con_ve!X378,Con_ve!Y378))))</f>
        <v/>
      </c>
    </row>
    <row r="379" spans="2:27" ht="30" customHeight="1">
      <c r="B379" t="str">
        <f t="shared" si="6"/>
        <v/>
      </c>
      <c r="C379" s="97"/>
      <c r="D379" s="97"/>
      <c r="E379" s="97"/>
      <c r="F379" s="77"/>
      <c r="G379" s="156"/>
      <c r="H379" s="97"/>
      <c r="I379" s="97"/>
      <c r="J379" s="97"/>
      <c r="K379" s="97"/>
      <c r="P379" s="64" t="s">
        <v>309</v>
      </c>
      <c r="Q379" s="87" t="s">
        <v>309</v>
      </c>
      <c r="R379" s="87" t="s">
        <v>309</v>
      </c>
      <c r="S379" s="87" t="s">
        <v>309</v>
      </c>
      <c r="T379" s="87" t="s">
        <v>309</v>
      </c>
      <c r="U379" s="87" t="s">
        <v>309</v>
      </c>
      <c r="V379" s="87" t="s">
        <v>309</v>
      </c>
      <c r="W379" s="87" t="s">
        <v>309</v>
      </c>
      <c r="X379" s="87" t="s">
        <v>309</v>
      </c>
      <c r="Y379" s="64" t="s">
        <v>309</v>
      </c>
      <c r="AA379" s="64" t="str">
        <f>IF(Rg_ps!$E$5=Con_ve!$U$5,Con_ve!U379,IF(Rg_ps!$E$5=Con_ve!$V$5,Con_ve!V379,IF(Rg_ps!$E$5=Con_ve!$W$5,Con_ve!W379,IF(Rg_ps!$E$5=Con_ve!$X$5,Con_ve!X379,Con_ve!Y379))))</f>
        <v/>
      </c>
    </row>
    <row r="380" spans="2:27" ht="30" customHeight="1">
      <c r="B380" t="str">
        <f t="shared" si="6"/>
        <v/>
      </c>
      <c r="C380" s="97"/>
      <c r="D380" s="97"/>
      <c r="E380" s="97"/>
      <c r="F380" s="77"/>
      <c r="G380" s="156"/>
      <c r="H380" s="97"/>
      <c r="I380" s="97"/>
      <c r="J380" s="97"/>
      <c r="K380" s="97"/>
      <c r="P380" s="64" t="s">
        <v>309</v>
      </c>
      <c r="Q380" s="87" t="s">
        <v>309</v>
      </c>
      <c r="R380" s="87" t="s">
        <v>309</v>
      </c>
      <c r="S380" s="87" t="s">
        <v>309</v>
      </c>
      <c r="T380" s="87" t="s">
        <v>309</v>
      </c>
      <c r="U380" s="87" t="s">
        <v>309</v>
      </c>
      <c r="V380" s="87" t="s">
        <v>309</v>
      </c>
      <c r="W380" s="87" t="s">
        <v>309</v>
      </c>
      <c r="X380" s="87" t="s">
        <v>309</v>
      </c>
      <c r="Y380" s="64" t="s">
        <v>309</v>
      </c>
      <c r="AA380" s="64" t="str">
        <f>IF(Rg_ps!$E$5=Con_ve!$U$5,Con_ve!U380,IF(Rg_ps!$E$5=Con_ve!$V$5,Con_ve!V380,IF(Rg_ps!$E$5=Con_ve!$W$5,Con_ve!W380,IF(Rg_ps!$E$5=Con_ve!$X$5,Con_ve!X380,Con_ve!Y380))))</f>
        <v/>
      </c>
    </row>
    <row r="381" spans="2:27" ht="30" customHeight="1">
      <c r="B381" t="str">
        <f t="shared" si="6"/>
        <v/>
      </c>
      <c r="C381" s="97"/>
      <c r="D381" s="97"/>
      <c r="E381" s="97"/>
      <c r="F381" s="77"/>
      <c r="G381" s="156"/>
      <c r="H381" s="97"/>
      <c r="I381" s="97"/>
      <c r="J381" s="97"/>
      <c r="K381" s="97"/>
      <c r="P381" s="64" t="s">
        <v>309</v>
      </c>
      <c r="Q381" s="87" t="s">
        <v>309</v>
      </c>
      <c r="R381" s="87" t="s">
        <v>309</v>
      </c>
      <c r="S381" s="87" t="s">
        <v>309</v>
      </c>
      <c r="T381" s="87" t="s">
        <v>309</v>
      </c>
      <c r="U381" s="87" t="s">
        <v>309</v>
      </c>
      <c r="V381" s="87" t="s">
        <v>309</v>
      </c>
      <c r="W381" s="87" t="s">
        <v>309</v>
      </c>
      <c r="X381" s="87" t="s">
        <v>309</v>
      </c>
      <c r="Y381" s="64" t="s">
        <v>309</v>
      </c>
      <c r="AA381" s="64" t="str">
        <f>IF(Rg_ps!$E$5=Con_ve!$U$5,Con_ve!U381,IF(Rg_ps!$E$5=Con_ve!$V$5,Con_ve!V381,IF(Rg_ps!$E$5=Con_ve!$W$5,Con_ve!W381,IF(Rg_ps!$E$5=Con_ve!$X$5,Con_ve!X381,Con_ve!Y381))))</f>
        <v/>
      </c>
    </row>
    <row r="382" spans="2:27" ht="30" customHeight="1">
      <c r="B382" t="str">
        <f t="shared" si="6"/>
        <v/>
      </c>
      <c r="C382" s="97"/>
      <c r="D382" s="97"/>
      <c r="E382" s="97"/>
      <c r="F382" s="77"/>
      <c r="G382" s="156"/>
      <c r="H382" s="97"/>
      <c r="I382" s="97"/>
      <c r="J382" s="97"/>
      <c r="K382" s="97"/>
      <c r="P382" s="64" t="s">
        <v>309</v>
      </c>
      <c r="Q382" s="87" t="s">
        <v>309</v>
      </c>
      <c r="R382" s="87" t="s">
        <v>309</v>
      </c>
      <c r="S382" s="87" t="s">
        <v>309</v>
      </c>
      <c r="T382" s="87" t="s">
        <v>309</v>
      </c>
      <c r="U382" s="87" t="s">
        <v>309</v>
      </c>
      <c r="V382" s="87" t="s">
        <v>309</v>
      </c>
      <c r="W382" s="87" t="s">
        <v>309</v>
      </c>
      <c r="X382" s="87" t="s">
        <v>309</v>
      </c>
      <c r="Y382" s="64" t="s">
        <v>309</v>
      </c>
      <c r="AA382" s="64" t="str">
        <f>IF(Rg_ps!$E$5=Con_ve!$U$5,Con_ve!U382,IF(Rg_ps!$E$5=Con_ve!$V$5,Con_ve!V382,IF(Rg_ps!$E$5=Con_ve!$W$5,Con_ve!W382,IF(Rg_ps!$E$5=Con_ve!$X$5,Con_ve!X382,Con_ve!Y382))))</f>
        <v/>
      </c>
    </row>
    <row r="383" spans="2:27" ht="30" customHeight="1">
      <c r="B383" t="str">
        <f t="shared" si="6"/>
        <v/>
      </c>
      <c r="C383" s="97"/>
      <c r="D383" s="97"/>
      <c r="E383" s="97"/>
      <c r="F383" s="77"/>
      <c r="G383" s="156"/>
      <c r="H383" s="97"/>
      <c r="I383" s="97"/>
      <c r="J383" s="97"/>
      <c r="K383" s="97"/>
      <c r="P383" s="64" t="s">
        <v>309</v>
      </c>
      <c r="Q383" s="87" t="s">
        <v>309</v>
      </c>
      <c r="R383" s="87" t="s">
        <v>309</v>
      </c>
      <c r="S383" s="87" t="s">
        <v>309</v>
      </c>
      <c r="T383" s="87" t="s">
        <v>309</v>
      </c>
      <c r="U383" s="87" t="s">
        <v>309</v>
      </c>
      <c r="V383" s="87" t="s">
        <v>309</v>
      </c>
      <c r="W383" s="87" t="s">
        <v>309</v>
      </c>
      <c r="X383" s="87" t="s">
        <v>309</v>
      </c>
      <c r="Y383" s="64" t="s">
        <v>309</v>
      </c>
      <c r="AA383" s="64" t="str">
        <f>IF(Rg_ps!$E$5=Con_ve!$U$5,Con_ve!U383,IF(Rg_ps!$E$5=Con_ve!$V$5,Con_ve!V383,IF(Rg_ps!$E$5=Con_ve!$W$5,Con_ve!W383,IF(Rg_ps!$E$5=Con_ve!$X$5,Con_ve!X383,Con_ve!Y383))))</f>
        <v/>
      </c>
    </row>
    <row r="384" spans="2:27" ht="30" customHeight="1">
      <c r="B384" t="str">
        <f t="shared" si="6"/>
        <v/>
      </c>
      <c r="C384" s="97"/>
      <c r="D384" s="97"/>
      <c r="E384" s="97"/>
      <c r="F384" s="77"/>
      <c r="G384" s="156"/>
      <c r="H384" s="97"/>
      <c r="I384" s="97"/>
      <c r="J384" s="97"/>
      <c r="K384" s="97"/>
      <c r="P384" s="64" t="s">
        <v>309</v>
      </c>
      <c r="Q384" s="87" t="s">
        <v>309</v>
      </c>
      <c r="R384" s="87" t="s">
        <v>309</v>
      </c>
      <c r="S384" s="87" t="s">
        <v>309</v>
      </c>
      <c r="T384" s="87" t="s">
        <v>309</v>
      </c>
      <c r="U384" s="87" t="s">
        <v>309</v>
      </c>
      <c r="V384" s="87" t="s">
        <v>309</v>
      </c>
      <c r="W384" s="87" t="s">
        <v>309</v>
      </c>
      <c r="X384" s="87" t="s">
        <v>309</v>
      </c>
      <c r="Y384" s="64" t="s">
        <v>309</v>
      </c>
      <c r="AA384" s="64" t="str">
        <f>IF(Rg_ps!$E$5=Con_ve!$U$5,Con_ve!U384,IF(Rg_ps!$E$5=Con_ve!$V$5,Con_ve!V384,IF(Rg_ps!$E$5=Con_ve!$W$5,Con_ve!W384,IF(Rg_ps!$E$5=Con_ve!$X$5,Con_ve!X384,Con_ve!Y384))))</f>
        <v/>
      </c>
    </row>
    <row r="385" spans="2:27" ht="30" customHeight="1">
      <c r="B385" t="str">
        <f t="shared" si="6"/>
        <v/>
      </c>
      <c r="C385" s="97"/>
      <c r="D385" s="97"/>
      <c r="E385" s="97"/>
      <c r="F385" s="77"/>
      <c r="G385" s="156"/>
      <c r="H385" s="97"/>
      <c r="I385" s="97"/>
      <c r="J385" s="97"/>
      <c r="K385" s="97"/>
      <c r="P385" s="64" t="s">
        <v>309</v>
      </c>
      <c r="Q385" s="87" t="s">
        <v>309</v>
      </c>
      <c r="R385" s="87" t="s">
        <v>309</v>
      </c>
      <c r="S385" s="87" t="s">
        <v>309</v>
      </c>
      <c r="T385" s="87" t="s">
        <v>309</v>
      </c>
      <c r="U385" s="87" t="s">
        <v>309</v>
      </c>
      <c r="V385" s="87" t="s">
        <v>309</v>
      </c>
      <c r="W385" s="87" t="s">
        <v>309</v>
      </c>
      <c r="X385" s="87" t="s">
        <v>309</v>
      </c>
      <c r="Y385" s="64" t="s">
        <v>309</v>
      </c>
      <c r="AA385" s="64" t="str">
        <f>IF(Rg_ps!$E$5=Con_ve!$U$5,Con_ve!U385,IF(Rg_ps!$E$5=Con_ve!$V$5,Con_ve!V385,IF(Rg_ps!$E$5=Con_ve!$W$5,Con_ve!W385,IF(Rg_ps!$E$5=Con_ve!$X$5,Con_ve!X385,Con_ve!Y385))))</f>
        <v/>
      </c>
    </row>
    <row r="386" spans="2:27" ht="30" customHeight="1">
      <c r="B386" t="str">
        <f t="shared" si="6"/>
        <v/>
      </c>
      <c r="C386" s="97"/>
      <c r="D386" s="97"/>
      <c r="E386" s="97"/>
      <c r="F386" s="77"/>
      <c r="G386" s="156"/>
      <c r="H386" s="97"/>
      <c r="I386" s="97"/>
      <c r="J386" s="97"/>
      <c r="K386" s="97"/>
      <c r="P386" s="64" t="s">
        <v>309</v>
      </c>
      <c r="Q386" s="87" t="s">
        <v>309</v>
      </c>
      <c r="R386" s="87" t="s">
        <v>309</v>
      </c>
      <c r="S386" s="87" t="s">
        <v>309</v>
      </c>
      <c r="T386" s="87" t="s">
        <v>309</v>
      </c>
      <c r="U386" s="87" t="s">
        <v>309</v>
      </c>
      <c r="V386" s="87" t="s">
        <v>309</v>
      </c>
      <c r="W386" s="87" t="s">
        <v>309</v>
      </c>
      <c r="X386" s="87" t="s">
        <v>309</v>
      </c>
      <c r="Y386" s="64" t="s">
        <v>309</v>
      </c>
      <c r="AA386" s="64" t="str">
        <f>IF(Rg_ps!$E$5=Con_ve!$U$5,Con_ve!U386,IF(Rg_ps!$E$5=Con_ve!$V$5,Con_ve!V386,IF(Rg_ps!$E$5=Con_ve!$W$5,Con_ve!W386,IF(Rg_ps!$E$5=Con_ve!$X$5,Con_ve!X386,Con_ve!Y386))))</f>
        <v/>
      </c>
    </row>
    <row r="387" spans="2:27" ht="30" customHeight="1">
      <c r="B387" t="str">
        <f t="shared" si="6"/>
        <v/>
      </c>
      <c r="C387" s="97"/>
      <c r="D387" s="97"/>
      <c r="E387" s="97"/>
      <c r="F387" s="77"/>
      <c r="G387" s="156"/>
      <c r="H387" s="97"/>
      <c r="I387" s="97"/>
      <c r="J387" s="97"/>
      <c r="K387" s="97"/>
      <c r="P387" s="64" t="s">
        <v>309</v>
      </c>
      <c r="Q387" s="87" t="s">
        <v>309</v>
      </c>
      <c r="R387" s="87" t="s">
        <v>309</v>
      </c>
      <c r="S387" s="87" t="s">
        <v>309</v>
      </c>
      <c r="T387" s="87" t="s">
        <v>309</v>
      </c>
      <c r="U387" s="87" t="s">
        <v>309</v>
      </c>
      <c r="V387" s="87" t="s">
        <v>309</v>
      </c>
      <c r="W387" s="87" t="s">
        <v>309</v>
      </c>
      <c r="X387" s="87" t="s">
        <v>309</v>
      </c>
      <c r="Y387" s="64" t="s">
        <v>309</v>
      </c>
      <c r="AA387" s="64" t="str">
        <f>IF(Rg_ps!$E$5=Con_ve!$U$5,Con_ve!U387,IF(Rg_ps!$E$5=Con_ve!$V$5,Con_ve!V387,IF(Rg_ps!$E$5=Con_ve!$W$5,Con_ve!W387,IF(Rg_ps!$E$5=Con_ve!$X$5,Con_ve!X387,Con_ve!Y387))))</f>
        <v/>
      </c>
    </row>
    <row r="388" spans="2:27" ht="30" customHeight="1">
      <c r="B388" t="str">
        <f t="shared" si="6"/>
        <v/>
      </c>
      <c r="C388" s="97"/>
      <c r="D388" s="97"/>
      <c r="E388" s="97"/>
      <c r="F388" s="77"/>
      <c r="G388" s="156"/>
      <c r="H388" s="97"/>
      <c r="I388" s="97"/>
      <c r="J388" s="97"/>
      <c r="K388" s="97"/>
      <c r="P388" s="64" t="s">
        <v>309</v>
      </c>
      <c r="Q388" s="87" t="s">
        <v>309</v>
      </c>
      <c r="R388" s="87" t="s">
        <v>309</v>
      </c>
      <c r="S388" s="87" t="s">
        <v>309</v>
      </c>
      <c r="T388" s="87" t="s">
        <v>309</v>
      </c>
      <c r="U388" s="87" t="s">
        <v>309</v>
      </c>
      <c r="V388" s="87" t="s">
        <v>309</v>
      </c>
      <c r="W388" s="87" t="s">
        <v>309</v>
      </c>
      <c r="X388" s="87" t="s">
        <v>309</v>
      </c>
      <c r="Y388" s="64" t="s">
        <v>309</v>
      </c>
      <c r="AA388" s="64" t="str">
        <f>IF(Rg_ps!$E$5=Con_ve!$U$5,Con_ve!U388,IF(Rg_ps!$E$5=Con_ve!$V$5,Con_ve!V388,IF(Rg_ps!$E$5=Con_ve!$W$5,Con_ve!W388,IF(Rg_ps!$E$5=Con_ve!$X$5,Con_ve!X388,Con_ve!Y388))))</f>
        <v/>
      </c>
    </row>
    <row r="389" spans="2:27" ht="30" customHeight="1">
      <c r="B389" t="str">
        <f t="shared" si="6"/>
        <v/>
      </c>
      <c r="C389" s="97"/>
      <c r="D389" s="97"/>
      <c r="E389" s="97"/>
      <c r="F389" s="77"/>
      <c r="G389" s="156"/>
      <c r="H389" s="97"/>
      <c r="I389" s="97"/>
      <c r="J389" s="97"/>
      <c r="K389" s="97"/>
      <c r="P389" s="64" t="s">
        <v>309</v>
      </c>
      <c r="Q389" s="87" t="s">
        <v>309</v>
      </c>
      <c r="R389" s="87" t="s">
        <v>309</v>
      </c>
      <c r="S389" s="87" t="s">
        <v>309</v>
      </c>
      <c r="T389" s="87" t="s">
        <v>309</v>
      </c>
      <c r="U389" s="87" t="s">
        <v>309</v>
      </c>
      <c r="V389" s="87" t="s">
        <v>309</v>
      </c>
      <c r="W389" s="87" t="s">
        <v>309</v>
      </c>
      <c r="X389" s="87" t="s">
        <v>309</v>
      </c>
      <c r="Y389" s="64" t="s">
        <v>309</v>
      </c>
      <c r="AA389" s="64" t="str">
        <f>IF(Rg_ps!$E$5=Con_ve!$U$5,Con_ve!U389,IF(Rg_ps!$E$5=Con_ve!$V$5,Con_ve!V389,IF(Rg_ps!$E$5=Con_ve!$W$5,Con_ve!W389,IF(Rg_ps!$E$5=Con_ve!$X$5,Con_ve!X389,Con_ve!Y389))))</f>
        <v/>
      </c>
    </row>
    <row r="390" spans="2:27" ht="30" customHeight="1">
      <c r="B390" t="str">
        <f t="shared" si="6"/>
        <v/>
      </c>
      <c r="C390" s="97"/>
      <c r="D390" s="97"/>
      <c r="E390" s="97"/>
      <c r="F390" s="77"/>
      <c r="G390" s="156"/>
      <c r="H390" s="97"/>
      <c r="I390" s="97"/>
      <c r="J390" s="97"/>
      <c r="K390" s="97"/>
      <c r="P390" s="64" t="s">
        <v>309</v>
      </c>
      <c r="Q390" s="87" t="s">
        <v>309</v>
      </c>
      <c r="R390" s="87" t="s">
        <v>309</v>
      </c>
      <c r="S390" s="87" t="s">
        <v>309</v>
      </c>
      <c r="T390" s="87" t="s">
        <v>309</v>
      </c>
      <c r="U390" s="87" t="s">
        <v>309</v>
      </c>
      <c r="V390" s="87" t="s">
        <v>309</v>
      </c>
      <c r="W390" s="87" t="s">
        <v>309</v>
      </c>
      <c r="X390" s="87" t="s">
        <v>309</v>
      </c>
      <c r="Y390" s="64" t="s">
        <v>309</v>
      </c>
      <c r="AA390" s="64" t="str">
        <f>IF(Rg_ps!$E$5=Con_ve!$U$5,Con_ve!U390,IF(Rg_ps!$E$5=Con_ve!$V$5,Con_ve!V390,IF(Rg_ps!$E$5=Con_ve!$W$5,Con_ve!W390,IF(Rg_ps!$E$5=Con_ve!$X$5,Con_ve!X390,Con_ve!Y390))))</f>
        <v/>
      </c>
    </row>
    <row r="391" spans="2:27" ht="30" customHeight="1">
      <c r="B391" t="str">
        <f t="shared" ref="B391:B454" si="7">IF(G391="","",MONTH(G391))</f>
        <v/>
      </c>
      <c r="C391" s="97"/>
      <c r="D391" s="97"/>
      <c r="E391" s="97"/>
      <c r="F391" s="77"/>
      <c r="G391" s="156"/>
      <c r="H391" s="97"/>
      <c r="I391" s="97"/>
      <c r="J391" s="97"/>
      <c r="K391" s="97"/>
      <c r="P391" s="64" t="s">
        <v>309</v>
      </c>
      <c r="Q391" s="87" t="s">
        <v>309</v>
      </c>
      <c r="R391" s="87" t="s">
        <v>309</v>
      </c>
      <c r="S391" s="87" t="s">
        <v>309</v>
      </c>
      <c r="T391" s="87" t="s">
        <v>309</v>
      </c>
      <c r="U391" s="87" t="s">
        <v>309</v>
      </c>
      <c r="V391" s="87" t="s">
        <v>309</v>
      </c>
      <c r="W391" s="87" t="s">
        <v>309</v>
      </c>
      <c r="X391" s="87" t="s">
        <v>309</v>
      </c>
      <c r="Y391" s="64" t="s">
        <v>309</v>
      </c>
      <c r="AA391" s="64" t="str">
        <f>IF(Rg_ps!$E$5=Con_ve!$U$5,Con_ve!U391,IF(Rg_ps!$E$5=Con_ve!$V$5,Con_ve!V391,IF(Rg_ps!$E$5=Con_ve!$W$5,Con_ve!W391,IF(Rg_ps!$E$5=Con_ve!$X$5,Con_ve!X391,Con_ve!Y391))))</f>
        <v/>
      </c>
    </row>
    <row r="392" spans="2:27" ht="30" customHeight="1">
      <c r="B392" t="str">
        <f t="shared" si="7"/>
        <v/>
      </c>
      <c r="C392" s="97"/>
      <c r="D392" s="97"/>
      <c r="E392" s="97"/>
      <c r="F392" s="77"/>
      <c r="G392" s="156"/>
      <c r="H392" s="97"/>
      <c r="I392" s="97"/>
      <c r="J392" s="97"/>
      <c r="K392" s="97"/>
      <c r="P392" s="64" t="s">
        <v>309</v>
      </c>
      <c r="Q392" s="87" t="s">
        <v>309</v>
      </c>
      <c r="R392" s="87" t="s">
        <v>309</v>
      </c>
      <c r="S392" s="87" t="s">
        <v>309</v>
      </c>
      <c r="T392" s="87" t="s">
        <v>309</v>
      </c>
      <c r="U392" s="87" t="s">
        <v>309</v>
      </c>
      <c r="V392" s="87" t="s">
        <v>309</v>
      </c>
      <c r="W392" s="87" t="s">
        <v>309</v>
      </c>
      <c r="X392" s="87" t="s">
        <v>309</v>
      </c>
      <c r="Y392" s="64" t="s">
        <v>309</v>
      </c>
      <c r="AA392" s="64" t="str">
        <f>IF(Rg_ps!$E$5=Con_ve!$U$5,Con_ve!U392,IF(Rg_ps!$E$5=Con_ve!$V$5,Con_ve!V392,IF(Rg_ps!$E$5=Con_ve!$W$5,Con_ve!W392,IF(Rg_ps!$E$5=Con_ve!$X$5,Con_ve!X392,Con_ve!Y392))))</f>
        <v/>
      </c>
    </row>
    <row r="393" spans="2:27" ht="30" customHeight="1">
      <c r="B393" t="str">
        <f t="shared" si="7"/>
        <v/>
      </c>
      <c r="C393" s="97"/>
      <c r="D393" s="97"/>
      <c r="E393" s="97"/>
      <c r="F393" s="77"/>
      <c r="G393" s="156"/>
      <c r="H393" s="97"/>
      <c r="I393" s="97"/>
      <c r="J393" s="97"/>
      <c r="K393" s="97"/>
      <c r="P393" s="64" t="s">
        <v>309</v>
      </c>
      <c r="Q393" s="87" t="s">
        <v>309</v>
      </c>
      <c r="R393" s="87" t="s">
        <v>309</v>
      </c>
      <c r="S393" s="87" t="s">
        <v>309</v>
      </c>
      <c r="T393" s="87" t="s">
        <v>309</v>
      </c>
      <c r="U393" s="87" t="s">
        <v>309</v>
      </c>
      <c r="V393" s="87" t="s">
        <v>309</v>
      </c>
      <c r="W393" s="87" t="s">
        <v>309</v>
      </c>
      <c r="X393" s="87" t="s">
        <v>309</v>
      </c>
      <c r="Y393" s="64" t="s">
        <v>309</v>
      </c>
      <c r="AA393" s="64" t="str">
        <f>IF(Rg_ps!$E$5=Con_ve!$U$5,Con_ve!U393,IF(Rg_ps!$E$5=Con_ve!$V$5,Con_ve!V393,IF(Rg_ps!$E$5=Con_ve!$W$5,Con_ve!W393,IF(Rg_ps!$E$5=Con_ve!$X$5,Con_ve!X393,Con_ve!Y393))))</f>
        <v/>
      </c>
    </row>
    <row r="394" spans="2:27" ht="30" customHeight="1">
      <c r="B394" t="str">
        <f t="shared" si="7"/>
        <v/>
      </c>
      <c r="C394" s="97"/>
      <c r="D394" s="97"/>
      <c r="E394" s="97"/>
      <c r="F394" s="77"/>
      <c r="G394" s="156"/>
      <c r="H394" s="97"/>
      <c r="I394" s="97"/>
      <c r="J394" s="97"/>
      <c r="K394" s="97"/>
      <c r="P394" s="64" t="s">
        <v>309</v>
      </c>
      <c r="Q394" s="87" t="s">
        <v>309</v>
      </c>
      <c r="R394" s="87" t="s">
        <v>309</v>
      </c>
      <c r="S394" s="87" t="s">
        <v>309</v>
      </c>
      <c r="T394" s="87" t="s">
        <v>309</v>
      </c>
      <c r="U394" s="87" t="s">
        <v>309</v>
      </c>
      <c r="V394" s="87" t="s">
        <v>309</v>
      </c>
      <c r="W394" s="87" t="s">
        <v>309</v>
      </c>
      <c r="X394" s="87" t="s">
        <v>309</v>
      </c>
      <c r="Y394" s="64" t="s">
        <v>309</v>
      </c>
      <c r="AA394" s="64" t="str">
        <f>IF(Rg_ps!$E$5=Con_ve!$U$5,Con_ve!U394,IF(Rg_ps!$E$5=Con_ve!$V$5,Con_ve!V394,IF(Rg_ps!$E$5=Con_ve!$W$5,Con_ve!W394,IF(Rg_ps!$E$5=Con_ve!$X$5,Con_ve!X394,Con_ve!Y394))))</f>
        <v/>
      </c>
    </row>
    <row r="395" spans="2:27" ht="30" customHeight="1">
      <c r="B395" t="str">
        <f t="shared" si="7"/>
        <v/>
      </c>
      <c r="C395" s="97"/>
      <c r="D395" s="97"/>
      <c r="E395" s="97"/>
      <c r="F395" s="77"/>
      <c r="G395" s="156"/>
      <c r="H395" s="97"/>
      <c r="I395" s="97"/>
      <c r="J395" s="97"/>
      <c r="K395" s="97"/>
      <c r="P395" s="64" t="s">
        <v>309</v>
      </c>
      <c r="Q395" s="87" t="s">
        <v>309</v>
      </c>
      <c r="R395" s="87" t="s">
        <v>309</v>
      </c>
      <c r="S395" s="87" t="s">
        <v>309</v>
      </c>
      <c r="T395" s="87" t="s">
        <v>309</v>
      </c>
      <c r="U395" s="87" t="s">
        <v>309</v>
      </c>
      <c r="V395" s="87" t="s">
        <v>309</v>
      </c>
      <c r="W395" s="87" t="s">
        <v>309</v>
      </c>
      <c r="X395" s="87" t="s">
        <v>309</v>
      </c>
      <c r="Y395" s="64" t="s">
        <v>309</v>
      </c>
      <c r="AA395" s="64" t="str">
        <f>IF(Rg_ps!$E$5=Con_ve!$U$5,Con_ve!U395,IF(Rg_ps!$E$5=Con_ve!$V$5,Con_ve!V395,IF(Rg_ps!$E$5=Con_ve!$W$5,Con_ve!W395,IF(Rg_ps!$E$5=Con_ve!$X$5,Con_ve!X395,Con_ve!Y395))))</f>
        <v/>
      </c>
    </row>
    <row r="396" spans="2:27" ht="30" customHeight="1">
      <c r="B396" t="str">
        <f t="shared" si="7"/>
        <v/>
      </c>
      <c r="C396" s="97"/>
      <c r="D396" s="97"/>
      <c r="E396" s="97"/>
      <c r="F396" s="77"/>
      <c r="G396" s="156"/>
      <c r="H396" s="97"/>
      <c r="I396" s="97"/>
      <c r="J396" s="97"/>
      <c r="K396" s="97"/>
      <c r="P396" s="64" t="s">
        <v>309</v>
      </c>
      <c r="Q396" s="87" t="s">
        <v>309</v>
      </c>
      <c r="R396" s="87" t="s">
        <v>309</v>
      </c>
      <c r="S396" s="87" t="s">
        <v>309</v>
      </c>
      <c r="T396" s="87" t="s">
        <v>309</v>
      </c>
      <c r="U396" s="87" t="s">
        <v>309</v>
      </c>
      <c r="V396" s="87" t="s">
        <v>309</v>
      </c>
      <c r="W396" s="87" t="s">
        <v>309</v>
      </c>
      <c r="X396" s="87" t="s">
        <v>309</v>
      </c>
      <c r="Y396" s="64" t="s">
        <v>309</v>
      </c>
      <c r="AA396" s="64" t="str">
        <f>IF(Rg_ps!$E$5=Con_ve!$U$5,Con_ve!U396,IF(Rg_ps!$E$5=Con_ve!$V$5,Con_ve!V396,IF(Rg_ps!$E$5=Con_ve!$W$5,Con_ve!W396,IF(Rg_ps!$E$5=Con_ve!$X$5,Con_ve!X396,Con_ve!Y396))))</f>
        <v/>
      </c>
    </row>
    <row r="397" spans="2:27" ht="30" customHeight="1">
      <c r="B397" t="str">
        <f t="shared" si="7"/>
        <v/>
      </c>
      <c r="C397" s="97"/>
      <c r="D397" s="97"/>
      <c r="E397" s="97"/>
      <c r="F397" s="77"/>
      <c r="G397" s="156"/>
      <c r="H397" s="97"/>
      <c r="I397" s="97"/>
      <c r="J397" s="97"/>
      <c r="K397" s="97"/>
      <c r="P397" s="64" t="s">
        <v>309</v>
      </c>
      <c r="Q397" s="87" t="s">
        <v>309</v>
      </c>
      <c r="R397" s="87" t="s">
        <v>309</v>
      </c>
      <c r="S397" s="87" t="s">
        <v>309</v>
      </c>
      <c r="T397" s="87" t="s">
        <v>309</v>
      </c>
      <c r="U397" s="87" t="s">
        <v>309</v>
      </c>
      <c r="V397" s="87" t="s">
        <v>309</v>
      </c>
      <c r="W397" s="87" t="s">
        <v>309</v>
      </c>
      <c r="X397" s="87" t="s">
        <v>309</v>
      </c>
      <c r="Y397" s="64" t="s">
        <v>309</v>
      </c>
      <c r="AA397" s="64" t="str">
        <f>IF(Rg_ps!$E$5=Con_ve!$U$5,Con_ve!U397,IF(Rg_ps!$E$5=Con_ve!$V$5,Con_ve!V397,IF(Rg_ps!$E$5=Con_ve!$W$5,Con_ve!W397,IF(Rg_ps!$E$5=Con_ve!$X$5,Con_ve!X397,Con_ve!Y397))))</f>
        <v/>
      </c>
    </row>
    <row r="398" spans="2:27" ht="30" customHeight="1">
      <c r="B398" t="str">
        <f t="shared" si="7"/>
        <v/>
      </c>
      <c r="C398" s="97"/>
      <c r="D398" s="97"/>
      <c r="E398" s="97"/>
      <c r="F398" s="77"/>
      <c r="G398" s="156"/>
      <c r="H398" s="97"/>
      <c r="I398" s="97"/>
      <c r="J398" s="97"/>
      <c r="K398" s="97"/>
      <c r="P398" s="64" t="s">
        <v>309</v>
      </c>
      <c r="Q398" s="87" t="s">
        <v>309</v>
      </c>
      <c r="R398" s="87" t="s">
        <v>309</v>
      </c>
      <c r="S398" s="87" t="s">
        <v>309</v>
      </c>
      <c r="T398" s="87" t="s">
        <v>309</v>
      </c>
      <c r="U398" s="87" t="s">
        <v>309</v>
      </c>
      <c r="V398" s="87" t="s">
        <v>309</v>
      </c>
      <c r="W398" s="87" t="s">
        <v>309</v>
      </c>
      <c r="X398" s="87" t="s">
        <v>309</v>
      </c>
      <c r="Y398" s="64" t="s">
        <v>309</v>
      </c>
      <c r="AA398" s="64" t="str">
        <f>IF(Rg_ps!$E$5=Con_ve!$U$5,Con_ve!U398,IF(Rg_ps!$E$5=Con_ve!$V$5,Con_ve!V398,IF(Rg_ps!$E$5=Con_ve!$W$5,Con_ve!W398,IF(Rg_ps!$E$5=Con_ve!$X$5,Con_ve!X398,Con_ve!Y398))))</f>
        <v/>
      </c>
    </row>
    <row r="399" spans="2:27" ht="30" customHeight="1">
      <c r="B399" t="str">
        <f t="shared" si="7"/>
        <v/>
      </c>
      <c r="C399" s="97"/>
      <c r="D399" s="97"/>
      <c r="E399" s="97"/>
      <c r="F399" s="77"/>
      <c r="G399" s="156"/>
      <c r="H399" s="97"/>
      <c r="I399" s="97"/>
      <c r="J399" s="97"/>
      <c r="K399" s="97"/>
      <c r="P399" s="64" t="s">
        <v>309</v>
      </c>
      <c r="Q399" s="87" t="s">
        <v>309</v>
      </c>
      <c r="R399" s="87" t="s">
        <v>309</v>
      </c>
      <c r="S399" s="87" t="s">
        <v>309</v>
      </c>
      <c r="T399" s="87" t="s">
        <v>309</v>
      </c>
      <c r="U399" s="87" t="s">
        <v>309</v>
      </c>
      <c r="V399" s="87" t="s">
        <v>309</v>
      </c>
      <c r="W399" s="87" t="s">
        <v>309</v>
      </c>
      <c r="X399" s="87" t="s">
        <v>309</v>
      </c>
      <c r="Y399" s="64" t="s">
        <v>309</v>
      </c>
      <c r="AA399" s="64" t="str">
        <f>IF(Rg_ps!$E$5=Con_ve!$U$5,Con_ve!U399,IF(Rg_ps!$E$5=Con_ve!$V$5,Con_ve!V399,IF(Rg_ps!$E$5=Con_ve!$W$5,Con_ve!W399,IF(Rg_ps!$E$5=Con_ve!$X$5,Con_ve!X399,Con_ve!Y399))))</f>
        <v/>
      </c>
    </row>
    <row r="400" spans="2:27" ht="30" customHeight="1">
      <c r="B400" t="str">
        <f t="shared" si="7"/>
        <v/>
      </c>
      <c r="C400" s="97"/>
      <c r="D400" s="97"/>
      <c r="E400" s="97"/>
      <c r="F400" s="77"/>
      <c r="G400" s="156"/>
      <c r="H400" s="97"/>
      <c r="I400" s="97"/>
      <c r="J400" s="97"/>
      <c r="K400" s="97"/>
      <c r="P400" s="64" t="s">
        <v>309</v>
      </c>
      <c r="Q400" s="87" t="s">
        <v>309</v>
      </c>
      <c r="R400" s="87" t="s">
        <v>309</v>
      </c>
      <c r="S400" s="87" t="s">
        <v>309</v>
      </c>
      <c r="T400" s="87" t="s">
        <v>309</v>
      </c>
      <c r="U400" s="87" t="s">
        <v>309</v>
      </c>
      <c r="V400" s="87" t="s">
        <v>309</v>
      </c>
      <c r="W400" s="87" t="s">
        <v>309</v>
      </c>
      <c r="X400" s="87" t="s">
        <v>309</v>
      </c>
      <c r="Y400" s="64" t="s">
        <v>309</v>
      </c>
      <c r="AA400" s="64" t="str">
        <f>IF(Rg_ps!$E$5=Con_ve!$U$5,Con_ve!U400,IF(Rg_ps!$E$5=Con_ve!$V$5,Con_ve!V400,IF(Rg_ps!$E$5=Con_ve!$W$5,Con_ve!W400,IF(Rg_ps!$E$5=Con_ve!$X$5,Con_ve!X400,Con_ve!Y400))))</f>
        <v/>
      </c>
    </row>
    <row r="401" spans="2:27" ht="30" customHeight="1">
      <c r="B401" t="str">
        <f t="shared" si="7"/>
        <v/>
      </c>
      <c r="C401" s="97"/>
      <c r="D401" s="97"/>
      <c r="E401" s="97"/>
      <c r="F401" s="77"/>
      <c r="G401" s="156"/>
      <c r="H401" s="97"/>
      <c r="I401" s="97"/>
      <c r="J401" s="97"/>
      <c r="K401" s="97"/>
      <c r="P401" s="64" t="s">
        <v>309</v>
      </c>
      <c r="Q401" s="87" t="s">
        <v>309</v>
      </c>
      <c r="R401" s="87" t="s">
        <v>309</v>
      </c>
      <c r="S401" s="87" t="s">
        <v>309</v>
      </c>
      <c r="T401" s="87" t="s">
        <v>309</v>
      </c>
      <c r="U401" s="87" t="s">
        <v>309</v>
      </c>
      <c r="V401" s="87" t="s">
        <v>309</v>
      </c>
      <c r="W401" s="87" t="s">
        <v>309</v>
      </c>
      <c r="X401" s="87" t="s">
        <v>309</v>
      </c>
      <c r="Y401" s="64" t="s">
        <v>309</v>
      </c>
      <c r="AA401" s="64" t="str">
        <f>IF(Rg_ps!$E$5=Con_ve!$U$5,Con_ve!U401,IF(Rg_ps!$E$5=Con_ve!$V$5,Con_ve!V401,IF(Rg_ps!$E$5=Con_ve!$W$5,Con_ve!W401,IF(Rg_ps!$E$5=Con_ve!$X$5,Con_ve!X401,Con_ve!Y401))))</f>
        <v/>
      </c>
    </row>
    <row r="402" spans="2:27" ht="30" customHeight="1">
      <c r="B402" t="str">
        <f t="shared" si="7"/>
        <v/>
      </c>
      <c r="C402" s="97"/>
      <c r="D402" s="97"/>
      <c r="E402" s="97"/>
      <c r="F402" s="77"/>
      <c r="G402" s="156"/>
      <c r="H402" s="97"/>
      <c r="I402" s="97"/>
      <c r="J402" s="97"/>
      <c r="K402" s="97"/>
      <c r="P402" s="64" t="s">
        <v>309</v>
      </c>
      <c r="Q402" s="87" t="s">
        <v>309</v>
      </c>
      <c r="R402" s="87" t="s">
        <v>309</v>
      </c>
      <c r="S402" s="87" t="s">
        <v>309</v>
      </c>
      <c r="T402" s="87" t="s">
        <v>309</v>
      </c>
      <c r="U402" s="87" t="s">
        <v>309</v>
      </c>
      <c r="V402" s="87" t="s">
        <v>309</v>
      </c>
      <c r="W402" s="87" t="s">
        <v>309</v>
      </c>
      <c r="X402" s="87" t="s">
        <v>309</v>
      </c>
      <c r="Y402" s="64" t="s">
        <v>309</v>
      </c>
      <c r="AA402" s="64" t="str">
        <f>IF(Rg_ps!$E$5=Con_ve!$U$5,Con_ve!U402,IF(Rg_ps!$E$5=Con_ve!$V$5,Con_ve!V402,IF(Rg_ps!$E$5=Con_ve!$W$5,Con_ve!W402,IF(Rg_ps!$E$5=Con_ve!$X$5,Con_ve!X402,Con_ve!Y402))))</f>
        <v/>
      </c>
    </row>
    <row r="403" spans="2:27" ht="30" customHeight="1">
      <c r="B403" t="str">
        <f t="shared" si="7"/>
        <v/>
      </c>
      <c r="C403" s="97"/>
      <c r="D403" s="97"/>
      <c r="E403" s="97"/>
      <c r="F403" s="77"/>
      <c r="G403" s="156"/>
      <c r="H403" s="97"/>
      <c r="I403" s="97"/>
      <c r="J403" s="97"/>
      <c r="K403" s="97"/>
      <c r="P403" s="64" t="s">
        <v>309</v>
      </c>
      <c r="Q403" s="87" t="s">
        <v>309</v>
      </c>
      <c r="R403" s="87" t="s">
        <v>309</v>
      </c>
      <c r="S403" s="87" t="s">
        <v>309</v>
      </c>
      <c r="T403" s="87" t="s">
        <v>309</v>
      </c>
      <c r="U403" s="87" t="s">
        <v>309</v>
      </c>
      <c r="V403" s="87" t="s">
        <v>309</v>
      </c>
      <c r="W403" s="87" t="s">
        <v>309</v>
      </c>
      <c r="X403" s="87" t="s">
        <v>309</v>
      </c>
      <c r="Y403" s="64" t="s">
        <v>309</v>
      </c>
      <c r="AA403" s="64" t="str">
        <f>IF(Rg_ps!$E$5=Con_ve!$U$5,Con_ve!U403,IF(Rg_ps!$E$5=Con_ve!$V$5,Con_ve!V403,IF(Rg_ps!$E$5=Con_ve!$W$5,Con_ve!W403,IF(Rg_ps!$E$5=Con_ve!$X$5,Con_ve!X403,Con_ve!Y403))))</f>
        <v/>
      </c>
    </row>
    <row r="404" spans="2:27" ht="30" customHeight="1">
      <c r="B404" t="str">
        <f t="shared" si="7"/>
        <v/>
      </c>
      <c r="C404" s="97"/>
      <c r="D404" s="97"/>
      <c r="E404" s="97"/>
      <c r="F404" s="77"/>
      <c r="G404" s="156"/>
      <c r="H404" s="97"/>
      <c r="I404" s="97"/>
      <c r="J404" s="97"/>
      <c r="K404" s="97"/>
      <c r="P404" s="64" t="s">
        <v>309</v>
      </c>
      <c r="Q404" s="87" t="s">
        <v>309</v>
      </c>
      <c r="R404" s="87" t="s">
        <v>309</v>
      </c>
      <c r="S404" s="87" t="s">
        <v>309</v>
      </c>
      <c r="T404" s="87" t="s">
        <v>309</v>
      </c>
      <c r="U404" s="87" t="s">
        <v>309</v>
      </c>
      <c r="V404" s="87" t="s">
        <v>309</v>
      </c>
      <c r="W404" s="87" t="s">
        <v>309</v>
      </c>
      <c r="X404" s="87" t="s">
        <v>309</v>
      </c>
      <c r="Y404" s="64" t="s">
        <v>309</v>
      </c>
      <c r="AA404" s="64" t="str">
        <f>IF(Rg_ps!$E$5=Con_ve!$U$5,Con_ve!U404,IF(Rg_ps!$E$5=Con_ve!$V$5,Con_ve!V404,IF(Rg_ps!$E$5=Con_ve!$W$5,Con_ve!W404,IF(Rg_ps!$E$5=Con_ve!$X$5,Con_ve!X404,Con_ve!Y404))))</f>
        <v/>
      </c>
    </row>
    <row r="405" spans="2:27" ht="30" customHeight="1">
      <c r="B405" t="str">
        <f t="shared" si="7"/>
        <v/>
      </c>
      <c r="C405" s="97"/>
      <c r="D405" s="97"/>
      <c r="E405" s="97"/>
      <c r="F405" s="77"/>
      <c r="G405" s="156"/>
      <c r="H405" s="97"/>
      <c r="I405" s="97"/>
      <c r="J405" s="97"/>
      <c r="K405" s="97"/>
      <c r="P405" s="64" t="s">
        <v>309</v>
      </c>
      <c r="Q405" s="87" t="s">
        <v>309</v>
      </c>
      <c r="R405" s="87" t="s">
        <v>309</v>
      </c>
      <c r="S405" s="87" t="s">
        <v>309</v>
      </c>
      <c r="T405" s="87" t="s">
        <v>309</v>
      </c>
      <c r="U405" s="87" t="s">
        <v>309</v>
      </c>
      <c r="V405" s="87" t="s">
        <v>309</v>
      </c>
      <c r="W405" s="87" t="s">
        <v>309</v>
      </c>
      <c r="X405" s="87" t="s">
        <v>309</v>
      </c>
      <c r="Y405" s="64" t="s">
        <v>309</v>
      </c>
      <c r="AA405" s="64" t="str">
        <f>IF(Rg_ps!$E$5=Con_ve!$U$5,Con_ve!U405,IF(Rg_ps!$E$5=Con_ve!$V$5,Con_ve!V405,IF(Rg_ps!$E$5=Con_ve!$W$5,Con_ve!W405,IF(Rg_ps!$E$5=Con_ve!$X$5,Con_ve!X405,Con_ve!Y405))))</f>
        <v/>
      </c>
    </row>
    <row r="406" spans="2:27" ht="30" customHeight="1">
      <c r="B406" t="str">
        <f t="shared" si="7"/>
        <v/>
      </c>
      <c r="C406" s="97"/>
      <c r="D406" s="97"/>
      <c r="E406" s="97"/>
      <c r="F406" s="77"/>
      <c r="G406" s="156"/>
      <c r="H406" s="97"/>
      <c r="I406" s="97"/>
      <c r="J406" s="97"/>
      <c r="K406" s="97"/>
      <c r="P406" s="64" t="s">
        <v>309</v>
      </c>
      <c r="Q406" s="87" t="s">
        <v>309</v>
      </c>
      <c r="R406" s="87" t="s">
        <v>309</v>
      </c>
      <c r="S406" s="87" t="s">
        <v>309</v>
      </c>
      <c r="T406" s="87" t="s">
        <v>309</v>
      </c>
      <c r="U406" s="87" t="s">
        <v>309</v>
      </c>
      <c r="V406" s="87" t="s">
        <v>309</v>
      </c>
      <c r="W406" s="87" t="s">
        <v>309</v>
      </c>
      <c r="X406" s="87" t="s">
        <v>309</v>
      </c>
      <c r="Y406" s="64" t="s">
        <v>309</v>
      </c>
      <c r="AA406" s="64" t="str">
        <f>IF(Rg_ps!$E$5=Con_ve!$U$5,Con_ve!U406,IF(Rg_ps!$E$5=Con_ve!$V$5,Con_ve!V406,IF(Rg_ps!$E$5=Con_ve!$W$5,Con_ve!W406,IF(Rg_ps!$E$5=Con_ve!$X$5,Con_ve!X406,Con_ve!Y406))))</f>
        <v/>
      </c>
    </row>
    <row r="407" spans="2:27" ht="30" customHeight="1">
      <c r="B407" t="str">
        <f t="shared" si="7"/>
        <v/>
      </c>
      <c r="C407" s="97"/>
      <c r="D407" s="97"/>
      <c r="E407" s="97"/>
      <c r="F407" s="77"/>
      <c r="G407" s="156"/>
      <c r="H407" s="97"/>
      <c r="I407" s="97"/>
      <c r="J407" s="97"/>
      <c r="K407" s="97"/>
      <c r="P407" s="64" t="s">
        <v>309</v>
      </c>
      <c r="Q407" s="87" t="s">
        <v>309</v>
      </c>
      <c r="R407" s="87" t="s">
        <v>309</v>
      </c>
      <c r="S407" s="87" t="s">
        <v>309</v>
      </c>
      <c r="T407" s="87" t="s">
        <v>309</v>
      </c>
      <c r="U407" s="87" t="s">
        <v>309</v>
      </c>
      <c r="V407" s="87" t="s">
        <v>309</v>
      </c>
      <c r="W407" s="87" t="s">
        <v>309</v>
      </c>
      <c r="X407" s="87" t="s">
        <v>309</v>
      </c>
      <c r="Y407" s="64" t="s">
        <v>309</v>
      </c>
      <c r="AA407" s="64" t="str">
        <f>IF(Rg_ps!$E$5=Con_ve!$U$5,Con_ve!U407,IF(Rg_ps!$E$5=Con_ve!$V$5,Con_ve!V407,IF(Rg_ps!$E$5=Con_ve!$W$5,Con_ve!W407,IF(Rg_ps!$E$5=Con_ve!$X$5,Con_ve!X407,Con_ve!Y407))))</f>
        <v/>
      </c>
    </row>
    <row r="408" spans="2:27" ht="30" customHeight="1">
      <c r="B408" t="str">
        <f t="shared" si="7"/>
        <v/>
      </c>
      <c r="C408" s="97"/>
      <c r="D408" s="97"/>
      <c r="E408" s="97"/>
      <c r="F408" s="77"/>
      <c r="G408" s="156"/>
      <c r="H408" s="97"/>
      <c r="I408" s="97"/>
      <c r="J408" s="97"/>
      <c r="K408" s="97"/>
      <c r="P408" s="64" t="s">
        <v>309</v>
      </c>
      <c r="Q408" s="87" t="s">
        <v>309</v>
      </c>
      <c r="R408" s="87" t="s">
        <v>309</v>
      </c>
      <c r="S408" s="87" t="s">
        <v>309</v>
      </c>
      <c r="T408" s="87" t="s">
        <v>309</v>
      </c>
      <c r="U408" s="87" t="s">
        <v>309</v>
      </c>
      <c r="V408" s="87" t="s">
        <v>309</v>
      </c>
      <c r="W408" s="87" t="s">
        <v>309</v>
      </c>
      <c r="X408" s="87" t="s">
        <v>309</v>
      </c>
      <c r="Y408" s="64" t="s">
        <v>309</v>
      </c>
      <c r="AA408" s="64" t="str">
        <f>IF(Rg_ps!$E$5=Con_ve!$U$5,Con_ve!U408,IF(Rg_ps!$E$5=Con_ve!$V$5,Con_ve!V408,IF(Rg_ps!$E$5=Con_ve!$W$5,Con_ve!W408,IF(Rg_ps!$E$5=Con_ve!$X$5,Con_ve!X408,Con_ve!Y408))))</f>
        <v/>
      </c>
    </row>
    <row r="409" spans="2:27" ht="30" customHeight="1">
      <c r="B409" t="str">
        <f t="shared" si="7"/>
        <v/>
      </c>
      <c r="C409" s="97"/>
      <c r="D409" s="97"/>
      <c r="E409" s="97"/>
      <c r="F409" s="77"/>
      <c r="G409" s="156"/>
      <c r="H409" s="97"/>
      <c r="I409" s="97"/>
      <c r="J409" s="97"/>
      <c r="K409" s="97"/>
      <c r="P409" s="64" t="s">
        <v>309</v>
      </c>
      <c r="Q409" s="87" t="s">
        <v>309</v>
      </c>
      <c r="R409" s="87" t="s">
        <v>309</v>
      </c>
      <c r="S409" s="87" t="s">
        <v>309</v>
      </c>
      <c r="T409" s="87" t="s">
        <v>309</v>
      </c>
      <c r="U409" s="87" t="s">
        <v>309</v>
      </c>
      <c r="V409" s="87" t="s">
        <v>309</v>
      </c>
      <c r="W409" s="87" t="s">
        <v>309</v>
      </c>
      <c r="X409" s="87" t="s">
        <v>309</v>
      </c>
      <c r="Y409" s="64" t="s">
        <v>309</v>
      </c>
      <c r="AA409" s="64" t="str">
        <f>IF(Rg_ps!$E$5=Con_ve!$U$5,Con_ve!U409,IF(Rg_ps!$E$5=Con_ve!$V$5,Con_ve!V409,IF(Rg_ps!$E$5=Con_ve!$W$5,Con_ve!W409,IF(Rg_ps!$E$5=Con_ve!$X$5,Con_ve!X409,Con_ve!Y409))))</f>
        <v/>
      </c>
    </row>
    <row r="410" spans="2:27" ht="30" customHeight="1">
      <c r="B410" t="str">
        <f t="shared" si="7"/>
        <v/>
      </c>
      <c r="C410" s="97"/>
      <c r="D410" s="97"/>
      <c r="E410" s="97"/>
      <c r="F410" s="77"/>
      <c r="G410" s="156"/>
      <c r="H410" s="97"/>
      <c r="I410" s="97"/>
      <c r="J410" s="97"/>
      <c r="K410" s="97"/>
      <c r="P410" s="64" t="s">
        <v>309</v>
      </c>
      <c r="Q410" s="87" t="s">
        <v>309</v>
      </c>
      <c r="R410" s="87" t="s">
        <v>309</v>
      </c>
      <c r="S410" s="87" t="s">
        <v>309</v>
      </c>
      <c r="T410" s="87" t="s">
        <v>309</v>
      </c>
      <c r="U410" s="87" t="s">
        <v>309</v>
      </c>
      <c r="V410" s="87" t="s">
        <v>309</v>
      </c>
      <c r="W410" s="87" t="s">
        <v>309</v>
      </c>
      <c r="X410" s="87" t="s">
        <v>309</v>
      </c>
      <c r="Y410" s="64" t="s">
        <v>309</v>
      </c>
      <c r="AA410" s="64" t="str">
        <f>IF(Rg_ps!$E$5=Con_ve!$U$5,Con_ve!U410,IF(Rg_ps!$E$5=Con_ve!$V$5,Con_ve!V410,IF(Rg_ps!$E$5=Con_ve!$W$5,Con_ve!W410,IF(Rg_ps!$E$5=Con_ve!$X$5,Con_ve!X410,Con_ve!Y410))))</f>
        <v/>
      </c>
    </row>
    <row r="411" spans="2:27" ht="30" customHeight="1">
      <c r="B411" t="str">
        <f t="shared" si="7"/>
        <v/>
      </c>
      <c r="C411" s="97"/>
      <c r="D411" s="97"/>
      <c r="E411" s="97"/>
      <c r="F411" s="77"/>
      <c r="G411" s="156"/>
      <c r="H411" s="97"/>
      <c r="I411" s="97"/>
      <c r="J411" s="97"/>
      <c r="K411" s="97"/>
      <c r="P411" s="64" t="s">
        <v>309</v>
      </c>
      <c r="Q411" s="87" t="s">
        <v>309</v>
      </c>
      <c r="R411" s="87" t="s">
        <v>309</v>
      </c>
      <c r="S411" s="87" t="s">
        <v>309</v>
      </c>
      <c r="T411" s="87" t="s">
        <v>309</v>
      </c>
      <c r="U411" s="87" t="s">
        <v>309</v>
      </c>
      <c r="V411" s="87" t="s">
        <v>309</v>
      </c>
      <c r="W411" s="87" t="s">
        <v>309</v>
      </c>
      <c r="X411" s="87" t="s">
        <v>309</v>
      </c>
      <c r="Y411" s="64" t="s">
        <v>309</v>
      </c>
      <c r="AA411" s="64" t="str">
        <f>IF(Rg_ps!$E$5=Con_ve!$U$5,Con_ve!U411,IF(Rg_ps!$E$5=Con_ve!$V$5,Con_ve!V411,IF(Rg_ps!$E$5=Con_ve!$W$5,Con_ve!W411,IF(Rg_ps!$E$5=Con_ve!$X$5,Con_ve!X411,Con_ve!Y411))))</f>
        <v/>
      </c>
    </row>
    <row r="412" spans="2:27" ht="30" customHeight="1">
      <c r="B412" t="str">
        <f t="shared" si="7"/>
        <v/>
      </c>
      <c r="C412" s="97"/>
      <c r="D412" s="97"/>
      <c r="E412" s="97"/>
      <c r="F412" s="77"/>
      <c r="G412" s="156"/>
      <c r="H412" s="97"/>
      <c r="I412" s="97"/>
      <c r="J412" s="97"/>
      <c r="K412" s="97"/>
      <c r="P412" s="64" t="s">
        <v>309</v>
      </c>
      <c r="Q412" s="87" t="s">
        <v>309</v>
      </c>
      <c r="R412" s="87" t="s">
        <v>309</v>
      </c>
      <c r="S412" s="87" t="s">
        <v>309</v>
      </c>
      <c r="T412" s="87" t="s">
        <v>309</v>
      </c>
      <c r="U412" s="87" t="s">
        <v>309</v>
      </c>
      <c r="V412" s="87" t="s">
        <v>309</v>
      </c>
      <c r="W412" s="87" t="s">
        <v>309</v>
      </c>
      <c r="X412" s="87" t="s">
        <v>309</v>
      </c>
      <c r="Y412" s="64" t="s">
        <v>309</v>
      </c>
      <c r="AA412" s="64" t="str">
        <f>IF(Rg_ps!$E$5=Con_ve!$U$5,Con_ve!U412,IF(Rg_ps!$E$5=Con_ve!$V$5,Con_ve!V412,IF(Rg_ps!$E$5=Con_ve!$W$5,Con_ve!W412,IF(Rg_ps!$E$5=Con_ve!$X$5,Con_ve!X412,Con_ve!Y412))))</f>
        <v/>
      </c>
    </row>
    <row r="413" spans="2:27" ht="30" customHeight="1">
      <c r="B413" t="str">
        <f t="shared" si="7"/>
        <v/>
      </c>
      <c r="C413" s="97"/>
      <c r="D413" s="97"/>
      <c r="E413" s="97"/>
      <c r="F413" s="77"/>
      <c r="G413" s="156"/>
      <c r="H413" s="97"/>
      <c r="I413" s="97"/>
      <c r="J413" s="97"/>
      <c r="K413" s="97"/>
      <c r="P413" s="64" t="s">
        <v>309</v>
      </c>
      <c r="Q413" s="87" t="s">
        <v>309</v>
      </c>
      <c r="R413" s="87" t="s">
        <v>309</v>
      </c>
      <c r="S413" s="87" t="s">
        <v>309</v>
      </c>
      <c r="T413" s="87" t="s">
        <v>309</v>
      </c>
      <c r="U413" s="87" t="s">
        <v>309</v>
      </c>
      <c r="V413" s="87" t="s">
        <v>309</v>
      </c>
      <c r="W413" s="87" t="s">
        <v>309</v>
      </c>
      <c r="X413" s="87" t="s">
        <v>309</v>
      </c>
      <c r="Y413" s="64" t="s">
        <v>309</v>
      </c>
      <c r="AA413" s="64" t="str">
        <f>IF(Rg_ps!$E$5=Con_ve!$U$5,Con_ve!U413,IF(Rg_ps!$E$5=Con_ve!$V$5,Con_ve!V413,IF(Rg_ps!$E$5=Con_ve!$W$5,Con_ve!W413,IF(Rg_ps!$E$5=Con_ve!$X$5,Con_ve!X413,Con_ve!Y413))))</f>
        <v/>
      </c>
    </row>
    <row r="414" spans="2:27" ht="30" customHeight="1">
      <c r="B414" t="str">
        <f t="shared" si="7"/>
        <v/>
      </c>
      <c r="C414" s="97"/>
      <c r="D414" s="97"/>
      <c r="E414" s="97"/>
      <c r="F414" s="77"/>
      <c r="G414" s="156"/>
      <c r="H414" s="97"/>
      <c r="I414" s="97"/>
      <c r="J414" s="97"/>
      <c r="K414" s="97"/>
      <c r="P414" s="64" t="s">
        <v>309</v>
      </c>
      <c r="Q414" s="87" t="s">
        <v>309</v>
      </c>
      <c r="R414" s="87" t="s">
        <v>309</v>
      </c>
      <c r="S414" s="87" t="s">
        <v>309</v>
      </c>
      <c r="T414" s="87" t="s">
        <v>309</v>
      </c>
      <c r="U414" s="87" t="s">
        <v>309</v>
      </c>
      <c r="V414" s="87" t="s">
        <v>309</v>
      </c>
      <c r="W414" s="87" t="s">
        <v>309</v>
      </c>
      <c r="X414" s="87" t="s">
        <v>309</v>
      </c>
      <c r="Y414" s="64" t="s">
        <v>309</v>
      </c>
      <c r="AA414" s="64" t="str">
        <f>IF(Rg_ps!$E$5=Con_ve!$U$5,Con_ve!U414,IF(Rg_ps!$E$5=Con_ve!$V$5,Con_ve!V414,IF(Rg_ps!$E$5=Con_ve!$W$5,Con_ve!W414,IF(Rg_ps!$E$5=Con_ve!$X$5,Con_ve!X414,Con_ve!Y414))))</f>
        <v/>
      </c>
    </row>
    <row r="415" spans="2:27" ht="30" customHeight="1">
      <c r="B415" t="str">
        <f t="shared" si="7"/>
        <v/>
      </c>
      <c r="C415" s="97"/>
      <c r="D415" s="97"/>
      <c r="E415" s="97"/>
      <c r="F415" s="77"/>
      <c r="G415" s="156"/>
      <c r="H415" s="97"/>
      <c r="I415" s="97"/>
      <c r="J415" s="97"/>
      <c r="K415" s="97"/>
      <c r="P415" s="64" t="s">
        <v>309</v>
      </c>
      <c r="Q415" s="87" t="s">
        <v>309</v>
      </c>
      <c r="R415" s="87" t="s">
        <v>309</v>
      </c>
      <c r="S415" s="87" t="s">
        <v>309</v>
      </c>
      <c r="T415" s="87" t="s">
        <v>309</v>
      </c>
      <c r="U415" s="87" t="s">
        <v>309</v>
      </c>
      <c r="V415" s="87" t="s">
        <v>309</v>
      </c>
      <c r="W415" s="87" t="s">
        <v>309</v>
      </c>
      <c r="X415" s="87" t="s">
        <v>309</v>
      </c>
      <c r="Y415" s="64" t="s">
        <v>309</v>
      </c>
      <c r="AA415" s="64" t="str">
        <f>IF(Rg_ps!$E$5=Con_ve!$U$5,Con_ve!U415,IF(Rg_ps!$E$5=Con_ve!$V$5,Con_ve!V415,IF(Rg_ps!$E$5=Con_ve!$W$5,Con_ve!W415,IF(Rg_ps!$E$5=Con_ve!$X$5,Con_ve!X415,Con_ve!Y415))))</f>
        <v/>
      </c>
    </row>
    <row r="416" spans="2:27" ht="30" customHeight="1">
      <c r="B416" t="str">
        <f t="shared" si="7"/>
        <v/>
      </c>
      <c r="C416" s="97"/>
      <c r="D416" s="97"/>
      <c r="E416" s="97"/>
      <c r="F416" s="77"/>
      <c r="G416" s="156"/>
      <c r="H416" s="97"/>
      <c r="I416" s="97"/>
      <c r="J416" s="97"/>
      <c r="K416" s="97"/>
      <c r="P416" s="64" t="s">
        <v>309</v>
      </c>
      <c r="Q416" s="87" t="s">
        <v>309</v>
      </c>
      <c r="R416" s="87" t="s">
        <v>309</v>
      </c>
      <c r="S416" s="87" t="s">
        <v>309</v>
      </c>
      <c r="T416" s="87" t="s">
        <v>309</v>
      </c>
      <c r="U416" s="87" t="s">
        <v>309</v>
      </c>
      <c r="V416" s="87" t="s">
        <v>309</v>
      </c>
      <c r="W416" s="87" t="s">
        <v>309</v>
      </c>
      <c r="X416" s="87" t="s">
        <v>309</v>
      </c>
      <c r="Y416" s="64" t="s">
        <v>309</v>
      </c>
      <c r="AA416" s="64" t="str">
        <f>IF(Rg_ps!$E$5=Con_ve!$U$5,Con_ve!U416,IF(Rg_ps!$E$5=Con_ve!$V$5,Con_ve!V416,IF(Rg_ps!$E$5=Con_ve!$W$5,Con_ve!W416,IF(Rg_ps!$E$5=Con_ve!$X$5,Con_ve!X416,Con_ve!Y416))))</f>
        <v/>
      </c>
    </row>
    <row r="417" spans="2:27" ht="30" customHeight="1">
      <c r="B417" t="str">
        <f t="shared" si="7"/>
        <v/>
      </c>
      <c r="C417" s="97"/>
      <c r="D417" s="97"/>
      <c r="E417" s="97"/>
      <c r="F417" s="77"/>
      <c r="G417" s="156"/>
      <c r="H417" s="97"/>
      <c r="I417" s="97"/>
      <c r="J417" s="97"/>
      <c r="K417" s="97"/>
      <c r="P417" s="64" t="s">
        <v>309</v>
      </c>
      <c r="Q417" s="87" t="s">
        <v>309</v>
      </c>
      <c r="R417" s="87" t="s">
        <v>309</v>
      </c>
      <c r="S417" s="87" t="s">
        <v>309</v>
      </c>
      <c r="T417" s="87" t="s">
        <v>309</v>
      </c>
      <c r="U417" s="87" t="s">
        <v>309</v>
      </c>
      <c r="V417" s="87" t="s">
        <v>309</v>
      </c>
      <c r="W417" s="87" t="s">
        <v>309</v>
      </c>
      <c r="X417" s="87" t="s">
        <v>309</v>
      </c>
      <c r="Y417" s="64" t="s">
        <v>309</v>
      </c>
      <c r="AA417" s="64" t="str">
        <f>IF(Rg_ps!$E$5=Con_ve!$U$5,Con_ve!U417,IF(Rg_ps!$E$5=Con_ve!$V$5,Con_ve!V417,IF(Rg_ps!$E$5=Con_ve!$W$5,Con_ve!W417,IF(Rg_ps!$E$5=Con_ve!$X$5,Con_ve!X417,Con_ve!Y417))))</f>
        <v/>
      </c>
    </row>
    <row r="418" spans="2:27" ht="30" customHeight="1">
      <c r="B418" t="str">
        <f t="shared" si="7"/>
        <v/>
      </c>
      <c r="C418" s="97"/>
      <c r="D418" s="97"/>
      <c r="E418" s="97"/>
      <c r="F418" s="77"/>
      <c r="G418" s="156"/>
      <c r="H418" s="97"/>
      <c r="I418" s="97"/>
      <c r="J418" s="97"/>
      <c r="K418" s="97"/>
      <c r="P418" s="64" t="s">
        <v>309</v>
      </c>
      <c r="Q418" s="87" t="s">
        <v>309</v>
      </c>
      <c r="R418" s="87" t="s">
        <v>309</v>
      </c>
      <c r="S418" s="87" t="s">
        <v>309</v>
      </c>
      <c r="T418" s="87" t="s">
        <v>309</v>
      </c>
      <c r="U418" s="87" t="s">
        <v>309</v>
      </c>
      <c r="V418" s="87" t="s">
        <v>309</v>
      </c>
      <c r="W418" s="87" t="s">
        <v>309</v>
      </c>
      <c r="X418" s="87" t="s">
        <v>309</v>
      </c>
      <c r="Y418" s="64" t="s">
        <v>309</v>
      </c>
      <c r="AA418" s="64" t="str">
        <f>IF(Rg_ps!$E$5=Con_ve!$U$5,Con_ve!U418,IF(Rg_ps!$E$5=Con_ve!$V$5,Con_ve!V418,IF(Rg_ps!$E$5=Con_ve!$W$5,Con_ve!W418,IF(Rg_ps!$E$5=Con_ve!$X$5,Con_ve!X418,Con_ve!Y418))))</f>
        <v/>
      </c>
    </row>
    <row r="419" spans="2:27" ht="30" customHeight="1">
      <c r="B419" t="str">
        <f t="shared" si="7"/>
        <v/>
      </c>
      <c r="C419" s="97"/>
      <c r="D419" s="97"/>
      <c r="E419" s="97"/>
      <c r="F419" s="77"/>
      <c r="G419" s="156"/>
      <c r="H419" s="97"/>
      <c r="I419" s="97"/>
      <c r="J419" s="97"/>
      <c r="K419" s="97"/>
      <c r="P419" s="64" t="s">
        <v>309</v>
      </c>
      <c r="Q419" s="87" t="s">
        <v>309</v>
      </c>
      <c r="R419" s="87" t="s">
        <v>309</v>
      </c>
      <c r="S419" s="87" t="s">
        <v>309</v>
      </c>
      <c r="T419" s="87" t="s">
        <v>309</v>
      </c>
      <c r="U419" s="87" t="s">
        <v>309</v>
      </c>
      <c r="V419" s="87" t="s">
        <v>309</v>
      </c>
      <c r="W419" s="87" t="s">
        <v>309</v>
      </c>
      <c r="X419" s="87" t="s">
        <v>309</v>
      </c>
      <c r="Y419" s="64" t="s">
        <v>309</v>
      </c>
      <c r="AA419" s="64" t="str">
        <f>IF(Rg_ps!$E$5=Con_ve!$U$5,Con_ve!U419,IF(Rg_ps!$E$5=Con_ve!$V$5,Con_ve!V419,IF(Rg_ps!$E$5=Con_ve!$W$5,Con_ve!W419,IF(Rg_ps!$E$5=Con_ve!$X$5,Con_ve!X419,Con_ve!Y419))))</f>
        <v/>
      </c>
    </row>
    <row r="420" spans="2:27" ht="30" customHeight="1">
      <c r="B420" t="str">
        <f t="shared" si="7"/>
        <v/>
      </c>
      <c r="C420" s="97"/>
      <c r="D420" s="97"/>
      <c r="E420" s="97"/>
      <c r="F420" s="77"/>
      <c r="G420" s="156"/>
      <c r="H420" s="97"/>
      <c r="I420" s="97"/>
      <c r="J420" s="97"/>
      <c r="K420" s="97"/>
      <c r="P420" s="64" t="s">
        <v>309</v>
      </c>
      <c r="Q420" s="87" t="s">
        <v>309</v>
      </c>
      <c r="R420" s="87" t="s">
        <v>309</v>
      </c>
      <c r="S420" s="87" t="s">
        <v>309</v>
      </c>
      <c r="T420" s="87" t="s">
        <v>309</v>
      </c>
      <c r="U420" s="87" t="s">
        <v>309</v>
      </c>
      <c r="V420" s="87" t="s">
        <v>309</v>
      </c>
      <c r="W420" s="87" t="s">
        <v>309</v>
      </c>
      <c r="X420" s="87" t="s">
        <v>309</v>
      </c>
      <c r="Y420" s="64" t="s">
        <v>309</v>
      </c>
      <c r="AA420" s="64" t="str">
        <f>IF(Rg_ps!$E$5=Con_ve!$U$5,Con_ve!U420,IF(Rg_ps!$E$5=Con_ve!$V$5,Con_ve!V420,IF(Rg_ps!$E$5=Con_ve!$W$5,Con_ve!W420,IF(Rg_ps!$E$5=Con_ve!$X$5,Con_ve!X420,Con_ve!Y420))))</f>
        <v/>
      </c>
    </row>
    <row r="421" spans="2:27" ht="30" customHeight="1">
      <c r="B421" t="str">
        <f t="shared" si="7"/>
        <v/>
      </c>
      <c r="C421" s="97"/>
      <c r="D421" s="97"/>
      <c r="E421" s="97"/>
      <c r="F421" s="77"/>
      <c r="G421" s="156"/>
      <c r="H421" s="97"/>
      <c r="I421" s="97"/>
      <c r="J421" s="97"/>
      <c r="K421" s="97"/>
      <c r="P421" s="64" t="s">
        <v>309</v>
      </c>
      <c r="Q421" s="87" t="s">
        <v>309</v>
      </c>
      <c r="R421" s="87" t="s">
        <v>309</v>
      </c>
      <c r="S421" s="87" t="s">
        <v>309</v>
      </c>
      <c r="T421" s="87" t="s">
        <v>309</v>
      </c>
      <c r="U421" s="87" t="s">
        <v>309</v>
      </c>
      <c r="V421" s="87" t="s">
        <v>309</v>
      </c>
      <c r="W421" s="87" t="s">
        <v>309</v>
      </c>
      <c r="X421" s="87" t="s">
        <v>309</v>
      </c>
      <c r="Y421" s="64" t="s">
        <v>309</v>
      </c>
      <c r="AA421" s="64" t="str">
        <f>IF(Rg_ps!$E$5=Con_ve!$U$5,Con_ve!U421,IF(Rg_ps!$E$5=Con_ve!$V$5,Con_ve!V421,IF(Rg_ps!$E$5=Con_ve!$W$5,Con_ve!W421,IF(Rg_ps!$E$5=Con_ve!$X$5,Con_ve!X421,Con_ve!Y421))))</f>
        <v/>
      </c>
    </row>
    <row r="422" spans="2:27" ht="30" customHeight="1">
      <c r="B422" t="str">
        <f t="shared" si="7"/>
        <v/>
      </c>
      <c r="C422" s="97"/>
      <c r="D422" s="97"/>
      <c r="E422" s="97"/>
      <c r="F422" s="77"/>
      <c r="G422" s="156"/>
      <c r="H422" s="97"/>
      <c r="I422" s="97"/>
      <c r="J422" s="97"/>
      <c r="K422" s="97"/>
      <c r="P422" s="64" t="s">
        <v>309</v>
      </c>
      <c r="Q422" s="87" t="s">
        <v>309</v>
      </c>
      <c r="R422" s="87" t="s">
        <v>309</v>
      </c>
      <c r="S422" s="87" t="s">
        <v>309</v>
      </c>
      <c r="T422" s="87" t="s">
        <v>309</v>
      </c>
      <c r="U422" s="87" t="s">
        <v>309</v>
      </c>
      <c r="V422" s="87" t="s">
        <v>309</v>
      </c>
      <c r="W422" s="87" t="s">
        <v>309</v>
      </c>
      <c r="X422" s="87" t="s">
        <v>309</v>
      </c>
      <c r="Y422" s="64" t="s">
        <v>309</v>
      </c>
      <c r="AA422" s="64" t="str">
        <f>IF(Rg_ps!$E$5=Con_ve!$U$5,Con_ve!U422,IF(Rg_ps!$E$5=Con_ve!$V$5,Con_ve!V422,IF(Rg_ps!$E$5=Con_ve!$W$5,Con_ve!W422,IF(Rg_ps!$E$5=Con_ve!$X$5,Con_ve!X422,Con_ve!Y422))))</f>
        <v/>
      </c>
    </row>
    <row r="423" spans="2:27" ht="30" customHeight="1">
      <c r="B423" t="str">
        <f t="shared" si="7"/>
        <v/>
      </c>
      <c r="C423" s="97"/>
      <c r="D423" s="97"/>
      <c r="E423" s="97"/>
      <c r="F423" s="77"/>
      <c r="G423" s="156"/>
      <c r="H423" s="97"/>
      <c r="I423" s="97"/>
      <c r="J423" s="97"/>
      <c r="K423" s="97"/>
      <c r="P423" s="64" t="s">
        <v>309</v>
      </c>
      <c r="Q423" s="87" t="s">
        <v>309</v>
      </c>
      <c r="R423" s="87" t="s">
        <v>309</v>
      </c>
      <c r="S423" s="87" t="s">
        <v>309</v>
      </c>
      <c r="T423" s="87" t="s">
        <v>309</v>
      </c>
      <c r="U423" s="87" t="s">
        <v>309</v>
      </c>
      <c r="V423" s="87" t="s">
        <v>309</v>
      </c>
      <c r="W423" s="87" t="s">
        <v>309</v>
      </c>
      <c r="X423" s="87" t="s">
        <v>309</v>
      </c>
      <c r="Y423" s="64" t="s">
        <v>309</v>
      </c>
      <c r="AA423" s="64" t="str">
        <f>IF(Rg_ps!$E$5=Con_ve!$U$5,Con_ve!U423,IF(Rg_ps!$E$5=Con_ve!$V$5,Con_ve!V423,IF(Rg_ps!$E$5=Con_ve!$W$5,Con_ve!W423,IF(Rg_ps!$E$5=Con_ve!$X$5,Con_ve!X423,Con_ve!Y423))))</f>
        <v/>
      </c>
    </row>
    <row r="424" spans="2:27" ht="30" customHeight="1">
      <c r="B424" t="str">
        <f t="shared" si="7"/>
        <v/>
      </c>
      <c r="C424" s="97"/>
      <c r="D424" s="97"/>
      <c r="E424" s="97"/>
      <c r="F424" s="77"/>
      <c r="G424" s="156"/>
      <c r="H424" s="97"/>
      <c r="I424" s="97"/>
      <c r="J424" s="97"/>
      <c r="K424" s="97"/>
      <c r="P424" s="64" t="s">
        <v>309</v>
      </c>
      <c r="Q424" s="87" t="s">
        <v>309</v>
      </c>
      <c r="R424" s="87" t="s">
        <v>309</v>
      </c>
      <c r="S424" s="87" t="s">
        <v>309</v>
      </c>
      <c r="T424" s="87" t="s">
        <v>309</v>
      </c>
      <c r="U424" s="87" t="s">
        <v>309</v>
      </c>
      <c r="V424" s="87" t="s">
        <v>309</v>
      </c>
      <c r="W424" s="87" t="s">
        <v>309</v>
      </c>
      <c r="X424" s="87" t="s">
        <v>309</v>
      </c>
      <c r="Y424" s="64" t="s">
        <v>309</v>
      </c>
      <c r="AA424" s="64" t="str">
        <f>IF(Rg_ps!$E$5=Con_ve!$U$5,Con_ve!U424,IF(Rg_ps!$E$5=Con_ve!$V$5,Con_ve!V424,IF(Rg_ps!$E$5=Con_ve!$W$5,Con_ve!W424,IF(Rg_ps!$E$5=Con_ve!$X$5,Con_ve!X424,Con_ve!Y424))))</f>
        <v/>
      </c>
    </row>
    <row r="425" spans="2:27" ht="30" customHeight="1">
      <c r="B425" t="str">
        <f t="shared" si="7"/>
        <v/>
      </c>
      <c r="C425" s="97"/>
      <c r="D425" s="97"/>
      <c r="E425" s="97"/>
      <c r="F425" s="77"/>
      <c r="G425" s="156"/>
      <c r="H425" s="97"/>
      <c r="I425" s="97"/>
      <c r="J425" s="97"/>
      <c r="K425" s="97"/>
      <c r="P425" s="64" t="s">
        <v>309</v>
      </c>
      <c r="Q425" s="87" t="s">
        <v>309</v>
      </c>
      <c r="R425" s="87" t="s">
        <v>309</v>
      </c>
      <c r="S425" s="87" t="s">
        <v>309</v>
      </c>
      <c r="T425" s="87" t="s">
        <v>309</v>
      </c>
      <c r="U425" s="87" t="s">
        <v>309</v>
      </c>
      <c r="V425" s="87" t="s">
        <v>309</v>
      </c>
      <c r="W425" s="87" t="s">
        <v>309</v>
      </c>
      <c r="X425" s="87" t="s">
        <v>309</v>
      </c>
      <c r="Y425" s="64" t="s">
        <v>309</v>
      </c>
      <c r="AA425" s="64" t="str">
        <f>IF(Rg_ps!$E$5=Con_ve!$U$5,Con_ve!U425,IF(Rg_ps!$E$5=Con_ve!$V$5,Con_ve!V425,IF(Rg_ps!$E$5=Con_ve!$W$5,Con_ve!W425,IF(Rg_ps!$E$5=Con_ve!$X$5,Con_ve!X425,Con_ve!Y425))))</f>
        <v/>
      </c>
    </row>
    <row r="426" spans="2:27" ht="30" customHeight="1">
      <c r="B426" t="str">
        <f t="shared" si="7"/>
        <v/>
      </c>
      <c r="C426" s="97"/>
      <c r="D426" s="97"/>
      <c r="E426" s="97"/>
      <c r="F426" s="77"/>
      <c r="G426" s="156"/>
      <c r="H426" s="97"/>
      <c r="I426" s="97"/>
      <c r="J426" s="97"/>
      <c r="K426" s="97"/>
      <c r="P426" s="64" t="s">
        <v>309</v>
      </c>
      <c r="Q426" s="87" t="s">
        <v>309</v>
      </c>
      <c r="R426" s="87" t="s">
        <v>309</v>
      </c>
      <c r="S426" s="87" t="s">
        <v>309</v>
      </c>
      <c r="T426" s="87" t="s">
        <v>309</v>
      </c>
      <c r="U426" s="87" t="s">
        <v>309</v>
      </c>
      <c r="V426" s="87" t="s">
        <v>309</v>
      </c>
      <c r="W426" s="87" t="s">
        <v>309</v>
      </c>
      <c r="X426" s="87" t="s">
        <v>309</v>
      </c>
      <c r="Y426" s="64" t="s">
        <v>309</v>
      </c>
      <c r="AA426" s="64" t="str">
        <f>IF(Rg_ps!$E$5=Con_ve!$U$5,Con_ve!U426,IF(Rg_ps!$E$5=Con_ve!$V$5,Con_ve!V426,IF(Rg_ps!$E$5=Con_ve!$W$5,Con_ve!W426,IF(Rg_ps!$E$5=Con_ve!$X$5,Con_ve!X426,Con_ve!Y426))))</f>
        <v/>
      </c>
    </row>
    <row r="427" spans="2:27" ht="30" customHeight="1">
      <c r="B427" t="str">
        <f t="shared" si="7"/>
        <v/>
      </c>
      <c r="C427" s="97"/>
      <c r="D427" s="97"/>
      <c r="E427" s="97"/>
      <c r="F427" s="77"/>
      <c r="G427" s="156"/>
      <c r="H427" s="97"/>
      <c r="I427" s="97"/>
      <c r="J427" s="97"/>
      <c r="K427" s="97"/>
      <c r="P427" s="64" t="s">
        <v>309</v>
      </c>
      <c r="Q427" s="87" t="s">
        <v>309</v>
      </c>
      <c r="R427" s="87" t="s">
        <v>309</v>
      </c>
      <c r="S427" s="87" t="s">
        <v>309</v>
      </c>
      <c r="T427" s="87" t="s">
        <v>309</v>
      </c>
      <c r="U427" s="87" t="s">
        <v>309</v>
      </c>
      <c r="V427" s="87" t="s">
        <v>309</v>
      </c>
      <c r="W427" s="87" t="s">
        <v>309</v>
      </c>
      <c r="X427" s="87" t="s">
        <v>309</v>
      </c>
      <c r="Y427" s="64" t="s">
        <v>309</v>
      </c>
      <c r="AA427" s="64" t="str">
        <f>IF(Rg_ps!$E$5=Con_ve!$U$5,Con_ve!U427,IF(Rg_ps!$E$5=Con_ve!$V$5,Con_ve!V427,IF(Rg_ps!$E$5=Con_ve!$W$5,Con_ve!W427,IF(Rg_ps!$E$5=Con_ve!$X$5,Con_ve!X427,Con_ve!Y427))))</f>
        <v/>
      </c>
    </row>
    <row r="428" spans="2:27" ht="30" customHeight="1">
      <c r="B428" t="str">
        <f t="shared" si="7"/>
        <v/>
      </c>
      <c r="C428" s="97"/>
      <c r="D428" s="97"/>
      <c r="E428" s="97"/>
      <c r="F428" s="77"/>
      <c r="G428" s="156"/>
      <c r="H428" s="97"/>
      <c r="I428" s="97"/>
      <c r="J428" s="97"/>
      <c r="K428" s="97"/>
      <c r="P428" s="64" t="s">
        <v>309</v>
      </c>
      <c r="Q428" s="87" t="s">
        <v>309</v>
      </c>
      <c r="R428" s="87" t="s">
        <v>309</v>
      </c>
      <c r="S428" s="87" t="s">
        <v>309</v>
      </c>
      <c r="T428" s="87" t="s">
        <v>309</v>
      </c>
      <c r="U428" s="87" t="s">
        <v>309</v>
      </c>
      <c r="V428" s="87" t="s">
        <v>309</v>
      </c>
      <c r="W428" s="87" t="s">
        <v>309</v>
      </c>
      <c r="X428" s="87" t="s">
        <v>309</v>
      </c>
      <c r="Y428" s="64" t="s">
        <v>309</v>
      </c>
      <c r="AA428" s="64" t="str">
        <f>IF(Rg_ps!$E$5=Con_ve!$U$5,Con_ve!U428,IF(Rg_ps!$E$5=Con_ve!$V$5,Con_ve!V428,IF(Rg_ps!$E$5=Con_ve!$W$5,Con_ve!W428,IF(Rg_ps!$E$5=Con_ve!$X$5,Con_ve!X428,Con_ve!Y428))))</f>
        <v/>
      </c>
    </row>
    <row r="429" spans="2:27" ht="30" customHeight="1">
      <c r="B429" t="str">
        <f t="shared" si="7"/>
        <v/>
      </c>
      <c r="C429" s="97"/>
      <c r="D429" s="97"/>
      <c r="E429" s="97"/>
      <c r="F429" s="77"/>
      <c r="G429" s="156"/>
      <c r="H429" s="97"/>
      <c r="I429" s="97"/>
      <c r="J429" s="97"/>
      <c r="K429" s="97"/>
      <c r="P429" s="64" t="s">
        <v>309</v>
      </c>
      <c r="Q429" s="87" t="s">
        <v>309</v>
      </c>
      <c r="R429" s="87" t="s">
        <v>309</v>
      </c>
      <c r="S429" s="87" t="s">
        <v>309</v>
      </c>
      <c r="T429" s="87" t="s">
        <v>309</v>
      </c>
      <c r="U429" s="87" t="s">
        <v>309</v>
      </c>
      <c r="V429" s="87" t="s">
        <v>309</v>
      </c>
      <c r="W429" s="87" t="s">
        <v>309</v>
      </c>
      <c r="X429" s="87" t="s">
        <v>309</v>
      </c>
      <c r="Y429" s="64" t="s">
        <v>309</v>
      </c>
      <c r="AA429" s="64" t="str">
        <f>IF(Rg_ps!$E$5=Con_ve!$U$5,Con_ve!U429,IF(Rg_ps!$E$5=Con_ve!$V$5,Con_ve!V429,IF(Rg_ps!$E$5=Con_ve!$W$5,Con_ve!W429,IF(Rg_ps!$E$5=Con_ve!$X$5,Con_ve!X429,Con_ve!Y429))))</f>
        <v/>
      </c>
    </row>
    <row r="430" spans="2:27" ht="30" customHeight="1">
      <c r="B430" t="str">
        <f t="shared" si="7"/>
        <v/>
      </c>
      <c r="C430" s="97"/>
      <c r="D430" s="97"/>
      <c r="E430" s="97"/>
      <c r="F430" s="77"/>
      <c r="G430" s="156"/>
      <c r="H430" s="97"/>
      <c r="I430" s="97"/>
      <c r="J430" s="97"/>
      <c r="K430" s="97"/>
      <c r="P430" s="64" t="s">
        <v>309</v>
      </c>
      <c r="Q430" s="87" t="s">
        <v>309</v>
      </c>
      <c r="R430" s="87" t="s">
        <v>309</v>
      </c>
      <c r="S430" s="87" t="s">
        <v>309</v>
      </c>
      <c r="T430" s="87" t="s">
        <v>309</v>
      </c>
      <c r="U430" s="87" t="s">
        <v>309</v>
      </c>
      <c r="V430" s="87" t="s">
        <v>309</v>
      </c>
      <c r="W430" s="87" t="s">
        <v>309</v>
      </c>
      <c r="X430" s="87" t="s">
        <v>309</v>
      </c>
      <c r="Y430" s="64" t="s">
        <v>309</v>
      </c>
      <c r="AA430" s="64" t="str">
        <f>IF(Rg_ps!$E$5=Con_ve!$U$5,Con_ve!U430,IF(Rg_ps!$E$5=Con_ve!$V$5,Con_ve!V430,IF(Rg_ps!$E$5=Con_ve!$W$5,Con_ve!W430,IF(Rg_ps!$E$5=Con_ve!$X$5,Con_ve!X430,Con_ve!Y430))))</f>
        <v/>
      </c>
    </row>
    <row r="431" spans="2:27" ht="30" customHeight="1">
      <c r="B431" t="str">
        <f t="shared" si="7"/>
        <v/>
      </c>
      <c r="C431" s="97"/>
      <c r="D431" s="97"/>
      <c r="E431" s="97"/>
      <c r="F431" s="77"/>
      <c r="G431" s="156"/>
      <c r="H431" s="97"/>
      <c r="I431" s="97"/>
      <c r="J431" s="97"/>
      <c r="K431" s="97"/>
      <c r="P431" s="64" t="s">
        <v>309</v>
      </c>
      <c r="Q431" s="87" t="s">
        <v>309</v>
      </c>
      <c r="R431" s="87" t="s">
        <v>309</v>
      </c>
      <c r="S431" s="87" t="s">
        <v>309</v>
      </c>
      <c r="T431" s="87" t="s">
        <v>309</v>
      </c>
      <c r="U431" s="87" t="s">
        <v>309</v>
      </c>
      <c r="V431" s="87" t="s">
        <v>309</v>
      </c>
      <c r="W431" s="87" t="s">
        <v>309</v>
      </c>
      <c r="X431" s="87" t="s">
        <v>309</v>
      </c>
      <c r="Y431" s="64" t="s">
        <v>309</v>
      </c>
      <c r="AA431" s="64" t="str">
        <f>IF(Rg_ps!$E$5=Con_ve!$U$5,Con_ve!U431,IF(Rg_ps!$E$5=Con_ve!$V$5,Con_ve!V431,IF(Rg_ps!$E$5=Con_ve!$W$5,Con_ve!W431,IF(Rg_ps!$E$5=Con_ve!$X$5,Con_ve!X431,Con_ve!Y431))))</f>
        <v/>
      </c>
    </row>
    <row r="432" spans="2:27" ht="30" customHeight="1">
      <c r="B432" t="str">
        <f t="shared" si="7"/>
        <v/>
      </c>
      <c r="C432" s="97"/>
      <c r="D432" s="97"/>
      <c r="E432" s="97"/>
      <c r="F432" s="77"/>
      <c r="G432" s="156"/>
      <c r="H432" s="97"/>
      <c r="I432" s="97"/>
      <c r="J432" s="97"/>
      <c r="K432" s="97"/>
      <c r="P432" s="64" t="s">
        <v>309</v>
      </c>
      <c r="Q432" s="87" t="s">
        <v>309</v>
      </c>
      <c r="R432" s="87" t="s">
        <v>309</v>
      </c>
      <c r="S432" s="87" t="s">
        <v>309</v>
      </c>
      <c r="T432" s="87" t="s">
        <v>309</v>
      </c>
      <c r="U432" s="87" t="s">
        <v>309</v>
      </c>
      <c r="V432" s="87" t="s">
        <v>309</v>
      </c>
      <c r="W432" s="87" t="s">
        <v>309</v>
      </c>
      <c r="X432" s="87" t="s">
        <v>309</v>
      </c>
      <c r="Y432" s="64" t="s">
        <v>309</v>
      </c>
      <c r="AA432" s="64" t="str">
        <f>IF(Rg_ps!$E$5=Con_ve!$U$5,Con_ve!U432,IF(Rg_ps!$E$5=Con_ve!$V$5,Con_ve!V432,IF(Rg_ps!$E$5=Con_ve!$W$5,Con_ve!W432,IF(Rg_ps!$E$5=Con_ve!$X$5,Con_ve!X432,Con_ve!Y432))))</f>
        <v/>
      </c>
    </row>
    <row r="433" spans="2:27" ht="30" customHeight="1">
      <c r="B433" t="str">
        <f t="shared" si="7"/>
        <v/>
      </c>
      <c r="C433" s="97"/>
      <c r="D433" s="97"/>
      <c r="E433" s="97"/>
      <c r="F433" s="77"/>
      <c r="G433" s="156"/>
      <c r="H433" s="97"/>
      <c r="I433" s="97"/>
      <c r="J433" s="97"/>
      <c r="K433" s="97"/>
      <c r="P433" s="64" t="s">
        <v>309</v>
      </c>
      <c r="Q433" s="87" t="s">
        <v>309</v>
      </c>
      <c r="R433" s="87" t="s">
        <v>309</v>
      </c>
      <c r="S433" s="87" t="s">
        <v>309</v>
      </c>
      <c r="T433" s="87" t="s">
        <v>309</v>
      </c>
      <c r="U433" s="87" t="s">
        <v>309</v>
      </c>
      <c r="V433" s="87" t="s">
        <v>309</v>
      </c>
      <c r="W433" s="87" t="s">
        <v>309</v>
      </c>
      <c r="X433" s="87" t="s">
        <v>309</v>
      </c>
      <c r="Y433" s="64" t="s">
        <v>309</v>
      </c>
      <c r="AA433" s="64" t="str">
        <f>IF(Rg_ps!$E$5=Con_ve!$U$5,Con_ve!U433,IF(Rg_ps!$E$5=Con_ve!$V$5,Con_ve!V433,IF(Rg_ps!$E$5=Con_ve!$W$5,Con_ve!W433,IF(Rg_ps!$E$5=Con_ve!$X$5,Con_ve!X433,Con_ve!Y433))))</f>
        <v/>
      </c>
    </row>
    <row r="434" spans="2:27" ht="30" customHeight="1">
      <c r="B434" t="str">
        <f t="shared" si="7"/>
        <v/>
      </c>
      <c r="C434" s="97"/>
      <c r="D434" s="97"/>
      <c r="E434" s="97"/>
      <c r="F434" s="77"/>
      <c r="G434" s="156"/>
      <c r="H434" s="97"/>
      <c r="I434" s="97"/>
      <c r="J434" s="97"/>
      <c r="K434" s="97"/>
      <c r="P434" s="64" t="s">
        <v>309</v>
      </c>
      <c r="Q434" s="87" t="s">
        <v>309</v>
      </c>
      <c r="R434" s="87" t="s">
        <v>309</v>
      </c>
      <c r="S434" s="87" t="s">
        <v>309</v>
      </c>
      <c r="T434" s="87" t="s">
        <v>309</v>
      </c>
      <c r="U434" s="87" t="s">
        <v>309</v>
      </c>
      <c r="V434" s="87" t="s">
        <v>309</v>
      </c>
      <c r="W434" s="87" t="s">
        <v>309</v>
      </c>
      <c r="X434" s="87" t="s">
        <v>309</v>
      </c>
      <c r="Y434" s="64" t="s">
        <v>309</v>
      </c>
      <c r="AA434" s="64" t="str">
        <f>IF(Rg_ps!$E$5=Con_ve!$U$5,Con_ve!U434,IF(Rg_ps!$E$5=Con_ve!$V$5,Con_ve!V434,IF(Rg_ps!$E$5=Con_ve!$W$5,Con_ve!W434,IF(Rg_ps!$E$5=Con_ve!$X$5,Con_ve!X434,Con_ve!Y434))))</f>
        <v/>
      </c>
    </row>
    <row r="435" spans="2:27" ht="30" customHeight="1">
      <c r="B435" t="str">
        <f t="shared" si="7"/>
        <v/>
      </c>
      <c r="C435" s="97"/>
      <c r="D435" s="97"/>
      <c r="E435" s="97"/>
      <c r="F435" s="77"/>
      <c r="G435" s="156"/>
      <c r="H435" s="97"/>
      <c r="I435" s="97"/>
      <c r="J435" s="97"/>
      <c r="K435" s="97"/>
      <c r="P435" s="64" t="s">
        <v>309</v>
      </c>
      <c r="Q435" s="87" t="s">
        <v>309</v>
      </c>
      <c r="R435" s="87" t="s">
        <v>309</v>
      </c>
      <c r="S435" s="87" t="s">
        <v>309</v>
      </c>
      <c r="T435" s="87" t="s">
        <v>309</v>
      </c>
      <c r="U435" s="87" t="s">
        <v>309</v>
      </c>
      <c r="V435" s="87" t="s">
        <v>309</v>
      </c>
      <c r="W435" s="87" t="s">
        <v>309</v>
      </c>
      <c r="X435" s="87" t="s">
        <v>309</v>
      </c>
      <c r="Y435" s="64" t="s">
        <v>309</v>
      </c>
      <c r="AA435" s="64" t="str">
        <f>IF(Rg_ps!$E$5=Con_ve!$U$5,Con_ve!U435,IF(Rg_ps!$E$5=Con_ve!$V$5,Con_ve!V435,IF(Rg_ps!$E$5=Con_ve!$W$5,Con_ve!W435,IF(Rg_ps!$E$5=Con_ve!$X$5,Con_ve!X435,Con_ve!Y435))))</f>
        <v/>
      </c>
    </row>
    <row r="436" spans="2:27" ht="30" customHeight="1">
      <c r="B436" t="str">
        <f t="shared" si="7"/>
        <v/>
      </c>
      <c r="C436" s="97"/>
      <c r="D436" s="97"/>
      <c r="E436" s="97"/>
      <c r="F436" s="77"/>
      <c r="G436" s="156"/>
      <c r="H436" s="97"/>
      <c r="I436" s="97"/>
      <c r="J436" s="97"/>
      <c r="K436" s="97"/>
      <c r="P436" s="64" t="s">
        <v>309</v>
      </c>
      <c r="Q436" s="87" t="s">
        <v>309</v>
      </c>
      <c r="R436" s="87" t="s">
        <v>309</v>
      </c>
      <c r="S436" s="87" t="s">
        <v>309</v>
      </c>
      <c r="T436" s="87" t="s">
        <v>309</v>
      </c>
      <c r="U436" s="87" t="s">
        <v>309</v>
      </c>
      <c r="V436" s="87" t="s">
        <v>309</v>
      </c>
      <c r="W436" s="87" t="s">
        <v>309</v>
      </c>
      <c r="X436" s="87" t="s">
        <v>309</v>
      </c>
      <c r="Y436" s="64" t="s">
        <v>309</v>
      </c>
      <c r="AA436" s="64" t="str">
        <f>IF(Rg_ps!$E$5=Con_ve!$U$5,Con_ve!U436,IF(Rg_ps!$E$5=Con_ve!$V$5,Con_ve!V436,IF(Rg_ps!$E$5=Con_ve!$W$5,Con_ve!W436,IF(Rg_ps!$E$5=Con_ve!$X$5,Con_ve!X436,Con_ve!Y436))))</f>
        <v/>
      </c>
    </row>
    <row r="437" spans="2:27" ht="30" customHeight="1">
      <c r="B437" t="str">
        <f t="shared" si="7"/>
        <v/>
      </c>
      <c r="C437" s="97"/>
      <c r="D437" s="97"/>
      <c r="E437" s="97"/>
      <c r="F437" s="77"/>
      <c r="G437" s="156"/>
      <c r="H437" s="97"/>
      <c r="I437" s="97"/>
      <c r="J437" s="97"/>
      <c r="K437" s="97"/>
      <c r="P437" s="64" t="s">
        <v>309</v>
      </c>
      <c r="Q437" s="87" t="s">
        <v>309</v>
      </c>
      <c r="R437" s="87" t="s">
        <v>309</v>
      </c>
      <c r="S437" s="87" t="s">
        <v>309</v>
      </c>
      <c r="T437" s="87" t="s">
        <v>309</v>
      </c>
      <c r="U437" s="87" t="s">
        <v>309</v>
      </c>
      <c r="V437" s="87" t="s">
        <v>309</v>
      </c>
      <c r="W437" s="87" t="s">
        <v>309</v>
      </c>
      <c r="X437" s="87" t="s">
        <v>309</v>
      </c>
      <c r="Y437" s="64" t="s">
        <v>309</v>
      </c>
      <c r="AA437" s="64" t="str">
        <f>IF(Rg_ps!$E$5=Con_ve!$U$5,Con_ve!U437,IF(Rg_ps!$E$5=Con_ve!$V$5,Con_ve!V437,IF(Rg_ps!$E$5=Con_ve!$W$5,Con_ve!W437,IF(Rg_ps!$E$5=Con_ve!$X$5,Con_ve!X437,Con_ve!Y437))))</f>
        <v/>
      </c>
    </row>
    <row r="438" spans="2:27" ht="30" customHeight="1">
      <c r="B438" t="str">
        <f t="shared" si="7"/>
        <v/>
      </c>
      <c r="C438" s="97"/>
      <c r="D438" s="97"/>
      <c r="E438" s="97"/>
      <c r="F438" s="77"/>
      <c r="G438" s="156"/>
      <c r="H438" s="97"/>
      <c r="I438" s="97"/>
      <c r="J438" s="97"/>
      <c r="K438" s="97"/>
      <c r="P438" s="64" t="s">
        <v>309</v>
      </c>
      <c r="Q438" s="87" t="s">
        <v>309</v>
      </c>
      <c r="R438" s="87" t="s">
        <v>309</v>
      </c>
      <c r="S438" s="87" t="s">
        <v>309</v>
      </c>
      <c r="T438" s="87" t="s">
        <v>309</v>
      </c>
      <c r="U438" s="87" t="s">
        <v>309</v>
      </c>
      <c r="V438" s="87" t="s">
        <v>309</v>
      </c>
      <c r="W438" s="87" t="s">
        <v>309</v>
      </c>
      <c r="X438" s="87" t="s">
        <v>309</v>
      </c>
      <c r="Y438" s="64" t="s">
        <v>309</v>
      </c>
      <c r="AA438" s="64" t="str">
        <f>IF(Rg_ps!$E$5=Con_ve!$U$5,Con_ve!U438,IF(Rg_ps!$E$5=Con_ve!$V$5,Con_ve!V438,IF(Rg_ps!$E$5=Con_ve!$W$5,Con_ve!W438,IF(Rg_ps!$E$5=Con_ve!$X$5,Con_ve!X438,Con_ve!Y438))))</f>
        <v/>
      </c>
    </row>
    <row r="439" spans="2:27" ht="30" customHeight="1">
      <c r="B439" t="str">
        <f t="shared" si="7"/>
        <v/>
      </c>
      <c r="C439" s="97"/>
      <c r="D439" s="97"/>
      <c r="E439" s="97"/>
      <c r="F439" s="77"/>
      <c r="G439" s="156"/>
      <c r="H439" s="97"/>
      <c r="I439" s="97"/>
      <c r="J439" s="97"/>
      <c r="K439" s="97"/>
      <c r="P439" s="64" t="s">
        <v>309</v>
      </c>
      <c r="Q439" s="87" t="s">
        <v>309</v>
      </c>
      <c r="R439" s="87" t="s">
        <v>309</v>
      </c>
      <c r="S439" s="87" t="s">
        <v>309</v>
      </c>
      <c r="T439" s="87" t="s">
        <v>309</v>
      </c>
      <c r="U439" s="87" t="s">
        <v>309</v>
      </c>
      <c r="V439" s="87" t="s">
        <v>309</v>
      </c>
      <c r="W439" s="87" t="s">
        <v>309</v>
      </c>
      <c r="X439" s="87" t="s">
        <v>309</v>
      </c>
      <c r="Y439" s="64" t="s">
        <v>309</v>
      </c>
      <c r="AA439" s="64" t="str">
        <f>IF(Rg_ps!$E$5=Con_ve!$U$5,Con_ve!U439,IF(Rg_ps!$E$5=Con_ve!$V$5,Con_ve!V439,IF(Rg_ps!$E$5=Con_ve!$W$5,Con_ve!W439,IF(Rg_ps!$E$5=Con_ve!$X$5,Con_ve!X439,Con_ve!Y439))))</f>
        <v/>
      </c>
    </row>
    <row r="440" spans="2:27" ht="30" customHeight="1">
      <c r="B440" t="str">
        <f t="shared" si="7"/>
        <v/>
      </c>
      <c r="C440" s="97"/>
      <c r="D440" s="97"/>
      <c r="E440" s="97"/>
      <c r="F440" s="77"/>
      <c r="G440" s="156"/>
      <c r="H440" s="97"/>
      <c r="I440" s="97"/>
      <c r="J440" s="97"/>
      <c r="K440" s="97"/>
      <c r="P440" s="64" t="s">
        <v>309</v>
      </c>
      <c r="Q440" s="87" t="s">
        <v>309</v>
      </c>
      <c r="R440" s="87" t="s">
        <v>309</v>
      </c>
      <c r="S440" s="87" t="s">
        <v>309</v>
      </c>
      <c r="T440" s="87" t="s">
        <v>309</v>
      </c>
      <c r="U440" s="87" t="s">
        <v>309</v>
      </c>
      <c r="V440" s="87" t="s">
        <v>309</v>
      </c>
      <c r="W440" s="87" t="s">
        <v>309</v>
      </c>
      <c r="X440" s="87" t="s">
        <v>309</v>
      </c>
      <c r="Y440" s="64" t="s">
        <v>309</v>
      </c>
      <c r="AA440" s="64" t="str">
        <f>IF(Rg_ps!$E$5=Con_ve!$U$5,Con_ve!U440,IF(Rg_ps!$E$5=Con_ve!$V$5,Con_ve!V440,IF(Rg_ps!$E$5=Con_ve!$W$5,Con_ve!W440,IF(Rg_ps!$E$5=Con_ve!$X$5,Con_ve!X440,Con_ve!Y440))))</f>
        <v/>
      </c>
    </row>
    <row r="441" spans="2:27" ht="30" customHeight="1">
      <c r="B441" t="str">
        <f t="shared" si="7"/>
        <v/>
      </c>
      <c r="C441" s="97"/>
      <c r="D441" s="97"/>
      <c r="E441" s="97"/>
      <c r="F441" s="77"/>
      <c r="G441" s="156"/>
      <c r="H441" s="97"/>
      <c r="I441" s="97"/>
      <c r="J441" s="97"/>
      <c r="K441" s="97"/>
      <c r="P441" s="64" t="s">
        <v>309</v>
      </c>
      <c r="Q441" s="87" t="s">
        <v>309</v>
      </c>
      <c r="R441" s="87" t="s">
        <v>309</v>
      </c>
      <c r="S441" s="87" t="s">
        <v>309</v>
      </c>
      <c r="T441" s="87" t="s">
        <v>309</v>
      </c>
      <c r="U441" s="87" t="s">
        <v>309</v>
      </c>
      <c r="V441" s="87" t="s">
        <v>309</v>
      </c>
      <c r="W441" s="87" t="s">
        <v>309</v>
      </c>
      <c r="X441" s="87" t="s">
        <v>309</v>
      </c>
      <c r="Y441" s="64" t="s">
        <v>309</v>
      </c>
      <c r="AA441" s="64" t="str">
        <f>IF(Rg_ps!$E$5=Con_ve!$U$5,Con_ve!U441,IF(Rg_ps!$E$5=Con_ve!$V$5,Con_ve!V441,IF(Rg_ps!$E$5=Con_ve!$W$5,Con_ve!W441,IF(Rg_ps!$E$5=Con_ve!$X$5,Con_ve!X441,Con_ve!Y441))))</f>
        <v/>
      </c>
    </row>
    <row r="442" spans="2:27" ht="30" customHeight="1">
      <c r="B442" t="str">
        <f t="shared" si="7"/>
        <v/>
      </c>
      <c r="C442" s="97"/>
      <c r="D442" s="97"/>
      <c r="E442" s="97"/>
      <c r="F442" s="77"/>
      <c r="G442" s="156"/>
      <c r="H442" s="97"/>
      <c r="I442" s="97"/>
      <c r="J442" s="97"/>
      <c r="K442" s="97"/>
      <c r="P442" s="64" t="s">
        <v>309</v>
      </c>
      <c r="Q442" s="87" t="s">
        <v>309</v>
      </c>
      <c r="R442" s="87" t="s">
        <v>309</v>
      </c>
      <c r="S442" s="87" t="s">
        <v>309</v>
      </c>
      <c r="T442" s="87" t="s">
        <v>309</v>
      </c>
      <c r="U442" s="87" t="s">
        <v>309</v>
      </c>
      <c r="V442" s="87" t="s">
        <v>309</v>
      </c>
      <c r="W442" s="87" t="s">
        <v>309</v>
      </c>
      <c r="X442" s="87" t="s">
        <v>309</v>
      </c>
      <c r="Y442" s="64" t="s">
        <v>309</v>
      </c>
      <c r="AA442" s="64" t="str">
        <f>IF(Rg_ps!$E$5=Con_ve!$U$5,Con_ve!U442,IF(Rg_ps!$E$5=Con_ve!$V$5,Con_ve!V442,IF(Rg_ps!$E$5=Con_ve!$W$5,Con_ve!W442,IF(Rg_ps!$E$5=Con_ve!$X$5,Con_ve!X442,Con_ve!Y442))))</f>
        <v/>
      </c>
    </row>
    <row r="443" spans="2:27" ht="30" customHeight="1">
      <c r="B443" t="str">
        <f t="shared" si="7"/>
        <v/>
      </c>
      <c r="C443" s="97"/>
      <c r="D443" s="97"/>
      <c r="E443" s="97"/>
      <c r="F443" s="77"/>
      <c r="G443" s="156"/>
      <c r="H443" s="97"/>
      <c r="I443" s="97"/>
      <c r="J443" s="97"/>
      <c r="K443" s="97"/>
      <c r="P443" s="64" t="s">
        <v>309</v>
      </c>
      <c r="Q443" s="87" t="s">
        <v>309</v>
      </c>
      <c r="R443" s="87" t="s">
        <v>309</v>
      </c>
      <c r="S443" s="87" t="s">
        <v>309</v>
      </c>
      <c r="T443" s="87" t="s">
        <v>309</v>
      </c>
      <c r="U443" s="87" t="s">
        <v>309</v>
      </c>
      <c r="V443" s="87" t="s">
        <v>309</v>
      </c>
      <c r="W443" s="87" t="s">
        <v>309</v>
      </c>
      <c r="X443" s="87" t="s">
        <v>309</v>
      </c>
      <c r="Y443" s="64" t="s">
        <v>309</v>
      </c>
      <c r="AA443" s="64" t="str">
        <f>IF(Rg_ps!$E$5=Con_ve!$U$5,Con_ve!U443,IF(Rg_ps!$E$5=Con_ve!$V$5,Con_ve!V443,IF(Rg_ps!$E$5=Con_ve!$W$5,Con_ve!W443,IF(Rg_ps!$E$5=Con_ve!$X$5,Con_ve!X443,Con_ve!Y443))))</f>
        <v/>
      </c>
    </row>
    <row r="444" spans="2:27" ht="30" customHeight="1">
      <c r="B444" t="str">
        <f t="shared" si="7"/>
        <v/>
      </c>
      <c r="C444" s="97"/>
      <c r="D444" s="97"/>
      <c r="E444" s="97"/>
      <c r="F444" s="77"/>
      <c r="G444" s="156"/>
      <c r="H444" s="97"/>
      <c r="I444" s="97"/>
      <c r="J444" s="97"/>
      <c r="K444" s="97"/>
      <c r="P444" s="64" t="s">
        <v>309</v>
      </c>
      <c r="Q444" s="87" t="s">
        <v>309</v>
      </c>
      <c r="R444" s="87" t="s">
        <v>309</v>
      </c>
      <c r="S444" s="87" t="s">
        <v>309</v>
      </c>
      <c r="T444" s="87" t="s">
        <v>309</v>
      </c>
      <c r="U444" s="87" t="s">
        <v>309</v>
      </c>
      <c r="V444" s="87" t="s">
        <v>309</v>
      </c>
      <c r="W444" s="87" t="s">
        <v>309</v>
      </c>
      <c r="X444" s="87" t="s">
        <v>309</v>
      </c>
      <c r="Y444" s="64" t="s">
        <v>309</v>
      </c>
      <c r="AA444" s="64" t="str">
        <f>IF(Rg_ps!$E$5=Con_ve!$U$5,Con_ve!U444,IF(Rg_ps!$E$5=Con_ve!$V$5,Con_ve!V444,IF(Rg_ps!$E$5=Con_ve!$W$5,Con_ve!W444,IF(Rg_ps!$E$5=Con_ve!$X$5,Con_ve!X444,Con_ve!Y444))))</f>
        <v/>
      </c>
    </row>
    <row r="445" spans="2:27" ht="30" customHeight="1">
      <c r="B445" t="str">
        <f t="shared" si="7"/>
        <v/>
      </c>
      <c r="C445" s="97"/>
      <c r="D445" s="97"/>
      <c r="E445" s="97"/>
      <c r="F445" s="77"/>
      <c r="G445" s="156"/>
      <c r="H445" s="97"/>
      <c r="I445" s="97"/>
      <c r="J445" s="97"/>
      <c r="K445" s="97"/>
      <c r="P445" s="64" t="s">
        <v>309</v>
      </c>
      <c r="Q445" s="87" t="s">
        <v>309</v>
      </c>
      <c r="R445" s="87" t="s">
        <v>309</v>
      </c>
      <c r="S445" s="87" t="s">
        <v>309</v>
      </c>
      <c r="T445" s="87" t="s">
        <v>309</v>
      </c>
      <c r="U445" s="87" t="s">
        <v>309</v>
      </c>
      <c r="V445" s="87" t="s">
        <v>309</v>
      </c>
      <c r="W445" s="87" t="s">
        <v>309</v>
      </c>
      <c r="X445" s="87" t="s">
        <v>309</v>
      </c>
      <c r="Y445" s="64" t="s">
        <v>309</v>
      </c>
      <c r="AA445" s="64" t="str">
        <f>IF(Rg_ps!$E$5=Con_ve!$U$5,Con_ve!U445,IF(Rg_ps!$E$5=Con_ve!$V$5,Con_ve!V445,IF(Rg_ps!$E$5=Con_ve!$W$5,Con_ve!W445,IF(Rg_ps!$E$5=Con_ve!$X$5,Con_ve!X445,Con_ve!Y445))))</f>
        <v/>
      </c>
    </row>
    <row r="446" spans="2:27" ht="30" customHeight="1">
      <c r="B446" t="str">
        <f t="shared" si="7"/>
        <v/>
      </c>
      <c r="C446" s="97"/>
      <c r="D446" s="97"/>
      <c r="E446" s="97"/>
      <c r="F446" s="77"/>
      <c r="G446" s="156"/>
      <c r="H446" s="97"/>
      <c r="I446" s="97"/>
      <c r="J446" s="97"/>
      <c r="K446" s="97"/>
      <c r="P446" s="64" t="s">
        <v>309</v>
      </c>
      <c r="Q446" s="87" t="s">
        <v>309</v>
      </c>
      <c r="R446" s="87" t="s">
        <v>309</v>
      </c>
      <c r="S446" s="87" t="s">
        <v>309</v>
      </c>
      <c r="T446" s="87" t="s">
        <v>309</v>
      </c>
      <c r="U446" s="87" t="s">
        <v>309</v>
      </c>
      <c r="V446" s="87" t="s">
        <v>309</v>
      </c>
      <c r="W446" s="87" t="s">
        <v>309</v>
      </c>
      <c r="X446" s="87" t="s">
        <v>309</v>
      </c>
      <c r="Y446" s="64" t="s">
        <v>309</v>
      </c>
      <c r="AA446" s="64" t="str">
        <f>IF(Rg_ps!$E$5=Con_ve!$U$5,Con_ve!U446,IF(Rg_ps!$E$5=Con_ve!$V$5,Con_ve!V446,IF(Rg_ps!$E$5=Con_ve!$W$5,Con_ve!W446,IF(Rg_ps!$E$5=Con_ve!$X$5,Con_ve!X446,Con_ve!Y446))))</f>
        <v/>
      </c>
    </row>
    <row r="447" spans="2:27" ht="30" customHeight="1">
      <c r="B447" t="str">
        <f t="shared" si="7"/>
        <v/>
      </c>
      <c r="C447" s="97"/>
      <c r="D447" s="97"/>
      <c r="E447" s="97"/>
      <c r="F447" s="77"/>
      <c r="G447" s="156"/>
      <c r="H447" s="97"/>
      <c r="I447" s="97"/>
      <c r="J447" s="97"/>
      <c r="K447" s="97"/>
      <c r="P447" s="64" t="s">
        <v>309</v>
      </c>
      <c r="Q447" s="87" t="s">
        <v>309</v>
      </c>
      <c r="R447" s="87" t="s">
        <v>309</v>
      </c>
      <c r="S447" s="87" t="s">
        <v>309</v>
      </c>
      <c r="T447" s="87" t="s">
        <v>309</v>
      </c>
      <c r="U447" s="87" t="s">
        <v>309</v>
      </c>
      <c r="V447" s="87" t="s">
        <v>309</v>
      </c>
      <c r="W447" s="87" t="s">
        <v>309</v>
      </c>
      <c r="X447" s="87" t="s">
        <v>309</v>
      </c>
      <c r="Y447" s="64" t="s">
        <v>309</v>
      </c>
      <c r="AA447" s="64" t="str">
        <f>IF(Rg_ps!$E$5=Con_ve!$U$5,Con_ve!U447,IF(Rg_ps!$E$5=Con_ve!$V$5,Con_ve!V447,IF(Rg_ps!$E$5=Con_ve!$W$5,Con_ve!W447,IF(Rg_ps!$E$5=Con_ve!$X$5,Con_ve!X447,Con_ve!Y447))))</f>
        <v/>
      </c>
    </row>
    <row r="448" spans="2:27" ht="30" customHeight="1">
      <c r="B448" t="str">
        <f t="shared" si="7"/>
        <v/>
      </c>
      <c r="C448" s="97"/>
      <c r="D448" s="97"/>
      <c r="E448" s="97"/>
      <c r="F448" s="77"/>
      <c r="G448" s="156"/>
      <c r="H448" s="97"/>
      <c r="I448" s="97"/>
      <c r="J448" s="97"/>
      <c r="K448" s="97"/>
      <c r="P448" s="64" t="s">
        <v>309</v>
      </c>
      <c r="Q448" s="87" t="s">
        <v>309</v>
      </c>
      <c r="R448" s="87" t="s">
        <v>309</v>
      </c>
      <c r="S448" s="87" t="s">
        <v>309</v>
      </c>
      <c r="T448" s="87" t="s">
        <v>309</v>
      </c>
      <c r="U448" s="87" t="s">
        <v>309</v>
      </c>
      <c r="V448" s="87" t="s">
        <v>309</v>
      </c>
      <c r="W448" s="87" t="s">
        <v>309</v>
      </c>
      <c r="X448" s="87" t="s">
        <v>309</v>
      </c>
      <c r="Y448" s="64" t="s">
        <v>309</v>
      </c>
      <c r="AA448" s="64" t="str">
        <f>IF(Rg_ps!$E$5=Con_ve!$U$5,Con_ve!U448,IF(Rg_ps!$E$5=Con_ve!$V$5,Con_ve!V448,IF(Rg_ps!$E$5=Con_ve!$W$5,Con_ve!W448,IF(Rg_ps!$E$5=Con_ve!$X$5,Con_ve!X448,Con_ve!Y448))))</f>
        <v/>
      </c>
    </row>
    <row r="449" spans="2:27" ht="30" customHeight="1">
      <c r="B449" t="str">
        <f t="shared" si="7"/>
        <v/>
      </c>
      <c r="C449" s="97"/>
      <c r="D449" s="97"/>
      <c r="E449" s="97"/>
      <c r="F449" s="77"/>
      <c r="G449" s="156"/>
      <c r="H449" s="97"/>
      <c r="I449" s="97"/>
      <c r="J449" s="97"/>
      <c r="K449" s="97"/>
      <c r="P449" s="64" t="s">
        <v>309</v>
      </c>
      <c r="Q449" s="87" t="s">
        <v>309</v>
      </c>
      <c r="R449" s="87" t="s">
        <v>309</v>
      </c>
      <c r="S449" s="87" t="s">
        <v>309</v>
      </c>
      <c r="T449" s="87" t="s">
        <v>309</v>
      </c>
      <c r="U449" s="87" t="s">
        <v>309</v>
      </c>
      <c r="V449" s="87" t="s">
        <v>309</v>
      </c>
      <c r="W449" s="87" t="s">
        <v>309</v>
      </c>
      <c r="X449" s="87" t="s">
        <v>309</v>
      </c>
      <c r="Y449" s="64" t="s">
        <v>309</v>
      </c>
      <c r="AA449" s="64" t="str">
        <f>IF(Rg_ps!$E$5=Con_ve!$U$5,Con_ve!U449,IF(Rg_ps!$E$5=Con_ve!$V$5,Con_ve!V449,IF(Rg_ps!$E$5=Con_ve!$W$5,Con_ve!W449,IF(Rg_ps!$E$5=Con_ve!$X$5,Con_ve!X449,Con_ve!Y449))))</f>
        <v/>
      </c>
    </row>
    <row r="450" spans="2:27" ht="30" customHeight="1">
      <c r="B450" t="str">
        <f t="shared" si="7"/>
        <v/>
      </c>
      <c r="C450" s="97"/>
      <c r="D450" s="97"/>
      <c r="E450" s="97"/>
      <c r="F450" s="77"/>
      <c r="G450" s="156"/>
      <c r="H450" s="97"/>
      <c r="I450" s="97"/>
      <c r="J450" s="97"/>
      <c r="K450" s="97"/>
      <c r="P450" s="64" t="s">
        <v>309</v>
      </c>
      <c r="Q450" s="87" t="s">
        <v>309</v>
      </c>
      <c r="R450" s="87" t="s">
        <v>309</v>
      </c>
      <c r="S450" s="87" t="s">
        <v>309</v>
      </c>
      <c r="T450" s="87" t="s">
        <v>309</v>
      </c>
      <c r="U450" s="87" t="s">
        <v>309</v>
      </c>
      <c r="V450" s="87" t="s">
        <v>309</v>
      </c>
      <c r="W450" s="87" t="s">
        <v>309</v>
      </c>
      <c r="X450" s="87" t="s">
        <v>309</v>
      </c>
      <c r="Y450" s="64" t="s">
        <v>309</v>
      </c>
      <c r="AA450" s="64" t="str">
        <f>IF(Rg_ps!$E$5=Con_ve!$U$5,Con_ve!U450,IF(Rg_ps!$E$5=Con_ve!$V$5,Con_ve!V450,IF(Rg_ps!$E$5=Con_ve!$W$5,Con_ve!W450,IF(Rg_ps!$E$5=Con_ve!$X$5,Con_ve!X450,Con_ve!Y450))))</f>
        <v/>
      </c>
    </row>
    <row r="451" spans="2:27" ht="30" customHeight="1">
      <c r="B451" t="str">
        <f t="shared" si="7"/>
        <v/>
      </c>
      <c r="C451" s="97"/>
      <c r="D451" s="97"/>
      <c r="E451" s="97"/>
      <c r="F451" s="77"/>
      <c r="G451" s="156"/>
      <c r="H451" s="97"/>
      <c r="I451" s="97"/>
      <c r="J451" s="97"/>
      <c r="K451" s="97"/>
      <c r="P451" s="64" t="s">
        <v>309</v>
      </c>
      <c r="Q451" s="87" t="s">
        <v>309</v>
      </c>
      <c r="R451" s="87" t="s">
        <v>309</v>
      </c>
      <c r="S451" s="87" t="s">
        <v>309</v>
      </c>
      <c r="T451" s="87" t="s">
        <v>309</v>
      </c>
      <c r="U451" s="87" t="s">
        <v>309</v>
      </c>
      <c r="V451" s="87" t="s">
        <v>309</v>
      </c>
      <c r="W451" s="87" t="s">
        <v>309</v>
      </c>
      <c r="X451" s="87" t="s">
        <v>309</v>
      </c>
      <c r="Y451" s="64" t="s">
        <v>309</v>
      </c>
      <c r="AA451" s="64" t="str">
        <f>IF(Rg_ps!$E$5=Con_ve!$U$5,Con_ve!U451,IF(Rg_ps!$E$5=Con_ve!$V$5,Con_ve!V451,IF(Rg_ps!$E$5=Con_ve!$W$5,Con_ve!W451,IF(Rg_ps!$E$5=Con_ve!$X$5,Con_ve!X451,Con_ve!Y451))))</f>
        <v/>
      </c>
    </row>
    <row r="452" spans="2:27" ht="30" customHeight="1">
      <c r="B452" t="str">
        <f t="shared" si="7"/>
        <v/>
      </c>
      <c r="C452" s="97"/>
      <c r="D452" s="97"/>
      <c r="E452" s="97"/>
      <c r="F452" s="77"/>
      <c r="G452" s="156"/>
      <c r="H452" s="97"/>
      <c r="I452" s="97"/>
      <c r="J452" s="97"/>
      <c r="K452" s="97"/>
      <c r="P452" s="64" t="s">
        <v>309</v>
      </c>
      <c r="Q452" s="87" t="s">
        <v>309</v>
      </c>
      <c r="R452" s="87" t="s">
        <v>309</v>
      </c>
      <c r="S452" s="87" t="s">
        <v>309</v>
      </c>
      <c r="T452" s="87" t="s">
        <v>309</v>
      </c>
      <c r="U452" s="87" t="s">
        <v>309</v>
      </c>
      <c r="V452" s="87" t="s">
        <v>309</v>
      </c>
      <c r="W452" s="87" t="s">
        <v>309</v>
      </c>
      <c r="X452" s="87" t="s">
        <v>309</v>
      </c>
      <c r="Y452" s="64" t="s">
        <v>309</v>
      </c>
      <c r="AA452" s="64" t="str">
        <f>IF(Rg_ps!$E$5=Con_ve!$U$5,Con_ve!U452,IF(Rg_ps!$E$5=Con_ve!$V$5,Con_ve!V452,IF(Rg_ps!$E$5=Con_ve!$W$5,Con_ve!W452,IF(Rg_ps!$E$5=Con_ve!$X$5,Con_ve!X452,Con_ve!Y452))))</f>
        <v/>
      </c>
    </row>
    <row r="453" spans="2:27" ht="30" customHeight="1">
      <c r="B453" t="str">
        <f t="shared" si="7"/>
        <v/>
      </c>
      <c r="C453" s="97"/>
      <c r="D453" s="97"/>
      <c r="E453" s="97"/>
      <c r="F453" s="77"/>
      <c r="G453" s="156"/>
      <c r="H453" s="97"/>
      <c r="I453" s="97"/>
      <c r="J453" s="97"/>
      <c r="K453" s="97"/>
      <c r="P453" s="64" t="s">
        <v>309</v>
      </c>
      <c r="Q453" s="87" t="s">
        <v>309</v>
      </c>
      <c r="R453" s="87" t="s">
        <v>309</v>
      </c>
      <c r="S453" s="87" t="s">
        <v>309</v>
      </c>
      <c r="T453" s="87" t="s">
        <v>309</v>
      </c>
      <c r="U453" s="87" t="s">
        <v>309</v>
      </c>
      <c r="V453" s="87" t="s">
        <v>309</v>
      </c>
      <c r="W453" s="87" t="s">
        <v>309</v>
      </c>
      <c r="X453" s="87" t="s">
        <v>309</v>
      </c>
      <c r="Y453" s="64" t="s">
        <v>309</v>
      </c>
      <c r="AA453" s="64" t="str">
        <f>IF(Rg_ps!$E$5=Con_ve!$U$5,Con_ve!U453,IF(Rg_ps!$E$5=Con_ve!$V$5,Con_ve!V453,IF(Rg_ps!$E$5=Con_ve!$W$5,Con_ve!W453,IF(Rg_ps!$E$5=Con_ve!$X$5,Con_ve!X453,Con_ve!Y453))))</f>
        <v/>
      </c>
    </row>
    <row r="454" spans="2:27" ht="30" customHeight="1">
      <c r="B454" t="str">
        <f t="shared" si="7"/>
        <v/>
      </c>
      <c r="C454" s="97"/>
      <c r="D454" s="97"/>
      <c r="E454" s="97"/>
      <c r="F454" s="77"/>
      <c r="G454" s="156"/>
      <c r="H454" s="97"/>
      <c r="I454" s="97"/>
      <c r="J454" s="97"/>
      <c r="K454" s="97"/>
      <c r="P454" s="64" t="s">
        <v>309</v>
      </c>
      <c r="Q454" s="87" t="s">
        <v>309</v>
      </c>
      <c r="R454" s="87" t="s">
        <v>309</v>
      </c>
      <c r="S454" s="87" t="s">
        <v>309</v>
      </c>
      <c r="T454" s="87" t="s">
        <v>309</v>
      </c>
      <c r="U454" s="87" t="s">
        <v>309</v>
      </c>
      <c r="V454" s="87" t="s">
        <v>309</v>
      </c>
      <c r="W454" s="87" t="s">
        <v>309</v>
      </c>
      <c r="X454" s="87" t="s">
        <v>309</v>
      </c>
      <c r="Y454" s="64" t="s">
        <v>309</v>
      </c>
      <c r="AA454" s="64" t="str">
        <f>IF(Rg_ps!$E$5=Con_ve!$U$5,Con_ve!U454,IF(Rg_ps!$E$5=Con_ve!$V$5,Con_ve!V454,IF(Rg_ps!$E$5=Con_ve!$W$5,Con_ve!W454,IF(Rg_ps!$E$5=Con_ve!$X$5,Con_ve!X454,Con_ve!Y454))))</f>
        <v/>
      </c>
    </row>
    <row r="455" spans="2:27" ht="30" customHeight="1">
      <c r="B455" t="str">
        <f t="shared" ref="B455:B518" si="8">IF(G455="","",MONTH(G455))</f>
        <v/>
      </c>
      <c r="C455" s="97"/>
      <c r="D455" s="97"/>
      <c r="E455" s="97"/>
      <c r="F455" s="77"/>
      <c r="G455" s="156"/>
      <c r="H455" s="97"/>
      <c r="I455" s="97"/>
      <c r="J455" s="97"/>
      <c r="K455" s="97"/>
      <c r="P455" s="64" t="s">
        <v>309</v>
      </c>
      <c r="Q455" s="87" t="s">
        <v>309</v>
      </c>
      <c r="R455" s="87" t="s">
        <v>309</v>
      </c>
      <c r="S455" s="87" t="s">
        <v>309</v>
      </c>
      <c r="T455" s="87" t="s">
        <v>309</v>
      </c>
      <c r="U455" s="87" t="s">
        <v>309</v>
      </c>
      <c r="V455" s="87" t="s">
        <v>309</v>
      </c>
      <c r="W455" s="87" t="s">
        <v>309</v>
      </c>
      <c r="X455" s="87" t="s">
        <v>309</v>
      </c>
      <c r="Y455" s="64" t="s">
        <v>309</v>
      </c>
      <c r="AA455" s="64" t="str">
        <f>IF(Rg_ps!$E$5=Con_ve!$U$5,Con_ve!U455,IF(Rg_ps!$E$5=Con_ve!$V$5,Con_ve!V455,IF(Rg_ps!$E$5=Con_ve!$W$5,Con_ve!W455,IF(Rg_ps!$E$5=Con_ve!$X$5,Con_ve!X455,Con_ve!Y455))))</f>
        <v/>
      </c>
    </row>
    <row r="456" spans="2:27" ht="30" customHeight="1">
      <c r="B456" t="str">
        <f t="shared" si="8"/>
        <v/>
      </c>
      <c r="C456" s="97"/>
      <c r="D456" s="97"/>
      <c r="E456" s="97"/>
      <c r="F456" s="77"/>
      <c r="G456" s="156"/>
      <c r="H456" s="97"/>
      <c r="I456" s="97"/>
      <c r="J456" s="97"/>
      <c r="K456" s="97"/>
      <c r="P456" s="64" t="s">
        <v>309</v>
      </c>
      <c r="Q456" s="87" t="s">
        <v>309</v>
      </c>
      <c r="R456" s="87" t="s">
        <v>309</v>
      </c>
      <c r="S456" s="87" t="s">
        <v>309</v>
      </c>
      <c r="T456" s="87" t="s">
        <v>309</v>
      </c>
      <c r="U456" s="87" t="s">
        <v>309</v>
      </c>
      <c r="V456" s="87" t="s">
        <v>309</v>
      </c>
      <c r="W456" s="87" t="s">
        <v>309</v>
      </c>
      <c r="X456" s="87" t="s">
        <v>309</v>
      </c>
      <c r="Y456" s="64" t="s">
        <v>309</v>
      </c>
      <c r="AA456" s="64" t="str">
        <f>IF(Rg_ps!$E$5=Con_ve!$U$5,Con_ve!U456,IF(Rg_ps!$E$5=Con_ve!$V$5,Con_ve!V456,IF(Rg_ps!$E$5=Con_ve!$W$5,Con_ve!W456,IF(Rg_ps!$E$5=Con_ve!$X$5,Con_ve!X456,Con_ve!Y456))))</f>
        <v/>
      </c>
    </row>
    <row r="457" spans="2:27" ht="30" customHeight="1">
      <c r="B457" t="str">
        <f t="shared" si="8"/>
        <v/>
      </c>
      <c r="C457" s="97"/>
      <c r="D457" s="97"/>
      <c r="E457" s="97"/>
      <c r="F457" s="77"/>
      <c r="G457" s="156"/>
      <c r="H457" s="97"/>
      <c r="I457" s="97"/>
      <c r="J457" s="97"/>
      <c r="K457" s="97"/>
      <c r="P457" s="64" t="s">
        <v>309</v>
      </c>
      <c r="Q457" s="87" t="s">
        <v>309</v>
      </c>
      <c r="R457" s="87" t="s">
        <v>309</v>
      </c>
      <c r="S457" s="87" t="s">
        <v>309</v>
      </c>
      <c r="T457" s="87" t="s">
        <v>309</v>
      </c>
      <c r="U457" s="87" t="s">
        <v>309</v>
      </c>
      <c r="V457" s="87" t="s">
        <v>309</v>
      </c>
      <c r="W457" s="87" t="s">
        <v>309</v>
      </c>
      <c r="X457" s="87" t="s">
        <v>309</v>
      </c>
      <c r="Y457" s="64" t="s">
        <v>309</v>
      </c>
      <c r="AA457" s="64" t="str">
        <f>IF(Rg_ps!$E$5=Con_ve!$U$5,Con_ve!U457,IF(Rg_ps!$E$5=Con_ve!$V$5,Con_ve!V457,IF(Rg_ps!$E$5=Con_ve!$W$5,Con_ve!W457,IF(Rg_ps!$E$5=Con_ve!$X$5,Con_ve!X457,Con_ve!Y457))))</f>
        <v/>
      </c>
    </row>
    <row r="458" spans="2:27" ht="30" customHeight="1">
      <c r="B458" t="str">
        <f t="shared" si="8"/>
        <v/>
      </c>
      <c r="C458" s="97"/>
      <c r="D458" s="97"/>
      <c r="E458" s="97"/>
      <c r="F458" s="77"/>
      <c r="G458" s="156"/>
      <c r="H458" s="97"/>
      <c r="I458" s="97"/>
      <c r="J458" s="97"/>
      <c r="K458" s="97"/>
      <c r="P458" s="64" t="s">
        <v>309</v>
      </c>
      <c r="Q458" s="87" t="s">
        <v>309</v>
      </c>
      <c r="R458" s="87" t="s">
        <v>309</v>
      </c>
      <c r="S458" s="87" t="s">
        <v>309</v>
      </c>
      <c r="T458" s="87" t="s">
        <v>309</v>
      </c>
      <c r="U458" s="87" t="s">
        <v>309</v>
      </c>
      <c r="V458" s="87" t="s">
        <v>309</v>
      </c>
      <c r="W458" s="87" t="s">
        <v>309</v>
      </c>
      <c r="X458" s="87" t="s">
        <v>309</v>
      </c>
      <c r="Y458" s="64" t="s">
        <v>309</v>
      </c>
      <c r="AA458" s="64" t="str">
        <f>IF(Rg_ps!$E$5=Con_ve!$U$5,Con_ve!U458,IF(Rg_ps!$E$5=Con_ve!$V$5,Con_ve!V458,IF(Rg_ps!$E$5=Con_ve!$W$5,Con_ve!W458,IF(Rg_ps!$E$5=Con_ve!$X$5,Con_ve!X458,Con_ve!Y458))))</f>
        <v/>
      </c>
    </row>
    <row r="459" spans="2:27" ht="30" customHeight="1">
      <c r="B459" t="str">
        <f t="shared" si="8"/>
        <v/>
      </c>
      <c r="C459" s="97"/>
      <c r="D459" s="97"/>
      <c r="E459" s="97"/>
      <c r="F459" s="77"/>
      <c r="G459" s="156"/>
      <c r="H459" s="97"/>
      <c r="I459" s="97"/>
      <c r="J459" s="97"/>
      <c r="K459" s="97"/>
      <c r="P459" s="64" t="s">
        <v>309</v>
      </c>
      <c r="Q459" s="87" t="s">
        <v>309</v>
      </c>
      <c r="R459" s="87" t="s">
        <v>309</v>
      </c>
      <c r="S459" s="87" t="s">
        <v>309</v>
      </c>
      <c r="T459" s="87" t="s">
        <v>309</v>
      </c>
      <c r="U459" s="87" t="s">
        <v>309</v>
      </c>
      <c r="V459" s="87" t="s">
        <v>309</v>
      </c>
      <c r="W459" s="87" t="s">
        <v>309</v>
      </c>
      <c r="X459" s="87" t="s">
        <v>309</v>
      </c>
      <c r="Y459" s="64" t="s">
        <v>309</v>
      </c>
      <c r="AA459" s="64" t="str">
        <f>IF(Rg_ps!$E$5=Con_ve!$U$5,Con_ve!U459,IF(Rg_ps!$E$5=Con_ve!$V$5,Con_ve!V459,IF(Rg_ps!$E$5=Con_ve!$W$5,Con_ve!W459,IF(Rg_ps!$E$5=Con_ve!$X$5,Con_ve!X459,Con_ve!Y459))))</f>
        <v/>
      </c>
    </row>
    <row r="460" spans="2:27" ht="30" customHeight="1">
      <c r="B460" t="str">
        <f t="shared" si="8"/>
        <v/>
      </c>
      <c r="C460" s="97"/>
      <c r="D460" s="97"/>
      <c r="E460" s="97"/>
      <c r="F460" s="77"/>
      <c r="G460" s="156"/>
      <c r="H460" s="97"/>
      <c r="I460" s="97"/>
      <c r="J460" s="97"/>
      <c r="K460" s="97"/>
      <c r="P460" s="64" t="s">
        <v>309</v>
      </c>
      <c r="Q460" s="87" t="s">
        <v>309</v>
      </c>
      <c r="R460" s="87" t="s">
        <v>309</v>
      </c>
      <c r="S460" s="87" t="s">
        <v>309</v>
      </c>
      <c r="T460" s="87" t="s">
        <v>309</v>
      </c>
      <c r="U460" s="87" t="s">
        <v>309</v>
      </c>
      <c r="V460" s="87" t="s">
        <v>309</v>
      </c>
      <c r="W460" s="87" t="s">
        <v>309</v>
      </c>
      <c r="X460" s="87" t="s">
        <v>309</v>
      </c>
      <c r="Y460" s="64" t="s">
        <v>309</v>
      </c>
      <c r="AA460" s="64" t="str">
        <f>IF(Rg_ps!$E$5=Con_ve!$U$5,Con_ve!U460,IF(Rg_ps!$E$5=Con_ve!$V$5,Con_ve!V460,IF(Rg_ps!$E$5=Con_ve!$W$5,Con_ve!W460,IF(Rg_ps!$E$5=Con_ve!$X$5,Con_ve!X460,Con_ve!Y460))))</f>
        <v/>
      </c>
    </row>
    <row r="461" spans="2:27" ht="30" customHeight="1">
      <c r="B461" t="str">
        <f t="shared" si="8"/>
        <v/>
      </c>
      <c r="C461" s="97"/>
      <c r="D461" s="97"/>
      <c r="E461" s="97"/>
      <c r="F461" s="77"/>
      <c r="G461" s="156"/>
      <c r="H461" s="97"/>
      <c r="I461" s="97"/>
      <c r="J461" s="97"/>
      <c r="K461" s="97"/>
      <c r="P461" s="64" t="s">
        <v>309</v>
      </c>
      <c r="Q461" s="87" t="s">
        <v>309</v>
      </c>
      <c r="R461" s="87" t="s">
        <v>309</v>
      </c>
      <c r="S461" s="87" t="s">
        <v>309</v>
      </c>
      <c r="T461" s="87" t="s">
        <v>309</v>
      </c>
      <c r="U461" s="87" t="s">
        <v>309</v>
      </c>
      <c r="V461" s="87" t="s">
        <v>309</v>
      </c>
      <c r="W461" s="87" t="s">
        <v>309</v>
      </c>
      <c r="X461" s="87" t="s">
        <v>309</v>
      </c>
      <c r="Y461" s="64" t="s">
        <v>309</v>
      </c>
      <c r="AA461" s="64" t="str">
        <f>IF(Rg_ps!$E$5=Con_ve!$U$5,Con_ve!U461,IF(Rg_ps!$E$5=Con_ve!$V$5,Con_ve!V461,IF(Rg_ps!$E$5=Con_ve!$W$5,Con_ve!W461,IF(Rg_ps!$E$5=Con_ve!$X$5,Con_ve!X461,Con_ve!Y461))))</f>
        <v/>
      </c>
    </row>
    <row r="462" spans="2:27" ht="30" customHeight="1">
      <c r="B462" t="str">
        <f t="shared" si="8"/>
        <v/>
      </c>
      <c r="C462" s="97"/>
      <c r="D462" s="97"/>
      <c r="E462" s="97"/>
      <c r="F462" s="77"/>
      <c r="G462" s="156"/>
      <c r="H462" s="97"/>
      <c r="I462" s="97"/>
      <c r="J462" s="97"/>
      <c r="K462" s="97"/>
      <c r="P462" s="64" t="s">
        <v>309</v>
      </c>
      <c r="Q462" s="87" t="s">
        <v>309</v>
      </c>
      <c r="R462" s="87" t="s">
        <v>309</v>
      </c>
      <c r="S462" s="87" t="s">
        <v>309</v>
      </c>
      <c r="T462" s="87" t="s">
        <v>309</v>
      </c>
      <c r="U462" s="87" t="s">
        <v>309</v>
      </c>
      <c r="V462" s="87" t="s">
        <v>309</v>
      </c>
      <c r="W462" s="87" t="s">
        <v>309</v>
      </c>
      <c r="X462" s="87" t="s">
        <v>309</v>
      </c>
      <c r="Y462" s="64" t="s">
        <v>309</v>
      </c>
      <c r="AA462" s="64" t="str">
        <f>IF(Rg_ps!$E$5=Con_ve!$U$5,Con_ve!U462,IF(Rg_ps!$E$5=Con_ve!$V$5,Con_ve!V462,IF(Rg_ps!$E$5=Con_ve!$W$5,Con_ve!W462,IF(Rg_ps!$E$5=Con_ve!$X$5,Con_ve!X462,Con_ve!Y462))))</f>
        <v/>
      </c>
    </row>
    <row r="463" spans="2:27" ht="30" customHeight="1">
      <c r="B463" t="str">
        <f t="shared" si="8"/>
        <v/>
      </c>
      <c r="C463" s="97"/>
      <c r="D463" s="97"/>
      <c r="E463" s="97"/>
      <c r="F463" s="77"/>
      <c r="G463" s="156"/>
      <c r="H463" s="97"/>
      <c r="I463" s="97"/>
      <c r="J463" s="97"/>
      <c r="K463" s="97"/>
      <c r="P463" s="64" t="s">
        <v>309</v>
      </c>
      <c r="Q463" s="87" t="s">
        <v>309</v>
      </c>
      <c r="R463" s="87" t="s">
        <v>309</v>
      </c>
      <c r="S463" s="87" t="s">
        <v>309</v>
      </c>
      <c r="T463" s="87" t="s">
        <v>309</v>
      </c>
      <c r="U463" s="87" t="s">
        <v>309</v>
      </c>
      <c r="V463" s="87" t="s">
        <v>309</v>
      </c>
      <c r="W463" s="87" t="s">
        <v>309</v>
      </c>
      <c r="X463" s="87" t="s">
        <v>309</v>
      </c>
      <c r="Y463" s="64" t="s">
        <v>309</v>
      </c>
      <c r="AA463" s="64" t="str">
        <f>IF(Rg_ps!$E$5=Con_ve!$U$5,Con_ve!U463,IF(Rg_ps!$E$5=Con_ve!$V$5,Con_ve!V463,IF(Rg_ps!$E$5=Con_ve!$W$5,Con_ve!W463,IF(Rg_ps!$E$5=Con_ve!$X$5,Con_ve!X463,Con_ve!Y463))))</f>
        <v/>
      </c>
    </row>
    <row r="464" spans="2:27" ht="30" customHeight="1">
      <c r="B464" t="str">
        <f t="shared" si="8"/>
        <v/>
      </c>
      <c r="C464" s="97"/>
      <c r="D464" s="97"/>
      <c r="E464" s="97"/>
      <c r="F464" s="77"/>
      <c r="G464" s="156"/>
      <c r="H464" s="97"/>
      <c r="I464" s="97"/>
      <c r="J464" s="97"/>
      <c r="K464" s="97"/>
      <c r="P464" s="64" t="s">
        <v>309</v>
      </c>
      <c r="Q464" s="87" t="s">
        <v>309</v>
      </c>
      <c r="R464" s="87" t="s">
        <v>309</v>
      </c>
      <c r="S464" s="87" t="s">
        <v>309</v>
      </c>
      <c r="T464" s="87" t="s">
        <v>309</v>
      </c>
      <c r="U464" s="87" t="s">
        <v>309</v>
      </c>
      <c r="V464" s="87" t="s">
        <v>309</v>
      </c>
      <c r="W464" s="87" t="s">
        <v>309</v>
      </c>
      <c r="X464" s="87" t="s">
        <v>309</v>
      </c>
      <c r="Y464" s="64" t="s">
        <v>309</v>
      </c>
      <c r="AA464" s="64" t="str">
        <f>IF(Rg_ps!$E$5=Con_ve!$U$5,Con_ve!U464,IF(Rg_ps!$E$5=Con_ve!$V$5,Con_ve!V464,IF(Rg_ps!$E$5=Con_ve!$W$5,Con_ve!W464,IF(Rg_ps!$E$5=Con_ve!$X$5,Con_ve!X464,Con_ve!Y464))))</f>
        <v/>
      </c>
    </row>
    <row r="465" spans="2:27" ht="30" customHeight="1">
      <c r="B465" t="str">
        <f t="shared" si="8"/>
        <v/>
      </c>
      <c r="C465" s="97"/>
      <c r="D465" s="97"/>
      <c r="E465" s="97"/>
      <c r="F465" s="77"/>
      <c r="G465" s="156"/>
      <c r="H465" s="97"/>
      <c r="I465" s="97"/>
      <c r="J465" s="97"/>
      <c r="K465" s="97"/>
      <c r="P465" s="64" t="s">
        <v>309</v>
      </c>
      <c r="Q465" s="87" t="s">
        <v>309</v>
      </c>
      <c r="R465" s="87" t="s">
        <v>309</v>
      </c>
      <c r="S465" s="87" t="s">
        <v>309</v>
      </c>
      <c r="T465" s="87" t="s">
        <v>309</v>
      </c>
      <c r="U465" s="87" t="s">
        <v>309</v>
      </c>
      <c r="V465" s="87" t="s">
        <v>309</v>
      </c>
      <c r="W465" s="87" t="s">
        <v>309</v>
      </c>
      <c r="X465" s="87" t="s">
        <v>309</v>
      </c>
      <c r="Y465" s="64" t="s">
        <v>309</v>
      </c>
      <c r="AA465" s="64" t="str">
        <f>IF(Rg_ps!$E$5=Con_ve!$U$5,Con_ve!U465,IF(Rg_ps!$E$5=Con_ve!$V$5,Con_ve!V465,IF(Rg_ps!$E$5=Con_ve!$W$5,Con_ve!W465,IF(Rg_ps!$E$5=Con_ve!$X$5,Con_ve!X465,Con_ve!Y465))))</f>
        <v/>
      </c>
    </row>
    <row r="466" spans="2:27" ht="30" customHeight="1">
      <c r="B466" t="str">
        <f t="shared" si="8"/>
        <v/>
      </c>
      <c r="C466" s="97"/>
      <c r="D466" s="97"/>
      <c r="E466" s="97"/>
      <c r="F466" s="77"/>
      <c r="G466" s="156"/>
      <c r="H466" s="97"/>
      <c r="I466" s="97"/>
      <c r="J466" s="97"/>
      <c r="K466" s="97"/>
      <c r="P466" s="64" t="s">
        <v>309</v>
      </c>
      <c r="Q466" s="87" t="s">
        <v>309</v>
      </c>
      <c r="R466" s="87" t="s">
        <v>309</v>
      </c>
      <c r="S466" s="87" t="s">
        <v>309</v>
      </c>
      <c r="T466" s="87" t="s">
        <v>309</v>
      </c>
      <c r="U466" s="87" t="s">
        <v>309</v>
      </c>
      <c r="V466" s="87" t="s">
        <v>309</v>
      </c>
      <c r="W466" s="87" t="s">
        <v>309</v>
      </c>
      <c r="X466" s="87" t="s">
        <v>309</v>
      </c>
      <c r="Y466" s="64" t="s">
        <v>309</v>
      </c>
      <c r="AA466" s="64" t="str">
        <f>IF(Rg_ps!$E$5=Con_ve!$U$5,Con_ve!U466,IF(Rg_ps!$E$5=Con_ve!$V$5,Con_ve!V466,IF(Rg_ps!$E$5=Con_ve!$W$5,Con_ve!W466,IF(Rg_ps!$E$5=Con_ve!$X$5,Con_ve!X466,Con_ve!Y466))))</f>
        <v/>
      </c>
    </row>
    <row r="467" spans="2:27" ht="30" customHeight="1">
      <c r="B467" t="str">
        <f t="shared" si="8"/>
        <v/>
      </c>
      <c r="C467" s="97"/>
      <c r="D467" s="97"/>
      <c r="E467" s="97"/>
      <c r="F467" s="77"/>
      <c r="G467" s="156"/>
      <c r="H467" s="97"/>
      <c r="I467" s="97"/>
      <c r="J467" s="97"/>
      <c r="K467" s="97"/>
      <c r="P467" s="64" t="s">
        <v>309</v>
      </c>
      <c r="Q467" s="87" t="s">
        <v>309</v>
      </c>
      <c r="R467" s="87" t="s">
        <v>309</v>
      </c>
      <c r="S467" s="87" t="s">
        <v>309</v>
      </c>
      <c r="T467" s="87" t="s">
        <v>309</v>
      </c>
      <c r="U467" s="87" t="s">
        <v>309</v>
      </c>
      <c r="V467" s="87" t="s">
        <v>309</v>
      </c>
      <c r="W467" s="87" t="s">
        <v>309</v>
      </c>
      <c r="X467" s="87" t="s">
        <v>309</v>
      </c>
      <c r="Y467" s="64" t="s">
        <v>309</v>
      </c>
      <c r="AA467" s="64" t="str">
        <f>IF(Rg_ps!$E$5=Con_ve!$U$5,Con_ve!U467,IF(Rg_ps!$E$5=Con_ve!$V$5,Con_ve!V467,IF(Rg_ps!$E$5=Con_ve!$W$5,Con_ve!W467,IF(Rg_ps!$E$5=Con_ve!$X$5,Con_ve!X467,Con_ve!Y467))))</f>
        <v/>
      </c>
    </row>
    <row r="468" spans="2:27" ht="30" customHeight="1">
      <c r="B468" t="str">
        <f t="shared" si="8"/>
        <v/>
      </c>
      <c r="C468" s="97"/>
      <c r="D468" s="97"/>
      <c r="E468" s="97"/>
      <c r="F468" s="77"/>
      <c r="G468" s="156"/>
      <c r="H468" s="97"/>
      <c r="I468" s="97"/>
      <c r="J468" s="97"/>
      <c r="K468" s="97"/>
      <c r="P468" s="64" t="s">
        <v>309</v>
      </c>
      <c r="Q468" s="87" t="s">
        <v>309</v>
      </c>
      <c r="R468" s="87" t="s">
        <v>309</v>
      </c>
      <c r="S468" s="87" t="s">
        <v>309</v>
      </c>
      <c r="T468" s="87" t="s">
        <v>309</v>
      </c>
      <c r="U468" s="87" t="s">
        <v>309</v>
      </c>
      <c r="V468" s="87" t="s">
        <v>309</v>
      </c>
      <c r="W468" s="87" t="s">
        <v>309</v>
      </c>
      <c r="X468" s="87" t="s">
        <v>309</v>
      </c>
      <c r="Y468" s="64" t="s">
        <v>309</v>
      </c>
      <c r="AA468" s="64" t="str">
        <f>IF(Rg_ps!$E$5=Con_ve!$U$5,Con_ve!U468,IF(Rg_ps!$E$5=Con_ve!$V$5,Con_ve!V468,IF(Rg_ps!$E$5=Con_ve!$W$5,Con_ve!W468,IF(Rg_ps!$E$5=Con_ve!$X$5,Con_ve!X468,Con_ve!Y468))))</f>
        <v/>
      </c>
    </row>
    <row r="469" spans="2:27" ht="30" customHeight="1">
      <c r="B469" t="str">
        <f t="shared" si="8"/>
        <v/>
      </c>
      <c r="C469" s="97"/>
      <c r="D469" s="97"/>
      <c r="E469" s="97"/>
      <c r="F469" s="77"/>
      <c r="G469" s="156"/>
      <c r="H469" s="97"/>
      <c r="I469" s="97"/>
      <c r="J469" s="97"/>
      <c r="K469" s="97"/>
      <c r="P469" s="64" t="s">
        <v>309</v>
      </c>
      <c r="Q469" s="87" t="s">
        <v>309</v>
      </c>
      <c r="R469" s="87" t="s">
        <v>309</v>
      </c>
      <c r="S469" s="87" t="s">
        <v>309</v>
      </c>
      <c r="T469" s="87" t="s">
        <v>309</v>
      </c>
      <c r="U469" s="87" t="s">
        <v>309</v>
      </c>
      <c r="V469" s="87" t="s">
        <v>309</v>
      </c>
      <c r="W469" s="87" t="s">
        <v>309</v>
      </c>
      <c r="X469" s="87" t="s">
        <v>309</v>
      </c>
      <c r="Y469" s="64" t="s">
        <v>309</v>
      </c>
      <c r="AA469" s="64" t="str">
        <f>IF(Rg_ps!$E$5=Con_ve!$U$5,Con_ve!U469,IF(Rg_ps!$E$5=Con_ve!$V$5,Con_ve!V469,IF(Rg_ps!$E$5=Con_ve!$W$5,Con_ve!W469,IF(Rg_ps!$E$5=Con_ve!$X$5,Con_ve!X469,Con_ve!Y469))))</f>
        <v/>
      </c>
    </row>
    <row r="470" spans="2:27" ht="30" customHeight="1">
      <c r="B470" t="str">
        <f t="shared" si="8"/>
        <v/>
      </c>
      <c r="C470" s="97"/>
      <c r="D470" s="97"/>
      <c r="E470" s="97"/>
      <c r="F470" s="77"/>
      <c r="G470" s="156"/>
      <c r="H470" s="97"/>
      <c r="I470" s="97"/>
      <c r="J470" s="97"/>
      <c r="K470" s="97"/>
      <c r="P470" s="64" t="s">
        <v>309</v>
      </c>
      <c r="Q470" s="87" t="s">
        <v>309</v>
      </c>
      <c r="R470" s="87" t="s">
        <v>309</v>
      </c>
      <c r="S470" s="87" t="s">
        <v>309</v>
      </c>
      <c r="T470" s="87" t="s">
        <v>309</v>
      </c>
      <c r="U470" s="87" t="s">
        <v>309</v>
      </c>
      <c r="V470" s="87" t="s">
        <v>309</v>
      </c>
      <c r="W470" s="87" t="s">
        <v>309</v>
      </c>
      <c r="X470" s="87" t="s">
        <v>309</v>
      </c>
      <c r="Y470" s="64" t="s">
        <v>309</v>
      </c>
      <c r="AA470" s="64" t="str">
        <f>IF(Rg_ps!$E$5=Con_ve!$U$5,Con_ve!U470,IF(Rg_ps!$E$5=Con_ve!$V$5,Con_ve!V470,IF(Rg_ps!$E$5=Con_ve!$W$5,Con_ve!W470,IF(Rg_ps!$E$5=Con_ve!$X$5,Con_ve!X470,Con_ve!Y470))))</f>
        <v/>
      </c>
    </row>
    <row r="471" spans="2:27" ht="30" customHeight="1">
      <c r="B471" t="str">
        <f t="shared" si="8"/>
        <v/>
      </c>
      <c r="C471" s="97"/>
      <c r="D471" s="97"/>
      <c r="E471" s="97"/>
      <c r="F471" s="77"/>
      <c r="G471" s="156"/>
      <c r="H471" s="97"/>
      <c r="I471" s="97"/>
      <c r="J471" s="97"/>
      <c r="K471" s="97"/>
      <c r="P471" s="64" t="s">
        <v>309</v>
      </c>
      <c r="Q471" s="87" t="s">
        <v>309</v>
      </c>
      <c r="R471" s="87" t="s">
        <v>309</v>
      </c>
      <c r="S471" s="87" t="s">
        <v>309</v>
      </c>
      <c r="T471" s="87" t="s">
        <v>309</v>
      </c>
      <c r="U471" s="87" t="s">
        <v>309</v>
      </c>
      <c r="V471" s="87" t="s">
        <v>309</v>
      </c>
      <c r="W471" s="87" t="s">
        <v>309</v>
      </c>
      <c r="X471" s="87" t="s">
        <v>309</v>
      </c>
      <c r="Y471" s="64" t="s">
        <v>309</v>
      </c>
      <c r="AA471" s="64" t="str">
        <f>IF(Rg_ps!$E$5=Con_ve!$U$5,Con_ve!U471,IF(Rg_ps!$E$5=Con_ve!$V$5,Con_ve!V471,IF(Rg_ps!$E$5=Con_ve!$W$5,Con_ve!W471,IF(Rg_ps!$E$5=Con_ve!$X$5,Con_ve!X471,Con_ve!Y471))))</f>
        <v/>
      </c>
    </row>
    <row r="472" spans="2:27" ht="30" customHeight="1">
      <c r="B472" t="str">
        <f t="shared" si="8"/>
        <v/>
      </c>
      <c r="C472" s="97"/>
      <c r="D472" s="97"/>
      <c r="E472" s="97"/>
      <c r="F472" s="77"/>
      <c r="G472" s="156"/>
      <c r="H472" s="97"/>
      <c r="I472" s="97"/>
      <c r="J472" s="97"/>
      <c r="K472" s="97"/>
      <c r="P472" s="64" t="s">
        <v>309</v>
      </c>
      <c r="Q472" s="87" t="s">
        <v>309</v>
      </c>
      <c r="R472" s="87" t="s">
        <v>309</v>
      </c>
      <c r="S472" s="87" t="s">
        <v>309</v>
      </c>
      <c r="T472" s="87" t="s">
        <v>309</v>
      </c>
      <c r="U472" s="87" t="s">
        <v>309</v>
      </c>
      <c r="V472" s="87" t="s">
        <v>309</v>
      </c>
      <c r="W472" s="87" t="s">
        <v>309</v>
      </c>
      <c r="X472" s="87" t="s">
        <v>309</v>
      </c>
      <c r="Y472" s="64" t="s">
        <v>309</v>
      </c>
      <c r="AA472" s="64" t="str">
        <f>IF(Rg_ps!$E$5=Con_ve!$U$5,Con_ve!U472,IF(Rg_ps!$E$5=Con_ve!$V$5,Con_ve!V472,IF(Rg_ps!$E$5=Con_ve!$W$5,Con_ve!W472,IF(Rg_ps!$E$5=Con_ve!$X$5,Con_ve!X472,Con_ve!Y472))))</f>
        <v/>
      </c>
    </row>
    <row r="473" spans="2:27" ht="30" customHeight="1">
      <c r="B473" t="str">
        <f t="shared" si="8"/>
        <v/>
      </c>
      <c r="C473" s="97"/>
      <c r="D473" s="97"/>
      <c r="E473" s="97"/>
      <c r="F473" s="77"/>
      <c r="G473" s="156"/>
      <c r="H473" s="97"/>
      <c r="I473" s="97"/>
      <c r="J473" s="97"/>
      <c r="K473" s="97"/>
      <c r="P473" s="64" t="s">
        <v>309</v>
      </c>
      <c r="Q473" s="87" t="s">
        <v>309</v>
      </c>
      <c r="R473" s="87" t="s">
        <v>309</v>
      </c>
      <c r="S473" s="87" t="s">
        <v>309</v>
      </c>
      <c r="T473" s="87" t="s">
        <v>309</v>
      </c>
      <c r="U473" s="87" t="s">
        <v>309</v>
      </c>
      <c r="V473" s="87" t="s">
        <v>309</v>
      </c>
      <c r="W473" s="87" t="s">
        <v>309</v>
      </c>
      <c r="X473" s="87" t="s">
        <v>309</v>
      </c>
      <c r="Y473" s="64" t="s">
        <v>309</v>
      </c>
      <c r="AA473" s="64" t="str">
        <f>IF(Rg_ps!$E$5=Con_ve!$U$5,Con_ve!U473,IF(Rg_ps!$E$5=Con_ve!$V$5,Con_ve!V473,IF(Rg_ps!$E$5=Con_ve!$W$5,Con_ve!W473,IF(Rg_ps!$E$5=Con_ve!$X$5,Con_ve!X473,Con_ve!Y473))))</f>
        <v/>
      </c>
    </row>
    <row r="474" spans="2:27" ht="30" customHeight="1">
      <c r="B474" t="str">
        <f t="shared" si="8"/>
        <v/>
      </c>
      <c r="C474" s="97"/>
      <c r="D474" s="97"/>
      <c r="E474" s="97"/>
      <c r="F474" s="77"/>
      <c r="G474" s="156"/>
      <c r="H474" s="97"/>
      <c r="I474" s="97"/>
      <c r="J474" s="97"/>
      <c r="K474" s="97"/>
      <c r="P474" s="64" t="s">
        <v>309</v>
      </c>
      <c r="Q474" s="87" t="s">
        <v>309</v>
      </c>
      <c r="R474" s="87" t="s">
        <v>309</v>
      </c>
      <c r="S474" s="87" t="s">
        <v>309</v>
      </c>
      <c r="T474" s="87" t="s">
        <v>309</v>
      </c>
      <c r="U474" s="87" t="s">
        <v>309</v>
      </c>
      <c r="V474" s="87" t="s">
        <v>309</v>
      </c>
      <c r="W474" s="87" t="s">
        <v>309</v>
      </c>
      <c r="X474" s="87" t="s">
        <v>309</v>
      </c>
      <c r="Y474" s="64" t="s">
        <v>309</v>
      </c>
      <c r="AA474" s="64" t="str">
        <f>IF(Rg_ps!$E$5=Con_ve!$U$5,Con_ve!U474,IF(Rg_ps!$E$5=Con_ve!$V$5,Con_ve!V474,IF(Rg_ps!$E$5=Con_ve!$W$5,Con_ve!W474,IF(Rg_ps!$E$5=Con_ve!$X$5,Con_ve!X474,Con_ve!Y474))))</f>
        <v/>
      </c>
    </row>
    <row r="475" spans="2:27" ht="30" customHeight="1">
      <c r="B475" t="str">
        <f t="shared" si="8"/>
        <v/>
      </c>
      <c r="C475" s="97"/>
      <c r="D475" s="97"/>
      <c r="E475" s="97"/>
      <c r="F475" s="77"/>
      <c r="G475" s="156"/>
      <c r="H475" s="97"/>
      <c r="I475" s="97"/>
      <c r="J475" s="97"/>
      <c r="K475" s="97"/>
      <c r="P475" s="64" t="s">
        <v>309</v>
      </c>
      <c r="Q475" s="87" t="s">
        <v>309</v>
      </c>
      <c r="R475" s="87" t="s">
        <v>309</v>
      </c>
      <c r="S475" s="87" t="s">
        <v>309</v>
      </c>
      <c r="T475" s="87" t="s">
        <v>309</v>
      </c>
      <c r="U475" s="87" t="s">
        <v>309</v>
      </c>
      <c r="V475" s="87" t="s">
        <v>309</v>
      </c>
      <c r="W475" s="87" t="s">
        <v>309</v>
      </c>
      <c r="X475" s="87" t="s">
        <v>309</v>
      </c>
      <c r="Y475" s="64" t="s">
        <v>309</v>
      </c>
      <c r="AA475" s="64" t="str">
        <f>IF(Rg_ps!$E$5=Con_ve!$U$5,Con_ve!U475,IF(Rg_ps!$E$5=Con_ve!$V$5,Con_ve!V475,IF(Rg_ps!$E$5=Con_ve!$W$5,Con_ve!W475,IF(Rg_ps!$E$5=Con_ve!$X$5,Con_ve!X475,Con_ve!Y475))))</f>
        <v/>
      </c>
    </row>
    <row r="476" spans="2:27" ht="30" customHeight="1">
      <c r="B476" t="str">
        <f t="shared" si="8"/>
        <v/>
      </c>
      <c r="C476" s="97"/>
      <c r="D476" s="97"/>
      <c r="E476" s="97"/>
      <c r="F476" s="77"/>
      <c r="G476" s="156"/>
      <c r="H476" s="97"/>
      <c r="I476" s="97"/>
      <c r="J476" s="97"/>
      <c r="K476" s="97"/>
      <c r="P476" s="64" t="s">
        <v>309</v>
      </c>
      <c r="Q476" s="87" t="s">
        <v>309</v>
      </c>
      <c r="R476" s="87" t="s">
        <v>309</v>
      </c>
      <c r="S476" s="87" t="s">
        <v>309</v>
      </c>
      <c r="T476" s="87" t="s">
        <v>309</v>
      </c>
      <c r="U476" s="87" t="s">
        <v>309</v>
      </c>
      <c r="V476" s="87" t="s">
        <v>309</v>
      </c>
      <c r="W476" s="87" t="s">
        <v>309</v>
      </c>
      <c r="X476" s="87" t="s">
        <v>309</v>
      </c>
      <c r="Y476" s="64" t="s">
        <v>309</v>
      </c>
      <c r="AA476" s="64" t="str">
        <f>IF(Rg_ps!$E$5=Con_ve!$U$5,Con_ve!U476,IF(Rg_ps!$E$5=Con_ve!$V$5,Con_ve!V476,IF(Rg_ps!$E$5=Con_ve!$W$5,Con_ve!W476,IF(Rg_ps!$E$5=Con_ve!$X$5,Con_ve!X476,Con_ve!Y476))))</f>
        <v/>
      </c>
    </row>
    <row r="477" spans="2:27" ht="30" customHeight="1">
      <c r="B477" t="str">
        <f t="shared" si="8"/>
        <v/>
      </c>
      <c r="C477" s="97"/>
      <c r="D477" s="97"/>
      <c r="E477" s="97"/>
      <c r="F477" s="77"/>
      <c r="G477" s="156"/>
      <c r="H477" s="97"/>
      <c r="I477" s="97"/>
      <c r="J477" s="97"/>
      <c r="K477" s="97"/>
      <c r="P477" s="64" t="s">
        <v>309</v>
      </c>
      <c r="Q477" s="87" t="s">
        <v>309</v>
      </c>
      <c r="R477" s="87" t="s">
        <v>309</v>
      </c>
      <c r="S477" s="87" t="s">
        <v>309</v>
      </c>
      <c r="T477" s="87" t="s">
        <v>309</v>
      </c>
      <c r="U477" s="87" t="s">
        <v>309</v>
      </c>
      <c r="V477" s="87" t="s">
        <v>309</v>
      </c>
      <c r="W477" s="87" t="s">
        <v>309</v>
      </c>
      <c r="X477" s="87" t="s">
        <v>309</v>
      </c>
      <c r="Y477" s="64" t="s">
        <v>309</v>
      </c>
      <c r="AA477" s="64" t="str">
        <f>IF(Rg_ps!$E$5=Con_ve!$U$5,Con_ve!U477,IF(Rg_ps!$E$5=Con_ve!$V$5,Con_ve!V477,IF(Rg_ps!$E$5=Con_ve!$W$5,Con_ve!W477,IF(Rg_ps!$E$5=Con_ve!$X$5,Con_ve!X477,Con_ve!Y477))))</f>
        <v/>
      </c>
    </row>
    <row r="478" spans="2:27" ht="30" customHeight="1">
      <c r="B478" t="str">
        <f t="shared" si="8"/>
        <v/>
      </c>
      <c r="C478" s="97"/>
      <c r="D478" s="97"/>
      <c r="E478" s="97"/>
      <c r="F478" s="77"/>
      <c r="G478" s="156"/>
      <c r="H478" s="97"/>
      <c r="I478" s="97"/>
      <c r="J478" s="97"/>
      <c r="K478" s="97"/>
      <c r="P478" s="64" t="s">
        <v>309</v>
      </c>
      <c r="Q478" s="87" t="s">
        <v>309</v>
      </c>
      <c r="R478" s="87" t="s">
        <v>309</v>
      </c>
      <c r="S478" s="87" t="s">
        <v>309</v>
      </c>
      <c r="T478" s="87" t="s">
        <v>309</v>
      </c>
      <c r="U478" s="87" t="s">
        <v>309</v>
      </c>
      <c r="V478" s="87" t="s">
        <v>309</v>
      </c>
      <c r="W478" s="87" t="s">
        <v>309</v>
      </c>
      <c r="X478" s="87" t="s">
        <v>309</v>
      </c>
      <c r="Y478" s="64" t="s">
        <v>309</v>
      </c>
      <c r="AA478" s="64" t="str">
        <f>IF(Rg_ps!$E$5=Con_ve!$U$5,Con_ve!U478,IF(Rg_ps!$E$5=Con_ve!$V$5,Con_ve!V478,IF(Rg_ps!$E$5=Con_ve!$W$5,Con_ve!W478,IF(Rg_ps!$E$5=Con_ve!$X$5,Con_ve!X478,Con_ve!Y478))))</f>
        <v/>
      </c>
    </row>
    <row r="479" spans="2:27" ht="30" customHeight="1">
      <c r="B479" t="str">
        <f t="shared" si="8"/>
        <v/>
      </c>
      <c r="C479" s="97"/>
      <c r="D479" s="97"/>
      <c r="E479" s="97"/>
      <c r="F479" s="77"/>
      <c r="G479" s="156"/>
      <c r="H479" s="97"/>
      <c r="I479" s="97"/>
      <c r="J479" s="97"/>
      <c r="K479" s="97"/>
      <c r="P479" s="64" t="s">
        <v>309</v>
      </c>
      <c r="Q479" s="87" t="s">
        <v>309</v>
      </c>
      <c r="R479" s="87" t="s">
        <v>309</v>
      </c>
      <c r="S479" s="87" t="s">
        <v>309</v>
      </c>
      <c r="T479" s="87" t="s">
        <v>309</v>
      </c>
      <c r="U479" s="87" t="s">
        <v>309</v>
      </c>
      <c r="V479" s="87" t="s">
        <v>309</v>
      </c>
      <c r="W479" s="87" t="s">
        <v>309</v>
      </c>
      <c r="X479" s="87" t="s">
        <v>309</v>
      </c>
      <c r="Y479" s="64" t="s">
        <v>309</v>
      </c>
      <c r="AA479" s="64" t="str">
        <f>IF(Rg_ps!$E$5=Con_ve!$U$5,Con_ve!U479,IF(Rg_ps!$E$5=Con_ve!$V$5,Con_ve!V479,IF(Rg_ps!$E$5=Con_ve!$W$5,Con_ve!W479,IF(Rg_ps!$E$5=Con_ve!$X$5,Con_ve!X479,Con_ve!Y479))))</f>
        <v/>
      </c>
    </row>
    <row r="480" spans="2:27" ht="30" customHeight="1">
      <c r="B480" t="str">
        <f t="shared" si="8"/>
        <v/>
      </c>
      <c r="C480" s="97"/>
      <c r="D480" s="97"/>
      <c r="E480" s="97"/>
      <c r="F480" s="77"/>
      <c r="G480" s="156"/>
      <c r="H480" s="97"/>
      <c r="I480" s="97"/>
      <c r="J480" s="97"/>
      <c r="K480" s="97"/>
      <c r="P480" s="64" t="s">
        <v>309</v>
      </c>
      <c r="Q480" s="87" t="s">
        <v>309</v>
      </c>
      <c r="R480" s="87" t="s">
        <v>309</v>
      </c>
      <c r="S480" s="87" t="s">
        <v>309</v>
      </c>
      <c r="T480" s="87" t="s">
        <v>309</v>
      </c>
      <c r="U480" s="87" t="s">
        <v>309</v>
      </c>
      <c r="V480" s="87" t="s">
        <v>309</v>
      </c>
      <c r="W480" s="87" t="s">
        <v>309</v>
      </c>
      <c r="X480" s="87" t="s">
        <v>309</v>
      </c>
      <c r="Y480" s="64" t="s">
        <v>309</v>
      </c>
      <c r="AA480" s="64" t="str">
        <f>IF(Rg_ps!$E$5=Con_ve!$U$5,Con_ve!U480,IF(Rg_ps!$E$5=Con_ve!$V$5,Con_ve!V480,IF(Rg_ps!$E$5=Con_ve!$W$5,Con_ve!W480,IF(Rg_ps!$E$5=Con_ve!$X$5,Con_ve!X480,Con_ve!Y480))))</f>
        <v/>
      </c>
    </row>
    <row r="481" spans="2:27" ht="30" customHeight="1">
      <c r="B481" t="str">
        <f t="shared" si="8"/>
        <v/>
      </c>
      <c r="C481" s="97"/>
      <c r="D481" s="97"/>
      <c r="E481" s="97"/>
      <c r="F481" s="77"/>
      <c r="G481" s="156"/>
      <c r="H481" s="97"/>
      <c r="I481" s="97"/>
      <c r="J481" s="97"/>
      <c r="K481" s="97"/>
      <c r="P481" s="64" t="s">
        <v>309</v>
      </c>
      <c r="Q481" s="87" t="s">
        <v>309</v>
      </c>
      <c r="R481" s="87" t="s">
        <v>309</v>
      </c>
      <c r="S481" s="87" t="s">
        <v>309</v>
      </c>
      <c r="T481" s="87" t="s">
        <v>309</v>
      </c>
      <c r="U481" s="87" t="s">
        <v>309</v>
      </c>
      <c r="V481" s="87" t="s">
        <v>309</v>
      </c>
      <c r="W481" s="87" t="s">
        <v>309</v>
      </c>
      <c r="X481" s="87" t="s">
        <v>309</v>
      </c>
      <c r="Y481" s="64" t="s">
        <v>309</v>
      </c>
      <c r="AA481" s="64" t="str">
        <f>IF(Rg_ps!$E$5=Con_ve!$U$5,Con_ve!U481,IF(Rg_ps!$E$5=Con_ve!$V$5,Con_ve!V481,IF(Rg_ps!$E$5=Con_ve!$W$5,Con_ve!W481,IF(Rg_ps!$E$5=Con_ve!$X$5,Con_ve!X481,Con_ve!Y481))))</f>
        <v/>
      </c>
    </row>
    <row r="482" spans="2:27" ht="30" customHeight="1">
      <c r="B482" t="str">
        <f t="shared" si="8"/>
        <v/>
      </c>
      <c r="C482" s="97"/>
      <c r="D482" s="97"/>
      <c r="E482" s="97"/>
      <c r="F482" s="77"/>
      <c r="G482" s="156"/>
      <c r="H482" s="97"/>
      <c r="I482" s="97"/>
      <c r="J482" s="97"/>
      <c r="K482" s="97"/>
      <c r="P482" s="64" t="s">
        <v>309</v>
      </c>
      <c r="Q482" s="87" t="s">
        <v>309</v>
      </c>
      <c r="R482" s="87" t="s">
        <v>309</v>
      </c>
      <c r="S482" s="87" t="s">
        <v>309</v>
      </c>
      <c r="T482" s="87" t="s">
        <v>309</v>
      </c>
      <c r="U482" s="87" t="s">
        <v>309</v>
      </c>
      <c r="V482" s="87" t="s">
        <v>309</v>
      </c>
      <c r="W482" s="87" t="s">
        <v>309</v>
      </c>
      <c r="X482" s="87" t="s">
        <v>309</v>
      </c>
      <c r="Y482" s="64" t="s">
        <v>309</v>
      </c>
      <c r="AA482" s="64" t="str">
        <f>IF(Rg_ps!$E$5=Con_ve!$U$5,Con_ve!U482,IF(Rg_ps!$E$5=Con_ve!$V$5,Con_ve!V482,IF(Rg_ps!$E$5=Con_ve!$W$5,Con_ve!W482,IF(Rg_ps!$E$5=Con_ve!$X$5,Con_ve!X482,Con_ve!Y482))))</f>
        <v/>
      </c>
    </row>
    <row r="483" spans="2:27" ht="30" customHeight="1">
      <c r="B483" t="str">
        <f t="shared" si="8"/>
        <v/>
      </c>
      <c r="C483" s="97"/>
      <c r="D483" s="97"/>
      <c r="E483" s="97"/>
      <c r="F483" s="77"/>
      <c r="G483" s="156"/>
      <c r="H483" s="97"/>
      <c r="I483" s="97"/>
      <c r="J483" s="97"/>
      <c r="K483" s="97"/>
      <c r="P483" s="64" t="s">
        <v>309</v>
      </c>
      <c r="Q483" s="87" t="s">
        <v>309</v>
      </c>
      <c r="R483" s="87" t="s">
        <v>309</v>
      </c>
      <c r="S483" s="87" t="s">
        <v>309</v>
      </c>
      <c r="T483" s="87" t="s">
        <v>309</v>
      </c>
      <c r="U483" s="87" t="s">
        <v>309</v>
      </c>
      <c r="V483" s="87" t="s">
        <v>309</v>
      </c>
      <c r="W483" s="87" t="s">
        <v>309</v>
      </c>
      <c r="X483" s="87" t="s">
        <v>309</v>
      </c>
      <c r="Y483" s="64" t="s">
        <v>309</v>
      </c>
      <c r="AA483" s="64" t="str">
        <f>IF(Rg_ps!$E$5=Con_ve!$U$5,Con_ve!U483,IF(Rg_ps!$E$5=Con_ve!$V$5,Con_ve!V483,IF(Rg_ps!$E$5=Con_ve!$W$5,Con_ve!W483,IF(Rg_ps!$E$5=Con_ve!$X$5,Con_ve!X483,Con_ve!Y483))))</f>
        <v/>
      </c>
    </row>
    <row r="484" spans="2:27" ht="30" customHeight="1">
      <c r="B484" t="str">
        <f t="shared" si="8"/>
        <v/>
      </c>
      <c r="C484" s="97"/>
      <c r="D484" s="97"/>
      <c r="E484" s="97"/>
      <c r="F484" s="77"/>
      <c r="G484" s="156"/>
      <c r="H484" s="97"/>
      <c r="I484" s="97"/>
      <c r="J484" s="97"/>
      <c r="K484" s="97"/>
      <c r="P484" s="64" t="s">
        <v>309</v>
      </c>
      <c r="Q484" s="87" t="s">
        <v>309</v>
      </c>
      <c r="R484" s="87" t="s">
        <v>309</v>
      </c>
      <c r="S484" s="87" t="s">
        <v>309</v>
      </c>
      <c r="T484" s="87" t="s">
        <v>309</v>
      </c>
      <c r="U484" s="87" t="s">
        <v>309</v>
      </c>
      <c r="V484" s="87" t="s">
        <v>309</v>
      </c>
      <c r="W484" s="87" t="s">
        <v>309</v>
      </c>
      <c r="X484" s="87" t="s">
        <v>309</v>
      </c>
      <c r="Y484" s="64" t="s">
        <v>309</v>
      </c>
      <c r="AA484" s="64" t="str">
        <f>IF(Rg_ps!$E$5=Con_ve!$U$5,Con_ve!U484,IF(Rg_ps!$E$5=Con_ve!$V$5,Con_ve!V484,IF(Rg_ps!$E$5=Con_ve!$W$5,Con_ve!W484,IF(Rg_ps!$E$5=Con_ve!$X$5,Con_ve!X484,Con_ve!Y484))))</f>
        <v/>
      </c>
    </row>
    <row r="485" spans="2:27" ht="30" customHeight="1">
      <c r="B485" t="str">
        <f t="shared" si="8"/>
        <v/>
      </c>
      <c r="C485" s="97"/>
      <c r="D485" s="97"/>
      <c r="E485" s="97"/>
      <c r="F485" s="77"/>
      <c r="G485" s="156"/>
      <c r="H485" s="97"/>
      <c r="I485" s="97"/>
      <c r="J485" s="97"/>
      <c r="K485" s="97"/>
      <c r="P485" s="64" t="s">
        <v>309</v>
      </c>
      <c r="Q485" s="87" t="s">
        <v>309</v>
      </c>
      <c r="R485" s="87" t="s">
        <v>309</v>
      </c>
      <c r="S485" s="87" t="s">
        <v>309</v>
      </c>
      <c r="T485" s="87" t="s">
        <v>309</v>
      </c>
      <c r="U485" s="87" t="s">
        <v>309</v>
      </c>
      <c r="V485" s="87" t="s">
        <v>309</v>
      </c>
      <c r="W485" s="87" t="s">
        <v>309</v>
      </c>
      <c r="X485" s="87" t="s">
        <v>309</v>
      </c>
      <c r="Y485" s="64" t="s">
        <v>309</v>
      </c>
      <c r="AA485" s="64" t="str">
        <f>IF(Rg_ps!$E$5=Con_ve!$U$5,Con_ve!U485,IF(Rg_ps!$E$5=Con_ve!$V$5,Con_ve!V485,IF(Rg_ps!$E$5=Con_ve!$W$5,Con_ve!W485,IF(Rg_ps!$E$5=Con_ve!$X$5,Con_ve!X485,Con_ve!Y485))))</f>
        <v/>
      </c>
    </row>
    <row r="486" spans="2:27" ht="30" customHeight="1">
      <c r="B486" t="str">
        <f t="shared" si="8"/>
        <v/>
      </c>
      <c r="C486" s="97"/>
      <c r="D486" s="97"/>
      <c r="E486" s="97"/>
      <c r="F486" s="77"/>
      <c r="G486" s="156"/>
      <c r="H486" s="97"/>
      <c r="I486" s="97"/>
      <c r="J486" s="97"/>
      <c r="K486" s="97"/>
      <c r="P486" s="64" t="s">
        <v>309</v>
      </c>
      <c r="Q486" s="87" t="s">
        <v>309</v>
      </c>
      <c r="R486" s="87" t="s">
        <v>309</v>
      </c>
      <c r="S486" s="87" t="s">
        <v>309</v>
      </c>
      <c r="T486" s="87" t="s">
        <v>309</v>
      </c>
      <c r="U486" s="87" t="s">
        <v>309</v>
      </c>
      <c r="V486" s="87" t="s">
        <v>309</v>
      </c>
      <c r="W486" s="87" t="s">
        <v>309</v>
      </c>
      <c r="X486" s="87" t="s">
        <v>309</v>
      </c>
      <c r="Y486" s="64" t="s">
        <v>309</v>
      </c>
      <c r="AA486" s="64" t="str">
        <f>IF(Rg_ps!$E$5=Con_ve!$U$5,Con_ve!U486,IF(Rg_ps!$E$5=Con_ve!$V$5,Con_ve!V486,IF(Rg_ps!$E$5=Con_ve!$W$5,Con_ve!W486,IF(Rg_ps!$E$5=Con_ve!$X$5,Con_ve!X486,Con_ve!Y486))))</f>
        <v/>
      </c>
    </row>
    <row r="487" spans="2:27" ht="30" customHeight="1">
      <c r="B487" t="str">
        <f t="shared" si="8"/>
        <v/>
      </c>
      <c r="C487" s="97"/>
      <c r="D487" s="97"/>
      <c r="E487" s="97"/>
      <c r="F487" s="77"/>
      <c r="G487" s="156"/>
      <c r="H487" s="97"/>
      <c r="I487" s="97"/>
      <c r="J487" s="97"/>
      <c r="K487" s="97"/>
      <c r="P487" s="64" t="s">
        <v>309</v>
      </c>
      <c r="Q487" s="87" t="s">
        <v>309</v>
      </c>
      <c r="R487" s="87" t="s">
        <v>309</v>
      </c>
      <c r="S487" s="87" t="s">
        <v>309</v>
      </c>
      <c r="T487" s="87" t="s">
        <v>309</v>
      </c>
      <c r="U487" s="87" t="s">
        <v>309</v>
      </c>
      <c r="V487" s="87" t="s">
        <v>309</v>
      </c>
      <c r="W487" s="87" t="s">
        <v>309</v>
      </c>
      <c r="X487" s="87" t="s">
        <v>309</v>
      </c>
      <c r="Y487" s="64" t="s">
        <v>309</v>
      </c>
      <c r="AA487" s="64" t="str">
        <f>IF(Rg_ps!$E$5=Con_ve!$U$5,Con_ve!U487,IF(Rg_ps!$E$5=Con_ve!$V$5,Con_ve!V487,IF(Rg_ps!$E$5=Con_ve!$W$5,Con_ve!W487,IF(Rg_ps!$E$5=Con_ve!$X$5,Con_ve!X487,Con_ve!Y487))))</f>
        <v/>
      </c>
    </row>
    <row r="488" spans="2:27" ht="30" customHeight="1">
      <c r="B488" t="str">
        <f t="shared" si="8"/>
        <v/>
      </c>
      <c r="C488" s="97"/>
      <c r="D488" s="97"/>
      <c r="E488" s="97"/>
      <c r="F488" s="77"/>
      <c r="G488" s="156"/>
      <c r="H488" s="97"/>
      <c r="I488" s="97"/>
      <c r="J488" s="97"/>
      <c r="K488" s="97"/>
      <c r="P488" s="64" t="s">
        <v>309</v>
      </c>
      <c r="Q488" s="87" t="s">
        <v>309</v>
      </c>
      <c r="R488" s="87" t="s">
        <v>309</v>
      </c>
      <c r="S488" s="87" t="s">
        <v>309</v>
      </c>
      <c r="T488" s="87" t="s">
        <v>309</v>
      </c>
      <c r="U488" s="87" t="s">
        <v>309</v>
      </c>
      <c r="V488" s="87" t="s">
        <v>309</v>
      </c>
      <c r="W488" s="87" t="s">
        <v>309</v>
      </c>
      <c r="X488" s="87" t="s">
        <v>309</v>
      </c>
      <c r="Y488" s="64" t="s">
        <v>309</v>
      </c>
      <c r="AA488" s="64" t="str">
        <f>IF(Rg_ps!$E$5=Con_ve!$U$5,Con_ve!U488,IF(Rg_ps!$E$5=Con_ve!$V$5,Con_ve!V488,IF(Rg_ps!$E$5=Con_ve!$W$5,Con_ve!W488,IF(Rg_ps!$E$5=Con_ve!$X$5,Con_ve!X488,Con_ve!Y488))))</f>
        <v/>
      </c>
    </row>
    <row r="489" spans="2:27" ht="30" customHeight="1">
      <c r="B489" t="str">
        <f t="shared" si="8"/>
        <v/>
      </c>
      <c r="C489" s="97"/>
      <c r="D489" s="97"/>
      <c r="E489" s="97"/>
      <c r="F489" s="77"/>
      <c r="G489" s="156"/>
      <c r="H489" s="97"/>
      <c r="I489" s="97"/>
      <c r="J489" s="97"/>
      <c r="K489" s="97"/>
      <c r="P489" s="64" t="s">
        <v>309</v>
      </c>
      <c r="Q489" s="87" t="s">
        <v>309</v>
      </c>
      <c r="R489" s="87" t="s">
        <v>309</v>
      </c>
      <c r="S489" s="87" t="s">
        <v>309</v>
      </c>
      <c r="T489" s="87" t="s">
        <v>309</v>
      </c>
      <c r="U489" s="87" t="s">
        <v>309</v>
      </c>
      <c r="V489" s="87" t="s">
        <v>309</v>
      </c>
      <c r="W489" s="87" t="s">
        <v>309</v>
      </c>
      <c r="X489" s="87" t="s">
        <v>309</v>
      </c>
      <c r="Y489" s="64" t="s">
        <v>309</v>
      </c>
      <c r="AA489" s="64" t="str">
        <f>IF(Rg_ps!$E$5=Con_ve!$U$5,Con_ve!U489,IF(Rg_ps!$E$5=Con_ve!$V$5,Con_ve!V489,IF(Rg_ps!$E$5=Con_ve!$W$5,Con_ve!W489,IF(Rg_ps!$E$5=Con_ve!$X$5,Con_ve!X489,Con_ve!Y489))))</f>
        <v/>
      </c>
    </row>
    <row r="490" spans="2:27" ht="30" customHeight="1">
      <c r="B490" t="str">
        <f t="shared" si="8"/>
        <v/>
      </c>
      <c r="C490" s="97"/>
      <c r="D490" s="97"/>
      <c r="E490" s="97"/>
      <c r="F490" s="77"/>
      <c r="G490" s="156"/>
      <c r="H490" s="97"/>
      <c r="I490" s="97"/>
      <c r="J490" s="97"/>
      <c r="K490" s="97"/>
      <c r="P490" s="64" t="s">
        <v>309</v>
      </c>
      <c r="Q490" s="87" t="s">
        <v>309</v>
      </c>
      <c r="R490" s="87" t="s">
        <v>309</v>
      </c>
      <c r="S490" s="87" t="s">
        <v>309</v>
      </c>
      <c r="T490" s="87" t="s">
        <v>309</v>
      </c>
      <c r="U490" s="87" t="s">
        <v>309</v>
      </c>
      <c r="V490" s="87" t="s">
        <v>309</v>
      </c>
      <c r="W490" s="87" t="s">
        <v>309</v>
      </c>
      <c r="X490" s="87" t="s">
        <v>309</v>
      </c>
      <c r="Y490" s="64" t="s">
        <v>309</v>
      </c>
      <c r="AA490" s="64" t="str">
        <f>IF(Rg_ps!$E$5=Con_ve!$U$5,Con_ve!U490,IF(Rg_ps!$E$5=Con_ve!$V$5,Con_ve!V490,IF(Rg_ps!$E$5=Con_ve!$W$5,Con_ve!W490,IF(Rg_ps!$E$5=Con_ve!$X$5,Con_ve!X490,Con_ve!Y490))))</f>
        <v/>
      </c>
    </row>
    <row r="491" spans="2:27" ht="30" customHeight="1">
      <c r="B491" t="str">
        <f t="shared" si="8"/>
        <v/>
      </c>
      <c r="C491" s="97"/>
      <c r="D491" s="97"/>
      <c r="E491" s="97"/>
      <c r="F491" s="77"/>
      <c r="G491" s="156"/>
      <c r="H491" s="97"/>
      <c r="I491" s="97"/>
      <c r="J491" s="97"/>
      <c r="K491" s="97"/>
      <c r="P491" s="64" t="s">
        <v>309</v>
      </c>
      <c r="Q491" s="87" t="s">
        <v>309</v>
      </c>
      <c r="R491" s="87" t="s">
        <v>309</v>
      </c>
      <c r="S491" s="87" t="s">
        <v>309</v>
      </c>
      <c r="T491" s="87" t="s">
        <v>309</v>
      </c>
      <c r="U491" s="87" t="s">
        <v>309</v>
      </c>
      <c r="V491" s="87" t="s">
        <v>309</v>
      </c>
      <c r="W491" s="87" t="s">
        <v>309</v>
      </c>
      <c r="X491" s="87" t="s">
        <v>309</v>
      </c>
      <c r="Y491" s="64" t="s">
        <v>309</v>
      </c>
      <c r="AA491" s="64" t="str">
        <f>IF(Rg_ps!$E$5=Con_ve!$U$5,Con_ve!U491,IF(Rg_ps!$E$5=Con_ve!$V$5,Con_ve!V491,IF(Rg_ps!$E$5=Con_ve!$W$5,Con_ve!W491,IF(Rg_ps!$E$5=Con_ve!$X$5,Con_ve!X491,Con_ve!Y491))))</f>
        <v/>
      </c>
    </row>
    <row r="492" spans="2:27" ht="30" customHeight="1">
      <c r="B492" t="str">
        <f t="shared" si="8"/>
        <v/>
      </c>
      <c r="C492" s="97"/>
      <c r="D492" s="97"/>
      <c r="E492" s="97"/>
      <c r="F492" s="77"/>
      <c r="G492" s="156"/>
      <c r="H492" s="97"/>
      <c r="I492" s="97"/>
      <c r="J492" s="97"/>
      <c r="K492" s="97"/>
      <c r="P492" s="64" t="s">
        <v>309</v>
      </c>
      <c r="Q492" s="87" t="s">
        <v>309</v>
      </c>
      <c r="R492" s="87" t="s">
        <v>309</v>
      </c>
      <c r="S492" s="87" t="s">
        <v>309</v>
      </c>
      <c r="T492" s="87" t="s">
        <v>309</v>
      </c>
      <c r="U492" s="87" t="s">
        <v>309</v>
      </c>
      <c r="V492" s="87" t="s">
        <v>309</v>
      </c>
      <c r="W492" s="87" t="s">
        <v>309</v>
      </c>
      <c r="X492" s="87" t="s">
        <v>309</v>
      </c>
      <c r="Y492" s="64" t="s">
        <v>309</v>
      </c>
      <c r="AA492" s="64" t="str">
        <f>IF(Rg_ps!$E$5=Con_ve!$U$5,Con_ve!U492,IF(Rg_ps!$E$5=Con_ve!$V$5,Con_ve!V492,IF(Rg_ps!$E$5=Con_ve!$W$5,Con_ve!W492,IF(Rg_ps!$E$5=Con_ve!$X$5,Con_ve!X492,Con_ve!Y492))))</f>
        <v/>
      </c>
    </row>
    <row r="493" spans="2:27" ht="30" customHeight="1">
      <c r="B493" t="str">
        <f t="shared" si="8"/>
        <v/>
      </c>
      <c r="C493" s="97"/>
      <c r="D493" s="97"/>
      <c r="E493" s="97"/>
      <c r="F493" s="77"/>
      <c r="G493" s="156"/>
      <c r="H493" s="97"/>
      <c r="I493" s="97"/>
      <c r="J493" s="97"/>
      <c r="K493" s="97"/>
      <c r="P493" s="64" t="s">
        <v>309</v>
      </c>
      <c r="Q493" s="87" t="s">
        <v>309</v>
      </c>
      <c r="R493" s="87" t="s">
        <v>309</v>
      </c>
      <c r="S493" s="87" t="s">
        <v>309</v>
      </c>
      <c r="T493" s="87" t="s">
        <v>309</v>
      </c>
      <c r="U493" s="87" t="s">
        <v>309</v>
      </c>
      <c r="V493" s="87" t="s">
        <v>309</v>
      </c>
      <c r="W493" s="87" t="s">
        <v>309</v>
      </c>
      <c r="X493" s="87" t="s">
        <v>309</v>
      </c>
      <c r="Y493" s="64" t="s">
        <v>309</v>
      </c>
      <c r="AA493" s="64" t="str">
        <f>IF(Rg_ps!$E$5=Con_ve!$U$5,Con_ve!U493,IF(Rg_ps!$E$5=Con_ve!$V$5,Con_ve!V493,IF(Rg_ps!$E$5=Con_ve!$W$5,Con_ve!W493,IF(Rg_ps!$E$5=Con_ve!$X$5,Con_ve!X493,Con_ve!Y493))))</f>
        <v/>
      </c>
    </row>
    <row r="494" spans="2:27" ht="30" customHeight="1">
      <c r="B494" t="str">
        <f t="shared" si="8"/>
        <v/>
      </c>
      <c r="C494" s="97"/>
      <c r="D494" s="97"/>
      <c r="E494" s="97"/>
      <c r="F494" s="77"/>
      <c r="G494" s="156"/>
      <c r="H494" s="97"/>
      <c r="I494" s="97"/>
      <c r="J494" s="97"/>
      <c r="K494" s="97"/>
      <c r="P494" s="64" t="s">
        <v>309</v>
      </c>
      <c r="Q494" s="87" t="s">
        <v>309</v>
      </c>
      <c r="R494" s="87" t="s">
        <v>309</v>
      </c>
      <c r="S494" s="87" t="s">
        <v>309</v>
      </c>
      <c r="T494" s="87" t="s">
        <v>309</v>
      </c>
      <c r="U494" s="87" t="s">
        <v>309</v>
      </c>
      <c r="V494" s="87" t="s">
        <v>309</v>
      </c>
      <c r="W494" s="87" t="s">
        <v>309</v>
      </c>
      <c r="X494" s="87" t="s">
        <v>309</v>
      </c>
      <c r="Y494" s="64" t="s">
        <v>309</v>
      </c>
      <c r="AA494" s="64" t="str">
        <f>IF(Rg_ps!$E$5=Con_ve!$U$5,Con_ve!U494,IF(Rg_ps!$E$5=Con_ve!$V$5,Con_ve!V494,IF(Rg_ps!$E$5=Con_ve!$W$5,Con_ve!W494,IF(Rg_ps!$E$5=Con_ve!$X$5,Con_ve!X494,Con_ve!Y494))))</f>
        <v/>
      </c>
    </row>
    <row r="495" spans="2:27" ht="30" customHeight="1">
      <c r="B495" t="str">
        <f t="shared" si="8"/>
        <v/>
      </c>
      <c r="C495" s="97"/>
      <c r="D495" s="97"/>
      <c r="E495" s="97"/>
      <c r="F495" s="77"/>
      <c r="G495" s="156"/>
      <c r="H495" s="97"/>
      <c r="I495" s="97"/>
      <c r="J495" s="97"/>
      <c r="K495" s="97"/>
      <c r="P495" s="64" t="s">
        <v>309</v>
      </c>
      <c r="Q495" s="87" t="s">
        <v>309</v>
      </c>
      <c r="R495" s="87" t="s">
        <v>309</v>
      </c>
      <c r="S495" s="87" t="s">
        <v>309</v>
      </c>
      <c r="T495" s="87" t="s">
        <v>309</v>
      </c>
      <c r="U495" s="87" t="s">
        <v>309</v>
      </c>
      <c r="V495" s="87" t="s">
        <v>309</v>
      </c>
      <c r="W495" s="87" t="s">
        <v>309</v>
      </c>
      <c r="X495" s="87" t="s">
        <v>309</v>
      </c>
      <c r="Y495" s="64" t="s">
        <v>309</v>
      </c>
      <c r="AA495" s="64" t="str">
        <f>IF(Rg_ps!$E$5=Con_ve!$U$5,Con_ve!U495,IF(Rg_ps!$E$5=Con_ve!$V$5,Con_ve!V495,IF(Rg_ps!$E$5=Con_ve!$W$5,Con_ve!W495,IF(Rg_ps!$E$5=Con_ve!$X$5,Con_ve!X495,Con_ve!Y495))))</f>
        <v/>
      </c>
    </row>
    <row r="496" spans="2:27" ht="30" customHeight="1">
      <c r="B496" t="str">
        <f t="shared" si="8"/>
        <v/>
      </c>
      <c r="C496" s="97"/>
      <c r="D496" s="97"/>
      <c r="E496" s="97"/>
      <c r="F496" s="77"/>
      <c r="G496" s="156"/>
      <c r="H496" s="97"/>
      <c r="I496" s="97"/>
      <c r="J496" s="97"/>
      <c r="K496" s="97"/>
      <c r="P496" s="64" t="s">
        <v>309</v>
      </c>
      <c r="Q496" s="87" t="s">
        <v>309</v>
      </c>
      <c r="R496" s="87" t="s">
        <v>309</v>
      </c>
      <c r="S496" s="87" t="s">
        <v>309</v>
      </c>
      <c r="T496" s="87" t="s">
        <v>309</v>
      </c>
      <c r="U496" s="87" t="s">
        <v>309</v>
      </c>
      <c r="V496" s="87" t="s">
        <v>309</v>
      </c>
      <c r="W496" s="87" t="s">
        <v>309</v>
      </c>
      <c r="X496" s="87" t="s">
        <v>309</v>
      </c>
      <c r="Y496" s="64" t="s">
        <v>309</v>
      </c>
      <c r="AA496" s="64" t="str">
        <f>IF(Rg_ps!$E$5=Con_ve!$U$5,Con_ve!U496,IF(Rg_ps!$E$5=Con_ve!$V$5,Con_ve!V496,IF(Rg_ps!$E$5=Con_ve!$W$5,Con_ve!W496,IF(Rg_ps!$E$5=Con_ve!$X$5,Con_ve!X496,Con_ve!Y496))))</f>
        <v/>
      </c>
    </row>
    <row r="497" spans="2:27" ht="30" customHeight="1">
      <c r="B497" t="str">
        <f t="shared" si="8"/>
        <v/>
      </c>
      <c r="C497" s="97"/>
      <c r="D497" s="97"/>
      <c r="E497" s="97"/>
      <c r="F497" s="77"/>
      <c r="G497" s="156"/>
      <c r="H497" s="97"/>
      <c r="I497" s="97"/>
      <c r="J497" s="97"/>
      <c r="K497" s="97"/>
      <c r="P497" s="64" t="s">
        <v>309</v>
      </c>
      <c r="Q497" s="87" t="s">
        <v>309</v>
      </c>
      <c r="R497" s="87" t="s">
        <v>309</v>
      </c>
      <c r="S497" s="87" t="s">
        <v>309</v>
      </c>
      <c r="T497" s="87" t="s">
        <v>309</v>
      </c>
      <c r="U497" s="87" t="s">
        <v>309</v>
      </c>
      <c r="V497" s="87" t="s">
        <v>309</v>
      </c>
      <c r="W497" s="87" t="s">
        <v>309</v>
      </c>
      <c r="X497" s="87" t="s">
        <v>309</v>
      </c>
      <c r="Y497" s="64" t="s">
        <v>309</v>
      </c>
      <c r="AA497" s="64" t="str">
        <f>IF(Rg_ps!$E$5=Con_ve!$U$5,Con_ve!U497,IF(Rg_ps!$E$5=Con_ve!$V$5,Con_ve!V497,IF(Rg_ps!$E$5=Con_ve!$W$5,Con_ve!W497,IF(Rg_ps!$E$5=Con_ve!$X$5,Con_ve!X497,Con_ve!Y497))))</f>
        <v/>
      </c>
    </row>
    <row r="498" spans="2:27" ht="30" customHeight="1">
      <c r="B498" t="str">
        <f t="shared" si="8"/>
        <v/>
      </c>
      <c r="C498" s="97"/>
      <c r="D498" s="97"/>
      <c r="E498" s="97"/>
      <c r="F498" s="77"/>
      <c r="G498" s="156"/>
      <c r="H498" s="97"/>
      <c r="I498" s="97"/>
      <c r="J498" s="97"/>
      <c r="K498" s="97"/>
      <c r="P498" s="64" t="s">
        <v>309</v>
      </c>
      <c r="Q498" s="87" t="s">
        <v>309</v>
      </c>
      <c r="R498" s="87" t="s">
        <v>309</v>
      </c>
      <c r="S498" s="87" t="s">
        <v>309</v>
      </c>
      <c r="T498" s="87" t="s">
        <v>309</v>
      </c>
      <c r="U498" s="87" t="s">
        <v>309</v>
      </c>
      <c r="V498" s="87" t="s">
        <v>309</v>
      </c>
      <c r="W498" s="87" t="s">
        <v>309</v>
      </c>
      <c r="X498" s="87" t="s">
        <v>309</v>
      </c>
      <c r="Y498" s="64" t="s">
        <v>309</v>
      </c>
      <c r="AA498" s="64" t="str">
        <f>IF(Rg_ps!$E$5=Con_ve!$U$5,Con_ve!U498,IF(Rg_ps!$E$5=Con_ve!$V$5,Con_ve!V498,IF(Rg_ps!$E$5=Con_ve!$W$5,Con_ve!W498,IF(Rg_ps!$E$5=Con_ve!$X$5,Con_ve!X498,Con_ve!Y498))))</f>
        <v/>
      </c>
    </row>
    <row r="499" spans="2:27" ht="30" customHeight="1">
      <c r="B499" t="str">
        <f t="shared" si="8"/>
        <v/>
      </c>
      <c r="C499" s="97"/>
      <c r="D499" s="97"/>
      <c r="E499" s="97"/>
      <c r="F499" s="77"/>
      <c r="G499" s="156"/>
      <c r="H499" s="97"/>
      <c r="I499" s="97"/>
      <c r="J499" s="97"/>
      <c r="K499" s="97"/>
      <c r="P499" s="64" t="s">
        <v>309</v>
      </c>
      <c r="Q499" s="87" t="s">
        <v>309</v>
      </c>
      <c r="R499" s="87" t="s">
        <v>309</v>
      </c>
      <c r="S499" s="87" t="s">
        <v>309</v>
      </c>
      <c r="T499" s="87" t="s">
        <v>309</v>
      </c>
      <c r="U499" s="87" t="s">
        <v>309</v>
      </c>
      <c r="V499" s="87" t="s">
        <v>309</v>
      </c>
      <c r="W499" s="87" t="s">
        <v>309</v>
      </c>
      <c r="X499" s="87" t="s">
        <v>309</v>
      </c>
      <c r="Y499" s="64" t="s">
        <v>309</v>
      </c>
      <c r="AA499" s="64" t="str">
        <f>IF(Rg_ps!$E$5=Con_ve!$U$5,Con_ve!U499,IF(Rg_ps!$E$5=Con_ve!$V$5,Con_ve!V499,IF(Rg_ps!$E$5=Con_ve!$W$5,Con_ve!W499,IF(Rg_ps!$E$5=Con_ve!$X$5,Con_ve!X499,Con_ve!Y499))))</f>
        <v/>
      </c>
    </row>
    <row r="500" spans="2:27" ht="30" customHeight="1">
      <c r="B500" t="str">
        <f t="shared" si="8"/>
        <v/>
      </c>
      <c r="C500" s="97"/>
      <c r="D500" s="97"/>
      <c r="E500" s="97"/>
      <c r="F500" s="77"/>
      <c r="G500" s="156"/>
      <c r="H500" s="97"/>
      <c r="I500" s="97"/>
      <c r="J500" s="97"/>
      <c r="K500" s="97"/>
      <c r="P500" s="64" t="s">
        <v>309</v>
      </c>
      <c r="Q500" s="87" t="s">
        <v>309</v>
      </c>
      <c r="R500" s="87" t="s">
        <v>309</v>
      </c>
      <c r="S500" s="87" t="s">
        <v>309</v>
      </c>
      <c r="T500" s="87" t="s">
        <v>309</v>
      </c>
      <c r="U500" s="87" t="s">
        <v>309</v>
      </c>
      <c r="V500" s="87" t="s">
        <v>309</v>
      </c>
      <c r="W500" s="87" t="s">
        <v>309</v>
      </c>
      <c r="X500" s="87" t="s">
        <v>309</v>
      </c>
      <c r="Y500" s="64" t="s">
        <v>309</v>
      </c>
      <c r="AA500" s="64" t="str">
        <f>IF(Rg_ps!$E$5=Con_ve!$U$5,Con_ve!U500,IF(Rg_ps!$E$5=Con_ve!$V$5,Con_ve!V500,IF(Rg_ps!$E$5=Con_ve!$W$5,Con_ve!W500,IF(Rg_ps!$E$5=Con_ve!$X$5,Con_ve!X500,Con_ve!Y500))))</f>
        <v/>
      </c>
    </row>
    <row r="501" spans="2:27" ht="30" customHeight="1">
      <c r="B501" t="str">
        <f t="shared" si="8"/>
        <v/>
      </c>
      <c r="C501" s="97"/>
      <c r="D501" s="97"/>
      <c r="E501" s="97"/>
      <c r="F501" s="77"/>
      <c r="G501" s="156"/>
      <c r="H501" s="97"/>
      <c r="I501" s="97"/>
      <c r="J501" s="97"/>
      <c r="K501" s="97"/>
      <c r="P501" s="64" t="s">
        <v>309</v>
      </c>
      <c r="Q501" s="87" t="s">
        <v>309</v>
      </c>
      <c r="R501" s="87" t="s">
        <v>309</v>
      </c>
      <c r="S501" s="87" t="s">
        <v>309</v>
      </c>
      <c r="T501" s="87" t="s">
        <v>309</v>
      </c>
      <c r="U501" s="87" t="s">
        <v>309</v>
      </c>
      <c r="V501" s="87" t="s">
        <v>309</v>
      </c>
      <c r="W501" s="87" t="s">
        <v>309</v>
      </c>
      <c r="X501" s="87" t="s">
        <v>309</v>
      </c>
      <c r="Y501" s="64" t="s">
        <v>309</v>
      </c>
      <c r="AA501" s="64" t="str">
        <f>IF(Rg_ps!$E$5=Con_ve!$U$5,Con_ve!U501,IF(Rg_ps!$E$5=Con_ve!$V$5,Con_ve!V501,IF(Rg_ps!$E$5=Con_ve!$W$5,Con_ve!W501,IF(Rg_ps!$E$5=Con_ve!$X$5,Con_ve!X501,Con_ve!Y501))))</f>
        <v/>
      </c>
    </row>
    <row r="502" spans="2:27" ht="30" customHeight="1">
      <c r="B502" t="str">
        <f t="shared" si="8"/>
        <v/>
      </c>
      <c r="C502" s="97"/>
      <c r="D502" s="97"/>
      <c r="E502" s="97"/>
      <c r="F502" s="77"/>
      <c r="G502" s="156"/>
      <c r="H502" s="97"/>
      <c r="I502" s="97"/>
      <c r="J502" s="97"/>
      <c r="K502" s="97"/>
      <c r="P502" s="64" t="s">
        <v>309</v>
      </c>
      <c r="Q502" s="87" t="s">
        <v>309</v>
      </c>
      <c r="R502" s="87" t="s">
        <v>309</v>
      </c>
      <c r="S502" s="87" t="s">
        <v>309</v>
      </c>
      <c r="T502" s="87" t="s">
        <v>309</v>
      </c>
      <c r="U502" s="87" t="s">
        <v>309</v>
      </c>
      <c r="V502" s="87" t="s">
        <v>309</v>
      </c>
      <c r="W502" s="87" t="s">
        <v>309</v>
      </c>
      <c r="X502" s="87" t="s">
        <v>309</v>
      </c>
      <c r="Y502" s="64" t="s">
        <v>309</v>
      </c>
      <c r="AA502" s="64" t="str">
        <f>IF(Rg_ps!$E$5=Con_ve!$U$5,Con_ve!U502,IF(Rg_ps!$E$5=Con_ve!$V$5,Con_ve!V502,IF(Rg_ps!$E$5=Con_ve!$W$5,Con_ve!W502,IF(Rg_ps!$E$5=Con_ve!$X$5,Con_ve!X502,Con_ve!Y502))))</f>
        <v/>
      </c>
    </row>
    <row r="503" spans="2:27" ht="30" customHeight="1">
      <c r="B503" t="str">
        <f t="shared" si="8"/>
        <v/>
      </c>
      <c r="C503" s="97"/>
      <c r="D503" s="97"/>
      <c r="E503" s="97"/>
      <c r="F503" s="77"/>
      <c r="G503" s="156"/>
      <c r="H503" s="97"/>
      <c r="I503" s="97"/>
      <c r="J503" s="97"/>
      <c r="K503" s="97"/>
      <c r="P503" s="64" t="s">
        <v>309</v>
      </c>
      <c r="Q503" s="87" t="s">
        <v>309</v>
      </c>
      <c r="R503" s="87" t="s">
        <v>309</v>
      </c>
      <c r="S503" s="87" t="s">
        <v>309</v>
      </c>
      <c r="T503" s="87" t="s">
        <v>309</v>
      </c>
      <c r="U503" s="87" t="s">
        <v>309</v>
      </c>
      <c r="V503" s="87" t="s">
        <v>309</v>
      </c>
      <c r="W503" s="87" t="s">
        <v>309</v>
      </c>
      <c r="X503" s="87" t="s">
        <v>309</v>
      </c>
      <c r="Y503" s="64" t="s">
        <v>309</v>
      </c>
      <c r="AA503" s="64" t="str">
        <f>IF(Rg_ps!$E$5=Con_ve!$U$5,Con_ve!U503,IF(Rg_ps!$E$5=Con_ve!$V$5,Con_ve!V503,IF(Rg_ps!$E$5=Con_ve!$W$5,Con_ve!W503,IF(Rg_ps!$E$5=Con_ve!$X$5,Con_ve!X503,Con_ve!Y503))))</f>
        <v/>
      </c>
    </row>
    <row r="504" spans="2:27" ht="30" customHeight="1">
      <c r="B504" t="str">
        <f t="shared" si="8"/>
        <v/>
      </c>
      <c r="C504" s="97"/>
      <c r="D504" s="97"/>
      <c r="E504" s="97"/>
      <c r="F504" s="77"/>
      <c r="G504" s="156"/>
      <c r="H504" s="97"/>
      <c r="I504" s="97"/>
      <c r="J504" s="97"/>
      <c r="K504" s="97"/>
      <c r="P504" s="64" t="s">
        <v>309</v>
      </c>
      <c r="Q504" s="87" t="s">
        <v>309</v>
      </c>
      <c r="R504" s="87" t="s">
        <v>309</v>
      </c>
      <c r="S504" s="87" t="s">
        <v>309</v>
      </c>
      <c r="T504" s="87" t="s">
        <v>309</v>
      </c>
      <c r="U504" s="87" t="s">
        <v>309</v>
      </c>
      <c r="V504" s="87" t="s">
        <v>309</v>
      </c>
      <c r="W504" s="87" t="s">
        <v>309</v>
      </c>
      <c r="X504" s="87" t="s">
        <v>309</v>
      </c>
      <c r="Y504" s="64" t="s">
        <v>309</v>
      </c>
      <c r="AA504" s="64" t="str">
        <f>IF(Rg_ps!$E$5=Con_ve!$U$5,Con_ve!U504,IF(Rg_ps!$E$5=Con_ve!$V$5,Con_ve!V504,IF(Rg_ps!$E$5=Con_ve!$W$5,Con_ve!W504,IF(Rg_ps!$E$5=Con_ve!$X$5,Con_ve!X504,Con_ve!Y504))))</f>
        <v/>
      </c>
    </row>
    <row r="505" spans="2:27" ht="30" customHeight="1">
      <c r="B505" t="str">
        <f t="shared" si="8"/>
        <v/>
      </c>
      <c r="C505" s="97"/>
      <c r="D505" s="97"/>
      <c r="E505" s="97"/>
      <c r="F505" s="77"/>
      <c r="G505" s="156"/>
      <c r="H505" s="97"/>
      <c r="I505" s="97"/>
      <c r="J505" s="97"/>
      <c r="K505" s="97"/>
      <c r="P505" s="64" t="s">
        <v>309</v>
      </c>
      <c r="Q505" s="87" t="s">
        <v>309</v>
      </c>
      <c r="R505" s="87" t="s">
        <v>309</v>
      </c>
      <c r="S505" s="87" t="s">
        <v>309</v>
      </c>
      <c r="T505" s="87" t="s">
        <v>309</v>
      </c>
      <c r="U505" s="87" t="s">
        <v>309</v>
      </c>
      <c r="V505" s="87" t="s">
        <v>309</v>
      </c>
      <c r="W505" s="87" t="s">
        <v>309</v>
      </c>
      <c r="X505" s="87" t="s">
        <v>309</v>
      </c>
      <c r="Y505" s="64" t="s">
        <v>309</v>
      </c>
      <c r="AA505" s="64" t="str">
        <f>IF(Rg_ps!$E$5=Con_ve!$U$5,Con_ve!U505,IF(Rg_ps!$E$5=Con_ve!$V$5,Con_ve!V505,IF(Rg_ps!$E$5=Con_ve!$W$5,Con_ve!W505,IF(Rg_ps!$E$5=Con_ve!$X$5,Con_ve!X505,Con_ve!Y505))))</f>
        <v/>
      </c>
    </row>
    <row r="506" spans="2:27" ht="30" customHeight="1">
      <c r="B506" t="str">
        <f t="shared" si="8"/>
        <v/>
      </c>
      <c r="C506" s="97"/>
      <c r="D506" s="97"/>
      <c r="E506" s="97"/>
      <c r="F506" s="77"/>
      <c r="G506" s="156"/>
      <c r="H506" s="97"/>
      <c r="I506" s="97"/>
      <c r="J506" s="97"/>
      <c r="K506" s="97"/>
      <c r="P506" s="64" t="s">
        <v>309</v>
      </c>
      <c r="Q506" s="87" t="s">
        <v>309</v>
      </c>
      <c r="R506" s="87" t="s">
        <v>309</v>
      </c>
      <c r="S506" s="87" t="s">
        <v>309</v>
      </c>
      <c r="T506" s="87" t="s">
        <v>309</v>
      </c>
      <c r="U506" s="87" t="s">
        <v>309</v>
      </c>
      <c r="V506" s="87" t="s">
        <v>309</v>
      </c>
      <c r="W506" s="87" t="s">
        <v>309</v>
      </c>
      <c r="X506" s="87" t="s">
        <v>309</v>
      </c>
      <c r="Y506" s="64" t="s">
        <v>309</v>
      </c>
      <c r="AA506" s="64" t="str">
        <f>IF(Rg_ps!$E$5=Con_ve!$U$5,Con_ve!U506,IF(Rg_ps!$E$5=Con_ve!$V$5,Con_ve!V506,IF(Rg_ps!$E$5=Con_ve!$W$5,Con_ve!W506,IF(Rg_ps!$E$5=Con_ve!$X$5,Con_ve!X506,Con_ve!Y506))))</f>
        <v/>
      </c>
    </row>
    <row r="507" spans="2:27" ht="30" customHeight="1">
      <c r="B507" t="str">
        <f t="shared" si="8"/>
        <v/>
      </c>
      <c r="C507" s="97"/>
      <c r="D507" s="97"/>
      <c r="E507" s="97"/>
      <c r="F507" s="77"/>
      <c r="G507" s="156"/>
      <c r="H507" s="97"/>
      <c r="I507" s="97"/>
      <c r="J507" s="97"/>
      <c r="K507" s="97"/>
      <c r="P507" s="64" t="s">
        <v>309</v>
      </c>
      <c r="Q507" s="87" t="s">
        <v>309</v>
      </c>
      <c r="R507" s="87" t="s">
        <v>309</v>
      </c>
      <c r="S507" s="87" t="s">
        <v>309</v>
      </c>
      <c r="T507" s="87" t="s">
        <v>309</v>
      </c>
      <c r="U507" s="87" t="s">
        <v>309</v>
      </c>
      <c r="V507" s="87" t="s">
        <v>309</v>
      </c>
      <c r="W507" s="87" t="s">
        <v>309</v>
      </c>
      <c r="X507" s="87" t="s">
        <v>309</v>
      </c>
      <c r="Y507" s="64" t="s">
        <v>309</v>
      </c>
      <c r="AA507" s="64" t="str">
        <f>IF(Rg_ps!$E$5=Con_ve!$U$5,Con_ve!U507,IF(Rg_ps!$E$5=Con_ve!$V$5,Con_ve!V507,IF(Rg_ps!$E$5=Con_ve!$W$5,Con_ve!W507,IF(Rg_ps!$E$5=Con_ve!$X$5,Con_ve!X507,Con_ve!Y507))))</f>
        <v/>
      </c>
    </row>
    <row r="508" spans="2:27" ht="30" customHeight="1">
      <c r="B508" t="str">
        <f t="shared" si="8"/>
        <v/>
      </c>
      <c r="C508" s="97"/>
      <c r="D508" s="97"/>
      <c r="E508" s="97"/>
      <c r="F508" s="77"/>
      <c r="G508" s="156"/>
      <c r="H508" s="97"/>
      <c r="I508" s="97"/>
      <c r="J508" s="97"/>
      <c r="K508" s="97"/>
      <c r="P508" s="64" t="s">
        <v>309</v>
      </c>
      <c r="Q508" s="87" t="s">
        <v>309</v>
      </c>
      <c r="R508" s="87" t="s">
        <v>309</v>
      </c>
      <c r="S508" s="87" t="s">
        <v>309</v>
      </c>
      <c r="T508" s="87" t="s">
        <v>309</v>
      </c>
      <c r="U508" s="87" t="s">
        <v>309</v>
      </c>
      <c r="V508" s="87" t="s">
        <v>309</v>
      </c>
      <c r="W508" s="87" t="s">
        <v>309</v>
      </c>
      <c r="X508" s="87" t="s">
        <v>309</v>
      </c>
      <c r="Y508" s="64" t="s">
        <v>309</v>
      </c>
      <c r="AA508" s="64" t="str">
        <f>IF(Rg_ps!$E$5=Con_ve!$U$5,Con_ve!U508,IF(Rg_ps!$E$5=Con_ve!$V$5,Con_ve!V508,IF(Rg_ps!$E$5=Con_ve!$W$5,Con_ve!W508,IF(Rg_ps!$E$5=Con_ve!$X$5,Con_ve!X508,Con_ve!Y508))))</f>
        <v/>
      </c>
    </row>
    <row r="509" spans="2:27" ht="30" customHeight="1">
      <c r="B509" t="str">
        <f t="shared" si="8"/>
        <v/>
      </c>
      <c r="C509" s="97"/>
      <c r="D509" s="97"/>
      <c r="E509" s="97"/>
      <c r="F509" s="77"/>
      <c r="G509" s="156"/>
      <c r="H509" s="97"/>
      <c r="I509" s="97"/>
      <c r="J509" s="97"/>
      <c r="K509" s="97"/>
      <c r="P509" s="64" t="s">
        <v>309</v>
      </c>
      <c r="Q509" s="87" t="s">
        <v>309</v>
      </c>
      <c r="R509" s="87" t="s">
        <v>309</v>
      </c>
      <c r="S509" s="87" t="s">
        <v>309</v>
      </c>
      <c r="T509" s="87" t="s">
        <v>309</v>
      </c>
      <c r="U509" s="87" t="s">
        <v>309</v>
      </c>
      <c r="V509" s="87" t="s">
        <v>309</v>
      </c>
      <c r="W509" s="87" t="s">
        <v>309</v>
      </c>
      <c r="X509" s="87" t="s">
        <v>309</v>
      </c>
      <c r="Y509" s="64" t="s">
        <v>309</v>
      </c>
      <c r="AA509" s="64" t="str">
        <f>IF(Rg_ps!$E$5=Con_ve!$U$5,Con_ve!U509,IF(Rg_ps!$E$5=Con_ve!$V$5,Con_ve!V509,IF(Rg_ps!$E$5=Con_ve!$W$5,Con_ve!W509,IF(Rg_ps!$E$5=Con_ve!$X$5,Con_ve!X509,Con_ve!Y509))))</f>
        <v/>
      </c>
    </row>
    <row r="510" spans="2:27" ht="30" customHeight="1">
      <c r="B510" t="str">
        <f t="shared" si="8"/>
        <v/>
      </c>
      <c r="C510" s="97"/>
      <c r="D510" s="97"/>
      <c r="E510" s="97"/>
      <c r="F510" s="77"/>
      <c r="G510" s="156"/>
      <c r="H510" s="97"/>
      <c r="I510" s="97"/>
      <c r="J510" s="97"/>
      <c r="K510" s="97"/>
      <c r="P510" s="64" t="s">
        <v>309</v>
      </c>
      <c r="Q510" s="87" t="s">
        <v>309</v>
      </c>
      <c r="R510" s="87" t="s">
        <v>309</v>
      </c>
      <c r="S510" s="87" t="s">
        <v>309</v>
      </c>
      <c r="T510" s="87" t="s">
        <v>309</v>
      </c>
      <c r="U510" s="87" t="s">
        <v>309</v>
      </c>
      <c r="V510" s="87" t="s">
        <v>309</v>
      </c>
      <c r="W510" s="87" t="s">
        <v>309</v>
      </c>
      <c r="X510" s="87" t="s">
        <v>309</v>
      </c>
      <c r="Y510" s="64" t="s">
        <v>309</v>
      </c>
      <c r="AA510" s="64" t="str">
        <f>IF(Rg_ps!$E$5=Con_ve!$U$5,Con_ve!U510,IF(Rg_ps!$E$5=Con_ve!$V$5,Con_ve!V510,IF(Rg_ps!$E$5=Con_ve!$W$5,Con_ve!W510,IF(Rg_ps!$E$5=Con_ve!$X$5,Con_ve!X510,Con_ve!Y510))))</f>
        <v/>
      </c>
    </row>
    <row r="511" spans="2:27" ht="30" customHeight="1">
      <c r="B511" t="str">
        <f t="shared" si="8"/>
        <v/>
      </c>
      <c r="C511" s="97"/>
      <c r="D511" s="97"/>
      <c r="E511" s="97"/>
      <c r="F511" s="77"/>
      <c r="G511" s="156"/>
      <c r="H511" s="97"/>
      <c r="I511" s="97"/>
      <c r="J511" s="97"/>
      <c r="K511" s="97"/>
      <c r="P511" s="64" t="s">
        <v>309</v>
      </c>
      <c r="Q511" s="87" t="s">
        <v>309</v>
      </c>
      <c r="R511" s="87" t="s">
        <v>309</v>
      </c>
      <c r="S511" s="87" t="s">
        <v>309</v>
      </c>
      <c r="T511" s="87" t="s">
        <v>309</v>
      </c>
      <c r="U511" s="87" t="s">
        <v>309</v>
      </c>
      <c r="V511" s="87" t="s">
        <v>309</v>
      </c>
      <c r="W511" s="87" t="s">
        <v>309</v>
      </c>
      <c r="X511" s="87" t="s">
        <v>309</v>
      </c>
      <c r="Y511" s="64" t="s">
        <v>309</v>
      </c>
      <c r="AA511" s="64" t="str">
        <f>IF(Rg_ps!$E$5=Con_ve!$U$5,Con_ve!U511,IF(Rg_ps!$E$5=Con_ve!$V$5,Con_ve!V511,IF(Rg_ps!$E$5=Con_ve!$W$5,Con_ve!W511,IF(Rg_ps!$E$5=Con_ve!$X$5,Con_ve!X511,Con_ve!Y511))))</f>
        <v/>
      </c>
    </row>
    <row r="512" spans="2:27" ht="30" customHeight="1">
      <c r="B512" t="str">
        <f t="shared" si="8"/>
        <v/>
      </c>
      <c r="C512" s="97"/>
      <c r="D512" s="97"/>
      <c r="E512" s="97"/>
      <c r="F512" s="77"/>
      <c r="G512" s="156"/>
      <c r="H512" s="97"/>
      <c r="I512" s="97"/>
      <c r="J512" s="97"/>
      <c r="K512" s="97"/>
      <c r="P512" s="64" t="s">
        <v>309</v>
      </c>
      <c r="Q512" s="87" t="s">
        <v>309</v>
      </c>
      <c r="R512" s="87" t="s">
        <v>309</v>
      </c>
      <c r="S512" s="87" t="s">
        <v>309</v>
      </c>
      <c r="T512" s="87" t="s">
        <v>309</v>
      </c>
      <c r="U512" s="87" t="s">
        <v>309</v>
      </c>
      <c r="V512" s="87" t="s">
        <v>309</v>
      </c>
      <c r="W512" s="87" t="s">
        <v>309</v>
      </c>
      <c r="X512" s="87" t="s">
        <v>309</v>
      </c>
      <c r="Y512" s="64" t="s">
        <v>309</v>
      </c>
      <c r="AA512" s="64" t="str">
        <f>IF(Rg_ps!$E$5=Con_ve!$U$5,Con_ve!U512,IF(Rg_ps!$E$5=Con_ve!$V$5,Con_ve!V512,IF(Rg_ps!$E$5=Con_ve!$W$5,Con_ve!W512,IF(Rg_ps!$E$5=Con_ve!$X$5,Con_ve!X512,Con_ve!Y512))))</f>
        <v/>
      </c>
    </row>
    <row r="513" spans="2:27" ht="30" customHeight="1">
      <c r="B513" t="str">
        <f t="shared" si="8"/>
        <v/>
      </c>
      <c r="C513" s="97"/>
      <c r="D513" s="97"/>
      <c r="E513" s="97"/>
      <c r="F513" s="77"/>
      <c r="G513" s="156"/>
      <c r="H513" s="97"/>
      <c r="I513" s="97"/>
      <c r="J513" s="97"/>
      <c r="K513" s="97"/>
      <c r="P513" s="64" t="s">
        <v>309</v>
      </c>
      <c r="Q513" s="87" t="s">
        <v>309</v>
      </c>
      <c r="R513" s="87" t="s">
        <v>309</v>
      </c>
      <c r="S513" s="87" t="s">
        <v>309</v>
      </c>
      <c r="T513" s="87" t="s">
        <v>309</v>
      </c>
      <c r="U513" s="87" t="s">
        <v>309</v>
      </c>
      <c r="V513" s="87" t="s">
        <v>309</v>
      </c>
      <c r="W513" s="87" t="s">
        <v>309</v>
      </c>
      <c r="X513" s="87" t="s">
        <v>309</v>
      </c>
      <c r="Y513" s="64" t="s">
        <v>309</v>
      </c>
      <c r="AA513" s="64" t="str">
        <f>IF(Rg_ps!$E$5=Con_ve!$U$5,Con_ve!U513,IF(Rg_ps!$E$5=Con_ve!$V$5,Con_ve!V513,IF(Rg_ps!$E$5=Con_ve!$W$5,Con_ve!W513,IF(Rg_ps!$E$5=Con_ve!$X$5,Con_ve!X513,Con_ve!Y513))))</f>
        <v/>
      </c>
    </row>
    <row r="514" spans="2:27" ht="30" customHeight="1">
      <c r="B514" t="str">
        <f t="shared" si="8"/>
        <v/>
      </c>
      <c r="C514" s="97"/>
      <c r="D514" s="97"/>
      <c r="E514" s="97"/>
      <c r="F514" s="77"/>
      <c r="G514" s="156"/>
      <c r="H514" s="97"/>
      <c r="I514" s="97"/>
      <c r="J514" s="97"/>
      <c r="K514" s="97"/>
      <c r="P514" s="64" t="s">
        <v>309</v>
      </c>
      <c r="Q514" s="87" t="s">
        <v>309</v>
      </c>
      <c r="R514" s="87" t="s">
        <v>309</v>
      </c>
      <c r="S514" s="87" t="s">
        <v>309</v>
      </c>
      <c r="T514" s="87" t="s">
        <v>309</v>
      </c>
      <c r="U514" s="87" t="s">
        <v>309</v>
      </c>
      <c r="V514" s="87" t="s">
        <v>309</v>
      </c>
      <c r="W514" s="87" t="s">
        <v>309</v>
      </c>
      <c r="X514" s="87" t="s">
        <v>309</v>
      </c>
      <c r="Y514" s="64" t="s">
        <v>309</v>
      </c>
      <c r="AA514" s="64" t="str">
        <f>IF(Rg_ps!$E$5=Con_ve!$U$5,Con_ve!U514,IF(Rg_ps!$E$5=Con_ve!$V$5,Con_ve!V514,IF(Rg_ps!$E$5=Con_ve!$W$5,Con_ve!W514,IF(Rg_ps!$E$5=Con_ve!$X$5,Con_ve!X514,Con_ve!Y514))))</f>
        <v/>
      </c>
    </row>
    <row r="515" spans="2:27" ht="30" customHeight="1">
      <c r="B515" t="str">
        <f t="shared" si="8"/>
        <v/>
      </c>
      <c r="C515" s="97"/>
      <c r="D515" s="97"/>
      <c r="E515" s="97"/>
      <c r="F515" s="77"/>
      <c r="G515" s="156"/>
      <c r="H515" s="97"/>
      <c r="I515" s="97"/>
      <c r="J515" s="97"/>
      <c r="K515" s="97"/>
      <c r="P515" s="64" t="s">
        <v>309</v>
      </c>
      <c r="Q515" s="87" t="s">
        <v>309</v>
      </c>
      <c r="R515" s="87" t="s">
        <v>309</v>
      </c>
      <c r="S515" s="87" t="s">
        <v>309</v>
      </c>
      <c r="T515" s="87" t="s">
        <v>309</v>
      </c>
      <c r="U515" s="87" t="s">
        <v>309</v>
      </c>
      <c r="V515" s="87" t="s">
        <v>309</v>
      </c>
      <c r="W515" s="87" t="s">
        <v>309</v>
      </c>
      <c r="X515" s="87" t="s">
        <v>309</v>
      </c>
      <c r="Y515" s="64" t="s">
        <v>309</v>
      </c>
      <c r="AA515" s="64" t="str">
        <f>IF(Rg_ps!$E$5=Con_ve!$U$5,Con_ve!U515,IF(Rg_ps!$E$5=Con_ve!$V$5,Con_ve!V515,IF(Rg_ps!$E$5=Con_ve!$W$5,Con_ve!W515,IF(Rg_ps!$E$5=Con_ve!$X$5,Con_ve!X515,Con_ve!Y515))))</f>
        <v/>
      </c>
    </row>
    <row r="516" spans="2:27" ht="30" customHeight="1">
      <c r="B516" t="str">
        <f t="shared" si="8"/>
        <v/>
      </c>
      <c r="C516" s="97"/>
      <c r="D516" s="97"/>
      <c r="E516" s="97"/>
      <c r="F516" s="77"/>
      <c r="G516" s="156"/>
      <c r="H516" s="97"/>
      <c r="I516" s="97"/>
      <c r="J516" s="97"/>
      <c r="K516" s="97"/>
      <c r="P516" s="64" t="s">
        <v>309</v>
      </c>
      <c r="Q516" s="87" t="s">
        <v>309</v>
      </c>
      <c r="R516" s="87" t="s">
        <v>309</v>
      </c>
      <c r="S516" s="87" t="s">
        <v>309</v>
      </c>
      <c r="T516" s="87" t="s">
        <v>309</v>
      </c>
      <c r="U516" s="87" t="s">
        <v>309</v>
      </c>
      <c r="V516" s="87" t="s">
        <v>309</v>
      </c>
      <c r="W516" s="87" t="s">
        <v>309</v>
      </c>
      <c r="X516" s="87" t="s">
        <v>309</v>
      </c>
      <c r="Y516" s="64" t="s">
        <v>309</v>
      </c>
      <c r="AA516" s="64" t="str">
        <f>IF(Rg_ps!$E$5=Con_ve!$U$5,Con_ve!U516,IF(Rg_ps!$E$5=Con_ve!$V$5,Con_ve!V516,IF(Rg_ps!$E$5=Con_ve!$W$5,Con_ve!W516,IF(Rg_ps!$E$5=Con_ve!$X$5,Con_ve!X516,Con_ve!Y516))))</f>
        <v/>
      </c>
    </row>
    <row r="517" spans="2:27" ht="30" customHeight="1">
      <c r="B517" t="str">
        <f t="shared" si="8"/>
        <v/>
      </c>
      <c r="C517" s="97"/>
      <c r="D517" s="97"/>
      <c r="E517" s="97"/>
      <c r="F517" s="77"/>
      <c r="G517" s="156"/>
      <c r="H517" s="97"/>
      <c r="I517" s="97"/>
      <c r="J517" s="97"/>
      <c r="K517" s="97"/>
      <c r="P517" s="64" t="s">
        <v>309</v>
      </c>
      <c r="Q517" s="87" t="s">
        <v>309</v>
      </c>
      <c r="R517" s="87" t="s">
        <v>309</v>
      </c>
      <c r="S517" s="87" t="s">
        <v>309</v>
      </c>
      <c r="T517" s="87" t="s">
        <v>309</v>
      </c>
      <c r="U517" s="87" t="s">
        <v>309</v>
      </c>
      <c r="V517" s="87" t="s">
        <v>309</v>
      </c>
      <c r="W517" s="87" t="s">
        <v>309</v>
      </c>
      <c r="X517" s="87" t="s">
        <v>309</v>
      </c>
      <c r="Y517" s="64" t="s">
        <v>309</v>
      </c>
      <c r="AA517" s="64" t="str">
        <f>IF(Rg_ps!$E$5=Con_ve!$U$5,Con_ve!U517,IF(Rg_ps!$E$5=Con_ve!$V$5,Con_ve!V517,IF(Rg_ps!$E$5=Con_ve!$W$5,Con_ve!W517,IF(Rg_ps!$E$5=Con_ve!$X$5,Con_ve!X517,Con_ve!Y517))))</f>
        <v/>
      </c>
    </row>
    <row r="518" spans="2:27" ht="30" customHeight="1">
      <c r="B518" t="str">
        <f t="shared" si="8"/>
        <v/>
      </c>
      <c r="C518" s="97"/>
      <c r="D518" s="97"/>
      <c r="E518" s="97"/>
      <c r="F518" s="77"/>
      <c r="G518" s="156"/>
      <c r="H518" s="97"/>
      <c r="I518" s="97"/>
      <c r="J518" s="97"/>
      <c r="K518" s="97"/>
      <c r="P518" s="64" t="s">
        <v>309</v>
      </c>
      <c r="Q518" s="87" t="s">
        <v>309</v>
      </c>
      <c r="R518" s="87" t="s">
        <v>309</v>
      </c>
      <c r="S518" s="87" t="s">
        <v>309</v>
      </c>
      <c r="T518" s="87" t="s">
        <v>309</v>
      </c>
      <c r="U518" s="87" t="s">
        <v>309</v>
      </c>
      <c r="V518" s="87" t="s">
        <v>309</v>
      </c>
      <c r="W518" s="87" t="s">
        <v>309</v>
      </c>
      <c r="X518" s="87" t="s">
        <v>309</v>
      </c>
      <c r="Y518" s="64" t="s">
        <v>309</v>
      </c>
      <c r="AA518" s="64" t="str">
        <f>IF(Rg_ps!$E$5=Con_ve!$U$5,Con_ve!U518,IF(Rg_ps!$E$5=Con_ve!$V$5,Con_ve!V518,IF(Rg_ps!$E$5=Con_ve!$W$5,Con_ve!W518,IF(Rg_ps!$E$5=Con_ve!$X$5,Con_ve!X518,Con_ve!Y518))))</f>
        <v/>
      </c>
    </row>
    <row r="519" spans="2:27" ht="30" customHeight="1">
      <c r="B519" t="str">
        <f t="shared" ref="B519:B582" si="9">IF(G519="","",MONTH(G519))</f>
        <v/>
      </c>
      <c r="C519" s="97"/>
      <c r="D519" s="97"/>
      <c r="E519" s="97"/>
      <c r="F519" s="77"/>
      <c r="G519" s="156"/>
      <c r="H519" s="97"/>
      <c r="I519" s="97"/>
      <c r="J519" s="97"/>
      <c r="K519" s="97"/>
      <c r="P519" s="64" t="s">
        <v>309</v>
      </c>
      <c r="Q519" s="87" t="s">
        <v>309</v>
      </c>
      <c r="R519" s="87" t="s">
        <v>309</v>
      </c>
      <c r="S519" s="87" t="s">
        <v>309</v>
      </c>
      <c r="T519" s="87" t="s">
        <v>309</v>
      </c>
      <c r="U519" s="87" t="s">
        <v>309</v>
      </c>
      <c r="V519" s="87" t="s">
        <v>309</v>
      </c>
      <c r="W519" s="87" t="s">
        <v>309</v>
      </c>
      <c r="X519" s="87" t="s">
        <v>309</v>
      </c>
      <c r="Y519" s="64" t="s">
        <v>309</v>
      </c>
      <c r="AA519" s="64" t="str">
        <f>IF(Rg_ps!$E$5=Con_ve!$U$5,Con_ve!U519,IF(Rg_ps!$E$5=Con_ve!$V$5,Con_ve!V519,IF(Rg_ps!$E$5=Con_ve!$W$5,Con_ve!W519,IF(Rg_ps!$E$5=Con_ve!$X$5,Con_ve!X519,Con_ve!Y519))))</f>
        <v/>
      </c>
    </row>
    <row r="520" spans="2:27" ht="30" customHeight="1">
      <c r="B520" t="str">
        <f t="shared" si="9"/>
        <v/>
      </c>
      <c r="C520" s="97"/>
      <c r="D520" s="97"/>
      <c r="E520" s="97"/>
      <c r="F520" s="77"/>
      <c r="G520" s="156"/>
      <c r="H520" s="97"/>
      <c r="I520" s="97"/>
      <c r="J520" s="97"/>
      <c r="K520" s="97"/>
      <c r="P520" s="64" t="s">
        <v>309</v>
      </c>
      <c r="Q520" s="87" t="s">
        <v>309</v>
      </c>
      <c r="R520" s="87" t="s">
        <v>309</v>
      </c>
      <c r="S520" s="87" t="s">
        <v>309</v>
      </c>
      <c r="T520" s="87" t="s">
        <v>309</v>
      </c>
      <c r="U520" s="87" t="s">
        <v>309</v>
      </c>
      <c r="V520" s="87" t="s">
        <v>309</v>
      </c>
      <c r="W520" s="87" t="s">
        <v>309</v>
      </c>
      <c r="X520" s="87" t="s">
        <v>309</v>
      </c>
      <c r="Y520" s="64" t="s">
        <v>309</v>
      </c>
      <c r="AA520" s="64" t="str">
        <f>IF(Rg_ps!$E$5=Con_ve!$U$5,Con_ve!U520,IF(Rg_ps!$E$5=Con_ve!$V$5,Con_ve!V520,IF(Rg_ps!$E$5=Con_ve!$W$5,Con_ve!W520,IF(Rg_ps!$E$5=Con_ve!$X$5,Con_ve!X520,Con_ve!Y520))))</f>
        <v/>
      </c>
    </row>
    <row r="521" spans="2:27" ht="30" customHeight="1">
      <c r="B521" t="str">
        <f t="shared" si="9"/>
        <v/>
      </c>
      <c r="C521" s="97"/>
      <c r="D521" s="97"/>
      <c r="E521" s="97"/>
      <c r="F521" s="77"/>
      <c r="G521" s="156"/>
      <c r="H521" s="97"/>
      <c r="I521" s="97"/>
      <c r="J521" s="97"/>
      <c r="K521" s="97"/>
      <c r="P521" s="64" t="s">
        <v>309</v>
      </c>
      <c r="Q521" s="87" t="s">
        <v>309</v>
      </c>
      <c r="R521" s="87" t="s">
        <v>309</v>
      </c>
      <c r="S521" s="87" t="s">
        <v>309</v>
      </c>
      <c r="T521" s="87" t="s">
        <v>309</v>
      </c>
      <c r="U521" s="87" t="s">
        <v>309</v>
      </c>
      <c r="V521" s="87" t="s">
        <v>309</v>
      </c>
      <c r="W521" s="87" t="s">
        <v>309</v>
      </c>
      <c r="X521" s="87" t="s">
        <v>309</v>
      </c>
      <c r="Y521" s="64" t="s">
        <v>309</v>
      </c>
      <c r="AA521" s="64" t="str">
        <f>IF(Rg_ps!$E$5=Con_ve!$U$5,Con_ve!U521,IF(Rg_ps!$E$5=Con_ve!$V$5,Con_ve!V521,IF(Rg_ps!$E$5=Con_ve!$W$5,Con_ve!W521,IF(Rg_ps!$E$5=Con_ve!$X$5,Con_ve!X521,Con_ve!Y521))))</f>
        <v/>
      </c>
    </row>
    <row r="522" spans="2:27" ht="30" customHeight="1">
      <c r="B522" t="str">
        <f t="shared" si="9"/>
        <v/>
      </c>
      <c r="C522" s="97"/>
      <c r="D522" s="97"/>
      <c r="E522" s="97"/>
      <c r="F522" s="77"/>
      <c r="G522" s="156"/>
      <c r="H522" s="97"/>
      <c r="I522" s="97"/>
      <c r="J522" s="97"/>
      <c r="K522" s="97"/>
      <c r="P522" s="64" t="s">
        <v>309</v>
      </c>
      <c r="Q522" s="87" t="s">
        <v>309</v>
      </c>
      <c r="R522" s="87" t="s">
        <v>309</v>
      </c>
      <c r="S522" s="87" t="s">
        <v>309</v>
      </c>
      <c r="T522" s="87" t="s">
        <v>309</v>
      </c>
      <c r="U522" s="87" t="s">
        <v>309</v>
      </c>
      <c r="V522" s="87" t="s">
        <v>309</v>
      </c>
      <c r="W522" s="87" t="s">
        <v>309</v>
      </c>
      <c r="X522" s="87" t="s">
        <v>309</v>
      </c>
      <c r="Y522" s="64" t="s">
        <v>309</v>
      </c>
      <c r="AA522" s="64" t="str">
        <f>IF(Rg_ps!$E$5=Con_ve!$U$5,Con_ve!U522,IF(Rg_ps!$E$5=Con_ve!$V$5,Con_ve!V522,IF(Rg_ps!$E$5=Con_ve!$W$5,Con_ve!W522,IF(Rg_ps!$E$5=Con_ve!$X$5,Con_ve!X522,Con_ve!Y522))))</f>
        <v/>
      </c>
    </row>
    <row r="523" spans="2:27" ht="30" customHeight="1">
      <c r="B523" t="str">
        <f t="shared" si="9"/>
        <v/>
      </c>
      <c r="C523" s="97"/>
      <c r="D523" s="97"/>
      <c r="E523" s="97"/>
      <c r="F523" s="77"/>
      <c r="G523" s="156"/>
      <c r="H523" s="97"/>
      <c r="I523" s="97"/>
      <c r="J523" s="97"/>
      <c r="K523" s="97"/>
      <c r="P523" s="64" t="s">
        <v>309</v>
      </c>
      <c r="Q523" s="87" t="s">
        <v>309</v>
      </c>
      <c r="R523" s="87" t="s">
        <v>309</v>
      </c>
      <c r="S523" s="87" t="s">
        <v>309</v>
      </c>
      <c r="T523" s="87" t="s">
        <v>309</v>
      </c>
      <c r="U523" s="87" t="s">
        <v>309</v>
      </c>
      <c r="V523" s="87" t="s">
        <v>309</v>
      </c>
      <c r="W523" s="87" t="s">
        <v>309</v>
      </c>
      <c r="X523" s="87" t="s">
        <v>309</v>
      </c>
      <c r="Y523" s="64" t="s">
        <v>309</v>
      </c>
      <c r="AA523" s="64" t="str">
        <f>IF(Rg_ps!$E$5=Con_ve!$U$5,Con_ve!U523,IF(Rg_ps!$E$5=Con_ve!$V$5,Con_ve!V523,IF(Rg_ps!$E$5=Con_ve!$W$5,Con_ve!W523,IF(Rg_ps!$E$5=Con_ve!$X$5,Con_ve!X523,Con_ve!Y523))))</f>
        <v/>
      </c>
    </row>
    <row r="524" spans="2:27" ht="30" customHeight="1">
      <c r="B524" t="str">
        <f t="shared" si="9"/>
        <v/>
      </c>
      <c r="C524" s="97"/>
      <c r="D524" s="97"/>
      <c r="E524" s="97"/>
      <c r="F524" s="77"/>
      <c r="G524" s="156"/>
      <c r="H524" s="97"/>
      <c r="I524" s="97"/>
      <c r="J524" s="97"/>
      <c r="K524" s="97"/>
      <c r="P524" s="64" t="s">
        <v>309</v>
      </c>
      <c r="Q524" s="87" t="s">
        <v>309</v>
      </c>
      <c r="R524" s="87" t="s">
        <v>309</v>
      </c>
      <c r="S524" s="87" t="s">
        <v>309</v>
      </c>
      <c r="T524" s="87" t="s">
        <v>309</v>
      </c>
      <c r="U524" s="87" t="s">
        <v>309</v>
      </c>
      <c r="V524" s="87" t="s">
        <v>309</v>
      </c>
      <c r="W524" s="87" t="s">
        <v>309</v>
      </c>
      <c r="X524" s="87" t="s">
        <v>309</v>
      </c>
      <c r="Y524" s="64" t="s">
        <v>309</v>
      </c>
      <c r="AA524" s="64" t="str">
        <f>IF(Rg_ps!$E$5=Con_ve!$U$5,Con_ve!U524,IF(Rg_ps!$E$5=Con_ve!$V$5,Con_ve!V524,IF(Rg_ps!$E$5=Con_ve!$W$5,Con_ve!W524,IF(Rg_ps!$E$5=Con_ve!$X$5,Con_ve!X524,Con_ve!Y524))))</f>
        <v/>
      </c>
    </row>
    <row r="525" spans="2:27" ht="30" customHeight="1">
      <c r="B525" t="str">
        <f t="shared" si="9"/>
        <v/>
      </c>
      <c r="C525" s="97"/>
      <c r="D525" s="97"/>
      <c r="E525" s="97"/>
      <c r="F525" s="77"/>
      <c r="G525" s="156"/>
      <c r="H525" s="97"/>
      <c r="I525" s="97"/>
      <c r="J525" s="97"/>
      <c r="K525" s="97"/>
      <c r="P525" s="64" t="s">
        <v>309</v>
      </c>
      <c r="Q525" s="87" t="s">
        <v>309</v>
      </c>
      <c r="R525" s="87" t="s">
        <v>309</v>
      </c>
      <c r="S525" s="87" t="s">
        <v>309</v>
      </c>
      <c r="T525" s="87" t="s">
        <v>309</v>
      </c>
      <c r="U525" s="87" t="s">
        <v>309</v>
      </c>
      <c r="V525" s="87" t="s">
        <v>309</v>
      </c>
      <c r="W525" s="87" t="s">
        <v>309</v>
      </c>
      <c r="X525" s="87" t="s">
        <v>309</v>
      </c>
      <c r="Y525" s="64" t="s">
        <v>309</v>
      </c>
      <c r="AA525" s="64" t="str">
        <f>IF(Rg_ps!$E$5=Con_ve!$U$5,Con_ve!U525,IF(Rg_ps!$E$5=Con_ve!$V$5,Con_ve!V525,IF(Rg_ps!$E$5=Con_ve!$W$5,Con_ve!W525,IF(Rg_ps!$E$5=Con_ve!$X$5,Con_ve!X525,Con_ve!Y525))))</f>
        <v/>
      </c>
    </row>
    <row r="526" spans="2:27" ht="30" customHeight="1">
      <c r="B526" t="str">
        <f t="shared" si="9"/>
        <v/>
      </c>
      <c r="C526" s="97"/>
      <c r="D526" s="97"/>
      <c r="E526" s="97"/>
      <c r="F526" s="77"/>
      <c r="G526" s="156"/>
      <c r="H526" s="97"/>
      <c r="I526" s="97"/>
      <c r="J526" s="97"/>
      <c r="K526" s="97"/>
      <c r="P526" s="64" t="s">
        <v>309</v>
      </c>
      <c r="Q526" s="87" t="s">
        <v>309</v>
      </c>
      <c r="R526" s="87" t="s">
        <v>309</v>
      </c>
      <c r="S526" s="87" t="s">
        <v>309</v>
      </c>
      <c r="T526" s="87" t="s">
        <v>309</v>
      </c>
      <c r="U526" s="87" t="s">
        <v>309</v>
      </c>
      <c r="V526" s="87" t="s">
        <v>309</v>
      </c>
      <c r="W526" s="87" t="s">
        <v>309</v>
      </c>
      <c r="X526" s="87" t="s">
        <v>309</v>
      </c>
      <c r="Y526" s="64" t="s">
        <v>309</v>
      </c>
      <c r="AA526" s="64" t="str">
        <f>IF(Rg_ps!$E$5=Con_ve!$U$5,Con_ve!U526,IF(Rg_ps!$E$5=Con_ve!$V$5,Con_ve!V526,IF(Rg_ps!$E$5=Con_ve!$W$5,Con_ve!W526,IF(Rg_ps!$E$5=Con_ve!$X$5,Con_ve!X526,Con_ve!Y526))))</f>
        <v/>
      </c>
    </row>
    <row r="527" spans="2:27" ht="30" customHeight="1">
      <c r="B527" t="str">
        <f t="shared" si="9"/>
        <v/>
      </c>
      <c r="C527" s="97"/>
      <c r="D527" s="97"/>
      <c r="E527" s="97"/>
      <c r="F527" s="77"/>
      <c r="G527" s="156"/>
      <c r="H527" s="97"/>
      <c r="I527" s="97"/>
      <c r="J527" s="97"/>
      <c r="K527" s="97"/>
      <c r="P527" s="64" t="s">
        <v>309</v>
      </c>
      <c r="Q527" s="87" t="s">
        <v>309</v>
      </c>
      <c r="R527" s="87" t="s">
        <v>309</v>
      </c>
      <c r="S527" s="87" t="s">
        <v>309</v>
      </c>
      <c r="T527" s="87" t="s">
        <v>309</v>
      </c>
      <c r="U527" s="87" t="s">
        <v>309</v>
      </c>
      <c r="V527" s="87" t="s">
        <v>309</v>
      </c>
      <c r="W527" s="87" t="s">
        <v>309</v>
      </c>
      <c r="X527" s="87" t="s">
        <v>309</v>
      </c>
      <c r="Y527" s="64" t="s">
        <v>309</v>
      </c>
      <c r="AA527" s="64" t="str">
        <f>IF(Rg_ps!$E$5=Con_ve!$U$5,Con_ve!U527,IF(Rg_ps!$E$5=Con_ve!$V$5,Con_ve!V527,IF(Rg_ps!$E$5=Con_ve!$W$5,Con_ve!W527,IF(Rg_ps!$E$5=Con_ve!$X$5,Con_ve!X527,Con_ve!Y527))))</f>
        <v/>
      </c>
    </row>
    <row r="528" spans="2:27" ht="30" customHeight="1">
      <c r="B528" t="str">
        <f t="shared" si="9"/>
        <v/>
      </c>
      <c r="C528" s="97"/>
      <c r="D528" s="97"/>
      <c r="E528" s="97"/>
      <c r="F528" s="77"/>
      <c r="G528" s="156"/>
      <c r="H528" s="97"/>
      <c r="I528" s="97"/>
      <c r="J528" s="97"/>
      <c r="K528" s="97"/>
      <c r="P528" s="64" t="s">
        <v>309</v>
      </c>
      <c r="Q528" s="87" t="s">
        <v>309</v>
      </c>
      <c r="R528" s="87" t="s">
        <v>309</v>
      </c>
      <c r="S528" s="87" t="s">
        <v>309</v>
      </c>
      <c r="T528" s="87" t="s">
        <v>309</v>
      </c>
      <c r="U528" s="87" t="s">
        <v>309</v>
      </c>
      <c r="V528" s="87" t="s">
        <v>309</v>
      </c>
      <c r="W528" s="87" t="s">
        <v>309</v>
      </c>
      <c r="X528" s="87" t="s">
        <v>309</v>
      </c>
      <c r="Y528" s="64" t="s">
        <v>309</v>
      </c>
      <c r="AA528" s="64" t="str">
        <f>IF(Rg_ps!$E$5=Con_ve!$U$5,Con_ve!U528,IF(Rg_ps!$E$5=Con_ve!$V$5,Con_ve!V528,IF(Rg_ps!$E$5=Con_ve!$W$5,Con_ve!W528,IF(Rg_ps!$E$5=Con_ve!$X$5,Con_ve!X528,Con_ve!Y528))))</f>
        <v/>
      </c>
    </row>
    <row r="529" spans="2:27" ht="30" customHeight="1">
      <c r="B529" t="str">
        <f t="shared" si="9"/>
        <v/>
      </c>
      <c r="C529" s="97"/>
      <c r="D529" s="97"/>
      <c r="E529" s="97"/>
      <c r="F529" s="77"/>
      <c r="G529" s="156"/>
      <c r="H529" s="97"/>
      <c r="I529" s="97"/>
      <c r="J529" s="97"/>
      <c r="K529" s="97"/>
      <c r="P529" s="64" t="s">
        <v>309</v>
      </c>
      <c r="Q529" s="87" t="s">
        <v>309</v>
      </c>
      <c r="R529" s="87" t="s">
        <v>309</v>
      </c>
      <c r="S529" s="87" t="s">
        <v>309</v>
      </c>
      <c r="T529" s="87" t="s">
        <v>309</v>
      </c>
      <c r="U529" s="87" t="s">
        <v>309</v>
      </c>
      <c r="V529" s="87" t="s">
        <v>309</v>
      </c>
      <c r="W529" s="87" t="s">
        <v>309</v>
      </c>
      <c r="X529" s="87" t="s">
        <v>309</v>
      </c>
      <c r="Y529" s="64" t="s">
        <v>309</v>
      </c>
      <c r="AA529" s="64" t="str">
        <f>IF(Rg_ps!$E$5=Con_ve!$U$5,Con_ve!U529,IF(Rg_ps!$E$5=Con_ve!$V$5,Con_ve!V529,IF(Rg_ps!$E$5=Con_ve!$W$5,Con_ve!W529,IF(Rg_ps!$E$5=Con_ve!$X$5,Con_ve!X529,Con_ve!Y529))))</f>
        <v/>
      </c>
    </row>
    <row r="530" spans="2:27" ht="30" customHeight="1">
      <c r="B530" t="str">
        <f t="shared" si="9"/>
        <v/>
      </c>
      <c r="C530" s="97"/>
      <c r="D530" s="97"/>
      <c r="E530" s="97"/>
      <c r="F530" s="77"/>
      <c r="G530" s="156"/>
      <c r="H530" s="97"/>
      <c r="I530" s="97"/>
      <c r="J530" s="97"/>
      <c r="K530" s="97"/>
      <c r="P530" s="64" t="s">
        <v>309</v>
      </c>
      <c r="Q530" s="87" t="s">
        <v>309</v>
      </c>
      <c r="R530" s="87" t="s">
        <v>309</v>
      </c>
      <c r="S530" s="87" t="s">
        <v>309</v>
      </c>
      <c r="T530" s="87" t="s">
        <v>309</v>
      </c>
      <c r="U530" s="87" t="s">
        <v>309</v>
      </c>
      <c r="V530" s="87" t="s">
        <v>309</v>
      </c>
      <c r="W530" s="87" t="s">
        <v>309</v>
      </c>
      <c r="X530" s="87" t="s">
        <v>309</v>
      </c>
      <c r="Y530" s="64" t="s">
        <v>309</v>
      </c>
      <c r="AA530" s="64" t="str">
        <f>IF(Rg_ps!$E$5=Con_ve!$U$5,Con_ve!U530,IF(Rg_ps!$E$5=Con_ve!$V$5,Con_ve!V530,IF(Rg_ps!$E$5=Con_ve!$W$5,Con_ve!W530,IF(Rg_ps!$E$5=Con_ve!$X$5,Con_ve!X530,Con_ve!Y530))))</f>
        <v/>
      </c>
    </row>
    <row r="531" spans="2:27" ht="30" customHeight="1">
      <c r="B531" t="str">
        <f t="shared" si="9"/>
        <v/>
      </c>
      <c r="C531" s="97"/>
      <c r="D531" s="97"/>
      <c r="E531" s="97"/>
      <c r="F531" s="77"/>
      <c r="G531" s="156"/>
      <c r="H531" s="97"/>
      <c r="I531" s="97"/>
      <c r="J531" s="97"/>
      <c r="K531" s="97"/>
      <c r="P531" s="64" t="s">
        <v>309</v>
      </c>
      <c r="Q531" s="87" t="s">
        <v>309</v>
      </c>
      <c r="R531" s="87" t="s">
        <v>309</v>
      </c>
      <c r="S531" s="87" t="s">
        <v>309</v>
      </c>
      <c r="T531" s="87" t="s">
        <v>309</v>
      </c>
      <c r="U531" s="87" t="s">
        <v>309</v>
      </c>
      <c r="V531" s="87" t="s">
        <v>309</v>
      </c>
      <c r="W531" s="87" t="s">
        <v>309</v>
      </c>
      <c r="X531" s="87" t="s">
        <v>309</v>
      </c>
      <c r="Y531" s="64" t="s">
        <v>309</v>
      </c>
      <c r="AA531" s="64" t="str">
        <f>IF(Rg_ps!$E$5=Con_ve!$U$5,Con_ve!U531,IF(Rg_ps!$E$5=Con_ve!$V$5,Con_ve!V531,IF(Rg_ps!$E$5=Con_ve!$W$5,Con_ve!W531,IF(Rg_ps!$E$5=Con_ve!$X$5,Con_ve!X531,Con_ve!Y531))))</f>
        <v/>
      </c>
    </row>
    <row r="532" spans="2:27" ht="30" customHeight="1">
      <c r="B532" t="str">
        <f t="shared" si="9"/>
        <v/>
      </c>
      <c r="C532" s="97"/>
      <c r="D532" s="97"/>
      <c r="E532" s="97"/>
      <c r="F532" s="77"/>
      <c r="G532" s="156"/>
      <c r="H532" s="97"/>
      <c r="I532" s="97"/>
      <c r="J532" s="97"/>
      <c r="K532" s="97"/>
      <c r="P532" s="64" t="s">
        <v>309</v>
      </c>
      <c r="Q532" s="87" t="s">
        <v>309</v>
      </c>
      <c r="R532" s="87" t="s">
        <v>309</v>
      </c>
      <c r="S532" s="87" t="s">
        <v>309</v>
      </c>
      <c r="T532" s="87" t="s">
        <v>309</v>
      </c>
      <c r="U532" s="87" t="s">
        <v>309</v>
      </c>
      <c r="V532" s="87" t="s">
        <v>309</v>
      </c>
      <c r="W532" s="87" t="s">
        <v>309</v>
      </c>
      <c r="X532" s="87" t="s">
        <v>309</v>
      </c>
      <c r="Y532" s="64" t="s">
        <v>309</v>
      </c>
      <c r="AA532" s="64" t="str">
        <f>IF(Rg_ps!$E$5=Con_ve!$U$5,Con_ve!U532,IF(Rg_ps!$E$5=Con_ve!$V$5,Con_ve!V532,IF(Rg_ps!$E$5=Con_ve!$W$5,Con_ve!W532,IF(Rg_ps!$E$5=Con_ve!$X$5,Con_ve!X532,Con_ve!Y532))))</f>
        <v/>
      </c>
    </row>
    <row r="533" spans="2:27" ht="30" customHeight="1">
      <c r="B533" t="str">
        <f t="shared" si="9"/>
        <v/>
      </c>
      <c r="C533" s="97"/>
      <c r="D533" s="97"/>
      <c r="E533" s="97"/>
      <c r="F533" s="77"/>
      <c r="G533" s="156"/>
      <c r="H533" s="97"/>
      <c r="I533" s="97"/>
      <c r="J533" s="97"/>
      <c r="K533" s="97"/>
      <c r="P533" s="64" t="s">
        <v>309</v>
      </c>
      <c r="Q533" s="87" t="s">
        <v>309</v>
      </c>
      <c r="R533" s="87" t="s">
        <v>309</v>
      </c>
      <c r="S533" s="87" t="s">
        <v>309</v>
      </c>
      <c r="T533" s="87" t="s">
        <v>309</v>
      </c>
      <c r="U533" s="87" t="s">
        <v>309</v>
      </c>
      <c r="V533" s="87" t="s">
        <v>309</v>
      </c>
      <c r="W533" s="87" t="s">
        <v>309</v>
      </c>
      <c r="X533" s="87" t="s">
        <v>309</v>
      </c>
      <c r="Y533" s="64" t="s">
        <v>309</v>
      </c>
      <c r="AA533" s="64" t="str">
        <f>IF(Rg_ps!$E$5=Con_ve!$U$5,Con_ve!U533,IF(Rg_ps!$E$5=Con_ve!$V$5,Con_ve!V533,IF(Rg_ps!$E$5=Con_ve!$W$5,Con_ve!W533,IF(Rg_ps!$E$5=Con_ve!$X$5,Con_ve!X533,Con_ve!Y533))))</f>
        <v/>
      </c>
    </row>
    <row r="534" spans="2:27" ht="30" customHeight="1">
      <c r="B534" t="str">
        <f t="shared" si="9"/>
        <v/>
      </c>
      <c r="C534" s="97"/>
      <c r="D534" s="97"/>
      <c r="E534" s="97"/>
      <c r="F534" s="77"/>
      <c r="G534" s="156"/>
      <c r="H534" s="97"/>
      <c r="I534" s="97"/>
      <c r="J534" s="97"/>
      <c r="K534" s="97"/>
      <c r="P534" s="64" t="s">
        <v>309</v>
      </c>
      <c r="Q534" s="87" t="s">
        <v>309</v>
      </c>
      <c r="R534" s="87" t="s">
        <v>309</v>
      </c>
      <c r="S534" s="87" t="s">
        <v>309</v>
      </c>
      <c r="T534" s="87" t="s">
        <v>309</v>
      </c>
      <c r="U534" s="87" t="s">
        <v>309</v>
      </c>
      <c r="V534" s="87" t="s">
        <v>309</v>
      </c>
      <c r="W534" s="87" t="s">
        <v>309</v>
      </c>
      <c r="X534" s="87" t="s">
        <v>309</v>
      </c>
      <c r="Y534" s="64" t="s">
        <v>309</v>
      </c>
      <c r="AA534" s="64" t="str">
        <f>IF(Rg_ps!$E$5=Con_ve!$U$5,Con_ve!U534,IF(Rg_ps!$E$5=Con_ve!$V$5,Con_ve!V534,IF(Rg_ps!$E$5=Con_ve!$W$5,Con_ve!W534,IF(Rg_ps!$E$5=Con_ve!$X$5,Con_ve!X534,Con_ve!Y534))))</f>
        <v/>
      </c>
    </row>
    <row r="535" spans="2:27" ht="30" customHeight="1">
      <c r="B535" t="str">
        <f t="shared" si="9"/>
        <v/>
      </c>
      <c r="C535" s="97"/>
      <c r="D535" s="97"/>
      <c r="E535" s="97"/>
      <c r="F535" s="77"/>
      <c r="G535" s="156"/>
      <c r="H535" s="97"/>
      <c r="I535" s="97"/>
      <c r="J535" s="97"/>
      <c r="K535" s="97"/>
      <c r="P535" s="64" t="s">
        <v>309</v>
      </c>
      <c r="Q535" s="87" t="s">
        <v>309</v>
      </c>
      <c r="R535" s="87" t="s">
        <v>309</v>
      </c>
      <c r="S535" s="87" t="s">
        <v>309</v>
      </c>
      <c r="T535" s="87" t="s">
        <v>309</v>
      </c>
      <c r="U535" s="87" t="s">
        <v>309</v>
      </c>
      <c r="V535" s="87" t="s">
        <v>309</v>
      </c>
      <c r="W535" s="87" t="s">
        <v>309</v>
      </c>
      <c r="X535" s="87" t="s">
        <v>309</v>
      </c>
      <c r="Y535" s="64" t="s">
        <v>309</v>
      </c>
      <c r="AA535" s="64" t="str">
        <f>IF(Rg_ps!$E$5=Con_ve!$U$5,Con_ve!U535,IF(Rg_ps!$E$5=Con_ve!$V$5,Con_ve!V535,IF(Rg_ps!$E$5=Con_ve!$W$5,Con_ve!W535,IF(Rg_ps!$E$5=Con_ve!$X$5,Con_ve!X535,Con_ve!Y535))))</f>
        <v/>
      </c>
    </row>
    <row r="536" spans="2:27" ht="30" customHeight="1">
      <c r="B536" t="str">
        <f t="shared" si="9"/>
        <v/>
      </c>
      <c r="C536" s="97"/>
      <c r="D536" s="97"/>
      <c r="E536" s="97"/>
      <c r="F536" s="77"/>
      <c r="G536" s="156"/>
      <c r="H536" s="97"/>
      <c r="I536" s="97"/>
      <c r="J536" s="97"/>
      <c r="K536" s="97"/>
      <c r="P536" s="64" t="s">
        <v>309</v>
      </c>
      <c r="Q536" s="87" t="s">
        <v>309</v>
      </c>
      <c r="R536" s="87" t="s">
        <v>309</v>
      </c>
      <c r="S536" s="87" t="s">
        <v>309</v>
      </c>
      <c r="T536" s="87" t="s">
        <v>309</v>
      </c>
      <c r="U536" s="87" t="s">
        <v>309</v>
      </c>
      <c r="V536" s="87" t="s">
        <v>309</v>
      </c>
      <c r="W536" s="87" t="s">
        <v>309</v>
      </c>
      <c r="X536" s="87" t="s">
        <v>309</v>
      </c>
      <c r="Y536" s="64" t="s">
        <v>309</v>
      </c>
      <c r="AA536" s="64" t="str">
        <f>IF(Rg_ps!$E$5=Con_ve!$U$5,Con_ve!U536,IF(Rg_ps!$E$5=Con_ve!$V$5,Con_ve!V536,IF(Rg_ps!$E$5=Con_ve!$W$5,Con_ve!W536,IF(Rg_ps!$E$5=Con_ve!$X$5,Con_ve!X536,Con_ve!Y536))))</f>
        <v/>
      </c>
    </row>
    <row r="537" spans="2:27" ht="30" customHeight="1">
      <c r="B537" t="str">
        <f t="shared" si="9"/>
        <v/>
      </c>
      <c r="C537" s="97"/>
      <c r="D537" s="97"/>
      <c r="E537" s="97"/>
      <c r="F537" s="77"/>
      <c r="G537" s="156"/>
      <c r="H537" s="97"/>
      <c r="I537" s="97"/>
      <c r="J537" s="97"/>
      <c r="K537" s="97"/>
      <c r="P537" s="64" t="s">
        <v>309</v>
      </c>
      <c r="Q537" s="87" t="s">
        <v>309</v>
      </c>
      <c r="R537" s="87" t="s">
        <v>309</v>
      </c>
      <c r="S537" s="87" t="s">
        <v>309</v>
      </c>
      <c r="T537" s="87" t="s">
        <v>309</v>
      </c>
      <c r="U537" s="87" t="s">
        <v>309</v>
      </c>
      <c r="V537" s="87" t="s">
        <v>309</v>
      </c>
      <c r="W537" s="87" t="s">
        <v>309</v>
      </c>
      <c r="X537" s="87" t="s">
        <v>309</v>
      </c>
      <c r="Y537" s="64" t="s">
        <v>309</v>
      </c>
      <c r="AA537" s="64" t="str">
        <f>IF(Rg_ps!$E$5=Con_ve!$U$5,Con_ve!U537,IF(Rg_ps!$E$5=Con_ve!$V$5,Con_ve!V537,IF(Rg_ps!$E$5=Con_ve!$W$5,Con_ve!W537,IF(Rg_ps!$E$5=Con_ve!$X$5,Con_ve!X537,Con_ve!Y537))))</f>
        <v/>
      </c>
    </row>
    <row r="538" spans="2:27" ht="30" customHeight="1">
      <c r="B538" t="str">
        <f t="shared" si="9"/>
        <v/>
      </c>
      <c r="C538" s="97"/>
      <c r="D538" s="97"/>
      <c r="E538" s="97"/>
      <c r="F538" s="77"/>
      <c r="G538" s="156"/>
      <c r="H538" s="97"/>
      <c r="I538" s="97"/>
      <c r="J538" s="97"/>
      <c r="K538" s="97"/>
      <c r="P538" s="64" t="s">
        <v>309</v>
      </c>
      <c r="Q538" s="87" t="s">
        <v>309</v>
      </c>
      <c r="R538" s="87" t="s">
        <v>309</v>
      </c>
      <c r="S538" s="87" t="s">
        <v>309</v>
      </c>
      <c r="T538" s="87" t="s">
        <v>309</v>
      </c>
      <c r="U538" s="87" t="s">
        <v>309</v>
      </c>
      <c r="V538" s="87" t="s">
        <v>309</v>
      </c>
      <c r="W538" s="87" t="s">
        <v>309</v>
      </c>
      <c r="X538" s="87" t="s">
        <v>309</v>
      </c>
      <c r="Y538" s="64" t="s">
        <v>309</v>
      </c>
      <c r="AA538" s="64" t="str">
        <f>IF(Rg_ps!$E$5=Con_ve!$U$5,Con_ve!U538,IF(Rg_ps!$E$5=Con_ve!$V$5,Con_ve!V538,IF(Rg_ps!$E$5=Con_ve!$W$5,Con_ve!W538,IF(Rg_ps!$E$5=Con_ve!$X$5,Con_ve!X538,Con_ve!Y538))))</f>
        <v/>
      </c>
    </row>
    <row r="539" spans="2:27" ht="30" customHeight="1">
      <c r="B539" t="str">
        <f t="shared" si="9"/>
        <v/>
      </c>
      <c r="C539" s="97"/>
      <c r="D539" s="97"/>
      <c r="E539" s="97"/>
      <c r="F539" s="77"/>
      <c r="G539" s="156"/>
      <c r="H539" s="97"/>
      <c r="I539" s="97"/>
      <c r="J539" s="97"/>
      <c r="K539" s="97"/>
      <c r="P539" s="64" t="s">
        <v>309</v>
      </c>
      <c r="Q539" s="87" t="s">
        <v>309</v>
      </c>
      <c r="R539" s="87" t="s">
        <v>309</v>
      </c>
      <c r="S539" s="87" t="s">
        <v>309</v>
      </c>
      <c r="T539" s="87" t="s">
        <v>309</v>
      </c>
      <c r="U539" s="87" t="s">
        <v>309</v>
      </c>
      <c r="V539" s="87" t="s">
        <v>309</v>
      </c>
      <c r="W539" s="87" t="s">
        <v>309</v>
      </c>
      <c r="X539" s="87" t="s">
        <v>309</v>
      </c>
      <c r="Y539" s="64" t="s">
        <v>309</v>
      </c>
      <c r="AA539" s="64" t="str">
        <f>IF(Rg_ps!$E$5=Con_ve!$U$5,Con_ve!U539,IF(Rg_ps!$E$5=Con_ve!$V$5,Con_ve!V539,IF(Rg_ps!$E$5=Con_ve!$W$5,Con_ve!W539,IF(Rg_ps!$E$5=Con_ve!$X$5,Con_ve!X539,Con_ve!Y539))))</f>
        <v/>
      </c>
    </row>
    <row r="540" spans="2:27" ht="30" customHeight="1">
      <c r="B540" t="str">
        <f t="shared" si="9"/>
        <v/>
      </c>
      <c r="C540" s="97"/>
      <c r="D540" s="97"/>
      <c r="E540" s="97"/>
      <c r="F540" s="77"/>
      <c r="G540" s="156"/>
      <c r="H540" s="97"/>
      <c r="I540" s="97"/>
      <c r="J540" s="97"/>
      <c r="K540" s="97"/>
      <c r="P540" s="64" t="s">
        <v>309</v>
      </c>
      <c r="Q540" s="87" t="s">
        <v>309</v>
      </c>
      <c r="R540" s="87" t="s">
        <v>309</v>
      </c>
      <c r="S540" s="87" t="s">
        <v>309</v>
      </c>
      <c r="T540" s="87" t="s">
        <v>309</v>
      </c>
      <c r="U540" s="87" t="s">
        <v>309</v>
      </c>
      <c r="V540" s="87" t="s">
        <v>309</v>
      </c>
      <c r="W540" s="87" t="s">
        <v>309</v>
      </c>
      <c r="X540" s="87" t="s">
        <v>309</v>
      </c>
      <c r="Y540" s="64" t="s">
        <v>309</v>
      </c>
      <c r="AA540" s="64" t="str">
        <f>IF(Rg_ps!$E$5=Con_ve!$U$5,Con_ve!U540,IF(Rg_ps!$E$5=Con_ve!$V$5,Con_ve!V540,IF(Rg_ps!$E$5=Con_ve!$W$5,Con_ve!W540,IF(Rg_ps!$E$5=Con_ve!$X$5,Con_ve!X540,Con_ve!Y540))))</f>
        <v/>
      </c>
    </row>
    <row r="541" spans="2:27" ht="30" customHeight="1">
      <c r="B541" t="str">
        <f t="shared" si="9"/>
        <v/>
      </c>
      <c r="C541" s="97"/>
      <c r="D541" s="97"/>
      <c r="E541" s="97"/>
      <c r="F541" s="77"/>
      <c r="G541" s="156"/>
      <c r="H541" s="97"/>
      <c r="I541" s="97"/>
      <c r="J541" s="97"/>
      <c r="K541" s="97"/>
      <c r="P541" s="64" t="s">
        <v>309</v>
      </c>
      <c r="Q541" s="87" t="s">
        <v>309</v>
      </c>
      <c r="R541" s="87" t="s">
        <v>309</v>
      </c>
      <c r="S541" s="87" t="s">
        <v>309</v>
      </c>
      <c r="T541" s="87" t="s">
        <v>309</v>
      </c>
      <c r="U541" s="87" t="s">
        <v>309</v>
      </c>
      <c r="V541" s="87" t="s">
        <v>309</v>
      </c>
      <c r="W541" s="87" t="s">
        <v>309</v>
      </c>
      <c r="X541" s="87" t="s">
        <v>309</v>
      </c>
      <c r="Y541" s="64" t="s">
        <v>309</v>
      </c>
      <c r="AA541" s="64" t="str">
        <f>IF(Rg_ps!$E$5=Con_ve!$U$5,Con_ve!U541,IF(Rg_ps!$E$5=Con_ve!$V$5,Con_ve!V541,IF(Rg_ps!$E$5=Con_ve!$W$5,Con_ve!W541,IF(Rg_ps!$E$5=Con_ve!$X$5,Con_ve!X541,Con_ve!Y541))))</f>
        <v/>
      </c>
    </row>
    <row r="542" spans="2:27" ht="30" customHeight="1">
      <c r="B542" t="str">
        <f t="shared" si="9"/>
        <v/>
      </c>
      <c r="C542" s="97"/>
      <c r="D542" s="97"/>
      <c r="E542" s="97"/>
      <c r="F542" s="77"/>
      <c r="G542" s="156"/>
      <c r="H542" s="97"/>
      <c r="I542" s="97"/>
      <c r="J542" s="97"/>
      <c r="K542" s="97"/>
      <c r="P542" s="64" t="s">
        <v>309</v>
      </c>
      <c r="Q542" s="87" t="s">
        <v>309</v>
      </c>
      <c r="R542" s="87" t="s">
        <v>309</v>
      </c>
      <c r="S542" s="87" t="s">
        <v>309</v>
      </c>
      <c r="T542" s="87" t="s">
        <v>309</v>
      </c>
      <c r="U542" s="87" t="s">
        <v>309</v>
      </c>
      <c r="V542" s="87" t="s">
        <v>309</v>
      </c>
      <c r="W542" s="87" t="s">
        <v>309</v>
      </c>
      <c r="X542" s="87" t="s">
        <v>309</v>
      </c>
      <c r="Y542" s="64" t="s">
        <v>309</v>
      </c>
      <c r="AA542" s="64" t="str">
        <f>IF(Rg_ps!$E$5=Con_ve!$U$5,Con_ve!U542,IF(Rg_ps!$E$5=Con_ve!$V$5,Con_ve!V542,IF(Rg_ps!$E$5=Con_ve!$W$5,Con_ve!W542,IF(Rg_ps!$E$5=Con_ve!$X$5,Con_ve!X542,Con_ve!Y542))))</f>
        <v/>
      </c>
    </row>
    <row r="543" spans="2:27" ht="30" customHeight="1">
      <c r="B543" t="str">
        <f t="shared" si="9"/>
        <v/>
      </c>
      <c r="C543" s="97"/>
      <c r="D543" s="97"/>
      <c r="E543" s="97"/>
      <c r="F543" s="77"/>
      <c r="G543" s="156"/>
      <c r="H543" s="97"/>
      <c r="I543" s="97"/>
      <c r="J543" s="97"/>
      <c r="K543" s="97"/>
      <c r="P543" s="64" t="s">
        <v>309</v>
      </c>
      <c r="Q543" s="87" t="s">
        <v>309</v>
      </c>
      <c r="R543" s="87" t="s">
        <v>309</v>
      </c>
      <c r="S543" s="87" t="s">
        <v>309</v>
      </c>
      <c r="T543" s="87" t="s">
        <v>309</v>
      </c>
      <c r="U543" s="87" t="s">
        <v>309</v>
      </c>
      <c r="V543" s="87" t="s">
        <v>309</v>
      </c>
      <c r="W543" s="87" t="s">
        <v>309</v>
      </c>
      <c r="X543" s="87" t="s">
        <v>309</v>
      </c>
      <c r="Y543" s="64" t="s">
        <v>309</v>
      </c>
      <c r="AA543" s="64" t="str">
        <f>IF(Rg_ps!$E$5=Con_ve!$U$5,Con_ve!U543,IF(Rg_ps!$E$5=Con_ve!$V$5,Con_ve!V543,IF(Rg_ps!$E$5=Con_ve!$W$5,Con_ve!W543,IF(Rg_ps!$E$5=Con_ve!$X$5,Con_ve!X543,Con_ve!Y543))))</f>
        <v/>
      </c>
    </row>
    <row r="544" spans="2:27" ht="30" customHeight="1">
      <c r="B544" t="str">
        <f t="shared" si="9"/>
        <v/>
      </c>
      <c r="C544" s="97"/>
      <c r="D544" s="97"/>
      <c r="E544" s="97"/>
      <c r="F544" s="77"/>
      <c r="G544" s="156"/>
      <c r="H544" s="97"/>
      <c r="I544" s="97"/>
      <c r="J544" s="97"/>
      <c r="K544" s="97"/>
      <c r="P544" s="64" t="s">
        <v>309</v>
      </c>
      <c r="Q544" s="87" t="s">
        <v>309</v>
      </c>
      <c r="R544" s="87" t="s">
        <v>309</v>
      </c>
      <c r="S544" s="87" t="s">
        <v>309</v>
      </c>
      <c r="T544" s="87" t="s">
        <v>309</v>
      </c>
      <c r="U544" s="87" t="s">
        <v>309</v>
      </c>
      <c r="V544" s="87" t="s">
        <v>309</v>
      </c>
      <c r="W544" s="87" t="s">
        <v>309</v>
      </c>
      <c r="X544" s="87" t="s">
        <v>309</v>
      </c>
      <c r="Y544" s="64" t="s">
        <v>309</v>
      </c>
      <c r="AA544" s="64" t="str">
        <f>IF(Rg_ps!$E$5=Con_ve!$U$5,Con_ve!U544,IF(Rg_ps!$E$5=Con_ve!$V$5,Con_ve!V544,IF(Rg_ps!$E$5=Con_ve!$W$5,Con_ve!W544,IF(Rg_ps!$E$5=Con_ve!$X$5,Con_ve!X544,Con_ve!Y544))))</f>
        <v/>
      </c>
    </row>
    <row r="545" spans="2:27" ht="30" customHeight="1">
      <c r="B545" t="str">
        <f t="shared" si="9"/>
        <v/>
      </c>
      <c r="C545" s="97"/>
      <c r="D545" s="97"/>
      <c r="E545" s="97"/>
      <c r="F545" s="77"/>
      <c r="G545" s="156"/>
      <c r="H545" s="97"/>
      <c r="I545" s="97"/>
      <c r="J545" s="97"/>
      <c r="K545" s="97"/>
      <c r="P545" s="64" t="s">
        <v>309</v>
      </c>
      <c r="Q545" s="87" t="s">
        <v>309</v>
      </c>
      <c r="R545" s="87" t="s">
        <v>309</v>
      </c>
      <c r="S545" s="87" t="s">
        <v>309</v>
      </c>
      <c r="T545" s="87" t="s">
        <v>309</v>
      </c>
      <c r="U545" s="87" t="s">
        <v>309</v>
      </c>
      <c r="V545" s="87" t="s">
        <v>309</v>
      </c>
      <c r="W545" s="87" t="s">
        <v>309</v>
      </c>
      <c r="X545" s="87" t="s">
        <v>309</v>
      </c>
      <c r="Y545" s="64" t="s">
        <v>309</v>
      </c>
      <c r="AA545" s="64" t="str">
        <f>IF(Rg_ps!$E$5=Con_ve!$U$5,Con_ve!U545,IF(Rg_ps!$E$5=Con_ve!$V$5,Con_ve!V545,IF(Rg_ps!$E$5=Con_ve!$W$5,Con_ve!W545,IF(Rg_ps!$E$5=Con_ve!$X$5,Con_ve!X545,Con_ve!Y545))))</f>
        <v/>
      </c>
    </row>
    <row r="546" spans="2:27" ht="30" customHeight="1">
      <c r="B546" t="str">
        <f t="shared" si="9"/>
        <v/>
      </c>
      <c r="C546" s="97"/>
      <c r="D546" s="97"/>
      <c r="E546" s="97"/>
      <c r="F546" s="77"/>
      <c r="G546" s="156"/>
      <c r="H546" s="97"/>
      <c r="I546" s="97"/>
      <c r="J546" s="97"/>
      <c r="K546" s="97"/>
      <c r="P546" s="64" t="s">
        <v>309</v>
      </c>
      <c r="Q546" s="87" t="s">
        <v>309</v>
      </c>
      <c r="R546" s="87" t="s">
        <v>309</v>
      </c>
      <c r="S546" s="87" t="s">
        <v>309</v>
      </c>
      <c r="T546" s="87" t="s">
        <v>309</v>
      </c>
      <c r="U546" s="87" t="s">
        <v>309</v>
      </c>
      <c r="V546" s="87" t="s">
        <v>309</v>
      </c>
      <c r="W546" s="87" t="s">
        <v>309</v>
      </c>
      <c r="X546" s="87" t="s">
        <v>309</v>
      </c>
      <c r="Y546" s="64" t="s">
        <v>309</v>
      </c>
      <c r="AA546" s="64" t="str">
        <f>IF(Rg_ps!$E$5=Con_ve!$U$5,Con_ve!U546,IF(Rg_ps!$E$5=Con_ve!$V$5,Con_ve!V546,IF(Rg_ps!$E$5=Con_ve!$W$5,Con_ve!W546,IF(Rg_ps!$E$5=Con_ve!$X$5,Con_ve!X546,Con_ve!Y546))))</f>
        <v/>
      </c>
    </row>
    <row r="547" spans="2:27" ht="30" customHeight="1">
      <c r="B547" t="str">
        <f t="shared" si="9"/>
        <v/>
      </c>
      <c r="C547" s="97"/>
      <c r="D547" s="97"/>
      <c r="E547" s="97"/>
      <c r="F547" s="77"/>
      <c r="G547" s="156"/>
      <c r="H547" s="97"/>
      <c r="I547" s="97"/>
      <c r="J547" s="97"/>
      <c r="K547" s="97"/>
      <c r="P547" s="64" t="s">
        <v>309</v>
      </c>
      <c r="Q547" s="87" t="s">
        <v>309</v>
      </c>
      <c r="R547" s="87" t="s">
        <v>309</v>
      </c>
      <c r="S547" s="87" t="s">
        <v>309</v>
      </c>
      <c r="T547" s="87" t="s">
        <v>309</v>
      </c>
      <c r="U547" s="87" t="s">
        <v>309</v>
      </c>
      <c r="V547" s="87" t="s">
        <v>309</v>
      </c>
      <c r="W547" s="87" t="s">
        <v>309</v>
      </c>
      <c r="X547" s="87" t="s">
        <v>309</v>
      </c>
      <c r="Y547" s="64" t="s">
        <v>309</v>
      </c>
      <c r="AA547" s="64" t="str">
        <f>IF(Rg_ps!$E$5=Con_ve!$U$5,Con_ve!U547,IF(Rg_ps!$E$5=Con_ve!$V$5,Con_ve!V547,IF(Rg_ps!$E$5=Con_ve!$W$5,Con_ve!W547,IF(Rg_ps!$E$5=Con_ve!$X$5,Con_ve!X547,Con_ve!Y547))))</f>
        <v/>
      </c>
    </row>
    <row r="548" spans="2:27" ht="30" customHeight="1">
      <c r="B548" t="str">
        <f t="shared" si="9"/>
        <v/>
      </c>
      <c r="C548" s="97"/>
      <c r="D548" s="97"/>
      <c r="E548" s="97"/>
      <c r="F548" s="77"/>
      <c r="G548" s="156"/>
      <c r="H548" s="97"/>
      <c r="I548" s="97"/>
      <c r="J548" s="97"/>
      <c r="K548" s="97"/>
      <c r="P548" s="64" t="s">
        <v>309</v>
      </c>
      <c r="Q548" s="87" t="s">
        <v>309</v>
      </c>
      <c r="R548" s="87" t="s">
        <v>309</v>
      </c>
      <c r="S548" s="87" t="s">
        <v>309</v>
      </c>
      <c r="T548" s="87" t="s">
        <v>309</v>
      </c>
      <c r="U548" s="87" t="s">
        <v>309</v>
      </c>
      <c r="V548" s="87" t="s">
        <v>309</v>
      </c>
      <c r="W548" s="87" t="s">
        <v>309</v>
      </c>
      <c r="X548" s="87" t="s">
        <v>309</v>
      </c>
      <c r="Y548" s="64" t="s">
        <v>309</v>
      </c>
      <c r="AA548" s="64" t="str">
        <f>IF(Rg_ps!$E$5=Con_ve!$U$5,Con_ve!U548,IF(Rg_ps!$E$5=Con_ve!$V$5,Con_ve!V548,IF(Rg_ps!$E$5=Con_ve!$W$5,Con_ve!W548,IF(Rg_ps!$E$5=Con_ve!$X$5,Con_ve!X548,Con_ve!Y548))))</f>
        <v/>
      </c>
    </row>
    <row r="549" spans="2:27" ht="30" customHeight="1">
      <c r="B549" t="str">
        <f t="shared" si="9"/>
        <v/>
      </c>
      <c r="C549" s="97"/>
      <c r="D549" s="97"/>
      <c r="E549" s="97"/>
      <c r="F549" s="77"/>
      <c r="G549" s="156"/>
      <c r="H549" s="97"/>
      <c r="I549" s="97"/>
      <c r="J549" s="97"/>
      <c r="K549" s="97"/>
      <c r="P549" s="64" t="s">
        <v>309</v>
      </c>
      <c r="Q549" s="87" t="s">
        <v>309</v>
      </c>
      <c r="R549" s="87" t="s">
        <v>309</v>
      </c>
      <c r="S549" s="87" t="s">
        <v>309</v>
      </c>
      <c r="T549" s="87" t="s">
        <v>309</v>
      </c>
      <c r="U549" s="87" t="s">
        <v>309</v>
      </c>
      <c r="V549" s="87" t="s">
        <v>309</v>
      </c>
      <c r="W549" s="87" t="s">
        <v>309</v>
      </c>
      <c r="X549" s="87" t="s">
        <v>309</v>
      </c>
      <c r="Y549" s="64" t="s">
        <v>309</v>
      </c>
      <c r="AA549" s="64" t="str">
        <f>IF(Rg_ps!$E$5=Con_ve!$U$5,Con_ve!U549,IF(Rg_ps!$E$5=Con_ve!$V$5,Con_ve!V549,IF(Rg_ps!$E$5=Con_ve!$W$5,Con_ve!W549,IF(Rg_ps!$E$5=Con_ve!$X$5,Con_ve!X549,Con_ve!Y549))))</f>
        <v/>
      </c>
    </row>
    <row r="550" spans="2:27" ht="30" customHeight="1">
      <c r="B550" t="str">
        <f t="shared" si="9"/>
        <v/>
      </c>
      <c r="C550" s="97"/>
      <c r="D550" s="97"/>
      <c r="E550" s="97"/>
      <c r="F550" s="77"/>
      <c r="G550" s="156"/>
      <c r="H550" s="97"/>
      <c r="I550" s="97"/>
      <c r="J550" s="97"/>
      <c r="K550" s="97"/>
      <c r="P550" s="64" t="s">
        <v>309</v>
      </c>
      <c r="Q550" s="87" t="s">
        <v>309</v>
      </c>
      <c r="R550" s="87" t="s">
        <v>309</v>
      </c>
      <c r="S550" s="87" t="s">
        <v>309</v>
      </c>
      <c r="T550" s="87" t="s">
        <v>309</v>
      </c>
      <c r="U550" s="87" t="s">
        <v>309</v>
      </c>
      <c r="V550" s="87" t="s">
        <v>309</v>
      </c>
      <c r="W550" s="87" t="s">
        <v>309</v>
      </c>
      <c r="X550" s="87" t="s">
        <v>309</v>
      </c>
      <c r="Y550" s="64" t="s">
        <v>309</v>
      </c>
      <c r="AA550" s="64" t="str">
        <f>IF(Rg_ps!$E$5=Con_ve!$U$5,Con_ve!U550,IF(Rg_ps!$E$5=Con_ve!$V$5,Con_ve!V550,IF(Rg_ps!$E$5=Con_ve!$W$5,Con_ve!W550,IF(Rg_ps!$E$5=Con_ve!$X$5,Con_ve!X550,Con_ve!Y550))))</f>
        <v/>
      </c>
    </row>
    <row r="551" spans="2:27" ht="30" customHeight="1">
      <c r="B551" t="str">
        <f t="shared" si="9"/>
        <v/>
      </c>
      <c r="C551" s="97"/>
      <c r="D551" s="97"/>
      <c r="E551" s="97"/>
      <c r="F551" s="77"/>
      <c r="G551" s="156"/>
      <c r="H551" s="97"/>
      <c r="I551" s="97"/>
      <c r="J551" s="97"/>
      <c r="K551" s="97"/>
      <c r="P551" s="64" t="s">
        <v>309</v>
      </c>
      <c r="Q551" s="87" t="s">
        <v>309</v>
      </c>
      <c r="R551" s="87" t="s">
        <v>309</v>
      </c>
      <c r="S551" s="87" t="s">
        <v>309</v>
      </c>
      <c r="T551" s="87" t="s">
        <v>309</v>
      </c>
      <c r="U551" s="87" t="s">
        <v>309</v>
      </c>
      <c r="V551" s="87" t="s">
        <v>309</v>
      </c>
      <c r="W551" s="87" t="s">
        <v>309</v>
      </c>
      <c r="X551" s="87" t="s">
        <v>309</v>
      </c>
      <c r="Y551" s="64" t="s">
        <v>309</v>
      </c>
      <c r="AA551" s="64" t="str">
        <f>IF(Rg_ps!$E$5=Con_ve!$U$5,Con_ve!U551,IF(Rg_ps!$E$5=Con_ve!$V$5,Con_ve!V551,IF(Rg_ps!$E$5=Con_ve!$W$5,Con_ve!W551,IF(Rg_ps!$E$5=Con_ve!$X$5,Con_ve!X551,Con_ve!Y551))))</f>
        <v/>
      </c>
    </row>
    <row r="552" spans="2:27" ht="30" customHeight="1">
      <c r="B552" t="str">
        <f t="shared" si="9"/>
        <v/>
      </c>
      <c r="C552" s="97"/>
      <c r="D552" s="97"/>
      <c r="E552" s="97"/>
      <c r="F552" s="77"/>
      <c r="G552" s="156"/>
      <c r="H552" s="97"/>
      <c r="I552" s="97"/>
      <c r="J552" s="97"/>
      <c r="K552" s="97"/>
      <c r="P552" s="64" t="s">
        <v>309</v>
      </c>
      <c r="Q552" s="87" t="s">
        <v>309</v>
      </c>
      <c r="R552" s="87" t="s">
        <v>309</v>
      </c>
      <c r="S552" s="87" t="s">
        <v>309</v>
      </c>
      <c r="T552" s="87" t="s">
        <v>309</v>
      </c>
      <c r="U552" s="87" t="s">
        <v>309</v>
      </c>
      <c r="V552" s="87" t="s">
        <v>309</v>
      </c>
      <c r="W552" s="87" t="s">
        <v>309</v>
      </c>
      <c r="X552" s="87" t="s">
        <v>309</v>
      </c>
      <c r="Y552" s="64" t="s">
        <v>309</v>
      </c>
      <c r="AA552" s="64" t="str">
        <f>IF(Rg_ps!$E$5=Con_ve!$U$5,Con_ve!U552,IF(Rg_ps!$E$5=Con_ve!$V$5,Con_ve!V552,IF(Rg_ps!$E$5=Con_ve!$W$5,Con_ve!W552,IF(Rg_ps!$E$5=Con_ve!$X$5,Con_ve!X552,Con_ve!Y552))))</f>
        <v/>
      </c>
    </row>
    <row r="553" spans="2:27" ht="30" customHeight="1">
      <c r="B553" t="str">
        <f t="shared" si="9"/>
        <v/>
      </c>
      <c r="C553" s="97"/>
      <c r="D553" s="97"/>
      <c r="E553" s="97"/>
      <c r="F553" s="77"/>
      <c r="G553" s="156"/>
      <c r="H553" s="97"/>
      <c r="I553" s="97"/>
      <c r="J553" s="97"/>
      <c r="K553" s="97"/>
      <c r="P553" s="64" t="s">
        <v>309</v>
      </c>
      <c r="Q553" s="87" t="s">
        <v>309</v>
      </c>
      <c r="R553" s="87" t="s">
        <v>309</v>
      </c>
      <c r="S553" s="87" t="s">
        <v>309</v>
      </c>
      <c r="T553" s="87" t="s">
        <v>309</v>
      </c>
      <c r="U553" s="87" t="s">
        <v>309</v>
      </c>
      <c r="V553" s="87" t="s">
        <v>309</v>
      </c>
      <c r="W553" s="87" t="s">
        <v>309</v>
      </c>
      <c r="X553" s="87" t="s">
        <v>309</v>
      </c>
      <c r="Y553" s="64" t="s">
        <v>309</v>
      </c>
      <c r="AA553" s="64" t="str">
        <f>IF(Rg_ps!$E$5=Con_ve!$U$5,Con_ve!U553,IF(Rg_ps!$E$5=Con_ve!$V$5,Con_ve!V553,IF(Rg_ps!$E$5=Con_ve!$W$5,Con_ve!W553,IF(Rg_ps!$E$5=Con_ve!$X$5,Con_ve!X553,Con_ve!Y553))))</f>
        <v/>
      </c>
    </row>
    <row r="554" spans="2:27" ht="30" customHeight="1">
      <c r="B554" t="str">
        <f t="shared" si="9"/>
        <v/>
      </c>
      <c r="C554" s="97"/>
      <c r="D554" s="97"/>
      <c r="E554" s="97"/>
      <c r="F554" s="77"/>
      <c r="G554" s="156"/>
      <c r="H554" s="97"/>
      <c r="I554" s="97"/>
      <c r="J554" s="97"/>
      <c r="K554" s="97"/>
      <c r="P554" s="64" t="s">
        <v>309</v>
      </c>
      <c r="Q554" s="87" t="s">
        <v>309</v>
      </c>
      <c r="R554" s="87" t="s">
        <v>309</v>
      </c>
      <c r="S554" s="87" t="s">
        <v>309</v>
      </c>
      <c r="T554" s="87" t="s">
        <v>309</v>
      </c>
      <c r="U554" s="87" t="s">
        <v>309</v>
      </c>
      <c r="V554" s="87" t="s">
        <v>309</v>
      </c>
      <c r="W554" s="87" t="s">
        <v>309</v>
      </c>
      <c r="X554" s="87" t="s">
        <v>309</v>
      </c>
      <c r="Y554" s="64" t="s">
        <v>309</v>
      </c>
      <c r="AA554" s="64" t="str">
        <f>IF(Rg_ps!$E$5=Con_ve!$U$5,Con_ve!U554,IF(Rg_ps!$E$5=Con_ve!$V$5,Con_ve!V554,IF(Rg_ps!$E$5=Con_ve!$W$5,Con_ve!W554,IF(Rg_ps!$E$5=Con_ve!$X$5,Con_ve!X554,Con_ve!Y554))))</f>
        <v/>
      </c>
    </row>
    <row r="555" spans="2:27" ht="30" customHeight="1">
      <c r="B555" t="str">
        <f t="shared" si="9"/>
        <v/>
      </c>
      <c r="C555" s="97"/>
      <c r="D555" s="97"/>
      <c r="E555" s="97"/>
      <c r="F555" s="77"/>
      <c r="G555" s="156"/>
      <c r="H555" s="97"/>
      <c r="I555" s="97"/>
      <c r="J555" s="97"/>
      <c r="K555" s="97"/>
      <c r="P555" s="64" t="s">
        <v>309</v>
      </c>
      <c r="Q555" s="87" t="s">
        <v>309</v>
      </c>
      <c r="R555" s="87" t="s">
        <v>309</v>
      </c>
      <c r="S555" s="87" t="s">
        <v>309</v>
      </c>
      <c r="T555" s="87" t="s">
        <v>309</v>
      </c>
      <c r="U555" s="87" t="s">
        <v>309</v>
      </c>
      <c r="V555" s="87" t="s">
        <v>309</v>
      </c>
      <c r="W555" s="87" t="s">
        <v>309</v>
      </c>
      <c r="X555" s="87" t="s">
        <v>309</v>
      </c>
      <c r="Y555" s="64" t="s">
        <v>309</v>
      </c>
      <c r="AA555" s="64" t="str">
        <f>IF(Rg_ps!$E$5=Con_ve!$U$5,Con_ve!U555,IF(Rg_ps!$E$5=Con_ve!$V$5,Con_ve!V555,IF(Rg_ps!$E$5=Con_ve!$W$5,Con_ve!W555,IF(Rg_ps!$E$5=Con_ve!$X$5,Con_ve!X555,Con_ve!Y555))))</f>
        <v/>
      </c>
    </row>
    <row r="556" spans="2:27" ht="30" customHeight="1">
      <c r="B556" t="str">
        <f t="shared" si="9"/>
        <v/>
      </c>
      <c r="C556" s="97"/>
      <c r="D556" s="97"/>
      <c r="E556" s="97"/>
      <c r="F556" s="77"/>
      <c r="G556" s="156"/>
      <c r="H556" s="97"/>
      <c r="I556" s="97"/>
      <c r="J556" s="97"/>
      <c r="K556" s="97"/>
      <c r="P556" s="64" t="s">
        <v>309</v>
      </c>
      <c r="Q556" s="87" t="s">
        <v>309</v>
      </c>
      <c r="R556" s="87" t="s">
        <v>309</v>
      </c>
      <c r="S556" s="87" t="s">
        <v>309</v>
      </c>
      <c r="T556" s="87" t="s">
        <v>309</v>
      </c>
      <c r="U556" s="87" t="s">
        <v>309</v>
      </c>
      <c r="V556" s="87" t="s">
        <v>309</v>
      </c>
      <c r="W556" s="87" t="s">
        <v>309</v>
      </c>
      <c r="X556" s="87" t="s">
        <v>309</v>
      </c>
      <c r="Y556" s="64" t="s">
        <v>309</v>
      </c>
      <c r="AA556" s="64" t="str">
        <f>IF(Rg_ps!$E$5=Con_ve!$U$5,Con_ve!U556,IF(Rg_ps!$E$5=Con_ve!$V$5,Con_ve!V556,IF(Rg_ps!$E$5=Con_ve!$W$5,Con_ve!W556,IF(Rg_ps!$E$5=Con_ve!$X$5,Con_ve!X556,Con_ve!Y556))))</f>
        <v/>
      </c>
    </row>
    <row r="557" spans="2:27" ht="30" customHeight="1">
      <c r="B557" t="str">
        <f t="shared" si="9"/>
        <v/>
      </c>
      <c r="C557" s="97"/>
      <c r="D557" s="97"/>
      <c r="E557" s="97"/>
      <c r="F557" s="77"/>
      <c r="G557" s="156"/>
      <c r="H557" s="97"/>
      <c r="I557" s="97"/>
      <c r="J557" s="97"/>
      <c r="K557" s="97"/>
      <c r="P557" s="64" t="s">
        <v>309</v>
      </c>
      <c r="Q557" s="87" t="s">
        <v>309</v>
      </c>
      <c r="R557" s="87" t="s">
        <v>309</v>
      </c>
      <c r="S557" s="87" t="s">
        <v>309</v>
      </c>
      <c r="T557" s="87" t="s">
        <v>309</v>
      </c>
      <c r="U557" s="87" t="s">
        <v>309</v>
      </c>
      <c r="V557" s="87" t="s">
        <v>309</v>
      </c>
      <c r="W557" s="87" t="s">
        <v>309</v>
      </c>
      <c r="X557" s="87" t="s">
        <v>309</v>
      </c>
      <c r="Y557" s="64" t="s">
        <v>309</v>
      </c>
      <c r="AA557" s="64" t="str">
        <f>IF(Rg_ps!$E$5=Con_ve!$U$5,Con_ve!U557,IF(Rg_ps!$E$5=Con_ve!$V$5,Con_ve!V557,IF(Rg_ps!$E$5=Con_ve!$W$5,Con_ve!W557,IF(Rg_ps!$E$5=Con_ve!$X$5,Con_ve!X557,Con_ve!Y557))))</f>
        <v/>
      </c>
    </row>
    <row r="558" spans="2:27" ht="30" customHeight="1">
      <c r="B558" t="str">
        <f t="shared" si="9"/>
        <v/>
      </c>
      <c r="C558" s="97"/>
      <c r="D558" s="97"/>
      <c r="E558" s="97"/>
      <c r="F558" s="77"/>
      <c r="G558" s="156"/>
      <c r="H558" s="97"/>
      <c r="I558" s="97"/>
      <c r="J558" s="97"/>
      <c r="K558" s="97"/>
      <c r="P558" s="64" t="s">
        <v>309</v>
      </c>
      <c r="Q558" s="87" t="s">
        <v>309</v>
      </c>
      <c r="R558" s="87" t="s">
        <v>309</v>
      </c>
      <c r="S558" s="87" t="s">
        <v>309</v>
      </c>
      <c r="T558" s="87" t="s">
        <v>309</v>
      </c>
      <c r="U558" s="87" t="s">
        <v>309</v>
      </c>
      <c r="V558" s="87" t="s">
        <v>309</v>
      </c>
      <c r="W558" s="87" t="s">
        <v>309</v>
      </c>
      <c r="X558" s="87" t="s">
        <v>309</v>
      </c>
      <c r="Y558" s="64" t="s">
        <v>309</v>
      </c>
      <c r="AA558" s="64" t="str">
        <f>IF(Rg_ps!$E$5=Con_ve!$U$5,Con_ve!U558,IF(Rg_ps!$E$5=Con_ve!$V$5,Con_ve!V558,IF(Rg_ps!$E$5=Con_ve!$W$5,Con_ve!W558,IF(Rg_ps!$E$5=Con_ve!$X$5,Con_ve!X558,Con_ve!Y558))))</f>
        <v/>
      </c>
    </row>
    <row r="559" spans="2:27" ht="30" customHeight="1">
      <c r="B559" t="str">
        <f t="shared" si="9"/>
        <v/>
      </c>
      <c r="C559" s="97"/>
      <c r="D559" s="97"/>
      <c r="E559" s="97"/>
      <c r="F559" s="77"/>
      <c r="G559" s="156"/>
      <c r="H559" s="97"/>
      <c r="I559" s="97"/>
      <c r="J559" s="97"/>
      <c r="K559" s="97"/>
      <c r="P559" s="64" t="s">
        <v>309</v>
      </c>
      <c r="Q559" s="87" t="s">
        <v>309</v>
      </c>
      <c r="R559" s="87" t="s">
        <v>309</v>
      </c>
      <c r="S559" s="87" t="s">
        <v>309</v>
      </c>
      <c r="T559" s="87" t="s">
        <v>309</v>
      </c>
      <c r="U559" s="87" t="s">
        <v>309</v>
      </c>
      <c r="V559" s="87" t="s">
        <v>309</v>
      </c>
      <c r="W559" s="87" t="s">
        <v>309</v>
      </c>
      <c r="X559" s="87" t="s">
        <v>309</v>
      </c>
      <c r="Y559" s="64" t="s">
        <v>309</v>
      </c>
      <c r="AA559" s="64" t="str">
        <f>IF(Rg_ps!$E$5=Con_ve!$U$5,Con_ve!U559,IF(Rg_ps!$E$5=Con_ve!$V$5,Con_ve!V559,IF(Rg_ps!$E$5=Con_ve!$W$5,Con_ve!W559,IF(Rg_ps!$E$5=Con_ve!$X$5,Con_ve!X559,Con_ve!Y559))))</f>
        <v/>
      </c>
    </row>
    <row r="560" spans="2:27" ht="30" customHeight="1">
      <c r="B560" t="str">
        <f t="shared" si="9"/>
        <v/>
      </c>
      <c r="C560" s="97"/>
      <c r="D560" s="97"/>
      <c r="E560" s="97"/>
      <c r="F560" s="77"/>
      <c r="G560" s="156"/>
      <c r="H560" s="97"/>
      <c r="I560" s="97"/>
      <c r="J560" s="97"/>
      <c r="K560" s="97"/>
      <c r="P560" s="64" t="s">
        <v>309</v>
      </c>
      <c r="Q560" s="87" t="s">
        <v>309</v>
      </c>
      <c r="R560" s="87" t="s">
        <v>309</v>
      </c>
      <c r="S560" s="87" t="s">
        <v>309</v>
      </c>
      <c r="T560" s="87" t="s">
        <v>309</v>
      </c>
      <c r="U560" s="87" t="s">
        <v>309</v>
      </c>
      <c r="V560" s="87" t="s">
        <v>309</v>
      </c>
      <c r="W560" s="87" t="s">
        <v>309</v>
      </c>
      <c r="X560" s="87" t="s">
        <v>309</v>
      </c>
      <c r="Y560" s="64" t="s">
        <v>309</v>
      </c>
      <c r="AA560" s="64" t="str">
        <f>IF(Rg_ps!$E$5=Con_ve!$U$5,Con_ve!U560,IF(Rg_ps!$E$5=Con_ve!$V$5,Con_ve!V560,IF(Rg_ps!$E$5=Con_ve!$W$5,Con_ve!W560,IF(Rg_ps!$E$5=Con_ve!$X$5,Con_ve!X560,Con_ve!Y560))))</f>
        <v/>
      </c>
    </row>
    <row r="561" spans="2:27" ht="30" customHeight="1">
      <c r="B561" t="str">
        <f t="shared" si="9"/>
        <v/>
      </c>
      <c r="C561" s="97"/>
      <c r="D561" s="97"/>
      <c r="E561" s="97"/>
      <c r="F561" s="77"/>
      <c r="G561" s="156"/>
      <c r="H561" s="97"/>
      <c r="I561" s="97"/>
      <c r="J561" s="97"/>
      <c r="K561" s="97"/>
      <c r="P561" s="64" t="s">
        <v>309</v>
      </c>
      <c r="Q561" s="87" t="s">
        <v>309</v>
      </c>
      <c r="R561" s="87" t="s">
        <v>309</v>
      </c>
      <c r="S561" s="87" t="s">
        <v>309</v>
      </c>
      <c r="T561" s="87" t="s">
        <v>309</v>
      </c>
      <c r="U561" s="87" t="s">
        <v>309</v>
      </c>
      <c r="V561" s="87" t="s">
        <v>309</v>
      </c>
      <c r="W561" s="87" t="s">
        <v>309</v>
      </c>
      <c r="X561" s="87" t="s">
        <v>309</v>
      </c>
      <c r="Y561" s="64" t="s">
        <v>309</v>
      </c>
      <c r="AA561" s="64" t="str">
        <f>IF(Rg_ps!$E$5=Con_ve!$U$5,Con_ve!U561,IF(Rg_ps!$E$5=Con_ve!$V$5,Con_ve!V561,IF(Rg_ps!$E$5=Con_ve!$W$5,Con_ve!W561,IF(Rg_ps!$E$5=Con_ve!$X$5,Con_ve!X561,Con_ve!Y561))))</f>
        <v/>
      </c>
    </row>
    <row r="562" spans="2:27" ht="30" customHeight="1">
      <c r="B562" t="str">
        <f t="shared" si="9"/>
        <v/>
      </c>
      <c r="C562" s="97"/>
      <c r="D562" s="97"/>
      <c r="E562" s="97"/>
      <c r="F562" s="77"/>
      <c r="G562" s="156"/>
      <c r="H562" s="97"/>
      <c r="I562" s="97"/>
      <c r="J562" s="97"/>
      <c r="K562" s="97"/>
      <c r="P562" s="64" t="s">
        <v>309</v>
      </c>
      <c r="Q562" s="87" t="s">
        <v>309</v>
      </c>
      <c r="R562" s="87" t="s">
        <v>309</v>
      </c>
      <c r="S562" s="87" t="s">
        <v>309</v>
      </c>
      <c r="T562" s="87" t="s">
        <v>309</v>
      </c>
      <c r="U562" s="87" t="s">
        <v>309</v>
      </c>
      <c r="V562" s="87" t="s">
        <v>309</v>
      </c>
      <c r="W562" s="87" t="s">
        <v>309</v>
      </c>
      <c r="X562" s="87" t="s">
        <v>309</v>
      </c>
      <c r="Y562" s="64" t="s">
        <v>309</v>
      </c>
      <c r="AA562" s="64" t="str">
        <f>IF(Rg_ps!$E$5=Con_ve!$U$5,Con_ve!U562,IF(Rg_ps!$E$5=Con_ve!$V$5,Con_ve!V562,IF(Rg_ps!$E$5=Con_ve!$W$5,Con_ve!W562,IF(Rg_ps!$E$5=Con_ve!$X$5,Con_ve!X562,Con_ve!Y562))))</f>
        <v/>
      </c>
    </row>
    <row r="563" spans="2:27" ht="30" customHeight="1">
      <c r="B563" t="str">
        <f t="shared" si="9"/>
        <v/>
      </c>
      <c r="C563" s="97"/>
      <c r="D563" s="97"/>
      <c r="E563" s="97"/>
      <c r="F563" s="77"/>
      <c r="G563" s="156"/>
      <c r="H563" s="97"/>
      <c r="I563" s="97"/>
      <c r="J563" s="97"/>
      <c r="K563" s="97"/>
      <c r="P563" s="64" t="s">
        <v>309</v>
      </c>
      <c r="Q563" s="87" t="s">
        <v>309</v>
      </c>
      <c r="R563" s="87" t="s">
        <v>309</v>
      </c>
      <c r="S563" s="87" t="s">
        <v>309</v>
      </c>
      <c r="T563" s="87" t="s">
        <v>309</v>
      </c>
      <c r="U563" s="87" t="s">
        <v>309</v>
      </c>
      <c r="V563" s="87" t="s">
        <v>309</v>
      </c>
      <c r="W563" s="87" t="s">
        <v>309</v>
      </c>
      <c r="X563" s="87" t="s">
        <v>309</v>
      </c>
      <c r="Y563" s="64" t="s">
        <v>309</v>
      </c>
      <c r="AA563" s="64" t="str">
        <f>IF(Rg_ps!$E$5=Con_ve!$U$5,Con_ve!U563,IF(Rg_ps!$E$5=Con_ve!$V$5,Con_ve!V563,IF(Rg_ps!$E$5=Con_ve!$W$5,Con_ve!W563,IF(Rg_ps!$E$5=Con_ve!$X$5,Con_ve!X563,Con_ve!Y563))))</f>
        <v/>
      </c>
    </row>
    <row r="564" spans="2:27" ht="30" customHeight="1">
      <c r="B564" t="str">
        <f t="shared" si="9"/>
        <v/>
      </c>
      <c r="C564" s="97"/>
      <c r="D564" s="97"/>
      <c r="E564" s="97"/>
      <c r="F564" s="77"/>
      <c r="G564" s="156"/>
      <c r="H564" s="97"/>
      <c r="I564" s="97"/>
      <c r="J564" s="97"/>
      <c r="K564" s="97"/>
      <c r="P564" s="64" t="s">
        <v>309</v>
      </c>
      <c r="Q564" s="87" t="s">
        <v>309</v>
      </c>
      <c r="R564" s="87" t="s">
        <v>309</v>
      </c>
      <c r="S564" s="87" t="s">
        <v>309</v>
      </c>
      <c r="T564" s="87" t="s">
        <v>309</v>
      </c>
      <c r="U564" s="87" t="s">
        <v>309</v>
      </c>
      <c r="V564" s="87" t="s">
        <v>309</v>
      </c>
      <c r="W564" s="87" t="s">
        <v>309</v>
      </c>
      <c r="X564" s="87" t="s">
        <v>309</v>
      </c>
      <c r="Y564" s="64" t="s">
        <v>309</v>
      </c>
      <c r="AA564" s="64" t="str">
        <f>IF(Rg_ps!$E$5=Con_ve!$U$5,Con_ve!U564,IF(Rg_ps!$E$5=Con_ve!$V$5,Con_ve!V564,IF(Rg_ps!$E$5=Con_ve!$W$5,Con_ve!W564,IF(Rg_ps!$E$5=Con_ve!$X$5,Con_ve!X564,Con_ve!Y564))))</f>
        <v/>
      </c>
    </row>
    <row r="565" spans="2:27" ht="30" customHeight="1">
      <c r="B565" t="str">
        <f t="shared" si="9"/>
        <v/>
      </c>
      <c r="C565" s="97"/>
      <c r="D565" s="97"/>
      <c r="E565" s="97"/>
      <c r="F565" s="77"/>
      <c r="G565" s="156"/>
      <c r="H565" s="97"/>
      <c r="I565" s="97"/>
      <c r="J565" s="97"/>
      <c r="K565" s="97"/>
      <c r="P565" s="64" t="s">
        <v>309</v>
      </c>
      <c r="Q565" s="87" t="s">
        <v>309</v>
      </c>
      <c r="R565" s="87" t="s">
        <v>309</v>
      </c>
      <c r="S565" s="87" t="s">
        <v>309</v>
      </c>
      <c r="T565" s="87" t="s">
        <v>309</v>
      </c>
      <c r="U565" s="87" t="s">
        <v>309</v>
      </c>
      <c r="V565" s="87" t="s">
        <v>309</v>
      </c>
      <c r="W565" s="87" t="s">
        <v>309</v>
      </c>
      <c r="X565" s="87" t="s">
        <v>309</v>
      </c>
      <c r="Y565" s="64" t="s">
        <v>309</v>
      </c>
      <c r="AA565" s="64" t="str">
        <f>IF(Rg_ps!$E$5=Con_ve!$U$5,Con_ve!U565,IF(Rg_ps!$E$5=Con_ve!$V$5,Con_ve!V565,IF(Rg_ps!$E$5=Con_ve!$W$5,Con_ve!W565,IF(Rg_ps!$E$5=Con_ve!$X$5,Con_ve!X565,Con_ve!Y565))))</f>
        <v/>
      </c>
    </row>
    <row r="566" spans="2:27" ht="30" customHeight="1">
      <c r="B566" t="str">
        <f t="shared" si="9"/>
        <v/>
      </c>
      <c r="C566" s="97"/>
      <c r="D566" s="97"/>
      <c r="E566" s="97"/>
      <c r="F566" s="77"/>
      <c r="G566" s="156"/>
      <c r="H566" s="97"/>
      <c r="I566" s="97"/>
      <c r="J566" s="97"/>
      <c r="K566" s="97"/>
      <c r="P566" s="64" t="s">
        <v>309</v>
      </c>
      <c r="Q566" s="87" t="s">
        <v>309</v>
      </c>
      <c r="R566" s="87" t="s">
        <v>309</v>
      </c>
      <c r="S566" s="87" t="s">
        <v>309</v>
      </c>
      <c r="T566" s="87" t="s">
        <v>309</v>
      </c>
      <c r="U566" s="87" t="s">
        <v>309</v>
      </c>
      <c r="V566" s="87" t="s">
        <v>309</v>
      </c>
      <c r="W566" s="87" t="s">
        <v>309</v>
      </c>
      <c r="X566" s="87" t="s">
        <v>309</v>
      </c>
      <c r="Y566" s="64" t="s">
        <v>309</v>
      </c>
      <c r="AA566" s="64" t="str">
        <f>IF(Rg_ps!$E$5=Con_ve!$U$5,Con_ve!U566,IF(Rg_ps!$E$5=Con_ve!$V$5,Con_ve!V566,IF(Rg_ps!$E$5=Con_ve!$W$5,Con_ve!W566,IF(Rg_ps!$E$5=Con_ve!$X$5,Con_ve!X566,Con_ve!Y566))))</f>
        <v/>
      </c>
    </row>
    <row r="567" spans="2:27" ht="30" customHeight="1">
      <c r="B567" t="str">
        <f t="shared" si="9"/>
        <v/>
      </c>
      <c r="C567" s="97"/>
      <c r="D567" s="97"/>
      <c r="E567" s="97"/>
      <c r="F567" s="77"/>
      <c r="G567" s="156"/>
      <c r="H567" s="97"/>
      <c r="I567" s="97"/>
      <c r="J567" s="97"/>
      <c r="K567" s="97"/>
      <c r="P567" s="64" t="s">
        <v>309</v>
      </c>
      <c r="Q567" s="87" t="s">
        <v>309</v>
      </c>
      <c r="R567" s="87" t="s">
        <v>309</v>
      </c>
      <c r="S567" s="87" t="s">
        <v>309</v>
      </c>
      <c r="T567" s="87" t="s">
        <v>309</v>
      </c>
      <c r="U567" s="87" t="s">
        <v>309</v>
      </c>
      <c r="V567" s="87" t="s">
        <v>309</v>
      </c>
      <c r="W567" s="87" t="s">
        <v>309</v>
      </c>
      <c r="X567" s="87" t="s">
        <v>309</v>
      </c>
      <c r="Y567" s="64" t="s">
        <v>309</v>
      </c>
      <c r="AA567" s="64" t="str">
        <f>IF(Rg_ps!$E$5=Con_ve!$U$5,Con_ve!U567,IF(Rg_ps!$E$5=Con_ve!$V$5,Con_ve!V567,IF(Rg_ps!$E$5=Con_ve!$W$5,Con_ve!W567,IF(Rg_ps!$E$5=Con_ve!$X$5,Con_ve!X567,Con_ve!Y567))))</f>
        <v/>
      </c>
    </row>
    <row r="568" spans="2:27" ht="30" customHeight="1">
      <c r="B568" t="str">
        <f t="shared" si="9"/>
        <v/>
      </c>
      <c r="C568" s="97"/>
      <c r="D568" s="97"/>
      <c r="E568" s="97"/>
      <c r="F568" s="77"/>
      <c r="G568" s="156"/>
      <c r="H568" s="97"/>
      <c r="I568" s="97"/>
      <c r="J568" s="97"/>
      <c r="K568" s="97"/>
      <c r="P568" s="64" t="s">
        <v>309</v>
      </c>
      <c r="Q568" s="87" t="s">
        <v>309</v>
      </c>
      <c r="R568" s="87" t="s">
        <v>309</v>
      </c>
      <c r="S568" s="87" t="s">
        <v>309</v>
      </c>
      <c r="T568" s="87" t="s">
        <v>309</v>
      </c>
      <c r="U568" s="87" t="s">
        <v>309</v>
      </c>
      <c r="V568" s="87" t="s">
        <v>309</v>
      </c>
      <c r="W568" s="87" t="s">
        <v>309</v>
      </c>
      <c r="X568" s="87" t="s">
        <v>309</v>
      </c>
      <c r="Y568" s="64" t="s">
        <v>309</v>
      </c>
      <c r="AA568" s="64" t="str">
        <f>IF(Rg_ps!$E$5=Con_ve!$U$5,Con_ve!U568,IF(Rg_ps!$E$5=Con_ve!$V$5,Con_ve!V568,IF(Rg_ps!$E$5=Con_ve!$W$5,Con_ve!W568,IF(Rg_ps!$E$5=Con_ve!$X$5,Con_ve!X568,Con_ve!Y568))))</f>
        <v/>
      </c>
    </row>
    <row r="569" spans="2:27" ht="30" customHeight="1">
      <c r="B569" t="str">
        <f t="shared" si="9"/>
        <v/>
      </c>
      <c r="C569" s="97"/>
      <c r="D569" s="97"/>
      <c r="E569" s="97"/>
      <c r="F569" s="77"/>
      <c r="G569" s="156"/>
      <c r="H569" s="97"/>
      <c r="I569" s="97"/>
      <c r="J569" s="97"/>
      <c r="K569" s="97"/>
      <c r="P569" s="64" t="s">
        <v>309</v>
      </c>
      <c r="Q569" s="87" t="s">
        <v>309</v>
      </c>
      <c r="R569" s="87" t="s">
        <v>309</v>
      </c>
      <c r="S569" s="87" t="s">
        <v>309</v>
      </c>
      <c r="T569" s="87" t="s">
        <v>309</v>
      </c>
      <c r="U569" s="87" t="s">
        <v>309</v>
      </c>
      <c r="V569" s="87" t="s">
        <v>309</v>
      </c>
      <c r="W569" s="87" t="s">
        <v>309</v>
      </c>
      <c r="X569" s="87" t="s">
        <v>309</v>
      </c>
      <c r="Y569" s="64" t="s">
        <v>309</v>
      </c>
      <c r="AA569" s="64" t="str">
        <f>IF(Rg_ps!$E$5=Con_ve!$U$5,Con_ve!U569,IF(Rg_ps!$E$5=Con_ve!$V$5,Con_ve!V569,IF(Rg_ps!$E$5=Con_ve!$W$5,Con_ve!W569,IF(Rg_ps!$E$5=Con_ve!$X$5,Con_ve!X569,Con_ve!Y569))))</f>
        <v/>
      </c>
    </row>
    <row r="570" spans="2:27" ht="30" customHeight="1">
      <c r="B570" t="str">
        <f t="shared" si="9"/>
        <v/>
      </c>
      <c r="C570" s="97"/>
      <c r="D570" s="97"/>
      <c r="E570" s="97"/>
      <c r="F570" s="77"/>
      <c r="G570" s="156"/>
      <c r="H570" s="97"/>
      <c r="I570" s="97"/>
      <c r="J570" s="97"/>
      <c r="K570" s="97"/>
      <c r="P570" s="64" t="s">
        <v>309</v>
      </c>
      <c r="Q570" s="87" t="s">
        <v>309</v>
      </c>
      <c r="R570" s="87" t="s">
        <v>309</v>
      </c>
      <c r="S570" s="87" t="s">
        <v>309</v>
      </c>
      <c r="T570" s="87" t="s">
        <v>309</v>
      </c>
      <c r="U570" s="87" t="s">
        <v>309</v>
      </c>
      <c r="V570" s="87" t="s">
        <v>309</v>
      </c>
      <c r="W570" s="87" t="s">
        <v>309</v>
      </c>
      <c r="X570" s="87" t="s">
        <v>309</v>
      </c>
      <c r="Y570" s="64" t="s">
        <v>309</v>
      </c>
      <c r="AA570" s="64" t="str">
        <f>IF(Rg_ps!$E$5=Con_ve!$U$5,Con_ve!U570,IF(Rg_ps!$E$5=Con_ve!$V$5,Con_ve!V570,IF(Rg_ps!$E$5=Con_ve!$W$5,Con_ve!W570,IF(Rg_ps!$E$5=Con_ve!$X$5,Con_ve!X570,Con_ve!Y570))))</f>
        <v/>
      </c>
    </row>
    <row r="571" spans="2:27" ht="30" customHeight="1">
      <c r="B571" t="str">
        <f t="shared" si="9"/>
        <v/>
      </c>
      <c r="C571" s="97"/>
      <c r="D571" s="97"/>
      <c r="E571" s="97"/>
      <c r="F571" s="77"/>
      <c r="G571" s="156"/>
      <c r="H571" s="97"/>
      <c r="I571" s="97"/>
      <c r="J571" s="97"/>
      <c r="K571" s="97"/>
      <c r="P571" s="64" t="s">
        <v>309</v>
      </c>
      <c r="Q571" s="87" t="s">
        <v>309</v>
      </c>
      <c r="R571" s="87" t="s">
        <v>309</v>
      </c>
      <c r="S571" s="87" t="s">
        <v>309</v>
      </c>
      <c r="T571" s="87" t="s">
        <v>309</v>
      </c>
      <c r="U571" s="87" t="s">
        <v>309</v>
      </c>
      <c r="V571" s="87" t="s">
        <v>309</v>
      </c>
      <c r="W571" s="87" t="s">
        <v>309</v>
      </c>
      <c r="X571" s="87" t="s">
        <v>309</v>
      </c>
      <c r="Y571" s="64" t="s">
        <v>309</v>
      </c>
      <c r="AA571" s="64" t="str">
        <f>IF(Rg_ps!$E$5=Con_ve!$U$5,Con_ve!U571,IF(Rg_ps!$E$5=Con_ve!$V$5,Con_ve!V571,IF(Rg_ps!$E$5=Con_ve!$W$5,Con_ve!W571,IF(Rg_ps!$E$5=Con_ve!$X$5,Con_ve!X571,Con_ve!Y571))))</f>
        <v/>
      </c>
    </row>
    <row r="572" spans="2:27" ht="30" customHeight="1">
      <c r="B572" t="str">
        <f t="shared" si="9"/>
        <v/>
      </c>
      <c r="C572" s="97"/>
      <c r="D572" s="97"/>
      <c r="E572" s="97"/>
      <c r="F572" s="77"/>
      <c r="G572" s="156"/>
      <c r="H572" s="97"/>
      <c r="I572" s="97"/>
      <c r="J572" s="97"/>
      <c r="K572" s="97"/>
      <c r="P572" s="64" t="s">
        <v>309</v>
      </c>
      <c r="Q572" s="87" t="s">
        <v>309</v>
      </c>
      <c r="R572" s="87" t="s">
        <v>309</v>
      </c>
      <c r="S572" s="87" t="s">
        <v>309</v>
      </c>
      <c r="T572" s="87" t="s">
        <v>309</v>
      </c>
      <c r="U572" s="87" t="s">
        <v>309</v>
      </c>
      <c r="V572" s="87" t="s">
        <v>309</v>
      </c>
      <c r="W572" s="87" t="s">
        <v>309</v>
      </c>
      <c r="X572" s="87" t="s">
        <v>309</v>
      </c>
      <c r="Y572" s="64" t="s">
        <v>309</v>
      </c>
      <c r="AA572" s="64" t="str">
        <f>IF(Rg_ps!$E$5=Con_ve!$U$5,Con_ve!U572,IF(Rg_ps!$E$5=Con_ve!$V$5,Con_ve!V572,IF(Rg_ps!$E$5=Con_ve!$W$5,Con_ve!W572,IF(Rg_ps!$E$5=Con_ve!$X$5,Con_ve!X572,Con_ve!Y572))))</f>
        <v/>
      </c>
    </row>
    <row r="573" spans="2:27" ht="30" customHeight="1">
      <c r="B573" t="str">
        <f t="shared" si="9"/>
        <v/>
      </c>
      <c r="C573" s="97"/>
      <c r="D573" s="97"/>
      <c r="E573" s="97"/>
      <c r="F573" s="77"/>
      <c r="G573" s="156"/>
      <c r="H573" s="97"/>
      <c r="I573" s="97"/>
      <c r="J573" s="97"/>
      <c r="K573" s="97"/>
      <c r="P573" s="64" t="s">
        <v>309</v>
      </c>
      <c r="Q573" s="87" t="s">
        <v>309</v>
      </c>
      <c r="R573" s="87" t="s">
        <v>309</v>
      </c>
      <c r="S573" s="87" t="s">
        <v>309</v>
      </c>
      <c r="T573" s="87" t="s">
        <v>309</v>
      </c>
      <c r="U573" s="87" t="s">
        <v>309</v>
      </c>
      <c r="V573" s="87" t="s">
        <v>309</v>
      </c>
      <c r="W573" s="87" t="s">
        <v>309</v>
      </c>
      <c r="X573" s="87" t="s">
        <v>309</v>
      </c>
      <c r="Y573" s="64" t="s">
        <v>309</v>
      </c>
      <c r="AA573" s="64" t="str">
        <f>IF(Rg_ps!$E$5=Con_ve!$U$5,Con_ve!U573,IF(Rg_ps!$E$5=Con_ve!$V$5,Con_ve!V573,IF(Rg_ps!$E$5=Con_ve!$W$5,Con_ve!W573,IF(Rg_ps!$E$5=Con_ve!$X$5,Con_ve!X573,Con_ve!Y573))))</f>
        <v/>
      </c>
    </row>
    <row r="574" spans="2:27" ht="30" customHeight="1">
      <c r="B574" t="str">
        <f t="shared" si="9"/>
        <v/>
      </c>
      <c r="C574" s="97"/>
      <c r="D574" s="97"/>
      <c r="E574" s="97"/>
      <c r="F574" s="77"/>
      <c r="G574" s="156"/>
      <c r="H574" s="97"/>
      <c r="I574" s="97"/>
      <c r="J574" s="97"/>
      <c r="K574" s="97"/>
      <c r="P574" s="64" t="s">
        <v>309</v>
      </c>
      <c r="Q574" s="87" t="s">
        <v>309</v>
      </c>
      <c r="R574" s="87" t="s">
        <v>309</v>
      </c>
      <c r="S574" s="87" t="s">
        <v>309</v>
      </c>
      <c r="T574" s="87" t="s">
        <v>309</v>
      </c>
      <c r="U574" s="87" t="s">
        <v>309</v>
      </c>
      <c r="V574" s="87" t="s">
        <v>309</v>
      </c>
      <c r="W574" s="87" t="s">
        <v>309</v>
      </c>
      <c r="X574" s="87" t="s">
        <v>309</v>
      </c>
      <c r="Y574" s="64" t="s">
        <v>309</v>
      </c>
      <c r="AA574" s="64" t="str">
        <f>IF(Rg_ps!$E$5=Con_ve!$U$5,Con_ve!U574,IF(Rg_ps!$E$5=Con_ve!$V$5,Con_ve!V574,IF(Rg_ps!$E$5=Con_ve!$W$5,Con_ve!W574,IF(Rg_ps!$E$5=Con_ve!$X$5,Con_ve!X574,Con_ve!Y574))))</f>
        <v/>
      </c>
    </row>
    <row r="575" spans="2:27" ht="30" customHeight="1">
      <c r="B575" t="str">
        <f t="shared" si="9"/>
        <v/>
      </c>
      <c r="C575" s="97"/>
      <c r="D575" s="97"/>
      <c r="E575" s="97"/>
      <c r="F575" s="77"/>
      <c r="G575" s="156"/>
      <c r="H575" s="97"/>
      <c r="I575" s="97"/>
      <c r="J575" s="97"/>
      <c r="K575" s="97"/>
      <c r="P575" s="64" t="s">
        <v>309</v>
      </c>
      <c r="Q575" s="87" t="s">
        <v>309</v>
      </c>
      <c r="R575" s="87" t="s">
        <v>309</v>
      </c>
      <c r="S575" s="87" t="s">
        <v>309</v>
      </c>
      <c r="T575" s="87" t="s">
        <v>309</v>
      </c>
      <c r="U575" s="87" t="s">
        <v>309</v>
      </c>
      <c r="V575" s="87" t="s">
        <v>309</v>
      </c>
      <c r="W575" s="87" t="s">
        <v>309</v>
      </c>
      <c r="X575" s="87" t="s">
        <v>309</v>
      </c>
      <c r="Y575" s="64" t="s">
        <v>309</v>
      </c>
      <c r="AA575" s="64" t="str">
        <f>IF(Rg_ps!$E$5=Con_ve!$U$5,Con_ve!U575,IF(Rg_ps!$E$5=Con_ve!$V$5,Con_ve!V575,IF(Rg_ps!$E$5=Con_ve!$W$5,Con_ve!W575,IF(Rg_ps!$E$5=Con_ve!$X$5,Con_ve!X575,Con_ve!Y575))))</f>
        <v/>
      </c>
    </row>
    <row r="576" spans="2:27" ht="30" customHeight="1">
      <c r="B576" t="str">
        <f t="shared" si="9"/>
        <v/>
      </c>
      <c r="C576" s="97"/>
      <c r="D576" s="97"/>
      <c r="E576" s="97"/>
      <c r="F576" s="77"/>
      <c r="G576" s="156"/>
      <c r="H576" s="97"/>
      <c r="I576" s="97"/>
      <c r="J576" s="97"/>
      <c r="K576" s="97"/>
      <c r="P576" s="64" t="s">
        <v>309</v>
      </c>
      <c r="Q576" s="87" t="s">
        <v>309</v>
      </c>
      <c r="R576" s="87" t="s">
        <v>309</v>
      </c>
      <c r="S576" s="87" t="s">
        <v>309</v>
      </c>
      <c r="T576" s="87" t="s">
        <v>309</v>
      </c>
      <c r="U576" s="87" t="s">
        <v>309</v>
      </c>
      <c r="V576" s="87" t="s">
        <v>309</v>
      </c>
      <c r="W576" s="87" t="s">
        <v>309</v>
      </c>
      <c r="X576" s="87" t="s">
        <v>309</v>
      </c>
      <c r="Y576" s="64" t="s">
        <v>309</v>
      </c>
      <c r="AA576" s="64" t="str">
        <f>IF(Rg_ps!$E$5=Con_ve!$U$5,Con_ve!U576,IF(Rg_ps!$E$5=Con_ve!$V$5,Con_ve!V576,IF(Rg_ps!$E$5=Con_ve!$W$5,Con_ve!W576,IF(Rg_ps!$E$5=Con_ve!$X$5,Con_ve!X576,Con_ve!Y576))))</f>
        <v/>
      </c>
    </row>
    <row r="577" spans="2:27" ht="30" customHeight="1">
      <c r="B577" t="str">
        <f t="shared" si="9"/>
        <v/>
      </c>
      <c r="C577" s="97"/>
      <c r="D577" s="97"/>
      <c r="E577" s="97"/>
      <c r="F577" s="77"/>
      <c r="G577" s="156"/>
      <c r="H577" s="97"/>
      <c r="I577" s="97"/>
      <c r="J577" s="97"/>
      <c r="K577" s="97"/>
      <c r="P577" s="64" t="s">
        <v>309</v>
      </c>
      <c r="Q577" s="87" t="s">
        <v>309</v>
      </c>
      <c r="R577" s="87" t="s">
        <v>309</v>
      </c>
      <c r="S577" s="87" t="s">
        <v>309</v>
      </c>
      <c r="T577" s="87" t="s">
        <v>309</v>
      </c>
      <c r="U577" s="87" t="s">
        <v>309</v>
      </c>
      <c r="V577" s="87" t="s">
        <v>309</v>
      </c>
      <c r="W577" s="87" t="s">
        <v>309</v>
      </c>
      <c r="X577" s="87" t="s">
        <v>309</v>
      </c>
      <c r="Y577" s="64" t="s">
        <v>309</v>
      </c>
      <c r="AA577" s="64" t="str">
        <f>IF(Rg_ps!$E$5=Con_ve!$U$5,Con_ve!U577,IF(Rg_ps!$E$5=Con_ve!$V$5,Con_ve!V577,IF(Rg_ps!$E$5=Con_ve!$W$5,Con_ve!W577,IF(Rg_ps!$E$5=Con_ve!$X$5,Con_ve!X577,Con_ve!Y577))))</f>
        <v/>
      </c>
    </row>
    <row r="578" spans="2:27" ht="30" customHeight="1">
      <c r="B578" t="str">
        <f t="shared" si="9"/>
        <v/>
      </c>
      <c r="C578" s="97"/>
      <c r="D578" s="97"/>
      <c r="E578" s="97"/>
      <c r="F578" s="77"/>
      <c r="G578" s="156"/>
      <c r="H578" s="97"/>
      <c r="I578" s="97"/>
      <c r="J578" s="97"/>
      <c r="K578" s="97"/>
      <c r="P578" s="64" t="s">
        <v>309</v>
      </c>
      <c r="Q578" s="87" t="s">
        <v>309</v>
      </c>
      <c r="R578" s="87" t="s">
        <v>309</v>
      </c>
      <c r="S578" s="87" t="s">
        <v>309</v>
      </c>
      <c r="T578" s="87" t="s">
        <v>309</v>
      </c>
      <c r="U578" s="87" t="s">
        <v>309</v>
      </c>
      <c r="V578" s="87" t="s">
        <v>309</v>
      </c>
      <c r="W578" s="87" t="s">
        <v>309</v>
      </c>
      <c r="X578" s="87" t="s">
        <v>309</v>
      </c>
      <c r="Y578" s="64" t="s">
        <v>309</v>
      </c>
      <c r="AA578" s="64" t="str">
        <f>IF(Rg_ps!$E$5=Con_ve!$U$5,Con_ve!U578,IF(Rg_ps!$E$5=Con_ve!$V$5,Con_ve!V578,IF(Rg_ps!$E$5=Con_ve!$W$5,Con_ve!W578,IF(Rg_ps!$E$5=Con_ve!$X$5,Con_ve!X578,Con_ve!Y578))))</f>
        <v/>
      </c>
    </row>
    <row r="579" spans="2:27" ht="30" customHeight="1">
      <c r="B579" t="str">
        <f t="shared" si="9"/>
        <v/>
      </c>
      <c r="C579" s="97"/>
      <c r="D579" s="97"/>
      <c r="E579" s="97"/>
      <c r="F579" s="77"/>
      <c r="G579" s="156"/>
      <c r="H579" s="97"/>
      <c r="I579" s="97"/>
      <c r="J579" s="97"/>
      <c r="K579" s="97"/>
      <c r="P579" s="64" t="s">
        <v>309</v>
      </c>
      <c r="Q579" s="87" t="s">
        <v>309</v>
      </c>
      <c r="R579" s="87" t="s">
        <v>309</v>
      </c>
      <c r="S579" s="87" t="s">
        <v>309</v>
      </c>
      <c r="T579" s="87" t="s">
        <v>309</v>
      </c>
      <c r="U579" s="87" t="s">
        <v>309</v>
      </c>
      <c r="V579" s="87" t="s">
        <v>309</v>
      </c>
      <c r="W579" s="87" t="s">
        <v>309</v>
      </c>
      <c r="X579" s="87" t="s">
        <v>309</v>
      </c>
      <c r="Y579" s="64" t="s">
        <v>309</v>
      </c>
      <c r="AA579" s="64" t="str">
        <f>IF(Rg_ps!$E$5=Con_ve!$U$5,Con_ve!U579,IF(Rg_ps!$E$5=Con_ve!$V$5,Con_ve!V579,IF(Rg_ps!$E$5=Con_ve!$W$5,Con_ve!W579,IF(Rg_ps!$E$5=Con_ve!$X$5,Con_ve!X579,Con_ve!Y579))))</f>
        <v/>
      </c>
    </row>
    <row r="580" spans="2:27" ht="30" customHeight="1">
      <c r="B580" t="str">
        <f t="shared" si="9"/>
        <v/>
      </c>
      <c r="C580" s="97"/>
      <c r="D580" s="97"/>
      <c r="E580" s="97"/>
      <c r="F580" s="77"/>
      <c r="G580" s="156"/>
      <c r="H580" s="97"/>
      <c r="I580" s="97"/>
      <c r="J580" s="97"/>
      <c r="K580" s="97"/>
      <c r="P580" s="64" t="s">
        <v>309</v>
      </c>
      <c r="Q580" s="87" t="s">
        <v>309</v>
      </c>
      <c r="R580" s="87" t="s">
        <v>309</v>
      </c>
      <c r="S580" s="87" t="s">
        <v>309</v>
      </c>
      <c r="T580" s="87" t="s">
        <v>309</v>
      </c>
      <c r="U580" s="87" t="s">
        <v>309</v>
      </c>
      <c r="V580" s="87" t="s">
        <v>309</v>
      </c>
      <c r="W580" s="87" t="s">
        <v>309</v>
      </c>
      <c r="X580" s="87" t="s">
        <v>309</v>
      </c>
      <c r="Y580" s="64" t="s">
        <v>309</v>
      </c>
      <c r="AA580" s="64" t="str">
        <f>IF(Rg_ps!$E$5=Con_ve!$U$5,Con_ve!U580,IF(Rg_ps!$E$5=Con_ve!$V$5,Con_ve!V580,IF(Rg_ps!$E$5=Con_ve!$W$5,Con_ve!W580,IF(Rg_ps!$E$5=Con_ve!$X$5,Con_ve!X580,Con_ve!Y580))))</f>
        <v/>
      </c>
    </row>
    <row r="581" spans="2:27" ht="30" customHeight="1">
      <c r="B581" t="str">
        <f t="shared" si="9"/>
        <v/>
      </c>
      <c r="C581" s="97"/>
      <c r="D581" s="97"/>
      <c r="E581" s="97"/>
      <c r="F581" s="77"/>
      <c r="G581" s="156"/>
      <c r="H581" s="97"/>
      <c r="I581" s="97"/>
      <c r="J581" s="97"/>
      <c r="K581" s="97"/>
      <c r="P581" s="64" t="s">
        <v>309</v>
      </c>
      <c r="Q581" s="87" t="s">
        <v>309</v>
      </c>
      <c r="R581" s="87" t="s">
        <v>309</v>
      </c>
      <c r="S581" s="87" t="s">
        <v>309</v>
      </c>
      <c r="T581" s="87" t="s">
        <v>309</v>
      </c>
      <c r="U581" s="87" t="s">
        <v>309</v>
      </c>
      <c r="V581" s="87" t="s">
        <v>309</v>
      </c>
      <c r="W581" s="87" t="s">
        <v>309</v>
      </c>
      <c r="X581" s="87" t="s">
        <v>309</v>
      </c>
      <c r="Y581" s="64" t="s">
        <v>309</v>
      </c>
      <c r="AA581" s="64" t="str">
        <f>IF(Rg_ps!$E$5=Con_ve!$U$5,Con_ve!U581,IF(Rg_ps!$E$5=Con_ve!$V$5,Con_ve!V581,IF(Rg_ps!$E$5=Con_ve!$W$5,Con_ve!W581,IF(Rg_ps!$E$5=Con_ve!$X$5,Con_ve!X581,Con_ve!Y581))))</f>
        <v/>
      </c>
    </row>
    <row r="582" spans="2:27" ht="30" customHeight="1">
      <c r="B582" t="str">
        <f t="shared" si="9"/>
        <v/>
      </c>
      <c r="C582" s="97"/>
      <c r="D582" s="97"/>
      <c r="E582" s="97"/>
      <c r="F582" s="77"/>
      <c r="G582" s="156"/>
      <c r="H582" s="97"/>
      <c r="I582" s="97"/>
      <c r="J582" s="97"/>
      <c r="K582" s="97"/>
      <c r="P582" s="64" t="s">
        <v>309</v>
      </c>
      <c r="Q582" s="87" t="s">
        <v>309</v>
      </c>
      <c r="R582" s="87" t="s">
        <v>309</v>
      </c>
      <c r="S582" s="87" t="s">
        <v>309</v>
      </c>
      <c r="T582" s="87" t="s">
        <v>309</v>
      </c>
      <c r="U582" s="87" t="s">
        <v>309</v>
      </c>
      <c r="V582" s="87" t="s">
        <v>309</v>
      </c>
      <c r="W582" s="87" t="s">
        <v>309</v>
      </c>
      <c r="X582" s="87" t="s">
        <v>309</v>
      </c>
      <c r="Y582" s="64" t="s">
        <v>309</v>
      </c>
      <c r="AA582" s="64" t="str">
        <f>IF(Rg_ps!$E$5=Con_ve!$U$5,Con_ve!U582,IF(Rg_ps!$E$5=Con_ve!$V$5,Con_ve!V582,IF(Rg_ps!$E$5=Con_ve!$W$5,Con_ve!W582,IF(Rg_ps!$E$5=Con_ve!$X$5,Con_ve!X582,Con_ve!Y582))))</f>
        <v/>
      </c>
    </row>
    <row r="583" spans="2:27" ht="30" customHeight="1">
      <c r="B583" t="str">
        <f t="shared" ref="B583:B646" si="10">IF(G583="","",MONTH(G583))</f>
        <v/>
      </c>
      <c r="C583" s="97"/>
      <c r="D583" s="97"/>
      <c r="E583" s="97"/>
      <c r="F583" s="77"/>
      <c r="G583" s="156"/>
      <c r="H583" s="97"/>
      <c r="I583" s="97"/>
      <c r="J583" s="97"/>
      <c r="K583" s="97"/>
      <c r="P583" s="64" t="s">
        <v>309</v>
      </c>
      <c r="Q583" s="87" t="s">
        <v>309</v>
      </c>
      <c r="R583" s="87" t="s">
        <v>309</v>
      </c>
      <c r="S583" s="87" t="s">
        <v>309</v>
      </c>
      <c r="T583" s="87" t="s">
        <v>309</v>
      </c>
      <c r="U583" s="87" t="s">
        <v>309</v>
      </c>
      <c r="V583" s="87" t="s">
        <v>309</v>
      </c>
      <c r="W583" s="87" t="s">
        <v>309</v>
      </c>
      <c r="X583" s="87" t="s">
        <v>309</v>
      </c>
      <c r="Y583" s="64" t="s">
        <v>309</v>
      </c>
      <c r="AA583" s="64" t="str">
        <f>IF(Rg_ps!$E$5=Con_ve!$U$5,Con_ve!U583,IF(Rg_ps!$E$5=Con_ve!$V$5,Con_ve!V583,IF(Rg_ps!$E$5=Con_ve!$W$5,Con_ve!W583,IF(Rg_ps!$E$5=Con_ve!$X$5,Con_ve!X583,Con_ve!Y583))))</f>
        <v/>
      </c>
    </row>
    <row r="584" spans="2:27" ht="30" customHeight="1">
      <c r="B584" t="str">
        <f t="shared" si="10"/>
        <v/>
      </c>
      <c r="C584" s="97"/>
      <c r="D584" s="97"/>
      <c r="E584" s="97"/>
      <c r="F584" s="77"/>
      <c r="G584" s="156"/>
      <c r="H584" s="97"/>
      <c r="I584" s="97"/>
      <c r="J584" s="97"/>
      <c r="K584" s="97"/>
      <c r="P584" s="64" t="s">
        <v>309</v>
      </c>
      <c r="Q584" s="87" t="s">
        <v>309</v>
      </c>
      <c r="R584" s="87" t="s">
        <v>309</v>
      </c>
      <c r="S584" s="87" t="s">
        <v>309</v>
      </c>
      <c r="T584" s="87" t="s">
        <v>309</v>
      </c>
      <c r="U584" s="87" t="s">
        <v>309</v>
      </c>
      <c r="V584" s="87" t="s">
        <v>309</v>
      </c>
      <c r="W584" s="87" t="s">
        <v>309</v>
      </c>
      <c r="X584" s="87" t="s">
        <v>309</v>
      </c>
      <c r="Y584" s="64" t="s">
        <v>309</v>
      </c>
      <c r="AA584" s="64" t="str">
        <f>IF(Rg_ps!$E$5=Con_ve!$U$5,Con_ve!U584,IF(Rg_ps!$E$5=Con_ve!$V$5,Con_ve!V584,IF(Rg_ps!$E$5=Con_ve!$W$5,Con_ve!W584,IF(Rg_ps!$E$5=Con_ve!$X$5,Con_ve!X584,Con_ve!Y584))))</f>
        <v/>
      </c>
    </row>
    <row r="585" spans="2:27" ht="30" customHeight="1">
      <c r="B585" t="str">
        <f t="shared" si="10"/>
        <v/>
      </c>
      <c r="C585" s="97"/>
      <c r="D585" s="97"/>
      <c r="E585" s="97"/>
      <c r="F585" s="77"/>
      <c r="G585" s="156"/>
      <c r="H585" s="97"/>
      <c r="I585" s="97"/>
      <c r="J585" s="97"/>
      <c r="K585" s="97"/>
      <c r="P585" s="64" t="s">
        <v>309</v>
      </c>
      <c r="Q585" s="87" t="s">
        <v>309</v>
      </c>
      <c r="R585" s="87" t="s">
        <v>309</v>
      </c>
      <c r="S585" s="87" t="s">
        <v>309</v>
      </c>
      <c r="T585" s="87" t="s">
        <v>309</v>
      </c>
      <c r="U585" s="87" t="s">
        <v>309</v>
      </c>
      <c r="V585" s="87" t="s">
        <v>309</v>
      </c>
      <c r="W585" s="87" t="s">
        <v>309</v>
      </c>
      <c r="X585" s="87" t="s">
        <v>309</v>
      </c>
      <c r="Y585" s="64" t="s">
        <v>309</v>
      </c>
      <c r="AA585" s="64" t="str">
        <f>IF(Rg_ps!$E$5=Con_ve!$U$5,Con_ve!U585,IF(Rg_ps!$E$5=Con_ve!$V$5,Con_ve!V585,IF(Rg_ps!$E$5=Con_ve!$W$5,Con_ve!W585,IF(Rg_ps!$E$5=Con_ve!$X$5,Con_ve!X585,Con_ve!Y585))))</f>
        <v/>
      </c>
    </row>
    <row r="586" spans="2:27" ht="30" customHeight="1">
      <c r="B586" t="str">
        <f t="shared" si="10"/>
        <v/>
      </c>
      <c r="C586" s="97"/>
      <c r="D586" s="97"/>
      <c r="E586" s="97"/>
      <c r="F586" s="77"/>
      <c r="G586" s="156"/>
      <c r="H586" s="97"/>
      <c r="I586" s="97"/>
      <c r="J586" s="97"/>
      <c r="K586" s="97"/>
      <c r="P586" s="64" t="s">
        <v>309</v>
      </c>
      <c r="Q586" s="87" t="s">
        <v>309</v>
      </c>
      <c r="R586" s="87" t="s">
        <v>309</v>
      </c>
      <c r="S586" s="87" t="s">
        <v>309</v>
      </c>
      <c r="T586" s="87" t="s">
        <v>309</v>
      </c>
      <c r="U586" s="87" t="s">
        <v>309</v>
      </c>
      <c r="V586" s="87" t="s">
        <v>309</v>
      </c>
      <c r="W586" s="87" t="s">
        <v>309</v>
      </c>
      <c r="X586" s="87" t="s">
        <v>309</v>
      </c>
      <c r="Y586" s="64" t="s">
        <v>309</v>
      </c>
      <c r="AA586" s="64" t="str">
        <f>IF(Rg_ps!$E$5=Con_ve!$U$5,Con_ve!U586,IF(Rg_ps!$E$5=Con_ve!$V$5,Con_ve!V586,IF(Rg_ps!$E$5=Con_ve!$W$5,Con_ve!W586,IF(Rg_ps!$E$5=Con_ve!$X$5,Con_ve!X586,Con_ve!Y586))))</f>
        <v/>
      </c>
    </row>
    <row r="587" spans="2:27" ht="30" customHeight="1">
      <c r="B587" t="str">
        <f t="shared" si="10"/>
        <v/>
      </c>
      <c r="C587" s="97"/>
      <c r="D587" s="97"/>
      <c r="E587" s="97"/>
      <c r="F587" s="77"/>
      <c r="G587" s="156"/>
      <c r="H587" s="97"/>
      <c r="I587" s="97"/>
      <c r="J587" s="97"/>
      <c r="K587" s="97"/>
      <c r="P587" s="64" t="s">
        <v>309</v>
      </c>
      <c r="Q587" s="87" t="s">
        <v>309</v>
      </c>
      <c r="R587" s="87" t="s">
        <v>309</v>
      </c>
      <c r="S587" s="87" t="s">
        <v>309</v>
      </c>
      <c r="T587" s="87" t="s">
        <v>309</v>
      </c>
      <c r="U587" s="87" t="s">
        <v>309</v>
      </c>
      <c r="V587" s="87" t="s">
        <v>309</v>
      </c>
      <c r="W587" s="87" t="s">
        <v>309</v>
      </c>
      <c r="X587" s="87" t="s">
        <v>309</v>
      </c>
      <c r="Y587" s="64" t="s">
        <v>309</v>
      </c>
      <c r="AA587" s="64" t="str">
        <f>IF(Rg_ps!$E$5=Con_ve!$U$5,Con_ve!U587,IF(Rg_ps!$E$5=Con_ve!$V$5,Con_ve!V587,IF(Rg_ps!$E$5=Con_ve!$W$5,Con_ve!W587,IF(Rg_ps!$E$5=Con_ve!$X$5,Con_ve!X587,Con_ve!Y587))))</f>
        <v/>
      </c>
    </row>
    <row r="588" spans="2:27" ht="30" customHeight="1">
      <c r="B588" t="str">
        <f t="shared" si="10"/>
        <v/>
      </c>
      <c r="C588" s="97"/>
      <c r="D588" s="97"/>
      <c r="E588" s="97"/>
      <c r="F588" s="77"/>
      <c r="G588" s="156"/>
      <c r="H588" s="97"/>
      <c r="I588" s="97"/>
      <c r="J588" s="97"/>
      <c r="K588" s="97"/>
      <c r="P588" s="64" t="s">
        <v>309</v>
      </c>
      <c r="Q588" s="87" t="s">
        <v>309</v>
      </c>
      <c r="R588" s="87" t="s">
        <v>309</v>
      </c>
      <c r="S588" s="87" t="s">
        <v>309</v>
      </c>
      <c r="T588" s="87" t="s">
        <v>309</v>
      </c>
      <c r="U588" s="87" t="s">
        <v>309</v>
      </c>
      <c r="V588" s="87" t="s">
        <v>309</v>
      </c>
      <c r="W588" s="87" t="s">
        <v>309</v>
      </c>
      <c r="X588" s="87" t="s">
        <v>309</v>
      </c>
      <c r="Y588" s="64" t="s">
        <v>309</v>
      </c>
      <c r="AA588" s="64" t="str">
        <f>IF(Rg_ps!$E$5=Con_ve!$U$5,Con_ve!U588,IF(Rg_ps!$E$5=Con_ve!$V$5,Con_ve!V588,IF(Rg_ps!$E$5=Con_ve!$W$5,Con_ve!W588,IF(Rg_ps!$E$5=Con_ve!$X$5,Con_ve!X588,Con_ve!Y588))))</f>
        <v/>
      </c>
    </row>
    <row r="589" spans="2:27" ht="30" customHeight="1">
      <c r="B589" t="str">
        <f t="shared" si="10"/>
        <v/>
      </c>
      <c r="C589" s="97"/>
      <c r="D589" s="97"/>
      <c r="E589" s="97"/>
      <c r="F589" s="77"/>
      <c r="G589" s="156"/>
      <c r="H589" s="97"/>
      <c r="I589" s="97"/>
      <c r="J589" s="97"/>
      <c r="K589" s="97"/>
      <c r="P589" s="64" t="s">
        <v>309</v>
      </c>
      <c r="Q589" s="87" t="s">
        <v>309</v>
      </c>
      <c r="R589" s="87" t="s">
        <v>309</v>
      </c>
      <c r="S589" s="87" t="s">
        <v>309</v>
      </c>
      <c r="T589" s="87" t="s">
        <v>309</v>
      </c>
      <c r="U589" s="87" t="s">
        <v>309</v>
      </c>
      <c r="V589" s="87" t="s">
        <v>309</v>
      </c>
      <c r="W589" s="87" t="s">
        <v>309</v>
      </c>
      <c r="X589" s="87" t="s">
        <v>309</v>
      </c>
      <c r="Y589" s="64" t="s">
        <v>309</v>
      </c>
      <c r="AA589" s="64" t="str">
        <f>IF(Rg_ps!$E$5=Con_ve!$U$5,Con_ve!U589,IF(Rg_ps!$E$5=Con_ve!$V$5,Con_ve!V589,IF(Rg_ps!$E$5=Con_ve!$W$5,Con_ve!W589,IF(Rg_ps!$E$5=Con_ve!$X$5,Con_ve!X589,Con_ve!Y589))))</f>
        <v/>
      </c>
    </row>
    <row r="590" spans="2:27" ht="30" customHeight="1">
      <c r="B590" t="str">
        <f t="shared" si="10"/>
        <v/>
      </c>
      <c r="C590" s="97"/>
      <c r="D590" s="97"/>
      <c r="E590" s="97"/>
      <c r="F590" s="77"/>
      <c r="G590" s="156"/>
      <c r="H590" s="97"/>
      <c r="I590" s="97"/>
      <c r="J590" s="97"/>
      <c r="K590" s="97"/>
      <c r="P590" s="64" t="s">
        <v>309</v>
      </c>
      <c r="Q590" s="87" t="s">
        <v>309</v>
      </c>
      <c r="R590" s="87" t="s">
        <v>309</v>
      </c>
      <c r="S590" s="87" t="s">
        <v>309</v>
      </c>
      <c r="T590" s="87" t="s">
        <v>309</v>
      </c>
      <c r="U590" s="87" t="s">
        <v>309</v>
      </c>
      <c r="V590" s="87" t="s">
        <v>309</v>
      </c>
      <c r="W590" s="87" t="s">
        <v>309</v>
      </c>
      <c r="X590" s="87" t="s">
        <v>309</v>
      </c>
      <c r="Y590" s="64" t="s">
        <v>309</v>
      </c>
      <c r="AA590" s="64" t="str">
        <f>IF(Rg_ps!$E$5=Con_ve!$U$5,Con_ve!U590,IF(Rg_ps!$E$5=Con_ve!$V$5,Con_ve!V590,IF(Rg_ps!$E$5=Con_ve!$W$5,Con_ve!W590,IF(Rg_ps!$E$5=Con_ve!$X$5,Con_ve!X590,Con_ve!Y590))))</f>
        <v/>
      </c>
    </row>
    <row r="591" spans="2:27" ht="30" customHeight="1">
      <c r="B591" t="str">
        <f t="shared" si="10"/>
        <v/>
      </c>
      <c r="C591" s="97"/>
      <c r="D591" s="97"/>
      <c r="E591" s="97"/>
      <c r="F591" s="77"/>
      <c r="G591" s="156"/>
      <c r="H591" s="97"/>
      <c r="I591" s="97"/>
      <c r="J591" s="97"/>
      <c r="K591" s="97"/>
      <c r="P591" s="64" t="s">
        <v>309</v>
      </c>
      <c r="Q591" s="87" t="s">
        <v>309</v>
      </c>
      <c r="R591" s="87" t="s">
        <v>309</v>
      </c>
      <c r="S591" s="87" t="s">
        <v>309</v>
      </c>
      <c r="T591" s="87" t="s">
        <v>309</v>
      </c>
      <c r="U591" s="87" t="s">
        <v>309</v>
      </c>
      <c r="V591" s="87" t="s">
        <v>309</v>
      </c>
      <c r="W591" s="87" t="s">
        <v>309</v>
      </c>
      <c r="X591" s="87" t="s">
        <v>309</v>
      </c>
      <c r="Y591" s="64" t="s">
        <v>309</v>
      </c>
      <c r="AA591" s="64" t="str">
        <f>IF(Rg_ps!$E$5=Con_ve!$U$5,Con_ve!U591,IF(Rg_ps!$E$5=Con_ve!$V$5,Con_ve!V591,IF(Rg_ps!$E$5=Con_ve!$W$5,Con_ve!W591,IF(Rg_ps!$E$5=Con_ve!$X$5,Con_ve!X591,Con_ve!Y591))))</f>
        <v/>
      </c>
    </row>
    <row r="592" spans="2:27" ht="30" customHeight="1">
      <c r="B592" t="str">
        <f t="shared" si="10"/>
        <v/>
      </c>
      <c r="C592" s="97"/>
      <c r="D592" s="97"/>
      <c r="E592" s="97"/>
      <c r="F592" s="77"/>
      <c r="G592" s="156"/>
      <c r="H592" s="97"/>
      <c r="I592" s="97"/>
      <c r="J592" s="97"/>
      <c r="K592" s="97"/>
      <c r="P592" s="64" t="s">
        <v>309</v>
      </c>
      <c r="Q592" s="87" t="s">
        <v>309</v>
      </c>
      <c r="R592" s="87" t="s">
        <v>309</v>
      </c>
      <c r="S592" s="87" t="s">
        <v>309</v>
      </c>
      <c r="T592" s="87" t="s">
        <v>309</v>
      </c>
      <c r="U592" s="87" t="s">
        <v>309</v>
      </c>
      <c r="V592" s="87" t="s">
        <v>309</v>
      </c>
      <c r="W592" s="87" t="s">
        <v>309</v>
      </c>
      <c r="X592" s="87" t="s">
        <v>309</v>
      </c>
      <c r="Y592" s="64" t="s">
        <v>309</v>
      </c>
      <c r="AA592" s="64" t="str">
        <f>IF(Rg_ps!$E$5=Con_ve!$U$5,Con_ve!U592,IF(Rg_ps!$E$5=Con_ve!$V$5,Con_ve!V592,IF(Rg_ps!$E$5=Con_ve!$W$5,Con_ve!W592,IF(Rg_ps!$E$5=Con_ve!$X$5,Con_ve!X592,Con_ve!Y592))))</f>
        <v/>
      </c>
    </row>
    <row r="593" spans="2:27" ht="30" customHeight="1">
      <c r="B593" t="str">
        <f t="shared" si="10"/>
        <v/>
      </c>
      <c r="C593" s="97"/>
      <c r="D593" s="97"/>
      <c r="E593" s="97"/>
      <c r="F593" s="77"/>
      <c r="G593" s="156"/>
      <c r="H593" s="97"/>
      <c r="I593" s="97"/>
      <c r="J593" s="97"/>
      <c r="K593" s="97"/>
      <c r="P593" s="64" t="s">
        <v>309</v>
      </c>
      <c r="Q593" s="87" t="s">
        <v>309</v>
      </c>
      <c r="R593" s="87" t="s">
        <v>309</v>
      </c>
      <c r="S593" s="87" t="s">
        <v>309</v>
      </c>
      <c r="T593" s="87" t="s">
        <v>309</v>
      </c>
      <c r="U593" s="87" t="s">
        <v>309</v>
      </c>
      <c r="V593" s="87" t="s">
        <v>309</v>
      </c>
      <c r="W593" s="87" t="s">
        <v>309</v>
      </c>
      <c r="X593" s="87" t="s">
        <v>309</v>
      </c>
      <c r="Y593" s="64" t="s">
        <v>309</v>
      </c>
      <c r="AA593" s="64" t="str">
        <f>IF(Rg_ps!$E$5=Con_ve!$U$5,Con_ve!U593,IF(Rg_ps!$E$5=Con_ve!$V$5,Con_ve!V593,IF(Rg_ps!$E$5=Con_ve!$W$5,Con_ve!W593,IF(Rg_ps!$E$5=Con_ve!$X$5,Con_ve!X593,Con_ve!Y593))))</f>
        <v/>
      </c>
    </row>
    <row r="594" spans="2:27" ht="30" customHeight="1">
      <c r="B594" t="str">
        <f t="shared" si="10"/>
        <v/>
      </c>
      <c r="C594" s="97"/>
      <c r="D594" s="97"/>
      <c r="E594" s="97"/>
      <c r="F594" s="77"/>
      <c r="G594" s="156"/>
      <c r="H594" s="97"/>
      <c r="I594" s="97"/>
      <c r="J594" s="97"/>
      <c r="K594" s="97"/>
      <c r="P594" s="64" t="s">
        <v>309</v>
      </c>
      <c r="Q594" s="87" t="s">
        <v>309</v>
      </c>
      <c r="R594" s="87" t="s">
        <v>309</v>
      </c>
      <c r="S594" s="87" t="s">
        <v>309</v>
      </c>
      <c r="T594" s="87" t="s">
        <v>309</v>
      </c>
      <c r="U594" s="87" t="s">
        <v>309</v>
      </c>
      <c r="V594" s="87" t="s">
        <v>309</v>
      </c>
      <c r="W594" s="87" t="s">
        <v>309</v>
      </c>
      <c r="X594" s="87" t="s">
        <v>309</v>
      </c>
      <c r="Y594" s="64" t="s">
        <v>309</v>
      </c>
      <c r="AA594" s="64" t="str">
        <f>IF(Rg_ps!$E$5=Con_ve!$U$5,Con_ve!U594,IF(Rg_ps!$E$5=Con_ve!$V$5,Con_ve!V594,IF(Rg_ps!$E$5=Con_ve!$W$5,Con_ve!W594,IF(Rg_ps!$E$5=Con_ve!$X$5,Con_ve!X594,Con_ve!Y594))))</f>
        <v/>
      </c>
    </row>
    <row r="595" spans="2:27" ht="30" customHeight="1">
      <c r="B595" t="str">
        <f t="shared" si="10"/>
        <v/>
      </c>
      <c r="C595" s="97"/>
      <c r="D595" s="97"/>
      <c r="E595" s="97"/>
      <c r="F595" s="77"/>
      <c r="G595" s="156"/>
      <c r="H595" s="97"/>
      <c r="I595" s="97"/>
      <c r="J595" s="97"/>
      <c r="K595" s="97"/>
      <c r="P595" s="64" t="s">
        <v>309</v>
      </c>
      <c r="Q595" s="87" t="s">
        <v>309</v>
      </c>
      <c r="R595" s="87" t="s">
        <v>309</v>
      </c>
      <c r="S595" s="87" t="s">
        <v>309</v>
      </c>
      <c r="T595" s="87" t="s">
        <v>309</v>
      </c>
      <c r="U595" s="87" t="s">
        <v>309</v>
      </c>
      <c r="V595" s="87" t="s">
        <v>309</v>
      </c>
      <c r="W595" s="87" t="s">
        <v>309</v>
      </c>
      <c r="X595" s="87" t="s">
        <v>309</v>
      </c>
      <c r="Y595" s="64" t="s">
        <v>309</v>
      </c>
      <c r="AA595" s="64" t="str">
        <f>IF(Rg_ps!$E$5=Con_ve!$U$5,Con_ve!U595,IF(Rg_ps!$E$5=Con_ve!$V$5,Con_ve!V595,IF(Rg_ps!$E$5=Con_ve!$W$5,Con_ve!W595,IF(Rg_ps!$E$5=Con_ve!$X$5,Con_ve!X595,Con_ve!Y595))))</f>
        <v/>
      </c>
    </row>
    <row r="596" spans="2:27" ht="30" customHeight="1">
      <c r="B596" t="str">
        <f t="shared" si="10"/>
        <v/>
      </c>
      <c r="C596" s="97"/>
      <c r="D596" s="97"/>
      <c r="E596" s="97"/>
      <c r="F596" s="77"/>
      <c r="G596" s="156"/>
      <c r="H596" s="97"/>
      <c r="I596" s="97"/>
      <c r="J596" s="97"/>
      <c r="K596" s="97"/>
      <c r="P596" s="64" t="s">
        <v>309</v>
      </c>
      <c r="Q596" s="87" t="s">
        <v>309</v>
      </c>
      <c r="R596" s="87" t="s">
        <v>309</v>
      </c>
      <c r="S596" s="87" t="s">
        <v>309</v>
      </c>
      <c r="T596" s="87" t="s">
        <v>309</v>
      </c>
      <c r="U596" s="87" t="s">
        <v>309</v>
      </c>
      <c r="V596" s="87" t="s">
        <v>309</v>
      </c>
      <c r="W596" s="87" t="s">
        <v>309</v>
      </c>
      <c r="X596" s="87" t="s">
        <v>309</v>
      </c>
      <c r="Y596" s="64" t="s">
        <v>309</v>
      </c>
      <c r="AA596" s="64" t="str">
        <f>IF(Rg_ps!$E$5=Con_ve!$U$5,Con_ve!U596,IF(Rg_ps!$E$5=Con_ve!$V$5,Con_ve!V596,IF(Rg_ps!$E$5=Con_ve!$W$5,Con_ve!W596,IF(Rg_ps!$E$5=Con_ve!$X$5,Con_ve!X596,Con_ve!Y596))))</f>
        <v/>
      </c>
    </row>
    <row r="597" spans="2:27" ht="30" customHeight="1">
      <c r="B597" t="str">
        <f t="shared" si="10"/>
        <v/>
      </c>
      <c r="C597" s="97"/>
      <c r="D597" s="97"/>
      <c r="E597" s="97"/>
      <c r="F597" s="77"/>
      <c r="G597" s="156"/>
      <c r="H597" s="97"/>
      <c r="I597" s="97"/>
      <c r="J597" s="97"/>
      <c r="K597" s="97"/>
      <c r="P597" s="64" t="s">
        <v>309</v>
      </c>
      <c r="Q597" s="87" t="s">
        <v>309</v>
      </c>
      <c r="R597" s="87" t="s">
        <v>309</v>
      </c>
      <c r="S597" s="87" t="s">
        <v>309</v>
      </c>
      <c r="T597" s="87" t="s">
        <v>309</v>
      </c>
      <c r="U597" s="87" t="s">
        <v>309</v>
      </c>
      <c r="V597" s="87" t="s">
        <v>309</v>
      </c>
      <c r="W597" s="87" t="s">
        <v>309</v>
      </c>
      <c r="X597" s="87" t="s">
        <v>309</v>
      </c>
      <c r="Y597" s="64" t="s">
        <v>309</v>
      </c>
      <c r="AA597" s="64" t="str">
        <f>IF(Rg_ps!$E$5=Con_ve!$U$5,Con_ve!U597,IF(Rg_ps!$E$5=Con_ve!$V$5,Con_ve!V597,IF(Rg_ps!$E$5=Con_ve!$W$5,Con_ve!W597,IF(Rg_ps!$E$5=Con_ve!$X$5,Con_ve!X597,Con_ve!Y597))))</f>
        <v/>
      </c>
    </row>
    <row r="598" spans="2:27" ht="30" customHeight="1">
      <c r="B598" t="str">
        <f t="shared" si="10"/>
        <v/>
      </c>
      <c r="C598" s="97"/>
      <c r="D598" s="97"/>
      <c r="E598" s="97"/>
      <c r="F598" s="77"/>
      <c r="G598" s="156"/>
      <c r="H598" s="97"/>
      <c r="I598" s="97"/>
      <c r="J598" s="97"/>
      <c r="K598" s="97"/>
      <c r="P598" s="64" t="s">
        <v>309</v>
      </c>
      <c r="Q598" s="87" t="s">
        <v>309</v>
      </c>
      <c r="R598" s="87" t="s">
        <v>309</v>
      </c>
      <c r="S598" s="87" t="s">
        <v>309</v>
      </c>
      <c r="T598" s="87" t="s">
        <v>309</v>
      </c>
      <c r="U598" s="87" t="s">
        <v>309</v>
      </c>
      <c r="V598" s="87" t="s">
        <v>309</v>
      </c>
      <c r="W598" s="87" t="s">
        <v>309</v>
      </c>
      <c r="X598" s="87" t="s">
        <v>309</v>
      </c>
      <c r="Y598" s="64" t="s">
        <v>309</v>
      </c>
      <c r="AA598" s="64" t="str">
        <f>IF(Rg_ps!$E$5=Con_ve!$U$5,Con_ve!U598,IF(Rg_ps!$E$5=Con_ve!$V$5,Con_ve!V598,IF(Rg_ps!$E$5=Con_ve!$W$5,Con_ve!W598,IF(Rg_ps!$E$5=Con_ve!$X$5,Con_ve!X598,Con_ve!Y598))))</f>
        <v/>
      </c>
    </row>
    <row r="599" spans="2:27" ht="30" customHeight="1">
      <c r="B599" t="str">
        <f t="shared" si="10"/>
        <v/>
      </c>
      <c r="C599" s="97"/>
      <c r="D599" s="97"/>
      <c r="E599" s="97"/>
      <c r="F599" s="77"/>
      <c r="G599" s="156"/>
      <c r="H599" s="97"/>
      <c r="I599" s="97"/>
      <c r="J599" s="97"/>
      <c r="K599" s="97"/>
      <c r="P599" s="64" t="s">
        <v>309</v>
      </c>
      <c r="Q599" s="87" t="s">
        <v>309</v>
      </c>
      <c r="R599" s="87" t="s">
        <v>309</v>
      </c>
      <c r="S599" s="87" t="s">
        <v>309</v>
      </c>
      <c r="T599" s="87" t="s">
        <v>309</v>
      </c>
      <c r="U599" s="87" t="s">
        <v>309</v>
      </c>
      <c r="V599" s="87" t="s">
        <v>309</v>
      </c>
      <c r="W599" s="87" t="s">
        <v>309</v>
      </c>
      <c r="X599" s="87" t="s">
        <v>309</v>
      </c>
      <c r="Y599" s="64" t="s">
        <v>309</v>
      </c>
      <c r="AA599" s="64" t="str">
        <f>IF(Rg_ps!$E$5=Con_ve!$U$5,Con_ve!U599,IF(Rg_ps!$E$5=Con_ve!$V$5,Con_ve!V599,IF(Rg_ps!$E$5=Con_ve!$W$5,Con_ve!W599,IF(Rg_ps!$E$5=Con_ve!$X$5,Con_ve!X599,Con_ve!Y599))))</f>
        <v/>
      </c>
    </row>
    <row r="600" spans="2:27" ht="30" customHeight="1">
      <c r="B600" t="str">
        <f t="shared" si="10"/>
        <v/>
      </c>
      <c r="C600" s="97"/>
      <c r="D600" s="97"/>
      <c r="E600" s="97"/>
      <c r="F600" s="77"/>
      <c r="G600" s="156"/>
      <c r="H600" s="97"/>
      <c r="I600" s="97"/>
      <c r="J600" s="97"/>
      <c r="K600" s="97"/>
      <c r="P600" s="64" t="s">
        <v>309</v>
      </c>
      <c r="Q600" s="87" t="s">
        <v>309</v>
      </c>
      <c r="R600" s="87" t="s">
        <v>309</v>
      </c>
      <c r="S600" s="87" t="s">
        <v>309</v>
      </c>
      <c r="T600" s="87" t="s">
        <v>309</v>
      </c>
      <c r="U600" s="87" t="s">
        <v>309</v>
      </c>
      <c r="V600" s="87" t="s">
        <v>309</v>
      </c>
      <c r="W600" s="87" t="s">
        <v>309</v>
      </c>
      <c r="X600" s="87" t="s">
        <v>309</v>
      </c>
      <c r="Y600" s="64" t="s">
        <v>309</v>
      </c>
      <c r="AA600" s="64" t="str">
        <f>IF(Rg_ps!$E$5=Con_ve!$U$5,Con_ve!U600,IF(Rg_ps!$E$5=Con_ve!$V$5,Con_ve!V600,IF(Rg_ps!$E$5=Con_ve!$W$5,Con_ve!W600,IF(Rg_ps!$E$5=Con_ve!$X$5,Con_ve!X600,Con_ve!Y600))))</f>
        <v/>
      </c>
    </row>
    <row r="601" spans="2:27" ht="30" customHeight="1">
      <c r="B601" t="str">
        <f t="shared" si="10"/>
        <v/>
      </c>
      <c r="C601" s="97"/>
      <c r="D601" s="97"/>
      <c r="E601" s="97"/>
      <c r="F601" s="77"/>
      <c r="G601" s="156"/>
      <c r="H601" s="97"/>
      <c r="I601" s="97"/>
      <c r="J601" s="97"/>
      <c r="K601" s="97"/>
      <c r="P601" s="64" t="s">
        <v>309</v>
      </c>
      <c r="Q601" s="87" t="s">
        <v>309</v>
      </c>
      <c r="R601" s="87" t="s">
        <v>309</v>
      </c>
      <c r="S601" s="87" t="s">
        <v>309</v>
      </c>
      <c r="T601" s="87" t="s">
        <v>309</v>
      </c>
      <c r="U601" s="87" t="s">
        <v>309</v>
      </c>
      <c r="V601" s="87" t="s">
        <v>309</v>
      </c>
      <c r="W601" s="87" t="s">
        <v>309</v>
      </c>
      <c r="X601" s="87" t="s">
        <v>309</v>
      </c>
      <c r="Y601" s="64" t="s">
        <v>309</v>
      </c>
      <c r="AA601" s="64" t="str">
        <f>IF(Rg_ps!$E$5=Con_ve!$U$5,Con_ve!U601,IF(Rg_ps!$E$5=Con_ve!$V$5,Con_ve!V601,IF(Rg_ps!$E$5=Con_ve!$W$5,Con_ve!W601,IF(Rg_ps!$E$5=Con_ve!$X$5,Con_ve!X601,Con_ve!Y601))))</f>
        <v/>
      </c>
    </row>
    <row r="602" spans="2:27" ht="30" customHeight="1">
      <c r="B602" t="str">
        <f t="shared" si="10"/>
        <v/>
      </c>
      <c r="C602" s="97"/>
      <c r="D602" s="97"/>
      <c r="E602" s="97"/>
      <c r="F602" s="77"/>
      <c r="G602" s="156"/>
      <c r="H602" s="97"/>
      <c r="I602" s="97"/>
      <c r="J602" s="97"/>
      <c r="K602" s="97"/>
      <c r="P602" s="64" t="s">
        <v>309</v>
      </c>
      <c r="Q602" s="87" t="s">
        <v>309</v>
      </c>
      <c r="R602" s="87" t="s">
        <v>309</v>
      </c>
      <c r="S602" s="87" t="s">
        <v>309</v>
      </c>
      <c r="T602" s="87" t="s">
        <v>309</v>
      </c>
      <c r="U602" s="87" t="s">
        <v>309</v>
      </c>
      <c r="V602" s="87" t="s">
        <v>309</v>
      </c>
      <c r="W602" s="87" t="s">
        <v>309</v>
      </c>
      <c r="X602" s="87" t="s">
        <v>309</v>
      </c>
      <c r="Y602" s="64" t="s">
        <v>309</v>
      </c>
      <c r="AA602" s="64" t="str">
        <f>IF(Rg_ps!$E$5=Con_ve!$U$5,Con_ve!U602,IF(Rg_ps!$E$5=Con_ve!$V$5,Con_ve!V602,IF(Rg_ps!$E$5=Con_ve!$W$5,Con_ve!W602,IF(Rg_ps!$E$5=Con_ve!$X$5,Con_ve!X602,Con_ve!Y602))))</f>
        <v/>
      </c>
    </row>
    <row r="603" spans="2:27" ht="30" customHeight="1">
      <c r="B603" t="str">
        <f t="shared" si="10"/>
        <v/>
      </c>
      <c r="C603" s="97"/>
      <c r="D603" s="97"/>
      <c r="E603" s="97"/>
      <c r="F603" s="77"/>
      <c r="G603" s="156"/>
      <c r="H603" s="97"/>
      <c r="I603" s="97"/>
      <c r="J603" s="97"/>
      <c r="K603" s="97"/>
      <c r="P603" s="64" t="s">
        <v>309</v>
      </c>
      <c r="Q603" s="87" t="s">
        <v>309</v>
      </c>
      <c r="R603" s="87" t="s">
        <v>309</v>
      </c>
      <c r="S603" s="87" t="s">
        <v>309</v>
      </c>
      <c r="T603" s="87" t="s">
        <v>309</v>
      </c>
      <c r="U603" s="87" t="s">
        <v>309</v>
      </c>
      <c r="V603" s="87" t="s">
        <v>309</v>
      </c>
      <c r="W603" s="87" t="s">
        <v>309</v>
      </c>
      <c r="X603" s="87" t="s">
        <v>309</v>
      </c>
      <c r="Y603" s="64" t="s">
        <v>309</v>
      </c>
      <c r="AA603" s="64" t="str">
        <f>IF(Rg_ps!$E$5=Con_ve!$U$5,Con_ve!U603,IF(Rg_ps!$E$5=Con_ve!$V$5,Con_ve!V603,IF(Rg_ps!$E$5=Con_ve!$W$5,Con_ve!W603,IF(Rg_ps!$E$5=Con_ve!$X$5,Con_ve!X603,Con_ve!Y603))))</f>
        <v/>
      </c>
    </row>
    <row r="604" spans="2:27" ht="30" customHeight="1">
      <c r="B604" t="str">
        <f t="shared" si="10"/>
        <v/>
      </c>
      <c r="C604" s="97"/>
      <c r="D604" s="97"/>
      <c r="E604" s="97"/>
      <c r="F604" s="77"/>
      <c r="G604" s="156"/>
      <c r="H604" s="97"/>
      <c r="I604" s="97"/>
      <c r="J604" s="97"/>
      <c r="K604" s="97"/>
      <c r="P604" s="64" t="s">
        <v>309</v>
      </c>
      <c r="Q604" s="87" t="s">
        <v>309</v>
      </c>
      <c r="R604" s="87" t="s">
        <v>309</v>
      </c>
      <c r="S604" s="87" t="s">
        <v>309</v>
      </c>
      <c r="T604" s="87" t="s">
        <v>309</v>
      </c>
      <c r="U604" s="87" t="s">
        <v>309</v>
      </c>
      <c r="V604" s="87" t="s">
        <v>309</v>
      </c>
      <c r="W604" s="87" t="s">
        <v>309</v>
      </c>
      <c r="X604" s="87" t="s">
        <v>309</v>
      </c>
      <c r="Y604" s="64" t="s">
        <v>309</v>
      </c>
      <c r="AA604" s="64" t="str">
        <f>IF(Rg_ps!$E$5=Con_ve!$U$5,Con_ve!U604,IF(Rg_ps!$E$5=Con_ve!$V$5,Con_ve!V604,IF(Rg_ps!$E$5=Con_ve!$W$5,Con_ve!W604,IF(Rg_ps!$E$5=Con_ve!$X$5,Con_ve!X604,Con_ve!Y604))))</f>
        <v/>
      </c>
    </row>
    <row r="605" spans="2:27" ht="30" customHeight="1">
      <c r="B605" t="str">
        <f t="shared" si="10"/>
        <v/>
      </c>
      <c r="C605" s="97"/>
      <c r="D605" s="97"/>
      <c r="E605" s="97"/>
      <c r="F605" s="77"/>
      <c r="G605" s="156"/>
      <c r="H605" s="97"/>
      <c r="I605" s="97"/>
      <c r="J605" s="97"/>
      <c r="K605" s="97"/>
      <c r="P605" s="64" t="s">
        <v>309</v>
      </c>
      <c r="Q605" s="87" t="s">
        <v>309</v>
      </c>
      <c r="R605" s="87" t="s">
        <v>309</v>
      </c>
      <c r="S605" s="87" t="s">
        <v>309</v>
      </c>
      <c r="T605" s="87" t="s">
        <v>309</v>
      </c>
      <c r="U605" s="87" t="s">
        <v>309</v>
      </c>
      <c r="V605" s="87" t="s">
        <v>309</v>
      </c>
      <c r="W605" s="87" t="s">
        <v>309</v>
      </c>
      <c r="X605" s="87" t="s">
        <v>309</v>
      </c>
      <c r="Y605" s="64" t="s">
        <v>309</v>
      </c>
      <c r="AA605" s="64" t="str">
        <f>IF(Rg_ps!$E$5=Con_ve!$U$5,Con_ve!U605,IF(Rg_ps!$E$5=Con_ve!$V$5,Con_ve!V605,IF(Rg_ps!$E$5=Con_ve!$W$5,Con_ve!W605,IF(Rg_ps!$E$5=Con_ve!$X$5,Con_ve!X605,Con_ve!Y605))))</f>
        <v/>
      </c>
    </row>
    <row r="606" spans="2:27" ht="30" customHeight="1">
      <c r="B606" t="str">
        <f t="shared" si="10"/>
        <v/>
      </c>
      <c r="C606" s="97"/>
      <c r="D606" s="97"/>
      <c r="E606" s="97"/>
      <c r="F606" s="77"/>
      <c r="G606" s="156"/>
      <c r="H606" s="97"/>
      <c r="I606" s="97"/>
      <c r="J606" s="97"/>
      <c r="K606" s="97"/>
      <c r="P606" s="64" t="s">
        <v>309</v>
      </c>
      <c r="Q606" s="87" t="s">
        <v>309</v>
      </c>
      <c r="R606" s="87" t="s">
        <v>309</v>
      </c>
      <c r="S606" s="87" t="s">
        <v>309</v>
      </c>
      <c r="T606" s="87" t="s">
        <v>309</v>
      </c>
      <c r="U606" s="87" t="s">
        <v>309</v>
      </c>
      <c r="V606" s="87" t="s">
        <v>309</v>
      </c>
      <c r="W606" s="87" t="s">
        <v>309</v>
      </c>
      <c r="X606" s="87" t="s">
        <v>309</v>
      </c>
      <c r="Y606" s="64" t="s">
        <v>309</v>
      </c>
      <c r="AA606" s="64" t="str">
        <f>IF(Rg_ps!$E$5=Con_ve!$U$5,Con_ve!U606,IF(Rg_ps!$E$5=Con_ve!$V$5,Con_ve!V606,IF(Rg_ps!$E$5=Con_ve!$W$5,Con_ve!W606,IF(Rg_ps!$E$5=Con_ve!$X$5,Con_ve!X606,Con_ve!Y606))))</f>
        <v/>
      </c>
    </row>
    <row r="607" spans="2:27" ht="30" customHeight="1">
      <c r="B607" t="str">
        <f t="shared" si="10"/>
        <v/>
      </c>
      <c r="C607" s="97"/>
      <c r="D607" s="97"/>
      <c r="E607" s="97"/>
      <c r="F607" s="77"/>
      <c r="G607" s="156"/>
      <c r="H607" s="97"/>
      <c r="I607" s="97"/>
      <c r="J607" s="97"/>
      <c r="K607" s="97"/>
      <c r="P607" s="64" t="s">
        <v>309</v>
      </c>
      <c r="Q607" s="87" t="s">
        <v>309</v>
      </c>
      <c r="R607" s="87" t="s">
        <v>309</v>
      </c>
      <c r="S607" s="87" t="s">
        <v>309</v>
      </c>
      <c r="T607" s="87" t="s">
        <v>309</v>
      </c>
      <c r="U607" s="87" t="s">
        <v>309</v>
      </c>
      <c r="V607" s="87" t="s">
        <v>309</v>
      </c>
      <c r="W607" s="87" t="s">
        <v>309</v>
      </c>
      <c r="X607" s="87" t="s">
        <v>309</v>
      </c>
      <c r="Y607" s="64" t="s">
        <v>309</v>
      </c>
      <c r="AA607" s="64" t="str">
        <f>IF(Rg_ps!$E$5=Con_ve!$U$5,Con_ve!U607,IF(Rg_ps!$E$5=Con_ve!$V$5,Con_ve!V607,IF(Rg_ps!$E$5=Con_ve!$W$5,Con_ve!W607,IF(Rg_ps!$E$5=Con_ve!$X$5,Con_ve!X607,Con_ve!Y607))))</f>
        <v/>
      </c>
    </row>
    <row r="608" spans="2:27" ht="30" customHeight="1">
      <c r="B608" t="str">
        <f t="shared" si="10"/>
        <v/>
      </c>
      <c r="C608" s="97"/>
      <c r="D608" s="97"/>
      <c r="E608" s="97"/>
      <c r="F608" s="77"/>
      <c r="G608" s="156"/>
      <c r="H608" s="97"/>
      <c r="I608" s="97"/>
      <c r="J608" s="97"/>
      <c r="K608" s="97"/>
      <c r="P608" s="64" t="s">
        <v>309</v>
      </c>
      <c r="Q608" s="87" t="s">
        <v>309</v>
      </c>
      <c r="R608" s="87" t="s">
        <v>309</v>
      </c>
      <c r="S608" s="87" t="s">
        <v>309</v>
      </c>
      <c r="T608" s="87" t="s">
        <v>309</v>
      </c>
      <c r="U608" s="87" t="s">
        <v>309</v>
      </c>
      <c r="V608" s="87" t="s">
        <v>309</v>
      </c>
      <c r="W608" s="87" t="s">
        <v>309</v>
      </c>
      <c r="X608" s="87" t="s">
        <v>309</v>
      </c>
      <c r="Y608" s="64" t="s">
        <v>309</v>
      </c>
      <c r="AA608" s="64" t="str">
        <f>IF(Rg_ps!$E$5=Con_ve!$U$5,Con_ve!U608,IF(Rg_ps!$E$5=Con_ve!$V$5,Con_ve!V608,IF(Rg_ps!$E$5=Con_ve!$W$5,Con_ve!W608,IF(Rg_ps!$E$5=Con_ve!$X$5,Con_ve!X608,Con_ve!Y608))))</f>
        <v/>
      </c>
    </row>
    <row r="609" spans="2:27" ht="30" customHeight="1">
      <c r="B609" t="str">
        <f t="shared" si="10"/>
        <v/>
      </c>
      <c r="C609" s="97"/>
      <c r="D609" s="97"/>
      <c r="E609" s="97"/>
      <c r="F609" s="77"/>
      <c r="G609" s="156"/>
      <c r="H609" s="97"/>
      <c r="I609" s="97"/>
      <c r="J609" s="97"/>
      <c r="K609" s="97"/>
      <c r="P609" s="64" t="s">
        <v>309</v>
      </c>
      <c r="Q609" s="87" t="s">
        <v>309</v>
      </c>
      <c r="R609" s="87" t="s">
        <v>309</v>
      </c>
      <c r="S609" s="87" t="s">
        <v>309</v>
      </c>
      <c r="T609" s="87" t="s">
        <v>309</v>
      </c>
      <c r="U609" s="87" t="s">
        <v>309</v>
      </c>
      <c r="V609" s="87" t="s">
        <v>309</v>
      </c>
      <c r="W609" s="87" t="s">
        <v>309</v>
      </c>
      <c r="X609" s="87" t="s">
        <v>309</v>
      </c>
      <c r="Y609" s="64" t="s">
        <v>309</v>
      </c>
      <c r="AA609" s="64" t="str">
        <f>IF(Rg_ps!$E$5=Con_ve!$U$5,Con_ve!U609,IF(Rg_ps!$E$5=Con_ve!$V$5,Con_ve!V609,IF(Rg_ps!$E$5=Con_ve!$W$5,Con_ve!W609,IF(Rg_ps!$E$5=Con_ve!$X$5,Con_ve!X609,Con_ve!Y609))))</f>
        <v/>
      </c>
    </row>
    <row r="610" spans="2:27" ht="30" customHeight="1">
      <c r="B610" t="str">
        <f t="shared" si="10"/>
        <v/>
      </c>
      <c r="C610" s="97"/>
      <c r="D610" s="97"/>
      <c r="E610" s="97"/>
      <c r="F610" s="77"/>
      <c r="G610" s="156"/>
      <c r="H610" s="97"/>
      <c r="I610" s="97"/>
      <c r="J610" s="97"/>
      <c r="K610" s="97"/>
      <c r="P610" s="64" t="s">
        <v>309</v>
      </c>
      <c r="Q610" s="87" t="s">
        <v>309</v>
      </c>
      <c r="R610" s="87" t="s">
        <v>309</v>
      </c>
      <c r="S610" s="87" t="s">
        <v>309</v>
      </c>
      <c r="T610" s="87" t="s">
        <v>309</v>
      </c>
      <c r="U610" s="87" t="s">
        <v>309</v>
      </c>
      <c r="V610" s="87" t="s">
        <v>309</v>
      </c>
      <c r="W610" s="87" t="s">
        <v>309</v>
      </c>
      <c r="X610" s="87" t="s">
        <v>309</v>
      </c>
      <c r="Y610" s="64" t="s">
        <v>309</v>
      </c>
      <c r="AA610" s="64" t="str">
        <f>IF(Rg_ps!$E$5=Con_ve!$U$5,Con_ve!U610,IF(Rg_ps!$E$5=Con_ve!$V$5,Con_ve!V610,IF(Rg_ps!$E$5=Con_ve!$W$5,Con_ve!W610,IF(Rg_ps!$E$5=Con_ve!$X$5,Con_ve!X610,Con_ve!Y610))))</f>
        <v/>
      </c>
    </row>
    <row r="611" spans="2:27" ht="30" customHeight="1">
      <c r="B611" t="str">
        <f t="shared" si="10"/>
        <v/>
      </c>
      <c r="C611" s="97"/>
      <c r="D611" s="97"/>
      <c r="E611" s="97"/>
      <c r="F611" s="77"/>
      <c r="G611" s="156"/>
      <c r="H611" s="97"/>
      <c r="I611" s="97"/>
      <c r="J611" s="97"/>
      <c r="K611" s="97"/>
      <c r="P611" s="64" t="s">
        <v>309</v>
      </c>
      <c r="Q611" s="87" t="s">
        <v>309</v>
      </c>
      <c r="R611" s="87" t="s">
        <v>309</v>
      </c>
      <c r="S611" s="87" t="s">
        <v>309</v>
      </c>
      <c r="T611" s="87" t="s">
        <v>309</v>
      </c>
      <c r="U611" s="87" t="s">
        <v>309</v>
      </c>
      <c r="V611" s="87" t="s">
        <v>309</v>
      </c>
      <c r="W611" s="87" t="s">
        <v>309</v>
      </c>
      <c r="X611" s="87" t="s">
        <v>309</v>
      </c>
      <c r="Y611" s="64" t="s">
        <v>309</v>
      </c>
      <c r="AA611" s="64" t="str">
        <f>IF(Rg_ps!$E$5=Con_ve!$U$5,Con_ve!U611,IF(Rg_ps!$E$5=Con_ve!$V$5,Con_ve!V611,IF(Rg_ps!$E$5=Con_ve!$W$5,Con_ve!W611,IF(Rg_ps!$E$5=Con_ve!$X$5,Con_ve!X611,Con_ve!Y611))))</f>
        <v/>
      </c>
    </row>
    <row r="612" spans="2:27" ht="30" customHeight="1">
      <c r="B612" t="str">
        <f t="shared" si="10"/>
        <v/>
      </c>
      <c r="C612" s="97"/>
      <c r="D612" s="97"/>
      <c r="E612" s="97"/>
      <c r="F612" s="77"/>
      <c r="G612" s="156"/>
      <c r="H612" s="97"/>
      <c r="I612" s="97"/>
      <c r="J612" s="97"/>
      <c r="K612" s="97"/>
      <c r="P612" s="64" t="s">
        <v>309</v>
      </c>
      <c r="Q612" s="87" t="s">
        <v>309</v>
      </c>
      <c r="R612" s="87" t="s">
        <v>309</v>
      </c>
      <c r="S612" s="87" t="s">
        <v>309</v>
      </c>
      <c r="T612" s="87" t="s">
        <v>309</v>
      </c>
      <c r="U612" s="87" t="s">
        <v>309</v>
      </c>
      <c r="V612" s="87" t="s">
        <v>309</v>
      </c>
      <c r="W612" s="87" t="s">
        <v>309</v>
      </c>
      <c r="X612" s="87" t="s">
        <v>309</v>
      </c>
      <c r="Y612" s="64" t="s">
        <v>309</v>
      </c>
      <c r="AA612" s="64" t="str">
        <f>IF(Rg_ps!$E$5=Con_ve!$U$5,Con_ve!U612,IF(Rg_ps!$E$5=Con_ve!$V$5,Con_ve!V612,IF(Rg_ps!$E$5=Con_ve!$W$5,Con_ve!W612,IF(Rg_ps!$E$5=Con_ve!$X$5,Con_ve!X612,Con_ve!Y612))))</f>
        <v/>
      </c>
    </row>
    <row r="613" spans="2:27" ht="30" customHeight="1">
      <c r="B613" t="str">
        <f t="shared" si="10"/>
        <v/>
      </c>
      <c r="C613" s="97"/>
      <c r="D613" s="97"/>
      <c r="E613" s="97"/>
      <c r="F613" s="77"/>
      <c r="G613" s="156"/>
      <c r="H613" s="97"/>
      <c r="I613" s="97"/>
      <c r="J613" s="97"/>
      <c r="K613" s="97"/>
      <c r="P613" s="64" t="s">
        <v>309</v>
      </c>
      <c r="Q613" s="87" t="s">
        <v>309</v>
      </c>
      <c r="R613" s="87" t="s">
        <v>309</v>
      </c>
      <c r="S613" s="87" t="s">
        <v>309</v>
      </c>
      <c r="T613" s="87" t="s">
        <v>309</v>
      </c>
      <c r="U613" s="87" t="s">
        <v>309</v>
      </c>
      <c r="V613" s="87" t="s">
        <v>309</v>
      </c>
      <c r="W613" s="87" t="s">
        <v>309</v>
      </c>
      <c r="X613" s="87" t="s">
        <v>309</v>
      </c>
      <c r="Y613" s="64" t="s">
        <v>309</v>
      </c>
      <c r="AA613" s="64" t="str">
        <f>IF(Rg_ps!$E$5=Con_ve!$U$5,Con_ve!U613,IF(Rg_ps!$E$5=Con_ve!$V$5,Con_ve!V613,IF(Rg_ps!$E$5=Con_ve!$W$5,Con_ve!W613,IF(Rg_ps!$E$5=Con_ve!$X$5,Con_ve!X613,Con_ve!Y613))))</f>
        <v/>
      </c>
    </row>
    <row r="614" spans="2:27" ht="30" customHeight="1">
      <c r="B614" t="str">
        <f t="shared" si="10"/>
        <v/>
      </c>
      <c r="C614" s="97"/>
      <c r="D614" s="97"/>
      <c r="E614" s="97"/>
      <c r="F614" s="77"/>
      <c r="G614" s="156"/>
      <c r="H614" s="97"/>
      <c r="I614" s="97"/>
      <c r="J614" s="97"/>
      <c r="K614" s="97"/>
      <c r="P614" s="64" t="s">
        <v>309</v>
      </c>
      <c r="Q614" s="87" t="s">
        <v>309</v>
      </c>
      <c r="R614" s="87" t="s">
        <v>309</v>
      </c>
      <c r="S614" s="87" t="s">
        <v>309</v>
      </c>
      <c r="T614" s="87" t="s">
        <v>309</v>
      </c>
      <c r="U614" s="87" t="s">
        <v>309</v>
      </c>
      <c r="V614" s="87" t="s">
        <v>309</v>
      </c>
      <c r="W614" s="87" t="s">
        <v>309</v>
      </c>
      <c r="X614" s="87" t="s">
        <v>309</v>
      </c>
      <c r="Y614" s="64" t="s">
        <v>309</v>
      </c>
      <c r="AA614" s="64" t="str">
        <f>IF(Rg_ps!$E$5=Con_ve!$U$5,Con_ve!U614,IF(Rg_ps!$E$5=Con_ve!$V$5,Con_ve!V614,IF(Rg_ps!$E$5=Con_ve!$W$5,Con_ve!W614,IF(Rg_ps!$E$5=Con_ve!$X$5,Con_ve!X614,Con_ve!Y614))))</f>
        <v/>
      </c>
    </row>
    <row r="615" spans="2:27" ht="30" customHeight="1">
      <c r="B615" t="str">
        <f t="shared" si="10"/>
        <v/>
      </c>
      <c r="C615" s="97"/>
      <c r="D615" s="97"/>
      <c r="E615" s="97"/>
      <c r="F615" s="77"/>
      <c r="G615" s="156"/>
      <c r="H615" s="97"/>
      <c r="I615" s="97"/>
      <c r="J615" s="97"/>
      <c r="K615" s="97"/>
      <c r="P615" s="64" t="s">
        <v>309</v>
      </c>
      <c r="Q615" s="87" t="s">
        <v>309</v>
      </c>
      <c r="R615" s="87" t="s">
        <v>309</v>
      </c>
      <c r="S615" s="87" t="s">
        <v>309</v>
      </c>
      <c r="T615" s="87" t="s">
        <v>309</v>
      </c>
      <c r="U615" s="87" t="s">
        <v>309</v>
      </c>
      <c r="V615" s="87" t="s">
        <v>309</v>
      </c>
      <c r="W615" s="87" t="s">
        <v>309</v>
      </c>
      <c r="X615" s="87" t="s">
        <v>309</v>
      </c>
      <c r="Y615" s="64" t="s">
        <v>309</v>
      </c>
      <c r="AA615" s="64" t="str">
        <f>IF(Rg_ps!$E$5=Con_ve!$U$5,Con_ve!U615,IF(Rg_ps!$E$5=Con_ve!$V$5,Con_ve!V615,IF(Rg_ps!$E$5=Con_ve!$W$5,Con_ve!W615,IF(Rg_ps!$E$5=Con_ve!$X$5,Con_ve!X615,Con_ve!Y615))))</f>
        <v/>
      </c>
    </row>
    <row r="616" spans="2:27" ht="30" customHeight="1">
      <c r="B616" t="str">
        <f t="shared" si="10"/>
        <v/>
      </c>
      <c r="C616" s="97"/>
      <c r="D616" s="97"/>
      <c r="E616" s="97"/>
      <c r="F616" s="77"/>
      <c r="G616" s="156"/>
      <c r="H616" s="97"/>
      <c r="I616" s="97"/>
      <c r="J616" s="97"/>
      <c r="K616" s="97"/>
      <c r="P616" s="64" t="s">
        <v>309</v>
      </c>
      <c r="Q616" s="87" t="s">
        <v>309</v>
      </c>
      <c r="R616" s="87" t="s">
        <v>309</v>
      </c>
      <c r="S616" s="87" t="s">
        <v>309</v>
      </c>
      <c r="T616" s="87" t="s">
        <v>309</v>
      </c>
      <c r="U616" s="87" t="s">
        <v>309</v>
      </c>
      <c r="V616" s="87" t="s">
        <v>309</v>
      </c>
      <c r="W616" s="87" t="s">
        <v>309</v>
      </c>
      <c r="X616" s="87" t="s">
        <v>309</v>
      </c>
      <c r="Y616" s="64" t="s">
        <v>309</v>
      </c>
      <c r="AA616" s="64" t="str">
        <f>IF(Rg_ps!$E$5=Con_ve!$U$5,Con_ve!U616,IF(Rg_ps!$E$5=Con_ve!$V$5,Con_ve!V616,IF(Rg_ps!$E$5=Con_ve!$W$5,Con_ve!W616,IF(Rg_ps!$E$5=Con_ve!$X$5,Con_ve!X616,Con_ve!Y616))))</f>
        <v/>
      </c>
    </row>
    <row r="617" spans="2:27" ht="30" customHeight="1">
      <c r="B617" t="str">
        <f t="shared" si="10"/>
        <v/>
      </c>
      <c r="C617" s="97"/>
      <c r="D617" s="97"/>
      <c r="E617" s="97"/>
      <c r="F617" s="77"/>
      <c r="G617" s="156"/>
      <c r="H617" s="97"/>
      <c r="I617" s="97"/>
      <c r="J617" s="97"/>
      <c r="K617" s="97"/>
      <c r="P617" s="64" t="s">
        <v>309</v>
      </c>
      <c r="Q617" s="87" t="s">
        <v>309</v>
      </c>
      <c r="R617" s="87" t="s">
        <v>309</v>
      </c>
      <c r="S617" s="87" t="s">
        <v>309</v>
      </c>
      <c r="T617" s="87" t="s">
        <v>309</v>
      </c>
      <c r="U617" s="87" t="s">
        <v>309</v>
      </c>
      <c r="V617" s="87" t="s">
        <v>309</v>
      </c>
      <c r="W617" s="87" t="s">
        <v>309</v>
      </c>
      <c r="X617" s="87" t="s">
        <v>309</v>
      </c>
      <c r="Y617" s="64" t="s">
        <v>309</v>
      </c>
      <c r="AA617" s="64" t="str">
        <f>IF(Rg_ps!$E$5=Con_ve!$U$5,Con_ve!U617,IF(Rg_ps!$E$5=Con_ve!$V$5,Con_ve!V617,IF(Rg_ps!$E$5=Con_ve!$W$5,Con_ve!W617,IF(Rg_ps!$E$5=Con_ve!$X$5,Con_ve!X617,Con_ve!Y617))))</f>
        <v/>
      </c>
    </row>
    <row r="618" spans="2:27" ht="30" customHeight="1">
      <c r="B618" t="str">
        <f t="shared" si="10"/>
        <v/>
      </c>
      <c r="C618" s="97"/>
      <c r="D618" s="97"/>
      <c r="E618" s="97"/>
      <c r="F618" s="77"/>
      <c r="G618" s="156"/>
      <c r="H618" s="97"/>
      <c r="I618" s="97"/>
      <c r="J618" s="97"/>
      <c r="K618" s="97"/>
      <c r="P618" s="64" t="s">
        <v>309</v>
      </c>
      <c r="Q618" s="87" t="s">
        <v>309</v>
      </c>
      <c r="R618" s="87" t="s">
        <v>309</v>
      </c>
      <c r="S618" s="87" t="s">
        <v>309</v>
      </c>
      <c r="T618" s="87" t="s">
        <v>309</v>
      </c>
      <c r="U618" s="87" t="s">
        <v>309</v>
      </c>
      <c r="V618" s="87" t="s">
        <v>309</v>
      </c>
      <c r="W618" s="87" t="s">
        <v>309</v>
      </c>
      <c r="X618" s="87" t="s">
        <v>309</v>
      </c>
      <c r="Y618" s="64" t="s">
        <v>309</v>
      </c>
      <c r="AA618" s="64" t="str">
        <f>IF(Rg_ps!$E$5=Con_ve!$U$5,Con_ve!U618,IF(Rg_ps!$E$5=Con_ve!$V$5,Con_ve!V618,IF(Rg_ps!$E$5=Con_ve!$W$5,Con_ve!W618,IF(Rg_ps!$E$5=Con_ve!$X$5,Con_ve!X618,Con_ve!Y618))))</f>
        <v/>
      </c>
    </row>
    <row r="619" spans="2:27" ht="30" customHeight="1">
      <c r="B619" t="str">
        <f t="shared" si="10"/>
        <v/>
      </c>
      <c r="C619" s="97"/>
      <c r="D619" s="97"/>
      <c r="E619" s="97"/>
      <c r="F619" s="77"/>
      <c r="G619" s="156"/>
      <c r="H619" s="97"/>
      <c r="I619" s="97"/>
      <c r="J619" s="97"/>
      <c r="K619" s="97"/>
      <c r="P619" s="64" t="s">
        <v>309</v>
      </c>
      <c r="Q619" s="87" t="s">
        <v>309</v>
      </c>
      <c r="R619" s="87" t="s">
        <v>309</v>
      </c>
      <c r="S619" s="87" t="s">
        <v>309</v>
      </c>
      <c r="T619" s="87" t="s">
        <v>309</v>
      </c>
      <c r="U619" s="87" t="s">
        <v>309</v>
      </c>
      <c r="V619" s="87" t="s">
        <v>309</v>
      </c>
      <c r="W619" s="87" t="s">
        <v>309</v>
      </c>
      <c r="X619" s="87" t="s">
        <v>309</v>
      </c>
      <c r="Y619" s="64" t="s">
        <v>309</v>
      </c>
      <c r="AA619" s="64" t="str">
        <f>IF(Rg_ps!$E$5=Con_ve!$U$5,Con_ve!U619,IF(Rg_ps!$E$5=Con_ve!$V$5,Con_ve!V619,IF(Rg_ps!$E$5=Con_ve!$W$5,Con_ve!W619,IF(Rg_ps!$E$5=Con_ve!$X$5,Con_ve!X619,Con_ve!Y619))))</f>
        <v/>
      </c>
    </row>
    <row r="620" spans="2:27" ht="30" customHeight="1">
      <c r="B620" t="str">
        <f t="shared" si="10"/>
        <v/>
      </c>
      <c r="C620" s="97"/>
      <c r="D620" s="97"/>
      <c r="E620" s="97"/>
      <c r="F620" s="77"/>
      <c r="G620" s="156"/>
      <c r="H620" s="97"/>
      <c r="I620" s="97"/>
      <c r="J620" s="97"/>
      <c r="K620" s="97"/>
      <c r="P620" s="64" t="s">
        <v>309</v>
      </c>
      <c r="Q620" s="87" t="s">
        <v>309</v>
      </c>
      <c r="R620" s="87" t="s">
        <v>309</v>
      </c>
      <c r="S620" s="87" t="s">
        <v>309</v>
      </c>
      <c r="T620" s="87" t="s">
        <v>309</v>
      </c>
      <c r="U620" s="87" t="s">
        <v>309</v>
      </c>
      <c r="V620" s="87" t="s">
        <v>309</v>
      </c>
      <c r="W620" s="87" t="s">
        <v>309</v>
      </c>
      <c r="X620" s="87" t="s">
        <v>309</v>
      </c>
      <c r="Y620" s="64" t="s">
        <v>309</v>
      </c>
      <c r="AA620" s="64" t="str">
        <f>IF(Rg_ps!$E$5=Con_ve!$U$5,Con_ve!U620,IF(Rg_ps!$E$5=Con_ve!$V$5,Con_ve!V620,IF(Rg_ps!$E$5=Con_ve!$W$5,Con_ve!W620,IF(Rg_ps!$E$5=Con_ve!$X$5,Con_ve!X620,Con_ve!Y620))))</f>
        <v/>
      </c>
    </row>
    <row r="621" spans="2:27" ht="30" customHeight="1">
      <c r="B621" t="str">
        <f t="shared" si="10"/>
        <v/>
      </c>
      <c r="C621" s="97"/>
      <c r="D621" s="97"/>
      <c r="E621" s="97"/>
      <c r="F621" s="77"/>
      <c r="G621" s="156"/>
      <c r="H621" s="97"/>
      <c r="I621" s="97"/>
      <c r="J621" s="97"/>
      <c r="K621" s="97"/>
      <c r="P621" s="64" t="s">
        <v>309</v>
      </c>
      <c r="Q621" s="87" t="s">
        <v>309</v>
      </c>
      <c r="R621" s="87" t="s">
        <v>309</v>
      </c>
      <c r="S621" s="87" t="s">
        <v>309</v>
      </c>
      <c r="T621" s="87" t="s">
        <v>309</v>
      </c>
      <c r="U621" s="87" t="s">
        <v>309</v>
      </c>
      <c r="V621" s="87" t="s">
        <v>309</v>
      </c>
      <c r="W621" s="87" t="s">
        <v>309</v>
      </c>
      <c r="X621" s="87" t="s">
        <v>309</v>
      </c>
      <c r="Y621" s="64" t="s">
        <v>309</v>
      </c>
      <c r="AA621" s="64" t="str">
        <f>IF(Rg_ps!$E$5=Con_ve!$U$5,Con_ve!U621,IF(Rg_ps!$E$5=Con_ve!$V$5,Con_ve!V621,IF(Rg_ps!$E$5=Con_ve!$W$5,Con_ve!W621,IF(Rg_ps!$E$5=Con_ve!$X$5,Con_ve!X621,Con_ve!Y621))))</f>
        <v/>
      </c>
    </row>
    <row r="622" spans="2:27" ht="30" customHeight="1">
      <c r="B622" t="str">
        <f t="shared" si="10"/>
        <v/>
      </c>
      <c r="C622" s="97"/>
      <c r="D622" s="97"/>
      <c r="E622" s="97"/>
      <c r="F622" s="77"/>
      <c r="G622" s="156"/>
      <c r="H622" s="97"/>
      <c r="I622" s="97"/>
      <c r="J622" s="97"/>
      <c r="K622" s="97"/>
      <c r="P622" s="64" t="s">
        <v>309</v>
      </c>
      <c r="Q622" s="87" t="s">
        <v>309</v>
      </c>
      <c r="R622" s="87" t="s">
        <v>309</v>
      </c>
      <c r="S622" s="87" t="s">
        <v>309</v>
      </c>
      <c r="T622" s="87" t="s">
        <v>309</v>
      </c>
      <c r="U622" s="87" t="s">
        <v>309</v>
      </c>
      <c r="V622" s="87" t="s">
        <v>309</v>
      </c>
      <c r="W622" s="87" t="s">
        <v>309</v>
      </c>
      <c r="X622" s="87" t="s">
        <v>309</v>
      </c>
      <c r="Y622" s="64" t="s">
        <v>309</v>
      </c>
      <c r="AA622" s="64" t="str">
        <f>IF(Rg_ps!$E$5=Con_ve!$U$5,Con_ve!U622,IF(Rg_ps!$E$5=Con_ve!$V$5,Con_ve!V622,IF(Rg_ps!$E$5=Con_ve!$W$5,Con_ve!W622,IF(Rg_ps!$E$5=Con_ve!$X$5,Con_ve!X622,Con_ve!Y622))))</f>
        <v/>
      </c>
    </row>
    <row r="623" spans="2:27" ht="30" customHeight="1">
      <c r="B623" t="str">
        <f t="shared" si="10"/>
        <v/>
      </c>
      <c r="C623" s="97"/>
      <c r="D623" s="97"/>
      <c r="E623" s="97"/>
      <c r="F623" s="77"/>
      <c r="G623" s="156"/>
      <c r="H623" s="97"/>
      <c r="I623" s="97"/>
      <c r="J623" s="97"/>
      <c r="K623" s="97"/>
      <c r="P623" s="64" t="s">
        <v>309</v>
      </c>
      <c r="Q623" s="87" t="s">
        <v>309</v>
      </c>
      <c r="R623" s="87" t="s">
        <v>309</v>
      </c>
      <c r="S623" s="87" t="s">
        <v>309</v>
      </c>
      <c r="T623" s="87" t="s">
        <v>309</v>
      </c>
      <c r="U623" s="87" t="s">
        <v>309</v>
      </c>
      <c r="V623" s="87" t="s">
        <v>309</v>
      </c>
      <c r="W623" s="87" t="s">
        <v>309</v>
      </c>
      <c r="X623" s="87" t="s">
        <v>309</v>
      </c>
      <c r="Y623" s="64" t="s">
        <v>309</v>
      </c>
      <c r="AA623" s="64" t="str">
        <f>IF(Rg_ps!$E$5=Con_ve!$U$5,Con_ve!U623,IF(Rg_ps!$E$5=Con_ve!$V$5,Con_ve!V623,IF(Rg_ps!$E$5=Con_ve!$W$5,Con_ve!W623,IF(Rg_ps!$E$5=Con_ve!$X$5,Con_ve!X623,Con_ve!Y623))))</f>
        <v/>
      </c>
    </row>
    <row r="624" spans="2:27" ht="30" customHeight="1">
      <c r="B624" t="str">
        <f t="shared" si="10"/>
        <v/>
      </c>
      <c r="C624" s="97"/>
      <c r="D624" s="97"/>
      <c r="E624" s="97"/>
      <c r="F624" s="77"/>
      <c r="G624" s="156"/>
      <c r="H624" s="97"/>
      <c r="I624" s="97"/>
      <c r="J624" s="97"/>
      <c r="K624" s="97"/>
      <c r="P624" s="64" t="s">
        <v>309</v>
      </c>
      <c r="Q624" s="87" t="s">
        <v>309</v>
      </c>
      <c r="R624" s="87" t="s">
        <v>309</v>
      </c>
      <c r="S624" s="87" t="s">
        <v>309</v>
      </c>
      <c r="T624" s="87" t="s">
        <v>309</v>
      </c>
      <c r="U624" s="87" t="s">
        <v>309</v>
      </c>
      <c r="V624" s="87" t="s">
        <v>309</v>
      </c>
      <c r="W624" s="87" t="s">
        <v>309</v>
      </c>
      <c r="X624" s="87" t="s">
        <v>309</v>
      </c>
      <c r="Y624" s="64" t="s">
        <v>309</v>
      </c>
      <c r="AA624" s="64" t="str">
        <f>IF(Rg_ps!$E$5=Con_ve!$U$5,Con_ve!U624,IF(Rg_ps!$E$5=Con_ve!$V$5,Con_ve!V624,IF(Rg_ps!$E$5=Con_ve!$W$5,Con_ve!W624,IF(Rg_ps!$E$5=Con_ve!$X$5,Con_ve!X624,Con_ve!Y624))))</f>
        <v/>
      </c>
    </row>
    <row r="625" spans="2:27" ht="30" customHeight="1">
      <c r="B625" t="str">
        <f t="shared" si="10"/>
        <v/>
      </c>
      <c r="C625" s="97"/>
      <c r="D625" s="97"/>
      <c r="E625" s="97"/>
      <c r="F625" s="77"/>
      <c r="G625" s="156"/>
      <c r="H625" s="97"/>
      <c r="I625" s="97"/>
      <c r="J625" s="97"/>
      <c r="K625" s="97"/>
      <c r="P625" s="64" t="s">
        <v>309</v>
      </c>
      <c r="Q625" s="87" t="s">
        <v>309</v>
      </c>
      <c r="R625" s="87" t="s">
        <v>309</v>
      </c>
      <c r="S625" s="87" t="s">
        <v>309</v>
      </c>
      <c r="T625" s="87" t="s">
        <v>309</v>
      </c>
      <c r="U625" s="87" t="s">
        <v>309</v>
      </c>
      <c r="V625" s="87" t="s">
        <v>309</v>
      </c>
      <c r="W625" s="87" t="s">
        <v>309</v>
      </c>
      <c r="X625" s="87" t="s">
        <v>309</v>
      </c>
      <c r="Y625" s="64" t="s">
        <v>309</v>
      </c>
      <c r="AA625" s="64" t="str">
        <f>IF(Rg_ps!$E$5=Con_ve!$U$5,Con_ve!U625,IF(Rg_ps!$E$5=Con_ve!$V$5,Con_ve!V625,IF(Rg_ps!$E$5=Con_ve!$W$5,Con_ve!W625,IF(Rg_ps!$E$5=Con_ve!$X$5,Con_ve!X625,Con_ve!Y625))))</f>
        <v/>
      </c>
    </row>
    <row r="626" spans="2:27" ht="30" customHeight="1">
      <c r="B626" t="str">
        <f t="shared" si="10"/>
        <v/>
      </c>
      <c r="C626" s="97"/>
      <c r="D626" s="97"/>
      <c r="E626" s="97"/>
      <c r="F626" s="77"/>
      <c r="G626" s="156"/>
      <c r="H626" s="97"/>
      <c r="I626" s="97"/>
      <c r="J626" s="97"/>
      <c r="K626" s="97"/>
      <c r="P626" s="64" t="s">
        <v>309</v>
      </c>
      <c r="Q626" s="87" t="s">
        <v>309</v>
      </c>
      <c r="R626" s="87" t="s">
        <v>309</v>
      </c>
      <c r="S626" s="87" t="s">
        <v>309</v>
      </c>
      <c r="T626" s="87" t="s">
        <v>309</v>
      </c>
      <c r="U626" s="87" t="s">
        <v>309</v>
      </c>
      <c r="V626" s="87" t="s">
        <v>309</v>
      </c>
      <c r="W626" s="87" t="s">
        <v>309</v>
      </c>
      <c r="X626" s="87" t="s">
        <v>309</v>
      </c>
      <c r="Y626" s="64" t="s">
        <v>309</v>
      </c>
      <c r="AA626" s="64" t="str">
        <f>IF(Rg_ps!$E$5=Con_ve!$U$5,Con_ve!U626,IF(Rg_ps!$E$5=Con_ve!$V$5,Con_ve!V626,IF(Rg_ps!$E$5=Con_ve!$W$5,Con_ve!W626,IF(Rg_ps!$E$5=Con_ve!$X$5,Con_ve!X626,Con_ve!Y626))))</f>
        <v/>
      </c>
    </row>
    <row r="627" spans="2:27" ht="30" customHeight="1">
      <c r="B627" t="str">
        <f t="shared" si="10"/>
        <v/>
      </c>
      <c r="C627" s="97"/>
      <c r="D627" s="97"/>
      <c r="E627" s="97"/>
      <c r="F627" s="77"/>
      <c r="G627" s="156"/>
      <c r="H627" s="97"/>
      <c r="I627" s="97"/>
      <c r="J627" s="97"/>
      <c r="K627" s="97"/>
      <c r="P627" s="64" t="s">
        <v>309</v>
      </c>
      <c r="Q627" s="87" t="s">
        <v>309</v>
      </c>
      <c r="R627" s="87" t="s">
        <v>309</v>
      </c>
      <c r="S627" s="87" t="s">
        <v>309</v>
      </c>
      <c r="T627" s="87" t="s">
        <v>309</v>
      </c>
      <c r="U627" s="87" t="s">
        <v>309</v>
      </c>
      <c r="V627" s="87" t="s">
        <v>309</v>
      </c>
      <c r="W627" s="87" t="s">
        <v>309</v>
      </c>
      <c r="X627" s="87" t="s">
        <v>309</v>
      </c>
      <c r="Y627" s="64" t="s">
        <v>309</v>
      </c>
      <c r="AA627" s="64" t="str">
        <f>IF(Rg_ps!$E$5=Con_ve!$U$5,Con_ve!U627,IF(Rg_ps!$E$5=Con_ve!$V$5,Con_ve!V627,IF(Rg_ps!$E$5=Con_ve!$W$5,Con_ve!W627,IF(Rg_ps!$E$5=Con_ve!$X$5,Con_ve!X627,Con_ve!Y627))))</f>
        <v/>
      </c>
    </row>
    <row r="628" spans="2:27" ht="30" customHeight="1">
      <c r="B628" t="str">
        <f t="shared" si="10"/>
        <v/>
      </c>
      <c r="C628" s="97"/>
      <c r="D628" s="97"/>
      <c r="E628" s="97"/>
      <c r="F628" s="77"/>
      <c r="G628" s="156"/>
      <c r="H628" s="97"/>
      <c r="I628" s="97"/>
      <c r="J628" s="97"/>
      <c r="K628" s="97"/>
      <c r="P628" s="64" t="s">
        <v>309</v>
      </c>
      <c r="Q628" s="87" t="s">
        <v>309</v>
      </c>
      <c r="R628" s="87" t="s">
        <v>309</v>
      </c>
      <c r="S628" s="87" t="s">
        <v>309</v>
      </c>
      <c r="T628" s="87" t="s">
        <v>309</v>
      </c>
      <c r="U628" s="87" t="s">
        <v>309</v>
      </c>
      <c r="V628" s="87" t="s">
        <v>309</v>
      </c>
      <c r="W628" s="87" t="s">
        <v>309</v>
      </c>
      <c r="X628" s="87" t="s">
        <v>309</v>
      </c>
      <c r="Y628" s="64" t="s">
        <v>309</v>
      </c>
      <c r="AA628" s="64" t="str">
        <f>IF(Rg_ps!$E$5=Con_ve!$U$5,Con_ve!U628,IF(Rg_ps!$E$5=Con_ve!$V$5,Con_ve!V628,IF(Rg_ps!$E$5=Con_ve!$W$5,Con_ve!W628,IF(Rg_ps!$E$5=Con_ve!$X$5,Con_ve!X628,Con_ve!Y628))))</f>
        <v/>
      </c>
    </row>
    <row r="629" spans="2:27" ht="30" customHeight="1">
      <c r="B629" t="str">
        <f t="shared" si="10"/>
        <v/>
      </c>
      <c r="C629" s="97"/>
      <c r="D629" s="97"/>
      <c r="E629" s="97"/>
      <c r="F629" s="77"/>
      <c r="G629" s="156"/>
      <c r="H629" s="97"/>
      <c r="I629" s="97"/>
      <c r="J629" s="97"/>
      <c r="K629" s="97"/>
      <c r="P629" s="64" t="s">
        <v>309</v>
      </c>
      <c r="Q629" s="87" t="s">
        <v>309</v>
      </c>
      <c r="R629" s="87" t="s">
        <v>309</v>
      </c>
      <c r="S629" s="87" t="s">
        <v>309</v>
      </c>
      <c r="T629" s="87" t="s">
        <v>309</v>
      </c>
      <c r="U629" s="87" t="s">
        <v>309</v>
      </c>
      <c r="V629" s="87" t="s">
        <v>309</v>
      </c>
      <c r="W629" s="87" t="s">
        <v>309</v>
      </c>
      <c r="X629" s="87" t="s">
        <v>309</v>
      </c>
      <c r="Y629" s="64" t="s">
        <v>309</v>
      </c>
      <c r="AA629" s="64" t="str">
        <f>IF(Rg_ps!$E$5=Con_ve!$U$5,Con_ve!U629,IF(Rg_ps!$E$5=Con_ve!$V$5,Con_ve!V629,IF(Rg_ps!$E$5=Con_ve!$W$5,Con_ve!W629,IF(Rg_ps!$E$5=Con_ve!$X$5,Con_ve!X629,Con_ve!Y629))))</f>
        <v/>
      </c>
    </row>
    <row r="630" spans="2:27" ht="30" customHeight="1">
      <c r="B630" t="str">
        <f t="shared" si="10"/>
        <v/>
      </c>
      <c r="C630" s="97"/>
      <c r="D630" s="97"/>
      <c r="E630" s="97"/>
      <c r="F630" s="77"/>
      <c r="G630" s="156"/>
      <c r="H630" s="97"/>
      <c r="I630" s="97"/>
      <c r="J630" s="97"/>
      <c r="K630" s="97"/>
      <c r="P630" s="64" t="s">
        <v>309</v>
      </c>
      <c r="Q630" s="87" t="s">
        <v>309</v>
      </c>
      <c r="R630" s="87" t="s">
        <v>309</v>
      </c>
      <c r="S630" s="87" t="s">
        <v>309</v>
      </c>
      <c r="T630" s="87" t="s">
        <v>309</v>
      </c>
      <c r="U630" s="87" t="s">
        <v>309</v>
      </c>
      <c r="V630" s="87" t="s">
        <v>309</v>
      </c>
      <c r="W630" s="87" t="s">
        <v>309</v>
      </c>
      <c r="X630" s="87" t="s">
        <v>309</v>
      </c>
      <c r="Y630" s="64" t="s">
        <v>309</v>
      </c>
      <c r="AA630" s="64" t="str">
        <f>IF(Rg_ps!$E$5=Con_ve!$U$5,Con_ve!U630,IF(Rg_ps!$E$5=Con_ve!$V$5,Con_ve!V630,IF(Rg_ps!$E$5=Con_ve!$W$5,Con_ve!W630,IF(Rg_ps!$E$5=Con_ve!$X$5,Con_ve!X630,Con_ve!Y630))))</f>
        <v/>
      </c>
    </row>
    <row r="631" spans="2:27" ht="30" customHeight="1">
      <c r="B631" t="str">
        <f t="shared" si="10"/>
        <v/>
      </c>
      <c r="C631" s="97"/>
      <c r="D631" s="97"/>
      <c r="E631" s="97"/>
      <c r="F631" s="77"/>
      <c r="G631" s="156"/>
      <c r="H631" s="97"/>
      <c r="I631" s="97"/>
      <c r="J631" s="97"/>
      <c r="K631" s="97"/>
      <c r="P631" s="64" t="s">
        <v>309</v>
      </c>
      <c r="Q631" s="87" t="s">
        <v>309</v>
      </c>
      <c r="R631" s="87" t="s">
        <v>309</v>
      </c>
      <c r="S631" s="87" t="s">
        <v>309</v>
      </c>
      <c r="T631" s="87" t="s">
        <v>309</v>
      </c>
      <c r="U631" s="87" t="s">
        <v>309</v>
      </c>
      <c r="V631" s="87" t="s">
        <v>309</v>
      </c>
      <c r="W631" s="87" t="s">
        <v>309</v>
      </c>
      <c r="X631" s="87" t="s">
        <v>309</v>
      </c>
      <c r="Y631" s="64" t="s">
        <v>309</v>
      </c>
      <c r="AA631" s="64" t="str">
        <f>IF(Rg_ps!$E$5=Con_ve!$U$5,Con_ve!U631,IF(Rg_ps!$E$5=Con_ve!$V$5,Con_ve!V631,IF(Rg_ps!$E$5=Con_ve!$W$5,Con_ve!W631,IF(Rg_ps!$E$5=Con_ve!$X$5,Con_ve!X631,Con_ve!Y631))))</f>
        <v/>
      </c>
    </row>
    <row r="632" spans="2:27" ht="30" customHeight="1">
      <c r="B632" t="str">
        <f t="shared" si="10"/>
        <v/>
      </c>
      <c r="C632" s="97"/>
      <c r="D632" s="97"/>
      <c r="E632" s="97"/>
      <c r="F632" s="77"/>
      <c r="G632" s="156"/>
      <c r="H632" s="97"/>
      <c r="I632" s="97"/>
      <c r="J632" s="97"/>
      <c r="K632" s="97"/>
      <c r="P632" s="64" t="s">
        <v>309</v>
      </c>
      <c r="Q632" s="87" t="s">
        <v>309</v>
      </c>
      <c r="R632" s="87" t="s">
        <v>309</v>
      </c>
      <c r="S632" s="87" t="s">
        <v>309</v>
      </c>
      <c r="T632" s="87" t="s">
        <v>309</v>
      </c>
      <c r="U632" s="87" t="s">
        <v>309</v>
      </c>
      <c r="V632" s="87" t="s">
        <v>309</v>
      </c>
      <c r="W632" s="87" t="s">
        <v>309</v>
      </c>
      <c r="X632" s="87" t="s">
        <v>309</v>
      </c>
      <c r="Y632" s="64" t="s">
        <v>309</v>
      </c>
      <c r="AA632" s="64" t="str">
        <f>IF(Rg_ps!$E$5=Con_ve!$U$5,Con_ve!U632,IF(Rg_ps!$E$5=Con_ve!$V$5,Con_ve!V632,IF(Rg_ps!$E$5=Con_ve!$W$5,Con_ve!W632,IF(Rg_ps!$E$5=Con_ve!$X$5,Con_ve!X632,Con_ve!Y632))))</f>
        <v/>
      </c>
    </row>
    <row r="633" spans="2:27" ht="30" customHeight="1">
      <c r="B633" t="str">
        <f t="shared" si="10"/>
        <v/>
      </c>
      <c r="C633" s="97"/>
      <c r="D633" s="97"/>
      <c r="E633" s="97"/>
      <c r="F633" s="77"/>
      <c r="G633" s="156"/>
      <c r="H633" s="97"/>
      <c r="I633" s="97"/>
      <c r="J633" s="97"/>
      <c r="K633" s="97"/>
      <c r="P633" s="64" t="s">
        <v>309</v>
      </c>
      <c r="Q633" s="87" t="s">
        <v>309</v>
      </c>
      <c r="R633" s="87" t="s">
        <v>309</v>
      </c>
      <c r="S633" s="87" t="s">
        <v>309</v>
      </c>
      <c r="T633" s="87" t="s">
        <v>309</v>
      </c>
      <c r="U633" s="87" t="s">
        <v>309</v>
      </c>
      <c r="V633" s="87" t="s">
        <v>309</v>
      </c>
      <c r="W633" s="87" t="s">
        <v>309</v>
      </c>
      <c r="X633" s="87" t="s">
        <v>309</v>
      </c>
      <c r="Y633" s="64" t="s">
        <v>309</v>
      </c>
      <c r="AA633" s="64" t="str">
        <f>IF(Rg_ps!$E$5=Con_ve!$U$5,Con_ve!U633,IF(Rg_ps!$E$5=Con_ve!$V$5,Con_ve!V633,IF(Rg_ps!$E$5=Con_ve!$W$5,Con_ve!W633,IF(Rg_ps!$E$5=Con_ve!$X$5,Con_ve!X633,Con_ve!Y633))))</f>
        <v/>
      </c>
    </row>
    <row r="634" spans="2:27" ht="30" customHeight="1">
      <c r="B634" t="str">
        <f t="shared" si="10"/>
        <v/>
      </c>
      <c r="C634" s="97"/>
      <c r="D634" s="97"/>
      <c r="E634" s="97"/>
      <c r="F634" s="77"/>
      <c r="G634" s="156"/>
      <c r="H634" s="97"/>
      <c r="I634" s="97"/>
      <c r="J634" s="97"/>
      <c r="K634" s="97"/>
      <c r="P634" s="64" t="s">
        <v>309</v>
      </c>
      <c r="Q634" s="87" t="s">
        <v>309</v>
      </c>
      <c r="R634" s="87" t="s">
        <v>309</v>
      </c>
      <c r="S634" s="87" t="s">
        <v>309</v>
      </c>
      <c r="T634" s="87" t="s">
        <v>309</v>
      </c>
      <c r="U634" s="87" t="s">
        <v>309</v>
      </c>
      <c r="V634" s="87" t="s">
        <v>309</v>
      </c>
      <c r="W634" s="87" t="s">
        <v>309</v>
      </c>
      <c r="X634" s="87" t="s">
        <v>309</v>
      </c>
      <c r="Y634" s="64" t="s">
        <v>309</v>
      </c>
      <c r="AA634" s="64" t="str">
        <f>IF(Rg_ps!$E$5=Con_ve!$U$5,Con_ve!U634,IF(Rg_ps!$E$5=Con_ve!$V$5,Con_ve!V634,IF(Rg_ps!$E$5=Con_ve!$W$5,Con_ve!W634,IF(Rg_ps!$E$5=Con_ve!$X$5,Con_ve!X634,Con_ve!Y634))))</f>
        <v/>
      </c>
    </row>
    <row r="635" spans="2:27" ht="30" customHeight="1">
      <c r="B635" t="str">
        <f t="shared" si="10"/>
        <v/>
      </c>
      <c r="C635" s="97"/>
      <c r="D635" s="97"/>
      <c r="E635" s="97"/>
      <c r="F635" s="77"/>
      <c r="G635" s="156"/>
      <c r="H635" s="97"/>
      <c r="I635" s="97"/>
      <c r="J635" s="97"/>
      <c r="K635" s="97"/>
      <c r="P635" s="64" t="s">
        <v>309</v>
      </c>
      <c r="Q635" s="87" t="s">
        <v>309</v>
      </c>
      <c r="R635" s="87" t="s">
        <v>309</v>
      </c>
      <c r="S635" s="87" t="s">
        <v>309</v>
      </c>
      <c r="T635" s="87" t="s">
        <v>309</v>
      </c>
      <c r="U635" s="87" t="s">
        <v>309</v>
      </c>
      <c r="V635" s="87" t="s">
        <v>309</v>
      </c>
      <c r="W635" s="87" t="s">
        <v>309</v>
      </c>
      <c r="X635" s="87" t="s">
        <v>309</v>
      </c>
      <c r="Y635" s="64" t="s">
        <v>309</v>
      </c>
      <c r="AA635" s="64" t="str">
        <f>IF(Rg_ps!$E$5=Con_ve!$U$5,Con_ve!U635,IF(Rg_ps!$E$5=Con_ve!$V$5,Con_ve!V635,IF(Rg_ps!$E$5=Con_ve!$W$5,Con_ve!W635,IF(Rg_ps!$E$5=Con_ve!$X$5,Con_ve!X635,Con_ve!Y635))))</f>
        <v/>
      </c>
    </row>
    <row r="636" spans="2:27" ht="30" customHeight="1">
      <c r="B636" t="str">
        <f t="shared" si="10"/>
        <v/>
      </c>
      <c r="C636" s="97"/>
      <c r="D636" s="97"/>
      <c r="E636" s="97"/>
      <c r="F636" s="77"/>
      <c r="G636" s="156"/>
      <c r="H636" s="97"/>
      <c r="I636" s="97"/>
      <c r="J636" s="97"/>
      <c r="K636" s="97"/>
      <c r="P636" s="64" t="s">
        <v>309</v>
      </c>
      <c r="Q636" s="87" t="s">
        <v>309</v>
      </c>
      <c r="R636" s="87" t="s">
        <v>309</v>
      </c>
      <c r="S636" s="87" t="s">
        <v>309</v>
      </c>
      <c r="T636" s="87" t="s">
        <v>309</v>
      </c>
      <c r="U636" s="87" t="s">
        <v>309</v>
      </c>
      <c r="V636" s="87" t="s">
        <v>309</v>
      </c>
      <c r="W636" s="87" t="s">
        <v>309</v>
      </c>
      <c r="X636" s="87" t="s">
        <v>309</v>
      </c>
      <c r="Y636" s="64" t="s">
        <v>309</v>
      </c>
      <c r="AA636" s="64" t="str">
        <f>IF(Rg_ps!$E$5=Con_ve!$U$5,Con_ve!U636,IF(Rg_ps!$E$5=Con_ve!$V$5,Con_ve!V636,IF(Rg_ps!$E$5=Con_ve!$W$5,Con_ve!W636,IF(Rg_ps!$E$5=Con_ve!$X$5,Con_ve!X636,Con_ve!Y636))))</f>
        <v/>
      </c>
    </row>
    <row r="637" spans="2:27" ht="30" customHeight="1">
      <c r="B637" t="str">
        <f t="shared" si="10"/>
        <v/>
      </c>
      <c r="C637" s="97"/>
      <c r="D637" s="97"/>
      <c r="E637" s="97"/>
      <c r="F637" s="77"/>
      <c r="G637" s="156"/>
      <c r="H637" s="97"/>
      <c r="I637" s="97"/>
      <c r="J637" s="97"/>
      <c r="K637" s="97"/>
      <c r="P637" s="64" t="s">
        <v>309</v>
      </c>
      <c r="Q637" s="87" t="s">
        <v>309</v>
      </c>
      <c r="R637" s="87" t="s">
        <v>309</v>
      </c>
      <c r="S637" s="87" t="s">
        <v>309</v>
      </c>
      <c r="T637" s="87" t="s">
        <v>309</v>
      </c>
      <c r="U637" s="87" t="s">
        <v>309</v>
      </c>
      <c r="V637" s="87" t="s">
        <v>309</v>
      </c>
      <c r="W637" s="87" t="s">
        <v>309</v>
      </c>
      <c r="X637" s="87" t="s">
        <v>309</v>
      </c>
      <c r="Y637" s="64" t="s">
        <v>309</v>
      </c>
      <c r="AA637" s="64" t="str">
        <f>IF(Rg_ps!$E$5=Con_ve!$U$5,Con_ve!U637,IF(Rg_ps!$E$5=Con_ve!$V$5,Con_ve!V637,IF(Rg_ps!$E$5=Con_ve!$W$5,Con_ve!W637,IF(Rg_ps!$E$5=Con_ve!$X$5,Con_ve!X637,Con_ve!Y637))))</f>
        <v/>
      </c>
    </row>
    <row r="638" spans="2:27" ht="30" customHeight="1">
      <c r="B638" t="str">
        <f t="shared" si="10"/>
        <v/>
      </c>
      <c r="C638" s="97"/>
      <c r="D638" s="97"/>
      <c r="E638" s="97"/>
      <c r="F638" s="77"/>
      <c r="G638" s="156"/>
      <c r="H638" s="97"/>
      <c r="I638" s="97"/>
      <c r="J638" s="97"/>
      <c r="K638" s="97"/>
      <c r="P638" s="64" t="s">
        <v>309</v>
      </c>
      <c r="Q638" s="87" t="s">
        <v>309</v>
      </c>
      <c r="R638" s="87" t="s">
        <v>309</v>
      </c>
      <c r="S638" s="87" t="s">
        <v>309</v>
      </c>
      <c r="T638" s="87" t="s">
        <v>309</v>
      </c>
      <c r="U638" s="87" t="s">
        <v>309</v>
      </c>
      <c r="V638" s="87" t="s">
        <v>309</v>
      </c>
      <c r="W638" s="87" t="s">
        <v>309</v>
      </c>
      <c r="X638" s="87" t="s">
        <v>309</v>
      </c>
      <c r="Y638" s="64" t="s">
        <v>309</v>
      </c>
      <c r="AA638" s="64" t="str">
        <f>IF(Rg_ps!$E$5=Con_ve!$U$5,Con_ve!U638,IF(Rg_ps!$E$5=Con_ve!$V$5,Con_ve!V638,IF(Rg_ps!$E$5=Con_ve!$W$5,Con_ve!W638,IF(Rg_ps!$E$5=Con_ve!$X$5,Con_ve!X638,Con_ve!Y638))))</f>
        <v/>
      </c>
    </row>
    <row r="639" spans="2:27" ht="30" customHeight="1">
      <c r="B639" t="str">
        <f t="shared" si="10"/>
        <v/>
      </c>
      <c r="C639" s="97"/>
      <c r="D639" s="97"/>
      <c r="E639" s="97"/>
      <c r="F639" s="77"/>
      <c r="G639" s="156"/>
      <c r="H639" s="97"/>
      <c r="I639" s="97"/>
      <c r="J639" s="97"/>
      <c r="K639" s="97"/>
      <c r="P639" s="64" t="s">
        <v>309</v>
      </c>
      <c r="Q639" s="87" t="s">
        <v>309</v>
      </c>
      <c r="R639" s="87" t="s">
        <v>309</v>
      </c>
      <c r="S639" s="87" t="s">
        <v>309</v>
      </c>
      <c r="T639" s="87" t="s">
        <v>309</v>
      </c>
      <c r="U639" s="87" t="s">
        <v>309</v>
      </c>
      <c r="V639" s="87" t="s">
        <v>309</v>
      </c>
      <c r="W639" s="87" t="s">
        <v>309</v>
      </c>
      <c r="X639" s="87" t="s">
        <v>309</v>
      </c>
      <c r="Y639" s="64" t="s">
        <v>309</v>
      </c>
      <c r="AA639" s="64" t="str">
        <f>IF(Rg_ps!$E$5=Con_ve!$U$5,Con_ve!U639,IF(Rg_ps!$E$5=Con_ve!$V$5,Con_ve!V639,IF(Rg_ps!$E$5=Con_ve!$W$5,Con_ve!W639,IF(Rg_ps!$E$5=Con_ve!$X$5,Con_ve!X639,Con_ve!Y639))))</f>
        <v/>
      </c>
    </row>
    <row r="640" spans="2:27" ht="30" customHeight="1">
      <c r="B640" t="str">
        <f t="shared" si="10"/>
        <v/>
      </c>
      <c r="C640" s="97"/>
      <c r="D640" s="97"/>
      <c r="E640" s="97"/>
      <c r="F640" s="77"/>
      <c r="G640" s="156"/>
      <c r="H640" s="97"/>
      <c r="I640" s="97"/>
      <c r="J640" s="97"/>
      <c r="K640" s="97"/>
      <c r="P640" s="64" t="s">
        <v>309</v>
      </c>
      <c r="Q640" s="87" t="s">
        <v>309</v>
      </c>
      <c r="R640" s="87" t="s">
        <v>309</v>
      </c>
      <c r="S640" s="87" t="s">
        <v>309</v>
      </c>
      <c r="T640" s="87" t="s">
        <v>309</v>
      </c>
      <c r="U640" s="87" t="s">
        <v>309</v>
      </c>
      <c r="V640" s="87" t="s">
        <v>309</v>
      </c>
      <c r="W640" s="87" t="s">
        <v>309</v>
      </c>
      <c r="X640" s="87" t="s">
        <v>309</v>
      </c>
      <c r="Y640" s="64" t="s">
        <v>309</v>
      </c>
      <c r="AA640" s="64" t="str">
        <f>IF(Rg_ps!$E$5=Con_ve!$U$5,Con_ve!U640,IF(Rg_ps!$E$5=Con_ve!$V$5,Con_ve!V640,IF(Rg_ps!$E$5=Con_ve!$W$5,Con_ve!W640,IF(Rg_ps!$E$5=Con_ve!$X$5,Con_ve!X640,Con_ve!Y640))))</f>
        <v/>
      </c>
    </row>
    <row r="641" spans="2:27" ht="30" customHeight="1">
      <c r="B641" t="str">
        <f t="shared" si="10"/>
        <v/>
      </c>
      <c r="C641" s="97"/>
      <c r="D641" s="97"/>
      <c r="E641" s="97"/>
      <c r="F641" s="77"/>
      <c r="G641" s="156"/>
      <c r="H641" s="97"/>
      <c r="I641" s="97"/>
      <c r="J641" s="97"/>
      <c r="K641" s="97"/>
      <c r="P641" s="64" t="s">
        <v>309</v>
      </c>
      <c r="Q641" s="87" t="s">
        <v>309</v>
      </c>
      <c r="R641" s="87" t="s">
        <v>309</v>
      </c>
      <c r="S641" s="87" t="s">
        <v>309</v>
      </c>
      <c r="T641" s="87" t="s">
        <v>309</v>
      </c>
      <c r="U641" s="87" t="s">
        <v>309</v>
      </c>
      <c r="V641" s="87" t="s">
        <v>309</v>
      </c>
      <c r="W641" s="87" t="s">
        <v>309</v>
      </c>
      <c r="X641" s="87" t="s">
        <v>309</v>
      </c>
      <c r="Y641" s="64" t="s">
        <v>309</v>
      </c>
      <c r="AA641" s="64" t="str">
        <f>IF(Rg_ps!$E$5=Con_ve!$U$5,Con_ve!U641,IF(Rg_ps!$E$5=Con_ve!$V$5,Con_ve!V641,IF(Rg_ps!$E$5=Con_ve!$W$5,Con_ve!W641,IF(Rg_ps!$E$5=Con_ve!$X$5,Con_ve!X641,Con_ve!Y641))))</f>
        <v/>
      </c>
    </row>
    <row r="642" spans="2:27" ht="30" customHeight="1">
      <c r="B642" t="str">
        <f t="shared" si="10"/>
        <v/>
      </c>
      <c r="C642" s="97"/>
      <c r="D642" s="97"/>
      <c r="E642" s="97"/>
      <c r="F642" s="77"/>
      <c r="G642" s="156"/>
      <c r="H642" s="97"/>
      <c r="I642" s="97"/>
      <c r="J642" s="97"/>
      <c r="K642" s="97"/>
      <c r="P642" s="64" t="s">
        <v>309</v>
      </c>
      <c r="Q642" s="87" t="s">
        <v>309</v>
      </c>
      <c r="R642" s="87" t="s">
        <v>309</v>
      </c>
      <c r="S642" s="87" t="s">
        <v>309</v>
      </c>
      <c r="T642" s="87" t="s">
        <v>309</v>
      </c>
      <c r="U642" s="87" t="s">
        <v>309</v>
      </c>
      <c r="V642" s="87" t="s">
        <v>309</v>
      </c>
      <c r="W642" s="87" t="s">
        <v>309</v>
      </c>
      <c r="X642" s="87" t="s">
        <v>309</v>
      </c>
      <c r="Y642" s="64" t="s">
        <v>309</v>
      </c>
      <c r="AA642" s="64" t="str">
        <f>IF(Rg_ps!$E$5=Con_ve!$U$5,Con_ve!U642,IF(Rg_ps!$E$5=Con_ve!$V$5,Con_ve!V642,IF(Rg_ps!$E$5=Con_ve!$W$5,Con_ve!W642,IF(Rg_ps!$E$5=Con_ve!$X$5,Con_ve!X642,Con_ve!Y642))))</f>
        <v/>
      </c>
    </row>
    <row r="643" spans="2:27" ht="30" customHeight="1">
      <c r="B643" t="str">
        <f t="shared" si="10"/>
        <v/>
      </c>
      <c r="C643" s="97"/>
      <c r="D643" s="97"/>
      <c r="E643" s="97"/>
      <c r="F643" s="77"/>
      <c r="G643" s="156"/>
      <c r="H643" s="97"/>
      <c r="I643" s="97"/>
      <c r="J643" s="97"/>
      <c r="K643" s="97"/>
      <c r="P643" s="64" t="s">
        <v>309</v>
      </c>
      <c r="Q643" s="87" t="s">
        <v>309</v>
      </c>
      <c r="R643" s="87" t="s">
        <v>309</v>
      </c>
      <c r="S643" s="87" t="s">
        <v>309</v>
      </c>
      <c r="T643" s="87" t="s">
        <v>309</v>
      </c>
      <c r="U643" s="87" t="s">
        <v>309</v>
      </c>
      <c r="V643" s="87" t="s">
        <v>309</v>
      </c>
      <c r="W643" s="87" t="s">
        <v>309</v>
      </c>
      <c r="X643" s="87" t="s">
        <v>309</v>
      </c>
      <c r="Y643" s="64" t="s">
        <v>309</v>
      </c>
      <c r="AA643" s="64" t="str">
        <f>IF(Rg_ps!$E$5=Con_ve!$U$5,Con_ve!U643,IF(Rg_ps!$E$5=Con_ve!$V$5,Con_ve!V643,IF(Rg_ps!$E$5=Con_ve!$W$5,Con_ve!W643,IF(Rg_ps!$E$5=Con_ve!$X$5,Con_ve!X643,Con_ve!Y643))))</f>
        <v/>
      </c>
    </row>
    <row r="644" spans="2:27" ht="30" customHeight="1">
      <c r="B644" t="str">
        <f t="shared" si="10"/>
        <v/>
      </c>
      <c r="C644" s="97"/>
      <c r="D644" s="97"/>
      <c r="E644" s="97"/>
      <c r="F644" s="77"/>
      <c r="G644" s="156"/>
      <c r="H644" s="97"/>
      <c r="I644" s="97"/>
      <c r="J644" s="97"/>
      <c r="K644" s="97"/>
      <c r="P644" s="64" t="s">
        <v>309</v>
      </c>
      <c r="Q644" s="87" t="s">
        <v>309</v>
      </c>
      <c r="R644" s="87" t="s">
        <v>309</v>
      </c>
      <c r="S644" s="87" t="s">
        <v>309</v>
      </c>
      <c r="T644" s="87" t="s">
        <v>309</v>
      </c>
      <c r="U644" s="87" t="s">
        <v>309</v>
      </c>
      <c r="V644" s="87" t="s">
        <v>309</v>
      </c>
      <c r="W644" s="87" t="s">
        <v>309</v>
      </c>
      <c r="X644" s="87" t="s">
        <v>309</v>
      </c>
      <c r="Y644" s="64" t="s">
        <v>309</v>
      </c>
      <c r="AA644" s="64" t="str">
        <f>IF(Rg_ps!$E$5=Con_ve!$U$5,Con_ve!U644,IF(Rg_ps!$E$5=Con_ve!$V$5,Con_ve!V644,IF(Rg_ps!$E$5=Con_ve!$W$5,Con_ve!W644,IF(Rg_ps!$E$5=Con_ve!$X$5,Con_ve!X644,Con_ve!Y644))))</f>
        <v/>
      </c>
    </row>
    <row r="645" spans="2:27" ht="30" customHeight="1">
      <c r="B645" t="str">
        <f t="shared" si="10"/>
        <v/>
      </c>
      <c r="C645" s="97"/>
      <c r="D645" s="97"/>
      <c r="E645" s="97"/>
      <c r="F645" s="77"/>
      <c r="G645" s="156"/>
      <c r="H645" s="97"/>
      <c r="I645" s="97"/>
      <c r="J645" s="97"/>
      <c r="K645" s="97"/>
      <c r="P645" s="64" t="s">
        <v>309</v>
      </c>
      <c r="Q645" s="87" t="s">
        <v>309</v>
      </c>
      <c r="R645" s="87" t="s">
        <v>309</v>
      </c>
      <c r="S645" s="87" t="s">
        <v>309</v>
      </c>
      <c r="T645" s="87" t="s">
        <v>309</v>
      </c>
      <c r="U645" s="87" t="s">
        <v>309</v>
      </c>
      <c r="V645" s="87" t="s">
        <v>309</v>
      </c>
      <c r="W645" s="87" t="s">
        <v>309</v>
      </c>
      <c r="X645" s="87" t="s">
        <v>309</v>
      </c>
      <c r="Y645" s="64" t="s">
        <v>309</v>
      </c>
      <c r="AA645" s="64" t="str">
        <f>IF(Rg_ps!$E$5=Con_ve!$U$5,Con_ve!U645,IF(Rg_ps!$E$5=Con_ve!$V$5,Con_ve!V645,IF(Rg_ps!$E$5=Con_ve!$W$5,Con_ve!W645,IF(Rg_ps!$E$5=Con_ve!$X$5,Con_ve!X645,Con_ve!Y645))))</f>
        <v/>
      </c>
    </row>
    <row r="646" spans="2:27" ht="30" customHeight="1">
      <c r="B646" t="str">
        <f t="shared" si="10"/>
        <v/>
      </c>
      <c r="C646" s="97"/>
      <c r="D646" s="97"/>
      <c r="E646" s="97"/>
      <c r="F646" s="77"/>
      <c r="G646" s="156"/>
      <c r="H646" s="97"/>
      <c r="I646" s="97"/>
      <c r="J646" s="97"/>
      <c r="K646" s="97"/>
      <c r="P646" s="64" t="s">
        <v>309</v>
      </c>
      <c r="Q646" s="87" t="s">
        <v>309</v>
      </c>
      <c r="R646" s="87" t="s">
        <v>309</v>
      </c>
      <c r="S646" s="87" t="s">
        <v>309</v>
      </c>
      <c r="T646" s="87" t="s">
        <v>309</v>
      </c>
      <c r="U646" s="87" t="s">
        <v>309</v>
      </c>
      <c r="V646" s="87" t="s">
        <v>309</v>
      </c>
      <c r="W646" s="87" t="s">
        <v>309</v>
      </c>
      <c r="X646" s="87" t="s">
        <v>309</v>
      </c>
      <c r="Y646" s="64" t="s">
        <v>309</v>
      </c>
      <c r="AA646" s="64" t="str">
        <f>IF(Rg_ps!$E$5=Con_ve!$U$5,Con_ve!U646,IF(Rg_ps!$E$5=Con_ve!$V$5,Con_ve!V646,IF(Rg_ps!$E$5=Con_ve!$W$5,Con_ve!W646,IF(Rg_ps!$E$5=Con_ve!$X$5,Con_ve!X646,Con_ve!Y646))))</f>
        <v/>
      </c>
    </row>
    <row r="647" spans="2:27" ht="30" customHeight="1">
      <c r="B647" t="str">
        <f t="shared" ref="B647:B710" si="11">IF(G647="","",MONTH(G647))</f>
        <v/>
      </c>
      <c r="C647" s="97"/>
      <c r="D647" s="97"/>
      <c r="E647" s="97"/>
      <c r="F647" s="77"/>
      <c r="G647" s="156"/>
      <c r="H647" s="97"/>
      <c r="I647" s="97"/>
      <c r="J647" s="97"/>
      <c r="K647" s="97"/>
      <c r="P647" s="64" t="s">
        <v>309</v>
      </c>
      <c r="Q647" s="87" t="s">
        <v>309</v>
      </c>
      <c r="R647" s="87" t="s">
        <v>309</v>
      </c>
      <c r="S647" s="87" t="s">
        <v>309</v>
      </c>
      <c r="T647" s="87" t="s">
        <v>309</v>
      </c>
      <c r="U647" s="87" t="s">
        <v>309</v>
      </c>
      <c r="V647" s="87" t="s">
        <v>309</v>
      </c>
      <c r="W647" s="87" t="s">
        <v>309</v>
      </c>
      <c r="X647" s="87" t="s">
        <v>309</v>
      </c>
      <c r="Y647" s="64" t="s">
        <v>309</v>
      </c>
      <c r="AA647" s="64" t="str">
        <f>IF(Rg_ps!$E$5=Con_ve!$U$5,Con_ve!U647,IF(Rg_ps!$E$5=Con_ve!$V$5,Con_ve!V647,IF(Rg_ps!$E$5=Con_ve!$W$5,Con_ve!W647,IF(Rg_ps!$E$5=Con_ve!$X$5,Con_ve!X647,Con_ve!Y647))))</f>
        <v/>
      </c>
    </row>
    <row r="648" spans="2:27" ht="30" customHeight="1">
      <c r="B648" t="str">
        <f t="shared" si="11"/>
        <v/>
      </c>
      <c r="C648" s="97"/>
      <c r="D648" s="97"/>
      <c r="E648" s="97"/>
      <c r="F648" s="77"/>
      <c r="G648" s="156"/>
      <c r="H648" s="97"/>
      <c r="I648" s="97"/>
      <c r="J648" s="97"/>
      <c r="K648" s="97"/>
      <c r="P648" s="64" t="s">
        <v>309</v>
      </c>
      <c r="Q648" s="87" t="s">
        <v>309</v>
      </c>
      <c r="R648" s="87" t="s">
        <v>309</v>
      </c>
      <c r="S648" s="87" t="s">
        <v>309</v>
      </c>
      <c r="T648" s="87" t="s">
        <v>309</v>
      </c>
      <c r="U648" s="87" t="s">
        <v>309</v>
      </c>
      <c r="V648" s="87" t="s">
        <v>309</v>
      </c>
      <c r="W648" s="87" t="s">
        <v>309</v>
      </c>
      <c r="X648" s="87" t="s">
        <v>309</v>
      </c>
      <c r="Y648" s="64" t="s">
        <v>309</v>
      </c>
      <c r="AA648" s="64" t="str">
        <f>IF(Rg_ps!$E$5=Con_ve!$U$5,Con_ve!U648,IF(Rg_ps!$E$5=Con_ve!$V$5,Con_ve!V648,IF(Rg_ps!$E$5=Con_ve!$W$5,Con_ve!W648,IF(Rg_ps!$E$5=Con_ve!$X$5,Con_ve!X648,Con_ve!Y648))))</f>
        <v/>
      </c>
    </row>
    <row r="649" spans="2:27" ht="30" customHeight="1">
      <c r="B649" t="str">
        <f t="shared" si="11"/>
        <v/>
      </c>
      <c r="C649" s="97"/>
      <c r="D649" s="97"/>
      <c r="E649" s="97"/>
      <c r="F649" s="77"/>
      <c r="G649" s="156"/>
      <c r="H649" s="97"/>
      <c r="I649" s="97"/>
      <c r="J649" s="97"/>
      <c r="K649" s="97"/>
      <c r="P649" s="64" t="s">
        <v>309</v>
      </c>
      <c r="Q649" s="87" t="s">
        <v>309</v>
      </c>
      <c r="R649" s="87" t="s">
        <v>309</v>
      </c>
      <c r="S649" s="87" t="s">
        <v>309</v>
      </c>
      <c r="T649" s="87" t="s">
        <v>309</v>
      </c>
      <c r="U649" s="87" t="s">
        <v>309</v>
      </c>
      <c r="V649" s="87" t="s">
        <v>309</v>
      </c>
      <c r="W649" s="87" t="s">
        <v>309</v>
      </c>
      <c r="X649" s="87" t="s">
        <v>309</v>
      </c>
      <c r="Y649" s="64" t="s">
        <v>309</v>
      </c>
      <c r="AA649" s="64" t="str">
        <f>IF(Rg_ps!$E$5=Con_ve!$U$5,Con_ve!U649,IF(Rg_ps!$E$5=Con_ve!$V$5,Con_ve!V649,IF(Rg_ps!$E$5=Con_ve!$W$5,Con_ve!W649,IF(Rg_ps!$E$5=Con_ve!$X$5,Con_ve!X649,Con_ve!Y649))))</f>
        <v/>
      </c>
    </row>
    <row r="650" spans="2:27" ht="30" customHeight="1">
      <c r="B650" t="str">
        <f t="shared" si="11"/>
        <v/>
      </c>
      <c r="C650" s="97"/>
      <c r="D650" s="97"/>
      <c r="E650" s="97"/>
      <c r="F650" s="77"/>
      <c r="G650" s="156"/>
      <c r="H650" s="97"/>
      <c r="I650" s="97"/>
      <c r="J650" s="97"/>
      <c r="K650" s="97"/>
      <c r="P650" s="64" t="s">
        <v>309</v>
      </c>
      <c r="Q650" s="87" t="s">
        <v>309</v>
      </c>
      <c r="R650" s="87" t="s">
        <v>309</v>
      </c>
      <c r="S650" s="87" t="s">
        <v>309</v>
      </c>
      <c r="T650" s="87" t="s">
        <v>309</v>
      </c>
      <c r="U650" s="87" t="s">
        <v>309</v>
      </c>
      <c r="V650" s="87" t="s">
        <v>309</v>
      </c>
      <c r="W650" s="87" t="s">
        <v>309</v>
      </c>
      <c r="X650" s="87" t="s">
        <v>309</v>
      </c>
      <c r="Y650" s="64" t="s">
        <v>309</v>
      </c>
      <c r="AA650" s="64" t="str">
        <f>IF(Rg_ps!$E$5=Con_ve!$U$5,Con_ve!U650,IF(Rg_ps!$E$5=Con_ve!$V$5,Con_ve!V650,IF(Rg_ps!$E$5=Con_ve!$W$5,Con_ve!W650,IF(Rg_ps!$E$5=Con_ve!$X$5,Con_ve!X650,Con_ve!Y650))))</f>
        <v/>
      </c>
    </row>
    <row r="651" spans="2:27" ht="30" customHeight="1">
      <c r="B651" t="str">
        <f t="shared" si="11"/>
        <v/>
      </c>
      <c r="C651" s="97"/>
      <c r="D651" s="97"/>
      <c r="E651" s="97"/>
      <c r="F651" s="77"/>
      <c r="G651" s="156"/>
      <c r="H651" s="97"/>
      <c r="I651" s="97"/>
      <c r="J651" s="97"/>
      <c r="K651" s="97"/>
      <c r="P651" s="64" t="s">
        <v>309</v>
      </c>
      <c r="Q651" s="87" t="s">
        <v>309</v>
      </c>
      <c r="R651" s="87" t="s">
        <v>309</v>
      </c>
      <c r="S651" s="87" t="s">
        <v>309</v>
      </c>
      <c r="T651" s="87" t="s">
        <v>309</v>
      </c>
      <c r="U651" s="87" t="s">
        <v>309</v>
      </c>
      <c r="V651" s="87" t="s">
        <v>309</v>
      </c>
      <c r="W651" s="87" t="s">
        <v>309</v>
      </c>
      <c r="X651" s="87" t="s">
        <v>309</v>
      </c>
      <c r="Y651" s="64" t="s">
        <v>309</v>
      </c>
      <c r="AA651" s="64" t="str">
        <f>IF(Rg_ps!$E$5=Con_ve!$U$5,Con_ve!U651,IF(Rg_ps!$E$5=Con_ve!$V$5,Con_ve!V651,IF(Rg_ps!$E$5=Con_ve!$W$5,Con_ve!W651,IF(Rg_ps!$E$5=Con_ve!$X$5,Con_ve!X651,Con_ve!Y651))))</f>
        <v/>
      </c>
    </row>
    <row r="652" spans="2:27" ht="30" customHeight="1">
      <c r="B652" t="str">
        <f t="shared" si="11"/>
        <v/>
      </c>
      <c r="C652" s="97"/>
      <c r="D652" s="97"/>
      <c r="E652" s="97"/>
      <c r="F652" s="77"/>
      <c r="G652" s="156"/>
      <c r="H652" s="97"/>
      <c r="I652" s="97"/>
      <c r="J652" s="97"/>
      <c r="K652" s="97"/>
      <c r="P652" s="64" t="s">
        <v>309</v>
      </c>
      <c r="Q652" s="87" t="s">
        <v>309</v>
      </c>
      <c r="R652" s="87" t="s">
        <v>309</v>
      </c>
      <c r="S652" s="87" t="s">
        <v>309</v>
      </c>
      <c r="T652" s="87" t="s">
        <v>309</v>
      </c>
      <c r="U652" s="87" t="s">
        <v>309</v>
      </c>
      <c r="V652" s="87" t="s">
        <v>309</v>
      </c>
      <c r="W652" s="87" t="s">
        <v>309</v>
      </c>
      <c r="X652" s="87" t="s">
        <v>309</v>
      </c>
      <c r="Y652" s="64" t="s">
        <v>309</v>
      </c>
      <c r="AA652" s="64" t="str">
        <f>IF(Rg_ps!$E$5=Con_ve!$U$5,Con_ve!U652,IF(Rg_ps!$E$5=Con_ve!$V$5,Con_ve!V652,IF(Rg_ps!$E$5=Con_ve!$W$5,Con_ve!W652,IF(Rg_ps!$E$5=Con_ve!$X$5,Con_ve!X652,Con_ve!Y652))))</f>
        <v/>
      </c>
    </row>
    <row r="653" spans="2:27" ht="30" customHeight="1">
      <c r="B653" t="str">
        <f t="shared" si="11"/>
        <v/>
      </c>
      <c r="C653" s="97"/>
      <c r="D653" s="97"/>
      <c r="E653" s="97"/>
      <c r="F653" s="77"/>
      <c r="G653" s="156"/>
      <c r="H653" s="97"/>
      <c r="I653" s="97"/>
      <c r="J653" s="97"/>
      <c r="K653" s="97"/>
      <c r="P653" s="64" t="s">
        <v>309</v>
      </c>
      <c r="Q653" s="87" t="s">
        <v>309</v>
      </c>
      <c r="R653" s="87" t="s">
        <v>309</v>
      </c>
      <c r="S653" s="87" t="s">
        <v>309</v>
      </c>
      <c r="T653" s="87" t="s">
        <v>309</v>
      </c>
      <c r="U653" s="87" t="s">
        <v>309</v>
      </c>
      <c r="V653" s="87" t="s">
        <v>309</v>
      </c>
      <c r="W653" s="87" t="s">
        <v>309</v>
      </c>
      <c r="X653" s="87" t="s">
        <v>309</v>
      </c>
      <c r="Y653" s="64" t="s">
        <v>309</v>
      </c>
      <c r="AA653" s="64" t="str">
        <f>IF(Rg_ps!$E$5=Con_ve!$U$5,Con_ve!U653,IF(Rg_ps!$E$5=Con_ve!$V$5,Con_ve!V653,IF(Rg_ps!$E$5=Con_ve!$W$5,Con_ve!W653,IF(Rg_ps!$E$5=Con_ve!$X$5,Con_ve!X653,Con_ve!Y653))))</f>
        <v/>
      </c>
    </row>
    <row r="654" spans="2:27" ht="30" customHeight="1">
      <c r="B654" t="str">
        <f t="shared" si="11"/>
        <v/>
      </c>
      <c r="C654" s="97"/>
      <c r="D654" s="97"/>
      <c r="E654" s="97"/>
      <c r="F654" s="77"/>
      <c r="G654" s="156"/>
      <c r="H654" s="97"/>
      <c r="I654" s="97"/>
      <c r="J654" s="97"/>
      <c r="K654" s="97"/>
      <c r="P654" s="64" t="s">
        <v>309</v>
      </c>
      <c r="Q654" s="87" t="s">
        <v>309</v>
      </c>
      <c r="R654" s="87" t="s">
        <v>309</v>
      </c>
      <c r="S654" s="87" t="s">
        <v>309</v>
      </c>
      <c r="T654" s="87" t="s">
        <v>309</v>
      </c>
      <c r="U654" s="87" t="s">
        <v>309</v>
      </c>
      <c r="V654" s="87" t="s">
        <v>309</v>
      </c>
      <c r="W654" s="87" t="s">
        <v>309</v>
      </c>
      <c r="X654" s="87" t="s">
        <v>309</v>
      </c>
      <c r="Y654" s="64" t="s">
        <v>309</v>
      </c>
      <c r="AA654" s="64" t="str">
        <f>IF(Rg_ps!$E$5=Con_ve!$U$5,Con_ve!U654,IF(Rg_ps!$E$5=Con_ve!$V$5,Con_ve!V654,IF(Rg_ps!$E$5=Con_ve!$W$5,Con_ve!W654,IF(Rg_ps!$E$5=Con_ve!$X$5,Con_ve!X654,Con_ve!Y654))))</f>
        <v/>
      </c>
    </row>
    <row r="655" spans="2:27" ht="30" customHeight="1">
      <c r="B655" t="str">
        <f t="shared" si="11"/>
        <v/>
      </c>
      <c r="C655" s="97"/>
      <c r="D655" s="97"/>
      <c r="E655" s="97"/>
      <c r="F655" s="77"/>
      <c r="G655" s="156"/>
      <c r="H655" s="97"/>
      <c r="I655" s="97"/>
      <c r="J655" s="97"/>
      <c r="K655" s="97"/>
      <c r="P655" s="64" t="s">
        <v>309</v>
      </c>
      <c r="Q655" s="87" t="s">
        <v>309</v>
      </c>
      <c r="R655" s="87" t="s">
        <v>309</v>
      </c>
      <c r="S655" s="87" t="s">
        <v>309</v>
      </c>
      <c r="T655" s="87" t="s">
        <v>309</v>
      </c>
      <c r="U655" s="87" t="s">
        <v>309</v>
      </c>
      <c r="V655" s="87" t="s">
        <v>309</v>
      </c>
      <c r="W655" s="87" t="s">
        <v>309</v>
      </c>
      <c r="X655" s="87" t="s">
        <v>309</v>
      </c>
      <c r="Y655" s="64" t="s">
        <v>309</v>
      </c>
      <c r="AA655" s="64" t="str">
        <f>IF(Rg_ps!$E$5=Con_ve!$U$5,Con_ve!U655,IF(Rg_ps!$E$5=Con_ve!$V$5,Con_ve!V655,IF(Rg_ps!$E$5=Con_ve!$W$5,Con_ve!W655,IF(Rg_ps!$E$5=Con_ve!$X$5,Con_ve!X655,Con_ve!Y655))))</f>
        <v/>
      </c>
    </row>
    <row r="656" spans="2:27" ht="30" customHeight="1">
      <c r="B656" t="str">
        <f t="shared" si="11"/>
        <v/>
      </c>
      <c r="C656" s="97"/>
      <c r="D656" s="97"/>
      <c r="E656" s="97"/>
      <c r="F656" s="77"/>
      <c r="G656" s="156"/>
      <c r="H656" s="97"/>
      <c r="I656" s="97"/>
      <c r="J656" s="97"/>
      <c r="K656" s="97"/>
      <c r="P656" s="64" t="s">
        <v>309</v>
      </c>
      <c r="Q656" s="87" t="s">
        <v>309</v>
      </c>
      <c r="R656" s="87" t="s">
        <v>309</v>
      </c>
      <c r="S656" s="87" t="s">
        <v>309</v>
      </c>
      <c r="T656" s="87" t="s">
        <v>309</v>
      </c>
      <c r="U656" s="87" t="s">
        <v>309</v>
      </c>
      <c r="V656" s="87" t="s">
        <v>309</v>
      </c>
      <c r="W656" s="87" t="s">
        <v>309</v>
      </c>
      <c r="X656" s="87" t="s">
        <v>309</v>
      </c>
      <c r="Y656" s="64" t="s">
        <v>309</v>
      </c>
      <c r="AA656" s="64" t="str">
        <f>IF(Rg_ps!$E$5=Con_ve!$U$5,Con_ve!U656,IF(Rg_ps!$E$5=Con_ve!$V$5,Con_ve!V656,IF(Rg_ps!$E$5=Con_ve!$W$5,Con_ve!W656,IF(Rg_ps!$E$5=Con_ve!$X$5,Con_ve!X656,Con_ve!Y656))))</f>
        <v/>
      </c>
    </row>
    <row r="657" spans="2:27" ht="30" customHeight="1">
      <c r="B657" t="str">
        <f t="shared" si="11"/>
        <v/>
      </c>
      <c r="C657" s="97"/>
      <c r="D657" s="97"/>
      <c r="E657" s="97"/>
      <c r="F657" s="77"/>
      <c r="G657" s="156"/>
      <c r="H657" s="97"/>
      <c r="I657" s="97"/>
      <c r="J657" s="97"/>
      <c r="K657" s="97"/>
      <c r="P657" s="64" t="s">
        <v>309</v>
      </c>
      <c r="Q657" s="87" t="s">
        <v>309</v>
      </c>
      <c r="R657" s="87" t="s">
        <v>309</v>
      </c>
      <c r="S657" s="87" t="s">
        <v>309</v>
      </c>
      <c r="T657" s="87" t="s">
        <v>309</v>
      </c>
      <c r="U657" s="87" t="s">
        <v>309</v>
      </c>
      <c r="V657" s="87" t="s">
        <v>309</v>
      </c>
      <c r="W657" s="87" t="s">
        <v>309</v>
      </c>
      <c r="X657" s="87" t="s">
        <v>309</v>
      </c>
      <c r="Y657" s="64" t="s">
        <v>309</v>
      </c>
      <c r="AA657" s="64" t="str">
        <f>IF(Rg_ps!$E$5=Con_ve!$U$5,Con_ve!U657,IF(Rg_ps!$E$5=Con_ve!$V$5,Con_ve!V657,IF(Rg_ps!$E$5=Con_ve!$W$5,Con_ve!W657,IF(Rg_ps!$E$5=Con_ve!$X$5,Con_ve!X657,Con_ve!Y657))))</f>
        <v/>
      </c>
    </row>
    <row r="658" spans="2:27" ht="30" customHeight="1">
      <c r="B658" t="str">
        <f t="shared" si="11"/>
        <v/>
      </c>
      <c r="C658" s="97"/>
      <c r="D658" s="97"/>
      <c r="E658" s="97"/>
      <c r="F658" s="77"/>
      <c r="G658" s="156"/>
      <c r="H658" s="97"/>
      <c r="I658" s="97"/>
      <c r="J658" s="97"/>
      <c r="K658" s="97"/>
      <c r="P658" s="64" t="s">
        <v>309</v>
      </c>
      <c r="Q658" s="87" t="s">
        <v>309</v>
      </c>
      <c r="R658" s="87" t="s">
        <v>309</v>
      </c>
      <c r="S658" s="87" t="s">
        <v>309</v>
      </c>
      <c r="T658" s="87" t="s">
        <v>309</v>
      </c>
      <c r="U658" s="87" t="s">
        <v>309</v>
      </c>
      <c r="V658" s="87" t="s">
        <v>309</v>
      </c>
      <c r="W658" s="87" t="s">
        <v>309</v>
      </c>
      <c r="X658" s="87" t="s">
        <v>309</v>
      </c>
      <c r="Y658" s="64" t="s">
        <v>309</v>
      </c>
      <c r="AA658" s="64" t="str">
        <f>IF(Rg_ps!$E$5=Con_ve!$U$5,Con_ve!U658,IF(Rg_ps!$E$5=Con_ve!$V$5,Con_ve!V658,IF(Rg_ps!$E$5=Con_ve!$W$5,Con_ve!W658,IF(Rg_ps!$E$5=Con_ve!$X$5,Con_ve!X658,Con_ve!Y658))))</f>
        <v/>
      </c>
    </row>
    <row r="659" spans="2:27" ht="30" customHeight="1">
      <c r="B659" t="str">
        <f t="shared" si="11"/>
        <v/>
      </c>
      <c r="C659" s="97"/>
      <c r="D659" s="97"/>
      <c r="E659" s="97"/>
      <c r="F659" s="77"/>
      <c r="G659" s="156"/>
      <c r="H659" s="97"/>
      <c r="I659" s="97"/>
      <c r="J659" s="97"/>
      <c r="K659" s="97"/>
      <c r="P659" s="64" t="s">
        <v>309</v>
      </c>
      <c r="Q659" s="87" t="s">
        <v>309</v>
      </c>
      <c r="R659" s="87" t="s">
        <v>309</v>
      </c>
      <c r="S659" s="87" t="s">
        <v>309</v>
      </c>
      <c r="T659" s="87" t="s">
        <v>309</v>
      </c>
      <c r="U659" s="87" t="s">
        <v>309</v>
      </c>
      <c r="V659" s="87" t="s">
        <v>309</v>
      </c>
      <c r="W659" s="87" t="s">
        <v>309</v>
      </c>
      <c r="X659" s="87" t="s">
        <v>309</v>
      </c>
      <c r="Y659" s="64" t="s">
        <v>309</v>
      </c>
      <c r="AA659" s="64" t="str">
        <f>IF(Rg_ps!$E$5=Con_ve!$U$5,Con_ve!U659,IF(Rg_ps!$E$5=Con_ve!$V$5,Con_ve!V659,IF(Rg_ps!$E$5=Con_ve!$W$5,Con_ve!W659,IF(Rg_ps!$E$5=Con_ve!$X$5,Con_ve!X659,Con_ve!Y659))))</f>
        <v/>
      </c>
    </row>
    <row r="660" spans="2:27" ht="30" customHeight="1">
      <c r="B660" t="str">
        <f t="shared" si="11"/>
        <v/>
      </c>
      <c r="C660" s="97"/>
      <c r="D660" s="97"/>
      <c r="E660" s="97"/>
      <c r="F660" s="77"/>
      <c r="G660" s="156"/>
      <c r="H660" s="97"/>
      <c r="I660" s="97"/>
      <c r="J660" s="97"/>
      <c r="K660" s="97"/>
      <c r="P660" s="64" t="s">
        <v>309</v>
      </c>
      <c r="Q660" s="87" t="s">
        <v>309</v>
      </c>
      <c r="R660" s="87" t="s">
        <v>309</v>
      </c>
      <c r="S660" s="87" t="s">
        <v>309</v>
      </c>
      <c r="T660" s="87" t="s">
        <v>309</v>
      </c>
      <c r="U660" s="87" t="s">
        <v>309</v>
      </c>
      <c r="V660" s="87" t="s">
        <v>309</v>
      </c>
      <c r="W660" s="87" t="s">
        <v>309</v>
      </c>
      <c r="X660" s="87" t="s">
        <v>309</v>
      </c>
      <c r="Y660" s="64" t="s">
        <v>309</v>
      </c>
      <c r="AA660" s="64" t="str">
        <f>IF(Rg_ps!$E$5=Con_ve!$U$5,Con_ve!U660,IF(Rg_ps!$E$5=Con_ve!$V$5,Con_ve!V660,IF(Rg_ps!$E$5=Con_ve!$W$5,Con_ve!W660,IF(Rg_ps!$E$5=Con_ve!$X$5,Con_ve!X660,Con_ve!Y660))))</f>
        <v/>
      </c>
    </row>
    <row r="661" spans="2:27" ht="30" customHeight="1">
      <c r="B661" t="str">
        <f t="shared" si="11"/>
        <v/>
      </c>
      <c r="C661" s="97"/>
      <c r="D661" s="97"/>
      <c r="E661" s="97"/>
      <c r="F661" s="77"/>
      <c r="G661" s="156"/>
      <c r="H661" s="97"/>
      <c r="I661" s="97"/>
      <c r="J661" s="97"/>
      <c r="K661" s="97"/>
      <c r="P661" s="64" t="s">
        <v>309</v>
      </c>
      <c r="Q661" s="87" t="s">
        <v>309</v>
      </c>
      <c r="R661" s="87" t="s">
        <v>309</v>
      </c>
      <c r="S661" s="87" t="s">
        <v>309</v>
      </c>
      <c r="T661" s="87" t="s">
        <v>309</v>
      </c>
      <c r="U661" s="87" t="s">
        <v>309</v>
      </c>
      <c r="V661" s="87" t="s">
        <v>309</v>
      </c>
      <c r="W661" s="87" t="s">
        <v>309</v>
      </c>
      <c r="X661" s="87" t="s">
        <v>309</v>
      </c>
      <c r="Y661" s="64" t="s">
        <v>309</v>
      </c>
      <c r="AA661" s="64" t="str">
        <f>IF(Rg_ps!$E$5=Con_ve!$U$5,Con_ve!U661,IF(Rg_ps!$E$5=Con_ve!$V$5,Con_ve!V661,IF(Rg_ps!$E$5=Con_ve!$W$5,Con_ve!W661,IF(Rg_ps!$E$5=Con_ve!$X$5,Con_ve!X661,Con_ve!Y661))))</f>
        <v/>
      </c>
    </row>
    <row r="662" spans="2:27" ht="30" customHeight="1">
      <c r="B662" t="str">
        <f t="shared" si="11"/>
        <v/>
      </c>
      <c r="C662" s="97"/>
      <c r="D662" s="97"/>
      <c r="E662" s="97"/>
      <c r="F662" s="77"/>
      <c r="G662" s="156"/>
      <c r="H662" s="97"/>
      <c r="I662" s="97"/>
      <c r="J662" s="97"/>
      <c r="K662" s="97"/>
      <c r="P662" s="64" t="s">
        <v>309</v>
      </c>
      <c r="Q662" s="87" t="s">
        <v>309</v>
      </c>
      <c r="R662" s="87" t="s">
        <v>309</v>
      </c>
      <c r="S662" s="87" t="s">
        <v>309</v>
      </c>
      <c r="T662" s="87" t="s">
        <v>309</v>
      </c>
      <c r="U662" s="87" t="s">
        <v>309</v>
      </c>
      <c r="V662" s="87" t="s">
        <v>309</v>
      </c>
      <c r="W662" s="87" t="s">
        <v>309</v>
      </c>
      <c r="X662" s="87" t="s">
        <v>309</v>
      </c>
      <c r="Y662" s="64" t="s">
        <v>309</v>
      </c>
      <c r="AA662" s="64" t="str">
        <f>IF(Rg_ps!$E$5=Con_ve!$U$5,Con_ve!U662,IF(Rg_ps!$E$5=Con_ve!$V$5,Con_ve!V662,IF(Rg_ps!$E$5=Con_ve!$W$5,Con_ve!W662,IF(Rg_ps!$E$5=Con_ve!$X$5,Con_ve!X662,Con_ve!Y662))))</f>
        <v/>
      </c>
    </row>
    <row r="663" spans="2:27" ht="30" customHeight="1">
      <c r="B663" t="str">
        <f t="shared" si="11"/>
        <v/>
      </c>
      <c r="C663" s="97"/>
      <c r="D663" s="97"/>
      <c r="E663" s="97"/>
      <c r="F663" s="77"/>
      <c r="G663" s="156"/>
      <c r="H663" s="97"/>
      <c r="I663" s="97"/>
      <c r="J663" s="97"/>
      <c r="K663" s="97"/>
      <c r="P663" s="64" t="s">
        <v>309</v>
      </c>
      <c r="Q663" s="87" t="s">
        <v>309</v>
      </c>
      <c r="R663" s="87" t="s">
        <v>309</v>
      </c>
      <c r="S663" s="87" t="s">
        <v>309</v>
      </c>
      <c r="T663" s="87" t="s">
        <v>309</v>
      </c>
      <c r="U663" s="87" t="s">
        <v>309</v>
      </c>
      <c r="V663" s="87" t="s">
        <v>309</v>
      </c>
      <c r="W663" s="87" t="s">
        <v>309</v>
      </c>
      <c r="X663" s="87" t="s">
        <v>309</v>
      </c>
      <c r="Y663" s="64" t="s">
        <v>309</v>
      </c>
      <c r="AA663" s="64" t="str">
        <f>IF(Rg_ps!$E$5=Con_ve!$U$5,Con_ve!U663,IF(Rg_ps!$E$5=Con_ve!$V$5,Con_ve!V663,IF(Rg_ps!$E$5=Con_ve!$W$5,Con_ve!W663,IF(Rg_ps!$E$5=Con_ve!$X$5,Con_ve!X663,Con_ve!Y663))))</f>
        <v/>
      </c>
    </row>
    <row r="664" spans="2:27" ht="30" customHeight="1">
      <c r="B664" t="str">
        <f t="shared" si="11"/>
        <v/>
      </c>
      <c r="C664" s="97"/>
      <c r="D664" s="97"/>
      <c r="E664" s="97"/>
      <c r="F664" s="77"/>
      <c r="G664" s="156"/>
      <c r="H664" s="97"/>
      <c r="I664" s="97"/>
      <c r="J664" s="97"/>
      <c r="K664" s="97"/>
      <c r="P664" s="64" t="s">
        <v>309</v>
      </c>
      <c r="Q664" s="87" t="s">
        <v>309</v>
      </c>
      <c r="R664" s="87" t="s">
        <v>309</v>
      </c>
      <c r="S664" s="87" t="s">
        <v>309</v>
      </c>
      <c r="T664" s="87" t="s">
        <v>309</v>
      </c>
      <c r="U664" s="87" t="s">
        <v>309</v>
      </c>
      <c r="V664" s="87" t="s">
        <v>309</v>
      </c>
      <c r="W664" s="87" t="s">
        <v>309</v>
      </c>
      <c r="X664" s="87" t="s">
        <v>309</v>
      </c>
      <c r="Y664" s="64" t="s">
        <v>309</v>
      </c>
      <c r="AA664" s="64" t="str">
        <f>IF(Rg_ps!$E$5=Con_ve!$U$5,Con_ve!U664,IF(Rg_ps!$E$5=Con_ve!$V$5,Con_ve!V664,IF(Rg_ps!$E$5=Con_ve!$W$5,Con_ve!W664,IF(Rg_ps!$E$5=Con_ve!$X$5,Con_ve!X664,Con_ve!Y664))))</f>
        <v/>
      </c>
    </row>
    <row r="665" spans="2:27" ht="30" customHeight="1">
      <c r="B665" t="str">
        <f t="shared" si="11"/>
        <v/>
      </c>
      <c r="C665" s="97"/>
      <c r="D665" s="97"/>
      <c r="E665" s="97"/>
      <c r="F665" s="77"/>
      <c r="G665" s="156"/>
      <c r="H665" s="97"/>
      <c r="I665" s="97"/>
      <c r="J665" s="97"/>
      <c r="K665" s="97"/>
      <c r="P665" s="64" t="s">
        <v>309</v>
      </c>
      <c r="Q665" s="87" t="s">
        <v>309</v>
      </c>
      <c r="R665" s="87" t="s">
        <v>309</v>
      </c>
      <c r="S665" s="87" t="s">
        <v>309</v>
      </c>
      <c r="T665" s="87" t="s">
        <v>309</v>
      </c>
      <c r="U665" s="87" t="s">
        <v>309</v>
      </c>
      <c r="V665" s="87" t="s">
        <v>309</v>
      </c>
      <c r="W665" s="87" t="s">
        <v>309</v>
      </c>
      <c r="X665" s="87" t="s">
        <v>309</v>
      </c>
      <c r="Y665" s="64" t="s">
        <v>309</v>
      </c>
      <c r="AA665" s="64" t="str">
        <f>IF(Rg_ps!$E$5=Con_ve!$U$5,Con_ve!U665,IF(Rg_ps!$E$5=Con_ve!$V$5,Con_ve!V665,IF(Rg_ps!$E$5=Con_ve!$W$5,Con_ve!W665,IF(Rg_ps!$E$5=Con_ve!$X$5,Con_ve!X665,Con_ve!Y665))))</f>
        <v/>
      </c>
    </row>
    <row r="666" spans="2:27" ht="30" customHeight="1">
      <c r="B666" t="str">
        <f t="shared" si="11"/>
        <v/>
      </c>
      <c r="C666" s="97"/>
      <c r="D666" s="97"/>
      <c r="E666" s="97"/>
      <c r="F666" s="77"/>
      <c r="G666" s="156"/>
      <c r="H666" s="97"/>
      <c r="I666" s="97"/>
      <c r="J666" s="97"/>
      <c r="K666" s="97"/>
      <c r="P666" s="64" t="s">
        <v>309</v>
      </c>
      <c r="Q666" s="87" t="s">
        <v>309</v>
      </c>
      <c r="R666" s="87" t="s">
        <v>309</v>
      </c>
      <c r="S666" s="87" t="s">
        <v>309</v>
      </c>
      <c r="T666" s="87" t="s">
        <v>309</v>
      </c>
      <c r="U666" s="87" t="s">
        <v>309</v>
      </c>
      <c r="V666" s="87" t="s">
        <v>309</v>
      </c>
      <c r="W666" s="87" t="s">
        <v>309</v>
      </c>
      <c r="X666" s="87" t="s">
        <v>309</v>
      </c>
      <c r="Y666" s="64" t="s">
        <v>309</v>
      </c>
      <c r="AA666" s="64" t="str">
        <f>IF(Rg_ps!$E$5=Con_ve!$U$5,Con_ve!U666,IF(Rg_ps!$E$5=Con_ve!$V$5,Con_ve!V666,IF(Rg_ps!$E$5=Con_ve!$W$5,Con_ve!W666,IF(Rg_ps!$E$5=Con_ve!$X$5,Con_ve!X666,Con_ve!Y666))))</f>
        <v/>
      </c>
    </row>
    <row r="667" spans="2:27" ht="30" customHeight="1">
      <c r="B667" t="str">
        <f t="shared" si="11"/>
        <v/>
      </c>
      <c r="C667" s="97"/>
      <c r="D667" s="97"/>
      <c r="E667" s="97"/>
      <c r="F667" s="77"/>
      <c r="G667" s="156"/>
      <c r="H667" s="97"/>
      <c r="I667" s="97"/>
      <c r="J667" s="97"/>
      <c r="K667" s="97"/>
      <c r="P667" s="64" t="s">
        <v>309</v>
      </c>
      <c r="Q667" s="87" t="s">
        <v>309</v>
      </c>
      <c r="R667" s="87" t="s">
        <v>309</v>
      </c>
      <c r="S667" s="87" t="s">
        <v>309</v>
      </c>
      <c r="T667" s="87" t="s">
        <v>309</v>
      </c>
      <c r="U667" s="87" t="s">
        <v>309</v>
      </c>
      <c r="V667" s="87" t="s">
        <v>309</v>
      </c>
      <c r="W667" s="87" t="s">
        <v>309</v>
      </c>
      <c r="X667" s="87" t="s">
        <v>309</v>
      </c>
      <c r="Y667" s="64" t="s">
        <v>309</v>
      </c>
      <c r="AA667" s="64" t="str">
        <f>IF(Rg_ps!$E$5=Con_ve!$U$5,Con_ve!U667,IF(Rg_ps!$E$5=Con_ve!$V$5,Con_ve!V667,IF(Rg_ps!$E$5=Con_ve!$W$5,Con_ve!W667,IF(Rg_ps!$E$5=Con_ve!$X$5,Con_ve!X667,Con_ve!Y667))))</f>
        <v/>
      </c>
    </row>
    <row r="668" spans="2:27" ht="30" customHeight="1">
      <c r="B668" t="str">
        <f t="shared" si="11"/>
        <v/>
      </c>
      <c r="C668" s="97"/>
      <c r="D668" s="97"/>
      <c r="E668" s="97"/>
      <c r="F668" s="77"/>
      <c r="G668" s="156"/>
      <c r="H668" s="97"/>
      <c r="I668" s="97"/>
      <c r="J668" s="97"/>
      <c r="K668" s="97"/>
      <c r="P668" s="64" t="s">
        <v>309</v>
      </c>
      <c r="Q668" s="87" t="s">
        <v>309</v>
      </c>
      <c r="R668" s="87" t="s">
        <v>309</v>
      </c>
      <c r="S668" s="87" t="s">
        <v>309</v>
      </c>
      <c r="T668" s="87" t="s">
        <v>309</v>
      </c>
      <c r="U668" s="87" t="s">
        <v>309</v>
      </c>
      <c r="V668" s="87" t="s">
        <v>309</v>
      </c>
      <c r="W668" s="87" t="s">
        <v>309</v>
      </c>
      <c r="X668" s="87" t="s">
        <v>309</v>
      </c>
      <c r="Y668" s="64" t="s">
        <v>309</v>
      </c>
      <c r="AA668" s="64" t="str">
        <f>IF(Rg_ps!$E$5=Con_ve!$U$5,Con_ve!U668,IF(Rg_ps!$E$5=Con_ve!$V$5,Con_ve!V668,IF(Rg_ps!$E$5=Con_ve!$W$5,Con_ve!W668,IF(Rg_ps!$E$5=Con_ve!$X$5,Con_ve!X668,Con_ve!Y668))))</f>
        <v/>
      </c>
    </row>
    <row r="669" spans="2:27" ht="30" customHeight="1">
      <c r="B669" t="str">
        <f t="shared" si="11"/>
        <v/>
      </c>
      <c r="C669" s="97"/>
      <c r="D669" s="97"/>
      <c r="E669" s="97"/>
      <c r="F669" s="77"/>
      <c r="G669" s="156"/>
      <c r="H669" s="97"/>
      <c r="I669" s="97"/>
      <c r="J669" s="97"/>
      <c r="K669" s="97"/>
      <c r="P669" s="64" t="s">
        <v>309</v>
      </c>
      <c r="Q669" s="87" t="s">
        <v>309</v>
      </c>
      <c r="R669" s="87" t="s">
        <v>309</v>
      </c>
      <c r="S669" s="87" t="s">
        <v>309</v>
      </c>
      <c r="T669" s="87" t="s">
        <v>309</v>
      </c>
      <c r="U669" s="87" t="s">
        <v>309</v>
      </c>
      <c r="V669" s="87" t="s">
        <v>309</v>
      </c>
      <c r="W669" s="87" t="s">
        <v>309</v>
      </c>
      <c r="X669" s="87" t="s">
        <v>309</v>
      </c>
      <c r="Y669" s="64" t="s">
        <v>309</v>
      </c>
      <c r="AA669" s="64" t="str">
        <f>IF(Rg_ps!$E$5=Con_ve!$U$5,Con_ve!U669,IF(Rg_ps!$E$5=Con_ve!$V$5,Con_ve!V669,IF(Rg_ps!$E$5=Con_ve!$W$5,Con_ve!W669,IF(Rg_ps!$E$5=Con_ve!$X$5,Con_ve!X669,Con_ve!Y669))))</f>
        <v/>
      </c>
    </row>
    <row r="670" spans="2:27" ht="30" customHeight="1">
      <c r="B670" t="str">
        <f t="shared" si="11"/>
        <v/>
      </c>
      <c r="C670" s="97"/>
      <c r="D670" s="97"/>
      <c r="E670" s="97"/>
      <c r="F670" s="77"/>
      <c r="G670" s="156"/>
      <c r="H670" s="97"/>
      <c r="I670" s="97"/>
      <c r="J670" s="97"/>
      <c r="K670" s="97"/>
      <c r="P670" s="64" t="s">
        <v>309</v>
      </c>
      <c r="Q670" s="87" t="s">
        <v>309</v>
      </c>
      <c r="R670" s="87" t="s">
        <v>309</v>
      </c>
      <c r="S670" s="87" t="s">
        <v>309</v>
      </c>
      <c r="T670" s="87" t="s">
        <v>309</v>
      </c>
      <c r="U670" s="87" t="s">
        <v>309</v>
      </c>
      <c r="V670" s="87" t="s">
        <v>309</v>
      </c>
      <c r="W670" s="87" t="s">
        <v>309</v>
      </c>
      <c r="X670" s="87" t="s">
        <v>309</v>
      </c>
      <c r="Y670" s="64" t="s">
        <v>309</v>
      </c>
      <c r="AA670" s="64" t="str">
        <f>IF(Rg_ps!$E$5=Con_ve!$U$5,Con_ve!U670,IF(Rg_ps!$E$5=Con_ve!$V$5,Con_ve!V670,IF(Rg_ps!$E$5=Con_ve!$W$5,Con_ve!W670,IF(Rg_ps!$E$5=Con_ve!$X$5,Con_ve!X670,Con_ve!Y670))))</f>
        <v/>
      </c>
    </row>
    <row r="671" spans="2:27" ht="30" customHeight="1">
      <c r="B671" t="str">
        <f t="shared" si="11"/>
        <v/>
      </c>
      <c r="C671" s="97"/>
      <c r="D671" s="97"/>
      <c r="E671" s="97"/>
      <c r="F671" s="77"/>
      <c r="G671" s="156"/>
      <c r="H671" s="97"/>
      <c r="I671" s="97"/>
      <c r="J671" s="97"/>
      <c r="K671" s="97"/>
      <c r="P671" s="64" t="s">
        <v>309</v>
      </c>
      <c r="Q671" s="87" t="s">
        <v>309</v>
      </c>
      <c r="R671" s="87" t="s">
        <v>309</v>
      </c>
      <c r="S671" s="87" t="s">
        <v>309</v>
      </c>
      <c r="T671" s="87" t="s">
        <v>309</v>
      </c>
      <c r="U671" s="87" t="s">
        <v>309</v>
      </c>
      <c r="V671" s="87" t="s">
        <v>309</v>
      </c>
      <c r="W671" s="87" t="s">
        <v>309</v>
      </c>
      <c r="X671" s="87" t="s">
        <v>309</v>
      </c>
      <c r="Y671" s="64" t="s">
        <v>309</v>
      </c>
      <c r="AA671" s="64" t="str">
        <f>IF(Rg_ps!$E$5=Con_ve!$U$5,Con_ve!U671,IF(Rg_ps!$E$5=Con_ve!$V$5,Con_ve!V671,IF(Rg_ps!$E$5=Con_ve!$W$5,Con_ve!W671,IF(Rg_ps!$E$5=Con_ve!$X$5,Con_ve!X671,Con_ve!Y671))))</f>
        <v/>
      </c>
    </row>
    <row r="672" spans="2:27" ht="30" customHeight="1">
      <c r="B672" t="str">
        <f t="shared" si="11"/>
        <v/>
      </c>
      <c r="C672" s="97"/>
      <c r="D672" s="97"/>
      <c r="E672" s="97"/>
      <c r="F672" s="77"/>
      <c r="G672" s="156"/>
      <c r="H672" s="97"/>
      <c r="I672" s="97"/>
      <c r="J672" s="97"/>
      <c r="K672" s="97"/>
      <c r="P672" s="64" t="s">
        <v>309</v>
      </c>
      <c r="Q672" s="87" t="s">
        <v>309</v>
      </c>
      <c r="R672" s="87" t="s">
        <v>309</v>
      </c>
      <c r="S672" s="87" t="s">
        <v>309</v>
      </c>
      <c r="T672" s="87" t="s">
        <v>309</v>
      </c>
      <c r="U672" s="87" t="s">
        <v>309</v>
      </c>
      <c r="V672" s="87" t="s">
        <v>309</v>
      </c>
      <c r="W672" s="87" t="s">
        <v>309</v>
      </c>
      <c r="X672" s="87" t="s">
        <v>309</v>
      </c>
      <c r="Y672" s="64" t="s">
        <v>309</v>
      </c>
      <c r="AA672" s="64" t="str">
        <f>IF(Rg_ps!$E$5=Con_ve!$U$5,Con_ve!U672,IF(Rg_ps!$E$5=Con_ve!$V$5,Con_ve!V672,IF(Rg_ps!$E$5=Con_ve!$W$5,Con_ve!W672,IF(Rg_ps!$E$5=Con_ve!$X$5,Con_ve!X672,Con_ve!Y672))))</f>
        <v/>
      </c>
    </row>
    <row r="673" spans="2:27" ht="30" customHeight="1">
      <c r="B673" t="str">
        <f t="shared" si="11"/>
        <v/>
      </c>
      <c r="C673" s="97"/>
      <c r="D673" s="97"/>
      <c r="E673" s="97"/>
      <c r="F673" s="77"/>
      <c r="G673" s="156"/>
      <c r="H673" s="97"/>
      <c r="I673" s="97"/>
      <c r="J673" s="97"/>
      <c r="K673" s="97"/>
      <c r="P673" s="64" t="s">
        <v>309</v>
      </c>
      <c r="Q673" s="87" t="s">
        <v>309</v>
      </c>
      <c r="R673" s="87" t="s">
        <v>309</v>
      </c>
      <c r="S673" s="87" t="s">
        <v>309</v>
      </c>
      <c r="T673" s="87" t="s">
        <v>309</v>
      </c>
      <c r="U673" s="87" t="s">
        <v>309</v>
      </c>
      <c r="V673" s="87" t="s">
        <v>309</v>
      </c>
      <c r="W673" s="87" t="s">
        <v>309</v>
      </c>
      <c r="X673" s="87" t="s">
        <v>309</v>
      </c>
      <c r="Y673" s="64" t="s">
        <v>309</v>
      </c>
      <c r="AA673" s="64" t="str">
        <f>IF(Rg_ps!$E$5=Con_ve!$U$5,Con_ve!U673,IF(Rg_ps!$E$5=Con_ve!$V$5,Con_ve!V673,IF(Rg_ps!$E$5=Con_ve!$W$5,Con_ve!W673,IF(Rg_ps!$E$5=Con_ve!$X$5,Con_ve!X673,Con_ve!Y673))))</f>
        <v/>
      </c>
    </row>
    <row r="674" spans="2:27" ht="30" customHeight="1">
      <c r="B674" t="str">
        <f t="shared" si="11"/>
        <v/>
      </c>
      <c r="C674" s="97"/>
      <c r="D674" s="97"/>
      <c r="E674" s="97"/>
      <c r="F674" s="77"/>
      <c r="G674" s="156"/>
      <c r="H674" s="97"/>
      <c r="I674" s="97"/>
      <c r="J674" s="97"/>
      <c r="K674" s="97"/>
      <c r="P674" s="64" t="s">
        <v>309</v>
      </c>
      <c r="Q674" s="87" t="s">
        <v>309</v>
      </c>
      <c r="R674" s="87" t="s">
        <v>309</v>
      </c>
      <c r="S674" s="87" t="s">
        <v>309</v>
      </c>
      <c r="T674" s="87" t="s">
        <v>309</v>
      </c>
      <c r="U674" s="87" t="s">
        <v>309</v>
      </c>
      <c r="V674" s="87" t="s">
        <v>309</v>
      </c>
      <c r="W674" s="87" t="s">
        <v>309</v>
      </c>
      <c r="X674" s="87" t="s">
        <v>309</v>
      </c>
      <c r="Y674" s="64" t="s">
        <v>309</v>
      </c>
      <c r="AA674" s="64" t="str">
        <f>IF(Rg_ps!$E$5=Con_ve!$U$5,Con_ve!U674,IF(Rg_ps!$E$5=Con_ve!$V$5,Con_ve!V674,IF(Rg_ps!$E$5=Con_ve!$W$5,Con_ve!W674,IF(Rg_ps!$E$5=Con_ve!$X$5,Con_ve!X674,Con_ve!Y674))))</f>
        <v/>
      </c>
    </row>
    <row r="675" spans="2:27" ht="30" customHeight="1">
      <c r="B675" t="str">
        <f t="shared" si="11"/>
        <v/>
      </c>
      <c r="C675" s="97"/>
      <c r="D675" s="97"/>
      <c r="E675" s="97"/>
      <c r="F675" s="77"/>
      <c r="G675" s="156"/>
      <c r="H675" s="97"/>
      <c r="I675" s="97"/>
      <c r="J675" s="97"/>
      <c r="K675" s="97"/>
      <c r="P675" s="64" t="s">
        <v>309</v>
      </c>
      <c r="Q675" s="87" t="s">
        <v>309</v>
      </c>
      <c r="R675" s="87" t="s">
        <v>309</v>
      </c>
      <c r="S675" s="87" t="s">
        <v>309</v>
      </c>
      <c r="T675" s="87" t="s">
        <v>309</v>
      </c>
      <c r="U675" s="87" t="s">
        <v>309</v>
      </c>
      <c r="V675" s="87" t="s">
        <v>309</v>
      </c>
      <c r="W675" s="87" t="s">
        <v>309</v>
      </c>
      <c r="X675" s="87" t="s">
        <v>309</v>
      </c>
      <c r="Y675" s="64" t="s">
        <v>309</v>
      </c>
      <c r="AA675" s="64" t="str">
        <f>IF(Rg_ps!$E$5=Con_ve!$U$5,Con_ve!U675,IF(Rg_ps!$E$5=Con_ve!$V$5,Con_ve!V675,IF(Rg_ps!$E$5=Con_ve!$W$5,Con_ve!W675,IF(Rg_ps!$E$5=Con_ve!$X$5,Con_ve!X675,Con_ve!Y675))))</f>
        <v/>
      </c>
    </row>
    <row r="676" spans="2:27" ht="30" customHeight="1">
      <c r="B676" t="str">
        <f t="shared" si="11"/>
        <v/>
      </c>
      <c r="C676" s="97"/>
      <c r="D676" s="97"/>
      <c r="E676" s="97"/>
      <c r="F676" s="77"/>
      <c r="G676" s="156"/>
      <c r="H676" s="97"/>
      <c r="I676" s="97"/>
      <c r="J676" s="97"/>
      <c r="K676" s="97"/>
      <c r="P676" s="64" t="s">
        <v>309</v>
      </c>
      <c r="Q676" s="87" t="s">
        <v>309</v>
      </c>
      <c r="R676" s="87" t="s">
        <v>309</v>
      </c>
      <c r="S676" s="87" t="s">
        <v>309</v>
      </c>
      <c r="T676" s="87" t="s">
        <v>309</v>
      </c>
      <c r="U676" s="87" t="s">
        <v>309</v>
      </c>
      <c r="V676" s="87" t="s">
        <v>309</v>
      </c>
      <c r="W676" s="87" t="s">
        <v>309</v>
      </c>
      <c r="X676" s="87" t="s">
        <v>309</v>
      </c>
      <c r="Y676" s="64" t="s">
        <v>309</v>
      </c>
      <c r="AA676" s="64" t="str">
        <f>IF(Rg_ps!$E$5=Con_ve!$U$5,Con_ve!U676,IF(Rg_ps!$E$5=Con_ve!$V$5,Con_ve!V676,IF(Rg_ps!$E$5=Con_ve!$W$5,Con_ve!W676,IF(Rg_ps!$E$5=Con_ve!$X$5,Con_ve!X676,Con_ve!Y676))))</f>
        <v/>
      </c>
    </row>
    <row r="677" spans="2:27" ht="30" customHeight="1">
      <c r="B677" t="str">
        <f t="shared" si="11"/>
        <v/>
      </c>
      <c r="C677" s="97"/>
      <c r="D677" s="97"/>
      <c r="E677" s="97"/>
      <c r="F677" s="77"/>
      <c r="G677" s="156"/>
      <c r="H677" s="97"/>
      <c r="I677" s="97"/>
      <c r="J677" s="97"/>
      <c r="K677" s="97"/>
      <c r="P677" s="64" t="s">
        <v>309</v>
      </c>
      <c r="Q677" s="87" t="s">
        <v>309</v>
      </c>
      <c r="R677" s="87" t="s">
        <v>309</v>
      </c>
      <c r="S677" s="87" t="s">
        <v>309</v>
      </c>
      <c r="T677" s="87" t="s">
        <v>309</v>
      </c>
      <c r="U677" s="87" t="s">
        <v>309</v>
      </c>
      <c r="V677" s="87" t="s">
        <v>309</v>
      </c>
      <c r="W677" s="87" t="s">
        <v>309</v>
      </c>
      <c r="X677" s="87" t="s">
        <v>309</v>
      </c>
      <c r="Y677" s="64" t="s">
        <v>309</v>
      </c>
      <c r="AA677" s="64" t="str">
        <f>IF(Rg_ps!$E$5=Con_ve!$U$5,Con_ve!U677,IF(Rg_ps!$E$5=Con_ve!$V$5,Con_ve!V677,IF(Rg_ps!$E$5=Con_ve!$W$5,Con_ve!W677,IF(Rg_ps!$E$5=Con_ve!$X$5,Con_ve!X677,Con_ve!Y677))))</f>
        <v/>
      </c>
    </row>
    <row r="678" spans="2:27" ht="30" customHeight="1">
      <c r="B678" t="str">
        <f t="shared" si="11"/>
        <v/>
      </c>
      <c r="C678" s="97"/>
      <c r="D678" s="97"/>
      <c r="E678" s="97"/>
      <c r="F678" s="77"/>
      <c r="G678" s="156"/>
      <c r="H678" s="97"/>
      <c r="I678" s="97"/>
      <c r="J678" s="97"/>
      <c r="K678" s="97"/>
      <c r="P678" s="64" t="s">
        <v>309</v>
      </c>
      <c r="Q678" s="87" t="s">
        <v>309</v>
      </c>
      <c r="R678" s="87" t="s">
        <v>309</v>
      </c>
      <c r="S678" s="87" t="s">
        <v>309</v>
      </c>
      <c r="T678" s="87" t="s">
        <v>309</v>
      </c>
      <c r="U678" s="87" t="s">
        <v>309</v>
      </c>
      <c r="V678" s="87" t="s">
        <v>309</v>
      </c>
      <c r="W678" s="87" t="s">
        <v>309</v>
      </c>
      <c r="X678" s="87" t="s">
        <v>309</v>
      </c>
      <c r="Y678" s="64" t="s">
        <v>309</v>
      </c>
      <c r="AA678" s="64" t="str">
        <f>IF(Rg_ps!$E$5=Con_ve!$U$5,Con_ve!U678,IF(Rg_ps!$E$5=Con_ve!$V$5,Con_ve!V678,IF(Rg_ps!$E$5=Con_ve!$W$5,Con_ve!W678,IF(Rg_ps!$E$5=Con_ve!$X$5,Con_ve!X678,Con_ve!Y678))))</f>
        <v/>
      </c>
    </row>
    <row r="679" spans="2:27" ht="30" customHeight="1">
      <c r="B679" t="str">
        <f t="shared" si="11"/>
        <v/>
      </c>
      <c r="C679" s="97"/>
      <c r="D679" s="97"/>
      <c r="E679" s="97"/>
      <c r="F679" s="77"/>
      <c r="G679" s="156"/>
      <c r="H679" s="97"/>
      <c r="I679" s="97"/>
      <c r="J679" s="97"/>
      <c r="K679" s="97"/>
      <c r="P679" s="64" t="s">
        <v>309</v>
      </c>
      <c r="Q679" s="87" t="s">
        <v>309</v>
      </c>
      <c r="R679" s="87" t="s">
        <v>309</v>
      </c>
      <c r="S679" s="87" t="s">
        <v>309</v>
      </c>
      <c r="T679" s="87" t="s">
        <v>309</v>
      </c>
      <c r="U679" s="87" t="s">
        <v>309</v>
      </c>
      <c r="V679" s="87" t="s">
        <v>309</v>
      </c>
      <c r="W679" s="87" t="s">
        <v>309</v>
      </c>
      <c r="X679" s="87" t="s">
        <v>309</v>
      </c>
      <c r="Y679" s="64" t="s">
        <v>309</v>
      </c>
      <c r="AA679" s="64" t="str">
        <f>IF(Rg_ps!$E$5=Con_ve!$U$5,Con_ve!U679,IF(Rg_ps!$E$5=Con_ve!$V$5,Con_ve!V679,IF(Rg_ps!$E$5=Con_ve!$W$5,Con_ve!W679,IF(Rg_ps!$E$5=Con_ve!$X$5,Con_ve!X679,Con_ve!Y679))))</f>
        <v/>
      </c>
    </row>
    <row r="680" spans="2:27" ht="30" customHeight="1">
      <c r="B680" t="str">
        <f t="shared" si="11"/>
        <v/>
      </c>
      <c r="C680" s="97"/>
      <c r="D680" s="97"/>
      <c r="E680" s="97"/>
      <c r="F680" s="77"/>
      <c r="G680" s="156"/>
      <c r="H680" s="97"/>
      <c r="I680" s="97"/>
      <c r="J680" s="97"/>
      <c r="K680" s="97"/>
      <c r="P680" s="64" t="s">
        <v>309</v>
      </c>
      <c r="Q680" s="87" t="s">
        <v>309</v>
      </c>
      <c r="R680" s="87" t="s">
        <v>309</v>
      </c>
      <c r="S680" s="87" t="s">
        <v>309</v>
      </c>
      <c r="T680" s="87" t="s">
        <v>309</v>
      </c>
      <c r="U680" s="87" t="s">
        <v>309</v>
      </c>
      <c r="V680" s="87" t="s">
        <v>309</v>
      </c>
      <c r="W680" s="87" t="s">
        <v>309</v>
      </c>
      <c r="X680" s="87" t="s">
        <v>309</v>
      </c>
      <c r="Y680" s="64" t="s">
        <v>309</v>
      </c>
      <c r="AA680" s="64" t="str">
        <f>IF(Rg_ps!$E$5=Con_ve!$U$5,Con_ve!U680,IF(Rg_ps!$E$5=Con_ve!$V$5,Con_ve!V680,IF(Rg_ps!$E$5=Con_ve!$W$5,Con_ve!W680,IF(Rg_ps!$E$5=Con_ve!$X$5,Con_ve!X680,Con_ve!Y680))))</f>
        <v/>
      </c>
    </row>
    <row r="681" spans="2:27" ht="30" customHeight="1">
      <c r="B681" t="str">
        <f t="shared" si="11"/>
        <v/>
      </c>
      <c r="C681" s="97"/>
      <c r="D681" s="97"/>
      <c r="E681" s="97"/>
      <c r="F681" s="77"/>
      <c r="G681" s="156"/>
      <c r="H681" s="97"/>
      <c r="I681" s="97"/>
      <c r="J681" s="97"/>
      <c r="K681" s="97"/>
      <c r="P681" s="64" t="s">
        <v>309</v>
      </c>
      <c r="Q681" s="87" t="s">
        <v>309</v>
      </c>
      <c r="R681" s="87" t="s">
        <v>309</v>
      </c>
      <c r="S681" s="87" t="s">
        <v>309</v>
      </c>
      <c r="T681" s="87" t="s">
        <v>309</v>
      </c>
      <c r="U681" s="87" t="s">
        <v>309</v>
      </c>
      <c r="V681" s="87" t="s">
        <v>309</v>
      </c>
      <c r="W681" s="87" t="s">
        <v>309</v>
      </c>
      <c r="X681" s="87" t="s">
        <v>309</v>
      </c>
      <c r="Y681" s="64" t="s">
        <v>309</v>
      </c>
      <c r="AA681" s="64" t="str">
        <f>IF(Rg_ps!$E$5=Con_ve!$U$5,Con_ve!U681,IF(Rg_ps!$E$5=Con_ve!$V$5,Con_ve!V681,IF(Rg_ps!$E$5=Con_ve!$W$5,Con_ve!W681,IF(Rg_ps!$E$5=Con_ve!$X$5,Con_ve!X681,Con_ve!Y681))))</f>
        <v/>
      </c>
    </row>
    <row r="682" spans="2:27" ht="30" customHeight="1">
      <c r="B682" t="str">
        <f t="shared" si="11"/>
        <v/>
      </c>
      <c r="C682" s="97"/>
      <c r="D682" s="97"/>
      <c r="E682" s="97"/>
      <c r="F682" s="77"/>
      <c r="G682" s="156"/>
      <c r="H682" s="97"/>
      <c r="I682" s="97"/>
      <c r="J682" s="97"/>
      <c r="K682" s="97"/>
      <c r="P682" s="64" t="s">
        <v>309</v>
      </c>
      <c r="Q682" s="87" t="s">
        <v>309</v>
      </c>
      <c r="R682" s="87" t="s">
        <v>309</v>
      </c>
      <c r="S682" s="87" t="s">
        <v>309</v>
      </c>
      <c r="T682" s="87" t="s">
        <v>309</v>
      </c>
      <c r="U682" s="87" t="s">
        <v>309</v>
      </c>
      <c r="V682" s="87" t="s">
        <v>309</v>
      </c>
      <c r="W682" s="87" t="s">
        <v>309</v>
      </c>
      <c r="X682" s="87" t="s">
        <v>309</v>
      </c>
      <c r="Y682" s="64" t="s">
        <v>309</v>
      </c>
      <c r="AA682" s="64" t="str">
        <f>IF(Rg_ps!$E$5=Con_ve!$U$5,Con_ve!U682,IF(Rg_ps!$E$5=Con_ve!$V$5,Con_ve!V682,IF(Rg_ps!$E$5=Con_ve!$W$5,Con_ve!W682,IF(Rg_ps!$E$5=Con_ve!$X$5,Con_ve!X682,Con_ve!Y682))))</f>
        <v/>
      </c>
    </row>
    <row r="683" spans="2:27" ht="30" customHeight="1">
      <c r="B683" t="str">
        <f t="shared" si="11"/>
        <v/>
      </c>
      <c r="C683" s="97"/>
      <c r="D683" s="97"/>
      <c r="E683" s="97"/>
      <c r="F683" s="77"/>
      <c r="G683" s="156"/>
      <c r="H683" s="97"/>
      <c r="I683" s="97"/>
      <c r="J683" s="97"/>
      <c r="K683" s="97"/>
      <c r="P683" s="64" t="s">
        <v>309</v>
      </c>
      <c r="Q683" s="87" t="s">
        <v>309</v>
      </c>
      <c r="R683" s="87" t="s">
        <v>309</v>
      </c>
      <c r="S683" s="87" t="s">
        <v>309</v>
      </c>
      <c r="T683" s="87" t="s">
        <v>309</v>
      </c>
      <c r="U683" s="87" t="s">
        <v>309</v>
      </c>
      <c r="V683" s="87" t="s">
        <v>309</v>
      </c>
      <c r="W683" s="87" t="s">
        <v>309</v>
      </c>
      <c r="X683" s="87" t="s">
        <v>309</v>
      </c>
      <c r="Y683" s="64" t="s">
        <v>309</v>
      </c>
      <c r="AA683" s="64" t="str">
        <f>IF(Rg_ps!$E$5=Con_ve!$U$5,Con_ve!U683,IF(Rg_ps!$E$5=Con_ve!$V$5,Con_ve!V683,IF(Rg_ps!$E$5=Con_ve!$W$5,Con_ve!W683,IF(Rg_ps!$E$5=Con_ve!$X$5,Con_ve!X683,Con_ve!Y683))))</f>
        <v/>
      </c>
    </row>
    <row r="684" spans="2:27" ht="30" customHeight="1">
      <c r="B684" t="str">
        <f t="shared" si="11"/>
        <v/>
      </c>
      <c r="C684" s="97"/>
      <c r="D684" s="97"/>
      <c r="E684" s="97"/>
      <c r="F684" s="77"/>
      <c r="G684" s="156"/>
      <c r="H684" s="97"/>
      <c r="I684" s="97"/>
      <c r="J684" s="97"/>
      <c r="K684" s="97"/>
      <c r="P684" s="64" t="s">
        <v>309</v>
      </c>
      <c r="Q684" s="87" t="s">
        <v>309</v>
      </c>
      <c r="R684" s="87" t="s">
        <v>309</v>
      </c>
      <c r="S684" s="87" t="s">
        <v>309</v>
      </c>
      <c r="T684" s="87" t="s">
        <v>309</v>
      </c>
      <c r="U684" s="87" t="s">
        <v>309</v>
      </c>
      <c r="V684" s="87" t="s">
        <v>309</v>
      </c>
      <c r="W684" s="87" t="s">
        <v>309</v>
      </c>
      <c r="X684" s="87" t="s">
        <v>309</v>
      </c>
      <c r="Y684" s="64" t="s">
        <v>309</v>
      </c>
      <c r="AA684" s="64" t="str">
        <f>IF(Rg_ps!$E$5=Con_ve!$U$5,Con_ve!U684,IF(Rg_ps!$E$5=Con_ve!$V$5,Con_ve!V684,IF(Rg_ps!$E$5=Con_ve!$W$5,Con_ve!W684,IF(Rg_ps!$E$5=Con_ve!$X$5,Con_ve!X684,Con_ve!Y684))))</f>
        <v/>
      </c>
    </row>
    <row r="685" spans="2:27" ht="30" customHeight="1">
      <c r="B685" t="str">
        <f t="shared" si="11"/>
        <v/>
      </c>
      <c r="C685" s="97"/>
      <c r="D685" s="97"/>
      <c r="E685" s="97"/>
      <c r="F685" s="77"/>
      <c r="G685" s="156"/>
      <c r="H685" s="97"/>
      <c r="I685" s="97"/>
      <c r="J685" s="97"/>
      <c r="K685" s="97"/>
      <c r="P685" s="64" t="s">
        <v>309</v>
      </c>
      <c r="Q685" s="87" t="s">
        <v>309</v>
      </c>
      <c r="R685" s="87" t="s">
        <v>309</v>
      </c>
      <c r="S685" s="87" t="s">
        <v>309</v>
      </c>
      <c r="T685" s="87" t="s">
        <v>309</v>
      </c>
      <c r="U685" s="87" t="s">
        <v>309</v>
      </c>
      <c r="V685" s="87" t="s">
        <v>309</v>
      </c>
      <c r="W685" s="87" t="s">
        <v>309</v>
      </c>
      <c r="X685" s="87" t="s">
        <v>309</v>
      </c>
      <c r="Y685" s="64" t="s">
        <v>309</v>
      </c>
      <c r="AA685" s="64" t="str">
        <f>IF(Rg_ps!$E$5=Con_ve!$U$5,Con_ve!U685,IF(Rg_ps!$E$5=Con_ve!$V$5,Con_ve!V685,IF(Rg_ps!$E$5=Con_ve!$W$5,Con_ve!W685,IF(Rg_ps!$E$5=Con_ve!$X$5,Con_ve!X685,Con_ve!Y685))))</f>
        <v/>
      </c>
    </row>
    <row r="686" spans="2:27" ht="30" customHeight="1">
      <c r="B686" t="str">
        <f t="shared" si="11"/>
        <v/>
      </c>
      <c r="C686" s="97"/>
      <c r="D686" s="97"/>
      <c r="E686" s="97"/>
      <c r="F686" s="77"/>
      <c r="G686" s="156"/>
      <c r="H686" s="97"/>
      <c r="I686" s="97"/>
      <c r="J686" s="97"/>
      <c r="K686" s="97"/>
      <c r="P686" s="64" t="s">
        <v>309</v>
      </c>
      <c r="Q686" s="87" t="s">
        <v>309</v>
      </c>
      <c r="R686" s="87" t="s">
        <v>309</v>
      </c>
      <c r="S686" s="87" t="s">
        <v>309</v>
      </c>
      <c r="T686" s="87" t="s">
        <v>309</v>
      </c>
      <c r="U686" s="87" t="s">
        <v>309</v>
      </c>
      <c r="V686" s="87" t="s">
        <v>309</v>
      </c>
      <c r="W686" s="87" t="s">
        <v>309</v>
      </c>
      <c r="X686" s="87" t="s">
        <v>309</v>
      </c>
      <c r="Y686" s="64" t="s">
        <v>309</v>
      </c>
      <c r="AA686" s="64" t="str">
        <f>IF(Rg_ps!$E$5=Con_ve!$U$5,Con_ve!U686,IF(Rg_ps!$E$5=Con_ve!$V$5,Con_ve!V686,IF(Rg_ps!$E$5=Con_ve!$W$5,Con_ve!W686,IF(Rg_ps!$E$5=Con_ve!$X$5,Con_ve!X686,Con_ve!Y686))))</f>
        <v/>
      </c>
    </row>
    <row r="687" spans="2:27" ht="30" customHeight="1">
      <c r="B687" t="str">
        <f t="shared" si="11"/>
        <v/>
      </c>
      <c r="C687" s="97"/>
      <c r="D687" s="97"/>
      <c r="E687" s="97"/>
      <c r="F687" s="77"/>
      <c r="G687" s="156"/>
      <c r="H687" s="97"/>
      <c r="I687" s="97"/>
      <c r="J687" s="97"/>
      <c r="K687" s="97"/>
      <c r="P687" s="64" t="s">
        <v>309</v>
      </c>
      <c r="Q687" s="87" t="s">
        <v>309</v>
      </c>
      <c r="R687" s="87" t="s">
        <v>309</v>
      </c>
      <c r="S687" s="87" t="s">
        <v>309</v>
      </c>
      <c r="T687" s="87" t="s">
        <v>309</v>
      </c>
      <c r="U687" s="87" t="s">
        <v>309</v>
      </c>
      <c r="V687" s="87" t="s">
        <v>309</v>
      </c>
      <c r="W687" s="87" t="s">
        <v>309</v>
      </c>
      <c r="X687" s="87" t="s">
        <v>309</v>
      </c>
      <c r="Y687" s="64" t="s">
        <v>309</v>
      </c>
      <c r="AA687" s="64" t="str">
        <f>IF(Rg_ps!$E$5=Con_ve!$U$5,Con_ve!U687,IF(Rg_ps!$E$5=Con_ve!$V$5,Con_ve!V687,IF(Rg_ps!$E$5=Con_ve!$W$5,Con_ve!W687,IF(Rg_ps!$E$5=Con_ve!$X$5,Con_ve!X687,Con_ve!Y687))))</f>
        <v/>
      </c>
    </row>
    <row r="688" spans="2:27" ht="30" customHeight="1">
      <c r="B688" t="str">
        <f t="shared" si="11"/>
        <v/>
      </c>
      <c r="C688" s="97"/>
      <c r="D688" s="97"/>
      <c r="E688" s="97"/>
      <c r="F688" s="77"/>
      <c r="G688" s="156"/>
      <c r="H688" s="97"/>
      <c r="I688" s="97"/>
      <c r="J688" s="97"/>
      <c r="K688" s="97"/>
      <c r="P688" s="64" t="s">
        <v>309</v>
      </c>
      <c r="Q688" s="87" t="s">
        <v>309</v>
      </c>
      <c r="R688" s="87" t="s">
        <v>309</v>
      </c>
      <c r="S688" s="87" t="s">
        <v>309</v>
      </c>
      <c r="T688" s="87" t="s">
        <v>309</v>
      </c>
      <c r="U688" s="87" t="s">
        <v>309</v>
      </c>
      <c r="V688" s="87" t="s">
        <v>309</v>
      </c>
      <c r="W688" s="87" t="s">
        <v>309</v>
      </c>
      <c r="X688" s="87" t="s">
        <v>309</v>
      </c>
      <c r="Y688" s="64" t="s">
        <v>309</v>
      </c>
      <c r="AA688" s="64" t="str">
        <f>IF(Rg_ps!$E$5=Con_ve!$U$5,Con_ve!U688,IF(Rg_ps!$E$5=Con_ve!$V$5,Con_ve!V688,IF(Rg_ps!$E$5=Con_ve!$W$5,Con_ve!W688,IF(Rg_ps!$E$5=Con_ve!$X$5,Con_ve!X688,Con_ve!Y688))))</f>
        <v/>
      </c>
    </row>
    <row r="689" spans="2:27" ht="30" customHeight="1">
      <c r="B689" t="str">
        <f t="shared" si="11"/>
        <v/>
      </c>
      <c r="C689" s="97"/>
      <c r="D689" s="97"/>
      <c r="E689" s="97"/>
      <c r="F689" s="77"/>
      <c r="G689" s="156"/>
      <c r="H689" s="97"/>
      <c r="I689" s="97"/>
      <c r="J689" s="97"/>
      <c r="K689" s="97"/>
      <c r="P689" s="64" t="s">
        <v>309</v>
      </c>
      <c r="Q689" s="87" t="s">
        <v>309</v>
      </c>
      <c r="R689" s="87" t="s">
        <v>309</v>
      </c>
      <c r="S689" s="87" t="s">
        <v>309</v>
      </c>
      <c r="T689" s="87" t="s">
        <v>309</v>
      </c>
      <c r="U689" s="87" t="s">
        <v>309</v>
      </c>
      <c r="V689" s="87" t="s">
        <v>309</v>
      </c>
      <c r="W689" s="87" t="s">
        <v>309</v>
      </c>
      <c r="X689" s="87" t="s">
        <v>309</v>
      </c>
      <c r="Y689" s="64" t="s">
        <v>309</v>
      </c>
      <c r="AA689" s="64" t="str">
        <f>IF(Rg_ps!$E$5=Con_ve!$U$5,Con_ve!U689,IF(Rg_ps!$E$5=Con_ve!$V$5,Con_ve!V689,IF(Rg_ps!$E$5=Con_ve!$W$5,Con_ve!W689,IF(Rg_ps!$E$5=Con_ve!$X$5,Con_ve!X689,Con_ve!Y689))))</f>
        <v/>
      </c>
    </row>
    <row r="690" spans="2:27" ht="30" customHeight="1">
      <c r="B690" t="str">
        <f t="shared" si="11"/>
        <v/>
      </c>
      <c r="C690" s="97"/>
      <c r="D690" s="97"/>
      <c r="E690" s="97"/>
      <c r="F690" s="77"/>
      <c r="G690" s="156"/>
      <c r="H690" s="97"/>
      <c r="I690" s="97"/>
      <c r="J690" s="97"/>
      <c r="K690" s="97"/>
      <c r="P690" s="64" t="s">
        <v>309</v>
      </c>
      <c r="Q690" s="87" t="s">
        <v>309</v>
      </c>
      <c r="R690" s="87" t="s">
        <v>309</v>
      </c>
      <c r="S690" s="87" t="s">
        <v>309</v>
      </c>
      <c r="T690" s="87" t="s">
        <v>309</v>
      </c>
      <c r="U690" s="87" t="s">
        <v>309</v>
      </c>
      <c r="V690" s="87" t="s">
        <v>309</v>
      </c>
      <c r="W690" s="87" t="s">
        <v>309</v>
      </c>
      <c r="X690" s="87" t="s">
        <v>309</v>
      </c>
      <c r="Y690" s="64" t="s">
        <v>309</v>
      </c>
      <c r="AA690" s="64" t="str">
        <f>IF(Rg_ps!$E$5=Con_ve!$U$5,Con_ve!U690,IF(Rg_ps!$E$5=Con_ve!$V$5,Con_ve!V690,IF(Rg_ps!$E$5=Con_ve!$W$5,Con_ve!W690,IF(Rg_ps!$E$5=Con_ve!$X$5,Con_ve!X690,Con_ve!Y690))))</f>
        <v/>
      </c>
    </row>
    <row r="691" spans="2:27" ht="30" customHeight="1">
      <c r="B691" t="str">
        <f t="shared" si="11"/>
        <v/>
      </c>
      <c r="C691" s="97"/>
      <c r="D691" s="97"/>
      <c r="E691" s="97"/>
      <c r="F691" s="77"/>
      <c r="G691" s="156"/>
      <c r="H691" s="97"/>
      <c r="I691" s="97"/>
      <c r="J691" s="97"/>
      <c r="K691" s="97"/>
      <c r="P691" s="64" t="s">
        <v>309</v>
      </c>
      <c r="Q691" s="87" t="s">
        <v>309</v>
      </c>
      <c r="R691" s="87" t="s">
        <v>309</v>
      </c>
      <c r="S691" s="87" t="s">
        <v>309</v>
      </c>
      <c r="T691" s="87" t="s">
        <v>309</v>
      </c>
      <c r="U691" s="87" t="s">
        <v>309</v>
      </c>
      <c r="V691" s="87" t="s">
        <v>309</v>
      </c>
      <c r="W691" s="87" t="s">
        <v>309</v>
      </c>
      <c r="X691" s="87" t="s">
        <v>309</v>
      </c>
      <c r="Y691" s="64" t="s">
        <v>309</v>
      </c>
      <c r="AA691" s="64" t="str">
        <f>IF(Rg_ps!$E$5=Con_ve!$U$5,Con_ve!U691,IF(Rg_ps!$E$5=Con_ve!$V$5,Con_ve!V691,IF(Rg_ps!$E$5=Con_ve!$W$5,Con_ve!W691,IF(Rg_ps!$E$5=Con_ve!$X$5,Con_ve!X691,Con_ve!Y691))))</f>
        <v/>
      </c>
    </row>
    <row r="692" spans="2:27" ht="30" customHeight="1">
      <c r="B692" t="str">
        <f t="shared" si="11"/>
        <v/>
      </c>
      <c r="C692" s="97"/>
      <c r="D692" s="97"/>
      <c r="E692" s="97"/>
      <c r="F692" s="77"/>
      <c r="G692" s="156"/>
      <c r="H692" s="97"/>
      <c r="I692" s="97"/>
      <c r="J692" s="97"/>
      <c r="K692" s="97"/>
      <c r="P692" s="64" t="s">
        <v>309</v>
      </c>
      <c r="Q692" s="87" t="s">
        <v>309</v>
      </c>
      <c r="R692" s="87" t="s">
        <v>309</v>
      </c>
      <c r="S692" s="87" t="s">
        <v>309</v>
      </c>
      <c r="T692" s="87" t="s">
        <v>309</v>
      </c>
      <c r="U692" s="87" t="s">
        <v>309</v>
      </c>
      <c r="V692" s="87" t="s">
        <v>309</v>
      </c>
      <c r="W692" s="87" t="s">
        <v>309</v>
      </c>
      <c r="X692" s="87" t="s">
        <v>309</v>
      </c>
      <c r="Y692" s="64" t="s">
        <v>309</v>
      </c>
      <c r="AA692" s="64" t="str">
        <f>IF(Rg_ps!$E$5=Con_ve!$U$5,Con_ve!U692,IF(Rg_ps!$E$5=Con_ve!$V$5,Con_ve!V692,IF(Rg_ps!$E$5=Con_ve!$W$5,Con_ve!W692,IF(Rg_ps!$E$5=Con_ve!$X$5,Con_ve!X692,Con_ve!Y692))))</f>
        <v/>
      </c>
    </row>
    <row r="693" spans="2:27" ht="30" customHeight="1">
      <c r="B693" t="str">
        <f t="shared" si="11"/>
        <v/>
      </c>
      <c r="C693" s="97"/>
      <c r="D693" s="97"/>
      <c r="E693" s="97"/>
      <c r="F693" s="77"/>
      <c r="G693" s="156"/>
      <c r="H693" s="97"/>
      <c r="I693" s="97"/>
      <c r="J693" s="97"/>
      <c r="K693" s="97"/>
      <c r="P693" s="64" t="s">
        <v>309</v>
      </c>
      <c r="Q693" s="87" t="s">
        <v>309</v>
      </c>
      <c r="R693" s="87" t="s">
        <v>309</v>
      </c>
      <c r="S693" s="87" t="s">
        <v>309</v>
      </c>
      <c r="T693" s="87" t="s">
        <v>309</v>
      </c>
      <c r="U693" s="87" t="s">
        <v>309</v>
      </c>
      <c r="V693" s="87" t="s">
        <v>309</v>
      </c>
      <c r="W693" s="87" t="s">
        <v>309</v>
      </c>
      <c r="X693" s="87" t="s">
        <v>309</v>
      </c>
      <c r="Y693" s="64" t="s">
        <v>309</v>
      </c>
      <c r="AA693" s="64" t="str">
        <f>IF(Rg_ps!$E$5=Con_ve!$U$5,Con_ve!U693,IF(Rg_ps!$E$5=Con_ve!$V$5,Con_ve!V693,IF(Rg_ps!$E$5=Con_ve!$W$5,Con_ve!W693,IF(Rg_ps!$E$5=Con_ve!$X$5,Con_ve!X693,Con_ve!Y693))))</f>
        <v/>
      </c>
    </row>
    <row r="694" spans="2:27" ht="30" customHeight="1">
      <c r="B694" t="str">
        <f t="shared" si="11"/>
        <v/>
      </c>
      <c r="C694" s="97"/>
      <c r="D694" s="97"/>
      <c r="E694" s="97"/>
      <c r="F694" s="77"/>
      <c r="G694" s="156"/>
      <c r="H694" s="97"/>
      <c r="I694" s="97"/>
      <c r="J694" s="97"/>
      <c r="K694" s="97"/>
      <c r="P694" s="64" t="s">
        <v>309</v>
      </c>
      <c r="Q694" s="87" t="s">
        <v>309</v>
      </c>
      <c r="R694" s="87" t="s">
        <v>309</v>
      </c>
      <c r="S694" s="87" t="s">
        <v>309</v>
      </c>
      <c r="T694" s="87" t="s">
        <v>309</v>
      </c>
      <c r="U694" s="87" t="s">
        <v>309</v>
      </c>
      <c r="V694" s="87" t="s">
        <v>309</v>
      </c>
      <c r="W694" s="87" t="s">
        <v>309</v>
      </c>
      <c r="X694" s="87" t="s">
        <v>309</v>
      </c>
      <c r="Y694" s="64" t="s">
        <v>309</v>
      </c>
      <c r="AA694" s="64" t="str">
        <f>IF(Rg_ps!$E$5=Con_ve!$U$5,Con_ve!U694,IF(Rg_ps!$E$5=Con_ve!$V$5,Con_ve!V694,IF(Rg_ps!$E$5=Con_ve!$W$5,Con_ve!W694,IF(Rg_ps!$E$5=Con_ve!$X$5,Con_ve!X694,Con_ve!Y694))))</f>
        <v/>
      </c>
    </row>
    <row r="695" spans="2:27" ht="30" customHeight="1">
      <c r="B695" t="str">
        <f t="shared" si="11"/>
        <v/>
      </c>
      <c r="C695" s="97"/>
      <c r="D695" s="97"/>
      <c r="E695" s="97"/>
      <c r="F695" s="77"/>
      <c r="G695" s="156"/>
      <c r="H695" s="97"/>
      <c r="I695" s="97"/>
      <c r="J695" s="97"/>
      <c r="K695" s="97"/>
      <c r="P695" s="64" t="s">
        <v>309</v>
      </c>
      <c r="Q695" s="87" t="s">
        <v>309</v>
      </c>
      <c r="R695" s="87" t="s">
        <v>309</v>
      </c>
      <c r="S695" s="87" t="s">
        <v>309</v>
      </c>
      <c r="T695" s="87" t="s">
        <v>309</v>
      </c>
      <c r="U695" s="87" t="s">
        <v>309</v>
      </c>
      <c r="V695" s="87" t="s">
        <v>309</v>
      </c>
      <c r="W695" s="87" t="s">
        <v>309</v>
      </c>
      <c r="X695" s="87" t="s">
        <v>309</v>
      </c>
      <c r="Y695" s="64" t="s">
        <v>309</v>
      </c>
      <c r="AA695" s="64" t="str">
        <f>IF(Rg_ps!$E$5=Con_ve!$U$5,Con_ve!U695,IF(Rg_ps!$E$5=Con_ve!$V$5,Con_ve!V695,IF(Rg_ps!$E$5=Con_ve!$W$5,Con_ve!W695,IF(Rg_ps!$E$5=Con_ve!$X$5,Con_ve!X695,Con_ve!Y695))))</f>
        <v/>
      </c>
    </row>
    <row r="696" spans="2:27" ht="30" customHeight="1">
      <c r="B696" t="str">
        <f t="shared" si="11"/>
        <v/>
      </c>
      <c r="C696" s="97"/>
      <c r="D696" s="97"/>
      <c r="E696" s="97"/>
      <c r="F696" s="77"/>
      <c r="G696" s="156"/>
      <c r="H696" s="97"/>
      <c r="I696" s="97"/>
      <c r="J696" s="97"/>
      <c r="K696" s="97"/>
      <c r="P696" s="64" t="s">
        <v>309</v>
      </c>
      <c r="Q696" s="87" t="s">
        <v>309</v>
      </c>
      <c r="R696" s="87" t="s">
        <v>309</v>
      </c>
      <c r="S696" s="87" t="s">
        <v>309</v>
      </c>
      <c r="T696" s="87" t="s">
        <v>309</v>
      </c>
      <c r="U696" s="87" t="s">
        <v>309</v>
      </c>
      <c r="V696" s="87" t="s">
        <v>309</v>
      </c>
      <c r="W696" s="87" t="s">
        <v>309</v>
      </c>
      <c r="X696" s="87" t="s">
        <v>309</v>
      </c>
      <c r="Y696" s="64" t="s">
        <v>309</v>
      </c>
      <c r="AA696" s="64" t="str">
        <f>IF(Rg_ps!$E$5=Con_ve!$U$5,Con_ve!U696,IF(Rg_ps!$E$5=Con_ve!$V$5,Con_ve!V696,IF(Rg_ps!$E$5=Con_ve!$W$5,Con_ve!W696,IF(Rg_ps!$E$5=Con_ve!$X$5,Con_ve!X696,Con_ve!Y696))))</f>
        <v/>
      </c>
    </row>
    <row r="697" spans="2:27" ht="30" customHeight="1">
      <c r="B697" t="str">
        <f t="shared" si="11"/>
        <v/>
      </c>
      <c r="C697" s="97"/>
      <c r="D697" s="97"/>
      <c r="E697" s="97"/>
      <c r="F697" s="77"/>
      <c r="G697" s="156"/>
      <c r="H697" s="97"/>
      <c r="I697" s="97"/>
      <c r="J697" s="97"/>
      <c r="K697" s="97"/>
      <c r="P697" s="64" t="s">
        <v>309</v>
      </c>
      <c r="Q697" s="87" t="s">
        <v>309</v>
      </c>
      <c r="R697" s="87" t="s">
        <v>309</v>
      </c>
      <c r="S697" s="87" t="s">
        <v>309</v>
      </c>
      <c r="T697" s="87" t="s">
        <v>309</v>
      </c>
      <c r="U697" s="87" t="s">
        <v>309</v>
      </c>
      <c r="V697" s="87" t="s">
        <v>309</v>
      </c>
      <c r="W697" s="87" t="s">
        <v>309</v>
      </c>
      <c r="X697" s="87" t="s">
        <v>309</v>
      </c>
      <c r="Y697" s="64" t="s">
        <v>309</v>
      </c>
      <c r="AA697" s="64" t="str">
        <f>IF(Rg_ps!$E$5=Con_ve!$U$5,Con_ve!U697,IF(Rg_ps!$E$5=Con_ve!$V$5,Con_ve!V697,IF(Rg_ps!$E$5=Con_ve!$W$5,Con_ve!W697,IF(Rg_ps!$E$5=Con_ve!$X$5,Con_ve!X697,Con_ve!Y697))))</f>
        <v/>
      </c>
    </row>
    <row r="698" spans="2:27" ht="30" customHeight="1">
      <c r="B698" t="str">
        <f t="shared" si="11"/>
        <v/>
      </c>
      <c r="C698" s="97"/>
      <c r="D698" s="97"/>
      <c r="E698" s="97"/>
      <c r="F698" s="77"/>
      <c r="G698" s="156"/>
      <c r="H698" s="97"/>
      <c r="I698" s="97"/>
      <c r="J698" s="97"/>
      <c r="K698" s="97"/>
      <c r="P698" s="64" t="s">
        <v>309</v>
      </c>
      <c r="Q698" s="87" t="s">
        <v>309</v>
      </c>
      <c r="R698" s="87" t="s">
        <v>309</v>
      </c>
      <c r="S698" s="87" t="s">
        <v>309</v>
      </c>
      <c r="T698" s="87" t="s">
        <v>309</v>
      </c>
      <c r="U698" s="87" t="s">
        <v>309</v>
      </c>
      <c r="V698" s="87" t="s">
        <v>309</v>
      </c>
      <c r="W698" s="87" t="s">
        <v>309</v>
      </c>
      <c r="X698" s="87" t="s">
        <v>309</v>
      </c>
      <c r="Y698" s="64" t="s">
        <v>309</v>
      </c>
      <c r="AA698" s="64" t="str">
        <f>IF(Rg_ps!$E$5=Con_ve!$U$5,Con_ve!U698,IF(Rg_ps!$E$5=Con_ve!$V$5,Con_ve!V698,IF(Rg_ps!$E$5=Con_ve!$W$5,Con_ve!W698,IF(Rg_ps!$E$5=Con_ve!$X$5,Con_ve!X698,Con_ve!Y698))))</f>
        <v/>
      </c>
    </row>
    <row r="699" spans="2:27" ht="30" customHeight="1">
      <c r="B699" t="str">
        <f t="shared" si="11"/>
        <v/>
      </c>
      <c r="C699" s="97"/>
      <c r="D699" s="97"/>
      <c r="E699" s="97"/>
      <c r="F699" s="77"/>
      <c r="G699" s="156"/>
      <c r="H699" s="97"/>
      <c r="I699" s="97"/>
      <c r="J699" s="97"/>
      <c r="K699" s="97"/>
      <c r="P699" s="64" t="s">
        <v>309</v>
      </c>
      <c r="Q699" s="87" t="s">
        <v>309</v>
      </c>
      <c r="R699" s="87" t="s">
        <v>309</v>
      </c>
      <c r="S699" s="87" t="s">
        <v>309</v>
      </c>
      <c r="T699" s="87" t="s">
        <v>309</v>
      </c>
      <c r="U699" s="87" t="s">
        <v>309</v>
      </c>
      <c r="V699" s="87" t="s">
        <v>309</v>
      </c>
      <c r="W699" s="87" t="s">
        <v>309</v>
      </c>
      <c r="X699" s="87" t="s">
        <v>309</v>
      </c>
      <c r="Y699" s="64" t="s">
        <v>309</v>
      </c>
      <c r="AA699" s="64" t="str">
        <f>IF(Rg_ps!$E$5=Con_ve!$U$5,Con_ve!U699,IF(Rg_ps!$E$5=Con_ve!$V$5,Con_ve!V699,IF(Rg_ps!$E$5=Con_ve!$W$5,Con_ve!W699,IF(Rg_ps!$E$5=Con_ve!$X$5,Con_ve!X699,Con_ve!Y699))))</f>
        <v/>
      </c>
    </row>
    <row r="700" spans="2:27" ht="30" customHeight="1">
      <c r="B700" t="str">
        <f t="shared" si="11"/>
        <v/>
      </c>
      <c r="C700" s="97"/>
      <c r="D700" s="97"/>
      <c r="E700" s="97"/>
      <c r="F700" s="77"/>
      <c r="G700" s="156"/>
      <c r="H700" s="97"/>
      <c r="I700" s="97"/>
      <c r="J700" s="97"/>
      <c r="K700" s="97"/>
      <c r="P700" s="64" t="s">
        <v>309</v>
      </c>
      <c r="Q700" s="87" t="s">
        <v>309</v>
      </c>
      <c r="R700" s="87" t="s">
        <v>309</v>
      </c>
      <c r="S700" s="87" t="s">
        <v>309</v>
      </c>
      <c r="T700" s="87" t="s">
        <v>309</v>
      </c>
      <c r="U700" s="87" t="s">
        <v>309</v>
      </c>
      <c r="V700" s="87" t="s">
        <v>309</v>
      </c>
      <c r="W700" s="87" t="s">
        <v>309</v>
      </c>
      <c r="X700" s="87" t="s">
        <v>309</v>
      </c>
      <c r="Y700" s="64" t="s">
        <v>309</v>
      </c>
      <c r="AA700" s="64" t="str">
        <f>IF(Rg_ps!$E$5=Con_ve!$U$5,Con_ve!U700,IF(Rg_ps!$E$5=Con_ve!$V$5,Con_ve!V700,IF(Rg_ps!$E$5=Con_ve!$W$5,Con_ve!W700,IF(Rg_ps!$E$5=Con_ve!$X$5,Con_ve!X700,Con_ve!Y700))))</f>
        <v/>
      </c>
    </row>
    <row r="701" spans="2:27" ht="30" customHeight="1">
      <c r="B701" t="str">
        <f t="shared" si="11"/>
        <v/>
      </c>
      <c r="C701" s="97"/>
      <c r="D701" s="97"/>
      <c r="E701" s="97"/>
      <c r="F701" s="77"/>
      <c r="G701" s="156"/>
      <c r="H701" s="97"/>
      <c r="I701" s="97"/>
      <c r="J701" s="97"/>
      <c r="K701" s="97"/>
      <c r="P701" s="64" t="s">
        <v>309</v>
      </c>
      <c r="Q701" s="87" t="s">
        <v>309</v>
      </c>
      <c r="R701" s="87" t="s">
        <v>309</v>
      </c>
      <c r="S701" s="87" t="s">
        <v>309</v>
      </c>
      <c r="T701" s="87" t="s">
        <v>309</v>
      </c>
      <c r="U701" s="87" t="s">
        <v>309</v>
      </c>
      <c r="V701" s="87" t="s">
        <v>309</v>
      </c>
      <c r="W701" s="87" t="s">
        <v>309</v>
      </c>
      <c r="X701" s="87" t="s">
        <v>309</v>
      </c>
      <c r="Y701" s="64" t="s">
        <v>309</v>
      </c>
      <c r="AA701" s="64" t="str">
        <f>IF(Rg_ps!$E$5=Con_ve!$U$5,Con_ve!U701,IF(Rg_ps!$E$5=Con_ve!$V$5,Con_ve!V701,IF(Rg_ps!$E$5=Con_ve!$W$5,Con_ve!W701,IF(Rg_ps!$E$5=Con_ve!$X$5,Con_ve!X701,Con_ve!Y701))))</f>
        <v/>
      </c>
    </row>
    <row r="702" spans="2:27" ht="30" customHeight="1">
      <c r="B702" t="str">
        <f t="shared" si="11"/>
        <v/>
      </c>
      <c r="C702" s="97"/>
      <c r="D702" s="97"/>
      <c r="E702" s="97"/>
      <c r="F702" s="77"/>
      <c r="G702" s="156"/>
      <c r="H702" s="97"/>
      <c r="I702" s="97"/>
      <c r="J702" s="97"/>
      <c r="K702" s="97"/>
      <c r="P702" s="64" t="s">
        <v>309</v>
      </c>
      <c r="Q702" s="87" t="s">
        <v>309</v>
      </c>
      <c r="R702" s="87" t="s">
        <v>309</v>
      </c>
      <c r="S702" s="87" t="s">
        <v>309</v>
      </c>
      <c r="T702" s="87" t="s">
        <v>309</v>
      </c>
      <c r="U702" s="87" t="s">
        <v>309</v>
      </c>
      <c r="V702" s="87" t="s">
        <v>309</v>
      </c>
      <c r="W702" s="87" t="s">
        <v>309</v>
      </c>
      <c r="X702" s="87" t="s">
        <v>309</v>
      </c>
      <c r="Y702" s="64" t="s">
        <v>309</v>
      </c>
      <c r="AA702" s="64" t="str">
        <f>IF(Rg_ps!$E$5=Con_ve!$U$5,Con_ve!U702,IF(Rg_ps!$E$5=Con_ve!$V$5,Con_ve!V702,IF(Rg_ps!$E$5=Con_ve!$W$5,Con_ve!W702,IF(Rg_ps!$E$5=Con_ve!$X$5,Con_ve!X702,Con_ve!Y702))))</f>
        <v/>
      </c>
    </row>
    <row r="703" spans="2:27" ht="30" customHeight="1">
      <c r="B703" t="str">
        <f t="shared" si="11"/>
        <v/>
      </c>
      <c r="C703" s="97"/>
      <c r="D703" s="97"/>
      <c r="E703" s="97"/>
      <c r="F703" s="77"/>
      <c r="G703" s="156"/>
      <c r="H703" s="97"/>
      <c r="I703" s="97"/>
      <c r="J703" s="97"/>
      <c r="K703" s="97"/>
      <c r="P703" s="64" t="s">
        <v>309</v>
      </c>
      <c r="Q703" s="87" t="s">
        <v>309</v>
      </c>
      <c r="R703" s="87" t="s">
        <v>309</v>
      </c>
      <c r="S703" s="87" t="s">
        <v>309</v>
      </c>
      <c r="T703" s="87" t="s">
        <v>309</v>
      </c>
      <c r="U703" s="87" t="s">
        <v>309</v>
      </c>
      <c r="V703" s="87" t="s">
        <v>309</v>
      </c>
      <c r="W703" s="87" t="s">
        <v>309</v>
      </c>
      <c r="X703" s="87" t="s">
        <v>309</v>
      </c>
      <c r="Y703" s="64" t="s">
        <v>309</v>
      </c>
      <c r="AA703" s="64" t="str">
        <f>IF(Rg_ps!$E$5=Con_ve!$U$5,Con_ve!U703,IF(Rg_ps!$E$5=Con_ve!$V$5,Con_ve!V703,IF(Rg_ps!$E$5=Con_ve!$W$5,Con_ve!W703,IF(Rg_ps!$E$5=Con_ve!$X$5,Con_ve!X703,Con_ve!Y703))))</f>
        <v/>
      </c>
    </row>
    <row r="704" spans="2:27" ht="30" customHeight="1">
      <c r="B704" t="str">
        <f t="shared" si="11"/>
        <v/>
      </c>
      <c r="C704" s="97"/>
      <c r="D704" s="97"/>
      <c r="E704" s="97"/>
      <c r="F704" s="77"/>
      <c r="G704" s="156"/>
      <c r="H704" s="97"/>
      <c r="I704" s="97"/>
      <c r="J704" s="97"/>
      <c r="K704" s="97"/>
      <c r="P704" s="64" t="s">
        <v>309</v>
      </c>
      <c r="Q704" s="87" t="s">
        <v>309</v>
      </c>
      <c r="R704" s="87" t="s">
        <v>309</v>
      </c>
      <c r="S704" s="87" t="s">
        <v>309</v>
      </c>
      <c r="T704" s="87" t="s">
        <v>309</v>
      </c>
      <c r="U704" s="87" t="s">
        <v>309</v>
      </c>
      <c r="V704" s="87" t="s">
        <v>309</v>
      </c>
      <c r="W704" s="87" t="s">
        <v>309</v>
      </c>
      <c r="X704" s="87" t="s">
        <v>309</v>
      </c>
      <c r="Y704" s="64" t="s">
        <v>309</v>
      </c>
      <c r="AA704" s="64" t="str">
        <f>IF(Rg_ps!$E$5=Con_ve!$U$5,Con_ve!U704,IF(Rg_ps!$E$5=Con_ve!$V$5,Con_ve!V704,IF(Rg_ps!$E$5=Con_ve!$W$5,Con_ve!W704,IF(Rg_ps!$E$5=Con_ve!$X$5,Con_ve!X704,Con_ve!Y704))))</f>
        <v/>
      </c>
    </row>
    <row r="705" spans="2:27" ht="30" customHeight="1">
      <c r="B705" t="str">
        <f t="shared" si="11"/>
        <v/>
      </c>
      <c r="C705" s="97"/>
      <c r="D705" s="97"/>
      <c r="E705" s="97"/>
      <c r="F705" s="77"/>
      <c r="G705" s="156"/>
      <c r="H705" s="97"/>
      <c r="I705" s="97"/>
      <c r="J705" s="97"/>
      <c r="K705" s="97"/>
      <c r="P705" s="64" t="s">
        <v>309</v>
      </c>
      <c r="Q705" s="87" t="s">
        <v>309</v>
      </c>
      <c r="R705" s="87" t="s">
        <v>309</v>
      </c>
      <c r="S705" s="87" t="s">
        <v>309</v>
      </c>
      <c r="T705" s="87" t="s">
        <v>309</v>
      </c>
      <c r="U705" s="87" t="s">
        <v>309</v>
      </c>
      <c r="V705" s="87" t="s">
        <v>309</v>
      </c>
      <c r="W705" s="87" t="s">
        <v>309</v>
      </c>
      <c r="X705" s="87" t="s">
        <v>309</v>
      </c>
      <c r="Y705" s="64" t="s">
        <v>309</v>
      </c>
      <c r="AA705" s="64" t="str">
        <f>IF(Rg_ps!$E$5=Con_ve!$U$5,Con_ve!U705,IF(Rg_ps!$E$5=Con_ve!$V$5,Con_ve!V705,IF(Rg_ps!$E$5=Con_ve!$W$5,Con_ve!W705,IF(Rg_ps!$E$5=Con_ve!$X$5,Con_ve!X705,Con_ve!Y705))))</f>
        <v/>
      </c>
    </row>
    <row r="706" spans="2:27" ht="30" customHeight="1">
      <c r="B706" t="str">
        <f t="shared" si="11"/>
        <v/>
      </c>
      <c r="C706" s="97"/>
      <c r="D706" s="97"/>
      <c r="E706" s="97"/>
      <c r="F706" s="77"/>
      <c r="G706" s="156"/>
      <c r="H706" s="97"/>
      <c r="I706" s="97"/>
      <c r="J706" s="97"/>
      <c r="K706" s="97"/>
      <c r="P706" s="64" t="s">
        <v>309</v>
      </c>
      <c r="Q706" s="87" t="s">
        <v>309</v>
      </c>
      <c r="R706" s="87" t="s">
        <v>309</v>
      </c>
      <c r="S706" s="87" t="s">
        <v>309</v>
      </c>
      <c r="T706" s="87" t="s">
        <v>309</v>
      </c>
      <c r="U706" s="87" t="s">
        <v>309</v>
      </c>
      <c r="V706" s="87" t="s">
        <v>309</v>
      </c>
      <c r="W706" s="87" t="s">
        <v>309</v>
      </c>
      <c r="X706" s="87" t="s">
        <v>309</v>
      </c>
      <c r="Y706" s="64" t="s">
        <v>309</v>
      </c>
      <c r="AA706" s="64" t="str">
        <f>IF(Rg_ps!$E$5=Con_ve!$U$5,Con_ve!U706,IF(Rg_ps!$E$5=Con_ve!$V$5,Con_ve!V706,IF(Rg_ps!$E$5=Con_ve!$W$5,Con_ve!W706,IF(Rg_ps!$E$5=Con_ve!$X$5,Con_ve!X706,Con_ve!Y706))))</f>
        <v/>
      </c>
    </row>
    <row r="707" spans="2:27" ht="30" customHeight="1">
      <c r="B707" t="str">
        <f t="shared" si="11"/>
        <v/>
      </c>
      <c r="C707" s="97"/>
      <c r="D707" s="97"/>
      <c r="E707" s="97"/>
      <c r="F707" s="77"/>
      <c r="G707" s="156"/>
      <c r="H707" s="97"/>
      <c r="I707" s="97"/>
      <c r="J707" s="97"/>
      <c r="K707" s="97"/>
      <c r="P707" s="64" t="s">
        <v>309</v>
      </c>
      <c r="Q707" s="87" t="s">
        <v>309</v>
      </c>
      <c r="R707" s="87" t="s">
        <v>309</v>
      </c>
      <c r="S707" s="87" t="s">
        <v>309</v>
      </c>
      <c r="T707" s="87" t="s">
        <v>309</v>
      </c>
      <c r="U707" s="87" t="s">
        <v>309</v>
      </c>
      <c r="V707" s="87" t="s">
        <v>309</v>
      </c>
      <c r="W707" s="87" t="s">
        <v>309</v>
      </c>
      <c r="X707" s="87" t="s">
        <v>309</v>
      </c>
      <c r="Y707" s="64" t="s">
        <v>309</v>
      </c>
      <c r="AA707" s="64" t="str">
        <f>IF(Rg_ps!$E$5=Con_ve!$U$5,Con_ve!U707,IF(Rg_ps!$E$5=Con_ve!$V$5,Con_ve!V707,IF(Rg_ps!$E$5=Con_ve!$W$5,Con_ve!W707,IF(Rg_ps!$E$5=Con_ve!$X$5,Con_ve!X707,Con_ve!Y707))))</f>
        <v/>
      </c>
    </row>
    <row r="708" spans="2:27" ht="30" customHeight="1">
      <c r="B708" t="str">
        <f t="shared" si="11"/>
        <v/>
      </c>
      <c r="C708" s="97"/>
      <c r="D708" s="97"/>
      <c r="E708" s="97"/>
      <c r="F708" s="77"/>
      <c r="G708" s="156"/>
      <c r="H708" s="97"/>
      <c r="I708" s="97"/>
      <c r="J708" s="97"/>
      <c r="K708" s="97"/>
      <c r="P708" s="64" t="s">
        <v>309</v>
      </c>
      <c r="Q708" s="87" t="s">
        <v>309</v>
      </c>
      <c r="R708" s="87" t="s">
        <v>309</v>
      </c>
      <c r="S708" s="87" t="s">
        <v>309</v>
      </c>
      <c r="T708" s="87" t="s">
        <v>309</v>
      </c>
      <c r="U708" s="87" t="s">
        <v>309</v>
      </c>
      <c r="V708" s="87" t="s">
        <v>309</v>
      </c>
      <c r="W708" s="87" t="s">
        <v>309</v>
      </c>
      <c r="X708" s="87" t="s">
        <v>309</v>
      </c>
      <c r="Y708" s="64" t="s">
        <v>309</v>
      </c>
      <c r="AA708" s="64" t="str">
        <f>IF(Rg_ps!$E$5=Con_ve!$U$5,Con_ve!U708,IF(Rg_ps!$E$5=Con_ve!$V$5,Con_ve!V708,IF(Rg_ps!$E$5=Con_ve!$W$5,Con_ve!W708,IF(Rg_ps!$E$5=Con_ve!$X$5,Con_ve!X708,Con_ve!Y708))))</f>
        <v/>
      </c>
    </row>
    <row r="709" spans="2:27" ht="30" customHeight="1">
      <c r="B709" t="str">
        <f t="shared" si="11"/>
        <v/>
      </c>
      <c r="C709" s="97"/>
      <c r="D709" s="97"/>
      <c r="E709" s="97"/>
      <c r="F709" s="77"/>
      <c r="G709" s="156"/>
      <c r="H709" s="97"/>
      <c r="I709" s="97"/>
      <c r="J709" s="97"/>
      <c r="K709" s="97"/>
      <c r="P709" s="64" t="s">
        <v>309</v>
      </c>
      <c r="Q709" s="87" t="s">
        <v>309</v>
      </c>
      <c r="R709" s="87" t="s">
        <v>309</v>
      </c>
      <c r="S709" s="87" t="s">
        <v>309</v>
      </c>
      <c r="T709" s="87" t="s">
        <v>309</v>
      </c>
      <c r="U709" s="87" t="s">
        <v>309</v>
      </c>
      <c r="V709" s="87" t="s">
        <v>309</v>
      </c>
      <c r="W709" s="87" t="s">
        <v>309</v>
      </c>
      <c r="X709" s="87" t="s">
        <v>309</v>
      </c>
      <c r="Y709" s="64" t="s">
        <v>309</v>
      </c>
      <c r="AA709" s="64" t="str">
        <f>IF(Rg_ps!$E$5=Con_ve!$U$5,Con_ve!U709,IF(Rg_ps!$E$5=Con_ve!$V$5,Con_ve!V709,IF(Rg_ps!$E$5=Con_ve!$W$5,Con_ve!W709,IF(Rg_ps!$E$5=Con_ve!$X$5,Con_ve!X709,Con_ve!Y709))))</f>
        <v/>
      </c>
    </row>
    <row r="710" spans="2:27" ht="30" customHeight="1">
      <c r="B710" t="str">
        <f t="shared" si="11"/>
        <v/>
      </c>
      <c r="C710" s="97"/>
      <c r="D710" s="97"/>
      <c r="E710" s="97"/>
      <c r="F710" s="77"/>
      <c r="G710" s="156"/>
      <c r="H710" s="97"/>
      <c r="I710" s="97"/>
      <c r="J710" s="97"/>
      <c r="K710" s="97"/>
      <c r="P710" s="64" t="s">
        <v>309</v>
      </c>
      <c r="Q710" s="87" t="s">
        <v>309</v>
      </c>
      <c r="R710" s="87" t="s">
        <v>309</v>
      </c>
      <c r="S710" s="87" t="s">
        <v>309</v>
      </c>
      <c r="T710" s="87" t="s">
        <v>309</v>
      </c>
      <c r="U710" s="87" t="s">
        <v>309</v>
      </c>
      <c r="V710" s="87" t="s">
        <v>309</v>
      </c>
      <c r="W710" s="87" t="s">
        <v>309</v>
      </c>
      <c r="X710" s="87" t="s">
        <v>309</v>
      </c>
      <c r="Y710" s="64" t="s">
        <v>309</v>
      </c>
      <c r="AA710" s="64" t="str">
        <f>IF(Rg_ps!$E$5=Con_ve!$U$5,Con_ve!U710,IF(Rg_ps!$E$5=Con_ve!$V$5,Con_ve!V710,IF(Rg_ps!$E$5=Con_ve!$W$5,Con_ve!W710,IF(Rg_ps!$E$5=Con_ve!$X$5,Con_ve!X710,Con_ve!Y710))))</f>
        <v/>
      </c>
    </row>
    <row r="711" spans="2:27" ht="30" customHeight="1">
      <c r="B711" t="str">
        <f t="shared" ref="B711:B774" si="12">IF(G711="","",MONTH(G711))</f>
        <v/>
      </c>
      <c r="C711" s="97"/>
      <c r="D711" s="97"/>
      <c r="E711" s="97"/>
      <c r="F711" s="77"/>
      <c r="G711" s="156"/>
      <c r="H711" s="97"/>
      <c r="I711" s="97"/>
      <c r="J711" s="97"/>
      <c r="K711" s="97"/>
      <c r="P711" s="64" t="s">
        <v>309</v>
      </c>
      <c r="Q711" s="87" t="s">
        <v>309</v>
      </c>
      <c r="R711" s="87" t="s">
        <v>309</v>
      </c>
      <c r="S711" s="87" t="s">
        <v>309</v>
      </c>
      <c r="T711" s="87" t="s">
        <v>309</v>
      </c>
      <c r="U711" s="87" t="s">
        <v>309</v>
      </c>
      <c r="V711" s="87" t="s">
        <v>309</v>
      </c>
      <c r="W711" s="87" t="s">
        <v>309</v>
      </c>
      <c r="X711" s="87" t="s">
        <v>309</v>
      </c>
      <c r="Y711" s="64" t="s">
        <v>309</v>
      </c>
      <c r="AA711" s="64" t="str">
        <f>IF(Rg_ps!$E$5=Con_ve!$U$5,Con_ve!U711,IF(Rg_ps!$E$5=Con_ve!$V$5,Con_ve!V711,IF(Rg_ps!$E$5=Con_ve!$W$5,Con_ve!W711,IF(Rg_ps!$E$5=Con_ve!$X$5,Con_ve!X711,Con_ve!Y711))))</f>
        <v/>
      </c>
    </row>
    <row r="712" spans="2:27" ht="30" customHeight="1">
      <c r="B712" t="str">
        <f t="shared" si="12"/>
        <v/>
      </c>
      <c r="C712" s="97"/>
      <c r="D712" s="97"/>
      <c r="E712" s="97"/>
      <c r="F712" s="77"/>
      <c r="G712" s="156"/>
      <c r="H712" s="97"/>
      <c r="I712" s="97"/>
      <c r="J712" s="97"/>
      <c r="K712" s="97"/>
      <c r="P712" s="64" t="s">
        <v>309</v>
      </c>
      <c r="Q712" s="87" t="s">
        <v>309</v>
      </c>
      <c r="R712" s="87" t="s">
        <v>309</v>
      </c>
      <c r="S712" s="87" t="s">
        <v>309</v>
      </c>
      <c r="T712" s="87" t="s">
        <v>309</v>
      </c>
      <c r="U712" s="87" t="s">
        <v>309</v>
      </c>
      <c r="V712" s="87" t="s">
        <v>309</v>
      </c>
      <c r="W712" s="87" t="s">
        <v>309</v>
      </c>
      <c r="X712" s="87" t="s">
        <v>309</v>
      </c>
      <c r="Y712" s="64" t="s">
        <v>309</v>
      </c>
      <c r="AA712" s="64" t="str">
        <f>IF(Rg_ps!$E$5=Con_ve!$U$5,Con_ve!U712,IF(Rg_ps!$E$5=Con_ve!$V$5,Con_ve!V712,IF(Rg_ps!$E$5=Con_ve!$W$5,Con_ve!W712,IF(Rg_ps!$E$5=Con_ve!$X$5,Con_ve!X712,Con_ve!Y712))))</f>
        <v/>
      </c>
    </row>
    <row r="713" spans="2:27" ht="30" customHeight="1">
      <c r="B713" t="str">
        <f t="shared" si="12"/>
        <v/>
      </c>
      <c r="C713" s="97"/>
      <c r="D713" s="97"/>
      <c r="E713" s="97"/>
      <c r="F713" s="77"/>
      <c r="G713" s="156"/>
      <c r="H713" s="97"/>
      <c r="I713" s="97"/>
      <c r="J713" s="97"/>
      <c r="K713" s="97"/>
      <c r="P713" s="64" t="s">
        <v>309</v>
      </c>
      <c r="Q713" s="87" t="s">
        <v>309</v>
      </c>
      <c r="R713" s="87" t="s">
        <v>309</v>
      </c>
      <c r="S713" s="87" t="s">
        <v>309</v>
      </c>
      <c r="T713" s="87" t="s">
        <v>309</v>
      </c>
      <c r="U713" s="87" t="s">
        <v>309</v>
      </c>
      <c r="V713" s="87" t="s">
        <v>309</v>
      </c>
      <c r="W713" s="87" t="s">
        <v>309</v>
      </c>
      <c r="X713" s="87" t="s">
        <v>309</v>
      </c>
      <c r="Y713" s="64" t="s">
        <v>309</v>
      </c>
      <c r="AA713" s="64" t="str">
        <f>IF(Rg_ps!$E$5=Con_ve!$U$5,Con_ve!U713,IF(Rg_ps!$E$5=Con_ve!$V$5,Con_ve!V713,IF(Rg_ps!$E$5=Con_ve!$W$5,Con_ve!W713,IF(Rg_ps!$E$5=Con_ve!$X$5,Con_ve!X713,Con_ve!Y713))))</f>
        <v/>
      </c>
    </row>
    <row r="714" spans="2:27" ht="30" customHeight="1">
      <c r="B714" t="str">
        <f t="shared" si="12"/>
        <v/>
      </c>
      <c r="C714" s="97"/>
      <c r="D714" s="97"/>
      <c r="E714" s="97"/>
      <c r="F714" s="77"/>
      <c r="G714" s="156"/>
      <c r="H714" s="97"/>
      <c r="I714" s="97"/>
      <c r="J714" s="97"/>
      <c r="K714" s="97"/>
      <c r="P714" s="64" t="s">
        <v>309</v>
      </c>
      <c r="Q714" s="87" t="s">
        <v>309</v>
      </c>
      <c r="R714" s="87" t="s">
        <v>309</v>
      </c>
      <c r="S714" s="87" t="s">
        <v>309</v>
      </c>
      <c r="T714" s="87" t="s">
        <v>309</v>
      </c>
      <c r="U714" s="87" t="s">
        <v>309</v>
      </c>
      <c r="V714" s="87" t="s">
        <v>309</v>
      </c>
      <c r="W714" s="87" t="s">
        <v>309</v>
      </c>
      <c r="X714" s="87" t="s">
        <v>309</v>
      </c>
      <c r="Y714" s="64" t="s">
        <v>309</v>
      </c>
      <c r="AA714" s="64" t="str">
        <f>IF(Rg_ps!$E$5=Con_ve!$U$5,Con_ve!U714,IF(Rg_ps!$E$5=Con_ve!$V$5,Con_ve!V714,IF(Rg_ps!$E$5=Con_ve!$W$5,Con_ve!W714,IF(Rg_ps!$E$5=Con_ve!$X$5,Con_ve!X714,Con_ve!Y714))))</f>
        <v/>
      </c>
    </row>
    <row r="715" spans="2:27" ht="30" customHeight="1">
      <c r="B715" t="str">
        <f t="shared" si="12"/>
        <v/>
      </c>
      <c r="C715" s="97"/>
      <c r="D715" s="97"/>
      <c r="E715" s="97"/>
      <c r="F715" s="77"/>
      <c r="G715" s="156"/>
      <c r="H715" s="97"/>
      <c r="I715" s="97"/>
      <c r="J715" s="97"/>
      <c r="K715" s="97"/>
      <c r="P715" s="64" t="s">
        <v>309</v>
      </c>
      <c r="Q715" s="87" t="s">
        <v>309</v>
      </c>
      <c r="R715" s="87" t="s">
        <v>309</v>
      </c>
      <c r="S715" s="87" t="s">
        <v>309</v>
      </c>
      <c r="T715" s="87" t="s">
        <v>309</v>
      </c>
      <c r="U715" s="87" t="s">
        <v>309</v>
      </c>
      <c r="V715" s="87" t="s">
        <v>309</v>
      </c>
      <c r="W715" s="87" t="s">
        <v>309</v>
      </c>
      <c r="X715" s="87" t="s">
        <v>309</v>
      </c>
      <c r="Y715" s="64" t="s">
        <v>309</v>
      </c>
      <c r="AA715" s="64" t="str">
        <f>IF(Rg_ps!$E$5=Con_ve!$U$5,Con_ve!U715,IF(Rg_ps!$E$5=Con_ve!$V$5,Con_ve!V715,IF(Rg_ps!$E$5=Con_ve!$W$5,Con_ve!W715,IF(Rg_ps!$E$5=Con_ve!$X$5,Con_ve!X715,Con_ve!Y715))))</f>
        <v/>
      </c>
    </row>
    <row r="716" spans="2:27" ht="30" customHeight="1">
      <c r="B716" t="str">
        <f t="shared" si="12"/>
        <v/>
      </c>
      <c r="C716" s="97"/>
      <c r="D716" s="97"/>
      <c r="E716" s="97"/>
      <c r="F716" s="77"/>
      <c r="G716" s="156"/>
      <c r="H716" s="97"/>
      <c r="I716" s="97"/>
      <c r="J716" s="97"/>
      <c r="K716" s="97"/>
      <c r="P716" s="64" t="s">
        <v>309</v>
      </c>
      <c r="Q716" s="87" t="s">
        <v>309</v>
      </c>
      <c r="R716" s="87" t="s">
        <v>309</v>
      </c>
      <c r="S716" s="87" t="s">
        <v>309</v>
      </c>
      <c r="T716" s="87" t="s">
        <v>309</v>
      </c>
      <c r="U716" s="87" t="s">
        <v>309</v>
      </c>
      <c r="V716" s="87" t="s">
        <v>309</v>
      </c>
      <c r="W716" s="87" t="s">
        <v>309</v>
      </c>
      <c r="X716" s="87" t="s">
        <v>309</v>
      </c>
      <c r="Y716" s="64" t="s">
        <v>309</v>
      </c>
      <c r="AA716" s="64" t="str">
        <f>IF(Rg_ps!$E$5=Con_ve!$U$5,Con_ve!U716,IF(Rg_ps!$E$5=Con_ve!$V$5,Con_ve!V716,IF(Rg_ps!$E$5=Con_ve!$W$5,Con_ve!W716,IF(Rg_ps!$E$5=Con_ve!$X$5,Con_ve!X716,Con_ve!Y716))))</f>
        <v/>
      </c>
    </row>
    <row r="717" spans="2:27" ht="30" customHeight="1">
      <c r="B717" t="str">
        <f t="shared" si="12"/>
        <v/>
      </c>
      <c r="C717" s="97"/>
      <c r="D717" s="97"/>
      <c r="E717" s="97"/>
      <c r="F717" s="77"/>
      <c r="G717" s="156"/>
      <c r="H717" s="97"/>
      <c r="I717" s="97"/>
      <c r="J717" s="97"/>
      <c r="K717" s="97"/>
      <c r="P717" s="64" t="s">
        <v>309</v>
      </c>
      <c r="Q717" s="87" t="s">
        <v>309</v>
      </c>
      <c r="R717" s="87" t="s">
        <v>309</v>
      </c>
      <c r="S717" s="87" t="s">
        <v>309</v>
      </c>
      <c r="T717" s="87" t="s">
        <v>309</v>
      </c>
      <c r="U717" s="87" t="s">
        <v>309</v>
      </c>
      <c r="V717" s="87" t="s">
        <v>309</v>
      </c>
      <c r="W717" s="87" t="s">
        <v>309</v>
      </c>
      <c r="X717" s="87" t="s">
        <v>309</v>
      </c>
      <c r="Y717" s="64" t="s">
        <v>309</v>
      </c>
      <c r="AA717" s="64" t="str">
        <f>IF(Rg_ps!$E$5=Con_ve!$U$5,Con_ve!U717,IF(Rg_ps!$E$5=Con_ve!$V$5,Con_ve!V717,IF(Rg_ps!$E$5=Con_ve!$W$5,Con_ve!W717,IF(Rg_ps!$E$5=Con_ve!$X$5,Con_ve!X717,Con_ve!Y717))))</f>
        <v/>
      </c>
    </row>
    <row r="718" spans="2:27" ht="30" customHeight="1">
      <c r="B718" t="str">
        <f t="shared" si="12"/>
        <v/>
      </c>
      <c r="C718" s="97"/>
      <c r="D718" s="97"/>
      <c r="E718" s="97"/>
      <c r="F718" s="77"/>
      <c r="G718" s="156"/>
      <c r="H718" s="97"/>
      <c r="I718" s="97"/>
      <c r="J718" s="97"/>
      <c r="K718" s="97"/>
      <c r="P718" s="64" t="s">
        <v>309</v>
      </c>
      <c r="Q718" s="87" t="s">
        <v>309</v>
      </c>
      <c r="R718" s="87" t="s">
        <v>309</v>
      </c>
      <c r="S718" s="87" t="s">
        <v>309</v>
      </c>
      <c r="T718" s="87" t="s">
        <v>309</v>
      </c>
      <c r="U718" s="87" t="s">
        <v>309</v>
      </c>
      <c r="V718" s="87" t="s">
        <v>309</v>
      </c>
      <c r="W718" s="87" t="s">
        <v>309</v>
      </c>
      <c r="X718" s="87" t="s">
        <v>309</v>
      </c>
      <c r="Y718" s="64" t="s">
        <v>309</v>
      </c>
      <c r="AA718" s="64" t="str">
        <f>IF(Rg_ps!$E$5=Con_ve!$U$5,Con_ve!U718,IF(Rg_ps!$E$5=Con_ve!$V$5,Con_ve!V718,IF(Rg_ps!$E$5=Con_ve!$W$5,Con_ve!W718,IF(Rg_ps!$E$5=Con_ve!$X$5,Con_ve!X718,Con_ve!Y718))))</f>
        <v/>
      </c>
    </row>
    <row r="719" spans="2:27" ht="30" customHeight="1">
      <c r="B719" t="str">
        <f t="shared" si="12"/>
        <v/>
      </c>
      <c r="C719" s="97"/>
      <c r="D719" s="97"/>
      <c r="E719" s="97"/>
      <c r="F719" s="77"/>
      <c r="G719" s="156"/>
      <c r="H719" s="97"/>
      <c r="I719" s="97"/>
      <c r="J719" s="97"/>
      <c r="K719" s="97"/>
      <c r="P719" s="64" t="s">
        <v>309</v>
      </c>
      <c r="Q719" s="87" t="s">
        <v>309</v>
      </c>
      <c r="R719" s="87" t="s">
        <v>309</v>
      </c>
      <c r="S719" s="87" t="s">
        <v>309</v>
      </c>
      <c r="T719" s="87" t="s">
        <v>309</v>
      </c>
      <c r="U719" s="87" t="s">
        <v>309</v>
      </c>
      <c r="V719" s="87" t="s">
        <v>309</v>
      </c>
      <c r="W719" s="87" t="s">
        <v>309</v>
      </c>
      <c r="X719" s="87" t="s">
        <v>309</v>
      </c>
      <c r="Y719" s="64" t="s">
        <v>309</v>
      </c>
      <c r="AA719" s="64" t="str">
        <f>IF(Rg_ps!$E$5=Con_ve!$U$5,Con_ve!U719,IF(Rg_ps!$E$5=Con_ve!$V$5,Con_ve!V719,IF(Rg_ps!$E$5=Con_ve!$W$5,Con_ve!W719,IF(Rg_ps!$E$5=Con_ve!$X$5,Con_ve!X719,Con_ve!Y719))))</f>
        <v/>
      </c>
    </row>
    <row r="720" spans="2:27" ht="30" customHeight="1">
      <c r="B720" t="str">
        <f t="shared" si="12"/>
        <v/>
      </c>
      <c r="C720" s="97"/>
      <c r="D720" s="97"/>
      <c r="E720" s="97"/>
      <c r="F720" s="77"/>
      <c r="G720" s="156"/>
      <c r="H720" s="97"/>
      <c r="I720" s="97"/>
      <c r="J720" s="97"/>
      <c r="K720" s="97"/>
      <c r="P720" s="64" t="s">
        <v>309</v>
      </c>
      <c r="Q720" s="87" t="s">
        <v>309</v>
      </c>
      <c r="R720" s="87" t="s">
        <v>309</v>
      </c>
      <c r="S720" s="87" t="s">
        <v>309</v>
      </c>
      <c r="T720" s="87" t="s">
        <v>309</v>
      </c>
      <c r="U720" s="87" t="s">
        <v>309</v>
      </c>
      <c r="V720" s="87" t="s">
        <v>309</v>
      </c>
      <c r="W720" s="87" t="s">
        <v>309</v>
      </c>
      <c r="X720" s="87" t="s">
        <v>309</v>
      </c>
      <c r="Y720" s="64" t="s">
        <v>309</v>
      </c>
      <c r="AA720" s="64" t="str">
        <f>IF(Rg_ps!$E$5=Con_ve!$U$5,Con_ve!U720,IF(Rg_ps!$E$5=Con_ve!$V$5,Con_ve!V720,IF(Rg_ps!$E$5=Con_ve!$W$5,Con_ve!W720,IF(Rg_ps!$E$5=Con_ve!$X$5,Con_ve!X720,Con_ve!Y720))))</f>
        <v/>
      </c>
    </row>
    <row r="721" spans="2:27" ht="30" customHeight="1">
      <c r="B721" t="str">
        <f t="shared" si="12"/>
        <v/>
      </c>
      <c r="C721" s="97"/>
      <c r="D721" s="97"/>
      <c r="E721" s="97"/>
      <c r="F721" s="77"/>
      <c r="G721" s="156"/>
      <c r="H721" s="97"/>
      <c r="I721" s="97"/>
      <c r="J721" s="97"/>
      <c r="K721" s="97"/>
      <c r="P721" s="64" t="s">
        <v>309</v>
      </c>
      <c r="Q721" s="87" t="s">
        <v>309</v>
      </c>
      <c r="R721" s="87" t="s">
        <v>309</v>
      </c>
      <c r="S721" s="87" t="s">
        <v>309</v>
      </c>
      <c r="T721" s="87" t="s">
        <v>309</v>
      </c>
      <c r="U721" s="87" t="s">
        <v>309</v>
      </c>
      <c r="V721" s="87" t="s">
        <v>309</v>
      </c>
      <c r="W721" s="87" t="s">
        <v>309</v>
      </c>
      <c r="X721" s="87" t="s">
        <v>309</v>
      </c>
      <c r="Y721" s="64" t="s">
        <v>309</v>
      </c>
      <c r="AA721" s="64" t="str">
        <f>IF(Rg_ps!$E$5=Con_ve!$U$5,Con_ve!U721,IF(Rg_ps!$E$5=Con_ve!$V$5,Con_ve!V721,IF(Rg_ps!$E$5=Con_ve!$W$5,Con_ve!W721,IF(Rg_ps!$E$5=Con_ve!$X$5,Con_ve!X721,Con_ve!Y721))))</f>
        <v/>
      </c>
    </row>
    <row r="722" spans="2:27" ht="30" customHeight="1">
      <c r="B722" t="str">
        <f t="shared" si="12"/>
        <v/>
      </c>
      <c r="C722" s="97"/>
      <c r="D722" s="97"/>
      <c r="E722" s="97"/>
      <c r="F722" s="77"/>
      <c r="G722" s="156"/>
      <c r="H722" s="97"/>
      <c r="I722" s="97"/>
      <c r="J722" s="97"/>
      <c r="K722" s="97"/>
      <c r="P722" s="64" t="s">
        <v>309</v>
      </c>
      <c r="Q722" s="87" t="s">
        <v>309</v>
      </c>
      <c r="R722" s="87" t="s">
        <v>309</v>
      </c>
      <c r="S722" s="87" t="s">
        <v>309</v>
      </c>
      <c r="T722" s="87" t="s">
        <v>309</v>
      </c>
      <c r="U722" s="87" t="s">
        <v>309</v>
      </c>
      <c r="V722" s="87" t="s">
        <v>309</v>
      </c>
      <c r="W722" s="87" t="s">
        <v>309</v>
      </c>
      <c r="X722" s="87" t="s">
        <v>309</v>
      </c>
      <c r="Y722" s="64" t="s">
        <v>309</v>
      </c>
      <c r="AA722" s="64" t="str">
        <f>IF(Rg_ps!$E$5=Con_ve!$U$5,Con_ve!U722,IF(Rg_ps!$E$5=Con_ve!$V$5,Con_ve!V722,IF(Rg_ps!$E$5=Con_ve!$W$5,Con_ve!W722,IF(Rg_ps!$E$5=Con_ve!$X$5,Con_ve!X722,Con_ve!Y722))))</f>
        <v/>
      </c>
    </row>
    <row r="723" spans="2:27" ht="30" customHeight="1">
      <c r="B723" t="str">
        <f t="shared" si="12"/>
        <v/>
      </c>
      <c r="C723" s="97"/>
      <c r="D723" s="97"/>
      <c r="E723" s="97"/>
      <c r="F723" s="77"/>
      <c r="G723" s="156"/>
      <c r="H723" s="97"/>
      <c r="I723" s="97"/>
      <c r="J723" s="97"/>
      <c r="K723" s="97"/>
      <c r="P723" s="64" t="s">
        <v>309</v>
      </c>
      <c r="Q723" s="87" t="s">
        <v>309</v>
      </c>
      <c r="R723" s="87" t="s">
        <v>309</v>
      </c>
      <c r="S723" s="87" t="s">
        <v>309</v>
      </c>
      <c r="T723" s="87" t="s">
        <v>309</v>
      </c>
      <c r="U723" s="87" t="s">
        <v>309</v>
      </c>
      <c r="V723" s="87" t="s">
        <v>309</v>
      </c>
      <c r="W723" s="87" t="s">
        <v>309</v>
      </c>
      <c r="X723" s="87" t="s">
        <v>309</v>
      </c>
      <c r="Y723" s="64" t="s">
        <v>309</v>
      </c>
      <c r="AA723" s="64" t="str">
        <f>IF(Rg_ps!$E$5=Con_ve!$U$5,Con_ve!U723,IF(Rg_ps!$E$5=Con_ve!$V$5,Con_ve!V723,IF(Rg_ps!$E$5=Con_ve!$W$5,Con_ve!W723,IF(Rg_ps!$E$5=Con_ve!$X$5,Con_ve!X723,Con_ve!Y723))))</f>
        <v/>
      </c>
    </row>
    <row r="724" spans="2:27" ht="30" customHeight="1">
      <c r="B724" t="str">
        <f t="shared" si="12"/>
        <v/>
      </c>
      <c r="C724" s="97"/>
      <c r="D724" s="97"/>
      <c r="E724" s="97"/>
      <c r="F724" s="77"/>
      <c r="G724" s="156"/>
      <c r="H724" s="97"/>
      <c r="I724" s="97"/>
      <c r="J724" s="97"/>
      <c r="K724" s="97"/>
      <c r="P724" s="64" t="s">
        <v>309</v>
      </c>
      <c r="Q724" s="87" t="s">
        <v>309</v>
      </c>
      <c r="R724" s="87" t="s">
        <v>309</v>
      </c>
      <c r="S724" s="87" t="s">
        <v>309</v>
      </c>
      <c r="T724" s="87" t="s">
        <v>309</v>
      </c>
      <c r="U724" s="87" t="s">
        <v>309</v>
      </c>
      <c r="V724" s="87" t="s">
        <v>309</v>
      </c>
      <c r="W724" s="87" t="s">
        <v>309</v>
      </c>
      <c r="X724" s="87" t="s">
        <v>309</v>
      </c>
      <c r="Y724" s="64" t="s">
        <v>309</v>
      </c>
      <c r="AA724" s="64" t="str">
        <f>IF(Rg_ps!$E$5=Con_ve!$U$5,Con_ve!U724,IF(Rg_ps!$E$5=Con_ve!$V$5,Con_ve!V724,IF(Rg_ps!$E$5=Con_ve!$W$5,Con_ve!W724,IF(Rg_ps!$E$5=Con_ve!$X$5,Con_ve!X724,Con_ve!Y724))))</f>
        <v/>
      </c>
    </row>
    <row r="725" spans="2:27" ht="30" customHeight="1">
      <c r="B725" t="str">
        <f t="shared" si="12"/>
        <v/>
      </c>
      <c r="C725" s="97"/>
      <c r="D725" s="97"/>
      <c r="E725" s="97"/>
      <c r="F725" s="77"/>
      <c r="G725" s="156"/>
      <c r="H725" s="97"/>
      <c r="I725" s="97"/>
      <c r="J725" s="97"/>
      <c r="K725" s="97"/>
      <c r="P725" s="64" t="s">
        <v>309</v>
      </c>
      <c r="Q725" s="87" t="s">
        <v>309</v>
      </c>
      <c r="R725" s="87" t="s">
        <v>309</v>
      </c>
      <c r="S725" s="87" t="s">
        <v>309</v>
      </c>
      <c r="T725" s="87" t="s">
        <v>309</v>
      </c>
      <c r="U725" s="87" t="s">
        <v>309</v>
      </c>
      <c r="V725" s="87" t="s">
        <v>309</v>
      </c>
      <c r="W725" s="87" t="s">
        <v>309</v>
      </c>
      <c r="X725" s="87" t="s">
        <v>309</v>
      </c>
      <c r="Y725" s="64" t="s">
        <v>309</v>
      </c>
      <c r="AA725" s="64" t="str">
        <f>IF(Rg_ps!$E$5=Con_ve!$U$5,Con_ve!U725,IF(Rg_ps!$E$5=Con_ve!$V$5,Con_ve!V725,IF(Rg_ps!$E$5=Con_ve!$W$5,Con_ve!W725,IF(Rg_ps!$E$5=Con_ve!$X$5,Con_ve!X725,Con_ve!Y725))))</f>
        <v/>
      </c>
    </row>
    <row r="726" spans="2:27" ht="30" customHeight="1">
      <c r="B726" t="str">
        <f t="shared" si="12"/>
        <v/>
      </c>
      <c r="C726" s="97"/>
      <c r="D726" s="97"/>
      <c r="E726" s="97"/>
      <c r="F726" s="77"/>
      <c r="G726" s="156"/>
      <c r="H726" s="97"/>
      <c r="I726" s="97"/>
      <c r="J726" s="97"/>
      <c r="K726" s="97"/>
      <c r="P726" s="64" t="s">
        <v>309</v>
      </c>
      <c r="Q726" s="87" t="s">
        <v>309</v>
      </c>
      <c r="R726" s="87" t="s">
        <v>309</v>
      </c>
      <c r="S726" s="87" t="s">
        <v>309</v>
      </c>
      <c r="T726" s="87" t="s">
        <v>309</v>
      </c>
      <c r="U726" s="87" t="s">
        <v>309</v>
      </c>
      <c r="V726" s="87" t="s">
        <v>309</v>
      </c>
      <c r="W726" s="87" t="s">
        <v>309</v>
      </c>
      <c r="X726" s="87" t="s">
        <v>309</v>
      </c>
      <c r="Y726" s="64" t="s">
        <v>309</v>
      </c>
      <c r="AA726" s="64" t="str">
        <f>IF(Rg_ps!$E$5=Con_ve!$U$5,Con_ve!U726,IF(Rg_ps!$E$5=Con_ve!$V$5,Con_ve!V726,IF(Rg_ps!$E$5=Con_ve!$W$5,Con_ve!W726,IF(Rg_ps!$E$5=Con_ve!$X$5,Con_ve!X726,Con_ve!Y726))))</f>
        <v/>
      </c>
    </row>
    <row r="727" spans="2:27" ht="30" customHeight="1">
      <c r="B727" t="str">
        <f t="shared" si="12"/>
        <v/>
      </c>
      <c r="C727" s="97"/>
      <c r="D727" s="97"/>
      <c r="E727" s="97"/>
      <c r="F727" s="77"/>
      <c r="G727" s="156"/>
      <c r="H727" s="97"/>
      <c r="I727" s="97"/>
      <c r="J727" s="97"/>
      <c r="K727" s="97"/>
      <c r="P727" s="64" t="s">
        <v>309</v>
      </c>
      <c r="Q727" s="87" t="s">
        <v>309</v>
      </c>
      <c r="R727" s="87" t="s">
        <v>309</v>
      </c>
      <c r="S727" s="87" t="s">
        <v>309</v>
      </c>
      <c r="T727" s="87" t="s">
        <v>309</v>
      </c>
      <c r="U727" s="87" t="s">
        <v>309</v>
      </c>
      <c r="V727" s="87" t="s">
        <v>309</v>
      </c>
      <c r="W727" s="87" t="s">
        <v>309</v>
      </c>
      <c r="X727" s="87" t="s">
        <v>309</v>
      </c>
      <c r="Y727" s="64" t="s">
        <v>309</v>
      </c>
      <c r="AA727" s="64" t="str">
        <f>IF(Rg_ps!$E$5=Con_ve!$U$5,Con_ve!U727,IF(Rg_ps!$E$5=Con_ve!$V$5,Con_ve!V727,IF(Rg_ps!$E$5=Con_ve!$W$5,Con_ve!W727,IF(Rg_ps!$E$5=Con_ve!$X$5,Con_ve!X727,Con_ve!Y727))))</f>
        <v/>
      </c>
    </row>
    <row r="728" spans="2:27" ht="30" customHeight="1">
      <c r="B728" t="str">
        <f t="shared" si="12"/>
        <v/>
      </c>
      <c r="C728" s="97"/>
      <c r="D728" s="97"/>
      <c r="E728" s="97"/>
      <c r="F728" s="77"/>
      <c r="G728" s="156"/>
      <c r="H728" s="97"/>
      <c r="I728" s="97"/>
      <c r="J728" s="97"/>
      <c r="K728" s="97"/>
      <c r="P728" s="64" t="s">
        <v>309</v>
      </c>
      <c r="Q728" s="87" t="s">
        <v>309</v>
      </c>
      <c r="R728" s="87" t="s">
        <v>309</v>
      </c>
      <c r="S728" s="87" t="s">
        <v>309</v>
      </c>
      <c r="T728" s="87" t="s">
        <v>309</v>
      </c>
      <c r="U728" s="87" t="s">
        <v>309</v>
      </c>
      <c r="V728" s="87" t="s">
        <v>309</v>
      </c>
      <c r="W728" s="87" t="s">
        <v>309</v>
      </c>
      <c r="X728" s="87" t="s">
        <v>309</v>
      </c>
      <c r="Y728" s="64" t="s">
        <v>309</v>
      </c>
      <c r="AA728" s="64" t="str">
        <f>IF(Rg_ps!$E$5=Con_ve!$U$5,Con_ve!U728,IF(Rg_ps!$E$5=Con_ve!$V$5,Con_ve!V728,IF(Rg_ps!$E$5=Con_ve!$W$5,Con_ve!W728,IF(Rg_ps!$E$5=Con_ve!$X$5,Con_ve!X728,Con_ve!Y728))))</f>
        <v/>
      </c>
    </row>
    <row r="729" spans="2:27" ht="30" customHeight="1">
      <c r="B729" t="str">
        <f t="shared" si="12"/>
        <v/>
      </c>
      <c r="C729" s="97"/>
      <c r="D729" s="97"/>
      <c r="E729" s="97"/>
      <c r="F729" s="77"/>
      <c r="G729" s="156"/>
      <c r="H729" s="97"/>
      <c r="I729" s="97"/>
      <c r="J729" s="97"/>
      <c r="K729" s="97"/>
      <c r="P729" s="64" t="s">
        <v>309</v>
      </c>
      <c r="Q729" s="87" t="s">
        <v>309</v>
      </c>
      <c r="R729" s="87" t="s">
        <v>309</v>
      </c>
      <c r="S729" s="87" t="s">
        <v>309</v>
      </c>
      <c r="T729" s="87" t="s">
        <v>309</v>
      </c>
      <c r="U729" s="87" t="s">
        <v>309</v>
      </c>
      <c r="V729" s="87" t="s">
        <v>309</v>
      </c>
      <c r="W729" s="87" t="s">
        <v>309</v>
      </c>
      <c r="X729" s="87" t="s">
        <v>309</v>
      </c>
      <c r="Y729" s="64" t="s">
        <v>309</v>
      </c>
      <c r="AA729" s="64" t="str">
        <f>IF(Rg_ps!$E$5=Con_ve!$U$5,Con_ve!U729,IF(Rg_ps!$E$5=Con_ve!$V$5,Con_ve!V729,IF(Rg_ps!$E$5=Con_ve!$W$5,Con_ve!W729,IF(Rg_ps!$E$5=Con_ve!$X$5,Con_ve!X729,Con_ve!Y729))))</f>
        <v/>
      </c>
    </row>
    <row r="730" spans="2:27" ht="30" customHeight="1">
      <c r="B730" t="str">
        <f t="shared" si="12"/>
        <v/>
      </c>
      <c r="C730" s="97"/>
      <c r="D730" s="97"/>
      <c r="E730" s="97"/>
      <c r="F730" s="77"/>
      <c r="G730" s="156"/>
      <c r="H730" s="97"/>
      <c r="I730" s="97"/>
      <c r="J730" s="97"/>
      <c r="K730" s="97"/>
      <c r="P730" s="64" t="s">
        <v>309</v>
      </c>
      <c r="Q730" s="87" t="s">
        <v>309</v>
      </c>
      <c r="R730" s="87" t="s">
        <v>309</v>
      </c>
      <c r="S730" s="87" t="s">
        <v>309</v>
      </c>
      <c r="T730" s="87" t="s">
        <v>309</v>
      </c>
      <c r="U730" s="87" t="s">
        <v>309</v>
      </c>
      <c r="V730" s="87" t="s">
        <v>309</v>
      </c>
      <c r="W730" s="87" t="s">
        <v>309</v>
      </c>
      <c r="X730" s="87" t="s">
        <v>309</v>
      </c>
      <c r="Y730" s="64" t="s">
        <v>309</v>
      </c>
      <c r="AA730" s="64" t="str">
        <f>IF(Rg_ps!$E$5=Con_ve!$U$5,Con_ve!U730,IF(Rg_ps!$E$5=Con_ve!$V$5,Con_ve!V730,IF(Rg_ps!$E$5=Con_ve!$W$5,Con_ve!W730,IF(Rg_ps!$E$5=Con_ve!$X$5,Con_ve!X730,Con_ve!Y730))))</f>
        <v/>
      </c>
    </row>
    <row r="731" spans="2:27" ht="30" customHeight="1">
      <c r="B731" t="str">
        <f t="shared" si="12"/>
        <v/>
      </c>
      <c r="C731" s="97"/>
      <c r="D731" s="97"/>
      <c r="E731" s="97"/>
      <c r="F731" s="77"/>
      <c r="G731" s="156"/>
      <c r="H731" s="97"/>
      <c r="I731" s="97"/>
      <c r="J731" s="97"/>
      <c r="K731" s="97"/>
      <c r="P731" s="64" t="s">
        <v>309</v>
      </c>
      <c r="Q731" s="87" t="s">
        <v>309</v>
      </c>
      <c r="R731" s="87" t="s">
        <v>309</v>
      </c>
      <c r="S731" s="87" t="s">
        <v>309</v>
      </c>
      <c r="T731" s="87" t="s">
        <v>309</v>
      </c>
      <c r="U731" s="87" t="s">
        <v>309</v>
      </c>
      <c r="V731" s="87" t="s">
        <v>309</v>
      </c>
      <c r="W731" s="87" t="s">
        <v>309</v>
      </c>
      <c r="X731" s="87" t="s">
        <v>309</v>
      </c>
      <c r="Y731" s="64" t="s">
        <v>309</v>
      </c>
      <c r="AA731" s="64" t="str">
        <f>IF(Rg_ps!$E$5=Con_ve!$U$5,Con_ve!U731,IF(Rg_ps!$E$5=Con_ve!$V$5,Con_ve!V731,IF(Rg_ps!$E$5=Con_ve!$W$5,Con_ve!W731,IF(Rg_ps!$E$5=Con_ve!$X$5,Con_ve!X731,Con_ve!Y731))))</f>
        <v/>
      </c>
    </row>
    <row r="732" spans="2:27" ht="30" customHeight="1">
      <c r="B732" t="str">
        <f t="shared" si="12"/>
        <v/>
      </c>
      <c r="C732" s="97"/>
      <c r="D732" s="97"/>
      <c r="E732" s="97"/>
      <c r="F732" s="77"/>
      <c r="G732" s="156"/>
      <c r="H732" s="97"/>
      <c r="I732" s="97"/>
      <c r="J732" s="97"/>
      <c r="K732" s="97"/>
      <c r="P732" s="64" t="s">
        <v>309</v>
      </c>
      <c r="Q732" s="87" t="s">
        <v>309</v>
      </c>
      <c r="R732" s="87" t="s">
        <v>309</v>
      </c>
      <c r="S732" s="87" t="s">
        <v>309</v>
      </c>
      <c r="T732" s="87" t="s">
        <v>309</v>
      </c>
      <c r="U732" s="87" t="s">
        <v>309</v>
      </c>
      <c r="V732" s="87" t="s">
        <v>309</v>
      </c>
      <c r="W732" s="87" t="s">
        <v>309</v>
      </c>
      <c r="X732" s="87" t="s">
        <v>309</v>
      </c>
      <c r="Y732" s="64" t="s">
        <v>309</v>
      </c>
      <c r="AA732" s="64" t="str">
        <f>IF(Rg_ps!$E$5=Con_ve!$U$5,Con_ve!U732,IF(Rg_ps!$E$5=Con_ve!$V$5,Con_ve!V732,IF(Rg_ps!$E$5=Con_ve!$W$5,Con_ve!W732,IF(Rg_ps!$E$5=Con_ve!$X$5,Con_ve!X732,Con_ve!Y732))))</f>
        <v/>
      </c>
    </row>
    <row r="733" spans="2:27" ht="30" customHeight="1">
      <c r="B733" t="str">
        <f t="shared" si="12"/>
        <v/>
      </c>
      <c r="C733" s="97"/>
      <c r="D733" s="97"/>
      <c r="E733" s="97"/>
      <c r="F733" s="77"/>
      <c r="G733" s="156"/>
      <c r="H733" s="97"/>
      <c r="I733" s="97"/>
      <c r="J733" s="97"/>
      <c r="K733" s="97"/>
      <c r="P733" s="64" t="s">
        <v>309</v>
      </c>
      <c r="Q733" s="87" t="s">
        <v>309</v>
      </c>
      <c r="R733" s="87" t="s">
        <v>309</v>
      </c>
      <c r="S733" s="87" t="s">
        <v>309</v>
      </c>
      <c r="T733" s="87" t="s">
        <v>309</v>
      </c>
      <c r="U733" s="87" t="s">
        <v>309</v>
      </c>
      <c r="V733" s="87" t="s">
        <v>309</v>
      </c>
      <c r="W733" s="87" t="s">
        <v>309</v>
      </c>
      <c r="X733" s="87" t="s">
        <v>309</v>
      </c>
      <c r="Y733" s="64" t="s">
        <v>309</v>
      </c>
      <c r="AA733" s="64" t="str">
        <f>IF(Rg_ps!$E$5=Con_ve!$U$5,Con_ve!U733,IF(Rg_ps!$E$5=Con_ve!$V$5,Con_ve!V733,IF(Rg_ps!$E$5=Con_ve!$W$5,Con_ve!W733,IF(Rg_ps!$E$5=Con_ve!$X$5,Con_ve!X733,Con_ve!Y733))))</f>
        <v/>
      </c>
    </row>
    <row r="734" spans="2:27" ht="30" customHeight="1">
      <c r="B734" t="str">
        <f t="shared" si="12"/>
        <v/>
      </c>
      <c r="C734" s="97"/>
      <c r="D734" s="97"/>
      <c r="E734" s="97"/>
      <c r="F734" s="77"/>
      <c r="G734" s="156"/>
      <c r="H734" s="97"/>
      <c r="I734" s="97"/>
      <c r="J734" s="97"/>
      <c r="K734" s="97"/>
      <c r="P734" s="64" t="s">
        <v>309</v>
      </c>
      <c r="Q734" s="87" t="s">
        <v>309</v>
      </c>
      <c r="R734" s="87" t="s">
        <v>309</v>
      </c>
      <c r="S734" s="87" t="s">
        <v>309</v>
      </c>
      <c r="T734" s="87" t="s">
        <v>309</v>
      </c>
      <c r="U734" s="87" t="s">
        <v>309</v>
      </c>
      <c r="V734" s="87" t="s">
        <v>309</v>
      </c>
      <c r="W734" s="87" t="s">
        <v>309</v>
      </c>
      <c r="X734" s="87" t="s">
        <v>309</v>
      </c>
      <c r="Y734" s="64" t="s">
        <v>309</v>
      </c>
      <c r="AA734" s="64" t="str">
        <f>IF(Rg_ps!$E$5=Con_ve!$U$5,Con_ve!U734,IF(Rg_ps!$E$5=Con_ve!$V$5,Con_ve!V734,IF(Rg_ps!$E$5=Con_ve!$W$5,Con_ve!W734,IF(Rg_ps!$E$5=Con_ve!$X$5,Con_ve!X734,Con_ve!Y734))))</f>
        <v/>
      </c>
    </row>
    <row r="735" spans="2:27" ht="30" customHeight="1">
      <c r="B735" t="str">
        <f t="shared" si="12"/>
        <v/>
      </c>
      <c r="C735" s="97"/>
      <c r="D735" s="97"/>
      <c r="E735" s="97"/>
      <c r="F735" s="77"/>
      <c r="G735" s="156"/>
      <c r="H735" s="97"/>
      <c r="I735" s="97"/>
      <c r="J735" s="97"/>
      <c r="K735" s="97"/>
      <c r="P735" s="64" t="s">
        <v>309</v>
      </c>
      <c r="Q735" s="87" t="s">
        <v>309</v>
      </c>
      <c r="R735" s="87" t="s">
        <v>309</v>
      </c>
      <c r="S735" s="87" t="s">
        <v>309</v>
      </c>
      <c r="T735" s="87" t="s">
        <v>309</v>
      </c>
      <c r="U735" s="87" t="s">
        <v>309</v>
      </c>
      <c r="V735" s="87" t="s">
        <v>309</v>
      </c>
      <c r="W735" s="87" t="s">
        <v>309</v>
      </c>
      <c r="X735" s="87" t="s">
        <v>309</v>
      </c>
      <c r="Y735" s="64" t="s">
        <v>309</v>
      </c>
      <c r="AA735" s="64" t="str">
        <f>IF(Rg_ps!$E$5=Con_ve!$U$5,Con_ve!U735,IF(Rg_ps!$E$5=Con_ve!$V$5,Con_ve!V735,IF(Rg_ps!$E$5=Con_ve!$W$5,Con_ve!W735,IF(Rg_ps!$E$5=Con_ve!$X$5,Con_ve!X735,Con_ve!Y735))))</f>
        <v/>
      </c>
    </row>
    <row r="736" spans="2:27" ht="30" customHeight="1">
      <c r="B736" t="str">
        <f t="shared" si="12"/>
        <v/>
      </c>
      <c r="C736" s="97"/>
      <c r="D736" s="97"/>
      <c r="E736" s="97"/>
      <c r="F736" s="77"/>
      <c r="G736" s="156"/>
      <c r="H736" s="97"/>
      <c r="I736" s="97"/>
      <c r="J736" s="97"/>
      <c r="K736" s="97"/>
      <c r="P736" s="64" t="s">
        <v>309</v>
      </c>
      <c r="Q736" s="87" t="s">
        <v>309</v>
      </c>
      <c r="R736" s="87" t="s">
        <v>309</v>
      </c>
      <c r="S736" s="87" t="s">
        <v>309</v>
      </c>
      <c r="T736" s="87" t="s">
        <v>309</v>
      </c>
      <c r="U736" s="87" t="s">
        <v>309</v>
      </c>
      <c r="V736" s="87" t="s">
        <v>309</v>
      </c>
      <c r="W736" s="87" t="s">
        <v>309</v>
      </c>
      <c r="X736" s="87" t="s">
        <v>309</v>
      </c>
      <c r="Y736" s="64" t="s">
        <v>309</v>
      </c>
      <c r="AA736" s="64" t="str">
        <f>IF(Rg_ps!$E$5=Con_ve!$U$5,Con_ve!U736,IF(Rg_ps!$E$5=Con_ve!$V$5,Con_ve!V736,IF(Rg_ps!$E$5=Con_ve!$W$5,Con_ve!W736,IF(Rg_ps!$E$5=Con_ve!$X$5,Con_ve!X736,Con_ve!Y736))))</f>
        <v/>
      </c>
    </row>
    <row r="737" spans="2:27" ht="30" customHeight="1">
      <c r="B737" t="str">
        <f t="shared" si="12"/>
        <v/>
      </c>
      <c r="C737" s="97"/>
      <c r="D737" s="97"/>
      <c r="E737" s="97"/>
      <c r="F737" s="77"/>
      <c r="G737" s="156"/>
      <c r="H737" s="97"/>
      <c r="I737" s="97"/>
      <c r="J737" s="97"/>
      <c r="K737" s="97"/>
      <c r="P737" s="64" t="s">
        <v>309</v>
      </c>
      <c r="Q737" s="87" t="s">
        <v>309</v>
      </c>
      <c r="R737" s="87" t="s">
        <v>309</v>
      </c>
      <c r="S737" s="87" t="s">
        <v>309</v>
      </c>
      <c r="T737" s="87" t="s">
        <v>309</v>
      </c>
      <c r="U737" s="87" t="s">
        <v>309</v>
      </c>
      <c r="V737" s="87" t="s">
        <v>309</v>
      </c>
      <c r="W737" s="87" t="s">
        <v>309</v>
      </c>
      <c r="X737" s="87" t="s">
        <v>309</v>
      </c>
      <c r="Y737" s="64" t="s">
        <v>309</v>
      </c>
      <c r="AA737" s="64" t="str">
        <f>IF(Rg_ps!$E$5=Con_ve!$U$5,Con_ve!U737,IF(Rg_ps!$E$5=Con_ve!$V$5,Con_ve!V737,IF(Rg_ps!$E$5=Con_ve!$W$5,Con_ve!W737,IF(Rg_ps!$E$5=Con_ve!$X$5,Con_ve!X737,Con_ve!Y737))))</f>
        <v/>
      </c>
    </row>
    <row r="738" spans="2:27" ht="30" customHeight="1">
      <c r="B738" t="str">
        <f t="shared" si="12"/>
        <v/>
      </c>
      <c r="C738" s="97"/>
      <c r="D738" s="97"/>
      <c r="E738" s="97"/>
      <c r="F738" s="77"/>
      <c r="G738" s="156"/>
      <c r="H738" s="97"/>
      <c r="I738" s="97"/>
      <c r="J738" s="97"/>
      <c r="K738" s="97"/>
      <c r="P738" s="64" t="s">
        <v>309</v>
      </c>
      <c r="Q738" s="87" t="s">
        <v>309</v>
      </c>
      <c r="R738" s="87" t="s">
        <v>309</v>
      </c>
      <c r="S738" s="87" t="s">
        <v>309</v>
      </c>
      <c r="T738" s="87" t="s">
        <v>309</v>
      </c>
      <c r="U738" s="87" t="s">
        <v>309</v>
      </c>
      <c r="V738" s="87" t="s">
        <v>309</v>
      </c>
      <c r="W738" s="87" t="s">
        <v>309</v>
      </c>
      <c r="X738" s="87" t="s">
        <v>309</v>
      </c>
      <c r="Y738" s="64" t="s">
        <v>309</v>
      </c>
      <c r="AA738" s="64" t="str">
        <f>IF(Rg_ps!$E$5=Con_ve!$U$5,Con_ve!U738,IF(Rg_ps!$E$5=Con_ve!$V$5,Con_ve!V738,IF(Rg_ps!$E$5=Con_ve!$W$5,Con_ve!W738,IF(Rg_ps!$E$5=Con_ve!$X$5,Con_ve!X738,Con_ve!Y738))))</f>
        <v/>
      </c>
    </row>
    <row r="739" spans="2:27" ht="30" customHeight="1">
      <c r="B739" t="str">
        <f t="shared" si="12"/>
        <v/>
      </c>
      <c r="C739" s="97"/>
      <c r="D739" s="97"/>
      <c r="E739" s="97"/>
      <c r="F739" s="77"/>
      <c r="G739" s="156"/>
      <c r="H739" s="97"/>
      <c r="I739" s="97"/>
      <c r="J739" s="97"/>
      <c r="K739" s="97"/>
      <c r="P739" s="64" t="s">
        <v>309</v>
      </c>
      <c r="Q739" s="87" t="s">
        <v>309</v>
      </c>
      <c r="R739" s="87" t="s">
        <v>309</v>
      </c>
      <c r="S739" s="87" t="s">
        <v>309</v>
      </c>
      <c r="T739" s="87" t="s">
        <v>309</v>
      </c>
      <c r="U739" s="87" t="s">
        <v>309</v>
      </c>
      <c r="V739" s="87" t="s">
        <v>309</v>
      </c>
      <c r="W739" s="87" t="s">
        <v>309</v>
      </c>
      <c r="X739" s="87" t="s">
        <v>309</v>
      </c>
      <c r="Y739" s="64" t="s">
        <v>309</v>
      </c>
      <c r="AA739" s="64" t="str">
        <f>IF(Rg_ps!$E$5=Con_ve!$U$5,Con_ve!U739,IF(Rg_ps!$E$5=Con_ve!$V$5,Con_ve!V739,IF(Rg_ps!$E$5=Con_ve!$W$5,Con_ve!W739,IF(Rg_ps!$E$5=Con_ve!$X$5,Con_ve!X739,Con_ve!Y739))))</f>
        <v/>
      </c>
    </row>
    <row r="740" spans="2:27" ht="30" customHeight="1">
      <c r="B740" t="str">
        <f t="shared" si="12"/>
        <v/>
      </c>
      <c r="C740" s="97"/>
      <c r="D740" s="97"/>
      <c r="E740" s="97"/>
      <c r="F740" s="77"/>
      <c r="G740" s="156"/>
      <c r="H740" s="97"/>
      <c r="I740" s="97"/>
      <c r="J740" s="97"/>
      <c r="K740" s="97"/>
      <c r="P740" s="64" t="s">
        <v>309</v>
      </c>
      <c r="Q740" s="87" t="s">
        <v>309</v>
      </c>
      <c r="R740" s="87" t="s">
        <v>309</v>
      </c>
      <c r="S740" s="87" t="s">
        <v>309</v>
      </c>
      <c r="T740" s="87" t="s">
        <v>309</v>
      </c>
      <c r="U740" s="87" t="s">
        <v>309</v>
      </c>
      <c r="V740" s="87" t="s">
        <v>309</v>
      </c>
      <c r="W740" s="87" t="s">
        <v>309</v>
      </c>
      <c r="X740" s="87" t="s">
        <v>309</v>
      </c>
      <c r="Y740" s="64" t="s">
        <v>309</v>
      </c>
      <c r="AA740" s="64" t="str">
        <f>IF(Rg_ps!$E$5=Con_ve!$U$5,Con_ve!U740,IF(Rg_ps!$E$5=Con_ve!$V$5,Con_ve!V740,IF(Rg_ps!$E$5=Con_ve!$W$5,Con_ve!W740,IF(Rg_ps!$E$5=Con_ve!$X$5,Con_ve!X740,Con_ve!Y740))))</f>
        <v/>
      </c>
    </row>
    <row r="741" spans="2:27" ht="30" customHeight="1">
      <c r="B741" t="str">
        <f t="shared" si="12"/>
        <v/>
      </c>
      <c r="C741" s="97"/>
      <c r="D741" s="97"/>
      <c r="E741" s="97"/>
      <c r="F741" s="77"/>
      <c r="G741" s="156"/>
      <c r="H741" s="97"/>
      <c r="I741" s="97"/>
      <c r="J741" s="97"/>
      <c r="K741" s="97"/>
      <c r="P741" s="64" t="s">
        <v>309</v>
      </c>
      <c r="Q741" s="87" t="s">
        <v>309</v>
      </c>
      <c r="R741" s="87" t="s">
        <v>309</v>
      </c>
      <c r="S741" s="87" t="s">
        <v>309</v>
      </c>
      <c r="T741" s="87" t="s">
        <v>309</v>
      </c>
      <c r="U741" s="87" t="s">
        <v>309</v>
      </c>
      <c r="V741" s="87" t="s">
        <v>309</v>
      </c>
      <c r="W741" s="87" t="s">
        <v>309</v>
      </c>
      <c r="X741" s="87" t="s">
        <v>309</v>
      </c>
      <c r="Y741" s="64" t="s">
        <v>309</v>
      </c>
      <c r="AA741" s="64" t="str">
        <f>IF(Rg_ps!$E$5=Con_ve!$U$5,Con_ve!U741,IF(Rg_ps!$E$5=Con_ve!$V$5,Con_ve!V741,IF(Rg_ps!$E$5=Con_ve!$W$5,Con_ve!W741,IF(Rg_ps!$E$5=Con_ve!$X$5,Con_ve!X741,Con_ve!Y741))))</f>
        <v/>
      </c>
    </row>
    <row r="742" spans="2:27" ht="30" customHeight="1">
      <c r="B742" t="str">
        <f t="shared" si="12"/>
        <v/>
      </c>
      <c r="C742" s="97"/>
      <c r="D742" s="97"/>
      <c r="E742" s="97"/>
      <c r="F742" s="77"/>
      <c r="G742" s="156"/>
      <c r="H742" s="97"/>
      <c r="I742" s="97"/>
      <c r="J742" s="97"/>
      <c r="K742" s="97"/>
      <c r="P742" s="64" t="s">
        <v>309</v>
      </c>
      <c r="Q742" s="87" t="s">
        <v>309</v>
      </c>
      <c r="R742" s="87" t="s">
        <v>309</v>
      </c>
      <c r="S742" s="87" t="s">
        <v>309</v>
      </c>
      <c r="T742" s="87" t="s">
        <v>309</v>
      </c>
      <c r="U742" s="87" t="s">
        <v>309</v>
      </c>
      <c r="V742" s="87" t="s">
        <v>309</v>
      </c>
      <c r="W742" s="87" t="s">
        <v>309</v>
      </c>
      <c r="X742" s="87" t="s">
        <v>309</v>
      </c>
      <c r="Y742" s="64" t="s">
        <v>309</v>
      </c>
      <c r="AA742" s="64" t="str">
        <f>IF(Rg_ps!$E$5=Con_ve!$U$5,Con_ve!U742,IF(Rg_ps!$E$5=Con_ve!$V$5,Con_ve!V742,IF(Rg_ps!$E$5=Con_ve!$W$5,Con_ve!W742,IF(Rg_ps!$E$5=Con_ve!$X$5,Con_ve!X742,Con_ve!Y742))))</f>
        <v/>
      </c>
    </row>
    <row r="743" spans="2:27" ht="30" customHeight="1">
      <c r="B743" t="str">
        <f t="shared" si="12"/>
        <v/>
      </c>
      <c r="C743" s="97"/>
      <c r="D743" s="97"/>
      <c r="E743" s="97"/>
      <c r="F743" s="77"/>
      <c r="G743" s="156"/>
      <c r="H743" s="97"/>
      <c r="I743" s="97"/>
      <c r="J743" s="97"/>
      <c r="K743" s="97"/>
      <c r="P743" s="64" t="s">
        <v>309</v>
      </c>
      <c r="Q743" s="87" t="s">
        <v>309</v>
      </c>
      <c r="R743" s="87" t="s">
        <v>309</v>
      </c>
      <c r="S743" s="87" t="s">
        <v>309</v>
      </c>
      <c r="T743" s="87" t="s">
        <v>309</v>
      </c>
      <c r="U743" s="87" t="s">
        <v>309</v>
      </c>
      <c r="V743" s="87" t="s">
        <v>309</v>
      </c>
      <c r="W743" s="87" t="s">
        <v>309</v>
      </c>
      <c r="X743" s="87" t="s">
        <v>309</v>
      </c>
      <c r="Y743" s="64" t="s">
        <v>309</v>
      </c>
      <c r="AA743" s="64" t="str">
        <f>IF(Rg_ps!$E$5=Con_ve!$U$5,Con_ve!U743,IF(Rg_ps!$E$5=Con_ve!$V$5,Con_ve!V743,IF(Rg_ps!$E$5=Con_ve!$W$5,Con_ve!W743,IF(Rg_ps!$E$5=Con_ve!$X$5,Con_ve!X743,Con_ve!Y743))))</f>
        <v/>
      </c>
    </row>
    <row r="744" spans="2:27" ht="30" customHeight="1">
      <c r="B744" t="str">
        <f t="shared" si="12"/>
        <v/>
      </c>
      <c r="C744" s="97"/>
      <c r="D744" s="97"/>
      <c r="E744" s="97"/>
      <c r="F744" s="77"/>
      <c r="G744" s="156"/>
      <c r="H744" s="97"/>
      <c r="I744" s="97"/>
      <c r="J744" s="97"/>
      <c r="K744" s="97"/>
      <c r="P744" s="64" t="s">
        <v>309</v>
      </c>
      <c r="Q744" s="87" t="s">
        <v>309</v>
      </c>
      <c r="R744" s="87" t="s">
        <v>309</v>
      </c>
      <c r="S744" s="87" t="s">
        <v>309</v>
      </c>
      <c r="T744" s="87" t="s">
        <v>309</v>
      </c>
      <c r="U744" s="87" t="s">
        <v>309</v>
      </c>
      <c r="V744" s="87" t="s">
        <v>309</v>
      </c>
      <c r="W744" s="87" t="s">
        <v>309</v>
      </c>
      <c r="X744" s="87" t="s">
        <v>309</v>
      </c>
      <c r="Y744" s="64" t="s">
        <v>309</v>
      </c>
      <c r="AA744" s="64" t="str">
        <f>IF(Rg_ps!$E$5=Con_ve!$U$5,Con_ve!U744,IF(Rg_ps!$E$5=Con_ve!$V$5,Con_ve!V744,IF(Rg_ps!$E$5=Con_ve!$W$5,Con_ve!W744,IF(Rg_ps!$E$5=Con_ve!$X$5,Con_ve!X744,Con_ve!Y744))))</f>
        <v/>
      </c>
    </row>
    <row r="745" spans="2:27" ht="30" customHeight="1">
      <c r="B745" t="str">
        <f t="shared" si="12"/>
        <v/>
      </c>
      <c r="C745" s="97"/>
      <c r="D745" s="97"/>
      <c r="E745" s="97"/>
      <c r="F745" s="77"/>
      <c r="G745" s="156"/>
      <c r="H745" s="97"/>
      <c r="I745" s="97"/>
      <c r="J745" s="97"/>
      <c r="K745" s="97"/>
      <c r="P745" s="64" t="s">
        <v>309</v>
      </c>
      <c r="Q745" s="87" t="s">
        <v>309</v>
      </c>
      <c r="R745" s="87" t="s">
        <v>309</v>
      </c>
      <c r="S745" s="87" t="s">
        <v>309</v>
      </c>
      <c r="T745" s="87" t="s">
        <v>309</v>
      </c>
      <c r="U745" s="87" t="s">
        <v>309</v>
      </c>
      <c r="V745" s="87" t="s">
        <v>309</v>
      </c>
      <c r="W745" s="87" t="s">
        <v>309</v>
      </c>
      <c r="X745" s="87" t="s">
        <v>309</v>
      </c>
      <c r="Y745" s="64" t="s">
        <v>309</v>
      </c>
      <c r="AA745" s="64" t="str">
        <f>IF(Rg_ps!$E$5=Con_ve!$U$5,Con_ve!U745,IF(Rg_ps!$E$5=Con_ve!$V$5,Con_ve!V745,IF(Rg_ps!$E$5=Con_ve!$W$5,Con_ve!W745,IF(Rg_ps!$E$5=Con_ve!$X$5,Con_ve!X745,Con_ve!Y745))))</f>
        <v/>
      </c>
    </row>
    <row r="746" spans="2:27" ht="30" customHeight="1">
      <c r="B746" t="str">
        <f t="shared" si="12"/>
        <v/>
      </c>
      <c r="C746" s="97"/>
      <c r="D746" s="97"/>
      <c r="E746" s="97"/>
      <c r="F746" s="77"/>
      <c r="G746" s="156"/>
      <c r="H746" s="97"/>
      <c r="I746" s="97"/>
      <c r="J746" s="97"/>
      <c r="K746" s="97"/>
      <c r="P746" s="64" t="s">
        <v>309</v>
      </c>
      <c r="Q746" s="87" t="s">
        <v>309</v>
      </c>
      <c r="R746" s="87" t="s">
        <v>309</v>
      </c>
      <c r="S746" s="87" t="s">
        <v>309</v>
      </c>
      <c r="T746" s="87" t="s">
        <v>309</v>
      </c>
      <c r="U746" s="87" t="s">
        <v>309</v>
      </c>
      <c r="V746" s="87" t="s">
        <v>309</v>
      </c>
      <c r="W746" s="87" t="s">
        <v>309</v>
      </c>
      <c r="X746" s="87" t="s">
        <v>309</v>
      </c>
      <c r="Y746" s="64" t="s">
        <v>309</v>
      </c>
      <c r="AA746" s="64" t="str">
        <f>IF(Rg_ps!$E$5=Con_ve!$U$5,Con_ve!U746,IF(Rg_ps!$E$5=Con_ve!$V$5,Con_ve!V746,IF(Rg_ps!$E$5=Con_ve!$W$5,Con_ve!W746,IF(Rg_ps!$E$5=Con_ve!$X$5,Con_ve!X746,Con_ve!Y746))))</f>
        <v/>
      </c>
    </row>
    <row r="747" spans="2:27" ht="30" customHeight="1">
      <c r="B747" t="str">
        <f t="shared" si="12"/>
        <v/>
      </c>
      <c r="C747" s="97"/>
      <c r="D747" s="97"/>
      <c r="E747" s="97"/>
      <c r="F747" s="77"/>
      <c r="G747" s="156"/>
      <c r="H747" s="97"/>
      <c r="I747" s="97"/>
      <c r="J747" s="97"/>
      <c r="K747" s="97"/>
      <c r="P747" s="64" t="s">
        <v>309</v>
      </c>
      <c r="Q747" s="87" t="s">
        <v>309</v>
      </c>
      <c r="R747" s="87" t="s">
        <v>309</v>
      </c>
      <c r="S747" s="87" t="s">
        <v>309</v>
      </c>
      <c r="T747" s="87" t="s">
        <v>309</v>
      </c>
      <c r="U747" s="87" t="s">
        <v>309</v>
      </c>
      <c r="V747" s="87" t="s">
        <v>309</v>
      </c>
      <c r="W747" s="87" t="s">
        <v>309</v>
      </c>
      <c r="X747" s="87" t="s">
        <v>309</v>
      </c>
      <c r="Y747" s="64" t="s">
        <v>309</v>
      </c>
      <c r="AA747" s="64" t="str">
        <f>IF(Rg_ps!$E$5=Con_ve!$U$5,Con_ve!U747,IF(Rg_ps!$E$5=Con_ve!$V$5,Con_ve!V747,IF(Rg_ps!$E$5=Con_ve!$W$5,Con_ve!W747,IF(Rg_ps!$E$5=Con_ve!$X$5,Con_ve!X747,Con_ve!Y747))))</f>
        <v/>
      </c>
    </row>
    <row r="748" spans="2:27" ht="30" customHeight="1">
      <c r="B748" t="str">
        <f t="shared" si="12"/>
        <v/>
      </c>
      <c r="C748" s="97"/>
      <c r="D748" s="97"/>
      <c r="E748" s="97"/>
      <c r="F748" s="77"/>
      <c r="G748" s="156"/>
      <c r="H748" s="97"/>
      <c r="I748" s="97"/>
      <c r="J748" s="97"/>
      <c r="K748" s="97"/>
      <c r="P748" s="64" t="s">
        <v>309</v>
      </c>
      <c r="Q748" s="87" t="s">
        <v>309</v>
      </c>
      <c r="R748" s="87" t="s">
        <v>309</v>
      </c>
      <c r="S748" s="87" t="s">
        <v>309</v>
      </c>
      <c r="T748" s="87" t="s">
        <v>309</v>
      </c>
      <c r="U748" s="87" t="s">
        <v>309</v>
      </c>
      <c r="V748" s="87" t="s">
        <v>309</v>
      </c>
      <c r="W748" s="87" t="s">
        <v>309</v>
      </c>
      <c r="X748" s="87" t="s">
        <v>309</v>
      </c>
      <c r="Y748" s="64" t="s">
        <v>309</v>
      </c>
      <c r="AA748" s="64" t="str">
        <f>IF(Rg_ps!$E$5=Con_ve!$U$5,Con_ve!U748,IF(Rg_ps!$E$5=Con_ve!$V$5,Con_ve!V748,IF(Rg_ps!$E$5=Con_ve!$W$5,Con_ve!W748,IF(Rg_ps!$E$5=Con_ve!$X$5,Con_ve!X748,Con_ve!Y748))))</f>
        <v/>
      </c>
    </row>
    <row r="749" spans="2:27" ht="30" customHeight="1">
      <c r="B749" t="str">
        <f t="shared" si="12"/>
        <v/>
      </c>
      <c r="C749" s="97"/>
      <c r="D749" s="97"/>
      <c r="E749" s="97"/>
      <c r="F749" s="77"/>
      <c r="G749" s="156"/>
      <c r="H749" s="97"/>
      <c r="I749" s="97"/>
      <c r="J749" s="97"/>
      <c r="K749" s="97"/>
      <c r="P749" s="64" t="s">
        <v>309</v>
      </c>
      <c r="Q749" s="87" t="s">
        <v>309</v>
      </c>
      <c r="R749" s="87" t="s">
        <v>309</v>
      </c>
      <c r="S749" s="87" t="s">
        <v>309</v>
      </c>
      <c r="T749" s="87" t="s">
        <v>309</v>
      </c>
      <c r="U749" s="87" t="s">
        <v>309</v>
      </c>
      <c r="V749" s="87" t="s">
        <v>309</v>
      </c>
      <c r="W749" s="87" t="s">
        <v>309</v>
      </c>
      <c r="X749" s="87" t="s">
        <v>309</v>
      </c>
      <c r="Y749" s="64" t="s">
        <v>309</v>
      </c>
      <c r="AA749" s="64" t="str">
        <f>IF(Rg_ps!$E$5=Con_ve!$U$5,Con_ve!U749,IF(Rg_ps!$E$5=Con_ve!$V$5,Con_ve!V749,IF(Rg_ps!$E$5=Con_ve!$W$5,Con_ve!W749,IF(Rg_ps!$E$5=Con_ve!$X$5,Con_ve!X749,Con_ve!Y749))))</f>
        <v/>
      </c>
    </row>
    <row r="750" spans="2:27" ht="30" customHeight="1">
      <c r="B750" t="str">
        <f t="shared" si="12"/>
        <v/>
      </c>
      <c r="C750" s="97"/>
      <c r="D750" s="97"/>
      <c r="E750" s="97"/>
      <c r="F750" s="77"/>
      <c r="G750" s="156"/>
      <c r="H750" s="97"/>
      <c r="I750" s="97"/>
      <c r="J750" s="97"/>
      <c r="K750" s="97"/>
      <c r="P750" s="64" t="s">
        <v>309</v>
      </c>
      <c r="Q750" s="87" t="s">
        <v>309</v>
      </c>
      <c r="R750" s="87" t="s">
        <v>309</v>
      </c>
      <c r="S750" s="87" t="s">
        <v>309</v>
      </c>
      <c r="T750" s="87" t="s">
        <v>309</v>
      </c>
      <c r="U750" s="87" t="s">
        <v>309</v>
      </c>
      <c r="V750" s="87" t="s">
        <v>309</v>
      </c>
      <c r="W750" s="87" t="s">
        <v>309</v>
      </c>
      <c r="X750" s="87" t="s">
        <v>309</v>
      </c>
      <c r="Y750" s="64" t="s">
        <v>309</v>
      </c>
      <c r="AA750" s="64" t="str">
        <f>IF(Rg_ps!$E$5=Con_ve!$U$5,Con_ve!U750,IF(Rg_ps!$E$5=Con_ve!$V$5,Con_ve!V750,IF(Rg_ps!$E$5=Con_ve!$W$5,Con_ve!W750,IF(Rg_ps!$E$5=Con_ve!$X$5,Con_ve!X750,Con_ve!Y750))))</f>
        <v/>
      </c>
    </row>
    <row r="751" spans="2:27" ht="30" customHeight="1">
      <c r="B751" t="str">
        <f t="shared" si="12"/>
        <v/>
      </c>
      <c r="C751" s="97"/>
      <c r="D751" s="97"/>
      <c r="E751" s="97"/>
      <c r="F751" s="77"/>
      <c r="G751" s="156"/>
      <c r="H751" s="97"/>
      <c r="I751" s="97"/>
      <c r="J751" s="97"/>
      <c r="K751" s="97"/>
      <c r="P751" s="64" t="s">
        <v>309</v>
      </c>
      <c r="Q751" s="87" t="s">
        <v>309</v>
      </c>
      <c r="R751" s="87" t="s">
        <v>309</v>
      </c>
      <c r="S751" s="87" t="s">
        <v>309</v>
      </c>
      <c r="T751" s="87" t="s">
        <v>309</v>
      </c>
      <c r="U751" s="87" t="s">
        <v>309</v>
      </c>
      <c r="V751" s="87" t="s">
        <v>309</v>
      </c>
      <c r="W751" s="87" t="s">
        <v>309</v>
      </c>
      <c r="X751" s="87" t="s">
        <v>309</v>
      </c>
      <c r="Y751" s="64" t="s">
        <v>309</v>
      </c>
      <c r="AA751" s="64" t="str">
        <f>IF(Rg_ps!$E$5=Con_ve!$U$5,Con_ve!U751,IF(Rg_ps!$E$5=Con_ve!$V$5,Con_ve!V751,IF(Rg_ps!$E$5=Con_ve!$W$5,Con_ve!W751,IF(Rg_ps!$E$5=Con_ve!$X$5,Con_ve!X751,Con_ve!Y751))))</f>
        <v/>
      </c>
    </row>
    <row r="752" spans="2:27" ht="30" customHeight="1">
      <c r="B752" t="str">
        <f t="shared" si="12"/>
        <v/>
      </c>
      <c r="C752" s="97"/>
      <c r="D752" s="97"/>
      <c r="E752" s="97"/>
      <c r="F752" s="77"/>
      <c r="G752" s="156"/>
      <c r="H752" s="97"/>
      <c r="I752" s="97"/>
      <c r="J752" s="97"/>
      <c r="K752" s="97"/>
      <c r="P752" s="64" t="s">
        <v>309</v>
      </c>
      <c r="Q752" s="87" t="s">
        <v>309</v>
      </c>
      <c r="R752" s="87" t="s">
        <v>309</v>
      </c>
      <c r="S752" s="87" t="s">
        <v>309</v>
      </c>
      <c r="T752" s="87" t="s">
        <v>309</v>
      </c>
      <c r="U752" s="87" t="s">
        <v>309</v>
      </c>
      <c r="V752" s="87" t="s">
        <v>309</v>
      </c>
      <c r="W752" s="87" t="s">
        <v>309</v>
      </c>
      <c r="X752" s="87" t="s">
        <v>309</v>
      </c>
      <c r="Y752" s="64" t="s">
        <v>309</v>
      </c>
      <c r="AA752" s="64" t="str">
        <f>IF(Rg_ps!$E$5=Con_ve!$U$5,Con_ve!U752,IF(Rg_ps!$E$5=Con_ve!$V$5,Con_ve!V752,IF(Rg_ps!$E$5=Con_ve!$W$5,Con_ve!W752,IF(Rg_ps!$E$5=Con_ve!$X$5,Con_ve!X752,Con_ve!Y752))))</f>
        <v/>
      </c>
    </row>
    <row r="753" spans="2:27" ht="30" customHeight="1">
      <c r="B753" t="str">
        <f t="shared" si="12"/>
        <v/>
      </c>
      <c r="C753" s="97"/>
      <c r="D753" s="97"/>
      <c r="E753" s="97"/>
      <c r="F753" s="77"/>
      <c r="G753" s="156"/>
      <c r="H753" s="97"/>
      <c r="I753" s="97"/>
      <c r="J753" s="97"/>
      <c r="K753" s="97"/>
      <c r="P753" s="64" t="s">
        <v>309</v>
      </c>
      <c r="Q753" s="87" t="s">
        <v>309</v>
      </c>
      <c r="R753" s="87" t="s">
        <v>309</v>
      </c>
      <c r="S753" s="87" t="s">
        <v>309</v>
      </c>
      <c r="T753" s="87" t="s">
        <v>309</v>
      </c>
      <c r="U753" s="87" t="s">
        <v>309</v>
      </c>
      <c r="V753" s="87" t="s">
        <v>309</v>
      </c>
      <c r="W753" s="87" t="s">
        <v>309</v>
      </c>
      <c r="X753" s="87" t="s">
        <v>309</v>
      </c>
      <c r="Y753" s="64" t="s">
        <v>309</v>
      </c>
      <c r="AA753" s="64" t="str">
        <f>IF(Rg_ps!$E$5=Con_ve!$U$5,Con_ve!U753,IF(Rg_ps!$E$5=Con_ve!$V$5,Con_ve!V753,IF(Rg_ps!$E$5=Con_ve!$W$5,Con_ve!W753,IF(Rg_ps!$E$5=Con_ve!$X$5,Con_ve!X753,Con_ve!Y753))))</f>
        <v/>
      </c>
    </row>
    <row r="754" spans="2:27" ht="30" customHeight="1">
      <c r="B754" t="str">
        <f t="shared" si="12"/>
        <v/>
      </c>
      <c r="C754" s="97"/>
      <c r="D754" s="97"/>
      <c r="E754" s="97"/>
      <c r="F754" s="77"/>
      <c r="G754" s="156"/>
      <c r="H754" s="97"/>
      <c r="I754" s="97"/>
      <c r="J754" s="97"/>
      <c r="K754" s="97"/>
      <c r="P754" s="64" t="s">
        <v>309</v>
      </c>
      <c r="Q754" s="87" t="s">
        <v>309</v>
      </c>
      <c r="R754" s="87" t="s">
        <v>309</v>
      </c>
      <c r="S754" s="87" t="s">
        <v>309</v>
      </c>
      <c r="T754" s="87" t="s">
        <v>309</v>
      </c>
      <c r="U754" s="87" t="s">
        <v>309</v>
      </c>
      <c r="V754" s="87" t="s">
        <v>309</v>
      </c>
      <c r="W754" s="87" t="s">
        <v>309</v>
      </c>
      <c r="X754" s="87" t="s">
        <v>309</v>
      </c>
      <c r="Y754" s="64" t="s">
        <v>309</v>
      </c>
      <c r="AA754" s="64" t="str">
        <f>IF(Rg_ps!$E$5=Con_ve!$U$5,Con_ve!U754,IF(Rg_ps!$E$5=Con_ve!$V$5,Con_ve!V754,IF(Rg_ps!$E$5=Con_ve!$W$5,Con_ve!W754,IF(Rg_ps!$E$5=Con_ve!$X$5,Con_ve!X754,Con_ve!Y754))))</f>
        <v/>
      </c>
    </row>
    <row r="755" spans="2:27" ht="30" customHeight="1">
      <c r="B755" t="str">
        <f t="shared" si="12"/>
        <v/>
      </c>
      <c r="C755" s="97"/>
      <c r="D755" s="97"/>
      <c r="E755" s="97"/>
      <c r="F755" s="77"/>
      <c r="G755" s="156"/>
      <c r="H755" s="97"/>
      <c r="I755" s="97"/>
      <c r="J755" s="97"/>
      <c r="K755" s="97"/>
      <c r="P755" s="64" t="s">
        <v>309</v>
      </c>
      <c r="Q755" s="87" t="s">
        <v>309</v>
      </c>
      <c r="R755" s="87" t="s">
        <v>309</v>
      </c>
      <c r="S755" s="87" t="s">
        <v>309</v>
      </c>
      <c r="T755" s="87" t="s">
        <v>309</v>
      </c>
      <c r="U755" s="87" t="s">
        <v>309</v>
      </c>
      <c r="V755" s="87" t="s">
        <v>309</v>
      </c>
      <c r="W755" s="87" t="s">
        <v>309</v>
      </c>
      <c r="X755" s="87" t="s">
        <v>309</v>
      </c>
      <c r="Y755" s="64" t="s">
        <v>309</v>
      </c>
      <c r="AA755" s="64" t="str">
        <f>IF(Rg_ps!$E$5=Con_ve!$U$5,Con_ve!U755,IF(Rg_ps!$E$5=Con_ve!$V$5,Con_ve!V755,IF(Rg_ps!$E$5=Con_ve!$W$5,Con_ve!W755,IF(Rg_ps!$E$5=Con_ve!$X$5,Con_ve!X755,Con_ve!Y755))))</f>
        <v/>
      </c>
    </row>
    <row r="756" spans="2:27" ht="30" customHeight="1">
      <c r="B756" t="str">
        <f t="shared" si="12"/>
        <v/>
      </c>
      <c r="C756" s="97"/>
      <c r="D756" s="97"/>
      <c r="E756" s="97"/>
      <c r="F756" s="77"/>
      <c r="G756" s="156"/>
      <c r="H756" s="97"/>
      <c r="I756" s="97"/>
      <c r="J756" s="97"/>
      <c r="K756" s="97"/>
      <c r="P756" s="64" t="s">
        <v>309</v>
      </c>
      <c r="Q756" s="87" t="s">
        <v>309</v>
      </c>
      <c r="R756" s="87" t="s">
        <v>309</v>
      </c>
      <c r="S756" s="87" t="s">
        <v>309</v>
      </c>
      <c r="T756" s="87" t="s">
        <v>309</v>
      </c>
      <c r="U756" s="87" t="s">
        <v>309</v>
      </c>
      <c r="V756" s="87" t="s">
        <v>309</v>
      </c>
      <c r="W756" s="87" t="s">
        <v>309</v>
      </c>
      <c r="X756" s="87" t="s">
        <v>309</v>
      </c>
      <c r="Y756" s="64" t="s">
        <v>309</v>
      </c>
      <c r="AA756" s="64" t="str">
        <f>IF(Rg_ps!$E$5=Con_ve!$U$5,Con_ve!U756,IF(Rg_ps!$E$5=Con_ve!$V$5,Con_ve!V756,IF(Rg_ps!$E$5=Con_ve!$W$5,Con_ve!W756,IF(Rg_ps!$E$5=Con_ve!$X$5,Con_ve!X756,Con_ve!Y756))))</f>
        <v/>
      </c>
    </row>
    <row r="757" spans="2:27" ht="30" customHeight="1">
      <c r="B757" t="str">
        <f t="shared" si="12"/>
        <v/>
      </c>
      <c r="C757" s="97"/>
      <c r="D757" s="97"/>
      <c r="E757" s="97"/>
      <c r="F757" s="77"/>
      <c r="G757" s="156"/>
      <c r="H757" s="97"/>
      <c r="I757" s="97"/>
      <c r="J757" s="97"/>
      <c r="K757" s="97"/>
      <c r="P757" s="64" t="s">
        <v>309</v>
      </c>
      <c r="Q757" s="87" t="s">
        <v>309</v>
      </c>
      <c r="R757" s="87" t="s">
        <v>309</v>
      </c>
      <c r="S757" s="87" t="s">
        <v>309</v>
      </c>
      <c r="T757" s="87" t="s">
        <v>309</v>
      </c>
      <c r="U757" s="87" t="s">
        <v>309</v>
      </c>
      <c r="V757" s="87" t="s">
        <v>309</v>
      </c>
      <c r="W757" s="87" t="s">
        <v>309</v>
      </c>
      <c r="X757" s="87" t="s">
        <v>309</v>
      </c>
      <c r="Y757" s="64" t="s">
        <v>309</v>
      </c>
      <c r="AA757" s="64" t="str">
        <f>IF(Rg_ps!$E$5=Con_ve!$U$5,Con_ve!U757,IF(Rg_ps!$E$5=Con_ve!$V$5,Con_ve!V757,IF(Rg_ps!$E$5=Con_ve!$W$5,Con_ve!W757,IF(Rg_ps!$E$5=Con_ve!$X$5,Con_ve!X757,Con_ve!Y757))))</f>
        <v/>
      </c>
    </row>
    <row r="758" spans="2:27" ht="30" customHeight="1">
      <c r="B758" t="str">
        <f t="shared" si="12"/>
        <v/>
      </c>
      <c r="C758" s="97"/>
      <c r="D758" s="97"/>
      <c r="E758" s="97"/>
      <c r="F758" s="77"/>
      <c r="G758" s="156"/>
      <c r="H758" s="97"/>
      <c r="I758" s="97"/>
      <c r="J758" s="97"/>
      <c r="K758" s="97"/>
      <c r="P758" s="64" t="s">
        <v>309</v>
      </c>
      <c r="Q758" s="87" t="s">
        <v>309</v>
      </c>
      <c r="R758" s="87" t="s">
        <v>309</v>
      </c>
      <c r="S758" s="87" t="s">
        <v>309</v>
      </c>
      <c r="T758" s="87" t="s">
        <v>309</v>
      </c>
      <c r="U758" s="87" t="s">
        <v>309</v>
      </c>
      <c r="V758" s="87" t="s">
        <v>309</v>
      </c>
      <c r="W758" s="87" t="s">
        <v>309</v>
      </c>
      <c r="X758" s="87" t="s">
        <v>309</v>
      </c>
      <c r="Y758" s="64" t="s">
        <v>309</v>
      </c>
      <c r="AA758" s="64" t="str">
        <f>IF(Rg_ps!$E$5=Con_ve!$U$5,Con_ve!U758,IF(Rg_ps!$E$5=Con_ve!$V$5,Con_ve!V758,IF(Rg_ps!$E$5=Con_ve!$W$5,Con_ve!W758,IF(Rg_ps!$E$5=Con_ve!$X$5,Con_ve!X758,Con_ve!Y758))))</f>
        <v/>
      </c>
    </row>
    <row r="759" spans="2:27" ht="30" customHeight="1">
      <c r="B759" t="str">
        <f t="shared" si="12"/>
        <v/>
      </c>
      <c r="C759" s="97"/>
      <c r="D759" s="97"/>
      <c r="E759" s="97"/>
      <c r="F759" s="77"/>
      <c r="G759" s="156"/>
      <c r="H759" s="97"/>
      <c r="I759" s="97"/>
      <c r="J759" s="97"/>
      <c r="K759" s="97"/>
      <c r="P759" s="64" t="s">
        <v>309</v>
      </c>
      <c r="Q759" s="87" t="s">
        <v>309</v>
      </c>
      <c r="R759" s="87" t="s">
        <v>309</v>
      </c>
      <c r="S759" s="87" t="s">
        <v>309</v>
      </c>
      <c r="T759" s="87" t="s">
        <v>309</v>
      </c>
      <c r="U759" s="87" t="s">
        <v>309</v>
      </c>
      <c r="V759" s="87" t="s">
        <v>309</v>
      </c>
      <c r="W759" s="87" t="s">
        <v>309</v>
      </c>
      <c r="X759" s="87" t="s">
        <v>309</v>
      </c>
      <c r="Y759" s="64" t="s">
        <v>309</v>
      </c>
      <c r="AA759" s="64" t="str">
        <f>IF(Rg_ps!$E$5=Con_ve!$U$5,Con_ve!U759,IF(Rg_ps!$E$5=Con_ve!$V$5,Con_ve!V759,IF(Rg_ps!$E$5=Con_ve!$W$5,Con_ve!W759,IF(Rg_ps!$E$5=Con_ve!$X$5,Con_ve!X759,Con_ve!Y759))))</f>
        <v/>
      </c>
    </row>
    <row r="760" spans="2:27" ht="30" customHeight="1">
      <c r="B760" t="str">
        <f t="shared" si="12"/>
        <v/>
      </c>
      <c r="C760" s="97"/>
      <c r="D760" s="97"/>
      <c r="E760" s="97"/>
      <c r="F760" s="77"/>
      <c r="G760" s="156"/>
      <c r="H760" s="97"/>
      <c r="I760" s="97"/>
      <c r="J760" s="97"/>
      <c r="K760" s="97"/>
      <c r="P760" s="64" t="s">
        <v>309</v>
      </c>
      <c r="Q760" s="87" t="s">
        <v>309</v>
      </c>
      <c r="R760" s="87" t="s">
        <v>309</v>
      </c>
      <c r="S760" s="87" t="s">
        <v>309</v>
      </c>
      <c r="T760" s="87" t="s">
        <v>309</v>
      </c>
      <c r="U760" s="87" t="s">
        <v>309</v>
      </c>
      <c r="V760" s="87" t="s">
        <v>309</v>
      </c>
      <c r="W760" s="87" t="s">
        <v>309</v>
      </c>
      <c r="X760" s="87" t="s">
        <v>309</v>
      </c>
      <c r="Y760" s="64" t="s">
        <v>309</v>
      </c>
      <c r="AA760" s="64" t="str">
        <f>IF(Rg_ps!$E$5=Con_ve!$U$5,Con_ve!U760,IF(Rg_ps!$E$5=Con_ve!$V$5,Con_ve!V760,IF(Rg_ps!$E$5=Con_ve!$W$5,Con_ve!W760,IF(Rg_ps!$E$5=Con_ve!$X$5,Con_ve!X760,Con_ve!Y760))))</f>
        <v/>
      </c>
    </row>
    <row r="761" spans="2:27" ht="30" customHeight="1">
      <c r="B761" t="str">
        <f t="shared" si="12"/>
        <v/>
      </c>
      <c r="C761" s="97"/>
      <c r="D761" s="97"/>
      <c r="E761" s="97"/>
      <c r="F761" s="77"/>
      <c r="G761" s="156"/>
      <c r="H761" s="97"/>
      <c r="I761" s="97"/>
      <c r="J761" s="97"/>
      <c r="K761" s="97"/>
      <c r="P761" s="64" t="s">
        <v>309</v>
      </c>
      <c r="Q761" s="87" t="s">
        <v>309</v>
      </c>
      <c r="R761" s="87" t="s">
        <v>309</v>
      </c>
      <c r="S761" s="87" t="s">
        <v>309</v>
      </c>
      <c r="T761" s="87" t="s">
        <v>309</v>
      </c>
      <c r="U761" s="87" t="s">
        <v>309</v>
      </c>
      <c r="V761" s="87" t="s">
        <v>309</v>
      </c>
      <c r="W761" s="87" t="s">
        <v>309</v>
      </c>
      <c r="X761" s="87" t="s">
        <v>309</v>
      </c>
      <c r="Y761" s="64" t="s">
        <v>309</v>
      </c>
      <c r="AA761" s="64" t="str">
        <f>IF(Rg_ps!$E$5=Con_ve!$U$5,Con_ve!U761,IF(Rg_ps!$E$5=Con_ve!$V$5,Con_ve!V761,IF(Rg_ps!$E$5=Con_ve!$W$5,Con_ve!W761,IF(Rg_ps!$E$5=Con_ve!$X$5,Con_ve!X761,Con_ve!Y761))))</f>
        <v/>
      </c>
    </row>
    <row r="762" spans="2:27" ht="30" customHeight="1">
      <c r="B762" t="str">
        <f t="shared" si="12"/>
        <v/>
      </c>
      <c r="C762" s="97"/>
      <c r="D762" s="97"/>
      <c r="E762" s="97"/>
      <c r="F762" s="77"/>
      <c r="G762" s="156"/>
      <c r="H762" s="97"/>
      <c r="I762" s="97"/>
      <c r="J762" s="97"/>
      <c r="K762" s="97"/>
      <c r="P762" s="64" t="s">
        <v>309</v>
      </c>
      <c r="Q762" s="87" t="s">
        <v>309</v>
      </c>
      <c r="R762" s="87" t="s">
        <v>309</v>
      </c>
      <c r="S762" s="87" t="s">
        <v>309</v>
      </c>
      <c r="T762" s="87" t="s">
        <v>309</v>
      </c>
      <c r="U762" s="87" t="s">
        <v>309</v>
      </c>
      <c r="V762" s="87" t="s">
        <v>309</v>
      </c>
      <c r="W762" s="87" t="s">
        <v>309</v>
      </c>
      <c r="X762" s="87" t="s">
        <v>309</v>
      </c>
      <c r="Y762" s="64" t="s">
        <v>309</v>
      </c>
      <c r="AA762" s="64" t="str">
        <f>IF(Rg_ps!$E$5=Con_ve!$U$5,Con_ve!U762,IF(Rg_ps!$E$5=Con_ve!$V$5,Con_ve!V762,IF(Rg_ps!$E$5=Con_ve!$W$5,Con_ve!W762,IF(Rg_ps!$E$5=Con_ve!$X$5,Con_ve!X762,Con_ve!Y762))))</f>
        <v/>
      </c>
    </row>
    <row r="763" spans="2:27" ht="30" customHeight="1">
      <c r="B763" t="str">
        <f t="shared" si="12"/>
        <v/>
      </c>
      <c r="C763" s="97"/>
      <c r="D763" s="97"/>
      <c r="E763" s="97"/>
      <c r="F763" s="77"/>
      <c r="G763" s="156"/>
      <c r="H763" s="97"/>
      <c r="I763" s="97"/>
      <c r="J763" s="97"/>
      <c r="K763" s="97"/>
      <c r="P763" s="64" t="s">
        <v>309</v>
      </c>
      <c r="Q763" s="87" t="s">
        <v>309</v>
      </c>
      <c r="R763" s="87" t="s">
        <v>309</v>
      </c>
      <c r="S763" s="87" t="s">
        <v>309</v>
      </c>
      <c r="T763" s="87" t="s">
        <v>309</v>
      </c>
      <c r="U763" s="87" t="s">
        <v>309</v>
      </c>
      <c r="V763" s="87" t="s">
        <v>309</v>
      </c>
      <c r="W763" s="87" t="s">
        <v>309</v>
      </c>
      <c r="X763" s="87" t="s">
        <v>309</v>
      </c>
      <c r="Y763" s="64" t="s">
        <v>309</v>
      </c>
      <c r="AA763" s="64" t="str">
        <f>IF(Rg_ps!$E$5=Con_ve!$U$5,Con_ve!U763,IF(Rg_ps!$E$5=Con_ve!$V$5,Con_ve!V763,IF(Rg_ps!$E$5=Con_ve!$W$5,Con_ve!W763,IF(Rg_ps!$E$5=Con_ve!$X$5,Con_ve!X763,Con_ve!Y763))))</f>
        <v/>
      </c>
    </row>
    <row r="764" spans="2:27" ht="30" customHeight="1">
      <c r="B764" t="str">
        <f t="shared" si="12"/>
        <v/>
      </c>
      <c r="C764" s="97"/>
      <c r="D764" s="97"/>
      <c r="E764" s="97"/>
      <c r="F764" s="77"/>
      <c r="G764" s="156"/>
      <c r="H764" s="97"/>
      <c r="I764" s="97"/>
      <c r="J764" s="97"/>
      <c r="K764" s="97"/>
      <c r="P764" s="64" t="s">
        <v>309</v>
      </c>
      <c r="Q764" s="87" t="s">
        <v>309</v>
      </c>
      <c r="R764" s="87" t="s">
        <v>309</v>
      </c>
      <c r="S764" s="87" t="s">
        <v>309</v>
      </c>
      <c r="T764" s="87" t="s">
        <v>309</v>
      </c>
      <c r="U764" s="87" t="s">
        <v>309</v>
      </c>
      <c r="V764" s="87" t="s">
        <v>309</v>
      </c>
      <c r="W764" s="87" t="s">
        <v>309</v>
      </c>
      <c r="X764" s="87" t="s">
        <v>309</v>
      </c>
      <c r="Y764" s="64" t="s">
        <v>309</v>
      </c>
      <c r="AA764" s="64" t="str">
        <f>IF(Rg_ps!$E$5=Con_ve!$U$5,Con_ve!U764,IF(Rg_ps!$E$5=Con_ve!$V$5,Con_ve!V764,IF(Rg_ps!$E$5=Con_ve!$W$5,Con_ve!W764,IF(Rg_ps!$E$5=Con_ve!$X$5,Con_ve!X764,Con_ve!Y764))))</f>
        <v/>
      </c>
    </row>
    <row r="765" spans="2:27" ht="30" customHeight="1">
      <c r="B765" t="str">
        <f t="shared" si="12"/>
        <v/>
      </c>
      <c r="C765" s="97"/>
      <c r="D765" s="97"/>
      <c r="E765" s="97"/>
      <c r="F765" s="77"/>
      <c r="G765" s="156"/>
      <c r="H765" s="97"/>
      <c r="I765" s="97"/>
      <c r="J765" s="97"/>
      <c r="K765" s="97"/>
      <c r="P765" s="64" t="s">
        <v>309</v>
      </c>
      <c r="Q765" s="87" t="s">
        <v>309</v>
      </c>
      <c r="R765" s="87" t="s">
        <v>309</v>
      </c>
      <c r="S765" s="87" t="s">
        <v>309</v>
      </c>
      <c r="T765" s="87" t="s">
        <v>309</v>
      </c>
      <c r="U765" s="87" t="s">
        <v>309</v>
      </c>
      <c r="V765" s="87" t="s">
        <v>309</v>
      </c>
      <c r="W765" s="87" t="s">
        <v>309</v>
      </c>
      <c r="X765" s="87" t="s">
        <v>309</v>
      </c>
      <c r="Y765" s="64" t="s">
        <v>309</v>
      </c>
      <c r="AA765" s="64" t="str">
        <f>IF(Rg_ps!$E$5=Con_ve!$U$5,Con_ve!U765,IF(Rg_ps!$E$5=Con_ve!$V$5,Con_ve!V765,IF(Rg_ps!$E$5=Con_ve!$W$5,Con_ve!W765,IF(Rg_ps!$E$5=Con_ve!$X$5,Con_ve!X765,Con_ve!Y765))))</f>
        <v/>
      </c>
    </row>
    <row r="766" spans="2:27" ht="30" customHeight="1">
      <c r="B766" t="str">
        <f t="shared" si="12"/>
        <v/>
      </c>
      <c r="C766" s="97"/>
      <c r="D766" s="97"/>
      <c r="E766" s="97"/>
      <c r="F766" s="77"/>
      <c r="G766" s="156"/>
      <c r="H766" s="97"/>
      <c r="I766" s="97"/>
      <c r="J766" s="97"/>
      <c r="K766" s="97"/>
      <c r="P766" s="64" t="s">
        <v>309</v>
      </c>
      <c r="Q766" s="87" t="s">
        <v>309</v>
      </c>
      <c r="R766" s="87" t="s">
        <v>309</v>
      </c>
      <c r="S766" s="87" t="s">
        <v>309</v>
      </c>
      <c r="T766" s="87" t="s">
        <v>309</v>
      </c>
      <c r="U766" s="87" t="s">
        <v>309</v>
      </c>
      <c r="V766" s="87" t="s">
        <v>309</v>
      </c>
      <c r="W766" s="87" t="s">
        <v>309</v>
      </c>
      <c r="X766" s="87" t="s">
        <v>309</v>
      </c>
      <c r="Y766" s="64" t="s">
        <v>309</v>
      </c>
      <c r="AA766" s="64" t="str">
        <f>IF(Rg_ps!$E$5=Con_ve!$U$5,Con_ve!U766,IF(Rg_ps!$E$5=Con_ve!$V$5,Con_ve!V766,IF(Rg_ps!$E$5=Con_ve!$W$5,Con_ve!W766,IF(Rg_ps!$E$5=Con_ve!$X$5,Con_ve!X766,Con_ve!Y766))))</f>
        <v/>
      </c>
    </row>
    <row r="767" spans="2:27" ht="30" customHeight="1">
      <c r="B767" t="str">
        <f t="shared" si="12"/>
        <v/>
      </c>
      <c r="C767" s="97"/>
      <c r="D767" s="97"/>
      <c r="E767" s="97"/>
      <c r="F767" s="77"/>
      <c r="G767" s="156"/>
      <c r="H767" s="97"/>
      <c r="I767" s="97"/>
      <c r="J767" s="97"/>
      <c r="K767" s="97"/>
      <c r="P767" s="64" t="s">
        <v>309</v>
      </c>
      <c r="Q767" s="87" t="s">
        <v>309</v>
      </c>
      <c r="R767" s="87" t="s">
        <v>309</v>
      </c>
      <c r="S767" s="87" t="s">
        <v>309</v>
      </c>
      <c r="T767" s="87" t="s">
        <v>309</v>
      </c>
      <c r="U767" s="87" t="s">
        <v>309</v>
      </c>
      <c r="V767" s="87" t="s">
        <v>309</v>
      </c>
      <c r="W767" s="87" t="s">
        <v>309</v>
      </c>
      <c r="X767" s="87" t="s">
        <v>309</v>
      </c>
      <c r="Y767" s="64" t="s">
        <v>309</v>
      </c>
      <c r="AA767" s="64" t="str">
        <f>IF(Rg_ps!$E$5=Con_ve!$U$5,Con_ve!U767,IF(Rg_ps!$E$5=Con_ve!$V$5,Con_ve!V767,IF(Rg_ps!$E$5=Con_ve!$W$5,Con_ve!W767,IF(Rg_ps!$E$5=Con_ve!$X$5,Con_ve!X767,Con_ve!Y767))))</f>
        <v/>
      </c>
    </row>
    <row r="768" spans="2:27" ht="30" customHeight="1">
      <c r="B768" t="str">
        <f t="shared" si="12"/>
        <v/>
      </c>
      <c r="C768" s="97"/>
      <c r="D768" s="97"/>
      <c r="E768" s="97"/>
      <c r="F768" s="77"/>
      <c r="G768" s="156"/>
      <c r="H768" s="97"/>
      <c r="I768" s="97"/>
      <c r="J768" s="97"/>
      <c r="K768" s="97"/>
      <c r="P768" s="64" t="s">
        <v>309</v>
      </c>
      <c r="Q768" s="87" t="s">
        <v>309</v>
      </c>
      <c r="R768" s="87" t="s">
        <v>309</v>
      </c>
      <c r="S768" s="87" t="s">
        <v>309</v>
      </c>
      <c r="T768" s="87" t="s">
        <v>309</v>
      </c>
      <c r="U768" s="87" t="s">
        <v>309</v>
      </c>
      <c r="V768" s="87" t="s">
        <v>309</v>
      </c>
      <c r="W768" s="87" t="s">
        <v>309</v>
      </c>
      <c r="X768" s="87" t="s">
        <v>309</v>
      </c>
      <c r="Y768" s="64" t="s">
        <v>309</v>
      </c>
      <c r="AA768" s="64" t="str">
        <f>IF(Rg_ps!$E$5=Con_ve!$U$5,Con_ve!U768,IF(Rg_ps!$E$5=Con_ve!$V$5,Con_ve!V768,IF(Rg_ps!$E$5=Con_ve!$W$5,Con_ve!W768,IF(Rg_ps!$E$5=Con_ve!$X$5,Con_ve!X768,Con_ve!Y768))))</f>
        <v/>
      </c>
    </row>
    <row r="769" spans="2:27" ht="30" customHeight="1">
      <c r="B769" t="str">
        <f t="shared" si="12"/>
        <v/>
      </c>
      <c r="C769" s="97"/>
      <c r="D769" s="97"/>
      <c r="E769" s="97"/>
      <c r="F769" s="77"/>
      <c r="G769" s="156"/>
      <c r="H769" s="97"/>
      <c r="I769" s="97"/>
      <c r="J769" s="97"/>
      <c r="K769" s="97"/>
      <c r="P769" s="64" t="s">
        <v>309</v>
      </c>
      <c r="Q769" s="87" t="s">
        <v>309</v>
      </c>
      <c r="R769" s="87" t="s">
        <v>309</v>
      </c>
      <c r="S769" s="87" t="s">
        <v>309</v>
      </c>
      <c r="T769" s="87" t="s">
        <v>309</v>
      </c>
      <c r="U769" s="87" t="s">
        <v>309</v>
      </c>
      <c r="V769" s="87" t="s">
        <v>309</v>
      </c>
      <c r="W769" s="87" t="s">
        <v>309</v>
      </c>
      <c r="X769" s="87" t="s">
        <v>309</v>
      </c>
      <c r="Y769" s="64" t="s">
        <v>309</v>
      </c>
      <c r="AA769" s="64" t="str">
        <f>IF(Rg_ps!$E$5=Con_ve!$U$5,Con_ve!U769,IF(Rg_ps!$E$5=Con_ve!$V$5,Con_ve!V769,IF(Rg_ps!$E$5=Con_ve!$W$5,Con_ve!W769,IF(Rg_ps!$E$5=Con_ve!$X$5,Con_ve!X769,Con_ve!Y769))))</f>
        <v/>
      </c>
    </row>
    <row r="770" spans="2:27" ht="30" customHeight="1">
      <c r="B770" t="str">
        <f t="shared" si="12"/>
        <v/>
      </c>
      <c r="C770" s="97"/>
      <c r="D770" s="97"/>
      <c r="E770" s="97"/>
      <c r="F770" s="77"/>
      <c r="G770" s="156"/>
      <c r="H770" s="97"/>
      <c r="I770" s="97"/>
      <c r="J770" s="97"/>
      <c r="K770" s="97"/>
      <c r="P770" s="64" t="s">
        <v>309</v>
      </c>
      <c r="Q770" s="87" t="s">
        <v>309</v>
      </c>
      <c r="R770" s="87" t="s">
        <v>309</v>
      </c>
      <c r="S770" s="87" t="s">
        <v>309</v>
      </c>
      <c r="T770" s="87" t="s">
        <v>309</v>
      </c>
      <c r="U770" s="87" t="s">
        <v>309</v>
      </c>
      <c r="V770" s="87" t="s">
        <v>309</v>
      </c>
      <c r="W770" s="87" t="s">
        <v>309</v>
      </c>
      <c r="X770" s="87" t="s">
        <v>309</v>
      </c>
      <c r="Y770" s="64" t="s">
        <v>309</v>
      </c>
      <c r="AA770" s="64" t="str">
        <f>IF(Rg_ps!$E$5=Con_ve!$U$5,Con_ve!U770,IF(Rg_ps!$E$5=Con_ve!$V$5,Con_ve!V770,IF(Rg_ps!$E$5=Con_ve!$W$5,Con_ve!W770,IF(Rg_ps!$E$5=Con_ve!$X$5,Con_ve!X770,Con_ve!Y770))))</f>
        <v/>
      </c>
    </row>
    <row r="771" spans="2:27" ht="30" customHeight="1">
      <c r="B771" t="str">
        <f t="shared" si="12"/>
        <v/>
      </c>
      <c r="C771" s="97"/>
      <c r="D771" s="97"/>
      <c r="E771" s="97"/>
      <c r="F771" s="77"/>
      <c r="G771" s="156"/>
      <c r="H771" s="97"/>
      <c r="I771" s="97"/>
      <c r="J771" s="97"/>
      <c r="K771" s="97"/>
      <c r="P771" s="64" t="s">
        <v>309</v>
      </c>
      <c r="Q771" s="87" t="s">
        <v>309</v>
      </c>
      <c r="R771" s="87" t="s">
        <v>309</v>
      </c>
      <c r="S771" s="87" t="s">
        <v>309</v>
      </c>
      <c r="T771" s="87" t="s">
        <v>309</v>
      </c>
      <c r="U771" s="87" t="s">
        <v>309</v>
      </c>
      <c r="V771" s="87" t="s">
        <v>309</v>
      </c>
      <c r="W771" s="87" t="s">
        <v>309</v>
      </c>
      <c r="X771" s="87" t="s">
        <v>309</v>
      </c>
      <c r="Y771" s="64" t="s">
        <v>309</v>
      </c>
      <c r="AA771" s="64" t="str">
        <f>IF(Rg_ps!$E$5=Con_ve!$U$5,Con_ve!U771,IF(Rg_ps!$E$5=Con_ve!$V$5,Con_ve!V771,IF(Rg_ps!$E$5=Con_ve!$W$5,Con_ve!W771,IF(Rg_ps!$E$5=Con_ve!$X$5,Con_ve!X771,Con_ve!Y771))))</f>
        <v/>
      </c>
    </row>
    <row r="772" spans="2:27" ht="30" customHeight="1">
      <c r="B772" t="str">
        <f t="shared" si="12"/>
        <v/>
      </c>
      <c r="C772" s="97"/>
      <c r="D772" s="97"/>
      <c r="E772" s="97"/>
      <c r="F772" s="77"/>
      <c r="G772" s="156"/>
      <c r="H772" s="97"/>
      <c r="I772" s="97"/>
      <c r="J772" s="97"/>
      <c r="K772" s="97"/>
      <c r="P772" s="64" t="s">
        <v>309</v>
      </c>
      <c r="Q772" s="87" t="s">
        <v>309</v>
      </c>
      <c r="R772" s="87" t="s">
        <v>309</v>
      </c>
      <c r="S772" s="87" t="s">
        <v>309</v>
      </c>
      <c r="T772" s="87" t="s">
        <v>309</v>
      </c>
      <c r="U772" s="87" t="s">
        <v>309</v>
      </c>
      <c r="V772" s="87" t="s">
        <v>309</v>
      </c>
      <c r="W772" s="87" t="s">
        <v>309</v>
      </c>
      <c r="X772" s="87" t="s">
        <v>309</v>
      </c>
      <c r="Y772" s="64" t="s">
        <v>309</v>
      </c>
      <c r="AA772" s="64" t="str">
        <f>IF(Rg_ps!$E$5=Con_ve!$U$5,Con_ve!U772,IF(Rg_ps!$E$5=Con_ve!$V$5,Con_ve!V772,IF(Rg_ps!$E$5=Con_ve!$W$5,Con_ve!W772,IF(Rg_ps!$E$5=Con_ve!$X$5,Con_ve!X772,Con_ve!Y772))))</f>
        <v/>
      </c>
    </row>
    <row r="773" spans="2:27" ht="30" customHeight="1">
      <c r="B773" t="str">
        <f t="shared" si="12"/>
        <v/>
      </c>
      <c r="C773" s="97"/>
      <c r="D773" s="97"/>
      <c r="E773" s="97"/>
      <c r="F773" s="77"/>
      <c r="G773" s="156"/>
      <c r="H773" s="97"/>
      <c r="I773" s="97"/>
      <c r="J773" s="97"/>
      <c r="K773" s="97"/>
      <c r="P773" s="64" t="s">
        <v>309</v>
      </c>
      <c r="Q773" s="87" t="s">
        <v>309</v>
      </c>
      <c r="R773" s="87" t="s">
        <v>309</v>
      </c>
      <c r="S773" s="87" t="s">
        <v>309</v>
      </c>
      <c r="T773" s="87" t="s">
        <v>309</v>
      </c>
      <c r="U773" s="87" t="s">
        <v>309</v>
      </c>
      <c r="V773" s="87" t="s">
        <v>309</v>
      </c>
      <c r="W773" s="87" t="s">
        <v>309</v>
      </c>
      <c r="X773" s="87" t="s">
        <v>309</v>
      </c>
      <c r="Y773" s="64" t="s">
        <v>309</v>
      </c>
      <c r="AA773" s="64" t="str">
        <f>IF(Rg_ps!$E$5=Con_ve!$U$5,Con_ve!U773,IF(Rg_ps!$E$5=Con_ve!$V$5,Con_ve!V773,IF(Rg_ps!$E$5=Con_ve!$W$5,Con_ve!W773,IF(Rg_ps!$E$5=Con_ve!$X$5,Con_ve!X773,Con_ve!Y773))))</f>
        <v/>
      </c>
    </row>
    <row r="774" spans="2:27" ht="30" customHeight="1">
      <c r="B774" t="str">
        <f t="shared" si="12"/>
        <v/>
      </c>
      <c r="C774" s="97"/>
      <c r="D774" s="97"/>
      <c r="E774" s="97"/>
      <c r="F774" s="77"/>
      <c r="G774" s="156"/>
      <c r="H774" s="97"/>
      <c r="I774" s="97"/>
      <c r="J774" s="97"/>
      <c r="K774" s="97"/>
      <c r="P774" s="64" t="s">
        <v>309</v>
      </c>
      <c r="Q774" s="87" t="s">
        <v>309</v>
      </c>
      <c r="R774" s="87" t="s">
        <v>309</v>
      </c>
      <c r="S774" s="87" t="s">
        <v>309</v>
      </c>
      <c r="T774" s="87" t="s">
        <v>309</v>
      </c>
      <c r="U774" s="87" t="s">
        <v>309</v>
      </c>
      <c r="V774" s="87" t="s">
        <v>309</v>
      </c>
      <c r="W774" s="87" t="s">
        <v>309</v>
      </c>
      <c r="X774" s="87" t="s">
        <v>309</v>
      </c>
      <c r="Y774" s="64" t="s">
        <v>309</v>
      </c>
      <c r="AA774" s="64" t="str">
        <f>IF(Rg_ps!$E$5=Con_ve!$U$5,Con_ve!U774,IF(Rg_ps!$E$5=Con_ve!$V$5,Con_ve!V774,IF(Rg_ps!$E$5=Con_ve!$W$5,Con_ve!W774,IF(Rg_ps!$E$5=Con_ve!$X$5,Con_ve!X774,Con_ve!Y774))))</f>
        <v/>
      </c>
    </row>
    <row r="775" spans="2:27" ht="30" customHeight="1">
      <c r="B775" t="str">
        <f t="shared" ref="B775:B838" si="13">IF(G775="","",MONTH(G775))</f>
        <v/>
      </c>
      <c r="C775" s="97"/>
      <c r="D775" s="97"/>
      <c r="E775" s="97"/>
      <c r="F775" s="77"/>
      <c r="G775" s="156"/>
      <c r="H775" s="97"/>
      <c r="I775" s="97"/>
      <c r="J775" s="97"/>
      <c r="K775" s="97"/>
      <c r="P775" s="64" t="s">
        <v>309</v>
      </c>
      <c r="Q775" s="87" t="s">
        <v>309</v>
      </c>
      <c r="R775" s="87" t="s">
        <v>309</v>
      </c>
      <c r="S775" s="87" t="s">
        <v>309</v>
      </c>
      <c r="T775" s="87" t="s">
        <v>309</v>
      </c>
      <c r="U775" s="87" t="s">
        <v>309</v>
      </c>
      <c r="V775" s="87" t="s">
        <v>309</v>
      </c>
      <c r="W775" s="87" t="s">
        <v>309</v>
      </c>
      <c r="X775" s="87" t="s">
        <v>309</v>
      </c>
      <c r="Y775" s="64" t="s">
        <v>309</v>
      </c>
      <c r="AA775" s="64" t="str">
        <f>IF(Rg_ps!$E$5=Con_ve!$U$5,Con_ve!U775,IF(Rg_ps!$E$5=Con_ve!$V$5,Con_ve!V775,IF(Rg_ps!$E$5=Con_ve!$W$5,Con_ve!W775,IF(Rg_ps!$E$5=Con_ve!$X$5,Con_ve!X775,Con_ve!Y775))))</f>
        <v/>
      </c>
    </row>
    <row r="776" spans="2:27" ht="30" customHeight="1">
      <c r="B776" t="str">
        <f t="shared" si="13"/>
        <v/>
      </c>
      <c r="C776" s="97"/>
      <c r="D776" s="97"/>
      <c r="E776" s="97"/>
      <c r="F776" s="77"/>
      <c r="G776" s="156"/>
      <c r="H776" s="97"/>
      <c r="I776" s="97"/>
      <c r="J776" s="97"/>
      <c r="K776" s="97"/>
      <c r="P776" s="64" t="s">
        <v>309</v>
      </c>
      <c r="Q776" s="87" t="s">
        <v>309</v>
      </c>
      <c r="R776" s="87" t="s">
        <v>309</v>
      </c>
      <c r="S776" s="87" t="s">
        <v>309</v>
      </c>
      <c r="T776" s="87" t="s">
        <v>309</v>
      </c>
      <c r="U776" s="87" t="s">
        <v>309</v>
      </c>
      <c r="V776" s="87" t="s">
        <v>309</v>
      </c>
      <c r="W776" s="87" t="s">
        <v>309</v>
      </c>
      <c r="X776" s="87" t="s">
        <v>309</v>
      </c>
      <c r="Y776" s="64" t="s">
        <v>309</v>
      </c>
      <c r="AA776" s="64" t="str">
        <f>IF(Rg_ps!$E$5=Con_ve!$U$5,Con_ve!U776,IF(Rg_ps!$E$5=Con_ve!$V$5,Con_ve!V776,IF(Rg_ps!$E$5=Con_ve!$W$5,Con_ve!W776,IF(Rg_ps!$E$5=Con_ve!$X$5,Con_ve!X776,Con_ve!Y776))))</f>
        <v/>
      </c>
    </row>
    <row r="777" spans="2:27" ht="30" customHeight="1">
      <c r="B777" t="str">
        <f t="shared" si="13"/>
        <v/>
      </c>
      <c r="C777" s="97"/>
      <c r="D777" s="97"/>
      <c r="E777" s="97"/>
      <c r="F777" s="77"/>
      <c r="G777" s="156"/>
      <c r="H777" s="97"/>
      <c r="I777" s="97"/>
      <c r="J777" s="97"/>
      <c r="K777" s="97"/>
      <c r="P777" s="64" t="s">
        <v>309</v>
      </c>
      <c r="Q777" s="87" t="s">
        <v>309</v>
      </c>
      <c r="R777" s="87" t="s">
        <v>309</v>
      </c>
      <c r="S777" s="87" t="s">
        <v>309</v>
      </c>
      <c r="T777" s="87" t="s">
        <v>309</v>
      </c>
      <c r="U777" s="87" t="s">
        <v>309</v>
      </c>
      <c r="V777" s="87" t="s">
        <v>309</v>
      </c>
      <c r="W777" s="87" t="s">
        <v>309</v>
      </c>
      <c r="X777" s="87" t="s">
        <v>309</v>
      </c>
      <c r="Y777" s="64" t="s">
        <v>309</v>
      </c>
      <c r="AA777" s="64" t="str">
        <f>IF(Rg_ps!$E$5=Con_ve!$U$5,Con_ve!U777,IF(Rg_ps!$E$5=Con_ve!$V$5,Con_ve!V777,IF(Rg_ps!$E$5=Con_ve!$W$5,Con_ve!W777,IF(Rg_ps!$E$5=Con_ve!$X$5,Con_ve!X777,Con_ve!Y777))))</f>
        <v/>
      </c>
    </row>
    <row r="778" spans="2:27" ht="30" customHeight="1">
      <c r="B778" t="str">
        <f t="shared" si="13"/>
        <v/>
      </c>
      <c r="C778" s="97"/>
      <c r="D778" s="97"/>
      <c r="E778" s="97"/>
      <c r="F778" s="77"/>
      <c r="G778" s="156"/>
      <c r="H778" s="97"/>
      <c r="I778" s="97"/>
      <c r="J778" s="97"/>
      <c r="K778" s="97"/>
      <c r="P778" s="64" t="s">
        <v>309</v>
      </c>
      <c r="Q778" s="87" t="s">
        <v>309</v>
      </c>
      <c r="R778" s="87" t="s">
        <v>309</v>
      </c>
      <c r="S778" s="87" t="s">
        <v>309</v>
      </c>
      <c r="T778" s="87" t="s">
        <v>309</v>
      </c>
      <c r="U778" s="87" t="s">
        <v>309</v>
      </c>
      <c r="V778" s="87" t="s">
        <v>309</v>
      </c>
      <c r="W778" s="87" t="s">
        <v>309</v>
      </c>
      <c r="X778" s="87" t="s">
        <v>309</v>
      </c>
      <c r="Y778" s="64" t="s">
        <v>309</v>
      </c>
      <c r="AA778" s="64" t="str">
        <f>IF(Rg_ps!$E$5=Con_ve!$U$5,Con_ve!U778,IF(Rg_ps!$E$5=Con_ve!$V$5,Con_ve!V778,IF(Rg_ps!$E$5=Con_ve!$W$5,Con_ve!W778,IF(Rg_ps!$E$5=Con_ve!$X$5,Con_ve!X778,Con_ve!Y778))))</f>
        <v/>
      </c>
    </row>
    <row r="779" spans="2:27" ht="30" customHeight="1">
      <c r="B779" t="str">
        <f t="shared" si="13"/>
        <v/>
      </c>
      <c r="C779" s="97"/>
      <c r="D779" s="97"/>
      <c r="E779" s="97"/>
      <c r="F779" s="77"/>
      <c r="G779" s="156"/>
      <c r="H779" s="97"/>
      <c r="I779" s="97"/>
      <c r="J779" s="97"/>
      <c r="K779" s="97"/>
      <c r="P779" s="64" t="s">
        <v>309</v>
      </c>
      <c r="Q779" s="87" t="s">
        <v>309</v>
      </c>
      <c r="R779" s="87" t="s">
        <v>309</v>
      </c>
      <c r="S779" s="87" t="s">
        <v>309</v>
      </c>
      <c r="T779" s="87" t="s">
        <v>309</v>
      </c>
      <c r="U779" s="87" t="s">
        <v>309</v>
      </c>
      <c r="V779" s="87" t="s">
        <v>309</v>
      </c>
      <c r="W779" s="87" t="s">
        <v>309</v>
      </c>
      <c r="X779" s="87" t="s">
        <v>309</v>
      </c>
      <c r="Y779" s="64" t="s">
        <v>309</v>
      </c>
      <c r="AA779" s="64" t="str">
        <f>IF(Rg_ps!$E$5=Con_ve!$U$5,Con_ve!U779,IF(Rg_ps!$E$5=Con_ve!$V$5,Con_ve!V779,IF(Rg_ps!$E$5=Con_ve!$W$5,Con_ve!W779,IF(Rg_ps!$E$5=Con_ve!$X$5,Con_ve!X779,Con_ve!Y779))))</f>
        <v/>
      </c>
    </row>
    <row r="780" spans="2:27" ht="30" customHeight="1">
      <c r="B780" t="str">
        <f t="shared" si="13"/>
        <v/>
      </c>
      <c r="C780" s="97"/>
      <c r="D780" s="97"/>
      <c r="E780" s="97"/>
      <c r="F780" s="77"/>
      <c r="G780" s="156"/>
      <c r="H780" s="97"/>
      <c r="I780" s="97"/>
      <c r="J780" s="97"/>
      <c r="K780" s="97"/>
      <c r="P780" s="64" t="s">
        <v>309</v>
      </c>
      <c r="Q780" s="87" t="s">
        <v>309</v>
      </c>
      <c r="R780" s="87" t="s">
        <v>309</v>
      </c>
      <c r="S780" s="87" t="s">
        <v>309</v>
      </c>
      <c r="T780" s="87" t="s">
        <v>309</v>
      </c>
      <c r="U780" s="87" t="s">
        <v>309</v>
      </c>
      <c r="V780" s="87" t="s">
        <v>309</v>
      </c>
      <c r="W780" s="87" t="s">
        <v>309</v>
      </c>
      <c r="X780" s="87" t="s">
        <v>309</v>
      </c>
      <c r="Y780" s="64" t="s">
        <v>309</v>
      </c>
      <c r="AA780" s="64" t="str">
        <f>IF(Rg_ps!$E$5=Con_ve!$U$5,Con_ve!U780,IF(Rg_ps!$E$5=Con_ve!$V$5,Con_ve!V780,IF(Rg_ps!$E$5=Con_ve!$W$5,Con_ve!W780,IF(Rg_ps!$E$5=Con_ve!$X$5,Con_ve!X780,Con_ve!Y780))))</f>
        <v/>
      </c>
    </row>
    <row r="781" spans="2:27" ht="30" customHeight="1">
      <c r="B781" t="str">
        <f t="shared" si="13"/>
        <v/>
      </c>
      <c r="C781" s="97"/>
      <c r="D781" s="97"/>
      <c r="E781" s="97"/>
      <c r="F781" s="77"/>
      <c r="G781" s="156"/>
      <c r="H781" s="97"/>
      <c r="I781" s="97"/>
      <c r="J781" s="97"/>
      <c r="K781" s="97"/>
      <c r="P781" s="64" t="s">
        <v>309</v>
      </c>
      <c r="Q781" s="87" t="s">
        <v>309</v>
      </c>
      <c r="R781" s="87" t="s">
        <v>309</v>
      </c>
      <c r="S781" s="87" t="s">
        <v>309</v>
      </c>
      <c r="T781" s="87" t="s">
        <v>309</v>
      </c>
      <c r="U781" s="87" t="s">
        <v>309</v>
      </c>
      <c r="V781" s="87" t="s">
        <v>309</v>
      </c>
      <c r="W781" s="87" t="s">
        <v>309</v>
      </c>
      <c r="X781" s="87" t="s">
        <v>309</v>
      </c>
      <c r="Y781" s="64" t="s">
        <v>309</v>
      </c>
      <c r="AA781" s="64" t="str">
        <f>IF(Rg_ps!$E$5=Con_ve!$U$5,Con_ve!U781,IF(Rg_ps!$E$5=Con_ve!$V$5,Con_ve!V781,IF(Rg_ps!$E$5=Con_ve!$W$5,Con_ve!W781,IF(Rg_ps!$E$5=Con_ve!$X$5,Con_ve!X781,Con_ve!Y781))))</f>
        <v/>
      </c>
    </row>
    <row r="782" spans="2:27" ht="30" customHeight="1">
      <c r="B782" t="str">
        <f t="shared" si="13"/>
        <v/>
      </c>
      <c r="C782" s="97"/>
      <c r="D782" s="97"/>
      <c r="E782" s="97"/>
      <c r="F782" s="77"/>
      <c r="G782" s="156"/>
      <c r="H782" s="97"/>
      <c r="I782" s="97"/>
      <c r="J782" s="97"/>
      <c r="K782" s="97"/>
      <c r="P782" s="64" t="s">
        <v>309</v>
      </c>
      <c r="Q782" s="87" t="s">
        <v>309</v>
      </c>
      <c r="R782" s="87" t="s">
        <v>309</v>
      </c>
      <c r="S782" s="87" t="s">
        <v>309</v>
      </c>
      <c r="T782" s="87" t="s">
        <v>309</v>
      </c>
      <c r="U782" s="87" t="s">
        <v>309</v>
      </c>
      <c r="V782" s="87" t="s">
        <v>309</v>
      </c>
      <c r="W782" s="87" t="s">
        <v>309</v>
      </c>
      <c r="X782" s="87" t="s">
        <v>309</v>
      </c>
      <c r="Y782" s="64" t="s">
        <v>309</v>
      </c>
      <c r="AA782" s="64" t="str">
        <f>IF(Rg_ps!$E$5=Con_ve!$U$5,Con_ve!U782,IF(Rg_ps!$E$5=Con_ve!$V$5,Con_ve!V782,IF(Rg_ps!$E$5=Con_ve!$W$5,Con_ve!W782,IF(Rg_ps!$E$5=Con_ve!$X$5,Con_ve!X782,Con_ve!Y782))))</f>
        <v/>
      </c>
    </row>
    <row r="783" spans="2:27" ht="30" customHeight="1">
      <c r="B783" t="str">
        <f t="shared" si="13"/>
        <v/>
      </c>
      <c r="C783" s="97"/>
      <c r="D783" s="97"/>
      <c r="E783" s="97"/>
      <c r="F783" s="77"/>
      <c r="G783" s="156"/>
      <c r="H783" s="97"/>
      <c r="I783" s="97"/>
      <c r="J783" s="97"/>
      <c r="K783" s="97"/>
      <c r="P783" s="64" t="s">
        <v>309</v>
      </c>
      <c r="Q783" s="87" t="s">
        <v>309</v>
      </c>
      <c r="R783" s="87" t="s">
        <v>309</v>
      </c>
      <c r="S783" s="87" t="s">
        <v>309</v>
      </c>
      <c r="T783" s="87" t="s">
        <v>309</v>
      </c>
      <c r="U783" s="87" t="s">
        <v>309</v>
      </c>
      <c r="V783" s="87" t="s">
        <v>309</v>
      </c>
      <c r="W783" s="87" t="s">
        <v>309</v>
      </c>
      <c r="X783" s="87" t="s">
        <v>309</v>
      </c>
      <c r="Y783" s="64" t="s">
        <v>309</v>
      </c>
      <c r="AA783" s="64" t="str">
        <f>IF(Rg_ps!$E$5=Con_ve!$U$5,Con_ve!U783,IF(Rg_ps!$E$5=Con_ve!$V$5,Con_ve!V783,IF(Rg_ps!$E$5=Con_ve!$W$5,Con_ve!W783,IF(Rg_ps!$E$5=Con_ve!$X$5,Con_ve!X783,Con_ve!Y783))))</f>
        <v/>
      </c>
    </row>
    <row r="784" spans="2:27" ht="30" customHeight="1">
      <c r="B784" t="str">
        <f t="shared" si="13"/>
        <v/>
      </c>
      <c r="C784" s="97"/>
      <c r="D784" s="97"/>
      <c r="E784" s="97"/>
      <c r="F784" s="77"/>
      <c r="G784" s="156"/>
      <c r="H784" s="97"/>
      <c r="I784" s="97"/>
      <c r="J784" s="97"/>
      <c r="K784" s="97"/>
      <c r="P784" s="64" t="s">
        <v>309</v>
      </c>
      <c r="Q784" s="87" t="s">
        <v>309</v>
      </c>
      <c r="R784" s="87" t="s">
        <v>309</v>
      </c>
      <c r="S784" s="87" t="s">
        <v>309</v>
      </c>
      <c r="T784" s="87" t="s">
        <v>309</v>
      </c>
      <c r="U784" s="87" t="s">
        <v>309</v>
      </c>
      <c r="V784" s="87" t="s">
        <v>309</v>
      </c>
      <c r="W784" s="87" t="s">
        <v>309</v>
      </c>
      <c r="X784" s="87" t="s">
        <v>309</v>
      </c>
      <c r="Y784" s="64" t="s">
        <v>309</v>
      </c>
      <c r="AA784" s="64" t="str">
        <f>IF(Rg_ps!$E$5=Con_ve!$U$5,Con_ve!U784,IF(Rg_ps!$E$5=Con_ve!$V$5,Con_ve!V784,IF(Rg_ps!$E$5=Con_ve!$W$5,Con_ve!W784,IF(Rg_ps!$E$5=Con_ve!$X$5,Con_ve!X784,Con_ve!Y784))))</f>
        <v/>
      </c>
    </row>
    <row r="785" spans="2:27" ht="30" customHeight="1">
      <c r="B785" t="str">
        <f t="shared" si="13"/>
        <v/>
      </c>
      <c r="C785" s="97"/>
      <c r="D785" s="97"/>
      <c r="E785" s="97"/>
      <c r="F785" s="77"/>
      <c r="G785" s="156"/>
      <c r="H785" s="97"/>
      <c r="I785" s="97"/>
      <c r="J785" s="97"/>
      <c r="K785" s="97"/>
      <c r="P785" s="64" t="s">
        <v>309</v>
      </c>
      <c r="Q785" s="87" t="s">
        <v>309</v>
      </c>
      <c r="R785" s="87" t="s">
        <v>309</v>
      </c>
      <c r="S785" s="87" t="s">
        <v>309</v>
      </c>
      <c r="T785" s="87" t="s">
        <v>309</v>
      </c>
      <c r="U785" s="87" t="s">
        <v>309</v>
      </c>
      <c r="V785" s="87" t="s">
        <v>309</v>
      </c>
      <c r="W785" s="87" t="s">
        <v>309</v>
      </c>
      <c r="X785" s="87" t="s">
        <v>309</v>
      </c>
      <c r="Y785" s="64" t="s">
        <v>309</v>
      </c>
      <c r="AA785" s="64" t="str">
        <f>IF(Rg_ps!$E$5=Con_ve!$U$5,Con_ve!U785,IF(Rg_ps!$E$5=Con_ve!$V$5,Con_ve!V785,IF(Rg_ps!$E$5=Con_ve!$W$5,Con_ve!W785,IF(Rg_ps!$E$5=Con_ve!$X$5,Con_ve!X785,Con_ve!Y785))))</f>
        <v/>
      </c>
    </row>
    <row r="786" spans="2:27" ht="30" customHeight="1">
      <c r="B786" t="str">
        <f t="shared" si="13"/>
        <v/>
      </c>
      <c r="C786" s="97"/>
      <c r="D786" s="97"/>
      <c r="E786" s="97"/>
      <c r="F786" s="77"/>
      <c r="G786" s="156"/>
      <c r="H786" s="97"/>
      <c r="I786" s="97"/>
      <c r="J786" s="97"/>
      <c r="K786" s="97"/>
      <c r="P786" s="64" t="s">
        <v>309</v>
      </c>
      <c r="Q786" s="87" t="s">
        <v>309</v>
      </c>
      <c r="R786" s="87" t="s">
        <v>309</v>
      </c>
      <c r="S786" s="87" t="s">
        <v>309</v>
      </c>
      <c r="T786" s="87" t="s">
        <v>309</v>
      </c>
      <c r="U786" s="87" t="s">
        <v>309</v>
      </c>
      <c r="V786" s="87" t="s">
        <v>309</v>
      </c>
      <c r="W786" s="87" t="s">
        <v>309</v>
      </c>
      <c r="X786" s="87" t="s">
        <v>309</v>
      </c>
      <c r="Y786" s="64" t="s">
        <v>309</v>
      </c>
      <c r="AA786" s="64" t="str">
        <f>IF(Rg_ps!$E$5=Con_ve!$U$5,Con_ve!U786,IF(Rg_ps!$E$5=Con_ve!$V$5,Con_ve!V786,IF(Rg_ps!$E$5=Con_ve!$W$5,Con_ve!W786,IF(Rg_ps!$E$5=Con_ve!$X$5,Con_ve!X786,Con_ve!Y786))))</f>
        <v/>
      </c>
    </row>
    <row r="787" spans="2:27" ht="30" customHeight="1">
      <c r="B787" t="str">
        <f t="shared" si="13"/>
        <v/>
      </c>
      <c r="C787" s="97"/>
      <c r="D787" s="97"/>
      <c r="E787" s="97"/>
      <c r="F787" s="77"/>
      <c r="G787" s="156"/>
      <c r="H787" s="97"/>
      <c r="I787" s="97"/>
      <c r="J787" s="97"/>
      <c r="K787" s="97"/>
      <c r="P787" s="64" t="s">
        <v>309</v>
      </c>
      <c r="Q787" s="87" t="s">
        <v>309</v>
      </c>
      <c r="R787" s="87" t="s">
        <v>309</v>
      </c>
      <c r="S787" s="87" t="s">
        <v>309</v>
      </c>
      <c r="T787" s="87" t="s">
        <v>309</v>
      </c>
      <c r="U787" s="87" t="s">
        <v>309</v>
      </c>
      <c r="V787" s="87" t="s">
        <v>309</v>
      </c>
      <c r="W787" s="87" t="s">
        <v>309</v>
      </c>
      <c r="X787" s="87" t="s">
        <v>309</v>
      </c>
      <c r="Y787" s="64" t="s">
        <v>309</v>
      </c>
      <c r="AA787" s="64" t="str">
        <f>IF(Rg_ps!$E$5=Con_ve!$U$5,Con_ve!U787,IF(Rg_ps!$E$5=Con_ve!$V$5,Con_ve!V787,IF(Rg_ps!$E$5=Con_ve!$W$5,Con_ve!W787,IF(Rg_ps!$E$5=Con_ve!$X$5,Con_ve!X787,Con_ve!Y787))))</f>
        <v/>
      </c>
    </row>
    <row r="788" spans="2:27" ht="30" customHeight="1">
      <c r="B788" t="str">
        <f t="shared" si="13"/>
        <v/>
      </c>
      <c r="C788" s="97"/>
      <c r="D788" s="97"/>
      <c r="E788" s="97"/>
      <c r="F788" s="77"/>
      <c r="G788" s="156"/>
      <c r="H788" s="97"/>
      <c r="I788" s="97"/>
      <c r="J788" s="97"/>
      <c r="K788" s="97"/>
      <c r="P788" s="64" t="s">
        <v>309</v>
      </c>
      <c r="Q788" s="87" t="s">
        <v>309</v>
      </c>
      <c r="R788" s="87" t="s">
        <v>309</v>
      </c>
      <c r="S788" s="87" t="s">
        <v>309</v>
      </c>
      <c r="T788" s="87" t="s">
        <v>309</v>
      </c>
      <c r="U788" s="87" t="s">
        <v>309</v>
      </c>
      <c r="V788" s="87" t="s">
        <v>309</v>
      </c>
      <c r="W788" s="87" t="s">
        <v>309</v>
      </c>
      <c r="X788" s="87" t="s">
        <v>309</v>
      </c>
      <c r="Y788" s="64" t="s">
        <v>309</v>
      </c>
      <c r="AA788" s="64" t="str">
        <f>IF(Rg_ps!$E$5=Con_ve!$U$5,Con_ve!U788,IF(Rg_ps!$E$5=Con_ve!$V$5,Con_ve!V788,IF(Rg_ps!$E$5=Con_ve!$W$5,Con_ve!W788,IF(Rg_ps!$E$5=Con_ve!$X$5,Con_ve!X788,Con_ve!Y788))))</f>
        <v/>
      </c>
    </row>
    <row r="789" spans="2:27" ht="30" customHeight="1">
      <c r="B789" t="str">
        <f t="shared" si="13"/>
        <v/>
      </c>
      <c r="C789" s="97"/>
      <c r="D789" s="97"/>
      <c r="E789" s="97"/>
      <c r="F789" s="77"/>
      <c r="G789" s="156"/>
      <c r="H789" s="97"/>
      <c r="I789" s="97"/>
      <c r="J789" s="97"/>
      <c r="K789" s="97"/>
      <c r="P789" s="64" t="s">
        <v>309</v>
      </c>
      <c r="Q789" s="87" t="s">
        <v>309</v>
      </c>
      <c r="R789" s="87" t="s">
        <v>309</v>
      </c>
      <c r="S789" s="87" t="s">
        <v>309</v>
      </c>
      <c r="T789" s="87" t="s">
        <v>309</v>
      </c>
      <c r="U789" s="87" t="s">
        <v>309</v>
      </c>
      <c r="V789" s="87" t="s">
        <v>309</v>
      </c>
      <c r="W789" s="87" t="s">
        <v>309</v>
      </c>
      <c r="X789" s="87" t="s">
        <v>309</v>
      </c>
      <c r="Y789" s="64" t="s">
        <v>309</v>
      </c>
      <c r="AA789" s="64" t="str">
        <f>IF(Rg_ps!$E$5=Con_ve!$U$5,Con_ve!U789,IF(Rg_ps!$E$5=Con_ve!$V$5,Con_ve!V789,IF(Rg_ps!$E$5=Con_ve!$W$5,Con_ve!W789,IF(Rg_ps!$E$5=Con_ve!$X$5,Con_ve!X789,Con_ve!Y789))))</f>
        <v/>
      </c>
    </row>
    <row r="790" spans="2:27" ht="30" customHeight="1">
      <c r="B790" t="str">
        <f t="shared" si="13"/>
        <v/>
      </c>
      <c r="C790" s="97"/>
      <c r="D790" s="97"/>
      <c r="E790" s="97"/>
      <c r="F790" s="77"/>
      <c r="G790" s="156"/>
      <c r="H790" s="97"/>
      <c r="I790" s="97"/>
      <c r="J790" s="97"/>
      <c r="K790" s="97"/>
      <c r="P790" s="64" t="s">
        <v>309</v>
      </c>
      <c r="Q790" s="87" t="s">
        <v>309</v>
      </c>
      <c r="R790" s="87" t="s">
        <v>309</v>
      </c>
      <c r="S790" s="87" t="s">
        <v>309</v>
      </c>
      <c r="T790" s="87" t="s">
        <v>309</v>
      </c>
      <c r="U790" s="87" t="s">
        <v>309</v>
      </c>
      <c r="V790" s="87" t="s">
        <v>309</v>
      </c>
      <c r="W790" s="87" t="s">
        <v>309</v>
      </c>
      <c r="X790" s="87" t="s">
        <v>309</v>
      </c>
      <c r="Y790" s="64" t="s">
        <v>309</v>
      </c>
      <c r="AA790" s="64" t="str">
        <f>IF(Rg_ps!$E$5=Con_ve!$U$5,Con_ve!U790,IF(Rg_ps!$E$5=Con_ve!$V$5,Con_ve!V790,IF(Rg_ps!$E$5=Con_ve!$W$5,Con_ve!W790,IF(Rg_ps!$E$5=Con_ve!$X$5,Con_ve!X790,Con_ve!Y790))))</f>
        <v/>
      </c>
    </row>
    <row r="791" spans="2:27" ht="30" customHeight="1">
      <c r="B791" t="str">
        <f t="shared" si="13"/>
        <v/>
      </c>
      <c r="C791" s="97"/>
      <c r="D791" s="97"/>
      <c r="E791" s="97"/>
      <c r="F791" s="77"/>
      <c r="G791" s="156"/>
      <c r="H791" s="97"/>
      <c r="I791" s="97"/>
      <c r="J791" s="97"/>
      <c r="K791" s="97"/>
      <c r="P791" s="64" t="s">
        <v>309</v>
      </c>
      <c r="Q791" s="87" t="s">
        <v>309</v>
      </c>
      <c r="R791" s="87" t="s">
        <v>309</v>
      </c>
      <c r="S791" s="87" t="s">
        <v>309</v>
      </c>
      <c r="T791" s="87" t="s">
        <v>309</v>
      </c>
      <c r="U791" s="87" t="s">
        <v>309</v>
      </c>
      <c r="V791" s="87" t="s">
        <v>309</v>
      </c>
      <c r="W791" s="87" t="s">
        <v>309</v>
      </c>
      <c r="X791" s="87" t="s">
        <v>309</v>
      </c>
      <c r="Y791" s="64" t="s">
        <v>309</v>
      </c>
      <c r="AA791" s="64" t="str">
        <f>IF(Rg_ps!$E$5=Con_ve!$U$5,Con_ve!U791,IF(Rg_ps!$E$5=Con_ve!$V$5,Con_ve!V791,IF(Rg_ps!$E$5=Con_ve!$W$5,Con_ve!W791,IF(Rg_ps!$E$5=Con_ve!$X$5,Con_ve!X791,Con_ve!Y791))))</f>
        <v/>
      </c>
    </row>
    <row r="792" spans="2:27" ht="30" customHeight="1">
      <c r="B792" t="str">
        <f t="shared" si="13"/>
        <v/>
      </c>
      <c r="C792" s="97"/>
      <c r="D792" s="97"/>
      <c r="E792" s="97"/>
      <c r="F792" s="77"/>
      <c r="G792" s="156"/>
      <c r="H792" s="97"/>
      <c r="I792" s="97"/>
      <c r="J792" s="97"/>
      <c r="K792" s="97"/>
      <c r="P792" s="64" t="s">
        <v>309</v>
      </c>
      <c r="Q792" s="87" t="s">
        <v>309</v>
      </c>
      <c r="R792" s="87" t="s">
        <v>309</v>
      </c>
      <c r="S792" s="87" t="s">
        <v>309</v>
      </c>
      <c r="T792" s="87" t="s">
        <v>309</v>
      </c>
      <c r="U792" s="87" t="s">
        <v>309</v>
      </c>
      <c r="V792" s="87" t="s">
        <v>309</v>
      </c>
      <c r="W792" s="87" t="s">
        <v>309</v>
      </c>
      <c r="X792" s="87" t="s">
        <v>309</v>
      </c>
      <c r="Y792" s="64" t="s">
        <v>309</v>
      </c>
      <c r="AA792" s="64" t="str">
        <f>IF(Rg_ps!$E$5=Con_ve!$U$5,Con_ve!U792,IF(Rg_ps!$E$5=Con_ve!$V$5,Con_ve!V792,IF(Rg_ps!$E$5=Con_ve!$W$5,Con_ve!W792,IF(Rg_ps!$E$5=Con_ve!$X$5,Con_ve!X792,Con_ve!Y792))))</f>
        <v/>
      </c>
    </row>
    <row r="793" spans="2:27" ht="30" customHeight="1">
      <c r="B793" t="str">
        <f t="shared" si="13"/>
        <v/>
      </c>
      <c r="C793" s="97"/>
      <c r="D793" s="97"/>
      <c r="E793" s="97"/>
      <c r="F793" s="77"/>
      <c r="G793" s="156"/>
      <c r="H793" s="97"/>
      <c r="I793" s="97"/>
      <c r="J793" s="97"/>
      <c r="K793" s="97"/>
      <c r="P793" s="64" t="s">
        <v>309</v>
      </c>
      <c r="Q793" s="87" t="s">
        <v>309</v>
      </c>
      <c r="R793" s="87" t="s">
        <v>309</v>
      </c>
      <c r="S793" s="87" t="s">
        <v>309</v>
      </c>
      <c r="T793" s="87" t="s">
        <v>309</v>
      </c>
      <c r="U793" s="87" t="s">
        <v>309</v>
      </c>
      <c r="V793" s="87" t="s">
        <v>309</v>
      </c>
      <c r="W793" s="87" t="s">
        <v>309</v>
      </c>
      <c r="X793" s="87" t="s">
        <v>309</v>
      </c>
      <c r="Y793" s="64" t="s">
        <v>309</v>
      </c>
      <c r="AA793" s="64" t="str">
        <f>IF(Rg_ps!$E$5=Con_ve!$U$5,Con_ve!U793,IF(Rg_ps!$E$5=Con_ve!$V$5,Con_ve!V793,IF(Rg_ps!$E$5=Con_ve!$W$5,Con_ve!W793,IF(Rg_ps!$E$5=Con_ve!$X$5,Con_ve!X793,Con_ve!Y793))))</f>
        <v/>
      </c>
    </row>
    <row r="794" spans="2:27" ht="30" customHeight="1">
      <c r="B794" t="str">
        <f t="shared" si="13"/>
        <v/>
      </c>
      <c r="C794" s="97"/>
      <c r="D794" s="97"/>
      <c r="E794" s="97"/>
      <c r="F794" s="77"/>
      <c r="G794" s="156"/>
      <c r="H794" s="97"/>
      <c r="I794" s="97"/>
      <c r="J794" s="97"/>
      <c r="K794" s="97"/>
      <c r="P794" s="64" t="s">
        <v>309</v>
      </c>
      <c r="Q794" s="87" t="s">
        <v>309</v>
      </c>
      <c r="R794" s="87" t="s">
        <v>309</v>
      </c>
      <c r="S794" s="87" t="s">
        <v>309</v>
      </c>
      <c r="T794" s="87" t="s">
        <v>309</v>
      </c>
      <c r="U794" s="87" t="s">
        <v>309</v>
      </c>
      <c r="V794" s="87" t="s">
        <v>309</v>
      </c>
      <c r="W794" s="87" t="s">
        <v>309</v>
      </c>
      <c r="X794" s="87" t="s">
        <v>309</v>
      </c>
      <c r="Y794" s="64" t="s">
        <v>309</v>
      </c>
      <c r="AA794" s="64" t="str">
        <f>IF(Rg_ps!$E$5=Con_ve!$U$5,Con_ve!U794,IF(Rg_ps!$E$5=Con_ve!$V$5,Con_ve!V794,IF(Rg_ps!$E$5=Con_ve!$W$5,Con_ve!W794,IF(Rg_ps!$E$5=Con_ve!$X$5,Con_ve!X794,Con_ve!Y794))))</f>
        <v/>
      </c>
    </row>
    <row r="795" spans="2:27" ht="30" customHeight="1">
      <c r="B795" t="str">
        <f t="shared" si="13"/>
        <v/>
      </c>
      <c r="C795" s="97"/>
      <c r="D795" s="97"/>
      <c r="E795" s="97"/>
      <c r="F795" s="77"/>
      <c r="G795" s="156"/>
      <c r="H795" s="97"/>
      <c r="I795" s="97"/>
      <c r="J795" s="97"/>
      <c r="K795" s="97"/>
      <c r="P795" s="64" t="s">
        <v>309</v>
      </c>
      <c r="Q795" s="87" t="s">
        <v>309</v>
      </c>
      <c r="R795" s="87" t="s">
        <v>309</v>
      </c>
      <c r="S795" s="87" t="s">
        <v>309</v>
      </c>
      <c r="T795" s="87" t="s">
        <v>309</v>
      </c>
      <c r="U795" s="87" t="s">
        <v>309</v>
      </c>
      <c r="V795" s="87" t="s">
        <v>309</v>
      </c>
      <c r="W795" s="87" t="s">
        <v>309</v>
      </c>
      <c r="X795" s="87" t="s">
        <v>309</v>
      </c>
      <c r="Y795" s="64" t="s">
        <v>309</v>
      </c>
      <c r="AA795" s="64" t="str">
        <f>IF(Rg_ps!$E$5=Con_ve!$U$5,Con_ve!U795,IF(Rg_ps!$E$5=Con_ve!$V$5,Con_ve!V795,IF(Rg_ps!$E$5=Con_ve!$W$5,Con_ve!W795,IF(Rg_ps!$E$5=Con_ve!$X$5,Con_ve!X795,Con_ve!Y795))))</f>
        <v/>
      </c>
    </row>
    <row r="796" spans="2:27" ht="30" customHeight="1">
      <c r="B796" t="str">
        <f t="shared" si="13"/>
        <v/>
      </c>
      <c r="C796" s="97"/>
      <c r="D796" s="97"/>
      <c r="E796" s="97"/>
      <c r="F796" s="77"/>
      <c r="G796" s="156"/>
      <c r="H796" s="97"/>
      <c r="I796" s="97"/>
      <c r="J796" s="97"/>
      <c r="K796" s="97"/>
      <c r="P796" s="64" t="s">
        <v>309</v>
      </c>
      <c r="Q796" s="87" t="s">
        <v>309</v>
      </c>
      <c r="R796" s="87" t="s">
        <v>309</v>
      </c>
      <c r="S796" s="87" t="s">
        <v>309</v>
      </c>
      <c r="T796" s="87" t="s">
        <v>309</v>
      </c>
      <c r="U796" s="87" t="s">
        <v>309</v>
      </c>
      <c r="V796" s="87" t="s">
        <v>309</v>
      </c>
      <c r="W796" s="87" t="s">
        <v>309</v>
      </c>
      <c r="X796" s="87" t="s">
        <v>309</v>
      </c>
      <c r="Y796" s="64" t="s">
        <v>309</v>
      </c>
      <c r="AA796" s="64" t="str">
        <f>IF(Rg_ps!$E$5=Con_ve!$U$5,Con_ve!U796,IF(Rg_ps!$E$5=Con_ve!$V$5,Con_ve!V796,IF(Rg_ps!$E$5=Con_ve!$W$5,Con_ve!W796,IF(Rg_ps!$E$5=Con_ve!$X$5,Con_ve!X796,Con_ve!Y796))))</f>
        <v/>
      </c>
    </row>
    <row r="797" spans="2:27" ht="30" customHeight="1">
      <c r="B797" t="str">
        <f t="shared" si="13"/>
        <v/>
      </c>
      <c r="C797" s="97"/>
      <c r="D797" s="97"/>
      <c r="E797" s="97"/>
      <c r="F797" s="77"/>
      <c r="G797" s="156"/>
      <c r="H797" s="97"/>
      <c r="I797" s="97"/>
      <c r="J797" s="97"/>
      <c r="K797" s="97"/>
      <c r="P797" s="64" t="s">
        <v>309</v>
      </c>
      <c r="Q797" s="87" t="s">
        <v>309</v>
      </c>
      <c r="R797" s="87" t="s">
        <v>309</v>
      </c>
      <c r="S797" s="87" t="s">
        <v>309</v>
      </c>
      <c r="T797" s="87" t="s">
        <v>309</v>
      </c>
      <c r="U797" s="87" t="s">
        <v>309</v>
      </c>
      <c r="V797" s="87" t="s">
        <v>309</v>
      </c>
      <c r="W797" s="87" t="s">
        <v>309</v>
      </c>
      <c r="X797" s="87" t="s">
        <v>309</v>
      </c>
      <c r="Y797" s="64" t="s">
        <v>309</v>
      </c>
      <c r="AA797" s="64" t="str">
        <f>IF(Rg_ps!$E$5=Con_ve!$U$5,Con_ve!U797,IF(Rg_ps!$E$5=Con_ve!$V$5,Con_ve!V797,IF(Rg_ps!$E$5=Con_ve!$W$5,Con_ve!W797,IF(Rg_ps!$E$5=Con_ve!$X$5,Con_ve!X797,Con_ve!Y797))))</f>
        <v/>
      </c>
    </row>
    <row r="798" spans="2:27" ht="30" customHeight="1">
      <c r="B798" t="str">
        <f t="shared" si="13"/>
        <v/>
      </c>
      <c r="C798" s="97"/>
      <c r="D798" s="97"/>
      <c r="E798" s="97"/>
      <c r="F798" s="77"/>
      <c r="G798" s="156"/>
      <c r="H798" s="97"/>
      <c r="I798" s="97"/>
      <c r="J798" s="97"/>
      <c r="K798" s="97"/>
      <c r="P798" s="64" t="s">
        <v>309</v>
      </c>
      <c r="Q798" s="87" t="s">
        <v>309</v>
      </c>
      <c r="R798" s="87" t="s">
        <v>309</v>
      </c>
      <c r="S798" s="87" t="s">
        <v>309</v>
      </c>
      <c r="T798" s="87" t="s">
        <v>309</v>
      </c>
      <c r="U798" s="87" t="s">
        <v>309</v>
      </c>
      <c r="V798" s="87" t="s">
        <v>309</v>
      </c>
      <c r="W798" s="87" t="s">
        <v>309</v>
      </c>
      <c r="X798" s="87" t="s">
        <v>309</v>
      </c>
      <c r="Y798" s="64" t="s">
        <v>309</v>
      </c>
      <c r="AA798" s="64" t="str">
        <f>IF(Rg_ps!$E$5=Con_ve!$U$5,Con_ve!U798,IF(Rg_ps!$E$5=Con_ve!$V$5,Con_ve!V798,IF(Rg_ps!$E$5=Con_ve!$W$5,Con_ve!W798,IF(Rg_ps!$E$5=Con_ve!$X$5,Con_ve!X798,Con_ve!Y798))))</f>
        <v/>
      </c>
    </row>
    <row r="799" spans="2:27" ht="30" customHeight="1">
      <c r="B799" t="str">
        <f t="shared" si="13"/>
        <v/>
      </c>
      <c r="C799" s="97"/>
      <c r="D799" s="97"/>
      <c r="E799" s="97"/>
      <c r="F799" s="77"/>
      <c r="G799" s="156"/>
      <c r="H799" s="97"/>
      <c r="I799" s="97"/>
      <c r="J799" s="97"/>
      <c r="K799" s="97"/>
      <c r="P799" s="64" t="s">
        <v>309</v>
      </c>
      <c r="Q799" s="87" t="s">
        <v>309</v>
      </c>
      <c r="R799" s="87" t="s">
        <v>309</v>
      </c>
      <c r="S799" s="87" t="s">
        <v>309</v>
      </c>
      <c r="T799" s="87" t="s">
        <v>309</v>
      </c>
      <c r="U799" s="87" t="s">
        <v>309</v>
      </c>
      <c r="V799" s="87" t="s">
        <v>309</v>
      </c>
      <c r="W799" s="87" t="s">
        <v>309</v>
      </c>
      <c r="X799" s="87" t="s">
        <v>309</v>
      </c>
      <c r="Y799" s="64" t="s">
        <v>309</v>
      </c>
      <c r="AA799" s="64" t="str">
        <f>IF(Rg_ps!$E$5=Con_ve!$U$5,Con_ve!U799,IF(Rg_ps!$E$5=Con_ve!$V$5,Con_ve!V799,IF(Rg_ps!$E$5=Con_ve!$W$5,Con_ve!W799,IF(Rg_ps!$E$5=Con_ve!$X$5,Con_ve!X799,Con_ve!Y799))))</f>
        <v/>
      </c>
    </row>
    <row r="800" spans="2:27" ht="30" customHeight="1">
      <c r="B800" t="str">
        <f t="shared" si="13"/>
        <v/>
      </c>
      <c r="C800" s="97"/>
      <c r="D800" s="97"/>
      <c r="E800" s="97"/>
      <c r="F800" s="77"/>
      <c r="G800" s="156"/>
      <c r="H800" s="97"/>
      <c r="I800" s="97"/>
      <c r="J800" s="97"/>
      <c r="K800" s="97"/>
      <c r="P800" s="64" t="s">
        <v>309</v>
      </c>
      <c r="Q800" s="87" t="s">
        <v>309</v>
      </c>
      <c r="R800" s="87" t="s">
        <v>309</v>
      </c>
      <c r="S800" s="87" t="s">
        <v>309</v>
      </c>
      <c r="T800" s="87" t="s">
        <v>309</v>
      </c>
      <c r="U800" s="87" t="s">
        <v>309</v>
      </c>
      <c r="V800" s="87" t="s">
        <v>309</v>
      </c>
      <c r="W800" s="87" t="s">
        <v>309</v>
      </c>
      <c r="X800" s="87" t="s">
        <v>309</v>
      </c>
      <c r="Y800" s="64" t="s">
        <v>309</v>
      </c>
      <c r="AA800" s="64" t="str">
        <f>IF(Rg_ps!$E$5=Con_ve!$U$5,Con_ve!U800,IF(Rg_ps!$E$5=Con_ve!$V$5,Con_ve!V800,IF(Rg_ps!$E$5=Con_ve!$W$5,Con_ve!W800,IF(Rg_ps!$E$5=Con_ve!$X$5,Con_ve!X800,Con_ve!Y800))))</f>
        <v/>
      </c>
    </row>
    <row r="801" spans="2:27" ht="30" customHeight="1">
      <c r="B801" t="str">
        <f t="shared" si="13"/>
        <v/>
      </c>
      <c r="C801" s="97"/>
      <c r="D801" s="97"/>
      <c r="E801" s="97"/>
      <c r="F801" s="77"/>
      <c r="G801" s="156"/>
      <c r="H801" s="97"/>
      <c r="I801" s="97"/>
      <c r="J801" s="97"/>
      <c r="K801" s="97"/>
      <c r="P801" s="64" t="s">
        <v>309</v>
      </c>
      <c r="Q801" s="87" t="s">
        <v>309</v>
      </c>
      <c r="R801" s="87" t="s">
        <v>309</v>
      </c>
      <c r="S801" s="87" t="s">
        <v>309</v>
      </c>
      <c r="T801" s="87" t="s">
        <v>309</v>
      </c>
      <c r="U801" s="87" t="s">
        <v>309</v>
      </c>
      <c r="V801" s="87" t="s">
        <v>309</v>
      </c>
      <c r="W801" s="87" t="s">
        <v>309</v>
      </c>
      <c r="X801" s="87" t="s">
        <v>309</v>
      </c>
      <c r="Y801" s="64" t="s">
        <v>309</v>
      </c>
      <c r="AA801" s="64" t="str">
        <f>IF(Rg_ps!$E$5=Con_ve!$U$5,Con_ve!U801,IF(Rg_ps!$E$5=Con_ve!$V$5,Con_ve!V801,IF(Rg_ps!$E$5=Con_ve!$W$5,Con_ve!W801,IF(Rg_ps!$E$5=Con_ve!$X$5,Con_ve!X801,Con_ve!Y801))))</f>
        <v/>
      </c>
    </row>
    <row r="802" spans="2:27" ht="30" customHeight="1">
      <c r="B802" t="str">
        <f t="shared" si="13"/>
        <v/>
      </c>
      <c r="C802" s="97"/>
      <c r="D802" s="97"/>
      <c r="E802" s="97"/>
      <c r="F802" s="77"/>
      <c r="G802" s="156"/>
      <c r="H802" s="97"/>
      <c r="I802" s="97"/>
      <c r="J802" s="97"/>
      <c r="K802" s="97"/>
      <c r="P802" s="64" t="s">
        <v>309</v>
      </c>
      <c r="Q802" s="87" t="s">
        <v>309</v>
      </c>
      <c r="R802" s="87" t="s">
        <v>309</v>
      </c>
      <c r="S802" s="87" t="s">
        <v>309</v>
      </c>
      <c r="T802" s="87" t="s">
        <v>309</v>
      </c>
      <c r="U802" s="87" t="s">
        <v>309</v>
      </c>
      <c r="V802" s="87" t="s">
        <v>309</v>
      </c>
      <c r="W802" s="87" t="s">
        <v>309</v>
      </c>
      <c r="X802" s="87" t="s">
        <v>309</v>
      </c>
      <c r="Y802" s="64" t="s">
        <v>309</v>
      </c>
      <c r="AA802" s="64" t="str">
        <f>IF(Rg_ps!$E$5=Con_ve!$U$5,Con_ve!U802,IF(Rg_ps!$E$5=Con_ve!$V$5,Con_ve!V802,IF(Rg_ps!$E$5=Con_ve!$W$5,Con_ve!W802,IF(Rg_ps!$E$5=Con_ve!$X$5,Con_ve!X802,Con_ve!Y802))))</f>
        <v/>
      </c>
    </row>
    <row r="803" spans="2:27" ht="30" customHeight="1">
      <c r="B803" t="str">
        <f t="shared" si="13"/>
        <v/>
      </c>
      <c r="C803" s="97"/>
      <c r="D803" s="97"/>
      <c r="E803" s="97"/>
      <c r="F803" s="77"/>
      <c r="G803" s="156"/>
      <c r="H803" s="97"/>
      <c r="I803" s="97"/>
      <c r="J803" s="97"/>
      <c r="K803" s="97"/>
      <c r="P803" s="64" t="s">
        <v>309</v>
      </c>
      <c r="Q803" s="87" t="s">
        <v>309</v>
      </c>
      <c r="R803" s="87" t="s">
        <v>309</v>
      </c>
      <c r="S803" s="87" t="s">
        <v>309</v>
      </c>
      <c r="T803" s="87" t="s">
        <v>309</v>
      </c>
      <c r="U803" s="87" t="s">
        <v>309</v>
      </c>
      <c r="V803" s="87" t="s">
        <v>309</v>
      </c>
      <c r="W803" s="87" t="s">
        <v>309</v>
      </c>
      <c r="X803" s="87" t="s">
        <v>309</v>
      </c>
      <c r="Y803" s="64" t="s">
        <v>309</v>
      </c>
      <c r="AA803" s="64" t="str">
        <f>IF(Rg_ps!$E$5=Con_ve!$U$5,Con_ve!U803,IF(Rg_ps!$E$5=Con_ve!$V$5,Con_ve!V803,IF(Rg_ps!$E$5=Con_ve!$W$5,Con_ve!W803,IF(Rg_ps!$E$5=Con_ve!$X$5,Con_ve!X803,Con_ve!Y803))))</f>
        <v/>
      </c>
    </row>
    <row r="804" spans="2:27" ht="30" customHeight="1">
      <c r="B804" t="str">
        <f t="shared" si="13"/>
        <v/>
      </c>
      <c r="C804" s="97"/>
      <c r="D804" s="97"/>
      <c r="E804" s="97"/>
      <c r="F804" s="77"/>
      <c r="G804" s="156"/>
      <c r="H804" s="97"/>
      <c r="I804" s="97"/>
      <c r="J804" s="97"/>
      <c r="K804" s="97"/>
      <c r="P804" s="64" t="s">
        <v>309</v>
      </c>
      <c r="Q804" s="87" t="s">
        <v>309</v>
      </c>
      <c r="R804" s="87" t="s">
        <v>309</v>
      </c>
      <c r="S804" s="87" t="s">
        <v>309</v>
      </c>
      <c r="T804" s="87" t="s">
        <v>309</v>
      </c>
      <c r="U804" s="87" t="s">
        <v>309</v>
      </c>
      <c r="V804" s="87" t="s">
        <v>309</v>
      </c>
      <c r="W804" s="87" t="s">
        <v>309</v>
      </c>
      <c r="X804" s="87" t="s">
        <v>309</v>
      </c>
      <c r="Y804" s="64" t="s">
        <v>309</v>
      </c>
      <c r="AA804" s="64" t="str">
        <f>IF(Rg_ps!$E$5=Con_ve!$U$5,Con_ve!U804,IF(Rg_ps!$E$5=Con_ve!$V$5,Con_ve!V804,IF(Rg_ps!$E$5=Con_ve!$W$5,Con_ve!W804,IF(Rg_ps!$E$5=Con_ve!$X$5,Con_ve!X804,Con_ve!Y804))))</f>
        <v/>
      </c>
    </row>
    <row r="805" spans="2:27" ht="30" customHeight="1">
      <c r="B805" t="str">
        <f t="shared" si="13"/>
        <v/>
      </c>
      <c r="C805" s="97"/>
      <c r="D805" s="97"/>
      <c r="E805" s="97"/>
      <c r="F805" s="77"/>
      <c r="G805" s="156"/>
      <c r="H805" s="97"/>
      <c r="I805" s="97"/>
      <c r="J805" s="97"/>
      <c r="K805" s="97"/>
      <c r="P805" s="64" t="s">
        <v>309</v>
      </c>
      <c r="Q805" s="87" t="s">
        <v>309</v>
      </c>
      <c r="R805" s="87" t="s">
        <v>309</v>
      </c>
      <c r="S805" s="87" t="s">
        <v>309</v>
      </c>
      <c r="T805" s="87" t="s">
        <v>309</v>
      </c>
      <c r="U805" s="87" t="s">
        <v>309</v>
      </c>
      <c r="V805" s="87" t="s">
        <v>309</v>
      </c>
      <c r="W805" s="87" t="s">
        <v>309</v>
      </c>
      <c r="X805" s="87" t="s">
        <v>309</v>
      </c>
      <c r="Y805" s="64" t="s">
        <v>309</v>
      </c>
      <c r="AA805" s="64" t="str">
        <f>IF(Rg_ps!$E$5=Con_ve!$U$5,Con_ve!U805,IF(Rg_ps!$E$5=Con_ve!$V$5,Con_ve!V805,IF(Rg_ps!$E$5=Con_ve!$W$5,Con_ve!W805,IF(Rg_ps!$E$5=Con_ve!$X$5,Con_ve!X805,Con_ve!Y805))))</f>
        <v/>
      </c>
    </row>
    <row r="806" spans="2:27" ht="30" customHeight="1">
      <c r="B806" t="str">
        <f t="shared" si="13"/>
        <v/>
      </c>
      <c r="C806" s="97"/>
      <c r="D806" s="97"/>
      <c r="E806" s="97"/>
      <c r="F806" s="77"/>
      <c r="G806" s="156"/>
      <c r="H806" s="97"/>
      <c r="I806" s="97"/>
      <c r="J806" s="97"/>
      <c r="K806" s="97"/>
      <c r="P806" s="64" t="s">
        <v>309</v>
      </c>
      <c r="Q806" s="87" t="s">
        <v>309</v>
      </c>
      <c r="R806" s="87" t="s">
        <v>309</v>
      </c>
      <c r="S806" s="87" t="s">
        <v>309</v>
      </c>
      <c r="T806" s="87" t="s">
        <v>309</v>
      </c>
      <c r="U806" s="87" t="s">
        <v>309</v>
      </c>
      <c r="V806" s="87" t="s">
        <v>309</v>
      </c>
      <c r="W806" s="87" t="s">
        <v>309</v>
      </c>
      <c r="X806" s="87" t="s">
        <v>309</v>
      </c>
      <c r="Y806" s="64" t="s">
        <v>309</v>
      </c>
      <c r="AA806" s="64" t="str">
        <f>IF(Rg_ps!$E$5=Con_ve!$U$5,Con_ve!U806,IF(Rg_ps!$E$5=Con_ve!$V$5,Con_ve!V806,IF(Rg_ps!$E$5=Con_ve!$W$5,Con_ve!W806,IF(Rg_ps!$E$5=Con_ve!$X$5,Con_ve!X806,Con_ve!Y806))))</f>
        <v/>
      </c>
    </row>
    <row r="807" spans="2:27" ht="30" customHeight="1">
      <c r="B807" t="str">
        <f t="shared" si="13"/>
        <v/>
      </c>
      <c r="C807" s="97"/>
      <c r="D807" s="97"/>
      <c r="E807" s="97"/>
      <c r="F807" s="77"/>
      <c r="G807" s="156"/>
      <c r="H807" s="97"/>
      <c r="I807" s="97"/>
      <c r="J807" s="97"/>
      <c r="K807" s="97"/>
      <c r="P807" s="64" t="s">
        <v>309</v>
      </c>
      <c r="Q807" s="87" t="s">
        <v>309</v>
      </c>
      <c r="R807" s="87" t="s">
        <v>309</v>
      </c>
      <c r="S807" s="87" t="s">
        <v>309</v>
      </c>
      <c r="T807" s="87" t="s">
        <v>309</v>
      </c>
      <c r="U807" s="87" t="s">
        <v>309</v>
      </c>
      <c r="V807" s="87" t="s">
        <v>309</v>
      </c>
      <c r="W807" s="87" t="s">
        <v>309</v>
      </c>
      <c r="X807" s="87" t="s">
        <v>309</v>
      </c>
      <c r="Y807" s="64" t="s">
        <v>309</v>
      </c>
      <c r="AA807" s="64" t="str">
        <f>IF(Rg_ps!$E$5=Con_ve!$U$5,Con_ve!U807,IF(Rg_ps!$E$5=Con_ve!$V$5,Con_ve!V807,IF(Rg_ps!$E$5=Con_ve!$W$5,Con_ve!W807,IF(Rg_ps!$E$5=Con_ve!$X$5,Con_ve!X807,Con_ve!Y807))))</f>
        <v/>
      </c>
    </row>
    <row r="808" spans="2:27" ht="30" customHeight="1">
      <c r="B808" t="str">
        <f t="shared" si="13"/>
        <v/>
      </c>
      <c r="C808" s="97"/>
      <c r="D808" s="97"/>
      <c r="E808" s="97"/>
      <c r="F808" s="77"/>
      <c r="G808" s="156"/>
      <c r="H808" s="97"/>
      <c r="I808" s="97"/>
      <c r="J808" s="97"/>
      <c r="K808" s="97"/>
      <c r="P808" s="64" t="s">
        <v>309</v>
      </c>
      <c r="Q808" s="87" t="s">
        <v>309</v>
      </c>
      <c r="R808" s="87" t="s">
        <v>309</v>
      </c>
      <c r="S808" s="87" t="s">
        <v>309</v>
      </c>
      <c r="T808" s="87" t="s">
        <v>309</v>
      </c>
      <c r="U808" s="87" t="s">
        <v>309</v>
      </c>
      <c r="V808" s="87" t="s">
        <v>309</v>
      </c>
      <c r="W808" s="87" t="s">
        <v>309</v>
      </c>
      <c r="X808" s="87" t="s">
        <v>309</v>
      </c>
      <c r="Y808" s="64" t="s">
        <v>309</v>
      </c>
      <c r="AA808" s="64" t="str">
        <f>IF(Rg_ps!$E$5=Con_ve!$U$5,Con_ve!U808,IF(Rg_ps!$E$5=Con_ve!$V$5,Con_ve!V808,IF(Rg_ps!$E$5=Con_ve!$W$5,Con_ve!W808,IF(Rg_ps!$E$5=Con_ve!$X$5,Con_ve!X808,Con_ve!Y808))))</f>
        <v/>
      </c>
    </row>
    <row r="809" spans="2:27" ht="30" customHeight="1">
      <c r="B809" t="str">
        <f t="shared" si="13"/>
        <v/>
      </c>
      <c r="C809" s="97"/>
      <c r="D809" s="97"/>
      <c r="E809" s="97"/>
      <c r="F809" s="77"/>
      <c r="G809" s="156"/>
      <c r="H809" s="97"/>
      <c r="I809" s="97"/>
      <c r="J809" s="97"/>
      <c r="K809" s="97"/>
      <c r="P809" s="64" t="s">
        <v>309</v>
      </c>
      <c r="Q809" s="87" t="s">
        <v>309</v>
      </c>
      <c r="R809" s="87" t="s">
        <v>309</v>
      </c>
      <c r="S809" s="87" t="s">
        <v>309</v>
      </c>
      <c r="T809" s="87" t="s">
        <v>309</v>
      </c>
      <c r="U809" s="87" t="s">
        <v>309</v>
      </c>
      <c r="V809" s="87" t="s">
        <v>309</v>
      </c>
      <c r="W809" s="87" t="s">
        <v>309</v>
      </c>
      <c r="X809" s="87" t="s">
        <v>309</v>
      </c>
      <c r="Y809" s="64" t="s">
        <v>309</v>
      </c>
      <c r="AA809" s="64" t="str">
        <f>IF(Rg_ps!$E$5=Con_ve!$U$5,Con_ve!U809,IF(Rg_ps!$E$5=Con_ve!$V$5,Con_ve!V809,IF(Rg_ps!$E$5=Con_ve!$W$5,Con_ve!W809,IF(Rg_ps!$E$5=Con_ve!$X$5,Con_ve!X809,Con_ve!Y809))))</f>
        <v/>
      </c>
    </row>
    <row r="810" spans="2:27" ht="30" customHeight="1">
      <c r="B810" t="str">
        <f t="shared" si="13"/>
        <v/>
      </c>
      <c r="C810" s="97"/>
      <c r="D810" s="97"/>
      <c r="E810" s="97"/>
      <c r="F810" s="77"/>
      <c r="G810" s="156"/>
      <c r="H810" s="97"/>
      <c r="I810" s="97"/>
      <c r="J810" s="97"/>
      <c r="K810" s="97"/>
      <c r="P810" s="64" t="s">
        <v>309</v>
      </c>
      <c r="Q810" s="87" t="s">
        <v>309</v>
      </c>
      <c r="R810" s="87" t="s">
        <v>309</v>
      </c>
      <c r="S810" s="87" t="s">
        <v>309</v>
      </c>
      <c r="T810" s="87" t="s">
        <v>309</v>
      </c>
      <c r="U810" s="87" t="s">
        <v>309</v>
      </c>
      <c r="V810" s="87" t="s">
        <v>309</v>
      </c>
      <c r="W810" s="87" t="s">
        <v>309</v>
      </c>
      <c r="X810" s="87" t="s">
        <v>309</v>
      </c>
      <c r="Y810" s="64" t="s">
        <v>309</v>
      </c>
      <c r="AA810" s="64" t="str">
        <f>IF(Rg_ps!$E$5=Con_ve!$U$5,Con_ve!U810,IF(Rg_ps!$E$5=Con_ve!$V$5,Con_ve!V810,IF(Rg_ps!$E$5=Con_ve!$W$5,Con_ve!W810,IF(Rg_ps!$E$5=Con_ve!$X$5,Con_ve!X810,Con_ve!Y810))))</f>
        <v/>
      </c>
    </row>
    <row r="811" spans="2:27" ht="30" customHeight="1">
      <c r="B811" t="str">
        <f t="shared" si="13"/>
        <v/>
      </c>
      <c r="C811" s="97"/>
      <c r="D811" s="97"/>
      <c r="E811" s="97"/>
      <c r="F811" s="77"/>
      <c r="G811" s="156"/>
      <c r="H811" s="97"/>
      <c r="I811" s="97"/>
      <c r="J811" s="97"/>
      <c r="K811" s="97"/>
      <c r="P811" s="64" t="s">
        <v>309</v>
      </c>
      <c r="Q811" s="87" t="s">
        <v>309</v>
      </c>
      <c r="R811" s="87" t="s">
        <v>309</v>
      </c>
      <c r="S811" s="87" t="s">
        <v>309</v>
      </c>
      <c r="T811" s="87" t="s">
        <v>309</v>
      </c>
      <c r="U811" s="87" t="s">
        <v>309</v>
      </c>
      <c r="V811" s="87" t="s">
        <v>309</v>
      </c>
      <c r="W811" s="87" t="s">
        <v>309</v>
      </c>
      <c r="X811" s="87" t="s">
        <v>309</v>
      </c>
      <c r="Y811" s="64" t="s">
        <v>309</v>
      </c>
      <c r="AA811" s="64" t="str">
        <f>IF(Rg_ps!$E$5=Con_ve!$U$5,Con_ve!U811,IF(Rg_ps!$E$5=Con_ve!$V$5,Con_ve!V811,IF(Rg_ps!$E$5=Con_ve!$W$5,Con_ve!W811,IF(Rg_ps!$E$5=Con_ve!$X$5,Con_ve!X811,Con_ve!Y811))))</f>
        <v/>
      </c>
    </row>
    <row r="812" spans="2:27" ht="30" customHeight="1">
      <c r="B812" t="str">
        <f t="shared" si="13"/>
        <v/>
      </c>
      <c r="C812" s="97"/>
      <c r="D812" s="97"/>
      <c r="E812" s="97"/>
      <c r="F812" s="77"/>
      <c r="G812" s="156"/>
      <c r="H812" s="97"/>
      <c r="I812" s="97"/>
      <c r="J812" s="97"/>
      <c r="K812" s="97"/>
      <c r="P812" s="64" t="s">
        <v>309</v>
      </c>
      <c r="Q812" s="87" t="s">
        <v>309</v>
      </c>
      <c r="R812" s="87" t="s">
        <v>309</v>
      </c>
      <c r="S812" s="87" t="s">
        <v>309</v>
      </c>
      <c r="T812" s="87" t="s">
        <v>309</v>
      </c>
      <c r="U812" s="87" t="s">
        <v>309</v>
      </c>
      <c r="V812" s="87" t="s">
        <v>309</v>
      </c>
      <c r="W812" s="87" t="s">
        <v>309</v>
      </c>
      <c r="X812" s="87" t="s">
        <v>309</v>
      </c>
      <c r="Y812" s="64" t="s">
        <v>309</v>
      </c>
      <c r="AA812" s="64" t="str">
        <f>IF(Rg_ps!$E$5=Con_ve!$U$5,Con_ve!U812,IF(Rg_ps!$E$5=Con_ve!$V$5,Con_ve!V812,IF(Rg_ps!$E$5=Con_ve!$W$5,Con_ve!W812,IF(Rg_ps!$E$5=Con_ve!$X$5,Con_ve!X812,Con_ve!Y812))))</f>
        <v/>
      </c>
    </row>
    <row r="813" spans="2:27" ht="30" customHeight="1">
      <c r="B813" t="str">
        <f t="shared" si="13"/>
        <v/>
      </c>
      <c r="C813" s="97"/>
      <c r="D813" s="97"/>
      <c r="E813" s="97"/>
      <c r="F813" s="77"/>
      <c r="G813" s="156"/>
      <c r="H813" s="97"/>
      <c r="I813" s="97"/>
      <c r="J813" s="97"/>
      <c r="K813" s="97"/>
      <c r="P813" s="64" t="s">
        <v>309</v>
      </c>
      <c r="Q813" s="87" t="s">
        <v>309</v>
      </c>
      <c r="R813" s="87" t="s">
        <v>309</v>
      </c>
      <c r="S813" s="87" t="s">
        <v>309</v>
      </c>
      <c r="T813" s="87" t="s">
        <v>309</v>
      </c>
      <c r="U813" s="87" t="s">
        <v>309</v>
      </c>
      <c r="V813" s="87" t="s">
        <v>309</v>
      </c>
      <c r="W813" s="87" t="s">
        <v>309</v>
      </c>
      <c r="X813" s="87" t="s">
        <v>309</v>
      </c>
      <c r="Y813" s="64" t="s">
        <v>309</v>
      </c>
      <c r="AA813" s="64" t="str">
        <f>IF(Rg_ps!$E$5=Con_ve!$U$5,Con_ve!U813,IF(Rg_ps!$E$5=Con_ve!$V$5,Con_ve!V813,IF(Rg_ps!$E$5=Con_ve!$W$5,Con_ve!W813,IF(Rg_ps!$E$5=Con_ve!$X$5,Con_ve!X813,Con_ve!Y813))))</f>
        <v/>
      </c>
    </row>
    <row r="814" spans="2:27" ht="30" customHeight="1">
      <c r="B814" t="str">
        <f t="shared" si="13"/>
        <v/>
      </c>
      <c r="C814" s="97"/>
      <c r="D814" s="97"/>
      <c r="E814" s="97"/>
      <c r="F814" s="77"/>
      <c r="G814" s="156"/>
      <c r="H814" s="97"/>
      <c r="I814" s="97"/>
      <c r="J814" s="97"/>
      <c r="K814" s="97"/>
      <c r="P814" s="64" t="s">
        <v>309</v>
      </c>
      <c r="Q814" s="87" t="s">
        <v>309</v>
      </c>
      <c r="R814" s="87" t="s">
        <v>309</v>
      </c>
      <c r="S814" s="87" t="s">
        <v>309</v>
      </c>
      <c r="T814" s="87" t="s">
        <v>309</v>
      </c>
      <c r="U814" s="87" t="s">
        <v>309</v>
      </c>
      <c r="V814" s="87" t="s">
        <v>309</v>
      </c>
      <c r="W814" s="87" t="s">
        <v>309</v>
      </c>
      <c r="X814" s="87" t="s">
        <v>309</v>
      </c>
      <c r="Y814" s="64" t="s">
        <v>309</v>
      </c>
      <c r="AA814" s="64" t="str">
        <f>IF(Rg_ps!$E$5=Con_ve!$U$5,Con_ve!U814,IF(Rg_ps!$E$5=Con_ve!$V$5,Con_ve!V814,IF(Rg_ps!$E$5=Con_ve!$W$5,Con_ve!W814,IF(Rg_ps!$E$5=Con_ve!$X$5,Con_ve!X814,Con_ve!Y814))))</f>
        <v/>
      </c>
    </row>
    <row r="815" spans="2:27" ht="30" customHeight="1">
      <c r="B815" t="str">
        <f t="shared" si="13"/>
        <v/>
      </c>
      <c r="C815" s="97"/>
      <c r="D815" s="97"/>
      <c r="E815" s="97"/>
      <c r="F815" s="77"/>
      <c r="G815" s="156"/>
      <c r="H815" s="97"/>
      <c r="I815" s="97"/>
      <c r="J815" s="97"/>
      <c r="K815" s="97"/>
      <c r="P815" s="64" t="s">
        <v>309</v>
      </c>
      <c r="Q815" s="87" t="s">
        <v>309</v>
      </c>
      <c r="R815" s="87" t="s">
        <v>309</v>
      </c>
      <c r="S815" s="87" t="s">
        <v>309</v>
      </c>
      <c r="T815" s="87" t="s">
        <v>309</v>
      </c>
      <c r="U815" s="87" t="s">
        <v>309</v>
      </c>
      <c r="V815" s="87" t="s">
        <v>309</v>
      </c>
      <c r="W815" s="87" t="s">
        <v>309</v>
      </c>
      <c r="X815" s="87" t="s">
        <v>309</v>
      </c>
      <c r="Y815" s="64" t="s">
        <v>309</v>
      </c>
      <c r="AA815" s="64" t="str">
        <f>IF(Rg_ps!$E$5=Con_ve!$U$5,Con_ve!U815,IF(Rg_ps!$E$5=Con_ve!$V$5,Con_ve!V815,IF(Rg_ps!$E$5=Con_ve!$W$5,Con_ve!W815,IF(Rg_ps!$E$5=Con_ve!$X$5,Con_ve!X815,Con_ve!Y815))))</f>
        <v/>
      </c>
    </row>
    <row r="816" spans="2:27" ht="30" customHeight="1">
      <c r="B816" t="str">
        <f t="shared" si="13"/>
        <v/>
      </c>
      <c r="C816" s="97"/>
      <c r="D816" s="97"/>
      <c r="E816" s="97"/>
      <c r="F816" s="77"/>
      <c r="G816" s="156"/>
      <c r="H816" s="97"/>
      <c r="I816" s="97"/>
      <c r="J816" s="97"/>
      <c r="K816" s="97"/>
      <c r="P816" s="64" t="s">
        <v>309</v>
      </c>
      <c r="Q816" s="87" t="s">
        <v>309</v>
      </c>
      <c r="R816" s="87" t="s">
        <v>309</v>
      </c>
      <c r="S816" s="87" t="s">
        <v>309</v>
      </c>
      <c r="T816" s="87" t="s">
        <v>309</v>
      </c>
      <c r="U816" s="87" t="s">
        <v>309</v>
      </c>
      <c r="V816" s="87" t="s">
        <v>309</v>
      </c>
      <c r="W816" s="87" t="s">
        <v>309</v>
      </c>
      <c r="X816" s="87" t="s">
        <v>309</v>
      </c>
      <c r="Y816" s="64" t="s">
        <v>309</v>
      </c>
      <c r="AA816" s="64" t="str">
        <f>IF(Rg_ps!$E$5=Con_ve!$U$5,Con_ve!U816,IF(Rg_ps!$E$5=Con_ve!$V$5,Con_ve!V816,IF(Rg_ps!$E$5=Con_ve!$W$5,Con_ve!W816,IF(Rg_ps!$E$5=Con_ve!$X$5,Con_ve!X816,Con_ve!Y816))))</f>
        <v/>
      </c>
    </row>
    <row r="817" spans="2:27" ht="30" customHeight="1">
      <c r="B817" t="str">
        <f t="shared" si="13"/>
        <v/>
      </c>
      <c r="C817" s="97"/>
      <c r="D817" s="97"/>
      <c r="E817" s="97"/>
      <c r="F817" s="77"/>
      <c r="G817" s="156"/>
      <c r="H817" s="97"/>
      <c r="I817" s="97"/>
      <c r="J817" s="97"/>
      <c r="K817" s="97"/>
      <c r="P817" s="64" t="s">
        <v>309</v>
      </c>
      <c r="Q817" s="87" t="s">
        <v>309</v>
      </c>
      <c r="R817" s="87" t="s">
        <v>309</v>
      </c>
      <c r="S817" s="87" t="s">
        <v>309</v>
      </c>
      <c r="T817" s="87" t="s">
        <v>309</v>
      </c>
      <c r="U817" s="87" t="s">
        <v>309</v>
      </c>
      <c r="V817" s="87" t="s">
        <v>309</v>
      </c>
      <c r="W817" s="87" t="s">
        <v>309</v>
      </c>
      <c r="X817" s="87" t="s">
        <v>309</v>
      </c>
      <c r="Y817" s="64" t="s">
        <v>309</v>
      </c>
      <c r="AA817" s="64" t="str">
        <f>IF(Rg_ps!$E$5=Con_ve!$U$5,Con_ve!U817,IF(Rg_ps!$E$5=Con_ve!$V$5,Con_ve!V817,IF(Rg_ps!$E$5=Con_ve!$W$5,Con_ve!W817,IF(Rg_ps!$E$5=Con_ve!$X$5,Con_ve!X817,Con_ve!Y817))))</f>
        <v/>
      </c>
    </row>
    <row r="818" spans="2:27" ht="30" customHeight="1">
      <c r="B818" t="str">
        <f t="shared" si="13"/>
        <v/>
      </c>
      <c r="C818" s="97"/>
      <c r="D818" s="97"/>
      <c r="E818" s="97"/>
      <c r="F818" s="77"/>
      <c r="G818" s="156"/>
      <c r="H818" s="97"/>
      <c r="I818" s="97"/>
      <c r="J818" s="97"/>
      <c r="K818" s="97"/>
      <c r="P818" s="64" t="s">
        <v>309</v>
      </c>
      <c r="Q818" s="87" t="s">
        <v>309</v>
      </c>
      <c r="R818" s="87" t="s">
        <v>309</v>
      </c>
      <c r="S818" s="87" t="s">
        <v>309</v>
      </c>
      <c r="T818" s="87" t="s">
        <v>309</v>
      </c>
      <c r="U818" s="87" t="s">
        <v>309</v>
      </c>
      <c r="V818" s="87" t="s">
        <v>309</v>
      </c>
      <c r="W818" s="87" t="s">
        <v>309</v>
      </c>
      <c r="X818" s="87" t="s">
        <v>309</v>
      </c>
      <c r="Y818" s="64" t="s">
        <v>309</v>
      </c>
      <c r="AA818" s="64" t="str">
        <f>IF(Rg_ps!$E$5=Con_ve!$U$5,Con_ve!U818,IF(Rg_ps!$E$5=Con_ve!$V$5,Con_ve!V818,IF(Rg_ps!$E$5=Con_ve!$W$5,Con_ve!W818,IF(Rg_ps!$E$5=Con_ve!$X$5,Con_ve!X818,Con_ve!Y818))))</f>
        <v/>
      </c>
    </row>
    <row r="819" spans="2:27" ht="30" customHeight="1">
      <c r="B819" t="str">
        <f t="shared" si="13"/>
        <v/>
      </c>
      <c r="C819" s="97"/>
      <c r="D819" s="97"/>
      <c r="E819" s="97"/>
      <c r="F819" s="77"/>
      <c r="G819" s="156"/>
      <c r="H819" s="97"/>
      <c r="I819" s="97"/>
      <c r="J819" s="97"/>
      <c r="K819" s="97"/>
      <c r="P819" s="64" t="s">
        <v>309</v>
      </c>
      <c r="Q819" s="87" t="s">
        <v>309</v>
      </c>
      <c r="R819" s="87" t="s">
        <v>309</v>
      </c>
      <c r="S819" s="87" t="s">
        <v>309</v>
      </c>
      <c r="T819" s="87" t="s">
        <v>309</v>
      </c>
      <c r="U819" s="87" t="s">
        <v>309</v>
      </c>
      <c r="V819" s="87" t="s">
        <v>309</v>
      </c>
      <c r="W819" s="87" t="s">
        <v>309</v>
      </c>
      <c r="X819" s="87" t="s">
        <v>309</v>
      </c>
      <c r="Y819" s="64" t="s">
        <v>309</v>
      </c>
      <c r="AA819" s="64" t="str">
        <f>IF(Rg_ps!$E$5=Con_ve!$U$5,Con_ve!U819,IF(Rg_ps!$E$5=Con_ve!$V$5,Con_ve!V819,IF(Rg_ps!$E$5=Con_ve!$W$5,Con_ve!W819,IF(Rg_ps!$E$5=Con_ve!$X$5,Con_ve!X819,Con_ve!Y819))))</f>
        <v/>
      </c>
    </row>
    <row r="820" spans="2:27" ht="30" customHeight="1">
      <c r="B820" t="str">
        <f t="shared" si="13"/>
        <v/>
      </c>
      <c r="C820" s="97"/>
      <c r="D820" s="97"/>
      <c r="E820" s="97"/>
      <c r="F820" s="77"/>
      <c r="G820" s="156"/>
      <c r="H820" s="97"/>
      <c r="I820" s="97"/>
      <c r="J820" s="97"/>
      <c r="K820" s="97"/>
      <c r="P820" s="64" t="s">
        <v>309</v>
      </c>
      <c r="Q820" s="87" t="s">
        <v>309</v>
      </c>
      <c r="R820" s="87" t="s">
        <v>309</v>
      </c>
      <c r="S820" s="87" t="s">
        <v>309</v>
      </c>
      <c r="T820" s="87" t="s">
        <v>309</v>
      </c>
      <c r="U820" s="87" t="s">
        <v>309</v>
      </c>
      <c r="V820" s="87" t="s">
        <v>309</v>
      </c>
      <c r="W820" s="87" t="s">
        <v>309</v>
      </c>
      <c r="X820" s="87" t="s">
        <v>309</v>
      </c>
      <c r="Y820" s="64" t="s">
        <v>309</v>
      </c>
      <c r="AA820" s="64" t="str">
        <f>IF(Rg_ps!$E$5=Con_ve!$U$5,Con_ve!U820,IF(Rg_ps!$E$5=Con_ve!$V$5,Con_ve!V820,IF(Rg_ps!$E$5=Con_ve!$W$5,Con_ve!W820,IF(Rg_ps!$E$5=Con_ve!$X$5,Con_ve!X820,Con_ve!Y820))))</f>
        <v/>
      </c>
    </row>
    <row r="821" spans="2:27" ht="30" customHeight="1">
      <c r="B821" t="str">
        <f t="shared" si="13"/>
        <v/>
      </c>
      <c r="C821" s="97"/>
      <c r="D821" s="97"/>
      <c r="E821" s="97"/>
      <c r="F821" s="77"/>
      <c r="G821" s="156"/>
      <c r="H821" s="97"/>
      <c r="I821" s="97"/>
      <c r="J821" s="97"/>
      <c r="K821" s="97"/>
      <c r="P821" s="64" t="s">
        <v>309</v>
      </c>
      <c r="Q821" s="87" t="s">
        <v>309</v>
      </c>
      <c r="R821" s="87" t="s">
        <v>309</v>
      </c>
      <c r="S821" s="87" t="s">
        <v>309</v>
      </c>
      <c r="T821" s="87" t="s">
        <v>309</v>
      </c>
      <c r="U821" s="87" t="s">
        <v>309</v>
      </c>
      <c r="V821" s="87" t="s">
        <v>309</v>
      </c>
      <c r="W821" s="87" t="s">
        <v>309</v>
      </c>
      <c r="X821" s="87" t="s">
        <v>309</v>
      </c>
      <c r="Y821" s="64" t="s">
        <v>309</v>
      </c>
      <c r="AA821" s="64" t="str">
        <f>IF(Rg_ps!$E$5=Con_ve!$U$5,Con_ve!U821,IF(Rg_ps!$E$5=Con_ve!$V$5,Con_ve!V821,IF(Rg_ps!$E$5=Con_ve!$W$5,Con_ve!W821,IF(Rg_ps!$E$5=Con_ve!$X$5,Con_ve!X821,Con_ve!Y821))))</f>
        <v/>
      </c>
    </row>
    <row r="822" spans="2:27" ht="30" customHeight="1">
      <c r="B822" t="str">
        <f t="shared" si="13"/>
        <v/>
      </c>
      <c r="C822" s="97"/>
      <c r="D822" s="97"/>
      <c r="E822" s="97"/>
      <c r="F822" s="77"/>
      <c r="G822" s="156"/>
      <c r="H822" s="97"/>
      <c r="I822" s="97"/>
      <c r="J822" s="97"/>
      <c r="K822" s="97"/>
      <c r="P822" s="64" t="s">
        <v>309</v>
      </c>
      <c r="Q822" s="87" t="s">
        <v>309</v>
      </c>
      <c r="R822" s="87" t="s">
        <v>309</v>
      </c>
      <c r="S822" s="87" t="s">
        <v>309</v>
      </c>
      <c r="T822" s="87" t="s">
        <v>309</v>
      </c>
      <c r="U822" s="87" t="s">
        <v>309</v>
      </c>
      <c r="V822" s="87" t="s">
        <v>309</v>
      </c>
      <c r="W822" s="87" t="s">
        <v>309</v>
      </c>
      <c r="X822" s="87" t="s">
        <v>309</v>
      </c>
      <c r="Y822" s="64" t="s">
        <v>309</v>
      </c>
      <c r="AA822" s="64" t="str">
        <f>IF(Rg_ps!$E$5=Con_ve!$U$5,Con_ve!U822,IF(Rg_ps!$E$5=Con_ve!$V$5,Con_ve!V822,IF(Rg_ps!$E$5=Con_ve!$W$5,Con_ve!W822,IF(Rg_ps!$E$5=Con_ve!$X$5,Con_ve!X822,Con_ve!Y822))))</f>
        <v/>
      </c>
    </row>
    <row r="823" spans="2:27" ht="30" customHeight="1">
      <c r="B823" t="str">
        <f t="shared" si="13"/>
        <v/>
      </c>
      <c r="C823" s="97"/>
      <c r="D823" s="97"/>
      <c r="E823" s="97"/>
      <c r="F823" s="77"/>
      <c r="G823" s="156"/>
      <c r="H823" s="97"/>
      <c r="I823" s="97"/>
      <c r="J823" s="97"/>
      <c r="K823" s="97"/>
      <c r="P823" s="64" t="s">
        <v>309</v>
      </c>
      <c r="Q823" s="87" t="s">
        <v>309</v>
      </c>
      <c r="R823" s="87" t="s">
        <v>309</v>
      </c>
      <c r="S823" s="87" t="s">
        <v>309</v>
      </c>
      <c r="T823" s="87" t="s">
        <v>309</v>
      </c>
      <c r="U823" s="87" t="s">
        <v>309</v>
      </c>
      <c r="V823" s="87" t="s">
        <v>309</v>
      </c>
      <c r="W823" s="87" t="s">
        <v>309</v>
      </c>
      <c r="X823" s="87" t="s">
        <v>309</v>
      </c>
      <c r="Y823" s="64" t="s">
        <v>309</v>
      </c>
      <c r="AA823" s="64" t="str">
        <f>IF(Rg_ps!$E$5=Con_ve!$U$5,Con_ve!U823,IF(Rg_ps!$E$5=Con_ve!$V$5,Con_ve!V823,IF(Rg_ps!$E$5=Con_ve!$W$5,Con_ve!W823,IF(Rg_ps!$E$5=Con_ve!$X$5,Con_ve!X823,Con_ve!Y823))))</f>
        <v/>
      </c>
    </row>
    <row r="824" spans="2:27" ht="30" customHeight="1">
      <c r="B824" t="str">
        <f t="shared" si="13"/>
        <v/>
      </c>
      <c r="C824" s="97"/>
      <c r="D824" s="97"/>
      <c r="E824" s="97"/>
      <c r="F824" s="77"/>
      <c r="G824" s="156"/>
      <c r="H824" s="97"/>
      <c r="I824" s="97"/>
      <c r="J824" s="97"/>
      <c r="K824" s="97"/>
      <c r="P824" s="64" t="s">
        <v>309</v>
      </c>
      <c r="Q824" s="87" t="s">
        <v>309</v>
      </c>
      <c r="R824" s="87" t="s">
        <v>309</v>
      </c>
      <c r="S824" s="87" t="s">
        <v>309</v>
      </c>
      <c r="T824" s="87" t="s">
        <v>309</v>
      </c>
      <c r="U824" s="87" t="s">
        <v>309</v>
      </c>
      <c r="V824" s="87" t="s">
        <v>309</v>
      </c>
      <c r="W824" s="87" t="s">
        <v>309</v>
      </c>
      <c r="X824" s="87" t="s">
        <v>309</v>
      </c>
      <c r="Y824" s="64" t="s">
        <v>309</v>
      </c>
      <c r="AA824" s="64" t="str">
        <f>IF(Rg_ps!$E$5=Con_ve!$U$5,Con_ve!U824,IF(Rg_ps!$E$5=Con_ve!$V$5,Con_ve!V824,IF(Rg_ps!$E$5=Con_ve!$W$5,Con_ve!W824,IF(Rg_ps!$E$5=Con_ve!$X$5,Con_ve!X824,Con_ve!Y824))))</f>
        <v/>
      </c>
    </row>
    <row r="825" spans="2:27" ht="30" customHeight="1">
      <c r="B825" t="str">
        <f t="shared" si="13"/>
        <v/>
      </c>
      <c r="C825" s="97"/>
      <c r="D825" s="97"/>
      <c r="E825" s="97"/>
      <c r="F825" s="77"/>
      <c r="G825" s="156"/>
      <c r="H825" s="97"/>
      <c r="I825" s="97"/>
      <c r="J825" s="97"/>
      <c r="K825" s="97"/>
      <c r="P825" s="64" t="s">
        <v>309</v>
      </c>
      <c r="Q825" s="87" t="s">
        <v>309</v>
      </c>
      <c r="R825" s="87" t="s">
        <v>309</v>
      </c>
      <c r="S825" s="87" t="s">
        <v>309</v>
      </c>
      <c r="T825" s="87" t="s">
        <v>309</v>
      </c>
      <c r="U825" s="87" t="s">
        <v>309</v>
      </c>
      <c r="V825" s="87" t="s">
        <v>309</v>
      </c>
      <c r="W825" s="87" t="s">
        <v>309</v>
      </c>
      <c r="X825" s="87" t="s">
        <v>309</v>
      </c>
      <c r="Y825" s="64" t="s">
        <v>309</v>
      </c>
      <c r="AA825" s="64" t="str">
        <f>IF(Rg_ps!$E$5=Con_ve!$U$5,Con_ve!U825,IF(Rg_ps!$E$5=Con_ve!$V$5,Con_ve!V825,IF(Rg_ps!$E$5=Con_ve!$W$5,Con_ve!W825,IF(Rg_ps!$E$5=Con_ve!$X$5,Con_ve!X825,Con_ve!Y825))))</f>
        <v/>
      </c>
    </row>
    <row r="826" spans="2:27" ht="30" customHeight="1">
      <c r="B826" t="str">
        <f t="shared" si="13"/>
        <v/>
      </c>
      <c r="C826" s="97"/>
      <c r="D826" s="97"/>
      <c r="E826" s="97"/>
      <c r="F826" s="77"/>
      <c r="G826" s="156"/>
      <c r="H826" s="97"/>
      <c r="I826" s="97"/>
      <c r="J826" s="97"/>
      <c r="K826" s="97"/>
      <c r="P826" s="64" t="s">
        <v>309</v>
      </c>
      <c r="Q826" s="87" t="s">
        <v>309</v>
      </c>
      <c r="R826" s="87" t="s">
        <v>309</v>
      </c>
      <c r="S826" s="87" t="s">
        <v>309</v>
      </c>
      <c r="T826" s="87" t="s">
        <v>309</v>
      </c>
      <c r="U826" s="87" t="s">
        <v>309</v>
      </c>
      <c r="V826" s="87" t="s">
        <v>309</v>
      </c>
      <c r="W826" s="87" t="s">
        <v>309</v>
      </c>
      <c r="X826" s="87" t="s">
        <v>309</v>
      </c>
      <c r="Y826" s="64" t="s">
        <v>309</v>
      </c>
      <c r="AA826" s="64" t="str">
        <f>IF(Rg_ps!$E$5=Con_ve!$U$5,Con_ve!U826,IF(Rg_ps!$E$5=Con_ve!$V$5,Con_ve!V826,IF(Rg_ps!$E$5=Con_ve!$W$5,Con_ve!W826,IF(Rg_ps!$E$5=Con_ve!$X$5,Con_ve!X826,Con_ve!Y826))))</f>
        <v/>
      </c>
    </row>
    <row r="827" spans="2:27" ht="30" customHeight="1">
      <c r="B827" t="str">
        <f t="shared" si="13"/>
        <v/>
      </c>
      <c r="C827" s="97"/>
      <c r="D827" s="97"/>
      <c r="E827" s="97"/>
      <c r="F827" s="77"/>
      <c r="G827" s="156"/>
      <c r="H827" s="97"/>
      <c r="I827" s="97"/>
      <c r="J827" s="97"/>
      <c r="K827" s="97"/>
      <c r="P827" s="64" t="s">
        <v>309</v>
      </c>
      <c r="Q827" s="87" t="s">
        <v>309</v>
      </c>
      <c r="R827" s="87" t="s">
        <v>309</v>
      </c>
      <c r="S827" s="87" t="s">
        <v>309</v>
      </c>
      <c r="T827" s="87" t="s">
        <v>309</v>
      </c>
      <c r="U827" s="87" t="s">
        <v>309</v>
      </c>
      <c r="V827" s="87" t="s">
        <v>309</v>
      </c>
      <c r="W827" s="87" t="s">
        <v>309</v>
      </c>
      <c r="X827" s="87" t="s">
        <v>309</v>
      </c>
      <c r="Y827" s="64" t="s">
        <v>309</v>
      </c>
      <c r="AA827" s="64" t="str">
        <f>IF(Rg_ps!$E$5=Con_ve!$U$5,Con_ve!U827,IF(Rg_ps!$E$5=Con_ve!$V$5,Con_ve!V827,IF(Rg_ps!$E$5=Con_ve!$W$5,Con_ve!W827,IF(Rg_ps!$E$5=Con_ve!$X$5,Con_ve!X827,Con_ve!Y827))))</f>
        <v/>
      </c>
    </row>
    <row r="828" spans="2:27" ht="30" customHeight="1">
      <c r="B828" t="str">
        <f t="shared" si="13"/>
        <v/>
      </c>
      <c r="C828" s="97"/>
      <c r="D828" s="97"/>
      <c r="E828" s="97"/>
      <c r="F828" s="77"/>
      <c r="G828" s="156"/>
      <c r="H828" s="97"/>
      <c r="I828" s="97"/>
      <c r="J828" s="97"/>
      <c r="K828" s="97"/>
      <c r="P828" s="64" t="s">
        <v>309</v>
      </c>
      <c r="Q828" s="87" t="s">
        <v>309</v>
      </c>
      <c r="R828" s="87" t="s">
        <v>309</v>
      </c>
      <c r="S828" s="87" t="s">
        <v>309</v>
      </c>
      <c r="T828" s="87" t="s">
        <v>309</v>
      </c>
      <c r="U828" s="87" t="s">
        <v>309</v>
      </c>
      <c r="V828" s="87" t="s">
        <v>309</v>
      </c>
      <c r="W828" s="87" t="s">
        <v>309</v>
      </c>
      <c r="X828" s="87" t="s">
        <v>309</v>
      </c>
      <c r="Y828" s="64" t="s">
        <v>309</v>
      </c>
      <c r="AA828" s="64" t="str">
        <f>IF(Rg_ps!$E$5=Con_ve!$U$5,Con_ve!U828,IF(Rg_ps!$E$5=Con_ve!$V$5,Con_ve!V828,IF(Rg_ps!$E$5=Con_ve!$W$5,Con_ve!W828,IF(Rg_ps!$E$5=Con_ve!$X$5,Con_ve!X828,Con_ve!Y828))))</f>
        <v/>
      </c>
    </row>
    <row r="829" spans="2:27" ht="30" customHeight="1">
      <c r="B829" t="str">
        <f t="shared" si="13"/>
        <v/>
      </c>
      <c r="C829" s="97"/>
      <c r="D829" s="97"/>
      <c r="E829" s="97"/>
      <c r="F829" s="77"/>
      <c r="G829" s="156"/>
      <c r="H829" s="97"/>
      <c r="I829" s="97"/>
      <c r="J829" s="97"/>
      <c r="K829" s="97"/>
      <c r="P829" s="64" t="s">
        <v>309</v>
      </c>
      <c r="Q829" s="87" t="s">
        <v>309</v>
      </c>
      <c r="R829" s="87" t="s">
        <v>309</v>
      </c>
      <c r="S829" s="87" t="s">
        <v>309</v>
      </c>
      <c r="T829" s="87" t="s">
        <v>309</v>
      </c>
      <c r="U829" s="87" t="s">
        <v>309</v>
      </c>
      <c r="V829" s="87" t="s">
        <v>309</v>
      </c>
      <c r="W829" s="87" t="s">
        <v>309</v>
      </c>
      <c r="X829" s="87" t="s">
        <v>309</v>
      </c>
      <c r="Y829" s="64" t="s">
        <v>309</v>
      </c>
      <c r="AA829" s="64" t="str">
        <f>IF(Rg_ps!$E$5=Con_ve!$U$5,Con_ve!U829,IF(Rg_ps!$E$5=Con_ve!$V$5,Con_ve!V829,IF(Rg_ps!$E$5=Con_ve!$W$5,Con_ve!W829,IF(Rg_ps!$E$5=Con_ve!$X$5,Con_ve!X829,Con_ve!Y829))))</f>
        <v/>
      </c>
    </row>
    <row r="830" spans="2:27" ht="30" customHeight="1">
      <c r="B830" t="str">
        <f t="shared" si="13"/>
        <v/>
      </c>
      <c r="C830" s="97"/>
      <c r="D830" s="97"/>
      <c r="E830" s="97"/>
      <c r="F830" s="77"/>
      <c r="G830" s="156"/>
      <c r="H830" s="97"/>
      <c r="I830" s="97"/>
      <c r="J830" s="97"/>
      <c r="K830" s="97"/>
      <c r="P830" s="64" t="s">
        <v>309</v>
      </c>
      <c r="Q830" s="87" t="s">
        <v>309</v>
      </c>
      <c r="R830" s="87" t="s">
        <v>309</v>
      </c>
      <c r="S830" s="87" t="s">
        <v>309</v>
      </c>
      <c r="T830" s="87" t="s">
        <v>309</v>
      </c>
      <c r="U830" s="87" t="s">
        <v>309</v>
      </c>
      <c r="V830" s="87" t="s">
        <v>309</v>
      </c>
      <c r="W830" s="87" t="s">
        <v>309</v>
      </c>
      <c r="X830" s="87" t="s">
        <v>309</v>
      </c>
      <c r="Y830" s="64" t="s">
        <v>309</v>
      </c>
      <c r="AA830" s="64" t="str">
        <f>IF(Rg_ps!$E$5=Con_ve!$U$5,Con_ve!U830,IF(Rg_ps!$E$5=Con_ve!$V$5,Con_ve!V830,IF(Rg_ps!$E$5=Con_ve!$W$5,Con_ve!W830,IF(Rg_ps!$E$5=Con_ve!$X$5,Con_ve!X830,Con_ve!Y830))))</f>
        <v/>
      </c>
    </row>
    <row r="831" spans="2:27" ht="30" customHeight="1">
      <c r="B831" t="str">
        <f t="shared" si="13"/>
        <v/>
      </c>
      <c r="C831" s="97"/>
      <c r="D831" s="97"/>
      <c r="E831" s="97"/>
      <c r="F831" s="77"/>
      <c r="G831" s="156"/>
      <c r="H831" s="97"/>
      <c r="I831" s="97"/>
      <c r="J831" s="97"/>
      <c r="K831" s="97"/>
      <c r="P831" s="64" t="s">
        <v>309</v>
      </c>
      <c r="Q831" s="87" t="s">
        <v>309</v>
      </c>
      <c r="R831" s="87" t="s">
        <v>309</v>
      </c>
      <c r="S831" s="87" t="s">
        <v>309</v>
      </c>
      <c r="T831" s="87" t="s">
        <v>309</v>
      </c>
      <c r="U831" s="87" t="s">
        <v>309</v>
      </c>
      <c r="V831" s="87" t="s">
        <v>309</v>
      </c>
      <c r="W831" s="87" t="s">
        <v>309</v>
      </c>
      <c r="X831" s="87" t="s">
        <v>309</v>
      </c>
      <c r="Y831" s="64" t="s">
        <v>309</v>
      </c>
      <c r="AA831" s="64" t="str">
        <f>IF(Rg_ps!$E$5=Con_ve!$U$5,Con_ve!U831,IF(Rg_ps!$E$5=Con_ve!$V$5,Con_ve!V831,IF(Rg_ps!$E$5=Con_ve!$W$5,Con_ve!W831,IF(Rg_ps!$E$5=Con_ve!$X$5,Con_ve!X831,Con_ve!Y831))))</f>
        <v/>
      </c>
    </row>
    <row r="832" spans="2:27" ht="30" customHeight="1">
      <c r="B832" t="str">
        <f t="shared" si="13"/>
        <v/>
      </c>
      <c r="C832" s="97"/>
      <c r="D832" s="97"/>
      <c r="E832" s="97"/>
      <c r="F832" s="77"/>
      <c r="G832" s="156"/>
      <c r="H832" s="97"/>
      <c r="I832" s="97"/>
      <c r="J832" s="97"/>
      <c r="K832" s="97"/>
      <c r="P832" s="64" t="s">
        <v>309</v>
      </c>
      <c r="Q832" s="87" t="s">
        <v>309</v>
      </c>
      <c r="R832" s="87" t="s">
        <v>309</v>
      </c>
      <c r="S832" s="87" t="s">
        <v>309</v>
      </c>
      <c r="T832" s="87" t="s">
        <v>309</v>
      </c>
      <c r="U832" s="87" t="s">
        <v>309</v>
      </c>
      <c r="V832" s="87" t="s">
        <v>309</v>
      </c>
      <c r="W832" s="87" t="s">
        <v>309</v>
      </c>
      <c r="X832" s="87" t="s">
        <v>309</v>
      </c>
      <c r="Y832" s="64" t="s">
        <v>309</v>
      </c>
      <c r="AA832" s="64" t="str">
        <f>IF(Rg_ps!$E$5=Con_ve!$U$5,Con_ve!U832,IF(Rg_ps!$E$5=Con_ve!$V$5,Con_ve!V832,IF(Rg_ps!$E$5=Con_ve!$W$5,Con_ve!W832,IF(Rg_ps!$E$5=Con_ve!$X$5,Con_ve!X832,Con_ve!Y832))))</f>
        <v/>
      </c>
    </row>
    <row r="833" spans="2:27" ht="30" customHeight="1">
      <c r="B833" t="str">
        <f t="shared" si="13"/>
        <v/>
      </c>
      <c r="C833" s="97"/>
      <c r="D833" s="97"/>
      <c r="E833" s="97"/>
      <c r="F833" s="77"/>
      <c r="G833" s="156"/>
      <c r="H833" s="97"/>
      <c r="I833" s="97"/>
      <c r="J833" s="97"/>
      <c r="K833" s="97"/>
      <c r="P833" s="64" t="s">
        <v>309</v>
      </c>
      <c r="Q833" s="87" t="s">
        <v>309</v>
      </c>
      <c r="R833" s="87" t="s">
        <v>309</v>
      </c>
      <c r="S833" s="87" t="s">
        <v>309</v>
      </c>
      <c r="T833" s="87" t="s">
        <v>309</v>
      </c>
      <c r="U833" s="87" t="s">
        <v>309</v>
      </c>
      <c r="V833" s="87" t="s">
        <v>309</v>
      </c>
      <c r="W833" s="87" t="s">
        <v>309</v>
      </c>
      <c r="X833" s="87" t="s">
        <v>309</v>
      </c>
      <c r="Y833" s="64" t="s">
        <v>309</v>
      </c>
      <c r="AA833" s="64" t="str">
        <f>IF(Rg_ps!$E$5=Con_ve!$U$5,Con_ve!U833,IF(Rg_ps!$E$5=Con_ve!$V$5,Con_ve!V833,IF(Rg_ps!$E$5=Con_ve!$W$5,Con_ve!W833,IF(Rg_ps!$E$5=Con_ve!$X$5,Con_ve!X833,Con_ve!Y833))))</f>
        <v/>
      </c>
    </row>
    <row r="834" spans="2:27" ht="30" customHeight="1">
      <c r="B834" t="str">
        <f t="shared" si="13"/>
        <v/>
      </c>
      <c r="C834" s="97"/>
      <c r="D834" s="97"/>
      <c r="E834" s="97"/>
      <c r="F834" s="77"/>
      <c r="G834" s="156"/>
      <c r="H834" s="97"/>
      <c r="I834" s="97"/>
      <c r="J834" s="97"/>
      <c r="K834" s="97"/>
      <c r="P834" s="64" t="s">
        <v>309</v>
      </c>
      <c r="Q834" s="87" t="s">
        <v>309</v>
      </c>
      <c r="R834" s="87" t="s">
        <v>309</v>
      </c>
      <c r="S834" s="87" t="s">
        <v>309</v>
      </c>
      <c r="T834" s="87" t="s">
        <v>309</v>
      </c>
      <c r="U834" s="87" t="s">
        <v>309</v>
      </c>
      <c r="V834" s="87" t="s">
        <v>309</v>
      </c>
      <c r="W834" s="87" t="s">
        <v>309</v>
      </c>
      <c r="X834" s="87" t="s">
        <v>309</v>
      </c>
      <c r="Y834" s="64" t="s">
        <v>309</v>
      </c>
      <c r="AA834" s="64" t="str">
        <f>IF(Rg_ps!$E$5=Con_ve!$U$5,Con_ve!U834,IF(Rg_ps!$E$5=Con_ve!$V$5,Con_ve!V834,IF(Rg_ps!$E$5=Con_ve!$W$5,Con_ve!W834,IF(Rg_ps!$E$5=Con_ve!$X$5,Con_ve!X834,Con_ve!Y834))))</f>
        <v/>
      </c>
    </row>
    <row r="835" spans="2:27" ht="30" customHeight="1">
      <c r="B835" t="str">
        <f t="shared" si="13"/>
        <v/>
      </c>
      <c r="C835" s="97"/>
      <c r="D835" s="97"/>
      <c r="E835" s="97"/>
      <c r="F835" s="77"/>
      <c r="G835" s="156"/>
      <c r="H835" s="97"/>
      <c r="I835" s="97"/>
      <c r="J835" s="97"/>
      <c r="K835" s="97"/>
      <c r="P835" s="64" t="s">
        <v>309</v>
      </c>
      <c r="Q835" s="87" t="s">
        <v>309</v>
      </c>
      <c r="R835" s="87" t="s">
        <v>309</v>
      </c>
      <c r="S835" s="87" t="s">
        <v>309</v>
      </c>
      <c r="T835" s="87" t="s">
        <v>309</v>
      </c>
      <c r="U835" s="87" t="s">
        <v>309</v>
      </c>
      <c r="V835" s="87" t="s">
        <v>309</v>
      </c>
      <c r="W835" s="87" t="s">
        <v>309</v>
      </c>
      <c r="X835" s="87" t="s">
        <v>309</v>
      </c>
      <c r="Y835" s="64" t="s">
        <v>309</v>
      </c>
      <c r="AA835" s="64" t="str">
        <f>IF(Rg_ps!$E$5=Con_ve!$U$5,Con_ve!U835,IF(Rg_ps!$E$5=Con_ve!$V$5,Con_ve!V835,IF(Rg_ps!$E$5=Con_ve!$W$5,Con_ve!W835,IF(Rg_ps!$E$5=Con_ve!$X$5,Con_ve!X835,Con_ve!Y835))))</f>
        <v/>
      </c>
    </row>
    <row r="836" spans="2:27" ht="30" customHeight="1">
      <c r="B836" t="str">
        <f t="shared" si="13"/>
        <v/>
      </c>
      <c r="C836" s="97"/>
      <c r="D836" s="97"/>
      <c r="E836" s="97"/>
      <c r="F836" s="77"/>
      <c r="G836" s="156"/>
      <c r="H836" s="97"/>
      <c r="I836" s="97"/>
      <c r="J836" s="97"/>
      <c r="K836" s="97"/>
      <c r="P836" s="64" t="s">
        <v>309</v>
      </c>
      <c r="Q836" s="87" t="s">
        <v>309</v>
      </c>
      <c r="R836" s="87" t="s">
        <v>309</v>
      </c>
      <c r="S836" s="87" t="s">
        <v>309</v>
      </c>
      <c r="T836" s="87" t="s">
        <v>309</v>
      </c>
      <c r="U836" s="87" t="s">
        <v>309</v>
      </c>
      <c r="V836" s="87" t="s">
        <v>309</v>
      </c>
      <c r="W836" s="87" t="s">
        <v>309</v>
      </c>
      <c r="X836" s="87" t="s">
        <v>309</v>
      </c>
      <c r="Y836" s="64" t="s">
        <v>309</v>
      </c>
      <c r="AA836" s="64" t="str">
        <f>IF(Rg_ps!$E$5=Con_ve!$U$5,Con_ve!U836,IF(Rg_ps!$E$5=Con_ve!$V$5,Con_ve!V836,IF(Rg_ps!$E$5=Con_ve!$W$5,Con_ve!W836,IF(Rg_ps!$E$5=Con_ve!$X$5,Con_ve!X836,Con_ve!Y836))))</f>
        <v/>
      </c>
    </row>
    <row r="837" spans="2:27" ht="30" customHeight="1">
      <c r="B837" t="str">
        <f t="shared" si="13"/>
        <v/>
      </c>
      <c r="C837" s="97"/>
      <c r="D837" s="97"/>
      <c r="E837" s="97"/>
      <c r="F837" s="77"/>
      <c r="G837" s="156"/>
      <c r="H837" s="97"/>
      <c r="I837" s="97"/>
      <c r="J837" s="97"/>
      <c r="K837" s="97"/>
      <c r="P837" s="64" t="s">
        <v>309</v>
      </c>
      <c r="Q837" s="87" t="s">
        <v>309</v>
      </c>
      <c r="R837" s="87" t="s">
        <v>309</v>
      </c>
      <c r="S837" s="87" t="s">
        <v>309</v>
      </c>
      <c r="T837" s="87" t="s">
        <v>309</v>
      </c>
      <c r="U837" s="87" t="s">
        <v>309</v>
      </c>
      <c r="V837" s="87" t="s">
        <v>309</v>
      </c>
      <c r="W837" s="87" t="s">
        <v>309</v>
      </c>
      <c r="X837" s="87" t="s">
        <v>309</v>
      </c>
      <c r="Y837" s="64" t="s">
        <v>309</v>
      </c>
      <c r="AA837" s="64" t="str">
        <f>IF(Rg_ps!$E$5=Con_ve!$U$5,Con_ve!U837,IF(Rg_ps!$E$5=Con_ve!$V$5,Con_ve!V837,IF(Rg_ps!$E$5=Con_ve!$W$5,Con_ve!W837,IF(Rg_ps!$E$5=Con_ve!$X$5,Con_ve!X837,Con_ve!Y837))))</f>
        <v/>
      </c>
    </row>
    <row r="838" spans="2:27" ht="30" customHeight="1">
      <c r="B838" t="str">
        <f t="shared" si="13"/>
        <v/>
      </c>
      <c r="C838" s="97"/>
      <c r="D838" s="97"/>
      <c r="E838" s="97"/>
      <c r="F838" s="77"/>
      <c r="G838" s="156"/>
      <c r="H838" s="97"/>
      <c r="I838" s="97"/>
      <c r="J838" s="97"/>
      <c r="K838" s="97"/>
      <c r="P838" s="64" t="s">
        <v>309</v>
      </c>
      <c r="Q838" s="87" t="s">
        <v>309</v>
      </c>
      <c r="R838" s="87" t="s">
        <v>309</v>
      </c>
      <c r="S838" s="87" t="s">
        <v>309</v>
      </c>
      <c r="T838" s="87" t="s">
        <v>309</v>
      </c>
      <c r="U838" s="87" t="s">
        <v>309</v>
      </c>
      <c r="V838" s="87" t="s">
        <v>309</v>
      </c>
      <c r="W838" s="87" t="s">
        <v>309</v>
      </c>
      <c r="X838" s="87" t="s">
        <v>309</v>
      </c>
      <c r="Y838" s="64" t="s">
        <v>309</v>
      </c>
      <c r="AA838" s="64" t="str">
        <f>IF(Rg_ps!$E$5=Con_ve!$U$5,Con_ve!U838,IF(Rg_ps!$E$5=Con_ve!$V$5,Con_ve!V838,IF(Rg_ps!$E$5=Con_ve!$W$5,Con_ve!W838,IF(Rg_ps!$E$5=Con_ve!$X$5,Con_ve!X838,Con_ve!Y838))))</f>
        <v/>
      </c>
    </row>
    <row r="839" spans="2:27" ht="30" customHeight="1">
      <c r="B839" t="str">
        <f t="shared" ref="B839:B902" si="14">IF(G839="","",MONTH(G839))</f>
        <v/>
      </c>
      <c r="C839" s="97"/>
      <c r="D839" s="97"/>
      <c r="E839" s="97"/>
      <c r="F839" s="77"/>
      <c r="G839" s="156"/>
      <c r="H839" s="97"/>
      <c r="I839" s="97"/>
      <c r="J839" s="97"/>
      <c r="K839" s="97"/>
      <c r="P839" s="64" t="s">
        <v>309</v>
      </c>
      <c r="Q839" s="87" t="s">
        <v>309</v>
      </c>
      <c r="R839" s="87" t="s">
        <v>309</v>
      </c>
      <c r="S839" s="87" t="s">
        <v>309</v>
      </c>
      <c r="T839" s="87" t="s">
        <v>309</v>
      </c>
      <c r="U839" s="87" t="s">
        <v>309</v>
      </c>
      <c r="V839" s="87" t="s">
        <v>309</v>
      </c>
      <c r="W839" s="87" t="s">
        <v>309</v>
      </c>
      <c r="X839" s="87" t="s">
        <v>309</v>
      </c>
      <c r="Y839" s="64" t="s">
        <v>309</v>
      </c>
      <c r="AA839" s="64" t="str">
        <f>IF(Rg_ps!$E$5=Con_ve!$U$5,Con_ve!U839,IF(Rg_ps!$E$5=Con_ve!$V$5,Con_ve!V839,IF(Rg_ps!$E$5=Con_ve!$W$5,Con_ve!W839,IF(Rg_ps!$E$5=Con_ve!$X$5,Con_ve!X839,Con_ve!Y839))))</f>
        <v/>
      </c>
    </row>
    <row r="840" spans="2:27" ht="30" customHeight="1">
      <c r="B840" t="str">
        <f t="shared" si="14"/>
        <v/>
      </c>
      <c r="C840" s="97"/>
      <c r="D840" s="97"/>
      <c r="E840" s="97"/>
      <c r="F840" s="77"/>
      <c r="G840" s="156"/>
      <c r="H840" s="97"/>
      <c r="I840" s="97"/>
      <c r="J840" s="97"/>
      <c r="K840" s="97"/>
      <c r="P840" s="64" t="s">
        <v>309</v>
      </c>
      <c r="Q840" s="87" t="s">
        <v>309</v>
      </c>
      <c r="R840" s="87" t="s">
        <v>309</v>
      </c>
      <c r="S840" s="87" t="s">
        <v>309</v>
      </c>
      <c r="T840" s="87" t="s">
        <v>309</v>
      </c>
      <c r="U840" s="87" t="s">
        <v>309</v>
      </c>
      <c r="V840" s="87" t="s">
        <v>309</v>
      </c>
      <c r="W840" s="87" t="s">
        <v>309</v>
      </c>
      <c r="X840" s="87" t="s">
        <v>309</v>
      </c>
      <c r="Y840" s="64" t="s">
        <v>309</v>
      </c>
      <c r="AA840" s="64" t="str">
        <f>IF(Rg_ps!$E$5=Con_ve!$U$5,Con_ve!U840,IF(Rg_ps!$E$5=Con_ve!$V$5,Con_ve!V840,IF(Rg_ps!$E$5=Con_ve!$W$5,Con_ve!W840,IF(Rg_ps!$E$5=Con_ve!$X$5,Con_ve!X840,Con_ve!Y840))))</f>
        <v/>
      </c>
    </row>
    <row r="841" spans="2:27" ht="30" customHeight="1">
      <c r="B841" t="str">
        <f t="shared" si="14"/>
        <v/>
      </c>
      <c r="C841" s="97"/>
      <c r="D841" s="97"/>
      <c r="E841" s="97"/>
      <c r="F841" s="77"/>
      <c r="G841" s="156"/>
      <c r="H841" s="97"/>
      <c r="I841" s="97"/>
      <c r="J841" s="97"/>
      <c r="K841" s="97"/>
      <c r="P841" s="64" t="s">
        <v>309</v>
      </c>
      <c r="Q841" s="87" t="s">
        <v>309</v>
      </c>
      <c r="R841" s="87" t="s">
        <v>309</v>
      </c>
      <c r="S841" s="87" t="s">
        <v>309</v>
      </c>
      <c r="T841" s="87" t="s">
        <v>309</v>
      </c>
      <c r="U841" s="87" t="s">
        <v>309</v>
      </c>
      <c r="V841" s="87" t="s">
        <v>309</v>
      </c>
      <c r="W841" s="87" t="s">
        <v>309</v>
      </c>
      <c r="X841" s="87" t="s">
        <v>309</v>
      </c>
      <c r="Y841" s="64" t="s">
        <v>309</v>
      </c>
      <c r="AA841" s="64" t="str">
        <f>IF(Rg_ps!$E$5=Con_ve!$U$5,Con_ve!U841,IF(Rg_ps!$E$5=Con_ve!$V$5,Con_ve!V841,IF(Rg_ps!$E$5=Con_ve!$W$5,Con_ve!W841,IF(Rg_ps!$E$5=Con_ve!$X$5,Con_ve!X841,Con_ve!Y841))))</f>
        <v/>
      </c>
    </row>
    <row r="842" spans="2:27" ht="30" customHeight="1">
      <c r="B842" t="str">
        <f t="shared" si="14"/>
        <v/>
      </c>
      <c r="C842" s="97"/>
      <c r="D842" s="97"/>
      <c r="E842" s="97"/>
      <c r="F842" s="77"/>
      <c r="G842" s="156"/>
      <c r="H842" s="97"/>
      <c r="I842" s="97"/>
      <c r="J842" s="97"/>
      <c r="K842" s="97"/>
      <c r="P842" s="64" t="s">
        <v>309</v>
      </c>
      <c r="Q842" s="87" t="s">
        <v>309</v>
      </c>
      <c r="R842" s="87" t="s">
        <v>309</v>
      </c>
      <c r="S842" s="87" t="s">
        <v>309</v>
      </c>
      <c r="T842" s="87" t="s">
        <v>309</v>
      </c>
      <c r="U842" s="87" t="s">
        <v>309</v>
      </c>
      <c r="V842" s="87" t="s">
        <v>309</v>
      </c>
      <c r="W842" s="87" t="s">
        <v>309</v>
      </c>
      <c r="X842" s="87" t="s">
        <v>309</v>
      </c>
      <c r="Y842" s="64" t="s">
        <v>309</v>
      </c>
      <c r="AA842" s="64" t="str">
        <f>IF(Rg_ps!$E$5=Con_ve!$U$5,Con_ve!U842,IF(Rg_ps!$E$5=Con_ve!$V$5,Con_ve!V842,IF(Rg_ps!$E$5=Con_ve!$W$5,Con_ve!W842,IF(Rg_ps!$E$5=Con_ve!$X$5,Con_ve!X842,Con_ve!Y842))))</f>
        <v/>
      </c>
    </row>
    <row r="843" spans="2:27" ht="30" customHeight="1">
      <c r="B843" t="str">
        <f t="shared" si="14"/>
        <v/>
      </c>
      <c r="C843" s="97"/>
      <c r="D843" s="97"/>
      <c r="E843" s="97"/>
      <c r="F843" s="77"/>
      <c r="G843" s="156"/>
      <c r="H843" s="97"/>
      <c r="I843" s="97"/>
      <c r="J843" s="97"/>
      <c r="K843" s="97"/>
      <c r="P843" s="64" t="s">
        <v>309</v>
      </c>
      <c r="Q843" s="87" t="s">
        <v>309</v>
      </c>
      <c r="R843" s="87" t="s">
        <v>309</v>
      </c>
      <c r="S843" s="87" t="s">
        <v>309</v>
      </c>
      <c r="T843" s="87" t="s">
        <v>309</v>
      </c>
      <c r="U843" s="87" t="s">
        <v>309</v>
      </c>
      <c r="V843" s="87" t="s">
        <v>309</v>
      </c>
      <c r="W843" s="87" t="s">
        <v>309</v>
      </c>
      <c r="X843" s="87" t="s">
        <v>309</v>
      </c>
      <c r="Y843" s="64" t="s">
        <v>309</v>
      </c>
      <c r="AA843" s="64" t="str">
        <f>IF(Rg_ps!$E$5=Con_ve!$U$5,Con_ve!U843,IF(Rg_ps!$E$5=Con_ve!$V$5,Con_ve!V843,IF(Rg_ps!$E$5=Con_ve!$W$5,Con_ve!W843,IF(Rg_ps!$E$5=Con_ve!$X$5,Con_ve!X843,Con_ve!Y843))))</f>
        <v/>
      </c>
    </row>
    <row r="844" spans="2:27" ht="30" customHeight="1">
      <c r="B844" t="str">
        <f t="shared" si="14"/>
        <v/>
      </c>
      <c r="C844" s="97"/>
      <c r="D844" s="97"/>
      <c r="E844" s="97"/>
      <c r="F844" s="77"/>
      <c r="G844" s="156"/>
      <c r="H844" s="97"/>
      <c r="I844" s="97"/>
      <c r="J844" s="97"/>
      <c r="K844" s="97"/>
      <c r="P844" s="64" t="s">
        <v>309</v>
      </c>
      <c r="Q844" s="87" t="s">
        <v>309</v>
      </c>
      <c r="R844" s="87" t="s">
        <v>309</v>
      </c>
      <c r="S844" s="87" t="s">
        <v>309</v>
      </c>
      <c r="T844" s="87" t="s">
        <v>309</v>
      </c>
      <c r="U844" s="87" t="s">
        <v>309</v>
      </c>
      <c r="V844" s="87" t="s">
        <v>309</v>
      </c>
      <c r="W844" s="87" t="s">
        <v>309</v>
      </c>
      <c r="X844" s="87" t="s">
        <v>309</v>
      </c>
      <c r="Y844" s="64" t="s">
        <v>309</v>
      </c>
      <c r="AA844" s="64" t="str">
        <f>IF(Rg_ps!$E$5=Con_ve!$U$5,Con_ve!U844,IF(Rg_ps!$E$5=Con_ve!$V$5,Con_ve!V844,IF(Rg_ps!$E$5=Con_ve!$W$5,Con_ve!W844,IF(Rg_ps!$E$5=Con_ve!$X$5,Con_ve!X844,Con_ve!Y844))))</f>
        <v/>
      </c>
    </row>
    <row r="845" spans="2:27" ht="30" customHeight="1">
      <c r="B845" t="str">
        <f t="shared" si="14"/>
        <v/>
      </c>
      <c r="C845" s="97"/>
      <c r="D845" s="97"/>
      <c r="E845" s="97"/>
      <c r="F845" s="77"/>
      <c r="G845" s="156"/>
      <c r="H845" s="97"/>
      <c r="I845" s="97"/>
      <c r="J845" s="97"/>
      <c r="K845" s="97"/>
      <c r="P845" s="64" t="s">
        <v>309</v>
      </c>
      <c r="Q845" s="87" t="s">
        <v>309</v>
      </c>
      <c r="R845" s="87" t="s">
        <v>309</v>
      </c>
      <c r="S845" s="87" t="s">
        <v>309</v>
      </c>
      <c r="T845" s="87" t="s">
        <v>309</v>
      </c>
      <c r="U845" s="87" t="s">
        <v>309</v>
      </c>
      <c r="V845" s="87" t="s">
        <v>309</v>
      </c>
      <c r="W845" s="87" t="s">
        <v>309</v>
      </c>
      <c r="X845" s="87" t="s">
        <v>309</v>
      </c>
      <c r="Y845" s="64" t="s">
        <v>309</v>
      </c>
      <c r="AA845" s="64" t="str">
        <f>IF(Rg_ps!$E$5=Con_ve!$U$5,Con_ve!U845,IF(Rg_ps!$E$5=Con_ve!$V$5,Con_ve!V845,IF(Rg_ps!$E$5=Con_ve!$W$5,Con_ve!W845,IF(Rg_ps!$E$5=Con_ve!$X$5,Con_ve!X845,Con_ve!Y845))))</f>
        <v/>
      </c>
    </row>
    <row r="846" spans="2:27" ht="30" customHeight="1">
      <c r="B846" t="str">
        <f t="shared" si="14"/>
        <v/>
      </c>
      <c r="C846" s="97"/>
      <c r="D846" s="97"/>
      <c r="E846" s="97"/>
      <c r="F846" s="77"/>
      <c r="G846" s="156"/>
      <c r="H846" s="97"/>
      <c r="I846" s="97"/>
      <c r="J846" s="97"/>
      <c r="K846" s="97"/>
      <c r="P846" s="64" t="s">
        <v>309</v>
      </c>
      <c r="Q846" s="87" t="s">
        <v>309</v>
      </c>
      <c r="R846" s="87" t="s">
        <v>309</v>
      </c>
      <c r="S846" s="87" t="s">
        <v>309</v>
      </c>
      <c r="T846" s="87" t="s">
        <v>309</v>
      </c>
      <c r="U846" s="87" t="s">
        <v>309</v>
      </c>
      <c r="V846" s="87" t="s">
        <v>309</v>
      </c>
      <c r="W846" s="87" t="s">
        <v>309</v>
      </c>
      <c r="X846" s="87" t="s">
        <v>309</v>
      </c>
      <c r="Y846" s="64" t="s">
        <v>309</v>
      </c>
      <c r="AA846" s="64" t="str">
        <f>IF(Rg_ps!$E$5=Con_ve!$U$5,Con_ve!U846,IF(Rg_ps!$E$5=Con_ve!$V$5,Con_ve!V846,IF(Rg_ps!$E$5=Con_ve!$W$5,Con_ve!W846,IF(Rg_ps!$E$5=Con_ve!$X$5,Con_ve!X846,Con_ve!Y846))))</f>
        <v/>
      </c>
    </row>
    <row r="847" spans="2:27" ht="30" customHeight="1">
      <c r="B847" t="str">
        <f t="shared" si="14"/>
        <v/>
      </c>
      <c r="C847" s="97"/>
      <c r="D847" s="97"/>
      <c r="E847" s="97"/>
      <c r="F847" s="77"/>
      <c r="G847" s="156"/>
      <c r="H847" s="97"/>
      <c r="I847" s="97"/>
      <c r="J847" s="97"/>
      <c r="K847" s="97"/>
      <c r="P847" s="64" t="s">
        <v>309</v>
      </c>
      <c r="Q847" s="87" t="s">
        <v>309</v>
      </c>
      <c r="R847" s="87" t="s">
        <v>309</v>
      </c>
      <c r="S847" s="87" t="s">
        <v>309</v>
      </c>
      <c r="T847" s="87" t="s">
        <v>309</v>
      </c>
      <c r="U847" s="87" t="s">
        <v>309</v>
      </c>
      <c r="V847" s="87" t="s">
        <v>309</v>
      </c>
      <c r="W847" s="87" t="s">
        <v>309</v>
      </c>
      <c r="X847" s="87" t="s">
        <v>309</v>
      </c>
      <c r="Y847" s="64" t="s">
        <v>309</v>
      </c>
      <c r="AA847" s="64" t="str">
        <f>IF(Rg_ps!$E$5=Con_ve!$U$5,Con_ve!U847,IF(Rg_ps!$E$5=Con_ve!$V$5,Con_ve!V847,IF(Rg_ps!$E$5=Con_ve!$W$5,Con_ve!W847,IF(Rg_ps!$E$5=Con_ve!$X$5,Con_ve!X847,Con_ve!Y847))))</f>
        <v/>
      </c>
    </row>
    <row r="848" spans="2:27" ht="30" customHeight="1">
      <c r="B848" t="str">
        <f t="shared" si="14"/>
        <v/>
      </c>
      <c r="C848" s="97"/>
      <c r="D848" s="97"/>
      <c r="E848" s="97"/>
      <c r="F848" s="77"/>
      <c r="G848" s="156"/>
      <c r="H848" s="97"/>
      <c r="I848" s="97"/>
      <c r="J848" s="97"/>
      <c r="K848" s="97"/>
      <c r="P848" s="64" t="s">
        <v>309</v>
      </c>
      <c r="Q848" s="87" t="s">
        <v>309</v>
      </c>
      <c r="R848" s="87" t="s">
        <v>309</v>
      </c>
      <c r="S848" s="87" t="s">
        <v>309</v>
      </c>
      <c r="T848" s="87" t="s">
        <v>309</v>
      </c>
      <c r="U848" s="87" t="s">
        <v>309</v>
      </c>
      <c r="V848" s="87" t="s">
        <v>309</v>
      </c>
      <c r="W848" s="87" t="s">
        <v>309</v>
      </c>
      <c r="X848" s="87" t="s">
        <v>309</v>
      </c>
      <c r="Y848" s="64" t="s">
        <v>309</v>
      </c>
      <c r="AA848" s="64" t="str">
        <f>IF(Rg_ps!$E$5=Con_ve!$U$5,Con_ve!U848,IF(Rg_ps!$E$5=Con_ve!$V$5,Con_ve!V848,IF(Rg_ps!$E$5=Con_ve!$W$5,Con_ve!W848,IF(Rg_ps!$E$5=Con_ve!$X$5,Con_ve!X848,Con_ve!Y848))))</f>
        <v/>
      </c>
    </row>
    <row r="849" spans="2:27" ht="30" customHeight="1">
      <c r="B849" t="str">
        <f t="shared" si="14"/>
        <v/>
      </c>
      <c r="C849" s="97"/>
      <c r="D849" s="97"/>
      <c r="E849" s="97"/>
      <c r="F849" s="77"/>
      <c r="G849" s="156"/>
      <c r="H849" s="97"/>
      <c r="I849" s="97"/>
      <c r="J849" s="97"/>
      <c r="K849" s="97"/>
      <c r="P849" s="64" t="s">
        <v>309</v>
      </c>
      <c r="Q849" s="87" t="s">
        <v>309</v>
      </c>
      <c r="R849" s="87" t="s">
        <v>309</v>
      </c>
      <c r="S849" s="87" t="s">
        <v>309</v>
      </c>
      <c r="T849" s="87" t="s">
        <v>309</v>
      </c>
      <c r="U849" s="87" t="s">
        <v>309</v>
      </c>
      <c r="V849" s="87" t="s">
        <v>309</v>
      </c>
      <c r="W849" s="87" t="s">
        <v>309</v>
      </c>
      <c r="X849" s="87" t="s">
        <v>309</v>
      </c>
      <c r="Y849" s="64" t="s">
        <v>309</v>
      </c>
      <c r="AA849" s="64" t="str">
        <f>IF(Rg_ps!$E$5=Con_ve!$U$5,Con_ve!U849,IF(Rg_ps!$E$5=Con_ve!$V$5,Con_ve!V849,IF(Rg_ps!$E$5=Con_ve!$W$5,Con_ve!W849,IF(Rg_ps!$E$5=Con_ve!$X$5,Con_ve!X849,Con_ve!Y849))))</f>
        <v/>
      </c>
    </row>
    <row r="850" spans="2:27" ht="30" customHeight="1">
      <c r="B850" t="str">
        <f t="shared" si="14"/>
        <v/>
      </c>
      <c r="C850" s="97"/>
      <c r="D850" s="97"/>
      <c r="E850" s="97"/>
      <c r="F850" s="77"/>
      <c r="G850" s="156"/>
      <c r="H850" s="97"/>
      <c r="I850" s="97"/>
      <c r="J850" s="97"/>
      <c r="K850" s="97"/>
      <c r="P850" s="64" t="s">
        <v>309</v>
      </c>
      <c r="Q850" s="87" t="s">
        <v>309</v>
      </c>
      <c r="R850" s="87" t="s">
        <v>309</v>
      </c>
      <c r="S850" s="87" t="s">
        <v>309</v>
      </c>
      <c r="T850" s="87" t="s">
        <v>309</v>
      </c>
      <c r="U850" s="87" t="s">
        <v>309</v>
      </c>
      <c r="V850" s="87" t="s">
        <v>309</v>
      </c>
      <c r="W850" s="87" t="s">
        <v>309</v>
      </c>
      <c r="X850" s="87" t="s">
        <v>309</v>
      </c>
      <c r="Y850" s="64" t="s">
        <v>309</v>
      </c>
      <c r="AA850" s="64" t="str">
        <f>IF(Rg_ps!$E$5=Con_ve!$U$5,Con_ve!U850,IF(Rg_ps!$E$5=Con_ve!$V$5,Con_ve!V850,IF(Rg_ps!$E$5=Con_ve!$W$5,Con_ve!W850,IF(Rg_ps!$E$5=Con_ve!$X$5,Con_ve!X850,Con_ve!Y850))))</f>
        <v/>
      </c>
    </row>
    <row r="851" spans="2:27" ht="30" customHeight="1">
      <c r="B851" t="str">
        <f t="shared" si="14"/>
        <v/>
      </c>
      <c r="C851" s="97"/>
      <c r="D851" s="97"/>
      <c r="E851" s="97"/>
      <c r="F851" s="77"/>
      <c r="G851" s="156"/>
      <c r="H851" s="97"/>
      <c r="I851" s="97"/>
      <c r="J851" s="97"/>
      <c r="K851" s="97"/>
      <c r="P851" s="64" t="s">
        <v>309</v>
      </c>
      <c r="Q851" s="87" t="s">
        <v>309</v>
      </c>
      <c r="R851" s="87" t="s">
        <v>309</v>
      </c>
      <c r="S851" s="87" t="s">
        <v>309</v>
      </c>
      <c r="T851" s="87" t="s">
        <v>309</v>
      </c>
      <c r="U851" s="87" t="s">
        <v>309</v>
      </c>
      <c r="V851" s="87" t="s">
        <v>309</v>
      </c>
      <c r="W851" s="87" t="s">
        <v>309</v>
      </c>
      <c r="X851" s="87" t="s">
        <v>309</v>
      </c>
      <c r="Y851" s="64" t="s">
        <v>309</v>
      </c>
      <c r="AA851" s="64" t="str">
        <f>IF(Rg_ps!$E$5=Con_ve!$U$5,Con_ve!U851,IF(Rg_ps!$E$5=Con_ve!$V$5,Con_ve!V851,IF(Rg_ps!$E$5=Con_ve!$W$5,Con_ve!W851,IF(Rg_ps!$E$5=Con_ve!$X$5,Con_ve!X851,Con_ve!Y851))))</f>
        <v/>
      </c>
    </row>
    <row r="852" spans="2:27" ht="30" customHeight="1">
      <c r="B852" t="str">
        <f t="shared" si="14"/>
        <v/>
      </c>
      <c r="C852" s="97"/>
      <c r="D852" s="97"/>
      <c r="E852" s="97"/>
      <c r="F852" s="77"/>
      <c r="G852" s="156"/>
      <c r="H852" s="97"/>
      <c r="I852" s="97"/>
      <c r="J852" s="97"/>
      <c r="K852" s="97"/>
      <c r="P852" s="64" t="s">
        <v>309</v>
      </c>
      <c r="Q852" s="87" t="s">
        <v>309</v>
      </c>
      <c r="R852" s="87" t="s">
        <v>309</v>
      </c>
      <c r="S852" s="87" t="s">
        <v>309</v>
      </c>
      <c r="T852" s="87" t="s">
        <v>309</v>
      </c>
      <c r="U852" s="87" t="s">
        <v>309</v>
      </c>
      <c r="V852" s="87" t="s">
        <v>309</v>
      </c>
      <c r="W852" s="87" t="s">
        <v>309</v>
      </c>
      <c r="X852" s="87" t="s">
        <v>309</v>
      </c>
      <c r="Y852" s="64" t="s">
        <v>309</v>
      </c>
      <c r="AA852" s="64" t="str">
        <f>IF(Rg_ps!$E$5=Con_ve!$U$5,Con_ve!U852,IF(Rg_ps!$E$5=Con_ve!$V$5,Con_ve!V852,IF(Rg_ps!$E$5=Con_ve!$W$5,Con_ve!W852,IF(Rg_ps!$E$5=Con_ve!$X$5,Con_ve!X852,Con_ve!Y852))))</f>
        <v/>
      </c>
    </row>
    <row r="853" spans="2:27" ht="30" customHeight="1">
      <c r="B853" t="str">
        <f t="shared" si="14"/>
        <v/>
      </c>
      <c r="C853" s="97"/>
      <c r="D853" s="97"/>
      <c r="E853" s="97"/>
      <c r="F853" s="77"/>
      <c r="G853" s="156"/>
      <c r="H853" s="97"/>
      <c r="I853" s="97"/>
      <c r="J853" s="97"/>
      <c r="K853" s="97"/>
      <c r="P853" s="64" t="s">
        <v>309</v>
      </c>
      <c r="Q853" s="87" t="s">
        <v>309</v>
      </c>
      <c r="R853" s="87" t="s">
        <v>309</v>
      </c>
      <c r="S853" s="87" t="s">
        <v>309</v>
      </c>
      <c r="T853" s="87" t="s">
        <v>309</v>
      </c>
      <c r="U853" s="87" t="s">
        <v>309</v>
      </c>
      <c r="V853" s="87" t="s">
        <v>309</v>
      </c>
      <c r="W853" s="87" t="s">
        <v>309</v>
      </c>
      <c r="X853" s="87" t="s">
        <v>309</v>
      </c>
      <c r="Y853" s="64" t="s">
        <v>309</v>
      </c>
      <c r="AA853" s="64" t="str">
        <f>IF(Rg_ps!$E$5=Con_ve!$U$5,Con_ve!U853,IF(Rg_ps!$E$5=Con_ve!$V$5,Con_ve!V853,IF(Rg_ps!$E$5=Con_ve!$W$5,Con_ve!W853,IF(Rg_ps!$E$5=Con_ve!$X$5,Con_ve!X853,Con_ve!Y853))))</f>
        <v/>
      </c>
    </row>
    <row r="854" spans="2:27" ht="30" customHeight="1">
      <c r="B854" t="str">
        <f t="shared" si="14"/>
        <v/>
      </c>
      <c r="C854" s="97"/>
      <c r="D854" s="97"/>
      <c r="E854" s="97"/>
      <c r="F854" s="77"/>
      <c r="G854" s="156"/>
      <c r="H854" s="97"/>
      <c r="I854" s="97"/>
      <c r="J854" s="97"/>
      <c r="K854" s="97"/>
      <c r="P854" s="64" t="s">
        <v>309</v>
      </c>
      <c r="Q854" s="87" t="s">
        <v>309</v>
      </c>
      <c r="R854" s="87" t="s">
        <v>309</v>
      </c>
      <c r="S854" s="87" t="s">
        <v>309</v>
      </c>
      <c r="T854" s="87" t="s">
        <v>309</v>
      </c>
      <c r="U854" s="87" t="s">
        <v>309</v>
      </c>
      <c r="V854" s="87" t="s">
        <v>309</v>
      </c>
      <c r="W854" s="87" t="s">
        <v>309</v>
      </c>
      <c r="X854" s="87" t="s">
        <v>309</v>
      </c>
      <c r="Y854" s="64" t="s">
        <v>309</v>
      </c>
      <c r="AA854" s="64" t="str">
        <f>IF(Rg_ps!$E$5=Con_ve!$U$5,Con_ve!U854,IF(Rg_ps!$E$5=Con_ve!$V$5,Con_ve!V854,IF(Rg_ps!$E$5=Con_ve!$W$5,Con_ve!W854,IF(Rg_ps!$E$5=Con_ve!$X$5,Con_ve!X854,Con_ve!Y854))))</f>
        <v/>
      </c>
    </row>
    <row r="855" spans="2:27" ht="30" customHeight="1">
      <c r="B855" t="str">
        <f t="shared" si="14"/>
        <v/>
      </c>
      <c r="C855" s="97"/>
      <c r="D855" s="97"/>
      <c r="E855" s="97"/>
      <c r="F855" s="77"/>
      <c r="G855" s="156"/>
      <c r="H855" s="97"/>
      <c r="I855" s="97"/>
      <c r="J855" s="97"/>
      <c r="K855" s="97"/>
      <c r="P855" s="64" t="s">
        <v>309</v>
      </c>
      <c r="Q855" s="87" t="s">
        <v>309</v>
      </c>
      <c r="R855" s="87" t="s">
        <v>309</v>
      </c>
      <c r="S855" s="87" t="s">
        <v>309</v>
      </c>
      <c r="T855" s="87" t="s">
        <v>309</v>
      </c>
      <c r="U855" s="87" t="s">
        <v>309</v>
      </c>
      <c r="V855" s="87" t="s">
        <v>309</v>
      </c>
      <c r="W855" s="87" t="s">
        <v>309</v>
      </c>
      <c r="X855" s="87" t="s">
        <v>309</v>
      </c>
      <c r="Y855" s="64" t="s">
        <v>309</v>
      </c>
      <c r="AA855" s="64" t="str">
        <f>IF(Rg_ps!$E$5=Con_ve!$U$5,Con_ve!U855,IF(Rg_ps!$E$5=Con_ve!$V$5,Con_ve!V855,IF(Rg_ps!$E$5=Con_ve!$W$5,Con_ve!W855,IF(Rg_ps!$E$5=Con_ve!$X$5,Con_ve!X855,Con_ve!Y855))))</f>
        <v/>
      </c>
    </row>
    <row r="856" spans="2:27" ht="30" customHeight="1">
      <c r="B856" t="str">
        <f t="shared" si="14"/>
        <v/>
      </c>
      <c r="C856" s="97"/>
      <c r="D856" s="97"/>
      <c r="E856" s="97"/>
      <c r="F856" s="77"/>
      <c r="G856" s="156"/>
      <c r="H856" s="97"/>
      <c r="I856" s="97"/>
      <c r="J856" s="97"/>
      <c r="K856" s="97"/>
      <c r="P856" s="64" t="s">
        <v>309</v>
      </c>
      <c r="Q856" s="87" t="s">
        <v>309</v>
      </c>
      <c r="R856" s="87" t="s">
        <v>309</v>
      </c>
      <c r="S856" s="87" t="s">
        <v>309</v>
      </c>
      <c r="T856" s="87" t="s">
        <v>309</v>
      </c>
      <c r="U856" s="87" t="s">
        <v>309</v>
      </c>
      <c r="V856" s="87" t="s">
        <v>309</v>
      </c>
      <c r="W856" s="87" t="s">
        <v>309</v>
      </c>
      <c r="X856" s="87" t="s">
        <v>309</v>
      </c>
      <c r="Y856" s="64" t="s">
        <v>309</v>
      </c>
      <c r="AA856" s="64" t="str">
        <f>IF(Rg_ps!$E$5=Con_ve!$U$5,Con_ve!U856,IF(Rg_ps!$E$5=Con_ve!$V$5,Con_ve!V856,IF(Rg_ps!$E$5=Con_ve!$W$5,Con_ve!W856,IF(Rg_ps!$E$5=Con_ve!$X$5,Con_ve!X856,Con_ve!Y856))))</f>
        <v/>
      </c>
    </row>
    <row r="857" spans="2:27" ht="30" customHeight="1">
      <c r="B857" t="str">
        <f t="shared" si="14"/>
        <v/>
      </c>
      <c r="C857" s="97"/>
      <c r="D857" s="97"/>
      <c r="E857" s="97"/>
      <c r="F857" s="77"/>
      <c r="G857" s="156"/>
      <c r="H857" s="97"/>
      <c r="I857" s="97"/>
      <c r="J857" s="97"/>
      <c r="K857" s="97"/>
      <c r="P857" s="64" t="s">
        <v>309</v>
      </c>
      <c r="Q857" s="87" t="s">
        <v>309</v>
      </c>
      <c r="R857" s="87" t="s">
        <v>309</v>
      </c>
      <c r="S857" s="87" t="s">
        <v>309</v>
      </c>
      <c r="T857" s="87" t="s">
        <v>309</v>
      </c>
      <c r="U857" s="87" t="s">
        <v>309</v>
      </c>
      <c r="V857" s="87" t="s">
        <v>309</v>
      </c>
      <c r="W857" s="87" t="s">
        <v>309</v>
      </c>
      <c r="X857" s="87" t="s">
        <v>309</v>
      </c>
      <c r="Y857" s="64" t="s">
        <v>309</v>
      </c>
      <c r="AA857" s="64" t="str">
        <f>IF(Rg_ps!$E$5=Con_ve!$U$5,Con_ve!U857,IF(Rg_ps!$E$5=Con_ve!$V$5,Con_ve!V857,IF(Rg_ps!$E$5=Con_ve!$W$5,Con_ve!W857,IF(Rg_ps!$E$5=Con_ve!$X$5,Con_ve!X857,Con_ve!Y857))))</f>
        <v/>
      </c>
    </row>
    <row r="858" spans="2:27" ht="30" customHeight="1">
      <c r="B858" t="str">
        <f t="shared" si="14"/>
        <v/>
      </c>
      <c r="C858" s="97"/>
      <c r="D858" s="97"/>
      <c r="E858" s="97"/>
      <c r="F858" s="77"/>
      <c r="G858" s="156"/>
      <c r="H858" s="97"/>
      <c r="I858" s="97"/>
      <c r="J858" s="97"/>
      <c r="K858" s="97"/>
      <c r="P858" s="64" t="s">
        <v>309</v>
      </c>
      <c r="Q858" s="87" t="s">
        <v>309</v>
      </c>
      <c r="R858" s="87" t="s">
        <v>309</v>
      </c>
      <c r="S858" s="87" t="s">
        <v>309</v>
      </c>
      <c r="T858" s="87" t="s">
        <v>309</v>
      </c>
      <c r="U858" s="87" t="s">
        <v>309</v>
      </c>
      <c r="V858" s="87" t="s">
        <v>309</v>
      </c>
      <c r="W858" s="87" t="s">
        <v>309</v>
      </c>
      <c r="X858" s="87" t="s">
        <v>309</v>
      </c>
      <c r="Y858" s="64" t="s">
        <v>309</v>
      </c>
      <c r="AA858" s="64" t="str">
        <f>IF(Rg_ps!$E$5=Con_ve!$U$5,Con_ve!U858,IF(Rg_ps!$E$5=Con_ve!$V$5,Con_ve!V858,IF(Rg_ps!$E$5=Con_ve!$W$5,Con_ve!W858,IF(Rg_ps!$E$5=Con_ve!$X$5,Con_ve!X858,Con_ve!Y858))))</f>
        <v/>
      </c>
    </row>
    <row r="859" spans="2:27" ht="30" customHeight="1">
      <c r="B859" t="str">
        <f t="shared" si="14"/>
        <v/>
      </c>
      <c r="C859" s="97"/>
      <c r="D859" s="97"/>
      <c r="E859" s="97"/>
      <c r="F859" s="77"/>
      <c r="G859" s="156"/>
      <c r="H859" s="97"/>
      <c r="I859" s="97"/>
      <c r="J859" s="97"/>
      <c r="K859" s="97"/>
      <c r="P859" s="64" t="s">
        <v>309</v>
      </c>
      <c r="Q859" s="87" t="s">
        <v>309</v>
      </c>
      <c r="R859" s="87" t="s">
        <v>309</v>
      </c>
      <c r="S859" s="87" t="s">
        <v>309</v>
      </c>
      <c r="T859" s="87" t="s">
        <v>309</v>
      </c>
      <c r="U859" s="87" t="s">
        <v>309</v>
      </c>
      <c r="V859" s="87" t="s">
        <v>309</v>
      </c>
      <c r="W859" s="87" t="s">
        <v>309</v>
      </c>
      <c r="X859" s="87" t="s">
        <v>309</v>
      </c>
      <c r="Y859" s="64" t="s">
        <v>309</v>
      </c>
      <c r="AA859" s="64" t="str">
        <f>IF(Rg_ps!$E$5=Con_ve!$U$5,Con_ve!U859,IF(Rg_ps!$E$5=Con_ve!$V$5,Con_ve!V859,IF(Rg_ps!$E$5=Con_ve!$W$5,Con_ve!W859,IF(Rg_ps!$E$5=Con_ve!$X$5,Con_ve!X859,Con_ve!Y859))))</f>
        <v/>
      </c>
    </row>
    <row r="860" spans="2:27" ht="30" customHeight="1">
      <c r="B860" t="str">
        <f t="shared" si="14"/>
        <v/>
      </c>
      <c r="C860" s="97"/>
      <c r="D860" s="97"/>
      <c r="E860" s="97"/>
      <c r="F860" s="77"/>
      <c r="G860" s="156"/>
      <c r="H860" s="97"/>
      <c r="I860" s="97"/>
      <c r="J860" s="97"/>
      <c r="K860" s="97"/>
      <c r="P860" s="64" t="s">
        <v>309</v>
      </c>
      <c r="Q860" s="87" t="s">
        <v>309</v>
      </c>
      <c r="R860" s="87" t="s">
        <v>309</v>
      </c>
      <c r="S860" s="87" t="s">
        <v>309</v>
      </c>
      <c r="T860" s="87" t="s">
        <v>309</v>
      </c>
      <c r="U860" s="87" t="s">
        <v>309</v>
      </c>
      <c r="V860" s="87" t="s">
        <v>309</v>
      </c>
      <c r="W860" s="87" t="s">
        <v>309</v>
      </c>
      <c r="X860" s="87" t="s">
        <v>309</v>
      </c>
      <c r="Y860" s="64" t="s">
        <v>309</v>
      </c>
      <c r="AA860" s="64" t="str">
        <f>IF(Rg_ps!$E$5=Con_ve!$U$5,Con_ve!U860,IF(Rg_ps!$E$5=Con_ve!$V$5,Con_ve!V860,IF(Rg_ps!$E$5=Con_ve!$W$5,Con_ve!W860,IF(Rg_ps!$E$5=Con_ve!$X$5,Con_ve!X860,Con_ve!Y860))))</f>
        <v/>
      </c>
    </row>
    <row r="861" spans="2:27" ht="30" customHeight="1">
      <c r="B861" t="str">
        <f t="shared" si="14"/>
        <v/>
      </c>
      <c r="C861" s="97"/>
      <c r="D861" s="97"/>
      <c r="E861" s="97"/>
      <c r="F861" s="77"/>
      <c r="G861" s="156"/>
      <c r="H861" s="97"/>
      <c r="I861" s="97"/>
      <c r="J861" s="97"/>
      <c r="K861" s="97"/>
      <c r="P861" s="64" t="s">
        <v>309</v>
      </c>
      <c r="Q861" s="87" t="s">
        <v>309</v>
      </c>
      <c r="R861" s="87" t="s">
        <v>309</v>
      </c>
      <c r="S861" s="87" t="s">
        <v>309</v>
      </c>
      <c r="T861" s="87" t="s">
        <v>309</v>
      </c>
      <c r="U861" s="87" t="s">
        <v>309</v>
      </c>
      <c r="V861" s="87" t="s">
        <v>309</v>
      </c>
      <c r="W861" s="87" t="s">
        <v>309</v>
      </c>
      <c r="X861" s="87" t="s">
        <v>309</v>
      </c>
      <c r="Y861" s="64" t="s">
        <v>309</v>
      </c>
      <c r="AA861" s="64" t="str">
        <f>IF(Rg_ps!$E$5=Con_ve!$U$5,Con_ve!U861,IF(Rg_ps!$E$5=Con_ve!$V$5,Con_ve!V861,IF(Rg_ps!$E$5=Con_ve!$W$5,Con_ve!W861,IF(Rg_ps!$E$5=Con_ve!$X$5,Con_ve!X861,Con_ve!Y861))))</f>
        <v/>
      </c>
    </row>
    <row r="862" spans="2:27" ht="30" customHeight="1">
      <c r="B862" t="str">
        <f t="shared" si="14"/>
        <v/>
      </c>
      <c r="C862" s="97"/>
      <c r="D862" s="97"/>
      <c r="E862" s="97"/>
      <c r="F862" s="77"/>
      <c r="G862" s="156"/>
      <c r="H862" s="97"/>
      <c r="I862" s="97"/>
      <c r="J862" s="97"/>
      <c r="K862" s="97"/>
      <c r="P862" s="64" t="s">
        <v>309</v>
      </c>
      <c r="Q862" s="87" t="s">
        <v>309</v>
      </c>
      <c r="R862" s="87" t="s">
        <v>309</v>
      </c>
      <c r="S862" s="87" t="s">
        <v>309</v>
      </c>
      <c r="T862" s="87" t="s">
        <v>309</v>
      </c>
      <c r="U862" s="87" t="s">
        <v>309</v>
      </c>
      <c r="V862" s="87" t="s">
        <v>309</v>
      </c>
      <c r="W862" s="87" t="s">
        <v>309</v>
      </c>
      <c r="X862" s="87" t="s">
        <v>309</v>
      </c>
      <c r="Y862" s="64" t="s">
        <v>309</v>
      </c>
      <c r="AA862" s="64" t="str">
        <f>IF(Rg_ps!$E$5=Con_ve!$U$5,Con_ve!U862,IF(Rg_ps!$E$5=Con_ve!$V$5,Con_ve!V862,IF(Rg_ps!$E$5=Con_ve!$W$5,Con_ve!W862,IF(Rg_ps!$E$5=Con_ve!$X$5,Con_ve!X862,Con_ve!Y862))))</f>
        <v/>
      </c>
    </row>
    <row r="863" spans="2:27" ht="30" customHeight="1">
      <c r="B863" t="str">
        <f t="shared" si="14"/>
        <v/>
      </c>
      <c r="C863" s="97"/>
      <c r="D863" s="97"/>
      <c r="E863" s="97"/>
      <c r="F863" s="77"/>
      <c r="G863" s="156"/>
      <c r="H863" s="97"/>
      <c r="I863" s="97"/>
      <c r="J863" s="97"/>
      <c r="K863" s="97"/>
      <c r="P863" s="64" t="s">
        <v>309</v>
      </c>
      <c r="Q863" s="87" t="s">
        <v>309</v>
      </c>
      <c r="R863" s="87" t="s">
        <v>309</v>
      </c>
      <c r="S863" s="87" t="s">
        <v>309</v>
      </c>
      <c r="T863" s="87" t="s">
        <v>309</v>
      </c>
      <c r="U863" s="87" t="s">
        <v>309</v>
      </c>
      <c r="V863" s="87" t="s">
        <v>309</v>
      </c>
      <c r="W863" s="87" t="s">
        <v>309</v>
      </c>
      <c r="X863" s="87" t="s">
        <v>309</v>
      </c>
      <c r="Y863" s="64" t="s">
        <v>309</v>
      </c>
      <c r="AA863" s="64" t="str">
        <f>IF(Rg_ps!$E$5=Con_ve!$U$5,Con_ve!U863,IF(Rg_ps!$E$5=Con_ve!$V$5,Con_ve!V863,IF(Rg_ps!$E$5=Con_ve!$W$5,Con_ve!W863,IF(Rg_ps!$E$5=Con_ve!$X$5,Con_ve!X863,Con_ve!Y863))))</f>
        <v/>
      </c>
    </row>
    <row r="864" spans="2:27" ht="30" customHeight="1">
      <c r="B864" t="str">
        <f t="shared" si="14"/>
        <v/>
      </c>
      <c r="C864" s="97"/>
      <c r="D864" s="97"/>
      <c r="E864" s="97"/>
      <c r="F864" s="77"/>
      <c r="G864" s="156"/>
      <c r="H864" s="97"/>
      <c r="I864" s="97"/>
      <c r="J864" s="97"/>
      <c r="K864" s="97"/>
      <c r="P864" s="64" t="s">
        <v>309</v>
      </c>
      <c r="Q864" s="87" t="s">
        <v>309</v>
      </c>
      <c r="R864" s="87" t="s">
        <v>309</v>
      </c>
      <c r="S864" s="87" t="s">
        <v>309</v>
      </c>
      <c r="T864" s="87" t="s">
        <v>309</v>
      </c>
      <c r="U864" s="87" t="s">
        <v>309</v>
      </c>
      <c r="V864" s="87" t="s">
        <v>309</v>
      </c>
      <c r="W864" s="87" t="s">
        <v>309</v>
      </c>
      <c r="X864" s="87" t="s">
        <v>309</v>
      </c>
      <c r="Y864" s="64" t="s">
        <v>309</v>
      </c>
      <c r="AA864" s="64" t="str">
        <f>IF(Rg_ps!$E$5=Con_ve!$U$5,Con_ve!U864,IF(Rg_ps!$E$5=Con_ve!$V$5,Con_ve!V864,IF(Rg_ps!$E$5=Con_ve!$W$5,Con_ve!W864,IF(Rg_ps!$E$5=Con_ve!$X$5,Con_ve!X864,Con_ve!Y864))))</f>
        <v/>
      </c>
    </row>
    <row r="865" spans="2:27" ht="30" customHeight="1">
      <c r="B865" t="str">
        <f t="shared" si="14"/>
        <v/>
      </c>
      <c r="C865" s="97"/>
      <c r="D865" s="97"/>
      <c r="E865" s="97"/>
      <c r="F865" s="77"/>
      <c r="G865" s="156"/>
      <c r="H865" s="97"/>
      <c r="I865" s="97"/>
      <c r="J865" s="97"/>
      <c r="K865" s="97"/>
      <c r="P865" s="64" t="s">
        <v>309</v>
      </c>
      <c r="Q865" s="87" t="s">
        <v>309</v>
      </c>
      <c r="R865" s="87" t="s">
        <v>309</v>
      </c>
      <c r="S865" s="87" t="s">
        <v>309</v>
      </c>
      <c r="T865" s="87" t="s">
        <v>309</v>
      </c>
      <c r="U865" s="87" t="s">
        <v>309</v>
      </c>
      <c r="V865" s="87" t="s">
        <v>309</v>
      </c>
      <c r="W865" s="87" t="s">
        <v>309</v>
      </c>
      <c r="X865" s="87" t="s">
        <v>309</v>
      </c>
      <c r="Y865" s="64" t="s">
        <v>309</v>
      </c>
      <c r="AA865" s="64" t="str">
        <f>IF(Rg_ps!$E$5=Con_ve!$U$5,Con_ve!U865,IF(Rg_ps!$E$5=Con_ve!$V$5,Con_ve!V865,IF(Rg_ps!$E$5=Con_ve!$W$5,Con_ve!W865,IF(Rg_ps!$E$5=Con_ve!$X$5,Con_ve!X865,Con_ve!Y865))))</f>
        <v/>
      </c>
    </row>
    <row r="866" spans="2:27" ht="30" customHeight="1">
      <c r="B866" t="str">
        <f t="shared" si="14"/>
        <v/>
      </c>
      <c r="C866" s="97"/>
      <c r="D866" s="97"/>
      <c r="E866" s="97"/>
      <c r="F866" s="77"/>
      <c r="G866" s="156"/>
      <c r="H866" s="97"/>
      <c r="I866" s="97"/>
      <c r="J866" s="97"/>
      <c r="K866" s="97"/>
      <c r="P866" s="64" t="s">
        <v>309</v>
      </c>
      <c r="Q866" s="87" t="s">
        <v>309</v>
      </c>
      <c r="R866" s="87" t="s">
        <v>309</v>
      </c>
      <c r="S866" s="87" t="s">
        <v>309</v>
      </c>
      <c r="T866" s="87" t="s">
        <v>309</v>
      </c>
      <c r="U866" s="87" t="s">
        <v>309</v>
      </c>
      <c r="V866" s="87" t="s">
        <v>309</v>
      </c>
      <c r="W866" s="87" t="s">
        <v>309</v>
      </c>
      <c r="X866" s="87" t="s">
        <v>309</v>
      </c>
      <c r="Y866" s="64" t="s">
        <v>309</v>
      </c>
      <c r="AA866" s="64" t="str">
        <f>IF(Rg_ps!$E$5=Con_ve!$U$5,Con_ve!U866,IF(Rg_ps!$E$5=Con_ve!$V$5,Con_ve!V866,IF(Rg_ps!$E$5=Con_ve!$W$5,Con_ve!W866,IF(Rg_ps!$E$5=Con_ve!$X$5,Con_ve!X866,Con_ve!Y866))))</f>
        <v/>
      </c>
    </row>
    <row r="867" spans="2:27" ht="30" customHeight="1">
      <c r="B867" t="str">
        <f t="shared" si="14"/>
        <v/>
      </c>
      <c r="C867" s="97"/>
      <c r="D867" s="97"/>
      <c r="E867" s="97"/>
      <c r="F867" s="77"/>
      <c r="G867" s="156"/>
      <c r="H867" s="97"/>
      <c r="I867" s="97"/>
      <c r="J867" s="97"/>
      <c r="K867" s="97"/>
      <c r="P867" s="64" t="s">
        <v>309</v>
      </c>
      <c r="Q867" s="87" t="s">
        <v>309</v>
      </c>
      <c r="R867" s="87" t="s">
        <v>309</v>
      </c>
      <c r="S867" s="87" t="s">
        <v>309</v>
      </c>
      <c r="T867" s="87" t="s">
        <v>309</v>
      </c>
      <c r="U867" s="87" t="s">
        <v>309</v>
      </c>
      <c r="V867" s="87" t="s">
        <v>309</v>
      </c>
      <c r="W867" s="87" t="s">
        <v>309</v>
      </c>
      <c r="X867" s="87" t="s">
        <v>309</v>
      </c>
      <c r="Y867" s="64" t="s">
        <v>309</v>
      </c>
      <c r="AA867" s="64" t="str">
        <f>IF(Rg_ps!$E$5=Con_ve!$U$5,Con_ve!U867,IF(Rg_ps!$E$5=Con_ve!$V$5,Con_ve!V867,IF(Rg_ps!$E$5=Con_ve!$W$5,Con_ve!W867,IF(Rg_ps!$E$5=Con_ve!$X$5,Con_ve!X867,Con_ve!Y867))))</f>
        <v/>
      </c>
    </row>
    <row r="868" spans="2:27" ht="30" customHeight="1">
      <c r="B868" t="str">
        <f t="shared" si="14"/>
        <v/>
      </c>
      <c r="C868" s="97"/>
      <c r="D868" s="97"/>
      <c r="E868" s="97"/>
      <c r="F868" s="77"/>
      <c r="G868" s="156"/>
      <c r="H868" s="97"/>
      <c r="I868" s="97"/>
      <c r="J868" s="97"/>
      <c r="K868" s="97"/>
      <c r="P868" s="64" t="s">
        <v>309</v>
      </c>
      <c r="Q868" s="87" t="s">
        <v>309</v>
      </c>
      <c r="R868" s="87" t="s">
        <v>309</v>
      </c>
      <c r="S868" s="87" t="s">
        <v>309</v>
      </c>
      <c r="T868" s="87" t="s">
        <v>309</v>
      </c>
      <c r="U868" s="87" t="s">
        <v>309</v>
      </c>
      <c r="V868" s="87" t="s">
        <v>309</v>
      </c>
      <c r="W868" s="87" t="s">
        <v>309</v>
      </c>
      <c r="X868" s="87" t="s">
        <v>309</v>
      </c>
      <c r="Y868" s="64" t="s">
        <v>309</v>
      </c>
      <c r="AA868" s="64" t="str">
        <f>IF(Rg_ps!$E$5=Con_ve!$U$5,Con_ve!U868,IF(Rg_ps!$E$5=Con_ve!$V$5,Con_ve!V868,IF(Rg_ps!$E$5=Con_ve!$W$5,Con_ve!W868,IF(Rg_ps!$E$5=Con_ve!$X$5,Con_ve!X868,Con_ve!Y868))))</f>
        <v/>
      </c>
    </row>
    <row r="869" spans="2:27" ht="30" customHeight="1">
      <c r="B869" t="str">
        <f t="shared" si="14"/>
        <v/>
      </c>
      <c r="C869" s="97"/>
      <c r="D869" s="97"/>
      <c r="E869" s="97"/>
      <c r="F869" s="77"/>
      <c r="G869" s="156"/>
      <c r="H869" s="97"/>
      <c r="I869" s="97"/>
      <c r="J869" s="97"/>
      <c r="K869" s="97"/>
      <c r="P869" s="64" t="s">
        <v>309</v>
      </c>
      <c r="Q869" s="87" t="s">
        <v>309</v>
      </c>
      <c r="R869" s="87" t="s">
        <v>309</v>
      </c>
      <c r="S869" s="87" t="s">
        <v>309</v>
      </c>
      <c r="T869" s="87" t="s">
        <v>309</v>
      </c>
      <c r="U869" s="87" t="s">
        <v>309</v>
      </c>
      <c r="V869" s="87" t="s">
        <v>309</v>
      </c>
      <c r="W869" s="87" t="s">
        <v>309</v>
      </c>
      <c r="X869" s="87" t="s">
        <v>309</v>
      </c>
      <c r="Y869" s="64" t="s">
        <v>309</v>
      </c>
      <c r="AA869" s="64" t="str">
        <f>IF(Rg_ps!$E$5=Con_ve!$U$5,Con_ve!U869,IF(Rg_ps!$E$5=Con_ve!$V$5,Con_ve!V869,IF(Rg_ps!$E$5=Con_ve!$W$5,Con_ve!W869,IF(Rg_ps!$E$5=Con_ve!$X$5,Con_ve!X869,Con_ve!Y869))))</f>
        <v/>
      </c>
    </row>
    <row r="870" spans="2:27" ht="30" customHeight="1">
      <c r="B870" t="str">
        <f t="shared" si="14"/>
        <v/>
      </c>
      <c r="C870" s="97"/>
      <c r="D870" s="97"/>
      <c r="E870" s="97"/>
      <c r="F870" s="77"/>
      <c r="G870" s="156"/>
      <c r="H870" s="97"/>
      <c r="I870" s="97"/>
      <c r="J870" s="97"/>
      <c r="K870" s="97"/>
      <c r="P870" s="64" t="s">
        <v>309</v>
      </c>
      <c r="Q870" s="87" t="s">
        <v>309</v>
      </c>
      <c r="R870" s="87" t="s">
        <v>309</v>
      </c>
      <c r="S870" s="87" t="s">
        <v>309</v>
      </c>
      <c r="T870" s="87" t="s">
        <v>309</v>
      </c>
      <c r="U870" s="87" t="s">
        <v>309</v>
      </c>
      <c r="V870" s="87" t="s">
        <v>309</v>
      </c>
      <c r="W870" s="87" t="s">
        <v>309</v>
      </c>
      <c r="X870" s="87" t="s">
        <v>309</v>
      </c>
      <c r="Y870" s="64" t="s">
        <v>309</v>
      </c>
      <c r="AA870" s="64" t="str">
        <f>IF(Rg_ps!$E$5=Con_ve!$U$5,Con_ve!U870,IF(Rg_ps!$E$5=Con_ve!$V$5,Con_ve!V870,IF(Rg_ps!$E$5=Con_ve!$W$5,Con_ve!W870,IF(Rg_ps!$E$5=Con_ve!$X$5,Con_ve!X870,Con_ve!Y870))))</f>
        <v/>
      </c>
    </row>
    <row r="871" spans="2:27" ht="30" customHeight="1">
      <c r="B871" t="str">
        <f t="shared" si="14"/>
        <v/>
      </c>
      <c r="C871" s="97"/>
      <c r="D871" s="97"/>
      <c r="E871" s="97"/>
      <c r="F871" s="77"/>
      <c r="G871" s="156"/>
      <c r="H871" s="97"/>
      <c r="I871" s="97"/>
      <c r="J871" s="97"/>
      <c r="K871" s="97"/>
      <c r="P871" s="64" t="s">
        <v>309</v>
      </c>
      <c r="Q871" s="87" t="s">
        <v>309</v>
      </c>
      <c r="R871" s="87" t="s">
        <v>309</v>
      </c>
      <c r="S871" s="87" t="s">
        <v>309</v>
      </c>
      <c r="T871" s="87" t="s">
        <v>309</v>
      </c>
      <c r="U871" s="87" t="s">
        <v>309</v>
      </c>
      <c r="V871" s="87" t="s">
        <v>309</v>
      </c>
      <c r="W871" s="87" t="s">
        <v>309</v>
      </c>
      <c r="X871" s="87" t="s">
        <v>309</v>
      </c>
      <c r="Y871" s="64" t="s">
        <v>309</v>
      </c>
      <c r="AA871" s="64" t="str">
        <f>IF(Rg_ps!$E$5=Con_ve!$U$5,Con_ve!U871,IF(Rg_ps!$E$5=Con_ve!$V$5,Con_ve!V871,IF(Rg_ps!$E$5=Con_ve!$W$5,Con_ve!W871,IF(Rg_ps!$E$5=Con_ve!$X$5,Con_ve!X871,Con_ve!Y871))))</f>
        <v/>
      </c>
    </row>
    <row r="872" spans="2:27" ht="30" customHeight="1">
      <c r="B872" t="str">
        <f t="shared" si="14"/>
        <v/>
      </c>
      <c r="C872" s="97"/>
      <c r="D872" s="97"/>
      <c r="E872" s="97"/>
      <c r="F872" s="77"/>
      <c r="G872" s="156"/>
      <c r="H872" s="97"/>
      <c r="I872" s="97"/>
      <c r="J872" s="97"/>
      <c r="K872" s="97"/>
      <c r="P872" s="64" t="s">
        <v>309</v>
      </c>
      <c r="Q872" s="87" t="s">
        <v>309</v>
      </c>
      <c r="R872" s="87" t="s">
        <v>309</v>
      </c>
      <c r="S872" s="87" t="s">
        <v>309</v>
      </c>
      <c r="T872" s="87" t="s">
        <v>309</v>
      </c>
      <c r="U872" s="87" t="s">
        <v>309</v>
      </c>
      <c r="V872" s="87" t="s">
        <v>309</v>
      </c>
      <c r="W872" s="87" t="s">
        <v>309</v>
      </c>
      <c r="X872" s="87" t="s">
        <v>309</v>
      </c>
      <c r="Y872" s="64" t="s">
        <v>309</v>
      </c>
      <c r="AA872" s="64" t="str">
        <f>IF(Rg_ps!$E$5=Con_ve!$U$5,Con_ve!U872,IF(Rg_ps!$E$5=Con_ve!$V$5,Con_ve!V872,IF(Rg_ps!$E$5=Con_ve!$W$5,Con_ve!W872,IF(Rg_ps!$E$5=Con_ve!$X$5,Con_ve!X872,Con_ve!Y872))))</f>
        <v/>
      </c>
    </row>
    <row r="873" spans="2:27" ht="30" customHeight="1">
      <c r="B873" t="str">
        <f t="shared" si="14"/>
        <v/>
      </c>
      <c r="C873" s="97"/>
      <c r="D873" s="97"/>
      <c r="E873" s="97"/>
      <c r="F873" s="77"/>
      <c r="G873" s="156"/>
      <c r="H873" s="97"/>
      <c r="I873" s="97"/>
      <c r="J873" s="97"/>
      <c r="K873" s="97"/>
      <c r="P873" s="64" t="s">
        <v>309</v>
      </c>
      <c r="Q873" s="87" t="s">
        <v>309</v>
      </c>
      <c r="R873" s="87" t="s">
        <v>309</v>
      </c>
      <c r="S873" s="87" t="s">
        <v>309</v>
      </c>
      <c r="T873" s="87" t="s">
        <v>309</v>
      </c>
      <c r="U873" s="87" t="s">
        <v>309</v>
      </c>
      <c r="V873" s="87" t="s">
        <v>309</v>
      </c>
      <c r="W873" s="87" t="s">
        <v>309</v>
      </c>
      <c r="X873" s="87" t="s">
        <v>309</v>
      </c>
      <c r="Y873" s="64" t="s">
        <v>309</v>
      </c>
      <c r="AA873" s="64" t="str">
        <f>IF(Rg_ps!$E$5=Con_ve!$U$5,Con_ve!U873,IF(Rg_ps!$E$5=Con_ve!$V$5,Con_ve!V873,IF(Rg_ps!$E$5=Con_ve!$W$5,Con_ve!W873,IF(Rg_ps!$E$5=Con_ve!$X$5,Con_ve!X873,Con_ve!Y873))))</f>
        <v/>
      </c>
    </row>
    <row r="874" spans="2:27" ht="30" customHeight="1">
      <c r="B874" t="str">
        <f t="shared" si="14"/>
        <v/>
      </c>
      <c r="C874" s="97"/>
      <c r="D874" s="97"/>
      <c r="E874" s="97"/>
      <c r="F874" s="77"/>
      <c r="G874" s="156"/>
      <c r="H874" s="97"/>
      <c r="I874" s="97"/>
      <c r="J874" s="97"/>
      <c r="K874" s="97"/>
      <c r="P874" s="64" t="s">
        <v>309</v>
      </c>
      <c r="Q874" s="87" t="s">
        <v>309</v>
      </c>
      <c r="R874" s="87" t="s">
        <v>309</v>
      </c>
      <c r="S874" s="87" t="s">
        <v>309</v>
      </c>
      <c r="T874" s="87" t="s">
        <v>309</v>
      </c>
      <c r="U874" s="87" t="s">
        <v>309</v>
      </c>
      <c r="V874" s="87" t="s">
        <v>309</v>
      </c>
      <c r="W874" s="87" t="s">
        <v>309</v>
      </c>
      <c r="X874" s="87" t="s">
        <v>309</v>
      </c>
      <c r="Y874" s="64" t="s">
        <v>309</v>
      </c>
      <c r="AA874" s="64" t="str">
        <f>IF(Rg_ps!$E$5=Con_ve!$U$5,Con_ve!U874,IF(Rg_ps!$E$5=Con_ve!$V$5,Con_ve!V874,IF(Rg_ps!$E$5=Con_ve!$W$5,Con_ve!W874,IF(Rg_ps!$E$5=Con_ve!$X$5,Con_ve!X874,Con_ve!Y874))))</f>
        <v/>
      </c>
    </row>
    <row r="875" spans="2:27" ht="30" customHeight="1">
      <c r="B875" t="str">
        <f t="shared" si="14"/>
        <v/>
      </c>
      <c r="C875" s="97"/>
      <c r="D875" s="97"/>
      <c r="E875" s="97"/>
      <c r="F875" s="77"/>
      <c r="G875" s="156"/>
      <c r="H875" s="97"/>
      <c r="I875" s="97"/>
      <c r="J875" s="97"/>
      <c r="K875" s="97"/>
      <c r="P875" s="64" t="s">
        <v>309</v>
      </c>
      <c r="Q875" s="87" t="s">
        <v>309</v>
      </c>
      <c r="R875" s="87" t="s">
        <v>309</v>
      </c>
      <c r="S875" s="87" t="s">
        <v>309</v>
      </c>
      <c r="T875" s="87" t="s">
        <v>309</v>
      </c>
      <c r="U875" s="87" t="s">
        <v>309</v>
      </c>
      <c r="V875" s="87" t="s">
        <v>309</v>
      </c>
      <c r="W875" s="87" t="s">
        <v>309</v>
      </c>
      <c r="X875" s="87" t="s">
        <v>309</v>
      </c>
      <c r="Y875" s="64" t="s">
        <v>309</v>
      </c>
      <c r="AA875" s="64" t="str">
        <f>IF(Rg_ps!$E$5=Con_ve!$U$5,Con_ve!U875,IF(Rg_ps!$E$5=Con_ve!$V$5,Con_ve!V875,IF(Rg_ps!$E$5=Con_ve!$W$5,Con_ve!W875,IF(Rg_ps!$E$5=Con_ve!$X$5,Con_ve!X875,Con_ve!Y875))))</f>
        <v/>
      </c>
    </row>
    <row r="876" spans="2:27" ht="30" customHeight="1">
      <c r="B876" t="str">
        <f t="shared" si="14"/>
        <v/>
      </c>
      <c r="C876" s="97"/>
      <c r="D876" s="97"/>
      <c r="E876" s="97"/>
      <c r="F876" s="77"/>
      <c r="G876" s="156"/>
      <c r="H876" s="97"/>
      <c r="I876" s="97"/>
      <c r="J876" s="97"/>
      <c r="K876" s="97"/>
      <c r="P876" s="64" t="s">
        <v>309</v>
      </c>
      <c r="Q876" s="87" t="s">
        <v>309</v>
      </c>
      <c r="R876" s="87" t="s">
        <v>309</v>
      </c>
      <c r="S876" s="87" t="s">
        <v>309</v>
      </c>
      <c r="T876" s="87" t="s">
        <v>309</v>
      </c>
      <c r="U876" s="87" t="s">
        <v>309</v>
      </c>
      <c r="V876" s="87" t="s">
        <v>309</v>
      </c>
      <c r="W876" s="87" t="s">
        <v>309</v>
      </c>
      <c r="X876" s="87" t="s">
        <v>309</v>
      </c>
      <c r="Y876" s="64" t="s">
        <v>309</v>
      </c>
      <c r="AA876" s="64" t="str">
        <f>IF(Rg_ps!$E$5=Con_ve!$U$5,Con_ve!U876,IF(Rg_ps!$E$5=Con_ve!$V$5,Con_ve!V876,IF(Rg_ps!$E$5=Con_ve!$W$5,Con_ve!W876,IF(Rg_ps!$E$5=Con_ve!$X$5,Con_ve!X876,Con_ve!Y876))))</f>
        <v/>
      </c>
    </row>
    <row r="877" spans="2:27" ht="30" customHeight="1">
      <c r="B877" t="str">
        <f t="shared" si="14"/>
        <v/>
      </c>
      <c r="C877" s="97"/>
      <c r="D877" s="97"/>
      <c r="E877" s="97"/>
      <c r="F877" s="77"/>
      <c r="G877" s="156"/>
      <c r="H877" s="97"/>
      <c r="I877" s="97"/>
      <c r="J877" s="97"/>
      <c r="K877" s="97"/>
      <c r="P877" s="64" t="s">
        <v>309</v>
      </c>
      <c r="Q877" s="87" t="s">
        <v>309</v>
      </c>
      <c r="R877" s="87" t="s">
        <v>309</v>
      </c>
      <c r="S877" s="87" t="s">
        <v>309</v>
      </c>
      <c r="T877" s="87" t="s">
        <v>309</v>
      </c>
      <c r="U877" s="87" t="s">
        <v>309</v>
      </c>
      <c r="V877" s="87" t="s">
        <v>309</v>
      </c>
      <c r="W877" s="87" t="s">
        <v>309</v>
      </c>
      <c r="X877" s="87" t="s">
        <v>309</v>
      </c>
      <c r="Y877" s="64" t="s">
        <v>309</v>
      </c>
      <c r="AA877" s="64" t="str">
        <f>IF(Rg_ps!$E$5=Con_ve!$U$5,Con_ve!U877,IF(Rg_ps!$E$5=Con_ve!$V$5,Con_ve!V877,IF(Rg_ps!$E$5=Con_ve!$W$5,Con_ve!W877,IF(Rg_ps!$E$5=Con_ve!$X$5,Con_ve!X877,Con_ve!Y877))))</f>
        <v/>
      </c>
    </row>
    <row r="878" spans="2:27" ht="30" customHeight="1">
      <c r="B878" t="str">
        <f t="shared" si="14"/>
        <v/>
      </c>
      <c r="C878" s="97"/>
      <c r="D878" s="97"/>
      <c r="E878" s="97"/>
      <c r="F878" s="77"/>
      <c r="G878" s="156"/>
      <c r="H878" s="97"/>
      <c r="I878" s="97"/>
      <c r="J878" s="97"/>
      <c r="K878" s="97"/>
      <c r="P878" s="64" t="s">
        <v>309</v>
      </c>
      <c r="Q878" s="87" t="s">
        <v>309</v>
      </c>
      <c r="R878" s="87" t="s">
        <v>309</v>
      </c>
      <c r="S878" s="87" t="s">
        <v>309</v>
      </c>
      <c r="T878" s="87" t="s">
        <v>309</v>
      </c>
      <c r="U878" s="87" t="s">
        <v>309</v>
      </c>
      <c r="V878" s="87" t="s">
        <v>309</v>
      </c>
      <c r="W878" s="87" t="s">
        <v>309</v>
      </c>
      <c r="X878" s="87" t="s">
        <v>309</v>
      </c>
      <c r="Y878" s="64" t="s">
        <v>309</v>
      </c>
      <c r="AA878" s="64" t="str">
        <f>IF(Rg_ps!$E$5=Con_ve!$U$5,Con_ve!U878,IF(Rg_ps!$E$5=Con_ve!$V$5,Con_ve!V878,IF(Rg_ps!$E$5=Con_ve!$W$5,Con_ve!W878,IF(Rg_ps!$E$5=Con_ve!$X$5,Con_ve!X878,Con_ve!Y878))))</f>
        <v/>
      </c>
    </row>
    <row r="879" spans="2:27" ht="30" customHeight="1">
      <c r="B879" t="str">
        <f t="shared" si="14"/>
        <v/>
      </c>
      <c r="C879" s="97"/>
      <c r="D879" s="97"/>
      <c r="E879" s="97"/>
      <c r="F879" s="77"/>
      <c r="G879" s="156"/>
      <c r="H879" s="97"/>
      <c r="I879" s="97"/>
      <c r="J879" s="97"/>
      <c r="K879" s="97"/>
      <c r="P879" s="64" t="s">
        <v>309</v>
      </c>
      <c r="Q879" s="87" t="s">
        <v>309</v>
      </c>
      <c r="R879" s="87" t="s">
        <v>309</v>
      </c>
      <c r="S879" s="87" t="s">
        <v>309</v>
      </c>
      <c r="T879" s="87" t="s">
        <v>309</v>
      </c>
      <c r="U879" s="87" t="s">
        <v>309</v>
      </c>
      <c r="V879" s="87" t="s">
        <v>309</v>
      </c>
      <c r="W879" s="87" t="s">
        <v>309</v>
      </c>
      <c r="X879" s="87" t="s">
        <v>309</v>
      </c>
      <c r="Y879" s="64" t="s">
        <v>309</v>
      </c>
      <c r="AA879" s="64" t="str">
        <f>IF(Rg_ps!$E$5=Con_ve!$U$5,Con_ve!U879,IF(Rg_ps!$E$5=Con_ve!$V$5,Con_ve!V879,IF(Rg_ps!$E$5=Con_ve!$W$5,Con_ve!W879,IF(Rg_ps!$E$5=Con_ve!$X$5,Con_ve!X879,Con_ve!Y879))))</f>
        <v/>
      </c>
    </row>
    <row r="880" spans="2:27" ht="30" customHeight="1">
      <c r="B880" t="str">
        <f t="shared" si="14"/>
        <v/>
      </c>
      <c r="C880" s="97"/>
      <c r="D880" s="97"/>
      <c r="E880" s="97"/>
      <c r="F880" s="77"/>
      <c r="G880" s="156"/>
      <c r="H880" s="97"/>
      <c r="I880" s="97"/>
      <c r="J880" s="97"/>
      <c r="K880" s="97"/>
      <c r="P880" s="64" t="s">
        <v>309</v>
      </c>
      <c r="Q880" s="87" t="s">
        <v>309</v>
      </c>
      <c r="R880" s="87" t="s">
        <v>309</v>
      </c>
      <c r="S880" s="87" t="s">
        <v>309</v>
      </c>
      <c r="T880" s="87" t="s">
        <v>309</v>
      </c>
      <c r="U880" s="87" t="s">
        <v>309</v>
      </c>
      <c r="V880" s="87" t="s">
        <v>309</v>
      </c>
      <c r="W880" s="87" t="s">
        <v>309</v>
      </c>
      <c r="X880" s="87" t="s">
        <v>309</v>
      </c>
      <c r="Y880" s="64" t="s">
        <v>309</v>
      </c>
      <c r="AA880" s="64" t="str">
        <f>IF(Rg_ps!$E$5=Con_ve!$U$5,Con_ve!U880,IF(Rg_ps!$E$5=Con_ve!$V$5,Con_ve!V880,IF(Rg_ps!$E$5=Con_ve!$W$5,Con_ve!W880,IF(Rg_ps!$E$5=Con_ve!$X$5,Con_ve!X880,Con_ve!Y880))))</f>
        <v/>
      </c>
    </row>
    <row r="881" spans="2:27" ht="30" customHeight="1">
      <c r="B881" t="str">
        <f t="shared" si="14"/>
        <v/>
      </c>
      <c r="C881" s="97"/>
      <c r="D881" s="97"/>
      <c r="E881" s="97"/>
      <c r="F881" s="77"/>
      <c r="G881" s="156"/>
      <c r="H881" s="97"/>
      <c r="I881" s="97"/>
      <c r="J881" s="97"/>
      <c r="K881" s="97"/>
      <c r="P881" s="64" t="s">
        <v>309</v>
      </c>
      <c r="Q881" s="87" t="s">
        <v>309</v>
      </c>
      <c r="R881" s="87" t="s">
        <v>309</v>
      </c>
      <c r="S881" s="87" t="s">
        <v>309</v>
      </c>
      <c r="T881" s="87" t="s">
        <v>309</v>
      </c>
      <c r="U881" s="87" t="s">
        <v>309</v>
      </c>
      <c r="V881" s="87" t="s">
        <v>309</v>
      </c>
      <c r="W881" s="87" t="s">
        <v>309</v>
      </c>
      <c r="X881" s="87" t="s">
        <v>309</v>
      </c>
      <c r="Y881" s="64" t="s">
        <v>309</v>
      </c>
      <c r="AA881" s="64" t="str">
        <f>IF(Rg_ps!$E$5=Con_ve!$U$5,Con_ve!U881,IF(Rg_ps!$E$5=Con_ve!$V$5,Con_ve!V881,IF(Rg_ps!$E$5=Con_ve!$W$5,Con_ve!W881,IF(Rg_ps!$E$5=Con_ve!$X$5,Con_ve!X881,Con_ve!Y881))))</f>
        <v/>
      </c>
    </row>
    <row r="882" spans="2:27" ht="30" customHeight="1">
      <c r="B882" t="str">
        <f t="shared" si="14"/>
        <v/>
      </c>
      <c r="C882" s="97"/>
      <c r="D882" s="97"/>
      <c r="E882" s="97"/>
      <c r="F882" s="77"/>
      <c r="G882" s="156"/>
      <c r="H882" s="97"/>
      <c r="I882" s="97"/>
      <c r="J882" s="97"/>
      <c r="K882" s="97"/>
      <c r="P882" s="64" t="s">
        <v>309</v>
      </c>
      <c r="Q882" s="87" t="s">
        <v>309</v>
      </c>
      <c r="R882" s="87" t="s">
        <v>309</v>
      </c>
      <c r="S882" s="87" t="s">
        <v>309</v>
      </c>
      <c r="T882" s="87" t="s">
        <v>309</v>
      </c>
      <c r="U882" s="87" t="s">
        <v>309</v>
      </c>
      <c r="V882" s="87" t="s">
        <v>309</v>
      </c>
      <c r="W882" s="87" t="s">
        <v>309</v>
      </c>
      <c r="X882" s="87" t="s">
        <v>309</v>
      </c>
      <c r="Y882" s="64" t="s">
        <v>309</v>
      </c>
      <c r="AA882" s="64" t="str">
        <f>IF(Rg_ps!$E$5=Con_ve!$U$5,Con_ve!U882,IF(Rg_ps!$E$5=Con_ve!$V$5,Con_ve!V882,IF(Rg_ps!$E$5=Con_ve!$W$5,Con_ve!W882,IF(Rg_ps!$E$5=Con_ve!$X$5,Con_ve!X882,Con_ve!Y882))))</f>
        <v/>
      </c>
    </row>
    <row r="883" spans="2:27" ht="30" customHeight="1">
      <c r="B883" t="str">
        <f t="shared" si="14"/>
        <v/>
      </c>
      <c r="C883" s="97"/>
      <c r="D883" s="97"/>
      <c r="E883" s="97"/>
      <c r="F883" s="77"/>
      <c r="G883" s="156"/>
      <c r="H883" s="97"/>
      <c r="I883" s="97"/>
      <c r="J883" s="97"/>
      <c r="K883" s="97"/>
      <c r="P883" s="64" t="s">
        <v>309</v>
      </c>
      <c r="Q883" s="87" t="s">
        <v>309</v>
      </c>
      <c r="R883" s="87" t="s">
        <v>309</v>
      </c>
      <c r="S883" s="87" t="s">
        <v>309</v>
      </c>
      <c r="T883" s="87" t="s">
        <v>309</v>
      </c>
      <c r="U883" s="87" t="s">
        <v>309</v>
      </c>
      <c r="V883" s="87" t="s">
        <v>309</v>
      </c>
      <c r="W883" s="87" t="s">
        <v>309</v>
      </c>
      <c r="X883" s="87" t="s">
        <v>309</v>
      </c>
      <c r="Y883" s="64" t="s">
        <v>309</v>
      </c>
      <c r="AA883" s="64" t="str">
        <f>IF(Rg_ps!$E$5=Con_ve!$U$5,Con_ve!U883,IF(Rg_ps!$E$5=Con_ve!$V$5,Con_ve!V883,IF(Rg_ps!$E$5=Con_ve!$W$5,Con_ve!W883,IF(Rg_ps!$E$5=Con_ve!$X$5,Con_ve!X883,Con_ve!Y883))))</f>
        <v/>
      </c>
    </row>
    <row r="884" spans="2:27" ht="30" customHeight="1">
      <c r="B884" t="str">
        <f t="shared" si="14"/>
        <v/>
      </c>
      <c r="C884" s="97"/>
      <c r="D884" s="97"/>
      <c r="E884" s="97"/>
      <c r="F884" s="77"/>
      <c r="G884" s="156"/>
      <c r="H884" s="97"/>
      <c r="I884" s="97"/>
      <c r="J884" s="97"/>
      <c r="K884" s="97"/>
      <c r="P884" s="64" t="s">
        <v>309</v>
      </c>
      <c r="Q884" s="87" t="s">
        <v>309</v>
      </c>
      <c r="R884" s="87" t="s">
        <v>309</v>
      </c>
      <c r="S884" s="87" t="s">
        <v>309</v>
      </c>
      <c r="T884" s="87" t="s">
        <v>309</v>
      </c>
      <c r="U884" s="87" t="s">
        <v>309</v>
      </c>
      <c r="V884" s="87" t="s">
        <v>309</v>
      </c>
      <c r="W884" s="87" t="s">
        <v>309</v>
      </c>
      <c r="X884" s="87" t="s">
        <v>309</v>
      </c>
      <c r="Y884" s="64" t="s">
        <v>309</v>
      </c>
      <c r="AA884" s="64" t="str">
        <f>IF(Rg_ps!$E$5=Con_ve!$U$5,Con_ve!U884,IF(Rg_ps!$E$5=Con_ve!$V$5,Con_ve!V884,IF(Rg_ps!$E$5=Con_ve!$W$5,Con_ve!W884,IF(Rg_ps!$E$5=Con_ve!$X$5,Con_ve!X884,Con_ve!Y884))))</f>
        <v/>
      </c>
    </row>
    <row r="885" spans="2:27" ht="30" customHeight="1">
      <c r="B885" t="str">
        <f t="shared" si="14"/>
        <v/>
      </c>
      <c r="C885" s="97"/>
      <c r="D885" s="97"/>
      <c r="E885" s="97"/>
      <c r="F885" s="77"/>
      <c r="G885" s="156"/>
      <c r="H885" s="97"/>
      <c r="I885" s="97"/>
      <c r="J885" s="97"/>
      <c r="K885" s="97"/>
      <c r="P885" s="64" t="s">
        <v>309</v>
      </c>
      <c r="Q885" s="87" t="s">
        <v>309</v>
      </c>
      <c r="R885" s="87" t="s">
        <v>309</v>
      </c>
      <c r="S885" s="87" t="s">
        <v>309</v>
      </c>
      <c r="T885" s="87" t="s">
        <v>309</v>
      </c>
      <c r="U885" s="87" t="s">
        <v>309</v>
      </c>
      <c r="V885" s="87" t="s">
        <v>309</v>
      </c>
      <c r="W885" s="87" t="s">
        <v>309</v>
      </c>
      <c r="X885" s="87" t="s">
        <v>309</v>
      </c>
      <c r="Y885" s="64" t="s">
        <v>309</v>
      </c>
      <c r="AA885" s="64" t="str">
        <f>IF(Rg_ps!$E$5=Con_ve!$U$5,Con_ve!U885,IF(Rg_ps!$E$5=Con_ve!$V$5,Con_ve!V885,IF(Rg_ps!$E$5=Con_ve!$W$5,Con_ve!W885,IF(Rg_ps!$E$5=Con_ve!$X$5,Con_ve!X885,Con_ve!Y885))))</f>
        <v/>
      </c>
    </row>
    <row r="886" spans="2:27" ht="30" customHeight="1">
      <c r="B886" t="str">
        <f t="shared" si="14"/>
        <v/>
      </c>
      <c r="C886" s="97"/>
      <c r="D886" s="97"/>
      <c r="E886" s="97"/>
      <c r="F886" s="77"/>
      <c r="G886" s="156"/>
      <c r="H886" s="97"/>
      <c r="I886" s="97"/>
      <c r="J886" s="97"/>
      <c r="K886" s="97"/>
      <c r="P886" s="64" t="s">
        <v>309</v>
      </c>
      <c r="Q886" s="87" t="s">
        <v>309</v>
      </c>
      <c r="R886" s="87" t="s">
        <v>309</v>
      </c>
      <c r="S886" s="87" t="s">
        <v>309</v>
      </c>
      <c r="T886" s="87" t="s">
        <v>309</v>
      </c>
      <c r="U886" s="87" t="s">
        <v>309</v>
      </c>
      <c r="V886" s="87" t="s">
        <v>309</v>
      </c>
      <c r="W886" s="87" t="s">
        <v>309</v>
      </c>
      <c r="X886" s="87" t="s">
        <v>309</v>
      </c>
      <c r="Y886" s="64" t="s">
        <v>309</v>
      </c>
      <c r="AA886" s="64" t="str">
        <f>IF(Rg_ps!$E$5=Con_ve!$U$5,Con_ve!U886,IF(Rg_ps!$E$5=Con_ve!$V$5,Con_ve!V886,IF(Rg_ps!$E$5=Con_ve!$W$5,Con_ve!W886,IF(Rg_ps!$E$5=Con_ve!$X$5,Con_ve!X886,Con_ve!Y886))))</f>
        <v/>
      </c>
    </row>
    <row r="887" spans="2:27" ht="30" customHeight="1">
      <c r="B887" t="str">
        <f t="shared" si="14"/>
        <v/>
      </c>
      <c r="C887" s="97"/>
      <c r="D887" s="97"/>
      <c r="E887" s="97"/>
      <c r="F887" s="77"/>
      <c r="G887" s="156"/>
      <c r="H887" s="97"/>
      <c r="I887" s="97"/>
      <c r="J887" s="97"/>
      <c r="K887" s="97"/>
      <c r="P887" s="64" t="s">
        <v>309</v>
      </c>
      <c r="Q887" s="87" t="s">
        <v>309</v>
      </c>
      <c r="R887" s="87" t="s">
        <v>309</v>
      </c>
      <c r="S887" s="87" t="s">
        <v>309</v>
      </c>
      <c r="T887" s="87" t="s">
        <v>309</v>
      </c>
      <c r="U887" s="87" t="s">
        <v>309</v>
      </c>
      <c r="V887" s="87" t="s">
        <v>309</v>
      </c>
      <c r="W887" s="87" t="s">
        <v>309</v>
      </c>
      <c r="X887" s="87" t="s">
        <v>309</v>
      </c>
      <c r="Y887" s="64" t="s">
        <v>309</v>
      </c>
      <c r="AA887" s="64" t="str">
        <f>IF(Rg_ps!$E$5=Con_ve!$U$5,Con_ve!U887,IF(Rg_ps!$E$5=Con_ve!$V$5,Con_ve!V887,IF(Rg_ps!$E$5=Con_ve!$W$5,Con_ve!W887,IF(Rg_ps!$E$5=Con_ve!$X$5,Con_ve!X887,Con_ve!Y887))))</f>
        <v/>
      </c>
    </row>
    <row r="888" spans="2:27" ht="30" customHeight="1">
      <c r="B888" t="str">
        <f t="shared" si="14"/>
        <v/>
      </c>
      <c r="C888" s="97"/>
      <c r="D888" s="97"/>
      <c r="E888" s="97"/>
      <c r="F888" s="77"/>
      <c r="G888" s="156"/>
      <c r="H888" s="97"/>
      <c r="I888" s="97"/>
      <c r="J888" s="97"/>
      <c r="K888" s="97"/>
      <c r="P888" s="64" t="s">
        <v>309</v>
      </c>
      <c r="Q888" s="87" t="s">
        <v>309</v>
      </c>
      <c r="R888" s="87" t="s">
        <v>309</v>
      </c>
      <c r="S888" s="87" t="s">
        <v>309</v>
      </c>
      <c r="T888" s="87" t="s">
        <v>309</v>
      </c>
      <c r="U888" s="87" t="s">
        <v>309</v>
      </c>
      <c r="V888" s="87" t="s">
        <v>309</v>
      </c>
      <c r="W888" s="87" t="s">
        <v>309</v>
      </c>
      <c r="X888" s="87" t="s">
        <v>309</v>
      </c>
      <c r="Y888" s="64" t="s">
        <v>309</v>
      </c>
      <c r="AA888" s="64" t="str">
        <f>IF(Rg_ps!$E$5=Con_ve!$U$5,Con_ve!U888,IF(Rg_ps!$E$5=Con_ve!$V$5,Con_ve!V888,IF(Rg_ps!$E$5=Con_ve!$W$5,Con_ve!W888,IF(Rg_ps!$E$5=Con_ve!$X$5,Con_ve!X888,Con_ve!Y888))))</f>
        <v/>
      </c>
    </row>
    <row r="889" spans="2:27" ht="30" customHeight="1">
      <c r="B889" t="str">
        <f t="shared" si="14"/>
        <v/>
      </c>
      <c r="C889" s="97"/>
      <c r="D889" s="97"/>
      <c r="E889" s="97"/>
      <c r="F889" s="77"/>
      <c r="G889" s="156"/>
      <c r="H889" s="97"/>
      <c r="I889" s="97"/>
      <c r="J889" s="97"/>
      <c r="K889" s="97"/>
      <c r="P889" s="64" t="s">
        <v>309</v>
      </c>
      <c r="Q889" s="87" t="s">
        <v>309</v>
      </c>
      <c r="R889" s="87" t="s">
        <v>309</v>
      </c>
      <c r="S889" s="87" t="s">
        <v>309</v>
      </c>
      <c r="T889" s="87" t="s">
        <v>309</v>
      </c>
      <c r="U889" s="87" t="s">
        <v>309</v>
      </c>
      <c r="V889" s="87" t="s">
        <v>309</v>
      </c>
      <c r="W889" s="87" t="s">
        <v>309</v>
      </c>
      <c r="X889" s="87" t="s">
        <v>309</v>
      </c>
      <c r="Y889" s="64" t="s">
        <v>309</v>
      </c>
      <c r="AA889" s="64" t="str">
        <f>IF(Rg_ps!$E$5=Con_ve!$U$5,Con_ve!U889,IF(Rg_ps!$E$5=Con_ve!$V$5,Con_ve!V889,IF(Rg_ps!$E$5=Con_ve!$W$5,Con_ve!W889,IF(Rg_ps!$E$5=Con_ve!$X$5,Con_ve!X889,Con_ve!Y889))))</f>
        <v/>
      </c>
    </row>
    <row r="890" spans="2:27" ht="30" customHeight="1">
      <c r="B890" t="str">
        <f t="shared" si="14"/>
        <v/>
      </c>
      <c r="C890" s="97"/>
      <c r="D890" s="97"/>
      <c r="E890" s="97"/>
      <c r="F890" s="77"/>
      <c r="G890" s="156"/>
      <c r="H890" s="97"/>
      <c r="I890" s="97"/>
      <c r="J890" s="97"/>
      <c r="K890" s="97"/>
      <c r="P890" s="64" t="s">
        <v>309</v>
      </c>
      <c r="Q890" s="87" t="s">
        <v>309</v>
      </c>
      <c r="R890" s="87" t="s">
        <v>309</v>
      </c>
      <c r="S890" s="87" t="s">
        <v>309</v>
      </c>
      <c r="T890" s="87" t="s">
        <v>309</v>
      </c>
      <c r="U890" s="87" t="s">
        <v>309</v>
      </c>
      <c r="V890" s="87" t="s">
        <v>309</v>
      </c>
      <c r="W890" s="87" t="s">
        <v>309</v>
      </c>
      <c r="X890" s="87" t="s">
        <v>309</v>
      </c>
      <c r="Y890" s="64" t="s">
        <v>309</v>
      </c>
      <c r="AA890" s="64" t="str">
        <f>IF(Rg_ps!$E$5=Con_ve!$U$5,Con_ve!U890,IF(Rg_ps!$E$5=Con_ve!$V$5,Con_ve!V890,IF(Rg_ps!$E$5=Con_ve!$W$5,Con_ve!W890,IF(Rg_ps!$E$5=Con_ve!$X$5,Con_ve!X890,Con_ve!Y890))))</f>
        <v/>
      </c>
    </row>
    <row r="891" spans="2:27" ht="30" customHeight="1">
      <c r="B891" t="str">
        <f t="shared" si="14"/>
        <v/>
      </c>
      <c r="C891" s="97"/>
      <c r="D891" s="97"/>
      <c r="E891" s="97"/>
      <c r="F891" s="77"/>
      <c r="G891" s="156"/>
      <c r="H891" s="97"/>
      <c r="I891" s="97"/>
      <c r="J891" s="97"/>
      <c r="K891" s="97"/>
      <c r="P891" s="64" t="s">
        <v>309</v>
      </c>
      <c r="Q891" s="87" t="s">
        <v>309</v>
      </c>
      <c r="R891" s="87" t="s">
        <v>309</v>
      </c>
      <c r="S891" s="87" t="s">
        <v>309</v>
      </c>
      <c r="T891" s="87" t="s">
        <v>309</v>
      </c>
      <c r="U891" s="87" t="s">
        <v>309</v>
      </c>
      <c r="V891" s="87" t="s">
        <v>309</v>
      </c>
      <c r="W891" s="87" t="s">
        <v>309</v>
      </c>
      <c r="X891" s="87" t="s">
        <v>309</v>
      </c>
      <c r="Y891" s="64" t="s">
        <v>309</v>
      </c>
      <c r="AA891" s="64" t="str">
        <f>IF(Rg_ps!$E$5=Con_ve!$U$5,Con_ve!U891,IF(Rg_ps!$E$5=Con_ve!$V$5,Con_ve!V891,IF(Rg_ps!$E$5=Con_ve!$W$5,Con_ve!W891,IF(Rg_ps!$E$5=Con_ve!$X$5,Con_ve!X891,Con_ve!Y891))))</f>
        <v/>
      </c>
    </row>
    <row r="892" spans="2:27" ht="30" customHeight="1">
      <c r="B892" t="str">
        <f t="shared" si="14"/>
        <v/>
      </c>
      <c r="C892" s="97"/>
      <c r="D892" s="97"/>
      <c r="E892" s="97"/>
      <c r="F892" s="77"/>
      <c r="G892" s="156"/>
      <c r="H892" s="97"/>
      <c r="I892" s="97"/>
      <c r="J892" s="97"/>
      <c r="K892" s="97"/>
      <c r="P892" s="64" t="s">
        <v>309</v>
      </c>
      <c r="Q892" s="87" t="s">
        <v>309</v>
      </c>
      <c r="R892" s="87" t="s">
        <v>309</v>
      </c>
      <c r="S892" s="87" t="s">
        <v>309</v>
      </c>
      <c r="T892" s="87" t="s">
        <v>309</v>
      </c>
      <c r="U892" s="87" t="s">
        <v>309</v>
      </c>
      <c r="V892" s="87" t="s">
        <v>309</v>
      </c>
      <c r="W892" s="87" t="s">
        <v>309</v>
      </c>
      <c r="X892" s="87" t="s">
        <v>309</v>
      </c>
      <c r="Y892" s="64" t="s">
        <v>309</v>
      </c>
      <c r="AA892" s="64" t="str">
        <f>IF(Rg_ps!$E$5=Con_ve!$U$5,Con_ve!U892,IF(Rg_ps!$E$5=Con_ve!$V$5,Con_ve!V892,IF(Rg_ps!$E$5=Con_ve!$W$5,Con_ve!W892,IF(Rg_ps!$E$5=Con_ve!$X$5,Con_ve!X892,Con_ve!Y892))))</f>
        <v/>
      </c>
    </row>
    <row r="893" spans="2:27" ht="30" customHeight="1">
      <c r="B893" t="str">
        <f t="shared" si="14"/>
        <v/>
      </c>
      <c r="C893" s="97"/>
      <c r="D893" s="97"/>
      <c r="E893" s="97"/>
      <c r="F893" s="77"/>
      <c r="G893" s="156"/>
      <c r="H893" s="97"/>
      <c r="I893" s="97"/>
      <c r="J893" s="97"/>
      <c r="K893" s="97"/>
      <c r="P893" s="64" t="s">
        <v>309</v>
      </c>
      <c r="Q893" s="87" t="s">
        <v>309</v>
      </c>
      <c r="R893" s="87" t="s">
        <v>309</v>
      </c>
      <c r="S893" s="87" t="s">
        <v>309</v>
      </c>
      <c r="T893" s="87" t="s">
        <v>309</v>
      </c>
      <c r="U893" s="87" t="s">
        <v>309</v>
      </c>
      <c r="V893" s="87" t="s">
        <v>309</v>
      </c>
      <c r="W893" s="87" t="s">
        <v>309</v>
      </c>
      <c r="X893" s="87" t="s">
        <v>309</v>
      </c>
      <c r="Y893" s="64" t="s">
        <v>309</v>
      </c>
      <c r="AA893" s="64" t="str">
        <f>IF(Rg_ps!$E$5=Con_ve!$U$5,Con_ve!U893,IF(Rg_ps!$E$5=Con_ve!$V$5,Con_ve!V893,IF(Rg_ps!$E$5=Con_ve!$W$5,Con_ve!W893,IF(Rg_ps!$E$5=Con_ve!$X$5,Con_ve!X893,Con_ve!Y893))))</f>
        <v/>
      </c>
    </row>
    <row r="894" spans="2:27" ht="30" customHeight="1">
      <c r="B894" t="str">
        <f t="shared" si="14"/>
        <v/>
      </c>
      <c r="C894" s="97"/>
      <c r="D894" s="97"/>
      <c r="E894" s="97"/>
      <c r="F894" s="77"/>
      <c r="G894" s="156"/>
      <c r="H894" s="97"/>
      <c r="I894" s="97"/>
      <c r="J894" s="97"/>
      <c r="K894" s="97"/>
      <c r="P894" s="64" t="s">
        <v>309</v>
      </c>
      <c r="Q894" s="87" t="s">
        <v>309</v>
      </c>
      <c r="R894" s="87" t="s">
        <v>309</v>
      </c>
      <c r="S894" s="87" t="s">
        <v>309</v>
      </c>
      <c r="T894" s="87" t="s">
        <v>309</v>
      </c>
      <c r="U894" s="87" t="s">
        <v>309</v>
      </c>
      <c r="V894" s="87" t="s">
        <v>309</v>
      </c>
      <c r="W894" s="87" t="s">
        <v>309</v>
      </c>
      <c r="X894" s="87" t="s">
        <v>309</v>
      </c>
      <c r="Y894" s="64" t="s">
        <v>309</v>
      </c>
      <c r="AA894" s="64" t="str">
        <f>IF(Rg_ps!$E$5=Con_ve!$U$5,Con_ve!U894,IF(Rg_ps!$E$5=Con_ve!$V$5,Con_ve!V894,IF(Rg_ps!$E$5=Con_ve!$W$5,Con_ve!W894,IF(Rg_ps!$E$5=Con_ve!$X$5,Con_ve!X894,Con_ve!Y894))))</f>
        <v/>
      </c>
    </row>
    <row r="895" spans="2:27" ht="30" customHeight="1">
      <c r="B895" t="str">
        <f t="shared" si="14"/>
        <v/>
      </c>
      <c r="C895" s="97"/>
      <c r="D895" s="97"/>
      <c r="E895" s="97"/>
      <c r="F895" s="77"/>
      <c r="G895" s="156"/>
      <c r="H895" s="97"/>
      <c r="I895" s="97"/>
      <c r="J895" s="97"/>
      <c r="K895" s="97"/>
      <c r="P895" s="64" t="s">
        <v>309</v>
      </c>
      <c r="Q895" s="87" t="s">
        <v>309</v>
      </c>
      <c r="R895" s="87" t="s">
        <v>309</v>
      </c>
      <c r="S895" s="87" t="s">
        <v>309</v>
      </c>
      <c r="T895" s="87" t="s">
        <v>309</v>
      </c>
      <c r="U895" s="87" t="s">
        <v>309</v>
      </c>
      <c r="V895" s="87" t="s">
        <v>309</v>
      </c>
      <c r="W895" s="87" t="s">
        <v>309</v>
      </c>
      <c r="X895" s="87" t="s">
        <v>309</v>
      </c>
      <c r="Y895" s="64" t="s">
        <v>309</v>
      </c>
      <c r="AA895" s="64" t="str">
        <f>IF(Rg_ps!$E$5=Con_ve!$U$5,Con_ve!U895,IF(Rg_ps!$E$5=Con_ve!$V$5,Con_ve!V895,IF(Rg_ps!$E$5=Con_ve!$W$5,Con_ve!W895,IF(Rg_ps!$E$5=Con_ve!$X$5,Con_ve!X895,Con_ve!Y895))))</f>
        <v/>
      </c>
    </row>
    <row r="896" spans="2:27" ht="30" customHeight="1">
      <c r="B896" t="str">
        <f t="shared" si="14"/>
        <v/>
      </c>
      <c r="C896" s="97"/>
      <c r="D896" s="97"/>
      <c r="E896" s="97"/>
      <c r="F896" s="77"/>
      <c r="G896" s="156"/>
      <c r="H896" s="97"/>
      <c r="I896" s="97"/>
      <c r="J896" s="97"/>
      <c r="K896" s="97"/>
      <c r="P896" s="64" t="s">
        <v>309</v>
      </c>
      <c r="Q896" s="87" t="s">
        <v>309</v>
      </c>
      <c r="R896" s="87" t="s">
        <v>309</v>
      </c>
      <c r="S896" s="87" t="s">
        <v>309</v>
      </c>
      <c r="T896" s="87" t="s">
        <v>309</v>
      </c>
      <c r="U896" s="87" t="s">
        <v>309</v>
      </c>
      <c r="V896" s="87" t="s">
        <v>309</v>
      </c>
      <c r="W896" s="87" t="s">
        <v>309</v>
      </c>
      <c r="X896" s="87" t="s">
        <v>309</v>
      </c>
      <c r="Y896" s="64" t="s">
        <v>309</v>
      </c>
      <c r="AA896" s="64" t="str">
        <f>IF(Rg_ps!$E$5=Con_ve!$U$5,Con_ve!U896,IF(Rg_ps!$E$5=Con_ve!$V$5,Con_ve!V896,IF(Rg_ps!$E$5=Con_ve!$W$5,Con_ve!W896,IF(Rg_ps!$E$5=Con_ve!$X$5,Con_ve!X896,Con_ve!Y896))))</f>
        <v/>
      </c>
    </row>
    <row r="897" spans="2:27" ht="30" customHeight="1">
      <c r="B897" t="str">
        <f t="shared" si="14"/>
        <v/>
      </c>
      <c r="C897" s="97"/>
      <c r="D897" s="97"/>
      <c r="E897" s="97"/>
      <c r="F897" s="77"/>
      <c r="G897" s="156"/>
      <c r="H897" s="97"/>
      <c r="I897" s="97"/>
      <c r="J897" s="97"/>
      <c r="K897" s="97"/>
      <c r="P897" s="64" t="s">
        <v>309</v>
      </c>
      <c r="Q897" s="87" t="s">
        <v>309</v>
      </c>
      <c r="R897" s="87" t="s">
        <v>309</v>
      </c>
      <c r="S897" s="87" t="s">
        <v>309</v>
      </c>
      <c r="T897" s="87" t="s">
        <v>309</v>
      </c>
      <c r="U897" s="87" t="s">
        <v>309</v>
      </c>
      <c r="V897" s="87" t="s">
        <v>309</v>
      </c>
      <c r="W897" s="87" t="s">
        <v>309</v>
      </c>
      <c r="X897" s="87" t="s">
        <v>309</v>
      </c>
      <c r="Y897" s="64" t="s">
        <v>309</v>
      </c>
      <c r="AA897" s="64" t="str">
        <f>IF(Rg_ps!$E$5=Con_ve!$U$5,Con_ve!U897,IF(Rg_ps!$E$5=Con_ve!$V$5,Con_ve!V897,IF(Rg_ps!$E$5=Con_ve!$W$5,Con_ve!W897,IF(Rg_ps!$E$5=Con_ve!$X$5,Con_ve!X897,Con_ve!Y897))))</f>
        <v/>
      </c>
    </row>
    <row r="898" spans="2:27" ht="30" customHeight="1">
      <c r="B898" t="str">
        <f t="shared" si="14"/>
        <v/>
      </c>
      <c r="C898" s="97"/>
      <c r="D898" s="97"/>
      <c r="E898" s="97"/>
      <c r="F898" s="77"/>
      <c r="G898" s="156"/>
      <c r="H898" s="97"/>
      <c r="I898" s="97"/>
      <c r="J898" s="97"/>
      <c r="K898" s="97"/>
      <c r="P898" s="64" t="s">
        <v>309</v>
      </c>
      <c r="Q898" s="87" t="s">
        <v>309</v>
      </c>
      <c r="R898" s="87" t="s">
        <v>309</v>
      </c>
      <c r="S898" s="87" t="s">
        <v>309</v>
      </c>
      <c r="T898" s="87" t="s">
        <v>309</v>
      </c>
      <c r="U898" s="87" t="s">
        <v>309</v>
      </c>
      <c r="V898" s="87" t="s">
        <v>309</v>
      </c>
      <c r="W898" s="87" t="s">
        <v>309</v>
      </c>
      <c r="X898" s="87" t="s">
        <v>309</v>
      </c>
      <c r="Y898" s="64" t="s">
        <v>309</v>
      </c>
      <c r="AA898" s="64" t="str">
        <f>IF(Rg_ps!$E$5=Con_ve!$U$5,Con_ve!U898,IF(Rg_ps!$E$5=Con_ve!$V$5,Con_ve!V898,IF(Rg_ps!$E$5=Con_ve!$W$5,Con_ve!W898,IF(Rg_ps!$E$5=Con_ve!$X$5,Con_ve!X898,Con_ve!Y898))))</f>
        <v/>
      </c>
    </row>
    <row r="899" spans="2:27" ht="30" customHeight="1">
      <c r="B899" t="str">
        <f t="shared" si="14"/>
        <v/>
      </c>
      <c r="C899" s="97"/>
      <c r="D899" s="97"/>
      <c r="E899" s="97"/>
      <c r="F899" s="77"/>
      <c r="G899" s="156"/>
      <c r="H899" s="97"/>
      <c r="I899" s="97"/>
      <c r="J899" s="97"/>
      <c r="K899" s="97"/>
      <c r="P899" s="64" t="s">
        <v>309</v>
      </c>
      <c r="Q899" s="87" t="s">
        <v>309</v>
      </c>
      <c r="R899" s="87" t="s">
        <v>309</v>
      </c>
      <c r="S899" s="87" t="s">
        <v>309</v>
      </c>
      <c r="T899" s="87" t="s">
        <v>309</v>
      </c>
      <c r="U899" s="87" t="s">
        <v>309</v>
      </c>
      <c r="V899" s="87" t="s">
        <v>309</v>
      </c>
      <c r="W899" s="87" t="s">
        <v>309</v>
      </c>
      <c r="X899" s="87" t="s">
        <v>309</v>
      </c>
      <c r="Y899" s="64" t="s">
        <v>309</v>
      </c>
      <c r="AA899" s="64" t="str">
        <f>IF(Rg_ps!$E$5=Con_ve!$U$5,Con_ve!U899,IF(Rg_ps!$E$5=Con_ve!$V$5,Con_ve!V899,IF(Rg_ps!$E$5=Con_ve!$W$5,Con_ve!W899,IF(Rg_ps!$E$5=Con_ve!$X$5,Con_ve!X899,Con_ve!Y899))))</f>
        <v/>
      </c>
    </row>
    <row r="900" spans="2:27" ht="30" customHeight="1">
      <c r="B900" t="str">
        <f t="shared" si="14"/>
        <v/>
      </c>
      <c r="C900" s="97"/>
      <c r="D900" s="97"/>
      <c r="E900" s="97"/>
      <c r="F900" s="77"/>
      <c r="G900" s="156"/>
      <c r="H900" s="97"/>
      <c r="I900" s="97"/>
      <c r="J900" s="97"/>
      <c r="K900" s="97"/>
      <c r="P900" s="64" t="s">
        <v>309</v>
      </c>
      <c r="Q900" s="87" t="s">
        <v>309</v>
      </c>
      <c r="R900" s="87" t="s">
        <v>309</v>
      </c>
      <c r="S900" s="87" t="s">
        <v>309</v>
      </c>
      <c r="T900" s="87" t="s">
        <v>309</v>
      </c>
      <c r="U900" s="87" t="s">
        <v>309</v>
      </c>
      <c r="V900" s="87" t="s">
        <v>309</v>
      </c>
      <c r="W900" s="87" t="s">
        <v>309</v>
      </c>
      <c r="X900" s="87" t="s">
        <v>309</v>
      </c>
      <c r="Y900" s="64" t="s">
        <v>309</v>
      </c>
      <c r="AA900" s="64" t="str">
        <f>IF(Rg_ps!$E$5=Con_ve!$U$5,Con_ve!U900,IF(Rg_ps!$E$5=Con_ve!$V$5,Con_ve!V900,IF(Rg_ps!$E$5=Con_ve!$W$5,Con_ve!W900,IF(Rg_ps!$E$5=Con_ve!$X$5,Con_ve!X900,Con_ve!Y900))))</f>
        <v/>
      </c>
    </row>
    <row r="901" spans="2:27" ht="30" customHeight="1">
      <c r="B901" t="str">
        <f t="shared" si="14"/>
        <v/>
      </c>
      <c r="C901" s="97"/>
      <c r="D901" s="97"/>
      <c r="E901" s="97"/>
      <c r="F901" s="77"/>
      <c r="G901" s="156"/>
      <c r="H901" s="97"/>
      <c r="I901" s="97"/>
      <c r="J901" s="97"/>
      <c r="K901" s="97"/>
      <c r="P901" s="64" t="s">
        <v>309</v>
      </c>
      <c r="Q901" s="87" t="s">
        <v>309</v>
      </c>
      <c r="R901" s="87" t="s">
        <v>309</v>
      </c>
      <c r="S901" s="87" t="s">
        <v>309</v>
      </c>
      <c r="T901" s="87" t="s">
        <v>309</v>
      </c>
      <c r="U901" s="87" t="s">
        <v>309</v>
      </c>
      <c r="V901" s="87" t="s">
        <v>309</v>
      </c>
      <c r="W901" s="87" t="s">
        <v>309</v>
      </c>
      <c r="X901" s="87" t="s">
        <v>309</v>
      </c>
      <c r="Y901" s="64" t="s">
        <v>309</v>
      </c>
      <c r="AA901" s="64" t="str">
        <f>IF(Rg_ps!$E$5=Con_ve!$U$5,Con_ve!U901,IF(Rg_ps!$E$5=Con_ve!$V$5,Con_ve!V901,IF(Rg_ps!$E$5=Con_ve!$W$5,Con_ve!W901,IF(Rg_ps!$E$5=Con_ve!$X$5,Con_ve!X901,Con_ve!Y901))))</f>
        <v/>
      </c>
    </row>
    <row r="902" spans="2:27" ht="30" customHeight="1">
      <c r="B902" t="str">
        <f t="shared" si="14"/>
        <v/>
      </c>
      <c r="C902" s="97"/>
      <c r="D902" s="97"/>
      <c r="E902" s="97"/>
      <c r="F902" s="77"/>
      <c r="G902" s="156"/>
      <c r="H902" s="97"/>
      <c r="I902" s="97"/>
      <c r="J902" s="97"/>
      <c r="K902" s="97"/>
      <c r="P902" s="64" t="s">
        <v>309</v>
      </c>
      <c r="Q902" s="87" t="s">
        <v>309</v>
      </c>
      <c r="R902" s="87" t="s">
        <v>309</v>
      </c>
      <c r="S902" s="87" t="s">
        <v>309</v>
      </c>
      <c r="T902" s="87" t="s">
        <v>309</v>
      </c>
      <c r="U902" s="87" t="s">
        <v>309</v>
      </c>
      <c r="V902" s="87" t="s">
        <v>309</v>
      </c>
      <c r="W902" s="87" t="s">
        <v>309</v>
      </c>
      <c r="X902" s="87" t="s">
        <v>309</v>
      </c>
      <c r="Y902" s="64" t="s">
        <v>309</v>
      </c>
      <c r="AA902" s="64" t="str">
        <f>IF(Rg_ps!$E$5=Con_ve!$U$5,Con_ve!U902,IF(Rg_ps!$E$5=Con_ve!$V$5,Con_ve!V902,IF(Rg_ps!$E$5=Con_ve!$W$5,Con_ve!W902,IF(Rg_ps!$E$5=Con_ve!$X$5,Con_ve!X902,Con_ve!Y902))))</f>
        <v/>
      </c>
    </row>
    <row r="903" spans="2:27" ht="30" customHeight="1">
      <c r="B903" t="str">
        <f t="shared" ref="B903:B966" si="15">IF(G903="","",MONTH(G903))</f>
        <v/>
      </c>
      <c r="C903" s="97"/>
      <c r="D903" s="97"/>
      <c r="E903" s="97"/>
      <c r="F903" s="77"/>
      <c r="G903" s="156"/>
      <c r="H903" s="97"/>
      <c r="I903" s="97"/>
      <c r="J903" s="97"/>
      <c r="K903" s="97"/>
      <c r="P903" s="64" t="s">
        <v>309</v>
      </c>
      <c r="Q903" s="87" t="s">
        <v>309</v>
      </c>
      <c r="R903" s="87" t="s">
        <v>309</v>
      </c>
      <c r="S903" s="87" t="s">
        <v>309</v>
      </c>
      <c r="T903" s="87" t="s">
        <v>309</v>
      </c>
      <c r="U903" s="87" t="s">
        <v>309</v>
      </c>
      <c r="V903" s="87" t="s">
        <v>309</v>
      </c>
      <c r="W903" s="87" t="s">
        <v>309</v>
      </c>
      <c r="X903" s="87" t="s">
        <v>309</v>
      </c>
      <c r="Y903" s="64" t="s">
        <v>309</v>
      </c>
      <c r="AA903" s="64" t="str">
        <f>IF(Rg_ps!$E$5=Con_ve!$U$5,Con_ve!U903,IF(Rg_ps!$E$5=Con_ve!$V$5,Con_ve!V903,IF(Rg_ps!$E$5=Con_ve!$W$5,Con_ve!W903,IF(Rg_ps!$E$5=Con_ve!$X$5,Con_ve!X903,Con_ve!Y903))))</f>
        <v/>
      </c>
    </row>
    <row r="904" spans="2:27" ht="30" customHeight="1">
      <c r="B904" t="str">
        <f t="shared" si="15"/>
        <v/>
      </c>
      <c r="C904" s="97"/>
      <c r="D904" s="97"/>
      <c r="E904" s="97"/>
      <c r="F904" s="77"/>
      <c r="G904" s="156"/>
      <c r="H904" s="97"/>
      <c r="I904" s="97"/>
      <c r="J904" s="97"/>
      <c r="K904" s="97"/>
      <c r="P904" s="64" t="s">
        <v>309</v>
      </c>
      <c r="Q904" s="87" t="s">
        <v>309</v>
      </c>
      <c r="R904" s="87" t="s">
        <v>309</v>
      </c>
      <c r="S904" s="87" t="s">
        <v>309</v>
      </c>
      <c r="T904" s="87" t="s">
        <v>309</v>
      </c>
      <c r="U904" s="87" t="s">
        <v>309</v>
      </c>
      <c r="V904" s="87" t="s">
        <v>309</v>
      </c>
      <c r="W904" s="87" t="s">
        <v>309</v>
      </c>
      <c r="X904" s="87" t="s">
        <v>309</v>
      </c>
      <c r="Y904" s="64" t="s">
        <v>309</v>
      </c>
      <c r="AA904" s="64" t="str">
        <f>IF(Rg_ps!$E$5=Con_ve!$U$5,Con_ve!U904,IF(Rg_ps!$E$5=Con_ve!$V$5,Con_ve!V904,IF(Rg_ps!$E$5=Con_ve!$W$5,Con_ve!W904,IF(Rg_ps!$E$5=Con_ve!$X$5,Con_ve!X904,Con_ve!Y904))))</f>
        <v/>
      </c>
    </row>
    <row r="905" spans="2:27" ht="30" customHeight="1">
      <c r="B905" t="str">
        <f t="shared" si="15"/>
        <v/>
      </c>
      <c r="C905" s="97"/>
      <c r="D905" s="97"/>
      <c r="E905" s="97"/>
      <c r="F905" s="77"/>
      <c r="G905" s="156"/>
      <c r="H905" s="97"/>
      <c r="I905" s="97"/>
      <c r="J905" s="97"/>
      <c r="K905" s="97"/>
      <c r="P905" s="64" t="s">
        <v>309</v>
      </c>
      <c r="Q905" s="87" t="s">
        <v>309</v>
      </c>
      <c r="R905" s="87" t="s">
        <v>309</v>
      </c>
      <c r="S905" s="87" t="s">
        <v>309</v>
      </c>
      <c r="T905" s="87" t="s">
        <v>309</v>
      </c>
      <c r="U905" s="87" t="s">
        <v>309</v>
      </c>
      <c r="V905" s="87" t="s">
        <v>309</v>
      </c>
      <c r="W905" s="87" t="s">
        <v>309</v>
      </c>
      <c r="X905" s="87" t="s">
        <v>309</v>
      </c>
      <c r="Y905" s="64" t="s">
        <v>309</v>
      </c>
      <c r="AA905" s="64" t="str">
        <f>IF(Rg_ps!$E$5=Con_ve!$U$5,Con_ve!U905,IF(Rg_ps!$E$5=Con_ve!$V$5,Con_ve!V905,IF(Rg_ps!$E$5=Con_ve!$W$5,Con_ve!W905,IF(Rg_ps!$E$5=Con_ve!$X$5,Con_ve!X905,Con_ve!Y905))))</f>
        <v/>
      </c>
    </row>
    <row r="906" spans="2:27" ht="30" customHeight="1">
      <c r="B906" t="str">
        <f t="shared" si="15"/>
        <v/>
      </c>
      <c r="C906" s="97"/>
      <c r="D906" s="97"/>
      <c r="E906" s="97"/>
      <c r="F906" s="77"/>
      <c r="G906" s="156"/>
      <c r="H906" s="97"/>
      <c r="I906" s="97"/>
      <c r="J906" s="97"/>
      <c r="K906" s="97"/>
      <c r="P906" s="64" t="s">
        <v>309</v>
      </c>
      <c r="Q906" s="87" t="s">
        <v>309</v>
      </c>
      <c r="R906" s="87" t="s">
        <v>309</v>
      </c>
      <c r="S906" s="87" t="s">
        <v>309</v>
      </c>
      <c r="T906" s="87" t="s">
        <v>309</v>
      </c>
      <c r="U906" s="87" t="s">
        <v>309</v>
      </c>
      <c r="V906" s="87" t="s">
        <v>309</v>
      </c>
      <c r="W906" s="87" t="s">
        <v>309</v>
      </c>
      <c r="X906" s="87" t="s">
        <v>309</v>
      </c>
      <c r="Y906" s="64" t="s">
        <v>309</v>
      </c>
      <c r="AA906" s="64" t="str">
        <f>IF(Rg_ps!$E$5=Con_ve!$U$5,Con_ve!U906,IF(Rg_ps!$E$5=Con_ve!$V$5,Con_ve!V906,IF(Rg_ps!$E$5=Con_ve!$W$5,Con_ve!W906,IF(Rg_ps!$E$5=Con_ve!$X$5,Con_ve!X906,Con_ve!Y906))))</f>
        <v/>
      </c>
    </row>
    <row r="907" spans="2:27" ht="30" customHeight="1">
      <c r="B907" t="str">
        <f t="shared" si="15"/>
        <v/>
      </c>
      <c r="C907" s="97"/>
      <c r="D907" s="97"/>
      <c r="E907" s="97"/>
      <c r="F907" s="77"/>
      <c r="G907" s="156"/>
      <c r="H907" s="97"/>
      <c r="I907" s="97"/>
      <c r="J907" s="97"/>
      <c r="K907" s="97"/>
      <c r="P907" s="64" t="s">
        <v>309</v>
      </c>
      <c r="Q907" s="87" t="s">
        <v>309</v>
      </c>
      <c r="R907" s="87" t="s">
        <v>309</v>
      </c>
      <c r="S907" s="87" t="s">
        <v>309</v>
      </c>
      <c r="T907" s="87" t="s">
        <v>309</v>
      </c>
      <c r="U907" s="87" t="s">
        <v>309</v>
      </c>
      <c r="V907" s="87" t="s">
        <v>309</v>
      </c>
      <c r="W907" s="87" t="s">
        <v>309</v>
      </c>
      <c r="X907" s="87" t="s">
        <v>309</v>
      </c>
      <c r="Y907" s="64" t="s">
        <v>309</v>
      </c>
      <c r="AA907" s="64" t="str">
        <f>IF(Rg_ps!$E$5=Con_ve!$U$5,Con_ve!U907,IF(Rg_ps!$E$5=Con_ve!$V$5,Con_ve!V907,IF(Rg_ps!$E$5=Con_ve!$W$5,Con_ve!W907,IF(Rg_ps!$E$5=Con_ve!$X$5,Con_ve!X907,Con_ve!Y907))))</f>
        <v/>
      </c>
    </row>
    <row r="908" spans="2:27" ht="30" customHeight="1">
      <c r="B908" t="str">
        <f t="shared" si="15"/>
        <v/>
      </c>
      <c r="C908" s="97"/>
      <c r="D908" s="97"/>
      <c r="E908" s="97"/>
      <c r="F908" s="77"/>
      <c r="G908" s="156"/>
      <c r="H908" s="97"/>
      <c r="I908" s="97"/>
      <c r="J908" s="97"/>
      <c r="K908" s="97"/>
      <c r="P908" s="64" t="s">
        <v>309</v>
      </c>
      <c r="Q908" s="87" t="s">
        <v>309</v>
      </c>
      <c r="R908" s="87" t="s">
        <v>309</v>
      </c>
      <c r="S908" s="87" t="s">
        <v>309</v>
      </c>
      <c r="T908" s="87" t="s">
        <v>309</v>
      </c>
      <c r="U908" s="87" t="s">
        <v>309</v>
      </c>
      <c r="V908" s="87" t="s">
        <v>309</v>
      </c>
      <c r="W908" s="87" t="s">
        <v>309</v>
      </c>
      <c r="X908" s="87" t="s">
        <v>309</v>
      </c>
      <c r="Y908" s="64" t="s">
        <v>309</v>
      </c>
      <c r="AA908" s="64" t="str">
        <f>IF(Rg_ps!$E$5=Con_ve!$U$5,Con_ve!U908,IF(Rg_ps!$E$5=Con_ve!$V$5,Con_ve!V908,IF(Rg_ps!$E$5=Con_ve!$W$5,Con_ve!W908,IF(Rg_ps!$E$5=Con_ve!$X$5,Con_ve!X908,Con_ve!Y908))))</f>
        <v/>
      </c>
    </row>
    <row r="909" spans="2:27" ht="30" customHeight="1">
      <c r="B909" t="str">
        <f t="shared" si="15"/>
        <v/>
      </c>
      <c r="C909" s="97"/>
      <c r="D909" s="97"/>
      <c r="E909" s="97"/>
      <c r="F909" s="77"/>
      <c r="G909" s="156"/>
      <c r="H909" s="97"/>
      <c r="I909" s="97"/>
      <c r="J909" s="97"/>
      <c r="K909" s="97"/>
      <c r="P909" s="64" t="s">
        <v>309</v>
      </c>
      <c r="Q909" s="87" t="s">
        <v>309</v>
      </c>
      <c r="R909" s="87" t="s">
        <v>309</v>
      </c>
      <c r="S909" s="87" t="s">
        <v>309</v>
      </c>
      <c r="T909" s="87" t="s">
        <v>309</v>
      </c>
      <c r="U909" s="87" t="s">
        <v>309</v>
      </c>
      <c r="V909" s="87" t="s">
        <v>309</v>
      </c>
      <c r="W909" s="87" t="s">
        <v>309</v>
      </c>
      <c r="X909" s="87" t="s">
        <v>309</v>
      </c>
      <c r="Y909" s="64" t="s">
        <v>309</v>
      </c>
      <c r="AA909" s="64" t="str">
        <f>IF(Rg_ps!$E$5=Con_ve!$U$5,Con_ve!U909,IF(Rg_ps!$E$5=Con_ve!$V$5,Con_ve!V909,IF(Rg_ps!$E$5=Con_ve!$W$5,Con_ve!W909,IF(Rg_ps!$E$5=Con_ve!$X$5,Con_ve!X909,Con_ve!Y909))))</f>
        <v/>
      </c>
    </row>
    <row r="910" spans="2:27" ht="30" customHeight="1">
      <c r="B910" t="str">
        <f t="shared" si="15"/>
        <v/>
      </c>
      <c r="C910" s="97"/>
      <c r="D910" s="97"/>
      <c r="E910" s="97"/>
      <c r="F910" s="77"/>
      <c r="G910" s="156"/>
      <c r="H910" s="97"/>
      <c r="I910" s="97"/>
      <c r="J910" s="97"/>
      <c r="K910" s="97"/>
      <c r="P910" s="64" t="s">
        <v>309</v>
      </c>
      <c r="Q910" s="87" t="s">
        <v>309</v>
      </c>
      <c r="R910" s="87" t="s">
        <v>309</v>
      </c>
      <c r="S910" s="87" t="s">
        <v>309</v>
      </c>
      <c r="T910" s="87" t="s">
        <v>309</v>
      </c>
      <c r="U910" s="87" t="s">
        <v>309</v>
      </c>
      <c r="V910" s="87" t="s">
        <v>309</v>
      </c>
      <c r="W910" s="87" t="s">
        <v>309</v>
      </c>
      <c r="X910" s="87" t="s">
        <v>309</v>
      </c>
      <c r="Y910" s="64" t="s">
        <v>309</v>
      </c>
      <c r="AA910" s="64" t="str">
        <f>IF(Rg_ps!$E$5=Con_ve!$U$5,Con_ve!U910,IF(Rg_ps!$E$5=Con_ve!$V$5,Con_ve!V910,IF(Rg_ps!$E$5=Con_ve!$W$5,Con_ve!W910,IF(Rg_ps!$E$5=Con_ve!$X$5,Con_ve!X910,Con_ve!Y910))))</f>
        <v/>
      </c>
    </row>
    <row r="911" spans="2:27" ht="30" customHeight="1">
      <c r="B911" t="str">
        <f t="shared" si="15"/>
        <v/>
      </c>
      <c r="C911" s="97"/>
      <c r="D911" s="97"/>
      <c r="E911" s="97"/>
      <c r="F911" s="77"/>
      <c r="G911" s="156"/>
      <c r="H911" s="97"/>
      <c r="I911" s="97"/>
      <c r="J911" s="97"/>
      <c r="K911" s="97"/>
      <c r="P911" s="64" t="s">
        <v>309</v>
      </c>
      <c r="Q911" s="87" t="s">
        <v>309</v>
      </c>
      <c r="R911" s="87" t="s">
        <v>309</v>
      </c>
      <c r="S911" s="87" t="s">
        <v>309</v>
      </c>
      <c r="T911" s="87" t="s">
        <v>309</v>
      </c>
      <c r="U911" s="87" t="s">
        <v>309</v>
      </c>
      <c r="V911" s="87" t="s">
        <v>309</v>
      </c>
      <c r="W911" s="87" t="s">
        <v>309</v>
      </c>
      <c r="X911" s="87" t="s">
        <v>309</v>
      </c>
      <c r="Y911" s="64" t="s">
        <v>309</v>
      </c>
      <c r="AA911" s="64" t="str">
        <f>IF(Rg_ps!$E$5=Con_ve!$U$5,Con_ve!U911,IF(Rg_ps!$E$5=Con_ve!$V$5,Con_ve!V911,IF(Rg_ps!$E$5=Con_ve!$W$5,Con_ve!W911,IF(Rg_ps!$E$5=Con_ve!$X$5,Con_ve!X911,Con_ve!Y911))))</f>
        <v/>
      </c>
    </row>
    <row r="912" spans="2:27" ht="30" customHeight="1">
      <c r="B912" t="str">
        <f t="shared" si="15"/>
        <v/>
      </c>
      <c r="C912" s="97"/>
      <c r="D912" s="97"/>
      <c r="E912" s="97"/>
      <c r="F912" s="77"/>
      <c r="G912" s="156"/>
      <c r="H912" s="97"/>
      <c r="I912" s="97"/>
      <c r="J912" s="97"/>
      <c r="K912" s="97"/>
      <c r="P912" s="64" t="s">
        <v>309</v>
      </c>
      <c r="Q912" s="87" t="s">
        <v>309</v>
      </c>
      <c r="R912" s="87" t="s">
        <v>309</v>
      </c>
      <c r="S912" s="87" t="s">
        <v>309</v>
      </c>
      <c r="T912" s="87" t="s">
        <v>309</v>
      </c>
      <c r="U912" s="87" t="s">
        <v>309</v>
      </c>
      <c r="V912" s="87" t="s">
        <v>309</v>
      </c>
      <c r="W912" s="87" t="s">
        <v>309</v>
      </c>
      <c r="X912" s="87" t="s">
        <v>309</v>
      </c>
      <c r="Y912" s="64" t="s">
        <v>309</v>
      </c>
      <c r="AA912" s="64" t="str">
        <f>IF(Rg_ps!$E$5=Con_ve!$U$5,Con_ve!U912,IF(Rg_ps!$E$5=Con_ve!$V$5,Con_ve!V912,IF(Rg_ps!$E$5=Con_ve!$W$5,Con_ve!W912,IF(Rg_ps!$E$5=Con_ve!$X$5,Con_ve!X912,Con_ve!Y912))))</f>
        <v/>
      </c>
    </row>
    <row r="913" spans="2:27" ht="30" customHeight="1">
      <c r="B913" t="str">
        <f t="shared" si="15"/>
        <v/>
      </c>
      <c r="C913" s="97"/>
      <c r="D913" s="97"/>
      <c r="E913" s="97"/>
      <c r="F913" s="77"/>
      <c r="G913" s="156"/>
      <c r="H913" s="97"/>
      <c r="I913" s="97"/>
      <c r="J913" s="97"/>
      <c r="K913" s="97"/>
      <c r="P913" s="64" t="s">
        <v>309</v>
      </c>
      <c r="Q913" s="87" t="s">
        <v>309</v>
      </c>
      <c r="R913" s="87" t="s">
        <v>309</v>
      </c>
      <c r="S913" s="87" t="s">
        <v>309</v>
      </c>
      <c r="T913" s="87" t="s">
        <v>309</v>
      </c>
      <c r="U913" s="87" t="s">
        <v>309</v>
      </c>
      <c r="V913" s="87" t="s">
        <v>309</v>
      </c>
      <c r="W913" s="87" t="s">
        <v>309</v>
      </c>
      <c r="X913" s="87" t="s">
        <v>309</v>
      </c>
      <c r="Y913" s="64" t="s">
        <v>309</v>
      </c>
      <c r="AA913" s="64" t="str">
        <f>IF(Rg_ps!$E$5=Con_ve!$U$5,Con_ve!U913,IF(Rg_ps!$E$5=Con_ve!$V$5,Con_ve!V913,IF(Rg_ps!$E$5=Con_ve!$W$5,Con_ve!W913,IF(Rg_ps!$E$5=Con_ve!$X$5,Con_ve!X913,Con_ve!Y913))))</f>
        <v/>
      </c>
    </row>
    <row r="914" spans="2:27" ht="30" customHeight="1">
      <c r="B914" t="str">
        <f t="shared" si="15"/>
        <v/>
      </c>
      <c r="C914" s="97"/>
      <c r="D914" s="97"/>
      <c r="E914" s="97"/>
      <c r="F914" s="77"/>
      <c r="G914" s="156"/>
      <c r="H914" s="97"/>
      <c r="I914" s="97"/>
      <c r="J914" s="97"/>
      <c r="K914" s="97"/>
      <c r="P914" s="64" t="s">
        <v>309</v>
      </c>
      <c r="Q914" s="87" t="s">
        <v>309</v>
      </c>
      <c r="R914" s="87" t="s">
        <v>309</v>
      </c>
      <c r="S914" s="87" t="s">
        <v>309</v>
      </c>
      <c r="T914" s="87" t="s">
        <v>309</v>
      </c>
      <c r="U914" s="87" t="s">
        <v>309</v>
      </c>
      <c r="V914" s="87" t="s">
        <v>309</v>
      </c>
      <c r="W914" s="87" t="s">
        <v>309</v>
      </c>
      <c r="X914" s="87" t="s">
        <v>309</v>
      </c>
      <c r="Y914" s="64" t="s">
        <v>309</v>
      </c>
      <c r="AA914" s="64" t="str">
        <f>IF(Rg_ps!$E$5=Con_ve!$U$5,Con_ve!U914,IF(Rg_ps!$E$5=Con_ve!$V$5,Con_ve!V914,IF(Rg_ps!$E$5=Con_ve!$W$5,Con_ve!W914,IF(Rg_ps!$E$5=Con_ve!$X$5,Con_ve!X914,Con_ve!Y914))))</f>
        <v/>
      </c>
    </row>
    <row r="915" spans="2:27" ht="30" customHeight="1">
      <c r="B915" t="str">
        <f t="shared" si="15"/>
        <v/>
      </c>
      <c r="C915" s="97"/>
      <c r="D915" s="97"/>
      <c r="E915" s="97"/>
      <c r="F915" s="77"/>
      <c r="G915" s="156"/>
      <c r="H915" s="97"/>
      <c r="I915" s="97"/>
      <c r="J915" s="97"/>
      <c r="K915" s="97"/>
      <c r="P915" s="64" t="s">
        <v>309</v>
      </c>
      <c r="Q915" s="87" t="s">
        <v>309</v>
      </c>
      <c r="R915" s="87" t="s">
        <v>309</v>
      </c>
      <c r="S915" s="87" t="s">
        <v>309</v>
      </c>
      <c r="T915" s="87" t="s">
        <v>309</v>
      </c>
      <c r="U915" s="87" t="s">
        <v>309</v>
      </c>
      <c r="V915" s="87" t="s">
        <v>309</v>
      </c>
      <c r="W915" s="87" t="s">
        <v>309</v>
      </c>
      <c r="X915" s="87" t="s">
        <v>309</v>
      </c>
      <c r="Y915" s="64" t="s">
        <v>309</v>
      </c>
      <c r="AA915" s="64" t="str">
        <f>IF(Rg_ps!$E$5=Con_ve!$U$5,Con_ve!U915,IF(Rg_ps!$E$5=Con_ve!$V$5,Con_ve!V915,IF(Rg_ps!$E$5=Con_ve!$W$5,Con_ve!W915,IF(Rg_ps!$E$5=Con_ve!$X$5,Con_ve!X915,Con_ve!Y915))))</f>
        <v/>
      </c>
    </row>
    <row r="916" spans="2:27" ht="30" customHeight="1">
      <c r="B916" t="str">
        <f t="shared" si="15"/>
        <v/>
      </c>
      <c r="C916" s="97"/>
      <c r="D916" s="97"/>
      <c r="E916" s="97"/>
      <c r="F916" s="77"/>
      <c r="G916" s="156"/>
      <c r="H916" s="97"/>
      <c r="I916" s="97"/>
      <c r="J916" s="97"/>
      <c r="K916" s="97"/>
      <c r="P916" s="64" t="s">
        <v>309</v>
      </c>
      <c r="Q916" s="87" t="s">
        <v>309</v>
      </c>
      <c r="R916" s="87" t="s">
        <v>309</v>
      </c>
      <c r="S916" s="87" t="s">
        <v>309</v>
      </c>
      <c r="T916" s="87" t="s">
        <v>309</v>
      </c>
      <c r="U916" s="87" t="s">
        <v>309</v>
      </c>
      <c r="V916" s="87" t="s">
        <v>309</v>
      </c>
      <c r="W916" s="87" t="s">
        <v>309</v>
      </c>
      <c r="X916" s="87" t="s">
        <v>309</v>
      </c>
      <c r="Y916" s="64" t="s">
        <v>309</v>
      </c>
      <c r="AA916" s="64" t="str">
        <f>IF(Rg_ps!$E$5=Con_ve!$U$5,Con_ve!U916,IF(Rg_ps!$E$5=Con_ve!$V$5,Con_ve!V916,IF(Rg_ps!$E$5=Con_ve!$W$5,Con_ve!W916,IF(Rg_ps!$E$5=Con_ve!$X$5,Con_ve!X916,Con_ve!Y916))))</f>
        <v/>
      </c>
    </row>
    <row r="917" spans="2:27" ht="30" customHeight="1">
      <c r="B917" t="str">
        <f t="shared" si="15"/>
        <v/>
      </c>
      <c r="C917" s="97"/>
      <c r="D917" s="97"/>
      <c r="E917" s="97"/>
      <c r="F917" s="77"/>
      <c r="G917" s="156"/>
      <c r="H917" s="97"/>
      <c r="I917" s="97"/>
      <c r="J917" s="97"/>
      <c r="K917" s="97"/>
      <c r="P917" s="64" t="s">
        <v>309</v>
      </c>
      <c r="Q917" s="87" t="s">
        <v>309</v>
      </c>
      <c r="R917" s="87" t="s">
        <v>309</v>
      </c>
      <c r="S917" s="87" t="s">
        <v>309</v>
      </c>
      <c r="T917" s="87" t="s">
        <v>309</v>
      </c>
      <c r="U917" s="87" t="s">
        <v>309</v>
      </c>
      <c r="V917" s="87" t="s">
        <v>309</v>
      </c>
      <c r="W917" s="87" t="s">
        <v>309</v>
      </c>
      <c r="X917" s="87" t="s">
        <v>309</v>
      </c>
      <c r="Y917" s="64" t="s">
        <v>309</v>
      </c>
      <c r="AA917" s="64" t="str">
        <f>IF(Rg_ps!$E$5=Con_ve!$U$5,Con_ve!U917,IF(Rg_ps!$E$5=Con_ve!$V$5,Con_ve!V917,IF(Rg_ps!$E$5=Con_ve!$W$5,Con_ve!W917,IF(Rg_ps!$E$5=Con_ve!$X$5,Con_ve!X917,Con_ve!Y917))))</f>
        <v/>
      </c>
    </row>
    <row r="918" spans="2:27" ht="30" customHeight="1">
      <c r="B918" t="str">
        <f t="shared" si="15"/>
        <v/>
      </c>
      <c r="C918" s="97"/>
      <c r="D918" s="97"/>
      <c r="E918" s="97"/>
      <c r="F918" s="77"/>
      <c r="G918" s="156"/>
      <c r="H918" s="97"/>
      <c r="I918" s="97"/>
      <c r="J918" s="97"/>
      <c r="K918" s="97"/>
      <c r="P918" s="64" t="s">
        <v>309</v>
      </c>
      <c r="Q918" s="87" t="s">
        <v>309</v>
      </c>
      <c r="R918" s="87" t="s">
        <v>309</v>
      </c>
      <c r="S918" s="87" t="s">
        <v>309</v>
      </c>
      <c r="T918" s="87" t="s">
        <v>309</v>
      </c>
      <c r="U918" s="87" t="s">
        <v>309</v>
      </c>
      <c r="V918" s="87" t="s">
        <v>309</v>
      </c>
      <c r="W918" s="87" t="s">
        <v>309</v>
      </c>
      <c r="X918" s="87" t="s">
        <v>309</v>
      </c>
      <c r="Y918" s="64" t="s">
        <v>309</v>
      </c>
      <c r="AA918" s="64" t="str">
        <f>IF(Rg_ps!$E$5=Con_ve!$U$5,Con_ve!U918,IF(Rg_ps!$E$5=Con_ve!$V$5,Con_ve!V918,IF(Rg_ps!$E$5=Con_ve!$W$5,Con_ve!W918,IF(Rg_ps!$E$5=Con_ve!$X$5,Con_ve!X918,Con_ve!Y918))))</f>
        <v/>
      </c>
    </row>
    <row r="919" spans="2:27" ht="30" customHeight="1">
      <c r="B919" t="str">
        <f t="shared" si="15"/>
        <v/>
      </c>
      <c r="C919" s="97"/>
      <c r="D919" s="97"/>
      <c r="E919" s="97"/>
      <c r="F919" s="77"/>
      <c r="G919" s="156"/>
      <c r="H919" s="97"/>
      <c r="I919" s="97"/>
      <c r="J919" s="97"/>
      <c r="K919" s="97"/>
      <c r="P919" s="64" t="s">
        <v>309</v>
      </c>
      <c r="Q919" s="87" t="s">
        <v>309</v>
      </c>
      <c r="R919" s="87" t="s">
        <v>309</v>
      </c>
      <c r="S919" s="87" t="s">
        <v>309</v>
      </c>
      <c r="T919" s="87" t="s">
        <v>309</v>
      </c>
      <c r="U919" s="87" t="s">
        <v>309</v>
      </c>
      <c r="V919" s="87" t="s">
        <v>309</v>
      </c>
      <c r="W919" s="87" t="s">
        <v>309</v>
      </c>
      <c r="X919" s="87" t="s">
        <v>309</v>
      </c>
      <c r="Y919" s="64" t="s">
        <v>309</v>
      </c>
      <c r="AA919" s="64" t="str">
        <f>IF(Rg_ps!$E$5=Con_ve!$U$5,Con_ve!U919,IF(Rg_ps!$E$5=Con_ve!$V$5,Con_ve!V919,IF(Rg_ps!$E$5=Con_ve!$W$5,Con_ve!W919,IF(Rg_ps!$E$5=Con_ve!$X$5,Con_ve!X919,Con_ve!Y919))))</f>
        <v/>
      </c>
    </row>
    <row r="920" spans="2:27" ht="30" customHeight="1">
      <c r="B920" t="str">
        <f t="shared" si="15"/>
        <v/>
      </c>
      <c r="C920" s="97"/>
      <c r="D920" s="97"/>
      <c r="E920" s="97"/>
      <c r="F920" s="77"/>
      <c r="G920" s="156"/>
      <c r="H920" s="97"/>
      <c r="I920" s="97"/>
      <c r="J920" s="97"/>
      <c r="K920" s="97"/>
      <c r="P920" s="64" t="s">
        <v>309</v>
      </c>
      <c r="Q920" s="87" t="s">
        <v>309</v>
      </c>
      <c r="R920" s="87" t="s">
        <v>309</v>
      </c>
      <c r="S920" s="87" t="s">
        <v>309</v>
      </c>
      <c r="T920" s="87" t="s">
        <v>309</v>
      </c>
      <c r="U920" s="87" t="s">
        <v>309</v>
      </c>
      <c r="V920" s="87" t="s">
        <v>309</v>
      </c>
      <c r="W920" s="87" t="s">
        <v>309</v>
      </c>
      <c r="X920" s="87" t="s">
        <v>309</v>
      </c>
      <c r="Y920" s="64" t="s">
        <v>309</v>
      </c>
      <c r="AA920" s="64" t="str">
        <f>IF(Rg_ps!$E$5=Con_ve!$U$5,Con_ve!U920,IF(Rg_ps!$E$5=Con_ve!$V$5,Con_ve!V920,IF(Rg_ps!$E$5=Con_ve!$W$5,Con_ve!W920,IF(Rg_ps!$E$5=Con_ve!$X$5,Con_ve!X920,Con_ve!Y920))))</f>
        <v/>
      </c>
    </row>
    <row r="921" spans="2:27" ht="30" customHeight="1">
      <c r="B921" t="str">
        <f t="shared" si="15"/>
        <v/>
      </c>
      <c r="C921" s="97"/>
      <c r="D921" s="97"/>
      <c r="E921" s="97"/>
      <c r="F921" s="77"/>
      <c r="G921" s="156"/>
      <c r="H921" s="97"/>
      <c r="I921" s="97"/>
      <c r="J921" s="97"/>
      <c r="K921" s="97"/>
      <c r="P921" s="64" t="s">
        <v>309</v>
      </c>
      <c r="Q921" s="87" t="s">
        <v>309</v>
      </c>
      <c r="R921" s="87" t="s">
        <v>309</v>
      </c>
      <c r="S921" s="87" t="s">
        <v>309</v>
      </c>
      <c r="T921" s="87" t="s">
        <v>309</v>
      </c>
      <c r="U921" s="87" t="s">
        <v>309</v>
      </c>
      <c r="V921" s="87" t="s">
        <v>309</v>
      </c>
      <c r="W921" s="87" t="s">
        <v>309</v>
      </c>
      <c r="X921" s="87" t="s">
        <v>309</v>
      </c>
      <c r="Y921" s="64" t="s">
        <v>309</v>
      </c>
      <c r="AA921" s="64" t="str">
        <f>IF(Rg_ps!$E$5=Con_ve!$U$5,Con_ve!U921,IF(Rg_ps!$E$5=Con_ve!$V$5,Con_ve!V921,IF(Rg_ps!$E$5=Con_ve!$W$5,Con_ve!W921,IF(Rg_ps!$E$5=Con_ve!$X$5,Con_ve!X921,Con_ve!Y921))))</f>
        <v/>
      </c>
    </row>
    <row r="922" spans="2:27" ht="30" customHeight="1">
      <c r="B922" t="str">
        <f t="shared" si="15"/>
        <v/>
      </c>
      <c r="C922" s="97"/>
      <c r="D922" s="97"/>
      <c r="E922" s="97"/>
      <c r="F922" s="77"/>
      <c r="G922" s="156"/>
      <c r="H922" s="97"/>
      <c r="I922" s="97"/>
      <c r="J922" s="97"/>
      <c r="K922" s="97"/>
      <c r="P922" s="64" t="s">
        <v>309</v>
      </c>
      <c r="Q922" s="87" t="s">
        <v>309</v>
      </c>
      <c r="R922" s="87" t="s">
        <v>309</v>
      </c>
      <c r="S922" s="87" t="s">
        <v>309</v>
      </c>
      <c r="T922" s="87" t="s">
        <v>309</v>
      </c>
      <c r="U922" s="87" t="s">
        <v>309</v>
      </c>
      <c r="V922" s="87" t="s">
        <v>309</v>
      </c>
      <c r="W922" s="87" t="s">
        <v>309</v>
      </c>
      <c r="X922" s="87" t="s">
        <v>309</v>
      </c>
      <c r="Y922" s="64" t="s">
        <v>309</v>
      </c>
      <c r="AA922" s="64" t="str">
        <f>IF(Rg_ps!$E$5=Con_ve!$U$5,Con_ve!U922,IF(Rg_ps!$E$5=Con_ve!$V$5,Con_ve!V922,IF(Rg_ps!$E$5=Con_ve!$W$5,Con_ve!W922,IF(Rg_ps!$E$5=Con_ve!$X$5,Con_ve!X922,Con_ve!Y922))))</f>
        <v/>
      </c>
    </row>
    <row r="923" spans="2:27" ht="30" customHeight="1">
      <c r="B923" t="str">
        <f t="shared" si="15"/>
        <v/>
      </c>
      <c r="C923" s="97"/>
      <c r="D923" s="97"/>
      <c r="E923" s="97"/>
      <c r="F923" s="77"/>
      <c r="G923" s="156"/>
      <c r="H923" s="97"/>
      <c r="I923" s="97"/>
      <c r="J923" s="97"/>
      <c r="K923" s="97"/>
      <c r="P923" s="64" t="s">
        <v>309</v>
      </c>
      <c r="Q923" s="87" t="s">
        <v>309</v>
      </c>
      <c r="R923" s="87" t="s">
        <v>309</v>
      </c>
      <c r="S923" s="87" t="s">
        <v>309</v>
      </c>
      <c r="T923" s="87" t="s">
        <v>309</v>
      </c>
      <c r="U923" s="87" t="s">
        <v>309</v>
      </c>
      <c r="V923" s="87" t="s">
        <v>309</v>
      </c>
      <c r="W923" s="87" t="s">
        <v>309</v>
      </c>
      <c r="X923" s="87" t="s">
        <v>309</v>
      </c>
      <c r="Y923" s="64" t="s">
        <v>309</v>
      </c>
      <c r="AA923" s="64" t="str">
        <f>IF(Rg_ps!$E$5=Con_ve!$U$5,Con_ve!U923,IF(Rg_ps!$E$5=Con_ve!$V$5,Con_ve!V923,IF(Rg_ps!$E$5=Con_ve!$W$5,Con_ve!W923,IF(Rg_ps!$E$5=Con_ve!$X$5,Con_ve!X923,Con_ve!Y923))))</f>
        <v/>
      </c>
    </row>
    <row r="924" spans="2:27" ht="30" customHeight="1">
      <c r="B924" t="str">
        <f t="shared" si="15"/>
        <v/>
      </c>
      <c r="C924" s="97"/>
      <c r="D924" s="97"/>
      <c r="E924" s="97"/>
      <c r="F924" s="77"/>
      <c r="G924" s="156"/>
      <c r="H924" s="97"/>
      <c r="I924" s="97"/>
      <c r="J924" s="97"/>
      <c r="K924" s="97"/>
      <c r="P924" s="64" t="s">
        <v>309</v>
      </c>
      <c r="Q924" s="87" t="s">
        <v>309</v>
      </c>
      <c r="R924" s="87" t="s">
        <v>309</v>
      </c>
      <c r="S924" s="87" t="s">
        <v>309</v>
      </c>
      <c r="T924" s="87" t="s">
        <v>309</v>
      </c>
      <c r="U924" s="87" t="s">
        <v>309</v>
      </c>
      <c r="V924" s="87" t="s">
        <v>309</v>
      </c>
      <c r="W924" s="87" t="s">
        <v>309</v>
      </c>
      <c r="X924" s="87" t="s">
        <v>309</v>
      </c>
      <c r="Y924" s="64" t="s">
        <v>309</v>
      </c>
      <c r="AA924" s="64" t="str">
        <f>IF(Rg_ps!$E$5=Con_ve!$U$5,Con_ve!U924,IF(Rg_ps!$E$5=Con_ve!$V$5,Con_ve!V924,IF(Rg_ps!$E$5=Con_ve!$W$5,Con_ve!W924,IF(Rg_ps!$E$5=Con_ve!$X$5,Con_ve!X924,Con_ve!Y924))))</f>
        <v/>
      </c>
    </row>
    <row r="925" spans="2:27" ht="30" customHeight="1">
      <c r="B925" t="str">
        <f t="shared" si="15"/>
        <v/>
      </c>
      <c r="C925" s="97"/>
      <c r="D925" s="97"/>
      <c r="E925" s="97"/>
      <c r="F925" s="77"/>
      <c r="G925" s="156"/>
      <c r="H925" s="97"/>
      <c r="I925" s="97"/>
      <c r="J925" s="97"/>
      <c r="K925" s="97"/>
      <c r="P925" s="64" t="s">
        <v>309</v>
      </c>
      <c r="Q925" s="87" t="s">
        <v>309</v>
      </c>
      <c r="R925" s="87" t="s">
        <v>309</v>
      </c>
      <c r="S925" s="87" t="s">
        <v>309</v>
      </c>
      <c r="T925" s="87" t="s">
        <v>309</v>
      </c>
      <c r="U925" s="87" t="s">
        <v>309</v>
      </c>
      <c r="V925" s="87" t="s">
        <v>309</v>
      </c>
      <c r="W925" s="87" t="s">
        <v>309</v>
      </c>
      <c r="X925" s="87" t="s">
        <v>309</v>
      </c>
      <c r="Y925" s="64" t="s">
        <v>309</v>
      </c>
      <c r="AA925" s="64" t="str">
        <f>IF(Rg_ps!$E$5=Con_ve!$U$5,Con_ve!U925,IF(Rg_ps!$E$5=Con_ve!$V$5,Con_ve!V925,IF(Rg_ps!$E$5=Con_ve!$W$5,Con_ve!W925,IF(Rg_ps!$E$5=Con_ve!$X$5,Con_ve!X925,Con_ve!Y925))))</f>
        <v/>
      </c>
    </row>
    <row r="926" spans="2:27" ht="30" customHeight="1">
      <c r="B926" t="str">
        <f t="shared" si="15"/>
        <v/>
      </c>
      <c r="C926" s="97"/>
      <c r="D926" s="97"/>
      <c r="E926" s="97"/>
      <c r="F926" s="77"/>
      <c r="G926" s="156"/>
      <c r="H926" s="97"/>
      <c r="I926" s="97"/>
      <c r="J926" s="97"/>
      <c r="K926" s="97"/>
      <c r="P926" s="64" t="s">
        <v>309</v>
      </c>
      <c r="Q926" s="87" t="s">
        <v>309</v>
      </c>
      <c r="R926" s="87" t="s">
        <v>309</v>
      </c>
      <c r="S926" s="87" t="s">
        <v>309</v>
      </c>
      <c r="T926" s="87" t="s">
        <v>309</v>
      </c>
      <c r="U926" s="87" t="s">
        <v>309</v>
      </c>
      <c r="V926" s="87" t="s">
        <v>309</v>
      </c>
      <c r="W926" s="87" t="s">
        <v>309</v>
      </c>
      <c r="X926" s="87" t="s">
        <v>309</v>
      </c>
      <c r="Y926" s="64" t="s">
        <v>309</v>
      </c>
      <c r="AA926" s="64" t="str">
        <f>IF(Rg_ps!$E$5=Con_ve!$U$5,Con_ve!U926,IF(Rg_ps!$E$5=Con_ve!$V$5,Con_ve!V926,IF(Rg_ps!$E$5=Con_ve!$W$5,Con_ve!W926,IF(Rg_ps!$E$5=Con_ve!$X$5,Con_ve!X926,Con_ve!Y926))))</f>
        <v/>
      </c>
    </row>
    <row r="927" spans="2:27" ht="30" customHeight="1">
      <c r="B927" t="str">
        <f t="shared" si="15"/>
        <v/>
      </c>
      <c r="C927" s="97"/>
      <c r="D927" s="97"/>
      <c r="E927" s="97"/>
      <c r="F927" s="77"/>
      <c r="G927" s="156"/>
      <c r="H927" s="97"/>
      <c r="I927" s="97"/>
      <c r="J927" s="97"/>
      <c r="K927" s="97"/>
      <c r="P927" s="64" t="s">
        <v>309</v>
      </c>
      <c r="Q927" s="87" t="s">
        <v>309</v>
      </c>
      <c r="R927" s="87" t="s">
        <v>309</v>
      </c>
      <c r="S927" s="87" t="s">
        <v>309</v>
      </c>
      <c r="T927" s="87" t="s">
        <v>309</v>
      </c>
      <c r="U927" s="87" t="s">
        <v>309</v>
      </c>
      <c r="V927" s="87" t="s">
        <v>309</v>
      </c>
      <c r="W927" s="87" t="s">
        <v>309</v>
      </c>
      <c r="X927" s="87" t="s">
        <v>309</v>
      </c>
      <c r="Y927" s="64" t="s">
        <v>309</v>
      </c>
      <c r="AA927" s="64" t="str">
        <f>IF(Rg_ps!$E$5=Con_ve!$U$5,Con_ve!U927,IF(Rg_ps!$E$5=Con_ve!$V$5,Con_ve!V927,IF(Rg_ps!$E$5=Con_ve!$W$5,Con_ve!W927,IF(Rg_ps!$E$5=Con_ve!$X$5,Con_ve!X927,Con_ve!Y927))))</f>
        <v/>
      </c>
    </row>
    <row r="928" spans="2:27" ht="30" customHeight="1">
      <c r="B928" t="str">
        <f t="shared" si="15"/>
        <v/>
      </c>
      <c r="C928" s="97"/>
      <c r="D928" s="97"/>
      <c r="E928" s="97"/>
      <c r="F928" s="77"/>
      <c r="G928" s="156"/>
      <c r="H928" s="97"/>
      <c r="I928" s="97"/>
      <c r="J928" s="97"/>
      <c r="K928" s="97"/>
      <c r="P928" s="64" t="s">
        <v>309</v>
      </c>
      <c r="Q928" s="87" t="s">
        <v>309</v>
      </c>
      <c r="R928" s="87" t="s">
        <v>309</v>
      </c>
      <c r="S928" s="87" t="s">
        <v>309</v>
      </c>
      <c r="T928" s="87" t="s">
        <v>309</v>
      </c>
      <c r="U928" s="87" t="s">
        <v>309</v>
      </c>
      <c r="V928" s="87" t="s">
        <v>309</v>
      </c>
      <c r="W928" s="87" t="s">
        <v>309</v>
      </c>
      <c r="X928" s="87" t="s">
        <v>309</v>
      </c>
      <c r="Y928" s="64" t="s">
        <v>309</v>
      </c>
      <c r="AA928" s="64" t="str">
        <f>IF(Rg_ps!$E$5=Con_ve!$U$5,Con_ve!U928,IF(Rg_ps!$E$5=Con_ve!$V$5,Con_ve!V928,IF(Rg_ps!$E$5=Con_ve!$W$5,Con_ve!W928,IF(Rg_ps!$E$5=Con_ve!$X$5,Con_ve!X928,Con_ve!Y928))))</f>
        <v/>
      </c>
    </row>
    <row r="929" spans="2:27" ht="30" customHeight="1">
      <c r="B929" t="str">
        <f t="shared" si="15"/>
        <v/>
      </c>
      <c r="C929" s="97"/>
      <c r="D929" s="97"/>
      <c r="E929" s="97"/>
      <c r="F929" s="77"/>
      <c r="G929" s="156"/>
      <c r="H929" s="97"/>
      <c r="I929" s="97"/>
      <c r="J929" s="97"/>
      <c r="K929" s="97"/>
      <c r="P929" s="64" t="s">
        <v>309</v>
      </c>
      <c r="Q929" s="87" t="s">
        <v>309</v>
      </c>
      <c r="R929" s="87" t="s">
        <v>309</v>
      </c>
      <c r="S929" s="87" t="s">
        <v>309</v>
      </c>
      <c r="T929" s="87" t="s">
        <v>309</v>
      </c>
      <c r="U929" s="87" t="s">
        <v>309</v>
      </c>
      <c r="V929" s="87" t="s">
        <v>309</v>
      </c>
      <c r="W929" s="87" t="s">
        <v>309</v>
      </c>
      <c r="X929" s="87" t="s">
        <v>309</v>
      </c>
      <c r="Y929" s="64" t="s">
        <v>309</v>
      </c>
      <c r="AA929" s="64" t="str">
        <f>IF(Rg_ps!$E$5=Con_ve!$U$5,Con_ve!U929,IF(Rg_ps!$E$5=Con_ve!$V$5,Con_ve!V929,IF(Rg_ps!$E$5=Con_ve!$W$5,Con_ve!W929,IF(Rg_ps!$E$5=Con_ve!$X$5,Con_ve!X929,Con_ve!Y929))))</f>
        <v/>
      </c>
    </row>
    <row r="930" spans="2:27" ht="30" customHeight="1">
      <c r="B930" t="str">
        <f t="shared" si="15"/>
        <v/>
      </c>
      <c r="C930" s="97"/>
      <c r="D930" s="97"/>
      <c r="E930" s="97"/>
      <c r="F930" s="77"/>
      <c r="G930" s="156"/>
      <c r="H930" s="97"/>
      <c r="I930" s="97"/>
      <c r="J930" s="97"/>
      <c r="K930" s="97"/>
      <c r="P930" s="64" t="s">
        <v>309</v>
      </c>
      <c r="Q930" s="87" t="s">
        <v>309</v>
      </c>
      <c r="R930" s="87" t="s">
        <v>309</v>
      </c>
      <c r="S930" s="87" t="s">
        <v>309</v>
      </c>
      <c r="T930" s="87" t="s">
        <v>309</v>
      </c>
      <c r="U930" s="87" t="s">
        <v>309</v>
      </c>
      <c r="V930" s="87" t="s">
        <v>309</v>
      </c>
      <c r="W930" s="87" t="s">
        <v>309</v>
      </c>
      <c r="X930" s="87" t="s">
        <v>309</v>
      </c>
      <c r="Y930" s="64" t="s">
        <v>309</v>
      </c>
      <c r="AA930" s="64" t="str">
        <f>IF(Rg_ps!$E$5=Con_ve!$U$5,Con_ve!U930,IF(Rg_ps!$E$5=Con_ve!$V$5,Con_ve!V930,IF(Rg_ps!$E$5=Con_ve!$W$5,Con_ve!W930,IF(Rg_ps!$E$5=Con_ve!$X$5,Con_ve!X930,Con_ve!Y930))))</f>
        <v/>
      </c>
    </row>
    <row r="931" spans="2:27" ht="30" customHeight="1">
      <c r="B931" t="str">
        <f t="shared" si="15"/>
        <v/>
      </c>
      <c r="C931" s="97"/>
      <c r="D931" s="97"/>
      <c r="E931" s="97"/>
      <c r="F931" s="77"/>
      <c r="G931" s="156"/>
      <c r="H931" s="97"/>
      <c r="I931" s="97"/>
      <c r="J931" s="97"/>
      <c r="K931" s="97"/>
      <c r="P931" s="64" t="s">
        <v>309</v>
      </c>
      <c r="Q931" s="87" t="s">
        <v>309</v>
      </c>
      <c r="R931" s="87" t="s">
        <v>309</v>
      </c>
      <c r="S931" s="87" t="s">
        <v>309</v>
      </c>
      <c r="T931" s="87" t="s">
        <v>309</v>
      </c>
      <c r="U931" s="87" t="s">
        <v>309</v>
      </c>
      <c r="V931" s="87" t="s">
        <v>309</v>
      </c>
      <c r="W931" s="87" t="s">
        <v>309</v>
      </c>
      <c r="X931" s="87" t="s">
        <v>309</v>
      </c>
      <c r="Y931" s="64" t="s">
        <v>309</v>
      </c>
      <c r="AA931" s="64" t="str">
        <f>IF(Rg_ps!$E$5=Con_ve!$U$5,Con_ve!U931,IF(Rg_ps!$E$5=Con_ve!$V$5,Con_ve!V931,IF(Rg_ps!$E$5=Con_ve!$W$5,Con_ve!W931,IF(Rg_ps!$E$5=Con_ve!$X$5,Con_ve!X931,Con_ve!Y931))))</f>
        <v/>
      </c>
    </row>
    <row r="932" spans="2:27" ht="30" customHeight="1">
      <c r="B932" t="str">
        <f t="shared" si="15"/>
        <v/>
      </c>
      <c r="C932" s="97"/>
      <c r="D932" s="97"/>
      <c r="E932" s="97"/>
      <c r="F932" s="77"/>
      <c r="G932" s="156"/>
      <c r="H932" s="97"/>
      <c r="I932" s="97"/>
      <c r="J932" s="97"/>
      <c r="K932" s="97"/>
      <c r="P932" s="64" t="s">
        <v>309</v>
      </c>
      <c r="Q932" s="87" t="s">
        <v>309</v>
      </c>
      <c r="R932" s="87" t="s">
        <v>309</v>
      </c>
      <c r="S932" s="87" t="s">
        <v>309</v>
      </c>
      <c r="T932" s="87" t="s">
        <v>309</v>
      </c>
      <c r="U932" s="87" t="s">
        <v>309</v>
      </c>
      <c r="V932" s="87" t="s">
        <v>309</v>
      </c>
      <c r="W932" s="87" t="s">
        <v>309</v>
      </c>
      <c r="X932" s="87" t="s">
        <v>309</v>
      </c>
      <c r="Y932" s="64" t="s">
        <v>309</v>
      </c>
      <c r="AA932" s="64" t="str">
        <f>IF(Rg_ps!$E$5=Con_ve!$U$5,Con_ve!U932,IF(Rg_ps!$E$5=Con_ve!$V$5,Con_ve!V932,IF(Rg_ps!$E$5=Con_ve!$W$5,Con_ve!W932,IF(Rg_ps!$E$5=Con_ve!$X$5,Con_ve!X932,Con_ve!Y932))))</f>
        <v/>
      </c>
    </row>
    <row r="933" spans="2:27" ht="30" customHeight="1">
      <c r="B933" t="str">
        <f t="shared" si="15"/>
        <v/>
      </c>
      <c r="C933" s="97"/>
      <c r="D933" s="97"/>
      <c r="E933" s="97"/>
      <c r="F933" s="77"/>
      <c r="G933" s="156"/>
      <c r="H933" s="97"/>
      <c r="I933" s="97"/>
      <c r="J933" s="97"/>
      <c r="K933" s="97"/>
      <c r="P933" s="64" t="s">
        <v>309</v>
      </c>
      <c r="Q933" s="87" t="s">
        <v>309</v>
      </c>
      <c r="R933" s="87" t="s">
        <v>309</v>
      </c>
      <c r="S933" s="87" t="s">
        <v>309</v>
      </c>
      <c r="T933" s="87" t="s">
        <v>309</v>
      </c>
      <c r="U933" s="87" t="s">
        <v>309</v>
      </c>
      <c r="V933" s="87" t="s">
        <v>309</v>
      </c>
      <c r="W933" s="87" t="s">
        <v>309</v>
      </c>
      <c r="X933" s="87" t="s">
        <v>309</v>
      </c>
      <c r="Y933" s="64" t="s">
        <v>309</v>
      </c>
      <c r="AA933" s="64" t="str">
        <f>IF(Rg_ps!$E$5=Con_ve!$U$5,Con_ve!U933,IF(Rg_ps!$E$5=Con_ve!$V$5,Con_ve!V933,IF(Rg_ps!$E$5=Con_ve!$W$5,Con_ve!W933,IF(Rg_ps!$E$5=Con_ve!$X$5,Con_ve!X933,Con_ve!Y933))))</f>
        <v/>
      </c>
    </row>
    <row r="934" spans="2:27" ht="30" customHeight="1">
      <c r="B934" t="str">
        <f t="shared" si="15"/>
        <v/>
      </c>
      <c r="C934" s="97"/>
      <c r="D934" s="97"/>
      <c r="E934" s="97"/>
      <c r="F934" s="77"/>
      <c r="G934" s="156"/>
      <c r="H934" s="97"/>
      <c r="I934" s="97"/>
      <c r="J934" s="97"/>
      <c r="K934" s="97"/>
      <c r="P934" s="64" t="s">
        <v>309</v>
      </c>
      <c r="Q934" s="87" t="s">
        <v>309</v>
      </c>
      <c r="R934" s="87" t="s">
        <v>309</v>
      </c>
      <c r="S934" s="87" t="s">
        <v>309</v>
      </c>
      <c r="T934" s="87" t="s">
        <v>309</v>
      </c>
      <c r="U934" s="87" t="s">
        <v>309</v>
      </c>
      <c r="V934" s="87" t="s">
        <v>309</v>
      </c>
      <c r="W934" s="87" t="s">
        <v>309</v>
      </c>
      <c r="X934" s="87" t="s">
        <v>309</v>
      </c>
      <c r="Y934" s="64" t="s">
        <v>309</v>
      </c>
      <c r="AA934" s="64" t="str">
        <f>IF(Rg_ps!$E$5=Con_ve!$U$5,Con_ve!U934,IF(Rg_ps!$E$5=Con_ve!$V$5,Con_ve!V934,IF(Rg_ps!$E$5=Con_ve!$W$5,Con_ve!W934,IF(Rg_ps!$E$5=Con_ve!$X$5,Con_ve!X934,Con_ve!Y934))))</f>
        <v/>
      </c>
    </row>
    <row r="935" spans="2:27" ht="30" customHeight="1">
      <c r="B935" t="str">
        <f t="shared" si="15"/>
        <v/>
      </c>
      <c r="C935" s="97"/>
      <c r="D935" s="97"/>
      <c r="E935" s="97"/>
      <c r="F935" s="77"/>
      <c r="G935" s="156"/>
      <c r="H935" s="97"/>
      <c r="I935" s="97"/>
      <c r="J935" s="97"/>
      <c r="K935" s="97"/>
      <c r="P935" s="64" t="s">
        <v>309</v>
      </c>
      <c r="Q935" s="87" t="s">
        <v>309</v>
      </c>
      <c r="R935" s="87" t="s">
        <v>309</v>
      </c>
      <c r="S935" s="87" t="s">
        <v>309</v>
      </c>
      <c r="T935" s="87" t="s">
        <v>309</v>
      </c>
      <c r="U935" s="87" t="s">
        <v>309</v>
      </c>
      <c r="V935" s="87" t="s">
        <v>309</v>
      </c>
      <c r="W935" s="87" t="s">
        <v>309</v>
      </c>
      <c r="X935" s="87" t="s">
        <v>309</v>
      </c>
      <c r="Y935" s="64" t="s">
        <v>309</v>
      </c>
      <c r="AA935" s="64" t="str">
        <f>IF(Rg_ps!$E$5=Con_ve!$U$5,Con_ve!U935,IF(Rg_ps!$E$5=Con_ve!$V$5,Con_ve!V935,IF(Rg_ps!$E$5=Con_ve!$W$5,Con_ve!W935,IF(Rg_ps!$E$5=Con_ve!$X$5,Con_ve!X935,Con_ve!Y935))))</f>
        <v/>
      </c>
    </row>
    <row r="936" spans="2:27" ht="30" customHeight="1">
      <c r="B936" t="str">
        <f t="shared" si="15"/>
        <v/>
      </c>
      <c r="C936" s="97"/>
      <c r="D936" s="97"/>
      <c r="E936" s="97"/>
      <c r="F936" s="77"/>
      <c r="G936" s="156"/>
      <c r="H936" s="97"/>
      <c r="I936" s="97"/>
      <c r="J936" s="97"/>
      <c r="K936" s="97"/>
      <c r="P936" s="64" t="s">
        <v>309</v>
      </c>
      <c r="Q936" s="87" t="s">
        <v>309</v>
      </c>
      <c r="R936" s="87" t="s">
        <v>309</v>
      </c>
      <c r="S936" s="87" t="s">
        <v>309</v>
      </c>
      <c r="T936" s="87" t="s">
        <v>309</v>
      </c>
      <c r="U936" s="87" t="s">
        <v>309</v>
      </c>
      <c r="V936" s="87" t="s">
        <v>309</v>
      </c>
      <c r="W936" s="87" t="s">
        <v>309</v>
      </c>
      <c r="X936" s="87" t="s">
        <v>309</v>
      </c>
      <c r="Y936" s="64" t="s">
        <v>309</v>
      </c>
      <c r="AA936" s="64" t="str">
        <f>IF(Rg_ps!$E$5=Con_ve!$U$5,Con_ve!U936,IF(Rg_ps!$E$5=Con_ve!$V$5,Con_ve!V936,IF(Rg_ps!$E$5=Con_ve!$W$5,Con_ve!W936,IF(Rg_ps!$E$5=Con_ve!$X$5,Con_ve!X936,Con_ve!Y936))))</f>
        <v/>
      </c>
    </row>
    <row r="937" spans="2:27" ht="30" customHeight="1">
      <c r="B937" t="str">
        <f t="shared" si="15"/>
        <v/>
      </c>
      <c r="C937" s="97"/>
      <c r="D937" s="97"/>
      <c r="E937" s="97"/>
      <c r="F937" s="77"/>
      <c r="G937" s="156"/>
      <c r="H937" s="97"/>
      <c r="I937" s="97"/>
      <c r="J937" s="97"/>
      <c r="K937" s="97"/>
      <c r="P937" s="64" t="s">
        <v>309</v>
      </c>
      <c r="Q937" s="87" t="s">
        <v>309</v>
      </c>
      <c r="R937" s="87" t="s">
        <v>309</v>
      </c>
      <c r="S937" s="87" t="s">
        <v>309</v>
      </c>
      <c r="T937" s="87" t="s">
        <v>309</v>
      </c>
      <c r="U937" s="87" t="s">
        <v>309</v>
      </c>
      <c r="V937" s="87" t="s">
        <v>309</v>
      </c>
      <c r="W937" s="87" t="s">
        <v>309</v>
      </c>
      <c r="X937" s="87" t="s">
        <v>309</v>
      </c>
      <c r="Y937" s="64" t="s">
        <v>309</v>
      </c>
      <c r="AA937" s="64" t="str">
        <f>IF(Rg_ps!$E$5=Con_ve!$U$5,Con_ve!U937,IF(Rg_ps!$E$5=Con_ve!$V$5,Con_ve!V937,IF(Rg_ps!$E$5=Con_ve!$W$5,Con_ve!W937,IF(Rg_ps!$E$5=Con_ve!$X$5,Con_ve!X937,Con_ve!Y937))))</f>
        <v/>
      </c>
    </row>
    <row r="938" spans="2:27" ht="30" customHeight="1">
      <c r="B938" t="str">
        <f t="shared" si="15"/>
        <v/>
      </c>
      <c r="C938" s="97"/>
      <c r="D938" s="97"/>
      <c r="E938" s="97"/>
      <c r="F938" s="77"/>
      <c r="G938" s="156"/>
      <c r="H938" s="97"/>
      <c r="I938" s="97"/>
      <c r="J938" s="97"/>
      <c r="K938" s="97"/>
      <c r="P938" s="64" t="s">
        <v>309</v>
      </c>
      <c r="Q938" s="87" t="s">
        <v>309</v>
      </c>
      <c r="R938" s="87" t="s">
        <v>309</v>
      </c>
      <c r="S938" s="87" t="s">
        <v>309</v>
      </c>
      <c r="T938" s="87" t="s">
        <v>309</v>
      </c>
      <c r="U938" s="87" t="s">
        <v>309</v>
      </c>
      <c r="V938" s="87" t="s">
        <v>309</v>
      </c>
      <c r="W938" s="87" t="s">
        <v>309</v>
      </c>
      <c r="X938" s="87" t="s">
        <v>309</v>
      </c>
      <c r="Y938" s="64" t="s">
        <v>309</v>
      </c>
      <c r="AA938" s="64" t="str">
        <f>IF(Rg_ps!$E$5=Con_ve!$U$5,Con_ve!U938,IF(Rg_ps!$E$5=Con_ve!$V$5,Con_ve!V938,IF(Rg_ps!$E$5=Con_ve!$W$5,Con_ve!W938,IF(Rg_ps!$E$5=Con_ve!$X$5,Con_ve!X938,Con_ve!Y938))))</f>
        <v/>
      </c>
    </row>
    <row r="939" spans="2:27" ht="30" customHeight="1">
      <c r="B939" t="str">
        <f t="shared" si="15"/>
        <v/>
      </c>
      <c r="C939" s="97"/>
      <c r="D939" s="97"/>
      <c r="E939" s="97"/>
      <c r="F939" s="77"/>
      <c r="G939" s="156"/>
      <c r="H939" s="97"/>
      <c r="I939" s="97"/>
      <c r="J939" s="97"/>
      <c r="K939" s="97"/>
      <c r="P939" s="64" t="s">
        <v>309</v>
      </c>
      <c r="Q939" s="87" t="s">
        <v>309</v>
      </c>
      <c r="R939" s="87" t="s">
        <v>309</v>
      </c>
      <c r="S939" s="87" t="s">
        <v>309</v>
      </c>
      <c r="T939" s="87" t="s">
        <v>309</v>
      </c>
      <c r="U939" s="87" t="s">
        <v>309</v>
      </c>
      <c r="V939" s="87" t="s">
        <v>309</v>
      </c>
      <c r="W939" s="87" t="s">
        <v>309</v>
      </c>
      <c r="X939" s="87" t="s">
        <v>309</v>
      </c>
      <c r="Y939" s="64" t="s">
        <v>309</v>
      </c>
      <c r="AA939" s="64" t="str">
        <f>IF(Rg_ps!$E$5=Con_ve!$U$5,Con_ve!U939,IF(Rg_ps!$E$5=Con_ve!$V$5,Con_ve!V939,IF(Rg_ps!$E$5=Con_ve!$W$5,Con_ve!W939,IF(Rg_ps!$E$5=Con_ve!$X$5,Con_ve!X939,Con_ve!Y939))))</f>
        <v/>
      </c>
    </row>
    <row r="940" spans="2:27" ht="30" customHeight="1">
      <c r="B940" t="str">
        <f t="shared" si="15"/>
        <v/>
      </c>
      <c r="C940" s="97"/>
      <c r="D940" s="97"/>
      <c r="E940" s="97"/>
      <c r="F940" s="77"/>
      <c r="G940" s="156"/>
      <c r="H940" s="97"/>
      <c r="I940" s="97"/>
      <c r="J940" s="97"/>
      <c r="K940" s="97"/>
      <c r="P940" s="64" t="s">
        <v>309</v>
      </c>
      <c r="Q940" s="87" t="s">
        <v>309</v>
      </c>
      <c r="R940" s="87" t="s">
        <v>309</v>
      </c>
      <c r="S940" s="87" t="s">
        <v>309</v>
      </c>
      <c r="T940" s="87" t="s">
        <v>309</v>
      </c>
      <c r="U940" s="87" t="s">
        <v>309</v>
      </c>
      <c r="V940" s="87" t="s">
        <v>309</v>
      </c>
      <c r="W940" s="87" t="s">
        <v>309</v>
      </c>
      <c r="X940" s="87" t="s">
        <v>309</v>
      </c>
      <c r="Y940" s="64" t="s">
        <v>309</v>
      </c>
      <c r="AA940" s="64" t="str">
        <f>IF(Rg_ps!$E$5=Con_ve!$U$5,Con_ve!U940,IF(Rg_ps!$E$5=Con_ve!$V$5,Con_ve!V940,IF(Rg_ps!$E$5=Con_ve!$W$5,Con_ve!W940,IF(Rg_ps!$E$5=Con_ve!$X$5,Con_ve!X940,Con_ve!Y940))))</f>
        <v/>
      </c>
    </row>
    <row r="941" spans="2:27" ht="30" customHeight="1">
      <c r="B941" t="str">
        <f t="shared" si="15"/>
        <v/>
      </c>
      <c r="C941" s="97"/>
      <c r="D941" s="97"/>
      <c r="E941" s="97"/>
      <c r="F941" s="77"/>
      <c r="G941" s="156"/>
      <c r="H941" s="97"/>
      <c r="I941" s="97"/>
      <c r="J941" s="97"/>
      <c r="K941" s="97"/>
      <c r="P941" s="64" t="s">
        <v>309</v>
      </c>
      <c r="Q941" s="87" t="s">
        <v>309</v>
      </c>
      <c r="R941" s="87" t="s">
        <v>309</v>
      </c>
      <c r="S941" s="87" t="s">
        <v>309</v>
      </c>
      <c r="T941" s="87" t="s">
        <v>309</v>
      </c>
      <c r="U941" s="87" t="s">
        <v>309</v>
      </c>
      <c r="V941" s="87" t="s">
        <v>309</v>
      </c>
      <c r="W941" s="87" t="s">
        <v>309</v>
      </c>
      <c r="X941" s="87" t="s">
        <v>309</v>
      </c>
      <c r="Y941" s="64" t="s">
        <v>309</v>
      </c>
      <c r="AA941" s="64" t="str">
        <f>IF(Rg_ps!$E$5=Con_ve!$U$5,Con_ve!U941,IF(Rg_ps!$E$5=Con_ve!$V$5,Con_ve!V941,IF(Rg_ps!$E$5=Con_ve!$W$5,Con_ve!W941,IF(Rg_ps!$E$5=Con_ve!$X$5,Con_ve!X941,Con_ve!Y941))))</f>
        <v/>
      </c>
    </row>
    <row r="942" spans="2:27" ht="30" customHeight="1">
      <c r="B942" t="str">
        <f t="shared" si="15"/>
        <v/>
      </c>
      <c r="C942" s="97"/>
      <c r="D942" s="97"/>
      <c r="E942" s="97"/>
      <c r="F942" s="77"/>
      <c r="G942" s="156"/>
      <c r="H942" s="97"/>
      <c r="I942" s="97"/>
      <c r="J942" s="97"/>
      <c r="K942" s="97"/>
      <c r="P942" s="64" t="s">
        <v>309</v>
      </c>
      <c r="Q942" s="87" t="s">
        <v>309</v>
      </c>
      <c r="R942" s="87" t="s">
        <v>309</v>
      </c>
      <c r="S942" s="87" t="s">
        <v>309</v>
      </c>
      <c r="T942" s="87" t="s">
        <v>309</v>
      </c>
      <c r="U942" s="87" t="s">
        <v>309</v>
      </c>
      <c r="V942" s="87" t="s">
        <v>309</v>
      </c>
      <c r="W942" s="87" t="s">
        <v>309</v>
      </c>
      <c r="X942" s="87" t="s">
        <v>309</v>
      </c>
      <c r="Y942" s="64" t="s">
        <v>309</v>
      </c>
      <c r="AA942" s="64" t="str">
        <f>IF(Rg_ps!$E$5=Con_ve!$U$5,Con_ve!U942,IF(Rg_ps!$E$5=Con_ve!$V$5,Con_ve!V942,IF(Rg_ps!$E$5=Con_ve!$W$5,Con_ve!W942,IF(Rg_ps!$E$5=Con_ve!$X$5,Con_ve!X942,Con_ve!Y942))))</f>
        <v/>
      </c>
    </row>
    <row r="943" spans="2:27" ht="30" customHeight="1">
      <c r="B943" t="str">
        <f t="shared" si="15"/>
        <v/>
      </c>
      <c r="C943" s="97"/>
      <c r="D943" s="97"/>
      <c r="E943" s="97"/>
      <c r="F943" s="77"/>
      <c r="G943" s="156"/>
      <c r="H943" s="97"/>
      <c r="I943" s="97"/>
      <c r="J943" s="97"/>
      <c r="K943" s="97"/>
      <c r="P943" s="64" t="s">
        <v>309</v>
      </c>
      <c r="Q943" s="87" t="s">
        <v>309</v>
      </c>
      <c r="R943" s="87" t="s">
        <v>309</v>
      </c>
      <c r="S943" s="87" t="s">
        <v>309</v>
      </c>
      <c r="T943" s="87" t="s">
        <v>309</v>
      </c>
      <c r="U943" s="87" t="s">
        <v>309</v>
      </c>
      <c r="V943" s="87" t="s">
        <v>309</v>
      </c>
      <c r="W943" s="87" t="s">
        <v>309</v>
      </c>
      <c r="X943" s="87" t="s">
        <v>309</v>
      </c>
      <c r="Y943" s="64" t="s">
        <v>309</v>
      </c>
      <c r="AA943" s="64" t="str">
        <f>IF(Rg_ps!$E$5=Con_ve!$U$5,Con_ve!U943,IF(Rg_ps!$E$5=Con_ve!$V$5,Con_ve!V943,IF(Rg_ps!$E$5=Con_ve!$W$5,Con_ve!W943,IF(Rg_ps!$E$5=Con_ve!$X$5,Con_ve!X943,Con_ve!Y943))))</f>
        <v/>
      </c>
    </row>
    <row r="944" spans="2:27" ht="30" customHeight="1">
      <c r="B944" t="str">
        <f t="shared" si="15"/>
        <v/>
      </c>
      <c r="C944" s="97"/>
      <c r="D944" s="97"/>
      <c r="E944" s="97"/>
      <c r="F944" s="77"/>
      <c r="G944" s="156"/>
      <c r="H944" s="97"/>
      <c r="I944" s="97"/>
      <c r="J944" s="97"/>
      <c r="K944" s="97"/>
      <c r="P944" s="64" t="s">
        <v>309</v>
      </c>
      <c r="Q944" s="87" t="s">
        <v>309</v>
      </c>
      <c r="R944" s="87" t="s">
        <v>309</v>
      </c>
      <c r="S944" s="87" t="s">
        <v>309</v>
      </c>
      <c r="T944" s="87" t="s">
        <v>309</v>
      </c>
      <c r="U944" s="87" t="s">
        <v>309</v>
      </c>
      <c r="V944" s="87" t="s">
        <v>309</v>
      </c>
      <c r="W944" s="87" t="s">
        <v>309</v>
      </c>
      <c r="X944" s="87" t="s">
        <v>309</v>
      </c>
      <c r="Y944" s="64" t="s">
        <v>309</v>
      </c>
      <c r="AA944" s="64" t="str">
        <f>IF(Rg_ps!$E$5=Con_ve!$U$5,Con_ve!U944,IF(Rg_ps!$E$5=Con_ve!$V$5,Con_ve!V944,IF(Rg_ps!$E$5=Con_ve!$W$5,Con_ve!W944,IF(Rg_ps!$E$5=Con_ve!$X$5,Con_ve!X944,Con_ve!Y944))))</f>
        <v/>
      </c>
    </row>
    <row r="945" spans="2:27" ht="30" customHeight="1">
      <c r="B945" t="str">
        <f t="shared" si="15"/>
        <v/>
      </c>
      <c r="C945" s="97"/>
      <c r="D945" s="97"/>
      <c r="E945" s="97"/>
      <c r="F945" s="77"/>
      <c r="G945" s="156"/>
      <c r="H945" s="97"/>
      <c r="I945" s="97"/>
      <c r="J945" s="97"/>
      <c r="K945" s="97"/>
      <c r="P945" s="64" t="s">
        <v>309</v>
      </c>
      <c r="Q945" s="87" t="s">
        <v>309</v>
      </c>
      <c r="R945" s="87" t="s">
        <v>309</v>
      </c>
      <c r="S945" s="87" t="s">
        <v>309</v>
      </c>
      <c r="T945" s="87" t="s">
        <v>309</v>
      </c>
      <c r="U945" s="87" t="s">
        <v>309</v>
      </c>
      <c r="V945" s="87" t="s">
        <v>309</v>
      </c>
      <c r="W945" s="87" t="s">
        <v>309</v>
      </c>
      <c r="X945" s="87" t="s">
        <v>309</v>
      </c>
      <c r="Y945" s="64" t="s">
        <v>309</v>
      </c>
      <c r="AA945" s="64" t="str">
        <f>IF(Rg_ps!$E$5=Con_ve!$U$5,Con_ve!U945,IF(Rg_ps!$E$5=Con_ve!$V$5,Con_ve!V945,IF(Rg_ps!$E$5=Con_ve!$W$5,Con_ve!W945,IF(Rg_ps!$E$5=Con_ve!$X$5,Con_ve!X945,Con_ve!Y945))))</f>
        <v/>
      </c>
    </row>
    <row r="946" spans="2:27" ht="30" customHeight="1">
      <c r="B946" t="str">
        <f t="shared" si="15"/>
        <v/>
      </c>
      <c r="C946" s="97"/>
      <c r="D946" s="97"/>
      <c r="E946" s="97"/>
      <c r="F946" s="77"/>
      <c r="G946" s="156"/>
      <c r="H946" s="97"/>
      <c r="I946" s="97"/>
      <c r="J946" s="97"/>
      <c r="K946" s="97"/>
      <c r="P946" s="64" t="s">
        <v>309</v>
      </c>
      <c r="Q946" s="87" t="s">
        <v>309</v>
      </c>
      <c r="R946" s="87" t="s">
        <v>309</v>
      </c>
      <c r="S946" s="87" t="s">
        <v>309</v>
      </c>
      <c r="T946" s="87" t="s">
        <v>309</v>
      </c>
      <c r="U946" s="87" t="s">
        <v>309</v>
      </c>
      <c r="V946" s="87" t="s">
        <v>309</v>
      </c>
      <c r="W946" s="87" t="s">
        <v>309</v>
      </c>
      <c r="X946" s="87" t="s">
        <v>309</v>
      </c>
      <c r="Y946" s="64" t="s">
        <v>309</v>
      </c>
      <c r="AA946" s="64" t="str">
        <f>IF(Rg_ps!$E$5=Con_ve!$U$5,Con_ve!U946,IF(Rg_ps!$E$5=Con_ve!$V$5,Con_ve!V946,IF(Rg_ps!$E$5=Con_ve!$W$5,Con_ve!W946,IF(Rg_ps!$E$5=Con_ve!$X$5,Con_ve!X946,Con_ve!Y946))))</f>
        <v/>
      </c>
    </row>
    <row r="947" spans="2:27" ht="30" customHeight="1">
      <c r="B947" t="str">
        <f t="shared" si="15"/>
        <v/>
      </c>
      <c r="C947" s="97"/>
      <c r="D947" s="97"/>
      <c r="E947" s="97"/>
      <c r="F947" s="77"/>
      <c r="G947" s="156"/>
      <c r="H947" s="97"/>
      <c r="I947" s="97"/>
      <c r="J947" s="97"/>
      <c r="K947" s="97"/>
      <c r="P947" s="64" t="s">
        <v>309</v>
      </c>
      <c r="Q947" s="87" t="s">
        <v>309</v>
      </c>
      <c r="R947" s="87" t="s">
        <v>309</v>
      </c>
      <c r="S947" s="87" t="s">
        <v>309</v>
      </c>
      <c r="T947" s="87" t="s">
        <v>309</v>
      </c>
      <c r="U947" s="87" t="s">
        <v>309</v>
      </c>
      <c r="V947" s="87" t="s">
        <v>309</v>
      </c>
      <c r="W947" s="87" t="s">
        <v>309</v>
      </c>
      <c r="X947" s="87" t="s">
        <v>309</v>
      </c>
      <c r="Y947" s="64" t="s">
        <v>309</v>
      </c>
      <c r="AA947" s="64" t="str">
        <f>IF(Rg_ps!$E$5=Con_ve!$U$5,Con_ve!U947,IF(Rg_ps!$E$5=Con_ve!$V$5,Con_ve!V947,IF(Rg_ps!$E$5=Con_ve!$W$5,Con_ve!W947,IF(Rg_ps!$E$5=Con_ve!$X$5,Con_ve!X947,Con_ve!Y947))))</f>
        <v/>
      </c>
    </row>
    <row r="948" spans="2:27" ht="30" customHeight="1">
      <c r="B948" t="str">
        <f t="shared" si="15"/>
        <v/>
      </c>
      <c r="C948" s="97"/>
      <c r="D948" s="97"/>
      <c r="E948" s="97"/>
      <c r="F948" s="77"/>
      <c r="G948" s="156"/>
      <c r="H948" s="97"/>
      <c r="I948" s="97"/>
      <c r="J948" s="97"/>
      <c r="K948" s="97"/>
      <c r="P948" s="64" t="s">
        <v>309</v>
      </c>
      <c r="Q948" s="87" t="s">
        <v>309</v>
      </c>
      <c r="R948" s="87" t="s">
        <v>309</v>
      </c>
      <c r="S948" s="87" t="s">
        <v>309</v>
      </c>
      <c r="T948" s="87" t="s">
        <v>309</v>
      </c>
      <c r="U948" s="87" t="s">
        <v>309</v>
      </c>
      <c r="V948" s="87" t="s">
        <v>309</v>
      </c>
      <c r="W948" s="87" t="s">
        <v>309</v>
      </c>
      <c r="X948" s="87" t="s">
        <v>309</v>
      </c>
      <c r="Y948" s="64" t="s">
        <v>309</v>
      </c>
      <c r="AA948" s="64" t="str">
        <f>IF(Rg_ps!$E$5=Con_ve!$U$5,Con_ve!U948,IF(Rg_ps!$E$5=Con_ve!$V$5,Con_ve!V948,IF(Rg_ps!$E$5=Con_ve!$W$5,Con_ve!W948,IF(Rg_ps!$E$5=Con_ve!$X$5,Con_ve!X948,Con_ve!Y948))))</f>
        <v/>
      </c>
    </row>
    <row r="949" spans="2:27" ht="30" customHeight="1">
      <c r="B949" t="str">
        <f t="shared" si="15"/>
        <v/>
      </c>
      <c r="C949" s="97"/>
      <c r="D949" s="97"/>
      <c r="E949" s="97"/>
      <c r="F949" s="77"/>
      <c r="G949" s="156"/>
      <c r="H949" s="97"/>
      <c r="I949" s="97"/>
      <c r="J949" s="97"/>
      <c r="K949" s="97"/>
      <c r="P949" s="64" t="s">
        <v>309</v>
      </c>
      <c r="Q949" s="87" t="s">
        <v>309</v>
      </c>
      <c r="R949" s="87" t="s">
        <v>309</v>
      </c>
      <c r="S949" s="87" t="s">
        <v>309</v>
      </c>
      <c r="T949" s="87" t="s">
        <v>309</v>
      </c>
      <c r="U949" s="87" t="s">
        <v>309</v>
      </c>
      <c r="V949" s="87" t="s">
        <v>309</v>
      </c>
      <c r="W949" s="87" t="s">
        <v>309</v>
      </c>
      <c r="X949" s="87" t="s">
        <v>309</v>
      </c>
      <c r="Y949" s="64" t="s">
        <v>309</v>
      </c>
      <c r="AA949" s="64" t="str">
        <f>IF(Rg_ps!$E$5=Con_ve!$U$5,Con_ve!U949,IF(Rg_ps!$E$5=Con_ve!$V$5,Con_ve!V949,IF(Rg_ps!$E$5=Con_ve!$W$5,Con_ve!W949,IF(Rg_ps!$E$5=Con_ve!$X$5,Con_ve!X949,Con_ve!Y949))))</f>
        <v/>
      </c>
    </row>
    <row r="950" spans="2:27" ht="30" customHeight="1">
      <c r="B950" t="str">
        <f t="shared" si="15"/>
        <v/>
      </c>
      <c r="C950" s="97"/>
      <c r="D950" s="97"/>
      <c r="E950" s="97"/>
      <c r="F950" s="77"/>
      <c r="G950" s="156"/>
      <c r="H950" s="97"/>
      <c r="I950" s="97"/>
      <c r="J950" s="97"/>
      <c r="K950" s="97"/>
      <c r="P950" s="64" t="s">
        <v>309</v>
      </c>
      <c r="Q950" s="87" t="s">
        <v>309</v>
      </c>
      <c r="R950" s="87" t="s">
        <v>309</v>
      </c>
      <c r="S950" s="87" t="s">
        <v>309</v>
      </c>
      <c r="T950" s="87" t="s">
        <v>309</v>
      </c>
      <c r="U950" s="87" t="s">
        <v>309</v>
      </c>
      <c r="V950" s="87" t="s">
        <v>309</v>
      </c>
      <c r="W950" s="87" t="s">
        <v>309</v>
      </c>
      <c r="X950" s="87" t="s">
        <v>309</v>
      </c>
      <c r="Y950" s="64" t="s">
        <v>309</v>
      </c>
      <c r="AA950" s="64" t="str">
        <f>IF(Rg_ps!$E$5=Con_ve!$U$5,Con_ve!U950,IF(Rg_ps!$E$5=Con_ve!$V$5,Con_ve!V950,IF(Rg_ps!$E$5=Con_ve!$W$5,Con_ve!W950,IF(Rg_ps!$E$5=Con_ve!$X$5,Con_ve!X950,Con_ve!Y950))))</f>
        <v/>
      </c>
    </row>
    <row r="951" spans="2:27" ht="30" customHeight="1">
      <c r="B951" t="str">
        <f t="shared" si="15"/>
        <v/>
      </c>
      <c r="C951" s="97"/>
      <c r="D951" s="97"/>
      <c r="E951" s="97"/>
      <c r="F951" s="77"/>
      <c r="G951" s="156"/>
      <c r="H951" s="97"/>
      <c r="I951" s="97"/>
      <c r="J951" s="97"/>
      <c r="K951" s="97"/>
      <c r="P951" s="64" t="s">
        <v>309</v>
      </c>
      <c r="Q951" s="87" t="s">
        <v>309</v>
      </c>
      <c r="R951" s="87" t="s">
        <v>309</v>
      </c>
      <c r="S951" s="87" t="s">
        <v>309</v>
      </c>
      <c r="T951" s="87" t="s">
        <v>309</v>
      </c>
      <c r="U951" s="87" t="s">
        <v>309</v>
      </c>
      <c r="V951" s="87" t="s">
        <v>309</v>
      </c>
      <c r="W951" s="87" t="s">
        <v>309</v>
      </c>
      <c r="X951" s="87" t="s">
        <v>309</v>
      </c>
      <c r="Y951" s="64" t="s">
        <v>309</v>
      </c>
      <c r="AA951" s="64" t="str">
        <f>IF(Rg_ps!$E$5=Con_ve!$U$5,Con_ve!U951,IF(Rg_ps!$E$5=Con_ve!$V$5,Con_ve!V951,IF(Rg_ps!$E$5=Con_ve!$W$5,Con_ve!W951,IF(Rg_ps!$E$5=Con_ve!$X$5,Con_ve!X951,Con_ve!Y951))))</f>
        <v/>
      </c>
    </row>
    <row r="952" spans="2:27" ht="30" customHeight="1">
      <c r="B952" t="str">
        <f t="shared" si="15"/>
        <v/>
      </c>
      <c r="C952" s="97"/>
      <c r="D952" s="97"/>
      <c r="E952" s="97"/>
      <c r="F952" s="77"/>
      <c r="G952" s="156"/>
      <c r="H952" s="97"/>
      <c r="I952" s="97"/>
      <c r="J952" s="97"/>
      <c r="K952" s="97"/>
      <c r="P952" s="64" t="s">
        <v>309</v>
      </c>
      <c r="Q952" s="87" t="s">
        <v>309</v>
      </c>
      <c r="R952" s="87" t="s">
        <v>309</v>
      </c>
      <c r="S952" s="87" t="s">
        <v>309</v>
      </c>
      <c r="T952" s="87" t="s">
        <v>309</v>
      </c>
      <c r="U952" s="87" t="s">
        <v>309</v>
      </c>
      <c r="V952" s="87" t="s">
        <v>309</v>
      </c>
      <c r="W952" s="87" t="s">
        <v>309</v>
      </c>
      <c r="X952" s="87" t="s">
        <v>309</v>
      </c>
      <c r="Y952" s="64" t="s">
        <v>309</v>
      </c>
      <c r="AA952" s="64" t="str">
        <f>IF(Rg_ps!$E$5=Con_ve!$U$5,Con_ve!U952,IF(Rg_ps!$E$5=Con_ve!$V$5,Con_ve!V952,IF(Rg_ps!$E$5=Con_ve!$W$5,Con_ve!W952,IF(Rg_ps!$E$5=Con_ve!$X$5,Con_ve!X952,Con_ve!Y952))))</f>
        <v/>
      </c>
    </row>
    <row r="953" spans="2:27" ht="30" customHeight="1">
      <c r="B953" t="str">
        <f t="shared" si="15"/>
        <v/>
      </c>
      <c r="C953" s="97"/>
      <c r="D953" s="97"/>
      <c r="E953" s="97"/>
      <c r="F953" s="77"/>
      <c r="G953" s="156"/>
      <c r="H953" s="97"/>
      <c r="I953" s="97"/>
      <c r="J953" s="97"/>
      <c r="K953" s="97"/>
      <c r="P953" s="64" t="s">
        <v>309</v>
      </c>
      <c r="Q953" s="87" t="s">
        <v>309</v>
      </c>
      <c r="R953" s="87" t="s">
        <v>309</v>
      </c>
      <c r="S953" s="87" t="s">
        <v>309</v>
      </c>
      <c r="T953" s="87" t="s">
        <v>309</v>
      </c>
      <c r="U953" s="87" t="s">
        <v>309</v>
      </c>
      <c r="V953" s="87" t="s">
        <v>309</v>
      </c>
      <c r="W953" s="87" t="s">
        <v>309</v>
      </c>
      <c r="X953" s="87" t="s">
        <v>309</v>
      </c>
      <c r="Y953" s="64" t="s">
        <v>309</v>
      </c>
      <c r="AA953" s="64" t="str">
        <f>IF(Rg_ps!$E$5=Con_ve!$U$5,Con_ve!U953,IF(Rg_ps!$E$5=Con_ve!$V$5,Con_ve!V953,IF(Rg_ps!$E$5=Con_ve!$W$5,Con_ve!W953,IF(Rg_ps!$E$5=Con_ve!$X$5,Con_ve!X953,Con_ve!Y953))))</f>
        <v/>
      </c>
    </row>
    <row r="954" spans="2:27" ht="30" customHeight="1">
      <c r="B954" t="str">
        <f t="shared" si="15"/>
        <v/>
      </c>
      <c r="C954" s="97"/>
      <c r="D954" s="97"/>
      <c r="E954" s="97"/>
      <c r="F954" s="77"/>
      <c r="G954" s="156"/>
      <c r="H954" s="97"/>
      <c r="I954" s="97"/>
      <c r="J954" s="97"/>
      <c r="K954" s="97"/>
      <c r="P954" s="64" t="s">
        <v>309</v>
      </c>
      <c r="Q954" s="87" t="s">
        <v>309</v>
      </c>
      <c r="R954" s="87" t="s">
        <v>309</v>
      </c>
      <c r="S954" s="87" t="s">
        <v>309</v>
      </c>
      <c r="T954" s="87" t="s">
        <v>309</v>
      </c>
      <c r="U954" s="87" t="s">
        <v>309</v>
      </c>
      <c r="V954" s="87" t="s">
        <v>309</v>
      </c>
      <c r="W954" s="87" t="s">
        <v>309</v>
      </c>
      <c r="X954" s="87" t="s">
        <v>309</v>
      </c>
      <c r="Y954" s="64" t="s">
        <v>309</v>
      </c>
      <c r="AA954" s="64" t="str">
        <f>IF(Rg_ps!$E$5=Con_ve!$U$5,Con_ve!U954,IF(Rg_ps!$E$5=Con_ve!$V$5,Con_ve!V954,IF(Rg_ps!$E$5=Con_ve!$W$5,Con_ve!W954,IF(Rg_ps!$E$5=Con_ve!$X$5,Con_ve!X954,Con_ve!Y954))))</f>
        <v/>
      </c>
    </row>
    <row r="955" spans="2:27" ht="30" customHeight="1">
      <c r="B955" t="str">
        <f t="shared" si="15"/>
        <v/>
      </c>
      <c r="C955" s="97"/>
      <c r="D955" s="97"/>
      <c r="E955" s="97"/>
      <c r="F955" s="77"/>
      <c r="G955" s="156"/>
      <c r="H955" s="97"/>
      <c r="I955" s="97"/>
      <c r="J955" s="97"/>
      <c r="K955" s="97"/>
      <c r="P955" s="64" t="s">
        <v>309</v>
      </c>
      <c r="Q955" s="87" t="s">
        <v>309</v>
      </c>
      <c r="R955" s="87" t="s">
        <v>309</v>
      </c>
      <c r="S955" s="87" t="s">
        <v>309</v>
      </c>
      <c r="T955" s="87" t="s">
        <v>309</v>
      </c>
      <c r="U955" s="87" t="s">
        <v>309</v>
      </c>
      <c r="V955" s="87" t="s">
        <v>309</v>
      </c>
      <c r="W955" s="87" t="s">
        <v>309</v>
      </c>
      <c r="X955" s="87" t="s">
        <v>309</v>
      </c>
      <c r="Y955" s="64" t="s">
        <v>309</v>
      </c>
      <c r="AA955" s="64" t="str">
        <f>IF(Rg_ps!$E$5=Con_ve!$U$5,Con_ve!U955,IF(Rg_ps!$E$5=Con_ve!$V$5,Con_ve!V955,IF(Rg_ps!$E$5=Con_ve!$W$5,Con_ve!W955,IF(Rg_ps!$E$5=Con_ve!$X$5,Con_ve!X955,Con_ve!Y955))))</f>
        <v/>
      </c>
    </row>
    <row r="956" spans="2:27" ht="30" customHeight="1">
      <c r="B956" t="str">
        <f t="shared" si="15"/>
        <v/>
      </c>
      <c r="C956" s="97"/>
      <c r="D956" s="97"/>
      <c r="E956" s="97"/>
      <c r="F956" s="77"/>
      <c r="G956" s="156"/>
      <c r="H956" s="97"/>
      <c r="I956" s="97"/>
      <c r="J956" s="97"/>
      <c r="K956" s="97"/>
      <c r="P956" s="64" t="s">
        <v>309</v>
      </c>
      <c r="Q956" s="87" t="s">
        <v>309</v>
      </c>
      <c r="R956" s="87" t="s">
        <v>309</v>
      </c>
      <c r="S956" s="87" t="s">
        <v>309</v>
      </c>
      <c r="T956" s="87" t="s">
        <v>309</v>
      </c>
      <c r="U956" s="87" t="s">
        <v>309</v>
      </c>
      <c r="V956" s="87" t="s">
        <v>309</v>
      </c>
      <c r="W956" s="87" t="s">
        <v>309</v>
      </c>
      <c r="X956" s="87" t="s">
        <v>309</v>
      </c>
      <c r="Y956" s="64" t="s">
        <v>309</v>
      </c>
      <c r="AA956" s="64" t="str">
        <f>IF(Rg_ps!$E$5=Con_ve!$U$5,Con_ve!U956,IF(Rg_ps!$E$5=Con_ve!$V$5,Con_ve!V956,IF(Rg_ps!$E$5=Con_ve!$W$5,Con_ve!W956,IF(Rg_ps!$E$5=Con_ve!$X$5,Con_ve!X956,Con_ve!Y956))))</f>
        <v/>
      </c>
    </row>
    <row r="957" spans="2:27" ht="30" customHeight="1">
      <c r="B957" t="str">
        <f t="shared" si="15"/>
        <v/>
      </c>
      <c r="C957" s="97"/>
      <c r="D957" s="97"/>
      <c r="E957" s="97"/>
      <c r="F957" s="77"/>
      <c r="G957" s="156"/>
      <c r="H957" s="97"/>
      <c r="I957" s="97"/>
      <c r="J957" s="97"/>
      <c r="K957" s="97"/>
      <c r="P957" s="64" t="s">
        <v>309</v>
      </c>
      <c r="Q957" s="87" t="s">
        <v>309</v>
      </c>
      <c r="R957" s="87" t="s">
        <v>309</v>
      </c>
      <c r="S957" s="87" t="s">
        <v>309</v>
      </c>
      <c r="T957" s="87" t="s">
        <v>309</v>
      </c>
      <c r="U957" s="87" t="s">
        <v>309</v>
      </c>
      <c r="V957" s="87" t="s">
        <v>309</v>
      </c>
      <c r="W957" s="87" t="s">
        <v>309</v>
      </c>
      <c r="X957" s="87" t="s">
        <v>309</v>
      </c>
      <c r="Y957" s="64" t="s">
        <v>309</v>
      </c>
      <c r="AA957" s="64" t="str">
        <f>IF(Rg_ps!$E$5=Con_ve!$U$5,Con_ve!U957,IF(Rg_ps!$E$5=Con_ve!$V$5,Con_ve!V957,IF(Rg_ps!$E$5=Con_ve!$W$5,Con_ve!W957,IF(Rg_ps!$E$5=Con_ve!$X$5,Con_ve!X957,Con_ve!Y957))))</f>
        <v/>
      </c>
    </row>
    <row r="958" spans="2:27" ht="30" customHeight="1">
      <c r="B958" t="str">
        <f t="shared" si="15"/>
        <v/>
      </c>
      <c r="C958" s="97"/>
      <c r="D958" s="97"/>
      <c r="E958" s="97"/>
      <c r="F958" s="77"/>
      <c r="G958" s="156"/>
      <c r="H958" s="97"/>
      <c r="I958" s="97"/>
      <c r="J958" s="97"/>
      <c r="K958" s="97"/>
      <c r="P958" s="64" t="s">
        <v>309</v>
      </c>
      <c r="Q958" s="87" t="s">
        <v>309</v>
      </c>
      <c r="R958" s="87" t="s">
        <v>309</v>
      </c>
      <c r="S958" s="87" t="s">
        <v>309</v>
      </c>
      <c r="T958" s="87" t="s">
        <v>309</v>
      </c>
      <c r="U958" s="87" t="s">
        <v>309</v>
      </c>
      <c r="V958" s="87" t="s">
        <v>309</v>
      </c>
      <c r="W958" s="87" t="s">
        <v>309</v>
      </c>
      <c r="X958" s="87" t="s">
        <v>309</v>
      </c>
      <c r="Y958" s="64" t="s">
        <v>309</v>
      </c>
      <c r="AA958" s="64" t="str">
        <f>IF(Rg_ps!$E$5=Con_ve!$U$5,Con_ve!U958,IF(Rg_ps!$E$5=Con_ve!$V$5,Con_ve!V958,IF(Rg_ps!$E$5=Con_ve!$W$5,Con_ve!W958,IF(Rg_ps!$E$5=Con_ve!$X$5,Con_ve!X958,Con_ve!Y958))))</f>
        <v/>
      </c>
    </row>
    <row r="959" spans="2:27" ht="30" customHeight="1">
      <c r="B959" t="str">
        <f t="shared" si="15"/>
        <v/>
      </c>
      <c r="C959" s="97"/>
      <c r="D959" s="97"/>
      <c r="E959" s="97"/>
      <c r="F959" s="77"/>
      <c r="G959" s="156"/>
      <c r="H959" s="97"/>
      <c r="I959" s="97"/>
      <c r="J959" s="97"/>
      <c r="K959" s="97"/>
      <c r="P959" s="64" t="s">
        <v>309</v>
      </c>
      <c r="Q959" s="87" t="s">
        <v>309</v>
      </c>
      <c r="R959" s="87" t="s">
        <v>309</v>
      </c>
      <c r="S959" s="87" t="s">
        <v>309</v>
      </c>
      <c r="T959" s="87" t="s">
        <v>309</v>
      </c>
      <c r="U959" s="87" t="s">
        <v>309</v>
      </c>
      <c r="V959" s="87" t="s">
        <v>309</v>
      </c>
      <c r="W959" s="87" t="s">
        <v>309</v>
      </c>
      <c r="X959" s="87" t="s">
        <v>309</v>
      </c>
      <c r="Y959" s="64" t="s">
        <v>309</v>
      </c>
      <c r="AA959" s="64" t="str">
        <f>IF(Rg_ps!$E$5=Con_ve!$U$5,Con_ve!U959,IF(Rg_ps!$E$5=Con_ve!$V$5,Con_ve!V959,IF(Rg_ps!$E$5=Con_ve!$W$5,Con_ve!W959,IF(Rg_ps!$E$5=Con_ve!$X$5,Con_ve!X959,Con_ve!Y959))))</f>
        <v/>
      </c>
    </row>
    <row r="960" spans="2:27" ht="30" customHeight="1">
      <c r="B960" t="str">
        <f t="shared" si="15"/>
        <v/>
      </c>
      <c r="C960" s="97"/>
      <c r="D960" s="97"/>
      <c r="E960" s="97"/>
      <c r="F960" s="77"/>
      <c r="G960" s="156"/>
      <c r="H960" s="97"/>
      <c r="I960" s="97"/>
      <c r="J960" s="97"/>
      <c r="K960" s="97"/>
      <c r="P960" s="64" t="s">
        <v>309</v>
      </c>
      <c r="Q960" s="87" t="s">
        <v>309</v>
      </c>
      <c r="R960" s="87" t="s">
        <v>309</v>
      </c>
      <c r="S960" s="87" t="s">
        <v>309</v>
      </c>
      <c r="T960" s="87" t="s">
        <v>309</v>
      </c>
      <c r="U960" s="87" t="s">
        <v>309</v>
      </c>
      <c r="V960" s="87" t="s">
        <v>309</v>
      </c>
      <c r="W960" s="87" t="s">
        <v>309</v>
      </c>
      <c r="X960" s="87" t="s">
        <v>309</v>
      </c>
      <c r="Y960" s="64" t="s">
        <v>309</v>
      </c>
      <c r="AA960" s="64" t="str">
        <f>IF(Rg_ps!$E$5=Con_ve!$U$5,Con_ve!U960,IF(Rg_ps!$E$5=Con_ve!$V$5,Con_ve!V960,IF(Rg_ps!$E$5=Con_ve!$W$5,Con_ve!W960,IF(Rg_ps!$E$5=Con_ve!$X$5,Con_ve!X960,Con_ve!Y960))))</f>
        <v/>
      </c>
    </row>
    <row r="961" spans="2:27" ht="30" customHeight="1">
      <c r="B961" t="str">
        <f t="shared" si="15"/>
        <v/>
      </c>
      <c r="C961" s="97"/>
      <c r="D961" s="97"/>
      <c r="E961" s="97"/>
      <c r="F961" s="77"/>
      <c r="G961" s="156"/>
      <c r="H961" s="97"/>
      <c r="I961" s="97"/>
      <c r="J961" s="97"/>
      <c r="K961" s="97"/>
      <c r="P961" s="64" t="s">
        <v>309</v>
      </c>
      <c r="Q961" s="87" t="s">
        <v>309</v>
      </c>
      <c r="R961" s="87" t="s">
        <v>309</v>
      </c>
      <c r="S961" s="87" t="s">
        <v>309</v>
      </c>
      <c r="T961" s="87" t="s">
        <v>309</v>
      </c>
      <c r="U961" s="87" t="s">
        <v>309</v>
      </c>
      <c r="V961" s="87" t="s">
        <v>309</v>
      </c>
      <c r="W961" s="87" t="s">
        <v>309</v>
      </c>
      <c r="X961" s="87" t="s">
        <v>309</v>
      </c>
      <c r="Y961" s="64" t="s">
        <v>309</v>
      </c>
      <c r="AA961" s="64" t="str">
        <f>IF(Rg_ps!$E$5=Con_ve!$U$5,Con_ve!U961,IF(Rg_ps!$E$5=Con_ve!$V$5,Con_ve!V961,IF(Rg_ps!$E$5=Con_ve!$W$5,Con_ve!W961,IF(Rg_ps!$E$5=Con_ve!$X$5,Con_ve!X961,Con_ve!Y961))))</f>
        <v/>
      </c>
    </row>
    <row r="962" spans="2:27" ht="30" customHeight="1">
      <c r="B962" t="str">
        <f t="shared" si="15"/>
        <v/>
      </c>
      <c r="C962" s="97"/>
      <c r="D962" s="97"/>
      <c r="E962" s="97"/>
      <c r="F962" s="77"/>
      <c r="G962" s="156"/>
      <c r="H962" s="97"/>
      <c r="I962" s="97"/>
      <c r="J962" s="97"/>
      <c r="K962" s="97"/>
      <c r="P962" s="64" t="s">
        <v>309</v>
      </c>
      <c r="Q962" s="87" t="s">
        <v>309</v>
      </c>
      <c r="R962" s="87" t="s">
        <v>309</v>
      </c>
      <c r="S962" s="87" t="s">
        <v>309</v>
      </c>
      <c r="T962" s="87" t="s">
        <v>309</v>
      </c>
      <c r="U962" s="87" t="s">
        <v>309</v>
      </c>
      <c r="V962" s="87" t="s">
        <v>309</v>
      </c>
      <c r="W962" s="87" t="s">
        <v>309</v>
      </c>
      <c r="X962" s="87" t="s">
        <v>309</v>
      </c>
      <c r="Y962" s="64" t="s">
        <v>309</v>
      </c>
      <c r="AA962" s="64" t="str">
        <f>IF(Rg_ps!$E$5=Con_ve!$U$5,Con_ve!U962,IF(Rg_ps!$E$5=Con_ve!$V$5,Con_ve!V962,IF(Rg_ps!$E$5=Con_ve!$W$5,Con_ve!W962,IF(Rg_ps!$E$5=Con_ve!$X$5,Con_ve!X962,Con_ve!Y962))))</f>
        <v/>
      </c>
    </row>
    <row r="963" spans="2:27" ht="30" customHeight="1">
      <c r="B963" t="str">
        <f t="shared" si="15"/>
        <v/>
      </c>
      <c r="C963" s="97"/>
      <c r="D963" s="97"/>
      <c r="E963" s="97"/>
      <c r="F963" s="77"/>
      <c r="G963" s="156"/>
      <c r="H963" s="97"/>
      <c r="I963" s="97"/>
      <c r="J963" s="97"/>
      <c r="K963" s="97"/>
      <c r="P963" s="64" t="s">
        <v>309</v>
      </c>
      <c r="Q963" s="87" t="s">
        <v>309</v>
      </c>
      <c r="R963" s="87" t="s">
        <v>309</v>
      </c>
      <c r="S963" s="87" t="s">
        <v>309</v>
      </c>
      <c r="T963" s="87" t="s">
        <v>309</v>
      </c>
      <c r="U963" s="87" t="s">
        <v>309</v>
      </c>
      <c r="V963" s="87" t="s">
        <v>309</v>
      </c>
      <c r="W963" s="87" t="s">
        <v>309</v>
      </c>
      <c r="X963" s="87" t="s">
        <v>309</v>
      </c>
      <c r="Y963" s="64" t="s">
        <v>309</v>
      </c>
      <c r="AA963" s="64" t="str">
        <f>IF(Rg_ps!$E$5=Con_ve!$U$5,Con_ve!U963,IF(Rg_ps!$E$5=Con_ve!$V$5,Con_ve!V963,IF(Rg_ps!$E$5=Con_ve!$W$5,Con_ve!W963,IF(Rg_ps!$E$5=Con_ve!$X$5,Con_ve!X963,Con_ve!Y963))))</f>
        <v/>
      </c>
    </row>
    <row r="964" spans="2:27" ht="30" customHeight="1">
      <c r="B964" t="str">
        <f t="shared" si="15"/>
        <v/>
      </c>
      <c r="C964" s="97"/>
      <c r="D964" s="97"/>
      <c r="E964" s="97"/>
      <c r="F964" s="77"/>
      <c r="G964" s="156"/>
      <c r="H964" s="97"/>
      <c r="I964" s="97"/>
      <c r="J964" s="97"/>
      <c r="K964" s="97"/>
      <c r="P964" s="64" t="s">
        <v>309</v>
      </c>
      <c r="Q964" s="87" t="s">
        <v>309</v>
      </c>
      <c r="R964" s="87" t="s">
        <v>309</v>
      </c>
      <c r="S964" s="87" t="s">
        <v>309</v>
      </c>
      <c r="T964" s="87" t="s">
        <v>309</v>
      </c>
      <c r="U964" s="87" t="s">
        <v>309</v>
      </c>
      <c r="V964" s="87" t="s">
        <v>309</v>
      </c>
      <c r="W964" s="87" t="s">
        <v>309</v>
      </c>
      <c r="X964" s="87" t="s">
        <v>309</v>
      </c>
      <c r="Y964" s="64" t="s">
        <v>309</v>
      </c>
      <c r="AA964" s="64" t="str">
        <f>IF(Rg_ps!$E$5=Con_ve!$U$5,Con_ve!U964,IF(Rg_ps!$E$5=Con_ve!$V$5,Con_ve!V964,IF(Rg_ps!$E$5=Con_ve!$W$5,Con_ve!W964,IF(Rg_ps!$E$5=Con_ve!$X$5,Con_ve!X964,Con_ve!Y964))))</f>
        <v/>
      </c>
    </row>
    <row r="965" spans="2:27" ht="30" customHeight="1">
      <c r="B965" t="str">
        <f t="shared" si="15"/>
        <v/>
      </c>
      <c r="C965" s="97"/>
      <c r="D965" s="97"/>
      <c r="E965" s="97"/>
      <c r="F965" s="77"/>
      <c r="G965" s="156"/>
      <c r="H965" s="97"/>
      <c r="I965" s="97"/>
      <c r="J965" s="97"/>
      <c r="K965" s="97"/>
      <c r="P965" s="64" t="s">
        <v>309</v>
      </c>
      <c r="Q965" s="87" t="s">
        <v>309</v>
      </c>
      <c r="R965" s="87" t="s">
        <v>309</v>
      </c>
      <c r="S965" s="87" t="s">
        <v>309</v>
      </c>
      <c r="T965" s="87" t="s">
        <v>309</v>
      </c>
      <c r="U965" s="87" t="s">
        <v>309</v>
      </c>
      <c r="V965" s="87" t="s">
        <v>309</v>
      </c>
      <c r="W965" s="87" t="s">
        <v>309</v>
      </c>
      <c r="X965" s="87" t="s">
        <v>309</v>
      </c>
      <c r="Y965" s="64" t="s">
        <v>309</v>
      </c>
      <c r="AA965" s="64" t="str">
        <f>IF(Rg_ps!$E$5=Con_ve!$U$5,Con_ve!U965,IF(Rg_ps!$E$5=Con_ve!$V$5,Con_ve!V965,IF(Rg_ps!$E$5=Con_ve!$W$5,Con_ve!W965,IF(Rg_ps!$E$5=Con_ve!$X$5,Con_ve!X965,Con_ve!Y965))))</f>
        <v/>
      </c>
    </row>
    <row r="966" spans="2:27" ht="30" customHeight="1">
      <c r="B966" t="str">
        <f t="shared" si="15"/>
        <v/>
      </c>
      <c r="C966" s="97"/>
      <c r="D966" s="97"/>
      <c r="E966" s="97"/>
      <c r="F966" s="77"/>
      <c r="G966" s="156"/>
      <c r="H966" s="97"/>
      <c r="I966" s="97"/>
      <c r="J966" s="97"/>
      <c r="K966" s="97"/>
      <c r="P966" s="64" t="s">
        <v>309</v>
      </c>
      <c r="Q966" s="87" t="s">
        <v>309</v>
      </c>
      <c r="R966" s="87" t="s">
        <v>309</v>
      </c>
      <c r="S966" s="87" t="s">
        <v>309</v>
      </c>
      <c r="T966" s="87" t="s">
        <v>309</v>
      </c>
      <c r="U966" s="87" t="s">
        <v>309</v>
      </c>
      <c r="V966" s="87" t="s">
        <v>309</v>
      </c>
      <c r="W966" s="87" t="s">
        <v>309</v>
      </c>
      <c r="X966" s="87" t="s">
        <v>309</v>
      </c>
      <c r="Y966" s="64" t="s">
        <v>309</v>
      </c>
      <c r="AA966" s="64" t="str">
        <f>IF(Rg_ps!$E$5=Con_ve!$U$5,Con_ve!U966,IF(Rg_ps!$E$5=Con_ve!$V$5,Con_ve!V966,IF(Rg_ps!$E$5=Con_ve!$W$5,Con_ve!W966,IF(Rg_ps!$E$5=Con_ve!$X$5,Con_ve!X966,Con_ve!Y966))))</f>
        <v/>
      </c>
    </row>
    <row r="967" spans="2:27" ht="30" customHeight="1">
      <c r="B967" t="str">
        <f t="shared" ref="B967:B1005" si="16">IF(G967="","",MONTH(G967))</f>
        <v/>
      </c>
      <c r="C967" s="97"/>
      <c r="D967" s="97"/>
      <c r="E967" s="97"/>
      <c r="F967" s="77"/>
      <c r="G967" s="156"/>
      <c r="H967" s="97"/>
      <c r="I967" s="97"/>
      <c r="J967" s="97"/>
      <c r="K967" s="97"/>
      <c r="P967" s="64" t="s">
        <v>309</v>
      </c>
      <c r="Q967" s="87" t="s">
        <v>309</v>
      </c>
      <c r="R967" s="87" t="s">
        <v>309</v>
      </c>
      <c r="S967" s="87" t="s">
        <v>309</v>
      </c>
      <c r="T967" s="87" t="s">
        <v>309</v>
      </c>
      <c r="U967" s="87" t="s">
        <v>309</v>
      </c>
      <c r="V967" s="87" t="s">
        <v>309</v>
      </c>
      <c r="W967" s="87" t="s">
        <v>309</v>
      </c>
      <c r="X967" s="87" t="s">
        <v>309</v>
      </c>
      <c r="Y967" s="64" t="s">
        <v>309</v>
      </c>
      <c r="AA967" s="64" t="str">
        <f>IF(Rg_ps!$E$5=Con_ve!$U$5,Con_ve!U967,IF(Rg_ps!$E$5=Con_ve!$V$5,Con_ve!V967,IF(Rg_ps!$E$5=Con_ve!$W$5,Con_ve!W967,IF(Rg_ps!$E$5=Con_ve!$X$5,Con_ve!X967,Con_ve!Y967))))</f>
        <v/>
      </c>
    </row>
    <row r="968" spans="2:27" ht="30" customHeight="1">
      <c r="B968" t="str">
        <f t="shared" si="16"/>
        <v/>
      </c>
      <c r="C968" s="97"/>
      <c r="D968" s="97"/>
      <c r="E968" s="97"/>
      <c r="F968" s="77"/>
      <c r="G968" s="156"/>
      <c r="H968" s="97"/>
      <c r="I968" s="97"/>
      <c r="J968" s="97"/>
      <c r="K968" s="97"/>
      <c r="P968" s="64" t="s">
        <v>309</v>
      </c>
      <c r="Q968" s="87" t="s">
        <v>309</v>
      </c>
      <c r="R968" s="87" t="s">
        <v>309</v>
      </c>
      <c r="S968" s="87" t="s">
        <v>309</v>
      </c>
      <c r="T968" s="87" t="s">
        <v>309</v>
      </c>
      <c r="U968" s="87" t="s">
        <v>309</v>
      </c>
      <c r="V968" s="87" t="s">
        <v>309</v>
      </c>
      <c r="W968" s="87" t="s">
        <v>309</v>
      </c>
      <c r="X968" s="87" t="s">
        <v>309</v>
      </c>
      <c r="Y968" s="64" t="s">
        <v>309</v>
      </c>
      <c r="AA968" s="64" t="str">
        <f>IF(Rg_ps!$E$5=Con_ve!$U$5,Con_ve!U968,IF(Rg_ps!$E$5=Con_ve!$V$5,Con_ve!V968,IF(Rg_ps!$E$5=Con_ve!$W$5,Con_ve!W968,IF(Rg_ps!$E$5=Con_ve!$X$5,Con_ve!X968,Con_ve!Y968))))</f>
        <v/>
      </c>
    </row>
    <row r="969" spans="2:27" ht="30" customHeight="1">
      <c r="B969" t="str">
        <f t="shared" si="16"/>
        <v/>
      </c>
      <c r="C969" s="97"/>
      <c r="D969" s="97"/>
      <c r="E969" s="97"/>
      <c r="F969" s="77"/>
      <c r="G969" s="156"/>
      <c r="H969" s="97"/>
      <c r="I969" s="97"/>
      <c r="J969" s="97"/>
      <c r="K969" s="97"/>
      <c r="P969" s="64" t="s">
        <v>309</v>
      </c>
      <c r="Q969" s="87" t="s">
        <v>309</v>
      </c>
      <c r="R969" s="87" t="s">
        <v>309</v>
      </c>
      <c r="S969" s="87" t="s">
        <v>309</v>
      </c>
      <c r="T969" s="87" t="s">
        <v>309</v>
      </c>
      <c r="U969" s="87" t="s">
        <v>309</v>
      </c>
      <c r="V969" s="87" t="s">
        <v>309</v>
      </c>
      <c r="W969" s="87" t="s">
        <v>309</v>
      </c>
      <c r="X969" s="87" t="s">
        <v>309</v>
      </c>
      <c r="Y969" s="64" t="s">
        <v>309</v>
      </c>
      <c r="AA969" s="64" t="str">
        <f>IF(Rg_ps!$E$5=Con_ve!$U$5,Con_ve!U969,IF(Rg_ps!$E$5=Con_ve!$V$5,Con_ve!V969,IF(Rg_ps!$E$5=Con_ve!$W$5,Con_ve!W969,IF(Rg_ps!$E$5=Con_ve!$X$5,Con_ve!X969,Con_ve!Y969))))</f>
        <v/>
      </c>
    </row>
    <row r="970" spans="2:27" ht="30" customHeight="1">
      <c r="B970" t="str">
        <f t="shared" si="16"/>
        <v/>
      </c>
      <c r="C970" s="97"/>
      <c r="D970" s="97"/>
      <c r="E970" s="97"/>
      <c r="F970" s="77"/>
      <c r="G970" s="156"/>
      <c r="H970" s="97"/>
      <c r="I970" s="97"/>
      <c r="J970" s="97"/>
      <c r="K970" s="97"/>
      <c r="P970" s="64" t="s">
        <v>309</v>
      </c>
      <c r="Q970" s="87" t="s">
        <v>309</v>
      </c>
      <c r="R970" s="87" t="s">
        <v>309</v>
      </c>
      <c r="S970" s="87" t="s">
        <v>309</v>
      </c>
      <c r="T970" s="87" t="s">
        <v>309</v>
      </c>
      <c r="U970" s="87" t="s">
        <v>309</v>
      </c>
      <c r="V970" s="87" t="s">
        <v>309</v>
      </c>
      <c r="W970" s="87" t="s">
        <v>309</v>
      </c>
      <c r="X970" s="87" t="s">
        <v>309</v>
      </c>
      <c r="Y970" s="64" t="s">
        <v>309</v>
      </c>
      <c r="AA970" s="64" t="str">
        <f>IF(Rg_ps!$E$5=Con_ve!$U$5,Con_ve!U970,IF(Rg_ps!$E$5=Con_ve!$V$5,Con_ve!V970,IF(Rg_ps!$E$5=Con_ve!$W$5,Con_ve!W970,IF(Rg_ps!$E$5=Con_ve!$X$5,Con_ve!X970,Con_ve!Y970))))</f>
        <v/>
      </c>
    </row>
    <row r="971" spans="2:27" ht="30" customHeight="1">
      <c r="B971" t="str">
        <f t="shared" si="16"/>
        <v/>
      </c>
      <c r="C971" s="97"/>
      <c r="D971" s="97"/>
      <c r="E971" s="97"/>
      <c r="F971" s="77"/>
      <c r="G971" s="156"/>
      <c r="H971" s="97"/>
      <c r="I971" s="97"/>
      <c r="J971" s="97"/>
      <c r="K971" s="97"/>
      <c r="P971" s="64" t="s">
        <v>309</v>
      </c>
      <c r="Q971" s="87" t="s">
        <v>309</v>
      </c>
      <c r="R971" s="87" t="s">
        <v>309</v>
      </c>
      <c r="S971" s="87" t="s">
        <v>309</v>
      </c>
      <c r="T971" s="87" t="s">
        <v>309</v>
      </c>
      <c r="U971" s="87" t="s">
        <v>309</v>
      </c>
      <c r="V971" s="87" t="s">
        <v>309</v>
      </c>
      <c r="W971" s="87" t="s">
        <v>309</v>
      </c>
      <c r="X971" s="87" t="s">
        <v>309</v>
      </c>
      <c r="Y971" s="64" t="s">
        <v>309</v>
      </c>
      <c r="AA971" s="64" t="str">
        <f>IF(Rg_ps!$E$5=Con_ve!$U$5,Con_ve!U971,IF(Rg_ps!$E$5=Con_ve!$V$5,Con_ve!V971,IF(Rg_ps!$E$5=Con_ve!$W$5,Con_ve!W971,IF(Rg_ps!$E$5=Con_ve!$X$5,Con_ve!X971,Con_ve!Y971))))</f>
        <v/>
      </c>
    </row>
    <row r="972" spans="2:27" ht="30" customHeight="1">
      <c r="B972" t="str">
        <f t="shared" si="16"/>
        <v/>
      </c>
      <c r="C972" s="97"/>
      <c r="D972" s="97"/>
      <c r="E972" s="97"/>
      <c r="F972" s="77"/>
      <c r="G972" s="156"/>
      <c r="H972" s="97"/>
      <c r="I972" s="97"/>
      <c r="J972" s="97"/>
      <c r="K972" s="97"/>
      <c r="P972" s="64" t="s">
        <v>309</v>
      </c>
      <c r="Q972" s="87" t="s">
        <v>309</v>
      </c>
      <c r="R972" s="87" t="s">
        <v>309</v>
      </c>
      <c r="S972" s="87" t="s">
        <v>309</v>
      </c>
      <c r="T972" s="87" t="s">
        <v>309</v>
      </c>
      <c r="U972" s="87" t="s">
        <v>309</v>
      </c>
      <c r="V972" s="87" t="s">
        <v>309</v>
      </c>
      <c r="W972" s="87" t="s">
        <v>309</v>
      </c>
      <c r="X972" s="87" t="s">
        <v>309</v>
      </c>
      <c r="Y972" s="64" t="s">
        <v>309</v>
      </c>
      <c r="AA972" s="64" t="str">
        <f>IF(Rg_ps!$E$5=Con_ve!$U$5,Con_ve!U972,IF(Rg_ps!$E$5=Con_ve!$V$5,Con_ve!V972,IF(Rg_ps!$E$5=Con_ve!$W$5,Con_ve!W972,IF(Rg_ps!$E$5=Con_ve!$X$5,Con_ve!X972,Con_ve!Y972))))</f>
        <v/>
      </c>
    </row>
    <row r="973" spans="2:27" ht="30" customHeight="1">
      <c r="B973" t="str">
        <f t="shared" si="16"/>
        <v/>
      </c>
      <c r="C973" s="97"/>
      <c r="D973" s="97"/>
      <c r="E973" s="97"/>
      <c r="F973" s="77"/>
      <c r="G973" s="156"/>
      <c r="H973" s="97"/>
      <c r="I973" s="97"/>
      <c r="J973" s="97"/>
      <c r="K973" s="97"/>
      <c r="P973" s="64" t="s">
        <v>309</v>
      </c>
      <c r="Q973" s="87" t="s">
        <v>309</v>
      </c>
      <c r="R973" s="87" t="s">
        <v>309</v>
      </c>
      <c r="S973" s="87" t="s">
        <v>309</v>
      </c>
      <c r="T973" s="87" t="s">
        <v>309</v>
      </c>
      <c r="U973" s="87" t="s">
        <v>309</v>
      </c>
      <c r="V973" s="87" t="s">
        <v>309</v>
      </c>
      <c r="W973" s="87" t="s">
        <v>309</v>
      </c>
      <c r="X973" s="87" t="s">
        <v>309</v>
      </c>
      <c r="Y973" s="64" t="s">
        <v>309</v>
      </c>
      <c r="AA973" s="64" t="str">
        <f>IF(Rg_ps!$E$5=Con_ve!$U$5,Con_ve!U973,IF(Rg_ps!$E$5=Con_ve!$V$5,Con_ve!V973,IF(Rg_ps!$E$5=Con_ve!$W$5,Con_ve!W973,IF(Rg_ps!$E$5=Con_ve!$X$5,Con_ve!X973,Con_ve!Y973))))</f>
        <v/>
      </c>
    </row>
    <row r="974" spans="2:27" ht="30" customHeight="1">
      <c r="B974" t="str">
        <f t="shared" si="16"/>
        <v/>
      </c>
      <c r="C974" s="97"/>
      <c r="D974" s="97"/>
      <c r="E974" s="97"/>
      <c r="F974" s="77"/>
      <c r="G974" s="156"/>
      <c r="H974" s="97"/>
      <c r="I974" s="97"/>
      <c r="J974" s="97"/>
      <c r="K974" s="97"/>
      <c r="P974" s="64" t="s">
        <v>309</v>
      </c>
      <c r="Q974" s="87" t="s">
        <v>309</v>
      </c>
      <c r="R974" s="87" t="s">
        <v>309</v>
      </c>
      <c r="S974" s="87" t="s">
        <v>309</v>
      </c>
      <c r="T974" s="87" t="s">
        <v>309</v>
      </c>
      <c r="U974" s="87" t="s">
        <v>309</v>
      </c>
      <c r="V974" s="87" t="s">
        <v>309</v>
      </c>
      <c r="W974" s="87" t="s">
        <v>309</v>
      </c>
      <c r="X974" s="87" t="s">
        <v>309</v>
      </c>
      <c r="Y974" s="64" t="s">
        <v>309</v>
      </c>
      <c r="AA974" s="64" t="str">
        <f>IF(Rg_ps!$E$5=Con_ve!$U$5,Con_ve!U974,IF(Rg_ps!$E$5=Con_ve!$V$5,Con_ve!V974,IF(Rg_ps!$E$5=Con_ve!$W$5,Con_ve!W974,IF(Rg_ps!$E$5=Con_ve!$X$5,Con_ve!X974,Con_ve!Y974))))</f>
        <v/>
      </c>
    </row>
    <row r="975" spans="2:27" ht="30" customHeight="1">
      <c r="B975" t="str">
        <f t="shared" si="16"/>
        <v/>
      </c>
      <c r="C975" s="97"/>
      <c r="D975" s="97"/>
      <c r="E975" s="97"/>
      <c r="F975" s="77"/>
      <c r="G975" s="156"/>
      <c r="H975" s="97"/>
      <c r="I975" s="97"/>
      <c r="J975" s="97"/>
      <c r="K975" s="97"/>
      <c r="P975" s="64" t="s">
        <v>309</v>
      </c>
      <c r="Q975" s="87" t="s">
        <v>309</v>
      </c>
      <c r="R975" s="87" t="s">
        <v>309</v>
      </c>
      <c r="S975" s="87" t="s">
        <v>309</v>
      </c>
      <c r="T975" s="87" t="s">
        <v>309</v>
      </c>
      <c r="U975" s="87" t="s">
        <v>309</v>
      </c>
      <c r="V975" s="87" t="s">
        <v>309</v>
      </c>
      <c r="W975" s="87" t="s">
        <v>309</v>
      </c>
      <c r="X975" s="87" t="s">
        <v>309</v>
      </c>
      <c r="Y975" s="64" t="s">
        <v>309</v>
      </c>
      <c r="AA975" s="64" t="str">
        <f>IF(Rg_ps!$E$5=Con_ve!$U$5,Con_ve!U975,IF(Rg_ps!$E$5=Con_ve!$V$5,Con_ve!V975,IF(Rg_ps!$E$5=Con_ve!$W$5,Con_ve!W975,IF(Rg_ps!$E$5=Con_ve!$X$5,Con_ve!X975,Con_ve!Y975))))</f>
        <v/>
      </c>
    </row>
    <row r="976" spans="2:27" ht="30" customHeight="1">
      <c r="B976" t="str">
        <f t="shared" si="16"/>
        <v/>
      </c>
      <c r="C976" s="97"/>
      <c r="D976" s="97"/>
      <c r="E976" s="97"/>
      <c r="F976" s="77"/>
      <c r="G976" s="156"/>
      <c r="H976" s="97"/>
      <c r="I976" s="97"/>
      <c r="J976" s="97"/>
      <c r="K976" s="97"/>
      <c r="P976" s="64" t="s">
        <v>309</v>
      </c>
      <c r="Q976" s="87" t="s">
        <v>309</v>
      </c>
      <c r="R976" s="87" t="s">
        <v>309</v>
      </c>
      <c r="S976" s="87" t="s">
        <v>309</v>
      </c>
      <c r="T976" s="87" t="s">
        <v>309</v>
      </c>
      <c r="U976" s="87" t="s">
        <v>309</v>
      </c>
      <c r="V976" s="87" t="s">
        <v>309</v>
      </c>
      <c r="W976" s="87" t="s">
        <v>309</v>
      </c>
      <c r="X976" s="87" t="s">
        <v>309</v>
      </c>
      <c r="Y976" s="64" t="s">
        <v>309</v>
      </c>
      <c r="AA976" s="64" t="str">
        <f>IF(Rg_ps!$E$5=Con_ve!$U$5,Con_ve!U976,IF(Rg_ps!$E$5=Con_ve!$V$5,Con_ve!V976,IF(Rg_ps!$E$5=Con_ve!$W$5,Con_ve!W976,IF(Rg_ps!$E$5=Con_ve!$X$5,Con_ve!X976,Con_ve!Y976))))</f>
        <v/>
      </c>
    </row>
    <row r="977" spans="2:27" ht="30" customHeight="1">
      <c r="B977" t="str">
        <f t="shared" si="16"/>
        <v/>
      </c>
      <c r="C977" s="97"/>
      <c r="D977" s="97"/>
      <c r="E977" s="97"/>
      <c r="F977" s="77"/>
      <c r="G977" s="156"/>
      <c r="H977" s="97"/>
      <c r="I977" s="97"/>
      <c r="J977" s="97"/>
      <c r="K977" s="97"/>
      <c r="P977" s="64" t="s">
        <v>309</v>
      </c>
      <c r="Q977" s="87" t="s">
        <v>309</v>
      </c>
      <c r="R977" s="87" t="s">
        <v>309</v>
      </c>
      <c r="S977" s="87" t="s">
        <v>309</v>
      </c>
      <c r="T977" s="87" t="s">
        <v>309</v>
      </c>
      <c r="U977" s="87" t="s">
        <v>309</v>
      </c>
      <c r="V977" s="87" t="s">
        <v>309</v>
      </c>
      <c r="W977" s="87" t="s">
        <v>309</v>
      </c>
      <c r="X977" s="87" t="s">
        <v>309</v>
      </c>
      <c r="Y977" s="64" t="s">
        <v>309</v>
      </c>
      <c r="AA977" s="64" t="str">
        <f>IF(Rg_ps!$E$5=Con_ve!$U$5,Con_ve!U977,IF(Rg_ps!$E$5=Con_ve!$V$5,Con_ve!V977,IF(Rg_ps!$E$5=Con_ve!$W$5,Con_ve!W977,IF(Rg_ps!$E$5=Con_ve!$X$5,Con_ve!X977,Con_ve!Y977))))</f>
        <v/>
      </c>
    </row>
    <row r="978" spans="2:27" ht="30" customHeight="1">
      <c r="B978" t="str">
        <f t="shared" si="16"/>
        <v/>
      </c>
      <c r="C978" s="97"/>
      <c r="D978" s="97"/>
      <c r="E978" s="97"/>
      <c r="F978" s="77"/>
      <c r="G978" s="156"/>
      <c r="H978" s="97"/>
      <c r="I978" s="97"/>
      <c r="J978" s="97"/>
      <c r="K978" s="97"/>
      <c r="P978" s="64" t="s">
        <v>309</v>
      </c>
      <c r="Q978" s="87" t="s">
        <v>309</v>
      </c>
      <c r="R978" s="87" t="s">
        <v>309</v>
      </c>
      <c r="S978" s="87" t="s">
        <v>309</v>
      </c>
      <c r="T978" s="87" t="s">
        <v>309</v>
      </c>
      <c r="U978" s="87" t="s">
        <v>309</v>
      </c>
      <c r="V978" s="87" t="s">
        <v>309</v>
      </c>
      <c r="W978" s="87" t="s">
        <v>309</v>
      </c>
      <c r="X978" s="87" t="s">
        <v>309</v>
      </c>
      <c r="Y978" s="64" t="s">
        <v>309</v>
      </c>
      <c r="AA978" s="64" t="str">
        <f>IF(Rg_ps!$E$5=Con_ve!$U$5,Con_ve!U978,IF(Rg_ps!$E$5=Con_ve!$V$5,Con_ve!V978,IF(Rg_ps!$E$5=Con_ve!$W$5,Con_ve!W978,IF(Rg_ps!$E$5=Con_ve!$X$5,Con_ve!X978,Con_ve!Y978))))</f>
        <v/>
      </c>
    </row>
    <row r="979" spans="2:27" ht="30" customHeight="1">
      <c r="B979" t="str">
        <f t="shared" si="16"/>
        <v/>
      </c>
      <c r="C979" s="97"/>
      <c r="D979" s="97"/>
      <c r="E979" s="97"/>
      <c r="F979" s="77"/>
      <c r="G979" s="156"/>
      <c r="H979" s="97"/>
      <c r="I979" s="97"/>
      <c r="J979" s="97"/>
      <c r="K979" s="97"/>
      <c r="P979" s="64" t="s">
        <v>309</v>
      </c>
      <c r="Q979" s="87" t="s">
        <v>309</v>
      </c>
      <c r="R979" s="87" t="s">
        <v>309</v>
      </c>
      <c r="S979" s="87" t="s">
        <v>309</v>
      </c>
      <c r="T979" s="87" t="s">
        <v>309</v>
      </c>
      <c r="U979" s="87" t="s">
        <v>309</v>
      </c>
      <c r="V979" s="87" t="s">
        <v>309</v>
      </c>
      <c r="W979" s="87" t="s">
        <v>309</v>
      </c>
      <c r="X979" s="87" t="s">
        <v>309</v>
      </c>
      <c r="Y979" s="64" t="s">
        <v>309</v>
      </c>
      <c r="AA979" s="64" t="str">
        <f>IF(Rg_ps!$E$5=Con_ve!$U$5,Con_ve!U979,IF(Rg_ps!$E$5=Con_ve!$V$5,Con_ve!V979,IF(Rg_ps!$E$5=Con_ve!$W$5,Con_ve!W979,IF(Rg_ps!$E$5=Con_ve!$X$5,Con_ve!X979,Con_ve!Y979))))</f>
        <v/>
      </c>
    </row>
    <row r="980" spans="2:27" ht="30" customHeight="1">
      <c r="B980" t="str">
        <f t="shared" si="16"/>
        <v/>
      </c>
      <c r="C980" s="97"/>
      <c r="D980" s="97"/>
      <c r="E980" s="97"/>
      <c r="F980" s="77"/>
      <c r="G980" s="156"/>
      <c r="H980" s="97"/>
      <c r="I980" s="97"/>
      <c r="J980" s="97"/>
      <c r="K980" s="97"/>
      <c r="P980" s="64" t="s">
        <v>309</v>
      </c>
      <c r="Q980" s="87" t="s">
        <v>309</v>
      </c>
      <c r="R980" s="87" t="s">
        <v>309</v>
      </c>
      <c r="S980" s="87" t="s">
        <v>309</v>
      </c>
      <c r="T980" s="87" t="s">
        <v>309</v>
      </c>
      <c r="U980" s="87" t="s">
        <v>309</v>
      </c>
      <c r="V980" s="87" t="s">
        <v>309</v>
      </c>
      <c r="W980" s="87" t="s">
        <v>309</v>
      </c>
      <c r="X980" s="87" t="s">
        <v>309</v>
      </c>
      <c r="Y980" s="64" t="s">
        <v>309</v>
      </c>
      <c r="AA980" s="64" t="str">
        <f>IF(Rg_ps!$E$5=Con_ve!$U$5,Con_ve!U980,IF(Rg_ps!$E$5=Con_ve!$V$5,Con_ve!V980,IF(Rg_ps!$E$5=Con_ve!$W$5,Con_ve!W980,IF(Rg_ps!$E$5=Con_ve!$X$5,Con_ve!X980,Con_ve!Y980))))</f>
        <v/>
      </c>
    </row>
    <row r="981" spans="2:27" ht="30" customHeight="1">
      <c r="B981" t="str">
        <f t="shared" si="16"/>
        <v/>
      </c>
      <c r="C981" s="97"/>
      <c r="D981" s="97"/>
      <c r="E981" s="97"/>
      <c r="F981" s="77"/>
      <c r="G981" s="156"/>
      <c r="H981" s="97"/>
      <c r="I981" s="97"/>
      <c r="J981" s="97"/>
      <c r="K981" s="97"/>
      <c r="P981" s="64" t="s">
        <v>309</v>
      </c>
      <c r="Q981" s="87" t="s">
        <v>309</v>
      </c>
      <c r="R981" s="87" t="s">
        <v>309</v>
      </c>
      <c r="S981" s="87" t="s">
        <v>309</v>
      </c>
      <c r="T981" s="87" t="s">
        <v>309</v>
      </c>
      <c r="U981" s="87" t="s">
        <v>309</v>
      </c>
      <c r="V981" s="87" t="s">
        <v>309</v>
      </c>
      <c r="W981" s="87" t="s">
        <v>309</v>
      </c>
      <c r="X981" s="87" t="s">
        <v>309</v>
      </c>
      <c r="Y981" s="64" t="s">
        <v>309</v>
      </c>
      <c r="AA981" s="64" t="str">
        <f>IF(Rg_ps!$E$5=Con_ve!$U$5,Con_ve!U981,IF(Rg_ps!$E$5=Con_ve!$V$5,Con_ve!V981,IF(Rg_ps!$E$5=Con_ve!$W$5,Con_ve!W981,IF(Rg_ps!$E$5=Con_ve!$X$5,Con_ve!X981,Con_ve!Y981))))</f>
        <v/>
      </c>
    </row>
    <row r="982" spans="2:27" ht="30" customHeight="1">
      <c r="B982" t="str">
        <f t="shared" si="16"/>
        <v/>
      </c>
      <c r="C982" s="97"/>
      <c r="D982" s="97"/>
      <c r="E982" s="97"/>
      <c r="F982" s="77"/>
      <c r="G982" s="156"/>
      <c r="H982" s="97"/>
      <c r="I982" s="97"/>
      <c r="J982" s="97"/>
      <c r="K982" s="97"/>
      <c r="P982" s="64" t="s">
        <v>309</v>
      </c>
      <c r="Q982" s="87" t="s">
        <v>309</v>
      </c>
      <c r="R982" s="87" t="s">
        <v>309</v>
      </c>
      <c r="S982" s="87" t="s">
        <v>309</v>
      </c>
      <c r="T982" s="87" t="s">
        <v>309</v>
      </c>
      <c r="U982" s="87" t="s">
        <v>309</v>
      </c>
      <c r="V982" s="87" t="s">
        <v>309</v>
      </c>
      <c r="W982" s="87" t="s">
        <v>309</v>
      </c>
      <c r="X982" s="87" t="s">
        <v>309</v>
      </c>
      <c r="Y982" s="64" t="s">
        <v>309</v>
      </c>
      <c r="AA982" s="64" t="str">
        <f>IF(Rg_ps!$E$5=Con_ve!$U$5,Con_ve!U982,IF(Rg_ps!$E$5=Con_ve!$V$5,Con_ve!V982,IF(Rg_ps!$E$5=Con_ve!$W$5,Con_ve!W982,IF(Rg_ps!$E$5=Con_ve!$X$5,Con_ve!X982,Con_ve!Y982))))</f>
        <v/>
      </c>
    </row>
    <row r="983" spans="2:27" ht="30" customHeight="1">
      <c r="B983" t="str">
        <f t="shared" si="16"/>
        <v/>
      </c>
      <c r="C983" s="97"/>
      <c r="D983" s="97"/>
      <c r="E983" s="97"/>
      <c r="F983" s="77"/>
      <c r="G983" s="156"/>
      <c r="H983" s="97"/>
      <c r="I983" s="97"/>
      <c r="J983" s="97"/>
      <c r="K983" s="97"/>
      <c r="P983" s="64" t="s">
        <v>309</v>
      </c>
      <c r="Q983" s="87" t="s">
        <v>309</v>
      </c>
      <c r="R983" s="87" t="s">
        <v>309</v>
      </c>
      <c r="S983" s="87" t="s">
        <v>309</v>
      </c>
      <c r="T983" s="87" t="s">
        <v>309</v>
      </c>
      <c r="U983" s="87" t="s">
        <v>309</v>
      </c>
      <c r="V983" s="87" t="s">
        <v>309</v>
      </c>
      <c r="W983" s="87" t="s">
        <v>309</v>
      </c>
      <c r="X983" s="87" t="s">
        <v>309</v>
      </c>
      <c r="Y983" s="64" t="s">
        <v>309</v>
      </c>
      <c r="AA983" s="64" t="str">
        <f>IF(Rg_ps!$E$5=Con_ve!$U$5,Con_ve!U983,IF(Rg_ps!$E$5=Con_ve!$V$5,Con_ve!V983,IF(Rg_ps!$E$5=Con_ve!$W$5,Con_ve!W983,IF(Rg_ps!$E$5=Con_ve!$X$5,Con_ve!X983,Con_ve!Y983))))</f>
        <v/>
      </c>
    </row>
    <row r="984" spans="2:27" ht="30" customHeight="1">
      <c r="B984" t="str">
        <f t="shared" si="16"/>
        <v/>
      </c>
      <c r="C984" s="97"/>
      <c r="D984" s="97"/>
      <c r="E984" s="97"/>
      <c r="F984" s="77"/>
      <c r="G984" s="156"/>
      <c r="H984" s="97"/>
      <c r="I984" s="97"/>
      <c r="J984" s="97"/>
      <c r="K984" s="97"/>
      <c r="P984" s="64" t="s">
        <v>309</v>
      </c>
      <c r="Q984" s="87" t="s">
        <v>309</v>
      </c>
      <c r="R984" s="87" t="s">
        <v>309</v>
      </c>
      <c r="S984" s="87" t="s">
        <v>309</v>
      </c>
      <c r="T984" s="87" t="s">
        <v>309</v>
      </c>
      <c r="U984" s="87" t="s">
        <v>309</v>
      </c>
      <c r="V984" s="87" t="s">
        <v>309</v>
      </c>
      <c r="W984" s="87" t="s">
        <v>309</v>
      </c>
      <c r="X984" s="87" t="s">
        <v>309</v>
      </c>
      <c r="Y984" s="64" t="s">
        <v>309</v>
      </c>
      <c r="AA984" s="64" t="str">
        <f>IF(Rg_ps!$E$5=Con_ve!$U$5,Con_ve!U984,IF(Rg_ps!$E$5=Con_ve!$V$5,Con_ve!V984,IF(Rg_ps!$E$5=Con_ve!$W$5,Con_ve!W984,IF(Rg_ps!$E$5=Con_ve!$X$5,Con_ve!X984,Con_ve!Y984))))</f>
        <v/>
      </c>
    </row>
    <row r="985" spans="2:27" ht="30" customHeight="1">
      <c r="B985" t="str">
        <f t="shared" si="16"/>
        <v/>
      </c>
      <c r="C985" s="97"/>
      <c r="D985" s="97"/>
      <c r="E985" s="97"/>
      <c r="F985" s="77"/>
      <c r="G985" s="156"/>
      <c r="H985" s="97"/>
      <c r="I985" s="97"/>
      <c r="J985" s="97"/>
      <c r="K985" s="97"/>
      <c r="P985" s="64" t="s">
        <v>309</v>
      </c>
      <c r="Q985" s="87" t="s">
        <v>309</v>
      </c>
      <c r="R985" s="87" t="s">
        <v>309</v>
      </c>
      <c r="S985" s="87" t="s">
        <v>309</v>
      </c>
      <c r="T985" s="87" t="s">
        <v>309</v>
      </c>
      <c r="U985" s="87" t="s">
        <v>309</v>
      </c>
      <c r="V985" s="87" t="s">
        <v>309</v>
      </c>
      <c r="W985" s="87" t="s">
        <v>309</v>
      </c>
      <c r="X985" s="87" t="s">
        <v>309</v>
      </c>
      <c r="Y985" s="64" t="s">
        <v>309</v>
      </c>
      <c r="AA985" s="64" t="str">
        <f>IF(Rg_ps!$E$5=Con_ve!$U$5,Con_ve!U985,IF(Rg_ps!$E$5=Con_ve!$V$5,Con_ve!V985,IF(Rg_ps!$E$5=Con_ve!$W$5,Con_ve!W985,IF(Rg_ps!$E$5=Con_ve!$X$5,Con_ve!X985,Con_ve!Y985))))</f>
        <v/>
      </c>
    </row>
    <row r="986" spans="2:27" ht="30" customHeight="1">
      <c r="B986" t="str">
        <f t="shared" si="16"/>
        <v/>
      </c>
      <c r="C986" s="97"/>
      <c r="D986" s="97"/>
      <c r="E986" s="97"/>
      <c r="F986" s="77"/>
      <c r="G986" s="156"/>
      <c r="H986" s="97"/>
      <c r="I986" s="97"/>
      <c r="J986" s="97"/>
      <c r="K986" s="97"/>
      <c r="P986" s="64" t="s">
        <v>309</v>
      </c>
      <c r="Q986" s="87" t="s">
        <v>309</v>
      </c>
      <c r="R986" s="87" t="s">
        <v>309</v>
      </c>
      <c r="S986" s="87" t="s">
        <v>309</v>
      </c>
      <c r="T986" s="87" t="s">
        <v>309</v>
      </c>
      <c r="U986" s="87" t="s">
        <v>309</v>
      </c>
      <c r="V986" s="87" t="s">
        <v>309</v>
      </c>
      <c r="W986" s="87" t="s">
        <v>309</v>
      </c>
      <c r="X986" s="87" t="s">
        <v>309</v>
      </c>
      <c r="Y986" s="64" t="s">
        <v>309</v>
      </c>
      <c r="AA986" s="64" t="str">
        <f>IF(Rg_ps!$E$5=Con_ve!$U$5,Con_ve!U986,IF(Rg_ps!$E$5=Con_ve!$V$5,Con_ve!V986,IF(Rg_ps!$E$5=Con_ve!$W$5,Con_ve!W986,IF(Rg_ps!$E$5=Con_ve!$X$5,Con_ve!X986,Con_ve!Y986))))</f>
        <v/>
      </c>
    </row>
    <row r="987" spans="2:27" ht="30" customHeight="1">
      <c r="B987" t="str">
        <f t="shared" si="16"/>
        <v/>
      </c>
      <c r="C987" s="97"/>
      <c r="D987" s="97"/>
      <c r="E987" s="97"/>
      <c r="F987" s="77"/>
      <c r="G987" s="156"/>
      <c r="H987" s="97"/>
      <c r="I987" s="97"/>
      <c r="J987" s="97"/>
      <c r="K987" s="97"/>
      <c r="P987" s="64" t="s">
        <v>309</v>
      </c>
      <c r="Q987" s="87" t="s">
        <v>309</v>
      </c>
      <c r="R987" s="87" t="s">
        <v>309</v>
      </c>
      <c r="S987" s="87" t="s">
        <v>309</v>
      </c>
      <c r="T987" s="87" t="s">
        <v>309</v>
      </c>
      <c r="U987" s="87" t="s">
        <v>309</v>
      </c>
      <c r="V987" s="87" t="s">
        <v>309</v>
      </c>
      <c r="W987" s="87" t="s">
        <v>309</v>
      </c>
      <c r="X987" s="87" t="s">
        <v>309</v>
      </c>
      <c r="Y987" s="64" t="s">
        <v>309</v>
      </c>
      <c r="AA987" s="64" t="str">
        <f>IF(Rg_ps!$E$5=Con_ve!$U$5,Con_ve!U987,IF(Rg_ps!$E$5=Con_ve!$V$5,Con_ve!V987,IF(Rg_ps!$E$5=Con_ve!$W$5,Con_ve!W987,IF(Rg_ps!$E$5=Con_ve!$X$5,Con_ve!X987,Con_ve!Y987))))</f>
        <v/>
      </c>
    </row>
    <row r="988" spans="2:27" ht="30" customHeight="1">
      <c r="B988" t="str">
        <f t="shared" si="16"/>
        <v/>
      </c>
      <c r="C988" s="97"/>
      <c r="D988" s="97"/>
      <c r="E988" s="97"/>
      <c r="F988" s="77"/>
      <c r="G988" s="156"/>
      <c r="H988" s="97"/>
      <c r="I988" s="97"/>
      <c r="J988" s="97"/>
      <c r="K988" s="97"/>
      <c r="P988" s="64" t="s">
        <v>309</v>
      </c>
      <c r="Q988" s="87" t="s">
        <v>309</v>
      </c>
      <c r="R988" s="87" t="s">
        <v>309</v>
      </c>
      <c r="S988" s="87" t="s">
        <v>309</v>
      </c>
      <c r="T988" s="87" t="s">
        <v>309</v>
      </c>
      <c r="U988" s="87" t="s">
        <v>309</v>
      </c>
      <c r="V988" s="87" t="s">
        <v>309</v>
      </c>
      <c r="W988" s="87" t="s">
        <v>309</v>
      </c>
      <c r="X988" s="87" t="s">
        <v>309</v>
      </c>
      <c r="Y988" s="64" t="s">
        <v>309</v>
      </c>
      <c r="AA988" s="64" t="str">
        <f>IF(Rg_ps!$E$5=Con_ve!$U$5,Con_ve!U988,IF(Rg_ps!$E$5=Con_ve!$V$5,Con_ve!V988,IF(Rg_ps!$E$5=Con_ve!$W$5,Con_ve!W988,IF(Rg_ps!$E$5=Con_ve!$X$5,Con_ve!X988,Con_ve!Y988))))</f>
        <v/>
      </c>
    </row>
    <row r="989" spans="2:27" ht="30" customHeight="1">
      <c r="B989" t="str">
        <f t="shared" si="16"/>
        <v/>
      </c>
      <c r="C989" s="97"/>
      <c r="D989" s="97"/>
      <c r="E989" s="97"/>
      <c r="F989" s="77"/>
      <c r="G989" s="156"/>
      <c r="H989" s="97"/>
      <c r="I989" s="97"/>
      <c r="J989" s="97"/>
      <c r="K989" s="97"/>
      <c r="P989" s="64" t="s">
        <v>309</v>
      </c>
      <c r="Q989" s="87" t="s">
        <v>309</v>
      </c>
      <c r="R989" s="87" t="s">
        <v>309</v>
      </c>
      <c r="S989" s="87" t="s">
        <v>309</v>
      </c>
      <c r="T989" s="87" t="s">
        <v>309</v>
      </c>
      <c r="U989" s="87" t="s">
        <v>309</v>
      </c>
      <c r="V989" s="87" t="s">
        <v>309</v>
      </c>
      <c r="W989" s="87" t="s">
        <v>309</v>
      </c>
      <c r="X989" s="87" t="s">
        <v>309</v>
      </c>
      <c r="Y989" s="64" t="s">
        <v>309</v>
      </c>
      <c r="AA989" s="64" t="str">
        <f>IF(Rg_ps!$E$5=Con_ve!$U$5,Con_ve!U989,IF(Rg_ps!$E$5=Con_ve!$V$5,Con_ve!V989,IF(Rg_ps!$E$5=Con_ve!$W$5,Con_ve!W989,IF(Rg_ps!$E$5=Con_ve!$X$5,Con_ve!X989,Con_ve!Y989))))</f>
        <v/>
      </c>
    </row>
    <row r="990" spans="2:27" ht="30" customHeight="1">
      <c r="B990" t="str">
        <f t="shared" si="16"/>
        <v/>
      </c>
      <c r="C990" s="97"/>
      <c r="D990" s="97"/>
      <c r="E990" s="97"/>
      <c r="F990" s="77"/>
      <c r="G990" s="156"/>
      <c r="H990" s="97"/>
      <c r="I990" s="97"/>
      <c r="J990" s="97"/>
      <c r="K990" s="97"/>
      <c r="P990" s="64" t="s">
        <v>309</v>
      </c>
      <c r="Q990" s="87" t="s">
        <v>309</v>
      </c>
      <c r="R990" s="87" t="s">
        <v>309</v>
      </c>
      <c r="S990" s="87" t="s">
        <v>309</v>
      </c>
      <c r="T990" s="87" t="s">
        <v>309</v>
      </c>
      <c r="U990" s="87" t="s">
        <v>309</v>
      </c>
      <c r="V990" s="87" t="s">
        <v>309</v>
      </c>
      <c r="W990" s="87" t="s">
        <v>309</v>
      </c>
      <c r="X990" s="87" t="s">
        <v>309</v>
      </c>
      <c r="Y990" s="64" t="s">
        <v>309</v>
      </c>
      <c r="AA990" s="64" t="str">
        <f>IF(Rg_ps!$E$5=Con_ve!$U$5,Con_ve!U990,IF(Rg_ps!$E$5=Con_ve!$V$5,Con_ve!V990,IF(Rg_ps!$E$5=Con_ve!$W$5,Con_ve!W990,IF(Rg_ps!$E$5=Con_ve!$X$5,Con_ve!X990,Con_ve!Y990))))</f>
        <v/>
      </c>
    </row>
    <row r="991" spans="2:27" ht="30" customHeight="1">
      <c r="B991" t="str">
        <f t="shared" si="16"/>
        <v/>
      </c>
      <c r="C991" s="97"/>
      <c r="D991" s="97"/>
      <c r="E991" s="97"/>
      <c r="F991" s="77"/>
      <c r="G991" s="156"/>
      <c r="H991" s="97"/>
      <c r="I991" s="97"/>
      <c r="J991" s="97"/>
      <c r="K991" s="97"/>
      <c r="P991" s="64" t="s">
        <v>309</v>
      </c>
      <c r="Q991" s="87" t="s">
        <v>309</v>
      </c>
      <c r="R991" s="87" t="s">
        <v>309</v>
      </c>
      <c r="S991" s="87" t="s">
        <v>309</v>
      </c>
      <c r="T991" s="87" t="s">
        <v>309</v>
      </c>
      <c r="U991" s="87" t="s">
        <v>309</v>
      </c>
      <c r="V991" s="87" t="s">
        <v>309</v>
      </c>
      <c r="W991" s="87" t="s">
        <v>309</v>
      </c>
      <c r="X991" s="87" t="s">
        <v>309</v>
      </c>
      <c r="Y991" s="64" t="s">
        <v>309</v>
      </c>
      <c r="AA991" s="64" t="str">
        <f>IF(Rg_ps!$E$5=Con_ve!$U$5,Con_ve!U991,IF(Rg_ps!$E$5=Con_ve!$V$5,Con_ve!V991,IF(Rg_ps!$E$5=Con_ve!$W$5,Con_ve!W991,IF(Rg_ps!$E$5=Con_ve!$X$5,Con_ve!X991,Con_ve!Y991))))</f>
        <v/>
      </c>
    </row>
    <row r="992" spans="2:27" ht="30" customHeight="1">
      <c r="B992" t="str">
        <f t="shared" si="16"/>
        <v/>
      </c>
      <c r="C992" s="97"/>
      <c r="D992" s="97"/>
      <c r="E992" s="97"/>
      <c r="F992" s="77"/>
      <c r="G992" s="156"/>
      <c r="H992" s="97"/>
      <c r="I992" s="97"/>
      <c r="J992" s="97"/>
      <c r="K992" s="97"/>
      <c r="P992" s="64" t="s">
        <v>309</v>
      </c>
      <c r="Q992" s="87" t="s">
        <v>309</v>
      </c>
      <c r="R992" s="87" t="s">
        <v>309</v>
      </c>
      <c r="S992" s="87" t="s">
        <v>309</v>
      </c>
      <c r="T992" s="87" t="s">
        <v>309</v>
      </c>
      <c r="U992" s="87" t="s">
        <v>309</v>
      </c>
      <c r="V992" s="87" t="s">
        <v>309</v>
      </c>
      <c r="W992" s="87" t="s">
        <v>309</v>
      </c>
      <c r="X992" s="87" t="s">
        <v>309</v>
      </c>
      <c r="Y992" s="64" t="s">
        <v>309</v>
      </c>
      <c r="AA992" s="64" t="str">
        <f>IF(Rg_ps!$E$5=Con_ve!$U$5,Con_ve!U992,IF(Rg_ps!$E$5=Con_ve!$V$5,Con_ve!V992,IF(Rg_ps!$E$5=Con_ve!$W$5,Con_ve!W992,IF(Rg_ps!$E$5=Con_ve!$X$5,Con_ve!X992,Con_ve!Y992))))</f>
        <v/>
      </c>
    </row>
    <row r="993" spans="2:27" ht="30" customHeight="1">
      <c r="B993" t="str">
        <f t="shared" si="16"/>
        <v/>
      </c>
      <c r="C993" s="97"/>
      <c r="D993" s="97"/>
      <c r="E993" s="97"/>
      <c r="F993" s="77"/>
      <c r="G993" s="156"/>
      <c r="H993" s="97"/>
      <c r="I993" s="97"/>
      <c r="J993" s="97"/>
      <c r="K993" s="97"/>
      <c r="P993" s="64" t="s">
        <v>309</v>
      </c>
      <c r="Q993" s="87" t="s">
        <v>309</v>
      </c>
      <c r="R993" s="87" t="s">
        <v>309</v>
      </c>
      <c r="S993" s="87" t="s">
        <v>309</v>
      </c>
      <c r="T993" s="87" t="s">
        <v>309</v>
      </c>
      <c r="U993" s="87" t="s">
        <v>309</v>
      </c>
      <c r="V993" s="87" t="s">
        <v>309</v>
      </c>
      <c r="W993" s="87" t="s">
        <v>309</v>
      </c>
      <c r="X993" s="87" t="s">
        <v>309</v>
      </c>
      <c r="Y993" s="64" t="s">
        <v>309</v>
      </c>
      <c r="AA993" s="64" t="str">
        <f>IF(Rg_ps!$E$5=Con_ve!$U$5,Con_ve!U993,IF(Rg_ps!$E$5=Con_ve!$V$5,Con_ve!V993,IF(Rg_ps!$E$5=Con_ve!$W$5,Con_ve!W993,IF(Rg_ps!$E$5=Con_ve!$X$5,Con_ve!X993,Con_ve!Y993))))</f>
        <v/>
      </c>
    </row>
    <row r="994" spans="2:27" ht="30" customHeight="1">
      <c r="B994" t="str">
        <f t="shared" si="16"/>
        <v/>
      </c>
      <c r="C994" s="97"/>
      <c r="D994" s="97"/>
      <c r="E994" s="97"/>
      <c r="F994" s="77"/>
      <c r="G994" s="156"/>
      <c r="H994" s="97"/>
      <c r="I994" s="97"/>
      <c r="J994" s="97"/>
      <c r="K994" s="97"/>
      <c r="P994" s="64" t="s">
        <v>309</v>
      </c>
      <c r="Q994" s="87" t="s">
        <v>309</v>
      </c>
      <c r="R994" s="87" t="s">
        <v>309</v>
      </c>
      <c r="S994" s="87" t="s">
        <v>309</v>
      </c>
      <c r="T994" s="87" t="s">
        <v>309</v>
      </c>
      <c r="U994" s="87" t="s">
        <v>309</v>
      </c>
      <c r="V994" s="87" t="s">
        <v>309</v>
      </c>
      <c r="W994" s="87" t="s">
        <v>309</v>
      </c>
      <c r="X994" s="87" t="s">
        <v>309</v>
      </c>
      <c r="Y994" s="64" t="s">
        <v>309</v>
      </c>
      <c r="AA994" s="64" t="str">
        <f>IF(Rg_ps!$E$5=Con_ve!$U$5,Con_ve!U994,IF(Rg_ps!$E$5=Con_ve!$V$5,Con_ve!V994,IF(Rg_ps!$E$5=Con_ve!$W$5,Con_ve!W994,IF(Rg_ps!$E$5=Con_ve!$X$5,Con_ve!X994,Con_ve!Y994))))</f>
        <v/>
      </c>
    </row>
    <row r="995" spans="2:27" ht="30" customHeight="1">
      <c r="B995" t="str">
        <f t="shared" si="16"/>
        <v/>
      </c>
      <c r="C995" s="97"/>
      <c r="D995" s="97"/>
      <c r="E995" s="97"/>
      <c r="F995" s="77"/>
      <c r="G995" s="156"/>
      <c r="H995" s="97"/>
      <c r="I995" s="97"/>
      <c r="J995" s="97"/>
      <c r="K995" s="97"/>
      <c r="P995" s="64" t="s">
        <v>309</v>
      </c>
      <c r="Q995" s="87" t="s">
        <v>309</v>
      </c>
      <c r="R995" s="87" t="s">
        <v>309</v>
      </c>
      <c r="S995" s="87" t="s">
        <v>309</v>
      </c>
      <c r="T995" s="87" t="s">
        <v>309</v>
      </c>
      <c r="U995" s="87" t="s">
        <v>309</v>
      </c>
      <c r="V995" s="87" t="s">
        <v>309</v>
      </c>
      <c r="W995" s="87" t="s">
        <v>309</v>
      </c>
      <c r="X995" s="87" t="s">
        <v>309</v>
      </c>
      <c r="Y995" s="64" t="s">
        <v>309</v>
      </c>
      <c r="AA995" s="64" t="str">
        <f>IF(Rg_ps!$E$5=Con_ve!$U$5,Con_ve!U995,IF(Rg_ps!$E$5=Con_ve!$V$5,Con_ve!V995,IF(Rg_ps!$E$5=Con_ve!$W$5,Con_ve!W995,IF(Rg_ps!$E$5=Con_ve!$X$5,Con_ve!X995,Con_ve!Y995))))</f>
        <v/>
      </c>
    </row>
    <row r="996" spans="2:27" ht="30" customHeight="1">
      <c r="B996" t="str">
        <f t="shared" si="16"/>
        <v/>
      </c>
      <c r="C996" s="97"/>
      <c r="D996" s="97"/>
      <c r="E996" s="97"/>
      <c r="F996" s="77"/>
      <c r="G996" s="156"/>
      <c r="H996" s="97"/>
      <c r="I996" s="97"/>
      <c r="J996" s="97"/>
      <c r="K996" s="97"/>
      <c r="P996" s="64" t="s">
        <v>309</v>
      </c>
      <c r="Q996" s="87" t="s">
        <v>309</v>
      </c>
      <c r="R996" s="87" t="s">
        <v>309</v>
      </c>
      <c r="S996" s="87" t="s">
        <v>309</v>
      </c>
      <c r="T996" s="87" t="s">
        <v>309</v>
      </c>
      <c r="U996" s="87" t="s">
        <v>309</v>
      </c>
      <c r="V996" s="87" t="s">
        <v>309</v>
      </c>
      <c r="W996" s="87" t="s">
        <v>309</v>
      </c>
      <c r="X996" s="87" t="s">
        <v>309</v>
      </c>
      <c r="Y996" s="64" t="s">
        <v>309</v>
      </c>
      <c r="AA996" s="64" t="str">
        <f>IF(Rg_ps!$E$5=Con_ve!$U$5,Con_ve!U996,IF(Rg_ps!$E$5=Con_ve!$V$5,Con_ve!V996,IF(Rg_ps!$E$5=Con_ve!$W$5,Con_ve!W996,IF(Rg_ps!$E$5=Con_ve!$X$5,Con_ve!X996,Con_ve!Y996))))</f>
        <v/>
      </c>
    </row>
    <row r="997" spans="2:27" ht="30" customHeight="1">
      <c r="B997" t="str">
        <f t="shared" si="16"/>
        <v/>
      </c>
      <c r="C997" s="97"/>
      <c r="D997" s="97"/>
      <c r="E997" s="97"/>
      <c r="F997" s="77"/>
      <c r="G997" s="156"/>
      <c r="H997" s="97"/>
      <c r="I997" s="97"/>
      <c r="J997" s="97"/>
      <c r="K997" s="97"/>
      <c r="P997" s="64" t="s">
        <v>309</v>
      </c>
      <c r="Q997" s="87" t="s">
        <v>309</v>
      </c>
      <c r="R997" s="87" t="s">
        <v>309</v>
      </c>
      <c r="S997" s="87" t="s">
        <v>309</v>
      </c>
      <c r="T997" s="87" t="s">
        <v>309</v>
      </c>
      <c r="U997" s="87" t="s">
        <v>309</v>
      </c>
      <c r="V997" s="87" t="s">
        <v>309</v>
      </c>
      <c r="W997" s="87" t="s">
        <v>309</v>
      </c>
      <c r="X997" s="87" t="s">
        <v>309</v>
      </c>
      <c r="Y997" s="64" t="s">
        <v>309</v>
      </c>
      <c r="AA997" s="64" t="str">
        <f>IF(Rg_ps!$E$5=Con_ve!$U$5,Con_ve!U997,IF(Rg_ps!$E$5=Con_ve!$V$5,Con_ve!V997,IF(Rg_ps!$E$5=Con_ve!$W$5,Con_ve!W997,IF(Rg_ps!$E$5=Con_ve!$X$5,Con_ve!X997,Con_ve!Y997))))</f>
        <v/>
      </c>
    </row>
    <row r="998" spans="2:27" ht="30" customHeight="1">
      <c r="B998" t="str">
        <f t="shared" si="16"/>
        <v/>
      </c>
      <c r="C998" s="97"/>
      <c r="D998" s="97"/>
      <c r="E998" s="97"/>
      <c r="F998" s="77"/>
      <c r="G998" s="156"/>
      <c r="H998" s="97"/>
      <c r="I998" s="97"/>
      <c r="J998" s="97"/>
      <c r="K998" s="97"/>
      <c r="P998" s="64" t="s">
        <v>309</v>
      </c>
      <c r="Q998" s="87" t="s">
        <v>309</v>
      </c>
      <c r="R998" s="87" t="s">
        <v>309</v>
      </c>
      <c r="S998" s="87" t="s">
        <v>309</v>
      </c>
      <c r="T998" s="87" t="s">
        <v>309</v>
      </c>
      <c r="U998" s="87" t="s">
        <v>309</v>
      </c>
      <c r="V998" s="87" t="s">
        <v>309</v>
      </c>
      <c r="W998" s="87" t="s">
        <v>309</v>
      </c>
      <c r="X998" s="87" t="s">
        <v>309</v>
      </c>
      <c r="Y998" s="64" t="s">
        <v>309</v>
      </c>
      <c r="AA998" s="64" t="str">
        <f>IF(Rg_ps!$E$5=Con_ve!$U$5,Con_ve!U998,IF(Rg_ps!$E$5=Con_ve!$V$5,Con_ve!V998,IF(Rg_ps!$E$5=Con_ve!$W$5,Con_ve!W998,IF(Rg_ps!$E$5=Con_ve!$X$5,Con_ve!X998,Con_ve!Y998))))</f>
        <v/>
      </c>
    </row>
    <row r="999" spans="2:27" ht="30" customHeight="1">
      <c r="B999" t="str">
        <f t="shared" si="16"/>
        <v/>
      </c>
      <c r="C999" s="97"/>
      <c r="D999" s="97"/>
      <c r="E999" s="97"/>
      <c r="F999" s="77"/>
      <c r="G999" s="156"/>
      <c r="H999" s="97"/>
      <c r="I999" s="97"/>
      <c r="J999" s="97"/>
      <c r="K999" s="97"/>
      <c r="P999" s="64" t="s">
        <v>309</v>
      </c>
      <c r="Q999" s="87" t="s">
        <v>309</v>
      </c>
      <c r="R999" s="87" t="s">
        <v>309</v>
      </c>
      <c r="S999" s="87" t="s">
        <v>309</v>
      </c>
      <c r="T999" s="87" t="s">
        <v>309</v>
      </c>
      <c r="U999" s="87" t="s">
        <v>309</v>
      </c>
      <c r="V999" s="87" t="s">
        <v>309</v>
      </c>
      <c r="W999" s="87" t="s">
        <v>309</v>
      </c>
      <c r="X999" s="87" t="s">
        <v>309</v>
      </c>
      <c r="Y999" s="64" t="s">
        <v>309</v>
      </c>
      <c r="AA999" s="64" t="str">
        <f>IF(Rg_ps!$E$5=Con_ve!$U$5,Con_ve!U999,IF(Rg_ps!$E$5=Con_ve!$V$5,Con_ve!V999,IF(Rg_ps!$E$5=Con_ve!$W$5,Con_ve!W999,IF(Rg_ps!$E$5=Con_ve!$X$5,Con_ve!X999,Con_ve!Y999))))</f>
        <v/>
      </c>
    </row>
    <row r="1000" spans="2:27" ht="30" customHeight="1">
      <c r="B1000" t="str">
        <f t="shared" si="16"/>
        <v/>
      </c>
      <c r="C1000" s="97"/>
      <c r="D1000" s="97"/>
      <c r="E1000" s="97"/>
      <c r="F1000" s="77"/>
      <c r="G1000" s="156"/>
      <c r="H1000" s="97"/>
      <c r="I1000" s="97"/>
      <c r="J1000" s="97"/>
      <c r="K1000" s="97"/>
      <c r="P1000" s="64" t="s">
        <v>309</v>
      </c>
      <c r="Q1000" s="87" t="s">
        <v>309</v>
      </c>
      <c r="R1000" s="87" t="s">
        <v>309</v>
      </c>
      <c r="S1000" s="87" t="s">
        <v>309</v>
      </c>
      <c r="T1000" s="87" t="s">
        <v>309</v>
      </c>
      <c r="U1000" s="87" t="s">
        <v>309</v>
      </c>
      <c r="V1000" s="87" t="s">
        <v>309</v>
      </c>
      <c r="W1000" s="87" t="s">
        <v>309</v>
      </c>
      <c r="X1000" s="87" t="s">
        <v>309</v>
      </c>
      <c r="Y1000" s="64" t="s">
        <v>309</v>
      </c>
      <c r="AA1000" s="64" t="str">
        <f>IF(Rg_ps!$E$5=Con_ve!$U$5,Con_ve!U1000,IF(Rg_ps!$E$5=Con_ve!$V$5,Con_ve!V1000,IF(Rg_ps!$E$5=Con_ve!$W$5,Con_ve!W1000,IF(Rg_ps!$E$5=Con_ve!$X$5,Con_ve!X1000,Con_ve!Y1000))))</f>
        <v/>
      </c>
    </row>
    <row r="1001" spans="2:27" ht="30" customHeight="1">
      <c r="B1001" t="str">
        <f t="shared" si="16"/>
        <v/>
      </c>
      <c r="C1001" s="97"/>
      <c r="D1001" s="97"/>
      <c r="E1001" s="97"/>
      <c r="F1001" s="77"/>
      <c r="G1001" s="156"/>
      <c r="H1001" s="97"/>
      <c r="I1001" s="97"/>
      <c r="J1001" s="97"/>
      <c r="K1001" s="97"/>
      <c r="P1001" s="64" t="s">
        <v>309</v>
      </c>
      <c r="Q1001" s="87" t="s">
        <v>309</v>
      </c>
      <c r="R1001" s="87" t="s">
        <v>309</v>
      </c>
      <c r="S1001" s="87" t="s">
        <v>309</v>
      </c>
      <c r="T1001" s="87" t="s">
        <v>309</v>
      </c>
      <c r="U1001" s="87" t="s">
        <v>309</v>
      </c>
      <c r="V1001" s="87" t="s">
        <v>309</v>
      </c>
      <c r="W1001" s="87" t="s">
        <v>309</v>
      </c>
      <c r="X1001" s="87" t="s">
        <v>309</v>
      </c>
      <c r="Y1001" s="64" t="s">
        <v>309</v>
      </c>
      <c r="AA1001" s="64" t="str">
        <f>IF(Rg_ps!$E$5=Con_ve!$U$5,Con_ve!U1001,IF(Rg_ps!$E$5=Con_ve!$V$5,Con_ve!V1001,IF(Rg_ps!$E$5=Con_ve!$W$5,Con_ve!W1001,IF(Rg_ps!$E$5=Con_ve!$X$5,Con_ve!X1001,Con_ve!Y1001))))</f>
        <v/>
      </c>
    </row>
    <row r="1002" spans="2:27" ht="30" customHeight="1">
      <c r="B1002" t="str">
        <f t="shared" si="16"/>
        <v/>
      </c>
      <c r="C1002" s="97"/>
      <c r="D1002" s="97"/>
      <c r="E1002" s="97"/>
      <c r="F1002" s="77"/>
      <c r="G1002" s="156"/>
      <c r="H1002" s="97"/>
      <c r="I1002" s="97"/>
      <c r="J1002" s="97"/>
      <c r="K1002" s="97"/>
      <c r="P1002" s="64" t="s">
        <v>309</v>
      </c>
      <c r="Q1002" s="87" t="s">
        <v>309</v>
      </c>
      <c r="R1002" s="87" t="s">
        <v>309</v>
      </c>
      <c r="S1002" s="87" t="s">
        <v>309</v>
      </c>
      <c r="T1002" s="87" t="s">
        <v>309</v>
      </c>
      <c r="U1002" s="87" t="s">
        <v>309</v>
      </c>
      <c r="V1002" s="87" t="s">
        <v>309</v>
      </c>
      <c r="W1002" s="87" t="s">
        <v>309</v>
      </c>
      <c r="X1002" s="87" t="s">
        <v>309</v>
      </c>
      <c r="Y1002" s="64" t="s">
        <v>309</v>
      </c>
      <c r="AA1002" s="64" t="str">
        <f>IF(Rg_ps!$E$5=Con_ve!$U$5,Con_ve!U1002,IF(Rg_ps!$E$5=Con_ve!$V$5,Con_ve!V1002,IF(Rg_ps!$E$5=Con_ve!$W$5,Con_ve!W1002,IF(Rg_ps!$E$5=Con_ve!$X$5,Con_ve!X1002,Con_ve!Y1002))))</f>
        <v/>
      </c>
    </row>
    <row r="1003" spans="2:27" ht="30" customHeight="1">
      <c r="B1003" t="str">
        <f t="shared" si="16"/>
        <v/>
      </c>
      <c r="C1003" s="97"/>
      <c r="D1003" s="97"/>
      <c r="E1003" s="97"/>
      <c r="F1003" s="77"/>
      <c r="G1003" s="156"/>
      <c r="H1003" s="97"/>
      <c r="I1003" s="97"/>
      <c r="J1003" s="97"/>
      <c r="K1003" s="97"/>
      <c r="P1003" s="64" t="s">
        <v>309</v>
      </c>
      <c r="Q1003" s="87" t="s">
        <v>309</v>
      </c>
      <c r="R1003" s="87" t="s">
        <v>309</v>
      </c>
      <c r="S1003" s="87" t="s">
        <v>309</v>
      </c>
      <c r="T1003" s="87" t="s">
        <v>309</v>
      </c>
      <c r="U1003" s="87" t="s">
        <v>309</v>
      </c>
      <c r="V1003" s="87" t="s">
        <v>309</v>
      </c>
      <c r="W1003" s="87" t="s">
        <v>309</v>
      </c>
      <c r="X1003" s="87" t="s">
        <v>309</v>
      </c>
      <c r="Y1003" s="64" t="s">
        <v>309</v>
      </c>
      <c r="AA1003" s="64" t="str">
        <f>IF(Rg_ps!$E$5=Con_ve!$U$5,Con_ve!U1003,IF(Rg_ps!$E$5=Con_ve!$V$5,Con_ve!V1003,IF(Rg_ps!$E$5=Con_ve!$W$5,Con_ve!W1003,IF(Rg_ps!$E$5=Con_ve!$X$5,Con_ve!X1003,Con_ve!Y1003))))</f>
        <v/>
      </c>
    </row>
    <row r="1004" spans="2:27" ht="30" customHeight="1">
      <c r="B1004" t="str">
        <f t="shared" si="16"/>
        <v/>
      </c>
      <c r="C1004" s="97"/>
      <c r="D1004" s="97"/>
      <c r="E1004" s="97"/>
      <c r="F1004" s="77"/>
      <c r="G1004" s="156"/>
      <c r="H1004" s="97"/>
      <c r="I1004" s="97"/>
      <c r="J1004" s="97"/>
      <c r="K1004" s="97"/>
      <c r="P1004" s="64" t="s">
        <v>309</v>
      </c>
      <c r="Q1004" s="87" t="s">
        <v>309</v>
      </c>
      <c r="R1004" s="87" t="s">
        <v>309</v>
      </c>
      <c r="S1004" s="87" t="s">
        <v>309</v>
      </c>
      <c r="T1004" s="87" t="s">
        <v>309</v>
      </c>
      <c r="U1004" s="87" t="s">
        <v>309</v>
      </c>
      <c r="V1004" s="87" t="s">
        <v>309</v>
      </c>
      <c r="W1004" s="87" t="s">
        <v>309</v>
      </c>
      <c r="X1004" s="87" t="s">
        <v>309</v>
      </c>
      <c r="Y1004" s="64" t="s">
        <v>309</v>
      </c>
      <c r="AA1004" s="64" t="str">
        <f>IF(Rg_ps!$E$5=Con_ve!$U$5,Con_ve!U1004,IF(Rg_ps!$E$5=Con_ve!$V$5,Con_ve!V1004,IF(Rg_ps!$E$5=Con_ve!$W$5,Con_ve!W1004,IF(Rg_ps!$E$5=Con_ve!$X$5,Con_ve!X1004,Con_ve!Y1004))))</f>
        <v/>
      </c>
    </row>
    <row r="1005" spans="2:27" ht="30" customHeight="1">
      <c r="B1005" t="str">
        <f t="shared" si="16"/>
        <v/>
      </c>
      <c r="C1005" s="97"/>
      <c r="D1005" s="97"/>
      <c r="E1005" s="97"/>
      <c r="F1005" s="77"/>
      <c r="G1005" s="156"/>
      <c r="H1005" s="97"/>
      <c r="I1005" s="97"/>
      <c r="J1005" s="97"/>
      <c r="K1005" s="97"/>
      <c r="P1005" s="64" t="s">
        <v>309</v>
      </c>
      <c r="Q1005" s="87" t="s">
        <v>309</v>
      </c>
      <c r="R1005" s="87" t="s">
        <v>309</v>
      </c>
      <c r="S1005" s="87" t="s">
        <v>309</v>
      </c>
      <c r="T1005" s="87" t="s">
        <v>309</v>
      </c>
      <c r="U1005" s="87" t="s">
        <v>309</v>
      </c>
      <c r="V1005" s="87" t="s">
        <v>309</v>
      </c>
      <c r="W1005" s="87" t="s">
        <v>309</v>
      </c>
      <c r="X1005" s="87" t="s">
        <v>309</v>
      </c>
      <c r="Y1005" s="64" t="s">
        <v>309</v>
      </c>
      <c r="AA1005" s="64" t="str">
        <f>IF(Rg_ps!$E$5=Con_ve!$U$5,Con_ve!U1005,IF(Rg_ps!$E$5=Con_ve!$V$5,Con_ve!V1005,IF(Rg_ps!$E$5=Con_ve!$W$5,Con_ve!W1005,IF(Rg_ps!$E$5=Con_ve!$X$5,Con_ve!X1005,Con_ve!Y1005))))</f>
        <v/>
      </c>
    </row>
    <row r="1006" spans="2:27">
      <c r="P1006" s="64" t="s">
        <v>309</v>
      </c>
      <c r="Q1006" s="87" t="s">
        <v>309</v>
      </c>
      <c r="R1006" s="87" t="s">
        <v>309</v>
      </c>
      <c r="S1006" s="87" t="s">
        <v>309</v>
      </c>
      <c r="T1006" s="87" t="s">
        <v>309</v>
      </c>
      <c r="U1006" s="87" t="s">
        <v>309</v>
      </c>
      <c r="V1006" s="87" t="s">
        <v>309</v>
      </c>
      <c r="W1006" s="87" t="s">
        <v>309</v>
      </c>
      <c r="X1006" s="87" t="s">
        <v>309</v>
      </c>
      <c r="Y1006" s="64" t="s">
        <v>309</v>
      </c>
      <c r="AA1006" s="87" t="s">
        <v>169</v>
      </c>
    </row>
  </sheetData>
  <autoFilter ref="C5:K5" xr:uid="{00000000-0009-0000-0000-000008000000}"/>
  <dataValidations count="4">
    <dataValidation type="list" allowBlank="1" showInputMessage="1" showErrorMessage="1" sqref="C6:C1005" xr:uid="{00000000-0002-0000-0800-000000000000}">
      <formula1>cliente</formula1>
    </dataValidation>
    <dataValidation type="list" allowBlank="1" showInputMessage="1" showErrorMessage="1" sqref="D6:D1005" xr:uid="{00000000-0002-0000-0800-000001000000}">
      <formula1>vendedor</formula1>
    </dataValidation>
    <dataValidation type="list" allowBlank="1" showInputMessage="1" showErrorMessage="1" sqref="I6:I1005" xr:uid="{00000000-0002-0000-0800-000002000000}">
      <formula1>$N$6:$N$8</formula1>
    </dataValidation>
    <dataValidation type="list" allowBlank="1" showInputMessage="1" showErrorMessage="1" sqref="J6:J1005" xr:uid="{00000000-0002-0000-0800-000003000000}">
      <formula1>etapa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id="{D952DB25-9A33-4F31-8254-5BFDAABBB4FD}">
            <xm:f>Pr_dg!$H$5="Não"</xm:f>
            <x14:dxf>
              <border>
                <right style="thin">
                  <color theme="0" tint="-0.14996795556505021"/>
                </right>
                <vertical/>
                <horizontal/>
              </border>
            </x14:dxf>
          </x14:cfRule>
          <xm:sqref>I5:I1005</xm:sqref>
        </x14:conditionalFormatting>
        <x14:conditionalFormatting xmlns:xm="http://schemas.microsoft.com/office/excel/2006/main">
          <x14:cfRule type="containsText" priority="3" operator="containsText" id="{D6AEE020-44EE-49BF-8201-98F4BC1CC73E}">
            <xm:f>NOT(ISERROR(SEARCH($N$8,I6)))</xm:f>
            <xm:f>$N$8</xm:f>
            <x14:dxf>
              <font>
                <color theme="0"/>
              </font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C4172C79-1253-4CCD-94BA-7A532B01321C}">
            <xm:f>NOT(ISERROR(SEARCH($N$7,I6)))</xm:f>
            <xm:f>$N$7</xm:f>
            <x14:dxf>
              <font>
                <color theme="0"/>
              </font>
              <fill>
                <patternFill>
                  <bgColor rgb="FFF0462E"/>
                </patternFill>
              </fill>
            </x14:dxf>
          </x14:cfRule>
          <x14:cfRule type="containsText" priority="5" operator="containsText" id="{2454E4E7-6316-4590-962E-84B61C658CD3}">
            <xm:f>NOT(ISERROR(SEARCH($N$6,I6)))</xm:f>
            <xm:f>$N$6</xm:f>
            <x14:dxf>
              <font>
                <color theme="0"/>
              </font>
              <fill>
                <patternFill>
                  <bgColor rgb="FF55B03E"/>
                </patternFill>
              </fill>
            </x14:dxf>
          </x14:cfRule>
          <xm:sqref>I6:I1005</xm:sqref>
        </x14:conditionalFormatting>
        <x14:conditionalFormatting xmlns:xm="http://schemas.microsoft.com/office/excel/2006/main">
          <x14:cfRule type="expression" priority="52" id="{E31F9E3E-A1E9-4BEC-BAE7-7C1C0258A985}">
            <xm:f>Pr_dg!$H$5="Não"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J5:K1005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1</vt:i4>
      </vt:variant>
    </vt:vector>
  </HeadingPairs>
  <TitlesOfParts>
    <vt:vector size="22" baseType="lpstr">
      <vt:lpstr>Pr_dg</vt:lpstr>
      <vt:lpstr>Pr_sc</vt:lpstr>
      <vt:lpstr>Pr_pc</vt:lpstr>
      <vt:lpstr>Pr_in</vt:lpstr>
      <vt:lpstr>Pr_lg</vt:lpstr>
      <vt:lpstr>Cad_cl</vt:lpstr>
      <vt:lpstr>Cad_ve</vt:lpstr>
      <vt:lpstr>Cad_me</vt:lpstr>
      <vt:lpstr>Con_ve</vt:lpstr>
      <vt:lpstr>Rg_ge</vt:lpstr>
      <vt:lpstr>Rg_ps</vt:lpstr>
      <vt:lpstr>Rg_pe</vt:lpstr>
      <vt:lpstr>Rg_pl</vt:lpstr>
      <vt:lpstr>Re_cl</vt:lpstr>
      <vt:lpstr>Re_se</vt:lpstr>
      <vt:lpstr>Re_lo</vt:lpstr>
      <vt:lpstr>Dash1</vt:lpstr>
      <vt:lpstr>Dash2</vt:lpstr>
      <vt:lpstr>Dash3</vt:lpstr>
      <vt:lpstr>INI</vt:lpstr>
      <vt:lpstr>DUV</vt:lpstr>
      <vt:lpstr>fator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2017-08-09T23:03:49Z</cp:lastPrinted>
  <dcterms:created xsi:type="dcterms:W3CDTF">2017-07-25T18:13:49Z</dcterms:created>
  <dcterms:modified xsi:type="dcterms:W3CDTF">2025-05-26T02:55:52Z</dcterms:modified>
</cp:coreProperties>
</file>